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043E181D-0BDA-4A95-95E1-CB2AE6AC8762}" xr6:coauthVersionLast="47" xr6:coauthVersionMax="47" xr10:uidLastSave="{00000000-0000-0000-0000-000000000000}"/>
  <bookViews>
    <workbookView xWindow="-120" yWindow="-120" windowWidth="24240" windowHeight="13140" tabRatio="778" xr2:uid="{00000000-000D-0000-FFFF-FFFF00000000}"/>
  </bookViews>
  <sheets>
    <sheet name="گام اول " sheetId="15" r:id="rId1"/>
    <sheet name="فيش حقوقي" sheetId="14" r:id="rId2"/>
    <sheet name="ليست بانكي" sheetId="11" r:id="rId3"/>
    <sheet name="ليست بانكي (2)" sheetId="24" r:id="rId4"/>
    <sheet name="صورت وضعیت من" sheetId="16" r:id="rId5"/>
    <sheet name="خلاصه من" sheetId="17" r:id="rId6"/>
    <sheet name="Sheet1" sheetId="22" r:id="rId7"/>
    <sheet name="Sheet2" sheetId="23" r:id="rId8"/>
    <sheet name="1" sheetId="26" r:id="rId9"/>
    <sheet name="2" sheetId="27" r:id="rId10"/>
  </sheets>
  <definedNames>
    <definedName name="_xlnm._FilterDatabase" localSheetId="8" hidden="1">'1'!$BJ$6:$BK$6</definedName>
    <definedName name="_xlnm._FilterDatabase" localSheetId="9" hidden="1">'2'!$A$6:$AI$819</definedName>
    <definedName name="_xlnm._FilterDatabase" localSheetId="6" hidden="1">Sheet1!$C$2:$G$558</definedName>
    <definedName name="_xlnm._FilterDatabase" localSheetId="4" hidden="1">'صورت وضعیت من'!$A$5:$DM$821</definedName>
    <definedName name="_xlnm._FilterDatabase" localSheetId="0" hidden="1">'گام اول '!$A$6:$BL$820</definedName>
    <definedName name="_xlnm._FilterDatabase" localSheetId="2" hidden="1">'ليست بانكي'!$B$4:$N$818</definedName>
    <definedName name="_xlnm.Print_Titles" localSheetId="9">'2'!$5:$6</definedName>
    <definedName name="_xlnm.Print_Titles" localSheetId="4">'صورت وضعیت من'!$1:$5</definedName>
    <definedName name="_xlnm.Print_Titles" localSheetId="2">'ليست بانكي'!$4:$4</definedName>
    <definedName name="_xlnm.Print_Titles" localSheetId="3">'ليست بانكي (2)'!#REF!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8" i="27" l="1"/>
  <c r="AH9" i="27"/>
  <c r="AH10" i="27"/>
  <c r="AH11" i="27"/>
  <c r="AH12" i="27"/>
  <c r="AH13" i="27"/>
  <c r="AH14" i="27"/>
  <c r="AH15" i="27"/>
  <c r="AH16" i="27"/>
  <c r="AH17" i="27"/>
  <c r="AH18" i="27"/>
  <c r="AH19" i="27"/>
  <c r="AH20" i="27"/>
  <c r="AH21" i="27"/>
  <c r="AH22" i="27"/>
  <c r="AH23" i="27"/>
  <c r="AH24" i="27"/>
  <c r="AH25" i="27"/>
  <c r="AH26" i="27"/>
  <c r="AH27" i="27"/>
  <c r="AH28" i="27"/>
  <c r="AH29" i="27"/>
  <c r="AH30" i="27"/>
  <c r="AH31" i="27"/>
  <c r="AH32" i="27"/>
  <c r="AH33" i="27"/>
  <c r="AH34" i="27"/>
  <c r="AH35" i="27"/>
  <c r="AH36" i="27"/>
  <c r="AH37" i="27"/>
  <c r="AH38" i="27"/>
  <c r="AH39" i="27"/>
  <c r="AH40" i="27"/>
  <c r="AH41" i="27"/>
  <c r="AH42" i="27"/>
  <c r="AH43" i="27"/>
  <c r="AH44" i="27"/>
  <c r="AH45" i="27"/>
  <c r="AH46" i="27"/>
  <c r="AH47" i="27"/>
  <c r="AH48" i="27"/>
  <c r="AH49" i="27"/>
  <c r="AH50" i="27"/>
  <c r="AH51" i="27"/>
  <c r="AH52" i="27"/>
  <c r="AH53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2" i="27"/>
  <c r="AH83" i="27"/>
  <c r="AH84" i="27"/>
  <c r="AH85" i="27"/>
  <c r="AH86" i="27"/>
  <c r="AH87" i="27"/>
  <c r="AH88" i="27"/>
  <c r="AH89" i="27"/>
  <c r="AH90" i="27"/>
  <c r="AH91" i="27"/>
  <c r="AH92" i="27"/>
  <c r="AH93" i="27"/>
  <c r="AH94" i="27"/>
  <c r="AH95" i="27"/>
  <c r="AH96" i="27"/>
  <c r="AH97" i="27"/>
  <c r="AH98" i="27"/>
  <c r="AH99" i="27"/>
  <c r="AH100" i="27"/>
  <c r="AH101" i="27"/>
  <c r="AH102" i="27"/>
  <c r="AH103" i="27"/>
  <c r="AH104" i="27"/>
  <c r="AH105" i="27"/>
  <c r="AH106" i="27"/>
  <c r="AH107" i="27"/>
  <c r="AH108" i="27"/>
  <c r="AH109" i="27"/>
  <c r="AH110" i="27"/>
  <c r="AH111" i="27"/>
  <c r="AH112" i="27"/>
  <c r="AH113" i="27"/>
  <c r="AH114" i="27"/>
  <c r="AH115" i="27"/>
  <c r="AH116" i="27"/>
  <c r="AH117" i="27"/>
  <c r="AH118" i="27"/>
  <c r="AH119" i="27"/>
  <c r="AH120" i="27"/>
  <c r="AH121" i="27"/>
  <c r="AH122" i="27"/>
  <c r="AH123" i="27"/>
  <c r="AH124" i="27"/>
  <c r="AH125" i="27"/>
  <c r="AH126" i="27"/>
  <c r="AH127" i="27"/>
  <c r="AH128" i="27"/>
  <c r="AH129" i="27"/>
  <c r="AH130" i="27"/>
  <c r="AH131" i="27"/>
  <c r="AH132" i="27"/>
  <c r="AH133" i="27"/>
  <c r="AH134" i="27"/>
  <c r="AH135" i="27"/>
  <c r="AH136" i="27"/>
  <c r="AH137" i="27"/>
  <c r="AH138" i="27"/>
  <c r="AH139" i="27"/>
  <c r="AH140" i="27"/>
  <c r="AH141" i="27"/>
  <c r="AH142" i="27"/>
  <c r="AH143" i="27"/>
  <c r="AH144" i="27"/>
  <c r="AH145" i="27"/>
  <c r="AH146" i="27"/>
  <c r="AH147" i="27"/>
  <c r="AH148" i="27"/>
  <c r="AH149" i="27"/>
  <c r="AH150" i="27"/>
  <c r="AH151" i="27"/>
  <c r="AH152" i="27"/>
  <c r="AH153" i="27"/>
  <c r="AH154" i="27"/>
  <c r="AH155" i="27"/>
  <c r="AH156" i="27"/>
  <c r="AH157" i="27"/>
  <c r="AH158" i="27"/>
  <c r="AH159" i="27"/>
  <c r="AH160" i="27"/>
  <c r="AH161" i="27"/>
  <c r="AH162" i="27"/>
  <c r="AH163" i="27"/>
  <c r="AH164" i="27"/>
  <c r="AH165" i="27"/>
  <c r="AH166" i="27"/>
  <c r="AH167" i="27"/>
  <c r="AH168" i="27"/>
  <c r="AH169" i="27"/>
  <c r="AH170" i="27"/>
  <c r="AH171" i="27"/>
  <c r="AH172" i="27"/>
  <c r="AH173" i="27"/>
  <c r="AH174" i="27"/>
  <c r="AH175" i="27"/>
  <c r="AH176" i="27"/>
  <c r="AH177" i="27"/>
  <c r="AH178" i="27"/>
  <c r="AH179" i="27"/>
  <c r="AH180" i="27"/>
  <c r="AH181" i="27"/>
  <c r="AH182" i="27"/>
  <c r="AH183" i="27"/>
  <c r="AH184" i="27"/>
  <c r="AH185" i="27"/>
  <c r="AH186" i="27"/>
  <c r="AH187" i="27"/>
  <c r="AH188" i="27"/>
  <c r="AH189" i="27"/>
  <c r="AH190" i="27"/>
  <c r="AH191" i="27"/>
  <c r="AH192" i="27"/>
  <c r="AH193" i="27"/>
  <c r="AH194" i="27"/>
  <c r="AH195" i="27"/>
  <c r="AH196" i="27"/>
  <c r="AH197" i="27"/>
  <c r="AH198" i="27"/>
  <c r="AH199" i="27"/>
  <c r="AH200" i="27"/>
  <c r="AH201" i="27"/>
  <c r="AH202" i="27"/>
  <c r="AH203" i="27"/>
  <c r="AH204" i="27"/>
  <c r="AH205" i="27"/>
  <c r="AH206" i="27"/>
  <c r="AH207" i="27"/>
  <c r="AH208" i="27"/>
  <c r="AH209" i="27"/>
  <c r="AH210" i="27"/>
  <c r="AH211" i="27"/>
  <c r="AH212" i="27"/>
  <c r="AH213" i="27"/>
  <c r="AH214" i="27"/>
  <c r="AH215" i="27"/>
  <c r="AH216" i="27"/>
  <c r="AH217" i="27"/>
  <c r="AH218" i="27"/>
  <c r="AH219" i="27"/>
  <c r="AH220" i="27"/>
  <c r="AH221" i="27"/>
  <c r="AH222" i="27"/>
  <c r="AH223" i="27"/>
  <c r="AH224" i="27"/>
  <c r="AH225" i="27"/>
  <c r="AH226" i="27"/>
  <c r="AH227" i="27"/>
  <c r="AH229" i="27"/>
  <c r="AH230" i="27"/>
  <c r="AH231" i="27"/>
  <c r="AH232" i="27"/>
  <c r="AH233" i="27"/>
  <c r="AH234" i="27"/>
  <c r="AH235" i="27"/>
  <c r="AH236" i="27"/>
  <c r="AH237" i="27"/>
  <c r="AH238" i="27"/>
  <c r="AH239" i="27"/>
  <c r="AH241" i="27"/>
  <c r="AH242" i="27"/>
  <c r="AH243" i="27"/>
  <c r="AH244" i="27"/>
  <c r="AH245" i="27"/>
  <c r="AH247" i="27"/>
  <c r="AH248" i="27"/>
  <c r="AH249" i="27"/>
  <c r="AH250" i="27"/>
  <c r="AH251" i="27"/>
  <c r="AH252" i="27"/>
  <c r="AH254" i="27"/>
  <c r="AH255" i="27"/>
  <c r="AH256" i="27"/>
  <c r="AH257" i="27"/>
  <c r="AH258" i="27"/>
  <c r="AH259" i="27"/>
  <c r="AH261" i="27"/>
  <c r="AH262" i="27"/>
  <c r="AH263" i="27"/>
  <c r="AH264" i="27"/>
  <c r="AH265" i="27"/>
  <c r="AH266" i="27"/>
  <c r="AH267" i="27"/>
  <c r="AH268" i="27"/>
  <c r="AH269" i="27"/>
  <c r="AH271" i="27"/>
  <c r="AH272" i="27"/>
  <c r="AH273" i="27"/>
  <c r="AH274" i="27"/>
  <c r="AH275" i="27"/>
  <c r="AH276" i="27"/>
  <c r="AH277" i="27"/>
  <c r="AH278" i="27"/>
  <c r="AH279" i="27"/>
  <c r="AH280" i="27"/>
  <c r="AH281" i="27"/>
  <c r="AH282" i="27"/>
  <c r="AH283" i="27"/>
  <c r="AH284" i="27"/>
  <c r="AH285" i="27"/>
  <c r="AH286" i="27"/>
  <c r="AH287" i="27"/>
  <c r="AH288" i="27"/>
  <c r="AH289" i="27"/>
  <c r="AH290" i="27"/>
  <c r="AH291" i="27"/>
  <c r="AH292" i="27"/>
  <c r="AH293" i="27"/>
  <c r="AH294" i="27"/>
  <c r="AH295" i="27"/>
  <c r="AH296" i="27"/>
  <c r="AH297" i="27"/>
  <c r="AH298" i="27"/>
  <c r="AH299" i="27"/>
  <c r="AH300" i="27"/>
  <c r="AH301" i="27"/>
  <c r="AH302" i="27"/>
  <c r="AH303" i="27"/>
  <c r="AH304" i="27"/>
  <c r="AH305" i="27"/>
  <c r="AH306" i="27"/>
  <c r="AH307" i="27"/>
  <c r="AH308" i="27"/>
  <c r="AH309" i="27"/>
  <c r="AH310" i="27"/>
  <c r="AH311" i="27"/>
  <c r="AH312" i="27"/>
  <c r="AH313" i="27"/>
  <c r="AH314" i="27"/>
  <c r="AH315" i="27"/>
  <c r="AH316" i="27"/>
  <c r="AH317" i="27"/>
  <c r="AH318" i="27"/>
  <c r="AH319" i="27"/>
  <c r="AH320" i="27"/>
  <c r="AH321" i="27"/>
  <c r="AH322" i="27"/>
  <c r="AH323" i="27"/>
  <c r="AH324" i="27"/>
  <c r="AH326" i="27"/>
  <c r="AH327" i="27"/>
  <c r="AH328" i="27"/>
  <c r="AH329" i="27"/>
  <c r="AH330" i="27"/>
  <c r="AH331" i="27"/>
  <c r="AH332" i="27"/>
  <c r="AH333" i="27"/>
  <c r="AH334" i="27"/>
  <c r="AH335" i="27"/>
  <c r="AH336" i="27"/>
  <c r="AH337" i="27"/>
  <c r="AH338" i="27"/>
  <c r="AH339" i="27"/>
  <c r="AH340" i="27"/>
  <c r="AH341" i="27"/>
  <c r="AH342" i="27"/>
  <c r="AH343" i="27"/>
  <c r="AH344" i="27"/>
  <c r="AH345" i="27"/>
  <c r="AH346" i="27"/>
  <c r="AH347" i="27"/>
  <c r="AH348" i="27"/>
  <c r="AH349" i="27"/>
  <c r="AH350" i="27"/>
  <c r="AH351" i="27"/>
  <c r="AH352" i="27"/>
  <c r="AH353" i="27"/>
  <c r="AH354" i="27"/>
  <c r="AH355" i="27"/>
  <c r="AH356" i="27"/>
  <c r="AH357" i="27"/>
  <c r="AH358" i="27"/>
  <c r="AH359" i="27"/>
  <c r="AH360" i="27"/>
  <c r="AH361" i="27"/>
  <c r="AH362" i="27"/>
  <c r="AH363" i="27"/>
  <c r="AH364" i="27"/>
  <c r="AH365" i="27"/>
  <c r="AH366" i="27"/>
  <c r="AH367" i="27"/>
  <c r="AH368" i="27"/>
  <c r="AH369" i="27"/>
  <c r="AH370" i="27"/>
  <c r="AH371" i="27"/>
  <c r="AH372" i="27"/>
  <c r="AH373" i="27"/>
  <c r="AH374" i="27"/>
  <c r="AH375" i="27"/>
  <c r="AH376" i="27"/>
  <c r="AH377" i="27"/>
  <c r="AH378" i="27"/>
  <c r="AH379" i="27"/>
  <c r="AH380" i="27"/>
  <c r="AH381" i="27"/>
  <c r="AH382" i="27"/>
  <c r="AH383" i="27"/>
  <c r="AH384" i="27"/>
  <c r="AH385" i="27"/>
  <c r="AH386" i="27"/>
  <c r="AH387" i="27"/>
  <c r="AH388" i="27"/>
  <c r="AH389" i="27"/>
  <c r="AH390" i="27"/>
  <c r="AH391" i="27"/>
  <c r="AH392" i="27"/>
  <c r="AH393" i="27"/>
  <c r="AH394" i="27"/>
  <c r="AH395" i="27"/>
  <c r="AH396" i="27"/>
  <c r="AH397" i="27"/>
  <c r="AH398" i="27"/>
  <c r="AH399" i="27"/>
  <c r="AH400" i="27"/>
  <c r="AH401" i="27"/>
  <c r="AH402" i="27"/>
  <c r="AH403" i="27"/>
  <c r="AH404" i="27"/>
  <c r="AH405" i="27"/>
  <c r="AH406" i="27"/>
  <c r="AH407" i="27"/>
  <c r="AH408" i="27"/>
  <c r="AH409" i="27"/>
  <c r="AH410" i="27"/>
  <c r="AH411" i="27"/>
  <c r="AH412" i="27"/>
  <c r="AH413" i="27"/>
  <c r="AH414" i="27"/>
  <c r="AH415" i="27"/>
  <c r="AH416" i="27"/>
  <c r="AH417" i="27"/>
  <c r="AH418" i="27"/>
  <c r="AH419" i="27"/>
  <c r="AH420" i="27"/>
  <c r="AH421" i="27"/>
  <c r="AH422" i="27"/>
  <c r="AH423" i="27"/>
  <c r="AH424" i="27"/>
  <c r="AH425" i="27"/>
  <c r="AH426" i="27"/>
  <c r="AH427" i="27"/>
  <c r="AH428" i="27"/>
  <c r="AH429" i="27"/>
  <c r="AH430" i="27"/>
  <c r="AH431" i="27"/>
  <c r="AH432" i="27"/>
  <c r="AH433" i="27"/>
  <c r="AH434" i="27"/>
  <c r="AH435" i="27"/>
  <c r="AH436" i="27"/>
  <c r="AH437" i="27"/>
  <c r="AH438" i="27"/>
  <c r="AH439" i="27"/>
  <c r="AH440" i="27"/>
  <c r="AH441" i="27"/>
  <c r="AH442" i="27"/>
  <c r="AH443" i="27"/>
  <c r="AH444" i="27"/>
  <c r="AH445" i="27"/>
  <c r="AH446" i="27"/>
  <c r="AH447" i="27"/>
  <c r="AH448" i="27"/>
  <c r="AH449" i="27"/>
  <c r="AH450" i="27"/>
  <c r="AH451" i="27"/>
  <c r="AH452" i="27"/>
  <c r="AH453" i="27"/>
  <c r="AH454" i="27"/>
  <c r="AH455" i="27"/>
  <c r="AH456" i="27"/>
  <c r="AH457" i="27"/>
  <c r="AH458" i="27"/>
  <c r="AH459" i="27"/>
  <c r="AH460" i="27"/>
  <c r="AH461" i="27"/>
  <c r="AH462" i="27"/>
  <c r="AH463" i="27"/>
  <c r="AH464" i="27"/>
  <c r="AH465" i="27"/>
  <c r="AH466" i="27"/>
  <c r="AH467" i="27"/>
  <c r="AH468" i="27"/>
  <c r="AH469" i="27"/>
  <c r="AH470" i="27"/>
  <c r="AH471" i="27"/>
  <c r="AH472" i="27"/>
  <c r="AH473" i="27"/>
  <c r="AH474" i="27"/>
  <c r="AH475" i="27"/>
  <c r="AH476" i="27"/>
  <c r="AH477" i="27"/>
  <c r="AH478" i="27"/>
  <c r="AH479" i="27"/>
  <c r="AH480" i="27"/>
  <c r="AH481" i="27"/>
  <c r="AH482" i="27"/>
  <c r="AH483" i="27"/>
  <c r="AH484" i="27"/>
  <c r="AH485" i="27"/>
  <c r="AH486" i="27"/>
  <c r="AH487" i="27"/>
  <c r="AH488" i="27"/>
  <c r="AH489" i="27"/>
  <c r="AH490" i="27"/>
  <c r="AH491" i="27"/>
  <c r="AH492" i="27"/>
  <c r="AH493" i="27"/>
  <c r="AH494" i="27"/>
  <c r="AH495" i="27"/>
  <c r="AH496" i="27"/>
  <c r="AH497" i="27"/>
  <c r="AH498" i="27"/>
  <c r="AH499" i="27"/>
  <c r="AH500" i="27"/>
  <c r="AH501" i="27"/>
  <c r="AH502" i="27"/>
  <c r="AH503" i="27"/>
  <c r="AH504" i="27"/>
  <c r="AH505" i="27"/>
  <c r="AH506" i="27"/>
  <c r="AH507" i="27"/>
  <c r="AH508" i="27"/>
  <c r="AH509" i="27"/>
  <c r="AH510" i="27"/>
  <c r="AH511" i="27"/>
  <c r="AH512" i="27"/>
  <c r="AH513" i="27"/>
  <c r="AH514" i="27"/>
  <c r="AH515" i="27"/>
  <c r="AH516" i="27"/>
  <c r="AH517" i="27"/>
  <c r="AH518" i="27"/>
  <c r="AH519" i="27"/>
  <c r="AH520" i="27"/>
  <c r="AH521" i="27"/>
  <c r="AH522" i="27"/>
  <c r="AH523" i="27"/>
  <c r="AH524" i="27"/>
  <c r="AH525" i="27"/>
  <c r="AH526" i="27"/>
  <c r="AH527" i="27"/>
  <c r="AH528" i="27"/>
  <c r="AH529" i="27"/>
  <c r="AH530" i="27"/>
  <c r="AH531" i="27"/>
  <c r="AH532" i="27"/>
  <c r="AH533" i="27"/>
  <c r="AH534" i="27"/>
  <c r="AH535" i="27"/>
  <c r="AH536" i="27"/>
  <c r="AH537" i="27"/>
  <c r="AH538" i="27"/>
  <c r="AH539" i="27"/>
  <c r="AH540" i="27"/>
  <c r="AH541" i="27"/>
  <c r="AH542" i="27"/>
  <c r="AH543" i="27"/>
  <c r="AH544" i="27"/>
  <c r="AH545" i="27"/>
  <c r="AH546" i="27"/>
  <c r="AH547" i="27"/>
  <c r="AH548" i="27"/>
  <c r="AH549" i="27"/>
  <c r="AH550" i="27"/>
  <c r="AH551" i="27"/>
  <c r="AH552" i="27"/>
  <c r="AH553" i="27"/>
  <c r="AH554" i="27"/>
  <c r="AH555" i="27"/>
  <c r="AH556" i="27"/>
  <c r="AH557" i="27"/>
  <c r="AH558" i="27"/>
  <c r="AH559" i="27"/>
  <c r="AH560" i="27"/>
  <c r="AH561" i="27"/>
  <c r="AH562" i="27"/>
  <c r="AH563" i="27"/>
  <c r="AH564" i="27"/>
  <c r="AH565" i="27"/>
  <c r="AH566" i="27"/>
  <c r="AH567" i="27"/>
  <c r="AH568" i="27"/>
  <c r="AH569" i="27"/>
  <c r="AH570" i="27"/>
  <c r="AH571" i="27"/>
  <c r="AH572" i="27"/>
  <c r="AH573" i="27"/>
  <c r="AH574" i="27"/>
  <c r="AH575" i="27"/>
  <c r="AH576" i="27"/>
  <c r="AH577" i="27"/>
  <c r="AH578" i="27"/>
  <c r="AH579" i="27"/>
  <c r="AH580" i="27"/>
  <c r="AH581" i="27"/>
  <c r="AH582" i="27"/>
  <c r="AH583" i="27"/>
  <c r="AH584" i="27"/>
  <c r="AH585" i="27"/>
  <c r="AH586" i="27"/>
  <c r="AH587" i="27"/>
  <c r="AH588" i="27"/>
  <c r="AH589" i="27"/>
  <c r="AH590" i="27"/>
  <c r="AH591" i="27"/>
  <c r="AH592" i="27"/>
  <c r="AH593" i="27"/>
  <c r="AH594" i="27"/>
  <c r="AH595" i="27"/>
  <c r="AH596" i="27"/>
  <c r="AH597" i="27"/>
  <c r="AH598" i="27"/>
  <c r="AH599" i="27"/>
  <c r="AH600" i="27"/>
  <c r="AH601" i="27"/>
  <c r="AH602" i="27"/>
  <c r="AH603" i="27"/>
  <c r="AH604" i="27"/>
  <c r="AH605" i="27"/>
  <c r="AH606" i="27"/>
  <c r="AH607" i="27"/>
  <c r="AH608" i="27"/>
  <c r="AH609" i="27"/>
  <c r="AH610" i="27"/>
  <c r="AH611" i="27"/>
  <c r="AH612" i="27"/>
  <c r="AH613" i="27"/>
  <c r="AH614" i="27"/>
  <c r="AH615" i="27"/>
  <c r="AH616" i="27"/>
  <c r="AH617" i="27"/>
  <c r="AH618" i="27"/>
  <c r="AH619" i="27"/>
  <c r="AH620" i="27"/>
  <c r="AH621" i="27"/>
  <c r="AH622" i="27"/>
  <c r="AH623" i="27"/>
  <c r="AH624" i="27"/>
  <c r="AH625" i="27"/>
  <c r="AH626" i="27"/>
  <c r="AH627" i="27"/>
  <c r="AH628" i="27"/>
  <c r="AH629" i="27"/>
  <c r="AH630" i="27"/>
  <c r="AH631" i="27"/>
  <c r="AH632" i="27"/>
  <c r="AH633" i="27"/>
  <c r="AH634" i="27"/>
  <c r="AH635" i="27"/>
  <c r="AH636" i="27"/>
  <c r="AH637" i="27"/>
  <c r="AH638" i="27"/>
  <c r="AH639" i="27"/>
  <c r="AH640" i="27"/>
  <c r="AH641" i="27"/>
  <c r="AH642" i="27"/>
  <c r="AH643" i="27"/>
  <c r="AH644" i="27"/>
  <c r="AH645" i="27"/>
  <c r="AH646" i="27"/>
  <c r="AH647" i="27"/>
  <c r="AH648" i="27"/>
  <c r="AH649" i="27"/>
  <c r="AH650" i="27"/>
  <c r="AH651" i="27"/>
  <c r="AH652" i="27"/>
  <c r="AH653" i="27"/>
  <c r="AH654" i="27"/>
  <c r="AH655" i="27"/>
  <c r="AH656" i="27"/>
  <c r="AH657" i="27"/>
  <c r="AH658" i="27"/>
  <c r="AH659" i="27"/>
  <c r="AH660" i="27"/>
  <c r="AH661" i="27"/>
  <c r="AH662" i="27"/>
  <c r="AH663" i="27"/>
  <c r="AH664" i="27"/>
  <c r="AH665" i="27"/>
  <c r="AH666" i="27"/>
  <c r="AH667" i="27"/>
  <c r="AH668" i="27"/>
  <c r="AH669" i="27"/>
  <c r="AH670" i="27"/>
  <c r="AH671" i="27"/>
  <c r="AH672" i="27"/>
  <c r="AH673" i="27"/>
  <c r="AH674" i="27"/>
  <c r="AH675" i="27"/>
  <c r="AH676" i="27"/>
  <c r="AH677" i="27"/>
  <c r="AH678" i="27"/>
  <c r="AH679" i="27"/>
  <c r="AH680" i="27"/>
  <c r="AH681" i="27"/>
  <c r="AH682" i="27"/>
  <c r="AH683" i="27"/>
  <c r="AH684" i="27"/>
  <c r="AH685" i="27"/>
  <c r="AH686" i="27"/>
  <c r="AH687" i="27"/>
  <c r="AH688" i="27"/>
  <c r="AH689" i="27"/>
  <c r="AH690" i="27"/>
  <c r="AH691" i="27"/>
  <c r="AH692" i="27"/>
  <c r="AH693" i="27"/>
  <c r="AH694" i="27"/>
  <c r="AH695" i="27"/>
  <c r="AH696" i="27"/>
  <c r="AH697" i="27"/>
  <c r="AH698" i="27"/>
  <c r="AH699" i="27"/>
  <c r="AH700" i="27"/>
  <c r="AH701" i="27"/>
  <c r="AH702" i="27"/>
  <c r="AH703" i="27"/>
  <c r="AH704" i="27"/>
  <c r="AH705" i="27"/>
  <c r="AH706" i="27"/>
  <c r="AH707" i="27"/>
  <c r="AH708" i="27"/>
  <c r="AH709" i="27"/>
  <c r="AH710" i="27"/>
  <c r="AH711" i="27"/>
  <c r="AH712" i="27"/>
  <c r="AH713" i="27"/>
  <c r="AH714" i="27"/>
  <c r="AH715" i="27"/>
  <c r="AH716" i="27"/>
  <c r="AH717" i="27"/>
  <c r="AH718" i="27"/>
  <c r="AH719" i="27"/>
  <c r="AH720" i="27"/>
  <c r="AH721" i="27"/>
  <c r="AH722" i="27"/>
  <c r="AH723" i="27"/>
  <c r="AH724" i="27"/>
  <c r="AH725" i="27"/>
  <c r="AH726" i="27"/>
  <c r="AH727" i="27"/>
  <c r="AH728" i="27"/>
  <c r="AH729" i="27"/>
  <c r="AH730" i="27"/>
  <c r="AH731" i="27"/>
  <c r="AH732" i="27"/>
  <c r="AH733" i="27"/>
  <c r="AH734" i="27"/>
  <c r="AH735" i="27"/>
  <c r="AH736" i="27"/>
  <c r="AH737" i="27"/>
  <c r="AH738" i="27"/>
  <c r="AH739" i="27"/>
  <c r="AH740" i="27"/>
  <c r="AH741" i="27"/>
  <c r="AH742" i="27"/>
  <c r="AH743" i="27"/>
  <c r="AH744" i="27"/>
  <c r="AH745" i="27"/>
  <c r="AH746" i="27"/>
  <c r="AH747" i="27"/>
  <c r="AH748" i="27"/>
  <c r="AH749" i="27"/>
  <c r="AH750" i="27"/>
  <c r="AH751" i="27"/>
  <c r="AH752" i="27"/>
  <c r="AH753" i="27"/>
  <c r="AH754" i="27"/>
  <c r="AH755" i="27"/>
  <c r="AH756" i="27"/>
  <c r="AH757" i="27"/>
  <c r="AH758" i="27"/>
  <c r="AH759" i="27"/>
  <c r="AH760" i="27"/>
  <c r="AH761" i="27"/>
  <c r="AH762" i="27"/>
  <c r="AH763" i="27"/>
  <c r="AH764" i="27"/>
  <c r="AH765" i="27"/>
  <c r="AH766" i="27"/>
  <c r="AH767" i="27"/>
  <c r="AH770" i="27"/>
  <c r="AH775" i="27"/>
  <c r="AH776" i="27"/>
  <c r="AH777" i="27"/>
  <c r="AH778" i="27"/>
  <c r="AH779" i="27"/>
  <c r="AH780" i="27"/>
  <c r="AH782" i="27"/>
  <c r="AH783" i="27"/>
  <c r="AH784" i="27"/>
  <c r="AH785" i="27"/>
  <c r="AH786" i="27"/>
  <c r="AH787" i="27"/>
  <c r="AH788" i="27"/>
  <c r="AH789" i="27"/>
  <c r="AH790" i="27"/>
  <c r="AH791" i="27"/>
  <c r="AH792" i="27"/>
  <c r="AH793" i="27"/>
  <c r="AH794" i="27"/>
  <c r="AH795" i="27"/>
  <c r="AH796" i="27"/>
  <c r="AH797" i="27"/>
  <c r="AH798" i="27"/>
  <c r="AH799" i="27"/>
  <c r="AH800" i="27"/>
  <c r="AH802" i="27"/>
  <c r="AH803" i="27"/>
  <c r="AH804" i="27"/>
  <c r="AH805" i="27"/>
  <c r="AH806" i="27"/>
  <c r="AH807" i="27"/>
  <c r="AH808" i="27"/>
  <c r="AH809" i="27"/>
  <c r="AH810" i="27"/>
  <c r="AH811" i="27"/>
  <c r="AH812" i="27"/>
  <c r="AH813" i="27"/>
  <c r="AH814" i="27"/>
  <c r="AH815" i="27"/>
  <c r="AH816" i="27"/>
  <c r="AH817" i="27"/>
  <c r="AH818" i="27"/>
  <c r="AH819" i="27"/>
  <c r="AH7" i="27"/>
  <c r="AG46" i="27"/>
  <c r="J824" i="27"/>
  <c r="AG819" i="27"/>
  <c r="AC819" i="27"/>
  <c r="AG818" i="27"/>
  <c r="AC818" i="27"/>
  <c r="AG817" i="27"/>
  <c r="AC817" i="27"/>
  <c r="AG816" i="27"/>
  <c r="AC816" i="27"/>
  <c r="AG815" i="27"/>
  <c r="AC815" i="27"/>
  <c r="AG814" i="27"/>
  <c r="AC814" i="27"/>
  <c r="AG813" i="27"/>
  <c r="AC813" i="27"/>
  <c r="AG812" i="27"/>
  <c r="AC812" i="27"/>
  <c r="AG811" i="27"/>
  <c r="AC811" i="27"/>
  <c r="AG810" i="27"/>
  <c r="AC810" i="27"/>
  <c r="AG809" i="27"/>
  <c r="AC809" i="27"/>
  <c r="AG808" i="27"/>
  <c r="AC808" i="27"/>
  <c r="AG807" i="27"/>
  <c r="AC807" i="27"/>
  <c r="AG806" i="27"/>
  <c r="AC806" i="27"/>
  <c r="AG805" i="27"/>
  <c r="AC805" i="27"/>
  <c r="AG804" i="27"/>
  <c r="AC804" i="27"/>
  <c r="AG803" i="27"/>
  <c r="AC803" i="27"/>
  <c r="AG802" i="27"/>
  <c r="AC802" i="27"/>
  <c r="AG801" i="27"/>
  <c r="AC801" i="27"/>
  <c r="Z801" i="27"/>
  <c r="AH801" i="27" s="1"/>
  <c r="AG800" i="27"/>
  <c r="AC800" i="27"/>
  <c r="AF800" i="27" s="1"/>
  <c r="AG799" i="27"/>
  <c r="AC799" i="27"/>
  <c r="AG798" i="27"/>
  <c r="AC798" i="27"/>
  <c r="AG797" i="27"/>
  <c r="AC797" i="27"/>
  <c r="AF797" i="27" s="1"/>
  <c r="AG796" i="27"/>
  <c r="AC796" i="27"/>
  <c r="AF796" i="27" s="1"/>
  <c r="AG795" i="27"/>
  <c r="AC795" i="27"/>
  <c r="AG794" i="27"/>
  <c r="AC794" i="27"/>
  <c r="AG793" i="27"/>
  <c r="AC793" i="27"/>
  <c r="AF793" i="27" s="1"/>
  <c r="AG792" i="27"/>
  <c r="AC792" i="27"/>
  <c r="AF792" i="27" s="1"/>
  <c r="AG791" i="27"/>
  <c r="AC791" i="27"/>
  <c r="AG790" i="27"/>
  <c r="AC790" i="27"/>
  <c r="AG789" i="27"/>
  <c r="AC789" i="27"/>
  <c r="AF789" i="27" s="1"/>
  <c r="AG788" i="27"/>
  <c r="AC788" i="27"/>
  <c r="AF788" i="27" s="1"/>
  <c r="AG787" i="27"/>
  <c r="AC787" i="27"/>
  <c r="AG786" i="27"/>
  <c r="AC786" i="27"/>
  <c r="AG785" i="27"/>
  <c r="AC785" i="27"/>
  <c r="AF785" i="27" s="1"/>
  <c r="AG784" i="27"/>
  <c r="AC784" i="27"/>
  <c r="AG783" i="27"/>
  <c r="AC783" i="27"/>
  <c r="AG782" i="27"/>
  <c r="AC782" i="27"/>
  <c r="AG781" i="27"/>
  <c r="AC781" i="27"/>
  <c r="AF781" i="27" s="1"/>
  <c r="Z781" i="27"/>
  <c r="AH781" i="27" s="1"/>
  <c r="AG780" i="27"/>
  <c r="AC780" i="27"/>
  <c r="AG779" i="27"/>
  <c r="AC779" i="27"/>
  <c r="AG778" i="27"/>
  <c r="AC778" i="27"/>
  <c r="AG777" i="27"/>
  <c r="AC777" i="27"/>
  <c r="AG776" i="27"/>
  <c r="AC776" i="27"/>
  <c r="AG775" i="27"/>
  <c r="AC775" i="27"/>
  <c r="AG774" i="27"/>
  <c r="AC774" i="27"/>
  <c r="Z774" i="27"/>
  <c r="AH774" i="27" s="1"/>
  <c r="AG773" i="27"/>
  <c r="AC773" i="27"/>
  <c r="Z773" i="27"/>
  <c r="AH773" i="27" s="1"/>
  <c r="AG772" i="27"/>
  <c r="AC772" i="27"/>
  <c r="Z772" i="27"/>
  <c r="AH772" i="27" s="1"/>
  <c r="U772" i="27"/>
  <c r="AG771" i="27"/>
  <c r="AC771" i="27"/>
  <c r="Z771" i="27"/>
  <c r="AH771" i="27" s="1"/>
  <c r="AG770" i="27"/>
  <c r="AC770" i="27"/>
  <c r="AG769" i="27"/>
  <c r="AC769" i="27"/>
  <c r="Z769" i="27"/>
  <c r="AH769" i="27" s="1"/>
  <c r="AG768" i="27"/>
  <c r="AC768" i="27"/>
  <c r="Z768" i="27"/>
  <c r="AH768" i="27" s="1"/>
  <c r="U768" i="27"/>
  <c r="AG767" i="27"/>
  <c r="AC767" i="27"/>
  <c r="AG766" i="27"/>
  <c r="AC766" i="27"/>
  <c r="AG765" i="27"/>
  <c r="AC765" i="27"/>
  <c r="AG764" i="27"/>
  <c r="AC764" i="27"/>
  <c r="AF764" i="27" s="1"/>
  <c r="AG763" i="27"/>
  <c r="AC763" i="27"/>
  <c r="AG762" i="27"/>
  <c r="AC762" i="27"/>
  <c r="AG761" i="27"/>
  <c r="AC761" i="27"/>
  <c r="AG760" i="27"/>
  <c r="AC760" i="27"/>
  <c r="AF760" i="27" s="1"/>
  <c r="AG759" i="27"/>
  <c r="AC759" i="27"/>
  <c r="AG758" i="27"/>
  <c r="AC758" i="27"/>
  <c r="AG757" i="27"/>
  <c r="AC757" i="27"/>
  <c r="AG756" i="27"/>
  <c r="AC756" i="27"/>
  <c r="AF756" i="27" s="1"/>
  <c r="AG755" i="27"/>
  <c r="AC755" i="27"/>
  <c r="AG754" i="27"/>
  <c r="AC754" i="27"/>
  <c r="AF754" i="27" s="1"/>
  <c r="AG753" i="27"/>
  <c r="AC753" i="27"/>
  <c r="AF753" i="27" s="1"/>
  <c r="AG752" i="27"/>
  <c r="AC752" i="27"/>
  <c r="AG751" i="27"/>
  <c r="AC751" i="27"/>
  <c r="AG750" i="27"/>
  <c r="AC750" i="27"/>
  <c r="AF750" i="27" s="1"/>
  <c r="AG749" i="27"/>
  <c r="AC749" i="27"/>
  <c r="AF749" i="27" s="1"/>
  <c r="AG748" i="27"/>
  <c r="AC748" i="27"/>
  <c r="AG747" i="27"/>
  <c r="AC747" i="27"/>
  <c r="AG746" i="27"/>
  <c r="AC746" i="27"/>
  <c r="AG745" i="27"/>
  <c r="AC745" i="27"/>
  <c r="AF745" i="27" s="1"/>
  <c r="AG744" i="27"/>
  <c r="AC744" i="27"/>
  <c r="U744" i="27"/>
  <c r="AG743" i="27"/>
  <c r="AC743" i="27"/>
  <c r="AG742" i="27"/>
  <c r="AC742" i="27"/>
  <c r="AF742" i="27" s="1"/>
  <c r="AG741" i="27"/>
  <c r="AC741" i="27"/>
  <c r="AG740" i="27"/>
  <c r="AC740" i="27"/>
  <c r="AG739" i="27"/>
  <c r="AC739" i="27"/>
  <c r="AG738" i="27"/>
  <c r="AC738" i="27"/>
  <c r="AF738" i="27" s="1"/>
  <c r="AG737" i="27"/>
  <c r="AC737" i="27"/>
  <c r="AG736" i="27"/>
  <c r="AC736" i="27"/>
  <c r="AG735" i="27"/>
  <c r="AC735" i="27"/>
  <c r="AF735" i="27" s="1"/>
  <c r="AG734" i="27"/>
  <c r="AC734" i="27"/>
  <c r="U734" i="27"/>
  <c r="AG733" i="27"/>
  <c r="AC733" i="27"/>
  <c r="AF733" i="27" s="1"/>
  <c r="AG732" i="27"/>
  <c r="AC732" i="27"/>
  <c r="AF732" i="27" s="1"/>
  <c r="AG731" i="27"/>
  <c r="AC731" i="27"/>
  <c r="AG730" i="27"/>
  <c r="AC730" i="27"/>
  <c r="AG729" i="27"/>
  <c r="AC729" i="27"/>
  <c r="AF729" i="27" s="1"/>
  <c r="AG728" i="27"/>
  <c r="AC728" i="27"/>
  <c r="AG727" i="27"/>
  <c r="AC727" i="27"/>
  <c r="AG726" i="27"/>
  <c r="AC726" i="27"/>
  <c r="U726" i="27"/>
  <c r="AG725" i="27"/>
  <c r="AC725" i="27"/>
  <c r="AG724" i="27"/>
  <c r="AC724" i="27"/>
  <c r="AG723" i="27"/>
  <c r="AC723" i="27"/>
  <c r="AG722" i="27"/>
  <c r="AC722" i="27"/>
  <c r="AF722" i="27" s="1"/>
  <c r="AG721" i="27"/>
  <c r="AC721" i="27"/>
  <c r="AG720" i="27"/>
  <c r="AC720" i="27"/>
  <c r="AG719" i="27"/>
  <c r="AC719" i="27"/>
  <c r="AG718" i="27"/>
  <c r="AC718" i="27"/>
  <c r="AF718" i="27" s="1"/>
  <c r="AG717" i="27"/>
  <c r="AC717" i="27"/>
  <c r="AG716" i="27"/>
  <c r="AC716" i="27"/>
  <c r="AG715" i="27"/>
  <c r="AC715" i="27"/>
  <c r="AG714" i="27"/>
  <c r="AC714" i="27"/>
  <c r="AF714" i="27" s="1"/>
  <c r="AG713" i="27"/>
  <c r="AC713" i="27"/>
  <c r="AG712" i="27"/>
  <c r="AC712" i="27"/>
  <c r="AG711" i="27"/>
  <c r="AC711" i="27"/>
  <c r="AG710" i="27"/>
  <c r="AC710" i="27"/>
  <c r="AF710" i="27" s="1"/>
  <c r="AG709" i="27"/>
  <c r="AC709" i="27"/>
  <c r="AG708" i="27"/>
  <c r="AC708" i="27"/>
  <c r="AG707" i="27"/>
  <c r="AC707" i="27"/>
  <c r="AG706" i="27"/>
  <c r="AC706" i="27"/>
  <c r="AG705" i="27"/>
  <c r="AC705" i="27"/>
  <c r="AF705" i="27" s="1"/>
  <c r="AG704" i="27"/>
  <c r="AC704" i="27"/>
  <c r="AG703" i="27"/>
  <c r="AC703" i="27"/>
  <c r="AG702" i="27"/>
  <c r="AC702" i="27"/>
  <c r="AG701" i="27"/>
  <c r="AC701" i="27"/>
  <c r="AF701" i="27" s="1"/>
  <c r="AG700" i="27"/>
  <c r="AC700" i="27"/>
  <c r="AG699" i="27"/>
  <c r="AC699" i="27"/>
  <c r="AG698" i="27"/>
  <c r="AC698" i="27"/>
  <c r="AG697" i="27"/>
  <c r="AC697" i="27"/>
  <c r="AF697" i="27" s="1"/>
  <c r="AG696" i="27"/>
  <c r="AC696" i="27"/>
  <c r="AG695" i="27"/>
  <c r="AC695" i="27"/>
  <c r="AG694" i="27"/>
  <c r="AC694" i="27"/>
  <c r="AG693" i="27"/>
  <c r="AC693" i="27"/>
  <c r="AF693" i="27" s="1"/>
  <c r="AG692" i="27"/>
  <c r="AC692" i="27"/>
  <c r="AG691" i="27"/>
  <c r="AC691" i="27"/>
  <c r="AG690" i="27"/>
  <c r="AC690" i="27"/>
  <c r="AG689" i="27"/>
  <c r="AC689" i="27"/>
  <c r="AF689" i="27" s="1"/>
  <c r="AG688" i="27"/>
  <c r="AC688" i="27"/>
  <c r="AG687" i="27"/>
  <c r="AC687" i="27"/>
  <c r="AG686" i="27"/>
  <c r="AC686" i="27"/>
  <c r="AG685" i="27"/>
  <c r="AC685" i="27"/>
  <c r="AG684" i="27"/>
  <c r="AC684" i="27"/>
  <c r="AG683" i="27"/>
  <c r="AC683" i="27"/>
  <c r="AG682" i="27"/>
  <c r="AC682" i="27"/>
  <c r="AG681" i="27"/>
  <c r="AC681" i="27"/>
  <c r="AG680" i="27"/>
  <c r="AC680" i="27"/>
  <c r="AG679" i="27"/>
  <c r="AC679" i="27"/>
  <c r="AG678" i="27"/>
  <c r="AC678" i="27"/>
  <c r="AG677" i="27"/>
  <c r="AC677" i="27"/>
  <c r="AG676" i="27"/>
  <c r="AC676" i="27"/>
  <c r="AG675" i="27"/>
  <c r="AC675" i="27"/>
  <c r="AG674" i="27"/>
  <c r="AC674" i="27"/>
  <c r="AG673" i="27"/>
  <c r="AC673" i="27"/>
  <c r="AG672" i="27"/>
  <c r="AC672" i="27"/>
  <c r="AG671" i="27"/>
  <c r="AC671" i="27"/>
  <c r="AG670" i="27"/>
  <c r="AC670" i="27"/>
  <c r="AG669" i="27"/>
  <c r="AC669" i="27"/>
  <c r="AG668" i="27"/>
  <c r="AC668" i="27"/>
  <c r="AG667" i="27"/>
  <c r="AC667" i="27"/>
  <c r="AG666" i="27"/>
  <c r="AC666" i="27"/>
  <c r="AF666" i="27" s="1"/>
  <c r="AG665" i="27"/>
  <c r="AC665" i="27"/>
  <c r="AG664" i="27"/>
  <c r="AC664" i="27"/>
  <c r="AG663" i="27"/>
  <c r="AC663" i="27"/>
  <c r="AG662" i="27"/>
  <c r="AC662" i="27"/>
  <c r="AF662" i="27" s="1"/>
  <c r="AG661" i="27"/>
  <c r="AC661" i="27"/>
  <c r="AG660" i="27"/>
  <c r="AC660" i="27"/>
  <c r="AG659" i="27"/>
  <c r="AC659" i="27"/>
  <c r="AG658" i="27"/>
  <c r="AC658" i="27"/>
  <c r="AF658" i="27" s="1"/>
  <c r="AG657" i="27"/>
  <c r="AC657" i="27"/>
  <c r="AG656" i="27"/>
  <c r="AC656" i="27"/>
  <c r="AG655" i="27"/>
  <c r="AC655" i="27"/>
  <c r="AG654" i="27"/>
  <c r="AC654" i="27"/>
  <c r="AG653" i="27"/>
  <c r="AC653" i="27"/>
  <c r="AG652" i="27"/>
  <c r="AC652" i="27"/>
  <c r="AG651" i="27"/>
  <c r="AC651" i="27"/>
  <c r="AG650" i="27"/>
  <c r="AC650" i="27"/>
  <c r="AF650" i="27" s="1"/>
  <c r="AG649" i="27"/>
  <c r="AC649" i="27"/>
  <c r="AG648" i="27"/>
  <c r="AC648" i="27"/>
  <c r="AG647" i="27"/>
  <c r="AC647" i="27"/>
  <c r="AG646" i="27"/>
  <c r="AC646" i="27"/>
  <c r="AG645" i="27"/>
  <c r="AC645" i="27"/>
  <c r="AG644" i="27"/>
  <c r="AC644" i="27"/>
  <c r="AG643" i="27"/>
  <c r="AC643" i="27"/>
  <c r="AG642" i="27"/>
  <c r="AC642" i="27"/>
  <c r="AG641" i="27"/>
  <c r="AC641" i="27"/>
  <c r="AG640" i="27"/>
  <c r="AC640" i="27"/>
  <c r="AG639" i="27"/>
  <c r="AC639" i="27"/>
  <c r="AG638" i="27"/>
  <c r="AC638" i="27"/>
  <c r="AG637" i="27"/>
  <c r="AC637" i="27"/>
  <c r="AG636" i="27"/>
  <c r="AC636" i="27"/>
  <c r="AG635" i="27"/>
  <c r="AC635" i="27"/>
  <c r="AG634" i="27"/>
  <c r="AC634" i="27"/>
  <c r="AG633" i="27"/>
  <c r="AC633" i="27"/>
  <c r="AG632" i="27"/>
  <c r="AC632" i="27"/>
  <c r="AG631" i="27"/>
  <c r="AC631" i="27"/>
  <c r="AG630" i="27"/>
  <c r="AC630" i="27"/>
  <c r="AG629" i="27"/>
  <c r="AC629" i="27"/>
  <c r="AG628" i="27"/>
  <c r="AC628" i="27"/>
  <c r="AG627" i="27"/>
  <c r="AC627" i="27"/>
  <c r="AG626" i="27"/>
  <c r="AC626" i="27"/>
  <c r="AG625" i="27"/>
  <c r="AC625" i="27"/>
  <c r="AF625" i="27" s="1"/>
  <c r="AG624" i="27"/>
  <c r="AC624" i="27"/>
  <c r="AG623" i="27"/>
  <c r="AC623" i="27"/>
  <c r="AG622" i="27"/>
  <c r="AC622" i="27"/>
  <c r="AG621" i="27"/>
  <c r="AC621" i="27"/>
  <c r="AF621" i="27" s="1"/>
  <c r="AG620" i="27"/>
  <c r="AC620" i="27"/>
  <c r="AG619" i="27"/>
  <c r="AC619" i="27"/>
  <c r="AG618" i="27"/>
  <c r="AC618" i="27"/>
  <c r="AG617" i="27"/>
  <c r="AC617" i="27"/>
  <c r="AF617" i="27" s="1"/>
  <c r="AG616" i="27"/>
  <c r="AC616" i="27"/>
  <c r="AG615" i="27"/>
  <c r="AC615" i="27"/>
  <c r="AG614" i="27"/>
  <c r="AC614" i="27"/>
  <c r="AG613" i="27"/>
  <c r="AC613" i="27"/>
  <c r="AG612" i="27"/>
  <c r="AC612" i="27"/>
  <c r="AG611" i="27"/>
  <c r="AC611" i="27"/>
  <c r="U611" i="27"/>
  <c r="AG610" i="27"/>
  <c r="AC610" i="27"/>
  <c r="AG609" i="27"/>
  <c r="AC609" i="27"/>
  <c r="AG608" i="27"/>
  <c r="AC608" i="27"/>
  <c r="AG607" i="27"/>
  <c r="AC607" i="27"/>
  <c r="AF607" i="27" s="1"/>
  <c r="AG606" i="27"/>
  <c r="AC606" i="27"/>
  <c r="AG605" i="27"/>
  <c r="AC605" i="27"/>
  <c r="AG604" i="27"/>
  <c r="AC604" i="27"/>
  <c r="AG603" i="27"/>
  <c r="AC603" i="27"/>
  <c r="AF603" i="27" s="1"/>
  <c r="AG602" i="27"/>
  <c r="AC602" i="27"/>
  <c r="AG601" i="27"/>
  <c r="AC601" i="27"/>
  <c r="AG600" i="27"/>
  <c r="AC600" i="27"/>
  <c r="AG599" i="27"/>
  <c r="AC599" i="27"/>
  <c r="AF599" i="27" s="1"/>
  <c r="AG598" i="27"/>
  <c r="AC598" i="27"/>
  <c r="AG597" i="27"/>
  <c r="AC597" i="27"/>
  <c r="U597" i="27"/>
  <c r="AG596" i="27"/>
  <c r="AC596" i="27"/>
  <c r="AF596" i="27" s="1"/>
  <c r="AG595" i="27"/>
  <c r="AC595" i="27"/>
  <c r="AF595" i="27" s="1"/>
  <c r="AG594" i="27"/>
  <c r="AC594" i="27"/>
  <c r="AG593" i="27"/>
  <c r="AC593" i="27"/>
  <c r="U593" i="27"/>
  <c r="AG592" i="27"/>
  <c r="AC592" i="27"/>
  <c r="U592" i="27"/>
  <c r="AG591" i="27"/>
  <c r="AC591" i="27"/>
  <c r="AG590" i="27"/>
  <c r="AC590" i="27"/>
  <c r="AG589" i="27"/>
  <c r="AC589" i="27"/>
  <c r="AF589" i="27" s="1"/>
  <c r="AG588" i="27"/>
  <c r="AC588" i="27"/>
  <c r="AG587" i="27"/>
  <c r="AC587" i="27"/>
  <c r="AG586" i="27"/>
  <c r="AC586" i="27"/>
  <c r="AG585" i="27"/>
  <c r="AC585" i="27"/>
  <c r="AG584" i="27"/>
  <c r="AC584" i="27"/>
  <c r="AG583" i="27"/>
  <c r="AC583" i="27"/>
  <c r="AG582" i="27"/>
  <c r="AC582" i="27"/>
  <c r="AG581" i="27"/>
  <c r="AC581" i="27"/>
  <c r="AF581" i="27" s="1"/>
  <c r="AG580" i="27"/>
  <c r="AC580" i="27"/>
  <c r="AG579" i="27"/>
  <c r="AC579" i="27"/>
  <c r="AG578" i="27"/>
  <c r="AC578" i="27"/>
  <c r="AG577" i="27"/>
  <c r="AC577" i="27"/>
  <c r="AF577" i="27" s="1"/>
  <c r="AG576" i="27"/>
  <c r="AC576" i="27"/>
  <c r="U576" i="27"/>
  <c r="AG575" i="27"/>
  <c r="AC575" i="27"/>
  <c r="AG574" i="27"/>
  <c r="AC574" i="27"/>
  <c r="U574" i="27"/>
  <c r="AG573" i="27"/>
  <c r="AC573" i="27"/>
  <c r="AG572" i="27"/>
  <c r="AC572" i="27"/>
  <c r="AG571" i="27"/>
  <c r="AC571" i="27"/>
  <c r="AG570" i="27"/>
  <c r="AC570" i="27"/>
  <c r="AG569" i="27"/>
  <c r="AC569" i="27"/>
  <c r="U569" i="27"/>
  <c r="AG568" i="27"/>
  <c r="AC568" i="27"/>
  <c r="U568" i="27"/>
  <c r="AG567" i="27"/>
  <c r="AC567" i="27"/>
  <c r="AG566" i="27"/>
  <c r="AC566" i="27"/>
  <c r="U566" i="27"/>
  <c r="AG565" i="27"/>
  <c r="AC565" i="27"/>
  <c r="AG564" i="27"/>
  <c r="AC564" i="27"/>
  <c r="AG563" i="27"/>
  <c r="AC563" i="27"/>
  <c r="AG562" i="27"/>
  <c r="AC562" i="27"/>
  <c r="AG561" i="27"/>
  <c r="AC561" i="27"/>
  <c r="AG560" i="27"/>
  <c r="AC560" i="27"/>
  <c r="AG559" i="27"/>
  <c r="AC559" i="27"/>
  <c r="AG558" i="27"/>
  <c r="AC558" i="27"/>
  <c r="AG557" i="27"/>
  <c r="AC557" i="27"/>
  <c r="AG556" i="27"/>
  <c r="AC556" i="27"/>
  <c r="AG555" i="27"/>
  <c r="AC555" i="27"/>
  <c r="AG554" i="27"/>
  <c r="AC554" i="27"/>
  <c r="AG553" i="27"/>
  <c r="AC553" i="27"/>
  <c r="AG552" i="27"/>
  <c r="AC552" i="27"/>
  <c r="AG551" i="27"/>
  <c r="AC551" i="27"/>
  <c r="AG550" i="27"/>
  <c r="AC550" i="27"/>
  <c r="AG549" i="27"/>
  <c r="AC549" i="27"/>
  <c r="AG548" i="27"/>
  <c r="AC548" i="27"/>
  <c r="AG547" i="27"/>
  <c r="AC547" i="27"/>
  <c r="AG546" i="27"/>
  <c r="AC546" i="27"/>
  <c r="AG545" i="27"/>
  <c r="AC545" i="27"/>
  <c r="AG544" i="27"/>
  <c r="AC544" i="27"/>
  <c r="AG543" i="27"/>
  <c r="AC543" i="27"/>
  <c r="AG542" i="27"/>
  <c r="AC542" i="27"/>
  <c r="AG541" i="27"/>
  <c r="AC541" i="27"/>
  <c r="AG540" i="27"/>
  <c r="AC540" i="27"/>
  <c r="AG539" i="27"/>
  <c r="AC539" i="27"/>
  <c r="AG538" i="27"/>
  <c r="AC538" i="27"/>
  <c r="AG537" i="27"/>
  <c r="AC537" i="27"/>
  <c r="AG536" i="27"/>
  <c r="AC536" i="27"/>
  <c r="AG535" i="27"/>
  <c r="AC535" i="27"/>
  <c r="AG534" i="27"/>
  <c r="AC534" i="27"/>
  <c r="AG533" i="27"/>
  <c r="AC533" i="27"/>
  <c r="AG532" i="27"/>
  <c r="AC532" i="27"/>
  <c r="AG531" i="27"/>
  <c r="AC531" i="27"/>
  <c r="AG530" i="27"/>
  <c r="AC530" i="27"/>
  <c r="AG529" i="27"/>
  <c r="AC529" i="27"/>
  <c r="AG528" i="27"/>
  <c r="AC528" i="27"/>
  <c r="AG527" i="27"/>
  <c r="AC527" i="27"/>
  <c r="AG526" i="27"/>
  <c r="AC526" i="27"/>
  <c r="AG525" i="27"/>
  <c r="AC525" i="27"/>
  <c r="AG524" i="27"/>
  <c r="AC524" i="27"/>
  <c r="AG523" i="27"/>
  <c r="AC523" i="27"/>
  <c r="AG522" i="27"/>
  <c r="AC522" i="27"/>
  <c r="AG521" i="27"/>
  <c r="AC521" i="27"/>
  <c r="AG520" i="27"/>
  <c r="AC520" i="27"/>
  <c r="AG519" i="27"/>
  <c r="AC519" i="27"/>
  <c r="AG518" i="27"/>
  <c r="AC518" i="27"/>
  <c r="AG517" i="27"/>
  <c r="AC517" i="27"/>
  <c r="AF517" i="27" s="1"/>
  <c r="AG516" i="27"/>
  <c r="AC516" i="27"/>
  <c r="AG515" i="27"/>
  <c r="AC515" i="27"/>
  <c r="AG514" i="27"/>
  <c r="AC514" i="27"/>
  <c r="AG513" i="27"/>
  <c r="AC513" i="27"/>
  <c r="AG512" i="27"/>
  <c r="AC512" i="27"/>
  <c r="AF512" i="27" s="1"/>
  <c r="AG511" i="27"/>
  <c r="AC511" i="27"/>
  <c r="AG510" i="27"/>
  <c r="AC510" i="27"/>
  <c r="AG509" i="27"/>
  <c r="AC509" i="27"/>
  <c r="AG508" i="27"/>
  <c r="AC508" i="27"/>
  <c r="AF508" i="27" s="1"/>
  <c r="AG507" i="27"/>
  <c r="AC507" i="27"/>
  <c r="AG506" i="27"/>
  <c r="AC506" i="27"/>
  <c r="AG505" i="27"/>
  <c r="AC505" i="27"/>
  <c r="AG504" i="27"/>
  <c r="AC504" i="27"/>
  <c r="AF504" i="27" s="1"/>
  <c r="AG503" i="27"/>
  <c r="AC503" i="27"/>
  <c r="AG502" i="27"/>
  <c r="AC502" i="27"/>
  <c r="AG501" i="27"/>
  <c r="AC501" i="27"/>
  <c r="AG500" i="27"/>
  <c r="AC500" i="27"/>
  <c r="AF500" i="27" s="1"/>
  <c r="AG499" i="27"/>
  <c r="AC499" i="27"/>
  <c r="AG498" i="27"/>
  <c r="AC498" i="27"/>
  <c r="AG497" i="27"/>
  <c r="AC497" i="27"/>
  <c r="AG496" i="27"/>
  <c r="AC496" i="27"/>
  <c r="AF496" i="27" s="1"/>
  <c r="AG495" i="27"/>
  <c r="AC495" i="27"/>
  <c r="AG494" i="27"/>
  <c r="AC494" i="27"/>
  <c r="AG493" i="27"/>
  <c r="AC493" i="27"/>
  <c r="AG492" i="27"/>
  <c r="AC492" i="27"/>
  <c r="AF492" i="27" s="1"/>
  <c r="AG491" i="27"/>
  <c r="AC491" i="27"/>
  <c r="AG490" i="27"/>
  <c r="AC490" i="27"/>
  <c r="AG489" i="27"/>
  <c r="AC489" i="27"/>
  <c r="AG488" i="27"/>
  <c r="AC488" i="27"/>
  <c r="AG487" i="27"/>
  <c r="AC487" i="27"/>
  <c r="AG486" i="27"/>
  <c r="AC486" i="27"/>
  <c r="AG485" i="27"/>
  <c r="AC485" i="27"/>
  <c r="AG484" i="27"/>
  <c r="AC484" i="27"/>
  <c r="AG483" i="27"/>
  <c r="AC483" i="27"/>
  <c r="AG482" i="27"/>
  <c r="AC482" i="27"/>
  <c r="AG481" i="27"/>
  <c r="AC481" i="27"/>
  <c r="AG480" i="27"/>
  <c r="AC480" i="27"/>
  <c r="AG479" i="27"/>
  <c r="AC479" i="27"/>
  <c r="AG478" i="27"/>
  <c r="AC478" i="27"/>
  <c r="AG477" i="27"/>
  <c r="AC477" i="27"/>
  <c r="AG476" i="27"/>
  <c r="AC476" i="27"/>
  <c r="AF476" i="27" s="1"/>
  <c r="AG475" i="27"/>
  <c r="AC475" i="27"/>
  <c r="AG474" i="27"/>
  <c r="AC474" i="27"/>
  <c r="AG473" i="27"/>
  <c r="AC473" i="27"/>
  <c r="AG472" i="27"/>
  <c r="AC472" i="27"/>
  <c r="AF472" i="27" s="1"/>
  <c r="AG471" i="27"/>
  <c r="AC471" i="27"/>
  <c r="AG470" i="27"/>
  <c r="AC470" i="27"/>
  <c r="AG469" i="27"/>
  <c r="AC469" i="27"/>
  <c r="AG468" i="27"/>
  <c r="AC468" i="27"/>
  <c r="AF468" i="27" s="1"/>
  <c r="AG467" i="27"/>
  <c r="AC467" i="27"/>
  <c r="AG466" i="27"/>
  <c r="AC466" i="27"/>
  <c r="AG465" i="27"/>
  <c r="AC465" i="27"/>
  <c r="AG464" i="27"/>
  <c r="AC464" i="27"/>
  <c r="AF464" i="27" s="1"/>
  <c r="AG463" i="27"/>
  <c r="AC463" i="27"/>
  <c r="AG462" i="27"/>
  <c r="AC462" i="27"/>
  <c r="AG461" i="27"/>
  <c r="AC461" i="27"/>
  <c r="AG460" i="27"/>
  <c r="AC460" i="27"/>
  <c r="AF460" i="27" s="1"/>
  <c r="AG459" i="27"/>
  <c r="AC459" i="27"/>
  <c r="AG458" i="27"/>
  <c r="AC458" i="27"/>
  <c r="AG457" i="27"/>
  <c r="AC457" i="27"/>
  <c r="AG456" i="27"/>
  <c r="AC456" i="27"/>
  <c r="AF456" i="27" s="1"/>
  <c r="AG455" i="27"/>
  <c r="AC455" i="27"/>
  <c r="AG454" i="27"/>
  <c r="AC454" i="27"/>
  <c r="AG453" i="27"/>
  <c r="AC453" i="27"/>
  <c r="AG452" i="27"/>
  <c r="AC452" i="27"/>
  <c r="AF452" i="27" s="1"/>
  <c r="AG451" i="27"/>
  <c r="AC451" i="27"/>
  <c r="AG450" i="27"/>
  <c r="AC450" i="27"/>
  <c r="AG449" i="27"/>
  <c r="AC449" i="27"/>
  <c r="AG448" i="27"/>
  <c r="AC448" i="27"/>
  <c r="AF448" i="27" s="1"/>
  <c r="AG447" i="27"/>
  <c r="AC447" i="27"/>
  <c r="AG446" i="27"/>
  <c r="AC446" i="27"/>
  <c r="AG445" i="27"/>
  <c r="AC445" i="27"/>
  <c r="AG444" i="27"/>
  <c r="AC444" i="27"/>
  <c r="AF444" i="27" s="1"/>
  <c r="AG443" i="27"/>
  <c r="AC443" i="27"/>
  <c r="AG442" i="27"/>
  <c r="AC442" i="27"/>
  <c r="AG441" i="27"/>
  <c r="AC441" i="27"/>
  <c r="AG440" i="27"/>
  <c r="AC440" i="27"/>
  <c r="AF440" i="27" s="1"/>
  <c r="AG439" i="27"/>
  <c r="AC439" i="27"/>
  <c r="AG438" i="27"/>
  <c r="AC438" i="27"/>
  <c r="AG437" i="27"/>
  <c r="AC437" i="27"/>
  <c r="AG436" i="27"/>
  <c r="AC436" i="27"/>
  <c r="AF436" i="27" s="1"/>
  <c r="AG435" i="27"/>
  <c r="AC435" i="27"/>
  <c r="AG434" i="27"/>
  <c r="AC434" i="27"/>
  <c r="AG433" i="27"/>
  <c r="AC433" i="27"/>
  <c r="AG432" i="27"/>
  <c r="AC432" i="27"/>
  <c r="AF432" i="27" s="1"/>
  <c r="AG431" i="27"/>
  <c r="AC431" i="27"/>
  <c r="AG430" i="27"/>
  <c r="AC430" i="27"/>
  <c r="AG429" i="27"/>
  <c r="AC429" i="27"/>
  <c r="AG428" i="27"/>
  <c r="AC428" i="27"/>
  <c r="AF428" i="27" s="1"/>
  <c r="AG427" i="27"/>
  <c r="AC427" i="27"/>
  <c r="AG426" i="27"/>
  <c r="AC426" i="27"/>
  <c r="AG425" i="27"/>
  <c r="AC425" i="27"/>
  <c r="AG424" i="27"/>
  <c r="AC424" i="27"/>
  <c r="AF424" i="27" s="1"/>
  <c r="AG423" i="27"/>
  <c r="AC423" i="27"/>
  <c r="AG422" i="27"/>
  <c r="AC422" i="27"/>
  <c r="AG421" i="27"/>
  <c r="AC421" i="27"/>
  <c r="AG420" i="27"/>
  <c r="AC420" i="27"/>
  <c r="AF420" i="27" s="1"/>
  <c r="AG419" i="27"/>
  <c r="AC419" i="27"/>
  <c r="AG418" i="27"/>
  <c r="AC418" i="27"/>
  <c r="AG417" i="27"/>
  <c r="AC417" i="27"/>
  <c r="AG416" i="27"/>
  <c r="AC416" i="27"/>
  <c r="AF416" i="27" s="1"/>
  <c r="AG415" i="27"/>
  <c r="AC415" i="27"/>
  <c r="AG414" i="27"/>
  <c r="AC414" i="27"/>
  <c r="AG413" i="27"/>
  <c r="AC413" i="27"/>
  <c r="AG412" i="27"/>
  <c r="AC412" i="27"/>
  <c r="AG411" i="27"/>
  <c r="AC411" i="27"/>
  <c r="AG410" i="27"/>
  <c r="AC410" i="27"/>
  <c r="AG409" i="27"/>
  <c r="AC409" i="27"/>
  <c r="AF409" i="27" s="1"/>
  <c r="AG408" i="27"/>
  <c r="AC408" i="27"/>
  <c r="AG407" i="27"/>
  <c r="AC407" i="27"/>
  <c r="U407" i="27"/>
  <c r="AG406" i="27"/>
  <c r="AC406" i="27"/>
  <c r="U406" i="27"/>
  <c r="AG405" i="27"/>
  <c r="AC405" i="27"/>
  <c r="AG404" i="27"/>
  <c r="AC404" i="27"/>
  <c r="AG403" i="27"/>
  <c r="AC403" i="27"/>
  <c r="AF403" i="27" s="1"/>
  <c r="AG402" i="27"/>
  <c r="AC402" i="27"/>
  <c r="AG401" i="27"/>
  <c r="AC401" i="27"/>
  <c r="AG400" i="27"/>
  <c r="AC400" i="27"/>
  <c r="AG399" i="27"/>
  <c r="AC399" i="27"/>
  <c r="AF399" i="27" s="1"/>
  <c r="AG398" i="27"/>
  <c r="AC398" i="27"/>
  <c r="U398" i="27"/>
  <c r="AG397" i="27"/>
  <c r="AC397" i="27"/>
  <c r="AG396" i="27"/>
  <c r="AC396" i="27"/>
  <c r="U396" i="27"/>
  <c r="AG395" i="27"/>
  <c r="AC395" i="27"/>
  <c r="AG394" i="27"/>
  <c r="AC394" i="27"/>
  <c r="AG393" i="27"/>
  <c r="AC393" i="27"/>
  <c r="AF393" i="27" s="1"/>
  <c r="AG392" i="27"/>
  <c r="AC392" i="27"/>
  <c r="AG391" i="27"/>
  <c r="AC391" i="27"/>
  <c r="AG390" i="27"/>
  <c r="AC390" i="27"/>
  <c r="AG389" i="27"/>
  <c r="AC389" i="27"/>
  <c r="AF389" i="27" s="1"/>
  <c r="AG388" i="27"/>
  <c r="AC388" i="27"/>
  <c r="AG387" i="27"/>
  <c r="AC387" i="27"/>
  <c r="AG386" i="27"/>
  <c r="AC386" i="27"/>
  <c r="U386" i="27"/>
  <c r="AG385" i="27"/>
  <c r="AC385" i="27"/>
  <c r="U385" i="27"/>
  <c r="AG384" i="27"/>
  <c r="AC384" i="27"/>
  <c r="AG383" i="27"/>
  <c r="AC383" i="27"/>
  <c r="AF383" i="27" s="1"/>
  <c r="AG382" i="27"/>
  <c r="AC382" i="27"/>
  <c r="AG381" i="27"/>
  <c r="AC381" i="27"/>
  <c r="AG380" i="27"/>
  <c r="AC380" i="27"/>
  <c r="AG379" i="27"/>
  <c r="AC379" i="27"/>
  <c r="AF379" i="27" s="1"/>
  <c r="AG378" i="27"/>
  <c r="AC378" i="27"/>
  <c r="AG377" i="27"/>
  <c r="AC377" i="27"/>
  <c r="AG376" i="27"/>
  <c r="AC376" i="27"/>
  <c r="AG375" i="27"/>
  <c r="AC375" i="27"/>
  <c r="AF375" i="27" s="1"/>
  <c r="AG374" i="27"/>
  <c r="AC374" i="27"/>
  <c r="U374" i="27"/>
  <c r="AG373" i="27"/>
  <c r="AC373" i="27"/>
  <c r="AG372" i="27"/>
  <c r="AC372" i="27"/>
  <c r="AF372" i="27" s="1"/>
  <c r="AG371" i="27"/>
  <c r="AC371" i="27"/>
  <c r="AG370" i="27"/>
  <c r="AC370" i="27"/>
  <c r="AG369" i="27"/>
  <c r="AC369" i="27"/>
  <c r="AG368" i="27"/>
  <c r="AC368" i="27"/>
  <c r="AF368" i="27" s="1"/>
  <c r="AG367" i="27"/>
  <c r="AC367" i="27"/>
  <c r="AG366" i="27"/>
  <c r="AC366" i="27"/>
  <c r="AG365" i="27"/>
  <c r="AC365" i="27"/>
  <c r="AG364" i="27"/>
  <c r="AC364" i="27"/>
  <c r="AF364" i="27" s="1"/>
  <c r="AG363" i="27"/>
  <c r="AC363" i="27"/>
  <c r="U363" i="27"/>
  <c r="AG362" i="27"/>
  <c r="AC362" i="27"/>
  <c r="AG361" i="27"/>
  <c r="AC361" i="27"/>
  <c r="AF361" i="27" s="1"/>
  <c r="AG360" i="27"/>
  <c r="AC360" i="27"/>
  <c r="AG359" i="27"/>
  <c r="AC359" i="27"/>
  <c r="AG358" i="27"/>
  <c r="AC358" i="27"/>
  <c r="AG357" i="27"/>
  <c r="AC357" i="27"/>
  <c r="AF357" i="27" s="1"/>
  <c r="AG356" i="27"/>
  <c r="AC356" i="27"/>
  <c r="AG355" i="27"/>
  <c r="AC355" i="27"/>
  <c r="AG354" i="27"/>
  <c r="AC354" i="27"/>
  <c r="AG353" i="27"/>
  <c r="AC353" i="27"/>
  <c r="AF353" i="27" s="1"/>
  <c r="AG352" i="27"/>
  <c r="AC352" i="27"/>
  <c r="AG351" i="27"/>
  <c r="AC351" i="27"/>
  <c r="AG350" i="27"/>
  <c r="AC350" i="27"/>
  <c r="AG349" i="27"/>
  <c r="AC349" i="27"/>
  <c r="AF349" i="27" s="1"/>
  <c r="AG348" i="27"/>
  <c r="AC348" i="27"/>
  <c r="AG347" i="27"/>
  <c r="AC347" i="27"/>
  <c r="AG346" i="27"/>
  <c r="AC346" i="27"/>
  <c r="AG345" i="27"/>
  <c r="AC345" i="27"/>
  <c r="AF345" i="27" s="1"/>
  <c r="AG344" i="27"/>
  <c r="AC344" i="27"/>
  <c r="AG343" i="27"/>
  <c r="AC343" i="27"/>
  <c r="AG342" i="27"/>
  <c r="AC342" i="27"/>
  <c r="AG341" i="27"/>
  <c r="AC341" i="27"/>
  <c r="U341" i="27"/>
  <c r="AG340" i="27"/>
  <c r="AC340" i="27"/>
  <c r="AG339" i="27"/>
  <c r="AC339" i="27"/>
  <c r="AG338" i="27"/>
  <c r="AC338" i="27"/>
  <c r="AG337" i="27"/>
  <c r="AC337" i="27"/>
  <c r="AF337" i="27" s="1"/>
  <c r="AG336" i="27"/>
  <c r="AC336" i="27"/>
  <c r="AG335" i="27"/>
  <c r="AC335" i="27"/>
  <c r="U335" i="27"/>
  <c r="AG334" i="27"/>
  <c r="AC334" i="27"/>
  <c r="AF334" i="27" s="1"/>
  <c r="AG333" i="27"/>
  <c r="AC333" i="27"/>
  <c r="AG332" i="27"/>
  <c r="AC332" i="27"/>
  <c r="AG331" i="27"/>
  <c r="AC331" i="27"/>
  <c r="AG330" i="27"/>
  <c r="AC330" i="27"/>
  <c r="AF330" i="27" s="1"/>
  <c r="AG329" i="27"/>
  <c r="AC329" i="27"/>
  <c r="AG328" i="27"/>
  <c r="AC328" i="27"/>
  <c r="AG327" i="27"/>
  <c r="AC327" i="27"/>
  <c r="AG326" i="27"/>
  <c r="AC326" i="27"/>
  <c r="AF326" i="27" s="1"/>
  <c r="AG325" i="27"/>
  <c r="AC325" i="27"/>
  <c r="Z325" i="27"/>
  <c r="AH325" i="27" s="1"/>
  <c r="U325" i="27"/>
  <c r="AG324" i="27"/>
  <c r="AC324" i="27"/>
  <c r="AF324" i="27" s="1"/>
  <c r="AG323" i="27"/>
  <c r="AC323" i="27"/>
  <c r="U323" i="27"/>
  <c r="AG322" i="27"/>
  <c r="AC322" i="27"/>
  <c r="AG321" i="27"/>
  <c r="AC321" i="27"/>
  <c r="U321" i="27"/>
  <c r="AG320" i="27"/>
  <c r="AC320" i="27"/>
  <c r="AG319" i="27"/>
  <c r="AC319" i="27"/>
  <c r="AG318" i="27"/>
  <c r="AC318" i="27"/>
  <c r="AF318" i="27" s="1"/>
  <c r="AG317" i="27"/>
  <c r="AC317" i="27"/>
  <c r="AG316" i="27"/>
  <c r="AC316" i="27"/>
  <c r="AG315" i="27"/>
  <c r="AC315" i="27"/>
  <c r="AG314" i="27"/>
  <c r="AC314" i="27"/>
  <c r="AF314" i="27" s="1"/>
  <c r="AG313" i="27"/>
  <c r="AC313" i="27"/>
  <c r="AG312" i="27"/>
  <c r="AC312" i="27"/>
  <c r="AG311" i="27"/>
  <c r="AC311" i="27"/>
  <c r="AG310" i="27"/>
  <c r="AC310" i="27"/>
  <c r="AF310" i="27" s="1"/>
  <c r="AG309" i="27"/>
  <c r="AC309" i="27"/>
  <c r="AG308" i="27"/>
  <c r="AC308" i="27"/>
  <c r="AG307" i="27"/>
  <c r="AC307" i="27"/>
  <c r="AG306" i="27"/>
  <c r="AC306" i="27"/>
  <c r="AF306" i="27" s="1"/>
  <c r="AG305" i="27"/>
  <c r="AC305" i="27"/>
  <c r="AG304" i="27"/>
  <c r="AC304" i="27"/>
  <c r="AG303" i="27"/>
  <c r="AC303" i="27"/>
  <c r="AG302" i="27"/>
  <c r="AC302" i="27"/>
  <c r="AF302" i="27" s="1"/>
  <c r="AG301" i="27"/>
  <c r="AC301" i="27"/>
  <c r="AG300" i="27"/>
  <c r="AC300" i="27"/>
  <c r="AG299" i="27"/>
  <c r="AC299" i="27"/>
  <c r="AG298" i="27"/>
  <c r="AC298" i="27"/>
  <c r="AF298" i="27" s="1"/>
  <c r="AG297" i="27"/>
  <c r="AC297" i="27"/>
  <c r="AG296" i="27"/>
  <c r="AC296" i="27"/>
  <c r="AG295" i="27"/>
  <c r="AC295" i="27"/>
  <c r="AG294" i="27"/>
  <c r="AC294" i="27"/>
  <c r="AF294" i="27" s="1"/>
  <c r="AG293" i="27"/>
  <c r="AC293" i="27"/>
  <c r="AG292" i="27"/>
  <c r="AC292" i="27"/>
  <c r="AG291" i="27"/>
  <c r="AC291" i="27"/>
  <c r="AG290" i="27"/>
  <c r="AC290" i="27"/>
  <c r="AF290" i="27" s="1"/>
  <c r="AG289" i="27"/>
  <c r="AC289" i="27"/>
  <c r="AG288" i="27"/>
  <c r="AC288" i="27"/>
  <c r="AG287" i="27"/>
  <c r="AC287" i="27"/>
  <c r="AG286" i="27"/>
  <c r="AC286" i="27"/>
  <c r="AF286" i="27" s="1"/>
  <c r="AG285" i="27"/>
  <c r="AC285" i="27"/>
  <c r="AG284" i="27"/>
  <c r="AC284" i="27"/>
  <c r="AG283" i="27"/>
  <c r="AC283" i="27"/>
  <c r="AG282" i="27"/>
  <c r="AC282" i="27"/>
  <c r="AF282" i="27" s="1"/>
  <c r="AG281" i="27"/>
  <c r="AC281" i="27"/>
  <c r="AG280" i="27"/>
  <c r="AC280" i="27"/>
  <c r="AG279" i="27"/>
  <c r="AC279" i="27"/>
  <c r="AG278" i="27"/>
  <c r="AC278" i="27"/>
  <c r="AF278" i="27" s="1"/>
  <c r="AG277" i="27"/>
  <c r="AC277" i="27"/>
  <c r="AG276" i="27"/>
  <c r="AC276" i="27"/>
  <c r="AG275" i="27"/>
  <c r="AC275" i="27"/>
  <c r="Z275" i="27"/>
  <c r="AG274" i="27"/>
  <c r="AC274" i="27"/>
  <c r="AG273" i="27"/>
  <c r="AC273" i="27"/>
  <c r="AG272" i="27"/>
  <c r="AC272" i="27"/>
  <c r="AG271" i="27"/>
  <c r="AC271" i="27"/>
  <c r="AF271" i="27" s="1"/>
  <c r="AG270" i="27"/>
  <c r="AC270" i="27"/>
  <c r="Z270" i="27"/>
  <c r="AH270" i="27" s="1"/>
  <c r="AG269" i="27"/>
  <c r="AC269" i="27"/>
  <c r="AG268" i="27"/>
  <c r="AC268" i="27"/>
  <c r="AG267" i="27"/>
  <c r="AC267" i="27"/>
  <c r="AG266" i="27"/>
  <c r="AC266" i="27"/>
  <c r="AG265" i="27"/>
  <c r="AC265" i="27"/>
  <c r="AG264" i="27"/>
  <c r="AC264" i="27"/>
  <c r="AF264" i="27" s="1"/>
  <c r="AG263" i="27"/>
  <c r="AC263" i="27"/>
  <c r="AG262" i="27"/>
  <c r="AC262" i="27"/>
  <c r="AG261" i="27"/>
  <c r="AC261" i="27"/>
  <c r="AG260" i="27"/>
  <c r="AC260" i="27"/>
  <c r="AF260" i="27" s="1"/>
  <c r="Z260" i="27"/>
  <c r="AH260" i="27" s="1"/>
  <c r="AG259" i="27"/>
  <c r="AC259" i="27"/>
  <c r="AG258" i="27"/>
  <c r="AC258" i="27"/>
  <c r="AG257" i="27"/>
  <c r="AC257" i="27"/>
  <c r="AF257" i="27" s="1"/>
  <c r="AG256" i="27"/>
  <c r="AC256" i="27"/>
  <c r="AG255" i="27"/>
  <c r="AC255" i="27"/>
  <c r="AG254" i="27"/>
  <c r="AC254" i="27"/>
  <c r="AG253" i="27"/>
  <c r="AC253" i="27"/>
  <c r="Z253" i="27"/>
  <c r="AH253" i="27" s="1"/>
  <c r="AG252" i="27"/>
  <c r="AC252" i="27"/>
  <c r="AG251" i="27"/>
  <c r="AC251" i="27"/>
  <c r="AG250" i="27"/>
  <c r="AC250" i="27"/>
  <c r="AG249" i="27"/>
  <c r="AC249" i="27"/>
  <c r="AG248" i="27"/>
  <c r="AC248" i="27"/>
  <c r="AG247" i="27"/>
  <c r="AC247" i="27"/>
  <c r="AG246" i="27"/>
  <c r="AC246" i="27"/>
  <c r="AF246" i="27" s="1"/>
  <c r="Z246" i="27"/>
  <c r="AH246" i="27" s="1"/>
  <c r="AG245" i="27"/>
  <c r="AC245" i="27"/>
  <c r="AG244" i="27"/>
  <c r="AC244" i="27"/>
  <c r="AG243" i="27"/>
  <c r="AC243" i="27"/>
  <c r="AF243" i="27" s="1"/>
  <c r="AG242" i="27"/>
  <c r="AC242" i="27"/>
  <c r="AG241" i="27"/>
  <c r="AC241" i="27"/>
  <c r="AF241" i="27" s="1"/>
  <c r="AG240" i="27"/>
  <c r="AC240" i="27"/>
  <c r="Z240" i="27"/>
  <c r="AH240" i="27" s="1"/>
  <c r="AG239" i="27"/>
  <c r="AC239" i="27"/>
  <c r="AG238" i="27"/>
  <c r="AC238" i="27"/>
  <c r="AG237" i="27"/>
  <c r="AC237" i="27"/>
  <c r="AG236" i="27"/>
  <c r="AC236" i="27"/>
  <c r="AF236" i="27" s="1"/>
  <c r="AG235" i="27"/>
  <c r="AC235" i="27"/>
  <c r="AG234" i="27"/>
  <c r="AC234" i="27"/>
  <c r="AG233" i="27"/>
  <c r="AC233" i="27"/>
  <c r="AG232" i="27"/>
  <c r="AC232" i="27"/>
  <c r="AF232" i="27" s="1"/>
  <c r="AG231" i="27"/>
  <c r="AC231" i="27"/>
  <c r="AG230" i="27"/>
  <c r="AC230" i="27"/>
  <c r="AG229" i="27"/>
  <c r="AC229" i="27"/>
  <c r="AG228" i="27"/>
  <c r="AC228" i="27"/>
  <c r="AF228" i="27" s="1"/>
  <c r="Z228" i="27"/>
  <c r="AH228" i="27" s="1"/>
  <c r="AG227" i="27"/>
  <c r="AC227" i="27"/>
  <c r="AG226" i="27"/>
  <c r="AC226" i="27"/>
  <c r="AG225" i="27"/>
  <c r="AC225" i="27"/>
  <c r="AF225" i="27" s="1"/>
  <c r="AG224" i="27"/>
  <c r="AC224" i="27"/>
  <c r="AG223" i="27"/>
  <c r="AC223" i="27"/>
  <c r="AG222" i="27"/>
  <c r="AC222" i="27"/>
  <c r="AG221" i="27"/>
  <c r="AC221" i="27"/>
  <c r="AF221" i="27" s="1"/>
  <c r="AG220" i="27"/>
  <c r="AC220" i="27"/>
  <c r="AG219" i="27"/>
  <c r="AC219" i="27"/>
  <c r="U219" i="27"/>
  <c r="AG218" i="27"/>
  <c r="AC218" i="27"/>
  <c r="AF218" i="27" s="1"/>
  <c r="AG217" i="27"/>
  <c r="AC217" i="27"/>
  <c r="AG216" i="27"/>
  <c r="AC216" i="27"/>
  <c r="AG215" i="27"/>
  <c r="AC215" i="27"/>
  <c r="AG214" i="27"/>
  <c r="AC214" i="27"/>
  <c r="AF214" i="27" s="1"/>
  <c r="AG213" i="27"/>
  <c r="AC213" i="27"/>
  <c r="AG212" i="27"/>
  <c r="AC212" i="27"/>
  <c r="U212" i="27"/>
  <c r="AG211" i="27"/>
  <c r="AC211" i="27"/>
  <c r="AF211" i="27" s="1"/>
  <c r="AG210" i="27"/>
  <c r="AC210" i="27"/>
  <c r="AG209" i="27"/>
  <c r="AC209" i="27"/>
  <c r="AG208" i="27"/>
  <c r="AC208" i="27"/>
  <c r="AG207" i="27"/>
  <c r="AC207" i="27"/>
  <c r="AF207" i="27" s="1"/>
  <c r="AG206" i="27"/>
  <c r="AC206" i="27"/>
  <c r="AG205" i="27"/>
  <c r="AC205" i="27"/>
  <c r="AG204" i="27"/>
  <c r="AC204" i="27"/>
  <c r="AG203" i="27"/>
  <c r="AC203" i="27"/>
  <c r="AF203" i="27" s="1"/>
  <c r="AG202" i="27"/>
  <c r="AC202" i="27"/>
  <c r="AG201" i="27"/>
  <c r="AC201" i="27"/>
  <c r="AG200" i="27"/>
  <c r="AC200" i="27"/>
  <c r="AG199" i="27"/>
  <c r="AC199" i="27"/>
  <c r="AF199" i="27" s="1"/>
  <c r="AG198" i="27"/>
  <c r="AC198" i="27"/>
  <c r="AG197" i="27"/>
  <c r="AC197" i="27"/>
  <c r="U197" i="27"/>
  <c r="AG196" i="27"/>
  <c r="AC196" i="27"/>
  <c r="AF196" i="27" s="1"/>
  <c r="AG195" i="27"/>
  <c r="AC195" i="27"/>
  <c r="AG194" i="27"/>
  <c r="AC194" i="27"/>
  <c r="AG193" i="27"/>
  <c r="AC193" i="27"/>
  <c r="AG192" i="27"/>
  <c r="AC192" i="27"/>
  <c r="AG191" i="27"/>
  <c r="AC191" i="27"/>
  <c r="AF191" i="27" s="1"/>
  <c r="AG190" i="27"/>
  <c r="AC190" i="27"/>
  <c r="AG189" i="27"/>
  <c r="AC189" i="27"/>
  <c r="AG188" i="27"/>
  <c r="AC188" i="27"/>
  <c r="AG187" i="27"/>
  <c r="AC187" i="27"/>
  <c r="AG186" i="27"/>
  <c r="AC186" i="27"/>
  <c r="AG185" i="27"/>
  <c r="AC185" i="27"/>
  <c r="AG184" i="27"/>
  <c r="AC184" i="27"/>
  <c r="AG183" i="27"/>
  <c r="AC183" i="27"/>
  <c r="AG182" i="27"/>
  <c r="AC182" i="27"/>
  <c r="AG181" i="27"/>
  <c r="AC181" i="27"/>
  <c r="AG180" i="27"/>
  <c r="AC180" i="27"/>
  <c r="AG179" i="27"/>
  <c r="AC179" i="27"/>
  <c r="AG178" i="27"/>
  <c r="AC178" i="27"/>
  <c r="AG177" i="27"/>
  <c r="AC177" i="27"/>
  <c r="AG176" i="27"/>
  <c r="AC176" i="27"/>
  <c r="U176" i="27"/>
  <c r="AG175" i="27"/>
  <c r="AC175" i="27"/>
  <c r="AG174" i="27"/>
  <c r="AC174" i="27"/>
  <c r="U174" i="27"/>
  <c r="AG173" i="27"/>
  <c r="AC173" i="27"/>
  <c r="AG172" i="27"/>
  <c r="AC172" i="27"/>
  <c r="AG171" i="27"/>
  <c r="AC171" i="27"/>
  <c r="AG170" i="27"/>
  <c r="AC170" i="27"/>
  <c r="AG169" i="27"/>
  <c r="AC169" i="27"/>
  <c r="AG168" i="27"/>
  <c r="AC168" i="27"/>
  <c r="AG167" i="27"/>
  <c r="AC167" i="27"/>
  <c r="AG166" i="27"/>
  <c r="AC166" i="27"/>
  <c r="AG165" i="27"/>
  <c r="AC165" i="27"/>
  <c r="U165" i="27"/>
  <c r="AG164" i="27"/>
  <c r="AC164" i="27"/>
  <c r="AG163" i="27"/>
  <c r="AC163" i="27"/>
  <c r="U163" i="27"/>
  <c r="AG162" i="27"/>
  <c r="AC162" i="27"/>
  <c r="AG161" i="27"/>
  <c r="AC161" i="27"/>
  <c r="AG160" i="27"/>
  <c r="AC160" i="27"/>
  <c r="U160" i="27"/>
  <c r="AG159" i="27"/>
  <c r="AC159" i="27"/>
  <c r="AG158" i="27"/>
  <c r="AC158" i="27"/>
  <c r="AG157" i="27"/>
  <c r="AC157" i="27"/>
  <c r="AG156" i="27"/>
  <c r="AC156" i="27"/>
  <c r="AG155" i="27"/>
  <c r="AC155" i="27"/>
  <c r="AG154" i="27"/>
  <c r="AC154" i="27"/>
  <c r="AG153" i="27"/>
  <c r="AC153" i="27"/>
  <c r="AG152" i="27"/>
  <c r="AC152" i="27"/>
  <c r="AG151" i="27"/>
  <c r="AC151" i="27"/>
  <c r="AG150" i="27"/>
  <c r="AC150" i="27"/>
  <c r="AG149" i="27"/>
  <c r="AC149" i="27"/>
  <c r="AG148" i="27"/>
  <c r="AC148" i="27"/>
  <c r="AG147" i="27"/>
  <c r="AC147" i="27"/>
  <c r="AG146" i="27"/>
  <c r="AC146" i="27"/>
  <c r="AG145" i="27"/>
  <c r="AC145" i="27"/>
  <c r="AG144" i="27"/>
  <c r="AC144" i="27"/>
  <c r="AG143" i="27"/>
  <c r="AC143" i="27"/>
  <c r="AG142" i="27"/>
  <c r="AC142" i="27"/>
  <c r="AG141" i="27"/>
  <c r="AC141" i="27"/>
  <c r="AG140" i="27"/>
  <c r="AC140" i="27"/>
  <c r="AG139" i="27"/>
  <c r="AC139" i="27"/>
  <c r="AG138" i="27"/>
  <c r="AC138" i="27"/>
  <c r="AG137" i="27"/>
  <c r="AC137" i="27"/>
  <c r="AG136" i="27"/>
  <c r="AC136" i="27"/>
  <c r="AG135" i="27"/>
  <c r="AC135" i="27"/>
  <c r="AG134" i="27"/>
  <c r="AC134" i="27"/>
  <c r="AG133" i="27"/>
  <c r="AC133" i="27"/>
  <c r="AG132" i="27"/>
  <c r="AC132" i="27"/>
  <c r="AG131" i="27"/>
  <c r="AC131" i="27"/>
  <c r="AG130" i="27"/>
  <c r="AC130" i="27"/>
  <c r="AG129" i="27"/>
  <c r="AC129" i="27"/>
  <c r="AG128" i="27"/>
  <c r="AC128" i="27"/>
  <c r="AG127" i="27"/>
  <c r="AC127" i="27"/>
  <c r="AG126" i="27"/>
  <c r="AC126" i="27"/>
  <c r="AG125" i="27"/>
  <c r="AC125" i="27"/>
  <c r="AG124" i="27"/>
  <c r="AC124" i="27"/>
  <c r="AG123" i="27"/>
  <c r="AC123" i="27"/>
  <c r="U123" i="27"/>
  <c r="AG122" i="27"/>
  <c r="AC122" i="27"/>
  <c r="AG121" i="27"/>
  <c r="AC121" i="27"/>
  <c r="AG120" i="27"/>
  <c r="AC120" i="27"/>
  <c r="AG119" i="27"/>
  <c r="AC119" i="27"/>
  <c r="U119" i="27"/>
  <c r="AG118" i="27"/>
  <c r="AC118" i="27"/>
  <c r="AG117" i="27"/>
  <c r="AC117" i="27"/>
  <c r="AG116" i="27"/>
  <c r="AC116" i="27"/>
  <c r="AG115" i="27"/>
  <c r="AC115" i="27"/>
  <c r="AG114" i="27"/>
  <c r="AC114" i="27"/>
  <c r="AG113" i="27"/>
  <c r="AC113" i="27"/>
  <c r="AG112" i="27"/>
  <c r="AC112" i="27"/>
  <c r="AG111" i="27"/>
  <c r="AC111" i="27"/>
  <c r="AG110" i="27"/>
  <c r="AC110" i="27"/>
  <c r="AG109" i="27"/>
  <c r="AC109" i="27"/>
  <c r="AG108" i="27"/>
  <c r="AC108" i="27"/>
  <c r="AG107" i="27"/>
  <c r="AC107" i="27"/>
  <c r="AG106" i="27"/>
  <c r="AC106" i="27"/>
  <c r="U106" i="27"/>
  <c r="AG105" i="27"/>
  <c r="AC105" i="27"/>
  <c r="AG104" i="27"/>
  <c r="AC104" i="27"/>
  <c r="AG103" i="27"/>
  <c r="AC103" i="27"/>
  <c r="AF103" i="27" s="1"/>
  <c r="AG102" i="27"/>
  <c r="AC102" i="27"/>
  <c r="U102" i="27"/>
  <c r="AG101" i="27"/>
  <c r="AC101" i="27"/>
  <c r="AG100" i="27"/>
  <c r="AC100" i="27"/>
  <c r="AF100" i="27" s="1"/>
  <c r="AG99" i="27"/>
  <c r="AC99" i="27"/>
  <c r="AG98" i="27"/>
  <c r="AC98" i="27"/>
  <c r="AG97" i="27"/>
  <c r="AC97" i="27"/>
  <c r="AG96" i="27"/>
  <c r="AC96" i="27"/>
  <c r="U96" i="27"/>
  <c r="AG95" i="27"/>
  <c r="AC95" i="27"/>
  <c r="AG94" i="27"/>
  <c r="AC94" i="27"/>
  <c r="AG93" i="27"/>
  <c r="AC93" i="27"/>
  <c r="AG92" i="27"/>
  <c r="AC92" i="27"/>
  <c r="AF92" i="27" s="1"/>
  <c r="AG91" i="27"/>
  <c r="AC91" i="27"/>
  <c r="AG90" i="27"/>
  <c r="AC90" i="27"/>
  <c r="AG89" i="27"/>
  <c r="AC89" i="27"/>
  <c r="AG88" i="27"/>
  <c r="AC88" i="27"/>
  <c r="AF88" i="27" s="1"/>
  <c r="AG87" i="27"/>
  <c r="AC87" i="27"/>
  <c r="AG86" i="27"/>
  <c r="AC86" i="27"/>
  <c r="AG85" i="27"/>
  <c r="AC85" i="27"/>
  <c r="AG84" i="27"/>
  <c r="AC84" i="27"/>
  <c r="AF84" i="27" s="1"/>
  <c r="AG83" i="27"/>
  <c r="AC83" i="27"/>
  <c r="U83" i="27"/>
  <c r="AG82" i="27"/>
  <c r="AC82" i="27"/>
  <c r="AG81" i="27"/>
  <c r="AC81" i="27"/>
  <c r="AG80" i="27"/>
  <c r="AC80" i="27"/>
  <c r="AG79" i="27"/>
  <c r="AC79" i="27"/>
  <c r="AG78" i="27"/>
  <c r="AC78" i="27"/>
  <c r="AG77" i="27"/>
  <c r="AC77" i="27"/>
  <c r="AG76" i="27"/>
  <c r="AC76" i="27"/>
  <c r="U76" i="27"/>
  <c r="AG75" i="27"/>
  <c r="AC75" i="27"/>
  <c r="AG74" i="27"/>
  <c r="AC74" i="27"/>
  <c r="AG73" i="27"/>
  <c r="AC73" i="27"/>
  <c r="AG72" i="27"/>
  <c r="AC72" i="27"/>
  <c r="AG71" i="27"/>
  <c r="AC71" i="27"/>
  <c r="AG70" i="27"/>
  <c r="AC70" i="27"/>
  <c r="AG69" i="27"/>
  <c r="AC69" i="27"/>
  <c r="AG68" i="27"/>
  <c r="AC68" i="27"/>
  <c r="AG67" i="27"/>
  <c r="AC67" i="27"/>
  <c r="AG66" i="27"/>
  <c r="AC66" i="27"/>
  <c r="AG65" i="27"/>
  <c r="AC65" i="27"/>
  <c r="U65" i="27"/>
  <c r="AG64" i="27"/>
  <c r="AC64" i="27"/>
  <c r="AG63" i="27"/>
  <c r="AC63" i="27"/>
  <c r="AG62" i="27"/>
  <c r="AC62" i="27"/>
  <c r="AG61" i="27"/>
  <c r="AC61" i="27"/>
  <c r="AG60" i="27"/>
  <c r="AC60" i="27"/>
  <c r="AG59" i="27"/>
  <c r="AC59" i="27"/>
  <c r="AG58" i="27"/>
  <c r="AC58" i="27"/>
  <c r="AG57" i="27"/>
  <c r="AC57" i="27"/>
  <c r="AG56" i="27"/>
  <c r="AC56" i="27"/>
  <c r="AG55" i="27"/>
  <c r="AC55" i="27"/>
  <c r="AG54" i="27"/>
  <c r="AC54" i="27"/>
  <c r="U54" i="27"/>
  <c r="AG53" i="27"/>
  <c r="AC53" i="27"/>
  <c r="U53" i="27"/>
  <c r="AG52" i="27"/>
  <c r="AC52" i="27"/>
  <c r="AG51" i="27"/>
  <c r="AC51" i="27"/>
  <c r="AG50" i="27"/>
  <c r="AC50" i="27"/>
  <c r="AG49" i="27"/>
  <c r="AC49" i="27"/>
  <c r="AG48" i="27"/>
  <c r="AC48" i="27"/>
  <c r="U48" i="27"/>
  <c r="AG47" i="27"/>
  <c r="AC47" i="27"/>
  <c r="AC46" i="27"/>
  <c r="AG45" i="27"/>
  <c r="AC45" i="27"/>
  <c r="AG44" i="27"/>
  <c r="AC44" i="27"/>
  <c r="U44" i="27"/>
  <c r="AG43" i="27"/>
  <c r="AC43" i="27"/>
  <c r="AG42" i="27"/>
  <c r="AC42" i="27"/>
  <c r="U42" i="27"/>
  <c r="AG41" i="27"/>
  <c r="AC41" i="27"/>
  <c r="AG40" i="27"/>
  <c r="AC40" i="27"/>
  <c r="AG39" i="27"/>
  <c r="AC39" i="27"/>
  <c r="AG38" i="27"/>
  <c r="AC38" i="27"/>
  <c r="AG37" i="27"/>
  <c r="AC37" i="27"/>
  <c r="AG36" i="27"/>
  <c r="AC36" i="27"/>
  <c r="AG35" i="27"/>
  <c r="AC35" i="27"/>
  <c r="AG34" i="27"/>
  <c r="AC34" i="27"/>
  <c r="AG33" i="27"/>
  <c r="AC33" i="27"/>
  <c r="AG32" i="27"/>
  <c r="AC32" i="27"/>
  <c r="AG31" i="27"/>
  <c r="AC31" i="27"/>
  <c r="AG30" i="27"/>
  <c r="AC30" i="27"/>
  <c r="AG29" i="27"/>
  <c r="AC29" i="27"/>
  <c r="AG28" i="27"/>
  <c r="AC28" i="27"/>
  <c r="AG27" i="27"/>
  <c r="AC27" i="27"/>
  <c r="AG26" i="27"/>
  <c r="AC26" i="27"/>
  <c r="AG25" i="27"/>
  <c r="AC25" i="27"/>
  <c r="AG24" i="27"/>
  <c r="AC24" i="27"/>
  <c r="AG23" i="27"/>
  <c r="AC23" i="27"/>
  <c r="AG22" i="27"/>
  <c r="AC22" i="27"/>
  <c r="AG21" i="27"/>
  <c r="AC21" i="27"/>
  <c r="AG20" i="27"/>
  <c r="AC20" i="27"/>
  <c r="AG19" i="27"/>
  <c r="AC19" i="27"/>
  <c r="AG18" i="27"/>
  <c r="AC18" i="27"/>
  <c r="AG17" i="27"/>
  <c r="AC17" i="27"/>
  <c r="AG16" i="27"/>
  <c r="AC16" i="27"/>
  <c r="AG15" i="27"/>
  <c r="AC15" i="27"/>
  <c r="AG14" i="27"/>
  <c r="AC14" i="27"/>
  <c r="AG13" i="27"/>
  <c r="AC13" i="27"/>
  <c r="AG12" i="27"/>
  <c r="AC12" i="27"/>
  <c r="AG11" i="27"/>
  <c r="AC11" i="27"/>
  <c r="AG10" i="27"/>
  <c r="AC10" i="27"/>
  <c r="AG9" i="27"/>
  <c r="AC9" i="27"/>
  <c r="AG8" i="27"/>
  <c r="AC8" i="27"/>
  <c r="AG7" i="27"/>
  <c r="AC7" i="27"/>
  <c r="BM537" i="26"/>
  <c r="BM538" i="26"/>
  <c r="BM539" i="26"/>
  <c r="BM540" i="26"/>
  <c r="BM541" i="26"/>
  <c r="BM542" i="26"/>
  <c r="BM543" i="26"/>
  <c r="BM544" i="26"/>
  <c r="BM545" i="26"/>
  <c r="BM546" i="26"/>
  <c r="BM547" i="26"/>
  <c r="BM548" i="26"/>
  <c r="BM549" i="26"/>
  <c r="BM550" i="26"/>
  <c r="BM551" i="26"/>
  <c r="BM552" i="26"/>
  <c r="BM553" i="26"/>
  <c r="BM554" i="26"/>
  <c r="BM555" i="26"/>
  <c r="BM556" i="26"/>
  <c r="BM557" i="26"/>
  <c r="BM558" i="26"/>
  <c r="BM559" i="26"/>
  <c r="BM560" i="26"/>
  <c r="BM561" i="26"/>
  <c r="BM562" i="26"/>
  <c r="BM563" i="26"/>
  <c r="BM564" i="26"/>
  <c r="BM565" i="26"/>
  <c r="BM566" i="26"/>
  <c r="BM567" i="26"/>
  <c r="BM568" i="26"/>
  <c r="BM569" i="26"/>
  <c r="BM570" i="26"/>
  <c r="BM571" i="26"/>
  <c r="BM572" i="26"/>
  <c r="BM573" i="26"/>
  <c r="BM574" i="26"/>
  <c r="BM575" i="26"/>
  <c r="BM576" i="26"/>
  <c r="BM577" i="26"/>
  <c r="BM578" i="26"/>
  <c r="BM579" i="26"/>
  <c r="BM580" i="26"/>
  <c r="BM581" i="26"/>
  <c r="BM582" i="26"/>
  <c r="BM583" i="26"/>
  <c r="BM584" i="26"/>
  <c r="BM585" i="26"/>
  <c r="BM586" i="26"/>
  <c r="BM587" i="26"/>
  <c r="BM588" i="26"/>
  <c r="BM589" i="26"/>
  <c r="BM590" i="26"/>
  <c r="BM591" i="26"/>
  <c r="BM592" i="26"/>
  <c r="BM593" i="26"/>
  <c r="BM594" i="26"/>
  <c r="BM595" i="26"/>
  <c r="BM596" i="26"/>
  <c r="BM597" i="26"/>
  <c r="BM598" i="26"/>
  <c r="BM599" i="26"/>
  <c r="BM600" i="26"/>
  <c r="BM601" i="26"/>
  <c r="BM602" i="26"/>
  <c r="BM603" i="26"/>
  <c r="BM604" i="26"/>
  <c r="BM605" i="26"/>
  <c r="BM606" i="26"/>
  <c r="BM607" i="26"/>
  <c r="BM608" i="26"/>
  <c r="BM609" i="26"/>
  <c r="BM610" i="26"/>
  <c r="BM611" i="26"/>
  <c r="BM612" i="26"/>
  <c r="BM613" i="26"/>
  <c r="BM614" i="26"/>
  <c r="BM615" i="26"/>
  <c r="BM616" i="26"/>
  <c r="BM617" i="26"/>
  <c r="BM618" i="26"/>
  <c r="BM619" i="26"/>
  <c r="BM620" i="26"/>
  <c r="BM621" i="26"/>
  <c r="BM622" i="26"/>
  <c r="BM623" i="26"/>
  <c r="BM624" i="26"/>
  <c r="BM625" i="26"/>
  <c r="BM626" i="26"/>
  <c r="BM627" i="26"/>
  <c r="BM628" i="26"/>
  <c r="BM629" i="26"/>
  <c r="BM630" i="26"/>
  <c r="BM631" i="26"/>
  <c r="BM632" i="26"/>
  <c r="BM633" i="26"/>
  <c r="BM634" i="26"/>
  <c r="BM635" i="26"/>
  <c r="BM636" i="26"/>
  <c r="BM637" i="26"/>
  <c r="BM638" i="26"/>
  <c r="BM639" i="26"/>
  <c r="BM640" i="26"/>
  <c r="BM641" i="26"/>
  <c r="BM642" i="26"/>
  <c r="BM643" i="26"/>
  <c r="BM644" i="26"/>
  <c r="BM645" i="26"/>
  <c r="BM646" i="26"/>
  <c r="BM647" i="26"/>
  <c r="BM648" i="26"/>
  <c r="BM649" i="26"/>
  <c r="BM650" i="26"/>
  <c r="BM651" i="26"/>
  <c r="BM652" i="26"/>
  <c r="BM653" i="26"/>
  <c r="BM654" i="26"/>
  <c r="BM655" i="26"/>
  <c r="BM656" i="26"/>
  <c r="BM657" i="26"/>
  <c r="BM658" i="26"/>
  <c r="BM659" i="26"/>
  <c r="BM660" i="26"/>
  <c r="BM661" i="26"/>
  <c r="BM662" i="26"/>
  <c r="BM663" i="26"/>
  <c r="BM664" i="26"/>
  <c r="BM665" i="26"/>
  <c r="BM666" i="26"/>
  <c r="BM667" i="26"/>
  <c r="BM668" i="26"/>
  <c r="BM669" i="26"/>
  <c r="BM670" i="26"/>
  <c r="BM671" i="26"/>
  <c r="BM672" i="26"/>
  <c r="BM673" i="26"/>
  <c r="BM674" i="26"/>
  <c r="BM675" i="26"/>
  <c r="BM676" i="26"/>
  <c r="BM677" i="26"/>
  <c r="BM678" i="26"/>
  <c r="BM679" i="26"/>
  <c r="BM680" i="26"/>
  <c r="BM681" i="26"/>
  <c r="BM682" i="26"/>
  <c r="BM683" i="26"/>
  <c r="BM684" i="26"/>
  <c r="BM685" i="26"/>
  <c r="BM686" i="26"/>
  <c r="BM687" i="26"/>
  <c r="BM688" i="26"/>
  <c r="BM689" i="26"/>
  <c r="BM690" i="26"/>
  <c r="BM691" i="26"/>
  <c r="BM692" i="26"/>
  <c r="BM693" i="26"/>
  <c r="BM694" i="26"/>
  <c r="BM695" i="26"/>
  <c r="BM696" i="26"/>
  <c r="BM697" i="26"/>
  <c r="BM698" i="26"/>
  <c r="BM699" i="26"/>
  <c r="BM700" i="26"/>
  <c r="BM701" i="26"/>
  <c r="BM702" i="26"/>
  <c r="BM703" i="26"/>
  <c r="BM704" i="26"/>
  <c r="BM705" i="26"/>
  <c r="BM706" i="26"/>
  <c r="BM707" i="26"/>
  <c r="BM708" i="26"/>
  <c r="BM709" i="26"/>
  <c r="BM710" i="26"/>
  <c r="BM711" i="26"/>
  <c r="BM712" i="26"/>
  <c r="BM713" i="26"/>
  <c r="BM714" i="26"/>
  <c r="BM715" i="26"/>
  <c r="BM716" i="26"/>
  <c r="BM717" i="26"/>
  <c r="BM718" i="26"/>
  <c r="BM719" i="26"/>
  <c r="BM720" i="26"/>
  <c r="BM721" i="26"/>
  <c r="BM722" i="26"/>
  <c r="BM723" i="26"/>
  <c r="BM724" i="26"/>
  <c r="BM725" i="26"/>
  <c r="BM726" i="26"/>
  <c r="BM727" i="26"/>
  <c r="BM728" i="26"/>
  <c r="BM729" i="26"/>
  <c r="BM730" i="26"/>
  <c r="BM731" i="26"/>
  <c r="BM732" i="26"/>
  <c r="BM733" i="26"/>
  <c r="BM734" i="26"/>
  <c r="BM735" i="26"/>
  <c r="BM736" i="26"/>
  <c r="BM737" i="26"/>
  <c r="BM738" i="26"/>
  <c r="BM739" i="26"/>
  <c r="BM740" i="26"/>
  <c r="BM741" i="26"/>
  <c r="BM742" i="26"/>
  <c r="BM743" i="26"/>
  <c r="BM744" i="26"/>
  <c r="BM745" i="26"/>
  <c r="BM746" i="26"/>
  <c r="BM747" i="26"/>
  <c r="BM748" i="26"/>
  <c r="BM749" i="26"/>
  <c r="BM750" i="26"/>
  <c r="BM751" i="26"/>
  <c r="BM752" i="26"/>
  <c r="BM753" i="26"/>
  <c r="BM754" i="26"/>
  <c r="BM755" i="26"/>
  <c r="BM756" i="26"/>
  <c r="BM757" i="26"/>
  <c r="BM758" i="26"/>
  <c r="BM759" i="26"/>
  <c r="BM760" i="26"/>
  <c r="BM761" i="26"/>
  <c r="BM762" i="26"/>
  <c r="BM763" i="26"/>
  <c r="BM764" i="26"/>
  <c r="BM765" i="26"/>
  <c r="BM766" i="26"/>
  <c r="BM767" i="26"/>
  <c r="BM768" i="26"/>
  <c r="BM769" i="26"/>
  <c r="BM770" i="26"/>
  <c r="BM771" i="26"/>
  <c r="BM772" i="26"/>
  <c r="BM773" i="26"/>
  <c r="BM774" i="26"/>
  <c r="BM775" i="26"/>
  <c r="BM776" i="26"/>
  <c r="BM777" i="26"/>
  <c r="BM778" i="26"/>
  <c r="BM779" i="26"/>
  <c r="BM780" i="26"/>
  <c r="BM781" i="26"/>
  <c r="BM782" i="26"/>
  <c r="BM783" i="26"/>
  <c r="BM784" i="26"/>
  <c r="BM785" i="26"/>
  <c r="BM786" i="26"/>
  <c r="BM787" i="26"/>
  <c r="BM788" i="26"/>
  <c r="BM789" i="26"/>
  <c r="BM790" i="26"/>
  <c r="BM791" i="26"/>
  <c r="BM792" i="26"/>
  <c r="BM793" i="26"/>
  <c r="BM794" i="26"/>
  <c r="BM795" i="26"/>
  <c r="BM796" i="26"/>
  <c r="BM797" i="26"/>
  <c r="BM798" i="26"/>
  <c r="BM799" i="26"/>
  <c r="BM800" i="26"/>
  <c r="BM801" i="26"/>
  <c r="BM522" i="26"/>
  <c r="BM523" i="26"/>
  <c r="BM524" i="26"/>
  <c r="BM525" i="26"/>
  <c r="BM526" i="26"/>
  <c r="BM527" i="26"/>
  <c r="BM528" i="26"/>
  <c r="BM529" i="26"/>
  <c r="BM530" i="26"/>
  <c r="BM531" i="26"/>
  <c r="BM532" i="26"/>
  <c r="BM533" i="26"/>
  <c r="BM534" i="26"/>
  <c r="BM535" i="26"/>
  <c r="BM536" i="26"/>
  <c r="BM513" i="26"/>
  <c r="BM514" i="26"/>
  <c r="BM515" i="26"/>
  <c r="BM516" i="26"/>
  <c r="BM517" i="26"/>
  <c r="BM518" i="26"/>
  <c r="BM519" i="26"/>
  <c r="BM520" i="26"/>
  <c r="BM521" i="26"/>
  <c r="BM501" i="26"/>
  <c r="BM502" i="26"/>
  <c r="BM503" i="26"/>
  <c r="BM504" i="26"/>
  <c r="BM505" i="26"/>
  <c r="BM506" i="26"/>
  <c r="BM507" i="26"/>
  <c r="BM508" i="26"/>
  <c r="BM509" i="26"/>
  <c r="BM510" i="26"/>
  <c r="BM511" i="26"/>
  <c r="BM512" i="26"/>
  <c r="BM500" i="26"/>
  <c r="BM102" i="26"/>
  <c r="BM103" i="26"/>
  <c r="BM104" i="26"/>
  <c r="BM105" i="26"/>
  <c r="BM106" i="26"/>
  <c r="BM107" i="26"/>
  <c r="BM108" i="26"/>
  <c r="BM109" i="26"/>
  <c r="BM110" i="26"/>
  <c r="BM111" i="26"/>
  <c r="BM112" i="26"/>
  <c r="BM113" i="26"/>
  <c r="BM114" i="26"/>
  <c r="BM115" i="26"/>
  <c r="BM116" i="26"/>
  <c r="BM117" i="26"/>
  <c r="BM118" i="26"/>
  <c r="BM119" i="26"/>
  <c r="BM120" i="26"/>
  <c r="BM121" i="26"/>
  <c r="BM122" i="26"/>
  <c r="BM123" i="26"/>
  <c r="BM124" i="26"/>
  <c r="BM125" i="26"/>
  <c r="BM126" i="26"/>
  <c r="BM127" i="26"/>
  <c r="BM128" i="26"/>
  <c r="BM129" i="26"/>
  <c r="BM130" i="26"/>
  <c r="BM131" i="26"/>
  <c r="BM132" i="26"/>
  <c r="BM133" i="26"/>
  <c r="BM134" i="26"/>
  <c r="BM135" i="26"/>
  <c r="BM136" i="26"/>
  <c r="BM137" i="26"/>
  <c r="BM138" i="26"/>
  <c r="BM139" i="26"/>
  <c r="BM140" i="26"/>
  <c r="BM141" i="26"/>
  <c r="BM142" i="26"/>
  <c r="BM143" i="26"/>
  <c r="BM144" i="26"/>
  <c r="BM145" i="26"/>
  <c r="BM146" i="26"/>
  <c r="BM147" i="26"/>
  <c r="BM148" i="26"/>
  <c r="BM149" i="26"/>
  <c r="BM150" i="26"/>
  <c r="BM151" i="26"/>
  <c r="BM152" i="26"/>
  <c r="BM153" i="26"/>
  <c r="BM154" i="26"/>
  <c r="BM155" i="26"/>
  <c r="BM156" i="26"/>
  <c r="BM157" i="26"/>
  <c r="BM158" i="26"/>
  <c r="BM159" i="26"/>
  <c r="BM160" i="26"/>
  <c r="BM161" i="26"/>
  <c r="BM162" i="26"/>
  <c r="BM163" i="26"/>
  <c r="BM164" i="26"/>
  <c r="BM165" i="26"/>
  <c r="BM166" i="26"/>
  <c r="BM167" i="26"/>
  <c r="BM168" i="26"/>
  <c r="BM169" i="26"/>
  <c r="BM170" i="26"/>
  <c r="BM171" i="26"/>
  <c r="BM172" i="26"/>
  <c r="BM173" i="26"/>
  <c r="BM174" i="26"/>
  <c r="BM175" i="26"/>
  <c r="BM176" i="26"/>
  <c r="BM177" i="26"/>
  <c r="BM178" i="26"/>
  <c r="BM179" i="26"/>
  <c r="BM180" i="26"/>
  <c r="BM181" i="26"/>
  <c r="BM182" i="26"/>
  <c r="BM183" i="26"/>
  <c r="BM184" i="26"/>
  <c r="BM185" i="26"/>
  <c r="BM186" i="26"/>
  <c r="BM187" i="26"/>
  <c r="BM188" i="26"/>
  <c r="BM189" i="26"/>
  <c r="BM190" i="26"/>
  <c r="BM191" i="26"/>
  <c r="BM192" i="26"/>
  <c r="BM193" i="26"/>
  <c r="BM194" i="26"/>
  <c r="BM195" i="26"/>
  <c r="BM196" i="26"/>
  <c r="BM197" i="26"/>
  <c r="BM198" i="26"/>
  <c r="BM199" i="26"/>
  <c r="BM200" i="26"/>
  <c r="BM201" i="26"/>
  <c r="BM202" i="26"/>
  <c r="BM203" i="26"/>
  <c r="BM204" i="26"/>
  <c r="BM205" i="26"/>
  <c r="BM206" i="26"/>
  <c r="BM207" i="26"/>
  <c r="BM208" i="26"/>
  <c r="BM209" i="26"/>
  <c r="BM210" i="26"/>
  <c r="BM211" i="26"/>
  <c r="BM212" i="26"/>
  <c r="BM213" i="26"/>
  <c r="BM214" i="26"/>
  <c r="BM215" i="26"/>
  <c r="BM216" i="26"/>
  <c r="BM217" i="26"/>
  <c r="BM218" i="26"/>
  <c r="BM219" i="26"/>
  <c r="BM220" i="26"/>
  <c r="BM221" i="26"/>
  <c r="BM222" i="26"/>
  <c r="BM223" i="26"/>
  <c r="BM224" i="26"/>
  <c r="BM225" i="26"/>
  <c r="BM226" i="26"/>
  <c r="BM227" i="26"/>
  <c r="BM228" i="26"/>
  <c r="BM229" i="26"/>
  <c r="BM230" i="26"/>
  <c r="BM231" i="26"/>
  <c r="BM232" i="26"/>
  <c r="BM233" i="26"/>
  <c r="BM234" i="26"/>
  <c r="BM235" i="26"/>
  <c r="BM236" i="26"/>
  <c r="BM237" i="26"/>
  <c r="BM238" i="26"/>
  <c r="BM239" i="26"/>
  <c r="BM240" i="26"/>
  <c r="BM241" i="26"/>
  <c r="BM242" i="26"/>
  <c r="BM243" i="26"/>
  <c r="BM244" i="26"/>
  <c r="BM245" i="26"/>
  <c r="BM246" i="26"/>
  <c r="BM247" i="26"/>
  <c r="BM248" i="26"/>
  <c r="BM249" i="26"/>
  <c r="BM250" i="26"/>
  <c r="BM251" i="26"/>
  <c r="BM252" i="26"/>
  <c r="BM253" i="26"/>
  <c r="BM254" i="26"/>
  <c r="BM255" i="26"/>
  <c r="BM256" i="26"/>
  <c r="BM257" i="26"/>
  <c r="BM258" i="26"/>
  <c r="BM259" i="26"/>
  <c r="BM260" i="26"/>
  <c r="BM261" i="26"/>
  <c r="BM262" i="26"/>
  <c r="BM263" i="26"/>
  <c r="BM264" i="26"/>
  <c r="BM265" i="26"/>
  <c r="BM266" i="26"/>
  <c r="BM267" i="26"/>
  <c r="BM268" i="26"/>
  <c r="BM269" i="26"/>
  <c r="BM270" i="26"/>
  <c r="BM271" i="26"/>
  <c r="BM272" i="26"/>
  <c r="BM273" i="26"/>
  <c r="BM274" i="26"/>
  <c r="BM275" i="26"/>
  <c r="BM276" i="26"/>
  <c r="BM277" i="26"/>
  <c r="BM278" i="26"/>
  <c r="BM279" i="26"/>
  <c r="BM280" i="26"/>
  <c r="BM281" i="26"/>
  <c r="BM282" i="26"/>
  <c r="BM283" i="26"/>
  <c r="BM284" i="26"/>
  <c r="BM285" i="26"/>
  <c r="BM286" i="26"/>
  <c r="BM287" i="26"/>
  <c r="BM288" i="26"/>
  <c r="BM289" i="26"/>
  <c r="BM290" i="26"/>
  <c r="BM291" i="26"/>
  <c r="BM292" i="26"/>
  <c r="BM293" i="26"/>
  <c r="BM294" i="26"/>
  <c r="BM295" i="26"/>
  <c r="BM296" i="26"/>
  <c r="BM297" i="26"/>
  <c r="BM298" i="26"/>
  <c r="BM299" i="26"/>
  <c r="BM300" i="26"/>
  <c r="BM301" i="26"/>
  <c r="BM302" i="26"/>
  <c r="BM303" i="26"/>
  <c r="BM304" i="26"/>
  <c r="BM305" i="26"/>
  <c r="BM306" i="26"/>
  <c r="BM307" i="26"/>
  <c r="BM308" i="26"/>
  <c r="BM309" i="26"/>
  <c r="BM310" i="26"/>
  <c r="BM311" i="26"/>
  <c r="BM312" i="26"/>
  <c r="BM313" i="26"/>
  <c r="BM314" i="26"/>
  <c r="BM315" i="26"/>
  <c r="BM316" i="26"/>
  <c r="BM317" i="26"/>
  <c r="BM318" i="26"/>
  <c r="BM319" i="26"/>
  <c r="BM320" i="26"/>
  <c r="BM321" i="26"/>
  <c r="BM322" i="26"/>
  <c r="BM323" i="26"/>
  <c r="BM324" i="26"/>
  <c r="BM325" i="26"/>
  <c r="BM326" i="26"/>
  <c r="BM327" i="26"/>
  <c r="BM328" i="26"/>
  <c r="BM329" i="26"/>
  <c r="BM330" i="26"/>
  <c r="BM331" i="26"/>
  <c r="BM332" i="26"/>
  <c r="BM333" i="26"/>
  <c r="BM334" i="26"/>
  <c r="BM335" i="26"/>
  <c r="BM336" i="26"/>
  <c r="BM337" i="26"/>
  <c r="BM338" i="26"/>
  <c r="BM339" i="26"/>
  <c r="BM340" i="26"/>
  <c r="BM341" i="26"/>
  <c r="BM342" i="26"/>
  <c r="BM343" i="26"/>
  <c r="BM344" i="26"/>
  <c r="BM345" i="26"/>
  <c r="BM346" i="26"/>
  <c r="BM347" i="26"/>
  <c r="BM348" i="26"/>
  <c r="BM349" i="26"/>
  <c r="BM350" i="26"/>
  <c r="BM351" i="26"/>
  <c r="BM352" i="26"/>
  <c r="BM353" i="26"/>
  <c r="BM354" i="26"/>
  <c r="BM355" i="26"/>
  <c r="BM356" i="26"/>
  <c r="BM357" i="26"/>
  <c r="BM358" i="26"/>
  <c r="BM359" i="26"/>
  <c r="BM360" i="26"/>
  <c r="BM361" i="26"/>
  <c r="BM362" i="26"/>
  <c r="BM363" i="26"/>
  <c r="BM364" i="26"/>
  <c r="BM365" i="26"/>
  <c r="BM366" i="26"/>
  <c r="BM367" i="26"/>
  <c r="BM368" i="26"/>
  <c r="BM369" i="26"/>
  <c r="BM370" i="26"/>
  <c r="BM371" i="26"/>
  <c r="BM372" i="26"/>
  <c r="BM373" i="26"/>
  <c r="BM374" i="26"/>
  <c r="BM375" i="26"/>
  <c r="BM376" i="26"/>
  <c r="BM377" i="26"/>
  <c r="BM378" i="26"/>
  <c r="BM379" i="26"/>
  <c r="BM380" i="26"/>
  <c r="BM381" i="26"/>
  <c r="BM382" i="26"/>
  <c r="BM383" i="26"/>
  <c r="BM384" i="26"/>
  <c r="BM385" i="26"/>
  <c r="BM386" i="26"/>
  <c r="BM387" i="26"/>
  <c r="BM388" i="26"/>
  <c r="BM389" i="26"/>
  <c r="BM390" i="26"/>
  <c r="BM391" i="26"/>
  <c r="BM392" i="26"/>
  <c r="BM393" i="26"/>
  <c r="BM394" i="26"/>
  <c r="BM395" i="26"/>
  <c r="BM396" i="26"/>
  <c r="BM397" i="26"/>
  <c r="BM398" i="26"/>
  <c r="BM399" i="26"/>
  <c r="BM400" i="26"/>
  <c r="BM401" i="26"/>
  <c r="BM402" i="26"/>
  <c r="BM403" i="26"/>
  <c r="BM404" i="26"/>
  <c r="BM405" i="26"/>
  <c r="BM406" i="26"/>
  <c r="BM407" i="26"/>
  <c r="BM408" i="26"/>
  <c r="BM409" i="26"/>
  <c r="BM410" i="26"/>
  <c r="BM411" i="26"/>
  <c r="BM412" i="26"/>
  <c r="BM413" i="26"/>
  <c r="BM414" i="26"/>
  <c r="BM415" i="26"/>
  <c r="BM416" i="26"/>
  <c r="BM417" i="26"/>
  <c r="BM418" i="26"/>
  <c r="BM419" i="26"/>
  <c r="BM420" i="26"/>
  <c r="BM421" i="26"/>
  <c r="BM422" i="26"/>
  <c r="BM423" i="26"/>
  <c r="BM424" i="26"/>
  <c r="BM425" i="26"/>
  <c r="BM426" i="26"/>
  <c r="BM427" i="26"/>
  <c r="BM428" i="26"/>
  <c r="BM429" i="26"/>
  <c r="BM430" i="26"/>
  <c r="BM431" i="26"/>
  <c r="BM432" i="26"/>
  <c r="BM433" i="26"/>
  <c r="BM434" i="26"/>
  <c r="BM435" i="26"/>
  <c r="BM436" i="26"/>
  <c r="BM437" i="26"/>
  <c r="BM438" i="26"/>
  <c r="BM439" i="26"/>
  <c r="BM440" i="26"/>
  <c r="BM441" i="26"/>
  <c r="BM442" i="26"/>
  <c r="BM443" i="26"/>
  <c r="BM444" i="26"/>
  <c r="BM445" i="26"/>
  <c r="BM446" i="26"/>
  <c r="BM447" i="26"/>
  <c r="BM448" i="26"/>
  <c r="BM449" i="26"/>
  <c r="BM450" i="26"/>
  <c r="BM451" i="26"/>
  <c r="BM452" i="26"/>
  <c r="BM453" i="26"/>
  <c r="BM454" i="26"/>
  <c r="BM455" i="26"/>
  <c r="BM456" i="26"/>
  <c r="BM457" i="26"/>
  <c r="BM458" i="26"/>
  <c r="BM459" i="26"/>
  <c r="BM460" i="26"/>
  <c r="BM461" i="26"/>
  <c r="BM462" i="26"/>
  <c r="BM463" i="26"/>
  <c r="BM464" i="26"/>
  <c r="BM465" i="26"/>
  <c r="BM466" i="26"/>
  <c r="BM467" i="26"/>
  <c r="BM468" i="26"/>
  <c r="BM469" i="26"/>
  <c r="BM470" i="26"/>
  <c r="BM471" i="26"/>
  <c r="BM472" i="26"/>
  <c r="BM473" i="26"/>
  <c r="BM474" i="26"/>
  <c r="BM475" i="26"/>
  <c r="BM476" i="26"/>
  <c r="BM477" i="26"/>
  <c r="BM478" i="26"/>
  <c r="BM479" i="26"/>
  <c r="BM480" i="26"/>
  <c r="BM481" i="26"/>
  <c r="BM482" i="26"/>
  <c r="BM483" i="26"/>
  <c r="BM484" i="26"/>
  <c r="BM485" i="26"/>
  <c r="BM486" i="26"/>
  <c r="BM487" i="26"/>
  <c r="BM488" i="26"/>
  <c r="BM489" i="26"/>
  <c r="BM490" i="26"/>
  <c r="BM491" i="26"/>
  <c r="BM492" i="26"/>
  <c r="BM493" i="26"/>
  <c r="BM494" i="26"/>
  <c r="BM495" i="26"/>
  <c r="BM496" i="26"/>
  <c r="BM497" i="26"/>
  <c r="BM498" i="26"/>
  <c r="BM499" i="26"/>
  <c r="BM81" i="26"/>
  <c r="BM82" i="26"/>
  <c r="BM83" i="26"/>
  <c r="BM84" i="26"/>
  <c r="BM85" i="26"/>
  <c r="BM86" i="26"/>
  <c r="BM87" i="26"/>
  <c r="BM88" i="26"/>
  <c r="BM89" i="26"/>
  <c r="BM90" i="26"/>
  <c r="BM91" i="26"/>
  <c r="BM92" i="26"/>
  <c r="BM93" i="26"/>
  <c r="BM94" i="26"/>
  <c r="BM95" i="26"/>
  <c r="BM96" i="26"/>
  <c r="BM97" i="26"/>
  <c r="BM98" i="26"/>
  <c r="BM99" i="26"/>
  <c r="BM100" i="26"/>
  <c r="BM101" i="26"/>
  <c r="BM69" i="26"/>
  <c r="BM70" i="26"/>
  <c r="BM71" i="26"/>
  <c r="BM72" i="26"/>
  <c r="BM73" i="26"/>
  <c r="BM74" i="26"/>
  <c r="BM75" i="26"/>
  <c r="BM76" i="26"/>
  <c r="BM77" i="26"/>
  <c r="BM78" i="26"/>
  <c r="BM79" i="26"/>
  <c r="BM80" i="26"/>
  <c r="BM49" i="26"/>
  <c r="BM50" i="26"/>
  <c r="BM51" i="26"/>
  <c r="BM52" i="26"/>
  <c r="BM53" i="26"/>
  <c r="BM54" i="26"/>
  <c r="BM55" i="26"/>
  <c r="BM56" i="26"/>
  <c r="BM57" i="26"/>
  <c r="BM58" i="26"/>
  <c r="BM59" i="26"/>
  <c r="BM60" i="26"/>
  <c r="BM61" i="26"/>
  <c r="BM62" i="26"/>
  <c r="BM63" i="26"/>
  <c r="BM64" i="26"/>
  <c r="BM65" i="26"/>
  <c r="BM66" i="26"/>
  <c r="BM67" i="26"/>
  <c r="BM68" i="26"/>
  <c r="BM41" i="26"/>
  <c r="BM42" i="26"/>
  <c r="BM43" i="26"/>
  <c r="BM44" i="26"/>
  <c r="BM45" i="26"/>
  <c r="BM46" i="26"/>
  <c r="BM47" i="26"/>
  <c r="BM48" i="26"/>
  <c r="BM38" i="26"/>
  <c r="BM39" i="26"/>
  <c r="BM40" i="26"/>
  <c r="BM25" i="26"/>
  <c r="BM26" i="26"/>
  <c r="BM27" i="26"/>
  <c r="BM28" i="26"/>
  <c r="BM29" i="26"/>
  <c r="BM30" i="26"/>
  <c r="BM31" i="26"/>
  <c r="BM32" i="26"/>
  <c r="BM33" i="26"/>
  <c r="BM34" i="26"/>
  <c r="BM35" i="26"/>
  <c r="BM36" i="26"/>
  <c r="BM37" i="26"/>
  <c r="BM8" i="26"/>
  <c r="BM9" i="26"/>
  <c r="BM10" i="26"/>
  <c r="BM11" i="26"/>
  <c r="BM12" i="26"/>
  <c r="BM13" i="26"/>
  <c r="BM14" i="26"/>
  <c r="BM15" i="26"/>
  <c r="BM16" i="26"/>
  <c r="BM17" i="26"/>
  <c r="BM18" i="26"/>
  <c r="BM19" i="26"/>
  <c r="BM20" i="26"/>
  <c r="BM21" i="26"/>
  <c r="BM22" i="26"/>
  <c r="BM23" i="26"/>
  <c r="BM24" i="26"/>
  <c r="BM7" i="26"/>
  <c r="BF826" i="26"/>
  <c r="BE826" i="26"/>
  <c r="BD826" i="26"/>
  <c r="BC826" i="26"/>
  <c r="BB826" i="26"/>
  <c r="BA826" i="26"/>
  <c r="AZ826" i="26"/>
  <c r="AT826" i="26"/>
  <c r="AS826" i="26"/>
  <c r="AR826" i="26"/>
  <c r="AQ826" i="26"/>
  <c r="BF820" i="26"/>
  <c r="BE820" i="26"/>
  <c r="BD820" i="26"/>
  <c r="BC820" i="26"/>
  <c r="BB820" i="26"/>
  <c r="BA820" i="26"/>
  <c r="AZ820" i="26"/>
  <c r="AT820" i="26"/>
  <c r="AS820" i="26"/>
  <c r="AR820" i="26"/>
  <c r="AQ820" i="26"/>
  <c r="AE820" i="26"/>
  <c r="AD820" i="26"/>
  <c r="AB820" i="26"/>
  <c r="AA820" i="26"/>
  <c r="Y820" i="26"/>
  <c r="X820" i="26"/>
  <c r="W820" i="26"/>
  <c r="V820" i="26"/>
  <c r="T820" i="26"/>
  <c r="S820" i="26"/>
  <c r="R820" i="26"/>
  <c r="Q820" i="26"/>
  <c r="AP819" i="26"/>
  <c r="AL819" i="26"/>
  <c r="AK819" i="26"/>
  <c r="AH819" i="26"/>
  <c r="AG819" i="26"/>
  <c r="AC819" i="26"/>
  <c r="AN819" i="26" s="1"/>
  <c r="A819" i="26"/>
  <c r="AJ819" i="26" s="1"/>
  <c r="AP818" i="26"/>
  <c r="AL818" i="26"/>
  <c r="AK818" i="26"/>
  <c r="AH818" i="26"/>
  <c r="AG818" i="26"/>
  <c r="AC818" i="26"/>
  <c r="AN818" i="26" s="1"/>
  <c r="A818" i="26"/>
  <c r="AJ818" i="26" s="1"/>
  <c r="AP817" i="26"/>
  <c r="AL817" i="26"/>
  <c r="AK817" i="26"/>
  <c r="AH817" i="26"/>
  <c r="AG817" i="26"/>
  <c r="AC817" i="26"/>
  <c r="AM817" i="26" s="1"/>
  <c r="A817" i="26"/>
  <c r="AJ817" i="26" s="1"/>
  <c r="AP816" i="26"/>
  <c r="AL816" i="26"/>
  <c r="AK816" i="26"/>
  <c r="AH816" i="26"/>
  <c r="AG816" i="26"/>
  <c r="AC816" i="26"/>
  <c r="AM816" i="26" s="1"/>
  <c r="A816" i="26"/>
  <c r="AJ816" i="26" s="1"/>
  <c r="AP815" i="26"/>
  <c r="AL815" i="26"/>
  <c r="AK815" i="26"/>
  <c r="AH815" i="26"/>
  <c r="AG815" i="26"/>
  <c r="AC815" i="26"/>
  <c r="A815" i="26"/>
  <c r="AJ815" i="26" s="1"/>
  <c r="AP814" i="26"/>
  <c r="AL814" i="26"/>
  <c r="AK814" i="26"/>
  <c r="AH814" i="26"/>
  <c r="AG814" i="26"/>
  <c r="AC814" i="26"/>
  <c r="AM814" i="26" s="1"/>
  <c r="A814" i="26"/>
  <c r="AJ814" i="26" s="1"/>
  <c r="AP813" i="26"/>
  <c r="AL813" i="26"/>
  <c r="AK813" i="26"/>
  <c r="AH813" i="26"/>
  <c r="AG813" i="26"/>
  <c r="AC813" i="26"/>
  <c r="AN813" i="26" s="1"/>
  <c r="A813" i="26"/>
  <c r="AJ813" i="26" s="1"/>
  <c r="AP812" i="26"/>
  <c r="AL812" i="26"/>
  <c r="AK812" i="26"/>
  <c r="AH812" i="26"/>
  <c r="AG812" i="26"/>
  <c r="AC812" i="26"/>
  <c r="AM812" i="26" s="1"/>
  <c r="A812" i="26"/>
  <c r="AJ812" i="26" s="1"/>
  <c r="AP811" i="26"/>
  <c r="AL811" i="26"/>
  <c r="AK811" i="26"/>
  <c r="AH811" i="26"/>
  <c r="AG811" i="26"/>
  <c r="AC811" i="26"/>
  <c r="AM811" i="26" s="1"/>
  <c r="A811" i="26"/>
  <c r="AJ811" i="26" s="1"/>
  <c r="AP810" i="26"/>
  <c r="AL810" i="26"/>
  <c r="AK810" i="26"/>
  <c r="AH810" i="26"/>
  <c r="AG810" i="26"/>
  <c r="AC810" i="26"/>
  <c r="A810" i="26"/>
  <c r="AJ810" i="26" s="1"/>
  <c r="AP809" i="26"/>
  <c r="AL809" i="26"/>
  <c r="AK809" i="26"/>
  <c r="AH809" i="26"/>
  <c r="AG809" i="26"/>
  <c r="AC809" i="26"/>
  <c r="A809" i="26"/>
  <c r="AJ809" i="26" s="1"/>
  <c r="AP808" i="26"/>
  <c r="AL808" i="26"/>
  <c r="AK808" i="26"/>
  <c r="AH808" i="26"/>
  <c r="AG808" i="26"/>
  <c r="AC808" i="26"/>
  <c r="AO808" i="26" s="1"/>
  <c r="A808" i="26"/>
  <c r="AJ808" i="26" s="1"/>
  <c r="AP807" i="26"/>
  <c r="AL807" i="26"/>
  <c r="AK807" i="26"/>
  <c r="AH807" i="26"/>
  <c r="AG807" i="26"/>
  <c r="AC807" i="26"/>
  <c r="AO807" i="26" s="1"/>
  <c r="A807" i="26"/>
  <c r="AJ807" i="26" s="1"/>
  <c r="AP806" i="26"/>
  <c r="AL806" i="26"/>
  <c r="AK806" i="26"/>
  <c r="AH806" i="26"/>
  <c r="AG806" i="26"/>
  <c r="AC806" i="26"/>
  <c r="AM806" i="26" s="1"/>
  <c r="A806" i="26"/>
  <c r="AJ806" i="26" s="1"/>
  <c r="AP805" i="26"/>
  <c r="AL805" i="26"/>
  <c r="AK805" i="26"/>
  <c r="AH805" i="26"/>
  <c r="AG805" i="26"/>
  <c r="AC805" i="26"/>
  <c r="AM805" i="26" s="1"/>
  <c r="A805" i="26"/>
  <c r="AJ805" i="26" s="1"/>
  <c r="AP804" i="26"/>
  <c r="AL804" i="26"/>
  <c r="AK804" i="26"/>
  <c r="AH804" i="26"/>
  <c r="AG804" i="26"/>
  <c r="AC804" i="26"/>
  <c r="AO804" i="26" s="1"/>
  <c r="A804" i="26"/>
  <c r="AJ804" i="26" s="1"/>
  <c r="AP803" i="26"/>
  <c r="AL803" i="26"/>
  <c r="AK803" i="26"/>
  <c r="AH803" i="26"/>
  <c r="AG803" i="26"/>
  <c r="AC803" i="26"/>
  <c r="AO803" i="26" s="1"/>
  <c r="A803" i="26"/>
  <c r="AJ803" i="26" s="1"/>
  <c r="AP802" i="26"/>
  <c r="AL802" i="26"/>
  <c r="AK802" i="26"/>
  <c r="AH802" i="26"/>
  <c r="AG802" i="26"/>
  <c r="AC802" i="26"/>
  <c r="AM802" i="26" s="1"/>
  <c r="A802" i="26"/>
  <c r="AJ802" i="26" s="1"/>
  <c r="AP801" i="26"/>
  <c r="AL801" i="26"/>
  <c r="AK801" i="26"/>
  <c r="AH801" i="26"/>
  <c r="AG801" i="26"/>
  <c r="AC801" i="26"/>
  <c r="AM801" i="26" s="1"/>
  <c r="Z801" i="26"/>
  <c r="A801" i="26"/>
  <c r="AP800" i="26"/>
  <c r="AL800" i="26"/>
  <c r="AK800" i="26"/>
  <c r="AH800" i="26"/>
  <c r="AG800" i="26"/>
  <c r="AC800" i="26"/>
  <c r="AO800" i="26" s="1"/>
  <c r="A800" i="26"/>
  <c r="AJ800" i="26" s="1"/>
  <c r="AP799" i="26"/>
  <c r="AL799" i="26"/>
  <c r="AK799" i="26"/>
  <c r="AH799" i="26"/>
  <c r="AG799" i="26"/>
  <c r="AC799" i="26"/>
  <c r="AO799" i="26" s="1"/>
  <c r="A799" i="26"/>
  <c r="AJ799" i="26" s="1"/>
  <c r="AP798" i="26"/>
  <c r="AL798" i="26"/>
  <c r="AK798" i="26"/>
  <c r="AH798" i="26"/>
  <c r="AG798" i="26"/>
  <c r="AC798" i="26"/>
  <c r="A798" i="26"/>
  <c r="AJ798" i="26" s="1"/>
  <c r="AP797" i="26"/>
  <c r="AL797" i="26"/>
  <c r="AK797" i="26"/>
  <c r="AH797" i="26"/>
  <c r="AG797" i="26"/>
  <c r="AC797" i="26"/>
  <c r="AM797" i="26" s="1"/>
  <c r="A797" i="26"/>
  <c r="AJ797" i="26" s="1"/>
  <c r="AP796" i="26"/>
  <c r="AL796" i="26"/>
  <c r="AK796" i="26"/>
  <c r="AH796" i="26"/>
  <c r="AG796" i="26"/>
  <c r="AC796" i="26"/>
  <c r="A796" i="26"/>
  <c r="AJ796" i="26" s="1"/>
  <c r="AP795" i="26"/>
  <c r="AL795" i="26"/>
  <c r="AK795" i="26"/>
  <c r="AH795" i="26"/>
  <c r="AG795" i="26"/>
  <c r="AC795" i="26"/>
  <c r="AM795" i="26" s="1"/>
  <c r="A795" i="26"/>
  <c r="AJ795" i="26" s="1"/>
  <c r="AP794" i="26"/>
  <c r="AL794" i="26"/>
  <c r="AK794" i="26"/>
  <c r="AH794" i="26"/>
  <c r="AG794" i="26"/>
  <c r="AC794" i="26"/>
  <c r="AN794" i="26" s="1"/>
  <c r="A794" i="26"/>
  <c r="AJ794" i="26" s="1"/>
  <c r="AP793" i="26"/>
  <c r="AL793" i="26"/>
  <c r="AK793" i="26"/>
  <c r="AH793" i="26"/>
  <c r="AG793" i="26"/>
  <c r="AC793" i="26"/>
  <c r="A793" i="26"/>
  <c r="AJ793" i="26" s="1"/>
  <c r="AP792" i="26"/>
  <c r="AL792" i="26"/>
  <c r="AK792" i="26"/>
  <c r="AH792" i="26"/>
  <c r="AG792" i="26"/>
  <c r="AC792" i="26"/>
  <c r="AM792" i="26" s="1"/>
  <c r="A792" i="26"/>
  <c r="AJ792" i="26" s="1"/>
  <c r="AP791" i="26"/>
  <c r="AL791" i="26"/>
  <c r="AK791" i="26"/>
  <c r="AH791" i="26"/>
  <c r="AG791" i="26"/>
  <c r="AC791" i="26"/>
  <c r="AM791" i="26" s="1"/>
  <c r="A791" i="26"/>
  <c r="AJ791" i="26" s="1"/>
  <c r="AP790" i="26"/>
  <c r="AL790" i="26"/>
  <c r="AK790" i="26"/>
  <c r="AH790" i="26"/>
  <c r="AG790" i="26"/>
  <c r="AC790" i="26"/>
  <c r="AM790" i="26" s="1"/>
  <c r="A790" i="26"/>
  <c r="AJ790" i="26" s="1"/>
  <c r="AP789" i="26"/>
  <c r="AL789" i="26"/>
  <c r="AK789" i="26"/>
  <c r="AH789" i="26"/>
  <c r="AG789" i="26"/>
  <c r="AC789" i="26"/>
  <c r="A789" i="26"/>
  <c r="AJ789" i="26" s="1"/>
  <c r="AP788" i="26"/>
  <c r="AL788" i="26"/>
  <c r="AK788" i="26"/>
  <c r="AH788" i="26"/>
  <c r="AG788" i="26"/>
  <c r="AC788" i="26"/>
  <c r="AM788" i="26" s="1"/>
  <c r="A788" i="26"/>
  <c r="AJ788" i="26" s="1"/>
  <c r="AP787" i="26"/>
  <c r="AL787" i="26"/>
  <c r="AK787" i="26"/>
  <c r="AH787" i="26"/>
  <c r="AG787" i="26"/>
  <c r="AC787" i="26"/>
  <c r="AM787" i="26" s="1"/>
  <c r="A787" i="26"/>
  <c r="AJ787" i="26" s="1"/>
  <c r="AP786" i="26"/>
  <c r="AL786" i="26"/>
  <c r="AK786" i="26"/>
  <c r="AH786" i="26"/>
  <c r="AG786" i="26"/>
  <c r="AC786" i="26"/>
  <c r="AN786" i="26" s="1"/>
  <c r="A786" i="26"/>
  <c r="AJ786" i="26" s="1"/>
  <c r="AP785" i="26"/>
  <c r="AL785" i="26"/>
  <c r="AK785" i="26"/>
  <c r="AH785" i="26"/>
  <c r="AG785" i="26"/>
  <c r="AC785" i="26"/>
  <c r="AN785" i="26" s="1"/>
  <c r="A785" i="26"/>
  <c r="AJ785" i="26" s="1"/>
  <c r="AP784" i="26"/>
  <c r="AL784" i="26"/>
  <c r="AK784" i="26"/>
  <c r="AH784" i="26"/>
  <c r="AG784" i="26"/>
  <c r="AC784" i="26"/>
  <c r="AM784" i="26" s="1"/>
  <c r="A784" i="26"/>
  <c r="AJ784" i="26" s="1"/>
  <c r="AP783" i="26"/>
  <c r="AL783" i="26"/>
  <c r="AK783" i="26"/>
  <c r="AH783" i="26"/>
  <c r="AG783" i="26"/>
  <c r="AC783" i="26"/>
  <c r="AM783" i="26" s="1"/>
  <c r="A783" i="26"/>
  <c r="AJ783" i="26" s="1"/>
  <c r="AP782" i="26"/>
  <c r="AL782" i="26"/>
  <c r="AK782" i="26"/>
  <c r="AH782" i="26"/>
  <c r="AG782" i="26"/>
  <c r="AC782" i="26"/>
  <c r="AM782" i="26" s="1"/>
  <c r="A782" i="26"/>
  <c r="AJ782" i="26" s="1"/>
  <c r="AP781" i="26"/>
  <c r="AL781" i="26"/>
  <c r="AK781" i="26"/>
  <c r="AH781" i="26"/>
  <c r="AG781" i="26"/>
  <c r="AC781" i="26"/>
  <c r="AM781" i="26" s="1"/>
  <c r="Z781" i="26"/>
  <c r="A781" i="26"/>
  <c r="AP780" i="26"/>
  <c r="AL780" i="26"/>
  <c r="AK780" i="26"/>
  <c r="AH780" i="26"/>
  <c r="AG780" i="26"/>
  <c r="AC780" i="26"/>
  <c r="AN780" i="26" s="1"/>
  <c r="A780" i="26"/>
  <c r="AJ780" i="26" s="1"/>
  <c r="AP779" i="26"/>
  <c r="AL779" i="26"/>
  <c r="AK779" i="26"/>
  <c r="AH779" i="26"/>
  <c r="AG779" i="26"/>
  <c r="AC779" i="26"/>
  <c r="AM779" i="26" s="1"/>
  <c r="A779" i="26"/>
  <c r="AJ779" i="26" s="1"/>
  <c r="AP778" i="26"/>
  <c r="AL778" i="26"/>
  <c r="AK778" i="26"/>
  <c r="AH778" i="26"/>
  <c r="AG778" i="26"/>
  <c r="AC778" i="26"/>
  <c r="AM778" i="26" s="1"/>
  <c r="A778" i="26"/>
  <c r="AJ778" i="26" s="1"/>
  <c r="AP777" i="26"/>
  <c r="AL777" i="26"/>
  <c r="AK777" i="26"/>
  <c r="AH777" i="26"/>
  <c r="AG777" i="26"/>
  <c r="AC777" i="26"/>
  <c r="A777" i="26"/>
  <c r="AJ777" i="26" s="1"/>
  <c r="AP776" i="26"/>
  <c r="AL776" i="26"/>
  <c r="AK776" i="26"/>
  <c r="AH776" i="26"/>
  <c r="AG776" i="26"/>
  <c r="AC776" i="26"/>
  <c r="A776" i="26"/>
  <c r="AJ776" i="26" s="1"/>
  <c r="AP775" i="26"/>
  <c r="AL775" i="26"/>
  <c r="AK775" i="26"/>
  <c r="AH775" i="26"/>
  <c r="AG775" i="26"/>
  <c r="AC775" i="26"/>
  <c r="AO775" i="26" s="1"/>
  <c r="A775" i="26"/>
  <c r="AJ775" i="26" s="1"/>
  <c r="AP774" i="26"/>
  <c r="AL774" i="26"/>
  <c r="AK774" i="26"/>
  <c r="AH774" i="26"/>
  <c r="AG774" i="26"/>
  <c r="AC774" i="26"/>
  <c r="Z774" i="26"/>
  <c r="A774" i="26"/>
  <c r="AP773" i="26"/>
  <c r="AL773" i="26"/>
  <c r="AK773" i="26"/>
  <c r="AH773" i="26"/>
  <c r="AG773" i="26"/>
  <c r="AC773" i="26"/>
  <c r="AN773" i="26" s="1"/>
  <c r="Z773" i="26"/>
  <c r="A773" i="26"/>
  <c r="AP772" i="26"/>
  <c r="AL772" i="26"/>
  <c r="AK772" i="26"/>
  <c r="AH772" i="26"/>
  <c r="AG772" i="26"/>
  <c r="AC772" i="26"/>
  <c r="Z772" i="26"/>
  <c r="U772" i="26"/>
  <c r="A772" i="26"/>
  <c r="AP771" i="26"/>
  <c r="AL771" i="26"/>
  <c r="AK771" i="26"/>
  <c r="AH771" i="26"/>
  <c r="AG771" i="26"/>
  <c r="AC771" i="26"/>
  <c r="AO771" i="26" s="1"/>
  <c r="Z771" i="26"/>
  <c r="A771" i="26"/>
  <c r="AP770" i="26"/>
  <c r="AL770" i="26"/>
  <c r="AK770" i="26"/>
  <c r="AH770" i="26"/>
  <c r="AG770" i="26"/>
  <c r="AC770" i="26"/>
  <c r="A770" i="26"/>
  <c r="AJ770" i="26" s="1"/>
  <c r="AP769" i="26"/>
  <c r="AL769" i="26"/>
  <c r="AK769" i="26"/>
  <c r="AH769" i="26"/>
  <c r="AG769" i="26"/>
  <c r="AC769" i="26"/>
  <c r="Z769" i="26"/>
  <c r="A769" i="26"/>
  <c r="AP768" i="26"/>
  <c r="AL768" i="26"/>
  <c r="AK768" i="26"/>
  <c r="AH768" i="26"/>
  <c r="AG768" i="26"/>
  <c r="AC768" i="26"/>
  <c r="Z768" i="26"/>
  <c r="U768" i="26"/>
  <c r="A768" i="26"/>
  <c r="AP767" i="26"/>
  <c r="AL767" i="26"/>
  <c r="AK767" i="26"/>
  <c r="AH767" i="26"/>
  <c r="AG767" i="26"/>
  <c r="AC767" i="26"/>
  <c r="A767" i="26"/>
  <c r="AJ767" i="26" s="1"/>
  <c r="AP766" i="26"/>
  <c r="AL766" i="26"/>
  <c r="AK766" i="26"/>
  <c r="AH766" i="26"/>
  <c r="AG766" i="26"/>
  <c r="AC766" i="26"/>
  <c r="AM766" i="26" s="1"/>
  <c r="A766" i="26"/>
  <c r="AJ766" i="26" s="1"/>
  <c r="AP765" i="26"/>
  <c r="AL765" i="26"/>
  <c r="AK765" i="26"/>
  <c r="AH765" i="26"/>
  <c r="AG765" i="26"/>
  <c r="AC765" i="26"/>
  <c r="AM765" i="26" s="1"/>
  <c r="A765" i="26"/>
  <c r="AJ765" i="26" s="1"/>
  <c r="AP764" i="26"/>
  <c r="AL764" i="26"/>
  <c r="AK764" i="26"/>
  <c r="AH764" i="26"/>
  <c r="AG764" i="26"/>
  <c r="AC764" i="26"/>
  <c r="AN764" i="26" s="1"/>
  <c r="A764" i="26"/>
  <c r="AJ764" i="26" s="1"/>
  <c r="AP763" i="26"/>
  <c r="AL763" i="26"/>
  <c r="AK763" i="26"/>
  <c r="AH763" i="26"/>
  <c r="AG763" i="26"/>
  <c r="AC763" i="26"/>
  <c r="A763" i="26"/>
  <c r="AJ763" i="26" s="1"/>
  <c r="AP220" i="26"/>
  <c r="AL220" i="26"/>
  <c r="AK220" i="26"/>
  <c r="AH220" i="26"/>
  <c r="AG220" i="26"/>
  <c r="AC220" i="26"/>
  <c r="AO220" i="26" s="1"/>
  <c r="A762" i="26"/>
  <c r="AJ762" i="26" s="1"/>
  <c r="AP223" i="26"/>
  <c r="AL223" i="26"/>
  <c r="AK223" i="26"/>
  <c r="AH223" i="26"/>
  <c r="AG223" i="26"/>
  <c r="AC223" i="26"/>
  <c r="AM223" i="26" s="1"/>
  <c r="A761" i="26"/>
  <c r="AP221" i="26"/>
  <c r="AL221" i="26"/>
  <c r="AK221" i="26"/>
  <c r="AH221" i="26"/>
  <c r="AG221" i="26"/>
  <c r="AC221" i="26"/>
  <c r="A760" i="26"/>
  <c r="AP222" i="26"/>
  <c r="AL222" i="26"/>
  <c r="AK222" i="26"/>
  <c r="AH222" i="26"/>
  <c r="AG222" i="26"/>
  <c r="AC222" i="26"/>
  <c r="A759" i="26"/>
  <c r="AP586" i="26"/>
  <c r="AL586" i="26"/>
  <c r="AK586" i="26"/>
  <c r="AH586" i="26"/>
  <c r="AG586" i="26"/>
  <c r="AC586" i="26"/>
  <c r="AO586" i="26" s="1"/>
  <c r="A758" i="26"/>
  <c r="AJ758" i="26" s="1"/>
  <c r="AP578" i="26"/>
  <c r="AL578" i="26"/>
  <c r="AK578" i="26"/>
  <c r="AH578" i="26"/>
  <c r="AG578" i="26"/>
  <c r="AC578" i="26"/>
  <c r="A757" i="26"/>
  <c r="AP584" i="26"/>
  <c r="AL584" i="26"/>
  <c r="AK584" i="26"/>
  <c r="AH584" i="26"/>
  <c r="AG584" i="26"/>
  <c r="AC584" i="26"/>
  <c r="AO584" i="26" s="1"/>
  <c r="A756" i="26"/>
  <c r="AP582" i="26"/>
  <c r="AL582" i="26"/>
  <c r="AK582" i="26"/>
  <c r="AH582" i="26"/>
  <c r="AG582" i="26"/>
  <c r="AC582" i="26"/>
  <c r="A755" i="26"/>
  <c r="AP583" i="26"/>
  <c r="AL583" i="26"/>
  <c r="AK583" i="26"/>
  <c r="AH583" i="26"/>
  <c r="AG583" i="26"/>
  <c r="AC583" i="26"/>
  <c r="AO583" i="26" s="1"/>
  <c r="A754" i="26"/>
  <c r="AP580" i="26"/>
  <c r="AL580" i="26"/>
  <c r="AK580" i="26"/>
  <c r="AH580" i="26"/>
  <c r="AG580" i="26"/>
  <c r="AC580" i="26"/>
  <c r="AM580" i="26" s="1"/>
  <c r="A753" i="26"/>
  <c r="AP588" i="26"/>
  <c r="AL588" i="26"/>
  <c r="AK588" i="26"/>
  <c r="AH588" i="26"/>
  <c r="AG588" i="26"/>
  <c r="AC588" i="26"/>
  <c r="AM588" i="26" s="1"/>
  <c r="A752" i="26"/>
  <c r="AP585" i="26"/>
  <c r="AL585" i="26"/>
  <c r="AK585" i="26"/>
  <c r="AH585" i="26"/>
  <c r="AG585" i="26"/>
  <c r="AC585" i="26"/>
  <c r="AN585" i="26" s="1"/>
  <c r="A751" i="26"/>
  <c r="AP579" i="26"/>
  <c r="AL579" i="26"/>
  <c r="AK579" i="26"/>
  <c r="AH579" i="26"/>
  <c r="AG579" i="26"/>
  <c r="AC579" i="26"/>
  <c r="AO579" i="26" s="1"/>
  <c r="A750" i="26"/>
  <c r="AJ750" i="26" s="1"/>
  <c r="AP587" i="26"/>
  <c r="AL587" i="26"/>
  <c r="AK587" i="26"/>
  <c r="AH587" i="26"/>
  <c r="AG587" i="26"/>
  <c r="AC587" i="26"/>
  <c r="A749" i="26"/>
  <c r="AP581" i="26"/>
  <c r="AL581" i="26"/>
  <c r="AK581" i="26"/>
  <c r="AH581" i="26"/>
  <c r="AG581" i="26"/>
  <c r="AC581" i="26"/>
  <c r="A748" i="26"/>
  <c r="AP761" i="26"/>
  <c r="AL761" i="26"/>
  <c r="AK761" i="26"/>
  <c r="AH761" i="26"/>
  <c r="AG761" i="26"/>
  <c r="AC761" i="26"/>
  <c r="A747" i="26"/>
  <c r="AP752" i="26"/>
  <c r="AL752" i="26"/>
  <c r="AK752" i="26"/>
  <c r="AH752" i="26"/>
  <c r="AG752" i="26"/>
  <c r="AC752" i="26"/>
  <c r="AO752" i="26" s="1"/>
  <c r="A746" i="26"/>
  <c r="AP760" i="26"/>
  <c r="AL760" i="26"/>
  <c r="AK760" i="26"/>
  <c r="AH760" i="26"/>
  <c r="AG760" i="26"/>
  <c r="AC760" i="26"/>
  <c r="AM760" i="26" s="1"/>
  <c r="A745" i="26"/>
  <c r="AP750" i="26"/>
  <c r="AL750" i="26"/>
  <c r="AK750" i="26"/>
  <c r="AH750" i="26"/>
  <c r="AG750" i="26"/>
  <c r="AC750" i="26"/>
  <c r="A744" i="26"/>
  <c r="AP751" i="26"/>
  <c r="AL751" i="26"/>
  <c r="AK751" i="26"/>
  <c r="AH751" i="26"/>
  <c r="AG751" i="26"/>
  <c r="AC751" i="26"/>
  <c r="A743" i="26"/>
  <c r="AJ743" i="26" s="1"/>
  <c r="AP758" i="26"/>
  <c r="AL758" i="26"/>
  <c r="AK758" i="26"/>
  <c r="AH758" i="26"/>
  <c r="AG758" i="26"/>
  <c r="AC758" i="26"/>
  <c r="AO758" i="26" s="1"/>
  <c r="A742" i="26"/>
  <c r="AP753" i="26"/>
  <c r="AL753" i="26"/>
  <c r="AK753" i="26"/>
  <c r="AH753" i="26"/>
  <c r="AG753" i="26"/>
  <c r="AC753" i="26"/>
  <c r="AM753" i="26" s="1"/>
  <c r="A741" i="26"/>
  <c r="AP762" i="26"/>
  <c r="AL762" i="26"/>
  <c r="AK762" i="26"/>
  <c r="AH762" i="26"/>
  <c r="AG762" i="26"/>
  <c r="AC762" i="26"/>
  <c r="A740" i="26"/>
  <c r="AP759" i="26"/>
  <c r="AL759" i="26"/>
  <c r="AK759" i="26"/>
  <c r="AH759" i="26"/>
  <c r="AG759" i="26"/>
  <c r="AC759" i="26"/>
  <c r="A739" i="26"/>
  <c r="AP564" i="26"/>
  <c r="AL564" i="26"/>
  <c r="AK564" i="26"/>
  <c r="AH564" i="26"/>
  <c r="AG564" i="26"/>
  <c r="AC564" i="26"/>
  <c r="AO564" i="26" s="1"/>
  <c r="A738" i="26"/>
  <c r="AP565" i="26"/>
  <c r="AL565" i="26"/>
  <c r="AK565" i="26"/>
  <c r="AH565" i="26"/>
  <c r="AG565" i="26"/>
  <c r="AC565" i="26"/>
  <c r="A737" i="26"/>
  <c r="AP571" i="26"/>
  <c r="AL571" i="26"/>
  <c r="AK571" i="26"/>
  <c r="AH571" i="26"/>
  <c r="AG571" i="26"/>
  <c r="AC571" i="26"/>
  <c r="AM571" i="26" s="1"/>
  <c r="A736" i="26"/>
  <c r="AP577" i="26"/>
  <c r="AL577" i="26"/>
  <c r="AK577" i="26"/>
  <c r="AH577" i="26"/>
  <c r="AG577" i="26"/>
  <c r="AC577" i="26"/>
  <c r="A735" i="26"/>
  <c r="AP572" i="26"/>
  <c r="AL572" i="26"/>
  <c r="AK572" i="26"/>
  <c r="AH572" i="26"/>
  <c r="AG572" i="26"/>
  <c r="AC572" i="26"/>
  <c r="A734" i="26"/>
  <c r="AP567" i="26"/>
  <c r="AL567" i="26"/>
  <c r="AK567" i="26"/>
  <c r="AH567" i="26"/>
  <c r="AG567" i="26"/>
  <c r="AC567" i="26"/>
  <c r="AO567" i="26" s="1"/>
  <c r="A733" i="26"/>
  <c r="AP240" i="26"/>
  <c r="AL240" i="26"/>
  <c r="AK240" i="26"/>
  <c r="AH240" i="26"/>
  <c r="AG240" i="26"/>
  <c r="AC240" i="26"/>
  <c r="Z240" i="26"/>
  <c r="A732" i="26"/>
  <c r="AP280" i="26"/>
  <c r="AL280" i="26"/>
  <c r="AK280" i="26"/>
  <c r="AH280" i="26"/>
  <c r="AG280" i="26"/>
  <c r="AC280" i="26"/>
  <c r="AN280" i="26" s="1"/>
  <c r="A731" i="26"/>
  <c r="AP279" i="26"/>
  <c r="AL279" i="26"/>
  <c r="AK279" i="26"/>
  <c r="AH279" i="26"/>
  <c r="AG279" i="26"/>
  <c r="AC279" i="26"/>
  <c r="A730" i="26"/>
  <c r="AJ730" i="26" s="1"/>
  <c r="AP276" i="26"/>
  <c r="AL276" i="26"/>
  <c r="AK276" i="26"/>
  <c r="AH276" i="26"/>
  <c r="AG276" i="26"/>
  <c r="AC276" i="26"/>
  <c r="AM276" i="26" s="1"/>
  <c r="A729" i="26"/>
  <c r="AP275" i="26"/>
  <c r="AL275" i="26"/>
  <c r="AK275" i="26"/>
  <c r="AH275" i="26"/>
  <c r="AG275" i="26"/>
  <c r="AC275" i="26"/>
  <c r="AM275" i="26" s="1"/>
  <c r="Z275" i="26"/>
  <c r="A728" i="26"/>
  <c r="AP228" i="26"/>
  <c r="AL228" i="26"/>
  <c r="AK228" i="26"/>
  <c r="AH228" i="26"/>
  <c r="AG228" i="26"/>
  <c r="AC228" i="26"/>
  <c r="AO228" i="26" s="1"/>
  <c r="Z228" i="26"/>
  <c r="A727" i="26"/>
  <c r="AP246" i="26"/>
  <c r="AL246" i="26"/>
  <c r="AK246" i="26"/>
  <c r="AH246" i="26"/>
  <c r="AG246" i="26"/>
  <c r="AC246" i="26"/>
  <c r="AM246" i="26" s="1"/>
  <c r="Z246" i="26"/>
  <c r="A726" i="26"/>
  <c r="AP242" i="26"/>
  <c r="AL242" i="26"/>
  <c r="AK242" i="26"/>
  <c r="AH242" i="26"/>
  <c r="AG242" i="26"/>
  <c r="AC242" i="26"/>
  <c r="A725" i="26"/>
  <c r="AP256" i="26"/>
  <c r="AL256" i="26"/>
  <c r="AK256" i="26"/>
  <c r="AH256" i="26"/>
  <c r="AG256" i="26"/>
  <c r="AC256" i="26"/>
  <c r="A724" i="26"/>
  <c r="AP235" i="26"/>
  <c r="AL235" i="26"/>
  <c r="AK235" i="26"/>
  <c r="AH235" i="26"/>
  <c r="AG235" i="26"/>
  <c r="AC235" i="26"/>
  <c r="AM235" i="26" s="1"/>
  <c r="A723" i="26"/>
  <c r="AP226" i="26"/>
  <c r="AL226" i="26"/>
  <c r="AK226" i="26"/>
  <c r="AH226" i="26"/>
  <c r="AG226" i="26"/>
  <c r="AC226" i="26"/>
  <c r="AN226" i="26" s="1"/>
  <c r="A722" i="26"/>
  <c r="AP225" i="26"/>
  <c r="AL225" i="26"/>
  <c r="AK225" i="26"/>
  <c r="AH225" i="26"/>
  <c r="AG225" i="26"/>
  <c r="AC225" i="26"/>
  <c r="AO225" i="26" s="1"/>
  <c r="A721" i="26"/>
  <c r="AP253" i="26"/>
  <c r="AL253" i="26"/>
  <c r="AK253" i="26"/>
  <c r="AH253" i="26"/>
  <c r="AG253" i="26"/>
  <c r="AC253" i="26"/>
  <c r="Z253" i="26"/>
  <c r="A720" i="26"/>
  <c r="AP227" i="26"/>
  <c r="AL227" i="26"/>
  <c r="AK227" i="26"/>
  <c r="AH227" i="26"/>
  <c r="AG227" i="26"/>
  <c r="AC227" i="26"/>
  <c r="AN227" i="26" s="1"/>
  <c r="A719" i="26"/>
  <c r="AP260" i="26"/>
  <c r="AL260" i="26"/>
  <c r="AK260" i="26"/>
  <c r="AH260" i="26"/>
  <c r="AG260" i="26"/>
  <c r="AC260" i="26"/>
  <c r="Z260" i="26"/>
  <c r="A718" i="26"/>
  <c r="AJ718" i="26" s="1"/>
  <c r="AP254" i="26"/>
  <c r="AL254" i="26"/>
  <c r="AK254" i="26"/>
  <c r="AH254" i="26"/>
  <c r="AG254" i="26"/>
  <c r="AC254" i="26"/>
  <c r="AM254" i="26" s="1"/>
  <c r="A717" i="26"/>
  <c r="AP229" i="26"/>
  <c r="AL229" i="26"/>
  <c r="AK229" i="26"/>
  <c r="AH229" i="26"/>
  <c r="AG229" i="26"/>
  <c r="AC229" i="26"/>
  <c r="AN229" i="26" s="1"/>
  <c r="A716" i="26"/>
  <c r="AP270" i="26"/>
  <c r="AL270" i="26"/>
  <c r="AK270" i="26"/>
  <c r="AH270" i="26"/>
  <c r="AG270" i="26"/>
  <c r="AC270" i="26"/>
  <c r="Z270" i="26"/>
  <c r="A715" i="26"/>
  <c r="AP230" i="26"/>
  <c r="AL230" i="26"/>
  <c r="AK230" i="26"/>
  <c r="AH230" i="26"/>
  <c r="AG230" i="26"/>
  <c r="AC230" i="26"/>
  <c r="AM230" i="26" s="1"/>
  <c r="A714" i="26"/>
  <c r="AP249" i="26"/>
  <c r="AL249" i="26"/>
  <c r="AK249" i="26"/>
  <c r="AH249" i="26"/>
  <c r="AG249" i="26"/>
  <c r="AC249" i="26"/>
  <c r="AN249" i="26" s="1"/>
  <c r="A713" i="26"/>
  <c r="AP239" i="26"/>
  <c r="AL239" i="26"/>
  <c r="AK239" i="26"/>
  <c r="AH239" i="26"/>
  <c r="AG239" i="26"/>
  <c r="AC239" i="26"/>
  <c r="AO239" i="26" s="1"/>
  <c r="A712" i="26"/>
  <c r="AP262" i="26"/>
  <c r="AL262" i="26"/>
  <c r="AK262" i="26"/>
  <c r="AH262" i="26"/>
  <c r="AG262" i="26"/>
  <c r="AC262" i="26"/>
  <c r="A711" i="26"/>
  <c r="AJ711" i="26" s="1"/>
  <c r="AP269" i="26"/>
  <c r="AL269" i="26"/>
  <c r="AK269" i="26"/>
  <c r="AH269" i="26"/>
  <c r="AG269" i="26"/>
  <c r="AC269" i="26"/>
  <c r="AM269" i="26" s="1"/>
  <c r="A710" i="26"/>
  <c r="AJ710" i="26" s="1"/>
  <c r="AP236" i="26"/>
  <c r="AL236" i="26"/>
  <c r="AK236" i="26"/>
  <c r="AH236" i="26"/>
  <c r="AG236" i="26"/>
  <c r="AC236" i="26"/>
  <c r="AN236" i="26" s="1"/>
  <c r="A709" i="26"/>
  <c r="AP265" i="26"/>
  <c r="AL265" i="26"/>
  <c r="AK265" i="26"/>
  <c r="AH265" i="26"/>
  <c r="AG265" i="26"/>
  <c r="AC265" i="26"/>
  <c r="A708" i="26"/>
  <c r="AP257" i="26"/>
  <c r="AL257" i="26"/>
  <c r="AK257" i="26"/>
  <c r="AH257" i="26"/>
  <c r="AG257" i="26"/>
  <c r="AC257" i="26"/>
  <c r="A707" i="26"/>
  <c r="AP267" i="26"/>
  <c r="AL267" i="26"/>
  <c r="AK267" i="26"/>
  <c r="AH267" i="26"/>
  <c r="AG267" i="26"/>
  <c r="AC267" i="26"/>
  <c r="AM267" i="26" s="1"/>
  <c r="A706" i="26"/>
  <c r="AP244" i="26"/>
  <c r="AL244" i="26"/>
  <c r="AK244" i="26"/>
  <c r="AH244" i="26"/>
  <c r="AG244" i="26"/>
  <c r="AC244" i="26"/>
  <c r="AN244" i="26" s="1"/>
  <c r="A705" i="26"/>
  <c r="AP251" i="26"/>
  <c r="AL251" i="26"/>
  <c r="AK251" i="26"/>
  <c r="AH251" i="26"/>
  <c r="AG251" i="26"/>
  <c r="AC251" i="26"/>
  <c r="AO251" i="26" s="1"/>
  <c r="A704" i="26"/>
  <c r="AP231" i="26"/>
  <c r="AL231" i="26"/>
  <c r="AK231" i="26"/>
  <c r="AH231" i="26"/>
  <c r="AG231" i="26"/>
  <c r="AC231" i="26"/>
  <c r="AM231" i="26" s="1"/>
  <c r="A703" i="26"/>
  <c r="AP261" i="26"/>
  <c r="AL261" i="26"/>
  <c r="AK261" i="26"/>
  <c r="AH261" i="26"/>
  <c r="AG261" i="26"/>
  <c r="AC261" i="26"/>
  <c r="AM261" i="26" s="1"/>
  <c r="A702" i="26"/>
  <c r="AP245" i="26"/>
  <c r="AL245" i="26"/>
  <c r="AK245" i="26"/>
  <c r="AH245" i="26"/>
  <c r="AG245" i="26"/>
  <c r="AC245" i="26"/>
  <c r="AN245" i="26" s="1"/>
  <c r="A701" i="26"/>
  <c r="AP247" i="26"/>
  <c r="AL247" i="26"/>
  <c r="AK247" i="26"/>
  <c r="AH247" i="26"/>
  <c r="AG247" i="26"/>
  <c r="AC247" i="26"/>
  <c r="AO247" i="26" s="1"/>
  <c r="A700" i="26"/>
  <c r="AP258" i="26"/>
  <c r="AL258" i="26"/>
  <c r="AK258" i="26"/>
  <c r="AH258" i="26"/>
  <c r="AG258" i="26"/>
  <c r="AC258" i="26"/>
  <c r="AO258" i="26" s="1"/>
  <c r="A699" i="26"/>
  <c r="AP252" i="26"/>
  <c r="AL252" i="26"/>
  <c r="AK252" i="26"/>
  <c r="AH252" i="26"/>
  <c r="AG252" i="26"/>
  <c r="AC252" i="26"/>
  <c r="A698" i="26"/>
  <c r="AP255" i="26"/>
  <c r="AL255" i="26"/>
  <c r="AK255" i="26"/>
  <c r="AH255" i="26"/>
  <c r="AG255" i="26"/>
  <c r="AC255" i="26"/>
  <c r="AM255" i="26" s="1"/>
  <c r="A697" i="26"/>
  <c r="AP241" i="26"/>
  <c r="AL241" i="26"/>
  <c r="AK241" i="26"/>
  <c r="AH241" i="26"/>
  <c r="AG241" i="26"/>
  <c r="AC241" i="26"/>
  <c r="AN241" i="26" s="1"/>
  <c r="A696" i="26"/>
  <c r="AJ696" i="26" s="1"/>
  <c r="AP248" i="26"/>
  <c r="AL248" i="26"/>
  <c r="AK248" i="26"/>
  <c r="AH248" i="26"/>
  <c r="AG248" i="26"/>
  <c r="AC248" i="26"/>
  <c r="AO248" i="26" s="1"/>
  <c r="A695" i="26"/>
  <c r="AP234" i="26"/>
  <c r="AL234" i="26"/>
  <c r="AK234" i="26"/>
  <c r="AH234" i="26"/>
  <c r="AG234" i="26"/>
  <c r="AC234" i="26"/>
  <c r="AM234" i="26" s="1"/>
  <c r="A694" i="26"/>
  <c r="AP266" i="26"/>
  <c r="AL266" i="26"/>
  <c r="AK266" i="26"/>
  <c r="AH266" i="26"/>
  <c r="AG266" i="26"/>
  <c r="AC266" i="26"/>
  <c r="AM266" i="26" s="1"/>
  <c r="A693" i="26"/>
  <c r="AP238" i="26"/>
  <c r="AL238" i="26"/>
  <c r="AK238" i="26"/>
  <c r="AH238" i="26"/>
  <c r="AG238" i="26"/>
  <c r="AC238" i="26"/>
  <c r="AN238" i="26" s="1"/>
  <c r="A692" i="26"/>
  <c r="AP243" i="26"/>
  <c r="AL243" i="26"/>
  <c r="AK243" i="26"/>
  <c r="AH243" i="26"/>
  <c r="AG243" i="26"/>
  <c r="AC243" i="26"/>
  <c r="AO243" i="26" s="1"/>
  <c r="A691" i="26"/>
  <c r="AP250" i="26"/>
  <c r="AL250" i="26"/>
  <c r="AK250" i="26"/>
  <c r="AH250" i="26"/>
  <c r="AG250" i="26"/>
  <c r="AC250" i="26"/>
  <c r="AM250" i="26" s="1"/>
  <c r="A690" i="26"/>
  <c r="AP264" i="26"/>
  <c r="AL264" i="26"/>
  <c r="AK264" i="26"/>
  <c r="AH264" i="26"/>
  <c r="AG264" i="26"/>
  <c r="AC264" i="26"/>
  <c r="AM264" i="26" s="1"/>
  <c r="A689" i="26"/>
  <c r="AJ689" i="26" s="1"/>
  <c r="AP237" i="26"/>
  <c r="AL237" i="26"/>
  <c r="AK237" i="26"/>
  <c r="AH237" i="26"/>
  <c r="AG237" i="26"/>
  <c r="AC237" i="26"/>
  <c r="AN237" i="26" s="1"/>
  <c r="A688" i="26"/>
  <c r="AP233" i="26"/>
  <c r="AL233" i="26"/>
  <c r="AK233" i="26"/>
  <c r="AH233" i="26"/>
  <c r="AG233" i="26"/>
  <c r="AC233" i="26"/>
  <c r="AO233" i="26" s="1"/>
  <c r="A687" i="26"/>
  <c r="AJ687" i="26" s="1"/>
  <c r="AP263" i="26"/>
  <c r="AL263" i="26"/>
  <c r="AK263" i="26"/>
  <c r="AH263" i="26"/>
  <c r="AG263" i="26"/>
  <c r="AC263" i="26"/>
  <c r="AM263" i="26" s="1"/>
  <c r="A686" i="26"/>
  <c r="AP259" i="26"/>
  <c r="AL259" i="26"/>
  <c r="AK259" i="26"/>
  <c r="AH259" i="26"/>
  <c r="AG259" i="26"/>
  <c r="AC259" i="26"/>
  <c r="AM259" i="26" s="1"/>
  <c r="A685" i="26"/>
  <c r="AP232" i="26"/>
  <c r="AL232" i="26"/>
  <c r="AK232" i="26"/>
  <c r="AH232" i="26"/>
  <c r="AG232" i="26"/>
  <c r="AC232" i="26"/>
  <c r="AN232" i="26" s="1"/>
  <c r="A684" i="26"/>
  <c r="AP419" i="26"/>
  <c r="AL419" i="26"/>
  <c r="AK419" i="26"/>
  <c r="AH419" i="26"/>
  <c r="AG419" i="26"/>
  <c r="AC419" i="26"/>
  <c r="AO419" i="26" s="1"/>
  <c r="A683" i="26"/>
  <c r="AP418" i="26"/>
  <c r="AL418" i="26"/>
  <c r="AK418" i="26"/>
  <c r="AH418" i="26"/>
  <c r="AG418" i="26"/>
  <c r="AC418" i="26"/>
  <c r="AM418" i="26" s="1"/>
  <c r="A682" i="26"/>
  <c r="AP414" i="26"/>
  <c r="AL414" i="26"/>
  <c r="AK414" i="26"/>
  <c r="AH414" i="26"/>
  <c r="AG414" i="26"/>
  <c r="AC414" i="26"/>
  <c r="AM414" i="26" s="1"/>
  <c r="A681" i="26"/>
  <c r="AP410" i="26"/>
  <c r="AL410" i="26"/>
  <c r="AK410" i="26"/>
  <c r="AH410" i="26"/>
  <c r="AG410" i="26"/>
  <c r="AC410" i="26"/>
  <c r="AN410" i="26" s="1"/>
  <c r="A680" i="26"/>
  <c r="AP417" i="26"/>
  <c r="AL417" i="26"/>
  <c r="AK417" i="26"/>
  <c r="AH417" i="26"/>
  <c r="AG417" i="26"/>
  <c r="AC417" i="26"/>
  <c r="AO417" i="26" s="1"/>
  <c r="A679" i="26"/>
  <c r="AP416" i="26"/>
  <c r="AL416" i="26"/>
  <c r="AK416" i="26"/>
  <c r="AH416" i="26"/>
  <c r="AG416" i="26"/>
  <c r="AC416" i="26"/>
  <c r="A678" i="26"/>
  <c r="AP411" i="26"/>
  <c r="AL411" i="26"/>
  <c r="AK411" i="26"/>
  <c r="AH411" i="26"/>
  <c r="AG411" i="26"/>
  <c r="AC411" i="26"/>
  <c r="AM411" i="26" s="1"/>
  <c r="A677" i="26"/>
  <c r="AP413" i="26"/>
  <c r="AL413" i="26"/>
  <c r="AK413" i="26"/>
  <c r="AH413" i="26"/>
  <c r="AG413" i="26"/>
  <c r="AC413" i="26"/>
  <c r="A676" i="26"/>
  <c r="AJ676" i="26" s="1"/>
  <c r="AP412" i="26"/>
  <c r="AL412" i="26"/>
  <c r="AK412" i="26"/>
  <c r="AH412" i="26"/>
  <c r="AG412" i="26"/>
  <c r="AC412" i="26"/>
  <c r="AO412" i="26" s="1"/>
  <c r="A675" i="26"/>
  <c r="AP409" i="26"/>
  <c r="AL409" i="26"/>
  <c r="AK409" i="26"/>
  <c r="AH409" i="26"/>
  <c r="AG409" i="26"/>
  <c r="AC409" i="26"/>
  <c r="AM409" i="26" s="1"/>
  <c r="A674" i="26"/>
  <c r="AP415" i="26"/>
  <c r="AL415" i="26"/>
  <c r="AK415" i="26"/>
  <c r="AH415" i="26"/>
  <c r="AG415" i="26"/>
  <c r="AC415" i="26"/>
  <c r="AM415" i="26" s="1"/>
  <c r="A673" i="26"/>
  <c r="AP402" i="26"/>
  <c r="AL402" i="26"/>
  <c r="AK402" i="26"/>
  <c r="AH402" i="26"/>
  <c r="AG402" i="26"/>
  <c r="AC402" i="26"/>
  <c r="A672" i="26"/>
  <c r="AP403" i="26"/>
  <c r="AL403" i="26"/>
  <c r="AK403" i="26"/>
  <c r="AH403" i="26"/>
  <c r="AG403" i="26"/>
  <c r="AC403" i="26"/>
  <c r="AO403" i="26" s="1"/>
  <c r="A671" i="26"/>
  <c r="AP400" i="26"/>
  <c r="AL400" i="26"/>
  <c r="AK400" i="26"/>
  <c r="AH400" i="26"/>
  <c r="AG400" i="26"/>
  <c r="AC400" i="26"/>
  <c r="AM400" i="26" s="1"/>
  <c r="A670" i="26"/>
  <c r="AP404" i="26"/>
  <c r="AL404" i="26"/>
  <c r="AK404" i="26"/>
  <c r="AH404" i="26"/>
  <c r="AG404" i="26"/>
  <c r="AC404" i="26"/>
  <c r="AM404" i="26" s="1"/>
  <c r="A669" i="26"/>
  <c r="AP401" i="26"/>
  <c r="AL401" i="26"/>
  <c r="AK401" i="26"/>
  <c r="AH401" i="26"/>
  <c r="AG401" i="26"/>
  <c r="AC401" i="26"/>
  <c r="AN401" i="26" s="1"/>
  <c r="A668" i="26"/>
  <c r="AP399" i="26"/>
  <c r="AL399" i="26"/>
  <c r="AK399" i="26"/>
  <c r="AH399" i="26"/>
  <c r="AG399" i="26"/>
  <c r="AC399" i="26"/>
  <c r="AO399" i="26" s="1"/>
  <c r="A667" i="26"/>
  <c r="AP167" i="26"/>
  <c r="AL167" i="26"/>
  <c r="AK167" i="26"/>
  <c r="AH167" i="26"/>
  <c r="AG167" i="26"/>
  <c r="AC167" i="26"/>
  <c r="AF167" i="26" s="1"/>
  <c r="AI167" i="26" s="1"/>
  <c r="A666" i="26"/>
  <c r="AP161" i="26"/>
  <c r="AL161" i="26"/>
  <c r="AK161" i="26"/>
  <c r="AH161" i="26"/>
  <c r="AG161" i="26"/>
  <c r="AC161" i="26"/>
  <c r="AM161" i="26" s="1"/>
  <c r="A665" i="26"/>
  <c r="AP164" i="26"/>
  <c r="AL164" i="26"/>
  <c r="AK164" i="26"/>
  <c r="AH164" i="26"/>
  <c r="AG164" i="26"/>
  <c r="AC164" i="26"/>
  <c r="AN164" i="26" s="1"/>
  <c r="A664" i="26"/>
  <c r="AP162" i="26"/>
  <c r="AL162" i="26"/>
  <c r="AK162" i="26"/>
  <c r="AH162" i="26"/>
  <c r="AG162" i="26"/>
  <c r="AC162" i="26"/>
  <c r="AM162" i="26" s="1"/>
  <c r="A663" i="26"/>
  <c r="AP168" i="26"/>
  <c r="AL168" i="26"/>
  <c r="AK168" i="26"/>
  <c r="AH168" i="26"/>
  <c r="AG168" i="26"/>
  <c r="AC168" i="26"/>
  <c r="AO168" i="26" s="1"/>
  <c r="A662" i="26"/>
  <c r="AJ662" i="26" s="1"/>
  <c r="AP169" i="26"/>
  <c r="AL169" i="26"/>
  <c r="AK169" i="26"/>
  <c r="AH169" i="26"/>
  <c r="AG169" i="26"/>
  <c r="AC169" i="26"/>
  <c r="AM169" i="26" s="1"/>
  <c r="A661" i="26"/>
  <c r="AP170" i="26"/>
  <c r="AL170" i="26"/>
  <c r="AK170" i="26"/>
  <c r="AH170" i="26"/>
  <c r="AG170" i="26"/>
  <c r="AC170" i="26"/>
  <c r="AN170" i="26" s="1"/>
  <c r="A660" i="26"/>
  <c r="AP138" i="26"/>
  <c r="AL138" i="26"/>
  <c r="AK138" i="26"/>
  <c r="AH138" i="26"/>
  <c r="AG138" i="26"/>
  <c r="AC138" i="26"/>
  <c r="AO138" i="26" s="1"/>
  <c r="A659" i="26"/>
  <c r="AP132" i="26"/>
  <c r="AL132" i="26"/>
  <c r="AK132" i="26"/>
  <c r="AH132" i="26"/>
  <c r="AG132" i="26"/>
  <c r="AC132" i="26"/>
  <c r="AO132" i="26" s="1"/>
  <c r="A658" i="26"/>
  <c r="AP158" i="26"/>
  <c r="AL158" i="26"/>
  <c r="AK158" i="26"/>
  <c r="AH158" i="26"/>
  <c r="AG158" i="26"/>
  <c r="AC158" i="26"/>
  <c r="AM158" i="26" s="1"/>
  <c r="A657" i="26"/>
  <c r="AP154" i="26"/>
  <c r="AL154" i="26"/>
  <c r="AK154" i="26"/>
  <c r="AH154" i="26"/>
  <c r="AG154" i="26"/>
  <c r="AC154" i="26"/>
  <c r="AN154" i="26" s="1"/>
  <c r="A656" i="26"/>
  <c r="AP150" i="26"/>
  <c r="AL150" i="26"/>
  <c r="AK150" i="26"/>
  <c r="AH150" i="26"/>
  <c r="AG150" i="26"/>
  <c r="AC150" i="26"/>
  <c r="AO150" i="26" s="1"/>
  <c r="A655" i="26"/>
  <c r="AP128" i="26"/>
  <c r="AL128" i="26"/>
  <c r="AK128" i="26"/>
  <c r="AH128" i="26"/>
  <c r="AG128" i="26"/>
  <c r="AC128" i="26"/>
  <c r="AO128" i="26" s="1"/>
  <c r="A654" i="26"/>
  <c r="AP141" i="26"/>
  <c r="AL141" i="26"/>
  <c r="AK141" i="26"/>
  <c r="AH141" i="26"/>
  <c r="AG141" i="26"/>
  <c r="AC141" i="26"/>
  <c r="AN141" i="26" s="1"/>
  <c r="A653" i="26"/>
  <c r="AP134" i="26"/>
  <c r="AL134" i="26"/>
  <c r="AK134" i="26"/>
  <c r="AH134" i="26"/>
  <c r="AG134" i="26"/>
  <c r="AC134" i="26"/>
  <c r="AN134" i="26" s="1"/>
  <c r="A652" i="26"/>
  <c r="AP156" i="26"/>
  <c r="AL156" i="26"/>
  <c r="AK156" i="26"/>
  <c r="AH156" i="26"/>
  <c r="AG156" i="26"/>
  <c r="AC156" i="26"/>
  <c r="AO156" i="26" s="1"/>
  <c r="A651" i="26"/>
  <c r="AP140" i="26"/>
  <c r="AL140" i="26"/>
  <c r="AK140" i="26"/>
  <c r="AH140" i="26"/>
  <c r="AG140" i="26"/>
  <c r="AC140" i="26"/>
  <c r="AO140" i="26" s="1"/>
  <c r="A650" i="26"/>
  <c r="AJ650" i="26" s="1"/>
  <c r="AP504" i="26"/>
  <c r="AL504" i="26"/>
  <c r="AK504" i="26"/>
  <c r="AH504" i="26"/>
  <c r="AG504" i="26"/>
  <c r="AC504" i="26"/>
  <c r="AO504" i="26" s="1"/>
  <c r="A649" i="26"/>
  <c r="AP159" i="26"/>
  <c r="AL159" i="26"/>
  <c r="AK159" i="26"/>
  <c r="AH159" i="26"/>
  <c r="AG159" i="26"/>
  <c r="AC159" i="26"/>
  <c r="AN159" i="26" s="1"/>
  <c r="A648" i="26"/>
  <c r="AP146" i="26"/>
  <c r="AL146" i="26"/>
  <c r="AK146" i="26"/>
  <c r="AH146" i="26"/>
  <c r="AG146" i="26"/>
  <c r="AC146" i="26"/>
  <c r="AO146" i="26" s="1"/>
  <c r="A647" i="26"/>
  <c r="AP151" i="26"/>
  <c r="AL151" i="26"/>
  <c r="AK151" i="26"/>
  <c r="AH151" i="26"/>
  <c r="AG151" i="26"/>
  <c r="AC151" i="26"/>
  <c r="AO151" i="26" s="1"/>
  <c r="A646" i="26"/>
  <c r="AP157" i="26"/>
  <c r="AL157" i="26"/>
  <c r="AK157" i="26"/>
  <c r="AH157" i="26"/>
  <c r="AG157" i="26"/>
  <c r="AC157" i="26"/>
  <c r="AM157" i="26" s="1"/>
  <c r="A645" i="26"/>
  <c r="AP149" i="26"/>
  <c r="AL149" i="26"/>
  <c r="AK149" i="26"/>
  <c r="AH149" i="26"/>
  <c r="AG149" i="26"/>
  <c r="AC149" i="26"/>
  <c r="A644" i="26"/>
  <c r="AP155" i="26"/>
  <c r="AL155" i="26"/>
  <c r="AK155" i="26"/>
  <c r="AH155" i="26"/>
  <c r="AG155" i="26"/>
  <c r="AC155" i="26"/>
  <c r="AO155" i="26" s="1"/>
  <c r="A643" i="26"/>
  <c r="AP152" i="26"/>
  <c r="AL152" i="26"/>
  <c r="AK152" i="26"/>
  <c r="AH152" i="26"/>
  <c r="AG152" i="26"/>
  <c r="AC152" i="26"/>
  <c r="AO152" i="26" s="1"/>
  <c r="A642" i="26"/>
  <c r="AP136" i="26"/>
  <c r="AL136" i="26"/>
  <c r="AK136" i="26"/>
  <c r="AH136" i="26"/>
  <c r="AG136" i="26"/>
  <c r="AC136" i="26"/>
  <c r="AM136" i="26" s="1"/>
  <c r="A641" i="26"/>
  <c r="AP129" i="26"/>
  <c r="AL129" i="26"/>
  <c r="AK129" i="26"/>
  <c r="AH129" i="26"/>
  <c r="AG129" i="26"/>
  <c r="AC129" i="26"/>
  <c r="AN129" i="26" s="1"/>
  <c r="A640" i="26"/>
  <c r="AP137" i="26"/>
  <c r="AL137" i="26"/>
  <c r="AK137" i="26"/>
  <c r="AH137" i="26"/>
  <c r="AG137" i="26"/>
  <c r="AC137" i="26"/>
  <c r="AO137" i="26" s="1"/>
  <c r="A639" i="26"/>
  <c r="AP116" i="26"/>
  <c r="AL116" i="26"/>
  <c r="AK116" i="26"/>
  <c r="AH116" i="26"/>
  <c r="AG116" i="26"/>
  <c r="AC116" i="26"/>
  <c r="AO116" i="26" s="1"/>
  <c r="A638" i="26"/>
  <c r="AP107" i="26"/>
  <c r="AL107" i="26"/>
  <c r="AK107" i="26"/>
  <c r="AH107" i="26"/>
  <c r="AG107" i="26"/>
  <c r="AC107" i="26"/>
  <c r="AM107" i="26" s="1"/>
  <c r="A637" i="26"/>
  <c r="AP117" i="26"/>
  <c r="AL117" i="26"/>
  <c r="AK117" i="26"/>
  <c r="AH117" i="26"/>
  <c r="AG117" i="26"/>
  <c r="AC117" i="26"/>
  <c r="A636" i="26"/>
  <c r="AP108" i="26"/>
  <c r="AL108" i="26"/>
  <c r="AK108" i="26"/>
  <c r="AH108" i="26"/>
  <c r="AG108" i="26"/>
  <c r="AC108" i="26"/>
  <c r="AO108" i="26" s="1"/>
  <c r="A635" i="26"/>
  <c r="AP124" i="26"/>
  <c r="AL124" i="26"/>
  <c r="AK124" i="26"/>
  <c r="AH124" i="26"/>
  <c r="AG124" i="26"/>
  <c r="AC124" i="26"/>
  <c r="AO124" i="26" s="1"/>
  <c r="A634" i="26"/>
  <c r="AP105" i="26"/>
  <c r="AL105" i="26"/>
  <c r="AK105" i="26"/>
  <c r="AH105" i="26"/>
  <c r="AG105" i="26"/>
  <c r="AC105" i="26"/>
  <c r="AM105" i="26" s="1"/>
  <c r="A633" i="26"/>
  <c r="AP125" i="26"/>
  <c r="AL125" i="26"/>
  <c r="AK125" i="26"/>
  <c r="AH125" i="26"/>
  <c r="AG125" i="26"/>
  <c r="AC125" i="26"/>
  <c r="A632" i="26"/>
  <c r="AP111" i="26"/>
  <c r="AL111" i="26"/>
  <c r="AK111" i="26"/>
  <c r="AH111" i="26"/>
  <c r="AG111" i="26"/>
  <c r="AC111" i="26"/>
  <c r="AM111" i="26" s="1"/>
  <c r="A631" i="26"/>
  <c r="AP114" i="26"/>
  <c r="AL114" i="26"/>
  <c r="AK114" i="26"/>
  <c r="AH114" i="26"/>
  <c r="AG114" i="26"/>
  <c r="AC114" i="26"/>
  <c r="AN114" i="26" s="1"/>
  <c r="A630" i="26"/>
  <c r="AP115" i="26"/>
  <c r="AL115" i="26"/>
  <c r="AK115" i="26"/>
  <c r="AH115" i="26"/>
  <c r="AG115" i="26"/>
  <c r="AC115" i="26"/>
  <c r="AO115" i="26" s="1"/>
  <c r="A629" i="26"/>
  <c r="AP109" i="26"/>
  <c r="AL109" i="26"/>
  <c r="AK109" i="26"/>
  <c r="AH109" i="26"/>
  <c r="AG109" i="26"/>
  <c r="AC109" i="26"/>
  <c r="AM109" i="26" s="1"/>
  <c r="A628" i="26"/>
  <c r="AP110" i="26"/>
  <c r="AL110" i="26"/>
  <c r="AK110" i="26"/>
  <c r="AH110" i="26"/>
  <c r="AG110" i="26"/>
  <c r="AC110" i="26"/>
  <c r="A627" i="26"/>
  <c r="AP113" i="26"/>
  <c r="AL113" i="26"/>
  <c r="AK113" i="26"/>
  <c r="AH113" i="26"/>
  <c r="AG113" i="26"/>
  <c r="AC113" i="26"/>
  <c r="A626" i="26"/>
  <c r="AP112" i="26"/>
  <c r="AL112" i="26"/>
  <c r="AK112" i="26"/>
  <c r="AH112" i="26"/>
  <c r="AG112" i="26"/>
  <c r="AC112" i="26"/>
  <c r="AO112" i="26" s="1"/>
  <c r="A625" i="26"/>
  <c r="AP126" i="26"/>
  <c r="AL126" i="26"/>
  <c r="AK126" i="26"/>
  <c r="AH126" i="26"/>
  <c r="AG126" i="26"/>
  <c r="AC126" i="26"/>
  <c r="AM126" i="26" s="1"/>
  <c r="A624" i="26"/>
  <c r="AP122" i="26"/>
  <c r="AL122" i="26"/>
  <c r="AK122" i="26"/>
  <c r="AH122" i="26"/>
  <c r="AG122" i="26"/>
  <c r="AC122" i="26"/>
  <c r="AM122" i="26" s="1"/>
  <c r="A623" i="26"/>
  <c r="AP120" i="26"/>
  <c r="AL120" i="26"/>
  <c r="AK120" i="26"/>
  <c r="AH120" i="26"/>
  <c r="AG120" i="26"/>
  <c r="AC120" i="26"/>
  <c r="AN120" i="26" s="1"/>
  <c r="A622" i="26"/>
  <c r="AP744" i="26"/>
  <c r="AL744" i="26"/>
  <c r="AK744" i="26"/>
  <c r="AH744" i="26"/>
  <c r="AG744" i="26"/>
  <c r="AC744" i="26"/>
  <c r="U744" i="26"/>
  <c r="A621" i="26"/>
  <c r="AP722" i="26"/>
  <c r="AL722" i="26"/>
  <c r="AK722" i="26"/>
  <c r="AH722" i="26"/>
  <c r="AG722" i="26"/>
  <c r="AC722" i="26"/>
  <c r="AM722" i="26" s="1"/>
  <c r="A620" i="26"/>
  <c r="AP737" i="26"/>
  <c r="AL737" i="26"/>
  <c r="AK737" i="26"/>
  <c r="AH737" i="26"/>
  <c r="AG737" i="26"/>
  <c r="AC737" i="26"/>
  <c r="AN737" i="26" s="1"/>
  <c r="A619" i="26"/>
  <c r="AP741" i="26"/>
  <c r="AL741" i="26"/>
  <c r="AK741" i="26"/>
  <c r="AH741" i="26"/>
  <c r="AG741" i="26"/>
  <c r="AC741" i="26"/>
  <c r="AO741" i="26" s="1"/>
  <c r="A618" i="26"/>
  <c r="AP742" i="26"/>
  <c r="AL742" i="26"/>
  <c r="AK742" i="26"/>
  <c r="AH742" i="26"/>
  <c r="AG742" i="26"/>
  <c r="AC742" i="26"/>
  <c r="AM742" i="26" s="1"/>
  <c r="A617" i="26"/>
  <c r="AP725" i="26"/>
  <c r="AL725" i="26"/>
  <c r="AK725" i="26"/>
  <c r="AJ725" i="26"/>
  <c r="AH725" i="26"/>
  <c r="AG725" i="26"/>
  <c r="AC725" i="26"/>
  <c r="A616" i="26"/>
  <c r="AP729" i="26"/>
  <c r="AL729" i="26"/>
  <c r="AK729" i="26"/>
  <c r="AH729" i="26"/>
  <c r="AG729" i="26"/>
  <c r="AC729" i="26"/>
  <c r="AN729" i="26" s="1"/>
  <c r="A615" i="26"/>
  <c r="AP739" i="26"/>
  <c r="AL739" i="26"/>
  <c r="AK739" i="26"/>
  <c r="AH739" i="26"/>
  <c r="AG739" i="26"/>
  <c r="AC739" i="26"/>
  <c r="AO739" i="26" s="1"/>
  <c r="A614" i="26"/>
  <c r="AP733" i="26"/>
  <c r="AL733" i="26"/>
  <c r="AK733" i="26"/>
  <c r="AH733" i="26"/>
  <c r="AG733" i="26"/>
  <c r="AC733" i="26"/>
  <c r="AM733" i="26" s="1"/>
  <c r="A613" i="26"/>
  <c r="AP746" i="26"/>
  <c r="AL746" i="26"/>
  <c r="AK746" i="26"/>
  <c r="AH746" i="26"/>
  <c r="AG746" i="26"/>
  <c r="AC746" i="26"/>
  <c r="AM746" i="26" s="1"/>
  <c r="A612" i="26"/>
  <c r="AP721" i="26"/>
  <c r="AL721" i="26"/>
  <c r="AK721" i="26"/>
  <c r="AH721" i="26"/>
  <c r="AG721" i="26"/>
  <c r="AC721" i="26"/>
  <c r="AN721" i="26" s="1"/>
  <c r="A611" i="26"/>
  <c r="AP727" i="26"/>
  <c r="AL727" i="26"/>
  <c r="AK727" i="26"/>
  <c r="AH727" i="26"/>
  <c r="AG727" i="26"/>
  <c r="AC727" i="26"/>
  <c r="AO727" i="26" s="1"/>
  <c r="A610" i="26"/>
  <c r="AP731" i="26"/>
  <c r="AL731" i="26"/>
  <c r="AK731" i="26"/>
  <c r="AH731" i="26"/>
  <c r="AG731" i="26"/>
  <c r="AC731" i="26"/>
  <c r="AM731" i="26" s="1"/>
  <c r="A609" i="26"/>
  <c r="AP738" i="26"/>
  <c r="AL738" i="26"/>
  <c r="AK738" i="26"/>
  <c r="AH738" i="26"/>
  <c r="AG738" i="26"/>
  <c r="AC738" i="26"/>
  <c r="AN738" i="26" s="1"/>
  <c r="A608" i="26"/>
  <c r="AP735" i="26"/>
  <c r="AL735" i="26"/>
  <c r="AK735" i="26"/>
  <c r="AH735" i="26"/>
  <c r="AG735" i="26"/>
  <c r="AC735" i="26"/>
  <c r="AO735" i="26" s="1"/>
  <c r="A607" i="26"/>
  <c r="AP734" i="26"/>
  <c r="AL734" i="26"/>
  <c r="AK734" i="26"/>
  <c r="AH734" i="26"/>
  <c r="AG734" i="26"/>
  <c r="AC734" i="26"/>
  <c r="U734" i="26"/>
  <c r="A606" i="26"/>
  <c r="AP748" i="26"/>
  <c r="AL748" i="26"/>
  <c r="AK748" i="26"/>
  <c r="AH748" i="26"/>
  <c r="AG748" i="26"/>
  <c r="AC748" i="26"/>
  <c r="AN748" i="26" s="1"/>
  <c r="A605" i="26"/>
  <c r="AP728" i="26"/>
  <c r="AL728" i="26"/>
  <c r="AK728" i="26"/>
  <c r="AH728" i="26"/>
  <c r="AG728" i="26"/>
  <c r="AC728" i="26"/>
  <c r="AO728" i="26" s="1"/>
  <c r="A604" i="26"/>
  <c r="AP747" i="26"/>
  <c r="AL747" i="26"/>
  <c r="AK747" i="26"/>
  <c r="AH747" i="26"/>
  <c r="AG747" i="26"/>
  <c r="AC747" i="26"/>
  <c r="AO747" i="26" s="1"/>
  <c r="A603" i="26"/>
  <c r="AP723" i="26"/>
  <c r="AL723" i="26"/>
  <c r="AK723" i="26"/>
  <c r="AH723" i="26"/>
  <c r="AG723" i="26"/>
  <c r="AC723" i="26"/>
  <c r="AM723" i="26" s="1"/>
  <c r="A602" i="26"/>
  <c r="AJ602" i="26" s="1"/>
  <c r="AP720" i="26"/>
  <c r="AL720" i="26"/>
  <c r="AK720" i="26"/>
  <c r="AH720" i="26"/>
  <c r="AG720" i="26"/>
  <c r="AC720" i="26"/>
  <c r="AN720" i="26" s="1"/>
  <c r="A601" i="26"/>
  <c r="AP717" i="26"/>
  <c r="AL717" i="26"/>
  <c r="AK717" i="26"/>
  <c r="AH717" i="26"/>
  <c r="AG717" i="26"/>
  <c r="AC717" i="26"/>
  <c r="A600" i="26"/>
  <c r="AP732" i="26"/>
  <c r="AL732" i="26"/>
  <c r="AK732" i="26"/>
  <c r="AH732" i="26"/>
  <c r="AG732" i="26"/>
  <c r="AC732" i="26"/>
  <c r="AO732" i="26" s="1"/>
  <c r="A599" i="26"/>
  <c r="AJ732" i="26" s="1"/>
  <c r="AP718" i="26"/>
  <c r="AL718" i="26"/>
  <c r="AK718" i="26"/>
  <c r="AH718" i="26"/>
  <c r="AG718" i="26"/>
  <c r="AC718" i="26"/>
  <c r="A598" i="26"/>
  <c r="AP719" i="26"/>
  <c r="AL719" i="26"/>
  <c r="AK719" i="26"/>
  <c r="AH719" i="26"/>
  <c r="AG719" i="26"/>
  <c r="AC719" i="26"/>
  <c r="AN719" i="26" s="1"/>
  <c r="A597" i="26"/>
  <c r="AJ719" i="26" s="1"/>
  <c r="AP724" i="26"/>
  <c r="AL724" i="26"/>
  <c r="AK724" i="26"/>
  <c r="AH724" i="26"/>
  <c r="AG724" i="26"/>
  <c r="AC724" i="26"/>
  <c r="AO724" i="26" s="1"/>
  <c r="A596" i="26"/>
  <c r="AP55" i="26"/>
  <c r="AL55" i="26"/>
  <c r="AK55" i="26"/>
  <c r="AH55" i="26"/>
  <c r="AG55" i="26"/>
  <c r="AC55" i="26"/>
  <c r="AO55" i="26" s="1"/>
  <c r="A595" i="26"/>
  <c r="AP50" i="26"/>
  <c r="AL50" i="26"/>
  <c r="AK50" i="26"/>
  <c r="AH50" i="26"/>
  <c r="AG50" i="26"/>
  <c r="AC50" i="26"/>
  <c r="AM50" i="26" s="1"/>
  <c r="A594" i="26"/>
  <c r="AP49" i="26"/>
  <c r="AL49" i="26"/>
  <c r="AK49" i="26"/>
  <c r="AH49" i="26"/>
  <c r="AG49" i="26"/>
  <c r="AC49" i="26"/>
  <c r="AN49" i="26" s="1"/>
  <c r="A593" i="26"/>
  <c r="AP53" i="26"/>
  <c r="AL53" i="26"/>
  <c r="AK53" i="26"/>
  <c r="AH53" i="26"/>
  <c r="AG53" i="26"/>
  <c r="AC53" i="26"/>
  <c r="AN53" i="26" s="1"/>
  <c r="U53" i="26"/>
  <c r="A592" i="26"/>
  <c r="AP54" i="26"/>
  <c r="AL54" i="26"/>
  <c r="AK54" i="26"/>
  <c r="AH54" i="26"/>
  <c r="AG54" i="26"/>
  <c r="AC54" i="26"/>
  <c r="AM54" i="26" s="1"/>
  <c r="U54" i="26"/>
  <c r="A591" i="26"/>
  <c r="AJ591" i="26" s="1"/>
  <c r="AP48" i="26"/>
  <c r="AL48" i="26"/>
  <c r="AK48" i="26"/>
  <c r="AH48" i="26"/>
  <c r="AG48" i="26"/>
  <c r="AC48" i="26"/>
  <c r="U48" i="26"/>
  <c r="A590" i="26"/>
  <c r="AP56" i="26"/>
  <c r="AL56" i="26"/>
  <c r="AK56" i="26"/>
  <c r="AH56" i="26"/>
  <c r="AG56" i="26"/>
  <c r="AC56" i="26"/>
  <c r="AM56" i="26" s="1"/>
  <c r="A589" i="26"/>
  <c r="AP47" i="26"/>
  <c r="AL47" i="26"/>
  <c r="AK47" i="26"/>
  <c r="AH47" i="26"/>
  <c r="AG47" i="26"/>
  <c r="AC47" i="26"/>
  <c r="AN47" i="26" s="1"/>
  <c r="A588" i="26"/>
  <c r="AP52" i="26"/>
  <c r="AL52" i="26"/>
  <c r="AK52" i="26"/>
  <c r="AH52" i="26"/>
  <c r="AG52" i="26"/>
  <c r="AC52" i="26"/>
  <c r="AO52" i="26" s="1"/>
  <c r="A587" i="26"/>
  <c r="AP79" i="26"/>
  <c r="AL79" i="26"/>
  <c r="AK79" i="26"/>
  <c r="AH79" i="26"/>
  <c r="AG79" i="26"/>
  <c r="AC79" i="26"/>
  <c r="AO79" i="26" s="1"/>
  <c r="A586" i="26"/>
  <c r="AJ586" i="26" s="1"/>
  <c r="AP81" i="26"/>
  <c r="AL81" i="26"/>
  <c r="AK81" i="26"/>
  <c r="AH81" i="26"/>
  <c r="AG81" i="26"/>
  <c r="AC81" i="26"/>
  <c r="AM81" i="26" s="1"/>
  <c r="A585" i="26"/>
  <c r="AP76" i="26"/>
  <c r="AL76" i="26"/>
  <c r="AK76" i="26"/>
  <c r="AH76" i="26"/>
  <c r="AG76" i="26"/>
  <c r="AC76" i="26"/>
  <c r="AN76" i="26" s="1"/>
  <c r="U76" i="26"/>
  <c r="A584" i="26"/>
  <c r="AJ584" i="26" s="1"/>
  <c r="AP75" i="26"/>
  <c r="AL75" i="26"/>
  <c r="AK75" i="26"/>
  <c r="AH75" i="26"/>
  <c r="AG75" i="26"/>
  <c r="AC75" i="26"/>
  <c r="AO75" i="26" s="1"/>
  <c r="A583" i="26"/>
  <c r="AJ583" i="26" s="1"/>
  <c r="AP77" i="26"/>
  <c r="AL77" i="26"/>
  <c r="AK77" i="26"/>
  <c r="AH77" i="26"/>
  <c r="AG77" i="26"/>
  <c r="AC77" i="26"/>
  <c r="AM77" i="26" s="1"/>
  <c r="A582" i="26"/>
  <c r="AP78" i="26"/>
  <c r="AL78" i="26"/>
  <c r="AK78" i="26"/>
  <c r="AH78" i="26"/>
  <c r="AG78" i="26"/>
  <c r="AC78" i="26"/>
  <c r="AO78" i="26" s="1"/>
  <c r="A581" i="26"/>
  <c r="AP66" i="26"/>
  <c r="AL66" i="26"/>
  <c r="AK66" i="26"/>
  <c r="AH66" i="26"/>
  <c r="AG66" i="26"/>
  <c r="AC66" i="26"/>
  <c r="AO66" i="26" s="1"/>
  <c r="A580" i="26"/>
  <c r="AP62" i="26"/>
  <c r="AL62" i="26"/>
  <c r="AK62" i="26"/>
  <c r="AH62" i="26"/>
  <c r="AG62" i="26"/>
  <c r="AC62" i="26"/>
  <c r="AM62" i="26" s="1"/>
  <c r="A579" i="26"/>
  <c r="AP57" i="26"/>
  <c r="AL57" i="26"/>
  <c r="AK57" i="26"/>
  <c r="AH57" i="26"/>
  <c r="AG57" i="26"/>
  <c r="AC57" i="26"/>
  <c r="AM57" i="26" s="1"/>
  <c r="A578" i="26"/>
  <c r="AP59" i="26"/>
  <c r="AL59" i="26"/>
  <c r="AK59" i="26"/>
  <c r="AH59" i="26"/>
  <c r="AG59" i="26"/>
  <c r="AC59" i="26"/>
  <c r="AO59" i="26" s="1"/>
  <c r="A577" i="26"/>
  <c r="AP63" i="26"/>
  <c r="AL63" i="26"/>
  <c r="AK63" i="26"/>
  <c r="AH63" i="26"/>
  <c r="AG63" i="26"/>
  <c r="AC63" i="26"/>
  <c r="AO63" i="26" s="1"/>
  <c r="A576" i="26"/>
  <c r="AP61" i="26"/>
  <c r="AL61" i="26"/>
  <c r="AK61" i="26"/>
  <c r="AH61" i="26"/>
  <c r="AG61" i="26"/>
  <c r="AC61" i="26"/>
  <c r="AM61" i="26" s="1"/>
  <c r="A575" i="26"/>
  <c r="AP60" i="26"/>
  <c r="AL60" i="26"/>
  <c r="AK60" i="26"/>
  <c r="AH60" i="26"/>
  <c r="AG60" i="26"/>
  <c r="AC60" i="26"/>
  <c r="AN60" i="26" s="1"/>
  <c r="A574" i="26"/>
  <c r="AP58" i="26"/>
  <c r="AL58" i="26"/>
  <c r="AK58" i="26"/>
  <c r="AH58" i="26"/>
  <c r="AG58" i="26"/>
  <c r="AC58" i="26"/>
  <c r="AO58" i="26" s="1"/>
  <c r="A573" i="26"/>
  <c r="AP391" i="26"/>
  <c r="AL391" i="26"/>
  <c r="AK391" i="26"/>
  <c r="AH391" i="26"/>
  <c r="AG391" i="26"/>
  <c r="AC391" i="26"/>
  <c r="AO391" i="26" s="1"/>
  <c r="A572" i="26"/>
  <c r="AP387" i="26"/>
  <c r="AL387" i="26"/>
  <c r="AK387" i="26"/>
  <c r="AH387" i="26"/>
  <c r="AG387" i="26"/>
  <c r="AC387" i="26"/>
  <c r="AO387" i="26" s="1"/>
  <c r="A571" i="26"/>
  <c r="AP388" i="26"/>
  <c r="AL388" i="26"/>
  <c r="AK388" i="26"/>
  <c r="AH388" i="26"/>
  <c r="AG388" i="26"/>
  <c r="AC388" i="26"/>
  <c r="AN388" i="26" s="1"/>
  <c r="A570" i="26"/>
  <c r="AP394" i="26"/>
  <c r="AL394" i="26"/>
  <c r="AK394" i="26"/>
  <c r="AH394" i="26"/>
  <c r="AG394" i="26"/>
  <c r="AC394" i="26"/>
  <c r="AO394" i="26" s="1"/>
  <c r="A569" i="26"/>
  <c r="AP393" i="26"/>
  <c r="AL393" i="26"/>
  <c r="AK393" i="26"/>
  <c r="AH393" i="26"/>
  <c r="AG393" i="26"/>
  <c r="AC393" i="26"/>
  <c r="AO393" i="26" s="1"/>
  <c r="A568" i="26"/>
  <c r="AP389" i="26"/>
  <c r="AL389" i="26"/>
  <c r="AK389" i="26"/>
  <c r="AH389" i="26"/>
  <c r="AG389" i="26"/>
  <c r="AC389" i="26"/>
  <c r="AM389" i="26" s="1"/>
  <c r="A567" i="26"/>
  <c r="AP390" i="26"/>
  <c r="AL390" i="26"/>
  <c r="AK390" i="26"/>
  <c r="AH390" i="26"/>
  <c r="AG390" i="26"/>
  <c r="AC390" i="26"/>
  <c r="A566" i="26"/>
  <c r="AP395" i="26"/>
  <c r="AL395" i="26"/>
  <c r="AK395" i="26"/>
  <c r="AH395" i="26"/>
  <c r="AG395" i="26"/>
  <c r="AC395" i="26"/>
  <c r="AO395" i="26" s="1"/>
  <c r="A565" i="26"/>
  <c r="AP392" i="26"/>
  <c r="AL392" i="26"/>
  <c r="AK392" i="26"/>
  <c r="AH392" i="26"/>
  <c r="AG392" i="26"/>
  <c r="AC392" i="26"/>
  <c r="AO392" i="26" s="1"/>
  <c r="A564" i="26"/>
  <c r="AP609" i="26"/>
  <c r="AL609" i="26"/>
  <c r="AK609" i="26"/>
  <c r="AH609" i="26"/>
  <c r="AG609" i="26"/>
  <c r="AC609" i="26"/>
  <c r="AM609" i="26" s="1"/>
  <c r="A563" i="26"/>
  <c r="AP601" i="26"/>
  <c r="AL601" i="26"/>
  <c r="AK601" i="26"/>
  <c r="AH601" i="26"/>
  <c r="AG601" i="26"/>
  <c r="AC601" i="26"/>
  <c r="AN601" i="26" s="1"/>
  <c r="A562" i="26"/>
  <c r="AP600" i="26"/>
  <c r="AL600" i="26"/>
  <c r="AK600" i="26"/>
  <c r="AH600" i="26"/>
  <c r="AG600" i="26"/>
  <c r="AC600" i="26"/>
  <c r="AO600" i="26" s="1"/>
  <c r="A561" i="26"/>
  <c r="AP599" i="26"/>
  <c r="AL599" i="26"/>
  <c r="AK599" i="26"/>
  <c r="AH599" i="26"/>
  <c r="AG599" i="26"/>
  <c r="AC599" i="26"/>
  <c r="AO599" i="26" s="1"/>
  <c r="A560" i="26"/>
  <c r="AP602" i="26"/>
  <c r="AL602" i="26"/>
  <c r="AK602" i="26"/>
  <c r="AH602" i="26"/>
  <c r="AG602" i="26"/>
  <c r="AC602" i="26"/>
  <c r="A559" i="26"/>
  <c r="AJ559" i="26" s="1"/>
  <c r="AP598" i="26"/>
  <c r="AL598" i="26"/>
  <c r="AK598" i="26"/>
  <c r="AH598" i="26"/>
  <c r="AG598" i="26"/>
  <c r="AC598" i="26"/>
  <c r="AN598" i="26" s="1"/>
  <c r="A558" i="26"/>
  <c r="AP608" i="26"/>
  <c r="AL608" i="26"/>
  <c r="AK608" i="26"/>
  <c r="AH608" i="26"/>
  <c r="AG608" i="26"/>
  <c r="AC608" i="26"/>
  <c r="AO608" i="26" s="1"/>
  <c r="A557" i="26"/>
  <c r="AP607" i="26"/>
  <c r="AL607" i="26"/>
  <c r="AK607" i="26"/>
  <c r="AH607" i="26"/>
  <c r="AG607" i="26"/>
  <c r="AC607" i="26"/>
  <c r="AO607" i="26" s="1"/>
  <c r="A556" i="26"/>
  <c r="AJ607" i="26" s="1"/>
  <c r="AP597" i="26"/>
  <c r="AL597" i="26"/>
  <c r="AK597" i="26"/>
  <c r="AH597" i="26"/>
  <c r="AG597" i="26"/>
  <c r="AC597" i="26"/>
  <c r="AM597" i="26" s="1"/>
  <c r="U597" i="26"/>
  <c r="A555" i="26"/>
  <c r="AP606" i="26"/>
  <c r="AL606" i="26"/>
  <c r="AK606" i="26"/>
  <c r="AH606" i="26"/>
  <c r="AG606" i="26"/>
  <c r="AC606" i="26"/>
  <c r="AO606" i="26" s="1"/>
  <c r="A554" i="26"/>
  <c r="AP605" i="26"/>
  <c r="AL605" i="26"/>
  <c r="AK605" i="26"/>
  <c r="AH605" i="26"/>
  <c r="AG605" i="26"/>
  <c r="AC605" i="26"/>
  <c r="AO605" i="26" s="1"/>
  <c r="A553" i="26"/>
  <c r="AP604" i="26"/>
  <c r="AL604" i="26"/>
  <c r="AK604" i="26"/>
  <c r="AH604" i="26"/>
  <c r="AG604" i="26"/>
  <c r="AC604" i="26"/>
  <c r="A552" i="26"/>
  <c r="AP603" i="26"/>
  <c r="AL603" i="26"/>
  <c r="AK603" i="26"/>
  <c r="AH603" i="26"/>
  <c r="AG603" i="26"/>
  <c r="AC603" i="26"/>
  <c r="AN603" i="26" s="1"/>
  <c r="A551" i="26"/>
  <c r="AJ551" i="26" s="1"/>
  <c r="AP596" i="26"/>
  <c r="AL596" i="26"/>
  <c r="AK596" i="26"/>
  <c r="AH596" i="26"/>
  <c r="AG596" i="26"/>
  <c r="AC596" i="26"/>
  <c r="AO596" i="26" s="1"/>
  <c r="A550" i="26"/>
  <c r="AJ596" i="26" s="1"/>
  <c r="AP595" i="26"/>
  <c r="AL595" i="26"/>
  <c r="AK595" i="26"/>
  <c r="AH595" i="26"/>
  <c r="AG595" i="26"/>
  <c r="AC595" i="26"/>
  <c r="AO595" i="26" s="1"/>
  <c r="A549" i="26"/>
  <c r="AP217" i="26"/>
  <c r="AL217" i="26"/>
  <c r="AK217" i="26"/>
  <c r="AH217" i="26"/>
  <c r="AG217" i="26"/>
  <c r="AC217" i="26"/>
  <c r="AM217" i="26" s="1"/>
  <c r="A548" i="26"/>
  <c r="AP206" i="26"/>
  <c r="AL206" i="26"/>
  <c r="AK206" i="26"/>
  <c r="AH206" i="26"/>
  <c r="AG206" i="26"/>
  <c r="AC206" i="26"/>
  <c r="A547" i="26"/>
  <c r="AJ547" i="26" s="1"/>
  <c r="AP215" i="26"/>
  <c r="AL215" i="26"/>
  <c r="AK215" i="26"/>
  <c r="AH215" i="26"/>
  <c r="AG215" i="26"/>
  <c r="AC215" i="26"/>
  <c r="AO215" i="26" s="1"/>
  <c r="A546" i="26"/>
  <c r="AP216" i="26"/>
  <c r="AL216" i="26"/>
  <c r="AK216" i="26"/>
  <c r="AH216" i="26"/>
  <c r="AG216" i="26"/>
  <c r="AC216" i="26"/>
  <c r="AO216" i="26" s="1"/>
  <c r="A545" i="26"/>
  <c r="AP213" i="26"/>
  <c r="AL213" i="26"/>
  <c r="AK213" i="26"/>
  <c r="AH213" i="26"/>
  <c r="AG213" i="26"/>
  <c r="AC213" i="26"/>
  <c r="AM213" i="26" s="1"/>
  <c r="A544" i="26"/>
  <c r="AP205" i="26"/>
  <c r="AL205" i="26"/>
  <c r="AK205" i="26"/>
  <c r="AH205" i="26"/>
  <c r="AG205" i="26"/>
  <c r="AC205" i="26"/>
  <c r="AN205" i="26" s="1"/>
  <c r="A543" i="26"/>
  <c r="AP210" i="26"/>
  <c r="AL210" i="26"/>
  <c r="AK210" i="26"/>
  <c r="AH210" i="26"/>
  <c r="AG210" i="26"/>
  <c r="AC210" i="26"/>
  <c r="AO210" i="26" s="1"/>
  <c r="A542" i="26"/>
  <c r="AP208" i="26"/>
  <c r="AL208" i="26"/>
  <c r="AK208" i="26"/>
  <c r="AH208" i="26"/>
  <c r="AG208" i="26"/>
  <c r="AC208" i="26"/>
  <c r="AO208" i="26" s="1"/>
  <c r="A541" i="26"/>
  <c r="AP214" i="26"/>
  <c r="AL214" i="26"/>
  <c r="AK214" i="26"/>
  <c r="AH214" i="26"/>
  <c r="AG214" i="26"/>
  <c r="AC214" i="26"/>
  <c r="A540" i="26"/>
  <c r="AP207" i="26"/>
  <c r="AL207" i="26"/>
  <c r="AK207" i="26"/>
  <c r="AH207" i="26"/>
  <c r="AG207" i="26"/>
  <c r="AC207" i="26"/>
  <c r="AN207" i="26" s="1"/>
  <c r="A539" i="26"/>
  <c r="AP209" i="26"/>
  <c r="AL209" i="26"/>
  <c r="AK209" i="26"/>
  <c r="AH209" i="26"/>
  <c r="AG209" i="26"/>
  <c r="AC209" i="26"/>
  <c r="AO209" i="26" s="1"/>
  <c r="A538" i="26"/>
  <c r="AP204" i="26"/>
  <c r="AL204" i="26"/>
  <c r="AK204" i="26"/>
  <c r="AH204" i="26"/>
  <c r="AG204" i="26"/>
  <c r="AC204" i="26"/>
  <c r="AO204" i="26" s="1"/>
  <c r="A537" i="26"/>
  <c r="AP203" i="26"/>
  <c r="AL203" i="26"/>
  <c r="AK203" i="26"/>
  <c r="AH203" i="26"/>
  <c r="AG203" i="26"/>
  <c r="AC203" i="26"/>
  <c r="AM203" i="26" s="1"/>
  <c r="A536" i="26"/>
  <c r="AP94" i="26"/>
  <c r="AL94" i="26"/>
  <c r="AK94" i="26"/>
  <c r="AH94" i="26"/>
  <c r="AG94" i="26"/>
  <c r="AC94" i="26"/>
  <c r="AM94" i="26" s="1"/>
  <c r="A535" i="26"/>
  <c r="AP95" i="26"/>
  <c r="AL95" i="26"/>
  <c r="AK95" i="26"/>
  <c r="AH95" i="26"/>
  <c r="AG95" i="26"/>
  <c r="AC95" i="26"/>
  <c r="AN95" i="26" s="1"/>
  <c r="A534" i="26"/>
  <c r="AP91" i="26"/>
  <c r="AL91" i="26"/>
  <c r="AK91" i="26"/>
  <c r="AH91" i="26"/>
  <c r="AG91" i="26"/>
  <c r="AC91" i="26"/>
  <c r="AO91" i="26" s="1"/>
  <c r="A533" i="26"/>
  <c r="AP85" i="26"/>
  <c r="AL85" i="26"/>
  <c r="AK85" i="26"/>
  <c r="AH85" i="26"/>
  <c r="AG85" i="26"/>
  <c r="AC85" i="26"/>
  <c r="AM85" i="26" s="1"/>
  <c r="A532" i="26"/>
  <c r="AP83" i="26"/>
  <c r="AL83" i="26"/>
  <c r="AK83" i="26"/>
  <c r="AH83" i="26"/>
  <c r="AG83" i="26"/>
  <c r="AC83" i="26"/>
  <c r="AM83" i="26" s="1"/>
  <c r="U83" i="26"/>
  <c r="A531" i="26"/>
  <c r="AJ531" i="26" s="1"/>
  <c r="AP93" i="26"/>
  <c r="AL93" i="26"/>
  <c r="AK93" i="26"/>
  <c r="AH93" i="26"/>
  <c r="AG93" i="26"/>
  <c r="AC93" i="26"/>
  <c r="A530" i="26"/>
  <c r="AP92" i="26"/>
  <c r="AL92" i="26"/>
  <c r="AK92" i="26"/>
  <c r="AH92" i="26"/>
  <c r="AG92" i="26"/>
  <c r="AC92" i="26"/>
  <c r="AM92" i="26" s="1"/>
  <c r="A529" i="26"/>
  <c r="AP90" i="26"/>
  <c r="AL90" i="26"/>
  <c r="AK90" i="26"/>
  <c r="AH90" i="26"/>
  <c r="AG90" i="26"/>
  <c r="AC90" i="26"/>
  <c r="AM90" i="26" s="1"/>
  <c r="A528" i="26"/>
  <c r="AP89" i="26"/>
  <c r="AL89" i="26"/>
  <c r="AK89" i="26"/>
  <c r="AH89" i="26"/>
  <c r="AG89" i="26"/>
  <c r="AC89" i="26"/>
  <c r="AN89" i="26" s="1"/>
  <c r="A527" i="26"/>
  <c r="AP88" i="26"/>
  <c r="AL88" i="26"/>
  <c r="AK88" i="26"/>
  <c r="AH88" i="26"/>
  <c r="AG88" i="26"/>
  <c r="AC88" i="26"/>
  <c r="AO88" i="26" s="1"/>
  <c r="A526" i="26"/>
  <c r="AP87" i="26"/>
  <c r="AL87" i="26"/>
  <c r="AK87" i="26"/>
  <c r="AH87" i="26"/>
  <c r="AG87" i="26"/>
  <c r="AC87" i="26"/>
  <c r="AM87" i="26" s="1"/>
  <c r="A525" i="26"/>
  <c r="AP86" i="26"/>
  <c r="AL86" i="26"/>
  <c r="AK86" i="26"/>
  <c r="AH86" i="26"/>
  <c r="AG86" i="26"/>
  <c r="AC86" i="26"/>
  <c r="AM86" i="26" s="1"/>
  <c r="A524" i="26"/>
  <c r="AP84" i="26"/>
  <c r="AL84" i="26"/>
  <c r="AK84" i="26"/>
  <c r="AH84" i="26"/>
  <c r="AG84" i="26"/>
  <c r="AC84" i="26"/>
  <c r="AN84" i="26" s="1"/>
  <c r="A523" i="26"/>
  <c r="AP82" i="26"/>
  <c r="AL82" i="26"/>
  <c r="AK82" i="26"/>
  <c r="AH82" i="26"/>
  <c r="AG82" i="26"/>
  <c r="AC82" i="26"/>
  <c r="AO82" i="26" s="1"/>
  <c r="A522" i="26"/>
  <c r="AP637" i="26"/>
  <c r="AL637" i="26"/>
  <c r="AK637" i="26"/>
  <c r="AH637" i="26"/>
  <c r="AG637" i="26"/>
  <c r="AC637" i="26"/>
  <c r="AM637" i="26" s="1"/>
  <c r="A521" i="26"/>
  <c r="AP626" i="26"/>
  <c r="AL626" i="26"/>
  <c r="AK626" i="26"/>
  <c r="AH626" i="26"/>
  <c r="AG626" i="26"/>
  <c r="AC626" i="26"/>
  <c r="AM626" i="26" s="1"/>
  <c r="A520" i="26"/>
  <c r="AP642" i="26"/>
  <c r="AL642" i="26"/>
  <c r="AK642" i="26"/>
  <c r="AH642" i="26"/>
  <c r="AG642" i="26"/>
  <c r="AC642" i="26"/>
  <c r="AN642" i="26" s="1"/>
  <c r="A519" i="26"/>
  <c r="AP641" i="26"/>
  <c r="AL641" i="26"/>
  <c r="AK641" i="26"/>
  <c r="AH641" i="26"/>
  <c r="AG641" i="26"/>
  <c r="AC641" i="26"/>
  <c r="AO641" i="26" s="1"/>
  <c r="A518" i="26"/>
  <c r="AJ641" i="26" s="1"/>
  <c r="AP648" i="26"/>
  <c r="AL648" i="26"/>
  <c r="AK648" i="26"/>
  <c r="AH648" i="26"/>
  <c r="AG648" i="26"/>
  <c r="AC648" i="26"/>
  <c r="AM648" i="26" s="1"/>
  <c r="A517" i="26"/>
  <c r="AP619" i="26"/>
  <c r="AL619" i="26"/>
  <c r="AK619" i="26"/>
  <c r="AH619" i="26"/>
  <c r="AG619" i="26"/>
  <c r="AC619" i="26"/>
  <c r="AM619" i="26" s="1"/>
  <c r="A516" i="26"/>
  <c r="AP644" i="26"/>
  <c r="AL644" i="26"/>
  <c r="AK644" i="26"/>
  <c r="AH644" i="26"/>
  <c r="AG644" i="26"/>
  <c r="AC644" i="26"/>
  <c r="AN644" i="26" s="1"/>
  <c r="A515" i="26"/>
  <c r="AP635" i="26"/>
  <c r="AL635" i="26"/>
  <c r="AK635" i="26"/>
  <c r="AH635" i="26"/>
  <c r="AG635" i="26"/>
  <c r="AC635" i="26"/>
  <c r="AO635" i="26" s="1"/>
  <c r="A514" i="26"/>
  <c r="AP622" i="26"/>
  <c r="AL622" i="26"/>
  <c r="AK622" i="26"/>
  <c r="AH622" i="26"/>
  <c r="AG622" i="26"/>
  <c r="AC622" i="26"/>
  <c r="AM622" i="26" s="1"/>
  <c r="A513" i="26"/>
  <c r="AP630" i="26"/>
  <c r="AL630" i="26"/>
  <c r="AK630" i="26"/>
  <c r="AH630" i="26"/>
  <c r="AG630" i="26"/>
  <c r="AC630" i="26"/>
  <c r="AM630" i="26" s="1"/>
  <c r="A512" i="26"/>
  <c r="AP645" i="26"/>
  <c r="AL645" i="26"/>
  <c r="AK645" i="26"/>
  <c r="AH645" i="26"/>
  <c r="AG645" i="26"/>
  <c r="AC645" i="26"/>
  <c r="AN645" i="26" s="1"/>
  <c r="A511" i="26"/>
  <c r="AP639" i="26"/>
  <c r="AL639" i="26"/>
  <c r="AK639" i="26"/>
  <c r="AH639" i="26"/>
  <c r="AG639" i="26"/>
  <c r="AC639" i="26"/>
  <c r="AO639" i="26" s="1"/>
  <c r="A510" i="26"/>
  <c r="AP618" i="26"/>
  <c r="AL618" i="26"/>
  <c r="AK618" i="26"/>
  <c r="AH618" i="26"/>
  <c r="AG618" i="26"/>
  <c r="AC618" i="26"/>
  <c r="A509" i="26"/>
  <c r="AP638" i="26"/>
  <c r="AL638" i="26"/>
  <c r="AK638" i="26"/>
  <c r="AH638" i="26"/>
  <c r="AG638" i="26"/>
  <c r="AC638" i="26"/>
  <c r="AM638" i="26" s="1"/>
  <c r="A508" i="26"/>
  <c r="AP634" i="26"/>
  <c r="AL634" i="26"/>
  <c r="AK634" i="26"/>
  <c r="AH634" i="26"/>
  <c r="AG634" i="26"/>
  <c r="AC634" i="26"/>
  <c r="AN634" i="26" s="1"/>
  <c r="A507" i="26"/>
  <c r="AP631" i="26"/>
  <c r="AL631" i="26"/>
  <c r="AK631" i="26"/>
  <c r="AH631" i="26"/>
  <c r="AG631" i="26"/>
  <c r="AC631" i="26"/>
  <c r="AO631" i="26" s="1"/>
  <c r="A506" i="26"/>
  <c r="AP633" i="26"/>
  <c r="AL633" i="26"/>
  <c r="AK633" i="26"/>
  <c r="AH633" i="26"/>
  <c r="AG633" i="26"/>
  <c r="AC633" i="26"/>
  <c r="AF633" i="26" s="1"/>
  <c r="AI633" i="26" s="1"/>
  <c r="A505" i="26"/>
  <c r="AP640" i="26"/>
  <c r="AL640" i="26"/>
  <c r="AK640" i="26"/>
  <c r="AH640" i="26"/>
  <c r="AG640" i="26"/>
  <c r="AC640" i="26"/>
  <c r="AM640" i="26" s="1"/>
  <c r="A504" i="26"/>
  <c r="AP625" i="26"/>
  <c r="AL625" i="26"/>
  <c r="AK625" i="26"/>
  <c r="AH625" i="26"/>
  <c r="AG625" i="26"/>
  <c r="AC625" i="26"/>
  <c r="AN625" i="26" s="1"/>
  <c r="A503" i="26"/>
  <c r="AP381" i="26"/>
  <c r="AL381" i="26"/>
  <c r="AK381" i="26"/>
  <c r="AH381" i="26"/>
  <c r="AG381" i="26"/>
  <c r="AC381" i="26"/>
  <c r="AO381" i="26" s="1"/>
  <c r="A502" i="26"/>
  <c r="AP380" i="26"/>
  <c r="AL380" i="26"/>
  <c r="AK380" i="26"/>
  <c r="AH380" i="26"/>
  <c r="AG380" i="26"/>
  <c r="AC380" i="26"/>
  <c r="A501" i="26"/>
  <c r="AP377" i="26"/>
  <c r="AL377" i="26"/>
  <c r="AK377" i="26"/>
  <c r="AH377" i="26"/>
  <c r="AG377" i="26"/>
  <c r="AC377" i="26"/>
  <c r="A500" i="26"/>
  <c r="AP379" i="26"/>
  <c r="AL379" i="26"/>
  <c r="AK379" i="26"/>
  <c r="AH379" i="26"/>
  <c r="AG379" i="26"/>
  <c r="AC379" i="26"/>
  <c r="AN379" i="26" s="1"/>
  <c r="A499" i="26"/>
  <c r="AP378" i="26"/>
  <c r="AL378" i="26"/>
  <c r="AK378" i="26"/>
  <c r="AH378" i="26"/>
  <c r="AG378" i="26"/>
  <c r="AC378" i="26"/>
  <c r="AO378" i="26" s="1"/>
  <c r="A498" i="26"/>
  <c r="AJ498" i="26" s="1"/>
  <c r="AP376" i="26"/>
  <c r="AL376" i="26"/>
  <c r="AK376" i="26"/>
  <c r="AH376" i="26"/>
  <c r="AG376" i="26"/>
  <c r="AC376" i="26"/>
  <c r="AM376" i="26" s="1"/>
  <c r="A497" i="26"/>
  <c r="AP375" i="26"/>
  <c r="AL375" i="26"/>
  <c r="AK375" i="26"/>
  <c r="AH375" i="26"/>
  <c r="AG375" i="26"/>
  <c r="AC375" i="26"/>
  <c r="AM375" i="26" s="1"/>
  <c r="A496" i="26"/>
  <c r="AP374" i="26"/>
  <c r="AL374" i="26"/>
  <c r="AK374" i="26"/>
  <c r="AH374" i="26"/>
  <c r="AG374" i="26"/>
  <c r="AC374" i="26"/>
  <c r="AN374" i="26" s="1"/>
  <c r="U374" i="26"/>
  <c r="A495" i="26"/>
  <c r="AP373" i="26"/>
  <c r="AL373" i="26"/>
  <c r="AK373" i="26"/>
  <c r="AH373" i="26"/>
  <c r="AG373" i="26"/>
  <c r="AC373" i="26"/>
  <c r="A494" i="26"/>
  <c r="AP364" i="26"/>
  <c r="AL364" i="26"/>
  <c r="AK364" i="26"/>
  <c r="AH364" i="26"/>
  <c r="AG364" i="26"/>
  <c r="AC364" i="26"/>
  <c r="AM364" i="26" s="1"/>
  <c r="A493" i="26"/>
  <c r="AJ493" i="26" s="1"/>
  <c r="AP356" i="26"/>
  <c r="AL356" i="26"/>
  <c r="AK356" i="26"/>
  <c r="AH356" i="26"/>
  <c r="AG356" i="26"/>
  <c r="AC356" i="26"/>
  <c r="AN356" i="26" s="1"/>
  <c r="A492" i="26"/>
  <c r="AJ492" i="26" s="1"/>
  <c r="AP369" i="26"/>
  <c r="AL369" i="26"/>
  <c r="AK369" i="26"/>
  <c r="AH369" i="26"/>
  <c r="AG369" i="26"/>
  <c r="AC369" i="26"/>
  <c r="AO369" i="26" s="1"/>
  <c r="A491" i="26"/>
  <c r="AP370" i="26"/>
  <c r="AL370" i="26"/>
  <c r="AK370" i="26"/>
  <c r="AH370" i="26"/>
  <c r="AG370" i="26"/>
  <c r="AC370" i="26"/>
  <c r="AO370" i="26" s="1"/>
  <c r="A490" i="26"/>
  <c r="AP368" i="26"/>
  <c r="AL368" i="26"/>
  <c r="AK368" i="26"/>
  <c r="AH368" i="26"/>
  <c r="AG368" i="26"/>
  <c r="AC368" i="26"/>
  <c r="A489" i="26"/>
  <c r="AP371" i="26"/>
  <c r="AL371" i="26"/>
  <c r="AK371" i="26"/>
  <c r="AH371" i="26"/>
  <c r="AG371" i="26"/>
  <c r="AC371" i="26"/>
  <c r="AN371" i="26" s="1"/>
  <c r="A488" i="26"/>
  <c r="AP372" i="26"/>
  <c r="AL372" i="26"/>
  <c r="AK372" i="26"/>
  <c r="AH372" i="26"/>
  <c r="AG372" i="26"/>
  <c r="AC372" i="26"/>
  <c r="AO372" i="26" s="1"/>
  <c r="A487" i="26"/>
  <c r="AP367" i="26"/>
  <c r="AL367" i="26"/>
  <c r="AK367" i="26"/>
  <c r="AH367" i="26"/>
  <c r="AG367" i="26"/>
  <c r="AC367" i="26"/>
  <c r="AM367" i="26" s="1"/>
  <c r="A486" i="26"/>
  <c r="AP366" i="26"/>
  <c r="AL366" i="26"/>
  <c r="AK366" i="26"/>
  <c r="AH366" i="26"/>
  <c r="AG366" i="26"/>
  <c r="AC366" i="26"/>
  <c r="AM366" i="26" s="1"/>
  <c r="A485" i="26"/>
  <c r="AP365" i="26"/>
  <c r="AL365" i="26"/>
  <c r="AK365" i="26"/>
  <c r="AH365" i="26"/>
  <c r="AG365" i="26"/>
  <c r="AC365" i="26"/>
  <c r="AN365" i="26" s="1"/>
  <c r="A484" i="26"/>
  <c r="AJ484" i="26" s="1"/>
  <c r="AP363" i="26"/>
  <c r="AL363" i="26"/>
  <c r="AK363" i="26"/>
  <c r="AH363" i="26"/>
  <c r="AG363" i="26"/>
  <c r="AC363" i="26"/>
  <c r="U363" i="26"/>
  <c r="A483" i="26"/>
  <c r="AP362" i="26"/>
  <c r="AL362" i="26"/>
  <c r="AK362" i="26"/>
  <c r="AH362" i="26"/>
  <c r="AG362" i="26"/>
  <c r="AC362" i="26"/>
  <c r="A482" i="26"/>
  <c r="AP340" i="26"/>
  <c r="AL340" i="26"/>
  <c r="AK340" i="26"/>
  <c r="AH340" i="26"/>
  <c r="AG340" i="26"/>
  <c r="AC340" i="26"/>
  <c r="AN340" i="26" s="1"/>
  <c r="A481" i="26"/>
  <c r="AP344" i="26"/>
  <c r="AL344" i="26"/>
  <c r="AK344" i="26"/>
  <c r="AH344" i="26"/>
  <c r="AG344" i="26"/>
  <c r="AC344" i="26"/>
  <c r="AO344" i="26" s="1"/>
  <c r="A480" i="26"/>
  <c r="AP343" i="26"/>
  <c r="AL343" i="26"/>
  <c r="AK343" i="26"/>
  <c r="AH343" i="26"/>
  <c r="AG343" i="26"/>
  <c r="AC343" i="26"/>
  <c r="AF343" i="26" s="1"/>
  <c r="AI343" i="26" s="1"/>
  <c r="A479" i="26"/>
  <c r="AP350" i="26"/>
  <c r="AL350" i="26"/>
  <c r="AK350" i="26"/>
  <c r="AH350" i="26"/>
  <c r="AG350" i="26"/>
  <c r="AC350" i="26"/>
  <c r="AM350" i="26" s="1"/>
  <c r="A478" i="26"/>
  <c r="AP345" i="26"/>
  <c r="AL345" i="26"/>
  <c r="AK345" i="26"/>
  <c r="AH345" i="26"/>
  <c r="AG345" i="26"/>
  <c r="AC345" i="26"/>
  <c r="AN345" i="26" s="1"/>
  <c r="A477" i="26"/>
  <c r="AP352" i="26"/>
  <c r="AL352" i="26"/>
  <c r="AK352" i="26"/>
  <c r="AH352" i="26"/>
  <c r="AG352" i="26"/>
  <c r="AC352" i="26"/>
  <c r="AO352" i="26" s="1"/>
  <c r="A476" i="26"/>
  <c r="AP339" i="26"/>
  <c r="AL339" i="26"/>
  <c r="AK339" i="26"/>
  <c r="AH339" i="26"/>
  <c r="AG339" i="26"/>
  <c r="AC339" i="26"/>
  <c r="AF339" i="26" s="1"/>
  <c r="AI339" i="26" s="1"/>
  <c r="A475" i="26"/>
  <c r="AP353" i="26"/>
  <c r="AL353" i="26"/>
  <c r="AK353" i="26"/>
  <c r="AH353" i="26"/>
  <c r="AG353" i="26"/>
  <c r="AC353" i="26"/>
  <c r="AM353" i="26" s="1"/>
  <c r="A474" i="26"/>
  <c r="AP354" i="26"/>
  <c r="AL354" i="26"/>
  <c r="AK354" i="26"/>
  <c r="AH354" i="26"/>
  <c r="AG354" i="26"/>
  <c r="AC354" i="26"/>
  <c r="AN354" i="26" s="1"/>
  <c r="A473" i="26"/>
  <c r="AJ473" i="26" s="1"/>
  <c r="AP338" i="26"/>
  <c r="AL338" i="26"/>
  <c r="AK338" i="26"/>
  <c r="AH338" i="26"/>
  <c r="AG338" i="26"/>
  <c r="AC338" i="26"/>
  <c r="AO338" i="26" s="1"/>
  <c r="A472" i="26"/>
  <c r="AP346" i="26"/>
  <c r="AL346" i="26"/>
  <c r="AK346" i="26"/>
  <c r="AH346" i="26"/>
  <c r="AG346" i="26"/>
  <c r="AC346" i="26"/>
  <c r="A471" i="26"/>
  <c r="AP361" i="26"/>
  <c r="AL361" i="26"/>
  <c r="AK361" i="26"/>
  <c r="AH361" i="26"/>
  <c r="AG361" i="26"/>
  <c r="AC361" i="26"/>
  <c r="AM361" i="26" s="1"/>
  <c r="A470" i="26"/>
  <c r="AP357" i="26"/>
  <c r="AL357" i="26"/>
  <c r="AK357" i="26"/>
  <c r="AH357" i="26"/>
  <c r="AG357" i="26"/>
  <c r="AC357" i="26"/>
  <c r="AN357" i="26" s="1"/>
  <c r="A469" i="26"/>
  <c r="AP355" i="26"/>
  <c r="AL355" i="26"/>
  <c r="AK355" i="26"/>
  <c r="AH355" i="26"/>
  <c r="AG355" i="26"/>
  <c r="AC355" i="26"/>
  <c r="AO355" i="26" s="1"/>
  <c r="A468" i="26"/>
  <c r="AJ468" i="26" s="1"/>
  <c r="AP358" i="26"/>
  <c r="AL358" i="26"/>
  <c r="AK358" i="26"/>
  <c r="AH358" i="26"/>
  <c r="AG358" i="26"/>
  <c r="AC358" i="26"/>
  <c r="AO358" i="26" s="1"/>
  <c r="A467" i="26"/>
  <c r="AP342" i="26"/>
  <c r="AL342" i="26"/>
  <c r="AK342" i="26"/>
  <c r="AH342" i="26"/>
  <c r="AG342" i="26"/>
  <c r="AC342" i="26"/>
  <c r="AF342" i="26" s="1"/>
  <c r="AI342" i="26" s="1"/>
  <c r="A466" i="26"/>
  <c r="AP341" i="26"/>
  <c r="AL341" i="26"/>
  <c r="AK341" i="26"/>
  <c r="AH341" i="26"/>
  <c r="AG341" i="26"/>
  <c r="AC341" i="26"/>
  <c r="AN341" i="26" s="1"/>
  <c r="U341" i="26"/>
  <c r="A465" i="26"/>
  <c r="AP360" i="26"/>
  <c r="AL360" i="26"/>
  <c r="AK360" i="26"/>
  <c r="AH360" i="26"/>
  <c r="AG360" i="26"/>
  <c r="AC360" i="26"/>
  <c r="AM360" i="26" s="1"/>
  <c r="A464" i="26"/>
  <c r="AP359" i="26"/>
  <c r="AL359" i="26"/>
  <c r="AK359" i="26"/>
  <c r="AH359" i="26"/>
  <c r="AG359" i="26"/>
  <c r="AC359" i="26"/>
  <c r="A463" i="26"/>
  <c r="AP347" i="26"/>
  <c r="AL347" i="26"/>
  <c r="AK347" i="26"/>
  <c r="AH347" i="26"/>
  <c r="AG347" i="26"/>
  <c r="AC347" i="26"/>
  <c r="AN347" i="26" s="1"/>
  <c r="A462" i="26"/>
  <c r="AP348" i="26"/>
  <c r="AL348" i="26"/>
  <c r="AK348" i="26"/>
  <c r="AH348" i="26"/>
  <c r="AG348" i="26"/>
  <c r="AC348" i="26"/>
  <c r="AO348" i="26" s="1"/>
  <c r="A461" i="26"/>
  <c r="AP337" i="26"/>
  <c r="AL337" i="26"/>
  <c r="AK337" i="26"/>
  <c r="AH337" i="26"/>
  <c r="AG337" i="26"/>
  <c r="AC337" i="26"/>
  <c r="AF337" i="26" s="1"/>
  <c r="AI337" i="26" s="1"/>
  <c r="A460" i="26"/>
  <c r="AP349" i="26"/>
  <c r="AL349" i="26"/>
  <c r="AK349" i="26"/>
  <c r="AH349" i="26"/>
  <c r="AG349" i="26"/>
  <c r="AC349" i="26"/>
  <c r="AM349" i="26" s="1"/>
  <c r="A459" i="26"/>
  <c r="AP351" i="26"/>
  <c r="AL351" i="26"/>
  <c r="AK351" i="26"/>
  <c r="AH351" i="26"/>
  <c r="AG351" i="26"/>
  <c r="AC351" i="26"/>
  <c r="AN351" i="26" s="1"/>
  <c r="A458" i="26"/>
  <c r="AP72" i="26"/>
  <c r="AL72" i="26"/>
  <c r="AK72" i="26"/>
  <c r="AH72" i="26"/>
  <c r="AG72" i="26"/>
  <c r="AC72" i="26"/>
  <c r="AO72" i="26" s="1"/>
  <c r="A457" i="26"/>
  <c r="AP69" i="26"/>
  <c r="AL69" i="26"/>
  <c r="AK69" i="26"/>
  <c r="AH69" i="26"/>
  <c r="AG69" i="26"/>
  <c r="AC69" i="26"/>
  <c r="A456" i="26"/>
  <c r="AP71" i="26"/>
  <c r="AL71" i="26"/>
  <c r="AK71" i="26"/>
  <c r="AH71" i="26"/>
  <c r="AG71" i="26"/>
  <c r="AC71" i="26"/>
  <c r="AM71" i="26" s="1"/>
  <c r="A455" i="26"/>
  <c r="AP68" i="26"/>
  <c r="AL68" i="26"/>
  <c r="AK68" i="26"/>
  <c r="AH68" i="26"/>
  <c r="AG68" i="26"/>
  <c r="AC68" i="26"/>
  <c r="AN68" i="26" s="1"/>
  <c r="A454" i="26"/>
  <c r="AP70" i="26"/>
  <c r="AL70" i="26"/>
  <c r="AK70" i="26"/>
  <c r="AH70" i="26"/>
  <c r="AG70" i="26"/>
  <c r="AC70" i="26"/>
  <c r="AO70" i="26" s="1"/>
  <c r="A453" i="26"/>
  <c r="AP682" i="26"/>
  <c r="AL682" i="26"/>
  <c r="AK682" i="26"/>
  <c r="AH682" i="26"/>
  <c r="AG682" i="26"/>
  <c r="AC682" i="26"/>
  <c r="AM682" i="26" s="1"/>
  <c r="A452" i="26"/>
  <c r="AP690" i="26"/>
  <c r="AL690" i="26"/>
  <c r="AK690" i="26"/>
  <c r="AH690" i="26"/>
  <c r="AG690" i="26"/>
  <c r="AC690" i="26"/>
  <c r="A451" i="26"/>
  <c r="AJ451" i="26" s="1"/>
  <c r="AP695" i="26"/>
  <c r="AL695" i="26"/>
  <c r="AK695" i="26"/>
  <c r="AH695" i="26"/>
  <c r="AG695" i="26"/>
  <c r="AC695" i="26"/>
  <c r="AN695" i="26" s="1"/>
  <c r="A450" i="26"/>
  <c r="AP705" i="26"/>
  <c r="AL705" i="26"/>
  <c r="AK705" i="26"/>
  <c r="AH705" i="26"/>
  <c r="AG705" i="26"/>
  <c r="AC705" i="26"/>
  <c r="AO705" i="26" s="1"/>
  <c r="A449" i="26"/>
  <c r="AP676" i="26"/>
  <c r="AL676" i="26"/>
  <c r="AK676" i="26"/>
  <c r="AH676" i="26"/>
  <c r="AG676" i="26"/>
  <c r="AC676" i="26"/>
  <c r="AM676" i="26" s="1"/>
  <c r="A448" i="26"/>
  <c r="AP658" i="26"/>
  <c r="AL658" i="26"/>
  <c r="AK658" i="26"/>
  <c r="AH658" i="26"/>
  <c r="AG658" i="26"/>
  <c r="AC658" i="26"/>
  <c r="AM658" i="26" s="1"/>
  <c r="A447" i="26"/>
  <c r="AP713" i="26"/>
  <c r="AL713" i="26"/>
  <c r="AK713" i="26"/>
  <c r="AH713" i="26"/>
  <c r="AG713" i="26"/>
  <c r="AC713" i="26"/>
  <c r="AM713" i="26" s="1"/>
  <c r="A446" i="26"/>
  <c r="AP687" i="26"/>
  <c r="AL687" i="26"/>
  <c r="AK687" i="26"/>
  <c r="AH687" i="26"/>
  <c r="AG687" i="26"/>
  <c r="AC687" i="26"/>
  <c r="A445" i="26"/>
  <c r="AP653" i="26"/>
  <c r="AL653" i="26"/>
  <c r="AK653" i="26"/>
  <c r="AH653" i="26"/>
  <c r="AG653" i="26"/>
  <c r="AC653" i="26"/>
  <c r="AN653" i="26" s="1"/>
  <c r="A444" i="26"/>
  <c r="AP702" i="26"/>
  <c r="AL702" i="26"/>
  <c r="AK702" i="26"/>
  <c r="AH702" i="26"/>
  <c r="AG702" i="26"/>
  <c r="AC702" i="26"/>
  <c r="AM702" i="26" s="1"/>
  <c r="A443" i="26"/>
  <c r="AP694" i="26"/>
  <c r="AL694" i="26"/>
  <c r="AK694" i="26"/>
  <c r="AH694" i="26"/>
  <c r="AG694" i="26"/>
  <c r="AC694" i="26"/>
  <c r="AM694" i="26" s="1"/>
  <c r="A442" i="26"/>
  <c r="AP654" i="26"/>
  <c r="AL654" i="26"/>
  <c r="AK654" i="26"/>
  <c r="AH654" i="26"/>
  <c r="AG654" i="26"/>
  <c r="AC654" i="26"/>
  <c r="AM654" i="26" s="1"/>
  <c r="A441" i="26"/>
  <c r="AP666" i="26"/>
  <c r="AL666" i="26"/>
  <c r="AK666" i="26"/>
  <c r="AH666" i="26"/>
  <c r="AG666" i="26"/>
  <c r="AC666" i="26"/>
  <c r="AN666" i="26" s="1"/>
  <c r="A440" i="26"/>
  <c r="AP660" i="26"/>
  <c r="AL660" i="26"/>
  <c r="AK660" i="26"/>
  <c r="AH660" i="26"/>
  <c r="AG660" i="26"/>
  <c r="AC660" i="26"/>
  <c r="AM660" i="26" s="1"/>
  <c r="A439" i="26"/>
  <c r="AP661" i="26"/>
  <c r="AL661" i="26"/>
  <c r="AK661" i="26"/>
  <c r="AH661" i="26"/>
  <c r="AG661" i="26"/>
  <c r="AC661" i="26"/>
  <c r="A438" i="26"/>
  <c r="AP673" i="26"/>
  <c r="AL673" i="26"/>
  <c r="AK673" i="26"/>
  <c r="AH673" i="26"/>
  <c r="AG673" i="26"/>
  <c r="AC673" i="26"/>
  <c r="AM673" i="26" s="1"/>
  <c r="A437" i="26"/>
  <c r="AP699" i="26"/>
  <c r="AL699" i="26"/>
  <c r="AK699" i="26"/>
  <c r="AH699" i="26"/>
  <c r="AG699" i="26"/>
  <c r="AC699" i="26"/>
  <c r="AN699" i="26" s="1"/>
  <c r="A436" i="26"/>
  <c r="AP686" i="26"/>
  <c r="AL686" i="26"/>
  <c r="AK686" i="26"/>
  <c r="AH686" i="26"/>
  <c r="AG686" i="26"/>
  <c r="AC686" i="26"/>
  <c r="AM686" i="26" s="1"/>
  <c r="A435" i="26"/>
  <c r="AP688" i="26"/>
  <c r="AL688" i="26"/>
  <c r="AK688" i="26"/>
  <c r="AH688" i="26"/>
  <c r="AG688" i="26"/>
  <c r="AC688" i="26"/>
  <c r="AN688" i="26" s="1"/>
  <c r="A434" i="26"/>
  <c r="AP652" i="26"/>
  <c r="AL652" i="26"/>
  <c r="AK652" i="26"/>
  <c r="AH652" i="26"/>
  <c r="AG652" i="26"/>
  <c r="AC652" i="26"/>
  <c r="AM652" i="26" s="1"/>
  <c r="A433" i="26"/>
  <c r="AP704" i="26"/>
  <c r="AL704" i="26"/>
  <c r="AK704" i="26"/>
  <c r="AH704" i="26"/>
  <c r="AG704" i="26"/>
  <c r="AC704" i="26"/>
  <c r="AN704" i="26" s="1"/>
  <c r="A432" i="26"/>
  <c r="AP662" i="26"/>
  <c r="AL662" i="26"/>
  <c r="AK662" i="26"/>
  <c r="AH662" i="26"/>
  <c r="AG662" i="26"/>
  <c r="AC662" i="26"/>
  <c r="AO662" i="26" s="1"/>
  <c r="A431" i="26"/>
  <c r="AP669" i="26"/>
  <c r="AL669" i="26"/>
  <c r="AK669" i="26"/>
  <c r="AH669" i="26"/>
  <c r="AG669" i="26"/>
  <c r="AC669" i="26"/>
  <c r="A430" i="26"/>
  <c r="AJ430" i="26" s="1"/>
  <c r="AP692" i="26"/>
  <c r="AL692" i="26"/>
  <c r="AK692" i="26"/>
  <c r="AH692" i="26"/>
  <c r="AG692" i="26"/>
  <c r="AC692" i="26"/>
  <c r="AM692" i="26" s="1"/>
  <c r="A429" i="26"/>
  <c r="AP656" i="26"/>
  <c r="AL656" i="26"/>
  <c r="AK656" i="26"/>
  <c r="AH656" i="26"/>
  <c r="AG656" i="26"/>
  <c r="AC656" i="26"/>
  <c r="AN656" i="26" s="1"/>
  <c r="A428" i="26"/>
  <c r="AP680" i="26"/>
  <c r="AL680" i="26"/>
  <c r="AK680" i="26"/>
  <c r="AH680" i="26"/>
  <c r="AG680" i="26"/>
  <c r="AC680" i="26"/>
  <c r="AM680" i="26" s="1"/>
  <c r="A427" i="26"/>
  <c r="AP679" i="26"/>
  <c r="AL679" i="26"/>
  <c r="AK679" i="26"/>
  <c r="AH679" i="26"/>
  <c r="AG679" i="26"/>
  <c r="AC679" i="26"/>
  <c r="AN679" i="26" s="1"/>
  <c r="A426" i="26"/>
  <c r="AP657" i="26"/>
  <c r="AL657" i="26"/>
  <c r="AK657" i="26"/>
  <c r="AH657" i="26"/>
  <c r="AG657" i="26"/>
  <c r="AC657" i="26"/>
  <c r="AM657" i="26" s="1"/>
  <c r="A425" i="26"/>
  <c r="AP711" i="26"/>
  <c r="AL711" i="26"/>
  <c r="AK711" i="26"/>
  <c r="AH711" i="26"/>
  <c r="AG711" i="26"/>
  <c r="AC711" i="26"/>
  <c r="AN711" i="26" s="1"/>
  <c r="A424" i="26"/>
  <c r="AJ424" i="26" s="1"/>
  <c r="AP703" i="26"/>
  <c r="AL703" i="26"/>
  <c r="AK703" i="26"/>
  <c r="AH703" i="26"/>
  <c r="AG703" i="26"/>
  <c r="AC703" i="26"/>
  <c r="A423" i="26"/>
  <c r="AJ423" i="26" s="1"/>
  <c r="AP685" i="26"/>
  <c r="AL685" i="26"/>
  <c r="AK685" i="26"/>
  <c r="AH685" i="26"/>
  <c r="AG685" i="26"/>
  <c r="AC685" i="26"/>
  <c r="AN685" i="26" s="1"/>
  <c r="A422" i="26"/>
  <c r="AP675" i="26"/>
  <c r="AL675" i="26"/>
  <c r="AK675" i="26"/>
  <c r="AH675" i="26"/>
  <c r="AG675" i="26"/>
  <c r="AC675" i="26"/>
  <c r="A421" i="26"/>
  <c r="AP689" i="26"/>
  <c r="AL689" i="26"/>
  <c r="AK689" i="26"/>
  <c r="AH689" i="26"/>
  <c r="AG689" i="26"/>
  <c r="AC689" i="26"/>
  <c r="AM689" i="26" s="1"/>
  <c r="A420" i="26"/>
  <c r="AJ420" i="26" s="1"/>
  <c r="AP672" i="26"/>
  <c r="AL672" i="26"/>
  <c r="AK672" i="26"/>
  <c r="AH672" i="26"/>
  <c r="AG672" i="26"/>
  <c r="AC672" i="26"/>
  <c r="A419" i="26"/>
  <c r="AP651" i="26"/>
  <c r="AL651" i="26"/>
  <c r="AK651" i="26"/>
  <c r="AH651" i="26"/>
  <c r="AG651" i="26"/>
  <c r="AC651" i="26"/>
  <c r="AN651" i="26" s="1"/>
  <c r="A418" i="26"/>
  <c r="AP677" i="26"/>
  <c r="AL677" i="26"/>
  <c r="AK677" i="26"/>
  <c r="AH677" i="26"/>
  <c r="AG677" i="26"/>
  <c r="AC677" i="26"/>
  <c r="AM677" i="26" s="1"/>
  <c r="A417" i="26"/>
  <c r="AP659" i="26"/>
  <c r="AL659" i="26"/>
  <c r="AK659" i="26"/>
  <c r="AH659" i="26"/>
  <c r="AG659" i="26"/>
  <c r="AC659" i="26"/>
  <c r="AM659" i="26" s="1"/>
  <c r="A416" i="26"/>
  <c r="AP683" i="26"/>
  <c r="AL683" i="26"/>
  <c r="AK683" i="26"/>
  <c r="AH683" i="26"/>
  <c r="AG683" i="26"/>
  <c r="AC683" i="26"/>
  <c r="AM683" i="26" s="1"/>
  <c r="A415" i="26"/>
  <c r="AP708" i="26"/>
  <c r="AL708" i="26"/>
  <c r="AK708" i="26"/>
  <c r="AH708" i="26"/>
  <c r="AG708" i="26"/>
  <c r="AC708" i="26"/>
  <c r="AN708" i="26" s="1"/>
  <c r="A414" i="26"/>
  <c r="AP665" i="26"/>
  <c r="AL665" i="26"/>
  <c r="AK665" i="26"/>
  <c r="AH665" i="26"/>
  <c r="AG665" i="26"/>
  <c r="AC665" i="26"/>
  <c r="A413" i="26"/>
  <c r="AP698" i="26"/>
  <c r="AL698" i="26"/>
  <c r="AK698" i="26"/>
  <c r="AH698" i="26"/>
  <c r="AG698" i="26"/>
  <c r="AC698" i="26"/>
  <c r="AM698" i="26" s="1"/>
  <c r="A412" i="26"/>
  <c r="AP700" i="26"/>
  <c r="AL700" i="26"/>
  <c r="AK700" i="26"/>
  <c r="AH700" i="26"/>
  <c r="AG700" i="26"/>
  <c r="AC700" i="26"/>
  <c r="AM700" i="26" s="1"/>
  <c r="A411" i="26"/>
  <c r="AP709" i="26"/>
  <c r="AL709" i="26"/>
  <c r="AK709" i="26"/>
  <c r="AH709" i="26"/>
  <c r="AG709" i="26"/>
  <c r="AC709" i="26"/>
  <c r="AO709" i="26" s="1"/>
  <c r="A410" i="26"/>
  <c r="AP663" i="26"/>
  <c r="AL663" i="26"/>
  <c r="AK663" i="26"/>
  <c r="AH663" i="26"/>
  <c r="AG663" i="26"/>
  <c r="AC663" i="26"/>
  <c r="AM663" i="26" s="1"/>
  <c r="A409" i="26"/>
  <c r="AP693" i="26"/>
  <c r="AL693" i="26"/>
  <c r="AK693" i="26"/>
  <c r="AH693" i="26"/>
  <c r="AG693" i="26"/>
  <c r="AC693" i="26"/>
  <c r="AM693" i="26" s="1"/>
  <c r="A408" i="26"/>
  <c r="AP674" i="26"/>
  <c r="AL674" i="26"/>
  <c r="AK674" i="26"/>
  <c r="AH674" i="26"/>
  <c r="AG674" i="26"/>
  <c r="AC674" i="26"/>
  <c r="AN674" i="26" s="1"/>
  <c r="A407" i="26"/>
  <c r="AP681" i="26"/>
  <c r="AL681" i="26"/>
  <c r="AK681" i="26"/>
  <c r="AH681" i="26"/>
  <c r="AG681" i="26"/>
  <c r="AC681" i="26"/>
  <c r="A406" i="26"/>
  <c r="AP701" i="26"/>
  <c r="AL701" i="26"/>
  <c r="AK701" i="26"/>
  <c r="AH701" i="26"/>
  <c r="AG701" i="26"/>
  <c r="AC701" i="26"/>
  <c r="AM701" i="26" s="1"/>
  <c r="A405" i="26"/>
  <c r="AP696" i="26"/>
  <c r="AL696" i="26"/>
  <c r="AK696" i="26"/>
  <c r="AH696" i="26"/>
  <c r="AG696" i="26"/>
  <c r="AC696" i="26"/>
  <c r="AM696" i="26" s="1"/>
  <c r="A404" i="26"/>
  <c r="AP697" i="26"/>
  <c r="AL697" i="26"/>
  <c r="AK697" i="26"/>
  <c r="AH697" i="26"/>
  <c r="AG697" i="26"/>
  <c r="AC697" i="26"/>
  <c r="AN697" i="26" s="1"/>
  <c r="A403" i="26"/>
  <c r="AJ697" i="26" s="1"/>
  <c r="AP707" i="26"/>
  <c r="AL707" i="26"/>
  <c r="AK707" i="26"/>
  <c r="AH707" i="26"/>
  <c r="AG707" i="26"/>
  <c r="AC707" i="26"/>
  <c r="AO707" i="26" s="1"/>
  <c r="A402" i="26"/>
  <c r="AP678" i="26"/>
  <c r="AL678" i="26"/>
  <c r="AK678" i="26"/>
  <c r="AH678" i="26"/>
  <c r="AG678" i="26"/>
  <c r="AC678" i="26"/>
  <c r="AM678" i="26" s="1"/>
  <c r="A401" i="26"/>
  <c r="AP664" i="26"/>
  <c r="AL664" i="26"/>
  <c r="AK664" i="26"/>
  <c r="AH664" i="26"/>
  <c r="AG664" i="26"/>
  <c r="AC664" i="26"/>
  <c r="AM664" i="26" s="1"/>
  <c r="A400" i="26"/>
  <c r="AP706" i="26"/>
  <c r="AL706" i="26"/>
  <c r="AK706" i="26"/>
  <c r="AH706" i="26"/>
  <c r="AG706" i="26"/>
  <c r="AC706" i="26"/>
  <c r="AM706" i="26" s="1"/>
  <c r="A399" i="26"/>
  <c r="AP671" i="26"/>
  <c r="AL671" i="26"/>
  <c r="AK671" i="26"/>
  <c r="AH671" i="26"/>
  <c r="AG671" i="26"/>
  <c r="AC671" i="26"/>
  <c r="A398" i="26"/>
  <c r="AP670" i="26"/>
  <c r="AL670" i="26"/>
  <c r="AK670" i="26"/>
  <c r="AH670" i="26"/>
  <c r="AG670" i="26"/>
  <c r="AC670" i="26"/>
  <c r="AM670" i="26" s="1"/>
  <c r="A397" i="26"/>
  <c r="AP710" i="26"/>
  <c r="AL710" i="26"/>
  <c r="AK710" i="26"/>
  <c r="AH710" i="26"/>
  <c r="AG710" i="26"/>
  <c r="AC710" i="26"/>
  <c r="AM710" i="26" s="1"/>
  <c r="A396" i="26"/>
  <c r="AP557" i="26"/>
  <c r="AL557" i="26"/>
  <c r="AK557" i="26"/>
  <c r="AH557" i="26"/>
  <c r="AG557" i="26"/>
  <c r="AC557" i="26"/>
  <c r="A395" i="26"/>
  <c r="AP655" i="26"/>
  <c r="AL655" i="26"/>
  <c r="AK655" i="26"/>
  <c r="AH655" i="26"/>
  <c r="AG655" i="26"/>
  <c r="AC655" i="26"/>
  <c r="AN655" i="26" s="1"/>
  <c r="A394" i="26"/>
  <c r="AP684" i="26"/>
  <c r="AL684" i="26"/>
  <c r="AK684" i="26"/>
  <c r="AH684" i="26"/>
  <c r="AG684" i="26"/>
  <c r="AC684" i="26"/>
  <c r="A393" i="26"/>
  <c r="AP691" i="26"/>
  <c r="AL691" i="26"/>
  <c r="AK691" i="26"/>
  <c r="AH691" i="26"/>
  <c r="AG691" i="26"/>
  <c r="AC691" i="26"/>
  <c r="AM691" i="26" s="1"/>
  <c r="A392" i="26"/>
  <c r="AP668" i="26"/>
  <c r="AL668" i="26"/>
  <c r="AK668" i="26"/>
  <c r="AH668" i="26"/>
  <c r="AG668" i="26"/>
  <c r="AC668" i="26"/>
  <c r="A391" i="26"/>
  <c r="AP518" i="26"/>
  <c r="AL518" i="26"/>
  <c r="AK518" i="26"/>
  <c r="AH518" i="26"/>
  <c r="AG518" i="26"/>
  <c r="AC518" i="26"/>
  <c r="AN518" i="26" s="1"/>
  <c r="A390" i="26"/>
  <c r="AP202" i="26"/>
  <c r="AL202" i="26"/>
  <c r="AK202" i="26"/>
  <c r="AH202" i="26"/>
  <c r="AG202" i="26"/>
  <c r="AC202" i="26"/>
  <c r="A389" i="26"/>
  <c r="AP559" i="26"/>
  <c r="AL559" i="26"/>
  <c r="AK559" i="26"/>
  <c r="AH559" i="26"/>
  <c r="AG559" i="26"/>
  <c r="AC559" i="26"/>
  <c r="AM559" i="26" s="1"/>
  <c r="A388" i="26"/>
  <c r="AP544" i="26"/>
  <c r="AL544" i="26"/>
  <c r="AK544" i="26"/>
  <c r="AH544" i="26"/>
  <c r="AG544" i="26"/>
  <c r="AC544" i="26"/>
  <c r="A387" i="26"/>
  <c r="AP563" i="26"/>
  <c r="AL563" i="26"/>
  <c r="AK563" i="26"/>
  <c r="AH563" i="26"/>
  <c r="AG563" i="26"/>
  <c r="AC563" i="26"/>
  <c r="AN563" i="26" s="1"/>
  <c r="A386" i="26"/>
  <c r="AP463" i="26"/>
  <c r="AL463" i="26"/>
  <c r="AK463" i="26"/>
  <c r="AH463" i="26"/>
  <c r="AG463" i="26"/>
  <c r="AC463" i="26"/>
  <c r="AM463" i="26" s="1"/>
  <c r="A385" i="26"/>
  <c r="AP545" i="26"/>
  <c r="AL545" i="26"/>
  <c r="AK545" i="26"/>
  <c r="AH545" i="26"/>
  <c r="AG545" i="26"/>
  <c r="AC545" i="26"/>
  <c r="AM545" i="26" s="1"/>
  <c r="A384" i="26"/>
  <c r="AP539" i="26"/>
  <c r="AL539" i="26"/>
  <c r="AK539" i="26"/>
  <c r="AH539" i="26"/>
  <c r="AG539" i="26"/>
  <c r="AC539" i="26"/>
  <c r="AM539" i="26" s="1"/>
  <c r="A383" i="26"/>
  <c r="AP517" i="26"/>
  <c r="AL517" i="26"/>
  <c r="AK517" i="26"/>
  <c r="AH517" i="26"/>
  <c r="AG517" i="26"/>
  <c r="AC517" i="26"/>
  <c r="AN517" i="26" s="1"/>
  <c r="A382" i="26"/>
  <c r="AP496" i="26"/>
  <c r="AL496" i="26"/>
  <c r="AK496" i="26"/>
  <c r="AH496" i="26"/>
  <c r="AG496" i="26"/>
  <c r="AC496" i="26"/>
  <c r="AM496" i="26" s="1"/>
  <c r="A381" i="26"/>
  <c r="AP498" i="26"/>
  <c r="AL498" i="26"/>
  <c r="AK498" i="26"/>
  <c r="AH498" i="26"/>
  <c r="AG498" i="26"/>
  <c r="AC498" i="26"/>
  <c r="A380" i="26"/>
  <c r="AP454" i="26"/>
  <c r="AL454" i="26"/>
  <c r="AK454" i="26"/>
  <c r="AH454" i="26"/>
  <c r="AG454" i="26"/>
  <c r="AC454" i="26"/>
  <c r="AM454" i="26" s="1"/>
  <c r="A379" i="26"/>
  <c r="AP561" i="26"/>
  <c r="AL561" i="26"/>
  <c r="AK561" i="26"/>
  <c r="AH561" i="26"/>
  <c r="AG561" i="26"/>
  <c r="AC561" i="26"/>
  <c r="AN561" i="26" s="1"/>
  <c r="A378" i="26"/>
  <c r="AP462" i="26"/>
  <c r="AL462" i="26"/>
  <c r="AK462" i="26"/>
  <c r="AH462" i="26"/>
  <c r="AG462" i="26"/>
  <c r="AC462" i="26"/>
  <c r="A377" i="26"/>
  <c r="AP456" i="26"/>
  <c r="AL456" i="26"/>
  <c r="AK456" i="26"/>
  <c r="AH456" i="26"/>
  <c r="AG456" i="26"/>
  <c r="AC456" i="26"/>
  <c r="A376" i="26"/>
  <c r="AP554" i="26"/>
  <c r="AL554" i="26"/>
  <c r="AK554" i="26"/>
  <c r="AH554" i="26"/>
  <c r="AG554" i="26"/>
  <c r="AC554" i="26"/>
  <c r="AM554" i="26" s="1"/>
  <c r="A375" i="26"/>
  <c r="AP541" i="26"/>
  <c r="AL541" i="26"/>
  <c r="AK541" i="26"/>
  <c r="AH541" i="26"/>
  <c r="AG541" i="26"/>
  <c r="AC541" i="26"/>
  <c r="AN541" i="26" s="1"/>
  <c r="A374" i="26"/>
  <c r="AP450" i="26"/>
  <c r="AL450" i="26"/>
  <c r="AK450" i="26"/>
  <c r="AH450" i="26"/>
  <c r="AG450" i="26"/>
  <c r="AC450" i="26"/>
  <c r="AM450" i="26" s="1"/>
  <c r="A373" i="26"/>
  <c r="AP472" i="26"/>
  <c r="AL472" i="26"/>
  <c r="AK472" i="26"/>
  <c r="AH472" i="26"/>
  <c r="AG472" i="26"/>
  <c r="AC472" i="26"/>
  <c r="AM472" i="26" s="1"/>
  <c r="A372" i="26"/>
  <c r="AP435" i="26"/>
  <c r="AL435" i="26"/>
  <c r="AK435" i="26"/>
  <c r="AH435" i="26"/>
  <c r="AG435" i="26"/>
  <c r="AC435" i="26"/>
  <c r="AM435" i="26" s="1"/>
  <c r="A371" i="26"/>
  <c r="AP452" i="26"/>
  <c r="AL452" i="26"/>
  <c r="AK452" i="26"/>
  <c r="AH452" i="26"/>
  <c r="AG452" i="26"/>
  <c r="AC452" i="26"/>
  <c r="A370" i="26"/>
  <c r="AP479" i="26"/>
  <c r="AL479" i="26"/>
  <c r="AK479" i="26"/>
  <c r="AH479" i="26"/>
  <c r="AG479" i="26"/>
  <c r="AC479" i="26"/>
  <c r="AM479" i="26" s="1"/>
  <c r="A369" i="26"/>
  <c r="AP523" i="26"/>
  <c r="AL523" i="26"/>
  <c r="AK523" i="26"/>
  <c r="AH523" i="26"/>
  <c r="AG523" i="26"/>
  <c r="AC523" i="26"/>
  <c r="AM523" i="26" s="1"/>
  <c r="A368" i="26"/>
  <c r="AP421" i="26"/>
  <c r="AL421" i="26"/>
  <c r="AK421" i="26"/>
  <c r="AH421" i="26"/>
  <c r="AG421" i="26"/>
  <c r="AC421" i="26"/>
  <c r="A367" i="26"/>
  <c r="AP509" i="26"/>
  <c r="AL509" i="26"/>
  <c r="AK509" i="26"/>
  <c r="AH509" i="26"/>
  <c r="AG509" i="26"/>
  <c r="AC509" i="26"/>
  <c r="AN509" i="26" s="1"/>
  <c r="A366" i="26"/>
  <c r="AP490" i="26"/>
  <c r="AL490" i="26"/>
  <c r="AK490" i="26"/>
  <c r="AH490" i="26"/>
  <c r="AG490" i="26"/>
  <c r="AC490" i="26"/>
  <c r="A365" i="26"/>
  <c r="AP484" i="26"/>
  <c r="AL484" i="26"/>
  <c r="AK484" i="26"/>
  <c r="AH484" i="26"/>
  <c r="AG484" i="26"/>
  <c r="AC484" i="26"/>
  <c r="AM484" i="26" s="1"/>
  <c r="A364" i="26"/>
  <c r="AP560" i="26"/>
  <c r="AL560" i="26"/>
  <c r="AK560" i="26"/>
  <c r="AH560" i="26"/>
  <c r="AG560" i="26"/>
  <c r="AC560" i="26"/>
  <c r="A363" i="26"/>
  <c r="AP431" i="26"/>
  <c r="AL431" i="26"/>
  <c r="AK431" i="26"/>
  <c r="AH431" i="26"/>
  <c r="AG431" i="26"/>
  <c r="AC431" i="26"/>
  <c r="AN431" i="26" s="1"/>
  <c r="A362" i="26"/>
  <c r="AJ431" i="26" s="1"/>
  <c r="AP480" i="26"/>
  <c r="AL480" i="26"/>
  <c r="AK480" i="26"/>
  <c r="AH480" i="26"/>
  <c r="AG480" i="26"/>
  <c r="AC480" i="26"/>
  <c r="A361" i="26"/>
  <c r="AP547" i="26"/>
  <c r="AL547" i="26"/>
  <c r="AK547" i="26"/>
  <c r="AH547" i="26"/>
  <c r="AG547" i="26"/>
  <c r="AC547" i="26"/>
  <c r="AO547" i="26" s="1"/>
  <c r="A360" i="26"/>
  <c r="AP540" i="26"/>
  <c r="AL540" i="26"/>
  <c r="AK540" i="26"/>
  <c r="AH540" i="26"/>
  <c r="AG540" i="26"/>
  <c r="AC540" i="26"/>
  <c r="AM540" i="26" s="1"/>
  <c r="A359" i="26"/>
  <c r="AP446" i="26"/>
  <c r="AL446" i="26"/>
  <c r="AK446" i="26"/>
  <c r="AH446" i="26"/>
  <c r="AG446" i="26"/>
  <c r="AC446" i="26"/>
  <c r="AN446" i="26" s="1"/>
  <c r="A358" i="26"/>
  <c r="AJ446" i="26" s="1"/>
  <c r="AP444" i="26"/>
  <c r="AL444" i="26"/>
  <c r="AK444" i="26"/>
  <c r="AH444" i="26"/>
  <c r="AG444" i="26"/>
  <c r="AC444" i="26"/>
  <c r="AM444" i="26" s="1"/>
  <c r="A357" i="26"/>
  <c r="AP440" i="26"/>
  <c r="AL440" i="26"/>
  <c r="AK440" i="26"/>
  <c r="AH440" i="26"/>
  <c r="AG440" i="26"/>
  <c r="AC440" i="26"/>
  <c r="AO440" i="26" s="1"/>
  <c r="A356" i="26"/>
  <c r="AP481" i="26"/>
  <c r="AL481" i="26"/>
  <c r="AK481" i="26"/>
  <c r="AH481" i="26"/>
  <c r="AG481" i="26"/>
  <c r="AC481" i="26"/>
  <c r="AM481" i="26" s="1"/>
  <c r="A355" i="26"/>
  <c r="AP451" i="26"/>
  <c r="AL451" i="26"/>
  <c r="AK451" i="26"/>
  <c r="AH451" i="26"/>
  <c r="AG451" i="26"/>
  <c r="AC451" i="26"/>
  <c r="AO451" i="26" s="1"/>
  <c r="A354" i="26"/>
  <c r="AP482" i="26"/>
  <c r="AL482" i="26"/>
  <c r="AK482" i="26"/>
  <c r="AH482" i="26"/>
  <c r="AG482" i="26"/>
  <c r="AC482" i="26"/>
  <c r="AN482" i="26" s="1"/>
  <c r="A353" i="26"/>
  <c r="AP445" i="26"/>
  <c r="AL445" i="26"/>
  <c r="AK445" i="26"/>
  <c r="AH445" i="26"/>
  <c r="AG445" i="26"/>
  <c r="AC445" i="26"/>
  <c r="AO445" i="26" s="1"/>
  <c r="A352" i="26"/>
  <c r="AP19" i="26"/>
  <c r="AL19" i="26"/>
  <c r="AK19" i="26"/>
  <c r="AH19" i="26"/>
  <c r="AG19" i="26"/>
  <c r="AC19" i="26"/>
  <c r="AM19" i="26" s="1"/>
  <c r="A351" i="26"/>
  <c r="AP519" i="26"/>
  <c r="AL519" i="26"/>
  <c r="AK519" i="26"/>
  <c r="AH519" i="26"/>
  <c r="AG519" i="26"/>
  <c r="AC519" i="26"/>
  <c r="AO519" i="26" s="1"/>
  <c r="A350" i="26"/>
  <c r="AP438" i="26"/>
  <c r="AL438" i="26"/>
  <c r="AK438" i="26"/>
  <c r="AH438" i="26"/>
  <c r="AG438" i="26"/>
  <c r="AC438" i="26"/>
  <c r="AN438" i="26" s="1"/>
  <c r="A349" i="26"/>
  <c r="AP499" i="26"/>
  <c r="AL499" i="26"/>
  <c r="AK499" i="26"/>
  <c r="AH499" i="26"/>
  <c r="AG499" i="26"/>
  <c r="AC499" i="26"/>
  <c r="AO499" i="26" s="1"/>
  <c r="A348" i="26"/>
  <c r="AP471" i="26"/>
  <c r="AL471" i="26"/>
  <c r="AK471" i="26"/>
  <c r="AH471" i="26"/>
  <c r="AG471" i="26"/>
  <c r="AC471" i="26"/>
  <c r="AM471" i="26" s="1"/>
  <c r="A347" i="26"/>
  <c r="AP423" i="26"/>
  <c r="AL423" i="26"/>
  <c r="AK423" i="26"/>
  <c r="AH423" i="26"/>
  <c r="AG423" i="26"/>
  <c r="AC423" i="26"/>
  <c r="A346" i="26"/>
  <c r="AP447" i="26"/>
  <c r="AL447" i="26"/>
  <c r="AK447" i="26"/>
  <c r="AH447" i="26"/>
  <c r="AG447" i="26"/>
  <c r="AC447" i="26"/>
  <c r="AM447" i="26" s="1"/>
  <c r="A345" i="26"/>
  <c r="AP712" i="26"/>
  <c r="AL712" i="26"/>
  <c r="AK712" i="26"/>
  <c r="AH712" i="26"/>
  <c r="AG712" i="26"/>
  <c r="AC712" i="26"/>
  <c r="AO712" i="26" s="1"/>
  <c r="A344" i="26"/>
  <c r="AP439" i="26"/>
  <c r="AL439" i="26"/>
  <c r="AK439" i="26"/>
  <c r="AH439" i="26"/>
  <c r="AG439" i="26"/>
  <c r="AC439" i="26"/>
  <c r="AM439" i="26" s="1"/>
  <c r="A343" i="26"/>
  <c r="AP461" i="26"/>
  <c r="AL461" i="26"/>
  <c r="AK461" i="26"/>
  <c r="AH461" i="26"/>
  <c r="AG461" i="26"/>
  <c r="AC461" i="26"/>
  <c r="AO461" i="26" s="1"/>
  <c r="A342" i="26"/>
  <c r="AP495" i="26"/>
  <c r="AL495" i="26"/>
  <c r="AK495" i="26"/>
  <c r="AH495" i="26"/>
  <c r="AG495" i="26"/>
  <c r="AC495" i="26"/>
  <c r="AN495" i="26" s="1"/>
  <c r="A341" i="26"/>
  <c r="AP453" i="26"/>
  <c r="AL453" i="26"/>
  <c r="AK453" i="26"/>
  <c r="AH453" i="26"/>
  <c r="AG453" i="26"/>
  <c r="AC453" i="26"/>
  <c r="AO453" i="26" s="1"/>
  <c r="A340" i="26"/>
  <c r="AP460" i="26"/>
  <c r="AL460" i="26"/>
  <c r="AK460" i="26"/>
  <c r="AH460" i="26"/>
  <c r="AG460" i="26"/>
  <c r="AC460" i="26"/>
  <c r="AM460" i="26" s="1"/>
  <c r="A339" i="26"/>
  <c r="AP420" i="26"/>
  <c r="AL420" i="26"/>
  <c r="AK420" i="26"/>
  <c r="AH420" i="26"/>
  <c r="AG420" i="26"/>
  <c r="AC420" i="26"/>
  <c r="AO420" i="26" s="1"/>
  <c r="A338" i="26"/>
  <c r="AP552" i="26"/>
  <c r="AL552" i="26"/>
  <c r="AK552" i="26"/>
  <c r="AH552" i="26"/>
  <c r="AG552" i="26"/>
  <c r="AC552" i="26"/>
  <c r="AN552" i="26" s="1"/>
  <c r="A337" i="26"/>
  <c r="AP494" i="26"/>
  <c r="AL494" i="26"/>
  <c r="AK494" i="26"/>
  <c r="AH494" i="26"/>
  <c r="AG494" i="26"/>
  <c r="AC494" i="26"/>
  <c r="AO494" i="26" s="1"/>
  <c r="A336" i="26"/>
  <c r="AP470" i="26"/>
  <c r="AL470" i="26"/>
  <c r="AK470" i="26"/>
  <c r="AH470" i="26"/>
  <c r="AG470" i="26"/>
  <c r="AC470" i="26"/>
  <c r="AM470" i="26" s="1"/>
  <c r="A335" i="26"/>
  <c r="AP492" i="26"/>
  <c r="AL492" i="26"/>
  <c r="AK492" i="26"/>
  <c r="AH492" i="26"/>
  <c r="AG492" i="26"/>
  <c r="AC492" i="26"/>
  <c r="AO492" i="26" s="1"/>
  <c r="A334" i="26"/>
  <c r="AP46" i="26"/>
  <c r="AL46" i="26"/>
  <c r="AK46" i="26"/>
  <c r="AH46" i="26"/>
  <c r="AG46" i="26"/>
  <c r="AC46" i="26"/>
  <c r="AM46" i="26" s="1"/>
  <c r="A333" i="26"/>
  <c r="AJ333" i="26" s="1"/>
  <c r="AP486" i="26"/>
  <c r="AL486" i="26"/>
  <c r="AK486" i="26"/>
  <c r="AH486" i="26"/>
  <c r="AG486" i="26"/>
  <c r="AC486" i="26"/>
  <c r="AO486" i="26" s="1"/>
  <c r="A332" i="26"/>
  <c r="AP432" i="26"/>
  <c r="AL432" i="26"/>
  <c r="AK432" i="26"/>
  <c r="AH432" i="26"/>
  <c r="AG432" i="26"/>
  <c r="AC432" i="26"/>
  <c r="AM432" i="26" s="1"/>
  <c r="A331" i="26"/>
  <c r="AP522" i="26"/>
  <c r="AL522" i="26"/>
  <c r="AK522" i="26"/>
  <c r="AH522" i="26"/>
  <c r="AG522" i="26"/>
  <c r="AC522" i="26"/>
  <c r="AM522" i="26" s="1"/>
  <c r="A330" i="26"/>
  <c r="AP536" i="26"/>
  <c r="AL536" i="26"/>
  <c r="AK536" i="26"/>
  <c r="AH536" i="26"/>
  <c r="AG536" i="26"/>
  <c r="AC536" i="26"/>
  <c r="AM536" i="26" s="1"/>
  <c r="A329" i="26"/>
  <c r="AP474" i="26"/>
  <c r="AL474" i="26"/>
  <c r="AK474" i="26"/>
  <c r="AH474" i="26"/>
  <c r="AG474" i="26"/>
  <c r="AC474" i="26"/>
  <c r="AO474" i="26" s="1"/>
  <c r="A328" i="26"/>
  <c r="AP455" i="26"/>
  <c r="AL455" i="26"/>
  <c r="AK455" i="26"/>
  <c r="AH455" i="26"/>
  <c r="AG455" i="26"/>
  <c r="AC455" i="26"/>
  <c r="AM455" i="26" s="1"/>
  <c r="A327" i="26"/>
  <c r="AP468" i="26"/>
  <c r="AL468" i="26"/>
  <c r="AK468" i="26"/>
  <c r="AH468" i="26"/>
  <c r="AG468" i="26"/>
  <c r="AC468" i="26"/>
  <c r="AO468" i="26" s="1"/>
  <c r="A326" i="26"/>
  <c r="AP428" i="26"/>
  <c r="AL428" i="26"/>
  <c r="AK428" i="26"/>
  <c r="AH428" i="26"/>
  <c r="AG428" i="26"/>
  <c r="AC428" i="26"/>
  <c r="AN428" i="26" s="1"/>
  <c r="A325" i="26"/>
  <c r="AP506" i="26"/>
  <c r="AL506" i="26"/>
  <c r="AK506" i="26"/>
  <c r="AH506" i="26"/>
  <c r="AG506" i="26"/>
  <c r="AC506" i="26"/>
  <c r="AO506" i="26" s="1"/>
  <c r="A324" i="26"/>
  <c r="AP533" i="26"/>
  <c r="AL533" i="26"/>
  <c r="AK533" i="26"/>
  <c r="AH533" i="26"/>
  <c r="AG533" i="26"/>
  <c r="AC533" i="26"/>
  <c r="A323" i="26"/>
  <c r="AP550" i="26"/>
  <c r="AL550" i="26"/>
  <c r="AK550" i="26"/>
  <c r="AH550" i="26"/>
  <c r="AG550" i="26"/>
  <c r="AC550" i="26"/>
  <c r="AM550" i="26" s="1"/>
  <c r="A322" i="26"/>
  <c r="AP502" i="26"/>
  <c r="AL502" i="26"/>
  <c r="AK502" i="26"/>
  <c r="AH502" i="26"/>
  <c r="AG502" i="26"/>
  <c r="AC502" i="26"/>
  <c r="AO502" i="26" s="1"/>
  <c r="A321" i="26"/>
  <c r="AP524" i="26"/>
  <c r="AL524" i="26"/>
  <c r="AK524" i="26"/>
  <c r="AH524" i="26"/>
  <c r="AG524" i="26"/>
  <c r="AC524" i="26"/>
  <c r="AO524" i="26" s="1"/>
  <c r="A320" i="26"/>
  <c r="AJ320" i="26" s="1"/>
  <c r="AP469" i="26"/>
  <c r="AL469" i="26"/>
  <c r="AK469" i="26"/>
  <c r="AH469" i="26"/>
  <c r="AG469" i="26"/>
  <c r="AC469" i="26"/>
  <c r="AM469" i="26" s="1"/>
  <c r="A319" i="26"/>
  <c r="AP433" i="26"/>
  <c r="AL433" i="26"/>
  <c r="AK433" i="26"/>
  <c r="AH433" i="26"/>
  <c r="AG433" i="26"/>
  <c r="AC433" i="26"/>
  <c r="AM433" i="26" s="1"/>
  <c r="A318" i="26"/>
  <c r="AP516" i="26"/>
  <c r="AL516" i="26"/>
  <c r="AK516" i="26"/>
  <c r="AH516" i="26"/>
  <c r="AG516" i="26"/>
  <c r="AC516" i="26"/>
  <c r="AO516" i="26" s="1"/>
  <c r="A317" i="26"/>
  <c r="AP542" i="26"/>
  <c r="AL542" i="26"/>
  <c r="AK542" i="26"/>
  <c r="AH542" i="26"/>
  <c r="AG542" i="26"/>
  <c r="AC542" i="26"/>
  <c r="AO542" i="26" s="1"/>
  <c r="A316" i="26"/>
  <c r="AP427" i="26"/>
  <c r="AL427" i="26"/>
  <c r="AK427" i="26"/>
  <c r="AH427" i="26"/>
  <c r="AG427" i="26"/>
  <c r="AC427" i="26"/>
  <c r="AM427" i="26" s="1"/>
  <c r="A315" i="26"/>
  <c r="AJ427" i="26" s="1"/>
  <c r="AP487" i="26"/>
  <c r="AL487" i="26"/>
  <c r="AK487" i="26"/>
  <c r="AH487" i="26"/>
  <c r="AG487" i="26"/>
  <c r="AC487" i="26"/>
  <c r="AM487" i="26" s="1"/>
  <c r="A314" i="26"/>
  <c r="AJ314" i="26" s="1"/>
  <c r="AP511" i="26"/>
  <c r="AL511" i="26"/>
  <c r="AK511" i="26"/>
  <c r="AH511" i="26"/>
  <c r="AG511" i="26"/>
  <c r="AC511" i="26"/>
  <c r="AO511" i="26" s="1"/>
  <c r="A313" i="26"/>
  <c r="AP475" i="26"/>
  <c r="AL475" i="26"/>
  <c r="AK475" i="26"/>
  <c r="AH475" i="26"/>
  <c r="AG475" i="26"/>
  <c r="AC475" i="26"/>
  <c r="AO475" i="26" s="1"/>
  <c r="A312" i="26"/>
  <c r="AP546" i="26"/>
  <c r="AL546" i="26"/>
  <c r="AK546" i="26"/>
  <c r="AH546" i="26"/>
  <c r="AG546" i="26"/>
  <c r="AC546" i="26"/>
  <c r="A311" i="26"/>
  <c r="AP543" i="26"/>
  <c r="AL543" i="26"/>
  <c r="AK543" i="26"/>
  <c r="AJ543" i="26"/>
  <c r="AH543" i="26"/>
  <c r="AG543" i="26"/>
  <c r="AC543" i="26"/>
  <c r="AM543" i="26" s="1"/>
  <c r="A310" i="26"/>
  <c r="AP715" i="26"/>
  <c r="AL715" i="26"/>
  <c r="AK715" i="26"/>
  <c r="AH715" i="26"/>
  <c r="AG715" i="26"/>
  <c r="AC715" i="26"/>
  <c r="AN715" i="26" s="1"/>
  <c r="A309" i="26"/>
  <c r="AP465" i="26"/>
  <c r="AL465" i="26"/>
  <c r="AK465" i="26"/>
  <c r="AH465" i="26"/>
  <c r="AG465" i="26"/>
  <c r="AC465" i="26"/>
  <c r="AO465" i="26" s="1"/>
  <c r="A308" i="26"/>
  <c r="AP551" i="26"/>
  <c r="AL551" i="26"/>
  <c r="AK551" i="26"/>
  <c r="AH551" i="26"/>
  <c r="AG551" i="26"/>
  <c r="AC551" i="26"/>
  <c r="AM551" i="26" s="1"/>
  <c r="A307" i="26"/>
  <c r="AP531" i="26"/>
  <c r="AL531" i="26"/>
  <c r="AK531" i="26"/>
  <c r="AH531" i="26"/>
  <c r="AG531" i="26"/>
  <c r="AC531" i="26"/>
  <c r="AM531" i="26" s="1"/>
  <c r="A306" i="26"/>
  <c r="AP443" i="26"/>
  <c r="AL443" i="26"/>
  <c r="AK443" i="26"/>
  <c r="AH443" i="26"/>
  <c r="AG443" i="26"/>
  <c r="AC443" i="26"/>
  <c r="AN443" i="26" s="1"/>
  <c r="A305" i="26"/>
  <c r="AP534" i="26"/>
  <c r="AL534" i="26"/>
  <c r="AK534" i="26"/>
  <c r="AH534" i="26"/>
  <c r="AG534" i="26"/>
  <c r="AC534" i="26"/>
  <c r="AO534" i="26" s="1"/>
  <c r="A304" i="26"/>
  <c r="AP521" i="26"/>
  <c r="AL521" i="26"/>
  <c r="AK521" i="26"/>
  <c r="AH521" i="26"/>
  <c r="AG521" i="26"/>
  <c r="AC521" i="26"/>
  <c r="AM521" i="26" s="1"/>
  <c r="A303" i="26"/>
  <c r="AX514" i="26"/>
  <c r="AP514" i="26"/>
  <c r="AL514" i="26"/>
  <c r="AK514" i="26"/>
  <c r="AH514" i="26"/>
  <c r="AG514" i="26"/>
  <c r="AC514" i="26"/>
  <c r="AO514" i="26" s="1"/>
  <c r="A302" i="26"/>
  <c r="AP555" i="26"/>
  <c r="AL555" i="26"/>
  <c r="AK555" i="26"/>
  <c r="AH555" i="26"/>
  <c r="AG555" i="26"/>
  <c r="AC555" i="26"/>
  <c r="AM555" i="26" s="1"/>
  <c r="A301" i="26"/>
  <c r="AP500" i="26"/>
  <c r="AL500" i="26"/>
  <c r="AK500" i="26"/>
  <c r="AH500" i="26"/>
  <c r="AG500" i="26"/>
  <c r="AC500" i="26"/>
  <c r="AM500" i="26" s="1"/>
  <c r="A300" i="26"/>
  <c r="AP466" i="26"/>
  <c r="AL466" i="26"/>
  <c r="AK466" i="26"/>
  <c r="AH466" i="26"/>
  <c r="AG466" i="26"/>
  <c r="AC466" i="26"/>
  <c r="AN466" i="26" s="1"/>
  <c r="A299" i="26"/>
  <c r="AP441" i="26"/>
  <c r="AL441" i="26"/>
  <c r="AK441" i="26"/>
  <c r="AH441" i="26"/>
  <c r="AG441" i="26"/>
  <c r="AC441" i="26"/>
  <c r="AO441" i="26" s="1"/>
  <c r="A298" i="26"/>
  <c r="AP510" i="26"/>
  <c r="AL510" i="26"/>
  <c r="AK510" i="26"/>
  <c r="AH510" i="26"/>
  <c r="AG510" i="26"/>
  <c r="AC510" i="26"/>
  <c r="AM510" i="26" s="1"/>
  <c r="A297" i="26"/>
  <c r="AP488" i="26"/>
  <c r="AL488" i="26"/>
  <c r="AK488" i="26"/>
  <c r="AH488" i="26"/>
  <c r="AG488" i="26"/>
  <c r="AC488" i="26"/>
  <c r="AM488" i="26" s="1"/>
  <c r="A296" i="26"/>
  <c r="AP477" i="26"/>
  <c r="AL477" i="26"/>
  <c r="AK477" i="26"/>
  <c r="AH477" i="26"/>
  <c r="AG477" i="26"/>
  <c r="AC477" i="26"/>
  <c r="AN477" i="26" s="1"/>
  <c r="A295" i="26"/>
  <c r="AP489" i="26"/>
  <c r="AL489" i="26"/>
  <c r="AK489" i="26"/>
  <c r="AH489" i="26"/>
  <c r="AG489" i="26"/>
  <c r="AC489" i="26"/>
  <c r="A294" i="26"/>
  <c r="AP497" i="26"/>
  <c r="AL497" i="26"/>
  <c r="AK497" i="26"/>
  <c r="AH497" i="26"/>
  <c r="AG497" i="26"/>
  <c r="AC497" i="26"/>
  <c r="AO497" i="26" s="1"/>
  <c r="A293" i="26"/>
  <c r="AP473" i="26"/>
  <c r="AL473" i="26"/>
  <c r="AK473" i="26"/>
  <c r="AH473" i="26"/>
  <c r="AG473" i="26"/>
  <c r="AC473" i="26"/>
  <c r="AM473" i="26" s="1"/>
  <c r="A292" i="26"/>
  <c r="AP562" i="26"/>
  <c r="AL562" i="26"/>
  <c r="AK562" i="26"/>
  <c r="AH562" i="26"/>
  <c r="AG562" i="26"/>
  <c r="AC562" i="26"/>
  <c r="AN562" i="26" s="1"/>
  <c r="A291" i="26"/>
  <c r="AP508" i="26"/>
  <c r="AL508" i="26"/>
  <c r="AK508" i="26"/>
  <c r="AH508" i="26"/>
  <c r="AG508" i="26"/>
  <c r="AC508" i="26"/>
  <c r="AM508" i="26" s="1"/>
  <c r="A290" i="26"/>
  <c r="AP458" i="26"/>
  <c r="AL458" i="26"/>
  <c r="AK458" i="26"/>
  <c r="AH458" i="26"/>
  <c r="AG458" i="26"/>
  <c r="AC458" i="26"/>
  <c r="AO458" i="26" s="1"/>
  <c r="A289" i="26"/>
  <c r="AP507" i="26"/>
  <c r="AL507" i="26"/>
  <c r="AK507" i="26"/>
  <c r="AH507" i="26"/>
  <c r="AG507" i="26"/>
  <c r="AC507" i="26"/>
  <c r="AM507" i="26" s="1"/>
  <c r="A288" i="26"/>
  <c r="AP526" i="26"/>
  <c r="AL526" i="26"/>
  <c r="AK526" i="26"/>
  <c r="AH526" i="26"/>
  <c r="AG526" i="26"/>
  <c r="AC526" i="26"/>
  <c r="AN526" i="26" s="1"/>
  <c r="A287" i="26"/>
  <c r="AP467" i="26"/>
  <c r="AL467" i="26"/>
  <c r="AK467" i="26"/>
  <c r="AH467" i="26"/>
  <c r="AG467" i="26"/>
  <c r="AC467" i="26"/>
  <c r="A286" i="26"/>
  <c r="AP485" i="26"/>
  <c r="AL485" i="26"/>
  <c r="AK485" i="26"/>
  <c r="AH485" i="26"/>
  <c r="AG485" i="26"/>
  <c r="AC485" i="26"/>
  <c r="AO485" i="26" s="1"/>
  <c r="A285" i="26"/>
  <c r="AP434" i="26"/>
  <c r="AL434" i="26"/>
  <c r="AK434" i="26"/>
  <c r="AH434" i="26"/>
  <c r="AG434" i="26"/>
  <c r="AC434" i="26"/>
  <c r="AM434" i="26" s="1"/>
  <c r="A284" i="26"/>
  <c r="AP501" i="26"/>
  <c r="AL501" i="26"/>
  <c r="AK501" i="26"/>
  <c r="AH501" i="26"/>
  <c r="AG501" i="26"/>
  <c r="AC501" i="26"/>
  <c r="AN501" i="26" s="1"/>
  <c r="A283" i="26"/>
  <c r="AX525" i="26"/>
  <c r="AP525" i="26"/>
  <c r="AL525" i="26"/>
  <c r="AK525" i="26"/>
  <c r="AH525" i="26"/>
  <c r="AG525" i="26"/>
  <c r="AC525" i="26"/>
  <c r="AM525" i="26" s="1"/>
  <c r="A282" i="26"/>
  <c r="AP491" i="26"/>
  <c r="AL491" i="26"/>
  <c r="AK491" i="26"/>
  <c r="AH491" i="26"/>
  <c r="AG491" i="26"/>
  <c r="AC491" i="26"/>
  <c r="AN491" i="26" s="1"/>
  <c r="A281" i="26"/>
  <c r="AP530" i="26"/>
  <c r="AL530" i="26"/>
  <c r="AK530" i="26"/>
  <c r="AH530" i="26"/>
  <c r="AG530" i="26"/>
  <c r="AC530" i="26"/>
  <c r="AM530" i="26" s="1"/>
  <c r="A280" i="26"/>
  <c r="AP714" i="26"/>
  <c r="AL714" i="26"/>
  <c r="AK714" i="26"/>
  <c r="AH714" i="26"/>
  <c r="AG714" i="26"/>
  <c r="AC714" i="26"/>
  <c r="AO714" i="26" s="1"/>
  <c r="A279" i="26"/>
  <c r="AP442" i="26"/>
  <c r="AL442" i="26"/>
  <c r="AK442" i="26"/>
  <c r="AH442" i="26"/>
  <c r="AG442" i="26"/>
  <c r="AC442" i="26"/>
  <c r="AM442" i="26" s="1"/>
  <c r="A278" i="26"/>
  <c r="AP493" i="26"/>
  <c r="AL493" i="26"/>
  <c r="AK493" i="26"/>
  <c r="AH493" i="26"/>
  <c r="AG493" i="26"/>
  <c r="AC493" i="26"/>
  <c r="AM493" i="26" s="1"/>
  <c r="A277" i="26"/>
  <c r="AP478" i="26"/>
  <c r="AL478" i="26"/>
  <c r="AK478" i="26"/>
  <c r="AH478" i="26"/>
  <c r="AG478" i="26"/>
  <c r="AC478" i="26"/>
  <c r="AN478" i="26" s="1"/>
  <c r="A276" i="26"/>
  <c r="AP528" i="26"/>
  <c r="AL528" i="26"/>
  <c r="AK528" i="26"/>
  <c r="AH528" i="26"/>
  <c r="AG528" i="26"/>
  <c r="AC528" i="26"/>
  <c r="AO528" i="26" s="1"/>
  <c r="A275" i="26"/>
  <c r="AP527" i="26"/>
  <c r="AL527" i="26"/>
  <c r="AK527" i="26"/>
  <c r="AH527" i="26"/>
  <c r="AG527" i="26"/>
  <c r="AC527" i="26"/>
  <c r="AM527" i="26" s="1"/>
  <c r="A274" i="26"/>
  <c r="AP436" i="26"/>
  <c r="AL436" i="26"/>
  <c r="AK436" i="26"/>
  <c r="AH436" i="26"/>
  <c r="AG436" i="26"/>
  <c r="AC436" i="26"/>
  <c r="AM436" i="26" s="1"/>
  <c r="A273" i="26"/>
  <c r="AP426" i="26"/>
  <c r="AL426" i="26"/>
  <c r="AK426" i="26"/>
  <c r="AH426" i="26"/>
  <c r="AG426" i="26"/>
  <c r="AC426" i="26"/>
  <c r="AN426" i="26" s="1"/>
  <c r="A272" i="26"/>
  <c r="AP449" i="26"/>
  <c r="AL449" i="26"/>
  <c r="AK449" i="26"/>
  <c r="AH449" i="26"/>
  <c r="AG449" i="26"/>
  <c r="AC449" i="26"/>
  <c r="AO449" i="26" s="1"/>
  <c r="A271" i="26"/>
  <c r="AP425" i="26"/>
  <c r="AL425" i="26"/>
  <c r="AK425" i="26"/>
  <c r="AH425" i="26"/>
  <c r="AG425" i="26"/>
  <c r="AC425" i="26"/>
  <c r="A270" i="26"/>
  <c r="AP535" i="26"/>
  <c r="AL535" i="26"/>
  <c r="AK535" i="26"/>
  <c r="AJ535" i="26"/>
  <c r="AH535" i="26"/>
  <c r="AG535" i="26"/>
  <c r="AC535" i="26"/>
  <c r="AM535" i="26" s="1"/>
  <c r="A269" i="26"/>
  <c r="AJ269" i="26" s="1"/>
  <c r="AP515" i="26"/>
  <c r="AL515" i="26"/>
  <c r="AK515" i="26"/>
  <c r="AH515" i="26"/>
  <c r="AG515" i="26"/>
  <c r="AC515" i="26"/>
  <c r="AN515" i="26" s="1"/>
  <c r="A268" i="26"/>
  <c r="AP512" i="26"/>
  <c r="AL512" i="26"/>
  <c r="AK512" i="26"/>
  <c r="AH512" i="26"/>
  <c r="AG512" i="26"/>
  <c r="AC512" i="26"/>
  <c r="AO512" i="26" s="1"/>
  <c r="A267" i="26"/>
  <c r="AP537" i="26"/>
  <c r="AL537" i="26"/>
  <c r="AK537" i="26"/>
  <c r="AH537" i="26"/>
  <c r="AG537" i="26"/>
  <c r="AC537" i="26"/>
  <c r="AM537" i="26" s="1"/>
  <c r="A266" i="26"/>
  <c r="AP422" i="26"/>
  <c r="AL422" i="26"/>
  <c r="AK422" i="26"/>
  <c r="AJ422" i="26"/>
  <c r="AH422" i="26"/>
  <c r="AG422" i="26"/>
  <c r="AC422" i="26"/>
  <c r="AM422" i="26" s="1"/>
  <c r="A265" i="26"/>
  <c r="AJ265" i="26" s="1"/>
  <c r="AP520" i="26"/>
  <c r="AL520" i="26"/>
  <c r="AK520" i="26"/>
  <c r="AH520" i="26"/>
  <c r="AG520" i="26"/>
  <c r="AC520" i="26"/>
  <c r="AN520" i="26" s="1"/>
  <c r="A264" i="26"/>
  <c r="AP532" i="26"/>
  <c r="AL532" i="26"/>
  <c r="AK532" i="26"/>
  <c r="AH532" i="26"/>
  <c r="AG532" i="26"/>
  <c r="AC532" i="26"/>
  <c r="AO532" i="26" s="1"/>
  <c r="A263" i="26"/>
  <c r="AP513" i="26"/>
  <c r="AL513" i="26"/>
  <c r="AK513" i="26"/>
  <c r="AH513" i="26"/>
  <c r="AG513" i="26"/>
  <c r="AC513" i="26"/>
  <c r="A262" i="26"/>
  <c r="AP553" i="26"/>
  <c r="AL553" i="26"/>
  <c r="AK553" i="26"/>
  <c r="AH553" i="26"/>
  <c r="AG553" i="26"/>
  <c r="AC553" i="26"/>
  <c r="AM553" i="26" s="1"/>
  <c r="A261" i="26"/>
  <c r="AP476" i="26"/>
  <c r="AL476" i="26"/>
  <c r="AK476" i="26"/>
  <c r="AH476" i="26"/>
  <c r="AG476" i="26"/>
  <c r="AC476" i="26"/>
  <c r="AM476" i="26" s="1"/>
  <c r="A260" i="26"/>
  <c r="AJ476" i="26" s="1"/>
  <c r="AP529" i="26"/>
  <c r="AL529" i="26"/>
  <c r="AK529" i="26"/>
  <c r="AH529" i="26"/>
  <c r="AG529" i="26"/>
  <c r="AC529" i="26"/>
  <c r="AO529" i="26" s="1"/>
  <c r="A259" i="26"/>
  <c r="AP448" i="26"/>
  <c r="AL448" i="26"/>
  <c r="AK448" i="26"/>
  <c r="AH448" i="26"/>
  <c r="AG448" i="26"/>
  <c r="AC448" i="26"/>
  <c r="AM448" i="26" s="1"/>
  <c r="A258" i="26"/>
  <c r="AP424" i="26"/>
  <c r="AL424" i="26"/>
  <c r="AK424" i="26"/>
  <c r="AH424" i="26"/>
  <c r="AG424" i="26"/>
  <c r="AC424" i="26"/>
  <c r="AM424" i="26" s="1"/>
  <c r="A257" i="26"/>
  <c r="AP429" i="26"/>
  <c r="AL429" i="26"/>
  <c r="AK429" i="26"/>
  <c r="AH429" i="26"/>
  <c r="AG429" i="26"/>
  <c r="AC429" i="26"/>
  <c r="AN429" i="26" s="1"/>
  <c r="A256" i="26"/>
  <c r="AP483" i="26"/>
  <c r="AL483" i="26"/>
  <c r="AK483" i="26"/>
  <c r="AH483" i="26"/>
  <c r="AG483" i="26"/>
  <c r="AC483" i="26"/>
  <c r="AO483" i="26" s="1"/>
  <c r="A255" i="26"/>
  <c r="AP464" i="26"/>
  <c r="AL464" i="26"/>
  <c r="AK464" i="26"/>
  <c r="AH464" i="26"/>
  <c r="AG464" i="26"/>
  <c r="AC464" i="26"/>
  <c r="AM464" i="26" s="1"/>
  <c r="A254" i="26"/>
  <c r="AP558" i="26"/>
  <c r="AL558" i="26"/>
  <c r="AK558" i="26"/>
  <c r="AH558" i="26"/>
  <c r="AG558" i="26"/>
  <c r="AC558" i="26"/>
  <c r="AM558" i="26" s="1"/>
  <c r="A253" i="26"/>
  <c r="AP437" i="26"/>
  <c r="AL437" i="26"/>
  <c r="AK437" i="26"/>
  <c r="AH437" i="26"/>
  <c r="AG437" i="26"/>
  <c r="AC437" i="26"/>
  <c r="AN437" i="26" s="1"/>
  <c r="A252" i="26"/>
  <c r="AP505" i="26"/>
  <c r="AL505" i="26"/>
  <c r="AK505" i="26"/>
  <c r="AH505" i="26"/>
  <c r="AG505" i="26"/>
  <c r="AC505" i="26"/>
  <c r="AO505" i="26" s="1"/>
  <c r="A251" i="26"/>
  <c r="AP556" i="26"/>
  <c r="AL556" i="26"/>
  <c r="AK556" i="26"/>
  <c r="AH556" i="26"/>
  <c r="AG556" i="26"/>
  <c r="AC556" i="26"/>
  <c r="A250" i="26"/>
  <c r="AP549" i="26"/>
  <c r="AL549" i="26"/>
  <c r="AK549" i="26"/>
  <c r="AH549" i="26"/>
  <c r="AG549" i="26"/>
  <c r="AC549" i="26"/>
  <c r="AM549" i="26" s="1"/>
  <c r="A249" i="26"/>
  <c r="AP538" i="26"/>
  <c r="AL538" i="26"/>
  <c r="AK538" i="26"/>
  <c r="AH538" i="26"/>
  <c r="AG538" i="26"/>
  <c r="AC538" i="26"/>
  <c r="AN538" i="26" s="1"/>
  <c r="A248" i="26"/>
  <c r="AP459" i="26"/>
  <c r="AL459" i="26"/>
  <c r="AK459" i="26"/>
  <c r="AH459" i="26"/>
  <c r="AG459" i="26"/>
  <c r="AC459" i="26"/>
  <c r="AO459" i="26" s="1"/>
  <c r="A247" i="26"/>
  <c r="AJ459" i="26" s="1"/>
  <c r="AP457" i="26"/>
  <c r="AL457" i="26"/>
  <c r="AK457" i="26"/>
  <c r="AH457" i="26"/>
  <c r="AG457" i="26"/>
  <c r="AC457" i="26"/>
  <c r="AM457" i="26" s="1"/>
  <c r="A246" i="26"/>
  <c r="AP430" i="26"/>
  <c r="AL430" i="26"/>
  <c r="AK430" i="26"/>
  <c r="AH430" i="26"/>
  <c r="AG430" i="26"/>
  <c r="AC430" i="26"/>
  <c r="AM430" i="26" s="1"/>
  <c r="A245" i="26"/>
  <c r="AP548" i="26"/>
  <c r="AL548" i="26"/>
  <c r="AK548" i="26"/>
  <c r="AH548" i="26"/>
  <c r="AG548" i="26"/>
  <c r="AC548" i="26"/>
  <c r="AN548" i="26" s="1"/>
  <c r="A244" i="26"/>
  <c r="AP224" i="26"/>
  <c r="AL224" i="26"/>
  <c r="AK224" i="26"/>
  <c r="AH224" i="26"/>
  <c r="AG224" i="26"/>
  <c r="AC224" i="26"/>
  <c r="AO224" i="26" s="1"/>
  <c r="A243" i="26"/>
  <c r="AP754" i="26"/>
  <c r="AL754" i="26"/>
  <c r="AK754" i="26"/>
  <c r="AH754" i="26"/>
  <c r="AG754" i="26"/>
  <c r="AC754" i="26"/>
  <c r="A242" i="26"/>
  <c r="AP757" i="26"/>
  <c r="AL757" i="26"/>
  <c r="AK757" i="26"/>
  <c r="AH757" i="26"/>
  <c r="AG757" i="26"/>
  <c r="AC757" i="26"/>
  <c r="AM757" i="26" s="1"/>
  <c r="A241" i="26"/>
  <c r="AP756" i="26"/>
  <c r="AL756" i="26"/>
  <c r="AK756" i="26"/>
  <c r="AH756" i="26"/>
  <c r="AG756" i="26"/>
  <c r="AC756" i="26"/>
  <c r="AN756" i="26" s="1"/>
  <c r="A240" i="26"/>
  <c r="AP755" i="26"/>
  <c r="AL755" i="26"/>
  <c r="AK755" i="26"/>
  <c r="AH755" i="26"/>
  <c r="AG755" i="26"/>
  <c r="AC755" i="26"/>
  <c r="AO755" i="26" s="1"/>
  <c r="A239" i="26"/>
  <c r="AP219" i="26"/>
  <c r="AL219" i="26"/>
  <c r="AK219" i="26"/>
  <c r="AH219" i="26"/>
  <c r="AG219" i="26"/>
  <c r="AC219" i="26"/>
  <c r="U219" i="26"/>
  <c r="A238" i="26"/>
  <c r="AP211" i="26"/>
  <c r="AL211" i="26"/>
  <c r="AK211" i="26"/>
  <c r="AH211" i="26"/>
  <c r="AG211" i="26"/>
  <c r="AC211" i="26"/>
  <c r="AN211" i="26" s="1"/>
  <c r="A237" i="26"/>
  <c r="AP218" i="26"/>
  <c r="AL218" i="26"/>
  <c r="AK218" i="26"/>
  <c r="AH218" i="26"/>
  <c r="AG218" i="26"/>
  <c r="AC218" i="26"/>
  <c r="AO218" i="26" s="1"/>
  <c r="A236" i="26"/>
  <c r="AP212" i="26"/>
  <c r="AL212" i="26"/>
  <c r="AK212" i="26"/>
  <c r="AH212" i="26"/>
  <c r="AG212" i="26"/>
  <c r="AC212" i="26"/>
  <c r="U212" i="26"/>
  <c r="A235" i="26"/>
  <c r="AP332" i="26"/>
  <c r="AL332" i="26"/>
  <c r="AK332" i="26"/>
  <c r="AH332" i="26"/>
  <c r="AG332" i="26"/>
  <c r="AC332" i="26"/>
  <c r="AN332" i="26" s="1"/>
  <c r="A234" i="26"/>
  <c r="AP331" i="26"/>
  <c r="AL331" i="26"/>
  <c r="AK331" i="26"/>
  <c r="AH331" i="26"/>
  <c r="AG331" i="26"/>
  <c r="AC331" i="26"/>
  <c r="AO331" i="26" s="1"/>
  <c r="A233" i="26"/>
  <c r="AP336" i="26"/>
  <c r="AL336" i="26"/>
  <c r="AK336" i="26"/>
  <c r="AH336" i="26"/>
  <c r="AG336" i="26"/>
  <c r="AC336" i="26"/>
  <c r="AM336" i="26" s="1"/>
  <c r="A232" i="26"/>
  <c r="AP335" i="26"/>
  <c r="AL335" i="26"/>
  <c r="AK335" i="26"/>
  <c r="AH335" i="26"/>
  <c r="AG335" i="26"/>
  <c r="AC335" i="26"/>
  <c r="AM335" i="26" s="1"/>
  <c r="U335" i="26"/>
  <c r="A231" i="26"/>
  <c r="AP322" i="26"/>
  <c r="AL322" i="26"/>
  <c r="AK322" i="26"/>
  <c r="AH322" i="26"/>
  <c r="AG322" i="26"/>
  <c r="AC322" i="26"/>
  <c r="AO322" i="26" s="1"/>
  <c r="A230" i="26"/>
  <c r="AP333" i="26"/>
  <c r="AL333" i="26"/>
  <c r="AK333" i="26"/>
  <c r="AH333" i="26"/>
  <c r="AG333" i="26"/>
  <c r="AC333" i="26"/>
  <c r="A229" i="26"/>
  <c r="AP330" i="26"/>
  <c r="AL330" i="26"/>
  <c r="AK330" i="26"/>
  <c r="AH330" i="26"/>
  <c r="AG330" i="26"/>
  <c r="AC330" i="26"/>
  <c r="AM330" i="26" s="1"/>
  <c r="A228" i="26"/>
  <c r="AP329" i="26"/>
  <c r="AL329" i="26"/>
  <c r="AK329" i="26"/>
  <c r="AH329" i="26"/>
  <c r="AG329" i="26"/>
  <c r="AC329" i="26"/>
  <c r="AN329" i="26" s="1"/>
  <c r="A227" i="26"/>
  <c r="AP323" i="26"/>
  <c r="AL323" i="26"/>
  <c r="AK323" i="26"/>
  <c r="AH323" i="26"/>
  <c r="AG323" i="26"/>
  <c r="AC323" i="26"/>
  <c r="U323" i="26"/>
  <c r="A226" i="26"/>
  <c r="AP324" i="26"/>
  <c r="AL324" i="26"/>
  <c r="AK324" i="26"/>
  <c r="AH324" i="26"/>
  <c r="AG324" i="26"/>
  <c r="AC324" i="26"/>
  <c r="AM324" i="26" s="1"/>
  <c r="A225" i="26"/>
  <c r="AP334" i="26"/>
  <c r="AL334" i="26"/>
  <c r="AK334" i="26"/>
  <c r="AH334" i="26"/>
  <c r="AG334" i="26"/>
  <c r="AC334" i="26"/>
  <c r="AN334" i="26" s="1"/>
  <c r="A224" i="26"/>
  <c r="AP328" i="26"/>
  <c r="AL328" i="26"/>
  <c r="AK328" i="26"/>
  <c r="AH328" i="26"/>
  <c r="AG328" i="26"/>
  <c r="AC328" i="26"/>
  <c r="AO328" i="26" s="1"/>
  <c r="A223" i="26"/>
  <c r="AP327" i="26"/>
  <c r="AL327" i="26"/>
  <c r="AK327" i="26"/>
  <c r="AH327" i="26"/>
  <c r="AG327" i="26"/>
  <c r="AC327" i="26"/>
  <c r="AM327" i="26" s="1"/>
  <c r="A222" i="26"/>
  <c r="AP326" i="26"/>
  <c r="AL326" i="26"/>
  <c r="AK326" i="26"/>
  <c r="AH326" i="26"/>
  <c r="AG326" i="26"/>
  <c r="AC326" i="26"/>
  <c r="AM326" i="26" s="1"/>
  <c r="A221" i="26"/>
  <c r="AP321" i="26"/>
  <c r="AL321" i="26"/>
  <c r="AK321" i="26"/>
  <c r="AH321" i="26"/>
  <c r="AG321" i="26"/>
  <c r="AC321" i="26"/>
  <c r="AM321" i="26" s="1"/>
  <c r="U321" i="26"/>
  <c r="A220" i="26"/>
  <c r="AP325" i="26"/>
  <c r="AL325" i="26"/>
  <c r="AK325" i="26"/>
  <c r="AH325" i="26"/>
  <c r="AG325" i="26"/>
  <c r="AC325" i="26"/>
  <c r="AM325" i="26" s="1"/>
  <c r="Z325" i="26"/>
  <c r="U325" i="26"/>
  <c r="A219" i="26"/>
  <c r="AP197" i="26"/>
  <c r="AL197" i="26"/>
  <c r="AK197" i="26"/>
  <c r="AH197" i="26"/>
  <c r="AG197" i="26"/>
  <c r="AC197" i="26"/>
  <c r="U197" i="26"/>
  <c r="A218" i="26"/>
  <c r="AP96" i="26"/>
  <c r="AL96" i="26"/>
  <c r="AK96" i="26"/>
  <c r="AH96" i="26"/>
  <c r="AG96" i="26"/>
  <c r="AC96" i="26"/>
  <c r="AM96" i="26" s="1"/>
  <c r="U96" i="26"/>
  <c r="A217" i="26"/>
  <c r="AP101" i="26"/>
  <c r="AL101" i="26"/>
  <c r="AK101" i="26"/>
  <c r="AH101" i="26"/>
  <c r="AG101" i="26"/>
  <c r="AC101" i="26"/>
  <c r="AO101" i="26" s="1"/>
  <c r="A216" i="26"/>
  <c r="AP104" i="26"/>
  <c r="AL104" i="26"/>
  <c r="AK104" i="26"/>
  <c r="AH104" i="26"/>
  <c r="AG104" i="26"/>
  <c r="AC104" i="26"/>
  <c r="A215" i="26"/>
  <c r="AP103" i="26"/>
  <c r="AL103" i="26"/>
  <c r="AK103" i="26"/>
  <c r="AH103" i="26"/>
  <c r="AG103" i="26"/>
  <c r="AC103" i="26"/>
  <c r="AM103" i="26" s="1"/>
  <c r="A214" i="26"/>
  <c r="AJ214" i="26" s="1"/>
  <c r="AP98" i="26"/>
  <c r="AL98" i="26"/>
  <c r="AK98" i="26"/>
  <c r="AH98" i="26"/>
  <c r="AG98" i="26"/>
  <c r="AC98" i="26"/>
  <c r="AM98" i="26" s="1"/>
  <c r="A213" i="26"/>
  <c r="AP97" i="26"/>
  <c r="AL97" i="26"/>
  <c r="AK97" i="26"/>
  <c r="AH97" i="26"/>
  <c r="AG97" i="26"/>
  <c r="AC97" i="26"/>
  <c r="AO97" i="26" s="1"/>
  <c r="A212" i="26"/>
  <c r="AP102" i="26"/>
  <c r="AL102" i="26"/>
  <c r="AK102" i="26"/>
  <c r="AH102" i="26"/>
  <c r="AG102" i="26"/>
  <c r="AC102" i="26"/>
  <c r="AM102" i="26" s="1"/>
  <c r="U102" i="26"/>
  <c r="A211" i="26"/>
  <c r="AP99" i="26"/>
  <c r="AL99" i="26"/>
  <c r="AK99" i="26"/>
  <c r="AH99" i="26"/>
  <c r="AG99" i="26"/>
  <c r="AC99" i="26"/>
  <c r="AM99" i="26" s="1"/>
  <c r="A210" i="26"/>
  <c r="AP100" i="26"/>
  <c r="AL100" i="26"/>
  <c r="AK100" i="26"/>
  <c r="AH100" i="26"/>
  <c r="AG100" i="26"/>
  <c r="AC100" i="26"/>
  <c r="AO100" i="26" s="1"/>
  <c r="A209" i="26"/>
  <c r="AP614" i="26"/>
  <c r="AL614" i="26"/>
  <c r="AK614" i="26"/>
  <c r="AH614" i="26"/>
  <c r="AG614" i="26"/>
  <c r="AC614" i="26"/>
  <c r="A208" i="26"/>
  <c r="AP643" i="26"/>
  <c r="AL643" i="26"/>
  <c r="AK643" i="26"/>
  <c r="AH643" i="26"/>
  <c r="AG643" i="26"/>
  <c r="AC643" i="26"/>
  <c r="AM643" i="26" s="1"/>
  <c r="A207" i="26"/>
  <c r="AP646" i="26"/>
  <c r="AL646" i="26"/>
  <c r="AK646" i="26"/>
  <c r="AH646" i="26"/>
  <c r="AG646" i="26"/>
  <c r="AC646" i="26"/>
  <c r="AM646" i="26" s="1"/>
  <c r="A206" i="26"/>
  <c r="AP647" i="26"/>
  <c r="AL647" i="26"/>
  <c r="AK647" i="26"/>
  <c r="AH647" i="26"/>
  <c r="AG647" i="26"/>
  <c r="AC647" i="26"/>
  <c r="A205" i="26"/>
  <c r="AP628" i="26"/>
  <c r="AL628" i="26"/>
  <c r="AK628" i="26"/>
  <c r="AH628" i="26"/>
  <c r="AG628" i="26"/>
  <c r="AC628" i="26"/>
  <c r="AO628" i="26" s="1"/>
  <c r="A204" i="26"/>
  <c r="AP636" i="26"/>
  <c r="AL636" i="26"/>
  <c r="AK636" i="26"/>
  <c r="AH636" i="26"/>
  <c r="AG636" i="26"/>
  <c r="AC636" i="26"/>
  <c r="AM636" i="26" s="1"/>
  <c r="A203" i="26"/>
  <c r="AP613" i="26"/>
  <c r="AL613" i="26"/>
  <c r="AK613" i="26"/>
  <c r="AH613" i="26"/>
  <c r="AG613" i="26"/>
  <c r="AC613" i="26"/>
  <c r="AM613" i="26" s="1"/>
  <c r="A202" i="26"/>
  <c r="AP616" i="26"/>
  <c r="AL616" i="26"/>
  <c r="AK616" i="26"/>
  <c r="AH616" i="26"/>
  <c r="AG616" i="26"/>
  <c r="AC616" i="26"/>
  <c r="A201" i="26"/>
  <c r="AP612" i="26"/>
  <c r="AL612" i="26"/>
  <c r="AK612" i="26"/>
  <c r="AH612" i="26"/>
  <c r="AG612" i="26"/>
  <c r="AC612" i="26"/>
  <c r="AO612" i="26" s="1"/>
  <c r="A200" i="26"/>
  <c r="AP615" i="26"/>
  <c r="AL615" i="26"/>
  <c r="AK615" i="26"/>
  <c r="AH615" i="26"/>
  <c r="AG615" i="26"/>
  <c r="AC615" i="26"/>
  <c r="AM615" i="26" s="1"/>
  <c r="A199" i="26"/>
  <c r="AP627" i="26"/>
  <c r="AL627" i="26"/>
  <c r="AK627" i="26"/>
  <c r="AH627" i="26"/>
  <c r="AG627" i="26"/>
  <c r="AC627" i="26"/>
  <c r="AM627" i="26" s="1"/>
  <c r="A198" i="26"/>
  <c r="AP621" i="26"/>
  <c r="AL621" i="26"/>
  <c r="AK621" i="26"/>
  <c r="AH621" i="26"/>
  <c r="AG621" i="26"/>
  <c r="AC621" i="26"/>
  <c r="AM621" i="26" s="1"/>
  <c r="A197" i="26"/>
  <c r="AP617" i="26"/>
  <c r="AL617" i="26"/>
  <c r="AK617" i="26"/>
  <c r="AH617" i="26"/>
  <c r="AG617" i="26"/>
  <c r="AC617" i="26"/>
  <c r="AO617" i="26" s="1"/>
  <c r="A196" i="26"/>
  <c r="AP632" i="26"/>
  <c r="AL632" i="26"/>
  <c r="AK632" i="26"/>
  <c r="AH632" i="26"/>
  <c r="AG632" i="26"/>
  <c r="AC632" i="26"/>
  <c r="AM632" i="26" s="1"/>
  <c r="A195" i="26"/>
  <c r="AP624" i="26"/>
  <c r="AL624" i="26"/>
  <c r="AK624" i="26"/>
  <c r="AH624" i="26"/>
  <c r="AG624" i="26"/>
  <c r="AC624" i="26"/>
  <c r="AM624" i="26" s="1"/>
  <c r="A194" i="26"/>
  <c r="AP629" i="26"/>
  <c r="AL629" i="26"/>
  <c r="AK629" i="26"/>
  <c r="AH629" i="26"/>
  <c r="AG629" i="26"/>
  <c r="AC629" i="26"/>
  <c r="AM629" i="26" s="1"/>
  <c r="A193" i="26"/>
  <c r="AJ629" i="26" s="1"/>
  <c r="AP620" i="26"/>
  <c r="AL620" i="26"/>
  <c r="AK620" i="26"/>
  <c r="AH620" i="26"/>
  <c r="AG620" i="26"/>
  <c r="AC620" i="26"/>
  <c r="AM620" i="26" s="1"/>
  <c r="A192" i="26"/>
  <c r="AP650" i="26"/>
  <c r="AL650" i="26"/>
  <c r="AK650" i="26"/>
  <c r="AH650" i="26"/>
  <c r="AG650" i="26"/>
  <c r="AC650" i="26"/>
  <c r="AM650" i="26" s="1"/>
  <c r="A191" i="26"/>
  <c r="AP623" i="26"/>
  <c r="AL623" i="26"/>
  <c r="AK623" i="26"/>
  <c r="AH623" i="26"/>
  <c r="AG623" i="26"/>
  <c r="AC623" i="26"/>
  <c r="AM623" i="26" s="1"/>
  <c r="A190" i="26"/>
  <c r="AP649" i="26"/>
  <c r="AL649" i="26"/>
  <c r="AK649" i="26"/>
  <c r="AH649" i="26"/>
  <c r="AG649" i="26"/>
  <c r="AC649" i="26"/>
  <c r="A189" i="26"/>
  <c r="AJ649" i="26" s="1"/>
  <c r="AP611" i="26"/>
  <c r="AL611" i="26"/>
  <c r="AK611" i="26"/>
  <c r="AH611" i="26"/>
  <c r="AG611" i="26"/>
  <c r="AC611" i="26"/>
  <c r="AF611" i="26" s="1"/>
  <c r="AI611" i="26" s="1"/>
  <c r="U611" i="26"/>
  <c r="A188" i="26"/>
  <c r="AJ611" i="26" s="1"/>
  <c r="AP610" i="26"/>
  <c r="AL610" i="26"/>
  <c r="AK610" i="26"/>
  <c r="AH610" i="26"/>
  <c r="AG610" i="26"/>
  <c r="AC610" i="26"/>
  <c r="AM610" i="26" s="1"/>
  <c r="A187" i="26"/>
  <c r="AP594" i="26"/>
  <c r="AL594" i="26"/>
  <c r="AK594" i="26"/>
  <c r="AH594" i="26"/>
  <c r="AG594" i="26"/>
  <c r="AC594" i="26"/>
  <c r="A186" i="26"/>
  <c r="AP592" i="26"/>
  <c r="AL592" i="26"/>
  <c r="AK592" i="26"/>
  <c r="AH592" i="26"/>
  <c r="AG592" i="26"/>
  <c r="AC592" i="26"/>
  <c r="U592" i="26"/>
  <c r="A185" i="26"/>
  <c r="AP593" i="26"/>
  <c r="AL593" i="26"/>
  <c r="AK593" i="26"/>
  <c r="AH593" i="26"/>
  <c r="AG593" i="26"/>
  <c r="AC593" i="26"/>
  <c r="AM593" i="26" s="1"/>
  <c r="U593" i="26"/>
  <c r="A184" i="26"/>
  <c r="AP591" i="26"/>
  <c r="AL591" i="26"/>
  <c r="AK591" i="26"/>
  <c r="AH591" i="26"/>
  <c r="AG591" i="26"/>
  <c r="AC591" i="26"/>
  <c r="AO591" i="26" s="1"/>
  <c r="A183" i="26"/>
  <c r="AP590" i="26"/>
  <c r="AL590" i="26"/>
  <c r="AK590" i="26"/>
  <c r="AH590" i="26"/>
  <c r="AG590" i="26"/>
  <c r="AC590" i="26"/>
  <c r="AM590" i="26" s="1"/>
  <c r="A182" i="26"/>
  <c r="AP589" i="26"/>
  <c r="AL589" i="26"/>
  <c r="AK589" i="26"/>
  <c r="AH589" i="26"/>
  <c r="AG589" i="26"/>
  <c r="AC589" i="26"/>
  <c r="AM589" i="26" s="1"/>
  <c r="A181" i="26"/>
  <c r="AJ589" i="26" s="1"/>
  <c r="AP566" i="26"/>
  <c r="AL566" i="26"/>
  <c r="AK566" i="26"/>
  <c r="AH566" i="26"/>
  <c r="AG566" i="26"/>
  <c r="AC566" i="26"/>
  <c r="AM566" i="26" s="1"/>
  <c r="U566" i="26"/>
  <c r="A180" i="26"/>
  <c r="AP573" i="26"/>
  <c r="AL573" i="26"/>
  <c r="AK573" i="26"/>
  <c r="AH573" i="26"/>
  <c r="AG573" i="26"/>
  <c r="AC573" i="26"/>
  <c r="AM573" i="26" s="1"/>
  <c r="A179" i="26"/>
  <c r="AP569" i="26"/>
  <c r="AL569" i="26"/>
  <c r="AK569" i="26"/>
  <c r="AH569" i="26"/>
  <c r="AG569" i="26"/>
  <c r="AC569" i="26"/>
  <c r="AM569" i="26" s="1"/>
  <c r="U569" i="26"/>
  <c r="A178" i="26"/>
  <c r="AP568" i="26"/>
  <c r="AL568" i="26"/>
  <c r="AK568" i="26"/>
  <c r="AH568" i="26"/>
  <c r="AG568" i="26"/>
  <c r="AC568" i="26"/>
  <c r="U568" i="26"/>
  <c r="A177" i="26"/>
  <c r="AP575" i="26"/>
  <c r="AL575" i="26"/>
  <c r="AK575" i="26"/>
  <c r="AH575" i="26"/>
  <c r="AG575" i="26"/>
  <c r="AC575" i="26"/>
  <c r="AM575" i="26" s="1"/>
  <c r="A176" i="26"/>
  <c r="AP574" i="26"/>
  <c r="AL574" i="26"/>
  <c r="AK574" i="26"/>
  <c r="AH574" i="26"/>
  <c r="AG574" i="26"/>
  <c r="AC574" i="26"/>
  <c r="AM574" i="26" s="1"/>
  <c r="U574" i="26"/>
  <c r="A175" i="26"/>
  <c r="AP576" i="26"/>
  <c r="AL576" i="26"/>
  <c r="AK576" i="26"/>
  <c r="AH576" i="26"/>
  <c r="AG576" i="26"/>
  <c r="AC576" i="26"/>
  <c r="U576" i="26"/>
  <c r="A174" i="26"/>
  <c r="AP570" i="26"/>
  <c r="AL570" i="26"/>
  <c r="AK570" i="26"/>
  <c r="AH570" i="26"/>
  <c r="AG570" i="26"/>
  <c r="AC570" i="26"/>
  <c r="AM570" i="26" s="1"/>
  <c r="A173" i="26"/>
  <c r="AP80" i="26"/>
  <c r="AL80" i="26"/>
  <c r="AK80" i="26"/>
  <c r="AH80" i="26"/>
  <c r="AG80" i="26"/>
  <c r="AC80" i="26"/>
  <c r="AM80" i="26" s="1"/>
  <c r="A172" i="26"/>
  <c r="AP74" i="26"/>
  <c r="AL74" i="26"/>
  <c r="AK74" i="26"/>
  <c r="AH74" i="26"/>
  <c r="AG74" i="26"/>
  <c r="AC74" i="26"/>
  <c r="A171" i="26"/>
  <c r="AP200" i="26"/>
  <c r="AL200" i="26"/>
  <c r="AK200" i="26"/>
  <c r="AJ200" i="26"/>
  <c r="AH200" i="26"/>
  <c r="AG200" i="26"/>
  <c r="AC200" i="26"/>
  <c r="AM200" i="26" s="1"/>
  <c r="A170" i="26"/>
  <c r="AP201" i="26"/>
  <c r="AL201" i="26"/>
  <c r="AK201" i="26"/>
  <c r="AH201" i="26"/>
  <c r="AG201" i="26"/>
  <c r="AC201" i="26"/>
  <c r="AM201" i="26" s="1"/>
  <c r="A169" i="26"/>
  <c r="AP195" i="26"/>
  <c r="AL195" i="26"/>
  <c r="AK195" i="26"/>
  <c r="AH195" i="26"/>
  <c r="AG195" i="26"/>
  <c r="AC195" i="26"/>
  <c r="A168" i="26"/>
  <c r="AP194" i="26"/>
  <c r="AL194" i="26"/>
  <c r="AK194" i="26"/>
  <c r="AH194" i="26"/>
  <c r="AG194" i="26"/>
  <c r="AC194" i="26"/>
  <c r="AO194" i="26" s="1"/>
  <c r="A167" i="26"/>
  <c r="AP193" i="26"/>
  <c r="AL193" i="26"/>
  <c r="AK193" i="26"/>
  <c r="AH193" i="26"/>
  <c r="AG193" i="26"/>
  <c r="AC193" i="26"/>
  <c r="AM193" i="26" s="1"/>
  <c r="A166" i="26"/>
  <c r="AP192" i="26"/>
  <c r="AL192" i="26"/>
  <c r="AK192" i="26"/>
  <c r="AH192" i="26"/>
  <c r="AG192" i="26"/>
  <c r="AC192" i="26"/>
  <c r="AM192" i="26" s="1"/>
  <c r="A165" i="26"/>
  <c r="AJ192" i="26" s="1"/>
  <c r="AP191" i="26"/>
  <c r="AL191" i="26"/>
  <c r="AK191" i="26"/>
  <c r="AH191" i="26"/>
  <c r="AG191" i="26"/>
  <c r="AC191" i="26"/>
  <c r="A164" i="26"/>
  <c r="AP190" i="26"/>
  <c r="AL190" i="26"/>
  <c r="AK190" i="26"/>
  <c r="AJ190" i="26"/>
  <c r="AH190" i="26"/>
  <c r="AG190" i="26"/>
  <c r="AC190" i="26"/>
  <c r="AO190" i="26" s="1"/>
  <c r="A163" i="26"/>
  <c r="AP189" i="26"/>
  <c r="AL189" i="26"/>
  <c r="AK189" i="26"/>
  <c r="AH189" i="26"/>
  <c r="AG189" i="26"/>
  <c r="AC189" i="26"/>
  <c r="AM189" i="26" s="1"/>
  <c r="A162" i="26"/>
  <c r="AP188" i="26"/>
  <c r="AL188" i="26"/>
  <c r="AK188" i="26"/>
  <c r="AH188" i="26"/>
  <c r="AG188" i="26"/>
  <c r="AC188" i="26"/>
  <c r="A161" i="26"/>
  <c r="AP187" i="26"/>
  <c r="AL187" i="26"/>
  <c r="AK187" i="26"/>
  <c r="AH187" i="26"/>
  <c r="AG187" i="26"/>
  <c r="AC187" i="26"/>
  <c r="AM187" i="26" s="1"/>
  <c r="A160" i="26"/>
  <c r="AP186" i="26"/>
  <c r="AL186" i="26"/>
  <c r="AK186" i="26"/>
  <c r="AH186" i="26"/>
  <c r="AG186" i="26"/>
  <c r="AC186" i="26"/>
  <c r="A159" i="26"/>
  <c r="AP185" i="26"/>
  <c r="AL185" i="26"/>
  <c r="AK185" i="26"/>
  <c r="AH185" i="26"/>
  <c r="AG185" i="26"/>
  <c r="AC185" i="26"/>
  <c r="AM185" i="26" s="1"/>
  <c r="A158" i="26"/>
  <c r="AP184" i="26"/>
  <c r="AL184" i="26"/>
  <c r="AK184" i="26"/>
  <c r="AH184" i="26"/>
  <c r="AG184" i="26"/>
  <c r="AC184" i="26"/>
  <c r="AM184" i="26" s="1"/>
  <c r="A157" i="26"/>
  <c r="AP183" i="26"/>
  <c r="AL183" i="26"/>
  <c r="AK183" i="26"/>
  <c r="AH183" i="26"/>
  <c r="AG183" i="26"/>
  <c r="AC183" i="26"/>
  <c r="AM183" i="26" s="1"/>
  <c r="A156" i="26"/>
  <c r="AJ183" i="26" s="1"/>
  <c r="AP182" i="26"/>
  <c r="AL182" i="26"/>
  <c r="AK182" i="26"/>
  <c r="AH182" i="26"/>
  <c r="AG182" i="26"/>
  <c r="AC182" i="26"/>
  <c r="AM182" i="26" s="1"/>
  <c r="A155" i="26"/>
  <c r="AJ182" i="26" s="1"/>
  <c r="AP181" i="26"/>
  <c r="AL181" i="26"/>
  <c r="AK181" i="26"/>
  <c r="AH181" i="26"/>
  <c r="AG181" i="26"/>
  <c r="AC181" i="26"/>
  <c r="AM181" i="26" s="1"/>
  <c r="A154" i="26"/>
  <c r="AJ181" i="26" s="1"/>
  <c r="AP180" i="26"/>
  <c r="AL180" i="26"/>
  <c r="AK180" i="26"/>
  <c r="AH180" i="26"/>
  <c r="AG180" i="26"/>
  <c r="AC180" i="26"/>
  <c r="AM180" i="26" s="1"/>
  <c r="A153" i="26"/>
  <c r="AP179" i="26"/>
  <c r="AL179" i="26"/>
  <c r="AK179" i="26"/>
  <c r="AH179" i="26"/>
  <c r="AG179" i="26"/>
  <c r="AC179" i="26"/>
  <c r="A152" i="26"/>
  <c r="AP178" i="26"/>
  <c r="AL178" i="26"/>
  <c r="AK178" i="26"/>
  <c r="AH178" i="26"/>
  <c r="AG178" i="26"/>
  <c r="AC178" i="26"/>
  <c r="AO178" i="26" s="1"/>
  <c r="A151" i="26"/>
  <c r="AP177" i="26"/>
  <c r="AL177" i="26"/>
  <c r="AK177" i="26"/>
  <c r="AH177" i="26"/>
  <c r="AG177" i="26"/>
  <c r="AC177" i="26"/>
  <c r="AM177" i="26" s="1"/>
  <c r="A150" i="26"/>
  <c r="AP176" i="26"/>
  <c r="AL176" i="26"/>
  <c r="AK176" i="26"/>
  <c r="AH176" i="26"/>
  <c r="AG176" i="26"/>
  <c r="AC176" i="26"/>
  <c r="AM176" i="26" s="1"/>
  <c r="U176" i="26"/>
  <c r="A149" i="26"/>
  <c r="AP175" i="26"/>
  <c r="AL175" i="26"/>
  <c r="AK175" i="26"/>
  <c r="AH175" i="26"/>
  <c r="AG175" i="26"/>
  <c r="AC175" i="26"/>
  <c r="AM175" i="26" s="1"/>
  <c r="A148" i="26"/>
  <c r="AP174" i="26"/>
  <c r="AL174" i="26"/>
  <c r="AK174" i="26"/>
  <c r="AH174" i="26"/>
  <c r="AG174" i="26"/>
  <c r="AC174" i="26"/>
  <c r="AM174" i="26" s="1"/>
  <c r="U174" i="26"/>
  <c r="A147" i="26"/>
  <c r="AP173" i="26"/>
  <c r="AL173" i="26"/>
  <c r="AK173" i="26"/>
  <c r="AH173" i="26"/>
  <c r="AG173" i="26"/>
  <c r="AC173" i="26"/>
  <c r="AO173" i="26" s="1"/>
  <c r="A146" i="26"/>
  <c r="AP172" i="26"/>
  <c r="AL172" i="26"/>
  <c r="AK172" i="26"/>
  <c r="AH172" i="26"/>
  <c r="AG172" i="26"/>
  <c r="AC172" i="26"/>
  <c r="AO172" i="26" s="1"/>
  <c r="A145" i="26"/>
  <c r="AP171" i="26"/>
  <c r="AL171" i="26"/>
  <c r="AK171" i="26"/>
  <c r="AH171" i="26"/>
  <c r="AG171" i="26"/>
  <c r="AC171" i="26"/>
  <c r="AO171" i="26" s="1"/>
  <c r="A144" i="26"/>
  <c r="AP65" i="26"/>
  <c r="AL65" i="26"/>
  <c r="AK65" i="26"/>
  <c r="AH65" i="26"/>
  <c r="AG65" i="26"/>
  <c r="AC65" i="26"/>
  <c r="AM65" i="26" s="1"/>
  <c r="U65" i="26"/>
  <c r="A143" i="26"/>
  <c r="AP64" i="26"/>
  <c r="AL64" i="26"/>
  <c r="AK64" i="26"/>
  <c r="AH64" i="26"/>
  <c r="AG64" i="26"/>
  <c r="AC64" i="26"/>
  <c r="AO64" i="26" s="1"/>
  <c r="A142" i="26"/>
  <c r="AP743" i="26"/>
  <c r="AL743" i="26"/>
  <c r="AK743" i="26"/>
  <c r="AH743" i="26"/>
  <c r="AG743" i="26"/>
  <c r="AC743" i="26"/>
  <c r="AO743" i="26" s="1"/>
  <c r="A141" i="26"/>
  <c r="AP736" i="26"/>
  <c r="AL736" i="26"/>
  <c r="AK736" i="26"/>
  <c r="AH736" i="26"/>
  <c r="AG736" i="26"/>
  <c r="AC736" i="26"/>
  <c r="AM736" i="26" s="1"/>
  <c r="A140" i="26"/>
  <c r="AP749" i="26"/>
  <c r="AL749" i="26"/>
  <c r="AK749" i="26"/>
  <c r="AH749" i="26"/>
  <c r="AG749" i="26"/>
  <c r="AC749" i="26"/>
  <c r="AO749" i="26" s="1"/>
  <c r="A139" i="26"/>
  <c r="AP745" i="26"/>
  <c r="AL745" i="26"/>
  <c r="AK745" i="26"/>
  <c r="AH745" i="26"/>
  <c r="AG745" i="26"/>
  <c r="AC745" i="26"/>
  <c r="AO745" i="26" s="1"/>
  <c r="A138" i="26"/>
  <c r="AJ745" i="26" s="1"/>
  <c r="AP726" i="26"/>
  <c r="AL726" i="26"/>
  <c r="AK726" i="26"/>
  <c r="AH726" i="26"/>
  <c r="AG726" i="26"/>
  <c r="AC726" i="26"/>
  <c r="U726" i="26"/>
  <c r="A137" i="26"/>
  <c r="AP740" i="26"/>
  <c r="AL740" i="26"/>
  <c r="AK740" i="26"/>
  <c r="AH740" i="26"/>
  <c r="AG740" i="26"/>
  <c r="AC740" i="26"/>
  <c r="AO740" i="26" s="1"/>
  <c r="A136" i="26"/>
  <c r="AP730" i="26"/>
  <c r="AL730" i="26"/>
  <c r="AK730" i="26"/>
  <c r="AH730" i="26"/>
  <c r="AG730" i="26"/>
  <c r="AC730" i="26"/>
  <c r="AO730" i="26" s="1"/>
  <c r="A135" i="26"/>
  <c r="AP166" i="26"/>
  <c r="AL166" i="26"/>
  <c r="AK166" i="26"/>
  <c r="AH166" i="26"/>
  <c r="AG166" i="26"/>
  <c r="AC166" i="26"/>
  <c r="AM166" i="26" s="1"/>
  <c r="A134" i="26"/>
  <c r="AP160" i="26"/>
  <c r="AL160" i="26"/>
  <c r="AK160" i="26"/>
  <c r="AH160" i="26"/>
  <c r="AG160" i="26"/>
  <c r="AC160" i="26"/>
  <c r="AM160" i="26" s="1"/>
  <c r="U160" i="26"/>
  <c r="A133" i="26"/>
  <c r="AP163" i="26"/>
  <c r="AL163" i="26"/>
  <c r="AK163" i="26"/>
  <c r="AH163" i="26"/>
  <c r="AG163" i="26"/>
  <c r="AC163" i="26"/>
  <c r="AM163" i="26" s="1"/>
  <c r="U163" i="26"/>
  <c r="A132" i="26"/>
  <c r="AP165" i="26"/>
  <c r="AL165" i="26"/>
  <c r="AK165" i="26"/>
  <c r="AH165" i="26"/>
  <c r="AG165" i="26"/>
  <c r="AC165" i="26"/>
  <c r="AM165" i="26" s="1"/>
  <c r="U165" i="26"/>
  <c r="A131" i="26"/>
  <c r="AP145" i="26"/>
  <c r="AL145" i="26"/>
  <c r="AK145" i="26"/>
  <c r="AH145" i="26"/>
  <c r="AG145" i="26"/>
  <c r="AC145" i="26"/>
  <c r="A130" i="26"/>
  <c r="AP148" i="26"/>
  <c r="AL148" i="26"/>
  <c r="AK148" i="26"/>
  <c r="AH148" i="26"/>
  <c r="AG148" i="26"/>
  <c r="AC148" i="26"/>
  <c r="AO148" i="26" s="1"/>
  <c r="A129" i="26"/>
  <c r="AP133" i="26"/>
  <c r="AL133" i="26"/>
  <c r="AK133" i="26"/>
  <c r="AH133" i="26"/>
  <c r="AG133" i="26"/>
  <c r="AC133" i="26"/>
  <c r="AM133" i="26" s="1"/>
  <c r="A128" i="26"/>
  <c r="AP127" i="26"/>
  <c r="AL127" i="26"/>
  <c r="AK127" i="26"/>
  <c r="AH127" i="26"/>
  <c r="AG127" i="26"/>
  <c r="AC127" i="26"/>
  <c r="AN127" i="26" s="1"/>
  <c r="A127" i="26"/>
  <c r="AJ127" i="26" s="1"/>
  <c r="AP142" i="26"/>
  <c r="AL142" i="26"/>
  <c r="AK142" i="26"/>
  <c r="AH142" i="26"/>
  <c r="AG142" i="26"/>
  <c r="AC142" i="26"/>
  <c r="AM142" i="26" s="1"/>
  <c r="A126" i="26"/>
  <c r="AP135" i="26"/>
  <c r="AL135" i="26"/>
  <c r="AK135" i="26"/>
  <c r="AH135" i="26"/>
  <c r="AG135" i="26"/>
  <c r="AC135" i="26"/>
  <c r="AO135" i="26" s="1"/>
  <c r="A125" i="26"/>
  <c r="AP130" i="26"/>
  <c r="AL130" i="26"/>
  <c r="AK130" i="26"/>
  <c r="AH130" i="26"/>
  <c r="AG130" i="26"/>
  <c r="AC130" i="26"/>
  <c r="AM130" i="26" s="1"/>
  <c r="A124" i="26"/>
  <c r="AP153" i="26"/>
  <c r="AL153" i="26"/>
  <c r="AK153" i="26"/>
  <c r="AH153" i="26"/>
  <c r="AG153" i="26"/>
  <c r="AC153" i="26"/>
  <c r="AN153" i="26" s="1"/>
  <c r="A123" i="26"/>
  <c r="AP131" i="26"/>
  <c r="AL131" i="26"/>
  <c r="AK131" i="26"/>
  <c r="AH131" i="26"/>
  <c r="AG131" i="26"/>
  <c r="AC131" i="26"/>
  <c r="AM131" i="26" s="1"/>
  <c r="A122" i="26"/>
  <c r="AP143" i="26"/>
  <c r="AL143" i="26"/>
  <c r="AK143" i="26"/>
  <c r="AH143" i="26"/>
  <c r="AG143" i="26"/>
  <c r="AC143" i="26"/>
  <c r="AO143" i="26" s="1"/>
  <c r="A121" i="26"/>
  <c r="AP139" i="26"/>
  <c r="AL139" i="26"/>
  <c r="AK139" i="26"/>
  <c r="AH139" i="26"/>
  <c r="AG139" i="26"/>
  <c r="AC139" i="26"/>
  <c r="AM139" i="26" s="1"/>
  <c r="A120" i="26"/>
  <c r="AP147" i="26"/>
  <c r="AL147" i="26"/>
  <c r="AK147" i="26"/>
  <c r="AH147" i="26"/>
  <c r="AG147" i="26"/>
  <c r="AC147" i="26"/>
  <c r="AN147" i="26" s="1"/>
  <c r="A119" i="26"/>
  <c r="AP144" i="26"/>
  <c r="AL144" i="26"/>
  <c r="AK144" i="26"/>
  <c r="AH144" i="26"/>
  <c r="AG144" i="26"/>
  <c r="AC144" i="26"/>
  <c r="A118" i="26"/>
  <c r="AP51" i="26"/>
  <c r="AL51" i="26"/>
  <c r="AK51" i="26"/>
  <c r="AH51" i="26"/>
  <c r="AG51" i="26"/>
  <c r="AC51" i="26"/>
  <c r="AO51" i="26" s="1"/>
  <c r="A117" i="26"/>
  <c r="AP43" i="26"/>
  <c r="AL43" i="26"/>
  <c r="AK43" i="26"/>
  <c r="AH43" i="26"/>
  <c r="AG43" i="26"/>
  <c r="AC43" i="26"/>
  <c r="AM43" i="26" s="1"/>
  <c r="A116" i="26"/>
  <c r="AP40" i="26"/>
  <c r="AL40" i="26"/>
  <c r="AK40" i="26"/>
  <c r="AH40" i="26"/>
  <c r="AG40" i="26"/>
  <c r="AC40" i="26"/>
  <c r="AN40" i="26" s="1"/>
  <c r="A115" i="26"/>
  <c r="AP44" i="26"/>
  <c r="AL44" i="26"/>
  <c r="AK44" i="26"/>
  <c r="AH44" i="26"/>
  <c r="AG44" i="26"/>
  <c r="AC44" i="26"/>
  <c r="U44" i="26"/>
  <c r="A114" i="26"/>
  <c r="AP41" i="26"/>
  <c r="AL41" i="26"/>
  <c r="AK41" i="26"/>
  <c r="AH41" i="26"/>
  <c r="AG41" i="26"/>
  <c r="AC41" i="26"/>
  <c r="AM41" i="26" s="1"/>
  <c r="A113" i="26"/>
  <c r="AP503" i="26"/>
  <c r="AL503" i="26"/>
  <c r="AK503" i="26"/>
  <c r="AH503" i="26"/>
  <c r="AG503" i="26"/>
  <c r="AC503" i="26"/>
  <c r="AN503" i="26" s="1"/>
  <c r="A112" i="26"/>
  <c r="AP39" i="26"/>
  <c r="AL39" i="26"/>
  <c r="AK39" i="26"/>
  <c r="AH39" i="26"/>
  <c r="AG39" i="26"/>
  <c r="AC39" i="26"/>
  <c r="AM39" i="26" s="1"/>
  <c r="A111" i="26"/>
  <c r="AP42" i="26"/>
  <c r="AL42" i="26"/>
  <c r="AK42" i="26"/>
  <c r="AH42" i="26"/>
  <c r="AG42" i="26"/>
  <c r="AC42" i="26"/>
  <c r="U42" i="26"/>
  <c r="A110" i="26"/>
  <c r="AP45" i="26"/>
  <c r="AL45" i="26"/>
  <c r="AK45" i="26"/>
  <c r="AH45" i="26"/>
  <c r="AG45" i="26"/>
  <c r="AC45" i="26"/>
  <c r="AM45" i="26" s="1"/>
  <c r="A109" i="26"/>
  <c r="AP38" i="26"/>
  <c r="AL38" i="26"/>
  <c r="AK38" i="26"/>
  <c r="AH38" i="26"/>
  <c r="AG38" i="26"/>
  <c r="AC38" i="26"/>
  <c r="A108" i="26"/>
  <c r="AP408" i="26"/>
  <c r="AL408" i="26"/>
  <c r="AK408" i="26"/>
  <c r="AH408" i="26"/>
  <c r="AG408" i="26"/>
  <c r="AC408" i="26"/>
  <c r="AO408" i="26" s="1"/>
  <c r="A107" i="26"/>
  <c r="AP407" i="26"/>
  <c r="AL407" i="26"/>
  <c r="AK407" i="26"/>
  <c r="AH407" i="26"/>
  <c r="AG407" i="26"/>
  <c r="AC407" i="26"/>
  <c r="AM407" i="26" s="1"/>
  <c r="U407" i="26"/>
  <c r="A106" i="26"/>
  <c r="AP406" i="26"/>
  <c r="AL406" i="26"/>
  <c r="AK406" i="26"/>
  <c r="AH406" i="26"/>
  <c r="AG406" i="26"/>
  <c r="AC406" i="26"/>
  <c r="U406" i="26"/>
  <c r="A105" i="26"/>
  <c r="AP405" i="26"/>
  <c r="AL405" i="26"/>
  <c r="AK405" i="26"/>
  <c r="AH405" i="26"/>
  <c r="AG405" i="26"/>
  <c r="AC405" i="26"/>
  <c r="AM405" i="26" s="1"/>
  <c r="A104" i="26"/>
  <c r="AP396" i="26"/>
  <c r="AL396" i="26"/>
  <c r="AK396" i="26"/>
  <c r="AH396" i="26"/>
  <c r="AG396" i="26"/>
  <c r="AC396" i="26"/>
  <c r="AN396" i="26" s="1"/>
  <c r="U396" i="26"/>
  <c r="A103" i="26"/>
  <c r="AP398" i="26"/>
  <c r="AL398" i="26"/>
  <c r="AK398" i="26"/>
  <c r="AH398" i="26"/>
  <c r="AG398" i="26"/>
  <c r="AC398" i="26"/>
  <c r="AN398" i="26" s="1"/>
  <c r="U398" i="26"/>
  <c r="A102" i="26"/>
  <c r="AP397" i="26"/>
  <c r="AL397" i="26"/>
  <c r="AK397" i="26"/>
  <c r="AH397" i="26"/>
  <c r="AG397" i="26"/>
  <c r="AC397" i="26"/>
  <c r="AN397" i="26" s="1"/>
  <c r="A101" i="26"/>
  <c r="AP384" i="26"/>
  <c r="AL384" i="26"/>
  <c r="AK384" i="26"/>
  <c r="AH384" i="26"/>
  <c r="AG384" i="26"/>
  <c r="AC384" i="26"/>
  <c r="AM384" i="26" s="1"/>
  <c r="A100" i="26"/>
  <c r="AP382" i="26"/>
  <c r="AL382" i="26"/>
  <c r="AK382" i="26"/>
  <c r="AH382" i="26"/>
  <c r="AG382" i="26"/>
  <c r="AC382" i="26"/>
  <c r="AO382" i="26" s="1"/>
  <c r="A99" i="26"/>
  <c r="AP383" i="26"/>
  <c r="AL383" i="26"/>
  <c r="AK383" i="26"/>
  <c r="AH383" i="26"/>
  <c r="AG383" i="26"/>
  <c r="AC383" i="26"/>
  <c r="AM383" i="26" s="1"/>
  <c r="A98" i="26"/>
  <c r="AP385" i="26"/>
  <c r="AL385" i="26"/>
  <c r="AK385" i="26"/>
  <c r="AH385" i="26"/>
  <c r="AG385" i="26"/>
  <c r="AC385" i="26"/>
  <c r="AN385" i="26" s="1"/>
  <c r="U385" i="26"/>
  <c r="A97" i="26"/>
  <c r="AP386" i="26"/>
  <c r="AL386" i="26"/>
  <c r="AK386" i="26"/>
  <c r="AH386" i="26"/>
  <c r="AG386" i="26"/>
  <c r="AC386" i="26"/>
  <c r="U386" i="26"/>
  <c r="A96" i="26"/>
  <c r="AP278" i="26"/>
  <c r="AL278" i="26"/>
  <c r="AK278" i="26"/>
  <c r="AH278" i="26"/>
  <c r="AG278" i="26"/>
  <c r="AC278" i="26"/>
  <c r="AN278" i="26" s="1"/>
  <c r="A95" i="26"/>
  <c r="AP268" i="26"/>
  <c r="AL268" i="26"/>
  <c r="AK268" i="26"/>
  <c r="AH268" i="26"/>
  <c r="AG268" i="26"/>
  <c r="AC268" i="26"/>
  <c r="AM268" i="26" s="1"/>
  <c r="A94" i="26"/>
  <c r="AP277" i="26"/>
  <c r="AL277" i="26"/>
  <c r="AK277" i="26"/>
  <c r="AH277" i="26"/>
  <c r="AG277" i="26"/>
  <c r="AC277" i="26"/>
  <c r="AO277" i="26" s="1"/>
  <c r="A93" i="26"/>
  <c r="AP273" i="26"/>
  <c r="AL273" i="26"/>
  <c r="AK273" i="26"/>
  <c r="AH273" i="26"/>
  <c r="AG273" i="26"/>
  <c r="AC273" i="26"/>
  <c r="AM273" i="26" s="1"/>
  <c r="A92" i="26"/>
  <c r="AP271" i="26"/>
  <c r="AL271" i="26"/>
  <c r="AK271" i="26"/>
  <c r="AH271" i="26"/>
  <c r="AG271" i="26"/>
  <c r="AC271" i="26"/>
  <c r="AN271" i="26" s="1"/>
  <c r="A91" i="26"/>
  <c r="AP274" i="26"/>
  <c r="AL274" i="26"/>
  <c r="AK274" i="26"/>
  <c r="AH274" i="26"/>
  <c r="AG274" i="26"/>
  <c r="AC274" i="26"/>
  <c r="A90" i="26"/>
  <c r="AP272" i="26"/>
  <c r="AL272" i="26"/>
  <c r="AK272" i="26"/>
  <c r="AH272" i="26"/>
  <c r="AG272" i="26"/>
  <c r="AC272" i="26"/>
  <c r="AO272" i="26" s="1"/>
  <c r="A89" i="26"/>
  <c r="AP118" i="26"/>
  <c r="AL118" i="26"/>
  <c r="AK118" i="26"/>
  <c r="AH118" i="26"/>
  <c r="AG118" i="26"/>
  <c r="AC118" i="26"/>
  <c r="AM118" i="26" s="1"/>
  <c r="A88" i="26"/>
  <c r="AP123" i="26"/>
  <c r="AL123" i="26"/>
  <c r="AK123" i="26"/>
  <c r="AH123" i="26"/>
  <c r="AG123" i="26"/>
  <c r="AC123" i="26"/>
  <c r="AN123" i="26" s="1"/>
  <c r="U123" i="26"/>
  <c r="A87" i="26"/>
  <c r="AP121" i="26"/>
  <c r="AL121" i="26"/>
  <c r="AK121" i="26"/>
  <c r="AH121" i="26"/>
  <c r="AG121" i="26"/>
  <c r="AC121" i="26"/>
  <c r="AO121" i="26" s="1"/>
  <c r="A86" i="26"/>
  <c r="AP119" i="26"/>
  <c r="AL119" i="26"/>
  <c r="AK119" i="26"/>
  <c r="AH119" i="26"/>
  <c r="AG119" i="26"/>
  <c r="AC119" i="26"/>
  <c r="AM119" i="26" s="1"/>
  <c r="U119" i="26"/>
  <c r="A85" i="26"/>
  <c r="AJ119" i="26" s="1"/>
  <c r="AP106" i="26"/>
  <c r="AL106" i="26"/>
  <c r="AK106" i="26"/>
  <c r="AH106" i="26"/>
  <c r="AG106" i="26"/>
  <c r="AC106" i="26"/>
  <c r="AM106" i="26" s="1"/>
  <c r="U106" i="26"/>
  <c r="A84" i="26"/>
  <c r="AP73" i="26"/>
  <c r="AL73" i="26"/>
  <c r="AK73" i="26"/>
  <c r="AH73" i="26"/>
  <c r="AG73" i="26"/>
  <c r="AC73" i="26"/>
  <c r="AM73" i="26" s="1"/>
  <c r="A83" i="26"/>
  <c r="AP67" i="26"/>
  <c r="AL67" i="26"/>
  <c r="AK67" i="26"/>
  <c r="AH67" i="26"/>
  <c r="AG67" i="26"/>
  <c r="AC67" i="26"/>
  <c r="AN67" i="26" s="1"/>
  <c r="A82" i="26"/>
  <c r="AP667" i="26"/>
  <c r="AL667" i="26"/>
  <c r="AK667" i="26"/>
  <c r="AH667" i="26"/>
  <c r="AG667" i="26"/>
  <c r="AC667" i="26"/>
  <c r="A81" i="26"/>
  <c r="AP310" i="26"/>
  <c r="AL310" i="26"/>
  <c r="AK310" i="26"/>
  <c r="AH310" i="26"/>
  <c r="AG310" i="26"/>
  <c r="AC310" i="26"/>
  <c r="AO310" i="26" s="1"/>
  <c r="A80" i="26"/>
  <c r="AP315" i="26"/>
  <c r="AL315" i="26"/>
  <c r="AK315" i="26"/>
  <c r="AH315" i="26"/>
  <c r="AG315" i="26"/>
  <c r="AC315" i="26"/>
  <c r="AM315" i="26" s="1"/>
  <c r="A79" i="26"/>
  <c r="AP716" i="26"/>
  <c r="AL716" i="26"/>
  <c r="AK716" i="26"/>
  <c r="AH716" i="26"/>
  <c r="AG716" i="26"/>
  <c r="AC716" i="26"/>
  <c r="AN716" i="26" s="1"/>
  <c r="A78" i="26"/>
  <c r="AP293" i="26"/>
  <c r="AL293" i="26"/>
  <c r="AK293" i="26"/>
  <c r="AH293" i="26"/>
  <c r="AG293" i="26"/>
  <c r="AC293" i="26"/>
  <c r="A77" i="26"/>
  <c r="AP301" i="26"/>
  <c r="AL301" i="26"/>
  <c r="AK301" i="26"/>
  <c r="AH301" i="26"/>
  <c r="AG301" i="26"/>
  <c r="AC301" i="26"/>
  <c r="AO301" i="26" s="1"/>
  <c r="A76" i="26"/>
  <c r="AJ301" i="26" s="1"/>
  <c r="AP287" i="26"/>
  <c r="AL287" i="26"/>
  <c r="AK287" i="26"/>
  <c r="AH287" i="26"/>
  <c r="AG287" i="26"/>
  <c r="AC287" i="26"/>
  <c r="AM287" i="26" s="1"/>
  <c r="A75" i="26"/>
  <c r="AP302" i="26"/>
  <c r="AL302" i="26"/>
  <c r="AK302" i="26"/>
  <c r="AH302" i="26"/>
  <c r="AG302" i="26"/>
  <c r="AC302" i="26"/>
  <c r="AN302" i="26" s="1"/>
  <c r="A74" i="26"/>
  <c r="AP289" i="26"/>
  <c r="AL289" i="26"/>
  <c r="AK289" i="26"/>
  <c r="AH289" i="26"/>
  <c r="AG289" i="26"/>
  <c r="AC289" i="26"/>
  <c r="AM289" i="26" s="1"/>
  <c r="A73" i="26"/>
  <c r="AP306" i="26"/>
  <c r="AL306" i="26"/>
  <c r="AK306" i="26"/>
  <c r="AH306" i="26"/>
  <c r="AG306" i="26"/>
  <c r="AC306" i="26"/>
  <c r="AO306" i="26" s="1"/>
  <c r="A72" i="26"/>
  <c r="AJ306" i="26" s="1"/>
  <c r="AP308" i="26"/>
  <c r="AL308" i="26"/>
  <c r="AK308" i="26"/>
  <c r="AH308" i="26"/>
  <c r="AG308" i="26"/>
  <c r="AC308" i="26"/>
  <c r="AM308" i="26" s="1"/>
  <c r="A71" i="26"/>
  <c r="AP281" i="26"/>
  <c r="AL281" i="26"/>
  <c r="AK281" i="26"/>
  <c r="AH281" i="26"/>
  <c r="AG281" i="26"/>
  <c r="AC281" i="26"/>
  <c r="AN281" i="26" s="1"/>
  <c r="A70" i="26"/>
  <c r="AP296" i="26"/>
  <c r="AL296" i="26"/>
  <c r="AK296" i="26"/>
  <c r="AH296" i="26"/>
  <c r="AG296" i="26"/>
  <c r="AC296" i="26"/>
  <c r="A69" i="26"/>
  <c r="AP316" i="26"/>
  <c r="AL316" i="26"/>
  <c r="AK316" i="26"/>
  <c r="AH316" i="26"/>
  <c r="AG316" i="26"/>
  <c r="AC316" i="26"/>
  <c r="AO316" i="26" s="1"/>
  <c r="A68" i="26"/>
  <c r="AP298" i="26"/>
  <c r="AL298" i="26"/>
  <c r="AK298" i="26"/>
  <c r="AH298" i="26"/>
  <c r="AG298" i="26"/>
  <c r="AC298" i="26"/>
  <c r="AM298" i="26" s="1"/>
  <c r="A67" i="26"/>
  <c r="AP307" i="26"/>
  <c r="AL307" i="26"/>
  <c r="AK307" i="26"/>
  <c r="AH307" i="26"/>
  <c r="AG307" i="26"/>
  <c r="AC307" i="26"/>
  <c r="AN307" i="26" s="1"/>
  <c r="A66" i="26"/>
  <c r="AP295" i="26"/>
  <c r="AL295" i="26"/>
  <c r="AK295" i="26"/>
  <c r="AH295" i="26"/>
  <c r="AG295" i="26"/>
  <c r="AC295" i="26"/>
  <c r="AM295" i="26" s="1"/>
  <c r="A65" i="26"/>
  <c r="AP285" i="26"/>
  <c r="AL285" i="26"/>
  <c r="AK285" i="26"/>
  <c r="AH285" i="26"/>
  <c r="AG285" i="26"/>
  <c r="AC285" i="26"/>
  <c r="AO285" i="26" s="1"/>
  <c r="A64" i="26"/>
  <c r="AP314" i="26"/>
  <c r="AL314" i="26"/>
  <c r="AK314" i="26"/>
  <c r="AH314" i="26"/>
  <c r="AG314" i="26"/>
  <c r="AC314" i="26"/>
  <c r="AM314" i="26" s="1"/>
  <c r="A63" i="26"/>
  <c r="AP304" i="26"/>
  <c r="AL304" i="26"/>
  <c r="AK304" i="26"/>
  <c r="AH304" i="26"/>
  <c r="AG304" i="26"/>
  <c r="AC304" i="26"/>
  <c r="AN304" i="26" s="1"/>
  <c r="A62" i="26"/>
  <c r="AP297" i="26"/>
  <c r="AL297" i="26"/>
  <c r="AK297" i="26"/>
  <c r="AH297" i="26"/>
  <c r="AG297" i="26"/>
  <c r="AC297" i="26"/>
  <c r="A61" i="26"/>
  <c r="AP309" i="26"/>
  <c r="AL309" i="26"/>
  <c r="AK309" i="26"/>
  <c r="AH309" i="26"/>
  <c r="AG309" i="26"/>
  <c r="AC309" i="26"/>
  <c r="AO309" i="26" s="1"/>
  <c r="A60" i="26"/>
  <c r="AP300" i="26"/>
  <c r="AL300" i="26"/>
  <c r="AK300" i="26"/>
  <c r="AH300" i="26"/>
  <c r="AG300" i="26"/>
  <c r="AC300" i="26"/>
  <c r="AM300" i="26" s="1"/>
  <c r="A59" i="26"/>
  <c r="AP292" i="26"/>
  <c r="AL292" i="26"/>
  <c r="AK292" i="26"/>
  <c r="AH292" i="26"/>
  <c r="AG292" i="26"/>
  <c r="AC292" i="26"/>
  <c r="AN292" i="26" s="1"/>
  <c r="A58" i="26"/>
  <c r="AP290" i="26"/>
  <c r="AL290" i="26"/>
  <c r="AK290" i="26"/>
  <c r="AH290" i="26"/>
  <c r="AG290" i="26"/>
  <c r="AC290" i="26"/>
  <c r="AM290" i="26" s="1"/>
  <c r="A57" i="26"/>
  <c r="AP313" i="26"/>
  <c r="AL313" i="26"/>
  <c r="AK313" i="26"/>
  <c r="AH313" i="26"/>
  <c r="AG313" i="26"/>
  <c r="AC313" i="26"/>
  <c r="AO313" i="26" s="1"/>
  <c r="A56" i="26"/>
  <c r="AP305" i="26"/>
  <c r="AL305" i="26"/>
  <c r="AK305" i="26"/>
  <c r="AH305" i="26"/>
  <c r="AG305" i="26"/>
  <c r="AC305" i="26"/>
  <c r="AM305" i="26" s="1"/>
  <c r="A55" i="26"/>
  <c r="AP311" i="26"/>
  <c r="AL311" i="26"/>
  <c r="AK311" i="26"/>
  <c r="AH311" i="26"/>
  <c r="AG311" i="26"/>
  <c r="AC311" i="26"/>
  <c r="AN311" i="26" s="1"/>
  <c r="A54" i="26"/>
  <c r="AP286" i="26"/>
  <c r="AL286" i="26"/>
  <c r="AK286" i="26"/>
  <c r="AH286" i="26"/>
  <c r="AG286" i="26"/>
  <c r="AC286" i="26"/>
  <c r="A53" i="26"/>
  <c r="AP320" i="26"/>
  <c r="AL320" i="26"/>
  <c r="AK320" i="26"/>
  <c r="AH320" i="26"/>
  <c r="AG320" i="26"/>
  <c r="AC320" i="26"/>
  <c r="AO320" i="26" s="1"/>
  <c r="A52" i="26"/>
  <c r="AP319" i="26"/>
  <c r="AL319" i="26"/>
  <c r="AK319" i="26"/>
  <c r="AH319" i="26"/>
  <c r="AG319" i="26"/>
  <c r="AC319" i="26"/>
  <c r="AM319" i="26" s="1"/>
  <c r="A51" i="26"/>
  <c r="AP294" i="26"/>
  <c r="AL294" i="26"/>
  <c r="AK294" i="26"/>
  <c r="AH294" i="26"/>
  <c r="AG294" i="26"/>
  <c r="AC294" i="26"/>
  <c r="AN294" i="26" s="1"/>
  <c r="A50" i="26"/>
  <c r="AP291" i="26"/>
  <c r="AL291" i="26"/>
  <c r="AK291" i="26"/>
  <c r="AH291" i="26"/>
  <c r="AG291" i="26"/>
  <c r="AC291" i="26"/>
  <c r="AM291" i="26" s="1"/>
  <c r="A49" i="26"/>
  <c r="AP282" i="26"/>
  <c r="AL282" i="26"/>
  <c r="AK282" i="26"/>
  <c r="AJ282" i="26"/>
  <c r="AH282" i="26"/>
  <c r="AG282" i="26"/>
  <c r="AC282" i="26"/>
  <c r="AO282" i="26" s="1"/>
  <c r="A48" i="26"/>
  <c r="AP312" i="26"/>
  <c r="AL312" i="26"/>
  <c r="AK312" i="26"/>
  <c r="AH312" i="26"/>
  <c r="AG312" i="26"/>
  <c r="AC312" i="26"/>
  <c r="AM312" i="26" s="1"/>
  <c r="A47" i="26"/>
  <c r="AP299" i="26"/>
  <c r="AL299" i="26"/>
  <c r="AK299" i="26"/>
  <c r="AH299" i="26"/>
  <c r="AG299" i="26"/>
  <c r="AC299" i="26"/>
  <c r="AN299" i="26" s="1"/>
  <c r="A46" i="26"/>
  <c r="AP288" i="26"/>
  <c r="AL288" i="26"/>
  <c r="AK288" i="26"/>
  <c r="AH288" i="26"/>
  <c r="AG288" i="26"/>
  <c r="AC288" i="26"/>
  <c r="A45" i="26"/>
  <c r="AP303" i="26"/>
  <c r="AL303" i="26"/>
  <c r="AK303" i="26"/>
  <c r="AH303" i="26"/>
  <c r="AG303" i="26"/>
  <c r="AC303" i="26"/>
  <c r="AO303" i="26" s="1"/>
  <c r="A44" i="26"/>
  <c r="AP283" i="26"/>
  <c r="AL283" i="26"/>
  <c r="AK283" i="26"/>
  <c r="AH283" i="26"/>
  <c r="AG283" i="26"/>
  <c r="AC283" i="26"/>
  <c r="AM283" i="26" s="1"/>
  <c r="A43" i="26"/>
  <c r="AP318" i="26"/>
  <c r="AL318" i="26"/>
  <c r="AK318" i="26"/>
  <c r="AH318" i="26"/>
  <c r="AG318" i="26"/>
  <c r="AC318" i="26"/>
  <c r="AN318" i="26" s="1"/>
  <c r="A42" i="26"/>
  <c r="AP317" i="26"/>
  <c r="AL317" i="26"/>
  <c r="AK317" i="26"/>
  <c r="AH317" i="26"/>
  <c r="AG317" i="26"/>
  <c r="AC317" i="26"/>
  <c r="AM317" i="26" s="1"/>
  <c r="A41" i="26"/>
  <c r="AP284" i="26"/>
  <c r="AL284" i="26"/>
  <c r="AK284" i="26"/>
  <c r="AH284" i="26"/>
  <c r="AG284" i="26"/>
  <c r="AC284" i="26"/>
  <c r="AO284" i="26" s="1"/>
  <c r="A40" i="26"/>
  <c r="AP37" i="26"/>
  <c r="AL37" i="26"/>
  <c r="AK37" i="26"/>
  <c r="AH37" i="26"/>
  <c r="AG37" i="26"/>
  <c r="AC37" i="26"/>
  <c r="AM37" i="26" s="1"/>
  <c r="A39" i="26"/>
  <c r="AP199" i="26"/>
  <c r="AL199" i="26"/>
  <c r="AK199" i="26"/>
  <c r="AH199" i="26"/>
  <c r="AG199" i="26"/>
  <c r="AC199" i="26"/>
  <c r="AN199" i="26" s="1"/>
  <c r="A38" i="26"/>
  <c r="AP13" i="26"/>
  <c r="AL13" i="26"/>
  <c r="AK13" i="26"/>
  <c r="AH13" i="26"/>
  <c r="AG13" i="26"/>
  <c r="AC13" i="26"/>
  <c r="A37" i="26"/>
  <c r="AJ37" i="26" s="1"/>
  <c r="AP24" i="26"/>
  <c r="AL24" i="26"/>
  <c r="AK24" i="26"/>
  <c r="AH24" i="26"/>
  <c r="AG24" i="26"/>
  <c r="AC24" i="26"/>
  <c r="AO24" i="26" s="1"/>
  <c r="A36" i="26"/>
  <c r="AP23" i="26"/>
  <c r="AL23" i="26"/>
  <c r="AK23" i="26"/>
  <c r="AH23" i="26"/>
  <c r="AG23" i="26"/>
  <c r="AC23" i="26"/>
  <c r="AM23" i="26" s="1"/>
  <c r="A35" i="26"/>
  <c r="AP15" i="26"/>
  <c r="AL15" i="26"/>
  <c r="AK15" i="26"/>
  <c r="AH15" i="26"/>
  <c r="AG15" i="26"/>
  <c r="AC15" i="26"/>
  <c r="AN15" i="26" s="1"/>
  <c r="A34" i="26"/>
  <c r="AP9" i="26"/>
  <c r="AL9" i="26"/>
  <c r="AK9" i="26"/>
  <c r="AH9" i="26"/>
  <c r="AG9" i="26"/>
  <c r="AC9" i="26"/>
  <c r="AM9" i="26" s="1"/>
  <c r="A33" i="26"/>
  <c r="AP16" i="26"/>
  <c r="AL16" i="26"/>
  <c r="AK16" i="26"/>
  <c r="AH16" i="26"/>
  <c r="AG16" i="26"/>
  <c r="AC16" i="26"/>
  <c r="AO16" i="26" s="1"/>
  <c r="A32" i="26"/>
  <c r="AP34" i="26"/>
  <c r="AL34" i="26"/>
  <c r="AK34" i="26"/>
  <c r="AH34" i="26"/>
  <c r="AG34" i="26"/>
  <c r="AC34" i="26"/>
  <c r="AM34" i="26" s="1"/>
  <c r="A31" i="26"/>
  <c r="AP198" i="26"/>
  <c r="AL198" i="26"/>
  <c r="AK198" i="26"/>
  <c r="AH198" i="26"/>
  <c r="AG198" i="26"/>
  <c r="AC198" i="26"/>
  <c r="AN198" i="26" s="1"/>
  <c r="A30" i="26"/>
  <c r="AP196" i="26"/>
  <c r="AL196" i="26"/>
  <c r="AK196" i="26"/>
  <c r="AH196" i="26"/>
  <c r="AG196" i="26"/>
  <c r="AC196" i="26"/>
  <c r="A29" i="26"/>
  <c r="AP30" i="26"/>
  <c r="AL30" i="26"/>
  <c r="AK30" i="26"/>
  <c r="AH30" i="26"/>
  <c r="AG30" i="26"/>
  <c r="AC30" i="26"/>
  <c r="AO30" i="26" s="1"/>
  <c r="A28" i="26"/>
  <c r="AP20" i="26"/>
  <c r="AL20" i="26"/>
  <c r="AK20" i="26"/>
  <c r="AH20" i="26"/>
  <c r="AG20" i="26"/>
  <c r="AC20" i="26"/>
  <c r="AM20" i="26" s="1"/>
  <c r="A27" i="26"/>
  <c r="AP36" i="26"/>
  <c r="AL36" i="26"/>
  <c r="AK36" i="26"/>
  <c r="AH36" i="26"/>
  <c r="AG36" i="26"/>
  <c r="AC36" i="26"/>
  <c r="AN36" i="26" s="1"/>
  <c r="A26" i="26"/>
  <c r="AP25" i="26"/>
  <c r="AL25" i="26"/>
  <c r="AK25" i="26"/>
  <c r="AH25" i="26"/>
  <c r="AG25" i="26"/>
  <c r="AC25" i="26"/>
  <c r="AM25" i="26" s="1"/>
  <c r="A25" i="26"/>
  <c r="AJ25" i="26" s="1"/>
  <c r="AP33" i="26"/>
  <c r="AL33" i="26"/>
  <c r="AK33" i="26"/>
  <c r="AJ33" i="26"/>
  <c r="AH33" i="26"/>
  <c r="AG33" i="26"/>
  <c r="AC33" i="26"/>
  <c r="AO33" i="26" s="1"/>
  <c r="A24" i="26"/>
  <c r="AP12" i="26"/>
  <c r="AL12" i="26"/>
  <c r="AK12" i="26"/>
  <c r="AH12" i="26"/>
  <c r="AG12" i="26"/>
  <c r="AC12" i="26"/>
  <c r="AM12" i="26" s="1"/>
  <c r="A23" i="26"/>
  <c r="AP32" i="26"/>
  <c r="AL32" i="26"/>
  <c r="AK32" i="26"/>
  <c r="AH32" i="26"/>
  <c r="AG32" i="26"/>
  <c r="AC32" i="26"/>
  <c r="AN32" i="26" s="1"/>
  <c r="A22" i="26"/>
  <c r="AP14" i="26"/>
  <c r="AL14" i="26"/>
  <c r="AK14" i="26"/>
  <c r="AH14" i="26"/>
  <c r="AG14" i="26"/>
  <c r="AC14" i="26"/>
  <c r="A21" i="26"/>
  <c r="AP26" i="26"/>
  <c r="AL26" i="26"/>
  <c r="AK26" i="26"/>
  <c r="AH26" i="26"/>
  <c r="AG26" i="26"/>
  <c r="AC26" i="26"/>
  <c r="AO26" i="26" s="1"/>
  <c r="A20" i="26"/>
  <c r="AP11" i="26"/>
  <c r="AL11" i="26"/>
  <c r="AK11" i="26"/>
  <c r="AH11" i="26"/>
  <c r="AG11" i="26"/>
  <c r="AC11" i="26"/>
  <c r="AM11" i="26" s="1"/>
  <c r="A19" i="26"/>
  <c r="AP7" i="26"/>
  <c r="AL7" i="26"/>
  <c r="AK7" i="26"/>
  <c r="AH7" i="26"/>
  <c r="AG7" i="26"/>
  <c r="AC7" i="26"/>
  <c r="AN7" i="26" s="1"/>
  <c r="A18" i="26"/>
  <c r="AP10" i="26"/>
  <c r="AL10" i="26"/>
  <c r="AK10" i="26"/>
  <c r="AH10" i="26"/>
  <c r="AG10" i="26"/>
  <c r="AC10" i="26"/>
  <c r="AM10" i="26" s="1"/>
  <c r="A17" i="26"/>
  <c r="AJ17" i="26" s="1"/>
  <c r="AP28" i="26"/>
  <c r="AL28" i="26"/>
  <c r="AK28" i="26"/>
  <c r="AH28" i="26"/>
  <c r="AG28" i="26"/>
  <c r="AC28" i="26"/>
  <c r="AO28" i="26" s="1"/>
  <c r="A16" i="26"/>
  <c r="AP8" i="26"/>
  <c r="AL8" i="26"/>
  <c r="AK8" i="26"/>
  <c r="AH8" i="26"/>
  <c r="AG8" i="26"/>
  <c r="AC8" i="26"/>
  <c r="AM8" i="26" s="1"/>
  <c r="A15" i="26"/>
  <c r="AP35" i="26"/>
  <c r="AL35" i="26"/>
  <c r="AK35" i="26"/>
  <c r="AH35" i="26"/>
  <c r="AG35" i="26"/>
  <c r="AC35" i="26"/>
  <c r="AN35" i="26" s="1"/>
  <c r="A14" i="26"/>
  <c r="AJ35" i="26" s="1"/>
  <c r="AP18" i="26"/>
  <c r="AL18" i="26"/>
  <c r="AK18" i="26"/>
  <c r="AH18" i="26"/>
  <c r="AG18" i="26"/>
  <c r="AC18" i="26"/>
  <c r="A13" i="26"/>
  <c r="AP21" i="26"/>
  <c r="AL21" i="26"/>
  <c r="AK21" i="26"/>
  <c r="AH21" i="26"/>
  <c r="AG21" i="26"/>
  <c r="AC21" i="26"/>
  <c r="AO21" i="26" s="1"/>
  <c r="A12" i="26"/>
  <c r="AP31" i="26"/>
  <c r="AL31" i="26"/>
  <c r="AK31" i="26"/>
  <c r="AH31" i="26"/>
  <c r="AG31" i="26"/>
  <c r="AC31" i="26"/>
  <c r="AM31" i="26" s="1"/>
  <c r="A11" i="26"/>
  <c r="AJ11" i="26" s="1"/>
  <c r="AP27" i="26"/>
  <c r="AL27" i="26"/>
  <c r="AK27" i="26"/>
  <c r="AH27" i="26"/>
  <c r="AG27" i="26"/>
  <c r="AC27" i="26"/>
  <c r="AN27" i="26" s="1"/>
  <c r="A10" i="26"/>
  <c r="AP29" i="26"/>
  <c r="AL29" i="26"/>
  <c r="AK29" i="26"/>
  <c r="AH29" i="26"/>
  <c r="AG29" i="26"/>
  <c r="AC29" i="26"/>
  <c r="A9" i="26"/>
  <c r="AP22" i="26"/>
  <c r="AL22" i="26"/>
  <c r="AK22" i="26"/>
  <c r="AH22" i="26"/>
  <c r="AG22" i="26"/>
  <c r="AC22" i="26"/>
  <c r="AO22" i="26" s="1"/>
  <c r="A8" i="26"/>
  <c r="AP17" i="26"/>
  <c r="AL17" i="26"/>
  <c r="AK17" i="26"/>
  <c r="AH17" i="26"/>
  <c r="AG17" i="26"/>
  <c r="AC17" i="26"/>
  <c r="A7" i="26"/>
  <c r="AF321" i="27" l="1"/>
  <c r="AF233" i="27"/>
  <c r="AF59" i="27"/>
  <c r="AF676" i="27"/>
  <c r="AF20" i="27"/>
  <c r="AF620" i="27"/>
  <c r="AF178" i="27"/>
  <c r="AF262" i="27"/>
  <c r="AF600" i="27"/>
  <c r="AF772" i="27"/>
  <c r="AF786" i="27"/>
  <c r="AF16" i="27"/>
  <c r="AF28" i="27"/>
  <c r="AF127" i="27"/>
  <c r="AF276" i="27"/>
  <c r="AF346" i="27"/>
  <c r="AF466" i="27"/>
  <c r="AF106" i="27"/>
  <c r="AF175" i="27"/>
  <c r="AF222" i="27"/>
  <c r="AF332" i="27"/>
  <c r="AF335" i="27"/>
  <c r="AF354" i="27"/>
  <c r="AF400" i="27"/>
  <c r="AF438" i="27"/>
  <c r="AF668" i="27"/>
  <c r="AF304" i="27"/>
  <c r="AF350" i="27"/>
  <c r="AF410" i="27"/>
  <c r="AF450" i="27"/>
  <c r="AF478" i="27"/>
  <c r="AF583" i="27"/>
  <c r="AF168" i="27"/>
  <c r="AF342" i="27"/>
  <c r="AF32" i="27"/>
  <c r="AF43" i="27"/>
  <c r="AF182" i="27"/>
  <c r="AF193" i="27"/>
  <c r="AF248" i="27"/>
  <c r="AF380" i="27"/>
  <c r="AF386" i="27"/>
  <c r="AF664" i="27"/>
  <c r="AF730" i="27"/>
  <c r="AF746" i="27"/>
  <c r="AF782" i="27"/>
  <c r="AF36" i="27"/>
  <c r="AF74" i="27"/>
  <c r="AF120" i="27"/>
  <c r="AF139" i="27"/>
  <c r="AF172" i="27"/>
  <c r="AF229" i="27"/>
  <c r="AF273" i="27"/>
  <c r="AF284" i="27"/>
  <c r="AF593" i="27"/>
  <c r="AF636" i="27"/>
  <c r="AF660" i="27"/>
  <c r="AF672" i="27"/>
  <c r="AF695" i="27"/>
  <c r="AF766" i="27"/>
  <c r="AF8" i="27"/>
  <c r="AF113" i="27"/>
  <c r="AF135" i="27"/>
  <c r="AF147" i="27"/>
  <c r="AF165" i="27"/>
  <c r="AF358" i="27"/>
  <c r="AF430" i="27"/>
  <c r="AF482" i="27"/>
  <c r="AF604" i="27"/>
  <c r="AF726" i="27"/>
  <c r="AF751" i="27"/>
  <c r="AF771" i="27"/>
  <c r="AF24" i="27"/>
  <c r="AF55" i="27"/>
  <c r="AF162" i="27"/>
  <c r="AF186" i="27"/>
  <c r="AF394" i="27"/>
  <c r="AF523" i="27"/>
  <c r="AF532" i="27"/>
  <c r="AF17" i="27"/>
  <c r="AF25" i="27"/>
  <c r="AF37" i="27"/>
  <c r="AF63" i="27"/>
  <c r="AF64" i="27"/>
  <c r="AF70" i="27"/>
  <c r="AF71" i="27"/>
  <c r="AF77" i="27"/>
  <c r="AF78" i="27"/>
  <c r="AF81" i="27"/>
  <c r="AF82" i="27"/>
  <c r="AF12" i="27"/>
  <c r="AF13" i="27"/>
  <c r="AF9" i="27"/>
  <c r="AF21" i="27"/>
  <c r="AF33" i="27"/>
  <c r="AF40" i="27"/>
  <c r="AF41" i="27"/>
  <c r="AF46" i="27"/>
  <c r="AF47" i="27"/>
  <c r="AF49" i="27"/>
  <c r="AF50" i="27"/>
  <c r="AF53" i="27"/>
  <c r="AF75" i="27"/>
  <c r="AF89" i="27"/>
  <c r="AF93" i="27"/>
  <c r="AF96" i="27"/>
  <c r="AF99" i="27"/>
  <c r="AF29" i="27"/>
  <c r="AF56" i="27"/>
  <c r="AF60" i="27"/>
  <c r="AF66" i="27"/>
  <c r="AF67" i="27"/>
  <c r="AF85" i="27"/>
  <c r="AF136" i="27"/>
  <c r="AF140" i="27"/>
  <c r="AF143" i="27"/>
  <c r="AF144" i="27"/>
  <c r="AF223" i="27"/>
  <c r="AF237" i="27"/>
  <c r="AF238" i="27"/>
  <c r="AF240" i="27"/>
  <c r="AF259" i="27"/>
  <c r="AF296" i="27"/>
  <c r="AF297" i="27"/>
  <c r="AF305" i="27"/>
  <c r="AF123" i="27"/>
  <c r="AF148" i="27"/>
  <c r="AF179" i="27"/>
  <c r="AF183" i="27"/>
  <c r="AF187" i="27"/>
  <c r="AF190" i="27"/>
  <c r="AF194" i="27"/>
  <c r="AF219" i="27"/>
  <c r="AF234" i="27"/>
  <c r="AF242" i="27"/>
  <c r="AF263" i="27"/>
  <c r="AF266" i="27"/>
  <c r="AF267" i="27"/>
  <c r="AF300" i="27"/>
  <c r="AF301" i="27"/>
  <c r="AF308" i="27"/>
  <c r="AF309" i="27"/>
  <c r="AF325" i="27"/>
  <c r="AF109" i="27"/>
  <c r="AF110" i="27"/>
  <c r="AF114" i="27"/>
  <c r="AF121" i="27"/>
  <c r="AF124" i="27"/>
  <c r="AF128" i="27"/>
  <c r="AF151" i="27"/>
  <c r="AF152" i="27"/>
  <c r="AF155" i="27"/>
  <c r="AF156" i="27"/>
  <c r="AF159" i="27"/>
  <c r="AF212" i="27"/>
  <c r="AF215" i="27"/>
  <c r="AF216" i="27"/>
  <c r="AF230" i="27"/>
  <c r="AF245" i="27"/>
  <c r="AF252" i="27"/>
  <c r="AF312" i="27"/>
  <c r="AF313" i="27"/>
  <c r="AF316" i="27"/>
  <c r="AF317" i="27"/>
  <c r="AF320" i="27"/>
  <c r="AF323" i="27"/>
  <c r="AF328" i="27"/>
  <c r="AF329" i="27"/>
  <c r="AF102" i="27"/>
  <c r="AF117" i="27"/>
  <c r="AF118" i="27"/>
  <c r="AF131" i="27"/>
  <c r="AF132" i="27"/>
  <c r="AF169" i="27"/>
  <c r="AF173" i="27"/>
  <c r="AF197" i="27"/>
  <c r="AF200" i="27"/>
  <c r="AF201" i="27"/>
  <c r="AF204" i="27"/>
  <c r="AF205" i="27"/>
  <c r="AF208" i="27"/>
  <c r="AF209" i="27"/>
  <c r="AF226" i="27"/>
  <c r="AF227" i="27"/>
  <c r="AF249" i="27"/>
  <c r="AF255" i="27"/>
  <c r="AF256" i="27"/>
  <c r="AF270" i="27"/>
  <c r="AF274" i="27"/>
  <c r="AF277" i="27"/>
  <c r="AF280" i="27"/>
  <c r="AF281" i="27"/>
  <c r="AF285" i="27"/>
  <c r="AF288" i="27"/>
  <c r="AF289" i="27"/>
  <c r="AF292" i="27"/>
  <c r="AF293" i="27"/>
  <c r="AF333" i="27"/>
  <c r="AF347" i="27"/>
  <c r="AF359" i="27"/>
  <c r="AF365" i="27"/>
  <c r="AF366" i="27"/>
  <c r="AF369" i="27"/>
  <c r="AF370" i="27"/>
  <c r="AF395" i="27"/>
  <c r="AF407" i="27"/>
  <c r="AF422" i="27"/>
  <c r="AF423" i="27"/>
  <c r="AF431" i="27"/>
  <c r="AF434" i="27"/>
  <c r="AF435" i="27"/>
  <c r="AF439" i="27"/>
  <c r="AF446" i="27"/>
  <c r="AF447" i="27"/>
  <c r="AF451" i="27"/>
  <c r="AF454" i="27"/>
  <c r="AF455" i="27"/>
  <c r="AF462" i="27"/>
  <c r="AF463" i="27"/>
  <c r="AF498" i="27"/>
  <c r="AF499" i="27"/>
  <c r="AF336" i="27"/>
  <c r="AF343" i="27"/>
  <c r="AF376" i="27"/>
  <c r="AF377" i="27"/>
  <c r="AF384" i="27"/>
  <c r="AF390" i="27"/>
  <c r="AF391" i="27"/>
  <c r="AF396" i="27"/>
  <c r="AF486" i="27"/>
  <c r="AF487" i="27"/>
  <c r="AF502" i="27"/>
  <c r="AF503" i="27"/>
  <c r="AF506" i="27"/>
  <c r="AF507" i="27"/>
  <c r="AF339" i="27"/>
  <c r="AF340" i="27"/>
  <c r="AF355" i="27"/>
  <c r="AF381" i="27"/>
  <c r="AF387" i="27"/>
  <c r="AF404" i="27"/>
  <c r="AF405" i="27"/>
  <c r="AF414" i="27"/>
  <c r="AF415" i="27"/>
  <c r="AF470" i="27"/>
  <c r="AF471" i="27"/>
  <c r="AF490" i="27"/>
  <c r="AF491" i="27"/>
  <c r="AF510" i="27"/>
  <c r="AF511" i="27"/>
  <c r="AF341" i="27"/>
  <c r="AF351" i="27"/>
  <c r="AF362" i="27"/>
  <c r="AF373" i="27"/>
  <c r="AF397" i="27"/>
  <c r="AF401" i="27"/>
  <c r="AF406" i="27"/>
  <c r="AF411" i="27"/>
  <c r="AF418" i="27"/>
  <c r="AF419" i="27"/>
  <c r="AF426" i="27"/>
  <c r="AF427" i="27"/>
  <c r="AF442" i="27"/>
  <c r="AF443" i="27"/>
  <c r="AF458" i="27"/>
  <c r="AF459" i="27"/>
  <c r="AF467" i="27"/>
  <c r="AF474" i="27"/>
  <c r="AF475" i="27"/>
  <c r="AF479" i="27"/>
  <c r="AF483" i="27"/>
  <c r="AF494" i="27"/>
  <c r="AF495" i="27"/>
  <c r="AF544" i="27"/>
  <c r="AF545" i="27"/>
  <c r="AF570" i="27"/>
  <c r="AF592" i="27"/>
  <c r="AF601" i="27"/>
  <c r="AF611" i="27"/>
  <c r="AF612" i="27"/>
  <c r="AF652" i="27"/>
  <c r="AF653" i="27"/>
  <c r="AF656" i="27"/>
  <c r="AF657" i="27"/>
  <c r="AF515" i="27"/>
  <c r="AF516" i="27"/>
  <c r="AF528" i="27"/>
  <c r="AF529" i="27"/>
  <c r="AF533" i="27"/>
  <c r="AF556" i="27"/>
  <c r="AF557" i="27"/>
  <c r="AF564" i="27"/>
  <c r="AF565" i="27"/>
  <c r="AF567" i="27"/>
  <c r="AF569" i="27"/>
  <c r="AF573" i="27"/>
  <c r="AF576" i="27"/>
  <c r="AF594" i="27"/>
  <c r="AF597" i="27"/>
  <c r="AF616" i="27"/>
  <c r="AF628" i="27"/>
  <c r="AF629" i="27"/>
  <c r="AF661" i="27"/>
  <c r="AF665" i="27"/>
  <c r="AF669" i="27"/>
  <c r="AF514" i="27"/>
  <c r="AF519" i="27"/>
  <c r="AF520" i="27"/>
  <c r="AF536" i="27"/>
  <c r="AF537" i="27"/>
  <c r="AF548" i="27"/>
  <c r="AF549" i="27"/>
  <c r="AF560" i="27"/>
  <c r="AF561" i="27"/>
  <c r="AF579" i="27"/>
  <c r="AF580" i="27"/>
  <c r="AF584" i="27"/>
  <c r="AF587" i="27"/>
  <c r="AF588" i="27"/>
  <c r="AF624" i="27"/>
  <c r="AF632" i="27"/>
  <c r="AF633" i="27"/>
  <c r="AF637" i="27"/>
  <c r="AF640" i="27"/>
  <c r="AF641" i="27"/>
  <c r="AF673" i="27"/>
  <c r="AF524" i="27"/>
  <c r="AF540" i="27"/>
  <c r="AF541" i="27"/>
  <c r="AF552" i="27"/>
  <c r="AF553" i="27"/>
  <c r="AF591" i="27"/>
  <c r="AF605" i="27"/>
  <c r="AF608" i="27"/>
  <c r="AF609" i="27"/>
  <c r="AF644" i="27"/>
  <c r="AF645" i="27"/>
  <c r="AF648" i="27"/>
  <c r="AF649" i="27"/>
  <c r="AF684" i="27"/>
  <c r="AF685" i="27"/>
  <c r="AF691" i="27"/>
  <c r="AF692" i="27"/>
  <c r="AF707" i="27"/>
  <c r="AF708" i="27"/>
  <c r="AF711" i="27"/>
  <c r="AF712" i="27"/>
  <c r="AF715" i="27"/>
  <c r="AF716" i="27"/>
  <c r="AF719" i="27"/>
  <c r="AF720" i="27"/>
  <c r="AF736" i="27"/>
  <c r="AF739" i="27"/>
  <c r="AF740" i="27"/>
  <c r="AF743" i="27"/>
  <c r="AF804" i="27"/>
  <c r="AF808" i="27"/>
  <c r="AF812" i="27"/>
  <c r="AF816" i="27"/>
  <c r="AF819" i="27"/>
  <c r="AF677" i="27"/>
  <c r="AF696" i="27"/>
  <c r="AF731" i="27"/>
  <c r="AF755" i="27"/>
  <c r="AF758" i="27"/>
  <c r="AF759" i="27"/>
  <c r="AF762" i="27"/>
  <c r="AF763" i="27"/>
  <c r="AF767" i="27"/>
  <c r="AF768" i="27"/>
  <c r="AF774" i="27"/>
  <c r="AF775" i="27"/>
  <c r="AF794" i="27"/>
  <c r="AF795" i="27"/>
  <c r="AF798" i="27"/>
  <c r="AF799" i="27"/>
  <c r="AF803" i="27"/>
  <c r="AF807" i="27"/>
  <c r="AF811" i="27"/>
  <c r="AF815" i="27"/>
  <c r="AF680" i="27"/>
  <c r="AF681" i="27"/>
  <c r="AF699" i="27"/>
  <c r="AF700" i="27"/>
  <c r="AF727" i="27"/>
  <c r="AF778" i="27"/>
  <c r="AF779" i="27"/>
  <c r="AF790" i="27"/>
  <c r="AF791" i="27"/>
  <c r="AF801" i="27"/>
  <c r="AF802" i="27"/>
  <c r="AF806" i="27"/>
  <c r="AF810" i="27"/>
  <c r="AF814" i="27"/>
  <c r="AF818" i="27"/>
  <c r="AF687" i="27"/>
  <c r="AF688" i="27"/>
  <c r="AF703" i="27"/>
  <c r="AF704" i="27"/>
  <c r="AF723" i="27"/>
  <c r="AF724" i="27"/>
  <c r="AF734" i="27"/>
  <c r="AF747" i="27"/>
  <c r="AF783" i="27"/>
  <c r="AF787" i="27"/>
  <c r="AF805" i="27"/>
  <c r="AF809" i="27"/>
  <c r="AF813" i="27"/>
  <c r="AF817" i="27"/>
  <c r="AF23" i="27"/>
  <c r="AF39" i="27"/>
  <c r="AF48" i="27"/>
  <c r="AF69" i="27"/>
  <c r="AF76" i="27"/>
  <c r="AF154" i="27"/>
  <c r="AF7" i="27"/>
  <c r="AF19" i="27"/>
  <c r="AF35" i="27"/>
  <c r="AF45" i="27"/>
  <c r="AF58" i="27"/>
  <c r="AF80" i="27"/>
  <c r="AF98" i="27"/>
  <c r="AF116" i="27"/>
  <c r="AF126" i="27"/>
  <c r="AF142" i="27"/>
  <c r="AF158" i="27"/>
  <c r="AF161" i="27"/>
  <c r="AF164" i="27"/>
  <c r="AF171" i="27"/>
  <c r="AF185" i="27"/>
  <c r="AF112" i="27"/>
  <c r="AF138" i="27"/>
  <c r="AF167" i="27"/>
  <c r="AF181" i="27"/>
  <c r="AF15" i="27"/>
  <c r="AF31" i="27"/>
  <c r="AF54" i="27"/>
  <c r="AF62" i="27"/>
  <c r="AF73" i="27"/>
  <c r="AF83" i="27"/>
  <c r="AF91" i="27"/>
  <c r="AF95" i="27"/>
  <c r="AF108" i="27"/>
  <c r="AF130" i="27"/>
  <c r="AF146" i="27"/>
  <c r="AF174" i="27"/>
  <c r="AF189" i="27"/>
  <c r="AF11" i="27"/>
  <c r="AF27" i="27"/>
  <c r="AF42" i="27"/>
  <c r="AF52" i="27"/>
  <c r="AF65" i="27"/>
  <c r="AF87" i="27"/>
  <c r="AF105" i="27"/>
  <c r="AF119" i="27"/>
  <c r="AF134" i="27"/>
  <c r="AF150" i="27"/>
  <c r="AF177" i="27"/>
  <c r="AF195" i="27"/>
  <c r="AF10" i="27"/>
  <c r="AF14" i="27"/>
  <c r="AF18" i="27"/>
  <c r="AF22" i="27"/>
  <c r="AF26" i="27"/>
  <c r="AF30" i="27"/>
  <c r="AF34" i="27"/>
  <c r="AF38" i="27"/>
  <c r="AF44" i="27"/>
  <c r="AF51" i="27"/>
  <c r="AF57" i="27"/>
  <c r="AF61" i="27"/>
  <c r="AF68" i="27"/>
  <c r="AF72" i="27"/>
  <c r="AF79" i="27"/>
  <c r="AF86" i="27"/>
  <c r="AF90" i="27"/>
  <c r="AF94" i="27"/>
  <c r="AF97" i="27"/>
  <c r="AF101" i="27"/>
  <c r="AF104" i="27"/>
  <c r="AF107" i="27"/>
  <c r="AF111" i="27"/>
  <c r="AF115" i="27"/>
  <c r="AF122" i="27"/>
  <c r="AF125" i="27"/>
  <c r="AF129" i="27"/>
  <c r="AF133" i="27"/>
  <c r="AF137" i="27"/>
  <c r="AF141" i="27"/>
  <c r="AF145" i="27"/>
  <c r="AF149" i="27"/>
  <c r="AF153" i="27"/>
  <c r="AF157" i="27"/>
  <c r="AF160" i="27"/>
  <c r="AF163" i="27"/>
  <c r="AF166" i="27"/>
  <c r="AF170" i="27"/>
  <c r="AF176" i="27"/>
  <c r="AF180" i="27"/>
  <c r="AF184" i="27"/>
  <c r="AF188" i="27"/>
  <c r="AF198" i="27"/>
  <c r="AF202" i="27"/>
  <c r="AF206" i="27"/>
  <c r="AF210" i="27"/>
  <c r="AF253" i="27"/>
  <c r="AF250" i="27"/>
  <c r="AF272" i="27"/>
  <c r="AF213" i="27"/>
  <c r="AF217" i="27"/>
  <c r="AF258" i="27"/>
  <c r="AF261" i="27"/>
  <c r="AF268" i="27"/>
  <c r="AF192" i="27"/>
  <c r="AF220" i="27"/>
  <c r="AF224" i="27"/>
  <c r="AF231" i="27"/>
  <c r="AF235" i="27"/>
  <c r="AF239" i="27"/>
  <c r="AF283" i="27"/>
  <c r="AF295" i="27"/>
  <c r="AF307" i="27"/>
  <c r="AF251" i="27"/>
  <c r="AF254" i="27"/>
  <c r="AF269" i="27"/>
  <c r="AF279" i="27"/>
  <c r="AF291" i="27"/>
  <c r="AF319" i="27"/>
  <c r="AF322" i="27"/>
  <c r="AF363" i="27"/>
  <c r="AF367" i="27"/>
  <c r="AF371" i="27"/>
  <c r="AF244" i="27"/>
  <c r="AF247" i="27"/>
  <c r="AF265" i="27"/>
  <c r="AF275" i="27"/>
  <c r="AF287" i="27"/>
  <c r="AF303" i="27"/>
  <c r="AF315" i="27"/>
  <c r="AF331" i="27"/>
  <c r="AF360" i="27"/>
  <c r="AF299" i="27"/>
  <c r="AF311" i="27"/>
  <c r="AF327" i="27"/>
  <c r="AF338" i="27"/>
  <c r="AF344" i="27"/>
  <c r="AF348" i="27"/>
  <c r="AF352" i="27"/>
  <c r="AF356" i="27"/>
  <c r="AF441" i="27"/>
  <c r="AF457" i="27"/>
  <c r="AF469" i="27"/>
  <c r="AF481" i="27"/>
  <c r="AF374" i="27"/>
  <c r="AF378" i="27"/>
  <c r="AF382" i="27"/>
  <c r="AF385" i="27"/>
  <c r="AF388" i="27"/>
  <c r="AF392" i="27"/>
  <c r="AF398" i="27"/>
  <c r="AF402" i="27"/>
  <c r="AF408" i="27"/>
  <c r="AF412" i="27"/>
  <c r="AF413" i="27"/>
  <c r="AF425" i="27"/>
  <c r="AF437" i="27"/>
  <c r="AF453" i="27"/>
  <c r="AF485" i="27"/>
  <c r="AF488" i="27"/>
  <c r="AF421" i="27"/>
  <c r="AF433" i="27"/>
  <c r="AF449" i="27"/>
  <c r="AF465" i="27"/>
  <c r="AF477" i="27"/>
  <c r="AF417" i="27"/>
  <c r="AF429" i="27"/>
  <c r="AF445" i="27"/>
  <c r="AF461" i="27"/>
  <c r="AF473" i="27"/>
  <c r="AF493" i="27"/>
  <c r="AF509" i="27"/>
  <c r="AF518" i="27"/>
  <c r="AF535" i="27"/>
  <c r="AF566" i="27"/>
  <c r="AF613" i="27"/>
  <c r="AF480" i="27"/>
  <c r="AF484" i="27"/>
  <c r="AF489" i="27"/>
  <c r="AF505" i="27"/>
  <c r="AF527" i="27"/>
  <c r="AF547" i="27"/>
  <c r="AF555" i="27"/>
  <c r="AF563" i="27"/>
  <c r="AF572" i="27"/>
  <c r="AF590" i="27"/>
  <c r="AF614" i="27"/>
  <c r="AF501" i="27"/>
  <c r="AF522" i="27"/>
  <c r="AF539" i="27"/>
  <c r="AF497" i="27"/>
  <c r="AF513" i="27"/>
  <c r="AF531" i="27"/>
  <c r="AF543" i="27"/>
  <c r="AF551" i="27"/>
  <c r="AF559" i="27"/>
  <c r="AF574" i="27"/>
  <c r="AF578" i="27"/>
  <c r="AF585" i="27"/>
  <c r="AF521" i="27"/>
  <c r="AF525" i="27"/>
  <c r="AF526" i="27"/>
  <c r="AF530" i="27"/>
  <c r="AF534" i="27"/>
  <c r="AF538" i="27"/>
  <c r="AF542" i="27"/>
  <c r="AF546" i="27"/>
  <c r="AF550" i="27"/>
  <c r="AF554" i="27"/>
  <c r="AF558" i="27"/>
  <c r="AF562" i="27"/>
  <c r="AF568" i="27"/>
  <c r="AF571" i="27"/>
  <c r="AF575" i="27"/>
  <c r="AF586" i="27"/>
  <c r="AF598" i="27"/>
  <c r="AF602" i="27"/>
  <c r="AF606" i="27"/>
  <c r="AF582" i="27"/>
  <c r="AF610" i="27"/>
  <c r="AF618" i="27"/>
  <c r="AF638" i="27"/>
  <c r="AF642" i="27"/>
  <c r="AF626" i="27"/>
  <c r="AF630" i="27"/>
  <c r="AF646" i="27"/>
  <c r="AF654" i="27"/>
  <c r="AF622" i="27"/>
  <c r="AF634" i="27"/>
  <c r="AF659" i="27"/>
  <c r="AF651" i="27"/>
  <c r="AF667" i="27"/>
  <c r="AF683" i="27"/>
  <c r="AF615" i="27"/>
  <c r="AF619" i="27"/>
  <c r="AF623" i="27"/>
  <c r="AF627" i="27"/>
  <c r="AF631" i="27"/>
  <c r="AF635" i="27"/>
  <c r="AF639" i="27"/>
  <c r="AF643" i="27"/>
  <c r="AF647" i="27"/>
  <c r="AF663" i="27"/>
  <c r="AF675" i="27"/>
  <c r="AF725" i="27"/>
  <c r="AF679" i="27"/>
  <c r="AF698" i="27"/>
  <c r="AF655" i="27"/>
  <c r="AF671" i="27"/>
  <c r="AF670" i="27"/>
  <c r="AF674" i="27"/>
  <c r="AF678" i="27"/>
  <c r="AF682" i="27"/>
  <c r="AF709" i="27"/>
  <c r="AF713" i="27"/>
  <c r="AF717" i="27"/>
  <c r="AF721" i="27"/>
  <c r="AF694" i="27"/>
  <c r="AF706" i="27"/>
  <c r="AF686" i="27"/>
  <c r="AF690" i="27"/>
  <c r="AF702" i="27"/>
  <c r="AF728" i="27"/>
  <c r="AF744" i="27"/>
  <c r="AF737" i="27"/>
  <c r="AF741" i="27"/>
  <c r="AF765" i="27"/>
  <c r="AF777" i="27"/>
  <c r="AF748" i="27"/>
  <c r="AF752" i="27"/>
  <c r="AF761" i="27"/>
  <c r="AF770" i="27"/>
  <c r="AF757" i="27"/>
  <c r="AF769" i="27"/>
  <c r="AF773" i="27"/>
  <c r="AF776" i="27"/>
  <c r="AF784" i="27"/>
  <c r="AF780" i="27"/>
  <c r="AJ406" i="26"/>
  <c r="AJ148" i="26"/>
  <c r="AJ438" i="26"/>
  <c r="BB827" i="26"/>
  <c r="BF827" i="26"/>
  <c r="AJ398" i="26"/>
  <c r="AJ521" i="26"/>
  <c r="AJ698" i="26"/>
  <c r="AJ682" i="26"/>
  <c r="AJ634" i="26"/>
  <c r="AJ642" i="26"/>
  <c r="AJ761" i="26"/>
  <c r="AJ458" i="26"/>
  <c r="AJ189" i="26"/>
  <c r="AJ597" i="26"/>
  <c r="AJ145" i="26"/>
  <c r="AJ648" i="26"/>
  <c r="AJ503" i="26"/>
  <c r="AJ684" i="26"/>
  <c r="AJ274" i="26"/>
  <c r="AJ131" i="26"/>
  <c r="AJ569" i="26"/>
  <c r="AJ573" i="26"/>
  <c r="AJ620" i="26"/>
  <c r="AJ556" i="26"/>
  <c r="AJ526" i="26"/>
  <c r="AJ455" i="26"/>
  <c r="AJ480" i="26"/>
  <c r="AJ518" i="26"/>
  <c r="AJ709" i="26"/>
  <c r="AJ661" i="26"/>
  <c r="AJ713" i="26"/>
  <c r="AJ633" i="26"/>
  <c r="AJ637" i="26"/>
  <c r="AJ606" i="26"/>
  <c r="AJ724" i="26"/>
  <c r="AJ288" i="26"/>
  <c r="AJ292" i="26"/>
  <c r="AJ740" i="26"/>
  <c r="AJ593" i="26"/>
  <c r="AJ592" i="26"/>
  <c r="AJ615" i="26"/>
  <c r="AJ489" i="26"/>
  <c r="AJ514" i="26"/>
  <c r="AJ502" i="26"/>
  <c r="AJ522" i="26"/>
  <c r="AJ463" i="26"/>
  <c r="AJ657" i="26"/>
  <c r="AJ705" i="26"/>
  <c r="AJ284" i="26"/>
  <c r="AJ123" i="26"/>
  <c r="AJ133" i="26"/>
  <c r="AJ736" i="26"/>
  <c r="AJ590" i="26"/>
  <c r="AJ756" i="26"/>
  <c r="AJ530" i="26"/>
  <c r="AJ485" i="26"/>
  <c r="AJ510" i="26"/>
  <c r="AJ555" i="26"/>
  <c r="AJ506" i="26"/>
  <c r="AJ653" i="26"/>
  <c r="AJ625" i="26"/>
  <c r="AJ645" i="26"/>
  <c r="AJ495" i="26"/>
  <c r="AJ746" i="26"/>
  <c r="AJ330" i="26"/>
  <c r="AJ308" i="26"/>
  <c r="AJ646" i="26"/>
  <c r="AJ548" i="26"/>
  <c r="AJ544" i="26"/>
  <c r="AJ557" i="26"/>
  <c r="AJ706" i="26"/>
  <c r="AJ702" i="26"/>
  <c r="AJ658" i="26"/>
  <c r="AJ721" i="26"/>
  <c r="AJ566" i="26"/>
  <c r="AJ621" i="26"/>
  <c r="AJ527" i="26"/>
  <c r="AJ714" i="26"/>
  <c r="AJ507" i="26"/>
  <c r="AJ511" i="26"/>
  <c r="AJ519" i="26"/>
  <c r="AJ440" i="26"/>
  <c r="AJ490" i="26"/>
  <c r="AJ694" i="26"/>
  <c r="AJ29" i="26"/>
  <c r="AJ315" i="26"/>
  <c r="AJ384" i="26"/>
  <c r="AJ754" i="26"/>
  <c r="AJ540" i="26"/>
  <c r="AJ638" i="26"/>
  <c r="AJ630" i="26"/>
  <c r="AJ626" i="26"/>
  <c r="AJ733" i="26"/>
  <c r="AJ741" i="26"/>
  <c r="AJ773" i="26"/>
  <c r="AJ283" i="26"/>
  <c r="AJ273" i="26"/>
  <c r="AJ195" i="26"/>
  <c r="AJ199" i="26"/>
  <c r="AJ278" i="26"/>
  <c r="AJ441" i="26"/>
  <c r="AJ433" i="26"/>
  <c r="AJ541" i="26"/>
  <c r="AJ287" i="26"/>
  <c r="AJ73" i="26"/>
  <c r="AJ268" i="26"/>
  <c r="AO42" i="26"/>
  <c r="AJ726" i="26"/>
  <c r="AJ15" i="26"/>
  <c r="AJ568" i="26"/>
  <c r="AJ610" i="26"/>
  <c r="AJ628" i="26"/>
  <c r="AJ614" i="26"/>
  <c r="AJ437" i="26"/>
  <c r="AJ429" i="26"/>
  <c r="AJ497" i="26"/>
  <c r="AJ471" i="26"/>
  <c r="AJ445" i="26"/>
  <c r="AJ454" i="26"/>
  <c r="AJ70" i="26"/>
  <c r="AJ348" i="26"/>
  <c r="AJ342" i="26"/>
  <c r="AJ619" i="26"/>
  <c r="AJ605" i="26"/>
  <c r="AJ717" i="26"/>
  <c r="AJ385" i="26"/>
  <c r="AJ405" i="26"/>
  <c r="AJ576" i="26"/>
  <c r="AJ632" i="26"/>
  <c r="AJ636" i="26"/>
  <c r="AJ505" i="26"/>
  <c r="AJ529" i="26"/>
  <c r="AJ525" i="26"/>
  <c r="AJ501" i="26"/>
  <c r="AJ488" i="26"/>
  <c r="AJ475" i="26"/>
  <c r="AJ542" i="26"/>
  <c r="AJ509" i="26"/>
  <c r="AJ668" i="26"/>
  <c r="AJ672" i="26"/>
  <c r="AJ680" i="26"/>
  <c r="AJ660" i="26"/>
  <c r="AJ644" i="26"/>
  <c r="AJ601" i="26"/>
  <c r="AJ303" i="26"/>
  <c r="AJ294" i="26"/>
  <c r="AJ285" i="26"/>
  <c r="AJ271" i="26"/>
  <c r="AJ397" i="26"/>
  <c r="AJ624" i="26"/>
  <c r="AJ513" i="26"/>
  <c r="AJ467" i="26"/>
  <c r="AJ450" i="26"/>
  <c r="AJ462" i="26"/>
  <c r="AJ517" i="26"/>
  <c r="AJ688" i="26"/>
  <c r="AJ760" i="26"/>
  <c r="AJ286" i="26"/>
  <c r="AJ290" i="26"/>
  <c r="AJ143" i="26"/>
  <c r="AJ193" i="26"/>
  <c r="AJ74" i="26"/>
  <c r="AJ328" i="26"/>
  <c r="AJ332" i="26"/>
  <c r="AJ553" i="26"/>
  <c r="AJ528" i="26"/>
  <c r="AJ715" i="26"/>
  <c r="AJ432" i="26"/>
  <c r="AJ707" i="26"/>
  <c r="AJ379" i="26"/>
  <c r="AJ747" i="26"/>
  <c r="AJ738" i="26"/>
  <c r="AJ742" i="26"/>
  <c r="AR827" i="26"/>
  <c r="AJ299" i="26"/>
  <c r="AJ319" i="26"/>
  <c r="AJ295" i="26"/>
  <c r="AJ42" i="26"/>
  <c r="AJ643" i="26"/>
  <c r="AJ755" i="26"/>
  <c r="AJ428" i="26"/>
  <c r="AJ675" i="26"/>
  <c r="AJ679" i="26"/>
  <c r="AJ222" i="26"/>
  <c r="AF819" i="26"/>
  <c r="AI819" i="26" s="1"/>
  <c r="AJ7" i="26"/>
  <c r="AJ20" i="26"/>
  <c r="AJ34" i="26"/>
  <c r="AJ627" i="26"/>
  <c r="AJ436" i="26"/>
  <c r="AJ444" i="26"/>
  <c r="AJ194" i="26"/>
  <c r="AJ693" i="26"/>
  <c r="AJ408" i="26"/>
  <c r="AJ539" i="26"/>
  <c r="AJ383" i="26"/>
  <c r="AJ72" i="26"/>
  <c r="AJ341" i="26"/>
  <c r="AJ595" i="26"/>
  <c r="AJ549" i="26"/>
  <c r="AJ396" i="26"/>
  <c r="AJ103" i="26"/>
  <c r="AJ487" i="26"/>
  <c r="AJ520" i="26"/>
  <c r="AJ692" i="26"/>
  <c r="AO363" i="26"/>
  <c r="AJ744" i="26"/>
  <c r="AJ588" i="26"/>
  <c r="AJ578" i="26"/>
  <c r="AJ180" i="26"/>
  <c r="AJ188" i="26"/>
  <c r="AJ327" i="26"/>
  <c r="AJ470" i="26"/>
  <c r="AJ373" i="26"/>
  <c r="AJ416" i="26"/>
  <c r="AJ318" i="26"/>
  <c r="AJ297" i="26"/>
  <c r="AJ307" i="26"/>
  <c r="AJ302" i="26"/>
  <c r="AJ716" i="26"/>
  <c r="AJ67" i="26"/>
  <c r="AJ147" i="26"/>
  <c r="AJ153" i="26"/>
  <c r="AJ163" i="26"/>
  <c r="AJ173" i="26"/>
  <c r="AJ179" i="26"/>
  <c r="AJ574" i="26"/>
  <c r="AJ575" i="26"/>
  <c r="AJ594" i="26"/>
  <c r="AJ617" i="26"/>
  <c r="AJ612" i="26"/>
  <c r="AJ616" i="26"/>
  <c r="AJ647" i="26"/>
  <c r="AJ321" i="26"/>
  <c r="AJ335" i="26"/>
  <c r="AJ336" i="26"/>
  <c r="AJ464" i="26"/>
  <c r="AJ532" i="26"/>
  <c r="AJ515" i="26"/>
  <c r="AJ562" i="26"/>
  <c r="AJ500" i="26"/>
  <c r="AJ443" i="26"/>
  <c r="AJ524" i="26"/>
  <c r="AJ536" i="26"/>
  <c r="AJ460" i="26"/>
  <c r="AJ482" i="26"/>
  <c r="AJ496" i="26"/>
  <c r="AF698" i="26"/>
  <c r="AI698" i="26" s="1"/>
  <c r="AJ683" i="26"/>
  <c r="AJ703" i="26"/>
  <c r="AJ654" i="26"/>
  <c r="AJ352" i="26"/>
  <c r="AJ368" i="26"/>
  <c r="AJ378" i="26"/>
  <c r="AJ631" i="26"/>
  <c r="AJ603" i="26"/>
  <c r="AJ600" i="26"/>
  <c r="AJ723" i="26"/>
  <c r="AJ734" i="26"/>
  <c r="AJ735" i="26"/>
  <c r="AJ729" i="26"/>
  <c r="AJ404" i="26"/>
  <c r="AJ415" i="26"/>
  <c r="AJ411" i="26"/>
  <c r="AJ259" i="26"/>
  <c r="AJ264" i="26"/>
  <c r="AJ250" i="26"/>
  <c r="AJ565" i="26"/>
  <c r="AJ585" i="26"/>
  <c r="AJ10" i="26"/>
  <c r="AJ198" i="26"/>
  <c r="AJ298" i="26"/>
  <c r="AJ613" i="26"/>
  <c r="AJ331" i="26"/>
  <c r="AJ712" i="26"/>
  <c r="AJ563" i="26"/>
  <c r="AJ655" i="26"/>
  <c r="AJ671" i="26"/>
  <c r="AJ360" i="26"/>
  <c r="AJ604" i="26"/>
  <c r="AJ22" i="26"/>
  <c r="AJ21" i="26"/>
  <c r="AJ12" i="26"/>
  <c r="AJ30" i="26"/>
  <c r="AJ16" i="26"/>
  <c r="AJ24" i="26"/>
  <c r="AJ317" i="26"/>
  <c r="AJ313" i="26"/>
  <c r="AJ309" i="26"/>
  <c r="AJ289" i="26"/>
  <c r="AJ293" i="26"/>
  <c r="AJ667" i="26"/>
  <c r="AJ386" i="26"/>
  <c r="AJ382" i="26"/>
  <c r="AJ407" i="26"/>
  <c r="AJ38" i="26"/>
  <c r="AJ144" i="26"/>
  <c r="AJ142" i="26"/>
  <c r="AO160" i="26"/>
  <c r="AJ749" i="26"/>
  <c r="AJ172" i="26"/>
  <c r="AJ570" i="26"/>
  <c r="AO593" i="26"/>
  <c r="AJ623" i="26"/>
  <c r="AJ104" i="26"/>
  <c r="Z820" i="26"/>
  <c r="AJ334" i="26"/>
  <c r="AJ322" i="26"/>
  <c r="AJ212" i="26"/>
  <c r="AJ218" i="26"/>
  <c r="AJ757" i="26"/>
  <c r="AJ558" i="26"/>
  <c r="AJ448" i="26"/>
  <c r="AJ512" i="26"/>
  <c r="AJ426" i="26"/>
  <c r="AJ478" i="26"/>
  <c r="AJ491" i="26"/>
  <c r="AJ508" i="26"/>
  <c r="AJ477" i="26"/>
  <c r="AJ469" i="26"/>
  <c r="AJ533" i="26"/>
  <c r="AJ474" i="26"/>
  <c r="AJ486" i="26"/>
  <c r="AJ552" i="26"/>
  <c r="AJ421" i="26"/>
  <c r="AJ435" i="26"/>
  <c r="AJ545" i="26"/>
  <c r="AJ663" i="26"/>
  <c r="AJ708" i="26"/>
  <c r="AJ699" i="26"/>
  <c r="AJ358" i="26"/>
  <c r="AJ363" i="26"/>
  <c r="AJ618" i="26"/>
  <c r="AJ95" i="26"/>
  <c r="AJ209" i="26"/>
  <c r="AJ210" i="26"/>
  <c r="AO597" i="26"/>
  <c r="AJ599" i="26"/>
  <c r="AJ392" i="26"/>
  <c r="AJ393" i="26"/>
  <c r="AJ748" i="26"/>
  <c r="AJ134" i="26"/>
  <c r="AJ154" i="26"/>
  <c r="AJ164" i="26"/>
  <c r="AJ753" i="26"/>
  <c r="AJ801" i="26"/>
  <c r="AJ481" i="26"/>
  <c r="AJ355" i="26"/>
  <c r="AJ32" i="26"/>
  <c r="AJ457" i="26"/>
  <c r="AJ537" i="26"/>
  <c r="AJ266" i="26"/>
  <c r="AJ449" i="26"/>
  <c r="AJ466" i="26"/>
  <c r="AJ534" i="26"/>
  <c r="AJ546" i="26"/>
  <c r="AJ461" i="26"/>
  <c r="AJ439" i="26"/>
  <c r="AJ69" i="26"/>
  <c r="AJ456" i="26"/>
  <c r="AJ337" i="26"/>
  <c r="AJ640" i="26"/>
  <c r="AJ504" i="26"/>
  <c r="AJ86" i="26"/>
  <c r="AJ90" i="26"/>
  <c r="AJ91" i="26"/>
  <c r="AJ204" i="26"/>
  <c r="AJ108" i="26"/>
  <c r="AJ137" i="26"/>
  <c r="AJ155" i="26"/>
  <c r="AJ146" i="26"/>
  <c r="AJ156" i="26"/>
  <c r="AJ150" i="26"/>
  <c r="AJ138" i="26"/>
  <c r="AJ245" i="26"/>
  <c r="AJ244" i="26"/>
  <c r="AJ262" i="26"/>
  <c r="AJ270" i="26"/>
  <c r="AJ229" i="26"/>
  <c r="AJ226" i="26"/>
  <c r="AJ279" i="26"/>
  <c r="AJ280" i="26"/>
  <c r="AJ41" i="26"/>
  <c r="AJ46" i="26"/>
  <c r="AJ215" i="26"/>
  <c r="AJ170" i="26"/>
  <c r="AJ414" i="26"/>
  <c r="AJ681" i="26"/>
  <c r="AJ281" i="26"/>
  <c r="AJ51" i="26"/>
  <c r="AJ187" i="26"/>
  <c r="AJ201" i="26"/>
  <c r="AJ169" i="26"/>
  <c r="AJ102" i="26"/>
  <c r="AJ31" i="26"/>
  <c r="AJ36" i="26"/>
  <c r="AJ305" i="26"/>
  <c r="AJ300" i="26"/>
  <c r="AJ316" i="26"/>
  <c r="AJ296" i="26"/>
  <c r="AJ272" i="26"/>
  <c r="AO386" i="26"/>
  <c r="AJ39" i="26"/>
  <c r="AJ43" i="26"/>
  <c r="AJ139" i="26"/>
  <c r="AJ130" i="26"/>
  <c r="AJ64" i="26"/>
  <c r="AJ65" i="26"/>
  <c r="AJ171" i="26"/>
  <c r="AJ176" i="26"/>
  <c r="AJ177" i="26"/>
  <c r="AJ185" i="26"/>
  <c r="AJ186" i="26"/>
  <c r="AJ191" i="26"/>
  <c r="AO613" i="26"/>
  <c r="AF636" i="26"/>
  <c r="AI636" i="26" s="1"/>
  <c r="AJ99" i="26"/>
  <c r="AJ97" i="26"/>
  <c r="AJ96" i="26"/>
  <c r="AJ197" i="26"/>
  <c r="AJ325" i="26"/>
  <c r="AJ323" i="26"/>
  <c r="AJ329" i="26"/>
  <c r="AJ219" i="26"/>
  <c r="AJ483" i="26"/>
  <c r="AJ255" i="26"/>
  <c r="AJ425" i="26"/>
  <c r="AJ434" i="26"/>
  <c r="AJ550" i="26"/>
  <c r="AJ494" i="26"/>
  <c r="AJ554" i="26"/>
  <c r="AJ202" i="26"/>
  <c r="AJ656" i="26"/>
  <c r="AJ652" i="26"/>
  <c r="AJ338" i="26"/>
  <c r="AJ344" i="26"/>
  <c r="AJ366" i="26"/>
  <c r="AJ364" i="26"/>
  <c r="AJ381" i="26"/>
  <c r="AJ84" i="26"/>
  <c r="AJ523" i="26"/>
  <c r="AJ89" i="26"/>
  <c r="AJ60" i="26"/>
  <c r="AJ57" i="26"/>
  <c r="AJ77" i="26"/>
  <c r="AJ52" i="26"/>
  <c r="AJ50" i="26"/>
  <c r="AJ120" i="26"/>
  <c r="AJ113" i="26"/>
  <c r="AJ114" i="26"/>
  <c r="AJ124" i="26"/>
  <c r="AJ116" i="26"/>
  <c r="AJ152" i="26"/>
  <c r="AJ151" i="26"/>
  <c r="AJ241" i="26"/>
  <c r="AJ247" i="26"/>
  <c r="AJ251" i="26"/>
  <c r="AJ236" i="26"/>
  <c r="AJ230" i="26"/>
  <c r="AJ253" i="26"/>
  <c r="AJ225" i="26"/>
  <c r="AJ242" i="26"/>
  <c r="AJ276" i="26"/>
  <c r="AJ752" i="26"/>
  <c r="AJ18" i="26"/>
  <c r="AJ23" i="26"/>
  <c r="AJ135" i="26"/>
  <c r="AJ125" i="26"/>
  <c r="AJ178" i="26"/>
  <c r="AJ98" i="26"/>
  <c r="AJ28" i="26"/>
  <c r="AJ14" i="26"/>
  <c r="AJ27" i="26"/>
  <c r="AJ8" i="26"/>
  <c r="AJ26" i="26"/>
  <c r="AJ196" i="26"/>
  <c r="AJ9" i="26"/>
  <c r="AJ13" i="26"/>
  <c r="AJ312" i="26"/>
  <c r="AJ291" i="26"/>
  <c r="AJ311" i="26"/>
  <c r="AJ304" i="26"/>
  <c r="AJ310" i="26"/>
  <c r="AJ106" i="26"/>
  <c r="AJ121" i="26"/>
  <c r="AJ118" i="26"/>
  <c r="AJ277" i="26"/>
  <c r="AJ93" i="26"/>
  <c r="AJ45" i="26"/>
  <c r="AJ44" i="26"/>
  <c r="AJ40" i="26"/>
  <c r="AJ165" i="26"/>
  <c r="AJ160" i="26"/>
  <c r="AJ166" i="26"/>
  <c r="AO726" i="26"/>
  <c r="AJ174" i="26"/>
  <c r="AJ175" i="26"/>
  <c r="AO176" i="26"/>
  <c r="AJ184" i="26"/>
  <c r="AJ80" i="26"/>
  <c r="AJ100" i="26"/>
  <c r="AJ101" i="26"/>
  <c r="AJ326" i="26"/>
  <c r="AJ221" i="26"/>
  <c r="AJ324" i="26"/>
  <c r="AJ211" i="26"/>
  <c r="AJ224" i="26"/>
  <c r="AJ538" i="26"/>
  <c r="AJ442" i="26"/>
  <c r="AJ465" i="26"/>
  <c r="AJ516" i="26"/>
  <c r="AJ453" i="26"/>
  <c r="AJ447" i="26"/>
  <c r="AJ19" i="26"/>
  <c r="AJ452" i="26"/>
  <c r="AJ664" i="26"/>
  <c r="AJ701" i="26"/>
  <c r="AJ651" i="26"/>
  <c r="AJ346" i="26"/>
  <c r="AJ339" i="26"/>
  <c r="AJ343" i="26"/>
  <c r="AJ365" i="26"/>
  <c r="AJ371" i="26"/>
  <c r="AJ205" i="26"/>
  <c r="AJ206" i="26"/>
  <c r="AJ395" i="26"/>
  <c r="AJ394" i="26"/>
  <c r="AJ58" i="26"/>
  <c r="AJ59" i="26"/>
  <c r="AJ577" i="26"/>
  <c r="AJ78" i="26"/>
  <c r="AJ581" i="26"/>
  <c r="AJ79" i="26"/>
  <c r="AJ48" i="26"/>
  <c r="AJ54" i="26"/>
  <c r="AJ53" i="26"/>
  <c r="AJ49" i="26"/>
  <c r="AJ722" i="26"/>
  <c r="AJ112" i="26"/>
  <c r="AJ115" i="26"/>
  <c r="AJ161" i="26"/>
  <c r="AJ167" i="26"/>
  <c r="AJ400" i="26"/>
  <c r="AJ409" i="26"/>
  <c r="AJ418" i="26"/>
  <c r="AJ263" i="26"/>
  <c r="AJ686" i="26"/>
  <c r="AJ243" i="26"/>
  <c r="AJ691" i="26"/>
  <c r="AJ248" i="26"/>
  <c r="AJ564" i="26"/>
  <c r="AJ759" i="26"/>
  <c r="AJ499" i="26"/>
  <c r="AJ560" i="26"/>
  <c r="AJ479" i="26"/>
  <c r="AJ561" i="26"/>
  <c r="AJ665" i="26"/>
  <c r="AJ677" i="26"/>
  <c r="AJ685" i="26"/>
  <c r="AJ704" i="26"/>
  <c r="AJ673" i="26"/>
  <c r="AJ690" i="26"/>
  <c r="AJ71" i="26"/>
  <c r="AJ349" i="26"/>
  <c r="AJ359" i="26"/>
  <c r="AJ361" i="26"/>
  <c r="AJ353" i="26"/>
  <c r="AJ350" i="26"/>
  <c r="AJ362" i="26"/>
  <c r="AJ372" i="26"/>
  <c r="AJ369" i="26"/>
  <c r="AJ356" i="26"/>
  <c r="AJ376" i="26"/>
  <c r="AJ380" i="26"/>
  <c r="AJ639" i="26"/>
  <c r="AJ635" i="26"/>
  <c r="AJ82" i="26"/>
  <c r="AJ88" i="26"/>
  <c r="AJ83" i="26"/>
  <c r="AJ85" i="26"/>
  <c r="AJ203" i="26"/>
  <c r="AJ208" i="26"/>
  <c r="AJ216" i="26"/>
  <c r="AJ598" i="26"/>
  <c r="AJ609" i="26"/>
  <c r="AJ389" i="26"/>
  <c r="AJ387" i="26"/>
  <c r="AJ391" i="26"/>
  <c r="AJ63" i="26"/>
  <c r="AJ66" i="26"/>
  <c r="AJ76" i="26"/>
  <c r="AJ81" i="26"/>
  <c r="AJ56" i="26"/>
  <c r="AJ720" i="26"/>
  <c r="AJ727" i="26"/>
  <c r="AJ739" i="26"/>
  <c r="AJ737" i="26"/>
  <c r="AJ126" i="26"/>
  <c r="AJ109" i="26"/>
  <c r="AJ105" i="26"/>
  <c r="AJ107" i="26"/>
  <c r="AJ136" i="26"/>
  <c r="AJ157" i="26"/>
  <c r="AJ140" i="26"/>
  <c r="AJ128" i="26"/>
  <c r="AJ132" i="26"/>
  <c r="AJ162" i="26"/>
  <c r="AJ401" i="26"/>
  <c r="AJ402" i="26"/>
  <c r="AJ413" i="26"/>
  <c r="AJ410" i="26"/>
  <c r="AJ232" i="26"/>
  <c r="AJ237" i="26"/>
  <c r="AJ234" i="26"/>
  <c r="AJ258" i="26"/>
  <c r="AJ231" i="26"/>
  <c r="AJ257" i="26"/>
  <c r="AJ249" i="26"/>
  <c r="AJ227" i="26"/>
  <c r="AJ256" i="26"/>
  <c r="AJ571" i="26"/>
  <c r="AJ751" i="26"/>
  <c r="AJ579" i="26"/>
  <c r="AJ582" i="26"/>
  <c r="AJ220" i="26"/>
  <c r="AJ472" i="26"/>
  <c r="AJ670" i="26"/>
  <c r="AJ678" i="26"/>
  <c r="AJ674" i="26"/>
  <c r="AJ700" i="26"/>
  <c r="AJ659" i="26"/>
  <c r="AJ669" i="26"/>
  <c r="AJ666" i="26"/>
  <c r="AJ695" i="26"/>
  <c r="AJ68" i="26"/>
  <c r="AJ351" i="26"/>
  <c r="AJ347" i="26"/>
  <c r="AF360" i="26"/>
  <c r="AI360" i="26" s="1"/>
  <c r="AJ357" i="26"/>
  <c r="AJ354" i="26"/>
  <c r="AJ345" i="26"/>
  <c r="AJ340" i="26"/>
  <c r="AJ367" i="26"/>
  <c r="AJ370" i="26"/>
  <c r="AJ374" i="26"/>
  <c r="AJ375" i="26"/>
  <c r="AJ377" i="26"/>
  <c r="AJ622" i="26"/>
  <c r="AJ87" i="26"/>
  <c r="AJ92" i="26"/>
  <c r="AJ94" i="26"/>
  <c r="AJ207" i="26"/>
  <c r="AJ213" i="26"/>
  <c r="AJ217" i="26"/>
  <c r="AJ608" i="26"/>
  <c r="AJ390" i="26"/>
  <c r="AJ388" i="26"/>
  <c r="AJ61" i="26"/>
  <c r="AJ62" i="26"/>
  <c r="AJ75" i="26"/>
  <c r="AJ47" i="26"/>
  <c r="AJ55" i="26"/>
  <c r="AJ728" i="26"/>
  <c r="AJ731" i="26"/>
  <c r="AJ122" i="26"/>
  <c r="AJ110" i="26"/>
  <c r="AJ111" i="26"/>
  <c r="AJ117" i="26"/>
  <c r="AJ129" i="26"/>
  <c r="AJ149" i="26"/>
  <c r="AJ159" i="26"/>
  <c r="AJ141" i="26"/>
  <c r="AJ158" i="26"/>
  <c r="AJ168" i="26"/>
  <c r="AJ399" i="26"/>
  <c r="AJ403" i="26"/>
  <c r="AJ412" i="26"/>
  <c r="AJ417" i="26"/>
  <c r="AJ419" i="26"/>
  <c r="AJ233" i="26"/>
  <c r="AJ238" i="26"/>
  <c r="AJ252" i="26"/>
  <c r="AJ261" i="26"/>
  <c r="AJ267" i="26"/>
  <c r="AJ239" i="26"/>
  <c r="AJ254" i="26"/>
  <c r="AJ235" i="26"/>
  <c r="AJ567" i="26"/>
  <c r="AJ572" i="26"/>
  <c r="AJ587" i="26"/>
  <c r="AJ580" i="26"/>
  <c r="AJ223" i="26"/>
  <c r="AJ769" i="26"/>
  <c r="AJ772" i="26"/>
  <c r="AF23" i="26"/>
  <c r="AI23" i="26" s="1"/>
  <c r="AF476" i="26"/>
  <c r="AI476" i="26" s="1"/>
  <c r="AF71" i="26"/>
  <c r="AI71" i="26" s="1"/>
  <c r="AF170" i="26"/>
  <c r="AI170" i="26" s="1"/>
  <c r="AF65" i="26"/>
  <c r="AI65" i="26" s="1"/>
  <c r="AN171" i="26"/>
  <c r="AF335" i="26"/>
  <c r="AI335" i="26" s="1"/>
  <c r="AJ768" i="26"/>
  <c r="AF593" i="26"/>
  <c r="AI593" i="26" s="1"/>
  <c r="AF539" i="26"/>
  <c r="AI539" i="26" s="1"/>
  <c r="AF637" i="26"/>
  <c r="AI637" i="26" s="1"/>
  <c r="AF318" i="26"/>
  <c r="AI318" i="26" s="1"/>
  <c r="AF398" i="26"/>
  <c r="AI398" i="26" s="1"/>
  <c r="AF536" i="26"/>
  <c r="AI536" i="26" s="1"/>
  <c r="AF435" i="26"/>
  <c r="AI435" i="26" s="1"/>
  <c r="AF685" i="26"/>
  <c r="AI685" i="26" s="1"/>
  <c r="AO232" i="26"/>
  <c r="AF259" i="26"/>
  <c r="AI259" i="26" s="1"/>
  <c r="AF269" i="26"/>
  <c r="AI269" i="26" s="1"/>
  <c r="AF239" i="26"/>
  <c r="AI239" i="26" s="1"/>
  <c r="AF805" i="26"/>
  <c r="AI805" i="26" s="1"/>
  <c r="AF315" i="26"/>
  <c r="AI315" i="26" s="1"/>
  <c r="AF139" i="26"/>
  <c r="AI139" i="26" s="1"/>
  <c r="AF192" i="26"/>
  <c r="AI192" i="26" s="1"/>
  <c r="AF570" i="26"/>
  <c r="AI570" i="26" s="1"/>
  <c r="AW570" i="26" s="1"/>
  <c r="AX570" i="26" s="1"/>
  <c r="AN569" i="26"/>
  <c r="AF573" i="26"/>
  <c r="AI573" i="26" s="1"/>
  <c r="AN623" i="26"/>
  <c r="AN643" i="26"/>
  <c r="AN96" i="26"/>
  <c r="AF436" i="26"/>
  <c r="AI436" i="26" s="1"/>
  <c r="AF693" i="26"/>
  <c r="AI693" i="26" s="1"/>
  <c r="AF651" i="26"/>
  <c r="AI651" i="26" s="1"/>
  <c r="AO679" i="26"/>
  <c r="AF680" i="26"/>
  <c r="AI680" i="26" s="1"/>
  <c r="AF694" i="26"/>
  <c r="AI694" i="26" s="1"/>
  <c r="AN360" i="26"/>
  <c r="AF388" i="26"/>
  <c r="AI388" i="26" s="1"/>
  <c r="AF729" i="26"/>
  <c r="AI729" i="26" s="1"/>
  <c r="AO134" i="26"/>
  <c r="AF235" i="26"/>
  <c r="AI235" i="26" s="1"/>
  <c r="AF246" i="26"/>
  <c r="AI246" i="26" s="1"/>
  <c r="AT827" i="26"/>
  <c r="BC827" i="26"/>
  <c r="AO165" i="26"/>
  <c r="AF189" i="26"/>
  <c r="AI189" i="26" s="1"/>
  <c r="AN201" i="26"/>
  <c r="AN632" i="26"/>
  <c r="AN617" i="26"/>
  <c r="AF627" i="26"/>
  <c r="AI627" i="26" s="1"/>
  <c r="AO708" i="26"/>
  <c r="AF683" i="26"/>
  <c r="AI683" i="26" s="1"/>
  <c r="AF658" i="26"/>
  <c r="AI658" i="26" s="1"/>
  <c r="AO375" i="26"/>
  <c r="AF376" i="26"/>
  <c r="AI376" i="26" s="1"/>
  <c r="AO86" i="26"/>
  <c r="AF87" i="26"/>
  <c r="AI87" i="26" s="1"/>
  <c r="AO410" i="26"/>
  <c r="AF414" i="26"/>
  <c r="AI414" i="26" s="1"/>
  <c r="AJ260" i="26"/>
  <c r="AF228" i="26"/>
  <c r="AI228" i="26" s="1"/>
  <c r="AF588" i="26"/>
  <c r="AI588" i="26" s="1"/>
  <c r="AF171" i="26"/>
  <c r="AI171" i="26" s="1"/>
  <c r="AF99" i="26"/>
  <c r="AI99" i="26" s="1"/>
  <c r="AF211" i="26"/>
  <c r="AI211" i="26" s="1"/>
  <c r="AO517" i="26"/>
  <c r="AF706" i="26"/>
  <c r="AI706" i="26" s="1"/>
  <c r="AO700" i="26"/>
  <c r="AF369" i="26"/>
  <c r="AI369" i="26" s="1"/>
  <c r="AF364" i="26"/>
  <c r="AI364" i="26" s="1"/>
  <c r="AO92" i="26"/>
  <c r="AF598" i="26"/>
  <c r="AI598" i="26" s="1"/>
  <c r="AF60" i="26"/>
  <c r="AI60" i="26" s="1"/>
  <c r="AF579" i="26"/>
  <c r="AI579" i="26" s="1"/>
  <c r="AF775" i="26"/>
  <c r="AI775" i="26" s="1"/>
  <c r="AF786" i="26"/>
  <c r="AI786" i="26" s="1"/>
  <c r="AN23" i="26"/>
  <c r="AF199" i="26"/>
  <c r="AI199" i="26" s="1"/>
  <c r="AF294" i="26"/>
  <c r="AI294" i="26" s="1"/>
  <c r="AN319" i="26"/>
  <c r="AF300" i="26"/>
  <c r="AI300" i="26" s="1"/>
  <c r="AF304" i="26"/>
  <c r="AI304" i="26" s="1"/>
  <c r="AO302" i="26"/>
  <c r="AF287" i="26"/>
  <c r="AI287" i="26" s="1"/>
  <c r="AO716" i="26"/>
  <c r="AO405" i="26"/>
  <c r="AO45" i="26"/>
  <c r="AN143" i="26"/>
  <c r="AF153" i="26"/>
  <c r="AI153" i="26" s="1"/>
  <c r="AO133" i="26"/>
  <c r="AF148" i="26"/>
  <c r="AI148" i="26" s="1"/>
  <c r="AN745" i="26"/>
  <c r="AM749" i="26"/>
  <c r="AF736" i="26"/>
  <c r="AI736" i="26" s="1"/>
  <c r="AO65" i="26"/>
  <c r="AN172" i="26"/>
  <c r="AM173" i="26"/>
  <c r="AF176" i="26"/>
  <c r="AI176" i="26" s="1"/>
  <c r="AF177" i="26"/>
  <c r="AI177" i="26" s="1"/>
  <c r="AF178" i="26"/>
  <c r="AI178" i="26" s="1"/>
  <c r="AO180" i="26"/>
  <c r="AF181" i="26"/>
  <c r="AI181" i="26" s="1"/>
  <c r="AF7" i="26"/>
  <c r="AI7" i="26" s="1"/>
  <c r="AF26" i="26"/>
  <c r="AI26" i="26" s="1"/>
  <c r="AO32" i="26"/>
  <c r="AF12" i="26"/>
  <c r="AI12" i="26" s="1"/>
  <c r="AF34" i="26"/>
  <c r="AI34" i="26" s="1"/>
  <c r="AO23" i="26"/>
  <c r="AF24" i="26"/>
  <c r="AI24" i="26" s="1"/>
  <c r="AO300" i="26"/>
  <c r="AF309" i="26"/>
  <c r="AI309" i="26" s="1"/>
  <c r="AO281" i="26"/>
  <c r="AF308" i="26"/>
  <c r="AI308" i="26" s="1"/>
  <c r="AO287" i="26"/>
  <c r="AF301" i="26"/>
  <c r="AI301" i="26" s="1"/>
  <c r="AN315" i="26"/>
  <c r="AF67" i="26"/>
  <c r="AI67" i="26" s="1"/>
  <c r="AN386" i="26"/>
  <c r="AF382" i="26"/>
  <c r="AI382" i="26" s="1"/>
  <c r="AF397" i="26"/>
  <c r="AI397" i="26" s="1"/>
  <c r="AO396" i="26"/>
  <c r="AO40" i="26"/>
  <c r="AF43" i="26"/>
  <c r="AI43" i="26" s="1"/>
  <c r="AN736" i="26"/>
  <c r="AN181" i="26"/>
  <c r="AM188" i="26"/>
  <c r="AF188" i="26"/>
  <c r="AI188" i="26" s="1"/>
  <c r="AF27" i="26"/>
  <c r="AI27" i="26" s="1"/>
  <c r="AF21" i="26"/>
  <c r="AI21" i="26" s="1"/>
  <c r="AO35" i="26"/>
  <c r="AF8" i="26"/>
  <c r="AI8" i="26" s="1"/>
  <c r="AN26" i="26"/>
  <c r="AN34" i="26"/>
  <c r="AF305" i="26"/>
  <c r="AI305" i="26" s="1"/>
  <c r="AN308" i="26"/>
  <c r="AO315" i="26"/>
  <c r="AF310" i="26"/>
  <c r="AI310" i="26" s="1"/>
  <c r="AO43" i="26"/>
  <c r="AF51" i="26"/>
  <c r="AI51" i="26" s="1"/>
  <c r="AO147" i="26"/>
  <c r="AO186" i="26"/>
  <c r="AN186" i="26"/>
  <c r="AO188" i="26"/>
  <c r="AN21" i="26"/>
  <c r="AO20" i="26"/>
  <c r="AF30" i="26"/>
  <c r="AI30" i="26" s="1"/>
  <c r="AN305" i="26"/>
  <c r="AF307" i="26"/>
  <c r="AI307" i="26" s="1"/>
  <c r="AO271" i="26"/>
  <c r="AF273" i="26"/>
  <c r="AI273" i="26" s="1"/>
  <c r="AF396" i="26"/>
  <c r="AI396" i="26" s="1"/>
  <c r="AF405" i="26"/>
  <c r="AI405" i="26" s="1"/>
  <c r="AF45" i="26"/>
  <c r="AI45" i="26" s="1"/>
  <c r="AN51" i="26"/>
  <c r="AO139" i="26"/>
  <c r="AF143" i="26"/>
  <c r="AI143" i="26" s="1"/>
  <c r="AF166" i="26"/>
  <c r="AI166" i="26" s="1"/>
  <c r="AN726" i="26"/>
  <c r="AF745" i="26"/>
  <c r="AI745" i="26" s="1"/>
  <c r="AF172" i="26"/>
  <c r="AI172" i="26" s="1"/>
  <c r="AF180" i="26"/>
  <c r="AI180" i="26" s="1"/>
  <c r="AN184" i="26"/>
  <c r="AF186" i="26"/>
  <c r="AI186" i="26" s="1"/>
  <c r="AF589" i="26"/>
  <c r="AI589" i="26" s="1"/>
  <c r="AN590" i="26"/>
  <c r="AO650" i="26"/>
  <c r="AO96" i="26"/>
  <c r="AO335" i="26"/>
  <c r="AF558" i="26"/>
  <c r="AI558" i="26" s="1"/>
  <c r="AN553" i="26"/>
  <c r="AF515" i="26"/>
  <c r="AI515" i="26" s="1"/>
  <c r="AO530" i="26"/>
  <c r="AF491" i="26"/>
  <c r="AI491" i="26" s="1"/>
  <c r="AF501" i="26"/>
  <c r="AI501" i="26" s="1"/>
  <c r="AF485" i="26"/>
  <c r="AI485" i="26" s="1"/>
  <c r="AO507" i="26"/>
  <c r="AN497" i="26"/>
  <c r="AF500" i="26"/>
  <c r="AI500" i="26" s="1"/>
  <c r="AF550" i="26"/>
  <c r="AI550" i="26" s="1"/>
  <c r="AN522" i="26"/>
  <c r="AF552" i="26"/>
  <c r="AI552" i="26" s="1"/>
  <c r="AF438" i="26"/>
  <c r="AI438" i="26" s="1"/>
  <c r="AO446" i="26"/>
  <c r="AF540" i="26"/>
  <c r="AI540" i="26" s="1"/>
  <c r="AF431" i="26"/>
  <c r="AI431" i="26" s="1"/>
  <c r="AO435" i="26"/>
  <c r="AF472" i="26"/>
  <c r="AI472" i="26" s="1"/>
  <c r="AF561" i="26"/>
  <c r="AI561" i="26" s="1"/>
  <c r="AN454" i="26"/>
  <c r="AO539" i="26"/>
  <c r="AF545" i="26"/>
  <c r="AI545" i="26" s="1"/>
  <c r="AN664" i="26"/>
  <c r="AF707" i="26"/>
  <c r="AI707" i="26" s="1"/>
  <c r="AN660" i="26"/>
  <c r="AN702" i="26"/>
  <c r="AN682" i="26"/>
  <c r="AO349" i="26"/>
  <c r="AO361" i="26"/>
  <c r="AN338" i="26"/>
  <c r="AO353" i="26"/>
  <c r="AN352" i="26"/>
  <c r="AO350" i="26"/>
  <c r="AO366" i="26"/>
  <c r="AF367" i="26"/>
  <c r="AI367" i="26" s="1"/>
  <c r="AO640" i="26"/>
  <c r="AF631" i="26"/>
  <c r="AI631" i="26" s="1"/>
  <c r="AF638" i="26"/>
  <c r="AI638" i="26" s="1"/>
  <c r="AN639" i="26"/>
  <c r="AN622" i="26"/>
  <c r="AN635" i="26"/>
  <c r="AN648" i="26"/>
  <c r="AN641" i="26"/>
  <c r="AN637" i="26"/>
  <c r="AN82" i="26"/>
  <c r="AN87" i="26"/>
  <c r="AN88" i="26"/>
  <c r="AF83" i="26"/>
  <c r="AI83" i="26" s="1"/>
  <c r="AF85" i="26"/>
  <c r="AI85" i="26" s="1"/>
  <c r="AO94" i="26"/>
  <c r="AF203" i="26"/>
  <c r="AI203" i="26" s="1"/>
  <c r="AN204" i="26"/>
  <c r="AO207" i="26"/>
  <c r="AF603" i="26"/>
  <c r="AI603" i="26" s="1"/>
  <c r="AO601" i="26"/>
  <c r="AF609" i="26"/>
  <c r="AI609" i="26" s="1"/>
  <c r="AO729" i="26"/>
  <c r="AN122" i="26"/>
  <c r="AN157" i="26"/>
  <c r="AF401" i="26"/>
  <c r="AI401" i="26" s="1"/>
  <c r="AF415" i="26"/>
  <c r="AI415" i="26" s="1"/>
  <c r="AF237" i="26"/>
  <c r="AI237" i="26" s="1"/>
  <c r="AF275" i="26"/>
  <c r="AI275" i="26" s="1"/>
  <c r="AN588" i="26"/>
  <c r="AF771" i="26"/>
  <c r="AI771" i="26" s="1"/>
  <c r="AN792" i="26"/>
  <c r="AO818" i="26"/>
  <c r="AF321" i="26"/>
  <c r="AI321" i="26" s="1"/>
  <c r="AN326" i="26"/>
  <c r="AF332" i="26"/>
  <c r="AI332" i="26" s="1"/>
  <c r="AF548" i="26"/>
  <c r="AI548" i="26" s="1"/>
  <c r="AN558" i="26"/>
  <c r="AF478" i="26"/>
  <c r="AI478" i="26" s="1"/>
  <c r="AN485" i="26"/>
  <c r="AN500" i="26"/>
  <c r="AF715" i="26"/>
  <c r="AI715" i="26" s="1"/>
  <c r="AF433" i="26"/>
  <c r="AI433" i="26" s="1"/>
  <c r="AN550" i="26"/>
  <c r="AN540" i="26"/>
  <c r="AN472" i="26"/>
  <c r="AF541" i="26"/>
  <c r="AI541" i="26" s="1"/>
  <c r="AN554" i="26"/>
  <c r="AN545" i="26"/>
  <c r="AF563" i="26"/>
  <c r="AI563" i="26" s="1"/>
  <c r="AF655" i="26"/>
  <c r="AI655" i="26" s="1"/>
  <c r="AN698" i="26"/>
  <c r="AO683" i="26"/>
  <c r="AF659" i="26"/>
  <c r="AI659" i="26" s="1"/>
  <c r="AN367" i="26"/>
  <c r="AN631" i="26"/>
  <c r="AO638" i="26"/>
  <c r="AN85" i="26"/>
  <c r="AN91" i="26"/>
  <c r="AN213" i="26"/>
  <c r="AO603" i="26"/>
  <c r="AN609" i="26"/>
  <c r="AO388" i="26"/>
  <c r="AO60" i="26"/>
  <c r="AF61" i="26"/>
  <c r="AI61" i="26" s="1"/>
  <c r="AO77" i="26"/>
  <c r="AF75" i="26"/>
  <c r="AI75" i="26" s="1"/>
  <c r="AF723" i="26"/>
  <c r="AI723" i="26" s="1"/>
  <c r="AN746" i="26"/>
  <c r="AN722" i="26"/>
  <c r="AN111" i="26"/>
  <c r="AN415" i="26"/>
  <c r="AM220" i="26"/>
  <c r="AF814" i="26"/>
  <c r="AI814" i="26" s="1"/>
  <c r="AZ827" i="26"/>
  <c r="BD827" i="26"/>
  <c r="AN189" i="26"/>
  <c r="AO192" i="26"/>
  <c r="AF193" i="26"/>
  <c r="AI193" i="26" s="1"/>
  <c r="AO200" i="26"/>
  <c r="AF575" i="26"/>
  <c r="AI575" i="26" s="1"/>
  <c r="AN627" i="26"/>
  <c r="AN615" i="26"/>
  <c r="AN636" i="26"/>
  <c r="AF628" i="26"/>
  <c r="AI628" i="26" s="1"/>
  <c r="AF646" i="26"/>
  <c r="AI646" i="26" s="1"/>
  <c r="AN99" i="26"/>
  <c r="AO98" i="26"/>
  <c r="AF103" i="26"/>
  <c r="AI103" i="26" s="1"/>
  <c r="AF96" i="26"/>
  <c r="AI96" i="26" s="1"/>
  <c r="AF330" i="26"/>
  <c r="AI330" i="26" s="1"/>
  <c r="AN476" i="26"/>
  <c r="AF520" i="26"/>
  <c r="AI520" i="26" s="1"/>
  <c r="AO426" i="26"/>
  <c r="AF488" i="26"/>
  <c r="AI488" i="26" s="1"/>
  <c r="AF443" i="26"/>
  <c r="AI443" i="26" s="1"/>
  <c r="AF487" i="26"/>
  <c r="AI487" i="26" s="1"/>
  <c r="AN433" i="26"/>
  <c r="AN46" i="26"/>
  <c r="AN447" i="26"/>
  <c r="AF482" i="26"/>
  <c r="AI482" i="26" s="1"/>
  <c r="AF509" i="26"/>
  <c r="AI509" i="26" s="1"/>
  <c r="AO674" i="26"/>
  <c r="AN659" i="26"/>
  <c r="AN92" i="26"/>
  <c r="AO83" i="26"/>
  <c r="AN217" i="26"/>
  <c r="AO598" i="26"/>
  <c r="AN389" i="26"/>
  <c r="AO111" i="26"/>
  <c r="AO107" i="26"/>
  <c r="AF159" i="26"/>
  <c r="AI159" i="26" s="1"/>
  <c r="AO170" i="26"/>
  <c r="AF169" i="26"/>
  <c r="AI169" i="26" s="1"/>
  <c r="AF164" i="26"/>
  <c r="AI164" i="26" s="1"/>
  <c r="AF411" i="26"/>
  <c r="AI411" i="26" s="1"/>
  <c r="AN414" i="26"/>
  <c r="AN259" i="26"/>
  <c r="AF238" i="26"/>
  <c r="AI238" i="26" s="1"/>
  <c r="AF247" i="26"/>
  <c r="AI247" i="26" s="1"/>
  <c r="AF251" i="26"/>
  <c r="AI251" i="26" s="1"/>
  <c r="AN239" i="26"/>
  <c r="AO249" i="26"/>
  <c r="AF230" i="26"/>
  <c r="AI230" i="26" s="1"/>
  <c r="AF254" i="26"/>
  <c r="AI254" i="26" s="1"/>
  <c r="AN225" i="26"/>
  <c r="AO226" i="26"/>
  <c r="AO783" i="26"/>
  <c r="AF784" i="26"/>
  <c r="AI784" i="26" s="1"/>
  <c r="AO786" i="26"/>
  <c r="AF787" i="26"/>
  <c r="AI787" i="26" s="1"/>
  <c r="AF788" i="26"/>
  <c r="AI788" i="26" s="1"/>
  <c r="AN814" i="26"/>
  <c r="AO193" i="26"/>
  <c r="AN628" i="26"/>
  <c r="AN646" i="26"/>
  <c r="AO334" i="26"/>
  <c r="AF324" i="26"/>
  <c r="AI324" i="26" s="1"/>
  <c r="AN335" i="26"/>
  <c r="AF756" i="26"/>
  <c r="AI756" i="26" s="1"/>
  <c r="AF429" i="26"/>
  <c r="AI429" i="26" s="1"/>
  <c r="AO476" i="26"/>
  <c r="AF553" i="26"/>
  <c r="AI553" i="26" s="1"/>
  <c r="AW553" i="26" s="1"/>
  <c r="AX553" i="26" s="1"/>
  <c r="AN436" i="26"/>
  <c r="AF530" i="26"/>
  <c r="AI530" i="26" s="1"/>
  <c r="AF507" i="26"/>
  <c r="AI507" i="26" s="1"/>
  <c r="AF562" i="26"/>
  <c r="AI562" i="26" s="1"/>
  <c r="AF497" i="26"/>
  <c r="AI497" i="26" s="1"/>
  <c r="AN488" i="26"/>
  <c r="AN487" i="26"/>
  <c r="AF428" i="26"/>
  <c r="AI428" i="26" s="1"/>
  <c r="AO536" i="26"/>
  <c r="AF522" i="26"/>
  <c r="AI522" i="26" s="1"/>
  <c r="AF495" i="26"/>
  <c r="AI495" i="26" s="1"/>
  <c r="AF518" i="26"/>
  <c r="AI518" i="26" s="1"/>
  <c r="AO706" i="26"/>
  <c r="AF664" i="26"/>
  <c r="AI664" i="26" s="1"/>
  <c r="AW664" i="26" s="1"/>
  <c r="AX664" i="26" s="1"/>
  <c r="AN693" i="26"/>
  <c r="AF709" i="26"/>
  <c r="AI709" i="26" s="1"/>
  <c r="AF700" i="26"/>
  <c r="AI700" i="26" s="1"/>
  <c r="AO680" i="26"/>
  <c r="AF660" i="26"/>
  <c r="AI660" i="26" s="1"/>
  <c r="AO694" i="26"/>
  <c r="AF702" i="26"/>
  <c r="AI702" i="26" s="1"/>
  <c r="AF682" i="26"/>
  <c r="AI682" i="26" s="1"/>
  <c r="AW682" i="26" s="1"/>
  <c r="AX682" i="26" s="1"/>
  <c r="AF349" i="26"/>
  <c r="AI349" i="26" s="1"/>
  <c r="AO360" i="26"/>
  <c r="AF355" i="26"/>
  <c r="AI355" i="26" s="1"/>
  <c r="AF361" i="26"/>
  <c r="AI361" i="26" s="1"/>
  <c r="AF338" i="26"/>
  <c r="AI338" i="26" s="1"/>
  <c r="AF353" i="26"/>
  <c r="AI353" i="26" s="1"/>
  <c r="AF350" i="26"/>
  <c r="AI350" i="26" s="1"/>
  <c r="AO364" i="26"/>
  <c r="AN376" i="26"/>
  <c r="AF381" i="26"/>
  <c r="AI381" i="26" s="1"/>
  <c r="AF640" i="26"/>
  <c r="AI640" i="26" s="1"/>
  <c r="AO630" i="26"/>
  <c r="AF622" i="26"/>
  <c r="AI622" i="26" s="1"/>
  <c r="AW622" i="26" s="1"/>
  <c r="AX622" i="26" s="1"/>
  <c r="AO619" i="26"/>
  <c r="AF648" i="26"/>
  <c r="AI648" i="26" s="1"/>
  <c r="AW648" i="26" s="1"/>
  <c r="AX648" i="26" s="1"/>
  <c r="AO626" i="26"/>
  <c r="AF207" i="26"/>
  <c r="AI207" i="26" s="1"/>
  <c r="AN597" i="26"/>
  <c r="AO57" i="26"/>
  <c r="AF62" i="26"/>
  <c r="AI62" i="26" s="1"/>
  <c r="AN136" i="26"/>
  <c r="AO159" i="26"/>
  <c r="AO154" i="26"/>
  <c r="AF158" i="26"/>
  <c r="AI158" i="26" s="1"/>
  <c r="AN411" i="26"/>
  <c r="AW411" i="26" s="1"/>
  <c r="AX411" i="26" s="1"/>
  <c r="AN247" i="26"/>
  <c r="AO245" i="26"/>
  <c r="AF261" i="26"/>
  <c r="AI261" i="26" s="1"/>
  <c r="AN251" i="26"/>
  <c r="AO244" i="26"/>
  <c r="AF267" i="26"/>
  <c r="AI267" i="26" s="1"/>
  <c r="AN230" i="26"/>
  <c r="AN254" i="26"/>
  <c r="AN579" i="26"/>
  <c r="AO585" i="26"/>
  <c r="AN779" i="26"/>
  <c r="AF780" i="26"/>
  <c r="AI780" i="26" s="1"/>
  <c r="AN788" i="26"/>
  <c r="AW788" i="26" s="1"/>
  <c r="AX788" i="26" s="1"/>
  <c r="AN805" i="26"/>
  <c r="AN811" i="26"/>
  <c r="AO757" i="26"/>
  <c r="AN31" i="26"/>
  <c r="AN8" i="26"/>
  <c r="AW8" i="26" s="1"/>
  <c r="AX8" i="26" s="1"/>
  <c r="AN11" i="26"/>
  <c r="AN12" i="26"/>
  <c r="AF198" i="26"/>
  <c r="AI198" i="26" s="1"/>
  <c r="AO34" i="26"/>
  <c r="AF15" i="26"/>
  <c r="AI15" i="26" s="1"/>
  <c r="AO199" i="26"/>
  <c r="AF37" i="26"/>
  <c r="AI37" i="26" s="1"/>
  <c r="AO318" i="26"/>
  <c r="AF283" i="26"/>
  <c r="AI283" i="26" s="1"/>
  <c r="AN312" i="26"/>
  <c r="AO319" i="26"/>
  <c r="AF320" i="26"/>
  <c r="AI320" i="26" s="1"/>
  <c r="AF311" i="26"/>
  <c r="AI311" i="26" s="1"/>
  <c r="AO305" i="26"/>
  <c r="AF292" i="26"/>
  <c r="AI292" i="26" s="1"/>
  <c r="AO304" i="26"/>
  <c r="AF314" i="26"/>
  <c r="AI314" i="26" s="1"/>
  <c r="AO307" i="26"/>
  <c r="AF298" i="26"/>
  <c r="AI298" i="26" s="1"/>
  <c r="AN287" i="26"/>
  <c r="AO67" i="26"/>
  <c r="AF73" i="26"/>
  <c r="AI73" i="26" s="1"/>
  <c r="AF119" i="26"/>
  <c r="AI119" i="26" s="1"/>
  <c r="AF123" i="26"/>
  <c r="AI123" i="26" s="1"/>
  <c r="AF118" i="26"/>
  <c r="AI118" i="26" s="1"/>
  <c r="AN277" i="26"/>
  <c r="AF278" i="26"/>
  <c r="AI278" i="26" s="1"/>
  <c r="AF385" i="26"/>
  <c r="AI385" i="26" s="1"/>
  <c r="AF383" i="26"/>
  <c r="AI383" i="26" s="1"/>
  <c r="AF407" i="26"/>
  <c r="AI407" i="26" s="1"/>
  <c r="AN408" i="26"/>
  <c r="AN45" i="26"/>
  <c r="AN42" i="26"/>
  <c r="AO503" i="26"/>
  <c r="AF41" i="26"/>
  <c r="AI41" i="26" s="1"/>
  <c r="AN43" i="26"/>
  <c r="AN139" i="26"/>
  <c r="AO153" i="26"/>
  <c r="AF130" i="26"/>
  <c r="AI130" i="26" s="1"/>
  <c r="AN135" i="26"/>
  <c r="AF127" i="26"/>
  <c r="AI127" i="26" s="1"/>
  <c r="AN730" i="26"/>
  <c r="AM740" i="26"/>
  <c r="AO736" i="26"/>
  <c r="AF743" i="26"/>
  <c r="AI743" i="26" s="1"/>
  <c r="AN64" i="26"/>
  <c r="AN177" i="26"/>
  <c r="AO184" i="26"/>
  <c r="AF185" i="26"/>
  <c r="AI185" i="26" s="1"/>
  <c r="AN190" i="26"/>
  <c r="AN192" i="26"/>
  <c r="AO201" i="26"/>
  <c r="AF200" i="26"/>
  <c r="AI200" i="26" s="1"/>
  <c r="AN570" i="26"/>
  <c r="AN575" i="26"/>
  <c r="AO569" i="26"/>
  <c r="AN573" i="26"/>
  <c r="AN589" i="26"/>
  <c r="AO590" i="26"/>
  <c r="AF591" i="26"/>
  <c r="AI591" i="26" s="1"/>
  <c r="AN593" i="26"/>
  <c r="AO592" i="26"/>
  <c r="AF610" i="26"/>
  <c r="AI610" i="26" s="1"/>
  <c r="AO623" i="26"/>
  <c r="AF650" i="26"/>
  <c r="AI650" i="26" s="1"/>
  <c r="AF624" i="26"/>
  <c r="AI624" i="26" s="1"/>
  <c r="AO615" i="26"/>
  <c r="AF612" i="26"/>
  <c r="AI612" i="26" s="1"/>
  <c r="AO643" i="26"/>
  <c r="AO197" i="26"/>
  <c r="AN321" i="26"/>
  <c r="AO326" i="26"/>
  <c r="AN330" i="26"/>
  <c r="AO332" i="26"/>
  <c r="AO211" i="26"/>
  <c r="AO756" i="26"/>
  <c r="AF757" i="26"/>
  <c r="AI757" i="26" s="1"/>
  <c r="AO548" i="26"/>
  <c r="AF430" i="26"/>
  <c r="AI430" i="26" s="1"/>
  <c r="AN549" i="26"/>
  <c r="AF437" i="26"/>
  <c r="AI437" i="26" s="1"/>
  <c r="AO558" i="26"/>
  <c r="AO429" i="26"/>
  <c r="AF424" i="26"/>
  <c r="AI424" i="26" s="1"/>
  <c r="AO553" i="26"/>
  <c r="AO520" i="26"/>
  <c r="AF422" i="26"/>
  <c r="AI422" i="26" s="1"/>
  <c r="AO515" i="26"/>
  <c r="AF535" i="26"/>
  <c r="AI535" i="26" s="1"/>
  <c r="AN493" i="26"/>
  <c r="AO491" i="26"/>
  <c r="AF525" i="26"/>
  <c r="AI525" i="26" s="1"/>
  <c r="AO501" i="26"/>
  <c r="AF434" i="26"/>
  <c r="AI434" i="26" s="1"/>
  <c r="AF526" i="26"/>
  <c r="AI526" i="26" s="1"/>
  <c r="AO562" i="26"/>
  <c r="AF473" i="26"/>
  <c r="AI473" i="26" s="1"/>
  <c r="AF477" i="26"/>
  <c r="AI477" i="26" s="1"/>
  <c r="AO488" i="26"/>
  <c r="AF466" i="26"/>
  <c r="AI466" i="26" s="1"/>
  <c r="AO500" i="26"/>
  <c r="AN531" i="26"/>
  <c r="AN543" i="26"/>
  <c r="AM423" i="26"/>
  <c r="AN423" i="26"/>
  <c r="AF423" i="26"/>
  <c r="AI423" i="26" s="1"/>
  <c r="AM560" i="26"/>
  <c r="AO560" i="26"/>
  <c r="AN560" i="26"/>
  <c r="AF560" i="26"/>
  <c r="AI560" i="26" s="1"/>
  <c r="AN452" i="26"/>
  <c r="AO452" i="26"/>
  <c r="AF452" i="26"/>
  <c r="AI452" i="26" s="1"/>
  <c r="AM498" i="26"/>
  <c r="AN498" i="26"/>
  <c r="AF498" i="26"/>
  <c r="AI498" i="26" s="1"/>
  <c r="AM703" i="26"/>
  <c r="AO703" i="26"/>
  <c r="AN703" i="26"/>
  <c r="AF703" i="26"/>
  <c r="AI703" i="26" s="1"/>
  <c r="AM214" i="26"/>
  <c r="AN214" i="26"/>
  <c r="AF214" i="26"/>
  <c r="AI214" i="26" s="1"/>
  <c r="AO214" i="26"/>
  <c r="AM718" i="26"/>
  <c r="AF718" i="26"/>
  <c r="AI718" i="26" s="1"/>
  <c r="AM725" i="26"/>
  <c r="AN725" i="26"/>
  <c r="AF725" i="26"/>
  <c r="AI725" i="26" s="1"/>
  <c r="AO725" i="26"/>
  <c r="AO314" i="26"/>
  <c r="AO535" i="26"/>
  <c r="AN511" i="26"/>
  <c r="AF511" i="26"/>
  <c r="AI511" i="26" s="1"/>
  <c r="AM668" i="26"/>
  <c r="AO668" i="26"/>
  <c r="AN668" i="26"/>
  <c r="AF668" i="26"/>
  <c r="AI668" i="26" s="1"/>
  <c r="AN671" i="26"/>
  <c r="AO671" i="26"/>
  <c r="AF671" i="26"/>
  <c r="AI671" i="26" s="1"/>
  <c r="AM690" i="26"/>
  <c r="AO690" i="26"/>
  <c r="AF690" i="26"/>
  <c r="AI690" i="26" s="1"/>
  <c r="AM125" i="26"/>
  <c r="AF125" i="26"/>
  <c r="AI125" i="26" s="1"/>
  <c r="AO242" i="26"/>
  <c r="AN242" i="26"/>
  <c r="AF242" i="26"/>
  <c r="AI242" i="26" s="1"/>
  <c r="AM577" i="26"/>
  <c r="AN577" i="26"/>
  <c r="AF577" i="26"/>
  <c r="AI577" i="26" s="1"/>
  <c r="AO577" i="26"/>
  <c r="AO31" i="26"/>
  <c r="AO8" i="26"/>
  <c r="AO11" i="26"/>
  <c r="AO12" i="26"/>
  <c r="AO36" i="26"/>
  <c r="AF20" i="26"/>
  <c r="AI20" i="26" s="1"/>
  <c r="AN30" i="26"/>
  <c r="AO198" i="26"/>
  <c r="AO15" i="26"/>
  <c r="AN283" i="26"/>
  <c r="AO312" i="26"/>
  <c r="AO311" i="26"/>
  <c r="AO292" i="26"/>
  <c r="AN298" i="26"/>
  <c r="AW298" i="26" s="1"/>
  <c r="AX298" i="26" s="1"/>
  <c r="AN73" i="26"/>
  <c r="U820" i="26"/>
  <c r="AN119" i="26"/>
  <c r="AN118" i="26"/>
  <c r="AN273" i="26"/>
  <c r="AO278" i="26"/>
  <c r="AN382" i="26"/>
  <c r="AN407" i="26"/>
  <c r="AN41" i="26"/>
  <c r="AN130" i="26"/>
  <c r="AO127" i="26"/>
  <c r="AF133" i="26"/>
  <c r="AI133" i="26" s="1"/>
  <c r="AN148" i="26"/>
  <c r="AF165" i="26"/>
  <c r="AI165" i="26" s="1"/>
  <c r="AF160" i="26"/>
  <c r="AI160" i="26" s="1"/>
  <c r="AN166" i="26"/>
  <c r="AO177" i="26"/>
  <c r="AO570" i="26"/>
  <c r="AO575" i="26"/>
  <c r="AO573" i="26"/>
  <c r="AO589" i="26"/>
  <c r="AF590" i="26"/>
  <c r="AI590" i="26" s="1"/>
  <c r="AF592" i="26"/>
  <c r="AI592" i="26" s="1"/>
  <c r="AN610" i="26"/>
  <c r="AN624" i="26"/>
  <c r="AO632" i="26"/>
  <c r="AF617" i="26"/>
  <c r="AI617" i="26" s="1"/>
  <c r="AO627" i="26"/>
  <c r="AF615" i="26"/>
  <c r="AI615" i="26" s="1"/>
  <c r="AF613" i="26"/>
  <c r="AI613" i="26" s="1"/>
  <c r="AO636" i="26"/>
  <c r="AO646" i="26"/>
  <c r="AF643" i="26"/>
  <c r="AI643" i="26" s="1"/>
  <c r="AO99" i="26"/>
  <c r="AF98" i="26"/>
  <c r="AI98" i="26" s="1"/>
  <c r="AN103" i="26"/>
  <c r="AO321" i="26"/>
  <c r="AF326" i="26"/>
  <c r="AI326" i="26" s="1"/>
  <c r="AN324" i="26"/>
  <c r="AW324" i="26" s="1"/>
  <c r="AX324" i="26" s="1"/>
  <c r="AO330" i="26"/>
  <c r="AO549" i="26"/>
  <c r="AO437" i="26"/>
  <c r="AO493" i="26"/>
  <c r="AN525" i="26"/>
  <c r="AO526" i="26"/>
  <c r="AO477" i="26"/>
  <c r="AO466" i="26"/>
  <c r="AO531" i="26"/>
  <c r="AO543" i="26"/>
  <c r="AM461" i="26"/>
  <c r="AN461" i="26"/>
  <c r="AF461" i="26"/>
  <c r="AI461" i="26" s="1"/>
  <c r="AM456" i="26"/>
  <c r="AN456" i="26"/>
  <c r="AF456" i="26"/>
  <c r="AI456" i="26" s="1"/>
  <c r="AM544" i="26"/>
  <c r="AO544" i="26"/>
  <c r="AN544" i="26"/>
  <c r="AF544" i="26"/>
  <c r="AI544" i="26" s="1"/>
  <c r="AM557" i="26"/>
  <c r="AO557" i="26"/>
  <c r="AN557" i="26"/>
  <c r="AF557" i="26"/>
  <c r="AI557" i="26" s="1"/>
  <c r="AM662" i="26"/>
  <c r="AN662" i="26"/>
  <c r="AF662" i="26"/>
  <c r="AI662" i="26" s="1"/>
  <c r="AO687" i="26"/>
  <c r="AN687" i="26"/>
  <c r="AF687" i="26"/>
  <c r="AI687" i="26" s="1"/>
  <c r="AM69" i="26"/>
  <c r="AF69" i="26"/>
  <c r="AI69" i="26" s="1"/>
  <c r="AO69" i="26"/>
  <c r="AN69" i="26"/>
  <c r="AM618" i="26"/>
  <c r="AO618" i="26"/>
  <c r="AN618" i="26"/>
  <c r="AF618" i="26"/>
  <c r="AI618" i="26" s="1"/>
  <c r="AO37" i="26"/>
  <c r="AW308" i="26"/>
  <c r="AX308" i="26" s="1"/>
  <c r="AO383" i="26"/>
  <c r="AO185" i="26"/>
  <c r="AO430" i="26"/>
  <c r="AO424" i="26"/>
  <c r="AO422" i="26"/>
  <c r="AO434" i="26"/>
  <c r="AO473" i="26"/>
  <c r="AN516" i="26"/>
  <c r="AF516" i="26"/>
  <c r="AI516" i="26" s="1"/>
  <c r="AN502" i="26"/>
  <c r="AF502" i="26"/>
  <c r="AI502" i="26" s="1"/>
  <c r="AM492" i="26"/>
  <c r="AN492" i="26"/>
  <c r="AF492" i="26"/>
  <c r="AI492" i="26" s="1"/>
  <c r="AM519" i="26"/>
  <c r="AN519" i="26"/>
  <c r="AF519" i="26"/>
  <c r="AI519" i="26" s="1"/>
  <c r="AN113" i="26"/>
  <c r="AO113" i="26"/>
  <c r="AC820" i="26"/>
  <c r="AO27" i="26"/>
  <c r="AF31" i="26"/>
  <c r="AI31" i="26" s="1"/>
  <c r="AF35" i="26"/>
  <c r="AI35" i="26" s="1"/>
  <c r="AO7" i="26"/>
  <c r="AF11" i="26"/>
  <c r="AI11" i="26" s="1"/>
  <c r="AF32" i="26"/>
  <c r="AI32" i="26" s="1"/>
  <c r="AN20" i="26"/>
  <c r="AN37" i="26"/>
  <c r="AO283" i="26"/>
  <c r="AF303" i="26"/>
  <c r="AI303" i="26" s="1"/>
  <c r="AO299" i="26"/>
  <c r="AF312" i="26"/>
  <c r="AI312" i="26" s="1"/>
  <c r="AW312" i="26" s="1"/>
  <c r="AX312" i="26" s="1"/>
  <c r="AO294" i="26"/>
  <c r="AF319" i="26"/>
  <c r="AI319" i="26" s="1"/>
  <c r="AN300" i="26"/>
  <c r="AN314" i="26"/>
  <c r="AO298" i="26"/>
  <c r="AF316" i="26"/>
  <c r="AI316" i="26" s="1"/>
  <c r="AF281" i="26"/>
  <c r="AI281" i="26" s="1"/>
  <c r="AO308" i="26"/>
  <c r="AF302" i="26"/>
  <c r="AI302" i="26" s="1"/>
  <c r="AO73" i="26"/>
  <c r="AO119" i="26"/>
  <c r="AF121" i="26"/>
  <c r="AI121" i="26" s="1"/>
  <c r="AO123" i="26"/>
  <c r="AO118" i="26"/>
  <c r="AF272" i="26"/>
  <c r="AI272" i="26" s="1"/>
  <c r="AF271" i="26"/>
  <c r="AI271" i="26" s="1"/>
  <c r="AO273" i="26"/>
  <c r="AF277" i="26"/>
  <c r="AI277" i="26" s="1"/>
  <c r="AF386" i="26"/>
  <c r="AI386" i="26" s="1"/>
  <c r="AO385" i="26"/>
  <c r="AN383" i="26"/>
  <c r="AO397" i="26"/>
  <c r="AO398" i="26"/>
  <c r="AN405" i="26"/>
  <c r="AO407" i="26"/>
  <c r="AF408" i="26"/>
  <c r="AI408" i="26" s="1"/>
  <c r="AF42" i="26"/>
  <c r="AI42" i="26" s="1"/>
  <c r="AO41" i="26"/>
  <c r="AF40" i="26"/>
  <c r="AI40" i="26" s="1"/>
  <c r="AF147" i="26"/>
  <c r="AI147" i="26" s="1"/>
  <c r="AO130" i="26"/>
  <c r="AF135" i="26"/>
  <c r="AI135" i="26" s="1"/>
  <c r="AN133" i="26"/>
  <c r="AN165" i="26"/>
  <c r="AN160" i="26"/>
  <c r="AO166" i="26"/>
  <c r="AF730" i="26"/>
  <c r="AI730" i="26" s="1"/>
  <c r="AF726" i="26"/>
  <c r="AI726" i="26" s="1"/>
  <c r="AN743" i="26"/>
  <c r="AF64" i="26"/>
  <c r="AI64" i="26" s="1"/>
  <c r="AN65" i="26"/>
  <c r="AN176" i="26"/>
  <c r="AN180" i="26"/>
  <c r="AO181" i="26"/>
  <c r="AF184" i="26"/>
  <c r="AI184" i="26" s="1"/>
  <c r="AW184" i="26" s="1"/>
  <c r="AX184" i="26" s="1"/>
  <c r="AN185" i="26"/>
  <c r="AN188" i="26"/>
  <c r="AO189" i="26"/>
  <c r="AF190" i="26"/>
  <c r="AI190" i="26" s="1"/>
  <c r="AN193" i="26"/>
  <c r="AF201" i="26"/>
  <c r="AI201" i="26" s="1"/>
  <c r="AN200" i="26"/>
  <c r="AF569" i="26"/>
  <c r="AI569" i="26" s="1"/>
  <c r="AU569" i="26" s="1"/>
  <c r="AN591" i="26"/>
  <c r="AO610" i="26"/>
  <c r="AO611" i="26"/>
  <c r="AF623" i="26"/>
  <c r="AI623" i="26" s="1"/>
  <c r="AN650" i="26"/>
  <c r="AO624" i="26"/>
  <c r="AF632" i="26"/>
  <c r="AI632" i="26" s="1"/>
  <c r="AN612" i="26"/>
  <c r="AN613" i="26"/>
  <c r="AN98" i="26"/>
  <c r="AO103" i="26"/>
  <c r="AO324" i="26"/>
  <c r="AO329" i="26"/>
  <c r="AN757" i="26"/>
  <c r="AN430" i="26"/>
  <c r="AO538" i="26"/>
  <c r="AF549" i="26"/>
  <c r="AI549" i="26" s="1"/>
  <c r="AN424" i="26"/>
  <c r="AN422" i="26"/>
  <c r="AN535" i="26"/>
  <c r="AF426" i="26"/>
  <c r="AI426" i="26" s="1"/>
  <c r="AO436" i="26"/>
  <c r="AO478" i="26"/>
  <c r="AF493" i="26"/>
  <c r="AI493" i="26" s="1"/>
  <c r="AN530" i="26"/>
  <c r="AO525" i="26"/>
  <c r="AN434" i="26"/>
  <c r="AN507" i="26"/>
  <c r="AN473" i="26"/>
  <c r="AO443" i="26"/>
  <c r="AF531" i="26"/>
  <c r="AI531" i="26" s="1"/>
  <c r="AW531" i="26" s="1"/>
  <c r="AX531" i="26" s="1"/>
  <c r="AO715" i="26"/>
  <c r="AF543" i="26"/>
  <c r="AI543" i="26" s="1"/>
  <c r="AM468" i="26"/>
  <c r="AF468" i="26"/>
  <c r="AI468" i="26" s="1"/>
  <c r="AN468" i="26"/>
  <c r="AM420" i="26"/>
  <c r="AN420" i="26"/>
  <c r="AF420" i="26"/>
  <c r="AI420" i="26" s="1"/>
  <c r="AO423" i="26"/>
  <c r="AM451" i="26"/>
  <c r="AN451" i="26"/>
  <c r="AF451" i="26"/>
  <c r="AI451" i="26" s="1"/>
  <c r="AM421" i="26"/>
  <c r="AO421" i="26"/>
  <c r="AN421" i="26"/>
  <c r="AF421" i="26"/>
  <c r="AI421" i="26" s="1"/>
  <c r="AO681" i="26"/>
  <c r="AF681" i="26"/>
  <c r="AI681" i="26" s="1"/>
  <c r="AM672" i="26"/>
  <c r="AO672" i="26"/>
  <c r="AN672" i="26"/>
  <c r="AF672" i="26"/>
  <c r="AI672" i="26" s="1"/>
  <c r="AN669" i="26"/>
  <c r="AO669" i="26"/>
  <c r="AN661" i="26"/>
  <c r="AO661" i="26"/>
  <c r="AF661" i="26"/>
  <c r="AI661" i="26" s="1"/>
  <c r="AM359" i="26"/>
  <c r="AO359" i="26"/>
  <c r="AF359" i="26"/>
  <c r="AI359" i="26" s="1"/>
  <c r="AM602" i="26"/>
  <c r="AN602" i="26"/>
  <c r="AF602" i="26"/>
  <c r="AI602" i="26" s="1"/>
  <c r="AO602" i="26"/>
  <c r="AO46" i="26"/>
  <c r="AO552" i="26"/>
  <c r="AO495" i="26"/>
  <c r="AO447" i="26"/>
  <c r="AO438" i="26"/>
  <c r="AO482" i="26"/>
  <c r="AN547" i="26"/>
  <c r="AO431" i="26"/>
  <c r="AN484" i="26"/>
  <c r="AO509" i="26"/>
  <c r="AN523" i="26"/>
  <c r="AO554" i="26"/>
  <c r="AO454" i="26"/>
  <c r="AN539" i="26"/>
  <c r="AO563" i="26"/>
  <c r="AN559" i="26"/>
  <c r="AO518" i="26"/>
  <c r="AN691" i="26"/>
  <c r="AO655" i="26"/>
  <c r="AN710" i="26"/>
  <c r="AN696" i="26"/>
  <c r="AN700" i="26"/>
  <c r="AN683" i="26"/>
  <c r="AO651" i="26"/>
  <c r="AN689" i="26"/>
  <c r="AO685" i="26"/>
  <c r="AN680" i="26"/>
  <c r="AN686" i="26"/>
  <c r="AO660" i="26"/>
  <c r="AN694" i="26"/>
  <c r="AO702" i="26"/>
  <c r="AN676" i="26"/>
  <c r="AO682" i="26"/>
  <c r="AU682" i="26" s="1"/>
  <c r="AO71" i="26"/>
  <c r="AM337" i="26"/>
  <c r="AO337" i="26"/>
  <c r="AN337" i="26"/>
  <c r="AM342" i="26"/>
  <c r="AO342" i="26"/>
  <c r="AM358" i="26"/>
  <c r="AN358" i="26"/>
  <c r="AF358" i="26"/>
  <c r="AI358" i="26" s="1"/>
  <c r="AM370" i="26"/>
  <c r="AN370" i="26"/>
  <c r="AF370" i="26"/>
  <c r="AI370" i="26" s="1"/>
  <c r="AN206" i="26"/>
  <c r="AO206" i="26"/>
  <c r="AF206" i="26"/>
  <c r="AI206" i="26" s="1"/>
  <c r="AM387" i="26"/>
  <c r="AN387" i="26"/>
  <c r="AF387" i="26"/>
  <c r="AI387" i="26" s="1"/>
  <c r="AN149" i="26"/>
  <c r="AO149" i="26"/>
  <c r="AF149" i="26"/>
  <c r="AI149" i="26" s="1"/>
  <c r="AO686" i="26"/>
  <c r="AO676" i="26"/>
  <c r="AM346" i="26"/>
  <c r="AO346" i="26"/>
  <c r="AN346" i="26"/>
  <c r="AM362" i="26"/>
  <c r="AN362" i="26"/>
  <c r="AF362" i="26"/>
  <c r="AI362" i="26" s="1"/>
  <c r="AM368" i="26"/>
  <c r="AO368" i="26"/>
  <c r="AM373" i="26"/>
  <c r="AO373" i="26"/>
  <c r="AN373" i="26"/>
  <c r="AM377" i="26"/>
  <c r="AO377" i="26"/>
  <c r="AM380" i="26"/>
  <c r="AN380" i="26"/>
  <c r="AF380" i="26"/>
  <c r="AI380" i="26" s="1"/>
  <c r="AN117" i="26"/>
  <c r="AO117" i="26"/>
  <c r="AF117" i="26"/>
  <c r="AI117" i="26" s="1"/>
  <c r="AM770" i="26"/>
  <c r="AN770" i="26"/>
  <c r="AF770" i="26"/>
  <c r="AI770" i="26" s="1"/>
  <c r="AO487" i="26"/>
  <c r="AO433" i="26"/>
  <c r="AO550" i="26"/>
  <c r="AO428" i="26"/>
  <c r="AN536" i="26"/>
  <c r="AO522" i="26"/>
  <c r="AF46" i="26"/>
  <c r="AI46" i="26" s="1"/>
  <c r="AF447" i="26"/>
  <c r="AI447" i="26" s="1"/>
  <c r="AF446" i="26"/>
  <c r="AI446" i="26" s="1"/>
  <c r="AO540" i="26"/>
  <c r="AF547" i="26"/>
  <c r="AI547" i="26" s="1"/>
  <c r="AF484" i="26"/>
  <c r="AI484" i="26" s="1"/>
  <c r="AF523" i="26"/>
  <c r="AI523" i="26" s="1"/>
  <c r="AW523" i="26" s="1"/>
  <c r="AX523" i="26" s="1"/>
  <c r="AN435" i="26"/>
  <c r="AO541" i="26"/>
  <c r="AF554" i="26"/>
  <c r="AI554" i="26" s="1"/>
  <c r="AO561" i="26"/>
  <c r="AF454" i="26"/>
  <c r="AI454" i="26" s="1"/>
  <c r="AF517" i="26"/>
  <c r="AI517" i="26" s="1"/>
  <c r="AF559" i="26"/>
  <c r="AI559" i="26" s="1"/>
  <c r="AF691" i="26"/>
  <c r="AI691" i="26" s="1"/>
  <c r="AF710" i="26"/>
  <c r="AI710" i="26" s="1"/>
  <c r="AN706" i="26"/>
  <c r="AW706" i="26" s="1"/>
  <c r="AX706" i="26" s="1"/>
  <c r="AO697" i="26"/>
  <c r="AF696" i="26"/>
  <c r="AI696" i="26" s="1"/>
  <c r="AF708" i="26"/>
  <c r="AI708" i="26" s="1"/>
  <c r="AF689" i="26"/>
  <c r="AI689" i="26" s="1"/>
  <c r="AF711" i="26"/>
  <c r="AI711" i="26" s="1"/>
  <c r="AF679" i="26"/>
  <c r="AI679" i="26" s="1"/>
  <c r="AO688" i="26"/>
  <c r="AF686" i="26"/>
  <c r="AI686" i="26" s="1"/>
  <c r="AO658" i="26"/>
  <c r="AF676" i="26"/>
  <c r="AI676" i="26" s="1"/>
  <c r="AW676" i="26" s="1"/>
  <c r="AX676" i="26" s="1"/>
  <c r="AF346" i="26"/>
  <c r="AI346" i="26" s="1"/>
  <c r="AM339" i="26"/>
  <c r="AO339" i="26"/>
  <c r="AN339" i="26"/>
  <c r="AM343" i="26"/>
  <c r="AO343" i="26"/>
  <c r="AN343" i="26"/>
  <c r="AO362" i="26"/>
  <c r="AF373" i="26"/>
  <c r="AI373" i="26" s="1"/>
  <c r="AF377" i="26"/>
  <c r="AI377" i="26" s="1"/>
  <c r="AO380" i="26"/>
  <c r="AM633" i="26"/>
  <c r="AO633" i="26"/>
  <c r="AN633" i="26"/>
  <c r="AO93" i="26"/>
  <c r="AN93" i="26"/>
  <c r="AF93" i="26"/>
  <c r="AI93" i="26" s="1"/>
  <c r="AM604" i="26"/>
  <c r="AO604" i="26"/>
  <c r="AN604" i="26"/>
  <c r="AF604" i="26"/>
  <c r="AI604" i="26" s="1"/>
  <c r="AN390" i="26"/>
  <c r="AO390" i="26"/>
  <c r="AF390" i="26"/>
  <c r="AI390" i="26" s="1"/>
  <c r="AO717" i="26"/>
  <c r="AF717" i="26"/>
  <c r="AI717" i="26" s="1"/>
  <c r="AM110" i="26"/>
  <c r="AO110" i="26"/>
  <c r="AN110" i="26"/>
  <c r="AF110" i="26"/>
  <c r="AI110" i="26" s="1"/>
  <c r="AM504" i="26"/>
  <c r="AN504" i="26"/>
  <c r="AF504" i="26"/>
  <c r="AI504" i="26" s="1"/>
  <c r="AO759" i="26"/>
  <c r="AM759" i="26"/>
  <c r="AN761" i="26"/>
  <c r="AO761" i="26"/>
  <c r="AO217" i="26"/>
  <c r="AO389" i="26"/>
  <c r="AO157" i="26"/>
  <c r="AN402" i="26"/>
  <c r="AO402" i="26"/>
  <c r="AF402" i="26"/>
  <c r="AI402" i="26" s="1"/>
  <c r="AO265" i="26"/>
  <c r="AN265" i="26"/>
  <c r="AF265" i="26"/>
  <c r="AI265" i="26" s="1"/>
  <c r="AN572" i="26"/>
  <c r="AO572" i="26"/>
  <c r="AM750" i="26"/>
  <c r="AN750" i="26"/>
  <c r="AF750" i="26"/>
  <c r="AI750" i="26" s="1"/>
  <c r="AM221" i="26"/>
  <c r="AN221" i="26"/>
  <c r="AF221" i="26"/>
  <c r="AI221" i="26" s="1"/>
  <c r="AN769" i="26"/>
  <c r="AO769" i="26"/>
  <c r="AM777" i="26"/>
  <c r="AN777" i="26"/>
  <c r="AF777" i="26"/>
  <c r="AI777" i="26" s="1"/>
  <c r="AM793" i="26"/>
  <c r="AO793" i="26"/>
  <c r="AN793" i="26"/>
  <c r="AF793" i="26"/>
  <c r="AI793" i="26" s="1"/>
  <c r="AM815" i="26"/>
  <c r="AO815" i="26"/>
  <c r="AN815" i="26"/>
  <c r="AF815" i="26"/>
  <c r="AI815" i="26" s="1"/>
  <c r="AO367" i="26"/>
  <c r="AO376" i="26"/>
  <c r="AO622" i="26"/>
  <c r="AF635" i="26"/>
  <c r="AI635" i="26" s="1"/>
  <c r="AO648" i="26"/>
  <c r="AF641" i="26"/>
  <c r="AI641" i="26" s="1"/>
  <c r="AO637" i="26"/>
  <c r="AF82" i="26"/>
  <c r="AI82" i="26" s="1"/>
  <c r="AO87" i="26"/>
  <c r="AF88" i="26"/>
  <c r="AI88" i="26" s="1"/>
  <c r="AO85" i="26"/>
  <c r="AF91" i="26"/>
  <c r="AI91" i="26" s="1"/>
  <c r="AN203" i="26"/>
  <c r="AO213" i="26"/>
  <c r="AF217" i="26"/>
  <c r="AI217" i="26" s="1"/>
  <c r="AO609" i="26"/>
  <c r="AF389" i="26"/>
  <c r="AI389" i="26" s="1"/>
  <c r="AN61" i="26"/>
  <c r="AF57" i="26"/>
  <c r="AI57" i="26" s="1"/>
  <c r="AN62" i="26"/>
  <c r="AF77" i="26"/>
  <c r="AI77" i="26" s="1"/>
  <c r="AN75" i="26"/>
  <c r="AO81" i="26"/>
  <c r="AF79" i="26"/>
  <c r="AI79" i="26" s="1"/>
  <c r="AF56" i="26"/>
  <c r="AI56" i="26" s="1"/>
  <c r="AO48" i="26"/>
  <c r="AO53" i="26"/>
  <c r="AF724" i="26"/>
  <c r="AI724" i="26" s="1"/>
  <c r="AF721" i="26"/>
  <c r="AI721" i="26" s="1"/>
  <c r="AO722" i="26"/>
  <c r="AO744" i="26"/>
  <c r="AF120" i="26"/>
  <c r="AI120" i="26" s="1"/>
  <c r="AO122" i="26"/>
  <c r="AF124" i="26"/>
  <c r="AI124" i="26" s="1"/>
  <c r="AF107" i="26"/>
  <c r="AI107" i="26" s="1"/>
  <c r="AO136" i="26"/>
  <c r="AF157" i="26"/>
  <c r="AI157" i="26" s="1"/>
  <c r="AO279" i="26"/>
  <c r="AN279" i="26"/>
  <c r="AF279" i="26"/>
  <c r="AI279" i="26" s="1"/>
  <c r="AN751" i="26"/>
  <c r="AO751" i="26"/>
  <c r="AM584" i="26"/>
  <c r="AN584" i="26"/>
  <c r="AF584" i="26"/>
  <c r="AI584" i="26" s="1"/>
  <c r="AN222" i="26"/>
  <c r="AO222" i="26"/>
  <c r="AO763" i="26"/>
  <c r="AN763" i="26"/>
  <c r="AF763" i="26"/>
  <c r="AI763" i="26" s="1"/>
  <c r="AN776" i="26"/>
  <c r="AO776" i="26"/>
  <c r="AM796" i="26"/>
  <c r="AN796" i="26"/>
  <c r="AF796" i="26"/>
  <c r="AI796" i="26" s="1"/>
  <c r="AF352" i="26"/>
  <c r="AI352" i="26" s="1"/>
  <c r="AF366" i="26"/>
  <c r="AI366" i="26" s="1"/>
  <c r="AF375" i="26"/>
  <c r="AI375" i="26" s="1"/>
  <c r="AF639" i="26"/>
  <c r="AI639" i="26" s="1"/>
  <c r="AF619" i="26"/>
  <c r="AI619" i="26" s="1"/>
  <c r="AF626" i="26"/>
  <c r="AI626" i="26" s="1"/>
  <c r="AF86" i="26"/>
  <c r="AI86" i="26" s="1"/>
  <c r="AO90" i="26"/>
  <c r="AF92" i="26"/>
  <c r="AI92" i="26" s="1"/>
  <c r="AO203" i="26"/>
  <c r="AF204" i="26"/>
  <c r="AI204" i="26" s="1"/>
  <c r="AO205" i="26"/>
  <c r="AF213" i="26"/>
  <c r="AI213" i="26" s="1"/>
  <c r="AF597" i="26"/>
  <c r="AI597" i="26" s="1"/>
  <c r="AF601" i="26"/>
  <c r="AI601" i="26" s="1"/>
  <c r="AO61" i="26"/>
  <c r="AN57" i="26"/>
  <c r="AO62" i="26"/>
  <c r="AN77" i="26"/>
  <c r="AN79" i="26"/>
  <c r="AF53" i="26"/>
  <c r="AI53" i="26" s="1"/>
  <c r="AF728" i="26"/>
  <c r="AI728" i="26" s="1"/>
  <c r="AF748" i="26"/>
  <c r="AI748" i="26" s="1"/>
  <c r="AO734" i="26"/>
  <c r="AF735" i="26"/>
  <c r="AI735" i="26" s="1"/>
  <c r="AF738" i="26"/>
  <c r="AI738" i="26" s="1"/>
  <c r="AO721" i="26"/>
  <c r="AF746" i="26"/>
  <c r="AI746" i="26" s="1"/>
  <c r="AW746" i="26" s="1"/>
  <c r="AX746" i="26" s="1"/>
  <c r="AO737" i="26"/>
  <c r="AF722" i="26"/>
  <c r="AI722" i="26" s="1"/>
  <c r="AO120" i="26"/>
  <c r="AF122" i="26"/>
  <c r="AI122" i="26" s="1"/>
  <c r="AO114" i="26"/>
  <c r="AF111" i="26"/>
  <c r="AI111" i="26" s="1"/>
  <c r="AN107" i="26"/>
  <c r="AO129" i="26"/>
  <c r="AF136" i="26"/>
  <c r="AI136" i="26" s="1"/>
  <c r="AW136" i="26" s="1"/>
  <c r="AX136" i="26" s="1"/>
  <c r="AF134" i="26"/>
  <c r="AI134" i="26" s="1"/>
  <c r="AM141" i="26"/>
  <c r="AF141" i="26"/>
  <c r="AI141" i="26" s="1"/>
  <c r="AO141" i="26"/>
  <c r="AN413" i="26"/>
  <c r="AO413" i="26"/>
  <c r="AF413" i="26"/>
  <c r="AI413" i="26" s="1"/>
  <c r="AO270" i="26"/>
  <c r="AN270" i="26"/>
  <c r="AF270" i="26"/>
  <c r="AI270" i="26" s="1"/>
  <c r="AO260" i="26"/>
  <c r="AN260" i="26"/>
  <c r="AF260" i="26"/>
  <c r="AI260" i="26" s="1"/>
  <c r="AM762" i="26"/>
  <c r="AN762" i="26"/>
  <c r="AF762" i="26"/>
  <c r="AI762" i="26" s="1"/>
  <c r="AM581" i="26"/>
  <c r="AN581" i="26"/>
  <c r="AF581" i="26"/>
  <c r="AI581" i="26" s="1"/>
  <c r="AN582" i="26"/>
  <c r="AO582" i="26"/>
  <c r="AO221" i="26"/>
  <c r="AO767" i="26"/>
  <c r="AN767" i="26"/>
  <c r="AF767" i="26"/>
  <c r="AI767" i="26" s="1"/>
  <c r="AN169" i="26"/>
  <c r="AN161" i="26"/>
  <c r="AN404" i="26"/>
  <c r="AO415" i="26"/>
  <c r="AO411" i="26"/>
  <c r="AN264" i="26"/>
  <c r="AN266" i="26"/>
  <c r="AN255" i="26"/>
  <c r="AN269" i="26"/>
  <c r="AJ246" i="26"/>
  <c r="AN246" i="26"/>
  <c r="AJ275" i="26"/>
  <c r="AN275" i="26"/>
  <c r="AJ240" i="26"/>
  <c r="AN567" i="26"/>
  <c r="AN564" i="26"/>
  <c r="AN758" i="26"/>
  <c r="AN752" i="26"/>
  <c r="AN583" i="26"/>
  <c r="AN586" i="26"/>
  <c r="AN765" i="26"/>
  <c r="AN771" i="26"/>
  <c r="AJ774" i="26"/>
  <c r="AN775" i="26"/>
  <c r="AO780" i="26"/>
  <c r="AN784" i="26"/>
  <c r="AW784" i="26" s="1"/>
  <c r="AX784" i="26" s="1"/>
  <c r="AO792" i="26"/>
  <c r="AN795" i="26"/>
  <c r="AN801" i="26"/>
  <c r="AN806" i="26"/>
  <c r="AO811" i="26"/>
  <c r="AO814" i="26"/>
  <c r="AN816" i="26"/>
  <c r="AQ827" i="26"/>
  <c r="AN158" i="26"/>
  <c r="AO169" i="26"/>
  <c r="AO161" i="26"/>
  <c r="AO404" i="26"/>
  <c r="AO264" i="26"/>
  <c r="AO266" i="26"/>
  <c r="AO255" i="26"/>
  <c r="AN261" i="26"/>
  <c r="AW261" i="26" s="1"/>
  <c r="AX261" i="26" s="1"/>
  <c r="AN267" i="26"/>
  <c r="AO229" i="26"/>
  <c r="AO227" i="26"/>
  <c r="AF225" i="26"/>
  <c r="AI225" i="26" s="1"/>
  <c r="AN235" i="26"/>
  <c r="AF783" i="26"/>
  <c r="AI783" i="26" s="1"/>
  <c r="AO784" i="26"/>
  <c r="AF785" i="26"/>
  <c r="AI785" i="26" s="1"/>
  <c r="AN787" i="26"/>
  <c r="AF799" i="26"/>
  <c r="AI799" i="26" s="1"/>
  <c r="AO801" i="26"/>
  <c r="AO806" i="26"/>
  <c r="AO158" i="26"/>
  <c r="AO164" i="26"/>
  <c r="AF161" i="26"/>
  <c r="AI161" i="26" s="1"/>
  <c r="AO401" i="26"/>
  <c r="AF404" i="26"/>
  <c r="AI404" i="26" s="1"/>
  <c r="AW404" i="26" s="1"/>
  <c r="AX404" i="26" s="1"/>
  <c r="AO414" i="26"/>
  <c r="AF232" i="26"/>
  <c r="AI232" i="26" s="1"/>
  <c r="AO259" i="26"/>
  <c r="AO237" i="26"/>
  <c r="AF264" i="26"/>
  <c r="AI264" i="26" s="1"/>
  <c r="AO238" i="26"/>
  <c r="AF266" i="26"/>
  <c r="AI266" i="26" s="1"/>
  <c r="AO241" i="26"/>
  <c r="AF255" i="26"/>
  <c r="AI255" i="26" s="1"/>
  <c r="AO236" i="26"/>
  <c r="AJ228" i="26"/>
  <c r="AN228" i="26"/>
  <c r="AO280" i="26"/>
  <c r="AF567" i="26"/>
  <c r="AI567" i="26" s="1"/>
  <c r="AF564" i="26"/>
  <c r="AI564" i="26" s="1"/>
  <c r="AF758" i="26"/>
  <c r="AI758" i="26" s="1"/>
  <c r="AF752" i="26"/>
  <c r="AI752" i="26" s="1"/>
  <c r="AO588" i="26"/>
  <c r="AF583" i="26"/>
  <c r="AI583" i="26" s="1"/>
  <c r="AF586" i="26"/>
  <c r="AI586" i="26" s="1"/>
  <c r="AO764" i="26"/>
  <c r="AF765" i="26"/>
  <c r="AI765" i="26" s="1"/>
  <c r="AO773" i="26"/>
  <c r="AF779" i="26"/>
  <c r="AI779" i="26" s="1"/>
  <c r="AJ781" i="26"/>
  <c r="AN783" i="26"/>
  <c r="AO785" i="26"/>
  <c r="AF792" i="26"/>
  <c r="AI792" i="26" s="1"/>
  <c r="AW792" i="26" s="1"/>
  <c r="AX792" i="26" s="1"/>
  <c r="AO794" i="26"/>
  <c r="AF795" i="26"/>
  <c r="AI795" i="26" s="1"/>
  <c r="AF801" i="26"/>
  <c r="AI801" i="26" s="1"/>
  <c r="AU801" i="26" s="1"/>
  <c r="AO805" i="26"/>
  <c r="AF806" i="26"/>
  <c r="AI806" i="26" s="1"/>
  <c r="AF811" i="26"/>
  <c r="AI811" i="26" s="1"/>
  <c r="AF816" i="26"/>
  <c r="AI816" i="26" s="1"/>
  <c r="AW816" i="26" s="1"/>
  <c r="AX816" i="26" s="1"/>
  <c r="AO819" i="26"/>
  <c r="AO29" i="26"/>
  <c r="AN29" i="26"/>
  <c r="AF29" i="26"/>
  <c r="AI29" i="26" s="1"/>
  <c r="AO13" i="26"/>
  <c r="AN13" i="26"/>
  <c r="AF13" i="26"/>
  <c r="AI13" i="26" s="1"/>
  <c r="AM282" i="26"/>
  <c r="AO286" i="26"/>
  <c r="AN286" i="26"/>
  <c r="AF286" i="26"/>
  <c r="AI286" i="26" s="1"/>
  <c r="AM313" i="26"/>
  <c r="AO297" i="26"/>
  <c r="AN297" i="26"/>
  <c r="AF297" i="26"/>
  <c r="AI297" i="26" s="1"/>
  <c r="AM285" i="26"/>
  <c r="AO296" i="26"/>
  <c r="AN296" i="26"/>
  <c r="AF296" i="26"/>
  <c r="AI296" i="26" s="1"/>
  <c r="AM306" i="26"/>
  <c r="AO293" i="26"/>
  <c r="AN293" i="26"/>
  <c r="AF293" i="26"/>
  <c r="AI293" i="26" s="1"/>
  <c r="AO274" i="26"/>
  <c r="AN274" i="26"/>
  <c r="AF274" i="26"/>
  <c r="AI274" i="26" s="1"/>
  <c r="AM277" i="26"/>
  <c r="AO406" i="26"/>
  <c r="AN406" i="26"/>
  <c r="AF406" i="26"/>
  <c r="AI406" i="26" s="1"/>
  <c r="AO38" i="26"/>
  <c r="AN38" i="26"/>
  <c r="AF38" i="26"/>
  <c r="AI38" i="26" s="1"/>
  <c r="AW43" i="26"/>
  <c r="AX43" i="26" s="1"/>
  <c r="AO144" i="26"/>
  <c r="AN144" i="26"/>
  <c r="AF144" i="26"/>
  <c r="AI144" i="26" s="1"/>
  <c r="AO174" i="26"/>
  <c r="AN174" i="26"/>
  <c r="AF174" i="26"/>
  <c r="AI174" i="26" s="1"/>
  <c r="AO191" i="26"/>
  <c r="AN191" i="26"/>
  <c r="AF191" i="26"/>
  <c r="AI191" i="26" s="1"/>
  <c r="AM191" i="26"/>
  <c r="AO74" i="26"/>
  <c r="AN74" i="26"/>
  <c r="AF74" i="26"/>
  <c r="AI74" i="26" s="1"/>
  <c r="AO576" i="26"/>
  <c r="AN576" i="26"/>
  <c r="AF576" i="26"/>
  <c r="AI576" i="26" s="1"/>
  <c r="AO196" i="26"/>
  <c r="AN196" i="26"/>
  <c r="AF196" i="26"/>
  <c r="AI196" i="26" s="1"/>
  <c r="AM16" i="26"/>
  <c r="AM284" i="26"/>
  <c r="AN17" i="26"/>
  <c r="AO18" i="26"/>
  <c r="AN18" i="26"/>
  <c r="AF18" i="26"/>
  <c r="AI18" i="26" s="1"/>
  <c r="AM28" i="26"/>
  <c r="AO44" i="26"/>
  <c r="AN44" i="26"/>
  <c r="AF44" i="26"/>
  <c r="AI44" i="26" s="1"/>
  <c r="AO145" i="26"/>
  <c r="AN145" i="26"/>
  <c r="AF145" i="26"/>
  <c r="AI145" i="26" s="1"/>
  <c r="AO175" i="26"/>
  <c r="AN175" i="26"/>
  <c r="AF175" i="26"/>
  <c r="AI175" i="26" s="1"/>
  <c r="AO182" i="26"/>
  <c r="AN182" i="26"/>
  <c r="AF182" i="26"/>
  <c r="AI182" i="26" s="1"/>
  <c r="AO568" i="26"/>
  <c r="AN568" i="26"/>
  <c r="AF568" i="26"/>
  <c r="AI568" i="26" s="1"/>
  <c r="AF17" i="26"/>
  <c r="AM33" i="26"/>
  <c r="AN16" i="26"/>
  <c r="AF284" i="26"/>
  <c r="AI284" i="26" s="1"/>
  <c r="AO288" i="26"/>
  <c r="AN288" i="26"/>
  <c r="AF288" i="26"/>
  <c r="AI288" i="26" s="1"/>
  <c r="AF282" i="26"/>
  <c r="AI282" i="26" s="1"/>
  <c r="AF313" i="26"/>
  <c r="AI313" i="26" s="1"/>
  <c r="AN306" i="26"/>
  <c r="AG826" i="26"/>
  <c r="AG820" i="26"/>
  <c r="AK826" i="26"/>
  <c r="AK820" i="26"/>
  <c r="AO17" i="26"/>
  <c r="AF22" i="26"/>
  <c r="AI22" i="26" s="1"/>
  <c r="AN22" i="26"/>
  <c r="AM29" i="26"/>
  <c r="AF28" i="26"/>
  <c r="AI28" i="26" s="1"/>
  <c r="AN28" i="26"/>
  <c r="AF33" i="26"/>
  <c r="AI33" i="26" s="1"/>
  <c r="AN33" i="26"/>
  <c r="AM30" i="26"/>
  <c r="AM196" i="26"/>
  <c r="AO9" i="26"/>
  <c r="AN9" i="26"/>
  <c r="AF9" i="26"/>
  <c r="AI9" i="26" s="1"/>
  <c r="AM24" i="26"/>
  <c r="AM13" i="26"/>
  <c r="AO317" i="26"/>
  <c r="AN317" i="26"/>
  <c r="AF317" i="26"/>
  <c r="AI317" i="26" s="1"/>
  <c r="AM303" i="26"/>
  <c r="AO291" i="26"/>
  <c r="AN291" i="26"/>
  <c r="AF291" i="26"/>
  <c r="AI291" i="26" s="1"/>
  <c r="AM320" i="26"/>
  <c r="AM286" i="26"/>
  <c r="AO290" i="26"/>
  <c r="AN290" i="26"/>
  <c r="AF290" i="26"/>
  <c r="AI290" i="26" s="1"/>
  <c r="AM309" i="26"/>
  <c r="AM297" i="26"/>
  <c r="AO295" i="26"/>
  <c r="AN295" i="26"/>
  <c r="AF295" i="26"/>
  <c r="AI295" i="26" s="1"/>
  <c r="AM316" i="26"/>
  <c r="AM296" i="26"/>
  <c r="AO289" i="26"/>
  <c r="AN289" i="26"/>
  <c r="AF289" i="26"/>
  <c r="AI289" i="26" s="1"/>
  <c r="AM301" i="26"/>
  <c r="AM293" i="26"/>
  <c r="AM310" i="26"/>
  <c r="AO106" i="26"/>
  <c r="AN106" i="26"/>
  <c r="AF106" i="26"/>
  <c r="AI106" i="26" s="1"/>
  <c r="AM121" i="26"/>
  <c r="AM272" i="26"/>
  <c r="AM274" i="26"/>
  <c r="AO268" i="26"/>
  <c r="AN268" i="26"/>
  <c r="AF268" i="26"/>
  <c r="AI268" i="26" s="1"/>
  <c r="AM406" i="26"/>
  <c r="AM38" i="26"/>
  <c r="AO39" i="26"/>
  <c r="AN39" i="26"/>
  <c r="AF39" i="26"/>
  <c r="AI39" i="26" s="1"/>
  <c r="AM144" i="26"/>
  <c r="AO142" i="26"/>
  <c r="AN142" i="26"/>
  <c r="AF142" i="26"/>
  <c r="AI142" i="26" s="1"/>
  <c r="AO163" i="26"/>
  <c r="AN163" i="26"/>
  <c r="AF163" i="26"/>
  <c r="AI163" i="26" s="1"/>
  <c r="AO620" i="26"/>
  <c r="AN620" i="26"/>
  <c r="AF620" i="26"/>
  <c r="AI620" i="26" s="1"/>
  <c r="AO616" i="26"/>
  <c r="AN616" i="26"/>
  <c r="AF616" i="26"/>
  <c r="AI616" i="26" s="1"/>
  <c r="AM616" i="26"/>
  <c r="AM17" i="26"/>
  <c r="AM22" i="26"/>
  <c r="AO14" i="26"/>
  <c r="AN14" i="26"/>
  <c r="AF14" i="26"/>
  <c r="AI14" i="26" s="1"/>
  <c r="AF16" i="26"/>
  <c r="AI16" i="26" s="1"/>
  <c r="AN284" i="26"/>
  <c r="AN282" i="26"/>
  <c r="AN313" i="26"/>
  <c r="AF285" i="26"/>
  <c r="AI285" i="26" s="1"/>
  <c r="AN285" i="26"/>
  <c r="AF306" i="26"/>
  <c r="AI306" i="26" s="1"/>
  <c r="AO667" i="26"/>
  <c r="AN667" i="26"/>
  <c r="AF667" i="26"/>
  <c r="AI667" i="26" s="1"/>
  <c r="AH826" i="26"/>
  <c r="AH820" i="26"/>
  <c r="AL826" i="26"/>
  <c r="AL820" i="26"/>
  <c r="AP826" i="26"/>
  <c r="AP820" i="26"/>
  <c r="AM21" i="26"/>
  <c r="AM18" i="26"/>
  <c r="AO10" i="26"/>
  <c r="AN10" i="26"/>
  <c r="AF10" i="26"/>
  <c r="AI10" i="26" s="1"/>
  <c r="AM26" i="26"/>
  <c r="AM14" i="26"/>
  <c r="AO25" i="26"/>
  <c r="AN25" i="26"/>
  <c r="AF25" i="26"/>
  <c r="AI25" i="26" s="1"/>
  <c r="AW34" i="26"/>
  <c r="AX34" i="26" s="1"/>
  <c r="AN24" i="26"/>
  <c r="AN303" i="26"/>
  <c r="AM288" i="26"/>
  <c r="AN320" i="26"/>
  <c r="AN309" i="26"/>
  <c r="AN316" i="26"/>
  <c r="AN301" i="26"/>
  <c r="AN310" i="26"/>
  <c r="AM667" i="26"/>
  <c r="AN121" i="26"/>
  <c r="AN272" i="26"/>
  <c r="AM386" i="26"/>
  <c r="AM382" i="26"/>
  <c r="AO384" i="26"/>
  <c r="AN384" i="26"/>
  <c r="AF384" i="26"/>
  <c r="AI384" i="26" s="1"/>
  <c r="AM44" i="26"/>
  <c r="AO131" i="26"/>
  <c r="AN131" i="26"/>
  <c r="AF131" i="26"/>
  <c r="AI131" i="26" s="1"/>
  <c r="AM145" i="26"/>
  <c r="AM74" i="26"/>
  <c r="AM576" i="26"/>
  <c r="AM568" i="26"/>
  <c r="AM398" i="26"/>
  <c r="AM408" i="26"/>
  <c r="AM42" i="26"/>
  <c r="AM51" i="26"/>
  <c r="AM143" i="26"/>
  <c r="AM135" i="26"/>
  <c r="AM148" i="26"/>
  <c r="AU148" i="26" s="1"/>
  <c r="AM726" i="26"/>
  <c r="AM745" i="26"/>
  <c r="AM743" i="26"/>
  <c r="AM64" i="26"/>
  <c r="AM171" i="26"/>
  <c r="AM172" i="26"/>
  <c r="AO179" i="26"/>
  <c r="AN179" i="26"/>
  <c r="AF179" i="26"/>
  <c r="AI179" i="26" s="1"/>
  <c r="AM186" i="26"/>
  <c r="AO195" i="26"/>
  <c r="AN195" i="26"/>
  <c r="AF195" i="26"/>
  <c r="AI195" i="26" s="1"/>
  <c r="AM591" i="26"/>
  <c r="AO594" i="26"/>
  <c r="AN594" i="26"/>
  <c r="AF594" i="26"/>
  <c r="AI594" i="26" s="1"/>
  <c r="AO649" i="26"/>
  <c r="AN649" i="26"/>
  <c r="AF649" i="26"/>
  <c r="AI649" i="26" s="1"/>
  <c r="AM617" i="26"/>
  <c r="AO647" i="26"/>
  <c r="AN647" i="26"/>
  <c r="AF647" i="26"/>
  <c r="AI647" i="26" s="1"/>
  <c r="AM647" i="26"/>
  <c r="AO614" i="26"/>
  <c r="AN614" i="26"/>
  <c r="AF614" i="26"/>
  <c r="AI614" i="26" s="1"/>
  <c r="AO104" i="26"/>
  <c r="AN104" i="26"/>
  <c r="AF104" i="26"/>
  <c r="AI104" i="26" s="1"/>
  <c r="AO333" i="26"/>
  <c r="AN333" i="26"/>
  <c r="AF333" i="26"/>
  <c r="AI333" i="26" s="1"/>
  <c r="AO212" i="26"/>
  <c r="AN212" i="26"/>
  <c r="AF212" i="26"/>
  <c r="AI212" i="26" s="1"/>
  <c r="AO754" i="26"/>
  <c r="AN754" i="26"/>
  <c r="AF754" i="26"/>
  <c r="AI754" i="26" s="1"/>
  <c r="AO556" i="26"/>
  <c r="AN556" i="26"/>
  <c r="AF556" i="26"/>
  <c r="AI556" i="26" s="1"/>
  <c r="AO513" i="26"/>
  <c r="AN513" i="26"/>
  <c r="AF513" i="26"/>
  <c r="AI513" i="26" s="1"/>
  <c r="AO425" i="26"/>
  <c r="AN425" i="26"/>
  <c r="AF425" i="26"/>
  <c r="AI425" i="26" s="1"/>
  <c r="AO546" i="26"/>
  <c r="AN546" i="26"/>
  <c r="AF546" i="26"/>
  <c r="AI546" i="26" s="1"/>
  <c r="AM546" i="26"/>
  <c r="AO219" i="26"/>
  <c r="AN219" i="26"/>
  <c r="AF219" i="26"/>
  <c r="AI219" i="26" s="1"/>
  <c r="AO464" i="26"/>
  <c r="AN464" i="26"/>
  <c r="AF464" i="26"/>
  <c r="AI464" i="26" s="1"/>
  <c r="AO537" i="26"/>
  <c r="AN537" i="26"/>
  <c r="AF537" i="26"/>
  <c r="AI537" i="26" s="1"/>
  <c r="AO527" i="26"/>
  <c r="AN527" i="26"/>
  <c r="AF527" i="26"/>
  <c r="AI527" i="26" s="1"/>
  <c r="AO533" i="26"/>
  <c r="AN533" i="26"/>
  <c r="AF533" i="26"/>
  <c r="AI533" i="26" s="1"/>
  <c r="AM533" i="26"/>
  <c r="AO490" i="26"/>
  <c r="AN490" i="26"/>
  <c r="AF490" i="26"/>
  <c r="AI490" i="26" s="1"/>
  <c r="AM490" i="26"/>
  <c r="AM27" i="26"/>
  <c r="AM35" i="26"/>
  <c r="AM7" i="26"/>
  <c r="AM32" i="26"/>
  <c r="AM36" i="26"/>
  <c r="AM198" i="26"/>
  <c r="AM15" i="26"/>
  <c r="AM199" i="26"/>
  <c r="AM318" i="26"/>
  <c r="AM299" i="26"/>
  <c r="AM294" i="26"/>
  <c r="AM311" i="26"/>
  <c r="AM292" i="26"/>
  <c r="AM304" i="26"/>
  <c r="AM307" i="26"/>
  <c r="AM281" i="26"/>
  <c r="AM302" i="26"/>
  <c r="AM716" i="26"/>
  <c r="AM67" i="26"/>
  <c r="AM123" i="26"/>
  <c r="AM271" i="26"/>
  <c r="AM278" i="26"/>
  <c r="AM385" i="26"/>
  <c r="AM397" i="26"/>
  <c r="AM396" i="26"/>
  <c r="AM503" i="26"/>
  <c r="AM40" i="26"/>
  <c r="AM147" i="26"/>
  <c r="AW147" i="26" s="1"/>
  <c r="AX147" i="26" s="1"/>
  <c r="AM153" i="26"/>
  <c r="AM127" i="26"/>
  <c r="AN740" i="26"/>
  <c r="AF740" i="26"/>
  <c r="AI740" i="26" s="1"/>
  <c r="AM178" i="26"/>
  <c r="AM179" i="26"/>
  <c r="AO187" i="26"/>
  <c r="AN187" i="26"/>
  <c r="AF187" i="26"/>
  <c r="AI187" i="26" s="1"/>
  <c r="AM194" i="26"/>
  <c r="AM195" i="26"/>
  <c r="AM592" i="26"/>
  <c r="AM594" i="26"/>
  <c r="AM611" i="26"/>
  <c r="AM649" i="26"/>
  <c r="AO621" i="26"/>
  <c r="AN621" i="26"/>
  <c r="AF621" i="26"/>
  <c r="AI621" i="26" s="1"/>
  <c r="AM628" i="26"/>
  <c r="AO336" i="26"/>
  <c r="AN336" i="26"/>
  <c r="AF336" i="26"/>
  <c r="AI336" i="26" s="1"/>
  <c r="AM212" i="26"/>
  <c r="AO448" i="26"/>
  <c r="AN448" i="26"/>
  <c r="AF448" i="26"/>
  <c r="AI448" i="26" s="1"/>
  <c r="AO442" i="26"/>
  <c r="AN442" i="26"/>
  <c r="AF442" i="26"/>
  <c r="AI442" i="26" s="1"/>
  <c r="AF36" i="26"/>
  <c r="AI36" i="26" s="1"/>
  <c r="AF299" i="26"/>
  <c r="AI299" i="26" s="1"/>
  <c r="AF716" i="26"/>
  <c r="AI716" i="26" s="1"/>
  <c r="AF503" i="26"/>
  <c r="AI503" i="26" s="1"/>
  <c r="AM730" i="26"/>
  <c r="AN749" i="26"/>
  <c r="AF749" i="26"/>
  <c r="AI749" i="26" s="1"/>
  <c r="AN173" i="26"/>
  <c r="AF173" i="26"/>
  <c r="AI173" i="26" s="1"/>
  <c r="AN178" i="26"/>
  <c r="AO183" i="26"/>
  <c r="AN183" i="26"/>
  <c r="AF183" i="26"/>
  <c r="AI183" i="26" s="1"/>
  <c r="AM190" i="26"/>
  <c r="AF194" i="26"/>
  <c r="AI194" i="26" s="1"/>
  <c r="AN194" i="26"/>
  <c r="AO80" i="26"/>
  <c r="AN80" i="26"/>
  <c r="AF80" i="26"/>
  <c r="AI80" i="26" s="1"/>
  <c r="AO574" i="26"/>
  <c r="AN574" i="26"/>
  <c r="AF574" i="26"/>
  <c r="AI574" i="26" s="1"/>
  <c r="AO566" i="26"/>
  <c r="AN566" i="26"/>
  <c r="AF566" i="26"/>
  <c r="AI566" i="26" s="1"/>
  <c r="AN592" i="26"/>
  <c r="AN611" i="26"/>
  <c r="AO629" i="26"/>
  <c r="AN629" i="26"/>
  <c r="AF629" i="26"/>
  <c r="AI629" i="26" s="1"/>
  <c r="AM612" i="26"/>
  <c r="AM614" i="26"/>
  <c r="AO102" i="26"/>
  <c r="AN102" i="26"/>
  <c r="AF102" i="26"/>
  <c r="AI102" i="26" s="1"/>
  <c r="AM104" i="26"/>
  <c r="AO325" i="26"/>
  <c r="AN325" i="26"/>
  <c r="AF325" i="26"/>
  <c r="AI325" i="26" s="1"/>
  <c r="AO327" i="26"/>
  <c r="AN327" i="26"/>
  <c r="AF327" i="26"/>
  <c r="AI327" i="26" s="1"/>
  <c r="AO323" i="26"/>
  <c r="AM333" i="26"/>
  <c r="AM219" i="26"/>
  <c r="AM754" i="26"/>
  <c r="AO457" i="26"/>
  <c r="AN457" i="26"/>
  <c r="AF457" i="26"/>
  <c r="AI457" i="26" s="1"/>
  <c r="AM556" i="26"/>
  <c r="AM513" i="26"/>
  <c r="AM425" i="26"/>
  <c r="AM100" i="26"/>
  <c r="AM97" i="26"/>
  <c r="AM101" i="26"/>
  <c r="AM197" i="26"/>
  <c r="AM328" i="26"/>
  <c r="AM323" i="26"/>
  <c r="AM322" i="26"/>
  <c r="AM331" i="26"/>
  <c r="AM218" i="26"/>
  <c r="AM755" i="26"/>
  <c r="AM224" i="26"/>
  <c r="AM459" i="26"/>
  <c r="AM505" i="26"/>
  <c r="AM483" i="26"/>
  <c r="AM529" i="26"/>
  <c r="AM532" i="26"/>
  <c r="AM512" i="26"/>
  <c r="AM449" i="26"/>
  <c r="AM528" i="26"/>
  <c r="AM714" i="26"/>
  <c r="AO467" i="26"/>
  <c r="AN467" i="26"/>
  <c r="AF467" i="26"/>
  <c r="AI467" i="26" s="1"/>
  <c r="AM458" i="26"/>
  <c r="AO489" i="26"/>
  <c r="AN489" i="26"/>
  <c r="AF489" i="26"/>
  <c r="AI489" i="26" s="1"/>
  <c r="AO427" i="26"/>
  <c r="AN427" i="26"/>
  <c r="AF427" i="26"/>
  <c r="AI427" i="26" s="1"/>
  <c r="AO455" i="26"/>
  <c r="AN455" i="26"/>
  <c r="AF455" i="26"/>
  <c r="AI455" i="26" s="1"/>
  <c r="AO470" i="26"/>
  <c r="AN470" i="26"/>
  <c r="AF470" i="26"/>
  <c r="AI470" i="26" s="1"/>
  <c r="AO471" i="26"/>
  <c r="AN471" i="26"/>
  <c r="AF471" i="26"/>
  <c r="AI471" i="26" s="1"/>
  <c r="AO684" i="26"/>
  <c r="AN684" i="26"/>
  <c r="AF684" i="26"/>
  <c r="AI684" i="26" s="1"/>
  <c r="AM684" i="26"/>
  <c r="AF100" i="26"/>
  <c r="AI100" i="26" s="1"/>
  <c r="AN100" i="26"/>
  <c r="AF97" i="26"/>
  <c r="AI97" i="26" s="1"/>
  <c r="AN97" i="26"/>
  <c r="AF101" i="26"/>
  <c r="AI101" i="26" s="1"/>
  <c r="AN101" i="26"/>
  <c r="AF197" i="26"/>
  <c r="AI197" i="26" s="1"/>
  <c r="AN197" i="26"/>
  <c r="AF328" i="26"/>
  <c r="AI328" i="26" s="1"/>
  <c r="AN328" i="26"/>
  <c r="AM334" i="26"/>
  <c r="AF323" i="26"/>
  <c r="AI323" i="26" s="1"/>
  <c r="AN323" i="26"/>
  <c r="AM329" i="26"/>
  <c r="AF322" i="26"/>
  <c r="AI322" i="26" s="1"/>
  <c r="AN322" i="26"/>
  <c r="AF331" i="26"/>
  <c r="AI331" i="26" s="1"/>
  <c r="AN331" i="26"/>
  <c r="AM332" i="26"/>
  <c r="AF218" i="26"/>
  <c r="AI218" i="26" s="1"/>
  <c r="AN218" i="26"/>
  <c r="AM211" i="26"/>
  <c r="AF755" i="26"/>
  <c r="AI755" i="26" s="1"/>
  <c r="AN755" i="26"/>
  <c r="AM756" i="26"/>
  <c r="AW756" i="26" s="1"/>
  <c r="AX756" i="26" s="1"/>
  <c r="AF224" i="26"/>
  <c r="AI224" i="26" s="1"/>
  <c r="AN224" i="26"/>
  <c r="AM548" i="26"/>
  <c r="AF459" i="26"/>
  <c r="AI459" i="26" s="1"/>
  <c r="AN459" i="26"/>
  <c r="AM538" i="26"/>
  <c r="AF505" i="26"/>
  <c r="AI505" i="26" s="1"/>
  <c r="AN505" i="26"/>
  <c r="AM437" i="26"/>
  <c r="AF483" i="26"/>
  <c r="AI483" i="26" s="1"/>
  <c r="AN483" i="26"/>
  <c r="AM429" i="26"/>
  <c r="AF529" i="26"/>
  <c r="AI529" i="26" s="1"/>
  <c r="AN529" i="26"/>
  <c r="AF532" i="26"/>
  <c r="AI532" i="26" s="1"/>
  <c r="AN532" i="26"/>
  <c r="AM520" i="26"/>
  <c r="AF512" i="26"/>
  <c r="AI512" i="26" s="1"/>
  <c r="AN512" i="26"/>
  <c r="AM515" i="26"/>
  <c r="AW515" i="26" s="1"/>
  <c r="AX515" i="26" s="1"/>
  <c r="AF449" i="26"/>
  <c r="AI449" i="26" s="1"/>
  <c r="AN449" i="26"/>
  <c r="AM426" i="26"/>
  <c r="AW426" i="26" s="1"/>
  <c r="AX426" i="26" s="1"/>
  <c r="AF528" i="26"/>
  <c r="AI528" i="26" s="1"/>
  <c r="AN528" i="26"/>
  <c r="AM478" i="26"/>
  <c r="AF714" i="26"/>
  <c r="AI714" i="26" s="1"/>
  <c r="AN714" i="26"/>
  <c r="AF458" i="26"/>
  <c r="AI458" i="26" s="1"/>
  <c r="AN458" i="26"/>
  <c r="AO510" i="26"/>
  <c r="AN510" i="26"/>
  <c r="AF510" i="26"/>
  <c r="AI510" i="26" s="1"/>
  <c r="AO521" i="26"/>
  <c r="AN521" i="26"/>
  <c r="AF521" i="26"/>
  <c r="AI521" i="26" s="1"/>
  <c r="AO469" i="26"/>
  <c r="AN469" i="26"/>
  <c r="AF469" i="26"/>
  <c r="AI469" i="26" s="1"/>
  <c r="AO460" i="26"/>
  <c r="AN460" i="26"/>
  <c r="AF460" i="26"/>
  <c r="AI460" i="26" s="1"/>
  <c r="AO19" i="26"/>
  <c r="AN19" i="26"/>
  <c r="AF19" i="26"/>
  <c r="AI19" i="26" s="1"/>
  <c r="AF334" i="26"/>
  <c r="AI334" i="26" s="1"/>
  <c r="AF329" i="26"/>
  <c r="AI329" i="26" s="1"/>
  <c r="AF538" i="26"/>
  <c r="AI538" i="26" s="1"/>
  <c r="AM485" i="26"/>
  <c r="AM467" i="26"/>
  <c r="AO508" i="26"/>
  <c r="AN508" i="26"/>
  <c r="AF508" i="26"/>
  <c r="AI508" i="26" s="1"/>
  <c r="AM497" i="26"/>
  <c r="AM489" i="26"/>
  <c r="AO555" i="26"/>
  <c r="AN555" i="26"/>
  <c r="AF555" i="26"/>
  <c r="AI555" i="26" s="1"/>
  <c r="AO551" i="26"/>
  <c r="AN551" i="26"/>
  <c r="AF551" i="26"/>
  <c r="AI551" i="26" s="1"/>
  <c r="AO432" i="26"/>
  <c r="AN432" i="26"/>
  <c r="AF432" i="26"/>
  <c r="AI432" i="26" s="1"/>
  <c r="AO439" i="26"/>
  <c r="AN439" i="26"/>
  <c r="AF439" i="26"/>
  <c r="AI439" i="26" s="1"/>
  <c r="AO481" i="26"/>
  <c r="AN481" i="26"/>
  <c r="AF481" i="26"/>
  <c r="AI481" i="26" s="1"/>
  <c r="AO462" i="26"/>
  <c r="AN462" i="26"/>
  <c r="AF462" i="26"/>
  <c r="AI462" i="26" s="1"/>
  <c r="AM462" i="26"/>
  <c r="AO665" i="26"/>
  <c r="AN665" i="26"/>
  <c r="AF665" i="26"/>
  <c r="AI665" i="26" s="1"/>
  <c r="AM665" i="26"/>
  <c r="AM441" i="26"/>
  <c r="AM514" i="26"/>
  <c r="AM534" i="26"/>
  <c r="AM465" i="26"/>
  <c r="AM475" i="26"/>
  <c r="AM542" i="26"/>
  <c r="AM524" i="26"/>
  <c r="AW550" i="26"/>
  <c r="AX550" i="26" s="1"/>
  <c r="AM506" i="26"/>
  <c r="AM474" i="26"/>
  <c r="AM486" i="26"/>
  <c r="AM494" i="26"/>
  <c r="AM453" i="26"/>
  <c r="AM712" i="26"/>
  <c r="AM499" i="26"/>
  <c r="AM445" i="26"/>
  <c r="AM440" i="26"/>
  <c r="AO480" i="26"/>
  <c r="AN480" i="26"/>
  <c r="AF480" i="26"/>
  <c r="AI480" i="26" s="1"/>
  <c r="AO202" i="26"/>
  <c r="AN202" i="26"/>
  <c r="AF202" i="26"/>
  <c r="AI202" i="26" s="1"/>
  <c r="AM491" i="26"/>
  <c r="AW491" i="26" s="1"/>
  <c r="AX491" i="26" s="1"/>
  <c r="AM501" i="26"/>
  <c r="AM526" i="26"/>
  <c r="AM562" i="26"/>
  <c r="AM477" i="26"/>
  <c r="AF441" i="26"/>
  <c r="AI441" i="26" s="1"/>
  <c r="AN441" i="26"/>
  <c r="AM466" i="26"/>
  <c r="AF514" i="26"/>
  <c r="AI514" i="26" s="1"/>
  <c r="AN514" i="26"/>
  <c r="AF534" i="26"/>
  <c r="AI534" i="26" s="1"/>
  <c r="AN534" i="26"/>
  <c r="AM443" i="26"/>
  <c r="AF465" i="26"/>
  <c r="AI465" i="26" s="1"/>
  <c r="AN465" i="26"/>
  <c r="AM715" i="26"/>
  <c r="AF475" i="26"/>
  <c r="AI475" i="26" s="1"/>
  <c r="AN475" i="26"/>
  <c r="AM511" i="26"/>
  <c r="AF542" i="26"/>
  <c r="AI542" i="26" s="1"/>
  <c r="AN542" i="26"/>
  <c r="AM516" i="26"/>
  <c r="AF524" i="26"/>
  <c r="AI524" i="26" s="1"/>
  <c r="AN524" i="26"/>
  <c r="AM502" i="26"/>
  <c r="AF506" i="26"/>
  <c r="AI506" i="26" s="1"/>
  <c r="AN506" i="26"/>
  <c r="AM428" i="26"/>
  <c r="AF474" i="26"/>
  <c r="AI474" i="26" s="1"/>
  <c r="AN474" i="26"/>
  <c r="AF486" i="26"/>
  <c r="AI486" i="26" s="1"/>
  <c r="AN486" i="26"/>
  <c r="AF494" i="26"/>
  <c r="AI494" i="26" s="1"/>
  <c r="AN494" i="26"/>
  <c r="AM552" i="26"/>
  <c r="AF453" i="26"/>
  <c r="AI453" i="26" s="1"/>
  <c r="AN453" i="26"/>
  <c r="AM495" i="26"/>
  <c r="AF712" i="26"/>
  <c r="AI712" i="26" s="1"/>
  <c r="AN712" i="26"/>
  <c r="AF499" i="26"/>
  <c r="AI499" i="26" s="1"/>
  <c r="AN499" i="26"/>
  <c r="AM438" i="26"/>
  <c r="AF445" i="26"/>
  <c r="AI445" i="26" s="1"/>
  <c r="AN445" i="26"/>
  <c r="AM482" i="26"/>
  <c r="AF440" i="26"/>
  <c r="AI440" i="26" s="1"/>
  <c r="AN440" i="26"/>
  <c r="AO450" i="26"/>
  <c r="AN450" i="26"/>
  <c r="AF450" i="26"/>
  <c r="AI450" i="26" s="1"/>
  <c r="AO463" i="26"/>
  <c r="AN463" i="26"/>
  <c r="AF463" i="26"/>
  <c r="AI463" i="26" s="1"/>
  <c r="AO678" i="26"/>
  <c r="AN678" i="26"/>
  <c r="AF678" i="26"/>
  <c r="AI678" i="26" s="1"/>
  <c r="AO701" i="26"/>
  <c r="AN701" i="26"/>
  <c r="AF701" i="26"/>
  <c r="AI701" i="26" s="1"/>
  <c r="AO663" i="26"/>
  <c r="AN663" i="26"/>
  <c r="AF663" i="26"/>
  <c r="AI663" i="26" s="1"/>
  <c r="AM675" i="26"/>
  <c r="AO675" i="26"/>
  <c r="AN675" i="26"/>
  <c r="AF675" i="26"/>
  <c r="AI675" i="26" s="1"/>
  <c r="AW702" i="26"/>
  <c r="AX702" i="26" s="1"/>
  <c r="AO444" i="26"/>
  <c r="AN444" i="26"/>
  <c r="AF444" i="26"/>
  <c r="AI444" i="26" s="1"/>
  <c r="AM547" i="26"/>
  <c r="AM480" i="26"/>
  <c r="AO479" i="26"/>
  <c r="AN479" i="26"/>
  <c r="AF479" i="26"/>
  <c r="AI479" i="26" s="1"/>
  <c r="AO496" i="26"/>
  <c r="AN496" i="26"/>
  <c r="AF496" i="26"/>
  <c r="AI496" i="26" s="1"/>
  <c r="AM202" i="26"/>
  <c r="AO670" i="26"/>
  <c r="AN670" i="26"/>
  <c r="AF670" i="26"/>
  <c r="AI670" i="26" s="1"/>
  <c r="AO677" i="26"/>
  <c r="AN677" i="26"/>
  <c r="AF677" i="26"/>
  <c r="AI677" i="26" s="1"/>
  <c r="AM446" i="26"/>
  <c r="AW446" i="26" s="1"/>
  <c r="AX446" i="26" s="1"/>
  <c r="AM431" i="26"/>
  <c r="AO484" i="26"/>
  <c r="AM509" i="26"/>
  <c r="AO523" i="26"/>
  <c r="AM452" i="26"/>
  <c r="AO472" i="26"/>
  <c r="AM541" i="26"/>
  <c r="AO456" i="26"/>
  <c r="AM561" i="26"/>
  <c r="AO498" i="26"/>
  <c r="AM517" i="26"/>
  <c r="AO545" i="26"/>
  <c r="AM563" i="26"/>
  <c r="AO559" i="26"/>
  <c r="AM518" i="26"/>
  <c r="AO691" i="26"/>
  <c r="AM655" i="26"/>
  <c r="AO710" i="26"/>
  <c r="AU710" i="26" s="1"/>
  <c r="AM671" i="26"/>
  <c r="AO664" i="26"/>
  <c r="AM707" i="26"/>
  <c r="AO696" i="26"/>
  <c r="AM681" i="26"/>
  <c r="AO693" i="26"/>
  <c r="AM709" i="26"/>
  <c r="AO698" i="26"/>
  <c r="AM708" i="26"/>
  <c r="AO659" i="26"/>
  <c r="AM651" i="26"/>
  <c r="AO689" i="26"/>
  <c r="AM685" i="26"/>
  <c r="AO711" i="26"/>
  <c r="AF657" i="26"/>
  <c r="AI657" i="26" s="1"/>
  <c r="AN657" i="26"/>
  <c r="AM679" i="26"/>
  <c r="AO656" i="26"/>
  <c r="AF692" i="26"/>
  <c r="AI692" i="26" s="1"/>
  <c r="AN692" i="26"/>
  <c r="AM669" i="26"/>
  <c r="AO704" i="26"/>
  <c r="AF652" i="26"/>
  <c r="AI652" i="26" s="1"/>
  <c r="AN652" i="26"/>
  <c r="AM688" i="26"/>
  <c r="AO699" i="26"/>
  <c r="AF673" i="26"/>
  <c r="AI673" i="26" s="1"/>
  <c r="AN673" i="26"/>
  <c r="AM661" i="26"/>
  <c r="AO666" i="26"/>
  <c r="AF654" i="26"/>
  <c r="AI654" i="26" s="1"/>
  <c r="AN654" i="26"/>
  <c r="AO653" i="26"/>
  <c r="AN707" i="26"/>
  <c r="AM697" i="26"/>
  <c r="AN681" i="26"/>
  <c r="AM674" i="26"/>
  <c r="AN709" i="26"/>
  <c r="AO657" i="26"/>
  <c r="AO692" i="26"/>
  <c r="AF669" i="26"/>
  <c r="AI669" i="26" s="1"/>
  <c r="AO652" i="26"/>
  <c r="AF688" i="26"/>
  <c r="AI688" i="26" s="1"/>
  <c r="AO673" i="26"/>
  <c r="AO654" i="26"/>
  <c r="AM687" i="26"/>
  <c r="AF697" i="26"/>
  <c r="AI697" i="26" s="1"/>
  <c r="AF674" i="26"/>
  <c r="AI674" i="26" s="1"/>
  <c r="AM711" i="26"/>
  <c r="AM656" i="26"/>
  <c r="AM704" i="26"/>
  <c r="AM699" i="26"/>
  <c r="AM666" i="26"/>
  <c r="AM653" i="26"/>
  <c r="AF656" i="26"/>
  <c r="AI656" i="26" s="1"/>
  <c r="AF704" i="26"/>
  <c r="AI704" i="26" s="1"/>
  <c r="AF699" i="26"/>
  <c r="AI699" i="26" s="1"/>
  <c r="AF666" i="26"/>
  <c r="AI666" i="26" s="1"/>
  <c r="AF653" i="26"/>
  <c r="AI653" i="26" s="1"/>
  <c r="AN713" i="26"/>
  <c r="AF713" i="26"/>
  <c r="AI713" i="26" s="1"/>
  <c r="AO713" i="26"/>
  <c r="AN658" i="26"/>
  <c r="AO695" i="26"/>
  <c r="AN690" i="26"/>
  <c r="AO68" i="26"/>
  <c r="AN71" i="26"/>
  <c r="AO351" i="26"/>
  <c r="AN349" i="26"/>
  <c r="AO347" i="26"/>
  <c r="AN359" i="26"/>
  <c r="AO341" i="26"/>
  <c r="AN342" i="26"/>
  <c r="AO357" i="26"/>
  <c r="AN361" i="26"/>
  <c r="AO354" i="26"/>
  <c r="AN353" i="26"/>
  <c r="AO345" i="26"/>
  <c r="AN350" i="26"/>
  <c r="AO340" i="26"/>
  <c r="AO365" i="26"/>
  <c r="AN366" i="26"/>
  <c r="AO371" i="26"/>
  <c r="AF368" i="26"/>
  <c r="AI368" i="26" s="1"/>
  <c r="AN368" i="26"/>
  <c r="AO356" i="26"/>
  <c r="AN364" i="26"/>
  <c r="AO374" i="26"/>
  <c r="AN375" i="26"/>
  <c r="AO379" i="26"/>
  <c r="AN377" i="26"/>
  <c r="AO625" i="26"/>
  <c r="AN640" i="26"/>
  <c r="AO634" i="26"/>
  <c r="AN638" i="26"/>
  <c r="AO645" i="26"/>
  <c r="AF630" i="26"/>
  <c r="AI630" i="26" s="1"/>
  <c r="AN630" i="26"/>
  <c r="AO644" i="26"/>
  <c r="AN619" i="26"/>
  <c r="AO642" i="26"/>
  <c r="AN626" i="26"/>
  <c r="AO84" i="26"/>
  <c r="AN86" i="26"/>
  <c r="AO89" i="26"/>
  <c r="AF90" i="26"/>
  <c r="AI90" i="26" s="1"/>
  <c r="AN90" i="26"/>
  <c r="AN83" i="26"/>
  <c r="AU83" i="26" s="1"/>
  <c r="AO95" i="26"/>
  <c r="AF94" i="26"/>
  <c r="AI94" i="26" s="1"/>
  <c r="AN94" i="26"/>
  <c r="AM705" i="26"/>
  <c r="AM70" i="26"/>
  <c r="AM72" i="26"/>
  <c r="AM348" i="26"/>
  <c r="AM355" i="26"/>
  <c r="AM338" i="26"/>
  <c r="AM352" i="26"/>
  <c r="AM344" i="26"/>
  <c r="AM363" i="26"/>
  <c r="AM372" i="26"/>
  <c r="AM369" i="26"/>
  <c r="AM378" i="26"/>
  <c r="AM381" i="26"/>
  <c r="AM631" i="26"/>
  <c r="AM639" i="26"/>
  <c r="AM635" i="26"/>
  <c r="AM641" i="26"/>
  <c r="AM82" i="26"/>
  <c r="AM88" i="26"/>
  <c r="AM93" i="26"/>
  <c r="AM91" i="26"/>
  <c r="AM204" i="26"/>
  <c r="AF705" i="26"/>
  <c r="AI705" i="26" s="1"/>
  <c r="AN705" i="26"/>
  <c r="AM695" i="26"/>
  <c r="AF70" i="26"/>
  <c r="AI70" i="26" s="1"/>
  <c r="AN70" i="26"/>
  <c r="AM68" i="26"/>
  <c r="AF72" i="26"/>
  <c r="AI72" i="26" s="1"/>
  <c r="AN72" i="26"/>
  <c r="AM351" i="26"/>
  <c r="AF348" i="26"/>
  <c r="AI348" i="26" s="1"/>
  <c r="AN348" i="26"/>
  <c r="AM347" i="26"/>
  <c r="AM341" i="26"/>
  <c r="AN355" i="26"/>
  <c r="AM357" i="26"/>
  <c r="AM354" i="26"/>
  <c r="AM345" i="26"/>
  <c r="AF344" i="26"/>
  <c r="AI344" i="26" s="1"/>
  <c r="AN344" i="26"/>
  <c r="AM340" i="26"/>
  <c r="AF363" i="26"/>
  <c r="AI363" i="26" s="1"/>
  <c r="AN363" i="26"/>
  <c r="AM365" i="26"/>
  <c r="AF372" i="26"/>
  <c r="AI372" i="26" s="1"/>
  <c r="AN372" i="26"/>
  <c r="AM371" i="26"/>
  <c r="AN369" i="26"/>
  <c r="AM356" i="26"/>
  <c r="AM374" i="26"/>
  <c r="AF378" i="26"/>
  <c r="AI378" i="26" s="1"/>
  <c r="AN378" i="26"/>
  <c r="AM379" i="26"/>
  <c r="AN381" i="26"/>
  <c r="AM625" i="26"/>
  <c r="AM634" i="26"/>
  <c r="AM645" i="26"/>
  <c r="AM644" i="26"/>
  <c r="AM642" i="26"/>
  <c r="AM84" i="26"/>
  <c r="AM89" i="26"/>
  <c r="AM95" i="26"/>
  <c r="AF695" i="26"/>
  <c r="AI695" i="26" s="1"/>
  <c r="AF68" i="26"/>
  <c r="AI68" i="26" s="1"/>
  <c r="AF351" i="26"/>
  <c r="AI351" i="26" s="1"/>
  <c r="AF347" i="26"/>
  <c r="AI347" i="26" s="1"/>
  <c r="AF341" i="26"/>
  <c r="AI341" i="26" s="1"/>
  <c r="AF357" i="26"/>
  <c r="AI357" i="26" s="1"/>
  <c r="AF354" i="26"/>
  <c r="AI354" i="26" s="1"/>
  <c r="AF345" i="26"/>
  <c r="AI345" i="26" s="1"/>
  <c r="AF340" i="26"/>
  <c r="AI340" i="26" s="1"/>
  <c r="AF365" i="26"/>
  <c r="AI365" i="26" s="1"/>
  <c r="AF371" i="26"/>
  <c r="AI371" i="26" s="1"/>
  <c r="AF356" i="26"/>
  <c r="AI356" i="26" s="1"/>
  <c r="AF374" i="26"/>
  <c r="AI374" i="26" s="1"/>
  <c r="AF379" i="26"/>
  <c r="AI379" i="26" s="1"/>
  <c r="AF625" i="26"/>
  <c r="AI625" i="26" s="1"/>
  <c r="AF634" i="26"/>
  <c r="AI634" i="26" s="1"/>
  <c r="AF645" i="26"/>
  <c r="AI645" i="26" s="1"/>
  <c r="AF644" i="26"/>
  <c r="AI644" i="26" s="1"/>
  <c r="AF642" i="26"/>
  <c r="AI642" i="26" s="1"/>
  <c r="AF84" i="26"/>
  <c r="AI84" i="26" s="1"/>
  <c r="AF89" i="26"/>
  <c r="AI89" i="26" s="1"/>
  <c r="AF95" i="26"/>
  <c r="AI95" i="26" s="1"/>
  <c r="AM208" i="26"/>
  <c r="AM216" i="26"/>
  <c r="AM595" i="26"/>
  <c r="AM605" i="26"/>
  <c r="AM607" i="26"/>
  <c r="AM599" i="26"/>
  <c r="AM392" i="26"/>
  <c r="AM393" i="26"/>
  <c r="AM391" i="26"/>
  <c r="AM63" i="26"/>
  <c r="AM66" i="26"/>
  <c r="AM209" i="26"/>
  <c r="AF208" i="26"/>
  <c r="AI208" i="26" s="1"/>
  <c r="AN208" i="26"/>
  <c r="AM210" i="26"/>
  <c r="AF216" i="26"/>
  <c r="AI216" i="26" s="1"/>
  <c r="AN216" i="26"/>
  <c r="AM215" i="26"/>
  <c r="AF595" i="26"/>
  <c r="AI595" i="26" s="1"/>
  <c r="AN595" i="26"/>
  <c r="AM596" i="26"/>
  <c r="AF605" i="26"/>
  <c r="AI605" i="26" s="1"/>
  <c r="AN605" i="26"/>
  <c r="AM606" i="26"/>
  <c r="AF607" i="26"/>
  <c r="AI607" i="26" s="1"/>
  <c r="AN607" i="26"/>
  <c r="AM608" i="26"/>
  <c r="AF599" i="26"/>
  <c r="AI599" i="26" s="1"/>
  <c r="AN599" i="26"/>
  <c r="AM600" i="26"/>
  <c r="AF392" i="26"/>
  <c r="AI392" i="26" s="1"/>
  <c r="AN392" i="26"/>
  <c r="AM395" i="26"/>
  <c r="AF393" i="26"/>
  <c r="AI393" i="26" s="1"/>
  <c r="AN393" i="26"/>
  <c r="AM394" i="26"/>
  <c r="AF391" i="26"/>
  <c r="AI391" i="26" s="1"/>
  <c r="AN391" i="26"/>
  <c r="AM58" i="26"/>
  <c r="AF63" i="26"/>
  <c r="AI63" i="26" s="1"/>
  <c r="AN63" i="26"/>
  <c r="AM59" i="26"/>
  <c r="AF66" i="26"/>
  <c r="AI66" i="26" s="1"/>
  <c r="AN66" i="26"/>
  <c r="AM78" i="26"/>
  <c r="AF209" i="26"/>
  <c r="AI209" i="26" s="1"/>
  <c r="AN209" i="26"/>
  <c r="AM207" i="26"/>
  <c r="AF210" i="26"/>
  <c r="AI210" i="26" s="1"/>
  <c r="AN210" i="26"/>
  <c r="AM205" i="26"/>
  <c r="AF215" i="26"/>
  <c r="AI215" i="26" s="1"/>
  <c r="AN215" i="26"/>
  <c r="AM206" i="26"/>
  <c r="AF596" i="26"/>
  <c r="AI596" i="26" s="1"/>
  <c r="AN596" i="26"/>
  <c r="AM603" i="26"/>
  <c r="AF606" i="26"/>
  <c r="AI606" i="26" s="1"/>
  <c r="AN606" i="26"/>
  <c r="AF608" i="26"/>
  <c r="AI608" i="26" s="1"/>
  <c r="AN608" i="26"/>
  <c r="AM598" i="26"/>
  <c r="AF600" i="26"/>
  <c r="AI600" i="26" s="1"/>
  <c r="AN600" i="26"/>
  <c r="AM601" i="26"/>
  <c r="AW601" i="26" s="1"/>
  <c r="AX601" i="26" s="1"/>
  <c r="AF395" i="26"/>
  <c r="AI395" i="26" s="1"/>
  <c r="AN395" i="26"/>
  <c r="AM390" i="26"/>
  <c r="AF394" i="26"/>
  <c r="AI394" i="26" s="1"/>
  <c r="AN394" i="26"/>
  <c r="AM388" i="26"/>
  <c r="AF58" i="26"/>
  <c r="AI58" i="26" s="1"/>
  <c r="AN58" i="26"/>
  <c r="AM60" i="26"/>
  <c r="AF59" i="26"/>
  <c r="AI59" i="26" s="1"/>
  <c r="AN59" i="26"/>
  <c r="AF78" i="26"/>
  <c r="AI78" i="26" s="1"/>
  <c r="AN78" i="26"/>
  <c r="AF205" i="26"/>
  <c r="AI205" i="26" s="1"/>
  <c r="AW205" i="26" s="1"/>
  <c r="AX205" i="26" s="1"/>
  <c r="AM75" i="26"/>
  <c r="AO76" i="26"/>
  <c r="AF81" i="26"/>
  <c r="AI81" i="26" s="1"/>
  <c r="AN81" i="26"/>
  <c r="AM79" i="26"/>
  <c r="AO47" i="26"/>
  <c r="AN56" i="26"/>
  <c r="AF54" i="26"/>
  <c r="AI54" i="26" s="1"/>
  <c r="AN54" i="26"/>
  <c r="AO49" i="26"/>
  <c r="AF50" i="26"/>
  <c r="AI50" i="26" s="1"/>
  <c r="AN50" i="26"/>
  <c r="AM55" i="26"/>
  <c r="AO719" i="26"/>
  <c r="AN718" i="26"/>
  <c r="AM732" i="26"/>
  <c r="AO720" i="26"/>
  <c r="AN723" i="26"/>
  <c r="AM747" i="26"/>
  <c r="AO748" i="26"/>
  <c r="AM734" i="26"/>
  <c r="AO738" i="26"/>
  <c r="AF731" i="26"/>
  <c r="AI731" i="26" s="1"/>
  <c r="AN731" i="26"/>
  <c r="AM727" i="26"/>
  <c r="AO746" i="26"/>
  <c r="AF733" i="26"/>
  <c r="AI733" i="26" s="1"/>
  <c r="AN733" i="26"/>
  <c r="AM739" i="26"/>
  <c r="AF742" i="26"/>
  <c r="AI742" i="26" s="1"/>
  <c r="AN742" i="26"/>
  <c r="AM741" i="26"/>
  <c r="AM744" i="26"/>
  <c r="AF126" i="26"/>
  <c r="AI126" i="26" s="1"/>
  <c r="AN126" i="26"/>
  <c r="AM112" i="26"/>
  <c r="AF109" i="26"/>
  <c r="AI109" i="26" s="1"/>
  <c r="AN109" i="26"/>
  <c r="AM115" i="26"/>
  <c r="AN125" i="26"/>
  <c r="AN105" i="26"/>
  <c r="AM52" i="26"/>
  <c r="AO56" i="26"/>
  <c r="AM48" i="26"/>
  <c r="AO54" i="26"/>
  <c r="AM53" i="26"/>
  <c r="AO50" i="26"/>
  <c r="AF55" i="26"/>
  <c r="AI55" i="26" s="1"/>
  <c r="AN55" i="26"/>
  <c r="AM724" i="26"/>
  <c r="AO718" i="26"/>
  <c r="AF732" i="26"/>
  <c r="AI732" i="26" s="1"/>
  <c r="AN732" i="26"/>
  <c r="AM717" i="26"/>
  <c r="AO723" i="26"/>
  <c r="AF747" i="26"/>
  <c r="AI747" i="26" s="1"/>
  <c r="AN747" i="26"/>
  <c r="AM728" i="26"/>
  <c r="AF734" i="26"/>
  <c r="AI734" i="26" s="1"/>
  <c r="AN734" i="26"/>
  <c r="AM735" i="26"/>
  <c r="AO731" i="26"/>
  <c r="AF727" i="26"/>
  <c r="AI727" i="26" s="1"/>
  <c r="AN727" i="26"/>
  <c r="AM721" i="26"/>
  <c r="AO733" i="26"/>
  <c r="AF739" i="26"/>
  <c r="AI739" i="26" s="1"/>
  <c r="AN739" i="26"/>
  <c r="AM729" i="26"/>
  <c r="AO742" i="26"/>
  <c r="AF741" i="26"/>
  <c r="AI741" i="26" s="1"/>
  <c r="AN741" i="26"/>
  <c r="AM737" i="26"/>
  <c r="AF744" i="26"/>
  <c r="AI744" i="26" s="1"/>
  <c r="AN744" i="26"/>
  <c r="AM120" i="26"/>
  <c r="AO126" i="26"/>
  <c r="AF112" i="26"/>
  <c r="AI112" i="26" s="1"/>
  <c r="AN112" i="26"/>
  <c r="AM113" i="26"/>
  <c r="AO109" i="26"/>
  <c r="AF115" i="26"/>
  <c r="AI115" i="26" s="1"/>
  <c r="AN115" i="26"/>
  <c r="AM114" i="26"/>
  <c r="AO125" i="26"/>
  <c r="AF105" i="26"/>
  <c r="AI105" i="26" s="1"/>
  <c r="AO105" i="26"/>
  <c r="AM76" i="26"/>
  <c r="AF52" i="26"/>
  <c r="AI52" i="26" s="1"/>
  <c r="AN52" i="26"/>
  <c r="AM47" i="26"/>
  <c r="AF48" i="26"/>
  <c r="AI48" i="26" s="1"/>
  <c r="AN48" i="26"/>
  <c r="AM49" i="26"/>
  <c r="AN724" i="26"/>
  <c r="AM719" i="26"/>
  <c r="AN717" i="26"/>
  <c r="AM720" i="26"/>
  <c r="AN728" i="26"/>
  <c r="AM748" i="26"/>
  <c r="AN735" i="26"/>
  <c r="AM738" i="26"/>
  <c r="AF737" i="26"/>
  <c r="AI737" i="26" s="1"/>
  <c r="AF113" i="26"/>
  <c r="AI113" i="26" s="1"/>
  <c r="AF114" i="26"/>
  <c r="AI114" i="26" s="1"/>
  <c r="AF76" i="26"/>
  <c r="AI76" i="26" s="1"/>
  <c r="AF47" i="26"/>
  <c r="AI47" i="26" s="1"/>
  <c r="AF49" i="26"/>
  <c r="AI49" i="26" s="1"/>
  <c r="AF719" i="26"/>
  <c r="AI719" i="26" s="1"/>
  <c r="AF720" i="26"/>
  <c r="AI720" i="26" s="1"/>
  <c r="AM124" i="26"/>
  <c r="AM116" i="26"/>
  <c r="AM152" i="26"/>
  <c r="AM151" i="26"/>
  <c r="AM140" i="26"/>
  <c r="AM128" i="26"/>
  <c r="AM132" i="26"/>
  <c r="AM168" i="26"/>
  <c r="AN124" i="26"/>
  <c r="AW124" i="26" s="1"/>
  <c r="AX124" i="26" s="1"/>
  <c r="AM108" i="26"/>
  <c r="AF116" i="26"/>
  <c r="AI116" i="26" s="1"/>
  <c r="AN116" i="26"/>
  <c r="AM137" i="26"/>
  <c r="AF152" i="26"/>
  <c r="AI152" i="26" s="1"/>
  <c r="AN152" i="26"/>
  <c r="AM155" i="26"/>
  <c r="AF151" i="26"/>
  <c r="AI151" i="26" s="1"/>
  <c r="AN151" i="26"/>
  <c r="AM146" i="26"/>
  <c r="AF140" i="26"/>
  <c r="AI140" i="26" s="1"/>
  <c r="AN140" i="26"/>
  <c r="AM156" i="26"/>
  <c r="AF128" i="26"/>
  <c r="AI128" i="26" s="1"/>
  <c r="AN128" i="26"/>
  <c r="AM150" i="26"/>
  <c r="AF132" i="26"/>
  <c r="AI132" i="26" s="1"/>
  <c r="AN132" i="26"/>
  <c r="AM138" i="26"/>
  <c r="AF168" i="26"/>
  <c r="AI168" i="26" s="1"/>
  <c r="AN168" i="26"/>
  <c r="AF108" i="26"/>
  <c r="AI108" i="26" s="1"/>
  <c r="AN108" i="26"/>
  <c r="AM117" i="26"/>
  <c r="AF137" i="26"/>
  <c r="AI137" i="26" s="1"/>
  <c r="AN137" i="26"/>
  <c r="AM129" i="26"/>
  <c r="AF155" i="26"/>
  <c r="AI155" i="26" s="1"/>
  <c r="AN155" i="26"/>
  <c r="AM149" i="26"/>
  <c r="AF146" i="26"/>
  <c r="AI146" i="26" s="1"/>
  <c r="AN146" i="26"/>
  <c r="AM159" i="26"/>
  <c r="AF156" i="26"/>
  <c r="AI156" i="26" s="1"/>
  <c r="AN156" i="26"/>
  <c r="AM134" i="26"/>
  <c r="AF150" i="26"/>
  <c r="AI150" i="26" s="1"/>
  <c r="AN150" i="26"/>
  <c r="AM154" i="26"/>
  <c r="AF138" i="26"/>
  <c r="AI138" i="26" s="1"/>
  <c r="AN138" i="26"/>
  <c r="AM170" i="26"/>
  <c r="AF129" i="26"/>
  <c r="AI129" i="26" s="1"/>
  <c r="AF154" i="26"/>
  <c r="AI154" i="26" s="1"/>
  <c r="AO162" i="26"/>
  <c r="AN162" i="26"/>
  <c r="AF162" i="26"/>
  <c r="AI162" i="26" s="1"/>
  <c r="AO167" i="26"/>
  <c r="AN167" i="26"/>
  <c r="AM167" i="26"/>
  <c r="AO416" i="26"/>
  <c r="AN416" i="26"/>
  <c r="AF416" i="26"/>
  <c r="AI416" i="26" s="1"/>
  <c r="AO418" i="26"/>
  <c r="AN418" i="26"/>
  <c r="AF418" i="26"/>
  <c r="AI418" i="26" s="1"/>
  <c r="AO252" i="26"/>
  <c r="AN252" i="26"/>
  <c r="AF252" i="26"/>
  <c r="AI252" i="26" s="1"/>
  <c r="AO257" i="26"/>
  <c r="AN257" i="26"/>
  <c r="AF257" i="26"/>
  <c r="AI257" i="26" s="1"/>
  <c r="AM257" i="26"/>
  <c r="AO263" i="26"/>
  <c r="AN263" i="26"/>
  <c r="AF263" i="26"/>
  <c r="AI263" i="26" s="1"/>
  <c r="AO400" i="26"/>
  <c r="AN400" i="26"/>
  <c r="AF400" i="26"/>
  <c r="AI400" i="26" s="1"/>
  <c r="AO250" i="26"/>
  <c r="AN250" i="26"/>
  <c r="AF250" i="26"/>
  <c r="AI250" i="26" s="1"/>
  <c r="AO409" i="26"/>
  <c r="AN409" i="26"/>
  <c r="AF409" i="26"/>
  <c r="AI409" i="26" s="1"/>
  <c r="AM416" i="26"/>
  <c r="AO234" i="26"/>
  <c r="AN234" i="26"/>
  <c r="AF234" i="26"/>
  <c r="AI234" i="26" s="1"/>
  <c r="AM252" i="26"/>
  <c r="AO253" i="26"/>
  <c r="AN253" i="26"/>
  <c r="AF253" i="26"/>
  <c r="AI253" i="26" s="1"/>
  <c r="AO240" i="26"/>
  <c r="AN240" i="26"/>
  <c r="AF240" i="26"/>
  <c r="AI240" i="26" s="1"/>
  <c r="AO772" i="26"/>
  <c r="AN772" i="26"/>
  <c r="AF772" i="26"/>
  <c r="AI772" i="26" s="1"/>
  <c r="AM772" i="26"/>
  <c r="AM399" i="26"/>
  <c r="AM403" i="26"/>
  <c r="AM412" i="26"/>
  <c r="AM417" i="26"/>
  <c r="AM419" i="26"/>
  <c r="AM233" i="26"/>
  <c r="AM243" i="26"/>
  <c r="AM248" i="26"/>
  <c r="AN258" i="26"/>
  <c r="AF258" i="26"/>
  <c r="AI258" i="26" s="1"/>
  <c r="AO262" i="26"/>
  <c r="AN262" i="26"/>
  <c r="AF262" i="26"/>
  <c r="AI262" i="26" s="1"/>
  <c r="AO256" i="26"/>
  <c r="AN256" i="26"/>
  <c r="AF256" i="26"/>
  <c r="AI256" i="26" s="1"/>
  <c r="AM164" i="26"/>
  <c r="AF399" i="26"/>
  <c r="AI399" i="26" s="1"/>
  <c r="AN399" i="26"/>
  <c r="AM401" i="26"/>
  <c r="AF403" i="26"/>
  <c r="AI403" i="26" s="1"/>
  <c r="AN403" i="26"/>
  <c r="AM402" i="26"/>
  <c r="AF412" i="26"/>
  <c r="AI412" i="26" s="1"/>
  <c r="AN412" i="26"/>
  <c r="AM413" i="26"/>
  <c r="AF417" i="26"/>
  <c r="AI417" i="26" s="1"/>
  <c r="AN417" i="26"/>
  <c r="AM410" i="26"/>
  <c r="AF419" i="26"/>
  <c r="AI419" i="26" s="1"/>
  <c r="AN419" i="26"/>
  <c r="AM232" i="26"/>
  <c r="AF233" i="26"/>
  <c r="AI233" i="26" s="1"/>
  <c r="AN233" i="26"/>
  <c r="AM237" i="26"/>
  <c r="AW237" i="26" s="1"/>
  <c r="AX237" i="26" s="1"/>
  <c r="AF243" i="26"/>
  <c r="AI243" i="26" s="1"/>
  <c r="AN243" i="26"/>
  <c r="AM238" i="26"/>
  <c r="AF248" i="26"/>
  <c r="AI248" i="26" s="1"/>
  <c r="AN248" i="26"/>
  <c r="AM241" i="26"/>
  <c r="AM253" i="26"/>
  <c r="AM240" i="26"/>
  <c r="AO571" i="26"/>
  <c r="AN571" i="26"/>
  <c r="AF571" i="26"/>
  <c r="AI571" i="26" s="1"/>
  <c r="AO578" i="26"/>
  <c r="AN578" i="26"/>
  <c r="AF578" i="26"/>
  <c r="AI578" i="26" s="1"/>
  <c r="AM578" i="26"/>
  <c r="AF410" i="26"/>
  <c r="AI410" i="26" s="1"/>
  <c r="AF241" i="26"/>
  <c r="AI241" i="26" s="1"/>
  <c r="AM258" i="26"/>
  <c r="AO231" i="26"/>
  <c r="AN231" i="26"/>
  <c r="AF231" i="26"/>
  <c r="AI231" i="26" s="1"/>
  <c r="AM262" i="26"/>
  <c r="AM256" i="26"/>
  <c r="AO276" i="26"/>
  <c r="AN276" i="26"/>
  <c r="AF276" i="26"/>
  <c r="AI276" i="26" s="1"/>
  <c r="AN565" i="26"/>
  <c r="AF565" i="26"/>
  <c r="AI565" i="26" s="1"/>
  <c r="AO565" i="26"/>
  <c r="AM565" i="26"/>
  <c r="AO587" i="26"/>
  <c r="AN587" i="26"/>
  <c r="AF587" i="26"/>
  <c r="AI587" i="26" s="1"/>
  <c r="AM587" i="26"/>
  <c r="AM247" i="26"/>
  <c r="AO261" i="26"/>
  <c r="AM251" i="26"/>
  <c r="AO267" i="26"/>
  <c r="AM265" i="26"/>
  <c r="AO269" i="26"/>
  <c r="AM239" i="26"/>
  <c r="AO230" i="26"/>
  <c r="AM270" i="26"/>
  <c r="AO254" i="26"/>
  <c r="AM260" i="26"/>
  <c r="AM225" i="26"/>
  <c r="AO235" i="26"/>
  <c r="AM242" i="26"/>
  <c r="AO246" i="26"/>
  <c r="AM228" i="26"/>
  <c r="AO275" i="26"/>
  <c r="AM279" i="26"/>
  <c r="AM567" i="26"/>
  <c r="AM245" i="26"/>
  <c r="AM244" i="26"/>
  <c r="AM236" i="26"/>
  <c r="AM249" i="26"/>
  <c r="AM229" i="26"/>
  <c r="AM227" i="26"/>
  <c r="AM226" i="26"/>
  <c r="AM280" i="26"/>
  <c r="AM572" i="26"/>
  <c r="AN759" i="26"/>
  <c r="AF759" i="26"/>
  <c r="AI759" i="26" s="1"/>
  <c r="AO753" i="26"/>
  <c r="AN753" i="26"/>
  <c r="AF753" i="26"/>
  <c r="AI753" i="26" s="1"/>
  <c r="AO580" i="26"/>
  <c r="AN580" i="26"/>
  <c r="AF580" i="26"/>
  <c r="AI580" i="26" s="1"/>
  <c r="AO223" i="26"/>
  <c r="AN223" i="26"/>
  <c r="AF223" i="26"/>
  <c r="AI223" i="26" s="1"/>
  <c r="AF245" i="26"/>
  <c r="AI245" i="26" s="1"/>
  <c r="AF244" i="26"/>
  <c r="AI244" i="26" s="1"/>
  <c r="AF236" i="26"/>
  <c r="AI236" i="26" s="1"/>
  <c r="AF249" i="26"/>
  <c r="AI249" i="26" s="1"/>
  <c r="AW249" i="26" s="1"/>
  <c r="AX249" i="26" s="1"/>
  <c r="AF229" i="26"/>
  <c r="AI229" i="26" s="1"/>
  <c r="AF227" i="26"/>
  <c r="AI227" i="26" s="1"/>
  <c r="AF226" i="26"/>
  <c r="AI226" i="26" s="1"/>
  <c r="AF280" i="26"/>
  <c r="AI280" i="26" s="1"/>
  <c r="AF572" i="26"/>
  <c r="AI572" i="26" s="1"/>
  <c r="AO760" i="26"/>
  <c r="AN760" i="26"/>
  <c r="AF760" i="26"/>
  <c r="AI760" i="26" s="1"/>
  <c r="AM564" i="26"/>
  <c r="AO762" i="26"/>
  <c r="AM758" i="26"/>
  <c r="AO750" i="26"/>
  <c r="AM752" i="26"/>
  <c r="AO581" i="26"/>
  <c r="AM579" i="26"/>
  <c r="AM583" i="26"/>
  <c r="AM586" i="26"/>
  <c r="AO768" i="26"/>
  <c r="AN768" i="26"/>
  <c r="AF768" i="26"/>
  <c r="AI768" i="26" s="1"/>
  <c r="AJ771" i="26"/>
  <c r="AO774" i="26"/>
  <c r="AN774" i="26"/>
  <c r="AF774" i="26"/>
  <c r="AI774" i="26" s="1"/>
  <c r="AM751" i="26"/>
  <c r="AM761" i="26"/>
  <c r="AM585" i="26"/>
  <c r="AM582" i="26"/>
  <c r="AM222" i="26"/>
  <c r="AO778" i="26"/>
  <c r="AN778" i="26"/>
  <c r="AF778" i="26"/>
  <c r="AI778" i="26" s="1"/>
  <c r="AF751" i="26"/>
  <c r="AI751" i="26" s="1"/>
  <c r="AF761" i="26"/>
  <c r="AI761" i="26" s="1"/>
  <c r="AF585" i="26"/>
  <c r="AI585" i="26" s="1"/>
  <c r="AF582" i="26"/>
  <c r="AI582" i="26" s="1"/>
  <c r="AF222" i="26"/>
  <c r="AI222" i="26" s="1"/>
  <c r="AW222" i="26" s="1"/>
  <c r="AX222" i="26" s="1"/>
  <c r="AN220" i="26"/>
  <c r="AF220" i="26"/>
  <c r="AI220" i="26" s="1"/>
  <c r="AO766" i="26"/>
  <c r="AN766" i="26"/>
  <c r="AF766" i="26"/>
  <c r="AI766" i="26" s="1"/>
  <c r="AM768" i="26"/>
  <c r="AM774" i="26"/>
  <c r="AO798" i="26"/>
  <c r="AN798" i="26"/>
  <c r="AF798" i="26"/>
  <c r="AI798" i="26" s="1"/>
  <c r="AM798" i="26"/>
  <c r="AM763" i="26"/>
  <c r="AO765" i="26"/>
  <c r="AU765" i="26" s="1"/>
  <c r="AW765" i="26"/>
  <c r="AX765" i="26" s="1"/>
  <c r="AM767" i="26"/>
  <c r="AO770" i="26"/>
  <c r="AM771" i="26"/>
  <c r="AM775" i="26"/>
  <c r="AO777" i="26"/>
  <c r="AO779" i="26"/>
  <c r="AO789" i="26"/>
  <c r="AN789" i="26"/>
  <c r="AF789" i="26"/>
  <c r="AI789" i="26" s="1"/>
  <c r="AM764" i="26"/>
  <c r="AM769" i="26"/>
  <c r="AM773" i="26"/>
  <c r="AM776" i="26"/>
  <c r="AO781" i="26"/>
  <c r="AN781" i="26"/>
  <c r="AF781" i="26"/>
  <c r="AI781" i="26" s="1"/>
  <c r="AO790" i="26"/>
  <c r="AN790" i="26"/>
  <c r="AF790" i="26"/>
  <c r="AI790" i="26" s="1"/>
  <c r="AF764" i="26"/>
  <c r="AI764" i="26" s="1"/>
  <c r="AF769" i="26"/>
  <c r="AI769" i="26" s="1"/>
  <c r="AF773" i="26"/>
  <c r="AI773" i="26" s="1"/>
  <c r="AF776" i="26"/>
  <c r="AI776" i="26" s="1"/>
  <c r="AO782" i="26"/>
  <c r="AN782" i="26"/>
  <c r="AF782" i="26"/>
  <c r="AI782" i="26" s="1"/>
  <c r="AM789" i="26"/>
  <c r="AO791" i="26"/>
  <c r="AN791" i="26"/>
  <c r="AF791" i="26"/>
  <c r="AI791" i="26" s="1"/>
  <c r="AO797" i="26"/>
  <c r="AN797" i="26"/>
  <c r="AF797" i="26"/>
  <c r="AI797" i="26" s="1"/>
  <c r="AO787" i="26"/>
  <c r="AO788" i="26"/>
  <c r="AO795" i="26"/>
  <c r="AO796" i="26"/>
  <c r="AM780" i="26"/>
  <c r="AM785" i="26"/>
  <c r="AM786" i="26"/>
  <c r="AM794" i="26"/>
  <c r="AM799" i="26"/>
  <c r="AO802" i="26"/>
  <c r="AN802" i="26"/>
  <c r="AF802" i="26"/>
  <c r="AI802" i="26" s="1"/>
  <c r="AN809" i="26"/>
  <c r="AF809" i="26"/>
  <c r="AI809" i="26" s="1"/>
  <c r="AO809" i="26"/>
  <c r="AM809" i="26"/>
  <c r="AF794" i="26"/>
  <c r="AI794" i="26" s="1"/>
  <c r="AN799" i="26"/>
  <c r="AN810" i="26"/>
  <c r="AF810" i="26"/>
  <c r="AI810" i="26" s="1"/>
  <c r="AO810" i="26"/>
  <c r="AM810" i="26"/>
  <c r="AO812" i="26"/>
  <c r="AN812" i="26"/>
  <c r="AF812" i="26"/>
  <c r="AI812" i="26" s="1"/>
  <c r="AM800" i="26"/>
  <c r="AM803" i="26"/>
  <c r="AM804" i="26"/>
  <c r="AM807" i="26"/>
  <c r="AM808" i="26"/>
  <c r="AF800" i="26"/>
  <c r="AI800" i="26" s="1"/>
  <c r="AN800" i="26"/>
  <c r="AF803" i="26"/>
  <c r="AI803" i="26" s="1"/>
  <c r="AN803" i="26"/>
  <c r="AF804" i="26"/>
  <c r="AI804" i="26" s="1"/>
  <c r="AN804" i="26"/>
  <c r="AF807" i="26"/>
  <c r="AI807" i="26" s="1"/>
  <c r="AN807" i="26"/>
  <c r="AF808" i="26"/>
  <c r="AI808" i="26" s="1"/>
  <c r="AN808" i="26"/>
  <c r="AM813" i="26"/>
  <c r="AO813" i="26"/>
  <c r="AF813" i="26"/>
  <c r="AI813" i="26" s="1"/>
  <c r="AO817" i="26"/>
  <c r="AN817" i="26"/>
  <c r="AF817" i="26"/>
  <c r="AI817" i="26" s="1"/>
  <c r="AS827" i="26"/>
  <c r="BA827" i="26"/>
  <c r="BE827" i="26"/>
  <c r="AO816" i="26"/>
  <c r="AM818" i="26"/>
  <c r="AF818" i="26"/>
  <c r="AI818" i="26" s="1"/>
  <c r="AM819" i="26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5" i="11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370" i="22"/>
  <c r="F371" i="22"/>
  <c r="F372" i="22"/>
  <c r="F373" i="22"/>
  <c r="F374" i="22"/>
  <c r="F375" i="22"/>
  <c r="F376" i="22"/>
  <c r="F377" i="22"/>
  <c r="F378" i="22"/>
  <c r="F379" i="22"/>
  <c r="F380" i="22"/>
  <c r="F381" i="22"/>
  <c r="F382" i="22"/>
  <c r="F383" i="22"/>
  <c r="F384" i="22"/>
  <c r="F385" i="22"/>
  <c r="F386" i="22"/>
  <c r="F387" i="22"/>
  <c r="F388" i="22"/>
  <c r="F389" i="22"/>
  <c r="F390" i="22"/>
  <c r="F391" i="22"/>
  <c r="F392" i="22"/>
  <c r="F393" i="22"/>
  <c r="F394" i="22"/>
  <c r="F395" i="22"/>
  <c r="F396" i="22"/>
  <c r="F397" i="22"/>
  <c r="F398" i="22"/>
  <c r="F399" i="22"/>
  <c r="F400" i="22"/>
  <c r="F401" i="22"/>
  <c r="F402" i="22"/>
  <c r="F403" i="22"/>
  <c r="F404" i="22"/>
  <c r="F405" i="22"/>
  <c r="F406" i="22"/>
  <c r="F407" i="22"/>
  <c r="F408" i="22"/>
  <c r="F409" i="22"/>
  <c r="F410" i="22"/>
  <c r="F411" i="22"/>
  <c r="F412" i="22"/>
  <c r="F413" i="22"/>
  <c r="F414" i="22"/>
  <c r="F415" i="22"/>
  <c r="F416" i="22"/>
  <c r="F417" i="22"/>
  <c r="F418" i="22"/>
  <c r="F419" i="22"/>
  <c r="F420" i="22"/>
  <c r="F421" i="22"/>
  <c r="F422" i="22"/>
  <c r="F423" i="22"/>
  <c r="F424" i="22"/>
  <c r="F425" i="22"/>
  <c r="F426" i="22"/>
  <c r="F427" i="22"/>
  <c r="F428" i="22"/>
  <c r="F429" i="22"/>
  <c r="F430" i="22"/>
  <c r="F431" i="22"/>
  <c r="F432" i="22"/>
  <c r="F433" i="22"/>
  <c r="F434" i="22"/>
  <c r="F435" i="22"/>
  <c r="F436" i="22"/>
  <c r="F437" i="22"/>
  <c r="F438" i="22"/>
  <c r="F439" i="22"/>
  <c r="F440" i="22"/>
  <c r="F441" i="22"/>
  <c r="F442" i="22"/>
  <c r="F443" i="22"/>
  <c r="F444" i="22"/>
  <c r="F445" i="22"/>
  <c r="F446" i="22"/>
  <c r="F447" i="22"/>
  <c r="F448" i="22"/>
  <c r="F449" i="22"/>
  <c r="F450" i="22"/>
  <c r="F451" i="22"/>
  <c r="F452" i="22"/>
  <c r="F453" i="22"/>
  <c r="F454" i="22"/>
  <c r="F455" i="22"/>
  <c r="F456" i="22"/>
  <c r="F457" i="22"/>
  <c r="F458" i="22"/>
  <c r="F459" i="22"/>
  <c r="F460" i="22"/>
  <c r="F461" i="22"/>
  <c r="F462" i="22"/>
  <c r="F463" i="22"/>
  <c r="F464" i="22"/>
  <c r="F465" i="22"/>
  <c r="F466" i="22"/>
  <c r="F467" i="22"/>
  <c r="F468" i="22"/>
  <c r="F469" i="22"/>
  <c r="F470" i="22"/>
  <c r="F471" i="22"/>
  <c r="F472" i="22"/>
  <c r="F473" i="22"/>
  <c r="F474" i="22"/>
  <c r="F475" i="22"/>
  <c r="F476" i="22"/>
  <c r="F477" i="22"/>
  <c r="F478" i="22"/>
  <c r="F479" i="22"/>
  <c r="F480" i="22"/>
  <c r="F481" i="22"/>
  <c r="F482" i="22"/>
  <c r="F483" i="22"/>
  <c r="F484" i="22"/>
  <c r="F485" i="22"/>
  <c r="F486" i="22"/>
  <c r="F487" i="22"/>
  <c r="F488" i="22"/>
  <c r="F489" i="22"/>
  <c r="F490" i="22"/>
  <c r="F491" i="22"/>
  <c r="F492" i="22"/>
  <c r="F493" i="22"/>
  <c r="F494" i="22"/>
  <c r="F495" i="22"/>
  <c r="F496" i="22"/>
  <c r="F497" i="22"/>
  <c r="F498" i="22"/>
  <c r="F499" i="22"/>
  <c r="F500" i="22"/>
  <c r="F501" i="22"/>
  <c r="F502" i="22"/>
  <c r="F503" i="22"/>
  <c r="F504" i="22"/>
  <c r="F505" i="22"/>
  <c r="F506" i="22"/>
  <c r="F507" i="22"/>
  <c r="F508" i="22"/>
  <c r="F509" i="22"/>
  <c r="F510" i="22"/>
  <c r="F511" i="22"/>
  <c r="F512" i="22"/>
  <c r="F513" i="22"/>
  <c r="F514" i="22"/>
  <c r="F515" i="22"/>
  <c r="F516" i="22"/>
  <c r="F517" i="22"/>
  <c r="F518" i="22"/>
  <c r="F519" i="22"/>
  <c r="F520" i="22"/>
  <c r="F521" i="22"/>
  <c r="F522" i="22"/>
  <c r="F523" i="22"/>
  <c r="F524" i="22"/>
  <c r="F525" i="22"/>
  <c r="F526" i="22"/>
  <c r="F527" i="22"/>
  <c r="F528" i="22"/>
  <c r="F529" i="22"/>
  <c r="F530" i="22"/>
  <c r="F531" i="22"/>
  <c r="F532" i="22"/>
  <c r="F533" i="22"/>
  <c r="F534" i="22"/>
  <c r="F535" i="22"/>
  <c r="F536" i="22"/>
  <c r="F537" i="22"/>
  <c r="F538" i="22"/>
  <c r="F539" i="22"/>
  <c r="F540" i="22"/>
  <c r="F541" i="22"/>
  <c r="F542" i="22"/>
  <c r="F543" i="22"/>
  <c r="F544" i="22"/>
  <c r="F545" i="22"/>
  <c r="F546" i="22"/>
  <c r="F547" i="22"/>
  <c r="F548" i="22"/>
  <c r="F549" i="22"/>
  <c r="F550" i="22"/>
  <c r="F551" i="22"/>
  <c r="F552" i="22"/>
  <c r="F553" i="22"/>
  <c r="F554" i="22"/>
  <c r="F555" i="22"/>
  <c r="F556" i="22"/>
  <c r="F557" i="22"/>
  <c r="F558" i="22"/>
  <c r="F4" i="22"/>
  <c r="F5" i="22"/>
  <c r="F6" i="22"/>
  <c r="F7" i="22"/>
  <c r="F3" i="22"/>
  <c r="AW211" i="26" l="1"/>
  <c r="AX211" i="26" s="1"/>
  <c r="AW590" i="26"/>
  <c r="AX590" i="26" s="1"/>
  <c r="AW780" i="26"/>
  <c r="AX780" i="26" s="1"/>
  <c r="AW53" i="26"/>
  <c r="AX53" i="26" s="1"/>
  <c r="AW318" i="26"/>
  <c r="AX318" i="26" s="1"/>
  <c r="AW27" i="26"/>
  <c r="AX27" i="26" s="1"/>
  <c r="AW398" i="26"/>
  <c r="AX398" i="26" s="1"/>
  <c r="AW321" i="26"/>
  <c r="AX321" i="26" s="1"/>
  <c r="AW610" i="26"/>
  <c r="AX610" i="26" s="1"/>
  <c r="AU273" i="26"/>
  <c r="AW588" i="26"/>
  <c r="AX588" i="26" s="1"/>
  <c r="AU558" i="26"/>
  <c r="AV558" i="26" s="1"/>
  <c r="AY558" i="26" s="1"/>
  <c r="BG558" i="26" s="1"/>
  <c r="BH558" i="26" s="1"/>
  <c r="AW96" i="26"/>
  <c r="AX96" i="26" s="1"/>
  <c r="AW679" i="26"/>
  <c r="AX679" i="26" s="1"/>
  <c r="AW518" i="26"/>
  <c r="AX518" i="26" s="1"/>
  <c r="AW787" i="26"/>
  <c r="AX787" i="26" s="1"/>
  <c r="AW246" i="26"/>
  <c r="AX246" i="26" s="1"/>
  <c r="AU107" i="26"/>
  <c r="AU217" i="26"/>
  <c r="AW221" i="26"/>
  <c r="AX221" i="26" s="1"/>
  <c r="AW750" i="26"/>
  <c r="AX750" i="26" s="1"/>
  <c r="AU454" i="26"/>
  <c r="AW618" i="26"/>
  <c r="AX618" i="26" s="1"/>
  <c r="AW473" i="26"/>
  <c r="AX473" i="26" s="1"/>
  <c r="AW383" i="26"/>
  <c r="AX383" i="26" s="1"/>
  <c r="AU522" i="26"/>
  <c r="AW488" i="26"/>
  <c r="AX488" i="26" s="1"/>
  <c r="AW389" i="26"/>
  <c r="AX389" i="26" s="1"/>
  <c r="AW189" i="26"/>
  <c r="AX189" i="26" s="1"/>
  <c r="AW61" i="26"/>
  <c r="AX61" i="26" s="1"/>
  <c r="AW275" i="26"/>
  <c r="AX275" i="26" s="1"/>
  <c r="AW157" i="26"/>
  <c r="AX157" i="26" s="1"/>
  <c r="AU203" i="26"/>
  <c r="AW367" i="26"/>
  <c r="AX367" i="26" s="1"/>
  <c r="AW315" i="26"/>
  <c r="AX315" i="26" s="1"/>
  <c r="AW683" i="26"/>
  <c r="AX683" i="26" s="1"/>
  <c r="AV683" i="26" s="1"/>
  <c r="AY683" i="26" s="1"/>
  <c r="BG683" i="26" s="1"/>
  <c r="BH683" i="26" s="1"/>
  <c r="AW360" i="26"/>
  <c r="AX360" i="26" s="1"/>
  <c r="AU795" i="26"/>
  <c r="AU181" i="26"/>
  <c r="AU41" i="26"/>
  <c r="AW428" i="26"/>
  <c r="AX428" i="26" s="1"/>
  <c r="AU199" i="26"/>
  <c r="AU784" i="26"/>
  <c r="AV784" i="26" s="1"/>
  <c r="AY784" i="26" s="1"/>
  <c r="BG784" i="26" s="1"/>
  <c r="BH784" i="26" s="1"/>
  <c r="AW737" i="26"/>
  <c r="AX737" i="26" s="1"/>
  <c r="AU751" i="26"/>
  <c r="AW520" i="26"/>
  <c r="AX520" i="26" s="1"/>
  <c r="AU170" i="26"/>
  <c r="AU641" i="26"/>
  <c r="AU806" i="26"/>
  <c r="AW540" i="26"/>
  <c r="AX540" i="26" s="1"/>
  <c r="AU570" i="26"/>
  <c r="AV570" i="26" s="1"/>
  <c r="AY570" i="26" s="1"/>
  <c r="BG570" i="26" s="1"/>
  <c r="BH570" i="26" s="1"/>
  <c r="AU473" i="26"/>
  <c r="AV473" i="26" s="1"/>
  <c r="AY473" i="26" s="1"/>
  <c r="BG473" i="26" s="1"/>
  <c r="BH473" i="26" s="1"/>
  <c r="AW753" i="26"/>
  <c r="AX753" i="26" s="1"/>
  <c r="AW320" i="26"/>
  <c r="AX320" i="26" s="1"/>
  <c r="AW620" i="26"/>
  <c r="AX620" i="26" s="1"/>
  <c r="AU308" i="26"/>
  <c r="AV308" i="26" s="1"/>
  <c r="AY308" i="26" s="1"/>
  <c r="BG308" i="26" s="1"/>
  <c r="BH308" i="26" s="1"/>
  <c r="AU493" i="26"/>
  <c r="AW624" i="26"/>
  <c r="AX624" i="26" s="1"/>
  <c r="AU73" i="26"/>
  <c r="AW801" i="26"/>
  <c r="AX801" i="26" s="1"/>
  <c r="AV801" i="26" s="1"/>
  <c r="AY801" i="26" s="1"/>
  <c r="BG801" i="26" s="1"/>
  <c r="BH801" i="26" s="1"/>
  <c r="AU638" i="26"/>
  <c r="AW377" i="26"/>
  <c r="AX377" i="26" s="1"/>
  <c r="AW429" i="26"/>
  <c r="AX429" i="26" s="1"/>
  <c r="AU397" i="26"/>
  <c r="AW281" i="26"/>
  <c r="AX281" i="26" s="1"/>
  <c r="AW172" i="26"/>
  <c r="AX172" i="26" s="1"/>
  <c r="AW811" i="26"/>
  <c r="AX811" i="26" s="1"/>
  <c r="AW613" i="26"/>
  <c r="AX613" i="26" s="1"/>
  <c r="AW88" i="26"/>
  <c r="AX88" i="26" s="1"/>
  <c r="AW697" i="26"/>
  <c r="AX697" i="26" s="1"/>
  <c r="AW561" i="26"/>
  <c r="AX561" i="26" s="1"/>
  <c r="AW547" i="26"/>
  <c r="AX547" i="26" s="1"/>
  <c r="AU540" i="26"/>
  <c r="AW522" i="26"/>
  <c r="AX522" i="26" s="1"/>
  <c r="AV522" i="26" s="1"/>
  <c r="AY522" i="26" s="1"/>
  <c r="BG522" i="26" s="1"/>
  <c r="BH522" i="26" s="1"/>
  <c r="AW307" i="26"/>
  <c r="AX307" i="26" s="1"/>
  <c r="AW118" i="26"/>
  <c r="AX118" i="26" s="1"/>
  <c r="AU280" i="26"/>
  <c r="AU230" i="26"/>
  <c r="AU375" i="26"/>
  <c r="AU477" i="26"/>
  <c r="AW470" i="26"/>
  <c r="AX470" i="26" s="1"/>
  <c r="AW127" i="26"/>
  <c r="AX127" i="26" s="1"/>
  <c r="AW158" i="26"/>
  <c r="AX158" i="26" s="1"/>
  <c r="AU811" i="26"/>
  <c r="AW266" i="26"/>
  <c r="AX266" i="26" s="1"/>
  <c r="AW57" i="26"/>
  <c r="AX57" i="26" s="1"/>
  <c r="AU92" i="26"/>
  <c r="AW62" i="26"/>
  <c r="AX62" i="26" s="1"/>
  <c r="AW362" i="26"/>
  <c r="AX362" i="26" s="1"/>
  <c r="AW387" i="26"/>
  <c r="AX387" i="26" s="1"/>
  <c r="AU694" i="26"/>
  <c r="AW602" i="26"/>
  <c r="AX602" i="26" s="1"/>
  <c r="AU430" i="26"/>
  <c r="AU103" i="26"/>
  <c r="AW632" i="26"/>
  <c r="AX632" i="26" s="1"/>
  <c r="AW200" i="26"/>
  <c r="AX200" i="26" s="1"/>
  <c r="AU189" i="26"/>
  <c r="AW405" i="26"/>
  <c r="AX405" i="26" s="1"/>
  <c r="AU314" i="26"/>
  <c r="AW69" i="26"/>
  <c r="AX69" i="26" s="1"/>
  <c r="AU557" i="26"/>
  <c r="AW544" i="26"/>
  <c r="AX544" i="26" s="1"/>
  <c r="AW690" i="26"/>
  <c r="AX690" i="26" s="1"/>
  <c r="AW589" i="26"/>
  <c r="AX589" i="26" s="1"/>
  <c r="AW254" i="26"/>
  <c r="AX254" i="26" s="1"/>
  <c r="AW693" i="26"/>
  <c r="AX693" i="26" s="1"/>
  <c r="AW487" i="26"/>
  <c r="AX487" i="26" s="1"/>
  <c r="AU507" i="26"/>
  <c r="AW169" i="26"/>
  <c r="AX169" i="26" s="1"/>
  <c r="AW814" i="26"/>
  <c r="AX814" i="26" s="1"/>
  <c r="AW609" i="26"/>
  <c r="AX609" i="26" s="1"/>
  <c r="AW454" i="26"/>
  <c r="AX454" i="26" s="1"/>
  <c r="AV454" i="26" s="1"/>
  <c r="AY454" i="26" s="1"/>
  <c r="BG454" i="26" s="1"/>
  <c r="BH454" i="26" s="1"/>
  <c r="AW558" i="26"/>
  <c r="AX558" i="26" s="1"/>
  <c r="AW87" i="26"/>
  <c r="AX87" i="26" s="1"/>
  <c r="AV87" i="26" s="1"/>
  <c r="AY87" i="26" s="1"/>
  <c r="BG87" i="26" s="1"/>
  <c r="BH87" i="26" s="1"/>
  <c r="AW235" i="26"/>
  <c r="AX235" i="26" s="1"/>
  <c r="AW643" i="26"/>
  <c r="AX643" i="26" s="1"/>
  <c r="AW65" i="26"/>
  <c r="AX65" i="26" s="1"/>
  <c r="AW23" i="26"/>
  <c r="AX23" i="26" s="1"/>
  <c r="AV23" i="26" s="1"/>
  <c r="AY23" i="26" s="1"/>
  <c r="BG23" i="26" s="1"/>
  <c r="BH23" i="26" s="1"/>
  <c r="AW228" i="26"/>
  <c r="AX228" i="26" s="1"/>
  <c r="AW239" i="26"/>
  <c r="AX239" i="26" s="1"/>
  <c r="AW251" i="26"/>
  <c r="AX251" i="26" s="1"/>
  <c r="AW401" i="26"/>
  <c r="AX401" i="26" s="1"/>
  <c r="AU159" i="26"/>
  <c r="AW207" i="26"/>
  <c r="AX207" i="26" s="1"/>
  <c r="AU87" i="26"/>
  <c r="AU353" i="26"/>
  <c r="AW342" i="26"/>
  <c r="AX342" i="26" s="1"/>
  <c r="AW349" i="26"/>
  <c r="AX349" i="26" s="1"/>
  <c r="AW509" i="26"/>
  <c r="AX509" i="26" s="1"/>
  <c r="AW715" i="26"/>
  <c r="AX715" i="26" s="1"/>
  <c r="AW694" i="26"/>
  <c r="AX694" i="26" s="1"/>
  <c r="AU730" i="26"/>
  <c r="AW36" i="26"/>
  <c r="AX36" i="26" s="1"/>
  <c r="AW67" i="26"/>
  <c r="AX67" i="26" s="1"/>
  <c r="AU726" i="26"/>
  <c r="AU26" i="26"/>
  <c r="AW762" i="26"/>
  <c r="AX762" i="26" s="1"/>
  <c r="AU85" i="26"/>
  <c r="AU622" i="26"/>
  <c r="AV622" i="26" s="1"/>
  <c r="AY622" i="26" s="1"/>
  <c r="BG622" i="26" s="1"/>
  <c r="BH622" i="26" s="1"/>
  <c r="AW815" i="26"/>
  <c r="AX815" i="26" s="1"/>
  <c r="AW793" i="26"/>
  <c r="AX793" i="26" s="1"/>
  <c r="AW777" i="26"/>
  <c r="AX777" i="26" s="1"/>
  <c r="AW300" i="26"/>
  <c r="AX300" i="26" s="1"/>
  <c r="AU593" i="26"/>
  <c r="AU23" i="26"/>
  <c r="AU786" i="26"/>
  <c r="AU763" i="26"/>
  <c r="AW279" i="26"/>
  <c r="AX279" i="26" s="1"/>
  <c r="AU235" i="26"/>
  <c r="AU254" i="26"/>
  <c r="AV254" i="26" s="1"/>
  <c r="AY254" i="26" s="1"/>
  <c r="BG254" i="26" s="1"/>
  <c r="BH254" i="26" s="1"/>
  <c r="AU261" i="26"/>
  <c r="AV261" i="26" s="1"/>
  <c r="AY261" i="26" s="1"/>
  <c r="BG261" i="26" s="1"/>
  <c r="BH261" i="26" s="1"/>
  <c r="AU158" i="26"/>
  <c r="AW125" i="26"/>
  <c r="AX125" i="26" s="1"/>
  <c r="AW642" i="26"/>
  <c r="AX642" i="26" s="1"/>
  <c r="AU625" i="26"/>
  <c r="AU204" i="26"/>
  <c r="AW651" i="26"/>
  <c r="AX651" i="26" s="1"/>
  <c r="AU472" i="26"/>
  <c r="AU548" i="26"/>
  <c r="AU190" i="26"/>
  <c r="AU42" i="26"/>
  <c r="AU382" i="26"/>
  <c r="AW303" i="26"/>
  <c r="AX303" i="26" s="1"/>
  <c r="AU21" i="26"/>
  <c r="AW346" i="26"/>
  <c r="AX346" i="26" s="1"/>
  <c r="AW45" i="26"/>
  <c r="AX45" i="26" s="1"/>
  <c r="AW646" i="26"/>
  <c r="AX646" i="26" s="1"/>
  <c r="AW659" i="26"/>
  <c r="AX659" i="26" s="1"/>
  <c r="AU60" i="26"/>
  <c r="AW91" i="26"/>
  <c r="AX91" i="26" s="1"/>
  <c r="AW431" i="26"/>
  <c r="AX431" i="26" s="1"/>
  <c r="AU495" i="26"/>
  <c r="AW153" i="26"/>
  <c r="AX153" i="26" s="1"/>
  <c r="AU396" i="26"/>
  <c r="AU302" i="26"/>
  <c r="AW384" i="26"/>
  <c r="AX384" i="26" s="1"/>
  <c r="AW163" i="26"/>
  <c r="AX163" i="26" s="1"/>
  <c r="AW297" i="26"/>
  <c r="AX297" i="26" s="1"/>
  <c r="AW13" i="26"/>
  <c r="AX13" i="26" s="1"/>
  <c r="AU783" i="26"/>
  <c r="AU814" i="26"/>
  <c r="AW795" i="26"/>
  <c r="AX795" i="26" s="1"/>
  <c r="AV795" i="26" s="1"/>
  <c r="AY795" i="26" s="1"/>
  <c r="BG795" i="26" s="1"/>
  <c r="BH795" i="26" s="1"/>
  <c r="AW722" i="26"/>
  <c r="AX722" i="26" s="1"/>
  <c r="AU62" i="26"/>
  <c r="AV62" i="26" s="1"/>
  <c r="AY62" i="26" s="1"/>
  <c r="BG62" i="26" s="1"/>
  <c r="BH62" i="26" s="1"/>
  <c r="AU157" i="26"/>
  <c r="AU77" i="26"/>
  <c r="AU389" i="26"/>
  <c r="AU487" i="26"/>
  <c r="AW507" i="26"/>
  <c r="AX507" i="26" s="1"/>
  <c r="AW493" i="26"/>
  <c r="AX493" i="26" s="1"/>
  <c r="AV493" i="26" s="1"/>
  <c r="AY493" i="26" s="1"/>
  <c r="BG493" i="26" s="1"/>
  <c r="BH493" i="26" s="1"/>
  <c r="AW166" i="26"/>
  <c r="AX166" i="26" s="1"/>
  <c r="AU283" i="26"/>
  <c r="AW577" i="26"/>
  <c r="AX577" i="26" s="1"/>
  <c r="AU668" i="26"/>
  <c r="AW725" i="26"/>
  <c r="AX725" i="26" s="1"/>
  <c r="AW703" i="26"/>
  <c r="AX703" i="26" s="1"/>
  <c r="AW543" i="26"/>
  <c r="AX543" i="26" s="1"/>
  <c r="AU488" i="26"/>
  <c r="AW430" i="26"/>
  <c r="AX430" i="26" s="1"/>
  <c r="AV430" i="26" s="1"/>
  <c r="AY430" i="26" s="1"/>
  <c r="BG430" i="26" s="1"/>
  <c r="BH430" i="26" s="1"/>
  <c r="AU321" i="26"/>
  <c r="AV321" i="26" s="1"/>
  <c r="AY321" i="26" s="1"/>
  <c r="BG321" i="26" s="1"/>
  <c r="BH321" i="26" s="1"/>
  <c r="AU590" i="26"/>
  <c r="AU192" i="26"/>
  <c r="AW41" i="26"/>
  <c r="AX41" i="26" s="1"/>
  <c r="AU298" i="26"/>
  <c r="AV298" i="26" s="1"/>
  <c r="AY298" i="26" s="1"/>
  <c r="BG298" i="26" s="1"/>
  <c r="BH298" i="26" s="1"/>
  <c r="AU31" i="26"/>
  <c r="AW597" i="26"/>
  <c r="AX597" i="26" s="1"/>
  <c r="AU360" i="26"/>
  <c r="AV360" i="26" s="1"/>
  <c r="AY360" i="26" s="1"/>
  <c r="BG360" i="26" s="1"/>
  <c r="BH360" i="26" s="1"/>
  <c r="AU553" i="26"/>
  <c r="AV553" i="26" s="1"/>
  <c r="AY553" i="26" s="1"/>
  <c r="BG553" i="26" s="1"/>
  <c r="BH553" i="26" s="1"/>
  <c r="AU193" i="26"/>
  <c r="AU111" i="26"/>
  <c r="AW433" i="26"/>
  <c r="AX433" i="26" s="1"/>
  <c r="AW326" i="26"/>
  <c r="AX326" i="26" s="1"/>
  <c r="AW85" i="26"/>
  <c r="AX85" i="26" s="1"/>
  <c r="AU660" i="26"/>
  <c r="AW500" i="26"/>
  <c r="AX500" i="26" s="1"/>
  <c r="AW273" i="26"/>
  <c r="AX273" i="26" s="1"/>
  <c r="AV273" i="26" s="1"/>
  <c r="AY273" i="26" s="1"/>
  <c r="BG273" i="26" s="1"/>
  <c r="BH273" i="26" s="1"/>
  <c r="AW188" i="26"/>
  <c r="AX188" i="26" s="1"/>
  <c r="AW181" i="26"/>
  <c r="AX181" i="26" s="1"/>
  <c r="AU176" i="26"/>
  <c r="AU736" i="26"/>
  <c r="AW627" i="26"/>
  <c r="AX627" i="26" s="1"/>
  <c r="AU96" i="26"/>
  <c r="AV96" i="26" s="1"/>
  <c r="AY96" i="26" s="1"/>
  <c r="BG96" i="26" s="1"/>
  <c r="BH96" i="26" s="1"/>
  <c r="AW259" i="26"/>
  <c r="AX259" i="26" s="1"/>
  <c r="AW536" i="26"/>
  <c r="AX536" i="26" s="1"/>
  <c r="AU185" i="26"/>
  <c r="AW785" i="26"/>
  <c r="AX785" i="26" s="1"/>
  <c r="AU770" i="26"/>
  <c r="AW579" i="26"/>
  <c r="AX579" i="26" s="1"/>
  <c r="AU244" i="26"/>
  <c r="AU635" i="26"/>
  <c r="AU86" i="26"/>
  <c r="AU619" i="26"/>
  <c r="AU559" i="26"/>
  <c r="AU498" i="26"/>
  <c r="AU484" i="26"/>
  <c r="AU552" i="26"/>
  <c r="AW660" i="26"/>
  <c r="AX660" i="26" s="1"/>
  <c r="AU40" i="26"/>
  <c r="AW736" i="26"/>
  <c r="AX736" i="26" s="1"/>
  <c r="AW24" i="26"/>
  <c r="AX24" i="26" s="1"/>
  <c r="AU30" i="26"/>
  <c r="AU588" i="26"/>
  <c r="AU46" i="26"/>
  <c r="AW770" i="26"/>
  <c r="AX770" i="26" s="1"/>
  <c r="AV770" i="26" s="1"/>
  <c r="AY770" i="26" s="1"/>
  <c r="BG770" i="26" s="1"/>
  <c r="BH770" i="26" s="1"/>
  <c r="AU358" i="26"/>
  <c r="AW689" i="26"/>
  <c r="AX689" i="26" s="1"/>
  <c r="AU119" i="26"/>
  <c r="AW119" i="26"/>
  <c r="AX119" i="26" s="1"/>
  <c r="AW12" i="26"/>
  <c r="AX12" i="26" s="1"/>
  <c r="AW769" i="26"/>
  <c r="AX769" i="26" s="1"/>
  <c r="AU777" i="26"/>
  <c r="AW164" i="26"/>
  <c r="AX164" i="26" s="1"/>
  <c r="AU76" i="26"/>
  <c r="AU120" i="26"/>
  <c r="AW388" i="26"/>
  <c r="AX388" i="26" s="1"/>
  <c r="AW217" i="26"/>
  <c r="AX217" i="26" s="1"/>
  <c r="AV217" i="26" s="1"/>
  <c r="AY217" i="26" s="1"/>
  <c r="BG217" i="26" s="1"/>
  <c r="BH217" i="26" s="1"/>
  <c r="AW381" i="26"/>
  <c r="AX381" i="26" s="1"/>
  <c r="AW364" i="26"/>
  <c r="AX364" i="26" s="1"/>
  <c r="AU361" i="26"/>
  <c r="AW655" i="26"/>
  <c r="AX655" i="26" s="1"/>
  <c r="AU563" i="26"/>
  <c r="AU482" i="26"/>
  <c r="AU501" i="26"/>
  <c r="AU531" i="26"/>
  <c r="AV531" i="26" s="1"/>
  <c r="AY531" i="26" s="1"/>
  <c r="BG531" i="26" s="1"/>
  <c r="BH531" i="26" s="1"/>
  <c r="AW278" i="26"/>
  <c r="AX278" i="26" s="1"/>
  <c r="AU198" i="26"/>
  <c r="AU35" i="26"/>
  <c r="AU408" i="26"/>
  <c r="AU312" i="26"/>
  <c r="AV312" i="26" s="1"/>
  <c r="AY312" i="26" s="1"/>
  <c r="BG312" i="26" s="1"/>
  <c r="BH312" i="26" s="1"/>
  <c r="AW255" i="26"/>
  <c r="AX255" i="26" s="1"/>
  <c r="AW111" i="26"/>
  <c r="AX111" i="26" s="1"/>
  <c r="AU597" i="26"/>
  <c r="AW796" i="26"/>
  <c r="AX796" i="26" s="1"/>
  <c r="AW584" i="26"/>
  <c r="AX584" i="26" s="1"/>
  <c r="AU793" i="26"/>
  <c r="AV793" i="26" s="1"/>
  <c r="AY793" i="26" s="1"/>
  <c r="BG793" i="26" s="1"/>
  <c r="BH793" i="26" s="1"/>
  <c r="AU433" i="26"/>
  <c r="AV433" i="26" s="1"/>
  <c r="AY433" i="26" s="1"/>
  <c r="AW193" i="26"/>
  <c r="AX193" i="26" s="1"/>
  <c r="AV193" i="26" s="1"/>
  <c r="AY193" i="26" s="1"/>
  <c r="BG193" i="26" s="1"/>
  <c r="BH193" i="26" s="1"/>
  <c r="AW176" i="26"/>
  <c r="AX176" i="26" s="1"/>
  <c r="AW31" i="26"/>
  <c r="AX31" i="26" s="1"/>
  <c r="AV31" i="26" s="1"/>
  <c r="AY31" i="26" s="1"/>
  <c r="BG31" i="26" s="1"/>
  <c r="BH31" i="26" s="1"/>
  <c r="AU12" i="26"/>
  <c r="AU816" i="26"/>
  <c r="AV816" i="26" s="1"/>
  <c r="AY816" i="26" s="1"/>
  <c r="BG816" i="26" s="1"/>
  <c r="BH816" i="26" s="1"/>
  <c r="AU787" i="26"/>
  <c r="AU583" i="26"/>
  <c r="AU752" i="26"/>
  <c r="AU598" i="26"/>
  <c r="AU352" i="26"/>
  <c r="AW359" i="26"/>
  <c r="AX359" i="26" s="1"/>
  <c r="AU664" i="26"/>
  <c r="AV664" i="26" s="1"/>
  <c r="AY664" i="26" s="1"/>
  <c r="BG664" i="26" s="1"/>
  <c r="BH664" i="26" s="1"/>
  <c r="AW592" i="26"/>
  <c r="AX592" i="26" s="1"/>
  <c r="AU188" i="26"/>
  <c r="AV188" i="26" s="1"/>
  <c r="AY188" i="26" s="1"/>
  <c r="BG188" i="26" s="1"/>
  <c r="BH188" i="26" s="1"/>
  <c r="AW448" i="26"/>
  <c r="AX448" i="26" s="1"/>
  <c r="AU628" i="26"/>
  <c r="AU143" i="26"/>
  <c r="AW301" i="26"/>
  <c r="AX301" i="26" s="1"/>
  <c r="AW290" i="26"/>
  <c r="AX290" i="26" s="1"/>
  <c r="AU33" i="26"/>
  <c r="AW569" i="26"/>
  <c r="AX569" i="26" s="1"/>
  <c r="AV569" i="26" s="1"/>
  <c r="AY569" i="26" s="1"/>
  <c r="BG569" i="26" s="1"/>
  <c r="BH569" i="26" s="1"/>
  <c r="AU623" i="26"/>
  <c r="AU184" i="26"/>
  <c r="AV184" i="26" s="1"/>
  <c r="AY184" i="26" s="1"/>
  <c r="BG184" i="26" s="1"/>
  <c r="BH184" i="26" s="1"/>
  <c r="AU43" i="26"/>
  <c r="AV43" i="26" s="1"/>
  <c r="AY43" i="26" s="1"/>
  <c r="BG43" i="26" s="1"/>
  <c r="BH43" i="26" s="1"/>
  <c r="AU805" i="26"/>
  <c r="AW267" i="26"/>
  <c r="AX267" i="26" s="1"/>
  <c r="AU702" i="26"/>
  <c r="AV702" i="26" s="1"/>
  <c r="AY702" i="26" s="1"/>
  <c r="BG702" i="26" s="1"/>
  <c r="BH702" i="26" s="1"/>
  <c r="AU700" i="26"/>
  <c r="AW230" i="26"/>
  <c r="AX230" i="26" s="1"/>
  <c r="AU411" i="26"/>
  <c r="AV411" i="26" s="1"/>
  <c r="AY411" i="26" s="1"/>
  <c r="BG411" i="26" s="1"/>
  <c r="BH411" i="26" s="1"/>
  <c r="AU476" i="26"/>
  <c r="AW636" i="26"/>
  <c r="AX636" i="26" s="1"/>
  <c r="AW415" i="26"/>
  <c r="AX415" i="26" s="1"/>
  <c r="AW213" i="26"/>
  <c r="AX213" i="26" s="1"/>
  <c r="AW698" i="26"/>
  <c r="AX698" i="26" s="1"/>
  <c r="AW545" i="26"/>
  <c r="AX545" i="26" s="1"/>
  <c r="AW472" i="26"/>
  <c r="AX472" i="26" s="1"/>
  <c r="AU550" i="26"/>
  <c r="AV550" i="26" s="1"/>
  <c r="AY550" i="26" s="1"/>
  <c r="BG550" i="26" s="1"/>
  <c r="BH550" i="26" s="1"/>
  <c r="AW305" i="26"/>
  <c r="AX305" i="26" s="1"/>
  <c r="AU8" i="26"/>
  <c r="AV8" i="26" s="1"/>
  <c r="AY8" i="26" s="1"/>
  <c r="BG8" i="26" s="1"/>
  <c r="BH8" i="26" s="1"/>
  <c r="AU34" i="26"/>
  <c r="AU65" i="26"/>
  <c r="AV65" i="26" s="1"/>
  <c r="AY65" i="26" s="1"/>
  <c r="BG65" i="26" s="1"/>
  <c r="BH65" i="26" s="1"/>
  <c r="AU706" i="26"/>
  <c r="AV706" i="26" s="1"/>
  <c r="AY706" i="26" s="1"/>
  <c r="BG706" i="26" s="1"/>
  <c r="BH706" i="26" s="1"/>
  <c r="AW414" i="26"/>
  <c r="AX414" i="26" s="1"/>
  <c r="AW376" i="26"/>
  <c r="AX376" i="26" s="1"/>
  <c r="AW680" i="26"/>
  <c r="AX680" i="26" s="1"/>
  <c r="AW436" i="26"/>
  <c r="AX436" i="26" s="1"/>
  <c r="AW269" i="26"/>
  <c r="AX269" i="26" s="1"/>
  <c r="AU435" i="26"/>
  <c r="AW637" i="26"/>
  <c r="AX637" i="26" s="1"/>
  <c r="AU335" i="26"/>
  <c r="AU609" i="26"/>
  <c r="AU447" i="26"/>
  <c r="AU45" i="26"/>
  <c r="AV45" i="26" s="1"/>
  <c r="AY45" i="26" s="1"/>
  <c r="BG45" i="26" s="1"/>
  <c r="BH45" i="26" s="1"/>
  <c r="AU99" i="26"/>
  <c r="AU305" i="26"/>
  <c r="AU169" i="26"/>
  <c r="AV169" i="26" s="1"/>
  <c r="AY169" i="26" s="1"/>
  <c r="BG169" i="26" s="1"/>
  <c r="BH169" i="26" s="1"/>
  <c r="AU618" i="26"/>
  <c r="AU613" i="26"/>
  <c r="AU259" i="26"/>
  <c r="AU683" i="26"/>
  <c r="AU500" i="26"/>
  <c r="AU627" i="26"/>
  <c r="AV627" i="26" s="1"/>
  <c r="AY627" i="26" s="1"/>
  <c r="BG627" i="26" s="1"/>
  <c r="BH627" i="26" s="1"/>
  <c r="AW819" i="26"/>
  <c r="AX819" i="26" s="1"/>
  <c r="AW783" i="26"/>
  <c r="AX783" i="26" s="1"/>
  <c r="AU775" i="26"/>
  <c r="AW767" i="26"/>
  <c r="AX767" i="26" s="1"/>
  <c r="AW586" i="26"/>
  <c r="AX586" i="26" s="1"/>
  <c r="AW564" i="26"/>
  <c r="AX564" i="26" s="1"/>
  <c r="AW247" i="26"/>
  <c r="AX247" i="26" s="1"/>
  <c r="AU255" i="26"/>
  <c r="AU414" i="26"/>
  <c r="AV414" i="26" s="1"/>
  <c r="AY414" i="26" s="1"/>
  <c r="BG414" i="26" s="1"/>
  <c r="BH414" i="26" s="1"/>
  <c r="AU415" i="26"/>
  <c r="AU134" i="26"/>
  <c r="AW155" i="26"/>
  <c r="AX155" i="26" s="1"/>
  <c r="AU117" i="26"/>
  <c r="AW603" i="26"/>
  <c r="AX603" i="26" s="1"/>
  <c r="AW77" i="26"/>
  <c r="AX77" i="26" s="1"/>
  <c r="AU648" i="26"/>
  <c r="AV648" i="26" s="1"/>
  <c r="AY648" i="26" s="1"/>
  <c r="BG648" i="26" s="1"/>
  <c r="BH648" i="26" s="1"/>
  <c r="AU687" i="26"/>
  <c r="AU659" i="26"/>
  <c r="AW485" i="26"/>
  <c r="AX485" i="26" s="1"/>
  <c r="AW335" i="26"/>
  <c r="AX335" i="26" s="1"/>
  <c r="AU612" i="26"/>
  <c r="AW123" i="26"/>
  <c r="AX123" i="26" s="1"/>
  <c r="AU32" i="26"/>
  <c r="AW46" i="26"/>
  <c r="AX46" i="26" s="1"/>
  <c r="AV46" i="26" s="1"/>
  <c r="AY46" i="26" s="1"/>
  <c r="AW476" i="26"/>
  <c r="AX476" i="26" s="1"/>
  <c r="AW316" i="26"/>
  <c r="AX316" i="26" s="1"/>
  <c r="AU306" i="26"/>
  <c r="AW435" i="26"/>
  <c r="AX435" i="26" s="1"/>
  <c r="AU543" i="26"/>
  <c r="AV543" i="26" s="1"/>
  <c r="AY543" i="26" s="1"/>
  <c r="BG543" i="26" s="1"/>
  <c r="BH543" i="26" s="1"/>
  <c r="AU436" i="26"/>
  <c r="AU424" i="26"/>
  <c r="AU160" i="26"/>
  <c r="AU792" i="26"/>
  <c r="AV792" i="26" s="1"/>
  <c r="AY792" i="26" s="1"/>
  <c r="BG792" i="26" s="1"/>
  <c r="BH792" i="26" s="1"/>
  <c r="AU779" i="26"/>
  <c r="AU758" i="26"/>
  <c r="AW270" i="26"/>
  <c r="AX270" i="26" s="1"/>
  <c r="AU267" i="26"/>
  <c r="AU82" i="26"/>
  <c r="AU631" i="26"/>
  <c r="AU376" i="26"/>
  <c r="AU690" i="26"/>
  <c r="AU680" i="26"/>
  <c r="AW708" i="26"/>
  <c r="AX708" i="26" s="1"/>
  <c r="AU693" i="26"/>
  <c r="AU545" i="26"/>
  <c r="AV545" i="26" s="1"/>
  <c r="AY545" i="26" s="1"/>
  <c r="BG545" i="26" s="1"/>
  <c r="BH545" i="26" s="1"/>
  <c r="AU523" i="26"/>
  <c r="AV523" i="26" s="1"/>
  <c r="AY523" i="26" s="1"/>
  <c r="BG523" i="26" s="1"/>
  <c r="BH523" i="26" s="1"/>
  <c r="AU438" i="26"/>
  <c r="AW526" i="26"/>
  <c r="AX526" i="26" s="1"/>
  <c r="AU478" i="26"/>
  <c r="AW332" i="26"/>
  <c r="AX332" i="26" s="1"/>
  <c r="AU632" i="26"/>
  <c r="AW294" i="26"/>
  <c r="AX294" i="26" s="1"/>
  <c r="AU745" i="26"/>
  <c r="AW282" i="26"/>
  <c r="AX282" i="26" s="1"/>
  <c r="AW805" i="26"/>
  <c r="AX805" i="26" s="1"/>
  <c r="AV805" i="26" s="1"/>
  <c r="AY805" i="26" s="1"/>
  <c r="BG805" i="26" s="1"/>
  <c r="BH805" i="26" s="1"/>
  <c r="AU637" i="26"/>
  <c r="AU536" i="26"/>
  <c r="AV536" i="26" s="1"/>
  <c r="AY536" i="26" s="1"/>
  <c r="BG536" i="26" s="1"/>
  <c r="BH536" i="26" s="1"/>
  <c r="AU796" i="26"/>
  <c r="AV796" i="26" s="1"/>
  <c r="AY796" i="26" s="1"/>
  <c r="BG796" i="26" s="1"/>
  <c r="BH796" i="26" s="1"/>
  <c r="AU788" i="26"/>
  <c r="AV788" i="26" s="1"/>
  <c r="AY788" i="26" s="1"/>
  <c r="BG788" i="26" s="1"/>
  <c r="BH788" i="26" s="1"/>
  <c r="AU275" i="26"/>
  <c r="AV275" i="26" s="1"/>
  <c r="AY275" i="26" s="1"/>
  <c r="BG275" i="26" s="1"/>
  <c r="BH275" i="26" s="1"/>
  <c r="AU242" i="26"/>
  <c r="AW260" i="26"/>
  <c r="AX260" i="26" s="1"/>
  <c r="AU269" i="26"/>
  <c r="AW729" i="26"/>
  <c r="AX729" i="26" s="1"/>
  <c r="AW721" i="26"/>
  <c r="AX721" i="26" s="1"/>
  <c r="AU338" i="26"/>
  <c r="AU626" i="26"/>
  <c r="AU71" i="26"/>
  <c r="AU698" i="26"/>
  <c r="AV698" i="26" s="1"/>
  <c r="AY698" i="26" s="1"/>
  <c r="BG698" i="26" s="1"/>
  <c r="BH698" i="26" s="1"/>
  <c r="AW517" i="26"/>
  <c r="AX517" i="26" s="1"/>
  <c r="AU541" i="26"/>
  <c r="AW497" i="26"/>
  <c r="AX497" i="26" s="1"/>
  <c r="AU636" i="26"/>
  <c r="AV636" i="26" s="1"/>
  <c r="AY636" i="26" s="1"/>
  <c r="BG636" i="26" s="1"/>
  <c r="BH636" i="26" s="1"/>
  <c r="AU171" i="26"/>
  <c r="AW51" i="26"/>
  <c r="AX51" i="26" s="1"/>
  <c r="AW310" i="26"/>
  <c r="AX310" i="26" s="1"/>
  <c r="AW284" i="26"/>
  <c r="AX284" i="26" s="1"/>
  <c r="AW447" i="26"/>
  <c r="AX447" i="26" s="1"/>
  <c r="AW700" i="26"/>
  <c r="AX700" i="26" s="1"/>
  <c r="AU646" i="26"/>
  <c r="AV646" i="26" s="1"/>
  <c r="AY646" i="26" s="1"/>
  <c r="BG646" i="26" s="1"/>
  <c r="BH646" i="26" s="1"/>
  <c r="AW573" i="26"/>
  <c r="AX573" i="26" s="1"/>
  <c r="AV573" i="26" s="1"/>
  <c r="AY573" i="26" s="1"/>
  <c r="BG573" i="26" s="1"/>
  <c r="BH573" i="26" s="1"/>
  <c r="AW776" i="26"/>
  <c r="AX776" i="26" s="1"/>
  <c r="AU279" i="26"/>
  <c r="AU228" i="26"/>
  <c r="AV228" i="26" s="1"/>
  <c r="AY228" i="26" s="1"/>
  <c r="BG228" i="26" s="1"/>
  <c r="BH228" i="26" s="1"/>
  <c r="AU356" i="26"/>
  <c r="AW347" i="26"/>
  <c r="AX347" i="26" s="1"/>
  <c r="AU404" i="26"/>
  <c r="AV404" i="26" s="1"/>
  <c r="AY404" i="26" s="1"/>
  <c r="BG404" i="26" s="1"/>
  <c r="BH404" i="26" s="1"/>
  <c r="AW107" i="26"/>
  <c r="AX107" i="26" s="1"/>
  <c r="AV107" i="26" s="1"/>
  <c r="AY107" i="26" s="1"/>
  <c r="AU57" i="26"/>
  <c r="AW110" i="26"/>
  <c r="AX110" i="26" s="1"/>
  <c r="AW343" i="26"/>
  <c r="AX343" i="26" s="1"/>
  <c r="AU373" i="26"/>
  <c r="AW587" i="26"/>
  <c r="AX587" i="26" s="1"/>
  <c r="AW565" i="26"/>
  <c r="AX565" i="26" s="1"/>
  <c r="AW410" i="26"/>
  <c r="AX410" i="26" s="1"/>
  <c r="AU371" i="26"/>
  <c r="AW361" i="26"/>
  <c r="AX361" i="26" s="1"/>
  <c r="AW568" i="26"/>
  <c r="AX568" i="26" s="1"/>
  <c r="AW191" i="26"/>
  <c r="AX191" i="26" s="1"/>
  <c r="AW174" i="26"/>
  <c r="AX174" i="26" s="1"/>
  <c r="AW484" i="26"/>
  <c r="AX484" i="26" s="1"/>
  <c r="AV484" i="26" s="1"/>
  <c r="AY484" i="26" s="1"/>
  <c r="BG484" i="26" s="1"/>
  <c r="BH484" i="26" s="1"/>
  <c r="AU643" i="26"/>
  <c r="AW185" i="26"/>
  <c r="AX185" i="26" s="1"/>
  <c r="AV185" i="26" s="1"/>
  <c r="AY185" i="26" s="1"/>
  <c r="BG185" i="26" s="1"/>
  <c r="BH185" i="26" s="1"/>
  <c r="AU118" i="26"/>
  <c r="AW283" i="26"/>
  <c r="AX283" i="26" s="1"/>
  <c r="AU11" i="26"/>
  <c r="AW530" i="26"/>
  <c r="AX530" i="26" s="1"/>
  <c r="AU405" i="26"/>
  <c r="AU315" i="26"/>
  <c r="AV315" i="26" s="1"/>
  <c r="AY315" i="26" s="1"/>
  <c r="BG315" i="26" s="1"/>
  <c r="BH315" i="26" s="1"/>
  <c r="AU287" i="26"/>
  <c r="AW319" i="26"/>
  <c r="AX319" i="26" s="1"/>
  <c r="AW99" i="26"/>
  <c r="AX99" i="26" s="1"/>
  <c r="AV99" i="26" s="1"/>
  <c r="AY99" i="26" s="1"/>
  <c r="BG99" i="26" s="1"/>
  <c r="BH99" i="26" s="1"/>
  <c r="AW623" i="26"/>
  <c r="AX623" i="26" s="1"/>
  <c r="AU300" i="26"/>
  <c r="AW146" i="26"/>
  <c r="AX146" i="26" s="1"/>
  <c r="AW22" i="26"/>
  <c r="AX22" i="26" s="1"/>
  <c r="AU519" i="26"/>
  <c r="AU98" i="26"/>
  <c r="AW617" i="26"/>
  <c r="AX617" i="26" s="1"/>
  <c r="AU133" i="26"/>
  <c r="AW422" i="26"/>
  <c r="AX422" i="26" s="1"/>
  <c r="AW424" i="26"/>
  <c r="AX424" i="26" s="1"/>
  <c r="AU549" i="26"/>
  <c r="AU326" i="26"/>
  <c r="AW182" i="26"/>
  <c r="AX182" i="26" s="1"/>
  <c r="AW175" i="26"/>
  <c r="AX175" i="26" s="1"/>
  <c r="AU676" i="26"/>
  <c r="AV676" i="26" s="1"/>
  <c r="AY676" i="26" s="1"/>
  <c r="BG676" i="26" s="1"/>
  <c r="BH676" i="26" s="1"/>
  <c r="AW710" i="26"/>
  <c r="AX710" i="26" s="1"/>
  <c r="AV710" i="26" s="1"/>
  <c r="AY710" i="26" s="1"/>
  <c r="BG710" i="26" s="1"/>
  <c r="BH710" i="26" s="1"/>
  <c r="AW559" i="26"/>
  <c r="AX559" i="26" s="1"/>
  <c r="AW672" i="26"/>
  <c r="AX672" i="26" s="1"/>
  <c r="AU567" i="26"/>
  <c r="AW225" i="26"/>
  <c r="AX225" i="26" s="1"/>
  <c r="AU238" i="26"/>
  <c r="AU413" i="26"/>
  <c r="AW728" i="26"/>
  <c r="AX728" i="26" s="1"/>
  <c r="AU390" i="26"/>
  <c r="AU644" i="26"/>
  <c r="AU639" i="26"/>
  <c r="AU672" i="26"/>
  <c r="AW439" i="26"/>
  <c r="AX439" i="26" s="1"/>
  <c r="AW549" i="26"/>
  <c r="AX549" i="26" s="1"/>
  <c r="AU385" i="26"/>
  <c r="AW15" i="26"/>
  <c r="AX15" i="26" s="1"/>
  <c r="AU7" i="26"/>
  <c r="AU617" i="26"/>
  <c r="AU573" i="26"/>
  <c r="AW309" i="26"/>
  <c r="AX309" i="26" s="1"/>
  <c r="AU16" i="26"/>
  <c r="AW98" i="26"/>
  <c r="AX98" i="26" s="1"/>
  <c r="AV98" i="26" s="1"/>
  <c r="AY98" i="26" s="1"/>
  <c r="BG98" i="26" s="1"/>
  <c r="BH98" i="26" s="1"/>
  <c r="AW38" i="26"/>
  <c r="AX38" i="26" s="1"/>
  <c r="AW274" i="26"/>
  <c r="AX274" i="26" s="1"/>
  <c r="AW593" i="26"/>
  <c r="AX593" i="26" s="1"/>
  <c r="AU530" i="26"/>
  <c r="AU725" i="26"/>
  <c r="AU214" i="26"/>
  <c r="AU703" i="26"/>
  <c r="AW560" i="26"/>
  <c r="AX560" i="26" s="1"/>
  <c r="AU138" i="26"/>
  <c r="AW52" i="26"/>
  <c r="AX52" i="26" s="1"/>
  <c r="AU645" i="26"/>
  <c r="AU696" i="26"/>
  <c r="AU200" i="26"/>
  <c r="AW74" i="26"/>
  <c r="AX74" i="26" s="1"/>
  <c r="AW288" i="26"/>
  <c r="AX288" i="26" s="1"/>
  <c r="AW406" i="26"/>
  <c r="AX406" i="26" s="1"/>
  <c r="AW779" i="26"/>
  <c r="AX779" i="26" s="1"/>
  <c r="AW203" i="26"/>
  <c r="AX203" i="26" s="1"/>
  <c r="AU367" i="26"/>
  <c r="AV367" i="26" s="1"/>
  <c r="AY367" i="26" s="1"/>
  <c r="BG367" i="26" s="1"/>
  <c r="BH367" i="26" s="1"/>
  <c r="AW373" i="26"/>
  <c r="AX373" i="26" s="1"/>
  <c r="AU589" i="26"/>
  <c r="AW192" i="26"/>
  <c r="AX192" i="26" s="1"/>
  <c r="AW804" i="26"/>
  <c r="AX804" i="26" s="1"/>
  <c r="AW773" i="26"/>
  <c r="AX773" i="26" s="1"/>
  <c r="AW790" i="26"/>
  <c r="AX790" i="26" s="1"/>
  <c r="AU232" i="26"/>
  <c r="AW400" i="26"/>
  <c r="AX400" i="26" s="1"/>
  <c r="AW206" i="26"/>
  <c r="AX206" i="26" s="1"/>
  <c r="AU679" i="26"/>
  <c r="AV679" i="26" s="1"/>
  <c r="AY679" i="26" s="1"/>
  <c r="BG679" i="26" s="1"/>
  <c r="BH679" i="26" s="1"/>
  <c r="AW202" i="26"/>
  <c r="AX202" i="26" s="1"/>
  <c r="AU334" i="26"/>
  <c r="AW458" i="26"/>
  <c r="AX458" i="26" s="1"/>
  <c r="AW187" i="26"/>
  <c r="AX187" i="26" s="1"/>
  <c r="AU271" i="26"/>
  <c r="AW135" i="26"/>
  <c r="AX135" i="26" s="1"/>
  <c r="AW44" i="26"/>
  <c r="AX44" i="26" s="1"/>
  <c r="AW121" i="26"/>
  <c r="AX121" i="26" s="1"/>
  <c r="AU10" i="26"/>
  <c r="AW18" i="26"/>
  <c r="AX18" i="26" s="1"/>
  <c r="AW287" i="26"/>
  <c r="AX287" i="26" s="1"/>
  <c r="AW30" i="26"/>
  <c r="AX30" i="26" s="1"/>
  <c r="AW286" i="26"/>
  <c r="AX286" i="26" s="1"/>
  <c r="AU9" i="26"/>
  <c r="AU136" i="26"/>
  <c r="AV136" i="26" s="1"/>
  <c r="AY136" i="26" s="1"/>
  <c r="BG136" i="26" s="1"/>
  <c r="BH136" i="26" s="1"/>
  <c r="AW92" i="26"/>
  <c r="AX92" i="26" s="1"/>
  <c r="AU383" i="26"/>
  <c r="AV383" i="26" s="1"/>
  <c r="AY383" i="26" s="1"/>
  <c r="BG383" i="26" s="1"/>
  <c r="BH383" i="26" s="1"/>
  <c r="AW11" i="26"/>
  <c r="AX11" i="26" s="1"/>
  <c r="AW103" i="26"/>
  <c r="AX103" i="26" s="1"/>
  <c r="AW681" i="26"/>
  <c r="AX681" i="26" s="1"/>
  <c r="AU491" i="26"/>
  <c r="AV491" i="26" s="1"/>
  <c r="AY491" i="26" s="1"/>
  <c r="BG491" i="26" s="1"/>
  <c r="BH491" i="26" s="1"/>
  <c r="AW621" i="26"/>
  <c r="AX621" i="26" s="1"/>
  <c r="AW663" i="26"/>
  <c r="AX663" i="26" s="1"/>
  <c r="AW749" i="26"/>
  <c r="AX749" i="26" s="1"/>
  <c r="AW375" i="26"/>
  <c r="AX375" i="26" s="1"/>
  <c r="AW812" i="26"/>
  <c r="AX812" i="26" s="1"/>
  <c r="AW781" i="26"/>
  <c r="AX781" i="26" s="1"/>
  <c r="AW764" i="26"/>
  <c r="AX764" i="26" s="1"/>
  <c r="AW766" i="26"/>
  <c r="AX766" i="26" s="1"/>
  <c r="AW578" i="26"/>
  <c r="AX578" i="26" s="1"/>
  <c r="AU354" i="26"/>
  <c r="AU601" i="26"/>
  <c r="AV601" i="26" s="1"/>
  <c r="AY601" i="26" s="1"/>
  <c r="BG601" i="26" s="1"/>
  <c r="BH601" i="26" s="1"/>
  <c r="AW626" i="26"/>
  <c r="AX626" i="26" s="1"/>
  <c r="AW496" i="26"/>
  <c r="AX496" i="26" s="1"/>
  <c r="AU479" i="26"/>
  <c r="AW19" i="26"/>
  <c r="AX19" i="26" s="1"/>
  <c r="AU755" i="26"/>
  <c r="AU183" i="26"/>
  <c r="AU527" i="26"/>
  <c r="AW537" i="26"/>
  <c r="AX537" i="26" s="1"/>
  <c r="AW581" i="26"/>
  <c r="AX581" i="26" s="1"/>
  <c r="AU584" i="26"/>
  <c r="AU407" i="26"/>
  <c r="AW800" i="26"/>
  <c r="AX800" i="26" s="1"/>
  <c r="AW809" i="26"/>
  <c r="AX809" i="26" s="1"/>
  <c r="AW789" i="26"/>
  <c r="AX789" i="26" s="1"/>
  <c r="AU270" i="26"/>
  <c r="AU239" i="26"/>
  <c r="AU243" i="26"/>
  <c r="AW412" i="26"/>
  <c r="AX412" i="26" s="1"/>
  <c r="AW258" i="26"/>
  <c r="AX258" i="26" s="1"/>
  <c r="AW732" i="26"/>
  <c r="AX732" i="26" s="1"/>
  <c r="AW90" i="26"/>
  <c r="AX90" i="26" s="1"/>
  <c r="AW630" i="26"/>
  <c r="AX630" i="26" s="1"/>
  <c r="AW368" i="26"/>
  <c r="AX368" i="26" s="1"/>
  <c r="AU709" i="26"/>
  <c r="AU677" i="26"/>
  <c r="AW678" i="26"/>
  <c r="AX678" i="26" s="1"/>
  <c r="AW469" i="26"/>
  <c r="AX469" i="26" s="1"/>
  <c r="AU521" i="26"/>
  <c r="AW427" i="26"/>
  <c r="AX427" i="26" s="1"/>
  <c r="AU327" i="26"/>
  <c r="AU102" i="26"/>
  <c r="AU621" i="26"/>
  <c r="AW806" i="26"/>
  <c r="AX806" i="26" s="1"/>
  <c r="AV806" i="26" s="1"/>
  <c r="AY806" i="26" s="1"/>
  <c r="BG806" i="26" s="1"/>
  <c r="BH806" i="26" s="1"/>
  <c r="AW786" i="26"/>
  <c r="AX786" i="26" s="1"/>
  <c r="AU707" i="26"/>
  <c r="AU604" i="26"/>
  <c r="AW39" i="26"/>
  <c r="AX39" i="26" s="1"/>
  <c r="AU266" i="26"/>
  <c r="AV266" i="26" s="1"/>
  <c r="AY266" i="26" s="1"/>
  <c r="BG266" i="26" s="1"/>
  <c r="BH266" i="26" s="1"/>
  <c r="AU560" i="26"/>
  <c r="AU164" i="26"/>
  <c r="AW807" i="26"/>
  <c r="AX807" i="26" s="1"/>
  <c r="AW808" i="26"/>
  <c r="AX808" i="26" s="1"/>
  <c r="AU760" i="26"/>
  <c r="AU225" i="26"/>
  <c r="AU251" i="26"/>
  <c r="AV251" i="26" s="1"/>
  <c r="AY251" i="26" s="1"/>
  <c r="BG251" i="26" s="1"/>
  <c r="BH251" i="26" s="1"/>
  <c r="AW571" i="26"/>
  <c r="AX571" i="26" s="1"/>
  <c r="AU162" i="26"/>
  <c r="AW134" i="26"/>
  <c r="AX134" i="26" s="1"/>
  <c r="AW747" i="26"/>
  <c r="AX747" i="26" s="1"/>
  <c r="AW109" i="26"/>
  <c r="AX109" i="26" s="1"/>
  <c r="AW126" i="26"/>
  <c r="AX126" i="26" s="1"/>
  <c r="AU388" i="26"/>
  <c r="AW68" i="26"/>
  <c r="AX68" i="26" s="1"/>
  <c r="AW71" i="26"/>
  <c r="AX71" i="26" s="1"/>
  <c r="AW688" i="26"/>
  <c r="AX688" i="26" s="1"/>
  <c r="AW296" i="26"/>
  <c r="AX296" i="26" s="1"/>
  <c r="AW771" i="26"/>
  <c r="AX771" i="26" s="1"/>
  <c r="AU260" i="26"/>
  <c r="AU691" i="26"/>
  <c r="AU577" i="26"/>
  <c r="AV577" i="26" s="1"/>
  <c r="AY577" i="26" s="1"/>
  <c r="BG577" i="26" s="1"/>
  <c r="BH577" i="26" s="1"/>
  <c r="AU610" i="26"/>
  <c r="AV610" i="26" s="1"/>
  <c r="AY610" i="26" s="1"/>
  <c r="BG610" i="26" s="1"/>
  <c r="BH610" i="26" s="1"/>
  <c r="AW150" i="26"/>
  <c r="AX150" i="26" s="1"/>
  <c r="AW137" i="26"/>
  <c r="AX137" i="26" s="1"/>
  <c r="AW140" i="26"/>
  <c r="AX140" i="26" s="1"/>
  <c r="AW152" i="26"/>
  <c r="AX152" i="26" s="1"/>
  <c r="AU114" i="26"/>
  <c r="AW735" i="26"/>
  <c r="AX735" i="26" s="1"/>
  <c r="AU718" i="26"/>
  <c r="AW50" i="26"/>
  <c r="AX50" i="26" s="1"/>
  <c r="AW78" i="26"/>
  <c r="AX78" i="26" s="1"/>
  <c r="AW394" i="26"/>
  <c r="AX394" i="26" s="1"/>
  <c r="AW395" i="26"/>
  <c r="AX395" i="26" s="1"/>
  <c r="AU606" i="26"/>
  <c r="AU209" i="26"/>
  <c r="AU596" i="26"/>
  <c r="AU374" i="26"/>
  <c r="AU340" i="26"/>
  <c r="AW341" i="26"/>
  <c r="AX341" i="26" s="1"/>
  <c r="AU675" i="26"/>
  <c r="AU480" i="26"/>
  <c r="AU508" i="26"/>
  <c r="AU446" i="26"/>
  <c r="AV446" i="26" s="1"/>
  <c r="AY446" i="26" s="1"/>
  <c r="BG446" i="26" s="1"/>
  <c r="BH446" i="26" s="1"/>
  <c r="AW528" i="26"/>
  <c r="AX528" i="26" s="1"/>
  <c r="AU331" i="26"/>
  <c r="AW328" i="26"/>
  <c r="AX328" i="26" s="1"/>
  <c r="AU101" i="26"/>
  <c r="AU100" i="26"/>
  <c r="AW684" i="26"/>
  <c r="AX684" i="26" s="1"/>
  <c r="AU629" i="26"/>
  <c r="AU178" i="26"/>
  <c r="AW745" i="26"/>
  <c r="AX745" i="26" s="1"/>
  <c r="AU546" i="26"/>
  <c r="AW649" i="26"/>
  <c r="AX649" i="26" s="1"/>
  <c r="AW397" i="26"/>
  <c r="AX397" i="26" s="1"/>
  <c r="AW28" i="26"/>
  <c r="AX28" i="26" s="1"/>
  <c r="AW576" i="26"/>
  <c r="AX576" i="26" s="1"/>
  <c r="AU213" i="26"/>
  <c r="AU110" i="26"/>
  <c r="AV110" i="26" s="1"/>
  <c r="AY110" i="26" s="1"/>
  <c r="BG110" i="26" s="1"/>
  <c r="BH110" i="26" s="1"/>
  <c r="AU387" i="26"/>
  <c r="AW358" i="26"/>
  <c r="AX358" i="26" s="1"/>
  <c r="AW696" i="26"/>
  <c r="AX696" i="26" s="1"/>
  <c r="AW557" i="26"/>
  <c r="AX557" i="26" s="1"/>
  <c r="AU544" i="26"/>
  <c r="AU166" i="26"/>
  <c r="AU525" i="26"/>
  <c r="AV525" i="26" s="1"/>
  <c r="AY525" i="26" s="1"/>
  <c r="BG525" i="26" s="1"/>
  <c r="BH525" i="26" s="1"/>
  <c r="AU319" i="26"/>
  <c r="AU818" i="26"/>
  <c r="AU799" i="26"/>
  <c r="AU771" i="26"/>
  <c r="AU768" i="26"/>
  <c r="AU226" i="26"/>
  <c r="AW231" i="26"/>
  <c r="AX231" i="26" s="1"/>
  <c r="AU241" i="26"/>
  <c r="AW419" i="26"/>
  <c r="AX419" i="26" s="1"/>
  <c r="AW418" i="26"/>
  <c r="AX418" i="26" s="1"/>
  <c r="AW132" i="26"/>
  <c r="AX132" i="26" s="1"/>
  <c r="AU113" i="26"/>
  <c r="AU748" i="26"/>
  <c r="AU724" i="26"/>
  <c r="AW365" i="26"/>
  <c r="AX365" i="26" s="1"/>
  <c r="AW344" i="26"/>
  <c r="AX344" i="26" s="1"/>
  <c r="AW353" i="26"/>
  <c r="AX353" i="26" s="1"/>
  <c r="AU713" i="26"/>
  <c r="AU699" i="26"/>
  <c r="AU711" i="26"/>
  <c r="AU674" i="26"/>
  <c r="AU654" i="26"/>
  <c r="AU673" i="26"/>
  <c r="AU692" i="26"/>
  <c r="AU701" i="26"/>
  <c r="AU450" i="26"/>
  <c r="AW494" i="26"/>
  <c r="AX494" i="26" s="1"/>
  <c r="AW474" i="26"/>
  <c r="AX474" i="26" s="1"/>
  <c r="AW475" i="26"/>
  <c r="AX475" i="26" s="1"/>
  <c r="AU514" i="26"/>
  <c r="AV514" i="26" s="1"/>
  <c r="AY514" i="26" s="1"/>
  <c r="BG514" i="26" s="1"/>
  <c r="BH514" i="26" s="1"/>
  <c r="AU665" i="26"/>
  <c r="AW462" i="26"/>
  <c r="AX462" i="26" s="1"/>
  <c r="AW329" i="26"/>
  <c r="AX329" i="26" s="1"/>
  <c r="AW460" i="26"/>
  <c r="AX460" i="26" s="1"/>
  <c r="AW489" i="26"/>
  <c r="AX489" i="26" s="1"/>
  <c r="AW333" i="26"/>
  <c r="AX333" i="26" s="1"/>
  <c r="AW527" i="26"/>
  <c r="AX527" i="26" s="1"/>
  <c r="AU647" i="26"/>
  <c r="AW616" i="26"/>
  <c r="AX616" i="26" s="1"/>
  <c r="AW106" i="26"/>
  <c r="AX106" i="26" s="1"/>
  <c r="AU291" i="26"/>
  <c r="AU815" i="26"/>
  <c r="AU221" i="26"/>
  <c r="AW591" i="26"/>
  <c r="AX591" i="26" s="1"/>
  <c r="AU69" i="26"/>
  <c r="AW498" i="26"/>
  <c r="AX498" i="26" s="1"/>
  <c r="AW407" i="26"/>
  <c r="AX407" i="26" s="1"/>
  <c r="AW277" i="26"/>
  <c r="AX277" i="26" s="1"/>
  <c r="AW524" i="26"/>
  <c r="AX524" i="26" s="1"/>
  <c r="AW534" i="26"/>
  <c r="AX534" i="26" s="1"/>
  <c r="AU537" i="26"/>
  <c r="AW647" i="26"/>
  <c r="AX647" i="26" s="1"/>
  <c r="AW268" i="26"/>
  <c r="AX268" i="26" s="1"/>
  <c r="AW232" i="26"/>
  <c r="AX232" i="26" s="1"/>
  <c r="AU343" i="26"/>
  <c r="AU362" i="26"/>
  <c r="AV362" i="26" s="1"/>
  <c r="AY362" i="26" s="1"/>
  <c r="BG362" i="26" s="1"/>
  <c r="BH362" i="26" s="1"/>
  <c r="AU346" i="26"/>
  <c r="AV346" i="26" s="1"/>
  <c r="AY346" i="26" s="1"/>
  <c r="BG346" i="26" s="1"/>
  <c r="BH346" i="26" s="1"/>
  <c r="AU602" i="26"/>
  <c r="AW519" i="26"/>
  <c r="AX519" i="26" s="1"/>
  <c r="AU422" i="26"/>
  <c r="AU624" i="26"/>
  <c r="AU130" i="26"/>
  <c r="AW314" i="26"/>
  <c r="AX314" i="26" s="1"/>
  <c r="AU227" i="26"/>
  <c r="AW227" i="26"/>
  <c r="AX227" i="26" s="1"/>
  <c r="AU81" i="26"/>
  <c r="AW81" i="26"/>
  <c r="AX81" i="26" s="1"/>
  <c r="AW685" i="26"/>
  <c r="AX685" i="26" s="1"/>
  <c r="AU685" i="26"/>
  <c r="AU615" i="26"/>
  <c r="AW615" i="26"/>
  <c r="AX615" i="26" s="1"/>
  <c r="AW803" i="26"/>
  <c r="AX803" i="26" s="1"/>
  <c r="AW802" i="26"/>
  <c r="AX802" i="26" s="1"/>
  <c r="AW775" i="26"/>
  <c r="AX775" i="26" s="1"/>
  <c r="AU762" i="26"/>
  <c r="AV762" i="26" s="1"/>
  <c r="AY762" i="26" s="1"/>
  <c r="BG762" i="26" s="1"/>
  <c r="BH762" i="26" s="1"/>
  <c r="AW244" i="26"/>
  <c r="AX244" i="26" s="1"/>
  <c r="AU720" i="26"/>
  <c r="AW720" i="26"/>
  <c r="AX720" i="26" s="1"/>
  <c r="AW105" i="26"/>
  <c r="AX105" i="26" s="1"/>
  <c r="AU105" i="26"/>
  <c r="AU746" i="26"/>
  <c r="AV746" i="26" s="1"/>
  <c r="AY746" i="26" s="1"/>
  <c r="BG746" i="26" s="1"/>
  <c r="BH746" i="26" s="1"/>
  <c r="AU723" i="26"/>
  <c r="AW723" i="26"/>
  <c r="AX723" i="26" s="1"/>
  <c r="AW604" i="26"/>
  <c r="AX604" i="26" s="1"/>
  <c r="AW214" i="26"/>
  <c r="AX214" i="26" s="1"/>
  <c r="AU351" i="26"/>
  <c r="AU652" i="26"/>
  <c r="AW502" i="26"/>
  <c r="AX502" i="26" s="1"/>
  <c r="AU502" i="26"/>
  <c r="AU443" i="26"/>
  <c r="AW443" i="26"/>
  <c r="AX443" i="26" s="1"/>
  <c r="AU459" i="26"/>
  <c r="AW459" i="26"/>
  <c r="AX459" i="26" s="1"/>
  <c r="AU80" i="26"/>
  <c r="AV80" i="26" s="1"/>
  <c r="AY80" i="26" s="1"/>
  <c r="AW80" i="26"/>
  <c r="AX80" i="26" s="1"/>
  <c r="AU64" i="26"/>
  <c r="AW64" i="26"/>
  <c r="AX64" i="26" s="1"/>
  <c r="AU61" i="26"/>
  <c r="AV61" i="26" s="1"/>
  <c r="AY61" i="26" s="1"/>
  <c r="BG61" i="26" s="1"/>
  <c r="BH61" i="26" s="1"/>
  <c r="AW370" i="26"/>
  <c r="AX370" i="26" s="1"/>
  <c r="AU370" i="26"/>
  <c r="AW337" i="26"/>
  <c r="AX337" i="26" s="1"/>
  <c r="AU337" i="26"/>
  <c r="AU201" i="26"/>
  <c r="AW201" i="26"/>
  <c r="AX201" i="26" s="1"/>
  <c r="AU180" i="26"/>
  <c r="AW180" i="26"/>
  <c r="AX180" i="26" s="1"/>
  <c r="AW42" i="26"/>
  <c r="AX42" i="26" s="1"/>
  <c r="AW20" i="26"/>
  <c r="AX20" i="26" s="1"/>
  <c r="AU20" i="26"/>
  <c r="AW242" i="26"/>
  <c r="AX242" i="26" s="1"/>
  <c r="AW575" i="26"/>
  <c r="AX575" i="26" s="1"/>
  <c r="AU575" i="26"/>
  <c r="AW177" i="26"/>
  <c r="AX177" i="26" s="1"/>
  <c r="AU177" i="26"/>
  <c r="AU761" i="26"/>
  <c r="AW761" i="26"/>
  <c r="AX761" i="26" s="1"/>
  <c r="AW304" i="26"/>
  <c r="AX304" i="26" s="1"/>
  <c r="AU304" i="26"/>
  <c r="AU264" i="26"/>
  <c r="AW264" i="26"/>
  <c r="AX264" i="26" s="1"/>
  <c r="AW539" i="26"/>
  <c r="AX539" i="26" s="1"/>
  <c r="AU539" i="26"/>
  <c r="AW718" i="26"/>
  <c r="AX718" i="26" s="1"/>
  <c r="AU819" i="26"/>
  <c r="AW813" i="26"/>
  <c r="AX813" i="26" s="1"/>
  <c r="AU804" i="26"/>
  <c r="AU800" i="26"/>
  <c r="AU810" i="26"/>
  <c r="AW799" i="26"/>
  <c r="AX799" i="26" s="1"/>
  <c r="AU809" i="26"/>
  <c r="AW791" i="26"/>
  <c r="AX791" i="26" s="1"/>
  <c r="AW782" i="26"/>
  <c r="AX782" i="26" s="1"/>
  <c r="AW798" i="26"/>
  <c r="AX798" i="26" s="1"/>
  <c r="AU764" i="26"/>
  <c r="AW582" i="26"/>
  <c r="AX582" i="26" s="1"/>
  <c r="AW778" i="26"/>
  <c r="AX778" i="26" s="1"/>
  <c r="AU581" i="26"/>
  <c r="AU564" i="26"/>
  <c r="AV564" i="26" s="1"/>
  <c r="AY564" i="26" s="1"/>
  <c r="BG564" i="26" s="1"/>
  <c r="BH564" i="26" s="1"/>
  <c r="AU223" i="26"/>
  <c r="AW580" i="26"/>
  <c r="AX580" i="26" s="1"/>
  <c r="AU246" i="26"/>
  <c r="AV246" i="26" s="1"/>
  <c r="AY246" i="26" s="1"/>
  <c r="BG246" i="26" s="1"/>
  <c r="BH246" i="26" s="1"/>
  <c r="AU154" i="26"/>
  <c r="AW154" i="26"/>
  <c r="AX154" i="26" s="1"/>
  <c r="AW724" i="26"/>
  <c r="AX724" i="26" s="1"/>
  <c r="AU369" i="26"/>
  <c r="AU336" i="26"/>
  <c r="AW336" i="26"/>
  <c r="AX336" i="26" s="1"/>
  <c r="AW219" i="26"/>
  <c r="AX219" i="26" s="1"/>
  <c r="AU186" i="26"/>
  <c r="AW186" i="26"/>
  <c r="AX186" i="26" s="1"/>
  <c r="AW293" i="26"/>
  <c r="AX293" i="26" s="1"/>
  <c r="AU295" i="26"/>
  <c r="AW295" i="26"/>
  <c r="AX295" i="26" s="1"/>
  <c r="AU722" i="26"/>
  <c r="AW366" i="26"/>
  <c r="AX366" i="26" s="1"/>
  <c r="AU366" i="26"/>
  <c r="AU750" i="26"/>
  <c r="AV750" i="26" s="1"/>
  <c r="AY750" i="26" s="1"/>
  <c r="BG750" i="26" s="1"/>
  <c r="BH750" i="26" s="1"/>
  <c r="AU504" i="26"/>
  <c r="AW504" i="26"/>
  <c r="AX504" i="26" s="1"/>
  <c r="AW691" i="26"/>
  <c r="AX691" i="26" s="1"/>
  <c r="AU535" i="26"/>
  <c r="AW535" i="26"/>
  <c r="AX535" i="26" s="1"/>
  <c r="AW650" i="26"/>
  <c r="AX650" i="26" s="1"/>
  <c r="AU650" i="26"/>
  <c r="AU456" i="26"/>
  <c r="AW456" i="26"/>
  <c r="AX456" i="26" s="1"/>
  <c r="AW461" i="26"/>
  <c r="AX461" i="26" s="1"/>
  <c r="AU461" i="26"/>
  <c r="AU324" i="26"/>
  <c r="AV324" i="26" s="1"/>
  <c r="AY324" i="26" s="1"/>
  <c r="BG324" i="26" s="1"/>
  <c r="BH324" i="26" s="1"/>
  <c r="AU423" i="26"/>
  <c r="AW423" i="26"/>
  <c r="AX423" i="26" s="1"/>
  <c r="AU757" i="26"/>
  <c r="AW757" i="26"/>
  <c r="AX757" i="26" s="1"/>
  <c r="AU330" i="26"/>
  <c r="AW330" i="26"/>
  <c r="AX330" i="26" s="1"/>
  <c r="AW37" i="26"/>
  <c r="AX37" i="26" s="1"/>
  <c r="AU37" i="26"/>
  <c r="AU579" i="26"/>
  <c r="AW399" i="26"/>
  <c r="AX399" i="26" s="1"/>
  <c r="AU399" i="26"/>
  <c r="AU56" i="26"/>
  <c r="AW56" i="26"/>
  <c r="AX56" i="26" s="1"/>
  <c r="AW752" i="26"/>
  <c r="AX752" i="26" s="1"/>
  <c r="AW413" i="26"/>
  <c r="AX413" i="26" s="1"/>
  <c r="AV413" i="26" s="1"/>
  <c r="AY413" i="26" s="1"/>
  <c r="BG413" i="26" s="1"/>
  <c r="BH413" i="26" s="1"/>
  <c r="AW141" i="26"/>
  <c r="AX141" i="26" s="1"/>
  <c r="AU141" i="26"/>
  <c r="AU122" i="26"/>
  <c r="AW122" i="26"/>
  <c r="AX122" i="26" s="1"/>
  <c r="AW165" i="26"/>
  <c r="AX165" i="26" s="1"/>
  <c r="AU165" i="26"/>
  <c r="AU817" i="26"/>
  <c r="AU803" i="26"/>
  <c r="AV803" i="26" s="1"/>
  <c r="AY803" i="26" s="1"/>
  <c r="BG803" i="26" s="1"/>
  <c r="BH803" i="26" s="1"/>
  <c r="AW810" i="26"/>
  <c r="AX810" i="26" s="1"/>
  <c r="AW794" i="26"/>
  <c r="AX794" i="26" s="1"/>
  <c r="AU767" i="26"/>
  <c r="AU220" i="26"/>
  <c r="AU585" i="26"/>
  <c r="AW774" i="26"/>
  <c r="AX774" i="26" s="1"/>
  <c r="AJ820" i="26"/>
  <c r="AW226" i="26"/>
  <c r="AX226" i="26" s="1"/>
  <c r="AU236" i="26"/>
  <c r="AW120" i="26"/>
  <c r="AX120" i="26" s="1"/>
  <c r="AU640" i="26"/>
  <c r="AW640" i="26"/>
  <c r="AX640" i="26" s="1"/>
  <c r="AU350" i="26"/>
  <c r="AW350" i="26"/>
  <c r="AX350" i="26" s="1"/>
  <c r="AU658" i="26"/>
  <c r="AW658" i="26"/>
  <c r="AX658" i="26" s="1"/>
  <c r="AU510" i="26"/>
  <c r="AW510" i="26"/>
  <c r="AX510" i="26" s="1"/>
  <c r="AW14" i="26"/>
  <c r="AX14" i="26" s="1"/>
  <c r="AW567" i="26"/>
  <c r="AX567" i="26" s="1"/>
  <c r="AU161" i="26"/>
  <c r="AW161" i="26"/>
  <c r="AX161" i="26" s="1"/>
  <c r="AU633" i="26"/>
  <c r="AW633" i="26"/>
  <c r="AX633" i="26" s="1"/>
  <c r="AU339" i="26"/>
  <c r="AW339" i="26"/>
  <c r="AX339" i="26" s="1"/>
  <c r="AW686" i="26"/>
  <c r="AX686" i="26" s="1"/>
  <c r="AU686" i="26"/>
  <c r="AU554" i="26"/>
  <c r="AW554" i="26"/>
  <c r="AX554" i="26" s="1"/>
  <c r="AU380" i="26"/>
  <c r="AW380" i="26"/>
  <c r="AX380" i="26" s="1"/>
  <c r="AU421" i="26"/>
  <c r="AW421" i="26"/>
  <c r="AX421" i="26" s="1"/>
  <c r="AU451" i="26"/>
  <c r="AW451" i="26"/>
  <c r="AX451" i="26" s="1"/>
  <c r="AU420" i="26"/>
  <c r="AW420" i="26"/>
  <c r="AX420" i="26" s="1"/>
  <c r="AU468" i="26"/>
  <c r="AW468" i="26"/>
  <c r="AX468" i="26" s="1"/>
  <c r="AU434" i="26"/>
  <c r="AW434" i="26"/>
  <c r="AX434" i="26" s="1"/>
  <c r="AU492" i="26"/>
  <c r="AW492" i="26"/>
  <c r="AX492" i="26" s="1"/>
  <c r="AW130" i="26"/>
  <c r="AX130" i="26" s="1"/>
  <c r="AW662" i="26"/>
  <c r="AX662" i="26" s="1"/>
  <c r="AU662" i="26"/>
  <c r="AW160" i="26"/>
  <c r="AX160" i="26" s="1"/>
  <c r="AU139" i="26"/>
  <c r="AW139" i="26"/>
  <c r="AX139" i="26" s="1"/>
  <c r="AU565" i="26"/>
  <c r="AW233" i="26"/>
  <c r="AX233" i="26" s="1"/>
  <c r="AU403" i="26"/>
  <c r="AU233" i="26"/>
  <c r="AW403" i="26"/>
  <c r="AX403" i="26" s="1"/>
  <c r="AU129" i="26"/>
  <c r="AU146" i="26"/>
  <c r="AU168" i="26"/>
  <c r="AU128" i="26"/>
  <c r="AU151" i="26"/>
  <c r="AU116" i="26"/>
  <c r="AW129" i="26"/>
  <c r="AX129" i="26" s="1"/>
  <c r="AU738" i="26"/>
  <c r="AW115" i="26"/>
  <c r="AX115" i="26" s="1"/>
  <c r="AW112" i="26"/>
  <c r="AX112" i="26" s="1"/>
  <c r="AU741" i="26"/>
  <c r="AU739" i="26"/>
  <c r="AU727" i="26"/>
  <c r="AU734" i="26"/>
  <c r="AU394" i="26"/>
  <c r="AV394" i="26" s="1"/>
  <c r="AY394" i="26" s="1"/>
  <c r="BG394" i="26" s="1"/>
  <c r="BH394" i="26" s="1"/>
  <c r="AU210" i="26"/>
  <c r="AU95" i="26"/>
  <c r="AU379" i="26"/>
  <c r="AU365" i="26"/>
  <c r="AU357" i="26"/>
  <c r="AU378" i="26"/>
  <c r="AU348" i="26"/>
  <c r="AU90" i="26"/>
  <c r="AU368" i="26"/>
  <c r="AU364" i="26"/>
  <c r="AU657" i="26"/>
  <c r="AU689" i="26"/>
  <c r="AU681" i="26"/>
  <c r="AW452" i="26"/>
  <c r="AX452" i="26" s="1"/>
  <c r="AW445" i="26"/>
  <c r="AX445" i="26" s="1"/>
  <c r="AU453" i="26"/>
  <c r="AW542" i="26"/>
  <c r="AX542" i="26" s="1"/>
  <c r="AU466" i="26"/>
  <c r="AU562" i="26"/>
  <c r="AW432" i="26"/>
  <c r="AX432" i="26" s="1"/>
  <c r="AU538" i="26"/>
  <c r="AW714" i="26"/>
  <c r="AX714" i="26" s="1"/>
  <c r="AW532" i="26"/>
  <c r="AX532" i="26" s="1"/>
  <c r="AW483" i="26"/>
  <c r="AX483" i="26" s="1"/>
  <c r="AU218" i="26"/>
  <c r="AW323" i="26"/>
  <c r="AX323" i="26" s="1"/>
  <c r="AW325" i="26"/>
  <c r="AX325" i="26" s="1"/>
  <c r="AW178" i="26"/>
  <c r="AX178" i="26" s="1"/>
  <c r="AU503" i="26"/>
  <c r="AW478" i="26"/>
  <c r="AX478" i="26" s="1"/>
  <c r="AW292" i="26"/>
  <c r="AX292" i="26" s="1"/>
  <c r="AU513" i="26"/>
  <c r="AW755" i="26"/>
  <c r="AX755" i="26" s="1"/>
  <c r="AW743" i="26"/>
  <c r="AX743" i="26" s="1"/>
  <c r="AW145" i="26"/>
  <c r="AX145" i="26" s="1"/>
  <c r="AW272" i="26"/>
  <c r="AX272" i="26" s="1"/>
  <c r="AW313" i="26"/>
  <c r="AX313" i="26" s="1"/>
  <c r="AU743" i="26"/>
  <c r="AV743" i="26" s="1"/>
  <c r="AY743" i="26" s="1"/>
  <c r="BG743" i="26" s="1"/>
  <c r="BH743" i="26" s="1"/>
  <c r="AU272" i="26"/>
  <c r="AU301" i="26"/>
  <c r="AU309" i="26"/>
  <c r="AW291" i="26"/>
  <c r="AX291" i="26" s="1"/>
  <c r="AU303" i="26"/>
  <c r="AW196" i="26"/>
  <c r="AX196" i="26" s="1"/>
  <c r="AW29" i="26"/>
  <c r="AX29" i="26" s="1"/>
  <c r="AU277" i="26"/>
  <c r="AV277" i="26" s="1"/>
  <c r="AY277" i="26" s="1"/>
  <c r="BG277" i="26" s="1"/>
  <c r="BH277" i="26" s="1"/>
  <c r="AW73" i="26"/>
  <c r="AX73" i="26" s="1"/>
  <c r="AV73" i="26" s="1"/>
  <c r="AY73" i="26" s="1"/>
  <c r="BG73" i="26" s="1"/>
  <c r="BH73" i="26" s="1"/>
  <c r="AW265" i="26"/>
  <c r="AX265" i="26" s="1"/>
  <c r="AW256" i="26"/>
  <c r="AX256" i="26" s="1"/>
  <c r="AU412" i="26"/>
  <c r="AW262" i="26"/>
  <c r="AX262" i="26" s="1"/>
  <c r="AU240" i="26"/>
  <c r="AU253" i="26"/>
  <c r="AU409" i="26"/>
  <c r="AU250" i="26"/>
  <c r="AU400" i="26"/>
  <c r="AW257" i="26"/>
  <c r="AX257" i="26" s="1"/>
  <c r="AU401" i="26"/>
  <c r="AW162" i="26"/>
  <c r="AX162" i="26" s="1"/>
  <c r="AW156" i="26"/>
  <c r="AX156" i="26" s="1"/>
  <c r="AU149" i="26"/>
  <c r="AW108" i="26"/>
  <c r="AX108" i="26" s="1"/>
  <c r="AW159" i="26"/>
  <c r="AX159" i="26" s="1"/>
  <c r="AU49" i="26"/>
  <c r="AU717" i="26"/>
  <c r="AU125" i="26"/>
  <c r="AV125" i="26" s="1"/>
  <c r="AY125" i="26" s="1"/>
  <c r="BG125" i="26" s="1"/>
  <c r="BH125" i="26" s="1"/>
  <c r="AW744" i="26"/>
  <c r="AX744" i="26" s="1"/>
  <c r="AU728" i="26"/>
  <c r="AW55" i="26"/>
  <c r="AX55" i="26" s="1"/>
  <c r="AU115" i="26"/>
  <c r="AV115" i="26" s="1"/>
  <c r="AY115" i="26" s="1"/>
  <c r="BG115" i="26" s="1"/>
  <c r="BH115" i="26" s="1"/>
  <c r="AU744" i="26"/>
  <c r="AV744" i="26" s="1"/>
  <c r="AY744" i="26" s="1"/>
  <c r="AU733" i="26"/>
  <c r="AW79" i="26"/>
  <c r="AX79" i="26" s="1"/>
  <c r="AW75" i="26"/>
  <c r="AX75" i="26" s="1"/>
  <c r="AW59" i="26"/>
  <c r="AX59" i="26" s="1"/>
  <c r="AW58" i="26"/>
  <c r="AX58" i="26" s="1"/>
  <c r="AU608" i="26"/>
  <c r="AU215" i="26"/>
  <c r="AW605" i="26"/>
  <c r="AX605" i="26" s="1"/>
  <c r="AU695" i="26"/>
  <c r="AW93" i="26"/>
  <c r="AX93" i="26" s="1"/>
  <c r="AU630" i="26"/>
  <c r="AW644" i="26"/>
  <c r="AX644" i="26" s="1"/>
  <c r="AW687" i="26"/>
  <c r="AX687" i="26" s="1"/>
  <c r="AW704" i="26"/>
  <c r="AX704" i="26" s="1"/>
  <c r="AW352" i="26"/>
  <c r="AX352" i="26" s="1"/>
  <c r="AW669" i="26"/>
  <c r="AX669" i="26" s="1"/>
  <c r="AW661" i="26"/>
  <c r="AX661" i="26" s="1"/>
  <c r="AU444" i="26"/>
  <c r="AU463" i="26"/>
  <c r="AU440" i="26"/>
  <c r="AU712" i="26"/>
  <c r="AU486" i="26"/>
  <c r="AU524" i="26"/>
  <c r="AU511" i="26"/>
  <c r="AU534" i="26"/>
  <c r="AV534" i="26" s="1"/>
  <c r="AY534" i="26" s="1"/>
  <c r="BG534" i="26" s="1"/>
  <c r="BH534" i="26" s="1"/>
  <c r="AU474" i="26"/>
  <c r="AU462" i="26"/>
  <c r="AW521" i="26"/>
  <c r="AX521" i="26" s="1"/>
  <c r="AW467" i="26"/>
  <c r="AX467" i="26" s="1"/>
  <c r="AW512" i="26"/>
  <c r="AX512" i="26" s="1"/>
  <c r="AU483" i="26"/>
  <c r="AW322" i="26"/>
  <c r="AX322" i="26" s="1"/>
  <c r="AU197" i="26"/>
  <c r="AW97" i="26"/>
  <c r="AX97" i="26" s="1"/>
  <c r="AU471" i="26"/>
  <c r="AW505" i="26"/>
  <c r="AX505" i="26" s="1"/>
  <c r="AW611" i="26"/>
  <c r="AX611" i="26" s="1"/>
  <c r="AU566" i="26"/>
  <c r="AW194" i="26"/>
  <c r="AX194" i="26" s="1"/>
  <c r="AU716" i="26"/>
  <c r="AU442" i="26"/>
  <c r="AW195" i="26"/>
  <c r="AX195" i="26" s="1"/>
  <c r="AU187" i="26"/>
  <c r="AV187" i="26" s="1"/>
  <c r="AY187" i="26" s="1"/>
  <c r="AU740" i="26"/>
  <c r="AU281" i="26"/>
  <c r="AV281" i="26" s="1"/>
  <c r="AY281" i="26" s="1"/>
  <c r="BG281" i="26" s="1"/>
  <c r="BH281" i="26" s="1"/>
  <c r="AU311" i="26"/>
  <c r="AW533" i="26"/>
  <c r="AX533" i="26" s="1"/>
  <c r="AU332" i="26"/>
  <c r="AV332" i="26" s="1"/>
  <c r="AY332" i="26" s="1"/>
  <c r="BG332" i="26" s="1"/>
  <c r="BH332" i="26" s="1"/>
  <c r="AU556" i="26"/>
  <c r="AU754" i="26"/>
  <c r="AU591" i="26"/>
  <c r="AV591" i="26" s="1"/>
  <c r="AY591" i="26" s="1"/>
  <c r="BG591" i="26" s="1"/>
  <c r="BH591" i="26" s="1"/>
  <c r="AW740" i="26"/>
  <c r="AX740" i="26" s="1"/>
  <c r="AW143" i="26"/>
  <c r="AX143" i="26" s="1"/>
  <c r="AU386" i="26"/>
  <c r="AU307" i="26"/>
  <c r="AU25" i="26"/>
  <c r="AW285" i="26"/>
  <c r="AX285" i="26" s="1"/>
  <c r="AW144" i="26"/>
  <c r="AX144" i="26" s="1"/>
  <c r="AU121" i="26"/>
  <c r="AV121" i="26" s="1"/>
  <c r="AY121" i="26" s="1"/>
  <c r="BG121" i="26" s="1"/>
  <c r="BH121" i="26" s="1"/>
  <c r="AU310" i="26"/>
  <c r="AU289" i="26"/>
  <c r="AU290" i="26"/>
  <c r="AU317" i="26"/>
  <c r="AW133" i="26"/>
  <c r="AX133" i="26" s="1"/>
  <c r="AU572" i="26"/>
  <c r="AW229" i="26"/>
  <c r="AX229" i="26" s="1"/>
  <c r="AW245" i="26"/>
  <c r="AX245" i="26" s="1"/>
  <c r="AU258" i="26"/>
  <c r="AU578" i="26"/>
  <c r="AU248" i="26"/>
  <c r="AU419" i="26"/>
  <c r="AW417" i="26"/>
  <c r="AX417" i="26" s="1"/>
  <c r="AU402" i="26"/>
  <c r="AW253" i="26"/>
  <c r="AX253" i="26" s="1"/>
  <c r="AU772" i="26"/>
  <c r="AU410" i="26"/>
  <c r="AW416" i="26"/>
  <c r="AX416" i="26" s="1"/>
  <c r="AU167" i="26"/>
  <c r="AU150" i="26"/>
  <c r="AU137" i="26"/>
  <c r="AU47" i="26"/>
  <c r="AU719" i="26"/>
  <c r="AU731" i="26"/>
  <c r="AU54" i="26"/>
  <c r="AU59" i="26"/>
  <c r="AW600" i="26"/>
  <c r="AX600" i="26" s="1"/>
  <c r="AW596" i="26"/>
  <c r="AX596" i="26" s="1"/>
  <c r="AU66" i="26"/>
  <c r="AU391" i="26"/>
  <c r="AU392" i="26"/>
  <c r="AU607" i="26"/>
  <c r="AU595" i="26"/>
  <c r="AU208" i="26"/>
  <c r="AU84" i="26"/>
  <c r="AU634" i="26"/>
  <c r="AU345" i="26"/>
  <c r="AW72" i="26"/>
  <c r="AX72" i="26" s="1"/>
  <c r="AU70" i="26"/>
  <c r="AU381" i="26"/>
  <c r="AV381" i="26" s="1"/>
  <c r="AY381" i="26" s="1"/>
  <c r="BG381" i="26" s="1"/>
  <c r="BH381" i="26" s="1"/>
  <c r="AW355" i="26"/>
  <c r="AX355" i="26" s="1"/>
  <c r="AU94" i="26"/>
  <c r="AU377" i="26"/>
  <c r="AU653" i="26"/>
  <c r="AU656" i="26"/>
  <c r="AW674" i="26"/>
  <c r="AX674" i="26" s="1"/>
  <c r="AU688" i="26"/>
  <c r="AW709" i="26"/>
  <c r="AX709" i="26" s="1"/>
  <c r="AW707" i="26"/>
  <c r="AX707" i="26" s="1"/>
  <c r="AW671" i="26"/>
  <c r="AX671" i="26" s="1"/>
  <c r="AW701" i="26"/>
  <c r="AX701" i="26" s="1"/>
  <c r="AW670" i="26"/>
  <c r="AX670" i="26" s="1"/>
  <c r="AW444" i="26"/>
  <c r="AX444" i="26" s="1"/>
  <c r="AW499" i="26"/>
  <c r="AX499" i="26" s="1"/>
  <c r="AU506" i="26"/>
  <c r="AU516" i="26"/>
  <c r="AU465" i="26"/>
  <c r="AW441" i="26"/>
  <c r="AX441" i="26" s="1"/>
  <c r="AW481" i="26"/>
  <c r="AX481" i="26" s="1"/>
  <c r="AU547" i="26"/>
  <c r="AW449" i="26"/>
  <c r="AX449" i="26" s="1"/>
  <c r="AW529" i="26"/>
  <c r="AX529" i="26" s="1"/>
  <c r="AW437" i="26"/>
  <c r="AX437" i="26" s="1"/>
  <c r="AU224" i="26"/>
  <c r="AU328" i="26"/>
  <c r="AW101" i="26"/>
  <c r="AX101" i="26" s="1"/>
  <c r="AW455" i="26"/>
  <c r="AX455" i="26" s="1"/>
  <c r="AU485" i="26"/>
  <c r="AV485" i="26" s="1"/>
  <c r="AY485" i="26" s="1"/>
  <c r="BG485" i="26" s="1"/>
  <c r="BH485" i="26" s="1"/>
  <c r="AU457" i="26"/>
  <c r="AU574" i="26"/>
  <c r="AW173" i="26"/>
  <c r="AX173" i="26" s="1"/>
  <c r="AU299" i="26"/>
  <c r="AU490" i="26"/>
  <c r="AU464" i="26"/>
  <c r="AW425" i="26"/>
  <c r="AX425" i="26" s="1"/>
  <c r="AW212" i="26"/>
  <c r="AX212" i="26" s="1"/>
  <c r="AU104" i="26"/>
  <c r="AU594" i="26"/>
  <c r="AW179" i="26"/>
  <c r="AX179" i="26" s="1"/>
  <c r="AU131" i="26"/>
  <c r="AU142" i="26"/>
  <c r="AU268" i="26"/>
  <c r="AU106" i="26"/>
  <c r="AU316" i="26"/>
  <c r="AU320" i="26"/>
  <c r="AW317" i="26"/>
  <c r="AX317" i="26" s="1"/>
  <c r="AU24" i="26"/>
  <c r="AW16" i="26"/>
  <c r="AX16" i="26" s="1"/>
  <c r="AU28" i="26"/>
  <c r="AU22" i="26"/>
  <c r="AV22" i="26" s="1"/>
  <c r="AY22" i="26" s="1"/>
  <c r="AW668" i="26"/>
  <c r="AX668" i="26" s="1"/>
  <c r="AV159" i="26"/>
  <c r="AY159" i="26" s="1"/>
  <c r="BG159" i="26" s="1"/>
  <c r="BH159" i="26" s="1"/>
  <c r="AV290" i="26"/>
  <c r="AY290" i="26" s="1"/>
  <c r="BG290" i="26" s="1"/>
  <c r="BH290" i="26" s="1"/>
  <c r="AW818" i="26"/>
  <c r="AX818" i="26" s="1"/>
  <c r="AU785" i="26"/>
  <c r="AW583" i="26"/>
  <c r="AX583" i="26" s="1"/>
  <c r="AV765" i="26"/>
  <c r="AY765" i="26" s="1"/>
  <c r="BG765" i="26" s="1"/>
  <c r="BH765" i="26" s="1"/>
  <c r="AU222" i="26"/>
  <c r="AU245" i="26"/>
  <c r="AW402" i="26"/>
  <c r="AX402" i="26" s="1"/>
  <c r="AW243" i="26"/>
  <c r="AX243" i="26" s="1"/>
  <c r="AU252" i="26"/>
  <c r="AU237" i="26"/>
  <c r="AW167" i="26"/>
  <c r="AX167" i="26" s="1"/>
  <c r="AW170" i="26"/>
  <c r="AX170" i="26" s="1"/>
  <c r="AW149" i="26"/>
  <c r="AX149" i="26" s="1"/>
  <c r="AW117" i="26"/>
  <c r="AX117" i="26" s="1"/>
  <c r="AU156" i="26"/>
  <c r="AU807" i="26"/>
  <c r="AW817" i="26"/>
  <c r="AX817" i="26" s="1"/>
  <c r="AU791" i="26"/>
  <c r="AU782" i="26"/>
  <c r="AU790" i="26"/>
  <c r="AU780" i="26"/>
  <c r="AU794" i="26"/>
  <c r="AU776" i="26"/>
  <c r="AU773" i="26"/>
  <c r="AU582" i="26"/>
  <c r="AW585" i="26"/>
  <c r="AX585" i="26" s="1"/>
  <c r="AU586" i="26"/>
  <c r="AW759" i="26"/>
  <c r="AX759" i="26" s="1"/>
  <c r="AU265" i="26"/>
  <c r="AW760" i="26"/>
  <c r="AX760" i="26" s="1"/>
  <c r="AW572" i="26"/>
  <c r="AX572" i="26" s="1"/>
  <c r="AU229" i="26"/>
  <c r="AU231" i="26"/>
  <c r="AU571" i="26"/>
  <c r="AW280" i="26"/>
  <c r="AX280" i="26" s="1"/>
  <c r="AU249" i="26"/>
  <c r="AW751" i="26"/>
  <c r="AX751" i="26" s="1"/>
  <c r="AU256" i="26"/>
  <c r="AU234" i="26"/>
  <c r="AW238" i="26"/>
  <c r="AX238" i="26" s="1"/>
  <c r="AV238" i="26" s="1"/>
  <c r="AY238" i="26" s="1"/>
  <c r="AW250" i="26"/>
  <c r="AX250" i="26" s="1"/>
  <c r="AU417" i="26"/>
  <c r="AU257" i="26"/>
  <c r="AW248" i="26"/>
  <c r="AX248" i="26" s="1"/>
  <c r="AW409" i="26"/>
  <c r="AX409" i="26" s="1"/>
  <c r="AW168" i="26"/>
  <c r="AX168" i="26" s="1"/>
  <c r="AU140" i="26"/>
  <c r="AW138" i="26"/>
  <c r="AX138" i="26" s="1"/>
  <c r="AU48" i="26"/>
  <c r="AU52" i="26"/>
  <c r="AW128" i="26"/>
  <c r="AX128" i="26" s="1"/>
  <c r="AU108" i="26"/>
  <c r="AU737" i="26"/>
  <c r="AU729" i="26"/>
  <c r="AU721" i="26"/>
  <c r="AU53" i="26"/>
  <c r="AU742" i="26"/>
  <c r="AW738" i="26"/>
  <c r="AX738" i="26" s="1"/>
  <c r="AU75" i="26"/>
  <c r="AW48" i="26"/>
  <c r="AX48" i="26" s="1"/>
  <c r="AW113" i="26"/>
  <c r="AX113" i="26" s="1"/>
  <c r="AW734" i="26"/>
  <c r="AX734" i="26" s="1"/>
  <c r="AW54" i="26"/>
  <c r="AX54" i="26" s="1"/>
  <c r="AW76" i="26"/>
  <c r="AX76" i="26" s="1"/>
  <c r="AV76" i="26" s="1"/>
  <c r="AY76" i="26" s="1"/>
  <c r="AW114" i="26"/>
  <c r="AX114" i="26" s="1"/>
  <c r="AW742" i="26"/>
  <c r="AX742" i="26" s="1"/>
  <c r="AU63" i="26"/>
  <c r="AU599" i="26"/>
  <c r="AU216" i="26"/>
  <c r="AW741" i="26"/>
  <c r="AX741" i="26" s="1"/>
  <c r="AW216" i="26"/>
  <c r="AX216" i="26" s="1"/>
  <c r="AW208" i="26"/>
  <c r="AX208" i="26" s="1"/>
  <c r="AW204" i="26"/>
  <c r="AX204" i="26" s="1"/>
  <c r="AU89" i="26"/>
  <c r="AU642" i="26"/>
  <c r="AW63" i="26"/>
  <c r="AX63" i="26" s="1"/>
  <c r="AW215" i="26"/>
  <c r="AX215" i="26" s="1"/>
  <c r="AU72" i="26"/>
  <c r="AW599" i="26"/>
  <c r="AX599" i="26" s="1"/>
  <c r="AW83" i="26"/>
  <c r="AX83" i="26" s="1"/>
  <c r="AW608" i="26"/>
  <c r="AX608" i="26" s="1"/>
  <c r="AU603" i="26"/>
  <c r="AU206" i="26"/>
  <c r="AU205" i="26"/>
  <c r="AV682" i="26"/>
  <c r="AY682" i="26" s="1"/>
  <c r="BG682" i="26" s="1"/>
  <c r="BH682" i="26" s="1"/>
  <c r="AW338" i="26"/>
  <c r="AX338" i="26" s="1"/>
  <c r="AU359" i="26"/>
  <c r="AW695" i="26"/>
  <c r="AX695" i="26" s="1"/>
  <c r="AU666" i="26"/>
  <c r="AW82" i="26"/>
  <c r="AX82" i="26" s="1"/>
  <c r="AW634" i="26"/>
  <c r="AX634" i="26" s="1"/>
  <c r="AU355" i="26"/>
  <c r="AW89" i="26"/>
  <c r="AX89" i="26" s="1"/>
  <c r="AW378" i="26"/>
  <c r="AX378" i="26" s="1"/>
  <c r="AW641" i="26"/>
  <c r="AX641" i="26" s="1"/>
  <c r="AW371" i="26"/>
  <c r="AX371" i="26" s="1"/>
  <c r="AU349" i="26"/>
  <c r="AU68" i="26"/>
  <c r="AW713" i="26"/>
  <c r="AX713" i="26" s="1"/>
  <c r="AU661" i="26"/>
  <c r="AU651" i="26"/>
  <c r="AU671" i="26"/>
  <c r="AU518" i="26"/>
  <c r="AU517" i="26"/>
  <c r="AU452" i="26"/>
  <c r="AU431" i="26"/>
  <c r="AW675" i="26"/>
  <c r="AX675" i="26" s="1"/>
  <c r="AW463" i="26"/>
  <c r="AX463" i="26" s="1"/>
  <c r="AU697" i="26"/>
  <c r="AU678" i="26"/>
  <c r="AW563" i="26"/>
  <c r="AX563" i="26" s="1"/>
  <c r="AW541" i="26"/>
  <c r="AX541" i="26" s="1"/>
  <c r="AW480" i="26"/>
  <c r="AX480" i="26" s="1"/>
  <c r="AW653" i="26"/>
  <c r="AX653" i="26" s="1"/>
  <c r="AU202" i="26"/>
  <c r="AW440" i="26"/>
  <c r="AX440" i="26" s="1"/>
  <c r="AU481" i="26"/>
  <c r="AW482" i="26"/>
  <c r="AX482" i="26" s="1"/>
  <c r="AW712" i="26"/>
  <c r="AX712" i="26" s="1"/>
  <c r="AU439" i="26"/>
  <c r="AW495" i="26"/>
  <c r="AX495" i="26" s="1"/>
  <c r="AW486" i="26"/>
  <c r="AX486" i="26" s="1"/>
  <c r="AU432" i="26"/>
  <c r="AU428" i="26"/>
  <c r="AW471" i="26"/>
  <c r="AX471" i="26" s="1"/>
  <c r="AW453" i="26"/>
  <c r="AX453" i="26" s="1"/>
  <c r="AU460" i="26"/>
  <c r="AU494" i="26"/>
  <c r="AU469" i="26"/>
  <c r="AU542" i="26"/>
  <c r="AU715" i="26"/>
  <c r="AU526" i="26"/>
  <c r="AU427" i="26"/>
  <c r="AU475" i="26"/>
  <c r="AW511" i="26"/>
  <c r="AX511" i="26" s="1"/>
  <c r="AW501" i="26"/>
  <c r="AX501" i="26" s="1"/>
  <c r="AU714" i="26"/>
  <c r="AU426" i="26"/>
  <c r="AU512" i="26"/>
  <c r="AU520" i="26"/>
  <c r="AU529" i="26"/>
  <c r="AU437" i="26"/>
  <c r="AW548" i="26"/>
  <c r="AX548" i="26" s="1"/>
  <c r="AU756" i="26"/>
  <c r="AW218" i="26"/>
  <c r="AX218" i="26" s="1"/>
  <c r="AW516" i="26"/>
  <c r="AX516" i="26" s="1"/>
  <c r="AU497" i="26"/>
  <c r="AU528" i="26"/>
  <c r="AU515" i="26"/>
  <c r="AU211" i="26"/>
  <c r="AW331" i="26"/>
  <c r="AX331" i="26" s="1"/>
  <c r="AU592" i="26"/>
  <c r="AV590" i="26"/>
  <c r="AY590" i="26" s="1"/>
  <c r="BG590" i="26" s="1"/>
  <c r="BH590" i="26" s="1"/>
  <c r="AW552" i="26"/>
  <c r="AX552" i="26" s="1"/>
  <c r="AU449" i="26"/>
  <c r="AV537" i="26"/>
  <c r="AY537" i="26" s="1"/>
  <c r="BG537" i="26" s="1"/>
  <c r="BH537" i="26" s="1"/>
  <c r="AU532" i="26"/>
  <c r="AW224" i="26"/>
  <c r="AX224" i="26" s="1"/>
  <c r="AU323" i="26"/>
  <c r="AW477" i="26"/>
  <c r="AX477" i="26" s="1"/>
  <c r="AU429" i="26"/>
  <c r="AW197" i="26"/>
  <c r="AX197" i="26" s="1"/>
  <c r="AW628" i="26"/>
  <c r="AX628" i="26" s="1"/>
  <c r="AW629" i="26"/>
  <c r="AX629" i="26" s="1"/>
  <c r="AW574" i="26"/>
  <c r="AX574" i="26" s="1"/>
  <c r="AW183" i="26"/>
  <c r="AX183" i="26" s="1"/>
  <c r="AW503" i="26"/>
  <c r="AX503" i="26" s="1"/>
  <c r="AW396" i="26"/>
  <c r="AX396" i="26" s="1"/>
  <c r="AW612" i="26"/>
  <c r="AX612" i="26" s="1"/>
  <c r="AU172" i="26"/>
  <c r="AW730" i="26"/>
  <c r="AX730" i="26" s="1"/>
  <c r="AU51" i="26"/>
  <c r="AU398" i="26"/>
  <c r="AW271" i="26"/>
  <c r="AX271" i="26" s="1"/>
  <c r="AU123" i="26"/>
  <c r="AW289" i="26"/>
  <c r="AX289" i="26" s="1"/>
  <c r="AU292" i="26"/>
  <c r="AW299" i="26"/>
  <c r="AX299" i="26" s="1"/>
  <c r="AW199" i="26"/>
  <c r="AX199" i="26" s="1"/>
  <c r="AU15" i="26"/>
  <c r="AU36" i="26"/>
  <c r="AL827" i="26"/>
  <c r="AW26" i="26"/>
  <c r="AX26" i="26" s="1"/>
  <c r="AU27" i="26"/>
  <c r="AU616" i="26"/>
  <c r="AU620" i="26"/>
  <c r="AU749" i="26"/>
  <c r="AU163" i="26"/>
  <c r="AU127" i="26"/>
  <c r="AU39" i="26"/>
  <c r="AU67" i="26"/>
  <c r="AV34" i="26"/>
  <c r="AY34" i="26" s="1"/>
  <c r="BG34" i="26" s="1"/>
  <c r="BH34" i="26" s="1"/>
  <c r="AU282" i="26"/>
  <c r="AU284" i="26"/>
  <c r="AW538" i="26"/>
  <c r="AX538" i="26" s="1"/>
  <c r="AW190" i="26"/>
  <c r="AX190" i="26" s="1"/>
  <c r="AU182" i="26"/>
  <c r="AU175" i="26"/>
  <c r="AU173" i="26"/>
  <c r="AW21" i="26"/>
  <c r="AX21" i="26" s="1"/>
  <c r="AW334" i="26"/>
  <c r="AX334" i="26" s="1"/>
  <c r="AU174" i="26"/>
  <c r="AW726" i="26"/>
  <c r="AX726" i="26" s="1"/>
  <c r="AU147" i="26"/>
  <c r="AW408" i="26"/>
  <c r="AX408" i="26" s="1"/>
  <c r="AU406" i="26"/>
  <c r="AU297" i="26"/>
  <c r="AU13" i="26"/>
  <c r="AW32" i="26"/>
  <c r="AX32" i="26" s="1"/>
  <c r="AW35" i="26"/>
  <c r="AX35" i="26" s="1"/>
  <c r="AU813" i="26"/>
  <c r="AV814" i="26"/>
  <c r="AY814" i="26" s="1"/>
  <c r="BG814" i="26" s="1"/>
  <c r="BH814" i="26" s="1"/>
  <c r="AU778" i="26"/>
  <c r="AU769" i="26"/>
  <c r="AU774" i="26"/>
  <c r="AU753" i="26"/>
  <c r="AW236" i="26"/>
  <c r="AX236" i="26" s="1"/>
  <c r="AW252" i="26"/>
  <c r="AX252" i="26" s="1"/>
  <c r="AU263" i="26"/>
  <c r="AW241" i="26"/>
  <c r="AX241" i="26" s="1"/>
  <c r="AU124" i="26"/>
  <c r="AU155" i="26"/>
  <c r="AU735" i="26"/>
  <c r="AW116" i="26"/>
  <c r="AX116" i="26" s="1"/>
  <c r="AW748" i="26"/>
  <c r="AX748" i="26" s="1"/>
  <c r="AU747" i="26"/>
  <c r="AU732" i="26"/>
  <c r="AW719" i="26"/>
  <c r="AX719" i="26" s="1"/>
  <c r="AU55" i="26"/>
  <c r="AU50" i="26"/>
  <c r="AW731" i="26"/>
  <c r="AX731" i="26" s="1"/>
  <c r="AW733" i="26"/>
  <c r="AX733" i="26" s="1"/>
  <c r="AW66" i="26"/>
  <c r="AX66" i="26" s="1"/>
  <c r="AV203" i="26"/>
  <c r="AY203" i="26" s="1"/>
  <c r="BG203" i="26" s="1"/>
  <c r="BH203" i="26" s="1"/>
  <c r="AW391" i="26"/>
  <c r="AX391" i="26" s="1"/>
  <c r="AU395" i="26"/>
  <c r="AU207" i="26"/>
  <c r="AW607" i="26"/>
  <c r="AX607" i="26" s="1"/>
  <c r="AU88" i="26"/>
  <c r="AU341" i="26"/>
  <c r="AU91" i="26"/>
  <c r="AW635" i="26"/>
  <c r="AX635" i="26" s="1"/>
  <c r="AW348" i="26"/>
  <c r="AX348" i="26" s="1"/>
  <c r="AW631" i="26"/>
  <c r="AX631" i="26" s="1"/>
  <c r="AW374" i="26"/>
  <c r="AX374" i="26" s="1"/>
  <c r="AW369" i="26"/>
  <c r="AX369" i="26" s="1"/>
  <c r="AW340" i="26"/>
  <c r="AX340" i="26" s="1"/>
  <c r="AU342" i="26"/>
  <c r="AU93" i="26"/>
  <c r="AW379" i="26"/>
  <c r="AX379" i="26" s="1"/>
  <c r="AW356" i="26"/>
  <c r="AX356" i="26" s="1"/>
  <c r="AW654" i="26"/>
  <c r="AX654" i="26" s="1"/>
  <c r="AW699" i="26"/>
  <c r="AX699" i="26" s="1"/>
  <c r="AW656" i="26"/>
  <c r="AX656" i="26" s="1"/>
  <c r="AW652" i="26"/>
  <c r="AX652" i="26" s="1"/>
  <c r="AW677" i="26"/>
  <c r="AX677" i="26" s="1"/>
  <c r="AU445" i="26"/>
  <c r="AW465" i="26"/>
  <c r="AX465" i="26" s="1"/>
  <c r="AU551" i="26"/>
  <c r="AU555" i="26"/>
  <c r="AW466" i="26"/>
  <c r="AX466" i="26" s="1"/>
  <c r="AU19" i="26"/>
  <c r="AU499" i="26"/>
  <c r="AU467" i="26"/>
  <c r="AU194" i="26"/>
  <c r="AW506" i="26"/>
  <c r="AX506" i="26" s="1"/>
  <c r="AW562" i="26"/>
  <c r="AX562" i="26" s="1"/>
  <c r="AU448" i="26"/>
  <c r="AW464" i="26"/>
  <c r="AX464" i="26" s="1"/>
  <c r="AU611" i="26"/>
  <c r="AW479" i="26"/>
  <c r="AX479" i="26" s="1"/>
  <c r="AW556" i="26"/>
  <c r="AX556" i="26" s="1"/>
  <c r="AU219" i="26"/>
  <c r="AU322" i="26"/>
  <c r="AW666" i="26"/>
  <c r="AX666" i="26" s="1"/>
  <c r="AW711" i="26"/>
  <c r="AX711" i="26" s="1"/>
  <c r="AW457" i="26"/>
  <c r="AX457" i="26" s="1"/>
  <c r="AU333" i="26"/>
  <c r="AW327" i="26"/>
  <c r="AX327" i="26" s="1"/>
  <c r="AW102" i="26"/>
  <c r="AX102" i="26" s="1"/>
  <c r="AU195" i="26"/>
  <c r="AV189" i="26"/>
  <c r="AY189" i="26" s="1"/>
  <c r="BG189" i="26" s="1"/>
  <c r="BH189" i="26" s="1"/>
  <c r="AW171" i="26"/>
  <c r="AX171" i="26" s="1"/>
  <c r="AW142" i="26"/>
  <c r="AX142" i="26" s="1"/>
  <c r="AU153" i="26"/>
  <c r="AU384" i="26"/>
  <c r="AU667" i="26"/>
  <c r="AU14" i="26"/>
  <c r="AJ826" i="26"/>
  <c r="AW25" i="26"/>
  <c r="AX25" i="26" s="1"/>
  <c r="AW385" i="26"/>
  <c r="AX385" i="26" s="1"/>
  <c r="AW716" i="26"/>
  <c r="AX716" i="26" s="1"/>
  <c r="AW7" i="26"/>
  <c r="AX7" i="26" s="1"/>
  <c r="AG827" i="26"/>
  <c r="AW148" i="26"/>
  <c r="AX148" i="26" s="1"/>
  <c r="AV148" i="26" s="1"/>
  <c r="AY148" i="26" s="1"/>
  <c r="AU135" i="26"/>
  <c r="AU44" i="26"/>
  <c r="AW386" i="26"/>
  <c r="AX386" i="26" s="1"/>
  <c r="AU18" i="26"/>
  <c r="AW131" i="26"/>
  <c r="AX131" i="26" s="1"/>
  <c r="AU38" i="26"/>
  <c r="AU296" i="26"/>
  <c r="AU29" i="26"/>
  <c r="AW302" i="26"/>
  <c r="AX302" i="26" s="1"/>
  <c r="AU808" i="26"/>
  <c r="AW763" i="26"/>
  <c r="AX763" i="26" s="1"/>
  <c r="AU812" i="26"/>
  <c r="AU797" i="26"/>
  <c r="AU781" i="26"/>
  <c r="AU789" i="26"/>
  <c r="AW772" i="26"/>
  <c r="AX772" i="26" s="1"/>
  <c r="AW758" i="26"/>
  <c r="AX758" i="26" s="1"/>
  <c r="AU587" i="26"/>
  <c r="AU276" i="26"/>
  <c r="AU802" i="26"/>
  <c r="AU798" i="26"/>
  <c r="AU766" i="26"/>
  <c r="AW768" i="26"/>
  <c r="AX768" i="26" s="1"/>
  <c r="AW223" i="26"/>
  <c r="AX223" i="26" s="1"/>
  <c r="AW797" i="26"/>
  <c r="AX797" i="26" s="1"/>
  <c r="AW220" i="26"/>
  <c r="AX220" i="26" s="1"/>
  <c r="AU580" i="26"/>
  <c r="AU247" i="26"/>
  <c r="AU759" i="26"/>
  <c r="AW240" i="26"/>
  <c r="AX240" i="26" s="1"/>
  <c r="AU262" i="26"/>
  <c r="AW276" i="26"/>
  <c r="AX276" i="26" s="1"/>
  <c r="AW263" i="26"/>
  <c r="AX263" i="26" s="1"/>
  <c r="AV415" i="26"/>
  <c r="AY415" i="26" s="1"/>
  <c r="BG415" i="26" s="1"/>
  <c r="BH415" i="26" s="1"/>
  <c r="AW234" i="26"/>
  <c r="AX234" i="26" s="1"/>
  <c r="AU418" i="26"/>
  <c r="AU416" i="26"/>
  <c r="AU132" i="26"/>
  <c r="AU152" i="26"/>
  <c r="AW151" i="26"/>
  <c r="AX151" i="26" s="1"/>
  <c r="AV151" i="26" s="1"/>
  <c r="AY151" i="26" s="1"/>
  <c r="AU126" i="26"/>
  <c r="AW49" i="26"/>
  <c r="AX49" i="26" s="1"/>
  <c r="AU79" i="26"/>
  <c r="AW717" i="26"/>
  <c r="AX717" i="26" s="1"/>
  <c r="AU112" i="26"/>
  <c r="AW47" i="26"/>
  <c r="AX47" i="26" s="1"/>
  <c r="AU78" i="26"/>
  <c r="AW727" i="26"/>
  <c r="AX727" i="26" s="1"/>
  <c r="AU393" i="26"/>
  <c r="AU605" i="26"/>
  <c r="AW739" i="26"/>
  <c r="AX739" i="26" s="1"/>
  <c r="AW60" i="26"/>
  <c r="AX60" i="26" s="1"/>
  <c r="AV60" i="26" s="1"/>
  <c r="AY60" i="26" s="1"/>
  <c r="AW390" i="26"/>
  <c r="AX390" i="26" s="1"/>
  <c r="AW598" i="26"/>
  <c r="AX598" i="26" s="1"/>
  <c r="AW210" i="26"/>
  <c r="AX210" i="26" s="1"/>
  <c r="AW209" i="26"/>
  <c r="AX209" i="26" s="1"/>
  <c r="AW393" i="26"/>
  <c r="AX393" i="26" s="1"/>
  <c r="AU372" i="26"/>
  <c r="AU363" i="26"/>
  <c r="AU344" i="26"/>
  <c r="AU705" i="26"/>
  <c r="AU600" i="26"/>
  <c r="AW94" i="26"/>
  <c r="AX94" i="26" s="1"/>
  <c r="AW86" i="26"/>
  <c r="AX86" i="26" s="1"/>
  <c r="AW619" i="26"/>
  <c r="AX619" i="26" s="1"/>
  <c r="AW638" i="26"/>
  <c r="AX638" i="26" s="1"/>
  <c r="AV638" i="26" s="1"/>
  <c r="AY638" i="26" s="1"/>
  <c r="AW606" i="26"/>
  <c r="AX606" i="26" s="1"/>
  <c r="AW84" i="26"/>
  <c r="AX84" i="26" s="1"/>
  <c r="AW639" i="26"/>
  <c r="AX639" i="26" s="1"/>
  <c r="AU704" i="26"/>
  <c r="AW345" i="26"/>
  <c r="AX345" i="26" s="1"/>
  <c r="AW351" i="26"/>
  <c r="AX351" i="26" s="1"/>
  <c r="AW95" i="26"/>
  <c r="AX95" i="26" s="1"/>
  <c r="AW645" i="26"/>
  <c r="AX645" i="26" s="1"/>
  <c r="AW372" i="26"/>
  <c r="AX372" i="26" s="1"/>
  <c r="AW363" i="26"/>
  <c r="AX363" i="26" s="1"/>
  <c r="AW70" i="26"/>
  <c r="AX70" i="26" s="1"/>
  <c r="AW705" i="26"/>
  <c r="AX705" i="26" s="1"/>
  <c r="AU669" i="26"/>
  <c r="AU708" i="26"/>
  <c r="AU655" i="26"/>
  <c r="AU561" i="26"/>
  <c r="AU509" i="26"/>
  <c r="AW657" i="26"/>
  <c r="AX657" i="26" s="1"/>
  <c r="AU670" i="26"/>
  <c r="AW450" i="26"/>
  <c r="AX450" i="26" s="1"/>
  <c r="AW692" i="26"/>
  <c r="AX692" i="26" s="1"/>
  <c r="AU663" i="26"/>
  <c r="AW665" i="26"/>
  <c r="AX665" i="26" s="1"/>
  <c r="AW490" i="26"/>
  <c r="AX490" i="26" s="1"/>
  <c r="AV490" i="26" s="1"/>
  <c r="AY490" i="26" s="1"/>
  <c r="AV557" i="26"/>
  <c r="AY557" i="26" s="1"/>
  <c r="BG557" i="26" s="1"/>
  <c r="BH557" i="26" s="1"/>
  <c r="AU441" i="26"/>
  <c r="AU458" i="26"/>
  <c r="AU684" i="26"/>
  <c r="AU470" i="26"/>
  <c r="AU455" i="26"/>
  <c r="AW546" i="26"/>
  <c r="AX546" i="26" s="1"/>
  <c r="AU489" i="26"/>
  <c r="AW442" i="26"/>
  <c r="AX442" i="26" s="1"/>
  <c r="AU325" i="26"/>
  <c r="AU97" i="26"/>
  <c r="AV632" i="26"/>
  <c r="AY632" i="26" s="1"/>
  <c r="BG632" i="26" s="1"/>
  <c r="BH632" i="26" s="1"/>
  <c r="AW438" i="26"/>
  <c r="AX438" i="26" s="1"/>
  <c r="AU533" i="26"/>
  <c r="AW508" i="26"/>
  <c r="AX508" i="26" s="1"/>
  <c r="AW513" i="26"/>
  <c r="AX513" i="26" s="1"/>
  <c r="AW754" i="26"/>
  <c r="AX754" i="26" s="1"/>
  <c r="AW551" i="26"/>
  <c r="AX551" i="26" s="1"/>
  <c r="AU425" i="26"/>
  <c r="AU212" i="26"/>
  <c r="AW100" i="26"/>
  <c r="AX100" i="26" s="1"/>
  <c r="AU614" i="26"/>
  <c r="AU649" i="26"/>
  <c r="AW566" i="26"/>
  <c r="AX566" i="26" s="1"/>
  <c r="AU179" i="26"/>
  <c r="AW40" i="26"/>
  <c r="AX40" i="26" s="1"/>
  <c r="AU278" i="26"/>
  <c r="AW311" i="26"/>
  <c r="AX311" i="26" s="1"/>
  <c r="AU294" i="26"/>
  <c r="AU318" i="26"/>
  <c r="AW9" i="26"/>
  <c r="AX9" i="26" s="1"/>
  <c r="AW198" i="26"/>
  <c r="AX198" i="26" s="1"/>
  <c r="AW33" i="26"/>
  <c r="AX33" i="26" s="1"/>
  <c r="AP827" i="26"/>
  <c r="AH827" i="26"/>
  <c r="AU285" i="26"/>
  <c r="AW594" i="26"/>
  <c r="AX594" i="26" s="1"/>
  <c r="AW667" i="26"/>
  <c r="AX667" i="26" s="1"/>
  <c r="AO826" i="26"/>
  <c r="AO820" i="26"/>
  <c r="AU313" i="26"/>
  <c r="AW10" i="26"/>
  <c r="AX10" i="26" s="1"/>
  <c r="AU145" i="26"/>
  <c r="AW382" i="26"/>
  <c r="AX382" i="26" s="1"/>
  <c r="AN820" i="26"/>
  <c r="AN826" i="26"/>
  <c r="AU196" i="26"/>
  <c r="AU74" i="26"/>
  <c r="AU191" i="26"/>
  <c r="AU144" i="26"/>
  <c r="AU274" i="26"/>
  <c r="AU293" i="26"/>
  <c r="AU109" i="26"/>
  <c r="AW595" i="26"/>
  <c r="AX595" i="26" s="1"/>
  <c r="AU58" i="26"/>
  <c r="AW392" i="26"/>
  <c r="AX392" i="26" s="1"/>
  <c r="AV653" i="26"/>
  <c r="AY653" i="26" s="1"/>
  <c r="AW357" i="26"/>
  <c r="AX357" i="26" s="1"/>
  <c r="AU347" i="26"/>
  <c r="AW625" i="26"/>
  <c r="AX625" i="26" s="1"/>
  <c r="AW354" i="26"/>
  <c r="AX354" i="26" s="1"/>
  <c r="AW673" i="26"/>
  <c r="AX673" i="26" s="1"/>
  <c r="AU496" i="26"/>
  <c r="AV462" i="26"/>
  <c r="AY462" i="26" s="1"/>
  <c r="BG462" i="26" s="1"/>
  <c r="BH462" i="26" s="1"/>
  <c r="AU329" i="26"/>
  <c r="AW555" i="26"/>
  <c r="AX555" i="26" s="1"/>
  <c r="AU505" i="26"/>
  <c r="AM826" i="26"/>
  <c r="AM820" i="26"/>
  <c r="AW306" i="26"/>
  <c r="AX306" i="26" s="1"/>
  <c r="AK827" i="26"/>
  <c r="AU288" i="26"/>
  <c r="AF820" i="26"/>
  <c r="AI17" i="26"/>
  <c r="AW104" i="26"/>
  <c r="AX104" i="26" s="1"/>
  <c r="AV104" i="26" s="1"/>
  <c r="AY104" i="26" s="1"/>
  <c r="AW614" i="26"/>
  <c r="AX614" i="26" s="1"/>
  <c r="AU568" i="26"/>
  <c r="AU576" i="26"/>
  <c r="AU286" i="26"/>
  <c r="AV281" i="16"/>
  <c r="AV301" i="16"/>
  <c r="F15" i="17"/>
  <c r="M15" i="17"/>
  <c r="M18" i="17"/>
  <c r="C6" i="11"/>
  <c r="D6" i="11"/>
  <c r="E6" i="11"/>
  <c r="F6" i="11"/>
  <c r="H6" i="11"/>
  <c r="C7" i="11"/>
  <c r="D7" i="11"/>
  <c r="E7" i="11"/>
  <c r="F7" i="11"/>
  <c r="H7" i="11"/>
  <c r="C8" i="11"/>
  <c r="D8" i="11"/>
  <c r="E8" i="11"/>
  <c r="F8" i="11"/>
  <c r="H8" i="11"/>
  <c r="C9" i="11"/>
  <c r="D9" i="11"/>
  <c r="E9" i="11"/>
  <c r="F9" i="11"/>
  <c r="H9" i="11"/>
  <c r="C10" i="11"/>
  <c r="D10" i="11"/>
  <c r="E10" i="11"/>
  <c r="F10" i="11"/>
  <c r="H10" i="11"/>
  <c r="C11" i="11"/>
  <c r="D11" i="11"/>
  <c r="E11" i="11"/>
  <c r="F11" i="11"/>
  <c r="H11" i="11"/>
  <c r="C12" i="11"/>
  <c r="D12" i="11"/>
  <c r="E12" i="11"/>
  <c r="F12" i="11"/>
  <c r="H12" i="11"/>
  <c r="C13" i="11"/>
  <c r="D13" i="11"/>
  <c r="E13" i="11"/>
  <c r="F13" i="11"/>
  <c r="H13" i="11"/>
  <c r="C14" i="11"/>
  <c r="D14" i="11"/>
  <c r="E14" i="11"/>
  <c r="F14" i="11"/>
  <c r="H14" i="11"/>
  <c r="C15" i="11"/>
  <c r="D15" i="11"/>
  <c r="E15" i="11"/>
  <c r="F15" i="11"/>
  <c r="H15" i="11"/>
  <c r="C16" i="11"/>
  <c r="D16" i="11"/>
  <c r="E16" i="11"/>
  <c r="F16" i="11"/>
  <c r="H16" i="11"/>
  <c r="C17" i="11"/>
  <c r="D17" i="11"/>
  <c r="E17" i="11"/>
  <c r="F17" i="11"/>
  <c r="H17" i="11"/>
  <c r="C18" i="11"/>
  <c r="D18" i="11"/>
  <c r="E18" i="11"/>
  <c r="F18" i="11"/>
  <c r="H18" i="11"/>
  <c r="C19" i="11"/>
  <c r="D19" i="11"/>
  <c r="E19" i="11"/>
  <c r="F19" i="11"/>
  <c r="H19" i="11"/>
  <c r="C20" i="11"/>
  <c r="D20" i="11"/>
  <c r="E20" i="11"/>
  <c r="F20" i="11"/>
  <c r="H20" i="11"/>
  <c r="C21" i="11"/>
  <c r="D21" i="11"/>
  <c r="E21" i="11"/>
  <c r="F21" i="11"/>
  <c r="H21" i="11"/>
  <c r="C22" i="11"/>
  <c r="D22" i="11"/>
  <c r="E22" i="11"/>
  <c r="F22" i="11"/>
  <c r="H22" i="11"/>
  <c r="C23" i="11"/>
  <c r="D23" i="11"/>
  <c r="E23" i="11"/>
  <c r="F23" i="11"/>
  <c r="H23" i="11"/>
  <c r="C24" i="11"/>
  <c r="D24" i="11"/>
  <c r="E24" i="11"/>
  <c r="F24" i="11"/>
  <c r="H24" i="11"/>
  <c r="C25" i="11"/>
  <c r="D25" i="11"/>
  <c r="E25" i="11"/>
  <c r="F25" i="11"/>
  <c r="H25" i="11"/>
  <c r="C26" i="11"/>
  <c r="D26" i="11"/>
  <c r="E26" i="11"/>
  <c r="F26" i="11"/>
  <c r="H26" i="11"/>
  <c r="C27" i="11"/>
  <c r="D27" i="11"/>
  <c r="E27" i="11"/>
  <c r="F27" i="11"/>
  <c r="H27" i="11"/>
  <c r="C28" i="11"/>
  <c r="D28" i="11"/>
  <c r="E28" i="11"/>
  <c r="F28" i="11"/>
  <c r="H28" i="11"/>
  <c r="C29" i="11"/>
  <c r="D29" i="11"/>
  <c r="E29" i="11"/>
  <c r="F29" i="11"/>
  <c r="H29" i="11"/>
  <c r="C30" i="11"/>
  <c r="D30" i="11"/>
  <c r="E30" i="11"/>
  <c r="F30" i="11"/>
  <c r="H30" i="11"/>
  <c r="C31" i="11"/>
  <c r="D31" i="11"/>
  <c r="E31" i="11"/>
  <c r="F31" i="11"/>
  <c r="H31" i="11"/>
  <c r="C32" i="11"/>
  <c r="D32" i="11"/>
  <c r="E32" i="11"/>
  <c r="F32" i="11"/>
  <c r="H32" i="11"/>
  <c r="C33" i="11"/>
  <c r="D33" i="11"/>
  <c r="E33" i="11"/>
  <c r="F33" i="11"/>
  <c r="H33" i="11"/>
  <c r="C34" i="11"/>
  <c r="D34" i="11"/>
  <c r="E34" i="11"/>
  <c r="F34" i="11"/>
  <c r="H34" i="11"/>
  <c r="C35" i="11"/>
  <c r="D35" i="11"/>
  <c r="E35" i="11"/>
  <c r="F35" i="11"/>
  <c r="H35" i="11"/>
  <c r="C36" i="11"/>
  <c r="D36" i="11"/>
  <c r="E36" i="11"/>
  <c r="F36" i="11"/>
  <c r="H36" i="11"/>
  <c r="C37" i="11"/>
  <c r="D37" i="11"/>
  <c r="E37" i="11"/>
  <c r="F37" i="11"/>
  <c r="H37" i="11"/>
  <c r="C38" i="11"/>
  <c r="D38" i="11"/>
  <c r="E38" i="11"/>
  <c r="F38" i="11"/>
  <c r="H38" i="11"/>
  <c r="C39" i="11"/>
  <c r="D39" i="11"/>
  <c r="E39" i="11"/>
  <c r="F39" i="11"/>
  <c r="H39" i="11"/>
  <c r="C40" i="11"/>
  <c r="D40" i="11"/>
  <c r="E40" i="11"/>
  <c r="F40" i="11"/>
  <c r="H40" i="11"/>
  <c r="C41" i="11"/>
  <c r="D41" i="11"/>
  <c r="E41" i="11"/>
  <c r="F41" i="11"/>
  <c r="H41" i="11"/>
  <c r="C42" i="11"/>
  <c r="D42" i="11"/>
  <c r="E42" i="11"/>
  <c r="F42" i="11"/>
  <c r="H42" i="11"/>
  <c r="C43" i="11"/>
  <c r="D43" i="11"/>
  <c r="E43" i="11"/>
  <c r="F43" i="11"/>
  <c r="H43" i="11"/>
  <c r="C44" i="11"/>
  <c r="D44" i="11"/>
  <c r="E44" i="11"/>
  <c r="F44" i="11"/>
  <c r="H44" i="11"/>
  <c r="C45" i="11"/>
  <c r="D45" i="11"/>
  <c r="E45" i="11"/>
  <c r="F45" i="11"/>
  <c r="H45" i="11"/>
  <c r="C46" i="11"/>
  <c r="D46" i="11"/>
  <c r="E46" i="11"/>
  <c r="F46" i="11"/>
  <c r="H46" i="11"/>
  <c r="C47" i="11"/>
  <c r="D47" i="11"/>
  <c r="E47" i="11"/>
  <c r="F47" i="11"/>
  <c r="H47" i="11"/>
  <c r="C48" i="11"/>
  <c r="D48" i="11"/>
  <c r="E48" i="11"/>
  <c r="F48" i="11"/>
  <c r="H48" i="11"/>
  <c r="C49" i="11"/>
  <c r="D49" i="11"/>
  <c r="E49" i="11"/>
  <c r="F49" i="11"/>
  <c r="H49" i="11"/>
  <c r="C50" i="11"/>
  <c r="D50" i="11"/>
  <c r="E50" i="11"/>
  <c r="F50" i="11"/>
  <c r="H50" i="11"/>
  <c r="C51" i="11"/>
  <c r="D51" i="11"/>
  <c r="E51" i="11"/>
  <c r="F51" i="11"/>
  <c r="H51" i="11"/>
  <c r="C52" i="11"/>
  <c r="D52" i="11"/>
  <c r="E52" i="11"/>
  <c r="F52" i="11"/>
  <c r="H52" i="11"/>
  <c r="C53" i="11"/>
  <c r="D53" i="11"/>
  <c r="E53" i="11"/>
  <c r="F53" i="11"/>
  <c r="H53" i="11"/>
  <c r="C54" i="11"/>
  <c r="D54" i="11"/>
  <c r="E54" i="11"/>
  <c r="F54" i="11"/>
  <c r="H54" i="11"/>
  <c r="C55" i="11"/>
  <c r="D55" i="11"/>
  <c r="E55" i="11"/>
  <c r="F55" i="11"/>
  <c r="H55" i="11"/>
  <c r="C56" i="11"/>
  <c r="D56" i="11"/>
  <c r="E56" i="11"/>
  <c r="F56" i="11"/>
  <c r="H56" i="11"/>
  <c r="C57" i="11"/>
  <c r="D57" i="11"/>
  <c r="E57" i="11"/>
  <c r="F57" i="11"/>
  <c r="H57" i="11"/>
  <c r="C58" i="11"/>
  <c r="D58" i="11"/>
  <c r="E58" i="11"/>
  <c r="F58" i="11"/>
  <c r="H58" i="11"/>
  <c r="C59" i="11"/>
  <c r="D59" i="11"/>
  <c r="E59" i="11"/>
  <c r="F59" i="11"/>
  <c r="H59" i="11"/>
  <c r="C60" i="11"/>
  <c r="D60" i="11"/>
  <c r="E60" i="11"/>
  <c r="F60" i="11"/>
  <c r="H60" i="11"/>
  <c r="C61" i="11"/>
  <c r="D61" i="11"/>
  <c r="E61" i="11"/>
  <c r="F61" i="11"/>
  <c r="H61" i="11"/>
  <c r="C62" i="11"/>
  <c r="D62" i="11"/>
  <c r="E62" i="11"/>
  <c r="F62" i="11"/>
  <c r="H62" i="11"/>
  <c r="C63" i="11"/>
  <c r="D63" i="11"/>
  <c r="E63" i="11"/>
  <c r="F63" i="11"/>
  <c r="H63" i="11"/>
  <c r="C64" i="11"/>
  <c r="D64" i="11"/>
  <c r="E64" i="11"/>
  <c r="F64" i="11"/>
  <c r="H64" i="11"/>
  <c r="C65" i="11"/>
  <c r="D65" i="11"/>
  <c r="E65" i="11"/>
  <c r="F65" i="11"/>
  <c r="H65" i="11"/>
  <c r="C66" i="11"/>
  <c r="D66" i="11"/>
  <c r="E66" i="11"/>
  <c r="F66" i="11"/>
  <c r="H66" i="11"/>
  <c r="C67" i="11"/>
  <c r="D67" i="11"/>
  <c r="E67" i="11"/>
  <c r="F67" i="11"/>
  <c r="H67" i="11"/>
  <c r="C68" i="11"/>
  <c r="D68" i="11"/>
  <c r="E68" i="11"/>
  <c r="F68" i="11"/>
  <c r="H68" i="11"/>
  <c r="C69" i="11"/>
  <c r="D69" i="11"/>
  <c r="E69" i="11"/>
  <c r="F69" i="11"/>
  <c r="H69" i="11"/>
  <c r="C70" i="11"/>
  <c r="D70" i="11"/>
  <c r="E70" i="11"/>
  <c r="F70" i="11"/>
  <c r="H70" i="11"/>
  <c r="C71" i="11"/>
  <c r="D71" i="11"/>
  <c r="E71" i="11"/>
  <c r="F71" i="11"/>
  <c r="H71" i="11"/>
  <c r="C72" i="11"/>
  <c r="D72" i="11"/>
  <c r="E72" i="11"/>
  <c r="F72" i="11"/>
  <c r="H72" i="11"/>
  <c r="C73" i="11"/>
  <c r="D73" i="11"/>
  <c r="E73" i="11"/>
  <c r="F73" i="11"/>
  <c r="H73" i="11"/>
  <c r="C74" i="11"/>
  <c r="D74" i="11"/>
  <c r="E74" i="11"/>
  <c r="F74" i="11"/>
  <c r="H74" i="11"/>
  <c r="C75" i="11"/>
  <c r="D75" i="11"/>
  <c r="E75" i="11"/>
  <c r="F75" i="11"/>
  <c r="H75" i="11"/>
  <c r="C76" i="11"/>
  <c r="D76" i="11"/>
  <c r="E76" i="11"/>
  <c r="F76" i="11"/>
  <c r="H76" i="11"/>
  <c r="C77" i="11"/>
  <c r="D77" i="11"/>
  <c r="E77" i="11"/>
  <c r="F77" i="11"/>
  <c r="H77" i="11"/>
  <c r="C78" i="11"/>
  <c r="D78" i="11"/>
  <c r="E78" i="11"/>
  <c r="F78" i="11"/>
  <c r="H78" i="11"/>
  <c r="C79" i="11"/>
  <c r="D79" i="11"/>
  <c r="E79" i="11"/>
  <c r="F79" i="11"/>
  <c r="H79" i="11"/>
  <c r="C80" i="11"/>
  <c r="D80" i="11"/>
  <c r="E80" i="11"/>
  <c r="F80" i="11"/>
  <c r="H80" i="11"/>
  <c r="C81" i="11"/>
  <c r="D81" i="11"/>
  <c r="E81" i="11"/>
  <c r="F81" i="11"/>
  <c r="H81" i="11"/>
  <c r="C82" i="11"/>
  <c r="D82" i="11"/>
  <c r="E82" i="11"/>
  <c r="F82" i="11"/>
  <c r="H82" i="11"/>
  <c r="C83" i="11"/>
  <c r="D83" i="11"/>
  <c r="E83" i="11"/>
  <c r="F83" i="11"/>
  <c r="H83" i="11"/>
  <c r="C84" i="11"/>
  <c r="D84" i="11"/>
  <c r="E84" i="11"/>
  <c r="F84" i="11"/>
  <c r="H84" i="11"/>
  <c r="C85" i="11"/>
  <c r="D85" i="11"/>
  <c r="E85" i="11"/>
  <c r="F85" i="11"/>
  <c r="H85" i="11"/>
  <c r="C86" i="11"/>
  <c r="D86" i="11"/>
  <c r="E86" i="11"/>
  <c r="F86" i="11"/>
  <c r="H86" i="11"/>
  <c r="C87" i="11"/>
  <c r="D87" i="11"/>
  <c r="E87" i="11"/>
  <c r="F87" i="11"/>
  <c r="H87" i="11"/>
  <c r="C88" i="11"/>
  <c r="D88" i="11"/>
  <c r="E88" i="11"/>
  <c r="F88" i="11"/>
  <c r="H88" i="11"/>
  <c r="C89" i="11"/>
  <c r="D89" i="11"/>
  <c r="E89" i="11"/>
  <c r="F89" i="11"/>
  <c r="H89" i="11"/>
  <c r="C90" i="11"/>
  <c r="D90" i="11"/>
  <c r="E90" i="11"/>
  <c r="F90" i="11"/>
  <c r="H90" i="11"/>
  <c r="C91" i="11"/>
  <c r="D91" i="11"/>
  <c r="E91" i="11"/>
  <c r="F91" i="11"/>
  <c r="H91" i="11"/>
  <c r="C92" i="11"/>
  <c r="D92" i="11"/>
  <c r="E92" i="11"/>
  <c r="F92" i="11"/>
  <c r="H92" i="11"/>
  <c r="C93" i="11"/>
  <c r="D93" i="11"/>
  <c r="E93" i="11"/>
  <c r="F93" i="11"/>
  <c r="H93" i="11"/>
  <c r="C94" i="11"/>
  <c r="D94" i="11"/>
  <c r="E94" i="11"/>
  <c r="F94" i="11"/>
  <c r="H94" i="11"/>
  <c r="C95" i="11"/>
  <c r="D95" i="11"/>
  <c r="E95" i="11"/>
  <c r="F95" i="11"/>
  <c r="H95" i="11"/>
  <c r="C96" i="11"/>
  <c r="D96" i="11"/>
  <c r="E96" i="11"/>
  <c r="F96" i="11"/>
  <c r="H96" i="11"/>
  <c r="C97" i="11"/>
  <c r="D97" i="11"/>
  <c r="E97" i="11"/>
  <c r="F97" i="11"/>
  <c r="H97" i="11"/>
  <c r="C98" i="11"/>
  <c r="D98" i="11"/>
  <c r="E98" i="11"/>
  <c r="F98" i="11"/>
  <c r="H98" i="11"/>
  <c r="C99" i="11"/>
  <c r="D99" i="11"/>
  <c r="E99" i="11"/>
  <c r="F99" i="11"/>
  <c r="H99" i="11"/>
  <c r="C100" i="11"/>
  <c r="D100" i="11"/>
  <c r="E100" i="11"/>
  <c r="F100" i="11"/>
  <c r="H100" i="11"/>
  <c r="C101" i="11"/>
  <c r="D101" i="11"/>
  <c r="E101" i="11"/>
  <c r="F101" i="11"/>
  <c r="H101" i="11"/>
  <c r="C102" i="11"/>
  <c r="D102" i="11"/>
  <c r="E102" i="11"/>
  <c r="F102" i="11"/>
  <c r="H102" i="11"/>
  <c r="C103" i="11"/>
  <c r="D103" i="11"/>
  <c r="E103" i="11"/>
  <c r="F103" i="11"/>
  <c r="H103" i="11"/>
  <c r="C104" i="11"/>
  <c r="D104" i="11"/>
  <c r="E104" i="11"/>
  <c r="F104" i="11"/>
  <c r="H104" i="11"/>
  <c r="C105" i="11"/>
  <c r="D105" i="11"/>
  <c r="E105" i="11"/>
  <c r="F105" i="11"/>
  <c r="H105" i="11"/>
  <c r="C106" i="11"/>
  <c r="D106" i="11"/>
  <c r="E106" i="11"/>
  <c r="F106" i="11"/>
  <c r="H106" i="11"/>
  <c r="C107" i="11"/>
  <c r="D107" i="11"/>
  <c r="E107" i="11"/>
  <c r="F107" i="11"/>
  <c r="H107" i="11"/>
  <c r="C108" i="11"/>
  <c r="D108" i="11"/>
  <c r="E108" i="11"/>
  <c r="F108" i="11"/>
  <c r="H108" i="11"/>
  <c r="C109" i="11"/>
  <c r="D109" i="11"/>
  <c r="E109" i="11"/>
  <c r="F109" i="11"/>
  <c r="H109" i="11"/>
  <c r="C110" i="11"/>
  <c r="D110" i="11"/>
  <c r="E110" i="11"/>
  <c r="F110" i="11"/>
  <c r="H110" i="11"/>
  <c r="C111" i="11"/>
  <c r="D111" i="11"/>
  <c r="E111" i="11"/>
  <c r="F111" i="11"/>
  <c r="H111" i="11"/>
  <c r="C112" i="11"/>
  <c r="D112" i="11"/>
  <c r="E112" i="11"/>
  <c r="F112" i="11"/>
  <c r="H112" i="11"/>
  <c r="C113" i="11"/>
  <c r="D113" i="11"/>
  <c r="E113" i="11"/>
  <c r="F113" i="11"/>
  <c r="H113" i="11"/>
  <c r="C114" i="11"/>
  <c r="D114" i="11"/>
  <c r="E114" i="11"/>
  <c r="F114" i="11"/>
  <c r="H114" i="11"/>
  <c r="C115" i="11"/>
  <c r="D115" i="11"/>
  <c r="E115" i="11"/>
  <c r="F115" i="11"/>
  <c r="H115" i="11"/>
  <c r="C116" i="11"/>
  <c r="D116" i="11"/>
  <c r="E116" i="11"/>
  <c r="F116" i="11"/>
  <c r="H116" i="11"/>
  <c r="C117" i="11"/>
  <c r="D117" i="11"/>
  <c r="E117" i="11"/>
  <c r="F117" i="11"/>
  <c r="H117" i="11"/>
  <c r="C118" i="11"/>
  <c r="D118" i="11"/>
  <c r="E118" i="11"/>
  <c r="F118" i="11"/>
  <c r="H118" i="11"/>
  <c r="C119" i="11"/>
  <c r="D119" i="11"/>
  <c r="E119" i="11"/>
  <c r="F119" i="11"/>
  <c r="H119" i="11"/>
  <c r="C120" i="11"/>
  <c r="D120" i="11"/>
  <c r="E120" i="11"/>
  <c r="F120" i="11"/>
  <c r="H120" i="11"/>
  <c r="C121" i="11"/>
  <c r="D121" i="11"/>
  <c r="E121" i="11"/>
  <c r="F121" i="11"/>
  <c r="H121" i="11"/>
  <c r="C122" i="11"/>
  <c r="D122" i="11"/>
  <c r="E122" i="11"/>
  <c r="F122" i="11"/>
  <c r="H122" i="11"/>
  <c r="C123" i="11"/>
  <c r="D123" i="11"/>
  <c r="E123" i="11"/>
  <c r="F123" i="11"/>
  <c r="H123" i="11"/>
  <c r="C124" i="11"/>
  <c r="D124" i="11"/>
  <c r="E124" i="11"/>
  <c r="F124" i="11"/>
  <c r="H124" i="11"/>
  <c r="C125" i="11"/>
  <c r="D125" i="11"/>
  <c r="E125" i="11"/>
  <c r="F125" i="11"/>
  <c r="H125" i="11"/>
  <c r="C126" i="11"/>
  <c r="D126" i="11"/>
  <c r="E126" i="11"/>
  <c r="F126" i="11"/>
  <c r="H126" i="11"/>
  <c r="C127" i="11"/>
  <c r="D127" i="11"/>
  <c r="E127" i="11"/>
  <c r="F127" i="11"/>
  <c r="H127" i="11"/>
  <c r="C128" i="11"/>
  <c r="D128" i="11"/>
  <c r="E128" i="11"/>
  <c r="F128" i="11"/>
  <c r="H128" i="11"/>
  <c r="C129" i="11"/>
  <c r="D129" i="11"/>
  <c r="E129" i="11"/>
  <c r="F129" i="11"/>
  <c r="H129" i="11"/>
  <c r="C130" i="11"/>
  <c r="D130" i="11"/>
  <c r="E130" i="11"/>
  <c r="F130" i="11"/>
  <c r="H130" i="11"/>
  <c r="C131" i="11"/>
  <c r="D131" i="11"/>
  <c r="E131" i="11"/>
  <c r="F131" i="11"/>
  <c r="H131" i="11"/>
  <c r="C132" i="11"/>
  <c r="D132" i="11"/>
  <c r="E132" i="11"/>
  <c r="F132" i="11"/>
  <c r="H132" i="11"/>
  <c r="C133" i="11"/>
  <c r="D133" i="11"/>
  <c r="E133" i="11"/>
  <c r="F133" i="11"/>
  <c r="H133" i="11"/>
  <c r="C134" i="11"/>
  <c r="D134" i="11"/>
  <c r="E134" i="11"/>
  <c r="F134" i="11"/>
  <c r="H134" i="11"/>
  <c r="C135" i="11"/>
  <c r="D135" i="11"/>
  <c r="E135" i="11"/>
  <c r="F135" i="11"/>
  <c r="H135" i="11"/>
  <c r="C136" i="11"/>
  <c r="D136" i="11"/>
  <c r="E136" i="11"/>
  <c r="F136" i="11"/>
  <c r="H136" i="11"/>
  <c r="C137" i="11"/>
  <c r="D137" i="11"/>
  <c r="E137" i="11"/>
  <c r="F137" i="11"/>
  <c r="H137" i="11"/>
  <c r="C138" i="11"/>
  <c r="D138" i="11"/>
  <c r="E138" i="11"/>
  <c r="F138" i="11"/>
  <c r="H138" i="11"/>
  <c r="C139" i="11"/>
  <c r="D139" i="11"/>
  <c r="E139" i="11"/>
  <c r="F139" i="11"/>
  <c r="H139" i="11"/>
  <c r="C140" i="11"/>
  <c r="D140" i="11"/>
  <c r="E140" i="11"/>
  <c r="F140" i="11"/>
  <c r="H140" i="11"/>
  <c r="C141" i="11"/>
  <c r="D141" i="11"/>
  <c r="E141" i="11"/>
  <c r="F141" i="11"/>
  <c r="H141" i="11"/>
  <c r="C142" i="11"/>
  <c r="D142" i="11"/>
  <c r="E142" i="11"/>
  <c r="F142" i="11"/>
  <c r="H142" i="11"/>
  <c r="C143" i="11"/>
  <c r="D143" i="11"/>
  <c r="E143" i="11"/>
  <c r="F143" i="11"/>
  <c r="H143" i="11"/>
  <c r="C144" i="11"/>
  <c r="D144" i="11"/>
  <c r="E144" i="11"/>
  <c r="F144" i="11"/>
  <c r="H144" i="11"/>
  <c r="C145" i="11"/>
  <c r="D145" i="11"/>
  <c r="E145" i="11"/>
  <c r="F145" i="11"/>
  <c r="H145" i="11"/>
  <c r="C146" i="11"/>
  <c r="D146" i="11"/>
  <c r="E146" i="11"/>
  <c r="F146" i="11"/>
  <c r="H146" i="11"/>
  <c r="C147" i="11"/>
  <c r="D147" i="11"/>
  <c r="E147" i="11"/>
  <c r="F147" i="11"/>
  <c r="H147" i="11"/>
  <c r="C148" i="11"/>
  <c r="D148" i="11"/>
  <c r="E148" i="11"/>
  <c r="F148" i="11"/>
  <c r="H148" i="11"/>
  <c r="C149" i="11"/>
  <c r="D149" i="11"/>
  <c r="E149" i="11"/>
  <c r="F149" i="11"/>
  <c r="H149" i="11"/>
  <c r="C150" i="11"/>
  <c r="D150" i="11"/>
  <c r="E150" i="11"/>
  <c r="F150" i="11"/>
  <c r="H150" i="11"/>
  <c r="C151" i="11"/>
  <c r="D151" i="11"/>
  <c r="E151" i="11"/>
  <c r="F151" i="11"/>
  <c r="H151" i="11"/>
  <c r="C152" i="11"/>
  <c r="D152" i="11"/>
  <c r="E152" i="11"/>
  <c r="F152" i="11"/>
  <c r="H152" i="11"/>
  <c r="C153" i="11"/>
  <c r="D153" i="11"/>
  <c r="E153" i="11"/>
  <c r="F153" i="11"/>
  <c r="H153" i="11"/>
  <c r="C154" i="11"/>
  <c r="D154" i="11"/>
  <c r="E154" i="11"/>
  <c r="F154" i="11"/>
  <c r="H154" i="11"/>
  <c r="C155" i="11"/>
  <c r="D155" i="11"/>
  <c r="E155" i="11"/>
  <c r="F155" i="11"/>
  <c r="H155" i="11"/>
  <c r="C156" i="11"/>
  <c r="D156" i="11"/>
  <c r="E156" i="11"/>
  <c r="F156" i="11"/>
  <c r="H156" i="11"/>
  <c r="C157" i="11"/>
  <c r="D157" i="11"/>
  <c r="E157" i="11"/>
  <c r="F157" i="11"/>
  <c r="H157" i="11"/>
  <c r="C158" i="11"/>
  <c r="D158" i="11"/>
  <c r="E158" i="11"/>
  <c r="F158" i="11"/>
  <c r="H158" i="11"/>
  <c r="C159" i="11"/>
  <c r="D159" i="11"/>
  <c r="E159" i="11"/>
  <c r="F159" i="11"/>
  <c r="H159" i="11"/>
  <c r="C160" i="11"/>
  <c r="D160" i="11"/>
  <c r="E160" i="11"/>
  <c r="F160" i="11"/>
  <c r="H160" i="11"/>
  <c r="C161" i="11"/>
  <c r="D161" i="11"/>
  <c r="E161" i="11"/>
  <c r="F161" i="11"/>
  <c r="H161" i="11"/>
  <c r="C162" i="11"/>
  <c r="D162" i="11"/>
  <c r="E162" i="11"/>
  <c r="F162" i="11"/>
  <c r="H162" i="11"/>
  <c r="C163" i="11"/>
  <c r="D163" i="11"/>
  <c r="E163" i="11"/>
  <c r="F163" i="11"/>
  <c r="H163" i="11"/>
  <c r="C164" i="11"/>
  <c r="D164" i="11"/>
  <c r="E164" i="11"/>
  <c r="F164" i="11"/>
  <c r="H164" i="11"/>
  <c r="C165" i="11"/>
  <c r="D165" i="11"/>
  <c r="E165" i="11"/>
  <c r="F165" i="11"/>
  <c r="H165" i="11"/>
  <c r="C166" i="11"/>
  <c r="D166" i="11"/>
  <c r="E166" i="11"/>
  <c r="F166" i="11"/>
  <c r="H166" i="11"/>
  <c r="C167" i="11"/>
  <c r="D167" i="11"/>
  <c r="E167" i="11"/>
  <c r="F167" i="11"/>
  <c r="H167" i="11"/>
  <c r="C168" i="11"/>
  <c r="D168" i="11"/>
  <c r="E168" i="11"/>
  <c r="F168" i="11"/>
  <c r="H168" i="11"/>
  <c r="C169" i="11"/>
  <c r="D169" i="11"/>
  <c r="E169" i="11"/>
  <c r="F169" i="11"/>
  <c r="H169" i="11"/>
  <c r="C170" i="11"/>
  <c r="D170" i="11"/>
  <c r="E170" i="11"/>
  <c r="F170" i="11"/>
  <c r="H170" i="11"/>
  <c r="C171" i="11"/>
  <c r="D171" i="11"/>
  <c r="E171" i="11"/>
  <c r="F171" i="11"/>
  <c r="H171" i="11"/>
  <c r="C172" i="11"/>
  <c r="D172" i="11"/>
  <c r="E172" i="11"/>
  <c r="F172" i="11"/>
  <c r="H172" i="11"/>
  <c r="C173" i="11"/>
  <c r="D173" i="11"/>
  <c r="E173" i="11"/>
  <c r="F173" i="11"/>
  <c r="H173" i="11"/>
  <c r="C174" i="11"/>
  <c r="D174" i="11"/>
  <c r="E174" i="11"/>
  <c r="F174" i="11"/>
  <c r="H174" i="11"/>
  <c r="C175" i="11"/>
  <c r="D175" i="11"/>
  <c r="E175" i="11"/>
  <c r="F175" i="11"/>
  <c r="H175" i="11"/>
  <c r="C176" i="11"/>
  <c r="D176" i="11"/>
  <c r="E176" i="11"/>
  <c r="F176" i="11"/>
  <c r="H176" i="11"/>
  <c r="C177" i="11"/>
  <c r="D177" i="11"/>
  <c r="E177" i="11"/>
  <c r="F177" i="11"/>
  <c r="H177" i="11"/>
  <c r="C178" i="11"/>
  <c r="D178" i="11"/>
  <c r="E178" i="11"/>
  <c r="F178" i="11"/>
  <c r="H178" i="11"/>
  <c r="C179" i="11"/>
  <c r="D179" i="11"/>
  <c r="E179" i="11"/>
  <c r="F179" i="11"/>
  <c r="H179" i="11"/>
  <c r="C180" i="11"/>
  <c r="D180" i="11"/>
  <c r="E180" i="11"/>
  <c r="F180" i="11"/>
  <c r="H180" i="11"/>
  <c r="C181" i="11"/>
  <c r="D181" i="11"/>
  <c r="E181" i="11"/>
  <c r="F181" i="11"/>
  <c r="H181" i="11"/>
  <c r="C182" i="11"/>
  <c r="D182" i="11"/>
  <c r="E182" i="11"/>
  <c r="F182" i="11"/>
  <c r="H182" i="11"/>
  <c r="C183" i="11"/>
  <c r="D183" i="11"/>
  <c r="E183" i="11"/>
  <c r="F183" i="11"/>
  <c r="H183" i="11"/>
  <c r="C184" i="11"/>
  <c r="D184" i="11"/>
  <c r="E184" i="11"/>
  <c r="F184" i="11"/>
  <c r="H184" i="11"/>
  <c r="C185" i="11"/>
  <c r="D185" i="11"/>
  <c r="E185" i="11"/>
  <c r="F185" i="11"/>
  <c r="H185" i="11"/>
  <c r="C186" i="11"/>
  <c r="D186" i="11"/>
  <c r="E186" i="11"/>
  <c r="F186" i="11"/>
  <c r="H186" i="11"/>
  <c r="C187" i="11"/>
  <c r="D187" i="11"/>
  <c r="E187" i="11"/>
  <c r="F187" i="11"/>
  <c r="H187" i="11"/>
  <c r="C188" i="11"/>
  <c r="D188" i="11"/>
  <c r="E188" i="11"/>
  <c r="F188" i="11"/>
  <c r="H188" i="11"/>
  <c r="C189" i="11"/>
  <c r="D189" i="11"/>
  <c r="E189" i="11"/>
  <c r="F189" i="11"/>
  <c r="H189" i="11"/>
  <c r="C190" i="11"/>
  <c r="D190" i="11"/>
  <c r="E190" i="11"/>
  <c r="F190" i="11"/>
  <c r="H190" i="11"/>
  <c r="C191" i="11"/>
  <c r="D191" i="11"/>
  <c r="E191" i="11"/>
  <c r="F191" i="11"/>
  <c r="H191" i="11"/>
  <c r="C192" i="11"/>
  <c r="D192" i="11"/>
  <c r="E192" i="11"/>
  <c r="F192" i="11"/>
  <c r="H192" i="11"/>
  <c r="C193" i="11"/>
  <c r="D193" i="11"/>
  <c r="E193" i="11"/>
  <c r="F193" i="11"/>
  <c r="H193" i="11"/>
  <c r="C194" i="11"/>
  <c r="D194" i="11"/>
  <c r="E194" i="11"/>
  <c r="F194" i="11"/>
  <c r="H194" i="11"/>
  <c r="C195" i="11"/>
  <c r="D195" i="11"/>
  <c r="E195" i="11"/>
  <c r="F195" i="11"/>
  <c r="H195" i="11"/>
  <c r="C196" i="11"/>
  <c r="D196" i="11"/>
  <c r="E196" i="11"/>
  <c r="F196" i="11"/>
  <c r="H196" i="11"/>
  <c r="C197" i="11"/>
  <c r="D197" i="11"/>
  <c r="E197" i="11"/>
  <c r="F197" i="11"/>
  <c r="H197" i="11"/>
  <c r="C198" i="11"/>
  <c r="D198" i="11"/>
  <c r="E198" i="11"/>
  <c r="F198" i="11"/>
  <c r="H198" i="11"/>
  <c r="C199" i="11"/>
  <c r="D199" i="11"/>
  <c r="E199" i="11"/>
  <c r="F199" i="11"/>
  <c r="H199" i="11"/>
  <c r="C200" i="11"/>
  <c r="D200" i="11"/>
  <c r="E200" i="11"/>
  <c r="F200" i="11"/>
  <c r="H200" i="11"/>
  <c r="C201" i="11"/>
  <c r="D201" i="11"/>
  <c r="E201" i="11"/>
  <c r="F201" i="11"/>
  <c r="H201" i="11"/>
  <c r="C202" i="11"/>
  <c r="D202" i="11"/>
  <c r="E202" i="11"/>
  <c r="F202" i="11"/>
  <c r="H202" i="11"/>
  <c r="C203" i="11"/>
  <c r="D203" i="11"/>
  <c r="E203" i="11"/>
  <c r="F203" i="11"/>
  <c r="H203" i="11"/>
  <c r="C204" i="11"/>
  <c r="D204" i="11"/>
  <c r="E204" i="11"/>
  <c r="F204" i="11"/>
  <c r="H204" i="11"/>
  <c r="C205" i="11"/>
  <c r="D205" i="11"/>
  <c r="E205" i="11"/>
  <c r="F205" i="11"/>
  <c r="H205" i="11"/>
  <c r="C206" i="11"/>
  <c r="D206" i="11"/>
  <c r="E206" i="11"/>
  <c r="F206" i="11"/>
  <c r="H206" i="11"/>
  <c r="C207" i="11"/>
  <c r="D207" i="11"/>
  <c r="E207" i="11"/>
  <c r="F207" i="11"/>
  <c r="H207" i="11"/>
  <c r="C208" i="11"/>
  <c r="D208" i="11"/>
  <c r="E208" i="11"/>
  <c r="F208" i="11"/>
  <c r="H208" i="11"/>
  <c r="C209" i="11"/>
  <c r="D209" i="11"/>
  <c r="E209" i="11"/>
  <c r="F209" i="11"/>
  <c r="H209" i="11"/>
  <c r="C210" i="11"/>
  <c r="D210" i="11"/>
  <c r="E210" i="11"/>
  <c r="F210" i="11"/>
  <c r="H210" i="11"/>
  <c r="C211" i="11"/>
  <c r="D211" i="11"/>
  <c r="E211" i="11"/>
  <c r="F211" i="11"/>
  <c r="H211" i="11"/>
  <c r="C212" i="11"/>
  <c r="D212" i="11"/>
  <c r="E212" i="11"/>
  <c r="F212" i="11"/>
  <c r="H212" i="11"/>
  <c r="C213" i="11"/>
  <c r="D213" i="11"/>
  <c r="E213" i="11"/>
  <c r="F213" i="11"/>
  <c r="H213" i="11"/>
  <c r="C214" i="11"/>
  <c r="D214" i="11"/>
  <c r="E214" i="11"/>
  <c r="F214" i="11"/>
  <c r="H214" i="11"/>
  <c r="C215" i="11"/>
  <c r="D215" i="11"/>
  <c r="E215" i="11"/>
  <c r="F215" i="11"/>
  <c r="H215" i="11"/>
  <c r="C216" i="11"/>
  <c r="D216" i="11"/>
  <c r="E216" i="11"/>
  <c r="F216" i="11"/>
  <c r="H216" i="11"/>
  <c r="C217" i="11"/>
  <c r="D217" i="11"/>
  <c r="E217" i="11"/>
  <c r="F217" i="11"/>
  <c r="H217" i="11"/>
  <c r="C218" i="11"/>
  <c r="D218" i="11"/>
  <c r="E218" i="11"/>
  <c r="F218" i="11"/>
  <c r="H218" i="11"/>
  <c r="C219" i="11"/>
  <c r="D219" i="11"/>
  <c r="E219" i="11"/>
  <c r="F219" i="11"/>
  <c r="H219" i="11"/>
  <c r="C220" i="11"/>
  <c r="D220" i="11"/>
  <c r="E220" i="11"/>
  <c r="F220" i="11"/>
  <c r="H220" i="11"/>
  <c r="C221" i="11"/>
  <c r="D221" i="11"/>
  <c r="E221" i="11"/>
  <c r="F221" i="11"/>
  <c r="H221" i="11"/>
  <c r="C222" i="11"/>
  <c r="D222" i="11"/>
  <c r="E222" i="11"/>
  <c r="F222" i="11"/>
  <c r="H222" i="11"/>
  <c r="C223" i="11"/>
  <c r="D223" i="11"/>
  <c r="E223" i="11"/>
  <c r="F223" i="11"/>
  <c r="H223" i="11"/>
  <c r="C224" i="11"/>
  <c r="D224" i="11"/>
  <c r="E224" i="11"/>
  <c r="F224" i="11"/>
  <c r="H224" i="11"/>
  <c r="C225" i="11"/>
  <c r="D225" i="11"/>
  <c r="E225" i="11"/>
  <c r="F225" i="11"/>
  <c r="H225" i="11"/>
  <c r="C226" i="11"/>
  <c r="D226" i="11"/>
  <c r="E226" i="11"/>
  <c r="F226" i="11"/>
  <c r="H226" i="11"/>
  <c r="C227" i="11"/>
  <c r="D227" i="11"/>
  <c r="E227" i="11"/>
  <c r="F227" i="11"/>
  <c r="H227" i="11"/>
  <c r="C228" i="11"/>
  <c r="D228" i="11"/>
  <c r="E228" i="11"/>
  <c r="F228" i="11"/>
  <c r="H228" i="11"/>
  <c r="C229" i="11"/>
  <c r="D229" i="11"/>
  <c r="E229" i="11"/>
  <c r="F229" i="11"/>
  <c r="H229" i="11"/>
  <c r="C230" i="11"/>
  <c r="D230" i="11"/>
  <c r="E230" i="11"/>
  <c r="F230" i="11"/>
  <c r="H230" i="11"/>
  <c r="C231" i="11"/>
  <c r="D231" i="11"/>
  <c r="E231" i="11"/>
  <c r="F231" i="11"/>
  <c r="H231" i="11"/>
  <c r="C232" i="11"/>
  <c r="D232" i="11"/>
  <c r="E232" i="11"/>
  <c r="F232" i="11"/>
  <c r="H232" i="11"/>
  <c r="C233" i="11"/>
  <c r="D233" i="11"/>
  <c r="E233" i="11"/>
  <c r="F233" i="11"/>
  <c r="H233" i="11"/>
  <c r="C234" i="11"/>
  <c r="D234" i="11"/>
  <c r="E234" i="11"/>
  <c r="F234" i="11"/>
  <c r="H234" i="11"/>
  <c r="C235" i="11"/>
  <c r="D235" i="11"/>
  <c r="E235" i="11"/>
  <c r="F235" i="11"/>
  <c r="H235" i="11"/>
  <c r="C236" i="11"/>
  <c r="D236" i="11"/>
  <c r="E236" i="11"/>
  <c r="F236" i="11"/>
  <c r="H236" i="11"/>
  <c r="C237" i="11"/>
  <c r="D237" i="11"/>
  <c r="E237" i="11"/>
  <c r="F237" i="11"/>
  <c r="H237" i="11"/>
  <c r="C238" i="11"/>
  <c r="D238" i="11"/>
  <c r="E238" i="11"/>
  <c r="F238" i="11"/>
  <c r="H238" i="11"/>
  <c r="C239" i="11"/>
  <c r="D239" i="11"/>
  <c r="E239" i="11"/>
  <c r="F239" i="11"/>
  <c r="H239" i="11"/>
  <c r="C240" i="11"/>
  <c r="D240" i="11"/>
  <c r="E240" i="11"/>
  <c r="F240" i="11"/>
  <c r="H240" i="11"/>
  <c r="C241" i="11"/>
  <c r="D241" i="11"/>
  <c r="E241" i="11"/>
  <c r="F241" i="11"/>
  <c r="H241" i="11"/>
  <c r="C242" i="11"/>
  <c r="D242" i="11"/>
  <c r="E242" i="11"/>
  <c r="F242" i="11"/>
  <c r="H242" i="11"/>
  <c r="C243" i="11"/>
  <c r="D243" i="11"/>
  <c r="E243" i="11"/>
  <c r="F243" i="11"/>
  <c r="H243" i="11"/>
  <c r="C244" i="11"/>
  <c r="D244" i="11"/>
  <c r="E244" i="11"/>
  <c r="F244" i="11"/>
  <c r="H244" i="11"/>
  <c r="C245" i="11"/>
  <c r="D245" i="11"/>
  <c r="E245" i="11"/>
  <c r="F245" i="11"/>
  <c r="H245" i="11"/>
  <c r="C246" i="11"/>
  <c r="D246" i="11"/>
  <c r="E246" i="11"/>
  <c r="F246" i="11"/>
  <c r="H246" i="11"/>
  <c r="C247" i="11"/>
  <c r="D247" i="11"/>
  <c r="E247" i="11"/>
  <c r="F247" i="11"/>
  <c r="H247" i="11"/>
  <c r="C248" i="11"/>
  <c r="D248" i="11"/>
  <c r="E248" i="11"/>
  <c r="F248" i="11"/>
  <c r="H248" i="11"/>
  <c r="C249" i="11"/>
  <c r="D249" i="11"/>
  <c r="E249" i="11"/>
  <c r="F249" i="11"/>
  <c r="H249" i="11"/>
  <c r="C250" i="11"/>
  <c r="D250" i="11"/>
  <c r="E250" i="11"/>
  <c r="F250" i="11"/>
  <c r="H250" i="11"/>
  <c r="C251" i="11"/>
  <c r="D251" i="11"/>
  <c r="E251" i="11"/>
  <c r="F251" i="11"/>
  <c r="H251" i="11"/>
  <c r="C252" i="11"/>
  <c r="D252" i="11"/>
  <c r="E252" i="11"/>
  <c r="F252" i="11"/>
  <c r="H252" i="11"/>
  <c r="C253" i="11"/>
  <c r="D253" i="11"/>
  <c r="E253" i="11"/>
  <c r="F253" i="11"/>
  <c r="H253" i="11"/>
  <c r="C254" i="11"/>
  <c r="D254" i="11"/>
  <c r="E254" i="11"/>
  <c r="F254" i="11"/>
  <c r="H254" i="11"/>
  <c r="C255" i="11"/>
  <c r="D255" i="11"/>
  <c r="E255" i="11"/>
  <c r="F255" i="11"/>
  <c r="H255" i="11"/>
  <c r="C256" i="11"/>
  <c r="D256" i="11"/>
  <c r="E256" i="11"/>
  <c r="F256" i="11"/>
  <c r="H256" i="11"/>
  <c r="C257" i="11"/>
  <c r="D257" i="11"/>
  <c r="E257" i="11"/>
  <c r="F257" i="11"/>
  <c r="H257" i="11"/>
  <c r="C258" i="11"/>
  <c r="D258" i="11"/>
  <c r="E258" i="11"/>
  <c r="F258" i="11"/>
  <c r="H258" i="11"/>
  <c r="C259" i="11"/>
  <c r="D259" i="11"/>
  <c r="E259" i="11"/>
  <c r="F259" i="11"/>
  <c r="H259" i="11"/>
  <c r="C260" i="11"/>
  <c r="D260" i="11"/>
  <c r="E260" i="11"/>
  <c r="F260" i="11"/>
  <c r="H260" i="11"/>
  <c r="C261" i="11"/>
  <c r="D261" i="11"/>
  <c r="E261" i="11"/>
  <c r="F261" i="11"/>
  <c r="H261" i="11"/>
  <c r="C262" i="11"/>
  <c r="D262" i="11"/>
  <c r="E262" i="11"/>
  <c r="F262" i="11"/>
  <c r="H262" i="11"/>
  <c r="C263" i="11"/>
  <c r="D263" i="11"/>
  <c r="E263" i="11"/>
  <c r="F263" i="11"/>
  <c r="H263" i="11"/>
  <c r="C264" i="11"/>
  <c r="D264" i="11"/>
  <c r="E264" i="11"/>
  <c r="F264" i="11"/>
  <c r="H264" i="11"/>
  <c r="C265" i="11"/>
  <c r="D265" i="11"/>
  <c r="E265" i="11"/>
  <c r="F265" i="11"/>
  <c r="H265" i="11"/>
  <c r="C266" i="11"/>
  <c r="D266" i="11"/>
  <c r="E266" i="11"/>
  <c r="F266" i="11"/>
  <c r="H266" i="11"/>
  <c r="C267" i="11"/>
  <c r="D267" i="11"/>
  <c r="E267" i="11"/>
  <c r="F267" i="11"/>
  <c r="H267" i="11"/>
  <c r="C268" i="11"/>
  <c r="D268" i="11"/>
  <c r="E268" i="11"/>
  <c r="F268" i="11"/>
  <c r="H268" i="11"/>
  <c r="C269" i="11"/>
  <c r="D269" i="11"/>
  <c r="E269" i="11"/>
  <c r="F269" i="11"/>
  <c r="H269" i="11"/>
  <c r="C270" i="11"/>
  <c r="D270" i="11"/>
  <c r="E270" i="11"/>
  <c r="F270" i="11"/>
  <c r="H270" i="11"/>
  <c r="C271" i="11"/>
  <c r="D271" i="11"/>
  <c r="E271" i="11"/>
  <c r="F271" i="11"/>
  <c r="H271" i="11"/>
  <c r="C272" i="11"/>
  <c r="D272" i="11"/>
  <c r="E272" i="11"/>
  <c r="F272" i="11"/>
  <c r="H272" i="11"/>
  <c r="C273" i="11"/>
  <c r="D273" i="11"/>
  <c r="E273" i="11"/>
  <c r="F273" i="11"/>
  <c r="H273" i="11"/>
  <c r="C274" i="11"/>
  <c r="D274" i="11"/>
  <c r="E274" i="11"/>
  <c r="F274" i="11"/>
  <c r="H274" i="11"/>
  <c r="C275" i="11"/>
  <c r="D275" i="11"/>
  <c r="E275" i="11"/>
  <c r="F275" i="11"/>
  <c r="H275" i="11"/>
  <c r="C276" i="11"/>
  <c r="D276" i="11"/>
  <c r="E276" i="11"/>
  <c r="F276" i="11"/>
  <c r="H276" i="11"/>
  <c r="C277" i="11"/>
  <c r="D277" i="11"/>
  <c r="E277" i="11"/>
  <c r="F277" i="11"/>
  <c r="H277" i="11"/>
  <c r="C278" i="11"/>
  <c r="D278" i="11"/>
  <c r="E278" i="11"/>
  <c r="F278" i="11"/>
  <c r="H278" i="11"/>
  <c r="C279" i="11"/>
  <c r="D279" i="11"/>
  <c r="E279" i="11"/>
  <c r="F279" i="11"/>
  <c r="H279" i="11"/>
  <c r="C280" i="11"/>
  <c r="D280" i="11"/>
  <c r="E280" i="11"/>
  <c r="F280" i="11"/>
  <c r="H280" i="11"/>
  <c r="C281" i="11"/>
  <c r="D281" i="11"/>
  <c r="E281" i="11"/>
  <c r="F281" i="11"/>
  <c r="H281" i="11"/>
  <c r="C282" i="11"/>
  <c r="D282" i="11"/>
  <c r="E282" i="11"/>
  <c r="F282" i="11"/>
  <c r="H282" i="11"/>
  <c r="C283" i="11"/>
  <c r="D283" i="11"/>
  <c r="E283" i="11"/>
  <c r="F283" i="11"/>
  <c r="H283" i="11"/>
  <c r="C284" i="11"/>
  <c r="D284" i="11"/>
  <c r="E284" i="11"/>
  <c r="F284" i="11"/>
  <c r="H284" i="11"/>
  <c r="C285" i="11"/>
  <c r="D285" i="11"/>
  <c r="E285" i="11"/>
  <c r="F285" i="11"/>
  <c r="H285" i="11"/>
  <c r="C286" i="11"/>
  <c r="D286" i="11"/>
  <c r="E286" i="11"/>
  <c r="F286" i="11"/>
  <c r="H286" i="11"/>
  <c r="C287" i="11"/>
  <c r="D287" i="11"/>
  <c r="E287" i="11"/>
  <c r="F287" i="11"/>
  <c r="H287" i="11"/>
  <c r="C288" i="11"/>
  <c r="D288" i="11"/>
  <c r="E288" i="11"/>
  <c r="F288" i="11"/>
  <c r="H288" i="11"/>
  <c r="C289" i="11"/>
  <c r="D289" i="11"/>
  <c r="E289" i="11"/>
  <c r="F289" i="11"/>
  <c r="H289" i="11"/>
  <c r="C290" i="11"/>
  <c r="D290" i="11"/>
  <c r="E290" i="11"/>
  <c r="F290" i="11"/>
  <c r="H290" i="11"/>
  <c r="C291" i="11"/>
  <c r="D291" i="11"/>
  <c r="E291" i="11"/>
  <c r="F291" i="11"/>
  <c r="H291" i="11"/>
  <c r="C292" i="11"/>
  <c r="D292" i="11"/>
  <c r="E292" i="11"/>
  <c r="F292" i="11"/>
  <c r="H292" i="11"/>
  <c r="C293" i="11"/>
  <c r="D293" i="11"/>
  <c r="E293" i="11"/>
  <c r="F293" i="11"/>
  <c r="H293" i="11"/>
  <c r="C294" i="11"/>
  <c r="D294" i="11"/>
  <c r="E294" i="11"/>
  <c r="F294" i="11"/>
  <c r="H294" i="11"/>
  <c r="C295" i="11"/>
  <c r="D295" i="11"/>
  <c r="E295" i="11"/>
  <c r="F295" i="11"/>
  <c r="H295" i="11"/>
  <c r="C296" i="11"/>
  <c r="D296" i="11"/>
  <c r="E296" i="11"/>
  <c r="F296" i="11"/>
  <c r="H296" i="11"/>
  <c r="C297" i="11"/>
  <c r="D297" i="11"/>
  <c r="E297" i="11"/>
  <c r="F297" i="11"/>
  <c r="H297" i="11"/>
  <c r="C298" i="11"/>
  <c r="D298" i="11"/>
  <c r="E298" i="11"/>
  <c r="F298" i="11"/>
  <c r="H298" i="11"/>
  <c r="C299" i="11"/>
  <c r="D299" i="11"/>
  <c r="E299" i="11"/>
  <c r="F299" i="11"/>
  <c r="H299" i="11"/>
  <c r="C300" i="11"/>
  <c r="D300" i="11"/>
  <c r="E300" i="11"/>
  <c r="F300" i="11"/>
  <c r="H300" i="11"/>
  <c r="C301" i="11"/>
  <c r="D301" i="11"/>
  <c r="E301" i="11"/>
  <c r="F301" i="11"/>
  <c r="H301" i="11"/>
  <c r="C302" i="11"/>
  <c r="D302" i="11"/>
  <c r="E302" i="11"/>
  <c r="F302" i="11"/>
  <c r="H302" i="11"/>
  <c r="C303" i="11"/>
  <c r="D303" i="11"/>
  <c r="E303" i="11"/>
  <c r="F303" i="11"/>
  <c r="H303" i="11"/>
  <c r="C304" i="11"/>
  <c r="D304" i="11"/>
  <c r="E304" i="11"/>
  <c r="F304" i="11"/>
  <c r="H304" i="11"/>
  <c r="C305" i="11"/>
  <c r="D305" i="11"/>
  <c r="E305" i="11"/>
  <c r="F305" i="11"/>
  <c r="H305" i="11"/>
  <c r="C306" i="11"/>
  <c r="D306" i="11"/>
  <c r="E306" i="11"/>
  <c r="F306" i="11"/>
  <c r="H306" i="11"/>
  <c r="C307" i="11"/>
  <c r="D307" i="11"/>
  <c r="E307" i="11"/>
  <c r="F307" i="11"/>
  <c r="H307" i="11"/>
  <c r="C308" i="11"/>
  <c r="D308" i="11"/>
  <c r="E308" i="11"/>
  <c r="F308" i="11"/>
  <c r="H308" i="11"/>
  <c r="C309" i="11"/>
  <c r="D309" i="11"/>
  <c r="E309" i="11"/>
  <c r="F309" i="11"/>
  <c r="H309" i="11"/>
  <c r="C310" i="11"/>
  <c r="D310" i="11"/>
  <c r="E310" i="11"/>
  <c r="F310" i="11"/>
  <c r="H310" i="11"/>
  <c r="C311" i="11"/>
  <c r="D311" i="11"/>
  <c r="E311" i="11"/>
  <c r="F311" i="11"/>
  <c r="H311" i="11"/>
  <c r="C312" i="11"/>
  <c r="D312" i="11"/>
  <c r="E312" i="11"/>
  <c r="F312" i="11"/>
  <c r="H312" i="11"/>
  <c r="C313" i="11"/>
  <c r="D313" i="11"/>
  <c r="E313" i="11"/>
  <c r="F313" i="11"/>
  <c r="H313" i="11"/>
  <c r="C314" i="11"/>
  <c r="D314" i="11"/>
  <c r="E314" i="11"/>
  <c r="F314" i="11"/>
  <c r="H314" i="11"/>
  <c r="C315" i="11"/>
  <c r="D315" i="11"/>
  <c r="E315" i="11"/>
  <c r="F315" i="11"/>
  <c r="H315" i="11"/>
  <c r="C316" i="11"/>
  <c r="D316" i="11"/>
  <c r="E316" i="11"/>
  <c r="F316" i="11"/>
  <c r="H316" i="11"/>
  <c r="C317" i="11"/>
  <c r="D317" i="11"/>
  <c r="E317" i="11"/>
  <c r="F317" i="11"/>
  <c r="H317" i="11"/>
  <c r="C318" i="11"/>
  <c r="D318" i="11"/>
  <c r="E318" i="11"/>
  <c r="F318" i="11"/>
  <c r="H318" i="11"/>
  <c r="C319" i="11"/>
  <c r="D319" i="11"/>
  <c r="E319" i="11"/>
  <c r="F319" i="11"/>
  <c r="H319" i="11"/>
  <c r="C320" i="11"/>
  <c r="D320" i="11"/>
  <c r="E320" i="11"/>
  <c r="F320" i="11"/>
  <c r="H320" i="11"/>
  <c r="C321" i="11"/>
  <c r="D321" i="11"/>
  <c r="E321" i="11"/>
  <c r="F321" i="11"/>
  <c r="H321" i="11"/>
  <c r="C322" i="11"/>
  <c r="D322" i="11"/>
  <c r="E322" i="11"/>
  <c r="F322" i="11"/>
  <c r="H322" i="11"/>
  <c r="C323" i="11"/>
  <c r="D323" i="11"/>
  <c r="E323" i="11"/>
  <c r="F323" i="11"/>
  <c r="H323" i="11"/>
  <c r="C324" i="11"/>
  <c r="D324" i="11"/>
  <c r="E324" i="11"/>
  <c r="F324" i="11"/>
  <c r="H324" i="11"/>
  <c r="C325" i="11"/>
  <c r="D325" i="11"/>
  <c r="E325" i="11"/>
  <c r="F325" i="11"/>
  <c r="H325" i="11"/>
  <c r="C326" i="11"/>
  <c r="D326" i="11"/>
  <c r="E326" i="11"/>
  <c r="F326" i="11"/>
  <c r="H326" i="11"/>
  <c r="C327" i="11"/>
  <c r="D327" i="11"/>
  <c r="E327" i="11"/>
  <c r="F327" i="11"/>
  <c r="H327" i="11"/>
  <c r="C328" i="11"/>
  <c r="D328" i="11"/>
  <c r="E328" i="11"/>
  <c r="F328" i="11"/>
  <c r="H328" i="11"/>
  <c r="C329" i="11"/>
  <c r="D329" i="11"/>
  <c r="E329" i="11"/>
  <c r="F329" i="11"/>
  <c r="H329" i="11"/>
  <c r="C330" i="11"/>
  <c r="D330" i="11"/>
  <c r="E330" i="11"/>
  <c r="F330" i="11"/>
  <c r="H330" i="11"/>
  <c r="C331" i="11"/>
  <c r="D331" i="11"/>
  <c r="E331" i="11"/>
  <c r="F331" i="11"/>
  <c r="H331" i="11"/>
  <c r="C332" i="11"/>
  <c r="D332" i="11"/>
  <c r="E332" i="11"/>
  <c r="F332" i="11"/>
  <c r="H332" i="11"/>
  <c r="C333" i="11"/>
  <c r="D333" i="11"/>
  <c r="E333" i="11"/>
  <c r="F333" i="11"/>
  <c r="H333" i="11"/>
  <c r="C334" i="11"/>
  <c r="D334" i="11"/>
  <c r="E334" i="11"/>
  <c r="F334" i="11"/>
  <c r="H334" i="11"/>
  <c r="C335" i="11"/>
  <c r="D335" i="11"/>
  <c r="E335" i="11"/>
  <c r="F335" i="11"/>
  <c r="H335" i="11"/>
  <c r="C336" i="11"/>
  <c r="D336" i="11"/>
  <c r="E336" i="11"/>
  <c r="F336" i="11"/>
  <c r="H336" i="11"/>
  <c r="C337" i="11"/>
  <c r="D337" i="11"/>
  <c r="E337" i="11"/>
  <c r="F337" i="11"/>
  <c r="H337" i="11"/>
  <c r="C338" i="11"/>
  <c r="D338" i="11"/>
  <c r="E338" i="11"/>
  <c r="F338" i="11"/>
  <c r="H338" i="11"/>
  <c r="C339" i="11"/>
  <c r="D339" i="11"/>
  <c r="E339" i="11"/>
  <c r="F339" i="11"/>
  <c r="H339" i="11"/>
  <c r="C340" i="11"/>
  <c r="D340" i="11"/>
  <c r="E340" i="11"/>
  <c r="F340" i="11"/>
  <c r="H340" i="11"/>
  <c r="C341" i="11"/>
  <c r="D341" i="11"/>
  <c r="E341" i="11"/>
  <c r="F341" i="11"/>
  <c r="H341" i="11"/>
  <c r="C342" i="11"/>
  <c r="D342" i="11"/>
  <c r="E342" i="11"/>
  <c r="F342" i="11"/>
  <c r="H342" i="11"/>
  <c r="C343" i="11"/>
  <c r="D343" i="11"/>
  <c r="E343" i="11"/>
  <c r="F343" i="11"/>
  <c r="H343" i="11"/>
  <c r="C344" i="11"/>
  <c r="D344" i="11"/>
  <c r="E344" i="11"/>
  <c r="F344" i="11"/>
  <c r="H344" i="11"/>
  <c r="C345" i="11"/>
  <c r="D345" i="11"/>
  <c r="E345" i="11"/>
  <c r="F345" i="11"/>
  <c r="H345" i="11"/>
  <c r="C346" i="11"/>
  <c r="D346" i="11"/>
  <c r="E346" i="11"/>
  <c r="F346" i="11"/>
  <c r="H346" i="11"/>
  <c r="C347" i="11"/>
  <c r="D347" i="11"/>
  <c r="E347" i="11"/>
  <c r="F347" i="11"/>
  <c r="H347" i="11"/>
  <c r="C348" i="11"/>
  <c r="D348" i="11"/>
  <c r="E348" i="11"/>
  <c r="F348" i="11"/>
  <c r="H348" i="11"/>
  <c r="C349" i="11"/>
  <c r="D349" i="11"/>
  <c r="E349" i="11"/>
  <c r="F349" i="11"/>
  <c r="H349" i="11"/>
  <c r="C350" i="11"/>
  <c r="D350" i="11"/>
  <c r="E350" i="11"/>
  <c r="F350" i="11"/>
  <c r="H350" i="11"/>
  <c r="C351" i="11"/>
  <c r="D351" i="11"/>
  <c r="E351" i="11"/>
  <c r="F351" i="11"/>
  <c r="H351" i="11"/>
  <c r="C352" i="11"/>
  <c r="D352" i="11"/>
  <c r="E352" i="11"/>
  <c r="F352" i="11"/>
  <c r="H352" i="11"/>
  <c r="C353" i="11"/>
  <c r="D353" i="11"/>
  <c r="E353" i="11"/>
  <c r="F353" i="11"/>
  <c r="H353" i="11"/>
  <c r="C354" i="11"/>
  <c r="D354" i="11"/>
  <c r="E354" i="11"/>
  <c r="F354" i="11"/>
  <c r="H354" i="11"/>
  <c r="C355" i="11"/>
  <c r="D355" i="11"/>
  <c r="E355" i="11"/>
  <c r="F355" i="11"/>
  <c r="H355" i="11"/>
  <c r="C356" i="11"/>
  <c r="D356" i="11"/>
  <c r="E356" i="11"/>
  <c r="F356" i="11"/>
  <c r="H356" i="11"/>
  <c r="C357" i="11"/>
  <c r="D357" i="11"/>
  <c r="E357" i="11"/>
  <c r="F357" i="11"/>
  <c r="H357" i="11"/>
  <c r="C358" i="11"/>
  <c r="D358" i="11"/>
  <c r="E358" i="11"/>
  <c r="F358" i="11"/>
  <c r="H358" i="11"/>
  <c r="C359" i="11"/>
  <c r="D359" i="11"/>
  <c r="E359" i="11"/>
  <c r="F359" i="11"/>
  <c r="H359" i="11"/>
  <c r="C360" i="11"/>
  <c r="D360" i="11"/>
  <c r="E360" i="11"/>
  <c r="F360" i="11"/>
  <c r="H360" i="11"/>
  <c r="C361" i="11"/>
  <c r="D361" i="11"/>
  <c r="E361" i="11"/>
  <c r="F361" i="11"/>
  <c r="H361" i="11"/>
  <c r="C362" i="11"/>
  <c r="D362" i="11"/>
  <c r="E362" i="11"/>
  <c r="F362" i="11"/>
  <c r="H362" i="11"/>
  <c r="C363" i="11"/>
  <c r="D363" i="11"/>
  <c r="E363" i="11"/>
  <c r="F363" i="11"/>
  <c r="H363" i="11"/>
  <c r="C364" i="11"/>
  <c r="D364" i="11"/>
  <c r="E364" i="11"/>
  <c r="F364" i="11"/>
  <c r="H364" i="11"/>
  <c r="C365" i="11"/>
  <c r="D365" i="11"/>
  <c r="E365" i="11"/>
  <c r="F365" i="11"/>
  <c r="H365" i="11"/>
  <c r="C366" i="11"/>
  <c r="D366" i="11"/>
  <c r="E366" i="11"/>
  <c r="F366" i="11"/>
  <c r="H366" i="11"/>
  <c r="C367" i="11"/>
  <c r="D367" i="11"/>
  <c r="E367" i="11"/>
  <c r="F367" i="11"/>
  <c r="H367" i="11"/>
  <c r="C368" i="11"/>
  <c r="D368" i="11"/>
  <c r="E368" i="11"/>
  <c r="F368" i="11"/>
  <c r="H368" i="11"/>
  <c r="C369" i="11"/>
  <c r="D369" i="11"/>
  <c r="E369" i="11"/>
  <c r="F369" i="11"/>
  <c r="H369" i="11"/>
  <c r="C370" i="11"/>
  <c r="D370" i="11"/>
  <c r="E370" i="11"/>
  <c r="F370" i="11"/>
  <c r="H370" i="11"/>
  <c r="C371" i="11"/>
  <c r="D371" i="11"/>
  <c r="E371" i="11"/>
  <c r="F371" i="11"/>
  <c r="H371" i="11"/>
  <c r="C372" i="11"/>
  <c r="D372" i="11"/>
  <c r="E372" i="11"/>
  <c r="F372" i="11"/>
  <c r="H372" i="11"/>
  <c r="C373" i="11"/>
  <c r="D373" i="11"/>
  <c r="E373" i="11"/>
  <c r="F373" i="11"/>
  <c r="H373" i="11"/>
  <c r="C374" i="11"/>
  <c r="D374" i="11"/>
  <c r="E374" i="11"/>
  <c r="F374" i="11"/>
  <c r="H374" i="11"/>
  <c r="C375" i="11"/>
  <c r="D375" i="11"/>
  <c r="E375" i="11"/>
  <c r="F375" i="11"/>
  <c r="H375" i="11"/>
  <c r="C376" i="11"/>
  <c r="D376" i="11"/>
  <c r="E376" i="11"/>
  <c r="F376" i="11"/>
  <c r="H376" i="11"/>
  <c r="C377" i="11"/>
  <c r="D377" i="11"/>
  <c r="E377" i="11"/>
  <c r="F377" i="11"/>
  <c r="H377" i="11"/>
  <c r="C378" i="11"/>
  <c r="D378" i="11"/>
  <c r="E378" i="11"/>
  <c r="F378" i="11"/>
  <c r="H378" i="11"/>
  <c r="C379" i="11"/>
  <c r="D379" i="11"/>
  <c r="E379" i="11"/>
  <c r="F379" i="11"/>
  <c r="H379" i="11"/>
  <c r="C380" i="11"/>
  <c r="D380" i="11"/>
  <c r="E380" i="11"/>
  <c r="F380" i="11"/>
  <c r="H380" i="11"/>
  <c r="C381" i="11"/>
  <c r="D381" i="11"/>
  <c r="E381" i="11"/>
  <c r="F381" i="11"/>
  <c r="H381" i="11"/>
  <c r="C382" i="11"/>
  <c r="D382" i="11"/>
  <c r="E382" i="11"/>
  <c r="F382" i="11"/>
  <c r="H382" i="11"/>
  <c r="C383" i="11"/>
  <c r="D383" i="11"/>
  <c r="E383" i="11"/>
  <c r="F383" i="11"/>
  <c r="H383" i="11"/>
  <c r="C384" i="11"/>
  <c r="D384" i="11"/>
  <c r="E384" i="11"/>
  <c r="F384" i="11"/>
  <c r="H384" i="11"/>
  <c r="C385" i="11"/>
  <c r="D385" i="11"/>
  <c r="E385" i="11"/>
  <c r="F385" i="11"/>
  <c r="H385" i="11"/>
  <c r="C386" i="11"/>
  <c r="D386" i="11"/>
  <c r="E386" i="11"/>
  <c r="F386" i="11"/>
  <c r="H386" i="11"/>
  <c r="C387" i="11"/>
  <c r="D387" i="11"/>
  <c r="E387" i="11"/>
  <c r="F387" i="11"/>
  <c r="H387" i="11"/>
  <c r="C388" i="11"/>
  <c r="D388" i="11"/>
  <c r="E388" i="11"/>
  <c r="F388" i="11"/>
  <c r="H388" i="11"/>
  <c r="C389" i="11"/>
  <c r="D389" i="11"/>
  <c r="E389" i="11"/>
  <c r="F389" i="11"/>
  <c r="H389" i="11"/>
  <c r="C390" i="11"/>
  <c r="D390" i="11"/>
  <c r="E390" i="11"/>
  <c r="F390" i="11"/>
  <c r="H390" i="11"/>
  <c r="C391" i="11"/>
  <c r="D391" i="11"/>
  <c r="E391" i="11"/>
  <c r="F391" i="11"/>
  <c r="H391" i="11"/>
  <c r="C392" i="11"/>
  <c r="D392" i="11"/>
  <c r="E392" i="11"/>
  <c r="F392" i="11"/>
  <c r="H392" i="11"/>
  <c r="C393" i="11"/>
  <c r="D393" i="11"/>
  <c r="E393" i="11"/>
  <c r="F393" i="11"/>
  <c r="H393" i="11"/>
  <c r="C394" i="11"/>
  <c r="D394" i="11"/>
  <c r="E394" i="11"/>
  <c r="F394" i="11"/>
  <c r="H394" i="11"/>
  <c r="C395" i="11"/>
  <c r="D395" i="11"/>
  <c r="E395" i="11"/>
  <c r="F395" i="11"/>
  <c r="H395" i="11"/>
  <c r="C396" i="11"/>
  <c r="D396" i="11"/>
  <c r="E396" i="11"/>
  <c r="F396" i="11"/>
  <c r="H396" i="11"/>
  <c r="C397" i="11"/>
  <c r="D397" i="11"/>
  <c r="E397" i="11"/>
  <c r="F397" i="11"/>
  <c r="H397" i="11"/>
  <c r="C398" i="11"/>
  <c r="D398" i="11"/>
  <c r="E398" i="11"/>
  <c r="F398" i="11"/>
  <c r="H398" i="11"/>
  <c r="C399" i="11"/>
  <c r="D399" i="11"/>
  <c r="E399" i="11"/>
  <c r="F399" i="11"/>
  <c r="H399" i="11"/>
  <c r="C400" i="11"/>
  <c r="D400" i="11"/>
  <c r="E400" i="11"/>
  <c r="F400" i="11"/>
  <c r="H400" i="11"/>
  <c r="C401" i="11"/>
  <c r="D401" i="11"/>
  <c r="E401" i="11"/>
  <c r="F401" i="11"/>
  <c r="H401" i="11"/>
  <c r="C402" i="11"/>
  <c r="D402" i="11"/>
  <c r="E402" i="11"/>
  <c r="F402" i="11"/>
  <c r="H402" i="11"/>
  <c r="C403" i="11"/>
  <c r="D403" i="11"/>
  <c r="E403" i="11"/>
  <c r="F403" i="11"/>
  <c r="H403" i="11"/>
  <c r="C404" i="11"/>
  <c r="D404" i="11"/>
  <c r="E404" i="11"/>
  <c r="F404" i="11"/>
  <c r="H404" i="11"/>
  <c r="C405" i="11"/>
  <c r="D405" i="11"/>
  <c r="E405" i="11"/>
  <c r="F405" i="11"/>
  <c r="H405" i="11"/>
  <c r="C406" i="11"/>
  <c r="D406" i="11"/>
  <c r="E406" i="11"/>
  <c r="F406" i="11"/>
  <c r="H406" i="11"/>
  <c r="C407" i="11"/>
  <c r="D407" i="11"/>
  <c r="E407" i="11"/>
  <c r="F407" i="11"/>
  <c r="H407" i="11"/>
  <c r="C408" i="11"/>
  <c r="D408" i="11"/>
  <c r="E408" i="11"/>
  <c r="F408" i="11"/>
  <c r="H408" i="11"/>
  <c r="C409" i="11"/>
  <c r="D409" i="11"/>
  <c r="E409" i="11"/>
  <c r="F409" i="11"/>
  <c r="H409" i="11"/>
  <c r="C410" i="11"/>
  <c r="D410" i="11"/>
  <c r="E410" i="11"/>
  <c r="F410" i="11"/>
  <c r="H410" i="11"/>
  <c r="C411" i="11"/>
  <c r="D411" i="11"/>
  <c r="E411" i="11"/>
  <c r="F411" i="11"/>
  <c r="H411" i="11"/>
  <c r="C412" i="11"/>
  <c r="D412" i="11"/>
  <c r="E412" i="11"/>
  <c r="F412" i="11"/>
  <c r="H412" i="11"/>
  <c r="C413" i="11"/>
  <c r="D413" i="11"/>
  <c r="E413" i="11"/>
  <c r="F413" i="11"/>
  <c r="H413" i="11"/>
  <c r="C414" i="11"/>
  <c r="D414" i="11"/>
  <c r="E414" i="11"/>
  <c r="F414" i="11"/>
  <c r="H414" i="11"/>
  <c r="C415" i="11"/>
  <c r="D415" i="11"/>
  <c r="E415" i="11"/>
  <c r="F415" i="11"/>
  <c r="H415" i="11"/>
  <c r="C416" i="11"/>
  <c r="D416" i="11"/>
  <c r="E416" i="11"/>
  <c r="F416" i="11"/>
  <c r="H416" i="11"/>
  <c r="C417" i="11"/>
  <c r="D417" i="11"/>
  <c r="E417" i="11"/>
  <c r="F417" i="11"/>
  <c r="H417" i="11"/>
  <c r="C418" i="11"/>
  <c r="D418" i="11"/>
  <c r="E418" i="11"/>
  <c r="F418" i="11"/>
  <c r="H418" i="11"/>
  <c r="C419" i="11"/>
  <c r="D419" i="11"/>
  <c r="E419" i="11"/>
  <c r="F419" i="11"/>
  <c r="H419" i="11"/>
  <c r="C420" i="11"/>
  <c r="D420" i="11"/>
  <c r="E420" i="11"/>
  <c r="F420" i="11"/>
  <c r="H420" i="11"/>
  <c r="C421" i="11"/>
  <c r="D421" i="11"/>
  <c r="E421" i="11"/>
  <c r="F421" i="11"/>
  <c r="H421" i="11"/>
  <c r="C422" i="11"/>
  <c r="D422" i="11"/>
  <c r="E422" i="11"/>
  <c r="F422" i="11"/>
  <c r="H422" i="11"/>
  <c r="C423" i="11"/>
  <c r="D423" i="11"/>
  <c r="E423" i="11"/>
  <c r="F423" i="11"/>
  <c r="H423" i="11"/>
  <c r="C424" i="11"/>
  <c r="D424" i="11"/>
  <c r="E424" i="11"/>
  <c r="F424" i="11"/>
  <c r="H424" i="11"/>
  <c r="C425" i="11"/>
  <c r="D425" i="11"/>
  <c r="E425" i="11"/>
  <c r="F425" i="11"/>
  <c r="H425" i="11"/>
  <c r="C426" i="11"/>
  <c r="D426" i="11"/>
  <c r="E426" i="11"/>
  <c r="F426" i="11"/>
  <c r="H426" i="11"/>
  <c r="C427" i="11"/>
  <c r="D427" i="11"/>
  <c r="E427" i="11"/>
  <c r="F427" i="11"/>
  <c r="H427" i="11"/>
  <c r="C428" i="11"/>
  <c r="D428" i="11"/>
  <c r="E428" i="11"/>
  <c r="F428" i="11"/>
  <c r="H428" i="11"/>
  <c r="C429" i="11"/>
  <c r="D429" i="11"/>
  <c r="E429" i="11"/>
  <c r="F429" i="11"/>
  <c r="H429" i="11"/>
  <c r="C430" i="11"/>
  <c r="D430" i="11"/>
  <c r="E430" i="11"/>
  <c r="F430" i="11"/>
  <c r="H430" i="11"/>
  <c r="C431" i="11"/>
  <c r="D431" i="11"/>
  <c r="E431" i="11"/>
  <c r="F431" i="11"/>
  <c r="H431" i="11"/>
  <c r="C432" i="11"/>
  <c r="D432" i="11"/>
  <c r="E432" i="11"/>
  <c r="F432" i="11"/>
  <c r="H432" i="11"/>
  <c r="C433" i="11"/>
  <c r="D433" i="11"/>
  <c r="E433" i="11"/>
  <c r="F433" i="11"/>
  <c r="H433" i="11"/>
  <c r="C434" i="11"/>
  <c r="D434" i="11"/>
  <c r="E434" i="11"/>
  <c r="F434" i="11"/>
  <c r="H434" i="11"/>
  <c r="C435" i="11"/>
  <c r="D435" i="11"/>
  <c r="E435" i="11"/>
  <c r="F435" i="11"/>
  <c r="H435" i="11"/>
  <c r="C436" i="11"/>
  <c r="D436" i="11"/>
  <c r="E436" i="11"/>
  <c r="F436" i="11"/>
  <c r="H436" i="11"/>
  <c r="C437" i="11"/>
  <c r="D437" i="11"/>
  <c r="E437" i="11"/>
  <c r="F437" i="11"/>
  <c r="H437" i="11"/>
  <c r="C438" i="11"/>
  <c r="D438" i="11"/>
  <c r="E438" i="11"/>
  <c r="F438" i="11"/>
  <c r="H438" i="11"/>
  <c r="C439" i="11"/>
  <c r="D439" i="11"/>
  <c r="E439" i="11"/>
  <c r="F439" i="11"/>
  <c r="H439" i="11"/>
  <c r="C440" i="11"/>
  <c r="D440" i="11"/>
  <c r="E440" i="11"/>
  <c r="F440" i="11"/>
  <c r="H440" i="11"/>
  <c r="C441" i="11"/>
  <c r="D441" i="11"/>
  <c r="E441" i="11"/>
  <c r="F441" i="11"/>
  <c r="H441" i="11"/>
  <c r="C442" i="11"/>
  <c r="D442" i="11"/>
  <c r="E442" i="11"/>
  <c r="F442" i="11"/>
  <c r="H442" i="11"/>
  <c r="C443" i="11"/>
  <c r="D443" i="11"/>
  <c r="E443" i="11"/>
  <c r="F443" i="11"/>
  <c r="H443" i="11"/>
  <c r="C444" i="11"/>
  <c r="D444" i="11"/>
  <c r="E444" i="11"/>
  <c r="F444" i="11"/>
  <c r="H444" i="11"/>
  <c r="C445" i="11"/>
  <c r="D445" i="11"/>
  <c r="E445" i="11"/>
  <c r="F445" i="11"/>
  <c r="H445" i="11"/>
  <c r="C446" i="11"/>
  <c r="D446" i="11"/>
  <c r="E446" i="11"/>
  <c r="F446" i="11"/>
  <c r="H446" i="11"/>
  <c r="C447" i="11"/>
  <c r="D447" i="11"/>
  <c r="E447" i="11"/>
  <c r="F447" i="11"/>
  <c r="H447" i="11"/>
  <c r="C448" i="11"/>
  <c r="D448" i="11"/>
  <c r="E448" i="11"/>
  <c r="F448" i="11"/>
  <c r="H448" i="11"/>
  <c r="C449" i="11"/>
  <c r="D449" i="11"/>
  <c r="E449" i="11"/>
  <c r="F449" i="11"/>
  <c r="H449" i="11"/>
  <c r="C450" i="11"/>
  <c r="D450" i="11"/>
  <c r="E450" i="11"/>
  <c r="F450" i="11"/>
  <c r="H450" i="11"/>
  <c r="C451" i="11"/>
  <c r="D451" i="11"/>
  <c r="E451" i="11"/>
  <c r="F451" i="11"/>
  <c r="H451" i="11"/>
  <c r="C452" i="11"/>
  <c r="D452" i="11"/>
  <c r="E452" i="11"/>
  <c r="F452" i="11"/>
  <c r="H452" i="11"/>
  <c r="C453" i="11"/>
  <c r="D453" i="11"/>
  <c r="E453" i="11"/>
  <c r="F453" i="11"/>
  <c r="H453" i="11"/>
  <c r="C454" i="11"/>
  <c r="D454" i="11"/>
  <c r="E454" i="11"/>
  <c r="F454" i="11"/>
  <c r="H454" i="11"/>
  <c r="C455" i="11"/>
  <c r="D455" i="11"/>
  <c r="E455" i="11"/>
  <c r="F455" i="11"/>
  <c r="H455" i="11"/>
  <c r="C456" i="11"/>
  <c r="D456" i="11"/>
  <c r="E456" i="11"/>
  <c r="F456" i="11"/>
  <c r="H456" i="11"/>
  <c r="C457" i="11"/>
  <c r="D457" i="11"/>
  <c r="E457" i="11"/>
  <c r="F457" i="11"/>
  <c r="H457" i="11"/>
  <c r="C458" i="11"/>
  <c r="D458" i="11"/>
  <c r="E458" i="11"/>
  <c r="F458" i="11"/>
  <c r="H458" i="11"/>
  <c r="C459" i="11"/>
  <c r="D459" i="11"/>
  <c r="E459" i="11"/>
  <c r="F459" i="11"/>
  <c r="H459" i="11"/>
  <c r="C460" i="11"/>
  <c r="D460" i="11"/>
  <c r="E460" i="11"/>
  <c r="F460" i="11"/>
  <c r="H460" i="11"/>
  <c r="C461" i="11"/>
  <c r="D461" i="11"/>
  <c r="E461" i="11"/>
  <c r="F461" i="11"/>
  <c r="H461" i="11"/>
  <c r="C462" i="11"/>
  <c r="D462" i="11"/>
  <c r="E462" i="11"/>
  <c r="F462" i="11"/>
  <c r="H462" i="11"/>
  <c r="C463" i="11"/>
  <c r="D463" i="11"/>
  <c r="E463" i="11"/>
  <c r="F463" i="11"/>
  <c r="H463" i="11"/>
  <c r="C464" i="11"/>
  <c r="D464" i="11"/>
  <c r="E464" i="11"/>
  <c r="F464" i="11"/>
  <c r="H464" i="11"/>
  <c r="C465" i="11"/>
  <c r="D465" i="11"/>
  <c r="E465" i="11"/>
  <c r="F465" i="11"/>
  <c r="H465" i="11"/>
  <c r="C466" i="11"/>
  <c r="D466" i="11"/>
  <c r="E466" i="11"/>
  <c r="F466" i="11"/>
  <c r="H466" i="11"/>
  <c r="C467" i="11"/>
  <c r="D467" i="11"/>
  <c r="E467" i="11"/>
  <c r="F467" i="11"/>
  <c r="H467" i="11"/>
  <c r="C468" i="11"/>
  <c r="D468" i="11"/>
  <c r="E468" i="11"/>
  <c r="F468" i="11"/>
  <c r="H468" i="11"/>
  <c r="C469" i="11"/>
  <c r="D469" i="11"/>
  <c r="E469" i="11"/>
  <c r="F469" i="11"/>
  <c r="H469" i="11"/>
  <c r="C470" i="11"/>
  <c r="D470" i="11"/>
  <c r="E470" i="11"/>
  <c r="F470" i="11"/>
  <c r="H470" i="11"/>
  <c r="C471" i="11"/>
  <c r="D471" i="11"/>
  <c r="E471" i="11"/>
  <c r="F471" i="11"/>
  <c r="H471" i="11"/>
  <c r="C472" i="11"/>
  <c r="D472" i="11"/>
  <c r="E472" i="11"/>
  <c r="F472" i="11"/>
  <c r="H472" i="11"/>
  <c r="C473" i="11"/>
  <c r="D473" i="11"/>
  <c r="E473" i="11"/>
  <c r="F473" i="11"/>
  <c r="H473" i="11"/>
  <c r="C474" i="11"/>
  <c r="D474" i="11"/>
  <c r="E474" i="11"/>
  <c r="F474" i="11"/>
  <c r="H474" i="11"/>
  <c r="C475" i="11"/>
  <c r="D475" i="11"/>
  <c r="E475" i="11"/>
  <c r="F475" i="11"/>
  <c r="H475" i="11"/>
  <c r="C476" i="11"/>
  <c r="D476" i="11"/>
  <c r="E476" i="11"/>
  <c r="F476" i="11"/>
  <c r="H476" i="11"/>
  <c r="C477" i="11"/>
  <c r="D477" i="11"/>
  <c r="E477" i="11"/>
  <c r="F477" i="11"/>
  <c r="H477" i="11"/>
  <c r="C478" i="11"/>
  <c r="D478" i="11"/>
  <c r="E478" i="11"/>
  <c r="F478" i="11"/>
  <c r="H478" i="11"/>
  <c r="C479" i="11"/>
  <c r="D479" i="11"/>
  <c r="E479" i="11"/>
  <c r="F479" i="11"/>
  <c r="H479" i="11"/>
  <c r="C480" i="11"/>
  <c r="D480" i="11"/>
  <c r="E480" i="11"/>
  <c r="F480" i="11"/>
  <c r="H480" i="11"/>
  <c r="C481" i="11"/>
  <c r="D481" i="11"/>
  <c r="E481" i="11"/>
  <c r="F481" i="11"/>
  <c r="H481" i="11"/>
  <c r="C482" i="11"/>
  <c r="D482" i="11"/>
  <c r="E482" i="11"/>
  <c r="F482" i="11"/>
  <c r="H482" i="11"/>
  <c r="C483" i="11"/>
  <c r="D483" i="11"/>
  <c r="E483" i="11"/>
  <c r="F483" i="11"/>
  <c r="H483" i="11"/>
  <c r="C484" i="11"/>
  <c r="D484" i="11"/>
  <c r="E484" i="11"/>
  <c r="F484" i="11"/>
  <c r="H484" i="11"/>
  <c r="C485" i="11"/>
  <c r="D485" i="11"/>
  <c r="E485" i="11"/>
  <c r="F485" i="11"/>
  <c r="H485" i="11"/>
  <c r="C486" i="11"/>
  <c r="D486" i="11"/>
  <c r="E486" i="11"/>
  <c r="F486" i="11"/>
  <c r="H486" i="11"/>
  <c r="C487" i="11"/>
  <c r="D487" i="11"/>
  <c r="E487" i="11"/>
  <c r="F487" i="11"/>
  <c r="H487" i="11"/>
  <c r="C488" i="11"/>
  <c r="D488" i="11"/>
  <c r="E488" i="11"/>
  <c r="F488" i="11"/>
  <c r="H488" i="11"/>
  <c r="C489" i="11"/>
  <c r="D489" i="11"/>
  <c r="E489" i="11"/>
  <c r="F489" i="11"/>
  <c r="H489" i="11"/>
  <c r="C490" i="11"/>
  <c r="D490" i="11"/>
  <c r="E490" i="11"/>
  <c r="F490" i="11"/>
  <c r="H490" i="11"/>
  <c r="C491" i="11"/>
  <c r="D491" i="11"/>
  <c r="E491" i="11"/>
  <c r="F491" i="11"/>
  <c r="H491" i="11"/>
  <c r="C492" i="11"/>
  <c r="D492" i="11"/>
  <c r="E492" i="11"/>
  <c r="F492" i="11"/>
  <c r="H492" i="11"/>
  <c r="C493" i="11"/>
  <c r="D493" i="11"/>
  <c r="E493" i="11"/>
  <c r="F493" i="11"/>
  <c r="H493" i="11"/>
  <c r="C494" i="11"/>
  <c r="D494" i="11"/>
  <c r="E494" i="11"/>
  <c r="F494" i="11"/>
  <c r="H494" i="11"/>
  <c r="C495" i="11"/>
  <c r="D495" i="11"/>
  <c r="E495" i="11"/>
  <c r="F495" i="11"/>
  <c r="H495" i="11"/>
  <c r="C496" i="11"/>
  <c r="D496" i="11"/>
  <c r="E496" i="11"/>
  <c r="F496" i="11"/>
  <c r="H496" i="11"/>
  <c r="C497" i="11"/>
  <c r="D497" i="11"/>
  <c r="E497" i="11"/>
  <c r="F497" i="11"/>
  <c r="H497" i="11"/>
  <c r="C498" i="11"/>
  <c r="D498" i="11"/>
  <c r="E498" i="11"/>
  <c r="F498" i="11"/>
  <c r="H498" i="11"/>
  <c r="C499" i="11"/>
  <c r="D499" i="11"/>
  <c r="E499" i="11"/>
  <c r="F499" i="11"/>
  <c r="H499" i="11"/>
  <c r="C500" i="11"/>
  <c r="D500" i="11"/>
  <c r="E500" i="11"/>
  <c r="F500" i="11"/>
  <c r="H500" i="11"/>
  <c r="C501" i="11"/>
  <c r="D501" i="11"/>
  <c r="E501" i="11"/>
  <c r="F501" i="11"/>
  <c r="H501" i="11"/>
  <c r="C502" i="11"/>
  <c r="D502" i="11"/>
  <c r="E502" i="11"/>
  <c r="F502" i="11"/>
  <c r="H502" i="11"/>
  <c r="C503" i="11"/>
  <c r="D503" i="11"/>
  <c r="E503" i="11"/>
  <c r="F503" i="11"/>
  <c r="H503" i="11"/>
  <c r="C504" i="11"/>
  <c r="D504" i="11"/>
  <c r="E504" i="11"/>
  <c r="F504" i="11"/>
  <c r="H504" i="11"/>
  <c r="C505" i="11"/>
  <c r="D505" i="11"/>
  <c r="E505" i="11"/>
  <c r="F505" i="11"/>
  <c r="H505" i="11"/>
  <c r="C506" i="11"/>
  <c r="D506" i="11"/>
  <c r="E506" i="11"/>
  <c r="F506" i="11"/>
  <c r="H506" i="11"/>
  <c r="C507" i="11"/>
  <c r="D507" i="11"/>
  <c r="E507" i="11"/>
  <c r="F507" i="11"/>
  <c r="H507" i="11"/>
  <c r="C508" i="11"/>
  <c r="D508" i="11"/>
  <c r="E508" i="11"/>
  <c r="F508" i="11"/>
  <c r="H508" i="11"/>
  <c r="C509" i="11"/>
  <c r="D509" i="11"/>
  <c r="E509" i="11"/>
  <c r="F509" i="11"/>
  <c r="H509" i="11"/>
  <c r="C510" i="11"/>
  <c r="D510" i="11"/>
  <c r="E510" i="11"/>
  <c r="F510" i="11"/>
  <c r="H510" i="11"/>
  <c r="C511" i="11"/>
  <c r="D511" i="11"/>
  <c r="E511" i="11"/>
  <c r="F511" i="11"/>
  <c r="H511" i="11"/>
  <c r="C512" i="11"/>
  <c r="D512" i="11"/>
  <c r="E512" i="11"/>
  <c r="F512" i="11"/>
  <c r="H512" i="11"/>
  <c r="C513" i="11"/>
  <c r="D513" i="11"/>
  <c r="E513" i="11"/>
  <c r="F513" i="11"/>
  <c r="H513" i="11"/>
  <c r="C514" i="11"/>
  <c r="D514" i="11"/>
  <c r="E514" i="11"/>
  <c r="F514" i="11"/>
  <c r="H514" i="11"/>
  <c r="C515" i="11"/>
  <c r="D515" i="11"/>
  <c r="E515" i="11"/>
  <c r="F515" i="11"/>
  <c r="H515" i="11"/>
  <c r="C516" i="11"/>
  <c r="D516" i="11"/>
  <c r="E516" i="11"/>
  <c r="F516" i="11"/>
  <c r="H516" i="11"/>
  <c r="C517" i="11"/>
  <c r="D517" i="11"/>
  <c r="E517" i="11"/>
  <c r="F517" i="11"/>
  <c r="H517" i="11"/>
  <c r="C518" i="11"/>
  <c r="D518" i="11"/>
  <c r="E518" i="11"/>
  <c r="F518" i="11"/>
  <c r="H518" i="11"/>
  <c r="C519" i="11"/>
  <c r="D519" i="11"/>
  <c r="E519" i="11"/>
  <c r="F519" i="11"/>
  <c r="H519" i="11"/>
  <c r="C520" i="11"/>
  <c r="D520" i="11"/>
  <c r="E520" i="11"/>
  <c r="F520" i="11"/>
  <c r="H520" i="11"/>
  <c r="C521" i="11"/>
  <c r="D521" i="11"/>
  <c r="E521" i="11"/>
  <c r="F521" i="11"/>
  <c r="H521" i="11"/>
  <c r="C522" i="11"/>
  <c r="D522" i="11"/>
  <c r="E522" i="11"/>
  <c r="F522" i="11"/>
  <c r="H522" i="11"/>
  <c r="C523" i="11"/>
  <c r="D523" i="11"/>
  <c r="E523" i="11"/>
  <c r="F523" i="11"/>
  <c r="H523" i="11"/>
  <c r="C524" i="11"/>
  <c r="D524" i="11"/>
  <c r="E524" i="11"/>
  <c r="F524" i="11"/>
  <c r="H524" i="11"/>
  <c r="C525" i="11"/>
  <c r="D525" i="11"/>
  <c r="E525" i="11"/>
  <c r="F525" i="11"/>
  <c r="H525" i="11"/>
  <c r="C526" i="11"/>
  <c r="D526" i="11"/>
  <c r="E526" i="11"/>
  <c r="F526" i="11"/>
  <c r="H526" i="11"/>
  <c r="C527" i="11"/>
  <c r="D527" i="11"/>
  <c r="E527" i="11"/>
  <c r="F527" i="11"/>
  <c r="H527" i="11"/>
  <c r="C528" i="11"/>
  <c r="D528" i="11"/>
  <c r="E528" i="11"/>
  <c r="F528" i="11"/>
  <c r="H528" i="11"/>
  <c r="C529" i="11"/>
  <c r="D529" i="11"/>
  <c r="E529" i="11"/>
  <c r="F529" i="11"/>
  <c r="H529" i="11"/>
  <c r="C530" i="11"/>
  <c r="D530" i="11"/>
  <c r="E530" i="11"/>
  <c r="F530" i="11"/>
  <c r="H530" i="11"/>
  <c r="C531" i="11"/>
  <c r="D531" i="11"/>
  <c r="E531" i="11"/>
  <c r="F531" i="11"/>
  <c r="H531" i="11"/>
  <c r="C532" i="11"/>
  <c r="D532" i="11"/>
  <c r="E532" i="11"/>
  <c r="F532" i="11"/>
  <c r="H532" i="11"/>
  <c r="C533" i="11"/>
  <c r="D533" i="11"/>
  <c r="E533" i="11"/>
  <c r="F533" i="11"/>
  <c r="H533" i="11"/>
  <c r="C534" i="11"/>
  <c r="D534" i="11"/>
  <c r="E534" i="11"/>
  <c r="F534" i="11"/>
  <c r="H534" i="11"/>
  <c r="C535" i="11"/>
  <c r="D535" i="11"/>
  <c r="E535" i="11"/>
  <c r="F535" i="11"/>
  <c r="H535" i="11"/>
  <c r="C536" i="11"/>
  <c r="D536" i="11"/>
  <c r="E536" i="11"/>
  <c r="F536" i="11"/>
  <c r="H536" i="11"/>
  <c r="C537" i="11"/>
  <c r="D537" i="11"/>
  <c r="E537" i="11"/>
  <c r="F537" i="11"/>
  <c r="H537" i="11"/>
  <c r="C538" i="11"/>
  <c r="D538" i="11"/>
  <c r="E538" i="11"/>
  <c r="F538" i="11"/>
  <c r="H538" i="11"/>
  <c r="C539" i="11"/>
  <c r="D539" i="11"/>
  <c r="E539" i="11"/>
  <c r="F539" i="11"/>
  <c r="H539" i="11"/>
  <c r="C540" i="11"/>
  <c r="D540" i="11"/>
  <c r="E540" i="11"/>
  <c r="F540" i="11"/>
  <c r="H540" i="11"/>
  <c r="C541" i="11"/>
  <c r="D541" i="11"/>
  <c r="E541" i="11"/>
  <c r="F541" i="11"/>
  <c r="H541" i="11"/>
  <c r="C542" i="11"/>
  <c r="D542" i="11"/>
  <c r="E542" i="11"/>
  <c r="F542" i="11"/>
  <c r="H542" i="11"/>
  <c r="C543" i="11"/>
  <c r="D543" i="11"/>
  <c r="E543" i="11"/>
  <c r="F543" i="11"/>
  <c r="H543" i="11"/>
  <c r="C544" i="11"/>
  <c r="D544" i="11"/>
  <c r="E544" i="11"/>
  <c r="F544" i="11"/>
  <c r="H544" i="11"/>
  <c r="C545" i="11"/>
  <c r="D545" i="11"/>
  <c r="E545" i="11"/>
  <c r="F545" i="11"/>
  <c r="H545" i="11"/>
  <c r="C546" i="11"/>
  <c r="D546" i="11"/>
  <c r="E546" i="11"/>
  <c r="F546" i="11"/>
  <c r="H546" i="11"/>
  <c r="C547" i="11"/>
  <c r="D547" i="11"/>
  <c r="E547" i="11"/>
  <c r="F547" i="11"/>
  <c r="H547" i="11"/>
  <c r="C548" i="11"/>
  <c r="D548" i="11"/>
  <c r="E548" i="11"/>
  <c r="F548" i="11"/>
  <c r="H548" i="11"/>
  <c r="C549" i="11"/>
  <c r="D549" i="11"/>
  <c r="E549" i="11"/>
  <c r="F549" i="11"/>
  <c r="H549" i="11"/>
  <c r="C550" i="11"/>
  <c r="D550" i="11"/>
  <c r="E550" i="11"/>
  <c r="F550" i="11"/>
  <c r="H550" i="11"/>
  <c r="C551" i="11"/>
  <c r="D551" i="11"/>
  <c r="E551" i="11"/>
  <c r="F551" i="11"/>
  <c r="H551" i="11"/>
  <c r="C552" i="11"/>
  <c r="D552" i="11"/>
  <c r="E552" i="11"/>
  <c r="F552" i="11"/>
  <c r="H552" i="11"/>
  <c r="C553" i="11"/>
  <c r="D553" i="11"/>
  <c r="E553" i="11"/>
  <c r="F553" i="11"/>
  <c r="H553" i="11"/>
  <c r="C554" i="11"/>
  <c r="D554" i="11"/>
  <c r="E554" i="11"/>
  <c r="F554" i="11"/>
  <c r="H554" i="11"/>
  <c r="C555" i="11"/>
  <c r="D555" i="11"/>
  <c r="E555" i="11"/>
  <c r="F555" i="11"/>
  <c r="H555" i="11"/>
  <c r="C556" i="11"/>
  <c r="D556" i="11"/>
  <c r="E556" i="11"/>
  <c r="F556" i="11"/>
  <c r="H556" i="11"/>
  <c r="C557" i="11"/>
  <c r="D557" i="11"/>
  <c r="E557" i="11"/>
  <c r="F557" i="11"/>
  <c r="H557" i="11"/>
  <c r="C558" i="11"/>
  <c r="D558" i="11"/>
  <c r="E558" i="11"/>
  <c r="F558" i="11"/>
  <c r="H558" i="11"/>
  <c r="C559" i="11"/>
  <c r="D559" i="11"/>
  <c r="E559" i="11"/>
  <c r="F559" i="11"/>
  <c r="H559" i="11"/>
  <c r="C560" i="11"/>
  <c r="D560" i="11"/>
  <c r="E560" i="11"/>
  <c r="F560" i="11"/>
  <c r="H560" i="11"/>
  <c r="C561" i="11"/>
  <c r="D561" i="11"/>
  <c r="E561" i="11"/>
  <c r="F561" i="11"/>
  <c r="H561" i="11"/>
  <c r="C562" i="11"/>
  <c r="D562" i="11"/>
  <c r="E562" i="11"/>
  <c r="F562" i="11"/>
  <c r="H562" i="11"/>
  <c r="C563" i="11"/>
  <c r="D563" i="11"/>
  <c r="E563" i="11"/>
  <c r="F563" i="11"/>
  <c r="H563" i="11"/>
  <c r="C564" i="11"/>
  <c r="D564" i="11"/>
  <c r="E564" i="11"/>
  <c r="F564" i="11"/>
  <c r="H564" i="11"/>
  <c r="C565" i="11"/>
  <c r="D565" i="11"/>
  <c r="E565" i="11"/>
  <c r="F565" i="11"/>
  <c r="H565" i="11"/>
  <c r="C566" i="11"/>
  <c r="D566" i="11"/>
  <c r="E566" i="11"/>
  <c r="F566" i="11"/>
  <c r="H566" i="11"/>
  <c r="C567" i="11"/>
  <c r="D567" i="11"/>
  <c r="E567" i="11"/>
  <c r="F567" i="11"/>
  <c r="H567" i="11"/>
  <c r="C568" i="11"/>
  <c r="D568" i="11"/>
  <c r="E568" i="11"/>
  <c r="F568" i="11"/>
  <c r="H568" i="11"/>
  <c r="C569" i="11"/>
  <c r="D569" i="11"/>
  <c r="E569" i="11"/>
  <c r="F569" i="11"/>
  <c r="H569" i="11"/>
  <c r="C570" i="11"/>
  <c r="D570" i="11"/>
  <c r="E570" i="11"/>
  <c r="F570" i="11"/>
  <c r="H570" i="11"/>
  <c r="C571" i="11"/>
  <c r="D571" i="11"/>
  <c r="E571" i="11"/>
  <c r="F571" i="11"/>
  <c r="H571" i="11"/>
  <c r="C572" i="11"/>
  <c r="D572" i="11"/>
  <c r="E572" i="11"/>
  <c r="F572" i="11"/>
  <c r="H572" i="11"/>
  <c r="C573" i="11"/>
  <c r="D573" i="11"/>
  <c r="E573" i="11"/>
  <c r="F573" i="11"/>
  <c r="H573" i="11"/>
  <c r="C574" i="11"/>
  <c r="D574" i="11"/>
  <c r="E574" i="11"/>
  <c r="F574" i="11"/>
  <c r="H574" i="11"/>
  <c r="C575" i="11"/>
  <c r="D575" i="11"/>
  <c r="E575" i="11"/>
  <c r="F575" i="11"/>
  <c r="H575" i="11"/>
  <c r="C576" i="11"/>
  <c r="D576" i="11"/>
  <c r="E576" i="11"/>
  <c r="F576" i="11"/>
  <c r="H576" i="11"/>
  <c r="C577" i="11"/>
  <c r="D577" i="11"/>
  <c r="E577" i="11"/>
  <c r="F577" i="11"/>
  <c r="H577" i="11"/>
  <c r="C578" i="11"/>
  <c r="D578" i="11"/>
  <c r="E578" i="11"/>
  <c r="F578" i="11"/>
  <c r="H578" i="11"/>
  <c r="C579" i="11"/>
  <c r="D579" i="11"/>
  <c r="E579" i="11"/>
  <c r="F579" i="11"/>
  <c r="H579" i="11"/>
  <c r="C580" i="11"/>
  <c r="D580" i="11"/>
  <c r="E580" i="11"/>
  <c r="F580" i="11"/>
  <c r="H580" i="11"/>
  <c r="C581" i="11"/>
  <c r="D581" i="11"/>
  <c r="E581" i="11"/>
  <c r="F581" i="11"/>
  <c r="H581" i="11"/>
  <c r="C582" i="11"/>
  <c r="D582" i="11"/>
  <c r="E582" i="11"/>
  <c r="F582" i="11"/>
  <c r="H582" i="11"/>
  <c r="C583" i="11"/>
  <c r="D583" i="11"/>
  <c r="E583" i="11"/>
  <c r="F583" i="11"/>
  <c r="H583" i="11"/>
  <c r="C584" i="11"/>
  <c r="D584" i="11"/>
  <c r="E584" i="11"/>
  <c r="F584" i="11"/>
  <c r="H584" i="11"/>
  <c r="C585" i="11"/>
  <c r="D585" i="11"/>
  <c r="E585" i="11"/>
  <c r="F585" i="11"/>
  <c r="H585" i="11"/>
  <c r="C586" i="11"/>
  <c r="D586" i="11"/>
  <c r="E586" i="11"/>
  <c r="F586" i="11"/>
  <c r="H586" i="11"/>
  <c r="C587" i="11"/>
  <c r="D587" i="11"/>
  <c r="E587" i="11"/>
  <c r="F587" i="11"/>
  <c r="H587" i="11"/>
  <c r="C588" i="11"/>
  <c r="D588" i="11"/>
  <c r="E588" i="11"/>
  <c r="F588" i="11"/>
  <c r="H588" i="11"/>
  <c r="C589" i="11"/>
  <c r="D589" i="11"/>
  <c r="E589" i="11"/>
  <c r="F589" i="11"/>
  <c r="H589" i="11"/>
  <c r="C590" i="11"/>
  <c r="D590" i="11"/>
  <c r="E590" i="11"/>
  <c r="F590" i="11"/>
  <c r="H590" i="11"/>
  <c r="C591" i="11"/>
  <c r="D591" i="11"/>
  <c r="E591" i="11"/>
  <c r="F591" i="11"/>
  <c r="H591" i="11"/>
  <c r="C592" i="11"/>
  <c r="D592" i="11"/>
  <c r="E592" i="11"/>
  <c r="F592" i="11"/>
  <c r="H592" i="11"/>
  <c r="C593" i="11"/>
  <c r="D593" i="11"/>
  <c r="E593" i="11"/>
  <c r="F593" i="11"/>
  <c r="H593" i="11"/>
  <c r="C594" i="11"/>
  <c r="D594" i="11"/>
  <c r="E594" i="11"/>
  <c r="F594" i="11"/>
  <c r="H594" i="11"/>
  <c r="C595" i="11"/>
  <c r="D595" i="11"/>
  <c r="E595" i="11"/>
  <c r="F595" i="11"/>
  <c r="H595" i="11"/>
  <c r="C596" i="11"/>
  <c r="D596" i="11"/>
  <c r="E596" i="11"/>
  <c r="F596" i="11"/>
  <c r="H596" i="11"/>
  <c r="C597" i="11"/>
  <c r="D597" i="11"/>
  <c r="E597" i="11"/>
  <c r="F597" i="11"/>
  <c r="H597" i="11"/>
  <c r="C598" i="11"/>
  <c r="D598" i="11"/>
  <c r="E598" i="11"/>
  <c r="F598" i="11"/>
  <c r="H598" i="11"/>
  <c r="C599" i="11"/>
  <c r="D599" i="11"/>
  <c r="E599" i="11"/>
  <c r="F599" i="11"/>
  <c r="H599" i="11"/>
  <c r="C600" i="11"/>
  <c r="D600" i="11"/>
  <c r="E600" i="11"/>
  <c r="F600" i="11"/>
  <c r="H600" i="11"/>
  <c r="C601" i="11"/>
  <c r="D601" i="11"/>
  <c r="E601" i="11"/>
  <c r="F601" i="11"/>
  <c r="H601" i="11"/>
  <c r="C602" i="11"/>
  <c r="D602" i="11"/>
  <c r="E602" i="11"/>
  <c r="F602" i="11"/>
  <c r="H602" i="11"/>
  <c r="C603" i="11"/>
  <c r="D603" i="11"/>
  <c r="E603" i="11"/>
  <c r="F603" i="11"/>
  <c r="H603" i="11"/>
  <c r="C604" i="11"/>
  <c r="D604" i="11"/>
  <c r="E604" i="11"/>
  <c r="F604" i="11"/>
  <c r="H604" i="11"/>
  <c r="C605" i="11"/>
  <c r="D605" i="11"/>
  <c r="E605" i="11"/>
  <c r="F605" i="11"/>
  <c r="H605" i="11"/>
  <c r="C606" i="11"/>
  <c r="D606" i="11"/>
  <c r="E606" i="11"/>
  <c r="F606" i="11"/>
  <c r="H606" i="11"/>
  <c r="C607" i="11"/>
  <c r="D607" i="11"/>
  <c r="E607" i="11"/>
  <c r="F607" i="11"/>
  <c r="H607" i="11"/>
  <c r="C608" i="11"/>
  <c r="D608" i="11"/>
  <c r="E608" i="11"/>
  <c r="F608" i="11"/>
  <c r="H608" i="11"/>
  <c r="C609" i="11"/>
  <c r="D609" i="11"/>
  <c r="E609" i="11"/>
  <c r="F609" i="11"/>
  <c r="H609" i="11"/>
  <c r="C610" i="11"/>
  <c r="D610" i="11"/>
  <c r="E610" i="11"/>
  <c r="F610" i="11"/>
  <c r="H610" i="11"/>
  <c r="C611" i="11"/>
  <c r="D611" i="11"/>
  <c r="E611" i="11"/>
  <c r="F611" i="11"/>
  <c r="H611" i="11"/>
  <c r="C612" i="11"/>
  <c r="D612" i="11"/>
  <c r="E612" i="11"/>
  <c r="F612" i="11"/>
  <c r="H612" i="11"/>
  <c r="C613" i="11"/>
  <c r="D613" i="11"/>
  <c r="E613" i="11"/>
  <c r="F613" i="11"/>
  <c r="H613" i="11"/>
  <c r="C614" i="11"/>
  <c r="D614" i="11"/>
  <c r="E614" i="11"/>
  <c r="F614" i="11"/>
  <c r="H614" i="11"/>
  <c r="C615" i="11"/>
  <c r="D615" i="11"/>
  <c r="E615" i="11"/>
  <c r="F615" i="11"/>
  <c r="H615" i="11"/>
  <c r="C616" i="11"/>
  <c r="D616" i="11"/>
  <c r="E616" i="11"/>
  <c r="F616" i="11"/>
  <c r="H616" i="11"/>
  <c r="C617" i="11"/>
  <c r="D617" i="11"/>
  <c r="E617" i="11"/>
  <c r="F617" i="11"/>
  <c r="H617" i="11"/>
  <c r="C618" i="11"/>
  <c r="D618" i="11"/>
  <c r="E618" i="11"/>
  <c r="F618" i="11"/>
  <c r="H618" i="11"/>
  <c r="C619" i="11"/>
  <c r="D619" i="11"/>
  <c r="E619" i="11"/>
  <c r="F619" i="11"/>
  <c r="H619" i="11"/>
  <c r="C620" i="11"/>
  <c r="D620" i="11"/>
  <c r="E620" i="11"/>
  <c r="F620" i="11"/>
  <c r="H620" i="11"/>
  <c r="C621" i="11"/>
  <c r="D621" i="11"/>
  <c r="E621" i="11"/>
  <c r="F621" i="11"/>
  <c r="H621" i="11"/>
  <c r="C622" i="11"/>
  <c r="D622" i="11"/>
  <c r="E622" i="11"/>
  <c r="F622" i="11"/>
  <c r="H622" i="11"/>
  <c r="C623" i="11"/>
  <c r="D623" i="11"/>
  <c r="E623" i="11"/>
  <c r="F623" i="11"/>
  <c r="H623" i="11"/>
  <c r="C624" i="11"/>
  <c r="D624" i="11"/>
  <c r="E624" i="11"/>
  <c r="F624" i="11"/>
  <c r="H624" i="11"/>
  <c r="C625" i="11"/>
  <c r="D625" i="11"/>
  <c r="E625" i="11"/>
  <c r="F625" i="11"/>
  <c r="H625" i="11"/>
  <c r="C626" i="11"/>
  <c r="D626" i="11"/>
  <c r="E626" i="11"/>
  <c r="F626" i="11"/>
  <c r="H626" i="11"/>
  <c r="C627" i="11"/>
  <c r="D627" i="11"/>
  <c r="E627" i="11"/>
  <c r="F627" i="11"/>
  <c r="H627" i="11"/>
  <c r="C628" i="11"/>
  <c r="D628" i="11"/>
  <c r="E628" i="11"/>
  <c r="F628" i="11"/>
  <c r="H628" i="11"/>
  <c r="C629" i="11"/>
  <c r="D629" i="11"/>
  <c r="E629" i="11"/>
  <c r="F629" i="11"/>
  <c r="H629" i="11"/>
  <c r="C630" i="11"/>
  <c r="D630" i="11"/>
  <c r="E630" i="11"/>
  <c r="F630" i="11"/>
  <c r="H630" i="11"/>
  <c r="C631" i="11"/>
  <c r="D631" i="11"/>
  <c r="E631" i="11"/>
  <c r="F631" i="11"/>
  <c r="H631" i="11"/>
  <c r="C632" i="11"/>
  <c r="D632" i="11"/>
  <c r="E632" i="11"/>
  <c r="F632" i="11"/>
  <c r="H632" i="11"/>
  <c r="C633" i="11"/>
  <c r="D633" i="11"/>
  <c r="E633" i="11"/>
  <c r="F633" i="11"/>
  <c r="H633" i="11"/>
  <c r="C634" i="11"/>
  <c r="D634" i="11"/>
  <c r="E634" i="11"/>
  <c r="F634" i="11"/>
  <c r="H634" i="11"/>
  <c r="C635" i="11"/>
  <c r="D635" i="11"/>
  <c r="E635" i="11"/>
  <c r="F635" i="11"/>
  <c r="H635" i="11"/>
  <c r="C636" i="11"/>
  <c r="D636" i="11"/>
  <c r="E636" i="11"/>
  <c r="F636" i="11"/>
  <c r="H636" i="11"/>
  <c r="C637" i="11"/>
  <c r="D637" i="11"/>
  <c r="E637" i="11"/>
  <c r="F637" i="11"/>
  <c r="H637" i="11"/>
  <c r="C638" i="11"/>
  <c r="D638" i="11"/>
  <c r="E638" i="11"/>
  <c r="F638" i="11"/>
  <c r="H638" i="11"/>
  <c r="C639" i="11"/>
  <c r="D639" i="11"/>
  <c r="E639" i="11"/>
  <c r="F639" i="11"/>
  <c r="H639" i="11"/>
  <c r="C640" i="11"/>
  <c r="D640" i="11"/>
  <c r="E640" i="11"/>
  <c r="F640" i="11"/>
  <c r="H640" i="11"/>
  <c r="C641" i="11"/>
  <c r="D641" i="11"/>
  <c r="E641" i="11"/>
  <c r="F641" i="11"/>
  <c r="H641" i="11"/>
  <c r="C642" i="11"/>
  <c r="D642" i="11"/>
  <c r="E642" i="11"/>
  <c r="F642" i="11"/>
  <c r="H642" i="11"/>
  <c r="C643" i="11"/>
  <c r="D643" i="11"/>
  <c r="E643" i="11"/>
  <c r="F643" i="11"/>
  <c r="H643" i="11"/>
  <c r="C644" i="11"/>
  <c r="D644" i="11"/>
  <c r="E644" i="11"/>
  <c r="F644" i="11"/>
  <c r="H644" i="11"/>
  <c r="C645" i="11"/>
  <c r="D645" i="11"/>
  <c r="E645" i="11"/>
  <c r="F645" i="11"/>
  <c r="H645" i="11"/>
  <c r="C646" i="11"/>
  <c r="D646" i="11"/>
  <c r="E646" i="11"/>
  <c r="F646" i="11"/>
  <c r="H646" i="11"/>
  <c r="C647" i="11"/>
  <c r="D647" i="11"/>
  <c r="E647" i="11"/>
  <c r="F647" i="11"/>
  <c r="H647" i="11"/>
  <c r="C648" i="11"/>
  <c r="D648" i="11"/>
  <c r="E648" i="11"/>
  <c r="F648" i="11"/>
  <c r="H648" i="11"/>
  <c r="C649" i="11"/>
  <c r="D649" i="11"/>
  <c r="E649" i="11"/>
  <c r="F649" i="11"/>
  <c r="H649" i="11"/>
  <c r="C650" i="11"/>
  <c r="D650" i="11"/>
  <c r="E650" i="11"/>
  <c r="F650" i="11"/>
  <c r="H650" i="11"/>
  <c r="C651" i="11"/>
  <c r="D651" i="11"/>
  <c r="E651" i="11"/>
  <c r="F651" i="11"/>
  <c r="H651" i="11"/>
  <c r="C652" i="11"/>
  <c r="D652" i="11"/>
  <c r="E652" i="11"/>
  <c r="F652" i="11"/>
  <c r="H652" i="11"/>
  <c r="C653" i="11"/>
  <c r="D653" i="11"/>
  <c r="E653" i="11"/>
  <c r="F653" i="11"/>
  <c r="H653" i="11"/>
  <c r="C654" i="11"/>
  <c r="D654" i="11"/>
  <c r="E654" i="11"/>
  <c r="F654" i="11"/>
  <c r="H654" i="11"/>
  <c r="C655" i="11"/>
  <c r="D655" i="11"/>
  <c r="E655" i="11"/>
  <c r="F655" i="11"/>
  <c r="H655" i="11"/>
  <c r="C656" i="11"/>
  <c r="D656" i="11"/>
  <c r="E656" i="11"/>
  <c r="F656" i="11"/>
  <c r="H656" i="11"/>
  <c r="C657" i="11"/>
  <c r="D657" i="11"/>
  <c r="E657" i="11"/>
  <c r="F657" i="11"/>
  <c r="H657" i="11"/>
  <c r="C658" i="11"/>
  <c r="D658" i="11"/>
  <c r="E658" i="11"/>
  <c r="F658" i="11"/>
  <c r="H658" i="11"/>
  <c r="C659" i="11"/>
  <c r="D659" i="11"/>
  <c r="E659" i="11"/>
  <c r="F659" i="11"/>
  <c r="H659" i="11"/>
  <c r="C660" i="11"/>
  <c r="D660" i="11"/>
  <c r="E660" i="11"/>
  <c r="F660" i="11"/>
  <c r="H660" i="11"/>
  <c r="C661" i="11"/>
  <c r="D661" i="11"/>
  <c r="E661" i="11"/>
  <c r="F661" i="11"/>
  <c r="H661" i="11"/>
  <c r="C662" i="11"/>
  <c r="D662" i="11"/>
  <c r="E662" i="11"/>
  <c r="F662" i="11"/>
  <c r="H662" i="11"/>
  <c r="C663" i="11"/>
  <c r="D663" i="11"/>
  <c r="E663" i="11"/>
  <c r="F663" i="11"/>
  <c r="H663" i="11"/>
  <c r="C664" i="11"/>
  <c r="D664" i="11"/>
  <c r="E664" i="11"/>
  <c r="F664" i="11"/>
  <c r="H664" i="11"/>
  <c r="C665" i="11"/>
  <c r="D665" i="11"/>
  <c r="E665" i="11"/>
  <c r="F665" i="11"/>
  <c r="H665" i="11"/>
  <c r="C666" i="11"/>
  <c r="D666" i="11"/>
  <c r="E666" i="11"/>
  <c r="F666" i="11"/>
  <c r="H666" i="11"/>
  <c r="C667" i="11"/>
  <c r="D667" i="11"/>
  <c r="E667" i="11"/>
  <c r="F667" i="11"/>
  <c r="H667" i="11"/>
  <c r="C668" i="11"/>
  <c r="D668" i="11"/>
  <c r="E668" i="11"/>
  <c r="F668" i="11"/>
  <c r="H668" i="11"/>
  <c r="C669" i="11"/>
  <c r="D669" i="11"/>
  <c r="E669" i="11"/>
  <c r="F669" i="11"/>
  <c r="H669" i="11"/>
  <c r="C670" i="11"/>
  <c r="D670" i="11"/>
  <c r="E670" i="11"/>
  <c r="F670" i="11"/>
  <c r="H670" i="11"/>
  <c r="C671" i="11"/>
  <c r="D671" i="11"/>
  <c r="E671" i="11"/>
  <c r="F671" i="11"/>
  <c r="H671" i="11"/>
  <c r="C672" i="11"/>
  <c r="D672" i="11"/>
  <c r="E672" i="11"/>
  <c r="F672" i="11"/>
  <c r="H672" i="11"/>
  <c r="C673" i="11"/>
  <c r="D673" i="11"/>
  <c r="E673" i="11"/>
  <c r="F673" i="11"/>
  <c r="H673" i="11"/>
  <c r="C674" i="11"/>
  <c r="D674" i="11"/>
  <c r="E674" i="11"/>
  <c r="F674" i="11"/>
  <c r="H674" i="11"/>
  <c r="C675" i="11"/>
  <c r="D675" i="11"/>
  <c r="E675" i="11"/>
  <c r="F675" i="11"/>
  <c r="H675" i="11"/>
  <c r="C676" i="11"/>
  <c r="D676" i="11"/>
  <c r="E676" i="11"/>
  <c r="F676" i="11"/>
  <c r="H676" i="11"/>
  <c r="C677" i="11"/>
  <c r="D677" i="11"/>
  <c r="E677" i="11"/>
  <c r="F677" i="11"/>
  <c r="H677" i="11"/>
  <c r="C678" i="11"/>
  <c r="D678" i="11"/>
  <c r="E678" i="11"/>
  <c r="F678" i="11"/>
  <c r="H678" i="11"/>
  <c r="C679" i="11"/>
  <c r="D679" i="11"/>
  <c r="E679" i="11"/>
  <c r="F679" i="11"/>
  <c r="H679" i="11"/>
  <c r="C680" i="11"/>
  <c r="D680" i="11"/>
  <c r="E680" i="11"/>
  <c r="F680" i="11"/>
  <c r="H680" i="11"/>
  <c r="C681" i="11"/>
  <c r="D681" i="11"/>
  <c r="E681" i="11"/>
  <c r="F681" i="11"/>
  <c r="H681" i="11"/>
  <c r="C682" i="11"/>
  <c r="D682" i="11"/>
  <c r="E682" i="11"/>
  <c r="F682" i="11"/>
  <c r="H682" i="11"/>
  <c r="C683" i="11"/>
  <c r="D683" i="11"/>
  <c r="E683" i="11"/>
  <c r="F683" i="11"/>
  <c r="H683" i="11"/>
  <c r="C684" i="11"/>
  <c r="D684" i="11"/>
  <c r="E684" i="11"/>
  <c r="F684" i="11"/>
  <c r="H684" i="11"/>
  <c r="C685" i="11"/>
  <c r="D685" i="11"/>
  <c r="E685" i="11"/>
  <c r="F685" i="11"/>
  <c r="H685" i="11"/>
  <c r="C686" i="11"/>
  <c r="D686" i="11"/>
  <c r="E686" i="11"/>
  <c r="F686" i="11"/>
  <c r="H686" i="11"/>
  <c r="C687" i="11"/>
  <c r="D687" i="11"/>
  <c r="E687" i="11"/>
  <c r="F687" i="11"/>
  <c r="H687" i="11"/>
  <c r="C688" i="11"/>
  <c r="D688" i="11"/>
  <c r="E688" i="11"/>
  <c r="F688" i="11"/>
  <c r="H688" i="11"/>
  <c r="C689" i="11"/>
  <c r="D689" i="11"/>
  <c r="E689" i="11"/>
  <c r="F689" i="11"/>
  <c r="H689" i="11"/>
  <c r="C690" i="11"/>
  <c r="D690" i="11"/>
  <c r="E690" i="11"/>
  <c r="F690" i="11"/>
  <c r="H690" i="11"/>
  <c r="C691" i="11"/>
  <c r="D691" i="11"/>
  <c r="E691" i="11"/>
  <c r="F691" i="11"/>
  <c r="H691" i="11"/>
  <c r="C692" i="11"/>
  <c r="D692" i="11"/>
  <c r="E692" i="11"/>
  <c r="F692" i="11"/>
  <c r="H692" i="11"/>
  <c r="C693" i="11"/>
  <c r="D693" i="11"/>
  <c r="E693" i="11"/>
  <c r="F693" i="11"/>
  <c r="H693" i="11"/>
  <c r="C694" i="11"/>
  <c r="D694" i="11"/>
  <c r="E694" i="11"/>
  <c r="F694" i="11"/>
  <c r="H694" i="11"/>
  <c r="C695" i="11"/>
  <c r="D695" i="11"/>
  <c r="E695" i="11"/>
  <c r="F695" i="11"/>
  <c r="H695" i="11"/>
  <c r="C696" i="11"/>
  <c r="D696" i="11"/>
  <c r="E696" i="11"/>
  <c r="F696" i="11"/>
  <c r="H696" i="11"/>
  <c r="C697" i="11"/>
  <c r="D697" i="11"/>
  <c r="E697" i="11"/>
  <c r="F697" i="11"/>
  <c r="H697" i="11"/>
  <c r="C698" i="11"/>
  <c r="D698" i="11"/>
  <c r="E698" i="11"/>
  <c r="F698" i="11"/>
  <c r="H698" i="11"/>
  <c r="C699" i="11"/>
  <c r="D699" i="11"/>
  <c r="E699" i="11"/>
  <c r="F699" i="11"/>
  <c r="H699" i="11"/>
  <c r="C700" i="11"/>
  <c r="D700" i="11"/>
  <c r="E700" i="11"/>
  <c r="F700" i="11"/>
  <c r="H700" i="11"/>
  <c r="C701" i="11"/>
  <c r="D701" i="11"/>
  <c r="E701" i="11"/>
  <c r="F701" i="11"/>
  <c r="H701" i="11"/>
  <c r="C702" i="11"/>
  <c r="D702" i="11"/>
  <c r="E702" i="11"/>
  <c r="F702" i="11"/>
  <c r="H702" i="11"/>
  <c r="C703" i="11"/>
  <c r="D703" i="11"/>
  <c r="E703" i="11"/>
  <c r="F703" i="11"/>
  <c r="H703" i="11"/>
  <c r="C704" i="11"/>
  <c r="D704" i="11"/>
  <c r="E704" i="11"/>
  <c r="F704" i="11"/>
  <c r="H704" i="11"/>
  <c r="C705" i="11"/>
  <c r="D705" i="11"/>
  <c r="E705" i="11"/>
  <c r="F705" i="11"/>
  <c r="H705" i="11"/>
  <c r="C706" i="11"/>
  <c r="D706" i="11"/>
  <c r="E706" i="11"/>
  <c r="F706" i="11"/>
  <c r="H706" i="11"/>
  <c r="C707" i="11"/>
  <c r="D707" i="11"/>
  <c r="E707" i="11"/>
  <c r="F707" i="11"/>
  <c r="H707" i="11"/>
  <c r="C708" i="11"/>
  <c r="D708" i="11"/>
  <c r="E708" i="11"/>
  <c r="F708" i="11"/>
  <c r="H708" i="11"/>
  <c r="C709" i="11"/>
  <c r="D709" i="11"/>
  <c r="E709" i="11"/>
  <c r="F709" i="11"/>
  <c r="H709" i="11"/>
  <c r="C710" i="11"/>
  <c r="D710" i="11"/>
  <c r="E710" i="11"/>
  <c r="F710" i="11"/>
  <c r="H710" i="11"/>
  <c r="C711" i="11"/>
  <c r="D711" i="11"/>
  <c r="E711" i="11"/>
  <c r="F711" i="11"/>
  <c r="H711" i="11"/>
  <c r="C712" i="11"/>
  <c r="D712" i="11"/>
  <c r="E712" i="11"/>
  <c r="F712" i="11"/>
  <c r="H712" i="11"/>
  <c r="C713" i="11"/>
  <c r="D713" i="11"/>
  <c r="E713" i="11"/>
  <c r="F713" i="11"/>
  <c r="H713" i="11"/>
  <c r="C714" i="11"/>
  <c r="D714" i="11"/>
  <c r="E714" i="11"/>
  <c r="F714" i="11"/>
  <c r="H714" i="11"/>
  <c r="C715" i="11"/>
  <c r="D715" i="11"/>
  <c r="E715" i="11"/>
  <c r="F715" i="11"/>
  <c r="H715" i="11"/>
  <c r="C716" i="11"/>
  <c r="D716" i="11"/>
  <c r="E716" i="11"/>
  <c r="F716" i="11"/>
  <c r="H716" i="11"/>
  <c r="C717" i="11"/>
  <c r="D717" i="11"/>
  <c r="E717" i="11"/>
  <c r="F717" i="11"/>
  <c r="H717" i="11"/>
  <c r="C718" i="11"/>
  <c r="D718" i="11"/>
  <c r="E718" i="11"/>
  <c r="F718" i="11"/>
  <c r="H718" i="11"/>
  <c r="C719" i="11"/>
  <c r="D719" i="11"/>
  <c r="E719" i="11"/>
  <c r="F719" i="11"/>
  <c r="H719" i="11"/>
  <c r="C720" i="11"/>
  <c r="D720" i="11"/>
  <c r="E720" i="11"/>
  <c r="F720" i="11"/>
  <c r="H720" i="11"/>
  <c r="C721" i="11"/>
  <c r="D721" i="11"/>
  <c r="E721" i="11"/>
  <c r="F721" i="11"/>
  <c r="H721" i="11"/>
  <c r="C722" i="11"/>
  <c r="D722" i="11"/>
  <c r="E722" i="11"/>
  <c r="F722" i="11"/>
  <c r="H722" i="11"/>
  <c r="C723" i="11"/>
  <c r="D723" i="11"/>
  <c r="E723" i="11"/>
  <c r="F723" i="11"/>
  <c r="H723" i="11"/>
  <c r="C724" i="11"/>
  <c r="D724" i="11"/>
  <c r="E724" i="11"/>
  <c r="F724" i="11"/>
  <c r="H724" i="11"/>
  <c r="C725" i="11"/>
  <c r="D725" i="11"/>
  <c r="E725" i="11"/>
  <c r="F725" i="11"/>
  <c r="H725" i="11"/>
  <c r="C726" i="11"/>
  <c r="D726" i="11"/>
  <c r="E726" i="11"/>
  <c r="F726" i="11"/>
  <c r="H726" i="11"/>
  <c r="C727" i="11"/>
  <c r="D727" i="11"/>
  <c r="E727" i="11"/>
  <c r="F727" i="11"/>
  <c r="H727" i="11"/>
  <c r="C728" i="11"/>
  <c r="D728" i="11"/>
  <c r="E728" i="11"/>
  <c r="F728" i="11"/>
  <c r="H728" i="11"/>
  <c r="C729" i="11"/>
  <c r="D729" i="11"/>
  <c r="E729" i="11"/>
  <c r="F729" i="11"/>
  <c r="H729" i="11"/>
  <c r="C730" i="11"/>
  <c r="D730" i="11"/>
  <c r="E730" i="11"/>
  <c r="F730" i="11"/>
  <c r="H730" i="11"/>
  <c r="C731" i="11"/>
  <c r="D731" i="11"/>
  <c r="E731" i="11"/>
  <c r="F731" i="11"/>
  <c r="H731" i="11"/>
  <c r="C732" i="11"/>
  <c r="D732" i="11"/>
  <c r="E732" i="11"/>
  <c r="F732" i="11"/>
  <c r="H732" i="11"/>
  <c r="C733" i="11"/>
  <c r="D733" i="11"/>
  <c r="E733" i="11"/>
  <c r="F733" i="11"/>
  <c r="H733" i="11"/>
  <c r="C734" i="11"/>
  <c r="D734" i="11"/>
  <c r="E734" i="11"/>
  <c r="F734" i="11"/>
  <c r="H734" i="11"/>
  <c r="C735" i="11"/>
  <c r="D735" i="11"/>
  <c r="E735" i="11"/>
  <c r="F735" i="11"/>
  <c r="H735" i="11"/>
  <c r="C736" i="11"/>
  <c r="D736" i="11"/>
  <c r="E736" i="11"/>
  <c r="F736" i="11"/>
  <c r="H736" i="11"/>
  <c r="C737" i="11"/>
  <c r="D737" i="11"/>
  <c r="E737" i="11"/>
  <c r="F737" i="11"/>
  <c r="H737" i="11"/>
  <c r="C738" i="11"/>
  <c r="D738" i="11"/>
  <c r="E738" i="11"/>
  <c r="F738" i="11"/>
  <c r="H738" i="11"/>
  <c r="C739" i="11"/>
  <c r="D739" i="11"/>
  <c r="E739" i="11"/>
  <c r="F739" i="11"/>
  <c r="H739" i="11"/>
  <c r="C740" i="11"/>
  <c r="D740" i="11"/>
  <c r="E740" i="11"/>
  <c r="F740" i="11"/>
  <c r="H740" i="11"/>
  <c r="C741" i="11"/>
  <c r="D741" i="11"/>
  <c r="E741" i="11"/>
  <c r="F741" i="11"/>
  <c r="H741" i="11"/>
  <c r="C742" i="11"/>
  <c r="D742" i="11"/>
  <c r="E742" i="11"/>
  <c r="F742" i="11"/>
  <c r="H742" i="11"/>
  <c r="C743" i="11"/>
  <c r="D743" i="11"/>
  <c r="E743" i="11"/>
  <c r="F743" i="11"/>
  <c r="H743" i="11"/>
  <c r="C744" i="11"/>
  <c r="D744" i="11"/>
  <c r="E744" i="11"/>
  <c r="F744" i="11"/>
  <c r="H744" i="11"/>
  <c r="C745" i="11"/>
  <c r="D745" i="11"/>
  <c r="E745" i="11"/>
  <c r="F745" i="11"/>
  <c r="H745" i="11"/>
  <c r="C746" i="11"/>
  <c r="D746" i="11"/>
  <c r="E746" i="11"/>
  <c r="F746" i="11"/>
  <c r="H746" i="11"/>
  <c r="C747" i="11"/>
  <c r="D747" i="11"/>
  <c r="E747" i="11"/>
  <c r="F747" i="11"/>
  <c r="H747" i="11"/>
  <c r="C748" i="11"/>
  <c r="D748" i="11"/>
  <c r="E748" i="11"/>
  <c r="F748" i="11"/>
  <c r="H748" i="11"/>
  <c r="C749" i="11"/>
  <c r="D749" i="11"/>
  <c r="E749" i="11"/>
  <c r="F749" i="11"/>
  <c r="H749" i="11"/>
  <c r="C750" i="11"/>
  <c r="D750" i="11"/>
  <c r="E750" i="11"/>
  <c r="F750" i="11"/>
  <c r="H750" i="11"/>
  <c r="C751" i="11"/>
  <c r="D751" i="11"/>
  <c r="E751" i="11"/>
  <c r="F751" i="11"/>
  <c r="H751" i="11"/>
  <c r="C752" i="11"/>
  <c r="D752" i="11"/>
  <c r="E752" i="11"/>
  <c r="F752" i="11"/>
  <c r="H752" i="11"/>
  <c r="C753" i="11"/>
  <c r="D753" i="11"/>
  <c r="E753" i="11"/>
  <c r="F753" i="11"/>
  <c r="H753" i="11"/>
  <c r="C754" i="11"/>
  <c r="D754" i="11"/>
  <c r="E754" i="11"/>
  <c r="F754" i="11"/>
  <c r="H754" i="11"/>
  <c r="C755" i="11"/>
  <c r="D755" i="11"/>
  <c r="E755" i="11"/>
  <c r="F755" i="11"/>
  <c r="H755" i="11"/>
  <c r="C756" i="11"/>
  <c r="D756" i="11"/>
  <c r="E756" i="11"/>
  <c r="F756" i="11"/>
  <c r="H756" i="11"/>
  <c r="C757" i="11"/>
  <c r="D757" i="11"/>
  <c r="E757" i="11"/>
  <c r="F757" i="11"/>
  <c r="H757" i="11"/>
  <c r="C758" i="11"/>
  <c r="D758" i="11"/>
  <c r="E758" i="11"/>
  <c r="F758" i="11"/>
  <c r="H758" i="11"/>
  <c r="C759" i="11"/>
  <c r="D759" i="11"/>
  <c r="E759" i="11"/>
  <c r="F759" i="11"/>
  <c r="H759" i="11"/>
  <c r="C760" i="11"/>
  <c r="D760" i="11"/>
  <c r="E760" i="11"/>
  <c r="F760" i="11"/>
  <c r="H760" i="11"/>
  <c r="C761" i="11"/>
  <c r="D761" i="11"/>
  <c r="E761" i="11"/>
  <c r="F761" i="11"/>
  <c r="H761" i="11"/>
  <c r="C762" i="11"/>
  <c r="D762" i="11"/>
  <c r="E762" i="11"/>
  <c r="F762" i="11"/>
  <c r="H762" i="11"/>
  <c r="C763" i="11"/>
  <c r="D763" i="11"/>
  <c r="E763" i="11"/>
  <c r="F763" i="11"/>
  <c r="H763" i="11"/>
  <c r="C764" i="11"/>
  <c r="D764" i="11"/>
  <c r="E764" i="11"/>
  <c r="F764" i="11"/>
  <c r="H764" i="11"/>
  <c r="C765" i="11"/>
  <c r="D765" i="11"/>
  <c r="E765" i="11"/>
  <c r="F765" i="11"/>
  <c r="H765" i="11"/>
  <c r="C766" i="11"/>
  <c r="D766" i="11"/>
  <c r="E766" i="11"/>
  <c r="F766" i="11"/>
  <c r="H766" i="11"/>
  <c r="C767" i="11"/>
  <c r="D767" i="11"/>
  <c r="E767" i="11"/>
  <c r="F767" i="11"/>
  <c r="H767" i="11"/>
  <c r="C768" i="11"/>
  <c r="D768" i="11"/>
  <c r="E768" i="11"/>
  <c r="F768" i="11"/>
  <c r="H768" i="11"/>
  <c r="C769" i="11"/>
  <c r="D769" i="11"/>
  <c r="E769" i="11"/>
  <c r="F769" i="11"/>
  <c r="H769" i="11"/>
  <c r="C770" i="11"/>
  <c r="D770" i="11"/>
  <c r="E770" i="11"/>
  <c r="F770" i="11"/>
  <c r="H770" i="11"/>
  <c r="C771" i="11"/>
  <c r="D771" i="11"/>
  <c r="E771" i="11"/>
  <c r="F771" i="11"/>
  <c r="H771" i="11"/>
  <c r="C772" i="11"/>
  <c r="D772" i="11"/>
  <c r="E772" i="11"/>
  <c r="F772" i="11"/>
  <c r="H772" i="11"/>
  <c r="C773" i="11"/>
  <c r="D773" i="11"/>
  <c r="E773" i="11"/>
  <c r="F773" i="11"/>
  <c r="H773" i="11"/>
  <c r="C774" i="11"/>
  <c r="D774" i="11"/>
  <c r="E774" i="11"/>
  <c r="F774" i="11"/>
  <c r="H774" i="11"/>
  <c r="C775" i="11"/>
  <c r="D775" i="11"/>
  <c r="E775" i="11"/>
  <c r="F775" i="11"/>
  <c r="H775" i="11"/>
  <c r="C776" i="11"/>
  <c r="D776" i="11"/>
  <c r="E776" i="11"/>
  <c r="F776" i="11"/>
  <c r="H776" i="11"/>
  <c r="C777" i="11"/>
  <c r="D777" i="11"/>
  <c r="E777" i="11"/>
  <c r="F777" i="11"/>
  <c r="H777" i="11"/>
  <c r="C778" i="11"/>
  <c r="D778" i="11"/>
  <c r="E778" i="11"/>
  <c r="F778" i="11"/>
  <c r="H778" i="11"/>
  <c r="C779" i="11"/>
  <c r="D779" i="11"/>
  <c r="E779" i="11"/>
  <c r="F779" i="11"/>
  <c r="H779" i="11"/>
  <c r="C780" i="11"/>
  <c r="D780" i="11"/>
  <c r="E780" i="11"/>
  <c r="F780" i="11"/>
  <c r="H780" i="11"/>
  <c r="C781" i="11"/>
  <c r="D781" i="11"/>
  <c r="E781" i="11"/>
  <c r="F781" i="11"/>
  <c r="H781" i="11"/>
  <c r="C782" i="11"/>
  <c r="D782" i="11"/>
  <c r="E782" i="11"/>
  <c r="F782" i="11"/>
  <c r="H782" i="11"/>
  <c r="C783" i="11"/>
  <c r="D783" i="11"/>
  <c r="E783" i="11"/>
  <c r="F783" i="11"/>
  <c r="H783" i="11"/>
  <c r="C784" i="11"/>
  <c r="D784" i="11"/>
  <c r="E784" i="11"/>
  <c r="F784" i="11"/>
  <c r="H784" i="11"/>
  <c r="C785" i="11"/>
  <c r="D785" i="11"/>
  <c r="E785" i="11"/>
  <c r="F785" i="11"/>
  <c r="H785" i="11"/>
  <c r="C786" i="11"/>
  <c r="D786" i="11"/>
  <c r="E786" i="11"/>
  <c r="F786" i="11"/>
  <c r="H786" i="11"/>
  <c r="C787" i="11"/>
  <c r="D787" i="11"/>
  <c r="E787" i="11"/>
  <c r="F787" i="11"/>
  <c r="H787" i="11"/>
  <c r="C788" i="11"/>
  <c r="D788" i="11"/>
  <c r="E788" i="11"/>
  <c r="F788" i="11"/>
  <c r="H788" i="11"/>
  <c r="C789" i="11"/>
  <c r="D789" i="11"/>
  <c r="E789" i="11"/>
  <c r="F789" i="11"/>
  <c r="H789" i="11"/>
  <c r="C790" i="11"/>
  <c r="D790" i="11"/>
  <c r="E790" i="11"/>
  <c r="F790" i="11"/>
  <c r="H790" i="11"/>
  <c r="C791" i="11"/>
  <c r="D791" i="11"/>
  <c r="E791" i="11"/>
  <c r="F791" i="11"/>
  <c r="H791" i="11"/>
  <c r="C792" i="11"/>
  <c r="D792" i="11"/>
  <c r="E792" i="11"/>
  <c r="F792" i="11"/>
  <c r="H792" i="11"/>
  <c r="C793" i="11"/>
  <c r="D793" i="11"/>
  <c r="E793" i="11"/>
  <c r="F793" i="11"/>
  <c r="H793" i="11"/>
  <c r="C794" i="11"/>
  <c r="D794" i="11"/>
  <c r="E794" i="11"/>
  <c r="F794" i="11"/>
  <c r="H794" i="11"/>
  <c r="C795" i="11"/>
  <c r="D795" i="11"/>
  <c r="E795" i="11"/>
  <c r="F795" i="11"/>
  <c r="H795" i="11"/>
  <c r="C796" i="11"/>
  <c r="D796" i="11"/>
  <c r="E796" i="11"/>
  <c r="F796" i="11"/>
  <c r="H796" i="11"/>
  <c r="C797" i="11"/>
  <c r="D797" i="11"/>
  <c r="E797" i="11"/>
  <c r="F797" i="11"/>
  <c r="H797" i="11"/>
  <c r="C798" i="11"/>
  <c r="D798" i="11"/>
  <c r="E798" i="11"/>
  <c r="F798" i="11"/>
  <c r="H798" i="11"/>
  <c r="C799" i="11"/>
  <c r="D799" i="11"/>
  <c r="E799" i="11"/>
  <c r="F799" i="11"/>
  <c r="H799" i="11"/>
  <c r="C800" i="11"/>
  <c r="D800" i="11"/>
  <c r="E800" i="11"/>
  <c r="F800" i="11"/>
  <c r="H800" i="11"/>
  <c r="C801" i="11"/>
  <c r="D801" i="11"/>
  <c r="E801" i="11"/>
  <c r="F801" i="11"/>
  <c r="H801" i="11"/>
  <c r="C802" i="11"/>
  <c r="D802" i="11"/>
  <c r="E802" i="11"/>
  <c r="F802" i="11"/>
  <c r="H802" i="11"/>
  <c r="C803" i="11"/>
  <c r="D803" i="11"/>
  <c r="E803" i="11"/>
  <c r="F803" i="11"/>
  <c r="H803" i="11"/>
  <c r="C804" i="11"/>
  <c r="D804" i="11"/>
  <c r="E804" i="11"/>
  <c r="F804" i="11"/>
  <c r="H804" i="11"/>
  <c r="C805" i="11"/>
  <c r="D805" i="11"/>
  <c r="E805" i="11"/>
  <c r="F805" i="11"/>
  <c r="H805" i="11"/>
  <c r="C806" i="11"/>
  <c r="D806" i="11"/>
  <c r="E806" i="11"/>
  <c r="F806" i="11"/>
  <c r="H806" i="11"/>
  <c r="C807" i="11"/>
  <c r="D807" i="11"/>
  <c r="E807" i="11"/>
  <c r="F807" i="11"/>
  <c r="H807" i="11"/>
  <c r="C808" i="11"/>
  <c r="D808" i="11"/>
  <c r="E808" i="11"/>
  <c r="F808" i="11"/>
  <c r="H808" i="11"/>
  <c r="C809" i="11"/>
  <c r="D809" i="11"/>
  <c r="E809" i="11"/>
  <c r="F809" i="11"/>
  <c r="H809" i="11"/>
  <c r="C810" i="11"/>
  <c r="D810" i="11"/>
  <c r="E810" i="11"/>
  <c r="F810" i="11"/>
  <c r="H810" i="11"/>
  <c r="C811" i="11"/>
  <c r="D811" i="11"/>
  <c r="E811" i="11"/>
  <c r="F811" i="11"/>
  <c r="H811" i="11"/>
  <c r="C812" i="11"/>
  <c r="D812" i="11"/>
  <c r="E812" i="11"/>
  <c r="F812" i="11"/>
  <c r="H812" i="11"/>
  <c r="C813" i="11"/>
  <c r="D813" i="11"/>
  <c r="E813" i="11"/>
  <c r="F813" i="11"/>
  <c r="H813" i="11"/>
  <c r="C814" i="11"/>
  <c r="D814" i="11"/>
  <c r="E814" i="11"/>
  <c r="F814" i="11"/>
  <c r="H814" i="11"/>
  <c r="C815" i="11"/>
  <c r="D815" i="11"/>
  <c r="E815" i="11"/>
  <c r="F815" i="11"/>
  <c r="H815" i="11"/>
  <c r="C816" i="11"/>
  <c r="D816" i="11"/>
  <c r="E816" i="11"/>
  <c r="F816" i="11"/>
  <c r="H816" i="11"/>
  <c r="C817" i="11"/>
  <c r="D817" i="11"/>
  <c r="E817" i="11"/>
  <c r="F817" i="11"/>
  <c r="H817" i="11"/>
  <c r="H5" i="11"/>
  <c r="D5" i="11"/>
  <c r="E5" i="11"/>
  <c r="F5" i="11"/>
  <c r="C5" i="11"/>
  <c r="B5" i="11"/>
  <c r="DL7" i="16"/>
  <c r="DL8" i="16"/>
  <c r="DL9" i="16"/>
  <c r="DL10" i="16"/>
  <c r="DL11" i="16"/>
  <c r="DL12" i="16"/>
  <c r="DL13" i="16"/>
  <c r="DL14" i="16"/>
  <c r="DL15" i="16"/>
  <c r="DL16" i="16"/>
  <c r="DL17" i="16"/>
  <c r="DL18" i="16"/>
  <c r="DL19" i="16"/>
  <c r="DL20" i="16"/>
  <c r="DL21" i="16"/>
  <c r="DL22" i="16"/>
  <c r="DL23" i="16"/>
  <c r="DL24" i="16"/>
  <c r="DL25" i="16"/>
  <c r="DL26" i="16"/>
  <c r="DL27" i="16"/>
  <c r="DL28" i="16"/>
  <c r="DL29" i="16"/>
  <c r="DL30" i="16"/>
  <c r="DL31" i="16"/>
  <c r="DL32" i="16"/>
  <c r="DL33" i="16"/>
  <c r="DL34" i="16"/>
  <c r="DL35" i="16"/>
  <c r="DL36" i="16"/>
  <c r="DL37" i="16"/>
  <c r="DL38" i="16"/>
  <c r="DL39" i="16"/>
  <c r="DL40" i="16"/>
  <c r="DL41" i="16"/>
  <c r="DL42" i="16"/>
  <c r="DL43" i="16"/>
  <c r="DL44" i="16"/>
  <c r="DL45" i="16"/>
  <c r="DL46" i="16"/>
  <c r="DL47" i="16"/>
  <c r="DL48" i="16"/>
  <c r="DL49" i="16"/>
  <c r="DL50" i="16"/>
  <c r="DL51" i="16"/>
  <c r="DL52" i="16"/>
  <c r="DL53" i="16"/>
  <c r="DL54" i="16"/>
  <c r="DL55" i="16"/>
  <c r="DL56" i="16"/>
  <c r="DL57" i="16"/>
  <c r="DL58" i="16"/>
  <c r="DL59" i="16"/>
  <c r="DL60" i="16"/>
  <c r="DL61" i="16"/>
  <c r="DL62" i="16"/>
  <c r="DL63" i="16"/>
  <c r="DL64" i="16"/>
  <c r="DL65" i="16"/>
  <c r="DL66" i="16"/>
  <c r="DL67" i="16"/>
  <c r="DL68" i="16"/>
  <c r="DL69" i="16"/>
  <c r="DL70" i="16"/>
  <c r="DL71" i="16"/>
  <c r="DL72" i="16"/>
  <c r="DL73" i="16"/>
  <c r="DL74" i="16"/>
  <c r="DL75" i="16"/>
  <c r="DL76" i="16"/>
  <c r="DL77" i="16"/>
  <c r="DL78" i="16"/>
  <c r="DL79" i="16"/>
  <c r="DL80" i="16"/>
  <c r="DL81" i="16"/>
  <c r="DL82" i="16"/>
  <c r="DL83" i="16"/>
  <c r="DL84" i="16"/>
  <c r="DL85" i="16"/>
  <c r="DL86" i="16"/>
  <c r="DL87" i="16"/>
  <c r="DL88" i="16"/>
  <c r="DL89" i="16"/>
  <c r="DL90" i="16"/>
  <c r="DL91" i="16"/>
  <c r="DL92" i="16"/>
  <c r="DL93" i="16"/>
  <c r="DL94" i="16"/>
  <c r="DL95" i="16"/>
  <c r="DL96" i="16"/>
  <c r="DL97" i="16"/>
  <c r="DL98" i="16"/>
  <c r="DL99" i="16"/>
  <c r="DL100" i="16"/>
  <c r="DL101" i="16"/>
  <c r="DL102" i="16"/>
  <c r="DL103" i="16"/>
  <c r="DL104" i="16"/>
  <c r="DL105" i="16"/>
  <c r="DL106" i="16"/>
  <c r="DL107" i="16"/>
  <c r="DL108" i="16"/>
  <c r="DL109" i="16"/>
  <c r="DL110" i="16"/>
  <c r="DL111" i="16"/>
  <c r="DL112" i="16"/>
  <c r="DL113" i="16"/>
  <c r="DL114" i="16"/>
  <c r="DL115" i="16"/>
  <c r="DL116" i="16"/>
  <c r="DL117" i="16"/>
  <c r="DL118" i="16"/>
  <c r="DL119" i="16"/>
  <c r="DL120" i="16"/>
  <c r="DL121" i="16"/>
  <c r="DL122" i="16"/>
  <c r="DL123" i="16"/>
  <c r="DL124" i="16"/>
  <c r="DL125" i="16"/>
  <c r="DL126" i="16"/>
  <c r="DL127" i="16"/>
  <c r="DL128" i="16"/>
  <c r="DL129" i="16"/>
  <c r="DL130" i="16"/>
  <c r="DL131" i="16"/>
  <c r="DL132" i="16"/>
  <c r="DL133" i="16"/>
  <c r="DL134" i="16"/>
  <c r="DL135" i="16"/>
  <c r="DL136" i="16"/>
  <c r="DL137" i="16"/>
  <c r="DL138" i="16"/>
  <c r="DL139" i="16"/>
  <c r="DL140" i="16"/>
  <c r="DL141" i="16"/>
  <c r="DL142" i="16"/>
  <c r="DL143" i="16"/>
  <c r="DL144" i="16"/>
  <c r="DL145" i="16"/>
  <c r="DL146" i="16"/>
  <c r="DL147" i="16"/>
  <c r="DL148" i="16"/>
  <c r="DL149" i="16"/>
  <c r="DL150" i="16"/>
  <c r="DL151" i="16"/>
  <c r="DL152" i="16"/>
  <c r="DL153" i="16"/>
  <c r="DL154" i="16"/>
  <c r="DL155" i="16"/>
  <c r="DL156" i="16"/>
  <c r="DL157" i="16"/>
  <c r="DL158" i="16"/>
  <c r="DL159" i="16"/>
  <c r="DL160" i="16"/>
  <c r="DL161" i="16"/>
  <c r="DL162" i="16"/>
  <c r="DL163" i="16"/>
  <c r="DL164" i="16"/>
  <c r="DL165" i="16"/>
  <c r="DL166" i="16"/>
  <c r="DL167" i="16"/>
  <c r="DL168" i="16"/>
  <c r="DL169" i="16"/>
  <c r="DL170" i="16"/>
  <c r="DL171" i="16"/>
  <c r="DL172" i="16"/>
  <c r="DL173" i="16"/>
  <c r="DL174" i="16"/>
  <c r="DL175" i="16"/>
  <c r="DL176" i="16"/>
  <c r="DL177" i="16"/>
  <c r="DL178" i="16"/>
  <c r="DL179" i="16"/>
  <c r="DL180" i="16"/>
  <c r="DL181" i="16"/>
  <c r="DL182" i="16"/>
  <c r="DL183" i="16"/>
  <c r="DL184" i="16"/>
  <c r="DL185" i="16"/>
  <c r="DL186" i="16"/>
  <c r="DL187" i="16"/>
  <c r="DL188" i="16"/>
  <c r="DL189" i="16"/>
  <c r="DL190" i="16"/>
  <c r="DL191" i="16"/>
  <c r="DL192" i="16"/>
  <c r="DL193" i="16"/>
  <c r="DL194" i="16"/>
  <c r="DL195" i="16"/>
  <c r="DL196" i="16"/>
  <c r="DL197" i="16"/>
  <c r="DL198" i="16"/>
  <c r="DL199" i="16"/>
  <c r="DL200" i="16"/>
  <c r="DL201" i="16"/>
  <c r="DL202" i="16"/>
  <c r="DL203" i="16"/>
  <c r="DL204" i="16"/>
  <c r="DL205" i="16"/>
  <c r="DL206" i="16"/>
  <c r="DL207" i="16"/>
  <c r="DL208" i="16"/>
  <c r="DL209" i="16"/>
  <c r="DL210" i="16"/>
  <c r="DL211" i="16"/>
  <c r="DL212" i="16"/>
  <c r="DL213" i="16"/>
  <c r="DL214" i="16"/>
  <c r="DL215" i="16"/>
  <c r="DL216" i="16"/>
  <c r="DL217" i="16"/>
  <c r="DL218" i="16"/>
  <c r="DL219" i="16"/>
  <c r="DL220" i="16"/>
  <c r="DL221" i="16"/>
  <c r="DL222" i="16"/>
  <c r="DL223" i="16"/>
  <c r="DL224" i="16"/>
  <c r="DL225" i="16"/>
  <c r="DL226" i="16"/>
  <c r="DL227" i="16"/>
  <c r="DL228" i="16"/>
  <c r="DL229" i="16"/>
  <c r="DL230" i="16"/>
  <c r="DL231" i="16"/>
  <c r="DL232" i="16"/>
  <c r="DL233" i="16"/>
  <c r="DL234" i="16"/>
  <c r="DL235" i="16"/>
  <c r="DL236" i="16"/>
  <c r="DL237" i="16"/>
  <c r="DL238" i="16"/>
  <c r="DL239" i="16"/>
  <c r="DL240" i="16"/>
  <c r="DL241" i="16"/>
  <c r="DL242" i="16"/>
  <c r="DL243" i="16"/>
  <c r="DL244" i="16"/>
  <c r="DL245" i="16"/>
  <c r="DL246" i="16"/>
  <c r="DL247" i="16"/>
  <c r="DL248" i="16"/>
  <c r="DL249" i="16"/>
  <c r="DL250" i="16"/>
  <c r="DL251" i="16"/>
  <c r="DL252" i="16"/>
  <c r="DL253" i="16"/>
  <c r="DL254" i="16"/>
  <c r="DL255" i="16"/>
  <c r="DL256" i="16"/>
  <c r="DL257" i="16"/>
  <c r="DL258" i="16"/>
  <c r="DL259" i="16"/>
  <c r="DL260" i="16"/>
  <c r="DL261" i="16"/>
  <c r="DL262" i="16"/>
  <c r="DL263" i="16"/>
  <c r="DL264" i="16"/>
  <c r="DL265" i="16"/>
  <c r="DL266" i="16"/>
  <c r="DL267" i="16"/>
  <c r="DL268" i="16"/>
  <c r="DL269" i="16"/>
  <c r="DL270" i="16"/>
  <c r="DL271" i="16"/>
  <c r="DL272" i="16"/>
  <c r="DL273" i="16"/>
  <c r="DL274" i="16"/>
  <c r="DL275" i="16"/>
  <c r="DL276" i="16"/>
  <c r="DL277" i="16"/>
  <c r="DL278" i="16"/>
  <c r="DL279" i="16"/>
  <c r="DL280" i="16"/>
  <c r="DL281" i="16"/>
  <c r="DL282" i="16"/>
  <c r="DL283" i="16"/>
  <c r="DL284" i="16"/>
  <c r="DL285" i="16"/>
  <c r="DL286" i="16"/>
  <c r="DL287" i="16"/>
  <c r="DL288" i="16"/>
  <c r="DL289" i="16"/>
  <c r="DL290" i="16"/>
  <c r="DL291" i="16"/>
  <c r="DL292" i="16"/>
  <c r="DL293" i="16"/>
  <c r="DL294" i="16"/>
  <c r="DL295" i="16"/>
  <c r="DL296" i="16"/>
  <c r="DL297" i="16"/>
  <c r="DL298" i="16"/>
  <c r="DL299" i="16"/>
  <c r="DL300" i="16"/>
  <c r="DL301" i="16"/>
  <c r="DL302" i="16"/>
  <c r="DL303" i="16"/>
  <c r="DL304" i="16"/>
  <c r="DL305" i="16"/>
  <c r="DL306" i="16"/>
  <c r="DL307" i="16"/>
  <c r="DL308" i="16"/>
  <c r="DL309" i="16"/>
  <c r="DL310" i="16"/>
  <c r="DL311" i="16"/>
  <c r="DL312" i="16"/>
  <c r="DL313" i="16"/>
  <c r="DL314" i="16"/>
  <c r="DL315" i="16"/>
  <c r="DL316" i="16"/>
  <c r="DL317" i="16"/>
  <c r="DL318" i="16"/>
  <c r="DL319" i="16"/>
  <c r="DL320" i="16"/>
  <c r="DL321" i="16"/>
  <c r="DL322" i="16"/>
  <c r="DL323" i="16"/>
  <c r="DL324" i="16"/>
  <c r="DL325" i="16"/>
  <c r="DL326" i="16"/>
  <c r="DL327" i="16"/>
  <c r="DL328" i="16"/>
  <c r="DL329" i="16"/>
  <c r="DL330" i="16"/>
  <c r="DL331" i="16"/>
  <c r="DL332" i="16"/>
  <c r="DL333" i="16"/>
  <c r="DL334" i="16"/>
  <c r="DL335" i="16"/>
  <c r="DL336" i="16"/>
  <c r="DL337" i="16"/>
  <c r="DL338" i="16"/>
  <c r="DL339" i="16"/>
  <c r="DL340" i="16"/>
  <c r="DL341" i="16"/>
  <c r="DL342" i="16"/>
  <c r="DL343" i="16"/>
  <c r="DL344" i="16"/>
  <c r="DL345" i="16"/>
  <c r="DL346" i="16"/>
  <c r="DL347" i="16"/>
  <c r="DL348" i="16"/>
  <c r="DL349" i="16"/>
  <c r="DL350" i="16"/>
  <c r="DL351" i="16"/>
  <c r="DL352" i="16"/>
  <c r="DL353" i="16"/>
  <c r="DL354" i="16"/>
  <c r="DL355" i="16"/>
  <c r="DL356" i="16"/>
  <c r="DL357" i="16"/>
  <c r="DL358" i="16"/>
  <c r="DL359" i="16"/>
  <c r="DL360" i="16"/>
  <c r="DL361" i="16"/>
  <c r="DL362" i="16"/>
  <c r="DL363" i="16"/>
  <c r="DL364" i="16"/>
  <c r="DL365" i="16"/>
  <c r="DL366" i="16"/>
  <c r="DL367" i="16"/>
  <c r="DL368" i="16"/>
  <c r="DL369" i="16"/>
  <c r="DL370" i="16"/>
  <c r="DL371" i="16"/>
  <c r="DL372" i="16"/>
  <c r="DL373" i="16"/>
  <c r="DL374" i="16"/>
  <c r="DL375" i="16"/>
  <c r="DL376" i="16"/>
  <c r="DL377" i="16"/>
  <c r="DL378" i="16"/>
  <c r="DL379" i="16"/>
  <c r="DL380" i="16"/>
  <c r="DL381" i="16"/>
  <c r="DL382" i="16"/>
  <c r="DL383" i="16"/>
  <c r="DL384" i="16"/>
  <c r="DL385" i="16"/>
  <c r="DL386" i="16"/>
  <c r="DL387" i="16"/>
  <c r="DL388" i="16"/>
  <c r="DL389" i="16"/>
  <c r="DL390" i="16"/>
  <c r="DL391" i="16"/>
  <c r="DL392" i="16"/>
  <c r="DL393" i="16"/>
  <c r="DL394" i="16"/>
  <c r="DL395" i="16"/>
  <c r="DL396" i="16"/>
  <c r="DL397" i="16"/>
  <c r="DL398" i="16"/>
  <c r="DL399" i="16"/>
  <c r="DL400" i="16"/>
  <c r="DL401" i="16"/>
  <c r="DL402" i="16"/>
  <c r="DL403" i="16"/>
  <c r="DL404" i="16"/>
  <c r="DL405" i="16"/>
  <c r="DL406" i="16"/>
  <c r="DL407" i="16"/>
  <c r="DL408" i="16"/>
  <c r="DL409" i="16"/>
  <c r="DL410" i="16"/>
  <c r="DL411" i="16"/>
  <c r="DL412" i="16"/>
  <c r="DL413" i="16"/>
  <c r="DL414" i="16"/>
  <c r="DL415" i="16"/>
  <c r="DL416" i="16"/>
  <c r="DL417" i="16"/>
  <c r="DL418" i="16"/>
  <c r="DL419" i="16"/>
  <c r="DL420" i="16"/>
  <c r="DL421" i="16"/>
  <c r="DL422" i="16"/>
  <c r="DL423" i="16"/>
  <c r="DL424" i="16"/>
  <c r="DL425" i="16"/>
  <c r="DL426" i="16"/>
  <c r="DL427" i="16"/>
  <c r="DL428" i="16"/>
  <c r="DL429" i="16"/>
  <c r="DL430" i="16"/>
  <c r="DL431" i="16"/>
  <c r="DL432" i="16"/>
  <c r="DL433" i="16"/>
  <c r="DL434" i="16"/>
  <c r="DL435" i="16"/>
  <c r="DL436" i="16"/>
  <c r="DL437" i="16"/>
  <c r="DL438" i="16"/>
  <c r="DL439" i="16"/>
  <c r="DL440" i="16"/>
  <c r="DL441" i="16"/>
  <c r="DL442" i="16"/>
  <c r="DL443" i="16"/>
  <c r="DL444" i="16"/>
  <c r="DL445" i="16"/>
  <c r="DL446" i="16"/>
  <c r="DL447" i="16"/>
  <c r="DL448" i="16"/>
  <c r="DL449" i="16"/>
  <c r="DL450" i="16"/>
  <c r="DL451" i="16"/>
  <c r="DL452" i="16"/>
  <c r="DL453" i="16"/>
  <c r="DL454" i="16"/>
  <c r="DL455" i="16"/>
  <c r="DL456" i="16"/>
  <c r="DL457" i="16"/>
  <c r="DL458" i="16"/>
  <c r="DL459" i="16"/>
  <c r="DL460" i="16"/>
  <c r="DL461" i="16"/>
  <c r="DL462" i="16"/>
  <c r="DL463" i="16"/>
  <c r="DL464" i="16"/>
  <c r="DL465" i="16"/>
  <c r="DL466" i="16"/>
  <c r="DL467" i="16"/>
  <c r="DL468" i="16"/>
  <c r="DL469" i="16"/>
  <c r="DL470" i="16"/>
  <c r="DL471" i="16"/>
  <c r="DL472" i="16"/>
  <c r="DL473" i="16"/>
  <c r="DL474" i="16"/>
  <c r="DL475" i="16"/>
  <c r="DL476" i="16"/>
  <c r="DL477" i="16"/>
  <c r="DL478" i="16"/>
  <c r="DL479" i="16"/>
  <c r="DL480" i="16"/>
  <c r="DL481" i="16"/>
  <c r="DL482" i="16"/>
  <c r="DL483" i="16"/>
  <c r="DL484" i="16"/>
  <c r="DL485" i="16"/>
  <c r="DL486" i="16"/>
  <c r="DL487" i="16"/>
  <c r="DL488" i="16"/>
  <c r="DL489" i="16"/>
  <c r="DL490" i="16"/>
  <c r="DL491" i="16"/>
  <c r="DL492" i="16"/>
  <c r="DL493" i="16"/>
  <c r="DL494" i="16"/>
  <c r="DL495" i="16"/>
  <c r="DL496" i="16"/>
  <c r="DL497" i="16"/>
  <c r="DL498" i="16"/>
  <c r="DL499" i="16"/>
  <c r="DL500" i="16"/>
  <c r="DL501" i="16"/>
  <c r="DL502" i="16"/>
  <c r="DL503" i="16"/>
  <c r="DL504" i="16"/>
  <c r="DL505" i="16"/>
  <c r="DL506" i="16"/>
  <c r="DL507" i="16"/>
  <c r="DL508" i="16"/>
  <c r="DL509" i="16"/>
  <c r="DL510" i="16"/>
  <c r="DL511" i="16"/>
  <c r="DL512" i="16"/>
  <c r="DL513" i="16"/>
  <c r="DL514" i="16"/>
  <c r="DL515" i="16"/>
  <c r="DL516" i="16"/>
  <c r="DL517" i="16"/>
  <c r="DL518" i="16"/>
  <c r="DL519" i="16"/>
  <c r="DL520" i="16"/>
  <c r="DL521" i="16"/>
  <c r="DL522" i="16"/>
  <c r="DL523" i="16"/>
  <c r="DL524" i="16"/>
  <c r="DL525" i="16"/>
  <c r="DL526" i="16"/>
  <c r="DL527" i="16"/>
  <c r="DL528" i="16"/>
  <c r="DL529" i="16"/>
  <c r="DL530" i="16"/>
  <c r="DL531" i="16"/>
  <c r="DL532" i="16"/>
  <c r="DL533" i="16"/>
  <c r="DL534" i="16"/>
  <c r="DL535" i="16"/>
  <c r="DL536" i="16"/>
  <c r="DL537" i="16"/>
  <c r="DL538" i="16"/>
  <c r="DL539" i="16"/>
  <c r="DL540" i="16"/>
  <c r="DL541" i="16"/>
  <c r="DL542" i="16"/>
  <c r="DL543" i="16"/>
  <c r="DL544" i="16"/>
  <c r="DL545" i="16"/>
  <c r="DL546" i="16"/>
  <c r="DL547" i="16"/>
  <c r="DL548" i="16"/>
  <c r="DL549" i="16"/>
  <c r="DL550" i="16"/>
  <c r="DL551" i="16"/>
  <c r="DL552" i="16"/>
  <c r="DL553" i="16"/>
  <c r="DL554" i="16"/>
  <c r="DL555" i="16"/>
  <c r="DL556" i="16"/>
  <c r="DL557" i="16"/>
  <c r="DL558" i="16"/>
  <c r="DL559" i="16"/>
  <c r="DL560" i="16"/>
  <c r="DL561" i="16"/>
  <c r="DL562" i="16"/>
  <c r="DL563" i="16"/>
  <c r="DL564" i="16"/>
  <c r="DL565" i="16"/>
  <c r="DL566" i="16"/>
  <c r="DL567" i="16"/>
  <c r="DL568" i="16"/>
  <c r="DL569" i="16"/>
  <c r="DL570" i="16"/>
  <c r="DL571" i="16"/>
  <c r="DL572" i="16"/>
  <c r="DL573" i="16"/>
  <c r="DL574" i="16"/>
  <c r="DL575" i="16"/>
  <c r="DL576" i="16"/>
  <c r="DL577" i="16"/>
  <c r="DL578" i="16"/>
  <c r="DL579" i="16"/>
  <c r="DL580" i="16"/>
  <c r="DL581" i="16"/>
  <c r="DL582" i="16"/>
  <c r="DL583" i="16"/>
  <c r="DL584" i="16"/>
  <c r="DL585" i="16"/>
  <c r="DL586" i="16"/>
  <c r="DL587" i="16"/>
  <c r="DL588" i="16"/>
  <c r="DL589" i="16"/>
  <c r="DL590" i="16"/>
  <c r="DL591" i="16"/>
  <c r="DL592" i="16"/>
  <c r="DL593" i="16"/>
  <c r="DL594" i="16"/>
  <c r="DL595" i="16"/>
  <c r="DL596" i="16"/>
  <c r="DL597" i="16"/>
  <c r="DL598" i="16"/>
  <c r="DL599" i="16"/>
  <c r="DL600" i="16"/>
  <c r="DL601" i="16"/>
  <c r="DL602" i="16"/>
  <c r="DL603" i="16"/>
  <c r="DL604" i="16"/>
  <c r="DL605" i="16"/>
  <c r="DL606" i="16"/>
  <c r="DL607" i="16"/>
  <c r="DL608" i="16"/>
  <c r="DL609" i="16"/>
  <c r="DL610" i="16"/>
  <c r="DL611" i="16"/>
  <c r="DL612" i="16"/>
  <c r="DL613" i="16"/>
  <c r="DL614" i="16"/>
  <c r="DL615" i="16"/>
  <c r="DL616" i="16"/>
  <c r="DL617" i="16"/>
  <c r="DL618" i="16"/>
  <c r="DL619" i="16"/>
  <c r="DL620" i="16"/>
  <c r="DL621" i="16"/>
  <c r="DL622" i="16"/>
  <c r="DL623" i="16"/>
  <c r="DL624" i="16"/>
  <c r="DL625" i="16"/>
  <c r="DL626" i="16"/>
  <c r="DL627" i="16"/>
  <c r="DL628" i="16"/>
  <c r="DL629" i="16"/>
  <c r="DL630" i="16"/>
  <c r="DL631" i="16"/>
  <c r="DL632" i="16"/>
  <c r="DL633" i="16"/>
  <c r="DL634" i="16"/>
  <c r="DL635" i="16"/>
  <c r="DL636" i="16"/>
  <c r="DL637" i="16"/>
  <c r="DL638" i="16"/>
  <c r="DL639" i="16"/>
  <c r="DL640" i="16"/>
  <c r="DL641" i="16"/>
  <c r="DL642" i="16"/>
  <c r="DL643" i="16"/>
  <c r="DL644" i="16"/>
  <c r="DL645" i="16"/>
  <c r="DL646" i="16"/>
  <c r="DL647" i="16"/>
  <c r="DL648" i="16"/>
  <c r="DL649" i="16"/>
  <c r="DL650" i="16"/>
  <c r="DL651" i="16"/>
  <c r="DL652" i="16"/>
  <c r="DL653" i="16"/>
  <c r="DL654" i="16"/>
  <c r="DL655" i="16"/>
  <c r="DL656" i="16"/>
  <c r="DL657" i="16"/>
  <c r="DL658" i="16"/>
  <c r="DL659" i="16"/>
  <c r="DL660" i="16"/>
  <c r="DL661" i="16"/>
  <c r="DL662" i="16"/>
  <c r="DL663" i="16"/>
  <c r="DL664" i="16"/>
  <c r="DL665" i="16"/>
  <c r="DL666" i="16"/>
  <c r="DL667" i="16"/>
  <c r="DL668" i="16"/>
  <c r="DL669" i="16"/>
  <c r="DL670" i="16"/>
  <c r="DL671" i="16"/>
  <c r="DL672" i="16"/>
  <c r="DL673" i="16"/>
  <c r="DL674" i="16"/>
  <c r="DL675" i="16"/>
  <c r="DL676" i="16"/>
  <c r="DL677" i="16"/>
  <c r="DL678" i="16"/>
  <c r="DL679" i="16"/>
  <c r="DL680" i="16"/>
  <c r="DL681" i="16"/>
  <c r="DL682" i="16"/>
  <c r="DL683" i="16"/>
  <c r="DL684" i="16"/>
  <c r="DL685" i="16"/>
  <c r="DL686" i="16"/>
  <c r="DL687" i="16"/>
  <c r="DL688" i="16"/>
  <c r="DL689" i="16"/>
  <c r="DL690" i="16"/>
  <c r="DL691" i="16"/>
  <c r="DL692" i="16"/>
  <c r="DL693" i="16"/>
  <c r="DL694" i="16"/>
  <c r="DL695" i="16"/>
  <c r="DL696" i="16"/>
  <c r="DL697" i="16"/>
  <c r="DL698" i="16"/>
  <c r="DL699" i="16"/>
  <c r="DL700" i="16"/>
  <c r="DL701" i="16"/>
  <c r="DL702" i="16"/>
  <c r="DL703" i="16"/>
  <c r="DL704" i="16"/>
  <c r="DL705" i="16"/>
  <c r="DL706" i="16"/>
  <c r="DL707" i="16"/>
  <c r="DL708" i="16"/>
  <c r="DL709" i="16"/>
  <c r="DL710" i="16"/>
  <c r="DL711" i="16"/>
  <c r="DL712" i="16"/>
  <c r="DL713" i="16"/>
  <c r="DL714" i="16"/>
  <c r="DL715" i="16"/>
  <c r="DL716" i="16"/>
  <c r="DL717" i="16"/>
  <c r="DL718" i="16"/>
  <c r="DL719" i="16"/>
  <c r="DL720" i="16"/>
  <c r="DL721" i="16"/>
  <c r="DL722" i="16"/>
  <c r="DL723" i="16"/>
  <c r="DL724" i="16"/>
  <c r="DL725" i="16"/>
  <c r="DL726" i="16"/>
  <c r="DL727" i="16"/>
  <c r="DL728" i="16"/>
  <c r="DL729" i="16"/>
  <c r="DL730" i="16"/>
  <c r="DL731" i="16"/>
  <c r="DL732" i="16"/>
  <c r="DL733" i="16"/>
  <c r="DL734" i="16"/>
  <c r="DL735" i="16"/>
  <c r="DL736" i="16"/>
  <c r="DL737" i="16"/>
  <c r="DL738" i="16"/>
  <c r="DL739" i="16"/>
  <c r="DL740" i="16"/>
  <c r="DL741" i="16"/>
  <c r="DL742" i="16"/>
  <c r="DL743" i="16"/>
  <c r="DL744" i="16"/>
  <c r="DL745" i="16"/>
  <c r="DL746" i="16"/>
  <c r="DL747" i="16"/>
  <c r="DL748" i="16"/>
  <c r="DL749" i="16"/>
  <c r="DL750" i="16"/>
  <c r="DL751" i="16"/>
  <c r="DL752" i="16"/>
  <c r="DL753" i="16"/>
  <c r="DL754" i="16"/>
  <c r="DL755" i="16"/>
  <c r="DL756" i="16"/>
  <c r="DL757" i="16"/>
  <c r="DL758" i="16"/>
  <c r="DL759" i="16"/>
  <c r="DL760" i="16"/>
  <c r="DL761" i="16"/>
  <c r="DL762" i="16"/>
  <c r="DL763" i="16"/>
  <c r="DL764" i="16"/>
  <c r="DL765" i="16"/>
  <c r="DL766" i="16"/>
  <c r="DL767" i="16"/>
  <c r="DL768" i="16"/>
  <c r="DL769" i="16"/>
  <c r="DL770" i="16"/>
  <c r="DL771" i="16"/>
  <c r="DL772" i="16"/>
  <c r="DL773" i="16"/>
  <c r="DL774" i="16"/>
  <c r="DL775" i="16"/>
  <c r="DL776" i="16"/>
  <c r="DL777" i="16"/>
  <c r="DL778" i="16"/>
  <c r="DL779" i="16"/>
  <c r="DL780" i="16"/>
  <c r="DL781" i="16"/>
  <c r="DL782" i="16"/>
  <c r="DL783" i="16"/>
  <c r="DL784" i="16"/>
  <c r="DL785" i="16"/>
  <c r="DL786" i="16"/>
  <c r="DL787" i="16"/>
  <c r="DL788" i="16"/>
  <c r="DL789" i="16"/>
  <c r="DL790" i="16"/>
  <c r="DL791" i="16"/>
  <c r="DL792" i="16"/>
  <c r="DL793" i="16"/>
  <c r="DL794" i="16"/>
  <c r="DL795" i="16"/>
  <c r="DL796" i="16"/>
  <c r="DL797" i="16"/>
  <c r="DL798" i="16"/>
  <c r="DL799" i="16"/>
  <c r="DL800" i="16"/>
  <c r="DL801" i="16"/>
  <c r="DL802" i="16"/>
  <c r="DL803" i="16"/>
  <c r="DL804" i="16"/>
  <c r="DL805" i="16"/>
  <c r="DL806" i="16"/>
  <c r="DL807" i="16"/>
  <c r="DL808" i="16"/>
  <c r="DL809" i="16"/>
  <c r="DL810" i="16"/>
  <c r="DL811" i="16"/>
  <c r="DL812" i="16"/>
  <c r="DL813" i="16"/>
  <c r="DL814" i="16"/>
  <c r="DL815" i="16"/>
  <c r="DL816" i="16"/>
  <c r="DL817" i="16"/>
  <c r="DL818" i="16"/>
  <c r="DL819" i="16"/>
  <c r="DL6" i="16"/>
  <c r="BM824" i="16"/>
  <c r="BT824" i="16"/>
  <c r="CW819" i="16"/>
  <c r="DD819" i="16"/>
  <c r="BM819" i="16"/>
  <c r="CW824" i="16" s="1"/>
  <c r="BT819" i="16"/>
  <c r="CI7" i="16"/>
  <c r="CJ7" i="16"/>
  <c r="CK7" i="16"/>
  <c r="CL7" i="16"/>
  <c r="CM7" i="16"/>
  <c r="CN7" i="16"/>
  <c r="CO7" i="16"/>
  <c r="CI8" i="16"/>
  <c r="CJ8" i="16"/>
  <c r="CK8" i="16"/>
  <c r="CL8" i="16"/>
  <c r="CM8" i="16"/>
  <c r="CN8" i="16"/>
  <c r="CO8" i="16"/>
  <c r="CI9" i="16"/>
  <c r="CJ9" i="16"/>
  <c r="CK9" i="16"/>
  <c r="CL9" i="16"/>
  <c r="CM9" i="16"/>
  <c r="CN9" i="16"/>
  <c r="CO9" i="16"/>
  <c r="CI10" i="16"/>
  <c r="CJ10" i="16"/>
  <c r="CK10" i="16"/>
  <c r="CL10" i="16"/>
  <c r="CM10" i="16"/>
  <c r="CN10" i="16"/>
  <c r="CO10" i="16"/>
  <c r="CI11" i="16"/>
  <c r="CJ11" i="16"/>
  <c r="CK11" i="16"/>
  <c r="CL11" i="16"/>
  <c r="CM11" i="16"/>
  <c r="CN11" i="16"/>
  <c r="CO11" i="16"/>
  <c r="CI12" i="16"/>
  <c r="CJ12" i="16"/>
  <c r="CK12" i="16"/>
  <c r="CL12" i="16"/>
  <c r="CM12" i="16"/>
  <c r="CN12" i="16"/>
  <c r="CO12" i="16"/>
  <c r="CI13" i="16"/>
  <c r="CJ13" i="16"/>
  <c r="CK13" i="16"/>
  <c r="CL13" i="16"/>
  <c r="CM13" i="16"/>
  <c r="CN13" i="16"/>
  <c r="CO13" i="16"/>
  <c r="CI14" i="16"/>
  <c r="CJ14" i="16"/>
  <c r="CK14" i="16"/>
  <c r="CL14" i="16"/>
  <c r="CM14" i="16"/>
  <c r="CN14" i="16"/>
  <c r="CO14" i="16"/>
  <c r="CI15" i="16"/>
  <c r="CJ15" i="16"/>
  <c r="CK15" i="16"/>
  <c r="CL15" i="16"/>
  <c r="CM15" i="16"/>
  <c r="CN15" i="16"/>
  <c r="CO15" i="16"/>
  <c r="CI16" i="16"/>
  <c r="CJ16" i="16"/>
  <c r="CK16" i="16"/>
  <c r="CL16" i="16"/>
  <c r="CM16" i="16"/>
  <c r="CN16" i="16"/>
  <c r="CO16" i="16"/>
  <c r="CI17" i="16"/>
  <c r="CJ17" i="16"/>
  <c r="CK17" i="16"/>
  <c r="CL17" i="16"/>
  <c r="CM17" i="16"/>
  <c r="CN17" i="16"/>
  <c r="CO17" i="16"/>
  <c r="CI18" i="16"/>
  <c r="CJ18" i="16"/>
  <c r="CK18" i="16"/>
  <c r="CL18" i="16"/>
  <c r="CM18" i="16"/>
  <c r="CN18" i="16"/>
  <c r="CO18" i="16"/>
  <c r="CI19" i="16"/>
  <c r="CJ19" i="16"/>
  <c r="CK19" i="16"/>
  <c r="CL19" i="16"/>
  <c r="CM19" i="16"/>
  <c r="CN19" i="16"/>
  <c r="CO19" i="16"/>
  <c r="CI20" i="16"/>
  <c r="CJ20" i="16"/>
  <c r="CK20" i="16"/>
  <c r="CL20" i="16"/>
  <c r="CM20" i="16"/>
  <c r="CN20" i="16"/>
  <c r="CO20" i="16"/>
  <c r="CI21" i="16"/>
  <c r="CJ21" i="16"/>
  <c r="CK21" i="16"/>
  <c r="CL21" i="16"/>
  <c r="CM21" i="16"/>
  <c r="CN21" i="16"/>
  <c r="CO21" i="16"/>
  <c r="CI22" i="16"/>
  <c r="CJ22" i="16"/>
  <c r="CK22" i="16"/>
  <c r="CL22" i="16"/>
  <c r="CM22" i="16"/>
  <c r="CN22" i="16"/>
  <c r="CO22" i="16"/>
  <c r="CI23" i="16"/>
  <c r="CJ23" i="16"/>
  <c r="CK23" i="16"/>
  <c r="CL23" i="16"/>
  <c r="CM23" i="16"/>
  <c r="CN23" i="16"/>
  <c r="CO23" i="16"/>
  <c r="CI24" i="16"/>
  <c r="CJ24" i="16"/>
  <c r="CK24" i="16"/>
  <c r="CL24" i="16"/>
  <c r="CM24" i="16"/>
  <c r="CN24" i="16"/>
  <c r="CO24" i="16"/>
  <c r="CI25" i="16"/>
  <c r="CJ25" i="16"/>
  <c r="CK25" i="16"/>
  <c r="CL25" i="16"/>
  <c r="CM25" i="16"/>
  <c r="CN25" i="16"/>
  <c r="CO25" i="16"/>
  <c r="CI26" i="16"/>
  <c r="CJ26" i="16"/>
  <c r="CK26" i="16"/>
  <c r="CL26" i="16"/>
  <c r="CM26" i="16"/>
  <c r="CN26" i="16"/>
  <c r="CO26" i="16"/>
  <c r="CI27" i="16"/>
  <c r="CJ27" i="16"/>
  <c r="CK27" i="16"/>
  <c r="CL27" i="16"/>
  <c r="CM27" i="16"/>
  <c r="CN27" i="16"/>
  <c r="CO27" i="16"/>
  <c r="CI28" i="16"/>
  <c r="CJ28" i="16"/>
  <c r="CK28" i="16"/>
  <c r="CL28" i="16"/>
  <c r="CM28" i="16"/>
  <c r="CN28" i="16"/>
  <c r="CO28" i="16"/>
  <c r="CI29" i="16"/>
  <c r="CJ29" i="16"/>
  <c r="CK29" i="16"/>
  <c r="CL29" i="16"/>
  <c r="CM29" i="16"/>
  <c r="CN29" i="16"/>
  <c r="CO29" i="16"/>
  <c r="CI30" i="16"/>
  <c r="CJ30" i="16"/>
  <c r="CK30" i="16"/>
  <c r="CL30" i="16"/>
  <c r="CM30" i="16"/>
  <c r="CN30" i="16"/>
  <c r="CO30" i="16"/>
  <c r="CI31" i="16"/>
  <c r="CJ31" i="16"/>
  <c r="CK31" i="16"/>
  <c r="CL31" i="16"/>
  <c r="CM31" i="16"/>
  <c r="CN31" i="16"/>
  <c r="CO31" i="16"/>
  <c r="CI32" i="16"/>
  <c r="CJ32" i="16"/>
  <c r="CK32" i="16"/>
  <c r="CL32" i="16"/>
  <c r="CM32" i="16"/>
  <c r="CN32" i="16"/>
  <c r="CO32" i="16"/>
  <c r="CI33" i="16"/>
  <c r="CJ33" i="16"/>
  <c r="CK33" i="16"/>
  <c r="CL33" i="16"/>
  <c r="CM33" i="16"/>
  <c r="CN33" i="16"/>
  <c r="CO33" i="16"/>
  <c r="CI34" i="16"/>
  <c r="CJ34" i="16"/>
  <c r="CK34" i="16"/>
  <c r="CL34" i="16"/>
  <c r="CM34" i="16"/>
  <c r="CN34" i="16"/>
  <c r="CO34" i="16"/>
  <c r="CI35" i="16"/>
  <c r="CJ35" i="16"/>
  <c r="CK35" i="16"/>
  <c r="CL35" i="16"/>
  <c r="CM35" i="16"/>
  <c r="CN35" i="16"/>
  <c r="CO35" i="16"/>
  <c r="CI36" i="16"/>
  <c r="CJ36" i="16"/>
  <c r="CK36" i="16"/>
  <c r="CL36" i="16"/>
  <c r="CM36" i="16"/>
  <c r="CN36" i="16"/>
  <c r="CO36" i="16"/>
  <c r="CI37" i="16"/>
  <c r="CJ37" i="16"/>
  <c r="CK37" i="16"/>
  <c r="CL37" i="16"/>
  <c r="CM37" i="16"/>
  <c r="CN37" i="16"/>
  <c r="CO37" i="16"/>
  <c r="CI38" i="16"/>
  <c r="CJ38" i="16"/>
  <c r="CK38" i="16"/>
  <c r="CL38" i="16"/>
  <c r="CM38" i="16"/>
  <c r="CN38" i="16"/>
  <c r="CO38" i="16"/>
  <c r="CI39" i="16"/>
  <c r="CJ39" i="16"/>
  <c r="CK39" i="16"/>
  <c r="CL39" i="16"/>
  <c r="CM39" i="16"/>
  <c r="CN39" i="16"/>
  <c r="CO39" i="16"/>
  <c r="CI40" i="16"/>
  <c r="CJ40" i="16"/>
  <c r="CK40" i="16"/>
  <c r="CL40" i="16"/>
  <c r="CM40" i="16"/>
  <c r="CN40" i="16"/>
  <c r="CO40" i="16"/>
  <c r="CI41" i="16"/>
  <c r="CJ41" i="16"/>
  <c r="CK41" i="16"/>
  <c r="CL41" i="16"/>
  <c r="CM41" i="16"/>
  <c r="CN41" i="16"/>
  <c r="CO41" i="16"/>
  <c r="CI42" i="16"/>
  <c r="CJ42" i="16"/>
  <c r="CK42" i="16"/>
  <c r="CL42" i="16"/>
  <c r="CM42" i="16"/>
  <c r="CN42" i="16"/>
  <c r="CO42" i="16"/>
  <c r="CI43" i="16"/>
  <c r="CJ43" i="16"/>
  <c r="CK43" i="16"/>
  <c r="CL43" i="16"/>
  <c r="CM43" i="16"/>
  <c r="CN43" i="16"/>
  <c r="CO43" i="16"/>
  <c r="CI44" i="16"/>
  <c r="CJ44" i="16"/>
  <c r="CK44" i="16"/>
  <c r="CL44" i="16"/>
  <c r="CM44" i="16"/>
  <c r="CN44" i="16"/>
  <c r="CO44" i="16"/>
  <c r="CI45" i="16"/>
  <c r="CJ45" i="16"/>
  <c r="CK45" i="16"/>
  <c r="CL45" i="16"/>
  <c r="CM45" i="16"/>
  <c r="CN45" i="16"/>
  <c r="CO45" i="16"/>
  <c r="CI46" i="16"/>
  <c r="CJ46" i="16"/>
  <c r="CK46" i="16"/>
  <c r="CL46" i="16"/>
  <c r="CM46" i="16"/>
  <c r="CN46" i="16"/>
  <c r="CO46" i="16"/>
  <c r="CI47" i="16"/>
  <c r="CJ47" i="16"/>
  <c r="CK47" i="16"/>
  <c r="CL47" i="16"/>
  <c r="CM47" i="16"/>
  <c r="CN47" i="16"/>
  <c r="CO47" i="16"/>
  <c r="CI48" i="16"/>
  <c r="CJ48" i="16"/>
  <c r="CK48" i="16"/>
  <c r="CL48" i="16"/>
  <c r="CM48" i="16"/>
  <c r="CN48" i="16"/>
  <c r="CO48" i="16"/>
  <c r="CI49" i="16"/>
  <c r="CJ49" i="16"/>
  <c r="CK49" i="16"/>
  <c r="CL49" i="16"/>
  <c r="CM49" i="16"/>
  <c r="CN49" i="16"/>
  <c r="CO49" i="16"/>
  <c r="CI50" i="16"/>
  <c r="CJ50" i="16"/>
  <c r="CK50" i="16"/>
  <c r="CL50" i="16"/>
  <c r="CM50" i="16"/>
  <c r="CN50" i="16"/>
  <c r="CO50" i="16"/>
  <c r="CI51" i="16"/>
  <c r="CJ51" i="16"/>
  <c r="CK51" i="16"/>
  <c r="CL51" i="16"/>
  <c r="CM51" i="16"/>
  <c r="CN51" i="16"/>
  <c r="CO51" i="16"/>
  <c r="CI52" i="16"/>
  <c r="CJ52" i="16"/>
  <c r="CK52" i="16"/>
  <c r="CL52" i="16"/>
  <c r="CM52" i="16"/>
  <c r="CN52" i="16"/>
  <c r="CO52" i="16"/>
  <c r="CI53" i="16"/>
  <c r="CJ53" i="16"/>
  <c r="CK53" i="16"/>
  <c r="CL53" i="16"/>
  <c r="CM53" i="16"/>
  <c r="CN53" i="16"/>
  <c r="CO53" i="16"/>
  <c r="CI54" i="16"/>
  <c r="CJ54" i="16"/>
  <c r="CK54" i="16"/>
  <c r="CL54" i="16"/>
  <c r="CM54" i="16"/>
  <c r="CN54" i="16"/>
  <c r="CO54" i="16"/>
  <c r="CI55" i="16"/>
  <c r="CJ55" i="16"/>
  <c r="CK55" i="16"/>
  <c r="CL55" i="16"/>
  <c r="CM55" i="16"/>
  <c r="CN55" i="16"/>
  <c r="CO55" i="16"/>
  <c r="CI56" i="16"/>
  <c r="CJ56" i="16"/>
  <c r="CK56" i="16"/>
  <c r="CL56" i="16"/>
  <c r="CM56" i="16"/>
  <c r="CN56" i="16"/>
  <c r="CO56" i="16"/>
  <c r="CI57" i="16"/>
  <c r="CJ57" i="16"/>
  <c r="CK57" i="16"/>
  <c r="CL57" i="16"/>
  <c r="CM57" i="16"/>
  <c r="CN57" i="16"/>
  <c r="CO57" i="16"/>
  <c r="CI58" i="16"/>
  <c r="CJ58" i="16"/>
  <c r="CK58" i="16"/>
  <c r="CL58" i="16"/>
  <c r="CM58" i="16"/>
  <c r="CN58" i="16"/>
  <c r="CO58" i="16"/>
  <c r="CI59" i="16"/>
  <c r="CJ59" i="16"/>
  <c r="CK59" i="16"/>
  <c r="CL59" i="16"/>
  <c r="CM59" i="16"/>
  <c r="CN59" i="16"/>
  <c r="CO59" i="16"/>
  <c r="CI60" i="16"/>
  <c r="CJ60" i="16"/>
  <c r="CK60" i="16"/>
  <c r="CL60" i="16"/>
  <c r="CM60" i="16"/>
  <c r="CN60" i="16"/>
  <c r="CO60" i="16"/>
  <c r="CI61" i="16"/>
  <c r="CJ61" i="16"/>
  <c r="CK61" i="16"/>
  <c r="CL61" i="16"/>
  <c r="CM61" i="16"/>
  <c r="CN61" i="16"/>
  <c r="CO61" i="16"/>
  <c r="CI62" i="16"/>
  <c r="CJ62" i="16"/>
  <c r="CK62" i="16"/>
  <c r="CL62" i="16"/>
  <c r="CM62" i="16"/>
  <c r="CN62" i="16"/>
  <c r="CO62" i="16"/>
  <c r="CI63" i="16"/>
  <c r="CJ63" i="16"/>
  <c r="CK63" i="16"/>
  <c r="CL63" i="16"/>
  <c r="CM63" i="16"/>
  <c r="CN63" i="16"/>
  <c r="CO63" i="16"/>
  <c r="CI64" i="16"/>
  <c r="CJ64" i="16"/>
  <c r="CK64" i="16"/>
  <c r="CL64" i="16"/>
  <c r="CM64" i="16"/>
  <c r="CN64" i="16"/>
  <c r="CO64" i="16"/>
  <c r="CI65" i="16"/>
  <c r="CJ65" i="16"/>
  <c r="CK65" i="16"/>
  <c r="CL65" i="16"/>
  <c r="CM65" i="16"/>
  <c r="CN65" i="16"/>
  <c r="CO65" i="16"/>
  <c r="CI66" i="16"/>
  <c r="CJ66" i="16"/>
  <c r="CK66" i="16"/>
  <c r="CL66" i="16"/>
  <c r="CM66" i="16"/>
  <c r="CN66" i="16"/>
  <c r="CO66" i="16"/>
  <c r="CI67" i="16"/>
  <c r="CJ67" i="16"/>
  <c r="CK67" i="16"/>
  <c r="CL67" i="16"/>
  <c r="CM67" i="16"/>
  <c r="CN67" i="16"/>
  <c r="CO67" i="16"/>
  <c r="CI68" i="16"/>
  <c r="CJ68" i="16"/>
  <c r="CK68" i="16"/>
  <c r="CL68" i="16"/>
  <c r="CM68" i="16"/>
  <c r="CN68" i="16"/>
  <c r="CO68" i="16"/>
  <c r="CI69" i="16"/>
  <c r="CJ69" i="16"/>
  <c r="CK69" i="16"/>
  <c r="CL69" i="16"/>
  <c r="CM69" i="16"/>
  <c r="CN69" i="16"/>
  <c r="CO69" i="16"/>
  <c r="CI70" i="16"/>
  <c r="CJ70" i="16"/>
  <c r="CK70" i="16"/>
  <c r="CL70" i="16"/>
  <c r="CM70" i="16"/>
  <c r="CN70" i="16"/>
  <c r="CO70" i="16"/>
  <c r="CI71" i="16"/>
  <c r="CJ71" i="16"/>
  <c r="CK71" i="16"/>
  <c r="CL71" i="16"/>
  <c r="CM71" i="16"/>
  <c r="CN71" i="16"/>
  <c r="CO71" i="16"/>
  <c r="CI72" i="16"/>
  <c r="CJ72" i="16"/>
  <c r="CK72" i="16"/>
  <c r="CL72" i="16"/>
  <c r="CM72" i="16"/>
  <c r="CN72" i="16"/>
  <c r="CO72" i="16"/>
  <c r="CI73" i="16"/>
  <c r="CJ73" i="16"/>
  <c r="CK73" i="16"/>
  <c r="CL73" i="16"/>
  <c r="CM73" i="16"/>
  <c r="CN73" i="16"/>
  <c r="CO73" i="16"/>
  <c r="CI74" i="16"/>
  <c r="CJ74" i="16"/>
  <c r="CK74" i="16"/>
  <c r="CL74" i="16"/>
  <c r="CM74" i="16"/>
  <c r="CN74" i="16"/>
  <c r="CO74" i="16"/>
  <c r="CI75" i="16"/>
  <c r="CJ75" i="16"/>
  <c r="CK75" i="16"/>
  <c r="CL75" i="16"/>
  <c r="CM75" i="16"/>
  <c r="CN75" i="16"/>
  <c r="CO75" i="16"/>
  <c r="CI76" i="16"/>
  <c r="CJ76" i="16"/>
  <c r="CK76" i="16"/>
  <c r="CL76" i="16"/>
  <c r="CM76" i="16"/>
  <c r="CN76" i="16"/>
  <c r="CO76" i="16"/>
  <c r="CI77" i="16"/>
  <c r="CJ77" i="16"/>
  <c r="CK77" i="16"/>
  <c r="CL77" i="16"/>
  <c r="CM77" i="16"/>
  <c r="CN77" i="16"/>
  <c r="CO77" i="16"/>
  <c r="CI78" i="16"/>
  <c r="CJ78" i="16"/>
  <c r="CK78" i="16"/>
  <c r="CL78" i="16"/>
  <c r="CM78" i="16"/>
  <c r="CN78" i="16"/>
  <c r="CO78" i="16"/>
  <c r="CI79" i="16"/>
  <c r="CJ79" i="16"/>
  <c r="CK79" i="16"/>
  <c r="CL79" i="16"/>
  <c r="CM79" i="16"/>
  <c r="CN79" i="16"/>
  <c r="CO79" i="16"/>
  <c r="CI80" i="16"/>
  <c r="CJ80" i="16"/>
  <c r="CK80" i="16"/>
  <c r="CL80" i="16"/>
  <c r="CM80" i="16"/>
  <c r="CN80" i="16"/>
  <c r="CO80" i="16"/>
  <c r="CI81" i="16"/>
  <c r="CJ81" i="16"/>
  <c r="CK81" i="16"/>
  <c r="CL81" i="16"/>
  <c r="CM81" i="16"/>
  <c r="CN81" i="16"/>
  <c r="CO81" i="16"/>
  <c r="CI82" i="16"/>
  <c r="CJ82" i="16"/>
  <c r="CK82" i="16"/>
  <c r="CL82" i="16"/>
  <c r="CM82" i="16"/>
  <c r="CN82" i="16"/>
  <c r="CO82" i="16"/>
  <c r="CI83" i="16"/>
  <c r="CJ83" i="16"/>
  <c r="CK83" i="16"/>
  <c r="CL83" i="16"/>
  <c r="CM83" i="16"/>
  <c r="CN83" i="16"/>
  <c r="CO83" i="16"/>
  <c r="CI84" i="16"/>
  <c r="CJ84" i="16"/>
  <c r="CK84" i="16"/>
  <c r="CL84" i="16"/>
  <c r="CM84" i="16"/>
  <c r="CN84" i="16"/>
  <c r="CO84" i="16"/>
  <c r="CI85" i="16"/>
  <c r="CJ85" i="16"/>
  <c r="CK85" i="16"/>
  <c r="CL85" i="16"/>
  <c r="CM85" i="16"/>
  <c r="CN85" i="16"/>
  <c r="CO85" i="16"/>
  <c r="CI86" i="16"/>
  <c r="CJ86" i="16"/>
  <c r="CK86" i="16"/>
  <c r="CL86" i="16"/>
  <c r="CM86" i="16"/>
  <c r="CN86" i="16"/>
  <c r="CO86" i="16"/>
  <c r="CI87" i="16"/>
  <c r="CJ87" i="16"/>
  <c r="CK87" i="16"/>
  <c r="CL87" i="16"/>
  <c r="CM87" i="16"/>
  <c r="CN87" i="16"/>
  <c r="CO87" i="16"/>
  <c r="CI88" i="16"/>
  <c r="CJ88" i="16"/>
  <c r="CK88" i="16"/>
  <c r="CL88" i="16"/>
  <c r="CM88" i="16"/>
  <c r="CN88" i="16"/>
  <c r="CO88" i="16"/>
  <c r="CI89" i="16"/>
  <c r="CJ89" i="16"/>
  <c r="CK89" i="16"/>
  <c r="CL89" i="16"/>
  <c r="CM89" i="16"/>
  <c r="CN89" i="16"/>
  <c r="CO89" i="16"/>
  <c r="CI90" i="16"/>
  <c r="CJ90" i="16"/>
  <c r="CK90" i="16"/>
  <c r="CL90" i="16"/>
  <c r="CM90" i="16"/>
  <c r="CN90" i="16"/>
  <c r="CO90" i="16"/>
  <c r="CI91" i="16"/>
  <c r="CJ91" i="16"/>
  <c r="CK91" i="16"/>
  <c r="CL91" i="16"/>
  <c r="CM91" i="16"/>
  <c r="CN91" i="16"/>
  <c r="CO91" i="16"/>
  <c r="CI92" i="16"/>
  <c r="CJ92" i="16"/>
  <c r="CK92" i="16"/>
  <c r="CL92" i="16"/>
  <c r="CM92" i="16"/>
  <c r="CN92" i="16"/>
  <c r="CO92" i="16"/>
  <c r="CI93" i="16"/>
  <c r="CJ93" i="16"/>
  <c r="CK93" i="16"/>
  <c r="CL93" i="16"/>
  <c r="CM93" i="16"/>
  <c r="CN93" i="16"/>
  <c r="CO93" i="16"/>
  <c r="CI94" i="16"/>
  <c r="CJ94" i="16"/>
  <c r="CK94" i="16"/>
  <c r="CL94" i="16"/>
  <c r="CM94" i="16"/>
  <c r="CN94" i="16"/>
  <c r="CO94" i="16"/>
  <c r="CI95" i="16"/>
  <c r="CJ95" i="16"/>
  <c r="CK95" i="16"/>
  <c r="CL95" i="16"/>
  <c r="CM95" i="16"/>
  <c r="CN95" i="16"/>
  <c r="CO95" i="16"/>
  <c r="CI96" i="16"/>
  <c r="CJ96" i="16"/>
  <c r="CK96" i="16"/>
  <c r="CL96" i="16"/>
  <c r="CM96" i="16"/>
  <c r="CN96" i="16"/>
  <c r="CO96" i="16"/>
  <c r="CI97" i="16"/>
  <c r="CJ97" i="16"/>
  <c r="CK97" i="16"/>
  <c r="CL97" i="16"/>
  <c r="CM97" i="16"/>
  <c r="CN97" i="16"/>
  <c r="CO97" i="16"/>
  <c r="CI98" i="16"/>
  <c r="CJ98" i="16"/>
  <c r="CK98" i="16"/>
  <c r="CL98" i="16"/>
  <c r="CM98" i="16"/>
  <c r="CN98" i="16"/>
  <c r="CO98" i="16"/>
  <c r="CI99" i="16"/>
  <c r="CJ99" i="16"/>
  <c r="CK99" i="16"/>
  <c r="CL99" i="16"/>
  <c r="CM99" i="16"/>
  <c r="CN99" i="16"/>
  <c r="CO99" i="16"/>
  <c r="CI100" i="16"/>
  <c r="CJ100" i="16"/>
  <c r="CK100" i="16"/>
  <c r="CL100" i="16"/>
  <c r="CM100" i="16"/>
  <c r="CN100" i="16"/>
  <c r="CO100" i="16"/>
  <c r="CI101" i="16"/>
  <c r="CJ101" i="16"/>
  <c r="CK101" i="16"/>
  <c r="CL101" i="16"/>
  <c r="CM101" i="16"/>
  <c r="CN101" i="16"/>
  <c r="CO101" i="16"/>
  <c r="CI102" i="16"/>
  <c r="CJ102" i="16"/>
  <c r="CK102" i="16"/>
  <c r="CL102" i="16"/>
  <c r="CM102" i="16"/>
  <c r="CN102" i="16"/>
  <c r="CO102" i="16"/>
  <c r="CI103" i="16"/>
  <c r="CJ103" i="16"/>
  <c r="CK103" i="16"/>
  <c r="CL103" i="16"/>
  <c r="CM103" i="16"/>
  <c r="CN103" i="16"/>
  <c r="CO103" i="16"/>
  <c r="CI104" i="16"/>
  <c r="CJ104" i="16"/>
  <c r="CK104" i="16"/>
  <c r="CL104" i="16"/>
  <c r="CM104" i="16"/>
  <c r="CN104" i="16"/>
  <c r="CO104" i="16"/>
  <c r="CI105" i="16"/>
  <c r="CJ105" i="16"/>
  <c r="CK105" i="16"/>
  <c r="CL105" i="16"/>
  <c r="CM105" i="16"/>
  <c r="CN105" i="16"/>
  <c r="CO105" i="16"/>
  <c r="CI106" i="16"/>
  <c r="CJ106" i="16"/>
  <c r="CK106" i="16"/>
  <c r="CL106" i="16"/>
  <c r="CM106" i="16"/>
  <c r="CN106" i="16"/>
  <c r="CO106" i="16"/>
  <c r="CI107" i="16"/>
  <c r="CJ107" i="16"/>
  <c r="CK107" i="16"/>
  <c r="CL107" i="16"/>
  <c r="CM107" i="16"/>
  <c r="CN107" i="16"/>
  <c r="CO107" i="16"/>
  <c r="CI108" i="16"/>
  <c r="CJ108" i="16"/>
  <c r="CK108" i="16"/>
  <c r="CL108" i="16"/>
  <c r="CM108" i="16"/>
  <c r="CN108" i="16"/>
  <c r="CO108" i="16"/>
  <c r="CI109" i="16"/>
  <c r="CJ109" i="16"/>
  <c r="CK109" i="16"/>
  <c r="CL109" i="16"/>
  <c r="CM109" i="16"/>
  <c r="CN109" i="16"/>
  <c r="CO109" i="16"/>
  <c r="CI110" i="16"/>
  <c r="CJ110" i="16"/>
  <c r="CK110" i="16"/>
  <c r="CL110" i="16"/>
  <c r="CM110" i="16"/>
  <c r="CN110" i="16"/>
  <c r="CO110" i="16"/>
  <c r="CI111" i="16"/>
  <c r="CJ111" i="16"/>
  <c r="CK111" i="16"/>
  <c r="CL111" i="16"/>
  <c r="CM111" i="16"/>
  <c r="CN111" i="16"/>
  <c r="CO111" i="16"/>
  <c r="CI112" i="16"/>
  <c r="CJ112" i="16"/>
  <c r="CK112" i="16"/>
  <c r="CL112" i="16"/>
  <c r="CM112" i="16"/>
  <c r="CN112" i="16"/>
  <c r="CO112" i="16"/>
  <c r="CI113" i="16"/>
  <c r="CJ113" i="16"/>
  <c r="CK113" i="16"/>
  <c r="CL113" i="16"/>
  <c r="CM113" i="16"/>
  <c r="CN113" i="16"/>
  <c r="CO113" i="16"/>
  <c r="CI114" i="16"/>
  <c r="CJ114" i="16"/>
  <c r="CK114" i="16"/>
  <c r="CL114" i="16"/>
  <c r="CM114" i="16"/>
  <c r="CN114" i="16"/>
  <c r="CO114" i="16"/>
  <c r="CI115" i="16"/>
  <c r="CJ115" i="16"/>
  <c r="CK115" i="16"/>
  <c r="CL115" i="16"/>
  <c r="CM115" i="16"/>
  <c r="CN115" i="16"/>
  <c r="CO115" i="16"/>
  <c r="CI116" i="16"/>
  <c r="CJ116" i="16"/>
  <c r="CK116" i="16"/>
  <c r="CL116" i="16"/>
  <c r="CM116" i="16"/>
  <c r="CN116" i="16"/>
  <c r="CO116" i="16"/>
  <c r="CI117" i="16"/>
  <c r="CJ117" i="16"/>
  <c r="CK117" i="16"/>
  <c r="CL117" i="16"/>
  <c r="CM117" i="16"/>
  <c r="CN117" i="16"/>
  <c r="CO117" i="16"/>
  <c r="CI118" i="16"/>
  <c r="CJ118" i="16"/>
  <c r="CK118" i="16"/>
  <c r="CL118" i="16"/>
  <c r="CM118" i="16"/>
  <c r="CN118" i="16"/>
  <c r="CO118" i="16"/>
  <c r="CI119" i="16"/>
  <c r="CJ119" i="16"/>
  <c r="CK119" i="16"/>
  <c r="CL119" i="16"/>
  <c r="CM119" i="16"/>
  <c r="CN119" i="16"/>
  <c r="CO119" i="16"/>
  <c r="CI120" i="16"/>
  <c r="CJ120" i="16"/>
  <c r="CK120" i="16"/>
  <c r="CL120" i="16"/>
  <c r="CM120" i="16"/>
  <c r="CN120" i="16"/>
  <c r="CO120" i="16"/>
  <c r="CI121" i="16"/>
  <c r="CJ121" i="16"/>
  <c r="CK121" i="16"/>
  <c r="CL121" i="16"/>
  <c r="CM121" i="16"/>
  <c r="CN121" i="16"/>
  <c r="CO121" i="16"/>
  <c r="CI122" i="16"/>
  <c r="CJ122" i="16"/>
  <c r="CK122" i="16"/>
  <c r="CL122" i="16"/>
  <c r="CM122" i="16"/>
  <c r="CN122" i="16"/>
  <c r="CO122" i="16"/>
  <c r="CI123" i="16"/>
  <c r="CJ123" i="16"/>
  <c r="CK123" i="16"/>
  <c r="CL123" i="16"/>
  <c r="CM123" i="16"/>
  <c r="CN123" i="16"/>
  <c r="CO123" i="16"/>
  <c r="CI124" i="16"/>
  <c r="CJ124" i="16"/>
  <c r="CK124" i="16"/>
  <c r="CL124" i="16"/>
  <c r="CM124" i="16"/>
  <c r="CN124" i="16"/>
  <c r="CO124" i="16"/>
  <c r="CI125" i="16"/>
  <c r="CJ125" i="16"/>
  <c r="CK125" i="16"/>
  <c r="CL125" i="16"/>
  <c r="CM125" i="16"/>
  <c r="CN125" i="16"/>
  <c r="CO125" i="16"/>
  <c r="CI126" i="16"/>
  <c r="CJ126" i="16"/>
  <c r="CK126" i="16"/>
  <c r="CL126" i="16"/>
  <c r="CM126" i="16"/>
  <c r="CN126" i="16"/>
  <c r="CO126" i="16"/>
  <c r="CI127" i="16"/>
  <c r="CJ127" i="16"/>
  <c r="CK127" i="16"/>
  <c r="CL127" i="16"/>
  <c r="CM127" i="16"/>
  <c r="CN127" i="16"/>
  <c r="CO127" i="16"/>
  <c r="CI128" i="16"/>
  <c r="CJ128" i="16"/>
  <c r="CK128" i="16"/>
  <c r="CL128" i="16"/>
  <c r="CM128" i="16"/>
  <c r="CN128" i="16"/>
  <c r="CO128" i="16"/>
  <c r="CI129" i="16"/>
  <c r="CJ129" i="16"/>
  <c r="CK129" i="16"/>
  <c r="CL129" i="16"/>
  <c r="CM129" i="16"/>
  <c r="CN129" i="16"/>
  <c r="CO129" i="16"/>
  <c r="CI130" i="16"/>
  <c r="CJ130" i="16"/>
  <c r="CK130" i="16"/>
  <c r="CL130" i="16"/>
  <c r="CM130" i="16"/>
  <c r="CN130" i="16"/>
  <c r="CO130" i="16"/>
  <c r="CI131" i="16"/>
  <c r="CJ131" i="16"/>
  <c r="CK131" i="16"/>
  <c r="CL131" i="16"/>
  <c r="CM131" i="16"/>
  <c r="CN131" i="16"/>
  <c r="CO131" i="16"/>
  <c r="CI132" i="16"/>
  <c r="CJ132" i="16"/>
  <c r="CK132" i="16"/>
  <c r="CL132" i="16"/>
  <c r="CM132" i="16"/>
  <c r="CN132" i="16"/>
  <c r="CO132" i="16"/>
  <c r="CI133" i="16"/>
  <c r="CJ133" i="16"/>
  <c r="CK133" i="16"/>
  <c r="CL133" i="16"/>
  <c r="CM133" i="16"/>
  <c r="CN133" i="16"/>
  <c r="CO133" i="16"/>
  <c r="CI134" i="16"/>
  <c r="CJ134" i="16"/>
  <c r="CK134" i="16"/>
  <c r="CL134" i="16"/>
  <c r="CM134" i="16"/>
  <c r="CN134" i="16"/>
  <c r="CO134" i="16"/>
  <c r="CI135" i="16"/>
  <c r="CJ135" i="16"/>
  <c r="CK135" i="16"/>
  <c r="CL135" i="16"/>
  <c r="CM135" i="16"/>
  <c r="CN135" i="16"/>
  <c r="CO135" i="16"/>
  <c r="CI136" i="16"/>
  <c r="CJ136" i="16"/>
  <c r="CK136" i="16"/>
  <c r="CL136" i="16"/>
  <c r="CM136" i="16"/>
  <c r="CN136" i="16"/>
  <c r="CO136" i="16"/>
  <c r="CI137" i="16"/>
  <c r="CJ137" i="16"/>
  <c r="CK137" i="16"/>
  <c r="CL137" i="16"/>
  <c r="CM137" i="16"/>
  <c r="CN137" i="16"/>
  <c r="CO137" i="16"/>
  <c r="CI138" i="16"/>
  <c r="CJ138" i="16"/>
  <c r="CK138" i="16"/>
  <c r="CL138" i="16"/>
  <c r="CM138" i="16"/>
  <c r="CN138" i="16"/>
  <c r="CO138" i="16"/>
  <c r="CI139" i="16"/>
  <c r="CJ139" i="16"/>
  <c r="CK139" i="16"/>
  <c r="CL139" i="16"/>
  <c r="CM139" i="16"/>
  <c r="CN139" i="16"/>
  <c r="CO139" i="16"/>
  <c r="CI140" i="16"/>
  <c r="CJ140" i="16"/>
  <c r="CK140" i="16"/>
  <c r="CL140" i="16"/>
  <c r="CM140" i="16"/>
  <c r="CN140" i="16"/>
  <c r="CO140" i="16"/>
  <c r="CI141" i="16"/>
  <c r="CJ141" i="16"/>
  <c r="CK141" i="16"/>
  <c r="CL141" i="16"/>
  <c r="CM141" i="16"/>
  <c r="CN141" i="16"/>
  <c r="CO141" i="16"/>
  <c r="CI142" i="16"/>
  <c r="CJ142" i="16"/>
  <c r="CK142" i="16"/>
  <c r="CL142" i="16"/>
  <c r="CM142" i="16"/>
  <c r="CN142" i="16"/>
  <c r="CO142" i="16"/>
  <c r="CI143" i="16"/>
  <c r="CJ143" i="16"/>
  <c r="CK143" i="16"/>
  <c r="CL143" i="16"/>
  <c r="CM143" i="16"/>
  <c r="CN143" i="16"/>
  <c r="CO143" i="16"/>
  <c r="CI144" i="16"/>
  <c r="CJ144" i="16"/>
  <c r="CK144" i="16"/>
  <c r="CL144" i="16"/>
  <c r="CM144" i="16"/>
  <c r="CN144" i="16"/>
  <c r="CO144" i="16"/>
  <c r="CI145" i="16"/>
  <c r="CJ145" i="16"/>
  <c r="CK145" i="16"/>
  <c r="CL145" i="16"/>
  <c r="CM145" i="16"/>
  <c r="CN145" i="16"/>
  <c r="CO145" i="16"/>
  <c r="CI146" i="16"/>
  <c r="CJ146" i="16"/>
  <c r="CK146" i="16"/>
  <c r="CL146" i="16"/>
  <c r="CM146" i="16"/>
  <c r="CN146" i="16"/>
  <c r="CO146" i="16"/>
  <c r="CI147" i="16"/>
  <c r="CJ147" i="16"/>
  <c r="CK147" i="16"/>
  <c r="CL147" i="16"/>
  <c r="CM147" i="16"/>
  <c r="CN147" i="16"/>
  <c r="CO147" i="16"/>
  <c r="CI148" i="16"/>
  <c r="CJ148" i="16"/>
  <c r="CK148" i="16"/>
  <c r="CL148" i="16"/>
  <c r="CM148" i="16"/>
  <c r="CN148" i="16"/>
  <c r="CO148" i="16"/>
  <c r="CI149" i="16"/>
  <c r="CJ149" i="16"/>
  <c r="CK149" i="16"/>
  <c r="CL149" i="16"/>
  <c r="CM149" i="16"/>
  <c r="CN149" i="16"/>
  <c r="CO149" i="16"/>
  <c r="CI150" i="16"/>
  <c r="CJ150" i="16"/>
  <c r="CK150" i="16"/>
  <c r="CL150" i="16"/>
  <c r="CM150" i="16"/>
  <c r="CN150" i="16"/>
  <c r="CO150" i="16"/>
  <c r="CI151" i="16"/>
  <c r="CJ151" i="16"/>
  <c r="CK151" i="16"/>
  <c r="CL151" i="16"/>
  <c r="CM151" i="16"/>
  <c r="CN151" i="16"/>
  <c r="CO151" i="16"/>
  <c r="CI152" i="16"/>
  <c r="CJ152" i="16"/>
  <c r="CK152" i="16"/>
  <c r="CL152" i="16"/>
  <c r="CM152" i="16"/>
  <c r="CN152" i="16"/>
  <c r="CO152" i="16"/>
  <c r="CI153" i="16"/>
  <c r="CJ153" i="16"/>
  <c r="CK153" i="16"/>
  <c r="CL153" i="16"/>
  <c r="CM153" i="16"/>
  <c r="CN153" i="16"/>
  <c r="CO153" i="16"/>
  <c r="CI154" i="16"/>
  <c r="CJ154" i="16"/>
  <c r="CK154" i="16"/>
  <c r="CL154" i="16"/>
  <c r="CM154" i="16"/>
  <c r="CN154" i="16"/>
  <c r="CO154" i="16"/>
  <c r="CI155" i="16"/>
  <c r="CJ155" i="16"/>
  <c r="CK155" i="16"/>
  <c r="CL155" i="16"/>
  <c r="CM155" i="16"/>
  <c r="CN155" i="16"/>
  <c r="CO155" i="16"/>
  <c r="CI156" i="16"/>
  <c r="CJ156" i="16"/>
  <c r="CK156" i="16"/>
  <c r="CL156" i="16"/>
  <c r="CM156" i="16"/>
  <c r="CN156" i="16"/>
  <c r="CO156" i="16"/>
  <c r="CI157" i="16"/>
  <c r="CJ157" i="16"/>
  <c r="CK157" i="16"/>
  <c r="CL157" i="16"/>
  <c r="CM157" i="16"/>
  <c r="CN157" i="16"/>
  <c r="CO157" i="16"/>
  <c r="CI158" i="16"/>
  <c r="CJ158" i="16"/>
  <c r="CK158" i="16"/>
  <c r="CL158" i="16"/>
  <c r="CM158" i="16"/>
  <c r="CN158" i="16"/>
  <c r="CO158" i="16"/>
  <c r="CI159" i="16"/>
  <c r="CJ159" i="16"/>
  <c r="CK159" i="16"/>
  <c r="CL159" i="16"/>
  <c r="CM159" i="16"/>
  <c r="CN159" i="16"/>
  <c r="CO159" i="16"/>
  <c r="CI160" i="16"/>
  <c r="CJ160" i="16"/>
  <c r="CK160" i="16"/>
  <c r="CL160" i="16"/>
  <c r="CM160" i="16"/>
  <c r="CN160" i="16"/>
  <c r="CO160" i="16"/>
  <c r="CI161" i="16"/>
  <c r="CJ161" i="16"/>
  <c r="CK161" i="16"/>
  <c r="CL161" i="16"/>
  <c r="CM161" i="16"/>
  <c r="CN161" i="16"/>
  <c r="CO161" i="16"/>
  <c r="CI162" i="16"/>
  <c r="CJ162" i="16"/>
  <c r="CK162" i="16"/>
  <c r="CL162" i="16"/>
  <c r="CM162" i="16"/>
  <c r="CN162" i="16"/>
  <c r="CO162" i="16"/>
  <c r="CI163" i="16"/>
  <c r="CJ163" i="16"/>
  <c r="CK163" i="16"/>
  <c r="CL163" i="16"/>
  <c r="CM163" i="16"/>
  <c r="CN163" i="16"/>
  <c r="CO163" i="16"/>
  <c r="CI164" i="16"/>
  <c r="CJ164" i="16"/>
  <c r="CK164" i="16"/>
  <c r="CL164" i="16"/>
  <c r="CM164" i="16"/>
  <c r="CN164" i="16"/>
  <c r="CO164" i="16"/>
  <c r="CI165" i="16"/>
  <c r="CJ165" i="16"/>
  <c r="CK165" i="16"/>
  <c r="CL165" i="16"/>
  <c r="CM165" i="16"/>
  <c r="CN165" i="16"/>
  <c r="CO165" i="16"/>
  <c r="CI166" i="16"/>
  <c r="CJ166" i="16"/>
  <c r="CK166" i="16"/>
  <c r="CL166" i="16"/>
  <c r="CM166" i="16"/>
  <c r="CN166" i="16"/>
  <c r="CO166" i="16"/>
  <c r="CI167" i="16"/>
  <c r="CJ167" i="16"/>
  <c r="CK167" i="16"/>
  <c r="CL167" i="16"/>
  <c r="CM167" i="16"/>
  <c r="CN167" i="16"/>
  <c r="CO167" i="16"/>
  <c r="CI168" i="16"/>
  <c r="CJ168" i="16"/>
  <c r="CK168" i="16"/>
  <c r="CL168" i="16"/>
  <c r="CM168" i="16"/>
  <c r="CN168" i="16"/>
  <c r="CO168" i="16"/>
  <c r="CI169" i="16"/>
  <c r="CJ169" i="16"/>
  <c r="CK169" i="16"/>
  <c r="CL169" i="16"/>
  <c r="CM169" i="16"/>
  <c r="CN169" i="16"/>
  <c r="CO169" i="16"/>
  <c r="CI170" i="16"/>
  <c r="CJ170" i="16"/>
  <c r="CK170" i="16"/>
  <c r="CL170" i="16"/>
  <c r="CM170" i="16"/>
  <c r="CN170" i="16"/>
  <c r="CO170" i="16"/>
  <c r="CI171" i="16"/>
  <c r="CJ171" i="16"/>
  <c r="CK171" i="16"/>
  <c r="CL171" i="16"/>
  <c r="CM171" i="16"/>
  <c r="CN171" i="16"/>
  <c r="CO171" i="16"/>
  <c r="CI172" i="16"/>
  <c r="CJ172" i="16"/>
  <c r="CK172" i="16"/>
  <c r="CL172" i="16"/>
  <c r="CM172" i="16"/>
  <c r="CN172" i="16"/>
  <c r="CO172" i="16"/>
  <c r="CI173" i="16"/>
  <c r="CJ173" i="16"/>
  <c r="CK173" i="16"/>
  <c r="CL173" i="16"/>
  <c r="CM173" i="16"/>
  <c r="CN173" i="16"/>
  <c r="CO173" i="16"/>
  <c r="CI174" i="16"/>
  <c r="CJ174" i="16"/>
  <c r="CK174" i="16"/>
  <c r="CL174" i="16"/>
  <c r="CM174" i="16"/>
  <c r="CN174" i="16"/>
  <c r="CO174" i="16"/>
  <c r="CI175" i="16"/>
  <c r="CJ175" i="16"/>
  <c r="CK175" i="16"/>
  <c r="CL175" i="16"/>
  <c r="CM175" i="16"/>
  <c r="CN175" i="16"/>
  <c r="CO175" i="16"/>
  <c r="CI176" i="16"/>
  <c r="CJ176" i="16"/>
  <c r="CK176" i="16"/>
  <c r="CL176" i="16"/>
  <c r="CM176" i="16"/>
  <c r="CN176" i="16"/>
  <c r="CO176" i="16"/>
  <c r="CI177" i="16"/>
  <c r="CJ177" i="16"/>
  <c r="CK177" i="16"/>
  <c r="CL177" i="16"/>
  <c r="CM177" i="16"/>
  <c r="CN177" i="16"/>
  <c r="CO177" i="16"/>
  <c r="CI178" i="16"/>
  <c r="CJ178" i="16"/>
  <c r="CK178" i="16"/>
  <c r="CL178" i="16"/>
  <c r="CM178" i="16"/>
  <c r="CN178" i="16"/>
  <c r="CO178" i="16"/>
  <c r="CI179" i="16"/>
  <c r="CJ179" i="16"/>
  <c r="CK179" i="16"/>
  <c r="CL179" i="16"/>
  <c r="CM179" i="16"/>
  <c r="CN179" i="16"/>
  <c r="CO179" i="16"/>
  <c r="CI180" i="16"/>
  <c r="CJ180" i="16"/>
  <c r="CK180" i="16"/>
  <c r="CL180" i="16"/>
  <c r="CM180" i="16"/>
  <c r="CN180" i="16"/>
  <c r="CO180" i="16"/>
  <c r="CI181" i="16"/>
  <c r="CJ181" i="16"/>
  <c r="CK181" i="16"/>
  <c r="CL181" i="16"/>
  <c r="CM181" i="16"/>
  <c r="CN181" i="16"/>
  <c r="CO181" i="16"/>
  <c r="CI182" i="16"/>
  <c r="CJ182" i="16"/>
  <c r="CK182" i="16"/>
  <c r="CL182" i="16"/>
  <c r="CM182" i="16"/>
  <c r="CN182" i="16"/>
  <c r="CO182" i="16"/>
  <c r="CI183" i="16"/>
  <c r="CJ183" i="16"/>
  <c r="CK183" i="16"/>
  <c r="CL183" i="16"/>
  <c r="CM183" i="16"/>
  <c r="CN183" i="16"/>
  <c r="CO183" i="16"/>
  <c r="CI184" i="16"/>
  <c r="CJ184" i="16"/>
  <c r="CK184" i="16"/>
  <c r="CL184" i="16"/>
  <c r="CM184" i="16"/>
  <c r="CN184" i="16"/>
  <c r="CO184" i="16"/>
  <c r="CI185" i="16"/>
  <c r="CJ185" i="16"/>
  <c r="CK185" i="16"/>
  <c r="CL185" i="16"/>
  <c r="CM185" i="16"/>
  <c r="CN185" i="16"/>
  <c r="CO185" i="16"/>
  <c r="CI186" i="16"/>
  <c r="CJ186" i="16"/>
  <c r="CK186" i="16"/>
  <c r="CL186" i="16"/>
  <c r="CM186" i="16"/>
  <c r="CN186" i="16"/>
  <c r="CO186" i="16"/>
  <c r="CI187" i="16"/>
  <c r="CJ187" i="16"/>
  <c r="CK187" i="16"/>
  <c r="CL187" i="16"/>
  <c r="CM187" i="16"/>
  <c r="CN187" i="16"/>
  <c r="CO187" i="16"/>
  <c r="CI188" i="16"/>
  <c r="CJ188" i="16"/>
  <c r="CK188" i="16"/>
  <c r="CL188" i="16"/>
  <c r="CM188" i="16"/>
  <c r="CN188" i="16"/>
  <c r="CO188" i="16"/>
  <c r="CI189" i="16"/>
  <c r="CJ189" i="16"/>
  <c r="CK189" i="16"/>
  <c r="CL189" i="16"/>
  <c r="CM189" i="16"/>
  <c r="CN189" i="16"/>
  <c r="CO189" i="16"/>
  <c r="CI190" i="16"/>
  <c r="CJ190" i="16"/>
  <c r="CK190" i="16"/>
  <c r="CL190" i="16"/>
  <c r="CM190" i="16"/>
  <c r="CN190" i="16"/>
  <c r="CO190" i="16"/>
  <c r="CI191" i="16"/>
  <c r="CJ191" i="16"/>
  <c r="CK191" i="16"/>
  <c r="CL191" i="16"/>
  <c r="CM191" i="16"/>
  <c r="CN191" i="16"/>
  <c r="CO191" i="16"/>
  <c r="CI192" i="16"/>
  <c r="CJ192" i="16"/>
  <c r="CK192" i="16"/>
  <c r="CL192" i="16"/>
  <c r="CM192" i="16"/>
  <c r="CN192" i="16"/>
  <c r="CO192" i="16"/>
  <c r="CI193" i="16"/>
  <c r="CJ193" i="16"/>
  <c r="CK193" i="16"/>
  <c r="CL193" i="16"/>
  <c r="CM193" i="16"/>
  <c r="CN193" i="16"/>
  <c r="CO193" i="16"/>
  <c r="CI194" i="16"/>
  <c r="CJ194" i="16"/>
  <c r="CK194" i="16"/>
  <c r="CL194" i="16"/>
  <c r="CM194" i="16"/>
  <c r="CN194" i="16"/>
  <c r="CO194" i="16"/>
  <c r="CI195" i="16"/>
  <c r="CJ195" i="16"/>
  <c r="CK195" i="16"/>
  <c r="CL195" i="16"/>
  <c r="CM195" i="16"/>
  <c r="CN195" i="16"/>
  <c r="CO195" i="16"/>
  <c r="CI196" i="16"/>
  <c r="CJ196" i="16"/>
  <c r="CK196" i="16"/>
  <c r="CL196" i="16"/>
  <c r="CM196" i="16"/>
  <c r="CN196" i="16"/>
  <c r="CO196" i="16"/>
  <c r="CI197" i="16"/>
  <c r="CJ197" i="16"/>
  <c r="CK197" i="16"/>
  <c r="CL197" i="16"/>
  <c r="CM197" i="16"/>
  <c r="CN197" i="16"/>
  <c r="CO197" i="16"/>
  <c r="CI198" i="16"/>
  <c r="CJ198" i="16"/>
  <c r="CK198" i="16"/>
  <c r="CL198" i="16"/>
  <c r="CM198" i="16"/>
  <c r="CN198" i="16"/>
  <c r="CO198" i="16"/>
  <c r="CI199" i="16"/>
  <c r="CJ199" i="16"/>
  <c r="CK199" i="16"/>
  <c r="CL199" i="16"/>
  <c r="CM199" i="16"/>
  <c r="CN199" i="16"/>
  <c r="CO199" i="16"/>
  <c r="CI200" i="16"/>
  <c r="CJ200" i="16"/>
  <c r="CK200" i="16"/>
  <c r="CL200" i="16"/>
  <c r="CM200" i="16"/>
  <c r="CN200" i="16"/>
  <c r="CO200" i="16"/>
  <c r="CI201" i="16"/>
  <c r="CJ201" i="16"/>
  <c r="CK201" i="16"/>
  <c r="CL201" i="16"/>
  <c r="CM201" i="16"/>
  <c r="CN201" i="16"/>
  <c r="CO201" i="16"/>
  <c r="CI202" i="16"/>
  <c r="CJ202" i="16"/>
  <c r="CK202" i="16"/>
  <c r="CL202" i="16"/>
  <c r="CM202" i="16"/>
  <c r="CN202" i="16"/>
  <c r="CO202" i="16"/>
  <c r="CI203" i="16"/>
  <c r="CJ203" i="16"/>
  <c r="CK203" i="16"/>
  <c r="CL203" i="16"/>
  <c r="CM203" i="16"/>
  <c r="CN203" i="16"/>
  <c r="CO203" i="16"/>
  <c r="CI204" i="16"/>
  <c r="CJ204" i="16"/>
  <c r="CK204" i="16"/>
  <c r="CL204" i="16"/>
  <c r="CM204" i="16"/>
  <c r="CN204" i="16"/>
  <c r="CO204" i="16"/>
  <c r="CI205" i="16"/>
  <c r="CJ205" i="16"/>
  <c r="CK205" i="16"/>
  <c r="CL205" i="16"/>
  <c r="CM205" i="16"/>
  <c r="CN205" i="16"/>
  <c r="CO205" i="16"/>
  <c r="CI206" i="16"/>
  <c r="CJ206" i="16"/>
  <c r="CK206" i="16"/>
  <c r="CL206" i="16"/>
  <c r="CM206" i="16"/>
  <c r="CN206" i="16"/>
  <c r="CO206" i="16"/>
  <c r="CI207" i="16"/>
  <c r="CJ207" i="16"/>
  <c r="CK207" i="16"/>
  <c r="CL207" i="16"/>
  <c r="CM207" i="16"/>
  <c r="CN207" i="16"/>
  <c r="CO207" i="16"/>
  <c r="CI208" i="16"/>
  <c r="CJ208" i="16"/>
  <c r="CK208" i="16"/>
  <c r="CL208" i="16"/>
  <c r="CM208" i="16"/>
  <c r="CN208" i="16"/>
  <c r="CO208" i="16"/>
  <c r="CI209" i="16"/>
  <c r="CJ209" i="16"/>
  <c r="CK209" i="16"/>
  <c r="CL209" i="16"/>
  <c r="CM209" i="16"/>
  <c r="CN209" i="16"/>
  <c r="CO209" i="16"/>
  <c r="CI210" i="16"/>
  <c r="CJ210" i="16"/>
  <c r="CK210" i="16"/>
  <c r="CL210" i="16"/>
  <c r="CM210" i="16"/>
  <c r="CN210" i="16"/>
  <c r="CO210" i="16"/>
  <c r="CI211" i="16"/>
  <c r="CJ211" i="16"/>
  <c r="CK211" i="16"/>
  <c r="CL211" i="16"/>
  <c r="CM211" i="16"/>
  <c r="CN211" i="16"/>
  <c r="CO211" i="16"/>
  <c r="CI212" i="16"/>
  <c r="CJ212" i="16"/>
  <c r="CK212" i="16"/>
  <c r="CL212" i="16"/>
  <c r="CM212" i="16"/>
  <c r="CN212" i="16"/>
  <c r="CO212" i="16"/>
  <c r="CI213" i="16"/>
  <c r="CJ213" i="16"/>
  <c r="CK213" i="16"/>
  <c r="CL213" i="16"/>
  <c r="CM213" i="16"/>
  <c r="CN213" i="16"/>
  <c r="CO213" i="16"/>
  <c r="CI214" i="16"/>
  <c r="CJ214" i="16"/>
  <c r="CK214" i="16"/>
  <c r="CL214" i="16"/>
  <c r="CM214" i="16"/>
  <c r="CN214" i="16"/>
  <c r="CO214" i="16"/>
  <c r="CI215" i="16"/>
  <c r="CJ215" i="16"/>
  <c r="CK215" i="16"/>
  <c r="CL215" i="16"/>
  <c r="CM215" i="16"/>
  <c r="CN215" i="16"/>
  <c r="CO215" i="16"/>
  <c r="CI216" i="16"/>
  <c r="CJ216" i="16"/>
  <c r="CK216" i="16"/>
  <c r="CL216" i="16"/>
  <c r="CM216" i="16"/>
  <c r="CN216" i="16"/>
  <c r="CO216" i="16"/>
  <c r="CI217" i="16"/>
  <c r="CJ217" i="16"/>
  <c r="CK217" i="16"/>
  <c r="CL217" i="16"/>
  <c r="CM217" i="16"/>
  <c r="CN217" i="16"/>
  <c r="CO217" i="16"/>
  <c r="CI218" i="16"/>
  <c r="CJ218" i="16"/>
  <c r="CK218" i="16"/>
  <c r="CL218" i="16"/>
  <c r="CM218" i="16"/>
  <c r="CN218" i="16"/>
  <c r="CO218" i="16"/>
  <c r="CI219" i="16"/>
  <c r="CJ219" i="16"/>
  <c r="CK219" i="16"/>
  <c r="CL219" i="16"/>
  <c r="CM219" i="16"/>
  <c r="CN219" i="16"/>
  <c r="CO219" i="16"/>
  <c r="CI220" i="16"/>
  <c r="CJ220" i="16"/>
  <c r="CK220" i="16"/>
  <c r="CL220" i="16"/>
  <c r="CM220" i="16"/>
  <c r="CN220" i="16"/>
  <c r="CO220" i="16"/>
  <c r="CI221" i="16"/>
  <c r="CJ221" i="16"/>
  <c r="CK221" i="16"/>
  <c r="CL221" i="16"/>
  <c r="CM221" i="16"/>
  <c r="CN221" i="16"/>
  <c r="CO221" i="16"/>
  <c r="CI222" i="16"/>
  <c r="CJ222" i="16"/>
  <c r="CK222" i="16"/>
  <c r="CL222" i="16"/>
  <c r="CM222" i="16"/>
  <c r="CN222" i="16"/>
  <c r="CO222" i="16"/>
  <c r="CI223" i="16"/>
  <c r="CJ223" i="16"/>
  <c r="CK223" i="16"/>
  <c r="CL223" i="16"/>
  <c r="CM223" i="16"/>
  <c r="CN223" i="16"/>
  <c r="CO223" i="16"/>
  <c r="CI224" i="16"/>
  <c r="CJ224" i="16"/>
  <c r="CK224" i="16"/>
  <c r="CL224" i="16"/>
  <c r="CM224" i="16"/>
  <c r="CN224" i="16"/>
  <c r="CO224" i="16"/>
  <c r="CI225" i="16"/>
  <c r="CJ225" i="16"/>
  <c r="CK225" i="16"/>
  <c r="CL225" i="16"/>
  <c r="CM225" i="16"/>
  <c r="CN225" i="16"/>
  <c r="CO225" i="16"/>
  <c r="CI226" i="16"/>
  <c r="CJ226" i="16"/>
  <c r="CK226" i="16"/>
  <c r="CL226" i="16"/>
  <c r="CM226" i="16"/>
  <c r="CN226" i="16"/>
  <c r="CO226" i="16"/>
  <c r="CI227" i="16"/>
  <c r="CJ227" i="16"/>
  <c r="CK227" i="16"/>
  <c r="CL227" i="16"/>
  <c r="CM227" i="16"/>
  <c r="CN227" i="16"/>
  <c r="CO227" i="16"/>
  <c r="CI228" i="16"/>
  <c r="CJ228" i="16"/>
  <c r="CK228" i="16"/>
  <c r="CL228" i="16"/>
  <c r="CM228" i="16"/>
  <c r="CN228" i="16"/>
  <c r="CO228" i="16"/>
  <c r="CI229" i="16"/>
  <c r="CJ229" i="16"/>
  <c r="CK229" i="16"/>
  <c r="CL229" i="16"/>
  <c r="CM229" i="16"/>
  <c r="CN229" i="16"/>
  <c r="CO229" i="16"/>
  <c r="CI230" i="16"/>
  <c r="CJ230" i="16"/>
  <c r="CK230" i="16"/>
  <c r="CL230" i="16"/>
  <c r="CM230" i="16"/>
  <c r="CN230" i="16"/>
  <c r="CO230" i="16"/>
  <c r="CI231" i="16"/>
  <c r="CJ231" i="16"/>
  <c r="CK231" i="16"/>
  <c r="CL231" i="16"/>
  <c r="CM231" i="16"/>
  <c r="CN231" i="16"/>
  <c r="CO231" i="16"/>
  <c r="CI232" i="16"/>
  <c r="CJ232" i="16"/>
  <c r="CK232" i="16"/>
  <c r="CL232" i="16"/>
  <c r="CM232" i="16"/>
  <c r="CN232" i="16"/>
  <c r="CO232" i="16"/>
  <c r="CI233" i="16"/>
  <c r="CJ233" i="16"/>
  <c r="CK233" i="16"/>
  <c r="CL233" i="16"/>
  <c r="CM233" i="16"/>
  <c r="CN233" i="16"/>
  <c r="CO233" i="16"/>
  <c r="CI234" i="16"/>
  <c r="CJ234" i="16"/>
  <c r="CK234" i="16"/>
  <c r="CL234" i="16"/>
  <c r="CM234" i="16"/>
  <c r="CN234" i="16"/>
  <c r="CO234" i="16"/>
  <c r="CI235" i="16"/>
  <c r="CJ235" i="16"/>
  <c r="CK235" i="16"/>
  <c r="CL235" i="16"/>
  <c r="CM235" i="16"/>
  <c r="CN235" i="16"/>
  <c r="CO235" i="16"/>
  <c r="CI236" i="16"/>
  <c r="CJ236" i="16"/>
  <c r="CK236" i="16"/>
  <c r="CL236" i="16"/>
  <c r="CM236" i="16"/>
  <c r="CN236" i="16"/>
  <c r="CO236" i="16"/>
  <c r="CI237" i="16"/>
  <c r="CJ237" i="16"/>
  <c r="CK237" i="16"/>
  <c r="CL237" i="16"/>
  <c r="CM237" i="16"/>
  <c r="CN237" i="16"/>
  <c r="CO237" i="16"/>
  <c r="CI238" i="16"/>
  <c r="CJ238" i="16"/>
  <c r="CK238" i="16"/>
  <c r="CL238" i="16"/>
  <c r="CM238" i="16"/>
  <c r="CN238" i="16"/>
  <c r="CO238" i="16"/>
  <c r="CI239" i="16"/>
  <c r="CJ239" i="16"/>
  <c r="CK239" i="16"/>
  <c r="CL239" i="16"/>
  <c r="CM239" i="16"/>
  <c r="CN239" i="16"/>
  <c r="CO239" i="16"/>
  <c r="CI240" i="16"/>
  <c r="CJ240" i="16"/>
  <c r="CK240" i="16"/>
  <c r="CL240" i="16"/>
  <c r="CM240" i="16"/>
  <c r="CN240" i="16"/>
  <c r="CO240" i="16"/>
  <c r="CI241" i="16"/>
  <c r="CJ241" i="16"/>
  <c r="CK241" i="16"/>
  <c r="CL241" i="16"/>
  <c r="CM241" i="16"/>
  <c r="CN241" i="16"/>
  <c r="CO241" i="16"/>
  <c r="CI242" i="16"/>
  <c r="CJ242" i="16"/>
  <c r="CK242" i="16"/>
  <c r="CL242" i="16"/>
  <c r="CM242" i="16"/>
  <c r="CN242" i="16"/>
  <c r="CO242" i="16"/>
  <c r="CI243" i="16"/>
  <c r="CJ243" i="16"/>
  <c r="CK243" i="16"/>
  <c r="CL243" i="16"/>
  <c r="CM243" i="16"/>
  <c r="CN243" i="16"/>
  <c r="CO243" i="16"/>
  <c r="CI244" i="16"/>
  <c r="CJ244" i="16"/>
  <c r="CK244" i="16"/>
  <c r="CL244" i="16"/>
  <c r="CM244" i="16"/>
  <c r="CN244" i="16"/>
  <c r="CO244" i="16"/>
  <c r="CI245" i="16"/>
  <c r="CJ245" i="16"/>
  <c r="CK245" i="16"/>
  <c r="CL245" i="16"/>
  <c r="CM245" i="16"/>
  <c r="CN245" i="16"/>
  <c r="CO245" i="16"/>
  <c r="CI246" i="16"/>
  <c r="CJ246" i="16"/>
  <c r="CK246" i="16"/>
  <c r="CL246" i="16"/>
  <c r="CM246" i="16"/>
  <c r="CN246" i="16"/>
  <c r="CO246" i="16"/>
  <c r="CI247" i="16"/>
  <c r="CJ247" i="16"/>
  <c r="CK247" i="16"/>
  <c r="CL247" i="16"/>
  <c r="CM247" i="16"/>
  <c r="CN247" i="16"/>
  <c r="CO247" i="16"/>
  <c r="CI248" i="16"/>
  <c r="CJ248" i="16"/>
  <c r="CK248" i="16"/>
  <c r="CL248" i="16"/>
  <c r="CM248" i="16"/>
  <c r="CN248" i="16"/>
  <c r="CO248" i="16"/>
  <c r="CI249" i="16"/>
  <c r="CJ249" i="16"/>
  <c r="CK249" i="16"/>
  <c r="CL249" i="16"/>
  <c r="CM249" i="16"/>
  <c r="CN249" i="16"/>
  <c r="CO249" i="16"/>
  <c r="CI250" i="16"/>
  <c r="CJ250" i="16"/>
  <c r="CK250" i="16"/>
  <c r="CL250" i="16"/>
  <c r="CM250" i="16"/>
  <c r="CN250" i="16"/>
  <c r="CO250" i="16"/>
  <c r="CI251" i="16"/>
  <c r="CJ251" i="16"/>
  <c r="CK251" i="16"/>
  <c r="CL251" i="16"/>
  <c r="CM251" i="16"/>
  <c r="CN251" i="16"/>
  <c r="CO251" i="16"/>
  <c r="CI252" i="16"/>
  <c r="CJ252" i="16"/>
  <c r="CK252" i="16"/>
  <c r="CL252" i="16"/>
  <c r="CM252" i="16"/>
  <c r="CN252" i="16"/>
  <c r="CO252" i="16"/>
  <c r="CI253" i="16"/>
  <c r="CJ253" i="16"/>
  <c r="CK253" i="16"/>
  <c r="CL253" i="16"/>
  <c r="CM253" i="16"/>
  <c r="CN253" i="16"/>
  <c r="CO253" i="16"/>
  <c r="CI254" i="16"/>
  <c r="CJ254" i="16"/>
  <c r="CK254" i="16"/>
  <c r="CL254" i="16"/>
  <c r="CM254" i="16"/>
  <c r="CN254" i="16"/>
  <c r="CO254" i="16"/>
  <c r="CI255" i="16"/>
  <c r="CJ255" i="16"/>
  <c r="CK255" i="16"/>
  <c r="CL255" i="16"/>
  <c r="CM255" i="16"/>
  <c r="CN255" i="16"/>
  <c r="CO255" i="16"/>
  <c r="CI256" i="16"/>
  <c r="CJ256" i="16"/>
  <c r="CK256" i="16"/>
  <c r="CL256" i="16"/>
  <c r="CM256" i="16"/>
  <c r="CN256" i="16"/>
  <c r="CO256" i="16"/>
  <c r="CI257" i="16"/>
  <c r="CJ257" i="16"/>
  <c r="CK257" i="16"/>
  <c r="CL257" i="16"/>
  <c r="CM257" i="16"/>
  <c r="CN257" i="16"/>
  <c r="CO257" i="16"/>
  <c r="CI258" i="16"/>
  <c r="CJ258" i="16"/>
  <c r="CK258" i="16"/>
  <c r="CL258" i="16"/>
  <c r="CM258" i="16"/>
  <c r="CN258" i="16"/>
  <c r="CO258" i="16"/>
  <c r="CI259" i="16"/>
  <c r="CJ259" i="16"/>
  <c r="CK259" i="16"/>
  <c r="CL259" i="16"/>
  <c r="CM259" i="16"/>
  <c r="CN259" i="16"/>
  <c r="CO259" i="16"/>
  <c r="CI260" i="16"/>
  <c r="CJ260" i="16"/>
  <c r="CK260" i="16"/>
  <c r="CL260" i="16"/>
  <c r="CM260" i="16"/>
  <c r="CN260" i="16"/>
  <c r="CO260" i="16"/>
  <c r="CI261" i="16"/>
  <c r="CJ261" i="16"/>
  <c r="CK261" i="16"/>
  <c r="CL261" i="16"/>
  <c r="CM261" i="16"/>
  <c r="CN261" i="16"/>
  <c r="CO261" i="16"/>
  <c r="CI262" i="16"/>
  <c r="CJ262" i="16"/>
  <c r="CK262" i="16"/>
  <c r="CL262" i="16"/>
  <c r="CM262" i="16"/>
  <c r="CN262" i="16"/>
  <c r="CO262" i="16"/>
  <c r="CI263" i="16"/>
  <c r="CJ263" i="16"/>
  <c r="CK263" i="16"/>
  <c r="CL263" i="16"/>
  <c r="CM263" i="16"/>
  <c r="CN263" i="16"/>
  <c r="CO263" i="16"/>
  <c r="CI264" i="16"/>
  <c r="CJ264" i="16"/>
  <c r="CK264" i="16"/>
  <c r="CL264" i="16"/>
  <c r="CM264" i="16"/>
  <c r="CN264" i="16"/>
  <c r="CO264" i="16"/>
  <c r="CI265" i="16"/>
  <c r="CJ265" i="16"/>
  <c r="CK265" i="16"/>
  <c r="CL265" i="16"/>
  <c r="CM265" i="16"/>
  <c r="CN265" i="16"/>
  <c r="CO265" i="16"/>
  <c r="CI266" i="16"/>
  <c r="CJ266" i="16"/>
  <c r="CK266" i="16"/>
  <c r="CL266" i="16"/>
  <c r="CM266" i="16"/>
  <c r="CN266" i="16"/>
  <c r="CO266" i="16"/>
  <c r="CI267" i="16"/>
  <c r="CJ267" i="16"/>
  <c r="CK267" i="16"/>
  <c r="CL267" i="16"/>
  <c r="CM267" i="16"/>
  <c r="CN267" i="16"/>
  <c r="CO267" i="16"/>
  <c r="CI268" i="16"/>
  <c r="CJ268" i="16"/>
  <c r="CK268" i="16"/>
  <c r="CL268" i="16"/>
  <c r="CM268" i="16"/>
  <c r="CN268" i="16"/>
  <c r="CO268" i="16"/>
  <c r="CI269" i="16"/>
  <c r="CJ269" i="16"/>
  <c r="CK269" i="16"/>
  <c r="CL269" i="16"/>
  <c r="CM269" i="16"/>
  <c r="CN269" i="16"/>
  <c r="CO269" i="16"/>
  <c r="CI270" i="16"/>
  <c r="CJ270" i="16"/>
  <c r="CK270" i="16"/>
  <c r="CL270" i="16"/>
  <c r="CM270" i="16"/>
  <c r="CN270" i="16"/>
  <c r="CO270" i="16"/>
  <c r="CI271" i="16"/>
  <c r="CJ271" i="16"/>
  <c r="CK271" i="16"/>
  <c r="CL271" i="16"/>
  <c r="CM271" i="16"/>
  <c r="CN271" i="16"/>
  <c r="CO271" i="16"/>
  <c r="CI272" i="16"/>
  <c r="CJ272" i="16"/>
  <c r="CK272" i="16"/>
  <c r="CL272" i="16"/>
  <c r="CM272" i="16"/>
  <c r="CN272" i="16"/>
  <c r="CO272" i="16"/>
  <c r="CI273" i="16"/>
  <c r="CJ273" i="16"/>
  <c r="CK273" i="16"/>
  <c r="CL273" i="16"/>
  <c r="CM273" i="16"/>
  <c r="CN273" i="16"/>
  <c r="CO273" i="16"/>
  <c r="CI274" i="16"/>
  <c r="CJ274" i="16"/>
  <c r="CK274" i="16"/>
  <c r="CL274" i="16"/>
  <c r="CM274" i="16"/>
  <c r="CN274" i="16"/>
  <c r="CO274" i="16"/>
  <c r="CI275" i="16"/>
  <c r="CJ275" i="16"/>
  <c r="CK275" i="16"/>
  <c r="CL275" i="16"/>
  <c r="CM275" i="16"/>
  <c r="CN275" i="16"/>
  <c r="CO275" i="16"/>
  <c r="CI276" i="16"/>
  <c r="CJ276" i="16"/>
  <c r="CK276" i="16"/>
  <c r="CL276" i="16"/>
  <c r="CM276" i="16"/>
  <c r="CN276" i="16"/>
  <c r="CO276" i="16"/>
  <c r="CI277" i="16"/>
  <c r="CJ277" i="16"/>
  <c r="CK277" i="16"/>
  <c r="CL277" i="16"/>
  <c r="CM277" i="16"/>
  <c r="CN277" i="16"/>
  <c r="CO277" i="16"/>
  <c r="CI278" i="16"/>
  <c r="CJ278" i="16"/>
  <c r="CK278" i="16"/>
  <c r="CL278" i="16"/>
  <c r="CM278" i="16"/>
  <c r="CN278" i="16"/>
  <c r="CO278" i="16"/>
  <c r="CI279" i="16"/>
  <c r="CJ279" i="16"/>
  <c r="CK279" i="16"/>
  <c r="CL279" i="16"/>
  <c r="CM279" i="16"/>
  <c r="CN279" i="16"/>
  <c r="CO279" i="16"/>
  <c r="CI280" i="16"/>
  <c r="CJ280" i="16"/>
  <c r="CK280" i="16"/>
  <c r="CL280" i="16"/>
  <c r="CM280" i="16"/>
  <c r="CN280" i="16"/>
  <c r="CO280" i="16"/>
  <c r="CI281" i="16"/>
  <c r="CJ281" i="16"/>
  <c r="CK281" i="16"/>
  <c r="CL281" i="16"/>
  <c r="CM281" i="16"/>
  <c r="CN281" i="16"/>
  <c r="CO281" i="16"/>
  <c r="CI282" i="16"/>
  <c r="CJ282" i="16"/>
  <c r="CK282" i="16"/>
  <c r="CL282" i="16"/>
  <c r="CM282" i="16"/>
  <c r="CN282" i="16"/>
  <c r="CO282" i="16"/>
  <c r="CI283" i="16"/>
  <c r="CJ283" i="16"/>
  <c r="CK283" i="16"/>
  <c r="CL283" i="16"/>
  <c r="CM283" i="16"/>
  <c r="CN283" i="16"/>
  <c r="CO283" i="16"/>
  <c r="CI284" i="16"/>
  <c r="CJ284" i="16"/>
  <c r="CK284" i="16"/>
  <c r="CL284" i="16"/>
  <c r="CM284" i="16"/>
  <c r="CN284" i="16"/>
  <c r="CO284" i="16"/>
  <c r="CI285" i="16"/>
  <c r="CJ285" i="16"/>
  <c r="CK285" i="16"/>
  <c r="CL285" i="16"/>
  <c r="CM285" i="16"/>
  <c r="CN285" i="16"/>
  <c r="CO285" i="16"/>
  <c r="CI286" i="16"/>
  <c r="CJ286" i="16"/>
  <c r="CK286" i="16"/>
  <c r="CL286" i="16"/>
  <c r="CM286" i="16"/>
  <c r="CN286" i="16"/>
  <c r="CO286" i="16"/>
  <c r="CI287" i="16"/>
  <c r="CJ287" i="16"/>
  <c r="CK287" i="16"/>
  <c r="CL287" i="16"/>
  <c r="CM287" i="16"/>
  <c r="CN287" i="16"/>
  <c r="CO287" i="16"/>
  <c r="CI288" i="16"/>
  <c r="CJ288" i="16"/>
  <c r="CK288" i="16"/>
  <c r="CL288" i="16"/>
  <c r="CM288" i="16"/>
  <c r="CN288" i="16"/>
  <c r="CO288" i="16"/>
  <c r="CI289" i="16"/>
  <c r="CJ289" i="16"/>
  <c r="CK289" i="16"/>
  <c r="CL289" i="16"/>
  <c r="CM289" i="16"/>
  <c r="CN289" i="16"/>
  <c r="CO289" i="16"/>
  <c r="CI290" i="16"/>
  <c r="CJ290" i="16"/>
  <c r="CK290" i="16"/>
  <c r="CL290" i="16"/>
  <c r="CM290" i="16"/>
  <c r="CN290" i="16"/>
  <c r="CO290" i="16"/>
  <c r="CI291" i="16"/>
  <c r="CJ291" i="16"/>
  <c r="CK291" i="16"/>
  <c r="CL291" i="16"/>
  <c r="CM291" i="16"/>
  <c r="CN291" i="16"/>
  <c r="CO291" i="16"/>
  <c r="CI292" i="16"/>
  <c r="CJ292" i="16"/>
  <c r="CK292" i="16"/>
  <c r="CL292" i="16"/>
  <c r="CM292" i="16"/>
  <c r="CN292" i="16"/>
  <c r="CO292" i="16"/>
  <c r="CI293" i="16"/>
  <c r="CJ293" i="16"/>
  <c r="CK293" i="16"/>
  <c r="CL293" i="16"/>
  <c r="CM293" i="16"/>
  <c r="CN293" i="16"/>
  <c r="CO293" i="16"/>
  <c r="CI294" i="16"/>
  <c r="CJ294" i="16"/>
  <c r="CK294" i="16"/>
  <c r="CL294" i="16"/>
  <c r="CM294" i="16"/>
  <c r="CN294" i="16"/>
  <c r="CO294" i="16"/>
  <c r="CI295" i="16"/>
  <c r="CJ295" i="16"/>
  <c r="CK295" i="16"/>
  <c r="CL295" i="16"/>
  <c r="CM295" i="16"/>
  <c r="CN295" i="16"/>
  <c r="CO295" i="16"/>
  <c r="CI296" i="16"/>
  <c r="CJ296" i="16"/>
  <c r="CK296" i="16"/>
  <c r="CL296" i="16"/>
  <c r="CM296" i="16"/>
  <c r="CN296" i="16"/>
  <c r="CO296" i="16"/>
  <c r="CI297" i="16"/>
  <c r="CJ297" i="16"/>
  <c r="CK297" i="16"/>
  <c r="CL297" i="16"/>
  <c r="CM297" i="16"/>
  <c r="CN297" i="16"/>
  <c r="CO297" i="16"/>
  <c r="CI298" i="16"/>
  <c r="CJ298" i="16"/>
  <c r="CK298" i="16"/>
  <c r="CL298" i="16"/>
  <c r="CM298" i="16"/>
  <c r="CN298" i="16"/>
  <c r="CO298" i="16"/>
  <c r="CI299" i="16"/>
  <c r="CJ299" i="16"/>
  <c r="CK299" i="16"/>
  <c r="CL299" i="16"/>
  <c r="CM299" i="16"/>
  <c r="CN299" i="16"/>
  <c r="CO299" i="16"/>
  <c r="CI300" i="16"/>
  <c r="CJ300" i="16"/>
  <c r="CK300" i="16"/>
  <c r="CL300" i="16"/>
  <c r="CM300" i="16"/>
  <c r="CN300" i="16"/>
  <c r="CO300" i="16"/>
  <c r="CI301" i="16"/>
  <c r="CJ301" i="16"/>
  <c r="CK301" i="16"/>
  <c r="CL301" i="16"/>
  <c r="CM301" i="16"/>
  <c r="CN301" i="16"/>
  <c r="CO301" i="16"/>
  <c r="CI302" i="16"/>
  <c r="CJ302" i="16"/>
  <c r="CK302" i="16"/>
  <c r="CL302" i="16"/>
  <c r="CM302" i="16"/>
  <c r="CN302" i="16"/>
  <c r="CO302" i="16"/>
  <c r="CI303" i="16"/>
  <c r="CJ303" i="16"/>
  <c r="CK303" i="16"/>
  <c r="CL303" i="16"/>
  <c r="CM303" i="16"/>
  <c r="CN303" i="16"/>
  <c r="CO303" i="16"/>
  <c r="CI304" i="16"/>
  <c r="CJ304" i="16"/>
  <c r="CK304" i="16"/>
  <c r="CL304" i="16"/>
  <c r="CM304" i="16"/>
  <c r="CN304" i="16"/>
  <c r="CO304" i="16"/>
  <c r="CI305" i="16"/>
  <c r="CJ305" i="16"/>
  <c r="CK305" i="16"/>
  <c r="CL305" i="16"/>
  <c r="CM305" i="16"/>
  <c r="CN305" i="16"/>
  <c r="CO305" i="16"/>
  <c r="CI306" i="16"/>
  <c r="CJ306" i="16"/>
  <c r="CK306" i="16"/>
  <c r="CL306" i="16"/>
  <c r="CM306" i="16"/>
  <c r="CN306" i="16"/>
  <c r="CO306" i="16"/>
  <c r="CI307" i="16"/>
  <c r="CJ307" i="16"/>
  <c r="CK307" i="16"/>
  <c r="CL307" i="16"/>
  <c r="CM307" i="16"/>
  <c r="CN307" i="16"/>
  <c r="CO307" i="16"/>
  <c r="CI308" i="16"/>
  <c r="CJ308" i="16"/>
  <c r="CK308" i="16"/>
  <c r="CL308" i="16"/>
  <c r="CM308" i="16"/>
  <c r="CN308" i="16"/>
  <c r="CO308" i="16"/>
  <c r="CI309" i="16"/>
  <c r="CJ309" i="16"/>
  <c r="CK309" i="16"/>
  <c r="CL309" i="16"/>
  <c r="CM309" i="16"/>
  <c r="CN309" i="16"/>
  <c r="CO309" i="16"/>
  <c r="CI310" i="16"/>
  <c r="CJ310" i="16"/>
  <c r="CK310" i="16"/>
  <c r="CL310" i="16"/>
  <c r="CM310" i="16"/>
  <c r="CN310" i="16"/>
  <c r="CO310" i="16"/>
  <c r="CI311" i="16"/>
  <c r="CJ311" i="16"/>
  <c r="CK311" i="16"/>
  <c r="CL311" i="16"/>
  <c r="CM311" i="16"/>
  <c r="CN311" i="16"/>
  <c r="CO311" i="16"/>
  <c r="CI312" i="16"/>
  <c r="CJ312" i="16"/>
  <c r="CK312" i="16"/>
  <c r="CL312" i="16"/>
  <c r="CM312" i="16"/>
  <c r="CN312" i="16"/>
  <c r="CO312" i="16"/>
  <c r="CI313" i="16"/>
  <c r="CJ313" i="16"/>
  <c r="CK313" i="16"/>
  <c r="CL313" i="16"/>
  <c r="CM313" i="16"/>
  <c r="CN313" i="16"/>
  <c r="CO313" i="16"/>
  <c r="CI314" i="16"/>
  <c r="CJ314" i="16"/>
  <c r="CK314" i="16"/>
  <c r="CL314" i="16"/>
  <c r="CM314" i="16"/>
  <c r="CN314" i="16"/>
  <c r="CO314" i="16"/>
  <c r="CI315" i="16"/>
  <c r="CJ315" i="16"/>
  <c r="CK315" i="16"/>
  <c r="CL315" i="16"/>
  <c r="CM315" i="16"/>
  <c r="CN315" i="16"/>
  <c r="CO315" i="16"/>
  <c r="CI316" i="16"/>
  <c r="CJ316" i="16"/>
  <c r="CK316" i="16"/>
  <c r="CL316" i="16"/>
  <c r="CM316" i="16"/>
  <c r="CN316" i="16"/>
  <c r="CO316" i="16"/>
  <c r="CI317" i="16"/>
  <c r="CJ317" i="16"/>
  <c r="CK317" i="16"/>
  <c r="CL317" i="16"/>
  <c r="CM317" i="16"/>
  <c r="CN317" i="16"/>
  <c r="CO317" i="16"/>
  <c r="CI318" i="16"/>
  <c r="CJ318" i="16"/>
  <c r="CK318" i="16"/>
  <c r="CL318" i="16"/>
  <c r="CM318" i="16"/>
  <c r="CN318" i="16"/>
  <c r="CO318" i="16"/>
  <c r="CI319" i="16"/>
  <c r="CJ319" i="16"/>
  <c r="CK319" i="16"/>
  <c r="CL319" i="16"/>
  <c r="CM319" i="16"/>
  <c r="CN319" i="16"/>
  <c r="CO319" i="16"/>
  <c r="CI320" i="16"/>
  <c r="CJ320" i="16"/>
  <c r="CK320" i="16"/>
  <c r="CL320" i="16"/>
  <c r="CM320" i="16"/>
  <c r="CN320" i="16"/>
  <c r="CO320" i="16"/>
  <c r="CI321" i="16"/>
  <c r="CJ321" i="16"/>
  <c r="CK321" i="16"/>
  <c r="CL321" i="16"/>
  <c r="CM321" i="16"/>
  <c r="CN321" i="16"/>
  <c r="CO321" i="16"/>
  <c r="CI322" i="16"/>
  <c r="CJ322" i="16"/>
  <c r="CK322" i="16"/>
  <c r="CL322" i="16"/>
  <c r="CM322" i="16"/>
  <c r="CN322" i="16"/>
  <c r="CO322" i="16"/>
  <c r="CI323" i="16"/>
  <c r="CJ323" i="16"/>
  <c r="CK323" i="16"/>
  <c r="CL323" i="16"/>
  <c r="CM323" i="16"/>
  <c r="CN323" i="16"/>
  <c r="CO323" i="16"/>
  <c r="CI324" i="16"/>
  <c r="CJ324" i="16"/>
  <c r="CK324" i="16"/>
  <c r="CL324" i="16"/>
  <c r="CM324" i="16"/>
  <c r="CN324" i="16"/>
  <c r="CO324" i="16"/>
  <c r="CI325" i="16"/>
  <c r="CJ325" i="16"/>
  <c r="CK325" i="16"/>
  <c r="CL325" i="16"/>
  <c r="CM325" i="16"/>
  <c r="CN325" i="16"/>
  <c r="CO325" i="16"/>
  <c r="CI326" i="16"/>
  <c r="CJ326" i="16"/>
  <c r="CK326" i="16"/>
  <c r="CL326" i="16"/>
  <c r="CM326" i="16"/>
  <c r="CN326" i="16"/>
  <c r="CO326" i="16"/>
  <c r="CI327" i="16"/>
  <c r="CJ327" i="16"/>
  <c r="CK327" i="16"/>
  <c r="CL327" i="16"/>
  <c r="CM327" i="16"/>
  <c r="CN327" i="16"/>
  <c r="CO327" i="16"/>
  <c r="CI328" i="16"/>
  <c r="CJ328" i="16"/>
  <c r="CK328" i="16"/>
  <c r="CL328" i="16"/>
  <c r="CM328" i="16"/>
  <c r="CN328" i="16"/>
  <c r="CO328" i="16"/>
  <c r="CI329" i="16"/>
  <c r="CJ329" i="16"/>
  <c r="CK329" i="16"/>
  <c r="CL329" i="16"/>
  <c r="CM329" i="16"/>
  <c r="CN329" i="16"/>
  <c r="CO329" i="16"/>
  <c r="CI330" i="16"/>
  <c r="CJ330" i="16"/>
  <c r="CK330" i="16"/>
  <c r="CL330" i="16"/>
  <c r="CM330" i="16"/>
  <c r="CN330" i="16"/>
  <c r="CO330" i="16"/>
  <c r="CI331" i="16"/>
  <c r="CJ331" i="16"/>
  <c r="CK331" i="16"/>
  <c r="CL331" i="16"/>
  <c r="CM331" i="16"/>
  <c r="CN331" i="16"/>
  <c r="CO331" i="16"/>
  <c r="CI332" i="16"/>
  <c r="CJ332" i="16"/>
  <c r="CK332" i="16"/>
  <c r="CL332" i="16"/>
  <c r="CM332" i="16"/>
  <c r="CN332" i="16"/>
  <c r="CO332" i="16"/>
  <c r="CI333" i="16"/>
  <c r="CJ333" i="16"/>
  <c r="CK333" i="16"/>
  <c r="CL333" i="16"/>
  <c r="CM333" i="16"/>
  <c r="CN333" i="16"/>
  <c r="CO333" i="16"/>
  <c r="CI334" i="16"/>
  <c r="CJ334" i="16"/>
  <c r="CK334" i="16"/>
  <c r="CL334" i="16"/>
  <c r="CM334" i="16"/>
  <c r="CN334" i="16"/>
  <c r="CO334" i="16"/>
  <c r="CI335" i="16"/>
  <c r="CJ335" i="16"/>
  <c r="CK335" i="16"/>
  <c r="CL335" i="16"/>
  <c r="CM335" i="16"/>
  <c r="CN335" i="16"/>
  <c r="CO335" i="16"/>
  <c r="CI336" i="16"/>
  <c r="CJ336" i="16"/>
  <c r="CK336" i="16"/>
  <c r="CL336" i="16"/>
  <c r="CM336" i="16"/>
  <c r="CN336" i="16"/>
  <c r="CO336" i="16"/>
  <c r="CI337" i="16"/>
  <c r="CJ337" i="16"/>
  <c r="CK337" i="16"/>
  <c r="CL337" i="16"/>
  <c r="CM337" i="16"/>
  <c r="CN337" i="16"/>
  <c r="CO337" i="16"/>
  <c r="CI338" i="16"/>
  <c r="CJ338" i="16"/>
  <c r="CK338" i="16"/>
  <c r="CL338" i="16"/>
  <c r="CM338" i="16"/>
  <c r="CN338" i="16"/>
  <c r="CO338" i="16"/>
  <c r="CI339" i="16"/>
  <c r="CJ339" i="16"/>
  <c r="CK339" i="16"/>
  <c r="CL339" i="16"/>
  <c r="CM339" i="16"/>
  <c r="CN339" i="16"/>
  <c r="CO339" i="16"/>
  <c r="CI340" i="16"/>
  <c r="CJ340" i="16"/>
  <c r="CK340" i="16"/>
  <c r="CL340" i="16"/>
  <c r="CM340" i="16"/>
  <c r="CN340" i="16"/>
  <c r="CO340" i="16"/>
  <c r="CI341" i="16"/>
  <c r="CJ341" i="16"/>
  <c r="CK341" i="16"/>
  <c r="CL341" i="16"/>
  <c r="CM341" i="16"/>
  <c r="CN341" i="16"/>
  <c r="CO341" i="16"/>
  <c r="CI342" i="16"/>
  <c r="CJ342" i="16"/>
  <c r="CK342" i="16"/>
  <c r="CL342" i="16"/>
  <c r="CM342" i="16"/>
  <c r="CN342" i="16"/>
  <c r="CO342" i="16"/>
  <c r="CI343" i="16"/>
  <c r="CJ343" i="16"/>
  <c r="CK343" i="16"/>
  <c r="CL343" i="16"/>
  <c r="CM343" i="16"/>
  <c r="CN343" i="16"/>
  <c r="CO343" i="16"/>
  <c r="CI344" i="16"/>
  <c r="CJ344" i="16"/>
  <c r="CK344" i="16"/>
  <c r="CL344" i="16"/>
  <c r="CM344" i="16"/>
  <c r="CN344" i="16"/>
  <c r="CO344" i="16"/>
  <c r="CI345" i="16"/>
  <c r="CJ345" i="16"/>
  <c r="CK345" i="16"/>
  <c r="CL345" i="16"/>
  <c r="CM345" i="16"/>
  <c r="CN345" i="16"/>
  <c r="CO345" i="16"/>
  <c r="CI346" i="16"/>
  <c r="CJ346" i="16"/>
  <c r="CK346" i="16"/>
  <c r="CL346" i="16"/>
  <c r="CM346" i="16"/>
  <c r="CN346" i="16"/>
  <c r="CO346" i="16"/>
  <c r="CI347" i="16"/>
  <c r="CJ347" i="16"/>
  <c r="CK347" i="16"/>
  <c r="CL347" i="16"/>
  <c r="CM347" i="16"/>
  <c r="CN347" i="16"/>
  <c r="CO347" i="16"/>
  <c r="CI348" i="16"/>
  <c r="CJ348" i="16"/>
  <c r="CK348" i="16"/>
  <c r="CL348" i="16"/>
  <c r="CM348" i="16"/>
  <c r="CN348" i="16"/>
  <c r="CO348" i="16"/>
  <c r="CI349" i="16"/>
  <c r="CJ349" i="16"/>
  <c r="CK349" i="16"/>
  <c r="CL349" i="16"/>
  <c r="CM349" i="16"/>
  <c r="CN349" i="16"/>
  <c r="CO349" i="16"/>
  <c r="CI350" i="16"/>
  <c r="CJ350" i="16"/>
  <c r="CK350" i="16"/>
  <c r="CL350" i="16"/>
  <c r="CM350" i="16"/>
  <c r="CN350" i="16"/>
  <c r="CO350" i="16"/>
  <c r="CI351" i="16"/>
  <c r="CJ351" i="16"/>
  <c r="CK351" i="16"/>
  <c r="CL351" i="16"/>
  <c r="CM351" i="16"/>
  <c r="CN351" i="16"/>
  <c r="CO351" i="16"/>
  <c r="CI352" i="16"/>
  <c r="CJ352" i="16"/>
  <c r="CK352" i="16"/>
  <c r="CL352" i="16"/>
  <c r="CM352" i="16"/>
  <c r="CN352" i="16"/>
  <c r="CO352" i="16"/>
  <c r="CI353" i="16"/>
  <c r="CJ353" i="16"/>
  <c r="CK353" i="16"/>
  <c r="CL353" i="16"/>
  <c r="CM353" i="16"/>
  <c r="CN353" i="16"/>
  <c r="CO353" i="16"/>
  <c r="CI354" i="16"/>
  <c r="CJ354" i="16"/>
  <c r="CK354" i="16"/>
  <c r="CL354" i="16"/>
  <c r="CM354" i="16"/>
  <c r="CN354" i="16"/>
  <c r="CO354" i="16"/>
  <c r="CI355" i="16"/>
  <c r="CJ355" i="16"/>
  <c r="CK355" i="16"/>
  <c r="CL355" i="16"/>
  <c r="CM355" i="16"/>
  <c r="CN355" i="16"/>
  <c r="CO355" i="16"/>
  <c r="CI356" i="16"/>
  <c r="CJ356" i="16"/>
  <c r="CK356" i="16"/>
  <c r="CL356" i="16"/>
  <c r="CM356" i="16"/>
  <c r="CN356" i="16"/>
  <c r="CO356" i="16"/>
  <c r="CI357" i="16"/>
  <c r="CJ357" i="16"/>
  <c r="CK357" i="16"/>
  <c r="CL357" i="16"/>
  <c r="CM357" i="16"/>
  <c r="CN357" i="16"/>
  <c r="CO357" i="16"/>
  <c r="CI358" i="16"/>
  <c r="CJ358" i="16"/>
  <c r="CK358" i="16"/>
  <c r="CL358" i="16"/>
  <c r="CM358" i="16"/>
  <c r="CN358" i="16"/>
  <c r="CO358" i="16"/>
  <c r="CI359" i="16"/>
  <c r="CJ359" i="16"/>
  <c r="CK359" i="16"/>
  <c r="CL359" i="16"/>
  <c r="CM359" i="16"/>
  <c r="CN359" i="16"/>
  <c r="CO359" i="16"/>
  <c r="CI360" i="16"/>
  <c r="CJ360" i="16"/>
  <c r="CK360" i="16"/>
  <c r="CL360" i="16"/>
  <c r="CM360" i="16"/>
  <c r="CN360" i="16"/>
  <c r="CO360" i="16"/>
  <c r="CI361" i="16"/>
  <c r="CJ361" i="16"/>
  <c r="CK361" i="16"/>
  <c r="CL361" i="16"/>
  <c r="CM361" i="16"/>
  <c r="CN361" i="16"/>
  <c r="CO361" i="16"/>
  <c r="CI362" i="16"/>
  <c r="CJ362" i="16"/>
  <c r="CK362" i="16"/>
  <c r="CL362" i="16"/>
  <c r="CM362" i="16"/>
  <c r="CN362" i="16"/>
  <c r="CO362" i="16"/>
  <c r="CI363" i="16"/>
  <c r="CJ363" i="16"/>
  <c r="CK363" i="16"/>
  <c r="CL363" i="16"/>
  <c r="CM363" i="16"/>
  <c r="CN363" i="16"/>
  <c r="CO363" i="16"/>
  <c r="CI364" i="16"/>
  <c r="CJ364" i="16"/>
  <c r="CK364" i="16"/>
  <c r="CL364" i="16"/>
  <c r="CM364" i="16"/>
  <c r="CN364" i="16"/>
  <c r="CO364" i="16"/>
  <c r="CI365" i="16"/>
  <c r="CJ365" i="16"/>
  <c r="CK365" i="16"/>
  <c r="CL365" i="16"/>
  <c r="CM365" i="16"/>
  <c r="CN365" i="16"/>
  <c r="CO365" i="16"/>
  <c r="CI366" i="16"/>
  <c r="CJ366" i="16"/>
  <c r="CK366" i="16"/>
  <c r="CL366" i="16"/>
  <c r="CM366" i="16"/>
  <c r="CN366" i="16"/>
  <c r="CO366" i="16"/>
  <c r="CI367" i="16"/>
  <c r="CJ367" i="16"/>
  <c r="CK367" i="16"/>
  <c r="CL367" i="16"/>
  <c r="CM367" i="16"/>
  <c r="CN367" i="16"/>
  <c r="CO367" i="16"/>
  <c r="CI368" i="16"/>
  <c r="CJ368" i="16"/>
  <c r="CK368" i="16"/>
  <c r="CL368" i="16"/>
  <c r="CM368" i="16"/>
  <c r="CN368" i="16"/>
  <c r="CO368" i="16"/>
  <c r="CI369" i="16"/>
  <c r="CJ369" i="16"/>
  <c r="CK369" i="16"/>
  <c r="CL369" i="16"/>
  <c r="CM369" i="16"/>
  <c r="CN369" i="16"/>
  <c r="CO369" i="16"/>
  <c r="CI370" i="16"/>
  <c r="CJ370" i="16"/>
  <c r="CK370" i="16"/>
  <c r="CL370" i="16"/>
  <c r="CM370" i="16"/>
  <c r="CN370" i="16"/>
  <c r="CO370" i="16"/>
  <c r="CI371" i="16"/>
  <c r="CJ371" i="16"/>
  <c r="CK371" i="16"/>
  <c r="CL371" i="16"/>
  <c r="CM371" i="16"/>
  <c r="CN371" i="16"/>
  <c r="CO371" i="16"/>
  <c r="CI372" i="16"/>
  <c r="CJ372" i="16"/>
  <c r="CK372" i="16"/>
  <c r="CL372" i="16"/>
  <c r="CM372" i="16"/>
  <c r="CN372" i="16"/>
  <c r="CO372" i="16"/>
  <c r="CI373" i="16"/>
  <c r="CJ373" i="16"/>
  <c r="CK373" i="16"/>
  <c r="CL373" i="16"/>
  <c r="CM373" i="16"/>
  <c r="CN373" i="16"/>
  <c r="CO373" i="16"/>
  <c r="CI374" i="16"/>
  <c r="CJ374" i="16"/>
  <c r="CK374" i="16"/>
  <c r="CL374" i="16"/>
  <c r="CM374" i="16"/>
  <c r="CN374" i="16"/>
  <c r="CO374" i="16"/>
  <c r="CI375" i="16"/>
  <c r="CJ375" i="16"/>
  <c r="CK375" i="16"/>
  <c r="CL375" i="16"/>
  <c r="CM375" i="16"/>
  <c r="CN375" i="16"/>
  <c r="CO375" i="16"/>
  <c r="CI376" i="16"/>
  <c r="CJ376" i="16"/>
  <c r="CK376" i="16"/>
  <c r="CL376" i="16"/>
  <c r="CM376" i="16"/>
  <c r="CN376" i="16"/>
  <c r="CO376" i="16"/>
  <c r="CI377" i="16"/>
  <c r="CJ377" i="16"/>
  <c r="CK377" i="16"/>
  <c r="CL377" i="16"/>
  <c r="CM377" i="16"/>
  <c r="CN377" i="16"/>
  <c r="CO377" i="16"/>
  <c r="CI378" i="16"/>
  <c r="CJ378" i="16"/>
  <c r="CK378" i="16"/>
  <c r="CL378" i="16"/>
  <c r="CM378" i="16"/>
  <c r="CN378" i="16"/>
  <c r="CO378" i="16"/>
  <c r="CI379" i="16"/>
  <c r="CJ379" i="16"/>
  <c r="CK379" i="16"/>
  <c r="CL379" i="16"/>
  <c r="CM379" i="16"/>
  <c r="CN379" i="16"/>
  <c r="CO379" i="16"/>
  <c r="CI380" i="16"/>
  <c r="CJ380" i="16"/>
  <c r="CK380" i="16"/>
  <c r="CL380" i="16"/>
  <c r="CM380" i="16"/>
  <c r="CN380" i="16"/>
  <c r="CO380" i="16"/>
  <c r="CI381" i="16"/>
  <c r="CJ381" i="16"/>
  <c r="CK381" i="16"/>
  <c r="CL381" i="16"/>
  <c r="CM381" i="16"/>
  <c r="CN381" i="16"/>
  <c r="CO381" i="16"/>
  <c r="CI382" i="16"/>
  <c r="CJ382" i="16"/>
  <c r="CK382" i="16"/>
  <c r="CL382" i="16"/>
  <c r="CM382" i="16"/>
  <c r="CN382" i="16"/>
  <c r="CO382" i="16"/>
  <c r="CI383" i="16"/>
  <c r="CJ383" i="16"/>
  <c r="CK383" i="16"/>
  <c r="CL383" i="16"/>
  <c r="CM383" i="16"/>
  <c r="CN383" i="16"/>
  <c r="CO383" i="16"/>
  <c r="CI384" i="16"/>
  <c r="CJ384" i="16"/>
  <c r="CK384" i="16"/>
  <c r="CL384" i="16"/>
  <c r="CM384" i="16"/>
  <c r="CN384" i="16"/>
  <c r="CO384" i="16"/>
  <c r="CI385" i="16"/>
  <c r="CJ385" i="16"/>
  <c r="CK385" i="16"/>
  <c r="CL385" i="16"/>
  <c r="CM385" i="16"/>
  <c r="CN385" i="16"/>
  <c r="CO385" i="16"/>
  <c r="CI386" i="16"/>
  <c r="CJ386" i="16"/>
  <c r="CK386" i="16"/>
  <c r="CL386" i="16"/>
  <c r="CM386" i="16"/>
  <c r="CN386" i="16"/>
  <c r="CO386" i="16"/>
  <c r="CI387" i="16"/>
  <c r="CJ387" i="16"/>
  <c r="CK387" i="16"/>
  <c r="CL387" i="16"/>
  <c r="CM387" i="16"/>
  <c r="CN387" i="16"/>
  <c r="CO387" i="16"/>
  <c r="CI388" i="16"/>
  <c r="CJ388" i="16"/>
  <c r="CK388" i="16"/>
  <c r="CL388" i="16"/>
  <c r="CM388" i="16"/>
  <c r="CN388" i="16"/>
  <c r="CO388" i="16"/>
  <c r="CI389" i="16"/>
  <c r="CJ389" i="16"/>
  <c r="CK389" i="16"/>
  <c r="CL389" i="16"/>
  <c r="CM389" i="16"/>
  <c r="CN389" i="16"/>
  <c r="CO389" i="16"/>
  <c r="CI390" i="16"/>
  <c r="CJ390" i="16"/>
  <c r="CK390" i="16"/>
  <c r="CL390" i="16"/>
  <c r="CM390" i="16"/>
  <c r="CN390" i="16"/>
  <c r="CO390" i="16"/>
  <c r="CI391" i="16"/>
  <c r="CJ391" i="16"/>
  <c r="CK391" i="16"/>
  <c r="CL391" i="16"/>
  <c r="CM391" i="16"/>
  <c r="CN391" i="16"/>
  <c r="CO391" i="16"/>
  <c r="CI392" i="16"/>
  <c r="CJ392" i="16"/>
  <c r="CK392" i="16"/>
  <c r="CL392" i="16"/>
  <c r="CM392" i="16"/>
  <c r="CN392" i="16"/>
  <c r="CO392" i="16"/>
  <c r="CI393" i="16"/>
  <c r="CJ393" i="16"/>
  <c r="CK393" i="16"/>
  <c r="CL393" i="16"/>
  <c r="CM393" i="16"/>
  <c r="CN393" i="16"/>
  <c r="CO393" i="16"/>
  <c r="CI394" i="16"/>
  <c r="CJ394" i="16"/>
  <c r="CK394" i="16"/>
  <c r="CL394" i="16"/>
  <c r="CM394" i="16"/>
  <c r="CN394" i="16"/>
  <c r="CO394" i="16"/>
  <c r="CI395" i="16"/>
  <c r="CJ395" i="16"/>
  <c r="CK395" i="16"/>
  <c r="CL395" i="16"/>
  <c r="CM395" i="16"/>
  <c r="CN395" i="16"/>
  <c r="CO395" i="16"/>
  <c r="CI396" i="16"/>
  <c r="CJ396" i="16"/>
  <c r="CK396" i="16"/>
  <c r="CL396" i="16"/>
  <c r="CM396" i="16"/>
  <c r="CN396" i="16"/>
  <c r="CO396" i="16"/>
  <c r="CI397" i="16"/>
  <c r="CJ397" i="16"/>
  <c r="CK397" i="16"/>
  <c r="CL397" i="16"/>
  <c r="CM397" i="16"/>
  <c r="CN397" i="16"/>
  <c r="CO397" i="16"/>
  <c r="CI398" i="16"/>
  <c r="CJ398" i="16"/>
  <c r="CK398" i="16"/>
  <c r="CL398" i="16"/>
  <c r="CM398" i="16"/>
  <c r="CN398" i="16"/>
  <c r="CO398" i="16"/>
  <c r="CI399" i="16"/>
  <c r="CJ399" i="16"/>
  <c r="CK399" i="16"/>
  <c r="CL399" i="16"/>
  <c r="CM399" i="16"/>
  <c r="CN399" i="16"/>
  <c r="CO399" i="16"/>
  <c r="CI400" i="16"/>
  <c r="CJ400" i="16"/>
  <c r="CK400" i="16"/>
  <c r="CL400" i="16"/>
  <c r="CM400" i="16"/>
  <c r="CN400" i="16"/>
  <c r="CO400" i="16"/>
  <c r="CI401" i="16"/>
  <c r="CJ401" i="16"/>
  <c r="CK401" i="16"/>
  <c r="CL401" i="16"/>
  <c r="CM401" i="16"/>
  <c r="CN401" i="16"/>
  <c r="CO401" i="16"/>
  <c r="CI402" i="16"/>
  <c r="CJ402" i="16"/>
  <c r="CK402" i="16"/>
  <c r="CL402" i="16"/>
  <c r="CM402" i="16"/>
  <c r="CN402" i="16"/>
  <c r="CO402" i="16"/>
  <c r="CI403" i="16"/>
  <c r="CJ403" i="16"/>
  <c r="CK403" i="16"/>
  <c r="CL403" i="16"/>
  <c r="CM403" i="16"/>
  <c r="CN403" i="16"/>
  <c r="CO403" i="16"/>
  <c r="CI404" i="16"/>
  <c r="CJ404" i="16"/>
  <c r="CK404" i="16"/>
  <c r="CL404" i="16"/>
  <c r="CM404" i="16"/>
  <c r="CN404" i="16"/>
  <c r="CO404" i="16"/>
  <c r="CI405" i="16"/>
  <c r="CJ405" i="16"/>
  <c r="CK405" i="16"/>
  <c r="CL405" i="16"/>
  <c r="CM405" i="16"/>
  <c r="CN405" i="16"/>
  <c r="CO405" i="16"/>
  <c r="CI406" i="16"/>
  <c r="CJ406" i="16"/>
  <c r="CK406" i="16"/>
  <c r="CL406" i="16"/>
  <c r="CM406" i="16"/>
  <c r="CN406" i="16"/>
  <c r="CO406" i="16"/>
  <c r="CI407" i="16"/>
  <c r="CJ407" i="16"/>
  <c r="CK407" i="16"/>
  <c r="CL407" i="16"/>
  <c r="CM407" i="16"/>
  <c r="CN407" i="16"/>
  <c r="CO407" i="16"/>
  <c r="CI408" i="16"/>
  <c r="CJ408" i="16"/>
  <c r="CK408" i="16"/>
  <c r="CL408" i="16"/>
  <c r="CM408" i="16"/>
  <c r="CN408" i="16"/>
  <c r="CO408" i="16"/>
  <c r="CI409" i="16"/>
  <c r="CJ409" i="16"/>
  <c r="CK409" i="16"/>
  <c r="CL409" i="16"/>
  <c r="CM409" i="16"/>
  <c r="CN409" i="16"/>
  <c r="CO409" i="16"/>
  <c r="CI410" i="16"/>
  <c r="CJ410" i="16"/>
  <c r="CK410" i="16"/>
  <c r="CL410" i="16"/>
  <c r="CM410" i="16"/>
  <c r="CN410" i="16"/>
  <c r="CO410" i="16"/>
  <c r="CI411" i="16"/>
  <c r="CJ411" i="16"/>
  <c r="CK411" i="16"/>
  <c r="CL411" i="16"/>
  <c r="CM411" i="16"/>
  <c r="CN411" i="16"/>
  <c r="CO411" i="16"/>
  <c r="CI412" i="16"/>
  <c r="CJ412" i="16"/>
  <c r="CK412" i="16"/>
  <c r="CL412" i="16"/>
  <c r="CM412" i="16"/>
  <c r="CN412" i="16"/>
  <c r="CO412" i="16"/>
  <c r="CI413" i="16"/>
  <c r="CJ413" i="16"/>
  <c r="CK413" i="16"/>
  <c r="CL413" i="16"/>
  <c r="CM413" i="16"/>
  <c r="CN413" i="16"/>
  <c r="CO413" i="16"/>
  <c r="CI414" i="16"/>
  <c r="CJ414" i="16"/>
  <c r="CK414" i="16"/>
  <c r="CL414" i="16"/>
  <c r="CM414" i="16"/>
  <c r="CN414" i="16"/>
  <c r="CO414" i="16"/>
  <c r="CI415" i="16"/>
  <c r="CJ415" i="16"/>
  <c r="CK415" i="16"/>
  <c r="CL415" i="16"/>
  <c r="CM415" i="16"/>
  <c r="CN415" i="16"/>
  <c r="CO415" i="16"/>
  <c r="CI416" i="16"/>
  <c r="CJ416" i="16"/>
  <c r="CK416" i="16"/>
  <c r="CL416" i="16"/>
  <c r="CM416" i="16"/>
  <c r="CN416" i="16"/>
  <c r="CO416" i="16"/>
  <c r="CI417" i="16"/>
  <c r="CJ417" i="16"/>
  <c r="CK417" i="16"/>
  <c r="CL417" i="16"/>
  <c r="CM417" i="16"/>
  <c r="CN417" i="16"/>
  <c r="CO417" i="16"/>
  <c r="CI418" i="16"/>
  <c r="CJ418" i="16"/>
  <c r="CK418" i="16"/>
  <c r="CL418" i="16"/>
  <c r="CM418" i="16"/>
  <c r="CN418" i="16"/>
  <c r="CO418" i="16"/>
  <c r="CI419" i="16"/>
  <c r="CJ419" i="16"/>
  <c r="CK419" i="16"/>
  <c r="CL419" i="16"/>
  <c r="CM419" i="16"/>
  <c r="CN419" i="16"/>
  <c r="CO419" i="16"/>
  <c r="CI420" i="16"/>
  <c r="CJ420" i="16"/>
  <c r="CK420" i="16"/>
  <c r="CL420" i="16"/>
  <c r="CM420" i="16"/>
  <c r="CN420" i="16"/>
  <c r="CO420" i="16"/>
  <c r="CI421" i="16"/>
  <c r="CJ421" i="16"/>
  <c r="CK421" i="16"/>
  <c r="CL421" i="16"/>
  <c r="CM421" i="16"/>
  <c r="CN421" i="16"/>
  <c r="CO421" i="16"/>
  <c r="CI422" i="16"/>
  <c r="CJ422" i="16"/>
  <c r="CK422" i="16"/>
  <c r="CL422" i="16"/>
  <c r="CM422" i="16"/>
  <c r="CN422" i="16"/>
  <c r="CO422" i="16"/>
  <c r="CI423" i="16"/>
  <c r="CJ423" i="16"/>
  <c r="CK423" i="16"/>
  <c r="CL423" i="16"/>
  <c r="CM423" i="16"/>
  <c r="CN423" i="16"/>
  <c r="CO423" i="16"/>
  <c r="CI424" i="16"/>
  <c r="CJ424" i="16"/>
  <c r="CK424" i="16"/>
  <c r="CL424" i="16"/>
  <c r="CM424" i="16"/>
  <c r="CN424" i="16"/>
  <c r="CO424" i="16"/>
  <c r="CI425" i="16"/>
  <c r="CJ425" i="16"/>
  <c r="CK425" i="16"/>
  <c r="CL425" i="16"/>
  <c r="CM425" i="16"/>
  <c r="CN425" i="16"/>
  <c r="CO425" i="16"/>
  <c r="CI426" i="16"/>
  <c r="CJ426" i="16"/>
  <c r="CK426" i="16"/>
  <c r="CL426" i="16"/>
  <c r="CM426" i="16"/>
  <c r="CN426" i="16"/>
  <c r="CO426" i="16"/>
  <c r="CI427" i="16"/>
  <c r="CJ427" i="16"/>
  <c r="CK427" i="16"/>
  <c r="CL427" i="16"/>
  <c r="CM427" i="16"/>
  <c r="CN427" i="16"/>
  <c r="CO427" i="16"/>
  <c r="CI428" i="16"/>
  <c r="CJ428" i="16"/>
  <c r="CK428" i="16"/>
  <c r="CL428" i="16"/>
  <c r="CM428" i="16"/>
  <c r="CN428" i="16"/>
  <c r="CO428" i="16"/>
  <c r="CI429" i="16"/>
  <c r="CJ429" i="16"/>
  <c r="CK429" i="16"/>
  <c r="CL429" i="16"/>
  <c r="CM429" i="16"/>
  <c r="CN429" i="16"/>
  <c r="CO429" i="16"/>
  <c r="CI430" i="16"/>
  <c r="CJ430" i="16"/>
  <c r="CK430" i="16"/>
  <c r="CL430" i="16"/>
  <c r="CM430" i="16"/>
  <c r="CN430" i="16"/>
  <c r="CO430" i="16"/>
  <c r="CI431" i="16"/>
  <c r="CJ431" i="16"/>
  <c r="CK431" i="16"/>
  <c r="CL431" i="16"/>
  <c r="CM431" i="16"/>
  <c r="CN431" i="16"/>
  <c r="CO431" i="16"/>
  <c r="CI432" i="16"/>
  <c r="CJ432" i="16"/>
  <c r="CK432" i="16"/>
  <c r="CL432" i="16"/>
  <c r="CM432" i="16"/>
  <c r="CN432" i="16"/>
  <c r="CO432" i="16"/>
  <c r="CI433" i="16"/>
  <c r="CJ433" i="16"/>
  <c r="CK433" i="16"/>
  <c r="CL433" i="16"/>
  <c r="CM433" i="16"/>
  <c r="CN433" i="16"/>
  <c r="CO433" i="16"/>
  <c r="CI434" i="16"/>
  <c r="CJ434" i="16"/>
  <c r="CK434" i="16"/>
  <c r="CL434" i="16"/>
  <c r="CM434" i="16"/>
  <c r="CN434" i="16"/>
  <c r="CO434" i="16"/>
  <c r="CI435" i="16"/>
  <c r="CJ435" i="16"/>
  <c r="CK435" i="16"/>
  <c r="CL435" i="16"/>
  <c r="CM435" i="16"/>
  <c r="CN435" i="16"/>
  <c r="CO435" i="16"/>
  <c r="CI436" i="16"/>
  <c r="CJ436" i="16"/>
  <c r="CK436" i="16"/>
  <c r="CL436" i="16"/>
  <c r="CM436" i="16"/>
  <c r="CN436" i="16"/>
  <c r="CO436" i="16"/>
  <c r="CI437" i="16"/>
  <c r="CJ437" i="16"/>
  <c r="CK437" i="16"/>
  <c r="CL437" i="16"/>
  <c r="CM437" i="16"/>
  <c r="CN437" i="16"/>
  <c r="CO437" i="16"/>
  <c r="CI438" i="16"/>
  <c r="CJ438" i="16"/>
  <c r="CK438" i="16"/>
  <c r="CL438" i="16"/>
  <c r="CM438" i="16"/>
  <c r="CN438" i="16"/>
  <c r="CO438" i="16"/>
  <c r="CI439" i="16"/>
  <c r="CJ439" i="16"/>
  <c r="CK439" i="16"/>
  <c r="CL439" i="16"/>
  <c r="CM439" i="16"/>
  <c r="CN439" i="16"/>
  <c r="CO439" i="16"/>
  <c r="CI440" i="16"/>
  <c r="CJ440" i="16"/>
  <c r="CK440" i="16"/>
  <c r="CL440" i="16"/>
  <c r="CM440" i="16"/>
  <c r="CN440" i="16"/>
  <c r="CO440" i="16"/>
  <c r="CI441" i="16"/>
  <c r="CJ441" i="16"/>
  <c r="CK441" i="16"/>
  <c r="CL441" i="16"/>
  <c r="CM441" i="16"/>
  <c r="CN441" i="16"/>
  <c r="CO441" i="16"/>
  <c r="CI442" i="16"/>
  <c r="CJ442" i="16"/>
  <c r="CK442" i="16"/>
  <c r="CL442" i="16"/>
  <c r="CM442" i="16"/>
  <c r="CN442" i="16"/>
  <c r="CO442" i="16"/>
  <c r="CI443" i="16"/>
  <c r="CJ443" i="16"/>
  <c r="CK443" i="16"/>
  <c r="CL443" i="16"/>
  <c r="CM443" i="16"/>
  <c r="CN443" i="16"/>
  <c r="CO443" i="16"/>
  <c r="CI444" i="16"/>
  <c r="CJ444" i="16"/>
  <c r="CK444" i="16"/>
  <c r="CL444" i="16"/>
  <c r="CM444" i="16"/>
  <c r="CN444" i="16"/>
  <c r="CO444" i="16"/>
  <c r="CI445" i="16"/>
  <c r="CJ445" i="16"/>
  <c r="CK445" i="16"/>
  <c r="CL445" i="16"/>
  <c r="CM445" i="16"/>
  <c r="CN445" i="16"/>
  <c r="CO445" i="16"/>
  <c r="CI446" i="16"/>
  <c r="CJ446" i="16"/>
  <c r="CK446" i="16"/>
  <c r="CL446" i="16"/>
  <c r="CM446" i="16"/>
  <c r="CN446" i="16"/>
  <c r="CO446" i="16"/>
  <c r="CI447" i="16"/>
  <c r="CJ447" i="16"/>
  <c r="CK447" i="16"/>
  <c r="CL447" i="16"/>
  <c r="CM447" i="16"/>
  <c r="CN447" i="16"/>
  <c r="CO447" i="16"/>
  <c r="CI448" i="16"/>
  <c r="CJ448" i="16"/>
  <c r="CK448" i="16"/>
  <c r="CL448" i="16"/>
  <c r="CM448" i="16"/>
  <c r="CN448" i="16"/>
  <c r="CO448" i="16"/>
  <c r="CI449" i="16"/>
  <c r="CJ449" i="16"/>
  <c r="CK449" i="16"/>
  <c r="CL449" i="16"/>
  <c r="CM449" i="16"/>
  <c r="CN449" i="16"/>
  <c r="CO449" i="16"/>
  <c r="CI450" i="16"/>
  <c r="CJ450" i="16"/>
  <c r="CK450" i="16"/>
  <c r="CL450" i="16"/>
  <c r="CM450" i="16"/>
  <c r="CN450" i="16"/>
  <c r="CO450" i="16"/>
  <c r="CI451" i="16"/>
  <c r="CJ451" i="16"/>
  <c r="CK451" i="16"/>
  <c r="CL451" i="16"/>
  <c r="CM451" i="16"/>
  <c r="CN451" i="16"/>
  <c r="CO451" i="16"/>
  <c r="CI452" i="16"/>
  <c r="CJ452" i="16"/>
  <c r="CK452" i="16"/>
  <c r="CL452" i="16"/>
  <c r="CM452" i="16"/>
  <c r="CN452" i="16"/>
  <c r="CO452" i="16"/>
  <c r="CI453" i="16"/>
  <c r="CJ453" i="16"/>
  <c r="CK453" i="16"/>
  <c r="CL453" i="16"/>
  <c r="CM453" i="16"/>
  <c r="CN453" i="16"/>
  <c r="CO453" i="16"/>
  <c r="CI454" i="16"/>
  <c r="CJ454" i="16"/>
  <c r="CK454" i="16"/>
  <c r="CL454" i="16"/>
  <c r="CM454" i="16"/>
  <c r="CN454" i="16"/>
  <c r="CO454" i="16"/>
  <c r="CI455" i="16"/>
  <c r="CJ455" i="16"/>
  <c r="CK455" i="16"/>
  <c r="CL455" i="16"/>
  <c r="CM455" i="16"/>
  <c r="CN455" i="16"/>
  <c r="CO455" i="16"/>
  <c r="CI456" i="16"/>
  <c r="CJ456" i="16"/>
  <c r="CK456" i="16"/>
  <c r="CL456" i="16"/>
  <c r="CM456" i="16"/>
  <c r="CN456" i="16"/>
  <c r="CO456" i="16"/>
  <c r="CI457" i="16"/>
  <c r="CJ457" i="16"/>
  <c r="CK457" i="16"/>
  <c r="CL457" i="16"/>
  <c r="CM457" i="16"/>
  <c r="CN457" i="16"/>
  <c r="CO457" i="16"/>
  <c r="CI458" i="16"/>
  <c r="CJ458" i="16"/>
  <c r="CK458" i="16"/>
  <c r="CL458" i="16"/>
  <c r="CM458" i="16"/>
  <c r="CN458" i="16"/>
  <c r="CO458" i="16"/>
  <c r="CI459" i="16"/>
  <c r="CJ459" i="16"/>
  <c r="CK459" i="16"/>
  <c r="CL459" i="16"/>
  <c r="CM459" i="16"/>
  <c r="CN459" i="16"/>
  <c r="CO459" i="16"/>
  <c r="CI460" i="16"/>
  <c r="CJ460" i="16"/>
  <c r="CK460" i="16"/>
  <c r="CL460" i="16"/>
  <c r="CM460" i="16"/>
  <c r="CN460" i="16"/>
  <c r="CO460" i="16"/>
  <c r="CI461" i="16"/>
  <c r="CJ461" i="16"/>
  <c r="CK461" i="16"/>
  <c r="CL461" i="16"/>
  <c r="CM461" i="16"/>
  <c r="CN461" i="16"/>
  <c r="CO461" i="16"/>
  <c r="CI462" i="16"/>
  <c r="CJ462" i="16"/>
  <c r="CK462" i="16"/>
  <c r="CL462" i="16"/>
  <c r="CM462" i="16"/>
  <c r="CN462" i="16"/>
  <c r="CO462" i="16"/>
  <c r="CI463" i="16"/>
  <c r="CJ463" i="16"/>
  <c r="CK463" i="16"/>
  <c r="CL463" i="16"/>
  <c r="CM463" i="16"/>
  <c r="CN463" i="16"/>
  <c r="CO463" i="16"/>
  <c r="CI464" i="16"/>
  <c r="CJ464" i="16"/>
  <c r="CK464" i="16"/>
  <c r="CL464" i="16"/>
  <c r="CM464" i="16"/>
  <c r="CN464" i="16"/>
  <c r="CO464" i="16"/>
  <c r="CI465" i="16"/>
  <c r="CJ465" i="16"/>
  <c r="CK465" i="16"/>
  <c r="CL465" i="16"/>
  <c r="CM465" i="16"/>
  <c r="CN465" i="16"/>
  <c r="CO465" i="16"/>
  <c r="CI466" i="16"/>
  <c r="CJ466" i="16"/>
  <c r="CK466" i="16"/>
  <c r="CL466" i="16"/>
  <c r="CM466" i="16"/>
  <c r="CN466" i="16"/>
  <c r="CO466" i="16"/>
  <c r="CI467" i="16"/>
  <c r="CJ467" i="16"/>
  <c r="CK467" i="16"/>
  <c r="CL467" i="16"/>
  <c r="CM467" i="16"/>
  <c r="CN467" i="16"/>
  <c r="CO467" i="16"/>
  <c r="CI468" i="16"/>
  <c r="CJ468" i="16"/>
  <c r="CK468" i="16"/>
  <c r="CL468" i="16"/>
  <c r="CM468" i="16"/>
  <c r="CN468" i="16"/>
  <c r="CO468" i="16"/>
  <c r="CI469" i="16"/>
  <c r="CJ469" i="16"/>
  <c r="CK469" i="16"/>
  <c r="CL469" i="16"/>
  <c r="CM469" i="16"/>
  <c r="CN469" i="16"/>
  <c r="CO469" i="16"/>
  <c r="CI470" i="16"/>
  <c r="CJ470" i="16"/>
  <c r="CK470" i="16"/>
  <c r="CL470" i="16"/>
  <c r="CM470" i="16"/>
  <c r="CN470" i="16"/>
  <c r="CO470" i="16"/>
  <c r="CI471" i="16"/>
  <c r="CJ471" i="16"/>
  <c r="CK471" i="16"/>
  <c r="CL471" i="16"/>
  <c r="CM471" i="16"/>
  <c r="CN471" i="16"/>
  <c r="CO471" i="16"/>
  <c r="CI472" i="16"/>
  <c r="CJ472" i="16"/>
  <c r="CK472" i="16"/>
  <c r="CL472" i="16"/>
  <c r="CM472" i="16"/>
  <c r="CN472" i="16"/>
  <c r="CO472" i="16"/>
  <c r="CI473" i="16"/>
  <c r="CJ473" i="16"/>
  <c r="CK473" i="16"/>
  <c r="CL473" i="16"/>
  <c r="CM473" i="16"/>
  <c r="CN473" i="16"/>
  <c r="CO473" i="16"/>
  <c r="CI474" i="16"/>
  <c r="CJ474" i="16"/>
  <c r="CK474" i="16"/>
  <c r="CL474" i="16"/>
  <c r="CM474" i="16"/>
  <c r="CN474" i="16"/>
  <c r="CO474" i="16"/>
  <c r="CI475" i="16"/>
  <c r="CJ475" i="16"/>
  <c r="CK475" i="16"/>
  <c r="CL475" i="16"/>
  <c r="CM475" i="16"/>
  <c r="CN475" i="16"/>
  <c r="CO475" i="16"/>
  <c r="CI476" i="16"/>
  <c r="CJ476" i="16"/>
  <c r="CK476" i="16"/>
  <c r="CL476" i="16"/>
  <c r="CM476" i="16"/>
  <c r="CN476" i="16"/>
  <c r="CO476" i="16"/>
  <c r="CI477" i="16"/>
  <c r="CJ477" i="16"/>
  <c r="CK477" i="16"/>
  <c r="CL477" i="16"/>
  <c r="CM477" i="16"/>
  <c r="CN477" i="16"/>
  <c r="CO477" i="16"/>
  <c r="CI478" i="16"/>
  <c r="CJ478" i="16"/>
  <c r="CK478" i="16"/>
  <c r="CL478" i="16"/>
  <c r="CM478" i="16"/>
  <c r="CN478" i="16"/>
  <c r="CO478" i="16"/>
  <c r="CI479" i="16"/>
  <c r="CJ479" i="16"/>
  <c r="CK479" i="16"/>
  <c r="CL479" i="16"/>
  <c r="CM479" i="16"/>
  <c r="CN479" i="16"/>
  <c r="CO479" i="16"/>
  <c r="CI480" i="16"/>
  <c r="CJ480" i="16"/>
  <c r="CK480" i="16"/>
  <c r="CL480" i="16"/>
  <c r="CM480" i="16"/>
  <c r="CN480" i="16"/>
  <c r="CO480" i="16"/>
  <c r="CI481" i="16"/>
  <c r="CJ481" i="16"/>
  <c r="CK481" i="16"/>
  <c r="CL481" i="16"/>
  <c r="CM481" i="16"/>
  <c r="CN481" i="16"/>
  <c r="CO481" i="16"/>
  <c r="CI482" i="16"/>
  <c r="CJ482" i="16"/>
  <c r="CK482" i="16"/>
  <c r="CL482" i="16"/>
  <c r="CM482" i="16"/>
  <c r="CN482" i="16"/>
  <c r="CO482" i="16"/>
  <c r="CI483" i="16"/>
  <c r="CJ483" i="16"/>
  <c r="CK483" i="16"/>
  <c r="CL483" i="16"/>
  <c r="CM483" i="16"/>
  <c r="CN483" i="16"/>
  <c r="CO483" i="16"/>
  <c r="CI484" i="16"/>
  <c r="CJ484" i="16"/>
  <c r="CK484" i="16"/>
  <c r="CL484" i="16"/>
  <c r="CM484" i="16"/>
  <c r="CN484" i="16"/>
  <c r="CO484" i="16"/>
  <c r="CI485" i="16"/>
  <c r="CJ485" i="16"/>
  <c r="CK485" i="16"/>
  <c r="CL485" i="16"/>
  <c r="CM485" i="16"/>
  <c r="CN485" i="16"/>
  <c r="CO485" i="16"/>
  <c r="CI486" i="16"/>
  <c r="CJ486" i="16"/>
  <c r="CK486" i="16"/>
  <c r="CL486" i="16"/>
  <c r="CM486" i="16"/>
  <c r="CN486" i="16"/>
  <c r="CO486" i="16"/>
  <c r="CI487" i="16"/>
  <c r="CJ487" i="16"/>
  <c r="CK487" i="16"/>
  <c r="CL487" i="16"/>
  <c r="CM487" i="16"/>
  <c r="CN487" i="16"/>
  <c r="CO487" i="16"/>
  <c r="CI488" i="16"/>
  <c r="CJ488" i="16"/>
  <c r="CK488" i="16"/>
  <c r="CL488" i="16"/>
  <c r="CM488" i="16"/>
  <c r="CN488" i="16"/>
  <c r="CO488" i="16"/>
  <c r="CI489" i="16"/>
  <c r="CJ489" i="16"/>
  <c r="CK489" i="16"/>
  <c r="CL489" i="16"/>
  <c r="CM489" i="16"/>
  <c r="CN489" i="16"/>
  <c r="CO489" i="16"/>
  <c r="CI490" i="16"/>
  <c r="CJ490" i="16"/>
  <c r="CK490" i="16"/>
  <c r="CL490" i="16"/>
  <c r="CM490" i="16"/>
  <c r="CN490" i="16"/>
  <c r="CO490" i="16"/>
  <c r="CI491" i="16"/>
  <c r="CJ491" i="16"/>
  <c r="CK491" i="16"/>
  <c r="CL491" i="16"/>
  <c r="CM491" i="16"/>
  <c r="CN491" i="16"/>
  <c r="CO491" i="16"/>
  <c r="CI492" i="16"/>
  <c r="CJ492" i="16"/>
  <c r="CK492" i="16"/>
  <c r="CL492" i="16"/>
  <c r="CM492" i="16"/>
  <c r="CN492" i="16"/>
  <c r="CO492" i="16"/>
  <c r="CI493" i="16"/>
  <c r="CJ493" i="16"/>
  <c r="CK493" i="16"/>
  <c r="CL493" i="16"/>
  <c r="CM493" i="16"/>
  <c r="CN493" i="16"/>
  <c r="CO493" i="16"/>
  <c r="CI494" i="16"/>
  <c r="CJ494" i="16"/>
  <c r="CK494" i="16"/>
  <c r="CL494" i="16"/>
  <c r="CM494" i="16"/>
  <c r="CN494" i="16"/>
  <c r="CO494" i="16"/>
  <c r="CI495" i="16"/>
  <c r="CJ495" i="16"/>
  <c r="CK495" i="16"/>
  <c r="CL495" i="16"/>
  <c r="CM495" i="16"/>
  <c r="CN495" i="16"/>
  <c r="CO495" i="16"/>
  <c r="CI496" i="16"/>
  <c r="CJ496" i="16"/>
  <c r="CK496" i="16"/>
  <c r="CL496" i="16"/>
  <c r="CM496" i="16"/>
  <c r="CN496" i="16"/>
  <c r="CO496" i="16"/>
  <c r="CI497" i="16"/>
  <c r="CJ497" i="16"/>
  <c r="CK497" i="16"/>
  <c r="CL497" i="16"/>
  <c r="CM497" i="16"/>
  <c r="CN497" i="16"/>
  <c r="CO497" i="16"/>
  <c r="CI498" i="16"/>
  <c r="CJ498" i="16"/>
  <c r="CK498" i="16"/>
  <c r="CL498" i="16"/>
  <c r="CM498" i="16"/>
  <c r="CN498" i="16"/>
  <c r="CO498" i="16"/>
  <c r="CI499" i="16"/>
  <c r="CJ499" i="16"/>
  <c r="CK499" i="16"/>
  <c r="CL499" i="16"/>
  <c r="CM499" i="16"/>
  <c r="CN499" i="16"/>
  <c r="CO499" i="16"/>
  <c r="CI500" i="16"/>
  <c r="CJ500" i="16"/>
  <c r="CK500" i="16"/>
  <c r="CL500" i="16"/>
  <c r="CM500" i="16"/>
  <c r="CN500" i="16"/>
  <c r="CO500" i="16"/>
  <c r="CI501" i="16"/>
  <c r="CJ501" i="16"/>
  <c r="CK501" i="16"/>
  <c r="CL501" i="16"/>
  <c r="CM501" i="16"/>
  <c r="CN501" i="16"/>
  <c r="CO501" i="16"/>
  <c r="CI502" i="16"/>
  <c r="CJ502" i="16"/>
  <c r="CK502" i="16"/>
  <c r="CL502" i="16"/>
  <c r="CM502" i="16"/>
  <c r="CN502" i="16"/>
  <c r="CO502" i="16"/>
  <c r="CI503" i="16"/>
  <c r="CJ503" i="16"/>
  <c r="CK503" i="16"/>
  <c r="CL503" i="16"/>
  <c r="CM503" i="16"/>
  <c r="CN503" i="16"/>
  <c r="CO503" i="16"/>
  <c r="CI504" i="16"/>
  <c r="CJ504" i="16"/>
  <c r="CK504" i="16"/>
  <c r="CL504" i="16"/>
  <c r="CM504" i="16"/>
  <c r="CN504" i="16"/>
  <c r="CO504" i="16"/>
  <c r="CI505" i="16"/>
  <c r="CJ505" i="16"/>
  <c r="CK505" i="16"/>
  <c r="CL505" i="16"/>
  <c r="CM505" i="16"/>
  <c r="CN505" i="16"/>
  <c r="CO505" i="16"/>
  <c r="CI506" i="16"/>
  <c r="CJ506" i="16"/>
  <c r="CK506" i="16"/>
  <c r="CL506" i="16"/>
  <c r="CM506" i="16"/>
  <c r="CN506" i="16"/>
  <c r="CO506" i="16"/>
  <c r="CI507" i="16"/>
  <c r="CJ507" i="16"/>
  <c r="CK507" i="16"/>
  <c r="CL507" i="16"/>
  <c r="CM507" i="16"/>
  <c r="CN507" i="16"/>
  <c r="CO507" i="16"/>
  <c r="CI508" i="16"/>
  <c r="CJ508" i="16"/>
  <c r="CK508" i="16"/>
  <c r="CL508" i="16"/>
  <c r="CM508" i="16"/>
  <c r="CN508" i="16"/>
  <c r="CO508" i="16"/>
  <c r="CI509" i="16"/>
  <c r="CJ509" i="16"/>
  <c r="CK509" i="16"/>
  <c r="CL509" i="16"/>
  <c r="CM509" i="16"/>
  <c r="CN509" i="16"/>
  <c r="CO509" i="16"/>
  <c r="CI510" i="16"/>
  <c r="CJ510" i="16"/>
  <c r="CK510" i="16"/>
  <c r="CL510" i="16"/>
  <c r="CM510" i="16"/>
  <c r="CN510" i="16"/>
  <c r="CO510" i="16"/>
  <c r="CI511" i="16"/>
  <c r="CJ511" i="16"/>
  <c r="CK511" i="16"/>
  <c r="CL511" i="16"/>
  <c r="CM511" i="16"/>
  <c r="CN511" i="16"/>
  <c r="CO511" i="16"/>
  <c r="CI512" i="16"/>
  <c r="CJ512" i="16"/>
  <c r="CK512" i="16"/>
  <c r="CL512" i="16"/>
  <c r="CM512" i="16"/>
  <c r="CN512" i="16"/>
  <c r="CO512" i="16"/>
  <c r="CI513" i="16"/>
  <c r="CJ513" i="16"/>
  <c r="CK513" i="16"/>
  <c r="CL513" i="16"/>
  <c r="CM513" i="16"/>
  <c r="CN513" i="16"/>
  <c r="CO513" i="16"/>
  <c r="CI514" i="16"/>
  <c r="CJ514" i="16"/>
  <c r="CK514" i="16"/>
  <c r="CL514" i="16"/>
  <c r="CM514" i="16"/>
  <c r="CN514" i="16"/>
  <c r="CO514" i="16"/>
  <c r="CI515" i="16"/>
  <c r="CJ515" i="16"/>
  <c r="CK515" i="16"/>
  <c r="CL515" i="16"/>
  <c r="CM515" i="16"/>
  <c r="CN515" i="16"/>
  <c r="CO515" i="16"/>
  <c r="CI516" i="16"/>
  <c r="CJ516" i="16"/>
  <c r="CK516" i="16"/>
  <c r="CL516" i="16"/>
  <c r="CM516" i="16"/>
  <c r="CN516" i="16"/>
  <c r="CO516" i="16"/>
  <c r="CI517" i="16"/>
  <c r="CJ517" i="16"/>
  <c r="CK517" i="16"/>
  <c r="CL517" i="16"/>
  <c r="CM517" i="16"/>
  <c r="CN517" i="16"/>
  <c r="CO517" i="16"/>
  <c r="CI518" i="16"/>
  <c r="CJ518" i="16"/>
  <c r="CK518" i="16"/>
  <c r="CL518" i="16"/>
  <c r="CM518" i="16"/>
  <c r="CN518" i="16"/>
  <c r="CO518" i="16"/>
  <c r="CI519" i="16"/>
  <c r="CJ519" i="16"/>
  <c r="CK519" i="16"/>
  <c r="CL519" i="16"/>
  <c r="CM519" i="16"/>
  <c r="CN519" i="16"/>
  <c r="CO519" i="16"/>
  <c r="CI520" i="16"/>
  <c r="CJ520" i="16"/>
  <c r="CK520" i="16"/>
  <c r="CL520" i="16"/>
  <c r="CM520" i="16"/>
  <c r="CN520" i="16"/>
  <c r="CO520" i="16"/>
  <c r="CI521" i="16"/>
  <c r="CJ521" i="16"/>
  <c r="CK521" i="16"/>
  <c r="CL521" i="16"/>
  <c r="CM521" i="16"/>
  <c r="CN521" i="16"/>
  <c r="CO521" i="16"/>
  <c r="CI522" i="16"/>
  <c r="CJ522" i="16"/>
  <c r="CK522" i="16"/>
  <c r="CL522" i="16"/>
  <c r="CM522" i="16"/>
  <c r="CN522" i="16"/>
  <c r="CO522" i="16"/>
  <c r="CI523" i="16"/>
  <c r="CJ523" i="16"/>
  <c r="CK523" i="16"/>
  <c r="CL523" i="16"/>
  <c r="CM523" i="16"/>
  <c r="CN523" i="16"/>
  <c r="CO523" i="16"/>
  <c r="CI524" i="16"/>
  <c r="CJ524" i="16"/>
  <c r="CK524" i="16"/>
  <c r="CL524" i="16"/>
  <c r="CM524" i="16"/>
  <c r="CN524" i="16"/>
  <c r="CO524" i="16"/>
  <c r="CI525" i="16"/>
  <c r="CJ525" i="16"/>
  <c r="CK525" i="16"/>
  <c r="CL525" i="16"/>
  <c r="CM525" i="16"/>
  <c r="CN525" i="16"/>
  <c r="CO525" i="16"/>
  <c r="CI526" i="16"/>
  <c r="CJ526" i="16"/>
  <c r="CK526" i="16"/>
  <c r="CL526" i="16"/>
  <c r="CM526" i="16"/>
  <c r="CN526" i="16"/>
  <c r="CO526" i="16"/>
  <c r="CI527" i="16"/>
  <c r="CJ527" i="16"/>
  <c r="CK527" i="16"/>
  <c r="CL527" i="16"/>
  <c r="CM527" i="16"/>
  <c r="CN527" i="16"/>
  <c r="CO527" i="16"/>
  <c r="CI528" i="16"/>
  <c r="CJ528" i="16"/>
  <c r="CK528" i="16"/>
  <c r="CL528" i="16"/>
  <c r="CM528" i="16"/>
  <c r="CN528" i="16"/>
  <c r="CO528" i="16"/>
  <c r="CI529" i="16"/>
  <c r="CJ529" i="16"/>
  <c r="CK529" i="16"/>
  <c r="CL529" i="16"/>
  <c r="CM529" i="16"/>
  <c r="CN529" i="16"/>
  <c r="CO529" i="16"/>
  <c r="CI530" i="16"/>
  <c r="CJ530" i="16"/>
  <c r="CK530" i="16"/>
  <c r="CL530" i="16"/>
  <c r="CM530" i="16"/>
  <c r="CN530" i="16"/>
  <c r="CO530" i="16"/>
  <c r="CI531" i="16"/>
  <c r="CJ531" i="16"/>
  <c r="CK531" i="16"/>
  <c r="CL531" i="16"/>
  <c r="CM531" i="16"/>
  <c r="CN531" i="16"/>
  <c r="CO531" i="16"/>
  <c r="CI532" i="16"/>
  <c r="CJ532" i="16"/>
  <c r="CK532" i="16"/>
  <c r="CL532" i="16"/>
  <c r="CM532" i="16"/>
  <c r="CN532" i="16"/>
  <c r="CO532" i="16"/>
  <c r="CI533" i="16"/>
  <c r="CJ533" i="16"/>
  <c r="CK533" i="16"/>
  <c r="CL533" i="16"/>
  <c r="CM533" i="16"/>
  <c r="CN533" i="16"/>
  <c r="CO533" i="16"/>
  <c r="CI534" i="16"/>
  <c r="CJ534" i="16"/>
  <c r="CK534" i="16"/>
  <c r="CL534" i="16"/>
  <c r="CM534" i="16"/>
  <c r="CN534" i="16"/>
  <c r="CO534" i="16"/>
  <c r="CI535" i="16"/>
  <c r="CJ535" i="16"/>
  <c r="CK535" i="16"/>
  <c r="CL535" i="16"/>
  <c r="CM535" i="16"/>
  <c r="CN535" i="16"/>
  <c r="CO535" i="16"/>
  <c r="CI536" i="16"/>
  <c r="CJ536" i="16"/>
  <c r="CK536" i="16"/>
  <c r="CL536" i="16"/>
  <c r="CM536" i="16"/>
  <c r="CN536" i="16"/>
  <c r="CO536" i="16"/>
  <c r="CI537" i="16"/>
  <c r="CJ537" i="16"/>
  <c r="CK537" i="16"/>
  <c r="CL537" i="16"/>
  <c r="CM537" i="16"/>
  <c r="CN537" i="16"/>
  <c r="CO537" i="16"/>
  <c r="CI538" i="16"/>
  <c r="CJ538" i="16"/>
  <c r="CK538" i="16"/>
  <c r="CL538" i="16"/>
  <c r="CM538" i="16"/>
  <c r="CN538" i="16"/>
  <c r="CO538" i="16"/>
  <c r="CI539" i="16"/>
  <c r="CJ539" i="16"/>
  <c r="CK539" i="16"/>
  <c r="CL539" i="16"/>
  <c r="CM539" i="16"/>
  <c r="CN539" i="16"/>
  <c r="CO539" i="16"/>
  <c r="CI540" i="16"/>
  <c r="CJ540" i="16"/>
  <c r="CK540" i="16"/>
  <c r="CL540" i="16"/>
  <c r="CM540" i="16"/>
  <c r="CN540" i="16"/>
  <c r="CO540" i="16"/>
  <c r="CI541" i="16"/>
  <c r="CJ541" i="16"/>
  <c r="CK541" i="16"/>
  <c r="CL541" i="16"/>
  <c r="CM541" i="16"/>
  <c r="CN541" i="16"/>
  <c r="CO541" i="16"/>
  <c r="CI542" i="16"/>
  <c r="CJ542" i="16"/>
  <c r="CK542" i="16"/>
  <c r="CL542" i="16"/>
  <c r="CM542" i="16"/>
  <c r="CN542" i="16"/>
  <c r="CO542" i="16"/>
  <c r="CI543" i="16"/>
  <c r="CJ543" i="16"/>
  <c r="CK543" i="16"/>
  <c r="CL543" i="16"/>
  <c r="CM543" i="16"/>
  <c r="CN543" i="16"/>
  <c r="CO543" i="16"/>
  <c r="CI544" i="16"/>
  <c r="CJ544" i="16"/>
  <c r="CK544" i="16"/>
  <c r="CL544" i="16"/>
  <c r="CM544" i="16"/>
  <c r="CN544" i="16"/>
  <c r="CO544" i="16"/>
  <c r="CI545" i="16"/>
  <c r="CJ545" i="16"/>
  <c r="CK545" i="16"/>
  <c r="CL545" i="16"/>
  <c r="CM545" i="16"/>
  <c r="CN545" i="16"/>
  <c r="CO545" i="16"/>
  <c r="CI546" i="16"/>
  <c r="CJ546" i="16"/>
  <c r="CK546" i="16"/>
  <c r="CL546" i="16"/>
  <c r="CM546" i="16"/>
  <c r="CN546" i="16"/>
  <c r="CO546" i="16"/>
  <c r="CI547" i="16"/>
  <c r="CJ547" i="16"/>
  <c r="CK547" i="16"/>
  <c r="CL547" i="16"/>
  <c r="CM547" i="16"/>
  <c r="CN547" i="16"/>
  <c r="CO547" i="16"/>
  <c r="CI548" i="16"/>
  <c r="CJ548" i="16"/>
  <c r="CK548" i="16"/>
  <c r="CL548" i="16"/>
  <c r="CM548" i="16"/>
  <c r="CN548" i="16"/>
  <c r="CO548" i="16"/>
  <c r="CI549" i="16"/>
  <c r="CJ549" i="16"/>
  <c r="CK549" i="16"/>
  <c r="CL549" i="16"/>
  <c r="CM549" i="16"/>
  <c r="CN549" i="16"/>
  <c r="CO549" i="16"/>
  <c r="CI550" i="16"/>
  <c r="CJ550" i="16"/>
  <c r="CK550" i="16"/>
  <c r="CL550" i="16"/>
  <c r="CM550" i="16"/>
  <c r="CN550" i="16"/>
  <c r="CO550" i="16"/>
  <c r="CI551" i="16"/>
  <c r="CJ551" i="16"/>
  <c r="CK551" i="16"/>
  <c r="CL551" i="16"/>
  <c r="CM551" i="16"/>
  <c r="CN551" i="16"/>
  <c r="CO551" i="16"/>
  <c r="CI552" i="16"/>
  <c r="CJ552" i="16"/>
  <c r="CK552" i="16"/>
  <c r="CL552" i="16"/>
  <c r="CM552" i="16"/>
  <c r="CN552" i="16"/>
  <c r="CO552" i="16"/>
  <c r="CI553" i="16"/>
  <c r="CJ553" i="16"/>
  <c r="CK553" i="16"/>
  <c r="CL553" i="16"/>
  <c r="CM553" i="16"/>
  <c r="CN553" i="16"/>
  <c r="CO553" i="16"/>
  <c r="CI554" i="16"/>
  <c r="CJ554" i="16"/>
  <c r="CK554" i="16"/>
  <c r="CL554" i="16"/>
  <c r="CM554" i="16"/>
  <c r="CN554" i="16"/>
  <c r="CO554" i="16"/>
  <c r="CI555" i="16"/>
  <c r="CJ555" i="16"/>
  <c r="CK555" i="16"/>
  <c r="CL555" i="16"/>
  <c r="CM555" i="16"/>
  <c r="CN555" i="16"/>
  <c r="CO555" i="16"/>
  <c r="CI556" i="16"/>
  <c r="CJ556" i="16"/>
  <c r="CK556" i="16"/>
  <c r="CL556" i="16"/>
  <c r="CM556" i="16"/>
  <c r="CN556" i="16"/>
  <c r="CO556" i="16"/>
  <c r="CI557" i="16"/>
  <c r="CJ557" i="16"/>
  <c r="CK557" i="16"/>
  <c r="CL557" i="16"/>
  <c r="CM557" i="16"/>
  <c r="CN557" i="16"/>
  <c r="CO557" i="16"/>
  <c r="CI558" i="16"/>
  <c r="CJ558" i="16"/>
  <c r="CK558" i="16"/>
  <c r="CL558" i="16"/>
  <c r="CM558" i="16"/>
  <c r="CN558" i="16"/>
  <c r="CO558" i="16"/>
  <c r="CI559" i="16"/>
  <c r="CJ559" i="16"/>
  <c r="CK559" i="16"/>
  <c r="CL559" i="16"/>
  <c r="CM559" i="16"/>
  <c r="CN559" i="16"/>
  <c r="CO559" i="16"/>
  <c r="CI560" i="16"/>
  <c r="CJ560" i="16"/>
  <c r="CK560" i="16"/>
  <c r="CL560" i="16"/>
  <c r="CM560" i="16"/>
  <c r="CN560" i="16"/>
  <c r="CO560" i="16"/>
  <c r="CI561" i="16"/>
  <c r="CJ561" i="16"/>
  <c r="CK561" i="16"/>
  <c r="CL561" i="16"/>
  <c r="CM561" i="16"/>
  <c r="CN561" i="16"/>
  <c r="CO561" i="16"/>
  <c r="CI562" i="16"/>
  <c r="CJ562" i="16"/>
  <c r="CK562" i="16"/>
  <c r="CL562" i="16"/>
  <c r="CM562" i="16"/>
  <c r="CN562" i="16"/>
  <c r="CO562" i="16"/>
  <c r="CI563" i="16"/>
  <c r="CJ563" i="16"/>
  <c r="CK563" i="16"/>
  <c r="CL563" i="16"/>
  <c r="CM563" i="16"/>
  <c r="CN563" i="16"/>
  <c r="CO563" i="16"/>
  <c r="CI564" i="16"/>
  <c r="CJ564" i="16"/>
  <c r="CK564" i="16"/>
  <c r="CL564" i="16"/>
  <c r="CM564" i="16"/>
  <c r="CN564" i="16"/>
  <c r="CO564" i="16"/>
  <c r="CI565" i="16"/>
  <c r="CJ565" i="16"/>
  <c r="CK565" i="16"/>
  <c r="CL565" i="16"/>
  <c r="CM565" i="16"/>
  <c r="CN565" i="16"/>
  <c r="CO565" i="16"/>
  <c r="CI566" i="16"/>
  <c r="CJ566" i="16"/>
  <c r="CK566" i="16"/>
  <c r="CL566" i="16"/>
  <c r="CM566" i="16"/>
  <c r="CN566" i="16"/>
  <c r="CO566" i="16"/>
  <c r="CI567" i="16"/>
  <c r="CJ567" i="16"/>
  <c r="CK567" i="16"/>
  <c r="CL567" i="16"/>
  <c r="CM567" i="16"/>
  <c r="CN567" i="16"/>
  <c r="CO567" i="16"/>
  <c r="CI568" i="16"/>
  <c r="CJ568" i="16"/>
  <c r="CK568" i="16"/>
  <c r="CL568" i="16"/>
  <c r="CM568" i="16"/>
  <c r="CN568" i="16"/>
  <c r="CO568" i="16"/>
  <c r="CI569" i="16"/>
  <c r="CJ569" i="16"/>
  <c r="CK569" i="16"/>
  <c r="CL569" i="16"/>
  <c r="CM569" i="16"/>
  <c r="CN569" i="16"/>
  <c r="CO569" i="16"/>
  <c r="CI570" i="16"/>
  <c r="CJ570" i="16"/>
  <c r="CK570" i="16"/>
  <c r="CL570" i="16"/>
  <c r="CM570" i="16"/>
  <c r="CN570" i="16"/>
  <c r="CO570" i="16"/>
  <c r="CI571" i="16"/>
  <c r="CJ571" i="16"/>
  <c r="CK571" i="16"/>
  <c r="CL571" i="16"/>
  <c r="CM571" i="16"/>
  <c r="CN571" i="16"/>
  <c r="CO571" i="16"/>
  <c r="CI572" i="16"/>
  <c r="CJ572" i="16"/>
  <c r="CK572" i="16"/>
  <c r="CL572" i="16"/>
  <c r="CM572" i="16"/>
  <c r="CN572" i="16"/>
  <c r="CO572" i="16"/>
  <c r="CI573" i="16"/>
  <c r="CJ573" i="16"/>
  <c r="CK573" i="16"/>
  <c r="CL573" i="16"/>
  <c r="CM573" i="16"/>
  <c r="CN573" i="16"/>
  <c r="CO573" i="16"/>
  <c r="CI574" i="16"/>
  <c r="CJ574" i="16"/>
  <c r="CK574" i="16"/>
  <c r="CL574" i="16"/>
  <c r="CM574" i="16"/>
  <c r="CN574" i="16"/>
  <c r="CO574" i="16"/>
  <c r="CI575" i="16"/>
  <c r="CJ575" i="16"/>
  <c r="CK575" i="16"/>
  <c r="CL575" i="16"/>
  <c r="CM575" i="16"/>
  <c r="CN575" i="16"/>
  <c r="CO575" i="16"/>
  <c r="CI576" i="16"/>
  <c r="CJ576" i="16"/>
  <c r="CK576" i="16"/>
  <c r="CL576" i="16"/>
  <c r="CM576" i="16"/>
  <c r="CN576" i="16"/>
  <c r="CO576" i="16"/>
  <c r="CI577" i="16"/>
  <c r="CJ577" i="16"/>
  <c r="CK577" i="16"/>
  <c r="CL577" i="16"/>
  <c r="CM577" i="16"/>
  <c r="CN577" i="16"/>
  <c r="CO577" i="16"/>
  <c r="CI578" i="16"/>
  <c r="CJ578" i="16"/>
  <c r="CK578" i="16"/>
  <c r="CL578" i="16"/>
  <c r="CM578" i="16"/>
  <c r="CN578" i="16"/>
  <c r="CO578" i="16"/>
  <c r="CI579" i="16"/>
  <c r="CJ579" i="16"/>
  <c r="CK579" i="16"/>
  <c r="CL579" i="16"/>
  <c r="CM579" i="16"/>
  <c r="CN579" i="16"/>
  <c r="CO579" i="16"/>
  <c r="CI580" i="16"/>
  <c r="CJ580" i="16"/>
  <c r="CK580" i="16"/>
  <c r="CL580" i="16"/>
  <c r="CM580" i="16"/>
  <c r="CN580" i="16"/>
  <c r="CO580" i="16"/>
  <c r="CI581" i="16"/>
  <c r="CJ581" i="16"/>
  <c r="CK581" i="16"/>
  <c r="CL581" i="16"/>
  <c r="CM581" i="16"/>
  <c r="CN581" i="16"/>
  <c r="CO581" i="16"/>
  <c r="CI582" i="16"/>
  <c r="CJ582" i="16"/>
  <c r="CK582" i="16"/>
  <c r="CL582" i="16"/>
  <c r="CM582" i="16"/>
  <c r="CN582" i="16"/>
  <c r="CO582" i="16"/>
  <c r="CI583" i="16"/>
  <c r="CJ583" i="16"/>
  <c r="CK583" i="16"/>
  <c r="CL583" i="16"/>
  <c r="CM583" i="16"/>
  <c r="CN583" i="16"/>
  <c r="CO583" i="16"/>
  <c r="CI584" i="16"/>
  <c r="CJ584" i="16"/>
  <c r="CK584" i="16"/>
  <c r="CL584" i="16"/>
  <c r="CM584" i="16"/>
  <c r="CN584" i="16"/>
  <c r="CO584" i="16"/>
  <c r="CI585" i="16"/>
  <c r="CJ585" i="16"/>
  <c r="CK585" i="16"/>
  <c r="CL585" i="16"/>
  <c r="CM585" i="16"/>
  <c r="CN585" i="16"/>
  <c r="CO585" i="16"/>
  <c r="CI586" i="16"/>
  <c r="CJ586" i="16"/>
  <c r="CK586" i="16"/>
  <c r="CL586" i="16"/>
  <c r="CM586" i="16"/>
  <c r="CN586" i="16"/>
  <c r="CO586" i="16"/>
  <c r="CI587" i="16"/>
  <c r="CJ587" i="16"/>
  <c r="CK587" i="16"/>
  <c r="CL587" i="16"/>
  <c r="CM587" i="16"/>
  <c r="CN587" i="16"/>
  <c r="CO587" i="16"/>
  <c r="CI588" i="16"/>
  <c r="CJ588" i="16"/>
  <c r="CK588" i="16"/>
  <c r="CL588" i="16"/>
  <c r="CM588" i="16"/>
  <c r="CN588" i="16"/>
  <c r="CO588" i="16"/>
  <c r="CI589" i="16"/>
  <c r="CJ589" i="16"/>
  <c r="CK589" i="16"/>
  <c r="CL589" i="16"/>
  <c r="CM589" i="16"/>
  <c r="CN589" i="16"/>
  <c r="CO589" i="16"/>
  <c r="CI590" i="16"/>
  <c r="CJ590" i="16"/>
  <c r="CK590" i="16"/>
  <c r="CL590" i="16"/>
  <c r="CM590" i="16"/>
  <c r="CN590" i="16"/>
  <c r="CO590" i="16"/>
  <c r="CI591" i="16"/>
  <c r="CJ591" i="16"/>
  <c r="CK591" i="16"/>
  <c r="CL591" i="16"/>
  <c r="CM591" i="16"/>
  <c r="CN591" i="16"/>
  <c r="CO591" i="16"/>
  <c r="CI592" i="16"/>
  <c r="CJ592" i="16"/>
  <c r="CK592" i="16"/>
  <c r="CL592" i="16"/>
  <c r="CM592" i="16"/>
  <c r="CN592" i="16"/>
  <c r="CO592" i="16"/>
  <c r="CI593" i="16"/>
  <c r="CJ593" i="16"/>
  <c r="CK593" i="16"/>
  <c r="CL593" i="16"/>
  <c r="CM593" i="16"/>
  <c r="CN593" i="16"/>
  <c r="CO593" i="16"/>
  <c r="CI594" i="16"/>
  <c r="CJ594" i="16"/>
  <c r="CK594" i="16"/>
  <c r="CL594" i="16"/>
  <c r="CM594" i="16"/>
  <c r="CN594" i="16"/>
  <c r="CO594" i="16"/>
  <c r="CI595" i="16"/>
  <c r="CJ595" i="16"/>
  <c r="CK595" i="16"/>
  <c r="CL595" i="16"/>
  <c r="CM595" i="16"/>
  <c r="CN595" i="16"/>
  <c r="CO595" i="16"/>
  <c r="CI596" i="16"/>
  <c r="CJ596" i="16"/>
  <c r="CK596" i="16"/>
  <c r="CL596" i="16"/>
  <c r="CM596" i="16"/>
  <c r="CN596" i="16"/>
  <c r="CO596" i="16"/>
  <c r="CI597" i="16"/>
  <c r="CJ597" i="16"/>
  <c r="CK597" i="16"/>
  <c r="CL597" i="16"/>
  <c r="CM597" i="16"/>
  <c r="CN597" i="16"/>
  <c r="CO597" i="16"/>
  <c r="CI598" i="16"/>
  <c r="CJ598" i="16"/>
  <c r="CK598" i="16"/>
  <c r="CL598" i="16"/>
  <c r="CM598" i="16"/>
  <c r="CN598" i="16"/>
  <c r="CO598" i="16"/>
  <c r="CI599" i="16"/>
  <c r="CJ599" i="16"/>
  <c r="CK599" i="16"/>
  <c r="CL599" i="16"/>
  <c r="CM599" i="16"/>
  <c r="CN599" i="16"/>
  <c r="CO599" i="16"/>
  <c r="CI600" i="16"/>
  <c r="CJ600" i="16"/>
  <c r="CK600" i="16"/>
  <c r="CL600" i="16"/>
  <c r="CM600" i="16"/>
  <c r="CN600" i="16"/>
  <c r="CO600" i="16"/>
  <c r="CI601" i="16"/>
  <c r="CJ601" i="16"/>
  <c r="CK601" i="16"/>
  <c r="CL601" i="16"/>
  <c r="CM601" i="16"/>
  <c r="CN601" i="16"/>
  <c r="CO601" i="16"/>
  <c r="CI602" i="16"/>
  <c r="CJ602" i="16"/>
  <c r="CK602" i="16"/>
  <c r="CL602" i="16"/>
  <c r="CM602" i="16"/>
  <c r="CN602" i="16"/>
  <c r="CO602" i="16"/>
  <c r="CI603" i="16"/>
  <c r="CJ603" i="16"/>
  <c r="CK603" i="16"/>
  <c r="CL603" i="16"/>
  <c r="CM603" i="16"/>
  <c r="CN603" i="16"/>
  <c r="CO603" i="16"/>
  <c r="CI604" i="16"/>
  <c r="CJ604" i="16"/>
  <c r="CK604" i="16"/>
  <c r="CL604" i="16"/>
  <c r="CM604" i="16"/>
  <c r="CN604" i="16"/>
  <c r="CO604" i="16"/>
  <c r="CI605" i="16"/>
  <c r="CJ605" i="16"/>
  <c r="CK605" i="16"/>
  <c r="CL605" i="16"/>
  <c r="CM605" i="16"/>
  <c r="CN605" i="16"/>
  <c r="CO605" i="16"/>
  <c r="CI606" i="16"/>
  <c r="CJ606" i="16"/>
  <c r="CK606" i="16"/>
  <c r="CL606" i="16"/>
  <c r="CM606" i="16"/>
  <c r="CN606" i="16"/>
  <c r="CO606" i="16"/>
  <c r="CI607" i="16"/>
  <c r="CJ607" i="16"/>
  <c r="CK607" i="16"/>
  <c r="CL607" i="16"/>
  <c r="CM607" i="16"/>
  <c r="CN607" i="16"/>
  <c r="CO607" i="16"/>
  <c r="CI608" i="16"/>
  <c r="CJ608" i="16"/>
  <c r="CK608" i="16"/>
  <c r="CL608" i="16"/>
  <c r="CM608" i="16"/>
  <c r="CN608" i="16"/>
  <c r="CO608" i="16"/>
  <c r="CI609" i="16"/>
  <c r="CJ609" i="16"/>
  <c r="CK609" i="16"/>
  <c r="CL609" i="16"/>
  <c r="CM609" i="16"/>
  <c r="CN609" i="16"/>
  <c r="CO609" i="16"/>
  <c r="CI610" i="16"/>
  <c r="CJ610" i="16"/>
  <c r="CK610" i="16"/>
  <c r="CL610" i="16"/>
  <c r="CM610" i="16"/>
  <c r="CN610" i="16"/>
  <c r="CO610" i="16"/>
  <c r="CI611" i="16"/>
  <c r="CJ611" i="16"/>
  <c r="CK611" i="16"/>
  <c r="CL611" i="16"/>
  <c r="CM611" i="16"/>
  <c r="CN611" i="16"/>
  <c r="CO611" i="16"/>
  <c r="CI612" i="16"/>
  <c r="CJ612" i="16"/>
  <c r="CK612" i="16"/>
  <c r="CL612" i="16"/>
  <c r="CM612" i="16"/>
  <c r="CN612" i="16"/>
  <c r="CO612" i="16"/>
  <c r="CI613" i="16"/>
  <c r="CJ613" i="16"/>
  <c r="CK613" i="16"/>
  <c r="CL613" i="16"/>
  <c r="CM613" i="16"/>
  <c r="CN613" i="16"/>
  <c r="CO613" i="16"/>
  <c r="CI614" i="16"/>
  <c r="CJ614" i="16"/>
  <c r="CK614" i="16"/>
  <c r="CL614" i="16"/>
  <c r="CM614" i="16"/>
  <c r="CN614" i="16"/>
  <c r="CO614" i="16"/>
  <c r="CI615" i="16"/>
  <c r="CJ615" i="16"/>
  <c r="CK615" i="16"/>
  <c r="CL615" i="16"/>
  <c r="CM615" i="16"/>
  <c r="CN615" i="16"/>
  <c r="CO615" i="16"/>
  <c r="CI616" i="16"/>
  <c r="CJ616" i="16"/>
  <c r="CK616" i="16"/>
  <c r="CL616" i="16"/>
  <c r="CM616" i="16"/>
  <c r="CN616" i="16"/>
  <c r="CO616" i="16"/>
  <c r="CI617" i="16"/>
  <c r="CJ617" i="16"/>
  <c r="CK617" i="16"/>
  <c r="CL617" i="16"/>
  <c r="CM617" i="16"/>
  <c r="CN617" i="16"/>
  <c r="CO617" i="16"/>
  <c r="CI618" i="16"/>
  <c r="CJ618" i="16"/>
  <c r="CK618" i="16"/>
  <c r="CL618" i="16"/>
  <c r="CM618" i="16"/>
  <c r="CN618" i="16"/>
  <c r="CO618" i="16"/>
  <c r="CI619" i="16"/>
  <c r="CJ619" i="16"/>
  <c r="CK619" i="16"/>
  <c r="CL619" i="16"/>
  <c r="CM619" i="16"/>
  <c r="CN619" i="16"/>
  <c r="CO619" i="16"/>
  <c r="CI620" i="16"/>
  <c r="CJ620" i="16"/>
  <c r="CK620" i="16"/>
  <c r="CL620" i="16"/>
  <c r="CM620" i="16"/>
  <c r="CN620" i="16"/>
  <c r="CO620" i="16"/>
  <c r="CI621" i="16"/>
  <c r="CJ621" i="16"/>
  <c r="CK621" i="16"/>
  <c r="CL621" i="16"/>
  <c r="CM621" i="16"/>
  <c r="CN621" i="16"/>
  <c r="CO621" i="16"/>
  <c r="CI622" i="16"/>
  <c r="CJ622" i="16"/>
  <c r="CK622" i="16"/>
  <c r="CL622" i="16"/>
  <c r="CM622" i="16"/>
  <c r="CN622" i="16"/>
  <c r="CO622" i="16"/>
  <c r="CI623" i="16"/>
  <c r="CJ623" i="16"/>
  <c r="CK623" i="16"/>
  <c r="CL623" i="16"/>
  <c r="CM623" i="16"/>
  <c r="CN623" i="16"/>
  <c r="CO623" i="16"/>
  <c r="CI624" i="16"/>
  <c r="CJ624" i="16"/>
  <c r="CK624" i="16"/>
  <c r="CL624" i="16"/>
  <c r="CM624" i="16"/>
  <c r="CN624" i="16"/>
  <c r="CO624" i="16"/>
  <c r="CI625" i="16"/>
  <c r="CJ625" i="16"/>
  <c r="CK625" i="16"/>
  <c r="CL625" i="16"/>
  <c r="CM625" i="16"/>
  <c r="CN625" i="16"/>
  <c r="CO625" i="16"/>
  <c r="CI626" i="16"/>
  <c r="CJ626" i="16"/>
  <c r="CK626" i="16"/>
  <c r="CL626" i="16"/>
  <c r="CM626" i="16"/>
  <c r="CN626" i="16"/>
  <c r="CO626" i="16"/>
  <c r="CI627" i="16"/>
  <c r="CJ627" i="16"/>
  <c r="CK627" i="16"/>
  <c r="CL627" i="16"/>
  <c r="CM627" i="16"/>
  <c r="CN627" i="16"/>
  <c r="CO627" i="16"/>
  <c r="CI628" i="16"/>
  <c r="CJ628" i="16"/>
  <c r="CK628" i="16"/>
  <c r="CL628" i="16"/>
  <c r="CM628" i="16"/>
  <c r="CN628" i="16"/>
  <c r="CO628" i="16"/>
  <c r="CI629" i="16"/>
  <c r="CJ629" i="16"/>
  <c r="CK629" i="16"/>
  <c r="CL629" i="16"/>
  <c r="CM629" i="16"/>
  <c r="CN629" i="16"/>
  <c r="CO629" i="16"/>
  <c r="CI630" i="16"/>
  <c r="CJ630" i="16"/>
  <c r="CK630" i="16"/>
  <c r="CL630" i="16"/>
  <c r="CM630" i="16"/>
  <c r="CN630" i="16"/>
  <c r="CO630" i="16"/>
  <c r="CI631" i="16"/>
  <c r="CJ631" i="16"/>
  <c r="CK631" i="16"/>
  <c r="CL631" i="16"/>
  <c r="CM631" i="16"/>
  <c r="CN631" i="16"/>
  <c r="CO631" i="16"/>
  <c r="CI632" i="16"/>
  <c r="CJ632" i="16"/>
  <c r="CK632" i="16"/>
  <c r="CL632" i="16"/>
  <c r="CM632" i="16"/>
  <c r="CN632" i="16"/>
  <c r="CO632" i="16"/>
  <c r="CI633" i="16"/>
  <c r="CJ633" i="16"/>
  <c r="CK633" i="16"/>
  <c r="CL633" i="16"/>
  <c r="CM633" i="16"/>
  <c r="CN633" i="16"/>
  <c r="CO633" i="16"/>
  <c r="CI634" i="16"/>
  <c r="CJ634" i="16"/>
  <c r="CK634" i="16"/>
  <c r="CL634" i="16"/>
  <c r="CM634" i="16"/>
  <c r="CN634" i="16"/>
  <c r="CO634" i="16"/>
  <c r="CI635" i="16"/>
  <c r="CJ635" i="16"/>
  <c r="CK635" i="16"/>
  <c r="CL635" i="16"/>
  <c r="CM635" i="16"/>
  <c r="CN635" i="16"/>
  <c r="CO635" i="16"/>
  <c r="CI636" i="16"/>
  <c r="CJ636" i="16"/>
  <c r="CK636" i="16"/>
  <c r="CL636" i="16"/>
  <c r="CM636" i="16"/>
  <c r="CN636" i="16"/>
  <c r="CO636" i="16"/>
  <c r="CI637" i="16"/>
  <c r="CJ637" i="16"/>
  <c r="CK637" i="16"/>
  <c r="CL637" i="16"/>
  <c r="CM637" i="16"/>
  <c r="CN637" i="16"/>
  <c r="CO637" i="16"/>
  <c r="CI638" i="16"/>
  <c r="CJ638" i="16"/>
  <c r="CK638" i="16"/>
  <c r="CL638" i="16"/>
  <c r="CM638" i="16"/>
  <c r="CN638" i="16"/>
  <c r="CO638" i="16"/>
  <c r="CI639" i="16"/>
  <c r="CJ639" i="16"/>
  <c r="CK639" i="16"/>
  <c r="CL639" i="16"/>
  <c r="CM639" i="16"/>
  <c r="CN639" i="16"/>
  <c r="CO639" i="16"/>
  <c r="CI640" i="16"/>
  <c r="CJ640" i="16"/>
  <c r="CK640" i="16"/>
  <c r="CL640" i="16"/>
  <c r="CM640" i="16"/>
  <c r="CN640" i="16"/>
  <c r="CO640" i="16"/>
  <c r="CI641" i="16"/>
  <c r="CJ641" i="16"/>
  <c r="CK641" i="16"/>
  <c r="CL641" i="16"/>
  <c r="CM641" i="16"/>
  <c r="CN641" i="16"/>
  <c r="CO641" i="16"/>
  <c r="CI642" i="16"/>
  <c r="CJ642" i="16"/>
  <c r="CK642" i="16"/>
  <c r="CL642" i="16"/>
  <c r="CM642" i="16"/>
  <c r="CN642" i="16"/>
  <c r="CO642" i="16"/>
  <c r="CI643" i="16"/>
  <c r="CJ643" i="16"/>
  <c r="CK643" i="16"/>
  <c r="CL643" i="16"/>
  <c r="CM643" i="16"/>
  <c r="CN643" i="16"/>
  <c r="CO643" i="16"/>
  <c r="CI644" i="16"/>
  <c r="CJ644" i="16"/>
  <c r="CK644" i="16"/>
  <c r="CL644" i="16"/>
  <c r="CM644" i="16"/>
  <c r="CN644" i="16"/>
  <c r="CO644" i="16"/>
  <c r="CI645" i="16"/>
  <c r="CJ645" i="16"/>
  <c r="CK645" i="16"/>
  <c r="CL645" i="16"/>
  <c r="CM645" i="16"/>
  <c r="CN645" i="16"/>
  <c r="CO645" i="16"/>
  <c r="CI646" i="16"/>
  <c r="CJ646" i="16"/>
  <c r="CK646" i="16"/>
  <c r="CL646" i="16"/>
  <c r="CM646" i="16"/>
  <c r="CN646" i="16"/>
  <c r="CO646" i="16"/>
  <c r="CI647" i="16"/>
  <c r="CJ647" i="16"/>
  <c r="CK647" i="16"/>
  <c r="CL647" i="16"/>
  <c r="CM647" i="16"/>
  <c r="CN647" i="16"/>
  <c r="CO647" i="16"/>
  <c r="CI648" i="16"/>
  <c r="CJ648" i="16"/>
  <c r="CK648" i="16"/>
  <c r="CL648" i="16"/>
  <c r="CM648" i="16"/>
  <c r="CN648" i="16"/>
  <c r="CO648" i="16"/>
  <c r="CI649" i="16"/>
  <c r="CJ649" i="16"/>
  <c r="CK649" i="16"/>
  <c r="CL649" i="16"/>
  <c r="CM649" i="16"/>
  <c r="CN649" i="16"/>
  <c r="CO649" i="16"/>
  <c r="CI650" i="16"/>
  <c r="CJ650" i="16"/>
  <c r="CK650" i="16"/>
  <c r="CL650" i="16"/>
  <c r="CM650" i="16"/>
  <c r="CN650" i="16"/>
  <c r="CO650" i="16"/>
  <c r="CI651" i="16"/>
  <c r="CJ651" i="16"/>
  <c r="CK651" i="16"/>
  <c r="CL651" i="16"/>
  <c r="CM651" i="16"/>
  <c r="CN651" i="16"/>
  <c r="CO651" i="16"/>
  <c r="CI652" i="16"/>
  <c r="CJ652" i="16"/>
  <c r="CK652" i="16"/>
  <c r="CL652" i="16"/>
  <c r="CM652" i="16"/>
  <c r="CN652" i="16"/>
  <c r="CO652" i="16"/>
  <c r="CI653" i="16"/>
  <c r="CJ653" i="16"/>
  <c r="CK653" i="16"/>
  <c r="CL653" i="16"/>
  <c r="CM653" i="16"/>
  <c r="CN653" i="16"/>
  <c r="CO653" i="16"/>
  <c r="CI654" i="16"/>
  <c r="CJ654" i="16"/>
  <c r="CK654" i="16"/>
  <c r="CL654" i="16"/>
  <c r="CM654" i="16"/>
  <c r="CN654" i="16"/>
  <c r="CO654" i="16"/>
  <c r="CI655" i="16"/>
  <c r="CJ655" i="16"/>
  <c r="CK655" i="16"/>
  <c r="CL655" i="16"/>
  <c r="CM655" i="16"/>
  <c r="CN655" i="16"/>
  <c r="CO655" i="16"/>
  <c r="CI656" i="16"/>
  <c r="CJ656" i="16"/>
  <c r="CK656" i="16"/>
  <c r="CL656" i="16"/>
  <c r="CM656" i="16"/>
  <c r="CN656" i="16"/>
  <c r="CO656" i="16"/>
  <c r="CI657" i="16"/>
  <c r="CJ657" i="16"/>
  <c r="CK657" i="16"/>
  <c r="CL657" i="16"/>
  <c r="CM657" i="16"/>
  <c r="CN657" i="16"/>
  <c r="CO657" i="16"/>
  <c r="CI658" i="16"/>
  <c r="CJ658" i="16"/>
  <c r="CK658" i="16"/>
  <c r="CL658" i="16"/>
  <c r="CM658" i="16"/>
  <c r="CN658" i="16"/>
  <c r="CO658" i="16"/>
  <c r="CI659" i="16"/>
  <c r="CJ659" i="16"/>
  <c r="CK659" i="16"/>
  <c r="CL659" i="16"/>
  <c r="CM659" i="16"/>
  <c r="CN659" i="16"/>
  <c r="CO659" i="16"/>
  <c r="CI660" i="16"/>
  <c r="CJ660" i="16"/>
  <c r="CK660" i="16"/>
  <c r="CL660" i="16"/>
  <c r="CM660" i="16"/>
  <c r="CN660" i="16"/>
  <c r="CO660" i="16"/>
  <c r="CI661" i="16"/>
  <c r="CJ661" i="16"/>
  <c r="CK661" i="16"/>
  <c r="CL661" i="16"/>
  <c r="CM661" i="16"/>
  <c r="CN661" i="16"/>
  <c r="CO661" i="16"/>
  <c r="CI662" i="16"/>
  <c r="CJ662" i="16"/>
  <c r="CK662" i="16"/>
  <c r="CL662" i="16"/>
  <c r="CM662" i="16"/>
  <c r="CN662" i="16"/>
  <c r="CO662" i="16"/>
  <c r="CI663" i="16"/>
  <c r="CJ663" i="16"/>
  <c r="CK663" i="16"/>
  <c r="CL663" i="16"/>
  <c r="CM663" i="16"/>
  <c r="CN663" i="16"/>
  <c r="CO663" i="16"/>
  <c r="CI664" i="16"/>
  <c r="CJ664" i="16"/>
  <c r="CK664" i="16"/>
  <c r="CL664" i="16"/>
  <c r="CM664" i="16"/>
  <c r="CN664" i="16"/>
  <c r="CO664" i="16"/>
  <c r="CI665" i="16"/>
  <c r="CJ665" i="16"/>
  <c r="CK665" i="16"/>
  <c r="CL665" i="16"/>
  <c r="CM665" i="16"/>
  <c r="CN665" i="16"/>
  <c r="CO665" i="16"/>
  <c r="CI666" i="16"/>
  <c r="CJ666" i="16"/>
  <c r="CK666" i="16"/>
  <c r="CL666" i="16"/>
  <c r="CM666" i="16"/>
  <c r="CN666" i="16"/>
  <c r="CO666" i="16"/>
  <c r="CI667" i="16"/>
  <c r="CJ667" i="16"/>
  <c r="CK667" i="16"/>
  <c r="CL667" i="16"/>
  <c r="CM667" i="16"/>
  <c r="CN667" i="16"/>
  <c r="CO667" i="16"/>
  <c r="CI668" i="16"/>
  <c r="CJ668" i="16"/>
  <c r="CK668" i="16"/>
  <c r="CL668" i="16"/>
  <c r="CM668" i="16"/>
  <c r="CN668" i="16"/>
  <c r="CO668" i="16"/>
  <c r="CI669" i="16"/>
  <c r="CJ669" i="16"/>
  <c r="CK669" i="16"/>
  <c r="CL669" i="16"/>
  <c r="CM669" i="16"/>
  <c r="CN669" i="16"/>
  <c r="CO669" i="16"/>
  <c r="CI670" i="16"/>
  <c r="CJ670" i="16"/>
  <c r="CK670" i="16"/>
  <c r="CL670" i="16"/>
  <c r="CM670" i="16"/>
  <c r="CN670" i="16"/>
  <c r="CO670" i="16"/>
  <c r="CI671" i="16"/>
  <c r="CJ671" i="16"/>
  <c r="CK671" i="16"/>
  <c r="CL671" i="16"/>
  <c r="CM671" i="16"/>
  <c r="CN671" i="16"/>
  <c r="CO671" i="16"/>
  <c r="CI672" i="16"/>
  <c r="CJ672" i="16"/>
  <c r="CK672" i="16"/>
  <c r="CL672" i="16"/>
  <c r="CM672" i="16"/>
  <c r="CN672" i="16"/>
  <c r="CO672" i="16"/>
  <c r="CI673" i="16"/>
  <c r="CJ673" i="16"/>
  <c r="CK673" i="16"/>
  <c r="CL673" i="16"/>
  <c r="CM673" i="16"/>
  <c r="CN673" i="16"/>
  <c r="CO673" i="16"/>
  <c r="CI674" i="16"/>
  <c r="CJ674" i="16"/>
  <c r="CK674" i="16"/>
  <c r="CL674" i="16"/>
  <c r="CM674" i="16"/>
  <c r="CN674" i="16"/>
  <c r="CO674" i="16"/>
  <c r="CI675" i="16"/>
  <c r="CJ675" i="16"/>
  <c r="CK675" i="16"/>
  <c r="CL675" i="16"/>
  <c r="CM675" i="16"/>
  <c r="CN675" i="16"/>
  <c r="CO675" i="16"/>
  <c r="CI676" i="16"/>
  <c r="CJ676" i="16"/>
  <c r="CK676" i="16"/>
  <c r="CL676" i="16"/>
  <c r="CM676" i="16"/>
  <c r="CN676" i="16"/>
  <c r="CO676" i="16"/>
  <c r="CI677" i="16"/>
  <c r="CJ677" i="16"/>
  <c r="CK677" i="16"/>
  <c r="CL677" i="16"/>
  <c r="CM677" i="16"/>
  <c r="CN677" i="16"/>
  <c r="CO677" i="16"/>
  <c r="CI678" i="16"/>
  <c r="CJ678" i="16"/>
  <c r="CK678" i="16"/>
  <c r="CL678" i="16"/>
  <c r="CM678" i="16"/>
  <c r="CN678" i="16"/>
  <c r="CO678" i="16"/>
  <c r="CI679" i="16"/>
  <c r="CJ679" i="16"/>
  <c r="CK679" i="16"/>
  <c r="CL679" i="16"/>
  <c r="CM679" i="16"/>
  <c r="CN679" i="16"/>
  <c r="CO679" i="16"/>
  <c r="CI680" i="16"/>
  <c r="CJ680" i="16"/>
  <c r="CK680" i="16"/>
  <c r="CL680" i="16"/>
  <c r="CM680" i="16"/>
  <c r="CN680" i="16"/>
  <c r="CO680" i="16"/>
  <c r="CI681" i="16"/>
  <c r="CJ681" i="16"/>
  <c r="CK681" i="16"/>
  <c r="CL681" i="16"/>
  <c r="CM681" i="16"/>
  <c r="CN681" i="16"/>
  <c r="CO681" i="16"/>
  <c r="CI682" i="16"/>
  <c r="CJ682" i="16"/>
  <c r="CK682" i="16"/>
  <c r="CL682" i="16"/>
  <c r="CM682" i="16"/>
  <c r="CN682" i="16"/>
  <c r="CO682" i="16"/>
  <c r="CI683" i="16"/>
  <c r="CJ683" i="16"/>
  <c r="CK683" i="16"/>
  <c r="CL683" i="16"/>
  <c r="CM683" i="16"/>
  <c r="CN683" i="16"/>
  <c r="CO683" i="16"/>
  <c r="CI684" i="16"/>
  <c r="CJ684" i="16"/>
  <c r="CK684" i="16"/>
  <c r="CL684" i="16"/>
  <c r="CM684" i="16"/>
  <c r="CN684" i="16"/>
  <c r="CO684" i="16"/>
  <c r="CI685" i="16"/>
  <c r="CJ685" i="16"/>
  <c r="CK685" i="16"/>
  <c r="CL685" i="16"/>
  <c r="CM685" i="16"/>
  <c r="CN685" i="16"/>
  <c r="CO685" i="16"/>
  <c r="CI686" i="16"/>
  <c r="CJ686" i="16"/>
  <c r="CK686" i="16"/>
  <c r="CL686" i="16"/>
  <c r="CM686" i="16"/>
  <c r="CN686" i="16"/>
  <c r="CO686" i="16"/>
  <c r="CI687" i="16"/>
  <c r="CJ687" i="16"/>
  <c r="CK687" i="16"/>
  <c r="CL687" i="16"/>
  <c r="CM687" i="16"/>
  <c r="CN687" i="16"/>
  <c r="CO687" i="16"/>
  <c r="CI688" i="16"/>
  <c r="CJ688" i="16"/>
  <c r="CK688" i="16"/>
  <c r="CL688" i="16"/>
  <c r="CM688" i="16"/>
  <c r="CN688" i="16"/>
  <c r="CO688" i="16"/>
  <c r="CI689" i="16"/>
  <c r="CJ689" i="16"/>
  <c r="CK689" i="16"/>
  <c r="CL689" i="16"/>
  <c r="CM689" i="16"/>
  <c r="CN689" i="16"/>
  <c r="CO689" i="16"/>
  <c r="CI690" i="16"/>
  <c r="CJ690" i="16"/>
  <c r="CK690" i="16"/>
  <c r="CL690" i="16"/>
  <c r="CM690" i="16"/>
  <c r="CN690" i="16"/>
  <c r="CO690" i="16"/>
  <c r="CI691" i="16"/>
  <c r="CJ691" i="16"/>
  <c r="CK691" i="16"/>
  <c r="CL691" i="16"/>
  <c r="CM691" i="16"/>
  <c r="CN691" i="16"/>
  <c r="CO691" i="16"/>
  <c r="CI692" i="16"/>
  <c r="CJ692" i="16"/>
  <c r="CK692" i="16"/>
  <c r="CL692" i="16"/>
  <c r="CM692" i="16"/>
  <c r="CN692" i="16"/>
  <c r="CO692" i="16"/>
  <c r="CI693" i="16"/>
  <c r="CJ693" i="16"/>
  <c r="CK693" i="16"/>
  <c r="CL693" i="16"/>
  <c r="CM693" i="16"/>
  <c r="CN693" i="16"/>
  <c r="CO693" i="16"/>
  <c r="CI694" i="16"/>
  <c r="CJ694" i="16"/>
  <c r="CK694" i="16"/>
  <c r="CL694" i="16"/>
  <c r="CM694" i="16"/>
  <c r="CN694" i="16"/>
  <c r="CO694" i="16"/>
  <c r="CI695" i="16"/>
  <c r="CJ695" i="16"/>
  <c r="CK695" i="16"/>
  <c r="CL695" i="16"/>
  <c r="CM695" i="16"/>
  <c r="CN695" i="16"/>
  <c r="CO695" i="16"/>
  <c r="CI696" i="16"/>
  <c r="CJ696" i="16"/>
  <c r="CK696" i="16"/>
  <c r="CL696" i="16"/>
  <c r="CM696" i="16"/>
  <c r="CN696" i="16"/>
  <c r="CO696" i="16"/>
  <c r="CI697" i="16"/>
  <c r="CJ697" i="16"/>
  <c r="CK697" i="16"/>
  <c r="CL697" i="16"/>
  <c r="CM697" i="16"/>
  <c r="CN697" i="16"/>
  <c r="CO697" i="16"/>
  <c r="CI698" i="16"/>
  <c r="CJ698" i="16"/>
  <c r="CK698" i="16"/>
  <c r="CL698" i="16"/>
  <c r="CM698" i="16"/>
  <c r="CN698" i="16"/>
  <c r="CO698" i="16"/>
  <c r="CI699" i="16"/>
  <c r="CJ699" i="16"/>
  <c r="CK699" i="16"/>
  <c r="CL699" i="16"/>
  <c r="CM699" i="16"/>
  <c r="CN699" i="16"/>
  <c r="CO699" i="16"/>
  <c r="CI700" i="16"/>
  <c r="CJ700" i="16"/>
  <c r="CK700" i="16"/>
  <c r="CL700" i="16"/>
  <c r="CM700" i="16"/>
  <c r="CN700" i="16"/>
  <c r="CO700" i="16"/>
  <c r="CI701" i="16"/>
  <c r="CJ701" i="16"/>
  <c r="CK701" i="16"/>
  <c r="CL701" i="16"/>
  <c r="CM701" i="16"/>
  <c r="CN701" i="16"/>
  <c r="CO701" i="16"/>
  <c r="CI702" i="16"/>
  <c r="CJ702" i="16"/>
  <c r="CK702" i="16"/>
  <c r="CL702" i="16"/>
  <c r="CM702" i="16"/>
  <c r="CN702" i="16"/>
  <c r="CO702" i="16"/>
  <c r="CI703" i="16"/>
  <c r="CJ703" i="16"/>
  <c r="CK703" i="16"/>
  <c r="CL703" i="16"/>
  <c r="CM703" i="16"/>
  <c r="CN703" i="16"/>
  <c r="CO703" i="16"/>
  <c r="CI704" i="16"/>
  <c r="CJ704" i="16"/>
  <c r="CK704" i="16"/>
  <c r="CL704" i="16"/>
  <c r="CM704" i="16"/>
  <c r="CN704" i="16"/>
  <c r="CO704" i="16"/>
  <c r="CI705" i="16"/>
  <c r="CJ705" i="16"/>
  <c r="CK705" i="16"/>
  <c r="CL705" i="16"/>
  <c r="CM705" i="16"/>
  <c r="CN705" i="16"/>
  <c r="CO705" i="16"/>
  <c r="CI706" i="16"/>
  <c r="CJ706" i="16"/>
  <c r="CK706" i="16"/>
  <c r="CL706" i="16"/>
  <c r="CM706" i="16"/>
  <c r="CN706" i="16"/>
  <c r="CO706" i="16"/>
  <c r="CI707" i="16"/>
  <c r="CJ707" i="16"/>
  <c r="CK707" i="16"/>
  <c r="CL707" i="16"/>
  <c r="CM707" i="16"/>
  <c r="CN707" i="16"/>
  <c r="CO707" i="16"/>
  <c r="CI708" i="16"/>
  <c r="CJ708" i="16"/>
  <c r="CK708" i="16"/>
  <c r="CL708" i="16"/>
  <c r="CM708" i="16"/>
  <c r="CN708" i="16"/>
  <c r="CO708" i="16"/>
  <c r="CI709" i="16"/>
  <c r="CJ709" i="16"/>
  <c r="CK709" i="16"/>
  <c r="CL709" i="16"/>
  <c r="CM709" i="16"/>
  <c r="CN709" i="16"/>
  <c r="CO709" i="16"/>
  <c r="CI710" i="16"/>
  <c r="CJ710" i="16"/>
  <c r="CK710" i="16"/>
  <c r="CL710" i="16"/>
  <c r="CM710" i="16"/>
  <c r="CN710" i="16"/>
  <c r="CO710" i="16"/>
  <c r="CI711" i="16"/>
  <c r="CJ711" i="16"/>
  <c r="CK711" i="16"/>
  <c r="CL711" i="16"/>
  <c r="CM711" i="16"/>
  <c r="CN711" i="16"/>
  <c r="CO711" i="16"/>
  <c r="CI712" i="16"/>
  <c r="CJ712" i="16"/>
  <c r="CK712" i="16"/>
  <c r="CL712" i="16"/>
  <c r="CM712" i="16"/>
  <c r="CN712" i="16"/>
  <c r="CO712" i="16"/>
  <c r="CI713" i="16"/>
  <c r="CJ713" i="16"/>
  <c r="CK713" i="16"/>
  <c r="CL713" i="16"/>
  <c r="CM713" i="16"/>
  <c r="CN713" i="16"/>
  <c r="CO713" i="16"/>
  <c r="CI714" i="16"/>
  <c r="CJ714" i="16"/>
  <c r="CK714" i="16"/>
  <c r="CL714" i="16"/>
  <c r="CM714" i="16"/>
  <c r="CN714" i="16"/>
  <c r="CO714" i="16"/>
  <c r="CI715" i="16"/>
  <c r="CJ715" i="16"/>
  <c r="CK715" i="16"/>
  <c r="CL715" i="16"/>
  <c r="CM715" i="16"/>
  <c r="CN715" i="16"/>
  <c r="CO715" i="16"/>
  <c r="CI716" i="16"/>
  <c r="CJ716" i="16"/>
  <c r="CK716" i="16"/>
  <c r="CL716" i="16"/>
  <c r="CM716" i="16"/>
  <c r="CN716" i="16"/>
  <c r="CO716" i="16"/>
  <c r="CI717" i="16"/>
  <c r="CJ717" i="16"/>
  <c r="CK717" i="16"/>
  <c r="CL717" i="16"/>
  <c r="CM717" i="16"/>
  <c r="CN717" i="16"/>
  <c r="CO717" i="16"/>
  <c r="CI718" i="16"/>
  <c r="CJ718" i="16"/>
  <c r="CK718" i="16"/>
  <c r="CL718" i="16"/>
  <c r="CM718" i="16"/>
  <c r="CN718" i="16"/>
  <c r="CO718" i="16"/>
  <c r="CI719" i="16"/>
  <c r="CJ719" i="16"/>
  <c r="CK719" i="16"/>
  <c r="CL719" i="16"/>
  <c r="CM719" i="16"/>
  <c r="CN719" i="16"/>
  <c r="CO719" i="16"/>
  <c r="CI720" i="16"/>
  <c r="CJ720" i="16"/>
  <c r="CK720" i="16"/>
  <c r="CL720" i="16"/>
  <c r="CM720" i="16"/>
  <c r="CN720" i="16"/>
  <c r="CO720" i="16"/>
  <c r="CI721" i="16"/>
  <c r="CJ721" i="16"/>
  <c r="CK721" i="16"/>
  <c r="CL721" i="16"/>
  <c r="CM721" i="16"/>
  <c r="CN721" i="16"/>
  <c r="CO721" i="16"/>
  <c r="CI722" i="16"/>
  <c r="CJ722" i="16"/>
  <c r="CK722" i="16"/>
  <c r="CL722" i="16"/>
  <c r="CM722" i="16"/>
  <c r="CN722" i="16"/>
  <c r="CO722" i="16"/>
  <c r="CI723" i="16"/>
  <c r="CJ723" i="16"/>
  <c r="CK723" i="16"/>
  <c r="CL723" i="16"/>
  <c r="CM723" i="16"/>
  <c r="CN723" i="16"/>
  <c r="CO723" i="16"/>
  <c r="CI724" i="16"/>
  <c r="CJ724" i="16"/>
  <c r="CK724" i="16"/>
  <c r="CL724" i="16"/>
  <c r="CM724" i="16"/>
  <c r="CN724" i="16"/>
  <c r="CO724" i="16"/>
  <c r="CI725" i="16"/>
  <c r="CJ725" i="16"/>
  <c r="CK725" i="16"/>
  <c r="CL725" i="16"/>
  <c r="CM725" i="16"/>
  <c r="CN725" i="16"/>
  <c r="CO725" i="16"/>
  <c r="CI726" i="16"/>
  <c r="CJ726" i="16"/>
  <c r="CK726" i="16"/>
  <c r="CL726" i="16"/>
  <c r="CM726" i="16"/>
  <c r="CN726" i="16"/>
  <c r="CO726" i="16"/>
  <c r="CI727" i="16"/>
  <c r="CJ727" i="16"/>
  <c r="CK727" i="16"/>
  <c r="CL727" i="16"/>
  <c r="CM727" i="16"/>
  <c r="CN727" i="16"/>
  <c r="CO727" i="16"/>
  <c r="CI728" i="16"/>
  <c r="CJ728" i="16"/>
  <c r="CK728" i="16"/>
  <c r="CL728" i="16"/>
  <c r="CM728" i="16"/>
  <c r="CN728" i="16"/>
  <c r="CO728" i="16"/>
  <c r="CI729" i="16"/>
  <c r="CJ729" i="16"/>
  <c r="CK729" i="16"/>
  <c r="CL729" i="16"/>
  <c r="CM729" i="16"/>
  <c r="CN729" i="16"/>
  <c r="CO729" i="16"/>
  <c r="CI730" i="16"/>
  <c r="CJ730" i="16"/>
  <c r="CK730" i="16"/>
  <c r="CL730" i="16"/>
  <c r="CM730" i="16"/>
  <c r="CN730" i="16"/>
  <c r="CO730" i="16"/>
  <c r="CI731" i="16"/>
  <c r="CJ731" i="16"/>
  <c r="CK731" i="16"/>
  <c r="CL731" i="16"/>
  <c r="CM731" i="16"/>
  <c r="CN731" i="16"/>
  <c r="CO731" i="16"/>
  <c r="CI732" i="16"/>
  <c r="CJ732" i="16"/>
  <c r="CK732" i="16"/>
  <c r="CL732" i="16"/>
  <c r="CM732" i="16"/>
  <c r="CN732" i="16"/>
  <c r="CO732" i="16"/>
  <c r="CI733" i="16"/>
  <c r="CJ733" i="16"/>
  <c r="CK733" i="16"/>
  <c r="CL733" i="16"/>
  <c r="CM733" i="16"/>
  <c r="CN733" i="16"/>
  <c r="CO733" i="16"/>
  <c r="CI734" i="16"/>
  <c r="CJ734" i="16"/>
  <c r="CK734" i="16"/>
  <c r="CL734" i="16"/>
  <c r="CM734" i="16"/>
  <c r="CN734" i="16"/>
  <c r="CO734" i="16"/>
  <c r="CI735" i="16"/>
  <c r="CJ735" i="16"/>
  <c r="CK735" i="16"/>
  <c r="CL735" i="16"/>
  <c r="CM735" i="16"/>
  <c r="CN735" i="16"/>
  <c r="CO735" i="16"/>
  <c r="CI736" i="16"/>
  <c r="CJ736" i="16"/>
  <c r="CK736" i="16"/>
  <c r="CL736" i="16"/>
  <c r="CM736" i="16"/>
  <c r="CN736" i="16"/>
  <c r="CO736" i="16"/>
  <c r="CI737" i="16"/>
  <c r="CJ737" i="16"/>
  <c r="CK737" i="16"/>
  <c r="CL737" i="16"/>
  <c r="CM737" i="16"/>
  <c r="CN737" i="16"/>
  <c r="CO737" i="16"/>
  <c r="CI738" i="16"/>
  <c r="CJ738" i="16"/>
  <c r="CK738" i="16"/>
  <c r="CL738" i="16"/>
  <c r="CM738" i="16"/>
  <c r="CN738" i="16"/>
  <c r="CO738" i="16"/>
  <c r="CI739" i="16"/>
  <c r="CJ739" i="16"/>
  <c r="CK739" i="16"/>
  <c r="CL739" i="16"/>
  <c r="CM739" i="16"/>
  <c r="CN739" i="16"/>
  <c r="CO739" i="16"/>
  <c r="CI740" i="16"/>
  <c r="CJ740" i="16"/>
  <c r="CK740" i="16"/>
  <c r="CL740" i="16"/>
  <c r="CM740" i="16"/>
  <c r="CN740" i="16"/>
  <c r="CO740" i="16"/>
  <c r="CI741" i="16"/>
  <c r="CJ741" i="16"/>
  <c r="CK741" i="16"/>
  <c r="CL741" i="16"/>
  <c r="CM741" i="16"/>
  <c r="CN741" i="16"/>
  <c r="CO741" i="16"/>
  <c r="CI742" i="16"/>
  <c r="CJ742" i="16"/>
  <c r="CK742" i="16"/>
  <c r="CL742" i="16"/>
  <c r="CM742" i="16"/>
  <c r="CN742" i="16"/>
  <c r="CO742" i="16"/>
  <c r="CI743" i="16"/>
  <c r="CJ743" i="16"/>
  <c r="CK743" i="16"/>
  <c r="CL743" i="16"/>
  <c r="CM743" i="16"/>
  <c r="CN743" i="16"/>
  <c r="CO743" i="16"/>
  <c r="CI744" i="16"/>
  <c r="CJ744" i="16"/>
  <c r="CK744" i="16"/>
  <c r="CL744" i="16"/>
  <c r="CM744" i="16"/>
  <c r="CN744" i="16"/>
  <c r="CO744" i="16"/>
  <c r="CI745" i="16"/>
  <c r="CJ745" i="16"/>
  <c r="CK745" i="16"/>
  <c r="CL745" i="16"/>
  <c r="CM745" i="16"/>
  <c r="CN745" i="16"/>
  <c r="CO745" i="16"/>
  <c r="CI746" i="16"/>
  <c r="CJ746" i="16"/>
  <c r="CK746" i="16"/>
  <c r="CL746" i="16"/>
  <c r="CM746" i="16"/>
  <c r="CN746" i="16"/>
  <c r="CO746" i="16"/>
  <c r="CI747" i="16"/>
  <c r="CJ747" i="16"/>
  <c r="CK747" i="16"/>
  <c r="CL747" i="16"/>
  <c r="CM747" i="16"/>
  <c r="CN747" i="16"/>
  <c r="CO747" i="16"/>
  <c r="CI748" i="16"/>
  <c r="CJ748" i="16"/>
  <c r="CK748" i="16"/>
  <c r="CL748" i="16"/>
  <c r="CM748" i="16"/>
  <c r="CN748" i="16"/>
  <c r="CO748" i="16"/>
  <c r="CI749" i="16"/>
  <c r="CJ749" i="16"/>
  <c r="CK749" i="16"/>
  <c r="CL749" i="16"/>
  <c r="CM749" i="16"/>
  <c r="CN749" i="16"/>
  <c r="CO749" i="16"/>
  <c r="CI750" i="16"/>
  <c r="CJ750" i="16"/>
  <c r="CK750" i="16"/>
  <c r="CL750" i="16"/>
  <c r="CM750" i="16"/>
  <c r="CN750" i="16"/>
  <c r="CO750" i="16"/>
  <c r="CI751" i="16"/>
  <c r="CJ751" i="16"/>
  <c r="CK751" i="16"/>
  <c r="CL751" i="16"/>
  <c r="CM751" i="16"/>
  <c r="CN751" i="16"/>
  <c r="CO751" i="16"/>
  <c r="CI752" i="16"/>
  <c r="CJ752" i="16"/>
  <c r="CK752" i="16"/>
  <c r="CL752" i="16"/>
  <c r="CM752" i="16"/>
  <c r="CN752" i="16"/>
  <c r="CO752" i="16"/>
  <c r="CI753" i="16"/>
  <c r="CJ753" i="16"/>
  <c r="CK753" i="16"/>
  <c r="CL753" i="16"/>
  <c r="CM753" i="16"/>
  <c r="CN753" i="16"/>
  <c r="CO753" i="16"/>
  <c r="CI754" i="16"/>
  <c r="CJ754" i="16"/>
  <c r="CK754" i="16"/>
  <c r="CL754" i="16"/>
  <c r="CM754" i="16"/>
  <c r="CN754" i="16"/>
  <c r="CO754" i="16"/>
  <c r="CI755" i="16"/>
  <c r="CJ755" i="16"/>
  <c r="CK755" i="16"/>
  <c r="CL755" i="16"/>
  <c r="CM755" i="16"/>
  <c r="CN755" i="16"/>
  <c r="CO755" i="16"/>
  <c r="CI756" i="16"/>
  <c r="CJ756" i="16"/>
  <c r="CK756" i="16"/>
  <c r="CL756" i="16"/>
  <c r="CM756" i="16"/>
  <c r="CN756" i="16"/>
  <c r="CO756" i="16"/>
  <c r="CI757" i="16"/>
  <c r="CJ757" i="16"/>
  <c r="CK757" i="16"/>
  <c r="CL757" i="16"/>
  <c r="CM757" i="16"/>
  <c r="CN757" i="16"/>
  <c r="CO757" i="16"/>
  <c r="CI758" i="16"/>
  <c r="CJ758" i="16"/>
  <c r="CK758" i="16"/>
  <c r="CL758" i="16"/>
  <c r="CM758" i="16"/>
  <c r="CN758" i="16"/>
  <c r="CO758" i="16"/>
  <c r="CI759" i="16"/>
  <c r="CJ759" i="16"/>
  <c r="CK759" i="16"/>
  <c r="CL759" i="16"/>
  <c r="CM759" i="16"/>
  <c r="CN759" i="16"/>
  <c r="CO759" i="16"/>
  <c r="CI760" i="16"/>
  <c r="CJ760" i="16"/>
  <c r="CK760" i="16"/>
  <c r="CL760" i="16"/>
  <c r="CM760" i="16"/>
  <c r="CN760" i="16"/>
  <c r="CO760" i="16"/>
  <c r="CI761" i="16"/>
  <c r="CJ761" i="16"/>
  <c r="CK761" i="16"/>
  <c r="CL761" i="16"/>
  <c r="CM761" i="16"/>
  <c r="CN761" i="16"/>
  <c r="CO761" i="16"/>
  <c r="CI762" i="16"/>
  <c r="CJ762" i="16"/>
  <c r="CK762" i="16"/>
  <c r="CL762" i="16"/>
  <c r="CM762" i="16"/>
  <c r="CN762" i="16"/>
  <c r="CO762" i="16"/>
  <c r="CI763" i="16"/>
  <c r="CJ763" i="16"/>
  <c r="CK763" i="16"/>
  <c r="CL763" i="16"/>
  <c r="CM763" i="16"/>
  <c r="CN763" i="16"/>
  <c r="CO763" i="16"/>
  <c r="CI764" i="16"/>
  <c r="CJ764" i="16"/>
  <c r="CK764" i="16"/>
  <c r="CL764" i="16"/>
  <c r="CM764" i="16"/>
  <c r="CN764" i="16"/>
  <c r="CO764" i="16"/>
  <c r="CI765" i="16"/>
  <c r="CJ765" i="16"/>
  <c r="CK765" i="16"/>
  <c r="CL765" i="16"/>
  <c r="CM765" i="16"/>
  <c r="CN765" i="16"/>
  <c r="CO765" i="16"/>
  <c r="CI766" i="16"/>
  <c r="CJ766" i="16"/>
  <c r="CK766" i="16"/>
  <c r="CL766" i="16"/>
  <c r="CM766" i="16"/>
  <c r="CN766" i="16"/>
  <c r="CO766" i="16"/>
  <c r="CI767" i="16"/>
  <c r="CJ767" i="16"/>
  <c r="CK767" i="16"/>
  <c r="CL767" i="16"/>
  <c r="CM767" i="16"/>
  <c r="CN767" i="16"/>
  <c r="CO767" i="16"/>
  <c r="CI768" i="16"/>
  <c r="CJ768" i="16"/>
  <c r="CK768" i="16"/>
  <c r="CL768" i="16"/>
  <c r="CM768" i="16"/>
  <c r="CN768" i="16"/>
  <c r="CO768" i="16"/>
  <c r="CI769" i="16"/>
  <c r="CJ769" i="16"/>
  <c r="CK769" i="16"/>
  <c r="CL769" i="16"/>
  <c r="CM769" i="16"/>
  <c r="CN769" i="16"/>
  <c r="CO769" i="16"/>
  <c r="CI770" i="16"/>
  <c r="CJ770" i="16"/>
  <c r="CK770" i="16"/>
  <c r="CL770" i="16"/>
  <c r="CM770" i="16"/>
  <c r="CN770" i="16"/>
  <c r="CO770" i="16"/>
  <c r="CI771" i="16"/>
  <c r="CJ771" i="16"/>
  <c r="CK771" i="16"/>
  <c r="CL771" i="16"/>
  <c r="CM771" i="16"/>
  <c r="CN771" i="16"/>
  <c r="CO771" i="16"/>
  <c r="CI772" i="16"/>
  <c r="CJ772" i="16"/>
  <c r="CK772" i="16"/>
  <c r="CL772" i="16"/>
  <c r="CM772" i="16"/>
  <c r="CN772" i="16"/>
  <c r="CO772" i="16"/>
  <c r="CI773" i="16"/>
  <c r="CJ773" i="16"/>
  <c r="CK773" i="16"/>
  <c r="CL773" i="16"/>
  <c r="CM773" i="16"/>
  <c r="CN773" i="16"/>
  <c r="CO773" i="16"/>
  <c r="CI774" i="16"/>
  <c r="CJ774" i="16"/>
  <c r="CK774" i="16"/>
  <c r="CL774" i="16"/>
  <c r="CM774" i="16"/>
  <c r="CN774" i="16"/>
  <c r="CO774" i="16"/>
  <c r="CI775" i="16"/>
  <c r="CJ775" i="16"/>
  <c r="CK775" i="16"/>
  <c r="CL775" i="16"/>
  <c r="CM775" i="16"/>
  <c r="CN775" i="16"/>
  <c r="CO775" i="16"/>
  <c r="CI776" i="16"/>
  <c r="CJ776" i="16"/>
  <c r="CK776" i="16"/>
  <c r="CL776" i="16"/>
  <c r="CM776" i="16"/>
  <c r="CN776" i="16"/>
  <c r="CO776" i="16"/>
  <c r="CI777" i="16"/>
  <c r="CJ777" i="16"/>
  <c r="CK777" i="16"/>
  <c r="CL777" i="16"/>
  <c r="CM777" i="16"/>
  <c r="CN777" i="16"/>
  <c r="CO777" i="16"/>
  <c r="CI778" i="16"/>
  <c r="CJ778" i="16"/>
  <c r="CK778" i="16"/>
  <c r="CL778" i="16"/>
  <c r="CM778" i="16"/>
  <c r="CN778" i="16"/>
  <c r="CO778" i="16"/>
  <c r="CI779" i="16"/>
  <c r="CJ779" i="16"/>
  <c r="CK779" i="16"/>
  <c r="CL779" i="16"/>
  <c r="CM779" i="16"/>
  <c r="CN779" i="16"/>
  <c r="CO779" i="16"/>
  <c r="CI780" i="16"/>
  <c r="CJ780" i="16"/>
  <c r="CK780" i="16"/>
  <c r="CL780" i="16"/>
  <c r="CM780" i="16"/>
  <c r="CN780" i="16"/>
  <c r="CO780" i="16"/>
  <c r="CI781" i="16"/>
  <c r="CJ781" i="16"/>
  <c r="CK781" i="16"/>
  <c r="CL781" i="16"/>
  <c r="CM781" i="16"/>
  <c r="CN781" i="16"/>
  <c r="CO781" i="16"/>
  <c r="CI782" i="16"/>
  <c r="CJ782" i="16"/>
  <c r="CK782" i="16"/>
  <c r="CL782" i="16"/>
  <c r="CM782" i="16"/>
  <c r="CN782" i="16"/>
  <c r="CO782" i="16"/>
  <c r="CI783" i="16"/>
  <c r="CJ783" i="16"/>
  <c r="CK783" i="16"/>
  <c r="CL783" i="16"/>
  <c r="CM783" i="16"/>
  <c r="CN783" i="16"/>
  <c r="CO783" i="16"/>
  <c r="CI784" i="16"/>
  <c r="CJ784" i="16"/>
  <c r="CK784" i="16"/>
  <c r="CL784" i="16"/>
  <c r="CM784" i="16"/>
  <c r="CN784" i="16"/>
  <c r="CO784" i="16"/>
  <c r="CI785" i="16"/>
  <c r="CJ785" i="16"/>
  <c r="CK785" i="16"/>
  <c r="CL785" i="16"/>
  <c r="CM785" i="16"/>
  <c r="CN785" i="16"/>
  <c r="CO785" i="16"/>
  <c r="CI786" i="16"/>
  <c r="CJ786" i="16"/>
  <c r="CK786" i="16"/>
  <c r="CL786" i="16"/>
  <c r="CM786" i="16"/>
  <c r="CN786" i="16"/>
  <c r="CO786" i="16"/>
  <c r="CI787" i="16"/>
  <c r="CJ787" i="16"/>
  <c r="CK787" i="16"/>
  <c r="CL787" i="16"/>
  <c r="CM787" i="16"/>
  <c r="CN787" i="16"/>
  <c r="CO787" i="16"/>
  <c r="CI788" i="16"/>
  <c r="CJ788" i="16"/>
  <c r="CK788" i="16"/>
  <c r="CL788" i="16"/>
  <c r="CM788" i="16"/>
  <c r="CN788" i="16"/>
  <c r="CO788" i="16"/>
  <c r="CI789" i="16"/>
  <c r="CJ789" i="16"/>
  <c r="CK789" i="16"/>
  <c r="CL789" i="16"/>
  <c r="CM789" i="16"/>
  <c r="CN789" i="16"/>
  <c r="CO789" i="16"/>
  <c r="CI790" i="16"/>
  <c r="CJ790" i="16"/>
  <c r="CK790" i="16"/>
  <c r="CL790" i="16"/>
  <c r="CM790" i="16"/>
  <c r="CN790" i="16"/>
  <c r="CO790" i="16"/>
  <c r="CI791" i="16"/>
  <c r="CJ791" i="16"/>
  <c r="CK791" i="16"/>
  <c r="CL791" i="16"/>
  <c r="CM791" i="16"/>
  <c r="CN791" i="16"/>
  <c r="CO791" i="16"/>
  <c r="CI792" i="16"/>
  <c r="CJ792" i="16"/>
  <c r="CK792" i="16"/>
  <c r="CL792" i="16"/>
  <c r="CM792" i="16"/>
  <c r="CN792" i="16"/>
  <c r="CO792" i="16"/>
  <c r="CI793" i="16"/>
  <c r="CJ793" i="16"/>
  <c r="CK793" i="16"/>
  <c r="CL793" i="16"/>
  <c r="CM793" i="16"/>
  <c r="CN793" i="16"/>
  <c r="CO793" i="16"/>
  <c r="CI794" i="16"/>
  <c r="CJ794" i="16"/>
  <c r="CK794" i="16"/>
  <c r="CL794" i="16"/>
  <c r="CM794" i="16"/>
  <c r="CN794" i="16"/>
  <c r="CO794" i="16"/>
  <c r="CI795" i="16"/>
  <c r="CJ795" i="16"/>
  <c r="CK795" i="16"/>
  <c r="CL795" i="16"/>
  <c r="CM795" i="16"/>
  <c r="CN795" i="16"/>
  <c r="CO795" i="16"/>
  <c r="CI796" i="16"/>
  <c r="CJ796" i="16"/>
  <c r="CK796" i="16"/>
  <c r="CL796" i="16"/>
  <c r="CM796" i="16"/>
  <c r="CN796" i="16"/>
  <c r="CO796" i="16"/>
  <c r="CI797" i="16"/>
  <c r="CJ797" i="16"/>
  <c r="CK797" i="16"/>
  <c r="CL797" i="16"/>
  <c r="CM797" i="16"/>
  <c r="CN797" i="16"/>
  <c r="CO797" i="16"/>
  <c r="CI798" i="16"/>
  <c r="CJ798" i="16"/>
  <c r="CK798" i="16"/>
  <c r="CL798" i="16"/>
  <c r="CM798" i="16"/>
  <c r="CN798" i="16"/>
  <c r="CO798" i="16"/>
  <c r="CI799" i="16"/>
  <c r="CJ799" i="16"/>
  <c r="CK799" i="16"/>
  <c r="CL799" i="16"/>
  <c r="CM799" i="16"/>
  <c r="CN799" i="16"/>
  <c r="CO799" i="16"/>
  <c r="CI800" i="16"/>
  <c r="CJ800" i="16"/>
  <c r="CK800" i="16"/>
  <c r="CL800" i="16"/>
  <c r="CM800" i="16"/>
  <c r="CN800" i="16"/>
  <c r="CO800" i="16"/>
  <c r="CI801" i="16"/>
  <c r="CJ801" i="16"/>
  <c r="CK801" i="16"/>
  <c r="CL801" i="16"/>
  <c r="CM801" i="16"/>
  <c r="CN801" i="16"/>
  <c r="CO801" i="16"/>
  <c r="CI802" i="16"/>
  <c r="CJ802" i="16"/>
  <c r="CK802" i="16"/>
  <c r="CL802" i="16"/>
  <c r="CM802" i="16"/>
  <c r="CN802" i="16"/>
  <c r="CO802" i="16"/>
  <c r="CI803" i="16"/>
  <c r="CJ803" i="16"/>
  <c r="CK803" i="16"/>
  <c r="CL803" i="16"/>
  <c r="CM803" i="16"/>
  <c r="CN803" i="16"/>
  <c r="CO803" i="16"/>
  <c r="CI804" i="16"/>
  <c r="CJ804" i="16"/>
  <c r="CK804" i="16"/>
  <c r="CL804" i="16"/>
  <c r="CM804" i="16"/>
  <c r="CN804" i="16"/>
  <c r="CO804" i="16"/>
  <c r="CI805" i="16"/>
  <c r="CJ805" i="16"/>
  <c r="CK805" i="16"/>
  <c r="CL805" i="16"/>
  <c r="CM805" i="16"/>
  <c r="CN805" i="16"/>
  <c r="CO805" i="16"/>
  <c r="CI806" i="16"/>
  <c r="CJ806" i="16"/>
  <c r="CK806" i="16"/>
  <c r="CL806" i="16"/>
  <c r="CM806" i="16"/>
  <c r="CN806" i="16"/>
  <c r="CO806" i="16"/>
  <c r="CI807" i="16"/>
  <c r="CJ807" i="16"/>
  <c r="CK807" i="16"/>
  <c r="CL807" i="16"/>
  <c r="CM807" i="16"/>
  <c r="CN807" i="16"/>
  <c r="CO807" i="16"/>
  <c r="CI808" i="16"/>
  <c r="CJ808" i="16"/>
  <c r="CK808" i="16"/>
  <c r="CL808" i="16"/>
  <c r="CM808" i="16"/>
  <c r="CN808" i="16"/>
  <c r="CO808" i="16"/>
  <c r="CI809" i="16"/>
  <c r="CJ809" i="16"/>
  <c r="CK809" i="16"/>
  <c r="CL809" i="16"/>
  <c r="CM809" i="16"/>
  <c r="CN809" i="16"/>
  <c r="CO809" i="16"/>
  <c r="CI810" i="16"/>
  <c r="CJ810" i="16"/>
  <c r="CK810" i="16"/>
  <c r="CL810" i="16"/>
  <c r="CM810" i="16"/>
  <c r="CN810" i="16"/>
  <c r="CO810" i="16"/>
  <c r="CI811" i="16"/>
  <c r="CJ811" i="16"/>
  <c r="CK811" i="16"/>
  <c r="CL811" i="16"/>
  <c r="CM811" i="16"/>
  <c r="CN811" i="16"/>
  <c r="CO811" i="16"/>
  <c r="CI812" i="16"/>
  <c r="CJ812" i="16"/>
  <c r="CK812" i="16"/>
  <c r="CL812" i="16"/>
  <c r="CM812" i="16"/>
  <c r="CN812" i="16"/>
  <c r="CO812" i="16"/>
  <c r="CI813" i="16"/>
  <c r="CJ813" i="16"/>
  <c r="CK813" i="16"/>
  <c r="CL813" i="16"/>
  <c r="CM813" i="16"/>
  <c r="CN813" i="16"/>
  <c r="CO813" i="16"/>
  <c r="CI814" i="16"/>
  <c r="CJ814" i="16"/>
  <c r="CK814" i="16"/>
  <c r="CL814" i="16"/>
  <c r="CM814" i="16"/>
  <c r="CN814" i="16"/>
  <c r="CO814" i="16"/>
  <c r="CI815" i="16"/>
  <c r="CJ815" i="16"/>
  <c r="CK815" i="16"/>
  <c r="CL815" i="16"/>
  <c r="CM815" i="16"/>
  <c r="CN815" i="16"/>
  <c r="CO815" i="16"/>
  <c r="CI816" i="16"/>
  <c r="CJ816" i="16"/>
  <c r="CK816" i="16"/>
  <c r="CL816" i="16"/>
  <c r="CM816" i="16"/>
  <c r="CN816" i="16"/>
  <c r="CO816" i="16"/>
  <c r="CI817" i="16"/>
  <c r="CJ817" i="16"/>
  <c r="CK817" i="16"/>
  <c r="CL817" i="16"/>
  <c r="CM817" i="16"/>
  <c r="CN817" i="16"/>
  <c r="CO817" i="16"/>
  <c r="CI818" i="16"/>
  <c r="CJ818" i="16"/>
  <c r="CK818" i="16"/>
  <c r="CL818" i="16"/>
  <c r="CM818" i="16"/>
  <c r="CN818" i="16"/>
  <c r="CO818" i="16"/>
  <c r="CI6" i="16"/>
  <c r="CJ6" i="16"/>
  <c r="CK6" i="16"/>
  <c r="CL6" i="16"/>
  <c r="CM6" i="16"/>
  <c r="CN6" i="16"/>
  <c r="CO6" i="16"/>
  <c r="AV730" i="26" l="1"/>
  <c r="AY730" i="26" s="1"/>
  <c r="AV457" i="26"/>
  <c r="AY457" i="26" s="1"/>
  <c r="AV618" i="26"/>
  <c r="AY618" i="26" s="1"/>
  <c r="BG618" i="26" s="1"/>
  <c r="BH618" i="26" s="1"/>
  <c r="AV588" i="26"/>
  <c r="AY588" i="26" s="1"/>
  <c r="BG588" i="26" s="1"/>
  <c r="BH588" i="26" s="1"/>
  <c r="AV181" i="26"/>
  <c r="AY181" i="26" s="1"/>
  <c r="BG181" i="26" s="1"/>
  <c r="BH181" i="26" s="1"/>
  <c r="AV488" i="26"/>
  <c r="AY488" i="26" s="1"/>
  <c r="BG488" i="26" s="1"/>
  <c r="BH488" i="26" s="1"/>
  <c r="AV767" i="26"/>
  <c r="AY767" i="26" s="1"/>
  <c r="BG767" i="26" s="1"/>
  <c r="BH767" i="26" s="1"/>
  <c r="AV314" i="26"/>
  <c r="AY314" i="26" s="1"/>
  <c r="BG314" i="26" s="1"/>
  <c r="BH314" i="26" s="1"/>
  <c r="AV166" i="26"/>
  <c r="AY166" i="26" s="1"/>
  <c r="BG166" i="26" s="1"/>
  <c r="BH166" i="26" s="1"/>
  <c r="AV157" i="26"/>
  <c r="AY157" i="26" s="1"/>
  <c r="BG157" i="26" s="1"/>
  <c r="BH157" i="26" s="1"/>
  <c r="AV633" i="26"/>
  <c r="AY633" i="26" s="1"/>
  <c r="BG633" i="26" s="1"/>
  <c r="AV41" i="26"/>
  <c r="AY41" i="26" s="1"/>
  <c r="BG41" i="26" s="1"/>
  <c r="BH41" i="26" s="1"/>
  <c r="AV389" i="26"/>
  <c r="AY389" i="26" s="1"/>
  <c r="BG389" i="26" s="1"/>
  <c r="BH389" i="26" s="1"/>
  <c r="AV471" i="26"/>
  <c r="AY471" i="26" s="1"/>
  <c r="AV483" i="26"/>
  <c r="AY483" i="26" s="1"/>
  <c r="BG483" i="26" s="1"/>
  <c r="BH483" i="26" s="1"/>
  <c r="AV90" i="26"/>
  <c r="AY90" i="26" s="1"/>
  <c r="BG90" i="26" s="1"/>
  <c r="BH90" i="26" s="1"/>
  <c r="AV232" i="26"/>
  <c r="AY232" i="26" s="1"/>
  <c r="BG232" i="26" s="1"/>
  <c r="BH232" i="26" s="1"/>
  <c r="AV787" i="26"/>
  <c r="AY787" i="26" s="1"/>
  <c r="BG787" i="26" s="1"/>
  <c r="BH787" i="26" s="1"/>
  <c r="AV668" i="26"/>
  <c r="AY668" i="26" s="1"/>
  <c r="BG668" i="26" s="1"/>
  <c r="BH668" i="26" s="1"/>
  <c r="AV540" i="26"/>
  <c r="AY540" i="26" s="1"/>
  <c r="BG540" i="26" s="1"/>
  <c r="BH540" i="26" s="1"/>
  <c r="AV477" i="26"/>
  <c r="AY477" i="26" s="1"/>
  <c r="AV818" i="26"/>
  <c r="AY818" i="26" s="1"/>
  <c r="AV221" i="26"/>
  <c r="AY221" i="26" s="1"/>
  <c r="BG221" i="26" s="1"/>
  <c r="BH221" i="26" s="1"/>
  <c r="AV40" i="26"/>
  <c r="AY40" i="26" s="1"/>
  <c r="BG40" i="26" s="1"/>
  <c r="BH40" i="26" s="1"/>
  <c r="AV711" i="26"/>
  <c r="AY711" i="26" s="1"/>
  <c r="AV466" i="26"/>
  <c r="AY466" i="26" s="1"/>
  <c r="AV378" i="26"/>
  <c r="AY378" i="26" s="1"/>
  <c r="BG378" i="26" s="1"/>
  <c r="BH378" i="26" s="1"/>
  <c r="AV106" i="26"/>
  <c r="AY106" i="26" s="1"/>
  <c r="BG106" i="26" s="1"/>
  <c r="BH106" i="26" s="1"/>
  <c r="AV377" i="26"/>
  <c r="AY377" i="26" s="1"/>
  <c r="BG377" i="26" s="1"/>
  <c r="BH377" i="26" s="1"/>
  <c r="AV474" i="26"/>
  <c r="AY474" i="26" s="1"/>
  <c r="BG474" i="26" s="1"/>
  <c r="BH474" i="26" s="1"/>
  <c r="AV343" i="26"/>
  <c r="AY343" i="26" s="1"/>
  <c r="BG343" i="26" s="1"/>
  <c r="BH343" i="26" s="1"/>
  <c r="AV230" i="26"/>
  <c r="AY230" i="26" s="1"/>
  <c r="BG230" i="26" s="1"/>
  <c r="BH230" i="26" s="1"/>
  <c r="AV220" i="26"/>
  <c r="AY220" i="26" s="1"/>
  <c r="AV677" i="26"/>
  <c r="AY677" i="26" s="1"/>
  <c r="AV271" i="26"/>
  <c r="AY271" i="26" s="1"/>
  <c r="BG271" i="26" s="1"/>
  <c r="BH271" i="26" s="1"/>
  <c r="AV463" i="26"/>
  <c r="AY463" i="26" s="1"/>
  <c r="BG463" i="26" s="1"/>
  <c r="BH463" i="26" s="1"/>
  <c r="AV728" i="26"/>
  <c r="AY728" i="26" s="1"/>
  <c r="BG728" i="26" s="1"/>
  <c r="BH728" i="26" s="1"/>
  <c r="AV301" i="26"/>
  <c r="AY301" i="26" s="1"/>
  <c r="BG301" i="26" s="1"/>
  <c r="BH301" i="26" s="1"/>
  <c r="AV689" i="26"/>
  <c r="AY689" i="26" s="1"/>
  <c r="BG689" i="26" s="1"/>
  <c r="BH689" i="26" s="1"/>
  <c r="AV120" i="26"/>
  <c r="AY120" i="26" s="1"/>
  <c r="BG120" i="26" s="1"/>
  <c r="BH120" i="26" s="1"/>
  <c r="AV809" i="26"/>
  <c r="AY809" i="26" s="1"/>
  <c r="BG809" i="26" s="1"/>
  <c r="BH809" i="26" s="1"/>
  <c r="AV304" i="26"/>
  <c r="AY304" i="26" s="1"/>
  <c r="BG304" i="26" s="1"/>
  <c r="BH304" i="26" s="1"/>
  <c r="AV226" i="26"/>
  <c r="AY226" i="26" s="1"/>
  <c r="BG226" i="26" s="1"/>
  <c r="BH226" i="26" s="1"/>
  <c r="AV544" i="26"/>
  <c r="AY544" i="26" s="1"/>
  <c r="BG544" i="26" s="1"/>
  <c r="BH544" i="26" s="1"/>
  <c r="AV387" i="26"/>
  <c r="AY387" i="26" s="1"/>
  <c r="BG387" i="26" s="1"/>
  <c r="BH387" i="26" s="1"/>
  <c r="AV103" i="26"/>
  <c r="AY103" i="26" s="1"/>
  <c r="BG103" i="26" s="1"/>
  <c r="BH103" i="26" s="1"/>
  <c r="AV696" i="26"/>
  <c r="AY696" i="26" s="1"/>
  <c r="BG696" i="26" s="1"/>
  <c r="BH696" i="26" s="1"/>
  <c r="AV422" i="26"/>
  <c r="AY422" i="26" s="1"/>
  <c r="BG422" i="26" s="1"/>
  <c r="BH422" i="26" s="1"/>
  <c r="AV57" i="26"/>
  <c r="AY57" i="26" s="1"/>
  <c r="BG57" i="26" s="1"/>
  <c r="BH57" i="26" s="1"/>
  <c r="AV478" i="26"/>
  <c r="AY478" i="26" s="1"/>
  <c r="BG478" i="26" s="1"/>
  <c r="BH478" i="26" s="1"/>
  <c r="AV819" i="26"/>
  <c r="AY819" i="26" s="1"/>
  <c r="BG819" i="26" s="1"/>
  <c r="BH819" i="26" s="1"/>
  <c r="AV700" i="26"/>
  <c r="AY700" i="26" s="1"/>
  <c r="BG700" i="26" s="1"/>
  <c r="BH700" i="26" s="1"/>
  <c r="AV24" i="26"/>
  <c r="AY24" i="26" s="1"/>
  <c r="BG24" i="26" s="1"/>
  <c r="BH24" i="26" s="1"/>
  <c r="AV643" i="26"/>
  <c r="AY643" i="26" s="1"/>
  <c r="BG643" i="26" s="1"/>
  <c r="BH643" i="26" s="1"/>
  <c r="AV507" i="26"/>
  <c r="AY507" i="26" s="1"/>
  <c r="BG507" i="26" s="1"/>
  <c r="BH507" i="26" s="1"/>
  <c r="AV397" i="26"/>
  <c r="AY397" i="26" s="1"/>
  <c r="BG397" i="26" s="1"/>
  <c r="BH397" i="26" s="1"/>
  <c r="AV340" i="26"/>
  <c r="AY340" i="26" s="1"/>
  <c r="AV215" i="26"/>
  <c r="AY215" i="26" s="1"/>
  <c r="AV320" i="26"/>
  <c r="AY320" i="26" s="1"/>
  <c r="BG320" i="26" s="1"/>
  <c r="BH320" i="26" s="1"/>
  <c r="AV328" i="26"/>
  <c r="AY328" i="26" s="1"/>
  <c r="BG328" i="26" s="1"/>
  <c r="BH328" i="26" s="1"/>
  <c r="AV410" i="26"/>
  <c r="AY410" i="26" s="1"/>
  <c r="BG410" i="26" s="1"/>
  <c r="BH410" i="26" s="1"/>
  <c r="AV146" i="26"/>
  <c r="AY146" i="26" s="1"/>
  <c r="BG146" i="26" s="1"/>
  <c r="BH146" i="26" s="1"/>
  <c r="AV810" i="26"/>
  <c r="AY810" i="26" s="1"/>
  <c r="BG810" i="26" s="1"/>
  <c r="BH810" i="26" s="1"/>
  <c r="AV37" i="26"/>
  <c r="AY37" i="26" s="1"/>
  <c r="BG37" i="26" s="1"/>
  <c r="BH37" i="26" s="1"/>
  <c r="AV757" i="26"/>
  <c r="AY757" i="26" s="1"/>
  <c r="BG757" i="26" s="1"/>
  <c r="BH757" i="26" s="1"/>
  <c r="AV295" i="26"/>
  <c r="AY295" i="26" s="1"/>
  <c r="BG295" i="26" s="1"/>
  <c r="BH295" i="26" s="1"/>
  <c r="AV581" i="26"/>
  <c r="AY581" i="26" s="1"/>
  <c r="BG581" i="26" s="1"/>
  <c r="BH581" i="26" s="1"/>
  <c r="AV20" i="26"/>
  <c r="AY20" i="26" s="1"/>
  <c r="BG20" i="26" s="1"/>
  <c r="BH20" i="26" s="1"/>
  <c r="AV64" i="26"/>
  <c r="AY64" i="26" s="1"/>
  <c r="AV459" i="26"/>
  <c r="AY459" i="26" s="1"/>
  <c r="BG459" i="26" s="1"/>
  <c r="BH459" i="26" s="1"/>
  <c r="AV502" i="26"/>
  <c r="AY502" i="26" s="1"/>
  <c r="BG502" i="26" s="1"/>
  <c r="BH502" i="26" s="1"/>
  <c r="AV685" i="26"/>
  <c r="AY685" i="26" s="1"/>
  <c r="BG685" i="26" s="1"/>
  <c r="BH685" i="26" s="1"/>
  <c r="AV227" i="26"/>
  <c r="AY227" i="26" s="1"/>
  <c r="AV624" i="26"/>
  <c r="AY624" i="26" s="1"/>
  <c r="BG624" i="26" s="1"/>
  <c r="BH624" i="26" s="1"/>
  <c r="AV405" i="26"/>
  <c r="AY405" i="26" s="1"/>
  <c r="BG405" i="26" s="1"/>
  <c r="BH405" i="26" s="1"/>
  <c r="AV693" i="26"/>
  <c r="AY693" i="26" s="1"/>
  <c r="BG693" i="26" s="1"/>
  <c r="BH693" i="26" s="1"/>
  <c r="AV741" i="26"/>
  <c r="AY741" i="26" s="1"/>
  <c r="AV137" i="26"/>
  <c r="AY137" i="26" s="1"/>
  <c r="BG137" i="26" s="1"/>
  <c r="BH137" i="26" s="1"/>
  <c r="AV258" i="26"/>
  <c r="AY258" i="26" s="1"/>
  <c r="BG258" i="26" s="1"/>
  <c r="BH258" i="26" s="1"/>
  <c r="AV644" i="26"/>
  <c r="AY644" i="26" s="1"/>
  <c r="BG644" i="26" s="1"/>
  <c r="BH644" i="26" s="1"/>
  <c r="AV161" i="26"/>
  <c r="AY161" i="26" s="1"/>
  <c r="BG161" i="26" s="1"/>
  <c r="BH161" i="26" s="1"/>
  <c r="AV180" i="26"/>
  <c r="AY180" i="26" s="1"/>
  <c r="BG180" i="26" s="1"/>
  <c r="BH180" i="26" s="1"/>
  <c r="AV524" i="26"/>
  <c r="AY524" i="26" s="1"/>
  <c r="BG524" i="26" s="1"/>
  <c r="BH524" i="26" s="1"/>
  <c r="AV69" i="26"/>
  <c r="AY69" i="26" s="1"/>
  <c r="BG69" i="26" s="1"/>
  <c r="BH69" i="26" s="1"/>
  <c r="AV527" i="26"/>
  <c r="AY527" i="26" s="1"/>
  <c r="BG527" i="26" s="1"/>
  <c r="BH527" i="26" s="1"/>
  <c r="AV242" i="26"/>
  <c r="AY242" i="26" s="1"/>
  <c r="BG242" i="26" s="1"/>
  <c r="BH242" i="26" s="1"/>
  <c r="AV283" i="26"/>
  <c r="AY283" i="26" s="1"/>
  <c r="BG283" i="26" s="1"/>
  <c r="BH283" i="26" s="1"/>
  <c r="AV602" i="26"/>
  <c r="AY602" i="26" s="1"/>
  <c r="BG602" i="26" s="1"/>
  <c r="BH602" i="26" s="1"/>
  <c r="AV408" i="26"/>
  <c r="AY408" i="26" s="1"/>
  <c r="AV547" i="26"/>
  <c r="AY547" i="26" s="1"/>
  <c r="BG547" i="26" s="1"/>
  <c r="BH547" i="26" s="1"/>
  <c r="AV687" i="26"/>
  <c r="AY687" i="26" s="1"/>
  <c r="BG687" i="26" s="1"/>
  <c r="BH687" i="26" s="1"/>
  <c r="AV688" i="26"/>
  <c r="AY688" i="26" s="1"/>
  <c r="BG688" i="26" s="1"/>
  <c r="BH688" i="26" s="1"/>
  <c r="AV345" i="26"/>
  <c r="AY345" i="26" s="1"/>
  <c r="AV209" i="26"/>
  <c r="AY209" i="26" s="1"/>
  <c r="AV21" i="26"/>
  <c r="AY21" i="26" s="1"/>
  <c r="BG21" i="26" s="1"/>
  <c r="BH21" i="26" s="1"/>
  <c r="AV150" i="26"/>
  <c r="AY150" i="26" s="1"/>
  <c r="BG150" i="26" s="1"/>
  <c r="BH150" i="26" s="1"/>
  <c r="AV419" i="26"/>
  <c r="AY419" i="26" s="1"/>
  <c r="BG419" i="26" s="1"/>
  <c r="BH419" i="26" s="1"/>
  <c r="AV771" i="26"/>
  <c r="AY771" i="26" s="1"/>
  <c r="BG771" i="26" s="1"/>
  <c r="BH771" i="26" s="1"/>
  <c r="AV703" i="26"/>
  <c r="AY703" i="26" s="1"/>
  <c r="BG703" i="26" s="1"/>
  <c r="BH703" i="26" s="1"/>
  <c r="AV326" i="26"/>
  <c r="AY326" i="26" s="1"/>
  <c r="BG326" i="26" s="1"/>
  <c r="BH326" i="26" s="1"/>
  <c r="AV118" i="26"/>
  <c r="AY118" i="26" s="1"/>
  <c r="BG118" i="26" s="1"/>
  <c r="BH118" i="26" s="1"/>
  <c r="AV71" i="26"/>
  <c r="AY71" i="26" s="1"/>
  <c r="BG71" i="26" s="1"/>
  <c r="BH71" i="26" s="1"/>
  <c r="AV613" i="26"/>
  <c r="AY613" i="26" s="1"/>
  <c r="BG613" i="26" s="1"/>
  <c r="BH613" i="26" s="1"/>
  <c r="AV305" i="26"/>
  <c r="AY305" i="26" s="1"/>
  <c r="BG305" i="26" s="1"/>
  <c r="BH305" i="26" s="1"/>
  <c r="AV361" i="26"/>
  <c r="AY361" i="26" s="1"/>
  <c r="BG361" i="26" s="1"/>
  <c r="BH361" i="26" s="1"/>
  <c r="AV119" i="26"/>
  <c r="AY119" i="26" s="1"/>
  <c r="BG119" i="26" s="1"/>
  <c r="BH119" i="26" s="1"/>
  <c r="AV736" i="26"/>
  <c r="AY736" i="26" s="1"/>
  <c r="BG736" i="26" s="1"/>
  <c r="BH736" i="26" s="1"/>
  <c r="AV259" i="26"/>
  <c r="AY259" i="26" s="1"/>
  <c r="BG259" i="26" s="1"/>
  <c r="BH259" i="26" s="1"/>
  <c r="BG433" i="26"/>
  <c r="BH433" i="26" s="1"/>
  <c r="AV235" i="26"/>
  <c r="AY235" i="26" s="1"/>
  <c r="BG235" i="26" s="1"/>
  <c r="BH235" i="26" s="1"/>
  <c r="AV609" i="26"/>
  <c r="AY609" i="26" s="1"/>
  <c r="BG609" i="26" s="1"/>
  <c r="BH609" i="26" s="1"/>
  <c r="AV487" i="26"/>
  <c r="AY487" i="26" s="1"/>
  <c r="BG487" i="26" s="1"/>
  <c r="BH487" i="26" s="1"/>
  <c r="AV690" i="26"/>
  <c r="AY690" i="26" s="1"/>
  <c r="BG690" i="26" s="1"/>
  <c r="BH690" i="26" s="1"/>
  <c r="AV694" i="26"/>
  <c r="AY694" i="26" s="1"/>
  <c r="BG694" i="26" s="1"/>
  <c r="BH694" i="26" s="1"/>
  <c r="AV158" i="26"/>
  <c r="AY158" i="26" s="1"/>
  <c r="BG158" i="26" s="1"/>
  <c r="BH158" i="26" s="1"/>
  <c r="AV307" i="26"/>
  <c r="AY307" i="26" s="1"/>
  <c r="BG307" i="26" s="1"/>
  <c r="BH307" i="26" s="1"/>
  <c r="AV811" i="26"/>
  <c r="AY811" i="26" s="1"/>
  <c r="BG811" i="26" s="1"/>
  <c r="BH811" i="26" s="1"/>
  <c r="AV33" i="26"/>
  <c r="AY33" i="26" s="1"/>
  <c r="AV204" i="26"/>
  <c r="AY204" i="26" s="1"/>
  <c r="BG204" i="26" s="1"/>
  <c r="BH204" i="26" s="1"/>
  <c r="AV268" i="26"/>
  <c r="AY268" i="26" s="1"/>
  <c r="BG268" i="26" s="1"/>
  <c r="BH268" i="26" s="1"/>
  <c r="AV701" i="26"/>
  <c r="AY701" i="26" s="1"/>
  <c r="BG701" i="26" s="1"/>
  <c r="BH701" i="26" s="1"/>
  <c r="AV368" i="26"/>
  <c r="AY368" i="26" s="1"/>
  <c r="BG368" i="26" s="1"/>
  <c r="BH368" i="26" s="1"/>
  <c r="AV492" i="26"/>
  <c r="AY492" i="26" s="1"/>
  <c r="BG492" i="26" s="1"/>
  <c r="BH492" i="26" s="1"/>
  <c r="AV468" i="26"/>
  <c r="AY468" i="26" s="1"/>
  <c r="BG468" i="26" s="1"/>
  <c r="BH468" i="26" s="1"/>
  <c r="AV451" i="26"/>
  <c r="AY451" i="26" s="1"/>
  <c r="BG451" i="26" s="1"/>
  <c r="BH451" i="26" s="1"/>
  <c r="AV380" i="26"/>
  <c r="AY380" i="26" s="1"/>
  <c r="BG380" i="26" s="1"/>
  <c r="BH380" i="26" s="1"/>
  <c r="AV686" i="26"/>
  <c r="AY686" i="26" s="1"/>
  <c r="BG686" i="26" s="1"/>
  <c r="BH686" i="26" s="1"/>
  <c r="AV658" i="26"/>
  <c r="AY658" i="26" s="1"/>
  <c r="BG658" i="26" s="1"/>
  <c r="BH658" i="26" s="1"/>
  <c r="AV640" i="26"/>
  <c r="AY640" i="26" s="1"/>
  <c r="BG640" i="26" s="1"/>
  <c r="BH640" i="26" s="1"/>
  <c r="AV122" i="26"/>
  <c r="AY122" i="26" s="1"/>
  <c r="BG122" i="26" s="1"/>
  <c r="BH122" i="26" s="1"/>
  <c r="AV752" i="26"/>
  <c r="AY752" i="26" s="1"/>
  <c r="BG752" i="26" s="1"/>
  <c r="BH752" i="26" s="1"/>
  <c r="AV399" i="26"/>
  <c r="AY399" i="26" s="1"/>
  <c r="BG399" i="26" s="1"/>
  <c r="BH399" i="26" s="1"/>
  <c r="AV461" i="26"/>
  <c r="AY461" i="26" s="1"/>
  <c r="BG461" i="26" s="1"/>
  <c r="BH461" i="26" s="1"/>
  <c r="AV650" i="26"/>
  <c r="AY650" i="26" s="1"/>
  <c r="BG650" i="26" s="1"/>
  <c r="BH650" i="26" s="1"/>
  <c r="AV366" i="26"/>
  <c r="AY366" i="26" s="1"/>
  <c r="BG366" i="26" s="1"/>
  <c r="BH366" i="26" s="1"/>
  <c r="AV264" i="26"/>
  <c r="AY264" i="26" s="1"/>
  <c r="BG264" i="26" s="1"/>
  <c r="BH264" i="26" s="1"/>
  <c r="AV761" i="26"/>
  <c r="AY761" i="26" s="1"/>
  <c r="BG761" i="26" s="1"/>
  <c r="BH761" i="26" s="1"/>
  <c r="AV575" i="26"/>
  <c r="AY575" i="26" s="1"/>
  <c r="BG575" i="26" s="1"/>
  <c r="BH575" i="26" s="1"/>
  <c r="AV201" i="26"/>
  <c r="AY201" i="26" s="1"/>
  <c r="BG201" i="26" s="1"/>
  <c r="BH201" i="26" s="1"/>
  <c r="AV370" i="26"/>
  <c r="AY370" i="26" s="1"/>
  <c r="BG370" i="26" s="1"/>
  <c r="BH370" i="26" s="1"/>
  <c r="AV105" i="26"/>
  <c r="AY105" i="26" s="1"/>
  <c r="AV519" i="26"/>
  <c r="AY519" i="26" s="1"/>
  <c r="BG519" i="26" s="1"/>
  <c r="BH519" i="26" s="1"/>
  <c r="AV407" i="26"/>
  <c r="AY407" i="26" s="1"/>
  <c r="BG407" i="26" s="1"/>
  <c r="BH407" i="26" s="1"/>
  <c r="AV164" i="26"/>
  <c r="AY164" i="26" s="1"/>
  <c r="BG164" i="26" s="1"/>
  <c r="BH164" i="26" s="1"/>
  <c r="AV604" i="26"/>
  <c r="AY604" i="26" s="1"/>
  <c r="BG604" i="26" s="1"/>
  <c r="BH604" i="26" s="1"/>
  <c r="AV549" i="26"/>
  <c r="AY549" i="26" s="1"/>
  <c r="BG549" i="26" s="1"/>
  <c r="BH549" i="26" s="1"/>
  <c r="AV617" i="26"/>
  <c r="AY617" i="26" s="1"/>
  <c r="BG617" i="26" s="1"/>
  <c r="BH617" i="26" s="1"/>
  <c r="AV279" i="26"/>
  <c r="AY279" i="26" s="1"/>
  <c r="BG279" i="26" s="1"/>
  <c r="BH279" i="26" s="1"/>
  <c r="AV269" i="26"/>
  <c r="AY269" i="26" s="1"/>
  <c r="BG269" i="26" s="1"/>
  <c r="BH269" i="26" s="1"/>
  <c r="AV267" i="26"/>
  <c r="AY267" i="26" s="1"/>
  <c r="AV597" i="26"/>
  <c r="AY597" i="26" s="1"/>
  <c r="BG597" i="26" s="1"/>
  <c r="BH597" i="26" s="1"/>
  <c r="AV612" i="26"/>
  <c r="AY612" i="26" s="1"/>
  <c r="BG612" i="26" s="1"/>
  <c r="BH612" i="26" s="1"/>
  <c r="AV117" i="26"/>
  <c r="AY117" i="26" s="1"/>
  <c r="AV129" i="26"/>
  <c r="AY129" i="26" s="1"/>
  <c r="BG129" i="26" s="1"/>
  <c r="BH129" i="26" s="1"/>
  <c r="AV233" i="26"/>
  <c r="AY233" i="26" s="1"/>
  <c r="BG233" i="26" s="1"/>
  <c r="BH233" i="26" s="1"/>
  <c r="AV579" i="26"/>
  <c r="AY579" i="26" s="1"/>
  <c r="BG579" i="26" s="1"/>
  <c r="BH579" i="26" s="1"/>
  <c r="AV186" i="26"/>
  <c r="AY186" i="26" s="1"/>
  <c r="BG186" i="26" s="1"/>
  <c r="BH186" i="26" s="1"/>
  <c r="AV539" i="26"/>
  <c r="AY539" i="26" s="1"/>
  <c r="BG539" i="26" s="1"/>
  <c r="BH539" i="26" s="1"/>
  <c r="AV720" i="26"/>
  <c r="AY720" i="26" s="1"/>
  <c r="BG720" i="26" s="1"/>
  <c r="BH720" i="26" s="1"/>
  <c r="AV815" i="26"/>
  <c r="AY815" i="26" s="1"/>
  <c r="BG815" i="26" s="1"/>
  <c r="BH815" i="26" s="1"/>
  <c r="AV647" i="26"/>
  <c r="AY647" i="26" s="1"/>
  <c r="BG647" i="26" s="1"/>
  <c r="BH647" i="26" s="1"/>
  <c r="AV724" i="26"/>
  <c r="AY724" i="26" s="1"/>
  <c r="BG724" i="26" s="1"/>
  <c r="BH724" i="26" s="1"/>
  <c r="AV745" i="26"/>
  <c r="AY745" i="26" s="1"/>
  <c r="BG745" i="26" s="1"/>
  <c r="BH745" i="26" s="1"/>
  <c r="AV560" i="26"/>
  <c r="AY560" i="26" s="1"/>
  <c r="BG560" i="26" s="1"/>
  <c r="BH560" i="26" s="1"/>
  <c r="AV239" i="26"/>
  <c r="AY239" i="26" s="1"/>
  <c r="BG239" i="26" s="1"/>
  <c r="BH239" i="26" s="1"/>
  <c r="AV589" i="26"/>
  <c r="AY589" i="26" s="1"/>
  <c r="BG589" i="26" s="1"/>
  <c r="BH589" i="26" s="1"/>
  <c r="AV200" i="26"/>
  <c r="AY200" i="26" s="1"/>
  <c r="BG200" i="26" s="1"/>
  <c r="BH200" i="26" s="1"/>
  <c r="AV287" i="26"/>
  <c r="AY287" i="26" s="1"/>
  <c r="BG287" i="26" s="1"/>
  <c r="BH287" i="26" s="1"/>
  <c r="AV659" i="26"/>
  <c r="AY659" i="26" s="1"/>
  <c r="BG659" i="26" s="1"/>
  <c r="BH659" i="26" s="1"/>
  <c r="AV783" i="26"/>
  <c r="AY783" i="26" s="1"/>
  <c r="BG783" i="26" s="1"/>
  <c r="BH783" i="26" s="1"/>
  <c r="AV84" i="26"/>
  <c r="AY84" i="26" s="1"/>
  <c r="BG84" i="26" s="1"/>
  <c r="BH84" i="26" s="1"/>
  <c r="AV726" i="26"/>
  <c r="AY726" i="26" s="1"/>
  <c r="BG726" i="26" s="1"/>
  <c r="BH726" i="26" s="1"/>
  <c r="AV400" i="26"/>
  <c r="AY400" i="26" s="1"/>
  <c r="BG400" i="26" s="1"/>
  <c r="BH400" i="26" s="1"/>
  <c r="AV330" i="26"/>
  <c r="AY330" i="26" s="1"/>
  <c r="BG330" i="26" s="1"/>
  <c r="BH330" i="26" s="1"/>
  <c r="AV722" i="26"/>
  <c r="AY722" i="26" s="1"/>
  <c r="BG722" i="26" s="1"/>
  <c r="BH722" i="26" s="1"/>
  <c r="AV28" i="26"/>
  <c r="AY28" i="26" s="1"/>
  <c r="BG28" i="26" s="1"/>
  <c r="BH28" i="26" s="1"/>
  <c r="AV388" i="26"/>
  <c r="AY388" i="26" s="1"/>
  <c r="BG388" i="26" s="1"/>
  <c r="BH388" i="26" s="1"/>
  <c r="AV375" i="26"/>
  <c r="AY375" i="26" s="1"/>
  <c r="BG375" i="26" s="1"/>
  <c r="BH375" i="26" s="1"/>
  <c r="AV567" i="26"/>
  <c r="AY567" i="26" s="1"/>
  <c r="BG567" i="26" s="1"/>
  <c r="BH567" i="26" s="1"/>
  <c r="AV626" i="26"/>
  <c r="AY626" i="26" s="1"/>
  <c r="BG626" i="26" s="1"/>
  <c r="BH626" i="26" s="1"/>
  <c r="AV134" i="26"/>
  <c r="AY134" i="26" s="1"/>
  <c r="BG134" i="26" s="1"/>
  <c r="BH134" i="26" s="1"/>
  <c r="AV775" i="26"/>
  <c r="AY775" i="26" s="1"/>
  <c r="BG775" i="26" s="1"/>
  <c r="BH775" i="26" s="1"/>
  <c r="AV500" i="26"/>
  <c r="AY500" i="26" s="1"/>
  <c r="BG500" i="26" s="1"/>
  <c r="BH500" i="26" s="1"/>
  <c r="AV213" i="26"/>
  <c r="AY213" i="26" s="1"/>
  <c r="BG213" i="26" s="1"/>
  <c r="BH213" i="26" s="1"/>
  <c r="AV623" i="26"/>
  <c r="AY623" i="26" s="1"/>
  <c r="BG623" i="26" s="1"/>
  <c r="BH623" i="26" s="1"/>
  <c r="AV352" i="26"/>
  <c r="AY352" i="26" s="1"/>
  <c r="BG352" i="26" s="1"/>
  <c r="BH352" i="26" s="1"/>
  <c r="AV176" i="26"/>
  <c r="AY176" i="26" s="1"/>
  <c r="BG176" i="26" s="1"/>
  <c r="BH176" i="26" s="1"/>
  <c r="AV255" i="26"/>
  <c r="AY255" i="26" s="1"/>
  <c r="BG255" i="26" s="1"/>
  <c r="BH255" i="26" s="1"/>
  <c r="AV364" i="26"/>
  <c r="AY364" i="26" s="1"/>
  <c r="BG364" i="26" s="1"/>
  <c r="BH364" i="26" s="1"/>
  <c r="AV498" i="26"/>
  <c r="AY498" i="26" s="1"/>
  <c r="BG498" i="26" s="1"/>
  <c r="BH498" i="26" s="1"/>
  <c r="AV111" i="26"/>
  <c r="AY111" i="26" s="1"/>
  <c r="BG111" i="26" s="1"/>
  <c r="BH111" i="26" s="1"/>
  <c r="AV192" i="26"/>
  <c r="AY192" i="26" s="1"/>
  <c r="BG192" i="26" s="1"/>
  <c r="BH192" i="26" s="1"/>
  <c r="AV77" i="26"/>
  <c r="AY77" i="26" s="1"/>
  <c r="BG77" i="26" s="1"/>
  <c r="BH77" i="26" s="1"/>
  <c r="AV472" i="26"/>
  <c r="AY472" i="26" s="1"/>
  <c r="BG472" i="26" s="1"/>
  <c r="BH472" i="26" s="1"/>
  <c r="AV786" i="26"/>
  <c r="AY786" i="26" s="1"/>
  <c r="BG786" i="26" s="1"/>
  <c r="BH786" i="26" s="1"/>
  <c r="AV777" i="26"/>
  <c r="AY777" i="26" s="1"/>
  <c r="BG777" i="26" s="1"/>
  <c r="BH777" i="26" s="1"/>
  <c r="AV85" i="26"/>
  <c r="AY85" i="26" s="1"/>
  <c r="BG85" i="26" s="1"/>
  <c r="BH85" i="26" s="1"/>
  <c r="AV401" i="26"/>
  <c r="AY401" i="26" s="1"/>
  <c r="BG401" i="26" s="1"/>
  <c r="BH401" i="26" s="1"/>
  <c r="AV506" i="26"/>
  <c r="AY506" i="26" s="1"/>
  <c r="BG506" i="26" s="1"/>
  <c r="BH506" i="26" s="1"/>
  <c r="AV548" i="26"/>
  <c r="AY548" i="26" s="1"/>
  <c r="AV248" i="26"/>
  <c r="AY248" i="26" s="1"/>
  <c r="BG248" i="26" s="1"/>
  <c r="BH248" i="26" s="1"/>
  <c r="AV16" i="26"/>
  <c r="AY16" i="26" s="1"/>
  <c r="BG16" i="26" s="1"/>
  <c r="BH16" i="26" s="1"/>
  <c r="AV303" i="26"/>
  <c r="AY303" i="26" s="1"/>
  <c r="BG303" i="26" s="1"/>
  <c r="BH303" i="26" s="1"/>
  <c r="AV92" i="26"/>
  <c r="AY92" i="26" s="1"/>
  <c r="BG92" i="26" s="1"/>
  <c r="BH92" i="26" s="1"/>
  <c r="AV725" i="26"/>
  <c r="AY725" i="26" s="1"/>
  <c r="BG725" i="26" s="1"/>
  <c r="BH725" i="26" s="1"/>
  <c r="AV300" i="26"/>
  <c r="AY300" i="26" s="1"/>
  <c r="BG300" i="26" s="1"/>
  <c r="BH300" i="26" s="1"/>
  <c r="AV436" i="26"/>
  <c r="AY436" i="26" s="1"/>
  <c r="BG436" i="26" s="1"/>
  <c r="BH436" i="26" s="1"/>
  <c r="AV376" i="26"/>
  <c r="AY376" i="26" s="1"/>
  <c r="BG376" i="26" s="1"/>
  <c r="BH376" i="26" s="1"/>
  <c r="AV253" i="26"/>
  <c r="AY253" i="26" s="1"/>
  <c r="BG253" i="26" s="1"/>
  <c r="BH253" i="26" s="1"/>
  <c r="AV392" i="26"/>
  <c r="AY392" i="26" s="1"/>
  <c r="BG392" i="26" s="1"/>
  <c r="BH392" i="26" s="1"/>
  <c r="AV86" i="26"/>
  <c r="AY86" i="26" s="1"/>
  <c r="BG86" i="26" s="1"/>
  <c r="BH86" i="26" s="1"/>
  <c r="AV480" i="26"/>
  <c r="AY480" i="26" s="1"/>
  <c r="BG480" i="26" s="1"/>
  <c r="BH480" i="26" s="1"/>
  <c r="AV583" i="26"/>
  <c r="AY583" i="26" s="1"/>
  <c r="BG583" i="26" s="1"/>
  <c r="BH583" i="26" s="1"/>
  <c r="AV317" i="26"/>
  <c r="AY317" i="26" s="1"/>
  <c r="BG317" i="26" s="1"/>
  <c r="BH317" i="26" s="1"/>
  <c r="AV476" i="26"/>
  <c r="AY476" i="26" s="1"/>
  <c r="BG476" i="26" s="1"/>
  <c r="BH476" i="26" s="1"/>
  <c r="AV66" i="26"/>
  <c r="AY66" i="26" s="1"/>
  <c r="BG267" i="26"/>
  <c r="BH267" i="26" s="1"/>
  <c r="AV607" i="26"/>
  <c r="AY607" i="26" s="1"/>
  <c r="BG607" i="26" s="1"/>
  <c r="BH607" i="26" s="1"/>
  <c r="AV596" i="26"/>
  <c r="AY596" i="26" s="1"/>
  <c r="BG596" i="26" s="1"/>
  <c r="BH596" i="26" s="1"/>
  <c r="AV731" i="26"/>
  <c r="AY731" i="26" s="1"/>
  <c r="BG731" i="26" s="1"/>
  <c r="BH731" i="26" s="1"/>
  <c r="AV740" i="26"/>
  <c r="AY740" i="26" s="1"/>
  <c r="BG740" i="26" s="1"/>
  <c r="BH740" i="26" s="1"/>
  <c r="BG744" i="26"/>
  <c r="BH744" i="26" s="1"/>
  <c r="AV272" i="26"/>
  <c r="AY272" i="26" s="1"/>
  <c r="BG272" i="26" s="1"/>
  <c r="BH272" i="26" s="1"/>
  <c r="AV139" i="26"/>
  <c r="AY139" i="26" s="1"/>
  <c r="BG139" i="26" s="1"/>
  <c r="BH139" i="26" s="1"/>
  <c r="AV130" i="26"/>
  <c r="AY130" i="26" s="1"/>
  <c r="BG130" i="26" s="1"/>
  <c r="BH130" i="26" s="1"/>
  <c r="AV434" i="26"/>
  <c r="AY434" i="26" s="1"/>
  <c r="BG434" i="26" s="1"/>
  <c r="BH434" i="26" s="1"/>
  <c r="AV420" i="26"/>
  <c r="AY420" i="26" s="1"/>
  <c r="BG420" i="26" s="1"/>
  <c r="BH420" i="26" s="1"/>
  <c r="AV421" i="26"/>
  <c r="AY421" i="26" s="1"/>
  <c r="BG421" i="26" s="1"/>
  <c r="BH421" i="26" s="1"/>
  <c r="AV554" i="26"/>
  <c r="AY554" i="26" s="1"/>
  <c r="BG554" i="26" s="1"/>
  <c r="BH554" i="26" s="1"/>
  <c r="AV339" i="26"/>
  <c r="AY339" i="26" s="1"/>
  <c r="BG339" i="26" s="1"/>
  <c r="BH339" i="26" s="1"/>
  <c r="AV510" i="26"/>
  <c r="AY510" i="26" s="1"/>
  <c r="BG510" i="26" s="1"/>
  <c r="BH510" i="26" s="1"/>
  <c r="AV350" i="26"/>
  <c r="AY350" i="26" s="1"/>
  <c r="BG350" i="26" s="1"/>
  <c r="BH350" i="26" s="1"/>
  <c r="AV165" i="26"/>
  <c r="AY165" i="26" s="1"/>
  <c r="BG165" i="26" s="1"/>
  <c r="BH165" i="26" s="1"/>
  <c r="AV141" i="26"/>
  <c r="AY141" i="26" s="1"/>
  <c r="BG141" i="26" s="1"/>
  <c r="BH141" i="26" s="1"/>
  <c r="AV56" i="26"/>
  <c r="AY56" i="26" s="1"/>
  <c r="BG56" i="26" s="1"/>
  <c r="BH56" i="26" s="1"/>
  <c r="AV456" i="26"/>
  <c r="AY456" i="26" s="1"/>
  <c r="BG456" i="26" s="1"/>
  <c r="BH456" i="26" s="1"/>
  <c r="AV535" i="26"/>
  <c r="AY535" i="26" s="1"/>
  <c r="BG535" i="26" s="1"/>
  <c r="BH535" i="26" s="1"/>
  <c r="AV177" i="26"/>
  <c r="AY177" i="26" s="1"/>
  <c r="BG177" i="26" s="1"/>
  <c r="BH177" i="26" s="1"/>
  <c r="AV337" i="26"/>
  <c r="AY337" i="26" s="1"/>
  <c r="BG337" i="26" s="1"/>
  <c r="BH337" i="26" s="1"/>
  <c r="AV214" i="26"/>
  <c r="AY214" i="26" s="1"/>
  <c r="BG214" i="26" s="1"/>
  <c r="BH214" i="26" s="1"/>
  <c r="BG227" i="26"/>
  <c r="BH227" i="26" s="1"/>
  <c r="AV291" i="26"/>
  <c r="AY291" i="26" s="1"/>
  <c r="BG291" i="26" s="1"/>
  <c r="BH291" i="26" s="1"/>
  <c r="AV319" i="26"/>
  <c r="AY319" i="26" s="1"/>
  <c r="BG319" i="26" s="1"/>
  <c r="BH319" i="26" s="1"/>
  <c r="AV178" i="26"/>
  <c r="AY178" i="26" s="1"/>
  <c r="BG178" i="26" s="1"/>
  <c r="BH178" i="26" s="1"/>
  <c r="AV101" i="26"/>
  <c r="AY101" i="26" s="1"/>
  <c r="BG101" i="26" s="1"/>
  <c r="BH101" i="26" s="1"/>
  <c r="AV691" i="26"/>
  <c r="AY691" i="26" s="1"/>
  <c r="BG691" i="26" s="1"/>
  <c r="BH691" i="26" s="1"/>
  <c r="AV162" i="26"/>
  <c r="AY162" i="26" s="1"/>
  <c r="BG162" i="26" s="1"/>
  <c r="BH162" i="26" s="1"/>
  <c r="AV707" i="26"/>
  <c r="AY707" i="26" s="1"/>
  <c r="BG707" i="26" s="1"/>
  <c r="BH707" i="26" s="1"/>
  <c r="AV521" i="26"/>
  <c r="AY521" i="26" s="1"/>
  <c r="BG521" i="26" s="1"/>
  <c r="BH521" i="26" s="1"/>
  <c r="AV709" i="26"/>
  <c r="AY709" i="26" s="1"/>
  <c r="BG709" i="26" s="1"/>
  <c r="BH709" i="26" s="1"/>
  <c r="AV764" i="26"/>
  <c r="AY764" i="26" s="1"/>
  <c r="BG764" i="26" s="1"/>
  <c r="BH764" i="26" s="1"/>
  <c r="BG187" i="26"/>
  <c r="BH187" i="26" s="1"/>
  <c r="AV672" i="26"/>
  <c r="AY672" i="26" s="1"/>
  <c r="BG672" i="26" s="1"/>
  <c r="BH672" i="26" s="1"/>
  <c r="AV424" i="26"/>
  <c r="AY424" i="26" s="1"/>
  <c r="BG424" i="26" s="1"/>
  <c r="BH424" i="26" s="1"/>
  <c r="AV260" i="26"/>
  <c r="AY260" i="26" s="1"/>
  <c r="BG260" i="26" s="1"/>
  <c r="BH260" i="26" s="1"/>
  <c r="AV680" i="26"/>
  <c r="AY680" i="26" s="1"/>
  <c r="BG680" i="26" s="1"/>
  <c r="BH680" i="26" s="1"/>
  <c r="AV779" i="26"/>
  <c r="AY779" i="26" s="1"/>
  <c r="BG779" i="26" s="1"/>
  <c r="BH779" i="26" s="1"/>
  <c r="AV447" i="26"/>
  <c r="AY447" i="26" s="1"/>
  <c r="BG447" i="26" s="1"/>
  <c r="BH447" i="26" s="1"/>
  <c r="AV143" i="26"/>
  <c r="AY143" i="26" s="1"/>
  <c r="BG143" i="26" s="1"/>
  <c r="BH143" i="26" s="1"/>
  <c r="AV12" i="26"/>
  <c r="AY12" i="26" s="1"/>
  <c r="BG12" i="26" s="1"/>
  <c r="BH12" i="26" s="1"/>
  <c r="AV358" i="26"/>
  <c r="AY358" i="26" s="1"/>
  <c r="BG358" i="26" s="1"/>
  <c r="BH358" i="26" s="1"/>
  <c r="AV30" i="26"/>
  <c r="AY30" i="26" s="1"/>
  <c r="BG30" i="26" s="1"/>
  <c r="BH30" i="26" s="1"/>
  <c r="AV660" i="26"/>
  <c r="AY660" i="26" s="1"/>
  <c r="BG660" i="26" s="1"/>
  <c r="BH660" i="26" s="1"/>
  <c r="AV559" i="26"/>
  <c r="AY559" i="26" s="1"/>
  <c r="BG559" i="26" s="1"/>
  <c r="BH559" i="26" s="1"/>
  <c r="AV244" i="26"/>
  <c r="AY244" i="26" s="1"/>
  <c r="BG244" i="26" s="1"/>
  <c r="BH244" i="26" s="1"/>
  <c r="AV10" i="26"/>
  <c r="AY10" i="26" s="1"/>
  <c r="BG10" i="26" s="1"/>
  <c r="BH10" i="26" s="1"/>
  <c r="AV100" i="26"/>
  <c r="AY100" i="26" s="1"/>
  <c r="BG100" i="26" s="1"/>
  <c r="BH100" i="26" s="1"/>
  <c r="AV513" i="26"/>
  <c r="AY513" i="26" s="1"/>
  <c r="AV243" i="26"/>
  <c r="AY243" i="26" s="1"/>
  <c r="BG243" i="26" s="1"/>
  <c r="BH243" i="26" s="1"/>
  <c r="AV530" i="26"/>
  <c r="AY530" i="26" s="1"/>
  <c r="BG530" i="26" s="1"/>
  <c r="BH530" i="26" s="1"/>
  <c r="AV635" i="26"/>
  <c r="AY635" i="26" s="1"/>
  <c r="BG635" i="26" s="1"/>
  <c r="BH635" i="26" s="1"/>
  <c r="AV396" i="26"/>
  <c r="AY396" i="26" s="1"/>
  <c r="AV541" i="26"/>
  <c r="AY541" i="26" s="1"/>
  <c r="BG541" i="26" s="1"/>
  <c r="BH541" i="26" s="1"/>
  <c r="AV444" i="26"/>
  <c r="AY444" i="26" s="1"/>
  <c r="BG444" i="26" s="1"/>
  <c r="BH444" i="26" s="1"/>
  <c r="AV309" i="26"/>
  <c r="AY309" i="26" s="1"/>
  <c r="BG309" i="26" s="1"/>
  <c r="BH309" i="26" s="1"/>
  <c r="AV755" i="26"/>
  <c r="AY755" i="26" s="1"/>
  <c r="AV662" i="26"/>
  <c r="AY662" i="26" s="1"/>
  <c r="BG662" i="26" s="1"/>
  <c r="BH662" i="26" s="1"/>
  <c r="AV423" i="26"/>
  <c r="AY423" i="26" s="1"/>
  <c r="BG423" i="26" s="1"/>
  <c r="BH423" i="26" s="1"/>
  <c r="AV504" i="26"/>
  <c r="AY504" i="26" s="1"/>
  <c r="BG504" i="26" s="1"/>
  <c r="BH504" i="26" s="1"/>
  <c r="AV336" i="26"/>
  <c r="AY336" i="26" s="1"/>
  <c r="BG336" i="26" s="1"/>
  <c r="BH336" i="26" s="1"/>
  <c r="AV154" i="26"/>
  <c r="AY154" i="26" s="1"/>
  <c r="BG154" i="26" s="1"/>
  <c r="BH154" i="26" s="1"/>
  <c r="AV443" i="26"/>
  <c r="AY443" i="26" s="1"/>
  <c r="BG443" i="26" s="1"/>
  <c r="BH443" i="26" s="1"/>
  <c r="AV723" i="26"/>
  <c r="AY723" i="26" s="1"/>
  <c r="BG723" i="26" s="1"/>
  <c r="BH723" i="26" s="1"/>
  <c r="AV365" i="26"/>
  <c r="AY365" i="26" s="1"/>
  <c r="BG365" i="26" s="1"/>
  <c r="BH365" i="26" s="1"/>
  <c r="AV584" i="26"/>
  <c r="AY584" i="26" s="1"/>
  <c r="BG584" i="26" s="1"/>
  <c r="BH584" i="26" s="1"/>
  <c r="AV225" i="26"/>
  <c r="AY225" i="26" s="1"/>
  <c r="BG225" i="26" s="1"/>
  <c r="BH225" i="26" s="1"/>
  <c r="AV373" i="26"/>
  <c r="AY373" i="26" s="1"/>
  <c r="BG373" i="26" s="1"/>
  <c r="BH373" i="26" s="1"/>
  <c r="AV637" i="26"/>
  <c r="AY637" i="26" s="1"/>
  <c r="BG637" i="26" s="1"/>
  <c r="BH637" i="26" s="1"/>
  <c r="BG64" i="26"/>
  <c r="BH64" i="26" s="1"/>
  <c r="AV748" i="26"/>
  <c r="AY748" i="26" s="1"/>
  <c r="BG748" i="26" s="1"/>
  <c r="BH748" i="26" s="1"/>
  <c r="AV353" i="26"/>
  <c r="AY353" i="26" s="1"/>
  <c r="BG353" i="26" s="1"/>
  <c r="BH353" i="26" s="1"/>
  <c r="AV594" i="26"/>
  <c r="AY594" i="26" s="1"/>
  <c r="BG594" i="26" s="1"/>
  <c r="BH594" i="26" s="1"/>
  <c r="AV716" i="26"/>
  <c r="AY716" i="26" s="1"/>
  <c r="BG716" i="26" s="1"/>
  <c r="BH716" i="26" s="1"/>
  <c r="AV379" i="26"/>
  <c r="AY379" i="26" s="1"/>
  <c r="BG379" i="26" s="1"/>
  <c r="BH379" i="26" s="1"/>
  <c r="AV116" i="26"/>
  <c r="AY116" i="26" s="1"/>
  <c r="AV511" i="26"/>
  <c r="AY511" i="26" s="1"/>
  <c r="BG511" i="26" s="1"/>
  <c r="BH511" i="26" s="1"/>
  <c r="AV634" i="26"/>
  <c r="AY634" i="26" s="1"/>
  <c r="BG634" i="26" s="1"/>
  <c r="BH634" i="26" s="1"/>
  <c r="AV734" i="26"/>
  <c r="AY734" i="26" s="1"/>
  <c r="BG734" i="26" s="1"/>
  <c r="BH734" i="26" s="1"/>
  <c r="AV760" i="26"/>
  <c r="AY760" i="26" s="1"/>
  <c r="AV316" i="26"/>
  <c r="AY316" i="26" s="1"/>
  <c r="BG316" i="26" s="1"/>
  <c r="BH316" i="26" s="1"/>
  <c r="AV674" i="26"/>
  <c r="AY674" i="26" s="1"/>
  <c r="BG674" i="26" s="1"/>
  <c r="BH674" i="26" s="1"/>
  <c r="AV59" i="26"/>
  <c r="AY59" i="26" s="1"/>
  <c r="BG59" i="26" s="1"/>
  <c r="BH59" i="26" s="1"/>
  <c r="AV681" i="26"/>
  <c r="AY681" i="26" s="1"/>
  <c r="BG681" i="26" s="1"/>
  <c r="BH681" i="26" s="1"/>
  <c r="AV403" i="26"/>
  <c r="AY403" i="26" s="1"/>
  <c r="BG403" i="26" s="1"/>
  <c r="BH403" i="26" s="1"/>
  <c r="AV565" i="26"/>
  <c r="AY565" i="26" s="1"/>
  <c r="BG565" i="26" s="1"/>
  <c r="BH565" i="26" s="1"/>
  <c r="AV800" i="26"/>
  <c r="AY800" i="26" s="1"/>
  <c r="BG800" i="26" s="1"/>
  <c r="BH800" i="26" s="1"/>
  <c r="BG80" i="26"/>
  <c r="BH80" i="26" s="1"/>
  <c r="AV799" i="26"/>
  <c r="AY799" i="26" s="1"/>
  <c r="BG799" i="26" s="1"/>
  <c r="BH799" i="26" s="1"/>
  <c r="AV546" i="26"/>
  <c r="AY546" i="26" s="1"/>
  <c r="BG546" i="26" s="1"/>
  <c r="BH546" i="26" s="1"/>
  <c r="AV630" i="26"/>
  <c r="AY630" i="26" s="1"/>
  <c r="BG630" i="26" s="1"/>
  <c r="BH630" i="26" s="1"/>
  <c r="AV412" i="26"/>
  <c r="AY412" i="26" s="1"/>
  <c r="BG412" i="26" s="1"/>
  <c r="BH412" i="26" s="1"/>
  <c r="AV621" i="26"/>
  <c r="AY621" i="26" s="1"/>
  <c r="BG621" i="26" s="1"/>
  <c r="BH621" i="26" s="1"/>
  <c r="AV11" i="26"/>
  <c r="AY11" i="26" s="1"/>
  <c r="BG11" i="26" s="1"/>
  <c r="BH11" i="26" s="1"/>
  <c r="AV804" i="26"/>
  <c r="AY804" i="26" s="1"/>
  <c r="BG804" i="26" s="1"/>
  <c r="BH804" i="26" s="1"/>
  <c r="AV645" i="26"/>
  <c r="AY645" i="26" s="1"/>
  <c r="BG645" i="26" s="1"/>
  <c r="BH645" i="26" s="1"/>
  <c r="AV133" i="26"/>
  <c r="AY133" i="26" s="1"/>
  <c r="BG133" i="26" s="1"/>
  <c r="BH133" i="26" s="1"/>
  <c r="BG22" i="26"/>
  <c r="BH22" i="26" s="1"/>
  <c r="AV310" i="26"/>
  <c r="AY310" i="26" s="1"/>
  <c r="BG310" i="26" s="1"/>
  <c r="BH310" i="26" s="1"/>
  <c r="AV270" i="26"/>
  <c r="AY270" i="26" s="1"/>
  <c r="BG270" i="26" s="1"/>
  <c r="BH270" i="26" s="1"/>
  <c r="AV160" i="26"/>
  <c r="AY160" i="26" s="1"/>
  <c r="BG160" i="26" s="1"/>
  <c r="BH160" i="26" s="1"/>
  <c r="AV435" i="26"/>
  <c r="AY435" i="26" s="1"/>
  <c r="BG435" i="26" s="1"/>
  <c r="BH435" i="26" s="1"/>
  <c r="AV171" i="26"/>
  <c r="AY171" i="26" s="1"/>
  <c r="BG171" i="26" s="1"/>
  <c r="BH171" i="26" s="1"/>
  <c r="AV464" i="26"/>
  <c r="AY464" i="26" s="1"/>
  <c r="BG464" i="26" s="1"/>
  <c r="BH464" i="26" s="1"/>
  <c r="AV369" i="26"/>
  <c r="AY369" i="26" s="1"/>
  <c r="BG369" i="26" s="1"/>
  <c r="BH369" i="26" s="1"/>
  <c r="AV440" i="26"/>
  <c r="AY440" i="26" s="1"/>
  <c r="AV338" i="26"/>
  <c r="AY338" i="26" s="1"/>
  <c r="BG338" i="26" s="1"/>
  <c r="BH338" i="26" s="1"/>
  <c r="AV114" i="26"/>
  <c r="AY114" i="26" s="1"/>
  <c r="BG114" i="26" s="1"/>
  <c r="BH114" i="26" s="1"/>
  <c r="AV717" i="26"/>
  <c r="AY717" i="26" s="1"/>
  <c r="AV593" i="26"/>
  <c r="AY593" i="26" s="1"/>
  <c r="BG593" i="26" s="1"/>
  <c r="BH593" i="26" s="1"/>
  <c r="AV335" i="26"/>
  <c r="AY335" i="26" s="1"/>
  <c r="BG335" i="26" s="1"/>
  <c r="BH335" i="26" s="1"/>
  <c r="BG46" i="26"/>
  <c r="BH46" i="26" s="1"/>
  <c r="BG107" i="26"/>
  <c r="BH107" i="26" s="1"/>
  <c r="AV327" i="26"/>
  <c r="AY327" i="26" s="1"/>
  <c r="BG327" i="26" s="1"/>
  <c r="BH327" i="26" s="1"/>
  <c r="AV699" i="26"/>
  <c r="AY699" i="26" s="1"/>
  <c r="BG699" i="26" s="1"/>
  <c r="BH699" i="26" s="1"/>
  <c r="AV183" i="26"/>
  <c r="AY183" i="26" s="1"/>
  <c r="BG183" i="26" s="1"/>
  <c r="BH183" i="26" s="1"/>
  <c r="AV331" i="26"/>
  <c r="AY331" i="26" s="1"/>
  <c r="BG331" i="26" s="1"/>
  <c r="BH331" i="26" s="1"/>
  <c r="AV299" i="26"/>
  <c r="AY299" i="26" s="1"/>
  <c r="BG299" i="26" s="1"/>
  <c r="BH299" i="26" s="1"/>
  <c r="AV208" i="26"/>
  <c r="AY208" i="26" s="1"/>
  <c r="BG208" i="26" s="1"/>
  <c r="BH208" i="26" s="1"/>
  <c r="AV391" i="26"/>
  <c r="AY391" i="26" s="1"/>
  <c r="AV402" i="26"/>
  <c r="AY402" i="26" s="1"/>
  <c r="BG402" i="26" s="1"/>
  <c r="BH402" i="26" s="1"/>
  <c r="AV149" i="26"/>
  <c r="AY149" i="26" s="1"/>
  <c r="BG149" i="26" s="1"/>
  <c r="BH149" i="26" s="1"/>
  <c r="AV128" i="26"/>
  <c r="AY128" i="26" s="1"/>
  <c r="BG128" i="26" s="1"/>
  <c r="BH128" i="26" s="1"/>
  <c r="BH633" i="26"/>
  <c r="AJ827" i="26"/>
  <c r="AV615" i="26"/>
  <c r="AY615" i="26" s="1"/>
  <c r="BG615" i="26" s="1"/>
  <c r="BH615" i="26" s="1"/>
  <c r="AV81" i="26"/>
  <c r="AY81" i="26" s="1"/>
  <c r="BG81" i="26" s="1"/>
  <c r="BH81" i="26" s="1"/>
  <c r="AV47" i="26"/>
  <c r="AY47" i="26" s="1"/>
  <c r="BG47" i="26" s="1"/>
  <c r="BH47" i="26" s="1"/>
  <c r="BG105" i="26"/>
  <c r="BH105" i="26" s="1"/>
  <c r="AV718" i="26"/>
  <c r="AY718" i="26" s="1"/>
  <c r="BG718" i="26" s="1"/>
  <c r="BH718" i="26" s="1"/>
  <c r="AV578" i="26"/>
  <c r="AY578" i="26" s="1"/>
  <c r="BG578" i="26" s="1"/>
  <c r="BH578" i="26" s="1"/>
  <c r="AV42" i="26"/>
  <c r="AY42" i="26" s="1"/>
  <c r="BG42" i="26" s="1"/>
  <c r="BH42" i="26" s="1"/>
  <c r="BG755" i="26"/>
  <c r="BH755" i="26" s="1"/>
  <c r="AV608" i="26"/>
  <c r="AY608" i="26" s="1"/>
  <c r="BG608" i="26" s="1"/>
  <c r="BH608" i="26" s="1"/>
  <c r="AV306" i="26"/>
  <c r="AY306" i="26" s="1"/>
  <c r="BG306" i="26" s="1"/>
  <c r="BH306" i="26" s="1"/>
  <c r="AV347" i="26"/>
  <c r="AY347" i="26" s="1"/>
  <c r="BG347" i="26" s="1"/>
  <c r="BH347" i="26" s="1"/>
  <c r="AV58" i="26"/>
  <c r="AY58" i="26" s="1"/>
  <c r="BG58" i="26" s="1"/>
  <c r="BH58" i="26" s="1"/>
  <c r="AV274" i="26"/>
  <c r="AY274" i="26" s="1"/>
  <c r="BG274" i="26" s="1"/>
  <c r="BH274" i="26" s="1"/>
  <c r="AV144" i="26"/>
  <c r="AY144" i="26" s="1"/>
  <c r="BG144" i="26" s="1"/>
  <c r="BH144" i="26" s="1"/>
  <c r="AV74" i="26"/>
  <c r="AY74" i="26" s="1"/>
  <c r="BG74" i="26" s="1"/>
  <c r="BH74" i="26" s="1"/>
  <c r="AO827" i="26"/>
  <c r="AV285" i="26"/>
  <c r="AY285" i="26" s="1"/>
  <c r="BG285" i="26" s="1"/>
  <c r="BH285" i="26" s="1"/>
  <c r="AV325" i="26"/>
  <c r="AY325" i="26" s="1"/>
  <c r="BG325" i="26" s="1"/>
  <c r="BH325" i="26" s="1"/>
  <c r="AV455" i="26"/>
  <c r="AY455" i="26" s="1"/>
  <c r="BG455" i="26" s="1"/>
  <c r="BH455" i="26" s="1"/>
  <c r="AV684" i="26"/>
  <c r="AY684" i="26" s="1"/>
  <c r="BG684" i="26" s="1"/>
  <c r="BH684" i="26" s="1"/>
  <c r="AV655" i="26"/>
  <c r="AY655" i="26" s="1"/>
  <c r="BG655" i="26" s="1"/>
  <c r="BH655" i="26" s="1"/>
  <c r="AV344" i="26"/>
  <c r="AY344" i="26" s="1"/>
  <c r="BG344" i="26" s="1"/>
  <c r="BH344" i="26" s="1"/>
  <c r="AV605" i="26"/>
  <c r="AY605" i="26" s="1"/>
  <c r="BG605" i="26" s="1"/>
  <c r="BH605" i="26" s="1"/>
  <c r="AV78" i="26"/>
  <c r="AY78" i="26" s="1"/>
  <c r="BG78" i="26" s="1"/>
  <c r="BH78" i="26" s="1"/>
  <c r="AV132" i="26"/>
  <c r="AY132" i="26" s="1"/>
  <c r="BG132" i="26" s="1"/>
  <c r="BH132" i="26" s="1"/>
  <c r="AV418" i="26"/>
  <c r="AY418" i="26" s="1"/>
  <c r="BG418" i="26" s="1"/>
  <c r="BH418" i="26" s="1"/>
  <c r="AV580" i="26"/>
  <c r="AY580" i="26" s="1"/>
  <c r="BG580" i="26" s="1"/>
  <c r="BH580" i="26" s="1"/>
  <c r="AV798" i="26"/>
  <c r="AY798" i="26" s="1"/>
  <c r="BG798" i="26" s="1"/>
  <c r="BH798" i="26" s="1"/>
  <c r="AV802" i="26"/>
  <c r="AY802" i="26" s="1"/>
  <c r="BG802" i="26" s="1"/>
  <c r="BH802" i="26" s="1"/>
  <c r="AV781" i="26"/>
  <c r="AY781" i="26" s="1"/>
  <c r="BG781" i="26" s="1"/>
  <c r="BH781" i="26" s="1"/>
  <c r="AV797" i="26"/>
  <c r="AY797" i="26" s="1"/>
  <c r="BG797" i="26" s="1"/>
  <c r="BH797" i="26" s="1"/>
  <c r="AV29" i="26"/>
  <c r="AY29" i="26" s="1"/>
  <c r="BG29" i="26" s="1"/>
  <c r="BH29" i="26" s="1"/>
  <c r="AV667" i="26"/>
  <c r="AY667" i="26" s="1"/>
  <c r="BG667" i="26" s="1"/>
  <c r="BH667" i="26" s="1"/>
  <c r="AV333" i="26"/>
  <c r="AY333" i="26" s="1"/>
  <c r="BG333" i="26" s="1"/>
  <c r="BH333" i="26" s="1"/>
  <c r="AV322" i="26"/>
  <c r="AY322" i="26" s="1"/>
  <c r="BG322" i="26" s="1"/>
  <c r="BH322" i="26" s="1"/>
  <c r="AV194" i="26"/>
  <c r="AY194" i="26" s="1"/>
  <c r="BG194" i="26" s="1"/>
  <c r="BH194" i="26" s="1"/>
  <c r="AV555" i="26"/>
  <c r="AY555" i="26" s="1"/>
  <c r="AV91" i="26"/>
  <c r="AY91" i="26" s="1"/>
  <c r="BG91" i="26" s="1"/>
  <c r="BH91" i="26" s="1"/>
  <c r="AV50" i="26"/>
  <c r="AY50" i="26" s="1"/>
  <c r="BG50" i="26" s="1"/>
  <c r="BH50" i="26" s="1"/>
  <c r="AV55" i="26"/>
  <c r="AY55" i="26" s="1"/>
  <c r="BG55" i="26" s="1"/>
  <c r="BH55" i="26" s="1"/>
  <c r="AV747" i="26"/>
  <c r="AY747" i="26" s="1"/>
  <c r="BG747" i="26" s="1"/>
  <c r="BH747" i="26" s="1"/>
  <c r="AV735" i="26"/>
  <c r="AY735" i="26" s="1"/>
  <c r="BG735" i="26" s="1"/>
  <c r="BH735" i="26" s="1"/>
  <c r="AV124" i="26"/>
  <c r="AY124" i="26" s="1"/>
  <c r="BG124" i="26" s="1"/>
  <c r="BH124" i="26" s="1"/>
  <c r="AV297" i="26"/>
  <c r="AY297" i="26" s="1"/>
  <c r="BG297" i="26" s="1"/>
  <c r="BH297" i="26" s="1"/>
  <c r="AV175" i="26"/>
  <c r="AY175" i="26" s="1"/>
  <c r="BG175" i="26" s="1"/>
  <c r="BH175" i="26" s="1"/>
  <c r="AV284" i="26"/>
  <c r="AY284" i="26" s="1"/>
  <c r="BG284" i="26" s="1"/>
  <c r="BH284" i="26" s="1"/>
  <c r="AV163" i="26"/>
  <c r="AY163" i="26" s="1"/>
  <c r="BG163" i="26" s="1"/>
  <c r="BH163" i="26" s="1"/>
  <c r="AV36" i="26"/>
  <c r="AY36" i="26" s="1"/>
  <c r="BG36" i="26" s="1"/>
  <c r="BH36" i="26" s="1"/>
  <c r="AV172" i="26"/>
  <c r="AY172" i="26" s="1"/>
  <c r="BG172" i="26" s="1"/>
  <c r="BH172" i="26" s="1"/>
  <c r="AV323" i="26"/>
  <c r="AY323" i="26" s="1"/>
  <c r="BG323" i="26" s="1"/>
  <c r="BH323" i="26" s="1"/>
  <c r="AV515" i="26"/>
  <c r="AY515" i="26" s="1"/>
  <c r="BG515" i="26" s="1"/>
  <c r="BH515" i="26" s="1"/>
  <c r="AV520" i="26"/>
  <c r="AY520" i="26" s="1"/>
  <c r="BG520" i="26" s="1"/>
  <c r="BH520" i="26" s="1"/>
  <c r="AV475" i="26"/>
  <c r="AY475" i="26" s="1"/>
  <c r="BG475" i="26" s="1"/>
  <c r="BH475" i="26" s="1"/>
  <c r="AV715" i="26"/>
  <c r="AY715" i="26" s="1"/>
  <c r="BG715" i="26" s="1"/>
  <c r="BH715" i="26" s="1"/>
  <c r="AV432" i="26"/>
  <c r="AY432" i="26" s="1"/>
  <c r="BG432" i="26" s="1"/>
  <c r="BH432" i="26" s="1"/>
  <c r="AV697" i="26"/>
  <c r="AY697" i="26" s="1"/>
  <c r="BG697" i="26" s="1"/>
  <c r="BH697" i="26" s="1"/>
  <c r="AV517" i="26"/>
  <c r="AY517" i="26" s="1"/>
  <c r="BG517" i="26" s="1"/>
  <c r="BH517" i="26" s="1"/>
  <c r="AV651" i="26"/>
  <c r="AY651" i="26" s="1"/>
  <c r="BG651" i="26" s="1"/>
  <c r="BH651" i="26" s="1"/>
  <c r="AV349" i="26"/>
  <c r="AY349" i="26" s="1"/>
  <c r="BG349" i="26" s="1"/>
  <c r="BH349" i="26" s="1"/>
  <c r="AV205" i="26"/>
  <c r="AY205" i="26" s="1"/>
  <c r="BG205" i="26" s="1"/>
  <c r="BH205" i="26" s="1"/>
  <c r="AV642" i="26"/>
  <c r="AY642" i="26" s="1"/>
  <c r="BG642" i="26" s="1"/>
  <c r="BH642" i="26" s="1"/>
  <c r="AV63" i="26"/>
  <c r="AY63" i="26" s="1"/>
  <c r="BG63" i="26" s="1"/>
  <c r="BH63" i="26" s="1"/>
  <c r="AV742" i="26"/>
  <c r="AY742" i="26" s="1"/>
  <c r="BG742" i="26" s="1"/>
  <c r="BH742" i="26" s="1"/>
  <c r="AV52" i="26"/>
  <c r="AY52" i="26" s="1"/>
  <c r="BG52" i="26" s="1"/>
  <c r="BH52" i="26" s="1"/>
  <c r="AV249" i="26"/>
  <c r="AY249" i="26" s="1"/>
  <c r="BG249" i="26" s="1"/>
  <c r="BH249" i="26" s="1"/>
  <c r="AV231" i="26"/>
  <c r="AY231" i="26" s="1"/>
  <c r="BG231" i="26" s="1"/>
  <c r="BH231" i="26" s="1"/>
  <c r="AV265" i="26"/>
  <c r="AY265" i="26" s="1"/>
  <c r="BG265" i="26" s="1"/>
  <c r="BH265" i="26" s="1"/>
  <c r="AV586" i="26"/>
  <c r="AY586" i="26" s="1"/>
  <c r="BG586" i="26" s="1"/>
  <c r="BH586" i="26" s="1"/>
  <c r="AV773" i="26"/>
  <c r="AY773" i="26" s="1"/>
  <c r="BG773" i="26" s="1"/>
  <c r="BH773" i="26" s="1"/>
  <c r="AV790" i="26"/>
  <c r="AY790" i="26" s="1"/>
  <c r="BG790" i="26" s="1"/>
  <c r="BH790" i="26" s="1"/>
  <c r="AV791" i="26"/>
  <c r="AY791" i="26" s="1"/>
  <c r="BG791" i="26" s="1"/>
  <c r="BH791" i="26" s="1"/>
  <c r="AV807" i="26"/>
  <c r="AY807" i="26" s="1"/>
  <c r="BG807" i="26" s="1"/>
  <c r="BH807" i="26" s="1"/>
  <c r="AV156" i="26"/>
  <c r="AY156" i="26" s="1"/>
  <c r="BG156" i="26" s="1"/>
  <c r="BH156" i="26" s="1"/>
  <c r="AV409" i="26"/>
  <c r="AY409" i="26" s="1"/>
  <c r="BG409" i="26" s="1"/>
  <c r="BH409" i="26" s="1"/>
  <c r="AV26" i="26"/>
  <c r="AY26" i="26" s="1"/>
  <c r="BG26" i="26" s="1"/>
  <c r="BH26" i="26" s="1"/>
  <c r="AV465" i="26"/>
  <c r="AY465" i="26" s="1"/>
  <c r="BG465" i="26" s="1"/>
  <c r="BH465" i="26" s="1"/>
  <c r="AV83" i="26"/>
  <c r="AY83" i="26" s="1"/>
  <c r="BG83" i="26" s="1"/>
  <c r="BH83" i="26" s="1"/>
  <c r="AV572" i="26"/>
  <c r="AY572" i="26" s="1"/>
  <c r="BG572" i="26" s="1"/>
  <c r="BH572" i="26" s="1"/>
  <c r="AV585" i="26"/>
  <c r="AY585" i="26" s="1"/>
  <c r="BG585" i="26" s="1"/>
  <c r="BH585" i="26" s="1"/>
  <c r="AV654" i="26"/>
  <c r="AY654" i="26" s="1"/>
  <c r="BG654" i="26" s="1"/>
  <c r="BH654" i="26" s="1"/>
  <c r="AV9" i="26"/>
  <c r="AY9" i="26" s="1"/>
  <c r="BG9" i="26" s="1"/>
  <c r="BH9" i="26" s="1"/>
  <c r="AV453" i="26"/>
  <c r="AY453" i="26" s="1"/>
  <c r="BG453" i="26" s="1"/>
  <c r="BH453" i="26" s="1"/>
  <c r="AI826" i="26"/>
  <c r="AI820" i="26"/>
  <c r="AU17" i="26"/>
  <c r="AW17" i="26"/>
  <c r="AV288" i="26"/>
  <c r="AY288" i="26" s="1"/>
  <c r="BG288" i="26" s="1"/>
  <c r="BH288" i="26" s="1"/>
  <c r="AV505" i="26"/>
  <c r="AY505" i="26" s="1"/>
  <c r="BG505" i="26" s="1"/>
  <c r="BH505" i="26" s="1"/>
  <c r="BG555" i="26"/>
  <c r="BH555" i="26" s="1"/>
  <c r="AV329" i="26"/>
  <c r="AY329" i="26" s="1"/>
  <c r="BG329" i="26" s="1"/>
  <c r="BH329" i="26" s="1"/>
  <c r="AV442" i="26"/>
  <c r="AY442" i="26" s="1"/>
  <c r="BG442" i="26" s="1"/>
  <c r="BH442" i="26" s="1"/>
  <c r="AV665" i="26"/>
  <c r="AY665" i="26" s="1"/>
  <c r="BG665" i="26" s="1"/>
  <c r="BH665" i="26" s="1"/>
  <c r="AV196" i="26"/>
  <c r="AY196" i="26" s="1"/>
  <c r="BG196" i="26" s="1"/>
  <c r="BH196" i="26" s="1"/>
  <c r="AV212" i="26"/>
  <c r="AY212" i="26" s="1"/>
  <c r="BG212" i="26" s="1"/>
  <c r="BH212" i="26" s="1"/>
  <c r="AV489" i="26"/>
  <c r="AY489" i="26" s="1"/>
  <c r="BG489" i="26" s="1"/>
  <c r="BH489" i="26" s="1"/>
  <c r="AV470" i="26"/>
  <c r="AY470" i="26" s="1"/>
  <c r="BG470" i="26" s="1"/>
  <c r="BH470" i="26" s="1"/>
  <c r="AV670" i="26"/>
  <c r="AY670" i="26" s="1"/>
  <c r="BG670" i="26" s="1"/>
  <c r="BH670" i="26" s="1"/>
  <c r="AV363" i="26"/>
  <c r="AY363" i="26" s="1"/>
  <c r="BG363" i="26" s="1"/>
  <c r="BH363" i="26" s="1"/>
  <c r="BG717" i="26"/>
  <c r="BH717" i="26" s="1"/>
  <c r="AV759" i="26"/>
  <c r="AY759" i="26" s="1"/>
  <c r="BG759" i="26" s="1"/>
  <c r="BH759" i="26" s="1"/>
  <c r="AV276" i="26"/>
  <c r="AY276" i="26" s="1"/>
  <c r="BG276" i="26" s="1"/>
  <c r="BH276" i="26" s="1"/>
  <c r="AV812" i="26"/>
  <c r="AY812" i="26" s="1"/>
  <c r="BG812" i="26" s="1"/>
  <c r="BH812" i="26" s="1"/>
  <c r="AV808" i="26"/>
  <c r="AY808" i="26" s="1"/>
  <c r="BG808" i="26" s="1"/>
  <c r="BH808" i="26" s="1"/>
  <c r="AV44" i="26"/>
  <c r="AY44" i="26" s="1"/>
  <c r="BG44" i="26" s="1"/>
  <c r="BH44" i="26" s="1"/>
  <c r="AV384" i="26"/>
  <c r="AY384" i="26" s="1"/>
  <c r="BG384" i="26" s="1"/>
  <c r="BH384" i="26" s="1"/>
  <c r="AV195" i="26"/>
  <c r="AY195" i="26" s="1"/>
  <c r="BG195" i="26" s="1"/>
  <c r="BH195" i="26" s="1"/>
  <c r="BG457" i="26"/>
  <c r="BH457" i="26" s="1"/>
  <c r="AV611" i="26"/>
  <c r="AY611" i="26" s="1"/>
  <c r="BG611" i="26" s="1"/>
  <c r="BH611" i="26" s="1"/>
  <c r="AV499" i="26"/>
  <c r="AY499" i="26" s="1"/>
  <c r="BG499" i="26" s="1"/>
  <c r="BH499" i="26" s="1"/>
  <c r="BG677" i="26"/>
  <c r="BH677" i="26" s="1"/>
  <c r="AV479" i="26"/>
  <c r="AY479" i="26" s="1"/>
  <c r="BG479" i="26" s="1"/>
  <c r="BH479" i="26" s="1"/>
  <c r="AV93" i="26"/>
  <c r="AY93" i="26" s="1"/>
  <c r="BG93" i="26" s="1"/>
  <c r="BH93" i="26" s="1"/>
  <c r="AV341" i="26"/>
  <c r="AY341" i="26" s="1"/>
  <c r="BG341" i="26" s="1"/>
  <c r="BH341" i="26" s="1"/>
  <c r="AV348" i="26"/>
  <c r="AY348" i="26" s="1"/>
  <c r="BG348" i="26" s="1"/>
  <c r="BH348" i="26" s="1"/>
  <c r="AV207" i="26"/>
  <c r="AY207" i="26" s="1"/>
  <c r="BG207" i="26" s="1"/>
  <c r="BH207" i="26" s="1"/>
  <c r="AV595" i="26"/>
  <c r="AY595" i="26" s="1"/>
  <c r="BG595" i="26" s="1"/>
  <c r="BH595" i="26" s="1"/>
  <c r="BG116" i="26"/>
  <c r="BH116" i="26" s="1"/>
  <c r="AV155" i="26"/>
  <c r="AY155" i="26" s="1"/>
  <c r="BG155" i="26" s="1"/>
  <c r="BH155" i="26" s="1"/>
  <c r="AV263" i="26"/>
  <c r="AY263" i="26" s="1"/>
  <c r="BG263" i="26" s="1"/>
  <c r="BH263" i="26" s="1"/>
  <c r="AV769" i="26"/>
  <c r="AY769" i="26" s="1"/>
  <c r="BG769" i="26" s="1"/>
  <c r="BH769" i="26" s="1"/>
  <c r="AV13" i="26"/>
  <c r="AY13" i="26" s="1"/>
  <c r="BG13" i="26" s="1"/>
  <c r="BH13" i="26" s="1"/>
  <c r="AV147" i="26"/>
  <c r="AY147" i="26" s="1"/>
  <c r="BG147" i="26" s="1"/>
  <c r="BH147" i="26" s="1"/>
  <c r="AV182" i="26"/>
  <c r="AY182" i="26" s="1"/>
  <c r="BG182" i="26" s="1"/>
  <c r="BH182" i="26" s="1"/>
  <c r="AV282" i="26"/>
  <c r="AY282" i="26" s="1"/>
  <c r="BG282" i="26" s="1"/>
  <c r="BH282" i="26" s="1"/>
  <c r="AV39" i="26"/>
  <c r="AY39" i="26" s="1"/>
  <c r="BG39" i="26" s="1"/>
  <c r="BH39" i="26" s="1"/>
  <c r="AV749" i="26"/>
  <c r="AY749" i="26" s="1"/>
  <c r="BG749" i="26" s="1"/>
  <c r="BH749" i="26" s="1"/>
  <c r="AV620" i="26"/>
  <c r="AY620" i="26" s="1"/>
  <c r="BG620" i="26" s="1"/>
  <c r="BH620" i="26" s="1"/>
  <c r="AV292" i="26"/>
  <c r="AY292" i="26" s="1"/>
  <c r="BG292" i="26" s="1"/>
  <c r="BH292" i="26" s="1"/>
  <c r="AV123" i="26"/>
  <c r="AY123" i="26" s="1"/>
  <c r="BG123" i="26" s="1"/>
  <c r="BH123" i="26" s="1"/>
  <c r="AV51" i="26"/>
  <c r="AY51" i="26" s="1"/>
  <c r="BG51" i="26" s="1"/>
  <c r="BH51" i="26" s="1"/>
  <c r="BG730" i="26"/>
  <c r="BH730" i="26" s="1"/>
  <c r="BG477" i="26"/>
  <c r="BH477" i="26" s="1"/>
  <c r="AV528" i="26"/>
  <c r="AY528" i="26" s="1"/>
  <c r="BG528" i="26" s="1"/>
  <c r="BH528" i="26" s="1"/>
  <c r="AV512" i="26"/>
  <c r="AY512" i="26" s="1"/>
  <c r="BG512" i="26" s="1"/>
  <c r="BH512" i="26" s="1"/>
  <c r="AV427" i="26"/>
  <c r="AY427" i="26" s="1"/>
  <c r="BG427" i="26" s="1"/>
  <c r="BH427" i="26" s="1"/>
  <c r="AV526" i="26"/>
  <c r="AY526" i="26" s="1"/>
  <c r="BG526" i="26" s="1"/>
  <c r="BH526" i="26" s="1"/>
  <c r="AV542" i="26"/>
  <c r="AY542" i="26" s="1"/>
  <c r="BG542" i="26" s="1"/>
  <c r="BH542" i="26" s="1"/>
  <c r="BG471" i="26"/>
  <c r="BH471" i="26" s="1"/>
  <c r="AV202" i="26"/>
  <c r="AY202" i="26" s="1"/>
  <c r="BG202" i="26" s="1"/>
  <c r="BH202" i="26" s="1"/>
  <c r="AV518" i="26"/>
  <c r="AY518" i="26" s="1"/>
  <c r="BG518" i="26" s="1"/>
  <c r="BH518" i="26" s="1"/>
  <c r="AV661" i="26"/>
  <c r="AY661" i="26" s="1"/>
  <c r="BG661" i="26" s="1"/>
  <c r="BH661" i="26" s="1"/>
  <c r="AV355" i="26"/>
  <c r="AY355" i="26" s="1"/>
  <c r="BG355" i="26" s="1"/>
  <c r="BH355" i="26" s="1"/>
  <c r="AV359" i="26"/>
  <c r="AY359" i="26" s="1"/>
  <c r="BG359" i="26" s="1"/>
  <c r="BH359" i="26" s="1"/>
  <c r="AV206" i="26"/>
  <c r="AY206" i="26" s="1"/>
  <c r="BG206" i="26" s="1"/>
  <c r="BH206" i="26" s="1"/>
  <c r="AV72" i="26"/>
  <c r="AY72" i="26" s="1"/>
  <c r="BG72" i="26" s="1"/>
  <c r="BH72" i="26" s="1"/>
  <c r="AV89" i="26"/>
  <c r="AY89" i="26" s="1"/>
  <c r="BG89" i="26" s="1"/>
  <c r="BH89" i="26" s="1"/>
  <c r="AV599" i="26"/>
  <c r="AY599" i="26" s="1"/>
  <c r="BG599" i="26" s="1"/>
  <c r="BH599" i="26" s="1"/>
  <c r="AV721" i="26"/>
  <c r="AY721" i="26" s="1"/>
  <c r="BG721" i="26" s="1"/>
  <c r="BH721" i="26" s="1"/>
  <c r="AV108" i="26"/>
  <c r="AY108" i="26" s="1"/>
  <c r="BG108" i="26" s="1"/>
  <c r="BH108" i="26" s="1"/>
  <c r="AV48" i="26"/>
  <c r="AY48" i="26" s="1"/>
  <c r="BG48" i="26" s="1"/>
  <c r="BH48" i="26" s="1"/>
  <c r="AV417" i="26"/>
  <c r="AY417" i="26" s="1"/>
  <c r="BG417" i="26" s="1"/>
  <c r="BH417" i="26" s="1"/>
  <c r="AV256" i="26"/>
  <c r="AY256" i="26" s="1"/>
  <c r="BG256" i="26" s="1"/>
  <c r="BH256" i="26" s="1"/>
  <c r="BG760" i="26"/>
  <c r="BH760" i="26" s="1"/>
  <c r="AV582" i="26"/>
  <c r="AY582" i="26" s="1"/>
  <c r="BG582" i="26" s="1"/>
  <c r="BH582" i="26" s="1"/>
  <c r="AV776" i="26"/>
  <c r="AY776" i="26" s="1"/>
  <c r="BG776" i="26" s="1"/>
  <c r="BH776" i="26" s="1"/>
  <c r="AV782" i="26"/>
  <c r="AY782" i="26" s="1"/>
  <c r="BG782" i="26" s="1"/>
  <c r="BH782" i="26" s="1"/>
  <c r="AV250" i="26"/>
  <c r="AY250" i="26" s="1"/>
  <c r="BG250" i="26" s="1"/>
  <c r="BH250" i="26" s="1"/>
  <c r="AV245" i="26"/>
  <c r="AY245" i="26" s="1"/>
  <c r="BG245" i="26" s="1"/>
  <c r="BH245" i="26" s="1"/>
  <c r="AV218" i="26"/>
  <c r="AY218" i="26" s="1"/>
  <c r="BG218" i="26" s="1"/>
  <c r="BH218" i="26" s="1"/>
  <c r="AV501" i="26"/>
  <c r="AY501" i="26" s="1"/>
  <c r="BG501" i="26" s="1"/>
  <c r="BH501" i="26" s="1"/>
  <c r="AV675" i="26"/>
  <c r="AY675" i="26" s="1"/>
  <c r="BG675" i="26" s="1"/>
  <c r="BH675" i="26" s="1"/>
  <c r="AV619" i="26"/>
  <c r="AY619" i="26" s="1"/>
  <c r="BG619" i="26" s="1"/>
  <c r="BH619" i="26" s="1"/>
  <c r="AV719" i="26"/>
  <c r="AY719" i="26" s="1"/>
  <c r="BG719" i="26" s="1"/>
  <c r="BH719" i="26" s="1"/>
  <c r="AV170" i="26"/>
  <c r="AY170" i="26" s="1"/>
  <c r="BG170" i="26" s="1"/>
  <c r="BH170" i="26" s="1"/>
  <c r="AV210" i="26"/>
  <c r="AY210" i="26" s="1"/>
  <c r="BG210" i="26" s="1"/>
  <c r="BH210" i="26" s="1"/>
  <c r="AV32" i="26"/>
  <c r="AY32" i="26" s="1"/>
  <c r="BG32" i="26" s="1"/>
  <c r="BH32" i="26" s="1"/>
  <c r="AV311" i="26"/>
  <c r="AY311" i="26" s="1"/>
  <c r="BG311" i="26" s="1"/>
  <c r="BH311" i="26" s="1"/>
  <c r="AV197" i="26"/>
  <c r="AY197" i="26" s="1"/>
  <c r="BG197" i="26" s="1"/>
  <c r="BH197" i="26" s="1"/>
  <c r="AV508" i="26"/>
  <c r="AY508" i="26" s="1"/>
  <c r="BG508" i="26" s="1"/>
  <c r="BH508" i="26" s="1"/>
  <c r="AV657" i="26"/>
  <c r="AY657" i="26" s="1"/>
  <c r="BG657" i="26" s="1"/>
  <c r="BH657" i="26" s="1"/>
  <c r="AV374" i="26"/>
  <c r="AY374" i="26" s="1"/>
  <c r="BG374" i="26" s="1"/>
  <c r="BH374" i="26" s="1"/>
  <c r="AV167" i="26"/>
  <c r="AY167" i="26" s="1"/>
  <c r="BG167" i="26" s="1"/>
  <c r="BH167" i="26" s="1"/>
  <c r="AV386" i="26"/>
  <c r="AY386" i="26" s="1"/>
  <c r="BG386" i="26" s="1"/>
  <c r="BH386" i="26" s="1"/>
  <c r="AV482" i="26"/>
  <c r="AY482" i="26" s="1"/>
  <c r="BG482" i="26" s="1"/>
  <c r="BH482" i="26" s="1"/>
  <c r="AV631" i="26"/>
  <c r="AY631" i="26" s="1"/>
  <c r="BG631" i="26" s="1"/>
  <c r="BH631" i="26" s="1"/>
  <c r="AV574" i="26"/>
  <c r="AY574" i="26" s="1"/>
  <c r="BG574" i="26" s="1"/>
  <c r="BH574" i="26" s="1"/>
  <c r="AV692" i="26"/>
  <c r="AY692" i="26" s="1"/>
  <c r="BG692" i="26" s="1"/>
  <c r="BH692" i="26" s="1"/>
  <c r="AV351" i="26"/>
  <c r="AY351" i="26" s="1"/>
  <c r="BG351" i="26" s="1"/>
  <c r="BH351" i="26" s="1"/>
  <c r="AV598" i="26"/>
  <c r="AY598" i="26" s="1"/>
  <c r="BG598" i="26" s="1"/>
  <c r="BH598" i="26" s="1"/>
  <c r="AV49" i="26"/>
  <c r="AY49" i="26" s="1"/>
  <c r="BG49" i="26" s="1"/>
  <c r="BH49" i="26" s="1"/>
  <c r="AV576" i="26"/>
  <c r="AY576" i="26" s="1"/>
  <c r="BG576" i="26" s="1"/>
  <c r="BH576" i="26" s="1"/>
  <c r="AM827" i="26"/>
  <c r="AV496" i="26"/>
  <c r="AY496" i="26" s="1"/>
  <c r="BG496" i="26" s="1"/>
  <c r="BH496" i="26" s="1"/>
  <c r="AV656" i="26"/>
  <c r="AY656" i="26" s="1"/>
  <c r="BG656" i="26" s="1"/>
  <c r="BH656" i="26" s="1"/>
  <c r="AV70" i="26"/>
  <c r="AY70" i="26" s="1"/>
  <c r="BG70" i="26" s="1"/>
  <c r="BH70" i="26" s="1"/>
  <c r="AV357" i="26"/>
  <c r="AY357" i="26" s="1"/>
  <c r="BG357" i="26" s="1"/>
  <c r="BH357" i="26" s="1"/>
  <c r="AV625" i="26"/>
  <c r="AY625" i="26" s="1"/>
  <c r="BG625" i="26" s="1"/>
  <c r="BH625" i="26" s="1"/>
  <c r="AV817" i="26"/>
  <c r="AY817" i="26" s="1"/>
  <c r="BG817" i="26" s="1"/>
  <c r="BH817" i="26" s="1"/>
  <c r="AV313" i="26"/>
  <c r="AY313" i="26" s="1"/>
  <c r="BG313" i="26" s="1"/>
  <c r="BH313" i="26" s="1"/>
  <c r="BG33" i="26"/>
  <c r="BH33" i="26" s="1"/>
  <c r="AV318" i="26"/>
  <c r="AY318" i="26" s="1"/>
  <c r="BG318" i="26" s="1"/>
  <c r="BH318" i="26" s="1"/>
  <c r="AV294" i="26"/>
  <c r="AY294" i="26" s="1"/>
  <c r="BG294" i="26" s="1"/>
  <c r="BH294" i="26" s="1"/>
  <c r="AV649" i="26"/>
  <c r="AY649" i="26" s="1"/>
  <c r="BG649" i="26" s="1"/>
  <c r="BH649" i="26" s="1"/>
  <c r="AV614" i="26"/>
  <c r="AY614" i="26" s="1"/>
  <c r="BG614" i="26" s="1"/>
  <c r="BH614" i="26" s="1"/>
  <c r="AV425" i="26"/>
  <c r="AY425" i="26" s="1"/>
  <c r="BG425" i="26" s="1"/>
  <c r="BH425" i="26" s="1"/>
  <c r="AV533" i="26"/>
  <c r="AY533" i="26" s="1"/>
  <c r="BG533" i="26" s="1"/>
  <c r="BH533" i="26" s="1"/>
  <c r="AV458" i="26"/>
  <c r="AY458" i="26" s="1"/>
  <c r="BG458" i="26" s="1"/>
  <c r="BH458" i="26" s="1"/>
  <c r="AV441" i="26"/>
  <c r="AY441" i="26" s="1"/>
  <c r="BG441" i="26" s="1"/>
  <c r="BH441" i="26" s="1"/>
  <c r="BG490" i="26"/>
  <c r="BH490" i="26" s="1"/>
  <c r="AV509" i="26"/>
  <c r="AY509" i="26" s="1"/>
  <c r="BG509" i="26" s="1"/>
  <c r="BH509" i="26" s="1"/>
  <c r="AV708" i="26"/>
  <c r="AY708" i="26" s="1"/>
  <c r="BG708" i="26" s="1"/>
  <c r="BH708" i="26" s="1"/>
  <c r="BG345" i="26"/>
  <c r="BH345" i="26" s="1"/>
  <c r="AV600" i="26"/>
  <c r="AY600" i="26" s="1"/>
  <c r="BG600" i="26" s="1"/>
  <c r="BH600" i="26" s="1"/>
  <c r="AV372" i="26"/>
  <c r="AY372" i="26" s="1"/>
  <c r="BG372" i="26" s="1"/>
  <c r="BH372" i="26" s="1"/>
  <c r="AV95" i="26"/>
  <c r="AY95" i="26" s="1"/>
  <c r="BG95" i="26" s="1"/>
  <c r="BH95" i="26" s="1"/>
  <c r="BG60" i="26"/>
  <c r="BH60" i="26" s="1"/>
  <c r="AV112" i="26"/>
  <c r="AY112" i="26" s="1"/>
  <c r="BG112" i="26" s="1"/>
  <c r="BH112" i="26" s="1"/>
  <c r="AV126" i="26"/>
  <c r="AY126" i="26" s="1"/>
  <c r="BG126" i="26" s="1"/>
  <c r="BH126" i="26" s="1"/>
  <c r="AV152" i="26"/>
  <c r="AY152" i="26" s="1"/>
  <c r="BG152" i="26" s="1"/>
  <c r="BH152" i="26" s="1"/>
  <c r="AV247" i="26"/>
  <c r="AY247" i="26" s="1"/>
  <c r="BG247" i="26" s="1"/>
  <c r="BH247" i="26" s="1"/>
  <c r="AV587" i="26"/>
  <c r="AY587" i="26" s="1"/>
  <c r="BG587" i="26" s="1"/>
  <c r="BH587" i="26" s="1"/>
  <c r="AV789" i="26"/>
  <c r="AY789" i="26" s="1"/>
  <c r="BG789" i="26" s="1"/>
  <c r="BH789" i="26" s="1"/>
  <c r="AV38" i="26"/>
  <c r="AY38" i="26" s="1"/>
  <c r="BG38" i="26" s="1"/>
  <c r="BH38" i="26" s="1"/>
  <c r="AV18" i="26"/>
  <c r="AY18" i="26" s="1"/>
  <c r="BG18" i="26" s="1"/>
  <c r="BH18" i="26" s="1"/>
  <c r="AV135" i="26"/>
  <c r="AY135" i="26" s="1"/>
  <c r="BG135" i="26" s="1"/>
  <c r="BH135" i="26" s="1"/>
  <c r="AV14" i="26"/>
  <c r="AY14" i="26" s="1"/>
  <c r="BG14" i="26" s="1"/>
  <c r="BH14" i="26" s="1"/>
  <c r="BG711" i="26"/>
  <c r="BH711" i="26" s="1"/>
  <c r="AV219" i="26"/>
  <c r="AY219" i="26" s="1"/>
  <c r="BG219" i="26" s="1"/>
  <c r="BH219" i="26" s="1"/>
  <c r="AV448" i="26"/>
  <c r="AY448" i="26" s="1"/>
  <c r="BG448" i="26" s="1"/>
  <c r="BH448" i="26" s="1"/>
  <c r="AV467" i="26"/>
  <c r="AY467" i="26" s="1"/>
  <c r="BG467" i="26" s="1"/>
  <c r="BH467" i="26" s="1"/>
  <c r="AV19" i="26"/>
  <c r="AY19" i="26" s="1"/>
  <c r="BG19" i="26" s="1"/>
  <c r="BH19" i="26" s="1"/>
  <c r="BG340" i="26"/>
  <c r="BH340" i="26" s="1"/>
  <c r="AV88" i="26"/>
  <c r="AY88" i="26" s="1"/>
  <c r="BG88" i="26" s="1"/>
  <c r="BH88" i="26" s="1"/>
  <c r="AV395" i="26"/>
  <c r="AY395" i="26" s="1"/>
  <c r="BG395" i="26" s="1"/>
  <c r="BH395" i="26" s="1"/>
  <c r="AV354" i="26"/>
  <c r="AY354" i="26" s="1"/>
  <c r="BG354" i="26" s="1"/>
  <c r="BH354" i="26" s="1"/>
  <c r="BG66" i="26"/>
  <c r="BH66" i="26" s="1"/>
  <c r="AV732" i="26"/>
  <c r="AY732" i="26" s="1"/>
  <c r="BG732" i="26" s="1"/>
  <c r="BH732" i="26" s="1"/>
  <c r="AV753" i="26"/>
  <c r="AY753" i="26" s="1"/>
  <c r="BG753" i="26" s="1"/>
  <c r="BH753" i="26" s="1"/>
  <c r="AV778" i="26"/>
  <c r="AY778" i="26" s="1"/>
  <c r="BG778" i="26" s="1"/>
  <c r="BH778" i="26" s="1"/>
  <c r="AV406" i="26"/>
  <c r="AY406" i="26" s="1"/>
  <c r="BG406" i="26" s="1"/>
  <c r="BH406" i="26" s="1"/>
  <c r="AV616" i="26"/>
  <c r="AY616" i="26" s="1"/>
  <c r="BG616" i="26" s="1"/>
  <c r="BH616" i="26" s="1"/>
  <c r="AV592" i="26"/>
  <c r="AY592" i="26" s="1"/>
  <c r="BG592" i="26" s="1"/>
  <c r="BH592" i="26" s="1"/>
  <c r="AV497" i="26"/>
  <c r="AY497" i="26" s="1"/>
  <c r="BG497" i="26" s="1"/>
  <c r="BH497" i="26" s="1"/>
  <c r="AV102" i="26"/>
  <c r="AY102" i="26" s="1"/>
  <c r="BG102" i="26" s="1"/>
  <c r="BH102" i="26" s="1"/>
  <c r="AV756" i="26"/>
  <c r="AY756" i="26" s="1"/>
  <c r="BG756" i="26" s="1"/>
  <c r="BH756" i="26" s="1"/>
  <c r="AV437" i="26"/>
  <c r="AY437" i="26" s="1"/>
  <c r="BG437" i="26" s="1"/>
  <c r="BH437" i="26" s="1"/>
  <c r="AV426" i="26"/>
  <c r="AY426" i="26" s="1"/>
  <c r="BG426" i="26" s="1"/>
  <c r="BH426" i="26" s="1"/>
  <c r="AV469" i="26"/>
  <c r="AY469" i="26" s="1"/>
  <c r="BG469" i="26" s="1"/>
  <c r="BH469" i="26" s="1"/>
  <c r="AV494" i="26"/>
  <c r="AY494" i="26" s="1"/>
  <c r="BG494" i="26" s="1"/>
  <c r="BH494" i="26" s="1"/>
  <c r="AV481" i="26"/>
  <c r="AY481" i="26" s="1"/>
  <c r="BG481" i="26" s="1"/>
  <c r="BH481" i="26" s="1"/>
  <c r="AV431" i="26"/>
  <c r="AY431" i="26" s="1"/>
  <c r="BG431" i="26" s="1"/>
  <c r="BH431" i="26" s="1"/>
  <c r="AV671" i="26"/>
  <c r="AY671" i="26" s="1"/>
  <c r="BG671" i="26" s="1"/>
  <c r="BH671" i="26" s="1"/>
  <c r="AV603" i="26"/>
  <c r="AY603" i="26" s="1"/>
  <c r="BG603" i="26" s="1"/>
  <c r="BH603" i="26" s="1"/>
  <c r="BG215" i="26"/>
  <c r="BH215" i="26" s="1"/>
  <c r="BG741" i="26"/>
  <c r="BH741" i="26" s="1"/>
  <c r="AV216" i="26"/>
  <c r="AY216" i="26" s="1"/>
  <c r="BG216" i="26" s="1"/>
  <c r="BH216" i="26" s="1"/>
  <c r="AV53" i="26"/>
  <c r="AY53" i="26" s="1"/>
  <c r="BG53" i="26" s="1"/>
  <c r="BH53" i="26" s="1"/>
  <c r="AV729" i="26"/>
  <c r="AY729" i="26" s="1"/>
  <c r="BG729" i="26" s="1"/>
  <c r="BH729" i="26" s="1"/>
  <c r="AV140" i="26"/>
  <c r="AY140" i="26" s="1"/>
  <c r="BG140" i="26" s="1"/>
  <c r="BH140" i="26" s="1"/>
  <c r="BG238" i="26"/>
  <c r="BH238" i="26" s="1"/>
  <c r="AV229" i="26"/>
  <c r="AY229" i="26" s="1"/>
  <c r="BG229" i="26" s="1"/>
  <c r="BH229" i="26" s="1"/>
  <c r="AV794" i="26"/>
  <c r="AY794" i="26" s="1"/>
  <c r="BG794" i="26" s="1"/>
  <c r="BH794" i="26" s="1"/>
  <c r="AV168" i="26"/>
  <c r="AY168" i="26" s="1"/>
  <c r="BG168" i="26" s="1"/>
  <c r="BH168" i="26" s="1"/>
  <c r="AV237" i="26"/>
  <c r="AY237" i="26" s="1"/>
  <c r="BG237" i="26" s="1"/>
  <c r="BH237" i="26" s="1"/>
  <c r="AV772" i="26"/>
  <c r="AY772" i="26" s="1"/>
  <c r="BG772" i="26" s="1"/>
  <c r="BH772" i="26" s="1"/>
  <c r="AV785" i="26"/>
  <c r="AY785" i="26" s="1"/>
  <c r="BG785" i="26" s="1"/>
  <c r="BH785" i="26" s="1"/>
  <c r="AV302" i="26"/>
  <c r="AY302" i="26" s="1"/>
  <c r="BG302" i="26" s="1"/>
  <c r="BH302" i="26" s="1"/>
  <c r="AV629" i="26"/>
  <c r="AY629" i="26" s="1"/>
  <c r="BG629" i="26" s="1"/>
  <c r="BH629" i="26" s="1"/>
  <c r="AV495" i="26"/>
  <c r="AY495" i="26" s="1"/>
  <c r="BG495" i="26" s="1"/>
  <c r="BH495" i="26" s="1"/>
  <c r="AV739" i="26"/>
  <c r="AY739" i="26" s="1"/>
  <c r="BG739" i="26" s="1"/>
  <c r="BH739" i="26" s="1"/>
  <c r="AV54" i="26"/>
  <c r="AY54" i="26" s="1"/>
  <c r="BG54" i="26" s="1"/>
  <c r="BH54" i="26" s="1"/>
  <c r="AV727" i="26"/>
  <c r="AY727" i="26" s="1"/>
  <c r="BG727" i="26" s="1"/>
  <c r="BH727" i="26" s="1"/>
  <c r="AV503" i="26"/>
  <c r="AY503" i="26" s="1"/>
  <c r="BG503" i="26" s="1"/>
  <c r="BH503" i="26" s="1"/>
  <c r="AV562" i="26"/>
  <c r="AY562" i="26" s="1"/>
  <c r="BG562" i="26" s="1"/>
  <c r="BH562" i="26" s="1"/>
  <c r="AV94" i="26"/>
  <c r="AY94" i="26" s="1"/>
  <c r="BG94" i="26" s="1"/>
  <c r="BH94" i="26" s="1"/>
  <c r="AV382" i="26"/>
  <c r="AY382" i="26" s="1"/>
  <c r="BG382" i="26" s="1"/>
  <c r="BH382" i="26" s="1"/>
  <c r="AV334" i="26"/>
  <c r="AY334" i="26" s="1"/>
  <c r="BG334" i="26" s="1"/>
  <c r="BH334" i="26" s="1"/>
  <c r="AV552" i="26"/>
  <c r="AY552" i="26" s="1"/>
  <c r="BG552" i="26" s="1"/>
  <c r="BH552" i="26" s="1"/>
  <c r="AV356" i="26"/>
  <c r="AY356" i="26" s="1"/>
  <c r="BG356" i="26" s="1"/>
  <c r="BH356" i="26" s="1"/>
  <c r="AV286" i="26"/>
  <c r="AY286" i="26" s="1"/>
  <c r="BG286" i="26" s="1"/>
  <c r="BH286" i="26" s="1"/>
  <c r="AV568" i="26"/>
  <c r="AY568" i="26" s="1"/>
  <c r="BG568" i="26" s="1"/>
  <c r="BH568" i="26" s="1"/>
  <c r="BG104" i="26"/>
  <c r="BH104" i="26" s="1"/>
  <c r="AV142" i="26"/>
  <c r="AY142" i="26" s="1"/>
  <c r="BG142" i="26" s="1"/>
  <c r="BH142" i="26" s="1"/>
  <c r="AV754" i="26"/>
  <c r="AY754" i="26" s="1"/>
  <c r="BG754" i="26" s="1"/>
  <c r="BH754" i="26" s="1"/>
  <c r="AV556" i="26"/>
  <c r="AY556" i="26" s="1"/>
  <c r="BG556" i="26" s="1"/>
  <c r="BH556" i="26" s="1"/>
  <c r="AV450" i="26"/>
  <c r="AY450" i="26" s="1"/>
  <c r="BG450" i="26" s="1"/>
  <c r="BH450" i="26" s="1"/>
  <c r="AV733" i="26"/>
  <c r="AY733" i="26" s="1"/>
  <c r="BG733" i="26" s="1"/>
  <c r="BH733" i="26" s="1"/>
  <c r="AV109" i="26"/>
  <c r="AY109" i="26" s="1"/>
  <c r="BG109" i="26" s="1"/>
  <c r="BH109" i="26" s="1"/>
  <c r="AV293" i="26"/>
  <c r="AY293" i="26" s="1"/>
  <c r="BG293" i="26" s="1"/>
  <c r="BH293" i="26" s="1"/>
  <c r="AV191" i="26"/>
  <c r="AY191" i="26" s="1"/>
  <c r="BG191" i="26" s="1"/>
  <c r="BH191" i="26" s="1"/>
  <c r="AN827" i="26"/>
  <c r="AV145" i="26"/>
  <c r="AY145" i="26" s="1"/>
  <c r="BG145" i="26" s="1"/>
  <c r="BH145" i="26" s="1"/>
  <c r="AV278" i="26"/>
  <c r="AY278" i="26" s="1"/>
  <c r="BG278" i="26" s="1"/>
  <c r="BH278" i="26" s="1"/>
  <c r="AV179" i="26"/>
  <c r="AY179" i="26" s="1"/>
  <c r="BG179" i="26" s="1"/>
  <c r="BH179" i="26" s="1"/>
  <c r="BG513" i="26"/>
  <c r="BH513" i="26" s="1"/>
  <c r="AV97" i="26"/>
  <c r="AY97" i="26" s="1"/>
  <c r="BG97" i="26" s="1"/>
  <c r="BH97" i="26" s="1"/>
  <c r="AV663" i="26"/>
  <c r="AY663" i="26" s="1"/>
  <c r="BG663" i="26" s="1"/>
  <c r="BH663" i="26" s="1"/>
  <c r="AV561" i="26"/>
  <c r="AY561" i="26" s="1"/>
  <c r="BG561" i="26" s="1"/>
  <c r="BH561" i="26" s="1"/>
  <c r="AV669" i="26"/>
  <c r="AY669" i="26" s="1"/>
  <c r="BG669" i="26" s="1"/>
  <c r="BH669" i="26" s="1"/>
  <c r="AV704" i="26"/>
  <c r="AY704" i="26" s="1"/>
  <c r="BG704" i="26" s="1"/>
  <c r="BH704" i="26" s="1"/>
  <c r="BG638" i="26"/>
  <c r="BH638" i="26" s="1"/>
  <c r="AV705" i="26"/>
  <c r="AY705" i="26" s="1"/>
  <c r="BG705" i="26" s="1"/>
  <c r="BH705" i="26" s="1"/>
  <c r="BG209" i="26"/>
  <c r="BH209" i="26" s="1"/>
  <c r="AV393" i="26"/>
  <c r="AY393" i="26" s="1"/>
  <c r="BG393" i="26" s="1"/>
  <c r="BH393" i="26" s="1"/>
  <c r="AV79" i="26"/>
  <c r="AY79" i="26" s="1"/>
  <c r="BG79" i="26" s="1"/>
  <c r="BH79" i="26" s="1"/>
  <c r="BG151" i="26"/>
  <c r="BH151" i="26" s="1"/>
  <c r="AV416" i="26"/>
  <c r="AY416" i="26" s="1"/>
  <c r="BG416" i="26" s="1"/>
  <c r="BH416" i="26" s="1"/>
  <c r="AV262" i="26"/>
  <c r="AY262" i="26" s="1"/>
  <c r="BG262" i="26" s="1"/>
  <c r="BH262" i="26" s="1"/>
  <c r="BG220" i="26"/>
  <c r="BH220" i="26" s="1"/>
  <c r="AV766" i="26"/>
  <c r="AY766" i="26" s="1"/>
  <c r="BG766" i="26" s="1"/>
  <c r="BH766" i="26" s="1"/>
  <c r="AV223" i="26"/>
  <c r="AY223" i="26" s="1"/>
  <c r="BG223" i="26" s="1"/>
  <c r="BH223" i="26" s="1"/>
  <c r="AV768" i="26"/>
  <c r="AY768" i="26" s="1"/>
  <c r="BG768" i="26" s="1"/>
  <c r="BH768" i="26" s="1"/>
  <c r="AV296" i="26"/>
  <c r="AY296" i="26" s="1"/>
  <c r="BG296" i="26" s="1"/>
  <c r="BH296" i="26" s="1"/>
  <c r="BG148" i="26"/>
  <c r="BH148" i="26" s="1"/>
  <c r="AV153" i="26"/>
  <c r="AY153" i="26" s="1"/>
  <c r="BG153" i="26" s="1"/>
  <c r="BH153" i="26" s="1"/>
  <c r="BG466" i="26"/>
  <c r="BH466" i="26" s="1"/>
  <c r="AV551" i="26"/>
  <c r="AY551" i="26" s="1"/>
  <c r="BG551" i="26" s="1"/>
  <c r="BH551" i="26" s="1"/>
  <c r="AV445" i="26"/>
  <c r="AY445" i="26" s="1"/>
  <c r="BG445" i="26" s="1"/>
  <c r="BH445" i="26" s="1"/>
  <c r="AV342" i="26"/>
  <c r="AY342" i="26" s="1"/>
  <c r="BG342" i="26" s="1"/>
  <c r="BH342" i="26" s="1"/>
  <c r="BG391" i="26"/>
  <c r="BH391" i="26" s="1"/>
  <c r="AV774" i="26"/>
  <c r="AY774" i="26" s="1"/>
  <c r="BG774" i="26" s="1"/>
  <c r="BH774" i="26" s="1"/>
  <c r="AV813" i="26"/>
  <c r="AY813" i="26" s="1"/>
  <c r="BG813" i="26" s="1"/>
  <c r="BH813" i="26" s="1"/>
  <c r="BG408" i="26"/>
  <c r="BH408" i="26" s="1"/>
  <c r="AV174" i="26"/>
  <c r="AY174" i="26" s="1"/>
  <c r="BG174" i="26" s="1"/>
  <c r="BH174" i="26" s="1"/>
  <c r="AV173" i="26"/>
  <c r="AY173" i="26" s="1"/>
  <c r="BG173" i="26" s="1"/>
  <c r="BH173" i="26" s="1"/>
  <c r="AV67" i="26"/>
  <c r="AY67" i="26" s="1"/>
  <c r="BG67" i="26" s="1"/>
  <c r="BH67" i="26" s="1"/>
  <c r="AV127" i="26"/>
  <c r="AY127" i="26" s="1"/>
  <c r="BG127" i="26" s="1"/>
  <c r="BH127" i="26" s="1"/>
  <c r="AV27" i="26"/>
  <c r="AY27" i="26" s="1"/>
  <c r="BG27" i="26" s="1"/>
  <c r="BH27" i="26" s="1"/>
  <c r="AV15" i="26"/>
  <c r="AY15" i="26" s="1"/>
  <c r="BG15" i="26" s="1"/>
  <c r="BH15" i="26" s="1"/>
  <c r="AV398" i="26"/>
  <c r="AY398" i="26" s="1"/>
  <c r="BG398" i="26" s="1"/>
  <c r="BH398" i="26" s="1"/>
  <c r="AV131" i="26"/>
  <c r="AY131" i="26" s="1"/>
  <c r="BG131" i="26" s="1"/>
  <c r="BH131" i="26" s="1"/>
  <c r="BG396" i="26"/>
  <c r="BH396" i="26" s="1"/>
  <c r="AV429" i="26"/>
  <c r="AY429" i="26" s="1"/>
  <c r="BG429" i="26" s="1"/>
  <c r="BH429" i="26" s="1"/>
  <c r="AV532" i="26"/>
  <c r="AY532" i="26" s="1"/>
  <c r="BG532" i="26" s="1"/>
  <c r="BH532" i="26" s="1"/>
  <c r="AV449" i="26"/>
  <c r="AY449" i="26" s="1"/>
  <c r="BG449" i="26" s="1"/>
  <c r="BH449" i="26" s="1"/>
  <c r="AV211" i="26"/>
  <c r="AY211" i="26" s="1"/>
  <c r="BG211" i="26" s="1"/>
  <c r="BH211" i="26" s="1"/>
  <c r="BG548" i="26"/>
  <c r="BH548" i="26" s="1"/>
  <c r="AV529" i="26"/>
  <c r="AY529" i="26" s="1"/>
  <c r="BG529" i="26" s="1"/>
  <c r="BH529" i="26" s="1"/>
  <c r="AV714" i="26"/>
  <c r="AY714" i="26" s="1"/>
  <c r="BG714" i="26" s="1"/>
  <c r="BH714" i="26" s="1"/>
  <c r="AV460" i="26"/>
  <c r="AY460" i="26" s="1"/>
  <c r="BG460" i="26" s="1"/>
  <c r="BH460" i="26" s="1"/>
  <c r="AV428" i="26"/>
  <c r="AY428" i="26" s="1"/>
  <c r="BG428" i="26" s="1"/>
  <c r="BH428" i="26" s="1"/>
  <c r="AV439" i="26"/>
  <c r="AY439" i="26" s="1"/>
  <c r="BG439" i="26" s="1"/>
  <c r="BH439" i="26" s="1"/>
  <c r="BG440" i="26"/>
  <c r="BH440" i="26" s="1"/>
  <c r="BG653" i="26"/>
  <c r="BH653" i="26" s="1"/>
  <c r="AV678" i="26"/>
  <c r="AY678" i="26" s="1"/>
  <c r="BG678" i="26" s="1"/>
  <c r="BH678" i="26" s="1"/>
  <c r="AV452" i="26"/>
  <c r="AY452" i="26" s="1"/>
  <c r="BG452" i="26" s="1"/>
  <c r="BH452" i="26" s="1"/>
  <c r="AV68" i="26"/>
  <c r="AY68" i="26" s="1"/>
  <c r="BG68" i="26" s="1"/>
  <c r="BH68" i="26" s="1"/>
  <c r="AV666" i="26"/>
  <c r="AY666" i="26" s="1"/>
  <c r="BG666" i="26" s="1"/>
  <c r="BH666" i="26" s="1"/>
  <c r="BG76" i="26"/>
  <c r="BH76" i="26" s="1"/>
  <c r="AV75" i="26"/>
  <c r="AY75" i="26" s="1"/>
  <c r="BG75" i="26" s="1"/>
  <c r="BH75" i="26" s="1"/>
  <c r="AV737" i="26"/>
  <c r="AY737" i="26" s="1"/>
  <c r="BG737" i="26" s="1"/>
  <c r="BH737" i="26" s="1"/>
  <c r="AV257" i="26"/>
  <c r="AY257" i="26" s="1"/>
  <c r="BG257" i="26" s="1"/>
  <c r="BH257" i="26" s="1"/>
  <c r="AV234" i="26"/>
  <c r="AY234" i="26" s="1"/>
  <c r="BG234" i="26" s="1"/>
  <c r="BH234" i="26" s="1"/>
  <c r="AV571" i="26"/>
  <c r="AY571" i="26" s="1"/>
  <c r="BG571" i="26" s="1"/>
  <c r="BH571" i="26" s="1"/>
  <c r="AV780" i="26"/>
  <c r="AY780" i="26" s="1"/>
  <c r="BG780" i="26" s="1"/>
  <c r="BH780" i="26" s="1"/>
  <c r="BG117" i="26"/>
  <c r="BH117" i="26" s="1"/>
  <c r="AV252" i="26"/>
  <c r="AY252" i="26" s="1"/>
  <c r="BG252" i="26" s="1"/>
  <c r="BH252" i="26" s="1"/>
  <c r="AV240" i="26"/>
  <c r="AY240" i="26" s="1"/>
  <c r="BG240" i="26" s="1"/>
  <c r="BH240" i="26" s="1"/>
  <c r="AV222" i="26"/>
  <c r="AY222" i="26" s="1"/>
  <c r="BG222" i="26" s="1"/>
  <c r="BH222" i="26" s="1"/>
  <c r="BG818" i="26"/>
  <c r="BH818" i="26" s="1"/>
  <c r="AV385" i="26"/>
  <c r="AY385" i="26" s="1"/>
  <c r="BG385" i="26" s="1"/>
  <c r="BH385" i="26" s="1"/>
  <c r="AV628" i="26"/>
  <c r="AY628" i="26" s="1"/>
  <c r="BG628" i="26" s="1"/>
  <c r="BH628" i="26" s="1"/>
  <c r="AV190" i="26"/>
  <c r="AY190" i="26" s="1"/>
  <c r="BG190" i="26" s="1"/>
  <c r="BH190" i="26" s="1"/>
  <c r="AV566" i="26"/>
  <c r="AY566" i="26" s="1"/>
  <c r="BG566" i="26" s="1"/>
  <c r="BH566" i="26" s="1"/>
  <c r="AV516" i="26"/>
  <c r="AY516" i="26" s="1"/>
  <c r="BG516" i="26" s="1"/>
  <c r="BH516" i="26" s="1"/>
  <c r="AV713" i="26"/>
  <c r="AY713" i="26" s="1"/>
  <c r="BG713" i="26" s="1"/>
  <c r="BH713" i="26" s="1"/>
  <c r="AV113" i="26"/>
  <c r="AY113" i="26" s="1"/>
  <c r="BG113" i="26" s="1"/>
  <c r="BH113" i="26" s="1"/>
  <c r="AV763" i="26"/>
  <c r="AY763" i="26" s="1"/>
  <c r="BG763" i="26" s="1"/>
  <c r="BH763" i="26" s="1"/>
  <c r="AV236" i="26"/>
  <c r="AY236" i="26" s="1"/>
  <c r="BG236" i="26" s="1"/>
  <c r="BH236" i="26" s="1"/>
  <c r="AV751" i="26"/>
  <c r="AY751" i="26" s="1"/>
  <c r="BG751" i="26" s="1"/>
  <c r="BH751" i="26" s="1"/>
  <c r="AV199" i="26"/>
  <c r="AY199" i="26" s="1"/>
  <c r="BG199" i="26" s="1"/>
  <c r="BH199" i="26" s="1"/>
  <c r="AV538" i="26"/>
  <c r="AY538" i="26" s="1"/>
  <c r="BG538" i="26" s="1"/>
  <c r="BH538" i="26" s="1"/>
  <c r="AV486" i="26"/>
  <c r="AY486" i="26" s="1"/>
  <c r="BG486" i="26" s="1"/>
  <c r="BH486" i="26" s="1"/>
  <c r="AV438" i="26"/>
  <c r="AY438" i="26" s="1"/>
  <c r="BG438" i="26" s="1"/>
  <c r="BH438" i="26" s="1"/>
  <c r="AV371" i="26"/>
  <c r="AY371" i="26" s="1"/>
  <c r="BG371" i="26" s="1"/>
  <c r="BH371" i="26" s="1"/>
  <c r="AV606" i="26"/>
  <c r="AY606" i="26" s="1"/>
  <c r="BG606" i="26" s="1"/>
  <c r="BH606" i="26" s="1"/>
  <c r="AV738" i="26"/>
  <c r="AY738" i="26" s="1"/>
  <c r="BG738" i="26" s="1"/>
  <c r="BH738" i="26" s="1"/>
  <c r="AV241" i="26"/>
  <c r="AY241" i="26" s="1"/>
  <c r="BG241" i="26" s="1"/>
  <c r="BH241" i="26" s="1"/>
  <c r="AV758" i="26"/>
  <c r="AY758" i="26" s="1"/>
  <c r="BG758" i="26" s="1"/>
  <c r="BH758" i="26" s="1"/>
  <c r="AV138" i="26"/>
  <c r="AY138" i="26" s="1"/>
  <c r="BG138" i="26" s="1"/>
  <c r="BH138" i="26" s="1"/>
  <c r="AV25" i="26"/>
  <c r="AY25" i="26" s="1"/>
  <c r="BG25" i="26" s="1"/>
  <c r="BH25" i="26" s="1"/>
  <c r="AV7" i="26"/>
  <c r="AY7" i="26" s="1"/>
  <c r="BG7" i="26" s="1"/>
  <c r="BH7" i="26" s="1"/>
  <c r="AV224" i="26"/>
  <c r="AY224" i="26" s="1"/>
  <c r="BG224" i="26" s="1"/>
  <c r="BH224" i="26" s="1"/>
  <c r="AV563" i="26"/>
  <c r="AY563" i="26" s="1"/>
  <c r="BG563" i="26" s="1"/>
  <c r="BH563" i="26" s="1"/>
  <c r="AV652" i="26"/>
  <c r="AY652" i="26" s="1"/>
  <c r="BG652" i="26" s="1"/>
  <c r="BH652" i="26" s="1"/>
  <c r="AV639" i="26"/>
  <c r="AY639" i="26" s="1"/>
  <c r="BG639" i="26" s="1"/>
  <c r="BH639" i="26" s="1"/>
  <c r="AV641" i="26"/>
  <c r="AY641" i="26" s="1"/>
  <c r="BG641" i="26" s="1"/>
  <c r="BH641" i="26" s="1"/>
  <c r="AV289" i="26"/>
  <c r="AY289" i="26" s="1"/>
  <c r="BG289" i="26" s="1"/>
  <c r="BH289" i="26" s="1"/>
  <c r="AV35" i="26"/>
  <c r="AY35" i="26" s="1"/>
  <c r="BG35" i="26" s="1"/>
  <c r="BH35" i="26" s="1"/>
  <c r="AV198" i="26"/>
  <c r="AY198" i="26" s="1"/>
  <c r="BG198" i="26" s="1"/>
  <c r="BH198" i="26" s="1"/>
  <c r="AV712" i="26"/>
  <c r="AY712" i="26" s="1"/>
  <c r="BG712" i="26" s="1"/>
  <c r="BH712" i="26" s="1"/>
  <c r="AV673" i="26"/>
  <c r="AY673" i="26" s="1"/>
  <c r="BG673" i="26" s="1"/>
  <c r="BH673" i="26" s="1"/>
  <c r="AV82" i="26"/>
  <c r="AY82" i="26" s="1"/>
  <c r="BG82" i="26" s="1"/>
  <c r="BH82" i="26" s="1"/>
  <c r="AV695" i="26"/>
  <c r="AY695" i="26" s="1"/>
  <c r="BG695" i="26" s="1"/>
  <c r="BH695" i="26" s="1"/>
  <c r="AV390" i="26"/>
  <c r="AY390" i="26" s="1"/>
  <c r="BG390" i="26" s="1"/>
  <c r="BH390" i="26" s="1"/>
  <c r="AV280" i="26"/>
  <c r="AY280" i="26" s="1"/>
  <c r="BG280" i="26" s="1"/>
  <c r="BH280" i="26" s="1"/>
  <c r="CO819" i="16"/>
  <c r="CK819" i="16"/>
  <c r="CN819" i="16"/>
  <c r="CM819" i="16"/>
  <c r="CJ819" i="16"/>
  <c r="CI819" i="16"/>
  <c r="CL819" i="16"/>
  <c r="DD824" i="16"/>
  <c r="DD825" i="16" s="1"/>
  <c r="BT825" i="16"/>
  <c r="BM825" i="16"/>
  <c r="CW825" i="16"/>
  <c r="Y787" i="16"/>
  <c r="Y773" i="16"/>
  <c r="Y218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A176" i="16"/>
  <c r="A177" i="16"/>
  <c r="A178" i="16"/>
  <c r="A179" i="16"/>
  <c r="A180" i="16"/>
  <c r="A181" i="16"/>
  <c r="A182" i="16"/>
  <c r="A183" i="16"/>
  <c r="A184" i="16"/>
  <c r="A185" i="16"/>
  <c r="A186" i="16"/>
  <c r="A187" i="16"/>
  <c r="A188" i="16"/>
  <c r="A189" i="16"/>
  <c r="A190" i="16"/>
  <c r="A191" i="16"/>
  <c r="A192" i="16"/>
  <c r="A193" i="16"/>
  <c r="A194" i="16"/>
  <c r="A195" i="16"/>
  <c r="A196" i="16"/>
  <c r="A197" i="16"/>
  <c r="A198" i="16"/>
  <c r="A199" i="16"/>
  <c r="A200" i="16"/>
  <c r="A201" i="16"/>
  <c r="A202" i="16"/>
  <c r="A203" i="16"/>
  <c r="A204" i="16"/>
  <c r="A205" i="16"/>
  <c r="A206" i="16"/>
  <c r="A207" i="16"/>
  <c r="A208" i="16"/>
  <c r="A209" i="16"/>
  <c r="A210" i="16"/>
  <c r="A211" i="16"/>
  <c r="A212" i="16"/>
  <c r="A213" i="16"/>
  <c r="A214" i="16"/>
  <c r="A215" i="16"/>
  <c r="A216" i="16"/>
  <c r="A217" i="16"/>
  <c r="A218" i="16"/>
  <c r="A219" i="16"/>
  <c r="A220" i="16"/>
  <c r="A221" i="16"/>
  <c r="A222" i="16"/>
  <c r="A223" i="16"/>
  <c r="A224" i="16"/>
  <c r="A225" i="16"/>
  <c r="A226" i="16"/>
  <c r="A227" i="16"/>
  <c r="A228" i="16"/>
  <c r="A229" i="16"/>
  <c r="A230" i="16"/>
  <c r="A231" i="16"/>
  <c r="A232" i="16"/>
  <c r="A233" i="16"/>
  <c r="A234" i="16"/>
  <c r="A235" i="16"/>
  <c r="A236" i="16"/>
  <c r="A237" i="16"/>
  <c r="A238" i="16"/>
  <c r="A239" i="16"/>
  <c r="A240" i="16"/>
  <c r="A241" i="16"/>
  <c r="A242" i="16"/>
  <c r="A243" i="16"/>
  <c r="A244" i="16"/>
  <c r="A245" i="16"/>
  <c r="A246" i="16"/>
  <c r="A247" i="16"/>
  <c r="A248" i="16"/>
  <c r="A249" i="16"/>
  <c r="A250" i="16"/>
  <c r="A251" i="16"/>
  <c r="A252" i="16"/>
  <c r="A253" i="16"/>
  <c r="A254" i="16"/>
  <c r="A255" i="16"/>
  <c r="A256" i="16"/>
  <c r="A257" i="16"/>
  <c r="A258" i="16"/>
  <c r="A259" i="16"/>
  <c r="A260" i="16"/>
  <c r="A261" i="16"/>
  <c r="A262" i="16"/>
  <c r="A263" i="16"/>
  <c r="A264" i="16"/>
  <c r="A265" i="16"/>
  <c r="A266" i="16"/>
  <c r="A267" i="16"/>
  <c r="A268" i="16"/>
  <c r="A269" i="16"/>
  <c r="A270" i="16"/>
  <c r="A271" i="16"/>
  <c r="A272" i="16"/>
  <c r="A273" i="16"/>
  <c r="A274" i="16"/>
  <c r="A275" i="16"/>
  <c r="A276" i="16"/>
  <c r="A277" i="16"/>
  <c r="A278" i="16"/>
  <c r="A279" i="16"/>
  <c r="A280" i="16"/>
  <c r="A281" i="16"/>
  <c r="A282" i="16"/>
  <c r="A283" i="16"/>
  <c r="A284" i="16"/>
  <c r="A285" i="16"/>
  <c r="A286" i="16"/>
  <c r="A287" i="16"/>
  <c r="A288" i="16"/>
  <c r="A289" i="16"/>
  <c r="A290" i="16"/>
  <c r="A291" i="16"/>
  <c r="A292" i="16"/>
  <c r="A293" i="16"/>
  <c r="A294" i="16"/>
  <c r="A295" i="16"/>
  <c r="A296" i="16"/>
  <c r="A297" i="16"/>
  <c r="A298" i="16"/>
  <c r="A299" i="16"/>
  <c r="A300" i="16"/>
  <c r="A301" i="16"/>
  <c r="A302" i="16"/>
  <c r="A303" i="16"/>
  <c r="A304" i="16"/>
  <c r="A305" i="16"/>
  <c r="A306" i="16"/>
  <c r="A307" i="16"/>
  <c r="A308" i="16"/>
  <c r="A309" i="16"/>
  <c r="A310" i="16"/>
  <c r="A311" i="16"/>
  <c r="A312" i="16"/>
  <c r="A313" i="16"/>
  <c r="A314" i="16"/>
  <c r="A315" i="16"/>
  <c r="A316" i="16"/>
  <c r="A317" i="16"/>
  <c r="A318" i="16"/>
  <c r="A319" i="16"/>
  <c r="A320" i="16"/>
  <c r="A321" i="16"/>
  <c r="A322" i="16"/>
  <c r="A323" i="16"/>
  <c r="A324" i="16"/>
  <c r="A325" i="16"/>
  <c r="A326" i="16"/>
  <c r="A327" i="16"/>
  <c r="A328" i="16"/>
  <c r="A329" i="16"/>
  <c r="A330" i="16"/>
  <c r="A331" i="16"/>
  <c r="A332" i="16"/>
  <c r="A333" i="16"/>
  <c r="A334" i="16"/>
  <c r="A335" i="16"/>
  <c r="A336" i="16"/>
  <c r="A337" i="16"/>
  <c r="A338" i="16"/>
  <c r="A339" i="16"/>
  <c r="A340" i="16"/>
  <c r="A341" i="16"/>
  <c r="A342" i="16"/>
  <c r="A343" i="16"/>
  <c r="A344" i="16"/>
  <c r="A345" i="16"/>
  <c r="A346" i="16"/>
  <c r="A347" i="16"/>
  <c r="A348" i="16"/>
  <c r="A349" i="16"/>
  <c r="A350" i="16"/>
  <c r="A351" i="16"/>
  <c r="A352" i="16"/>
  <c r="A353" i="16"/>
  <c r="A354" i="16"/>
  <c r="A355" i="16"/>
  <c r="A356" i="16"/>
  <c r="A357" i="16"/>
  <c r="A358" i="16"/>
  <c r="A359" i="16"/>
  <c r="A360" i="16"/>
  <c r="A361" i="16"/>
  <c r="A362" i="16"/>
  <c r="A363" i="16"/>
  <c r="A364" i="16"/>
  <c r="A365" i="16"/>
  <c r="A366" i="16"/>
  <c r="A367" i="16"/>
  <c r="A368" i="16"/>
  <c r="A369" i="16"/>
  <c r="A370" i="16"/>
  <c r="A371" i="16"/>
  <c r="A372" i="16"/>
  <c r="A373" i="16"/>
  <c r="A374" i="16"/>
  <c r="A375" i="16"/>
  <c r="A376" i="16"/>
  <c r="A377" i="16"/>
  <c r="A378" i="16"/>
  <c r="A379" i="16"/>
  <c r="A380" i="16"/>
  <c r="A381" i="16"/>
  <c r="A382" i="16"/>
  <c r="A383" i="16"/>
  <c r="A384" i="16"/>
  <c r="A385" i="16"/>
  <c r="A386" i="16"/>
  <c r="A387" i="16"/>
  <c r="A388" i="16"/>
  <c r="A389" i="16"/>
  <c r="A390" i="16"/>
  <c r="A391" i="16"/>
  <c r="A392" i="16"/>
  <c r="A393" i="16"/>
  <c r="A394" i="16"/>
  <c r="A395" i="16"/>
  <c r="A396" i="16"/>
  <c r="A397" i="16"/>
  <c r="A398" i="16"/>
  <c r="A399" i="16"/>
  <c r="A400" i="16"/>
  <c r="A401" i="16"/>
  <c r="A402" i="16"/>
  <c r="A403" i="16"/>
  <c r="A404" i="16"/>
  <c r="A405" i="16"/>
  <c r="A406" i="16"/>
  <c r="A407" i="16"/>
  <c r="A408" i="16"/>
  <c r="A409" i="16"/>
  <c r="A410" i="16"/>
  <c r="A411" i="16"/>
  <c r="A412" i="16"/>
  <c r="A413" i="16"/>
  <c r="A414" i="16"/>
  <c r="A415" i="16"/>
  <c r="A416" i="16"/>
  <c r="A417" i="16"/>
  <c r="A418" i="16"/>
  <c r="A419" i="16"/>
  <c r="A420" i="16"/>
  <c r="A421" i="16"/>
  <c r="A422" i="16"/>
  <c r="A423" i="16"/>
  <c r="A424" i="16"/>
  <c r="A425" i="16"/>
  <c r="A426" i="16"/>
  <c r="A427" i="16"/>
  <c r="A428" i="16"/>
  <c r="A429" i="16"/>
  <c r="A430" i="16"/>
  <c r="A431" i="16"/>
  <c r="A432" i="16"/>
  <c r="A433" i="16"/>
  <c r="A434" i="16"/>
  <c r="A435" i="16"/>
  <c r="A436" i="16"/>
  <c r="A437" i="16"/>
  <c r="A438" i="16"/>
  <c r="A439" i="16"/>
  <c r="A440" i="16"/>
  <c r="A441" i="16"/>
  <c r="A442" i="16"/>
  <c r="A443" i="16"/>
  <c r="A444" i="16"/>
  <c r="A445" i="16"/>
  <c r="A446" i="16"/>
  <c r="A447" i="16"/>
  <c r="A448" i="16"/>
  <c r="A449" i="16"/>
  <c r="A450" i="16"/>
  <c r="A451" i="16"/>
  <c r="A452" i="16"/>
  <c r="A453" i="16"/>
  <c r="A454" i="16"/>
  <c r="A455" i="16"/>
  <c r="A456" i="16"/>
  <c r="A457" i="16"/>
  <c r="A458" i="16"/>
  <c r="A459" i="16"/>
  <c r="A460" i="16"/>
  <c r="A461" i="16"/>
  <c r="A462" i="16"/>
  <c r="A463" i="16"/>
  <c r="A464" i="16"/>
  <c r="A465" i="16"/>
  <c r="A466" i="16"/>
  <c r="A467" i="16"/>
  <c r="A468" i="16"/>
  <c r="A469" i="16"/>
  <c r="A470" i="16"/>
  <c r="A471" i="16"/>
  <c r="A472" i="16"/>
  <c r="A473" i="16"/>
  <c r="A474" i="16"/>
  <c r="A475" i="16"/>
  <c r="A476" i="16"/>
  <c r="A477" i="16"/>
  <c r="A478" i="16"/>
  <c r="A479" i="16"/>
  <c r="A480" i="16"/>
  <c r="A481" i="16"/>
  <c r="A482" i="16"/>
  <c r="A483" i="16"/>
  <c r="A484" i="16"/>
  <c r="A485" i="16"/>
  <c r="A486" i="16"/>
  <c r="A487" i="16"/>
  <c r="A488" i="16"/>
  <c r="A489" i="16"/>
  <c r="A490" i="16"/>
  <c r="A491" i="16"/>
  <c r="A492" i="16"/>
  <c r="A493" i="16"/>
  <c r="A494" i="16"/>
  <c r="A495" i="16"/>
  <c r="A496" i="16"/>
  <c r="A497" i="16"/>
  <c r="A498" i="16"/>
  <c r="A499" i="16"/>
  <c r="A500" i="16"/>
  <c r="A501" i="16"/>
  <c r="A502" i="16"/>
  <c r="A503" i="16"/>
  <c r="A504" i="16"/>
  <c r="A505" i="16"/>
  <c r="A506" i="16"/>
  <c r="A507" i="16"/>
  <c r="A508" i="16"/>
  <c r="A509" i="16"/>
  <c r="A510" i="16"/>
  <c r="A511" i="16"/>
  <c r="A512" i="16"/>
  <c r="A513" i="16"/>
  <c r="A514" i="16"/>
  <c r="A515" i="16"/>
  <c r="A516" i="16"/>
  <c r="A517" i="16"/>
  <c r="A518" i="16"/>
  <c r="A519" i="16"/>
  <c r="A520" i="16"/>
  <c r="A521" i="16"/>
  <c r="A522" i="16"/>
  <c r="A523" i="16"/>
  <c r="A524" i="16"/>
  <c r="A525" i="16"/>
  <c r="A526" i="16"/>
  <c r="A527" i="16"/>
  <c r="A528" i="16"/>
  <c r="A529" i="16"/>
  <c r="A530" i="16"/>
  <c r="A531" i="16"/>
  <c r="A532" i="16"/>
  <c r="A533" i="16"/>
  <c r="A534" i="16"/>
  <c r="A535" i="16"/>
  <c r="A536" i="16"/>
  <c r="A537" i="16"/>
  <c r="A538" i="16"/>
  <c r="A539" i="16"/>
  <c r="A540" i="16"/>
  <c r="A541" i="16"/>
  <c r="A542" i="16"/>
  <c r="A543" i="16"/>
  <c r="A544" i="16"/>
  <c r="A545" i="16"/>
  <c r="A546" i="16"/>
  <c r="A547" i="16"/>
  <c r="A548" i="16"/>
  <c r="A549" i="16"/>
  <c r="A550" i="16"/>
  <c r="A551" i="16"/>
  <c r="A552" i="16"/>
  <c r="A553" i="16"/>
  <c r="A554" i="16"/>
  <c r="A555" i="16"/>
  <c r="A556" i="16"/>
  <c r="A557" i="16"/>
  <c r="A558" i="16"/>
  <c r="A559" i="16"/>
  <c r="A560" i="16"/>
  <c r="A561" i="16"/>
  <c r="A562" i="16"/>
  <c r="A563" i="16"/>
  <c r="A564" i="16"/>
  <c r="A565" i="16"/>
  <c r="A566" i="16"/>
  <c r="A567" i="16"/>
  <c r="A568" i="16"/>
  <c r="A569" i="16"/>
  <c r="A570" i="16"/>
  <c r="A571" i="16"/>
  <c r="A572" i="16"/>
  <c r="A573" i="16"/>
  <c r="A574" i="16"/>
  <c r="A575" i="16"/>
  <c r="A576" i="16"/>
  <c r="A577" i="16"/>
  <c r="A578" i="16"/>
  <c r="A579" i="16"/>
  <c r="A580" i="16"/>
  <c r="A581" i="16"/>
  <c r="A582" i="16"/>
  <c r="A583" i="16"/>
  <c r="A584" i="16"/>
  <c r="A585" i="16"/>
  <c r="A586" i="16"/>
  <c r="A587" i="16"/>
  <c r="A588" i="16"/>
  <c r="A589" i="16"/>
  <c r="A590" i="16"/>
  <c r="A591" i="16"/>
  <c r="A592" i="16"/>
  <c r="A593" i="16"/>
  <c r="A594" i="16"/>
  <c r="A595" i="16"/>
  <c r="A596" i="16"/>
  <c r="A597" i="16"/>
  <c r="A598" i="16"/>
  <c r="A599" i="16"/>
  <c r="A600" i="16"/>
  <c r="A601" i="16"/>
  <c r="A602" i="16"/>
  <c r="A603" i="16"/>
  <c r="A604" i="16"/>
  <c r="A605" i="16"/>
  <c r="A606" i="16"/>
  <c r="A607" i="16"/>
  <c r="A608" i="16"/>
  <c r="A609" i="16"/>
  <c r="A610" i="16"/>
  <c r="A611" i="16"/>
  <c r="A612" i="16"/>
  <c r="A613" i="16"/>
  <c r="A614" i="16"/>
  <c r="A615" i="16"/>
  <c r="A616" i="16"/>
  <c r="A617" i="16"/>
  <c r="A618" i="16"/>
  <c r="A619" i="16"/>
  <c r="A620" i="16"/>
  <c r="A621" i="16"/>
  <c r="A622" i="16"/>
  <c r="A623" i="16"/>
  <c r="A624" i="16"/>
  <c r="A625" i="16"/>
  <c r="A626" i="16"/>
  <c r="A627" i="16"/>
  <c r="A628" i="16"/>
  <c r="A629" i="16"/>
  <c r="A630" i="16"/>
  <c r="A631" i="16"/>
  <c r="A632" i="16"/>
  <c r="A633" i="16"/>
  <c r="A634" i="16"/>
  <c r="A635" i="16"/>
  <c r="A636" i="16"/>
  <c r="A637" i="16"/>
  <c r="A638" i="16"/>
  <c r="A639" i="16"/>
  <c r="A640" i="16"/>
  <c r="A641" i="16"/>
  <c r="A642" i="16"/>
  <c r="A643" i="16"/>
  <c r="A644" i="16"/>
  <c r="A645" i="16"/>
  <c r="A646" i="16"/>
  <c r="A647" i="16"/>
  <c r="A648" i="16"/>
  <c r="A649" i="16"/>
  <c r="A650" i="16"/>
  <c r="A651" i="16"/>
  <c r="A652" i="16"/>
  <c r="A653" i="16"/>
  <c r="A654" i="16"/>
  <c r="A655" i="16"/>
  <c r="A656" i="16"/>
  <c r="A657" i="16"/>
  <c r="A658" i="16"/>
  <c r="A659" i="16"/>
  <c r="A660" i="16"/>
  <c r="A661" i="16"/>
  <c r="A662" i="16"/>
  <c r="A663" i="16"/>
  <c r="A664" i="16"/>
  <c r="A665" i="16"/>
  <c r="A666" i="16"/>
  <c r="A667" i="16"/>
  <c r="A668" i="16"/>
  <c r="A669" i="16"/>
  <c r="A670" i="16"/>
  <c r="A671" i="16"/>
  <c r="A672" i="16"/>
  <c r="A673" i="16"/>
  <c r="A674" i="16"/>
  <c r="A675" i="16"/>
  <c r="A676" i="16"/>
  <c r="A677" i="16"/>
  <c r="A678" i="16"/>
  <c r="A679" i="16"/>
  <c r="A680" i="16"/>
  <c r="A681" i="16"/>
  <c r="A682" i="16"/>
  <c r="A683" i="16"/>
  <c r="A684" i="16"/>
  <c r="A685" i="16"/>
  <c r="A686" i="16"/>
  <c r="A687" i="16"/>
  <c r="A688" i="16"/>
  <c r="A689" i="16"/>
  <c r="A690" i="16"/>
  <c r="A691" i="16"/>
  <c r="A692" i="16"/>
  <c r="A693" i="16"/>
  <c r="A694" i="16"/>
  <c r="A695" i="16"/>
  <c r="A696" i="16"/>
  <c r="A697" i="16"/>
  <c r="A698" i="16"/>
  <c r="A699" i="16"/>
  <c r="A700" i="16"/>
  <c r="A701" i="16"/>
  <c r="A702" i="16"/>
  <c r="A703" i="16"/>
  <c r="A704" i="16"/>
  <c r="A705" i="16"/>
  <c r="A706" i="16"/>
  <c r="A707" i="16"/>
  <c r="A708" i="16"/>
  <c r="A709" i="16"/>
  <c r="A710" i="16"/>
  <c r="A711" i="16"/>
  <c r="A712" i="16"/>
  <c r="A713" i="16"/>
  <c r="A714" i="16"/>
  <c r="A715" i="16"/>
  <c r="A716" i="16"/>
  <c r="A717" i="16"/>
  <c r="A718" i="16"/>
  <c r="A719" i="16"/>
  <c r="A720" i="16"/>
  <c r="A721" i="16"/>
  <c r="A722" i="16"/>
  <c r="A723" i="16"/>
  <c r="A724" i="16"/>
  <c r="A725" i="16"/>
  <c r="A726" i="16"/>
  <c r="A727" i="16"/>
  <c r="A728" i="16"/>
  <c r="A729" i="16"/>
  <c r="A730" i="16"/>
  <c r="A731" i="16"/>
  <c r="A732" i="16"/>
  <c r="A733" i="16"/>
  <c r="A734" i="16"/>
  <c r="A735" i="16"/>
  <c r="A736" i="16"/>
  <c r="A737" i="16"/>
  <c r="A738" i="16"/>
  <c r="A739" i="16"/>
  <c r="A740" i="16"/>
  <c r="A741" i="16"/>
  <c r="A742" i="16"/>
  <c r="A743" i="16"/>
  <c r="A744" i="16"/>
  <c r="A745" i="16"/>
  <c r="A746" i="16"/>
  <c r="A747" i="16"/>
  <c r="A748" i="16"/>
  <c r="A749" i="16"/>
  <c r="A750" i="16"/>
  <c r="A751" i="16"/>
  <c r="A752" i="16"/>
  <c r="A753" i="16"/>
  <c r="A754" i="16"/>
  <c r="A755" i="16"/>
  <c r="A756" i="16"/>
  <c r="A757" i="16"/>
  <c r="A758" i="16"/>
  <c r="A759" i="16"/>
  <c r="A760" i="16"/>
  <c r="A761" i="16"/>
  <c r="A762" i="16"/>
  <c r="A763" i="16"/>
  <c r="A764" i="16"/>
  <c r="A765" i="16"/>
  <c r="A766" i="16"/>
  <c r="A767" i="16"/>
  <c r="A768" i="16"/>
  <c r="A769" i="16"/>
  <c r="A770" i="16"/>
  <c r="A771" i="16"/>
  <c r="A772" i="16"/>
  <c r="A773" i="16"/>
  <c r="A774" i="16"/>
  <c r="A775" i="16"/>
  <c r="A776" i="16"/>
  <c r="A777" i="16"/>
  <c r="A778" i="16"/>
  <c r="A779" i="16"/>
  <c r="A780" i="16"/>
  <c r="A781" i="16"/>
  <c r="A782" i="16"/>
  <c r="A783" i="16"/>
  <c r="A784" i="16"/>
  <c r="A785" i="16"/>
  <c r="A786" i="16"/>
  <c r="A787" i="16"/>
  <c r="A788" i="16"/>
  <c r="A789" i="16"/>
  <c r="A790" i="16"/>
  <c r="A791" i="16"/>
  <c r="A792" i="16"/>
  <c r="A793" i="16"/>
  <c r="A794" i="16"/>
  <c r="A795" i="16"/>
  <c r="A796" i="16"/>
  <c r="A797" i="16"/>
  <c r="A798" i="16"/>
  <c r="A799" i="16"/>
  <c r="A800" i="16"/>
  <c r="A801" i="16"/>
  <c r="A802" i="16"/>
  <c r="A803" i="16"/>
  <c r="A804" i="16"/>
  <c r="A805" i="16"/>
  <c r="A806" i="16"/>
  <c r="A807" i="16"/>
  <c r="A808" i="16"/>
  <c r="A809" i="16"/>
  <c r="A810" i="16"/>
  <c r="A811" i="16"/>
  <c r="A812" i="16"/>
  <c r="A813" i="16"/>
  <c r="A814" i="16"/>
  <c r="A815" i="16"/>
  <c r="A816" i="16"/>
  <c r="A817" i="16"/>
  <c r="A818" i="16"/>
  <c r="A6" i="16"/>
  <c r="AY7" i="16"/>
  <c r="AZ7" i="16"/>
  <c r="BA7" i="16"/>
  <c r="BB7" i="16"/>
  <c r="BC7" i="16"/>
  <c r="BD7" i="16"/>
  <c r="BE7" i="16"/>
  <c r="AY8" i="16"/>
  <c r="AZ8" i="16"/>
  <c r="BA8" i="16"/>
  <c r="BB8" i="16"/>
  <c r="BC8" i="16"/>
  <c r="BD8" i="16"/>
  <c r="BE8" i="16"/>
  <c r="AY9" i="16"/>
  <c r="AZ9" i="16"/>
  <c r="BA9" i="16"/>
  <c r="BB9" i="16"/>
  <c r="BC9" i="16"/>
  <c r="BD9" i="16"/>
  <c r="BE9" i="16"/>
  <c r="AY10" i="16"/>
  <c r="AZ10" i="16"/>
  <c r="BA10" i="16"/>
  <c r="BB10" i="16"/>
  <c r="BC10" i="16"/>
  <c r="BD10" i="16"/>
  <c r="BE10" i="16"/>
  <c r="AY11" i="16"/>
  <c r="AZ11" i="16"/>
  <c r="BA11" i="16"/>
  <c r="BB11" i="16"/>
  <c r="BC11" i="16"/>
  <c r="BD11" i="16"/>
  <c r="BE11" i="16"/>
  <c r="AY12" i="16"/>
  <c r="AZ12" i="16"/>
  <c r="BA12" i="16"/>
  <c r="BB12" i="16"/>
  <c r="BC12" i="16"/>
  <c r="BD12" i="16"/>
  <c r="BE12" i="16"/>
  <c r="AY13" i="16"/>
  <c r="AZ13" i="16"/>
  <c r="BA13" i="16"/>
  <c r="BB13" i="16"/>
  <c r="BC13" i="16"/>
  <c r="BD13" i="16"/>
  <c r="BE13" i="16"/>
  <c r="AY14" i="16"/>
  <c r="AZ14" i="16"/>
  <c r="BA14" i="16"/>
  <c r="BB14" i="16"/>
  <c r="BC14" i="16"/>
  <c r="BD14" i="16"/>
  <c r="BE14" i="16"/>
  <c r="AY15" i="16"/>
  <c r="AZ15" i="16"/>
  <c r="BA15" i="16"/>
  <c r="BB15" i="16"/>
  <c r="BC15" i="16"/>
  <c r="BD15" i="16"/>
  <c r="BE15" i="16"/>
  <c r="AY16" i="16"/>
  <c r="AZ16" i="16"/>
  <c r="BA16" i="16"/>
  <c r="BB16" i="16"/>
  <c r="BC16" i="16"/>
  <c r="BD16" i="16"/>
  <c r="BE16" i="16"/>
  <c r="AY17" i="16"/>
  <c r="AZ17" i="16"/>
  <c r="BA17" i="16"/>
  <c r="BB17" i="16"/>
  <c r="BC17" i="16"/>
  <c r="BD17" i="16"/>
  <c r="BE17" i="16"/>
  <c r="AY18" i="16"/>
  <c r="AZ18" i="16"/>
  <c r="BA18" i="16"/>
  <c r="BB18" i="16"/>
  <c r="BC18" i="16"/>
  <c r="BD18" i="16"/>
  <c r="BE18" i="16"/>
  <c r="AY19" i="16"/>
  <c r="AZ19" i="16"/>
  <c r="BA19" i="16"/>
  <c r="BB19" i="16"/>
  <c r="BC19" i="16"/>
  <c r="BD19" i="16"/>
  <c r="BE19" i="16"/>
  <c r="AY20" i="16"/>
  <c r="AZ20" i="16"/>
  <c r="BA20" i="16"/>
  <c r="BB20" i="16"/>
  <c r="BC20" i="16"/>
  <c r="BD20" i="16"/>
  <c r="BE20" i="16"/>
  <c r="AY21" i="16"/>
  <c r="AZ21" i="16"/>
  <c r="BA21" i="16"/>
  <c r="BB21" i="16"/>
  <c r="BC21" i="16"/>
  <c r="BD21" i="16"/>
  <c r="BE21" i="16"/>
  <c r="AY22" i="16"/>
  <c r="AZ22" i="16"/>
  <c r="BA22" i="16"/>
  <c r="BB22" i="16"/>
  <c r="BC22" i="16"/>
  <c r="BD22" i="16"/>
  <c r="BE22" i="16"/>
  <c r="AY23" i="16"/>
  <c r="AZ23" i="16"/>
  <c r="BA23" i="16"/>
  <c r="BB23" i="16"/>
  <c r="BC23" i="16"/>
  <c r="BD23" i="16"/>
  <c r="BE23" i="16"/>
  <c r="AY24" i="16"/>
  <c r="AZ24" i="16"/>
  <c r="BA24" i="16"/>
  <c r="BB24" i="16"/>
  <c r="BC24" i="16"/>
  <c r="BD24" i="16"/>
  <c r="BE24" i="16"/>
  <c r="AY25" i="16"/>
  <c r="AZ25" i="16"/>
  <c r="BA25" i="16"/>
  <c r="BB25" i="16"/>
  <c r="BC25" i="16"/>
  <c r="BD25" i="16"/>
  <c r="BE25" i="16"/>
  <c r="AY26" i="16"/>
  <c r="AZ26" i="16"/>
  <c r="BA26" i="16"/>
  <c r="BB26" i="16"/>
  <c r="BC26" i="16"/>
  <c r="BD26" i="16"/>
  <c r="BE26" i="16"/>
  <c r="AY27" i="16"/>
  <c r="AZ27" i="16"/>
  <c r="BA27" i="16"/>
  <c r="BB27" i="16"/>
  <c r="BC27" i="16"/>
  <c r="BD27" i="16"/>
  <c r="BE27" i="16"/>
  <c r="AY28" i="16"/>
  <c r="AZ28" i="16"/>
  <c r="BA28" i="16"/>
  <c r="BB28" i="16"/>
  <c r="BC28" i="16"/>
  <c r="BD28" i="16"/>
  <c r="BE28" i="16"/>
  <c r="AY29" i="16"/>
  <c r="AZ29" i="16"/>
  <c r="BA29" i="16"/>
  <c r="BB29" i="16"/>
  <c r="BC29" i="16"/>
  <c r="BD29" i="16"/>
  <c r="BE29" i="16"/>
  <c r="AY30" i="16"/>
  <c r="AZ30" i="16"/>
  <c r="BA30" i="16"/>
  <c r="BB30" i="16"/>
  <c r="BC30" i="16"/>
  <c r="BD30" i="16"/>
  <c r="BE30" i="16"/>
  <c r="AY31" i="16"/>
  <c r="AZ31" i="16"/>
  <c r="BA31" i="16"/>
  <c r="BB31" i="16"/>
  <c r="BC31" i="16"/>
  <c r="BD31" i="16"/>
  <c r="BE31" i="16"/>
  <c r="AY32" i="16"/>
  <c r="AZ32" i="16"/>
  <c r="BA32" i="16"/>
  <c r="BB32" i="16"/>
  <c r="BC32" i="16"/>
  <c r="BD32" i="16"/>
  <c r="BE32" i="16"/>
  <c r="AY33" i="16"/>
  <c r="AZ33" i="16"/>
  <c r="BA33" i="16"/>
  <c r="BB33" i="16"/>
  <c r="BC33" i="16"/>
  <c r="BD33" i="16"/>
  <c r="BE33" i="16"/>
  <c r="AY34" i="16"/>
  <c r="AZ34" i="16"/>
  <c r="BA34" i="16"/>
  <c r="BB34" i="16"/>
  <c r="BC34" i="16"/>
  <c r="BD34" i="16"/>
  <c r="BE34" i="16"/>
  <c r="AY35" i="16"/>
  <c r="AZ35" i="16"/>
  <c r="BA35" i="16"/>
  <c r="BB35" i="16"/>
  <c r="BC35" i="16"/>
  <c r="BD35" i="16"/>
  <c r="BE35" i="16"/>
  <c r="AY36" i="16"/>
  <c r="AZ36" i="16"/>
  <c r="BA36" i="16"/>
  <c r="BB36" i="16"/>
  <c r="BC36" i="16"/>
  <c r="BD36" i="16"/>
  <c r="BE36" i="16"/>
  <c r="AY37" i="16"/>
  <c r="AZ37" i="16"/>
  <c r="BA37" i="16"/>
  <c r="BB37" i="16"/>
  <c r="BC37" i="16"/>
  <c r="BD37" i="16"/>
  <c r="BE37" i="16"/>
  <c r="AY38" i="16"/>
  <c r="AZ38" i="16"/>
  <c r="BA38" i="16"/>
  <c r="BB38" i="16"/>
  <c r="BC38" i="16"/>
  <c r="BD38" i="16"/>
  <c r="BE38" i="16"/>
  <c r="AY39" i="16"/>
  <c r="AZ39" i="16"/>
  <c r="BA39" i="16"/>
  <c r="BB39" i="16"/>
  <c r="BC39" i="16"/>
  <c r="BD39" i="16"/>
  <c r="BE39" i="16"/>
  <c r="AY40" i="16"/>
  <c r="AZ40" i="16"/>
  <c r="BA40" i="16"/>
  <c r="BB40" i="16"/>
  <c r="BC40" i="16"/>
  <c r="BD40" i="16"/>
  <c r="BE40" i="16"/>
  <c r="AY41" i="16"/>
  <c r="AZ41" i="16"/>
  <c r="BA41" i="16"/>
  <c r="BB41" i="16"/>
  <c r="BC41" i="16"/>
  <c r="BD41" i="16"/>
  <c r="BE41" i="16"/>
  <c r="AY42" i="16"/>
  <c r="AZ42" i="16"/>
  <c r="BA42" i="16"/>
  <c r="BB42" i="16"/>
  <c r="BC42" i="16"/>
  <c r="BD42" i="16"/>
  <c r="BE42" i="16"/>
  <c r="AY43" i="16"/>
  <c r="AZ43" i="16"/>
  <c r="BA43" i="16"/>
  <c r="BB43" i="16"/>
  <c r="BC43" i="16"/>
  <c r="BD43" i="16"/>
  <c r="BE43" i="16"/>
  <c r="AY44" i="16"/>
  <c r="AZ44" i="16"/>
  <c r="BA44" i="16"/>
  <c r="BB44" i="16"/>
  <c r="BC44" i="16"/>
  <c r="BD44" i="16"/>
  <c r="BE44" i="16"/>
  <c r="AY45" i="16"/>
  <c r="AZ45" i="16"/>
  <c r="BA45" i="16"/>
  <c r="BB45" i="16"/>
  <c r="BC45" i="16"/>
  <c r="BD45" i="16"/>
  <c r="BE45" i="16"/>
  <c r="AY46" i="16"/>
  <c r="AZ46" i="16"/>
  <c r="BA46" i="16"/>
  <c r="BB46" i="16"/>
  <c r="BC46" i="16"/>
  <c r="BD46" i="16"/>
  <c r="BE46" i="16"/>
  <c r="AY47" i="16"/>
  <c r="AZ47" i="16"/>
  <c r="BA47" i="16"/>
  <c r="BB47" i="16"/>
  <c r="BC47" i="16"/>
  <c r="BD47" i="16"/>
  <c r="BE47" i="16"/>
  <c r="AY48" i="16"/>
  <c r="AZ48" i="16"/>
  <c r="BA48" i="16"/>
  <c r="BB48" i="16"/>
  <c r="BC48" i="16"/>
  <c r="BD48" i="16"/>
  <c r="BE48" i="16"/>
  <c r="AY49" i="16"/>
  <c r="AZ49" i="16"/>
  <c r="BA49" i="16"/>
  <c r="BB49" i="16"/>
  <c r="BC49" i="16"/>
  <c r="BD49" i="16"/>
  <c r="BE49" i="16"/>
  <c r="AY50" i="16"/>
  <c r="AZ50" i="16"/>
  <c r="BA50" i="16"/>
  <c r="BB50" i="16"/>
  <c r="BC50" i="16"/>
  <c r="BD50" i="16"/>
  <c r="BE50" i="16"/>
  <c r="AY51" i="16"/>
  <c r="AZ51" i="16"/>
  <c r="BA51" i="16"/>
  <c r="BB51" i="16"/>
  <c r="BC51" i="16"/>
  <c r="BD51" i="16"/>
  <c r="BE51" i="16"/>
  <c r="AY52" i="16"/>
  <c r="AZ52" i="16"/>
  <c r="BA52" i="16"/>
  <c r="BB52" i="16"/>
  <c r="BC52" i="16"/>
  <c r="BD52" i="16"/>
  <c r="BE52" i="16"/>
  <c r="AY53" i="16"/>
  <c r="AZ53" i="16"/>
  <c r="BA53" i="16"/>
  <c r="BB53" i="16"/>
  <c r="BC53" i="16"/>
  <c r="BD53" i="16"/>
  <c r="BE53" i="16"/>
  <c r="AY54" i="16"/>
  <c r="AZ54" i="16"/>
  <c r="BA54" i="16"/>
  <c r="BB54" i="16"/>
  <c r="BC54" i="16"/>
  <c r="BD54" i="16"/>
  <c r="BE54" i="16"/>
  <c r="AY55" i="16"/>
  <c r="AZ55" i="16"/>
  <c r="BA55" i="16"/>
  <c r="BB55" i="16"/>
  <c r="BC55" i="16"/>
  <c r="BD55" i="16"/>
  <c r="BE55" i="16"/>
  <c r="AY56" i="16"/>
  <c r="AZ56" i="16"/>
  <c r="BA56" i="16"/>
  <c r="BB56" i="16"/>
  <c r="BC56" i="16"/>
  <c r="BD56" i="16"/>
  <c r="BE56" i="16"/>
  <c r="AY57" i="16"/>
  <c r="AZ57" i="16"/>
  <c r="BA57" i="16"/>
  <c r="BB57" i="16"/>
  <c r="BC57" i="16"/>
  <c r="BD57" i="16"/>
  <c r="BE57" i="16"/>
  <c r="AY58" i="16"/>
  <c r="AZ58" i="16"/>
  <c r="BA58" i="16"/>
  <c r="BB58" i="16"/>
  <c r="BC58" i="16"/>
  <c r="BD58" i="16"/>
  <c r="BE58" i="16"/>
  <c r="AY59" i="16"/>
  <c r="AZ59" i="16"/>
  <c r="BA59" i="16"/>
  <c r="BB59" i="16"/>
  <c r="BC59" i="16"/>
  <c r="BD59" i="16"/>
  <c r="BE59" i="16"/>
  <c r="AY60" i="16"/>
  <c r="AZ60" i="16"/>
  <c r="BA60" i="16"/>
  <c r="BB60" i="16"/>
  <c r="BC60" i="16"/>
  <c r="BD60" i="16"/>
  <c r="BE60" i="16"/>
  <c r="AY61" i="16"/>
  <c r="AZ61" i="16"/>
  <c r="BA61" i="16"/>
  <c r="BB61" i="16"/>
  <c r="BC61" i="16"/>
  <c r="BD61" i="16"/>
  <c r="BE61" i="16"/>
  <c r="AY62" i="16"/>
  <c r="AZ62" i="16"/>
  <c r="BA62" i="16"/>
  <c r="BB62" i="16"/>
  <c r="BC62" i="16"/>
  <c r="BD62" i="16"/>
  <c r="BE62" i="16"/>
  <c r="AY63" i="16"/>
  <c r="AZ63" i="16"/>
  <c r="BA63" i="16"/>
  <c r="BB63" i="16"/>
  <c r="BC63" i="16"/>
  <c r="BD63" i="16"/>
  <c r="BE63" i="16"/>
  <c r="AY64" i="16"/>
  <c r="AZ64" i="16"/>
  <c r="BA64" i="16"/>
  <c r="BB64" i="16"/>
  <c r="BC64" i="16"/>
  <c r="BD64" i="16"/>
  <c r="BE64" i="16"/>
  <c r="AY65" i="16"/>
  <c r="AZ65" i="16"/>
  <c r="BA65" i="16"/>
  <c r="BB65" i="16"/>
  <c r="BC65" i="16"/>
  <c r="BD65" i="16"/>
  <c r="BE65" i="16"/>
  <c r="AY66" i="16"/>
  <c r="AZ66" i="16"/>
  <c r="BA66" i="16"/>
  <c r="BB66" i="16"/>
  <c r="BC66" i="16"/>
  <c r="BD66" i="16"/>
  <c r="BE66" i="16"/>
  <c r="AY67" i="16"/>
  <c r="AZ67" i="16"/>
  <c r="BA67" i="16"/>
  <c r="BB67" i="16"/>
  <c r="BC67" i="16"/>
  <c r="BD67" i="16"/>
  <c r="BE67" i="16"/>
  <c r="AY68" i="16"/>
  <c r="AZ68" i="16"/>
  <c r="BA68" i="16"/>
  <c r="BB68" i="16"/>
  <c r="BC68" i="16"/>
  <c r="BD68" i="16"/>
  <c r="BE68" i="16"/>
  <c r="AY69" i="16"/>
  <c r="AZ69" i="16"/>
  <c r="BA69" i="16"/>
  <c r="BB69" i="16"/>
  <c r="BC69" i="16"/>
  <c r="BD69" i="16"/>
  <c r="BE69" i="16"/>
  <c r="AY70" i="16"/>
  <c r="AZ70" i="16"/>
  <c r="BA70" i="16"/>
  <c r="BB70" i="16"/>
  <c r="BC70" i="16"/>
  <c r="BD70" i="16"/>
  <c r="BE70" i="16"/>
  <c r="AY71" i="16"/>
  <c r="AZ71" i="16"/>
  <c r="BA71" i="16"/>
  <c r="BB71" i="16"/>
  <c r="BC71" i="16"/>
  <c r="BD71" i="16"/>
  <c r="BE71" i="16"/>
  <c r="AY72" i="16"/>
  <c r="AZ72" i="16"/>
  <c r="BA72" i="16"/>
  <c r="BB72" i="16"/>
  <c r="BC72" i="16"/>
  <c r="BD72" i="16"/>
  <c r="BE72" i="16"/>
  <c r="AY73" i="16"/>
  <c r="AZ73" i="16"/>
  <c r="BA73" i="16"/>
  <c r="BB73" i="16"/>
  <c r="BC73" i="16"/>
  <c r="BD73" i="16"/>
  <c r="BE73" i="16"/>
  <c r="AY74" i="16"/>
  <c r="AZ74" i="16"/>
  <c r="BA74" i="16"/>
  <c r="BB74" i="16"/>
  <c r="BC74" i="16"/>
  <c r="BD74" i="16"/>
  <c r="BE74" i="16"/>
  <c r="AY75" i="16"/>
  <c r="AZ75" i="16"/>
  <c r="BA75" i="16"/>
  <c r="BB75" i="16"/>
  <c r="BC75" i="16"/>
  <c r="BD75" i="16"/>
  <c r="BE75" i="16"/>
  <c r="AY76" i="16"/>
  <c r="AZ76" i="16"/>
  <c r="BA76" i="16"/>
  <c r="BB76" i="16"/>
  <c r="BC76" i="16"/>
  <c r="BD76" i="16"/>
  <c r="BE76" i="16"/>
  <c r="AY77" i="16"/>
  <c r="AZ77" i="16"/>
  <c r="BA77" i="16"/>
  <c r="BB77" i="16"/>
  <c r="BC77" i="16"/>
  <c r="BD77" i="16"/>
  <c r="BE77" i="16"/>
  <c r="AY78" i="16"/>
  <c r="AZ78" i="16"/>
  <c r="BA78" i="16"/>
  <c r="BB78" i="16"/>
  <c r="BC78" i="16"/>
  <c r="BD78" i="16"/>
  <c r="BE78" i="16"/>
  <c r="AY79" i="16"/>
  <c r="AZ79" i="16"/>
  <c r="BA79" i="16"/>
  <c r="BB79" i="16"/>
  <c r="BC79" i="16"/>
  <c r="BD79" i="16"/>
  <c r="BE79" i="16"/>
  <c r="AY80" i="16"/>
  <c r="AZ80" i="16"/>
  <c r="BA80" i="16"/>
  <c r="BB80" i="16"/>
  <c r="BC80" i="16"/>
  <c r="BD80" i="16"/>
  <c r="BE80" i="16"/>
  <c r="AY81" i="16"/>
  <c r="AZ81" i="16"/>
  <c r="BA81" i="16"/>
  <c r="BB81" i="16"/>
  <c r="BC81" i="16"/>
  <c r="BD81" i="16"/>
  <c r="BE81" i="16"/>
  <c r="AY82" i="16"/>
  <c r="AZ82" i="16"/>
  <c r="BA82" i="16"/>
  <c r="BB82" i="16"/>
  <c r="BC82" i="16"/>
  <c r="BD82" i="16"/>
  <c r="BE82" i="16"/>
  <c r="AY83" i="16"/>
  <c r="AZ83" i="16"/>
  <c r="BA83" i="16"/>
  <c r="BB83" i="16"/>
  <c r="BC83" i="16"/>
  <c r="BD83" i="16"/>
  <c r="BE83" i="16"/>
  <c r="AY84" i="16"/>
  <c r="AZ84" i="16"/>
  <c r="BA84" i="16"/>
  <c r="BB84" i="16"/>
  <c r="BC84" i="16"/>
  <c r="BD84" i="16"/>
  <c r="BE84" i="16"/>
  <c r="AY85" i="16"/>
  <c r="AZ85" i="16"/>
  <c r="BA85" i="16"/>
  <c r="BB85" i="16"/>
  <c r="BC85" i="16"/>
  <c r="BD85" i="16"/>
  <c r="BE85" i="16"/>
  <c r="AY86" i="16"/>
  <c r="AZ86" i="16"/>
  <c r="BA86" i="16"/>
  <c r="BB86" i="16"/>
  <c r="BC86" i="16"/>
  <c r="BD86" i="16"/>
  <c r="BE86" i="16"/>
  <c r="AY87" i="16"/>
  <c r="AZ87" i="16"/>
  <c r="BA87" i="16"/>
  <c r="BB87" i="16"/>
  <c r="BC87" i="16"/>
  <c r="BD87" i="16"/>
  <c r="BE87" i="16"/>
  <c r="AY88" i="16"/>
  <c r="AZ88" i="16"/>
  <c r="BA88" i="16"/>
  <c r="BB88" i="16"/>
  <c r="BC88" i="16"/>
  <c r="BD88" i="16"/>
  <c r="BE88" i="16"/>
  <c r="AY89" i="16"/>
  <c r="AZ89" i="16"/>
  <c r="BA89" i="16"/>
  <c r="BB89" i="16"/>
  <c r="BC89" i="16"/>
  <c r="BD89" i="16"/>
  <c r="BE89" i="16"/>
  <c r="AY90" i="16"/>
  <c r="AZ90" i="16"/>
  <c r="BA90" i="16"/>
  <c r="BB90" i="16"/>
  <c r="BC90" i="16"/>
  <c r="BD90" i="16"/>
  <c r="BE90" i="16"/>
  <c r="AY91" i="16"/>
  <c r="AZ91" i="16"/>
  <c r="BA91" i="16"/>
  <c r="BB91" i="16"/>
  <c r="BC91" i="16"/>
  <c r="BD91" i="16"/>
  <c r="BE91" i="16"/>
  <c r="AY92" i="16"/>
  <c r="AZ92" i="16"/>
  <c r="BA92" i="16"/>
  <c r="BB92" i="16"/>
  <c r="BC92" i="16"/>
  <c r="BD92" i="16"/>
  <c r="BE92" i="16"/>
  <c r="AY93" i="16"/>
  <c r="AZ93" i="16"/>
  <c r="BA93" i="16"/>
  <c r="BB93" i="16"/>
  <c r="BC93" i="16"/>
  <c r="BD93" i="16"/>
  <c r="BE93" i="16"/>
  <c r="AY94" i="16"/>
  <c r="AZ94" i="16"/>
  <c r="BA94" i="16"/>
  <c r="BB94" i="16"/>
  <c r="BC94" i="16"/>
  <c r="BD94" i="16"/>
  <c r="BE94" i="16"/>
  <c r="AY95" i="16"/>
  <c r="AZ95" i="16"/>
  <c r="BA95" i="16"/>
  <c r="BB95" i="16"/>
  <c r="BC95" i="16"/>
  <c r="BD95" i="16"/>
  <c r="BE95" i="16"/>
  <c r="AY96" i="16"/>
  <c r="AZ96" i="16"/>
  <c r="BA96" i="16"/>
  <c r="BB96" i="16"/>
  <c r="BC96" i="16"/>
  <c r="BD96" i="16"/>
  <c r="BE96" i="16"/>
  <c r="AY97" i="16"/>
  <c r="AZ97" i="16"/>
  <c r="BA97" i="16"/>
  <c r="BB97" i="16"/>
  <c r="BC97" i="16"/>
  <c r="BD97" i="16"/>
  <c r="BE97" i="16"/>
  <c r="AY98" i="16"/>
  <c r="AZ98" i="16"/>
  <c r="BA98" i="16"/>
  <c r="BB98" i="16"/>
  <c r="BC98" i="16"/>
  <c r="BD98" i="16"/>
  <c r="BE98" i="16"/>
  <c r="AY99" i="16"/>
  <c r="AZ99" i="16"/>
  <c r="BA99" i="16"/>
  <c r="BB99" i="16"/>
  <c r="BC99" i="16"/>
  <c r="BD99" i="16"/>
  <c r="BE99" i="16"/>
  <c r="AY100" i="16"/>
  <c r="AZ100" i="16"/>
  <c r="BA100" i="16"/>
  <c r="BB100" i="16"/>
  <c r="BC100" i="16"/>
  <c r="BD100" i="16"/>
  <c r="BE100" i="16"/>
  <c r="AY101" i="16"/>
  <c r="AZ101" i="16"/>
  <c r="BA101" i="16"/>
  <c r="BB101" i="16"/>
  <c r="BC101" i="16"/>
  <c r="BD101" i="16"/>
  <c r="BE101" i="16"/>
  <c r="AY102" i="16"/>
  <c r="AZ102" i="16"/>
  <c r="BA102" i="16"/>
  <c r="BB102" i="16"/>
  <c r="BC102" i="16"/>
  <c r="BD102" i="16"/>
  <c r="BE102" i="16"/>
  <c r="AY103" i="16"/>
  <c r="AZ103" i="16"/>
  <c r="BA103" i="16"/>
  <c r="BB103" i="16"/>
  <c r="BC103" i="16"/>
  <c r="BD103" i="16"/>
  <c r="BE103" i="16"/>
  <c r="AY104" i="16"/>
  <c r="AZ104" i="16"/>
  <c r="BA104" i="16"/>
  <c r="BB104" i="16"/>
  <c r="BC104" i="16"/>
  <c r="BD104" i="16"/>
  <c r="BE104" i="16"/>
  <c r="AY105" i="16"/>
  <c r="AZ105" i="16"/>
  <c r="BA105" i="16"/>
  <c r="BB105" i="16"/>
  <c r="BC105" i="16"/>
  <c r="BD105" i="16"/>
  <c r="BE105" i="16"/>
  <c r="AY106" i="16"/>
  <c r="AZ106" i="16"/>
  <c r="BA106" i="16"/>
  <c r="BB106" i="16"/>
  <c r="BC106" i="16"/>
  <c r="BD106" i="16"/>
  <c r="BE106" i="16"/>
  <c r="AY107" i="16"/>
  <c r="AZ107" i="16"/>
  <c r="BA107" i="16"/>
  <c r="BB107" i="16"/>
  <c r="BC107" i="16"/>
  <c r="BD107" i="16"/>
  <c r="BE107" i="16"/>
  <c r="AY108" i="16"/>
  <c r="AZ108" i="16"/>
  <c r="BA108" i="16"/>
  <c r="BB108" i="16"/>
  <c r="BC108" i="16"/>
  <c r="BD108" i="16"/>
  <c r="BE108" i="16"/>
  <c r="AY109" i="16"/>
  <c r="AZ109" i="16"/>
  <c r="BA109" i="16"/>
  <c r="BB109" i="16"/>
  <c r="BC109" i="16"/>
  <c r="BD109" i="16"/>
  <c r="BE109" i="16"/>
  <c r="AY110" i="16"/>
  <c r="AZ110" i="16"/>
  <c r="BA110" i="16"/>
  <c r="BB110" i="16"/>
  <c r="BC110" i="16"/>
  <c r="BD110" i="16"/>
  <c r="BE110" i="16"/>
  <c r="AY111" i="16"/>
  <c r="AZ111" i="16"/>
  <c r="BA111" i="16"/>
  <c r="BB111" i="16"/>
  <c r="BC111" i="16"/>
  <c r="BD111" i="16"/>
  <c r="BE111" i="16"/>
  <c r="AY112" i="16"/>
  <c r="AZ112" i="16"/>
  <c r="BA112" i="16"/>
  <c r="BB112" i="16"/>
  <c r="BC112" i="16"/>
  <c r="BD112" i="16"/>
  <c r="BE112" i="16"/>
  <c r="AY113" i="16"/>
  <c r="AZ113" i="16"/>
  <c r="BA113" i="16"/>
  <c r="BB113" i="16"/>
  <c r="BC113" i="16"/>
  <c r="BD113" i="16"/>
  <c r="BE113" i="16"/>
  <c r="AY114" i="16"/>
  <c r="AZ114" i="16"/>
  <c r="BA114" i="16"/>
  <c r="BB114" i="16"/>
  <c r="BC114" i="16"/>
  <c r="BD114" i="16"/>
  <c r="BE114" i="16"/>
  <c r="AY115" i="16"/>
  <c r="AZ115" i="16"/>
  <c r="BA115" i="16"/>
  <c r="BB115" i="16"/>
  <c r="BC115" i="16"/>
  <c r="BD115" i="16"/>
  <c r="BE115" i="16"/>
  <c r="AY116" i="16"/>
  <c r="AZ116" i="16"/>
  <c r="BA116" i="16"/>
  <c r="BB116" i="16"/>
  <c r="BC116" i="16"/>
  <c r="BD116" i="16"/>
  <c r="BE116" i="16"/>
  <c r="AY117" i="16"/>
  <c r="AZ117" i="16"/>
  <c r="BA117" i="16"/>
  <c r="BB117" i="16"/>
  <c r="BC117" i="16"/>
  <c r="BD117" i="16"/>
  <c r="BE117" i="16"/>
  <c r="AY118" i="16"/>
  <c r="AZ118" i="16"/>
  <c r="BA118" i="16"/>
  <c r="BB118" i="16"/>
  <c r="BC118" i="16"/>
  <c r="BD118" i="16"/>
  <c r="BE118" i="16"/>
  <c r="AY119" i="16"/>
  <c r="AZ119" i="16"/>
  <c r="BA119" i="16"/>
  <c r="BB119" i="16"/>
  <c r="BC119" i="16"/>
  <c r="BD119" i="16"/>
  <c r="BE119" i="16"/>
  <c r="AY120" i="16"/>
  <c r="AZ120" i="16"/>
  <c r="BA120" i="16"/>
  <c r="BB120" i="16"/>
  <c r="BC120" i="16"/>
  <c r="BD120" i="16"/>
  <c r="BE120" i="16"/>
  <c r="AY121" i="16"/>
  <c r="AZ121" i="16"/>
  <c r="BA121" i="16"/>
  <c r="BB121" i="16"/>
  <c r="BC121" i="16"/>
  <c r="BD121" i="16"/>
  <c r="BE121" i="16"/>
  <c r="AY122" i="16"/>
  <c r="AZ122" i="16"/>
  <c r="BA122" i="16"/>
  <c r="BB122" i="16"/>
  <c r="BC122" i="16"/>
  <c r="BD122" i="16"/>
  <c r="BE122" i="16"/>
  <c r="AY123" i="16"/>
  <c r="AZ123" i="16"/>
  <c r="BA123" i="16"/>
  <c r="BB123" i="16"/>
  <c r="BC123" i="16"/>
  <c r="BD123" i="16"/>
  <c r="BE123" i="16"/>
  <c r="AY124" i="16"/>
  <c r="AZ124" i="16"/>
  <c r="BA124" i="16"/>
  <c r="BB124" i="16"/>
  <c r="BC124" i="16"/>
  <c r="BD124" i="16"/>
  <c r="BE124" i="16"/>
  <c r="AY125" i="16"/>
  <c r="AZ125" i="16"/>
  <c r="BA125" i="16"/>
  <c r="BB125" i="16"/>
  <c r="BC125" i="16"/>
  <c r="BD125" i="16"/>
  <c r="BE125" i="16"/>
  <c r="AY126" i="16"/>
  <c r="AZ126" i="16"/>
  <c r="BA126" i="16"/>
  <c r="BB126" i="16"/>
  <c r="BC126" i="16"/>
  <c r="BD126" i="16"/>
  <c r="BE126" i="16"/>
  <c r="AY127" i="16"/>
  <c r="AZ127" i="16"/>
  <c r="BA127" i="16"/>
  <c r="BB127" i="16"/>
  <c r="BC127" i="16"/>
  <c r="BD127" i="16"/>
  <c r="BE127" i="16"/>
  <c r="AY128" i="16"/>
  <c r="AZ128" i="16"/>
  <c r="BA128" i="16"/>
  <c r="BB128" i="16"/>
  <c r="BC128" i="16"/>
  <c r="BD128" i="16"/>
  <c r="BE128" i="16"/>
  <c r="AY129" i="16"/>
  <c r="AZ129" i="16"/>
  <c r="BA129" i="16"/>
  <c r="BB129" i="16"/>
  <c r="BC129" i="16"/>
  <c r="BD129" i="16"/>
  <c r="BE129" i="16"/>
  <c r="AY130" i="16"/>
  <c r="AZ130" i="16"/>
  <c r="BA130" i="16"/>
  <c r="BB130" i="16"/>
  <c r="BC130" i="16"/>
  <c r="BD130" i="16"/>
  <c r="BE130" i="16"/>
  <c r="AY131" i="16"/>
  <c r="AZ131" i="16"/>
  <c r="BA131" i="16"/>
  <c r="BB131" i="16"/>
  <c r="BC131" i="16"/>
  <c r="BD131" i="16"/>
  <c r="BE131" i="16"/>
  <c r="AY132" i="16"/>
  <c r="AZ132" i="16"/>
  <c r="BA132" i="16"/>
  <c r="BB132" i="16"/>
  <c r="BC132" i="16"/>
  <c r="BD132" i="16"/>
  <c r="BE132" i="16"/>
  <c r="AY133" i="16"/>
  <c r="AZ133" i="16"/>
  <c r="BA133" i="16"/>
  <c r="BB133" i="16"/>
  <c r="BC133" i="16"/>
  <c r="BD133" i="16"/>
  <c r="BE133" i="16"/>
  <c r="AY134" i="16"/>
  <c r="AZ134" i="16"/>
  <c r="BA134" i="16"/>
  <c r="BB134" i="16"/>
  <c r="BC134" i="16"/>
  <c r="BD134" i="16"/>
  <c r="BE134" i="16"/>
  <c r="AY135" i="16"/>
  <c r="AZ135" i="16"/>
  <c r="BA135" i="16"/>
  <c r="BB135" i="16"/>
  <c r="BC135" i="16"/>
  <c r="BD135" i="16"/>
  <c r="BE135" i="16"/>
  <c r="AY136" i="16"/>
  <c r="AZ136" i="16"/>
  <c r="BA136" i="16"/>
  <c r="BB136" i="16"/>
  <c r="BC136" i="16"/>
  <c r="BD136" i="16"/>
  <c r="BE136" i="16"/>
  <c r="AY137" i="16"/>
  <c r="AZ137" i="16"/>
  <c r="BA137" i="16"/>
  <c r="BB137" i="16"/>
  <c r="BC137" i="16"/>
  <c r="BD137" i="16"/>
  <c r="BE137" i="16"/>
  <c r="AY138" i="16"/>
  <c r="AZ138" i="16"/>
  <c r="BA138" i="16"/>
  <c r="BB138" i="16"/>
  <c r="BC138" i="16"/>
  <c r="BD138" i="16"/>
  <c r="BE138" i="16"/>
  <c r="AY139" i="16"/>
  <c r="AZ139" i="16"/>
  <c r="BA139" i="16"/>
  <c r="BB139" i="16"/>
  <c r="BC139" i="16"/>
  <c r="BD139" i="16"/>
  <c r="BE139" i="16"/>
  <c r="AY140" i="16"/>
  <c r="AZ140" i="16"/>
  <c r="BA140" i="16"/>
  <c r="BB140" i="16"/>
  <c r="BC140" i="16"/>
  <c r="BD140" i="16"/>
  <c r="BE140" i="16"/>
  <c r="AY141" i="16"/>
  <c r="AZ141" i="16"/>
  <c r="BA141" i="16"/>
  <c r="BB141" i="16"/>
  <c r="BC141" i="16"/>
  <c r="BD141" i="16"/>
  <c r="BE141" i="16"/>
  <c r="AY142" i="16"/>
  <c r="AZ142" i="16"/>
  <c r="BA142" i="16"/>
  <c r="BB142" i="16"/>
  <c r="BC142" i="16"/>
  <c r="BD142" i="16"/>
  <c r="BE142" i="16"/>
  <c r="AY143" i="16"/>
  <c r="AZ143" i="16"/>
  <c r="BA143" i="16"/>
  <c r="BB143" i="16"/>
  <c r="BC143" i="16"/>
  <c r="BD143" i="16"/>
  <c r="BE143" i="16"/>
  <c r="AY144" i="16"/>
  <c r="AZ144" i="16"/>
  <c r="BA144" i="16"/>
  <c r="BB144" i="16"/>
  <c r="BC144" i="16"/>
  <c r="BD144" i="16"/>
  <c r="BE144" i="16"/>
  <c r="AY145" i="16"/>
  <c r="AZ145" i="16"/>
  <c r="BA145" i="16"/>
  <c r="BB145" i="16"/>
  <c r="BC145" i="16"/>
  <c r="BD145" i="16"/>
  <c r="BE145" i="16"/>
  <c r="AY146" i="16"/>
  <c r="AZ146" i="16"/>
  <c r="BA146" i="16"/>
  <c r="BB146" i="16"/>
  <c r="BC146" i="16"/>
  <c r="BD146" i="16"/>
  <c r="BE146" i="16"/>
  <c r="AY147" i="16"/>
  <c r="AZ147" i="16"/>
  <c r="BA147" i="16"/>
  <c r="BB147" i="16"/>
  <c r="BC147" i="16"/>
  <c r="BD147" i="16"/>
  <c r="BE147" i="16"/>
  <c r="AY148" i="16"/>
  <c r="AZ148" i="16"/>
  <c r="BA148" i="16"/>
  <c r="BB148" i="16"/>
  <c r="BC148" i="16"/>
  <c r="BD148" i="16"/>
  <c r="BE148" i="16"/>
  <c r="AY149" i="16"/>
  <c r="AZ149" i="16"/>
  <c r="BA149" i="16"/>
  <c r="BB149" i="16"/>
  <c r="BC149" i="16"/>
  <c r="BD149" i="16"/>
  <c r="BE149" i="16"/>
  <c r="AY150" i="16"/>
  <c r="AZ150" i="16"/>
  <c r="BA150" i="16"/>
  <c r="BB150" i="16"/>
  <c r="BC150" i="16"/>
  <c r="BD150" i="16"/>
  <c r="BE150" i="16"/>
  <c r="AY151" i="16"/>
  <c r="AZ151" i="16"/>
  <c r="BA151" i="16"/>
  <c r="BB151" i="16"/>
  <c r="BC151" i="16"/>
  <c r="BD151" i="16"/>
  <c r="BE151" i="16"/>
  <c r="AY152" i="16"/>
  <c r="AZ152" i="16"/>
  <c r="BA152" i="16"/>
  <c r="BB152" i="16"/>
  <c r="BC152" i="16"/>
  <c r="BD152" i="16"/>
  <c r="BE152" i="16"/>
  <c r="AY153" i="16"/>
  <c r="AZ153" i="16"/>
  <c r="BA153" i="16"/>
  <c r="BB153" i="16"/>
  <c r="BC153" i="16"/>
  <c r="BD153" i="16"/>
  <c r="BE153" i="16"/>
  <c r="AY154" i="16"/>
  <c r="AZ154" i="16"/>
  <c r="BA154" i="16"/>
  <c r="BB154" i="16"/>
  <c r="BC154" i="16"/>
  <c r="BD154" i="16"/>
  <c r="BE154" i="16"/>
  <c r="AY155" i="16"/>
  <c r="AZ155" i="16"/>
  <c r="BA155" i="16"/>
  <c r="BB155" i="16"/>
  <c r="BC155" i="16"/>
  <c r="BD155" i="16"/>
  <c r="BE155" i="16"/>
  <c r="AY156" i="16"/>
  <c r="AZ156" i="16"/>
  <c r="BA156" i="16"/>
  <c r="BB156" i="16"/>
  <c r="BC156" i="16"/>
  <c r="BD156" i="16"/>
  <c r="BE156" i="16"/>
  <c r="AY157" i="16"/>
  <c r="AZ157" i="16"/>
  <c r="BA157" i="16"/>
  <c r="BB157" i="16"/>
  <c r="BC157" i="16"/>
  <c r="BD157" i="16"/>
  <c r="BE157" i="16"/>
  <c r="AY158" i="16"/>
  <c r="AZ158" i="16"/>
  <c r="BA158" i="16"/>
  <c r="BB158" i="16"/>
  <c r="BC158" i="16"/>
  <c r="BD158" i="16"/>
  <c r="BE158" i="16"/>
  <c r="AY159" i="16"/>
  <c r="AZ159" i="16"/>
  <c r="BA159" i="16"/>
  <c r="BB159" i="16"/>
  <c r="BC159" i="16"/>
  <c r="BD159" i="16"/>
  <c r="BE159" i="16"/>
  <c r="AY160" i="16"/>
  <c r="AZ160" i="16"/>
  <c r="BA160" i="16"/>
  <c r="BB160" i="16"/>
  <c r="BC160" i="16"/>
  <c r="BD160" i="16"/>
  <c r="BE160" i="16"/>
  <c r="AY161" i="16"/>
  <c r="AZ161" i="16"/>
  <c r="BA161" i="16"/>
  <c r="BB161" i="16"/>
  <c r="BC161" i="16"/>
  <c r="BD161" i="16"/>
  <c r="BE161" i="16"/>
  <c r="AY162" i="16"/>
  <c r="AZ162" i="16"/>
  <c r="BA162" i="16"/>
  <c r="BB162" i="16"/>
  <c r="BC162" i="16"/>
  <c r="BD162" i="16"/>
  <c r="BE162" i="16"/>
  <c r="AY163" i="16"/>
  <c r="AZ163" i="16"/>
  <c r="BA163" i="16"/>
  <c r="BB163" i="16"/>
  <c r="BC163" i="16"/>
  <c r="BD163" i="16"/>
  <c r="BE163" i="16"/>
  <c r="AY164" i="16"/>
  <c r="AZ164" i="16"/>
  <c r="BA164" i="16"/>
  <c r="BB164" i="16"/>
  <c r="BC164" i="16"/>
  <c r="BD164" i="16"/>
  <c r="BE164" i="16"/>
  <c r="AY165" i="16"/>
  <c r="AZ165" i="16"/>
  <c r="BA165" i="16"/>
  <c r="BB165" i="16"/>
  <c r="BC165" i="16"/>
  <c r="BD165" i="16"/>
  <c r="BE165" i="16"/>
  <c r="AY166" i="16"/>
  <c r="AZ166" i="16"/>
  <c r="BA166" i="16"/>
  <c r="BB166" i="16"/>
  <c r="BC166" i="16"/>
  <c r="BD166" i="16"/>
  <c r="BE166" i="16"/>
  <c r="AY167" i="16"/>
  <c r="AZ167" i="16"/>
  <c r="BA167" i="16"/>
  <c r="BB167" i="16"/>
  <c r="BC167" i="16"/>
  <c r="BD167" i="16"/>
  <c r="BE167" i="16"/>
  <c r="AY168" i="16"/>
  <c r="AZ168" i="16"/>
  <c r="BA168" i="16"/>
  <c r="BB168" i="16"/>
  <c r="BC168" i="16"/>
  <c r="BD168" i="16"/>
  <c r="BE168" i="16"/>
  <c r="AY169" i="16"/>
  <c r="AZ169" i="16"/>
  <c r="BA169" i="16"/>
  <c r="BB169" i="16"/>
  <c r="BC169" i="16"/>
  <c r="BD169" i="16"/>
  <c r="BE169" i="16"/>
  <c r="AY170" i="16"/>
  <c r="AZ170" i="16"/>
  <c r="BA170" i="16"/>
  <c r="BB170" i="16"/>
  <c r="BC170" i="16"/>
  <c r="BD170" i="16"/>
  <c r="BE170" i="16"/>
  <c r="AY171" i="16"/>
  <c r="AZ171" i="16"/>
  <c r="BA171" i="16"/>
  <c r="BB171" i="16"/>
  <c r="BC171" i="16"/>
  <c r="BD171" i="16"/>
  <c r="BE171" i="16"/>
  <c r="AY172" i="16"/>
  <c r="AZ172" i="16"/>
  <c r="BA172" i="16"/>
  <c r="BB172" i="16"/>
  <c r="BC172" i="16"/>
  <c r="BD172" i="16"/>
  <c r="BE172" i="16"/>
  <c r="AY173" i="16"/>
  <c r="AZ173" i="16"/>
  <c r="BA173" i="16"/>
  <c r="BB173" i="16"/>
  <c r="BC173" i="16"/>
  <c r="BD173" i="16"/>
  <c r="BE173" i="16"/>
  <c r="AY174" i="16"/>
  <c r="AZ174" i="16"/>
  <c r="BA174" i="16"/>
  <c r="BB174" i="16"/>
  <c r="BC174" i="16"/>
  <c r="BD174" i="16"/>
  <c r="BE174" i="16"/>
  <c r="AY175" i="16"/>
  <c r="AZ175" i="16"/>
  <c r="BA175" i="16"/>
  <c r="BB175" i="16"/>
  <c r="BC175" i="16"/>
  <c r="BD175" i="16"/>
  <c r="BE175" i="16"/>
  <c r="AY176" i="16"/>
  <c r="AZ176" i="16"/>
  <c r="BA176" i="16"/>
  <c r="BB176" i="16"/>
  <c r="BC176" i="16"/>
  <c r="BD176" i="16"/>
  <c r="BE176" i="16"/>
  <c r="AY177" i="16"/>
  <c r="AZ177" i="16"/>
  <c r="BA177" i="16"/>
  <c r="BB177" i="16"/>
  <c r="BC177" i="16"/>
  <c r="BD177" i="16"/>
  <c r="BE177" i="16"/>
  <c r="AY178" i="16"/>
  <c r="AZ178" i="16"/>
  <c r="BA178" i="16"/>
  <c r="BB178" i="16"/>
  <c r="BC178" i="16"/>
  <c r="BD178" i="16"/>
  <c r="BE178" i="16"/>
  <c r="AY179" i="16"/>
  <c r="AZ179" i="16"/>
  <c r="BA179" i="16"/>
  <c r="BB179" i="16"/>
  <c r="BC179" i="16"/>
  <c r="BD179" i="16"/>
  <c r="BE179" i="16"/>
  <c r="AY180" i="16"/>
  <c r="AZ180" i="16"/>
  <c r="BA180" i="16"/>
  <c r="BB180" i="16"/>
  <c r="BC180" i="16"/>
  <c r="BD180" i="16"/>
  <c r="BE180" i="16"/>
  <c r="AY181" i="16"/>
  <c r="AZ181" i="16"/>
  <c r="BA181" i="16"/>
  <c r="BB181" i="16"/>
  <c r="BC181" i="16"/>
  <c r="BD181" i="16"/>
  <c r="BE181" i="16"/>
  <c r="AY182" i="16"/>
  <c r="AZ182" i="16"/>
  <c r="BA182" i="16"/>
  <c r="BB182" i="16"/>
  <c r="BC182" i="16"/>
  <c r="BD182" i="16"/>
  <c r="BE182" i="16"/>
  <c r="AY183" i="16"/>
  <c r="AZ183" i="16"/>
  <c r="BA183" i="16"/>
  <c r="BB183" i="16"/>
  <c r="BC183" i="16"/>
  <c r="BD183" i="16"/>
  <c r="BE183" i="16"/>
  <c r="AY184" i="16"/>
  <c r="AZ184" i="16"/>
  <c r="BA184" i="16"/>
  <c r="BB184" i="16"/>
  <c r="BC184" i="16"/>
  <c r="BD184" i="16"/>
  <c r="BE184" i="16"/>
  <c r="AY185" i="16"/>
  <c r="AZ185" i="16"/>
  <c r="BA185" i="16"/>
  <c r="BB185" i="16"/>
  <c r="BC185" i="16"/>
  <c r="BD185" i="16"/>
  <c r="BE185" i="16"/>
  <c r="AY186" i="16"/>
  <c r="AZ186" i="16"/>
  <c r="BA186" i="16"/>
  <c r="BB186" i="16"/>
  <c r="BC186" i="16"/>
  <c r="BD186" i="16"/>
  <c r="BE186" i="16"/>
  <c r="AY187" i="16"/>
  <c r="AZ187" i="16"/>
  <c r="BA187" i="16"/>
  <c r="BB187" i="16"/>
  <c r="BC187" i="16"/>
  <c r="BD187" i="16"/>
  <c r="BE187" i="16"/>
  <c r="AY188" i="16"/>
  <c r="AZ188" i="16"/>
  <c r="BA188" i="16"/>
  <c r="BB188" i="16"/>
  <c r="BC188" i="16"/>
  <c r="BD188" i="16"/>
  <c r="BE188" i="16"/>
  <c r="AY189" i="16"/>
  <c r="AZ189" i="16"/>
  <c r="BA189" i="16"/>
  <c r="BB189" i="16"/>
  <c r="BC189" i="16"/>
  <c r="BD189" i="16"/>
  <c r="BE189" i="16"/>
  <c r="AY190" i="16"/>
  <c r="AZ190" i="16"/>
  <c r="BA190" i="16"/>
  <c r="BB190" i="16"/>
  <c r="BC190" i="16"/>
  <c r="BD190" i="16"/>
  <c r="BE190" i="16"/>
  <c r="AY191" i="16"/>
  <c r="AZ191" i="16"/>
  <c r="BA191" i="16"/>
  <c r="BB191" i="16"/>
  <c r="BC191" i="16"/>
  <c r="BD191" i="16"/>
  <c r="BE191" i="16"/>
  <c r="AY192" i="16"/>
  <c r="AZ192" i="16"/>
  <c r="BA192" i="16"/>
  <c r="BB192" i="16"/>
  <c r="BC192" i="16"/>
  <c r="BD192" i="16"/>
  <c r="BE192" i="16"/>
  <c r="AY193" i="16"/>
  <c r="AZ193" i="16"/>
  <c r="BA193" i="16"/>
  <c r="BB193" i="16"/>
  <c r="BC193" i="16"/>
  <c r="BD193" i="16"/>
  <c r="BE193" i="16"/>
  <c r="AY194" i="16"/>
  <c r="AZ194" i="16"/>
  <c r="BA194" i="16"/>
  <c r="BB194" i="16"/>
  <c r="BC194" i="16"/>
  <c r="BD194" i="16"/>
  <c r="BE194" i="16"/>
  <c r="AY195" i="16"/>
  <c r="AZ195" i="16"/>
  <c r="BA195" i="16"/>
  <c r="BB195" i="16"/>
  <c r="BC195" i="16"/>
  <c r="BD195" i="16"/>
  <c r="BE195" i="16"/>
  <c r="AY196" i="16"/>
  <c r="AZ196" i="16"/>
  <c r="BA196" i="16"/>
  <c r="BB196" i="16"/>
  <c r="BC196" i="16"/>
  <c r="BD196" i="16"/>
  <c r="BE196" i="16"/>
  <c r="AY197" i="16"/>
  <c r="AZ197" i="16"/>
  <c r="BA197" i="16"/>
  <c r="BB197" i="16"/>
  <c r="BC197" i="16"/>
  <c r="BD197" i="16"/>
  <c r="BE197" i="16"/>
  <c r="AY198" i="16"/>
  <c r="AZ198" i="16"/>
  <c r="BA198" i="16"/>
  <c r="BB198" i="16"/>
  <c r="BC198" i="16"/>
  <c r="BD198" i="16"/>
  <c r="BE198" i="16"/>
  <c r="AY199" i="16"/>
  <c r="AZ199" i="16"/>
  <c r="BA199" i="16"/>
  <c r="BB199" i="16"/>
  <c r="BC199" i="16"/>
  <c r="BD199" i="16"/>
  <c r="BE199" i="16"/>
  <c r="AY200" i="16"/>
  <c r="AZ200" i="16"/>
  <c r="BA200" i="16"/>
  <c r="BB200" i="16"/>
  <c r="BC200" i="16"/>
  <c r="BD200" i="16"/>
  <c r="BE200" i="16"/>
  <c r="AY201" i="16"/>
  <c r="AZ201" i="16"/>
  <c r="BA201" i="16"/>
  <c r="BB201" i="16"/>
  <c r="BC201" i="16"/>
  <c r="BD201" i="16"/>
  <c r="BE201" i="16"/>
  <c r="AY202" i="16"/>
  <c r="AZ202" i="16"/>
  <c r="BA202" i="16"/>
  <c r="BB202" i="16"/>
  <c r="BC202" i="16"/>
  <c r="BD202" i="16"/>
  <c r="BE202" i="16"/>
  <c r="AY203" i="16"/>
  <c r="AZ203" i="16"/>
  <c r="BA203" i="16"/>
  <c r="BB203" i="16"/>
  <c r="BC203" i="16"/>
  <c r="BD203" i="16"/>
  <c r="BE203" i="16"/>
  <c r="AY204" i="16"/>
  <c r="AZ204" i="16"/>
  <c r="BA204" i="16"/>
  <c r="BB204" i="16"/>
  <c r="BC204" i="16"/>
  <c r="BD204" i="16"/>
  <c r="BE204" i="16"/>
  <c r="AY205" i="16"/>
  <c r="AZ205" i="16"/>
  <c r="BA205" i="16"/>
  <c r="BB205" i="16"/>
  <c r="BC205" i="16"/>
  <c r="BD205" i="16"/>
  <c r="BE205" i="16"/>
  <c r="AY206" i="16"/>
  <c r="AZ206" i="16"/>
  <c r="BA206" i="16"/>
  <c r="BB206" i="16"/>
  <c r="BC206" i="16"/>
  <c r="BD206" i="16"/>
  <c r="BE206" i="16"/>
  <c r="AY207" i="16"/>
  <c r="AZ207" i="16"/>
  <c r="BA207" i="16"/>
  <c r="BB207" i="16"/>
  <c r="BC207" i="16"/>
  <c r="BD207" i="16"/>
  <c r="BE207" i="16"/>
  <c r="AY208" i="16"/>
  <c r="AZ208" i="16"/>
  <c r="BA208" i="16"/>
  <c r="BB208" i="16"/>
  <c r="BC208" i="16"/>
  <c r="BD208" i="16"/>
  <c r="BE208" i="16"/>
  <c r="AY209" i="16"/>
  <c r="AZ209" i="16"/>
  <c r="BA209" i="16"/>
  <c r="BB209" i="16"/>
  <c r="BC209" i="16"/>
  <c r="BD209" i="16"/>
  <c r="BE209" i="16"/>
  <c r="AY210" i="16"/>
  <c r="AZ210" i="16"/>
  <c r="BA210" i="16"/>
  <c r="BB210" i="16"/>
  <c r="BC210" i="16"/>
  <c r="BD210" i="16"/>
  <c r="BE210" i="16"/>
  <c r="AY211" i="16"/>
  <c r="AZ211" i="16"/>
  <c r="BA211" i="16"/>
  <c r="BB211" i="16"/>
  <c r="BC211" i="16"/>
  <c r="BD211" i="16"/>
  <c r="BE211" i="16"/>
  <c r="AY212" i="16"/>
  <c r="AZ212" i="16"/>
  <c r="BA212" i="16"/>
  <c r="BB212" i="16"/>
  <c r="BC212" i="16"/>
  <c r="BD212" i="16"/>
  <c r="BE212" i="16"/>
  <c r="AY213" i="16"/>
  <c r="AZ213" i="16"/>
  <c r="BA213" i="16"/>
  <c r="BB213" i="16"/>
  <c r="BC213" i="16"/>
  <c r="BD213" i="16"/>
  <c r="BE213" i="16"/>
  <c r="AY214" i="16"/>
  <c r="AZ214" i="16"/>
  <c r="BA214" i="16"/>
  <c r="BB214" i="16"/>
  <c r="BC214" i="16"/>
  <c r="BD214" i="16"/>
  <c r="BE214" i="16"/>
  <c r="AY215" i="16"/>
  <c r="AZ215" i="16"/>
  <c r="BA215" i="16"/>
  <c r="BB215" i="16"/>
  <c r="BC215" i="16"/>
  <c r="BD215" i="16"/>
  <c r="BE215" i="16"/>
  <c r="AY216" i="16"/>
  <c r="AZ216" i="16"/>
  <c r="BA216" i="16"/>
  <c r="BB216" i="16"/>
  <c r="BC216" i="16"/>
  <c r="BD216" i="16"/>
  <c r="BE216" i="16"/>
  <c r="AY217" i="16"/>
  <c r="AZ217" i="16"/>
  <c r="BA217" i="16"/>
  <c r="BB217" i="16"/>
  <c r="BC217" i="16"/>
  <c r="BD217" i="16"/>
  <c r="BE217" i="16"/>
  <c r="AY218" i="16"/>
  <c r="AZ218" i="16"/>
  <c r="BA218" i="16"/>
  <c r="BB218" i="16"/>
  <c r="BC218" i="16"/>
  <c r="BD218" i="16"/>
  <c r="BE218" i="16"/>
  <c r="AY219" i="16"/>
  <c r="AZ219" i="16"/>
  <c r="BA219" i="16"/>
  <c r="BB219" i="16"/>
  <c r="BC219" i="16"/>
  <c r="BD219" i="16"/>
  <c r="BE219" i="16"/>
  <c r="AY220" i="16"/>
  <c r="AZ220" i="16"/>
  <c r="BA220" i="16"/>
  <c r="BB220" i="16"/>
  <c r="BC220" i="16"/>
  <c r="BD220" i="16"/>
  <c r="BE220" i="16"/>
  <c r="AY221" i="16"/>
  <c r="AZ221" i="16"/>
  <c r="BA221" i="16"/>
  <c r="BB221" i="16"/>
  <c r="BC221" i="16"/>
  <c r="BD221" i="16"/>
  <c r="BE221" i="16"/>
  <c r="AY222" i="16"/>
  <c r="AZ222" i="16"/>
  <c r="BA222" i="16"/>
  <c r="BB222" i="16"/>
  <c r="BC222" i="16"/>
  <c r="BD222" i="16"/>
  <c r="BE222" i="16"/>
  <c r="AY223" i="16"/>
  <c r="AZ223" i="16"/>
  <c r="BA223" i="16"/>
  <c r="BB223" i="16"/>
  <c r="BC223" i="16"/>
  <c r="BD223" i="16"/>
  <c r="BE223" i="16"/>
  <c r="AY224" i="16"/>
  <c r="AZ224" i="16"/>
  <c r="BA224" i="16"/>
  <c r="BB224" i="16"/>
  <c r="BC224" i="16"/>
  <c r="BD224" i="16"/>
  <c r="BE224" i="16"/>
  <c r="AY225" i="16"/>
  <c r="AZ225" i="16"/>
  <c r="BA225" i="16"/>
  <c r="BB225" i="16"/>
  <c r="BC225" i="16"/>
  <c r="BD225" i="16"/>
  <c r="BE225" i="16"/>
  <c r="AY226" i="16"/>
  <c r="AZ226" i="16"/>
  <c r="BA226" i="16"/>
  <c r="BB226" i="16"/>
  <c r="BC226" i="16"/>
  <c r="BD226" i="16"/>
  <c r="BE226" i="16"/>
  <c r="AY227" i="16"/>
  <c r="AZ227" i="16"/>
  <c r="BA227" i="16"/>
  <c r="BB227" i="16"/>
  <c r="BC227" i="16"/>
  <c r="BD227" i="16"/>
  <c r="BE227" i="16"/>
  <c r="AY228" i="16"/>
  <c r="AZ228" i="16"/>
  <c r="BA228" i="16"/>
  <c r="BB228" i="16"/>
  <c r="BC228" i="16"/>
  <c r="BD228" i="16"/>
  <c r="BE228" i="16"/>
  <c r="AY229" i="16"/>
  <c r="AZ229" i="16"/>
  <c r="BA229" i="16"/>
  <c r="BB229" i="16"/>
  <c r="BC229" i="16"/>
  <c r="BD229" i="16"/>
  <c r="BE229" i="16"/>
  <c r="AY230" i="16"/>
  <c r="AZ230" i="16"/>
  <c r="BA230" i="16"/>
  <c r="BB230" i="16"/>
  <c r="BC230" i="16"/>
  <c r="BD230" i="16"/>
  <c r="BE230" i="16"/>
  <c r="AY231" i="16"/>
  <c r="AZ231" i="16"/>
  <c r="BA231" i="16"/>
  <c r="BB231" i="16"/>
  <c r="BC231" i="16"/>
  <c r="BD231" i="16"/>
  <c r="BE231" i="16"/>
  <c r="AY232" i="16"/>
  <c r="AZ232" i="16"/>
  <c r="BA232" i="16"/>
  <c r="BB232" i="16"/>
  <c r="BC232" i="16"/>
  <c r="BD232" i="16"/>
  <c r="BE232" i="16"/>
  <c r="AY233" i="16"/>
  <c r="AZ233" i="16"/>
  <c r="BA233" i="16"/>
  <c r="BB233" i="16"/>
  <c r="BC233" i="16"/>
  <c r="BD233" i="16"/>
  <c r="BE233" i="16"/>
  <c r="AY234" i="16"/>
  <c r="AZ234" i="16"/>
  <c r="BA234" i="16"/>
  <c r="BB234" i="16"/>
  <c r="BC234" i="16"/>
  <c r="BD234" i="16"/>
  <c r="BE234" i="16"/>
  <c r="AY235" i="16"/>
  <c r="AZ235" i="16"/>
  <c r="BA235" i="16"/>
  <c r="BB235" i="16"/>
  <c r="BC235" i="16"/>
  <c r="BD235" i="16"/>
  <c r="BE235" i="16"/>
  <c r="AY236" i="16"/>
  <c r="AZ236" i="16"/>
  <c r="BA236" i="16"/>
  <c r="BB236" i="16"/>
  <c r="BC236" i="16"/>
  <c r="BD236" i="16"/>
  <c r="BE236" i="16"/>
  <c r="AY237" i="16"/>
  <c r="AZ237" i="16"/>
  <c r="BA237" i="16"/>
  <c r="BB237" i="16"/>
  <c r="BC237" i="16"/>
  <c r="BD237" i="16"/>
  <c r="BE237" i="16"/>
  <c r="AY238" i="16"/>
  <c r="AZ238" i="16"/>
  <c r="BA238" i="16"/>
  <c r="BB238" i="16"/>
  <c r="BC238" i="16"/>
  <c r="BD238" i="16"/>
  <c r="BE238" i="16"/>
  <c r="AY239" i="16"/>
  <c r="AZ239" i="16"/>
  <c r="BA239" i="16"/>
  <c r="BB239" i="16"/>
  <c r="BC239" i="16"/>
  <c r="BD239" i="16"/>
  <c r="BE239" i="16"/>
  <c r="AY240" i="16"/>
  <c r="AZ240" i="16"/>
  <c r="BA240" i="16"/>
  <c r="BB240" i="16"/>
  <c r="BC240" i="16"/>
  <c r="BD240" i="16"/>
  <c r="BE240" i="16"/>
  <c r="AY241" i="16"/>
  <c r="AZ241" i="16"/>
  <c r="BA241" i="16"/>
  <c r="BB241" i="16"/>
  <c r="BC241" i="16"/>
  <c r="BD241" i="16"/>
  <c r="BE241" i="16"/>
  <c r="AY242" i="16"/>
  <c r="AZ242" i="16"/>
  <c r="BA242" i="16"/>
  <c r="BB242" i="16"/>
  <c r="BC242" i="16"/>
  <c r="BD242" i="16"/>
  <c r="BE242" i="16"/>
  <c r="AY243" i="16"/>
  <c r="AZ243" i="16"/>
  <c r="BA243" i="16"/>
  <c r="BB243" i="16"/>
  <c r="BC243" i="16"/>
  <c r="BD243" i="16"/>
  <c r="BE243" i="16"/>
  <c r="AY244" i="16"/>
  <c r="AZ244" i="16"/>
  <c r="BA244" i="16"/>
  <c r="BB244" i="16"/>
  <c r="BC244" i="16"/>
  <c r="BD244" i="16"/>
  <c r="BE244" i="16"/>
  <c r="AY245" i="16"/>
  <c r="AZ245" i="16"/>
  <c r="BA245" i="16"/>
  <c r="BB245" i="16"/>
  <c r="BC245" i="16"/>
  <c r="BD245" i="16"/>
  <c r="BE245" i="16"/>
  <c r="AY246" i="16"/>
  <c r="AZ246" i="16"/>
  <c r="BA246" i="16"/>
  <c r="BB246" i="16"/>
  <c r="BC246" i="16"/>
  <c r="BD246" i="16"/>
  <c r="BE246" i="16"/>
  <c r="AY247" i="16"/>
  <c r="AZ247" i="16"/>
  <c r="BA247" i="16"/>
  <c r="BB247" i="16"/>
  <c r="BC247" i="16"/>
  <c r="BD247" i="16"/>
  <c r="BE247" i="16"/>
  <c r="AY248" i="16"/>
  <c r="AZ248" i="16"/>
  <c r="BA248" i="16"/>
  <c r="BB248" i="16"/>
  <c r="BC248" i="16"/>
  <c r="BD248" i="16"/>
  <c r="BE248" i="16"/>
  <c r="AY249" i="16"/>
  <c r="AZ249" i="16"/>
  <c r="BA249" i="16"/>
  <c r="BB249" i="16"/>
  <c r="BC249" i="16"/>
  <c r="BD249" i="16"/>
  <c r="BE249" i="16"/>
  <c r="AY250" i="16"/>
  <c r="AZ250" i="16"/>
  <c r="BA250" i="16"/>
  <c r="BB250" i="16"/>
  <c r="BC250" i="16"/>
  <c r="BD250" i="16"/>
  <c r="BE250" i="16"/>
  <c r="AY251" i="16"/>
  <c r="AZ251" i="16"/>
  <c r="BA251" i="16"/>
  <c r="BB251" i="16"/>
  <c r="BC251" i="16"/>
  <c r="BD251" i="16"/>
  <c r="BE251" i="16"/>
  <c r="AY252" i="16"/>
  <c r="AZ252" i="16"/>
  <c r="BA252" i="16"/>
  <c r="BB252" i="16"/>
  <c r="BC252" i="16"/>
  <c r="BD252" i="16"/>
  <c r="BE252" i="16"/>
  <c r="AY253" i="16"/>
  <c r="AZ253" i="16"/>
  <c r="BA253" i="16"/>
  <c r="BB253" i="16"/>
  <c r="BC253" i="16"/>
  <c r="BD253" i="16"/>
  <c r="BE253" i="16"/>
  <c r="AY254" i="16"/>
  <c r="AZ254" i="16"/>
  <c r="BA254" i="16"/>
  <c r="BB254" i="16"/>
  <c r="BC254" i="16"/>
  <c r="BD254" i="16"/>
  <c r="BE254" i="16"/>
  <c r="AY255" i="16"/>
  <c r="AZ255" i="16"/>
  <c r="BA255" i="16"/>
  <c r="BB255" i="16"/>
  <c r="BC255" i="16"/>
  <c r="BD255" i="16"/>
  <c r="BE255" i="16"/>
  <c r="AY256" i="16"/>
  <c r="AZ256" i="16"/>
  <c r="BA256" i="16"/>
  <c r="BB256" i="16"/>
  <c r="BC256" i="16"/>
  <c r="BD256" i="16"/>
  <c r="BE256" i="16"/>
  <c r="AY257" i="16"/>
  <c r="AZ257" i="16"/>
  <c r="BA257" i="16"/>
  <c r="BB257" i="16"/>
  <c r="BC257" i="16"/>
  <c r="BD257" i="16"/>
  <c r="BE257" i="16"/>
  <c r="AY258" i="16"/>
  <c r="AZ258" i="16"/>
  <c r="BA258" i="16"/>
  <c r="BB258" i="16"/>
  <c r="BC258" i="16"/>
  <c r="BD258" i="16"/>
  <c r="BE258" i="16"/>
  <c r="AY259" i="16"/>
  <c r="AZ259" i="16"/>
  <c r="BA259" i="16"/>
  <c r="BB259" i="16"/>
  <c r="BC259" i="16"/>
  <c r="BD259" i="16"/>
  <c r="BE259" i="16"/>
  <c r="AY260" i="16"/>
  <c r="AZ260" i="16"/>
  <c r="BA260" i="16"/>
  <c r="BB260" i="16"/>
  <c r="BC260" i="16"/>
  <c r="BD260" i="16"/>
  <c r="BE260" i="16"/>
  <c r="AY261" i="16"/>
  <c r="AZ261" i="16"/>
  <c r="BA261" i="16"/>
  <c r="BB261" i="16"/>
  <c r="BC261" i="16"/>
  <c r="BD261" i="16"/>
  <c r="BE261" i="16"/>
  <c r="AY262" i="16"/>
  <c r="AZ262" i="16"/>
  <c r="BA262" i="16"/>
  <c r="BB262" i="16"/>
  <c r="BC262" i="16"/>
  <c r="BD262" i="16"/>
  <c r="BE262" i="16"/>
  <c r="AY263" i="16"/>
  <c r="AZ263" i="16"/>
  <c r="BA263" i="16"/>
  <c r="BB263" i="16"/>
  <c r="BC263" i="16"/>
  <c r="BD263" i="16"/>
  <c r="BE263" i="16"/>
  <c r="AY264" i="16"/>
  <c r="AZ264" i="16"/>
  <c r="BA264" i="16"/>
  <c r="BB264" i="16"/>
  <c r="BC264" i="16"/>
  <c r="BD264" i="16"/>
  <c r="BE264" i="16"/>
  <c r="AY265" i="16"/>
  <c r="AZ265" i="16"/>
  <c r="BA265" i="16"/>
  <c r="BB265" i="16"/>
  <c r="BC265" i="16"/>
  <c r="BD265" i="16"/>
  <c r="BE265" i="16"/>
  <c r="AY266" i="16"/>
  <c r="AZ266" i="16"/>
  <c r="BA266" i="16"/>
  <c r="BB266" i="16"/>
  <c r="BC266" i="16"/>
  <c r="BD266" i="16"/>
  <c r="BE266" i="16"/>
  <c r="AY267" i="16"/>
  <c r="AZ267" i="16"/>
  <c r="BA267" i="16"/>
  <c r="BB267" i="16"/>
  <c r="BC267" i="16"/>
  <c r="BD267" i="16"/>
  <c r="BE267" i="16"/>
  <c r="AY268" i="16"/>
  <c r="AZ268" i="16"/>
  <c r="BA268" i="16"/>
  <c r="BB268" i="16"/>
  <c r="BC268" i="16"/>
  <c r="BD268" i="16"/>
  <c r="BE268" i="16"/>
  <c r="AY269" i="16"/>
  <c r="AZ269" i="16"/>
  <c r="BA269" i="16"/>
  <c r="BB269" i="16"/>
  <c r="BC269" i="16"/>
  <c r="BD269" i="16"/>
  <c r="BE269" i="16"/>
  <c r="AY270" i="16"/>
  <c r="AZ270" i="16"/>
  <c r="BA270" i="16"/>
  <c r="BB270" i="16"/>
  <c r="BC270" i="16"/>
  <c r="BD270" i="16"/>
  <c r="BE270" i="16"/>
  <c r="AY271" i="16"/>
  <c r="AZ271" i="16"/>
  <c r="BA271" i="16"/>
  <c r="BB271" i="16"/>
  <c r="BC271" i="16"/>
  <c r="BD271" i="16"/>
  <c r="BE271" i="16"/>
  <c r="AY272" i="16"/>
  <c r="AZ272" i="16"/>
  <c r="BA272" i="16"/>
  <c r="BB272" i="16"/>
  <c r="BC272" i="16"/>
  <c r="BD272" i="16"/>
  <c r="BE272" i="16"/>
  <c r="AY273" i="16"/>
  <c r="AZ273" i="16"/>
  <c r="BA273" i="16"/>
  <c r="BB273" i="16"/>
  <c r="BC273" i="16"/>
  <c r="BD273" i="16"/>
  <c r="BE273" i="16"/>
  <c r="AY274" i="16"/>
  <c r="AZ274" i="16"/>
  <c r="BA274" i="16"/>
  <c r="BB274" i="16"/>
  <c r="BC274" i="16"/>
  <c r="BD274" i="16"/>
  <c r="BE274" i="16"/>
  <c r="AY275" i="16"/>
  <c r="AZ275" i="16"/>
  <c r="BA275" i="16"/>
  <c r="BB275" i="16"/>
  <c r="BC275" i="16"/>
  <c r="BD275" i="16"/>
  <c r="BE275" i="16"/>
  <c r="AY276" i="16"/>
  <c r="AZ276" i="16"/>
  <c r="BA276" i="16"/>
  <c r="BB276" i="16"/>
  <c r="BC276" i="16"/>
  <c r="BD276" i="16"/>
  <c r="BE276" i="16"/>
  <c r="AY277" i="16"/>
  <c r="AZ277" i="16"/>
  <c r="BA277" i="16"/>
  <c r="BB277" i="16"/>
  <c r="BC277" i="16"/>
  <c r="BD277" i="16"/>
  <c r="BE277" i="16"/>
  <c r="AY278" i="16"/>
  <c r="AZ278" i="16"/>
  <c r="BA278" i="16"/>
  <c r="BB278" i="16"/>
  <c r="BC278" i="16"/>
  <c r="BD278" i="16"/>
  <c r="BE278" i="16"/>
  <c r="AY279" i="16"/>
  <c r="AZ279" i="16"/>
  <c r="BA279" i="16"/>
  <c r="BB279" i="16"/>
  <c r="BC279" i="16"/>
  <c r="BD279" i="16"/>
  <c r="BE279" i="16"/>
  <c r="AY280" i="16"/>
  <c r="AZ280" i="16"/>
  <c r="BA280" i="16"/>
  <c r="BB280" i="16"/>
  <c r="BC280" i="16"/>
  <c r="BD280" i="16"/>
  <c r="BE280" i="16"/>
  <c r="AY281" i="16"/>
  <c r="AZ281" i="16"/>
  <c r="BA281" i="16"/>
  <c r="BB281" i="16"/>
  <c r="BC281" i="16"/>
  <c r="BD281" i="16"/>
  <c r="BE281" i="16"/>
  <c r="AY282" i="16"/>
  <c r="AZ282" i="16"/>
  <c r="BA282" i="16"/>
  <c r="BB282" i="16"/>
  <c r="BC282" i="16"/>
  <c r="BD282" i="16"/>
  <c r="BE282" i="16"/>
  <c r="AY283" i="16"/>
  <c r="AZ283" i="16"/>
  <c r="BA283" i="16"/>
  <c r="BB283" i="16"/>
  <c r="BC283" i="16"/>
  <c r="BD283" i="16"/>
  <c r="BE283" i="16"/>
  <c r="AY284" i="16"/>
  <c r="AZ284" i="16"/>
  <c r="BA284" i="16"/>
  <c r="BB284" i="16"/>
  <c r="BC284" i="16"/>
  <c r="BD284" i="16"/>
  <c r="BE284" i="16"/>
  <c r="AY285" i="16"/>
  <c r="AZ285" i="16"/>
  <c r="BA285" i="16"/>
  <c r="BB285" i="16"/>
  <c r="BC285" i="16"/>
  <c r="BD285" i="16"/>
  <c r="BE285" i="16"/>
  <c r="AY286" i="16"/>
  <c r="AZ286" i="16"/>
  <c r="BA286" i="16"/>
  <c r="BB286" i="16"/>
  <c r="BC286" i="16"/>
  <c r="BD286" i="16"/>
  <c r="BE286" i="16"/>
  <c r="AY287" i="16"/>
  <c r="AZ287" i="16"/>
  <c r="BA287" i="16"/>
  <c r="BB287" i="16"/>
  <c r="BC287" i="16"/>
  <c r="BD287" i="16"/>
  <c r="BE287" i="16"/>
  <c r="AY288" i="16"/>
  <c r="AZ288" i="16"/>
  <c r="BA288" i="16"/>
  <c r="BB288" i="16"/>
  <c r="BC288" i="16"/>
  <c r="BD288" i="16"/>
  <c r="BE288" i="16"/>
  <c r="AY289" i="16"/>
  <c r="AZ289" i="16"/>
  <c r="BA289" i="16"/>
  <c r="BB289" i="16"/>
  <c r="BC289" i="16"/>
  <c r="BD289" i="16"/>
  <c r="BE289" i="16"/>
  <c r="AY290" i="16"/>
  <c r="AZ290" i="16"/>
  <c r="BA290" i="16"/>
  <c r="BB290" i="16"/>
  <c r="BC290" i="16"/>
  <c r="BD290" i="16"/>
  <c r="BE290" i="16"/>
  <c r="AY291" i="16"/>
  <c r="AZ291" i="16"/>
  <c r="BA291" i="16"/>
  <c r="BB291" i="16"/>
  <c r="BC291" i="16"/>
  <c r="BD291" i="16"/>
  <c r="BE291" i="16"/>
  <c r="AY292" i="16"/>
  <c r="AZ292" i="16"/>
  <c r="BA292" i="16"/>
  <c r="BB292" i="16"/>
  <c r="BC292" i="16"/>
  <c r="BD292" i="16"/>
  <c r="BE292" i="16"/>
  <c r="AY293" i="16"/>
  <c r="AZ293" i="16"/>
  <c r="BA293" i="16"/>
  <c r="BB293" i="16"/>
  <c r="BC293" i="16"/>
  <c r="BD293" i="16"/>
  <c r="BE293" i="16"/>
  <c r="AY294" i="16"/>
  <c r="AZ294" i="16"/>
  <c r="BA294" i="16"/>
  <c r="BB294" i="16"/>
  <c r="BC294" i="16"/>
  <c r="BD294" i="16"/>
  <c r="BE294" i="16"/>
  <c r="AY295" i="16"/>
  <c r="AZ295" i="16"/>
  <c r="BA295" i="16"/>
  <c r="BB295" i="16"/>
  <c r="BC295" i="16"/>
  <c r="BD295" i="16"/>
  <c r="BE295" i="16"/>
  <c r="AY296" i="16"/>
  <c r="AZ296" i="16"/>
  <c r="BA296" i="16"/>
  <c r="BB296" i="16"/>
  <c r="BC296" i="16"/>
  <c r="BD296" i="16"/>
  <c r="BE296" i="16"/>
  <c r="AY297" i="16"/>
  <c r="AZ297" i="16"/>
  <c r="BA297" i="16"/>
  <c r="BB297" i="16"/>
  <c r="BC297" i="16"/>
  <c r="BD297" i="16"/>
  <c r="BE297" i="16"/>
  <c r="AY298" i="16"/>
  <c r="AZ298" i="16"/>
  <c r="BA298" i="16"/>
  <c r="BB298" i="16"/>
  <c r="BC298" i="16"/>
  <c r="BD298" i="16"/>
  <c r="BE298" i="16"/>
  <c r="AY299" i="16"/>
  <c r="AZ299" i="16"/>
  <c r="BA299" i="16"/>
  <c r="BB299" i="16"/>
  <c r="BC299" i="16"/>
  <c r="BD299" i="16"/>
  <c r="BE299" i="16"/>
  <c r="AY300" i="16"/>
  <c r="AZ300" i="16"/>
  <c r="BA300" i="16"/>
  <c r="BB300" i="16"/>
  <c r="BC300" i="16"/>
  <c r="BD300" i="16"/>
  <c r="BE300" i="16"/>
  <c r="AY301" i="16"/>
  <c r="AZ301" i="16"/>
  <c r="BA301" i="16"/>
  <c r="BB301" i="16"/>
  <c r="BC301" i="16"/>
  <c r="BD301" i="16"/>
  <c r="BE301" i="16"/>
  <c r="AY302" i="16"/>
  <c r="AZ302" i="16"/>
  <c r="BA302" i="16"/>
  <c r="BB302" i="16"/>
  <c r="BC302" i="16"/>
  <c r="BD302" i="16"/>
  <c r="BE302" i="16"/>
  <c r="AY303" i="16"/>
  <c r="AZ303" i="16"/>
  <c r="BA303" i="16"/>
  <c r="BB303" i="16"/>
  <c r="BC303" i="16"/>
  <c r="BD303" i="16"/>
  <c r="BE303" i="16"/>
  <c r="AY304" i="16"/>
  <c r="AZ304" i="16"/>
  <c r="BA304" i="16"/>
  <c r="BB304" i="16"/>
  <c r="BC304" i="16"/>
  <c r="BD304" i="16"/>
  <c r="BE304" i="16"/>
  <c r="AY305" i="16"/>
  <c r="AZ305" i="16"/>
  <c r="BA305" i="16"/>
  <c r="BB305" i="16"/>
  <c r="BC305" i="16"/>
  <c r="BD305" i="16"/>
  <c r="BE305" i="16"/>
  <c r="AY306" i="16"/>
  <c r="AZ306" i="16"/>
  <c r="BA306" i="16"/>
  <c r="BB306" i="16"/>
  <c r="BC306" i="16"/>
  <c r="BD306" i="16"/>
  <c r="BE306" i="16"/>
  <c r="AY307" i="16"/>
  <c r="AZ307" i="16"/>
  <c r="BA307" i="16"/>
  <c r="BB307" i="16"/>
  <c r="BC307" i="16"/>
  <c r="BD307" i="16"/>
  <c r="BE307" i="16"/>
  <c r="AY308" i="16"/>
  <c r="AZ308" i="16"/>
  <c r="BA308" i="16"/>
  <c r="BB308" i="16"/>
  <c r="BC308" i="16"/>
  <c r="BD308" i="16"/>
  <c r="BE308" i="16"/>
  <c r="AY309" i="16"/>
  <c r="AZ309" i="16"/>
  <c r="BA309" i="16"/>
  <c r="BB309" i="16"/>
  <c r="BC309" i="16"/>
  <c r="BD309" i="16"/>
  <c r="BE309" i="16"/>
  <c r="AY310" i="16"/>
  <c r="AZ310" i="16"/>
  <c r="BA310" i="16"/>
  <c r="BB310" i="16"/>
  <c r="BC310" i="16"/>
  <c r="BD310" i="16"/>
  <c r="BE310" i="16"/>
  <c r="AY311" i="16"/>
  <c r="AZ311" i="16"/>
  <c r="BA311" i="16"/>
  <c r="BB311" i="16"/>
  <c r="BC311" i="16"/>
  <c r="BD311" i="16"/>
  <c r="BE311" i="16"/>
  <c r="AY312" i="16"/>
  <c r="AZ312" i="16"/>
  <c r="BA312" i="16"/>
  <c r="BB312" i="16"/>
  <c r="BC312" i="16"/>
  <c r="BD312" i="16"/>
  <c r="BE312" i="16"/>
  <c r="AY313" i="16"/>
  <c r="AZ313" i="16"/>
  <c r="BA313" i="16"/>
  <c r="BB313" i="16"/>
  <c r="BC313" i="16"/>
  <c r="BD313" i="16"/>
  <c r="BE313" i="16"/>
  <c r="AY314" i="16"/>
  <c r="AZ314" i="16"/>
  <c r="BA314" i="16"/>
  <c r="BB314" i="16"/>
  <c r="BC314" i="16"/>
  <c r="BD314" i="16"/>
  <c r="BE314" i="16"/>
  <c r="AY315" i="16"/>
  <c r="AZ315" i="16"/>
  <c r="BA315" i="16"/>
  <c r="BB315" i="16"/>
  <c r="BC315" i="16"/>
  <c r="BD315" i="16"/>
  <c r="BE315" i="16"/>
  <c r="AY316" i="16"/>
  <c r="AZ316" i="16"/>
  <c r="BA316" i="16"/>
  <c r="BB316" i="16"/>
  <c r="BC316" i="16"/>
  <c r="BD316" i="16"/>
  <c r="BE316" i="16"/>
  <c r="AY317" i="16"/>
  <c r="AZ317" i="16"/>
  <c r="BA317" i="16"/>
  <c r="BB317" i="16"/>
  <c r="BC317" i="16"/>
  <c r="BD317" i="16"/>
  <c r="BE317" i="16"/>
  <c r="AY318" i="16"/>
  <c r="AZ318" i="16"/>
  <c r="BA318" i="16"/>
  <c r="BB318" i="16"/>
  <c r="BC318" i="16"/>
  <c r="BD318" i="16"/>
  <c r="BE318" i="16"/>
  <c r="AY319" i="16"/>
  <c r="AZ319" i="16"/>
  <c r="BA319" i="16"/>
  <c r="BB319" i="16"/>
  <c r="BC319" i="16"/>
  <c r="BD319" i="16"/>
  <c r="BE319" i="16"/>
  <c r="AY320" i="16"/>
  <c r="AZ320" i="16"/>
  <c r="BA320" i="16"/>
  <c r="BB320" i="16"/>
  <c r="BC320" i="16"/>
  <c r="BD320" i="16"/>
  <c r="BE320" i="16"/>
  <c r="AY321" i="16"/>
  <c r="AZ321" i="16"/>
  <c r="BA321" i="16"/>
  <c r="BB321" i="16"/>
  <c r="BC321" i="16"/>
  <c r="BD321" i="16"/>
  <c r="BE321" i="16"/>
  <c r="AY322" i="16"/>
  <c r="AZ322" i="16"/>
  <c r="BA322" i="16"/>
  <c r="BB322" i="16"/>
  <c r="BC322" i="16"/>
  <c r="BD322" i="16"/>
  <c r="BE322" i="16"/>
  <c r="AY323" i="16"/>
  <c r="AZ323" i="16"/>
  <c r="BA323" i="16"/>
  <c r="BB323" i="16"/>
  <c r="BC323" i="16"/>
  <c r="BD323" i="16"/>
  <c r="BE323" i="16"/>
  <c r="AY324" i="16"/>
  <c r="AZ324" i="16"/>
  <c r="BA324" i="16"/>
  <c r="BB324" i="16"/>
  <c r="BC324" i="16"/>
  <c r="BD324" i="16"/>
  <c r="BE324" i="16"/>
  <c r="AY325" i="16"/>
  <c r="AZ325" i="16"/>
  <c r="BA325" i="16"/>
  <c r="BB325" i="16"/>
  <c r="BC325" i="16"/>
  <c r="BD325" i="16"/>
  <c r="BE325" i="16"/>
  <c r="AY326" i="16"/>
  <c r="AZ326" i="16"/>
  <c r="BA326" i="16"/>
  <c r="BB326" i="16"/>
  <c r="BC326" i="16"/>
  <c r="BD326" i="16"/>
  <c r="BE326" i="16"/>
  <c r="AY327" i="16"/>
  <c r="AZ327" i="16"/>
  <c r="BA327" i="16"/>
  <c r="BB327" i="16"/>
  <c r="BC327" i="16"/>
  <c r="BD327" i="16"/>
  <c r="BE327" i="16"/>
  <c r="AY328" i="16"/>
  <c r="AZ328" i="16"/>
  <c r="BA328" i="16"/>
  <c r="BB328" i="16"/>
  <c r="BC328" i="16"/>
  <c r="BD328" i="16"/>
  <c r="BE328" i="16"/>
  <c r="AY329" i="16"/>
  <c r="AZ329" i="16"/>
  <c r="BA329" i="16"/>
  <c r="BB329" i="16"/>
  <c r="BC329" i="16"/>
  <c r="BD329" i="16"/>
  <c r="BE329" i="16"/>
  <c r="AY330" i="16"/>
  <c r="AZ330" i="16"/>
  <c r="BA330" i="16"/>
  <c r="BB330" i="16"/>
  <c r="BC330" i="16"/>
  <c r="BD330" i="16"/>
  <c r="BE330" i="16"/>
  <c r="AY331" i="16"/>
  <c r="AZ331" i="16"/>
  <c r="BA331" i="16"/>
  <c r="BB331" i="16"/>
  <c r="BC331" i="16"/>
  <c r="BD331" i="16"/>
  <c r="BE331" i="16"/>
  <c r="AY332" i="16"/>
  <c r="AZ332" i="16"/>
  <c r="BA332" i="16"/>
  <c r="BB332" i="16"/>
  <c r="BC332" i="16"/>
  <c r="BD332" i="16"/>
  <c r="BE332" i="16"/>
  <c r="AY333" i="16"/>
  <c r="AZ333" i="16"/>
  <c r="BA333" i="16"/>
  <c r="BB333" i="16"/>
  <c r="BC333" i="16"/>
  <c r="BD333" i="16"/>
  <c r="BE333" i="16"/>
  <c r="AY334" i="16"/>
  <c r="AZ334" i="16"/>
  <c r="BA334" i="16"/>
  <c r="BB334" i="16"/>
  <c r="BC334" i="16"/>
  <c r="BD334" i="16"/>
  <c r="BE334" i="16"/>
  <c r="AY335" i="16"/>
  <c r="AZ335" i="16"/>
  <c r="BA335" i="16"/>
  <c r="BB335" i="16"/>
  <c r="BC335" i="16"/>
  <c r="BD335" i="16"/>
  <c r="BE335" i="16"/>
  <c r="AY336" i="16"/>
  <c r="AZ336" i="16"/>
  <c r="BA336" i="16"/>
  <c r="BB336" i="16"/>
  <c r="BC336" i="16"/>
  <c r="BD336" i="16"/>
  <c r="BE336" i="16"/>
  <c r="AY337" i="16"/>
  <c r="AZ337" i="16"/>
  <c r="BA337" i="16"/>
  <c r="BB337" i="16"/>
  <c r="BC337" i="16"/>
  <c r="BD337" i="16"/>
  <c r="BE337" i="16"/>
  <c r="AY338" i="16"/>
  <c r="AZ338" i="16"/>
  <c r="BA338" i="16"/>
  <c r="BB338" i="16"/>
  <c r="BC338" i="16"/>
  <c r="BD338" i="16"/>
  <c r="BE338" i="16"/>
  <c r="AY339" i="16"/>
  <c r="AZ339" i="16"/>
  <c r="BA339" i="16"/>
  <c r="BB339" i="16"/>
  <c r="BC339" i="16"/>
  <c r="BD339" i="16"/>
  <c r="BE339" i="16"/>
  <c r="AY340" i="16"/>
  <c r="AZ340" i="16"/>
  <c r="BA340" i="16"/>
  <c r="BB340" i="16"/>
  <c r="BC340" i="16"/>
  <c r="BD340" i="16"/>
  <c r="BE340" i="16"/>
  <c r="AY341" i="16"/>
  <c r="AZ341" i="16"/>
  <c r="BA341" i="16"/>
  <c r="BB341" i="16"/>
  <c r="BC341" i="16"/>
  <c r="BD341" i="16"/>
  <c r="BE341" i="16"/>
  <c r="AY342" i="16"/>
  <c r="AZ342" i="16"/>
  <c r="BA342" i="16"/>
  <c r="BB342" i="16"/>
  <c r="BC342" i="16"/>
  <c r="BD342" i="16"/>
  <c r="BE342" i="16"/>
  <c r="AY343" i="16"/>
  <c r="AZ343" i="16"/>
  <c r="BA343" i="16"/>
  <c r="BB343" i="16"/>
  <c r="BC343" i="16"/>
  <c r="BD343" i="16"/>
  <c r="BE343" i="16"/>
  <c r="AY344" i="16"/>
  <c r="AZ344" i="16"/>
  <c r="BA344" i="16"/>
  <c r="BB344" i="16"/>
  <c r="BC344" i="16"/>
  <c r="BD344" i="16"/>
  <c r="BE344" i="16"/>
  <c r="AY345" i="16"/>
  <c r="AZ345" i="16"/>
  <c r="BA345" i="16"/>
  <c r="BB345" i="16"/>
  <c r="BC345" i="16"/>
  <c r="BD345" i="16"/>
  <c r="BE345" i="16"/>
  <c r="AY346" i="16"/>
  <c r="AZ346" i="16"/>
  <c r="BA346" i="16"/>
  <c r="BB346" i="16"/>
  <c r="BC346" i="16"/>
  <c r="BD346" i="16"/>
  <c r="BE346" i="16"/>
  <c r="AY347" i="16"/>
  <c r="AZ347" i="16"/>
  <c r="BA347" i="16"/>
  <c r="BB347" i="16"/>
  <c r="BC347" i="16"/>
  <c r="BD347" i="16"/>
  <c r="BE347" i="16"/>
  <c r="AY348" i="16"/>
  <c r="AZ348" i="16"/>
  <c r="BA348" i="16"/>
  <c r="BB348" i="16"/>
  <c r="BC348" i="16"/>
  <c r="BD348" i="16"/>
  <c r="BE348" i="16"/>
  <c r="AY349" i="16"/>
  <c r="AZ349" i="16"/>
  <c r="BA349" i="16"/>
  <c r="BB349" i="16"/>
  <c r="BC349" i="16"/>
  <c r="BD349" i="16"/>
  <c r="BE349" i="16"/>
  <c r="AY350" i="16"/>
  <c r="AZ350" i="16"/>
  <c r="BA350" i="16"/>
  <c r="BB350" i="16"/>
  <c r="BC350" i="16"/>
  <c r="BD350" i="16"/>
  <c r="BE350" i="16"/>
  <c r="AY351" i="16"/>
  <c r="AZ351" i="16"/>
  <c r="BA351" i="16"/>
  <c r="BB351" i="16"/>
  <c r="BC351" i="16"/>
  <c r="BD351" i="16"/>
  <c r="BE351" i="16"/>
  <c r="AY352" i="16"/>
  <c r="AZ352" i="16"/>
  <c r="BA352" i="16"/>
  <c r="BB352" i="16"/>
  <c r="BC352" i="16"/>
  <c r="BD352" i="16"/>
  <c r="BE352" i="16"/>
  <c r="AY353" i="16"/>
  <c r="AZ353" i="16"/>
  <c r="BA353" i="16"/>
  <c r="BB353" i="16"/>
  <c r="BC353" i="16"/>
  <c r="BD353" i="16"/>
  <c r="BE353" i="16"/>
  <c r="AY354" i="16"/>
  <c r="AZ354" i="16"/>
  <c r="BA354" i="16"/>
  <c r="BB354" i="16"/>
  <c r="BC354" i="16"/>
  <c r="BD354" i="16"/>
  <c r="BE354" i="16"/>
  <c r="AY355" i="16"/>
  <c r="AZ355" i="16"/>
  <c r="BA355" i="16"/>
  <c r="BB355" i="16"/>
  <c r="BC355" i="16"/>
  <c r="BD355" i="16"/>
  <c r="BE355" i="16"/>
  <c r="AY356" i="16"/>
  <c r="AZ356" i="16"/>
  <c r="BA356" i="16"/>
  <c r="BB356" i="16"/>
  <c r="BC356" i="16"/>
  <c r="BD356" i="16"/>
  <c r="BE356" i="16"/>
  <c r="AY357" i="16"/>
  <c r="AZ357" i="16"/>
  <c r="BA357" i="16"/>
  <c r="BB357" i="16"/>
  <c r="BC357" i="16"/>
  <c r="BD357" i="16"/>
  <c r="BE357" i="16"/>
  <c r="AY358" i="16"/>
  <c r="AZ358" i="16"/>
  <c r="BA358" i="16"/>
  <c r="BB358" i="16"/>
  <c r="BC358" i="16"/>
  <c r="BD358" i="16"/>
  <c r="BE358" i="16"/>
  <c r="AY359" i="16"/>
  <c r="AZ359" i="16"/>
  <c r="BA359" i="16"/>
  <c r="BB359" i="16"/>
  <c r="BC359" i="16"/>
  <c r="BD359" i="16"/>
  <c r="BE359" i="16"/>
  <c r="AY360" i="16"/>
  <c r="AZ360" i="16"/>
  <c r="BA360" i="16"/>
  <c r="BB360" i="16"/>
  <c r="BC360" i="16"/>
  <c r="BD360" i="16"/>
  <c r="BE360" i="16"/>
  <c r="AY361" i="16"/>
  <c r="AZ361" i="16"/>
  <c r="BA361" i="16"/>
  <c r="BB361" i="16"/>
  <c r="BC361" i="16"/>
  <c r="BD361" i="16"/>
  <c r="BE361" i="16"/>
  <c r="AY362" i="16"/>
  <c r="AZ362" i="16"/>
  <c r="BA362" i="16"/>
  <c r="BB362" i="16"/>
  <c r="BC362" i="16"/>
  <c r="BD362" i="16"/>
  <c r="BE362" i="16"/>
  <c r="AY363" i="16"/>
  <c r="AZ363" i="16"/>
  <c r="BA363" i="16"/>
  <c r="BB363" i="16"/>
  <c r="BC363" i="16"/>
  <c r="BD363" i="16"/>
  <c r="BE363" i="16"/>
  <c r="AY364" i="16"/>
  <c r="AZ364" i="16"/>
  <c r="BA364" i="16"/>
  <c r="BB364" i="16"/>
  <c r="BC364" i="16"/>
  <c r="BD364" i="16"/>
  <c r="BE364" i="16"/>
  <c r="AY365" i="16"/>
  <c r="AZ365" i="16"/>
  <c r="BA365" i="16"/>
  <c r="BB365" i="16"/>
  <c r="BC365" i="16"/>
  <c r="BD365" i="16"/>
  <c r="BE365" i="16"/>
  <c r="AY366" i="16"/>
  <c r="AZ366" i="16"/>
  <c r="BA366" i="16"/>
  <c r="BB366" i="16"/>
  <c r="BC366" i="16"/>
  <c r="BD366" i="16"/>
  <c r="BE366" i="16"/>
  <c r="AY367" i="16"/>
  <c r="AZ367" i="16"/>
  <c r="BA367" i="16"/>
  <c r="BB367" i="16"/>
  <c r="BC367" i="16"/>
  <c r="BD367" i="16"/>
  <c r="BE367" i="16"/>
  <c r="AY368" i="16"/>
  <c r="AZ368" i="16"/>
  <c r="BA368" i="16"/>
  <c r="BB368" i="16"/>
  <c r="BC368" i="16"/>
  <c r="BD368" i="16"/>
  <c r="BE368" i="16"/>
  <c r="AY369" i="16"/>
  <c r="AZ369" i="16"/>
  <c r="BA369" i="16"/>
  <c r="BB369" i="16"/>
  <c r="BC369" i="16"/>
  <c r="BD369" i="16"/>
  <c r="BE369" i="16"/>
  <c r="AY370" i="16"/>
  <c r="AZ370" i="16"/>
  <c r="BA370" i="16"/>
  <c r="BB370" i="16"/>
  <c r="BC370" i="16"/>
  <c r="BD370" i="16"/>
  <c r="BE370" i="16"/>
  <c r="AY371" i="16"/>
  <c r="AZ371" i="16"/>
  <c r="BA371" i="16"/>
  <c r="BB371" i="16"/>
  <c r="BC371" i="16"/>
  <c r="BD371" i="16"/>
  <c r="BE371" i="16"/>
  <c r="AY372" i="16"/>
  <c r="AZ372" i="16"/>
  <c r="BA372" i="16"/>
  <c r="BB372" i="16"/>
  <c r="BC372" i="16"/>
  <c r="BD372" i="16"/>
  <c r="BE372" i="16"/>
  <c r="AY373" i="16"/>
  <c r="AZ373" i="16"/>
  <c r="BA373" i="16"/>
  <c r="BB373" i="16"/>
  <c r="BC373" i="16"/>
  <c r="BD373" i="16"/>
  <c r="BE373" i="16"/>
  <c r="AY374" i="16"/>
  <c r="AZ374" i="16"/>
  <c r="BA374" i="16"/>
  <c r="BB374" i="16"/>
  <c r="BC374" i="16"/>
  <c r="BD374" i="16"/>
  <c r="BE374" i="16"/>
  <c r="AY375" i="16"/>
  <c r="AZ375" i="16"/>
  <c r="BA375" i="16"/>
  <c r="BB375" i="16"/>
  <c r="BC375" i="16"/>
  <c r="BD375" i="16"/>
  <c r="BE375" i="16"/>
  <c r="AY376" i="16"/>
  <c r="AZ376" i="16"/>
  <c r="BA376" i="16"/>
  <c r="BB376" i="16"/>
  <c r="BC376" i="16"/>
  <c r="BD376" i="16"/>
  <c r="BE376" i="16"/>
  <c r="AY377" i="16"/>
  <c r="AZ377" i="16"/>
  <c r="BA377" i="16"/>
  <c r="BB377" i="16"/>
  <c r="BC377" i="16"/>
  <c r="BD377" i="16"/>
  <c r="BE377" i="16"/>
  <c r="AY378" i="16"/>
  <c r="AZ378" i="16"/>
  <c r="BA378" i="16"/>
  <c r="BB378" i="16"/>
  <c r="BC378" i="16"/>
  <c r="BD378" i="16"/>
  <c r="BE378" i="16"/>
  <c r="AY379" i="16"/>
  <c r="AZ379" i="16"/>
  <c r="BA379" i="16"/>
  <c r="BB379" i="16"/>
  <c r="BC379" i="16"/>
  <c r="BD379" i="16"/>
  <c r="BE379" i="16"/>
  <c r="AY380" i="16"/>
  <c r="AZ380" i="16"/>
  <c r="BA380" i="16"/>
  <c r="BB380" i="16"/>
  <c r="BC380" i="16"/>
  <c r="BD380" i="16"/>
  <c r="BE380" i="16"/>
  <c r="AY381" i="16"/>
  <c r="AZ381" i="16"/>
  <c r="BA381" i="16"/>
  <c r="BB381" i="16"/>
  <c r="BC381" i="16"/>
  <c r="BD381" i="16"/>
  <c r="BE381" i="16"/>
  <c r="AY382" i="16"/>
  <c r="AZ382" i="16"/>
  <c r="BA382" i="16"/>
  <c r="BB382" i="16"/>
  <c r="BC382" i="16"/>
  <c r="BD382" i="16"/>
  <c r="BE382" i="16"/>
  <c r="AY383" i="16"/>
  <c r="AZ383" i="16"/>
  <c r="BA383" i="16"/>
  <c r="BB383" i="16"/>
  <c r="BC383" i="16"/>
  <c r="BD383" i="16"/>
  <c r="BE383" i="16"/>
  <c r="AY384" i="16"/>
  <c r="AZ384" i="16"/>
  <c r="BA384" i="16"/>
  <c r="BB384" i="16"/>
  <c r="BC384" i="16"/>
  <c r="BD384" i="16"/>
  <c r="BE384" i="16"/>
  <c r="AY385" i="16"/>
  <c r="AZ385" i="16"/>
  <c r="BA385" i="16"/>
  <c r="BB385" i="16"/>
  <c r="BC385" i="16"/>
  <c r="BD385" i="16"/>
  <c r="BE385" i="16"/>
  <c r="AY386" i="16"/>
  <c r="AZ386" i="16"/>
  <c r="BA386" i="16"/>
  <c r="BB386" i="16"/>
  <c r="BC386" i="16"/>
  <c r="BD386" i="16"/>
  <c r="BE386" i="16"/>
  <c r="AY387" i="16"/>
  <c r="AZ387" i="16"/>
  <c r="BA387" i="16"/>
  <c r="BB387" i="16"/>
  <c r="BC387" i="16"/>
  <c r="BD387" i="16"/>
  <c r="BE387" i="16"/>
  <c r="AY388" i="16"/>
  <c r="AZ388" i="16"/>
  <c r="BA388" i="16"/>
  <c r="BB388" i="16"/>
  <c r="BC388" i="16"/>
  <c r="BD388" i="16"/>
  <c r="BE388" i="16"/>
  <c r="AY389" i="16"/>
  <c r="AZ389" i="16"/>
  <c r="BA389" i="16"/>
  <c r="BB389" i="16"/>
  <c r="BC389" i="16"/>
  <c r="BD389" i="16"/>
  <c r="BE389" i="16"/>
  <c r="AY390" i="16"/>
  <c r="AZ390" i="16"/>
  <c r="BA390" i="16"/>
  <c r="BB390" i="16"/>
  <c r="BC390" i="16"/>
  <c r="BD390" i="16"/>
  <c r="BE390" i="16"/>
  <c r="AY391" i="16"/>
  <c r="AZ391" i="16"/>
  <c r="BA391" i="16"/>
  <c r="BB391" i="16"/>
  <c r="BC391" i="16"/>
  <c r="BD391" i="16"/>
  <c r="BE391" i="16"/>
  <c r="AY392" i="16"/>
  <c r="AZ392" i="16"/>
  <c r="BA392" i="16"/>
  <c r="BB392" i="16"/>
  <c r="BC392" i="16"/>
  <c r="BD392" i="16"/>
  <c r="BE392" i="16"/>
  <c r="AY393" i="16"/>
  <c r="AZ393" i="16"/>
  <c r="BA393" i="16"/>
  <c r="BB393" i="16"/>
  <c r="BC393" i="16"/>
  <c r="BD393" i="16"/>
  <c r="BE393" i="16"/>
  <c r="AY394" i="16"/>
  <c r="AZ394" i="16"/>
  <c r="BA394" i="16"/>
  <c r="BB394" i="16"/>
  <c r="BC394" i="16"/>
  <c r="BD394" i="16"/>
  <c r="BE394" i="16"/>
  <c r="AY395" i="16"/>
  <c r="AZ395" i="16"/>
  <c r="BA395" i="16"/>
  <c r="BB395" i="16"/>
  <c r="BC395" i="16"/>
  <c r="BD395" i="16"/>
  <c r="BE395" i="16"/>
  <c r="AY396" i="16"/>
  <c r="AZ396" i="16"/>
  <c r="BA396" i="16"/>
  <c r="BB396" i="16"/>
  <c r="BC396" i="16"/>
  <c r="BD396" i="16"/>
  <c r="BE396" i="16"/>
  <c r="AY397" i="16"/>
  <c r="AZ397" i="16"/>
  <c r="BA397" i="16"/>
  <c r="BB397" i="16"/>
  <c r="BC397" i="16"/>
  <c r="BD397" i="16"/>
  <c r="BE397" i="16"/>
  <c r="AY398" i="16"/>
  <c r="AZ398" i="16"/>
  <c r="BA398" i="16"/>
  <c r="BB398" i="16"/>
  <c r="BC398" i="16"/>
  <c r="BD398" i="16"/>
  <c r="BE398" i="16"/>
  <c r="AY399" i="16"/>
  <c r="AZ399" i="16"/>
  <c r="BA399" i="16"/>
  <c r="BB399" i="16"/>
  <c r="BC399" i="16"/>
  <c r="BD399" i="16"/>
  <c r="BE399" i="16"/>
  <c r="AY400" i="16"/>
  <c r="AZ400" i="16"/>
  <c r="BA400" i="16"/>
  <c r="BB400" i="16"/>
  <c r="BC400" i="16"/>
  <c r="BD400" i="16"/>
  <c r="BE400" i="16"/>
  <c r="AY401" i="16"/>
  <c r="AZ401" i="16"/>
  <c r="BA401" i="16"/>
  <c r="BB401" i="16"/>
  <c r="BC401" i="16"/>
  <c r="BD401" i="16"/>
  <c r="BE401" i="16"/>
  <c r="AY402" i="16"/>
  <c r="AZ402" i="16"/>
  <c r="BA402" i="16"/>
  <c r="BB402" i="16"/>
  <c r="BC402" i="16"/>
  <c r="BD402" i="16"/>
  <c r="BE402" i="16"/>
  <c r="AY403" i="16"/>
  <c r="AZ403" i="16"/>
  <c r="BA403" i="16"/>
  <c r="BB403" i="16"/>
  <c r="BC403" i="16"/>
  <c r="BD403" i="16"/>
  <c r="BE403" i="16"/>
  <c r="AY404" i="16"/>
  <c r="AZ404" i="16"/>
  <c r="BA404" i="16"/>
  <c r="BB404" i="16"/>
  <c r="BC404" i="16"/>
  <c r="BD404" i="16"/>
  <c r="BE404" i="16"/>
  <c r="AY405" i="16"/>
  <c r="AZ405" i="16"/>
  <c r="BA405" i="16"/>
  <c r="BB405" i="16"/>
  <c r="BC405" i="16"/>
  <c r="BD405" i="16"/>
  <c r="BE405" i="16"/>
  <c r="AY406" i="16"/>
  <c r="AZ406" i="16"/>
  <c r="BA406" i="16"/>
  <c r="BB406" i="16"/>
  <c r="BC406" i="16"/>
  <c r="BD406" i="16"/>
  <c r="BE406" i="16"/>
  <c r="AY407" i="16"/>
  <c r="AZ407" i="16"/>
  <c r="BA407" i="16"/>
  <c r="BB407" i="16"/>
  <c r="BC407" i="16"/>
  <c r="BD407" i="16"/>
  <c r="BE407" i="16"/>
  <c r="AY408" i="16"/>
  <c r="AZ408" i="16"/>
  <c r="BA408" i="16"/>
  <c r="BB408" i="16"/>
  <c r="BC408" i="16"/>
  <c r="BD408" i="16"/>
  <c r="BE408" i="16"/>
  <c r="AY409" i="16"/>
  <c r="AZ409" i="16"/>
  <c r="BA409" i="16"/>
  <c r="BB409" i="16"/>
  <c r="BC409" i="16"/>
  <c r="BD409" i="16"/>
  <c r="BE409" i="16"/>
  <c r="AY410" i="16"/>
  <c r="AZ410" i="16"/>
  <c r="BA410" i="16"/>
  <c r="BB410" i="16"/>
  <c r="BC410" i="16"/>
  <c r="BD410" i="16"/>
  <c r="BE410" i="16"/>
  <c r="AY411" i="16"/>
  <c r="AZ411" i="16"/>
  <c r="BA411" i="16"/>
  <c r="BB411" i="16"/>
  <c r="BC411" i="16"/>
  <c r="BD411" i="16"/>
  <c r="BE411" i="16"/>
  <c r="AY412" i="16"/>
  <c r="AZ412" i="16"/>
  <c r="BA412" i="16"/>
  <c r="BB412" i="16"/>
  <c r="BC412" i="16"/>
  <c r="BD412" i="16"/>
  <c r="BE412" i="16"/>
  <c r="AY413" i="16"/>
  <c r="AZ413" i="16"/>
  <c r="BA413" i="16"/>
  <c r="BB413" i="16"/>
  <c r="BC413" i="16"/>
  <c r="BD413" i="16"/>
  <c r="BE413" i="16"/>
  <c r="AY414" i="16"/>
  <c r="AZ414" i="16"/>
  <c r="BA414" i="16"/>
  <c r="BB414" i="16"/>
  <c r="BC414" i="16"/>
  <c r="BD414" i="16"/>
  <c r="BE414" i="16"/>
  <c r="AY415" i="16"/>
  <c r="AZ415" i="16"/>
  <c r="BA415" i="16"/>
  <c r="BB415" i="16"/>
  <c r="BC415" i="16"/>
  <c r="BD415" i="16"/>
  <c r="BE415" i="16"/>
  <c r="AY416" i="16"/>
  <c r="AZ416" i="16"/>
  <c r="BA416" i="16"/>
  <c r="BB416" i="16"/>
  <c r="BC416" i="16"/>
  <c r="BD416" i="16"/>
  <c r="BE416" i="16"/>
  <c r="AY417" i="16"/>
  <c r="AZ417" i="16"/>
  <c r="BA417" i="16"/>
  <c r="BB417" i="16"/>
  <c r="BC417" i="16"/>
  <c r="BD417" i="16"/>
  <c r="BE417" i="16"/>
  <c r="AY418" i="16"/>
  <c r="AZ418" i="16"/>
  <c r="BA418" i="16"/>
  <c r="BB418" i="16"/>
  <c r="BC418" i="16"/>
  <c r="BD418" i="16"/>
  <c r="BE418" i="16"/>
  <c r="AY419" i="16"/>
  <c r="AZ419" i="16"/>
  <c r="BA419" i="16"/>
  <c r="BB419" i="16"/>
  <c r="BC419" i="16"/>
  <c r="BD419" i="16"/>
  <c r="BE419" i="16"/>
  <c r="AY420" i="16"/>
  <c r="AZ420" i="16"/>
  <c r="BA420" i="16"/>
  <c r="BB420" i="16"/>
  <c r="BC420" i="16"/>
  <c r="BD420" i="16"/>
  <c r="BE420" i="16"/>
  <c r="AY421" i="16"/>
  <c r="AZ421" i="16"/>
  <c r="BA421" i="16"/>
  <c r="BB421" i="16"/>
  <c r="BC421" i="16"/>
  <c r="BD421" i="16"/>
  <c r="BE421" i="16"/>
  <c r="AY422" i="16"/>
  <c r="AZ422" i="16"/>
  <c r="BA422" i="16"/>
  <c r="BB422" i="16"/>
  <c r="BC422" i="16"/>
  <c r="BD422" i="16"/>
  <c r="BE422" i="16"/>
  <c r="AY423" i="16"/>
  <c r="AZ423" i="16"/>
  <c r="BA423" i="16"/>
  <c r="BB423" i="16"/>
  <c r="BC423" i="16"/>
  <c r="BD423" i="16"/>
  <c r="BE423" i="16"/>
  <c r="AY424" i="16"/>
  <c r="AZ424" i="16"/>
  <c r="BA424" i="16"/>
  <c r="BB424" i="16"/>
  <c r="BC424" i="16"/>
  <c r="BD424" i="16"/>
  <c r="BE424" i="16"/>
  <c r="AY425" i="16"/>
  <c r="AZ425" i="16"/>
  <c r="BA425" i="16"/>
  <c r="BB425" i="16"/>
  <c r="BC425" i="16"/>
  <c r="BD425" i="16"/>
  <c r="BE425" i="16"/>
  <c r="AY426" i="16"/>
  <c r="AZ426" i="16"/>
  <c r="BA426" i="16"/>
  <c r="BB426" i="16"/>
  <c r="BC426" i="16"/>
  <c r="BD426" i="16"/>
  <c r="BE426" i="16"/>
  <c r="AY427" i="16"/>
  <c r="AZ427" i="16"/>
  <c r="BA427" i="16"/>
  <c r="BB427" i="16"/>
  <c r="BC427" i="16"/>
  <c r="BD427" i="16"/>
  <c r="BE427" i="16"/>
  <c r="AY428" i="16"/>
  <c r="AZ428" i="16"/>
  <c r="BA428" i="16"/>
  <c r="BB428" i="16"/>
  <c r="BC428" i="16"/>
  <c r="BD428" i="16"/>
  <c r="BE428" i="16"/>
  <c r="AY429" i="16"/>
  <c r="AZ429" i="16"/>
  <c r="BA429" i="16"/>
  <c r="BB429" i="16"/>
  <c r="BC429" i="16"/>
  <c r="BD429" i="16"/>
  <c r="BE429" i="16"/>
  <c r="AY430" i="16"/>
  <c r="AZ430" i="16"/>
  <c r="BA430" i="16"/>
  <c r="BB430" i="16"/>
  <c r="BC430" i="16"/>
  <c r="BD430" i="16"/>
  <c r="BE430" i="16"/>
  <c r="AY431" i="16"/>
  <c r="AZ431" i="16"/>
  <c r="BA431" i="16"/>
  <c r="BB431" i="16"/>
  <c r="BC431" i="16"/>
  <c r="BD431" i="16"/>
  <c r="BE431" i="16"/>
  <c r="AY432" i="16"/>
  <c r="AZ432" i="16"/>
  <c r="BA432" i="16"/>
  <c r="BB432" i="16"/>
  <c r="BC432" i="16"/>
  <c r="BD432" i="16"/>
  <c r="BE432" i="16"/>
  <c r="AY433" i="16"/>
  <c r="AZ433" i="16"/>
  <c r="BA433" i="16"/>
  <c r="BB433" i="16"/>
  <c r="BC433" i="16"/>
  <c r="BD433" i="16"/>
  <c r="BE433" i="16"/>
  <c r="AY434" i="16"/>
  <c r="AZ434" i="16"/>
  <c r="BA434" i="16"/>
  <c r="BB434" i="16"/>
  <c r="BC434" i="16"/>
  <c r="BD434" i="16"/>
  <c r="BE434" i="16"/>
  <c r="AY435" i="16"/>
  <c r="AZ435" i="16"/>
  <c r="BA435" i="16"/>
  <c r="BB435" i="16"/>
  <c r="BC435" i="16"/>
  <c r="BD435" i="16"/>
  <c r="BE435" i="16"/>
  <c r="AY436" i="16"/>
  <c r="AZ436" i="16"/>
  <c r="BA436" i="16"/>
  <c r="BB436" i="16"/>
  <c r="BC436" i="16"/>
  <c r="BD436" i="16"/>
  <c r="BE436" i="16"/>
  <c r="AY437" i="16"/>
  <c r="AZ437" i="16"/>
  <c r="BA437" i="16"/>
  <c r="BB437" i="16"/>
  <c r="BC437" i="16"/>
  <c r="BD437" i="16"/>
  <c r="BE437" i="16"/>
  <c r="AY438" i="16"/>
  <c r="AZ438" i="16"/>
  <c r="BA438" i="16"/>
  <c r="BB438" i="16"/>
  <c r="BC438" i="16"/>
  <c r="BD438" i="16"/>
  <c r="BE438" i="16"/>
  <c r="AY439" i="16"/>
  <c r="AZ439" i="16"/>
  <c r="BA439" i="16"/>
  <c r="BB439" i="16"/>
  <c r="BC439" i="16"/>
  <c r="BD439" i="16"/>
  <c r="BE439" i="16"/>
  <c r="AY440" i="16"/>
  <c r="AZ440" i="16"/>
  <c r="BA440" i="16"/>
  <c r="BB440" i="16"/>
  <c r="BC440" i="16"/>
  <c r="BD440" i="16"/>
  <c r="BE440" i="16"/>
  <c r="AY441" i="16"/>
  <c r="AZ441" i="16"/>
  <c r="BA441" i="16"/>
  <c r="BB441" i="16"/>
  <c r="BC441" i="16"/>
  <c r="BD441" i="16"/>
  <c r="BE441" i="16"/>
  <c r="AY442" i="16"/>
  <c r="AZ442" i="16"/>
  <c r="BA442" i="16"/>
  <c r="BB442" i="16"/>
  <c r="BC442" i="16"/>
  <c r="BD442" i="16"/>
  <c r="BE442" i="16"/>
  <c r="AY443" i="16"/>
  <c r="AZ443" i="16"/>
  <c r="BA443" i="16"/>
  <c r="BB443" i="16"/>
  <c r="BC443" i="16"/>
  <c r="BD443" i="16"/>
  <c r="BE443" i="16"/>
  <c r="AY444" i="16"/>
  <c r="AZ444" i="16"/>
  <c r="BA444" i="16"/>
  <c r="BB444" i="16"/>
  <c r="BC444" i="16"/>
  <c r="BD444" i="16"/>
  <c r="BE444" i="16"/>
  <c r="AY445" i="16"/>
  <c r="AZ445" i="16"/>
  <c r="BA445" i="16"/>
  <c r="BB445" i="16"/>
  <c r="BC445" i="16"/>
  <c r="BD445" i="16"/>
  <c r="BE445" i="16"/>
  <c r="AY446" i="16"/>
  <c r="AZ446" i="16"/>
  <c r="BA446" i="16"/>
  <c r="BB446" i="16"/>
  <c r="BC446" i="16"/>
  <c r="BD446" i="16"/>
  <c r="BE446" i="16"/>
  <c r="AY447" i="16"/>
  <c r="AZ447" i="16"/>
  <c r="BA447" i="16"/>
  <c r="BB447" i="16"/>
  <c r="BC447" i="16"/>
  <c r="BD447" i="16"/>
  <c r="BE447" i="16"/>
  <c r="AY448" i="16"/>
  <c r="AZ448" i="16"/>
  <c r="BA448" i="16"/>
  <c r="BB448" i="16"/>
  <c r="BC448" i="16"/>
  <c r="BD448" i="16"/>
  <c r="BE448" i="16"/>
  <c r="AY449" i="16"/>
  <c r="AZ449" i="16"/>
  <c r="BA449" i="16"/>
  <c r="BB449" i="16"/>
  <c r="BC449" i="16"/>
  <c r="BD449" i="16"/>
  <c r="BE449" i="16"/>
  <c r="AY450" i="16"/>
  <c r="AZ450" i="16"/>
  <c r="BA450" i="16"/>
  <c r="BB450" i="16"/>
  <c r="BC450" i="16"/>
  <c r="BD450" i="16"/>
  <c r="BE450" i="16"/>
  <c r="AY451" i="16"/>
  <c r="AZ451" i="16"/>
  <c r="BA451" i="16"/>
  <c r="BB451" i="16"/>
  <c r="BC451" i="16"/>
  <c r="BD451" i="16"/>
  <c r="BE451" i="16"/>
  <c r="AY452" i="16"/>
  <c r="AZ452" i="16"/>
  <c r="BA452" i="16"/>
  <c r="BB452" i="16"/>
  <c r="BC452" i="16"/>
  <c r="BD452" i="16"/>
  <c r="BE452" i="16"/>
  <c r="AY453" i="16"/>
  <c r="AZ453" i="16"/>
  <c r="BA453" i="16"/>
  <c r="BB453" i="16"/>
  <c r="BC453" i="16"/>
  <c r="BD453" i="16"/>
  <c r="BE453" i="16"/>
  <c r="AY454" i="16"/>
  <c r="AZ454" i="16"/>
  <c r="BA454" i="16"/>
  <c r="BB454" i="16"/>
  <c r="BC454" i="16"/>
  <c r="BD454" i="16"/>
  <c r="BE454" i="16"/>
  <c r="AY455" i="16"/>
  <c r="AZ455" i="16"/>
  <c r="BA455" i="16"/>
  <c r="BB455" i="16"/>
  <c r="BC455" i="16"/>
  <c r="BD455" i="16"/>
  <c r="BE455" i="16"/>
  <c r="AY456" i="16"/>
  <c r="AZ456" i="16"/>
  <c r="BA456" i="16"/>
  <c r="BB456" i="16"/>
  <c r="BC456" i="16"/>
  <c r="BD456" i="16"/>
  <c r="BE456" i="16"/>
  <c r="AY457" i="16"/>
  <c r="AZ457" i="16"/>
  <c r="BA457" i="16"/>
  <c r="BB457" i="16"/>
  <c r="BC457" i="16"/>
  <c r="BD457" i="16"/>
  <c r="BE457" i="16"/>
  <c r="AY458" i="16"/>
  <c r="AZ458" i="16"/>
  <c r="BA458" i="16"/>
  <c r="BB458" i="16"/>
  <c r="BC458" i="16"/>
  <c r="BD458" i="16"/>
  <c r="BE458" i="16"/>
  <c r="AY459" i="16"/>
  <c r="AZ459" i="16"/>
  <c r="BA459" i="16"/>
  <c r="BB459" i="16"/>
  <c r="BC459" i="16"/>
  <c r="BD459" i="16"/>
  <c r="BE459" i="16"/>
  <c r="AY460" i="16"/>
  <c r="AZ460" i="16"/>
  <c r="BA460" i="16"/>
  <c r="BB460" i="16"/>
  <c r="BC460" i="16"/>
  <c r="BD460" i="16"/>
  <c r="BE460" i="16"/>
  <c r="AY461" i="16"/>
  <c r="AZ461" i="16"/>
  <c r="BA461" i="16"/>
  <c r="BB461" i="16"/>
  <c r="BC461" i="16"/>
  <c r="BD461" i="16"/>
  <c r="BE461" i="16"/>
  <c r="AY462" i="16"/>
  <c r="AZ462" i="16"/>
  <c r="BA462" i="16"/>
  <c r="BB462" i="16"/>
  <c r="BC462" i="16"/>
  <c r="BD462" i="16"/>
  <c r="BE462" i="16"/>
  <c r="AY463" i="16"/>
  <c r="AZ463" i="16"/>
  <c r="BA463" i="16"/>
  <c r="BB463" i="16"/>
  <c r="BC463" i="16"/>
  <c r="BD463" i="16"/>
  <c r="BE463" i="16"/>
  <c r="AY464" i="16"/>
  <c r="AZ464" i="16"/>
  <c r="BA464" i="16"/>
  <c r="BB464" i="16"/>
  <c r="BC464" i="16"/>
  <c r="BD464" i="16"/>
  <c r="BE464" i="16"/>
  <c r="AY465" i="16"/>
  <c r="AZ465" i="16"/>
  <c r="BA465" i="16"/>
  <c r="BB465" i="16"/>
  <c r="BC465" i="16"/>
  <c r="BD465" i="16"/>
  <c r="BE465" i="16"/>
  <c r="AY466" i="16"/>
  <c r="AZ466" i="16"/>
  <c r="BA466" i="16"/>
  <c r="BB466" i="16"/>
  <c r="BC466" i="16"/>
  <c r="BD466" i="16"/>
  <c r="BE466" i="16"/>
  <c r="AY467" i="16"/>
  <c r="AZ467" i="16"/>
  <c r="BA467" i="16"/>
  <c r="BB467" i="16"/>
  <c r="BC467" i="16"/>
  <c r="BD467" i="16"/>
  <c r="BE467" i="16"/>
  <c r="AY468" i="16"/>
  <c r="AZ468" i="16"/>
  <c r="BA468" i="16"/>
  <c r="BB468" i="16"/>
  <c r="BC468" i="16"/>
  <c r="BD468" i="16"/>
  <c r="BE468" i="16"/>
  <c r="AY469" i="16"/>
  <c r="AZ469" i="16"/>
  <c r="BA469" i="16"/>
  <c r="BB469" i="16"/>
  <c r="BC469" i="16"/>
  <c r="BD469" i="16"/>
  <c r="BE469" i="16"/>
  <c r="AY470" i="16"/>
  <c r="AZ470" i="16"/>
  <c r="BA470" i="16"/>
  <c r="BB470" i="16"/>
  <c r="BC470" i="16"/>
  <c r="BD470" i="16"/>
  <c r="BE470" i="16"/>
  <c r="AY471" i="16"/>
  <c r="AZ471" i="16"/>
  <c r="BA471" i="16"/>
  <c r="BB471" i="16"/>
  <c r="BC471" i="16"/>
  <c r="BD471" i="16"/>
  <c r="BE471" i="16"/>
  <c r="AY472" i="16"/>
  <c r="AZ472" i="16"/>
  <c r="BA472" i="16"/>
  <c r="BB472" i="16"/>
  <c r="BC472" i="16"/>
  <c r="BD472" i="16"/>
  <c r="BE472" i="16"/>
  <c r="AY473" i="16"/>
  <c r="AZ473" i="16"/>
  <c r="BA473" i="16"/>
  <c r="BB473" i="16"/>
  <c r="BC473" i="16"/>
  <c r="BD473" i="16"/>
  <c r="BE473" i="16"/>
  <c r="AY474" i="16"/>
  <c r="AZ474" i="16"/>
  <c r="BA474" i="16"/>
  <c r="BB474" i="16"/>
  <c r="BC474" i="16"/>
  <c r="BD474" i="16"/>
  <c r="BE474" i="16"/>
  <c r="AY475" i="16"/>
  <c r="AZ475" i="16"/>
  <c r="BA475" i="16"/>
  <c r="BB475" i="16"/>
  <c r="BC475" i="16"/>
  <c r="BD475" i="16"/>
  <c r="BE475" i="16"/>
  <c r="AY476" i="16"/>
  <c r="AZ476" i="16"/>
  <c r="BA476" i="16"/>
  <c r="BB476" i="16"/>
  <c r="BC476" i="16"/>
  <c r="BD476" i="16"/>
  <c r="BE476" i="16"/>
  <c r="AY477" i="16"/>
  <c r="AZ477" i="16"/>
  <c r="BA477" i="16"/>
  <c r="BB477" i="16"/>
  <c r="BC477" i="16"/>
  <c r="BD477" i="16"/>
  <c r="BE477" i="16"/>
  <c r="AY478" i="16"/>
  <c r="AZ478" i="16"/>
  <c r="BA478" i="16"/>
  <c r="BB478" i="16"/>
  <c r="BC478" i="16"/>
  <c r="BD478" i="16"/>
  <c r="BE478" i="16"/>
  <c r="AY479" i="16"/>
  <c r="AZ479" i="16"/>
  <c r="BA479" i="16"/>
  <c r="BB479" i="16"/>
  <c r="BC479" i="16"/>
  <c r="BD479" i="16"/>
  <c r="BE479" i="16"/>
  <c r="AY480" i="16"/>
  <c r="AZ480" i="16"/>
  <c r="BA480" i="16"/>
  <c r="BB480" i="16"/>
  <c r="BC480" i="16"/>
  <c r="BD480" i="16"/>
  <c r="BE480" i="16"/>
  <c r="AY481" i="16"/>
  <c r="AZ481" i="16"/>
  <c r="BA481" i="16"/>
  <c r="BB481" i="16"/>
  <c r="BC481" i="16"/>
  <c r="BD481" i="16"/>
  <c r="BE481" i="16"/>
  <c r="AY482" i="16"/>
  <c r="AZ482" i="16"/>
  <c r="BA482" i="16"/>
  <c r="BB482" i="16"/>
  <c r="BC482" i="16"/>
  <c r="BD482" i="16"/>
  <c r="BE482" i="16"/>
  <c r="AY483" i="16"/>
  <c r="AZ483" i="16"/>
  <c r="BA483" i="16"/>
  <c r="BB483" i="16"/>
  <c r="BC483" i="16"/>
  <c r="BD483" i="16"/>
  <c r="BE483" i="16"/>
  <c r="AY484" i="16"/>
  <c r="AZ484" i="16"/>
  <c r="BA484" i="16"/>
  <c r="BB484" i="16"/>
  <c r="BC484" i="16"/>
  <c r="BD484" i="16"/>
  <c r="BE484" i="16"/>
  <c r="AY485" i="16"/>
  <c r="AZ485" i="16"/>
  <c r="BA485" i="16"/>
  <c r="BB485" i="16"/>
  <c r="BC485" i="16"/>
  <c r="BD485" i="16"/>
  <c r="BE485" i="16"/>
  <c r="AY486" i="16"/>
  <c r="AZ486" i="16"/>
  <c r="BA486" i="16"/>
  <c r="BB486" i="16"/>
  <c r="BC486" i="16"/>
  <c r="BD486" i="16"/>
  <c r="BE486" i="16"/>
  <c r="AY487" i="16"/>
  <c r="AZ487" i="16"/>
  <c r="BA487" i="16"/>
  <c r="BB487" i="16"/>
  <c r="BC487" i="16"/>
  <c r="BD487" i="16"/>
  <c r="BE487" i="16"/>
  <c r="AY488" i="16"/>
  <c r="AZ488" i="16"/>
  <c r="BA488" i="16"/>
  <c r="BB488" i="16"/>
  <c r="BC488" i="16"/>
  <c r="BD488" i="16"/>
  <c r="BE488" i="16"/>
  <c r="AY489" i="16"/>
  <c r="AZ489" i="16"/>
  <c r="BA489" i="16"/>
  <c r="BB489" i="16"/>
  <c r="BC489" i="16"/>
  <c r="BD489" i="16"/>
  <c r="BE489" i="16"/>
  <c r="AY490" i="16"/>
  <c r="AZ490" i="16"/>
  <c r="BA490" i="16"/>
  <c r="BB490" i="16"/>
  <c r="BC490" i="16"/>
  <c r="BD490" i="16"/>
  <c r="BE490" i="16"/>
  <c r="AY491" i="16"/>
  <c r="AZ491" i="16"/>
  <c r="BA491" i="16"/>
  <c r="BB491" i="16"/>
  <c r="BC491" i="16"/>
  <c r="BD491" i="16"/>
  <c r="BE491" i="16"/>
  <c r="AY492" i="16"/>
  <c r="AZ492" i="16"/>
  <c r="BA492" i="16"/>
  <c r="BB492" i="16"/>
  <c r="BC492" i="16"/>
  <c r="BD492" i="16"/>
  <c r="BE492" i="16"/>
  <c r="AY493" i="16"/>
  <c r="AZ493" i="16"/>
  <c r="BA493" i="16"/>
  <c r="BB493" i="16"/>
  <c r="BC493" i="16"/>
  <c r="BD493" i="16"/>
  <c r="BE493" i="16"/>
  <c r="AY494" i="16"/>
  <c r="AZ494" i="16"/>
  <c r="BA494" i="16"/>
  <c r="BB494" i="16"/>
  <c r="BC494" i="16"/>
  <c r="BD494" i="16"/>
  <c r="BE494" i="16"/>
  <c r="AY495" i="16"/>
  <c r="AZ495" i="16"/>
  <c r="BA495" i="16"/>
  <c r="BB495" i="16"/>
  <c r="BC495" i="16"/>
  <c r="BD495" i="16"/>
  <c r="BE495" i="16"/>
  <c r="AY496" i="16"/>
  <c r="AZ496" i="16"/>
  <c r="BA496" i="16"/>
  <c r="BB496" i="16"/>
  <c r="BC496" i="16"/>
  <c r="BD496" i="16"/>
  <c r="BE496" i="16"/>
  <c r="AY497" i="16"/>
  <c r="AZ497" i="16"/>
  <c r="BA497" i="16"/>
  <c r="BB497" i="16"/>
  <c r="BC497" i="16"/>
  <c r="BD497" i="16"/>
  <c r="BE497" i="16"/>
  <c r="AY498" i="16"/>
  <c r="AZ498" i="16"/>
  <c r="BA498" i="16"/>
  <c r="BB498" i="16"/>
  <c r="BC498" i="16"/>
  <c r="BD498" i="16"/>
  <c r="BE498" i="16"/>
  <c r="AY499" i="16"/>
  <c r="AZ499" i="16"/>
  <c r="BA499" i="16"/>
  <c r="BB499" i="16"/>
  <c r="BC499" i="16"/>
  <c r="BD499" i="16"/>
  <c r="BE499" i="16"/>
  <c r="AY500" i="16"/>
  <c r="AZ500" i="16"/>
  <c r="BA500" i="16"/>
  <c r="BB500" i="16"/>
  <c r="BC500" i="16"/>
  <c r="BD500" i="16"/>
  <c r="BE500" i="16"/>
  <c r="AY501" i="16"/>
  <c r="AZ501" i="16"/>
  <c r="BA501" i="16"/>
  <c r="BB501" i="16"/>
  <c r="BC501" i="16"/>
  <c r="BD501" i="16"/>
  <c r="BE501" i="16"/>
  <c r="AY502" i="16"/>
  <c r="AZ502" i="16"/>
  <c r="BA502" i="16"/>
  <c r="BB502" i="16"/>
  <c r="BC502" i="16"/>
  <c r="BD502" i="16"/>
  <c r="BE502" i="16"/>
  <c r="AY503" i="16"/>
  <c r="AZ503" i="16"/>
  <c r="BA503" i="16"/>
  <c r="BB503" i="16"/>
  <c r="BC503" i="16"/>
  <c r="BD503" i="16"/>
  <c r="BE503" i="16"/>
  <c r="AY504" i="16"/>
  <c r="AZ504" i="16"/>
  <c r="BA504" i="16"/>
  <c r="BB504" i="16"/>
  <c r="BC504" i="16"/>
  <c r="BD504" i="16"/>
  <c r="BE504" i="16"/>
  <c r="AY505" i="16"/>
  <c r="AZ505" i="16"/>
  <c r="BA505" i="16"/>
  <c r="BB505" i="16"/>
  <c r="BC505" i="16"/>
  <c r="BD505" i="16"/>
  <c r="BE505" i="16"/>
  <c r="AY506" i="16"/>
  <c r="AZ506" i="16"/>
  <c r="BA506" i="16"/>
  <c r="BB506" i="16"/>
  <c r="BC506" i="16"/>
  <c r="BD506" i="16"/>
  <c r="BE506" i="16"/>
  <c r="AY507" i="16"/>
  <c r="AZ507" i="16"/>
  <c r="BA507" i="16"/>
  <c r="BB507" i="16"/>
  <c r="BC507" i="16"/>
  <c r="BD507" i="16"/>
  <c r="BE507" i="16"/>
  <c r="AY508" i="16"/>
  <c r="AZ508" i="16"/>
  <c r="BA508" i="16"/>
  <c r="BB508" i="16"/>
  <c r="BC508" i="16"/>
  <c r="BD508" i="16"/>
  <c r="BE508" i="16"/>
  <c r="AY509" i="16"/>
  <c r="AZ509" i="16"/>
  <c r="BA509" i="16"/>
  <c r="BB509" i="16"/>
  <c r="BC509" i="16"/>
  <c r="BD509" i="16"/>
  <c r="BE509" i="16"/>
  <c r="AY510" i="16"/>
  <c r="AZ510" i="16"/>
  <c r="BA510" i="16"/>
  <c r="BB510" i="16"/>
  <c r="BC510" i="16"/>
  <c r="BD510" i="16"/>
  <c r="BE510" i="16"/>
  <c r="AY511" i="16"/>
  <c r="AZ511" i="16"/>
  <c r="BA511" i="16"/>
  <c r="BB511" i="16"/>
  <c r="BC511" i="16"/>
  <c r="BD511" i="16"/>
  <c r="BE511" i="16"/>
  <c r="AY512" i="16"/>
  <c r="AZ512" i="16"/>
  <c r="BA512" i="16"/>
  <c r="BB512" i="16"/>
  <c r="BC512" i="16"/>
  <c r="BD512" i="16"/>
  <c r="BE512" i="16"/>
  <c r="AY513" i="16"/>
  <c r="AZ513" i="16"/>
  <c r="BA513" i="16"/>
  <c r="BB513" i="16"/>
  <c r="BC513" i="16"/>
  <c r="BD513" i="16"/>
  <c r="BE513" i="16"/>
  <c r="AY514" i="16"/>
  <c r="AZ514" i="16"/>
  <c r="BA514" i="16"/>
  <c r="BB514" i="16"/>
  <c r="BC514" i="16"/>
  <c r="BD514" i="16"/>
  <c r="BE514" i="16"/>
  <c r="AY515" i="16"/>
  <c r="AZ515" i="16"/>
  <c r="BA515" i="16"/>
  <c r="BB515" i="16"/>
  <c r="BC515" i="16"/>
  <c r="BD515" i="16"/>
  <c r="BE515" i="16"/>
  <c r="AY516" i="16"/>
  <c r="AZ516" i="16"/>
  <c r="BA516" i="16"/>
  <c r="BB516" i="16"/>
  <c r="BC516" i="16"/>
  <c r="BD516" i="16"/>
  <c r="BE516" i="16"/>
  <c r="AY517" i="16"/>
  <c r="AZ517" i="16"/>
  <c r="BA517" i="16"/>
  <c r="BB517" i="16"/>
  <c r="BC517" i="16"/>
  <c r="BD517" i="16"/>
  <c r="BE517" i="16"/>
  <c r="AY518" i="16"/>
  <c r="AZ518" i="16"/>
  <c r="BA518" i="16"/>
  <c r="BB518" i="16"/>
  <c r="BC518" i="16"/>
  <c r="BD518" i="16"/>
  <c r="BE518" i="16"/>
  <c r="AY519" i="16"/>
  <c r="AZ519" i="16"/>
  <c r="BA519" i="16"/>
  <c r="BB519" i="16"/>
  <c r="BC519" i="16"/>
  <c r="BD519" i="16"/>
  <c r="BE519" i="16"/>
  <c r="AY520" i="16"/>
  <c r="AZ520" i="16"/>
  <c r="BA520" i="16"/>
  <c r="BB520" i="16"/>
  <c r="BC520" i="16"/>
  <c r="BD520" i="16"/>
  <c r="BE520" i="16"/>
  <c r="AY521" i="16"/>
  <c r="AZ521" i="16"/>
  <c r="BA521" i="16"/>
  <c r="BB521" i="16"/>
  <c r="BC521" i="16"/>
  <c r="BD521" i="16"/>
  <c r="BE521" i="16"/>
  <c r="AY522" i="16"/>
  <c r="AZ522" i="16"/>
  <c r="BA522" i="16"/>
  <c r="BB522" i="16"/>
  <c r="BC522" i="16"/>
  <c r="BD522" i="16"/>
  <c r="BE522" i="16"/>
  <c r="AY523" i="16"/>
  <c r="AZ523" i="16"/>
  <c r="BA523" i="16"/>
  <c r="BB523" i="16"/>
  <c r="BC523" i="16"/>
  <c r="BD523" i="16"/>
  <c r="BE523" i="16"/>
  <c r="AY524" i="16"/>
  <c r="AZ524" i="16"/>
  <c r="BA524" i="16"/>
  <c r="BB524" i="16"/>
  <c r="BC524" i="16"/>
  <c r="BD524" i="16"/>
  <c r="BE524" i="16"/>
  <c r="AY525" i="16"/>
  <c r="AZ525" i="16"/>
  <c r="BA525" i="16"/>
  <c r="BB525" i="16"/>
  <c r="BC525" i="16"/>
  <c r="BD525" i="16"/>
  <c r="BE525" i="16"/>
  <c r="AY526" i="16"/>
  <c r="AZ526" i="16"/>
  <c r="BA526" i="16"/>
  <c r="BB526" i="16"/>
  <c r="BC526" i="16"/>
  <c r="BD526" i="16"/>
  <c r="BE526" i="16"/>
  <c r="AY527" i="16"/>
  <c r="AZ527" i="16"/>
  <c r="BA527" i="16"/>
  <c r="BB527" i="16"/>
  <c r="BC527" i="16"/>
  <c r="BD527" i="16"/>
  <c r="BE527" i="16"/>
  <c r="AY528" i="16"/>
  <c r="AZ528" i="16"/>
  <c r="BA528" i="16"/>
  <c r="BB528" i="16"/>
  <c r="BC528" i="16"/>
  <c r="BD528" i="16"/>
  <c r="BE528" i="16"/>
  <c r="AY529" i="16"/>
  <c r="AZ529" i="16"/>
  <c r="BA529" i="16"/>
  <c r="BB529" i="16"/>
  <c r="BC529" i="16"/>
  <c r="BD529" i="16"/>
  <c r="BE529" i="16"/>
  <c r="AY530" i="16"/>
  <c r="AZ530" i="16"/>
  <c r="BA530" i="16"/>
  <c r="BB530" i="16"/>
  <c r="BC530" i="16"/>
  <c r="BD530" i="16"/>
  <c r="BE530" i="16"/>
  <c r="AY531" i="16"/>
  <c r="AZ531" i="16"/>
  <c r="BA531" i="16"/>
  <c r="BB531" i="16"/>
  <c r="BC531" i="16"/>
  <c r="BD531" i="16"/>
  <c r="BE531" i="16"/>
  <c r="AY532" i="16"/>
  <c r="AZ532" i="16"/>
  <c r="BA532" i="16"/>
  <c r="BB532" i="16"/>
  <c r="BC532" i="16"/>
  <c r="BD532" i="16"/>
  <c r="BE532" i="16"/>
  <c r="AY533" i="16"/>
  <c r="AZ533" i="16"/>
  <c r="BA533" i="16"/>
  <c r="BB533" i="16"/>
  <c r="BC533" i="16"/>
  <c r="BD533" i="16"/>
  <c r="BE533" i="16"/>
  <c r="AY534" i="16"/>
  <c r="AZ534" i="16"/>
  <c r="BA534" i="16"/>
  <c r="BB534" i="16"/>
  <c r="BC534" i="16"/>
  <c r="BD534" i="16"/>
  <c r="BE534" i="16"/>
  <c r="AY535" i="16"/>
  <c r="AZ535" i="16"/>
  <c r="BA535" i="16"/>
  <c r="BB535" i="16"/>
  <c r="BC535" i="16"/>
  <c r="BD535" i="16"/>
  <c r="BE535" i="16"/>
  <c r="AY536" i="16"/>
  <c r="AZ536" i="16"/>
  <c r="BA536" i="16"/>
  <c r="BB536" i="16"/>
  <c r="BC536" i="16"/>
  <c r="BD536" i="16"/>
  <c r="BE536" i="16"/>
  <c r="AY537" i="16"/>
  <c r="AZ537" i="16"/>
  <c r="BA537" i="16"/>
  <c r="BB537" i="16"/>
  <c r="BC537" i="16"/>
  <c r="BD537" i="16"/>
  <c r="BE537" i="16"/>
  <c r="AY538" i="16"/>
  <c r="AZ538" i="16"/>
  <c r="BA538" i="16"/>
  <c r="BB538" i="16"/>
  <c r="BC538" i="16"/>
  <c r="BD538" i="16"/>
  <c r="BE538" i="16"/>
  <c r="AY539" i="16"/>
  <c r="AZ539" i="16"/>
  <c r="BA539" i="16"/>
  <c r="BB539" i="16"/>
  <c r="BC539" i="16"/>
  <c r="BD539" i="16"/>
  <c r="BE539" i="16"/>
  <c r="AY540" i="16"/>
  <c r="AZ540" i="16"/>
  <c r="BA540" i="16"/>
  <c r="BB540" i="16"/>
  <c r="BC540" i="16"/>
  <c r="BD540" i="16"/>
  <c r="BE540" i="16"/>
  <c r="AY541" i="16"/>
  <c r="AZ541" i="16"/>
  <c r="BA541" i="16"/>
  <c r="BB541" i="16"/>
  <c r="BC541" i="16"/>
  <c r="BD541" i="16"/>
  <c r="BE541" i="16"/>
  <c r="AY542" i="16"/>
  <c r="AZ542" i="16"/>
  <c r="BA542" i="16"/>
  <c r="BB542" i="16"/>
  <c r="BC542" i="16"/>
  <c r="BD542" i="16"/>
  <c r="BE542" i="16"/>
  <c r="AY543" i="16"/>
  <c r="AZ543" i="16"/>
  <c r="BA543" i="16"/>
  <c r="BB543" i="16"/>
  <c r="BC543" i="16"/>
  <c r="BD543" i="16"/>
  <c r="BE543" i="16"/>
  <c r="AY544" i="16"/>
  <c r="AZ544" i="16"/>
  <c r="BA544" i="16"/>
  <c r="BB544" i="16"/>
  <c r="BC544" i="16"/>
  <c r="BD544" i="16"/>
  <c r="BE544" i="16"/>
  <c r="AY545" i="16"/>
  <c r="AZ545" i="16"/>
  <c r="BA545" i="16"/>
  <c r="BB545" i="16"/>
  <c r="BC545" i="16"/>
  <c r="BD545" i="16"/>
  <c r="BE545" i="16"/>
  <c r="AY546" i="16"/>
  <c r="AZ546" i="16"/>
  <c r="BA546" i="16"/>
  <c r="BB546" i="16"/>
  <c r="BC546" i="16"/>
  <c r="BD546" i="16"/>
  <c r="BE546" i="16"/>
  <c r="AY547" i="16"/>
  <c r="AZ547" i="16"/>
  <c r="BA547" i="16"/>
  <c r="BB547" i="16"/>
  <c r="BC547" i="16"/>
  <c r="BD547" i="16"/>
  <c r="BE547" i="16"/>
  <c r="AY548" i="16"/>
  <c r="AZ548" i="16"/>
  <c r="BA548" i="16"/>
  <c r="BB548" i="16"/>
  <c r="BC548" i="16"/>
  <c r="BD548" i="16"/>
  <c r="BE548" i="16"/>
  <c r="AY549" i="16"/>
  <c r="AZ549" i="16"/>
  <c r="BA549" i="16"/>
  <c r="BB549" i="16"/>
  <c r="BC549" i="16"/>
  <c r="BD549" i="16"/>
  <c r="BE549" i="16"/>
  <c r="AY550" i="16"/>
  <c r="AZ550" i="16"/>
  <c r="BA550" i="16"/>
  <c r="BB550" i="16"/>
  <c r="BC550" i="16"/>
  <c r="BD550" i="16"/>
  <c r="BE550" i="16"/>
  <c r="AY551" i="16"/>
  <c r="AZ551" i="16"/>
  <c r="BA551" i="16"/>
  <c r="BB551" i="16"/>
  <c r="BC551" i="16"/>
  <c r="BD551" i="16"/>
  <c r="BE551" i="16"/>
  <c r="AY552" i="16"/>
  <c r="AZ552" i="16"/>
  <c r="BA552" i="16"/>
  <c r="BB552" i="16"/>
  <c r="BC552" i="16"/>
  <c r="BD552" i="16"/>
  <c r="BE552" i="16"/>
  <c r="AY553" i="16"/>
  <c r="AZ553" i="16"/>
  <c r="BA553" i="16"/>
  <c r="BB553" i="16"/>
  <c r="BC553" i="16"/>
  <c r="BD553" i="16"/>
  <c r="BE553" i="16"/>
  <c r="AY554" i="16"/>
  <c r="AZ554" i="16"/>
  <c r="BA554" i="16"/>
  <c r="BB554" i="16"/>
  <c r="BC554" i="16"/>
  <c r="BD554" i="16"/>
  <c r="BE554" i="16"/>
  <c r="AY555" i="16"/>
  <c r="AZ555" i="16"/>
  <c r="BA555" i="16"/>
  <c r="BB555" i="16"/>
  <c r="BC555" i="16"/>
  <c r="BD555" i="16"/>
  <c r="BE555" i="16"/>
  <c r="AY556" i="16"/>
  <c r="AZ556" i="16"/>
  <c r="BA556" i="16"/>
  <c r="BB556" i="16"/>
  <c r="BC556" i="16"/>
  <c r="BD556" i="16"/>
  <c r="BE556" i="16"/>
  <c r="AY557" i="16"/>
  <c r="AZ557" i="16"/>
  <c r="BA557" i="16"/>
  <c r="BB557" i="16"/>
  <c r="BC557" i="16"/>
  <c r="BD557" i="16"/>
  <c r="BE557" i="16"/>
  <c r="AY558" i="16"/>
  <c r="AZ558" i="16"/>
  <c r="BA558" i="16"/>
  <c r="BB558" i="16"/>
  <c r="BC558" i="16"/>
  <c r="BD558" i="16"/>
  <c r="BE558" i="16"/>
  <c r="AY559" i="16"/>
  <c r="AZ559" i="16"/>
  <c r="BA559" i="16"/>
  <c r="BB559" i="16"/>
  <c r="BC559" i="16"/>
  <c r="BD559" i="16"/>
  <c r="BE559" i="16"/>
  <c r="AY560" i="16"/>
  <c r="AZ560" i="16"/>
  <c r="BA560" i="16"/>
  <c r="BB560" i="16"/>
  <c r="BC560" i="16"/>
  <c r="BD560" i="16"/>
  <c r="BE560" i="16"/>
  <c r="AY561" i="16"/>
  <c r="AZ561" i="16"/>
  <c r="BA561" i="16"/>
  <c r="BB561" i="16"/>
  <c r="BC561" i="16"/>
  <c r="BD561" i="16"/>
  <c r="BE561" i="16"/>
  <c r="AY562" i="16"/>
  <c r="AZ562" i="16"/>
  <c r="BA562" i="16"/>
  <c r="BB562" i="16"/>
  <c r="BC562" i="16"/>
  <c r="BD562" i="16"/>
  <c r="BE562" i="16"/>
  <c r="AY563" i="16"/>
  <c r="AZ563" i="16"/>
  <c r="BA563" i="16"/>
  <c r="BB563" i="16"/>
  <c r="BC563" i="16"/>
  <c r="BD563" i="16"/>
  <c r="BE563" i="16"/>
  <c r="AY564" i="16"/>
  <c r="AZ564" i="16"/>
  <c r="BA564" i="16"/>
  <c r="BB564" i="16"/>
  <c r="BC564" i="16"/>
  <c r="BD564" i="16"/>
  <c r="BE564" i="16"/>
  <c r="AY565" i="16"/>
  <c r="AZ565" i="16"/>
  <c r="BA565" i="16"/>
  <c r="BB565" i="16"/>
  <c r="BC565" i="16"/>
  <c r="BD565" i="16"/>
  <c r="BE565" i="16"/>
  <c r="AY566" i="16"/>
  <c r="AZ566" i="16"/>
  <c r="BA566" i="16"/>
  <c r="BB566" i="16"/>
  <c r="BC566" i="16"/>
  <c r="BD566" i="16"/>
  <c r="BE566" i="16"/>
  <c r="AY567" i="16"/>
  <c r="AZ567" i="16"/>
  <c r="BA567" i="16"/>
  <c r="BB567" i="16"/>
  <c r="BC567" i="16"/>
  <c r="BD567" i="16"/>
  <c r="BE567" i="16"/>
  <c r="AY568" i="16"/>
  <c r="AZ568" i="16"/>
  <c r="BA568" i="16"/>
  <c r="BB568" i="16"/>
  <c r="BC568" i="16"/>
  <c r="BD568" i="16"/>
  <c r="BE568" i="16"/>
  <c r="AY569" i="16"/>
  <c r="AZ569" i="16"/>
  <c r="BA569" i="16"/>
  <c r="BB569" i="16"/>
  <c r="BC569" i="16"/>
  <c r="BD569" i="16"/>
  <c r="BE569" i="16"/>
  <c r="AY570" i="16"/>
  <c r="AZ570" i="16"/>
  <c r="BA570" i="16"/>
  <c r="BB570" i="16"/>
  <c r="BC570" i="16"/>
  <c r="BD570" i="16"/>
  <c r="BE570" i="16"/>
  <c r="AY571" i="16"/>
  <c r="AZ571" i="16"/>
  <c r="BA571" i="16"/>
  <c r="BB571" i="16"/>
  <c r="BC571" i="16"/>
  <c r="BD571" i="16"/>
  <c r="BE571" i="16"/>
  <c r="AY572" i="16"/>
  <c r="AZ572" i="16"/>
  <c r="BA572" i="16"/>
  <c r="BB572" i="16"/>
  <c r="BC572" i="16"/>
  <c r="BD572" i="16"/>
  <c r="BE572" i="16"/>
  <c r="AY573" i="16"/>
  <c r="AZ573" i="16"/>
  <c r="BA573" i="16"/>
  <c r="BB573" i="16"/>
  <c r="BC573" i="16"/>
  <c r="BD573" i="16"/>
  <c r="BE573" i="16"/>
  <c r="AY574" i="16"/>
  <c r="AZ574" i="16"/>
  <c r="BA574" i="16"/>
  <c r="BB574" i="16"/>
  <c r="BC574" i="16"/>
  <c r="BD574" i="16"/>
  <c r="BE574" i="16"/>
  <c r="AY575" i="16"/>
  <c r="AZ575" i="16"/>
  <c r="BA575" i="16"/>
  <c r="BB575" i="16"/>
  <c r="BC575" i="16"/>
  <c r="BD575" i="16"/>
  <c r="BE575" i="16"/>
  <c r="AY576" i="16"/>
  <c r="AZ576" i="16"/>
  <c r="BA576" i="16"/>
  <c r="BB576" i="16"/>
  <c r="BC576" i="16"/>
  <c r="BD576" i="16"/>
  <c r="BE576" i="16"/>
  <c r="AY577" i="16"/>
  <c r="AZ577" i="16"/>
  <c r="BA577" i="16"/>
  <c r="BB577" i="16"/>
  <c r="BC577" i="16"/>
  <c r="BD577" i="16"/>
  <c r="BE577" i="16"/>
  <c r="AY578" i="16"/>
  <c r="AZ578" i="16"/>
  <c r="BA578" i="16"/>
  <c r="BB578" i="16"/>
  <c r="BC578" i="16"/>
  <c r="BD578" i="16"/>
  <c r="BE578" i="16"/>
  <c r="AY579" i="16"/>
  <c r="AZ579" i="16"/>
  <c r="BA579" i="16"/>
  <c r="BB579" i="16"/>
  <c r="BC579" i="16"/>
  <c r="BD579" i="16"/>
  <c r="BE579" i="16"/>
  <c r="AY580" i="16"/>
  <c r="AZ580" i="16"/>
  <c r="BA580" i="16"/>
  <c r="BB580" i="16"/>
  <c r="BC580" i="16"/>
  <c r="BD580" i="16"/>
  <c r="BE580" i="16"/>
  <c r="AY581" i="16"/>
  <c r="AZ581" i="16"/>
  <c r="BA581" i="16"/>
  <c r="BB581" i="16"/>
  <c r="BC581" i="16"/>
  <c r="BD581" i="16"/>
  <c r="BE581" i="16"/>
  <c r="AY582" i="16"/>
  <c r="AZ582" i="16"/>
  <c r="BA582" i="16"/>
  <c r="BB582" i="16"/>
  <c r="BC582" i="16"/>
  <c r="BD582" i="16"/>
  <c r="BE582" i="16"/>
  <c r="AY583" i="16"/>
  <c r="AZ583" i="16"/>
  <c r="BA583" i="16"/>
  <c r="BB583" i="16"/>
  <c r="BC583" i="16"/>
  <c r="BD583" i="16"/>
  <c r="BE583" i="16"/>
  <c r="AY584" i="16"/>
  <c r="AZ584" i="16"/>
  <c r="BA584" i="16"/>
  <c r="BB584" i="16"/>
  <c r="BC584" i="16"/>
  <c r="BD584" i="16"/>
  <c r="BE584" i="16"/>
  <c r="AY585" i="16"/>
  <c r="AZ585" i="16"/>
  <c r="BA585" i="16"/>
  <c r="BB585" i="16"/>
  <c r="BC585" i="16"/>
  <c r="BD585" i="16"/>
  <c r="BE585" i="16"/>
  <c r="AY586" i="16"/>
  <c r="AZ586" i="16"/>
  <c r="BA586" i="16"/>
  <c r="BB586" i="16"/>
  <c r="BC586" i="16"/>
  <c r="BD586" i="16"/>
  <c r="BE586" i="16"/>
  <c r="AY587" i="16"/>
  <c r="AZ587" i="16"/>
  <c r="BA587" i="16"/>
  <c r="BB587" i="16"/>
  <c r="BC587" i="16"/>
  <c r="BD587" i="16"/>
  <c r="BE587" i="16"/>
  <c r="AY588" i="16"/>
  <c r="AZ588" i="16"/>
  <c r="BA588" i="16"/>
  <c r="BB588" i="16"/>
  <c r="BC588" i="16"/>
  <c r="BD588" i="16"/>
  <c r="BE588" i="16"/>
  <c r="AY589" i="16"/>
  <c r="AZ589" i="16"/>
  <c r="BA589" i="16"/>
  <c r="BB589" i="16"/>
  <c r="BC589" i="16"/>
  <c r="BD589" i="16"/>
  <c r="BE589" i="16"/>
  <c r="AY590" i="16"/>
  <c r="AZ590" i="16"/>
  <c r="BA590" i="16"/>
  <c r="BB590" i="16"/>
  <c r="BC590" i="16"/>
  <c r="BD590" i="16"/>
  <c r="BE590" i="16"/>
  <c r="AY591" i="16"/>
  <c r="AZ591" i="16"/>
  <c r="BA591" i="16"/>
  <c r="BB591" i="16"/>
  <c r="BC591" i="16"/>
  <c r="BD591" i="16"/>
  <c r="BE591" i="16"/>
  <c r="AY592" i="16"/>
  <c r="AZ592" i="16"/>
  <c r="BA592" i="16"/>
  <c r="BB592" i="16"/>
  <c r="BC592" i="16"/>
  <c r="BD592" i="16"/>
  <c r="BE592" i="16"/>
  <c r="AY593" i="16"/>
  <c r="AZ593" i="16"/>
  <c r="BA593" i="16"/>
  <c r="BB593" i="16"/>
  <c r="BC593" i="16"/>
  <c r="BD593" i="16"/>
  <c r="BE593" i="16"/>
  <c r="AY594" i="16"/>
  <c r="AZ594" i="16"/>
  <c r="BA594" i="16"/>
  <c r="BB594" i="16"/>
  <c r="BC594" i="16"/>
  <c r="BD594" i="16"/>
  <c r="BE594" i="16"/>
  <c r="AY595" i="16"/>
  <c r="AZ595" i="16"/>
  <c r="BA595" i="16"/>
  <c r="BB595" i="16"/>
  <c r="BC595" i="16"/>
  <c r="BD595" i="16"/>
  <c r="BE595" i="16"/>
  <c r="AY596" i="16"/>
  <c r="AZ596" i="16"/>
  <c r="BA596" i="16"/>
  <c r="BB596" i="16"/>
  <c r="BC596" i="16"/>
  <c r="BD596" i="16"/>
  <c r="BE596" i="16"/>
  <c r="AY597" i="16"/>
  <c r="AZ597" i="16"/>
  <c r="BA597" i="16"/>
  <c r="BB597" i="16"/>
  <c r="BC597" i="16"/>
  <c r="BD597" i="16"/>
  <c r="BE597" i="16"/>
  <c r="AY598" i="16"/>
  <c r="AZ598" i="16"/>
  <c r="BA598" i="16"/>
  <c r="BB598" i="16"/>
  <c r="BC598" i="16"/>
  <c r="BD598" i="16"/>
  <c r="BE598" i="16"/>
  <c r="AY599" i="16"/>
  <c r="AZ599" i="16"/>
  <c r="BA599" i="16"/>
  <c r="BB599" i="16"/>
  <c r="BC599" i="16"/>
  <c r="BD599" i="16"/>
  <c r="BE599" i="16"/>
  <c r="AY600" i="16"/>
  <c r="AZ600" i="16"/>
  <c r="BA600" i="16"/>
  <c r="BB600" i="16"/>
  <c r="BC600" i="16"/>
  <c r="BD600" i="16"/>
  <c r="BE600" i="16"/>
  <c r="AY601" i="16"/>
  <c r="AZ601" i="16"/>
  <c r="BA601" i="16"/>
  <c r="BB601" i="16"/>
  <c r="BC601" i="16"/>
  <c r="BD601" i="16"/>
  <c r="BE601" i="16"/>
  <c r="AY602" i="16"/>
  <c r="AZ602" i="16"/>
  <c r="BA602" i="16"/>
  <c r="BB602" i="16"/>
  <c r="BC602" i="16"/>
  <c r="BD602" i="16"/>
  <c r="BE602" i="16"/>
  <c r="AY603" i="16"/>
  <c r="AZ603" i="16"/>
  <c r="BA603" i="16"/>
  <c r="BB603" i="16"/>
  <c r="BC603" i="16"/>
  <c r="BD603" i="16"/>
  <c r="BE603" i="16"/>
  <c r="AY604" i="16"/>
  <c r="AZ604" i="16"/>
  <c r="BA604" i="16"/>
  <c r="BB604" i="16"/>
  <c r="BC604" i="16"/>
  <c r="BD604" i="16"/>
  <c r="BE604" i="16"/>
  <c r="AY605" i="16"/>
  <c r="AZ605" i="16"/>
  <c r="BA605" i="16"/>
  <c r="BB605" i="16"/>
  <c r="BC605" i="16"/>
  <c r="BD605" i="16"/>
  <c r="BE605" i="16"/>
  <c r="AY606" i="16"/>
  <c r="AZ606" i="16"/>
  <c r="BA606" i="16"/>
  <c r="BB606" i="16"/>
  <c r="BC606" i="16"/>
  <c r="BD606" i="16"/>
  <c r="BE606" i="16"/>
  <c r="AY607" i="16"/>
  <c r="AZ607" i="16"/>
  <c r="BA607" i="16"/>
  <c r="BB607" i="16"/>
  <c r="BC607" i="16"/>
  <c r="BD607" i="16"/>
  <c r="BE607" i="16"/>
  <c r="AY608" i="16"/>
  <c r="AZ608" i="16"/>
  <c r="BA608" i="16"/>
  <c r="BB608" i="16"/>
  <c r="BC608" i="16"/>
  <c r="BD608" i="16"/>
  <c r="BE608" i="16"/>
  <c r="AY609" i="16"/>
  <c r="AZ609" i="16"/>
  <c r="BA609" i="16"/>
  <c r="BB609" i="16"/>
  <c r="BC609" i="16"/>
  <c r="BD609" i="16"/>
  <c r="BE609" i="16"/>
  <c r="AY610" i="16"/>
  <c r="AZ610" i="16"/>
  <c r="BA610" i="16"/>
  <c r="BB610" i="16"/>
  <c r="BC610" i="16"/>
  <c r="BD610" i="16"/>
  <c r="BE610" i="16"/>
  <c r="AY611" i="16"/>
  <c r="AZ611" i="16"/>
  <c r="BA611" i="16"/>
  <c r="BB611" i="16"/>
  <c r="BC611" i="16"/>
  <c r="BD611" i="16"/>
  <c r="BE611" i="16"/>
  <c r="AY612" i="16"/>
  <c r="AZ612" i="16"/>
  <c r="BA612" i="16"/>
  <c r="BB612" i="16"/>
  <c r="BC612" i="16"/>
  <c r="BD612" i="16"/>
  <c r="BE612" i="16"/>
  <c r="AY613" i="16"/>
  <c r="AZ613" i="16"/>
  <c r="BA613" i="16"/>
  <c r="BB613" i="16"/>
  <c r="BC613" i="16"/>
  <c r="BD613" i="16"/>
  <c r="BE613" i="16"/>
  <c r="AY614" i="16"/>
  <c r="AZ614" i="16"/>
  <c r="BA614" i="16"/>
  <c r="BB614" i="16"/>
  <c r="BC614" i="16"/>
  <c r="BD614" i="16"/>
  <c r="BE614" i="16"/>
  <c r="AY615" i="16"/>
  <c r="AZ615" i="16"/>
  <c r="BA615" i="16"/>
  <c r="BB615" i="16"/>
  <c r="BC615" i="16"/>
  <c r="BD615" i="16"/>
  <c r="BE615" i="16"/>
  <c r="AY616" i="16"/>
  <c r="AZ616" i="16"/>
  <c r="BA616" i="16"/>
  <c r="BB616" i="16"/>
  <c r="BC616" i="16"/>
  <c r="BD616" i="16"/>
  <c r="BE616" i="16"/>
  <c r="AY617" i="16"/>
  <c r="AZ617" i="16"/>
  <c r="BA617" i="16"/>
  <c r="BB617" i="16"/>
  <c r="BC617" i="16"/>
  <c r="BD617" i="16"/>
  <c r="BE617" i="16"/>
  <c r="AY618" i="16"/>
  <c r="AZ618" i="16"/>
  <c r="BA618" i="16"/>
  <c r="BB618" i="16"/>
  <c r="BC618" i="16"/>
  <c r="BD618" i="16"/>
  <c r="BE618" i="16"/>
  <c r="AY619" i="16"/>
  <c r="AZ619" i="16"/>
  <c r="BA619" i="16"/>
  <c r="BB619" i="16"/>
  <c r="BC619" i="16"/>
  <c r="BD619" i="16"/>
  <c r="BE619" i="16"/>
  <c r="AY620" i="16"/>
  <c r="AZ620" i="16"/>
  <c r="BA620" i="16"/>
  <c r="BB620" i="16"/>
  <c r="BC620" i="16"/>
  <c r="BD620" i="16"/>
  <c r="BE620" i="16"/>
  <c r="AY621" i="16"/>
  <c r="AZ621" i="16"/>
  <c r="BA621" i="16"/>
  <c r="BB621" i="16"/>
  <c r="BC621" i="16"/>
  <c r="BD621" i="16"/>
  <c r="BE621" i="16"/>
  <c r="AY622" i="16"/>
  <c r="AZ622" i="16"/>
  <c r="BA622" i="16"/>
  <c r="BB622" i="16"/>
  <c r="BC622" i="16"/>
  <c r="BD622" i="16"/>
  <c r="BE622" i="16"/>
  <c r="AY623" i="16"/>
  <c r="AZ623" i="16"/>
  <c r="BA623" i="16"/>
  <c r="BB623" i="16"/>
  <c r="BC623" i="16"/>
  <c r="BD623" i="16"/>
  <c r="BE623" i="16"/>
  <c r="AY624" i="16"/>
  <c r="AZ624" i="16"/>
  <c r="BA624" i="16"/>
  <c r="BB624" i="16"/>
  <c r="BC624" i="16"/>
  <c r="BD624" i="16"/>
  <c r="BE624" i="16"/>
  <c r="AY625" i="16"/>
  <c r="AZ625" i="16"/>
  <c r="BA625" i="16"/>
  <c r="BB625" i="16"/>
  <c r="BC625" i="16"/>
  <c r="BD625" i="16"/>
  <c r="BE625" i="16"/>
  <c r="AY626" i="16"/>
  <c r="AZ626" i="16"/>
  <c r="BA626" i="16"/>
  <c r="BB626" i="16"/>
  <c r="BC626" i="16"/>
  <c r="BD626" i="16"/>
  <c r="BE626" i="16"/>
  <c r="AY627" i="16"/>
  <c r="AZ627" i="16"/>
  <c r="BA627" i="16"/>
  <c r="BB627" i="16"/>
  <c r="BC627" i="16"/>
  <c r="BD627" i="16"/>
  <c r="BE627" i="16"/>
  <c r="AY628" i="16"/>
  <c r="AZ628" i="16"/>
  <c r="BA628" i="16"/>
  <c r="BB628" i="16"/>
  <c r="BC628" i="16"/>
  <c r="BD628" i="16"/>
  <c r="BE628" i="16"/>
  <c r="AY629" i="16"/>
  <c r="AZ629" i="16"/>
  <c r="BA629" i="16"/>
  <c r="BB629" i="16"/>
  <c r="BC629" i="16"/>
  <c r="BD629" i="16"/>
  <c r="BE629" i="16"/>
  <c r="AY630" i="16"/>
  <c r="AZ630" i="16"/>
  <c r="BA630" i="16"/>
  <c r="BB630" i="16"/>
  <c r="BC630" i="16"/>
  <c r="BD630" i="16"/>
  <c r="BE630" i="16"/>
  <c r="AY631" i="16"/>
  <c r="AZ631" i="16"/>
  <c r="BA631" i="16"/>
  <c r="BB631" i="16"/>
  <c r="BC631" i="16"/>
  <c r="BD631" i="16"/>
  <c r="BE631" i="16"/>
  <c r="AY632" i="16"/>
  <c r="AZ632" i="16"/>
  <c r="BA632" i="16"/>
  <c r="BB632" i="16"/>
  <c r="BC632" i="16"/>
  <c r="BD632" i="16"/>
  <c r="BE632" i="16"/>
  <c r="AY633" i="16"/>
  <c r="AZ633" i="16"/>
  <c r="BA633" i="16"/>
  <c r="BB633" i="16"/>
  <c r="BC633" i="16"/>
  <c r="BD633" i="16"/>
  <c r="BE633" i="16"/>
  <c r="AY634" i="16"/>
  <c r="AZ634" i="16"/>
  <c r="BA634" i="16"/>
  <c r="BB634" i="16"/>
  <c r="BC634" i="16"/>
  <c r="BD634" i="16"/>
  <c r="BE634" i="16"/>
  <c r="AY635" i="16"/>
  <c r="AZ635" i="16"/>
  <c r="BA635" i="16"/>
  <c r="BB635" i="16"/>
  <c r="BC635" i="16"/>
  <c r="BD635" i="16"/>
  <c r="BE635" i="16"/>
  <c r="AY636" i="16"/>
  <c r="AZ636" i="16"/>
  <c r="BA636" i="16"/>
  <c r="BB636" i="16"/>
  <c r="BC636" i="16"/>
  <c r="BD636" i="16"/>
  <c r="BE636" i="16"/>
  <c r="AY637" i="16"/>
  <c r="AZ637" i="16"/>
  <c r="BA637" i="16"/>
  <c r="BB637" i="16"/>
  <c r="BC637" i="16"/>
  <c r="BD637" i="16"/>
  <c r="BE637" i="16"/>
  <c r="AY638" i="16"/>
  <c r="AZ638" i="16"/>
  <c r="BA638" i="16"/>
  <c r="BB638" i="16"/>
  <c r="BC638" i="16"/>
  <c r="BD638" i="16"/>
  <c r="BE638" i="16"/>
  <c r="AY639" i="16"/>
  <c r="AZ639" i="16"/>
  <c r="BA639" i="16"/>
  <c r="BB639" i="16"/>
  <c r="BC639" i="16"/>
  <c r="BD639" i="16"/>
  <c r="BE639" i="16"/>
  <c r="AY640" i="16"/>
  <c r="AZ640" i="16"/>
  <c r="BA640" i="16"/>
  <c r="BB640" i="16"/>
  <c r="BC640" i="16"/>
  <c r="BD640" i="16"/>
  <c r="BE640" i="16"/>
  <c r="AY641" i="16"/>
  <c r="AZ641" i="16"/>
  <c r="BA641" i="16"/>
  <c r="BB641" i="16"/>
  <c r="BC641" i="16"/>
  <c r="BD641" i="16"/>
  <c r="BE641" i="16"/>
  <c r="AY642" i="16"/>
  <c r="AZ642" i="16"/>
  <c r="BA642" i="16"/>
  <c r="BB642" i="16"/>
  <c r="BC642" i="16"/>
  <c r="BD642" i="16"/>
  <c r="BE642" i="16"/>
  <c r="AY643" i="16"/>
  <c r="AZ643" i="16"/>
  <c r="BA643" i="16"/>
  <c r="BB643" i="16"/>
  <c r="BC643" i="16"/>
  <c r="BD643" i="16"/>
  <c r="BE643" i="16"/>
  <c r="AY644" i="16"/>
  <c r="AZ644" i="16"/>
  <c r="BA644" i="16"/>
  <c r="BB644" i="16"/>
  <c r="BC644" i="16"/>
  <c r="BD644" i="16"/>
  <c r="BE644" i="16"/>
  <c r="AY645" i="16"/>
  <c r="AZ645" i="16"/>
  <c r="BA645" i="16"/>
  <c r="BB645" i="16"/>
  <c r="BC645" i="16"/>
  <c r="BD645" i="16"/>
  <c r="BE645" i="16"/>
  <c r="AY646" i="16"/>
  <c r="AZ646" i="16"/>
  <c r="BA646" i="16"/>
  <c r="BB646" i="16"/>
  <c r="BC646" i="16"/>
  <c r="BD646" i="16"/>
  <c r="BE646" i="16"/>
  <c r="AY647" i="16"/>
  <c r="AZ647" i="16"/>
  <c r="BA647" i="16"/>
  <c r="BB647" i="16"/>
  <c r="BC647" i="16"/>
  <c r="BD647" i="16"/>
  <c r="BE647" i="16"/>
  <c r="AY648" i="16"/>
  <c r="AZ648" i="16"/>
  <c r="BA648" i="16"/>
  <c r="BB648" i="16"/>
  <c r="BC648" i="16"/>
  <c r="BD648" i="16"/>
  <c r="BE648" i="16"/>
  <c r="AY649" i="16"/>
  <c r="AZ649" i="16"/>
  <c r="BA649" i="16"/>
  <c r="BB649" i="16"/>
  <c r="BC649" i="16"/>
  <c r="BD649" i="16"/>
  <c r="BE649" i="16"/>
  <c r="AY650" i="16"/>
  <c r="AZ650" i="16"/>
  <c r="BA650" i="16"/>
  <c r="BB650" i="16"/>
  <c r="BC650" i="16"/>
  <c r="BD650" i="16"/>
  <c r="BE650" i="16"/>
  <c r="AY651" i="16"/>
  <c r="AZ651" i="16"/>
  <c r="BA651" i="16"/>
  <c r="BB651" i="16"/>
  <c r="BC651" i="16"/>
  <c r="BD651" i="16"/>
  <c r="BE651" i="16"/>
  <c r="AY652" i="16"/>
  <c r="AZ652" i="16"/>
  <c r="BA652" i="16"/>
  <c r="BB652" i="16"/>
  <c r="BC652" i="16"/>
  <c r="BD652" i="16"/>
  <c r="BE652" i="16"/>
  <c r="AY653" i="16"/>
  <c r="AZ653" i="16"/>
  <c r="BA653" i="16"/>
  <c r="BB653" i="16"/>
  <c r="BC653" i="16"/>
  <c r="BD653" i="16"/>
  <c r="BE653" i="16"/>
  <c r="AY654" i="16"/>
  <c r="AZ654" i="16"/>
  <c r="BA654" i="16"/>
  <c r="BB654" i="16"/>
  <c r="BC654" i="16"/>
  <c r="BD654" i="16"/>
  <c r="BE654" i="16"/>
  <c r="AY655" i="16"/>
  <c r="AZ655" i="16"/>
  <c r="BA655" i="16"/>
  <c r="BB655" i="16"/>
  <c r="BC655" i="16"/>
  <c r="BD655" i="16"/>
  <c r="BE655" i="16"/>
  <c r="AY656" i="16"/>
  <c r="AZ656" i="16"/>
  <c r="BA656" i="16"/>
  <c r="BB656" i="16"/>
  <c r="BC656" i="16"/>
  <c r="BD656" i="16"/>
  <c r="BE656" i="16"/>
  <c r="AY657" i="16"/>
  <c r="AZ657" i="16"/>
  <c r="BA657" i="16"/>
  <c r="BB657" i="16"/>
  <c r="BC657" i="16"/>
  <c r="BD657" i="16"/>
  <c r="BE657" i="16"/>
  <c r="AY658" i="16"/>
  <c r="AZ658" i="16"/>
  <c r="BA658" i="16"/>
  <c r="BB658" i="16"/>
  <c r="BC658" i="16"/>
  <c r="BD658" i="16"/>
  <c r="BE658" i="16"/>
  <c r="AY659" i="16"/>
  <c r="AZ659" i="16"/>
  <c r="BA659" i="16"/>
  <c r="BB659" i="16"/>
  <c r="BC659" i="16"/>
  <c r="BD659" i="16"/>
  <c r="BE659" i="16"/>
  <c r="AY660" i="16"/>
  <c r="AZ660" i="16"/>
  <c r="BA660" i="16"/>
  <c r="BB660" i="16"/>
  <c r="BC660" i="16"/>
  <c r="BD660" i="16"/>
  <c r="BE660" i="16"/>
  <c r="AY661" i="16"/>
  <c r="AZ661" i="16"/>
  <c r="BA661" i="16"/>
  <c r="BB661" i="16"/>
  <c r="BC661" i="16"/>
  <c r="BD661" i="16"/>
  <c r="BE661" i="16"/>
  <c r="AY662" i="16"/>
  <c r="AZ662" i="16"/>
  <c r="BA662" i="16"/>
  <c r="BB662" i="16"/>
  <c r="BC662" i="16"/>
  <c r="BD662" i="16"/>
  <c r="BE662" i="16"/>
  <c r="AY663" i="16"/>
  <c r="AZ663" i="16"/>
  <c r="BA663" i="16"/>
  <c r="BB663" i="16"/>
  <c r="BC663" i="16"/>
  <c r="BD663" i="16"/>
  <c r="BE663" i="16"/>
  <c r="AY664" i="16"/>
  <c r="AZ664" i="16"/>
  <c r="BA664" i="16"/>
  <c r="BB664" i="16"/>
  <c r="BC664" i="16"/>
  <c r="BD664" i="16"/>
  <c r="BE664" i="16"/>
  <c r="AY665" i="16"/>
  <c r="AZ665" i="16"/>
  <c r="BA665" i="16"/>
  <c r="BB665" i="16"/>
  <c r="BC665" i="16"/>
  <c r="BD665" i="16"/>
  <c r="BE665" i="16"/>
  <c r="AY666" i="16"/>
  <c r="AZ666" i="16"/>
  <c r="BA666" i="16"/>
  <c r="BB666" i="16"/>
  <c r="BC666" i="16"/>
  <c r="BD666" i="16"/>
  <c r="BE666" i="16"/>
  <c r="AY667" i="16"/>
  <c r="AZ667" i="16"/>
  <c r="BA667" i="16"/>
  <c r="BB667" i="16"/>
  <c r="BC667" i="16"/>
  <c r="BD667" i="16"/>
  <c r="BE667" i="16"/>
  <c r="AY668" i="16"/>
  <c r="AZ668" i="16"/>
  <c r="BA668" i="16"/>
  <c r="BB668" i="16"/>
  <c r="BC668" i="16"/>
  <c r="BD668" i="16"/>
  <c r="BE668" i="16"/>
  <c r="AY669" i="16"/>
  <c r="AZ669" i="16"/>
  <c r="BA669" i="16"/>
  <c r="BB669" i="16"/>
  <c r="BC669" i="16"/>
  <c r="BD669" i="16"/>
  <c r="BE669" i="16"/>
  <c r="AY670" i="16"/>
  <c r="AZ670" i="16"/>
  <c r="BA670" i="16"/>
  <c r="BB670" i="16"/>
  <c r="BC670" i="16"/>
  <c r="BD670" i="16"/>
  <c r="BE670" i="16"/>
  <c r="AY671" i="16"/>
  <c r="AZ671" i="16"/>
  <c r="BA671" i="16"/>
  <c r="BB671" i="16"/>
  <c r="BC671" i="16"/>
  <c r="BD671" i="16"/>
  <c r="BE671" i="16"/>
  <c r="AY672" i="16"/>
  <c r="AZ672" i="16"/>
  <c r="BA672" i="16"/>
  <c r="BB672" i="16"/>
  <c r="BC672" i="16"/>
  <c r="BD672" i="16"/>
  <c r="BE672" i="16"/>
  <c r="AY673" i="16"/>
  <c r="AZ673" i="16"/>
  <c r="BA673" i="16"/>
  <c r="BB673" i="16"/>
  <c r="BC673" i="16"/>
  <c r="BD673" i="16"/>
  <c r="BE673" i="16"/>
  <c r="AY674" i="16"/>
  <c r="AZ674" i="16"/>
  <c r="BA674" i="16"/>
  <c r="BB674" i="16"/>
  <c r="BC674" i="16"/>
  <c r="BD674" i="16"/>
  <c r="BE674" i="16"/>
  <c r="AY675" i="16"/>
  <c r="AZ675" i="16"/>
  <c r="BA675" i="16"/>
  <c r="BB675" i="16"/>
  <c r="BC675" i="16"/>
  <c r="BD675" i="16"/>
  <c r="BE675" i="16"/>
  <c r="AY676" i="16"/>
  <c r="AZ676" i="16"/>
  <c r="BA676" i="16"/>
  <c r="BB676" i="16"/>
  <c r="BC676" i="16"/>
  <c r="BD676" i="16"/>
  <c r="BE676" i="16"/>
  <c r="AY677" i="16"/>
  <c r="AZ677" i="16"/>
  <c r="BA677" i="16"/>
  <c r="BB677" i="16"/>
  <c r="BC677" i="16"/>
  <c r="BD677" i="16"/>
  <c r="BE677" i="16"/>
  <c r="AY678" i="16"/>
  <c r="AZ678" i="16"/>
  <c r="BA678" i="16"/>
  <c r="BB678" i="16"/>
  <c r="BC678" i="16"/>
  <c r="BD678" i="16"/>
  <c r="BE678" i="16"/>
  <c r="AY679" i="16"/>
  <c r="AZ679" i="16"/>
  <c r="BA679" i="16"/>
  <c r="BB679" i="16"/>
  <c r="BC679" i="16"/>
  <c r="BD679" i="16"/>
  <c r="BE679" i="16"/>
  <c r="AY680" i="16"/>
  <c r="AZ680" i="16"/>
  <c r="BA680" i="16"/>
  <c r="BB680" i="16"/>
  <c r="BC680" i="16"/>
  <c r="BD680" i="16"/>
  <c r="BE680" i="16"/>
  <c r="AY681" i="16"/>
  <c r="AZ681" i="16"/>
  <c r="BA681" i="16"/>
  <c r="BB681" i="16"/>
  <c r="BC681" i="16"/>
  <c r="BD681" i="16"/>
  <c r="BE681" i="16"/>
  <c r="AY682" i="16"/>
  <c r="AZ682" i="16"/>
  <c r="BA682" i="16"/>
  <c r="BB682" i="16"/>
  <c r="BC682" i="16"/>
  <c r="BD682" i="16"/>
  <c r="BE682" i="16"/>
  <c r="AY683" i="16"/>
  <c r="AZ683" i="16"/>
  <c r="BA683" i="16"/>
  <c r="BB683" i="16"/>
  <c r="BC683" i="16"/>
  <c r="BD683" i="16"/>
  <c r="BE683" i="16"/>
  <c r="AY684" i="16"/>
  <c r="AZ684" i="16"/>
  <c r="BA684" i="16"/>
  <c r="BB684" i="16"/>
  <c r="BC684" i="16"/>
  <c r="BD684" i="16"/>
  <c r="BE684" i="16"/>
  <c r="AY685" i="16"/>
  <c r="AZ685" i="16"/>
  <c r="BA685" i="16"/>
  <c r="BB685" i="16"/>
  <c r="BC685" i="16"/>
  <c r="BD685" i="16"/>
  <c r="BE685" i="16"/>
  <c r="AY686" i="16"/>
  <c r="AZ686" i="16"/>
  <c r="BA686" i="16"/>
  <c r="BB686" i="16"/>
  <c r="BC686" i="16"/>
  <c r="BD686" i="16"/>
  <c r="BE686" i="16"/>
  <c r="AY687" i="16"/>
  <c r="AZ687" i="16"/>
  <c r="BA687" i="16"/>
  <c r="BB687" i="16"/>
  <c r="BC687" i="16"/>
  <c r="BD687" i="16"/>
  <c r="BE687" i="16"/>
  <c r="AY688" i="16"/>
  <c r="AZ688" i="16"/>
  <c r="BA688" i="16"/>
  <c r="BB688" i="16"/>
  <c r="BC688" i="16"/>
  <c r="BD688" i="16"/>
  <c r="BE688" i="16"/>
  <c r="AY689" i="16"/>
  <c r="AZ689" i="16"/>
  <c r="BA689" i="16"/>
  <c r="BB689" i="16"/>
  <c r="BC689" i="16"/>
  <c r="BD689" i="16"/>
  <c r="BE689" i="16"/>
  <c r="AY690" i="16"/>
  <c r="AZ690" i="16"/>
  <c r="BA690" i="16"/>
  <c r="BB690" i="16"/>
  <c r="BC690" i="16"/>
  <c r="BD690" i="16"/>
  <c r="BE690" i="16"/>
  <c r="AY691" i="16"/>
  <c r="AZ691" i="16"/>
  <c r="BA691" i="16"/>
  <c r="BB691" i="16"/>
  <c r="BC691" i="16"/>
  <c r="BD691" i="16"/>
  <c r="BE691" i="16"/>
  <c r="AY692" i="16"/>
  <c r="AZ692" i="16"/>
  <c r="BA692" i="16"/>
  <c r="BB692" i="16"/>
  <c r="BC692" i="16"/>
  <c r="BD692" i="16"/>
  <c r="BE692" i="16"/>
  <c r="AY693" i="16"/>
  <c r="AZ693" i="16"/>
  <c r="BA693" i="16"/>
  <c r="BB693" i="16"/>
  <c r="BC693" i="16"/>
  <c r="BD693" i="16"/>
  <c r="BE693" i="16"/>
  <c r="AY694" i="16"/>
  <c r="AZ694" i="16"/>
  <c r="BA694" i="16"/>
  <c r="BB694" i="16"/>
  <c r="BC694" i="16"/>
  <c r="BD694" i="16"/>
  <c r="BE694" i="16"/>
  <c r="AY695" i="16"/>
  <c r="AZ695" i="16"/>
  <c r="BA695" i="16"/>
  <c r="BB695" i="16"/>
  <c r="BC695" i="16"/>
  <c r="BD695" i="16"/>
  <c r="BE695" i="16"/>
  <c r="AY696" i="16"/>
  <c r="AZ696" i="16"/>
  <c r="BA696" i="16"/>
  <c r="BB696" i="16"/>
  <c r="BC696" i="16"/>
  <c r="BD696" i="16"/>
  <c r="BE696" i="16"/>
  <c r="AY697" i="16"/>
  <c r="AZ697" i="16"/>
  <c r="BA697" i="16"/>
  <c r="BB697" i="16"/>
  <c r="BC697" i="16"/>
  <c r="BD697" i="16"/>
  <c r="BE697" i="16"/>
  <c r="AY698" i="16"/>
  <c r="AZ698" i="16"/>
  <c r="BA698" i="16"/>
  <c r="BB698" i="16"/>
  <c r="BC698" i="16"/>
  <c r="BD698" i="16"/>
  <c r="BE698" i="16"/>
  <c r="AY699" i="16"/>
  <c r="AZ699" i="16"/>
  <c r="BA699" i="16"/>
  <c r="BB699" i="16"/>
  <c r="BC699" i="16"/>
  <c r="BD699" i="16"/>
  <c r="BE699" i="16"/>
  <c r="AY700" i="16"/>
  <c r="AZ700" i="16"/>
  <c r="BA700" i="16"/>
  <c r="BB700" i="16"/>
  <c r="BC700" i="16"/>
  <c r="BD700" i="16"/>
  <c r="BE700" i="16"/>
  <c r="AY701" i="16"/>
  <c r="AZ701" i="16"/>
  <c r="BA701" i="16"/>
  <c r="BB701" i="16"/>
  <c r="BC701" i="16"/>
  <c r="BD701" i="16"/>
  <c r="BE701" i="16"/>
  <c r="AY702" i="16"/>
  <c r="AZ702" i="16"/>
  <c r="BA702" i="16"/>
  <c r="BB702" i="16"/>
  <c r="BC702" i="16"/>
  <c r="BD702" i="16"/>
  <c r="BE702" i="16"/>
  <c r="AY703" i="16"/>
  <c r="AZ703" i="16"/>
  <c r="BA703" i="16"/>
  <c r="BB703" i="16"/>
  <c r="BC703" i="16"/>
  <c r="BD703" i="16"/>
  <c r="BE703" i="16"/>
  <c r="AY704" i="16"/>
  <c r="AZ704" i="16"/>
  <c r="BA704" i="16"/>
  <c r="BB704" i="16"/>
  <c r="BC704" i="16"/>
  <c r="BD704" i="16"/>
  <c r="BE704" i="16"/>
  <c r="AY705" i="16"/>
  <c r="AZ705" i="16"/>
  <c r="BA705" i="16"/>
  <c r="BB705" i="16"/>
  <c r="BC705" i="16"/>
  <c r="BD705" i="16"/>
  <c r="BE705" i="16"/>
  <c r="AY706" i="16"/>
  <c r="AZ706" i="16"/>
  <c r="BA706" i="16"/>
  <c r="BB706" i="16"/>
  <c r="BC706" i="16"/>
  <c r="BD706" i="16"/>
  <c r="BE706" i="16"/>
  <c r="AY707" i="16"/>
  <c r="AZ707" i="16"/>
  <c r="BA707" i="16"/>
  <c r="BB707" i="16"/>
  <c r="BC707" i="16"/>
  <c r="BD707" i="16"/>
  <c r="BE707" i="16"/>
  <c r="AY708" i="16"/>
  <c r="AZ708" i="16"/>
  <c r="BA708" i="16"/>
  <c r="BB708" i="16"/>
  <c r="BC708" i="16"/>
  <c r="BD708" i="16"/>
  <c r="BE708" i="16"/>
  <c r="AY709" i="16"/>
  <c r="AZ709" i="16"/>
  <c r="BA709" i="16"/>
  <c r="BB709" i="16"/>
  <c r="BC709" i="16"/>
  <c r="BD709" i="16"/>
  <c r="BE709" i="16"/>
  <c r="AY710" i="16"/>
  <c r="AZ710" i="16"/>
  <c r="BA710" i="16"/>
  <c r="BB710" i="16"/>
  <c r="BC710" i="16"/>
  <c r="BD710" i="16"/>
  <c r="BE710" i="16"/>
  <c r="AY711" i="16"/>
  <c r="AZ711" i="16"/>
  <c r="BA711" i="16"/>
  <c r="BB711" i="16"/>
  <c r="BC711" i="16"/>
  <c r="BD711" i="16"/>
  <c r="BE711" i="16"/>
  <c r="AY712" i="16"/>
  <c r="AZ712" i="16"/>
  <c r="BA712" i="16"/>
  <c r="BB712" i="16"/>
  <c r="BC712" i="16"/>
  <c r="BD712" i="16"/>
  <c r="BE712" i="16"/>
  <c r="AY713" i="16"/>
  <c r="AZ713" i="16"/>
  <c r="BA713" i="16"/>
  <c r="BB713" i="16"/>
  <c r="BC713" i="16"/>
  <c r="BD713" i="16"/>
  <c r="BE713" i="16"/>
  <c r="AY714" i="16"/>
  <c r="AZ714" i="16"/>
  <c r="BA714" i="16"/>
  <c r="BB714" i="16"/>
  <c r="BC714" i="16"/>
  <c r="BD714" i="16"/>
  <c r="BE714" i="16"/>
  <c r="AY715" i="16"/>
  <c r="AZ715" i="16"/>
  <c r="BA715" i="16"/>
  <c r="BB715" i="16"/>
  <c r="BC715" i="16"/>
  <c r="BD715" i="16"/>
  <c r="BE715" i="16"/>
  <c r="AY716" i="16"/>
  <c r="AZ716" i="16"/>
  <c r="BA716" i="16"/>
  <c r="BB716" i="16"/>
  <c r="BC716" i="16"/>
  <c r="BD716" i="16"/>
  <c r="BE716" i="16"/>
  <c r="AY717" i="16"/>
  <c r="AZ717" i="16"/>
  <c r="BA717" i="16"/>
  <c r="BB717" i="16"/>
  <c r="BC717" i="16"/>
  <c r="BD717" i="16"/>
  <c r="BE717" i="16"/>
  <c r="AY718" i="16"/>
  <c r="AZ718" i="16"/>
  <c r="BA718" i="16"/>
  <c r="BB718" i="16"/>
  <c r="BC718" i="16"/>
  <c r="BD718" i="16"/>
  <c r="BE718" i="16"/>
  <c r="AY719" i="16"/>
  <c r="AZ719" i="16"/>
  <c r="BA719" i="16"/>
  <c r="BB719" i="16"/>
  <c r="BC719" i="16"/>
  <c r="BD719" i="16"/>
  <c r="BE719" i="16"/>
  <c r="AY720" i="16"/>
  <c r="AZ720" i="16"/>
  <c r="BA720" i="16"/>
  <c r="BB720" i="16"/>
  <c r="BC720" i="16"/>
  <c r="BD720" i="16"/>
  <c r="BE720" i="16"/>
  <c r="AY721" i="16"/>
  <c r="AZ721" i="16"/>
  <c r="BA721" i="16"/>
  <c r="BB721" i="16"/>
  <c r="BC721" i="16"/>
  <c r="BD721" i="16"/>
  <c r="BE721" i="16"/>
  <c r="AY722" i="16"/>
  <c r="AZ722" i="16"/>
  <c r="BA722" i="16"/>
  <c r="BB722" i="16"/>
  <c r="BC722" i="16"/>
  <c r="BD722" i="16"/>
  <c r="BE722" i="16"/>
  <c r="AY723" i="16"/>
  <c r="AZ723" i="16"/>
  <c r="BA723" i="16"/>
  <c r="BB723" i="16"/>
  <c r="BC723" i="16"/>
  <c r="BD723" i="16"/>
  <c r="BE723" i="16"/>
  <c r="AY724" i="16"/>
  <c r="AZ724" i="16"/>
  <c r="BA724" i="16"/>
  <c r="BB724" i="16"/>
  <c r="BC724" i="16"/>
  <c r="BD724" i="16"/>
  <c r="BE724" i="16"/>
  <c r="AY725" i="16"/>
  <c r="AZ725" i="16"/>
  <c r="BA725" i="16"/>
  <c r="BB725" i="16"/>
  <c r="BC725" i="16"/>
  <c r="BD725" i="16"/>
  <c r="BE725" i="16"/>
  <c r="AY726" i="16"/>
  <c r="AZ726" i="16"/>
  <c r="BA726" i="16"/>
  <c r="BB726" i="16"/>
  <c r="BC726" i="16"/>
  <c r="BD726" i="16"/>
  <c r="BE726" i="16"/>
  <c r="AY727" i="16"/>
  <c r="AZ727" i="16"/>
  <c r="BA727" i="16"/>
  <c r="BB727" i="16"/>
  <c r="BC727" i="16"/>
  <c r="BD727" i="16"/>
  <c r="BE727" i="16"/>
  <c r="AY728" i="16"/>
  <c r="AZ728" i="16"/>
  <c r="BA728" i="16"/>
  <c r="BB728" i="16"/>
  <c r="BC728" i="16"/>
  <c r="BD728" i="16"/>
  <c r="BE728" i="16"/>
  <c r="AY729" i="16"/>
  <c r="AZ729" i="16"/>
  <c r="BA729" i="16"/>
  <c r="BB729" i="16"/>
  <c r="BC729" i="16"/>
  <c r="BD729" i="16"/>
  <c r="BE729" i="16"/>
  <c r="AY730" i="16"/>
  <c r="AZ730" i="16"/>
  <c r="BA730" i="16"/>
  <c r="BB730" i="16"/>
  <c r="BC730" i="16"/>
  <c r="BD730" i="16"/>
  <c r="BE730" i="16"/>
  <c r="AY731" i="16"/>
  <c r="AZ731" i="16"/>
  <c r="BA731" i="16"/>
  <c r="BB731" i="16"/>
  <c r="BC731" i="16"/>
  <c r="BD731" i="16"/>
  <c r="BE731" i="16"/>
  <c r="AY732" i="16"/>
  <c r="AZ732" i="16"/>
  <c r="BA732" i="16"/>
  <c r="BB732" i="16"/>
  <c r="BC732" i="16"/>
  <c r="BD732" i="16"/>
  <c r="BE732" i="16"/>
  <c r="AY733" i="16"/>
  <c r="AZ733" i="16"/>
  <c r="BA733" i="16"/>
  <c r="BB733" i="16"/>
  <c r="BC733" i="16"/>
  <c r="BD733" i="16"/>
  <c r="BE733" i="16"/>
  <c r="AY734" i="16"/>
  <c r="AZ734" i="16"/>
  <c r="BA734" i="16"/>
  <c r="BB734" i="16"/>
  <c r="BC734" i="16"/>
  <c r="BD734" i="16"/>
  <c r="BE734" i="16"/>
  <c r="AY735" i="16"/>
  <c r="AZ735" i="16"/>
  <c r="BA735" i="16"/>
  <c r="BB735" i="16"/>
  <c r="BC735" i="16"/>
  <c r="BD735" i="16"/>
  <c r="BE735" i="16"/>
  <c r="AY736" i="16"/>
  <c r="AZ736" i="16"/>
  <c r="BA736" i="16"/>
  <c r="BB736" i="16"/>
  <c r="BC736" i="16"/>
  <c r="BD736" i="16"/>
  <c r="BE736" i="16"/>
  <c r="AY737" i="16"/>
  <c r="AZ737" i="16"/>
  <c r="BA737" i="16"/>
  <c r="BB737" i="16"/>
  <c r="BC737" i="16"/>
  <c r="BD737" i="16"/>
  <c r="BE737" i="16"/>
  <c r="AY738" i="16"/>
  <c r="AZ738" i="16"/>
  <c r="BA738" i="16"/>
  <c r="BB738" i="16"/>
  <c r="BC738" i="16"/>
  <c r="BD738" i="16"/>
  <c r="BE738" i="16"/>
  <c r="AY739" i="16"/>
  <c r="AZ739" i="16"/>
  <c r="BA739" i="16"/>
  <c r="BB739" i="16"/>
  <c r="BC739" i="16"/>
  <c r="BD739" i="16"/>
  <c r="BE739" i="16"/>
  <c r="AY740" i="16"/>
  <c r="AZ740" i="16"/>
  <c r="BA740" i="16"/>
  <c r="BB740" i="16"/>
  <c r="BC740" i="16"/>
  <c r="BD740" i="16"/>
  <c r="BE740" i="16"/>
  <c r="AY741" i="16"/>
  <c r="AZ741" i="16"/>
  <c r="BA741" i="16"/>
  <c r="BB741" i="16"/>
  <c r="BC741" i="16"/>
  <c r="BD741" i="16"/>
  <c r="BE741" i="16"/>
  <c r="AY742" i="16"/>
  <c r="AZ742" i="16"/>
  <c r="BA742" i="16"/>
  <c r="BB742" i="16"/>
  <c r="BC742" i="16"/>
  <c r="BD742" i="16"/>
  <c r="BE742" i="16"/>
  <c r="AY743" i="16"/>
  <c r="AZ743" i="16"/>
  <c r="BA743" i="16"/>
  <c r="BB743" i="16"/>
  <c r="BC743" i="16"/>
  <c r="BD743" i="16"/>
  <c r="BE743" i="16"/>
  <c r="AY744" i="16"/>
  <c r="AZ744" i="16"/>
  <c r="BA744" i="16"/>
  <c r="BB744" i="16"/>
  <c r="BC744" i="16"/>
  <c r="BD744" i="16"/>
  <c r="BE744" i="16"/>
  <c r="AY745" i="16"/>
  <c r="AZ745" i="16"/>
  <c r="BA745" i="16"/>
  <c r="BB745" i="16"/>
  <c r="BC745" i="16"/>
  <c r="BD745" i="16"/>
  <c r="BE745" i="16"/>
  <c r="AY746" i="16"/>
  <c r="AZ746" i="16"/>
  <c r="BA746" i="16"/>
  <c r="BB746" i="16"/>
  <c r="BC746" i="16"/>
  <c r="BD746" i="16"/>
  <c r="BE746" i="16"/>
  <c r="AY747" i="16"/>
  <c r="AZ747" i="16"/>
  <c r="BA747" i="16"/>
  <c r="BB747" i="16"/>
  <c r="BC747" i="16"/>
  <c r="BD747" i="16"/>
  <c r="BE747" i="16"/>
  <c r="AY748" i="16"/>
  <c r="AZ748" i="16"/>
  <c r="BA748" i="16"/>
  <c r="BB748" i="16"/>
  <c r="BC748" i="16"/>
  <c r="BD748" i="16"/>
  <c r="BE748" i="16"/>
  <c r="AY749" i="16"/>
  <c r="AZ749" i="16"/>
  <c r="BA749" i="16"/>
  <c r="BB749" i="16"/>
  <c r="BC749" i="16"/>
  <c r="BD749" i="16"/>
  <c r="BE749" i="16"/>
  <c r="AY750" i="16"/>
  <c r="AZ750" i="16"/>
  <c r="BA750" i="16"/>
  <c r="BB750" i="16"/>
  <c r="BC750" i="16"/>
  <c r="BD750" i="16"/>
  <c r="BE750" i="16"/>
  <c r="AY751" i="16"/>
  <c r="AZ751" i="16"/>
  <c r="BA751" i="16"/>
  <c r="BB751" i="16"/>
  <c r="BC751" i="16"/>
  <c r="BD751" i="16"/>
  <c r="BE751" i="16"/>
  <c r="AY752" i="16"/>
  <c r="AZ752" i="16"/>
  <c r="BA752" i="16"/>
  <c r="BB752" i="16"/>
  <c r="BC752" i="16"/>
  <c r="BD752" i="16"/>
  <c r="BE752" i="16"/>
  <c r="AY753" i="16"/>
  <c r="AZ753" i="16"/>
  <c r="BA753" i="16"/>
  <c r="BB753" i="16"/>
  <c r="BC753" i="16"/>
  <c r="BD753" i="16"/>
  <c r="BE753" i="16"/>
  <c r="AY754" i="16"/>
  <c r="AZ754" i="16"/>
  <c r="BA754" i="16"/>
  <c r="BB754" i="16"/>
  <c r="BC754" i="16"/>
  <c r="BD754" i="16"/>
  <c r="BE754" i="16"/>
  <c r="AY755" i="16"/>
  <c r="AZ755" i="16"/>
  <c r="BA755" i="16"/>
  <c r="BB755" i="16"/>
  <c r="BC755" i="16"/>
  <c r="BD755" i="16"/>
  <c r="BE755" i="16"/>
  <c r="AY756" i="16"/>
  <c r="AZ756" i="16"/>
  <c r="BA756" i="16"/>
  <c r="BB756" i="16"/>
  <c r="BC756" i="16"/>
  <c r="BD756" i="16"/>
  <c r="BE756" i="16"/>
  <c r="AY757" i="16"/>
  <c r="AZ757" i="16"/>
  <c r="BA757" i="16"/>
  <c r="BB757" i="16"/>
  <c r="BC757" i="16"/>
  <c r="BD757" i="16"/>
  <c r="BE757" i="16"/>
  <c r="AY758" i="16"/>
  <c r="AZ758" i="16"/>
  <c r="BA758" i="16"/>
  <c r="BB758" i="16"/>
  <c r="BC758" i="16"/>
  <c r="BD758" i="16"/>
  <c r="BE758" i="16"/>
  <c r="AY759" i="16"/>
  <c r="AZ759" i="16"/>
  <c r="BA759" i="16"/>
  <c r="BB759" i="16"/>
  <c r="BC759" i="16"/>
  <c r="BD759" i="16"/>
  <c r="BE759" i="16"/>
  <c r="AY760" i="16"/>
  <c r="AZ760" i="16"/>
  <c r="BA760" i="16"/>
  <c r="BB760" i="16"/>
  <c r="BC760" i="16"/>
  <c r="BD760" i="16"/>
  <c r="BE760" i="16"/>
  <c r="AY761" i="16"/>
  <c r="AZ761" i="16"/>
  <c r="BA761" i="16"/>
  <c r="BB761" i="16"/>
  <c r="BC761" i="16"/>
  <c r="BD761" i="16"/>
  <c r="BE761" i="16"/>
  <c r="AY762" i="16"/>
  <c r="AZ762" i="16"/>
  <c r="BA762" i="16"/>
  <c r="BB762" i="16"/>
  <c r="BC762" i="16"/>
  <c r="BD762" i="16"/>
  <c r="BE762" i="16"/>
  <c r="AY763" i="16"/>
  <c r="AZ763" i="16"/>
  <c r="BA763" i="16"/>
  <c r="BB763" i="16"/>
  <c r="BC763" i="16"/>
  <c r="BD763" i="16"/>
  <c r="BE763" i="16"/>
  <c r="AY764" i="16"/>
  <c r="AZ764" i="16"/>
  <c r="BA764" i="16"/>
  <c r="BB764" i="16"/>
  <c r="BC764" i="16"/>
  <c r="BD764" i="16"/>
  <c r="BE764" i="16"/>
  <c r="AY765" i="16"/>
  <c r="AZ765" i="16"/>
  <c r="BA765" i="16"/>
  <c r="BB765" i="16"/>
  <c r="BC765" i="16"/>
  <c r="BD765" i="16"/>
  <c r="BE765" i="16"/>
  <c r="AY766" i="16"/>
  <c r="AZ766" i="16"/>
  <c r="BA766" i="16"/>
  <c r="BB766" i="16"/>
  <c r="BC766" i="16"/>
  <c r="BD766" i="16"/>
  <c r="BE766" i="16"/>
  <c r="AY767" i="16"/>
  <c r="AZ767" i="16"/>
  <c r="BA767" i="16"/>
  <c r="BB767" i="16"/>
  <c r="BC767" i="16"/>
  <c r="BD767" i="16"/>
  <c r="BE767" i="16"/>
  <c r="AY768" i="16"/>
  <c r="AZ768" i="16"/>
  <c r="BA768" i="16"/>
  <c r="BB768" i="16"/>
  <c r="BC768" i="16"/>
  <c r="BD768" i="16"/>
  <c r="BE768" i="16"/>
  <c r="AY769" i="16"/>
  <c r="AZ769" i="16"/>
  <c r="BA769" i="16"/>
  <c r="BB769" i="16"/>
  <c r="BC769" i="16"/>
  <c r="BD769" i="16"/>
  <c r="BE769" i="16"/>
  <c r="AY770" i="16"/>
  <c r="AZ770" i="16"/>
  <c r="BA770" i="16"/>
  <c r="BB770" i="16"/>
  <c r="BC770" i="16"/>
  <c r="BD770" i="16"/>
  <c r="BE770" i="16"/>
  <c r="AY771" i="16"/>
  <c r="AZ771" i="16"/>
  <c r="BA771" i="16"/>
  <c r="BB771" i="16"/>
  <c r="BC771" i="16"/>
  <c r="BD771" i="16"/>
  <c r="BE771" i="16"/>
  <c r="AY772" i="16"/>
  <c r="AZ772" i="16"/>
  <c r="BA772" i="16"/>
  <c r="BB772" i="16"/>
  <c r="BC772" i="16"/>
  <c r="BD772" i="16"/>
  <c r="BE772" i="16"/>
  <c r="AY773" i="16"/>
  <c r="AZ773" i="16"/>
  <c r="BA773" i="16"/>
  <c r="BB773" i="16"/>
  <c r="BC773" i="16"/>
  <c r="BD773" i="16"/>
  <c r="BE773" i="16"/>
  <c r="AY774" i="16"/>
  <c r="AZ774" i="16"/>
  <c r="BA774" i="16"/>
  <c r="BB774" i="16"/>
  <c r="BC774" i="16"/>
  <c r="BD774" i="16"/>
  <c r="BE774" i="16"/>
  <c r="AY775" i="16"/>
  <c r="AZ775" i="16"/>
  <c r="BA775" i="16"/>
  <c r="BB775" i="16"/>
  <c r="BC775" i="16"/>
  <c r="BD775" i="16"/>
  <c r="BE775" i="16"/>
  <c r="AY776" i="16"/>
  <c r="AZ776" i="16"/>
  <c r="BA776" i="16"/>
  <c r="BB776" i="16"/>
  <c r="BC776" i="16"/>
  <c r="BD776" i="16"/>
  <c r="BE776" i="16"/>
  <c r="AY777" i="16"/>
  <c r="AZ777" i="16"/>
  <c r="BA777" i="16"/>
  <c r="BB777" i="16"/>
  <c r="BC777" i="16"/>
  <c r="BD777" i="16"/>
  <c r="BE777" i="16"/>
  <c r="AY778" i="16"/>
  <c r="AZ778" i="16"/>
  <c r="BA778" i="16"/>
  <c r="BB778" i="16"/>
  <c r="BC778" i="16"/>
  <c r="BD778" i="16"/>
  <c r="BE778" i="16"/>
  <c r="AY779" i="16"/>
  <c r="AZ779" i="16"/>
  <c r="BA779" i="16"/>
  <c r="BB779" i="16"/>
  <c r="BC779" i="16"/>
  <c r="BD779" i="16"/>
  <c r="BE779" i="16"/>
  <c r="AY780" i="16"/>
  <c r="AZ780" i="16"/>
  <c r="BA780" i="16"/>
  <c r="BB780" i="16"/>
  <c r="BC780" i="16"/>
  <c r="BD780" i="16"/>
  <c r="BE780" i="16"/>
  <c r="AY781" i="16"/>
  <c r="AZ781" i="16"/>
  <c r="BA781" i="16"/>
  <c r="BB781" i="16"/>
  <c r="BC781" i="16"/>
  <c r="BD781" i="16"/>
  <c r="BE781" i="16"/>
  <c r="AY782" i="16"/>
  <c r="AZ782" i="16"/>
  <c r="BA782" i="16"/>
  <c r="BB782" i="16"/>
  <c r="BC782" i="16"/>
  <c r="BD782" i="16"/>
  <c r="BE782" i="16"/>
  <c r="AY783" i="16"/>
  <c r="AZ783" i="16"/>
  <c r="BA783" i="16"/>
  <c r="BB783" i="16"/>
  <c r="BC783" i="16"/>
  <c r="BD783" i="16"/>
  <c r="BE783" i="16"/>
  <c r="AY784" i="16"/>
  <c r="AZ784" i="16"/>
  <c r="BA784" i="16"/>
  <c r="BB784" i="16"/>
  <c r="BC784" i="16"/>
  <c r="BD784" i="16"/>
  <c r="BE784" i="16"/>
  <c r="AY785" i="16"/>
  <c r="AZ785" i="16"/>
  <c r="BA785" i="16"/>
  <c r="BB785" i="16"/>
  <c r="BC785" i="16"/>
  <c r="BD785" i="16"/>
  <c r="BE785" i="16"/>
  <c r="AY786" i="16"/>
  <c r="AZ786" i="16"/>
  <c r="BA786" i="16"/>
  <c r="BB786" i="16"/>
  <c r="BC786" i="16"/>
  <c r="BD786" i="16"/>
  <c r="BE786" i="16"/>
  <c r="AY787" i="16"/>
  <c r="AZ787" i="16"/>
  <c r="BA787" i="16"/>
  <c r="BB787" i="16"/>
  <c r="BC787" i="16"/>
  <c r="BD787" i="16"/>
  <c r="BE787" i="16"/>
  <c r="AY788" i="16"/>
  <c r="AZ788" i="16"/>
  <c r="BA788" i="16"/>
  <c r="BB788" i="16"/>
  <c r="BC788" i="16"/>
  <c r="BD788" i="16"/>
  <c r="BE788" i="16"/>
  <c r="AY789" i="16"/>
  <c r="AZ789" i="16"/>
  <c r="BA789" i="16"/>
  <c r="BB789" i="16"/>
  <c r="BC789" i="16"/>
  <c r="BD789" i="16"/>
  <c r="BE789" i="16"/>
  <c r="AY790" i="16"/>
  <c r="AZ790" i="16"/>
  <c r="BA790" i="16"/>
  <c r="BB790" i="16"/>
  <c r="BC790" i="16"/>
  <c r="BD790" i="16"/>
  <c r="BE790" i="16"/>
  <c r="AY791" i="16"/>
  <c r="AZ791" i="16"/>
  <c r="BA791" i="16"/>
  <c r="BB791" i="16"/>
  <c r="BC791" i="16"/>
  <c r="BD791" i="16"/>
  <c r="BE791" i="16"/>
  <c r="AY792" i="16"/>
  <c r="AZ792" i="16"/>
  <c r="BA792" i="16"/>
  <c r="BB792" i="16"/>
  <c r="BC792" i="16"/>
  <c r="BD792" i="16"/>
  <c r="BE792" i="16"/>
  <c r="AY793" i="16"/>
  <c r="AZ793" i="16"/>
  <c r="BA793" i="16"/>
  <c r="BB793" i="16"/>
  <c r="BC793" i="16"/>
  <c r="BD793" i="16"/>
  <c r="BE793" i="16"/>
  <c r="AY794" i="16"/>
  <c r="AZ794" i="16"/>
  <c r="BA794" i="16"/>
  <c r="BB794" i="16"/>
  <c r="BC794" i="16"/>
  <c r="BD794" i="16"/>
  <c r="BE794" i="16"/>
  <c r="AY795" i="16"/>
  <c r="AZ795" i="16"/>
  <c r="BA795" i="16"/>
  <c r="BB795" i="16"/>
  <c r="BC795" i="16"/>
  <c r="BD795" i="16"/>
  <c r="BE795" i="16"/>
  <c r="AY796" i="16"/>
  <c r="AZ796" i="16"/>
  <c r="BA796" i="16"/>
  <c r="BB796" i="16"/>
  <c r="BC796" i="16"/>
  <c r="BD796" i="16"/>
  <c r="BE796" i="16"/>
  <c r="AY797" i="16"/>
  <c r="AZ797" i="16"/>
  <c r="BA797" i="16"/>
  <c r="BB797" i="16"/>
  <c r="BC797" i="16"/>
  <c r="BD797" i="16"/>
  <c r="BE797" i="16"/>
  <c r="AY798" i="16"/>
  <c r="AZ798" i="16"/>
  <c r="BA798" i="16"/>
  <c r="BB798" i="16"/>
  <c r="BC798" i="16"/>
  <c r="BD798" i="16"/>
  <c r="BE798" i="16"/>
  <c r="AY799" i="16"/>
  <c r="AZ799" i="16"/>
  <c r="BA799" i="16"/>
  <c r="BB799" i="16"/>
  <c r="BC799" i="16"/>
  <c r="BD799" i="16"/>
  <c r="BE799" i="16"/>
  <c r="AY800" i="16"/>
  <c r="AZ800" i="16"/>
  <c r="BA800" i="16"/>
  <c r="BB800" i="16"/>
  <c r="BC800" i="16"/>
  <c r="BD800" i="16"/>
  <c r="BE800" i="16"/>
  <c r="AY801" i="16"/>
  <c r="AZ801" i="16"/>
  <c r="BA801" i="16"/>
  <c r="BB801" i="16"/>
  <c r="BC801" i="16"/>
  <c r="BD801" i="16"/>
  <c r="BE801" i="16"/>
  <c r="AY802" i="16"/>
  <c r="AZ802" i="16"/>
  <c r="BA802" i="16"/>
  <c r="BB802" i="16"/>
  <c r="BC802" i="16"/>
  <c r="BD802" i="16"/>
  <c r="BE802" i="16"/>
  <c r="AY803" i="16"/>
  <c r="AZ803" i="16"/>
  <c r="BA803" i="16"/>
  <c r="BB803" i="16"/>
  <c r="BC803" i="16"/>
  <c r="BD803" i="16"/>
  <c r="BE803" i="16"/>
  <c r="AY804" i="16"/>
  <c r="AZ804" i="16"/>
  <c r="BA804" i="16"/>
  <c r="BB804" i="16"/>
  <c r="BC804" i="16"/>
  <c r="BD804" i="16"/>
  <c r="BE804" i="16"/>
  <c r="AY805" i="16"/>
  <c r="AZ805" i="16"/>
  <c r="BA805" i="16"/>
  <c r="BB805" i="16"/>
  <c r="BC805" i="16"/>
  <c r="BD805" i="16"/>
  <c r="BE805" i="16"/>
  <c r="AY806" i="16"/>
  <c r="AZ806" i="16"/>
  <c r="BA806" i="16"/>
  <c r="BB806" i="16"/>
  <c r="BC806" i="16"/>
  <c r="BD806" i="16"/>
  <c r="BE806" i="16"/>
  <c r="AY807" i="16"/>
  <c r="AZ807" i="16"/>
  <c r="BA807" i="16"/>
  <c r="BB807" i="16"/>
  <c r="BC807" i="16"/>
  <c r="BD807" i="16"/>
  <c r="BE807" i="16"/>
  <c r="AY808" i="16"/>
  <c r="AZ808" i="16"/>
  <c r="BA808" i="16"/>
  <c r="BB808" i="16"/>
  <c r="BC808" i="16"/>
  <c r="BD808" i="16"/>
  <c r="BE808" i="16"/>
  <c r="AY809" i="16"/>
  <c r="AZ809" i="16"/>
  <c r="BA809" i="16"/>
  <c r="BB809" i="16"/>
  <c r="BC809" i="16"/>
  <c r="BD809" i="16"/>
  <c r="BE809" i="16"/>
  <c r="AY810" i="16"/>
  <c r="AZ810" i="16"/>
  <c r="BA810" i="16"/>
  <c r="BB810" i="16"/>
  <c r="BC810" i="16"/>
  <c r="BD810" i="16"/>
  <c r="BE810" i="16"/>
  <c r="AY811" i="16"/>
  <c r="AZ811" i="16"/>
  <c r="BA811" i="16"/>
  <c r="BB811" i="16"/>
  <c r="BC811" i="16"/>
  <c r="BD811" i="16"/>
  <c r="BE811" i="16"/>
  <c r="AY812" i="16"/>
  <c r="AZ812" i="16"/>
  <c r="BA812" i="16"/>
  <c r="BB812" i="16"/>
  <c r="BC812" i="16"/>
  <c r="BD812" i="16"/>
  <c r="BE812" i="16"/>
  <c r="AY813" i="16"/>
  <c r="AZ813" i="16"/>
  <c r="BA813" i="16"/>
  <c r="BB813" i="16"/>
  <c r="BC813" i="16"/>
  <c r="BD813" i="16"/>
  <c r="BE813" i="16"/>
  <c r="AY814" i="16"/>
  <c r="AZ814" i="16"/>
  <c r="BA814" i="16"/>
  <c r="BB814" i="16"/>
  <c r="BC814" i="16"/>
  <c r="BD814" i="16"/>
  <c r="BE814" i="16"/>
  <c r="AY815" i="16"/>
  <c r="AZ815" i="16"/>
  <c r="BA815" i="16"/>
  <c r="BB815" i="16"/>
  <c r="BC815" i="16"/>
  <c r="BD815" i="16"/>
  <c r="BE815" i="16"/>
  <c r="AY816" i="16"/>
  <c r="AZ816" i="16"/>
  <c r="BA816" i="16"/>
  <c r="BB816" i="16"/>
  <c r="BC816" i="16"/>
  <c r="BD816" i="16"/>
  <c r="BE816" i="16"/>
  <c r="AY817" i="16"/>
  <c r="AZ817" i="16"/>
  <c r="BA817" i="16"/>
  <c r="BB817" i="16"/>
  <c r="BC817" i="16"/>
  <c r="BD817" i="16"/>
  <c r="BE817" i="16"/>
  <c r="AY818" i="16"/>
  <c r="AZ818" i="16"/>
  <c r="BA818" i="16"/>
  <c r="BB818" i="16"/>
  <c r="BC818" i="16"/>
  <c r="BD818" i="16"/>
  <c r="BE818" i="16"/>
  <c r="AZ6" i="16"/>
  <c r="BA6" i="16"/>
  <c r="BB6" i="16"/>
  <c r="BC6" i="16"/>
  <c r="BD6" i="16"/>
  <c r="BE6" i="16"/>
  <c r="AY6" i="16"/>
  <c r="AP816" i="16"/>
  <c r="AQ816" i="16"/>
  <c r="AR816" i="16"/>
  <c r="AS816" i="16"/>
  <c r="AP817" i="16"/>
  <c r="AQ817" i="16"/>
  <c r="AR817" i="16"/>
  <c r="AS817" i="16"/>
  <c r="AP818" i="16"/>
  <c r="AQ818" i="16"/>
  <c r="AR818" i="16"/>
  <c r="AS818" i="16"/>
  <c r="AP7" i="16"/>
  <c r="AQ7" i="16"/>
  <c r="AR7" i="16"/>
  <c r="AS7" i="16"/>
  <c r="AP8" i="16"/>
  <c r="AQ8" i="16"/>
  <c r="AR8" i="16"/>
  <c r="AS8" i="16"/>
  <c r="AP9" i="16"/>
  <c r="AQ9" i="16"/>
  <c r="AR9" i="16"/>
  <c r="AS9" i="16"/>
  <c r="AP10" i="16"/>
  <c r="AQ10" i="16"/>
  <c r="AR10" i="16"/>
  <c r="AS10" i="16"/>
  <c r="AP11" i="16"/>
  <c r="AQ11" i="16"/>
  <c r="AR11" i="16"/>
  <c r="AS11" i="16"/>
  <c r="AP12" i="16"/>
  <c r="AQ12" i="16"/>
  <c r="AR12" i="16"/>
  <c r="AS12" i="16"/>
  <c r="AP13" i="16"/>
  <c r="AQ13" i="16"/>
  <c r="AR13" i="16"/>
  <c r="AS13" i="16"/>
  <c r="AP14" i="16"/>
  <c r="AQ14" i="16"/>
  <c r="AR14" i="16"/>
  <c r="AS14" i="16"/>
  <c r="AP15" i="16"/>
  <c r="AQ15" i="16"/>
  <c r="AR15" i="16"/>
  <c r="AS15" i="16"/>
  <c r="AP16" i="16"/>
  <c r="AQ16" i="16"/>
  <c r="AR16" i="16"/>
  <c r="AS16" i="16"/>
  <c r="AP17" i="16"/>
  <c r="AQ17" i="16"/>
  <c r="AR17" i="16"/>
  <c r="AS17" i="16"/>
  <c r="AP18" i="16"/>
  <c r="AQ18" i="16"/>
  <c r="AR18" i="16"/>
  <c r="AS18" i="16"/>
  <c r="AP19" i="16"/>
  <c r="AQ19" i="16"/>
  <c r="AR19" i="16"/>
  <c r="AS19" i="16"/>
  <c r="AP20" i="16"/>
  <c r="AQ20" i="16"/>
  <c r="AR20" i="16"/>
  <c r="AS20" i="16"/>
  <c r="AP21" i="16"/>
  <c r="AQ21" i="16"/>
  <c r="AR21" i="16"/>
  <c r="AS21" i="16"/>
  <c r="AP22" i="16"/>
  <c r="AQ22" i="16"/>
  <c r="AR22" i="16"/>
  <c r="AS22" i="16"/>
  <c r="AP23" i="16"/>
  <c r="AQ23" i="16"/>
  <c r="AR23" i="16"/>
  <c r="AS23" i="16"/>
  <c r="AP24" i="16"/>
  <c r="AQ24" i="16"/>
  <c r="AR24" i="16"/>
  <c r="AS24" i="16"/>
  <c r="AP25" i="16"/>
  <c r="AQ25" i="16"/>
  <c r="AR25" i="16"/>
  <c r="AS25" i="16"/>
  <c r="AP26" i="16"/>
  <c r="AQ26" i="16"/>
  <c r="AR26" i="16"/>
  <c r="AS26" i="16"/>
  <c r="AP27" i="16"/>
  <c r="AQ27" i="16"/>
  <c r="AR27" i="16"/>
  <c r="AS27" i="16"/>
  <c r="AP28" i="16"/>
  <c r="AQ28" i="16"/>
  <c r="AR28" i="16"/>
  <c r="AS28" i="16"/>
  <c r="AP29" i="16"/>
  <c r="AQ29" i="16"/>
  <c r="AR29" i="16"/>
  <c r="AS29" i="16"/>
  <c r="AP30" i="16"/>
  <c r="AQ30" i="16"/>
  <c r="AR30" i="16"/>
  <c r="AS30" i="16"/>
  <c r="AP31" i="16"/>
  <c r="AQ31" i="16"/>
  <c r="AR31" i="16"/>
  <c r="AS31" i="16"/>
  <c r="AP32" i="16"/>
  <c r="AQ32" i="16"/>
  <c r="AR32" i="16"/>
  <c r="AS32" i="16"/>
  <c r="AP33" i="16"/>
  <c r="AQ33" i="16"/>
  <c r="AR33" i="16"/>
  <c r="AS33" i="16"/>
  <c r="AP34" i="16"/>
  <c r="AQ34" i="16"/>
  <c r="AR34" i="16"/>
  <c r="AS34" i="16"/>
  <c r="AP35" i="16"/>
  <c r="AQ35" i="16"/>
  <c r="AR35" i="16"/>
  <c r="AS35" i="16"/>
  <c r="AP36" i="16"/>
  <c r="AQ36" i="16"/>
  <c r="AR36" i="16"/>
  <c r="AS36" i="16"/>
  <c r="AP37" i="16"/>
  <c r="AQ37" i="16"/>
  <c r="AR37" i="16"/>
  <c r="AS37" i="16"/>
  <c r="AP38" i="16"/>
  <c r="AQ38" i="16"/>
  <c r="AR38" i="16"/>
  <c r="AS38" i="16"/>
  <c r="AP39" i="16"/>
  <c r="AQ39" i="16"/>
  <c r="AR39" i="16"/>
  <c r="AS39" i="16"/>
  <c r="AP40" i="16"/>
  <c r="AQ40" i="16"/>
  <c r="AR40" i="16"/>
  <c r="AS40" i="16"/>
  <c r="AP41" i="16"/>
  <c r="AQ41" i="16"/>
  <c r="AR41" i="16"/>
  <c r="AS41" i="16"/>
  <c r="AP42" i="16"/>
  <c r="AQ42" i="16"/>
  <c r="AR42" i="16"/>
  <c r="AS42" i="16"/>
  <c r="AP43" i="16"/>
  <c r="AQ43" i="16"/>
  <c r="AR43" i="16"/>
  <c r="AS43" i="16"/>
  <c r="AP44" i="16"/>
  <c r="AQ44" i="16"/>
  <c r="AR44" i="16"/>
  <c r="AS44" i="16"/>
  <c r="AP45" i="16"/>
  <c r="AQ45" i="16"/>
  <c r="AR45" i="16"/>
  <c r="AS45" i="16"/>
  <c r="AP46" i="16"/>
  <c r="AQ46" i="16"/>
  <c r="AR46" i="16"/>
  <c r="AS46" i="16"/>
  <c r="AP47" i="16"/>
  <c r="AQ47" i="16"/>
  <c r="AR47" i="16"/>
  <c r="AS47" i="16"/>
  <c r="AP48" i="16"/>
  <c r="AQ48" i="16"/>
  <c r="AR48" i="16"/>
  <c r="AS48" i="16"/>
  <c r="AP49" i="16"/>
  <c r="AQ49" i="16"/>
  <c r="AR49" i="16"/>
  <c r="AS49" i="16"/>
  <c r="AP50" i="16"/>
  <c r="AQ50" i="16"/>
  <c r="AR50" i="16"/>
  <c r="AS50" i="16"/>
  <c r="AP51" i="16"/>
  <c r="AQ51" i="16"/>
  <c r="AR51" i="16"/>
  <c r="AS51" i="16"/>
  <c r="AP52" i="16"/>
  <c r="AQ52" i="16"/>
  <c r="AR52" i="16"/>
  <c r="AS52" i="16"/>
  <c r="AP53" i="16"/>
  <c r="AQ53" i="16"/>
  <c r="AR53" i="16"/>
  <c r="AS53" i="16"/>
  <c r="AP54" i="16"/>
  <c r="AQ54" i="16"/>
  <c r="AR54" i="16"/>
  <c r="AS54" i="16"/>
  <c r="AP55" i="16"/>
  <c r="AQ55" i="16"/>
  <c r="AR55" i="16"/>
  <c r="AS55" i="16"/>
  <c r="AP56" i="16"/>
  <c r="AQ56" i="16"/>
  <c r="AR56" i="16"/>
  <c r="AS56" i="16"/>
  <c r="AP57" i="16"/>
  <c r="AQ57" i="16"/>
  <c r="AR57" i="16"/>
  <c r="AS57" i="16"/>
  <c r="AP58" i="16"/>
  <c r="AQ58" i="16"/>
  <c r="AR58" i="16"/>
  <c r="AS58" i="16"/>
  <c r="AP59" i="16"/>
  <c r="AQ59" i="16"/>
  <c r="AR59" i="16"/>
  <c r="AS59" i="16"/>
  <c r="AP60" i="16"/>
  <c r="AQ60" i="16"/>
  <c r="AR60" i="16"/>
  <c r="AS60" i="16"/>
  <c r="AP61" i="16"/>
  <c r="AQ61" i="16"/>
  <c r="AR61" i="16"/>
  <c r="AS61" i="16"/>
  <c r="AP62" i="16"/>
  <c r="AQ62" i="16"/>
  <c r="AR62" i="16"/>
  <c r="AS62" i="16"/>
  <c r="AP63" i="16"/>
  <c r="AQ63" i="16"/>
  <c r="AR63" i="16"/>
  <c r="AS63" i="16"/>
  <c r="AP64" i="16"/>
  <c r="AQ64" i="16"/>
  <c r="AR64" i="16"/>
  <c r="AS64" i="16"/>
  <c r="AP65" i="16"/>
  <c r="AQ65" i="16"/>
  <c r="AR65" i="16"/>
  <c r="AS65" i="16"/>
  <c r="AP66" i="16"/>
  <c r="AQ66" i="16"/>
  <c r="AR66" i="16"/>
  <c r="AS66" i="16"/>
  <c r="AP67" i="16"/>
  <c r="AQ67" i="16"/>
  <c r="AR67" i="16"/>
  <c r="AS67" i="16"/>
  <c r="AP68" i="16"/>
  <c r="AQ68" i="16"/>
  <c r="AR68" i="16"/>
  <c r="AS68" i="16"/>
  <c r="AP69" i="16"/>
  <c r="AQ69" i="16"/>
  <c r="AR69" i="16"/>
  <c r="AS69" i="16"/>
  <c r="AP70" i="16"/>
  <c r="AQ70" i="16"/>
  <c r="AR70" i="16"/>
  <c r="AS70" i="16"/>
  <c r="AP71" i="16"/>
  <c r="AQ71" i="16"/>
  <c r="AR71" i="16"/>
  <c r="AS71" i="16"/>
  <c r="AP72" i="16"/>
  <c r="AQ72" i="16"/>
  <c r="AR72" i="16"/>
  <c r="AS72" i="16"/>
  <c r="AP73" i="16"/>
  <c r="AQ73" i="16"/>
  <c r="AR73" i="16"/>
  <c r="AS73" i="16"/>
  <c r="AP74" i="16"/>
  <c r="AQ74" i="16"/>
  <c r="AR74" i="16"/>
  <c r="AS74" i="16"/>
  <c r="AP75" i="16"/>
  <c r="AQ75" i="16"/>
  <c r="AR75" i="16"/>
  <c r="AS75" i="16"/>
  <c r="AP76" i="16"/>
  <c r="AQ76" i="16"/>
  <c r="AR76" i="16"/>
  <c r="AS76" i="16"/>
  <c r="AP77" i="16"/>
  <c r="AQ77" i="16"/>
  <c r="AR77" i="16"/>
  <c r="AS77" i="16"/>
  <c r="AP78" i="16"/>
  <c r="AQ78" i="16"/>
  <c r="AR78" i="16"/>
  <c r="AS78" i="16"/>
  <c r="AP79" i="16"/>
  <c r="AQ79" i="16"/>
  <c r="AR79" i="16"/>
  <c r="AS79" i="16"/>
  <c r="AP80" i="16"/>
  <c r="AQ80" i="16"/>
  <c r="AR80" i="16"/>
  <c r="AS80" i="16"/>
  <c r="AP81" i="16"/>
  <c r="AQ81" i="16"/>
  <c r="AR81" i="16"/>
  <c r="AS81" i="16"/>
  <c r="AP82" i="16"/>
  <c r="AQ82" i="16"/>
  <c r="AR82" i="16"/>
  <c r="AS82" i="16"/>
  <c r="AP83" i="16"/>
  <c r="AQ83" i="16"/>
  <c r="AR83" i="16"/>
  <c r="AS83" i="16"/>
  <c r="AP84" i="16"/>
  <c r="AQ84" i="16"/>
  <c r="AR84" i="16"/>
  <c r="AS84" i="16"/>
  <c r="AP85" i="16"/>
  <c r="AQ85" i="16"/>
  <c r="AR85" i="16"/>
  <c r="AS85" i="16"/>
  <c r="AP86" i="16"/>
  <c r="AQ86" i="16"/>
  <c r="AR86" i="16"/>
  <c r="AS86" i="16"/>
  <c r="AP87" i="16"/>
  <c r="AQ87" i="16"/>
  <c r="AR87" i="16"/>
  <c r="AS87" i="16"/>
  <c r="AP88" i="16"/>
  <c r="AQ88" i="16"/>
  <c r="AR88" i="16"/>
  <c r="AS88" i="16"/>
  <c r="AP89" i="16"/>
  <c r="AQ89" i="16"/>
  <c r="AR89" i="16"/>
  <c r="AS89" i="16"/>
  <c r="AP90" i="16"/>
  <c r="AQ90" i="16"/>
  <c r="AR90" i="16"/>
  <c r="AS90" i="16"/>
  <c r="AP91" i="16"/>
  <c r="AQ91" i="16"/>
  <c r="AR91" i="16"/>
  <c r="AS91" i="16"/>
  <c r="AP92" i="16"/>
  <c r="AQ92" i="16"/>
  <c r="AR92" i="16"/>
  <c r="AS92" i="16"/>
  <c r="AP93" i="16"/>
  <c r="AQ93" i="16"/>
  <c r="AR93" i="16"/>
  <c r="AS93" i="16"/>
  <c r="AP94" i="16"/>
  <c r="AQ94" i="16"/>
  <c r="AR94" i="16"/>
  <c r="AS94" i="16"/>
  <c r="AP95" i="16"/>
  <c r="AQ95" i="16"/>
  <c r="AR95" i="16"/>
  <c r="AS95" i="16"/>
  <c r="AP96" i="16"/>
  <c r="AQ96" i="16"/>
  <c r="AR96" i="16"/>
  <c r="AS96" i="16"/>
  <c r="AP97" i="16"/>
  <c r="AQ97" i="16"/>
  <c r="AR97" i="16"/>
  <c r="AS97" i="16"/>
  <c r="AP98" i="16"/>
  <c r="AQ98" i="16"/>
  <c r="AR98" i="16"/>
  <c r="AS98" i="16"/>
  <c r="AP99" i="16"/>
  <c r="AQ99" i="16"/>
  <c r="AR99" i="16"/>
  <c r="AS99" i="16"/>
  <c r="AP100" i="16"/>
  <c r="AQ100" i="16"/>
  <c r="AR100" i="16"/>
  <c r="AS100" i="16"/>
  <c r="AP101" i="16"/>
  <c r="AQ101" i="16"/>
  <c r="AR101" i="16"/>
  <c r="AS101" i="16"/>
  <c r="AP102" i="16"/>
  <c r="AQ102" i="16"/>
  <c r="AR102" i="16"/>
  <c r="AS102" i="16"/>
  <c r="AP103" i="16"/>
  <c r="AQ103" i="16"/>
  <c r="AR103" i="16"/>
  <c r="AS103" i="16"/>
  <c r="AP104" i="16"/>
  <c r="AQ104" i="16"/>
  <c r="AR104" i="16"/>
  <c r="AS104" i="16"/>
  <c r="AP105" i="16"/>
  <c r="AQ105" i="16"/>
  <c r="AR105" i="16"/>
  <c r="AS105" i="16"/>
  <c r="AP106" i="16"/>
  <c r="AQ106" i="16"/>
  <c r="AR106" i="16"/>
  <c r="AS106" i="16"/>
  <c r="AP107" i="16"/>
  <c r="AQ107" i="16"/>
  <c r="AR107" i="16"/>
  <c r="AS107" i="16"/>
  <c r="AP108" i="16"/>
  <c r="AQ108" i="16"/>
  <c r="AR108" i="16"/>
  <c r="AS108" i="16"/>
  <c r="AP109" i="16"/>
  <c r="AQ109" i="16"/>
  <c r="AR109" i="16"/>
  <c r="AS109" i="16"/>
  <c r="AP110" i="16"/>
  <c r="AQ110" i="16"/>
  <c r="AR110" i="16"/>
  <c r="AS110" i="16"/>
  <c r="AP111" i="16"/>
  <c r="AQ111" i="16"/>
  <c r="AR111" i="16"/>
  <c r="AS111" i="16"/>
  <c r="AP112" i="16"/>
  <c r="AQ112" i="16"/>
  <c r="AR112" i="16"/>
  <c r="AS112" i="16"/>
  <c r="AP113" i="16"/>
  <c r="AQ113" i="16"/>
  <c r="AR113" i="16"/>
  <c r="AS113" i="16"/>
  <c r="AP114" i="16"/>
  <c r="AQ114" i="16"/>
  <c r="AR114" i="16"/>
  <c r="AS114" i="16"/>
  <c r="AP115" i="16"/>
  <c r="AQ115" i="16"/>
  <c r="AR115" i="16"/>
  <c r="AS115" i="16"/>
  <c r="AP116" i="16"/>
  <c r="AQ116" i="16"/>
  <c r="AR116" i="16"/>
  <c r="AS116" i="16"/>
  <c r="AP117" i="16"/>
  <c r="AQ117" i="16"/>
  <c r="AR117" i="16"/>
  <c r="AS117" i="16"/>
  <c r="AP118" i="16"/>
  <c r="AQ118" i="16"/>
  <c r="AR118" i="16"/>
  <c r="AS118" i="16"/>
  <c r="AP119" i="16"/>
  <c r="AQ119" i="16"/>
  <c r="AR119" i="16"/>
  <c r="AS119" i="16"/>
  <c r="AP120" i="16"/>
  <c r="AQ120" i="16"/>
  <c r="AR120" i="16"/>
  <c r="AS120" i="16"/>
  <c r="AP121" i="16"/>
  <c r="AQ121" i="16"/>
  <c r="AR121" i="16"/>
  <c r="AS121" i="16"/>
  <c r="AP122" i="16"/>
  <c r="AQ122" i="16"/>
  <c r="AR122" i="16"/>
  <c r="AS122" i="16"/>
  <c r="AP123" i="16"/>
  <c r="AQ123" i="16"/>
  <c r="AR123" i="16"/>
  <c r="AS123" i="16"/>
  <c r="AP124" i="16"/>
  <c r="AQ124" i="16"/>
  <c r="AR124" i="16"/>
  <c r="AS124" i="16"/>
  <c r="AP125" i="16"/>
  <c r="AQ125" i="16"/>
  <c r="AR125" i="16"/>
  <c r="AS125" i="16"/>
  <c r="AP126" i="16"/>
  <c r="AQ126" i="16"/>
  <c r="AR126" i="16"/>
  <c r="AS126" i="16"/>
  <c r="AP127" i="16"/>
  <c r="AQ127" i="16"/>
  <c r="AR127" i="16"/>
  <c r="AS127" i="16"/>
  <c r="AP128" i="16"/>
  <c r="AQ128" i="16"/>
  <c r="AR128" i="16"/>
  <c r="AS128" i="16"/>
  <c r="AP129" i="16"/>
  <c r="AQ129" i="16"/>
  <c r="AR129" i="16"/>
  <c r="AS129" i="16"/>
  <c r="AP130" i="16"/>
  <c r="AQ130" i="16"/>
  <c r="AR130" i="16"/>
  <c r="AS130" i="16"/>
  <c r="AP131" i="16"/>
  <c r="AQ131" i="16"/>
  <c r="AR131" i="16"/>
  <c r="AS131" i="16"/>
  <c r="AP132" i="16"/>
  <c r="AQ132" i="16"/>
  <c r="AR132" i="16"/>
  <c r="AS132" i="16"/>
  <c r="AP133" i="16"/>
  <c r="AQ133" i="16"/>
  <c r="AR133" i="16"/>
  <c r="AS133" i="16"/>
  <c r="AP134" i="16"/>
  <c r="AQ134" i="16"/>
  <c r="AR134" i="16"/>
  <c r="AS134" i="16"/>
  <c r="AP135" i="16"/>
  <c r="AQ135" i="16"/>
  <c r="AR135" i="16"/>
  <c r="AS135" i="16"/>
  <c r="AP136" i="16"/>
  <c r="AQ136" i="16"/>
  <c r="AR136" i="16"/>
  <c r="AS136" i="16"/>
  <c r="AP137" i="16"/>
  <c r="AQ137" i="16"/>
  <c r="AR137" i="16"/>
  <c r="AS137" i="16"/>
  <c r="AP138" i="16"/>
  <c r="AQ138" i="16"/>
  <c r="AR138" i="16"/>
  <c r="AS138" i="16"/>
  <c r="AP139" i="16"/>
  <c r="AQ139" i="16"/>
  <c r="AR139" i="16"/>
  <c r="AS139" i="16"/>
  <c r="AP140" i="16"/>
  <c r="AQ140" i="16"/>
  <c r="AR140" i="16"/>
  <c r="AS140" i="16"/>
  <c r="AP141" i="16"/>
  <c r="AQ141" i="16"/>
  <c r="AR141" i="16"/>
  <c r="AS141" i="16"/>
  <c r="AP142" i="16"/>
  <c r="AQ142" i="16"/>
  <c r="AR142" i="16"/>
  <c r="AS142" i="16"/>
  <c r="AP143" i="16"/>
  <c r="AQ143" i="16"/>
  <c r="AR143" i="16"/>
  <c r="AS143" i="16"/>
  <c r="AP144" i="16"/>
  <c r="AQ144" i="16"/>
  <c r="AR144" i="16"/>
  <c r="AS144" i="16"/>
  <c r="AP145" i="16"/>
  <c r="AQ145" i="16"/>
  <c r="AR145" i="16"/>
  <c r="AS145" i="16"/>
  <c r="AP146" i="16"/>
  <c r="AQ146" i="16"/>
  <c r="AR146" i="16"/>
  <c r="AS146" i="16"/>
  <c r="AP147" i="16"/>
  <c r="AQ147" i="16"/>
  <c r="AR147" i="16"/>
  <c r="AS147" i="16"/>
  <c r="AP148" i="16"/>
  <c r="AQ148" i="16"/>
  <c r="AR148" i="16"/>
  <c r="AS148" i="16"/>
  <c r="AP149" i="16"/>
  <c r="AQ149" i="16"/>
  <c r="AR149" i="16"/>
  <c r="AS149" i="16"/>
  <c r="AP150" i="16"/>
  <c r="AQ150" i="16"/>
  <c r="AR150" i="16"/>
  <c r="AS150" i="16"/>
  <c r="AP151" i="16"/>
  <c r="AQ151" i="16"/>
  <c r="AR151" i="16"/>
  <c r="AS151" i="16"/>
  <c r="AP152" i="16"/>
  <c r="AQ152" i="16"/>
  <c r="AR152" i="16"/>
  <c r="AS152" i="16"/>
  <c r="AP153" i="16"/>
  <c r="AQ153" i="16"/>
  <c r="AR153" i="16"/>
  <c r="AS153" i="16"/>
  <c r="AP154" i="16"/>
  <c r="AQ154" i="16"/>
  <c r="AR154" i="16"/>
  <c r="AS154" i="16"/>
  <c r="AP155" i="16"/>
  <c r="AQ155" i="16"/>
  <c r="AR155" i="16"/>
  <c r="AS155" i="16"/>
  <c r="AP156" i="16"/>
  <c r="AQ156" i="16"/>
  <c r="AR156" i="16"/>
  <c r="AS156" i="16"/>
  <c r="AP157" i="16"/>
  <c r="AQ157" i="16"/>
  <c r="AR157" i="16"/>
  <c r="AS157" i="16"/>
  <c r="AP158" i="16"/>
  <c r="AQ158" i="16"/>
  <c r="AR158" i="16"/>
  <c r="AS158" i="16"/>
  <c r="AP159" i="16"/>
  <c r="AQ159" i="16"/>
  <c r="AR159" i="16"/>
  <c r="AS159" i="16"/>
  <c r="AP160" i="16"/>
  <c r="AQ160" i="16"/>
  <c r="AR160" i="16"/>
  <c r="AS160" i="16"/>
  <c r="AP161" i="16"/>
  <c r="AQ161" i="16"/>
  <c r="AR161" i="16"/>
  <c r="AS161" i="16"/>
  <c r="AP162" i="16"/>
  <c r="AQ162" i="16"/>
  <c r="AR162" i="16"/>
  <c r="AS162" i="16"/>
  <c r="AP163" i="16"/>
  <c r="AQ163" i="16"/>
  <c r="AR163" i="16"/>
  <c r="AS163" i="16"/>
  <c r="AP164" i="16"/>
  <c r="AQ164" i="16"/>
  <c r="AR164" i="16"/>
  <c r="AS164" i="16"/>
  <c r="AP165" i="16"/>
  <c r="AQ165" i="16"/>
  <c r="AR165" i="16"/>
  <c r="AS165" i="16"/>
  <c r="AP166" i="16"/>
  <c r="AQ166" i="16"/>
  <c r="AR166" i="16"/>
  <c r="AS166" i="16"/>
  <c r="AP167" i="16"/>
  <c r="AQ167" i="16"/>
  <c r="AR167" i="16"/>
  <c r="AS167" i="16"/>
  <c r="AP168" i="16"/>
  <c r="AQ168" i="16"/>
  <c r="AR168" i="16"/>
  <c r="AS168" i="16"/>
  <c r="AP169" i="16"/>
  <c r="AQ169" i="16"/>
  <c r="AR169" i="16"/>
  <c r="AS169" i="16"/>
  <c r="AP170" i="16"/>
  <c r="AQ170" i="16"/>
  <c r="AR170" i="16"/>
  <c r="AS170" i="16"/>
  <c r="AP171" i="16"/>
  <c r="AQ171" i="16"/>
  <c r="AR171" i="16"/>
  <c r="AS171" i="16"/>
  <c r="AP172" i="16"/>
  <c r="AQ172" i="16"/>
  <c r="AR172" i="16"/>
  <c r="AS172" i="16"/>
  <c r="AP173" i="16"/>
  <c r="AQ173" i="16"/>
  <c r="AR173" i="16"/>
  <c r="AS173" i="16"/>
  <c r="AP174" i="16"/>
  <c r="AQ174" i="16"/>
  <c r="AR174" i="16"/>
  <c r="AS174" i="16"/>
  <c r="AP175" i="16"/>
  <c r="AQ175" i="16"/>
  <c r="AR175" i="16"/>
  <c r="AS175" i="16"/>
  <c r="AP176" i="16"/>
  <c r="AQ176" i="16"/>
  <c r="AR176" i="16"/>
  <c r="AS176" i="16"/>
  <c r="AP177" i="16"/>
  <c r="AQ177" i="16"/>
  <c r="AR177" i="16"/>
  <c r="AS177" i="16"/>
  <c r="AP178" i="16"/>
  <c r="AQ178" i="16"/>
  <c r="AR178" i="16"/>
  <c r="AS178" i="16"/>
  <c r="AP179" i="16"/>
  <c r="AQ179" i="16"/>
  <c r="AR179" i="16"/>
  <c r="AS179" i="16"/>
  <c r="AP180" i="16"/>
  <c r="AQ180" i="16"/>
  <c r="AR180" i="16"/>
  <c r="AS180" i="16"/>
  <c r="AP181" i="16"/>
  <c r="AQ181" i="16"/>
  <c r="AR181" i="16"/>
  <c r="AS181" i="16"/>
  <c r="AP182" i="16"/>
  <c r="AQ182" i="16"/>
  <c r="AR182" i="16"/>
  <c r="AS182" i="16"/>
  <c r="AP183" i="16"/>
  <c r="AQ183" i="16"/>
  <c r="AR183" i="16"/>
  <c r="AS183" i="16"/>
  <c r="AP184" i="16"/>
  <c r="AQ184" i="16"/>
  <c r="AR184" i="16"/>
  <c r="AS184" i="16"/>
  <c r="AP185" i="16"/>
  <c r="AQ185" i="16"/>
  <c r="AR185" i="16"/>
  <c r="AS185" i="16"/>
  <c r="AP186" i="16"/>
  <c r="AQ186" i="16"/>
  <c r="AR186" i="16"/>
  <c r="AS186" i="16"/>
  <c r="AP187" i="16"/>
  <c r="AQ187" i="16"/>
  <c r="AR187" i="16"/>
  <c r="AS187" i="16"/>
  <c r="AP188" i="16"/>
  <c r="AQ188" i="16"/>
  <c r="AR188" i="16"/>
  <c r="AS188" i="16"/>
  <c r="AP189" i="16"/>
  <c r="AQ189" i="16"/>
  <c r="AR189" i="16"/>
  <c r="AS189" i="16"/>
  <c r="AP190" i="16"/>
  <c r="AQ190" i="16"/>
  <c r="AR190" i="16"/>
  <c r="AS190" i="16"/>
  <c r="AP191" i="16"/>
  <c r="AQ191" i="16"/>
  <c r="AR191" i="16"/>
  <c r="AS191" i="16"/>
  <c r="AP192" i="16"/>
  <c r="AQ192" i="16"/>
  <c r="AR192" i="16"/>
  <c r="AS192" i="16"/>
  <c r="AP193" i="16"/>
  <c r="AQ193" i="16"/>
  <c r="AR193" i="16"/>
  <c r="AS193" i="16"/>
  <c r="AP194" i="16"/>
  <c r="AQ194" i="16"/>
  <c r="AR194" i="16"/>
  <c r="AS194" i="16"/>
  <c r="AP195" i="16"/>
  <c r="AQ195" i="16"/>
  <c r="AR195" i="16"/>
  <c r="AS195" i="16"/>
  <c r="AP196" i="16"/>
  <c r="AQ196" i="16"/>
  <c r="AR196" i="16"/>
  <c r="AS196" i="16"/>
  <c r="AP197" i="16"/>
  <c r="AQ197" i="16"/>
  <c r="AR197" i="16"/>
  <c r="AS197" i="16"/>
  <c r="AP198" i="16"/>
  <c r="AQ198" i="16"/>
  <c r="AR198" i="16"/>
  <c r="AS198" i="16"/>
  <c r="AP199" i="16"/>
  <c r="AQ199" i="16"/>
  <c r="AR199" i="16"/>
  <c r="AS199" i="16"/>
  <c r="AP200" i="16"/>
  <c r="AQ200" i="16"/>
  <c r="AR200" i="16"/>
  <c r="AS200" i="16"/>
  <c r="AP201" i="16"/>
  <c r="AQ201" i="16"/>
  <c r="AR201" i="16"/>
  <c r="AS201" i="16"/>
  <c r="AP202" i="16"/>
  <c r="AQ202" i="16"/>
  <c r="AR202" i="16"/>
  <c r="AS202" i="16"/>
  <c r="AP203" i="16"/>
  <c r="AQ203" i="16"/>
  <c r="AR203" i="16"/>
  <c r="AS203" i="16"/>
  <c r="AP204" i="16"/>
  <c r="AQ204" i="16"/>
  <c r="AR204" i="16"/>
  <c r="AS204" i="16"/>
  <c r="AP205" i="16"/>
  <c r="AQ205" i="16"/>
  <c r="AR205" i="16"/>
  <c r="AS205" i="16"/>
  <c r="AP206" i="16"/>
  <c r="AQ206" i="16"/>
  <c r="AR206" i="16"/>
  <c r="AS206" i="16"/>
  <c r="AP207" i="16"/>
  <c r="AQ207" i="16"/>
  <c r="AR207" i="16"/>
  <c r="AS207" i="16"/>
  <c r="AP208" i="16"/>
  <c r="AQ208" i="16"/>
  <c r="AR208" i="16"/>
  <c r="AS208" i="16"/>
  <c r="AP209" i="16"/>
  <c r="AQ209" i="16"/>
  <c r="AR209" i="16"/>
  <c r="AS209" i="16"/>
  <c r="AP210" i="16"/>
  <c r="AQ210" i="16"/>
  <c r="AR210" i="16"/>
  <c r="AS210" i="16"/>
  <c r="AP211" i="16"/>
  <c r="AQ211" i="16"/>
  <c r="AR211" i="16"/>
  <c r="AS211" i="16"/>
  <c r="AP212" i="16"/>
  <c r="AQ212" i="16"/>
  <c r="AR212" i="16"/>
  <c r="AS212" i="16"/>
  <c r="AP213" i="16"/>
  <c r="AQ213" i="16"/>
  <c r="AR213" i="16"/>
  <c r="AS213" i="16"/>
  <c r="AP214" i="16"/>
  <c r="AQ214" i="16"/>
  <c r="AR214" i="16"/>
  <c r="AS214" i="16"/>
  <c r="AP215" i="16"/>
  <c r="AQ215" i="16"/>
  <c r="AR215" i="16"/>
  <c r="AS215" i="16"/>
  <c r="AP216" i="16"/>
  <c r="AQ216" i="16"/>
  <c r="AR216" i="16"/>
  <c r="AS216" i="16"/>
  <c r="AP217" i="16"/>
  <c r="AQ217" i="16"/>
  <c r="AR217" i="16"/>
  <c r="AS217" i="16"/>
  <c r="AP218" i="16"/>
  <c r="AQ218" i="16"/>
  <c r="AR218" i="16"/>
  <c r="AS218" i="16"/>
  <c r="AP219" i="16"/>
  <c r="AQ219" i="16"/>
  <c r="AR219" i="16"/>
  <c r="AS219" i="16"/>
  <c r="AP220" i="16"/>
  <c r="AQ220" i="16"/>
  <c r="AR220" i="16"/>
  <c r="AS220" i="16"/>
  <c r="AP221" i="16"/>
  <c r="AQ221" i="16"/>
  <c r="AR221" i="16"/>
  <c r="AS221" i="16"/>
  <c r="AP222" i="16"/>
  <c r="AQ222" i="16"/>
  <c r="AR222" i="16"/>
  <c r="AS222" i="16"/>
  <c r="AP223" i="16"/>
  <c r="AQ223" i="16"/>
  <c r="AR223" i="16"/>
  <c r="AS223" i="16"/>
  <c r="AP224" i="16"/>
  <c r="AQ224" i="16"/>
  <c r="AR224" i="16"/>
  <c r="AS224" i="16"/>
  <c r="AP225" i="16"/>
  <c r="AQ225" i="16"/>
  <c r="AR225" i="16"/>
  <c r="AS225" i="16"/>
  <c r="AP226" i="16"/>
  <c r="AQ226" i="16"/>
  <c r="AR226" i="16"/>
  <c r="AS226" i="16"/>
  <c r="AP227" i="16"/>
  <c r="AQ227" i="16"/>
  <c r="AR227" i="16"/>
  <c r="AS227" i="16"/>
  <c r="AP228" i="16"/>
  <c r="AQ228" i="16"/>
  <c r="AR228" i="16"/>
  <c r="AS228" i="16"/>
  <c r="AP229" i="16"/>
  <c r="AQ229" i="16"/>
  <c r="AR229" i="16"/>
  <c r="AS229" i="16"/>
  <c r="AP230" i="16"/>
  <c r="AQ230" i="16"/>
  <c r="AR230" i="16"/>
  <c r="AS230" i="16"/>
  <c r="AP231" i="16"/>
  <c r="AQ231" i="16"/>
  <c r="AR231" i="16"/>
  <c r="AS231" i="16"/>
  <c r="AP232" i="16"/>
  <c r="AQ232" i="16"/>
  <c r="AR232" i="16"/>
  <c r="AS232" i="16"/>
  <c r="AP233" i="16"/>
  <c r="AQ233" i="16"/>
  <c r="AR233" i="16"/>
  <c r="AS233" i="16"/>
  <c r="AP234" i="16"/>
  <c r="AQ234" i="16"/>
  <c r="AR234" i="16"/>
  <c r="AS234" i="16"/>
  <c r="AP235" i="16"/>
  <c r="AQ235" i="16"/>
  <c r="AR235" i="16"/>
  <c r="AS235" i="16"/>
  <c r="AP236" i="16"/>
  <c r="AQ236" i="16"/>
  <c r="AR236" i="16"/>
  <c r="AS236" i="16"/>
  <c r="AP237" i="16"/>
  <c r="AQ237" i="16"/>
  <c r="AR237" i="16"/>
  <c r="AS237" i="16"/>
  <c r="AP238" i="16"/>
  <c r="AQ238" i="16"/>
  <c r="AR238" i="16"/>
  <c r="AS238" i="16"/>
  <c r="AP239" i="16"/>
  <c r="AQ239" i="16"/>
  <c r="AR239" i="16"/>
  <c r="AS239" i="16"/>
  <c r="AP240" i="16"/>
  <c r="AQ240" i="16"/>
  <c r="AR240" i="16"/>
  <c r="AS240" i="16"/>
  <c r="AP241" i="16"/>
  <c r="AQ241" i="16"/>
  <c r="AR241" i="16"/>
  <c r="AS241" i="16"/>
  <c r="AP242" i="16"/>
  <c r="AQ242" i="16"/>
  <c r="AR242" i="16"/>
  <c r="AS242" i="16"/>
  <c r="AP243" i="16"/>
  <c r="AQ243" i="16"/>
  <c r="AR243" i="16"/>
  <c r="AS243" i="16"/>
  <c r="AP244" i="16"/>
  <c r="AQ244" i="16"/>
  <c r="AR244" i="16"/>
  <c r="AS244" i="16"/>
  <c r="AP245" i="16"/>
  <c r="AQ245" i="16"/>
  <c r="AR245" i="16"/>
  <c r="AS245" i="16"/>
  <c r="AP246" i="16"/>
  <c r="AQ246" i="16"/>
  <c r="AR246" i="16"/>
  <c r="AS246" i="16"/>
  <c r="AP247" i="16"/>
  <c r="AQ247" i="16"/>
  <c r="AR247" i="16"/>
  <c r="AS247" i="16"/>
  <c r="AP248" i="16"/>
  <c r="AQ248" i="16"/>
  <c r="AR248" i="16"/>
  <c r="AS248" i="16"/>
  <c r="AP249" i="16"/>
  <c r="AQ249" i="16"/>
  <c r="AR249" i="16"/>
  <c r="AS249" i="16"/>
  <c r="AP250" i="16"/>
  <c r="AQ250" i="16"/>
  <c r="AR250" i="16"/>
  <c r="AS250" i="16"/>
  <c r="AP251" i="16"/>
  <c r="AQ251" i="16"/>
  <c r="AR251" i="16"/>
  <c r="AS251" i="16"/>
  <c r="AP252" i="16"/>
  <c r="AQ252" i="16"/>
  <c r="AR252" i="16"/>
  <c r="AS252" i="16"/>
  <c r="AP253" i="16"/>
  <c r="AQ253" i="16"/>
  <c r="AR253" i="16"/>
  <c r="AS253" i="16"/>
  <c r="AP254" i="16"/>
  <c r="AQ254" i="16"/>
  <c r="AR254" i="16"/>
  <c r="AS254" i="16"/>
  <c r="AP255" i="16"/>
  <c r="AQ255" i="16"/>
  <c r="AR255" i="16"/>
  <c r="AS255" i="16"/>
  <c r="AP256" i="16"/>
  <c r="AQ256" i="16"/>
  <c r="AR256" i="16"/>
  <c r="AS256" i="16"/>
  <c r="AP257" i="16"/>
  <c r="AQ257" i="16"/>
  <c r="AR257" i="16"/>
  <c r="AS257" i="16"/>
  <c r="AP258" i="16"/>
  <c r="AQ258" i="16"/>
  <c r="AR258" i="16"/>
  <c r="AS258" i="16"/>
  <c r="AP259" i="16"/>
  <c r="AQ259" i="16"/>
  <c r="AR259" i="16"/>
  <c r="AS259" i="16"/>
  <c r="AP260" i="16"/>
  <c r="AQ260" i="16"/>
  <c r="AR260" i="16"/>
  <c r="AS260" i="16"/>
  <c r="AP261" i="16"/>
  <c r="AQ261" i="16"/>
  <c r="AR261" i="16"/>
  <c r="AS261" i="16"/>
  <c r="AP262" i="16"/>
  <c r="AQ262" i="16"/>
  <c r="AR262" i="16"/>
  <c r="AS262" i="16"/>
  <c r="AP263" i="16"/>
  <c r="AQ263" i="16"/>
  <c r="AR263" i="16"/>
  <c r="AS263" i="16"/>
  <c r="AP264" i="16"/>
  <c r="AQ264" i="16"/>
  <c r="AR264" i="16"/>
  <c r="AS264" i="16"/>
  <c r="AP265" i="16"/>
  <c r="AQ265" i="16"/>
  <c r="AR265" i="16"/>
  <c r="AS265" i="16"/>
  <c r="AP266" i="16"/>
  <c r="AQ266" i="16"/>
  <c r="AR266" i="16"/>
  <c r="AS266" i="16"/>
  <c r="AP267" i="16"/>
  <c r="AQ267" i="16"/>
  <c r="AR267" i="16"/>
  <c r="AS267" i="16"/>
  <c r="AP268" i="16"/>
  <c r="AQ268" i="16"/>
  <c r="AR268" i="16"/>
  <c r="AS268" i="16"/>
  <c r="AP269" i="16"/>
  <c r="AQ269" i="16"/>
  <c r="AR269" i="16"/>
  <c r="AS269" i="16"/>
  <c r="AP270" i="16"/>
  <c r="AQ270" i="16"/>
  <c r="AR270" i="16"/>
  <c r="AS270" i="16"/>
  <c r="AP271" i="16"/>
  <c r="AQ271" i="16"/>
  <c r="AR271" i="16"/>
  <c r="AS271" i="16"/>
  <c r="AP272" i="16"/>
  <c r="AQ272" i="16"/>
  <c r="AR272" i="16"/>
  <c r="AS272" i="16"/>
  <c r="AP273" i="16"/>
  <c r="AQ273" i="16"/>
  <c r="AR273" i="16"/>
  <c r="AS273" i="16"/>
  <c r="AP274" i="16"/>
  <c r="AQ274" i="16"/>
  <c r="AR274" i="16"/>
  <c r="AS274" i="16"/>
  <c r="AP275" i="16"/>
  <c r="AQ275" i="16"/>
  <c r="AR275" i="16"/>
  <c r="AS275" i="16"/>
  <c r="AP276" i="16"/>
  <c r="AQ276" i="16"/>
  <c r="AR276" i="16"/>
  <c r="AS276" i="16"/>
  <c r="AP277" i="16"/>
  <c r="AQ277" i="16"/>
  <c r="AR277" i="16"/>
  <c r="AS277" i="16"/>
  <c r="AP278" i="16"/>
  <c r="AQ278" i="16"/>
  <c r="AR278" i="16"/>
  <c r="AS278" i="16"/>
  <c r="AP279" i="16"/>
  <c r="AQ279" i="16"/>
  <c r="AR279" i="16"/>
  <c r="AS279" i="16"/>
  <c r="AP280" i="16"/>
  <c r="AQ280" i="16"/>
  <c r="AR280" i="16"/>
  <c r="AS280" i="16"/>
  <c r="AP281" i="16"/>
  <c r="AQ281" i="16"/>
  <c r="AR281" i="16"/>
  <c r="AS281" i="16"/>
  <c r="AP282" i="16"/>
  <c r="AQ282" i="16"/>
  <c r="AR282" i="16"/>
  <c r="AS282" i="16"/>
  <c r="AP283" i="16"/>
  <c r="AQ283" i="16"/>
  <c r="AR283" i="16"/>
  <c r="AS283" i="16"/>
  <c r="AP284" i="16"/>
  <c r="AQ284" i="16"/>
  <c r="AR284" i="16"/>
  <c r="AS284" i="16"/>
  <c r="AP285" i="16"/>
  <c r="AQ285" i="16"/>
  <c r="AR285" i="16"/>
  <c r="AS285" i="16"/>
  <c r="AP286" i="16"/>
  <c r="AQ286" i="16"/>
  <c r="AR286" i="16"/>
  <c r="AS286" i="16"/>
  <c r="AP287" i="16"/>
  <c r="AQ287" i="16"/>
  <c r="AR287" i="16"/>
  <c r="AS287" i="16"/>
  <c r="AP288" i="16"/>
  <c r="AQ288" i="16"/>
  <c r="AR288" i="16"/>
  <c r="AS288" i="16"/>
  <c r="AP289" i="16"/>
  <c r="AQ289" i="16"/>
  <c r="AR289" i="16"/>
  <c r="AS289" i="16"/>
  <c r="AP290" i="16"/>
  <c r="AQ290" i="16"/>
  <c r="AR290" i="16"/>
  <c r="AS290" i="16"/>
  <c r="AP291" i="16"/>
  <c r="AQ291" i="16"/>
  <c r="AR291" i="16"/>
  <c r="AS291" i="16"/>
  <c r="AP292" i="16"/>
  <c r="AQ292" i="16"/>
  <c r="AR292" i="16"/>
  <c r="AS292" i="16"/>
  <c r="AP293" i="16"/>
  <c r="AQ293" i="16"/>
  <c r="AR293" i="16"/>
  <c r="AS293" i="16"/>
  <c r="AP294" i="16"/>
  <c r="AQ294" i="16"/>
  <c r="AR294" i="16"/>
  <c r="AS294" i="16"/>
  <c r="AP295" i="16"/>
  <c r="AQ295" i="16"/>
  <c r="AR295" i="16"/>
  <c r="AS295" i="16"/>
  <c r="AP296" i="16"/>
  <c r="AQ296" i="16"/>
  <c r="AR296" i="16"/>
  <c r="AS296" i="16"/>
  <c r="AP297" i="16"/>
  <c r="AQ297" i="16"/>
  <c r="AR297" i="16"/>
  <c r="AS297" i="16"/>
  <c r="AP298" i="16"/>
  <c r="AQ298" i="16"/>
  <c r="AR298" i="16"/>
  <c r="AS298" i="16"/>
  <c r="AP299" i="16"/>
  <c r="AQ299" i="16"/>
  <c r="AR299" i="16"/>
  <c r="AS299" i="16"/>
  <c r="AP300" i="16"/>
  <c r="AQ300" i="16"/>
  <c r="AR300" i="16"/>
  <c r="AS300" i="16"/>
  <c r="AP301" i="16"/>
  <c r="AQ301" i="16"/>
  <c r="AR301" i="16"/>
  <c r="AS301" i="16"/>
  <c r="AP302" i="16"/>
  <c r="AQ302" i="16"/>
  <c r="AR302" i="16"/>
  <c r="AS302" i="16"/>
  <c r="AP303" i="16"/>
  <c r="AQ303" i="16"/>
  <c r="AR303" i="16"/>
  <c r="AS303" i="16"/>
  <c r="AP304" i="16"/>
  <c r="AQ304" i="16"/>
  <c r="AR304" i="16"/>
  <c r="AS304" i="16"/>
  <c r="AP305" i="16"/>
  <c r="AQ305" i="16"/>
  <c r="AR305" i="16"/>
  <c r="AS305" i="16"/>
  <c r="AP306" i="16"/>
  <c r="AQ306" i="16"/>
  <c r="AR306" i="16"/>
  <c r="AS306" i="16"/>
  <c r="AP307" i="16"/>
  <c r="AQ307" i="16"/>
  <c r="AR307" i="16"/>
  <c r="AS307" i="16"/>
  <c r="AP308" i="16"/>
  <c r="AQ308" i="16"/>
  <c r="AR308" i="16"/>
  <c r="AS308" i="16"/>
  <c r="AP309" i="16"/>
  <c r="AQ309" i="16"/>
  <c r="AR309" i="16"/>
  <c r="AS309" i="16"/>
  <c r="AP310" i="16"/>
  <c r="AQ310" i="16"/>
  <c r="AR310" i="16"/>
  <c r="AS310" i="16"/>
  <c r="AP311" i="16"/>
  <c r="AQ311" i="16"/>
  <c r="AR311" i="16"/>
  <c r="AS311" i="16"/>
  <c r="AP312" i="16"/>
  <c r="AQ312" i="16"/>
  <c r="AR312" i="16"/>
  <c r="AS312" i="16"/>
  <c r="AP313" i="16"/>
  <c r="AQ313" i="16"/>
  <c r="AR313" i="16"/>
  <c r="AS313" i="16"/>
  <c r="AP314" i="16"/>
  <c r="AQ314" i="16"/>
  <c r="AR314" i="16"/>
  <c r="AS314" i="16"/>
  <c r="AP315" i="16"/>
  <c r="AQ315" i="16"/>
  <c r="AR315" i="16"/>
  <c r="AS315" i="16"/>
  <c r="AP316" i="16"/>
  <c r="AQ316" i="16"/>
  <c r="AR316" i="16"/>
  <c r="AS316" i="16"/>
  <c r="AP317" i="16"/>
  <c r="AQ317" i="16"/>
  <c r="AR317" i="16"/>
  <c r="AS317" i="16"/>
  <c r="AP318" i="16"/>
  <c r="AQ318" i="16"/>
  <c r="AR318" i="16"/>
  <c r="AS318" i="16"/>
  <c r="AP319" i="16"/>
  <c r="AQ319" i="16"/>
  <c r="AR319" i="16"/>
  <c r="AS319" i="16"/>
  <c r="AP320" i="16"/>
  <c r="AQ320" i="16"/>
  <c r="AR320" i="16"/>
  <c r="AS320" i="16"/>
  <c r="AP321" i="16"/>
  <c r="AQ321" i="16"/>
  <c r="AR321" i="16"/>
  <c r="AS321" i="16"/>
  <c r="AP322" i="16"/>
  <c r="AQ322" i="16"/>
  <c r="AR322" i="16"/>
  <c r="AS322" i="16"/>
  <c r="AP323" i="16"/>
  <c r="AQ323" i="16"/>
  <c r="AR323" i="16"/>
  <c r="AS323" i="16"/>
  <c r="AP324" i="16"/>
  <c r="AQ324" i="16"/>
  <c r="AR324" i="16"/>
  <c r="AS324" i="16"/>
  <c r="AP325" i="16"/>
  <c r="AQ325" i="16"/>
  <c r="AR325" i="16"/>
  <c r="AS325" i="16"/>
  <c r="AP326" i="16"/>
  <c r="AQ326" i="16"/>
  <c r="AR326" i="16"/>
  <c r="AS326" i="16"/>
  <c r="AP327" i="16"/>
  <c r="AQ327" i="16"/>
  <c r="AR327" i="16"/>
  <c r="AS327" i="16"/>
  <c r="AP328" i="16"/>
  <c r="AQ328" i="16"/>
  <c r="AR328" i="16"/>
  <c r="AS328" i="16"/>
  <c r="AP329" i="16"/>
  <c r="AQ329" i="16"/>
  <c r="AR329" i="16"/>
  <c r="AS329" i="16"/>
  <c r="AP330" i="16"/>
  <c r="AQ330" i="16"/>
  <c r="AR330" i="16"/>
  <c r="AS330" i="16"/>
  <c r="AP331" i="16"/>
  <c r="AQ331" i="16"/>
  <c r="AR331" i="16"/>
  <c r="AS331" i="16"/>
  <c r="AP332" i="16"/>
  <c r="AQ332" i="16"/>
  <c r="AR332" i="16"/>
  <c r="AS332" i="16"/>
  <c r="AP333" i="16"/>
  <c r="AQ333" i="16"/>
  <c r="AR333" i="16"/>
  <c r="AS333" i="16"/>
  <c r="AP334" i="16"/>
  <c r="AQ334" i="16"/>
  <c r="AR334" i="16"/>
  <c r="AS334" i="16"/>
  <c r="AP335" i="16"/>
  <c r="AQ335" i="16"/>
  <c r="AR335" i="16"/>
  <c r="AS335" i="16"/>
  <c r="AP336" i="16"/>
  <c r="AQ336" i="16"/>
  <c r="AR336" i="16"/>
  <c r="AS336" i="16"/>
  <c r="AP337" i="16"/>
  <c r="AQ337" i="16"/>
  <c r="AR337" i="16"/>
  <c r="AS337" i="16"/>
  <c r="AP338" i="16"/>
  <c r="AQ338" i="16"/>
  <c r="AR338" i="16"/>
  <c r="AS338" i="16"/>
  <c r="AP339" i="16"/>
  <c r="AQ339" i="16"/>
  <c r="AR339" i="16"/>
  <c r="AS339" i="16"/>
  <c r="AP340" i="16"/>
  <c r="AQ340" i="16"/>
  <c r="AR340" i="16"/>
  <c r="AS340" i="16"/>
  <c r="AP341" i="16"/>
  <c r="AQ341" i="16"/>
  <c r="AR341" i="16"/>
  <c r="AS341" i="16"/>
  <c r="AP342" i="16"/>
  <c r="AQ342" i="16"/>
  <c r="AR342" i="16"/>
  <c r="AS342" i="16"/>
  <c r="AP343" i="16"/>
  <c r="AQ343" i="16"/>
  <c r="AR343" i="16"/>
  <c r="AS343" i="16"/>
  <c r="AP344" i="16"/>
  <c r="AQ344" i="16"/>
  <c r="AR344" i="16"/>
  <c r="AS344" i="16"/>
  <c r="AP345" i="16"/>
  <c r="AQ345" i="16"/>
  <c r="AR345" i="16"/>
  <c r="AS345" i="16"/>
  <c r="AP346" i="16"/>
  <c r="AQ346" i="16"/>
  <c r="AR346" i="16"/>
  <c r="AS346" i="16"/>
  <c r="AP347" i="16"/>
  <c r="AQ347" i="16"/>
  <c r="AR347" i="16"/>
  <c r="AS347" i="16"/>
  <c r="AP348" i="16"/>
  <c r="AQ348" i="16"/>
  <c r="AR348" i="16"/>
  <c r="AS348" i="16"/>
  <c r="AP349" i="16"/>
  <c r="AQ349" i="16"/>
  <c r="AR349" i="16"/>
  <c r="AS349" i="16"/>
  <c r="AP350" i="16"/>
  <c r="AQ350" i="16"/>
  <c r="AR350" i="16"/>
  <c r="AS350" i="16"/>
  <c r="AP351" i="16"/>
  <c r="AQ351" i="16"/>
  <c r="AR351" i="16"/>
  <c r="AS351" i="16"/>
  <c r="AP352" i="16"/>
  <c r="AQ352" i="16"/>
  <c r="AR352" i="16"/>
  <c r="AS352" i="16"/>
  <c r="AP353" i="16"/>
  <c r="AQ353" i="16"/>
  <c r="AR353" i="16"/>
  <c r="AS353" i="16"/>
  <c r="AP354" i="16"/>
  <c r="AQ354" i="16"/>
  <c r="AR354" i="16"/>
  <c r="AS354" i="16"/>
  <c r="AP355" i="16"/>
  <c r="AQ355" i="16"/>
  <c r="AR355" i="16"/>
  <c r="AS355" i="16"/>
  <c r="AP356" i="16"/>
  <c r="AQ356" i="16"/>
  <c r="AR356" i="16"/>
  <c r="AS356" i="16"/>
  <c r="AP357" i="16"/>
  <c r="AQ357" i="16"/>
  <c r="AR357" i="16"/>
  <c r="AS357" i="16"/>
  <c r="AP358" i="16"/>
  <c r="AQ358" i="16"/>
  <c r="AR358" i="16"/>
  <c r="AS358" i="16"/>
  <c r="AP359" i="16"/>
  <c r="AQ359" i="16"/>
  <c r="AR359" i="16"/>
  <c r="AS359" i="16"/>
  <c r="AP360" i="16"/>
  <c r="AQ360" i="16"/>
  <c r="AR360" i="16"/>
  <c r="AS360" i="16"/>
  <c r="AP361" i="16"/>
  <c r="AQ361" i="16"/>
  <c r="AR361" i="16"/>
  <c r="AS361" i="16"/>
  <c r="AP362" i="16"/>
  <c r="AQ362" i="16"/>
  <c r="AR362" i="16"/>
  <c r="AS362" i="16"/>
  <c r="AP363" i="16"/>
  <c r="AQ363" i="16"/>
  <c r="AR363" i="16"/>
  <c r="AS363" i="16"/>
  <c r="AP364" i="16"/>
  <c r="AQ364" i="16"/>
  <c r="AR364" i="16"/>
  <c r="AS364" i="16"/>
  <c r="AP365" i="16"/>
  <c r="AQ365" i="16"/>
  <c r="AR365" i="16"/>
  <c r="AS365" i="16"/>
  <c r="AP366" i="16"/>
  <c r="AQ366" i="16"/>
  <c r="AR366" i="16"/>
  <c r="AS366" i="16"/>
  <c r="AP367" i="16"/>
  <c r="AQ367" i="16"/>
  <c r="AR367" i="16"/>
  <c r="AS367" i="16"/>
  <c r="AP368" i="16"/>
  <c r="AQ368" i="16"/>
  <c r="AR368" i="16"/>
  <c r="AS368" i="16"/>
  <c r="AP369" i="16"/>
  <c r="AQ369" i="16"/>
  <c r="AR369" i="16"/>
  <c r="AS369" i="16"/>
  <c r="AP370" i="16"/>
  <c r="AQ370" i="16"/>
  <c r="AR370" i="16"/>
  <c r="AS370" i="16"/>
  <c r="AP371" i="16"/>
  <c r="AQ371" i="16"/>
  <c r="AR371" i="16"/>
  <c r="AS371" i="16"/>
  <c r="AP372" i="16"/>
  <c r="AQ372" i="16"/>
  <c r="AR372" i="16"/>
  <c r="AS372" i="16"/>
  <c r="AP373" i="16"/>
  <c r="AQ373" i="16"/>
  <c r="AR373" i="16"/>
  <c r="AS373" i="16"/>
  <c r="AP374" i="16"/>
  <c r="AQ374" i="16"/>
  <c r="AR374" i="16"/>
  <c r="AS374" i="16"/>
  <c r="AP375" i="16"/>
  <c r="AQ375" i="16"/>
  <c r="AR375" i="16"/>
  <c r="AS375" i="16"/>
  <c r="AP376" i="16"/>
  <c r="AQ376" i="16"/>
  <c r="AR376" i="16"/>
  <c r="AS376" i="16"/>
  <c r="AP377" i="16"/>
  <c r="AQ377" i="16"/>
  <c r="AR377" i="16"/>
  <c r="AS377" i="16"/>
  <c r="AP378" i="16"/>
  <c r="AQ378" i="16"/>
  <c r="AR378" i="16"/>
  <c r="AS378" i="16"/>
  <c r="AP379" i="16"/>
  <c r="AQ379" i="16"/>
  <c r="AR379" i="16"/>
  <c r="AS379" i="16"/>
  <c r="AP380" i="16"/>
  <c r="AQ380" i="16"/>
  <c r="AR380" i="16"/>
  <c r="AS380" i="16"/>
  <c r="AP381" i="16"/>
  <c r="AQ381" i="16"/>
  <c r="AR381" i="16"/>
  <c r="AS381" i="16"/>
  <c r="AP382" i="16"/>
  <c r="AQ382" i="16"/>
  <c r="AR382" i="16"/>
  <c r="AS382" i="16"/>
  <c r="AP383" i="16"/>
  <c r="AQ383" i="16"/>
  <c r="AR383" i="16"/>
  <c r="AS383" i="16"/>
  <c r="AP384" i="16"/>
  <c r="AQ384" i="16"/>
  <c r="AR384" i="16"/>
  <c r="AS384" i="16"/>
  <c r="AP385" i="16"/>
  <c r="AQ385" i="16"/>
  <c r="AR385" i="16"/>
  <c r="AS385" i="16"/>
  <c r="AP386" i="16"/>
  <c r="AQ386" i="16"/>
  <c r="AR386" i="16"/>
  <c r="AS386" i="16"/>
  <c r="AP387" i="16"/>
  <c r="AQ387" i="16"/>
  <c r="AR387" i="16"/>
  <c r="AS387" i="16"/>
  <c r="AP388" i="16"/>
  <c r="AQ388" i="16"/>
  <c r="AR388" i="16"/>
  <c r="AS388" i="16"/>
  <c r="AP389" i="16"/>
  <c r="AQ389" i="16"/>
  <c r="AR389" i="16"/>
  <c r="AS389" i="16"/>
  <c r="AP390" i="16"/>
  <c r="AQ390" i="16"/>
  <c r="AR390" i="16"/>
  <c r="AS390" i="16"/>
  <c r="AP391" i="16"/>
  <c r="AQ391" i="16"/>
  <c r="AR391" i="16"/>
  <c r="AS391" i="16"/>
  <c r="AP392" i="16"/>
  <c r="AQ392" i="16"/>
  <c r="AR392" i="16"/>
  <c r="AS392" i="16"/>
  <c r="AP393" i="16"/>
  <c r="AQ393" i="16"/>
  <c r="AR393" i="16"/>
  <c r="AS393" i="16"/>
  <c r="AP394" i="16"/>
  <c r="AQ394" i="16"/>
  <c r="AR394" i="16"/>
  <c r="AS394" i="16"/>
  <c r="AP395" i="16"/>
  <c r="AQ395" i="16"/>
  <c r="AR395" i="16"/>
  <c r="AS395" i="16"/>
  <c r="AP396" i="16"/>
  <c r="AQ396" i="16"/>
  <c r="AR396" i="16"/>
  <c r="AS396" i="16"/>
  <c r="AP397" i="16"/>
  <c r="AQ397" i="16"/>
  <c r="AR397" i="16"/>
  <c r="AS397" i="16"/>
  <c r="AP398" i="16"/>
  <c r="AQ398" i="16"/>
  <c r="AR398" i="16"/>
  <c r="AS398" i="16"/>
  <c r="AP399" i="16"/>
  <c r="AQ399" i="16"/>
  <c r="AR399" i="16"/>
  <c r="AS399" i="16"/>
  <c r="AP400" i="16"/>
  <c r="AQ400" i="16"/>
  <c r="AR400" i="16"/>
  <c r="AS400" i="16"/>
  <c r="AP401" i="16"/>
  <c r="AQ401" i="16"/>
  <c r="AR401" i="16"/>
  <c r="AS401" i="16"/>
  <c r="AP402" i="16"/>
  <c r="AQ402" i="16"/>
  <c r="AR402" i="16"/>
  <c r="AS402" i="16"/>
  <c r="AP403" i="16"/>
  <c r="AQ403" i="16"/>
  <c r="AR403" i="16"/>
  <c r="AS403" i="16"/>
  <c r="AP404" i="16"/>
  <c r="AQ404" i="16"/>
  <c r="AR404" i="16"/>
  <c r="AS404" i="16"/>
  <c r="AP405" i="16"/>
  <c r="AQ405" i="16"/>
  <c r="AR405" i="16"/>
  <c r="AS405" i="16"/>
  <c r="AP406" i="16"/>
  <c r="AQ406" i="16"/>
  <c r="AR406" i="16"/>
  <c r="AS406" i="16"/>
  <c r="AP407" i="16"/>
  <c r="AQ407" i="16"/>
  <c r="AR407" i="16"/>
  <c r="AS407" i="16"/>
  <c r="AP408" i="16"/>
  <c r="AQ408" i="16"/>
  <c r="AR408" i="16"/>
  <c r="AS408" i="16"/>
  <c r="AP409" i="16"/>
  <c r="AQ409" i="16"/>
  <c r="AR409" i="16"/>
  <c r="AS409" i="16"/>
  <c r="AP410" i="16"/>
  <c r="AQ410" i="16"/>
  <c r="AR410" i="16"/>
  <c r="AS410" i="16"/>
  <c r="AP411" i="16"/>
  <c r="AQ411" i="16"/>
  <c r="AR411" i="16"/>
  <c r="AS411" i="16"/>
  <c r="AP412" i="16"/>
  <c r="AQ412" i="16"/>
  <c r="AR412" i="16"/>
  <c r="AS412" i="16"/>
  <c r="AP413" i="16"/>
  <c r="AQ413" i="16"/>
  <c r="AR413" i="16"/>
  <c r="AS413" i="16"/>
  <c r="AP414" i="16"/>
  <c r="AQ414" i="16"/>
  <c r="AR414" i="16"/>
  <c r="AS414" i="16"/>
  <c r="AP415" i="16"/>
  <c r="AQ415" i="16"/>
  <c r="AR415" i="16"/>
  <c r="AS415" i="16"/>
  <c r="AP416" i="16"/>
  <c r="AQ416" i="16"/>
  <c r="AR416" i="16"/>
  <c r="AS416" i="16"/>
  <c r="AP417" i="16"/>
  <c r="AQ417" i="16"/>
  <c r="AR417" i="16"/>
  <c r="AS417" i="16"/>
  <c r="AP418" i="16"/>
  <c r="AQ418" i="16"/>
  <c r="AR418" i="16"/>
  <c r="AS418" i="16"/>
  <c r="AP419" i="16"/>
  <c r="AQ419" i="16"/>
  <c r="AR419" i="16"/>
  <c r="AS419" i="16"/>
  <c r="AP420" i="16"/>
  <c r="AQ420" i="16"/>
  <c r="AR420" i="16"/>
  <c r="AS420" i="16"/>
  <c r="AP421" i="16"/>
  <c r="AQ421" i="16"/>
  <c r="AR421" i="16"/>
  <c r="AS421" i="16"/>
  <c r="AP422" i="16"/>
  <c r="AQ422" i="16"/>
  <c r="AR422" i="16"/>
  <c r="AS422" i="16"/>
  <c r="AP423" i="16"/>
  <c r="AQ423" i="16"/>
  <c r="AR423" i="16"/>
  <c r="AS423" i="16"/>
  <c r="AP424" i="16"/>
  <c r="AQ424" i="16"/>
  <c r="AR424" i="16"/>
  <c r="AS424" i="16"/>
  <c r="AP425" i="16"/>
  <c r="AQ425" i="16"/>
  <c r="AR425" i="16"/>
  <c r="AS425" i="16"/>
  <c r="AP426" i="16"/>
  <c r="AQ426" i="16"/>
  <c r="AR426" i="16"/>
  <c r="AS426" i="16"/>
  <c r="AP427" i="16"/>
  <c r="AQ427" i="16"/>
  <c r="AR427" i="16"/>
  <c r="AS427" i="16"/>
  <c r="AP428" i="16"/>
  <c r="AQ428" i="16"/>
  <c r="AR428" i="16"/>
  <c r="AS428" i="16"/>
  <c r="AP429" i="16"/>
  <c r="AQ429" i="16"/>
  <c r="AR429" i="16"/>
  <c r="AS429" i="16"/>
  <c r="AP430" i="16"/>
  <c r="AQ430" i="16"/>
  <c r="AR430" i="16"/>
  <c r="AS430" i="16"/>
  <c r="AP431" i="16"/>
  <c r="AQ431" i="16"/>
  <c r="AR431" i="16"/>
  <c r="AS431" i="16"/>
  <c r="AP432" i="16"/>
  <c r="AQ432" i="16"/>
  <c r="AR432" i="16"/>
  <c r="AS432" i="16"/>
  <c r="AP433" i="16"/>
  <c r="AQ433" i="16"/>
  <c r="AR433" i="16"/>
  <c r="AS433" i="16"/>
  <c r="AP434" i="16"/>
  <c r="AQ434" i="16"/>
  <c r="AR434" i="16"/>
  <c r="AS434" i="16"/>
  <c r="AP435" i="16"/>
  <c r="AQ435" i="16"/>
  <c r="AR435" i="16"/>
  <c r="AS435" i="16"/>
  <c r="AP436" i="16"/>
  <c r="AQ436" i="16"/>
  <c r="AR436" i="16"/>
  <c r="AS436" i="16"/>
  <c r="AP437" i="16"/>
  <c r="AQ437" i="16"/>
  <c r="AR437" i="16"/>
  <c r="AS437" i="16"/>
  <c r="AP438" i="16"/>
  <c r="AQ438" i="16"/>
  <c r="AR438" i="16"/>
  <c r="AS438" i="16"/>
  <c r="AP439" i="16"/>
  <c r="AQ439" i="16"/>
  <c r="AR439" i="16"/>
  <c r="AS439" i="16"/>
  <c r="AP440" i="16"/>
  <c r="AQ440" i="16"/>
  <c r="AR440" i="16"/>
  <c r="AS440" i="16"/>
  <c r="AP441" i="16"/>
  <c r="AQ441" i="16"/>
  <c r="AR441" i="16"/>
  <c r="AS441" i="16"/>
  <c r="AP442" i="16"/>
  <c r="AQ442" i="16"/>
  <c r="AR442" i="16"/>
  <c r="AS442" i="16"/>
  <c r="AP443" i="16"/>
  <c r="AQ443" i="16"/>
  <c r="AR443" i="16"/>
  <c r="AS443" i="16"/>
  <c r="AP444" i="16"/>
  <c r="AQ444" i="16"/>
  <c r="AR444" i="16"/>
  <c r="AS444" i="16"/>
  <c r="AP445" i="16"/>
  <c r="AQ445" i="16"/>
  <c r="AR445" i="16"/>
  <c r="AS445" i="16"/>
  <c r="AP446" i="16"/>
  <c r="AQ446" i="16"/>
  <c r="AR446" i="16"/>
  <c r="AS446" i="16"/>
  <c r="AP447" i="16"/>
  <c r="AQ447" i="16"/>
  <c r="AR447" i="16"/>
  <c r="AS447" i="16"/>
  <c r="AP448" i="16"/>
  <c r="AQ448" i="16"/>
  <c r="AR448" i="16"/>
  <c r="AS448" i="16"/>
  <c r="AP449" i="16"/>
  <c r="AQ449" i="16"/>
  <c r="AR449" i="16"/>
  <c r="AS449" i="16"/>
  <c r="AP450" i="16"/>
  <c r="AQ450" i="16"/>
  <c r="AR450" i="16"/>
  <c r="AS450" i="16"/>
  <c r="AP451" i="16"/>
  <c r="AQ451" i="16"/>
  <c r="AR451" i="16"/>
  <c r="AS451" i="16"/>
  <c r="AP452" i="16"/>
  <c r="AQ452" i="16"/>
  <c r="AR452" i="16"/>
  <c r="AS452" i="16"/>
  <c r="AP453" i="16"/>
  <c r="AQ453" i="16"/>
  <c r="AR453" i="16"/>
  <c r="AS453" i="16"/>
  <c r="AP454" i="16"/>
  <c r="AQ454" i="16"/>
  <c r="AR454" i="16"/>
  <c r="AS454" i="16"/>
  <c r="AP455" i="16"/>
  <c r="AQ455" i="16"/>
  <c r="AR455" i="16"/>
  <c r="AS455" i="16"/>
  <c r="AP456" i="16"/>
  <c r="AQ456" i="16"/>
  <c r="AR456" i="16"/>
  <c r="AS456" i="16"/>
  <c r="AP457" i="16"/>
  <c r="AQ457" i="16"/>
  <c r="AR457" i="16"/>
  <c r="AS457" i="16"/>
  <c r="AP458" i="16"/>
  <c r="AQ458" i="16"/>
  <c r="AR458" i="16"/>
  <c r="AS458" i="16"/>
  <c r="AP459" i="16"/>
  <c r="AQ459" i="16"/>
  <c r="AR459" i="16"/>
  <c r="AS459" i="16"/>
  <c r="AP460" i="16"/>
  <c r="AQ460" i="16"/>
  <c r="AR460" i="16"/>
  <c r="AS460" i="16"/>
  <c r="AP461" i="16"/>
  <c r="AQ461" i="16"/>
  <c r="AR461" i="16"/>
  <c r="AS461" i="16"/>
  <c r="AP462" i="16"/>
  <c r="AQ462" i="16"/>
  <c r="AR462" i="16"/>
  <c r="AS462" i="16"/>
  <c r="AP463" i="16"/>
  <c r="AQ463" i="16"/>
  <c r="AR463" i="16"/>
  <c r="AS463" i="16"/>
  <c r="AP464" i="16"/>
  <c r="AQ464" i="16"/>
  <c r="AR464" i="16"/>
  <c r="AS464" i="16"/>
  <c r="AP465" i="16"/>
  <c r="AQ465" i="16"/>
  <c r="AR465" i="16"/>
  <c r="AS465" i="16"/>
  <c r="AP466" i="16"/>
  <c r="AQ466" i="16"/>
  <c r="AR466" i="16"/>
  <c r="AS466" i="16"/>
  <c r="AP467" i="16"/>
  <c r="AQ467" i="16"/>
  <c r="AR467" i="16"/>
  <c r="AS467" i="16"/>
  <c r="AP468" i="16"/>
  <c r="AQ468" i="16"/>
  <c r="AR468" i="16"/>
  <c r="AS468" i="16"/>
  <c r="AP469" i="16"/>
  <c r="AQ469" i="16"/>
  <c r="AR469" i="16"/>
  <c r="AS469" i="16"/>
  <c r="AP470" i="16"/>
  <c r="AQ470" i="16"/>
  <c r="AR470" i="16"/>
  <c r="AS470" i="16"/>
  <c r="AP471" i="16"/>
  <c r="AQ471" i="16"/>
  <c r="AR471" i="16"/>
  <c r="AS471" i="16"/>
  <c r="AP472" i="16"/>
  <c r="AQ472" i="16"/>
  <c r="AR472" i="16"/>
  <c r="AS472" i="16"/>
  <c r="AP473" i="16"/>
  <c r="AQ473" i="16"/>
  <c r="AR473" i="16"/>
  <c r="AS473" i="16"/>
  <c r="AP474" i="16"/>
  <c r="AQ474" i="16"/>
  <c r="AR474" i="16"/>
  <c r="AS474" i="16"/>
  <c r="AP475" i="16"/>
  <c r="AQ475" i="16"/>
  <c r="AR475" i="16"/>
  <c r="AS475" i="16"/>
  <c r="AP476" i="16"/>
  <c r="AQ476" i="16"/>
  <c r="AR476" i="16"/>
  <c r="AS476" i="16"/>
  <c r="AP477" i="16"/>
  <c r="AQ477" i="16"/>
  <c r="AR477" i="16"/>
  <c r="AS477" i="16"/>
  <c r="AP478" i="16"/>
  <c r="AQ478" i="16"/>
  <c r="AR478" i="16"/>
  <c r="AS478" i="16"/>
  <c r="AP479" i="16"/>
  <c r="AQ479" i="16"/>
  <c r="AR479" i="16"/>
  <c r="AS479" i="16"/>
  <c r="AP480" i="16"/>
  <c r="AQ480" i="16"/>
  <c r="AR480" i="16"/>
  <c r="AS480" i="16"/>
  <c r="AP481" i="16"/>
  <c r="AQ481" i="16"/>
  <c r="AR481" i="16"/>
  <c r="AS481" i="16"/>
  <c r="AP482" i="16"/>
  <c r="AQ482" i="16"/>
  <c r="AR482" i="16"/>
  <c r="AS482" i="16"/>
  <c r="AP483" i="16"/>
  <c r="AQ483" i="16"/>
  <c r="AR483" i="16"/>
  <c r="AS483" i="16"/>
  <c r="AP484" i="16"/>
  <c r="AQ484" i="16"/>
  <c r="AR484" i="16"/>
  <c r="AS484" i="16"/>
  <c r="AP485" i="16"/>
  <c r="AQ485" i="16"/>
  <c r="AR485" i="16"/>
  <c r="AS485" i="16"/>
  <c r="AP486" i="16"/>
  <c r="AQ486" i="16"/>
  <c r="AR486" i="16"/>
  <c r="AS486" i="16"/>
  <c r="AP487" i="16"/>
  <c r="AQ487" i="16"/>
  <c r="AR487" i="16"/>
  <c r="AS487" i="16"/>
  <c r="AP488" i="16"/>
  <c r="AQ488" i="16"/>
  <c r="AR488" i="16"/>
  <c r="AS488" i="16"/>
  <c r="AP489" i="16"/>
  <c r="AQ489" i="16"/>
  <c r="AR489" i="16"/>
  <c r="AS489" i="16"/>
  <c r="AP490" i="16"/>
  <c r="AQ490" i="16"/>
  <c r="AR490" i="16"/>
  <c r="AS490" i="16"/>
  <c r="AP491" i="16"/>
  <c r="AQ491" i="16"/>
  <c r="AR491" i="16"/>
  <c r="AS491" i="16"/>
  <c r="AP492" i="16"/>
  <c r="AQ492" i="16"/>
  <c r="AR492" i="16"/>
  <c r="AS492" i="16"/>
  <c r="AP493" i="16"/>
  <c r="AQ493" i="16"/>
  <c r="AR493" i="16"/>
  <c r="AS493" i="16"/>
  <c r="AP494" i="16"/>
  <c r="AQ494" i="16"/>
  <c r="AR494" i="16"/>
  <c r="AS494" i="16"/>
  <c r="AP495" i="16"/>
  <c r="AQ495" i="16"/>
  <c r="AR495" i="16"/>
  <c r="AS495" i="16"/>
  <c r="AP496" i="16"/>
  <c r="AQ496" i="16"/>
  <c r="AR496" i="16"/>
  <c r="AS496" i="16"/>
  <c r="AP497" i="16"/>
  <c r="AQ497" i="16"/>
  <c r="AR497" i="16"/>
  <c r="AS497" i="16"/>
  <c r="AP498" i="16"/>
  <c r="AQ498" i="16"/>
  <c r="AR498" i="16"/>
  <c r="AS498" i="16"/>
  <c r="AP499" i="16"/>
  <c r="AQ499" i="16"/>
  <c r="AR499" i="16"/>
  <c r="AS499" i="16"/>
  <c r="AP500" i="16"/>
  <c r="AQ500" i="16"/>
  <c r="AR500" i="16"/>
  <c r="AS500" i="16"/>
  <c r="AP501" i="16"/>
  <c r="AQ501" i="16"/>
  <c r="AR501" i="16"/>
  <c r="AS501" i="16"/>
  <c r="AP502" i="16"/>
  <c r="AQ502" i="16"/>
  <c r="AR502" i="16"/>
  <c r="AS502" i="16"/>
  <c r="AP503" i="16"/>
  <c r="AQ503" i="16"/>
  <c r="AR503" i="16"/>
  <c r="AS503" i="16"/>
  <c r="AP504" i="16"/>
  <c r="AQ504" i="16"/>
  <c r="AR504" i="16"/>
  <c r="AS504" i="16"/>
  <c r="AP505" i="16"/>
  <c r="AQ505" i="16"/>
  <c r="AR505" i="16"/>
  <c r="AS505" i="16"/>
  <c r="AP506" i="16"/>
  <c r="AQ506" i="16"/>
  <c r="AR506" i="16"/>
  <c r="AS506" i="16"/>
  <c r="AP507" i="16"/>
  <c r="AQ507" i="16"/>
  <c r="AR507" i="16"/>
  <c r="AS507" i="16"/>
  <c r="AP508" i="16"/>
  <c r="AQ508" i="16"/>
  <c r="AR508" i="16"/>
  <c r="AS508" i="16"/>
  <c r="AP509" i="16"/>
  <c r="AQ509" i="16"/>
  <c r="AR509" i="16"/>
  <c r="AS509" i="16"/>
  <c r="AP510" i="16"/>
  <c r="AQ510" i="16"/>
  <c r="AR510" i="16"/>
  <c r="AS510" i="16"/>
  <c r="AP511" i="16"/>
  <c r="AQ511" i="16"/>
  <c r="AR511" i="16"/>
  <c r="AS511" i="16"/>
  <c r="AP512" i="16"/>
  <c r="AQ512" i="16"/>
  <c r="AR512" i="16"/>
  <c r="AS512" i="16"/>
  <c r="AP513" i="16"/>
  <c r="AQ513" i="16"/>
  <c r="AR513" i="16"/>
  <c r="AS513" i="16"/>
  <c r="AP514" i="16"/>
  <c r="AQ514" i="16"/>
  <c r="AR514" i="16"/>
  <c r="AS514" i="16"/>
  <c r="AP515" i="16"/>
  <c r="AQ515" i="16"/>
  <c r="AR515" i="16"/>
  <c r="AS515" i="16"/>
  <c r="AP516" i="16"/>
  <c r="AQ516" i="16"/>
  <c r="AR516" i="16"/>
  <c r="AS516" i="16"/>
  <c r="AP517" i="16"/>
  <c r="AQ517" i="16"/>
  <c r="AR517" i="16"/>
  <c r="AS517" i="16"/>
  <c r="AP518" i="16"/>
  <c r="AQ518" i="16"/>
  <c r="AR518" i="16"/>
  <c r="AS518" i="16"/>
  <c r="AP519" i="16"/>
  <c r="AQ519" i="16"/>
  <c r="AR519" i="16"/>
  <c r="AS519" i="16"/>
  <c r="AP520" i="16"/>
  <c r="AQ520" i="16"/>
  <c r="AR520" i="16"/>
  <c r="AS520" i="16"/>
  <c r="AP521" i="16"/>
  <c r="AQ521" i="16"/>
  <c r="AR521" i="16"/>
  <c r="AS521" i="16"/>
  <c r="AP522" i="16"/>
  <c r="AQ522" i="16"/>
  <c r="AR522" i="16"/>
  <c r="AS522" i="16"/>
  <c r="AP523" i="16"/>
  <c r="AQ523" i="16"/>
  <c r="AR523" i="16"/>
  <c r="AS523" i="16"/>
  <c r="AP524" i="16"/>
  <c r="AQ524" i="16"/>
  <c r="AR524" i="16"/>
  <c r="AS524" i="16"/>
  <c r="AP525" i="16"/>
  <c r="AQ525" i="16"/>
  <c r="AR525" i="16"/>
  <c r="AS525" i="16"/>
  <c r="AP526" i="16"/>
  <c r="AQ526" i="16"/>
  <c r="AR526" i="16"/>
  <c r="AS526" i="16"/>
  <c r="AP527" i="16"/>
  <c r="AQ527" i="16"/>
  <c r="AR527" i="16"/>
  <c r="AS527" i="16"/>
  <c r="AP528" i="16"/>
  <c r="AQ528" i="16"/>
  <c r="AR528" i="16"/>
  <c r="AS528" i="16"/>
  <c r="AP529" i="16"/>
  <c r="AQ529" i="16"/>
  <c r="AR529" i="16"/>
  <c r="AS529" i="16"/>
  <c r="AP530" i="16"/>
  <c r="AQ530" i="16"/>
  <c r="AR530" i="16"/>
  <c r="AS530" i="16"/>
  <c r="AP531" i="16"/>
  <c r="AQ531" i="16"/>
  <c r="AR531" i="16"/>
  <c r="AS531" i="16"/>
  <c r="AP532" i="16"/>
  <c r="AQ532" i="16"/>
  <c r="AR532" i="16"/>
  <c r="AS532" i="16"/>
  <c r="AP533" i="16"/>
  <c r="AQ533" i="16"/>
  <c r="AR533" i="16"/>
  <c r="AS533" i="16"/>
  <c r="AP534" i="16"/>
  <c r="AQ534" i="16"/>
  <c r="AR534" i="16"/>
  <c r="AS534" i="16"/>
  <c r="AP535" i="16"/>
  <c r="AQ535" i="16"/>
  <c r="AR535" i="16"/>
  <c r="AS535" i="16"/>
  <c r="AP536" i="16"/>
  <c r="AQ536" i="16"/>
  <c r="AR536" i="16"/>
  <c r="AS536" i="16"/>
  <c r="AP537" i="16"/>
  <c r="AQ537" i="16"/>
  <c r="AR537" i="16"/>
  <c r="AS537" i="16"/>
  <c r="AP538" i="16"/>
  <c r="AQ538" i="16"/>
  <c r="AR538" i="16"/>
  <c r="AS538" i="16"/>
  <c r="AP539" i="16"/>
  <c r="AQ539" i="16"/>
  <c r="AR539" i="16"/>
  <c r="AS539" i="16"/>
  <c r="AP540" i="16"/>
  <c r="AQ540" i="16"/>
  <c r="AR540" i="16"/>
  <c r="AS540" i="16"/>
  <c r="AP541" i="16"/>
  <c r="AQ541" i="16"/>
  <c r="AR541" i="16"/>
  <c r="AS541" i="16"/>
  <c r="AP542" i="16"/>
  <c r="AQ542" i="16"/>
  <c r="AR542" i="16"/>
  <c r="AS542" i="16"/>
  <c r="AP543" i="16"/>
  <c r="AQ543" i="16"/>
  <c r="AR543" i="16"/>
  <c r="AS543" i="16"/>
  <c r="AP544" i="16"/>
  <c r="AQ544" i="16"/>
  <c r="AR544" i="16"/>
  <c r="AS544" i="16"/>
  <c r="AP545" i="16"/>
  <c r="AQ545" i="16"/>
  <c r="AR545" i="16"/>
  <c r="AS545" i="16"/>
  <c r="AP546" i="16"/>
  <c r="AQ546" i="16"/>
  <c r="AR546" i="16"/>
  <c r="AS546" i="16"/>
  <c r="AP547" i="16"/>
  <c r="AQ547" i="16"/>
  <c r="AR547" i="16"/>
  <c r="AS547" i="16"/>
  <c r="AP548" i="16"/>
  <c r="AQ548" i="16"/>
  <c r="AR548" i="16"/>
  <c r="AS548" i="16"/>
  <c r="AP549" i="16"/>
  <c r="AQ549" i="16"/>
  <c r="AR549" i="16"/>
  <c r="AS549" i="16"/>
  <c r="AP550" i="16"/>
  <c r="AQ550" i="16"/>
  <c r="AR550" i="16"/>
  <c r="AS550" i="16"/>
  <c r="AP551" i="16"/>
  <c r="AQ551" i="16"/>
  <c r="AR551" i="16"/>
  <c r="AS551" i="16"/>
  <c r="AP552" i="16"/>
  <c r="AQ552" i="16"/>
  <c r="AR552" i="16"/>
  <c r="AS552" i="16"/>
  <c r="AP553" i="16"/>
  <c r="AQ553" i="16"/>
  <c r="AR553" i="16"/>
  <c r="AS553" i="16"/>
  <c r="AP554" i="16"/>
  <c r="AQ554" i="16"/>
  <c r="AR554" i="16"/>
  <c r="AS554" i="16"/>
  <c r="AP555" i="16"/>
  <c r="AQ555" i="16"/>
  <c r="AR555" i="16"/>
  <c r="AS555" i="16"/>
  <c r="AP556" i="16"/>
  <c r="AQ556" i="16"/>
  <c r="AR556" i="16"/>
  <c r="AS556" i="16"/>
  <c r="AP557" i="16"/>
  <c r="AQ557" i="16"/>
  <c r="AR557" i="16"/>
  <c r="AS557" i="16"/>
  <c r="AP558" i="16"/>
  <c r="AQ558" i="16"/>
  <c r="AR558" i="16"/>
  <c r="AS558" i="16"/>
  <c r="AP559" i="16"/>
  <c r="AQ559" i="16"/>
  <c r="AR559" i="16"/>
  <c r="AS559" i="16"/>
  <c r="AP560" i="16"/>
  <c r="AQ560" i="16"/>
  <c r="AR560" i="16"/>
  <c r="AS560" i="16"/>
  <c r="AP561" i="16"/>
  <c r="AQ561" i="16"/>
  <c r="AR561" i="16"/>
  <c r="AS561" i="16"/>
  <c r="AP562" i="16"/>
  <c r="AQ562" i="16"/>
  <c r="AR562" i="16"/>
  <c r="AS562" i="16"/>
  <c r="AP563" i="16"/>
  <c r="AQ563" i="16"/>
  <c r="AR563" i="16"/>
  <c r="AS563" i="16"/>
  <c r="AP564" i="16"/>
  <c r="AQ564" i="16"/>
  <c r="AR564" i="16"/>
  <c r="AS564" i="16"/>
  <c r="AP565" i="16"/>
  <c r="AQ565" i="16"/>
  <c r="AR565" i="16"/>
  <c r="AS565" i="16"/>
  <c r="AP566" i="16"/>
  <c r="AQ566" i="16"/>
  <c r="AR566" i="16"/>
  <c r="AS566" i="16"/>
  <c r="AP567" i="16"/>
  <c r="AQ567" i="16"/>
  <c r="AR567" i="16"/>
  <c r="AS567" i="16"/>
  <c r="AP568" i="16"/>
  <c r="AQ568" i="16"/>
  <c r="AR568" i="16"/>
  <c r="AS568" i="16"/>
  <c r="AP569" i="16"/>
  <c r="AQ569" i="16"/>
  <c r="AR569" i="16"/>
  <c r="AS569" i="16"/>
  <c r="AP570" i="16"/>
  <c r="AQ570" i="16"/>
  <c r="AR570" i="16"/>
  <c r="AS570" i="16"/>
  <c r="AP571" i="16"/>
  <c r="AQ571" i="16"/>
  <c r="AR571" i="16"/>
  <c r="AS571" i="16"/>
  <c r="AP572" i="16"/>
  <c r="AQ572" i="16"/>
  <c r="AR572" i="16"/>
  <c r="AS572" i="16"/>
  <c r="AP573" i="16"/>
  <c r="AQ573" i="16"/>
  <c r="AR573" i="16"/>
  <c r="AS573" i="16"/>
  <c r="AP574" i="16"/>
  <c r="AQ574" i="16"/>
  <c r="AR574" i="16"/>
  <c r="AS574" i="16"/>
  <c r="AP575" i="16"/>
  <c r="AQ575" i="16"/>
  <c r="AR575" i="16"/>
  <c r="AS575" i="16"/>
  <c r="AP576" i="16"/>
  <c r="AQ576" i="16"/>
  <c r="AR576" i="16"/>
  <c r="AS576" i="16"/>
  <c r="AP577" i="16"/>
  <c r="AQ577" i="16"/>
  <c r="AR577" i="16"/>
  <c r="AS577" i="16"/>
  <c r="AP578" i="16"/>
  <c r="AQ578" i="16"/>
  <c r="AR578" i="16"/>
  <c r="AS578" i="16"/>
  <c r="AP579" i="16"/>
  <c r="AQ579" i="16"/>
  <c r="AR579" i="16"/>
  <c r="AS579" i="16"/>
  <c r="AP580" i="16"/>
  <c r="AQ580" i="16"/>
  <c r="AR580" i="16"/>
  <c r="AS580" i="16"/>
  <c r="AP581" i="16"/>
  <c r="AQ581" i="16"/>
  <c r="AR581" i="16"/>
  <c r="AS581" i="16"/>
  <c r="AP582" i="16"/>
  <c r="AQ582" i="16"/>
  <c r="AR582" i="16"/>
  <c r="AS582" i="16"/>
  <c r="AP583" i="16"/>
  <c r="AQ583" i="16"/>
  <c r="AR583" i="16"/>
  <c r="AS583" i="16"/>
  <c r="AP584" i="16"/>
  <c r="AQ584" i="16"/>
  <c r="AR584" i="16"/>
  <c r="AS584" i="16"/>
  <c r="AP585" i="16"/>
  <c r="AQ585" i="16"/>
  <c r="AR585" i="16"/>
  <c r="AS585" i="16"/>
  <c r="AP586" i="16"/>
  <c r="AQ586" i="16"/>
  <c r="AR586" i="16"/>
  <c r="AS586" i="16"/>
  <c r="AP587" i="16"/>
  <c r="AQ587" i="16"/>
  <c r="AR587" i="16"/>
  <c r="AS587" i="16"/>
  <c r="AP588" i="16"/>
  <c r="AQ588" i="16"/>
  <c r="AR588" i="16"/>
  <c r="AS588" i="16"/>
  <c r="AP589" i="16"/>
  <c r="AQ589" i="16"/>
  <c r="AR589" i="16"/>
  <c r="AS589" i="16"/>
  <c r="AP590" i="16"/>
  <c r="AQ590" i="16"/>
  <c r="AR590" i="16"/>
  <c r="AS590" i="16"/>
  <c r="AP591" i="16"/>
  <c r="AQ591" i="16"/>
  <c r="AR591" i="16"/>
  <c r="AS591" i="16"/>
  <c r="AP592" i="16"/>
  <c r="AQ592" i="16"/>
  <c r="AR592" i="16"/>
  <c r="AS592" i="16"/>
  <c r="AP593" i="16"/>
  <c r="AQ593" i="16"/>
  <c r="AR593" i="16"/>
  <c r="AS593" i="16"/>
  <c r="AP594" i="16"/>
  <c r="AQ594" i="16"/>
  <c r="AR594" i="16"/>
  <c r="AS594" i="16"/>
  <c r="AP595" i="16"/>
  <c r="AQ595" i="16"/>
  <c r="AR595" i="16"/>
  <c r="AS595" i="16"/>
  <c r="AP596" i="16"/>
  <c r="AQ596" i="16"/>
  <c r="AR596" i="16"/>
  <c r="AS596" i="16"/>
  <c r="AP597" i="16"/>
  <c r="AQ597" i="16"/>
  <c r="AR597" i="16"/>
  <c r="AS597" i="16"/>
  <c r="AP598" i="16"/>
  <c r="AQ598" i="16"/>
  <c r="AR598" i="16"/>
  <c r="AS598" i="16"/>
  <c r="AP599" i="16"/>
  <c r="AQ599" i="16"/>
  <c r="AR599" i="16"/>
  <c r="AS599" i="16"/>
  <c r="AP600" i="16"/>
  <c r="AQ600" i="16"/>
  <c r="AR600" i="16"/>
  <c r="AS600" i="16"/>
  <c r="AP601" i="16"/>
  <c r="AQ601" i="16"/>
  <c r="AR601" i="16"/>
  <c r="AS601" i="16"/>
  <c r="AP602" i="16"/>
  <c r="AQ602" i="16"/>
  <c r="AR602" i="16"/>
  <c r="AS602" i="16"/>
  <c r="AP603" i="16"/>
  <c r="AQ603" i="16"/>
  <c r="AR603" i="16"/>
  <c r="AS603" i="16"/>
  <c r="AP604" i="16"/>
  <c r="AQ604" i="16"/>
  <c r="AR604" i="16"/>
  <c r="AS604" i="16"/>
  <c r="AP605" i="16"/>
  <c r="AQ605" i="16"/>
  <c r="AR605" i="16"/>
  <c r="AS605" i="16"/>
  <c r="AP606" i="16"/>
  <c r="AQ606" i="16"/>
  <c r="AR606" i="16"/>
  <c r="AS606" i="16"/>
  <c r="AP607" i="16"/>
  <c r="AQ607" i="16"/>
  <c r="AR607" i="16"/>
  <c r="AS607" i="16"/>
  <c r="AP608" i="16"/>
  <c r="AQ608" i="16"/>
  <c r="AR608" i="16"/>
  <c r="AS608" i="16"/>
  <c r="AP609" i="16"/>
  <c r="AQ609" i="16"/>
  <c r="AR609" i="16"/>
  <c r="AS609" i="16"/>
  <c r="AP610" i="16"/>
  <c r="AQ610" i="16"/>
  <c r="AR610" i="16"/>
  <c r="AS610" i="16"/>
  <c r="AP611" i="16"/>
  <c r="AQ611" i="16"/>
  <c r="AR611" i="16"/>
  <c r="AS611" i="16"/>
  <c r="AP612" i="16"/>
  <c r="AQ612" i="16"/>
  <c r="AR612" i="16"/>
  <c r="AS612" i="16"/>
  <c r="AP613" i="16"/>
  <c r="AQ613" i="16"/>
  <c r="AR613" i="16"/>
  <c r="AS613" i="16"/>
  <c r="AP614" i="16"/>
  <c r="AQ614" i="16"/>
  <c r="AR614" i="16"/>
  <c r="AS614" i="16"/>
  <c r="AP615" i="16"/>
  <c r="AQ615" i="16"/>
  <c r="AR615" i="16"/>
  <c r="AS615" i="16"/>
  <c r="AP616" i="16"/>
  <c r="AQ616" i="16"/>
  <c r="AR616" i="16"/>
  <c r="AS616" i="16"/>
  <c r="AP617" i="16"/>
  <c r="AQ617" i="16"/>
  <c r="AR617" i="16"/>
  <c r="AS617" i="16"/>
  <c r="AP618" i="16"/>
  <c r="AQ618" i="16"/>
  <c r="AR618" i="16"/>
  <c r="AS618" i="16"/>
  <c r="AP619" i="16"/>
  <c r="AQ619" i="16"/>
  <c r="AR619" i="16"/>
  <c r="AS619" i="16"/>
  <c r="AP620" i="16"/>
  <c r="AQ620" i="16"/>
  <c r="AR620" i="16"/>
  <c r="AS620" i="16"/>
  <c r="AP621" i="16"/>
  <c r="AQ621" i="16"/>
  <c r="AR621" i="16"/>
  <c r="AS621" i="16"/>
  <c r="AP622" i="16"/>
  <c r="AQ622" i="16"/>
  <c r="AR622" i="16"/>
  <c r="AS622" i="16"/>
  <c r="AP623" i="16"/>
  <c r="AQ623" i="16"/>
  <c r="AR623" i="16"/>
  <c r="AS623" i="16"/>
  <c r="AP624" i="16"/>
  <c r="AQ624" i="16"/>
  <c r="AR624" i="16"/>
  <c r="AS624" i="16"/>
  <c r="AP625" i="16"/>
  <c r="AQ625" i="16"/>
  <c r="AR625" i="16"/>
  <c r="AS625" i="16"/>
  <c r="AP626" i="16"/>
  <c r="AQ626" i="16"/>
  <c r="AR626" i="16"/>
  <c r="AS626" i="16"/>
  <c r="AP627" i="16"/>
  <c r="AQ627" i="16"/>
  <c r="AR627" i="16"/>
  <c r="AS627" i="16"/>
  <c r="AP628" i="16"/>
  <c r="AQ628" i="16"/>
  <c r="AR628" i="16"/>
  <c r="AS628" i="16"/>
  <c r="AP629" i="16"/>
  <c r="AQ629" i="16"/>
  <c r="AR629" i="16"/>
  <c r="AS629" i="16"/>
  <c r="AP630" i="16"/>
  <c r="AQ630" i="16"/>
  <c r="AR630" i="16"/>
  <c r="AS630" i="16"/>
  <c r="AP631" i="16"/>
  <c r="AQ631" i="16"/>
  <c r="AR631" i="16"/>
  <c r="AS631" i="16"/>
  <c r="AP632" i="16"/>
  <c r="AQ632" i="16"/>
  <c r="AR632" i="16"/>
  <c r="AS632" i="16"/>
  <c r="AP633" i="16"/>
  <c r="AQ633" i="16"/>
  <c r="AR633" i="16"/>
  <c r="AS633" i="16"/>
  <c r="AP634" i="16"/>
  <c r="AQ634" i="16"/>
  <c r="AR634" i="16"/>
  <c r="AS634" i="16"/>
  <c r="AP635" i="16"/>
  <c r="AQ635" i="16"/>
  <c r="AR635" i="16"/>
  <c r="AS635" i="16"/>
  <c r="AP636" i="16"/>
  <c r="AQ636" i="16"/>
  <c r="AR636" i="16"/>
  <c r="AS636" i="16"/>
  <c r="AP637" i="16"/>
  <c r="AQ637" i="16"/>
  <c r="AR637" i="16"/>
  <c r="AS637" i="16"/>
  <c r="AP638" i="16"/>
  <c r="AQ638" i="16"/>
  <c r="AR638" i="16"/>
  <c r="AS638" i="16"/>
  <c r="AP639" i="16"/>
  <c r="AQ639" i="16"/>
  <c r="AR639" i="16"/>
  <c r="AS639" i="16"/>
  <c r="AP640" i="16"/>
  <c r="AQ640" i="16"/>
  <c r="AR640" i="16"/>
  <c r="AS640" i="16"/>
  <c r="AP641" i="16"/>
  <c r="AQ641" i="16"/>
  <c r="AR641" i="16"/>
  <c r="AS641" i="16"/>
  <c r="AP642" i="16"/>
  <c r="AQ642" i="16"/>
  <c r="AR642" i="16"/>
  <c r="AS642" i="16"/>
  <c r="AP643" i="16"/>
  <c r="AQ643" i="16"/>
  <c r="AR643" i="16"/>
  <c r="AS643" i="16"/>
  <c r="AP644" i="16"/>
  <c r="AQ644" i="16"/>
  <c r="AR644" i="16"/>
  <c r="AS644" i="16"/>
  <c r="AP645" i="16"/>
  <c r="AQ645" i="16"/>
  <c r="AR645" i="16"/>
  <c r="AS645" i="16"/>
  <c r="AP646" i="16"/>
  <c r="AQ646" i="16"/>
  <c r="AR646" i="16"/>
  <c r="AS646" i="16"/>
  <c r="AP647" i="16"/>
  <c r="AQ647" i="16"/>
  <c r="AR647" i="16"/>
  <c r="AS647" i="16"/>
  <c r="AP648" i="16"/>
  <c r="AQ648" i="16"/>
  <c r="AR648" i="16"/>
  <c r="AS648" i="16"/>
  <c r="AP649" i="16"/>
  <c r="AQ649" i="16"/>
  <c r="AR649" i="16"/>
  <c r="AS649" i="16"/>
  <c r="AP650" i="16"/>
  <c r="AQ650" i="16"/>
  <c r="AR650" i="16"/>
  <c r="AS650" i="16"/>
  <c r="AP651" i="16"/>
  <c r="AQ651" i="16"/>
  <c r="AR651" i="16"/>
  <c r="AS651" i="16"/>
  <c r="AP652" i="16"/>
  <c r="AQ652" i="16"/>
  <c r="AR652" i="16"/>
  <c r="AS652" i="16"/>
  <c r="AP653" i="16"/>
  <c r="AQ653" i="16"/>
  <c r="AR653" i="16"/>
  <c r="AS653" i="16"/>
  <c r="AP654" i="16"/>
  <c r="AQ654" i="16"/>
  <c r="AR654" i="16"/>
  <c r="AS654" i="16"/>
  <c r="AP655" i="16"/>
  <c r="AQ655" i="16"/>
  <c r="AR655" i="16"/>
  <c r="AS655" i="16"/>
  <c r="AP656" i="16"/>
  <c r="AQ656" i="16"/>
  <c r="AR656" i="16"/>
  <c r="AS656" i="16"/>
  <c r="AP657" i="16"/>
  <c r="AQ657" i="16"/>
  <c r="AR657" i="16"/>
  <c r="AS657" i="16"/>
  <c r="AP658" i="16"/>
  <c r="AQ658" i="16"/>
  <c r="AR658" i="16"/>
  <c r="AS658" i="16"/>
  <c r="AP659" i="16"/>
  <c r="AQ659" i="16"/>
  <c r="AR659" i="16"/>
  <c r="AS659" i="16"/>
  <c r="AP660" i="16"/>
  <c r="AQ660" i="16"/>
  <c r="AR660" i="16"/>
  <c r="AS660" i="16"/>
  <c r="AP661" i="16"/>
  <c r="AQ661" i="16"/>
  <c r="AR661" i="16"/>
  <c r="AS661" i="16"/>
  <c r="AP662" i="16"/>
  <c r="AQ662" i="16"/>
  <c r="AR662" i="16"/>
  <c r="AS662" i="16"/>
  <c r="AP663" i="16"/>
  <c r="AQ663" i="16"/>
  <c r="AR663" i="16"/>
  <c r="AS663" i="16"/>
  <c r="AP664" i="16"/>
  <c r="AQ664" i="16"/>
  <c r="AR664" i="16"/>
  <c r="AS664" i="16"/>
  <c r="AP665" i="16"/>
  <c r="AQ665" i="16"/>
  <c r="AR665" i="16"/>
  <c r="AS665" i="16"/>
  <c r="AP666" i="16"/>
  <c r="AQ666" i="16"/>
  <c r="AR666" i="16"/>
  <c r="AS666" i="16"/>
  <c r="AP667" i="16"/>
  <c r="AQ667" i="16"/>
  <c r="AR667" i="16"/>
  <c r="AS667" i="16"/>
  <c r="AP668" i="16"/>
  <c r="AQ668" i="16"/>
  <c r="AR668" i="16"/>
  <c r="AS668" i="16"/>
  <c r="AP669" i="16"/>
  <c r="AQ669" i="16"/>
  <c r="AR669" i="16"/>
  <c r="AS669" i="16"/>
  <c r="AP670" i="16"/>
  <c r="AQ670" i="16"/>
  <c r="AR670" i="16"/>
  <c r="AS670" i="16"/>
  <c r="AP671" i="16"/>
  <c r="AQ671" i="16"/>
  <c r="AR671" i="16"/>
  <c r="AS671" i="16"/>
  <c r="AP672" i="16"/>
  <c r="AQ672" i="16"/>
  <c r="AR672" i="16"/>
  <c r="AS672" i="16"/>
  <c r="AP673" i="16"/>
  <c r="AQ673" i="16"/>
  <c r="AR673" i="16"/>
  <c r="AS673" i="16"/>
  <c r="AP674" i="16"/>
  <c r="AQ674" i="16"/>
  <c r="AR674" i="16"/>
  <c r="AS674" i="16"/>
  <c r="AP675" i="16"/>
  <c r="AQ675" i="16"/>
  <c r="AR675" i="16"/>
  <c r="AS675" i="16"/>
  <c r="AP676" i="16"/>
  <c r="AQ676" i="16"/>
  <c r="AR676" i="16"/>
  <c r="AS676" i="16"/>
  <c r="AP677" i="16"/>
  <c r="AQ677" i="16"/>
  <c r="AR677" i="16"/>
  <c r="AS677" i="16"/>
  <c r="AP678" i="16"/>
  <c r="AQ678" i="16"/>
  <c r="AR678" i="16"/>
  <c r="AS678" i="16"/>
  <c r="AP679" i="16"/>
  <c r="AQ679" i="16"/>
  <c r="AR679" i="16"/>
  <c r="AS679" i="16"/>
  <c r="AP680" i="16"/>
  <c r="AQ680" i="16"/>
  <c r="AR680" i="16"/>
  <c r="AS680" i="16"/>
  <c r="AP681" i="16"/>
  <c r="AQ681" i="16"/>
  <c r="AR681" i="16"/>
  <c r="AS681" i="16"/>
  <c r="AP682" i="16"/>
  <c r="AQ682" i="16"/>
  <c r="AR682" i="16"/>
  <c r="AS682" i="16"/>
  <c r="AP683" i="16"/>
  <c r="AQ683" i="16"/>
  <c r="AR683" i="16"/>
  <c r="AS683" i="16"/>
  <c r="AP684" i="16"/>
  <c r="AQ684" i="16"/>
  <c r="AR684" i="16"/>
  <c r="AS684" i="16"/>
  <c r="AP685" i="16"/>
  <c r="AQ685" i="16"/>
  <c r="AR685" i="16"/>
  <c r="AS685" i="16"/>
  <c r="AP686" i="16"/>
  <c r="AQ686" i="16"/>
  <c r="AR686" i="16"/>
  <c r="AS686" i="16"/>
  <c r="AP687" i="16"/>
  <c r="AQ687" i="16"/>
  <c r="AR687" i="16"/>
  <c r="AS687" i="16"/>
  <c r="AP688" i="16"/>
  <c r="AQ688" i="16"/>
  <c r="AR688" i="16"/>
  <c r="AS688" i="16"/>
  <c r="AP689" i="16"/>
  <c r="AQ689" i="16"/>
  <c r="AR689" i="16"/>
  <c r="AS689" i="16"/>
  <c r="AP690" i="16"/>
  <c r="AQ690" i="16"/>
  <c r="AR690" i="16"/>
  <c r="AS690" i="16"/>
  <c r="AP691" i="16"/>
  <c r="AQ691" i="16"/>
  <c r="AR691" i="16"/>
  <c r="AS691" i="16"/>
  <c r="AP692" i="16"/>
  <c r="AQ692" i="16"/>
  <c r="AR692" i="16"/>
  <c r="AS692" i="16"/>
  <c r="AP693" i="16"/>
  <c r="AQ693" i="16"/>
  <c r="AR693" i="16"/>
  <c r="AS693" i="16"/>
  <c r="AP694" i="16"/>
  <c r="AQ694" i="16"/>
  <c r="AR694" i="16"/>
  <c r="AS694" i="16"/>
  <c r="AP695" i="16"/>
  <c r="AQ695" i="16"/>
  <c r="AR695" i="16"/>
  <c r="AS695" i="16"/>
  <c r="AP696" i="16"/>
  <c r="AQ696" i="16"/>
  <c r="AR696" i="16"/>
  <c r="AS696" i="16"/>
  <c r="AP697" i="16"/>
  <c r="AQ697" i="16"/>
  <c r="AR697" i="16"/>
  <c r="AS697" i="16"/>
  <c r="AP698" i="16"/>
  <c r="AQ698" i="16"/>
  <c r="AR698" i="16"/>
  <c r="AS698" i="16"/>
  <c r="AP699" i="16"/>
  <c r="AQ699" i="16"/>
  <c r="AR699" i="16"/>
  <c r="AS699" i="16"/>
  <c r="AP700" i="16"/>
  <c r="AQ700" i="16"/>
  <c r="AR700" i="16"/>
  <c r="AS700" i="16"/>
  <c r="AP701" i="16"/>
  <c r="AQ701" i="16"/>
  <c r="AR701" i="16"/>
  <c r="AS701" i="16"/>
  <c r="AP702" i="16"/>
  <c r="AQ702" i="16"/>
  <c r="AR702" i="16"/>
  <c r="AS702" i="16"/>
  <c r="AP703" i="16"/>
  <c r="AQ703" i="16"/>
  <c r="AR703" i="16"/>
  <c r="AS703" i="16"/>
  <c r="AP704" i="16"/>
  <c r="AQ704" i="16"/>
  <c r="AR704" i="16"/>
  <c r="AS704" i="16"/>
  <c r="AP705" i="16"/>
  <c r="AQ705" i="16"/>
  <c r="AR705" i="16"/>
  <c r="AS705" i="16"/>
  <c r="AP706" i="16"/>
  <c r="AQ706" i="16"/>
  <c r="AR706" i="16"/>
  <c r="AS706" i="16"/>
  <c r="AP707" i="16"/>
  <c r="AQ707" i="16"/>
  <c r="AR707" i="16"/>
  <c r="AS707" i="16"/>
  <c r="AP708" i="16"/>
  <c r="AQ708" i="16"/>
  <c r="AR708" i="16"/>
  <c r="AS708" i="16"/>
  <c r="AP709" i="16"/>
  <c r="AQ709" i="16"/>
  <c r="AR709" i="16"/>
  <c r="AS709" i="16"/>
  <c r="AP710" i="16"/>
  <c r="AQ710" i="16"/>
  <c r="AR710" i="16"/>
  <c r="AS710" i="16"/>
  <c r="AP711" i="16"/>
  <c r="AQ711" i="16"/>
  <c r="AR711" i="16"/>
  <c r="AS711" i="16"/>
  <c r="AP712" i="16"/>
  <c r="AQ712" i="16"/>
  <c r="AR712" i="16"/>
  <c r="AS712" i="16"/>
  <c r="AP713" i="16"/>
  <c r="AQ713" i="16"/>
  <c r="AR713" i="16"/>
  <c r="AS713" i="16"/>
  <c r="AP714" i="16"/>
  <c r="AQ714" i="16"/>
  <c r="AR714" i="16"/>
  <c r="AS714" i="16"/>
  <c r="AP715" i="16"/>
  <c r="AQ715" i="16"/>
  <c r="AR715" i="16"/>
  <c r="AS715" i="16"/>
  <c r="AP716" i="16"/>
  <c r="AQ716" i="16"/>
  <c r="AR716" i="16"/>
  <c r="AS716" i="16"/>
  <c r="AP717" i="16"/>
  <c r="AQ717" i="16"/>
  <c r="AR717" i="16"/>
  <c r="AS717" i="16"/>
  <c r="AP718" i="16"/>
  <c r="AQ718" i="16"/>
  <c r="AR718" i="16"/>
  <c r="AS718" i="16"/>
  <c r="AP719" i="16"/>
  <c r="AQ719" i="16"/>
  <c r="AR719" i="16"/>
  <c r="AS719" i="16"/>
  <c r="AP720" i="16"/>
  <c r="AQ720" i="16"/>
  <c r="AR720" i="16"/>
  <c r="AS720" i="16"/>
  <c r="AP721" i="16"/>
  <c r="AQ721" i="16"/>
  <c r="AR721" i="16"/>
  <c r="AS721" i="16"/>
  <c r="AP722" i="16"/>
  <c r="AQ722" i="16"/>
  <c r="AR722" i="16"/>
  <c r="AS722" i="16"/>
  <c r="AP723" i="16"/>
  <c r="AQ723" i="16"/>
  <c r="AR723" i="16"/>
  <c r="AS723" i="16"/>
  <c r="AP724" i="16"/>
  <c r="AQ724" i="16"/>
  <c r="AR724" i="16"/>
  <c r="AS724" i="16"/>
  <c r="AP725" i="16"/>
  <c r="AQ725" i="16"/>
  <c r="AR725" i="16"/>
  <c r="AS725" i="16"/>
  <c r="AP726" i="16"/>
  <c r="AQ726" i="16"/>
  <c r="AR726" i="16"/>
  <c r="AS726" i="16"/>
  <c r="AP727" i="16"/>
  <c r="AQ727" i="16"/>
  <c r="AR727" i="16"/>
  <c r="AS727" i="16"/>
  <c r="AP728" i="16"/>
  <c r="AQ728" i="16"/>
  <c r="AR728" i="16"/>
  <c r="AS728" i="16"/>
  <c r="AP729" i="16"/>
  <c r="AQ729" i="16"/>
  <c r="AR729" i="16"/>
  <c r="AS729" i="16"/>
  <c r="AP730" i="16"/>
  <c r="AQ730" i="16"/>
  <c r="AR730" i="16"/>
  <c r="AS730" i="16"/>
  <c r="AP731" i="16"/>
  <c r="AQ731" i="16"/>
  <c r="AR731" i="16"/>
  <c r="AS731" i="16"/>
  <c r="AP732" i="16"/>
  <c r="AQ732" i="16"/>
  <c r="AR732" i="16"/>
  <c r="AS732" i="16"/>
  <c r="AP733" i="16"/>
  <c r="AQ733" i="16"/>
  <c r="AR733" i="16"/>
  <c r="AS733" i="16"/>
  <c r="AP734" i="16"/>
  <c r="AQ734" i="16"/>
  <c r="AR734" i="16"/>
  <c r="AS734" i="16"/>
  <c r="AP735" i="16"/>
  <c r="AQ735" i="16"/>
  <c r="AR735" i="16"/>
  <c r="AS735" i="16"/>
  <c r="AP736" i="16"/>
  <c r="AQ736" i="16"/>
  <c r="AR736" i="16"/>
  <c r="AS736" i="16"/>
  <c r="AP737" i="16"/>
  <c r="AQ737" i="16"/>
  <c r="AR737" i="16"/>
  <c r="AS737" i="16"/>
  <c r="AP738" i="16"/>
  <c r="AQ738" i="16"/>
  <c r="AR738" i="16"/>
  <c r="AS738" i="16"/>
  <c r="AP739" i="16"/>
  <c r="AQ739" i="16"/>
  <c r="AR739" i="16"/>
  <c r="AS739" i="16"/>
  <c r="AP740" i="16"/>
  <c r="AQ740" i="16"/>
  <c r="AR740" i="16"/>
  <c r="AS740" i="16"/>
  <c r="AP741" i="16"/>
  <c r="AQ741" i="16"/>
  <c r="AR741" i="16"/>
  <c r="AS741" i="16"/>
  <c r="AP742" i="16"/>
  <c r="AQ742" i="16"/>
  <c r="AR742" i="16"/>
  <c r="AS742" i="16"/>
  <c r="AP743" i="16"/>
  <c r="AQ743" i="16"/>
  <c r="AR743" i="16"/>
  <c r="AS743" i="16"/>
  <c r="AP744" i="16"/>
  <c r="AQ744" i="16"/>
  <c r="AR744" i="16"/>
  <c r="AS744" i="16"/>
  <c r="AP745" i="16"/>
  <c r="AQ745" i="16"/>
  <c r="AR745" i="16"/>
  <c r="AS745" i="16"/>
  <c r="AP746" i="16"/>
  <c r="AQ746" i="16"/>
  <c r="AR746" i="16"/>
  <c r="AS746" i="16"/>
  <c r="AP747" i="16"/>
  <c r="AQ747" i="16"/>
  <c r="AR747" i="16"/>
  <c r="AS747" i="16"/>
  <c r="AP748" i="16"/>
  <c r="AQ748" i="16"/>
  <c r="AR748" i="16"/>
  <c r="AS748" i="16"/>
  <c r="AP749" i="16"/>
  <c r="AQ749" i="16"/>
  <c r="AR749" i="16"/>
  <c r="AS749" i="16"/>
  <c r="AP750" i="16"/>
  <c r="AQ750" i="16"/>
  <c r="AR750" i="16"/>
  <c r="AS750" i="16"/>
  <c r="AP751" i="16"/>
  <c r="AQ751" i="16"/>
  <c r="AR751" i="16"/>
  <c r="AS751" i="16"/>
  <c r="AP752" i="16"/>
  <c r="AQ752" i="16"/>
  <c r="AR752" i="16"/>
  <c r="AS752" i="16"/>
  <c r="AP753" i="16"/>
  <c r="AQ753" i="16"/>
  <c r="AR753" i="16"/>
  <c r="AS753" i="16"/>
  <c r="AP754" i="16"/>
  <c r="AQ754" i="16"/>
  <c r="AR754" i="16"/>
  <c r="AS754" i="16"/>
  <c r="AP755" i="16"/>
  <c r="AQ755" i="16"/>
  <c r="AR755" i="16"/>
  <c r="AS755" i="16"/>
  <c r="AP756" i="16"/>
  <c r="AQ756" i="16"/>
  <c r="AR756" i="16"/>
  <c r="AS756" i="16"/>
  <c r="AP757" i="16"/>
  <c r="AQ757" i="16"/>
  <c r="AR757" i="16"/>
  <c r="AS757" i="16"/>
  <c r="AP758" i="16"/>
  <c r="AQ758" i="16"/>
  <c r="AR758" i="16"/>
  <c r="AS758" i="16"/>
  <c r="AP759" i="16"/>
  <c r="AQ759" i="16"/>
  <c r="AR759" i="16"/>
  <c r="AS759" i="16"/>
  <c r="AP760" i="16"/>
  <c r="AQ760" i="16"/>
  <c r="AR760" i="16"/>
  <c r="AS760" i="16"/>
  <c r="AP761" i="16"/>
  <c r="AQ761" i="16"/>
  <c r="AR761" i="16"/>
  <c r="AS761" i="16"/>
  <c r="AP762" i="16"/>
  <c r="AQ762" i="16"/>
  <c r="AR762" i="16"/>
  <c r="AS762" i="16"/>
  <c r="AP763" i="16"/>
  <c r="AQ763" i="16"/>
  <c r="AR763" i="16"/>
  <c r="AS763" i="16"/>
  <c r="AP764" i="16"/>
  <c r="AQ764" i="16"/>
  <c r="AR764" i="16"/>
  <c r="AS764" i="16"/>
  <c r="AP765" i="16"/>
  <c r="AQ765" i="16"/>
  <c r="AR765" i="16"/>
  <c r="AS765" i="16"/>
  <c r="AP766" i="16"/>
  <c r="AQ766" i="16"/>
  <c r="AR766" i="16"/>
  <c r="AS766" i="16"/>
  <c r="AP767" i="16"/>
  <c r="AQ767" i="16"/>
  <c r="AR767" i="16"/>
  <c r="AS767" i="16"/>
  <c r="AP768" i="16"/>
  <c r="AQ768" i="16"/>
  <c r="AR768" i="16"/>
  <c r="AS768" i="16"/>
  <c r="AP769" i="16"/>
  <c r="AQ769" i="16"/>
  <c r="AR769" i="16"/>
  <c r="AS769" i="16"/>
  <c r="AP770" i="16"/>
  <c r="AQ770" i="16"/>
  <c r="AR770" i="16"/>
  <c r="AS770" i="16"/>
  <c r="AP771" i="16"/>
  <c r="AQ771" i="16"/>
  <c r="AR771" i="16"/>
  <c r="AS771" i="16"/>
  <c r="AP772" i="16"/>
  <c r="AQ772" i="16"/>
  <c r="AR772" i="16"/>
  <c r="AS772" i="16"/>
  <c r="AP773" i="16"/>
  <c r="AQ773" i="16"/>
  <c r="AR773" i="16"/>
  <c r="AS773" i="16"/>
  <c r="AP774" i="16"/>
  <c r="AQ774" i="16"/>
  <c r="AR774" i="16"/>
  <c r="AS774" i="16"/>
  <c r="AP775" i="16"/>
  <c r="AQ775" i="16"/>
  <c r="AR775" i="16"/>
  <c r="AS775" i="16"/>
  <c r="AP776" i="16"/>
  <c r="AQ776" i="16"/>
  <c r="AR776" i="16"/>
  <c r="AS776" i="16"/>
  <c r="AP777" i="16"/>
  <c r="AQ777" i="16"/>
  <c r="AR777" i="16"/>
  <c r="AS777" i="16"/>
  <c r="AP778" i="16"/>
  <c r="AQ778" i="16"/>
  <c r="AR778" i="16"/>
  <c r="AS778" i="16"/>
  <c r="AP779" i="16"/>
  <c r="AQ779" i="16"/>
  <c r="AR779" i="16"/>
  <c r="AS779" i="16"/>
  <c r="AP780" i="16"/>
  <c r="AQ780" i="16"/>
  <c r="AR780" i="16"/>
  <c r="AS780" i="16"/>
  <c r="AP781" i="16"/>
  <c r="AQ781" i="16"/>
  <c r="AR781" i="16"/>
  <c r="AS781" i="16"/>
  <c r="AP782" i="16"/>
  <c r="AQ782" i="16"/>
  <c r="AR782" i="16"/>
  <c r="AS782" i="16"/>
  <c r="AP783" i="16"/>
  <c r="AQ783" i="16"/>
  <c r="AR783" i="16"/>
  <c r="AS783" i="16"/>
  <c r="AP784" i="16"/>
  <c r="AQ784" i="16"/>
  <c r="AR784" i="16"/>
  <c r="AS784" i="16"/>
  <c r="AP785" i="16"/>
  <c r="AQ785" i="16"/>
  <c r="AR785" i="16"/>
  <c r="AS785" i="16"/>
  <c r="AP786" i="16"/>
  <c r="AQ786" i="16"/>
  <c r="AR786" i="16"/>
  <c r="AS786" i="16"/>
  <c r="AP787" i="16"/>
  <c r="AQ787" i="16"/>
  <c r="AR787" i="16"/>
  <c r="AS787" i="16"/>
  <c r="AP788" i="16"/>
  <c r="AQ788" i="16"/>
  <c r="AR788" i="16"/>
  <c r="AS788" i="16"/>
  <c r="AP789" i="16"/>
  <c r="AQ789" i="16"/>
  <c r="AR789" i="16"/>
  <c r="AS789" i="16"/>
  <c r="AP790" i="16"/>
  <c r="AQ790" i="16"/>
  <c r="AR790" i="16"/>
  <c r="AS790" i="16"/>
  <c r="AP791" i="16"/>
  <c r="AQ791" i="16"/>
  <c r="AR791" i="16"/>
  <c r="AS791" i="16"/>
  <c r="AP792" i="16"/>
  <c r="AQ792" i="16"/>
  <c r="AR792" i="16"/>
  <c r="AS792" i="16"/>
  <c r="AP793" i="16"/>
  <c r="AQ793" i="16"/>
  <c r="AR793" i="16"/>
  <c r="AS793" i="16"/>
  <c r="AP794" i="16"/>
  <c r="AQ794" i="16"/>
  <c r="AR794" i="16"/>
  <c r="AS794" i="16"/>
  <c r="AP795" i="16"/>
  <c r="AQ795" i="16"/>
  <c r="AR795" i="16"/>
  <c r="AS795" i="16"/>
  <c r="AP796" i="16"/>
  <c r="AQ796" i="16"/>
  <c r="AR796" i="16"/>
  <c r="AS796" i="16"/>
  <c r="AP797" i="16"/>
  <c r="AQ797" i="16"/>
  <c r="AR797" i="16"/>
  <c r="AS797" i="16"/>
  <c r="AP798" i="16"/>
  <c r="AQ798" i="16"/>
  <c r="AR798" i="16"/>
  <c r="AS798" i="16"/>
  <c r="AP799" i="16"/>
  <c r="AQ799" i="16"/>
  <c r="AR799" i="16"/>
  <c r="AS799" i="16"/>
  <c r="AP800" i="16"/>
  <c r="AQ800" i="16"/>
  <c r="AR800" i="16"/>
  <c r="AS800" i="16"/>
  <c r="AP801" i="16"/>
  <c r="AQ801" i="16"/>
  <c r="AR801" i="16"/>
  <c r="AS801" i="16"/>
  <c r="AP802" i="16"/>
  <c r="AQ802" i="16"/>
  <c r="AR802" i="16"/>
  <c r="AS802" i="16"/>
  <c r="AP803" i="16"/>
  <c r="AQ803" i="16"/>
  <c r="AR803" i="16"/>
  <c r="AS803" i="16"/>
  <c r="AP804" i="16"/>
  <c r="AQ804" i="16"/>
  <c r="AR804" i="16"/>
  <c r="AS804" i="16"/>
  <c r="AP805" i="16"/>
  <c r="AQ805" i="16"/>
  <c r="AR805" i="16"/>
  <c r="AS805" i="16"/>
  <c r="AP806" i="16"/>
  <c r="AQ806" i="16"/>
  <c r="AR806" i="16"/>
  <c r="AS806" i="16"/>
  <c r="AP807" i="16"/>
  <c r="AQ807" i="16"/>
  <c r="AR807" i="16"/>
  <c r="AS807" i="16"/>
  <c r="AP808" i="16"/>
  <c r="AQ808" i="16"/>
  <c r="AR808" i="16"/>
  <c r="AS808" i="16"/>
  <c r="AP809" i="16"/>
  <c r="AQ809" i="16"/>
  <c r="AR809" i="16"/>
  <c r="AS809" i="16"/>
  <c r="AP810" i="16"/>
  <c r="AQ810" i="16"/>
  <c r="AR810" i="16"/>
  <c r="AS810" i="16"/>
  <c r="AP811" i="16"/>
  <c r="AQ811" i="16"/>
  <c r="AR811" i="16"/>
  <c r="AS811" i="16"/>
  <c r="AP812" i="16"/>
  <c r="AQ812" i="16"/>
  <c r="AR812" i="16"/>
  <c r="AS812" i="16"/>
  <c r="AP813" i="16"/>
  <c r="AQ813" i="16"/>
  <c r="AR813" i="16"/>
  <c r="AS813" i="16"/>
  <c r="AP814" i="16"/>
  <c r="AQ814" i="16"/>
  <c r="AR814" i="16"/>
  <c r="AS814" i="16"/>
  <c r="AP815" i="16"/>
  <c r="AQ815" i="16"/>
  <c r="AR815" i="16"/>
  <c r="AS815" i="16"/>
  <c r="AP6" i="16"/>
  <c r="AQ6" i="16"/>
  <c r="AR6" i="16"/>
  <c r="AS6" i="16"/>
  <c r="Z7" i="16"/>
  <c r="AA7" i="16"/>
  <c r="AC7" i="16"/>
  <c r="AD7" i="16"/>
  <c r="Z8" i="16"/>
  <c r="AA8" i="16"/>
  <c r="AC8" i="16"/>
  <c r="AD8" i="16"/>
  <c r="Z9" i="16"/>
  <c r="AA9" i="16"/>
  <c r="AC9" i="16"/>
  <c r="AD9" i="16"/>
  <c r="Z10" i="16"/>
  <c r="AA10" i="16"/>
  <c r="AC10" i="16"/>
  <c r="AD10" i="16"/>
  <c r="Z11" i="16"/>
  <c r="AA11" i="16"/>
  <c r="AC11" i="16"/>
  <c r="AD11" i="16"/>
  <c r="Z12" i="16"/>
  <c r="AA12" i="16"/>
  <c r="AC12" i="16"/>
  <c r="AD12" i="16"/>
  <c r="Z13" i="16"/>
  <c r="AA13" i="16"/>
  <c r="AC13" i="16"/>
  <c r="AD13" i="16"/>
  <c r="Z14" i="16"/>
  <c r="AA14" i="16"/>
  <c r="AC14" i="16"/>
  <c r="AD14" i="16"/>
  <c r="Z15" i="16"/>
  <c r="AA15" i="16"/>
  <c r="AC15" i="16"/>
  <c r="AD15" i="16"/>
  <c r="Z16" i="16"/>
  <c r="AA16" i="16"/>
  <c r="AC16" i="16"/>
  <c r="AD16" i="16"/>
  <c r="Z17" i="16"/>
  <c r="AA17" i="16"/>
  <c r="AC17" i="16"/>
  <c r="AD17" i="16"/>
  <c r="Z18" i="16"/>
  <c r="AA18" i="16"/>
  <c r="AC18" i="16"/>
  <c r="AD18" i="16"/>
  <c r="Z19" i="16"/>
  <c r="AA19" i="16"/>
  <c r="AC19" i="16"/>
  <c r="AD19" i="16"/>
  <c r="Z20" i="16"/>
  <c r="AA20" i="16"/>
  <c r="AC20" i="16"/>
  <c r="AD20" i="16"/>
  <c r="Z21" i="16"/>
  <c r="AA21" i="16"/>
  <c r="AC21" i="16"/>
  <c r="AD21" i="16"/>
  <c r="Z22" i="16"/>
  <c r="AA22" i="16"/>
  <c r="AC22" i="16"/>
  <c r="AD22" i="16"/>
  <c r="Z23" i="16"/>
  <c r="AA23" i="16"/>
  <c r="AC23" i="16"/>
  <c r="AD23" i="16"/>
  <c r="Z24" i="16"/>
  <c r="AA24" i="16"/>
  <c r="AC24" i="16"/>
  <c r="AD24" i="16"/>
  <c r="Z25" i="16"/>
  <c r="AA25" i="16"/>
  <c r="AC25" i="16"/>
  <c r="AD25" i="16"/>
  <c r="Z26" i="16"/>
  <c r="AA26" i="16"/>
  <c r="AC26" i="16"/>
  <c r="AD26" i="16"/>
  <c r="Z27" i="16"/>
  <c r="AA27" i="16"/>
  <c r="AC27" i="16"/>
  <c r="AD27" i="16"/>
  <c r="Z28" i="16"/>
  <c r="AA28" i="16"/>
  <c r="AC28" i="16"/>
  <c r="AD28" i="16"/>
  <c r="Z29" i="16"/>
  <c r="AA29" i="16"/>
  <c r="AC29" i="16"/>
  <c r="AD29" i="16"/>
  <c r="Z30" i="16"/>
  <c r="AA30" i="16"/>
  <c r="AC30" i="16"/>
  <c r="AD30" i="16"/>
  <c r="Z31" i="16"/>
  <c r="AA31" i="16"/>
  <c r="AC31" i="16"/>
  <c r="AD31" i="16"/>
  <c r="Z32" i="16"/>
  <c r="AA32" i="16"/>
  <c r="AC32" i="16"/>
  <c r="AD32" i="16"/>
  <c r="Z33" i="16"/>
  <c r="AA33" i="16"/>
  <c r="AC33" i="16"/>
  <c r="AD33" i="16"/>
  <c r="Z34" i="16"/>
  <c r="AA34" i="16"/>
  <c r="AC34" i="16"/>
  <c r="AD34" i="16"/>
  <c r="Z35" i="16"/>
  <c r="AA35" i="16"/>
  <c r="AC35" i="16"/>
  <c r="AD35" i="16"/>
  <c r="Z36" i="16"/>
  <c r="AA36" i="16"/>
  <c r="AC36" i="16"/>
  <c r="AD36" i="16"/>
  <c r="Z37" i="16"/>
  <c r="AA37" i="16"/>
  <c r="AC37" i="16"/>
  <c r="AD37" i="16"/>
  <c r="Z38" i="16"/>
  <c r="AA38" i="16"/>
  <c r="AC38" i="16"/>
  <c r="AD38" i="16"/>
  <c r="Z39" i="16"/>
  <c r="AA39" i="16"/>
  <c r="AC39" i="16"/>
  <c r="AD39" i="16"/>
  <c r="Z40" i="16"/>
  <c r="AA40" i="16"/>
  <c r="AC40" i="16"/>
  <c r="AD40" i="16"/>
  <c r="Z41" i="16"/>
  <c r="AA41" i="16"/>
  <c r="AC41" i="16"/>
  <c r="AD41" i="16"/>
  <c r="Z42" i="16"/>
  <c r="AA42" i="16"/>
  <c r="AC42" i="16"/>
  <c r="AD42" i="16"/>
  <c r="Z43" i="16"/>
  <c r="AA43" i="16"/>
  <c r="AC43" i="16"/>
  <c r="AD43" i="16"/>
  <c r="Z44" i="16"/>
  <c r="AA44" i="16"/>
  <c r="AC44" i="16"/>
  <c r="AD44" i="16"/>
  <c r="Z45" i="16"/>
  <c r="AA45" i="16"/>
  <c r="AC45" i="16"/>
  <c r="AD45" i="16"/>
  <c r="Z46" i="16"/>
  <c r="AA46" i="16"/>
  <c r="AC46" i="16"/>
  <c r="AD46" i="16"/>
  <c r="Z47" i="16"/>
  <c r="AA47" i="16"/>
  <c r="AC47" i="16"/>
  <c r="AD47" i="16"/>
  <c r="Z48" i="16"/>
  <c r="AA48" i="16"/>
  <c r="AC48" i="16"/>
  <c r="AD48" i="16"/>
  <c r="Z49" i="16"/>
  <c r="AA49" i="16"/>
  <c r="AC49" i="16"/>
  <c r="AD49" i="16"/>
  <c r="Z50" i="16"/>
  <c r="AA50" i="16"/>
  <c r="AC50" i="16"/>
  <c r="AD50" i="16"/>
  <c r="Z51" i="16"/>
  <c r="AA51" i="16"/>
  <c r="AC51" i="16"/>
  <c r="AD51" i="16"/>
  <c r="Z52" i="16"/>
  <c r="AA52" i="16"/>
  <c r="AC52" i="16"/>
  <c r="AD52" i="16"/>
  <c r="Z53" i="16"/>
  <c r="AA53" i="16"/>
  <c r="AC53" i="16"/>
  <c r="AD53" i="16"/>
  <c r="Z54" i="16"/>
  <c r="AA54" i="16"/>
  <c r="AC54" i="16"/>
  <c r="AD54" i="16"/>
  <c r="Z55" i="16"/>
  <c r="AA55" i="16"/>
  <c r="AC55" i="16"/>
  <c r="AD55" i="16"/>
  <c r="Z56" i="16"/>
  <c r="AA56" i="16"/>
  <c r="AC56" i="16"/>
  <c r="AD56" i="16"/>
  <c r="Z57" i="16"/>
  <c r="AA57" i="16"/>
  <c r="AC57" i="16"/>
  <c r="AD57" i="16"/>
  <c r="Z58" i="16"/>
  <c r="AA58" i="16"/>
  <c r="AC58" i="16"/>
  <c r="AD58" i="16"/>
  <c r="Z59" i="16"/>
  <c r="AA59" i="16"/>
  <c r="AC59" i="16"/>
  <c r="AD59" i="16"/>
  <c r="Z60" i="16"/>
  <c r="AA60" i="16"/>
  <c r="AC60" i="16"/>
  <c r="AD60" i="16"/>
  <c r="Z61" i="16"/>
  <c r="AA61" i="16"/>
  <c r="AC61" i="16"/>
  <c r="AD61" i="16"/>
  <c r="Z62" i="16"/>
  <c r="AA62" i="16"/>
  <c r="AC62" i="16"/>
  <c r="AD62" i="16"/>
  <c r="Z63" i="16"/>
  <c r="AA63" i="16"/>
  <c r="AC63" i="16"/>
  <c r="AD63" i="16"/>
  <c r="Z64" i="16"/>
  <c r="AA64" i="16"/>
  <c r="AC64" i="16"/>
  <c r="AD64" i="16"/>
  <c r="Z65" i="16"/>
  <c r="AA65" i="16"/>
  <c r="AC65" i="16"/>
  <c r="AD65" i="16"/>
  <c r="Z66" i="16"/>
  <c r="AA66" i="16"/>
  <c r="AC66" i="16"/>
  <c r="AD66" i="16"/>
  <c r="Z67" i="16"/>
  <c r="AA67" i="16"/>
  <c r="AC67" i="16"/>
  <c r="AD67" i="16"/>
  <c r="Z68" i="16"/>
  <c r="AA68" i="16"/>
  <c r="AC68" i="16"/>
  <c r="AD68" i="16"/>
  <c r="Z69" i="16"/>
  <c r="AA69" i="16"/>
  <c r="AC69" i="16"/>
  <c r="AD69" i="16"/>
  <c r="Z70" i="16"/>
  <c r="AA70" i="16"/>
  <c r="AC70" i="16"/>
  <c r="AD70" i="16"/>
  <c r="Z71" i="16"/>
  <c r="AA71" i="16"/>
  <c r="AC71" i="16"/>
  <c r="AD71" i="16"/>
  <c r="Z72" i="16"/>
  <c r="AA72" i="16"/>
  <c r="AC72" i="16"/>
  <c r="AD72" i="16"/>
  <c r="Z73" i="16"/>
  <c r="AA73" i="16"/>
  <c r="AC73" i="16"/>
  <c r="AD73" i="16"/>
  <c r="Z74" i="16"/>
  <c r="AA74" i="16"/>
  <c r="AC74" i="16"/>
  <c r="AD74" i="16"/>
  <c r="Z75" i="16"/>
  <c r="AA75" i="16"/>
  <c r="AC75" i="16"/>
  <c r="AD75" i="16"/>
  <c r="Z76" i="16"/>
  <c r="AA76" i="16"/>
  <c r="AC76" i="16"/>
  <c r="AD76" i="16"/>
  <c r="Z77" i="16"/>
  <c r="AA77" i="16"/>
  <c r="AC77" i="16"/>
  <c r="AD77" i="16"/>
  <c r="Z78" i="16"/>
  <c r="AA78" i="16"/>
  <c r="AC78" i="16"/>
  <c r="AD78" i="16"/>
  <c r="Z79" i="16"/>
  <c r="AA79" i="16"/>
  <c r="AC79" i="16"/>
  <c r="AD79" i="16"/>
  <c r="Z80" i="16"/>
  <c r="AA80" i="16"/>
  <c r="AC80" i="16"/>
  <c r="AD80" i="16"/>
  <c r="Z81" i="16"/>
  <c r="AA81" i="16"/>
  <c r="AC81" i="16"/>
  <c r="AD81" i="16"/>
  <c r="Z82" i="16"/>
  <c r="AA82" i="16"/>
  <c r="AC82" i="16"/>
  <c r="AD82" i="16"/>
  <c r="Z83" i="16"/>
  <c r="AA83" i="16"/>
  <c r="AC83" i="16"/>
  <c r="AD83" i="16"/>
  <c r="Z84" i="16"/>
  <c r="AA84" i="16"/>
  <c r="AC84" i="16"/>
  <c r="AD84" i="16"/>
  <c r="Z85" i="16"/>
  <c r="AA85" i="16"/>
  <c r="AC85" i="16"/>
  <c r="AD85" i="16"/>
  <c r="Z86" i="16"/>
  <c r="AA86" i="16"/>
  <c r="AC86" i="16"/>
  <c r="AD86" i="16"/>
  <c r="Z87" i="16"/>
  <c r="AA87" i="16"/>
  <c r="AC87" i="16"/>
  <c r="AD87" i="16"/>
  <c r="Z88" i="16"/>
  <c r="AA88" i="16"/>
  <c r="AC88" i="16"/>
  <c r="AD88" i="16"/>
  <c r="Z89" i="16"/>
  <c r="AA89" i="16"/>
  <c r="AC89" i="16"/>
  <c r="AD89" i="16"/>
  <c r="Z90" i="16"/>
  <c r="AA90" i="16"/>
  <c r="AC90" i="16"/>
  <c r="AD90" i="16"/>
  <c r="Z91" i="16"/>
  <c r="AA91" i="16"/>
  <c r="AC91" i="16"/>
  <c r="AD91" i="16"/>
  <c r="Z92" i="16"/>
  <c r="AA92" i="16"/>
  <c r="AC92" i="16"/>
  <c r="AD92" i="16"/>
  <c r="Z93" i="16"/>
  <c r="AA93" i="16"/>
  <c r="AC93" i="16"/>
  <c r="AD93" i="16"/>
  <c r="Z94" i="16"/>
  <c r="AA94" i="16"/>
  <c r="AC94" i="16"/>
  <c r="AD94" i="16"/>
  <c r="Z95" i="16"/>
  <c r="AA95" i="16"/>
  <c r="AC95" i="16"/>
  <c r="AD95" i="16"/>
  <c r="Z96" i="16"/>
  <c r="AA96" i="16"/>
  <c r="AC96" i="16"/>
  <c r="AD96" i="16"/>
  <c r="Z97" i="16"/>
  <c r="AA97" i="16"/>
  <c r="AC97" i="16"/>
  <c r="AD97" i="16"/>
  <c r="Z98" i="16"/>
  <c r="AA98" i="16"/>
  <c r="AC98" i="16"/>
  <c r="AD98" i="16"/>
  <c r="Z99" i="16"/>
  <c r="AA99" i="16"/>
  <c r="AC99" i="16"/>
  <c r="AD99" i="16"/>
  <c r="Z100" i="16"/>
  <c r="AA100" i="16"/>
  <c r="AC100" i="16"/>
  <c r="AD100" i="16"/>
  <c r="Z101" i="16"/>
  <c r="AA101" i="16"/>
  <c r="AC101" i="16"/>
  <c r="AD101" i="16"/>
  <c r="Z102" i="16"/>
  <c r="AA102" i="16"/>
  <c r="AC102" i="16"/>
  <c r="AD102" i="16"/>
  <c r="Z103" i="16"/>
  <c r="AA103" i="16"/>
  <c r="AC103" i="16"/>
  <c r="AD103" i="16"/>
  <c r="Z104" i="16"/>
  <c r="AA104" i="16"/>
  <c r="AC104" i="16"/>
  <c r="AD104" i="16"/>
  <c r="Z105" i="16"/>
  <c r="AA105" i="16"/>
  <c r="AC105" i="16"/>
  <c r="AD105" i="16"/>
  <c r="Z106" i="16"/>
  <c r="AA106" i="16"/>
  <c r="AC106" i="16"/>
  <c r="AD106" i="16"/>
  <c r="Z107" i="16"/>
  <c r="AA107" i="16"/>
  <c r="AC107" i="16"/>
  <c r="AD107" i="16"/>
  <c r="Z108" i="16"/>
  <c r="AA108" i="16"/>
  <c r="AC108" i="16"/>
  <c r="AD108" i="16"/>
  <c r="Z109" i="16"/>
  <c r="AA109" i="16"/>
  <c r="AC109" i="16"/>
  <c r="AD109" i="16"/>
  <c r="Z110" i="16"/>
  <c r="AA110" i="16"/>
  <c r="AC110" i="16"/>
  <c r="AD110" i="16"/>
  <c r="Z111" i="16"/>
  <c r="AA111" i="16"/>
  <c r="AC111" i="16"/>
  <c r="AD111" i="16"/>
  <c r="Z112" i="16"/>
  <c r="AA112" i="16"/>
  <c r="AC112" i="16"/>
  <c r="AD112" i="16"/>
  <c r="Z113" i="16"/>
  <c r="AA113" i="16"/>
  <c r="AC113" i="16"/>
  <c r="AD113" i="16"/>
  <c r="Z114" i="16"/>
  <c r="AA114" i="16"/>
  <c r="AC114" i="16"/>
  <c r="AD114" i="16"/>
  <c r="Z115" i="16"/>
  <c r="AA115" i="16"/>
  <c r="AC115" i="16"/>
  <c r="AD115" i="16"/>
  <c r="Z116" i="16"/>
  <c r="AA116" i="16"/>
  <c r="AC116" i="16"/>
  <c r="AD116" i="16"/>
  <c r="Z117" i="16"/>
  <c r="AA117" i="16"/>
  <c r="AC117" i="16"/>
  <c r="AD117" i="16"/>
  <c r="Z118" i="16"/>
  <c r="AA118" i="16"/>
  <c r="AC118" i="16"/>
  <c r="AD118" i="16"/>
  <c r="Z119" i="16"/>
  <c r="AA119" i="16"/>
  <c r="AC119" i="16"/>
  <c r="AD119" i="16"/>
  <c r="Z120" i="16"/>
  <c r="AA120" i="16"/>
  <c r="AC120" i="16"/>
  <c r="AD120" i="16"/>
  <c r="Z121" i="16"/>
  <c r="AA121" i="16"/>
  <c r="AC121" i="16"/>
  <c r="AD121" i="16"/>
  <c r="Z122" i="16"/>
  <c r="AA122" i="16"/>
  <c r="AC122" i="16"/>
  <c r="AD122" i="16"/>
  <c r="Z123" i="16"/>
  <c r="AA123" i="16"/>
  <c r="AC123" i="16"/>
  <c r="AD123" i="16"/>
  <c r="Z124" i="16"/>
  <c r="AA124" i="16"/>
  <c r="AC124" i="16"/>
  <c r="AD124" i="16"/>
  <c r="Z125" i="16"/>
  <c r="AA125" i="16"/>
  <c r="AC125" i="16"/>
  <c r="AD125" i="16"/>
  <c r="Z126" i="16"/>
  <c r="AA126" i="16"/>
  <c r="AC126" i="16"/>
  <c r="AD126" i="16"/>
  <c r="Z127" i="16"/>
  <c r="AA127" i="16"/>
  <c r="AC127" i="16"/>
  <c r="AD127" i="16"/>
  <c r="Z128" i="16"/>
  <c r="AA128" i="16"/>
  <c r="AC128" i="16"/>
  <c r="AD128" i="16"/>
  <c r="Z129" i="16"/>
  <c r="AA129" i="16"/>
  <c r="AC129" i="16"/>
  <c r="AD129" i="16"/>
  <c r="Z130" i="16"/>
  <c r="AA130" i="16"/>
  <c r="AC130" i="16"/>
  <c r="AD130" i="16"/>
  <c r="Z131" i="16"/>
  <c r="AA131" i="16"/>
  <c r="AC131" i="16"/>
  <c r="AD131" i="16"/>
  <c r="Z132" i="16"/>
  <c r="AA132" i="16"/>
  <c r="AC132" i="16"/>
  <c r="AD132" i="16"/>
  <c r="Z133" i="16"/>
  <c r="AA133" i="16"/>
  <c r="AC133" i="16"/>
  <c r="AD133" i="16"/>
  <c r="Z134" i="16"/>
  <c r="AA134" i="16"/>
  <c r="AC134" i="16"/>
  <c r="AD134" i="16"/>
  <c r="Z135" i="16"/>
  <c r="AA135" i="16"/>
  <c r="AC135" i="16"/>
  <c r="AD135" i="16"/>
  <c r="Z136" i="16"/>
  <c r="AA136" i="16"/>
  <c r="AC136" i="16"/>
  <c r="AD136" i="16"/>
  <c r="Z137" i="16"/>
  <c r="AA137" i="16"/>
  <c r="AC137" i="16"/>
  <c r="AD137" i="16"/>
  <c r="Z138" i="16"/>
  <c r="AA138" i="16"/>
  <c r="AC138" i="16"/>
  <c r="AD138" i="16"/>
  <c r="Z139" i="16"/>
  <c r="AA139" i="16"/>
  <c r="AC139" i="16"/>
  <c r="AD139" i="16"/>
  <c r="Z140" i="16"/>
  <c r="AA140" i="16"/>
  <c r="AC140" i="16"/>
  <c r="AD140" i="16"/>
  <c r="Z141" i="16"/>
  <c r="AA141" i="16"/>
  <c r="AC141" i="16"/>
  <c r="AD141" i="16"/>
  <c r="Z142" i="16"/>
  <c r="AA142" i="16"/>
  <c r="AC142" i="16"/>
  <c r="AD142" i="16"/>
  <c r="Z143" i="16"/>
  <c r="AA143" i="16"/>
  <c r="AC143" i="16"/>
  <c r="AD143" i="16"/>
  <c r="Z144" i="16"/>
  <c r="AA144" i="16"/>
  <c r="AC144" i="16"/>
  <c r="AD144" i="16"/>
  <c r="Z145" i="16"/>
  <c r="AA145" i="16"/>
  <c r="AC145" i="16"/>
  <c r="AD145" i="16"/>
  <c r="Z146" i="16"/>
  <c r="AA146" i="16"/>
  <c r="AC146" i="16"/>
  <c r="AD146" i="16"/>
  <c r="Z147" i="16"/>
  <c r="AA147" i="16"/>
  <c r="AC147" i="16"/>
  <c r="AD147" i="16"/>
  <c r="Z148" i="16"/>
  <c r="AA148" i="16"/>
  <c r="AC148" i="16"/>
  <c r="AD148" i="16"/>
  <c r="Z149" i="16"/>
  <c r="AA149" i="16"/>
  <c r="AC149" i="16"/>
  <c r="AD149" i="16"/>
  <c r="Z150" i="16"/>
  <c r="AA150" i="16"/>
  <c r="AC150" i="16"/>
  <c r="AD150" i="16"/>
  <c r="Z151" i="16"/>
  <c r="AA151" i="16"/>
  <c r="AC151" i="16"/>
  <c r="AD151" i="16"/>
  <c r="Z152" i="16"/>
  <c r="AA152" i="16"/>
  <c r="AC152" i="16"/>
  <c r="AD152" i="16"/>
  <c r="Z153" i="16"/>
  <c r="AA153" i="16"/>
  <c r="AC153" i="16"/>
  <c r="AD153" i="16"/>
  <c r="Z154" i="16"/>
  <c r="AA154" i="16"/>
  <c r="AC154" i="16"/>
  <c r="AD154" i="16"/>
  <c r="Z155" i="16"/>
  <c r="AA155" i="16"/>
  <c r="AC155" i="16"/>
  <c r="AD155" i="16"/>
  <c r="Z156" i="16"/>
  <c r="AA156" i="16"/>
  <c r="AC156" i="16"/>
  <c r="AD156" i="16"/>
  <c r="Z157" i="16"/>
  <c r="AA157" i="16"/>
  <c r="AC157" i="16"/>
  <c r="AD157" i="16"/>
  <c r="Z158" i="16"/>
  <c r="AA158" i="16"/>
  <c r="AC158" i="16"/>
  <c r="AD158" i="16"/>
  <c r="Z159" i="16"/>
  <c r="AA159" i="16"/>
  <c r="AC159" i="16"/>
  <c r="AD159" i="16"/>
  <c r="Z160" i="16"/>
  <c r="AA160" i="16"/>
  <c r="AC160" i="16"/>
  <c r="AD160" i="16"/>
  <c r="Z161" i="16"/>
  <c r="AA161" i="16"/>
  <c r="AC161" i="16"/>
  <c r="AD161" i="16"/>
  <c r="Z162" i="16"/>
  <c r="AA162" i="16"/>
  <c r="AC162" i="16"/>
  <c r="AD162" i="16"/>
  <c r="Z163" i="16"/>
  <c r="AA163" i="16"/>
  <c r="AC163" i="16"/>
  <c r="AD163" i="16"/>
  <c r="Z164" i="16"/>
  <c r="AA164" i="16"/>
  <c r="AC164" i="16"/>
  <c r="AD164" i="16"/>
  <c r="Z165" i="16"/>
  <c r="AA165" i="16"/>
  <c r="AC165" i="16"/>
  <c r="AD165" i="16"/>
  <c r="Z166" i="16"/>
  <c r="AA166" i="16"/>
  <c r="AC166" i="16"/>
  <c r="AD166" i="16"/>
  <c r="Z167" i="16"/>
  <c r="AA167" i="16"/>
  <c r="AC167" i="16"/>
  <c r="AD167" i="16"/>
  <c r="Z168" i="16"/>
  <c r="AA168" i="16"/>
  <c r="AC168" i="16"/>
  <c r="AD168" i="16"/>
  <c r="Z169" i="16"/>
  <c r="AA169" i="16"/>
  <c r="AC169" i="16"/>
  <c r="AD169" i="16"/>
  <c r="Z170" i="16"/>
  <c r="AA170" i="16"/>
  <c r="AC170" i="16"/>
  <c r="AD170" i="16"/>
  <c r="Z171" i="16"/>
  <c r="AA171" i="16"/>
  <c r="AC171" i="16"/>
  <c r="AD171" i="16"/>
  <c r="Z172" i="16"/>
  <c r="AA172" i="16"/>
  <c r="AC172" i="16"/>
  <c r="AD172" i="16"/>
  <c r="Z173" i="16"/>
  <c r="AA173" i="16"/>
  <c r="AC173" i="16"/>
  <c r="AD173" i="16"/>
  <c r="Z174" i="16"/>
  <c r="AA174" i="16"/>
  <c r="AC174" i="16"/>
  <c r="AD174" i="16"/>
  <c r="Z175" i="16"/>
  <c r="AA175" i="16"/>
  <c r="AC175" i="16"/>
  <c r="AD175" i="16"/>
  <c r="Z176" i="16"/>
  <c r="AA176" i="16"/>
  <c r="AC176" i="16"/>
  <c r="AD176" i="16"/>
  <c r="Z177" i="16"/>
  <c r="AA177" i="16"/>
  <c r="AC177" i="16"/>
  <c r="AD177" i="16"/>
  <c r="Z178" i="16"/>
  <c r="AA178" i="16"/>
  <c r="AC178" i="16"/>
  <c r="AD178" i="16"/>
  <c r="Z179" i="16"/>
  <c r="AA179" i="16"/>
  <c r="AC179" i="16"/>
  <c r="AD179" i="16"/>
  <c r="Z180" i="16"/>
  <c r="AA180" i="16"/>
  <c r="AC180" i="16"/>
  <c r="AD180" i="16"/>
  <c r="Z181" i="16"/>
  <c r="AA181" i="16"/>
  <c r="AC181" i="16"/>
  <c r="AD181" i="16"/>
  <c r="Z182" i="16"/>
  <c r="AA182" i="16"/>
  <c r="AC182" i="16"/>
  <c r="AD182" i="16"/>
  <c r="Z183" i="16"/>
  <c r="AA183" i="16"/>
  <c r="AC183" i="16"/>
  <c r="AD183" i="16"/>
  <c r="Z184" i="16"/>
  <c r="AA184" i="16"/>
  <c r="AC184" i="16"/>
  <c r="AD184" i="16"/>
  <c r="Z185" i="16"/>
  <c r="AA185" i="16"/>
  <c r="AC185" i="16"/>
  <c r="AD185" i="16"/>
  <c r="Z186" i="16"/>
  <c r="AA186" i="16"/>
  <c r="AC186" i="16"/>
  <c r="AD186" i="16"/>
  <c r="Z187" i="16"/>
  <c r="AA187" i="16"/>
  <c r="AC187" i="16"/>
  <c r="AD187" i="16"/>
  <c r="Z188" i="16"/>
  <c r="AA188" i="16"/>
  <c r="AC188" i="16"/>
  <c r="AD188" i="16"/>
  <c r="Z189" i="16"/>
  <c r="AA189" i="16"/>
  <c r="AC189" i="16"/>
  <c r="AD189" i="16"/>
  <c r="Z190" i="16"/>
  <c r="AA190" i="16"/>
  <c r="AC190" i="16"/>
  <c r="AD190" i="16"/>
  <c r="Z191" i="16"/>
  <c r="AA191" i="16"/>
  <c r="AC191" i="16"/>
  <c r="AD191" i="16"/>
  <c r="Z192" i="16"/>
  <c r="AA192" i="16"/>
  <c r="AC192" i="16"/>
  <c r="AD192" i="16"/>
  <c r="Z193" i="16"/>
  <c r="AA193" i="16"/>
  <c r="AC193" i="16"/>
  <c r="AD193" i="16"/>
  <c r="Z194" i="16"/>
  <c r="AA194" i="16"/>
  <c r="AC194" i="16"/>
  <c r="AD194" i="16"/>
  <c r="Z195" i="16"/>
  <c r="AA195" i="16"/>
  <c r="AC195" i="16"/>
  <c r="AD195" i="16"/>
  <c r="Z196" i="16"/>
  <c r="AA196" i="16"/>
  <c r="AC196" i="16"/>
  <c r="AD196" i="16"/>
  <c r="Z197" i="16"/>
  <c r="AA197" i="16"/>
  <c r="AC197" i="16"/>
  <c r="AD197" i="16"/>
  <c r="Z198" i="16"/>
  <c r="AA198" i="16"/>
  <c r="AC198" i="16"/>
  <c r="AD198" i="16"/>
  <c r="Z199" i="16"/>
  <c r="AA199" i="16"/>
  <c r="AC199" i="16"/>
  <c r="AD199" i="16"/>
  <c r="Z200" i="16"/>
  <c r="AA200" i="16"/>
  <c r="AC200" i="16"/>
  <c r="AD200" i="16"/>
  <c r="Z201" i="16"/>
  <c r="AA201" i="16"/>
  <c r="AC201" i="16"/>
  <c r="AD201" i="16"/>
  <c r="Z202" i="16"/>
  <c r="AA202" i="16"/>
  <c r="AC202" i="16"/>
  <c r="AD202" i="16"/>
  <c r="Z203" i="16"/>
  <c r="AA203" i="16"/>
  <c r="AC203" i="16"/>
  <c r="AD203" i="16"/>
  <c r="Z204" i="16"/>
  <c r="AA204" i="16"/>
  <c r="AC204" i="16"/>
  <c r="AD204" i="16"/>
  <c r="Z205" i="16"/>
  <c r="AA205" i="16"/>
  <c r="AC205" i="16"/>
  <c r="AD205" i="16"/>
  <c r="Z206" i="16"/>
  <c r="AA206" i="16"/>
  <c r="AC206" i="16"/>
  <c r="AD206" i="16"/>
  <c r="Z207" i="16"/>
  <c r="AA207" i="16"/>
  <c r="AC207" i="16"/>
  <c r="AD207" i="16"/>
  <c r="Z208" i="16"/>
  <c r="AA208" i="16"/>
  <c r="AC208" i="16"/>
  <c r="AD208" i="16"/>
  <c r="Z209" i="16"/>
  <c r="AA209" i="16"/>
  <c r="AC209" i="16"/>
  <c r="AD209" i="16"/>
  <c r="Z210" i="16"/>
  <c r="AA210" i="16"/>
  <c r="AC210" i="16"/>
  <c r="AD210" i="16"/>
  <c r="Z211" i="16"/>
  <c r="AA211" i="16"/>
  <c r="AC211" i="16"/>
  <c r="AD211" i="16"/>
  <c r="Z212" i="16"/>
  <c r="AA212" i="16"/>
  <c r="AC212" i="16"/>
  <c r="AD212" i="16"/>
  <c r="Z213" i="16"/>
  <c r="AA213" i="16"/>
  <c r="AC213" i="16"/>
  <c r="AD213" i="16"/>
  <c r="Z214" i="16"/>
  <c r="AA214" i="16"/>
  <c r="AC214" i="16"/>
  <c r="AD214" i="16"/>
  <c r="Z215" i="16"/>
  <c r="AA215" i="16"/>
  <c r="AC215" i="16"/>
  <c r="AD215" i="16"/>
  <c r="Z216" i="16"/>
  <c r="AA216" i="16"/>
  <c r="AC216" i="16"/>
  <c r="AD216" i="16"/>
  <c r="Z217" i="16"/>
  <c r="AA217" i="16"/>
  <c r="AC217" i="16"/>
  <c r="AD217" i="16"/>
  <c r="Z218" i="16"/>
  <c r="AA218" i="16"/>
  <c r="AC218" i="16"/>
  <c r="AD218" i="16"/>
  <c r="Z219" i="16"/>
  <c r="AA219" i="16"/>
  <c r="AC219" i="16"/>
  <c r="AD219" i="16"/>
  <c r="Z220" i="16"/>
  <c r="AA220" i="16"/>
  <c r="AC220" i="16"/>
  <c r="AD220" i="16"/>
  <c r="Z221" i="16"/>
  <c r="AA221" i="16"/>
  <c r="AC221" i="16"/>
  <c r="AD221" i="16"/>
  <c r="Z222" i="16"/>
  <c r="AA222" i="16"/>
  <c r="AC222" i="16"/>
  <c r="AD222" i="16"/>
  <c r="Z223" i="16"/>
  <c r="AA223" i="16"/>
  <c r="AC223" i="16"/>
  <c r="AD223" i="16"/>
  <c r="Z224" i="16"/>
  <c r="AA224" i="16"/>
  <c r="AC224" i="16"/>
  <c r="AD224" i="16"/>
  <c r="Z225" i="16"/>
  <c r="AA225" i="16"/>
  <c r="AC225" i="16"/>
  <c r="AD225" i="16"/>
  <c r="Z226" i="16"/>
  <c r="AA226" i="16"/>
  <c r="AC226" i="16"/>
  <c r="AD226" i="16"/>
  <c r="Z227" i="16"/>
  <c r="AA227" i="16"/>
  <c r="AC227" i="16"/>
  <c r="AD227" i="16"/>
  <c r="Z228" i="16"/>
  <c r="AA228" i="16"/>
  <c r="AC228" i="16"/>
  <c r="AD228" i="16"/>
  <c r="Z229" i="16"/>
  <c r="AA229" i="16"/>
  <c r="AC229" i="16"/>
  <c r="AD229" i="16"/>
  <c r="Z230" i="16"/>
  <c r="AA230" i="16"/>
  <c r="AC230" i="16"/>
  <c r="AD230" i="16"/>
  <c r="Z231" i="16"/>
  <c r="AA231" i="16"/>
  <c r="AC231" i="16"/>
  <c r="AD231" i="16"/>
  <c r="Z232" i="16"/>
  <c r="AA232" i="16"/>
  <c r="AC232" i="16"/>
  <c r="AD232" i="16"/>
  <c r="Z233" i="16"/>
  <c r="AA233" i="16"/>
  <c r="AC233" i="16"/>
  <c r="AD233" i="16"/>
  <c r="Z234" i="16"/>
  <c r="AA234" i="16"/>
  <c r="AC234" i="16"/>
  <c r="AD234" i="16"/>
  <c r="Z235" i="16"/>
  <c r="AA235" i="16"/>
  <c r="AC235" i="16"/>
  <c r="AD235" i="16"/>
  <c r="Z236" i="16"/>
  <c r="AA236" i="16"/>
  <c r="AC236" i="16"/>
  <c r="AD236" i="16"/>
  <c r="Z237" i="16"/>
  <c r="AA237" i="16"/>
  <c r="AC237" i="16"/>
  <c r="AD237" i="16"/>
  <c r="Z238" i="16"/>
  <c r="AA238" i="16"/>
  <c r="AC238" i="16"/>
  <c r="AD238" i="16"/>
  <c r="Z239" i="16"/>
  <c r="AA239" i="16"/>
  <c r="AC239" i="16"/>
  <c r="AD239" i="16"/>
  <c r="Z240" i="16"/>
  <c r="AA240" i="16"/>
  <c r="AC240" i="16"/>
  <c r="AD240" i="16"/>
  <c r="Z241" i="16"/>
  <c r="AA241" i="16"/>
  <c r="AC241" i="16"/>
  <c r="AD241" i="16"/>
  <c r="Z242" i="16"/>
  <c r="AA242" i="16"/>
  <c r="AC242" i="16"/>
  <c r="AD242" i="16"/>
  <c r="Z243" i="16"/>
  <c r="AA243" i="16"/>
  <c r="AC243" i="16"/>
  <c r="AD243" i="16"/>
  <c r="Z244" i="16"/>
  <c r="AA244" i="16"/>
  <c r="AC244" i="16"/>
  <c r="AD244" i="16"/>
  <c r="Z245" i="16"/>
  <c r="AA245" i="16"/>
  <c r="AC245" i="16"/>
  <c r="AD245" i="16"/>
  <c r="Z246" i="16"/>
  <c r="AA246" i="16"/>
  <c r="AC246" i="16"/>
  <c r="AD246" i="16"/>
  <c r="Z247" i="16"/>
  <c r="AA247" i="16"/>
  <c r="AC247" i="16"/>
  <c r="AD247" i="16"/>
  <c r="Z248" i="16"/>
  <c r="AA248" i="16"/>
  <c r="AC248" i="16"/>
  <c r="AD248" i="16"/>
  <c r="Z249" i="16"/>
  <c r="AA249" i="16"/>
  <c r="AC249" i="16"/>
  <c r="AD249" i="16"/>
  <c r="Z250" i="16"/>
  <c r="AA250" i="16"/>
  <c r="AC250" i="16"/>
  <c r="AD250" i="16"/>
  <c r="Z251" i="16"/>
  <c r="AA251" i="16"/>
  <c r="AC251" i="16"/>
  <c r="AD251" i="16"/>
  <c r="Z252" i="16"/>
  <c r="AA252" i="16"/>
  <c r="AC252" i="16"/>
  <c r="AD252" i="16"/>
  <c r="Z253" i="16"/>
  <c r="AA253" i="16"/>
  <c r="AC253" i="16"/>
  <c r="AD253" i="16"/>
  <c r="Z254" i="16"/>
  <c r="AA254" i="16"/>
  <c r="AC254" i="16"/>
  <c r="AD254" i="16"/>
  <c r="Z255" i="16"/>
  <c r="AA255" i="16"/>
  <c r="AC255" i="16"/>
  <c r="AD255" i="16"/>
  <c r="Z256" i="16"/>
  <c r="AA256" i="16"/>
  <c r="AC256" i="16"/>
  <c r="AD256" i="16"/>
  <c r="Z257" i="16"/>
  <c r="AA257" i="16"/>
  <c r="AC257" i="16"/>
  <c r="AD257" i="16"/>
  <c r="Z258" i="16"/>
  <c r="AA258" i="16"/>
  <c r="AC258" i="16"/>
  <c r="AD258" i="16"/>
  <c r="Z259" i="16"/>
  <c r="AA259" i="16"/>
  <c r="AC259" i="16"/>
  <c r="AD259" i="16"/>
  <c r="Z260" i="16"/>
  <c r="AA260" i="16"/>
  <c r="AC260" i="16"/>
  <c r="AD260" i="16"/>
  <c r="Z261" i="16"/>
  <c r="AA261" i="16"/>
  <c r="AC261" i="16"/>
  <c r="AD261" i="16"/>
  <c r="Z262" i="16"/>
  <c r="AA262" i="16"/>
  <c r="AC262" i="16"/>
  <c r="AD262" i="16"/>
  <c r="Z263" i="16"/>
  <c r="AA263" i="16"/>
  <c r="AC263" i="16"/>
  <c r="AD263" i="16"/>
  <c r="Z264" i="16"/>
  <c r="AA264" i="16"/>
  <c r="AC264" i="16"/>
  <c r="AD264" i="16"/>
  <c r="Z265" i="16"/>
  <c r="AA265" i="16"/>
  <c r="AC265" i="16"/>
  <c r="AD265" i="16"/>
  <c r="Z266" i="16"/>
  <c r="AA266" i="16"/>
  <c r="AC266" i="16"/>
  <c r="AD266" i="16"/>
  <c r="Z267" i="16"/>
  <c r="AA267" i="16"/>
  <c r="AC267" i="16"/>
  <c r="AD267" i="16"/>
  <c r="Z268" i="16"/>
  <c r="AA268" i="16"/>
  <c r="AC268" i="16"/>
  <c r="AD268" i="16"/>
  <c r="Z269" i="16"/>
  <c r="AA269" i="16"/>
  <c r="AC269" i="16"/>
  <c r="AD269" i="16"/>
  <c r="Z270" i="16"/>
  <c r="AA270" i="16"/>
  <c r="AC270" i="16"/>
  <c r="AD270" i="16"/>
  <c r="Z271" i="16"/>
  <c r="AA271" i="16"/>
  <c r="AC271" i="16"/>
  <c r="AD271" i="16"/>
  <c r="Z272" i="16"/>
  <c r="AA272" i="16"/>
  <c r="AC272" i="16"/>
  <c r="AD272" i="16"/>
  <c r="Z273" i="16"/>
  <c r="AA273" i="16"/>
  <c r="AC273" i="16"/>
  <c r="AD273" i="16"/>
  <c r="Z274" i="16"/>
  <c r="AA274" i="16"/>
  <c r="AC274" i="16"/>
  <c r="AD274" i="16"/>
  <c r="Z275" i="16"/>
  <c r="AA275" i="16"/>
  <c r="AC275" i="16"/>
  <c r="AD275" i="16"/>
  <c r="Z276" i="16"/>
  <c r="AA276" i="16"/>
  <c r="AC276" i="16"/>
  <c r="AD276" i="16"/>
  <c r="Z277" i="16"/>
  <c r="AA277" i="16"/>
  <c r="AC277" i="16"/>
  <c r="AD277" i="16"/>
  <c r="Z278" i="16"/>
  <c r="AA278" i="16"/>
  <c r="AC278" i="16"/>
  <c r="AD278" i="16"/>
  <c r="Z279" i="16"/>
  <c r="AA279" i="16"/>
  <c r="AC279" i="16"/>
  <c r="AD279" i="16"/>
  <c r="Z280" i="16"/>
  <c r="AA280" i="16"/>
  <c r="AC280" i="16"/>
  <c r="AD280" i="16"/>
  <c r="Z281" i="16"/>
  <c r="AA281" i="16"/>
  <c r="AC281" i="16"/>
  <c r="AD281" i="16"/>
  <c r="Z282" i="16"/>
  <c r="AA282" i="16"/>
  <c r="AC282" i="16"/>
  <c r="AD282" i="16"/>
  <c r="Z283" i="16"/>
  <c r="AA283" i="16"/>
  <c r="AC283" i="16"/>
  <c r="AD283" i="16"/>
  <c r="Z284" i="16"/>
  <c r="AA284" i="16"/>
  <c r="AC284" i="16"/>
  <c r="AD284" i="16"/>
  <c r="Z285" i="16"/>
  <c r="AA285" i="16"/>
  <c r="AC285" i="16"/>
  <c r="AD285" i="16"/>
  <c r="Z286" i="16"/>
  <c r="AA286" i="16"/>
  <c r="AC286" i="16"/>
  <c r="AD286" i="16"/>
  <c r="Z287" i="16"/>
  <c r="AA287" i="16"/>
  <c r="AC287" i="16"/>
  <c r="AD287" i="16"/>
  <c r="Z288" i="16"/>
  <c r="AA288" i="16"/>
  <c r="AC288" i="16"/>
  <c r="AD288" i="16"/>
  <c r="Z289" i="16"/>
  <c r="AA289" i="16"/>
  <c r="AC289" i="16"/>
  <c r="AD289" i="16"/>
  <c r="Z290" i="16"/>
  <c r="AA290" i="16"/>
  <c r="AC290" i="16"/>
  <c r="AD290" i="16"/>
  <c r="Z291" i="16"/>
  <c r="AA291" i="16"/>
  <c r="AC291" i="16"/>
  <c r="AD291" i="16"/>
  <c r="Z292" i="16"/>
  <c r="AA292" i="16"/>
  <c r="AC292" i="16"/>
  <c r="AD292" i="16"/>
  <c r="Z293" i="16"/>
  <c r="AA293" i="16"/>
  <c r="AC293" i="16"/>
  <c r="AD293" i="16"/>
  <c r="Z294" i="16"/>
  <c r="AA294" i="16"/>
  <c r="AC294" i="16"/>
  <c r="AD294" i="16"/>
  <c r="Z295" i="16"/>
  <c r="AA295" i="16"/>
  <c r="AC295" i="16"/>
  <c r="AD295" i="16"/>
  <c r="Z296" i="16"/>
  <c r="AA296" i="16"/>
  <c r="AC296" i="16"/>
  <c r="AD296" i="16"/>
  <c r="Z297" i="16"/>
  <c r="AA297" i="16"/>
  <c r="AC297" i="16"/>
  <c r="AD297" i="16"/>
  <c r="Z298" i="16"/>
  <c r="AA298" i="16"/>
  <c r="AC298" i="16"/>
  <c r="AD298" i="16"/>
  <c r="Z299" i="16"/>
  <c r="AA299" i="16"/>
  <c r="AC299" i="16"/>
  <c r="AD299" i="16"/>
  <c r="Z300" i="16"/>
  <c r="AA300" i="16"/>
  <c r="AC300" i="16"/>
  <c r="AD300" i="16"/>
  <c r="Z301" i="16"/>
  <c r="AA301" i="16"/>
  <c r="AC301" i="16"/>
  <c r="AD301" i="16"/>
  <c r="Z302" i="16"/>
  <c r="AA302" i="16"/>
  <c r="AC302" i="16"/>
  <c r="AD302" i="16"/>
  <c r="Z303" i="16"/>
  <c r="AA303" i="16"/>
  <c r="AC303" i="16"/>
  <c r="AD303" i="16"/>
  <c r="Z304" i="16"/>
  <c r="AA304" i="16"/>
  <c r="AC304" i="16"/>
  <c r="AD304" i="16"/>
  <c r="Z305" i="16"/>
  <c r="AA305" i="16"/>
  <c r="AC305" i="16"/>
  <c r="AD305" i="16"/>
  <c r="Z306" i="16"/>
  <c r="AA306" i="16"/>
  <c r="AC306" i="16"/>
  <c r="AD306" i="16"/>
  <c r="Z307" i="16"/>
  <c r="AA307" i="16"/>
  <c r="AC307" i="16"/>
  <c r="AD307" i="16"/>
  <c r="Z308" i="16"/>
  <c r="AA308" i="16"/>
  <c r="AC308" i="16"/>
  <c r="AD308" i="16"/>
  <c r="Z309" i="16"/>
  <c r="AA309" i="16"/>
  <c r="AC309" i="16"/>
  <c r="AD309" i="16"/>
  <c r="Z310" i="16"/>
  <c r="AA310" i="16"/>
  <c r="AC310" i="16"/>
  <c r="AD310" i="16"/>
  <c r="Z311" i="16"/>
  <c r="AA311" i="16"/>
  <c r="AC311" i="16"/>
  <c r="AD311" i="16"/>
  <c r="Z312" i="16"/>
  <c r="AA312" i="16"/>
  <c r="AC312" i="16"/>
  <c r="AD312" i="16"/>
  <c r="Z313" i="16"/>
  <c r="AA313" i="16"/>
  <c r="AC313" i="16"/>
  <c r="AD313" i="16"/>
  <c r="Z314" i="16"/>
  <c r="AA314" i="16"/>
  <c r="AC314" i="16"/>
  <c r="AD314" i="16"/>
  <c r="Z315" i="16"/>
  <c r="AA315" i="16"/>
  <c r="AC315" i="16"/>
  <c r="AD315" i="16"/>
  <c r="Z316" i="16"/>
  <c r="AA316" i="16"/>
  <c r="AC316" i="16"/>
  <c r="AD316" i="16"/>
  <c r="Z317" i="16"/>
  <c r="AA317" i="16"/>
  <c r="AC317" i="16"/>
  <c r="AD317" i="16"/>
  <c r="Z318" i="16"/>
  <c r="AA318" i="16"/>
  <c r="AC318" i="16"/>
  <c r="AD318" i="16"/>
  <c r="Z319" i="16"/>
  <c r="AA319" i="16"/>
  <c r="AC319" i="16"/>
  <c r="AD319" i="16"/>
  <c r="Z320" i="16"/>
  <c r="AA320" i="16"/>
  <c r="AC320" i="16"/>
  <c r="AD320" i="16"/>
  <c r="Z321" i="16"/>
  <c r="AA321" i="16"/>
  <c r="AC321" i="16"/>
  <c r="AD321" i="16"/>
  <c r="Z322" i="16"/>
  <c r="AA322" i="16"/>
  <c r="AC322" i="16"/>
  <c r="AD322" i="16"/>
  <c r="Z323" i="16"/>
  <c r="AA323" i="16"/>
  <c r="AC323" i="16"/>
  <c r="AD323" i="16"/>
  <c r="Z324" i="16"/>
  <c r="AA324" i="16"/>
  <c r="AC324" i="16"/>
  <c r="AD324" i="16"/>
  <c r="Z325" i="16"/>
  <c r="AA325" i="16"/>
  <c r="AC325" i="16"/>
  <c r="AD325" i="16"/>
  <c r="Z326" i="16"/>
  <c r="AA326" i="16"/>
  <c r="AC326" i="16"/>
  <c r="AD326" i="16"/>
  <c r="Z327" i="16"/>
  <c r="AA327" i="16"/>
  <c r="AC327" i="16"/>
  <c r="AD327" i="16"/>
  <c r="Z328" i="16"/>
  <c r="AA328" i="16"/>
  <c r="AC328" i="16"/>
  <c r="AD328" i="16"/>
  <c r="Z329" i="16"/>
  <c r="AA329" i="16"/>
  <c r="AC329" i="16"/>
  <c r="AD329" i="16"/>
  <c r="Z330" i="16"/>
  <c r="AA330" i="16"/>
  <c r="AC330" i="16"/>
  <c r="AD330" i="16"/>
  <c r="Z331" i="16"/>
  <c r="AA331" i="16"/>
  <c r="AC331" i="16"/>
  <c r="AD331" i="16"/>
  <c r="Z332" i="16"/>
  <c r="AA332" i="16"/>
  <c r="AC332" i="16"/>
  <c r="AD332" i="16"/>
  <c r="Z333" i="16"/>
  <c r="AA333" i="16"/>
  <c r="AC333" i="16"/>
  <c r="AD333" i="16"/>
  <c r="Z334" i="16"/>
  <c r="AA334" i="16"/>
  <c r="AC334" i="16"/>
  <c r="AD334" i="16"/>
  <c r="Z335" i="16"/>
  <c r="AA335" i="16"/>
  <c r="AC335" i="16"/>
  <c r="AD335" i="16"/>
  <c r="Z336" i="16"/>
  <c r="AA336" i="16"/>
  <c r="AC336" i="16"/>
  <c r="AD336" i="16"/>
  <c r="Z337" i="16"/>
  <c r="AA337" i="16"/>
  <c r="AC337" i="16"/>
  <c r="AD337" i="16"/>
  <c r="Z338" i="16"/>
  <c r="AA338" i="16"/>
  <c r="AC338" i="16"/>
  <c r="AD338" i="16"/>
  <c r="Z339" i="16"/>
  <c r="AA339" i="16"/>
  <c r="AC339" i="16"/>
  <c r="AD339" i="16"/>
  <c r="Z340" i="16"/>
  <c r="AA340" i="16"/>
  <c r="AC340" i="16"/>
  <c r="AD340" i="16"/>
  <c r="Z341" i="16"/>
  <c r="AA341" i="16"/>
  <c r="AC341" i="16"/>
  <c r="AD341" i="16"/>
  <c r="Z342" i="16"/>
  <c r="AA342" i="16"/>
  <c r="AC342" i="16"/>
  <c r="AD342" i="16"/>
  <c r="Z343" i="16"/>
  <c r="AA343" i="16"/>
  <c r="AC343" i="16"/>
  <c r="AD343" i="16"/>
  <c r="Z344" i="16"/>
  <c r="AA344" i="16"/>
  <c r="AC344" i="16"/>
  <c r="AD344" i="16"/>
  <c r="Z345" i="16"/>
  <c r="AA345" i="16"/>
  <c r="AC345" i="16"/>
  <c r="AD345" i="16"/>
  <c r="Z346" i="16"/>
  <c r="AA346" i="16"/>
  <c r="AC346" i="16"/>
  <c r="AD346" i="16"/>
  <c r="Z347" i="16"/>
  <c r="AA347" i="16"/>
  <c r="AC347" i="16"/>
  <c r="AD347" i="16"/>
  <c r="Z348" i="16"/>
  <c r="AA348" i="16"/>
  <c r="AC348" i="16"/>
  <c r="AD348" i="16"/>
  <c r="Z349" i="16"/>
  <c r="AA349" i="16"/>
  <c r="AC349" i="16"/>
  <c r="AD349" i="16"/>
  <c r="Z350" i="16"/>
  <c r="AA350" i="16"/>
  <c r="AC350" i="16"/>
  <c r="AD350" i="16"/>
  <c r="Z351" i="16"/>
  <c r="AA351" i="16"/>
  <c r="AC351" i="16"/>
  <c r="AD351" i="16"/>
  <c r="Z352" i="16"/>
  <c r="AA352" i="16"/>
  <c r="AC352" i="16"/>
  <c r="AD352" i="16"/>
  <c r="Z353" i="16"/>
  <c r="AA353" i="16"/>
  <c r="AC353" i="16"/>
  <c r="AD353" i="16"/>
  <c r="Z354" i="16"/>
  <c r="AA354" i="16"/>
  <c r="AC354" i="16"/>
  <c r="AD354" i="16"/>
  <c r="Z355" i="16"/>
  <c r="AA355" i="16"/>
  <c r="AC355" i="16"/>
  <c r="AD355" i="16"/>
  <c r="Z356" i="16"/>
  <c r="AA356" i="16"/>
  <c r="AC356" i="16"/>
  <c r="AD356" i="16"/>
  <c r="Z357" i="16"/>
  <c r="AA357" i="16"/>
  <c r="AC357" i="16"/>
  <c r="AD357" i="16"/>
  <c r="Z358" i="16"/>
  <c r="AA358" i="16"/>
  <c r="AC358" i="16"/>
  <c r="AD358" i="16"/>
  <c r="Z359" i="16"/>
  <c r="AA359" i="16"/>
  <c r="AC359" i="16"/>
  <c r="AD359" i="16"/>
  <c r="Z360" i="16"/>
  <c r="AA360" i="16"/>
  <c r="AC360" i="16"/>
  <c r="AD360" i="16"/>
  <c r="Z361" i="16"/>
  <c r="AA361" i="16"/>
  <c r="AC361" i="16"/>
  <c r="AD361" i="16"/>
  <c r="Z362" i="16"/>
  <c r="AA362" i="16"/>
  <c r="AC362" i="16"/>
  <c r="AD362" i="16"/>
  <c r="Z363" i="16"/>
  <c r="AA363" i="16"/>
  <c r="AC363" i="16"/>
  <c r="AD363" i="16"/>
  <c r="Z364" i="16"/>
  <c r="AA364" i="16"/>
  <c r="AC364" i="16"/>
  <c r="AD364" i="16"/>
  <c r="Z365" i="16"/>
  <c r="AA365" i="16"/>
  <c r="AC365" i="16"/>
  <c r="AD365" i="16"/>
  <c r="Z366" i="16"/>
  <c r="AA366" i="16"/>
  <c r="AC366" i="16"/>
  <c r="AD366" i="16"/>
  <c r="Z367" i="16"/>
  <c r="AA367" i="16"/>
  <c r="AC367" i="16"/>
  <c r="AD367" i="16"/>
  <c r="Z368" i="16"/>
  <c r="AA368" i="16"/>
  <c r="AC368" i="16"/>
  <c r="AD368" i="16"/>
  <c r="Z369" i="16"/>
  <c r="AA369" i="16"/>
  <c r="AC369" i="16"/>
  <c r="AD369" i="16"/>
  <c r="Z370" i="16"/>
  <c r="AA370" i="16"/>
  <c r="AC370" i="16"/>
  <c r="AD370" i="16"/>
  <c r="Z371" i="16"/>
  <c r="AA371" i="16"/>
  <c r="AC371" i="16"/>
  <c r="AD371" i="16"/>
  <c r="Z372" i="16"/>
  <c r="AA372" i="16"/>
  <c r="AC372" i="16"/>
  <c r="AD372" i="16"/>
  <c r="Z373" i="16"/>
  <c r="AA373" i="16"/>
  <c r="AC373" i="16"/>
  <c r="AD373" i="16"/>
  <c r="Z374" i="16"/>
  <c r="AA374" i="16"/>
  <c r="AC374" i="16"/>
  <c r="AD374" i="16"/>
  <c r="Z375" i="16"/>
  <c r="AA375" i="16"/>
  <c r="AC375" i="16"/>
  <c r="AD375" i="16"/>
  <c r="Z376" i="16"/>
  <c r="AA376" i="16"/>
  <c r="AC376" i="16"/>
  <c r="AD376" i="16"/>
  <c r="Z377" i="16"/>
  <c r="AA377" i="16"/>
  <c r="AC377" i="16"/>
  <c r="AD377" i="16"/>
  <c r="Z378" i="16"/>
  <c r="AA378" i="16"/>
  <c r="AC378" i="16"/>
  <c r="AD378" i="16"/>
  <c r="Z379" i="16"/>
  <c r="AA379" i="16"/>
  <c r="AC379" i="16"/>
  <c r="AD379" i="16"/>
  <c r="Z380" i="16"/>
  <c r="AA380" i="16"/>
  <c r="AC380" i="16"/>
  <c r="AD380" i="16"/>
  <c r="Z381" i="16"/>
  <c r="AA381" i="16"/>
  <c r="AC381" i="16"/>
  <c r="AD381" i="16"/>
  <c r="Z382" i="16"/>
  <c r="AA382" i="16"/>
  <c r="AC382" i="16"/>
  <c r="AD382" i="16"/>
  <c r="Z383" i="16"/>
  <c r="AA383" i="16"/>
  <c r="AC383" i="16"/>
  <c r="AD383" i="16"/>
  <c r="Z384" i="16"/>
  <c r="AA384" i="16"/>
  <c r="AC384" i="16"/>
  <c r="AD384" i="16"/>
  <c r="Z385" i="16"/>
  <c r="AA385" i="16"/>
  <c r="AC385" i="16"/>
  <c r="AD385" i="16"/>
  <c r="Z386" i="16"/>
  <c r="AA386" i="16"/>
  <c r="AC386" i="16"/>
  <c r="AD386" i="16"/>
  <c r="Z387" i="16"/>
  <c r="AA387" i="16"/>
  <c r="AC387" i="16"/>
  <c r="AD387" i="16"/>
  <c r="Z388" i="16"/>
  <c r="AA388" i="16"/>
  <c r="AC388" i="16"/>
  <c r="AD388" i="16"/>
  <c r="Z389" i="16"/>
  <c r="AA389" i="16"/>
  <c r="AC389" i="16"/>
  <c r="AD389" i="16"/>
  <c r="Z390" i="16"/>
  <c r="AA390" i="16"/>
  <c r="AC390" i="16"/>
  <c r="AD390" i="16"/>
  <c r="Z391" i="16"/>
  <c r="AA391" i="16"/>
  <c r="AC391" i="16"/>
  <c r="AD391" i="16"/>
  <c r="Z392" i="16"/>
  <c r="AA392" i="16"/>
  <c r="AC392" i="16"/>
  <c r="AD392" i="16"/>
  <c r="Z393" i="16"/>
  <c r="AA393" i="16"/>
  <c r="AC393" i="16"/>
  <c r="AD393" i="16"/>
  <c r="Z394" i="16"/>
  <c r="AA394" i="16"/>
  <c r="AC394" i="16"/>
  <c r="AD394" i="16"/>
  <c r="Z395" i="16"/>
  <c r="AA395" i="16"/>
  <c r="AC395" i="16"/>
  <c r="AD395" i="16"/>
  <c r="Z396" i="16"/>
  <c r="AA396" i="16"/>
  <c r="AC396" i="16"/>
  <c r="AD396" i="16"/>
  <c r="Z397" i="16"/>
  <c r="AA397" i="16"/>
  <c r="AC397" i="16"/>
  <c r="AD397" i="16"/>
  <c r="Z398" i="16"/>
  <c r="AA398" i="16"/>
  <c r="AC398" i="16"/>
  <c r="AD398" i="16"/>
  <c r="Z399" i="16"/>
  <c r="AA399" i="16"/>
  <c r="AC399" i="16"/>
  <c r="AD399" i="16"/>
  <c r="Z400" i="16"/>
  <c r="AA400" i="16"/>
  <c r="AC400" i="16"/>
  <c r="AD400" i="16"/>
  <c r="Z401" i="16"/>
  <c r="AA401" i="16"/>
  <c r="AC401" i="16"/>
  <c r="AD401" i="16"/>
  <c r="Z402" i="16"/>
  <c r="AA402" i="16"/>
  <c r="AC402" i="16"/>
  <c r="AD402" i="16"/>
  <c r="Z403" i="16"/>
  <c r="AA403" i="16"/>
  <c r="AC403" i="16"/>
  <c r="AD403" i="16"/>
  <c r="Z404" i="16"/>
  <c r="AA404" i="16"/>
  <c r="AC404" i="16"/>
  <c r="AD404" i="16"/>
  <c r="Z405" i="16"/>
  <c r="AA405" i="16"/>
  <c r="AC405" i="16"/>
  <c r="AD405" i="16"/>
  <c r="Z406" i="16"/>
  <c r="AA406" i="16"/>
  <c r="AC406" i="16"/>
  <c r="AD406" i="16"/>
  <c r="Z407" i="16"/>
  <c r="AA407" i="16"/>
  <c r="AC407" i="16"/>
  <c r="AD407" i="16"/>
  <c r="Z408" i="16"/>
  <c r="AA408" i="16"/>
  <c r="AC408" i="16"/>
  <c r="AD408" i="16"/>
  <c r="Z409" i="16"/>
  <c r="AA409" i="16"/>
  <c r="AC409" i="16"/>
  <c r="AD409" i="16"/>
  <c r="Z410" i="16"/>
  <c r="AA410" i="16"/>
  <c r="AC410" i="16"/>
  <c r="AD410" i="16"/>
  <c r="Z411" i="16"/>
  <c r="AA411" i="16"/>
  <c r="AC411" i="16"/>
  <c r="AD411" i="16"/>
  <c r="Z412" i="16"/>
  <c r="AA412" i="16"/>
  <c r="AC412" i="16"/>
  <c r="AD412" i="16"/>
  <c r="Z413" i="16"/>
  <c r="AA413" i="16"/>
  <c r="AC413" i="16"/>
  <c r="AD413" i="16"/>
  <c r="Z414" i="16"/>
  <c r="AA414" i="16"/>
  <c r="AC414" i="16"/>
  <c r="AD414" i="16"/>
  <c r="Z415" i="16"/>
  <c r="AA415" i="16"/>
  <c r="AC415" i="16"/>
  <c r="AD415" i="16"/>
  <c r="Z416" i="16"/>
  <c r="AA416" i="16"/>
  <c r="AC416" i="16"/>
  <c r="AD416" i="16"/>
  <c r="Z417" i="16"/>
  <c r="AA417" i="16"/>
  <c r="AC417" i="16"/>
  <c r="AD417" i="16"/>
  <c r="Z418" i="16"/>
  <c r="AA418" i="16"/>
  <c r="AC418" i="16"/>
  <c r="AD418" i="16"/>
  <c r="Z419" i="16"/>
  <c r="AA419" i="16"/>
  <c r="AC419" i="16"/>
  <c r="AD419" i="16"/>
  <c r="Z420" i="16"/>
  <c r="AA420" i="16"/>
  <c r="AC420" i="16"/>
  <c r="AD420" i="16"/>
  <c r="Z421" i="16"/>
  <c r="AA421" i="16"/>
  <c r="AC421" i="16"/>
  <c r="AD421" i="16"/>
  <c r="Z422" i="16"/>
  <c r="AA422" i="16"/>
  <c r="AC422" i="16"/>
  <c r="AD422" i="16"/>
  <c r="Z423" i="16"/>
  <c r="AA423" i="16"/>
  <c r="AC423" i="16"/>
  <c r="AD423" i="16"/>
  <c r="Z424" i="16"/>
  <c r="AA424" i="16"/>
  <c r="AC424" i="16"/>
  <c r="AD424" i="16"/>
  <c r="Z425" i="16"/>
  <c r="AA425" i="16"/>
  <c r="AC425" i="16"/>
  <c r="AD425" i="16"/>
  <c r="Z426" i="16"/>
  <c r="AA426" i="16"/>
  <c r="AC426" i="16"/>
  <c r="AD426" i="16"/>
  <c r="Z427" i="16"/>
  <c r="AA427" i="16"/>
  <c r="AC427" i="16"/>
  <c r="AD427" i="16"/>
  <c r="Z428" i="16"/>
  <c r="AA428" i="16"/>
  <c r="AC428" i="16"/>
  <c r="AD428" i="16"/>
  <c r="Z429" i="16"/>
  <c r="AA429" i="16"/>
  <c r="AC429" i="16"/>
  <c r="AD429" i="16"/>
  <c r="Z430" i="16"/>
  <c r="AA430" i="16"/>
  <c r="AC430" i="16"/>
  <c r="AD430" i="16"/>
  <c r="Z431" i="16"/>
  <c r="AA431" i="16"/>
  <c r="AC431" i="16"/>
  <c r="AD431" i="16"/>
  <c r="Z432" i="16"/>
  <c r="AA432" i="16"/>
  <c r="AC432" i="16"/>
  <c r="AD432" i="16"/>
  <c r="Z433" i="16"/>
  <c r="AA433" i="16"/>
  <c r="AC433" i="16"/>
  <c r="AD433" i="16"/>
  <c r="Z434" i="16"/>
  <c r="AA434" i="16"/>
  <c r="AC434" i="16"/>
  <c r="AD434" i="16"/>
  <c r="Z435" i="16"/>
  <c r="AA435" i="16"/>
  <c r="AC435" i="16"/>
  <c r="AD435" i="16"/>
  <c r="Z436" i="16"/>
  <c r="AA436" i="16"/>
  <c r="AC436" i="16"/>
  <c r="AD436" i="16"/>
  <c r="Z437" i="16"/>
  <c r="AA437" i="16"/>
  <c r="AC437" i="16"/>
  <c r="AD437" i="16"/>
  <c r="Z438" i="16"/>
  <c r="AA438" i="16"/>
  <c r="AC438" i="16"/>
  <c r="AD438" i="16"/>
  <c r="Z439" i="16"/>
  <c r="AA439" i="16"/>
  <c r="AC439" i="16"/>
  <c r="AD439" i="16"/>
  <c r="Z440" i="16"/>
  <c r="AA440" i="16"/>
  <c r="AC440" i="16"/>
  <c r="AD440" i="16"/>
  <c r="Z441" i="16"/>
  <c r="AA441" i="16"/>
  <c r="AC441" i="16"/>
  <c r="AD441" i="16"/>
  <c r="Z442" i="16"/>
  <c r="AA442" i="16"/>
  <c r="AC442" i="16"/>
  <c r="AD442" i="16"/>
  <c r="Z443" i="16"/>
  <c r="AA443" i="16"/>
  <c r="AC443" i="16"/>
  <c r="AD443" i="16"/>
  <c r="Z444" i="16"/>
  <c r="AA444" i="16"/>
  <c r="AC444" i="16"/>
  <c r="AD444" i="16"/>
  <c r="Z445" i="16"/>
  <c r="AA445" i="16"/>
  <c r="AC445" i="16"/>
  <c r="AD445" i="16"/>
  <c r="Z446" i="16"/>
  <c r="AA446" i="16"/>
  <c r="AC446" i="16"/>
  <c r="AD446" i="16"/>
  <c r="Z447" i="16"/>
  <c r="AA447" i="16"/>
  <c r="AC447" i="16"/>
  <c r="AD447" i="16"/>
  <c r="Z448" i="16"/>
  <c r="AA448" i="16"/>
  <c r="AC448" i="16"/>
  <c r="AD448" i="16"/>
  <c r="Z449" i="16"/>
  <c r="AA449" i="16"/>
  <c r="AC449" i="16"/>
  <c r="AD449" i="16"/>
  <c r="Z450" i="16"/>
  <c r="AA450" i="16"/>
  <c r="AC450" i="16"/>
  <c r="AD450" i="16"/>
  <c r="Z451" i="16"/>
  <c r="AA451" i="16"/>
  <c r="AC451" i="16"/>
  <c r="AD451" i="16"/>
  <c r="Z452" i="16"/>
  <c r="AA452" i="16"/>
  <c r="AC452" i="16"/>
  <c r="AD452" i="16"/>
  <c r="Z453" i="16"/>
  <c r="AA453" i="16"/>
  <c r="AC453" i="16"/>
  <c r="AD453" i="16"/>
  <c r="Z454" i="16"/>
  <c r="AA454" i="16"/>
  <c r="AC454" i="16"/>
  <c r="AD454" i="16"/>
  <c r="Z455" i="16"/>
  <c r="AA455" i="16"/>
  <c r="AC455" i="16"/>
  <c r="AD455" i="16"/>
  <c r="Z456" i="16"/>
  <c r="AA456" i="16"/>
  <c r="AC456" i="16"/>
  <c r="AD456" i="16"/>
  <c r="Z457" i="16"/>
  <c r="AA457" i="16"/>
  <c r="AC457" i="16"/>
  <c r="AD457" i="16"/>
  <c r="Z458" i="16"/>
  <c r="AA458" i="16"/>
  <c r="AC458" i="16"/>
  <c r="AD458" i="16"/>
  <c r="Z459" i="16"/>
  <c r="AA459" i="16"/>
  <c r="AC459" i="16"/>
  <c r="AD459" i="16"/>
  <c r="Z460" i="16"/>
  <c r="AA460" i="16"/>
  <c r="AC460" i="16"/>
  <c r="AD460" i="16"/>
  <c r="Z461" i="16"/>
  <c r="AA461" i="16"/>
  <c r="AC461" i="16"/>
  <c r="AD461" i="16"/>
  <c r="Z462" i="16"/>
  <c r="AA462" i="16"/>
  <c r="AC462" i="16"/>
  <c r="AD462" i="16"/>
  <c r="Z463" i="16"/>
  <c r="AA463" i="16"/>
  <c r="AC463" i="16"/>
  <c r="AD463" i="16"/>
  <c r="Z464" i="16"/>
  <c r="AA464" i="16"/>
  <c r="AC464" i="16"/>
  <c r="AD464" i="16"/>
  <c r="Z465" i="16"/>
  <c r="AA465" i="16"/>
  <c r="AC465" i="16"/>
  <c r="AD465" i="16"/>
  <c r="Z466" i="16"/>
  <c r="AA466" i="16"/>
  <c r="AC466" i="16"/>
  <c r="AD466" i="16"/>
  <c r="Z467" i="16"/>
  <c r="AA467" i="16"/>
  <c r="AC467" i="16"/>
  <c r="AD467" i="16"/>
  <c r="Z468" i="16"/>
  <c r="AA468" i="16"/>
  <c r="AC468" i="16"/>
  <c r="AD468" i="16"/>
  <c r="Z469" i="16"/>
  <c r="AA469" i="16"/>
  <c r="AC469" i="16"/>
  <c r="AD469" i="16"/>
  <c r="Z470" i="16"/>
  <c r="AA470" i="16"/>
  <c r="AC470" i="16"/>
  <c r="AD470" i="16"/>
  <c r="Z471" i="16"/>
  <c r="AA471" i="16"/>
  <c r="AC471" i="16"/>
  <c r="AD471" i="16"/>
  <c r="Z472" i="16"/>
  <c r="AA472" i="16"/>
  <c r="AC472" i="16"/>
  <c r="AD472" i="16"/>
  <c r="Z473" i="16"/>
  <c r="AA473" i="16"/>
  <c r="AC473" i="16"/>
  <c r="AD473" i="16"/>
  <c r="Z474" i="16"/>
  <c r="AA474" i="16"/>
  <c r="AC474" i="16"/>
  <c r="AD474" i="16"/>
  <c r="Z475" i="16"/>
  <c r="AA475" i="16"/>
  <c r="AC475" i="16"/>
  <c r="AD475" i="16"/>
  <c r="Z476" i="16"/>
  <c r="AA476" i="16"/>
  <c r="AC476" i="16"/>
  <c r="AD476" i="16"/>
  <c r="Z477" i="16"/>
  <c r="AA477" i="16"/>
  <c r="AC477" i="16"/>
  <c r="AD477" i="16"/>
  <c r="Z478" i="16"/>
  <c r="AA478" i="16"/>
  <c r="AC478" i="16"/>
  <c r="AD478" i="16"/>
  <c r="Z479" i="16"/>
  <c r="AA479" i="16"/>
  <c r="AC479" i="16"/>
  <c r="AD479" i="16"/>
  <c r="Z480" i="16"/>
  <c r="AA480" i="16"/>
  <c r="AC480" i="16"/>
  <c r="AD480" i="16"/>
  <c r="Z481" i="16"/>
  <c r="AA481" i="16"/>
  <c r="AC481" i="16"/>
  <c r="AD481" i="16"/>
  <c r="Z482" i="16"/>
  <c r="AA482" i="16"/>
  <c r="AC482" i="16"/>
  <c r="AD482" i="16"/>
  <c r="Z483" i="16"/>
  <c r="AA483" i="16"/>
  <c r="AC483" i="16"/>
  <c r="AD483" i="16"/>
  <c r="Z484" i="16"/>
  <c r="AA484" i="16"/>
  <c r="AC484" i="16"/>
  <c r="AD484" i="16"/>
  <c r="Z485" i="16"/>
  <c r="AA485" i="16"/>
  <c r="AC485" i="16"/>
  <c r="AD485" i="16"/>
  <c r="Z486" i="16"/>
  <c r="AA486" i="16"/>
  <c r="AC486" i="16"/>
  <c r="AD486" i="16"/>
  <c r="Z487" i="16"/>
  <c r="AA487" i="16"/>
  <c r="AC487" i="16"/>
  <c r="AD487" i="16"/>
  <c r="Z488" i="16"/>
  <c r="AA488" i="16"/>
  <c r="AC488" i="16"/>
  <c r="AD488" i="16"/>
  <c r="Z489" i="16"/>
  <c r="AA489" i="16"/>
  <c r="AC489" i="16"/>
  <c r="AD489" i="16"/>
  <c r="Z490" i="16"/>
  <c r="AA490" i="16"/>
  <c r="AC490" i="16"/>
  <c r="AD490" i="16"/>
  <c r="Z491" i="16"/>
  <c r="AA491" i="16"/>
  <c r="AC491" i="16"/>
  <c r="AD491" i="16"/>
  <c r="Z492" i="16"/>
  <c r="AA492" i="16"/>
  <c r="AC492" i="16"/>
  <c r="AD492" i="16"/>
  <c r="Z493" i="16"/>
  <c r="AA493" i="16"/>
  <c r="AC493" i="16"/>
  <c r="AD493" i="16"/>
  <c r="Z494" i="16"/>
  <c r="AA494" i="16"/>
  <c r="AC494" i="16"/>
  <c r="AD494" i="16"/>
  <c r="Z495" i="16"/>
  <c r="AA495" i="16"/>
  <c r="AC495" i="16"/>
  <c r="AD495" i="16"/>
  <c r="Z496" i="16"/>
  <c r="AA496" i="16"/>
  <c r="AC496" i="16"/>
  <c r="AD496" i="16"/>
  <c r="Z497" i="16"/>
  <c r="AA497" i="16"/>
  <c r="AC497" i="16"/>
  <c r="AD497" i="16"/>
  <c r="Z498" i="16"/>
  <c r="AA498" i="16"/>
  <c r="AC498" i="16"/>
  <c r="AD498" i="16"/>
  <c r="Z499" i="16"/>
  <c r="AA499" i="16"/>
  <c r="AC499" i="16"/>
  <c r="AD499" i="16"/>
  <c r="Z500" i="16"/>
  <c r="AA500" i="16"/>
  <c r="AC500" i="16"/>
  <c r="AD500" i="16"/>
  <c r="Z501" i="16"/>
  <c r="AA501" i="16"/>
  <c r="AC501" i="16"/>
  <c r="AD501" i="16"/>
  <c r="Z502" i="16"/>
  <c r="AA502" i="16"/>
  <c r="AC502" i="16"/>
  <c r="AD502" i="16"/>
  <c r="Z503" i="16"/>
  <c r="AA503" i="16"/>
  <c r="AC503" i="16"/>
  <c r="AD503" i="16"/>
  <c r="Z504" i="16"/>
  <c r="AA504" i="16"/>
  <c r="AC504" i="16"/>
  <c r="AD504" i="16"/>
  <c r="Z505" i="16"/>
  <c r="AA505" i="16"/>
  <c r="AC505" i="16"/>
  <c r="AD505" i="16"/>
  <c r="Z506" i="16"/>
  <c r="AA506" i="16"/>
  <c r="AC506" i="16"/>
  <c r="AD506" i="16"/>
  <c r="Z507" i="16"/>
  <c r="AA507" i="16"/>
  <c r="AC507" i="16"/>
  <c r="AD507" i="16"/>
  <c r="Z508" i="16"/>
  <c r="AA508" i="16"/>
  <c r="AC508" i="16"/>
  <c r="AD508" i="16"/>
  <c r="Z509" i="16"/>
  <c r="AA509" i="16"/>
  <c r="AC509" i="16"/>
  <c r="AD509" i="16"/>
  <c r="Z510" i="16"/>
  <c r="AA510" i="16"/>
  <c r="AC510" i="16"/>
  <c r="AD510" i="16"/>
  <c r="Z511" i="16"/>
  <c r="AA511" i="16"/>
  <c r="AC511" i="16"/>
  <c r="AD511" i="16"/>
  <c r="Z512" i="16"/>
  <c r="AA512" i="16"/>
  <c r="AC512" i="16"/>
  <c r="AD512" i="16"/>
  <c r="Z513" i="16"/>
  <c r="AA513" i="16"/>
  <c r="AC513" i="16"/>
  <c r="AD513" i="16"/>
  <c r="Z514" i="16"/>
  <c r="AA514" i="16"/>
  <c r="AC514" i="16"/>
  <c r="AD514" i="16"/>
  <c r="Z515" i="16"/>
  <c r="AA515" i="16"/>
  <c r="AC515" i="16"/>
  <c r="AD515" i="16"/>
  <c r="Z516" i="16"/>
  <c r="AA516" i="16"/>
  <c r="AC516" i="16"/>
  <c r="AD516" i="16"/>
  <c r="Z517" i="16"/>
  <c r="AA517" i="16"/>
  <c r="AC517" i="16"/>
  <c r="AD517" i="16"/>
  <c r="Z518" i="16"/>
  <c r="AA518" i="16"/>
  <c r="AC518" i="16"/>
  <c r="AD518" i="16"/>
  <c r="Z519" i="16"/>
  <c r="AA519" i="16"/>
  <c r="AC519" i="16"/>
  <c r="AD519" i="16"/>
  <c r="Z520" i="16"/>
  <c r="AA520" i="16"/>
  <c r="AC520" i="16"/>
  <c r="AD520" i="16"/>
  <c r="Z521" i="16"/>
  <c r="AA521" i="16"/>
  <c r="AC521" i="16"/>
  <c r="AD521" i="16"/>
  <c r="Z522" i="16"/>
  <c r="AA522" i="16"/>
  <c r="AC522" i="16"/>
  <c r="AD522" i="16"/>
  <c r="Z523" i="16"/>
  <c r="AA523" i="16"/>
  <c r="AC523" i="16"/>
  <c r="AD523" i="16"/>
  <c r="Z524" i="16"/>
  <c r="AA524" i="16"/>
  <c r="AC524" i="16"/>
  <c r="AD524" i="16"/>
  <c r="Z525" i="16"/>
  <c r="AA525" i="16"/>
  <c r="AC525" i="16"/>
  <c r="AD525" i="16"/>
  <c r="Z526" i="16"/>
  <c r="AA526" i="16"/>
  <c r="AC526" i="16"/>
  <c r="AD526" i="16"/>
  <c r="Z527" i="16"/>
  <c r="AA527" i="16"/>
  <c r="AC527" i="16"/>
  <c r="AD527" i="16"/>
  <c r="Z528" i="16"/>
  <c r="AA528" i="16"/>
  <c r="AC528" i="16"/>
  <c r="AD528" i="16"/>
  <c r="Z529" i="16"/>
  <c r="AA529" i="16"/>
  <c r="AC529" i="16"/>
  <c r="AD529" i="16"/>
  <c r="Z530" i="16"/>
  <c r="AA530" i="16"/>
  <c r="AC530" i="16"/>
  <c r="AD530" i="16"/>
  <c r="Z531" i="16"/>
  <c r="AA531" i="16"/>
  <c r="AC531" i="16"/>
  <c r="AD531" i="16"/>
  <c r="Z532" i="16"/>
  <c r="AA532" i="16"/>
  <c r="AC532" i="16"/>
  <c r="AD532" i="16"/>
  <c r="Z533" i="16"/>
  <c r="AA533" i="16"/>
  <c r="AC533" i="16"/>
  <c r="AD533" i="16"/>
  <c r="Z534" i="16"/>
  <c r="AA534" i="16"/>
  <c r="AC534" i="16"/>
  <c r="AD534" i="16"/>
  <c r="Z535" i="16"/>
  <c r="AA535" i="16"/>
  <c r="AC535" i="16"/>
  <c r="AD535" i="16"/>
  <c r="Z536" i="16"/>
  <c r="AA536" i="16"/>
  <c r="AC536" i="16"/>
  <c r="AD536" i="16"/>
  <c r="Z537" i="16"/>
  <c r="AA537" i="16"/>
  <c r="AC537" i="16"/>
  <c r="AD537" i="16"/>
  <c r="Z538" i="16"/>
  <c r="AA538" i="16"/>
  <c r="AC538" i="16"/>
  <c r="AD538" i="16"/>
  <c r="Z539" i="16"/>
  <c r="AA539" i="16"/>
  <c r="AC539" i="16"/>
  <c r="AD539" i="16"/>
  <c r="Z540" i="16"/>
  <c r="AA540" i="16"/>
  <c r="AC540" i="16"/>
  <c r="AD540" i="16"/>
  <c r="Z541" i="16"/>
  <c r="AA541" i="16"/>
  <c r="AC541" i="16"/>
  <c r="AD541" i="16"/>
  <c r="Z542" i="16"/>
  <c r="AA542" i="16"/>
  <c r="AC542" i="16"/>
  <c r="AD542" i="16"/>
  <c r="Z543" i="16"/>
  <c r="AA543" i="16"/>
  <c r="AC543" i="16"/>
  <c r="AD543" i="16"/>
  <c r="Z544" i="16"/>
  <c r="AA544" i="16"/>
  <c r="AC544" i="16"/>
  <c r="AD544" i="16"/>
  <c r="Z545" i="16"/>
  <c r="AA545" i="16"/>
  <c r="AC545" i="16"/>
  <c r="AD545" i="16"/>
  <c r="Z546" i="16"/>
  <c r="AA546" i="16"/>
  <c r="AC546" i="16"/>
  <c r="AD546" i="16"/>
  <c r="Z547" i="16"/>
  <c r="AA547" i="16"/>
  <c r="AC547" i="16"/>
  <c r="AD547" i="16"/>
  <c r="Z548" i="16"/>
  <c r="AA548" i="16"/>
  <c r="AC548" i="16"/>
  <c r="AD548" i="16"/>
  <c r="Z549" i="16"/>
  <c r="AA549" i="16"/>
  <c r="AC549" i="16"/>
  <c r="AD549" i="16"/>
  <c r="Z550" i="16"/>
  <c r="AA550" i="16"/>
  <c r="AC550" i="16"/>
  <c r="AD550" i="16"/>
  <c r="Z551" i="16"/>
  <c r="AA551" i="16"/>
  <c r="AC551" i="16"/>
  <c r="AD551" i="16"/>
  <c r="Z552" i="16"/>
  <c r="AA552" i="16"/>
  <c r="AC552" i="16"/>
  <c r="AD552" i="16"/>
  <c r="Z553" i="16"/>
  <c r="AA553" i="16"/>
  <c r="AC553" i="16"/>
  <c r="AD553" i="16"/>
  <c r="Z554" i="16"/>
  <c r="AA554" i="16"/>
  <c r="AC554" i="16"/>
  <c r="AD554" i="16"/>
  <c r="Z555" i="16"/>
  <c r="AA555" i="16"/>
  <c r="AC555" i="16"/>
  <c r="AD555" i="16"/>
  <c r="Z556" i="16"/>
  <c r="AA556" i="16"/>
  <c r="AC556" i="16"/>
  <c r="AD556" i="16"/>
  <c r="Z557" i="16"/>
  <c r="AA557" i="16"/>
  <c r="AC557" i="16"/>
  <c r="AD557" i="16"/>
  <c r="Z558" i="16"/>
  <c r="AA558" i="16"/>
  <c r="AC558" i="16"/>
  <c r="AD558" i="16"/>
  <c r="Z559" i="16"/>
  <c r="AA559" i="16"/>
  <c r="AC559" i="16"/>
  <c r="AD559" i="16"/>
  <c r="Z560" i="16"/>
  <c r="AA560" i="16"/>
  <c r="AC560" i="16"/>
  <c r="AD560" i="16"/>
  <c r="Z561" i="16"/>
  <c r="AA561" i="16"/>
  <c r="AC561" i="16"/>
  <c r="AD561" i="16"/>
  <c r="Z562" i="16"/>
  <c r="AA562" i="16"/>
  <c r="AC562" i="16"/>
  <c r="AD562" i="16"/>
  <c r="Z563" i="16"/>
  <c r="AA563" i="16"/>
  <c r="AC563" i="16"/>
  <c r="AD563" i="16"/>
  <c r="Z564" i="16"/>
  <c r="AA564" i="16"/>
  <c r="AC564" i="16"/>
  <c r="AD564" i="16"/>
  <c r="Z565" i="16"/>
  <c r="AA565" i="16"/>
  <c r="AC565" i="16"/>
  <c r="AD565" i="16"/>
  <c r="Z566" i="16"/>
  <c r="AA566" i="16"/>
  <c r="AC566" i="16"/>
  <c r="AD566" i="16"/>
  <c r="Z567" i="16"/>
  <c r="AA567" i="16"/>
  <c r="AC567" i="16"/>
  <c r="AD567" i="16"/>
  <c r="Z568" i="16"/>
  <c r="AA568" i="16"/>
  <c r="AC568" i="16"/>
  <c r="AD568" i="16"/>
  <c r="Z569" i="16"/>
  <c r="AA569" i="16"/>
  <c r="AC569" i="16"/>
  <c r="AD569" i="16"/>
  <c r="Z570" i="16"/>
  <c r="AA570" i="16"/>
  <c r="AC570" i="16"/>
  <c r="AD570" i="16"/>
  <c r="Z571" i="16"/>
  <c r="AA571" i="16"/>
  <c r="AC571" i="16"/>
  <c r="AD571" i="16"/>
  <c r="Z572" i="16"/>
  <c r="AA572" i="16"/>
  <c r="AC572" i="16"/>
  <c r="AD572" i="16"/>
  <c r="Z573" i="16"/>
  <c r="AA573" i="16"/>
  <c r="AC573" i="16"/>
  <c r="AD573" i="16"/>
  <c r="Z574" i="16"/>
  <c r="AA574" i="16"/>
  <c r="AC574" i="16"/>
  <c r="AD574" i="16"/>
  <c r="Z575" i="16"/>
  <c r="AA575" i="16"/>
  <c r="AC575" i="16"/>
  <c r="AD575" i="16"/>
  <c r="Z576" i="16"/>
  <c r="AA576" i="16"/>
  <c r="AC576" i="16"/>
  <c r="AD576" i="16"/>
  <c r="Z577" i="16"/>
  <c r="AA577" i="16"/>
  <c r="AC577" i="16"/>
  <c r="AD577" i="16"/>
  <c r="Z578" i="16"/>
  <c r="AA578" i="16"/>
  <c r="AC578" i="16"/>
  <c r="AD578" i="16"/>
  <c r="Z579" i="16"/>
  <c r="AA579" i="16"/>
  <c r="AC579" i="16"/>
  <c r="AD579" i="16"/>
  <c r="Z580" i="16"/>
  <c r="AA580" i="16"/>
  <c r="AC580" i="16"/>
  <c r="AD580" i="16"/>
  <c r="Z581" i="16"/>
  <c r="AA581" i="16"/>
  <c r="AC581" i="16"/>
  <c r="AD581" i="16"/>
  <c r="Z582" i="16"/>
  <c r="AA582" i="16"/>
  <c r="AC582" i="16"/>
  <c r="AD582" i="16"/>
  <c r="Z583" i="16"/>
  <c r="AA583" i="16"/>
  <c r="AC583" i="16"/>
  <c r="AD583" i="16"/>
  <c r="Z584" i="16"/>
  <c r="AA584" i="16"/>
  <c r="AC584" i="16"/>
  <c r="AD584" i="16"/>
  <c r="Z585" i="16"/>
  <c r="AA585" i="16"/>
  <c r="AC585" i="16"/>
  <c r="AD585" i="16"/>
  <c r="Z586" i="16"/>
  <c r="AA586" i="16"/>
  <c r="AC586" i="16"/>
  <c r="AD586" i="16"/>
  <c r="Z587" i="16"/>
  <c r="AA587" i="16"/>
  <c r="AC587" i="16"/>
  <c r="AD587" i="16"/>
  <c r="Z588" i="16"/>
  <c r="AA588" i="16"/>
  <c r="AC588" i="16"/>
  <c r="AD588" i="16"/>
  <c r="Z589" i="16"/>
  <c r="AA589" i="16"/>
  <c r="AC589" i="16"/>
  <c r="AD589" i="16"/>
  <c r="Z590" i="16"/>
  <c r="AA590" i="16"/>
  <c r="AC590" i="16"/>
  <c r="AD590" i="16"/>
  <c r="Z591" i="16"/>
  <c r="AA591" i="16"/>
  <c r="AC591" i="16"/>
  <c r="AD591" i="16"/>
  <c r="Z592" i="16"/>
  <c r="AA592" i="16"/>
  <c r="AC592" i="16"/>
  <c r="AD592" i="16"/>
  <c r="Z593" i="16"/>
  <c r="AA593" i="16"/>
  <c r="AC593" i="16"/>
  <c r="AD593" i="16"/>
  <c r="Z594" i="16"/>
  <c r="AA594" i="16"/>
  <c r="AC594" i="16"/>
  <c r="AD594" i="16"/>
  <c r="Z595" i="16"/>
  <c r="AA595" i="16"/>
  <c r="AC595" i="16"/>
  <c r="AD595" i="16"/>
  <c r="Z596" i="16"/>
  <c r="AA596" i="16"/>
  <c r="AC596" i="16"/>
  <c r="AD596" i="16"/>
  <c r="Z597" i="16"/>
  <c r="AA597" i="16"/>
  <c r="AC597" i="16"/>
  <c r="AD597" i="16"/>
  <c r="Z598" i="16"/>
  <c r="AA598" i="16"/>
  <c r="AC598" i="16"/>
  <c r="AD598" i="16"/>
  <c r="Z599" i="16"/>
  <c r="AA599" i="16"/>
  <c r="AC599" i="16"/>
  <c r="AD599" i="16"/>
  <c r="Z600" i="16"/>
  <c r="AA600" i="16"/>
  <c r="AC600" i="16"/>
  <c r="AD600" i="16"/>
  <c r="Z601" i="16"/>
  <c r="AA601" i="16"/>
  <c r="AC601" i="16"/>
  <c r="AD601" i="16"/>
  <c r="Z602" i="16"/>
  <c r="AA602" i="16"/>
  <c r="AC602" i="16"/>
  <c r="AD602" i="16"/>
  <c r="Z603" i="16"/>
  <c r="AA603" i="16"/>
  <c r="AC603" i="16"/>
  <c r="AD603" i="16"/>
  <c r="Z604" i="16"/>
  <c r="AA604" i="16"/>
  <c r="AC604" i="16"/>
  <c r="AD604" i="16"/>
  <c r="Z605" i="16"/>
  <c r="AA605" i="16"/>
  <c r="AC605" i="16"/>
  <c r="AD605" i="16"/>
  <c r="Z606" i="16"/>
  <c r="AA606" i="16"/>
  <c r="AC606" i="16"/>
  <c r="AD606" i="16"/>
  <c r="Z607" i="16"/>
  <c r="AA607" i="16"/>
  <c r="AC607" i="16"/>
  <c r="AD607" i="16"/>
  <c r="Z608" i="16"/>
  <c r="AA608" i="16"/>
  <c r="AC608" i="16"/>
  <c r="AD608" i="16"/>
  <c r="Z609" i="16"/>
  <c r="AA609" i="16"/>
  <c r="AC609" i="16"/>
  <c r="AD609" i="16"/>
  <c r="Z610" i="16"/>
  <c r="AA610" i="16"/>
  <c r="AC610" i="16"/>
  <c r="AD610" i="16"/>
  <c r="Z611" i="16"/>
  <c r="AA611" i="16"/>
  <c r="AC611" i="16"/>
  <c r="AD611" i="16"/>
  <c r="Z612" i="16"/>
  <c r="AA612" i="16"/>
  <c r="AC612" i="16"/>
  <c r="AD612" i="16"/>
  <c r="Z613" i="16"/>
  <c r="AA613" i="16"/>
  <c r="AC613" i="16"/>
  <c r="AD613" i="16"/>
  <c r="Z614" i="16"/>
  <c r="AA614" i="16"/>
  <c r="AC614" i="16"/>
  <c r="AD614" i="16"/>
  <c r="Z615" i="16"/>
  <c r="AA615" i="16"/>
  <c r="AC615" i="16"/>
  <c r="AD615" i="16"/>
  <c r="Z616" i="16"/>
  <c r="AA616" i="16"/>
  <c r="AC616" i="16"/>
  <c r="AD616" i="16"/>
  <c r="Z617" i="16"/>
  <c r="AA617" i="16"/>
  <c r="AC617" i="16"/>
  <c r="AD617" i="16"/>
  <c r="Z618" i="16"/>
  <c r="AA618" i="16"/>
  <c r="AC618" i="16"/>
  <c r="AD618" i="16"/>
  <c r="Z619" i="16"/>
  <c r="AA619" i="16"/>
  <c r="AC619" i="16"/>
  <c r="AD619" i="16"/>
  <c r="Z620" i="16"/>
  <c r="AA620" i="16"/>
  <c r="AC620" i="16"/>
  <c r="AD620" i="16"/>
  <c r="Z621" i="16"/>
  <c r="AA621" i="16"/>
  <c r="AC621" i="16"/>
  <c r="AD621" i="16"/>
  <c r="Z622" i="16"/>
  <c r="AA622" i="16"/>
  <c r="AC622" i="16"/>
  <c r="AD622" i="16"/>
  <c r="Z623" i="16"/>
  <c r="AA623" i="16"/>
  <c r="AC623" i="16"/>
  <c r="AD623" i="16"/>
  <c r="Z624" i="16"/>
  <c r="AA624" i="16"/>
  <c r="AC624" i="16"/>
  <c r="AD624" i="16"/>
  <c r="Z625" i="16"/>
  <c r="AA625" i="16"/>
  <c r="AC625" i="16"/>
  <c r="AD625" i="16"/>
  <c r="Z626" i="16"/>
  <c r="AA626" i="16"/>
  <c r="AC626" i="16"/>
  <c r="AD626" i="16"/>
  <c r="Z627" i="16"/>
  <c r="AA627" i="16"/>
  <c r="AC627" i="16"/>
  <c r="AD627" i="16"/>
  <c r="Z628" i="16"/>
  <c r="AA628" i="16"/>
  <c r="AC628" i="16"/>
  <c r="AD628" i="16"/>
  <c r="Z629" i="16"/>
  <c r="AA629" i="16"/>
  <c r="AC629" i="16"/>
  <c r="AD629" i="16"/>
  <c r="Z630" i="16"/>
  <c r="AA630" i="16"/>
  <c r="AC630" i="16"/>
  <c r="AD630" i="16"/>
  <c r="Z631" i="16"/>
  <c r="AA631" i="16"/>
  <c r="AC631" i="16"/>
  <c r="AD631" i="16"/>
  <c r="Z632" i="16"/>
  <c r="AA632" i="16"/>
  <c r="AC632" i="16"/>
  <c r="AD632" i="16"/>
  <c r="Z633" i="16"/>
  <c r="AA633" i="16"/>
  <c r="AC633" i="16"/>
  <c r="AD633" i="16"/>
  <c r="Z634" i="16"/>
  <c r="AA634" i="16"/>
  <c r="AC634" i="16"/>
  <c r="AD634" i="16"/>
  <c r="Z635" i="16"/>
  <c r="AA635" i="16"/>
  <c r="AC635" i="16"/>
  <c r="AD635" i="16"/>
  <c r="Z636" i="16"/>
  <c r="AA636" i="16"/>
  <c r="AC636" i="16"/>
  <c r="AD636" i="16"/>
  <c r="Z637" i="16"/>
  <c r="AA637" i="16"/>
  <c r="AC637" i="16"/>
  <c r="AD637" i="16"/>
  <c r="Z638" i="16"/>
  <c r="AA638" i="16"/>
  <c r="AC638" i="16"/>
  <c r="AD638" i="16"/>
  <c r="Z639" i="16"/>
  <c r="AA639" i="16"/>
  <c r="AC639" i="16"/>
  <c r="AD639" i="16"/>
  <c r="Z640" i="16"/>
  <c r="AA640" i="16"/>
  <c r="AC640" i="16"/>
  <c r="AD640" i="16"/>
  <c r="Z641" i="16"/>
  <c r="AA641" i="16"/>
  <c r="AC641" i="16"/>
  <c r="AD641" i="16"/>
  <c r="Z642" i="16"/>
  <c r="AA642" i="16"/>
  <c r="AC642" i="16"/>
  <c r="AD642" i="16"/>
  <c r="Z643" i="16"/>
  <c r="AA643" i="16"/>
  <c r="AC643" i="16"/>
  <c r="AD643" i="16"/>
  <c r="Z644" i="16"/>
  <c r="AA644" i="16"/>
  <c r="AC644" i="16"/>
  <c r="AD644" i="16"/>
  <c r="Z645" i="16"/>
  <c r="AA645" i="16"/>
  <c r="AC645" i="16"/>
  <c r="AD645" i="16"/>
  <c r="Z646" i="16"/>
  <c r="AA646" i="16"/>
  <c r="AC646" i="16"/>
  <c r="AD646" i="16"/>
  <c r="Z647" i="16"/>
  <c r="AA647" i="16"/>
  <c r="AC647" i="16"/>
  <c r="AD647" i="16"/>
  <c r="Z648" i="16"/>
  <c r="AA648" i="16"/>
  <c r="AC648" i="16"/>
  <c r="AD648" i="16"/>
  <c r="Z649" i="16"/>
  <c r="AA649" i="16"/>
  <c r="AC649" i="16"/>
  <c r="AD649" i="16"/>
  <c r="Z650" i="16"/>
  <c r="AA650" i="16"/>
  <c r="AC650" i="16"/>
  <c r="AD650" i="16"/>
  <c r="Z651" i="16"/>
  <c r="AA651" i="16"/>
  <c r="AC651" i="16"/>
  <c r="AD651" i="16"/>
  <c r="Z652" i="16"/>
  <c r="AA652" i="16"/>
  <c r="AC652" i="16"/>
  <c r="AD652" i="16"/>
  <c r="Z653" i="16"/>
  <c r="AA653" i="16"/>
  <c r="AC653" i="16"/>
  <c r="AD653" i="16"/>
  <c r="Z654" i="16"/>
  <c r="AA654" i="16"/>
  <c r="AC654" i="16"/>
  <c r="AD654" i="16"/>
  <c r="Z655" i="16"/>
  <c r="AA655" i="16"/>
  <c r="AC655" i="16"/>
  <c r="AD655" i="16"/>
  <c r="Z656" i="16"/>
  <c r="AA656" i="16"/>
  <c r="AC656" i="16"/>
  <c r="AD656" i="16"/>
  <c r="Z657" i="16"/>
  <c r="AA657" i="16"/>
  <c r="AC657" i="16"/>
  <c r="AD657" i="16"/>
  <c r="Z658" i="16"/>
  <c r="AA658" i="16"/>
  <c r="AC658" i="16"/>
  <c r="AD658" i="16"/>
  <c r="Z659" i="16"/>
  <c r="AA659" i="16"/>
  <c r="AC659" i="16"/>
  <c r="AD659" i="16"/>
  <c r="Z660" i="16"/>
  <c r="AA660" i="16"/>
  <c r="AC660" i="16"/>
  <c r="AD660" i="16"/>
  <c r="Z661" i="16"/>
  <c r="AA661" i="16"/>
  <c r="AC661" i="16"/>
  <c r="AD661" i="16"/>
  <c r="Z662" i="16"/>
  <c r="AA662" i="16"/>
  <c r="AC662" i="16"/>
  <c r="AD662" i="16"/>
  <c r="Z663" i="16"/>
  <c r="AA663" i="16"/>
  <c r="AC663" i="16"/>
  <c r="AD663" i="16"/>
  <c r="Z664" i="16"/>
  <c r="AA664" i="16"/>
  <c r="AC664" i="16"/>
  <c r="AD664" i="16"/>
  <c r="Z665" i="16"/>
  <c r="AA665" i="16"/>
  <c r="AC665" i="16"/>
  <c r="AD665" i="16"/>
  <c r="Z666" i="16"/>
  <c r="AA666" i="16"/>
  <c r="AC666" i="16"/>
  <c r="AD666" i="16"/>
  <c r="Z667" i="16"/>
  <c r="AA667" i="16"/>
  <c r="AC667" i="16"/>
  <c r="AD667" i="16"/>
  <c r="Z668" i="16"/>
  <c r="AA668" i="16"/>
  <c r="AC668" i="16"/>
  <c r="AD668" i="16"/>
  <c r="Z669" i="16"/>
  <c r="AA669" i="16"/>
  <c r="AC669" i="16"/>
  <c r="AD669" i="16"/>
  <c r="Z670" i="16"/>
  <c r="AA670" i="16"/>
  <c r="AC670" i="16"/>
  <c r="AD670" i="16"/>
  <c r="Z671" i="16"/>
  <c r="AA671" i="16"/>
  <c r="AC671" i="16"/>
  <c r="AD671" i="16"/>
  <c r="Z672" i="16"/>
  <c r="AA672" i="16"/>
  <c r="AC672" i="16"/>
  <c r="AD672" i="16"/>
  <c r="Z673" i="16"/>
  <c r="AA673" i="16"/>
  <c r="AC673" i="16"/>
  <c r="AD673" i="16"/>
  <c r="Z674" i="16"/>
  <c r="AA674" i="16"/>
  <c r="AC674" i="16"/>
  <c r="AD674" i="16"/>
  <c r="Z675" i="16"/>
  <c r="AA675" i="16"/>
  <c r="AC675" i="16"/>
  <c r="AD675" i="16"/>
  <c r="Z676" i="16"/>
  <c r="AA676" i="16"/>
  <c r="AC676" i="16"/>
  <c r="AD676" i="16"/>
  <c r="Z677" i="16"/>
  <c r="AA677" i="16"/>
  <c r="AC677" i="16"/>
  <c r="AD677" i="16"/>
  <c r="Z678" i="16"/>
  <c r="AA678" i="16"/>
  <c r="AC678" i="16"/>
  <c r="AD678" i="16"/>
  <c r="Z679" i="16"/>
  <c r="AA679" i="16"/>
  <c r="AC679" i="16"/>
  <c r="AD679" i="16"/>
  <c r="Z680" i="16"/>
  <c r="AA680" i="16"/>
  <c r="AC680" i="16"/>
  <c r="AD680" i="16"/>
  <c r="Z681" i="16"/>
  <c r="AA681" i="16"/>
  <c r="AC681" i="16"/>
  <c r="AD681" i="16"/>
  <c r="Z682" i="16"/>
  <c r="AA682" i="16"/>
  <c r="AC682" i="16"/>
  <c r="AD682" i="16"/>
  <c r="Z683" i="16"/>
  <c r="AA683" i="16"/>
  <c r="AC683" i="16"/>
  <c r="AD683" i="16"/>
  <c r="Z684" i="16"/>
  <c r="AA684" i="16"/>
  <c r="AC684" i="16"/>
  <c r="AD684" i="16"/>
  <c r="Z685" i="16"/>
  <c r="AA685" i="16"/>
  <c r="AC685" i="16"/>
  <c r="AD685" i="16"/>
  <c r="Z686" i="16"/>
  <c r="AA686" i="16"/>
  <c r="AC686" i="16"/>
  <c r="AD686" i="16"/>
  <c r="Z687" i="16"/>
  <c r="AA687" i="16"/>
  <c r="AC687" i="16"/>
  <c r="AD687" i="16"/>
  <c r="Z688" i="16"/>
  <c r="AA688" i="16"/>
  <c r="AC688" i="16"/>
  <c r="AD688" i="16"/>
  <c r="Z689" i="16"/>
  <c r="AA689" i="16"/>
  <c r="AC689" i="16"/>
  <c r="AD689" i="16"/>
  <c r="Z690" i="16"/>
  <c r="AA690" i="16"/>
  <c r="AC690" i="16"/>
  <c r="AD690" i="16"/>
  <c r="Z691" i="16"/>
  <c r="AA691" i="16"/>
  <c r="AC691" i="16"/>
  <c r="AD691" i="16"/>
  <c r="Z692" i="16"/>
  <c r="AA692" i="16"/>
  <c r="AC692" i="16"/>
  <c r="AD692" i="16"/>
  <c r="Z693" i="16"/>
  <c r="AA693" i="16"/>
  <c r="AC693" i="16"/>
  <c r="AD693" i="16"/>
  <c r="Z694" i="16"/>
  <c r="AA694" i="16"/>
  <c r="AC694" i="16"/>
  <c r="AD694" i="16"/>
  <c r="Z695" i="16"/>
  <c r="AA695" i="16"/>
  <c r="AC695" i="16"/>
  <c r="AD695" i="16"/>
  <c r="Z696" i="16"/>
  <c r="AA696" i="16"/>
  <c r="AC696" i="16"/>
  <c r="AD696" i="16"/>
  <c r="Z697" i="16"/>
  <c r="AA697" i="16"/>
  <c r="AC697" i="16"/>
  <c r="AD697" i="16"/>
  <c r="Z698" i="16"/>
  <c r="AA698" i="16"/>
  <c r="AC698" i="16"/>
  <c r="AD698" i="16"/>
  <c r="Z699" i="16"/>
  <c r="AA699" i="16"/>
  <c r="AC699" i="16"/>
  <c r="AD699" i="16"/>
  <c r="Z700" i="16"/>
  <c r="AA700" i="16"/>
  <c r="AC700" i="16"/>
  <c r="AD700" i="16"/>
  <c r="Z701" i="16"/>
  <c r="AA701" i="16"/>
  <c r="AC701" i="16"/>
  <c r="AD701" i="16"/>
  <c r="Z702" i="16"/>
  <c r="AA702" i="16"/>
  <c r="AC702" i="16"/>
  <c r="AD702" i="16"/>
  <c r="Z703" i="16"/>
  <c r="AA703" i="16"/>
  <c r="AC703" i="16"/>
  <c r="AD703" i="16"/>
  <c r="Z704" i="16"/>
  <c r="AA704" i="16"/>
  <c r="AC704" i="16"/>
  <c r="AD704" i="16"/>
  <c r="Z705" i="16"/>
  <c r="AA705" i="16"/>
  <c r="AC705" i="16"/>
  <c r="AD705" i="16"/>
  <c r="Z706" i="16"/>
  <c r="AA706" i="16"/>
  <c r="AC706" i="16"/>
  <c r="AD706" i="16"/>
  <c r="Z707" i="16"/>
  <c r="AA707" i="16"/>
  <c r="AC707" i="16"/>
  <c r="AD707" i="16"/>
  <c r="Z708" i="16"/>
  <c r="AA708" i="16"/>
  <c r="AC708" i="16"/>
  <c r="AD708" i="16"/>
  <c r="Z709" i="16"/>
  <c r="AA709" i="16"/>
  <c r="AC709" i="16"/>
  <c r="AD709" i="16"/>
  <c r="Z710" i="16"/>
  <c r="AA710" i="16"/>
  <c r="AC710" i="16"/>
  <c r="AD710" i="16"/>
  <c r="Z711" i="16"/>
  <c r="AA711" i="16"/>
  <c r="AC711" i="16"/>
  <c r="AD711" i="16"/>
  <c r="Z712" i="16"/>
  <c r="AA712" i="16"/>
  <c r="AC712" i="16"/>
  <c r="AD712" i="16"/>
  <c r="Z713" i="16"/>
  <c r="AA713" i="16"/>
  <c r="AC713" i="16"/>
  <c r="AD713" i="16"/>
  <c r="Z714" i="16"/>
  <c r="AA714" i="16"/>
  <c r="AC714" i="16"/>
  <c r="AD714" i="16"/>
  <c r="Z715" i="16"/>
  <c r="AA715" i="16"/>
  <c r="AC715" i="16"/>
  <c r="AD715" i="16"/>
  <c r="Z716" i="16"/>
  <c r="AA716" i="16"/>
  <c r="AC716" i="16"/>
  <c r="AD716" i="16"/>
  <c r="Z717" i="16"/>
  <c r="AA717" i="16"/>
  <c r="AC717" i="16"/>
  <c r="AD717" i="16"/>
  <c r="Z718" i="16"/>
  <c r="AA718" i="16"/>
  <c r="AC718" i="16"/>
  <c r="AD718" i="16"/>
  <c r="Z719" i="16"/>
  <c r="AA719" i="16"/>
  <c r="AC719" i="16"/>
  <c r="AD719" i="16"/>
  <c r="Z720" i="16"/>
  <c r="AA720" i="16"/>
  <c r="AC720" i="16"/>
  <c r="AD720" i="16"/>
  <c r="Z721" i="16"/>
  <c r="AA721" i="16"/>
  <c r="AC721" i="16"/>
  <c r="AD721" i="16"/>
  <c r="Z722" i="16"/>
  <c r="AA722" i="16"/>
  <c r="AC722" i="16"/>
  <c r="AD722" i="16"/>
  <c r="Z723" i="16"/>
  <c r="AA723" i="16"/>
  <c r="AC723" i="16"/>
  <c r="AD723" i="16"/>
  <c r="Z724" i="16"/>
  <c r="AA724" i="16"/>
  <c r="AC724" i="16"/>
  <c r="AD724" i="16"/>
  <c r="Z725" i="16"/>
  <c r="AA725" i="16"/>
  <c r="AC725" i="16"/>
  <c r="AD725" i="16"/>
  <c r="Z726" i="16"/>
  <c r="AA726" i="16"/>
  <c r="AC726" i="16"/>
  <c r="AD726" i="16"/>
  <c r="Z727" i="16"/>
  <c r="AA727" i="16"/>
  <c r="AC727" i="16"/>
  <c r="AD727" i="16"/>
  <c r="Z728" i="16"/>
  <c r="AA728" i="16"/>
  <c r="AC728" i="16"/>
  <c r="AD728" i="16"/>
  <c r="Z729" i="16"/>
  <c r="AA729" i="16"/>
  <c r="AC729" i="16"/>
  <c r="AD729" i="16"/>
  <c r="Z730" i="16"/>
  <c r="AA730" i="16"/>
  <c r="AC730" i="16"/>
  <c r="AD730" i="16"/>
  <c r="Z731" i="16"/>
  <c r="AA731" i="16"/>
  <c r="AC731" i="16"/>
  <c r="AD731" i="16"/>
  <c r="Z732" i="16"/>
  <c r="AA732" i="16"/>
  <c r="AC732" i="16"/>
  <c r="AD732" i="16"/>
  <c r="Z733" i="16"/>
  <c r="AA733" i="16"/>
  <c r="AC733" i="16"/>
  <c r="AD733" i="16"/>
  <c r="Z734" i="16"/>
  <c r="AA734" i="16"/>
  <c r="AC734" i="16"/>
  <c r="AD734" i="16"/>
  <c r="Z735" i="16"/>
  <c r="AA735" i="16"/>
  <c r="AC735" i="16"/>
  <c r="AD735" i="16"/>
  <c r="Z736" i="16"/>
  <c r="AA736" i="16"/>
  <c r="AC736" i="16"/>
  <c r="AD736" i="16"/>
  <c r="Z737" i="16"/>
  <c r="AA737" i="16"/>
  <c r="AC737" i="16"/>
  <c r="AD737" i="16"/>
  <c r="Z738" i="16"/>
  <c r="AA738" i="16"/>
  <c r="AC738" i="16"/>
  <c r="AD738" i="16"/>
  <c r="Z739" i="16"/>
  <c r="AA739" i="16"/>
  <c r="AC739" i="16"/>
  <c r="AD739" i="16"/>
  <c r="Z740" i="16"/>
  <c r="AA740" i="16"/>
  <c r="AC740" i="16"/>
  <c r="AD740" i="16"/>
  <c r="Z741" i="16"/>
  <c r="AA741" i="16"/>
  <c r="AC741" i="16"/>
  <c r="AD741" i="16"/>
  <c r="Z742" i="16"/>
  <c r="AA742" i="16"/>
  <c r="AC742" i="16"/>
  <c r="AD742" i="16"/>
  <c r="Z743" i="16"/>
  <c r="AA743" i="16"/>
  <c r="AC743" i="16"/>
  <c r="AD743" i="16"/>
  <c r="Z744" i="16"/>
  <c r="AA744" i="16"/>
  <c r="AC744" i="16"/>
  <c r="AD744" i="16"/>
  <c r="Z745" i="16"/>
  <c r="AA745" i="16"/>
  <c r="AC745" i="16"/>
  <c r="AD745" i="16"/>
  <c r="Z746" i="16"/>
  <c r="AA746" i="16"/>
  <c r="AC746" i="16"/>
  <c r="AD746" i="16"/>
  <c r="Z747" i="16"/>
  <c r="AA747" i="16"/>
  <c r="AC747" i="16"/>
  <c r="AD747" i="16"/>
  <c r="Z748" i="16"/>
  <c r="AA748" i="16"/>
  <c r="AC748" i="16"/>
  <c r="AD748" i="16"/>
  <c r="Z749" i="16"/>
  <c r="AA749" i="16"/>
  <c r="AC749" i="16"/>
  <c r="AD749" i="16"/>
  <c r="Z750" i="16"/>
  <c r="AA750" i="16"/>
  <c r="AC750" i="16"/>
  <c r="AD750" i="16"/>
  <c r="Z751" i="16"/>
  <c r="AA751" i="16"/>
  <c r="AC751" i="16"/>
  <c r="AD751" i="16"/>
  <c r="Z752" i="16"/>
  <c r="AA752" i="16"/>
  <c r="AC752" i="16"/>
  <c r="AD752" i="16"/>
  <c r="Z753" i="16"/>
  <c r="AA753" i="16"/>
  <c r="AC753" i="16"/>
  <c r="AD753" i="16"/>
  <c r="Z754" i="16"/>
  <c r="AA754" i="16"/>
  <c r="AC754" i="16"/>
  <c r="AD754" i="16"/>
  <c r="Z755" i="16"/>
  <c r="AA755" i="16"/>
  <c r="AC755" i="16"/>
  <c r="AD755" i="16"/>
  <c r="Z756" i="16"/>
  <c r="AA756" i="16"/>
  <c r="AC756" i="16"/>
  <c r="AD756" i="16"/>
  <c r="Z757" i="16"/>
  <c r="AA757" i="16"/>
  <c r="AC757" i="16"/>
  <c r="AD757" i="16"/>
  <c r="Z758" i="16"/>
  <c r="AA758" i="16"/>
  <c r="AC758" i="16"/>
  <c r="AD758" i="16"/>
  <c r="Z759" i="16"/>
  <c r="AA759" i="16"/>
  <c r="AC759" i="16"/>
  <c r="AD759" i="16"/>
  <c r="Z760" i="16"/>
  <c r="AA760" i="16"/>
  <c r="AC760" i="16"/>
  <c r="AD760" i="16"/>
  <c r="Z761" i="16"/>
  <c r="AA761" i="16"/>
  <c r="AC761" i="16"/>
  <c r="AD761" i="16"/>
  <c r="Z762" i="16"/>
  <c r="AA762" i="16"/>
  <c r="AC762" i="16"/>
  <c r="AD762" i="16"/>
  <c r="Z763" i="16"/>
  <c r="AA763" i="16"/>
  <c r="AC763" i="16"/>
  <c r="AD763" i="16"/>
  <c r="Z764" i="16"/>
  <c r="AA764" i="16"/>
  <c r="AC764" i="16"/>
  <c r="AD764" i="16"/>
  <c r="Z765" i="16"/>
  <c r="AA765" i="16"/>
  <c r="AC765" i="16"/>
  <c r="AD765" i="16"/>
  <c r="Z766" i="16"/>
  <c r="AA766" i="16"/>
  <c r="AC766" i="16"/>
  <c r="AD766" i="16"/>
  <c r="Z767" i="16"/>
  <c r="AA767" i="16"/>
  <c r="AC767" i="16"/>
  <c r="AD767" i="16"/>
  <c r="Z768" i="16"/>
  <c r="AA768" i="16"/>
  <c r="AC768" i="16"/>
  <c r="AD768" i="16"/>
  <c r="Z769" i="16"/>
  <c r="AA769" i="16"/>
  <c r="AC769" i="16"/>
  <c r="AD769" i="16"/>
  <c r="Z770" i="16"/>
  <c r="AA770" i="16"/>
  <c r="AC770" i="16"/>
  <c r="AD770" i="16"/>
  <c r="Z771" i="16"/>
  <c r="AA771" i="16"/>
  <c r="AC771" i="16"/>
  <c r="AD771" i="16"/>
  <c r="Z772" i="16"/>
  <c r="AA772" i="16"/>
  <c r="AC772" i="16"/>
  <c r="AD772" i="16"/>
  <c r="Z773" i="16"/>
  <c r="AA773" i="16"/>
  <c r="AC773" i="16"/>
  <c r="AD773" i="16"/>
  <c r="Z774" i="16"/>
  <c r="AA774" i="16"/>
  <c r="AC774" i="16"/>
  <c r="AD774" i="16"/>
  <c r="Z775" i="16"/>
  <c r="AA775" i="16"/>
  <c r="AC775" i="16"/>
  <c r="AD775" i="16"/>
  <c r="Z776" i="16"/>
  <c r="AA776" i="16"/>
  <c r="AC776" i="16"/>
  <c r="AD776" i="16"/>
  <c r="Z777" i="16"/>
  <c r="AA777" i="16"/>
  <c r="AC777" i="16"/>
  <c r="AD777" i="16"/>
  <c r="Z778" i="16"/>
  <c r="AA778" i="16"/>
  <c r="AC778" i="16"/>
  <c r="AD778" i="16"/>
  <c r="Z779" i="16"/>
  <c r="AA779" i="16"/>
  <c r="AC779" i="16"/>
  <c r="AD779" i="16"/>
  <c r="Z780" i="16"/>
  <c r="AA780" i="16"/>
  <c r="AB780" i="16"/>
  <c r="AC780" i="16"/>
  <c r="AD780" i="16"/>
  <c r="Z781" i="16"/>
  <c r="AA781" i="16"/>
  <c r="AC781" i="16"/>
  <c r="AD781" i="16"/>
  <c r="Z782" i="16"/>
  <c r="AA782" i="16"/>
  <c r="AC782" i="16"/>
  <c r="AD782" i="16"/>
  <c r="Z783" i="16"/>
  <c r="AA783" i="16"/>
  <c r="AC783" i="16"/>
  <c r="AD783" i="16"/>
  <c r="Z784" i="16"/>
  <c r="AA784" i="16"/>
  <c r="AC784" i="16"/>
  <c r="AD784" i="16"/>
  <c r="Z785" i="16"/>
  <c r="AA785" i="16"/>
  <c r="AC785" i="16"/>
  <c r="AD785" i="16"/>
  <c r="Z786" i="16"/>
  <c r="AA786" i="16"/>
  <c r="AC786" i="16"/>
  <c r="AD786" i="16"/>
  <c r="Z787" i="16"/>
  <c r="AA787" i="16"/>
  <c r="AB787" i="16"/>
  <c r="AC787" i="16"/>
  <c r="AD787" i="16"/>
  <c r="Z788" i="16"/>
  <c r="AA788" i="16"/>
  <c r="AB788" i="16"/>
  <c r="AC788" i="16"/>
  <c r="AD788" i="16"/>
  <c r="Z789" i="16"/>
  <c r="AA789" i="16"/>
  <c r="AC789" i="16"/>
  <c r="AD789" i="16"/>
  <c r="Z790" i="16"/>
  <c r="AA790" i="16"/>
  <c r="AC790" i="16"/>
  <c r="AD790" i="16"/>
  <c r="Z791" i="16"/>
  <c r="AA791" i="16"/>
  <c r="AC791" i="16"/>
  <c r="AD791" i="16"/>
  <c r="Z792" i="16"/>
  <c r="AA792" i="16"/>
  <c r="AC792" i="16"/>
  <c r="AD792" i="16"/>
  <c r="Z793" i="16"/>
  <c r="AA793" i="16"/>
  <c r="AC793" i="16"/>
  <c r="AD793" i="16"/>
  <c r="Z794" i="16"/>
  <c r="AA794" i="16"/>
  <c r="AC794" i="16"/>
  <c r="AD794" i="16"/>
  <c r="Z795" i="16"/>
  <c r="AA795" i="16"/>
  <c r="AC795" i="16"/>
  <c r="AD795" i="16"/>
  <c r="Z796" i="16"/>
  <c r="AA796" i="16"/>
  <c r="AC796" i="16"/>
  <c r="AD796" i="16"/>
  <c r="Z797" i="16"/>
  <c r="AA797" i="16"/>
  <c r="AC797" i="16"/>
  <c r="AD797" i="16"/>
  <c r="Z798" i="16"/>
  <c r="AA798" i="16"/>
  <c r="AC798" i="16"/>
  <c r="AD798" i="16"/>
  <c r="Z799" i="16"/>
  <c r="AA799" i="16"/>
  <c r="AC799" i="16"/>
  <c r="AD799" i="16"/>
  <c r="Z800" i="16"/>
  <c r="AA800" i="16"/>
  <c r="AC800" i="16"/>
  <c r="AD800" i="16"/>
  <c r="Z801" i="16"/>
  <c r="AA801" i="16"/>
  <c r="AC801" i="16"/>
  <c r="AD801" i="16"/>
  <c r="Z802" i="16"/>
  <c r="AA802" i="16"/>
  <c r="AC802" i="16"/>
  <c r="AD802" i="16"/>
  <c r="Z803" i="16"/>
  <c r="AA803" i="16"/>
  <c r="AC803" i="16"/>
  <c r="AD803" i="16"/>
  <c r="Z804" i="16"/>
  <c r="AA804" i="16"/>
  <c r="AC804" i="16"/>
  <c r="AD804" i="16"/>
  <c r="Z805" i="16"/>
  <c r="AA805" i="16"/>
  <c r="AC805" i="16"/>
  <c r="AD805" i="16"/>
  <c r="Z806" i="16"/>
  <c r="AA806" i="16"/>
  <c r="AC806" i="16"/>
  <c r="AD806" i="16"/>
  <c r="Z807" i="16"/>
  <c r="AA807" i="16"/>
  <c r="AC807" i="16"/>
  <c r="AD807" i="16"/>
  <c r="Z808" i="16"/>
  <c r="AA808" i="16"/>
  <c r="AC808" i="16"/>
  <c r="AD808" i="16"/>
  <c r="Z809" i="16"/>
  <c r="AA809" i="16"/>
  <c r="AC809" i="16"/>
  <c r="AD809" i="16"/>
  <c r="Z810" i="16"/>
  <c r="AA810" i="16"/>
  <c r="AC810" i="16"/>
  <c r="AD810" i="16"/>
  <c r="Z811" i="16"/>
  <c r="AA811" i="16"/>
  <c r="AC811" i="16"/>
  <c r="AD811" i="16"/>
  <c r="Z812" i="16"/>
  <c r="AA812" i="16"/>
  <c r="AC812" i="16"/>
  <c r="AD812" i="16"/>
  <c r="Z813" i="16"/>
  <c r="AA813" i="16"/>
  <c r="AC813" i="16"/>
  <c r="AD813" i="16"/>
  <c r="Z814" i="16"/>
  <c r="AA814" i="16"/>
  <c r="AC814" i="16"/>
  <c r="AD814" i="16"/>
  <c r="Z815" i="16"/>
  <c r="AA815" i="16"/>
  <c r="AC815" i="16"/>
  <c r="AD815" i="16"/>
  <c r="Z816" i="16"/>
  <c r="AA816" i="16"/>
  <c r="AC816" i="16"/>
  <c r="AD816" i="16"/>
  <c r="Z817" i="16"/>
  <c r="AA817" i="16"/>
  <c r="AC817" i="16"/>
  <c r="AD817" i="16"/>
  <c r="Z818" i="16"/>
  <c r="AA818" i="16"/>
  <c r="AC818" i="16"/>
  <c r="AD818" i="16"/>
  <c r="AA6" i="16"/>
  <c r="AC6" i="16"/>
  <c r="AD6" i="16"/>
  <c r="Z6" i="16"/>
  <c r="X7" i="16"/>
  <c r="Y7" i="16"/>
  <c r="X8" i="16"/>
  <c r="Y8" i="16"/>
  <c r="X9" i="16"/>
  <c r="Y9" i="16"/>
  <c r="X10" i="16"/>
  <c r="Y10" i="16"/>
  <c r="X11" i="16"/>
  <c r="Y11" i="16"/>
  <c r="X12" i="16"/>
  <c r="Y12" i="16"/>
  <c r="X13" i="16"/>
  <c r="Y13" i="16"/>
  <c r="X14" i="16"/>
  <c r="Y14" i="16"/>
  <c r="X15" i="16"/>
  <c r="Y15" i="16"/>
  <c r="X16" i="16"/>
  <c r="Y16" i="16"/>
  <c r="X17" i="16"/>
  <c r="Y17" i="16"/>
  <c r="X18" i="16"/>
  <c r="Y18" i="16"/>
  <c r="X19" i="16"/>
  <c r="Y19" i="16"/>
  <c r="X20" i="16"/>
  <c r="Y20" i="16"/>
  <c r="X21" i="16"/>
  <c r="Y21" i="16"/>
  <c r="X22" i="16"/>
  <c r="Y22" i="16"/>
  <c r="X23" i="16"/>
  <c r="Y23" i="16"/>
  <c r="X24" i="16"/>
  <c r="Y24" i="16"/>
  <c r="X25" i="16"/>
  <c r="Y25" i="16"/>
  <c r="X26" i="16"/>
  <c r="Y26" i="16"/>
  <c r="X27" i="16"/>
  <c r="Y27" i="16"/>
  <c r="X28" i="16"/>
  <c r="Y28" i="16"/>
  <c r="X29" i="16"/>
  <c r="Y29" i="16"/>
  <c r="X30" i="16"/>
  <c r="Y30" i="16"/>
  <c r="X31" i="16"/>
  <c r="Y31" i="16"/>
  <c r="X32" i="16"/>
  <c r="Y32" i="16"/>
  <c r="X33" i="16"/>
  <c r="Y33" i="16"/>
  <c r="X34" i="16"/>
  <c r="Y34" i="16"/>
  <c r="X35" i="16"/>
  <c r="Y35" i="16"/>
  <c r="X36" i="16"/>
  <c r="Y36" i="16"/>
  <c r="X37" i="16"/>
  <c r="Y37" i="16"/>
  <c r="X38" i="16"/>
  <c r="Y38" i="16"/>
  <c r="X39" i="16"/>
  <c r="Y39" i="16"/>
  <c r="X40" i="16"/>
  <c r="Y40" i="16"/>
  <c r="X41" i="16"/>
  <c r="Y41" i="16"/>
  <c r="X42" i="16"/>
  <c r="Y42" i="16"/>
  <c r="X43" i="16"/>
  <c r="Y43" i="16"/>
  <c r="X44" i="16"/>
  <c r="Y44" i="16"/>
  <c r="X45" i="16"/>
  <c r="Y45" i="16"/>
  <c r="X46" i="16"/>
  <c r="Y46" i="16"/>
  <c r="X47" i="16"/>
  <c r="Y47" i="16"/>
  <c r="X48" i="16"/>
  <c r="Y48" i="16"/>
  <c r="X49" i="16"/>
  <c r="Y49" i="16"/>
  <c r="X50" i="16"/>
  <c r="Y50" i="16"/>
  <c r="X51" i="16"/>
  <c r="Y51" i="16"/>
  <c r="X52" i="16"/>
  <c r="Y52" i="16"/>
  <c r="X53" i="16"/>
  <c r="Y53" i="16"/>
  <c r="X54" i="16"/>
  <c r="Y54" i="16"/>
  <c r="X55" i="16"/>
  <c r="Y55" i="16"/>
  <c r="X56" i="16"/>
  <c r="Y56" i="16"/>
  <c r="X57" i="16"/>
  <c r="Y57" i="16"/>
  <c r="X58" i="16"/>
  <c r="Y58" i="16"/>
  <c r="X59" i="16"/>
  <c r="Y59" i="16"/>
  <c r="X60" i="16"/>
  <c r="Y60" i="16"/>
  <c r="X61" i="16"/>
  <c r="Y61" i="16"/>
  <c r="X62" i="16"/>
  <c r="Y62" i="16"/>
  <c r="X63" i="16"/>
  <c r="Y63" i="16"/>
  <c r="X64" i="16"/>
  <c r="Y64" i="16"/>
  <c r="X65" i="16"/>
  <c r="Y65" i="16"/>
  <c r="X66" i="16"/>
  <c r="Y66" i="16"/>
  <c r="X67" i="16"/>
  <c r="Y67" i="16"/>
  <c r="X68" i="16"/>
  <c r="Y68" i="16"/>
  <c r="X69" i="16"/>
  <c r="Y69" i="16"/>
  <c r="X70" i="16"/>
  <c r="Y70" i="16"/>
  <c r="X71" i="16"/>
  <c r="Y71" i="16"/>
  <c r="X72" i="16"/>
  <c r="Y72" i="16"/>
  <c r="X73" i="16"/>
  <c r="Y73" i="16"/>
  <c r="X74" i="16"/>
  <c r="Y74" i="16"/>
  <c r="X75" i="16"/>
  <c r="Y75" i="16"/>
  <c r="X76" i="16"/>
  <c r="Y76" i="16"/>
  <c r="X77" i="16"/>
  <c r="Y77" i="16"/>
  <c r="X78" i="16"/>
  <c r="Y78" i="16"/>
  <c r="X79" i="16"/>
  <c r="Y79" i="16"/>
  <c r="X80" i="16"/>
  <c r="Y80" i="16"/>
  <c r="X81" i="16"/>
  <c r="Y81" i="16"/>
  <c r="X82" i="16"/>
  <c r="Y82" i="16"/>
  <c r="X83" i="16"/>
  <c r="Y83" i="16"/>
  <c r="X84" i="16"/>
  <c r="Y84" i="16"/>
  <c r="X85" i="16"/>
  <c r="Y85" i="16"/>
  <c r="X86" i="16"/>
  <c r="Y86" i="16"/>
  <c r="X87" i="16"/>
  <c r="Y87" i="16"/>
  <c r="X88" i="16"/>
  <c r="Y88" i="16"/>
  <c r="X89" i="16"/>
  <c r="Y89" i="16"/>
  <c r="X90" i="16"/>
  <c r="Y90" i="16"/>
  <c r="X91" i="16"/>
  <c r="Y91" i="16"/>
  <c r="X92" i="16"/>
  <c r="Y92" i="16"/>
  <c r="X93" i="16"/>
  <c r="Y93" i="16"/>
  <c r="X94" i="16"/>
  <c r="Y94" i="16"/>
  <c r="X95" i="16"/>
  <c r="Y95" i="16"/>
  <c r="X96" i="16"/>
  <c r="Y96" i="16"/>
  <c r="X97" i="16"/>
  <c r="Y97" i="16"/>
  <c r="X98" i="16"/>
  <c r="Y98" i="16"/>
  <c r="X99" i="16"/>
  <c r="Y99" i="16"/>
  <c r="X100" i="16"/>
  <c r="Y100" i="16"/>
  <c r="X101" i="16"/>
  <c r="Y101" i="16"/>
  <c r="X102" i="16"/>
  <c r="Y102" i="16"/>
  <c r="X103" i="16"/>
  <c r="Y103" i="16"/>
  <c r="X104" i="16"/>
  <c r="Y104" i="16"/>
  <c r="X105" i="16"/>
  <c r="Y105" i="16"/>
  <c r="X106" i="16"/>
  <c r="Y106" i="16"/>
  <c r="X107" i="16"/>
  <c r="Y107" i="16"/>
  <c r="X108" i="16"/>
  <c r="Y108" i="16"/>
  <c r="X109" i="16"/>
  <c r="Y109" i="16"/>
  <c r="X110" i="16"/>
  <c r="Y110" i="16"/>
  <c r="X111" i="16"/>
  <c r="Y111" i="16"/>
  <c r="X112" i="16"/>
  <c r="Y112" i="16"/>
  <c r="X113" i="16"/>
  <c r="Y113" i="16"/>
  <c r="X114" i="16"/>
  <c r="Y114" i="16"/>
  <c r="X115" i="16"/>
  <c r="Y115" i="16"/>
  <c r="X116" i="16"/>
  <c r="Y116" i="16"/>
  <c r="X117" i="16"/>
  <c r="Y117" i="16"/>
  <c r="X118" i="16"/>
  <c r="Y118" i="16"/>
  <c r="X119" i="16"/>
  <c r="Y119" i="16"/>
  <c r="X120" i="16"/>
  <c r="Y120" i="16"/>
  <c r="X121" i="16"/>
  <c r="Y121" i="16"/>
  <c r="X122" i="16"/>
  <c r="Y122" i="16"/>
  <c r="X123" i="16"/>
  <c r="Y123" i="16"/>
  <c r="X124" i="16"/>
  <c r="Y124" i="16"/>
  <c r="X125" i="16"/>
  <c r="Y125" i="16"/>
  <c r="X126" i="16"/>
  <c r="Y126" i="16"/>
  <c r="X127" i="16"/>
  <c r="Y127" i="16"/>
  <c r="X128" i="16"/>
  <c r="Y128" i="16"/>
  <c r="X129" i="16"/>
  <c r="Y129" i="16"/>
  <c r="X130" i="16"/>
  <c r="Y130" i="16"/>
  <c r="X131" i="16"/>
  <c r="Y131" i="16"/>
  <c r="X132" i="16"/>
  <c r="Y132" i="16"/>
  <c r="X133" i="16"/>
  <c r="Y133" i="16"/>
  <c r="X134" i="16"/>
  <c r="Y134" i="16"/>
  <c r="X135" i="16"/>
  <c r="Y135" i="16"/>
  <c r="X136" i="16"/>
  <c r="Y136" i="16"/>
  <c r="X137" i="16"/>
  <c r="Y137" i="16"/>
  <c r="X138" i="16"/>
  <c r="Y138" i="16"/>
  <c r="X139" i="16"/>
  <c r="Y139" i="16"/>
  <c r="X140" i="16"/>
  <c r="Y140" i="16"/>
  <c r="X141" i="16"/>
  <c r="Y141" i="16"/>
  <c r="X142" i="16"/>
  <c r="Y142" i="16"/>
  <c r="X143" i="16"/>
  <c r="Y143" i="16"/>
  <c r="X144" i="16"/>
  <c r="Y144" i="16"/>
  <c r="X145" i="16"/>
  <c r="Y145" i="16"/>
  <c r="X146" i="16"/>
  <c r="Y146" i="16"/>
  <c r="X147" i="16"/>
  <c r="Y147" i="16"/>
  <c r="X148" i="16"/>
  <c r="Y148" i="16"/>
  <c r="X149" i="16"/>
  <c r="Y149" i="16"/>
  <c r="X150" i="16"/>
  <c r="Y150" i="16"/>
  <c r="X151" i="16"/>
  <c r="Y151" i="16"/>
  <c r="X152" i="16"/>
  <c r="Y152" i="16"/>
  <c r="X153" i="16"/>
  <c r="Y153" i="16"/>
  <c r="X154" i="16"/>
  <c r="Y154" i="16"/>
  <c r="X155" i="16"/>
  <c r="Y155" i="16"/>
  <c r="X156" i="16"/>
  <c r="Y156" i="16"/>
  <c r="X157" i="16"/>
  <c r="Y157" i="16"/>
  <c r="X158" i="16"/>
  <c r="Y158" i="16"/>
  <c r="X159" i="16"/>
  <c r="Y159" i="16"/>
  <c r="X160" i="16"/>
  <c r="Y160" i="16"/>
  <c r="X161" i="16"/>
  <c r="Y161" i="16"/>
  <c r="X162" i="16"/>
  <c r="Y162" i="16"/>
  <c r="X163" i="16"/>
  <c r="Y163" i="16"/>
  <c r="X164" i="16"/>
  <c r="Y164" i="16"/>
  <c r="X165" i="16"/>
  <c r="Y165" i="16"/>
  <c r="X166" i="16"/>
  <c r="Y166" i="16"/>
  <c r="X167" i="16"/>
  <c r="Y167" i="16"/>
  <c r="X168" i="16"/>
  <c r="Y168" i="16"/>
  <c r="X169" i="16"/>
  <c r="Y169" i="16"/>
  <c r="X170" i="16"/>
  <c r="Y170" i="16"/>
  <c r="X171" i="16"/>
  <c r="Y171" i="16"/>
  <c r="X172" i="16"/>
  <c r="Y172" i="16"/>
  <c r="X173" i="16"/>
  <c r="Y173" i="16"/>
  <c r="X174" i="16"/>
  <c r="Y174" i="16"/>
  <c r="X175" i="16"/>
  <c r="Y175" i="16"/>
  <c r="X176" i="16"/>
  <c r="Y176" i="16"/>
  <c r="X177" i="16"/>
  <c r="Y177" i="16"/>
  <c r="X178" i="16"/>
  <c r="Y178" i="16"/>
  <c r="X179" i="16"/>
  <c r="Y179" i="16"/>
  <c r="X180" i="16"/>
  <c r="Y180" i="16"/>
  <c r="X181" i="16"/>
  <c r="Y181" i="16"/>
  <c r="X182" i="16"/>
  <c r="Y182" i="16"/>
  <c r="X183" i="16"/>
  <c r="Y183" i="16"/>
  <c r="X184" i="16"/>
  <c r="Y184" i="16"/>
  <c r="X185" i="16"/>
  <c r="Y185" i="16"/>
  <c r="X186" i="16"/>
  <c r="Y186" i="16"/>
  <c r="X187" i="16"/>
  <c r="Y187" i="16"/>
  <c r="X188" i="16"/>
  <c r="Y188" i="16"/>
  <c r="X189" i="16"/>
  <c r="Y189" i="16"/>
  <c r="X190" i="16"/>
  <c r="Y190" i="16"/>
  <c r="X191" i="16"/>
  <c r="Y191" i="16"/>
  <c r="X192" i="16"/>
  <c r="Y192" i="16"/>
  <c r="X193" i="16"/>
  <c r="Y193" i="16"/>
  <c r="X194" i="16"/>
  <c r="Y194" i="16"/>
  <c r="X195" i="16"/>
  <c r="Y195" i="16"/>
  <c r="X196" i="16"/>
  <c r="Y196" i="16"/>
  <c r="X197" i="16"/>
  <c r="Y197" i="16"/>
  <c r="X198" i="16"/>
  <c r="Y198" i="16"/>
  <c r="X199" i="16"/>
  <c r="Y199" i="16"/>
  <c r="X200" i="16"/>
  <c r="Y200" i="16"/>
  <c r="X201" i="16"/>
  <c r="Y201" i="16"/>
  <c r="X202" i="16"/>
  <c r="Y202" i="16"/>
  <c r="X203" i="16"/>
  <c r="Y203" i="16"/>
  <c r="X204" i="16"/>
  <c r="Y204" i="16"/>
  <c r="X205" i="16"/>
  <c r="Y205" i="16"/>
  <c r="X206" i="16"/>
  <c r="Y206" i="16"/>
  <c r="X207" i="16"/>
  <c r="Y207" i="16"/>
  <c r="X208" i="16"/>
  <c r="Y208" i="16"/>
  <c r="X209" i="16"/>
  <c r="Y209" i="16"/>
  <c r="X210" i="16"/>
  <c r="Y210" i="16"/>
  <c r="X211" i="16"/>
  <c r="Y211" i="16"/>
  <c r="X212" i="16"/>
  <c r="Y212" i="16"/>
  <c r="X213" i="16"/>
  <c r="Y213" i="16"/>
  <c r="X214" i="16"/>
  <c r="Y214" i="16"/>
  <c r="X215" i="16"/>
  <c r="Y215" i="16"/>
  <c r="X216" i="16"/>
  <c r="Y216" i="16"/>
  <c r="X217" i="16"/>
  <c r="Y217" i="16"/>
  <c r="X218" i="16"/>
  <c r="X219" i="16"/>
  <c r="Y219" i="16"/>
  <c r="X220" i="16"/>
  <c r="Y220" i="16"/>
  <c r="X221" i="16"/>
  <c r="Y221" i="16"/>
  <c r="X222" i="16"/>
  <c r="Y222" i="16"/>
  <c r="X223" i="16"/>
  <c r="Y223" i="16"/>
  <c r="X224" i="16"/>
  <c r="Y224" i="16"/>
  <c r="X225" i="16"/>
  <c r="Y225" i="16"/>
  <c r="X226" i="16"/>
  <c r="Y226" i="16"/>
  <c r="X227" i="16"/>
  <c r="Y227" i="16"/>
  <c r="X228" i="16"/>
  <c r="Y228" i="16"/>
  <c r="X229" i="16"/>
  <c r="Y229" i="16"/>
  <c r="X230" i="16"/>
  <c r="Y230" i="16"/>
  <c r="X231" i="16"/>
  <c r="Y231" i="16"/>
  <c r="X232" i="16"/>
  <c r="Y232" i="16"/>
  <c r="X233" i="16"/>
  <c r="Y233" i="16"/>
  <c r="X234" i="16"/>
  <c r="Y234" i="16"/>
  <c r="X235" i="16"/>
  <c r="Y235" i="16"/>
  <c r="X236" i="16"/>
  <c r="Y236" i="16"/>
  <c r="X237" i="16"/>
  <c r="Y237" i="16"/>
  <c r="X238" i="16"/>
  <c r="Y238" i="16"/>
  <c r="X239" i="16"/>
  <c r="Y239" i="16"/>
  <c r="X240" i="16"/>
  <c r="Y240" i="16"/>
  <c r="X241" i="16"/>
  <c r="Y241" i="16"/>
  <c r="X242" i="16"/>
  <c r="Y242" i="16"/>
  <c r="X243" i="16"/>
  <c r="Y243" i="16"/>
  <c r="X244" i="16"/>
  <c r="Y244" i="16"/>
  <c r="X245" i="16"/>
  <c r="Y245" i="16"/>
  <c r="X246" i="16"/>
  <c r="Y246" i="16"/>
  <c r="X247" i="16"/>
  <c r="Y247" i="16"/>
  <c r="X248" i="16"/>
  <c r="Y248" i="16"/>
  <c r="X249" i="16"/>
  <c r="Y249" i="16"/>
  <c r="X250" i="16"/>
  <c r="Y250" i="16"/>
  <c r="X251" i="16"/>
  <c r="Y251" i="16"/>
  <c r="X252" i="16"/>
  <c r="Y252" i="16"/>
  <c r="X253" i="16"/>
  <c r="Y253" i="16"/>
  <c r="X254" i="16"/>
  <c r="Y254" i="16"/>
  <c r="X255" i="16"/>
  <c r="Y255" i="16"/>
  <c r="X256" i="16"/>
  <c r="Y256" i="16"/>
  <c r="X257" i="16"/>
  <c r="Y257" i="16"/>
  <c r="X258" i="16"/>
  <c r="Y258" i="16"/>
  <c r="X259" i="16"/>
  <c r="Y259" i="16"/>
  <c r="X260" i="16"/>
  <c r="Y260" i="16"/>
  <c r="X261" i="16"/>
  <c r="Y261" i="16"/>
  <c r="X262" i="16"/>
  <c r="Y262" i="16"/>
  <c r="X263" i="16"/>
  <c r="Y263" i="16"/>
  <c r="X264" i="16"/>
  <c r="Y264" i="16"/>
  <c r="X265" i="16"/>
  <c r="Y265" i="16"/>
  <c r="X266" i="16"/>
  <c r="Y266" i="16"/>
  <c r="X267" i="16"/>
  <c r="Y267" i="16"/>
  <c r="X268" i="16"/>
  <c r="Y268" i="16"/>
  <c r="X269" i="16"/>
  <c r="Y269" i="16"/>
  <c r="X270" i="16"/>
  <c r="Y270" i="16"/>
  <c r="X271" i="16"/>
  <c r="Y271" i="16"/>
  <c r="X272" i="16"/>
  <c r="Y272" i="16"/>
  <c r="X273" i="16"/>
  <c r="Y273" i="16"/>
  <c r="X274" i="16"/>
  <c r="Y274" i="16"/>
  <c r="X275" i="16"/>
  <c r="Y275" i="16"/>
  <c r="X276" i="16"/>
  <c r="Y276" i="16"/>
  <c r="X277" i="16"/>
  <c r="Y277" i="16"/>
  <c r="X278" i="16"/>
  <c r="Y278" i="16"/>
  <c r="X279" i="16"/>
  <c r="Y279" i="16"/>
  <c r="X280" i="16"/>
  <c r="Y280" i="16"/>
  <c r="X281" i="16"/>
  <c r="Y281" i="16"/>
  <c r="X282" i="16"/>
  <c r="Y282" i="16"/>
  <c r="X283" i="16"/>
  <c r="Y283" i="16"/>
  <c r="X284" i="16"/>
  <c r="Y284" i="16"/>
  <c r="X285" i="16"/>
  <c r="Y285" i="16"/>
  <c r="X286" i="16"/>
  <c r="Y286" i="16"/>
  <c r="X287" i="16"/>
  <c r="Y287" i="16"/>
  <c r="X288" i="16"/>
  <c r="Y288" i="16"/>
  <c r="X289" i="16"/>
  <c r="Y289" i="16"/>
  <c r="X290" i="16"/>
  <c r="Y290" i="16"/>
  <c r="X291" i="16"/>
  <c r="Y291" i="16"/>
  <c r="X292" i="16"/>
  <c r="Y292" i="16"/>
  <c r="X293" i="16"/>
  <c r="Y293" i="16"/>
  <c r="X294" i="16"/>
  <c r="Y294" i="16"/>
  <c r="X295" i="16"/>
  <c r="Y295" i="16"/>
  <c r="X296" i="16"/>
  <c r="Y296" i="16"/>
  <c r="X297" i="16"/>
  <c r="Y297" i="16"/>
  <c r="X298" i="16"/>
  <c r="Y298" i="16"/>
  <c r="X299" i="16"/>
  <c r="Y299" i="16"/>
  <c r="X300" i="16"/>
  <c r="Y300" i="16"/>
  <c r="X301" i="16"/>
  <c r="Y301" i="16"/>
  <c r="X302" i="16"/>
  <c r="Y302" i="16"/>
  <c r="X303" i="16"/>
  <c r="Y303" i="16"/>
  <c r="X304" i="16"/>
  <c r="Y304" i="16"/>
  <c r="X305" i="16"/>
  <c r="Y305" i="16"/>
  <c r="X306" i="16"/>
  <c r="Y306" i="16"/>
  <c r="X307" i="16"/>
  <c r="Y307" i="16"/>
  <c r="X308" i="16"/>
  <c r="Y308" i="16"/>
  <c r="X309" i="16"/>
  <c r="Y309" i="16"/>
  <c r="X310" i="16"/>
  <c r="Y310" i="16"/>
  <c r="X311" i="16"/>
  <c r="Y311" i="16"/>
  <c r="X312" i="16"/>
  <c r="Y312" i="16"/>
  <c r="X313" i="16"/>
  <c r="Y313" i="16"/>
  <c r="X314" i="16"/>
  <c r="Y314" i="16"/>
  <c r="X315" i="16"/>
  <c r="Y315" i="16"/>
  <c r="X316" i="16"/>
  <c r="Y316" i="16"/>
  <c r="X317" i="16"/>
  <c r="Y317" i="16"/>
  <c r="X318" i="16"/>
  <c r="Y318" i="16"/>
  <c r="X319" i="16"/>
  <c r="Y319" i="16"/>
  <c r="X320" i="16"/>
  <c r="Y320" i="16"/>
  <c r="X321" i="16"/>
  <c r="Y321" i="16"/>
  <c r="X322" i="16"/>
  <c r="Y322" i="16"/>
  <c r="X323" i="16"/>
  <c r="Y323" i="16"/>
  <c r="X324" i="16"/>
  <c r="Y324" i="16"/>
  <c r="X325" i="16"/>
  <c r="Y325" i="16"/>
  <c r="X326" i="16"/>
  <c r="Y326" i="16"/>
  <c r="X327" i="16"/>
  <c r="Y327" i="16"/>
  <c r="X328" i="16"/>
  <c r="Y328" i="16"/>
  <c r="X329" i="16"/>
  <c r="Y329" i="16"/>
  <c r="X330" i="16"/>
  <c r="Y330" i="16"/>
  <c r="X331" i="16"/>
  <c r="Y331" i="16"/>
  <c r="X332" i="16"/>
  <c r="Y332" i="16"/>
  <c r="X333" i="16"/>
  <c r="Y333" i="16"/>
  <c r="X334" i="16"/>
  <c r="Y334" i="16"/>
  <c r="X335" i="16"/>
  <c r="Y335" i="16"/>
  <c r="X336" i="16"/>
  <c r="Y336" i="16"/>
  <c r="X337" i="16"/>
  <c r="Y337" i="16"/>
  <c r="X338" i="16"/>
  <c r="Y338" i="16"/>
  <c r="X339" i="16"/>
  <c r="Y339" i="16"/>
  <c r="X340" i="16"/>
  <c r="Y340" i="16"/>
  <c r="X341" i="16"/>
  <c r="Y341" i="16"/>
  <c r="X342" i="16"/>
  <c r="Y342" i="16"/>
  <c r="X343" i="16"/>
  <c r="Y343" i="16"/>
  <c r="X344" i="16"/>
  <c r="Y344" i="16"/>
  <c r="X345" i="16"/>
  <c r="Y345" i="16"/>
  <c r="X346" i="16"/>
  <c r="Y346" i="16"/>
  <c r="X347" i="16"/>
  <c r="Y347" i="16"/>
  <c r="X348" i="16"/>
  <c r="Y348" i="16"/>
  <c r="X349" i="16"/>
  <c r="Y349" i="16"/>
  <c r="X350" i="16"/>
  <c r="Y350" i="16"/>
  <c r="X351" i="16"/>
  <c r="Y351" i="16"/>
  <c r="X352" i="16"/>
  <c r="Y352" i="16"/>
  <c r="X353" i="16"/>
  <c r="Y353" i="16"/>
  <c r="X354" i="16"/>
  <c r="Y354" i="16"/>
  <c r="X355" i="16"/>
  <c r="Y355" i="16"/>
  <c r="X356" i="16"/>
  <c r="Y356" i="16"/>
  <c r="X357" i="16"/>
  <c r="Y357" i="16"/>
  <c r="X358" i="16"/>
  <c r="Y358" i="16"/>
  <c r="X359" i="16"/>
  <c r="Y359" i="16"/>
  <c r="X360" i="16"/>
  <c r="Y360" i="16"/>
  <c r="X361" i="16"/>
  <c r="Y361" i="16"/>
  <c r="X362" i="16"/>
  <c r="Y362" i="16"/>
  <c r="X363" i="16"/>
  <c r="Y363" i="16"/>
  <c r="X364" i="16"/>
  <c r="Y364" i="16"/>
  <c r="X365" i="16"/>
  <c r="Y365" i="16"/>
  <c r="X366" i="16"/>
  <c r="Y366" i="16"/>
  <c r="X367" i="16"/>
  <c r="Y367" i="16"/>
  <c r="X368" i="16"/>
  <c r="Y368" i="16"/>
  <c r="X369" i="16"/>
  <c r="Y369" i="16"/>
  <c r="X370" i="16"/>
  <c r="Y370" i="16"/>
  <c r="X371" i="16"/>
  <c r="Y371" i="16"/>
  <c r="X372" i="16"/>
  <c r="Y372" i="16"/>
  <c r="X373" i="16"/>
  <c r="Y373" i="16"/>
  <c r="X374" i="16"/>
  <c r="Y374" i="16"/>
  <c r="X375" i="16"/>
  <c r="Y375" i="16"/>
  <c r="X376" i="16"/>
  <c r="Y376" i="16"/>
  <c r="X377" i="16"/>
  <c r="Y377" i="16"/>
  <c r="X378" i="16"/>
  <c r="Y378" i="16"/>
  <c r="X379" i="16"/>
  <c r="Y379" i="16"/>
  <c r="X380" i="16"/>
  <c r="Y380" i="16"/>
  <c r="X381" i="16"/>
  <c r="Y381" i="16"/>
  <c r="X382" i="16"/>
  <c r="Y382" i="16"/>
  <c r="X383" i="16"/>
  <c r="Y383" i="16"/>
  <c r="X384" i="16"/>
  <c r="Y384" i="16"/>
  <c r="X385" i="16"/>
  <c r="Y385" i="16"/>
  <c r="X386" i="16"/>
  <c r="Y386" i="16"/>
  <c r="X387" i="16"/>
  <c r="Y387" i="16"/>
  <c r="X388" i="16"/>
  <c r="Y388" i="16"/>
  <c r="X389" i="16"/>
  <c r="Y389" i="16"/>
  <c r="X390" i="16"/>
  <c r="Y390" i="16"/>
  <c r="X391" i="16"/>
  <c r="Y391" i="16"/>
  <c r="X392" i="16"/>
  <c r="Y392" i="16"/>
  <c r="X393" i="16"/>
  <c r="Y393" i="16"/>
  <c r="X394" i="16"/>
  <c r="Y394" i="16"/>
  <c r="X395" i="16"/>
  <c r="Y395" i="16"/>
  <c r="X396" i="16"/>
  <c r="Y396" i="16"/>
  <c r="X397" i="16"/>
  <c r="Y397" i="16"/>
  <c r="X398" i="16"/>
  <c r="Y398" i="16"/>
  <c r="X399" i="16"/>
  <c r="Y399" i="16"/>
  <c r="X400" i="16"/>
  <c r="Y400" i="16"/>
  <c r="X401" i="16"/>
  <c r="Y401" i="16"/>
  <c r="X402" i="16"/>
  <c r="Y402" i="16"/>
  <c r="X403" i="16"/>
  <c r="Y403" i="16"/>
  <c r="X404" i="16"/>
  <c r="Y404" i="16"/>
  <c r="X405" i="16"/>
  <c r="Y405" i="16"/>
  <c r="X406" i="16"/>
  <c r="Y406" i="16"/>
  <c r="X407" i="16"/>
  <c r="Y407" i="16"/>
  <c r="X408" i="16"/>
  <c r="Y408" i="16"/>
  <c r="X409" i="16"/>
  <c r="Y409" i="16"/>
  <c r="X410" i="16"/>
  <c r="Y410" i="16"/>
  <c r="X411" i="16"/>
  <c r="Y411" i="16"/>
  <c r="X412" i="16"/>
  <c r="Y412" i="16"/>
  <c r="X413" i="16"/>
  <c r="Y413" i="16"/>
  <c r="X414" i="16"/>
  <c r="Y414" i="16"/>
  <c r="X415" i="16"/>
  <c r="Y415" i="16"/>
  <c r="X416" i="16"/>
  <c r="Y416" i="16"/>
  <c r="X417" i="16"/>
  <c r="Y417" i="16"/>
  <c r="X418" i="16"/>
  <c r="Y418" i="16"/>
  <c r="X419" i="16"/>
  <c r="Y419" i="16"/>
  <c r="X420" i="16"/>
  <c r="Y420" i="16"/>
  <c r="X421" i="16"/>
  <c r="Y421" i="16"/>
  <c r="X422" i="16"/>
  <c r="Y422" i="16"/>
  <c r="X423" i="16"/>
  <c r="Y423" i="16"/>
  <c r="X424" i="16"/>
  <c r="Y424" i="16"/>
  <c r="X425" i="16"/>
  <c r="Y425" i="16"/>
  <c r="X426" i="16"/>
  <c r="Y426" i="16"/>
  <c r="X427" i="16"/>
  <c r="Y427" i="16"/>
  <c r="X428" i="16"/>
  <c r="Y428" i="16"/>
  <c r="X429" i="16"/>
  <c r="Y429" i="16"/>
  <c r="X430" i="16"/>
  <c r="Y430" i="16"/>
  <c r="X431" i="16"/>
  <c r="Y431" i="16"/>
  <c r="X432" i="16"/>
  <c r="Y432" i="16"/>
  <c r="X433" i="16"/>
  <c r="Y433" i="16"/>
  <c r="X434" i="16"/>
  <c r="Y434" i="16"/>
  <c r="X435" i="16"/>
  <c r="Y435" i="16"/>
  <c r="X436" i="16"/>
  <c r="Y436" i="16"/>
  <c r="X437" i="16"/>
  <c r="Y437" i="16"/>
  <c r="X438" i="16"/>
  <c r="Y438" i="16"/>
  <c r="X439" i="16"/>
  <c r="Y439" i="16"/>
  <c r="X440" i="16"/>
  <c r="Y440" i="16"/>
  <c r="X441" i="16"/>
  <c r="Y441" i="16"/>
  <c r="X442" i="16"/>
  <c r="Y442" i="16"/>
  <c r="X443" i="16"/>
  <c r="Y443" i="16"/>
  <c r="X444" i="16"/>
  <c r="Y444" i="16"/>
  <c r="X445" i="16"/>
  <c r="Y445" i="16"/>
  <c r="X446" i="16"/>
  <c r="Y446" i="16"/>
  <c r="X447" i="16"/>
  <c r="Y447" i="16"/>
  <c r="X448" i="16"/>
  <c r="Y448" i="16"/>
  <c r="X449" i="16"/>
  <c r="Y449" i="16"/>
  <c r="X450" i="16"/>
  <c r="Y450" i="16"/>
  <c r="X451" i="16"/>
  <c r="Y451" i="16"/>
  <c r="X452" i="16"/>
  <c r="Y452" i="16"/>
  <c r="X453" i="16"/>
  <c r="Y453" i="16"/>
  <c r="X454" i="16"/>
  <c r="Y454" i="16"/>
  <c r="X455" i="16"/>
  <c r="Y455" i="16"/>
  <c r="X456" i="16"/>
  <c r="Y456" i="16"/>
  <c r="X457" i="16"/>
  <c r="Y457" i="16"/>
  <c r="X458" i="16"/>
  <c r="Y458" i="16"/>
  <c r="X459" i="16"/>
  <c r="Y459" i="16"/>
  <c r="X460" i="16"/>
  <c r="Y460" i="16"/>
  <c r="X461" i="16"/>
  <c r="Y461" i="16"/>
  <c r="X462" i="16"/>
  <c r="Y462" i="16"/>
  <c r="X463" i="16"/>
  <c r="Y463" i="16"/>
  <c r="X464" i="16"/>
  <c r="Y464" i="16"/>
  <c r="X465" i="16"/>
  <c r="Y465" i="16"/>
  <c r="X466" i="16"/>
  <c r="Y466" i="16"/>
  <c r="X467" i="16"/>
  <c r="Y467" i="16"/>
  <c r="X468" i="16"/>
  <c r="Y468" i="16"/>
  <c r="X469" i="16"/>
  <c r="Y469" i="16"/>
  <c r="X470" i="16"/>
  <c r="Y470" i="16"/>
  <c r="X471" i="16"/>
  <c r="Y471" i="16"/>
  <c r="X472" i="16"/>
  <c r="Y472" i="16"/>
  <c r="X473" i="16"/>
  <c r="Y473" i="16"/>
  <c r="X474" i="16"/>
  <c r="Y474" i="16"/>
  <c r="X475" i="16"/>
  <c r="Y475" i="16"/>
  <c r="X476" i="16"/>
  <c r="Y476" i="16"/>
  <c r="X477" i="16"/>
  <c r="Y477" i="16"/>
  <c r="X478" i="16"/>
  <c r="Y478" i="16"/>
  <c r="X479" i="16"/>
  <c r="Y479" i="16"/>
  <c r="X480" i="16"/>
  <c r="Y480" i="16"/>
  <c r="X481" i="16"/>
  <c r="Y481" i="16"/>
  <c r="X482" i="16"/>
  <c r="Y482" i="16"/>
  <c r="X483" i="16"/>
  <c r="Y483" i="16"/>
  <c r="X484" i="16"/>
  <c r="Y484" i="16"/>
  <c r="X485" i="16"/>
  <c r="Y485" i="16"/>
  <c r="X486" i="16"/>
  <c r="Y486" i="16"/>
  <c r="X487" i="16"/>
  <c r="Y487" i="16"/>
  <c r="X488" i="16"/>
  <c r="Y488" i="16"/>
  <c r="X489" i="16"/>
  <c r="Y489" i="16"/>
  <c r="X490" i="16"/>
  <c r="Y490" i="16"/>
  <c r="X491" i="16"/>
  <c r="Y491" i="16"/>
  <c r="X492" i="16"/>
  <c r="Y492" i="16"/>
  <c r="X493" i="16"/>
  <c r="Y493" i="16"/>
  <c r="X494" i="16"/>
  <c r="Y494" i="16"/>
  <c r="X495" i="16"/>
  <c r="Y495" i="16"/>
  <c r="X496" i="16"/>
  <c r="Y496" i="16"/>
  <c r="X497" i="16"/>
  <c r="Y497" i="16"/>
  <c r="X498" i="16"/>
  <c r="Y498" i="16"/>
  <c r="X499" i="16"/>
  <c r="Y499" i="16"/>
  <c r="X500" i="16"/>
  <c r="Y500" i="16"/>
  <c r="X501" i="16"/>
  <c r="Y501" i="16"/>
  <c r="X502" i="16"/>
  <c r="Y502" i="16"/>
  <c r="X503" i="16"/>
  <c r="Y503" i="16"/>
  <c r="X504" i="16"/>
  <c r="Y504" i="16"/>
  <c r="X505" i="16"/>
  <c r="Y505" i="16"/>
  <c r="X506" i="16"/>
  <c r="Y506" i="16"/>
  <c r="X507" i="16"/>
  <c r="Y507" i="16"/>
  <c r="X508" i="16"/>
  <c r="Y508" i="16"/>
  <c r="X509" i="16"/>
  <c r="Y509" i="16"/>
  <c r="X510" i="16"/>
  <c r="Y510" i="16"/>
  <c r="X511" i="16"/>
  <c r="Y511" i="16"/>
  <c r="X512" i="16"/>
  <c r="Y512" i="16"/>
  <c r="X513" i="16"/>
  <c r="Y513" i="16"/>
  <c r="X514" i="16"/>
  <c r="Y514" i="16"/>
  <c r="X515" i="16"/>
  <c r="Y515" i="16"/>
  <c r="X516" i="16"/>
  <c r="Y516" i="16"/>
  <c r="X517" i="16"/>
  <c r="Y517" i="16"/>
  <c r="X518" i="16"/>
  <c r="Y518" i="16"/>
  <c r="X519" i="16"/>
  <c r="Y519" i="16"/>
  <c r="X520" i="16"/>
  <c r="Y520" i="16"/>
  <c r="X521" i="16"/>
  <c r="Y521" i="16"/>
  <c r="X522" i="16"/>
  <c r="Y522" i="16"/>
  <c r="X523" i="16"/>
  <c r="Y523" i="16"/>
  <c r="X524" i="16"/>
  <c r="Y524" i="16"/>
  <c r="X525" i="16"/>
  <c r="Y525" i="16"/>
  <c r="X526" i="16"/>
  <c r="Y526" i="16"/>
  <c r="X527" i="16"/>
  <c r="Y527" i="16"/>
  <c r="X528" i="16"/>
  <c r="Y528" i="16"/>
  <c r="X529" i="16"/>
  <c r="Y529" i="16"/>
  <c r="X530" i="16"/>
  <c r="Y530" i="16"/>
  <c r="X531" i="16"/>
  <c r="Y531" i="16"/>
  <c r="X532" i="16"/>
  <c r="Y532" i="16"/>
  <c r="X533" i="16"/>
  <c r="Y533" i="16"/>
  <c r="X534" i="16"/>
  <c r="Y534" i="16"/>
  <c r="X535" i="16"/>
  <c r="Y535" i="16"/>
  <c r="X536" i="16"/>
  <c r="Y536" i="16"/>
  <c r="X537" i="16"/>
  <c r="Y537" i="16"/>
  <c r="X538" i="16"/>
  <c r="Y538" i="16"/>
  <c r="X539" i="16"/>
  <c r="Y539" i="16"/>
  <c r="X540" i="16"/>
  <c r="Y540" i="16"/>
  <c r="X541" i="16"/>
  <c r="Y541" i="16"/>
  <c r="X542" i="16"/>
  <c r="Y542" i="16"/>
  <c r="X543" i="16"/>
  <c r="Y543" i="16"/>
  <c r="X544" i="16"/>
  <c r="Y544" i="16"/>
  <c r="X545" i="16"/>
  <c r="Y545" i="16"/>
  <c r="X546" i="16"/>
  <c r="Y546" i="16"/>
  <c r="X547" i="16"/>
  <c r="Y547" i="16"/>
  <c r="X548" i="16"/>
  <c r="Y548" i="16"/>
  <c r="X549" i="16"/>
  <c r="Y549" i="16"/>
  <c r="X550" i="16"/>
  <c r="Y550" i="16"/>
  <c r="X551" i="16"/>
  <c r="Y551" i="16"/>
  <c r="X552" i="16"/>
  <c r="Y552" i="16"/>
  <c r="X553" i="16"/>
  <c r="Y553" i="16"/>
  <c r="X554" i="16"/>
  <c r="Y554" i="16"/>
  <c r="X555" i="16"/>
  <c r="Y555" i="16"/>
  <c r="X556" i="16"/>
  <c r="Y556" i="16"/>
  <c r="X557" i="16"/>
  <c r="Y557" i="16"/>
  <c r="X558" i="16"/>
  <c r="Y558" i="16"/>
  <c r="X559" i="16"/>
  <c r="Y559" i="16"/>
  <c r="X560" i="16"/>
  <c r="Y560" i="16"/>
  <c r="X561" i="16"/>
  <c r="Y561" i="16"/>
  <c r="X562" i="16"/>
  <c r="Y562" i="16"/>
  <c r="X563" i="16"/>
  <c r="Y563" i="16"/>
  <c r="X564" i="16"/>
  <c r="Y564" i="16"/>
  <c r="X565" i="16"/>
  <c r="Y565" i="16"/>
  <c r="X566" i="16"/>
  <c r="Y566" i="16"/>
  <c r="X567" i="16"/>
  <c r="Y567" i="16"/>
  <c r="X568" i="16"/>
  <c r="Y568" i="16"/>
  <c r="X569" i="16"/>
  <c r="Y569" i="16"/>
  <c r="X570" i="16"/>
  <c r="Y570" i="16"/>
  <c r="X571" i="16"/>
  <c r="Y571" i="16"/>
  <c r="X572" i="16"/>
  <c r="Y572" i="16"/>
  <c r="X573" i="16"/>
  <c r="Y573" i="16"/>
  <c r="X574" i="16"/>
  <c r="Y574" i="16"/>
  <c r="X575" i="16"/>
  <c r="Y575" i="16"/>
  <c r="X576" i="16"/>
  <c r="Y576" i="16"/>
  <c r="X577" i="16"/>
  <c r="Y577" i="16"/>
  <c r="X578" i="16"/>
  <c r="Y578" i="16"/>
  <c r="X579" i="16"/>
  <c r="Y579" i="16"/>
  <c r="X580" i="16"/>
  <c r="Y580" i="16"/>
  <c r="X581" i="16"/>
  <c r="Y581" i="16"/>
  <c r="X582" i="16"/>
  <c r="Y582" i="16"/>
  <c r="X583" i="16"/>
  <c r="Y583" i="16"/>
  <c r="X584" i="16"/>
  <c r="Y584" i="16"/>
  <c r="X585" i="16"/>
  <c r="Y585" i="16"/>
  <c r="X586" i="16"/>
  <c r="Y586" i="16"/>
  <c r="X587" i="16"/>
  <c r="Y587" i="16"/>
  <c r="X588" i="16"/>
  <c r="Y588" i="16"/>
  <c r="X589" i="16"/>
  <c r="Y589" i="16"/>
  <c r="X590" i="16"/>
  <c r="Y590" i="16"/>
  <c r="X591" i="16"/>
  <c r="Y591" i="16"/>
  <c r="X592" i="16"/>
  <c r="Y592" i="16"/>
  <c r="X593" i="16"/>
  <c r="Y593" i="16"/>
  <c r="X594" i="16"/>
  <c r="Y594" i="16"/>
  <c r="X595" i="16"/>
  <c r="Y595" i="16"/>
  <c r="X596" i="16"/>
  <c r="Y596" i="16"/>
  <c r="X597" i="16"/>
  <c r="Y597" i="16"/>
  <c r="X598" i="16"/>
  <c r="Y598" i="16"/>
  <c r="X599" i="16"/>
  <c r="Y599" i="16"/>
  <c r="X600" i="16"/>
  <c r="Y600" i="16"/>
  <c r="X601" i="16"/>
  <c r="Y601" i="16"/>
  <c r="X602" i="16"/>
  <c r="Y602" i="16"/>
  <c r="X603" i="16"/>
  <c r="Y603" i="16"/>
  <c r="X604" i="16"/>
  <c r="Y604" i="16"/>
  <c r="X605" i="16"/>
  <c r="Y605" i="16"/>
  <c r="X606" i="16"/>
  <c r="Y606" i="16"/>
  <c r="X607" i="16"/>
  <c r="Y607" i="16"/>
  <c r="X608" i="16"/>
  <c r="Y608" i="16"/>
  <c r="X609" i="16"/>
  <c r="Y609" i="16"/>
  <c r="X610" i="16"/>
  <c r="Y610" i="16"/>
  <c r="X611" i="16"/>
  <c r="Y611" i="16"/>
  <c r="X612" i="16"/>
  <c r="Y612" i="16"/>
  <c r="X613" i="16"/>
  <c r="Y613" i="16"/>
  <c r="X614" i="16"/>
  <c r="Y614" i="16"/>
  <c r="X615" i="16"/>
  <c r="Y615" i="16"/>
  <c r="X616" i="16"/>
  <c r="Y616" i="16"/>
  <c r="X617" i="16"/>
  <c r="Y617" i="16"/>
  <c r="X618" i="16"/>
  <c r="Y618" i="16"/>
  <c r="X619" i="16"/>
  <c r="Y619" i="16"/>
  <c r="X620" i="16"/>
  <c r="Y620" i="16"/>
  <c r="X621" i="16"/>
  <c r="Y621" i="16"/>
  <c r="X622" i="16"/>
  <c r="Y622" i="16"/>
  <c r="X623" i="16"/>
  <c r="Y623" i="16"/>
  <c r="X624" i="16"/>
  <c r="Y624" i="16"/>
  <c r="X625" i="16"/>
  <c r="Y625" i="16"/>
  <c r="X626" i="16"/>
  <c r="Y626" i="16"/>
  <c r="X627" i="16"/>
  <c r="Y627" i="16"/>
  <c r="X628" i="16"/>
  <c r="Y628" i="16"/>
  <c r="X629" i="16"/>
  <c r="Y629" i="16"/>
  <c r="X630" i="16"/>
  <c r="Y630" i="16"/>
  <c r="X631" i="16"/>
  <c r="Y631" i="16"/>
  <c r="X632" i="16"/>
  <c r="Y632" i="16"/>
  <c r="X633" i="16"/>
  <c r="Y633" i="16"/>
  <c r="X634" i="16"/>
  <c r="Y634" i="16"/>
  <c r="X635" i="16"/>
  <c r="Y635" i="16"/>
  <c r="X636" i="16"/>
  <c r="Y636" i="16"/>
  <c r="X637" i="16"/>
  <c r="Y637" i="16"/>
  <c r="X638" i="16"/>
  <c r="Y638" i="16"/>
  <c r="X639" i="16"/>
  <c r="Y639" i="16"/>
  <c r="X640" i="16"/>
  <c r="Y640" i="16"/>
  <c r="X641" i="16"/>
  <c r="Y641" i="16"/>
  <c r="X642" i="16"/>
  <c r="Y642" i="16"/>
  <c r="X643" i="16"/>
  <c r="Y643" i="16"/>
  <c r="X644" i="16"/>
  <c r="Y644" i="16"/>
  <c r="X645" i="16"/>
  <c r="Y645" i="16"/>
  <c r="X646" i="16"/>
  <c r="Y646" i="16"/>
  <c r="X647" i="16"/>
  <c r="Y647" i="16"/>
  <c r="X648" i="16"/>
  <c r="Y648" i="16"/>
  <c r="X649" i="16"/>
  <c r="Y649" i="16"/>
  <c r="X650" i="16"/>
  <c r="Y650" i="16"/>
  <c r="X651" i="16"/>
  <c r="Y651" i="16"/>
  <c r="X652" i="16"/>
  <c r="Y652" i="16"/>
  <c r="X653" i="16"/>
  <c r="Y653" i="16"/>
  <c r="X654" i="16"/>
  <c r="Y654" i="16"/>
  <c r="X655" i="16"/>
  <c r="Y655" i="16"/>
  <c r="X656" i="16"/>
  <c r="Y656" i="16"/>
  <c r="X657" i="16"/>
  <c r="Y657" i="16"/>
  <c r="X658" i="16"/>
  <c r="Y658" i="16"/>
  <c r="X659" i="16"/>
  <c r="Y659" i="16"/>
  <c r="X660" i="16"/>
  <c r="Y660" i="16"/>
  <c r="X661" i="16"/>
  <c r="Y661" i="16"/>
  <c r="X662" i="16"/>
  <c r="Y662" i="16"/>
  <c r="X663" i="16"/>
  <c r="Y663" i="16"/>
  <c r="X664" i="16"/>
  <c r="Y664" i="16"/>
  <c r="X665" i="16"/>
  <c r="Y665" i="16"/>
  <c r="X666" i="16"/>
  <c r="Y666" i="16"/>
  <c r="X667" i="16"/>
  <c r="Y667" i="16"/>
  <c r="X668" i="16"/>
  <c r="Y668" i="16"/>
  <c r="X669" i="16"/>
  <c r="Y669" i="16"/>
  <c r="X670" i="16"/>
  <c r="Y670" i="16"/>
  <c r="X671" i="16"/>
  <c r="Y671" i="16"/>
  <c r="X672" i="16"/>
  <c r="Y672" i="16"/>
  <c r="X673" i="16"/>
  <c r="Y673" i="16"/>
  <c r="X674" i="16"/>
  <c r="Y674" i="16"/>
  <c r="X675" i="16"/>
  <c r="Y675" i="16"/>
  <c r="X676" i="16"/>
  <c r="Y676" i="16"/>
  <c r="X677" i="16"/>
  <c r="Y677" i="16"/>
  <c r="X678" i="16"/>
  <c r="Y678" i="16"/>
  <c r="X679" i="16"/>
  <c r="Y679" i="16"/>
  <c r="X680" i="16"/>
  <c r="Y680" i="16"/>
  <c r="X681" i="16"/>
  <c r="Y681" i="16"/>
  <c r="X682" i="16"/>
  <c r="Y682" i="16"/>
  <c r="X683" i="16"/>
  <c r="Y683" i="16"/>
  <c r="X684" i="16"/>
  <c r="Y684" i="16"/>
  <c r="X685" i="16"/>
  <c r="Y685" i="16"/>
  <c r="X686" i="16"/>
  <c r="Y686" i="16"/>
  <c r="X687" i="16"/>
  <c r="Y687" i="16"/>
  <c r="X688" i="16"/>
  <c r="Y688" i="16"/>
  <c r="X689" i="16"/>
  <c r="Y689" i="16"/>
  <c r="X690" i="16"/>
  <c r="Y690" i="16"/>
  <c r="X691" i="16"/>
  <c r="Y691" i="16"/>
  <c r="X692" i="16"/>
  <c r="Y692" i="16"/>
  <c r="X693" i="16"/>
  <c r="Y693" i="16"/>
  <c r="X694" i="16"/>
  <c r="Y694" i="16"/>
  <c r="X695" i="16"/>
  <c r="Y695" i="16"/>
  <c r="X696" i="16"/>
  <c r="Y696" i="16"/>
  <c r="X697" i="16"/>
  <c r="Y697" i="16"/>
  <c r="X698" i="16"/>
  <c r="Y698" i="16"/>
  <c r="X699" i="16"/>
  <c r="Y699" i="16"/>
  <c r="X700" i="16"/>
  <c r="Y700" i="16"/>
  <c r="X701" i="16"/>
  <c r="Y701" i="16"/>
  <c r="X702" i="16"/>
  <c r="Y702" i="16"/>
  <c r="X703" i="16"/>
  <c r="Y703" i="16"/>
  <c r="X704" i="16"/>
  <c r="Y704" i="16"/>
  <c r="X705" i="16"/>
  <c r="Y705" i="16"/>
  <c r="X706" i="16"/>
  <c r="Y706" i="16"/>
  <c r="X707" i="16"/>
  <c r="Y707" i="16"/>
  <c r="X708" i="16"/>
  <c r="Y708" i="16"/>
  <c r="X709" i="16"/>
  <c r="Y709" i="16"/>
  <c r="X710" i="16"/>
  <c r="Y710" i="16"/>
  <c r="X711" i="16"/>
  <c r="Y711" i="16"/>
  <c r="X712" i="16"/>
  <c r="Y712" i="16"/>
  <c r="X713" i="16"/>
  <c r="Y713" i="16"/>
  <c r="X714" i="16"/>
  <c r="X715" i="16"/>
  <c r="Y715" i="16"/>
  <c r="X716" i="16"/>
  <c r="Y716" i="16"/>
  <c r="X717" i="16"/>
  <c r="X718" i="16"/>
  <c r="Y718" i="16"/>
  <c r="X719" i="16"/>
  <c r="X720" i="16"/>
  <c r="Y720" i="16"/>
  <c r="X721" i="16"/>
  <c r="Y721" i="16"/>
  <c r="X722" i="16"/>
  <c r="Y722" i="16"/>
  <c r="X723" i="16"/>
  <c r="Y723" i="16"/>
  <c r="X724" i="16"/>
  <c r="Y724" i="16"/>
  <c r="X725" i="16"/>
  <c r="X726" i="16"/>
  <c r="X727" i="16"/>
  <c r="X728" i="16"/>
  <c r="Y728" i="16"/>
  <c r="X729" i="16"/>
  <c r="Y729" i="16"/>
  <c r="X730" i="16"/>
  <c r="Y730" i="16"/>
  <c r="X731" i="16"/>
  <c r="X732" i="16"/>
  <c r="Y732" i="16"/>
  <c r="X733" i="16"/>
  <c r="Y733" i="16"/>
  <c r="X734" i="16"/>
  <c r="Y734" i="16"/>
  <c r="X735" i="16"/>
  <c r="Y735" i="16"/>
  <c r="X736" i="16"/>
  <c r="Y736" i="16"/>
  <c r="X737" i="16"/>
  <c r="Y737" i="16"/>
  <c r="X738" i="16"/>
  <c r="Y738" i="16"/>
  <c r="X739" i="16"/>
  <c r="Y739" i="16"/>
  <c r="X740" i="16"/>
  <c r="Y740" i="16"/>
  <c r="X741" i="16"/>
  <c r="Y741" i="16"/>
  <c r="X742" i="16"/>
  <c r="Y742" i="16"/>
  <c r="X743" i="16"/>
  <c r="Y743" i="16"/>
  <c r="X744" i="16"/>
  <c r="Y744" i="16"/>
  <c r="X745" i="16"/>
  <c r="Y745" i="16"/>
  <c r="X746" i="16"/>
  <c r="Y746" i="16"/>
  <c r="X747" i="16"/>
  <c r="Y747" i="16"/>
  <c r="X748" i="16"/>
  <c r="Y748" i="16"/>
  <c r="X749" i="16"/>
  <c r="Y749" i="16"/>
  <c r="X750" i="16"/>
  <c r="Y750" i="16"/>
  <c r="X751" i="16"/>
  <c r="Y751" i="16"/>
  <c r="X752" i="16"/>
  <c r="Y752" i="16"/>
  <c r="X753" i="16"/>
  <c r="Y753" i="16"/>
  <c r="X754" i="16"/>
  <c r="Y754" i="16"/>
  <c r="X755" i="16"/>
  <c r="Y755" i="16"/>
  <c r="X756" i="16"/>
  <c r="Y756" i="16"/>
  <c r="X757" i="16"/>
  <c r="Y757" i="16"/>
  <c r="X758" i="16"/>
  <c r="Y758" i="16"/>
  <c r="X759" i="16"/>
  <c r="Y759" i="16"/>
  <c r="X760" i="16"/>
  <c r="Y760" i="16"/>
  <c r="X761" i="16"/>
  <c r="Y761" i="16"/>
  <c r="X762" i="16"/>
  <c r="Y762" i="16"/>
  <c r="X763" i="16"/>
  <c r="Y763" i="16"/>
  <c r="X764" i="16"/>
  <c r="Y764" i="16"/>
  <c r="X765" i="16"/>
  <c r="Y765" i="16"/>
  <c r="X766" i="16"/>
  <c r="Y766" i="16"/>
  <c r="X767" i="16"/>
  <c r="X768" i="16"/>
  <c r="X769" i="16"/>
  <c r="Y769" i="16"/>
  <c r="X770" i="16"/>
  <c r="X771" i="16"/>
  <c r="X772" i="16"/>
  <c r="X773" i="16"/>
  <c r="X774" i="16"/>
  <c r="Y774" i="16"/>
  <c r="X775" i="16"/>
  <c r="Y775" i="16"/>
  <c r="X776" i="16"/>
  <c r="Y776" i="16"/>
  <c r="X777" i="16"/>
  <c r="Y777" i="16"/>
  <c r="X778" i="16"/>
  <c r="Y778" i="16"/>
  <c r="X779" i="16"/>
  <c r="Y779" i="16"/>
  <c r="X780" i="16"/>
  <c r="X781" i="16"/>
  <c r="Y781" i="16"/>
  <c r="X782" i="16"/>
  <c r="Y782" i="16"/>
  <c r="X783" i="16"/>
  <c r="Y783" i="16"/>
  <c r="X784" i="16"/>
  <c r="Y784" i="16"/>
  <c r="X785" i="16"/>
  <c r="Y785" i="16"/>
  <c r="X786" i="16"/>
  <c r="Y786" i="16"/>
  <c r="X787" i="16"/>
  <c r="X788" i="16"/>
  <c r="X789" i="16"/>
  <c r="Y789" i="16"/>
  <c r="X790" i="16"/>
  <c r="Y790" i="16"/>
  <c r="X791" i="16"/>
  <c r="Y791" i="16"/>
  <c r="X792" i="16"/>
  <c r="Y792" i="16"/>
  <c r="X793" i="16"/>
  <c r="Y793" i="16"/>
  <c r="X794" i="16"/>
  <c r="Y794" i="16"/>
  <c r="X795" i="16"/>
  <c r="Y795" i="16"/>
  <c r="X796" i="16"/>
  <c r="Y796" i="16"/>
  <c r="X797" i="16"/>
  <c r="Y797" i="16"/>
  <c r="X798" i="16"/>
  <c r="Y798" i="16"/>
  <c r="X799" i="16"/>
  <c r="Y799" i="16"/>
  <c r="X800" i="16"/>
  <c r="X801" i="16"/>
  <c r="Y801" i="16"/>
  <c r="X802" i="16"/>
  <c r="Y802" i="16"/>
  <c r="X803" i="16"/>
  <c r="Y803" i="16"/>
  <c r="X804" i="16"/>
  <c r="Y804" i="16"/>
  <c r="X805" i="16"/>
  <c r="Y805" i="16"/>
  <c r="X806" i="16"/>
  <c r="Y806" i="16"/>
  <c r="X807" i="16"/>
  <c r="Y807" i="16"/>
  <c r="X808" i="16"/>
  <c r="Y808" i="16"/>
  <c r="X809" i="16"/>
  <c r="Y809" i="16"/>
  <c r="X810" i="16"/>
  <c r="Y810" i="16"/>
  <c r="X811" i="16"/>
  <c r="Y811" i="16"/>
  <c r="X812" i="16"/>
  <c r="Y812" i="16"/>
  <c r="X813" i="16"/>
  <c r="Y813" i="16"/>
  <c r="X814" i="16"/>
  <c r="Y814" i="16"/>
  <c r="X815" i="16"/>
  <c r="Y815" i="16"/>
  <c r="X816" i="16"/>
  <c r="Y816" i="16"/>
  <c r="X817" i="16"/>
  <c r="Y817" i="16"/>
  <c r="X818" i="16"/>
  <c r="Y818" i="16"/>
  <c r="Y6" i="16"/>
  <c r="X6" i="16"/>
  <c r="V7" i="16"/>
  <c r="W7" i="16"/>
  <c r="V8" i="16"/>
  <c r="W8" i="16"/>
  <c r="V9" i="16"/>
  <c r="W9" i="16"/>
  <c r="V10" i="16"/>
  <c r="W10" i="16"/>
  <c r="V11" i="16"/>
  <c r="W11" i="16"/>
  <c r="V12" i="16"/>
  <c r="W12" i="16"/>
  <c r="V13" i="16"/>
  <c r="W13" i="16"/>
  <c r="V14" i="16"/>
  <c r="W14" i="16"/>
  <c r="V15" i="16"/>
  <c r="W15" i="16"/>
  <c r="V16" i="16"/>
  <c r="W16" i="16"/>
  <c r="V17" i="16"/>
  <c r="W17" i="16"/>
  <c r="V18" i="16"/>
  <c r="W18" i="16"/>
  <c r="V19" i="16"/>
  <c r="W19" i="16"/>
  <c r="V20" i="16"/>
  <c r="W20" i="16"/>
  <c r="V21" i="16"/>
  <c r="W21" i="16"/>
  <c r="V22" i="16"/>
  <c r="W22" i="16"/>
  <c r="V23" i="16"/>
  <c r="W23" i="16"/>
  <c r="V24" i="16"/>
  <c r="W24" i="16"/>
  <c r="V25" i="16"/>
  <c r="W25" i="16"/>
  <c r="V26" i="16"/>
  <c r="W26" i="16"/>
  <c r="V27" i="16"/>
  <c r="W27" i="16"/>
  <c r="V28" i="16"/>
  <c r="W28" i="16"/>
  <c r="V29" i="16"/>
  <c r="W29" i="16"/>
  <c r="V30" i="16"/>
  <c r="W30" i="16"/>
  <c r="V31" i="16"/>
  <c r="W31" i="16"/>
  <c r="V32" i="16"/>
  <c r="W32" i="16"/>
  <c r="V33" i="16"/>
  <c r="W33" i="16"/>
  <c r="V34" i="16"/>
  <c r="W34" i="16"/>
  <c r="V35" i="16"/>
  <c r="W35" i="16"/>
  <c r="V36" i="16"/>
  <c r="W36" i="16"/>
  <c r="V37" i="16"/>
  <c r="W37" i="16"/>
  <c r="V38" i="16"/>
  <c r="W38" i="16"/>
  <c r="V39" i="16"/>
  <c r="W39" i="16"/>
  <c r="V40" i="16"/>
  <c r="W40" i="16"/>
  <c r="V41" i="16"/>
  <c r="W41" i="16"/>
  <c r="V42" i="16"/>
  <c r="W42" i="16"/>
  <c r="V43" i="16"/>
  <c r="W43" i="16"/>
  <c r="V44" i="16"/>
  <c r="W44" i="16"/>
  <c r="V45" i="16"/>
  <c r="W45" i="16"/>
  <c r="V46" i="16"/>
  <c r="W46" i="16"/>
  <c r="V47" i="16"/>
  <c r="W47" i="16"/>
  <c r="V48" i="16"/>
  <c r="W48" i="16"/>
  <c r="V49" i="16"/>
  <c r="W49" i="16"/>
  <c r="V50" i="16"/>
  <c r="W50" i="16"/>
  <c r="V51" i="16"/>
  <c r="W51" i="16"/>
  <c r="V52" i="16"/>
  <c r="W52" i="16"/>
  <c r="V53" i="16"/>
  <c r="W53" i="16"/>
  <c r="V54" i="16"/>
  <c r="W54" i="16"/>
  <c r="V55" i="16"/>
  <c r="W55" i="16"/>
  <c r="V56" i="16"/>
  <c r="W56" i="16"/>
  <c r="V57" i="16"/>
  <c r="W57" i="16"/>
  <c r="V58" i="16"/>
  <c r="W58" i="16"/>
  <c r="V59" i="16"/>
  <c r="W59" i="16"/>
  <c r="V60" i="16"/>
  <c r="W60" i="16"/>
  <c r="V61" i="16"/>
  <c r="W61" i="16"/>
  <c r="V62" i="16"/>
  <c r="W62" i="16"/>
  <c r="V63" i="16"/>
  <c r="W63" i="16"/>
  <c r="V64" i="16"/>
  <c r="W64" i="16"/>
  <c r="V65" i="16"/>
  <c r="W65" i="16"/>
  <c r="V66" i="16"/>
  <c r="W66" i="16"/>
  <c r="V67" i="16"/>
  <c r="W67" i="16"/>
  <c r="V68" i="16"/>
  <c r="W68" i="16"/>
  <c r="V69" i="16"/>
  <c r="W69" i="16"/>
  <c r="V70" i="16"/>
  <c r="W70" i="16"/>
  <c r="V71" i="16"/>
  <c r="W71" i="16"/>
  <c r="V72" i="16"/>
  <c r="W72" i="16"/>
  <c r="V73" i="16"/>
  <c r="W73" i="16"/>
  <c r="V74" i="16"/>
  <c r="W74" i="16"/>
  <c r="V75" i="16"/>
  <c r="W75" i="16"/>
  <c r="V76" i="16"/>
  <c r="W76" i="16"/>
  <c r="V77" i="16"/>
  <c r="W77" i="16"/>
  <c r="V78" i="16"/>
  <c r="W78" i="16"/>
  <c r="V79" i="16"/>
  <c r="W79" i="16"/>
  <c r="V80" i="16"/>
  <c r="W80" i="16"/>
  <c r="V81" i="16"/>
  <c r="W81" i="16"/>
  <c r="V82" i="16"/>
  <c r="W82" i="16"/>
  <c r="V83" i="16"/>
  <c r="W83" i="16"/>
  <c r="V84" i="16"/>
  <c r="W84" i="16"/>
  <c r="V85" i="16"/>
  <c r="W85" i="16"/>
  <c r="V86" i="16"/>
  <c r="W86" i="16"/>
  <c r="V87" i="16"/>
  <c r="W87" i="16"/>
  <c r="V88" i="16"/>
  <c r="W88" i="16"/>
  <c r="V89" i="16"/>
  <c r="W89" i="16"/>
  <c r="V90" i="16"/>
  <c r="W90" i="16"/>
  <c r="V91" i="16"/>
  <c r="W91" i="16"/>
  <c r="V92" i="16"/>
  <c r="W92" i="16"/>
  <c r="V93" i="16"/>
  <c r="W93" i="16"/>
  <c r="V94" i="16"/>
  <c r="W94" i="16"/>
  <c r="V95" i="16"/>
  <c r="W95" i="16"/>
  <c r="V96" i="16"/>
  <c r="W96" i="16"/>
  <c r="V97" i="16"/>
  <c r="W97" i="16"/>
  <c r="V98" i="16"/>
  <c r="W98" i="16"/>
  <c r="V99" i="16"/>
  <c r="W99" i="16"/>
  <c r="V100" i="16"/>
  <c r="W100" i="16"/>
  <c r="V101" i="16"/>
  <c r="W101" i="16"/>
  <c r="V102" i="16"/>
  <c r="W102" i="16"/>
  <c r="V103" i="16"/>
  <c r="W103" i="16"/>
  <c r="V104" i="16"/>
  <c r="W104" i="16"/>
  <c r="V105" i="16"/>
  <c r="W105" i="16"/>
  <c r="V106" i="16"/>
  <c r="W106" i="16"/>
  <c r="V107" i="16"/>
  <c r="W107" i="16"/>
  <c r="V108" i="16"/>
  <c r="W108" i="16"/>
  <c r="V109" i="16"/>
  <c r="W109" i="16"/>
  <c r="V110" i="16"/>
  <c r="W110" i="16"/>
  <c r="V111" i="16"/>
  <c r="W111" i="16"/>
  <c r="V112" i="16"/>
  <c r="W112" i="16"/>
  <c r="V113" i="16"/>
  <c r="W113" i="16"/>
  <c r="V114" i="16"/>
  <c r="W114" i="16"/>
  <c r="V115" i="16"/>
  <c r="W115" i="16"/>
  <c r="V116" i="16"/>
  <c r="W116" i="16"/>
  <c r="V117" i="16"/>
  <c r="W117" i="16"/>
  <c r="V118" i="16"/>
  <c r="W118" i="16"/>
  <c r="V119" i="16"/>
  <c r="W119" i="16"/>
  <c r="V120" i="16"/>
  <c r="W120" i="16"/>
  <c r="V121" i="16"/>
  <c r="W121" i="16"/>
  <c r="V122" i="16"/>
  <c r="W122" i="16"/>
  <c r="V123" i="16"/>
  <c r="W123" i="16"/>
  <c r="V124" i="16"/>
  <c r="W124" i="16"/>
  <c r="V125" i="16"/>
  <c r="W125" i="16"/>
  <c r="V126" i="16"/>
  <c r="W126" i="16"/>
  <c r="V127" i="16"/>
  <c r="W127" i="16"/>
  <c r="V128" i="16"/>
  <c r="W128" i="16"/>
  <c r="V129" i="16"/>
  <c r="W129" i="16"/>
  <c r="V130" i="16"/>
  <c r="W130" i="16"/>
  <c r="V131" i="16"/>
  <c r="W131" i="16"/>
  <c r="V132" i="16"/>
  <c r="W132" i="16"/>
  <c r="V133" i="16"/>
  <c r="W133" i="16"/>
  <c r="V134" i="16"/>
  <c r="W134" i="16"/>
  <c r="V135" i="16"/>
  <c r="W135" i="16"/>
  <c r="V136" i="16"/>
  <c r="W136" i="16"/>
  <c r="V137" i="16"/>
  <c r="W137" i="16"/>
  <c r="V138" i="16"/>
  <c r="W138" i="16"/>
  <c r="V139" i="16"/>
  <c r="W139" i="16"/>
  <c r="V140" i="16"/>
  <c r="W140" i="16"/>
  <c r="V141" i="16"/>
  <c r="W141" i="16"/>
  <c r="V142" i="16"/>
  <c r="W142" i="16"/>
  <c r="V143" i="16"/>
  <c r="W143" i="16"/>
  <c r="V144" i="16"/>
  <c r="W144" i="16"/>
  <c r="V145" i="16"/>
  <c r="W145" i="16"/>
  <c r="V146" i="16"/>
  <c r="W146" i="16"/>
  <c r="V147" i="16"/>
  <c r="W147" i="16"/>
  <c r="V148" i="16"/>
  <c r="W148" i="16"/>
  <c r="V149" i="16"/>
  <c r="W149" i="16"/>
  <c r="V150" i="16"/>
  <c r="W150" i="16"/>
  <c r="V151" i="16"/>
  <c r="W151" i="16"/>
  <c r="V152" i="16"/>
  <c r="W152" i="16"/>
  <c r="V153" i="16"/>
  <c r="W153" i="16"/>
  <c r="V154" i="16"/>
  <c r="W154" i="16"/>
  <c r="V155" i="16"/>
  <c r="W155" i="16"/>
  <c r="V156" i="16"/>
  <c r="W156" i="16"/>
  <c r="V157" i="16"/>
  <c r="W157" i="16"/>
  <c r="V158" i="16"/>
  <c r="W158" i="16"/>
  <c r="V159" i="16"/>
  <c r="W159" i="16"/>
  <c r="V160" i="16"/>
  <c r="W160" i="16"/>
  <c r="V161" i="16"/>
  <c r="W161" i="16"/>
  <c r="V162" i="16"/>
  <c r="W162" i="16"/>
  <c r="V163" i="16"/>
  <c r="W163" i="16"/>
  <c r="V164" i="16"/>
  <c r="W164" i="16"/>
  <c r="V165" i="16"/>
  <c r="W165" i="16"/>
  <c r="V166" i="16"/>
  <c r="W166" i="16"/>
  <c r="V167" i="16"/>
  <c r="W167" i="16"/>
  <c r="V168" i="16"/>
  <c r="W168" i="16"/>
  <c r="V169" i="16"/>
  <c r="W169" i="16"/>
  <c r="V170" i="16"/>
  <c r="W170" i="16"/>
  <c r="V171" i="16"/>
  <c r="W171" i="16"/>
  <c r="V172" i="16"/>
  <c r="W172" i="16"/>
  <c r="V173" i="16"/>
  <c r="W173" i="16"/>
  <c r="V174" i="16"/>
  <c r="W174" i="16"/>
  <c r="V175" i="16"/>
  <c r="W175" i="16"/>
  <c r="V176" i="16"/>
  <c r="W176" i="16"/>
  <c r="V177" i="16"/>
  <c r="W177" i="16"/>
  <c r="V178" i="16"/>
  <c r="W178" i="16"/>
  <c r="V179" i="16"/>
  <c r="W179" i="16"/>
  <c r="V180" i="16"/>
  <c r="W180" i="16"/>
  <c r="V181" i="16"/>
  <c r="W181" i="16"/>
  <c r="V182" i="16"/>
  <c r="W182" i="16"/>
  <c r="V183" i="16"/>
  <c r="W183" i="16"/>
  <c r="V184" i="16"/>
  <c r="W184" i="16"/>
  <c r="V185" i="16"/>
  <c r="W185" i="16"/>
  <c r="V186" i="16"/>
  <c r="W186" i="16"/>
  <c r="V187" i="16"/>
  <c r="W187" i="16"/>
  <c r="V188" i="16"/>
  <c r="W188" i="16"/>
  <c r="V189" i="16"/>
  <c r="W189" i="16"/>
  <c r="V190" i="16"/>
  <c r="W190" i="16"/>
  <c r="V191" i="16"/>
  <c r="W191" i="16"/>
  <c r="V192" i="16"/>
  <c r="W192" i="16"/>
  <c r="V193" i="16"/>
  <c r="W193" i="16"/>
  <c r="V194" i="16"/>
  <c r="W194" i="16"/>
  <c r="V195" i="16"/>
  <c r="W195" i="16"/>
  <c r="V196" i="16"/>
  <c r="W196" i="16"/>
  <c r="V197" i="16"/>
  <c r="W197" i="16"/>
  <c r="V198" i="16"/>
  <c r="W198" i="16"/>
  <c r="V199" i="16"/>
  <c r="W199" i="16"/>
  <c r="V200" i="16"/>
  <c r="W200" i="16"/>
  <c r="V201" i="16"/>
  <c r="W201" i="16"/>
  <c r="V202" i="16"/>
  <c r="W202" i="16"/>
  <c r="V203" i="16"/>
  <c r="W203" i="16"/>
  <c r="V204" i="16"/>
  <c r="W204" i="16"/>
  <c r="V205" i="16"/>
  <c r="W205" i="16"/>
  <c r="V206" i="16"/>
  <c r="W206" i="16"/>
  <c r="V207" i="16"/>
  <c r="W207" i="16"/>
  <c r="V208" i="16"/>
  <c r="W208" i="16"/>
  <c r="V209" i="16"/>
  <c r="W209" i="16"/>
  <c r="V210" i="16"/>
  <c r="W210" i="16"/>
  <c r="V211" i="16"/>
  <c r="W211" i="16"/>
  <c r="V212" i="16"/>
  <c r="W212" i="16"/>
  <c r="V213" i="16"/>
  <c r="W213" i="16"/>
  <c r="V214" i="16"/>
  <c r="W214" i="16"/>
  <c r="V215" i="16"/>
  <c r="W215" i="16"/>
  <c r="V216" i="16"/>
  <c r="W216" i="16"/>
  <c r="V217" i="16"/>
  <c r="W217" i="16"/>
  <c r="V218" i="16"/>
  <c r="W218" i="16"/>
  <c r="V219" i="16"/>
  <c r="W219" i="16"/>
  <c r="V220" i="16"/>
  <c r="W220" i="16"/>
  <c r="V221" i="16"/>
  <c r="W221" i="16"/>
  <c r="V222" i="16"/>
  <c r="W222" i="16"/>
  <c r="V223" i="16"/>
  <c r="W223" i="16"/>
  <c r="V224" i="16"/>
  <c r="W224" i="16"/>
  <c r="V225" i="16"/>
  <c r="W225" i="16"/>
  <c r="V226" i="16"/>
  <c r="W226" i="16"/>
  <c r="V227" i="16"/>
  <c r="W227" i="16"/>
  <c r="V228" i="16"/>
  <c r="W228" i="16"/>
  <c r="V229" i="16"/>
  <c r="W229" i="16"/>
  <c r="V230" i="16"/>
  <c r="W230" i="16"/>
  <c r="V231" i="16"/>
  <c r="W231" i="16"/>
  <c r="V232" i="16"/>
  <c r="W232" i="16"/>
  <c r="V233" i="16"/>
  <c r="W233" i="16"/>
  <c r="V234" i="16"/>
  <c r="W234" i="16"/>
  <c r="V235" i="16"/>
  <c r="W235" i="16"/>
  <c r="V236" i="16"/>
  <c r="W236" i="16"/>
  <c r="V237" i="16"/>
  <c r="W237" i="16"/>
  <c r="V238" i="16"/>
  <c r="W238" i="16"/>
  <c r="V239" i="16"/>
  <c r="W239" i="16"/>
  <c r="V240" i="16"/>
  <c r="W240" i="16"/>
  <c r="V241" i="16"/>
  <c r="W241" i="16"/>
  <c r="V242" i="16"/>
  <c r="W242" i="16"/>
  <c r="V243" i="16"/>
  <c r="W243" i="16"/>
  <c r="V244" i="16"/>
  <c r="W244" i="16"/>
  <c r="V245" i="16"/>
  <c r="W245" i="16"/>
  <c r="V246" i="16"/>
  <c r="W246" i="16"/>
  <c r="V247" i="16"/>
  <c r="W247" i="16"/>
  <c r="V248" i="16"/>
  <c r="W248" i="16"/>
  <c r="V249" i="16"/>
  <c r="W249" i="16"/>
  <c r="V250" i="16"/>
  <c r="W250" i="16"/>
  <c r="V251" i="16"/>
  <c r="W251" i="16"/>
  <c r="V252" i="16"/>
  <c r="W252" i="16"/>
  <c r="V253" i="16"/>
  <c r="W253" i="16"/>
  <c r="V254" i="16"/>
  <c r="W254" i="16"/>
  <c r="V255" i="16"/>
  <c r="W255" i="16"/>
  <c r="V256" i="16"/>
  <c r="W256" i="16"/>
  <c r="V257" i="16"/>
  <c r="W257" i="16"/>
  <c r="V258" i="16"/>
  <c r="W258" i="16"/>
  <c r="V259" i="16"/>
  <c r="W259" i="16"/>
  <c r="V260" i="16"/>
  <c r="W260" i="16"/>
  <c r="V261" i="16"/>
  <c r="W261" i="16"/>
  <c r="V262" i="16"/>
  <c r="W262" i="16"/>
  <c r="V263" i="16"/>
  <c r="W263" i="16"/>
  <c r="V264" i="16"/>
  <c r="W264" i="16"/>
  <c r="V265" i="16"/>
  <c r="W265" i="16"/>
  <c r="V266" i="16"/>
  <c r="W266" i="16"/>
  <c r="V267" i="16"/>
  <c r="W267" i="16"/>
  <c r="V268" i="16"/>
  <c r="W268" i="16"/>
  <c r="V269" i="16"/>
  <c r="W269" i="16"/>
  <c r="V270" i="16"/>
  <c r="W270" i="16"/>
  <c r="V271" i="16"/>
  <c r="W271" i="16"/>
  <c r="V272" i="16"/>
  <c r="W272" i="16"/>
  <c r="V273" i="16"/>
  <c r="W273" i="16"/>
  <c r="V274" i="16"/>
  <c r="W274" i="16"/>
  <c r="V275" i="16"/>
  <c r="W275" i="16"/>
  <c r="V276" i="16"/>
  <c r="W276" i="16"/>
  <c r="V277" i="16"/>
  <c r="W277" i="16"/>
  <c r="V278" i="16"/>
  <c r="W278" i="16"/>
  <c r="V279" i="16"/>
  <c r="W279" i="16"/>
  <c r="V280" i="16"/>
  <c r="W280" i="16"/>
  <c r="V281" i="16"/>
  <c r="W281" i="16"/>
  <c r="V282" i="16"/>
  <c r="W282" i="16"/>
  <c r="V283" i="16"/>
  <c r="W283" i="16"/>
  <c r="V284" i="16"/>
  <c r="W284" i="16"/>
  <c r="V285" i="16"/>
  <c r="W285" i="16"/>
  <c r="V286" i="16"/>
  <c r="W286" i="16"/>
  <c r="V287" i="16"/>
  <c r="W287" i="16"/>
  <c r="V288" i="16"/>
  <c r="W288" i="16"/>
  <c r="V289" i="16"/>
  <c r="W289" i="16"/>
  <c r="V290" i="16"/>
  <c r="W290" i="16"/>
  <c r="V291" i="16"/>
  <c r="W291" i="16"/>
  <c r="V292" i="16"/>
  <c r="W292" i="16"/>
  <c r="V293" i="16"/>
  <c r="W293" i="16"/>
  <c r="V294" i="16"/>
  <c r="W294" i="16"/>
  <c r="V295" i="16"/>
  <c r="W295" i="16"/>
  <c r="V296" i="16"/>
  <c r="W296" i="16"/>
  <c r="V297" i="16"/>
  <c r="W297" i="16"/>
  <c r="V298" i="16"/>
  <c r="W298" i="16"/>
  <c r="V299" i="16"/>
  <c r="W299" i="16"/>
  <c r="V300" i="16"/>
  <c r="W300" i="16"/>
  <c r="V301" i="16"/>
  <c r="W301" i="16"/>
  <c r="V302" i="16"/>
  <c r="W302" i="16"/>
  <c r="V303" i="16"/>
  <c r="W303" i="16"/>
  <c r="V304" i="16"/>
  <c r="W304" i="16"/>
  <c r="V305" i="16"/>
  <c r="W305" i="16"/>
  <c r="V306" i="16"/>
  <c r="W306" i="16"/>
  <c r="V307" i="16"/>
  <c r="W307" i="16"/>
  <c r="V308" i="16"/>
  <c r="W308" i="16"/>
  <c r="V309" i="16"/>
  <c r="W309" i="16"/>
  <c r="V310" i="16"/>
  <c r="W310" i="16"/>
  <c r="V311" i="16"/>
  <c r="W311" i="16"/>
  <c r="V312" i="16"/>
  <c r="W312" i="16"/>
  <c r="V313" i="16"/>
  <c r="W313" i="16"/>
  <c r="V314" i="16"/>
  <c r="W314" i="16"/>
  <c r="V315" i="16"/>
  <c r="W315" i="16"/>
  <c r="V316" i="16"/>
  <c r="W316" i="16"/>
  <c r="V317" i="16"/>
  <c r="W317" i="16"/>
  <c r="V318" i="16"/>
  <c r="W318" i="16"/>
  <c r="V319" i="16"/>
  <c r="W319" i="16"/>
  <c r="V320" i="16"/>
  <c r="W320" i="16"/>
  <c r="V321" i="16"/>
  <c r="W321" i="16"/>
  <c r="V322" i="16"/>
  <c r="W322" i="16"/>
  <c r="V323" i="16"/>
  <c r="W323" i="16"/>
  <c r="V324" i="16"/>
  <c r="W324" i="16"/>
  <c r="V325" i="16"/>
  <c r="W325" i="16"/>
  <c r="V326" i="16"/>
  <c r="W326" i="16"/>
  <c r="V327" i="16"/>
  <c r="W327" i="16"/>
  <c r="V328" i="16"/>
  <c r="W328" i="16"/>
  <c r="V329" i="16"/>
  <c r="W329" i="16"/>
  <c r="V330" i="16"/>
  <c r="W330" i="16"/>
  <c r="V331" i="16"/>
  <c r="W331" i="16"/>
  <c r="V332" i="16"/>
  <c r="W332" i="16"/>
  <c r="V333" i="16"/>
  <c r="W333" i="16"/>
  <c r="V334" i="16"/>
  <c r="W334" i="16"/>
  <c r="V335" i="16"/>
  <c r="W335" i="16"/>
  <c r="V336" i="16"/>
  <c r="W336" i="16"/>
  <c r="V337" i="16"/>
  <c r="W337" i="16"/>
  <c r="V338" i="16"/>
  <c r="W338" i="16"/>
  <c r="V339" i="16"/>
  <c r="W339" i="16"/>
  <c r="V340" i="16"/>
  <c r="W340" i="16"/>
  <c r="V341" i="16"/>
  <c r="W341" i="16"/>
  <c r="V342" i="16"/>
  <c r="W342" i="16"/>
  <c r="V343" i="16"/>
  <c r="W343" i="16"/>
  <c r="V344" i="16"/>
  <c r="W344" i="16"/>
  <c r="V345" i="16"/>
  <c r="W345" i="16"/>
  <c r="V346" i="16"/>
  <c r="W346" i="16"/>
  <c r="V347" i="16"/>
  <c r="W347" i="16"/>
  <c r="V348" i="16"/>
  <c r="W348" i="16"/>
  <c r="V349" i="16"/>
  <c r="W349" i="16"/>
  <c r="V350" i="16"/>
  <c r="W350" i="16"/>
  <c r="V351" i="16"/>
  <c r="W351" i="16"/>
  <c r="V352" i="16"/>
  <c r="W352" i="16"/>
  <c r="V353" i="16"/>
  <c r="W353" i="16"/>
  <c r="V354" i="16"/>
  <c r="W354" i="16"/>
  <c r="V355" i="16"/>
  <c r="W355" i="16"/>
  <c r="V356" i="16"/>
  <c r="W356" i="16"/>
  <c r="V357" i="16"/>
  <c r="W357" i="16"/>
  <c r="V358" i="16"/>
  <c r="W358" i="16"/>
  <c r="V359" i="16"/>
  <c r="W359" i="16"/>
  <c r="V360" i="16"/>
  <c r="W360" i="16"/>
  <c r="V361" i="16"/>
  <c r="W361" i="16"/>
  <c r="V362" i="16"/>
  <c r="W362" i="16"/>
  <c r="V363" i="16"/>
  <c r="W363" i="16"/>
  <c r="V364" i="16"/>
  <c r="W364" i="16"/>
  <c r="V365" i="16"/>
  <c r="W365" i="16"/>
  <c r="V366" i="16"/>
  <c r="W366" i="16"/>
  <c r="V367" i="16"/>
  <c r="W367" i="16"/>
  <c r="V368" i="16"/>
  <c r="W368" i="16"/>
  <c r="V369" i="16"/>
  <c r="W369" i="16"/>
  <c r="V370" i="16"/>
  <c r="W370" i="16"/>
  <c r="V371" i="16"/>
  <c r="W371" i="16"/>
  <c r="V372" i="16"/>
  <c r="W372" i="16"/>
  <c r="V373" i="16"/>
  <c r="W373" i="16"/>
  <c r="V374" i="16"/>
  <c r="W374" i="16"/>
  <c r="V375" i="16"/>
  <c r="W375" i="16"/>
  <c r="V376" i="16"/>
  <c r="W376" i="16"/>
  <c r="V377" i="16"/>
  <c r="W377" i="16"/>
  <c r="V378" i="16"/>
  <c r="W378" i="16"/>
  <c r="V379" i="16"/>
  <c r="W379" i="16"/>
  <c r="V380" i="16"/>
  <c r="W380" i="16"/>
  <c r="V381" i="16"/>
  <c r="W381" i="16"/>
  <c r="V382" i="16"/>
  <c r="W382" i="16"/>
  <c r="V383" i="16"/>
  <c r="W383" i="16"/>
  <c r="V384" i="16"/>
  <c r="W384" i="16"/>
  <c r="V385" i="16"/>
  <c r="W385" i="16"/>
  <c r="V386" i="16"/>
  <c r="W386" i="16"/>
  <c r="V387" i="16"/>
  <c r="W387" i="16"/>
  <c r="V388" i="16"/>
  <c r="W388" i="16"/>
  <c r="V389" i="16"/>
  <c r="W389" i="16"/>
  <c r="V390" i="16"/>
  <c r="W390" i="16"/>
  <c r="V391" i="16"/>
  <c r="W391" i="16"/>
  <c r="V392" i="16"/>
  <c r="W392" i="16"/>
  <c r="V393" i="16"/>
  <c r="W393" i="16"/>
  <c r="V394" i="16"/>
  <c r="W394" i="16"/>
  <c r="V395" i="16"/>
  <c r="W395" i="16"/>
  <c r="V396" i="16"/>
  <c r="W396" i="16"/>
  <c r="V397" i="16"/>
  <c r="W397" i="16"/>
  <c r="V398" i="16"/>
  <c r="W398" i="16"/>
  <c r="V399" i="16"/>
  <c r="W399" i="16"/>
  <c r="V400" i="16"/>
  <c r="W400" i="16"/>
  <c r="V401" i="16"/>
  <c r="W401" i="16"/>
  <c r="V402" i="16"/>
  <c r="W402" i="16"/>
  <c r="V403" i="16"/>
  <c r="W403" i="16"/>
  <c r="V404" i="16"/>
  <c r="W404" i="16"/>
  <c r="V405" i="16"/>
  <c r="W405" i="16"/>
  <c r="V406" i="16"/>
  <c r="W406" i="16"/>
  <c r="V407" i="16"/>
  <c r="W407" i="16"/>
  <c r="V408" i="16"/>
  <c r="W408" i="16"/>
  <c r="V409" i="16"/>
  <c r="W409" i="16"/>
  <c r="V410" i="16"/>
  <c r="W410" i="16"/>
  <c r="V411" i="16"/>
  <c r="W411" i="16"/>
  <c r="V412" i="16"/>
  <c r="W412" i="16"/>
  <c r="V413" i="16"/>
  <c r="W413" i="16"/>
  <c r="V414" i="16"/>
  <c r="W414" i="16"/>
  <c r="V415" i="16"/>
  <c r="W415" i="16"/>
  <c r="V416" i="16"/>
  <c r="W416" i="16"/>
  <c r="V417" i="16"/>
  <c r="W417" i="16"/>
  <c r="V418" i="16"/>
  <c r="W418" i="16"/>
  <c r="V419" i="16"/>
  <c r="W419" i="16"/>
  <c r="V420" i="16"/>
  <c r="W420" i="16"/>
  <c r="V421" i="16"/>
  <c r="W421" i="16"/>
  <c r="V422" i="16"/>
  <c r="W422" i="16"/>
  <c r="V423" i="16"/>
  <c r="W423" i="16"/>
  <c r="V424" i="16"/>
  <c r="W424" i="16"/>
  <c r="V425" i="16"/>
  <c r="W425" i="16"/>
  <c r="V426" i="16"/>
  <c r="W426" i="16"/>
  <c r="V427" i="16"/>
  <c r="W427" i="16"/>
  <c r="V428" i="16"/>
  <c r="W428" i="16"/>
  <c r="V429" i="16"/>
  <c r="W429" i="16"/>
  <c r="V430" i="16"/>
  <c r="W430" i="16"/>
  <c r="V431" i="16"/>
  <c r="W431" i="16"/>
  <c r="V432" i="16"/>
  <c r="W432" i="16"/>
  <c r="V433" i="16"/>
  <c r="W433" i="16"/>
  <c r="V434" i="16"/>
  <c r="W434" i="16"/>
  <c r="V435" i="16"/>
  <c r="W435" i="16"/>
  <c r="V436" i="16"/>
  <c r="W436" i="16"/>
  <c r="V437" i="16"/>
  <c r="W437" i="16"/>
  <c r="V438" i="16"/>
  <c r="W438" i="16"/>
  <c r="V439" i="16"/>
  <c r="W439" i="16"/>
  <c r="V440" i="16"/>
  <c r="W440" i="16"/>
  <c r="V441" i="16"/>
  <c r="W441" i="16"/>
  <c r="V442" i="16"/>
  <c r="W442" i="16"/>
  <c r="V443" i="16"/>
  <c r="W443" i="16"/>
  <c r="V444" i="16"/>
  <c r="W444" i="16"/>
  <c r="V445" i="16"/>
  <c r="W445" i="16"/>
  <c r="V446" i="16"/>
  <c r="W446" i="16"/>
  <c r="V447" i="16"/>
  <c r="W447" i="16"/>
  <c r="V448" i="16"/>
  <c r="W448" i="16"/>
  <c r="V449" i="16"/>
  <c r="W449" i="16"/>
  <c r="V450" i="16"/>
  <c r="W450" i="16"/>
  <c r="V451" i="16"/>
  <c r="W451" i="16"/>
  <c r="V452" i="16"/>
  <c r="W452" i="16"/>
  <c r="V453" i="16"/>
  <c r="W453" i="16"/>
  <c r="V454" i="16"/>
  <c r="W454" i="16"/>
  <c r="V455" i="16"/>
  <c r="W455" i="16"/>
  <c r="V456" i="16"/>
  <c r="W456" i="16"/>
  <c r="V457" i="16"/>
  <c r="W457" i="16"/>
  <c r="V458" i="16"/>
  <c r="W458" i="16"/>
  <c r="V459" i="16"/>
  <c r="W459" i="16"/>
  <c r="V460" i="16"/>
  <c r="W460" i="16"/>
  <c r="V461" i="16"/>
  <c r="W461" i="16"/>
  <c r="V462" i="16"/>
  <c r="W462" i="16"/>
  <c r="V463" i="16"/>
  <c r="W463" i="16"/>
  <c r="V464" i="16"/>
  <c r="W464" i="16"/>
  <c r="V465" i="16"/>
  <c r="W465" i="16"/>
  <c r="V466" i="16"/>
  <c r="W466" i="16"/>
  <c r="V467" i="16"/>
  <c r="W467" i="16"/>
  <c r="V468" i="16"/>
  <c r="W468" i="16"/>
  <c r="V469" i="16"/>
  <c r="W469" i="16"/>
  <c r="V470" i="16"/>
  <c r="W470" i="16"/>
  <c r="V471" i="16"/>
  <c r="W471" i="16"/>
  <c r="V472" i="16"/>
  <c r="W472" i="16"/>
  <c r="V473" i="16"/>
  <c r="W473" i="16"/>
  <c r="V474" i="16"/>
  <c r="W474" i="16"/>
  <c r="V475" i="16"/>
  <c r="W475" i="16"/>
  <c r="V476" i="16"/>
  <c r="W476" i="16"/>
  <c r="V477" i="16"/>
  <c r="W477" i="16"/>
  <c r="V478" i="16"/>
  <c r="W478" i="16"/>
  <c r="V479" i="16"/>
  <c r="W479" i="16"/>
  <c r="V480" i="16"/>
  <c r="W480" i="16"/>
  <c r="V481" i="16"/>
  <c r="W481" i="16"/>
  <c r="V482" i="16"/>
  <c r="W482" i="16"/>
  <c r="V483" i="16"/>
  <c r="W483" i="16"/>
  <c r="V484" i="16"/>
  <c r="W484" i="16"/>
  <c r="V485" i="16"/>
  <c r="W485" i="16"/>
  <c r="V486" i="16"/>
  <c r="W486" i="16"/>
  <c r="V487" i="16"/>
  <c r="W487" i="16"/>
  <c r="V488" i="16"/>
  <c r="W488" i="16"/>
  <c r="V489" i="16"/>
  <c r="W489" i="16"/>
  <c r="V490" i="16"/>
  <c r="W490" i="16"/>
  <c r="V491" i="16"/>
  <c r="W491" i="16"/>
  <c r="V492" i="16"/>
  <c r="W492" i="16"/>
  <c r="V493" i="16"/>
  <c r="W493" i="16"/>
  <c r="V494" i="16"/>
  <c r="W494" i="16"/>
  <c r="V495" i="16"/>
  <c r="W495" i="16"/>
  <c r="V496" i="16"/>
  <c r="W496" i="16"/>
  <c r="V497" i="16"/>
  <c r="W497" i="16"/>
  <c r="V498" i="16"/>
  <c r="W498" i="16"/>
  <c r="V499" i="16"/>
  <c r="W499" i="16"/>
  <c r="V500" i="16"/>
  <c r="W500" i="16"/>
  <c r="V501" i="16"/>
  <c r="W501" i="16"/>
  <c r="V502" i="16"/>
  <c r="W502" i="16"/>
  <c r="V503" i="16"/>
  <c r="W503" i="16"/>
  <c r="V504" i="16"/>
  <c r="W504" i="16"/>
  <c r="V505" i="16"/>
  <c r="W505" i="16"/>
  <c r="V506" i="16"/>
  <c r="W506" i="16"/>
  <c r="V507" i="16"/>
  <c r="W507" i="16"/>
  <c r="V508" i="16"/>
  <c r="W508" i="16"/>
  <c r="V509" i="16"/>
  <c r="W509" i="16"/>
  <c r="V510" i="16"/>
  <c r="W510" i="16"/>
  <c r="V511" i="16"/>
  <c r="W511" i="16"/>
  <c r="V512" i="16"/>
  <c r="W512" i="16"/>
  <c r="V513" i="16"/>
  <c r="W513" i="16"/>
  <c r="V514" i="16"/>
  <c r="W514" i="16"/>
  <c r="V515" i="16"/>
  <c r="W515" i="16"/>
  <c r="V516" i="16"/>
  <c r="W516" i="16"/>
  <c r="V517" i="16"/>
  <c r="W517" i="16"/>
  <c r="V518" i="16"/>
  <c r="W518" i="16"/>
  <c r="V519" i="16"/>
  <c r="W519" i="16"/>
  <c r="V520" i="16"/>
  <c r="W520" i="16"/>
  <c r="V521" i="16"/>
  <c r="W521" i="16"/>
  <c r="V522" i="16"/>
  <c r="W522" i="16"/>
  <c r="V523" i="16"/>
  <c r="W523" i="16"/>
  <c r="V524" i="16"/>
  <c r="W524" i="16"/>
  <c r="V525" i="16"/>
  <c r="W525" i="16"/>
  <c r="V526" i="16"/>
  <c r="W526" i="16"/>
  <c r="V527" i="16"/>
  <c r="W527" i="16"/>
  <c r="V528" i="16"/>
  <c r="W528" i="16"/>
  <c r="V529" i="16"/>
  <c r="W529" i="16"/>
  <c r="V530" i="16"/>
  <c r="W530" i="16"/>
  <c r="V531" i="16"/>
  <c r="W531" i="16"/>
  <c r="V532" i="16"/>
  <c r="W532" i="16"/>
  <c r="V533" i="16"/>
  <c r="W533" i="16"/>
  <c r="V534" i="16"/>
  <c r="W534" i="16"/>
  <c r="V535" i="16"/>
  <c r="W535" i="16"/>
  <c r="V536" i="16"/>
  <c r="W536" i="16"/>
  <c r="V537" i="16"/>
  <c r="W537" i="16"/>
  <c r="V538" i="16"/>
  <c r="W538" i="16"/>
  <c r="V539" i="16"/>
  <c r="W539" i="16"/>
  <c r="V540" i="16"/>
  <c r="W540" i="16"/>
  <c r="V541" i="16"/>
  <c r="W541" i="16"/>
  <c r="V542" i="16"/>
  <c r="W542" i="16"/>
  <c r="V543" i="16"/>
  <c r="W543" i="16"/>
  <c r="V544" i="16"/>
  <c r="W544" i="16"/>
  <c r="V545" i="16"/>
  <c r="W545" i="16"/>
  <c r="V546" i="16"/>
  <c r="W546" i="16"/>
  <c r="V547" i="16"/>
  <c r="W547" i="16"/>
  <c r="V548" i="16"/>
  <c r="W548" i="16"/>
  <c r="V549" i="16"/>
  <c r="W549" i="16"/>
  <c r="V550" i="16"/>
  <c r="W550" i="16"/>
  <c r="V551" i="16"/>
  <c r="W551" i="16"/>
  <c r="V552" i="16"/>
  <c r="W552" i="16"/>
  <c r="V553" i="16"/>
  <c r="W553" i="16"/>
  <c r="V554" i="16"/>
  <c r="W554" i="16"/>
  <c r="V555" i="16"/>
  <c r="W555" i="16"/>
  <c r="V556" i="16"/>
  <c r="W556" i="16"/>
  <c r="V557" i="16"/>
  <c r="W557" i="16"/>
  <c r="V558" i="16"/>
  <c r="W558" i="16"/>
  <c r="V559" i="16"/>
  <c r="W559" i="16"/>
  <c r="V560" i="16"/>
  <c r="W560" i="16"/>
  <c r="V561" i="16"/>
  <c r="W561" i="16"/>
  <c r="V562" i="16"/>
  <c r="W562" i="16"/>
  <c r="V563" i="16"/>
  <c r="W563" i="16"/>
  <c r="V564" i="16"/>
  <c r="W564" i="16"/>
  <c r="V565" i="16"/>
  <c r="W565" i="16"/>
  <c r="V566" i="16"/>
  <c r="W566" i="16"/>
  <c r="V567" i="16"/>
  <c r="W567" i="16"/>
  <c r="V568" i="16"/>
  <c r="W568" i="16"/>
  <c r="V569" i="16"/>
  <c r="W569" i="16"/>
  <c r="V570" i="16"/>
  <c r="W570" i="16"/>
  <c r="V571" i="16"/>
  <c r="W571" i="16"/>
  <c r="V572" i="16"/>
  <c r="W572" i="16"/>
  <c r="V573" i="16"/>
  <c r="W573" i="16"/>
  <c r="V574" i="16"/>
  <c r="W574" i="16"/>
  <c r="V575" i="16"/>
  <c r="W575" i="16"/>
  <c r="V576" i="16"/>
  <c r="W576" i="16"/>
  <c r="V577" i="16"/>
  <c r="W577" i="16"/>
  <c r="V578" i="16"/>
  <c r="W578" i="16"/>
  <c r="V579" i="16"/>
  <c r="W579" i="16"/>
  <c r="V580" i="16"/>
  <c r="W580" i="16"/>
  <c r="V581" i="16"/>
  <c r="W581" i="16"/>
  <c r="V582" i="16"/>
  <c r="W582" i="16"/>
  <c r="V583" i="16"/>
  <c r="W583" i="16"/>
  <c r="V584" i="16"/>
  <c r="W584" i="16"/>
  <c r="V585" i="16"/>
  <c r="W585" i="16"/>
  <c r="V586" i="16"/>
  <c r="W586" i="16"/>
  <c r="V587" i="16"/>
  <c r="W587" i="16"/>
  <c r="V588" i="16"/>
  <c r="W588" i="16"/>
  <c r="V589" i="16"/>
  <c r="W589" i="16"/>
  <c r="V590" i="16"/>
  <c r="W590" i="16"/>
  <c r="V591" i="16"/>
  <c r="W591" i="16"/>
  <c r="V592" i="16"/>
  <c r="W592" i="16"/>
  <c r="V593" i="16"/>
  <c r="W593" i="16"/>
  <c r="V594" i="16"/>
  <c r="W594" i="16"/>
  <c r="V595" i="16"/>
  <c r="W595" i="16"/>
  <c r="V596" i="16"/>
  <c r="W596" i="16"/>
  <c r="V597" i="16"/>
  <c r="W597" i="16"/>
  <c r="V598" i="16"/>
  <c r="W598" i="16"/>
  <c r="V599" i="16"/>
  <c r="W599" i="16"/>
  <c r="V600" i="16"/>
  <c r="W600" i="16"/>
  <c r="V601" i="16"/>
  <c r="W601" i="16"/>
  <c r="V602" i="16"/>
  <c r="W602" i="16"/>
  <c r="V603" i="16"/>
  <c r="W603" i="16"/>
  <c r="V604" i="16"/>
  <c r="W604" i="16"/>
  <c r="V605" i="16"/>
  <c r="W605" i="16"/>
  <c r="V606" i="16"/>
  <c r="W606" i="16"/>
  <c r="V607" i="16"/>
  <c r="W607" i="16"/>
  <c r="V608" i="16"/>
  <c r="W608" i="16"/>
  <c r="V609" i="16"/>
  <c r="W609" i="16"/>
  <c r="V610" i="16"/>
  <c r="W610" i="16"/>
  <c r="V611" i="16"/>
  <c r="W611" i="16"/>
  <c r="V612" i="16"/>
  <c r="W612" i="16"/>
  <c r="V613" i="16"/>
  <c r="W613" i="16"/>
  <c r="V614" i="16"/>
  <c r="W614" i="16"/>
  <c r="V615" i="16"/>
  <c r="W615" i="16"/>
  <c r="V616" i="16"/>
  <c r="W616" i="16"/>
  <c r="V617" i="16"/>
  <c r="W617" i="16"/>
  <c r="V618" i="16"/>
  <c r="W618" i="16"/>
  <c r="V619" i="16"/>
  <c r="W619" i="16"/>
  <c r="V620" i="16"/>
  <c r="W620" i="16"/>
  <c r="V621" i="16"/>
  <c r="W621" i="16"/>
  <c r="V622" i="16"/>
  <c r="W622" i="16"/>
  <c r="V623" i="16"/>
  <c r="W623" i="16"/>
  <c r="V624" i="16"/>
  <c r="W624" i="16"/>
  <c r="V625" i="16"/>
  <c r="W625" i="16"/>
  <c r="V626" i="16"/>
  <c r="W626" i="16"/>
  <c r="V627" i="16"/>
  <c r="W627" i="16"/>
  <c r="V628" i="16"/>
  <c r="W628" i="16"/>
  <c r="V629" i="16"/>
  <c r="W629" i="16"/>
  <c r="V630" i="16"/>
  <c r="W630" i="16"/>
  <c r="V631" i="16"/>
  <c r="W631" i="16"/>
  <c r="V632" i="16"/>
  <c r="W632" i="16"/>
  <c r="V633" i="16"/>
  <c r="W633" i="16"/>
  <c r="V634" i="16"/>
  <c r="W634" i="16"/>
  <c r="V635" i="16"/>
  <c r="W635" i="16"/>
  <c r="V636" i="16"/>
  <c r="W636" i="16"/>
  <c r="V637" i="16"/>
  <c r="W637" i="16"/>
  <c r="V638" i="16"/>
  <c r="W638" i="16"/>
  <c r="V639" i="16"/>
  <c r="W639" i="16"/>
  <c r="V640" i="16"/>
  <c r="W640" i="16"/>
  <c r="V641" i="16"/>
  <c r="W641" i="16"/>
  <c r="V642" i="16"/>
  <c r="W642" i="16"/>
  <c r="V643" i="16"/>
  <c r="W643" i="16"/>
  <c r="V644" i="16"/>
  <c r="W644" i="16"/>
  <c r="V645" i="16"/>
  <c r="W645" i="16"/>
  <c r="V646" i="16"/>
  <c r="W646" i="16"/>
  <c r="V647" i="16"/>
  <c r="W647" i="16"/>
  <c r="V648" i="16"/>
  <c r="W648" i="16"/>
  <c r="V649" i="16"/>
  <c r="W649" i="16"/>
  <c r="V650" i="16"/>
  <c r="W650" i="16"/>
  <c r="V651" i="16"/>
  <c r="W651" i="16"/>
  <c r="V652" i="16"/>
  <c r="W652" i="16"/>
  <c r="V653" i="16"/>
  <c r="W653" i="16"/>
  <c r="V654" i="16"/>
  <c r="W654" i="16"/>
  <c r="V655" i="16"/>
  <c r="W655" i="16"/>
  <c r="V656" i="16"/>
  <c r="W656" i="16"/>
  <c r="V657" i="16"/>
  <c r="W657" i="16"/>
  <c r="V658" i="16"/>
  <c r="W658" i="16"/>
  <c r="V659" i="16"/>
  <c r="W659" i="16"/>
  <c r="V660" i="16"/>
  <c r="W660" i="16"/>
  <c r="V661" i="16"/>
  <c r="W661" i="16"/>
  <c r="V662" i="16"/>
  <c r="W662" i="16"/>
  <c r="V663" i="16"/>
  <c r="W663" i="16"/>
  <c r="V664" i="16"/>
  <c r="W664" i="16"/>
  <c r="V665" i="16"/>
  <c r="W665" i="16"/>
  <c r="V666" i="16"/>
  <c r="W666" i="16"/>
  <c r="V667" i="16"/>
  <c r="W667" i="16"/>
  <c r="V668" i="16"/>
  <c r="W668" i="16"/>
  <c r="V669" i="16"/>
  <c r="W669" i="16"/>
  <c r="V670" i="16"/>
  <c r="W670" i="16"/>
  <c r="V671" i="16"/>
  <c r="W671" i="16"/>
  <c r="V672" i="16"/>
  <c r="W672" i="16"/>
  <c r="V673" i="16"/>
  <c r="W673" i="16"/>
  <c r="V674" i="16"/>
  <c r="W674" i="16"/>
  <c r="V675" i="16"/>
  <c r="W675" i="16"/>
  <c r="V676" i="16"/>
  <c r="W676" i="16"/>
  <c r="V677" i="16"/>
  <c r="W677" i="16"/>
  <c r="V678" i="16"/>
  <c r="W678" i="16"/>
  <c r="V679" i="16"/>
  <c r="W679" i="16"/>
  <c r="V680" i="16"/>
  <c r="W680" i="16"/>
  <c r="V681" i="16"/>
  <c r="W681" i="16"/>
  <c r="V682" i="16"/>
  <c r="W682" i="16"/>
  <c r="V683" i="16"/>
  <c r="W683" i="16"/>
  <c r="V684" i="16"/>
  <c r="W684" i="16"/>
  <c r="V685" i="16"/>
  <c r="W685" i="16"/>
  <c r="V686" i="16"/>
  <c r="W686" i="16"/>
  <c r="V687" i="16"/>
  <c r="W687" i="16"/>
  <c r="V688" i="16"/>
  <c r="W688" i="16"/>
  <c r="V689" i="16"/>
  <c r="W689" i="16"/>
  <c r="V690" i="16"/>
  <c r="W690" i="16"/>
  <c r="V691" i="16"/>
  <c r="W691" i="16"/>
  <c r="V692" i="16"/>
  <c r="W692" i="16"/>
  <c r="V693" i="16"/>
  <c r="W693" i="16"/>
  <c r="V694" i="16"/>
  <c r="W694" i="16"/>
  <c r="V695" i="16"/>
  <c r="W695" i="16"/>
  <c r="V696" i="16"/>
  <c r="W696" i="16"/>
  <c r="V697" i="16"/>
  <c r="W697" i="16"/>
  <c r="V698" i="16"/>
  <c r="W698" i="16"/>
  <c r="V699" i="16"/>
  <c r="W699" i="16"/>
  <c r="V700" i="16"/>
  <c r="W700" i="16"/>
  <c r="V701" i="16"/>
  <c r="W701" i="16"/>
  <c r="V702" i="16"/>
  <c r="W702" i="16"/>
  <c r="V703" i="16"/>
  <c r="W703" i="16"/>
  <c r="V704" i="16"/>
  <c r="W704" i="16"/>
  <c r="V705" i="16"/>
  <c r="W705" i="16"/>
  <c r="V706" i="16"/>
  <c r="W706" i="16"/>
  <c r="V707" i="16"/>
  <c r="W707" i="16"/>
  <c r="V708" i="16"/>
  <c r="W708" i="16"/>
  <c r="V709" i="16"/>
  <c r="W709" i="16"/>
  <c r="V710" i="16"/>
  <c r="W710" i="16"/>
  <c r="V711" i="16"/>
  <c r="W711" i="16"/>
  <c r="V712" i="16"/>
  <c r="W712" i="16"/>
  <c r="V713" i="16"/>
  <c r="W713" i="16"/>
  <c r="V714" i="16"/>
  <c r="W714" i="16"/>
  <c r="V715" i="16"/>
  <c r="W715" i="16"/>
  <c r="V716" i="16"/>
  <c r="W716" i="16"/>
  <c r="V717" i="16"/>
  <c r="W717" i="16"/>
  <c r="V718" i="16"/>
  <c r="W718" i="16"/>
  <c r="V719" i="16"/>
  <c r="W719" i="16"/>
  <c r="V720" i="16"/>
  <c r="W720" i="16"/>
  <c r="V721" i="16"/>
  <c r="W721" i="16"/>
  <c r="V722" i="16"/>
  <c r="W722" i="16"/>
  <c r="V723" i="16"/>
  <c r="W723" i="16"/>
  <c r="V724" i="16"/>
  <c r="W724" i="16"/>
  <c r="V725" i="16"/>
  <c r="W725" i="16"/>
  <c r="V726" i="16"/>
  <c r="W726" i="16"/>
  <c r="V727" i="16"/>
  <c r="W727" i="16"/>
  <c r="V728" i="16"/>
  <c r="W728" i="16"/>
  <c r="V729" i="16"/>
  <c r="W729" i="16"/>
  <c r="V730" i="16"/>
  <c r="W730" i="16"/>
  <c r="V731" i="16"/>
  <c r="W731" i="16"/>
  <c r="V732" i="16"/>
  <c r="W732" i="16"/>
  <c r="V733" i="16"/>
  <c r="W733" i="16"/>
  <c r="V734" i="16"/>
  <c r="W734" i="16"/>
  <c r="V735" i="16"/>
  <c r="W735" i="16"/>
  <c r="V736" i="16"/>
  <c r="W736" i="16"/>
  <c r="V737" i="16"/>
  <c r="W737" i="16"/>
  <c r="V738" i="16"/>
  <c r="W738" i="16"/>
  <c r="V739" i="16"/>
  <c r="W739" i="16"/>
  <c r="V740" i="16"/>
  <c r="W740" i="16"/>
  <c r="V741" i="16"/>
  <c r="W741" i="16"/>
  <c r="V742" i="16"/>
  <c r="W742" i="16"/>
  <c r="V743" i="16"/>
  <c r="W743" i="16"/>
  <c r="V744" i="16"/>
  <c r="W744" i="16"/>
  <c r="V745" i="16"/>
  <c r="W745" i="16"/>
  <c r="V746" i="16"/>
  <c r="W746" i="16"/>
  <c r="V747" i="16"/>
  <c r="W747" i="16"/>
  <c r="V748" i="16"/>
  <c r="W748" i="16"/>
  <c r="V749" i="16"/>
  <c r="W749" i="16"/>
  <c r="V750" i="16"/>
  <c r="W750" i="16"/>
  <c r="V751" i="16"/>
  <c r="W751" i="16"/>
  <c r="V752" i="16"/>
  <c r="W752" i="16"/>
  <c r="V753" i="16"/>
  <c r="W753" i="16"/>
  <c r="V754" i="16"/>
  <c r="W754" i="16"/>
  <c r="V755" i="16"/>
  <c r="W755" i="16"/>
  <c r="V756" i="16"/>
  <c r="W756" i="16"/>
  <c r="V757" i="16"/>
  <c r="W757" i="16"/>
  <c r="V758" i="16"/>
  <c r="W758" i="16"/>
  <c r="V759" i="16"/>
  <c r="W759" i="16"/>
  <c r="V760" i="16"/>
  <c r="W760" i="16"/>
  <c r="V761" i="16"/>
  <c r="W761" i="16"/>
  <c r="V762" i="16"/>
  <c r="W762" i="16"/>
  <c r="V763" i="16"/>
  <c r="W763" i="16"/>
  <c r="V764" i="16"/>
  <c r="W764" i="16"/>
  <c r="V765" i="16"/>
  <c r="W765" i="16"/>
  <c r="V766" i="16"/>
  <c r="W766" i="16"/>
  <c r="V767" i="16"/>
  <c r="W767" i="16"/>
  <c r="V768" i="16"/>
  <c r="W768" i="16"/>
  <c r="V769" i="16"/>
  <c r="W769" i="16"/>
  <c r="V770" i="16"/>
  <c r="W770" i="16"/>
  <c r="V771" i="16"/>
  <c r="W771" i="16"/>
  <c r="V772" i="16"/>
  <c r="W772" i="16"/>
  <c r="V773" i="16"/>
  <c r="W773" i="16"/>
  <c r="V774" i="16"/>
  <c r="W774" i="16"/>
  <c r="V775" i="16"/>
  <c r="W775" i="16"/>
  <c r="V776" i="16"/>
  <c r="W776" i="16"/>
  <c r="V777" i="16"/>
  <c r="W777" i="16"/>
  <c r="V778" i="16"/>
  <c r="W778" i="16"/>
  <c r="V779" i="16"/>
  <c r="W779" i="16"/>
  <c r="V780" i="16"/>
  <c r="W780" i="16"/>
  <c r="V781" i="16"/>
  <c r="W781" i="16"/>
  <c r="V782" i="16"/>
  <c r="W782" i="16"/>
  <c r="V783" i="16"/>
  <c r="W783" i="16"/>
  <c r="V784" i="16"/>
  <c r="W784" i="16"/>
  <c r="V785" i="16"/>
  <c r="W785" i="16"/>
  <c r="V786" i="16"/>
  <c r="W786" i="16"/>
  <c r="V787" i="16"/>
  <c r="W787" i="16"/>
  <c r="V788" i="16"/>
  <c r="W788" i="16"/>
  <c r="V789" i="16"/>
  <c r="W789" i="16"/>
  <c r="V790" i="16"/>
  <c r="W790" i="16"/>
  <c r="V791" i="16"/>
  <c r="W791" i="16"/>
  <c r="V792" i="16"/>
  <c r="W792" i="16"/>
  <c r="V793" i="16"/>
  <c r="W793" i="16"/>
  <c r="V794" i="16"/>
  <c r="W794" i="16"/>
  <c r="V795" i="16"/>
  <c r="W795" i="16"/>
  <c r="V796" i="16"/>
  <c r="W796" i="16"/>
  <c r="V797" i="16"/>
  <c r="W797" i="16"/>
  <c r="V798" i="16"/>
  <c r="W798" i="16"/>
  <c r="V799" i="16"/>
  <c r="W799" i="16"/>
  <c r="V800" i="16"/>
  <c r="W800" i="16"/>
  <c r="V801" i="16"/>
  <c r="W801" i="16"/>
  <c r="V802" i="16"/>
  <c r="W802" i="16"/>
  <c r="V803" i="16"/>
  <c r="W803" i="16"/>
  <c r="V804" i="16"/>
  <c r="W804" i="16"/>
  <c r="V805" i="16"/>
  <c r="W805" i="16"/>
  <c r="V806" i="16"/>
  <c r="W806" i="16"/>
  <c r="V807" i="16"/>
  <c r="W807" i="16"/>
  <c r="V808" i="16"/>
  <c r="W808" i="16"/>
  <c r="V809" i="16"/>
  <c r="W809" i="16"/>
  <c r="V810" i="16"/>
  <c r="W810" i="16"/>
  <c r="V811" i="16"/>
  <c r="W811" i="16"/>
  <c r="V812" i="16"/>
  <c r="W812" i="16"/>
  <c r="V813" i="16"/>
  <c r="W813" i="16"/>
  <c r="V814" i="16"/>
  <c r="W814" i="16"/>
  <c r="V815" i="16"/>
  <c r="W815" i="16"/>
  <c r="V816" i="16"/>
  <c r="W816" i="16"/>
  <c r="V817" i="16"/>
  <c r="W817" i="16"/>
  <c r="V818" i="16"/>
  <c r="W818" i="16"/>
  <c r="W6" i="16"/>
  <c r="V6" i="16"/>
  <c r="Q7" i="16"/>
  <c r="R7" i="16"/>
  <c r="S7" i="16"/>
  <c r="T7" i="16"/>
  <c r="U7" i="16"/>
  <c r="Q8" i="16"/>
  <c r="R8" i="16"/>
  <c r="S8" i="16"/>
  <c r="T8" i="16"/>
  <c r="U8" i="16"/>
  <c r="Q9" i="16"/>
  <c r="R9" i="16"/>
  <c r="S9" i="16"/>
  <c r="T9" i="16"/>
  <c r="U9" i="16"/>
  <c r="Q10" i="16"/>
  <c r="R10" i="16"/>
  <c r="S10" i="16"/>
  <c r="T10" i="16"/>
  <c r="U10" i="16"/>
  <c r="Q11" i="16"/>
  <c r="R11" i="16"/>
  <c r="S11" i="16"/>
  <c r="T11" i="16"/>
  <c r="U11" i="16"/>
  <c r="Q12" i="16"/>
  <c r="R12" i="16"/>
  <c r="S12" i="16"/>
  <c r="T12" i="16"/>
  <c r="U12" i="16"/>
  <c r="Q13" i="16"/>
  <c r="R13" i="16"/>
  <c r="S13" i="16"/>
  <c r="T13" i="16"/>
  <c r="U13" i="16"/>
  <c r="Q14" i="16"/>
  <c r="R14" i="16"/>
  <c r="S14" i="16"/>
  <c r="T14" i="16"/>
  <c r="U14" i="16"/>
  <c r="Q15" i="16"/>
  <c r="R15" i="16"/>
  <c r="S15" i="16"/>
  <c r="T15" i="16"/>
  <c r="U15" i="16"/>
  <c r="Q16" i="16"/>
  <c r="R16" i="16"/>
  <c r="S16" i="16"/>
  <c r="T16" i="16"/>
  <c r="U16" i="16"/>
  <c r="Q17" i="16"/>
  <c r="R17" i="16"/>
  <c r="S17" i="16"/>
  <c r="T17" i="16"/>
  <c r="U17" i="16"/>
  <c r="Q18" i="16"/>
  <c r="R18" i="16"/>
  <c r="S18" i="16"/>
  <c r="T18" i="16"/>
  <c r="U18" i="16"/>
  <c r="Q19" i="16"/>
  <c r="R19" i="16"/>
  <c r="S19" i="16"/>
  <c r="T19" i="16"/>
  <c r="U19" i="16"/>
  <c r="Q20" i="16"/>
  <c r="R20" i="16"/>
  <c r="S20" i="16"/>
  <c r="T20" i="16"/>
  <c r="U20" i="16"/>
  <c r="Q21" i="16"/>
  <c r="R21" i="16"/>
  <c r="S21" i="16"/>
  <c r="T21" i="16"/>
  <c r="U21" i="16"/>
  <c r="Q22" i="16"/>
  <c r="R22" i="16"/>
  <c r="S22" i="16"/>
  <c r="T22" i="16"/>
  <c r="U22" i="16"/>
  <c r="Q23" i="16"/>
  <c r="R23" i="16"/>
  <c r="S23" i="16"/>
  <c r="T23" i="16"/>
  <c r="U23" i="16"/>
  <c r="Q24" i="16"/>
  <c r="R24" i="16"/>
  <c r="S24" i="16"/>
  <c r="T24" i="16"/>
  <c r="U24" i="16"/>
  <c r="Q25" i="16"/>
  <c r="R25" i="16"/>
  <c r="S25" i="16"/>
  <c r="T25" i="16"/>
  <c r="U25" i="16"/>
  <c r="Q26" i="16"/>
  <c r="R26" i="16"/>
  <c r="S26" i="16"/>
  <c r="T26" i="16"/>
  <c r="U26" i="16"/>
  <c r="Q27" i="16"/>
  <c r="R27" i="16"/>
  <c r="S27" i="16"/>
  <c r="T27" i="16"/>
  <c r="U27" i="16"/>
  <c r="Q28" i="16"/>
  <c r="R28" i="16"/>
  <c r="S28" i="16"/>
  <c r="T28" i="16"/>
  <c r="U28" i="16"/>
  <c r="Q29" i="16"/>
  <c r="R29" i="16"/>
  <c r="S29" i="16"/>
  <c r="T29" i="16"/>
  <c r="U29" i="16"/>
  <c r="Q30" i="16"/>
  <c r="R30" i="16"/>
  <c r="S30" i="16"/>
  <c r="T30" i="16"/>
  <c r="U30" i="16"/>
  <c r="Q31" i="16"/>
  <c r="R31" i="16"/>
  <c r="S31" i="16"/>
  <c r="T31" i="16"/>
  <c r="U31" i="16"/>
  <c r="Q32" i="16"/>
  <c r="R32" i="16"/>
  <c r="S32" i="16"/>
  <c r="T32" i="16"/>
  <c r="U32" i="16"/>
  <c r="Q33" i="16"/>
  <c r="R33" i="16"/>
  <c r="S33" i="16"/>
  <c r="T33" i="16"/>
  <c r="U33" i="16"/>
  <c r="Q34" i="16"/>
  <c r="R34" i="16"/>
  <c r="S34" i="16"/>
  <c r="T34" i="16"/>
  <c r="U34" i="16"/>
  <c r="Q35" i="16"/>
  <c r="R35" i="16"/>
  <c r="S35" i="16"/>
  <c r="T35" i="16"/>
  <c r="U35" i="16"/>
  <c r="Q36" i="16"/>
  <c r="R36" i="16"/>
  <c r="S36" i="16"/>
  <c r="T36" i="16"/>
  <c r="U36" i="16"/>
  <c r="Q37" i="16"/>
  <c r="R37" i="16"/>
  <c r="S37" i="16"/>
  <c r="T37" i="16"/>
  <c r="U37" i="16"/>
  <c r="Q38" i="16"/>
  <c r="R38" i="16"/>
  <c r="S38" i="16"/>
  <c r="T38" i="16"/>
  <c r="U38" i="16"/>
  <c r="Q39" i="16"/>
  <c r="R39" i="16"/>
  <c r="S39" i="16"/>
  <c r="T39" i="16"/>
  <c r="U39" i="16"/>
  <c r="Q40" i="16"/>
  <c r="R40" i="16"/>
  <c r="S40" i="16"/>
  <c r="T40" i="16"/>
  <c r="U40" i="16"/>
  <c r="Q41" i="16"/>
  <c r="R41" i="16"/>
  <c r="S41" i="16"/>
  <c r="T41" i="16"/>
  <c r="U41" i="16"/>
  <c r="Q42" i="16"/>
  <c r="R42" i="16"/>
  <c r="S42" i="16"/>
  <c r="T42" i="16"/>
  <c r="U42" i="16"/>
  <c r="Q43" i="16"/>
  <c r="R43" i="16"/>
  <c r="S43" i="16"/>
  <c r="T43" i="16"/>
  <c r="U43" i="16"/>
  <c r="Q44" i="16"/>
  <c r="R44" i="16"/>
  <c r="S44" i="16"/>
  <c r="T44" i="16"/>
  <c r="U44" i="16"/>
  <c r="Q45" i="16"/>
  <c r="R45" i="16"/>
  <c r="S45" i="16"/>
  <c r="T45" i="16"/>
  <c r="U45" i="16"/>
  <c r="Q46" i="16"/>
  <c r="R46" i="16"/>
  <c r="S46" i="16"/>
  <c r="T46" i="16"/>
  <c r="U46" i="16"/>
  <c r="Q47" i="16"/>
  <c r="R47" i="16"/>
  <c r="S47" i="16"/>
  <c r="T47" i="16"/>
  <c r="U47" i="16"/>
  <c r="Q48" i="16"/>
  <c r="R48" i="16"/>
  <c r="S48" i="16"/>
  <c r="T48" i="16"/>
  <c r="U48" i="16"/>
  <c r="Q49" i="16"/>
  <c r="R49" i="16"/>
  <c r="S49" i="16"/>
  <c r="T49" i="16"/>
  <c r="U49" i="16"/>
  <c r="Q50" i="16"/>
  <c r="R50" i="16"/>
  <c r="S50" i="16"/>
  <c r="T50" i="16"/>
  <c r="U50" i="16"/>
  <c r="Q51" i="16"/>
  <c r="R51" i="16"/>
  <c r="S51" i="16"/>
  <c r="T51" i="16"/>
  <c r="U51" i="16"/>
  <c r="Q52" i="16"/>
  <c r="R52" i="16"/>
  <c r="S52" i="16"/>
  <c r="T52" i="16"/>
  <c r="U52" i="16"/>
  <c r="Q53" i="16"/>
  <c r="R53" i="16"/>
  <c r="S53" i="16"/>
  <c r="T53" i="16"/>
  <c r="U53" i="16"/>
  <c r="Q54" i="16"/>
  <c r="R54" i="16"/>
  <c r="S54" i="16"/>
  <c r="T54" i="16"/>
  <c r="U54" i="16"/>
  <c r="Q55" i="16"/>
  <c r="R55" i="16"/>
  <c r="S55" i="16"/>
  <c r="T55" i="16"/>
  <c r="U55" i="16"/>
  <c r="Q56" i="16"/>
  <c r="R56" i="16"/>
  <c r="S56" i="16"/>
  <c r="T56" i="16"/>
  <c r="U56" i="16"/>
  <c r="Q57" i="16"/>
  <c r="R57" i="16"/>
  <c r="S57" i="16"/>
  <c r="T57" i="16"/>
  <c r="U57" i="16"/>
  <c r="Q58" i="16"/>
  <c r="R58" i="16"/>
  <c r="S58" i="16"/>
  <c r="T58" i="16"/>
  <c r="U58" i="16"/>
  <c r="Q59" i="16"/>
  <c r="R59" i="16"/>
  <c r="S59" i="16"/>
  <c r="T59" i="16"/>
  <c r="U59" i="16"/>
  <c r="Q60" i="16"/>
  <c r="R60" i="16"/>
  <c r="S60" i="16"/>
  <c r="T60" i="16"/>
  <c r="U60" i="16"/>
  <c r="Q61" i="16"/>
  <c r="R61" i="16"/>
  <c r="S61" i="16"/>
  <c r="T61" i="16"/>
  <c r="U61" i="16"/>
  <c r="Q62" i="16"/>
  <c r="R62" i="16"/>
  <c r="S62" i="16"/>
  <c r="T62" i="16"/>
  <c r="U62" i="16"/>
  <c r="Q63" i="16"/>
  <c r="R63" i="16"/>
  <c r="S63" i="16"/>
  <c r="T63" i="16"/>
  <c r="U63" i="16"/>
  <c r="Q64" i="16"/>
  <c r="R64" i="16"/>
  <c r="S64" i="16"/>
  <c r="T64" i="16"/>
  <c r="U64" i="16"/>
  <c r="Q65" i="16"/>
  <c r="R65" i="16"/>
  <c r="S65" i="16"/>
  <c r="T65" i="16"/>
  <c r="U65" i="16"/>
  <c r="Q66" i="16"/>
  <c r="R66" i="16"/>
  <c r="S66" i="16"/>
  <c r="T66" i="16"/>
  <c r="U66" i="16"/>
  <c r="Q67" i="16"/>
  <c r="R67" i="16"/>
  <c r="S67" i="16"/>
  <c r="T67" i="16"/>
  <c r="U67" i="16"/>
  <c r="Q68" i="16"/>
  <c r="R68" i="16"/>
  <c r="S68" i="16"/>
  <c r="T68" i="16"/>
  <c r="U68" i="16"/>
  <c r="Q69" i="16"/>
  <c r="R69" i="16"/>
  <c r="S69" i="16"/>
  <c r="T69" i="16"/>
  <c r="U69" i="16"/>
  <c r="Q70" i="16"/>
  <c r="R70" i="16"/>
  <c r="S70" i="16"/>
  <c r="T70" i="16"/>
  <c r="U70" i="16"/>
  <c r="Q71" i="16"/>
  <c r="R71" i="16"/>
  <c r="S71" i="16"/>
  <c r="T71" i="16"/>
  <c r="U71" i="16"/>
  <c r="Q72" i="16"/>
  <c r="R72" i="16"/>
  <c r="S72" i="16"/>
  <c r="T72" i="16"/>
  <c r="U72" i="16"/>
  <c r="Q73" i="16"/>
  <c r="R73" i="16"/>
  <c r="S73" i="16"/>
  <c r="T73" i="16"/>
  <c r="U73" i="16"/>
  <c r="Q74" i="16"/>
  <c r="R74" i="16"/>
  <c r="S74" i="16"/>
  <c r="T74" i="16"/>
  <c r="U74" i="16"/>
  <c r="Q75" i="16"/>
  <c r="R75" i="16"/>
  <c r="S75" i="16"/>
  <c r="T75" i="16"/>
  <c r="U75" i="16"/>
  <c r="Q76" i="16"/>
  <c r="R76" i="16"/>
  <c r="S76" i="16"/>
  <c r="T76" i="16"/>
  <c r="U76" i="16"/>
  <c r="Q77" i="16"/>
  <c r="R77" i="16"/>
  <c r="S77" i="16"/>
  <c r="T77" i="16"/>
  <c r="U77" i="16"/>
  <c r="Q78" i="16"/>
  <c r="R78" i="16"/>
  <c r="S78" i="16"/>
  <c r="T78" i="16"/>
  <c r="U78" i="16"/>
  <c r="Q79" i="16"/>
  <c r="R79" i="16"/>
  <c r="S79" i="16"/>
  <c r="T79" i="16"/>
  <c r="U79" i="16"/>
  <c r="Q80" i="16"/>
  <c r="R80" i="16"/>
  <c r="S80" i="16"/>
  <c r="T80" i="16"/>
  <c r="U80" i="16"/>
  <c r="Q81" i="16"/>
  <c r="R81" i="16"/>
  <c r="S81" i="16"/>
  <c r="T81" i="16"/>
  <c r="U81" i="16"/>
  <c r="Q82" i="16"/>
  <c r="R82" i="16"/>
  <c r="S82" i="16"/>
  <c r="T82" i="16"/>
  <c r="U82" i="16"/>
  <c r="Q83" i="16"/>
  <c r="R83" i="16"/>
  <c r="S83" i="16"/>
  <c r="T83" i="16"/>
  <c r="Q84" i="16"/>
  <c r="R84" i="16"/>
  <c r="S84" i="16"/>
  <c r="T84" i="16"/>
  <c r="Q85" i="16"/>
  <c r="R85" i="16"/>
  <c r="S85" i="16"/>
  <c r="T85" i="16"/>
  <c r="U85" i="16"/>
  <c r="Q86" i="16"/>
  <c r="R86" i="16"/>
  <c r="S86" i="16"/>
  <c r="T86" i="16"/>
  <c r="Q87" i="16"/>
  <c r="R87" i="16"/>
  <c r="S87" i="16"/>
  <c r="T87" i="16"/>
  <c r="U87" i="16"/>
  <c r="Q88" i="16"/>
  <c r="R88" i="16"/>
  <c r="S88" i="16"/>
  <c r="T88" i="16"/>
  <c r="U88" i="16"/>
  <c r="Q89" i="16"/>
  <c r="R89" i="16"/>
  <c r="S89" i="16"/>
  <c r="T89" i="16"/>
  <c r="U89" i="16"/>
  <c r="Q90" i="16"/>
  <c r="R90" i="16"/>
  <c r="S90" i="16"/>
  <c r="T90" i="16"/>
  <c r="U90" i="16"/>
  <c r="Q91" i="16"/>
  <c r="R91" i="16"/>
  <c r="S91" i="16"/>
  <c r="T91" i="16"/>
  <c r="U91" i="16"/>
  <c r="Q92" i="16"/>
  <c r="R92" i="16"/>
  <c r="S92" i="16"/>
  <c r="T92" i="16"/>
  <c r="U92" i="16"/>
  <c r="Q93" i="16"/>
  <c r="R93" i="16"/>
  <c r="S93" i="16"/>
  <c r="T93" i="16"/>
  <c r="U93" i="16"/>
  <c r="Q94" i="16"/>
  <c r="R94" i="16"/>
  <c r="S94" i="16"/>
  <c r="T94" i="16"/>
  <c r="U94" i="16"/>
  <c r="Q95" i="16"/>
  <c r="R95" i="16"/>
  <c r="S95" i="16"/>
  <c r="T95" i="16"/>
  <c r="Q96" i="16"/>
  <c r="R96" i="16"/>
  <c r="S96" i="16"/>
  <c r="T96" i="16"/>
  <c r="Q97" i="16"/>
  <c r="R97" i="16"/>
  <c r="S97" i="16"/>
  <c r="T97" i="16"/>
  <c r="U97" i="16"/>
  <c r="Q98" i="16"/>
  <c r="R98" i="16"/>
  <c r="S98" i="16"/>
  <c r="T98" i="16"/>
  <c r="U98" i="16"/>
  <c r="Q99" i="16"/>
  <c r="R99" i="16"/>
  <c r="S99" i="16"/>
  <c r="T99" i="16"/>
  <c r="U99" i="16"/>
  <c r="Q100" i="16"/>
  <c r="R100" i="16"/>
  <c r="S100" i="16"/>
  <c r="T100" i="16"/>
  <c r="U100" i="16"/>
  <c r="Q101" i="16"/>
  <c r="R101" i="16"/>
  <c r="S101" i="16"/>
  <c r="T101" i="16"/>
  <c r="Q102" i="16"/>
  <c r="R102" i="16"/>
  <c r="S102" i="16"/>
  <c r="T102" i="16"/>
  <c r="Q103" i="16"/>
  <c r="R103" i="16"/>
  <c r="S103" i="16"/>
  <c r="T103" i="16"/>
  <c r="U103" i="16"/>
  <c r="Q104" i="16"/>
  <c r="R104" i="16"/>
  <c r="S104" i="16"/>
  <c r="T104" i="16"/>
  <c r="Q105" i="16"/>
  <c r="R105" i="16"/>
  <c r="S105" i="16"/>
  <c r="T105" i="16"/>
  <c r="Q106" i="16"/>
  <c r="R106" i="16"/>
  <c r="S106" i="16"/>
  <c r="T106" i="16"/>
  <c r="U106" i="16"/>
  <c r="Q107" i="16"/>
  <c r="R107" i="16"/>
  <c r="S107" i="16"/>
  <c r="T107" i="16"/>
  <c r="U107" i="16"/>
  <c r="Q108" i="16"/>
  <c r="R108" i="16"/>
  <c r="S108" i="16"/>
  <c r="T108" i="16"/>
  <c r="U108" i="16"/>
  <c r="Q109" i="16"/>
  <c r="R109" i="16"/>
  <c r="S109" i="16"/>
  <c r="T109" i="16"/>
  <c r="Q110" i="16"/>
  <c r="R110" i="16"/>
  <c r="S110" i="16"/>
  <c r="T110" i="16"/>
  <c r="U110" i="16"/>
  <c r="Q111" i="16"/>
  <c r="R111" i="16"/>
  <c r="S111" i="16"/>
  <c r="T111" i="16"/>
  <c r="U111" i="16"/>
  <c r="Q112" i="16"/>
  <c r="R112" i="16"/>
  <c r="S112" i="16"/>
  <c r="T112" i="16"/>
  <c r="U112" i="16"/>
  <c r="Q113" i="16"/>
  <c r="R113" i="16"/>
  <c r="S113" i="16"/>
  <c r="T113" i="16"/>
  <c r="Q114" i="16"/>
  <c r="R114" i="16"/>
  <c r="S114" i="16"/>
  <c r="T114" i="16"/>
  <c r="U114" i="16"/>
  <c r="Q115" i="16"/>
  <c r="R115" i="16"/>
  <c r="S115" i="16"/>
  <c r="T115" i="16"/>
  <c r="U115" i="16"/>
  <c r="Q116" i="16"/>
  <c r="R116" i="16"/>
  <c r="S116" i="16"/>
  <c r="T116" i="16"/>
  <c r="U116" i="16"/>
  <c r="Q117" i="16"/>
  <c r="R117" i="16"/>
  <c r="S117" i="16"/>
  <c r="T117" i="16"/>
  <c r="U117" i="16"/>
  <c r="Q118" i="16"/>
  <c r="R118" i="16"/>
  <c r="S118" i="16"/>
  <c r="T118" i="16"/>
  <c r="U118" i="16"/>
  <c r="Q119" i="16"/>
  <c r="R119" i="16"/>
  <c r="S119" i="16"/>
  <c r="T119" i="16"/>
  <c r="U119" i="16"/>
  <c r="Q120" i="16"/>
  <c r="R120" i="16"/>
  <c r="S120" i="16"/>
  <c r="T120" i="16"/>
  <c r="U120" i="16"/>
  <c r="Q121" i="16"/>
  <c r="R121" i="16"/>
  <c r="S121" i="16"/>
  <c r="T121" i="16"/>
  <c r="U121" i="16"/>
  <c r="Q122" i="16"/>
  <c r="R122" i="16"/>
  <c r="S122" i="16"/>
  <c r="T122" i="16"/>
  <c r="U122" i="16"/>
  <c r="Q123" i="16"/>
  <c r="R123" i="16"/>
  <c r="S123" i="16"/>
  <c r="T123" i="16"/>
  <c r="U123" i="16"/>
  <c r="Q124" i="16"/>
  <c r="R124" i="16"/>
  <c r="S124" i="16"/>
  <c r="T124" i="16"/>
  <c r="U124" i="16"/>
  <c r="Q125" i="16"/>
  <c r="R125" i="16"/>
  <c r="S125" i="16"/>
  <c r="T125" i="16"/>
  <c r="U125" i="16"/>
  <c r="Q126" i="16"/>
  <c r="R126" i="16"/>
  <c r="S126" i="16"/>
  <c r="T126" i="16"/>
  <c r="U126" i="16"/>
  <c r="Q127" i="16"/>
  <c r="R127" i="16"/>
  <c r="S127" i="16"/>
  <c r="T127" i="16"/>
  <c r="U127" i="16"/>
  <c r="Q128" i="16"/>
  <c r="R128" i="16"/>
  <c r="S128" i="16"/>
  <c r="T128" i="16"/>
  <c r="U128" i="16"/>
  <c r="Q129" i="16"/>
  <c r="R129" i="16"/>
  <c r="S129" i="16"/>
  <c r="T129" i="16"/>
  <c r="U129" i="16"/>
  <c r="Q130" i="16"/>
  <c r="R130" i="16"/>
  <c r="S130" i="16"/>
  <c r="T130" i="16"/>
  <c r="Q131" i="16"/>
  <c r="R131" i="16"/>
  <c r="S131" i="16"/>
  <c r="T131" i="16"/>
  <c r="Q132" i="16"/>
  <c r="R132" i="16"/>
  <c r="S132" i="16"/>
  <c r="T132" i="16"/>
  <c r="Q133" i="16"/>
  <c r="R133" i="16"/>
  <c r="S133" i="16"/>
  <c r="T133" i="16"/>
  <c r="U133" i="16"/>
  <c r="Q134" i="16"/>
  <c r="R134" i="16"/>
  <c r="S134" i="16"/>
  <c r="T134" i="16"/>
  <c r="U134" i="16"/>
  <c r="Q135" i="16"/>
  <c r="R135" i="16"/>
  <c r="S135" i="16"/>
  <c r="T135" i="16"/>
  <c r="U135" i="16"/>
  <c r="Q136" i="16"/>
  <c r="R136" i="16"/>
  <c r="S136" i="16"/>
  <c r="T136" i="16"/>
  <c r="Q137" i="16"/>
  <c r="R137" i="16"/>
  <c r="S137" i="16"/>
  <c r="T137" i="16"/>
  <c r="U137" i="16"/>
  <c r="Q138" i="16"/>
  <c r="R138" i="16"/>
  <c r="S138" i="16"/>
  <c r="T138" i="16"/>
  <c r="U138" i="16"/>
  <c r="Q139" i="16"/>
  <c r="R139" i="16"/>
  <c r="S139" i="16"/>
  <c r="T139" i="16"/>
  <c r="U139" i="16"/>
  <c r="Q140" i="16"/>
  <c r="R140" i="16"/>
  <c r="S140" i="16"/>
  <c r="T140" i="16"/>
  <c r="U140" i="16"/>
  <c r="Q141" i="16"/>
  <c r="R141" i="16"/>
  <c r="S141" i="16"/>
  <c r="T141" i="16"/>
  <c r="U141" i="16"/>
  <c r="Q142" i="16"/>
  <c r="R142" i="16"/>
  <c r="S142" i="16"/>
  <c r="T142" i="16"/>
  <c r="Q143" i="16"/>
  <c r="R143" i="16"/>
  <c r="S143" i="16"/>
  <c r="T143" i="16"/>
  <c r="U143" i="16"/>
  <c r="Q144" i="16"/>
  <c r="R144" i="16"/>
  <c r="S144" i="16"/>
  <c r="T144" i="16"/>
  <c r="U144" i="16"/>
  <c r="Q145" i="16"/>
  <c r="R145" i="16"/>
  <c r="S145" i="16"/>
  <c r="T145" i="16"/>
  <c r="U145" i="16"/>
  <c r="Q146" i="16"/>
  <c r="R146" i="16"/>
  <c r="S146" i="16"/>
  <c r="T146" i="16"/>
  <c r="Q147" i="16"/>
  <c r="R147" i="16"/>
  <c r="S147" i="16"/>
  <c r="T147" i="16"/>
  <c r="U147" i="16"/>
  <c r="Q148" i="16"/>
  <c r="R148" i="16"/>
  <c r="S148" i="16"/>
  <c r="T148" i="16"/>
  <c r="Q149" i="16"/>
  <c r="R149" i="16"/>
  <c r="S149" i="16"/>
  <c r="T149" i="16"/>
  <c r="U149" i="16"/>
  <c r="Q150" i="16"/>
  <c r="R150" i="16"/>
  <c r="S150" i="16"/>
  <c r="T150" i="16"/>
  <c r="U150" i="16"/>
  <c r="Q151" i="16"/>
  <c r="R151" i="16"/>
  <c r="S151" i="16"/>
  <c r="T151" i="16"/>
  <c r="U151" i="16"/>
  <c r="Q152" i="16"/>
  <c r="R152" i="16"/>
  <c r="S152" i="16"/>
  <c r="T152" i="16"/>
  <c r="U152" i="16"/>
  <c r="Q153" i="16"/>
  <c r="R153" i="16"/>
  <c r="S153" i="16"/>
  <c r="T153" i="16"/>
  <c r="U153" i="16"/>
  <c r="Q154" i="16"/>
  <c r="R154" i="16"/>
  <c r="S154" i="16"/>
  <c r="T154" i="16"/>
  <c r="U154" i="16"/>
  <c r="Q155" i="16"/>
  <c r="R155" i="16"/>
  <c r="S155" i="16"/>
  <c r="T155" i="16"/>
  <c r="U155" i="16"/>
  <c r="Q156" i="16"/>
  <c r="R156" i="16"/>
  <c r="S156" i="16"/>
  <c r="T156" i="16"/>
  <c r="U156" i="16"/>
  <c r="Q157" i="16"/>
  <c r="R157" i="16"/>
  <c r="S157" i="16"/>
  <c r="T157" i="16"/>
  <c r="U157" i="16"/>
  <c r="Q158" i="16"/>
  <c r="R158" i="16"/>
  <c r="S158" i="16"/>
  <c r="T158" i="16"/>
  <c r="U158" i="16"/>
  <c r="Q159" i="16"/>
  <c r="R159" i="16"/>
  <c r="S159" i="16"/>
  <c r="T159" i="16"/>
  <c r="U159" i="16"/>
  <c r="Q160" i="16"/>
  <c r="R160" i="16"/>
  <c r="S160" i="16"/>
  <c r="T160" i="16"/>
  <c r="U160" i="16"/>
  <c r="Q161" i="16"/>
  <c r="R161" i="16"/>
  <c r="S161" i="16"/>
  <c r="T161" i="16"/>
  <c r="U161" i="16"/>
  <c r="Q162" i="16"/>
  <c r="R162" i="16"/>
  <c r="S162" i="16"/>
  <c r="T162" i="16"/>
  <c r="U162" i="16"/>
  <c r="Q163" i="16"/>
  <c r="R163" i="16"/>
  <c r="S163" i="16"/>
  <c r="T163" i="16"/>
  <c r="U163" i="16"/>
  <c r="Q164" i="16"/>
  <c r="R164" i="16"/>
  <c r="S164" i="16"/>
  <c r="T164" i="16"/>
  <c r="U164" i="16"/>
  <c r="Q165" i="16"/>
  <c r="R165" i="16"/>
  <c r="S165" i="16"/>
  <c r="T165" i="16"/>
  <c r="U165" i="16"/>
  <c r="Q166" i="16"/>
  <c r="R166" i="16"/>
  <c r="S166" i="16"/>
  <c r="T166" i="16"/>
  <c r="U166" i="16"/>
  <c r="Q167" i="16"/>
  <c r="R167" i="16"/>
  <c r="S167" i="16"/>
  <c r="T167" i="16"/>
  <c r="U167" i="16"/>
  <c r="Q168" i="16"/>
  <c r="R168" i="16"/>
  <c r="S168" i="16"/>
  <c r="T168" i="16"/>
  <c r="U168" i="16"/>
  <c r="Q169" i="16"/>
  <c r="R169" i="16"/>
  <c r="S169" i="16"/>
  <c r="T169" i="16"/>
  <c r="U169" i="16"/>
  <c r="Q170" i="16"/>
  <c r="R170" i="16"/>
  <c r="S170" i="16"/>
  <c r="T170" i="16"/>
  <c r="U170" i="16"/>
  <c r="Q171" i="16"/>
  <c r="R171" i="16"/>
  <c r="S171" i="16"/>
  <c r="T171" i="16"/>
  <c r="U171" i="16"/>
  <c r="Q172" i="16"/>
  <c r="R172" i="16"/>
  <c r="S172" i="16"/>
  <c r="T172" i="16"/>
  <c r="U172" i="16"/>
  <c r="Q173" i="16"/>
  <c r="R173" i="16"/>
  <c r="S173" i="16"/>
  <c r="T173" i="16"/>
  <c r="Q174" i="16"/>
  <c r="R174" i="16"/>
  <c r="S174" i="16"/>
  <c r="T174" i="16"/>
  <c r="Q175" i="16"/>
  <c r="R175" i="16"/>
  <c r="S175" i="16"/>
  <c r="T175" i="16"/>
  <c r="U175" i="16"/>
  <c r="Q176" i="16"/>
  <c r="R176" i="16"/>
  <c r="S176" i="16"/>
  <c r="T176" i="16"/>
  <c r="Q177" i="16"/>
  <c r="R177" i="16"/>
  <c r="S177" i="16"/>
  <c r="T177" i="16"/>
  <c r="Q178" i="16"/>
  <c r="R178" i="16"/>
  <c r="S178" i="16"/>
  <c r="T178" i="16"/>
  <c r="U178" i="16"/>
  <c r="Q179" i="16"/>
  <c r="R179" i="16"/>
  <c r="S179" i="16"/>
  <c r="T179" i="16"/>
  <c r="Q180" i="16"/>
  <c r="R180" i="16"/>
  <c r="S180" i="16"/>
  <c r="T180" i="16"/>
  <c r="U180" i="16"/>
  <c r="Q181" i="16"/>
  <c r="R181" i="16"/>
  <c r="S181" i="16"/>
  <c r="T181" i="16"/>
  <c r="U181" i="16"/>
  <c r="Q182" i="16"/>
  <c r="R182" i="16"/>
  <c r="S182" i="16"/>
  <c r="T182" i="16"/>
  <c r="U182" i="16"/>
  <c r="Q183" i="16"/>
  <c r="R183" i="16"/>
  <c r="S183" i="16"/>
  <c r="T183" i="16"/>
  <c r="Q184" i="16"/>
  <c r="R184" i="16"/>
  <c r="S184" i="16"/>
  <c r="T184" i="16"/>
  <c r="Q185" i="16"/>
  <c r="R185" i="16"/>
  <c r="S185" i="16"/>
  <c r="T185" i="16"/>
  <c r="U185" i="16"/>
  <c r="Q186" i="16"/>
  <c r="R186" i="16"/>
  <c r="S186" i="16"/>
  <c r="T186" i="16"/>
  <c r="U186" i="16"/>
  <c r="Q187" i="16"/>
  <c r="R187" i="16"/>
  <c r="S187" i="16"/>
  <c r="T187" i="16"/>
  <c r="Q188" i="16"/>
  <c r="R188" i="16"/>
  <c r="S188" i="16"/>
  <c r="T188" i="16"/>
  <c r="U188" i="16"/>
  <c r="Q189" i="16"/>
  <c r="R189" i="16"/>
  <c r="S189" i="16"/>
  <c r="T189" i="16"/>
  <c r="U189" i="16"/>
  <c r="Q190" i="16"/>
  <c r="R190" i="16"/>
  <c r="S190" i="16"/>
  <c r="T190" i="16"/>
  <c r="U190" i="16"/>
  <c r="Q191" i="16"/>
  <c r="R191" i="16"/>
  <c r="S191" i="16"/>
  <c r="T191" i="16"/>
  <c r="U191" i="16"/>
  <c r="Q192" i="16"/>
  <c r="R192" i="16"/>
  <c r="S192" i="16"/>
  <c r="T192" i="16"/>
  <c r="U192" i="16"/>
  <c r="Q193" i="16"/>
  <c r="R193" i="16"/>
  <c r="S193" i="16"/>
  <c r="T193" i="16"/>
  <c r="U193" i="16"/>
  <c r="Q194" i="16"/>
  <c r="R194" i="16"/>
  <c r="S194" i="16"/>
  <c r="T194" i="16"/>
  <c r="U194" i="16"/>
  <c r="Q195" i="16"/>
  <c r="R195" i="16"/>
  <c r="S195" i="16"/>
  <c r="T195" i="16"/>
  <c r="U195" i="16"/>
  <c r="Q196" i="16"/>
  <c r="R196" i="16"/>
  <c r="S196" i="16"/>
  <c r="T196" i="16"/>
  <c r="U196" i="16"/>
  <c r="Q197" i="16"/>
  <c r="R197" i="16"/>
  <c r="S197" i="16"/>
  <c r="T197" i="16"/>
  <c r="U197" i="16"/>
  <c r="Q198" i="16"/>
  <c r="R198" i="16"/>
  <c r="S198" i="16"/>
  <c r="T198" i="16"/>
  <c r="U198" i="16"/>
  <c r="Q199" i="16"/>
  <c r="R199" i="16"/>
  <c r="S199" i="16"/>
  <c r="T199" i="16"/>
  <c r="U199" i="16"/>
  <c r="Q200" i="16"/>
  <c r="R200" i="16"/>
  <c r="S200" i="16"/>
  <c r="T200" i="16"/>
  <c r="U200" i="16"/>
  <c r="Q201" i="16"/>
  <c r="R201" i="16"/>
  <c r="S201" i="16"/>
  <c r="T201" i="16"/>
  <c r="U201" i="16"/>
  <c r="Q202" i="16"/>
  <c r="R202" i="16"/>
  <c r="S202" i="16"/>
  <c r="T202" i="16"/>
  <c r="U202" i="16"/>
  <c r="Q203" i="16"/>
  <c r="R203" i="16"/>
  <c r="S203" i="16"/>
  <c r="T203" i="16"/>
  <c r="U203" i="16"/>
  <c r="Q204" i="16"/>
  <c r="R204" i="16"/>
  <c r="S204" i="16"/>
  <c r="T204" i="16"/>
  <c r="U204" i="16"/>
  <c r="Q205" i="16"/>
  <c r="R205" i="16"/>
  <c r="S205" i="16"/>
  <c r="T205" i="16"/>
  <c r="U205" i="16"/>
  <c r="Q206" i="16"/>
  <c r="R206" i="16"/>
  <c r="S206" i="16"/>
  <c r="T206" i="16"/>
  <c r="U206" i="16"/>
  <c r="Q207" i="16"/>
  <c r="R207" i="16"/>
  <c r="S207" i="16"/>
  <c r="T207" i="16"/>
  <c r="U207" i="16"/>
  <c r="Q208" i="16"/>
  <c r="R208" i="16"/>
  <c r="S208" i="16"/>
  <c r="T208" i="16"/>
  <c r="U208" i="16"/>
  <c r="Q209" i="16"/>
  <c r="R209" i="16"/>
  <c r="S209" i="16"/>
  <c r="T209" i="16"/>
  <c r="U209" i="16"/>
  <c r="Q210" i="16"/>
  <c r="R210" i="16"/>
  <c r="S210" i="16"/>
  <c r="T210" i="16"/>
  <c r="Q211" i="16"/>
  <c r="R211" i="16"/>
  <c r="S211" i="16"/>
  <c r="T211" i="16"/>
  <c r="U211" i="16"/>
  <c r="Q212" i="16"/>
  <c r="R212" i="16"/>
  <c r="S212" i="16"/>
  <c r="T212" i="16"/>
  <c r="U212" i="16"/>
  <c r="Q213" i="16"/>
  <c r="R213" i="16"/>
  <c r="S213" i="16"/>
  <c r="T213" i="16"/>
  <c r="U213" i="16"/>
  <c r="Q214" i="16"/>
  <c r="R214" i="16"/>
  <c r="S214" i="16"/>
  <c r="T214" i="16"/>
  <c r="U214" i="16"/>
  <c r="Q215" i="16"/>
  <c r="R215" i="16"/>
  <c r="S215" i="16"/>
  <c r="T215" i="16"/>
  <c r="U215" i="16"/>
  <c r="Q216" i="16"/>
  <c r="R216" i="16"/>
  <c r="S216" i="16"/>
  <c r="T216" i="16"/>
  <c r="Q217" i="16"/>
  <c r="R217" i="16"/>
  <c r="S217" i="16"/>
  <c r="T217" i="16"/>
  <c r="Q218" i="16"/>
  <c r="R218" i="16"/>
  <c r="S218" i="16"/>
  <c r="T218" i="16"/>
  <c r="Q219" i="16"/>
  <c r="R219" i="16"/>
  <c r="S219" i="16"/>
  <c r="T219" i="16"/>
  <c r="Q220" i="16"/>
  <c r="R220" i="16"/>
  <c r="S220" i="16"/>
  <c r="T220" i="16"/>
  <c r="U220" i="16"/>
  <c r="Q221" i="16"/>
  <c r="R221" i="16"/>
  <c r="S221" i="16"/>
  <c r="T221" i="16"/>
  <c r="U221" i="16"/>
  <c r="Q222" i="16"/>
  <c r="R222" i="16"/>
  <c r="S222" i="16"/>
  <c r="T222" i="16"/>
  <c r="U222" i="16"/>
  <c r="Q223" i="16"/>
  <c r="R223" i="16"/>
  <c r="S223" i="16"/>
  <c r="T223" i="16"/>
  <c r="U223" i="16"/>
  <c r="Q224" i="16"/>
  <c r="R224" i="16"/>
  <c r="S224" i="16"/>
  <c r="T224" i="16"/>
  <c r="U224" i="16"/>
  <c r="Q225" i="16"/>
  <c r="R225" i="16"/>
  <c r="S225" i="16"/>
  <c r="T225" i="16"/>
  <c r="Q226" i="16"/>
  <c r="R226" i="16"/>
  <c r="S226" i="16"/>
  <c r="T226" i="16"/>
  <c r="U226" i="16"/>
  <c r="Q227" i="16"/>
  <c r="R227" i="16"/>
  <c r="S227" i="16"/>
  <c r="T227" i="16"/>
  <c r="U227" i="16"/>
  <c r="Q228" i="16"/>
  <c r="R228" i="16"/>
  <c r="S228" i="16"/>
  <c r="T228" i="16"/>
  <c r="U228" i="16"/>
  <c r="Q229" i="16"/>
  <c r="R229" i="16"/>
  <c r="S229" i="16"/>
  <c r="T229" i="16"/>
  <c r="U229" i="16"/>
  <c r="Q230" i="16"/>
  <c r="R230" i="16"/>
  <c r="S230" i="16"/>
  <c r="T230" i="16"/>
  <c r="Q231" i="16"/>
  <c r="R231" i="16"/>
  <c r="S231" i="16"/>
  <c r="T231" i="16"/>
  <c r="U231" i="16"/>
  <c r="Q232" i="16"/>
  <c r="R232" i="16"/>
  <c r="S232" i="16"/>
  <c r="T232" i="16"/>
  <c r="U232" i="16"/>
  <c r="Q233" i="16"/>
  <c r="R233" i="16"/>
  <c r="S233" i="16"/>
  <c r="T233" i="16"/>
  <c r="U233" i="16"/>
  <c r="Q234" i="16"/>
  <c r="R234" i="16"/>
  <c r="S234" i="16"/>
  <c r="T234" i="16"/>
  <c r="Q235" i="16"/>
  <c r="R235" i="16"/>
  <c r="S235" i="16"/>
  <c r="T235" i="16"/>
  <c r="U235" i="16"/>
  <c r="Q236" i="16"/>
  <c r="R236" i="16"/>
  <c r="S236" i="16"/>
  <c r="T236" i="16"/>
  <c r="U236" i="16"/>
  <c r="Q237" i="16"/>
  <c r="R237" i="16"/>
  <c r="S237" i="16"/>
  <c r="T237" i="16"/>
  <c r="Q238" i="16"/>
  <c r="R238" i="16"/>
  <c r="S238" i="16"/>
  <c r="T238" i="16"/>
  <c r="U238" i="16"/>
  <c r="Q239" i="16"/>
  <c r="R239" i="16"/>
  <c r="S239" i="16"/>
  <c r="T239" i="16"/>
  <c r="U239" i="16"/>
  <c r="Q240" i="16"/>
  <c r="R240" i="16"/>
  <c r="S240" i="16"/>
  <c r="T240" i="16"/>
  <c r="U240" i="16"/>
  <c r="Q241" i="16"/>
  <c r="R241" i="16"/>
  <c r="S241" i="16"/>
  <c r="T241" i="16"/>
  <c r="U241" i="16"/>
  <c r="Q242" i="16"/>
  <c r="R242" i="16"/>
  <c r="S242" i="16"/>
  <c r="T242" i="16"/>
  <c r="U242" i="16"/>
  <c r="Q243" i="16"/>
  <c r="R243" i="16"/>
  <c r="S243" i="16"/>
  <c r="T243" i="16"/>
  <c r="U243" i="16"/>
  <c r="Q244" i="16"/>
  <c r="R244" i="16"/>
  <c r="S244" i="16"/>
  <c r="T244" i="16"/>
  <c r="U244" i="16"/>
  <c r="Q245" i="16"/>
  <c r="R245" i="16"/>
  <c r="S245" i="16"/>
  <c r="T245" i="16"/>
  <c r="U245" i="16"/>
  <c r="Q246" i="16"/>
  <c r="R246" i="16"/>
  <c r="S246" i="16"/>
  <c r="T246" i="16"/>
  <c r="U246" i="16"/>
  <c r="Q247" i="16"/>
  <c r="R247" i="16"/>
  <c r="S247" i="16"/>
  <c r="T247" i="16"/>
  <c r="U247" i="16"/>
  <c r="Q248" i="16"/>
  <c r="R248" i="16"/>
  <c r="S248" i="16"/>
  <c r="T248" i="16"/>
  <c r="U248" i="16"/>
  <c r="Q249" i="16"/>
  <c r="R249" i="16"/>
  <c r="S249" i="16"/>
  <c r="T249" i="16"/>
  <c r="U249" i="16"/>
  <c r="Q250" i="16"/>
  <c r="R250" i="16"/>
  <c r="S250" i="16"/>
  <c r="T250" i="16"/>
  <c r="U250" i="16"/>
  <c r="Q251" i="16"/>
  <c r="R251" i="16"/>
  <c r="S251" i="16"/>
  <c r="T251" i="16"/>
  <c r="U251" i="16"/>
  <c r="Q252" i="16"/>
  <c r="R252" i="16"/>
  <c r="S252" i="16"/>
  <c r="T252" i="16"/>
  <c r="U252" i="16"/>
  <c r="Q253" i="16"/>
  <c r="R253" i="16"/>
  <c r="S253" i="16"/>
  <c r="T253" i="16"/>
  <c r="U253" i="16"/>
  <c r="Q254" i="16"/>
  <c r="R254" i="16"/>
  <c r="S254" i="16"/>
  <c r="T254" i="16"/>
  <c r="U254" i="16"/>
  <c r="Q255" i="16"/>
  <c r="R255" i="16"/>
  <c r="S255" i="16"/>
  <c r="T255" i="16"/>
  <c r="U255" i="16"/>
  <c r="Q256" i="16"/>
  <c r="R256" i="16"/>
  <c r="S256" i="16"/>
  <c r="T256" i="16"/>
  <c r="U256" i="16"/>
  <c r="Q257" i="16"/>
  <c r="R257" i="16"/>
  <c r="S257" i="16"/>
  <c r="T257" i="16"/>
  <c r="U257" i="16"/>
  <c r="Q258" i="16"/>
  <c r="R258" i="16"/>
  <c r="S258" i="16"/>
  <c r="T258" i="16"/>
  <c r="U258" i="16"/>
  <c r="Q259" i="16"/>
  <c r="R259" i="16"/>
  <c r="S259" i="16"/>
  <c r="T259" i="16"/>
  <c r="U259" i="16"/>
  <c r="Q260" i="16"/>
  <c r="R260" i="16"/>
  <c r="S260" i="16"/>
  <c r="T260" i="16"/>
  <c r="U260" i="16"/>
  <c r="Q261" i="16"/>
  <c r="R261" i="16"/>
  <c r="S261" i="16"/>
  <c r="T261" i="16"/>
  <c r="U261" i="16"/>
  <c r="Q262" i="16"/>
  <c r="R262" i="16"/>
  <c r="S262" i="16"/>
  <c r="T262" i="16"/>
  <c r="U262" i="16"/>
  <c r="Q263" i="16"/>
  <c r="R263" i="16"/>
  <c r="S263" i="16"/>
  <c r="T263" i="16"/>
  <c r="U263" i="16"/>
  <c r="Q264" i="16"/>
  <c r="R264" i="16"/>
  <c r="S264" i="16"/>
  <c r="T264" i="16"/>
  <c r="U264" i="16"/>
  <c r="Q265" i="16"/>
  <c r="R265" i="16"/>
  <c r="S265" i="16"/>
  <c r="T265" i="16"/>
  <c r="U265" i="16"/>
  <c r="Q266" i="16"/>
  <c r="R266" i="16"/>
  <c r="S266" i="16"/>
  <c r="T266" i="16"/>
  <c r="U266" i="16"/>
  <c r="Q267" i="16"/>
  <c r="R267" i="16"/>
  <c r="S267" i="16"/>
  <c r="T267" i="16"/>
  <c r="U267" i="16"/>
  <c r="Q268" i="16"/>
  <c r="R268" i="16"/>
  <c r="S268" i="16"/>
  <c r="T268" i="16"/>
  <c r="U268" i="16"/>
  <c r="Q269" i="16"/>
  <c r="R269" i="16"/>
  <c r="S269" i="16"/>
  <c r="T269" i="16"/>
  <c r="U269" i="16"/>
  <c r="Q270" i="16"/>
  <c r="R270" i="16"/>
  <c r="S270" i="16"/>
  <c r="T270" i="16"/>
  <c r="U270" i="16"/>
  <c r="Q271" i="16"/>
  <c r="R271" i="16"/>
  <c r="S271" i="16"/>
  <c r="T271" i="16"/>
  <c r="U271" i="16"/>
  <c r="Q272" i="16"/>
  <c r="R272" i="16"/>
  <c r="S272" i="16"/>
  <c r="T272" i="16"/>
  <c r="U272" i="16"/>
  <c r="Q273" i="16"/>
  <c r="R273" i="16"/>
  <c r="S273" i="16"/>
  <c r="T273" i="16"/>
  <c r="U273" i="16"/>
  <c r="Q274" i="16"/>
  <c r="R274" i="16"/>
  <c r="S274" i="16"/>
  <c r="T274" i="16"/>
  <c r="U274" i="16"/>
  <c r="Q275" i="16"/>
  <c r="R275" i="16"/>
  <c r="S275" i="16"/>
  <c r="T275" i="16"/>
  <c r="U275" i="16"/>
  <c r="Q276" i="16"/>
  <c r="R276" i="16"/>
  <c r="S276" i="16"/>
  <c r="T276" i="16"/>
  <c r="U276" i="16"/>
  <c r="Q277" i="16"/>
  <c r="R277" i="16"/>
  <c r="S277" i="16"/>
  <c r="T277" i="16"/>
  <c r="U277" i="16"/>
  <c r="Q278" i="16"/>
  <c r="R278" i="16"/>
  <c r="S278" i="16"/>
  <c r="T278" i="16"/>
  <c r="U278" i="16"/>
  <c r="Q279" i="16"/>
  <c r="R279" i="16"/>
  <c r="S279" i="16"/>
  <c r="T279" i="16"/>
  <c r="U279" i="16"/>
  <c r="Q280" i="16"/>
  <c r="R280" i="16"/>
  <c r="S280" i="16"/>
  <c r="T280" i="16"/>
  <c r="U280" i="16"/>
  <c r="Q281" i="16"/>
  <c r="R281" i="16"/>
  <c r="S281" i="16"/>
  <c r="T281" i="16"/>
  <c r="U281" i="16"/>
  <c r="Q282" i="16"/>
  <c r="R282" i="16"/>
  <c r="S282" i="16"/>
  <c r="T282" i="16"/>
  <c r="U282" i="16"/>
  <c r="Q283" i="16"/>
  <c r="R283" i="16"/>
  <c r="S283" i="16"/>
  <c r="T283" i="16"/>
  <c r="U283" i="16"/>
  <c r="Q284" i="16"/>
  <c r="R284" i="16"/>
  <c r="S284" i="16"/>
  <c r="T284" i="16"/>
  <c r="U284" i="16"/>
  <c r="Q285" i="16"/>
  <c r="R285" i="16"/>
  <c r="S285" i="16"/>
  <c r="T285" i="16"/>
  <c r="U285" i="16"/>
  <c r="Q286" i="16"/>
  <c r="R286" i="16"/>
  <c r="S286" i="16"/>
  <c r="T286" i="16"/>
  <c r="U286" i="16"/>
  <c r="Q287" i="16"/>
  <c r="R287" i="16"/>
  <c r="S287" i="16"/>
  <c r="T287" i="16"/>
  <c r="U287" i="16"/>
  <c r="Q288" i="16"/>
  <c r="R288" i="16"/>
  <c r="S288" i="16"/>
  <c r="T288" i="16"/>
  <c r="U288" i="16"/>
  <c r="Q289" i="16"/>
  <c r="R289" i="16"/>
  <c r="S289" i="16"/>
  <c r="T289" i="16"/>
  <c r="U289" i="16"/>
  <c r="Q290" i="16"/>
  <c r="R290" i="16"/>
  <c r="S290" i="16"/>
  <c r="T290" i="16"/>
  <c r="U290" i="16"/>
  <c r="Q291" i="16"/>
  <c r="R291" i="16"/>
  <c r="S291" i="16"/>
  <c r="T291" i="16"/>
  <c r="U291" i="16"/>
  <c r="Q292" i="16"/>
  <c r="R292" i="16"/>
  <c r="S292" i="16"/>
  <c r="T292" i="16"/>
  <c r="U292" i="16"/>
  <c r="Q293" i="16"/>
  <c r="R293" i="16"/>
  <c r="S293" i="16"/>
  <c r="T293" i="16"/>
  <c r="U293" i="16"/>
  <c r="Q294" i="16"/>
  <c r="R294" i="16"/>
  <c r="S294" i="16"/>
  <c r="T294" i="16"/>
  <c r="U294" i="16"/>
  <c r="Q295" i="16"/>
  <c r="R295" i="16"/>
  <c r="S295" i="16"/>
  <c r="T295" i="16"/>
  <c r="U295" i="16"/>
  <c r="Q296" i="16"/>
  <c r="R296" i="16"/>
  <c r="S296" i="16"/>
  <c r="T296" i="16"/>
  <c r="U296" i="16"/>
  <c r="Q297" i="16"/>
  <c r="R297" i="16"/>
  <c r="S297" i="16"/>
  <c r="T297" i="16"/>
  <c r="U297" i="16"/>
  <c r="Q298" i="16"/>
  <c r="R298" i="16"/>
  <c r="S298" i="16"/>
  <c r="T298" i="16"/>
  <c r="U298" i="16"/>
  <c r="Q299" i="16"/>
  <c r="R299" i="16"/>
  <c r="S299" i="16"/>
  <c r="T299" i="16"/>
  <c r="U299" i="16"/>
  <c r="Q300" i="16"/>
  <c r="R300" i="16"/>
  <c r="S300" i="16"/>
  <c r="T300" i="16"/>
  <c r="U300" i="16"/>
  <c r="Q301" i="16"/>
  <c r="R301" i="16"/>
  <c r="S301" i="16"/>
  <c r="T301" i="16"/>
  <c r="U301" i="16"/>
  <c r="Q302" i="16"/>
  <c r="R302" i="16"/>
  <c r="S302" i="16"/>
  <c r="T302" i="16"/>
  <c r="U302" i="16"/>
  <c r="Q303" i="16"/>
  <c r="R303" i="16"/>
  <c r="S303" i="16"/>
  <c r="T303" i="16"/>
  <c r="U303" i="16"/>
  <c r="Q304" i="16"/>
  <c r="R304" i="16"/>
  <c r="S304" i="16"/>
  <c r="T304" i="16"/>
  <c r="U304" i="16"/>
  <c r="Q305" i="16"/>
  <c r="R305" i="16"/>
  <c r="S305" i="16"/>
  <c r="T305" i="16"/>
  <c r="U305" i="16"/>
  <c r="Q306" i="16"/>
  <c r="R306" i="16"/>
  <c r="S306" i="16"/>
  <c r="T306" i="16"/>
  <c r="U306" i="16"/>
  <c r="Q307" i="16"/>
  <c r="R307" i="16"/>
  <c r="S307" i="16"/>
  <c r="T307" i="16"/>
  <c r="U307" i="16"/>
  <c r="Q308" i="16"/>
  <c r="R308" i="16"/>
  <c r="S308" i="16"/>
  <c r="T308" i="16"/>
  <c r="U308" i="16"/>
  <c r="Q309" i="16"/>
  <c r="R309" i="16"/>
  <c r="S309" i="16"/>
  <c r="T309" i="16"/>
  <c r="U309" i="16"/>
  <c r="Q310" i="16"/>
  <c r="R310" i="16"/>
  <c r="S310" i="16"/>
  <c r="T310" i="16"/>
  <c r="U310" i="16"/>
  <c r="Q311" i="16"/>
  <c r="R311" i="16"/>
  <c r="S311" i="16"/>
  <c r="T311" i="16"/>
  <c r="U311" i="16"/>
  <c r="Q312" i="16"/>
  <c r="R312" i="16"/>
  <c r="S312" i="16"/>
  <c r="T312" i="16"/>
  <c r="U312" i="16"/>
  <c r="Q313" i="16"/>
  <c r="R313" i="16"/>
  <c r="S313" i="16"/>
  <c r="T313" i="16"/>
  <c r="U313" i="16"/>
  <c r="Q314" i="16"/>
  <c r="R314" i="16"/>
  <c r="S314" i="16"/>
  <c r="T314" i="16"/>
  <c r="U314" i="16"/>
  <c r="Q315" i="16"/>
  <c r="R315" i="16"/>
  <c r="S315" i="16"/>
  <c r="T315" i="16"/>
  <c r="U315" i="16"/>
  <c r="Q316" i="16"/>
  <c r="R316" i="16"/>
  <c r="S316" i="16"/>
  <c r="T316" i="16"/>
  <c r="U316" i="16"/>
  <c r="Q317" i="16"/>
  <c r="R317" i="16"/>
  <c r="S317" i="16"/>
  <c r="T317" i="16"/>
  <c r="U317" i="16"/>
  <c r="Q318" i="16"/>
  <c r="R318" i="16"/>
  <c r="S318" i="16"/>
  <c r="T318" i="16"/>
  <c r="U318" i="16"/>
  <c r="Q319" i="16"/>
  <c r="R319" i="16"/>
  <c r="S319" i="16"/>
  <c r="T319" i="16"/>
  <c r="U319" i="16"/>
  <c r="Q320" i="16"/>
  <c r="R320" i="16"/>
  <c r="S320" i="16"/>
  <c r="T320" i="16"/>
  <c r="U320" i="16"/>
  <c r="Q321" i="16"/>
  <c r="R321" i="16"/>
  <c r="S321" i="16"/>
  <c r="T321" i="16"/>
  <c r="U321" i="16"/>
  <c r="Q322" i="16"/>
  <c r="R322" i="16"/>
  <c r="S322" i="16"/>
  <c r="T322" i="16"/>
  <c r="U322" i="16"/>
  <c r="Q323" i="16"/>
  <c r="R323" i="16"/>
  <c r="S323" i="16"/>
  <c r="T323" i="16"/>
  <c r="U323" i="16"/>
  <c r="Q324" i="16"/>
  <c r="R324" i="16"/>
  <c r="S324" i="16"/>
  <c r="T324" i="16"/>
  <c r="U324" i="16"/>
  <c r="Q325" i="16"/>
  <c r="R325" i="16"/>
  <c r="S325" i="16"/>
  <c r="T325" i="16"/>
  <c r="U325" i="16"/>
  <c r="Q326" i="16"/>
  <c r="R326" i="16"/>
  <c r="S326" i="16"/>
  <c r="T326" i="16"/>
  <c r="U326" i="16"/>
  <c r="Q327" i="16"/>
  <c r="R327" i="16"/>
  <c r="S327" i="16"/>
  <c r="T327" i="16"/>
  <c r="U327" i="16"/>
  <c r="Q328" i="16"/>
  <c r="R328" i="16"/>
  <c r="S328" i="16"/>
  <c r="T328" i="16"/>
  <c r="U328" i="16"/>
  <c r="Q329" i="16"/>
  <c r="R329" i="16"/>
  <c r="S329" i="16"/>
  <c r="T329" i="16"/>
  <c r="U329" i="16"/>
  <c r="Q330" i="16"/>
  <c r="R330" i="16"/>
  <c r="S330" i="16"/>
  <c r="T330" i="16"/>
  <c r="U330" i="16"/>
  <c r="Q331" i="16"/>
  <c r="R331" i="16"/>
  <c r="S331" i="16"/>
  <c r="T331" i="16"/>
  <c r="U331" i="16"/>
  <c r="Q332" i="16"/>
  <c r="R332" i="16"/>
  <c r="S332" i="16"/>
  <c r="T332" i="16"/>
  <c r="U332" i="16"/>
  <c r="Q333" i="16"/>
  <c r="R333" i="16"/>
  <c r="S333" i="16"/>
  <c r="T333" i="16"/>
  <c r="U333" i="16"/>
  <c r="Q334" i="16"/>
  <c r="R334" i="16"/>
  <c r="S334" i="16"/>
  <c r="T334" i="16"/>
  <c r="U334" i="16"/>
  <c r="Q335" i="16"/>
  <c r="R335" i="16"/>
  <c r="S335" i="16"/>
  <c r="T335" i="16"/>
  <c r="U335" i="16"/>
  <c r="Q336" i="16"/>
  <c r="R336" i="16"/>
  <c r="S336" i="16"/>
  <c r="T336" i="16"/>
  <c r="U336" i="16"/>
  <c r="Q337" i="16"/>
  <c r="R337" i="16"/>
  <c r="S337" i="16"/>
  <c r="T337" i="16"/>
  <c r="U337" i="16"/>
  <c r="Q338" i="16"/>
  <c r="R338" i="16"/>
  <c r="S338" i="16"/>
  <c r="T338" i="16"/>
  <c r="U338" i="16"/>
  <c r="Q339" i="16"/>
  <c r="R339" i="16"/>
  <c r="S339" i="16"/>
  <c r="T339" i="16"/>
  <c r="U339" i="16"/>
  <c r="Q340" i="16"/>
  <c r="R340" i="16"/>
  <c r="S340" i="16"/>
  <c r="T340" i="16"/>
  <c r="U340" i="16"/>
  <c r="Q341" i="16"/>
  <c r="R341" i="16"/>
  <c r="S341" i="16"/>
  <c r="T341" i="16"/>
  <c r="U341" i="16"/>
  <c r="Q342" i="16"/>
  <c r="R342" i="16"/>
  <c r="S342" i="16"/>
  <c r="T342" i="16"/>
  <c r="U342" i="16"/>
  <c r="Q343" i="16"/>
  <c r="R343" i="16"/>
  <c r="S343" i="16"/>
  <c r="T343" i="16"/>
  <c r="U343" i="16"/>
  <c r="Q344" i="16"/>
  <c r="R344" i="16"/>
  <c r="S344" i="16"/>
  <c r="T344" i="16"/>
  <c r="U344" i="16"/>
  <c r="Q345" i="16"/>
  <c r="R345" i="16"/>
  <c r="S345" i="16"/>
  <c r="T345" i="16"/>
  <c r="U345" i="16"/>
  <c r="Q346" i="16"/>
  <c r="R346" i="16"/>
  <c r="S346" i="16"/>
  <c r="T346" i="16"/>
  <c r="U346" i="16"/>
  <c r="Q347" i="16"/>
  <c r="R347" i="16"/>
  <c r="S347" i="16"/>
  <c r="T347" i="16"/>
  <c r="U347" i="16"/>
  <c r="Q348" i="16"/>
  <c r="R348" i="16"/>
  <c r="S348" i="16"/>
  <c r="T348" i="16"/>
  <c r="U348" i="16"/>
  <c r="Q349" i="16"/>
  <c r="R349" i="16"/>
  <c r="S349" i="16"/>
  <c r="T349" i="16"/>
  <c r="U349" i="16"/>
  <c r="Q350" i="16"/>
  <c r="R350" i="16"/>
  <c r="S350" i="16"/>
  <c r="T350" i="16"/>
  <c r="U350" i="16"/>
  <c r="Q351" i="16"/>
  <c r="R351" i="16"/>
  <c r="S351" i="16"/>
  <c r="T351" i="16"/>
  <c r="U351" i="16"/>
  <c r="Q352" i="16"/>
  <c r="R352" i="16"/>
  <c r="S352" i="16"/>
  <c r="T352" i="16"/>
  <c r="U352" i="16"/>
  <c r="Q353" i="16"/>
  <c r="R353" i="16"/>
  <c r="S353" i="16"/>
  <c r="T353" i="16"/>
  <c r="U353" i="16"/>
  <c r="Q354" i="16"/>
  <c r="R354" i="16"/>
  <c r="S354" i="16"/>
  <c r="T354" i="16"/>
  <c r="U354" i="16"/>
  <c r="Q355" i="16"/>
  <c r="R355" i="16"/>
  <c r="S355" i="16"/>
  <c r="T355" i="16"/>
  <c r="U355" i="16"/>
  <c r="Q356" i="16"/>
  <c r="R356" i="16"/>
  <c r="S356" i="16"/>
  <c r="T356" i="16"/>
  <c r="U356" i="16"/>
  <c r="Q357" i="16"/>
  <c r="R357" i="16"/>
  <c r="S357" i="16"/>
  <c r="T357" i="16"/>
  <c r="U357" i="16"/>
  <c r="Q358" i="16"/>
  <c r="R358" i="16"/>
  <c r="S358" i="16"/>
  <c r="T358" i="16"/>
  <c r="U358" i="16"/>
  <c r="Q359" i="16"/>
  <c r="R359" i="16"/>
  <c r="S359" i="16"/>
  <c r="T359" i="16"/>
  <c r="U359" i="16"/>
  <c r="Q360" i="16"/>
  <c r="R360" i="16"/>
  <c r="S360" i="16"/>
  <c r="T360" i="16"/>
  <c r="U360" i="16"/>
  <c r="Q361" i="16"/>
  <c r="R361" i="16"/>
  <c r="S361" i="16"/>
  <c r="T361" i="16"/>
  <c r="U361" i="16"/>
  <c r="Q362" i="16"/>
  <c r="R362" i="16"/>
  <c r="S362" i="16"/>
  <c r="T362" i="16"/>
  <c r="U362" i="16"/>
  <c r="Q363" i="16"/>
  <c r="R363" i="16"/>
  <c r="S363" i="16"/>
  <c r="T363" i="16"/>
  <c r="U363" i="16"/>
  <c r="Q364" i="16"/>
  <c r="R364" i="16"/>
  <c r="S364" i="16"/>
  <c r="T364" i="16"/>
  <c r="U364" i="16"/>
  <c r="Q365" i="16"/>
  <c r="R365" i="16"/>
  <c r="S365" i="16"/>
  <c r="T365" i="16"/>
  <c r="U365" i="16"/>
  <c r="Q366" i="16"/>
  <c r="R366" i="16"/>
  <c r="S366" i="16"/>
  <c r="T366" i="16"/>
  <c r="U366" i="16"/>
  <c r="Q367" i="16"/>
  <c r="R367" i="16"/>
  <c r="S367" i="16"/>
  <c r="T367" i="16"/>
  <c r="U367" i="16"/>
  <c r="Q368" i="16"/>
  <c r="R368" i="16"/>
  <c r="S368" i="16"/>
  <c r="T368" i="16"/>
  <c r="U368" i="16"/>
  <c r="Q369" i="16"/>
  <c r="R369" i="16"/>
  <c r="S369" i="16"/>
  <c r="T369" i="16"/>
  <c r="U369" i="16"/>
  <c r="Q370" i="16"/>
  <c r="R370" i="16"/>
  <c r="S370" i="16"/>
  <c r="T370" i="16"/>
  <c r="U370" i="16"/>
  <c r="Q371" i="16"/>
  <c r="R371" i="16"/>
  <c r="S371" i="16"/>
  <c r="T371" i="16"/>
  <c r="U371" i="16"/>
  <c r="Q372" i="16"/>
  <c r="R372" i="16"/>
  <c r="S372" i="16"/>
  <c r="T372" i="16"/>
  <c r="U372" i="16"/>
  <c r="Q373" i="16"/>
  <c r="R373" i="16"/>
  <c r="S373" i="16"/>
  <c r="T373" i="16"/>
  <c r="U373" i="16"/>
  <c r="Q374" i="16"/>
  <c r="R374" i="16"/>
  <c r="S374" i="16"/>
  <c r="T374" i="16"/>
  <c r="U374" i="16"/>
  <c r="Q375" i="16"/>
  <c r="R375" i="16"/>
  <c r="S375" i="16"/>
  <c r="T375" i="16"/>
  <c r="U375" i="16"/>
  <c r="Q376" i="16"/>
  <c r="R376" i="16"/>
  <c r="S376" i="16"/>
  <c r="T376" i="16"/>
  <c r="U376" i="16"/>
  <c r="Q377" i="16"/>
  <c r="R377" i="16"/>
  <c r="S377" i="16"/>
  <c r="T377" i="16"/>
  <c r="U377" i="16"/>
  <c r="Q378" i="16"/>
  <c r="R378" i="16"/>
  <c r="S378" i="16"/>
  <c r="T378" i="16"/>
  <c r="U378" i="16"/>
  <c r="Q379" i="16"/>
  <c r="R379" i="16"/>
  <c r="S379" i="16"/>
  <c r="T379" i="16"/>
  <c r="U379" i="16"/>
  <c r="Q380" i="16"/>
  <c r="R380" i="16"/>
  <c r="S380" i="16"/>
  <c r="T380" i="16"/>
  <c r="U380" i="16"/>
  <c r="Q381" i="16"/>
  <c r="R381" i="16"/>
  <c r="S381" i="16"/>
  <c r="T381" i="16"/>
  <c r="U381" i="16"/>
  <c r="Q382" i="16"/>
  <c r="R382" i="16"/>
  <c r="S382" i="16"/>
  <c r="T382" i="16"/>
  <c r="U382" i="16"/>
  <c r="Q383" i="16"/>
  <c r="R383" i="16"/>
  <c r="S383" i="16"/>
  <c r="T383" i="16"/>
  <c r="U383" i="16"/>
  <c r="Q384" i="16"/>
  <c r="R384" i="16"/>
  <c r="S384" i="16"/>
  <c r="T384" i="16"/>
  <c r="U384" i="16"/>
  <c r="Q385" i="16"/>
  <c r="R385" i="16"/>
  <c r="S385" i="16"/>
  <c r="T385" i="16"/>
  <c r="U385" i="16"/>
  <c r="Q386" i="16"/>
  <c r="R386" i="16"/>
  <c r="S386" i="16"/>
  <c r="T386" i="16"/>
  <c r="U386" i="16"/>
  <c r="Q387" i="16"/>
  <c r="R387" i="16"/>
  <c r="S387" i="16"/>
  <c r="T387" i="16"/>
  <c r="U387" i="16"/>
  <c r="Q388" i="16"/>
  <c r="R388" i="16"/>
  <c r="S388" i="16"/>
  <c r="T388" i="16"/>
  <c r="U388" i="16"/>
  <c r="Q389" i="16"/>
  <c r="R389" i="16"/>
  <c r="S389" i="16"/>
  <c r="T389" i="16"/>
  <c r="U389" i="16"/>
  <c r="Q390" i="16"/>
  <c r="R390" i="16"/>
  <c r="S390" i="16"/>
  <c r="T390" i="16"/>
  <c r="U390" i="16"/>
  <c r="Q391" i="16"/>
  <c r="R391" i="16"/>
  <c r="S391" i="16"/>
  <c r="T391" i="16"/>
  <c r="U391" i="16"/>
  <c r="Q392" i="16"/>
  <c r="R392" i="16"/>
  <c r="S392" i="16"/>
  <c r="T392" i="16"/>
  <c r="U392" i="16"/>
  <c r="Q393" i="16"/>
  <c r="R393" i="16"/>
  <c r="S393" i="16"/>
  <c r="T393" i="16"/>
  <c r="U393" i="16"/>
  <c r="Q394" i="16"/>
  <c r="R394" i="16"/>
  <c r="S394" i="16"/>
  <c r="T394" i="16"/>
  <c r="U394" i="16"/>
  <c r="Q395" i="16"/>
  <c r="R395" i="16"/>
  <c r="S395" i="16"/>
  <c r="T395" i="16"/>
  <c r="U395" i="16"/>
  <c r="Q396" i="16"/>
  <c r="R396" i="16"/>
  <c r="S396" i="16"/>
  <c r="T396" i="16"/>
  <c r="U396" i="16"/>
  <c r="Q397" i="16"/>
  <c r="R397" i="16"/>
  <c r="S397" i="16"/>
  <c r="T397" i="16"/>
  <c r="U397" i="16"/>
  <c r="Q398" i="16"/>
  <c r="R398" i="16"/>
  <c r="S398" i="16"/>
  <c r="T398" i="16"/>
  <c r="U398" i="16"/>
  <c r="Q399" i="16"/>
  <c r="R399" i="16"/>
  <c r="S399" i="16"/>
  <c r="T399" i="16"/>
  <c r="U399" i="16"/>
  <c r="Q400" i="16"/>
  <c r="R400" i="16"/>
  <c r="S400" i="16"/>
  <c r="T400" i="16"/>
  <c r="U400" i="16"/>
  <c r="Q401" i="16"/>
  <c r="R401" i="16"/>
  <c r="S401" i="16"/>
  <c r="T401" i="16"/>
  <c r="U401" i="16"/>
  <c r="Q402" i="16"/>
  <c r="R402" i="16"/>
  <c r="S402" i="16"/>
  <c r="T402" i="16"/>
  <c r="U402" i="16"/>
  <c r="Q403" i="16"/>
  <c r="R403" i="16"/>
  <c r="S403" i="16"/>
  <c r="T403" i="16"/>
  <c r="U403" i="16"/>
  <c r="Q404" i="16"/>
  <c r="R404" i="16"/>
  <c r="S404" i="16"/>
  <c r="T404" i="16"/>
  <c r="U404" i="16"/>
  <c r="Q405" i="16"/>
  <c r="R405" i="16"/>
  <c r="S405" i="16"/>
  <c r="T405" i="16"/>
  <c r="U405" i="16"/>
  <c r="Q406" i="16"/>
  <c r="R406" i="16"/>
  <c r="S406" i="16"/>
  <c r="T406" i="16"/>
  <c r="U406" i="16"/>
  <c r="Q407" i="16"/>
  <c r="R407" i="16"/>
  <c r="S407" i="16"/>
  <c r="T407" i="16"/>
  <c r="U407" i="16"/>
  <c r="Q408" i="16"/>
  <c r="R408" i="16"/>
  <c r="S408" i="16"/>
  <c r="T408" i="16"/>
  <c r="U408" i="16"/>
  <c r="Q409" i="16"/>
  <c r="R409" i="16"/>
  <c r="S409" i="16"/>
  <c r="T409" i="16"/>
  <c r="U409" i="16"/>
  <c r="Q410" i="16"/>
  <c r="R410" i="16"/>
  <c r="S410" i="16"/>
  <c r="T410" i="16"/>
  <c r="U410" i="16"/>
  <c r="Q411" i="16"/>
  <c r="R411" i="16"/>
  <c r="S411" i="16"/>
  <c r="T411" i="16"/>
  <c r="U411" i="16"/>
  <c r="Q412" i="16"/>
  <c r="R412" i="16"/>
  <c r="S412" i="16"/>
  <c r="T412" i="16"/>
  <c r="U412" i="16"/>
  <c r="Q413" i="16"/>
  <c r="R413" i="16"/>
  <c r="S413" i="16"/>
  <c r="T413" i="16"/>
  <c r="U413" i="16"/>
  <c r="Q414" i="16"/>
  <c r="R414" i="16"/>
  <c r="S414" i="16"/>
  <c r="T414" i="16"/>
  <c r="U414" i="16"/>
  <c r="Q415" i="16"/>
  <c r="R415" i="16"/>
  <c r="S415" i="16"/>
  <c r="T415" i="16"/>
  <c r="U415" i="16"/>
  <c r="Q416" i="16"/>
  <c r="R416" i="16"/>
  <c r="S416" i="16"/>
  <c r="T416" i="16"/>
  <c r="U416" i="16"/>
  <c r="Q417" i="16"/>
  <c r="R417" i="16"/>
  <c r="S417" i="16"/>
  <c r="T417" i="16"/>
  <c r="U417" i="16"/>
  <c r="Q418" i="16"/>
  <c r="R418" i="16"/>
  <c r="S418" i="16"/>
  <c r="T418" i="16"/>
  <c r="U418" i="16"/>
  <c r="Q419" i="16"/>
  <c r="R419" i="16"/>
  <c r="S419" i="16"/>
  <c r="T419" i="16"/>
  <c r="U419" i="16"/>
  <c r="Q420" i="16"/>
  <c r="R420" i="16"/>
  <c r="S420" i="16"/>
  <c r="T420" i="16"/>
  <c r="U420" i="16"/>
  <c r="Q421" i="16"/>
  <c r="R421" i="16"/>
  <c r="S421" i="16"/>
  <c r="T421" i="16"/>
  <c r="U421" i="16"/>
  <c r="Q422" i="16"/>
  <c r="R422" i="16"/>
  <c r="S422" i="16"/>
  <c r="T422" i="16"/>
  <c r="U422" i="16"/>
  <c r="Q423" i="16"/>
  <c r="R423" i="16"/>
  <c r="S423" i="16"/>
  <c r="T423" i="16"/>
  <c r="U423" i="16"/>
  <c r="Q424" i="16"/>
  <c r="R424" i="16"/>
  <c r="S424" i="16"/>
  <c r="T424" i="16"/>
  <c r="U424" i="16"/>
  <c r="Q425" i="16"/>
  <c r="R425" i="16"/>
  <c r="S425" i="16"/>
  <c r="T425" i="16"/>
  <c r="U425" i="16"/>
  <c r="Q426" i="16"/>
  <c r="R426" i="16"/>
  <c r="S426" i="16"/>
  <c r="T426" i="16"/>
  <c r="U426" i="16"/>
  <c r="Q427" i="16"/>
  <c r="R427" i="16"/>
  <c r="S427" i="16"/>
  <c r="T427" i="16"/>
  <c r="U427" i="16"/>
  <c r="Q428" i="16"/>
  <c r="R428" i="16"/>
  <c r="S428" i="16"/>
  <c r="T428" i="16"/>
  <c r="U428" i="16"/>
  <c r="Q429" i="16"/>
  <c r="R429" i="16"/>
  <c r="S429" i="16"/>
  <c r="T429" i="16"/>
  <c r="U429" i="16"/>
  <c r="Q430" i="16"/>
  <c r="R430" i="16"/>
  <c r="S430" i="16"/>
  <c r="T430" i="16"/>
  <c r="U430" i="16"/>
  <c r="Q431" i="16"/>
  <c r="R431" i="16"/>
  <c r="S431" i="16"/>
  <c r="T431" i="16"/>
  <c r="U431" i="16"/>
  <c r="Q432" i="16"/>
  <c r="R432" i="16"/>
  <c r="S432" i="16"/>
  <c r="T432" i="16"/>
  <c r="U432" i="16"/>
  <c r="Q433" i="16"/>
  <c r="R433" i="16"/>
  <c r="S433" i="16"/>
  <c r="T433" i="16"/>
  <c r="U433" i="16"/>
  <c r="Q434" i="16"/>
  <c r="R434" i="16"/>
  <c r="S434" i="16"/>
  <c r="T434" i="16"/>
  <c r="U434" i="16"/>
  <c r="Q435" i="16"/>
  <c r="R435" i="16"/>
  <c r="S435" i="16"/>
  <c r="T435" i="16"/>
  <c r="U435" i="16"/>
  <c r="Q436" i="16"/>
  <c r="R436" i="16"/>
  <c r="S436" i="16"/>
  <c r="T436" i="16"/>
  <c r="U436" i="16"/>
  <c r="Q437" i="16"/>
  <c r="R437" i="16"/>
  <c r="S437" i="16"/>
  <c r="T437" i="16"/>
  <c r="U437" i="16"/>
  <c r="Q438" i="16"/>
  <c r="R438" i="16"/>
  <c r="S438" i="16"/>
  <c r="T438" i="16"/>
  <c r="U438" i="16"/>
  <c r="Q439" i="16"/>
  <c r="R439" i="16"/>
  <c r="S439" i="16"/>
  <c r="T439" i="16"/>
  <c r="U439" i="16"/>
  <c r="Q440" i="16"/>
  <c r="R440" i="16"/>
  <c r="S440" i="16"/>
  <c r="T440" i="16"/>
  <c r="U440" i="16"/>
  <c r="Q441" i="16"/>
  <c r="R441" i="16"/>
  <c r="S441" i="16"/>
  <c r="T441" i="16"/>
  <c r="U441" i="16"/>
  <c r="Q442" i="16"/>
  <c r="R442" i="16"/>
  <c r="S442" i="16"/>
  <c r="T442" i="16"/>
  <c r="U442" i="16"/>
  <c r="Q443" i="16"/>
  <c r="R443" i="16"/>
  <c r="S443" i="16"/>
  <c r="T443" i="16"/>
  <c r="U443" i="16"/>
  <c r="Q444" i="16"/>
  <c r="R444" i="16"/>
  <c r="S444" i="16"/>
  <c r="T444" i="16"/>
  <c r="U444" i="16"/>
  <c r="Q445" i="16"/>
  <c r="R445" i="16"/>
  <c r="S445" i="16"/>
  <c r="T445" i="16"/>
  <c r="U445" i="16"/>
  <c r="Q446" i="16"/>
  <c r="R446" i="16"/>
  <c r="S446" i="16"/>
  <c r="T446" i="16"/>
  <c r="U446" i="16"/>
  <c r="Q447" i="16"/>
  <c r="R447" i="16"/>
  <c r="S447" i="16"/>
  <c r="T447" i="16"/>
  <c r="U447" i="16"/>
  <c r="Q448" i="16"/>
  <c r="R448" i="16"/>
  <c r="S448" i="16"/>
  <c r="T448" i="16"/>
  <c r="U448" i="16"/>
  <c r="Q449" i="16"/>
  <c r="R449" i="16"/>
  <c r="S449" i="16"/>
  <c r="T449" i="16"/>
  <c r="U449" i="16"/>
  <c r="Q450" i="16"/>
  <c r="R450" i="16"/>
  <c r="S450" i="16"/>
  <c r="T450" i="16"/>
  <c r="U450" i="16"/>
  <c r="Q451" i="16"/>
  <c r="R451" i="16"/>
  <c r="S451" i="16"/>
  <c r="T451" i="16"/>
  <c r="U451" i="16"/>
  <c r="Q452" i="16"/>
  <c r="R452" i="16"/>
  <c r="S452" i="16"/>
  <c r="T452" i="16"/>
  <c r="U452" i="16"/>
  <c r="Q453" i="16"/>
  <c r="R453" i="16"/>
  <c r="S453" i="16"/>
  <c r="T453" i="16"/>
  <c r="U453" i="16"/>
  <c r="Q454" i="16"/>
  <c r="R454" i="16"/>
  <c r="S454" i="16"/>
  <c r="T454" i="16"/>
  <c r="U454" i="16"/>
  <c r="Q455" i="16"/>
  <c r="R455" i="16"/>
  <c r="S455" i="16"/>
  <c r="T455" i="16"/>
  <c r="U455" i="16"/>
  <c r="Q456" i="16"/>
  <c r="R456" i="16"/>
  <c r="S456" i="16"/>
  <c r="T456" i="16"/>
  <c r="U456" i="16"/>
  <c r="Q457" i="16"/>
  <c r="R457" i="16"/>
  <c r="S457" i="16"/>
  <c r="T457" i="16"/>
  <c r="U457" i="16"/>
  <c r="Q458" i="16"/>
  <c r="R458" i="16"/>
  <c r="S458" i="16"/>
  <c r="T458" i="16"/>
  <c r="U458" i="16"/>
  <c r="Q459" i="16"/>
  <c r="R459" i="16"/>
  <c r="S459" i="16"/>
  <c r="T459" i="16"/>
  <c r="U459" i="16"/>
  <c r="Q460" i="16"/>
  <c r="R460" i="16"/>
  <c r="S460" i="16"/>
  <c r="T460" i="16"/>
  <c r="U460" i="16"/>
  <c r="Q461" i="16"/>
  <c r="R461" i="16"/>
  <c r="S461" i="16"/>
  <c r="T461" i="16"/>
  <c r="U461" i="16"/>
  <c r="Q462" i="16"/>
  <c r="R462" i="16"/>
  <c r="S462" i="16"/>
  <c r="T462" i="16"/>
  <c r="U462" i="16"/>
  <c r="Q463" i="16"/>
  <c r="R463" i="16"/>
  <c r="S463" i="16"/>
  <c r="T463" i="16"/>
  <c r="U463" i="16"/>
  <c r="Q464" i="16"/>
  <c r="R464" i="16"/>
  <c r="S464" i="16"/>
  <c r="T464" i="16"/>
  <c r="Q465" i="16"/>
  <c r="R465" i="16"/>
  <c r="S465" i="16"/>
  <c r="T465" i="16"/>
  <c r="U465" i="16"/>
  <c r="Q466" i="16"/>
  <c r="R466" i="16"/>
  <c r="S466" i="16"/>
  <c r="T466" i="16"/>
  <c r="U466" i="16"/>
  <c r="Q467" i="16"/>
  <c r="R467" i="16"/>
  <c r="S467" i="16"/>
  <c r="T467" i="16"/>
  <c r="U467" i="16"/>
  <c r="Q468" i="16"/>
  <c r="R468" i="16"/>
  <c r="S468" i="16"/>
  <c r="T468" i="16"/>
  <c r="U468" i="16"/>
  <c r="Q469" i="16"/>
  <c r="R469" i="16"/>
  <c r="S469" i="16"/>
  <c r="T469" i="16"/>
  <c r="U469" i="16"/>
  <c r="Q470" i="16"/>
  <c r="R470" i="16"/>
  <c r="S470" i="16"/>
  <c r="T470" i="16"/>
  <c r="U470" i="16"/>
  <c r="Q471" i="16"/>
  <c r="R471" i="16"/>
  <c r="S471" i="16"/>
  <c r="T471" i="16"/>
  <c r="U471" i="16"/>
  <c r="Q472" i="16"/>
  <c r="R472" i="16"/>
  <c r="S472" i="16"/>
  <c r="T472" i="16"/>
  <c r="U472" i="16"/>
  <c r="Q473" i="16"/>
  <c r="R473" i="16"/>
  <c r="S473" i="16"/>
  <c r="T473" i="16"/>
  <c r="U473" i="16"/>
  <c r="Q474" i="16"/>
  <c r="R474" i="16"/>
  <c r="S474" i="16"/>
  <c r="T474" i="16"/>
  <c r="U474" i="16"/>
  <c r="Q475" i="16"/>
  <c r="R475" i="16"/>
  <c r="S475" i="16"/>
  <c r="T475" i="16"/>
  <c r="U475" i="16"/>
  <c r="Q476" i="16"/>
  <c r="R476" i="16"/>
  <c r="S476" i="16"/>
  <c r="T476" i="16"/>
  <c r="U476" i="16"/>
  <c r="Q477" i="16"/>
  <c r="R477" i="16"/>
  <c r="S477" i="16"/>
  <c r="T477" i="16"/>
  <c r="U477" i="16"/>
  <c r="Q478" i="16"/>
  <c r="R478" i="16"/>
  <c r="S478" i="16"/>
  <c r="T478" i="16"/>
  <c r="U478" i="16"/>
  <c r="Q479" i="16"/>
  <c r="R479" i="16"/>
  <c r="S479" i="16"/>
  <c r="T479" i="16"/>
  <c r="U479" i="16"/>
  <c r="Q480" i="16"/>
  <c r="R480" i="16"/>
  <c r="S480" i="16"/>
  <c r="T480" i="16"/>
  <c r="U480" i="16"/>
  <c r="Q481" i="16"/>
  <c r="R481" i="16"/>
  <c r="S481" i="16"/>
  <c r="T481" i="16"/>
  <c r="U481" i="16"/>
  <c r="Q482" i="16"/>
  <c r="R482" i="16"/>
  <c r="S482" i="16"/>
  <c r="T482" i="16"/>
  <c r="Q483" i="16"/>
  <c r="R483" i="16"/>
  <c r="S483" i="16"/>
  <c r="T483" i="16"/>
  <c r="U483" i="16"/>
  <c r="Q484" i="16"/>
  <c r="R484" i="16"/>
  <c r="S484" i="16"/>
  <c r="T484" i="16"/>
  <c r="U484" i="16"/>
  <c r="Q485" i="16"/>
  <c r="R485" i="16"/>
  <c r="S485" i="16"/>
  <c r="T485" i="16"/>
  <c r="U485" i="16"/>
  <c r="Q486" i="16"/>
  <c r="R486" i="16"/>
  <c r="S486" i="16"/>
  <c r="T486" i="16"/>
  <c r="U486" i="16"/>
  <c r="Q487" i="16"/>
  <c r="R487" i="16"/>
  <c r="S487" i="16"/>
  <c r="T487" i="16"/>
  <c r="U487" i="16"/>
  <c r="Q488" i="16"/>
  <c r="R488" i="16"/>
  <c r="S488" i="16"/>
  <c r="T488" i="16"/>
  <c r="U488" i="16"/>
  <c r="Q489" i="16"/>
  <c r="R489" i="16"/>
  <c r="S489" i="16"/>
  <c r="T489" i="16"/>
  <c r="U489" i="16"/>
  <c r="Q490" i="16"/>
  <c r="R490" i="16"/>
  <c r="S490" i="16"/>
  <c r="T490" i="16"/>
  <c r="U490" i="16"/>
  <c r="Q491" i="16"/>
  <c r="R491" i="16"/>
  <c r="S491" i="16"/>
  <c r="T491" i="16"/>
  <c r="U491" i="16"/>
  <c r="Q492" i="16"/>
  <c r="R492" i="16"/>
  <c r="S492" i="16"/>
  <c r="T492" i="16"/>
  <c r="U492" i="16"/>
  <c r="Q493" i="16"/>
  <c r="R493" i="16"/>
  <c r="S493" i="16"/>
  <c r="T493" i="16"/>
  <c r="U493" i="16"/>
  <c r="Q494" i="16"/>
  <c r="R494" i="16"/>
  <c r="S494" i="16"/>
  <c r="T494" i="16"/>
  <c r="Q495" i="16"/>
  <c r="R495" i="16"/>
  <c r="S495" i="16"/>
  <c r="T495" i="16"/>
  <c r="U495" i="16"/>
  <c r="Q496" i="16"/>
  <c r="R496" i="16"/>
  <c r="S496" i="16"/>
  <c r="T496" i="16"/>
  <c r="U496" i="16"/>
  <c r="Q497" i="16"/>
  <c r="R497" i="16"/>
  <c r="S497" i="16"/>
  <c r="T497" i="16"/>
  <c r="U497" i="16"/>
  <c r="Q498" i="16"/>
  <c r="R498" i="16"/>
  <c r="S498" i="16"/>
  <c r="T498" i="16"/>
  <c r="U498" i="16"/>
  <c r="Q499" i="16"/>
  <c r="R499" i="16"/>
  <c r="S499" i="16"/>
  <c r="T499" i="16"/>
  <c r="U499" i="16"/>
  <c r="Q500" i="16"/>
  <c r="R500" i="16"/>
  <c r="S500" i="16"/>
  <c r="T500" i="16"/>
  <c r="U500" i="16"/>
  <c r="Q501" i="16"/>
  <c r="R501" i="16"/>
  <c r="S501" i="16"/>
  <c r="T501" i="16"/>
  <c r="U501" i="16"/>
  <c r="Q502" i="16"/>
  <c r="R502" i="16"/>
  <c r="S502" i="16"/>
  <c r="T502" i="16"/>
  <c r="U502" i="16"/>
  <c r="Q503" i="16"/>
  <c r="R503" i="16"/>
  <c r="S503" i="16"/>
  <c r="T503" i="16"/>
  <c r="U503" i="16"/>
  <c r="Q504" i="16"/>
  <c r="R504" i="16"/>
  <c r="S504" i="16"/>
  <c r="T504" i="16"/>
  <c r="U504" i="16"/>
  <c r="Q505" i="16"/>
  <c r="R505" i="16"/>
  <c r="S505" i="16"/>
  <c r="T505" i="16"/>
  <c r="U505" i="16"/>
  <c r="Q506" i="16"/>
  <c r="R506" i="16"/>
  <c r="S506" i="16"/>
  <c r="T506" i="16"/>
  <c r="U506" i="16"/>
  <c r="Q507" i="16"/>
  <c r="R507" i="16"/>
  <c r="S507" i="16"/>
  <c r="T507" i="16"/>
  <c r="U507" i="16"/>
  <c r="Q508" i="16"/>
  <c r="R508" i="16"/>
  <c r="S508" i="16"/>
  <c r="T508" i="16"/>
  <c r="U508" i="16"/>
  <c r="Q509" i="16"/>
  <c r="R509" i="16"/>
  <c r="S509" i="16"/>
  <c r="T509" i="16"/>
  <c r="U509" i="16"/>
  <c r="Q510" i="16"/>
  <c r="R510" i="16"/>
  <c r="S510" i="16"/>
  <c r="T510" i="16"/>
  <c r="U510" i="16"/>
  <c r="Q511" i="16"/>
  <c r="R511" i="16"/>
  <c r="S511" i="16"/>
  <c r="T511" i="16"/>
  <c r="U511" i="16"/>
  <c r="Q512" i="16"/>
  <c r="R512" i="16"/>
  <c r="S512" i="16"/>
  <c r="T512" i="16"/>
  <c r="U512" i="16"/>
  <c r="Q513" i="16"/>
  <c r="R513" i="16"/>
  <c r="S513" i="16"/>
  <c r="T513" i="16"/>
  <c r="U513" i="16"/>
  <c r="Q514" i="16"/>
  <c r="R514" i="16"/>
  <c r="S514" i="16"/>
  <c r="T514" i="16"/>
  <c r="U514" i="16"/>
  <c r="Q515" i="16"/>
  <c r="R515" i="16"/>
  <c r="S515" i="16"/>
  <c r="T515" i="16"/>
  <c r="U515" i="16"/>
  <c r="Q516" i="16"/>
  <c r="R516" i="16"/>
  <c r="S516" i="16"/>
  <c r="T516" i="16"/>
  <c r="U516" i="16"/>
  <c r="Q517" i="16"/>
  <c r="R517" i="16"/>
  <c r="S517" i="16"/>
  <c r="T517" i="16"/>
  <c r="U517" i="16"/>
  <c r="Q518" i="16"/>
  <c r="R518" i="16"/>
  <c r="S518" i="16"/>
  <c r="T518" i="16"/>
  <c r="U518" i="16"/>
  <c r="Q519" i="16"/>
  <c r="R519" i="16"/>
  <c r="S519" i="16"/>
  <c r="T519" i="16"/>
  <c r="U519" i="16"/>
  <c r="Q520" i="16"/>
  <c r="R520" i="16"/>
  <c r="S520" i="16"/>
  <c r="T520" i="16"/>
  <c r="U520" i="16"/>
  <c r="Q521" i="16"/>
  <c r="R521" i="16"/>
  <c r="S521" i="16"/>
  <c r="T521" i="16"/>
  <c r="U521" i="16"/>
  <c r="Q522" i="16"/>
  <c r="R522" i="16"/>
  <c r="S522" i="16"/>
  <c r="T522" i="16"/>
  <c r="U522" i="16"/>
  <c r="Q523" i="16"/>
  <c r="R523" i="16"/>
  <c r="S523" i="16"/>
  <c r="T523" i="16"/>
  <c r="U523" i="16"/>
  <c r="Q524" i="16"/>
  <c r="R524" i="16"/>
  <c r="S524" i="16"/>
  <c r="T524" i="16"/>
  <c r="U524" i="16"/>
  <c r="Q525" i="16"/>
  <c r="R525" i="16"/>
  <c r="S525" i="16"/>
  <c r="T525" i="16"/>
  <c r="U525" i="16"/>
  <c r="Q526" i="16"/>
  <c r="R526" i="16"/>
  <c r="S526" i="16"/>
  <c r="T526" i="16"/>
  <c r="U526" i="16"/>
  <c r="Q527" i="16"/>
  <c r="R527" i="16"/>
  <c r="S527" i="16"/>
  <c r="T527" i="16"/>
  <c r="U527" i="16"/>
  <c r="Q528" i="16"/>
  <c r="R528" i="16"/>
  <c r="S528" i="16"/>
  <c r="T528" i="16"/>
  <c r="U528" i="16"/>
  <c r="Q529" i="16"/>
  <c r="R529" i="16"/>
  <c r="S529" i="16"/>
  <c r="T529" i="16"/>
  <c r="U529" i="16"/>
  <c r="Q530" i="16"/>
  <c r="R530" i="16"/>
  <c r="S530" i="16"/>
  <c r="T530" i="16"/>
  <c r="Q531" i="16"/>
  <c r="R531" i="16"/>
  <c r="S531" i="16"/>
  <c r="T531" i="16"/>
  <c r="U531" i="16"/>
  <c r="Q532" i="16"/>
  <c r="R532" i="16"/>
  <c r="S532" i="16"/>
  <c r="T532" i="16"/>
  <c r="U532" i="16"/>
  <c r="Q533" i="16"/>
  <c r="R533" i="16"/>
  <c r="S533" i="16"/>
  <c r="T533" i="16"/>
  <c r="U533" i="16"/>
  <c r="Q534" i="16"/>
  <c r="R534" i="16"/>
  <c r="S534" i="16"/>
  <c r="T534" i="16"/>
  <c r="U534" i="16"/>
  <c r="Q535" i="16"/>
  <c r="R535" i="16"/>
  <c r="S535" i="16"/>
  <c r="T535" i="16"/>
  <c r="U535" i="16"/>
  <c r="Q536" i="16"/>
  <c r="R536" i="16"/>
  <c r="S536" i="16"/>
  <c r="T536" i="16"/>
  <c r="U536" i="16"/>
  <c r="Q537" i="16"/>
  <c r="R537" i="16"/>
  <c r="S537" i="16"/>
  <c r="T537" i="16"/>
  <c r="U537" i="16"/>
  <c r="Q538" i="16"/>
  <c r="R538" i="16"/>
  <c r="S538" i="16"/>
  <c r="T538" i="16"/>
  <c r="U538" i="16"/>
  <c r="Q539" i="16"/>
  <c r="R539" i="16"/>
  <c r="S539" i="16"/>
  <c r="T539" i="16"/>
  <c r="U539" i="16"/>
  <c r="Q540" i="16"/>
  <c r="R540" i="16"/>
  <c r="S540" i="16"/>
  <c r="T540" i="16"/>
  <c r="U540" i="16"/>
  <c r="Q541" i="16"/>
  <c r="R541" i="16"/>
  <c r="S541" i="16"/>
  <c r="T541" i="16"/>
  <c r="U541" i="16"/>
  <c r="Q542" i="16"/>
  <c r="R542" i="16"/>
  <c r="S542" i="16"/>
  <c r="T542" i="16"/>
  <c r="U542" i="16"/>
  <c r="Q543" i="16"/>
  <c r="R543" i="16"/>
  <c r="S543" i="16"/>
  <c r="T543" i="16"/>
  <c r="U543" i="16"/>
  <c r="Q544" i="16"/>
  <c r="R544" i="16"/>
  <c r="S544" i="16"/>
  <c r="T544" i="16"/>
  <c r="U544" i="16"/>
  <c r="Q545" i="16"/>
  <c r="R545" i="16"/>
  <c r="S545" i="16"/>
  <c r="T545" i="16"/>
  <c r="U545" i="16"/>
  <c r="Q546" i="16"/>
  <c r="R546" i="16"/>
  <c r="S546" i="16"/>
  <c r="T546" i="16"/>
  <c r="U546" i="16"/>
  <c r="Q547" i="16"/>
  <c r="R547" i="16"/>
  <c r="S547" i="16"/>
  <c r="T547" i="16"/>
  <c r="U547" i="16"/>
  <c r="Q548" i="16"/>
  <c r="R548" i="16"/>
  <c r="S548" i="16"/>
  <c r="T548" i="16"/>
  <c r="U548" i="16"/>
  <c r="Q549" i="16"/>
  <c r="R549" i="16"/>
  <c r="S549" i="16"/>
  <c r="T549" i="16"/>
  <c r="U549" i="16"/>
  <c r="Q550" i="16"/>
  <c r="R550" i="16"/>
  <c r="S550" i="16"/>
  <c r="T550" i="16"/>
  <c r="U550" i="16"/>
  <c r="Q551" i="16"/>
  <c r="R551" i="16"/>
  <c r="S551" i="16"/>
  <c r="T551" i="16"/>
  <c r="U551" i="16"/>
  <c r="Q552" i="16"/>
  <c r="R552" i="16"/>
  <c r="S552" i="16"/>
  <c r="T552" i="16"/>
  <c r="U552" i="16"/>
  <c r="Q553" i="16"/>
  <c r="R553" i="16"/>
  <c r="S553" i="16"/>
  <c r="T553" i="16"/>
  <c r="U553" i="16"/>
  <c r="Q554" i="16"/>
  <c r="R554" i="16"/>
  <c r="S554" i="16"/>
  <c r="T554" i="16"/>
  <c r="Q555" i="16"/>
  <c r="R555" i="16"/>
  <c r="S555" i="16"/>
  <c r="T555" i="16"/>
  <c r="U555" i="16"/>
  <c r="Q556" i="16"/>
  <c r="R556" i="16"/>
  <c r="S556" i="16"/>
  <c r="T556" i="16"/>
  <c r="U556" i="16"/>
  <c r="Q557" i="16"/>
  <c r="R557" i="16"/>
  <c r="S557" i="16"/>
  <c r="T557" i="16"/>
  <c r="U557" i="16"/>
  <c r="Q558" i="16"/>
  <c r="R558" i="16"/>
  <c r="S558" i="16"/>
  <c r="T558" i="16"/>
  <c r="U558" i="16"/>
  <c r="Q559" i="16"/>
  <c r="R559" i="16"/>
  <c r="S559" i="16"/>
  <c r="T559" i="16"/>
  <c r="U559" i="16"/>
  <c r="Q560" i="16"/>
  <c r="R560" i="16"/>
  <c r="S560" i="16"/>
  <c r="T560" i="16"/>
  <c r="U560" i="16"/>
  <c r="Q561" i="16"/>
  <c r="R561" i="16"/>
  <c r="S561" i="16"/>
  <c r="T561" i="16"/>
  <c r="U561" i="16"/>
  <c r="Q562" i="16"/>
  <c r="R562" i="16"/>
  <c r="S562" i="16"/>
  <c r="T562" i="16"/>
  <c r="U562" i="16"/>
  <c r="Q563" i="16"/>
  <c r="R563" i="16"/>
  <c r="S563" i="16"/>
  <c r="T563" i="16"/>
  <c r="U563" i="16"/>
  <c r="Q564" i="16"/>
  <c r="R564" i="16"/>
  <c r="S564" i="16"/>
  <c r="T564" i="16"/>
  <c r="U564" i="16"/>
  <c r="Q565" i="16"/>
  <c r="R565" i="16"/>
  <c r="S565" i="16"/>
  <c r="T565" i="16"/>
  <c r="U565" i="16"/>
  <c r="Q566" i="16"/>
  <c r="R566" i="16"/>
  <c r="S566" i="16"/>
  <c r="T566" i="16"/>
  <c r="U566" i="16"/>
  <c r="Q567" i="16"/>
  <c r="R567" i="16"/>
  <c r="S567" i="16"/>
  <c r="T567" i="16"/>
  <c r="U567" i="16"/>
  <c r="Q568" i="16"/>
  <c r="R568" i="16"/>
  <c r="S568" i="16"/>
  <c r="T568" i="16"/>
  <c r="U568" i="16"/>
  <c r="Q569" i="16"/>
  <c r="R569" i="16"/>
  <c r="S569" i="16"/>
  <c r="T569" i="16"/>
  <c r="U569" i="16"/>
  <c r="Q570" i="16"/>
  <c r="R570" i="16"/>
  <c r="S570" i="16"/>
  <c r="T570" i="16"/>
  <c r="U570" i="16"/>
  <c r="Q571" i="16"/>
  <c r="R571" i="16"/>
  <c r="S571" i="16"/>
  <c r="T571" i="16"/>
  <c r="U571" i="16"/>
  <c r="Q572" i="16"/>
  <c r="R572" i="16"/>
  <c r="S572" i="16"/>
  <c r="T572" i="16"/>
  <c r="U572" i="16"/>
  <c r="Q573" i="16"/>
  <c r="R573" i="16"/>
  <c r="S573" i="16"/>
  <c r="T573" i="16"/>
  <c r="U573" i="16"/>
  <c r="Q574" i="16"/>
  <c r="R574" i="16"/>
  <c r="S574" i="16"/>
  <c r="T574" i="16"/>
  <c r="U574" i="16"/>
  <c r="Q575" i="16"/>
  <c r="R575" i="16"/>
  <c r="S575" i="16"/>
  <c r="T575" i="16"/>
  <c r="U575" i="16"/>
  <c r="Q576" i="16"/>
  <c r="R576" i="16"/>
  <c r="S576" i="16"/>
  <c r="T576" i="16"/>
  <c r="U576" i="16"/>
  <c r="Q577" i="16"/>
  <c r="R577" i="16"/>
  <c r="S577" i="16"/>
  <c r="T577" i="16"/>
  <c r="U577" i="16"/>
  <c r="Q578" i="16"/>
  <c r="R578" i="16"/>
  <c r="S578" i="16"/>
  <c r="T578" i="16"/>
  <c r="U578" i="16"/>
  <c r="Q579" i="16"/>
  <c r="R579" i="16"/>
  <c r="S579" i="16"/>
  <c r="T579" i="16"/>
  <c r="U579" i="16"/>
  <c r="Q580" i="16"/>
  <c r="R580" i="16"/>
  <c r="S580" i="16"/>
  <c r="T580" i="16"/>
  <c r="U580" i="16"/>
  <c r="Q581" i="16"/>
  <c r="R581" i="16"/>
  <c r="S581" i="16"/>
  <c r="T581" i="16"/>
  <c r="U581" i="16"/>
  <c r="Q582" i="16"/>
  <c r="R582" i="16"/>
  <c r="S582" i="16"/>
  <c r="T582" i="16"/>
  <c r="U582" i="16"/>
  <c r="Q583" i="16"/>
  <c r="R583" i="16"/>
  <c r="S583" i="16"/>
  <c r="T583" i="16"/>
  <c r="Q584" i="16"/>
  <c r="R584" i="16"/>
  <c r="S584" i="16"/>
  <c r="T584" i="16"/>
  <c r="U584" i="16"/>
  <c r="Q585" i="16"/>
  <c r="R585" i="16"/>
  <c r="S585" i="16"/>
  <c r="T585" i="16"/>
  <c r="U585" i="16"/>
  <c r="Q586" i="16"/>
  <c r="R586" i="16"/>
  <c r="S586" i="16"/>
  <c r="T586" i="16"/>
  <c r="U586" i="16"/>
  <c r="Q587" i="16"/>
  <c r="R587" i="16"/>
  <c r="S587" i="16"/>
  <c r="T587" i="16"/>
  <c r="U587" i="16"/>
  <c r="Q588" i="16"/>
  <c r="R588" i="16"/>
  <c r="S588" i="16"/>
  <c r="T588" i="16"/>
  <c r="U588" i="16"/>
  <c r="Q589" i="16"/>
  <c r="R589" i="16"/>
  <c r="S589" i="16"/>
  <c r="T589" i="16"/>
  <c r="Q590" i="16"/>
  <c r="R590" i="16"/>
  <c r="S590" i="16"/>
  <c r="T590" i="16"/>
  <c r="Q591" i="16"/>
  <c r="R591" i="16"/>
  <c r="S591" i="16"/>
  <c r="T591" i="16"/>
  <c r="Q592" i="16"/>
  <c r="R592" i="16"/>
  <c r="S592" i="16"/>
  <c r="T592" i="16"/>
  <c r="U592" i="16"/>
  <c r="Q593" i="16"/>
  <c r="R593" i="16"/>
  <c r="S593" i="16"/>
  <c r="T593" i="16"/>
  <c r="U593" i="16"/>
  <c r="Q594" i="16"/>
  <c r="R594" i="16"/>
  <c r="S594" i="16"/>
  <c r="T594" i="16"/>
  <c r="U594" i="16"/>
  <c r="Q595" i="16"/>
  <c r="R595" i="16"/>
  <c r="S595" i="16"/>
  <c r="T595" i="16"/>
  <c r="U595" i="16"/>
  <c r="Q596" i="16"/>
  <c r="R596" i="16"/>
  <c r="S596" i="16"/>
  <c r="T596" i="16"/>
  <c r="U596" i="16"/>
  <c r="Q597" i="16"/>
  <c r="R597" i="16"/>
  <c r="S597" i="16"/>
  <c r="T597" i="16"/>
  <c r="U597" i="16"/>
  <c r="Q598" i="16"/>
  <c r="R598" i="16"/>
  <c r="S598" i="16"/>
  <c r="T598" i="16"/>
  <c r="U598" i="16"/>
  <c r="Q599" i="16"/>
  <c r="R599" i="16"/>
  <c r="S599" i="16"/>
  <c r="T599" i="16"/>
  <c r="U599" i="16"/>
  <c r="Q600" i="16"/>
  <c r="R600" i="16"/>
  <c r="S600" i="16"/>
  <c r="T600" i="16"/>
  <c r="U600" i="16"/>
  <c r="Q601" i="16"/>
  <c r="R601" i="16"/>
  <c r="S601" i="16"/>
  <c r="T601" i="16"/>
  <c r="U601" i="16"/>
  <c r="Q602" i="16"/>
  <c r="R602" i="16"/>
  <c r="S602" i="16"/>
  <c r="T602" i="16"/>
  <c r="U602" i="16"/>
  <c r="Q603" i="16"/>
  <c r="R603" i="16"/>
  <c r="S603" i="16"/>
  <c r="T603" i="16"/>
  <c r="U603" i="16"/>
  <c r="Q604" i="16"/>
  <c r="R604" i="16"/>
  <c r="S604" i="16"/>
  <c r="T604" i="16"/>
  <c r="U604" i="16"/>
  <c r="Q605" i="16"/>
  <c r="R605" i="16"/>
  <c r="S605" i="16"/>
  <c r="T605" i="16"/>
  <c r="Q606" i="16"/>
  <c r="R606" i="16"/>
  <c r="S606" i="16"/>
  <c r="T606" i="16"/>
  <c r="U606" i="16"/>
  <c r="Q607" i="16"/>
  <c r="R607" i="16"/>
  <c r="S607" i="16"/>
  <c r="T607" i="16"/>
  <c r="U607" i="16"/>
  <c r="Q608" i="16"/>
  <c r="R608" i="16"/>
  <c r="S608" i="16"/>
  <c r="T608" i="16"/>
  <c r="U608" i="16"/>
  <c r="Q609" i="16"/>
  <c r="R609" i="16"/>
  <c r="S609" i="16"/>
  <c r="T609" i="16"/>
  <c r="U609" i="16"/>
  <c r="Q610" i="16"/>
  <c r="R610" i="16"/>
  <c r="S610" i="16"/>
  <c r="T610" i="16"/>
  <c r="U610" i="16"/>
  <c r="Q611" i="16"/>
  <c r="R611" i="16"/>
  <c r="S611" i="16"/>
  <c r="T611" i="16"/>
  <c r="U611" i="16"/>
  <c r="Q612" i="16"/>
  <c r="R612" i="16"/>
  <c r="S612" i="16"/>
  <c r="T612" i="16"/>
  <c r="U612" i="16"/>
  <c r="Q613" i="16"/>
  <c r="R613" i="16"/>
  <c r="S613" i="16"/>
  <c r="T613" i="16"/>
  <c r="U613" i="16"/>
  <c r="Q614" i="16"/>
  <c r="R614" i="16"/>
  <c r="S614" i="16"/>
  <c r="T614" i="16"/>
  <c r="U614" i="16"/>
  <c r="Q615" i="16"/>
  <c r="R615" i="16"/>
  <c r="S615" i="16"/>
  <c r="T615" i="16"/>
  <c r="U615" i="16"/>
  <c r="Q616" i="16"/>
  <c r="R616" i="16"/>
  <c r="S616" i="16"/>
  <c r="T616" i="16"/>
  <c r="U616" i="16"/>
  <c r="Q617" i="16"/>
  <c r="R617" i="16"/>
  <c r="S617" i="16"/>
  <c r="T617" i="16"/>
  <c r="U617" i="16"/>
  <c r="Q618" i="16"/>
  <c r="R618" i="16"/>
  <c r="S618" i="16"/>
  <c r="T618" i="16"/>
  <c r="U618" i="16"/>
  <c r="Q619" i="16"/>
  <c r="R619" i="16"/>
  <c r="S619" i="16"/>
  <c r="T619" i="16"/>
  <c r="U619" i="16"/>
  <c r="Q620" i="16"/>
  <c r="R620" i="16"/>
  <c r="S620" i="16"/>
  <c r="T620" i="16"/>
  <c r="Q621" i="16"/>
  <c r="R621" i="16"/>
  <c r="S621" i="16"/>
  <c r="T621" i="16"/>
  <c r="U621" i="16"/>
  <c r="Q622" i="16"/>
  <c r="R622" i="16"/>
  <c r="S622" i="16"/>
  <c r="T622" i="16"/>
  <c r="U622" i="16"/>
  <c r="Q623" i="16"/>
  <c r="R623" i="16"/>
  <c r="S623" i="16"/>
  <c r="T623" i="16"/>
  <c r="U623" i="16"/>
  <c r="Q624" i="16"/>
  <c r="R624" i="16"/>
  <c r="S624" i="16"/>
  <c r="T624" i="16"/>
  <c r="U624" i="16"/>
  <c r="Q625" i="16"/>
  <c r="R625" i="16"/>
  <c r="S625" i="16"/>
  <c r="T625" i="16"/>
  <c r="U625" i="16"/>
  <c r="Q626" i="16"/>
  <c r="R626" i="16"/>
  <c r="S626" i="16"/>
  <c r="T626" i="16"/>
  <c r="U626" i="16"/>
  <c r="Q627" i="16"/>
  <c r="R627" i="16"/>
  <c r="S627" i="16"/>
  <c r="T627" i="16"/>
  <c r="U627" i="16"/>
  <c r="Q628" i="16"/>
  <c r="R628" i="16"/>
  <c r="S628" i="16"/>
  <c r="T628" i="16"/>
  <c r="U628" i="16"/>
  <c r="Q629" i="16"/>
  <c r="R629" i="16"/>
  <c r="S629" i="16"/>
  <c r="T629" i="16"/>
  <c r="U629" i="16"/>
  <c r="Q630" i="16"/>
  <c r="R630" i="16"/>
  <c r="S630" i="16"/>
  <c r="T630" i="16"/>
  <c r="U630" i="16"/>
  <c r="Q631" i="16"/>
  <c r="R631" i="16"/>
  <c r="S631" i="16"/>
  <c r="T631" i="16"/>
  <c r="U631" i="16"/>
  <c r="Q632" i="16"/>
  <c r="R632" i="16"/>
  <c r="S632" i="16"/>
  <c r="T632" i="16"/>
  <c r="U632" i="16"/>
  <c r="Q633" i="16"/>
  <c r="R633" i="16"/>
  <c r="S633" i="16"/>
  <c r="T633" i="16"/>
  <c r="U633" i="16"/>
  <c r="Q634" i="16"/>
  <c r="R634" i="16"/>
  <c r="S634" i="16"/>
  <c r="T634" i="16"/>
  <c r="U634" i="16"/>
  <c r="Q635" i="16"/>
  <c r="R635" i="16"/>
  <c r="S635" i="16"/>
  <c r="T635" i="16"/>
  <c r="U635" i="16"/>
  <c r="Q636" i="16"/>
  <c r="R636" i="16"/>
  <c r="S636" i="16"/>
  <c r="T636" i="16"/>
  <c r="U636" i="16"/>
  <c r="Q637" i="16"/>
  <c r="R637" i="16"/>
  <c r="S637" i="16"/>
  <c r="T637" i="16"/>
  <c r="U637" i="16"/>
  <c r="Q638" i="16"/>
  <c r="R638" i="16"/>
  <c r="S638" i="16"/>
  <c r="T638" i="16"/>
  <c r="U638" i="16"/>
  <c r="Q639" i="16"/>
  <c r="R639" i="16"/>
  <c r="S639" i="16"/>
  <c r="T639" i="16"/>
  <c r="U639" i="16"/>
  <c r="Q640" i="16"/>
  <c r="R640" i="16"/>
  <c r="S640" i="16"/>
  <c r="T640" i="16"/>
  <c r="U640" i="16"/>
  <c r="Q641" i="16"/>
  <c r="R641" i="16"/>
  <c r="S641" i="16"/>
  <c r="T641" i="16"/>
  <c r="U641" i="16"/>
  <c r="Q642" i="16"/>
  <c r="R642" i="16"/>
  <c r="S642" i="16"/>
  <c r="T642" i="16"/>
  <c r="U642" i="16"/>
  <c r="Q643" i="16"/>
  <c r="R643" i="16"/>
  <c r="S643" i="16"/>
  <c r="T643" i="16"/>
  <c r="U643" i="16"/>
  <c r="Q644" i="16"/>
  <c r="R644" i="16"/>
  <c r="S644" i="16"/>
  <c r="T644" i="16"/>
  <c r="U644" i="16"/>
  <c r="Q645" i="16"/>
  <c r="R645" i="16"/>
  <c r="S645" i="16"/>
  <c r="T645" i="16"/>
  <c r="U645" i="16"/>
  <c r="Q646" i="16"/>
  <c r="R646" i="16"/>
  <c r="S646" i="16"/>
  <c r="T646" i="16"/>
  <c r="U646" i="16"/>
  <c r="Q647" i="16"/>
  <c r="R647" i="16"/>
  <c r="S647" i="16"/>
  <c r="T647" i="16"/>
  <c r="U647" i="16"/>
  <c r="Q648" i="16"/>
  <c r="R648" i="16"/>
  <c r="S648" i="16"/>
  <c r="T648" i="16"/>
  <c r="U648" i="16"/>
  <c r="Q649" i="16"/>
  <c r="R649" i="16"/>
  <c r="S649" i="16"/>
  <c r="T649" i="16"/>
  <c r="U649" i="16"/>
  <c r="Q650" i="16"/>
  <c r="R650" i="16"/>
  <c r="S650" i="16"/>
  <c r="T650" i="16"/>
  <c r="U650" i="16"/>
  <c r="Q651" i="16"/>
  <c r="R651" i="16"/>
  <c r="S651" i="16"/>
  <c r="T651" i="16"/>
  <c r="U651" i="16"/>
  <c r="Q652" i="16"/>
  <c r="R652" i="16"/>
  <c r="S652" i="16"/>
  <c r="T652" i="16"/>
  <c r="U652" i="16"/>
  <c r="Q653" i="16"/>
  <c r="R653" i="16"/>
  <c r="S653" i="16"/>
  <c r="T653" i="16"/>
  <c r="U653" i="16"/>
  <c r="Q654" i="16"/>
  <c r="R654" i="16"/>
  <c r="S654" i="16"/>
  <c r="T654" i="16"/>
  <c r="U654" i="16"/>
  <c r="Q655" i="16"/>
  <c r="R655" i="16"/>
  <c r="S655" i="16"/>
  <c r="T655" i="16"/>
  <c r="U655" i="16"/>
  <c r="Q656" i="16"/>
  <c r="R656" i="16"/>
  <c r="S656" i="16"/>
  <c r="T656" i="16"/>
  <c r="U656" i="16"/>
  <c r="Q657" i="16"/>
  <c r="R657" i="16"/>
  <c r="S657" i="16"/>
  <c r="T657" i="16"/>
  <c r="U657" i="16"/>
  <c r="Q658" i="16"/>
  <c r="R658" i="16"/>
  <c r="S658" i="16"/>
  <c r="T658" i="16"/>
  <c r="U658" i="16"/>
  <c r="Q659" i="16"/>
  <c r="R659" i="16"/>
  <c r="S659" i="16"/>
  <c r="T659" i="16"/>
  <c r="U659" i="16"/>
  <c r="Q660" i="16"/>
  <c r="R660" i="16"/>
  <c r="S660" i="16"/>
  <c r="T660" i="16"/>
  <c r="U660" i="16"/>
  <c r="Q661" i="16"/>
  <c r="R661" i="16"/>
  <c r="S661" i="16"/>
  <c r="T661" i="16"/>
  <c r="U661" i="16"/>
  <c r="Q662" i="16"/>
  <c r="R662" i="16"/>
  <c r="S662" i="16"/>
  <c r="T662" i="16"/>
  <c r="U662" i="16"/>
  <c r="Q663" i="16"/>
  <c r="R663" i="16"/>
  <c r="S663" i="16"/>
  <c r="T663" i="16"/>
  <c r="U663" i="16"/>
  <c r="Q664" i="16"/>
  <c r="R664" i="16"/>
  <c r="S664" i="16"/>
  <c r="T664" i="16"/>
  <c r="U664" i="16"/>
  <c r="Q665" i="16"/>
  <c r="R665" i="16"/>
  <c r="S665" i="16"/>
  <c r="T665" i="16"/>
  <c r="U665" i="16"/>
  <c r="Q666" i="16"/>
  <c r="R666" i="16"/>
  <c r="S666" i="16"/>
  <c r="T666" i="16"/>
  <c r="U666" i="16"/>
  <c r="Q667" i="16"/>
  <c r="R667" i="16"/>
  <c r="S667" i="16"/>
  <c r="T667" i="16"/>
  <c r="U667" i="16"/>
  <c r="Q668" i="16"/>
  <c r="R668" i="16"/>
  <c r="S668" i="16"/>
  <c r="T668" i="16"/>
  <c r="U668" i="16"/>
  <c r="Q669" i="16"/>
  <c r="R669" i="16"/>
  <c r="S669" i="16"/>
  <c r="T669" i="16"/>
  <c r="U669" i="16"/>
  <c r="Q670" i="16"/>
  <c r="R670" i="16"/>
  <c r="S670" i="16"/>
  <c r="T670" i="16"/>
  <c r="U670" i="16"/>
  <c r="Q671" i="16"/>
  <c r="R671" i="16"/>
  <c r="S671" i="16"/>
  <c r="T671" i="16"/>
  <c r="U671" i="16"/>
  <c r="Q672" i="16"/>
  <c r="R672" i="16"/>
  <c r="S672" i="16"/>
  <c r="T672" i="16"/>
  <c r="U672" i="16"/>
  <c r="Q673" i="16"/>
  <c r="R673" i="16"/>
  <c r="S673" i="16"/>
  <c r="T673" i="16"/>
  <c r="U673" i="16"/>
  <c r="Q674" i="16"/>
  <c r="R674" i="16"/>
  <c r="S674" i="16"/>
  <c r="T674" i="16"/>
  <c r="U674" i="16"/>
  <c r="Q675" i="16"/>
  <c r="R675" i="16"/>
  <c r="S675" i="16"/>
  <c r="T675" i="16"/>
  <c r="U675" i="16"/>
  <c r="Q676" i="16"/>
  <c r="R676" i="16"/>
  <c r="S676" i="16"/>
  <c r="T676" i="16"/>
  <c r="U676" i="16"/>
  <c r="Q677" i="16"/>
  <c r="R677" i="16"/>
  <c r="S677" i="16"/>
  <c r="T677" i="16"/>
  <c r="U677" i="16"/>
  <c r="Q678" i="16"/>
  <c r="R678" i="16"/>
  <c r="S678" i="16"/>
  <c r="T678" i="16"/>
  <c r="U678" i="16"/>
  <c r="Q679" i="16"/>
  <c r="R679" i="16"/>
  <c r="S679" i="16"/>
  <c r="T679" i="16"/>
  <c r="U679" i="16"/>
  <c r="Q680" i="16"/>
  <c r="R680" i="16"/>
  <c r="S680" i="16"/>
  <c r="T680" i="16"/>
  <c r="U680" i="16"/>
  <c r="Q681" i="16"/>
  <c r="R681" i="16"/>
  <c r="S681" i="16"/>
  <c r="T681" i="16"/>
  <c r="U681" i="16"/>
  <c r="Q682" i="16"/>
  <c r="R682" i="16"/>
  <c r="S682" i="16"/>
  <c r="T682" i="16"/>
  <c r="U682" i="16"/>
  <c r="Q683" i="16"/>
  <c r="R683" i="16"/>
  <c r="S683" i="16"/>
  <c r="T683" i="16"/>
  <c r="U683" i="16"/>
  <c r="Q684" i="16"/>
  <c r="R684" i="16"/>
  <c r="S684" i="16"/>
  <c r="T684" i="16"/>
  <c r="U684" i="16"/>
  <c r="Q685" i="16"/>
  <c r="R685" i="16"/>
  <c r="S685" i="16"/>
  <c r="T685" i="16"/>
  <c r="U685" i="16"/>
  <c r="Q686" i="16"/>
  <c r="R686" i="16"/>
  <c r="S686" i="16"/>
  <c r="T686" i="16"/>
  <c r="U686" i="16"/>
  <c r="Q687" i="16"/>
  <c r="R687" i="16"/>
  <c r="S687" i="16"/>
  <c r="T687" i="16"/>
  <c r="U687" i="16"/>
  <c r="Q688" i="16"/>
  <c r="R688" i="16"/>
  <c r="S688" i="16"/>
  <c r="T688" i="16"/>
  <c r="U688" i="16"/>
  <c r="Q689" i="16"/>
  <c r="R689" i="16"/>
  <c r="S689" i="16"/>
  <c r="T689" i="16"/>
  <c r="U689" i="16"/>
  <c r="Q690" i="16"/>
  <c r="R690" i="16"/>
  <c r="S690" i="16"/>
  <c r="T690" i="16"/>
  <c r="U690" i="16"/>
  <c r="Q691" i="16"/>
  <c r="R691" i="16"/>
  <c r="S691" i="16"/>
  <c r="T691" i="16"/>
  <c r="U691" i="16"/>
  <c r="Q692" i="16"/>
  <c r="R692" i="16"/>
  <c r="S692" i="16"/>
  <c r="T692" i="16"/>
  <c r="U692" i="16"/>
  <c r="Q693" i="16"/>
  <c r="R693" i="16"/>
  <c r="S693" i="16"/>
  <c r="T693" i="16"/>
  <c r="U693" i="16"/>
  <c r="Q694" i="16"/>
  <c r="R694" i="16"/>
  <c r="S694" i="16"/>
  <c r="T694" i="16"/>
  <c r="U694" i="16"/>
  <c r="Q695" i="16"/>
  <c r="R695" i="16"/>
  <c r="S695" i="16"/>
  <c r="T695" i="16"/>
  <c r="U695" i="16"/>
  <c r="Q696" i="16"/>
  <c r="R696" i="16"/>
  <c r="S696" i="16"/>
  <c r="T696" i="16"/>
  <c r="U696" i="16"/>
  <c r="Q697" i="16"/>
  <c r="R697" i="16"/>
  <c r="S697" i="16"/>
  <c r="T697" i="16"/>
  <c r="U697" i="16"/>
  <c r="Q698" i="16"/>
  <c r="R698" i="16"/>
  <c r="S698" i="16"/>
  <c r="T698" i="16"/>
  <c r="U698" i="16"/>
  <c r="Q699" i="16"/>
  <c r="R699" i="16"/>
  <c r="S699" i="16"/>
  <c r="T699" i="16"/>
  <c r="U699" i="16"/>
  <c r="Q700" i="16"/>
  <c r="R700" i="16"/>
  <c r="S700" i="16"/>
  <c r="T700" i="16"/>
  <c r="U700" i="16"/>
  <c r="Q701" i="16"/>
  <c r="R701" i="16"/>
  <c r="S701" i="16"/>
  <c r="T701" i="16"/>
  <c r="U701" i="16"/>
  <c r="Q702" i="16"/>
  <c r="R702" i="16"/>
  <c r="S702" i="16"/>
  <c r="T702" i="16"/>
  <c r="U702" i="16"/>
  <c r="Q703" i="16"/>
  <c r="R703" i="16"/>
  <c r="S703" i="16"/>
  <c r="T703" i="16"/>
  <c r="U703" i="16"/>
  <c r="Q704" i="16"/>
  <c r="R704" i="16"/>
  <c r="S704" i="16"/>
  <c r="T704" i="16"/>
  <c r="U704" i="16"/>
  <c r="Q705" i="16"/>
  <c r="R705" i="16"/>
  <c r="S705" i="16"/>
  <c r="T705" i="16"/>
  <c r="U705" i="16"/>
  <c r="Q706" i="16"/>
  <c r="R706" i="16"/>
  <c r="S706" i="16"/>
  <c r="T706" i="16"/>
  <c r="U706" i="16"/>
  <c r="Q707" i="16"/>
  <c r="R707" i="16"/>
  <c r="S707" i="16"/>
  <c r="T707" i="16"/>
  <c r="U707" i="16"/>
  <c r="Q708" i="16"/>
  <c r="R708" i="16"/>
  <c r="S708" i="16"/>
  <c r="T708" i="16"/>
  <c r="U708" i="16"/>
  <c r="Q709" i="16"/>
  <c r="R709" i="16"/>
  <c r="S709" i="16"/>
  <c r="T709" i="16"/>
  <c r="U709" i="16"/>
  <c r="Q710" i="16"/>
  <c r="R710" i="16"/>
  <c r="S710" i="16"/>
  <c r="T710" i="16"/>
  <c r="U710" i="16"/>
  <c r="Q711" i="16"/>
  <c r="R711" i="16"/>
  <c r="S711" i="16"/>
  <c r="T711" i="16"/>
  <c r="U711" i="16"/>
  <c r="Q712" i="16"/>
  <c r="R712" i="16"/>
  <c r="S712" i="16"/>
  <c r="T712" i="16"/>
  <c r="U712" i="16"/>
  <c r="Q713" i="16"/>
  <c r="R713" i="16"/>
  <c r="S713" i="16"/>
  <c r="T713" i="16"/>
  <c r="U713" i="16"/>
  <c r="Q714" i="16"/>
  <c r="R714" i="16"/>
  <c r="S714" i="16"/>
  <c r="T714" i="16"/>
  <c r="U714" i="16"/>
  <c r="Q715" i="16"/>
  <c r="R715" i="16"/>
  <c r="S715" i="16"/>
  <c r="T715" i="16"/>
  <c r="U715" i="16"/>
  <c r="Q716" i="16"/>
  <c r="R716" i="16"/>
  <c r="S716" i="16"/>
  <c r="T716" i="16"/>
  <c r="U716" i="16"/>
  <c r="Q717" i="16"/>
  <c r="R717" i="16"/>
  <c r="S717" i="16"/>
  <c r="T717" i="16"/>
  <c r="U717" i="16"/>
  <c r="Q718" i="16"/>
  <c r="R718" i="16"/>
  <c r="S718" i="16"/>
  <c r="T718" i="16"/>
  <c r="U718" i="16"/>
  <c r="Q719" i="16"/>
  <c r="R719" i="16"/>
  <c r="S719" i="16"/>
  <c r="T719" i="16"/>
  <c r="U719" i="16"/>
  <c r="Q720" i="16"/>
  <c r="R720" i="16"/>
  <c r="S720" i="16"/>
  <c r="T720" i="16"/>
  <c r="U720" i="16"/>
  <c r="Q721" i="16"/>
  <c r="R721" i="16"/>
  <c r="S721" i="16"/>
  <c r="T721" i="16"/>
  <c r="U721" i="16"/>
  <c r="Q722" i="16"/>
  <c r="R722" i="16"/>
  <c r="S722" i="16"/>
  <c r="T722" i="16"/>
  <c r="U722" i="16"/>
  <c r="Q723" i="16"/>
  <c r="R723" i="16"/>
  <c r="S723" i="16"/>
  <c r="T723" i="16"/>
  <c r="U723" i="16"/>
  <c r="Q724" i="16"/>
  <c r="R724" i="16"/>
  <c r="S724" i="16"/>
  <c r="T724" i="16"/>
  <c r="U724" i="16"/>
  <c r="Q725" i="16"/>
  <c r="R725" i="16"/>
  <c r="S725" i="16"/>
  <c r="T725" i="16"/>
  <c r="U725" i="16"/>
  <c r="Q726" i="16"/>
  <c r="R726" i="16"/>
  <c r="S726" i="16"/>
  <c r="T726" i="16"/>
  <c r="U726" i="16"/>
  <c r="Q727" i="16"/>
  <c r="R727" i="16"/>
  <c r="S727" i="16"/>
  <c r="T727" i="16"/>
  <c r="U727" i="16"/>
  <c r="Q728" i="16"/>
  <c r="R728" i="16"/>
  <c r="S728" i="16"/>
  <c r="T728" i="16"/>
  <c r="U728" i="16"/>
  <c r="Q729" i="16"/>
  <c r="R729" i="16"/>
  <c r="S729" i="16"/>
  <c r="T729" i="16"/>
  <c r="U729" i="16"/>
  <c r="Q730" i="16"/>
  <c r="R730" i="16"/>
  <c r="S730" i="16"/>
  <c r="T730" i="16"/>
  <c r="U730" i="16"/>
  <c r="Q731" i="16"/>
  <c r="R731" i="16"/>
  <c r="S731" i="16"/>
  <c r="T731" i="16"/>
  <c r="U731" i="16"/>
  <c r="Q732" i="16"/>
  <c r="R732" i="16"/>
  <c r="S732" i="16"/>
  <c r="T732" i="16"/>
  <c r="U732" i="16"/>
  <c r="Q733" i="16"/>
  <c r="R733" i="16"/>
  <c r="S733" i="16"/>
  <c r="T733" i="16"/>
  <c r="U733" i="16"/>
  <c r="Q734" i="16"/>
  <c r="R734" i="16"/>
  <c r="S734" i="16"/>
  <c r="T734" i="16"/>
  <c r="U734" i="16"/>
  <c r="Q735" i="16"/>
  <c r="R735" i="16"/>
  <c r="S735" i="16"/>
  <c r="T735" i="16"/>
  <c r="U735" i="16"/>
  <c r="Q736" i="16"/>
  <c r="R736" i="16"/>
  <c r="S736" i="16"/>
  <c r="T736" i="16"/>
  <c r="U736" i="16"/>
  <c r="Q737" i="16"/>
  <c r="R737" i="16"/>
  <c r="S737" i="16"/>
  <c r="T737" i="16"/>
  <c r="U737" i="16"/>
  <c r="Q738" i="16"/>
  <c r="R738" i="16"/>
  <c r="S738" i="16"/>
  <c r="T738" i="16"/>
  <c r="U738" i="16"/>
  <c r="Q739" i="16"/>
  <c r="R739" i="16"/>
  <c r="S739" i="16"/>
  <c r="T739" i="16"/>
  <c r="U739" i="16"/>
  <c r="Q740" i="16"/>
  <c r="R740" i="16"/>
  <c r="S740" i="16"/>
  <c r="T740" i="16"/>
  <c r="U740" i="16"/>
  <c r="Q741" i="16"/>
  <c r="R741" i="16"/>
  <c r="S741" i="16"/>
  <c r="T741" i="16"/>
  <c r="U741" i="16"/>
  <c r="Q742" i="16"/>
  <c r="R742" i="16"/>
  <c r="S742" i="16"/>
  <c r="T742" i="16"/>
  <c r="U742" i="16"/>
  <c r="Q743" i="16"/>
  <c r="R743" i="16"/>
  <c r="S743" i="16"/>
  <c r="T743" i="16"/>
  <c r="U743" i="16"/>
  <c r="Q744" i="16"/>
  <c r="R744" i="16"/>
  <c r="S744" i="16"/>
  <c r="T744" i="16"/>
  <c r="U744" i="16"/>
  <c r="Q745" i="16"/>
  <c r="R745" i="16"/>
  <c r="S745" i="16"/>
  <c r="T745" i="16"/>
  <c r="U745" i="16"/>
  <c r="Q746" i="16"/>
  <c r="R746" i="16"/>
  <c r="S746" i="16"/>
  <c r="T746" i="16"/>
  <c r="U746" i="16"/>
  <c r="Q747" i="16"/>
  <c r="R747" i="16"/>
  <c r="S747" i="16"/>
  <c r="T747" i="16"/>
  <c r="U747" i="16"/>
  <c r="Q748" i="16"/>
  <c r="R748" i="16"/>
  <c r="S748" i="16"/>
  <c r="T748" i="16"/>
  <c r="U748" i="16"/>
  <c r="Q749" i="16"/>
  <c r="R749" i="16"/>
  <c r="S749" i="16"/>
  <c r="T749" i="16"/>
  <c r="U749" i="16"/>
  <c r="Q750" i="16"/>
  <c r="R750" i="16"/>
  <c r="S750" i="16"/>
  <c r="T750" i="16"/>
  <c r="U750" i="16"/>
  <c r="Q751" i="16"/>
  <c r="R751" i="16"/>
  <c r="S751" i="16"/>
  <c r="T751" i="16"/>
  <c r="U751" i="16"/>
  <c r="Q752" i="16"/>
  <c r="R752" i="16"/>
  <c r="S752" i="16"/>
  <c r="T752" i="16"/>
  <c r="U752" i="16"/>
  <c r="Q753" i="16"/>
  <c r="R753" i="16"/>
  <c r="S753" i="16"/>
  <c r="T753" i="16"/>
  <c r="U753" i="16"/>
  <c r="Q754" i="16"/>
  <c r="R754" i="16"/>
  <c r="S754" i="16"/>
  <c r="T754" i="16"/>
  <c r="U754" i="16"/>
  <c r="Q755" i="16"/>
  <c r="R755" i="16"/>
  <c r="S755" i="16"/>
  <c r="T755" i="16"/>
  <c r="U755" i="16"/>
  <c r="Q756" i="16"/>
  <c r="R756" i="16"/>
  <c r="S756" i="16"/>
  <c r="T756" i="16"/>
  <c r="U756" i="16"/>
  <c r="Q757" i="16"/>
  <c r="R757" i="16"/>
  <c r="S757" i="16"/>
  <c r="T757" i="16"/>
  <c r="U757" i="16"/>
  <c r="Q758" i="16"/>
  <c r="R758" i="16"/>
  <c r="S758" i="16"/>
  <c r="T758" i="16"/>
  <c r="U758" i="16"/>
  <c r="Q759" i="16"/>
  <c r="R759" i="16"/>
  <c r="S759" i="16"/>
  <c r="T759" i="16"/>
  <c r="U759" i="16"/>
  <c r="Q760" i="16"/>
  <c r="R760" i="16"/>
  <c r="S760" i="16"/>
  <c r="T760" i="16"/>
  <c r="U760" i="16"/>
  <c r="Q761" i="16"/>
  <c r="R761" i="16"/>
  <c r="S761" i="16"/>
  <c r="T761" i="16"/>
  <c r="U761" i="16"/>
  <c r="Q762" i="16"/>
  <c r="R762" i="16"/>
  <c r="S762" i="16"/>
  <c r="T762" i="16"/>
  <c r="U762" i="16"/>
  <c r="Q763" i="16"/>
  <c r="R763" i="16"/>
  <c r="S763" i="16"/>
  <c r="T763" i="16"/>
  <c r="U763" i="16"/>
  <c r="Q764" i="16"/>
  <c r="R764" i="16"/>
  <c r="S764" i="16"/>
  <c r="T764" i="16"/>
  <c r="U764" i="16"/>
  <c r="Q765" i="16"/>
  <c r="R765" i="16"/>
  <c r="S765" i="16"/>
  <c r="T765" i="16"/>
  <c r="U765" i="16"/>
  <c r="Q766" i="16"/>
  <c r="R766" i="16"/>
  <c r="S766" i="16"/>
  <c r="T766" i="16"/>
  <c r="U766" i="16"/>
  <c r="Q767" i="16"/>
  <c r="R767" i="16"/>
  <c r="S767" i="16"/>
  <c r="T767" i="16"/>
  <c r="Q768" i="16"/>
  <c r="R768" i="16"/>
  <c r="S768" i="16"/>
  <c r="T768" i="16"/>
  <c r="U768" i="16"/>
  <c r="Q769" i="16"/>
  <c r="R769" i="16"/>
  <c r="S769" i="16"/>
  <c r="T769" i="16"/>
  <c r="U769" i="16"/>
  <c r="Q770" i="16"/>
  <c r="R770" i="16"/>
  <c r="S770" i="16"/>
  <c r="T770" i="16"/>
  <c r="U770" i="16"/>
  <c r="Q771" i="16"/>
  <c r="R771" i="16"/>
  <c r="S771" i="16"/>
  <c r="T771" i="16"/>
  <c r="Q772" i="16"/>
  <c r="R772" i="16"/>
  <c r="S772" i="16"/>
  <c r="T772" i="16"/>
  <c r="U772" i="16"/>
  <c r="Q773" i="16"/>
  <c r="R773" i="16"/>
  <c r="S773" i="16"/>
  <c r="T773" i="16"/>
  <c r="U773" i="16"/>
  <c r="Q774" i="16"/>
  <c r="R774" i="16"/>
  <c r="S774" i="16"/>
  <c r="T774" i="16"/>
  <c r="U774" i="16"/>
  <c r="Q775" i="16"/>
  <c r="R775" i="16"/>
  <c r="S775" i="16"/>
  <c r="T775" i="16"/>
  <c r="U775" i="16"/>
  <c r="Q776" i="16"/>
  <c r="R776" i="16"/>
  <c r="S776" i="16"/>
  <c r="T776" i="16"/>
  <c r="U776" i="16"/>
  <c r="Q777" i="16"/>
  <c r="R777" i="16"/>
  <c r="S777" i="16"/>
  <c r="T777" i="16"/>
  <c r="U777" i="16"/>
  <c r="Q778" i="16"/>
  <c r="R778" i="16"/>
  <c r="S778" i="16"/>
  <c r="T778" i="16"/>
  <c r="U778" i="16"/>
  <c r="Q779" i="16"/>
  <c r="R779" i="16"/>
  <c r="S779" i="16"/>
  <c r="T779" i="16"/>
  <c r="U779" i="16"/>
  <c r="Q780" i="16"/>
  <c r="R780" i="16"/>
  <c r="S780" i="16"/>
  <c r="T780" i="16"/>
  <c r="U780" i="16"/>
  <c r="Q781" i="16"/>
  <c r="R781" i="16"/>
  <c r="S781" i="16"/>
  <c r="T781" i="16"/>
  <c r="U781" i="16"/>
  <c r="Q782" i="16"/>
  <c r="R782" i="16"/>
  <c r="S782" i="16"/>
  <c r="T782" i="16"/>
  <c r="U782" i="16"/>
  <c r="Q783" i="16"/>
  <c r="R783" i="16"/>
  <c r="S783" i="16"/>
  <c r="T783" i="16"/>
  <c r="U783" i="16"/>
  <c r="Q784" i="16"/>
  <c r="R784" i="16"/>
  <c r="S784" i="16"/>
  <c r="T784" i="16"/>
  <c r="U784" i="16"/>
  <c r="Q785" i="16"/>
  <c r="R785" i="16"/>
  <c r="S785" i="16"/>
  <c r="T785" i="16"/>
  <c r="U785" i="16"/>
  <c r="Q786" i="16"/>
  <c r="R786" i="16"/>
  <c r="S786" i="16"/>
  <c r="T786" i="16"/>
  <c r="U786" i="16"/>
  <c r="Q787" i="16"/>
  <c r="R787" i="16"/>
  <c r="S787" i="16"/>
  <c r="T787" i="16"/>
  <c r="U787" i="16"/>
  <c r="Q788" i="16"/>
  <c r="R788" i="16"/>
  <c r="S788" i="16"/>
  <c r="T788" i="16"/>
  <c r="U788" i="16"/>
  <c r="Q789" i="16"/>
  <c r="R789" i="16"/>
  <c r="S789" i="16"/>
  <c r="T789" i="16"/>
  <c r="U789" i="16"/>
  <c r="Q790" i="16"/>
  <c r="R790" i="16"/>
  <c r="S790" i="16"/>
  <c r="T790" i="16"/>
  <c r="U790" i="16"/>
  <c r="Q791" i="16"/>
  <c r="R791" i="16"/>
  <c r="S791" i="16"/>
  <c r="T791" i="16"/>
  <c r="U791" i="16"/>
  <c r="Q792" i="16"/>
  <c r="R792" i="16"/>
  <c r="S792" i="16"/>
  <c r="T792" i="16"/>
  <c r="U792" i="16"/>
  <c r="Q793" i="16"/>
  <c r="R793" i="16"/>
  <c r="S793" i="16"/>
  <c r="T793" i="16"/>
  <c r="U793" i="16"/>
  <c r="Q794" i="16"/>
  <c r="R794" i="16"/>
  <c r="S794" i="16"/>
  <c r="T794" i="16"/>
  <c r="U794" i="16"/>
  <c r="Q795" i="16"/>
  <c r="R795" i="16"/>
  <c r="S795" i="16"/>
  <c r="T795" i="16"/>
  <c r="U795" i="16"/>
  <c r="Q796" i="16"/>
  <c r="R796" i="16"/>
  <c r="S796" i="16"/>
  <c r="T796" i="16"/>
  <c r="U796" i="16"/>
  <c r="Q797" i="16"/>
  <c r="R797" i="16"/>
  <c r="S797" i="16"/>
  <c r="T797" i="16"/>
  <c r="U797" i="16"/>
  <c r="Q798" i="16"/>
  <c r="R798" i="16"/>
  <c r="S798" i="16"/>
  <c r="T798" i="16"/>
  <c r="U798" i="16"/>
  <c r="Q799" i="16"/>
  <c r="R799" i="16"/>
  <c r="S799" i="16"/>
  <c r="T799" i="16"/>
  <c r="U799" i="16"/>
  <c r="Q800" i="16"/>
  <c r="R800" i="16"/>
  <c r="S800" i="16"/>
  <c r="T800" i="16"/>
  <c r="U800" i="16"/>
  <c r="Q801" i="16"/>
  <c r="R801" i="16"/>
  <c r="S801" i="16"/>
  <c r="T801" i="16"/>
  <c r="U801" i="16"/>
  <c r="Q802" i="16"/>
  <c r="R802" i="16"/>
  <c r="S802" i="16"/>
  <c r="T802" i="16"/>
  <c r="U802" i="16"/>
  <c r="Q803" i="16"/>
  <c r="R803" i="16"/>
  <c r="S803" i="16"/>
  <c r="T803" i="16"/>
  <c r="U803" i="16"/>
  <c r="Q804" i="16"/>
  <c r="R804" i="16"/>
  <c r="S804" i="16"/>
  <c r="T804" i="16"/>
  <c r="U804" i="16"/>
  <c r="Q805" i="16"/>
  <c r="R805" i="16"/>
  <c r="S805" i="16"/>
  <c r="T805" i="16"/>
  <c r="U805" i="16"/>
  <c r="Q806" i="16"/>
  <c r="R806" i="16"/>
  <c r="S806" i="16"/>
  <c r="T806" i="16"/>
  <c r="U806" i="16"/>
  <c r="Q807" i="16"/>
  <c r="R807" i="16"/>
  <c r="S807" i="16"/>
  <c r="T807" i="16"/>
  <c r="U807" i="16"/>
  <c r="Q808" i="16"/>
  <c r="R808" i="16"/>
  <c r="S808" i="16"/>
  <c r="T808" i="16"/>
  <c r="U808" i="16"/>
  <c r="Q809" i="16"/>
  <c r="R809" i="16"/>
  <c r="S809" i="16"/>
  <c r="T809" i="16"/>
  <c r="U809" i="16"/>
  <c r="Q810" i="16"/>
  <c r="R810" i="16"/>
  <c r="S810" i="16"/>
  <c r="T810" i="16"/>
  <c r="U810" i="16"/>
  <c r="Q811" i="16"/>
  <c r="R811" i="16"/>
  <c r="S811" i="16"/>
  <c r="T811" i="16"/>
  <c r="U811" i="16"/>
  <c r="Q812" i="16"/>
  <c r="R812" i="16"/>
  <c r="S812" i="16"/>
  <c r="T812" i="16"/>
  <c r="U812" i="16"/>
  <c r="Q813" i="16"/>
  <c r="R813" i="16"/>
  <c r="S813" i="16"/>
  <c r="T813" i="16"/>
  <c r="U813" i="16"/>
  <c r="Q814" i="16"/>
  <c r="R814" i="16"/>
  <c r="S814" i="16"/>
  <c r="T814" i="16"/>
  <c r="U814" i="16"/>
  <c r="Q815" i="16"/>
  <c r="R815" i="16"/>
  <c r="S815" i="16"/>
  <c r="T815" i="16"/>
  <c r="U815" i="16"/>
  <c r="Q816" i="16"/>
  <c r="R816" i="16"/>
  <c r="S816" i="16"/>
  <c r="T816" i="16"/>
  <c r="U816" i="16"/>
  <c r="Q817" i="16"/>
  <c r="R817" i="16"/>
  <c r="S817" i="16"/>
  <c r="T817" i="16"/>
  <c r="U817" i="16"/>
  <c r="Q818" i="16"/>
  <c r="R818" i="16"/>
  <c r="S818" i="16"/>
  <c r="T818" i="16"/>
  <c r="U818" i="16"/>
  <c r="R6" i="16"/>
  <c r="S6" i="16"/>
  <c r="T6" i="16"/>
  <c r="U6" i="16"/>
  <c r="Q6" i="16"/>
  <c r="N7" i="16"/>
  <c r="O7" i="16"/>
  <c r="P7" i="16"/>
  <c r="N8" i="16"/>
  <c r="O8" i="16"/>
  <c r="P8" i="16"/>
  <c r="N9" i="16"/>
  <c r="O9" i="16"/>
  <c r="P9" i="16"/>
  <c r="N10" i="16"/>
  <c r="O10" i="16"/>
  <c r="P10" i="16"/>
  <c r="N11" i="16"/>
  <c r="O11" i="16"/>
  <c r="P11" i="16"/>
  <c r="N12" i="16"/>
  <c r="O12" i="16"/>
  <c r="P12" i="16"/>
  <c r="N13" i="16"/>
  <c r="O13" i="16"/>
  <c r="P13" i="16"/>
  <c r="N14" i="16"/>
  <c r="O14" i="16"/>
  <c r="P14" i="16"/>
  <c r="N15" i="16"/>
  <c r="O15" i="16"/>
  <c r="P15" i="16"/>
  <c r="N16" i="16"/>
  <c r="O16" i="16"/>
  <c r="P16" i="16"/>
  <c r="N17" i="16"/>
  <c r="O17" i="16"/>
  <c r="P17" i="16"/>
  <c r="N18" i="16"/>
  <c r="O18" i="16"/>
  <c r="P18" i="16"/>
  <c r="N19" i="16"/>
  <c r="O19" i="16"/>
  <c r="P19" i="16"/>
  <c r="N20" i="16"/>
  <c r="O20" i="16"/>
  <c r="P20" i="16"/>
  <c r="N21" i="16"/>
  <c r="O21" i="16"/>
  <c r="P21" i="16"/>
  <c r="N22" i="16"/>
  <c r="O22" i="16"/>
  <c r="P22" i="16"/>
  <c r="N23" i="16"/>
  <c r="O23" i="16"/>
  <c r="P23" i="16"/>
  <c r="N24" i="16"/>
  <c r="O24" i="16"/>
  <c r="P24" i="16"/>
  <c r="N25" i="16"/>
  <c r="O25" i="16"/>
  <c r="P25" i="16"/>
  <c r="N26" i="16"/>
  <c r="O26" i="16"/>
  <c r="P26" i="16"/>
  <c r="N27" i="16"/>
  <c r="O27" i="16"/>
  <c r="P27" i="16"/>
  <c r="N28" i="16"/>
  <c r="O28" i="16"/>
  <c r="P28" i="16"/>
  <c r="N29" i="16"/>
  <c r="O29" i="16"/>
  <c r="P29" i="16"/>
  <c r="N30" i="16"/>
  <c r="O30" i="16"/>
  <c r="P30" i="16"/>
  <c r="N31" i="16"/>
  <c r="O31" i="16"/>
  <c r="P31" i="16"/>
  <c r="N32" i="16"/>
  <c r="O32" i="16"/>
  <c r="P32" i="16"/>
  <c r="N33" i="16"/>
  <c r="O33" i="16"/>
  <c r="P33" i="16"/>
  <c r="N34" i="16"/>
  <c r="O34" i="16"/>
  <c r="P34" i="16"/>
  <c r="N35" i="16"/>
  <c r="O35" i="16"/>
  <c r="P35" i="16"/>
  <c r="N36" i="16"/>
  <c r="O36" i="16"/>
  <c r="P36" i="16"/>
  <c r="N37" i="16"/>
  <c r="O37" i="16"/>
  <c r="P37" i="16"/>
  <c r="N38" i="16"/>
  <c r="O38" i="16"/>
  <c r="P38" i="16"/>
  <c r="N39" i="16"/>
  <c r="O39" i="16"/>
  <c r="P39" i="16"/>
  <c r="N40" i="16"/>
  <c r="O40" i="16"/>
  <c r="P40" i="16"/>
  <c r="N41" i="16"/>
  <c r="O41" i="16"/>
  <c r="P41" i="16"/>
  <c r="N42" i="16"/>
  <c r="O42" i="16"/>
  <c r="P42" i="16"/>
  <c r="N43" i="16"/>
  <c r="O43" i="16"/>
  <c r="P43" i="16"/>
  <c r="N44" i="16"/>
  <c r="O44" i="16"/>
  <c r="P44" i="16"/>
  <c r="N45" i="16"/>
  <c r="O45" i="16"/>
  <c r="P45" i="16"/>
  <c r="N46" i="16"/>
  <c r="O46" i="16"/>
  <c r="P46" i="16"/>
  <c r="N47" i="16"/>
  <c r="O47" i="16"/>
  <c r="P47" i="16"/>
  <c r="N48" i="16"/>
  <c r="O48" i="16"/>
  <c r="P48" i="16"/>
  <c r="N49" i="16"/>
  <c r="O49" i="16"/>
  <c r="P49" i="16"/>
  <c r="N50" i="16"/>
  <c r="O50" i="16"/>
  <c r="P50" i="16"/>
  <c r="N51" i="16"/>
  <c r="O51" i="16"/>
  <c r="P51" i="16"/>
  <c r="N52" i="16"/>
  <c r="O52" i="16"/>
  <c r="P52" i="16"/>
  <c r="N53" i="16"/>
  <c r="O53" i="16"/>
  <c r="P53" i="16"/>
  <c r="N54" i="16"/>
  <c r="O54" i="16"/>
  <c r="P54" i="16"/>
  <c r="N55" i="16"/>
  <c r="O55" i="16"/>
  <c r="P55" i="16"/>
  <c r="N56" i="16"/>
  <c r="O56" i="16"/>
  <c r="P56" i="16"/>
  <c r="N57" i="16"/>
  <c r="O57" i="16"/>
  <c r="P57" i="16"/>
  <c r="N58" i="16"/>
  <c r="O58" i="16"/>
  <c r="P58" i="16"/>
  <c r="N59" i="16"/>
  <c r="O59" i="16"/>
  <c r="P59" i="16"/>
  <c r="N60" i="16"/>
  <c r="O60" i="16"/>
  <c r="P60" i="16"/>
  <c r="N61" i="16"/>
  <c r="O61" i="16"/>
  <c r="P61" i="16"/>
  <c r="N62" i="16"/>
  <c r="O62" i="16"/>
  <c r="P62" i="16"/>
  <c r="N63" i="16"/>
  <c r="O63" i="16"/>
  <c r="P63" i="16"/>
  <c r="N64" i="16"/>
  <c r="O64" i="16"/>
  <c r="P64" i="16"/>
  <c r="N65" i="16"/>
  <c r="O65" i="16"/>
  <c r="P65" i="16"/>
  <c r="N66" i="16"/>
  <c r="O66" i="16"/>
  <c r="P66" i="16"/>
  <c r="N67" i="16"/>
  <c r="O67" i="16"/>
  <c r="P67" i="16"/>
  <c r="N68" i="16"/>
  <c r="O68" i="16"/>
  <c r="P68" i="16"/>
  <c r="N69" i="16"/>
  <c r="O69" i="16"/>
  <c r="P69" i="16"/>
  <c r="N70" i="16"/>
  <c r="O70" i="16"/>
  <c r="P70" i="16"/>
  <c r="N71" i="16"/>
  <c r="O71" i="16"/>
  <c r="P71" i="16"/>
  <c r="N72" i="16"/>
  <c r="O72" i="16"/>
  <c r="P72" i="16"/>
  <c r="N73" i="16"/>
  <c r="O73" i="16"/>
  <c r="P73" i="16"/>
  <c r="N74" i="16"/>
  <c r="O74" i="16"/>
  <c r="P74" i="16"/>
  <c r="N75" i="16"/>
  <c r="O75" i="16"/>
  <c r="P75" i="16"/>
  <c r="N76" i="16"/>
  <c r="O76" i="16"/>
  <c r="P76" i="16"/>
  <c r="N77" i="16"/>
  <c r="O77" i="16"/>
  <c r="P77" i="16"/>
  <c r="N78" i="16"/>
  <c r="O78" i="16"/>
  <c r="P78" i="16"/>
  <c r="N79" i="16"/>
  <c r="O79" i="16"/>
  <c r="P79" i="16"/>
  <c r="N80" i="16"/>
  <c r="O80" i="16"/>
  <c r="P80" i="16"/>
  <c r="N81" i="16"/>
  <c r="O81" i="16"/>
  <c r="P81" i="16"/>
  <c r="N82" i="16"/>
  <c r="O82" i="16"/>
  <c r="P82" i="16"/>
  <c r="N83" i="16"/>
  <c r="O83" i="16"/>
  <c r="P83" i="16"/>
  <c r="N84" i="16"/>
  <c r="O84" i="16"/>
  <c r="P84" i="16"/>
  <c r="N85" i="16"/>
  <c r="O85" i="16"/>
  <c r="P85" i="16"/>
  <c r="N86" i="16"/>
  <c r="O86" i="16"/>
  <c r="P86" i="16"/>
  <c r="N87" i="16"/>
  <c r="O87" i="16"/>
  <c r="P87" i="16"/>
  <c r="N88" i="16"/>
  <c r="O88" i="16"/>
  <c r="P88" i="16"/>
  <c r="N89" i="16"/>
  <c r="O89" i="16"/>
  <c r="P89" i="16"/>
  <c r="N90" i="16"/>
  <c r="O90" i="16"/>
  <c r="P90" i="16"/>
  <c r="N91" i="16"/>
  <c r="O91" i="16"/>
  <c r="P91" i="16"/>
  <c r="N92" i="16"/>
  <c r="O92" i="16"/>
  <c r="P92" i="16"/>
  <c r="N93" i="16"/>
  <c r="O93" i="16"/>
  <c r="P93" i="16"/>
  <c r="N94" i="16"/>
  <c r="O94" i="16"/>
  <c r="P94" i="16"/>
  <c r="N95" i="16"/>
  <c r="O95" i="16"/>
  <c r="P95" i="16"/>
  <c r="N96" i="16"/>
  <c r="O96" i="16"/>
  <c r="P96" i="16"/>
  <c r="N97" i="16"/>
  <c r="O97" i="16"/>
  <c r="P97" i="16"/>
  <c r="N98" i="16"/>
  <c r="O98" i="16"/>
  <c r="P98" i="16"/>
  <c r="N99" i="16"/>
  <c r="O99" i="16"/>
  <c r="P99" i="16"/>
  <c r="N100" i="16"/>
  <c r="O100" i="16"/>
  <c r="P100" i="16"/>
  <c r="N101" i="16"/>
  <c r="O101" i="16"/>
  <c r="P101" i="16"/>
  <c r="N102" i="16"/>
  <c r="O102" i="16"/>
  <c r="P102" i="16"/>
  <c r="N103" i="16"/>
  <c r="O103" i="16"/>
  <c r="P103" i="16"/>
  <c r="N104" i="16"/>
  <c r="O104" i="16"/>
  <c r="P104" i="16"/>
  <c r="N105" i="16"/>
  <c r="O105" i="16"/>
  <c r="P105" i="16"/>
  <c r="N106" i="16"/>
  <c r="O106" i="16"/>
  <c r="P106" i="16"/>
  <c r="N107" i="16"/>
  <c r="O107" i="16"/>
  <c r="P107" i="16"/>
  <c r="N108" i="16"/>
  <c r="O108" i="16"/>
  <c r="P108" i="16"/>
  <c r="N109" i="16"/>
  <c r="O109" i="16"/>
  <c r="P109" i="16"/>
  <c r="N110" i="16"/>
  <c r="O110" i="16"/>
  <c r="P110" i="16"/>
  <c r="N111" i="16"/>
  <c r="O111" i="16"/>
  <c r="P111" i="16"/>
  <c r="N112" i="16"/>
  <c r="O112" i="16"/>
  <c r="P112" i="16"/>
  <c r="N113" i="16"/>
  <c r="O113" i="16"/>
  <c r="P113" i="16"/>
  <c r="N114" i="16"/>
  <c r="O114" i="16"/>
  <c r="P114" i="16"/>
  <c r="N115" i="16"/>
  <c r="O115" i="16"/>
  <c r="P115" i="16"/>
  <c r="N116" i="16"/>
  <c r="O116" i="16"/>
  <c r="P116" i="16"/>
  <c r="N117" i="16"/>
  <c r="O117" i="16"/>
  <c r="P117" i="16"/>
  <c r="N118" i="16"/>
  <c r="O118" i="16"/>
  <c r="P118" i="16"/>
  <c r="N119" i="16"/>
  <c r="O119" i="16"/>
  <c r="P119" i="16"/>
  <c r="N120" i="16"/>
  <c r="O120" i="16"/>
  <c r="P120" i="16"/>
  <c r="N121" i="16"/>
  <c r="O121" i="16"/>
  <c r="P121" i="16"/>
  <c r="N122" i="16"/>
  <c r="O122" i="16"/>
  <c r="P122" i="16"/>
  <c r="N123" i="16"/>
  <c r="O123" i="16"/>
  <c r="P123" i="16"/>
  <c r="N124" i="16"/>
  <c r="O124" i="16"/>
  <c r="P124" i="16"/>
  <c r="N125" i="16"/>
  <c r="O125" i="16"/>
  <c r="P125" i="16"/>
  <c r="N126" i="16"/>
  <c r="O126" i="16"/>
  <c r="P126" i="16"/>
  <c r="N127" i="16"/>
  <c r="O127" i="16"/>
  <c r="P127" i="16"/>
  <c r="N128" i="16"/>
  <c r="O128" i="16"/>
  <c r="P128" i="16"/>
  <c r="N129" i="16"/>
  <c r="O129" i="16"/>
  <c r="P129" i="16"/>
  <c r="N130" i="16"/>
  <c r="O130" i="16"/>
  <c r="P130" i="16"/>
  <c r="N131" i="16"/>
  <c r="O131" i="16"/>
  <c r="P131" i="16"/>
  <c r="N132" i="16"/>
  <c r="O132" i="16"/>
  <c r="P132" i="16"/>
  <c r="N133" i="16"/>
  <c r="O133" i="16"/>
  <c r="P133" i="16"/>
  <c r="N134" i="16"/>
  <c r="O134" i="16"/>
  <c r="P134" i="16"/>
  <c r="N135" i="16"/>
  <c r="O135" i="16"/>
  <c r="P135" i="16"/>
  <c r="N136" i="16"/>
  <c r="O136" i="16"/>
  <c r="P136" i="16"/>
  <c r="N137" i="16"/>
  <c r="O137" i="16"/>
  <c r="P137" i="16"/>
  <c r="N138" i="16"/>
  <c r="O138" i="16"/>
  <c r="P138" i="16"/>
  <c r="N139" i="16"/>
  <c r="O139" i="16"/>
  <c r="P139" i="16"/>
  <c r="N140" i="16"/>
  <c r="O140" i="16"/>
  <c r="P140" i="16"/>
  <c r="N141" i="16"/>
  <c r="O141" i="16"/>
  <c r="P141" i="16"/>
  <c r="N142" i="16"/>
  <c r="O142" i="16"/>
  <c r="P142" i="16"/>
  <c r="N143" i="16"/>
  <c r="O143" i="16"/>
  <c r="P143" i="16"/>
  <c r="N144" i="16"/>
  <c r="O144" i="16"/>
  <c r="P144" i="16"/>
  <c r="N145" i="16"/>
  <c r="O145" i="16"/>
  <c r="P145" i="16"/>
  <c r="N146" i="16"/>
  <c r="O146" i="16"/>
  <c r="P146" i="16"/>
  <c r="N147" i="16"/>
  <c r="O147" i="16"/>
  <c r="P147" i="16"/>
  <c r="N148" i="16"/>
  <c r="O148" i="16"/>
  <c r="P148" i="16"/>
  <c r="N149" i="16"/>
  <c r="O149" i="16"/>
  <c r="P149" i="16"/>
  <c r="N150" i="16"/>
  <c r="O150" i="16"/>
  <c r="P150" i="16"/>
  <c r="N151" i="16"/>
  <c r="O151" i="16"/>
  <c r="P151" i="16"/>
  <c r="N152" i="16"/>
  <c r="O152" i="16"/>
  <c r="P152" i="16"/>
  <c r="N153" i="16"/>
  <c r="O153" i="16"/>
  <c r="P153" i="16"/>
  <c r="N154" i="16"/>
  <c r="O154" i="16"/>
  <c r="P154" i="16"/>
  <c r="N155" i="16"/>
  <c r="O155" i="16"/>
  <c r="P155" i="16"/>
  <c r="N156" i="16"/>
  <c r="O156" i="16"/>
  <c r="P156" i="16"/>
  <c r="N157" i="16"/>
  <c r="O157" i="16"/>
  <c r="P157" i="16"/>
  <c r="N158" i="16"/>
  <c r="O158" i="16"/>
  <c r="P158" i="16"/>
  <c r="N159" i="16"/>
  <c r="O159" i="16"/>
  <c r="P159" i="16"/>
  <c r="N160" i="16"/>
  <c r="O160" i="16"/>
  <c r="P160" i="16"/>
  <c r="N161" i="16"/>
  <c r="O161" i="16"/>
  <c r="P161" i="16"/>
  <c r="N162" i="16"/>
  <c r="O162" i="16"/>
  <c r="P162" i="16"/>
  <c r="N163" i="16"/>
  <c r="O163" i="16"/>
  <c r="P163" i="16"/>
  <c r="N164" i="16"/>
  <c r="O164" i="16"/>
  <c r="P164" i="16"/>
  <c r="N165" i="16"/>
  <c r="O165" i="16"/>
  <c r="P165" i="16"/>
  <c r="N166" i="16"/>
  <c r="O166" i="16"/>
  <c r="P166" i="16"/>
  <c r="N167" i="16"/>
  <c r="O167" i="16"/>
  <c r="P167" i="16"/>
  <c r="N168" i="16"/>
  <c r="O168" i="16"/>
  <c r="P168" i="16"/>
  <c r="N169" i="16"/>
  <c r="O169" i="16"/>
  <c r="P169" i="16"/>
  <c r="N170" i="16"/>
  <c r="O170" i="16"/>
  <c r="P170" i="16"/>
  <c r="N171" i="16"/>
  <c r="O171" i="16"/>
  <c r="P171" i="16"/>
  <c r="N172" i="16"/>
  <c r="O172" i="16"/>
  <c r="P172" i="16"/>
  <c r="N173" i="16"/>
  <c r="O173" i="16"/>
  <c r="P173" i="16"/>
  <c r="N174" i="16"/>
  <c r="O174" i="16"/>
  <c r="P174" i="16"/>
  <c r="N175" i="16"/>
  <c r="O175" i="16"/>
  <c r="P175" i="16"/>
  <c r="N176" i="16"/>
  <c r="O176" i="16"/>
  <c r="P176" i="16"/>
  <c r="N177" i="16"/>
  <c r="O177" i="16"/>
  <c r="P177" i="16"/>
  <c r="N178" i="16"/>
  <c r="O178" i="16"/>
  <c r="P178" i="16"/>
  <c r="N179" i="16"/>
  <c r="O179" i="16"/>
  <c r="P179" i="16"/>
  <c r="N180" i="16"/>
  <c r="O180" i="16"/>
  <c r="P180" i="16"/>
  <c r="N181" i="16"/>
  <c r="O181" i="16"/>
  <c r="P181" i="16"/>
  <c r="N182" i="16"/>
  <c r="O182" i="16"/>
  <c r="P182" i="16"/>
  <c r="N183" i="16"/>
  <c r="O183" i="16"/>
  <c r="P183" i="16"/>
  <c r="N184" i="16"/>
  <c r="O184" i="16"/>
  <c r="P184" i="16"/>
  <c r="N185" i="16"/>
  <c r="O185" i="16"/>
  <c r="P185" i="16"/>
  <c r="N186" i="16"/>
  <c r="O186" i="16"/>
  <c r="P186" i="16"/>
  <c r="N187" i="16"/>
  <c r="O187" i="16"/>
  <c r="P187" i="16"/>
  <c r="N188" i="16"/>
  <c r="O188" i="16"/>
  <c r="P188" i="16"/>
  <c r="N189" i="16"/>
  <c r="O189" i="16"/>
  <c r="P189" i="16"/>
  <c r="N190" i="16"/>
  <c r="O190" i="16"/>
  <c r="P190" i="16"/>
  <c r="N191" i="16"/>
  <c r="O191" i="16"/>
  <c r="P191" i="16"/>
  <c r="N192" i="16"/>
  <c r="O192" i="16"/>
  <c r="P192" i="16"/>
  <c r="N193" i="16"/>
  <c r="O193" i="16"/>
  <c r="P193" i="16"/>
  <c r="N194" i="16"/>
  <c r="O194" i="16"/>
  <c r="P194" i="16"/>
  <c r="N195" i="16"/>
  <c r="O195" i="16"/>
  <c r="P195" i="16"/>
  <c r="N196" i="16"/>
  <c r="O196" i="16"/>
  <c r="P196" i="16"/>
  <c r="N197" i="16"/>
  <c r="O197" i="16"/>
  <c r="P197" i="16"/>
  <c r="N198" i="16"/>
  <c r="O198" i="16"/>
  <c r="P198" i="16"/>
  <c r="N199" i="16"/>
  <c r="O199" i="16"/>
  <c r="P199" i="16"/>
  <c r="N200" i="16"/>
  <c r="O200" i="16"/>
  <c r="P200" i="16"/>
  <c r="N201" i="16"/>
  <c r="O201" i="16"/>
  <c r="P201" i="16"/>
  <c r="N202" i="16"/>
  <c r="O202" i="16"/>
  <c r="P202" i="16"/>
  <c r="N203" i="16"/>
  <c r="O203" i="16"/>
  <c r="P203" i="16"/>
  <c r="N204" i="16"/>
  <c r="O204" i="16"/>
  <c r="P204" i="16"/>
  <c r="N205" i="16"/>
  <c r="O205" i="16"/>
  <c r="P205" i="16"/>
  <c r="N206" i="16"/>
  <c r="O206" i="16"/>
  <c r="P206" i="16"/>
  <c r="N207" i="16"/>
  <c r="O207" i="16"/>
  <c r="P207" i="16"/>
  <c r="N208" i="16"/>
  <c r="O208" i="16"/>
  <c r="P208" i="16"/>
  <c r="N209" i="16"/>
  <c r="O209" i="16"/>
  <c r="P209" i="16"/>
  <c r="N210" i="16"/>
  <c r="O210" i="16"/>
  <c r="P210" i="16"/>
  <c r="N211" i="16"/>
  <c r="O211" i="16"/>
  <c r="P211" i="16"/>
  <c r="N212" i="16"/>
  <c r="O212" i="16"/>
  <c r="P212" i="16"/>
  <c r="N213" i="16"/>
  <c r="O213" i="16"/>
  <c r="P213" i="16"/>
  <c r="N214" i="16"/>
  <c r="O214" i="16"/>
  <c r="P214" i="16"/>
  <c r="N215" i="16"/>
  <c r="O215" i="16"/>
  <c r="P215" i="16"/>
  <c r="N216" i="16"/>
  <c r="O216" i="16"/>
  <c r="P216" i="16"/>
  <c r="N217" i="16"/>
  <c r="O217" i="16"/>
  <c r="P217" i="16"/>
  <c r="N218" i="16"/>
  <c r="O218" i="16"/>
  <c r="P218" i="16"/>
  <c r="N219" i="16"/>
  <c r="O219" i="16"/>
  <c r="P219" i="16"/>
  <c r="N220" i="16"/>
  <c r="O220" i="16"/>
  <c r="P220" i="16"/>
  <c r="N221" i="16"/>
  <c r="O221" i="16"/>
  <c r="P221" i="16"/>
  <c r="N222" i="16"/>
  <c r="O222" i="16"/>
  <c r="P222" i="16"/>
  <c r="N223" i="16"/>
  <c r="O223" i="16"/>
  <c r="P223" i="16"/>
  <c r="N224" i="16"/>
  <c r="O224" i="16"/>
  <c r="P224" i="16"/>
  <c r="N225" i="16"/>
  <c r="O225" i="16"/>
  <c r="P225" i="16"/>
  <c r="N226" i="16"/>
  <c r="O226" i="16"/>
  <c r="P226" i="16"/>
  <c r="N227" i="16"/>
  <c r="O227" i="16"/>
  <c r="P227" i="16"/>
  <c r="N228" i="16"/>
  <c r="O228" i="16"/>
  <c r="P228" i="16"/>
  <c r="N229" i="16"/>
  <c r="O229" i="16"/>
  <c r="P229" i="16"/>
  <c r="N230" i="16"/>
  <c r="O230" i="16"/>
  <c r="P230" i="16"/>
  <c r="N231" i="16"/>
  <c r="O231" i="16"/>
  <c r="P231" i="16"/>
  <c r="N232" i="16"/>
  <c r="O232" i="16"/>
  <c r="P232" i="16"/>
  <c r="N233" i="16"/>
  <c r="O233" i="16"/>
  <c r="P233" i="16"/>
  <c r="N234" i="16"/>
  <c r="O234" i="16"/>
  <c r="P234" i="16"/>
  <c r="N235" i="16"/>
  <c r="O235" i="16"/>
  <c r="P235" i="16"/>
  <c r="N236" i="16"/>
  <c r="O236" i="16"/>
  <c r="P236" i="16"/>
  <c r="N237" i="16"/>
  <c r="O237" i="16"/>
  <c r="P237" i="16"/>
  <c r="N238" i="16"/>
  <c r="O238" i="16"/>
  <c r="P238" i="16"/>
  <c r="N239" i="16"/>
  <c r="O239" i="16"/>
  <c r="P239" i="16"/>
  <c r="N240" i="16"/>
  <c r="O240" i="16"/>
  <c r="P240" i="16"/>
  <c r="N241" i="16"/>
  <c r="O241" i="16"/>
  <c r="P241" i="16"/>
  <c r="N242" i="16"/>
  <c r="O242" i="16"/>
  <c r="P242" i="16"/>
  <c r="N243" i="16"/>
  <c r="O243" i="16"/>
  <c r="P243" i="16"/>
  <c r="N244" i="16"/>
  <c r="O244" i="16"/>
  <c r="P244" i="16"/>
  <c r="N245" i="16"/>
  <c r="O245" i="16"/>
  <c r="P245" i="16"/>
  <c r="N246" i="16"/>
  <c r="O246" i="16"/>
  <c r="P246" i="16"/>
  <c r="N247" i="16"/>
  <c r="O247" i="16"/>
  <c r="P247" i="16"/>
  <c r="N248" i="16"/>
  <c r="O248" i="16"/>
  <c r="P248" i="16"/>
  <c r="N249" i="16"/>
  <c r="O249" i="16"/>
  <c r="P249" i="16"/>
  <c r="N250" i="16"/>
  <c r="O250" i="16"/>
  <c r="P250" i="16"/>
  <c r="N251" i="16"/>
  <c r="O251" i="16"/>
  <c r="P251" i="16"/>
  <c r="N252" i="16"/>
  <c r="O252" i="16"/>
  <c r="P252" i="16"/>
  <c r="N253" i="16"/>
  <c r="O253" i="16"/>
  <c r="P253" i="16"/>
  <c r="N254" i="16"/>
  <c r="O254" i="16"/>
  <c r="P254" i="16"/>
  <c r="N255" i="16"/>
  <c r="O255" i="16"/>
  <c r="P255" i="16"/>
  <c r="N256" i="16"/>
  <c r="O256" i="16"/>
  <c r="P256" i="16"/>
  <c r="N257" i="16"/>
  <c r="O257" i="16"/>
  <c r="P257" i="16"/>
  <c r="N258" i="16"/>
  <c r="O258" i="16"/>
  <c r="P258" i="16"/>
  <c r="N259" i="16"/>
  <c r="O259" i="16"/>
  <c r="P259" i="16"/>
  <c r="N260" i="16"/>
  <c r="O260" i="16"/>
  <c r="P260" i="16"/>
  <c r="N261" i="16"/>
  <c r="O261" i="16"/>
  <c r="P261" i="16"/>
  <c r="N262" i="16"/>
  <c r="O262" i="16"/>
  <c r="P262" i="16"/>
  <c r="N263" i="16"/>
  <c r="O263" i="16"/>
  <c r="P263" i="16"/>
  <c r="N264" i="16"/>
  <c r="O264" i="16"/>
  <c r="P264" i="16"/>
  <c r="N265" i="16"/>
  <c r="O265" i="16"/>
  <c r="P265" i="16"/>
  <c r="N266" i="16"/>
  <c r="O266" i="16"/>
  <c r="P266" i="16"/>
  <c r="N267" i="16"/>
  <c r="O267" i="16"/>
  <c r="P267" i="16"/>
  <c r="N268" i="16"/>
  <c r="O268" i="16"/>
  <c r="P268" i="16"/>
  <c r="N269" i="16"/>
  <c r="O269" i="16"/>
  <c r="P269" i="16"/>
  <c r="N270" i="16"/>
  <c r="O270" i="16"/>
  <c r="P270" i="16"/>
  <c r="N271" i="16"/>
  <c r="O271" i="16"/>
  <c r="P271" i="16"/>
  <c r="N272" i="16"/>
  <c r="O272" i="16"/>
  <c r="P272" i="16"/>
  <c r="N273" i="16"/>
  <c r="O273" i="16"/>
  <c r="P273" i="16"/>
  <c r="N274" i="16"/>
  <c r="O274" i="16"/>
  <c r="P274" i="16"/>
  <c r="N275" i="16"/>
  <c r="O275" i="16"/>
  <c r="P275" i="16"/>
  <c r="N276" i="16"/>
  <c r="O276" i="16"/>
  <c r="P276" i="16"/>
  <c r="N277" i="16"/>
  <c r="O277" i="16"/>
  <c r="P277" i="16"/>
  <c r="N278" i="16"/>
  <c r="O278" i="16"/>
  <c r="P278" i="16"/>
  <c r="N279" i="16"/>
  <c r="O279" i="16"/>
  <c r="P279" i="16"/>
  <c r="N280" i="16"/>
  <c r="O280" i="16"/>
  <c r="P280" i="16"/>
  <c r="N281" i="16"/>
  <c r="O281" i="16"/>
  <c r="P281" i="16"/>
  <c r="N282" i="16"/>
  <c r="O282" i="16"/>
  <c r="P282" i="16"/>
  <c r="N283" i="16"/>
  <c r="O283" i="16"/>
  <c r="P283" i="16"/>
  <c r="N284" i="16"/>
  <c r="O284" i="16"/>
  <c r="P284" i="16"/>
  <c r="N285" i="16"/>
  <c r="O285" i="16"/>
  <c r="P285" i="16"/>
  <c r="N286" i="16"/>
  <c r="O286" i="16"/>
  <c r="P286" i="16"/>
  <c r="N287" i="16"/>
  <c r="O287" i="16"/>
  <c r="P287" i="16"/>
  <c r="N288" i="16"/>
  <c r="O288" i="16"/>
  <c r="P288" i="16"/>
  <c r="N289" i="16"/>
  <c r="O289" i="16"/>
  <c r="P289" i="16"/>
  <c r="N290" i="16"/>
  <c r="O290" i="16"/>
  <c r="P290" i="16"/>
  <c r="N291" i="16"/>
  <c r="O291" i="16"/>
  <c r="P291" i="16"/>
  <c r="N292" i="16"/>
  <c r="O292" i="16"/>
  <c r="P292" i="16"/>
  <c r="N293" i="16"/>
  <c r="O293" i="16"/>
  <c r="P293" i="16"/>
  <c r="N294" i="16"/>
  <c r="O294" i="16"/>
  <c r="P294" i="16"/>
  <c r="N295" i="16"/>
  <c r="O295" i="16"/>
  <c r="P295" i="16"/>
  <c r="N296" i="16"/>
  <c r="O296" i="16"/>
  <c r="P296" i="16"/>
  <c r="N297" i="16"/>
  <c r="O297" i="16"/>
  <c r="P297" i="16"/>
  <c r="N298" i="16"/>
  <c r="O298" i="16"/>
  <c r="P298" i="16"/>
  <c r="N299" i="16"/>
  <c r="O299" i="16"/>
  <c r="P299" i="16"/>
  <c r="N300" i="16"/>
  <c r="O300" i="16"/>
  <c r="P300" i="16"/>
  <c r="N301" i="16"/>
  <c r="O301" i="16"/>
  <c r="P301" i="16"/>
  <c r="N302" i="16"/>
  <c r="O302" i="16"/>
  <c r="P302" i="16"/>
  <c r="N303" i="16"/>
  <c r="O303" i="16"/>
  <c r="P303" i="16"/>
  <c r="N304" i="16"/>
  <c r="O304" i="16"/>
  <c r="P304" i="16"/>
  <c r="N305" i="16"/>
  <c r="O305" i="16"/>
  <c r="P305" i="16"/>
  <c r="N306" i="16"/>
  <c r="O306" i="16"/>
  <c r="P306" i="16"/>
  <c r="N307" i="16"/>
  <c r="O307" i="16"/>
  <c r="P307" i="16"/>
  <c r="N308" i="16"/>
  <c r="O308" i="16"/>
  <c r="P308" i="16"/>
  <c r="N309" i="16"/>
  <c r="O309" i="16"/>
  <c r="P309" i="16"/>
  <c r="N310" i="16"/>
  <c r="O310" i="16"/>
  <c r="P310" i="16"/>
  <c r="N311" i="16"/>
  <c r="O311" i="16"/>
  <c r="P311" i="16"/>
  <c r="N312" i="16"/>
  <c r="O312" i="16"/>
  <c r="P312" i="16"/>
  <c r="N313" i="16"/>
  <c r="O313" i="16"/>
  <c r="P313" i="16"/>
  <c r="N314" i="16"/>
  <c r="O314" i="16"/>
  <c r="P314" i="16"/>
  <c r="N315" i="16"/>
  <c r="O315" i="16"/>
  <c r="P315" i="16"/>
  <c r="N316" i="16"/>
  <c r="O316" i="16"/>
  <c r="P316" i="16"/>
  <c r="N317" i="16"/>
  <c r="O317" i="16"/>
  <c r="P317" i="16"/>
  <c r="N318" i="16"/>
  <c r="O318" i="16"/>
  <c r="P318" i="16"/>
  <c r="N319" i="16"/>
  <c r="O319" i="16"/>
  <c r="P319" i="16"/>
  <c r="N320" i="16"/>
  <c r="O320" i="16"/>
  <c r="P320" i="16"/>
  <c r="N321" i="16"/>
  <c r="O321" i="16"/>
  <c r="P321" i="16"/>
  <c r="N322" i="16"/>
  <c r="O322" i="16"/>
  <c r="P322" i="16"/>
  <c r="N323" i="16"/>
  <c r="O323" i="16"/>
  <c r="P323" i="16"/>
  <c r="N324" i="16"/>
  <c r="O324" i="16"/>
  <c r="P324" i="16"/>
  <c r="N325" i="16"/>
  <c r="O325" i="16"/>
  <c r="P325" i="16"/>
  <c r="N326" i="16"/>
  <c r="O326" i="16"/>
  <c r="P326" i="16"/>
  <c r="N327" i="16"/>
  <c r="O327" i="16"/>
  <c r="P327" i="16"/>
  <c r="N328" i="16"/>
  <c r="O328" i="16"/>
  <c r="P328" i="16"/>
  <c r="N329" i="16"/>
  <c r="O329" i="16"/>
  <c r="P329" i="16"/>
  <c r="N330" i="16"/>
  <c r="O330" i="16"/>
  <c r="P330" i="16"/>
  <c r="N331" i="16"/>
  <c r="O331" i="16"/>
  <c r="P331" i="16"/>
  <c r="N332" i="16"/>
  <c r="O332" i="16"/>
  <c r="P332" i="16"/>
  <c r="N333" i="16"/>
  <c r="O333" i="16"/>
  <c r="P333" i="16"/>
  <c r="N334" i="16"/>
  <c r="O334" i="16"/>
  <c r="P334" i="16"/>
  <c r="N335" i="16"/>
  <c r="O335" i="16"/>
  <c r="P335" i="16"/>
  <c r="N336" i="16"/>
  <c r="O336" i="16"/>
  <c r="P336" i="16"/>
  <c r="N337" i="16"/>
  <c r="O337" i="16"/>
  <c r="P337" i="16"/>
  <c r="N338" i="16"/>
  <c r="O338" i="16"/>
  <c r="P338" i="16"/>
  <c r="N339" i="16"/>
  <c r="O339" i="16"/>
  <c r="P339" i="16"/>
  <c r="N340" i="16"/>
  <c r="O340" i="16"/>
  <c r="P340" i="16"/>
  <c r="N341" i="16"/>
  <c r="O341" i="16"/>
  <c r="P341" i="16"/>
  <c r="N342" i="16"/>
  <c r="O342" i="16"/>
  <c r="P342" i="16"/>
  <c r="N343" i="16"/>
  <c r="O343" i="16"/>
  <c r="P343" i="16"/>
  <c r="N344" i="16"/>
  <c r="O344" i="16"/>
  <c r="P344" i="16"/>
  <c r="N345" i="16"/>
  <c r="O345" i="16"/>
  <c r="P345" i="16"/>
  <c r="N346" i="16"/>
  <c r="O346" i="16"/>
  <c r="P346" i="16"/>
  <c r="N347" i="16"/>
  <c r="O347" i="16"/>
  <c r="P347" i="16"/>
  <c r="N348" i="16"/>
  <c r="O348" i="16"/>
  <c r="P348" i="16"/>
  <c r="N349" i="16"/>
  <c r="O349" i="16"/>
  <c r="P349" i="16"/>
  <c r="N350" i="16"/>
  <c r="O350" i="16"/>
  <c r="P350" i="16"/>
  <c r="N351" i="16"/>
  <c r="O351" i="16"/>
  <c r="P351" i="16"/>
  <c r="N352" i="16"/>
  <c r="O352" i="16"/>
  <c r="P352" i="16"/>
  <c r="N353" i="16"/>
  <c r="O353" i="16"/>
  <c r="P353" i="16"/>
  <c r="N354" i="16"/>
  <c r="O354" i="16"/>
  <c r="P354" i="16"/>
  <c r="N355" i="16"/>
  <c r="O355" i="16"/>
  <c r="P355" i="16"/>
  <c r="N356" i="16"/>
  <c r="O356" i="16"/>
  <c r="P356" i="16"/>
  <c r="N357" i="16"/>
  <c r="O357" i="16"/>
  <c r="P357" i="16"/>
  <c r="N358" i="16"/>
  <c r="O358" i="16"/>
  <c r="P358" i="16"/>
  <c r="N359" i="16"/>
  <c r="O359" i="16"/>
  <c r="P359" i="16"/>
  <c r="N360" i="16"/>
  <c r="O360" i="16"/>
  <c r="P360" i="16"/>
  <c r="N361" i="16"/>
  <c r="O361" i="16"/>
  <c r="P361" i="16"/>
  <c r="N362" i="16"/>
  <c r="O362" i="16"/>
  <c r="P362" i="16"/>
  <c r="N363" i="16"/>
  <c r="O363" i="16"/>
  <c r="P363" i="16"/>
  <c r="N364" i="16"/>
  <c r="O364" i="16"/>
  <c r="P364" i="16"/>
  <c r="N365" i="16"/>
  <c r="O365" i="16"/>
  <c r="P365" i="16"/>
  <c r="N366" i="16"/>
  <c r="O366" i="16"/>
  <c r="P366" i="16"/>
  <c r="N367" i="16"/>
  <c r="O367" i="16"/>
  <c r="P367" i="16"/>
  <c r="N368" i="16"/>
  <c r="O368" i="16"/>
  <c r="P368" i="16"/>
  <c r="N369" i="16"/>
  <c r="O369" i="16"/>
  <c r="P369" i="16"/>
  <c r="N370" i="16"/>
  <c r="O370" i="16"/>
  <c r="P370" i="16"/>
  <c r="N371" i="16"/>
  <c r="O371" i="16"/>
  <c r="P371" i="16"/>
  <c r="N372" i="16"/>
  <c r="O372" i="16"/>
  <c r="P372" i="16"/>
  <c r="N373" i="16"/>
  <c r="O373" i="16"/>
  <c r="P373" i="16"/>
  <c r="N374" i="16"/>
  <c r="O374" i="16"/>
  <c r="P374" i="16"/>
  <c r="N375" i="16"/>
  <c r="O375" i="16"/>
  <c r="P375" i="16"/>
  <c r="N376" i="16"/>
  <c r="O376" i="16"/>
  <c r="P376" i="16"/>
  <c r="N377" i="16"/>
  <c r="O377" i="16"/>
  <c r="P377" i="16"/>
  <c r="N378" i="16"/>
  <c r="O378" i="16"/>
  <c r="P378" i="16"/>
  <c r="N379" i="16"/>
  <c r="O379" i="16"/>
  <c r="P379" i="16"/>
  <c r="N380" i="16"/>
  <c r="O380" i="16"/>
  <c r="P380" i="16"/>
  <c r="N381" i="16"/>
  <c r="O381" i="16"/>
  <c r="P381" i="16"/>
  <c r="N382" i="16"/>
  <c r="O382" i="16"/>
  <c r="P382" i="16"/>
  <c r="N383" i="16"/>
  <c r="O383" i="16"/>
  <c r="P383" i="16"/>
  <c r="N384" i="16"/>
  <c r="O384" i="16"/>
  <c r="P384" i="16"/>
  <c r="N385" i="16"/>
  <c r="O385" i="16"/>
  <c r="P385" i="16"/>
  <c r="N386" i="16"/>
  <c r="O386" i="16"/>
  <c r="P386" i="16"/>
  <c r="N387" i="16"/>
  <c r="O387" i="16"/>
  <c r="P387" i="16"/>
  <c r="N388" i="16"/>
  <c r="O388" i="16"/>
  <c r="P388" i="16"/>
  <c r="N389" i="16"/>
  <c r="O389" i="16"/>
  <c r="P389" i="16"/>
  <c r="N390" i="16"/>
  <c r="O390" i="16"/>
  <c r="P390" i="16"/>
  <c r="N391" i="16"/>
  <c r="O391" i="16"/>
  <c r="P391" i="16"/>
  <c r="N392" i="16"/>
  <c r="O392" i="16"/>
  <c r="P392" i="16"/>
  <c r="N393" i="16"/>
  <c r="O393" i="16"/>
  <c r="P393" i="16"/>
  <c r="N394" i="16"/>
  <c r="O394" i="16"/>
  <c r="P394" i="16"/>
  <c r="N395" i="16"/>
  <c r="O395" i="16"/>
  <c r="P395" i="16"/>
  <c r="N396" i="16"/>
  <c r="O396" i="16"/>
  <c r="P396" i="16"/>
  <c r="N397" i="16"/>
  <c r="O397" i="16"/>
  <c r="P397" i="16"/>
  <c r="N398" i="16"/>
  <c r="O398" i="16"/>
  <c r="P398" i="16"/>
  <c r="N399" i="16"/>
  <c r="O399" i="16"/>
  <c r="P399" i="16"/>
  <c r="N400" i="16"/>
  <c r="O400" i="16"/>
  <c r="P400" i="16"/>
  <c r="N401" i="16"/>
  <c r="O401" i="16"/>
  <c r="P401" i="16"/>
  <c r="N402" i="16"/>
  <c r="O402" i="16"/>
  <c r="P402" i="16"/>
  <c r="N403" i="16"/>
  <c r="O403" i="16"/>
  <c r="P403" i="16"/>
  <c r="N404" i="16"/>
  <c r="O404" i="16"/>
  <c r="P404" i="16"/>
  <c r="N405" i="16"/>
  <c r="O405" i="16"/>
  <c r="P405" i="16"/>
  <c r="N406" i="16"/>
  <c r="O406" i="16"/>
  <c r="P406" i="16"/>
  <c r="N407" i="16"/>
  <c r="O407" i="16"/>
  <c r="P407" i="16"/>
  <c r="N408" i="16"/>
  <c r="O408" i="16"/>
  <c r="P408" i="16"/>
  <c r="N409" i="16"/>
  <c r="O409" i="16"/>
  <c r="P409" i="16"/>
  <c r="N410" i="16"/>
  <c r="O410" i="16"/>
  <c r="P410" i="16"/>
  <c r="N411" i="16"/>
  <c r="O411" i="16"/>
  <c r="P411" i="16"/>
  <c r="N412" i="16"/>
  <c r="O412" i="16"/>
  <c r="P412" i="16"/>
  <c r="N413" i="16"/>
  <c r="O413" i="16"/>
  <c r="P413" i="16"/>
  <c r="N414" i="16"/>
  <c r="O414" i="16"/>
  <c r="P414" i="16"/>
  <c r="N415" i="16"/>
  <c r="O415" i="16"/>
  <c r="P415" i="16"/>
  <c r="N416" i="16"/>
  <c r="O416" i="16"/>
  <c r="P416" i="16"/>
  <c r="N417" i="16"/>
  <c r="O417" i="16"/>
  <c r="P417" i="16"/>
  <c r="N418" i="16"/>
  <c r="O418" i="16"/>
  <c r="P418" i="16"/>
  <c r="N419" i="16"/>
  <c r="O419" i="16"/>
  <c r="P419" i="16"/>
  <c r="N420" i="16"/>
  <c r="O420" i="16"/>
  <c r="P420" i="16"/>
  <c r="N421" i="16"/>
  <c r="O421" i="16"/>
  <c r="P421" i="16"/>
  <c r="N422" i="16"/>
  <c r="O422" i="16"/>
  <c r="P422" i="16"/>
  <c r="N423" i="16"/>
  <c r="O423" i="16"/>
  <c r="P423" i="16"/>
  <c r="N424" i="16"/>
  <c r="O424" i="16"/>
  <c r="P424" i="16"/>
  <c r="N425" i="16"/>
  <c r="O425" i="16"/>
  <c r="P425" i="16"/>
  <c r="N426" i="16"/>
  <c r="O426" i="16"/>
  <c r="P426" i="16"/>
  <c r="N427" i="16"/>
  <c r="O427" i="16"/>
  <c r="P427" i="16"/>
  <c r="N428" i="16"/>
  <c r="O428" i="16"/>
  <c r="P428" i="16"/>
  <c r="N429" i="16"/>
  <c r="O429" i="16"/>
  <c r="P429" i="16"/>
  <c r="N430" i="16"/>
  <c r="O430" i="16"/>
  <c r="P430" i="16"/>
  <c r="N431" i="16"/>
  <c r="O431" i="16"/>
  <c r="P431" i="16"/>
  <c r="N432" i="16"/>
  <c r="O432" i="16"/>
  <c r="P432" i="16"/>
  <c r="N433" i="16"/>
  <c r="O433" i="16"/>
  <c r="P433" i="16"/>
  <c r="N434" i="16"/>
  <c r="O434" i="16"/>
  <c r="P434" i="16"/>
  <c r="N435" i="16"/>
  <c r="O435" i="16"/>
  <c r="P435" i="16"/>
  <c r="N436" i="16"/>
  <c r="O436" i="16"/>
  <c r="P436" i="16"/>
  <c r="N437" i="16"/>
  <c r="O437" i="16"/>
  <c r="P437" i="16"/>
  <c r="N438" i="16"/>
  <c r="O438" i="16"/>
  <c r="P438" i="16"/>
  <c r="N439" i="16"/>
  <c r="O439" i="16"/>
  <c r="P439" i="16"/>
  <c r="N440" i="16"/>
  <c r="O440" i="16"/>
  <c r="P440" i="16"/>
  <c r="N441" i="16"/>
  <c r="O441" i="16"/>
  <c r="P441" i="16"/>
  <c r="N442" i="16"/>
  <c r="O442" i="16"/>
  <c r="P442" i="16"/>
  <c r="N443" i="16"/>
  <c r="O443" i="16"/>
  <c r="P443" i="16"/>
  <c r="N444" i="16"/>
  <c r="O444" i="16"/>
  <c r="P444" i="16"/>
  <c r="N445" i="16"/>
  <c r="O445" i="16"/>
  <c r="P445" i="16"/>
  <c r="N446" i="16"/>
  <c r="O446" i="16"/>
  <c r="P446" i="16"/>
  <c r="N447" i="16"/>
  <c r="O447" i="16"/>
  <c r="P447" i="16"/>
  <c r="N448" i="16"/>
  <c r="O448" i="16"/>
  <c r="P448" i="16"/>
  <c r="N449" i="16"/>
  <c r="O449" i="16"/>
  <c r="P449" i="16"/>
  <c r="N450" i="16"/>
  <c r="O450" i="16"/>
  <c r="P450" i="16"/>
  <c r="N451" i="16"/>
  <c r="O451" i="16"/>
  <c r="P451" i="16"/>
  <c r="N452" i="16"/>
  <c r="O452" i="16"/>
  <c r="P452" i="16"/>
  <c r="N453" i="16"/>
  <c r="O453" i="16"/>
  <c r="P453" i="16"/>
  <c r="N454" i="16"/>
  <c r="O454" i="16"/>
  <c r="P454" i="16"/>
  <c r="N455" i="16"/>
  <c r="O455" i="16"/>
  <c r="P455" i="16"/>
  <c r="N456" i="16"/>
  <c r="O456" i="16"/>
  <c r="P456" i="16"/>
  <c r="N457" i="16"/>
  <c r="O457" i="16"/>
  <c r="P457" i="16"/>
  <c r="N458" i="16"/>
  <c r="O458" i="16"/>
  <c r="P458" i="16"/>
  <c r="N459" i="16"/>
  <c r="O459" i="16"/>
  <c r="P459" i="16"/>
  <c r="N460" i="16"/>
  <c r="O460" i="16"/>
  <c r="P460" i="16"/>
  <c r="N461" i="16"/>
  <c r="O461" i="16"/>
  <c r="P461" i="16"/>
  <c r="N462" i="16"/>
  <c r="O462" i="16"/>
  <c r="P462" i="16"/>
  <c r="N463" i="16"/>
  <c r="O463" i="16"/>
  <c r="P463" i="16"/>
  <c r="N464" i="16"/>
  <c r="O464" i="16"/>
  <c r="P464" i="16"/>
  <c r="N465" i="16"/>
  <c r="O465" i="16"/>
  <c r="P465" i="16"/>
  <c r="N466" i="16"/>
  <c r="O466" i="16"/>
  <c r="P466" i="16"/>
  <c r="N467" i="16"/>
  <c r="O467" i="16"/>
  <c r="P467" i="16"/>
  <c r="N468" i="16"/>
  <c r="O468" i="16"/>
  <c r="P468" i="16"/>
  <c r="N469" i="16"/>
  <c r="O469" i="16"/>
  <c r="P469" i="16"/>
  <c r="N470" i="16"/>
  <c r="O470" i="16"/>
  <c r="P470" i="16"/>
  <c r="N471" i="16"/>
  <c r="O471" i="16"/>
  <c r="P471" i="16"/>
  <c r="N472" i="16"/>
  <c r="O472" i="16"/>
  <c r="P472" i="16"/>
  <c r="N473" i="16"/>
  <c r="O473" i="16"/>
  <c r="P473" i="16"/>
  <c r="N474" i="16"/>
  <c r="O474" i="16"/>
  <c r="P474" i="16"/>
  <c r="N475" i="16"/>
  <c r="O475" i="16"/>
  <c r="P475" i="16"/>
  <c r="N476" i="16"/>
  <c r="O476" i="16"/>
  <c r="P476" i="16"/>
  <c r="N477" i="16"/>
  <c r="O477" i="16"/>
  <c r="P477" i="16"/>
  <c r="N478" i="16"/>
  <c r="O478" i="16"/>
  <c r="P478" i="16"/>
  <c r="N479" i="16"/>
  <c r="O479" i="16"/>
  <c r="P479" i="16"/>
  <c r="N480" i="16"/>
  <c r="O480" i="16"/>
  <c r="P480" i="16"/>
  <c r="N481" i="16"/>
  <c r="O481" i="16"/>
  <c r="P481" i="16"/>
  <c r="N482" i="16"/>
  <c r="O482" i="16"/>
  <c r="P482" i="16"/>
  <c r="N483" i="16"/>
  <c r="O483" i="16"/>
  <c r="P483" i="16"/>
  <c r="N484" i="16"/>
  <c r="O484" i="16"/>
  <c r="P484" i="16"/>
  <c r="N485" i="16"/>
  <c r="O485" i="16"/>
  <c r="P485" i="16"/>
  <c r="N486" i="16"/>
  <c r="O486" i="16"/>
  <c r="P486" i="16"/>
  <c r="N487" i="16"/>
  <c r="O487" i="16"/>
  <c r="P487" i="16"/>
  <c r="N488" i="16"/>
  <c r="O488" i="16"/>
  <c r="P488" i="16"/>
  <c r="N489" i="16"/>
  <c r="O489" i="16"/>
  <c r="P489" i="16"/>
  <c r="N490" i="16"/>
  <c r="O490" i="16"/>
  <c r="P490" i="16"/>
  <c r="N491" i="16"/>
  <c r="O491" i="16"/>
  <c r="P491" i="16"/>
  <c r="N492" i="16"/>
  <c r="O492" i="16"/>
  <c r="P492" i="16"/>
  <c r="N493" i="16"/>
  <c r="O493" i="16"/>
  <c r="P493" i="16"/>
  <c r="N494" i="16"/>
  <c r="O494" i="16"/>
  <c r="P494" i="16"/>
  <c r="N495" i="16"/>
  <c r="O495" i="16"/>
  <c r="P495" i="16"/>
  <c r="N496" i="16"/>
  <c r="O496" i="16"/>
  <c r="P496" i="16"/>
  <c r="N497" i="16"/>
  <c r="O497" i="16"/>
  <c r="P497" i="16"/>
  <c r="N498" i="16"/>
  <c r="O498" i="16"/>
  <c r="P498" i="16"/>
  <c r="N499" i="16"/>
  <c r="O499" i="16"/>
  <c r="P499" i="16"/>
  <c r="N500" i="16"/>
  <c r="O500" i="16"/>
  <c r="P500" i="16"/>
  <c r="N501" i="16"/>
  <c r="O501" i="16"/>
  <c r="P501" i="16"/>
  <c r="N502" i="16"/>
  <c r="O502" i="16"/>
  <c r="P502" i="16"/>
  <c r="N503" i="16"/>
  <c r="O503" i="16"/>
  <c r="P503" i="16"/>
  <c r="N504" i="16"/>
  <c r="O504" i="16"/>
  <c r="P504" i="16"/>
  <c r="N505" i="16"/>
  <c r="O505" i="16"/>
  <c r="P505" i="16"/>
  <c r="N506" i="16"/>
  <c r="O506" i="16"/>
  <c r="P506" i="16"/>
  <c r="N507" i="16"/>
  <c r="O507" i="16"/>
  <c r="P507" i="16"/>
  <c r="N508" i="16"/>
  <c r="O508" i="16"/>
  <c r="P508" i="16"/>
  <c r="N509" i="16"/>
  <c r="O509" i="16"/>
  <c r="P509" i="16"/>
  <c r="N510" i="16"/>
  <c r="O510" i="16"/>
  <c r="P510" i="16"/>
  <c r="N511" i="16"/>
  <c r="O511" i="16"/>
  <c r="P511" i="16"/>
  <c r="N512" i="16"/>
  <c r="O512" i="16"/>
  <c r="P512" i="16"/>
  <c r="N513" i="16"/>
  <c r="O513" i="16"/>
  <c r="P513" i="16"/>
  <c r="N514" i="16"/>
  <c r="O514" i="16"/>
  <c r="P514" i="16"/>
  <c r="N515" i="16"/>
  <c r="O515" i="16"/>
  <c r="P515" i="16"/>
  <c r="N516" i="16"/>
  <c r="O516" i="16"/>
  <c r="P516" i="16"/>
  <c r="N517" i="16"/>
  <c r="O517" i="16"/>
  <c r="P517" i="16"/>
  <c r="N518" i="16"/>
  <c r="O518" i="16"/>
  <c r="P518" i="16"/>
  <c r="N519" i="16"/>
  <c r="O519" i="16"/>
  <c r="P519" i="16"/>
  <c r="N520" i="16"/>
  <c r="O520" i="16"/>
  <c r="P520" i="16"/>
  <c r="N521" i="16"/>
  <c r="O521" i="16"/>
  <c r="P521" i="16"/>
  <c r="N522" i="16"/>
  <c r="O522" i="16"/>
  <c r="P522" i="16"/>
  <c r="N523" i="16"/>
  <c r="O523" i="16"/>
  <c r="P523" i="16"/>
  <c r="N524" i="16"/>
  <c r="O524" i="16"/>
  <c r="P524" i="16"/>
  <c r="N525" i="16"/>
  <c r="O525" i="16"/>
  <c r="P525" i="16"/>
  <c r="N526" i="16"/>
  <c r="O526" i="16"/>
  <c r="P526" i="16"/>
  <c r="N527" i="16"/>
  <c r="O527" i="16"/>
  <c r="P527" i="16"/>
  <c r="N528" i="16"/>
  <c r="O528" i="16"/>
  <c r="P528" i="16"/>
  <c r="N529" i="16"/>
  <c r="O529" i="16"/>
  <c r="P529" i="16"/>
  <c r="N530" i="16"/>
  <c r="O530" i="16"/>
  <c r="P530" i="16"/>
  <c r="N531" i="16"/>
  <c r="O531" i="16"/>
  <c r="P531" i="16"/>
  <c r="N532" i="16"/>
  <c r="O532" i="16"/>
  <c r="P532" i="16"/>
  <c r="N533" i="16"/>
  <c r="O533" i="16"/>
  <c r="P533" i="16"/>
  <c r="N534" i="16"/>
  <c r="O534" i="16"/>
  <c r="P534" i="16"/>
  <c r="N535" i="16"/>
  <c r="O535" i="16"/>
  <c r="P535" i="16"/>
  <c r="N536" i="16"/>
  <c r="O536" i="16"/>
  <c r="P536" i="16"/>
  <c r="N537" i="16"/>
  <c r="O537" i="16"/>
  <c r="P537" i="16"/>
  <c r="N538" i="16"/>
  <c r="O538" i="16"/>
  <c r="P538" i="16"/>
  <c r="N539" i="16"/>
  <c r="O539" i="16"/>
  <c r="P539" i="16"/>
  <c r="N540" i="16"/>
  <c r="O540" i="16"/>
  <c r="P540" i="16"/>
  <c r="N541" i="16"/>
  <c r="O541" i="16"/>
  <c r="P541" i="16"/>
  <c r="N542" i="16"/>
  <c r="O542" i="16"/>
  <c r="P542" i="16"/>
  <c r="N543" i="16"/>
  <c r="O543" i="16"/>
  <c r="P543" i="16"/>
  <c r="N544" i="16"/>
  <c r="O544" i="16"/>
  <c r="P544" i="16"/>
  <c r="N545" i="16"/>
  <c r="O545" i="16"/>
  <c r="P545" i="16"/>
  <c r="N546" i="16"/>
  <c r="O546" i="16"/>
  <c r="P546" i="16"/>
  <c r="N547" i="16"/>
  <c r="O547" i="16"/>
  <c r="P547" i="16"/>
  <c r="N548" i="16"/>
  <c r="O548" i="16"/>
  <c r="P548" i="16"/>
  <c r="N549" i="16"/>
  <c r="O549" i="16"/>
  <c r="P549" i="16"/>
  <c r="N550" i="16"/>
  <c r="O550" i="16"/>
  <c r="P550" i="16"/>
  <c r="N551" i="16"/>
  <c r="O551" i="16"/>
  <c r="P551" i="16"/>
  <c r="N552" i="16"/>
  <c r="O552" i="16"/>
  <c r="P552" i="16"/>
  <c r="N553" i="16"/>
  <c r="O553" i="16"/>
  <c r="P553" i="16"/>
  <c r="N554" i="16"/>
  <c r="O554" i="16"/>
  <c r="P554" i="16"/>
  <c r="N555" i="16"/>
  <c r="O555" i="16"/>
  <c r="P555" i="16"/>
  <c r="N556" i="16"/>
  <c r="O556" i="16"/>
  <c r="P556" i="16"/>
  <c r="N557" i="16"/>
  <c r="O557" i="16"/>
  <c r="P557" i="16"/>
  <c r="N558" i="16"/>
  <c r="O558" i="16"/>
  <c r="P558" i="16"/>
  <c r="N559" i="16"/>
  <c r="O559" i="16"/>
  <c r="P559" i="16"/>
  <c r="N560" i="16"/>
  <c r="O560" i="16"/>
  <c r="P560" i="16"/>
  <c r="N561" i="16"/>
  <c r="O561" i="16"/>
  <c r="P561" i="16"/>
  <c r="N562" i="16"/>
  <c r="O562" i="16"/>
  <c r="P562" i="16"/>
  <c r="N563" i="16"/>
  <c r="O563" i="16"/>
  <c r="P563" i="16"/>
  <c r="N564" i="16"/>
  <c r="O564" i="16"/>
  <c r="P564" i="16"/>
  <c r="N565" i="16"/>
  <c r="O565" i="16"/>
  <c r="P565" i="16"/>
  <c r="N566" i="16"/>
  <c r="O566" i="16"/>
  <c r="P566" i="16"/>
  <c r="N567" i="16"/>
  <c r="O567" i="16"/>
  <c r="P567" i="16"/>
  <c r="N568" i="16"/>
  <c r="O568" i="16"/>
  <c r="P568" i="16"/>
  <c r="N569" i="16"/>
  <c r="O569" i="16"/>
  <c r="P569" i="16"/>
  <c r="N570" i="16"/>
  <c r="O570" i="16"/>
  <c r="P570" i="16"/>
  <c r="N571" i="16"/>
  <c r="O571" i="16"/>
  <c r="P571" i="16"/>
  <c r="N572" i="16"/>
  <c r="O572" i="16"/>
  <c r="P572" i="16"/>
  <c r="N573" i="16"/>
  <c r="O573" i="16"/>
  <c r="P573" i="16"/>
  <c r="N574" i="16"/>
  <c r="O574" i="16"/>
  <c r="P574" i="16"/>
  <c r="N575" i="16"/>
  <c r="O575" i="16"/>
  <c r="P575" i="16"/>
  <c r="N576" i="16"/>
  <c r="O576" i="16"/>
  <c r="P576" i="16"/>
  <c r="N577" i="16"/>
  <c r="O577" i="16"/>
  <c r="P577" i="16"/>
  <c r="N578" i="16"/>
  <c r="O578" i="16"/>
  <c r="P578" i="16"/>
  <c r="N579" i="16"/>
  <c r="O579" i="16"/>
  <c r="P579" i="16"/>
  <c r="N580" i="16"/>
  <c r="O580" i="16"/>
  <c r="P580" i="16"/>
  <c r="N581" i="16"/>
  <c r="O581" i="16"/>
  <c r="P581" i="16"/>
  <c r="N582" i="16"/>
  <c r="O582" i="16"/>
  <c r="P582" i="16"/>
  <c r="N583" i="16"/>
  <c r="O583" i="16"/>
  <c r="P583" i="16"/>
  <c r="N584" i="16"/>
  <c r="O584" i="16"/>
  <c r="P584" i="16"/>
  <c r="N585" i="16"/>
  <c r="O585" i="16"/>
  <c r="P585" i="16"/>
  <c r="N586" i="16"/>
  <c r="O586" i="16"/>
  <c r="P586" i="16"/>
  <c r="N587" i="16"/>
  <c r="O587" i="16"/>
  <c r="P587" i="16"/>
  <c r="N588" i="16"/>
  <c r="O588" i="16"/>
  <c r="P588" i="16"/>
  <c r="N589" i="16"/>
  <c r="O589" i="16"/>
  <c r="P589" i="16"/>
  <c r="N590" i="16"/>
  <c r="O590" i="16"/>
  <c r="P590" i="16"/>
  <c r="N591" i="16"/>
  <c r="O591" i="16"/>
  <c r="P591" i="16"/>
  <c r="N592" i="16"/>
  <c r="O592" i="16"/>
  <c r="P592" i="16"/>
  <c r="N593" i="16"/>
  <c r="O593" i="16"/>
  <c r="P593" i="16"/>
  <c r="N594" i="16"/>
  <c r="O594" i="16"/>
  <c r="P594" i="16"/>
  <c r="N595" i="16"/>
  <c r="O595" i="16"/>
  <c r="P595" i="16"/>
  <c r="N596" i="16"/>
  <c r="O596" i="16"/>
  <c r="P596" i="16"/>
  <c r="N597" i="16"/>
  <c r="O597" i="16"/>
  <c r="P597" i="16"/>
  <c r="N598" i="16"/>
  <c r="O598" i="16"/>
  <c r="P598" i="16"/>
  <c r="N599" i="16"/>
  <c r="O599" i="16"/>
  <c r="P599" i="16"/>
  <c r="N600" i="16"/>
  <c r="O600" i="16"/>
  <c r="P600" i="16"/>
  <c r="N601" i="16"/>
  <c r="O601" i="16"/>
  <c r="P601" i="16"/>
  <c r="N602" i="16"/>
  <c r="O602" i="16"/>
  <c r="P602" i="16"/>
  <c r="N603" i="16"/>
  <c r="O603" i="16"/>
  <c r="P603" i="16"/>
  <c r="N604" i="16"/>
  <c r="O604" i="16"/>
  <c r="P604" i="16"/>
  <c r="N605" i="16"/>
  <c r="O605" i="16"/>
  <c r="P605" i="16"/>
  <c r="N606" i="16"/>
  <c r="O606" i="16"/>
  <c r="P606" i="16"/>
  <c r="N607" i="16"/>
  <c r="O607" i="16"/>
  <c r="P607" i="16"/>
  <c r="N608" i="16"/>
  <c r="O608" i="16"/>
  <c r="P608" i="16"/>
  <c r="N609" i="16"/>
  <c r="O609" i="16"/>
  <c r="P609" i="16"/>
  <c r="N610" i="16"/>
  <c r="O610" i="16"/>
  <c r="P610" i="16"/>
  <c r="N611" i="16"/>
  <c r="O611" i="16"/>
  <c r="P611" i="16"/>
  <c r="N612" i="16"/>
  <c r="O612" i="16"/>
  <c r="P612" i="16"/>
  <c r="N613" i="16"/>
  <c r="O613" i="16"/>
  <c r="P613" i="16"/>
  <c r="N614" i="16"/>
  <c r="O614" i="16"/>
  <c r="P614" i="16"/>
  <c r="N615" i="16"/>
  <c r="O615" i="16"/>
  <c r="P615" i="16"/>
  <c r="N616" i="16"/>
  <c r="O616" i="16"/>
  <c r="P616" i="16"/>
  <c r="N617" i="16"/>
  <c r="O617" i="16"/>
  <c r="P617" i="16"/>
  <c r="N618" i="16"/>
  <c r="O618" i="16"/>
  <c r="P618" i="16"/>
  <c r="N619" i="16"/>
  <c r="O619" i="16"/>
  <c r="P619" i="16"/>
  <c r="N620" i="16"/>
  <c r="O620" i="16"/>
  <c r="P620" i="16"/>
  <c r="N621" i="16"/>
  <c r="O621" i="16"/>
  <c r="P621" i="16"/>
  <c r="N622" i="16"/>
  <c r="O622" i="16"/>
  <c r="P622" i="16"/>
  <c r="N623" i="16"/>
  <c r="O623" i="16"/>
  <c r="P623" i="16"/>
  <c r="N624" i="16"/>
  <c r="O624" i="16"/>
  <c r="P624" i="16"/>
  <c r="N625" i="16"/>
  <c r="O625" i="16"/>
  <c r="P625" i="16"/>
  <c r="N626" i="16"/>
  <c r="O626" i="16"/>
  <c r="P626" i="16"/>
  <c r="N627" i="16"/>
  <c r="O627" i="16"/>
  <c r="P627" i="16"/>
  <c r="N628" i="16"/>
  <c r="O628" i="16"/>
  <c r="P628" i="16"/>
  <c r="N629" i="16"/>
  <c r="O629" i="16"/>
  <c r="P629" i="16"/>
  <c r="N630" i="16"/>
  <c r="O630" i="16"/>
  <c r="P630" i="16"/>
  <c r="N631" i="16"/>
  <c r="O631" i="16"/>
  <c r="P631" i="16"/>
  <c r="N632" i="16"/>
  <c r="O632" i="16"/>
  <c r="P632" i="16"/>
  <c r="N633" i="16"/>
  <c r="O633" i="16"/>
  <c r="P633" i="16"/>
  <c r="N634" i="16"/>
  <c r="O634" i="16"/>
  <c r="P634" i="16"/>
  <c r="N635" i="16"/>
  <c r="O635" i="16"/>
  <c r="P635" i="16"/>
  <c r="N636" i="16"/>
  <c r="O636" i="16"/>
  <c r="P636" i="16"/>
  <c r="N637" i="16"/>
  <c r="O637" i="16"/>
  <c r="P637" i="16"/>
  <c r="N638" i="16"/>
  <c r="O638" i="16"/>
  <c r="P638" i="16"/>
  <c r="N639" i="16"/>
  <c r="O639" i="16"/>
  <c r="P639" i="16"/>
  <c r="N640" i="16"/>
  <c r="O640" i="16"/>
  <c r="P640" i="16"/>
  <c r="N641" i="16"/>
  <c r="O641" i="16"/>
  <c r="P641" i="16"/>
  <c r="N642" i="16"/>
  <c r="O642" i="16"/>
  <c r="P642" i="16"/>
  <c r="N643" i="16"/>
  <c r="O643" i="16"/>
  <c r="P643" i="16"/>
  <c r="N644" i="16"/>
  <c r="O644" i="16"/>
  <c r="P644" i="16"/>
  <c r="N645" i="16"/>
  <c r="O645" i="16"/>
  <c r="P645" i="16"/>
  <c r="N646" i="16"/>
  <c r="O646" i="16"/>
  <c r="P646" i="16"/>
  <c r="N647" i="16"/>
  <c r="O647" i="16"/>
  <c r="P647" i="16"/>
  <c r="N648" i="16"/>
  <c r="O648" i="16"/>
  <c r="P648" i="16"/>
  <c r="N649" i="16"/>
  <c r="O649" i="16"/>
  <c r="P649" i="16"/>
  <c r="N650" i="16"/>
  <c r="O650" i="16"/>
  <c r="P650" i="16"/>
  <c r="N651" i="16"/>
  <c r="O651" i="16"/>
  <c r="P651" i="16"/>
  <c r="N652" i="16"/>
  <c r="O652" i="16"/>
  <c r="P652" i="16"/>
  <c r="N653" i="16"/>
  <c r="O653" i="16"/>
  <c r="P653" i="16"/>
  <c r="N654" i="16"/>
  <c r="O654" i="16"/>
  <c r="P654" i="16"/>
  <c r="N655" i="16"/>
  <c r="O655" i="16"/>
  <c r="P655" i="16"/>
  <c r="N656" i="16"/>
  <c r="O656" i="16"/>
  <c r="P656" i="16"/>
  <c r="N657" i="16"/>
  <c r="O657" i="16"/>
  <c r="P657" i="16"/>
  <c r="N658" i="16"/>
  <c r="O658" i="16"/>
  <c r="P658" i="16"/>
  <c r="N659" i="16"/>
  <c r="O659" i="16"/>
  <c r="P659" i="16"/>
  <c r="N660" i="16"/>
  <c r="O660" i="16"/>
  <c r="P660" i="16"/>
  <c r="N661" i="16"/>
  <c r="O661" i="16"/>
  <c r="P661" i="16"/>
  <c r="N662" i="16"/>
  <c r="O662" i="16"/>
  <c r="P662" i="16"/>
  <c r="N663" i="16"/>
  <c r="O663" i="16"/>
  <c r="P663" i="16"/>
  <c r="N664" i="16"/>
  <c r="O664" i="16"/>
  <c r="P664" i="16"/>
  <c r="N665" i="16"/>
  <c r="O665" i="16"/>
  <c r="P665" i="16"/>
  <c r="N666" i="16"/>
  <c r="O666" i="16"/>
  <c r="P666" i="16"/>
  <c r="N667" i="16"/>
  <c r="O667" i="16"/>
  <c r="P667" i="16"/>
  <c r="N668" i="16"/>
  <c r="O668" i="16"/>
  <c r="P668" i="16"/>
  <c r="N669" i="16"/>
  <c r="O669" i="16"/>
  <c r="P669" i="16"/>
  <c r="N670" i="16"/>
  <c r="O670" i="16"/>
  <c r="P670" i="16"/>
  <c r="N671" i="16"/>
  <c r="O671" i="16"/>
  <c r="P671" i="16"/>
  <c r="N672" i="16"/>
  <c r="O672" i="16"/>
  <c r="P672" i="16"/>
  <c r="N673" i="16"/>
  <c r="O673" i="16"/>
  <c r="P673" i="16"/>
  <c r="N674" i="16"/>
  <c r="O674" i="16"/>
  <c r="P674" i="16"/>
  <c r="N675" i="16"/>
  <c r="O675" i="16"/>
  <c r="P675" i="16"/>
  <c r="N676" i="16"/>
  <c r="O676" i="16"/>
  <c r="P676" i="16"/>
  <c r="N677" i="16"/>
  <c r="O677" i="16"/>
  <c r="P677" i="16"/>
  <c r="N678" i="16"/>
  <c r="O678" i="16"/>
  <c r="P678" i="16"/>
  <c r="N679" i="16"/>
  <c r="O679" i="16"/>
  <c r="P679" i="16"/>
  <c r="N680" i="16"/>
  <c r="O680" i="16"/>
  <c r="P680" i="16"/>
  <c r="N681" i="16"/>
  <c r="O681" i="16"/>
  <c r="P681" i="16"/>
  <c r="N682" i="16"/>
  <c r="O682" i="16"/>
  <c r="P682" i="16"/>
  <c r="N683" i="16"/>
  <c r="O683" i="16"/>
  <c r="P683" i="16"/>
  <c r="N684" i="16"/>
  <c r="O684" i="16"/>
  <c r="P684" i="16"/>
  <c r="N685" i="16"/>
  <c r="O685" i="16"/>
  <c r="P685" i="16"/>
  <c r="N686" i="16"/>
  <c r="O686" i="16"/>
  <c r="P686" i="16"/>
  <c r="N687" i="16"/>
  <c r="O687" i="16"/>
  <c r="P687" i="16"/>
  <c r="N688" i="16"/>
  <c r="O688" i="16"/>
  <c r="P688" i="16"/>
  <c r="N689" i="16"/>
  <c r="O689" i="16"/>
  <c r="P689" i="16"/>
  <c r="N690" i="16"/>
  <c r="O690" i="16"/>
  <c r="P690" i="16"/>
  <c r="N691" i="16"/>
  <c r="O691" i="16"/>
  <c r="P691" i="16"/>
  <c r="N692" i="16"/>
  <c r="O692" i="16"/>
  <c r="P692" i="16"/>
  <c r="N693" i="16"/>
  <c r="O693" i="16"/>
  <c r="P693" i="16"/>
  <c r="N694" i="16"/>
  <c r="O694" i="16"/>
  <c r="P694" i="16"/>
  <c r="N695" i="16"/>
  <c r="O695" i="16"/>
  <c r="P695" i="16"/>
  <c r="N696" i="16"/>
  <c r="O696" i="16"/>
  <c r="P696" i="16"/>
  <c r="N697" i="16"/>
  <c r="O697" i="16"/>
  <c r="P697" i="16"/>
  <c r="N698" i="16"/>
  <c r="O698" i="16"/>
  <c r="P698" i="16"/>
  <c r="N699" i="16"/>
  <c r="O699" i="16"/>
  <c r="P699" i="16"/>
  <c r="N700" i="16"/>
  <c r="O700" i="16"/>
  <c r="P700" i="16"/>
  <c r="N701" i="16"/>
  <c r="O701" i="16"/>
  <c r="P701" i="16"/>
  <c r="N702" i="16"/>
  <c r="O702" i="16"/>
  <c r="P702" i="16"/>
  <c r="N703" i="16"/>
  <c r="O703" i="16"/>
  <c r="P703" i="16"/>
  <c r="N704" i="16"/>
  <c r="O704" i="16"/>
  <c r="P704" i="16"/>
  <c r="N705" i="16"/>
  <c r="O705" i="16"/>
  <c r="P705" i="16"/>
  <c r="N706" i="16"/>
  <c r="O706" i="16"/>
  <c r="P706" i="16"/>
  <c r="N707" i="16"/>
  <c r="O707" i="16"/>
  <c r="P707" i="16"/>
  <c r="N708" i="16"/>
  <c r="O708" i="16"/>
  <c r="P708" i="16"/>
  <c r="N709" i="16"/>
  <c r="O709" i="16"/>
  <c r="P709" i="16"/>
  <c r="N710" i="16"/>
  <c r="O710" i="16"/>
  <c r="P710" i="16"/>
  <c r="N711" i="16"/>
  <c r="O711" i="16"/>
  <c r="P711" i="16"/>
  <c r="N712" i="16"/>
  <c r="O712" i="16"/>
  <c r="P712" i="16"/>
  <c r="N713" i="16"/>
  <c r="O713" i="16"/>
  <c r="P713" i="16"/>
  <c r="N714" i="16"/>
  <c r="O714" i="16"/>
  <c r="P714" i="16"/>
  <c r="N715" i="16"/>
  <c r="O715" i="16"/>
  <c r="P715" i="16"/>
  <c r="N716" i="16"/>
  <c r="O716" i="16"/>
  <c r="P716" i="16"/>
  <c r="N717" i="16"/>
  <c r="O717" i="16"/>
  <c r="P717" i="16"/>
  <c r="N718" i="16"/>
  <c r="O718" i="16"/>
  <c r="P718" i="16"/>
  <c r="N719" i="16"/>
  <c r="O719" i="16"/>
  <c r="P719" i="16"/>
  <c r="N720" i="16"/>
  <c r="O720" i="16"/>
  <c r="P720" i="16"/>
  <c r="N721" i="16"/>
  <c r="O721" i="16"/>
  <c r="P721" i="16"/>
  <c r="N722" i="16"/>
  <c r="O722" i="16"/>
  <c r="P722" i="16"/>
  <c r="N723" i="16"/>
  <c r="O723" i="16"/>
  <c r="P723" i="16"/>
  <c r="N724" i="16"/>
  <c r="O724" i="16"/>
  <c r="P724" i="16"/>
  <c r="N725" i="16"/>
  <c r="O725" i="16"/>
  <c r="P725" i="16"/>
  <c r="N726" i="16"/>
  <c r="O726" i="16"/>
  <c r="P726" i="16"/>
  <c r="N727" i="16"/>
  <c r="O727" i="16"/>
  <c r="P727" i="16"/>
  <c r="N728" i="16"/>
  <c r="O728" i="16"/>
  <c r="P728" i="16"/>
  <c r="N729" i="16"/>
  <c r="O729" i="16"/>
  <c r="P729" i="16"/>
  <c r="N730" i="16"/>
  <c r="O730" i="16"/>
  <c r="P730" i="16"/>
  <c r="N731" i="16"/>
  <c r="O731" i="16"/>
  <c r="P731" i="16"/>
  <c r="N732" i="16"/>
  <c r="O732" i="16"/>
  <c r="P732" i="16"/>
  <c r="N733" i="16"/>
  <c r="O733" i="16"/>
  <c r="P733" i="16"/>
  <c r="N734" i="16"/>
  <c r="O734" i="16"/>
  <c r="P734" i="16"/>
  <c r="N735" i="16"/>
  <c r="O735" i="16"/>
  <c r="P735" i="16"/>
  <c r="N736" i="16"/>
  <c r="O736" i="16"/>
  <c r="P736" i="16"/>
  <c r="N737" i="16"/>
  <c r="O737" i="16"/>
  <c r="P737" i="16"/>
  <c r="N738" i="16"/>
  <c r="O738" i="16"/>
  <c r="P738" i="16"/>
  <c r="N739" i="16"/>
  <c r="O739" i="16"/>
  <c r="P739" i="16"/>
  <c r="N740" i="16"/>
  <c r="O740" i="16"/>
  <c r="P740" i="16"/>
  <c r="N741" i="16"/>
  <c r="O741" i="16"/>
  <c r="P741" i="16"/>
  <c r="N742" i="16"/>
  <c r="O742" i="16"/>
  <c r="P742" i="16"/>
  <c r="N743" i="16"/>
  <c r="O743" i="16"/>
  <c r="P743" i="16"/>
  <c r="N744" i="16"/>
  <c r="O744" i="16"/>
  <c r="P744" i="16"/>
  <c r="N745" i="16"/>
  <c r="O745" i="16"/>
  <c r="P745" i="16"/>
  <c r="N746" i="16"/>
  <c r="O746" i="16"/>
  <c r="P746" i="16"/>
  <c r="N747" i="16"/>
  <c r="O747" i="16"/>
  <c r="P747" i="16"/>
  <c r="N748" i="16"/>
  <c r="O748" i="16"/>
  <c r="P748" i="16"/>
  <c r="N749" i="16"/>
  <c r="O749" i="16"/>
  <c r="P749" i="16"/>
  <c r="N750" i="16"/>
  <c r="O750" i="16"/>
  <c r="P750" i="16"/>
  <c r="N751" i="16"/>
  <c r="O751" i="16"/>
  <c r="P751" i="16"/>
  <c r="N752" i="16"/>
  <c r="O752" i="16"/>
  <c r="P752" i="16"/>
  <c r="N753" i="16"/>
  <c r="O753" i="16"/>
  <c r="P753" i="16"/>
  <c r="N754" i="16"/>
  <c r="O754" i="16"/>
  <c r="P754" i="16"/>
  <c r="N755" i="16"/>
  <c r="O755" i="16"/>
  <c r="P755" i="16"/>
  <c r="N756" i="16"/>
  <c r="O756" i="16"/>
  <c r="P756" i="16"/>
  <c r="N757" i="16"/>
  <c r="O757" i="16"/>
  <c r="P757" i="16"/>
  <c r="N758" i="16"/>
  <c r="O758" i="16"/>
  <c r="P758" i="16"/>
  <c r="N759" i="16"/>
  <c r="O759" i="16"/>
  <c r="P759" i="16"/>
  <c r="N760" i="16"/>
  <c r="O760" i="16"/>
  <c r="P760" i="16"/>
  <c r="N761" i="16"/>
  <c r="O761" i="16"/>
  <c r="P761" i="16"/>
  <c r="N762" i="16"/>
  <c r="O762" i="16"/>
  <c r="P762" i="16"/>
  <c r="N763" i="16"/>
  <c r="O763" i="16"/>
  <c r="P763" i="16"/>
  <c r="N764" i="16"/>
  <c r="O764" i="16"/>
  <c r="P764" i="16"/>
  <c r="N765" i="16"/>
  <c r="O765" i="16"/>
  <c r="P765" i="16"/>
  <c r="N766" i="16"/>
  <c r="O766" i="16"/>
  <c r="P766" i="16"/>
  <c r="N767" i="16"/>
  <c r="O767" i="16"/>
  <c r="P767" i="16"/>
  <c r="N768" i="16"/>
  <c r="O768" i="16"/>
  <c r="P768" i="16"/>
  <c r="N769" i="16"/>
  <c r="O769" i="16"/>
  <c r="P769" i="16"/>
  <c r="N770" i="16"/>
  <c r="O770" i="16"/>
  <c r="P770" i="16"/>
  <c r="N771" i="16"/>
  <c r="O771" i="16"/>
  <c r="P771" i="16"/>
  <c r="N772" i="16"/>
  <c r="O772" i="16"/>
  <c r="P772" i="16"/>
  <c r="N773" i="16"/>
  <c r="O773" i="16"/>
  <c r="P773" i="16"/>
  <c r="N774" i="16"/>
  <c r="O774" i="16"/>
  <c r="P774" i="16"/>
  <c r="N775" i="16"/>
  <c r="O775" i="16"/>
  <c r="P775" i="16"/>
  <c r="N776" i="16"/>
  <c r="O776" i="16"/>
  <c r="P776" i="16"/>
  <c r="N777" i="16"/>
  <c r="O777" i="16"/>
  <c r="P777" i="16"/>
  <c r="N778" i="16"/>
  <c r="O778" i="16"/>
  <c r="P778" i="16"/>
  <c r="N779" i="16"/>
  <c r="O779" i="16"/>
  <c r="P779" i="16"/>
  <c r="N780" i="16"/>
  <c r="O780" i="16"/>
  <c r="P780" i="16"/>
  <c r="N781" i="16"/>
  <c r="O781" i="16"/>
  <c r="P781" i="16"/>
  <c r="N782" i="16"/>
  <c r="O782" i="16"/>
  <c r="P782" i="16"/>
  <c r="N783" i="16"/>
  <c r="O783" i="16"/>
  <c r="P783" i="16"/>
  <c r="N784" i="16"/>
  <c r="O784" i="16"/>
  <c r="P784" i="16"/>
  <c r="N785" i="16"/>
  <c r="O785" i="16"/>
  <c r="P785" i="16"/>
  <c r="N786" i="16"/>
  <c r="O786" i="16"/>
  <c r="P786" i="16"/>
  <c r="N787" i="16"/>
  <c r="O787" i="16"/>
  <c r="P787" i="16"/>
  <c r="N788" i="16"/>
  <c r="O788" i="16"/>
  <c r="P788" i="16"/>
  <c r="N789" i="16"/>
  <c r="O789" i="16"/>
  <c r="P789" i="16"/>
  <c r="N790" i="16"/>
  <c r="O790" i="16"/>
  <c r="P790" i="16"/>
  <c r="N791" i="16"/>
  <c r="O791" i="16"/>
  <c r="P791" i="16"/>
  <c r="N792" i="16"/>
  <c r="O792" i="16"/>
  <c r="P792" i="16"/>
  <c r="N793" i="16"/>
  <c r="O793" i="16"/>
  <c r="P793" i="16"/>
  <c r="N794" i="16"/>
  <c r="O794" i="16"/>
  <c r="P794" i="16"/>
  <c r="N795" i="16"/>
  <c r="O795" i="16"/>
  <c r="P795" i="16"/>
  <c r="N796" i="16"/>
  <c r="O796" i="16"/>
  <c r="P796" i="16"/>
  <c r="N797" i="16"/>
  <c r="O797" i="16"/>
  <c r="P797" i="16"/>
  <c r="N798" i="16"/>
  <c r="O798" i="16"/>
  <c r="P798" i="16"/>
  <c r="N799" i="16"/>
  <c r="O799" i="16"/>
  <c r="P799" i="16"/>
  <c r="N800" i="16"/>
  <c r="O800" i="16"/>
  <c r="P800" i="16"/>
  <c r="N801" i="16"/>
  <c r="O801" i="16"/>
  <c r="P801" i="16"/>
  <c r="N802" i="16"/>
  <c r="O802" i="16"/>
  <c r="P802" i="16"/>
  <c r="N803" i="16"/>
  <c r="O803" i="16"/>
  <c r="P803" i="16"/>
  <c r="N804" i="16"/>
  <c r="O804" i="16"/>
  <c r="P804" i="16"/>
  <c r="N805" i="16"/>
  <c r="O805" i="16"/>
  <c r="P805" i="16"/>
  <c r="N806" i="16"/>
  <c r="O806" i="16"/>
  <c r="P806" i="16"/>
  <c r="N807" i="16"/>
  <c r="O807" i="16"/>
  <c r="P807" i="16"/>
  <c r="N808" i="16"/>
  <c r="O808" i="16"/>
  <c r="P808" i="16"/>
  <c r="N809" i="16"/>
  <c r="O809" i="16"/>
  <c r="P809" i="16"/>
  <c r="N810" i="16"/>
  <c r="O810" i="16"/>
  <c r="P810" i="16"/>
  <c r="N811" i="16"/>
  <c r="O811" i="16"/>
  <c r="P811" i="16"/>
  <c r="N812" i="16"/>
  <c r="O812" i="16"/>
  <c r="P812" i="16"/>
  <c r="N813" i="16"/>
  <c r="O813" i="16"/>
  <c r="P813" i="16"/>
  <c r="N814" i="16"/>
  <c r="O814" i="16"/>
  <c r="P814" i="16"/>
  <c r="N815" i="16"/>
  <c r="O815" i="16"/>
  <c r="P815" i="16"/>
  <c r="N816" i="16"/>
  <c r="O816" i="16"/>
  <c r="P816" i="16"/>
  <c r="N817" i="16"/>
  <c r="O817" i="16"/>
  <c r="P817" i="16"/>
  <c r="N818" i="16"/>
  <c r="O818" i="16"/>
  <c r="P818" i="16"/>
  <c r="O6" i="16"/>
  <c r="P6" i="16"/>
  <c r="N6" i="16"/>
  <c r="C814" i="16"/>
  <c r="D814" i="16"/>
  <c r="E814" i="16"/>
  <c r="F814" i="16"/>
  <c r="G814" i="16"/>
  <c r="H814" i="16"/>
  <c r="I814" i="16"/>
  <c r="J814" i="16"/>
  <c r="K814" i="16"/>
  <c r="L814" i="16"/>
  <c r="M814" i="16"/>
  <c r="C815" i="16"/>
  <c r="D815" i="16"/>
  <c r="E815" i="16"/>
  <c r="F815" i="16"/>
  <c r="G815" i="16"/>
  <c r="H815" i="16"/>
  <c r="I815" i="16"/>
  <c r="J815" i="16"/>
  <c r="K815" i="16"/>
  <c r="L815" i="16"/>
  <c r="M815" i="16"/>
  <c r="C816" i="16"/>
  <c r="D816" i="16"/>
  <c r="E816" i="16"/>
  <c r="F816" i="16"/>
  <c r="G816" i="16"/>
  <c r="H816" i="16"/>
  <c r="I816" i="16"/>
  <c r="J816" i="16"/>
  <c r="K816" i="16"/>
  <c r="L816" i="16"/>
  <c r="M816" i="16"/>
  <c r="C817" i="16"/>
  <c r="D817" i="16"/>
  <c r="E817" i="16"/>
  <c r="F817" i="16"/>
  <c r="G817" i="16"/>
  <c r="H817" i="16"/>
  <c r="I817" i="16"/>
  <c r="J817" i="16"/>
  <c r="K817" i="16"/>
  <c r="L817" i="16"/>
  <c r="M817" i="16"/>
  <c r="C818" i="16"/>
  <c r="D818" i="16"/>
  <c r="E818" i="16"/>
  <c r="F818" i="16"/>
  <c r="G818" i="16"/>
  <c r="H818" i="16"/>
  <c r="I818" i="16"/>
  <c r="J818" i="16"/>
  <c r="K818" i="16"/>
  <c r="L818" i="16"/>
  <c r="M818" i="16"/>
  <c r="C7" i="16"/>
  <c r="D7" i="16"/>
  <c r="E7" i="16"/>
  <c r="F7" i="16"/>
  <c r="G7" i="16"/>
  <c r="H7" i="16"/>
  <c r="I7" i="16"/>
  <c r="J7" i="16"/>
  <c r="K7" i="16"/>
  <c r="L7" i="16"/>
  <c r="M7" i="16"/>
  <c r="C8" i="16"/>
  <c r="D8" i="16"/>
  <c r="E8" i="16"/>
  <c r="F8" i="16"/>
  <c r="G8" i="16"/>
  <c r="H8" i="16"/>
  <c r="I8" i="16"/>
  <c r="J8" i="16"/>
  <c r="K8" i="16"/>
  <c r="L8" i="16"/>
  <c r="M8" i="16"/>
  <c r="C9" i="16"/>
  <c r="D9" i="16"/>
  <c r="E9" i="16"/>
  <c r="F9" i="16"/>
  <c r="G9" i="16"/>
  <c r="H9" i="16"/>
  <c r="I9" i="16"/>
  <c r="J9" i="16"/>
  <c r="K9" i="16"/>
  <c r="L9" i="16"/>
  <c r="M9" i="16"/>
  <c r="C10" i="16"/>
  <c r="D10" i="16"/>
  <c r="E10" i="16"/>
  <c r="F10" i="16"/>
  <c r="G10" i="16"/>
  <c r="H10" i="16"/>
  <c r="I10" i="16"/>
  <c r="J10" i="16"/>
  <c r="K10" i="16"/>
  <c r="L10" i="16"/>
  <c r="M10" i="16"/>
  <c r="C11" i="16"/>
  <c r="D11" i="16"/>
  <c r="E11" i="16"/>
  <c r="F11" i="16"/>
  <c r="G11" i="16"/>
  <c r="H11" i="16"/>
  <c r="I11" i="16"/>
  <c r="J11" i="16"/>
  <c r="K11" i="16"/>
  <c r="L11" i="16"/>
  <c r="M11" i="16"/>
  <c r="C12" i="16"/>
  <c r="D12" i="16"/>
  <c r="E12" i="16"/>
  <c r="F12" i="16"/>
  <c r="G12" i="16"/>
  <c r="H12" i="16"/>
  <c r="I12" i="16"/>
  <c r="J12" i="16"/>
  <c r="K12" i="16"/>
  <c r="L12" i="16"/>
  <c r="M12" i="16"/>
  <c r="C13" i="16"/>
  <c r="D13" i="16"/>
  <c r="E13" i="16"/>
  <c r="F13" i="16"/>
  <c r="G13" i="16"/>
  <c r="H13" i="16"/>
  <c r="I13" i="16"/>
  <c r="J13" i="16"/>
  <c r="K13" i="16"/>
  <c r="L13" i="16"/>
  <c r="M13" i="16"/>
  <c r="C14" i="16"/>
  <c r="D14" i="16"/>
  <c r="E14" i="16"/>
  <c r="F14" i="16"/>
  <c r="G14" i="16"/>
  <c r="H14" i="16"/>
  <c r="I14" i="16"/>
  <c r="J14" i="16"/>
  <c r="K14" i="16"/>
  <c r="L14" i="16"/>
  <c r="M14" i="16"/>
  <c r="C15" i="16"/>
  <c r="D15" i="16"/>
  <c r="E15" i="16"/>
  <c r="F15" i="16"/>
  <c r="G15" i="16"/>
  <c r="H15" i="16"/>
  <c r="I15" i="16"/>
  <c r="J15" i="16"/>
  <c r="K15" i="16"/>
  <c r="L15" i="16"/>
  <c r="M15" i="16"/>
  <c r="C16" i="16"/>
  <c r="D16" i="16"/>
  <c r="E16" i="16"/>
  <c r="F16" i="16"/>
  <c r="G16" i="16"/>
  <c r="H16" i="16"/>
  <c r="I16" i="16"/>
  <c r="J16" i="16"/>
  <c r="K16" i="16"/>
  <c r="L16" i="16"/>
  <c r="M16" i="16"/>
  <c r="C17" i="16"/>
  <c r="D17" i="16"/>
  <c r="E17" i="16"/>
  <c r="F17" i="16"/>
  <c r="G17" i="16"/>
  <c r="H17" i="16"/>
  <c r="I17" i="16"/>
  <c r="J17" i="16"/>
  <c r="K17" i="16"/>
  <c r="L17" i="16"/>
  <c r="M17" i="16"/>
  <c r="C18" i="16"/>
  <c r="D18" i="16"/>
  <c r="E18" i="16"/>
  <c r="F18" i="16"/>
  <c r="G18" i="16"/>
  <c r="H18" i="16"/>
  <c r="I18" i="16"/>
  <c r="J18" i="16"/>
  <c r="K18" i="16"/>
  <c r="L18" i="16"/>
  <c r="M18" i="16"/>
  <c r="C19" i="16"/>
  <c r="D19" i="16"/>
  <c r="E19" i="16"/>
  <c r="F19" i="16"/>
  <c r="G19" i="16"/>
  <c r="H19" i="16"/>
  <c r="I19" i="16"/>
  <c r="J19" i="16"/>
  <c r="K19" i="16"/>
  <c r="L19" i="16"/>
  <c r="M19" i="16"/>
  <c r="C20" i="16"/>
  <c r="D20" i="16"/>
  <c r="E20" i="16"/>
  <c r="F20" i="16"/>
  <c r="G20" i="16"/>
  <c r="H20" i="16"/>
  <c r="I20" i="16"/>
  <c r="J20" i="16"/>
  <c r="K20" i="16"/>
  <c r="L20" i="16"/>
  <c r="M20" i="16"/>
  <c r="C21" i="16"/>
  <c r="D21" i="16"/>
  <c r="E21" i="16"/>
  <c r="F21" i="16"/>
  <c r="G21" i="16"/>
  <c r="H21" i="16"/>
  <c r="I21" i="16"/>
  <c r="J21" i="16"/>
  <c r="K21" i="16"/>
  <c r="L21" i="16"/>
  <c r="M21" i="16"/>
  <c r="C22" i="16"/>
  <c r="D22" i="16"/>
  <c r="E22" i="16"/>
  <c r="F22" i="16"/>
  <c r="G22" i="16"/>
  <c r="H22" i="16"/>
  <c r="I22" i="16"/>
  <c r="J22" i="16"/>
  <c r="K22" i="16"/>
  <c r="L22" i="16"/>
  <c r="M22" i="16"/>
  <c r="C23" i="16"/>
  <c r="D23" i="16"/>
  <c r="E23" i="16"/>
  <c r="F23" i="16"/>
  <c r="G23" i="16"/>
  <c r="H23" i="16"/>
  <c r="I23" i="16"/>
  <c r="J23" i="16"/>
  <c r="K23" i="16"/>
  <c r="L23" i="16"/>
  <c r="M23" i="16"/>
  <c r="C24" i="16"/>
  <c r="D24" i="16"/>
  <c r="E24" i="16"/>
  <c r="F24" i="16"/>
  <c r="G24" i="16"/>
  <c r="H24" i="16"/>
  <c r="I24" i="16"/>
  <c r="J24" i="16"/>
  <c r="K24" i="16"/>
  <c r="L24" i="16"/>
  <c r="M24" i="16"/>
  <c r="C25" i="16"/>
  <c r="D25" i="16"/>
  <c r="E25" i="16"/>
  <c r="F25" i="16"/>
  <c r="G25" i="16"/>
  <c r="H25" i="16"/>
  <c r="I25" i="16"/>
  <c r="J25" i="16"/>
  <c r="K25" i="16"/>
  <c r="L25" i="16"/>
  <c r="M25" i="16"/>
  <c r="C26" i="16"/>
  <c r="D26" i="16"/>
  <c r="E26" i="16"/>
  <c r="F26" i="16"/>
  <c r="G26" i="16"/>
  <c r="H26" i="16"/>
  <c r="I26" i="16"/>
  <c r="J26" i="16"/>
  <c r="K26" i="16"/>
  <c r="L26" i="16"/>
  <c r="M26" i="16"/>
  <c r="C27" i="16"/>
  <c r="D27" i="16"/>
  <c r="E27" i="16"/>
  <c r="F27" i="16"/>
  <c r="G27" i="16"/>
  <c r="H27" i="16"/>
  <c r="I27" i="16"/>
  <c r="J27" i="16"/>
  <c r="K27" i="16"/>
  <c r="L27" i="16"/>
  <c r="M27" i="16"/>
  <c r="C28" i="16"/>
  <c r="D28" i="16"/>
  <c r="E28" i="16"/>
  <c r="F28" i="16"/>
  <c r="G28" i="16"/>
  <c r="H28" i="16"/>
  <c r="I28" i="16"/>
  <c r="J28" i="16"/>
  <c r="K28" i="16"/>
  <c r="L28" i="16"/>
  <c r="M28" i="16"/>
  <c r="C29" i="16"/>
  <c r="D29" i="16"/>
  <c r="E29" i="16"/>
  <c r="F29" i="16"/>
  <c r="G29" i="16"/>
  <c r="H29" i="16"/>
  <c r="I29" i="16"/>
  <c r="J29" i="16"/>
  <c r="K29" i="16"/>
  <c r="L29" i="16"/>
  <c r="M29" i="16"/>
  <c r="C30" i="16"/>
  <c r="D30" i="16"/>
  <c r="E30" i="16"/>
  <c r="F30" i="16"/>
  <c r="G30" i="16"/>
  <c r="H30" i="16"/>
  <c r="I30" i="16"/>
  <c r="J30" i="16"/>
  <c r="K30" i="16"/>
  <c r="L30" i="16"/>
  <c r="M30" i="16"/>
  <c r="C31" i="16"/>
  <c r="D31" i="16"/>
  <c r="E31" i="16"/>
  <c r="F31" i="16"/>
  <c r="G31" i="16"/>
  <c r="H31" i="16"/>
  <c r="I31" i="16"/>
  <c r="J31" i="16"/>
  <c r="K31" i="16"/>
  <c r="L31" i="16"/>
  <c r="M31" i="16"/>
  <c r="C32" i="16"/>
  <c r="D32" i="16"/>
  <c r="E32" i="16"/>
  <c r="F32" i="16"/>
  <c r="G32" i="16"/>
  <c r="H32" i="16"/>
  <c r="I32" i="16"/>
  <c r="J32" i="16"/>
  <c r="K32" i="16"/>
  <c r="L32" i="16"/>
  <c r="M32" i="16"/>
  <c r="C33" i="16"/>
  <c r="D33" i="16"/>
  <c r="E33" i="16"/>
  <c r="F33" i="16"/>
  <c r="G33" i="16"/>
  <c r="H33" i="16"/>
  <c r="I33" i="16"/>
  <c r="J33" i="16"/>
  <c r="K33" i="16"/>
  <c r="L33" i="16"/>
  <c r="M33" i="16"/>
  <c r="C34" i="16"/>
  <c r="D34" i="16"/>
  <c r="E34" i="16"/>
  <c r="F34" i="16"/>
  <c r="G34" i="16"/>
  <c r="H34" i="16"/>
  <c r="I34" i="16"/>
  <c r="J34" i="16"/>
  <c r="K34" i="16"/>
  <c r="L34" i="16"/>
  <c r="M34" i="16"/>
  <c r="C35" i="16"/>
  <c r="D35" i="16"/>
  <c r="E35" i="16"/>
  <c r="F35" i="16"/>
  <c r="G35" i="16"/>
  <c r="H35" i="16"/>
  <c r="I35" i="16"/>
  <c r="J35" i="16"/>
  <c r="K35" i="16"/>
  <c r="L35" i="16"/>
  <c r="M35" i="16"/>
  <c r="C36" i="16"/>
  <c r="D36" i="16"/>
  <c r="E36" i="16"/>
  <c r="F36" i="16"/>
  <c r="G36" i="16"/>
  <c r="H36" i="16"/>
  <c r="I36" i="16"/>
  <c r="J36" i="16"/>
  <c r="K36" i="16"/>
  <c r="L36" i="16"/>
  <c r="M36" i="16"/>
  <c r="C37" i="16"/>
  <c r="D37" i="16"/>
  <c r="E37" i="16"/>
  <c r="F37" i="16"/>
  <c r="G37" i="16"/>
  <c r="H37" i="16"/>
  <c r="I37" i="16"/>
  <c r="J37" i="16"/>
  <c r="K37" i="16"/>
  <c r="L37" i="16"/>
  <c r="M37" i="16"/>
  <c r="C38" i="16"/>
  <c r="D38" i="16"/>
  <c r="E38" i="16"/>
  <c r="F38" i="16"/>
  <c r="G38" i="16"/>
  <c r="H38" i="16"/>
  <c r="I38" i="16"/>
  <c r="J38" i="16"/>
  <c r="K38" i="16"/>
  <c r="L38" i="16"/>
  <c r="M38" i="16"/>
  <c r="C39" i="16"/>
  <c r="D39" i="16"/>
  <c r="E39" i="16"/>
  <c r="F39" i="16"/>
  <c r="G39" i="16"/>
  <c r="H39" i="16"/>
  <c r="I39" i="16"/>
  <c r="J39" i="16"/>
  <c r="K39" i="16"/>
  <c r="L39" i="16"/>
  <c r="M39" i="16"/>
  <c r="C40" i="16"/>
  <c r="D40" i="16"/>
  <c r="E40" i="16"/>
  <c r="F40" i="16"/>
  <c r="G40" i="16"/>
  <c r="H40" i="16"/>
  <c r="I40" i="16"/>
  <c r="J40" i="16"/>
  <c r="K40" i="16"/>
  <c r="L40" i="16"/>
  <c r="M40" i="16"/>
  <c r="C41" i="16"/>
  <c r="D41" i="16"/>
  <c r="E41" i="16"/>
  <c r="F41" i="16"/>
  <c r="G41" i="16"/>
  <c r="H41" i="16"/>
  <c r="I41" i="16"/>
  <c r="J41" i="16"/>
  <c r="K41" i="16"/>
  <c r="L41" i="16"/>
  <c r="M41" i="16"/>
  <c r="C42" i="16"/>
  <c r="D42" i="16"/>
  <c r="E42" i="16"/>
  <c r="F42" i="16"/>
  <c r="G42" i="16"/>
  <c r="H42" i="16"/>
  <c r="I42" i="16"/>
  <c r="J42" i="16"/>
  <c r="K42" i="16"/>
  <c r="L42" i="16"/>
  <c r="M42" i="16"/>
  <c r="C43" i="16"/>
  <c r="D43" i="16"/>
  <c r="E43" i="16"/>
  <c r="F43" i="16"/>
  <c r="G43" i="16"/>
  <c r="H43" i="16"/>
  <c r="I43" i="16"/>
  <c r="J43" i="16"/>
  <c r="K43" i="16"/>
  <c r="L43" i="16"/>
  <c r="M43" i="16"/>
  <c r="C44" i="16"/>
  <c r="D44" i="16"/>
  <c r="E44" i="16"/>
  <c r="F44" i="16"/>
  <c r="G44" i="16"/>
  <c r="H44" i="16"/>
  <c r="I44" i="16"/>
  <c r="J44" i="16"/>
  <c r="K44" i="16"/>
  <c r="L44" i="16"/>
  <c r="M44" i="16"/>
  <c r="C45" i="16"/>
  <c r="D45" i="16"/>
  <c r="E45" i="16"/>
  <c r="F45" i="16"/>
  <c r="G45" i="16"/>
  <c r="H45" i="16"/>
  <c r="I45" i="16"/>
  <c r="J45" i="16"/>
  <c r="K45" i="16"/>
  <c r="L45" i="16"/>
  <c r="M45" i="16"/>
  <c r="C46" i="16"/>
  <c r="D46" i="16"/>
  <c r="E46" i="16"/>
  <c r="F46" i="16"/>
  <c r="G46" i="16"/>
  <c r="H46" i="16"/>
  <c r="I46" i="16"/>
  <c r="J46" i="16"/>
  <c r="K46" i="16"/>
  <c r="L46" i="16"/>
  <c r="M46" i="16"/>
  <c r="C47" i="16"/>
  <c r="D47" i="16"/>
  <c r="E47" i="16"/>
  <c r="F47" i="16"/>
  <c r="G47" i="16"/>
  <c r="H47" i="16"/>
  <c r="I47" i="16"/>
  <c r="J47" i="16"/>
  <c r="K47" i="16"/>
  <c r="L47" i="16"/>
  <c r="M47" i="16"/>
  <c r="C48" i="16"/>
  <c r="D48" i="16"/>
  <c r="E48" i="16"/>
  <c r="F48" i="16"/>
  <c r="G48" i="16"/>
  <c r="H48" i="16"/>
  <c r="I48" i="16"/>
  <c r="J48" i="16"/>
  <c r="K48" i="16"/>
  <c r="L48" i="16"/>
  <c r="M48" i="16"/>
  <c r="C49" i="16"/>
  <c r="D49" i="16"/>
  <c r="E49" i="16"/>
  <c r="F49" i="16"/>
  <c r="G49" i="16"/>
  <c r="H49" i="16"/>
  <c r="I49" i="16"/>
  <c r="J49" i="16"/>
  <c r="K49" i="16"/>
  <c r="L49" i="16"/>
  <c r="M49" i="16"/>
  <c r="C50" i="16"/>
  <c r="D50" i="16"/>
  <c r="E50" i="16"/>
  <c r="F50" i="16"/>
  <c r="G50" i="16"/>
  <c r="H50" i="16"/>
  <c r="I50" i="16"/>
  <c r="J50" i="16"/>
  <c r="K50" i="16"/>
  <c r="L50" i="16"/>
  <c r="M50" i="16"/>
  <c r="C51" i="16"/>
  <c r="D51" i="16"/>
  <c r="E51" i="16"/>
  <c r="F51" i="16"/>
  <c r="G51" i="16"/>
  <c r="H51" i="16"/>
  <c r="I51" i="16"/>
  <c r="J51" i="16"/>
  <c r="K51" i="16"/>
  <c r="L51" i="16"/>
  <c r="M51" i="16"/>
  <c r="C52" i="16"/>
  <c r="D52" i="16"/>
  <c r="E52" i="16"/>
  <c r="F52" i="16"/>
  <c r="G52" i="16"/>
  <c r="H52" i="16"/>
  <c r="I52" i="16"/>
  <c r="J52" i="16"/>
  <c r="K52" i="16"/>
  <c r="L52" i="16"/>
  <c r="M52" i="16"/>
  <c r="C53" i="16"/>
  <c r="D53" i="16"/>
  <c r="E53" i="16"/>
  <c r="F53" i="16"/>
  <c r="G53" i="16"/>
  <c r="H53" i="16"/>
  <c r="I53" i="16"/>
  <c r="J53" i="16"/>
  <c r="K53" i="16"/>
  <c r="L53" i="16"/>
  <c r="M53" i="16"/>
  <c r="C54" i="16"/>
  <c r="D54" i="16"/>
  <c r="E54" i="16"/>
  <c r="F54" i="16"/>
  <c r="G54" i="16"/>
  <c r="H54" i="16"/>
  <c r="I54" i="16"/>
  <c r="J54" i="16"/>
  <c r="K54" i="16"/>
  <c r="L54" i="16"/>
  <c r="M54" i="16"/>
  <c r="C55" i="16"/>
  <c r="D55" i="16"/>
  <c r="E55" i="16"/>
  <c r="F55" i="16"/>
  <c r="G55" i="16"/>
  <c r="H55" i="16"/>
  <c r="I55" i="16"/>
  <c r="J55" i="16"/>
  <c r="K55" i="16"/>
  <c r="L55" i="16"/>
  <c r="M55" i="16"/>
  <c r="C56" i="16"/>
  <c r="D56" i="16"/>
  <c r="E56" i="16"/>
  <c r="F56" i="16"/>
  <c r="G56" i="16"/>
  <c r="H56" i="16"/>
  <c r="I56" i="16"/>
  <c r="J56" i="16"/>
  <c r="K56" i="16"/>
  <c r="L56" i="16"/>
  <c r="M56" i="16"/>
  <c r="C57" i="16"/>
  <c r="D57" i="16"/>
  <c r="E57" i="16"/>
  <c r="F57" i="16"/>
  <c r="G57" i="16"/>
  <c r="H57" i="16"/>
  <c r="I57" i="16"/>
  <c r="J57" i="16"/>
  <c r="K57" i="16"/>
  <c r="L57" i="16"/>
  <c r="M57" i="16"/>
  <c r="C58" i="16"/>
  <c r="D58" i="16"/>
  <c r="E58" i="16"/>
  <c r="F58" i="16"/>
  <c r="G58" i="16"/>
  <c r="H58" i="16"/>
  <c r="I58" i="16"/>
  <c r="J58" i="16"/>
  <c r="K58" i="16"/>
  <c r="L58" i="16"/>
  <c r="M58" i="16"/>
  <c r="C59" i="16"/>
  <c r="D59" i="16"/>
  <c r="E59" i="16"/>
  <c r="F59" i="16"/>
  <c r="G59" i="16"/>
  <c r="H59" i="16"/>
  <c r="I59" i="16"/>
  <c r="J59" i="16"/>
  <c r="K59" i="16"/>
  <c r="L59" i="16"/>
  <c r="M59" i="16"/>
  <c r="C60" i="16"/>
  <c r="D60" i="16"/>
  <c r="E60" i="16"/>
  <c r="F60" i="16"/>
  <c r="G60" i="16"/>
  <c r="H60" i="16"/>
  <c r="I60" i="16"/>
  <c r="J60" i="16"/>
  <c r="K60" i="16"/>
  <c r="L60" i="16"/>
  <c r="M60" i="16"/>
  <c r="C61" i="16"/>
  <c r="D61" i="16"/>
  <c r="E61" i="16"/>
  <c r="F61" i="16"/>
  <c r="G61" i="16"/>
  <c r="H61" i="16"/>
  <c r="I61" i="16"/>
  <c r="J61" i="16"/>
  <c r="K61" i="16"/>
  <c r="L61" i="16"/>
  <c r="M61" i="16"/>
  <c r="C62" i="16"/>
  <c r="D62" i="16"/>
  <c r="E62" i="16"/>
  <c r="F62" i="16"/>
  <c r="G62" i="16"/>
  <c r="H62" i="16"/>
  <c r="I62" i="16"/>
  <c r="J62" i="16"/>
  <c r="K62" i="16"/>
  <c r="L62" i="16"/>
  <c r="M62" i="16"/>
  <c r="C63" i="16"/>
  <c r="D63" i="16"/>
  <c r="E63" i="16"/>
  <c r="F63" i="16"/>
  <c r="G63" i="16"/>
  <c r="H63" i="16"/>
  <c r="I63" i="16"/>
  <c r="J63" i="16"/>
  <c r="K63" i="16"/>
  <c r="L63" i="16"/>
  <c r="M63" i="16"/>
  <c r="C64" i="16"/>
  <c r="D64" i="16"/>
  <c r="E64" i="16"/>
  <c r="F64" i="16"/>
  <c r="G64" i="16"/>
  <c r="H64" i="16"/>
  <c r="I64" i="16"/>
  <c r="J64" i="16"/>
  <c r="K64" i="16"/>
  <c r="L64" i="16"/>
  <c r="M64" i="16"/>
  <c r="C65" i="16"/>
  <c r="D65" i="16"/>
  <c r="E65" i="16"/>
  <c r="F65" i="16"/>
  <c r="G65" i="16"/>
  <c r="H65" i="16"/>
  <c r="I65" i="16"/>
  <c r="J65" i="16"/>
  <c r="K65" i="16"/>
  <c r="L65" i="16"/>
  <c r="M65" i="16"/>
  <c r="C66" i="16"/>
  <c r="D66" i="16"/>
  <c r="E66" i="16"/>
  <c r="F66" i="16"/>
  <c r="G66" i="16"/>
  <c r="H66" i="16"/>
  <c r="I66" i="16"/>
  <c r="J66" i="16"/>
  <c r="K66" i="16"/>
  <c r="L66" i="16"/>
  <c r="M66" i="16"/>
  <c r="C67" i="16"/>
  <c r="D67" i="16"/>
  <c r="E67" i="16"/>
  <c r="F67" i="16"/>
  <c r="G67" i="16"/>
  <c r="H67" i="16"/>
  <c r="I67" i="16"/>
  <c r="J67" i="16"/>
  <c r="K67" i="16"/>
  <c r="L67" i="16"/>
  <c r="M67" i="16"/>
  <c r="C68" i="16"/>
  <c r="D68" i="16"/>
  <c r="E68" i="16"/>
  <c r="F68" i="16"/>
  <c r="G68" i="16"/>
  <c r="H68" i="16"/>
  <c r="I68" i="16"/>
  <c r="J68" i="16"/>
  <c r="K68" i="16"/>
  <c r="L68" i="16"/>
  <c r="M68" i="16"/>
  <c r="C69" i="16"/>
  <c r="D69" i="16"/>
  <c r="E69" i="16"/>
  <c r="F69" i="16"/>
  <c r="G69" i="16"/>
  <c r="H69" i="16"/>
  <c r="I69" i="16"/>
  <c r="J69" i="16"/>
  <c r="K69" i="16"/>
  <c r="L69" i="16"/>
  <c r="M69" i="16"/>
  <c r="C70" i="16"/>
  <c r="D70" i="16"/>
  <c r="E70" i="16"/>
  <c r="F70" i="16"/>
  <c r="G70" i="16"/>
  <c r="H70" i="16"/>
  <c r="I70" i="16"/>
  <c r="J70" i="16"/>
  <c r="K70" i="16"/>
  <c r="L70" i="16"/>
  <c r="M70" i="16"/>
  <c r="C71" i="16"/>
  <c r="D71" i="16"/>
  <c r="E71" i="16"/>
  <c r="F71" i="16"/>
  <c r="G71" i="16"/>
  <c r="H71" i="16"/>
  <c r="I71" i="16"/>
  <c r="J71" i="16"/>
  <c r="K71" i="16"/>
  <c r="L71" i="16"/>
  <c r="M71" i="16"/>
  <c r="C72" i="16"/>
  <c r="D72" i="16"/>
  <c r="E72" i="16"/>
  <c r="F72" i="16"/>
  <c r="G72" i="16"/>
  <c r="H72" i="16"/>
  <c r="I72" i="16"/>
  <c r="J72" i="16"/>
  <c r="K72" i="16"/>
  <c r="L72" i="16"/>
  <c r="M72" i="16"/>
  <c r="C73" i="16"/>
  <c r="D73" i="16"/>
  <c r="E73" i="16"/>
  <c r="F73" i="16"/>
  <c r="G73" i="16"/>
  <c r="H73" i="16"/>
  <c r="I73" i="16"/>
  <c r="J73" i="16"/>
  <c r="K73" i="16"/>
  <c r="L73" i="16"/>
  <c r="M73" i="16"/>
  <c r="C74" i="16"/>
  <c r="D74" i="16"/>
  <c r="E74" i="16"/>
  <c r="F74" i="16"/>
  <c r="G74" i="16"/>
  <c r="H74" i="16"/>
  <c r="I74" i="16"/>
  <c r="J74" i="16"/>
  <c r="K74" i="16"/>
  <c r="L74" i="16"/>
  <c r="M74" i="16"/>
  <c r="C75" i="16"/>
  <c r="D75" i="16"/>
  <c r="E75" i="16"/>
  <c r="F75" i="16"/>
  <c r="G75" i="16"/>
  <c r="H75" i="16"/>
  <c r="I75" i="16"/>
  <c r="J75" i="16"/>
  <c r="K75" i="16"/>
  <c r="L75" i="16"/>
  <c r="M75" i="16"/>
  <c r="C76" i="16"/>
  <c r="D76" i="16"/>
  <c r="E76" i="16"/>
  <c r="F76" i="16"/>
  <c r="G76" i="16"/>
  <c r="H76" i="16"/>
  <c r="I76" i="16"/>
  <c r="J76" i="16"/>
  <c r="K76" i="16"/>
  <c r="L76" i="16"/>
  <c r="M76" i="16"/>
  <c r="C77" i="16"/>
  <c r="D77" i="16"/>
  <c r="E77" i="16"/>
  <c r="F77" i="16"/>
  <c r="G77" i="16"/>
  <c r="H77" i="16"/>
  <c r="I77" i="16"/>
  <c r="J77" i="16"/>
  <c r="K77" i="16"/>
  <c r="L77" i="16"/>
  <c r="M77" i="16"/>
  <c r="C78" i="16"/>
  <c r="D78" i="16"/>
  <c r="E78" i="16"/>
  <c r="F78" i="16"/>
  <c r="G78" i="16"/>
  <c r="H78" i="16"/>
  <c r="I78" i="16"/>
  <c r="J78" i="16"/>
  <c r="K78" i="16"/>
  <c r="L78" i="16"/>
  <c r="M78" i="16"/>
  <c r="C79" i="16"/>
  <c r="D79" i="16"/>
  <c r="E79" i="16"/>
  <c r="F79" i="16"/>
  <c r="G79" i="16"/>
  <c r="H79" i="16"/>
  <c r="I79" i="16"/>
  <c r="J79" i="16"/>
  <c r="K79" i="16"/>
  <c r="L79" i="16"/>
  <c r="M79" i="16"/>
  <c r="C80" i="16"/>
  <c r="D80" i="16"/>
  <c r="E80" i="16"/>
  <c r="F80" i="16"/>
  <c r="G80" i="16"/>
  <c r="H80" i="16"/>
  <c r="I80" i="16"/>
  <c r="J80" i="16"/>
  <c r="K80" i="16"/>
  <c r="L80" i="16"/>
  <c r="M80" i="16"/>
  <c r="C81" i="16"/>
  <c r="D81" i="16"/>
  <c r="E81" i="16"/>
  <c r="F81" i="16"/>
  <c r="G81" i="16"/>
  <c r="H81" i="16"/>
  <c r="I81" i="16"/>
  <c r="J81" i="16"/>
  <c r="K81" i="16"/>
  <c r="L81" i="16"/>
  <c r="M81" i="16"/>
  <c r="C82" i="16"/>
  <c r="D82" i="16"/>
  <c r="E82" i="16"/>
  <c r="F82" i="16"/>
  <c r="G82" i="16"/>
  <c r="H82" i="16"/>
  <c r="I82" i="16"/>
  <c r="J82" i="16"/>
  <c r="K82" i="16"/>
  <c r="L82" i="16"/>
  <c r="M82" i="16"/>
  <c r="C83" i="16"/>
  <c r="D83" i="16"/>
  <c r="E83" i="16"/>
  <c r="F83" i="16"/>
  <c r="G83" i="16"/>
  <c r="H83" i="16"/>
  <c r="I83" i="16"/>
  <c r="J83" i="16"/>
  <c r="K83" i="16"/>
  <c r="L83" i="16"/>
  <c r="M83" i="16"/>
  <c r="C84" i="16"/>
  <c r="D84" i="16"/>
  <c r="E84" i="16"/>
  <c r="F84" i="16"/>
  <c r="G84" i="16"/>
  <c r="H84" i="16"/>
  <c r="I84" i="16"/>
  <c r="J84" i="16"/>
  <c r="K84" i="16"/>
  <c r="L84" i="16"/>
  <c r="M84" i="16"/>
  <c r="C85" i="16"/>
  <c r="D85" i="16"/>
  <c r="E85" i="16"/>
  <c r="F85" i="16"/>
  <c r="G85" i="16"/>
  <c r="H85" i="16"/>
  <c r="I85" i="16"/>
  <c r="J85" i="16"/>
  <c r="K85" i="16"/>
  <c r="L85" i="16"/>
  <c r="M85" i="16"/>
  <c r="C86" i="16"/>
  <c r="D86" i="16"/>
  <c r="E86" i="16"/>
  <c r="F86" i="16"/>
  <c r="G86" i="16"/>
  <c r="H86" i="16"/>
  <c r="I86" i="16"/>
  <c r="J86" i="16"/>
  <c r="K86" i="16"/>
  <c r="L86" i="16"/>
  <c r="M86" i="16"/>
  <c r="C87" i="16"/>
  <c r="D87" i="16"/>
  <c r="E87" i="16"/>
  <c r="F87" i="16"/>
  <c r="G87" i="16"/>
  <c r="H87" i="16"/>
  <c r="I87" i="16"/>
  <c r="J87" i="16"/>
  <c r="K87" i="16"/>
  <c r="L87" i="16"/>
  <c r="M87" i="16"/>
  <c r="C88" i="16"/>
  <c r="D88" i="16"/>
  <c r="E88" i="16"/>
  <c r="F88" i="16"/>
  <c r="G88" i="16"/>
  <c r="H88" i="16"/>
  <c r="I88" i="16"/>
  <c r="J88" i="16"/>
  <c r="K88" i="16"/>
  <c r="L88" i="16"/>
  <c r="M88" i="16"/>
  <c r="C89" i="16"/>
  <c r="D89" i="16"/>
  <c r="E89" i="16"/>
  <c r="F89" i="16"/>
  <c r="G89" i="16"/>
  <c r="H89" i="16"/>
  <c r="I89" i="16"/>
  <c r="J89" i="16"/>
  <c r="K89" i="16"/>
  <c r="L89" i="16"/>
  <c r="M89" i="16"/>
  <c r="C90" i="16"/>
  <c r="D90" i="16"/>
  <c r="E90" i="16"/>
  <c r="F90" i="16"/>
  <c r="G90" i="16"/>
  <c r="H90" i="16"/>
  <c r="I90" i="16"/>
  <c r="J90" i="16"/>
  <c r="K90" i="16"/>
  <c r="L90" i="16"/>
  <c r="M90" i="16"/>
  <c r="C91" i="16"/>
  <c r="D91" i="16"/>
  <c r="E91" i="16"/>
  <c r="F91" i="16"/>
  <c r="G91" i="16"/>
  <c r="H91" i="16"/>
  <c r="I91" i="16"/>
  <c r="J91" i="16"/>
  <c r="K91" i="16"/>
  <c r="L91" i="16"/>
  <c r="M91" i="16"/>
  <c r="C92" i="16"/>
  <c r="D92" i="16"/>
  <c r="E92" i="16"/>
  <c r="F92" i="16"/>
  <c r="G92" i="16"/>
  <c r="H92" i="16"/>
  <c r="I92" i="16"/>
  <c r="J92" i="16"/>
  <c r="K92" i="16"/>
  <c r="L92" i="16"/>
  <c r="M92" i="16"/>
  <c r="C93" i="16"/>
  <c r="D93" i="16"/>
  <c r="E93" i="16"/>
  <c r="F93" i="16"/>
  <c r="G93" i="16"/>
  <c r="H93" i="16"/>
  <c r="I93" i="16"/>
  <c r="J93" i="16"/>
  <c r="K93" i="16"/>
  <c r="L93" i="16"/>
  <c r="M93" i="16"/>
  <c r="C94" i="16"/>
  <c r="D94" i="16"/>
  <c r="E94" i="16"/>
  <c r="F94" i="16"/>
  <c r="G94" i="16"/>
  <c r="H94" i="16"/>
  <c r="I94" i="16"/>
  <c r="J94" i="16"/>
  <c r="K94" i="16"/>
  <c r="L94" i="16"/>
  <c r="M94" i="16"/>
  <c r="C95" i="16"/>
  <c r="D95" i="16"/>
  <c r="E95" i="16"/>
  <c r="F95" i="16"/>
  <c r="G95" i="16"/>
  <c r="H95" i="16"/>
  <c r="I95" i="16"/>
  <c r="J95" i="16"/>
  <c r="K95" i="16"/>
  <c r="L95" i="16"/>
  <c r="M95" i="16"/>
  <c r="C96" i="16"/>
  <c r="D96" i="16"/>
  <c r="E96" i="16"/>
  <c r="F96" i="16"/>
  <c r="G96" i="16"/>
  <c r="H96" i="16"/>
  <c r="I96" i="16"/>
  <c r="J96" i="16"/>
  <c r="K96" i="16"/>
  <c r="L96" i="16"/>
  <c r="M96" i="16"/>
  <c r="C97" i="16"/>
  <c r="D97" i="16"/>
  <c r="E97" i="16"/>
  <c r="F97" i="16"/>
  <c r="G97" i="16"/>
  <c r="H97" i="16"/>
  <c r="I97" i="16"/>
  <c r="J97" i="16"/>
  <c r="K97" i="16"/>
  <c r="L97" i="16"/>
  <c r="M97" i="16"/>
  <c r="C98" i="16"/>
  <c r="D98" i="16"/>
  <c r="E98" i="16"/>
  <c r="F98" i="16"/>
  <c r="G98" i="16"/>
  <c r="H98" i="16"/>
  <c r="I98" i="16"/>
  <c r="J98" i="16"/>
  <c r="K98" i="16"/>
  <c r="L98" i="16"/>
  <c r="M98" i="16"/>
  <c r="C99" i="16"/>
  <c r="D99" i="16"/>
  <c r="E99" i="16"/>
  <c r="F99" i="16"/>
  <c r="G99" i="16"/>
  <c r="H99" i="16"/>
  <c r="I99" i="16"/>
  <c r="J99" i="16"/>
  <c r="K99" i="16"/>
  <c r="L99" i="16"/>
  <c r="M99" i="16"/>
  <c r="C100" i="16"/>
  <c r="D100" i="16"/>
  <c r="E100" i="16"/>
  <c r="F100" i="16"/>
  <c r="G100" i="16"/>
  <c r="H100" i="16"/>
  <c r="I100" i="16"/>
  <c r="J100" i="16"/>
  <c r="K100" i="16"/>
  <c r="L100" i="16"/>
  <c r="M100" i="16"/>
  <c r="C101" i="16"/>
  <c r="D101" i="16"/>
  <c r="E101" i="16"/>
  <c r="F101" i="16"/>
  <c r="G101" i="16"/>
  <c r="H101" i="16"/>
  <c r="I101" i="16"/>
  <c r="J101" i="16"/>
  <c r="K101" i="16"/>
  <c r="L101" i="16"/>
  <c r="M101" i="16"/>
  <c r="C102" i="16"/>
  <c r="D102" i="16"/>
  <c r="E102" i="16"/>
  <c r="F102" i="16"/>
  <c r="G102" i="16"/>
  <c r="H102" i="16"/>
  <c r="I102" i="16"/>
  <c r="J102" i="16"/>
  <c r="K102" i="16"/>
  <c r="L102" i="16"/>
  <c r="M102" i="16"/>
  <c r="C103" i="16"/>
  <c r="D103" i="16"/>
  <c r="E103" i="16"/>
  <c r="F103" i="16"/>
  <c r="G103" i="16"/>
  <c r="H103" i="16"/>
  <c r="I103" i="16"/>
  <c r="J103" i="16"/>
  <c r="K103" i="16"/>
  <c r="L103" i="16"/>
  <c r="M103" i="16"/>
  <c r="C104" i="16"/>
  <c r="D104" i="16"/>
  <c r="E104" i="16"/>
  <c r="F104" i="16"/>
  <c r="G104" i="16"/>
  <c r="H104" i="16"/>
  <c r="I104" i="16"/>
  <c r="J104" i="16"/>
  <c r="K104" i="16"/>
  <c r="L104" i="16"/>
  <c r="M104" i="16"/>
  <c r="C105" i="16"/>
  <c r="D105" i="16"/>
  <c r="E105" i="16"/>
  <c r="F105" i="16"/>
  <c r="G105" i="16"/>
  <c r="H105" i="16"/>
  <c r="I105" i="16"/>
  <c r="J105" i="16"/>
  <c r="K105" i="16"/>
  <c r="L105" i="16"/>
  <c r="M105" i="16"/>
  <c r="C106" i="16"/>
  <c r="D106" i="16"/>
  <c r="E106" i="16"/>
  <c r="F106" i="16"/>
  <c r="G106" i="16"/>
  <c r="H106" i="16"/>
  <c r="I106" i="16"/>
  <c r="J106" i="16"/>
  <c r="K106" i="16"/>
  <c r="L106" i="16"/>
  <c r="M106" i="16"/>
  <c r="C107" i="16"/>
  <c r="D107" i="16"/>
  <c r="E107" i="16"/>
  <c r="F107" i="16"/>
  <c r="G107" i="16"/>
  <c r="H107" i="16"/>
  <c r="I107" i="16"/>
  <c r="J107" i="16"/>
  <c r="K107" i="16"/>
  <c r="L107" i="16"/>
  <c r="M107" i="16"/>
  <c r="C108" i="16"/>
  <c r="D108" i="16"/>
  <c r="E108" i="16"/>
  <c r="F108" i="16"/>
  <c r="G108" i="16"/>
  <c r="H108" i="16"/>
  <c r="I108" i="16"/>
  <c r="J108" i="16"/>
  <c r="K108" i="16"/>
  <c r="L108" i="16"/>
  <c r="M108" i="16"/>
  <c r="C109" i="16"/>
  <c r="D109" i="16"/>
  <c r="E109" i="16"/>
  <c r="F109" i="16"/>
  <c r="G109" i="16"/>
  <c r="H109" i="16"/>
  <c r="I109" i="16"/>
  <c r="J109" i="16"/>
  <c r="K109" i="16"/>
  <c r="L109" i="16"/>
  <c r="M109" i="16"/>
  <c r="C110" i="16"/>
  <c r="D110" i="16"/>
  <c r="E110" i="16"/>
  <c r="F110" i="16"/>
  <c r="G110" i="16"/>
  <c r="H110" i="16"/>
  <c r="I110" i="16"/>
  <c r="J110" i="16"/>
  <c r="K110" i="16"/>
  <c r="L110" i="16"/>
  <c r="M110" i="16"/>
  <c r="C111" i="16"/>
  <c r="D111" i="16"/>
  <c r="E111" i="16"/>
  <c r="F111" i="16"/>
  <c r="G111" i="16"/>
  <c r="H111" i="16"/>
  <c r="I111" i="16"/>
  <c r="J111" i="16"/>
  <c r="K111" i="16"/>
  <c r="L111" i="16"/>
  <c r="M111" i="16"/>
  <c r="C112" i="16"/>
  <c r="D112" i="16"/>
  <c r="E112" i="16"/>
  <c r="F112" i="16"/>
  <c r="G112" i="16"/>
  <c r="H112" i="16"/>
  <c r="I112" i="16"/>
  <c r="J112" i="16"/>
  <c r="K112" i="16"/>
  <c r="L112" i="16"/>
  <c r="M112" i="16"/>
  <c r="C113" i="16"/>
  <c r="D113" i="16"/>
  <c r="E113" i="16"/>
  <c r="F113" i="16"/>
  <c r="G113" i="16"/>
  <c r="H113" i="16"/>
  <c r="I113" i="16"/>
  <c r="J113" i="16"/>
  <c r="K113" i="16"/>
  <c r="L113" i="16"/>
  <c r="M113" i="16"/>
  <c r="C114" i="16"/>
  <c r="D114" i="16"/>
  <c r="E114" i="16"/>
  <c r="F114" i="16"/>
  <c r="G114" i="16"/>
  <c r="H114" i="16"/>
  <c r="I114" i="16"/>
  <c r="J114" i="16"/>
  <c r="K114" i="16"/>
  <c r="L114" i="16"/>
  <c r="M114" i="16"/>
  <c r="C115" i="16"/>
  <c r="D115" i="16"/>
  <c r="E115" i="16"/>
  <c r="F115" i="16"/>
  <c r="G115" i="16"/>
  <c r="H115" i="16"/>
  <c r="I115" i="16"/>
  <c r="J115" i="16"/>
  <c r="K115" i="16"/>
  <c r="L115" i="16"/>
  <c r="M115" i="16"/>
  <c r="C116" i="16"/>
  <c r="D116" i="16"/>
  <c r="E116" i="16"/>
  <c r="F116" i="16"/>
  <c r="G116" i="16"/>
  <c r="H116" i="16"/>
  <c r="I116" i="16"/>
  <c r="J116" i="16"/>
  <c r="K116" i="16"/>
  <c r="L116" i="16"/>
  <c r="M116" i="16"/>
  <c r="C117" i="16"/>
  <c r="D117" i="16"/>
  <c r="E117" i="16"/>
  <c r="F117" i="16"/>
  <c r="G117" i="16"/>
  <c r="H117" i="16"/>
  <c r="I117" i="16"/>
  <c r="J117" i="16"/>
  <c r="K117" i="16"/>
  <c r="L117" i="16"/>
  <c r="M117" i="16"/>
  <c r="C118" i="16"/>
  <c r="D118" i="16"/>
  <c r="E118" i="16"/>
  <c r="F118" i="16"/>
  <c r="G118" i="16"/>
  <c r="H118" i="16"/>
  <c r="I118" i="16"/>
  <c r="J118" i="16"/>
  <c r="K118" i="16"/>
  <c r="L118" i="16"/>
  <c r="M118" i="16"/>
  <c r="C119" i="16"/>
  <c r="D119" i="16"/>
  <c r="E119" i="16"/>
  <c r="F119" i="16"/>
  <c r="G119" i="16"/>
  <c r="H119" i="16"/>
  <c r="I119" i="16"/>
  <c r="J119" i="16"/>
  <c r="K119" i="16"/>
  <c r="L119" i="16"/>
  <c r="M119" i="16"/>
  <c r="C120" i="16"/>
  <c r="D120" i="16"/>
  <c r="E120" i="16"/>
  <c r="F120" i="16"/>
  <c r="G120" i="16"/>
  <c r="H120" i="16"/>
  <c r="I120" i="16"/>
  <c r="J120" i="16"/>
  <c r="K120" i="16"/>
  <c r="L120" i="16"/>
  <c r="M120" i="16"/>
  <c r="C121" i="16"/>
  <c r="D121" i="16"/>
  <c r="E121" i="16"/>
  <c r="F121" i="16"/>
  <c r="G121" i="16"/>
  <c r="H121" i="16"/>
  <c r="I121" i="16"/>
  <c r="J121" i="16"/>
  <c r="K121" i="16"/>
  <c r="L121" i="16"/>
  <c r="M121" i="16"/>
  <c r="C122" i="16"/>
  <c r="D122" i="16"/>
  <c r="E122" i="16"/>
  <c r="F122" i="16"/>
  <c r="G122" i="16"/>
  <c r="H122" i="16"/>
  <c r="I122" i="16"/>
  <c r="J122" i="16"/>
  <c r="K122" i="16"/>
  <c r="L122" i="16"/>
  <c r="M122" i="16"/>
  <c r="C123" i="16"/>
  <c r="D123" i="16"/>
  <c r="E123" i="16"/>
  <c r="F123" i="16"/>
  <c r="G123" i="16"/>
  <c r="H123" i="16"/>
  <c r="I123" i="16"/>
  <c r="J123" i="16"/>
  <c r="K123" i="16"/>
  <c r="L123" i="16"/>
  <c r="M123" i="16"/>
  <c r="C124" i="16"/>
  <c r="D124" i="16"/>
  <c r="E124" i="16"/>
  <c r="F124" i="16"/>
  <c r="G124" i="16"/>
  <c r="H124" i="16"/>
  <c r="I124" i="16"/>
  <c r="J124" i="16"/>
  <c r="K124" i="16"/>
  <c r="L124" i="16"/>
  <c r="M124" i="16"/>
  <c r="C125" i="16"/>
  <c r="D125" i="16"/>
  <c r="E125" i="16"/>
  <c r="F125" i="16"/>
  <c r="G125" i="16"/>
  <c r="H125" i="16"/>
  <c r="I125" i="16"/>
  <c r="J125" i="16"/>
  <c r="K125" i="16"/>
  <c r="L125" i="16"/>
  <c r="M125" i="16"/>
  <c r="C126" i="16"/>
  <c r="D126" i="16"/>
  <c r="E126" i="16"/>
  <c r="F126" i="16"/>
  <c r="G126" i="16"/>
  <c r="H126" i="16"/>
  <c r="I126" i="16"/>
  <c r="J126" i="16"/>
  <c r="K126" i="16"/>
  <c r="L126" i="16"/>
  <c r="M126" i="16"/>
  <c r="C127" i="16"/>
  <c r="D127" i="16"/>
  <c r="E127" i="16"/>
  <c r="F127" i="16"/>
  <c r="G127" i="16"/>
  <c r="H127" i="16"/>
  <c r="I127" i="16"/>
  <c r="J127" i="16"/>
  <c r="K127" i="16"/>
  <c r="L127" i="16"/>
  <c r="M127" i="16"/>
  <c r="C128" i="16"/>
  <c r="D128" i="16"/>
  <c r="E128" i="16"/>
  <c r="F128" i="16"/>
  <c r="G128" i="16"/>
  <c r="H128" i="16"/>
  <c r="I128" i="16"/>
  <c r="J128" i="16"/>
  <c r="K128" i="16"/>
  <c r="L128" i="16"/>
  <c r="M128" i="16"/>
  <c r="C129" i="16"/>
  <c r="D129" i="16"/>
  <c r="E129" i="16"/>
  <c r="F129" i="16"/>
  <c r="G129" i="16"/>
  <c r="H129" i="16"/>
  <c r="I129" i="16"/>
  <c r="J129" i="16"/>
  <c r="K129" i="16"/>
  <c r="L129" i="16"/>
  <c r="M129" i="16"/>
  <c r="C130" i="16"/>
  <c r="D130" i="16"/>
  <c r="E130" i="16"/>
  <c r="F130" i="16"/>
  <c r="G130" i="16"/>
  <c r="H130" i="16"/>
  <c r="I130" i="16"/>
  <c r="J130" i="16"/>
  <c r="K130" i="16"/>
  <c r="L130" i="16"/>
  <c r="M130" i="16"/>
  <c r="C131" i="16"/>
  <c r="D131" i="16"/>
  <c r="E131" i="16"/>
  <c r="F131" i="16"/>
  <c r="G131" i="16"/>
  <c r="H131" i="16"/>
  <c r="I131" i="16"/>
  <c r="J131" i="16"/>
  <c r="K131" i="16"/>
  <c r="L131" i="16"/>
  <c r="M131" i="16"/>
  <c r="C132" i="16"/>
  <c r="D132" i="16"/>
  <c r="E132" i="16"/>
  <c r="F132" i="16"/>
  <c r="G132" i="16"/>
  <c r="H132" i="16"/>
  <c r="I132" i="16"/>
  <c r="J132" i="16"/>
  <c r="K132" i="16"/>
  <c r="L132" i="16"/>
  <c r="M132" i="16"/>
  <c r="C133" i="16"/>
  <c r="D133" i="16"/>
  <c r="E133" i="16"/>
  <c r="F133" i="16"/>
  <c r="G133" i="16"/>
  <c r="H133" i="16"/>
  <c r="I133" i="16"/>
  <c r="J133" i="16"/>
  <c r="K133" i="16"/>
  <c r="L133" i="16"/>
  <c r="M133" i="16"/>
  <c r="C134" i="16"/>
  <c r="D134" i="16"/>
  <c r="E134" i="16"/>
  <c r="F134" i="16"/>
  <c r="G134" i="16"/>
  <c r="H134" i="16"/>
  <c r="I134" i="16"/>
  <c r="J134" i="16"/>
  <c r="K134" i="16"/>
  <c r="L134" i="16"/>
  <c r="M134" i="16"/>
  <c r="C135" i="16"/>
  <c r="D135" i="16"/>
  <c r="E135" i="16"/>
  <c r="F135" i="16"/>
  <c r="G135" i="16"/>
  <c r="H135" i="16"/>
  <c r="I135" i="16"/>
  <c r="J135" i="16"/>
  <c r="K135" i="16"/>
  <c r="L135" i="16"/>
  <c r="M135" i="16"/>
  <c r="C136" i="16"/>
  <c r="D136" i="16"/>
  <c r="E136" i="16"/>
  <c r="F136" i="16"/>
  <c r="G136" i="16"/>
  <c r="H136" i="16"/>
  <c r="I136" i="16"/>
  <c r="J136" i="16"/>
  <c r="K136" i="16"/>
  <c r="L136" i="16"/>
  <c r="M136" i="16"/>
  <c r="C137" i="16"/>
  <c r="D137" i="16"/>
  <c r="E137" i="16"/>
  <c r="F137" i="16"/>
  <c r="G137" i="16"/>
  <c r="H137" i="16"/>
  <c r="I137" i="16"/>
  <c r="J137" i="16"/>
  <c r="K137" i="16"/>
  <c r="L137" i="16"/>
  <c r="M137" i="16"/>
  <c r="C138" i="16"/>
  <c r="D138" i="16"/>
  <c r="E138" i="16"/>
  <c r="F138" i="16"/>
  <c r="G138" i="16"/>
  <c r="H138" i="16"/>
  <c r="I138" i="16"/>
  <c r="J138" i="16"/>
  <c r="K138" i="16"/>
  <c r="L138" i="16"/>
  <c r="M138" i="16"/>
  <c r="C139" i="16"/>
  <c r="D139" i="16"/>
  <c r="E139" i="16"/>
  <c r="F139" i="16"/>
  <c r="G139" i="16"/>
  <c r="H139" i="16"/>
  <c r="I139" i="16"/>
  <c r="J139" i="16"/>
  <c r="K139" i="16"/>
  <c r="L139" i="16"/>
  <c r="M139" i="16"/>
  <c r="C140" i="16"/>
  <c r="D140" i="16"/>
  <c r="E140" i="16"/>
  <c r="F140" i="16"/>
  <c r="G140" i="16"/>
  <c r="H140" i="16"/>
  <c r="I140" i="16"/>
  <c r="J140" i="16"/>
  <c r="K140" i="16"/>
  <c r="L140" i="16"/>
  <c r="M140" i="16"/>
  <c r="C141" i="16"/>
  <c r="D141" i="16"/>
  <c r="E141" i="16"/>
  <c r="F141" i="16"/>
  <c r="G141" i="16"/>
  <c r="H141" i="16"/>
  <c r="I141" i="16"/>
  <c r="J141" i="16"/>
  <c r="K141" i="16"/>
  <c r="L141" i="16"/>
  <c r="M141" i="16"/>
  <c r="C142" i="16"/>
  <c r="D142" i="16"/>
  <c r="E142" i="16"/>
  <c r="F142" i="16"/>
  <c r="G142" i="16"/>
  <c r="H142" i="16"/>
  <c r="I142" i="16"/>
  <c r="J142" i="16"/>
  <c r="K142" i="16"/>
  <c r="L142" i="16"/>
  <c r="M142" i="16"/>
  <c r="C143" i="16"/>
  <c r="D143" i="16"/>
  <c r="E143" i="16"/>
  <c r="F143" i="16"/>
  <c r="G143" i="16"/>
  <c r="H143" i="16"/>
  <c r="I143" i="16"/>
  <c r="J143" i="16"/>
  <c r="K143" i="16"/>
  <c r="L143" i="16"/>
  <c r="M143" i="16"/>
  <c r="C144" i="16"/>
  <c r="D144" i="16"/>
  <c r="E144" i="16"/>
  <c r="F144" i="16"/>
  <c r="G144" i="16"/>
  <c r="H144" i="16"/>
  <c r="I144" i="16"/>
  <c r="J144" i="16"/>
  <c r="K144" i="16"/>
  <c r="L144" i="16"/>
  <c r="M144" i="16"/>
  <c r="C145" i="16"/>
  <c r="D145" i="16"/>
  <c r="E145" i="16"/>
  <c r="F145" i="16"/>
  <c r="G145" i="16"/>
  <c r="H145" i="16"/>
  <c r="I145" i="16"/>
  <c r="J145" i="16"/>
  <c r="K145" i="16"/>
  <c r="L145" i="16"/>
  <c r="M145" i="16"/>
  <c r="C146" i="16"/>
  <c r="D146" i="16"/>
  <c r="E146" i="16"/>
  <c r="F146" i="16"/>
  <c r="G146" i="16"/>
  <c r="H146" i="16"/>
  <c r="I146" i="16"/>
  <c r="J146" i="16"/>
  <c r="K146" i="16"/>
  <c r="L146" i="16"/>
  <c r="M146" i="16"/>
  <c r="C147" i="16"/>
  <c r="D147" i="16"/>
  <c r="E147" i="16"/>
  <c r="F147" i="16"/>
  <c r="G147" i="16"/>
  <c r="H147" i="16"/>
  <c r="I147" i="16"/>
  <c r="J147" i="16"/>
  <c r="K147" i="16"/>
  <c r="L147" i="16"/>
  <c r="M147" i="16"/>
  <c r="C148" i="16"/>
  <c r="D148" i="16"/>
  <c r="E148" i="16"/>
  <c r="F148" i="16"/>
  <c r="G148" i="16"/>
  <c r="H148" i="16"/>
  <c r="I148" i="16"/>
  <c r="J148" i="16"/>
  <c r="K148" i="16"/>
  <c r="L148" i="16"/>
  <c r="M148" i="16"/>
  <c r="C149" i="16"/>
  <c r="D149" i="16"/>
  <c r="E149" i="16"/>
  <c r="F149" i="16"/>
  <c r="G149" i="16"/>
  <c r="H149" i="16"/>
  <c r="I149" i="16"/>
  <c r="J149" i="16"/>
  <c r="K149" i="16"/>
  <c r="L149" i="16"/>
  <c r="M149" i="16"/>
  <c r="C150" i="16"/>
  <c r="D150" i="16"/>
  <c r="E150" i="16"/>
  <c r="F150" i="16"/>
  <c r="G150" i="16"/>
  <c r="H150" i="16"/>
  <c r="I150" i="16"/>
  <c r="J150" i="16"/>
  <c r="K150" i="16"/>
  <c r="L150" i="16"/>
  <c r="M150" i="16"/>
  <c r="C151" i="16"/>
  <c r="D151" i="16"/>
  <c r="E151" i="16"/>
  <c r="F151" i="16"/>
  <c r="G151" i="16"/>
  <c r="H151" i="16"/>
  <c r="I151" i="16"/>
  <c r="J151" i="16"/>
  <c r="K151" i="16"/>
  <c r="L151" i="16"/>
  <c r="M151" i="16"/>
  <c r="C152" i="16"/>
  <c r="D152" i="16"/>
  <c r="E152" i="16"/>
  <c r="F152" i="16"/>
  <c r="G152" i="16"/>
  <c r="H152" i="16"/>
  <c r="I152" i="16"/>
  <c r="J152" i="16"/>
  <c r="K152" i="16"/>
  <c r="L152" i="16"/>
  <c r="M152" i="16"/>
  <c r="C153" i="16"/>
  <c r="D153" i="16"/>
  <c r="E153" i="16"/>
  <c r="F153" i="16"/>
  <c r="G153" i="16"/>
  <c r="H153" i="16"/>
  <c r="I153" i="16"/>
  <c r="J153" i="16"/>
  <c r="K153" i="16"/>
  <c r="L153" i="16"/>
  <c r="M153" i="16"/>
  <c r="C154" i="16"/>
  <c r="D154" i="16"/>
  <c r="E154" i="16"/>
  <c r="F154" i="16"/>
  <c r="G154" i="16"/>
  <c r="H154" i="16"/>
  <c r="I154" i="16"/>
  <c r="J154" i="16"/>
  <c r="K154" i="16"/>
  <c r="L154" i="16"/>
  <c r="M154" i="16"/>
  <c r="C155" i="16"/>
  <c r="D155" i="16"/>
  <c r="E155" i="16"/>
  <c r="F155" i="16"/>
  <c r="G155" i="16"/>
  <c r="H155" i="16"/>
  <c r="I155" i="16"/>
  <c r="J155" i="16"/>
  <c r="K155" i="16"/>
  <c r="L155" i="16"/>
  <c r="M155" i="16"/>
  <c r="C156" i="16"/>
  <c r="D156" i="16"/>
  <c r="E156" i="16"/>
  <c r="F156" i="16"/>
  <c r="G156" i="16"/>
  <c r="H156" i="16"/>
  <c r="I156" i="16"/>
  <c r="J156" i="16"/>
  <c r="K156" i="16"/>
  <c r="L156" i="16"/>
  <c r="M156" i="16"/>
  <c r="C157" i="16"/>
  <c r="D157" i="16"/>
  <c r="E157" i="16"/>
  <c r="F157" i="16"/>
  <c r="G157" i="16"/>
  <c r="H157" i="16"/>
  <c r="I157" i="16"/>
  <c r="J157" i="16"/>
  <c r="K157" i="16"/>
  <c r="L157" i="16"/>
  <c r="M157" i="16"/>
  <c r="C158" i="16"/>
  <c r="D158" i="16"/>
  <c r="E158" i="16"/>
  <c r="F158" i="16"/>
  <c r="G158" i="16"/>
  <c r="H158" i="16"/>
  <c r="I158" i="16"/>
  <c r="J158" i="16"/>
  <c r="K158" i="16"/>
  <c r="L158" i="16"/>
  <c r="M158" i="16"/>
  <c r="C159" i="16"/>
  <c r="D159" i="16"/>
  <c r="E159" i="16"/>
  <c r="F159" i="16"/>
  <c r="G159" i="16"/>
  <c r="H159" i="16"/>
  <c r="I159" i="16"/>
  <c r="J159" i="16"/>
  <c r="K159" i="16"/>
  <c r="L159" i="16"/>
  <c r="M159" i="16"/>
  <c r="C160" i="16"/>
  <c r="D160" i="16"/>
  <c r="E160" i="16"/>
  <c r="F160" i="16"/>
  <c r="G160" i="16"/>
  <c r="H160" i="16"/>
  <c r="I160" i="16"/>
  <c r="J160" i="16"/>
  <c r="K160" i="16"/>
  <c r="L160" i="16"/>
  <c r="M160" i="16"/>
  <c r="C161" i="16"/>
  <c r="D161" i="16"/>
  <c r="E161" i="16"/>
  <c r="F161" i="16"/>
  <c r="G161" i="16"/>
  <c r="H161" i="16"/>
  <c r="I161" i="16"/>
  <c r="J161" i="16"/>
  <c r="K161" i="16"/>
  <c r="L161" i="16"/>
  <c r="M161" i="16"/>
  <c r="C162" i="16"/>
  <c r="D162" i="16"/>
  <c r="E162" i="16"/>
  <c r="F162" i="16"/>
  <c r="G162" i="16"/>
  <c r="H162" i="16"/>
  <c r="I162" i="16"/>
  <c r="J162" i="16"/>
  <c r="K162" i="16"/>
  <c r="L162" i="16"/>
  <c r="M162" i="16"/>
  <c r="C163" i="16"/>
  <c r="D163" i="16"/>
  <c r="E163" i="16"/>
  <c r="F163" i="16"/>
  <c r="G163" i="16"/>
  <c r="H163" i="16"/>
  <c r="I163" i="16"/>
  <c r="J163" i="16"/>
  <c r="K163" i="16"/>
  <c r="L163" i="16"/>
  <c r="M163" i="16"/>
  <c r="C164" i="16"/>
  <c r="D164" i="16"/>
  <c r="E164" i="16"/>
  <c r="F164" i="16"/>
  <c r="G164" i="16"/>
  <c r="H164" i="16"/>
  <c r="I164" i="16"/>
  <c r="J164" i="16"/>
  <c r="K164" i="16"/>
  <c r="L164" i="16"/>
  <c r="M164" i="16"/>
  <c r="C165" i="16"/>
  <c r="D165" i="16"/>
  <c r="E165" i="16"/>
  <c r="F165" i="16"/>
  <c r="G165" i="16"/>
  <c r="H165" i="16"/>
  <c r="I165" i="16"/>
  <c r="J165" i="16"/>
  <c r="K165" i="16"/>
  <c r="L165" i="16"/>
  <c r="M165" i="16"/>
  <c r="C166" i="16"/>
  <c r="D166" i="16"/>
  <c r="E166" i="16"/>
  <c r="F166" i="16"/>
  <c r="G166" i="16"/>
  <c r="H166" i="16"/>
  <c r="I166" i="16"/>
  <c r="J166" i="16"/>
  <c r="K166" i="16"/>
  <c r="L166" i="16"/>
  <c r="M166" i="16"/>
  <c r="C167" i="16"/>
  <c r="D167" i="16"/>
  <c r="E167" i="16"/>
  <c r="F167" i="16"/>
  <c r="G167" i="16"/>
  <c r="H167" i="16"/>
  <c r="I167" i="16"/>
  <c r="J167" i="16"/>
  <c r="K167" i="16"/>
  <c r="L167" i="16"/>
  <c r="M167" i="16"/>
  <c r="C168" i="16"/>
  <c r="D168" i="16"/>
  <c r="E168" i="16"/>
  <c r="F168" i="16"/>
  <c r="G168" i="16"/>
  <c r="H168" i="16"/>
  <c r="I168" i="16"/>
  <c r="J168" i="16"/>
  <c r="K168" i="16"/>
  <c r="L168" i="16"/>
  <c r="M168" i="16"/>
  <c r="C169" i="16"/>
  <c r="D169" i="16"/>
  <c r="E169" i="16"/>
  <c r="F169" i="16"/>
  <c r="G169" i="16"/>
  <c r="H169" i="16"/>
  <c r="I169" i="16"/>
  <c r="J169" i="16"/>
  <c r="K169" i="16"/>
  <c r="L169" i="16"/>
  <c r="M169" i="16"/>
  <c r="C170" i="16"/>
  <c r="D170" i="16"/>
  <c r="E170" i="16"/>
  <c r="F170" i="16"/>
  <c r="G170" i="16"/>
  <c r="H170" i="16"/>
  <c r="I170" i="16"/>
  <c r="J170" i="16"/>
  <c r="K170" i="16"/>
  <c r="L170" i="16"/>
  <c r="M170" i="16"/>
  <c r="C171" i="16"/>
  <c r="D171" i="16"/>
  <c r="E171" i="16"/>
  <c r="F171" i="16"/>
  <c r="G171" i="16"/>
  <c r="H171" i="16"/>
  <c r="I171" i="16"/>
  <c r="J171" i="16"/>
  <c r="K171" i="16"/>
  <c r="L171" i="16"/>
  <c r="M171" i="16"/>
  <c r="C172" i="16"/>
  <c r="D172" i="16"/>
  <c r="E172" i="16"/>
  <c r="F172" i="16"/>
  <c r="G172" i="16"/>
  <c r="H172" i="16"/>
  <c r="I172" i="16"/>
  <c r="J172" i="16"/>
  <c r="K172" i="16"/>
  <c r="L172" i="16"/>
  <c r="M172" i="16"/>
  <c r="C173" i="16"/>
  <c r="D173" i="16"/>
  <c r="E173" i="16"/>
  <c r="F173" i="16"/>
  <c r="G173" i="16"/>
  <c r="H173" i="16"/>
  <c r="I173" i="16"/>
  <c r="J173" i="16"/>
  <c r="K173" i="16"/>
  <c r="L173" i="16"/>
  <c r="M173" i="16"/>
  <c r="C174" i="16"/>
  <c r="D174" i="16"/>
  <c r="E174" i="16"/>
  <c r="F174" i="16"/>
  <c r="G174" i="16"/>
  <c r="H174" i="16"/>
  <c r="I174" i="16"/>
  <c r="J174" i="16"/>
  <c r="K174" i="16"/>
  <c r="L174" i="16"/>
  <c r="M174" i="16"/>
  <c r="C175" i="16"/>
  <c r="D175" i="16"/>
  <c r="E175" i="16"/>
  <c r="F175" i="16"/>
  <c r="G175" i="16"/>
  <c r="H175" i="16"/>
  <c r="I175" i="16"/>
  <c r="J175" i="16"/>
  <c r="K175" i="16"/>
  <c r="L175" i="16"/>
  <c r="M175" i="16"/>
  <c r="C176" i="16"/>
  <c r="D176" i="16"/>
  <c r="E176" i="16"/>
  <c r="F176" i="16"/>
  <c r="G176" i="16"/>
  <c r="H176" i="16"/>
  <c r="I176" i="16"/>
  <c r="J176" i="16"/>
  <c r="K176" i="16"/>
  <c r="L176" i="16"/>
  <c r="M176" i="16"/>
  <c r="C177" i="16"/>
  <c r="D177" i="16"/>
  <c r="E177" i="16"/>
  <c r="F177" i="16"/>
  <c r="G177" i="16"/>
  <c r="H177" i="16"/>
  <c r="I177" i="16"/>
  <c r="J177" i="16"/>
  <c r="K177" i="16"/>
  <c r="L177" i="16"/>
  <c r="M177" i="16"/>
  <c r="C178" i="16"/>
  <c r="D178" i="16"/>
  <c r="E178" i="16"/>
  <c r="F178" i="16"/>
  <c r="G178" i="16"/>
  <c r="H178" i="16"/>
  <c r="I178" i="16"/>
  <c r="J178" i="16"/>
  <c r="K178" i="16"/>
  <c r="L178" i="16"/>
  <c r="M178" i="16"/>
  <c r="C179" i="16"/>
  <c r="D179" i="16"/>
  <c r="E179" i="16"/>
  <c r="F179" i="16"/>
  <c r="G179" i="16"/>
  <c r="H179" i="16"/>
  <c r="I179" i="16"/>
  <c r="J179" i="16"/>
  <c r="K179" i="16"/>
  <c r="L179" i="16"/>
  <c r="M179" i="16"/>
  <c r="C180" i="16"/>
  <c r="D180" i="16"/>
  <c r="E180" i="16"/>
  <c r="F180" i="16"/>
  <c r="G180" i="16"/>
  <c r="H180" i="16"/>
  <c r="I180" i="16"/>
  <c r="J180" i="16"/>
  <c r="K180" i="16"/>
  <c r="L180" i="16"/>
  <c r="M180" i="16"/>
  <c r="C181" i="16"/>
  <c r="D181" i="16"/>
  <c r="E181" i="16"/>
  <c r="F181" i="16"/>
  <c r="G181" i="16"/>
  <c r="H181" i="16"/>
  <c r="I181" i="16"/>
  <c r="J181" i="16"/>
  <c r="K181" i="16"/>
  <c r="L181" i="16"/>
  <c r="M181" i="16"/>
  <c r="C182" i="16"/>
  <c r="D182" i="16"/>
  <c r="E182" i="16"/>
  <c r="F182" i="16"/>
  <c r="G182" i="16"/>
  <c r="H182" i="16"/>
  <c r="I182" i="16"/>
  <c r="J182" i="16"/>
  <c r="K182" i="16"/>
  <c r="L182" i="16"/>
  <c r="M182" i="16"/>
  <c r="C183" i="16"/>
  <c r="D183" i="16"/>
  <c r="E183" i="16"/>
  <c r="F183" i="16"/>
  <c r="G183" i="16"/>
  <c r="H183" i="16"/>
  <c r="I183" i="16"/>
  <c r="J183" i="16"/>
  <c r="K183" i="16"/>
  <c r="L183" i="16"/>
  <c r="M183" i="16"/>
  <c r="C184" i="16"/>
  <c r="D184" i="16"/>
  <c r="E184" i="16"/>
  <c r="F184" i="16"/>
  <c r="G184" i="16"/>
  <c r="H184" i="16"/>
  <c r="I184" i="16"/>
  <c r="J184" i="16"/>
  <c r="K184" i="16"/>
  <c r="L184" i="16"/>
  <c r="M184" i="16"/>
  <c r="C185" i="16"/>
  <c r="D185" i="16"/>
  <c r="E185" i="16"/>
  <c r="F185" i="16"/>
  <c r="G185" i="16"/>
  <c r="H185" i="16"/>
  <c r="I185" i="16"/>
  <c r="J185" i="16"/>
  <c r="K185" i="16"/>
  <c r="L185" i="16"/>
  <c r="M185" i="16"/>
  <c r="C186" i="16"/>
  <c r="D186" i="16"/>
  <c r="E186" i="16"/>
  <c r="F186" i="16"/>
  <c r="G186" i="16"/>
  <c r="H186" i="16"/>
  <c r="I186" i="16"/>
  <c r="J186" i="16"/>
  <c r="K186" i="16"/>
  <c r="L186" i="16"/>
  <c r="M186" i="16"/>
  <c r="C187" i="16"/>
  <c r="D187" i="16"/>
  <c r="E187" i="16"/>
  <c r="F187" i="16"/>
  <c r="G187" i="16"/>
  <c r="H187" i="16"/>
  <c r="I187" i="16"/>
  <c r="J187" i="16"/>
  <c r="K187" i="16"/>
  <c r="L187" i="16"/>
  <c r="M187" i="16"/>
  <c r="C188" i="16"/>
  <c r="D188" i="16"/>
  <c r="E188" i="16"/>
  <c r="F188" i="16"/>
  <c r="G188" i="16"/>
  <c r="H188" i="16"/>
  <c r="I188" i="16"/>
  <c r="J188" i="16"/>
  <c r="K188" i="16"/>
  <c r="L188" i="16"/>
  <c r="M188" i="16"/>
  <c r="C189" i="16"/>
  <c r="D189" i="16"/>
  <c r="E189" i="16"/>
  <c r="F189" i="16"/>
  <c r="G189" i="16"/>
  <c r="H189" i="16"/>
  <c r="I189" i="16"/>
  <c r="J189" i="16"/>
  <c r="K189" i="16"/>
  <c r="L189" i="16"/>
  <c r="M189" i="16"/>
  <c r="C190" i="16"/>
  <c r="D190" i="16"/>
  <c r="E190" i="16"/>
  <c r="F190" i="16"/>
  <c r="G190" i="16"/>
  <c r="H190" i="16"/>
  <c r="I190" i="16"/>
  <c r="J190" i="16"/>
  <c r="K190" i="16"/>
  <c r="L190" i="16"/>
  <c r="M190" i="16"/>
  <c r="C191" i="16"/>
  <c r="D191" i="16"/>
  <c r="E191" i="16"/>
  <c r="F191" i="16"/>
  <c r="G191" i="16"/>
  <c r="H191" i="16"/>
  <c r="I191" i="16"/>
  <c r="J191" i="16"/>
  <c r="K191" i="16"/>
  <c r="L191" i="16"/>
  <c r="M191" i="16"/>
  <c r="C192" i="16"/>
  <c r="D192" i="16"/>
  <c r="E192" i="16"/>
  <c r="F192" i="16"/>
  <c r="G192" i="16"/>
  <c r="H192" i="16"/>
  <c r="I192" i="16"/>
  <c r="J192" i="16"/>
  <c r="K192" i="16"/>
  <c r="L192" i="16"/>
  <c r="M192" i="16"/>
  <c r="C193" i="16"/>
  <c r="D193" i="16"/>
  <c r="E193" i="16"/>
  <c r="F193" i="16"/>
  <c r="G193" i="16"/>
  <c r="H193" i="16"/>
  <c r="I193" i="16"/>
  <c r="J193" i="16"/>
  <c r="K193" i="16"/>
  <c r="L193" i="16"/>
  <c r="M193" i="16"/>
  <c r="C194" i="16"/>
  <c r="D194" i="16"/>
  <c r="E194" i="16"/>
  <c r="F194" i="16"/>
  <c r="G194" i="16"/>
  <c r="H194" i="16"/>
  <c r="I194" i="16"/>
  <c r="J194" i="16"/>
  <c r="K194" i="16"/>
  <c r="L194" i="16"/>
  <c r="M194" i="16"/>
  <c r="C195" i="16"/>
  <c r="D195" i="16"/>
  <c r="E195" i="16"/>
  <c r="F195" i="16"/>
  <c r="G195" i="16"/>
  <c r="H195" i="16"/>
  <c r="I195" i="16"/>
  <c r="J195" i="16"/>
  <c r="K195" i="16"/>
  <c r="L195" i="16"/>
  <c r="M195" i="16"/>
  <c r="C196" i="16"/>
  <c r="D196" i="16"/>
  <c r="E196" i="16"/>
  <c r="F196" i="16"/>
  <c r="G196" i="16"/>
  <c r="H196" i="16"/>
  <c r="I196" i="16"/>
  <c r="J196" i="16"/>
  <c r="K196" i="16"/>
  <c r="L196" i="16"/>
  <c r="M196" i="16"/>
  <c r="C197" i="16"/>
  <c r="D197" i="16"/>
  <c r="E197" i="16"/>
  <c r="F197" i="16"/>
  <c r="G197" i="16"/>
  <c r="H197" i="16"/>
  <c r="I197" i="16"/>
  <c r="J197" i="16"/>
  <c r="K197" i="16"/>
  <c r="L197" i="16"/>
  <c r="M197" i="16"/>
  <c r="C198" i="16"/>
  <c r="D198" i="16"/>
  <c r="E198" i="16"/>
  <c r="F198" i="16"/>
  <c r="G198" i="16"/>
  <c r="H198" i="16"/>
  <c r="I198" i="16"/>
  <c r="J198" i="16"/>
  <c r="K198" i="16"/>
  <c r="L198" i="16"/>
  <c r="M198" i="16"/>
  <c r="C199" i="16"/>
  <c r="D199" i="16"/>
  <c r="E199" i="16"/>
  <c r="F199" i="16"/>
  <c r="G199" i="16"/>
  <c r="H199" i="16"/>
  <c r="I199" i="16"/>
  <c r="J199" i="16"/>
  <c r="K199" i="16"/>
  <c r="L199" i="16"/>
  <c r="M199" i="16"/>
  <c r="C200" i="16"/>
  <c r="D200" i="16"/>
  <c r="E200" i="16"/>
  <c r="F200" i="16"/>
  <c r="G200" i="16"/>
  <c r="H200" i="16"/>
  <c r="I200" i="16"/>
  <c r="J200" i="16"/>
  <c r="K200" i="16"/>
  <c r="L200" i="16"/>
  <c r="M200" i="16"/>
  <c r="C201" i="16"/>
  <c r="D201" i="16"/>
  <c r="E201" i="16"/>
  <c r="F201" i="16"/>
  <c r="G201" i="16"/>
  <c r="H201" i="16"/>
  <c r="I201" i="16"/>
  <c r="J201" i="16"/>
  <c r="K201" i="16"/>
  <c r="L201" i="16"/>
  <c r="M201" i="16"/>
  <c r="C202" i="16"/>
  <c r="D202" i="16"/>
  <c r="E202" i="16"/>
  <c r="F202" i="16"/>
  <c r="G202" i="16"/>
  <c r="H202" i="16"/>
  <c r="I202" i="16"/>
  <c r="J202" i="16"/>
  <c r="K202" i="16"/>
  <c r="L202" i="16"/>
  <c r="M202" i="16"/>
  <c r="C203" i="16"/>
  <c r="D203" i="16"/>
  <c r="E203" i="16"/>
  <c r="F203" i="16"/>
  <c r="G203" i="16"/>
  <c r="H203" i="16"/>
  <c r="I203" i="16"/>
  <c r="J203" i="16"/>
  <c r="K203" i="16"/>
  <c r="L203" i="16"/>
  <c r="M203" i="16"/>
  <c r="C204" i="16"/>
  <c r="D204" i="16"/>
  <c r="E204" i="16"/>
  <c r="F204" i="16"/>
  <c r="G204" i="16"/>
  <c r="H204" i="16"/>
  <c r="I204" i="16"/>
  <c r="J204" i="16"/>
  <c r="K204" i="16"/>
  <c r="L204" i="16"/>
  <c r="M204" i="16"/>
  <c r="C205" i="16"/>
  <c r="D205" i="16"/>
  <c r="E205" i="16"/>
  <c r="F205" i="16"/>
  <c r="G205" i="16"/>
  <c r="H205" i="16"/>
  <c r="I205" i="16"/>
  <c r="J205" i="16"/>
  <c r="K205" i="16"/>
  <c r="L205" i="16"/>
  <c r="M205" i="16"/>
  <c r="C206" i="16"/>
  <c r="D206" i="16"/>
  <c r="E206" i="16"/>
  <c r="F206" i="16"/>
  <c r="G206" i="16"/>
  <c r="H206" i="16"/>
  <c r="I206" i="16"/>
  <c r="J206" i="16"/>
  <c r="K206" i="16"/>
  <c r="L206" i="16"/>
  <c r="M206" i="16"/>
  <c r="C207" i="16"/>
  <c r="D207" i="16"/>
  <c r="E207" i="16"/>
  <c r="F207" i="16"/>
  <c r="G207" i="16"/>
  <c r="H207" i="16"/>
  <c r="I207" i="16"/>
  <c r="J207" i="16"/>
  <c r="K207" i="16"/>
  <c r="L207" i="16"/>
  <c r="M207" i="16"/>
  <c r="C208" i="16"/>
  <c r="D208" i="16"/>
  <c r="E208" i="16"/>
  <c r="F208" i="16"/>
  <c r="G208" i="16"/>
  <c r="H208" i="16"/>
  <c r="I208" i="16"/>
  <c r="J208" i="16"/>
  <c r="K208" i="16"/>
  <c r="L208" i="16"/>
  <c r="M208" i="16"/>
  <c r="C209" i="16"/>
  <c r="D209" i="16"/>
  <c r="E209" i="16"/>
  <c r="F209" i="16"/>
  <c r="G209" i="16"/>
  <c r="H209" i="16"/>
  <c r="I209" i="16"/>
  <c r="J209" i="16"/>
  <c r="K209" i="16"/>
  <c r="L209" i="16"/>
  <c r="M209" i="16"/>
  <c r="C210" i="16"/>
  <c r="D210" i="16"/>
  <c r="E210" i="16"/>
  <c r="F210" i="16"/>
  <c r="G210" i="16"/>
  <c r="H210" i="16"/>
  <c r="I210" i="16"/>
  <c r="J210" i="16"/>
  <c r="K210" i="16"/>
  <c r="L210" i="16"/>
  <c r="M210" i="16"/>
  <c r="C211" i="16"/>
  <c r="D211" i="16"/>
  <c r="E211" i="16"/>
  <c r="F211" i="16"/>
  <c r="G211" i="16"/>
  <c r="H211" i="16"/>
  <c r="I211" i="16"/>
  <c r="J211" i="16"/>
  <c r="K211" i="16"/>
  <c r="L211" i="16"/>
  <c r="M211" i="16"/>
  <c r="C212" i="16"/>
  <c r="D212" i="16"/>
  <c r="E212" i="16"/>
  <c r="F212" i="16"/>
  <c r="G212" i="16"/>
  <c r="H212" i="16"/>
  <c r="I212" i="16"/>
  <c r="J212" i="16"/>
  <c r="K212" i="16"/>
  <c r="L212" i="16"/>
  <c r="M212" i="16"/>
  <c r="C213" i="16"/>
  <c r="D213" i="16"/>
  <c r="E213" i="16"/>
  <c r="F213" i="16"/>
  <c r="G213" i="16"/>
  <c r="H213" i="16"/>
  <c r="I213" i="16"/>
  <c r="J213" i="16"/>
  <c r="K213" i="16"/>
  <c r="L213" i="16"/>
  <c r="M213" i="16"/>
  <c r="C214" i="16"/>
  <c r="D214" i="16"/>
  <c r="E214" i="16"/>
  <c r="F214" i="16"/>
  <c r="G214" i="16"/>
  <c r="H214" i="16"/>
  <c r="I214" i="16"/>
  <c r="J214" i="16"/>
  <c r="K214" i="16"/>
  <c r="L214" i="16"/>
  <c r="M214" i="16"/>
  <c r="C215" i="16"/>
  <c r="D215" i="16"/>
  <c r="E215" i="16"/>
  <c r="F215" i="16"/>
  <c r="G215" i="16"/>
  <c r="H215" i="16"/>
  <c r="I215" i="16"/>
  <c r="J215" i="16"/>
  <c r="K215" i="16"/>
  <c r="L215" i="16"/>
  <c r="M215" i="16"/>
  <c r="C216" i="16"/>
  <c r="D216" i="16"/>
  <c r="E216" i="16"/>
  <c r="F216" i="16"/>
  <c r="G216" i="16"/>
  <c r="H216" i="16"/>
  <c r="I216" i="16"/>
  <c r="J216" i="16"/>
  <c r="K216" i="16"/>
  <c r="L216" i="16"/>
  <c r="M216" i="16"/>
  <c r="C217" i="16"/>
  <c r="D217" i="16"/>
  <c r="E217" i="16"/>
  <c r="F217" i="16"/>
  <c r="G217" i="16"/>
  <c r="H217" i="16"/>
  <c r="I217" i="16"/>
  <c r="J217" i="16"/>
  <c r="K217" i="16"/>
  <c r="L217" i="16"/>
  <c r="M217" i="16"/>
  <c r="C218" i="16"/>
  <c r="D218" i="16"/>
  <c r="E218" i="16"/>
  <c r="F218" i="16"/>
  <c r="G218" i="16"/>
  <c r="H218" i="16"/>
  <c r="I218" i="16"/>
  <c r="J218" i="16"/>
  <c r="K218" i="16"/>
  <c r="L218" i="16"/>
  <c r="M218" i="16"/>
  <c r="C219" i="16"/>
  <c r="D219" i="16"/>
  <c r="E219" i="16"/>
  <c r="F219" i="16"/>
  <c r="G219" i="16"/>
  <c r="H219" i="16"/>
  <c r="I219" i="16"/>
  <c r="J219" i="16"/>
  <c r="K219" i="16"/>
  <c r="L219" i="16"/>
  <c r="M219" i="16"/>
  <c r="C220" i="16"/>
  <c r="D220" i="16"/>
  <c r="E220" i="16"/>
  <c r="F220" i="16"/>
  <c r="G220" i="16"/>
  <c r="H220" i="16"/>
  <c r="I220" i="16"/>
  <c r="J220" i="16"/>
  <c r="K220" i="16"/>
  <c r="L220" i="16"/>
  <c r="M220" i="16"/>
  <c r="C221" i="16"/>
  <c r="D221" i="16"/>
  <c r="E221" i="16"/>
  <c r="F221" i="16"/>
  <c r="G221" i="16"/>
  <c r="H221" i="16"/>
  <c r="I221" i="16"/>
  <c r="J221" i="16"/>
  <c r="K221" i="16"/>
  <c r="L221" i="16"/>
  <c r="M221" i="16"/>
  <c r="C222" i="16"/>
  <c r="D222" i="16"/>
  <c r="E222" i="16"/>
  <c r="F222" i="16"/>
  <c r="G222" i="16"/>
  <c r="H222" i="16"/>
  <c r="I222" i="16"/>
  <c r="J222" i="16"/>
  <c r="K222" i="16"/>
  <c r="L222" i="16"/>
  <c r="M222" i="16"/>
  <c r="C223" i="16"/>
  <c r="D223" i="16"/>
  <c r="E223" i="16"/>
  <c r="F223" i="16"/>
  <c r="G223" i="16"/>
  <c r="H223" i="16"/>
  <c r="I223" i="16"/>
  <c r="J223" i="16"/>
  <c r="K223" i="16"/>
  <c r="L223" i="16"/>
  <c r="M223" i="16"/>
  <c r="C224" i="16"/>
  <c r="D224" i="16"/>
  <c r="E224" i="16"/>
  <c r="F224" i="16"/>
  <c r="G224" i="16"/>
  <c r="H224" i="16"/>
  <c r="I224" i="16"/>
  <c r="J224" i="16"/>
  <c r="K224" i="16"/>
  <c r="L224" i="16"/>
  <c r="M224" i="16"/>
  <c r="C225" i="16"/>
  <c r="D225" i="16"/>
  <c r="E225" i="16"/>
  <c r="F225" i="16"/>
  <c r="G225" i="16"/>
  <c r="H225" i="16"/>
  <c r="I225" i="16"/>
  <c r="J225" i="16"/>
  <c r="K225" i="16"/>
  <c r="L225" i="16"/>
  <c r="M225" i="16"/>
  <c r="C226" i="16"/>
  <c r="D226" i="16"/>
  <c r="E226" i="16"/>
  <c r="F226" i="16"/>
  <c r="G226" i="16"/>
  <c r="H226" i="16"/>
  <c r="I226" i="16"/>
  <c r="J226" i="16"/>
  <c r="K226" i="16"/>
  <c r="L226" i="16"/>
  <c r="M226" i="16"/>
  <c r="C227" i="16"/>
  <c r="D227" i="16"/>
  <c r="E227" i="16"/>
  <c r="F227" i="16"/>
  <c r="G227" i="16"/>
  <c r="H227" i="16"/>
  <c r="I227" i="16"/>
  <c r="J227" i="16"/>
  <c r="K227" i="16"/>
  <c r="L227" i="16"/>
  <c r="M227" i="16"/>
  <c r="C228" i="16"/>
  <c r="D228" i="16"/>
  <c r="E228" i="16"/>
  <c r="F228" i="16"/>
  <c r="G228" i="16"/>
  <c r="H228" i="16"/>
  <c r="I228" i="16"/>
  <c r="J228" i="16"/>
  <c r="K228" i="16"/>
  <c r="L228" i="16"/>
  <c r="M228" i="16"/>
  <c r="C229" i="16"/>
  <c r="D229" i="16"/>
  <c r="E229" i="16"/>
  <c r="F229" i="16"/>
  <c r="G229" i="16"/>
  <c r="H229" i="16"/>
  <c r="I229" i="16"/>
  <c r="J229" i="16"/>
  <c r="K229" i="16"/>
  <c r="L229" i="16"/>
  <c r="M229" i="16"/>
  <c r="C230" i="16"/>
  <c r="D230" i="16"/>
  <c r="E230" i="16"/>
  <c r="F230" i="16"/>
  <c r="G230" i="16"/>
  <c r="H230" i="16"/>
  <c r="I230" i="16"/>
  <c r="J230" i="16"/>
  <c r="K230" i="16"/>
  <c r="L230" i="16"/>
  <c r="M230" i="16"/>
  <c r="C231" i="16"/>
  <c r="D231" i="16"/>
  <c r="E231" i="16"/>
  <c r="F231" i="16"/>
  <c r="G231" i="16"/>
  <c r="H231" i="16"/>
  <c r="I231" i="16"/>
  <c r="J231" i="16"/>
  <c r="K231" i="16"/>
  <c r="L231" i="16"/>
  <c r="M231" i="16"/>
  <c r="C232" i="16"/>
  <c r="D232" i="16"/>
  <c r="E232" i="16"/>
  <c r="F232" i="16"/>
  <c r="G232" i="16"/>
  <c r="H232" i="16"/>
  <c r="I232" i="16"/>
  <c r="J232" i="16"/>
  <c r="K232" i="16"/>
  <c r="L232" i="16"/>
  <c r="M232" i="16"/>
  <c r="C233" i="16"/>
  <c r="D233" i="16"/>
  <c r="E233" i="16"/>
  <c r="F233" i="16"/>
  <c r="G233" i="16"/>
  <c r="H233" i="16"/>
  <c r="I233" i="16"/>
  <c r="J233" i="16"/>
  <c r="K233" i="16"/>
  <c r="L233" i="16"/>
  <c r="M233" i="16"/>
  <c r="C234" i="16"/>
  <c r="D234" i="16"/>
  <c r="E234" i="16"/>
  <c r="F234" i="16"/>
  <c r="G234" i="16"/>
  <c r="H234" i="16"/>
  <c r="I234" i="16"/>
  <c r="J234" i="16"/>
  <c r="K234" i="16"/>
  <c r="L234" i="16"/>
  <c r="M234" i="16"/>
  <c r="C235" i="16"/>
  <c r="D235" i="16"/>
  <c r="E235" i="16"/>
  <c r="F235" i="16"/>
  <c r="G235" i="16"/>
  <c r="H235" i="16"/>
  <c r="I235" i="16"/>
  <c r="J235" i="16"/>
  <c r="K235" i="16"/>
  <c r="L235" i="16"/>
  <c r="M235" i="16"/>
  <c r="C236" i="16"/>
  <c r="D236" i="16"/>
  <c r="E236" i="16"/>
  <c r="F236" i="16"/>
  <c r="G236" i="16"/>
  <c r="H236" i="16"/>
  <c r="I236" i="16"/>
  <c r="J236" i="16"/>
  <c r="K236" i="16"/>
  <c r="L236" i="16"/>
  <c r="M236" i="16"/>
  <c r="C237" i="16"/>
  <c r="D237" i="16"/>
  <c r="E237" i="16"/>
  <c r="F237" i="16"/>
  <c r="G237" i="16"/>
  <c r="H237" i="16"/>
  <c r="I237" i="16"/>
  <c r="J237" i="16"/>
  <c r="K237" i="16"/>
  <c r="L237" i="16"/>
  <c r="M237" i="16"/>
  <c r="C238" i="16"/>
  <c r="D238" i="16"/>
  <c r="E238" i="16"/>
  <c r="F238" i="16"/>
  <c r="G238" i="16"/>
  <c r="H238" i="16"/>
  <c r="I238" i="16"/>
  <c r="J238" i="16"/>
  <c r="K238" i="16"/>
  <c r="L238" i="16"/>
  <c r="M238" i="16"/>
  <c r="C239" i="16"/>
  <c r="D239" i="16"/>
  <c r="E239" i="16"/>
  <c r="F239" i="16"/>
  <c r="G239" i="16"/>
  <c r="H239" i="16"/>
  <c r="I239" i="16"/>
  <c r="J239" i="16"/>
  <c r="K239" i="16"/>
  <c r="L239" i="16"/>
  <c r="M239" i="16"/>
  <c r="C240" i="16"/>
  <c r="D240" i="16"/>
  <c r="E240" i="16"/>
  <c r="F240" i="16"/>
  <c r="G240" i="16"/>
  <c r="H240" i="16"/>
  <c r="I240" i="16"/>
  <c r="J240" i="16"/>
  <c r="K240" i="16"/>
  <c r="L240" i="16"/>
  <c r="M240" i="16"/>
  <c r="C241" i="16"/>
  <c r="D241" i="16"/>
  <c r="E241" i="16"/>
  <c r="F241" i="16"/>
  <c r="G241" i="16"/>
  <c r="H241" i="16"/>
  <c r="I241" i="16"/>
  <c r="J241" i="16"/>
  <c r="K241" i="16"/>
  <c r="L241" i="16"/>
  <c r="M241" i="16"/>
  <c r="C242" i="16"/>
  <c r="D242" i="16"/>
  <c r="E242" i="16"/>
  <c r="F242" i="16"/>
  <c r="G242" i="16"/>
  <c r="H242" i="16"/>
  <c r="I242" i="16"/>
  <c r="J242" i="16"/>
  <c r="K242" i="16"/>
  <c r="L242" i="16"/>
  <c r="M242" i="16"/>
  <c r="C243" i="16"/>
  <c r="D243" i="16"/>
  <c r="E243" i="16"/>
  <c r="F243" i="16"/>
  <c r="G243" i="16"/>
  <c r="H243" i="16"/>
  <c r="I243" i="16"/>
  <c r="J243" i="16"/>
  <c r="K243" i="16"/>
  <c r="L243" i="16"/>
  <c r="M243" i="16"/>
  <c r="C244" i="16"/>
  <c r="D244" i="16"/>
  <c r="E244" i="16"/>
  <c r="F244" i="16"/>
  <c r="G244" i="16"/>
  <c r="H244" i="16"/>
  <c r="I244" i="16"/>
  <c r="J244" i="16"/>
  <c r="K244" i="16"/>
  <c r="L244" i="16"/>
  <c r="M244" i="16"/>
  <c r="C245" i="16"/>
  <c r="D245" i="16"/>
  <c r="E245" i="16"/>
  <c r="F245" i="16"/>
  <c r="G245" i="16"/>
  <c r="H245" i="16"/>
  <c r="I245" i="16"/>
  <c r="J245" i="16"/>
  <c r="K245" i="16"/>
  <c r="L245" i="16"/>
  <c r="M245" i="16"/>
  <c r="C246" i="16"/>
  <c r="D246" i="16"/>
  <c r="E246" i="16"/>
  <c r="F246" i="16"/>
  <c r="G246" i="16"/>
  <c r="H246" i="16"/>
  <c r="I246" i="16"/>
  <c r="J246" i="16"/>
  <c r="K246" i="16"/>
  <c r="L246" i="16"/>
  <c r="M246" i="16"/>
  <c r="C247" i="16"/>
  <c r="D247" i="16"/>
  <c r="E247" i="16"/>
  <c r="F247" i="16"/>
  <c r="G247" i="16"/>
  <c r="H247" i="16"/>
  <c r="I247" i="16"/>
  <c r="J247" i="16"/>
  <c r="K247" i="16"/>
  <c r="L247" i="16"/>
  <c r="M247" i="16"/>
  <c r="C248" i="16"/>
  <c r="D248" i="16"/>
  <c r="E248" i="16"/>
  <c r="F248" i="16"/>
  <c r="G248" i="16"/>
  <c r="H248" i="16"/>
  <c r="I248" i="16"/>
  <c r="J248" i="16"/>
  <c r="K248" i="16"/>
  <c r="L248" i="16"/>
  <c r="M248" i="16"/>
  <c r="C249" i="16"/>
  <c r="D249" i="16"/>
  <c r="E249" i="16"/>
  <c r="F249" i="16"/>
  <c r="G249" i="16"/>
  <c r="H249" i="16"/>
  <c r="I249" i="16"/>
  <c r="J249" i="16"/>
  <c r="K249" i="16"/>
  <c r="L249" i="16"/>
  <c r="M249" i="16"/>
  <c r="C250" i="16"/>
  <c r="D250" i="16"/>
  <c r="E250" i="16"/>
  <c r="F250" i="16"/>
  <c r="G250" i="16"/>
  <c r="H250" i="16"/>
  <c r="I250" i="16"/>
  <c r="J250" i="16"/>
  <c r="K250" i="16"/>
  <c r="L250" i="16"/>
  <c r="M250" i="16"/>
  <c r="C251" i="16"/>
  <c r="D251" i="16"/>
  <c r="E251" i="16"/>
  <c r="F251" i="16"/>
  <c r="G251" i="16"/>
  <c r="H251" i="16"/>
  <c r="I251" i="16"/>
  <c r="J251" i="16"/>
  <c r="K251" i="16"/>
  <c r="L251" i="16"/>
  <c r="M251" i="16"/>
  <c r="C252" i="16"/>
  <c r="D252" i="16"/>
  <c r="E252" i="16"/>
  <c r="F252" i="16"/>
  <c r="G252" i="16"/>
  <c r="H252" i="16"/>
  <c r="I252" i="16"/>
  <c r="J252" i="16"/>
  <c r="K252" i="16"/>
  <c r="L252" i="16"/>
  <c r="M252" i="16"/>
  <c r="C253" i="16"/>
  <c r="D253" i="16"/>
  <c r="E253" i="16"/>
  <c r="F253" i="16"/>
  <c r="G253" i="16"/>
  <c r="H253" i="16"/>
  <c r="I253" i="16"/>
  <c r="J253" i="16"/>
  <c r="K253" i="16"/>
  <c r="L253" i="16"/>
  <c r="M253" i="16"/>
  <c r="C254" i="16"/>
  <c r="D254" i="16"/>
  <c r="E254" i="16"/>
  <c r="F254" i="16"/>
  <c r="G254" i="16"/>
  <c r="H254" i="16"/>
  <c r="I254" i="16"/>
  <c r="J254" i="16"/>
  <c r="K254" i="16"/>
  <c r="L254" i="16"/>
  <c r="M254" i="16"/>
  <c r="C255" i="16"/>
  <c r="D255" i="16"/>
  <c r="E255" i="16"/>
  <c r="F255" i="16"/>
  <c r="G255" i="16"/>
  <c r="H255" i="16"/>
  <c r="I255" i="16"/>
  <c r="J255" i="16"/>
  <c r="K255" i="16"/>
  <c r="L255" i="16"/>
  <c r="M255" i="16"/>
  <c r="C256" i="16"/>
  <c r="D256" i="16"/>
  <c r="E256" i="16"/>
  <c r="F256" i="16"/>
  <c r="G256" i="16"/>
  <c r="H256" i="16"/>
  <c r="I256" i="16"/>
  <c r="J256" i="16"/>
  <c r="K256" i="16"/>
  <c r="L256" i="16"/>
  <c r="M256" i="16"/>
  <c r="C257" i="16"/>
  <c r="D257" i="16"/>
  <c r="E257" i="16"/>
  <c r="F257" i="16"/>
  <c r="G257" i="16"/>
  <c r="H257" i="16"/>
  <c r="I257" i="16"/>
  <c r="J257" i="16"/>
  <c r="K257" i="16"/>
  <c r="L257" i="16"/>
  <c r="M257" i="16"/>
  <c r="C258" i="16"/>
  <c r="D258" i="16"/>
  <c r="E258" i="16"/>
  <c r="F258" i="16"/>
  <c r="G258" i="16"/>
  <c r="H258" i="16"/>
  <c r="I258" i="16"/>
  <c r="J258" i="16"/>
  <c r="K258" i="16"/>
  <c r="L258" i="16"/>
  <c r="M258" i="16"/>
  <c r="C259" i="16"/>
  <c r="D259" i="16"/>
  <c r="E259" i="16"/>
  <c r="F259" i="16"/>
  <c r="G259" i="16"/>
  <c r="H259" i="16"/>
  <c r="I259" i="16"/>
  <c r="J259" i="16"/>
  <c r="K259" i="16"/>
  <c r="L259" i="16"/>
  <c r="M259" i="16"/>
  <c r="C260" i="16"/>
  <c r="D260" i="16"/>
  <c r="E260" i="16"/>
  <c r="F260" i="16"/>
  <c r="G260" i="16"/>
  <c r="H260" i="16"/>
  <c r="I260" i="16"/>
  <c r="J260" i="16"/>
  <c r="K260" i="16"/>
  <c r="L260" i="16"/>
  <c r="M260" i="16"/>
  <c r="C261" i="16"/>
  <c r="D261" i="16"/>
  <c r="E261" i="16"/>
  <c r="F261" i="16"/>
  <c r="G261" i="16"/>
  <c r="H261" i="16"/>
  <c r="I261" i="16"/>
  <c r="J261" i="16"/>
  <c r="K261" i="16"/>
  <c r="L261" i="16"/>
  <c r="M261" i="16"/>
  <c r="C262" i="16"/>
  <c r="D262" i="16"/>
  <c r="E262" i="16"/>
  <c r="F262" i="16"/>
  <c r="G262" i="16"/>
  <c r="H262" i="16"/>
  <c r="I262" i="16"/>
  <c r="J262" i="16"/>
  <c r="K262" i="16"/>
  <c r="L262" i="16"/>
  <c r="M262" i="16"/>
  <c r="C263" i="16"/>
  <c r="D263" i="16"/>
  <c r="E263" i="16"/>
  <c r="F263" i="16"/>
  <c r="G263" i="16"/>
  <c r="H263" i="16"/>
  <c r="I263" i="16"/>
  <c r="J263" i="16"/>
  <c r="K263" i="16"/>
  <c r="L263" i="16"/>
  <c r="M263" i="16"/>
  <c r="C264" i="16"/>
  <c r="D264" i="16"/>
  <c r="E264" i="16"/>
  <c r="F264" i="16"/>
  <c r="G264" i="16"/>
  <c r="H264" i="16"/>
  <c r="I264" i="16"/>
  <c r="J264" i="16"/>
  <c r="K264" i="16"/>
  <c r="L264" i="16"/>
  <c r="M264" i="16"/>
  <c r="C265" i="16"/>
  <c r="D265" i="16"/>
  <c r="E265" i="16"/>
  <c r="F265" i="16"/>
  <c r="G265" i="16"/>
  <c r="H265" i="16"/>
  <c r="I265" i="16"/>
  <c r="J265" i="16"/>
  <c r="K265" i="16"/>
  <c r="L265" i="16"/>
  <c r="M265" i="16"/>
  <c r="C266" i="16"/>
  <c r="D266" i="16"/>
  <c r="E266" i="16"/>
  <c r="F266" i="16"/>
  <c r="G266" i="16"/>
  <c r="H266" i="16"/>
  <c r="I266" i="16"/>
  <c r="J266" i="16"/>
  <c r="K266" i="16"/>
  <c r="L266" i="16"/>
  <c r="M266" i="16"/>
  <c r="C267" i="16"/>
  <c r="D267" i="16"/>
  <c r="E267" i="16"/>
  <c r="F267" i="16"/>
  <c r="G267" i="16"/>
  <c r="H267" i="16"/>
  <c r="I267" i="16"/>
  <c r="J267" i="16"/>
  <c r="K267" i="16"/>
  <c r="L267" i="16"/>
  <c r="M267" i="16"/>
  <c r="C268" i="16"/>
  <c r="D268" i="16"/>
  <c r="E268" i="16"/>
  <c r="F268" i="16"/>
  <c r="G268" i="16"/>
  <c r="H268" i="16"/>
  <c r="I268" i="16"/>
  <c r="J268" i="16"/>
  <c r="K268" i="16"/>
  <c r="L268" i="16"/>
  <c r="M268" i="16"/>
  <c r="C269" i="16"/>
  <c r="D269" i="16"/>
  <c r="E269" i="16"/>
  <c r="F269" i="16"/>
  <c r="G269" i="16"/>
  <c r="H269" i="16"/>
  <c r="I269" i="16"/>
  <c r="J269" i="16"/>
  <c r="K269" i="16"/>
  <c r="L269" i="16"/>
  <c r="M269" i="16"/>
  <c r="C270" i="16"/>
  <c r="D270" i="16"/>
  <c r="E270" i="16"/>
  <c r="F270" i="16"/>
  <c r="G270" i="16"/>
  <c r="H270" i="16"/>
  <c r="I270" i="16"/>
  <c r="J270" i="16"/>
  <c r="K270" i="16"/>
  <c r="L270" i="16"/>
  <c r="M270" i="16"/>
  <c r="C271" i="16"/>
  <c r="D271" i="16"/>
  <c r="E271" i="16"/>
  <c r="F271" i="16"/>
  <c r="G271" i="16"/>
  <c r="H271" i="16"/>
  <c r="I271" i="16"/>
  <c r="J271" i="16"/>
  <c r="K271" i="16"/>
  <c r="L271" i="16"/>
  <c r="M271" i="16"/>
  <c r="C272" i="16"/>
  <c r="D272" i="16"/>
  <c r="E272" i="16"/>
  <c r="F272" i="16"/>
  <c r="G272" i="16"/>
  <c r="H272" i="16"/>
  <c r="I272" i="16"/>
  <c r="J272" i="16"/>
  <c r="K272" i="16"/>
  <c r="L272" i="16"/>
  <c r="M272" i="16"/>
  <c r="C273" i="16"/>
  <c r="D273" i="16"/>
  <c r="E273" i="16"/>
  <c r="F273" i="16"/>
  <c r="G273" i="16"/>
  <c r="H273" i="16"/>
  <c r="I273" i="16"/>
  <c r="J273" i="16"/>
  <c r="K273" i="16"/>
  <c r="L273" i="16"/>
  <c r="M273" i="16"/>
  <c r="C274" i="16"/>
  <c r="D274" i="16"/>
  <c r="E274" i="16"/>
  <c r="F274" i="16"/>
  <c r="G274" i="16"/>
  <c r="H274" i="16"/>
  <c r="I274" i="16"/>
  <c r="J274" i="16"/>
  <c r="K274" i="16"/>
  <c r="L274" i="16"/>
  <c r="M274" i="16"/>
  <c r="C275" i="16"/>
  <c r="D275" i="16"/>
  <c r="E275" i="16"/>
  <c r="F275" i="16"/>
  <c r="G275" i="16"/>
  <c r="H275" i="16"/>
  <c r="I275" i="16"/>
  <c r="J275" i="16"/>
  <c r="K275" i="16"/>
  <c r="L275" i="16"/>
  <c r="M275" i="16"/>
  <c r="C276" i="16"/>
  <c r="D276" i="16"/>
  <c r="E276" i="16"/>
  <c r="F276" i="16"/>
  <c r="G276" i="16"/>
  <c r="H276" i="16"/>
  <c r="I276" i="16"/>
  <c r="J276" i="16"/>
  <c r="K276" i="16"/>
  <c r="L276" i="16"/>
  <c r="M276" i="16"/>
  <c r="C277" i="16"/>
  <c r="D277" i="16"/>
  <c r="E277" i="16"/>
  <c r="F277" i="16"/>
  <c r="G277" i="16"/>
  <c r="H277" i="16"/>
  <c r="I277" i="16"/>
  <c r="J277" i="16"/>
  <c r="K277" i="16"/>
  <c r="L277" i="16"/>
  <c r="M277" i="16"/>
  <c r="C278" i="16"/>
  <c r="D278" i="16"/>
  <c r="E278" i="16"/>
  <c r="F278" i="16"/>
  <c r="G278" i="16"/>
  <c r="H278" i="16"/>
  <c r="I278" i="16"/>
  <c r="J278" i="16"/>
  <c r="K278" i="16"/>
  <c r="L278" i="16"/>
  <c r="M278" i="16"/>
  <c r="C279" i="16"/>
  <c r="D279" i="16"/>
  <c r="E279" i="16"/>
  <c r="F279" i="16"/>
  <c r="G279" i="16"/>
  <c r="H279" i="16"/>
  <c r="I279" i="16"/>
  <c r="J279" i="16"/>
  <c r="K279" i="16"/>
  <c r="L279" i="16"/>
  <c r="M279" i="16"/>
  <c r="C280" i="16"/>
  <c r="D280" i="16"/>
  <c r="E280" i="16"/>
  <c r="F280" i="16"/>
  <c r="G280" i="16"/>
  <c r="H280" i="16"/>
  <c r="I280" i="16"/>
  <c r="J280" i="16"/>
  <c r="K280" i="16"/>
  <c r="L280" i="16"/>
  <c r="M280" i="16"/>
  <c r="C281" i="16"/>
  <c r="D281" i="16"/>
  <c r="E281" i="16"/>
  <c r="F281" i="16"/>
  <c r="G281" i="16"/>
  <c r="H281" i="16"/>
  <c r="I281" i="16"/>
  <c r="J281" i="16"/>
  <c r="K281" i="16"/>
  <c r="L281" i="16"/>
  <c r="M281" i="16"/>
  <c r="C282" i="16"/>
  <c r="D282" i="16"/>
  <c r="E282" i="16"/>
  <c r="F282" i="16"/>
  <c r="G282" i="16"/>
  <c r="H282" i="16"/>
  <c r="I282" i="16"/>
  <c r="J282" i="16"/>
  <c r="K282" i="16"/>
  <c r="L282" i="16"/>
  <c r="M282" i="16"/>
  <c r="C283" i="16"/>
  <c r="D283" i="16"/>
  <c r="E283" i="16"/>
  <c r="F283" i="16"/>
  <c r="G283" i="16"/>
  <c r="H283" i="16"/>
  <c r="I283" i="16"/>
  <c r="J283" i="16"/>
  <c r="K283" i="16"/>
  <c r="L283" i="16"/>
  <c r="M283" i="16"/>
  <c r="C284" i="16"/>
  <c r="D284" i="16"/>
  <c r="E284" i="16"/>
  <c r="F284" i="16"/>
  <c r="G284" i="16"/>
  <c r="H284" i="16"/>
  <c r="I284" i="16"/>
  <c r="J284" i="16"/>
  <c r="K284" i="16"/>
  <c r="L284" i="16"/>
  <c r="M284" i="16"/>
  <c r="C285" i="16"/>
  <c r="D285" i="16"/>
  <c r="E285" i="16"/>
  <c r="F285" i="16"/>
  <c r="G285" i="16"/>
  <c r="H285" i="16"/>
  <c r="I285" i="16"/>
  <c r="J285" i="16"/>
  <c r="K285" i="16"/>
  <c r="L285" i="16"/>
  <c r="M285" i="16"/>
  <c r="C286" i="16"/>
  <c r="D286" i="16"/>
  <c r="E286" i="16"/>
  <c r="F286" i="16"/>
  <c r="G286" i="16"/>
  <c r="H286" i="16"/>
  <c r="I286" i="16"/>
  <c r="J286" i="16"/>
  <c r="K286" i="16"/>
  <c r="L286" i="16"/>
  <c r="M286" i="16"/>
  <c r="C287" i="16"/>
  <c r="D287" i="16"/>
  <c r="E287" i="16"/>
  <c r="F287" i="16"/>
  <c r="G287" i="16"/>
  <c r="H287" i="16"/>
  <c r="I287" i="16"/>
  <c r="J287" i="16"/>
  <c r="K287" i="16"/>
  <c r="L287" i="16"/>
  <c r="M287" i="16"/>
  <c r="C288" i="16"/>
  <c r="D288" i="16"/>
  <c r="E288" i="16"/>
  <c r="F288" i="16"/>
  <c r="G288" i="16"/>
  <c r="H288" i="16"/>
  <c r="I288" i="16"/>
  <c r="J288" i="16"/>
  <c r="K288" i="16"/>
  <c r="L288" i="16"/>
  <c r="M288" i="16"/>
  <c r="C289" i="16"/>
  <c r="D289" i="16"/>
  <c r="E289" i="16"/>
  <c r="F289" i="16"/>
  <c r="G289" i="16"/>
  <c r="H289" i="16"/>
  <c r="I289" i="16"/>
  <c r="J289" i="16"/>
  <c r="K289" i="16"/>
  <c r="L289" i="16"/>
  <c r="M289" i="16"/>
  <c r="C290" i="16"/>
  <c r="D290" i="16"/>
  <c r="E290" i="16"/>
  <c r="F290" i="16"/>
  <c r="G290" i="16"/>
  <c r="H290" i="16"/>
  <c r="I290" i="16"/>
  <c r="J290" i="16"/>
  <c r="K290" i="16"/>
  <c r="L290" i="16"/>
  <c r="M290" i="16"/>
  <c r="C291" i="16"/>
  <c r="D291" i="16"/>
  <c r="E291" i="16"/>
  <c r="F291" i="16"/>
  <c r="G291" i="16"/>
  <c r="H291" i="16"/>
  <c r="I291" i="16"/>
  <c r="J291" i="16"/>
  <c r="K291" i="16"/>
  <c r="L291" i="16"/>
  <c r="M291" i="16"/>
  <c r="C292" i="16"/>
  <c r="D292" i="16"/>
  <c r="E292" i="16"/>
  <c r="F292" i="16"/>
  <c r="G292" i="16"/>
  <c r="H292" i="16"/>
  <c r="I292" i="16"/>
  <c r="J292" i="16"/>
  <c r="K292" i="16"/>
  <c r="L292" i="16"/>
  <c r="M292" i="16"/>
  <c r="C293" i="16"/>
  <c r="D293" i="16"/>
  <c r="E293" i="16"/>
  <c r="F293" i="16"/>
  <c r="G293" i="16"/>
  <c r="H293" i="16"/>
  <c r="I293" i="16"/>
  <c r="J293" i="16"/>
  <c r="K293" i="16"/>
  <c r="L293" i="16"/>
  <c r="M293" i="16"/>
  <c r="C294" i="16"/>
  <c r="D294" i="16"/>
  <c r="E294" i="16"/>
  <c r="F294" i="16"/>
  <c r="G294" i="16"/>
  <c r="H294" i="16"/>
  <c r="I294" i="16"/>
  <c r="J294" i="16"/>
  <c r="K294" i="16"/>
  <c r="L294" i="16"/>
  <c r="M294" i="16"/>
  <c r="C295" i="16"/>
  <c r="D295" i="16"/>
  <c r="E295" i="16"/>
  <c r="F295" i="16"/>
  <c r="G295" i="16"/>
  <c r="H295" i="16"/>
  <c r="I295" i="16"/>
  <c r="J295" i="16"/>
  <c r="K295" i="16"/>
  <c r="L295" i="16"/>
  <c r="M295" i="16"/>
  <c r="C296" i="16"/>
  <c r="D296" i="16"/>
  <c r="E296" i="16"/>
  <c r="F296" i="16"/>
  <c r="G296" i="16"/>
  <c r="H296" i="16"/>
  <c r="I296" i="16"/>
  <c r="J296" i="16"/>
  <c r="K296" i="16"/>
  <c r="L296" i="16"/>
  <c r="M296" i="16"/>
  <c r="C297" i="16"/>
  <c r="D297" i="16"/>
  <c r="E297" i="16"/>
  <c r="F297" i="16"/>
  <c r="G297" i="16"/>
  <c r="H297" i="16"/>
  <c r="I297" i="16"/>
  <c r="J297" i="16"/>
  <c r="K297" i="16"/>
  <c r="L297" i="16"/>
  <c r="M297" i="16"/>
  <c r="C298" i="16"/>
  <c r="D298" i="16"/>
  <c r="E298" i="16"/>
  <c r="F298" i="16"/>
  <c r="G298" i="16"/>
  <c r="H298" i="16"/>
  <c r="I298" i="16"/>
  <c r="J298" i="16"/>
  <c r="K298" i="16"/>
  <c r="L298" i="16"/>
  <c r="M298" i="16"/>
  <c r="C299" i="16"/>
  <c r="D299" i="16"/>
  <c r="E299" i="16"/>
  <c r="F299" i="16"/>
  <c r="G299" i="16"/>
  <c r="H299" i="16"/>
  <c r="I299" i="16"/>
  <c r="J299" i="16"/>
  <c r="K299" i="16"/>
  <c r="L299" i="16"/>
  <c r="M299" i="16"/>
  <c r="C300" i="16"/>
  <c r="D300" i="16"/>
  <c r="E300" i="16"/>
  <c r="F300" i="16"/>
  <c r="G300" i="16"/>
  <c r="H300" i="16"/>
  <c r="I300" i="16"/>
  <c r="J300" i="16"/>
  <c r="K300" i="16"/>
  <c r="L300" i="16"/>
  <c r="M300" i="16"/>
  <c r="C301" i="16"/>
  <c r="D301" i="16"/>
  <c r="E301" i="16"/>
  <c r="F301" i="16"/>
  <c r="G301" i="16"/>
  <c r="H301" i="16"/>
  <c r="I301" i="16"/>
  <c r="J301" i="16"/>
  <c r="K301" i="16"/>
  <c r="L301" i="16"/>
  <c r="M301" i="16"/>
  <c r="C302" i="16"/>
  <c r="D302" i="16"/>
  <c r="E302" i="16"/>
  <c r="F302" i="16"/>
  <c r="G302" i="16"/>
  <c r="H302" i="16"/>
  <c r="I302" i="16"/>
  <c r="J302" i="16"/>
  <c r="K302" i="16"/>
  <c r="L302" i="16"/>
  <c r="M302" i="16"/>
  <c r="C303" i="16"/>
  <c r="D303" i="16"/>
  <c r="E303" i="16"/>
  <c r="F303" i="16"/>
  <c r="G303" i="16"/>
  <c r="H303" i="16"/>
  <c r="I303" i="16"/>
  <c r="J303" i="16"/>
  <c r="K303" i="16"/>
  <c r="L303" i="16"/>
  <c r="M303" i="16"/>
  <c r="C304" i="16"/>
  <c r="D304" i="16"/>
  <c r="E304" i="16"/>
  <c r="F304" i="16"/>
  <c r="G304" i="16"/>
  <c r="H304" i="16"/>
  <c r="I304" i="16"/>
  <c r="J304" i="16"/>
  <c r="K304" i="16"/>
  <c r="L304" i="16"/>
  <c r="M304" i="16"/>
  <c r="C305" i="16"/>
  <c r="D305" i="16"/>
  <c r="E305" i="16"/>
  <c r="F305" i="16"/>
  <c r="G305" i="16"/>
  <c r="H305" i="16"/>
  <c r="I305" i="16"/>
  <c r="J305" i="16"/>
  <c r="K305" i="16"/>
  <c r="L305" i="16"/>
  <c r="M305" i="16"/>
  <c r="C306" i="16"/>
  <c r="D306" i="16"/>
  <c r="E306" i="16"/>
  <c r="F306" i="16"/>
  <c r="G306" i="16"/>
  <c r="H306" i="16"/>
  <c r="I306" i="16"/>
  <c r="J306" i="16"/>
  <c r="K306" i="16"/>
  <c r="L306" i="16"/>
  <c r="M306" i="16"/>
  <c r="C307" i="16"/>
  <c r="D307" i="16"/>
  <c r="E307" i="16"/>
  <c r="F307" i="16"/>
  <c r="G307" i="16"/>
  <c r="H307" i="16"/>
  <c r="I307" i="16"/>
  <c r="J307" i="16"/>
  <c r="K307" i="16"/>
  <c r="L307" i="16"/>
  <c r="M307" i="16"/>
  <c r="C308" i="16"/>
  <c r="D308" i="16"/>
  <c r="E308" i="16"/>
  <c r="F308" i="16"/>
  <c r="G308" i="16"/>
  <c r="H308" i="16"/>
  <c r="I308" i="16"/>
  <c r="J308" i="16"/>
  <c r="K308" i="16"/>
  <c r="L308" i="16"/>
  <c r="M308" i="16"/>
  <c r="C309" i="16"/>
  <c r="D309" i="16"/>
  <c r="E309" i="16"/>
  <c r="F309" i="16"/>
  <c r="G309" i="16"/>
  <c r="H309" i="16"/>
  <c r="I309" i="16"/>
  <c r="J309" i="16"/>
  <c r="K309" i="16"/>
  <c r="L309" i="16"/>
  <c r="M309" i="16"/>
  <c r="C310" i="16"/>
  <c r="D310" i="16"/>
  <c r="E310" i="16"/>
  <c r="F310" i="16"/>
  <c r="G310" i="16"/>
  <c r="H310" i="16"/>
  <c r="I310" i="16"/>
  <c r="J310" i="16"/>
  <c r="K310" i="16"/>
  <c r="L310" i="16"/>
  <c r="M310" i="16"/>
  <c r="C311" i="16"/>
  <c r="D311" i="16"/>
  <c r="E311" i="16"/>
  <c r="F311" i="16"/>
  <c r="G311" i="16"/>
  <c r="H311" i="16"/>
  <c r="I311" i="16"/>
  <c r="J311" i="16"/>
  <c r="K311" i="16"/>
  <c r="L311" i="16"/>
  <c r="M311" i="16"/>
  <c r="C312" i="16"/>
  <c r="D312" i="16"/>
  <c r="E312" i="16"/>
  <c r="F312" i="16"/>
  <c r="G312" i="16"/>
  <c r="H312" i="16"/>
  <c r="I312" i="16"/>
  <c r="J312" i="16"/>
  <c r="K312" i="16"/>
  <c r="L312" i="16"/>
  <c r="M312" i="16"/>
  <c r="C313" i="16"/>
  <c r="D313" i="16"/>
  <c r="E313" i="16"/>
  <c r="F313" i="16"/>
  <c r="G313" i="16"/>
  <c r="H313" i="16"/>
  <c r="I313" i="16"/>
  <c r="J313" i="16"/>
  <c r="K313" i="16"/>
  <c r="L313" i="16"/>
  <c r="M313" i="16"/>
  <c r="C314" i="16"/>
  <c r="D314" i="16"/>
  <c r="E314" i="16"/>
  <c r="F314" i="16"/>
  <c r="G314" i="16"/>
  <c r="H314" i="16"/>
  <c r="I314" i="16"/>
  <c r="J314" i="16"/>
  <c r="K314" i="16"/>
  <c r="L314" i="16"/>
  <c r="M314" i="16"/>
  <c r="C315" i="16"/>
  <c r="D315" i="16"/>
  <c r="E315" i="16"/>
  <c r="F315" i="16"/>
  <c r="G315" i="16"/>
  <c r="H315" i="16"/>
  <c r="I315" i="16"/>
  <c r="J315" i="16"/>
  <c r="K315" i="16"/>
  <c r="L315" i="16"/>
  <c r="M315" i="16"/>
  <c r="C316" i="16"/>
  <c r="D316" i="16"/>
  <c r="E316" i="16"/>
  <c r="F316" i="16"/>
  <c r="G316" i="16"/>
  <c r="H316" i="16"/>
  <c r="I316" i="16"/>
  <c r="J316" i="16"/>
  <c r="K316" i="16"/>
  <c r="L316" i="16"/>
  <c r="M316" i="16"/>
  <c r="C317" i="16"/>
  <c r="D317" i="16"/>
  <c r="E317" i="16"/>
  <c r="F317" i="16"/>
  <c r="G317" i="16"/>
  <c r="H317" i="16"/>
  <c r="I317" i="16"/>
  <c r="J317" i="16"/>
  <c r="K317" i="16"/>
  <c r="L317" i="16"/>
  <c r="M317" i="16"/>
  <c r="C318" i="16"/>
  <c r="D318" i="16"/>
  <c r="E318" i="16"/>
  <c r="F318" i="16"/>
  <c r="G318" i="16"/>
  <c r="H318" i="16"/>
  <c r="I318" i="16"/>
  <c r="J318" i="16"/>
  <c r="K318" i="16"/>
  <c r="L318" i="16"/>
  <c r="M318" i="16"/>
  <c r="C319" i="16"/>
  <c r="D319" i="16"/>
  <c r="E319" i="16"/>
  <c r="F319" i="16"/>
  <c r="G319" i="16"/>
  <c r="H319" i="16"/>
  <c r="I319" i="16"/>
  <c r="J319" i="16"/>
  <c r="K319" i="16"/>
  <c r="L319" i="16"/>
  <c r="M319" i="16"/>
  <c r="C320" i="16"/>
  <c r="D320" i="16"/>
  <c r="E320" i="16"/>
  <c r="F320" i="16"/>
  <c r="G320" i="16"/>
  <c r="H320" i="16"/>
  <c r="I320" i="16"/>
  <c r="J320" i="16"/>
  <c r="K320" i="16"/>
  <c r="L320" i="16"/>
  <c r="M320" i="16"/>
  <c r="C321" i="16"/>
  <c r="D321" i="16"/>
  <c r="E321" i="16"/>
  <c r="F321" i="16"/>
  <c r="G321" i="16"/>
  <c r="H321" i="16"/>
  <c r="I321" i="16"/>
  <c r="J321" i="16"/>
  <c r="K321" i="16"/>
  <c r="L321" i="16"/>
  <c r="M321" i="16"/>
  <c r="C322" i="16"/>
  <c r="D322" i="16"/>
  <c r="E322" i="16"/>
  <c r="F322" i="16"/>
  <c r="G322" i="16"/>
  <c r="H322" i="16"/>
  <c r="I322" i="16"/>
  <c r="J322" i="16"/>
  <c r="K322" i="16"/>
  <c r="L322" i="16"/>
  <c r="M322" i="16"/>
  <c r="C323" i="16"/>
  <c r="D323" i="16"/>
  <c r="E323" i="16"/>
  <c r="F323" i="16"/>
  <c r="G323" i="16"/>
  <c r="H323" i="16"/>
  <c r="I323" i="16"/>
  <c r="J323" i="16"/>
  <c r="K323" i="16"/>
  <c r="L323" i="16"/>
  <c r="M323" i="16"/>
  <c r="C324" i="16"/>
  <c r="D324" i="16"/>
  <c r="E324" i="16"/>
  <c r="F324" i="16"/>
  <c r="G324" i="16"/>
  <c r="H324" i="16"/>
  <c r="I324" i="16"/>
  <c r="J324" i="16"/>
  <c r="K324" i="16"/>
  <c r="L324" i="16"/>
  <c r="M324" i="16"/>
  <c r="C325" i="16"/>
  <c r="D325" i="16"/>
  <c r="E325" i="16"/>
  <c r="F325" i="16"/>
  <c r="G325" i="16"/>
  <c r="H325" i="16"/>
  <c r="I325" i="16"/>
  <c r="J325" i="16"/>
  <c r="K325" i="16"/>
  <c r="L325" i="16"/>
  <c r="M325" i="16"/>
  <c r="C326" i="16"/>
  <c r="D326" i="16"/>
  <c r="E326" i="16"/>
  <c r="F326" i="16"/>
  <c r="G326" i="16"/>
  <c r="H326" i="16"/>
  <c r="I326" i="16"/>
  <c r="J326" i="16"/>
  <c r="K326" i="16"/>
  <c r="L326" i="16"/>
  <c r="M326" i="16"/>
  <c r="C327" i="16"/>
  <c r="D327" i="16"/>
  <c r="E327" i="16"/>
  <c r="F327" i="16"/>
  <c r="G327" i="16"/>
  <c r="H327" i="16"/>
  <c r="I327" i="16"/>
  <c r="J327" i="16"/>
  <c r="K327" i="16"/>
  <c r="L327" i="16"/>
  <c r="M327" i="16"/>
  <c r="C328" i="16"/>
  <c r="D328" i="16"/>
  <c r="E328" i="16"/>
  <c r="F328" i="16"/>
  <c r="G328" i="16"/>
  <c r="H328" i="16"/>
  <c r="I328" i="16"/>
  <c r="J328" i="16"/>
  <c r="K328" i="16"/>
  <c r="L328" i="16"/>
  <c r="M328" i="16"/>
  <c r="C329" i="16"/>
  <c r="D329" i="16"/>
  <c r="E329" i="16"/>
  <c r="F329" i="16"/>
  <c r="G329" i="16"/>
  <c r="H329" i="16"/>
  <c r="I329" i="16"/>
  <c r="J329" i="16"/>
  <c r="K329" i="16"/>
  <c r="L329" i="16"/>
  <c r="M329" i="16"/>
  <c r="C330" i="16"/>
  <c r="D330" i="16"/>
  <c r="E330" i="16"/>
  <c r="F330" i="16"/>
  <c r="G330" i="16"/>
  <c r="H330" i="16"/>
  <c r="I330" i="16"/>
  <c r="J330" i="16"/>
  <c r="K330" i="16"/>
  <c r="L330" i="16"/>
  <c r="M330" i="16"/>
  <c r="C331" i="16"/>
  <c r="D331" i="16"/>
  <c r="E331" i="16"/>
  <c r="F331" i="16"/>
  <c r="G331" i="16"/>
  <c r="H331" i="16"/>
  <c r="I331" i="16"/>
  <c r="J331" i="16"/>
  <c r="K331" i="16"/>
  <c r="L331" i="16"/>
  <c r="M331" i="16"/>
  <c r="C332" i="16"/>
  <c r="D332" i="16"/>
  <c r="E332" i="16"/>
  <c r="F332" i="16"/>
  <c r="G332" i="16"/>
  <c r="H332" i="16"/>
  <c r="I332" i="16"/>
  <c r="J332" i="16"/>
  <c r="K332" i="16"/>
  <c r="L332" i="16"/>
  <c r="M332" i="16"/>
  <c r="C333" i="16"/>
  <c r="D333" i="16"/>
  <c r="E333" i="16"/>
  <c r="F333" i="16"/>
  <c r="G333" i="16"/>
  <c r="H333" i="16"/>
  <c r="I333" i="16"/>
  <c r="J333" i="16"/>
  <c r="K333" i="16"/>
  <c r="L333" i="16"/>
  <c r="M333" i="16"/>
  <c r="C334" i="16"/>
  <c r="D334" i="16"/>
  <c r="E334" i="16"/>
  <c r="F334" i="16"/>
  <c r="G334" i="16"/>
  <c r="H334" i="16"/>
  <c r="I334" i="16"/>
  <c r="J334" i="16"/>
  <c r="K334" i="16"/>
  <c r="L334" i="16"/>
  <c r="M334" i="16"/>
  <c r="C335" i="16"/>
  <c r="D335" i="16"/>
  <c r="E335" i="16"/>
  <c r="F335" i="16"/>
  <c r="G335" i="16"/>
  <c r="H335" i="16"/>
  <c r="I335" i="16"/>
  <c r="J335" i="16"/>
  <c r="K335" i="16"/>
  <c r="L335" i="16"/>
  <c r="M335" i="16"/>
  <c r="C336" i="16"/>
  <c r="D336" i="16"/>
  <c r="E336" i="16"/>
  <c r="F336" i="16"/>
  <c r="G336" i="16"/>
  <c r="H336" i="16"/>
  <c r="I336" i="16"/>
  <c r="J336" i="16"/>
  <c r="K336" i="16"/>
  <c r="L336" i="16"/>
  <c r="M336" i="16"/>
  <c r="C337" i="16"/>
  <c r="D337" i="16"/>
  <c r="E337" i="16"/>
  <c r="F337" i="16"/>
  <c r="G337" i="16"/>
  <c r="H337" i="16"/>
  <c r="I337" i="16"/>
  <c r="J337" i="16"/>
  <c r="K337" i="16"/>
  <c r="L337" i="16"/>
  <c r="M337" i="16"/>
  <c r="C338" i="16"/>
  <c r="D338" i="16"/>
  <c r="E338" i="16"/>
  <c r="F338" i="16"/>
  <c r="G338" i="16"/>
  <c r="H338" i="16"/>
  <c r="I338" i="16"/>
  <c r="J338" i="16"/>
  <c r="K338" i="16"/>
  <c r="L338" i="16"/>
  <c r="M338" i="16"/>
  <c r="C339" i="16"/>
  <c r="D339" i="16"/>
  <c r="E339" i="16"/>
  <c r="F339" i="16"/>
  <c r="G339" i="16"/>
  <c r="H339" i="16"/>
  <c r="I339" i="16"/>
  <c r="J339" i="16"/>
  <c r="K339" i="16"/>
  <c r="L339" i="16"/>
  <c r="M339" i="16"/>
  <c r="C340" i="16"/>
  <c r="D340" i="16"/>
  <c r="E340" i="16"/>
  <c r="F340" i="16"/>
  <c r="G340" i="16"/>
  <c r="H340" i="16"/>
  <c r="I340" i="16"/>
  <c r="J340" i="16"/>
  <c r="K340" i="16"/>
  <c r="L340" i="16"/>
  <c r="M340" i="16"/>
  <c r="C341" i="16"/>
  <c r="D341" i="16"/>
  <c r="E341" i="16"/>
  <c r="F341" i="16"/>
  <c r="G341" i="16"/>
  <c r="H341" i="16"/>
  <c r="I341" i="16"/>
  <c r="J341" i="16"/>
  <c r="K341" i="16"/>
  <c r="L341" i="16"/>
  <c r="M341" i="16"/>
  <c r="C342" i="16"/>
  <c r="D342" i="16"/>
  <c r="E342" i="16"/>
  <c r="F342" i="16"/>
  <c r="G342" i="16"/>
  <c r="H342" i="16"/>
  <c r="I342" i="16"/>
  <c r="J342" i="16"/>
  <c r="K342" i="16"/>
  <c r="L342" i="16"/>
  <c r="M342" i="16"/>
  <c r="C343" i="16"/>
  <c r="D343" i="16"/>
  <c r="E343" i="16"/>
  <c r="F343" i="16"/>
  <c r="G343" i="16"/>
  <c r="H343" i="16"/>
  <c r="I343" i="16"/>
  <c r="J343" i="16"/>
  <c r="K343" i="16"/>
  <c r="L343" i="16"/>
  <c r="M343" i="16"/>
  <c r="C344" i="16"/>
  <c r="D344" i="16"/>
  <c r="E344" i="16"/>
  <c r="F344" i="16"/>
  <c r="G344" i="16"/>
  <c r="H344" i="16"/>
  <c r="I344" i="16"/>
  <c r="J344" i="16"/>
  <c r="K344" i="16"/>
  <c r="L344" i="16"/>
  <c r="M344" i="16"/>
  <c r="C345" i="16"/>
  <c r="D345" i="16"/>
  <c r="E345" i="16"/>
  <c r="F345" i="16"/>
  <c r="G345" i="16"/>
  <c r="H345" i="16"/>
  <c r="I345" i="16"/>
  <c r="J345" i="16"/>
  <c r="K345" i="16"/>
  <c r="L345" i="16"/>
  <c r="M345" i="16"/>
  <c r="C346" i="16"/>
  <c r="D346" i="16"/>
  <c r="E346" i="16"/>
  <c r="F346" i="16"/>
  <c r="G346" i="16"/>
  <c r="H346" i="16"/>
  <c r="I346" i="16"/>
  <c r="J346" i="16"/>
  <c r="K346" i="16"/>
  <c r="L346" i="16"/>
  <c r="M346" i="16"/>
  <c r="C347" i="16"/>
  <c r="D347" i="16"/>
  <c r="E347" i="16"/>
  <c r="F347" i="16"/>
  <c r="G347" i="16"/>
  <c r="H347" i="16"/>
  <c r="I347" i="16"/>
  <c r="J347" i="16"/>
  <c r="K347" i="16"/>
  <c r="L347" i="16"/>
  <c r="M347" i="16"/>
  <c r="C348" i="16"/>
  <c r="D348" i="16"/>
  <c r="E348" i="16"/>
  <c r="F348" i="16"/>
  <c r="G348" i="16"/>
  <c r="H348" i="16"/>
  <c r="I348" i="16"/>
  <c r="J348" i="16"/>
  <c r="K348" i="16"/>
  <c r="L348" i="16"/>
  <c r="M348" i="16"/>
  <c r="C349" i="16"/>
  <c r="D349" i="16"/>
  <c r="E349" i="16"/>
  <c r="F349" i="16"/>
  <c r="G349" i="16"/>
  <c r="H349" i="16"/>
  <c r="I349" i="16"/>
  <c r="J349" i="16"/>
  <c r="K349" i="16"/>
  <c r="L349" i="16"/>
  <c r="M349" i="16"/>
  <c r="C350" i="16"/>
  <c r="D350" i="16"/>
  <c r="E350" i="16"/>
  <c r="F350" i="16"/>
  <c r="G350" i="16"/>
  <c r="H350" i="16"/>
  <c r="I350" i="16"/>
  <c r="J350" i="16"/>
  <c r="K350" i="16"/>
  <c r="L350" i="16"/>
  <c r="M350" i="16"/>
  <c r="C351" i="16"/>
  <c r="D351" i="16"/>
  <c r="E351" i="16"/>
  <c r="F351" i="16"/>
  <c r="G351" i="16"/>
  <c r="H351" i="16"/>
  <c r="I351" i="16"/>
  <c r="J351" i="16"/>
  <c r="K351" i="16"/>
  <c r="L351" i="16"/>
  <c r="M351" i="16"/>
  <c r="C352" i="16"/>
  <c r="D352" i="16"/>
  <c r="E352" i="16"/>
  <c r="F352" i="16"/>
  <c r="G352" i="16"/>
  <c r="H352" i="16"/>
  <c r="I352" i="16"/>
  <c r="J352" i="16"/>
  <c r="K352" i="16"/>
  <c r="L352" i="16"/>
  <c r="M352" i="16"/>
  <c r="C353" i="16"/>
  <c r="D353" i="16"/>
  <c r="E353" i="16"/>
  <c r="F353" i="16"/>
  <c r="G353" i="16"/>
  <c r="H353" i="16"/>
  <c r="I353" i="16"/>
  <c r="J353" i="16"/>
  <c r="K353" i="16"/>
  <c r="L353" i="16"/>
  <c r="M353" i="16"/>
  <c r="C354" i="16"/>
  <c r="D354" i="16"/>
  <c r="E354" i="16"/>
  <c r="F354" i="16"/>
  <c r="G354" i="16"/>
  <c r="H354" i="16"/>
  <c r="I354" i="16"/>
  <c r="J354" i="16"/>
  <c r="K354" i="16"/>
  <c r="L354" i="16"/>
  <c r="M354" i="16"/>
  <c r="C355" i="16"/>
  <c r="D355" i="16"/>
  <c r="E355" i="16"/>
  <c r="F355" i="16"/>
  <c r="G355" i="16"/>
  <c r="H355" i="16"/>
  <c r="I355" i="16"/>
  <c r="J355" i="16"/>
  <c r="K355" i="16"/>
  <c r="L355" i="16"/>
  <c r="M355" i="16"/>
  <c r="C356" i="16"/>
  <c r="D356" i="16"/>
  <c r="E356" i="16"/>
  <c r="F356" i="16"/>
  <c r="G356" i="16"/>
  <c r="H356" i="16"/>
  <c r="I356" i="16"/>
  <c r="J356" i="16"/>
  <c r="K356" i="16"/>
  <c r="L356" i="16"/>
  <c r="M356" i="16"/>
  <c r="C357" i="16"/>
  <c r="D357" i="16"/>
  <c r="E357" i="16"/>
  <c r="F357" i="16"/>
  <c r="G357" i="16"/>
  <c r="H357" i="16"/>
  <c r="I357" i="16"/>
  <c r="J357" i="16"/>
  <c r="K357" i="16"/>
  <c r="L357" i="16"/>
  <c r="M357" i="16"/>
  <c r="C358" i="16"/>
  <c r="D358" i="16"/>
  <c r="E358" i="16"/>
  <c r="F358" i="16"/>
  <c r="G358" i="16"/>
  <c r="H358" i="16"/>
  <c r="I358" i="16"/>
  <c r="J358" i="16"/>
  <c r="K358" i="16"/>
  <c r="L358" i="16"/>
  <c r="M358" i="16"/>
  <c r="C359" i="16"/>
  <c r="D359" i="16"/>
  <c r="E359" i="16"/>
  <c r="F359" i="16"/>
  <c r="G359" i="16"/>
  <c r="H359" i="16"/>
  <c r="I359" i="16"/>
  <c r="J359" i="16"/>
  <c r="K359" i="16"/>
  <c r="L359" i="16"/>
  <c r="M359" i="16"/>
  <c r="C360" i="16"/>
  <c r="D360" i="16"/>
  <c r="E360" i="16"/>
  <c r="F360" i="16"/>
  <c r="G360" i="16"/>
  <c r="H360" i="16"/>
  <c r="I360" i="16"/>
  <c r="J360" i="16"/>
  <c r="K360" i="16"/>
  <c r="L360" i="16"/>
  <c r="M360" i="16"/>
  <c r="C361" i="16"/>
  <c r="D361" i="16"/>
  <c r="E361" i="16"/>
  <c r="F361" i="16"/>
  <c r="G361" i="16"/>
  <c r="H361" i="16"/>
  <c r="I361" i="16"/>
  <c r="J361" i="16"/>
  <c r="K361" i="16"/>
  <c r="L361" i="16"/>
  <c r="M361" i="16"/>
  <c r="C362" i="16"/>
  <c r="D362" i="16"/>
  <c r="E362" i="16"/>
  <c r="F362" i="16"/>
  <c r="G362" i="16"/>
  <c r="H362" i="16"/>
  <c r="I362" i="16"/>
  <c r="J362" i="16"/>
  <c r="K362" i="16"/>
  <c r="L362" i="16"/>
  <c r="M362" i="16"/>
  <c r="C363" i="16"/>
  <c r="D363" i="16"/>
  <c r="E363" i="16"/>
  <c r="F363" i="16"/>
  <c r="G363" i="16"/>
  <c r="H363" i="16"/>
  <c r="I363" i="16"/>
  <c r="J363" i="16"/>
  <c r="K363" i="16"/>
  <c r="L363" i="16"/>
  <c r="M363" i="16"/>
  <c r="C364" i="16"/>
  <c r="D364" i="16"/>
  <c r="E364" i="16"/>
  <c r="F364" i="16"/>
  <c r="G364" i="16"/>
  <c r="H364" i="16"/>
  <c r="I364" i="16"/>
  <c r="J364" i="16"/>
  <c r="K364" i="16"/>
  <c r="L364" i="16"/>
  <c r="M364" i="16"/>
  <c r="C365" i="16"/>
  <c r="D365" i="16"/>
  <c r="E365" i="16"/>
  <c r="F365" i="16"/>
  <c r="G365" i="16"/>
  <c r="H365" i="16"/>
  <c r="I365" i="16"/>
  <c r="J365" i="16"/>
  <c r="K365" i="16"/>
  <c r="L365" i="16"/>
  <c r="M365" i="16"/>
  <c r="C366" i="16"/>
  <c r="D366" i="16"/>
  <c r="E366" i="16"/>
  <c r="F366" i="16"/>
  <c r="G366" i="16"/>
  <c r="H366" i="16"/>
  <c r="I366" i="16"/>
  <c r="J366" i="16"/>
  <c r="K366" i="16"/>
  <c r="L366" i="16"/>
  <c r="M366" i="16"/>
  <c r="C367" i="16"/>
  <c r="D367" i="16"/>
  <c r="E367" i="16"/>
  <c r="F367" i="16"/>
  <c r="G367" i="16"/>
  <c r="H367" i="16"/>
  <c r="I367" i="16"/>
  <c r="J367" i="16"/>
  <c r="K367" i="16"/>
  <c r="L367" i="16"/>
  <c r="M367" i="16"/>
  <c r="C368" i="16"/>
  <c r="D368" i="16"/>
  <c r="E368" i="16"/>
  <c r="F368" i="16"/>
  <c r="G368" i="16"/>
  <c r="H368" i="16"/>
  <c r="I368" i="16"/>
  <c r="J368" i="16"/>
  <c r="K368" i="16"/>
  <c r="L368" i="16"/>
  <c r="M368" i="16"/>
  <c r="C369" i="16"/>
  <c r="D369" i="16"/>
  <c r="E369" i="16"/>
  <c r="F369" i="16"/>
  <c r="G369" i="16"/>
  <c r="H369" i="16"/>
  <c r="I369" i="16"/>
  <c r="J369" i="16"/>
  <c r="K369" i="16"/>
  <c r="L369" i="16"/>
  <c r="M369" i="16"/>
  <c r="C370" i="16"/>
  <c r="D370" i="16"/>
  <c r="E370" i="16"/>
  <c r="F370" i="16"/>
  <c r="G370" i="16"/>
  <c r="H370" i="16"/>
  <c r="I370" i="16"/>
  <c r="J370" i="16"/>
  <c r="K370" i="16"/>
  <c r="L370" i="16"/>
  <c r="M370" i="16"/>
  <c r="C371" i="16"/>
  <c r="D371" i="16"/>
  <c r="E371" i="16"/>
  <c r="F371" i="16"/>
  <c r="G371" i="16"/>
  <c r="H371" i="16"/>
  <c r="I371" i="16"/>
  <c r="J371" i="16"/>
  <c r="K371" i="16"/>
  <c r="L371" i="16"/>
  <c r="M371" i="16"/>
  <c r="C372" i="16"/>
  <c r="D372" i="16"/>
  <c r="E372" i="16"/>
  <c r="F372" i="16"/>
  <c r="G372" i="16"/>
  <c r="H372" i="16"/>
  <c r="I372" i="16"/>
  <c r="J372" i="16"/>
  <c r="K372" i="16"/>
  <c r="L372" i="16"/>
  <c r="M372" i="16"/>
  <c r="C373" i="16"/>
  <c r="D373" i="16"/>
  <c r="E373" i="16"/>
  <c r="F373" i="16"/>
  <c r="G373" i="16"/>
  <c r="H373" i="16"/>
  <c r="I373" i="16"/>
  <c r="J373" i="16"/>
  <c r="K373" i="16"/>
  <c r="L373" i="16"/>
  <c r="M373" i="16"/>
  <c r="C374" i="16"/>
  <c r="D374" i="16"/>
  <c r="E374" i="16"/>
  <c r="F374" i="16"/>
  <c r="G374" i="16"/>
  <c r="H374" i="16"/>
  <c r="I374" i="16"/>
  <c r="J374" i="16"/>
  <c r="K374" i="16"/>
  <c r="L374" i="16"/>
  <c r="M374" i="16"/>
  <c r="C375" i="16"/>
  <c r="D375" i="16"/>
  <c r="E375" i="16"/>
  <c r="F375" i="16"/>
  <c r="G375" i="16"/>
  <c r="H375" i="16"/>
  <c r="I375" i="16"/>
  <c r="J375" i="16"/>
  <c r="K375" i="16"/>
  <c r="L375" i="16"/>
  <c r="M375" i="16"/>
  <c r="C376" i="16"/>
  <c r="D376" i="16"/>
  <c r="E376" i="16"/>
  <c r="F376" i="16"/>
  <c r="G376" i="16"/>
  <c r="H376" i="16"/>
  <c r="I376" i="16"/>
  <c r="J376" i="16"/>
  <c r="K376" i="16"/>
  <c r="L376" i="16"/>
  <c r="M376" i="16"/>
  <c r="C377" i="16"/>
  <c r="D377" i="16"/>
  <c r="E377" i="16"/>
  <c r="F377" i="16"/>
  <c r="G377" i="16"/>
  <c r="H377" i="16"/>
  <c r="I377" i="16"/>
  <c r="J377" i="16"/>
  <c r="K377" i="16"/>
  <c r="L377" i="16"/>
  <c r="M377" i="16"/>
  <c r="C378" i="16"/>
  <c r="D378" i="16"/>
  <c r="E378" i="16"/>
  <c r="F378" i="16"/>
  <c r="G378" i="16"/>
  <c r="H378" i="16"/>
  <c r="I378" i="16"/>
  <c r="J378" i="16"/>
  <c r="K378" i="16"/>
  <c r="L378" i="16"/>
  <c r="M378" i="16"/>
  <c r="C379" i="16"/>
  <c r="D379" i="16"/>
  <c r="E379" i="16"/>
  <c r="F379" i="16"/>
  <c r="G379" i="16"/>
  <c r="H379" i="16"/>
  <c r="I379" i="16"/>
  <c r="J379" i="16"/>
  <c r="K379" i="16"/>
  <c r="L379" i="16"/>
  <c r="M379" i="16"/>
  <c r="C380" i="16"/>
  <c r="D380" i="16"/>
  <c r="E380" i="16"/>
  <c r="F380" i="16"/>
  <c r="G380" i="16"/>
  <c r="H380" i="16"/>
  <c r="I380" i="16"/>
  <c r="J380" i="16"/>
  <c r="K380" i="16"/>
  <c r="L380" i="16"/>
  <c r="M380" i="16"/>
  <c r="C381" i="16"/>
  <c r="D381" i="16"/>
  <c r="E381" i="16"/>
  <c r="F381" i="16"/>
  <c r="G381" i="16"/>
  <c r="H381" i="16"/>
  <c r="I381" i="16"/>
  <c r="J381" i="16"/>
  <c r="K381" i="16"/>
  <c r="L381" i="16"/>
  <c r="M381" i="16"/>
  <c r="C382" i="16"/>
  <c r="D382" i="16"/>
  <c r="E382" i="16"/>
  <c r="F382" i="16"/>
  <c r="G382" i="16"/>
  <c r="H382" i="16"/>
  <c r="I382" i="16"/>
  <c r="J382" i="16"/>
  <c r="K382" i="16"/>
  <c r="L382" i="16"/>
  <c r="M382" i="16"/>
  <c r="C383" i="16"/>
  <c r="D383" i="16"/>
  <c r="E383" i="16"/>
  <c r="F383" i="16"/>
  <c r="G383" i="16"/>
  <c r="H383" i="16"/>
  <c r="I383" i="16"/>
  <c r="J383" i="16"/>
  <c r="K383" i="16"/>
  <c r="L383" i="16"/>
  <c r="M383" i="16"/>
  <c r="C384" i="16"/>
  <c r="D384" i="16"/>
  <c r="E384" i="16"/>
  <c r="F384" i="16"/>
  <c r="G384" i="16"/>
  <c r="H384" i="16"/>
  <c r="I384" i="16"/>
  <c r="J384" i="16"/>
  <c r="K384" i="16"/>
  <c r="L384" i="16"/>
  <c r="M384" i="16"/>
  <c r="C385" i="16"/>
  <c r="D385" i="16"/>
  <c r="E385" i="16"/>
  <c r="F385" i="16"/>
  <c r="G385" i="16"/>
  <c r="H385" i="16"/>
  <c r="I385" i="16"/>
  <c r="J385" i="16"/>
  <c r="K385" i="16"/>
  <c r="L385" i="16"/>
  <c r="M385" i="16"/>
  <c r="C386" i="16"/>
  <c r="D386" i="16"/>
  <c r="E386" i="16"/>
  <c r="F386" i="16"/>
  <c r="G386" i="16"/>
  <c r="H386" i="16"/>
  <c r="I386" i="16"/>
  <c r="J386" i="16"/>
  <c r="K386" i="16"/>
  <c r="L386" i="16"/>
  <c r="M386" i="16"/>
  <c r="C387" i="16"/>
  <c r="D387" i="16"/>
  <c r="E387" i="16"/>
  <c r="F387" i="16"/>
  <c r="G387" i="16"/>
  <c r="H387" i="16"/>
  <c r="I387" i="16"/>
  <c r="J387" i="16"/>
  <c r="K387" i="16"/>
  <c r="L387" i="16"/>
  <c r="M387" i="16"/>
  <c r="C388" i="16"/>
  <c r="D388" i="16"/>
  <c r="E388" i="16"/>
  <c r="F388" i="16"/>
  <c r="G388" i="16"/>
  <c r="H388" i="16"/>
  <c r="I388" i="16"/>
  <c r="J388" i="16"/>
  <c r="K388" i="16"/>
  <c r="L388" i="16"/>
  <c r="M388" i="16"/>
  <c r="C389" i="16"/>
  <c r="D389" i="16"/>
  <c r="E389" i="16"/>
  <c r="F389" i="16"/>
  <c r="G389" i="16"/>
  <c r="H389" i="16"/>
  <c r="I389" i="16"/>
  <c r="J389" i="16"/>
  <c r="K389" i="16"/>
  <c r="L389" i="16"/>
  <c r="M389" i="16"/>
  <c r="C390" i="16"/>
  <c r="D390" i="16"/>
  <c r="E390" i="16"/>
  <c r="F390" i="16"/>
  <c r="G390" i="16"/>
  <c r="H390" i="16"/>
  <c r="I390" i="16"/>
  <c r="J390" i="16"/>
  <c r="K390" i="16"/>
  <c r="L390" i="16"/>
  <c r="M390" i="16"/>
  <c r="C391" i="16"/>
  <c r="D391" i="16"/>
  <c r="E391" i="16"/>
  <c r="F391" i="16"/>
  <c r="G391" i="16"/>
  <c r="H391" i="16"/>
  <c r="I391" i="16"/>
  <c r="J391" i="16"/>
  <c r="K391" i="16"/>
  <c r="L391" i="16"/>
  <c r="M391" i="16"/>
  <c r="C392" i="16"/>
  <c r="D392" i="16"/>
  <c r="E392" i="16"/>
  <c r="F392" i="16"/>
  <c r="G392" i="16"/>
  <c r="H392" i="16"/>
  <c r="I392" i="16"/>
  <c r="J392" i="16"/>
  <c r="K392" i="16"/>
  <c r="L392" i="16"/>
  <c r="M392" i="16"/>
  <c r="C393" i="16"/>
  <c r="D393" i="16"/>
  <c r="E393" i="16"/>
  <c r="F393" i="16"/>
  <c r="G393" i="16"/>
  <c r="H393" i="16"/>
  <c r="I393" i="16"/>
  <c r="J393" i="16"/>
  <c r="K393" i="16"/>
  <c r="L393" i="16"/>
  <c r="M393" i="16"/>
  <c r="C394" i="16"/>
  <c r="D394" i="16"/>
  <c r="E394" i="16"/>
  <c r="F394" i="16"/>
  <c r="G394" i="16"/>
  <c r="H394" i="16"/>
  <c r="I394" i="16"/>
  <c r="J394" i="16"/>
  <c r="K394" i="16"/>
  <c r="L394" i="16"/>
  <c r="M394" i="16"/>
  <c r="C395" i="16"/>
  <c r="D395" i="16"/>
  <c r="E395" i="16"/>
  <c r="F395" i="16"/>
  <c r="G395" i="16"/>
  <c r="H395" i="16"/>
  <c r="I395" i="16"/>
  <c r="J395" i="16"/>
  <c r="K395" i="16"/>
  <c r="L395" i="16"/>
  <c r="M395" i="16"/>
  <c r="C396" i="16"/>
  <c r="D396" i="16"/>
  <c r="E396" i="16"/>
  <c r="F396" i="16"/>
  <c r="G396" i="16"/>
  <c r="H396" i="16"/>
  <c r="I396" i="16"/>
  <c r="J396" i="16"/>
  <c r="K396" i="16"/>
  <c r="L396" i="16"/>
  <c r="M396" i="16"/>
  <c r="C397" i="16"/>
  <c r="D397" i="16"/>
  <c r="E397" i="16"/>
  <c r="F397" i="16"/>
  <c r="G397" i="16"/>
  <c r="H397" i="16"/>
  <c r="I397" i="16"/>
  <c r="J397" i="16"/>
  <c r="K397" i="16"/>
  <c r="L397" i="16"/>
  <c r="M397" i="16"/>
  <c r="C398" i="16"/>
  <c r="D398" i="16"/>
  <c r="E398" i="16"/>
  <c r="F398" i="16"/>
  <c r="G398" i="16"/>
  <c r="H398" i="16"/>
  <c r="I398" i="16"/>
  <c r="J398" i="16"/>
  <c r="K398" i="16"/>
  <c r="L398" i="16"/>
  <c r="M398" i="16"/>
  <c r="C399" i="16"/>
  <c r="D399" i="16"/>
  <c r="E399" i="16"/>
  <c r="F399" i="16"/>
  <c r="G399" i="16"/>
  <c r="H399" i="16"/>
  <c r="I399" i="16"/>
  <c r="J399" i="16"/>
  <c r="K399" i="16"/>
  <c r="L399" i="16"/>
  <c r="M399" i="16"/>
  <c r="C400" i="16"/>
  <c r="D400" i="16"/>
  <c r="E400" i="16"/>
  <c r="F400" i="16"/>
  <c r="G400" i="16"/>
  <c r="H400" i="16"/>
  <c r="I400" i="16"/>
  <c r="J400" i="16"/>
  <c r="K400" i="16"/>
  <c r="L400" i="16"/>
  <c r="M400" i="16"/>
  <c r="C401" i="16"/>
  <c r="D401" i="16"/>
  <c r="E401" i="16"/>
  <c r="F401" i="16"/>
  <c r="G401" i="16"/>
  <c r="H401" i="16"/>
  <c r="I401" i="16"/>
  <c r="J401" i="16"/>
  <c r="K401" i="16"/>
  <c r="L401" i="16"/>
  <c r="M401" i="16"/>
  <c r="C402" i="16"/>
  <c r="D402" i="16"/>
  <c r="E402" i="16"/>
  <c r="F402" i="16"/>
  <c r="G402" i="16"/>
  <c r="H402" i="16"/>
  <c r="I402" i="16"/>
  <c r="J402" i="16"/>
  <c r="K402" i="16"/>
  <c r="L402" i="16"/>
  <c r="M402" i="16"/>
  <c r="C403" i="16"/>
  <c r="D403" i="16"/>
  <c r="E403" i="16"/>
  <c r="F403" i="16"/>
  <c r="G403" i="16"/>
  <c r="H403" i="16"/>
  <c r="I403" i="16"/>
  <c r="J403" i="16"/>
  <c r="K403" i="16"/>
  <c r="L403" i="16"/>
  <c r="M403" i="16"/>
  <c r="C404" i="16"/>
  <c r="D404" i="16"/>
  <c r="E404" i="16"/>
  <c r="F404" i="16"/>
  <c r="G404" i="16"/>
  <c r="H404" i="16"/>
  <c r="I404" i="16"/>
  <c r="J404" i="16"/>
  <c r="K404" i="16"/>
  <c r="L404" i="16"/>
  <c r="M404" i="16"/>
  <c r="C405" i="16"/>
  <c r="D405" i="16"/>
  <c r="E405" i="16"/>
  <c r="F405" i="16"/>
  <c r="G405" i="16"/>
  <c r="H405" i="16"/>
  <c r="I405" i="16"/>
  <c r="J405" i="16"/>
  <c r="K405" i="16"/>
  <c r="L405" i="16"/>
  <c r="M405" i="16"/>
  <c r="C406" i="16"/>
  <c r="D406" i="16"/>
  <c r="E406" i="16"/>
  <c r="F406" i="16"/>
  <c r="G406" i="16"/>
  <c r="H406" i="16"/>
  <c r="I406" i="16"/>
  <c r="J406" i="16"/>
  <c r="K406" i="16"/>
  <c r="L406" i="16"/>
  <c r="M406" i="16"/>
  <c r="C407" i="16"/>
  <c r="D407" i="16"/>
  <c r="E407" i="16"/>
  <c r="F407" i="16"/>
  <c r="G407" i="16"/>
  <c r="H407" i="16"/>
  <c r="I407" i="16"/>
  <c r="J407" i="16"/>
  <c r="K407" i="16"/>
  <c r="L407" i="16"/>
  <c r="M407" i="16"/>
  <c r="C408" i="16"/>
  <c r="D408" i="16"/>
  <c r="E408" i="16"/>
  <c r="F408" i="16"/>
  <c r="G408" i="16"/>
  <c r="H408" i="16"/>
  <c r="I408" i="16"/>
  <c r="J408" i="16"/>
  <c r="K408" i="16"/>
  <c r="L408" i="16"/>
  <c r="M408" i="16"/>
  <c r="C409" i="16"/>
  <c r="D409" i="16"/>
  <c r="E409" i="16"/>
  <c r="F409" i="16"/>
  <c r="G409" i="16"/>
  <c r="H409" i="16"/>
  <c r="I409" i="16"/>
  <c r="J409" i="16"/>
  <c r="K409" i="16"/>
  <c r="L409" i="16"/>
  <c r="M409" i="16"/>
  <c r="C410" i="16"/>
  <c r="D410" i="16"/>
  <c r="E410" i="16"/>
  <c r="F410" i="16"/>
  <c r="G410" i="16"/>
  <c r="H410" i="16"/>
  <c r="I410" i="16"/>
  <c r="J410" i="16"/>
  <c r="K410" i="16"/>
  <c r="L410" i="16"/>
  <c r="M410" i="16"/>
  <c r="C411" i="16"/>
  <c r="D411" i="16"/>
  <c r="E411" i="16"/>
  <c r="F411" i="16"/>
  <c r="G411" i="16"/>
  <c r="H411" i="16"/>
  <c r="I411" i="16"/>
  <c r="J411" i="16"/>
  <c r="K411" i="16"/>
  <c r="L411" i="16"/>
  <c r="M411" i="16"/>
  <c r="C412" i="16"/>
  <c r="D412" i="16"/>
  <c r="E412" i="16"/>
  <c r="F412" i="16"/>
  <c r="G412" i="16"/>
  <c r="H412" i="16"/>
  <c r="I412" i="16"/>
  <c r="J412" i="16"/>
  <c r="K412" i="16"/>
  <c r="L412" i="16"/>
  <c r="M412" i="16"/>
  <c r="C413" i="16"/>
  <c r="D413" i="16"/>
  <c r="E413" i="16"/>
  <c r="F413" i="16"/>
  <c r="G413" i="16"/>
  <c r="H413" i="16"/>
  <c r="I413" i="16"/>
  <c r="J413" i="16"/>
  <c r="K413" i="16"/>
  <c r="L413" i="16"/>
  <c r="M413" i="16"/>
  <c r="C414" i="16"/>
  <c r="D414" i="16"/>
  <c r="E414" i="16"/>
  <c r="F414" i="16"/>
  <c r="G414" i="16"/>
  <c r="H414" i="16"/>
  <c r="I414" i="16"/>
  <c r="J414" i="16"/>
  <c r="K414" i="16"/>
  <c r="L414" i="16"/>
  <c r="M414" i="16"/>
  <c r="C415" i="16"/>
  <c r="D415" i="16"/>
  <c r="E415" i="16"/>
  <c r="F415" i="16"/>
  <c r="G415" i="16"/>
  <c r="H415" i="16"/>
  <c r="I415" i="16"/>
  <c r="J415" i="16"/>
  <c r="K415" i="16"/>
  <c r="L415" i="16"/>
  <c r="M415" i="16"/>
  <c r="C416" i="16"/>
  <c r="D416" i="16"/>
  <c r="E416" i="16"/>
  <c r="F416" i="16"/>
  <c r="G416" i="16"/>
  <c r="H416" i="16"/>
  <c r="I416" i="16"/>
  <c r="J416" i="16"/>
  <c r="K416" i="16"/>
  <c r="L416" i="16"/>
  <c r="M416" i="16"/>
  <c r="C417" i="16"/>
  <c r="D417" i="16"/>
  <c r="E417" i="16"/>
  <c r="F417" i="16"/>
  <c r="G417" i="16"/>
  <c r="H417" i="16"/>
  <c r="I417" i="16"/>
  <c r="J417" i="16"/>
  <c r="K417" i="16"/>
  <c r="L417" i="16"/>
  <c r="M417" i="16"/>
  <c r="C418" i="16"/>
  <c r="D418" i="16"/>
  <c r="E418" i="16"/>
  <c r="F418" i="16"/>
  <c r="G418" i="16"/>
  <c r="H418" i="16"/>
  <c r="I418" i="16"/>
  <c r="J418" i="16"/>
  <c r="K418" i="16"/>
  <c r="L418" i="16"/>
  <c r="M418" i="16"/>
  <c r="C419" i="16"/>
  <c r="D419" i="16"/>
  <c r="E419" i="16"/>
  <c r="F419" i="16"/>
  <c r="G419" i="16"/>
  <c r="H419" i="16"/>
  <c r="I419" i="16"/>
  <c r="J419" i="16"/>
  <c r="K419" i="16"/>
  <c r="L419" i="16"/>
  <c r="M419" i="16"/>
  <c r="C420" i="16"/>
  <c r="D420" i="16"/>
  <c r="E420" i="16"/>
  <c r="F420" i="16"/>
  <c r="G420" i="16"/>
  <c r="H420" i="16"/>
  <c r="I420" i="16"/>
  <c r="J420" i="16"/>
  <c r="K420" i="16"/>
  <c r="L420" i="16"/>
  <c r="M420" i="16"/>
  <c r="C421" i="16"/>
  <c r="D421" i="16"/>
  <c r="E421" i="16"/>
  <c r="F421" i="16"/>
  <c r="G421" i="16"/>
  <c r="H421" i="16"/>
  <c r="I421" i="16"/>
  <c r="J421" i="16"/>
  <c r="K421" i="16"/>
  <c r="L421" i="16"/>
  <c r="M421" i="16"/>
  <c r="C422" i="16"/>
  <c r="D422" i="16"/>
  <c r="E422" i="16"/>
  <c r="F422" i="16"/>
  <c r="G422" i="16"/>
  <c r="H422" i="16"/>
  <c r="I422" i="16"/>
  <c r="J422" i="16"/>
  <c r="K422" i="16"/>
  <c r="L422" i="16"/>
  <c r="M422" i="16"/>
  <c r="C423" i="16"/>
  <c r="D423" i="16"/>
  <c r="E423" i="16"/>
  <c r="F423" i="16"/>
  <c r="G423" i="16"/>
  <c r="H423" i="16"/>
  <c r="I423" i="16"/>
  <c r="J423" i="16"/>
  <c r="K423" i="16"/>
  <c r="L423" i="16"/>
  <c r="M423" i="16"/>
  <c r="C424" i="16"/>
  <c r="D424" i="16"/>
  <c r="E424" i="16"/>
  <c r="F424" i="16"/>
  <c r="G424" i="16"/>
  <c r="H424" i="16"/>
  <c r="I424" i="16"/>
  <c r="J424" i="16"/>
  <c r="K424" i="16"/>
  <c r="L424" i="16"/>
  <c r="M424" i="16"/>
  <c r="C425" i="16"/>
  <c r="D425" i="16"/>
  <c r="E425" i="16"/>
  <c r="F425" i="16"/>
  <c r="G425" i="16"/>
  <c r="H425" i="16"/>
  <c r="I425" i="16"/>
  <c r="J425" i="16"/>
  <c r="K425" i="16"/>
  <c r="L425" i="16"/>
  <c r="M425" i="16"/>
  <c r="C426" i="16"/>
  <c r="D426" i="16"/>
  <c r="E426" i="16"/>
  <c r="F426" i="16"/>
  <c r="G426" i="16"/>
  <c r="H426" i="16"/>
  <c r="I426" i="16"/>
  <c r="J426" i="16"/>
  <c r="K426" i="16"/>
  <c r="L426" i="16"/>
  <c r="M426" i="16"/>
  <c r="C427" i="16"/>
  <c r="D427" i="16"/>
  <c r="E427" i="16"/>
  <c r="F427" i="16"/>
  <c r="G427" i="16"/>
  <c r="H427" i="16"/>
  <c r="I427" i="16"/>
  <c r="J427" i="16"/>
  <c r="K427" i="16"/>
  <c r="L427" i="16"/>
  <c r="M427" i="16"/>
  <c r="C428" i="16"/>
  <c r="D428" i="16"/>
  <c r="E428" i="16"/>
  <c r="F428" i="16"/>
  <c r="G428" i="16"/>
  <c r="H428" i="16"/>
  <c r="I428" i="16"/>
  <c r="J428" i="16"/>
  <c r="K428" i="16"/>
  <c r="L428" i="16"/>
  <c r="M428" i="16"/>
  <c r="C429" i="16"/>
  <c r="D429" i="16"/>
  <c r="E429" i="16"/>
  <c r="F429" i="16"/>
  <c r="G429" i="16"/>
  <c r="H429" i="16"/>
  <c r="I429" i="16"/>
  <c r="J429" i="16"/>
  <c r="K429" i="16"/>
  <c r="L429" i="16"/>
  <c r="M429" i="16"/>
  <c r="C430" i="16"/>
  <c r="D430" i="16"/>
  <c r="E430" i="16"/>
  <c r="F430" i="16"/>
  <c r="G430" i="16"/>
  <c r="H430" i="16"/>
  <c r="I430" i="16"/>
  <c r="J430" i="16"/>
  <c r="K430" i="16"/>
  <c r="L430" i="16"/>
  <c r="M430" i="16"/>
  <c r="C431" i="16"/>
  <c r="D431" i="16"/>
  <c r="E431" i="16"/>
  <c r="F431" i="16"/>
  <c r="G431" i="16"/>
  <c r="H431" i="16"/>
  <c r="I431" i="16"/>
  <c r="J431" i="16"/>
  <c r="K431" i="16"/>
  <c r="L431" i="16"/>
  <c r="M431" i="16"/>
  <c r="C432" i="16"/>
  <c r="D432" i="16"/>
  <c r="E432" i="16"/>
  <c r="F432" i="16"/>
  <c r="G432" i="16"/>
  <c r="H432" i="16"/>
  <c r="I432" i="16"/>
  <c r="J432" i="16"/>
  <c r="K432" i="16"/>
  <c r="L432" i="16"/>
  <c r="M432" i="16"/>
  <c r="C433" i="16"/>
  <c r="D433" i="16"/>
  <c r="E433" i="16"/>
  <c r="F433" i="16"/>
  <c r="G433" i="16"/>
  <c r="H433" i="16"/>
  <c r="I433" i="16"/>
  <c r="J433" i="16"/>
  <c r="K433" i="16"/>
  <c r="L433" i="16"/>
  <c r="M433" i="16"/>
  <c r="C434" i="16"/>
  <c r="D434" i="16"/>
  <c r="E434" i="16"/>
  <c r="F434" i="16"/>
  <c r="G434" i="16"/>
  <c r="H434" i="16"/>
  <c r="I434" i="16"/>
  <c r="J434" i="16"/>
  <c r="K434" i="16"/>
  <c r="L434" i="16"/>
  <c r="M434" i="16"/>
  <c r="C435" i="16"/>
  <c r="D435" i="16"/>
  <c r="E435" i="16"/>
  <c r="F435" i="16"/>
  <c r="G435" i="16"/>
  <c r="H435" i="16"/>
  <c r="I435" i="16"/>
  <c r="J435" i="16"/>
  <c r="K435" i="16"/>
  <c r="L435" i="16"/>
  <c r="M435" i="16"/>
  <c r="C436" i="16"/>
  <c r="D436" i="16"/>
  <c r="E436" i="16"/>
  <c r="F436" i="16"/>
  <c r="G436" i="16"/>
  <c r="H436" i="16"/>
  <c r="I436" i="16"/>
  <c r="J436" i="16"/>
  <c r="K436" i="16"/>
  <c r="L436" i="16"/>
  <c r="M436" i="16"/>
  <c r="C437" i="16"/>
  <c r="D437" i="16"/>
  <c r="E437" i="16"/>
  <c r="F437" i="16"/>
  <c r="G437" i="16"/>
  <c r="H437" i="16"/>
  <c r="I437" i="16"/>
  <c r="J437" i="16"/>
  <c r="K437" i="16"/>
  <c r="L437" i="16"/>
  <c r="M437" i="16"/>
  <c r="C438" i="16"/>
  <c r="D438" i="16"/>
  <c r="E438" i="16"/>
  <c r="F438" i="16"/>
  <c r="G438" i="16"/>
  <c r="H438" i="16"/>
  <c r="I438" i="16"/>
  <c r="J438" i="16"/>
  <c r="K438" i="16"/>
  <c r="L438" i="16"/>
  <c r="M438" i="16"/>
  <c r="C439" i="16"/>
  <c r="D439" i="16"/>
  <c r="E439" i="16"/>
  <c r="F439" i="16"/>
  <c r="G439" i="16"/>
  <c r="H439" i="16"/>
  <c r="I439" i="16"/>
  <c r="J439" i="16"/>
  <c r="K439" i="16"/>
  <c r="L439" i="16"/>
  <c r="M439" i="16"/>
  <c r="C440" i="16"/>
  <c r="D440" i="16"/>
  <c r="E440" i="16"/>
  <c r="F440" i="16"/>
  <c r="G440" i="16"/>
  <c r="H440" i="16"/>
  <c r="I440" i="16"/>
  <c r="J440" i="16"/>
  <c r="K440" i="16"/>
  <c r="L440" i="16"/>
  <c r="M440" i="16"/>
  <c r="C441" i="16"/>
  <c r="D441" i="16"/>
  <c r="E441" i="16"/>
  <c r="F441" i="16"/>
  <c r="G441" i="16"/>
  <c r="H441" i="16"/>
  <c r="I441" i="16"/>
  <c r="J441" i="16"/>
  <c r="K441" i="16"/>
  <c r="L441" i="16"/>
  <c r="M441" i="16"/>
  <c r="C442" i="16"/>
  <c r="D442" i="16"/>
  <c r="E442" i="16"/>
  <c r="F442" i="16"/>
  <c r="G442" i="16"/>
  <c r="H442" i="16"/>
  <c r="I442" i="16"/>
  <c r="J442" i="16"/>
  <c r="K442" i="16"/>
  <c r="L442" i="16"/>
  <c r="M442" i="16"/>
  <c r="C443" i="16"/>
  <c r="D443" i="16"/>
  <c r="E443" i="16"/>
  <c r="F443" i="16"/>
  <c r="G443" i="16"/>
  <c r="H443" i="16"/>
  <c r="I443" i="16"/>
  <c r="J443" i="16"/>
  <c r="K443" i="16"/>
  <c r="L443" i="16"/>
  <c r="M443" i="16"/>
  <c r="C444" i="16"/>
  <c r="D444" i="16"/>
  <c r="E444" i="16"/>
  <c r="F444" i="16"/>
  <c r="G444" i="16"/>
  <c r="H444" i="16"/>
  <c r="I444" i="16"/>
  <c r="J444" i="16"/>
  <c r="K444" i="16"/>
  <c r="L444" i="16"/>
  <c r="M444" i="16"/>
  <c r="C445" i="16"/>
  <c r="D445" i="16"/>
  <c r="E445" i="16"/>
  <c r="F445" i="16"/>
  <c r="G445" i="16"/>
  <c r="H445" i="16"/>
  <c r="I445" i="16"/>
  <c r="J445" i="16"/>
  <c r="K445" i="16"/>
  <c r="L445" i="16"/>
  <c r="M445" i="16"/>
  <c r="C446" i="16"/>
  <c r="D446" i="16"/>
  <c r="E446" i="16"/>
  <c r="F446" i="16"/>
  <c r="G446" i="16"/>
  <c r="H446" i="16"/>
  <c r="I446" i="16"/>
  <c r="J446" i="16"/>
  <c r="K446" i="16"/>
  <c r="L446" i="16"/>
  <c r="M446" i="16"/>
  <c r="C447" i="16"/>
  <c r="D447" i="16"/>
  <c r="E447" i="16"/>
  <c r="F447" i="16"/>
  <c r="G447" i="16"/>
  <c r="H447" i="16"/>
  <c r="I447" i="16"/>
  <c r="J447" i="16"/>
  <c r="K447" i="16"/>
  <c r="L447" i="16"/>
  <c r="M447" i="16"/>
  <c r="C448" i="16"/>
  <c r="D448" i="16"/>
  <c r="E448" i="16"/>
  <c r="F448" i="16"/>
  <c r="G448" i="16"/>
  <c r="H448" i="16"/>
  <c r="I448" i="16"/>
  <c r="J448" i="16"/>
  <c r="K448" i="16"/>
  <c r="L448" i="16"/>
  <c r="M448" i="16"/>
  <c r="C449" i="16"/>
  <c r="D449" i="16"/>
  <c r="E449" i="16"/>
  <c r="F449" i="16"/>
  <c r="G449" i="16"/>
  <c r="H449" i="16"/>
  <c r="I449" i="16"/>
  <c r="J449" i="16"/>
  <c r="K449" i="16"/>
  <c r="L449" i="16"/>
  <c r="M449" i="16"/>
  <c r="C450" i="16"/>
  <c r="D450" i="16"/>
  <c r="E450" i="16"/>
  <c r="F450" i="16"/>
  <c r="G450" i="16"/>
  <c r="H450" i="16"/>
  <c r="I450" i="16"/>
  <c r="J450" i="16"/>
  <c r="K450" i="16"/>
  <c r="L450" i="16"/>
  <c r="M450" i="16"/>
  <c r="C451" i="16"/>
  <c r="D451" i="16"/>
  <c r="E451" i="16"/>
  <c r="F451" i="16"/>
  <c r="G451" i="16"/>
  <c r="H451" i="16"/>
  <c r="I451" i="16"/>
  <c r="J451" i="16"/>
  <c r="K451" i="16"/>
  <c r="L451" i="16"/>
  <c r="M451" i="16"/>
  <c r="C452" i="16"/>
  <c r="D452" i="16"/>
  <c r="E452" i="16"/>
  <c r="F452" i="16"/>
  <c r="G452" i="16"/>
  <c r="H452" i="16"/>
  <c r="I452" i="16"/>
  <c r="J452" i="16"/>
  <c r="K452" i="16"/>
  <c r="L452" i="16"/>
  <c r="M452" i="16"/>
  <c r="C453" i="16"/>
  <c r="D453" i="16"/>
  <c r="E453" i="16"/>
  <c r="F453" i="16"/>
  <c r="G453" i="16"/>
  <c r="H453" i="16"/>
  <c r="I453" i="16"/>
  <c r="J453" i="16"/>
  <c r="K453" i="16"/>
  <c r="L453" i="16"/>
  <c r="M453" i="16"/>
  <c r="C454" i="16"/>
  <c r="D454" i="16"/>
  <c r="E454" i="16"/>
  <c r="F454" i="16"/>
  <c r="G454" i="16"/>
  <c r="H454" i="16"/>
  <c r="I454" i="16"/>
  <c r="J454" i="16"/>
  <c r="K454" i="16"/>
  <c r="L454" i="16"/>
  <c r="M454" i="16"/>
  <c r="C455" i="16"/>
  <c r="D455" i="16"/>
  <c r="E455" i="16"/>
  <c r="F455" i="16"/>
  <c r="G455" i="16"/>
  <c r="H455" i="16"/>
  <c r="I455" i="16"/>
  <c r="J455" i="16"/>
  <c r="K455" i="16"/>
  <c r="L455" i="16"/>
  <c r="M455" i="16"/>
  <c r="C456" i="16"/>
  <c r="D456" i="16"/>
  <c r="E456" i="16"/>
  <c r="F456" i="16"/>
  <c r="G456" i="16"/>
  <c r="H456" i="16"/>
  <c r="I456" i="16"/>
  <c r="J456" i="16"/>
  <c r="K456" i="16"/>
  <c r="L456" i="16"/>
  <c r="M456" i="16"/>
  <c r="C457" i="16"/>
  <c r="D457" i="16"/>
  <c r="E457" i="16"/>
  <c r="F457" i="16"/>
  <c r="G457" i="16"/>
  <c r="H457" i="16"/>
  <c r="I457" i="16"/>
  <c r="J457" i="16"/>
  <c r="K457" i="16"/>
  <c r="L457" i="16"/>
  <c r="M457" i="16"/>
  <c r="C458" i="16"/>
  <c r="D458" i="16"/>
  <c r="E458" i="16"/>
  <c r="F458" i="16"/>
  <c r="G458" i="16"/>
  <c r="H458" i="16"/>
  <c r="I458" i="16"/>
  <c r="J458" i="16"/>
  <c r="K458" i="16"/>
  <c r="L458" i="16"/>
  <c r="M458" i="16"/>
  <c r="C459" i="16"/>
  <c r="D459" i="16"/>
  <c r="E459" i="16"/>
  <c r="F459" i="16"/>
  <c r="G459" i="16"/>
  <c r="H459" i="16"/>
  <c r="I459" i="16"/>
  <c r="J459" i="16"/>
  <c r="K459" i="16"/>
  <c r="L459" i="16"/>
  <c r="M459" i="16"/>
  <c r="C460" i="16"/>
  <c r="D460" i="16"/>
  <c r="E460" i="16"/>
  <c r="F460" i="16"/>
  <c r="G460" i="16"/>
  <c r="H460" i="16"/>
  <c r="I460" i="16"/>
  <c r="J460" i="16"/>
  <c r="K460" i="16"/>
  <c r="L460" i="16"/>
  <c r="M460" i="16"/>
  <c r="C461" i="16"/>
  <c r="D461" i="16"/>
  <c r="E461" i="16"/>
  <c r="F461" i="16"/>
  <c r="G461" i="16"/>
  <c r="H461" i="16"/>
  <c r="I461" i="16"/>
  <c r="J461" i="16"/>
  <c r="K461" i="16"/>
  <c r="L461" i="16"/>
  <c r="M461" i="16"/>
  <c r="C462" i="16"/>
  <c r="D462" i="16"/>
  <c r="E462" i="16"/>
  <c r="F462" i="16"/>
  <c r="G462" i="16"/>
  <c r="H462" i="16"/>
  <c r="I462" i="16"/>
  <c r="J462" i="16"/>
  <c r="K462" i="16"/>
  <c r="L462" i="16"/>
  <c r="M462" i="16"/>
  <c r="C463" i="16"/>
  <c r="D463" i="16"/>
  <c r="E463" i="16"/>
  <c r="F463" i="16"/>
  <c r="G463" i="16"/>
  <c r="H463" i="16"/>
  <c r="I463" i="16"/>
  <c r="J463" i="16"/>
  <c r="K463" i="16"/>
  <c r="L463" i="16"/>
  <c r="M463" i="16"/>
  <c r="C464" i="16"/>
  <c r="D464" i="16"/>
  <c r="E464" i="16"/>
  <c r="F464" i="16"/>
  <c r="G464" i="16"/>
  <c r="H464" i="16"/>
  <c r="I464" i="16"/>
  <c r="J464" i="16"/>
  <c r="K464" i="16"/>
  <c r="L464" i="16"/>
  <c r="M464" i="16"/>
  <c r="C465" i="16"/>
  <c r="D465" i="16"/>
  <c r="E465" i="16"/>
  <c r="F465" i="16"/>
  <c r="G465" i="16"/>
  <c r="H465" i="16"/>
  <c r="I465" i="16"/>
  <c r="J465" i="16"/>
  <c r="K465" i="16"/>
  <c r="L465" i="16"/>
  <c r="M465" i="16"/>
  <c r="C466" i="16"/>
  <c r="D466" i="16"/>
  <c r="E466" i="16"/>
  <c r="F466" i="16"/>
  <c r="G466" i="16"/>
  <c r="H466" i="16"/>
  <c r="I466" i="16"/>
  <c r="J466" i="16"/>
  <c r="K466" i="16"/>
  <c r="L466" i="16"/>
  <c r="M466" i="16"/>
  <c r="C467" i="16"/>
  <c r="D467" i="16"/>
  <c r="E467" i="16"/>
  <c r="F467" i="16"/>
  <c r="G467" i="16"/>
  <c r="H467" i="16"/>
  <c r="I467" i="16"/>
  <c r="J467" i="16"/>
  <c r="K467" i="16"/>
  <c r="L467" i="16"/>
  <c r="M467" i="16"/>
  <c r="C468" i="16"/>
  <c r="D468" i="16"/>
  <c r="E468" i="16"/>
  <c r="F468" i="16"/>
  <c r="G468" i="16"/>
  <c r="H468" i="16"/>
  <c r="I468" i="16"/>
  <c r="J468" i="16"/>
  <c r="K468" i="16"/>
  <c r="L468" i="16"/>
  <c r="M468" i="16"/>
  <c r="C469" i="16"/>
  <c r="D469" i="16"/>
  <c r="E469" i="16"/>
  <c r="F469" i="16"/>
  <c r="G469" i="16"/>
  <c r="H469" i="16"/>
  <c r="I469" i="16"/>
  <c r="J469" i="16"/>
  <c r="K469" i="16"/>
  <c r="L469" i="16"/>
  <c r="M469" i="16"/>
  <c r="C470" i="16"/>
  <c r="D470" i="16"/>
  <c r="E470" i="16"/>
  <c r="F470" i="16"/>
  <c r="G470" i="16"/>
  <c r="H470" i="16"/>
  <c r="I470" i="16"/>
  <c r="J470" i="16"/>
  <c r="K470" i="16"/>
  <c r="L470" i="16"/>
  <c r="M470" i="16"/>
  <c r="C471" i="16"/>
  <c r="D471" i="16"/>
  <c r="E471" i="16"/>
  <c r="F471" i="16"/>
  <c r="G471" i="16"/>
  <c r="H471" i="16"/>
  <c r="I471" i="16"/>
  <c r="J471" i="16"/>
  <c r="K471" i="16"/>
  <c r="L471" i="16"/>
  <c r="M471" i="16"/>
  <c r="C472" i="16"/>
  <c r="D472" i="16"/>
  <c r="E472" i="16"/>
  <c r="F472" i="16"/>
  <c r="G472" i="16"/>
  <c r="H472" i="16"/>
  <c r="I472" i="16"/>
  <c r="J472" i="16"/>
  <c r="K472" i="16"/>
  <c r="L472" i="16"/>
  <c r="M472" i="16"/>
  <c r="C473" i="16"/>
  <c r="D473" i="16"/>
  <c r="E473" i="16"/>
  <c r="F473" i="16"/>
  <c r="G473" i="16"/>
  <c r="H473" i="16"/>
  <c r="I473" i="16"/>
  <c r="J473" i="16"/>
  <c r="K473" i="16"/>
  <c r="L473" i="16"/>
  <c r="M473" i="16"/>
  <c r="C474" i="16"/>
  <c r="D474" i="16"/>
  <c r="E474" i="16"/>
  <c r="F474" i="16"/>
  <c r="G474" i="16"/>
  <c r="H474" i="16"/>
  <c r="I474" i="16"/>
  <c r="J474" i="16"/>
  <c r="K474" i="16"/>
  <c r="L474" i="16"/>
  <c r="M474" i="16"/>
  <c r="C475" i="16"/>
  <c r="D475" i="16"/>
  <c r="E475" i="16"/>
  <c r="F475" i="16"/>
  <c r="G475" i="16"/>
  <c r="H475" i="16"/>
  <c r="I475" i="16"/>
  <c r="J475" i="16"/>
  <c r="K475" i="16"/>
  <c r="L475" i="16"/>
  <c r="M475" i="16"/>
  <c r="C476" i="16"/>
  <c r="D476" i="16"/>
  <c r="E476" i="16"/>
  <c r="F476" i="16"/>
  <c r="G476" i="16"/>
  <c r="H476" i="16"/>
  <c r="I476" i="16"/>
  <c r="J476" i="16"/>
  <c r="K476" i="16"/>
  <c r="L476" i="16"/>
  <c r="M476" i="16"/>
  <c r="C477" i="16"/>
  <c r="D477" i="16"/>
  <c r="E477" i="16"/>
  <c r="F477" i="16"/>
  <c r="G477" i="16"/>
  <c r="H477" i="16"/>
  <c r="I477" i="16"/>
  <c r="J477" i="16"/>
  <c r="K477" i="16"/>
  <c r="L477" i="16"/>
  <c r="M477" i="16"/>
  <c r="C478" i="16"/>
  <c r="D478" i="16"/>
  <c r="E478" i="16"/>
  <c r="F478" i="16"/>
  <c r="G478" i="16"/>
  <c r="H478" i="16"/>
  <c r="I478" i="16"/>
  <c r="J478" i="16"/>
  <c r="K478" i="16"/>
  <c r="L478" i="16"/>
  <c r="M478" i="16"/>
  <c r="C479" i="16"/>
  <c r="D479" i="16"/>
  <c r="E479" i="16"/>
  <c r="F479" i="16"/>
  <c r="G479" i="16"/>
  <c r="H479" i="16"/>
  <c r="I479" i="16"/>
  <c r="J479" i="16"/>
  <c r="K479" i="16"/>
  <c r="L479" i="16"/>
  <c r="M479" i="16"/>
  <c r="C480" i="16"/>
  <c r="D480" i="16"/>
  <c r="E480" i="16"/>
  <c r="F480" i="16"/>
  <c r="G480" i="16"/>
  <c r="H480" i="16"/>
  <c r="I480" i="16"/>
  <c r="J480" i="16"/>
  <c r="K480" i="16"/>
  <c r="L480" i="16"/>
  <c r="M480" i="16"/>
  <c r="C481" i="16"/>
  <c r="D481" i="16"/>
  <c r="E481" i="16"/>
  <c r="F481" i="16"/>
  <c r="G481" i="16"/>
  <c r="H481" i="16"/>
  <c r="I481" i="16"/>
  <c r="J481" i="16"/>
  <c r="K481" i="16"/>
  <c r="L481" i="16"/>
  <c r="M481" i="16"/>
  <c r="C482" i="16"/>
  <c r="D482" i="16"/>
  <c r="E482" i="16"/>
  <c r="F482" i="16"/>
  <c r="G482" i="16"/>
  <c r="H482" i="16"/>
  <c r="I482" i="16"/>
  <c r="J482" i="16"/>
  <c r="K482" i="16"/>
  <c r="L482" i="16"/>
  <c r="M482" i="16"/>
  <c r="C483" i="16"/>
  <c r="D483" i="16"/>
  <c r="E483" i="16"/>
  <c r="F483" i="16"/>
  <c r="G483" i="16"/>
  <c r="H483" i="16"/>
  <c r="I483" i="16"/>
  <c r="J483" i="16"/>
  <c r="K483" i="16"/>
  <c r="L483" i="16"/>
  <c r="M483" i="16"/>
  <c r="C484" i="16"/>
  <c r="D484" i="16"/>
  <c r="E484" i="16"/>
  <c r="F484" i="16"/>
  <c r="G484" i="16"/>
  <c r="H484" i="16"/>
  <c r="I484" i="16"/>
  <c r="J484" i="16"/>
  <c r="K484" i="16"/>
  <c r="L484" i="16"/>
  <c r="M484" i="16"/>
  <c r="C485" i="16"/>
  <c r="D485" i="16"/>
  <c r="E485" i="16"/>
  <c r="F485" i="16"/>
  <c r="G485" i="16"/>
  <c r="H485" i="16"/>
  <c r="I485" i="16"/>
  <c r="J485" i="16"/>
  <c r="K485" i="16"/>
  <c r="L485" i="16"/>
  <c r="M485" i="16"/>
  <c r="C486" i="16"/>
  <c r="D486" i="16"/>
  <c r="E486" i="16"/>
  <c r="F486" i="16"/>
  <c r="G486" i="16"/>
  <c r="H486" i="16"/>
  <c r="I486" i="16"/>
  <c r="J486" i="16"/>
  <c r="K486" i="16"/>
  <c r="L486" i="16"/>
  <c r="M486" i="16"/>
  <c r="C487" i="16"/>
  <c r="D487" i="16"/>
  <c r="E487" i="16"/>
  <c r="F487" i="16"/>
  <c r="G487" i="16"/>
  <c r="H487" i="16"/>
  <c r="I487" i="16"/>
  <c r="J487" i="16"/>
  <c r="K487" i="16"/>
  <c r="L487" i="16"/>
  <c r="M487" i="16"/>
  <c r="C488" i="16"/>
  <c r="D488" i="16"/>
  <c r="E488" i="16"/>
  <c r="F488" i="16"/>
  <c r="G488" i="16"/>
  <c r="H488" i="16"/>
  <c r="I488" i="16"/>
  <c r="J488" i="16"/>
  <c r="K488" i="16"/>
  <c r="L488" i="16"/>
  <c r="M488" i="16"/>
  <c r="C489" i="16"/>
  <c r="D489" i="16"/>
  <c r="E489" i="16"/>
  <c r="F489" i="16"/>
  <c r="G489" i="16"/>
  <c r="H489" i="16"/>
  <c r="I489" i="16"/>
  <c r="J489" i="16"/>
  <c r="K489" i="16"/>
  <c r="L489" i="16"/>
  <c r="M489" i="16"/>
  <c r="C490" i="16"/>
  <c r="D490" i="16"/>
  <c r="E490" i="16"/>
  <c r="F490" i="16"/>
  <c r="G490" i="16"/>
  <c r="H490" i="16"/>
  <c r="I490" i="16"/>
  <c r="J490" i="16"/>
  <c r="K490" i="16"/>
  <c r="L490" i="16"/>
  <c r="M490" i="16"/>
  <c r="C491" i="16"/>
  <c r="D491" i="16"/>
  <c r="E491" i="16"/>
  <c r="F491" i="16"/>
  <c r="G491" i="16"/>
  <c r="H491" i="16"/>
  <c r="I491" i="16"/>
  <c r="J491" i="16"/>
  <c r="K491" i="16"/>
  <c r="L491" i="16"/>
  <c r="M491" i="16"/>
  <c r="C492" i="16"/>
  <c r="D492" i="16"/>
  <c r="E492" i="16"/>
  <c r="F492" i="16"/>
  <c r="G492" i="16"/>
  <c r="H492" i="16"/>
  <c r="I492" i="16"/>
  <c r="J492" i="16"/>
  <c r="K492" i="16"/>
  <c r="L492" i="16"/>
  <c r="M492" i="16"/>
  <c r="C493" i="16"/>
  <c r="D493" i="16"/>
  <c r="E493" i="16"/>
  <c r="F493" i="16"/>
  <c r="G493" i="16"/>
  <c r="H493" i="16"/>
  <c r="I493" i="16"/>
  <c r="J493" i="16"/>
  <c r="K493" i="16"/>
  <c r="L493" i="16"/>
  <c r="M493" i="16"/>
  <c r="C494" i="16"/>
  <c r="D494" i="16"/>
  <c r="E494" i="16"/>
  <c r="F494" i="16"/>
  <c r="G494" i="16"/>
  <c r="H494" i="16"/>
  <c r="I494" i="16"/>
  <c r="J494" i="16"/>
  <c r="K494" i="16"/>
  <c r="L494" i="16"/>
  <c r="M494" i="16"/>
  <c r="C495" i="16"/>
  <c r="D495" i="16"/>
  <c r="E495" i="16"/>
  <c r="F495" i="16"/>
  <c r="G495" i="16"/>
  <c r="H495" i="16"/>
  <c r="I495" i="16"/>
  <c r="J495" i="16"/>
  <c r="K495" i="16"/>
  <c r="L495" i="16"/>
  <c r="M495" i="16"/>
  <c r="C496" i="16"/>
  <c r="D496" i="16"/>
  <c r="E496" i="16"/>
  <c r="F496" i="16"/>
  <c r="G496" i="16"/>
  <c r="H496" i="16"/>
  <c r="I496" i="16"/>
  <c r="J496" i="16"/>
  <c r="K496" i="16"/>
  <c r="L496" i="16"/>
  <c r="M496" i="16"/>
  <c r="C497" i="16"/>
  <c r="D497" i="16"/>
  <c r="E497" i="16"/>
  <c r="F497" i="16"/>
  <c r="G497" i="16"/>
  <c r="H497" i="16"/>
  <c r="I497" i="16"/>
  <c r="J497" i="16"/>
  <c r="K497" i="16"/>
  <c r="L497" i="16"/>
  <c r="M497" i="16"/>
  <c r="C498" i="16"/>
  <c r="D498" i="16"/>
  <c r="E498" i="16"/>
  <c r="F498" i="16"/>
  <c r="G498" i="16"/>
  <c r="H498" i="16"/>
  <c r="I498" i="16"/>
  <c r="J498" i="16"/>
  <c r="K498" i="16"/>
  <c r="L498" i="16"/>
  <c r="M498" i="16"/>
  <c r="C499" i="16"/>
  <c r="D499" i="16"/>
  <c r="E499" i="16"/>
  <c r="F499" i="16"/>
  <c r="G499" i="16"/>
  <c r="H499" i="16"/>
  <c r="I499" i="16"/>
  <c r="J499" i="16"/>
  <c r="K499" i="16"/>
  <c r="L499" i="16"/>
  <c r="M499" i="16"/>
  <c r="C500" i="16"/>
  <c r="D500" i="16"/>
  <c r="E500" i="16"/>
  <c r="F500" i="16"/>
  <c r="G500" i="16"/>
  <c r="H500" i="16"/>
  <c r="I500" i="16"/>
  <c r="J500" i="16"/>
  <c r="K500" i="16"/>
  <c r="L500" i="16"/>
  <c r="M500" i="16"/>
  <c r="C501" i="16"/>
  <c r="D501" i="16"/>
  <c r="E501" i="16"/>
  <c r="F501" i="16"/>
  <c r="G501" i="16"/>
  <c r="H501" i="16"/>
  <c r="I501" i="16"/>
  <c r="J501" i="16"/>
  <c r="K501" i="16"/>
  <c r="L501" i="16"/>
  <c r="M501" i="16"/>
  <c r="C502" i="16"/>
  <c r="D502" i="16"/>
  <c r="E502" i="16"/>
  <c r="F502" i="16"/>
  <c r="G502" i="16"/>
  <c r="H502" i="16"/>
  <c r="I502" i="16"/>
  <c r="J502" i="16"/>
  <c r="K502" i="16"/>
  <c r="L502" i="16"/>
  <c r="M502" i="16"/>
  <c r="C503" i="16"/>
  <c r="D503" i="16"/>
  <c r="E503" i="16"/>
  <c r="F503" i="16"/>
  <c r="G503" i="16"/>
  <c r="H503" i="16"/>
  <c r="I503" i="16"/>
  <c r="J503" i="16"/>
  <c r="K503" i="16"/>
  <c r="L503" i="16"/>
  <c r="M503" i="16"/>
  <c r="C504" i="16"/>
  <c r="D504" i="16"/>
  <c r="E504" i="16"/>
  <c r="F504" i="16"/>
  <c r="G504" i="16"/>
  <c r="H504" i="16"/>
  <c r="I504" i="16"/>
  <c r="J504" i="16"/>
  <c r="K504" i="16"/>
  <c r="L504" i="16"/>
  <c r="M504" i="16"/>
  <c r="C505" i="16"/>
  <c r="D505" i="16"/>
  <c r="E505" i="16"/>
  <c r="F505" i="16"/>
  <c r="G505" i="16"/>
  <c r="H505" i="16"/>
  <c r="I505" i="16"/>
  <c r="J505" i="16"/>
  <c r="K505" i="16"/>
  <c r="L505" i="16"/>
  <c r="M505" i="16"/>
  <c r="C506" i="16"/>
  <c r="D506" i="16"/>
  <c r="E506" i="16"/>
  <c r="F506" i="16"/>
  <c r="G506" i="16"/>
  <c r="H506" i="16"/>
  <c r="I506" i="16"/>
  <c r="J506" i="16"/>
  <c r="K506" i="16"/>
  <c r="L506" i="16"/>
  <c r="M506" i="16"/>
  <c r="C507" i="16"/>
  <c r="D507" i="16"/>
  <c r="E507" i="16"/>
  <c r="F507" i="16"/>
  <c r="G507" i="16"/>
  <c r="H507" i="16"/>
  <c r="I507" i="16"/>
  <c r="J507" i="16"/>
  <c r="K507" i="16"/>
  <c r="L507" i="16"/>
  <c r="M507" i="16"/>
  <c r="C508" i="16"/>
  <c r="D508" i="16"/>
  <c r="E508" i="16"/>
  <c r="F508" i="16"/>
  <c r="G508" i="16"/>
  <c r="H508" i="16"/>
  <c r="I508" i="16"/>
  <c r="J508" i="16"/>
  <c r="K508" i="16"/>
  <c r="L508" i="16"/>
  <c r="M508" i="16"/>
  <c r="C509" i="16"/>
  <c r="D509" i="16"/>
  <c r="E509" i="16"/>
  <c r="F509" i="16"/>
  <c r="G509" i="16"/>
  <c r="H509" i="16"/>
  <c r="I509" i="16"/>
  <c r="J509" i="16"/>
  <c r="K509" i="16"/>
  <c r="L509" i="16"/>
  <c r="M509" i="16"/>
  <c r="C510" i="16"/>
  <c r="D510" i="16"/>
  <c r="E510" i="16"/>
  <c r="F510" i="16"/>
  <c r="G510" i="16"/>
  <c r="H510" i="16"/>
  <c r="I510" i="16"/>
  <c r="J510" i="16"/>
  <c r="K510" i="16"/>
  <c r="L510" i="16"/>
  <c r="M510" i="16"/>
  <c r="C511" i="16"/>
  <c r="D511" i="16"/>
  <c r="E511" i="16"/>
  <c r="F511" i="16"/>
  <c r="G511" i="16"/>
  <c r="H511" i="16"/>
  <c r="I511" i="16"/>
  <c r="J511" i="16"/>
  <c r="K511" i="16"/>
  <c r="L511" i="16"/>
  <c r="M511" i="16"/>
  <c r="C512" i="16"/>
  <c r="D512" i="16"/>
  <c r="E512" i="16"/>
  <c r="F512" i="16"/>
  <c r="G512" i="16"/>
  <c r="H512" i="16"/>
  <c r="I512" i="16"/>
  <c r="J512" i="16"/>
  <c r="K512" i="16"/>
  <c r="L512" i="16"/>
  <c r="M512" i="16"/>
  <c r="C513" i="16"/>
  <c r="D513" i="16"/>
  <c r="E513" i="16"/>
  <c r="F513" i="16"/>
  <c r="G513" i="16"/>
  <c r="H513" i="16"/>
  <c r="I513" i="16"/>
  <c r="J513" i="16"/>
  <c r="K513" i="16"/>
  <c r="L513" i="16"/>
  <c r="M513" i="16"/>
  <c r="C514" i="16"/>
  <c r="D514" i="16"/>
  <c r="E514" i="16"/>
  <c r="F514" i="16"/>
  <c r="G514" i="16"/>
  <c r="H514" i="16"/>
  <c r="I514" i="16"/>
  <c r="J514" i="16"/>
  <c r="K514" i="16"/>
  <c r="L514" i="16"/>
  <c r="M514" i="16"/>
  <c r="C515" i="16"/>
  <c r="D515" i="16"/>
  <c r="E515" i="16"/>
  <c r="F515" i="16"/>
  <c r="G515" i="16"/>
  <c r="H515" i="16"/>
  <c r="I515" i="16"/>
  <c r="J515" i="16"/>
  <c r="K515" i="16"/>
  <c r="L515" i="16"/>
  <c r="M515" i="16"/>
  <c r="C516" i="16"/>
  <c r="D516" i="16"/>
  <c r="E516" i="16"/>
  <c r="F516" i="16"/>
  <c r="G516" i="16"/>
  <c r="H516" i="16"/>
  <c r="I516" i="16"/>
  <c r="J516" i="16"/>
  <c r="K516" i="16"/>
  <c r="L516" i="16"/>
  <c r="M516" i="16"/>
  <c r="C517" i="16"/>
  <c r="D517" i="16"/>
  <c r="E517" i="16"/>
  <c r="F517" i="16"/>
  <c r="G517" i="16"/>
  <c r="H517" i="16"/>
  <c r="I517" i="16"/>
  <c r="J517" i="16"/>
  <c r="K517" i="16"/>
  <c r="L517" i="16"/>
  <c r="M517" i="16"/>
  <c r="C518" i="16"/>
  <c r="D518" i="16"/>
  <c r="E518" i="16"/>
  <c r="F518" i="16"/>
  <c r="G518" i="16"/>
  <c r="H518" i="16"/>
  <c r="I518" i="16"/>
  <c r="J518" i="16"/>
  <c r="K518" i="16"/>
  <c r="L518" i="16"/>
  <c r="M518" i="16"/>
  <c r="C519" i="16"/>
  <c r="D519" i="16"/>
  <c r="E519" i="16"/>
  <c r="F519" i="16"/>
  <c r="G519" i="16"/>
  <c r="H519" i="16"/>
  <c r="I519" i="16"/>
  <c r="J519" i="16"/>
  <c r="K519" i="16"/>
  <c r="L519" i="16"/>
  <c r="M519" i="16"/>
  <c r="C520" i="16"/>
  <c r="D520" i="16"/>
  <c r="E520" i="16"/>
  <c r="F520" i="16"/>
  <c r="G520" i="16"/>
  <c r="H520" i="16"/>
  <c r="I520" i="16"/>
  <c r="J520" i="16"/>
  <c r="K520" i="16"/>
  <c r="L520" i="16"/>
  <c r="M520" i="16"/>
  <c r="C521" i="16"/>
  <c r="D521" i="16"/>
  <c r="E521" i="16"/>
  <c r="F521" i="16"/>
  <c r="G521" i="16"/>
  <c r="H521" i="16"/>
  <c r="I521" i="16"/>
  <c r="J521" i="16"/>
  <c r="K521" i="16"/>
  <c r="L521" i="16"/>
  <c r="M521" i="16"/>
  <c r="C522" i="16"/>
  <c r="D522" i="16"/>
  <c r="E522" i="16"/>
  <c r="F522" i="16"/>
  <c r="G522" i="16"/>
  <c r="H522" i="16"/>
  <c r="I522" i="16"/>
  <c r="J522" i="16"/>
  <c r="K522" i="16"/>
  <c r="L522" i="16"/>
  <c r="M522" i="16"/>
  <c r="C523" i="16"/>
  <c r="D523" i="16"/>
  <c r="E523" i="16"/>
  <c r="F523" i="16"/>
  <c r="G523" i="16"/>
  <c r="H523" i="16"/>
  <c r="I523" i="16"/>
  <c r="J523" i="16"/>
  <c r="K523" i="16"/>
  <c r="L523" i="16"/>
  <c r="M523" i="16"/>
  <c r="C524" i="16"/>
  <c r="D524" i="16"/>
  <c r="E524" i="16"/>
  <c r="F524" i="16"/>
  <c r="G524" i="16"/>
  <c r="H524" i="16"/>
  <c r="I524" i="16"/>
  <c r="J524" i="16"/>
  <c r="K524" i="16"/>
  <c r="L524" i="16"/>
  <c r="M524" i="16"/>
  <c r="C525" i="16"/>
  <c r="D525" i="16"/>
  <c r="E525" i="16"/>
  <c r="F525" i="16"/>
  <c r="G525" i="16"/>
  <c r="H525" i="16"/>
  <c r="I525" i="16"/>
  <c r="J525" i="16"/>
  <c r="K525" i="16"/>
  <c r="L525" i="16"/>
  <c r="M525" i="16"/>
  <c r="C526" i="16"/>
  <c r="D526" i="16"/>
  <c r="E526" i="16"/>
  <c r="F526" i="16"/>
  <c r="G526" i="16"/>
  <c r="H526" i="16"/>
  <c r="I526" i="16"/>
  <c r="J526" i="16"/>
  <c r="K526" i="16"/>
  <c r="L526" i="16"/>
  <c r="M526" i="16"/>
  <c r="C527" i="16"/>
  <c r="D527" i="16"/>
  <c r="E527" i="16"/>
  <c r="F527" i="16"/>
  <c r="G527" i="16"/>
  <c r="H527" i="16"/>
  <c r="I527" i="16"/>
  <c r="J527" i="16"/>
  <c r="K527" i="16"/>
  <c r="L527" i="16"/>
  <c r="M527" i="16"/>
  <c r="C528" i="16"/>
  <c r="D528" i="16"/>
  <c r="E528" i="16"/>
  <c r="F528" i="16"/>
  <c r="G528" i="16"/>
  <c r="H528" i="16"/>
  <c r="I528" i="16"/>
  <c r="J528" i="16"/>
  <c r="K528" i="16"/>
  <c r="L528" i="16"/>
  <c r="M528" i="16"/>
  <c r="C529" i="16"/>
  <c r="D529" i="16"/>
  <c r="E529" i="16"/>
  <c r="F529" i="16"/>
  <c r="G529" i="16"/>
  <c r="H529" i="16"/>
  <c r="I529" i="16"/>
  <c r="J529" i="16"/>
  <c r="K529" i="16"/>
  <c r="L529" i="16"/>
  <c r="M529" i="16"/>
  <c r="C530" i="16"/>
  <c r="D530" i="16"/>
  <c r="E530" i="16"/>
  <c r="F530" i="16"/>
  <c r="G530" i="16"/>
  <c r="H530" i="16"/>
  <c r="I530" i="16"/>
  <c r="J530" i="16"/>
  <c r="K530" i="16"/>
  <c r="L530" i="16"/>
  <c r="M530" i="16"/>
  <c r="C531" i="16"/>
  <c r="D531" i="16"/>
  <c r="E531" i="16"/>
  <c r="F531" i="16"/>
  <c r="G531" i="16"/>
  <c r="H531" i="16"/>
  <c r="I531" i="16"/>
  <c r="J531" i="16"/>
  <c r="K531" i="16"/>
  <c r="L531" i="16"/>
  <c r="M531" i="16"/>
  <c r="C532" i="16"/>
  <c r="D532" i="16"/>
  <c r="E532" i="16"/>
  <c r="F532" i="16"/>
  <c r="G532" i="16"/>
  <c r="H532" i="16"/>
  <c r="I532" i="16"/>
  <c r="J532" i="16"/>
  <c r="K532" i="16"/>
  <c r="L532" i="16"/>
  <c r="M532" i="16"/>
  <c r="C533" i="16"/>
  <c r="D533" i="16"/>
  <c r="E533" i="16"/>
  <c r="F533" i="16"/>
  <c r="G533" i="16"/>
  <c r="H533" i="16"/>
  <c r="I533" i="16"/>
  <c r="J533" i="16"/>
  <c r="K533" i="16"/>
  <c r="L533" i="16"/>
  <c r="M533" i="16"/>
  <c r="C534" i="16"/>
  <c r="D534" i="16"/>
  <c r="E534" i="16"/>
  <c r="F534" i="16"/>
  <c r="G534" i="16"/>
  <c r="H534" i="16"/>
  <c r="I534" i="16"/>
  <c r="J534" i="16"/>
  <c r="K534" i="16"/>
  <c r="L534" i="16"/>
  <c r="M534" i="16"/>
  <c r="C535" i="16"/>
  <c r="D535" i="16"/>
  <c r="E535" i="16"/>
  <c r="F535" i="16"/>
  <c r="G535" i="16"/>
  <c r="H535" i="16"/>
  <c r="I535" i="16"/>
  <c r="J535" i="16"/>
  <c r="K535" i="16"/>
  <c r="L535" i="16"/>
  <c r="M535" i="16"/>
  <c r="C536" i="16"/>
  <c r="D536" i="16"/>
  <c r="E536" i="16"/>
  <c r="F536" i="16"/>
  <c r="G536" i="16"/>
  <c r="H536" i="16"/>
  <c r="I536" i="16"/>
  <c r="J536" i="16"/>
  <c r="K536" i="16"/>
  <c r="L536" i="16"/>
  <c r="M536" i="16"/>
  <c r="C537" i="16"/>
  <c r="D537" i="16"/>
  <c r="E537" i="16"/>
  <c r="F537" i="16"/>
  <c r="G537" i="16"/>
  <c r="H537" i="16"/>
  <c r="I537" i="16"/>
  <c r="J537" i="16"/>
  <c r="K537" i="16"/>
  <c r="L537" i="16"/>
  <c r="M537" i="16"/>
  <c r="C538" i="16"/>
  <c r="D538" i="16"/>
  <c r="E538" i="16"/>
  <c r="F538" i="16"/>
  <c r="G538" i="16"/>
  <c r="H538" i="16"/>
  <c r="I538" i="16"/>
  <c r="J538" i="16"/>
  <c r="K538" i="16"/>
  <c r="L538" i="16"/>
  <c r="M538" i="16"/>
  <c r="C539" i="16"/>
  <c r="D539" i="16"/>
  <c r="E539" i="16"/>
  <c r="F539" i="16"/>
  <c r="G539" i="16"/>
  <c r="H539" i="16"/>
  <c r="I539" i="16"/>
  <c r="J539" i="16"/>
  <c r="K539" i="16"/>
  <c r="L539" i="16"/>
  <c r="M539" i="16"/>
  <c r="C540" i="16"/>
  <c r="D540" i="16"/>
  <c r="E540" i="16"/>
  <c r="F540" i="16"/>
  <c r="G540" i="16"/>
  <c r="H540" i="16"/>
  <c r="I540" i="16"/>
  <c r="J540" i="16"/>
  <c r="K540" i="16"/>
  <c r="L540" i="16"/>
  <c r="M540" i="16"/>
  <c r="C541" i="16"/>
  <c r="D541" i="16"/>
  <c r="E541" i="16"/>
  <c r="F541" i="16"/>
  <c r="G541" i="16"/>
  <c r="H541" i="16"/>
  <c r="I541" i="16"/>
  <c r="J541" i="16"/>
  <c r="K541" i="16"/>
  <c r="L541" i="16"/>
  <c r="M541" i="16"/>
  <c r="C542" i="16"/>
  <c r="D542" i="16"/>
  <c r="E542" i="16"/>
  <c r="F542" i="16"/>
  <c r="G542" i="16"/>
  <c r="H542" i="16"/>
  <c r="I542" i="16"/>
  <c r="J542" i="16"/>
  <c r="K542" i="16"/>
  <c r="L542" i="16"/>
  <c r="M542" i="16"/>
  <c r="C543" i="16"/>
  <c r="D543" i="16"/>
  <c r="E543" i="16"/>
  <c r="F543" i="16"/>
  <c r="G543" i="16"/>
  <c r="H543" i="16"/>
  <c r="I543" i="16"/>
  <c r="J543" i="16"/>
  <c r="K543" i="16"/>
  <c r="L543" i="16"/>
  <c r="M543" i="16"/>
  <c r="C544" i="16"/>
  <c r="D544" i="16"/>
  <c r="E544" i="16"/>
  <c r="F544" i="16"/>
  <c r="G544" i="16"/>
  <c r="H544" i="16"/>
  <c r="I544" i="16"/>
  <c r="J544" i="16"/>
  <c r="K544" i="16"/>
  <c r="L544" i="16"/>
  <c r="M544" i="16"/>
  <c r="C545" i="16"/>
  <c r="D545" i="16"/>
  <c r="E545" i="16"/>
  <c r="F545" i="16"/>
  <c r="G545" i="16"/>
  <c r="H545" i="16"/>
  <c r="I545" i="16"/>
  <c r="J545" i="16"/>
  <c r="K545" i="16"/>
  <c r="L545" i="16"/>
  <c r="M545" i="16"/>
  <c r="C546" i="16"/>
  <c r="D546" i="16"/>
  <c r="E546" i="16"/>
  <c r="F546" i="16"/>
  <c r="G546" i="16"/>
  <c r="H546" i="16"/>
  <c r="I546" i="16"/>
  <c r="J546" i="16"/>
  <c r="K546" i="16"/>
  <c r="L546" i="16"/>
  <c r="M546" i="16"/>
  <c r="C547" i="16"/>
  <c r="D547" i="16"/>
  <c r="E547" i="16"/>
  <c r="F547" i="16"/>
  <c r="G547" i="16"/>
  <c r="H547" i="16"/>
  <c r="I547" i="16"/>
  <c r="J547" i="16"/>
  <c r="K547" i="16"/>
  <c r="L547" i="16"/>
  <c r="M547" i="16"/>
  <c r="C548" i="16"/>
  <c r="D548" i="16"/>
  <c r="E548" i="16"/>
  <c r="F548" i="16"/>
  <c r="G548" i="16"/>
  <c r="H548" i="16"/>
  <c r="I548" i="16"/>
  <c r="J548" i="16"/>
  <c r="K548" i="16"/>
  <c r="L548" i="16"/>
  <c r="M548" i="16"/>
  <c r="C549" i="16"/>
  <c r="D549" i="16"/>
  <c r="E549" i="16"/>
  <c r="F549" i="16"/>
  <c r="G549" i="16"/>
  <c r="H549" i="16"/>
  <c r="I549" i="16"/>
  <c r="J549" i="16"/>
  <c r="K549" i="16"/>
  <c r="L549" i="16"/>
  <c r="M549" i="16"/>
  <c r="C550" i="16"/>
  <c r="D550" i="16"/>
  <c r="E550" i="16"/>
  <c r="F550" i="16"/>
  <c r="G550" i="16"/>
  <c r="H550" i="16"/>
  <c r="I550" i="16"/>
  <c r="J550" i="16"/>
  <c r="K550" i="16"/>
  <c r="L550" i="16"/>
  <c r="M550" i="16"/>
  <c r="C551" i="16"/>
  <c r="D551" i="16"/>
  <c r="E551" i="16"/>
  <c r="F551" i="16"/>
  <c r="G551" i="16"/>
  <c r="H551" i="16"/>
  <c r="I551" i="16"/>
  <c r="J551" i="16"/>
  <c r="K551" i="16"/>
  <c r="L551" i="16"/>
  <c r="M551" i="16"/>
  <c r="C552" i="16"/>
  <c r="D552" i="16"/>
  <c r="E552" i="16"/>
  <c r="F552" i="16"/>
  <c r="G552" i="16"/>
  <c r="H552" i="16"/>
  <c r="I552" i="16"/>
  <c r="J552" i="16"/>
  <c r="K552" i="16"/>
  <c r="L552" i="16"/>
  <c r="M552" i="16"/>
  <c r="C553" i="16"/>
  <c r="D553" i="16"/>
  <c r="E553" i="16"/>
  <c r="F553" i="16"/>
  <c r="G553" i="16"/>
  <c r="H553" i="16"/>
  <c r="I553" i="16"/>
  <c r="J553" i="16"/>
  <c r="K553" i="16"/>
  <c r="L553" i="16"/>
  <c r="M553" i="16"/>
  <c r="C554" i="16"/>
  <c r="D554" i="16"/>
  <c r="E554" i="16"/>
  <c r="F554" i="16"/>
  <c r="G554" i="16"/>
  <c r="H554" i="16"/>
  <c r="I554" i="16"/>
  <c r="J554" i="16"/>
  <c r="K554" i="16"/>
  <c r="L554" i="16"/>
  <c r="M554" i="16"/>
  <c r="C555" i="16"/>
  <c r="D555" i="16"/>
  <c r="E555" i="16"/>
  <c r="F555" i="16"/>
  <c r="G555" i="16"/>
  <c r="H555" i="16"/>
  <c r="I555" i="16"/>
  <c r="J555" i="16"/>
  <c r="K555" i="16"/>
  <c r="L555" i="16"/>
  <c r="M555" i="16"/>
  <c r="C556" i="16"/>
  <c r="D556" i="16"/>
  <c r="E556" i="16"/>
  <c r="F556" i="16"/>
  <c r="G556" i="16"/>
  <c r="H556" i="16"/>
  <c r="I556" i="16"/>
  <c r="J556" i="16"/>
  <c r="K556" i="16"/>
  <c r="L556" i="16"/>
  <c r="M556" i="16"/>
  <c r="C557" i="16"/>
  <c r="D557" i="16"/>
  <c r="E557" i="16"/>
  <c r="F557" i="16"/>
  <c r="G557" i="16"/>
  <c r="H557" i="16"/>
  <c r="I557" i="16"/>
  <c r="J557" i="16"/>
  <c r="K557" i="16"/>
  <c r="L557" i="16"/>
  <c r="M557" i="16"/>
  <c r="C558" i="16"/>
  <c r="D558" i="16"/>
  <c r="E558" i="16"/>
  <c r="F558" i="16"/>
  <c r="G558" i="16"/>
  <c r="H558" i="16"/>
  <c r="I558" i="16"/>
  <c r="J558" i="16"/>
  <c r="K558" i="16"/>
  <c r="L558" i="16"/>
  <c r="M558" i="16"/>
  <c r="C559" i="16"/>
  <c r="D559" i="16"/>
  <c r="E559" i="16"/>
  <c r="F559" i="16"/>
  <c r="G559" i="16"/>
  <c r="H559" i="16"/>
  <c r="I559" i="16"/>
  <c r="J559" i="16"/>
  <c r="K559" i="16"/>
  <c r="L559" i="16"/>
  <c r="M559" i="16"/>
  <c r="C560" i="16"/>
  <c r="D560" i="16"/>
  <c r="E560" i="16"/>
  <c r="F560" i="16"/>
  <c r="G560" i="16"/>
  <c r="H560" i="16"/>
  <c r="I560" i="16"/>
  <c r="J560" i="16"/>
  <c r="K560" i="16"/>
  <c r="L560" i="16"/>
  <c r="M560" i="16"/>
  <c r="C561" i="16"/>
  <c r="D561" i="16"/>
  <c r="E561" i="16"/>
  <c r="F561" i="16"/>
  <c r="G561" i="16"/>
  <c r="H561" i="16"/>
  <c r="I561" i="16"/>
  <c r="J561" i="16"/>
  <c r="K561" i="16"/>
  <c r="L561" i="16"/>
  <c r="M561" i="16"/>
  <c r="C562" i="16"/>
  <c r="D562" i="16"/>
  <c r="E562" i="16"/>
  <c r="F562" i="16"/>
  <c r="G562" i="16"/>
  <c r="H562" i="16"/>
  <c r="I562" i="16"/>
  <c r="J562" i="16"/>
  <c r="K562" i="16"/>
  <c r="L562" i="16"/>
  <c r="M562" i="16"/>
  <c r="C563" i="16"/>
  <c r="D563" i="16"/>
  <c r="E563" i="16"/>
  <c r="F563" i="16"/>
  <c r="G563" i="16"/>
  <c r="H563" i="16"/>
  <c r="I563" i="16"/>
  <c r="J563" i="16"/>
  <c r="K563" i="16"/>
  <c r="L563" i="16"/>
  <c r="M563" i="16"/>
  <c r="C564" i="16"/>
  <c r="D564" i="16"/>
  <c r="E564" i="16"/>
  <c r="F564" i="16"/>
  <c r="G564" i="16"/>
  <c r="H564" i="16"/>
  <c r="I564" i="16"/>
  <c r="J564" i="16"/>
  <c r="K564" i="16"/>
  <c r="L564" i="16"/>
  <c r="M564" i="16"/>
  <c r="C565" i="16"/>
  <c r="D565" i="16"/>
  <c r="E565" i="16"/>
  <c r="F565" i="16"/>
  <c r="G565" i="16"/>
  <c r="H565" i="16"/>
  <c r="I565" i="16"/>
  <c r="J565" i="16"/>
  <c r="K565" i="16"/>
  <c r="L565" i="16"/>
  <c r="M565" i="16"/>
  <c r="C566" i="16"/>
  <c r="D566" i="16"/>
  <c r="E566" i="16"/>
  <c r="F566" i="16"/>
  <c r="G566" i="16"/>
  <c r="H566" i="16"/>
  <c r="I566" i="16"/>
  <c r="J566" i="16"/>
  <c r="K566" i="16"/>
  <c r="L566" i="16"/>
  <c r="M566" i="16"/>
  <c r="C567" i="16"/>
  <c r="D567" i="16"/>
  <c r="E567" i="16"/>
  <c r="F567" i="16"/>
  <c r="G567" i="16"/>
  <c r="H567" i="16"/>
  <c r="I567" i="16"/>
  <c r="J567" i="16"/>
  <c r="K567" i="16"/>
  <c r="L567" i="16"/>
  <c r="M567" i="16"/>
  <c r="C568" i="16"/>
  <c r="D568" i="16"/>
  <c r="E568" i="16"/>
  <c r="F568" i="16"/>
  <c r="G568" i="16"/>
  <c r="H568" i="16"/>
  <c r="I568" i="16"/>
  <c r="J568" i="16"/>
  <c r="K568" i="16"/>
  <c r="L568" i="16"/>
  <c r="M568" i="16"/>
  <c r="C569" i="16"/>
  <c r="D569" i="16"/>
  <c r="E569" i="16"/>
  <c r="F569" i="16"/>
  <c r="G569" i="16"/>
  <c r="H569" i="16"/>
  <c r="I569" i="16"/>
  <c r="J569" i="16"/>
  <c r="K569" i="16"/>
  <c r="L569" i="16"/>
  <c r="M569" i="16"/>
  <c r="C570" i="16"/>
  <c r="D570" i="16"/>
  <c r="E570" i="16"/>
  <c r="F570" i="16"/>
  <c r="G570" i="16"/>
  <c r="H570" i="16"/>
  <c r="I570" i="16"/>
  <c r="J570" i="16"/>
  <c r="K570" i="16"/>
  <c r="L570" i="16"/>
  <c r="M570" i="16"/>
  <c r="C571" i="16"/>
  <c r="D571" i="16"/>
  <c r="E571" i="16"/>
  <c r="F571" i="16"/>
  <c r="G571" i="16"/>
  <c r="H571" i="16"/>
  <c r="I571" i="16"/>
  <c r="J571" i="16"/>
  <c r="K571" i="16"/>
  <c r="L571" i="16"/>
  <c r="M571" i="16"/>
  <c r="C572" i="16"/>
  <c r="D572" i="16"/>
  <c r="E572" i="16"/>
  <c r="F572" i="16"/>
  <c r="G572" i="16"/>
  <c r="H572" i="16"/>
  <c r="I572" i="16"/>
  <c r="J572" i="16"/>
  <c r="K572" i="16"/>
  <c r="L572" i="16"/>
  <c r="M572" i="16"/>
  <c r="C573" i="16"/>
  <c r="D573" i="16"/>
  <c r="E573" i="16"/>
  <c r="F573" i="16"/>
  <c r="G573" i="16"/>
  <c r="H573" i="16"/>
  <c r="I573" i="16"/>
  <c r="J573" i="16"/>
  <c r="K573" i="16"/>
  <c r="L573" i="16"/>
  <c r="M573" i="16"/>
  <c r="C574" i="16"/>
  <c r="D574" i="16"/>
  <c r="E574" i="16"/>
  <c r="F574" i="16"/>
  <c r="G574" i="16"/>
  <c r="H574" i="16"/>
  <c r="I574" i="16"/>
  <c r="J574" i="16"/>
  <c r="K574" i="16"/>
  <c r="L574" i="16"/>
  <c r="M574" i="16"/>
  <c r="C575" i="16"/>
  <c r="D575" i="16"/>
  <c r="E575" i="16"/>
  <c r="F575" i="16"/>
  <c r="G575" i="16"/>
  <c r="H575" i="16"/>
  <c r="I575" i="16"/>
  <c r="J575" i="16"/>
  <c r="K575" i="16"/>
  <c r="L575" i="16"/>
  <c r="M575" i="16"/>
  <c r="C576" i="16"/>
  <c r="D576" i="16"/>
  <c r="E576" i="16"/>
  <c r="F576" i="16"/>
  <c r="G576" i="16"/>
  <c r="H576" i="16"/>
  <c r="I576" i="16"/>
  <c r="J576" i="16"/>
  <c r="K576" i="16"/>
  <c r="L576" i="16"/>
  <c r="M576" i="16"/>
  <c r="C577" i="16"/>
  <c r="D577" i="16"/>
  <c r="E577" i="16"/>
  <c r="F577" i="16"/>
  <c r="G577" i="16"/>
  <c r="H577" i="16"/>
  <c r="I577" i="16"/>
  <c r="J577" i="16"/>
  <c r="K577" i="16"/>
  <c r="L577" i="16"/>
  <c r="M577" i="16"/>
  <c r="C578" i="16"/>
  <c r="D578" i="16"/>
  <c r="E578" i="16"/>
  <c r="F578" i="16"/>
  <c r="G578" i="16"/>
  <c r="H578" i="16"/>
  <c r="I578" i="16"/>
  <c r="J578" i="16"/>
  <c r="K578" i="16"/>
  <c r="L578" i="16"/>
  <c r="M578" i="16"/>
  <c r="C579" i="16"/>
  <c r="D579" i="16"/>
  <c r="E579" i="16"/>
  <c r="F579" i="16"/>
  <c r="G579" i="16"/>
  <c r="H579" i="16"/>
  <c r="I579" i="16"/>
  <c r="J579" i="16"/>
  <c r="K579" i="16"/>
  <c r="L579" i="16"/>
  <c r="M579" i="16"/>
  <c r="C580" i="16"/>
  <c r="D580" i="16"/>
  <c r="E580" i="16"/>
  <c r="F580" i="16"/>
  <c r="G580" i="16"/>
  <c r="H580" i="16"/>
  <c r="I580" i="16"/>
  <c r="J580" i="16"/>
  <c r="K580" i="16"/>
  <c r="L580" i="16"/>
  <c r="M580" i="16"/>
  <c r="C581" i="16"/>
  <c r="D581" i="16"/>
  <c r="E581" i="16"/>
  <c r="F581" i="16"/>
  <c r="G581" i="16"/>
  <c r="H581" i="16"/>
  <c r="I581" i="16"/>
  <c r="J581" i="16"/>
  <c r="K581" i="16"/>
  <c r="L581" i="16"/>
  <c r="M581" i="16"/>
  <c r="C582" i="16"/>
  <c r="D582" i="16"/>
  <c r="E582" i="16"/>
  <c r="F582" i="16"/>
  <c r="G582" i="16"/>
  <c r="H582" i="16"/>
  <c r="I582" i="16"/>
  <c r="J582" i="16"/>
  <c r="K582" i="16"/>
  <c r="L582" i="16"/>
  <c r="M582" i="16"/>
  <c r="C583" i="16"/>
  <c r="D583" i="16"/>
  <c r="E583" i="16"/>
  <c r="F583" i="16"/>
  <c r="G583" i="16"/>
  <c r="H583" i="16"/>
  <c r="I583" i="16"/>
  <c r="J583" i="16"/>
  <c r="K583" i="16"/>
  <c r="L583" i="16"/>
  <c r="M583" i="16"/>
  <c r="C584" i="16"/>
  <c r="D584" i="16"/>
  <c r="E584" i="16"/>
  <c r="F584" i="16"/>
  <c r="G584" i="16"/>
  <c r="H584" i="16"/>
  <c r="I584" i="16"/>
  <c r="J584" i="16"/>
  <c r="K584" i="16"/>
  <c r="L584" i="16"/>
  <c r="M584" i="16"/>
  <c r="C585" i="16"/>
  <c r="D585" i="16"/>
  <c r="E585" i="16"/>
  <c r="F585" i="16"/>
  <c r="G585" i="16"/>
  <c r="H585" i="16"/>
  <c r="I585" i="16"/>
  <c r="J585" i="16"/>
  <c r="K585" i="16"/>
  <c r="L585" i="16"/>
  <c r="M585" i="16"/>
  <c r="C586" i="16"/>
  <c r="D586" i="16"/>
  <c r="E586" i="16"/>
  <c r="F586" i="16"/>
  <c r="G586" i="16"/>
  <c r="H586" i="16"/>
  <c r="I586" i="16"/>
  <c r="J586" i="16"/>
  <c r="K586" i="16"/>
  <c r="L586" i="16"/>
  <c r="M586" i="16"/>
  <c r="C587" i="16"/>
  <c r="D587" i="16"/>
  <c r="E587" i="16"/>
  <c r="F587" i="16"/>
  <c r="G587" i="16"/>
  <c r="H587" i="16"/>
  <c r="I587" i="16"/>
  <c r="J587" i="16"/>
  <c r="K587" i="16"/>
  <c r="L587" i="16"/>
  <c r="M587" i="16"/>
  <c r="C588" i="16"/>
  <c r="D588" i="16"/>
  <c r="E588" i="16"/>
  <c r="F588" i="16"/>
  <c r="G588" i="16"/>
  <c r="H588" i="16"/>
  <c r="I588" i="16"/>
  <c r="J588" i="16"/>
  <c r="K588" i="16"/>
  <c r="L588" i="16"/>
  <c r="M588" i="16"/>
  <c r="C589" i="16"/>
  <c r="D589" i="16"/>
  <c r="E589" i="16"/>
  <c r="F589" i="16"/>
  <c r="G589" i="16"/>
  <c r="H589" i="16"/>
  <c r="I589" i="16"/>
  <c r="J589" i="16"/>
  <c r="K589" i="16"/>
  <c r="L589" i="16"/>
  <c r="M589" i="16"/>
  <c r="C590" i="16"/>
  <c r="D590" i="16"/>
  <c r="E590" i="16"/>
  <c r="F590" i="16"/>
  <c r="G590" i="16"/>
  <c r="H590" i="16"/>
  <c r="I590" i="16"/>
  <c r="J590" i="16"/>
  <c r="K590" i="16"/>
  <c r="L590" i="16"/>
  <c r="M590" i="16"/>
  <c r="C591" i="16"/>
  <c r="D591" i="16"/>
  <c r="E591" i="16"/>
  <c r="F591" i="16"/>
  <c r="G591" i="16"/>
  <c r="H591" i="16"/>
  <c r="I591" i="16"/>
  <c r="J591" i="16"/>
  <c r="K591" i="16"/>
  <c r="L591" i="16"/>
  <c r="M591" i="16"/>
  <c r="C592" i="16"/>
  <c r="D592" i="16"/>
  <c r="E592" i="16"/>
  <c r="F592" i="16"/>
  <c r="G592" i="16"/>
  <c r="H592" i="16"/>
  <c r="I592" i="16"/>
  <c r="J592" i="16"/>
  <c r="K592" i="16"/>
  <c r="L592" i="16"/>
  <c r="M592" i="16"/>
  <c r="C593" i="16"/>
  <c r="D593" i="16"/>
  <c r="E593" i="16"/>
  <c r="F593" i="16"/>
  <c r="G593" i="16"/>
  <c r="H593" i="16"/>
  <c r="I593" i="16"/>
  <c r="J593" i="16"/>
  <c r="K593" i="16"/>
  <c r="L593" i="16"/>
  <c r="M593" i="16"/>
  <c r="C594" i="16"/>
  <c r="D594" i="16"/>
  <c r="E594" i="16"/>
  <c r="F594" i="16"/>
  <c r="G594" i="16"/>
  <c r="H594" i="16"/>
  <c r="I594" i="16"/>
  <c r="J594" i="16"/>
  <c r="K594" i="16"/>
  <c r="L594" i="16"/>
  <c r="M594" i="16"/>
  <c r="C595" i="16"/>
  <c r="D595" i="16"/>
  <c r="E595" i="16"/>
  <c r="F595" i="16"/>
  <c r="G595" i="16"/>
  <c r="H595" i="16"/>
  <c r="I595" i="16"/>
  <c r="J595" i="16"/>
  <c r="K595" i="16"/>
  <c r="L595" i="16"/>
  <c r="M595" i="16"/>
  <c r="C596" i="16"/>
  <c r="D596" i="16"/>
  <c r="E596" i="16"/>
  <c r="F596" i="16"/>
  <c r="G596" i="16"/>
  <c r="H596" i="16"/>
  <c r="I596" i="16"/>
  <c r="J596" i="16"/>
  <c r="K596" i="16"/>
  <c r="L596" i="16"/>
  <c r="M596" i="16"/>
  <c r="C597" i="16"/>
  <c r="D597" i="16"/>
  <c r="E597" i="16"/>
  <c r="F597" i="16"/>
  <c r="G597" i="16"/>
  <c r="H597" i="16"/>
  <c r="I597" i="16"/>
  <c r="J597" i="16"/>
  <c r="K597" i="16"/>
  <c r="L597" i="16"/>
  <c r="M597" i="16"/>
  <c r="C598" i="16"/>
  <c r="D598" i="16"/>
  <c r="E598" i="16"/>
  <c r="F598" i="16"/>
  <c r="G598" i="16"/>
  <c r="H598" i="16"/>
  <c r="I598" i="16"/>
  <c r="J598" i="16"/>
  <c r="K598" i="16"/>
  <c r="L598" i="16"/>
  <c r="M598" i="16"/>
  <c r="C599" i="16"/>
  <c r="D599" i="16"/>
  <c r="E599" i="16"/>
  <c r="F599" i="16"/>
  <c r="G599" i="16"/>
  <c r="H599" i="16"/>
  <c r="I599" i="16"/>
  <c r="J599" i="16"/>
  <c r="K599" i="16"/>
  <c r="L599" i="16"/>
  <c r="M599" i="16"/>
  <c r="C600" i="16"/>
  <c r="D600" i="16"/>
  <c r="E600" i="16"/>
  <c r="F600" i="16"/>
  <c r="G600" i="16"/>
  <c r="H600" i="16"/>
  <c r="I600" i="16"/>
  <c r="J600" i="16"/>
  <c r="K600" i="16"/>
  <c r="L600" i="16"/>
  <c r="M600" i="16"/>
  <c r="C601" i="16"/>
  <c r="D601" i="16"/>
  <c r="E601" i="16"/>
  <c r="F601" i="16"/>
  <c r="G601" i="16"/>
  <c r="H601" i="16"/>
  <c r="I601" i="16"/>
  <c r="J601" i="16"/>
  <c r="K601" i="16"/>
  <c r="L601" i="16"/>
  <c r="M601" i="16"/>
  <c r="C602" i="16"/>
  <c r="D602" i="16"/>
  <c r="E602" i="16"/>
  <c r="F602" i="16"/>
  <c r="G602" i="16"/>
  <c r="H602" i="16"/>
  <c r="I602" i="16"/>
  <c r="J602" i="16"/>
  <c r="K602" i="16"/>
  <c r="L602" i="16"/>
  <c r="M602" i="16"/>
  <c r="C603" i="16"/>
  <c r="D603" i="16"/>
  <c r="E603" i="16"/>
  <c r="F603" i="16"/>
  <c r="G603" i="16"/>
  <c r="H603" i="16"/>
  <c r="I603" i="16"/>
  <c r="J603" i="16"/>
  <c r="K603" i="16"/>
  <c r="L603" i="16"/>
  <c r="M603" i="16"/>
  <c r="C604" i="16"/>
  <c r="D604" i="16"/>
  <c r="E604" i="16"/>
  <c r="F604" i="16"/>
  <c r="G604" i="16"/>
  <c r="H604" i="16"/>
  <c r="I604" i="16"/>
  <c r="J604" i="16"/>
  <c r="K604" i="16"/>
  <c r="L604" i="16"/>
  <c r="M604" i="16"/>
  <c r="C605" i="16"/>
  <c r="D605" i="16"/>
  <c r="E605" i="16"/>
  <c r="F605" i="16"/>
  <c r="G605" i="16"/>
  <c r="H605" i="16"/>
  <c r="I605" i="16"/>
  <c r="J605" i="16"/>
  <c r="K605" i="16"/>
  <c r="L605" i="16"/>
  <c r="M605" i="16"/>
  <c r="C606" i="16"/>
  <c r="D606" i="16"/>
  <c r="E606" i="16"/>
  <c r="F606" i="16"/>
  <c r="G606" i="16"/>
  <c r="H606" i="16"/>
  <c r="I606" i="16"/>
  <c r="J606" i="16"/>
  <c r="K606" i="16"/>
  <c r="L606" i="16"/>
  <c r="M606" i="16"/>
  <c r="C607" i="16"/>
  <c r="D607" i="16"/>
  <c r="E607" i="16"/>
  <c r="F607" i="16"/>
  <c r="G607" i="16"/>
  <c r="H607" i="16"/>
  <c r="I607" i="16"/>
  <c r="J607" i="16"/>
  <c r="K607" i="16"/>
  <c r="L607" i="16"/>
  <c r="M607" i="16"/>
  <c r="C608" i="16"/>
  <c r="D608" i="16"/>
  <c r="E608" i="16"/>
  <c r="F608" i="16"/>
  <c r="G608" i="16"/>
  <c r="H608" i="16"/>
  <c r="I608" i="16"/>
  <c r="J608" i="16"/>
  <c r="K608" i="16"/>
  <c r="L608" i="16"/>
  <c r="M608" i="16"/>
  <c r="C609" i="16"/>
  <c r="D609" i="16"/>
  <c r="E609" i="16"/>
  <c r="F609" i="16"/>
  <c r="G609" i="16"/>
  <c r="H609" i="16"/>
  <c r="I609" i="16"/>
  <c r="J609" i="16"/>
  <c r="K609" i="16"/>
  <c r="L609" i="16"/>
  <c r="M609" i="16"/>
  <c r="C610" i="16"/>
  <c r="D610" i="16"/>
  <c r="E610" i="16"/>
  <c r="F610" i="16"/>
  <c r="G610" i="16"/>
  <c r="H610" i="16"/>
  <c r="I610" i="16"/>
  <c r="J610" i="16"/>
  <c r="K610" i="16"/>
  <c r="L610" i="16"/>
  <c r="M610" i="16"/>
  <c r="C611" i="16"/>
  <c r="D611" i="16"/>
  <c r="E611" i="16"/>
  <c r="F611" i="16"/>
  <c r="G611" i="16"/>
  <c r="H611" i="16"/>
  <c r="I611" i="16"/>
  <c r="J611" i="16"/>
  <c r="K611" i="16"/>
  <c r="L611" i="16"/>
  <c r="M611" i="16"/>
  <c r="C612" i="16"/>
  <c r="D612" i="16"/>
  <c r="E612" i="16"/>
  <c r="F612" i="16"/>
  <c r="G612" i="16"/>
  <c r="H612" i="16"/>
  <c r="I612" i="16"/>
  <c r="J612" i="16"/>
  <c r="K612" i="16"/>
  <c r="L612" i="16"/>
  <c r="M612" i="16"/>
  <c r="C613" i="16"/>
  <c r="D613" i="16"/>
  <c r="E613" i="16"/>
  <c r="F613" i="16"/>
  <c r="G613" i="16"/>
  <c r="H613" i="16"/>
  <c r="I613" i="16"/>
  <c r="J613" i="16"/>
  <c r="K613" i="16"/>
  <c r="L613" i="16"/>
  <c r="M613" i="16"/>
  <c r="C614" i="16"/>
  <c r="D614" i="16"/>
  <c r="E614" i="16"/>
  <c r="F614" i="16"/>
  <c r="G614" i="16"/>
  <c r="H614" i="16"/>
  <c r="I614" i="16"/>
  <c r="J614" i="16"/>
  <c r="K614" i="16"/>
  <c r="L614" i="16"/>
  <c r="M614" i="16"/>
  <c r="C615" i="16"/>
  <c r="D615" i="16"/>
  <c r="E615" i="16"/>
  <c r="F615" i="16"/>
  <c r="G615" i="16"/>
  <c r="H615" i="16"/>
  <c r="I615" i="16"/>
  <c r="J615" i="16"/>
  <c r="K615" i="16"/>
  <c r="L615" i="16"/>
  <c r="M615" i="16"/>
  <c r="C616" i="16"/>
  <c r="D616" i="16"/>
  <c r="E616" i="16"/>
  <c r="F616" i="16"/>
  <c r="G616" i="16"/>
  <c r="H616" i="16"/>
  <c r="I616" i="16"/>
  <c r="J616" i="16"/>
  <c r="K616" i="16"/>
  <c r="L616" i="16"/>
  <c r="M616" i="16"/>
  <c r="C617" i="16"/>
  <c r="D617" i="16"/>
  <c r="E617" i="16"/>
  <c r="F617" i="16"/>
  <c r="G617" i="16"/>
  <c r="H617" i="16"/>
  <c r="I617" i="16"/>
  <c r="J617" i="16"/>
  <c r="K617" i="16"/>
  <c r="L617" i="16"/>
  <c r="M617" i="16"/>
  <c r="C618" i="16"/>
  <c r="D618" i="16"/>
  <c r="E618" i="16"/>
  <c r="F618" i="16"/>
  <c r="G618" i="16"/>
  <c r="H618" i="16"/>
  <c r="I618" i="16"/>
  <c r="J618" i="16"/>
  <c r="K618" i="16"/>
  <c r="L618" i="16"/>
  <c r="M618" i="16"/>
  <c r="C619" i="16"/>
  <c r="D619" i="16"/>
  <c r="E619" i="16"/>
  <c r="F619" i="16"/>
  <c r="G619" i="16"/>
  <c r="H619" i="16"/>
  <c r="I619" i="16"/>
  <c r="J619" i="16"/>
  <c r="K619" i="16"/>
  <c r="L619" i="16"/>
  <c r="M619" i="16"/>
  <c r="C620" i="16"/>
  <c r="D620" i="16"/>
  <c r="E620" i="16"/>
  <c r="F620" i="16"/>
  <c r="G620" i="16"/>
  <c r="H620" i="16"/>
  <c r="I620" i="16"/>
  <c r="J620" i="16"/>
  <c r="K620" i="16"/>
  <c r="L620" i="16"/>
  <c r="M620" i="16"/>
  <c r="C621" i="16"/>
  <c r="D621" i="16"/>
  <c r="E621" i="16"/>
  <c r="F621" i="16"/>
  <c r="G621" i="16"/>
  <c r="H621" i="16"/>
  <c r="I621" i="16"/>
  <c r="J621" i="16"/>
  <c r="K621" i="16"/>
  <c r="L621" i="16"/>
  <c r="M621" i="16"/>
  <c r="C622" i="16"/>
  <c r="D622" i="16"/>
  <c r="E622" i="16"/>
  <c r="F622" i="16"/>
  <c r="G622" i="16"/>
  <c r="H622" i="16"/>
  <c r="I622" i="16"/>
  <c r="J622" i="16"/>
  <c r="K622" i="16"/>
  <c r="L622" i="16"/>
  <c r="M622" i="16"/>
  <c r="C623" i="16"/>
  <c r="D623" i="16"/>
  <c r="E623" i="16"/>
  <c r="F623" i="16"/>
  <c r="G623" i="16"/>
  <c r="H623" i="16"/>
  <c r="I623" i="16"/>
  <c r="J623" i="16"/>
  <c r="K623" i="16"/>
  <c r="L623" i="16"/>
  <c r="M623" i="16"/>
  <c r="C624" i="16"/>
  <c r="D624" i="16"/>
  <c r="E624" i="16"/>
  <c r="F624" i="16"/>
  <c r="G624" i="16"/>
  <c r="H624" i="16"/>
  <c r="I624" i="16"/>
  <c r="J624" i="16"/>
  <c r="K624" i="16"/>
  <c r="L624" i="16"/>
  <c r="M624" i="16"/>
  <c r="C625" i="16"/>
  <c r="D625" i="16"/>
  <c r="E625" i="16"/>
  <c r="F625" i="16"/>
  <c r="G625" i="16"/>
  <c r="H625" i="16"/>
  <c r="I625" i="16"/>
  <c r="J625" i="16"/>
  <c r="K625" i="16"/>
  <c r="L625" i="16"/>
  <c r="M625" i="16"/>
  <c r="C626" i="16"/>
  <c r="D626" i="16"/>
  <c r="E626" i="16"/>
  <c r="F626" i="16"/>
  <c r="G626" i="16"/>
  <c r="H626" i="16"/>
  <c r="I626" i="16"/>
  <c r="J626" i="16"/>
  <c r="K626" i="16"/>
  <c r="L626" i="16"/>
  <c r="M626" i="16"/>
  <c r="C627" i="16"/>
  <c r="D627" i="16"/>
  <c r="E627" i="16"/>
  <c r="F627" i="16"/>
  <c r="G627" i="16"/>
  <c r="H627" i="16"/>
  <c r="I627" i="16"/>
  <c r="J627" i="16"/>
  <c r="K627" i="16"/>
  <c r="L627" i="16"/>
  <c r="M627" i="16"/>
  <c r="C628" i="16"/>
  <c r="D628" i="16"/>
  <c r="E628" i="16"/>
  <c r="F628" i="16"/>
  <c r="G628" i="16"/>
  <c r="H628" i="16"/>
  <c r="I628" i="16"/>
  <c r="J628" i="16"/>
  <c r="K628" i="16"/>
  <c r="L628" i="16"/>
  <c r="M628" i="16"/>
  <c r="C629" i="16"/>
  <c r="D629" i="16"/>
  <c r="E629" i="16"/>
  <c r="F629" i="16"/>
  <c r="G629" i="16"/>
  <c r="H629" i="16"/>
  <c r="I629" i="16"/>
  <c r="J629" i="16"/>
  <c r="K629" i="16"/>
  <c r="L629" i="16"/>
  <c r="M629" i="16"/>
  <c r="C630" i="16"/>
  <c r="D630" i="16"/>
  <c r="E630" i="16"/>
  <c r="F630" i="16"/>
  <c r="G630" i="16"/>
  <c r="H630" i="16"/>
  <c r="I630" i="16"/>
  <c r="J630" i="16"/>
  <c r="K630" i="16"/>
  <c r="L630" i="16"/>
  <c r="M630" i="16"/>
  <c r="C631" i="16"/>
  <c r="D631" i="16"/>
  <c r="E631" i="16"/>
  <c r="F631" i="16"/>
  <c r="G631" i="16"/>
  <c r="H631" i="16"/>
  <c r="I631" i="16"/>
  <c r="J631" i="16"/>
  <c r="K631" i="16"/>
  <c r="L631" i="16"/>
  <c r="M631" i="16"/>
  <c r="C632" i="16"/>
  <c r="D632" i="16"/>
  <c r="E632" i="16"/>
  <c r="F632" i="16"/>
  <c r="G632" i="16"/>
  <c r="H632" i="16"/>
  <c r="I632" i="16"/>
  <c r="J632" i="16"/>
  <c r="K632" i="16"/>
  <c r="L632" i="16"/>
  <c r="M632" i="16"/>
  <c r="C633" i="16"/>
  <c r="D633" i="16"/>
  <c r="E633" i="16"/>
  <c r="F633" i="16"/>
  <c r="G633" i="16"/>
  <c r="H633" i="16"/>
  <c r="I633" i="16"/>
  <c r="J633" i="16"/>
  <c r="K633" i="16"/>
  <c r="L633" i="16"/>
  <c r="M633" i="16"/>
  <c r="C634" i="16"/>
  <c r="D634" i="16"/>
  <c r="E634" i="16"/>
  <c r="F634" i="16"/>
  <c r="G634" i="16"/>
  <c r="H634" i="16"/>
  <c r="I634" i="16"/>
  <c r="J634" i="16"/>
  <c r="K634" i="16"/>
  <c r="L634" i="16"/>
  <c r="M634" i="16"/>
  <c r="C635" i="16"/>
  <c r="D635" i="16"/>
  <c r="E635" i="16"/>
  <c r="F635" i="16"/>
  <c r="G635" i="16"/>
  <c r="H635" i="16"/>
  <c r="I635" i="16"/>
  <c r="J635" i="16"/>
  <c r="K635" i="16"/>
  <c r="L635" i="16"/>
  <c r="M635" i="16"/>
  <c r="C636" i="16"/>
  <c r="D636" i="16"/>
  <c r="E636" i="16"/>
  <c r="F636" i="16"/>
  <c r="G636" i="16"/>
  <c r="H636" i="16"/>
  <c r="I636" i="16"/>
  <c r="J636" i="16"/>
  <c r="K636" i="16"/>
  <c r="L636" i="16"/>
  <c r="M636" i="16"/>
  <c r="C637" i="16"/>
  <c r="D637" i="16"/>
  <c r="E637" i="16"/>
  <c r="F637" i="16"/>
  <c r="G637" i="16"/>
  <c r="H637" i="16"/>
  <c r="I637" i="16"/>
  <c r="J637" i="16"/>
  <c r="K637" i="16"/>
  <c r="L637" i="16"/>
  <c r="M637" i="16"/>
  <c r="C638" i="16"/>
  <c r="D638" i="16"/>
  <c r="E638" i="16"/>
  <c r="F638" i="16"/>
  <c r="G638" i="16"/>
  <c r="H638" i="16"/>
  <c r="I638" i="16"/>
  <c r="J638" i="16"/>
  <c r="K638" i="16"/>
  <c r="L638" i="16"/>
  <c r="M638" i="16"/>
  <c r="C639" i="16"/>
  <c r="D639" i="16"/>
  <c r="E639" i="16"/>
  <c r="F639" i="16"/>
  <c r="G639" i="16"/>
  <c r="H639" i="16"/>
  <c r="I639" i="16"/>
  <c r="J639" i="16"/>
  <c r="K639" i="16"/>
  <c r="L639" i="16"/>
  <c r="M639" i="16"/>
  <c r="C640" i="16"/>
  <c r="D640" i="16"/>
  <c r="E640" i="16"/>
  <c r="F640" i="16"/>
  <c r="G640" i="16"/>
  <c r="H640" i="16"/>
  <c r="I640" i="16"/>
  <c r="J640" i="16"/>
  <c r="K640" i="16"/>
  <c r="L640" i="16"/>
  <c r="M640" i="16"/>
  <c r="C641" i="16"/>
  <c r="D641" i="16"/>
  <c r="E641" i="16"/>
  <c r="F641" i="16"/>
  <c r="G641" i="16"/>
  <c r="H641" i="16"/>
  <c r="I641" i="16"/>
  <c r="J641" i="16"/>
  <c r="K641" i="16"/>
  <c r="L641" i="16"/>
  <c r="M641" i="16"/>
  <c r="C642" i="16"/>
  <c r="D642" i="16"/>
  <c r="E642" i="16"/>
  <c r="F642" i="16"/>
  <c r="G642" i="16"/>
  <c r="H642" i="16"/>
  <c r="I642" i="16"/>
  <c r="J642" i="16"/>
  <c r="K642" i="16"/>
  <c r="L642" i="16"/>
  <c r="M642" i="16"/>
  <c r="C643" i="16"/>
  <c r="D643" i="16"/>
  <c r="E643" i="16"/>
  <c r="F643" i="16"/>
  <c r="G643" i="16"/>
  <c r="H643" i="16"/>
  <c r="I643" i="16"/>
  <c r="J643" i="16"/>
  <c r="K643" i="16"/>
  <c r="L643" i="16"/>
  <c r="M643" i="16"/>
  <c r="C644" i="16"/>
  <c r="D644" i="16"/>
  <c r="E644" i="16"/>
  <c r="F644" i="16"/>
  <c r="G644" i="16"/>
  <c r="H644" i="16"/>
  <c r="I644" i="16"/>
  <c r="J644" i="16"/>
  <c r="K644" i="16"/>
  <c r="L644" i="16"/>
  <c r="M644" i="16"/>
  <c r="C645" i="16"/>
  <c r="D645" i="16"/>
  <c r="E645" i="16"/>
  <c r="F645" i="16"/>
  <c r="G645" i="16"/>
  <c r="H645" i="16"/>
  <c r="I645" i="16"/>
  <c r="J645" i="16"/>
  <c r="K645" i="16"/>
  <c r="L645" i="16"/>
  <c r="M645" i="16"/>
  <c r="C646" i="16"/>
  <c r="D646" i="16"/>
  <c r="E646" i="16"/>
  <c r="F646" i="16"/>
  <c r="G646" i="16"/>
  <c r="H646" i="16"/>
  <c r="I646" i="16"/>
  <c r="J646" i="16"/>
  <c r="K646" i="16"/>
  <c r="L646" i="16"/>
  <c r="M646" i="16"/>
  <c r="C647" i="16"/>
  <c r="D647" i="16"/>
  <c r="E647" i="16"/>
  <c r="F647" i="16"/>
  <c r="G647" i="16"/>
  <c r="H647" i="16"/>
  <c r="I647" i="16"/>
  <c r="J647" i="16"/>
  <c r="K647" i="16"/>
  <c r="L647" i="16"/>
  <c r="M647" i="16"/>
  <c r="C648" i="16"/>
  <c r="D648" i="16"/>
  <c r="E648" i="16"/>
  <c r="F648" i="16"/>
  <c r="G648" i="16"/>
  <c r="H648" i="16"/>
  <c r="I648" i="16"/>
  <c r="J648" i="16"/>
  <c r="K648" i="16"/>
  <c r="L648" i="16"/>
  <c r="M648" i="16"/>
  <c r="C649" i="16"/>
  <c r="D649" i="16"/>
  <c r="E649" i="16"/>
  <c r="F649" i="16"/>
  <c r="G649" i="16"/>
  <c r="H649" i="16"/>
  <c r="I649" i="16"/>
  <c r="J649" i="16"/>
  <c r="K649" i="16"/>
  <c r="L649" i="16"/>
  <c r="M649" i="16"/>
  <c r="C650" i="16"/>
  <c r="D650" i="16"/>
  <c r="E650" i="16"/>
  <c r="F650" i="16"/>
  <c r="G650" i="16"/>
  <c r="H650" i="16"/>
  <c r="I650" i="16"/>
  <c r="J650" i="16"/>
  <c r="K650" i="16"/>
  <c r="L650" i="16"/>
  <c r="M650" i="16"/>
  <c r="C651" i="16"/>
  <c r="D651" i="16"/>
  <c r="E651" i="16"/>
  <c r="F651" i="16"/>
  <c r="G651" i="16"/>
  <c r="H651" i="16"/>
  <c r="I651" i="16"/>
  <c r="J651" i="16"/>
  <c r="K651" i="16"/>
  <c r="L651" i="16"/>
  <c r="M651" i="16"/>
  <c r="C652" i="16"/>
  <c r="D652" i="16"/>
  <c r="E652" i="16"/>
  <c r="F652" i="16"/>
  <c r="G652" i="16"/>
  <c r="H652" i="16"/>
  <c r="I652" i="16"/>
  <c r="J652" i="16"/>
  <c r="K652" i="16"/>
  <c r="L652" i="16"/>
  <c r="M652" i="16"/>
  <c r="C653" i="16"/>
  <c r="D653" i="16"/>
  <c r="E653" i="16"/>
  <c r="F653" i="16"/>
  <c r="G653" i="16"/>
  <c r="H653" i="16"/>
  <c r="I653" i="16"/>
  <c r="J653" i="16"/>
  <c r="K653" i="16"/>
  <c r="L653" i="16"/>
  <c r="M653" i="16"/>
  <c r="C654" i="16"/>
  <c r="D654" i="16"/>
  <c r="E654" i="16"/>
  <c r="F654" i="16"/>
  <c r="G654" i="16"/>
  <c r="H654" i="16"/>
  <c r="I654" i="16"/>
  <c r="J654" i="16"/>
  <c r="K654" i="16"/>
  <c r="L654" i="16"/>
  <c r="M654" i="16"/>
  <c r="C655" i="16"/>
  <c r="D655" i="16"/>
  <c r="E655" i="16"/>
  <c r="F655" i="16"/>
  <c r="G655" i="16"/>
  <c r="H655" i="16"/>
  <c r="I655" i="16"/>
  <c r="J655" i="16"/>
  <c r="K655" i="16"/>
  <c r="L655" i="16"/>
  <c r="M655" i="16"/>
  <c r="C656" i="16"/>
  <c r="D656" i="16"/>
  <c r="E656" i="16"/>
  <c r="F656" i="16"/>
  <c r="G656" i="16"/>
  <c r="H656" i="16"/>
  <c r="I656" i="16"/>
  <c r="J656" i="16"/>
  <c r="K656" i="16"/>
  <c r="L656" i="16"/>
  <c r="M656" i="16"/>
  <c r="C657" i="16"/>
  <c r="D657" i="16"/>
  <c r="E657" i="16"/>
  <c r="F657" i="16"/>
  <c r="G657" i="16"/>
  <c r="H657" i="16"/>
  <c r="I657" i="16"/>
  <c r="J657" i="16"/>
  <c r="K657" i="16"/>
  <c r="L657" i="16"/>
  <c r="M657" i="16"/>
  <c r="C658" i="16"/>
  <c r="D658" i="16"/>
  <c r="E658" i="16"/>
  <c r="F658" i="16"/>
  <c r="G658" i="16"/>
  <c r="H658" i="16"/>
  <c r="I658" i="16"/>
  <c r="J658" i="16"/>
  <c r="K658" i="16"/>
  <c r="L658" i="16"/>
  <c r="M658" i="16"/>
  <c r="C659" i="16"/>
  <c r="D659" i="16"/>
  <c r="E659" i="16"/>
  <c r="F659" i="16"/>
  <c r="G659" i="16"/>
  <c r="H659" i="16"/>
  <c r="I659" i="16"/>
  <c r="J659" i="16"/>
  <c r="K659" i="16"/>
  <c r="L659" i="16"/>
  <c r="M659" i="16"/>
  <c r="C660" i="16"/>
  <c r="D660" i="16"/>
  <c r="E660" i="16"/>
  <c r="F660" i="16"/>
  <c r="G660" i="16"/>
  <c r="H660" i="16"/>
  <c r="I660" i="16"/>
  <c r="J660" i="16"/>
  <c r="K660" i="16"/>
  <c r="L660" i="16"/>
  <c r="M660" i="16"/>
  <c r="C661" i="16"/>
  <c r="D661" i="16"/>
  <c r="E661" i="16"/>
  <c r="F661" i="16"/>
  <c r="G661" i="16"/>
  <c r="H661" i="16"/>
  <c r="I661" i="16"/>
  <c r="J661" i="16"/>
  <c r="K661" i="16"/>
  <c r="L661" i="16"/>
  <c r="M661" i="16"/>
  <c r="C662" i="16"/>
  <c r="D662" i="16"/>
  <c r="E662" i="16"/>
  <c r="F662" i="16"/>
  <c r="G662" i="16"/>
  <c r="H662" i="16"/>
  <c r="I662" i="16"/>
  <c r="J662" i="16"/>
  <c r="K662" i="16"/>
  <c r="L662" i="16"/>
  <c r="M662" i="16"/>
  <c r="C663" i="16"/>
  <c r="D663" i="16"/>
  <c r="E663" i="16"/>
  <c r="F663" i="16"/>
  <c r="G663" i="16"/>
  <c r="H663" i="16"/>
  <c r="I663" i="16"/>
  <c r="J663" i="16"/>
  <c r="K663" i="16"/>
  <c r="L663" i="16"/>
  <c r="M663" i="16"/>
  <c r="C664" i="16"/>
  <c r="D664" i="16"/>
  <c r="E664" i="16"/>
  <c r="F664" i="16"/>
  <c r="G664" i="16"/>
  <c r="H664" i="16"/>
  <c r="I664" i="16"/>
  <c r="J664" i="16"/>
  <c r="K664" i="16"/>
  <c r="L664" i="16"/>
  <c r="M664" i="16"/>
  <c r="C665" i="16"/>
  <c r="D665" i="16"/>
  <c r="E665" i="16"/>
  <c r="F665" i="16"/>
  <c r="G665" i="16"/>
  <c r="H665" i="16"/>
  <c r="I665" i="16"/>
  <c r="J665" i="16"/>
  <c r="K665" i="16"/>
  <c r="L665" i="16"/>
  <c r="M665" i="16"/>
  <c r="C666" i="16"/>
  <c r="D666" i="16"/>
  <c r="E666" i="16"/>
  <c r="F666" i="16"/>
  <c r="G666" i="16"/>
  <c r="H666" i="16"/>
  <c r="I666" i="16"/>
  <c r="J666" i="16"/>
  <c r="K666" i="16"/>
  <c r="L666" i="16"/>
  <c r="M666" i="16"/>
  <c r="C667" i="16"/>
  <c r="D667" i="16"/>
  <c r="E667" i="16"/>
  <c r="F667" i="16"/>
  <c r="G667" i="16"/>
  <c r="H667" i="16"/>
  <c r="I667" i="16"/>
  <c r="J667" i="16"/>
  <c r="K667" i="16"/>
  <c r="L667" i="16"/>
  <c r="M667" i="16"/>
  <c r="C668" i="16"/>
  <c r="D668" i="16"/>
  <c r="E668" i="16"/>
  <c r="F668" i="16"/>
  <c r="G668" i="16"/>
  <c r="H668" i="16"/>
  <c r="I668" i="16"/>
  <c r="J668" i="16"/>
  <c r="K668" i="16"/>
  <c r="L668" i="16"/>
  <c r="M668" i="16"/>
  <c r="C669" i="16"/>
  <c r="D669" i="16"/>
  <c r="E669" i="16"/>
  <c r="F669" i="16"/>
  <c r="G669" i="16"/>
  <c r="H669" i="16"/>
  <c r="I669" i="16"/>
  <c r="J669" i="16"/>
  <c r="K669" i="16"/>
  <c r="L669" i="16"/>
  <c r="M669" i="16"/>
  <c r="C670" i="16"/>
  <c r="D670" i="16"/>
  <c r="E670" i="16"/>
  <c r="F670" i="16"/>
  <c r="G670" i="16"/>
  <c r="H670" i="16"/>
  <c r="I670" i="16"/>
  <c r="J670" i="16"/>
  <c r="K670" i="16"/>
  <c r="L670" i="16"/>
  <c r="M670" i="16"/>
  <c r="C671" i="16"/>
  <c r="D671" i="16"/>
  <c r="E671" i="16"/>
  <c r="F671" i="16"/>
  <c r="G671" i="16"/>
  <c r="H671" i="16"/>
  <c r="I671" i="16"/>
  <c r="J671" i="16"/>
  <c r="K671" i="16"/>
  <c r="L671" i="16"/>
  <c r="M671" i="16"/>
  <c r="C672" i="16"/>
  <c r="D672" i="16"/>
  <c r="E672" i="16"/>
  <c r="F672" i="16"/>
  <c r="G672" i="16"/>
  <c r="H672" i="16"/>
  <c r="I672" i="16"/>
  <c r="J672" i="16"/>
  <c r="K672" i="16"/>
  <c r="L672" i="16"/>
  <c r="M672" i="16"/>
  <c r="C673" i="16"/>
  <c r="D673" i="16"/>
  <c r="E673" i="16"/>
  <c r="F673" i="16"/>
  <c r="G673" i="16"/>
  <c r="H673" i="16"/>
  <c r="I673" i="16"/>
  <c r="J673" i="16"/>
  <c r="K673" i="16"/>
  <c r="L673" i="16"/>
  <c r="M673" i="16"/>
  <c r="C674" i="16"/>
  <c r="D674" i="16"/>
  <c r="E674" i="16"/>
  <c r="F674" i="16"/>
  <c r="G674" i="16"/>
  <c r="H674" i="16"/>
  <c r="I674" i="16"/>
  <c r="J674" i="16"/>
  <c r="K674" i="16"/>
  <c r="L674" i="16"/>
  <c r="M674" i="16"/>
  <c r="C675" i="16"/>
  <c r="D675" i="16"/>
  <c r="E675" i="16"/>
  <c r="F675" i="16"/>
  <c r="G675" i="16"/>
  <c r="H675" i="16"/>
  <c r="I675" i="16"/>
  <c r="J675" i="16"/>
  <c r="K675" i="16"/>
  <c r="L675" i="16"/>
  <c r="M675" i="16"/>
  <c r="C676" i="16"/>
  <c r="D676" i="16"/>
  <c r="E676" i="16"/>
  <c r="F676" i="16"/>
  <c r="G676" i="16"/>
  <c r="H676" i="16"/>
  <c r="I676" i="16"/>
  <c r="J676" i="16"/>
  <c r="K676" i="16"/>
  <c r="L676" i="16"/>
  <c r="M676" i="16"/>
  <c r="C677" i="16"/>
  <c r="D677" i="16"/>
  <c r="E677" i="16"/>
  <c r="F677" i="16"/>
  <c r="G677" i="16"/>
  <c r="H677" i="16"/>
  <c r="I677" i="16"/>
  <c r="J677" i="16"/>
  <c r="K677" i="16"/>
  <c r="L677" i="16"/>
  <c r="M677" i="16"/>
  <c r="C678" i="16"/>
  <c r="D678" i="16"/>
  <c r="E678" i="16"/>
  <c r="F678" i="16"/>
  <c r="G678" i="16"/>
  <c r="H678" i="16"/>
  <c r="I678" i="16"/>
  <c r="J678" i="16"/>
  <c r="K678" i="16"/>
  <c r="L678" i="16"/>
  <c r="M678" i="16"/>
  <c r="C679" i="16"/>
  <c r="D679" i="16"/>
  <c r="E679" i="16"/>
  <c r="F679" i="16"/>
  <c r="G679" i="16"/>
  <c r="H679" i="16"/>
  <c r="I679" i="16"/>
  <c r="J679" i="16"/>
  <c r="K679" i="16"/>
  <c r="L679" i="16"/>
  <c r="M679" i="16"/>
  <c r="C680" i="16"/>
  <c r="D680" i="16"/>
  <c r="E680" i="16"/>
  <c r="F680" i="16"/>
  <c r="G680" i="16"/>
  <c r="H680" i="16"/>
  <c r="I680" i="16"/>
  <c r="J680" i="16"/>
  <c r="K680" i="16"/>
  <c r="L680" i="16"/>
  <c r="M680" i="16"/>
  <c r="C681" i="16"/>
  <c r="D681" i="16"/>
  <c r="E681" i="16"/>
  <c r="F681" i="16"/>
  <c r="G681" i="16"/>
  <c r="H681" i="16"/>
  <c r="I681" i="16"/>
  <c r="J681" i="16"/>
  <c r="K681" i="16"/>
  <c r="L681" i="16"/>
  <c r="M681" i="16"/>
  <c r="C682" i="16"/>
  <c r="D682" i="16"/>
  <c r="E682" i="16"/>
  <c r="F682" i="16"/>
  <c r="G682" i="16"/>
  <c r="H682" i="16"/>
  <c r="I682" i="16"/>
  <c r="J682" i="16"/>
  <c r="K682" i="16"/>
  <c r="L682" i="16"/>
  <c r="M682" i="16"/>
  <c r="C683" i="16"/>
  <c r="D683" i="16"/>
  <c r="E683" i="16"/>
  <c r="F683" i="16"/>
  <c r="G683" i="16"/>
  <c r="H683" i="16"/>
  <c r="I683" i="16"/>
  <c r="J683" i="16"/>
  <c r="K683" i="16"/>
  <c r="L683" i="16"/>
  <c r="M683" i="16"/>
  <c r="C684" i="16"/>
  <c r="D684" i="16"/>
  <c r="E684" i="16"/>
  <c r="F684" i="16"/>
  <c r="G684" i="16"/>
  <c r="H684" i="16"/>
  <c r="I684" i="16"/>
  <c r="J684" i="16"/>
  <c r="K684" i="16"/>
  <c r="L684" i="16"/>
  <c r="M684" i="16"/>
  <c r="C685" i="16"/>
  <c r="D685" i="16"/>
  <c r="E685" i="16"/>
  <c r="F685" i="16"/>
  <c r="G685" i="16"/>
  <c r="H685" i="16"/>
  <c r="I685" i="16"/>
  <c r="J685" i="16"/>
  <c r="K685" i="16"/>
  <c r="L685" i="16"/>
  <c r="M685" i="16"/>
  <c r="C686" i="16"/>
  <c r="D686" i="16"/>
  <c r="E686" i="16"/>
  <c r="F686" i="16"/>
  <c r="G686" i="16"/>
  <c r="H686" i="16"/>
  <c r="I686" i="16"/>
  <c r="J686" i="16"/>
  <c r="K686" i="16"/>
  <c r="L686" i="16"/>
  <c r="M686" i="16"/>
  <c r="C687" i="16"/>
  <c r="D687" i="16"/>
  <c r="E687" i="16"/>
  <c r="F687" i="16"/>
  <c r="G687" i="16"/>
  <c r="H687" i="16"/>
  <c r="I687" i="16"/>
  <c r="J687" i="16"/>
  <c r="K687" i="16"/>
  <c r="L687" i="16"/>
  <c r="M687" i="16"/>
  <c r="C688" i="16"/>
  <c r="D688" i="16"/>
  <c r="E688" i="16"/>
  <c r="F688" i="16"/>
  <c r="G688" i="16"/>
  <c r="H688" i="16"/>
  <c r="I688" i="16"/>
  <c r="J688" i="16"/>
  <c r="K688" i="16"/>
  <c r="L688" i="16"/>
  <c r="M688" i="16"/>
  <c r="C689" i="16"/>
  <c r="D689" i="16"/>
  <c r="E689" i="16"/>
  <c r="F689" i="16"/>
  <c r="G689" i="16"/>
  <c r="H689" i="16"/>
  <c r="I689" i="16"/>
  <c r="J689" i="16"/>
  <c r="K689" i="16"/>
  <c r="L689" i="16"/>
  <c r="M689" i="16"/>
  <c r="C690" i="16"/>
  <c r="D690" i="16"/>
  <c r="E690" i="16"/>
  <c r="F690" i="16"/>
  <c r="G690" i="16"/>
  <c r="H690" i="16"/>
  <c r="I690" i="16"/>
  <c r="J690" i="16"/>
  <c r="K690" i="16"/>
  <c r="L690" i="16"/>
  <c r="M690" i="16"/>
  <c r="C691" i="16"/>
  <c r="D691" i="16"/>
  <c r="E691" i="16"/>
  <c r="F691" i="16"/>
  <c r="G691" i="16"/>
  <c r="H691" i="16"/>
  <c r="I691" i="16"/>
  <c r="J691" i="16"/>
  <c r="K691" i="16"/>
  <c r="L691" i="16"/>
  <c r="M691" i="16"/>
  <c r="C692" i="16"/>
  <c r="D692" i="16"/>
  <c r="E692" i="16"/>
  <c r="F692" i="16"/>
  <c r="G692" i="16"/>
  <c r="H692" i="16"/>
  <c r="I692" i="16"/>
  <c r="J692" i="16"/>
  <c r="K692" i="16"/>
  <c r="L692" i="16"/>
  <c r="M692" i="16"/>
  <c r="C693" i="16"/>
  <c r="D693" i="16"/>
  <c r="E693" i="16"/>
  <c r="F693" i="16"/>
  <c r="G693" i="16"/>
  <c r="H693" i="16"/>
  <c r="I693" i="16"/>
  <c r="J693" i="16"/>
  <c r="K693" i="16"/>
  <c r="L693" i="16"/>
  <c r="M693" i="16"/>
  <c r="C694" i="16"/>
  <c r="D694" i="16"/>
  <c r="E694" i="16"/>
  <c r="F694" i="16"/>
  <c r="G694" i="16"/>
  <c r="H694" i="16"/>
  <c r="I694" i="16"/>
  <c r="J694" i="16"/>
  <c r="K694" i="16"/>
  <c r="L694" i="16"/>
  <c r="M694" i="16"/>
  <c r="C695" i="16"/>
  <c r="D695" i="16"/>
  <c r="E695" i="16"/>
  <c r="F695" i="16"/>
  <c r="G695" i="16"/>
  <c r="H695" i="16"/>
  <c r="I695" i="16"/>
  <c r="J695" i="16"/>
  <c r="K695" i="16"/>
  <c r="L695" i="16"/>
  <c r="M695" i="16"/>
  <c r="C696" i="16"/>
  <c r="D696" i="16"/>
  <c r="E696" i="16"/>
  <c r="F696" i="16"/>
  <c r="G696" i="16"/>
  <c r="H696" i="16"/>
  <c r="I696" i="16"/>
  <c r="J696" i="16"/>
  <c r="K696" i="16"/>
  <c r="L696" i="16"/>
  <c r="M696" i="16"/>
  <c r="C697" i="16"/>
  <c r="D697" i="16"/>
  <c r="E697" i="16"/>
  <c r="F697" i="16"/>
  <c r="G697" i="16"/>
  <c r="H697" i="16"/>
  <c r="I697" i="16"/>
  <c r="J697" i="16"/>
  <c r="K697" i="16"/>
  <c r="L697" i="16"/>
  <c r="M697" i="16"/>
  <c r="C698" i="16"/>
  <c r="D698" i="16"/>
  <c r="E698" i="16"/>
  <c r="F698" i="16"/>
  <c r="G698" i="16"/>
  <c r="H698" i="16"/>
  <c r="I698" i="16"/>
  <c r="J698" i="16"/>
  <c r="K698" i="16"/>
  <c r="L698" i="16"/>
  <c r="M698" i="16"/>
  <c r="C699" i="16"/>
  <c r="D699" i="16"/>
  <c r="E699" i="16"/>
  <c r="F699" i="16"/>
  <c r="G699" i="16"/>
  <c r="H699" i="16"/>
  <c r="I699" i="16"/>
  <c r="J699" i="16"/>
  <c r="K699" i="16"/>
  <c r="L699" i="16"/>
  <c r="M699" i="16"/>
  <c r="C700" i="16"/>
  <c r="D700" i="16"/>
  <c r="E700" i="16"/>
  <c r="F700" i="16"/>
  <c r="G700" i="16"/>
  <c r="H700" i="16"/>
  <c r="I700" i="16"/>
  <c r="J700" i="16"/>
  <c r="K700" i="16"/>
  <c r="L700" i="16"/>
  <c r="M700" i="16"/>
  <c r="C701" i="16"/>
  <c r="D701" i="16"/>
  <c r="E701" i="16"/>
  <c r="F701" i="16"/>
  <c r="G701" i="16"/>
  <c r="H701" i="16"/>
  <c r="I701" i="16"/>
  <c r="J701" i="16"/>
  <c r="K701" i="16"/>
  <c r="L701" i="16"/>
  <c r="M701" i="16"/>
  <c r="C702" i="16"/>
  <c r="D702" i="16"/>
  <c r="E702" i="16"/>
  <c r="F702" i="16"/>
  <c r="G702" i="16"/>
  <c r="H702" i="16"/>
  <c r="I702" i="16"/>
  <c r="J702" i="16"/>
  <c r="K702" i="16"/>
  <c r="L702" i="16"/>
  <c r="M702" i="16"/>
  <c r="C703" i="16"/>
  <c r="D703" i="16"/>
  <c r="E703" i="16"/>
  <c r="F703" i="16"/>
  <c r="G703" i="16"/>
  <c r="H703" i="16"/>
  <c r="I703" i="16"/>
  <c r="J703" i="16"/>
  <c r="K703" i="16"/>
  <c r="L703" i="16"/>
  <c r="M703" i="16"/>
  <c r="C704" i="16"/>
  <c r="D704" i="16"/>
  <c r="E704" i="16"/>
  <c r="F704" i="16"/>
  <c r="G704" i="16"/>
  <c r="H704" i="16"/>
  <c r="I704" i="16"/>
  <c r="J704" i="16"/>
  <c r="K704" i="16"/>
  <c r="L704" i="16"/>
  <c r="M704" i="16"/>
  <c r="C705" i="16"/>
  <c r="D705" i="16"/>
  <c r="E705" i="16"/>
  <c r="F705" i="16"/>
  <c r="G705" i="16"/>
  <c r="H705" i="16"/>
  <c r="I705" i="16"/>
  <c r="J705" i="16"/>
  <c r="K705" i="16"/>
  <c r="L705" i="16"/>
  <c r="M705" i="16"/>
  <c r="C706" i="16"/>
  <c r="D706" i="16"/>
  <c r="E706" i="16"/>
  <c r="F706" i="16"/>
  <c r="G706" i="16"/>
  <c r="H706" i="16"/>
  <c r="I706" i="16"/>
  <c r="J706" i="16"/>
  <c r="K706" i="16"/>
  <c r="L706" i="16"/>
  <c r="M706" i="16"/>
  <c r="C707" i="16"/>
  <c r="D707" i="16"/>
  <c r="E707" i="16"/>
  <c r="F707" i="16"/>
  <c r="G707" i="16"/>
  <c r="H707" i="16"/>
  <c r="I707" i="16"/>
  <c r="J707" i="16"/>
  <c r="K707" i="16"/>
  <c r="L707" i="16"/>
  <c r="M707" i="16"/>
  <c r="C708" i="16"/>
  <c r="D708" i="16"/>
  <c r="E708" i="16"/>
  <c r="F708" i="16"/>
  <c r="G708" i="16"/>
  <c r="H708" i="16"/>
  <c r="I708" i="16"/>
  <c r="J708" i="16"/>
  <c r="K708" i="16"/>
  <c r="L708" i="16"/>
  <c r="M708" i="16"/>
  <c r="C709" i="16"/>
  <c r="D709" i="16"/>
  <c r="E709" i="16"/>
  <c r="F709" i="16"/>
  <c r="G709" i="16"/>
  <c r="H709" i="16"/>
  <c r="I709" i="16"/>
  <c r="J709" i="16"/>
  <c r="K709" i="16"/>
  <c r="L709" i="16"/>
  <c r="M709" i="16"/>
  <c r="C710" i="16"/>
  <c r="D710" i="16"/>
  <c r="E710" i="16"/>
  <c r="F710" i="16"/>
  <c r="G710" i="16"/>
  <c r="H710" i="16"/>
  <c r="I710" i="16"/>
  <c r="J710" i="16"/>
  <c r="K710" i="16"/>
  <c r="L710" i="16"/>
  <c r="M710" i="16"/>
  <c r="C711" i="16"/>
  <c r="D711" i="16"/>
  <c r="E711" i="16"/>
  <c r="F711" i="16"/>
  <c r="G711" i="16"/>
  <c r="H711" i="16"/>
  <c r="I711" i="16"/>
  <c r="J711" i="16"/>
  <c r="K711" i="16"/>
  <c r="L711" i="16"/>
  <c r="M711" i="16"/>
  <c r="C712" i="16"/>
  <c r="D712" i="16"/>
  <c r="E712" i="16"/>
  <c r="F712" i="16"/>
  <c r="G712" i="16"/>
  <c r="H712" i="16"/>
  <c r="I712" i="16"/>
  <c r="J712" i="16"/>
  <c r="K712" i="16"/>
  <c r="L712" i="16"/>
  <c r="M712" i="16"/>
  <c r="C713" i="16"/>
  <c r="D713" i="16"/>
  <c r="E713" i="16"/>
  <c r="F713" i="16"/>
  <c r="G713" i="16"/>
  <c r="H713" i="16"/>
  <c r="I713" i="16"/>
  <c r="J713" i="16"/>
  <c r="K713" i="16"/>
  <c r="L713" i="16"/>
  <c r="M713" i="16"/>
  <c r="C714" i="16"/>
  <c r="D714" i="16"/>
  <c r="E714" i="16"/>
  <c r="F714" i="16"/>
  <c r="G714" i="16"/>
  <c r="H714" i="16"/>
  <c r="I714" i="16"/>
  <c r="J714" i="16"/>
  <c r="K714" i="16"/>
  <c r="L714" i="16"/>
  <c r="M714" i="16"/>
  <c r="C715" i="16"/>
  <c r="D715" i="16"/>
  <c r="E715" i="16"/>
  <c r="F715" i="16"/>
  <c r="G715" i="16"/>
  <c r="H715" i="16"/>
  <c r="I715" i="16"/>
  <c r="J715" i="16"/>
  <c r="K715" i="16"/>
  <c r="L715" i="16"/>
  <c r="M715" i="16"/>
  <c r="C716" i="16"/>
  <c r="D716" i="16"/>
  <c r="E716" i="16"/>
  <c r="F716" i="16"/>
  <c r="G716" i="16"/>
  <c r="H716" i="16"/>
  <c r="I716" i="16"/>
  <c r="J716" i="16"/>
  <c r="K716" i="16"/>
  <c r="L716" i="16"/>
  <c r="M716" i="16"/>
  <c r="C717" i="16"/>
  <c r="D717" i="16"/>
  <c r="E717" i="16"/>
  <c r="F717" i="16"/>
  <c r="G717" i="16"/>
  <c r="H717" i="16"/>
  <c r="I717" i="16"/>
  <c r="J717" i="16"/>
  <c r="K717" i="16"/>
  <c r="L717" i="16"/>
  <c r="M717" i="16"/>
  <c r="C718" i="16"/>
  <c r="D718" i="16"/>
  <c r="E718" i="16"/>
  <c r="F718" i="16"/>
  <c r="G718" i="16"/>
  <c r="H718" i="16"/>
  <c r="I718" i="16"/>
  <c r="J718" i="16"/>
  <c r="K718" i="16"/>
  <c r="L718" i="16"/>
  <c r="M718" i="16"/>
  <c r="C719" i="16"/>
  <c r="D719" i="16"/>
  <c r="E719" i="16"/>
  <c r="F719" i="16"/>
  <c r="G719" i="16"/>
  <c r="H719" i="16"/>
  <c r="I719" i="16"/>
  <c r="J719" i="16"/>
  <c r="K719" i="16"/>
  <c r="L719" i="16"/>
  <c r="M719" i="16"/>
  <c r="C720" i="16"/>
  <c r="D720" i="16"/>
  <c r="E720" i="16"/>
  <c r="F720" i="16"/>
  <c r="G720" i="16"/>
  <c r="H720" i="16"/>
  <c r="I720" i="16"/>
  <c r="J720" i="16"/>
  <c r="K720" i="16"/>
  <c r="L720" i="16"/>
  <c r="M720" i="16"/>
  <c r="C721" i="16"/>
  <c r="D721" i="16"/>
  <c r="E721" i="16"/>
  <c r="F721" i="16"/>
  <c r="G721" i="16"/>
  <c r="H721" i="16"/>
  <c r="I721" i="16"/>
  <c r="J721" i="16"/>
  <c r="K721" i="16"/>
  <c r="L721" i="16"/>
  <c r="M721" i="16"/>
  <c r="C722" i="16"/>
  <c r="D722" i="16"/>
  <c r="E722" i="16"/>
  <c r="F722" i="16"/>
  <c r="G722" i="16"/>
  <c r="H722" i="16"/>
  <c r="I722" i="16"/>
  <c r="J722" i="16"/>
  <c r="K722" i="16"/>
  <c r="L722" i="16"/>
  <c r="M722" i="16"/>
  <c r="C723" i="16"/>
  <c r="D723" i="16"/>
  <c r="E723" i="16"/>
  <c r="F723" i="16"/>
  <c r="G723" i="16"/>
  <c r="H723" i="16"/>
  <c r="I723" i="16"/>
  <c r="J723" i="16"/>
  <c r="K723" i="16"/>
  <c r="L723" i="16"/>
  <c r="M723" i="16"/>
  <c r="C724" i="16"/>
  <c r="D724" i="16"/>
  <c r="E724" i="16"/>
  <c r="F724" i="16"/>
  <c r="G724" i="16"/>
  <c r="H724" i="16"/>
  <c r="I724" i="16"/>
  <c r="J724" i="16"/>
  <c r="K724" i="16"/>
  <c r="L724" i="16"/>
  <c r="M724" i="16"/>
  <c r="C725" i="16"/>
  <c r="D725" i="16"/>
  <c r="E725" i="16"/>
  <c r="F725" i="16"/>
  <c r="G725" i="16"/>
  <c r="H725" i="16"/>
  <c r="I725" i="16"/>
  <c r="J725" i="16"/>
  <c r="K725" i="16"/>
  <c r="L725" i="16"/>
  <c r="M725" i="16"/>
  <c r="C726" i="16"/>
  <c r="D726" i="16"/>
  <c r="E726" i="16"/>
  <c r="F726" i="16"/>
  <c r="G726" i="16"/>
  <c r="H726" i="16"/>
  <c r="I726" i="16"/>
  <c r="J726" i="16"/>
  <c r="K726" i="16"/>
  <c r="L726" i="16"/>
  <c r="M726" i="16"/>
  <c r="C727" i="16"/>
  <c r="D727" i="16"/>
  <c r="E727" i="16"/>
  <c r="F727" i="16"/>
  <c r="G727" i="16"/>
  <c r="H727" i="16"/>
  <c r="I727" i="16"/>
  <c r="J727" i="16"/>
  <c r="K727" i="16"/>
  <c r="L727" i="16"/>
  <c r="M727" i="16"/>
  <c r="C728" i="16"/>
  <c r="D728" i="16"/>
  <c r="E728" i="16"/>
  <c r="F728" i="16"/>
  <c r="G728" i="16"/>
  <c r="H728" i="16"/>
  <c r="I728" i="16"/>
  <c r="J728" i="16"/>
  <c r="K728" i="16"/>
  <c r="L728" i="16"/>
  <c r="M728" i="16"/>
  <c r="C729" i="16"/>
  <c r="D729" i="16"/>
  <c r="E729" i="16"/>
  <c r="F729" i="16"/>
  <c r="G729" i="16"/>
  <c r="H729" i="16"/>
  <c r="I729" i="16"/>
  <c r="J729" i="16"/>
  <c r="K729" i="16"/>
  <c r="L729" i="16"/>
  <c r="M729" i="16"/>
  <c r="C730" i="16"/>
  <c r="D730" i="16"/>
  <c r="E730" i="16"/>
  <c r="F730" i="16"/>
  <c r="G730" i="16"/>
  <c r="H730" i="16"/>
  <c r="I730" i="16"/>
  <c r="J730" i="16"/>
  <c r="K730" i="16"/>
  <c r="L730" i="16"/>
  <c r="M730" i="16"/>
  <c r="C731" i="16"/>
  <c r="D731" i="16"/>
  <c r="E731" i="16"/>
  <c r="F731" i="16"/>
  <c r="G731" i="16"/>
  <c r="H731" i="16"/>
  <c r="I731" i="16"/>
  <c r="J731" i="16"/>
  <c r="K731" i="16"/>
  <c r="L731" i="16"/>
  <c r="M731" i="16"/>
  <c r="C732" i="16"/>
  <c r="D732" i="16"/>
  <c r="E732" i="16"/>
  <c r="F732" i="16"/>
  <c r="G732" i="16"/>
  <c r="H732" i="16"/>
  <c r="I732" i="16"/>
  <c r="J732" i="16"/>
  <c r="K732" i="16"/>
  <c r="L732" i="16"/>
  <c r="M732" i="16"/>
  <c r="C733" i="16"/>
  <c r="D733" i="16"/>
  <c r="E733" i="16"/>
  <c r="F733" i="16"/>
  <c r="G733" i="16"/>
  <c r="H733" i="16"/>
  <c r="I733" i="16"/>
  <c r="J733" i="16"/>
  <c r="K733" i="16"/>
  <c r="L733" i="16"/>
  <c r="M733" i="16"/>
  <c r="C734" i="16"/>
  <c r="D734" i="16"/>
  <c r="E734" i="16"/>
  <c r="F734" i="16"/>
  <c r="G734" i="16"/>
  <c r="H734" i="16"/>
  <c r="I734" i="16"/>
  <c r="J734" i="16"/>
  <c r="K734" i="16"/>
  <c r="L734" i="16"/>
  <c r="M734" i="16"/>
  <c r="C735" i="16"/>
  <c r="D735" i="16"/>
  <c r="E735" i="16"/>
  <c r="F735" i="16"/>
  <c r="G735" i="16"/>
  <c r="H735" i="16"/>
  <c r="I735" i="16"/>
  <c r="J735" i="16"/>
  <c r="K735" i="16"/>
  <c r="L735" i="16"/>
  <c r="M735" i="16"/>
  <c r="C736" i="16"/>
  <c r="D736" i="16"/>
  <c r="E736" i="16"/>
  <c r="F736" i="16"/>
  <c r="G736" i="16"/>
  <c r="H736" i="16"/>
  <c r="I736" i="16"/>
  <c r="J736" i="16"/>
  <c r="K736" i="16"/>
  <c r="L736" i="16"/>
  <c r="M736" i="16"/>
  <c r="C737" i="16"/>
  <c r="D737" i="16"/>
  <c r="E737" i="16"/>
  <c r="F737" i="16"/>
  <c r="G737" i="16"/>
  <c r="H737" i="16"/>
  <c r="I737" i="16"/>
  <c r="J737" i="16"/>
  <c r="K737" i="16"/>
  <c r="L737" i="16"/>
  <c r="M737" i="16"/>
  <c r="C738" i="16"/>
  <c r="D738" i="16"/>
  <c r="E738" i="16"/>
  <c r="F738" i="16"/>
  <c r="G738" i="16"/>
  <c r="H738" i="16"/>
  <c r="I738" i="16"/>
  <c r="J738" i="16"/>
  <c r="K738" i="16"/>
  <c r="L738" i="16"/>
  <c r="M738" i="16"/>
  <c r="C739" i="16"/>
  <c r="D739" i="16"/>
  <c r="E739" i="16"/>
  <c r="F739" i="16"/>
  <c r="G739" i="16"/>
  <c r="H739" i="16"/>
  <c r="I739" i="16"/>
  <c r="J739" i="16"/>
  <c r="K739" i="16"/>
  <c r="L739" i="16"/>
  <c r="M739" i="16"/>
  <c r="C740" i="16"/>
  <c r="D740" i="16"/>
  <c r="E740" i="16"/>
  <c r="F740" i="16"/>
  <c r="G740" i="16"/>
  <c r="H740" i="16"/>
  <c r="I740" i="16"/>
  <c r="J740" i="16"/>
  <c r="K740" i="16"/>
  <c r="L740" i="16"/>
  <c r="M740" i="16"/>
  <c r="C741" i="16"/>
  <c r="D741" i="16"/>
  <c r="E741" i="16"/>
  <c r="F741" i="16"/>
  <c r="G741" i="16"/>
  <c r="H741" i="16"/>
  <c r="I741" i="16"/>
  <c r="J741" i="16"/>
  <c r="K741" i="16"/>
  <c r="L741" i="16"/>
  <c r="M741" i="16"/>
  <c r="C742" i="16"/>
  <c r="D742" i="16"/>
  <c r="E742" i="16"/>
  <c r="F742" i="16"/>
  <c r="G742" i="16"/>
  <c r="H742" i="16"/>
  <c r="I742" i="16"/>
  <c r="J742" i="16"/>
  <c r="K742" i="16"/>
  <c r="L742" i="16"/>
  <c r="M742" i="16"/>
  <c r="C743" i="16"/>
  <c r="D743" i="16"/>
  <c r="E743" i="16"/>
  <c r="F743" i="16"/>
  <c r="G743" i="16"/>
  <c r="H743" i="16"/>
  <c r="I743" i="16"/>
  <c r="J743" i="16"/>
  <c r="K743" i="16"/>
  <c r="L743" i="16"/>
  <c r="M743" i="16"/>
  <c r="C744" i="16"/>
  <c r="D744" i="16"/>
  <c r="E744" i="16"/>
  <c r="F744" i="16"/>
  <c r="G744" i="16"/>
  <c r="H744" i="16"/>
  <c r="I744" i="16"/>
  <c r="J744" i="16"/>
  <c r="K744" i="16"/>
  <c r="L744" i="16"/>
  <c r="M744" i="16"/>
  <c r="C745" i="16"/>
  <c r="D745" i="16"/>
  <c r="E745" i="16"/>
  <c r="F745" i="16"/>
  <c r="G745" i="16"/>
  <c r="H745" i="16"/>
  <c r="I745" i="16"/>
  <c r="J745" i="16"/>
  <c r="K745" i="16"/>
  <c r="L745" i="16"/>
  <c r="M745" i="16"/>
  <c r="C746" i="16"/>
  <c r="D746" i="16"/>
  <c r="E746" i="16"/>
  <c r="F746" i="16"/>
  <c r="G746" i="16"/>
  <c r="H746" i="16"/>
  <c r="I746" i="16"/>
  <c r="J746" i="16"/>
  <c r="K746" i="16"/>
  <c r="L746" i="16"/>
  <c r="M746" i="16"/>
  <c r="C747" i="16"/>
  <c r="D747" i="16"/>
  <c r="E747" i="16"/>
  <c r="F747" i="16"/>
  <c r="G747" i="16"/>
  <c r="H747" i="16"/>
  <c r="I747" i="16"/>
  <c r="J747" i="16"/>
  <c r="K747" i="16"/>
  <c r="L747" i="16"/>
  <c r="M747" i="16"/>
  <c r="C748" i="16"/>
  <c r="D748" i="16"/>
  <c r="E748" i="16"/>
  <c r="F748" i="16"/>
  <c r="G748" i="16"/>
  <c r="H748" i="16"/>
  <c r="I748" i="16"/>
  <c r="J748" i="16"/>
  <c r="K748" i="16"/>
  <c r="L748" i="16"/>
  <c r="M748" i="16"/>
  <c r="C749" i="16"/>
  <c r="D749" i="16"/>
  <c r="E749" i="16"/>
  <c r="F749" i="16"/>
  <c r="G749" i="16"/>
  <c r="H749" i="16"/>
  <c r="I749" i="16"/>
  <c r="J749" i="16"/>
  <c r="K749" i="16"/>
  <c r="L749" i="16"/>
  <c r="M749" i="16"/>
  <c r="C750" i="16"/>
  <c r="D750" i="16"/>
  <c r="E750" i="16"/>
  <c r="F750" i="16"/>
  <c r="G750" i="16"/>
  <c r="H750" i="16"/>
  <c r="I750" i="16"/>
  <c r="J750" i="16"/>
  <c r="K750" i="16"/>
  <c r="L750" i="16"/>
  <c r="M750" i="16"/>
  <c r="C751" i="16"/>
  <c r="D751" i="16"/>
  <c r="E751" i="16"/>
  <c r="F751" i="16"/>
  <c r="G751" i="16"/>
  <c r="H751" i="16"/>
  <c r="I751" i="16"/>
  <c r="J751" i="16"/>
  <c r="K751" i="16"/>
  <c r="L751" i="16"/>
  <c r="M751" i="16"/>
  <c r="C752" i="16"/>
  <c r="D752" i="16"/>
  <c r="E752" i="16"/>
  <c r="F752" i="16"/>
  <c r="G752" i="16"/>
  <c r="H752" i="16"/>
  <c r="I752" i="16"/>
  <c r="J752" i="16"/>
  <c r="K752" i="16"/>
  <c r="L752" i="16"/>
  <c r="M752" i="16"/>
  <c r="C753" i="16"/>
  <c r="D753" i="16"/>
  <c r="E753" i="16"/>
  <c r="F753" i="16"/>
  <c r="G753" i="16"/>
  <c r="H753" i="16"/>
  <c r="I753" i="16"/>
  <c r="J753" i="16"/>
  <c r="K753" i="16"/>
  <c r="L753" i="16"/>
  <c r="M753" i="16"/>
  <c r="C754" i="16"/>
  <c r="D754" i="16"/>
  <c r="E754" i="16"/>
  <c r="F754" i="16"/>
  <c r="G754" i="16"/>
  <c r="H754" i="16"/>
  <c r="I754" i="16"/>
  <c r="J754" i="16"/>
  <c r="K754" i="16"/>
  <c r="L754" i="16"/>
  <c r="M754" i="16"/>
  <c r="C755" i="16"/>
  <c r="D755" i="16"/>
  <c r="E755" i="16"/>
  <c r="F755" i="16"/>
  <c r="G755" i="16"/>
  <c r="H755" i="16"/>
  <c r="I755" i="16"/>
  <c r="J755" i="16"/>
  <c r="K755" i="16"/>
  <c r="L755" i="16"/>
  <c r="M755" i="16"/>
  <c r="C756" i="16"/>
  <c r="D756" i="16"/>
  <c r="E756" i="16"/>
  <c r="F756" i="16"/>
  <c r="G756" i="16"/>
  <c r="H756" i="16"/>
  <c r="I756" i="16"/>
  <c r="J756" i="16"/>
  <c r="K756" i="16"/>
  <c r="L756" i="16"/>
  <c r="M756" i="16"/>
  <c r="C757" i="16"/>
  <c r="D757" i="16"/>
  <c r="E757" i="16"/>
  <c r="F757" i="16"/>
  <c r="G757" i="16"/>
  <c r="H757" i="16"/>
  <c r="I757" i="16"/>
  <c r="J757" i="16"/>
  <c r="K757" i="16"/>
  <c r="L757" i="16"/>
  <c r="M757" i="16"/>
  <c r="C758" i="16"/>
  <c r="D758" i="16"/>
  <c r="E758" i="16"/>
  <c r="F758" i="16"/>
  <c r="G758" i="16"/>
  <c r="H758" i="16"/>
  <c r="I758" i="16"/>
  <c r="J758" i="16"/>
  <c r="K758" i="16"/>
  <c r="L758" i="16"/>
  <c r="M758" i="16"/>
  <c r="C759" i="16"/>
  <c r="D759" i="16"/>
  <c r="E759" i="16"/>
  <c r="F759" i="16"/>
  <c r="G759" i="16"/>
  <c r="H759" i="16"/>
  <c r="I759" i="16"/>
  <c r="J759" i="16"/>
  <c r="K759" i="16"/>
  <c r="L759" i="16"/>
  <c r="M759" i="16"/>
  <c r="C760" i="16"/>
  <c r="D760" i="16"/>
  <c r="E760" i="16"/>
  <c r="F760" i="16"/>
  <c r="G760" i="16"/>
  <c r="H760" i="16"/>
  <c r="I760" i="16"/>
  <c r="J760" i="16"/>
  <c r="K760" i="16"/>
  <c r="L760" i="16"/>
  <c r="M760" i="16"/>
  <c r="C761" i="16"/>
  <c r="D761" i="16"/>
  <c r="E761" i="16"/>
  <c r="F761" i="16"/>
  <c r="G761" i="16"/>
  <c r="H761" i="16"/>
  <c r="I761" i="16"/>
  <c r="J761" i="16"/>
  <c r="K761" i="16"/>
  <c r="L761" i="16"/>
  <c r="M761" i="16"/>
  <c r="C762" i="16"/>
  <c r="D762" i="16"/>
  <c r="E762" i="16"/>
  <c r="F762" i="16"/>
  <c r="G762" i="16"/>
  <c r="H762" i="16"/>
  <c r="I762" i="16"/>
  <c r="J762" i="16"/>
  <c r="K762" i="16"/>
  <c r="L762" i="16"/>
  <c r="M762" i="16"/>
  <c r="C763" i="16"/>
  <c r="D763" i="16"/>
  <c r="E763" i="16"/>
  <c r="F763" i="16"/>
  <c r="G763" i="16"/>
  <c r="H763" i="16"/>
  <c r="I763" i="16"/>
  <c r="J763" i="16"/>
  <c r="K763" i="16"/>
  <c r="L763" i="16"/>
  <c r="M763" i="16"/>
  <c r="C764" i="16"/>
  <c r="D764" i="16"/>
  <c r="E764" i="16"/>
  <c r="F764" i="16"/>
  <c r="G764" i="16"/>
  <c r="H764" i="16"/>
  <c r="I764" i="16"/>
  <c r="J764" i="16"/>
  <c r="K764" i="16"/>
  <c r="L764" i="16"/>
  <c r="M764" i="16"/>
  <c r="C765" i="16"/>
  <c r="D765" i="16"/>
  <c r="E765" i="16"/>
  <c r="F765" i="16"/>
  <c r="G765" i="16"/>
  <c r="H765" i="16"/>
  <c r="I765" i="16"/>
  <c r="J765" i="16"/>
  <c r="K765" i="16"/>
  <c r="L765" i="16"/>
  <c r="M765" i="16"/>
  <c r="C766" i="16"/>
  <c r="D766" i="16"/>
  <c r="E766" i="16"/>
  <c r="F766" i="16"/>
  <c r="G766" i="16"/>
  <c r="H766" i="16"/>
  <c r="I766" i="16"/>
  <c r="J766" i="16"/>
  <c r="K766" i="16"/>
  <c r="L766" i="16"/>
  <c r="M766" i="16"/>
  <c r="C767" i="16"/>
  <c r="D767" i="16"/>
  <c r="E767" i="16"/>
  <c r="F767" i="16"/>
  <c r="G767" i="16"/>
  <c r="H767" i="16"/>
  <c r="I767" i="16"/>
  <c r="J767" i="16"/>
  <c r="K767" i="16"/>
  <c r="L767" i="16"/>
  <c r="M767" i="16"/>
  <c r="C768" i="16"/>
  <c r="D768" i="16"/>
  <c r="E768" i="16"/>
  <c r="F768" i="16"/>
  <c r="G768" i="16"/>
  <c r="H768" i="16"/>
  <c r="I768" i="16"/>
  <c r="J768" i="16"/>
  <c r="K768" i="16"/>
  <c r="L768" i="16"/>
  <c r="M768" i="16"/>
  <c r="C769" i="16"/>
  <c r="D769" i="16"/>
  <c r="E769" i="16"/>
  <c r="F769" i="16"/>
  <c r="G769" i="16"/>
  <c r="H769" i="16"/>
  <c r="I769" i="16"/>
  <c r="J769" i="16"/>
  <c r="K769" i="16"/>
  <c r="L769" i="16"/>
  <c r="M769" i="16"/>
  <c r="C770" i="16"/>
  <c r="D770" i="16"/>
  <c r="E770" i="16"/>
  <c r="F770" i="16"/>
  <c r="G770" i="16"/>
  <c r="H770" i="16"/>
  <c r="I770" i="16"/>
  <c r="J770" i="16"/>
  <c r="K770" i="16"/>
  <c r="L770" i="16"/>
  <c r="M770" i="16"/>
  <c r="C771" i="16"/>
  <c r="D771" i="16"/>
  <c r="E771" i="16"/>
  <c r="F771" i="16"/>
  <c r="G771" i="16"/>
  <c r="H771" i="16"/>
  <c r="I771" i="16"/>
  <c r="J771" i="16"/>
  <c r="K771" i="16"/>
  <c r="L771" i="16"/>
  <c r="M771" i="16"/>
  <c r="C772" i="16"/>
  <c r="D772" i="16"/>
  <c r="E772" i="16"/>
  <c r="F772" i="16"/>
  <c r="G772" i="16"/>
  <c r="H772" i="16"/>
  <c r="I772" i="16"/>
  <c r="J772" i="16"/>
  <c r="K772" i="16"/>
  <c r="L772" i="16"/>
  <c r="M772" i="16"/>
  <c r="C773" i="16"/>
  <c r="D773" i="16"/>
  <c r="E773" i="16"/>
  <c r="F773" i="16"/>
  <c r="G773" i="16"/>
  <c r="H773" i="16"/>
  <c r="I773" i="16"/>
  <c r="J773" i="16"/>
  <c r="K773" i="16"/>
  <c r="L773" i="16"/>
  <c r="M773" i="16"/>
  <c r="C774" i="16"/>
  <c r="D774" i="16"/>
  <c r="E774" i="16"/>
  <c r="F774" i="16"/>
  <c r="G774" i="16"/>
  <c r="H774" i="16"/>
  <c r="I774" i="16"/>
  <c r="J774" i="16"/>
  <c r="K774" i="16"/>
  <c r="L774" i="16"/>
  <c r="M774" i="16"/>
  <c r="C775" i="16"/>
  <c r="D775" i="16"/>
  <c r="E775" i="16"/>
  <c r="F775" i="16"/>
  <c r="G775" i="16"/>
  <c r="H775" i="16"/>
  <c r="I775" i="16"/>
  <c r="J775" i="16"/>
  <c r="K775" i="16"/>
  <c r="L775" i="16"/>
  <c r="M775" i="16"/>
  <c r="C776" i="16"/>
  <c r="D776" i="16"/>
  <c r="E776" i="16"/>
  <c r="F776" i="16"/>
  <c r="G776" i="16"/>
  <c r="H776" i="16"/>
  <c r="I776" i="16"/>
  <c r="J776" i="16"/>
  <c r="K776" i="16"/>
  <c r="L776" i="16"/>
  <c r="M776" i="16"/>
  <c r="C777" i="16"/>
  <c r="D777" i="16"/>
  <c r="E777" i="16"/>
  <c r="F777" i="16"/>
  <c r="G777" i="16"/>
  <c r="H777" i="16"/>
  <c r="I777" i="16"/>
  <c r="J777" i="16"/>
  <c r="K777" i="16"/>
  <c r="L777" i="16"/>
  <c r="M777" i="16"/>
  <c r="C778" i="16"/>
  <c r="D778" i="16"/>
  <c r="E778" i="16"/>
  <c r="F778" i="16"/>
  <c r="G778" i="16"/>
  <c r="H778" i="16"/>
  <c r="I778" i="16"/>
  <c r="J778" i="16"/>
  <c r="K778" i="16"/>
  <c r="L778" i="16"/>
  <c r="M778" i="16"/>
  <c r="C779" i="16"/>
  <c r="D779" i="16"/>
  <c r="E779" i="16"/>
  <c r="F779" i="16"/>
  <c r="G779" i="16"/>
  <c r="H779" i="16"/>
  <c r="I779" i="16"/>
  <c r="J779" i="16"/>
  <c r="K779" i="16"/>
  <c r="L779" i="16"/>
  <c r="M779" i="16"/>
  <c r="C780" i="16"/>
  <c r="D780" i="16"/>
  <c r="E780" i="16"/>
  <c r="F780" i="16"/>
  <c r="G780" i="16"/>
  <c r="H780" i="16"/>
  <c r="I780" i="16"/>
  <c r="J780" i="16"/>
  <c r="K780" i="16"/>
  <c r="L780" i="16"/>
  <c r="M780" i="16"/>
  <c r="C781" i="16"/>
  <c r="D781" i="16"/>
  <c r="E781" i="16"/>
  <c r="F781" i="16"/>
  <c r="G781" i="16"/>
  <c r="H781" i="16"/>
  <c r="I781" i="16"/>
  <c r="J781" i="16"/>
  <c r="K781" i="16"/>
  <c r="L781" i="16"/>
  <c r="M781" i="16"/>
  <c r="C782" i="16"/>
  <c r="D782" i="16"/>
  <c r="E782" i="16"/>
  <c r="F782" i="16"/>
  <c r="G782" i="16"/>
  <c r="H782" i="16"/>
  <c r="I782" i="16"/>
  <c r="J782" i="16"/>
  <c r="K782" i="16"/>
  <c r="L782" i="16"/>
  <c r="M782" i="16"/>
  <c r="C783" i="16"/>
  <c r="D783" i="16"/>
  <c r="E783" i="16"/>
  <c r="F783" i="16"/>
  <c r="G783" i="16"/>
  <c r="H783" i="16"/>
  <c r="I783" i="16"/>
  <c r="J783" i="16"/>
  <c r="K783" i="16"/>
  <c r="L783" i="16"/>
  <c r="M783" i="16"/>
  <c r="C784" i="16"/>
  <c r="D784" i="16"/>
  <c r="E784" i="16"/>
  <c r="F784" i="16"/>
  <c r="G784" i="16"/>
  <c r="H784" i="16"/>
  <c r="I784" i="16"/>
  <c r="J784" i="16"/>
  <c r="K784" i="16"/>
  <c r="L784" i="16"/>
  <c r="M784" i="16"/>
  <c r="C785" i="16"/>
  <c r="D785" i="16"/>
  <c r="E785" i="16"/>
  <c r="F785" i="16"/>
  <c r="G785" i="16"/>
  <c r="H785" i="16"/>
  <c r="I785" i="16"/>
  <c r="J785" i="16"/>
  <c r="K785" i="16"/>
  <c r="L785" i="16"/>
  <c r="M785" i="16"/>
  <c r="C786" i="16"/>
  <c r="D786" i="16"/>
  <c r="E786" i="16"/>
  <c r="F786" i="16"/>
  <c r="G786" i="16"/>
  <c r="H786" i="16"/>
  <c r="I786" i="16"/>
  <c r="J786" i="16"/>
  <c r="K786" i="16"/>
  <c r="L786" i="16"/>
  <c r="M786" i="16"/>
  <c r="C787" i="16"/>
  <c r="D787" i="16"/>
  <c r="E787" i="16"/>
  <c r="F787" i="16"/>
  <c r="G787" i="16"/>
  <c r="H787" i="16"/>
  <c r="I787" i="16"/>
  <c r="J787" i="16"/>
  <c r="K787" i="16"/>
  <c r="L787" i="16"/>
  <c r="M787" i="16"/>
  <c r="C788" i="16"/>
  <c r="D788" i="16"/>
  <c r="E788" i="16"/>
  <c r="F788" i="16"/>
  <c r="G788" i="16"/>
  <c r="H788" i="16"/>
  <c r="I788" i="16"/>
  <c r="J788" i="16"/>
  <c r="K788" i="16"/>
  <c r="L788" i="16"/>
  <c r="M788" i="16"/>
  <c r="C789" i="16"/>
  <c r="D789" i="16"/>
  <c r="E789" i="16"/>
  <c r="F789" i="16"/>
  <c r="G789" i="16"/>
  <c r="H789" i="16"/>
  <c r="I789" i="16"/>
  <c r="J789" i="16"/>
  <c r="K789" i="16"/>
  <c r="L789" i="16"/>
  <c r="M789" i="16"/>
  <c r="C790" i="16"/>
  <c r="D790" i="16"/>
  <c r="E790" i="16"/>
  <c r="F790" i="16"/>
  <c r="G790" i="16"/>
  <c r="H790" i="16"/>
  <c r="I790" i="16"/>
  <c r="J790" i="16"/>
  <c r="K790" i="16"/>
  <c r="L790" i="16"/>
  <c r="M790" i="16"/>
  <c r="C791" i="16"/>
  <c r="D791" i="16"/>
  <c r="E791" i="16"/>
  <c r="F791" i="16"/>
  <c r="G791" i="16"/>
  <c r="H791" i="16"/>
  <c r="I791" i="16"/>
  <c r="J791" i="16"/>
  <c r="K791" i="16"/>
  <c r="L791" i="16"/>
  <c r="M791" i="16"/>
  <c r="C792" i="16"/>
  <c r="D792" i="16"/>
  <c r="E792" i="16"/>
  <c r="F792" i="16"/>
  <c r="G792" i="16"/>
  <c r="H792" i="16"/>
  <c r="I792" i="16"/>
  <c r="J792" i="16"/>
  <c r="K792" i="16"/>
  <c r="L792" i="16"/>
  <c r="M792" i="16"/>
  <c r="C793" i="16"/>
  <c r="D793" i="16"/>
  <c r="E793" i="16"/>
  <c r="F793" i="16"/>
  <c r="G793" i="16"/>
  <c r="H793" i="16"/>
  <c r="I793" i="16"/>
  <c r="J793" i="16"/>
  <c r="K793" i="16"/>
  <c r="L793" i="16"/>
  <c r="M793" i="16"/>
  <c r="C794" i="16"/>
  <c r="D794" i="16"/>
  <c r="E794" i="16"/>
  <c r="F794" i="16"/>
  <c r="G794" i="16"/>
  <c r="H794" i="16"/>
  <c r="I794" i="16"/>
  <c r="J794" i="16"/>
  <c r="K794" i="16"/>
  <c r="L794" i="16"/>
  <c r="M794" i="16"/>
  <c r="C795" i="16"/>
  <c r="D795" i="16"/>
  <c r="E795" i="16"/>
  <c r="F795" i="16"/>
  <c r="G795" i="16"/>
  <c r="H795" i="16"/>
  <c r="I795" i="16"/>
  <c r="J795" i="16"/>
  <c r="K795" i="16"/>
  <c r="L795" i="16"/>
  <c r="M795" i="16"/>
  <c r="C796" i="16"/>
  <c r="D796" i="16"/>
  <c r="E796" i="16"/>
  <c r="F796" i="16"/>
  <c r="G796" i="16"/>
  <c r="H796" i="16"/>
  <c r="I796" i="16"/>
  <c r="J796" i="16"/>
  <c r="K796" i="16"/>
  <c r="L796" i="16"/>
  <c r="M796" i="16"/>
  <c r="C797" i="16"/>
  <c r="D797" i="16"/>
  <c r="E797" i="16"/>
  <c r="F797" i="16"/>
  <c r="G797" i="16"/>
  <c r="H797" i="16"/>
  <c r="I797" i="16"/>
  <c r="J797" i="16"/>
  <c r="K797" i="16"/>
  <c r="L797" i="16"/>
  <c r="M797" i="16"/>
  <c r="C798" i="16"/>
  <c r="D798" i="16"/>
  <c r="E798" i="16"/>
  <c r="F798" i="16"/>
  <c r="G798" i="16"/>
  <c r="H798" i="16"/>
  <c r="I798" i="16"/>
  <c r="J798" i="16"/>
  <c r="K798" i="16"/>
  <c r="L798" i="16"/>
  <c r="M798" i="16"/>
  <c r="C799" i="16"/>
  <c r="D799" i="16"/>
  <c r="E799" i="16"/>
  <c r="F799" i="16"/>
  <c r="G799" i="16"/>
  <c r="H799" i="16"/>
  <c r="I799" i="16"/>
  <c r="J799" i="16"/>
  <c r="K799" i="16"/>
  <c r="L799" i="16"/>
  <c r="M799" i="16"/>
  <c r="C800" i="16"/>
  <c r="D800" i="16"/>
  <c r="E800" i="16"/>
  <c r="F800" i="16"/>
  <c r="G800" i="16"/>
  <c r="H800" i="16"/>
  <c r="I800" i="16"/>
  <c r="J800" i="16"/>
  <c r="K800" i="16"/>
  <c r="L800" i="16"/>
  <c r="M800" i="16"/>
  <c r="C801" i="16"/>
  <c r="D801" i="16"/>
  <c r="E801" i="16"/>
  <c r="F801" i="16"/>
  <c r="G801" i="16"/>
  <c r="H801" i="16"/>
  <c r="I801" i="16"/>
  <c r="J801" i="16"/>
  <c r="K801" i="16"/>
  <c r="L801" i="16"/>
  <c r="M801" i="16"/>
  <c r="C802" i="16"/>
  <c r="D802" i="16"/>
  <c r="E802" i="16"/>
  <c r="F802" i="16"/>
  <c r="G802" i="16"/>
  <c r="H802" i="16"/>
  <c r="I802" i="16"/>
  <c r="J802" i="16"/>
  <c r="K802" i="16"/>
  <c r="L802" i="16"/>
  <c r="M802" i="16"/>
  <c r="C803" i="16"/>
  <c r="D803" i="16"/>
  <c r="E803" i="16"/>
  <c r="F803" i="16"/>
  <c r="G803" i="16"/>
  <c r="H803" i="16"/>
  <c r="I803" i="16"/>
  <c r="J803" i="16"/>
  <c r="K803" i="16"/>
  <c r="L803" i="16"/>
  <c r="M803" i="16"/>
  <c r="C804" i="16"/>
  <c r="D804" i="16"/>
  <c r="E804" i="16"/>
  <c r="F804" i="16"/>
  <c r="G804" i="16"/>
  <c r="H804" i="16"/>
  <c r="I804" i="16"/>
  <c r="J804" i="16"/>
  <c r="K804" i="16"/>
  <c r="L804" i="16"/>
  <c r="M804" i="16"/>
  <c r="C805" i="16"/>
  <c r="D805" i="16"/>
  <c r="E805" i="16"/>
  <c r="F805" i="16"/>
  <c r="G805" i="16"/>
  <c r="H805" i="16"/>
  <c r="I805" i="16"/>
  <c r="J805" i="16"/>
  <c r="K805" i="16"/>
  <c r="L805" i="16"/>
  <c r="M805" i="16"/>
  <c r="C806" i="16"/>
  <c r="D806" i="16"/>
  <c r="E806" i="16"/>
  <c r="F806" i="16"/>
  <c r="G806" i="16"/>
  <c r="H806" i="16"/>
  <c r="I806" i="16"/>
  <c r="J806" i="16"/>
  <c r="K806" i="16"/>
  <c r="L806" i="16"/>
  <c r="M806" i="16"/>
  <c r="C807" i="16"/>
  <c r="D807" i="16"/>
  <c r="E807" i="16"/>
  <c r="F807" i="16"/>
  <c r="G807" i="16"/>
  <c r="H807" i="16"/>
  <c r="I807" i="16"/>
  <c r="J807" i="16"/>
  <c r="K807" i="16"/>
  <c r="L807" i="16"/>
  <c r="M807" i="16"/>
  <c r="C808" i="16"/>
  <c r="D808" i="16"/>
  <c r="E808" i="16"/>
  <c r="F808" i="16"/>
  <c r="G808" i="16"/>
  <c r="H808" i="16"/>
  <c r="I808" i="16"/>
  <c r="J808" i="16"/>
  <c r="K808" i="16"/>
  <c r="L808" i="16"/>
  <c r="M808" i="16"/>
  <c r="C809" i="16"/>
  <c r="D809" i="16"/>
  <c r="E809" i="16"/>
  <c r="F809" i="16"/>
  <c r="G809" i="16"/>
  <c r="H809" i="16"/>
  <c r="I809" i="16"/>
  <c r="J809" i="16"/>
  <c r="K809" i="16"/>
  <c r="L809" i="16"/>
  <c r="M809" i="16"/>
  <c r="C810" i="16"/>
  <c r="D810" i="16"/>
  <c r="E810" i="16"/>
  <c r="F810" i="16"/>
  <c r="G810" i="16"/>
  <c r="H810" i="16"/>
  <c r="I810" i="16"/>
  <c r="J810" i="16"/>
  <c r="K810" i="16"/>
  <c r="L810" i="16"/>
  <c r="M810" i="16"/>
  <c r="C811" i="16"/>
  <c r="D811" i="16"/>
  <c r="E811" i="16"/>
  <c r="F811" i="16"/>
  <c r="G811" i="16"/>
  <c r="H811" i="16"/>
  <c r="I811" i="16"/>
  <c r="J811" i="16"/>
  <c r="K811" i="16"/>
  <c r="L811" i="16"/>
  <c r="M811" i="16"/>
  <c r="C812" i="16"/>
  <c r="D812" i="16"/>
  <c r="E812" i="16"/>
  <c r="F812" i="16"/>
  <c r="G812" i="16"/>
  <c r="H812" i="16"/>
  <c r="I812" i="16"/>
  <c r="J812" i="16"/>
  <c r="K812" i="16"/>
  <c r="L812" i="16"/>
  <c r="M812" i="16"/>
  <c r="C813" i="16"/>
  <c r="D813" i="16"/>
  <c r="E813" i="16"/>
  <c r="F813" i="16"/>
  <c r="G813" i="16"/>
  <c r="H813" i="16"/>
  <c r="I813" i="16"/>
  <c r="J813" i="16"/>
  <c r="K813" i="16"/>
  <c r="L813" i="16"/>
  <c r="M813" i="16"/>
  <c r="C6" i="16"/>
  <c r="D6" i="16"/>
  <c r="E6" i="16"/>
  <c r="F6" i="16"/>
  <c r="G6" i="16"/>
  <c r="H6" i="16"/>
  <c r="I6" i="16"/>
  <c r="J6" i="16"/>
  <c r="K6" i="16"/>
  <c r="L6" i="16"/>
  <c r="M6" i="16"/>
  <c r="B6" i="16"/>
  <c r="AW826" i="26" l="1"/>
  <c r="AW820" i="26"/>
  <c r="AX17" i="26"/>
  <c r="AV17" i="26" s="1"/>
  <c r="AU826" i="26"/>
  <c r="AU820" i="26"/>
  <c r="AI827" i="26"/>
  <c r="CS787" i="16"/>
  <c r="BI787" i="16"/>
  <c r="CS6" i="16"/>
  <c r="BI6" i="16"/>
  <c r="CS783" i="16"/>
  <c r="BI783" i="16"/>
  <c r="CS779" i="16"/>
  <c r="BI779" i="16"/>
  <c r="CS775" i="16"/>
  <c r="BI775" i="16"/>
  <c r="CS567" i="16"/>
  <c r="BI567" i="16"/>
  <c r="BI242" i="16"/>
  <c r="CS242" i="16"/>
  <c r="BI238" i="16"/>
  <c r="CS238" i="16"/>
  <c r="CS237" i="16"/>
  <c r="BI237" i="16"/>
  <c r="CS232" i="16"/>
  <c r="BI232" i="16"/>
  <c r="CS227" i="16"/>
  <c r="BI227" i="16"/>
  <c r="BI222" i="16"/>
  <c r="CS222" i="16"/>
  <c r="BI214" i="16"/>
  <c r="CS214" i="16"/>
  <c r="BI209" i="16"/>
  <c r="CS209" i="16"/>
  <c r="BI205" i="16"/>
  <c r="CS205" i="16"/>
  <c r="BI201" i="16"/>
  <c r="CS201" i="16"/>
  <c r="BI197" i="16"/>
  <c r="CS197" i="16"/>
  <c r="BI193" i="16"/>
  <c r="CS193" i="16"/>
  <c r="BI189" i="16"/>
  <c r="CS189" i="16"/>
  <c r="CS182" i="16"/>
  <c r="BI182" i="16"/>
  <c r="BI175" i="16"/>
  <c r="CS175" i="16"/>
  <c r="CS174" i="16"/>
  <c r="BI174" i="16"/>
  <c r="BI169" i="16"/>
  <c r="CS169" i="16"/>
  <c r="BI165" i="16"/>
  <c r="CS165" i="16"/>
  <c r="CS157" i="16"/>
  <c r="BI157" i="16"/>
  <c r="BI153" i="16"/>
  <c r="CS153" i="16"/>
  <c r="BI149" i="16"/>
  <c r="CS149" i="16"/>
  <c r="CS148" i="16"/>
  <c r="BI148" i="16"/>
  <c r="BI143" i="16"/>
  <c r="CS143" i="16"/>
  <c r="CS142" i="16"/>
  <c r="BI142" i="16"/>
  <c r="CS138" i="16"/>
  <c r="BI138" i="16"/>
  <c r="CS133" i="16"/>
  <c r="BI133" i="16"/>
  <c r="BI132" i="16"/>
  <c r="CS132" i="16"/>
  <c r="CS131" i="16"/>
  <c r="BI131" i="16"/>
  <c r="CS130" i="16"/>
  <c r="BI130" i="16"/>
  <c r="CS122" i="16"/>
  <c r="BI122" i="16"/>
  <c r="CS118" i="16"/>
  <c r="BI118" i="16"/>
  <c r="CS114" i="16"/>
  <c r="BI114" i="16"/>
  <c r="CS113" i="16"/>
  <c r="BI113" i="16"/>
  <c r="CS108" i="16"/>
  <c r="BI108" i="16"/>
  <c r="CS100" i="16"/>
  <c r="BI100" i="16"/>
  <c r="CS94" i="16"/>
  <c r="BI94" i="16"/>
  <c r="CS90" i="16"/>
  <c r="BI90" i="16"/>
  <c r="CS85" i="16"/>
  <c r="BI85" i="16"/>
  <c r="CS84" i="16"/>
  <c r="BI84" i="16"/>
  <c r="BI83" i="16"/>
  <c r="CS83" i="16"/>
  <c r="CS79" i="16"/>
  <c r="BI79" i="16"/>
  <c r="CS75" i="16"/>
  <c r="BI75" i="16"/>
  <c r="CS71" i="16"/>
  <c r="BI71" i="16"/>
  <c r="BI67" i="16"/>
  <c r="CS67" i="16"/>
  <c r="CS63" i="16"/>
  <c r="BI63" i="16"/>
  <c r="BI59" i="16"/>
  <c r="CS59" i="16"/>
  <c r="CS55" i="16"/>
  <c r="BI55" i="16"/>
  <c r="BI51" i="16"/>
  <c r="CS51" i="16"/>
  <c r="CS47" i="16"/>
  <c r="BI47" i="16"/>
  <c r="CS43" i="16"/>
  <c r="BI43" i="16"/>
  <c r="CS39" i="16"/>
  <c r="BI39" i="16"/>
  <c r="CS27" i="16"/>
  <c r="BI27" i="16"/>
  <c r="CS23" i="16"/>
  <c r="BI23" i="16"/>
  <c r="CS19" i="16"/>
  <c r="BI19" i="16"/>
  <c r="CS15" i="16"/>
  <c r="BI15" i="16"/>
  <c r="CS11" i="16"/>
  <c r="BI11" i="16"/>
  <c r="CS7" i="16"/>
  <c r="BI7" i="16"/>
  <c r="AD819" i="16"/>
  <c r="BD824" i="16"/>
  <c r="AZ824" i="16"/>
  <c r="BI778" i="16"/>
  <c r="CS778" i="16"/>
  <c r="BI520" i="16"/>
  <c r="CS520" i="16"/>
  <c r="CS241" i="16"/>
  <c r="BI241" i="16"/>
  <c r="CS236" i="16"/>
  <c r="BI236" i="16"/>
  <c r="CS231" i="16"/>
  <c r="BI231" i="16"/>
  <c r="BI230" i="16"/>
  <c r="CS230" i="16"/>
  <c r="BI226" i="16"/>
  <c r="CS226" i="16"/>
  <c r="BI225" i="16"/>
  <c r="CS225" i="16"/>
  <c r="BI221" i="16"/>
  <c r="CS221" i="16"/>
  <c r="BI213" i="16"/>
  <c r="CS213" i="16"/>
  <c r="BI208" i="16"/>
  <c r="CS208" i="16"/>
  <c r="BI204" i="16"/>
  <c r="CS204" i="16"/>
  <c r="BI200" i="16"/>
  <c r="CS200" i="16"/>
  <c r="BI196" i="16"/>
  <c r="CS196" i="16"/>
  <c r="BI192" i="16"/>
  <c r="CS192" i="16"/>
  <c r="BI187" i="16"/>
  <c r="CS187" i="16"/>
  <c r="CS181" i="16"/>
  <c r="BI181" i="16"/>
  <c r="CS172" i="16"/>
  <c r="BI172" i="16"/>
  <c r="BI168" i="16"/>
  <c r="CS168" i="16"/>
  <c r="BI164" i="16"/>
  <c r="CS164" i="16"/>
  <c r="CS160" i="16"/>
  <c r="BI160" i="16"/>
  <c r="CS156" i="16"/>
  <c r="BI156" i="16"/>
  <c r="CS152" i="16"/>
  <c r="BI152" i="16"/>
  <c r="CS147" i="16"/>
  <c r="BI147" i="16"/>
  <c r="CS146" i="16"/>
  <c r="BI146" i="16"/>
  <c r="CS141" i="16"/>
  <c r="BI141" i="16"/>
  <c r="CS137" i="16"/>
  <c r="BI137" i="16"/>
  <c r="BI136" i="16"/>
  <c r="CS136" i="16"/>
  <c r="CS129" i="16"/>
  <c r="BI129" i="16"/>
  <c r="CS125" i="16"/>
  <c r="BI125" i="16"/>
  <c r="CS121" i="16"/>
  <c r="BI121" i="16"/>
  <c r="CS117" i="16"/>
  <c r="BI117" i="16"/>
  <c r="CS112" i="16"/>
  <c r="BI112" i="16"/>
  <c r="CS107" i="16"/>
  <c r="BI107" i="16"/>
  <c r="BI99" i="16"/>
  <c r="CS99" i="16"/>
  <c r="CS93" i="16"/>
  <c r="BI93" i="16"/>
  <c r="CS89" i="16"/>
  <c r="BI89" i="16"/>
  <c r="CS82" i="16"/>
  <c r="BI82" i="16"/>
  <c r="CS78" i="16"/>
  <c r="BI78" i="16"/>
  <c r="CS74" i="16"/>
  <c r="BI74" i="16"/>
  <c r="CS70" i="16"/>
  <c r="BI70" i="16"/>
  <c r="CS66" i="16"/>
  <c r="BI66" i="16"/>
  <c r="CS62" i="16"/>
  <c r="BI62" i="16"/>
  <c r="CS58" i="16"/>
  <c r="BI58" i="16"/>
  <c r="CS54" i="16"/>
  <c r="BI54" i="16"/>
  <c r="CS50" i="16"/>
  <c r="BI50" i="16"/>
  <c r="CS46" i="16"/>
  <c r="BI46" i="16"/>
  <c r="CS42" i="16"/>
  <c r="BI42" i="16"/>
  <c r="CS38" i="16"/>
  <c r="BI38" i="16"/>
  <c r="CS34" i="16"/>
  <c r="BI34" i="16"/>
  <c r="BI30" i="16"/>
  <c r="CS30" i="16"/>
  <c r="CS22" i="16"/>
  <c r="BI22" i="16"/>
  <c r="CS18" i="16"/>
  <c r="BI18" i="16"/>
  <c r="CS14" i="16"/>
  <c r="BI14" i="16"/>
  <c r="CS10" i="16"/>
  <c r="BI10" i="16"/>
  <c r="BI785" i="16"/>
  <c r="CS785" i="16"/>
  <c r="BI777" i="16"/>
  <c r="CS777" i="16"/>
  <c r="CS773" i="16"/>
  <c r="BI773" i="16"/>
  <c r="CS240" i="16"/>
  <c r="BI240" i="16"/>
  <c r="BI235" i="16"/>
  <c r="CS235" i="16"/>
  <c r="BI234" i="16"/>
  <c r="CS234" i="16"/>
  <c r="BI229" i="16"/>
  <c r="CS229" i="16"/>
  <c r="CS224" i="16"/>
  <c r="BI224" i="16"/>
  <c r="CS220" i="16"/>
  <c r="BI220" i="16"/>
  <c r="CS219" i="16"/>
  <c r="BI219" i="16"/>
  <c r="BI218" i="16"/>
  <c r="CS218" i="16"/>
  <c r="BI217" i="16"/>
  <c r="CS217" i="16"/>
  <c r="CS216" i="16"/>
  <c r="BI216" i="16"/>
  <c r="CS207" i="16"/>
  <c r="BI207" i="16"/>
  <c r="CS203" i="16"/>
  <c r="BI203" i="16"/>
  <c r="CS199" i="16"/>
  <c r="BI199" i="16"/>
  <c r="CS195" i="16"/>
  <c r="BI195" i="16"/>
  <c r="CS191" i="16"/>
  <c r="BI191" i="16"/>
  <c r="CS186" i="16"/>
  <c r="BI186" i="16"/>
  <c r="BI180" i="16"/>
  <c r="CS180" i="16"/>
  <c r="BI179" i="16"/>
  <c r="CS179" i="16"/>
  <c r="CS167" i="16"/>
  <c r="BI167" i="16"/>
  <c r="CS163" i="16"/>
  <c r="BI163" i="16"/>
  <c r="BI159" i="16"/>
  <c r="CS159" i="16"/>
  <c r="CS151" i="16"/>
  <c r="BI151" i="16"/>
  <c r="BI145" i="16"/>
  <c r="CS145" i="16"/>
  <c r="BI140" i="16"/>
  <c r="CS140" i="16"/>
  <c r="BI135" i="16"/>
  <c r="CS135" i="16"/>
  <c r="CS124" i="16"/>
  <c r="BI124" i="16"/>
  <c r="CS120" i="16"/>
  <c r="BI120" i="16"/>
  <c r="CS116" i="16"/>
  <c r="BI116" i="16"/>
  <c r="CS111" i="16"/>
  <c r="BI111" i="16"/>
  <c r="CS106" i="16"/>
  <c r="BI106" i="16"/>
  <c r="CS105" i="16"/>
  <c r="BI105" i="16"/>
  <c r="CS104" i="16"/>
  <c r="BI104" i="16"/>
  <c r="CS98" i="16"/>
  <c r="BI98" i="16"/>
  <c r="CS92" i="16"/>
  <c r="BI92" i="16"/>
  <c r="CS88" i="16"/>
  <c r="BI88" i="16"/>
  <c r="CS81" i="16"/>
  <c r="BI81" i="16"/>
  <c r="CS77" i="16"/>
  <c r="BI77" i="16"/>
  <c r="CS73" i="16"/>
  <c r="BI73" i="16"/>
  <c r="CS69" i="16"/>
  <c r="BI69" i="16"/>
  <c r="CS65" i="16"/>
  <c r="BI65" i="16"/>
  <c r="CS61" i="16"/>
  <c r="BI61" i="16"/>
  <c r="CS57" i="16"/>
  <c r="BI57" i="16"/>
  <c r="CS53" i="16"/>
  <c r="BI53" i="16"/>
  <c r="CS49" i="16"/>
  <c r="BI49" i="16"/>
  <c r="CS45" i="16"/>
  <c r="BI45" i="16"/>
  <c r="CS33" i="16"/>
  <c r="BI33" i="16"/>
  <c r="CS25" i="16"/>
  <c r="BI25" i="16"/>
  <c r="CS21" i="16"/>
  <c r="BI21" i="16"/>
  <c r="CS17" i="16"/>
  <c r="BI17" i="16"/>
  <c r="CS13" i="16"/>
  <c r="BI13" i="16"/>
  <c r="CS9" i="16"/>
  <c r="BI9" i="16"/>
  <c r="BI772" i="16"/>
  <c r="CS772" i="16"/>
  <c r="BI771" i="16"/>
  <c r="CS771" i="16"/>
  <c r="CS530" i="16"/>
  <c r="BI530" i="16"/>
  <c r="BI239" i="16"/>
  <c r="CS239" i="16"/>
  <c r="CS228" i="16"/>
  <c r="BI228" i="16"/>
  <c r="CS223" i="16"/>
  <c r="BI223" i="16"/>
  <c r="CS215" i="16"/>
  <c r="BI215" i="16"/>
  <c r="CS211" i="16"/>
  <c r="BI211" i="16"/>
  <c r="CS210" i="16"/>
  <c r="BI210" i="16"/>
  <c r="CS206" i="16"/>
  <c r="BI206" i="16"/>
  <c r="CS202" i="16"/>
  <c r="BI202" i="16"/>
  <c r="CS198" i="16"/>
  <c r="BI198" i="16"/>
  <c r="CS194" i="16"/>
  <c r="BI194" i="16"/>
  <c r="CS190" i="16"/>
  <c r="BI190" i="16"/>
  <c r="CS185" i="16"/>
  <c r="BI185" i="16"/>
  <c r="BI184" i="16"/>
  <c r="CS184" i="16"/>
  <c r="BI183" i="16"/>
  <c r="CS183" i="16"/>
  <c r="CS178" i="16"/>
  <c r="BI178" i="16"/>
  <c r="CS177" i="16"/>
  <c r="BI177" i="16"/>
  <c r="BI176" i="16"/>
  <c r="CS176" i="16"/>
  <c r="CS166" i="16"/>
  <c r="BI166" i="16"/>
  <c r="BI158" i="16"/>
  <c r="CS158" i="16"/>
  <c r="BI154" i="16"/>
  <c r="CS154" i="16"/>
  <c r="CS139" i="16"/>
  <c r="BI139" i="16"/>
  <c r="CS134" i="16"/>
  <c r="BI134" i="16"/>
  <c r="BI119" i="16"/>
  <c r="CS119" i="16"/>
  <c r="CS115" i="16"/>
  <c r="BI115" i="16"/>
  <c r="CS110" i="16"/>
  <c r="BI110" i="16"/>
  <c r="CS109" i="16"/>
  <c r="BI109" i="16"/>
  <c r="CS103" i="16"/>
  <c r="BI103" i="16"/>
  <c r="CS102" i="16"/>
  <c r="BI102" i="16"/>
  <c r="CS101" i="16"/>
  <c r="BI101" i="16"/>
  <c r="CS97" i="16"/>
  <c r="BI97" i="16"/>
  <c r="CS96" i="16"/>
  <c r="BI96" i="16"/>
  <c r="CS95" i="16"/>
  <c r="BI95" i="16"/>
  <c r="CS91" i="16"/>
  <c r="BI91" i="16"/>
  <c r="BI87" i="16"/>
  <c r="CS87" i="16"/>
  <c r="CS86" i="16"/>
  <c r="BI86" i="16"/>
  <c r="CS80" i="16"/>
  <c r="BI80" i="16"/>
  <c r="CS76" i="16"/>
  <c r="BI76" i="16"/>
  <c r="CS72" i="16"/>
  <c r="BI72" i="16"/>
  <c r="CS68" i="16"/>
  <c r="BI68" i="16"/>
  <c r="CS64" i="16"/>
  <c r="BI64" i="16"/>
  <c r="CS60" i="16"/>
  <c r="BI60" i="16"/>
  <c r="CS56" i="16"/>
  <c r="BI56" i="16"/>
  <c r="CS52" i="16"/>
  <c r="BI52" i="16"/>
  <c r="CS48" i="16"/>
  <c r="BI48" i="16"/>
  <c r="CS40" i="16"/>
  <c r="BI40" i="16"/>
  <c r="CS36" i="16"/>
  <c r="BI36" i="16"/>
  <c r="CS32" i="16"/>
  <c r="BI32" i="16"/>
  <c r="CS28" i="16"/>
  <c r="BI28" i="16"/>
  <c r="CS24" i="16"/>
  <c r="BI24" i="16"/>
  <c r="CS20" i="16"/>
  <c r="BI20" i="16"/>
  <c r="BI16" i="16"/>
  <c r="CS16" i="16"/>
  <c r="CS8" i="16"/>
  <c r="BI8" i="16"/>
  <c r="BD827" i="16"/>
  <c r="AZ827" i="16"/>
  <c r="AQ827" i="16"/>
  <c r="BC824" i="16"/>
  <c r="BC827" i="16"/>
  <c r="AY827" i="16"/>
  <c r="AP827" i="16"/>
  <c r="AY824" i="16"/>
  <c r="BB824" i="16"/>
  <c r="BB827" i="16"/>
  <c r="AS827" i="16"/>
  <c r="BE824" i="16"/>
  <c r="BA824" i="16"/>
  <c r="BE827" i="16"/>
  <c r="BA827" i="16"/>
  <c r="AR827" i="16"/>
  <c r="BL779" i="16"/>
  <c r="BR779" i="16" s="1"/>
  <c r="CV779" i="16"/>
  <c r="DB779" i="16" s="1"/>
  <c r="BL761" i="16"/>
  <c r="BR761" i="16" s="1"/>
  <c r="CV761" i="16"/>
  <c r="DB761" i="16" s="1"/>
  <c r="BL753" i="16"/>
  <c r="BR753" i="16" s="1"/>
  <c r="CV753" i="16"/>
  <c r="DB753" i="16" s="1"/>
  <c r="BL745" i="16"/>
  <c r="BR745" i="16" s="1"/>
  <c r="CV745" i="16"/>
  <c r="DB745" i="16" s="1"/>
  <c r="BL737" i="16"/>
  <c r="BR737" i="16" s="1"/>
  <c r="CV737" i="16"/>
  <c r="DB737" i="16" s="1"/>
  <c r="BL729" i="16"/>
  <c r="BR729" i="16" s="1"/>
  <c r="CV729" i="16"/>
  <c r="DB729" i="16" s="1"/>
  <c r="BL721" i="16"/>
  <c r="BR721" i="16" s="1"/>
  <c r="CV721" i="16"/>
  <c r="DB721" i="16" s="1"/>
  <c r="BL709" i="16"/>
  <c r="BR709" i="16" s="1"/>
  <c r="CV709" i="16"/>
  <c r="DB709" i="16" s="1"/>
  <c r="BL697" i="16"/>
  <c r="BR697" i="16" s="1"/>
  <c r="CV697" i="16"/>
  <c r="DB697" i="16" s="1"/>
  <c r="BL689" i="16"/>
  <c r="BR689" i="16" s="1"/>
  <c r="CV689" i="16"/>
  <c r="DB689" i="16" s="1"/>
  <c r="BL681" i="16"/>
  <c r="BR681" i="16" s="1"/>
  <c r="CV681" i="16"/>
  <c r="DB681" i="16" s="1"/>
  <c r="BL673" i="16"/>
  <c r="BR673" i="16" s="1"/>
  <c r="CV673" i="16"/>
  <c r="DB673" i="16" s="1"/>
  <c r="BL665" i="16"/>
  <c r="BR665" i="16" s="1"/>
  <c r="CV665" i="16"/>
  <c r="DB665" i="16" s="1"/>
  <c r="BL657" i="16"/>
  <c r="BR657" i="16" s="1"/>
  <c r="CV657" i="16"/>
  <c r="DB657" i="16" s="1"/>
  <c r="BL645" i="16"/>
  <c r="BR645" i="16" s="1"/>
  <c r="CV645" i="16"/>
  <c r="DB645" i="16" s="1"/>
  <c r="BL637" i="16"/>
  <c r="BR637" i="16" s="1"/>
  <c r="CV637" i="16"/>
  <c r="DB637" i="16" s="1"/>
  <c r="BL625" i="16"/>
  <c r="BR625" i="16" s="1"/>
  <c r="CV625" i="16"/>
  <c r="DB625" i="16" s="1"/>
  <c r="BL620" i="16"/>
  <c r="BR620" i="16" s="1"/>
  <c r="CV620" i="16"/>
  <c r="DB620" i="16" s="1"/>
  <c r="BL612" i="16"/>
  <c r="BR612" i="16" s="1"/>
  <c r="CV612" i="16"/>
  <c r="DB612" i="16" s="1"/>
  <c r="BL595" i="16"/>
  <c r="BR595" i="16" s="1"/>
  <c r="CV595" i="16"/>
  <c r="DB595" i="16" s="1"/>
  <c r="BL584" i="16"/>
  <c r="BR584" i="16" s="1"/>
  <c r="CV584" i="16"/>
  <c r="DB584" i="16" s="1"/>
  <c r="BL579" i="16"/>
  <c r="BR579" i="16" s="1"/>
  <c r="CV579" i="16"/>
  <c r="DB579" i="16" s="1"/>
  <c r="BL567" i="16"/>
  <c r="BR567" i="16" s="1"/>
  <c r="CV567" i="16"/>
  <c r="DB567" i="16" s="1"/>
  <c r="BL559" i="16"/>
  <c r="BR559" i="16" s="1"/>
  <c r="CV559" i="16"/>
  <c r="DB559" i="16" s="1"/>
  <c r="BL554" i="16"/>
  <c r="BR554" i="16" s="1"/>
  <c r="CV554" i="16"/>
  <c r="DB554" i="16" s="1"/>
  <c r="BL546" i="16"/>
  <c r="BR546" i="16" s="1"/>
  <c r="CV546" i="16"/>
  <c r="DB546" i="16" s="1"/>
  <c r="BL538" i="16"/>
  <c r="BR538" i="16" s="1"/>
  <c r="CV538" i="16"/>
  <c r="DB538" i="16" s="1"/>
  <c r="BL525" i="16"/>
  <c r="BR525" i="16" s="1"/>
  <c r="CV525" i="16"/>
  <c r="DB525" i="16" s="1"/>
  <c r="BL513" i="16"/>
  <c r="BR513" i="16" s="1"/>
  <c r="CV513" i="16"/>
  <c r="DB513" i="16" s="1"/>
  <c r="BL505" i="16"/>
  <c r="BR505" i="16" s="1"/>
  <c r="CV505" i="16"/>
  <c r="DB505" i="16" s="1"/>
  <c r="BL497" i="16"/>
  <c r="BR497" i="16" s="1"/>
  <c r="CV497" i="16"/>
  <c r="DB497" i="16" s="1"/>
  <c r="BL492" i="16"/>
  <c r="BR492" i="16" s="1"/>
  <c r="CV492" i="16"/>
  <c r="DB492" i="16" s="1"/>
  <c r="BL475" i="16"/>
  <c r="BR475" i="16" s="1"/>
  <c r="CV475" i="16"/>
  <c r="DB475" i="16" s="1"/>
  <c r="BL462" i="16"/>
  <c r="BR462" i="16" s="1"/>
  <c r="CV462" i="16"/>
  <c r="DB462" i="16" s="1"/>
  <c r="BL454" i="16"/>
  <c r="BR454" i="16" s="1"/>
  <c r="CV454" i="16"/>
  <c r="DB454" i="16" s="1"/>
  <c r="BL446" i="16"/>
  <c r="BR446" i="16" s="1"/>
  <c r="CV446" i="16"/>
  <c r="DB446" i="16" s="1"/>
  <c r="BL430" i="16"/>
  <c r="BR430" i="16" s="1"/>
  <c r="CV430" i="16"/>
  <c r="DB430" i="16" s="1"/>
  <c r="BL422" i="16"/>
  <c r="BR422" i="16" s="1"/>
  <c r="CV422" i="16"/>
  <c r="DB422" i="16" s="1"/>
  <c r="BL414" i="16"/>
  <c r="BR414" i="16" s="1"/>
  <c r="CV414" i="16"/>
  <c r="DB414" i="16" s="1"/>
  <c r="BL406" i="16"/>
  <c r="BR406" i="16" s="1"/>
  <c r="CV406" i="16"/>
  <c r="DB406" i="16" s="1"/>
  <c r="BL398" i="16"/>
  <c r="BR398" i="16" s="1"/>
  <c r="CV398" i="16"/>
  <c r="DB398" i="16" s="1"/>
  <c r="BL390" i="16"/>
  <c r="BR390" i="16" s="1"/>
  <c r="CV390" i="16"/>
  <c r="DB390" i="16" s="1"/>
  <c r="BL378" i="16"/>
  <c r="BR378" i="16" s="1"/>
  <c r="CV378" i="16"/>
  <c r="DB378" i="16" s="1"/>
  <c r="BL370" i="16"/>
  <c r="BR370" i="16" s="1"/>
  <c r="CV370" i="16"/>
  <c r="DB370" i="16" s="1"/>
  <c r="BL362" i="16"/>
  <c r="BR362" i="16" s="1"/>
  <c r="CV362" i="16"/>
  <c r="DB362" i="16" s="1"/>
  <c r="BL354" i="16"/>
  <c r="BR354" i="16" s="1"/>
  <c r="CV354" i="16"/>
  <c r="DB354" i="16" s="1"/>
  <c r="BL350" i="16"/>
  <c r="BR350" i="16" s="1"/>
  <c r="CV350" i="16"/>
  <c r="DB350" i="16" s="1"/>
  <c r="BL342" i="16"/>
  <c r="BR342" i="16" s="1"/>
  <c r="CV342" i="16"/>
  <c r="DB342" i="16" s="1"/>
  <c r="BL334" i="16"/>
  <c r="BR334" i="16" s="1"/>
  <c r="CV334" i="16"/>
  <c r="DB334" i="16" s="1"/>
  <c r="BL326" i="16"/>
  <c r="BR326" i="16" s="1"/>
  <c r="CV326" i="16"/>
  <c r="DB326" i="16" s="1"/>
  <c r="BL318" i="16"/>
  <c r="BR318" i="16" s="1"/>
  <c r="CV318" i="16"/>
  <c r="DB318" i="16" s="1"/>
  <c r="BL310" i="16"/>
  <c r="BR310" i="16" s="1"/>
  <c r="CV310" i="16"/>
  <c r="DB310" i="16" s="1"/>
  <c r="BL302" i="16"/>
  <c r="BR302" i="16" s="1"/>
  <c r="CV302" i="16"/>
  <c r="DB302" i="16" s="1"/>
  <c r="BL294" i="16"/>
  <c r="BR294" i="16" s="1"/>
  <c r="CV294" i="16"/>
  <c r="DB294" i="16" s="1"/>
  <c r="BL286" i="16"/>
  <c r="BR286" i="16" s="1"/>
  <c r="CV286" i="16"/>
  <c r="DB286" i="16" s="1"/>
  <c r="BL278" i="16"/>
  <c r="BR278" i="16" s="1"/>
  <c r="CV278" i="16"/>
  <c r="DB278" i="16" s="1"/>
  <c r="BL270" i="16"/>
  <c r="BR270" i="16" s="1"/>
  <c r="CV270" i="16"/>
  <c r="DB270" i="16" s="1"/>
  <c r="BL254" i="16"/>
  <c r="BR254" i="16" s="1"/>
  <c r="CV254" i="16"/>
  <c r="DB254" i="16" s="1"/>
  <c r="BL818" i="16"/>
  <c r="BR818" i="16" s="1"/>
  <c r="CV818" i="16"/>
  <c r="DB818" i="16" s="1"/>
  <c r="BL814" i="16"/>
  <c r="BR814" i="16" s="1"/>
  <c r="CV814" i="16"/>
  <c r="DB814" i="16" s="1"/>
  <c r="BL810" i="16"/>
  <c r="BR810" i="16" s="1"/>
  <c r="CV810" i="16"/>
  <c r="DB810" i="16" s="1"/>
  <c r="BL806" i="16"/>
  <c r="BR806" i="16" s="1"/>
  <c r="CV806" i="16"/>
  <c r="DB806" i="16" s="1"/>
  <c r="BL802" i="16"/>
  <c r="BR802" i="16" s="1"/>
  <c r="CV802" i="16"/>
  <c r="DB802" i="16" s="1"/>
  <c r="BL798" i="16"/>
  <c r="BR798" i="16" s="1"/>
  <c r="CV798" i="16"/>
  <c r="DB798" i="16" s="1"/>
  <c r="BL794" i="16"/>
  <c r="BR794" i="16" s="1"/>
  <c r="CV794" i="16"/>
  <c r="DB794" i="16" s="1"/>
  <c r="BL790" i="16"/>
  <c r="BR790" i="16" s="1"/>
  <c r="CV790" i="16"/>
  <c r="DB790" i="16" s="1"/>
  <c r="BL786" i="16"/>
  <c r="BR786" i="16" s="1"/>
  <c r="CV786" i="16"/>
  <c r="DB786" i="16" s="1"/>
  <c r="BL782" i="16"/>
  <c r="BR782" i="16" s="1"/>
  <c r="CV782" i="16"/>
  <c r="DB782" i="16" s="1"/>
  <c r="BL778" i="16"/>
  <c r="BR778" i="16" s="1"/>
  <c r="CV778" i="16"/>
  <c r="DB778" i="16" s="1"/>
  <c r="BL774" i="16"/>
  <c r="BR774" i="16" s="1"/>
  <c r="CV774" i="16"/>
  <c r="DB774" i="16" s="1"/>
  <c r="BL769" i="16"/>
  <c r="BR769" i="16" s="1"/>
  <c r="CV769" i="16"/>
  <c r="DB769" i="16" s="1"/>
  <c r="BL764" i="16"/>
  <c r="BR764" i="16" s="1"/>
  <c r="CV764" i="16"/>
  <c r="DB764" i="16" s="1"/>
  <c r="BL760" i="16"/>
  <c r="BR760" i="16" s="1"/>
  <c r="CV760" i="16"/>
  <c r="DB760" i="16" s="1"/>
  <c r="BL756" i="16"/>
  <c r="BR756" i="16" s="1"/>
  <c r="CV756" i="16"/>
  <c r="DB756" i="16" s="1"/>
  <c r="BL752" i="16"/>
  <c r="BR752" i="16" s="1"/>
  <c r="CV752" i="16"/>
  <c r="DB752" i="16" s="1"/>
  <c r="BL748" i="16"/>
  <c r="BR748" i="16" s="1"/>
  <c r="CV748" i="16"/>
  <c r="DB748" i="16" s="1"/>
  <c r="BL744" i="16"/>
  <c r="BR744" i="16" s="1"/>
  <c r="CV744" i="16"/>
  <c r="DB744" i="16" s="1"/>
  <c r="BL740" i="16"/>
  <c r="BR740" i="16" s="1"/>
  <c r="CV740" i="16"/>
  <c r="DB740" i="16" s="1"/>
  <c r="BL736" i="16"/>
  <c r="BR736" i="16" s="1"/>
  <c r="CV736" i="16"/>
  <c r="DB736" i="16" s="1"/>
  <c r="BL732" i="16"/>
  <c r="BR732" i="16" s="1"/>
  <c r="CV732" i="16"/>
  <c r="DB732" i="16" s="1"/>
  <c r="BL728" i="16"/>
  <c r="BR728" i="16" s="1"/>
  <c r="CV728" i="16"/>
  <c r="DB728" i="16" s="1"/>
  <c r="BL724" i="16"/>
  <c r="BR724" i="16" s="1"/>
  <c r="CV724" i="16"/>
  <c r="DB724" i="16" s="1"/>
  <c r="BL720" i="16"/>
  <c r="BR720" i="16" s="1"/>
  <c r="CV720" i="16"/>
  <c r="DB720" i="16" s="1"/>
  <c r="BL716" i="16"/>
  <c r="BR716" i="16" s="1"/>
  <c r="CV716" i="16"/>
  <c r="DB716" i="16" s="1"/>
  <c r="BL712" i="16"/>
  <c r="BR712" i="16" s="1"/>
  <c r="CV712" i="16"/>
  <c r="DB712" i="16" s="1"/>
  <c r="BL708" i="16"/>
  <c r="BR708" i="16" s="1"/>
  <c r="CV708" i="16"/>
  <c r="DB708" i="16" s="1"/>
  <c r="BL704" i="16"/>
  <c r="BR704" i="16" s="1"/>
  <c r="CV704" i="16"/>
  <c r="DB704" i="16" s="1"/>
  <c r="BL700" i="16"/>
  <c r="BR700" i="16" s="1"/>
  <c r="CV700" i="16"/>
  <c r="DB700" i="16" s="1"/>
  <c r="BL696" i="16"/>
  <c r="BR696" i="16" s="1"/>
  <c r="CV696" i="16"/>
  <c r="DB696" i="16" s="1"/>
  <c r="BL692" i="16"/>
  <c r="BR692" i="16" s="1"/>
  <c r="CV692" i="16"/>
  <c r="DB692" i="16" s="1"/>
  <c r="BL688" i="16"/>
  <c r="BR688" i="16" s="1"/>
  <c r="CV688" i="16"/>
  <c r="DB688" i="16" s="1"/>
  <c r="BL684" i="16"/>
  <c r="BR684" i="16" s="1"/>
  <c r="CV684" i="16"/>
  <c r="DB684" i="16" s="1"/>
  <c r="BL680" i="16"/>
  <c r="BR680" i="16" s="1"/>
  <c r="CV680" i="16"/>
  <c r="DB680" i="16" s="1"/>
  <c r="BL676" i="16"/>
  <c r="BR676" i="16" s="1"/>
  <c r="CV676" i="16"/>
  <c r="DB676" i="16" s="1"/>
  <c r="BL672" i="16"/>
  <c r="BR672" i="16" s="1"/>
  <c r="CV672" i="16"/>
  <c r="DB672" i="16" s="1"/>
  <c r="BL668" i="16"/>
  <c r="BR668" i="16" s="1"/>
  <c r="CV668" i="16"/>
  <c r="DB668" i="16" s="1"/>
  <c r="BL664" i="16"/>
  <c r="BR664" i="16" s="1"/>
  <c r="CV664" i="16"/>
  <c r="DB664" i="16" s="1"/>
  <c r="BL660" i="16"/>
  <c r="BR660" i="16" s="1"/>
  <c r="CV660" i="16"/>
  <c r="DB660" i="16" s="1"/>
  <c r="BL656" i="16"/>
  <c r="BR656" i="16" s="1"/>
  <c r="CV656" i="16"/>
  <c r="DB656" i="16" s="1"/>
  <c r="BL652" i="16"/>
  <c r="BR652" i="16" s="1"/>
  <c r="CV652" i="16"/>
  <c r="DB652" i="16" s="1"/>
  <c r="BL648" i="16"/>
  <c r="BR648" i="16" s="1"/>
  <c r="CV648" i="16"/>
  <c r="DB648" i="16" s="1"/>
  <c r="BL644" i="16"/>
  <c r="BR644" i="16" s="1"/>
  <c r="CV644" i="16"/>
  <c r="DB644" i="16" s="1"/>
  <c r="BL640" i="16"/>
  <c r="BR640" i="16" s="1"/>
  <c r="CV640" i="16"/>
  <c r="DB640" i="16" s="1"/>
  <c r="BL636" i="16"/>
  <c r="BR636" i="16" s="1"/>
  <c r="CV636" i="16"/>
  <c r="DB636" i="16" s="1"/>
  <c r="BL632" i="16"/>
  <c r="BR632" i="16" s="1"/>
  <c r="CV632" i="16"/>
  <c r="DB632" i="16" s="1"/>
  <c r="BL628" i="16"/>
  <c r="BR628" i="16" s="1"/>
  <c r="CV628" i="16"/>
  <c r="DB628" i="16" s="1"/>
  <c r="BL624" i="16"/>
  <c r="BR624" i="16" s="1"/>
  <c r="CV624" i="16"/>
  <c r="DB624" i="16" s="1"/>
  <c r="BL619" i="16"/>
  <c r="BR619" i="16" s="1"/>
  <c r="CV619" i="16"/>
  <c r="DB619" i="16" s="1"/>
  <c r="BL615" i="16"/>
  <c r="BR615" i="16" s="1"/>
  <c r="CV615" i="16"/>
  <c r="DB615" i="16" s="1"/>
  <c r="BL611" i="16"/>
  <c r="BR611" i="16" s="1"/>
  <c r="CV611" i="16"/>
  <c r="DB611" i="16" s="1"/>
  <c r="BL607" i="16"/>
  <c r="BR607" i="16" s="1"/>
  <c r="CV607" i="16"/>
  <c r="DB607" i="16" s="1"/>
  <c r="BL602" i="16"/>
  <c r="BR602" i="16" s="1"/>
  <c r="CV602" i="16"/>
  <c r="DB602" i="16" s="1"/>
  <c r="BL598" i="16"/>
  <c r="BR598" i="16" s="1"/>
  <c r="CV598" i="16"/>
  <c r="DB598" i="16" s="1"/>
  <c r="BL594" i="16"/>
  <c r="BR594" i="16" s="1"/>
  <c r="CV594" i="16"/>
  <c r="DB594" i="16" s="1"/>
  <c r="BL587" i="16"/>
  <c r="BR587" i="16" s="1"/>
  <c r="CV587" i="16"/>
  <c r="DB587" i="16" s="1"/>
  <c r="BL582" i="16"/>
  <c r="BR582" i="16" s="1"/>
  <c r="CV582" i="16"/>
  <c r="DB582" i="16" s="1"/>
  <c r="BL578" i="16"/>
  <c r="BR578" i="16" s="1"/>
  <c r="CV578" i="16"/>
  <c r="DB578" i="16" s="1"/>
  <c r="BL574" i="16"/>
  <c r="BR574" i="16" s="1"/>
  <c r="CV574" i="16"/>
  <c r="DB574" i="16" s="1"/>
  <c r="BL570" i="16"/>
  <c r="BR570" i="16" s="1"/>
  <c r="CV570" i="16"/>
  <c r="DB570" i="16" s="1"/>
  <c r="BL566" i="16"/>
  <c r="BR566" i="16" s="1"/>
  <c r="CV566" i="16"/>
  <c r="DB566" i="16" s="1"/>
  <c r="BL562" i="16"/>
  <c r="BR562" i="16" s="1"/>
  <c r="CV562" i="16"/>
  <c r="DB562" i="16" s="1"/>
  <c r="BL558" i="16"/>
  <c r="BR558" i="16" s="1"/>
  <c r="CV558" i="16"/>
  <c r="DB558" i="16" s="1"/>
  <c r="BL553" i="16"/>
  <c r="BR553" i="16" s="1"/>
  <c r="CV553" i="16"/>
  <c r="DB553" i="16" s="1"/>
  <c r="BL549" i="16"/>
  <c r="BR549" i="16" s="1"/>
  <c r="CV549" i="16"/>
  <c r="DB549" i="16" s="1"/>
  <c r="BL545" i="16"/>
  <c r="BR545" i="16" s="1"/>
  <c r="CV545" i="16"/>
  <c r="DB545" i="16" s="1"/>
  <c r="BL541" i="16"/>
  <c r="BR541" i="16" s="1"/>
  <c r="CV541" i="16"/>
  <c r="DB541" i="16" s="1"/>
  <c r="BL537" i="16"/>
  <c r="BR537" i="16" s="1"/>
  <c r="CV537" i="16"/>
  <c r="DB537" i="16" s="1"/>
  <c r="BL533" i="16"/>
  <c r="BR533" i="16" s="1"/>
  <c r="CV533" i="16"/>
  <c r="DB533" i="16" s="1"/>
  <c r="BL528" i="16"/>
  <c r="BR528" i="16" s="1"/>
  <c r="CV528" i="16"/>
  <c r="DB528" i="16" s="1"/>
  <c r="BL524" i="16"/>
  <c r="BR524" i="16" s="1"/>
  <c r="CV524" i="16"/>
  <c r="DB524" i="16" s="1"/>
  <c r="BL520" i="16"/>
  <c r="BR520" i="16" s="1"/>
  <c r="CV520" i="16"/>
  <c r="DB520" i="16" s="1"/>
  <c r="BL516" i="16"/>
  <c r="BR516" i="16" s="1"/>
  <c r="CV516" i="16"/>
  <c r="DB516" i="16" s="1"/>
  <c r="BL512" i="16"/>
  <c r="BR512" i="16" s="1"/>
  <c r="CV512" i="16"/>
  <c r="DB512" i="16" s="1"/>
  <c r="BL508" i="16"/>
  <c r="BR508" i="16" s="1"/>
  <c r="CV508" i="16"/>
  <c r="DB508" i="16" s="1"/>
  <c r="BL504" i="16"/>
  <c r="BR504" i="16" s="1"/>
  <c r="CV504" i="16"/>
  <c r="DB504" i="16" s="1"/>
  <c r="BL500" i="16"/>
  <c r="BR500" i="16" s="1"/>
  <c r="CV500" i="16"/>
  <c r="DB500" i="16" s="1"/>
  <c r="BL496" i="16"/>
  <c r="BR496" i="16" s="1"/>
  <c r="CV496" i="16"/>
  <c r="DB496" i="16" s="1"/>
  <c r="BL491" i="16"/>
  <c r="BR491" i="16" s="1"/>
  <c r="CV491" i="16"/>
  <c r="DB491" i="16" s="1"/>
  <c r="BL487" i="16"/>
  <c r="BR487" i="16" s="1"/>
  <c r="CV487" i="16"/>
  <c r="DB487" i="16" s="1"/>
  <c r="BL483" i="16"/>
  <c r="BR483" i="16" s="1"/>
  <c r="CV483" i="16"/>
  <c r="DB483" i="16" s="1"/>
  <c r="BL482" i="16"/>
  <c r="BR482" i="16" s="1"/>
  <c r="CV482" i="16"/>
  <c r="DB482" i="16" s="1"/>
  <c r="BL478" i="16"/>
  <c r="BR478" i="16" s="1"/>
  <c r="CV478" i="16"/>
  <c r="DB478" i="16" s="1"/>
  <c r="BL474" i="16"/>
  <c r="BR474" i="16" s="1"/>
  <c r="CV474" i="16"/>
  <c r="DB474" i="16" s="1"/>
  <c r="BL470" i="16"/>
  <c r="BR470" i="16" s="1"/>
  <c r="CV470" i="16"/>
  <c r="DB470" i="16" s="1"/>
  <c r="BL466" i="16"/>
  <c r="BR466" i="16" s="1"/>
  <c r="CV466" i="16"/>
  <c r="DB466" i="16" s="1"/>
  <c r="BL461" i="16"/>
  <c r="BR461" i="16" s="1"/>
  <c r="CV461" i="16"/>
  <c r="DB461" i="16" s="1"/>
  <c r="BL457" i="16"/>
  <c r="BR457" i="16" s="1"/>
  <c r="CV457" i="16"/>
  <c r="DB457" i="16" s="1"/>
  <c r="BL453" i="16"/>
  <c r="BR453" i="16" s="1"/>
  <c r="CV453" i="16"/>
  <c r="DB453" i="16" s="1"/>
  <c r="BL449" i="16"/>
  <c r="BR449" i="16" s="1"/>
  <c r="CV449" i="16"/>
  <c r="DB449" i="16" s="1"/>
  <c r="BL445" i="16"/>
  <c r="BR445" i="16" s="1"/>
  <c r="CV445" i="16"/>
  <c r="DB445" i="16" s="1"/>
  <c r="BL441" i="16"/>
  <c r="BR441" i="16" s="1"/>
  <c r="CV441" i="16"/>
  <c r="DB441" i="16" s="1"/>
  <c r="BL437" i="16"/>
  <c r="BR437" i="16" s="1"/>
  <c r="CV437" i="16"/>
  <c r="DB437" i="16" s="1"/>
  <c r="BL433" i="16"/>
  <c r="BR433" i="16" s="1"/>
  <c r="CV433" i="16"/>
  <c r="DB433" i="16" s="1"/>
  <c r="BL429" i="16"/>
  <c r="BR429" i="16" s="1"/>
  <c r="CV429" i="16"/>
  <c r="DB429" i="16" s="1"/>
  <c r="BL425" i="16"/>
  <c r="BR425" i="16" s="1"/>
  <c r="CV425" i="16"/>
  <c r="DB425" i="16" s="1"/>
  <c r="BL421" i="16"/>
  <c r="BR421" i="16" s="1"/>
  <c r="CV421" i="16"/>
  <c r="DB421" i="16" s="1"/>
  <c r="BL417" i="16"/>
  <c r="BR417" i="16" s="1"/>
  <c r="CV417" i="16"/>
  <c r="DB417" i="16" s="1"/>
  <c r="BL413" i="16"/>
  <c r="BR413" i="16" s="1"/>
  <c r="CV413" i="16"/>
  <c r="DB413" i="16" s="1"/>
  <c r="BL409" i="16"/>
  <c r="BR409" i="16" s="1"/>
  <c r="CV409" i="16"/>
  <c r="DB409" i="16" s="1"/>
  <c r="BL405" i="16"/>
  <c r="BR405" i="16" s="1"/>
  <c r="CV405" i="16"/>
  <c r="DB405" i="16" s="1"/>
  <c r="BL401" i="16"/>
  <c r="BR401" i="16" s="1"/>
  <c r="CV401" i="16"/>
  <c r="DB401" i="16" s="1"/>
  <c r="BL397" i="16"/>
  <c r="BR397" i="16" s="1"/>
  <c r="CV397" i="16"/>
  <c r="DB397" i="16" s="1"/>
  <c r="BL393" i="16"/>
  <c r="BR393" i="16" s="1"/>
  <c r="CV393" i="16"/>
  <c r="DB393" i="16" s="1"/>
  <c r="BL389" i="16"/>
  <c r="BR389" i="16" s="1"/>
  <c r="CV389" i="16"/>
  <c r="DB389" i="16" s="1"/>
  <c r="BL385" i="16"/>
  <c r="BR385" i="16" s="1"/>
  <c r="CV385" i="16"/>
  <c r="DB385" i="16" s="1"/>
  <c r="BL381" i="16"/>
  <c r="BR381" i="16" s="1"/>
  <c r="CV381" i="16"/>
  <c r="DB381" i="16" s="1"/>
  <c r="BL377" i="16"/>
  <c r="BR377" i="16" s="1"/>
  <c r="CV377" i="16"/>
  <c r="DB377" i="16" s="1"/>
  <c r="BL373" i="16"/>
  <c r="BR373" i="16" s="1"/>
  <c r="CV373" i="16"/>
  <c r="DB373" i="16" s="1"/>
  <c r="BL369" i="16"/>
  <c r="BR369" i="16" s="1"/>
  <c r="CV369" i="16"/>
  <c r="DB369" i="16" s="1"/>
  <c r="BL365" i="16"/>
  <c r="BR365" i="16" s="1"/>
  <c r="CV365" i="16"/>
  <c r="DB365" i="16" s="1"/>
  <c r="BL361" i="16"/>
  <c r="BR361" i="16" s="1"/>
  <c r="CV361" i="16"/>
  <c r="DB361" i="16" s="1"/>
  <c r="BL357" i="16"/>
  <c r="BR357" i="16" s="1"/>
  <c r="CV357" i="16"/>
  <c r="DB357" i="16" s="1"/>
  <c r="BL353" i="16"/>
  <c r="BR353" i="16" s="1"/>
  <c r="CV353" i="16"/>
  <c r="DB353" i="16" s="1"/>
  <c r="BL349" i="16"/>
  <c r="BR349" i="16" s="1"/>
  <c r="CV349" i="16"/>
  <c r="DB349" i="16" s="1"/>
  <c r="BL345" i="16"/>
  <c r="BR345" i="16" s="1"/>
  <c r="CV345" i="16"/>
  <c r="DB345" i="16" s="1"/>
  <c r="BL341" i="16"/>
  <c r="BR341" i="16" s="1"/>
  <c r="CV341" i="16"/>
  <c r="DB341" i="16" s="1"/>
  <c r="BL337" i="16"/>
  <c r="BR337" i="16" s="1"/>
  <c r="CV337" i="16"/>
  <c r="DB337" i="16" s="1"/>
  <c r="BL333" i="16"/>
  <c r="BR333" i="16" s="1"/>
  <c r="CV333" i="16"/>
  <c r="DB333" i="16" s="1"/>
  <c r="BL329" i="16"/>
  <c r="BR329" i="16" s="1"/>
  <c r="CV329" i="16"/>
  <c r="DB329" i="16" s="1"/>
  <c r="BL325" i="16"/>
  <c r="BR325" i="16" s="1"/>
  <c r="CV325" i="16"/>
  <c r="DB325" i="16" s="1"/>
  <c r="BL321" i="16"/>
  <c r="BR321" i="16" s="1"/>
  <c r="CV321" i="16"/>
  <c r="DB321" i="16" s="1"/>
  <c r="BL317" i="16"/>
  <c r="BR317" i="16" s="1"/>
  <c r="CV317" i="16"/>
  <c r="DB317" i="16" s="1"/>
  <c r="BL313" i="16"/>
  <c r="BR313" i="16" s="1"/>
  <c r="CV313" i="16"/>
  <c r="DB313" i="16" s="1"/>
  <c r="BL309" i="16"/>
  <c r="BR309" i="16" s="1"/>
  <c r="CV309" i="16"/>
  <c r="DB309" i="16" s="1"/>
  <c r="BL305" i="16"/>
  <c r="BR305" i="16" s="1"/>
  <c r="CV305" i="16"/>
  <c r="DB305" i="16" s="1"/>
  <c r="BL301" i="16"/>
  <c r="BR301" i="16" s="1"/>
  <c r="CV301" i="16"/>
  <c r="DB301" i="16" s="1"/>
  <c r="BL297" i="16"/>
  <c r="BR297" i="16" s="1"/>
  <c r="CV297" i="16"/>
  <c r="DB297" i="16" s="1"/>
  <c r="BL293" i="16"/>
  <c r="BR293" i="16" s="1"/>
  <c r="CV293" i="16"/>
  <c r="DB293" i="16" s="1"/>
  <c r="BL289" i="16"/>
  <c r="BR289" i="16" s="1"/>
  <c r="CV289" i="16"/>
  <c r="DB289" i="16" s="1"/>
  <c r="BL285" i="16"/>
  <c r="BR285" i="16" s="1"/>
  <c r="CV285" i="16"/>
  <c r="DB285" i="16" s="1"/>
  <c r="BL281" i="16"/>
  <c r="BR281" i="16" s="1"/>
  <c r="CV281" i="16"/>
  <c r="DB281" i="16" s="1"/>
  <c r="BL277" i="16"/>
  <c r="BR277" i="16" s="1"/>
  <c r="CV277" i="16"/>
  <c r="DB277" i="16" s="1"/>
  <c r="BL273" i="16"/>
  <c r="BR273" i="16" s="1"/>
  <c r="CV273" i="16"/>
  <c r="DB273" i="16" s="1"/>
  <c r="BL269" i="16"/>
  <c r="BR269" i="16" s="1"/>
  <c r="CV269" i="16"/>
  <c r="DB269" i="16" s="1"/>
  <c r="BL265" i="16"/>
  <c r="BR265" i="16" s="1"/>
  <c r="CV265" i="16"/>
  <c r="DB265" i="16" s="1"/>
  <c r="BL261" i="16"/>
  <c r="BR261" i="16" s="1"/>
  <c r="CV261" i="16"/>
  <c r="DB261" i="16" s="1"/>
  <c r="BL257" i="16"/>
  <c r="BR257" i="16" s="1"/>
  <c r="CV257" i="16"/>
  <c r="DB257" i="16" s="1"/>
  <c r="BL253" i="16"/>
  <c r="BR253" i="16" s="1"/>
  <c r="CV253" i="16"/>
  <c r="DB253" i="16" s="1"/>
  <c r="BL249" i="16"/>
  <c r="BR249" i="16" s="1"/>
  <c r="CV249" i="16"/>
  <c r="DB249" i="16" s="1"/>
  <c r="BL245" i="16"/>
  <c r="BR245" i="16" s="1"/>
  <c r="CV245" i="16"/>
  <c r="DB245" i="16" s="1"/>
  <c r="BL241" i="16"/>
  <c r="BR241" i="16" s="1"/>
  <c r="CV241" i="16"/>
  <c r="DB241" i="16" s="1"/>
  <c r="BL236" i="16"/>
  <c r="BR236" i="16" s="1"/>
  <c r="CV236" i="16"/>
  <c r="DB236" i="16" s="1"/>
  <c r="BL231" i="16"/>
  <c r="BR231" i="16" s="1"/>
  <c r="CV231" i="16"/>
  <c r="DB231" i="16" s="1"/>
  <c r="BL230" i="16"/>
  <c r="BR230" i="16" s="1"/>
  <c r="CV230" i="16"/>
  <c r="DB230" i="16" s="1"/>
  <c r="BL226" i="16"/>
  <c r="BR226" i="16" s="1"/>
  <c r="CV226" i="16"/>
  <c r="DB226" i="16" s="1"/>
  <c r="BL225" i="16"/>
  <c r="BR225" i="16" s="1"/>
  <c r="CV225" i="16"/>
  <c r="DB225" i="16" s="1"/>
  <c r="BL221" i="16"/>
  <c r="BR221" i="16" s="1"/>
  <c r="CV221" i="16"/>
  <c r="DB221" i="16" s="1"/>
  <c r="BL213" i="16"/>
  <c r="BR213" i="16" s="1"/>
  <c r="CV213" i="16"/>
  <c r="DB213" i="16" s="1"/>
  <c r="BL208" i="16"/>
  <c r="BR208" i="16" s="1"/>
  <c r="CV208" i="16"/>
  <c r="DB208" i="16" s="1"/>
  <c r="BL204" i="16"/>
  <c r="BR204" i="16" s="1"/>
  <c r="CV204" i="16"/>
  <c r="DB204" i="16" s="1"/>
  <c r="BL200" i="16"/>
  <c r="BR200" i="16" s="1"/>
  <c r="CV200" i="16"/>
  <c r="DB200" i="16" s="1"/>
  <c r="BL196" i="16"/>
  <c r="BR196" i="16" s="1"/>
  <c r="CV196" i="16"/>
  <c r="DB196" i="16" s="1"/>
  <c r="BL192" i="16"/>
  <c r="BR192" i="16" s="1"/>
  <c r="CV192" i="16"/>
  <c r="DB192" i="16" s="1"/>
  <c r="BL188" i="16"/>
  <c r="BR188" i="16" s="1"/>
  <c r="CV188" i="16"/>
  <c r="DB188" i="16" s="1"/>
  <c r="BL187" i="16"/>
  <c r="BR187" i="16" s="1"/>
  <c r="CV187" i="16"/>
  <c r="DB187" i="16" s="1"/>
  <c r="BL181" i="16"/>
  <c r="BR181" i="16" s="1"/>
  <c r="CV181" i="16"/>
  <c r="DB181" i="16" s="1"/>
  <c r="BL172" i="16"/>
  <c r="BR172" i="16" s="1"/>
  <c r="CV172" i="16"/>
  <c r="DB172" i="16" s="1"/>
  <c r="BL168" i="16"/>
  <c r="BR168" i="16" s="1"/>
  <c r="CV168" i="16"/>
  <c r="DB168" i="16" s="1"/>
  <c r="BL164" i="16"/>
  <c r="BR164" i="16" s="1"/>
  <c r="CV164" i="16"/>
  <c r="DB164" i="16" s="1"/>
  <c r="BL160" i="16"/>
  <c r="BR160" i="16" s="1"/>
  <c r="CV160" i="16"/>
  <c r="DB160" i="16" s="1"/>
  <c r="BL156" i="16"/>
  <c r="BR156" i="16" s="1"/>
  <c r="CV156" i="16"/>
  <c r="DB156" i="16" s="1"/>
  <c r="BL152" i="16"/>
  <c r="BR152" i="16" s="1"/>
  <c r="CV152" i="16"/>
  <c r="DB152" i="16" s="1"/>
  <c r="BL147" i="16"/>
  <c r="BR147" i="16" s="1"/>
  <c r="CV147" i="16"/>
  <c r="DB147" i="16" s="1"/>
  <c r="BL146" i="16"/>
  <c r="BR146" i="16" s="1"/>
  <c r="CV146" i="16"/>
  <c r="DB146" i="16" s="1"/>
  <c r="BL141" i="16"/>
  <c r="BR141" i="16" s="1"/>
  <c r="CV141" i="16"/>
  <c r="DB141" i="16" s="1"/>
  <c r="BL137" i="16"/>
  <c r="BR137" i="16" s="1"/>
  <c r="CV137" i="16"/>
  <c r="DB137" i="16" s="1"/>
  <c r="BL136" i="16"/>
  <c r="BR136" i="16" s="1"/>
  <c r="CV136" i="16"/>
  <c r="DB136" i="16" s="1"/>
  <c r="BL129" i="16"/>
  <c r="BR129" i="16" s="1"/>
  <c r="CV129" i="16"/>
  <c r="DB129" i="16" s="1"/>
  <c r="BL125" i="16"/>
  <c r="BR125" i="16" s="1"/>
  <c r="CV125" i="16"/>
  <c r="DB125" i="16" s="1"/>
  <c r="BL121" i="16"/>
  <c r="BR121" i="16" s="1"/>
  <c r="CV121" i="16"/>
  <c r="DB121" i="16" s="1"/>
  <c r="BL117" i="16"/>
  <c r="BR117" i="16" s="1"/>
  <c r="CV117" i="16"/>
  <c r="DB117" i="16" s="1"/>
  <c r="BL112" i="16"/>
  <c r="BR112" i="16" s="1"/>
  <c r="CV112" i="16"/>
  <c r="DB112" i="16" s="1"/>
  <c r="BL107" i="16"/>
  <c r="BR107" i="16" s="1"/>
  <c r="CV107" i="16"/>
  <c r="DB107" i="16" s="1"/>
  <c r="BL99" i="16"/>
  <c r="BR99" i="16" s="1"/>
  <c r="CV99" i="16"/>
  <c r="DB99" i="16" s="1"/>
  <c r="BL93" i="16"/>
  <c r="BR93" i="16" s="1"/>
  <c r="CV93" i="16"/>
  <c r="DB93" i="16" s="1"/>
  <c r="BL89" i="16"/>
  <c r="BR89" i="16" s="1"/>
  <c r="CV89" i="16"/>
  <c r="DB89" i="16" s="1"/>
  <c r="BL82" i="16"/>
  <c r="BR82" i="16" s="1"/>
  <c r="CV82" i="16"/>
  <c r="DB82" i="16" s="1"/>
  <c r="BL78" i="16"/>
  <c r="BR78" i="16" s="1"/>
  <c r="CV78" i="16"/>
  <c r="DB78" i="16" s="1"/>
  <c r="BL74" i="16"/>
  <c r="BR74" i="16" s="1"/>
  <c r="CV74" i="16"/>
  <c r="DB74" i="16" s="1"/>
  <c r="BL70" i="16"/>
  <c r="BR70" i="16" s="1"/>
  <c r="CV70" i="16"/>
  <c r="DB70" i="16" s="1"/>
  <c r="BL66" i="16"/>
  <c r="BR66" i="16" s="1"/>
  <c r="CV66" i="16"/>
  <c r="DB66" i="16" s="1"/>
  <c r="BL62" i="16"/>
  <c r="BR62" i="16" s="1"/>
  <c r="CV62" i="16"/>
  <c r="DB62" i="16" s="1"/>
  <c r="BL58" i="16"/>
  <c r="BR58" i="16" s="1"/>
  <c r="CV58" i="16"/>
  <c r="DB58" i="16" s="1"/>
  <c r="BL54" i="16"/>
  <c r="BR54" i="16" s="1"/>
  <c r="CV54" i="16"/>
  <c r="DB54" i="16" s="1"/>
  <c r="BL50" i="16"/>
  <c r="BR50" i="16" s="1"/>
  <c r="CV50" i="16"/>
  <c r="DB50" i="16" s="1"/>
  <c r="BL46" i="16"/>
  <c r="BR46" i="16" s="1"/>
  <c r="CV46" i="16"/>
  <c r="DB46" i="16" s="1"/>
  <c r="BL42" i="16"/>
  <c r="BR42" i="16" s="1"/>
  <c r="CV42" i="16"/>
  <c r="DB42" i="16" s="1"/>
  <c r="BL38" i="16"/>
  <c r="BR38" i="16" s="1"/>
  <c r="CV38" i="16"/>
  <c r="DB38" i="16" s="1"/>
  <c r="BL34" i="16"/>
  <c r="BR34" i="16" s="1"/>
  <c r="CV34" i="16"/>
  <c r="DB34" i="16" s="1"/>
  <c r="BL30" i="16"/>
  <c r="BR30" i="16" s="1"/>
  <c r="CV30" i="16"/>
  <c r="DB30" i="16" s="1"/>
  <c r="BL26" i="16"/>
  <c r="BR26" i="16" s="1"/>
  <c r="CV26" i="16"/>
  <c r="DB26" i="16" s="1"/>
  <c r="BL22" i="16"/>
  <c r="BR22" i="16" s="1"/>
  <c r="CV22" i="16"/>
  <c r="DB22" i="16" s="1"/>
  <c r="BL18" i="16"/>
  <c r="BR18" i="16" s="1"/>
  <c r="CV18" i="16"/>
  <c r="DB18" i="16" s="1"/>
  <c r="BL14" i="16"/>
  <c r="BR14" i="16" s="1"/>
  <c r="CV14" i="16"/>
  <c r="DB14" i="16" s="1"/>
  <c r="BL10" i="16"/>
  <c r="BR10" i="16" s="1"/>
  <c r="CV10" i="16"/>
  <c r="DB10" i="16" s="1"/>
  <c r="V819" i="16"/>
  <c r="AC819" i="16"/>
  <c r="CU788" i="16"/>
  <c r="CT788" i="16"/>
  <c r="CS788" i="16"/>
  <c r="AP819" i="16"/>
  <c r="AP824" i="16"/>
  <c r="BC819" i="16"/>
  <c r="CV6" i="16"/>
  <c r="Q819" i="16"/>
  <c r="BL815" i="16"/>
  <c r="BR815" i="16" s="1"/>
  <c r="CV815" i="16"/>
  <c r="DB815" i="16" s="1"/>
  <c r="BL807" i="16"/>
  <c r="BR807" i="16" s="1"/>
  <c r="CV807" i="16"/>
  <c r="DB807" i="16" s="1"/>
  <c r="BL799" i="16"/>
  <c r="BR799" i="16" s="1"/>
  <c r="CV799" i="16"/>
  <c r="DB799" i="16" s="1"/>
  <c r="BL795" i="16"/>
  <c r="BR795" i="16" s="1"/>
  <c r="CV795" i="16"/>
  <c r="DB795" i="16" s="1"/>
  <c r="BL787" i="16"/>
  <c r="BR787" i="16" s="1"/>
  <c r="CV787" i="16"/>
  <c r="DB787" i="16" s="1"/>
  <c r="BL783" i="16"/>
  <c r="BR783" i="16" s="1"/>
  <c r="CV783" i="16"/>
  <c r="DB783" i="16" s="1"/>
  <c r="BL757" i="16"/>
  <c r="BR757" i="16" s="1"/>
  <c r="CV757" i="16"/>
  <c r="DB757" i="16" s="1"/>
  <c r="BL749" i="16"/>
  <c r="BR749" i="16" s="1"/>
  <c r="CV749" i="16"/>
  <c r="DB749" i="16" s="1"/>
  <c r="BL741" i="16"/>
  <c r="BR741" i="16" s="1"/>
  <c r="CV741" i="16"/>
  <c r="DB741" i="16" s="1"/>
  <c r="BL733" i="16"/>
  <c r="BR733" i="16" s="1"/>
  <c r="CV733" i="16"/>
  <c r="DB733" i="16" s="1"/>
  <c r="BL717" i="16"/>
  <c r="BR717" i="16" s="1"/>
  <c r="CV717" i="16"/>
  <c r="DB717" i="16" s="1"/>
  <c r="BL701" i="16"/>
  <c r="BR701" i="16" s="1"/>
  <c r="CV701" i="16"/>
  <c r="DB701" i="16" s="1"/>
  <c r="BL693" i="16"/>
  <c r="BR693" i="16" s="1"/>
  <c r="CV693" i="16"/>
  <c r="DB693" i="16" s="1"/>
  <c r="BL669" i="16"/>
  <c r="BR669" i="16" s="1"/>
  <c r="CV669" i="16"/>
  <c r="DB669" i="16" s="1"/>
  <c r="BL661" i="16"/>
  <c r="BR661" i="16" s="1"/>
  <c r="CV661" i="16"/>
  <c r="DB661" i="16" s="1"/>
  <c r="BL649" i="16"/>
  <c r="BR649" i="16" s="1"/>
  <c r="CV649" i="16"/>
  <c r="DB649" i="16" s="1"/>
  <c r="BL633" i="16"/>
  <c r="BR633" i="16" s="1"/>
  <c r="CV633" i="16"/>
  <c r="DB633" i="16" s="1"/>
  <c r="BL621" i="16"/>
  <c r="BR621" i="16" s="1"/>
  <c r="CV621" i="16"/>
  <c r="DB621" i="16" s="1"/>
  <c r="BL603" i="16"/>
  <c r="BR603" i="16" s="1"/>
  <c r="CV603" i="16"/>
  <c r="DB603" i="16" s="1"/>
  <c r="BL571" i="16"/>
  <c r="BR571" i="16" s="1"/>
  <c r="CV571" i="16"/>
  <c r="DB571" i="16" s="1"/>
  <c r="BL550" i="16"/>
  <c r="BR550" i="16" s="1"/>
  <c r="CV550" i="16"/>
  <c r="DB550" i="16" s="1"/>
  <c r="BL542" i="16"/>
  <c r="BR542" i="16" s="1"/>
  <c r="CV542" i="16"/>
  <c r="DB542" i="16" s="1"/>
  <c r="BL517" i="16"/>
  <c r="BR517" i="16" s="1"/>
  <c r="CV517" i="16"/>
  <c r="DB517" i="16" s="1"/>
  <c r="BL501" i="16"/>
  <c r="BR501" i="16" s="1"/>
  <c r="CV501" i="16"/>
  <c r="DB501" i="16" s="1"/>
  <c r="BL488" i="16"/>
  <c r="BR488" i="16" s="1"/>
  <c r="CV488" i="16"/>
  <c r="DB488" i="16" s="1"/>
  <c r="BL471" i="16"/>
  <c r="BR471" i="16" s="1"/>
  <c r="CV471" i="16"/>
  <c r="DB471" i="16" s="1"/>
  <c r="BL438" i="16"/>
  <c r="BR438" i="16" s="1"/>
  <c r="CV438" i="16"/>
  <c r="DB438" i="16" s="1"/>
  <c r="BL426" i="16"/>
  <c r="BR426" i="16" s="1"/>
  <c r="CV426" i="16"/>
  <c r="DB426" i="16" s="1"/>
  <c r="BL418" i="16"/>
  <c r="BR418" i="16" s="1"/>
  <c r="CV418" i="16"/>
  <c r="DB418" i="16" s="1"/>
  <c r="BL410" i="16"/>
  <c r="BR410" i="16" s="1"/>
  <c r="CV410" i="16"/>
  <c r="DB410" i="16" s="1"/>
  <c r="BL402" i="16"/>
  <c r="BR402" i="16" s="1"/>
  <c r="CV402" i="16"/>
  <c r="DB402" i="16" s="1"/>
  <c r="BL394" i="16"/>
  <c r="BR394" i="16" s="1"/>
  <c r="CV394" i="16"/>
  <c r="DB394" i="16" s="1"/>
  <c r="BL386" i="16"/>
  <c r="BR386" i="16" s="1"/>
  <c r="CV386" i="16"/>
  <c r="DB386" i="16" s="1"/>
  <c r="BL346" i="16"/>
  <c r="BR346" i="16" s="1"/>
  <c r="CV346" i="16"/>
  <c r="DB346" i="16" s="1"/>
  <c r="BL338" i="16"/>
  <c r="BR338" i="16" s="1"/>
  <c r="CV338" i="16"/>
  <c r="DB338" i="16" s="1"/>
  <c r="BL330" i="16"/>
  <c r="BR330" i="16" s="1"/>
  <c r="CV330" i="16"/>
  <c r="DB330" i="16" s="1"/>
  <c r="BL322" i="16"/>
  <c r="BR322" i="16" s="1"/>
  <c r="CV322" i="16"/>
  <c r="DB322" i="16" s="1"/>
  <c r="BL314" i="16"/>
  <c r="BR314" i="16" s="1"/>
  <c r="CV314" i="16"/>
  <c r="DB314" i="16" s="1"/>
  <c r="BL262" i="16"/>
  <c r="BR262" i="16" s="1"/>
  <c r="CV262" i="16"/>
  <c r="DB262" i="16" s="1"/>
  <c r="BL246" i="16"/>
  <c r="BR246" i="16" s="1"/>
  <c r="CV246" i="16"/>
  <c r="DB246" i="16" s="1"/>
  <c r="BL242" i="16"/>
  <c r="BR242" i="16" s="1"/>
  <c r="CV242" i="16"/>
  <c r="DB242" i="16" s="1"/>
  <c r="BL238" i="16"/>
  <c r="BR238" i="16" s="1"/>
  <c r="CV238" i="16"/>
  <c r="DB238" i="16" s="1"/>
  <c r="BL227" i="16"/>
  <c r="BR227" i="16" s="1"/>
  <c r="CV227" i="16"/>
  <c r="DB227" i="16" s="1"/>
  <c r="BL222" i="16"/>
  <c r="BR222" i="16" s="1"/>
  <c r="CV222" i="16"/>
  <c r="DB222" i="16" s="1"/>
  <c r="BL214" i="16"/>
  <c r="BR214" i="16" s="1"/>
  <c r="CV214" i="16"/>
  <c r="DB214" i="16" s="1"/>
  <c r="BL209" i="16"/>
  <c r="BR209" i="16" s="1"/>
  <c r="CV209" i="16"/>
  <c r="DB209" i="16" s="1"/>
  <c r="BL201" i="16"/>
  <c r="BR201" i="16" s="1"/>
  <c r="CV201" i="16"/>
  <c r="DB201" i="16" s="1"/>
  <c r="BL193" i="16"/>
  <c r="BR193" i="16" s="1"/>
  <c r="CV193" i="16"/>
  <c r="DB193" i="16" s="1"/>
  <c r="BL189" i="16"/>
  <c r="BR189" i="16" s="1"/>
  <c r="CV189" i="16"/>
  <c r="DB189" i="16" s="1"/>
  <c r="BL174" i="16"/>
  <c r="BR174" i="16" s="1"/>
  <c r="CV174" i="16"/>
  <c r="DB174" i="16" s="1"/>
  <c r="BL169" i="16"/>
  <c r="BR169" i="16" s="1"/>
  <c r="CV169" i="16"/>
  <c r="DB169" i="16" s="1"/>
  <c r="BL161" i="16"/>
  <c r="BR161" i="16" s="1"/>
  <c r="CV161" i="16"/>
  <c r="DB161" i="16" s="1"/>
  <c r="BL153" i="16"/>
  <c r="BR153" i="16" s="1"/>
  <c r="CV153" i="16"/>
  <c r="DB153" i="16" s="1"/>
  <c r="BL148" i="16"/>
  <c r="BR148" i="16" s="1"/>
  <c r="CV148" i="16"/>
  <c r="DB148" i="16" s="1"/>
  <c r="BL143" i="16"/>
  <c r="BR143" i="16" s="1"/>
  <c r="CV143" i="16"/>
  <c r="DB143" i="16" s="1"/>
  <c r="BL138" i="16"/>
  <c r="BR138" i="16" s="1"/>
  <c r="CV138" i="16"/>
  <c r="DB138" i="16" s="1"/>
  <c r="BL133" i="16"/>
  <c r="BR133" i="16" s="1"/>
  <c r="CV133" i="16"/>
  <c r="DB133" i="16" s="1"/>
  <c r="BL131" i="16"/>
  <c r="BR131" i="16" s="1"/>
  <c r="CV131" i="16"/>
  <c r="DB131" i="16" s="1"/>
  <c r="BL126" i="16"/>
  <c r="BR126" i="16" s="1"/>
  <c r="CV126" i="16"/>
  <c r="DB126" i="16" s="1"/>
  <c r="BL114" i="16"/>
  <c r="BR114" i="16" s="1"/>
  <c r="CV114" i="16"/>
  <c r="DB114" i="16" s="1"/>
  <c r="BL90" i="16"/>
  <c r="BR90" i="16" s="1"/>
  <c r="CV90" i="16"/>
  <c r="DB90" i="16" s="1"/>
  <c r="BL85" i="16"/>
  <c r="BR85" i="16" s="1"/>
  <c r="CV85" i="16"/>
  <c r="DB85" i="16" s="1"/>
  <c r="BL83" i="16"/>
  <c r="BR83" i="16" s="1"/>
  <c r="CV83" i="16"/>
  <c r="DB83" i="16" s="1"/>
  <c r="BL79" i="16"/>
  <c r="BR79" i="16" s="1"/>
  <c r="CV79" i="16"/>
  <c r="DB79" i="16" s="1"/>
  <c r="BL71" i="16"/>
  <c r="BR71" i="16" s="1"/>
  <c r="CV71" i="16"/>
  <c r="DB71" i="16" s="1"/>
  <c r="BL63" i="16"/>
  <c r="BR63" i="16" s="1"/>
  <c r="CV63" i="16"/>
  <c r="DB63" i="16" s="1"/>
  <c r="BL55" i="16"/>
  <c r="BR55" i="16" s="1"/>
  <c r="CV55" i="16"/>
  <c r="DB55" i="16" s="1"/>
  <c r="BL47" i="16"/>
  <c r="BR47" i="16" s="1"/>
  <c r="CV47" i="16"/>
  <c r="DB47" i="16" s="1"/>
  <c r="BL39" i="16"/>
  <c r="BR39" i="16" s="1"/>
  <c r="CV39" i="16"/>
  <c r="DB39" i="16" s="1"/>
  <c r="BL31" i="16"/>
  <c r="BR31" i="16" s="1"/>
  <c r="CV31" i="16"/>
  <c r="DB31" i="16" s="1"/>
  <c r="BL23" i="16"/>
  <c r="BR23" i="16" s="1"/>
  <c r="CV23" i="16"/>
  <c r="DB23" i="16" s="1"/>
  <c r="AZ819" i="16"/>
  <c r="T819" i="16"/>
  <c r="BL817" i="16"/>
  <c r="BR817" i="16" s="1"/>
  <c r="CV817" i="16"/>
  <c r="DB817" i="16" s="1"/>
  <c r="BL813" i="16"/>
  <c r="BR813" i="16" s="1"/>
  <c r="CV813" i="16"/>
  <c r="DB813" i="16" s="1"/>
  <c r="BL809" i="16"/>
  <c r="BR809" i="16" s="1"/>
  <c r="CV809" i="16"/>
  <c r="DB809" i="16" s="1"/>
  <c r="BL805" i="16"/>
  <c r="BR805" i="16" s="1"/>
  <c r="CV805" i="16"/>
  <c r="DB805" i="16" s="1"/>
  <c r="BL801" i="16"/>
  <c r="BR801" i="16" s="1"/>
  <c r="CV801" i="16"/>
  <c r="DB801" i="16" s="1"/>
  <c r="BL797" i="16"/>
  <c r="BR797" i="16" s="1"/>
  <c r="CV797" i="16"/>
  <c r="DB797" i="16" s="1"/>
  <c r="BL793" i="16"/>
  <c r="BR793" i="16" s="1"/>
  <c r="CV793" i="16"/>
  <c r="DB793" i="16" s="1"/>
  <c r="BL789" i="16"/>
  <c r="BR789" i="16" s="1"/>
  <c r="CV789" i="16"/>
  <c r="DB789" i="16" s="1"/>
  <c r="BL785" i="16"/>
  <c r="BR785" i="16" s="1"/>
  <c r="CV785" i="16"/>
  <c r="DB785" i="16" s="1"/>
  <c r="BL781" i="16"/>
  <c r="BR781" i="16" s="1"/>
  <c r="CV781" i="16"/>
  <c r="DB781" i="16" s="1"/>
  <c r="BL777" i="16"/>
  <c r="BR777" i="16" s="1"/>
  <c r="CV777" i="16"/>
  <c r="DB777" i="16" s="1"/>
  <c r="BL773" i="16"/>
  <c r="BR773" i="16" s="1"/>
  <c r="CV773" i="16"/>
  <c r="DB773" i="16" s="1"/>
  <c r="BL768" i="16"/>
  <c r="BR768" i="16" s="1"/>
  <c r="CV768" i="16"/>
  <c r="DB768" i="16" s="1"/>
  <c r="BL767" i="16"/>
  <c r="BR767" i="16" s="1"/>
  <c r="CV767" i="16"/>
  <c r="DB767" i="16" s="1"/>
  <c r="BL763" i="16"/>
  <c r="BR763" i="16" s="1"/>
  <c r="CV763" i="16"/>
  <c r="DB763" i="16" s="1"/>
  <c r="BL759" i="16"/>
  <c r="BR759" i="16" s="1"/>
  <c r="CV759" i="16"/>
  <c r="DB759" i="16" s="1"/>
  <c r="BL755" i="16"/>
  <c r="BR755" i="16" s="1"/>
  <c r="CV755" i="16"/>
  <c r="DB755" i="16" s="1"/>
  <c r="BL751" i="16"/>
  <c r="BR751" i="16" s="1"/>
  <c r="CV751" i="16"/>
  <c r="DB751" i="16" s="1"/>
  <c r="BL747" i="16"/>
  <c r="BR747" i="16" s="1"/>
  <c r="CV747" i="16"/>
  <c r="DB747" i="16" s="1"/>
  <c r="BL743" i="16"/>
  <c r="BR743" i="16" s="1"/>
  <c r="CV743" i="16"/>
  <c r="DB743" i="16" s="1"/>
  <c r="BL739" i="16"/>
  <c r="BR739" i="16" s="1"/>
  <c r="CV739" i="16"/>
  <c r="DB739" i="16" s="1"/>
  <c r="BL735" i="16"/>
  <c r="BR735" i="16" s="1"/>
  <c r="CV735" i="16"/>
  <c r="DB735" i="16" s="1"/>
  <c r="BL731" i="16"/>
  <c r="BR731" i="16" s="1"/>
  <c r="CV731" i="16"/>
  <c r="DB731" i="16" s="1"/>
  <c r="BL727" i="16"/>
  <c r="BR727" i="16" s="1"/>
  <c r="CV727" i="16"/>
  <c r="DB727" i="16" s="1"/>
  <c r="BL723" i="16"/>
  <c r="BR723" i="16" s="1"/>
  <c r="CV723" i="16"/>
  <c r="DB723" i="16" s="1"/>
  <c r="BL719" i="16"/>
  <c r="BR719" i="16" s="1"/>
  <c r="CV719" i="16"/>
  <c r="DB719" i="16" s="1"/>
  <c r="BL715" i="16"/>
  <c r="BR715" i="16" s="1"/>
  <c r="CV715" i="16"/>
  <c r="DB715" i="16" s="1"/>
  <c r="BL711" i="16"/>
  <c r="BR711" i="16" s="1"/>
  <c r="CV711" i="16"/>
  <c r="DB711" i="16" s="1"/>
  <c r="BL707" i="16"/>
  <c r="BR707" i="16" s="1"/>
  <c r="CV707" i="16"/>
  <c r="DB707" i="16" s="1"/>
  <c r="BL703" i="16"/>
  <c r="BR703" i="16" s="1"/>
  <c r="CV703" i="16"/>
  <c r="DB703" i="16" s="1"/>
  <c r="BL699" i="16"/>
  <c r="BR699" i="16" s="1"/>
  <c r="CV699" i="16"/>
  <c r="DB699" i="16" s="1"/>
  <c r="BL695" i="16"/>
  <c r="BR695" i="16" s="1"/>
  <c r="CV695" i="16"/>
  <c r="DB695" i="16" s="1"/>
  <c r="BL691" i="16"/>
  <c r="BR691" i="16" s="1"/>
  <c r="CV691" i="16"/>
  <c r="DB691" i="16" s="1"/>
  <c r="BL687" i="16"/>
  <c r="BR687" i="16" s="1"/>
  <c r="CV687" i="16"/>
  <c r="DB687" i="16" s="1"/>
  <c r="BL683" i="16"/>
  <c r="BR683" i="16" s="1"/>
  <c r="CV683" i="16"/>
  <c r="DB683" i="16" s="1"/>
  <c r="BL679" i="16"/>
  <c r="BR679" i="16" s="1"/>
  <c r="CV679" i="16"/>
  <c r="DB679" i="16" s="1"/>
  <c r="BL675" i="16"/>
  <c r="BR675" i="16" s="1"/>
  <c r="CV675" i="16"/>
  <c r="DB675" i="16" s="1"/>
  <c r="BL671" i="16"/>
  <c r="BR671" i="16" s="1"/>
  <c r="CV671" i="16"/>
  <c r="DB671" i="16" s="1"/>
  <c r="BL667" i="16"/>
  <c r="BR667" i="16" s="1"/>
  <c r="CV667" i="16"/>
  <c r="DB667" i="16" s="1"/>
  <c r="BL663" i="16"/>
  <c r="BR663" i="16" s="1"/>
  <c r="CV663" i="16"/>
  <c r="DB663" i="16" s="1"/>
  <c r="BL659" i="16"/>
  <c r="BR659" i="16" s="1"/>
  <c r="CV659" i="16"/>
  <c r="DB659" i="16" s="1"/>
  <c r="BL655" i="16"/>
  <c r="BR655" i="16" s="1"/>
  <c r="CV655" i="16"/>
  <c r="DB655" i="16" s="1"/>
  <c r="BL651" i="16"/>
  <c r="BR651" i="16" s="1"/>
  <c r="CV651" i="16"/>
  <c r="DB651" i="16" s="1"/>
  <c r="BL647" i="16"/>
  <c r="BR647" i="16" s="1"/>
  <c r="CV647" i="16"/>
  <c r="DB647" i="16" s="1"/>
  <c r="BL643" i="16"/>
  <c r="BR643" i="16" s="1"/>
  <c r="CV643" i="16"/>
  <c r="DB643" i="16" s="1"/>
  <c r="BL639" i="16"/>
  <c r="BR639" i="16" s="1"/>
  <c r="CV639" i="16"/>
  <c r="DB639" i="16" s="1"/>
  <c r="BL635" i="16"/>
  <c r="BR635" i="16" s="1"/>
  <c r="CV635" i="16"/>
  <c r="DB635" i="16" s="1"/>
  <c r="BL631" i="16"/>
  <c r="BR631" i="16" s="1"/>
  <c r="CV631" i="16"/>
  <c r="DB631" i="16" s="1"/>
  <c r="BL627" i="16"/>
  <c r="BR627" i="16" s="1"/>
  <c r="CV627" i="16"/>
  <c r="DB627" i="16" s="1"/>
  <c r="BL623" i="16"/>
  <c r="BR623" i="16" s="1"/>
  <c r="CV623" i="16"/>
  <c r="DB623" i="16" s="1"/>
  <c r="BL618" i="16"/>
  <c r="BR618" i="16" s="1"/>
  <c r="CV618" i="16"/>
  <c r="DB618" i="16" s="1"/>
  <c r="BL614" i="16"/>
  <c r="BR614" i="16" s="1"/>
  <c r="CV614" i="16"/>
  <c r="DB614" i="16" s="1"/>
  <c r="BL610" i="16"/>
  <c r="BR610" i="16" s="1"/>
  <c r="CV610" i="16"/>
  <c r="DB610" i="16" s="1"/>
  <c r="BL606" i="16"/>
  <c r="BR606" i="16" s="1"/>
  <c r="CV606" i="16"/>
  <c r="DB606" i="16" s="1"/>
  <c r="BL605" i="16"/>
  <c r="BR605" i="16" s="1"/>
  <c r="CV605" i="16"/>
  <c r="DB605" i="16" s="1"/>
  <c r="BL601" i="16"/>
  <c r="BR601" i="16" s="1"/>
  <c r="CV601" i="16"/>
  <c r="DB601" i="16" s="1"/>
  <c r="BL597" i="16"/>
  <c r="BR597" i="16" s="1"/>
  <c r="CV597" i="16"/>
  <c r="DB597" i="16" s="1"/>
  <c r="BL593" i="16"/>
  <c r="BR593" i="16" s="1"/>
  <c r="CV593" i="16"/>
  <c r="DB593" i="16" s="1"/>
  <c r="BL586" i="16"/>
  <c r="BR586" i="16" s="1"/>
  <c r="CV586" i="16"/>
  <c r="DB586" i="16" s="1"/>
  <c r="BL581" i="16"/>
  <c r="BR581" i="16" s="1"/>
  <c r="CV581" i="16"/>
  <c r="DB581" i="16" s="1"/>
  <c r="BL577" i="16"/>
  <c r="BR577" i="16" s="1"/>
  <c r="CV577" i="16"/>
  <c r="DB577" i="16" s="1"/>
  <c r="BL573" i="16"/>
  <c r="BR573" i="16" s="1"/>
  <c r="CV573" i="16"/>
  <c r="DB573" i="16" s="1"/>
  <c r="BL569" i="16"/>
  <c r="BR569" i="16" s="1"/>
  <c r="CV569" i="16"/>
  <c r="DB569" i="16" s="1"/>
  <c r="BL565" i="16"/>
  <c r="BR565" i="16" s="1"/>
  <c r="CV565" i="16"/>
  <c r="DB565" i="16" s="1"/>
  <c r="BL561" i="16"/>
  <c r="BR561" i="16" s="1"/>
  <c r="CV561" i="16"/>
  <c r="DB561" i="16" s="1"/>
  <c r="BL557" i="16"/>
  <c r="BR557" i="16" s="1"/>
  <c r="CV557" i="16"/>
  <c r="DB557" i="16" s="1"/>
  <c r="BL552" i="16"/>
  <c r="BR552" i="16" s="1"/>
  <c r="CV552" i="16"/>
  <c r="DB552" i="16" s="1"/>
  <c r="BL548" i="16"/>
  <c r="BR548" i="16" s="1"/>
  <c r="CV548" i="16"/>
  <c r="DB548" i="16" s="1"/>
  <c r="BL544" i="16"/>
  <c r="BR544" i="16" s="1"/>
  <c r="CV544" i="16"/>
  <c r="DB544" i="16" s="1"/>
  <c r="BL540" i="16"/>
  <c r="BR540" i="16" s="1"/>
  <c r="CV540" i="16"/>
  <c r="DB540" i="16" s="1"/>
  <c r="BL536" i="16"/>
  <c r="BR536" i="16" s="1"/>
  <c r="CV536" i="16"/>
  <c r="DB536" i="16" s="1"/>
  <c r="BL532" i="16"/>
  <c r="BR532" i="16" s="1"/>
  <c r="CV532" i="16"/>
  <c r="DB532" i="16" s="1"/>
  <c r="BL527" i="16"/>
  <c r="BR527" i="16" s="1"/>
  <c r="CV527" i="16"/>
  <c r="DB527" i="16" s="1"/>
  <c r="BL523" i="16"/>
  <c r="BR523" i="16" s="1"/>
  <c r="CV523" i="16"/>
  <c r="DB523" i="16" s="1"/>
  <c r="BL519" i="16"/>
  <c r="BR519" i="16" s="1"/>
  <c r="CV519" i="16"/>
  <c r="DB519" i="16" s="1"/>
  <c r="BL515" i="16"/>
  <c r="BR515" i="16" s="1"/>
  <c r="CV515" i="16"/>
  <c r="DB515" i="16" s="1"/>
  <c r="BL511" i="16"/>
  <c r="BR511" i="16" s="1"/>
  <c r="CV511" i="16"/>
  <c r="DB511" i="16" s="1"/>
  <c r="BL507" i="16"/>
  <c r="BR507" i="16" s="1"/>
  <c r="CV507" i="16"/>
  <c r="DB507" i="16" s="1"/>
  <c r="BL503" i="16"/>
  <c r="BR503" i="16" s="1"/>
  <c r="CV503" i="16"/>
  <c r="DB503" i="16" s="1"/>
  <c r="BL499" i="16"/>
  <c r="BR499" i="16" s="1"/>
  <c r="CV499" i="16"/>
  <c r="DB499" i="16" s="1"/>
  <c r="BL495" i="16"/>
  <c r="BR495" i="16" s="1"/>
  <c r="CV495" i="16"/>
  <c r="DB495" i="16" s="1"/>
  <c r="BL494" i="16"/>
  <c r="BR494" i="16" s="1"/>
  <c r="CV494" i="16"/>
  <c r="DB494" i="16" s="1"/>
  <c r="BL490" i="16"/>
  <c r="BR490" i="16" s="1"/>
  <c r="CV490" i="16"/>
  <c r="DB490" i="16" s="1"/>
  <c r="BL486" i="16"/>
  <c r="BR486" i="16" s="1"/>
  <c r="CV486" i="16"/>
  <c r="DB486" i="16" s="1"/>
  <c r="BL481" i="16"/>
  <c r="BR481" i="16" s="1"/>
  <c r="CV481" i="16"/>
  <c r="DB481" i="16" s="1"/>
  <c r="BL477" i="16"/>
  <c r="BR477" i="16" s="1"/>
  <c r="CV477" i="16"/>
  <c r="DB477" i="16" s="1"/>
  <c r="BL473" i="16"/>
  <c r="BR473" i="16" s="1"/>
  <c r="CV473" i="16"/>
  <c r="DB473" i="16" s="1"/>
  <c r="BL469" i="16"/>
  <c r="BR469" i="16" s="1"/>
  <c r="CV469" i="16"/>
  <c r="DB469" i="16" s="1"/>
  <c r="BL465" i="16"/>
  <c r="BR465" i="16" s="1"/>
  <c r="CV465" i="16"/>
  <c r="DB465" i="16" s="1"/>
  <c r="BL464" i="16"/>
  <c r="BR464" i="16" s="1"/>
  <c r="CV464" i="16"/>
  <c r="DB464" i="16" s="1"/>
  <c r="BL460" i="16"/>
  <c r="BR460" i="16" s="1"/>
  <c r="CV460" i="16"/>
  <c r="DB460" i="16" s="1"/>
  <c r="BL456" i="16"/>
  <c r="BR456" i="16" s="1"/>
  <c r="CV456" i="16"/>
  <c r="DB456" i="16" s="1"/>
  <c r="BL452" i="16"/>
  <c r="BR452" i="16" s="1"/>
  <c r="CV452" i="16"/>
  <c r="DB452" i="16" s="1"/>
  <c r="BL448" i="16"/>
  <c r="BR448" i="16" s="1"/>
  <c r="CV448" i="16"/>
  <c r="DB448" i="16" s="1"/>
  <c r="BL444" i="16"/>
  <c r="BR444" i="16" s="1"/>
  <c r="CV444" i="16"/>
  <c r="DB444" i="16" s="1"/>
  <c r="BL440" i="16"/>
  <c r="BR440" i="16" s="1"/>
  <c r="CV440" i="16"/>
  <c r="DB440" i="16" s="1"/>
  <c r="BL436" i="16"/>
  <c r="BR436" i="16" s="1"/>
  <c r="CV436" i="16"/>
  <c r="DB436" i="16" s="1"/>
  <c r="BL432" i="16"/>
  <c r="BR432" i="16" s="1"/>
  <c r="CV432" i="16"/>
  <c r="DB432" i="16" s="1"/>
  <c r="BL428" i="16"/>
  <c r="BR428" i="16" s="1"/>
  <c r="CV428" i="16"/>
  <c r="DB428" i="16" s="1"/>
  <c r="BL424" i="16"/>
  <c r="BR424" i="16" s="1"/>
  <c r="CV424" i="16"/>
  <c r="DB424" i="16" s="1"/>
  <c r="BL420" i="16"/>
  <c r="BR420" i="16" s="1"/>
  <c r="CV420" i="16"/>
  <c r="DB420" i="16" s="1"/>
  <c r="BL416" i="16"/>
  <c r="BR416" i="16" s="1"/>
  <c r="CV416" i="16"/>
  <c r="DB416" i="16" s="1"/>
  <c r="BL412" i="16"/>
  <c r="BR412" i="16" s="1"/>
  <c r="CV412" i="16"/>
  <c r="DB412" i="16" s="1"/>
  <c r="BL408" i="16"/>
  <c r="BR408" i="16" s="1"/>
  <c r="CV408" i="16"/>
  <c r="DB408" i="16" s="1"/>
  <c r="BL404" i="16"/>
  <c r="BR404" i="16" s="1"/>
  <c r="CV404" i="16"/>
  <c r="DB404" i="16" s="1"/>
  <c r="BL400" i="16"/>
  <c r="BR400" i="16" s="1"/>
  <c r="CV400" i="16"/>
  <c r="DB400" i="16" s="1"/>
  <c r="BL396" i="16"/>
  <c r="BR396" i="16" s="1"/>
  <c r="CV396" i="16"/>
  <c r="DB396" i="16" s="1"/>
  <c r="BL392" i="16"/>
  <c r="BR392" i="16" s="1"/>
  <c r="CV392" i="16"/>
  <c r="DB392" i="16" s="1"/>
  <c r="BL388" i="16"/>
  <c r="BR388" i="16" s="1"/>
  <c r="CV388" i="16"/>
  <c r="DB388" i="16" s="1"/>
  <c r="BL384" i="16"/>
  <c r="BR384" i="16" s="1"/>
  <c r="CV384" i="16"/>
  <c r="DB384" i="16" s="1"/>
  <c r="BL380" i="16"/>
  <c r="BR380" i="16" s="1"/>
  <c r="CV380" i="16"/>
  <c r="DB380" i="16" s="1"/>
  <c r="BL376" i="16"/>
  <c r="BR376" i="16" s="1"/>
  <c r="CV376" i="16"/>
  <c r="DB376" i="16" s="1"/>
  <c r="BL372" i="16"/>
  <c r="BR372" i="16" s="1"/>
  <c r="CV372" i="16"/>
  <c r="DB372" i="16" s="1"/>
  <c r="BL368" i="16"/>
  <c r="BR368" i="16" s="1"/>
  <c r="CV368" i="16"/>
  <c r="DB368" i="16" s="1"/>
  <c r="BL364" i="16"/>
  <c r="BR364" i="16" s="1"/>
  <c r="CV364" i="16"/>
  <c r="DB364" i="16" s="1"/>
  <c r="BL360" i="16"/>
  <c r="BR360" i="16" s="1"/>
  <c r="CV360" i="16"/>
  <c r="DB360" i="16" s="1"/>
  <c r="BL356" i="16"/>
  <c r="BR356" i="16" s="1"/>
  <c r="CV356" i="16"/>
  <c r="DB356" i="16" s="1"/>
  <c r="BL352" i="16"/>
  <c r="BR352" i="16" s="1"/>
  <c r="CV352" i="16"/>
  <c r="DB352" i="16" s="1"/>
  <c r="BL348" i="16"/>
  <c r="BR348" i="16" s="1"/>
  <c r="CV348" i="16"/>
  <c r="DB348" i="16" s="1"/>
  <c r="BL344" i="16"/>
  <c r="BR344" i="16" s="1"/>
  <c r="CV344" i="16"/>
  <c r="DB344" i="16" s="1"/>
  <c r="BL340" i="16"/>
  <c r="BR340" i="16" s="1"/>
  <c r="CV340" i="16"/>
  <c r="DB340" i="16" s="1"/>
  <c r="BL336" i="16"/>
  <c r="BR336" i="16" s="1"/>
  <c r="CV336" i="16"/>
  <c r="DB336" i="16" s="1"/>
  <c r="BL332" i="16"/>
  <c r="BR332" i="16" s="1"/>
  <c r="CV332" i="16"/>
  <c r="DB332" i="16" s="1"/>
  <c r="BL328" i="16"/>
  <c r="BR328" i="16" s="1"/>
  <c r="CV328" i="16"/>
  <c r="DB328" i="16" s="1"/>
  <c r="BL324" i="16"/>
  <c r="BR324" i="16" s="1"/>
  <c r="CV324" i="16"/>
  <c r="DB324" i="16" s="1"/>
  <c r="BL320" i="16"/>
  <c r="BR320" i="16" s="1"/>
  <c r="CV320" i="16"/>
  <c r="DB320" i="16" s="1"/>
  <c r="BL316" i="16"/>
  <c r="BR316" i="16" s="1"/>
  <c r="CV316" i="16"/>
  <c r="DB316" i="16" s="1"/>
  <c r="BL312" i="16"/>
  <c r="BR312" i="16" s="1"/>
  <c r="CV312" i="16"/>
  <c r="DB312" i="16" s="1"/>
  <c r="BL308" i="16"/>
  <c r="BR308" i="16" s="1"/>
  <c r="CV308" i="16"/>
  <c r="DB308" i="16" s="1"/>
  <c r="BL304" i="16"/>
  <c r="BR304" i="16" s="1"/>
  <c r="CV304" i="16"/>
  <c r="DB304" i="16" s="1"/>
  <c r="BL300" i="16"/>
  <c r="BR300" i="16" s="1"/>
  <c r="CV300" i="16"/>
  <c r="DB300" i="16" s="1"/>
  <c r="BL296" i="16"/>
  <c r="BR296" i="16" s="1"/>
  <c r="CV296" i="16"/>
  <c r="DB296" i="16" s="1"/>
  <c r="BL292" i="16"/>
  <c r="BR292" i="16" s="1"/>
  <c r="CV292" i="16"/>
  <c r="DB292" i="16" s="1"/>
  <c r="BL288" i="16"/>
  <c r="BR288" i="16" s="1"/>
  <c r="CV288" i="16"/>
  <c r="DB288" i="16" s="1"/>
  <c r="BL284" i="16"/>
  <c r="BR284" i="16" s="1"/>
  <c r="CV284" i="16"/>
  <c r="DB284" i="16" s="1"/>
  <c r="BL280" i="16"/>
  <c r="BR280" i="16" s="1"/>
  <c r="CV280" i="16"/>
  <c r="DB280" i="16" s="1"/>
  <c r="BL276" i="16"/>
  <c r="BR276" i="16" s="1"/>
  <c r="CV276" i="16"/>
  <c r="DB276" i="16" s="1"/>
  <c r="BL272" i="16"/>
  <c r="BR272" i="16" s="1"/>
  <c r="CV272" i="16"/>
  <c r="DB272" i="16" s="1"/>
  <c r="BL268" i="16"/>
  <c r="BR268" i="16" s="1"/>
  <c r="CV268" i="16"/>
  <c r="DB268" i="16" s="1"/>
  <c r="BL264" i="16"/>
  <c r="BR264" i="16" s="1"/>
  <c r="CV264" i="16"/>
  <c r="DB264" i="16" s="1"/>
  <c r="BL260" i="16"/>
  <c r="BR260" i="16" s="1"/>
  <c r="CV260" i="16"/>
  <c r="DB260" i="16" s="1"/>
  <c r="BL256" i="16"/>
  <c r="BR256" i="16" s="1"/>
  <c r="CV256" i="16"/>
  <c r="DB256" i="16" s="1"/>
  <c r="BL252" i="16"/>
  <c r="BR252" i="16" s="1"/>
  <c r="CV252" i="16"/>
  <c r="DB252" i="16" s="1"/>
  <c r="BL248" i="16"/>
  <c r="BR248" i="16" s="1"/>
  <c r="CV248" i="16"/>
  <c r="DB248" i="16" s="1"/>
  <c r="BL244" i="16"/>
  <c r="BR244" i="16" s="1"/>
  <c r="CV244" i="16"/>
  <c r="DB244" i="16" s="1"/>
  <c r="BL240" i="16"/>
  <c r="BR240" i="16" s="1"/>
  <c r="CV240" i="16"/>
  <c r="DB240" i="16" s="1"/>
  <c r="BL235" i="16"/>
  <c r="BR235" i="16" s="1"/>
  <c r="CV235" i="16"/>
  <c r="DB235" i="16" s="1"/>
  <c r="BL234" i="16"/>
  <c r="BR234" i="16" s="1"/>
  <c r="CV234" i="16"/>
  <c r="DB234" i="16" s="1"/>
  <c r="BL229" i="16"/>
  <c r="BR229" i="16" s="1"/>
  <c r="CV229" i="16"/>
  <c r="DB229" i="16" s="1"/>
  <c r="BL224" i="16"/>
  <c r="BR224" i="16" s="1"/>
  <c r="CV224" i="16"/>
  <c r="DB224" i="16" s="1"/>
  <c r="BL220" i="16"/>
  <c r="BR220" i="16" s="1"/>
  <c r="CV220" i="16"/>
  <c r="DB220" i="16" s="1"/>
  <c r="BL219" i="16"/>
  <c r="BR219" i="16" s="1"/>
  <c r="CV219" i="16"/>
  <c r="DB219" i="16" s="1"/>
  <c r="BL218" i="16"/>
  <c r="BR218" i="16" s="1"/>
  <c r="CV218" i="16"/>
  <c r="DB218" i="16" s="1"/>
  <c r="BL217" i="16"/>
  <c r="BR217" i="16" s="1"/>
  <c r="CV217" i="16"/>
  <c r="DB217" i="16" s="1"/>
  <c r="BL216" i="16"/>
  <c r="BR216" i="16" s="1"/>
  <c r="CV216" i="16"/>
  <c r="DB216" i="16" s="1"/>
  <c r="BL212" i="16"/>
  <c r="BR212" i="16" s="1"/>
  <c r="CV212" i="16"/>
  <c r="DB212" i="16" s="1"/>
  <c r="BL207" i="16"/>
  <c r="BR207" i="16" s="1"/>
  <c r="CV207" i="16"/>
  <c r="DB207" i="16" s="1"/>
  <c r="BL203" i="16"/>
  <c r="BR203" i="16" s="1"/>
  <c r="CV203" i="16"/>
  <c r="DB203" i="16" s="1"/>
  <c r="BL199" i="16"/>
  <c r="BR199" i="16" s="1"/>
  <c r="CV199" i="16"/>
  <c r="DB199" i="16" s="1"/>
  <c r="BL195" i="16"/>
  <c r="BR195" i="16" s="1"/>
  <c r="CV195" i="16"/>
  <c r="DB195" i="16" s="1"/>
  <c r="BL191" i="16"/>
  <c r="BR191" i="16" s="1"/>
  <c r="CV191" i="16"/>
  <c r="DB191" i="16" s="1"/>
  <c r="BL186" i="16"/>
  <c r="BR186" i="16" s="1"/>
  <c r="CV186" i="16"/>
  <c r="DB186" i="16" s="1"/>
  <c r="BL180" i="16"/>
  <c r="BR180" i="16" s="1"/>
  <c r="CV180" i="16"/>
  <c r="DB180" i="16" s="1"/>
  <c r="BL179" i="16"/>
  <c r="BR179" i="16" s="1"/>
  <c r="CV179" i="16"/>
  <c r="DB179" i="16" s="1"/>
  <c r="BL171" i="16"/>
  <c r="BR171" i="16" s="1"/>
  <c r="CV171" i="16"/>
  <c r="DB171" i="16" s="1"/>
  <c r="BL167" i="16"/>
  <c r="BR167" i="16" s="1"/>
  <c r="CV167" i="16"/>
  <c r="DB167" i="16" s="1"/>
  <c r="BL163" i="16"/>
  <c r="BR163" i="16" s="1"/>
  <c r="CV163" i="16"/>
  <c r="DB163" i="16" s="1"/>
  <c r="BL159" i="16"/>
  <c r="BR159" i="16" s="1"/>
  <c r="CV159" i="16"/>
  <c r="DB159" i="16" s="1"/>
  <c r="BL155" i="16"/>
  <c r="BR155" i="16" s="1"/>
  <c r="CV155" i="16"/>
  <c r="DB155" i="16" s="1"/>
  <c r="BL151" i="16"/>
  <c r="BR151" i="16" s="1"/>
  <c r="CV151" i="16"/>
  <c r="DB151" i="16" s="1"/>
  <c r="BL145" i="16"/>
  <c r="BR145" i="16" s="1"/>
  <c r="CV145" i="16"/>
  <c r="DB145" i="16" s="1"/>
  <c r="BL140" i="16"/>
  <c r="BR140" i="16" s="1"/>
  <c r="CV140" i="16"/>
  <c r="DB140" i="16" s="1"/>
  <c r="BL135" i="16"/>
  <c r="BR135" i="16" s="1"/>
  <c r="CV135" i="16"/>
  <c r="DB135" i="16" s="1"/>
  <c r="BL128" i="16"/>
  <c r="BR128" i="16" s="1"/>
  <c r="CV128" i="16"/>
  <c r="DB128" i="16" s="1"/>
  <c r="BL124" i="16"/>
  <c r="BR124" i="16" s="1"/>
  <c r="CV124" i="16"/>
  <c r="DB124" i="16" s="1"/>
  <c r="BL120" i="16"/>
  <c r="BR120" i="16" s="1"/>
  <c r="CV120" i="16"/>
  <c r="DB120" i="16" s="1"/>
  <c r="BL116" i="16"/>
  <c r="BR116" i="16" s="1"/>
  <c r="CV116" i="16"/>
  <c r="DB116" i="16" s="1"/>
  <c r="BL111" i="16"/>
  <c r="BR111" i="16" s="1"/>
  <c r="CV111" i="16"/>
  <c r="DB111" i="16" s="1"/>
  <c r="BL106" i="16"/>
  <c r="BR106" i="16" s="1"/>
  <c r="CV106" i="16"/>
  <c r="DB106" i="16" s="1"/>
  <c r="BL105" i="16"/>
  <c r="BR105" i="16" s="1"/>
  <c r="CV105" i="16"/>
  <c r="DB105" i="16" s="1"/>
  <c r="BL104" i="16"/>
  <c r="BR104" i="16" s="1"/>
  <c r="CV104" i="16"/>
  <c r="DB104" i="16" s="1"/>
  <c r="BL98" i="16"/>
  <c r="BR98" i="16" s="1"/>
  <c r="CV98" i="16"/>
  <c r="DB98" i="16" s="1"/>
  <c r="BL92" i="16"/>
  <c r="BR92" i="16" s="1"/>
  <c r="CV92" i="16"/>
  <c r="DB92" i="16" s="1"/>
  <c r="BL88" i="16"/>
  <c r="BR88" i="16" s="1"/>
  <c r="CV88" i="16"/>
  <c r="DB88" i="16" s="1"/>
  <c r="BL81" i="16"/>
  <c r="BR81" i="16" s="1"/>
  <c r="CV81" i="16"/>
  <c r="DB81" i="16" s="1"/>
  <c r="BL77" i="16"/>
  <c r="BR77" i="16" s="1"/>
  <c r="CV77" i="16"/>
  <c r="DB77" i="16" s="1"/>
  <c r="BL73" i="16"/>
  <c r="BR73" i="16" s="1"/>
  <c r="CV73" i="16"/>
  <c r="DB73" i="16" s="1"/>
  <c r="BL69" i="16"/>
  <c r="BR69" i="16" s="1"/>
  <c r="CV69" i="16"/>
  <c r="DB69" i="16" s="1"/>
  <c r="BL65" i="16"/>
  <c r="BR65" i="16" s="1"/>
  <c r="CV65" i="16"/>
  <c r="DB65" i="16" s="1"/>
  <c r="BL61" i="16"/>
  <c r="BR61" i="16" s="1"/>
  <c r="CV61" i="16"/>
  <c r="DB61" i="16" s="1"/>
  <c r="BL57" i="16"/>
  <c r="BR57" i="16" s="1"/>
  <c r="CV57" i="16"/>
  <c r="DB57" i="16" s="1"/>
  <c r="BL53" i="16"/>
  <c r="BR53" i="16" s="1"/>
  <c r="CV53" i="16"/>
  <c r="DB53" i="16" s="1"/>
  <c r="BL49" i="16"/>
  <c r="BR49" i="16" s="1"/>
  <c r="CV49" i="16"/>
  <c r="DB49" i="16" s="1"/>
  <c r="BL45" i="16"/>
  <c r="BR45" i="16" s="1"/>
  <c r="CV45" i="16"/>
  <c r="DB45" i="16" s="1"/>
  <c r="BL41" i="16"/>
  <c r="BR41" i="16" s="1"/>
  <c r="CV41" i="16"/>
  <c r="DB41" i="16" s="1"/>
  <c r="BL37" i="16"/>
  <c r="BR37" i="16" s="1"/>
  <c r="CV37" i="16"/>
  <c r="DB37" i="16" s="1"/>
  <c r="BL33" i="16"/>
  <c r="BR33" i="16" s="1"/>
  <c r="CV33" i="16"/>
  <c r="DB33" i="16" s="1"/>
  <c r="BL29" i="16"/>
  <c r="BR29" i="16" s="1"/>
  <c r="CV29" i="16"/>
  <c r="DB29" i="16" s="1"/>
  <c r="BL25" i="16"/>
  <c r="BR25" i="16" s="1"/>
  <c r="CV25" i="16"/>
  <c r="DB25" i="16" s="1"/>
  <c r="BL21" i="16"/>
  <c r="BR21" i="16" s="1"/>
  <c r="CV21" i="16"/>
  <c r="DB21" i="16" s="1"/>
  <c r="BL17" i="16"/>
  <c r="BR17" i="16" s="1"/>
  <c r="CV17" i="16"/>
  <c r="DB17" i="16" s="1"/>
  <c r="BL13" i="16"/>
  <c r="BR13" i="16" s="1"/>
  <c r="CV13" i="16"/>
  <c r="DB13" i="16" s="1"/>
  <c r="BL9" i="16"/>
  <c r="BR9" i="16" s="1"/>
  <c r="CV9" i="16"/>
  <c r="DB9" i="16" s="1"/>
  <c r="W819" i="16"/>
  <c r="AA819" i="16"/>
  <c r="CU787" i="16"/>
  <c r="CT787" i="16"/>
  <c r="AS824" i="16"/>
  <c r="AS819" i="16"/>
  <c r="AY819" i="16"/>
  <c r="BB819" i="16"/>
  <c r="R819" i="16"/>
  <c r="BL811" i="16"/>
  <c r="BR811" i="16" s="1"/>
  <c r="CV811" i="16"/>
  <c r="DB811" i="16" s="1"/>
  <c r="BL803" i="16"/>
  <c r="BR803" i="16" s="1"/>
  <c r="CV803" i="16"/>
  <c r="DB803" i="16" s="1"/>
  <c r="BL791" i="16"/>
  <c r="BR791" i="16" s="1"/>
  <c r="CV791" i="16"/>
  <c r="DB791" i="16" s="1"/>
  <c r="BL775" i="16"/>
  <c r="BR775" i="16" s="1"/>
  <c r="CV775" i="16"/>
  <c r="DB775" i="16" s="1"/>
  <c r="BL770" i="16"/>
  <c r="BR770" i="16" s="1"/>
  <c r="CV770" i="16"/>
  <c r="DB770" i="16" s="1"/>
  <c r="BL765" i="16"/>
  <c r="BR765" i="16" s="1"/>
  <c r="CV765" i="16"/>
  <c r="DB765" i="16" s="1"/>
  <c r="BL725" i="16"/>
  <c r="BR725" i="16" s="1"/>
  <c r="CV725" i="16"/>
  <c r="DB725" i="16" s="1"/>
  <c r="BL713" i="16"/>
  <c r="BR713" i="16" s="1"/>
  <c r="CV713" i="16"/>
  <c r="DB713" i="16" s="1"/>
  <c r="BL705" i="16"/>
  <c r="BR705" i="16" s="1"/>
  <c r="CV705" i="16"/>
  <c r="DB705" i="16" s="1"/>
  <c r="BL685" i="16"/>
  <c r="BR685" i="16" s="1"/>
  <c r="CV685" i="16"/>
  <c r="DB685" i="16" s="1"/>
  <c r="BL677" i="16"/>
  <c r="BR677" i="16" s="1"/>
  <c r="CV677" i="16"/>
  <c r="DB677" i="16" s="1"/>
  <c r="BL653" i="16"/>
  <c r="BR653" i="16" s="1"/>
  <c r="CV653" i="16"/>
  <c r="DB653" i="16" s="1"/>
  <c r="BL641" i="16"/>
  <c r="BR641" i="16" s="1"/>
  <c r="CV641" i="16"/>
  <c r="DB641" i="16" s="1"/>
  <c r="BL629" i="16"/>
  <c r="BR629" i="16" s="1"/>
  <c r="CV629" i="16"/>
  <c r="DB629" i="16" s="1"/>
  <c r="BL616" i="16"/>
  <c r="BR616" i="16" s="1"/>
  <c r="CV616" i="16"/>
  <c r="DB616" i="16" s="1"/>
  <c r="BL608" i="16"/>
  <c r="BR608" i="16" s="1"/>
  <c r="CV608" i="16"/>
  <c r="DB608" i="16" s="1"/>
  <c r="BL599" i="16"/>
  <c r="BR599" i="16" s="1"/>
  <c r="CV599" i="16"/>
  <c r="DB599" i="16" s="1"/>
  <c r="BL588" i="16"/>
  <c r="BR588" i="16" s="1"/>
  <c r="CV588" i="16"/>
  <c r="DB588" i="16" s="1"/>
  <c r="BL583" i="16"/>
  <c r="BR583" i="16" s="1"/>
  <c r="CV583" i="16"/>
  <c r="DB583" i="16" s="1"/>
  <c r="BL575" i="16"/>
  <c r="BR575" i="16" s="1"/>
  <c r="CV575" i="16"/>
  <c r="DB575" i="16" s="1"/>
  <c r="BL563" i="16"/>
  <c r="BR563" i="16" s="1"/>
  <c r="CV563" i="16"/>
  <c r="DB563" i="16" s="1"/>
  <c r="BL555" i="16"/>
  <c r="BR555" i="16" s="1"/>
  <c r="CV555" i="16"/>
  <c r="DB555" i="16" s="1"/>
  <c r="BL534" i="16"/>
  <c r="BR534" i="16" s="1"/>
  <c r="CV534" i="16"/>
  <c r="DB534" i="16" s="1"/>
  <c r="BL529" i="16"/>
  <c r="BR529" i="16" s="1"/>
  <c r="CV529" i="16"/>
  <c r="DB529" i="16" s="1"/>
  <c r="BL521" i="16"/>
  <c r="BR521" i="16" s="1"/>
  <c r="CV521" i="16"/>
  <c r="DB521" i="16" s="1"/>
  <c r="BL509" i="16"/>
  <c r="BR509" i="16" s="1"/>
  <c r="CV509" i="16"/>
  <c r="DB509" i="16" s="1"/>
  <c r="BL484" i="16"/>
  <c r="BR484" i="16" s="1"/>
  <c r="CV484" i="16"/>
  <c r="DB484" i="16" s="1"/>
  <c r="BL479" i="16"/>
  <c r="BR479" i="16" s="1"/>
  <c r="CV479" i="16"/>
  <c r="DB479" i="16" s="1"/>
  <c r="BL467" i="16"/>
  <c r="BR467" i="16" s="1"/>
  <c r="CV467" i="16"/>
  <c r="DB467" i="16" s="1"/>
  <c r="BL458" i="16"/>
  <c r="BR458" i="16" s="1"/>
  <c r="CV458" i="16"/>
  <c r="DB458" i="16" s="1"/>
  <c r="BL450" i="16"/>
  <c r="BR450" i="16" s="1"/>
  <c r="CV450" i="16"/>
  <c r="DB450" i="16" s="1"/>
  <c r="BL442" i="16"/>
  <c r="BR442" i="16" s="1"/>
  <c r="CV442" i="16"/>
  <c r="DB442" i="16" s="1"/>
  <c r="BL434" i="16"/>
  <c r="BR434" i="16" s="1"/>
  <c r="CV434" i="16"/>
  <c r="DB434" i="16" s="1"/>
  <c r="BL382" i="16"/>
  <c r="BR382" i="16" s="1"/>
  <c r="CV382" i="16"/>
  <c r="DB382" i="16" s="1"/>
  <c r="BL374" i="16"/>
  <c r="BR374" i="16" s="1"/>
  <c r="CV374" i="16"/>
  <c r="DB374" i="16" s="1"/>
  <c r="BL366" i="16"/>
  <c r="BR366" i="16" s="1"/>
  <c r="CV366" i="16"/>
  <c r="DB366" i="16" s="1"/>
  <c r="BL358" i="16"/>
  <c r="BR358" i="16" s="1"/>
  <c r="CV358" i="16"/>
  <c r="DB358" i="16" s="1"/>
  <c r="BL306" i="16"/>
  <c r="BR306" i="16" s="1"/>
  <c r="CV306" i="16"/>
  <c r="DB306" i="16" s="1"/>
  <c r="BL298" i="16"/>
  <c r="BR298" i="16" s="1"/>
  <c r="CV298" i="16"/>
  <c r="DB298" i="16" s="1"/>
  <c r="BL290" i="16"/>
  <c r="BR290" i="16" s="1"/>
  <c r="CV290" i="16"/>
  <c r="DB290" i="16" s="1"/>
  <c r="BL282" i="16"/>
  <c r="BR282" i="16" s="1"/>
  <c r="CV282" i="16"/>
  <c r="DB282" i="16" s="1"/>
  <c r="BL274" i="16"/>
  <c r="BR274" i="16" s="1"/>
  <c r="CV274" i="16"/>
  <c r="DB274" i="16" s="1"/>
  <c r="BL266" i="16"/>
  <c r="BR266" i="16" s="1"/>
  <c r="CV266" i="16"/>
  <c r="DB266" i="16" s="1"/>
  <c r="BL258" i="16"/>
  <c r="BR258" i="16" s="1"/>
  <c r="CV258" i="16"/>
  <c r="DB258" i="16" s="1"/>
  <c r="BL250" i="16"/>
  <c r="BR250" i="16" s="1"/>
  <c r="CV250" i="16"/>
  <c r="DB250" i="16" s="1"/>
  <c r="BL237" i="16"/>
  <c r="BR237" i="16" s="1"/>
  <c r="CV237" i="16"/>
  <c r="DB237" i="16" s="1"/>
  <c r="BL232" i="16"/>
  <c r="BR232" i="16" s="1"/>
  <c r="CV232" i="16"/>
  <c r="DB232" i="16" s="1"/>
  <c r="BL205" i="16"/>
  <c r="BR205" i="16" s="1"/>
  <c r="CV205" i="16"/>
  <c r="DB205" i="16" s="1"/>
  <c r="BL197" i="16"/>
  <c r="BR197" i="16" s="1"/>
  <c r="CV197" i="16"/>
  <c r="DB197" i="16" s="1"/>
  <c r="BL182" i="16"/>
  <c r="BR182" i="16" s="1"/>
  <c r="CV182" i="16"/>
  <c r="DB182" i="16" s="1"/>
  <c r="BL175" i="16"/>
  <c r="BR175" i="16" s="1"/>
  <c r="CV175" i="16"/>
  <c r="DB175" i="16" s="1"/>
  <c r="BL173" i="16"/>
  <c r="BR173" i="16" s="1"/>
  <c r="CV173" i="16"/>
  <c r="DB173" i="16" s="1"/>
  <c r="BL165" i="16"/>
  <c r="BR165" i="16" s="1"/>
  <c r="CV165" i="16"/>
  <c r="DB165" i="16" s="1"/>
  <c r="BL157" i="16"/>
  <c r="BR157" i="16" s="1"/>
  <c r="CV157" i="16"/>
  <c r="DB157" i="16" s="1"/>
  <c r="BL149" i="16"/>
  <c r="BR149" i="16" s="1"/>
  <c r="CV149" i="16"/>
  <c r="DB149" i="16" s="1"/>
  <c r="BL142" i="16"/>
  <c r="BR142" i="16" s="1"/>
  <c r="CV142" i="16"/>
  <c r="DB142" i="16" s="1"/>
  <c r="BL132" i="16"/>
  <c r="BR132" i="16" s="1"/>
  <c r="CV132" i="16"/>
  <c r="DB132" i="16" s="1"/>
  <c r="BL130" i="16"/>
  <c r="BR130" i="16" s="1"/>
  <c r="CV130" i="16"/>
  <c r="DB130" i="16" s="1"/>
  <c r="BL122" i="16"/>
  <c r="BR122" i="16" s="1"/>
  <c r="CV122" i="16"/>
  <c r="DB122" i="16" s="1"/>
  <c r="BL118" i="16"/>
  <c r="BR118" i="16" s="1"/>
  <c r="CV118" i="16"/>
  <c r="DB118" i="16" s="1"/>
  <c r="BL113" i="16"/>
  <c r="BR113" i="16" s="1"/>
  <c r="CV113" i="16"/>
  <c r="DB113" i="16" s="1"/>
  <c r="BL108" i="16"/>
  <c r="BR108" i="16" s="1"/>
  <c r="CV108" i="16"/>
  <c r="DB108" i="16" s="1"/>
  <c r="BL100" i="16"/>
  <c r="BR100" i="16" s="1"/>
  <c r="CV100" i="16"/>
  <c r="DB100" i="16" s="1"/>
  <c r="BL94" i="16"/>
  <c r="BR94" i="16" s="1"/>
  <c r="CV94" i="16"/>
  <c r="DB94" i="16" s="1"/>
  <c r="BL84" i="16"/>
  <c r="BR84" i="16" s="1"/>
  <c r="CV84" i="16"/>
  <c r="DB84" i="16" s="1"/>
  <c r="BL75" i="16"/>
  <c r="BR75" i="16" s="1"/>
  <c r="CV75" i="16"/>
  <c r="DB75" i="16" s="1"/>
  <c r="BL67" i="16"/>
  <c r="BR67" i="16" s="1"/>
  <c r="CV67" i="16"/>
  <c r="DB67" i="16" s="1"/>
  <c r="BL59" i="16"/>
  <c r="BR59" i="16" s="1"/>
  <c r="CV59" i="16"/>
  <c r="DB59" i="16" s="1"/>
  <c r="BL51" i="16"/>
  <c r="BR51" i="16" s="1"/>
  <c r="CV51" i="16"/>
  <c r="DB51" i="16" s="1"/>
  <c r="BL43" i="16"/>
  <c r="BR43" i="16" s="1"/>
  <c r="CV43" i="16"/>
  <c r="DB43" i="16" s="1"/>
  <c r="BL35" i="16"/>
  <c r="BR35" i="16" s="1"/>
  <c r="CV35" i="16"/>
  <c r="DB35" i="16" s="1"/>
  <c r="BL27" i="16"/>
  <c r="BR27" i="16" s="1"/>
  <c r="CV27" i="16"/>
  <c r="DB27" i="16" s="1"/>
  <c r="BL19" i="16"/>
  <c r="BR19" i="16" s="1"/>
  <c r="CV19" i="16"/>
  <c r="DB19" i="16" s="1"/>
  <c r="BL15" i="16"/>
  <c r="BR15" i="16" s="1"/>
  <c r="CV15" i="16"/>
  <c r="DB15" i="16" s="1"/>
  <c r="BL11" i="16"/>
  <c r="BR11" i="16" s="1"/>
  <c r="CV11" i="16"/>
  <c r="DB11" i="16" s="1"/>
  <c r="BL7" i="16"/>
  <c r="BR7" i="16" s="1"/>
  <c r="CV7" i="16"/>
  <c r="DB7" i="16" s="1"/>
  <c r="AQ819" i="16"/>
  <c r="AQ824" i="16"/>
  <c r="BD819" i="16"/>
  <c r="S819" i="16"/>
  <c r="BL816" i="16"/>
  <c r="BR816" i="16" s="1"/>
  <c r="CV816" i="16"/>
  <c r="DB816" i="16" s="1"/>
  <c r="BL812" i="16"/>
  <c r="BR812" i="16" s="1"/>
  <c r="CV812" i="16"/>
  <c r="DB812" i="16" s="1"/>
  <c r="BL808" i="16"/>
  <c r="BR808" i="16" s="1"/>
  <c r="CV808" i="16"/>
  <c r="DB808" i="16" s="1"/>
  <c r="BL804" i="16"/>
  <c r="BR804" i="16" s="1"/>
  <c r="CV804" i="16"/>
  <c r="DB804" i="16" s="1"/>
  <c r="BL800" i="16"/>
  <c r="BR800" i="16" s="1"/>
  <c r="CV800" i="16"/>
  <c r="DB800" i="16" s="1"/>
  <c r="BL796" i="16"/>
  <c r="BR796" i="16" s="1"/>
  <c r="CV796" i="16"/>
  <c r="DB796" i="16" s="1"/>
  <c r="BL792" i="16"/>
  <c r="BR792" i="16" s="1"/>
  <c r="CV792" i="16"/>
  <c r="DB792" i="16" s="1"/>
  <c r="BL788" i="16"/>
  <c r="BR788" i="16" s="1"/>
  <c r="CV788" i="16"/>
  <c r="DB788" i="16" s="1"/>
  <c r="BL784" i="16"/>
  <c r="BR784" i="16" s="1"/>
  <c r="CV784" i="16"/>
  <c r="DB784" i="16" s="1"/>
  <c r="BL780" i="16"/>
  <c r="BR780" i="16" s="1"/>
  <c r="CV780" i="16"/>
  <c r="DB780" i="16" s="1"/>
  <c r="BL776" i="16"/>
  <c r="BR776" i="16" s="1"/>
  <c r="CV776" i="16"/>
  <c r="DB776" i="16" s="1"/>
  <c r="BL772" i="16"/>
  <c r="BR772" i="16" s="1"/>
  <c r="CV772" i="16"/>
  <c r="DB772" i="16" s="1"/>
  <c r="BL771" i="16"/>
  <c r="BR771" i="16" s="1"/>
  <c r="CV771" i="16"/>
  <c r="DB771" i="16" s="1"/>
  <c r="BL766" i="16"/>
  <c r="BR766" i="16" s="1"/>
  <c r="CV766" i="16"/>
  <c r="DB766" i="16" s="1"/>
  <c r="BL762" i="16"/>
  <c r="BR762" i="16" s="1"/>
  <c r="CV762" i="16"/>
  <c r="DB762" i="16" s="1"/>
  <c r="BL758" i="16"/>
  <c r="BR758" i="16" s="1"/>
  <c r="CV758" i="16"/>
  <c r="DB758" i="16" s="1"/>
  <c r="BL754" i="16"/>
  <c r="BR754" i="16" s="1"/>
  <c r="CV754" i="16"/>
  <c r="DB754" i="16" s="1"/>
  <c r="BL750" i="16"/>
  <c r="BR750" i="16" s="1"/>
  <c r="CV750" i="16"/>
  <c r="DB750" i="16" s="1"/>
  <c r="BL746" i="16"/>
  <c r="BR746" i="16" s="1"/>
  <c r="CV746" i="16"/>
  <c r="DB746" i="16" s="1"/>
  <c r="BL742" i="16"/>
  <c r="BR742" i="16" s="1"/>
  <c r="CV742" i="16"/>
  <c r="DB742" i="16" s="1"/>
  <c r="BL738" i="16"/>
  <c r="BR738" i="16" s="1"/>
  <c r="CV738" i="16"/>
  <c r="DB738" i="16" s="1"/>
  <c r="BL734" i="16"/>
  <c r="BR734" i="16" s="1"/>
  <c r="CV734" i="16"/>
  <c r="DB734" i="16" s="1"/>
  <c r="BL730" i="16"/>
  <c r="BR730" i="16" s="1"/>
  <c r="CV730" i="16"/>
  <c r="DB730" i="16" s="1"/>
  <c r="BL726" i="16"/>
  <c r="BR726" i="16" s="1"/>
  <c r="CV726" i="16"/>
  <c r="DB726" i="16" s="1"/>
  <c r="BL722" i="16"/>
  <c r="BR722" i="16" s="1"/>
  <c r="CV722" i="16"/>
  <c r="DB722" i="16" s="1"/>
  <c r="BL718" i="16"/>
  <c r="BR718" i="16" s="1"/>
  <c r="CV718" i="16"/>
  <c r="DB718" i="16" s="1"/>
  <c r="BL714" i="16"/>
  <c r="BR714" i="16" s="1"/>
  <c r="CV714" i="16"/>
  <c r="DB714" i="16" s="1"/>
  <c r="BL710" i="16"/>
  <c r="BR710" i="16" s="1"/>
  <c r="CV710" i="16"/>
  <c r="DB710" i="16" s="1"/>
  <c r="BL706" i="16"/>
  <c r="BR706" i="16" s="1"/>
  <c r="CV706" i="16"/>
  <c r="DB706" i="16" s="1"/>
  <c r="BL702" i="16"/>
  <c r="BR702" i="16" s="1"/>
  <c r="CV702" i="16"/>
  <c r="DB702" i="16" s="1"/>
  <c r="BL698" i="16"/>
  <c r="BR698" i="16" s="1"/>
  <c r="CV698" i="16"/>
  <c r="DB698" i="16" s="1"/>
  <c r="BL694" i="16"/>
  <c r="BR694" i="16" s="1"/>
  <c r="CV694" i="16"/>
  <c r="DB694" i="16" s="1"/>
  <c r="BL690" i="16"/>
  <c r="BR690" i="16" s="1"/>
  <c r="CV690" i="16"/>
  <c r="DB690" i="16" s="1"/>
  <c r="BL686" i="16"/>
  <c r="BR686" i="16" s="1"/>
  <c r="CV686" i="16"/>
  <c r="DB686" i="16" s="1"/>
  <c r="BL682" i="16"/>
  <c r="BR682" i="16" s="1"/>
  <c r="CV682" i="16"/>
  <c r="DB682" i="16" s="1"/>
  <c r="BL678" i="16"/>
  <c r="BR678" i="16" s="1"/>
  <c r="CV678" i="16"/>
  <c r="DB678" i="16" s="1"/>
  <c r="BL674" i="16"/>
  <c r="BR674" i="16" s="1"/>
  <c r="CV674" i="16"/>
  <c r="DB674" i="16" s="1"/>
  <c r="BL670" i="16"/>
  <c r="BR670" i="16" s="1"/>
  <c r="CV670" i="16"/>
  <c r="DB670" i="16" s="1"/>
  <c r="BL666" i="16"/>
  <c r="BR666" i="16" s="1"/>
  <c r="CV666" i="16"/>
  <c r="DB666" i="16" s="1"/>
  <c r="BL662" i="16"/>
  <c r="BR662" i="16" s="1"/>
  <c r="CV662" i="16"/>
  <c r="DB662" i="16" s="1"/>
  <c r="BL658" i="16"/>
  <c r="BR658" i="16" s="1"/>
  <c r="CV658" i="16"/>
  <c r="DB658" i="16" s="1"/>
  <c r="BL654" i="16"/>
  <c r="BR654" i="16" s="1"/>
  <c r="CV654" i="16"/>
  <c r="DB654" i="16" s="1"/>
  <c r="BL650" i="16"/>
  <c r="BR650" i="16" s="1"/>
  <c r="CV650" i="16"/>
  <c r="DB650" i="16" s="1"/>
  <c r="BL646" i="16"/>
  <c r="BR646" i="16" s="1"/>
  <c r="CV646" i="16"/>
  <c r="DB646" i="16" s="1"/>
  <c r="BL642" i="16"/>
  <c r="BR642" i="16" s="1"/>
  <c r="CV642" i="16"/>
  <c r="DB642" i="16" s="1"/>
  <c r="BL638" i="16"/>
  <c r="BR638" i="16" s="1"/>
  <c r="CV638" i="16"/>
  <c r="DB638" i="16" s="1"/>
  <c r="BL634" i="16"/>
  <c r="BR634" i="16" s="1"/>
  <c r="CV634" i="16"/>
  <c r="DB634" i="16" s="1"/>
  <c r="BL630" i="16"/>
  <c r="BR630" i="16" s="1"/>
  <c r="CV630" i="16"/>
  <c r="DB630" i="16" s="1"/>
  <c r="BL626" i="16"/>
  <c r="BR626" i="16" s="1"/>
  <c r="CV626" i="16"/>
  <c r="DB626" i="16" s="1"/>
  <c r="BL622" i="16"/>
  <c r="BR622" i="16" s="1"/>
  <c r="CV622" i="16"/>
  <c r="DB622" i="16" s="1"/>
  <c r="BL617" i="16"/>
  <c r="BR617" i="16" s="1"/>
  <c r="CV617" i="16"/>
  <c r="DB617" i="16" s="1"/>
  <c r="BL613" i="16"/>
  <c r="BR613" i="16" s="1"/>
  <c r="CV613" i="16"/>
  <c r="DB613" i="16" s="1"/>
  <c r="BL609" i="16"/>
  <c r="BR609" i="16" s="1"/>
  <c r="CV609" i="16"/>
  <c r="DB609" i="16" s="1"/>
  <c r="BL604" i="16"/>
  <c r="BR604" i="16" s="1"/>
  <c r="CV604" i="16"/>
  <c r="DB604" i="16" s="1"/>
  <c r="BL600" i="16"/>
  <c r="BR600" i="16" s="1"/>
  <c r="CV600" i="16"/>
  <c r="DB600" i="16" s="1"/>
  <c r="BL596" i="16"/>
  <c r="BR596" i="16" s="1"/>
  <c r="CV596" i="16"/>
  <c r="DB596" i="16" s="1"/>
  <c r="BL592" i="16"/>
  <c r="BR592" i="16" s="1"/>
  <c r="CV592" i="16"/>
  <c r="DB592" i="16" s="1"/>
  <c r="BL591" i="16"/>
  <c r="BR591" i="16" s="1"/>
  <c r="CV591" i="16"/>
  <c r="DB591" i="16" s="1"/>
  <c r="BL590" i="16"/>
  <c r="BR590" i="16" s="1"/>
  <c r="CV590" i="16"/>
  <c r="DB590" i="16" s="1"/>
  <c r="BL589" i="16"/>
  <c r="BR589" i="16" s="1"/>
  <c r="CV589" i="16"/>
  <c r="DB589" i="16" s="1"/>
  <c r="BL585" i="16"/>
  <c r="BR585" i="16" s="1"/>
  <c r="CV585" i="16"/>
  <c r="DB585" i="16" s="1"/>
  <c r="BL580" i="16"/>
  <c r="BR580" i="16" s="1"/>
  <c r="CV580" i="16"/>
  <c r="DB580" i="16" s="1"/>
  <c r="BL576" i="16"/>
  <c r="BR576" i="16" s="1"/>
  <c r="CV576" i="16"/>
  <c r="DB576" i="16" s="1"/>
  <c r="BL572" i="16"/>
  <c r="BR572" i="16" s="1"/>
  <c r="CV572" i="16"/>
  <c r="DB572" i="16" s="1"/>
  <c r="BL568" i="16"/>
  <c r="BR568" i="16" s="1"/>
  <c r="CV568" i="16"/>
  <c r="DB568" i="16" s="1"/>
  <c r="BL564" i="16"/>
  <c r="BR564" i="16" s="1"/>
  <c r="CV564" i="16"/>
  <c r="DB564" i="16" s="1"/>
  <c r="BL560" i="16"/>
  <c r="BR560" i="16" s="1"/>
  <c r="CV560" i="16"/>
  <c r="DB560" i="16" s="1"/>
  <c r="BL556" i="16"/>
  <c r="BR556" i="16" s="1"/>
  <c r="CV556" i="16"/>
  <c r="DB556" i="16" s="1"/>
  <c r="BL551" i="16"/>
  <c r="BR551" i="16" s="1"/>
  <c r="CV551" i="16"/>
  <c r="DB551" i="16" s="1"/>
  <c r="BL547" i="16"/>
  <c r="BR547" i="16" s="1"/>
  <c r="CV547" i="16"/>
  <c r="DB547" i="16" s="1"/>
  <c r="BL543" i="16"/>
  <c r="BR543" i="16" s="1"/>
  <c r="CV543" i="16"/>
  <c r="DB543" i="16" s="1"/>
  <c r="BL539" i="16"/>
  <c r="BR539" i="16" s="1"/>
  <c r="CV539" i="16"/>
  <c r="DB539" i="16" s="1"/>
  <c r="BL535" i="16"/>
  <c r="BR535" i="16" s="1"/>
  <c r="CV535" i="16"/>
  <c r="DB535" i="16" s="1"/>
  <c r="BL531" i="16"/>
  <c r="BR531" i="16" s="1"/>
  <c r="CV531" i="16"/>
  <c r="DB531" i="16" s="1"/>
  <c r="BL530" i="16"/>
  <c r="BR530" i="16" s="1"/>
  <c r="CV530" i="16"/>
  <c r="DB530" i="16" s="1"/>
  <c r="BL526" i="16"/>
  <c r="BR526" i="16" s="1"/>
  <c r="CV526" i="16"/>
  <c r="DB526" i="16" s="1"/>
  <c r="BL522" i="16"/>
  <c r="BR522" i="16" s="1"/>
  <c r="CV522" i="16"/>
  <c r="DB522" i="16" s="1"/>
  <c r="BL518" i="16"/>
  <c r="BR518" i="16" s="1"/>
  <c r="CV518" i="16"/>
  <c r="DB518" i="16" s="1"/>
  <c r="BL514" i="16"/>
  <c r="BR514" i="16" s="1"/>
  <c r="CV514" i="16"/>
  <c r="DB514" i="16" s="1"/>
  <c r="BL510" i="16"/>
  <c r="BR510" i="16" s="1"/>
  <c r="CV510" i="16"/>
  <c r="DB510" i="16" s="1"/>
  <c r="BL506" i="16"/>
  <c r="BR506" i="16" s="1"/>
  <c r="CV506" i="16"/>
  <c r="DB506" i="16" s="1"/>
  <c r="BL502" i="16"/>
  <c r="BR502" i="16" s="1"/>
  <c r="CV502" i="16"/>
  <c r="DB502" i="16" s="1"/>
  <c r="BL498" i="16"/>
  <c r="BR498" i="16" s="1"/>
  <c r="CV498" i="16"/>
  <c r="DB498" i="16" s="1"/>
  <c r="BL493" i="16"/>
  <c r="BR493" i="16" s="1"/>
  <c r="CV493" i="16"/>
  <c r="DB493" i="16" s="1"/>
  <c r="BL489" i="16"/>
  <c r="BR489" i="16" s="1"/>
  <c r="CV489" i="16"/>
  <c r="DB489" i="16" s="1"/>
  <c r="BL485" i="16"/>
  <c r="BR485" i="16" s="1"/>
  <c r="CV485" i="16"/>
  <c r="DB485" i="16" s="1"/>
  <c r="BL480" i="16"/>
  <c r="BR480" i="16" s="1"/>
  <c r="CV480" i="16"/>
  <c r="DB480" i="16" s="1"/>
  <c r="BL476" i="16"/>
  <c r="BR476" i="16" s="1"/>
  <c r="CV476" i="16"/>
  <c r="DB476" i="16" s="1"/>
  <c r="BL472" i="16"/>
  <c r="BR472" i="16" s="1"/>
  <c r="CV472" i="16"/>
  <c r="DB472" i="16" s="1"/>
  <c r="BL468" i="16"/>
  <c r="BR468" i="16" s="1"/>
  <c r="CV468" i="16"/>
  <c r="DB468" i="16" s="1"/>
  <c r="BL463" i="16"/>
  <c r="BR463" i="16" s="1"/>
  <c r="CV463" i="16"/>
  <c r="DB463" i="16" s="1"/>
  <c r="BL459" i="16"/>
  <c r="BR459" i="16" s="1"/>
  <c r="CV459" i="16"/>
  <c r="DB459" i="16" s="1"/>
  <c r="BL455" i="16"/>
  <c r="BR455" i="16" s="1"/>
  <c r="CV455" i="16"/>
  <c r="DB455" i="16" s="1"/>
  <c r="BL451" i="16"/>
  <c r="BR451" i="16" s="1"/>
  <c r="CV451" i="16"/>
  <c r="DB451" i="16" s="1"/>
  <c r="BL447" i="16"/>
  <c r="BR447" i="16" s="1"/>
  <c r="CV447" i="16"/>
  <c r="DB447" i="16" s="1"/>
  <c r="BL443" i="16"/>
  <c r="BR443" i="16" s="1"/>
  <c r="CV443" i="16"/>
  <c r="DB443" i="16" s="1"/>
  <c r="BL439" i="16"/>
  <c r="BR439" i="16" s="1"/>
  <c r="CV439" i="16"/>
  <c r="DB439" i="16" s="1"/>
  <c r="BL435" i="16"/>
  <c r="BR435" i="16" s="1"/>
  <c r="CV435" i="16"/>
  <c r="DB435" i="16" s="1"/>
  <c r="BL431" i="16"/>
  <c r="BR431" i="16" s="1"/>
  <c r="CV431" i="16"/>
  <c r="DB431" i="16" s="1"/>
  <c r="BL427" i="16"/>
  <c r="BR427" i="16" s="1"/>
  <c r="CV427" i="16"/>
  <c r="DB427" i="16" s="1"/>
  <c r="BL423" i="16"/>
  <c r="BR423" i="16" s="1"/>
  <c r="CV423" i="16"/>
  <c r="DB423" i="16" s="1"/>
  <c r="BL419" i="16"/>
  <c r="BR419" i="16" s="1"/>
  <c r="CV419" i="16"/>
  <c r="DB419" i="16" s="1"/>
  <c r="BL415" i="16"/>
  <c r="BR415" i="16" s="1"/>
  <c r="CV415" i="16"/>
  <c r="DB415" i="16" s="1"/>
  <c r="BL411" i="16"/>
  <c r="BR411" i="16" s="1"/>
  <c r="CV411" i="16"/>
  <c r="DB411" i="16" s="1"/>
  <c r="BL407" i="16"/>
  <c r="BR407" i="16" s="1"/>
  <c r="CV407" i="16"/>
  <c r="DB407" i="16" s="1"/>
  <c r="BL403" i="16"/>
  <c r="BR403" i="16" s="1"/>
  <c r="CV403" i="16"/>
  <c r="DB403" i="16" s="1"/>
  <c r="BL399" i="16"/>
  <c r="BR399" i="16" s="1"/>
  <c r="CV399" i="16"/>
  <c r="DB399" i="16" s="1"/>
  <c r="BL395" i="16"/>
  <c r="BR395" i="16" s="1"/>
  <c r="CV395" i="16"/>
  <c r="DB395" i="16" s="1"/>
  <c r="BL391" i="16"/>
  <c r="BR391" i="16" s="1"/>
  <c r="CV391" i="16"/>
  <c r="DB391" i="16" s="1"/>
  <c r="BL387" i="16"/>
  <c r="BR387" i="16" s="1"/>
  <c r="CV387" i="16"/>
  <c r="DB387" i="16" s="1"/>
  <c r="BL383" i="16"/>
  <c r="BR383" i="16" s="1"/>
  <c r="CV383" i="16"/>
  <c r="DB383" i="16" s="1"/>
  <c r="BL379" i="16"/>
  <c r="BR379" i="16" s="1"/>
  <c r="CV379" i="16"/>
  <c r="DB379" i="16" s="1"/>
  <c r="BL375" i="16"/>
  <c r="BR375" i="16" s="1"/>
  <c r="CV375" i="16"/>
  <c r="DB375" i="16" s="1"/>
  <c r="BL371" i="16"/>
  <c r="BR371" i="16" s="1"/>
  <c r="CV371" i="16"/>
  <c r="DB371" i="16" s="1"/>
  <c r="BL367" i="16"/>
  <c r="BR367" i="16" s="1"/>
  <c r="CV367" i="16"/>
  <c r="DB367" i="16" s="1"/>
  <c r="BL363" i="16"/>
  <c r="BR363" i="16" s="1"/>
  <c r="CV363" i="16"/>
  <c r="DB363" i="16" s="1"/>
  <c r="BL359" i="16"/>
  <c r="BR359" i="16" s="1"/>
  <c r="CV359" i="16"/>
  <c r="DB359" i="16" s="1"/>
  <c r="BL355" i="16"/>
  <c r="BR355" i="16" s="1"/>
  <c r="CV355" i="16"/>
  <c r="DB355" i="16" s="1"/>
  <c r="BL351" i="16"/>
  <c r="BR351" i="16" s="1"/>
  <c r="CV351" i="16"/>
  <c r="DB351" i="16" s="1"/>
  <c r="BL347" i="16"/>
  <c r="BR347" i="16" s="1"/>
  <c r="CV347" i="16"/>
  <c r="DB347" i="16" s="1"/>
  <c r="BL343" i="16"/>
  <c r="BR343" i="16" s="1"/>
  <c r="CV343" i="16"/>
  <c r="DB343" i="16" s="1"/>
  <c r="BL339" i="16"/>
  <c r="BR339" i="16" s="1"/>
  <c r="CV339" i="16"/>
  <c r="DB339" i="16" s="1"/>
  <c r="BL335" i="16"/>
  <c r="BR335" i="16" s="1"/>
  <c r="CV335" i="16"/>
  <c r="DB335" i="16" s="1"/>
  <c r="BL331" i="16"/>
  <c r="BR331" i="16" s="1"/>
  <c r="CV331" i="16"/>
  <c r="DB331" i="16" s="1"/>
  <c r="BL327" i="16"/>
  <c r="BR327" i="16" s="1"/>
  <c r="CV327" i="16"/>
  <c r="DB327" i="16" s="1"/>
  <c r="BL323" i="16"/>
  <c r="BR323" i="16" s="1"/>
  <c r="CV323" i="16"/>
  <c r="DB323" i="16" s="1"/>
  <c r="BL319" i="16"/>
  <c r="BR319" i="16" s="1"/>
  <c r="CV319" i="16"/>
  <c r="DB319" i="16" s="1"/>
  <c r="BL315" i="16"/>
  <c r="BR315" i="16" s="1"/>
  <c r="CV315" i="16"/>
  <c r="DB315" i="16" s="1"/>
  <c r="BL311" i="16"/>
  <c r="BR311" i="16" s="1"/>
  <c r="CV311" i="16"/>
  <c r="DB311" i="16" s="1"/>
  <c r="BL307" i="16"/>
  <c r="BR307" i="16" s="1"/>
  <c r="CV307" i="16"/>
  <c r="DB307" i="16" s="1"/>
  <c r="BL303" i="16"/>
  <c r="BR303" i="16" s="1"/>
  <c r="CV303" i="16"/>
  <c r="DB303" i="16" s="1"/>
  <c r="BL299" i="16"/>
  <c r="BR299" i="16" s="1"/>
  <c r="CV299" i="16"/>
  <c r="DB299" i="16" s="1"/>
  <c r="BL295" i="16"/>
  <c r="BR295" i="16" s="1"/>
  <c r="CV295" i="16"/>
  <c r="DB295" i="16" s="1"/>
  <c r="BL291" i="16"/>
  <c r="BR291" i="16" s="1"/>
  <c r="CV291" i="16"/>
  <c r="DB291" i="16" s="1"/>
  <c r="BL287" i="16"/>
  <c r="BR287" i="16" s="1"/>
  <c r="CV287" i="16"/>
  <c r="DB287" i="16" s="1"/>
  <c r="BL283" i="16"/>
  <c r="BR283" i="16" s="1"/>
  <c r="CV283" i="16"/>
  <c r="DB283" i="16" s="1"/>
  <c r="BL279" i="16"/>
  <c r="BR279" i="16" s="1"/>
  <c r="CV279" i="16"/>
  <c r="DB279" i="16" s="1"/>
  <c r="BL275" i="16"/>
  <c r="BR275" i="16" s="1"/>
  <c r="CV275" i="16"/>
  <c r="DB275" i="16" s="1"/>
  <c r="BL271" i="16"/>
  <c r="BR271" i="16" s="1"/>
  <c r="CV271" i="16"/>
  <c r="DB271" i="16" s="1"/>
  <c r="BL267" i="16"/>
  <c r="BR267" i="16" s="1"/>
  <c r="CV267" i="16"/>
  <c r="DB267" i="16" s="1"/>
  <c r="BL263" i="16"/>
  <c r="BR263" i="16" s="1"/>
  <c r="CV263" i="16"/>
  <c r="DB263" i="16" s="1"/>
  <c r="BL259" i="16"/>
  <c r="BR259" i="16" s="1"/>
  <c r="CV259" i="16"/>
  <c r="DB259" i="16" s="1"/>
  <c r="BL255" i="16"/>
  <c r="BR255" i="16" s="1"/>
  <c r="CV255" i="16"/>
  <c r="DB255" i="16" s="1"/>
  <c r="BL251" i="16"/>
  <c r="BR251" i="16" s="1"/>
  <c r="CV251" i="16"/>
  <c r="DB251" i="16" s="1"/>
  <c r="BL247" i="16"/>
  <c r="BR247" i="16" s="1"/>
  <c r="CV247" i="16"/>
  <c r="DB247" i="16" s="1"/>
  <c r="BL243" i="16"/>
  <c r="BR243" i="16" s="1"/>
  <c r="CV243" i="16"/>
  <c r="DB243" i="16" s="1"/>
  <c r="BL239" i="16"/>
  <c r="BR239" i="16" s="1"/>
  <c r="CV239" i="16"/>
  <c r="DB239" i="16" s="1"/>
  <c r="BL233" i="16"/>
  <c r="BR233" i="16" s="1"/>
  <c r="CV233" i="16"/>
  <c r="DB233" i="16" s="1"/>
  <c r="BL228" i="16"/>
  <c r="BR228" i="16" s="1"/>
  <c r="CV228" i="16"/>
  <c r="DB228" i="16" s="1"/>
  <c r="BL223" i="16"/>
  <c r="BR223" i="16" s="1"/>
  <c r="CV223" i="16"/>
  <c r="DB223" i="16" s="1"/>
  <c r="BL215" i="16"/>
  <c r="BR215" i="16" s="1"/>
  <c r="CV215" i="16"/>
  <c r="DB215" i="16" s="1"/>
  <c r="BL211" i="16"/>
  <c r="BR211" i="16" s="1"/>
  <c r="CV211" i="16"/>
  <c r="DB211" i="16" s="1"/>
  <c r="BL210" i="16"/>
  <c r="BR210" i="16" s="1"/>
  <c r="CV210" i="16"/>
  <c r="DB210" i="16" s="1"/>
  <c r="BL206" i="16"/>
  <c r="BR206" i="16" s="1"/>
  <c r="CV206" i="16"/>
  <c r="DB206" i="16" s="1"/>
  <c r="BL202" i="16"/>
  <c r="BR202" i="16" s="1"/>
  <c r="CV202" i="16"/>
  <c r="DB202" i="16" s="1"/>
  <c r="BL198" i="16"/>
  <c r="BR198" i="16" s="1"/>
  <c r="CV198" i="16"/>
  <c r="DB198" i="16" s="1"/>
  <c r="BL194" i="16"/>
  <c r="BR194" i="16" s="1"/>
  <c r="CV194" i="16"/>
  <c r="DB194" i="16" s="1"/>
  <c r="BL190" i="16"/>
  <c r="BR190" i="16" s="1"/>
  <c r="CV190" i="16"/>
  <c r="DB190" i="16" s="1"/>
  <c r="BL185" i="16"/>
  <c r="BR185" i="16" s="1"/>
  <c r="CV185" i="16"/>
  <c r="DB185" i="16" s="1"/>
  <c r="BL184" i="16"/>
  <c r="BR184" i="16" s="1"/>
  <c r="CV184" i="16"/>
  <c r="DB184" i="16" s="1"/>
  <c r="BL183" i="16"/>
  <c r="BR183" i="16" s="1"/>
  <c r="CV183" i="16"/>
  <c r="DB183" i="16" s="1"/>
  <c r="BL178" i="16"/>
  <c r="BR178" i="16" s="1"/>
  <c r="CV178" i="16"/>
  <c r="DB178" i="16" s="1"/>
  <c r="BL177" i="16"/>
  <c r="BR177" i="16" s="1"/>
  <c r="CV177" i="16"/>
  <c r="DB177" i="16" s="1"/>
  <c r="BL176" i="16"/>
  <c r="BR176" i="16" s="1"/>
  <c r="CV176" i="16"/>
  <c r="DB176" i="16" s="1"/>
  <c r="BL170" i="16"/>
  <c r="BR170" i="16" s="1"/>
  <c r="CV170" i="16"/>
  <c r="DB170" i="16" s="1"/>
  <c r="BL166" i="16"/>
  <c r="BR166" i="16" s="1"/>
  <c r="CV166" i="16"/>
  <c r="DB166" i="16" s="1"/>
  <c r="BL162" i="16"/>
  <c r="BR162" i="16" s="1"/>
  <c r="CV162" i="16"/>
  <c r="DB162" i="16" s="1"/>
  <c r="BL158" i="16"/>
  <c r="BR158" i="16" s="1"/>
  <c r="CV158" i="16"/>
  <c r="DB158" i="16" s="1"/>
  <c r="BL154" i="16"/>
  <c r="BR154" i="16" s="1"/>
  <c r="CV154" i="16"/>
  <c r="DB154" i="16" s="1"/>
  <c r="BL150" i="16"/>
  <c r="BR150" i="16" s="1"/>
  <c r="CV150" i="16"/>
  <c r="DB150" i="16" s="1"/>
  <c r="BL144" i="16"/>
  <c r="BR144" i="16" s="1"/>
  <c r="CV144" i="16"/>
  <c r="DB144" i="16" s="1"/>
  <c r="BL139" i="16"/>
  <c r="BR139" i="16" s="1"/>
  <c r="CV139" i="16"/>
  <c r="DB139" i="16" s="1"/>
  <c r="BL134" i="16"/>
  <c r="BR134" i="16" s="1"/>
  <c r="CV134" i="16"/>
  <c r="DB134" i="16" s="1"/>
  <c r="BL127" i="16"/>
  <c r="BR127" i="16" s="1"/>
  <c r="CV127" i="16"/>
  <c r="DB127" i="16" s="1"/>
  <c r="BL123" i="16"/>
  <c r="BR123" i="16" s="1"/>
  <c r="CV123" i="16"/>
  <c r="DB123" i="16" s="1"/>
  <c r="BL119" i="16"/>
  <c r="BR119" i="16" s="1"/>
  <c r="CV119" i="16"/>
  <c r="DB119" i="16" s="1"/>
  <c r="BL115" i="16"/>
  <c r="BR115" i="16" s="1"/>
  <c r="CV115" i="16"/>
  <c r="DB115" i="16" s="1"/>
  <c r="BL110" i="16"/>
  <c r="BR110" i="16" s="1"/>
  <c r="CV110" i="16"/>
  <c r="DB110" i="16" s="1"/>
  <c r="BL109" i="16"/>
  <c r="BR109" i="16" s="1"/>
  <c r="CV109" i="16"/>
  <c r="DB109" i="16" s="1"/>
  <c r="BL103" i="16"/>
  <c r="BR103" i="16" s="1"/>
  <c r="CV103" i="16"/>
  <c r="DB103" i="16" s="1"/>
  <c r="BL102" i="16"/>
  <c r="BR102" i="16" s="1"/>
  <c r="CV102" i="16"/>
  <c r="DB102" i="16" s="1"/>
  <c r="BL101" i="16"/>
  <c r="BR101" i="16" s="1"/>
  <c r="CV101" i="16"/>
  <c r="DB101" i="16" s="1"/>
  <c r="BL97" i="16"/>
  <c r="BR97" i="16" s="1"/>
  <c r="CV97" i="16"/>
  <c r="DB97" i="16" s="1"/>
  <c r="BL96" i="16"/>
  <c r="BR96" i="16" s="1"/>
  <c r="CV96" i="16"/>
  <c r="DB96" i="16" s="1"/>
  <c r="BL95" i="16"/>
  <c r="BR95" i="16" s="1"/>
  <c r="CV95" i="16"/>
  <c r="DB95" i="16" s="1"/>
  <c r="BL91" i="16"/>
  <c r="BR91" i="16" s="1"/>
  <c r="CV91" i="16"/>
  <c r="DB91" i="16" s="1"/>
  <c r="BL87" i="16"/>
  <c r="BR87" i="16" s="1"/>
  <c r="CV87" i="16"/>
  <c r="DB87" i="16" s="1"/>
  <c r="BL86" i="16"/>
  <c r="BR86" i="16" s="1"/>
  <c r="CV86" i="16"/>
  <c r="DB86" i="16" s="1"/>
  <c r="BL80" i="16"/>
  <c r="BR80" i="16" s="1"/>
  <c r="CV80" i="16"/>
  <c r="DB80" i="16" s="1"/>
  <c r="BL76" i="16"/>
  <c r="BR76" i="16" s="1"/>
  <c r="CV76" i="16"/>
  <c r="DB76" i="16" s="1"/>
  <c r="BL72" i="16"/>
  <c r="BR72" i="16" s="1"/>
  <c r="CV72" i="16"/>
  <c r="DB72" i="16" s="1"/>
  <c r="BL68" i="16"/>
  <c r="BR68" i="16" s="1"/>
  <c r="CV68" i="16"/>
  <c r="DB68" i="16" s="1"/>
  <c r="BL64" i="16"/>
  <c r="BR64" i="16" s="1"/>
  <c r="CV64" i="16"/>
  <c r="DB64" i="16" s="1"/>
  <c r="BL60" i="16"/>
  <c r="BR60" i="16" s="1"/>
  <c r="CV60" i="16"/>
  <c r="DB60" i="16" s="1"/>
  <c r="BL56" i="16"/>
  <c r="BR56" i="16" s="1"/>
  <c r="CV56" i="16"/>
  <c r="DB56" i="16" s="1"/>
  <c r="BL52" i="16"/>
  <c r="BR52" i="16" s="1"/>
  <c r="CV52" i="16"/>
  <c r="DB52" i="16" s="1"/>
  <c r="BL48" i="16"/>
  <c r="BR48" i="16" s="1"/>
  <c r="CV48" i="16"/>
  <c r="DB48" i="16" s="1"/>
  <c r="BL44" i="16"/>
  <c r="BR44" i="16" s="1"/>
  <c r="CV44" i="16"/>
  <c r="DB44" i="16" s="1"/>
  <c r="BL40" i="16"/>
  <c r="BR40" i="16" s="1"/>
  <c r="CV40" i="16"/>
  <c r="DB40" i="16" s="1"/>
  <c r="BL36" i="16"/>
  <c r="BR36" i="16" s="1"/>
  <c r="CV36" i="16"/>
  <c r="DB36" i="16" s="1"/>
  <c r="BL32" i="16"/>
  <c r="BR32" i="16" s="1"/>
  <c r="CV32" i="16"/>
  <c r="DB32" i="16" s="1"/>
  <c r="BL28" i="16"/>
  <c r="BR28" i="16" s="1"/>
  <c r="CV28" i="16"/>
  <c r="DB28" i="16" s="1"/>
  <c r="BL24" i="16"/>
  <c r="BR24" i="16" s="1"/>
  <c r="CV24" i="16"/>
  <c r="DB24" i="16" s="1"/>
  <c r="BL20" i="16"/>
  <c r="BR20" i="16" s="1"/>
  <c r="CV20" i="16"/>
  <c r="DB20" i="16" s="1"/>
  <c r="BL16" i="16"/>
  <c r="BR16" i="16" s="1"/>
  <c r="CV16" i="16"/>
  <c r="DB16" i="16" s="1"/>
  <c r="BL12" i="16"/>
  <c r="BR12" i="16" s="1"/>
  <c r="CV12" i="16"/>
  <c r="DB12" i="16" s="1"/>
  <c r="BL8" i="16"/>
  <c r="BR8" i="16" s="1"/>
  <c r="CV8" i="16"/>
  <c r="DB8" i="16" s="1"/>
  <c r="X819" i="16"/>
  <c r="Z819" i="16"/>
  <c r="CU780" i="16"/>
  <c r="CT780" i="16"/>
  <c r="CS780" i="16"/>
  <c r="AR824" i="16"/>
  <c r="AR819" i="16"/>
  <c r="BE819" i="16"/>
  <c r="BA819" i="16"/>
  <c r="Y725" i="16"/>
  <c r="Y772" i="16"/>
  <c r="Y788" i="16"/>
  <c r="Y767" i="16"/>
  <c r="Y726" i="16"/>
  <c r="Y717" i="16"/>
  <c r="Y727" i="16"/>
  <c r="Y770" i="16"/>
  <c r="Y780" i="16"/>
  <c r="Y714" i="16"/>
  <c r="Y768" i="16"/>
  <c r="Y800" i="16"/>
  <c r="Y719" i="16"/>
  <c r="Y731" i="16"/>
  <c r="Y771" i="16"/>
  <c r="BL6" i="16"/>
  <c r="BJ788" i="16"/>
  <c r="BK788" i="16"/>
  <c r="BI788" i="16"/>
  <c r="DM788" i="16" s="1"/>
  <c r="BK787" i="16"/>
  <c r="DM787" i="16"/>
  <c r="BJ787" i="16"/>
  <c r="BJ780" i="16"/>
  <c r="BK780" i="16"/>
  <c r="BI780" i="16"/>
  <c r="DM780" i="16" s="1"/>
  <c r="AO7" i="16"/>
  <c r="AO8" i="16"/>
  <c r="AO9" i="16"/>
  <c r="AO10" i="16"/>
  <c r="AO11" i="16"/>
  <c r="AO12" i="16"/>
  <c r="AO13" i="16"/>
  <c r="AO14" i="16"/>
  <c r="AO15" i="16"/>
  <c r="AO16" i="16"/>
  <c r="AO17" i="16"/>
  <c r="AO18" i="16"/>
  <c r="AO19" i="16"/>
  <c r="AO20" i="16"/>
  <c r="AO21" i="16"/>
  <c r="AO22" i="16"/>
  <c r="AO23" i="16"/>
  <c r="AO24" i="16"/>
  <c r="AO25" i="16"/>
  <c r="AO26" i="16"/>
  <c r="AO27" i="16"/>
  <c r="AO28" i="16"/>
  <c r="AO29" i="16"/>
  <c r="AO30" i="16"/>
  <c r="AO31" i="16"/>
  <c r="AO32" i="16"/>
  <c r="AO33" i="16"/>
  <c r="AO34" i="16"/>
  <c r="AO35" i="16"/>
  <c r="AO36" i="16"/>
  <c r="AO37" i="16"/>
  <c r="AO38" i="16"/>
  <c r="AO39" i="16"/>
  <c r="AO40" i="16"/>
  <c r="AO41" i="16"/>
  <c r="AO42" i="16"/>
  <c r="AO43" i="16"/>
  <c r="AO44" i="16"/>
  <c r="AO45" i="16"/>
  <c r="AO46" i="16"/>
  <c r="AO47" i="16"/>
  <c r="AO48" i="16"/>
  <c r="AO49" i="16"/>
  <c r="AO50" i="16"/>
  <c r="AO51" i="16"/>
  <c r="AO52" i="16"/>
  <c r="AO53" i="16"/>
  <c r="AO54" i="16"/>
  <c r="AO55" i="16"/>
  <c r="AO56" i="16"/>
  <c r="AO57" i="16"/>
  <c r="AO58" i="16"/>
  <c r="AO59" i="16"/>
  <c r="AO60" i="16"/>
  <c r="AO61" i="16"/>
  <c r="AO62" i="16"/>
  <c r="AO63" i="16"/>
  <c r="AO64" i="16"/>
  <c r="AO65" i="16"/>
  <c r="AO66" i="16"/>
  <c r="AO67" i="16"/>
  <c r="AO68" i="16"/>
  <c r="AO69" i="16"/>
  <c r="AO70" i="16"/>
  <c r="AO71" i="16"/>
  <c r="AO72" i="16"/>
  <c r="AO73" i="16"/>
  <c r="AO74" i="16"/>
  <c r="AO75" i="16"/>
  <c r="AO76" i="16"/>
  <c r="AO77" i="16"/>
  <c r="AO78" i="16"/>
  <c r="AO79" i="16"/>
  <c r="AO80" i="16"/>
  <c r="AO81" i="16"/>
  <c r="AO82" i="16"/>
  <c r="AO83" i="16"/>
  <c r="AO84" i="16"/>
  <c r="AO85" i="16"/>
  <c r="AO86" i="16"/>
  <c r="AO87" i="16"/>
  <c r="AO88" i="16"/>
  <c r="AO89" i="16"/>
  <c r="AO90" i="16"/>
  <c r="AO91" i="16"/>
  <c r="AO92" i="16"/>
  <c r="AO93" i="16"/>
  <c r="AO94" i="16"/>
  <c r="AO95" i="16"/>
  <c r="AO96" i="16"/>
  <c r="AO97" i="16"/>
  <c r="AO98" i="16"/>
  <c r="AO99" i="16"/>
  <c r="AO100" i="16"/>
  <c r="AO101" i="16"/>
  <c r="AO102" i="16"/>
  <c r="AO103" i="16"/>
  <c r="AO104" i="16"/>
  <c r="AO105" i="16"/>
  <c r="AO106" i="16"/>
  <c r="AO107" i="16"/>
  <c r="AO108" i="16"/>
  <c r="AO109" i="16"/>
  <c r="AO110" i="16"/>
  <c r="AO111" i="16"/>
  <c r="AO112" i="16"/>
  <c r="AO113" i="16"/>
  <c r="AO114" i="16"/>
  <c r="AO115" i="16"/>
  <c r="AO116" i="16"/>
  <c r="AO117" i="16"/>
  <c r="AO118" i="16"/>
  <c r="AO119" i="16"/>
  <c r="AO120" i="16"/>
  <c r="AO121" i="16"/>
  <c r="AO122" i="16"/>
  <c r="AO123" i="16"/>
  <c r="AO124" i="16"/>
  <c r="AO125" i="16"/>
  <c r="AO126" i="16"/>
  <c r="AO127" i="16"/>
  <c r="AO128" i="16"/>
  <c r="AO129" i="16"/>
  <c r="AO130" i="16"/>
  <c r="AO131" i="16"/>
  <c r="AO132" i="16"/>
  <c r="AO133" i="16"/>
  <c r="AO134" i="16"/>
  <c r="AO135" i="16"/>
  <c r="AO136" i="16"/>
  <c r="AO137" i="16"/>
  <c r="AO138" i="16"/>
  <c r="AO139" i="16"/>
  <c r="AO140" i="16"/>
  <c r="AO141" i="16"/>
  <c r="AO142" i="16"/>
  <c r="AO143" i="16"/>
  <c r="AO144" i="16"/>
  <c r="AO145" i="16"/>
  <c r="AO146" i="16"/>
  <c r="AO147" i="16"/>
  <c r="AO148" i="16"/>
  <c r="AO149" i="16"/>
  <c r="AO150" i="16"/>
  <c r="AO151" i="16"/>
  <c r="AO152" i="16"/>
  <c r="AO153" i="16"/>
  <c r="AO154" i="16"/>
  <c r="AO155" i="16"/>
  <c r="AO156" i="16"/>
  <c r="AO157" i="16"/>
  <c r="AO158" i="16"/>
  <c r="AO159" i="16"/>
  <c r="AO160" i="16"/>
  <c r="AO161" i="16"/>
  <c r="AO162" i="16"/>
  <c r="AO163" i="16"/>
  <c r="AO164" i="16"/>
  <c r="AO165" i="16"/>
  <c r="AO166" i="16"/>
  <c r="AO167" i="16"/>
  <c r="AO168" i="16"/>
  <c r="AO169" i="16"/>
  <c r="AO170" i="16"/>
  <c r="AO171" i="16"/>
  <c r="AO172" i="16"/>
  <c r="AO173" i="16"/>
  <c r="AO174" i="16"/>
  <c r="AO175" i="16"/>
  <c r="AO176" i="16"/>
  <c r="AO177" i="16"/>
  <c r="AO178" i="16"/>
  <c r="AO179" i="16"/>
  <c r="AO180" i="16"/>
  <c r="AO181" i="16"/>
  <c r="AO182" i="16"/>
  <c r="AO183" i="16"/>
  <c r="AO184" i="16"/>
  <c r="AO185" i="16"/>
  <c r="AO186" i="16"/>
  <c r="AO187" i="16"/>
  <c r="AO188" i="16"/>
  <c r="AO189" i="16"/>
  <c r="AO190" i="16"/>
  <c r="AO191" i="16"/>
  <c r="AO192" i="16"/>
  <c r="AO193" i="16"/>
  <c r="AO194" i="16"/>
  <c r="AO195" i="16"/>
  <c r="AO196" i="16"/>
  <c r="AO197" i="16"/>
  <c r="AO198" i="16"/>
  <c r="AO199" i="16"/>
  <c r="AO200" i="16"/>
  <c r="AO201" i="16"/>
  <c r="AO202" i="16"/>
  <c r="AO203" i="16"/>
  <c r="AO204" i="16"/>
  <c r="AO205" i="16"/>
  <c r="AO206" i="16"/>
  <c r="AO207" i="16"/>
  <c r="AO208" i="16"/>
  <c r="AO209" i="16"/>
  <c r="AO210" i="16"/>
  <c r="AO211" i="16"/>
  <c r="AO212" i="16"/>
  <c r="AO213" i="16"/>
  <c r="AO214" i="16"/>
  <c r="AO215" i="16"/>
  <c r="AO216" i="16"/>
  <c r="AO217" i="16"/>
  <c r="AO218" i="16"/>
  <c r="AO219" i="16"/>
  <c r="AO220" i="16"/>
  <c r="AO221" i="16"/>
  <c r="AO222" i="16"/>
  <c r="AO223" i="16"/>
  <c r="AO224" i="16"/>
  <c r="AO225" i="16"/>
  <c r="AO226" i="16"/>
  <c r="AO227" i="16"/>
  <c r="AO228" i="16"/>
  <c r="AO229" i="16"/>
  <c r="AO230" i="16"/>
  <c r="AO231" i="16"/>
  <c r="AO232" i="16"/>
  <c r="AO233" i="16"/>
  <c r="AO234" i="16"/>
  <c r="AO235" i="16"/>
  <c r="AO236" i="16"/>
  <c r="AO237" i="16"/>
  <c r="AO238" i="16"/>
  <c r="AO239" i="16"/>
  <c r="AO240" i="16"/>
  <c r="AO241" i="16"/>
  <c r="AO242" i="16"/>
  <c r="AO243" i="16"/>
  <c r="AO244" i="16"/>
  <c r="AO245" i="16"/>
  <c r="AO246" i="16"/>
  <c r="AO247" i="16"/>
  <c r="AO248" i="16"/>
  <c r="AO249" i="16"/>
  <c r="AO250" i="16"/>
  <c r="AO251" i="16"/>
  <c r="AO252" i="16"/>
  <c r="AO253" i="16"/>
  <c r="AO254" i="16"/>
  <c r="AO255" i="16"/>
  <c r="AO256" i="16"/>
  <c r="AO257" i="16"/>
  <c r="AO258" i="16"/>
  <c r="AO259" i="16"/>
  <c r="AO260" i="16"/>
  <c r="AO261" i="16"/>
  <c r="AO262" i="16"/>
  <c r="AO263" i="16"/>
  <c r="AO264" i="16"/>
  <c r="AO265" i="16"/>
  <c r="AO266" i="16"/>
  <c r="AO267" i="16"/>
  <c r="AO268" i="16"/>
  <c r="AO269" i="16"/>
  <c r="AO270" i="16"/>
  <c r="AO271" i="16"/>
  <c r="AO272" i="16"/>
  <c r="AO273" i="16"/>
  <c r="AO274" i="16"/>
  <c r="AO275" i="16"/>
  <c r="AO276" i="16"/>
  <c r="AO277" i="16"/>
  <c r="AO278" i="16"/>
  <c r="AO279" i="16"/>
  <c r="AO280" i="16"/>
  <c r="AO281" i="16"/>
  <c r="AO282" i="16"/>
  <c r="AO283" i="16"/>
  <c r="AO284" i="16"/>
  <c r="AO285" i="16"/>
  <c r="AO286" i="16"/>
  <c r="AO287" i="16"/>
  <c r="AO288" i="16"/>
  <c r="AO289" i="16"/>
  <c r="AO290" i="16"/>
  <c r="AO291" i="16"/>
  <c r="AO292" i="16"/>
  <c r="AO293" i="16"/>
  <c r="AO294" i="16"/>
  <c r="AO295" i="16"/>
  <c r="AO296" i="16"/>
  <c r="AO297" i="16"/>
  <c r="AO298" i="16"/>
  <c r="AO299" i="16"/>
  <c r="AO300" i="16"/>
  <c r="AO301" i="16"/>
  <c r="AO302" i="16"/>
  <c r="AO303" i="16"/>
  <c r="AO304" i="16"/>
  <c r="AO305" i="16"/>
  <c r="AO306" i="16"/>
  <c r="AO307" i="16"/>
  <c r="AO308" i="16"/>
  <c r="AO309" i="16"/>
  <c r="AO310" i="16"/>
  <c r="AO311" i="16"/>
  <c r="AO312" i="16"/>
  <c r="AO313" i="16"/>
  <c r="AO314" i="16"/>
  <c r="AO315" i="16"/>
  <c r="AO316" i="16"/>
  <c r="AO317" i="16"/>
  <c r="AO318" i="16"/>
  <c r="AO319" i="16"/>
  <c r="AO320" i="16"/>
  <c r="AO321" i="16"/>
  <c r="AO322" i="16"/>
  <c r="AO323" i="16"/>
  <c r="AO324" i="16"/>
  <c r="AO325" i="16"/>
  <c r="AO326" i="16"/>
  <c r="AO327" i="16"/>
  <c r="AO328" i="16"/>
  <c r="AO329" i="16"/>
  <c r="AO330" i="16"/>
  <c r="AO331" i="16"/>
  <c r="AO332" i="16"/>
  <c r="AO333" i="16"/>
  <c r="AO334" i="16"/>
  <c r="AO335" i="16"/>
  <c r="AO336" i="16"/>
  <c r="AO337" i="16"/>
  <c r="AO338" i="16"/>
  <c r="AO339" i="16"/>
  <c r="AO340" i="16"/>
  <c r="AO341" i="16"/>
  <c r="AO342" i="16"/>
  <c r="AO343" i="16"/>
  <c r="AO344" i="16"/>
  <c r="AO345" i="16"/>
  <c r="AO346" i="16"/>
  <c r="AO347" i="16"/>
  <c r="AO348" i="16"/>
  <c r="AO349" i="16"/>
  <c r="AO350" i="16"/>
  <c r="AO351" i="16"/>
  <c r="AO352" i="16"/>
  <c r="AO353" i="16"/>
  <c r="AO354" i="16"/>
  <c r="AO355" i="16"/>
  <c r="AO356" i="16"/>
  <c r="AO357" i="16"/>
  <c r="AO358" i="16"/>
  <c r="AO359" i="16"/>
  <c r="AO360" i="16"/>
  <c r="AO361" i="16"/>
  <c r="AO362" i="16"/>
  <c r="AO363" i="16"/>
  <c r="AO364" i="16"/>
  <c r="AO365" i="16"/>
  <c r="AO366" i="16"/>
  <c r="AO367" i="16"/>
  <c r="AO368" i="16"/>
  <c r="AO369" i="16"/>
  <c r="AO370" i="16"/>
  <c r="AO371" i="16"/>
  <c r="AO372" i="16"/>
  <c r="AO373" i="16"/>
  <c r="AO374" i="16"/>
  <c r="AO375" i="16"/>
  <c r="AO376" i="16"/>
  <c r="AO377" i="16"/>
  <c r="AO378" i="16"/>
  <c r="AO379" i="16"/>
  <c r="AO380" i="16"/>
  <c r="AO381" i="16"/>
  <c r="AO382" i="16"/>
  <c r="AO383" i="16"/>
  <c r="AO384" i="16"/>
  <c r="AO385" i="16"/>
  <c r="AO386" i="16"/>
  <c r="AO387" i="16"/>
  <c r="AO388" i="16"/>
  <c r="AO389" i="16"/>
  <c r="AO390" i="16"/>
  <c r="AO391" i="16"/>
  <c r="AO392" i="16"/>
  <c r="AO393" i="16"/>
  <c r="AO394" i="16"/>
  <c r="AO395" i="16"/>
  <c r="AO396" i="16"/>
  <c r="AO397" i="16"/>
  <c r="AO398" i="16"/>
  <c r="AO399" i="16"/>
  <c r="AO400" i="16"/>
  <c r="AO401" i="16"/>
  <c r="AO402" i="16"/>
  <c r="AO403" i="16"/>
  <c r="AO404" i="16"/>
  <c r="AO405" i="16"/>
  <c r="AO406" i="16"/>
  <c r="AO407" i="16"/>
  <c r="AO408" i="16"/>
  <c r="AO409" i="16"/>
  <c r="AO410" i="16"/>
  <c r="AO411" i="16"/>
  <c r="AO412" i="16"/>
  <c r="AO413" i="16"/>
  <c r="AO414" i="16"/>
  <c r="AO415" i="16"/>
  <c r="AO416" i="16"/>
  <c r="AO417" i="16"/>
  <c r="AO418" i="16"/>
  <c r="AO419" i="16"/>
  <c r="AO420" i="16"/>
  <c r="AO421" i="16"/>
  <c r="AO422" i="16"/>
  <c r="AO423" i="16"/>
  <c r="AO424" i="16"/>
  <c r="AO425" i="16"/>
  <c r="AO426" i="16"/>
  <c r="AO427" i="16"/>
  <c r="AO428" i="16"/>
  <c r="AO429" i="16"/>
  <c r="AO430" i="16"/>
  <c r="AO431" i="16"/>
  <c r="AO432" i="16"/>
  <c r="AO433" i="16"/>
  <c r="AO434" i="16"/>
  <c r="AO435" i="16"/>
  <c r="AO436" i="16"/>
  <c r="AO437" i="16"/>
  <c r="AO438" i="16"/>
  <c r="AO439" i="16"/>
  <c r="AO440" i="16"/>
  <c r="AO441" i="16"/>
  <c r="AO442" i="16"/>
  <c r="AO443" i="16"/>
  <c r="AO444" i="16"/>
  <c r="AO445" i="16"/>
  <c r="AO446" i="16"/>
  <c r="AO447" i="16"/>
  <c r="AO448" i="16"/>
  <c r="AO449" i="16"/>
  <c r="AO450" i="16"/>
  <c r="AO451" i="16"/>
  <c r="AO452" i="16"/>
  <c r="AO453" i="16"/>
  <c r="AO454" i="16"/>
  <c r="AO455" i="16"/>
  <c r="AO456" i="16"/>
  <c r="AO457" i="16"/>
  <c r="AO458" i="16"/>
  <c r="AO459" i="16"/>
  <c r="AO460" i="16"/>
  <c r="AO461" i="16"/>
  <c r="AO462" i="16"/>
  <c r="AO463" i="16"/>
  <c r="AO464" i="16"/>
  <c r="AO465" i="16"/>
  <c r="AO466" i="16"/>
  <c r="AO467" i="16"/>
  <c r="AO468" i="16"/>
  <c r="AO469" i="16"/>
  <c r="AO470" i="16"/>
  <c r="AO471" i="16"/>
  <c r="AO472" i="16"/>
  <c r="AO473" i="16"/>
  <c r="AO474" i="16"/>
  <c r="AO475" i="16"/>
  <c r="AO476" i="16"/>
  <c r="AO477" i="16"/>
  <c r="AO478" i="16"/>
  <c r="AO479" i="16"/>
  <c r="AO480" i="16"/>
  <c r="AO481" i="16"/>
  <c r="AO482" i="16"/>
  <c r="AO483" i="16"/>
  <c r="AO484" i="16"/>
  <c r="AO485" i="16"/>
  <c r="AO486" i="16"/>
  <c r="AO487" i="16"/>
  <c r="AO488" i="16"/>
  <c r="AO489" i="16"/>
  <c r="AO490" i="16"/>
  <c r="AO491" i="16"/>
  <c r="AO492" i="16"/>
  <c r="AO493" i="16"/>
  <c r="AO494" i="16"/>
  <c r="AO495" i="16"/>
  <c r="AO496" i="16"/>
  <c r="AO497" i="16"/>
  <c r="AO498" i="16"/>
  <c r="AO499" i="16"/>
  <c r="AO500" i="16"/>
  <c r="AO501" i="16"/>
  <c r="AO502" i="16"/>
  <c r="AO503" i="16"/>
  <c r="AO504" i="16"/>
  <c r="AO505" i="16"/>
  <c r="AO506" i="16"/>
  <c r="AO507" i="16"/>
  <c r="AO508" i="16"/>
  <c r="AO509" i="16"/>
  <c r="AO510" i="16"/>
  <c r="AO511" i="16"/>
  <c r="AO512" i="16"/>
  <c r="AO513" i="16"/>
  <c r="AO514" i="16"/>
  <c r="AO515" i="16"/>
  <c r="AO516" i="16"/>
  <c r="AO517" i="16"/>
  <c r="AO518" i="16"/>
  <c r="AO519" i="16"/>
  <c r="AO520" i="16"/>
  <c r="AO521" i="16"/>
  <c r="AO522" i="16"/>
  <c r="AO523" i="16"/>
  <c r="AO524" i="16"/>
  <c r="AO525" i="16"/>
  <c r="AO526" i="16"/>
  <c r="AO527" i="16"/>
  <c r="AO528" i="16"/>
  <c r="AO529" i="16"/>
  <c r="AO530" i="16"/>
  <c r="AO531" i="16"/>
  <c r="AO532" i="16"/>
  <c r="AO533" i="16"/>
  <c r="AO534" i="16"/>
  <c r="AO535" i="16"/>
  <c r="AO536" i="16"/>
  <c r="AO537" i="16"/>
  <c r="AO538" i="16"/>
  <c r="AO539" i="16"/>
  <c r="AO540" i="16"/>
  <c r="AO541" i="16"/>
  <c r="AO542" i="16"/>
  <c r="AO543" i="16"/>
  <c r="AO544" i="16"/>
  <c r="AO545" i="16"/>
  <c r="AO546" i="16"/>
  <c r="AO547" i="16"/>
  <c r="AO548" i="16"/>
  <c r="AO549" i="16"/>
  <c r="AO550" i="16"/>
  <c r="AO551" i="16"/>
  <c r="AO552" i="16"/>
  <c r="AO553" i="16"/>
  <c r="AO554" i="16"/>
  <c r="AO555" i="16"/>
  <c r="AO556" i="16"/>
  <c r="AO557" i="16"/>
  <c r="AO558" i="16"/>
  <c r="AO559" i="16"/>
  <c r="AO560" i="16"/>
  <c r="AO561" i="16"/>
  <c r="AO562" i="16"/>
  <c r="AO563" i="16"/>
  <c r="AO564" i="16"/>
  <c r="AO565" i="16"/>
  <c r="AO566" i="16"/>
  <c r="AO567" i="16"/>
  <c r="AO568" i="16"/>
  <c r="AO569" i="16"/>
  <c r="AO570" i="16"/>
  <c r="AO571" i="16"/>
  <c r="AO572" i="16"/>
  <c r="AO573" i="16"/>
  <c r="AO574" i="16"/>
  <c r="AO575" i="16"/>
  <c r="AO576" i="16"/>
  <c r="AO577" i="16"/>
  <c r="AO578" i="16"/>
  <c r="AO579" i="16"/>
  <c r="AO580" i="16"/>
  <c r="AO581" i="16"/>
  <c r="AO582" i="16"/>
  <c r="AO583" i="16"/>
  <c r="AO584" i="16"/>
  <c r="AO585" i="16"/>
  <c r="AO586" i="16"/>
  <c r="AO587" i="16"/>
  <c r="AO588" i="16"/>
  <c r="AO589" i="16"/>
  <c r="AO590" i="16"/>
  <c r="AO591" i="16"/>
  <c r="AO592" i="16"/>
  <c r="AO593" i="16"/>
  <c r="AO594" i="16"/>
  <c r="AO595" i="16"/>
  <c r="AO596" i="16"/>
  <c r="AO597" i="16"/>
  <c r="AO598" i="16"/>
  <c r="AO599" i="16"/>
  <c r="AO600" i="16"/>
  <c r="AO601" i="16"/>
  <c r="AO602" i="16"/>
  <c r="AO603" i="16"/>
  <c r="AO604" i="16"/>
  <c r="AO605" i="16"/>
  <c r="AO606" i="16"/>
  <c r="AO607" i="16"/>
  <c r="AO608" i="16"/>
  <c r="AO609" i="16"/>
  <c r="AO610" i="16"/>
  <c r="AO611" i="16"/>
  <c r="AO612" i="16"/>
  <c r="AO613" i="16"/>
  <c r="AO614" i="16"/>
  <c r="AO615" i="16"/>
  <c r="AO616" i="16"/>
  <c r="AO617" i="16"/>
  <c r="AO618" i="16"/>
  <c r="AO619" i="16"/>
  <c r="AO620" i="16"/>
  <c r="AO621" i="16"/>
  <c r="AO622" i="16"/>
  <c r="AO623" i="16"/>
  <c r="AO624" i="16"/>
  <c r="AO625" i="16"/>
  <c r="AO626" i="16"/>
  <c r="AO627" i="16"/>
  <c r="AO628" i="16"/>
  <c r="AO629" i="16"/>
  <c r="AO630" i="16"/>
  <c r="AO631" i="16"/>
  <c r="AO632" i="16"/>
  <c r="AO633" i="16"/>
  <c r="AO634" i="16"/>
  <c r="AO635" i="16"/>
  <c r="AO636" i="16"/>
  <c r="AO637" i="16"/>
  <c r="AO638" i="16"/>
  <c r="AO639" i="16"/>
  <c r="AO640" i="16"/>
  <c r="AO641" i="16"/>
  <c r="AO642" i="16"/>
  <c r="AO643" i="16"/>
  <c r="AO644" i="16"/>
  <c r="AO645" i="16"/>
  <c r="AO646" i="16"/>
  <c r="AO647" i="16"/>
  <c r="AO648" i="16"/>
  <c r="AO649" i="16"/>
  <c r="AO650" i="16"/>
  <c r="AO651" i="16"/>
  <c r="AO652" i="16"/>
  <c r="AO653" i="16"/>
  <c r="AO654" i="16"/>
  <c r="AO655" i="16"/>
  <c r="AO656" i="16"/>
  <c r="AO657" i="16"/>
  <c r="AO658" i="16"/>
  <c r="AO659" i="16"/>
  <c r="AO660" i="16"/>
  <c r="AO661" i="16"/>
  <c r="AO662" i="16"/>
  <c r="AO663" i="16"/>
  <c r="AO664" i="16"/>
  <c r="AO665" i="16"/>
  <c r="AO666" i="16"/>
  <c r="AO667" i="16"/>
  <c r="AO668" i="16"/>
  <c r="AO669" i="16"/>
  <c r="AO670" i="16"/>
  <c r="AO671" i="16"/>
  <c r="AO672" i="16"/>
  <c r="AO673" i="16"/>
  <c r="AO674" i="16"/>
  <c r="AO675" i="16"/>
  <c r="AO676" i="16"/>
  <c r="AO677" i="16"/>
  <c r="AO678" i="16"/>
  <c r="AO679" i="16"/>
  <c r="AO680" i="16"/>
  <c r="AO681" i="16"/>
  <c r="AO682" i="16"/>
  <c r="AO683" i="16"/>
  <c r="AO684" i="16"/>
  <c r="AO685" i="16"/>
  <c r="AO686" i="16"/>
  <c r="AO687" i="16"/>
  <c r="AO688" i="16"/>
  <c r="AO689" i="16"/>
  <c r="AO690" i="16"/>
  <c r="AO691" i="16"/>
  <c r="AO692" i="16"/>
  <c r="AO693" i="16"/>
  <c r="AO694" i="16"/>
  <c r="AO695" i="16"/>
  <c r="AO696" i="16"/>
  <c r="AO697" i="16"/>
  <c r="AO698" i="16"/>
  <c r="AO699" i="16"/>
  <c r="AO700" i="16"/>
  <c r="AO701" i="16"/>
  <c r="AO702" i="16"/>
  <c r="AO703" i="16"/>
  <c r="AO704" i="16"/>
  <c r="AO705" i="16"/>
  <c r="AO706" i="16"/>
  <c r="AO707" i="16"/>
  <c r="AO708" i="16"/>
  <c r="AO709" i="16"/>
  <c r="AO710" i="16"/>
  <c r="AO711" i="16"/>
  <c r="AO712" i="16"/>
  <c r="AO713" i="16"/>
  <c r="AO714" i="16"/>
  <c r="AO715" i="16"/>
  <c r="AO716" i="16"/>
  <c r="AO717" i="16"/>
  <c r="AO718" i="16"/>
  <c r="AO719" i="16"/>
  <c r="AO720" i="16"/>
  <c r="AO721" i="16"/>
  <c r="AO722" i="16"/>
  <c r="AO723" i="16"/>
  <c r="AO724" i="16"/>
  <c r="AO725" i="16"/>
  <c r="AO726" i="16"/>
  <c r="AO727" i="16"/>
  <c r="AO728" i="16"/>
  <c r="AO729" i="16"/>
  <c r="AO730" i="16"/>
  <c r="AO731" i="16"/>
  <c r="AO732" i="16"/>
  <c r="AO733" i="16"/>
  <c r="AO734" i="16"/>
  <c r="AO735" i="16"/>
  <c r="AO736" i="16"/>
  <c r="AO737" i="16"/>
  <c r="AO738" i="16"/>
  <c r="AO739" i="16"/>
  <c r="AO740" i="16"/>
  <c r="AO741" i="16"/>
  <c r="AO742" i="16"/>
  <c r="AO743" i="16"/>
  <c r="AO744" i="16"/>
  <c r="AO745" i="16"/>
  <c r="AO746" i="16"/>
  <c r="AO747" i="16"/>
  <c r="AO748" i="16"/>
  <c r="AO749" i="16"/>
  <c r="AO750" i="16"/>
  <c r="AO751" i="16"/>
  <c r="AO752" i="16"/>
  <c r="AO753" i="16"/>
  <c r="AO754" i="16"/>
  <c r="AO755" i="16"/>
  <c r="AO756" i="16"/>
  <c r="AO757" i="16"/>
  <c r="AO758" i="16"/>
  <c r="AO759" i="16"/>
  <c r="AO760" i="16"/>
  <c r="AO761" i="16"/>
  <c r="AO762" i="16"/>
  <c r="AO763" i="16"/>
  <c r="AO764" i="16"/>
  <c r="AO765" i="16"/>
  <c r="AO766" i="16"/>
  <c r="AO767" i="16"/>
  <c r="AO768" i="16"/>
  <c r="AO769" i="16"/>
  <c r="AO770" i="16"/>
  <c r="AO771" i="16"/>
  <c r="AO772" i="16"/>
  <c r="AO773" i="16"/>
  <c r="AO774" i="16"/>
  <c r="AO775" i="16"/>
  <c r="AO776" i="16"/>
  <c r="AO777" i="16"/>
  <c r="AO778" i="16"/>
  <c r="AO779" i="16"/>
  <c r="AL780" i="16"/>
  <c r="AM780" i="16"/>
  <c r="AN780" i="16"/>
  <c r="AO780" i="16"/>
  <c r="AO781" i="16"/>
  <c r="AO782" i="16"/>
  <c r="AO783" i="16"/>
  <c r="AO784" i="16"/>
  <c r="AO785" i="16"/>
  <c r="AO786" i="16"/>
  <c r="AL787" i="16"/>
  <c r="AM787" i="16"/>
  <c r="AN787" i="16"/>
  <c r="AO787" i="16"/>
  <c r="AL788" i="16"/>
  <c r="AM788" i="16"/>
  <c r="AN788" i="16"/>
  <c r="AO788" i="16"/>
  <c r="AO789" i="16"/>
  <c r="AO790" i="16"/>
  <c r="AO791" i="16"/>
  <c r="AO792" i="16"/>
  <c r="AO793" i="16"/>
  <c r="AO794" i="16"/>
  <c r="AO795" i="16"/>
  <c r="AO796" i="16"/>
  <c r="AO797" i="16"/>
  <c r="AO798" i="16"/>
  <c r="AO799" i="16"/>
  <c r="AO800" i="16"/>
  <c r="AO801" i="16"/>
  <c r="AO802" i="16"/>
  <c r="AO803" i="16"/>
  <c r="AO804" i="16"/>
  <c r="AO805" i="16"/>
  <c r="AO806" i="16"/>
  <c r="AO807" i="16"/>
  <c r="AO808" i="16"/>
  <c r="AO809" i="16"/>
  <c r="AO810" i="16"/>
  <c r="AO811" i="16"/>
  <c r="AO812" i="16"/>
  <c r="AO813" i="16"/>
  <c r="AO814" i="16"/>
  <c r="AO815" i="16"/>
  <c r="AO816" i="16"/>
  <c r="AO817" i="16"/>
  <c r="AO818" i="16"/>
  <c r="AJ7" i="16"/>
  <c r="AK7" i="16"/>
  <c r="AJ8" i="16"/>
  <c r="AK8" i="16"/>
  <c r="AJ9" i="16"/>
  <c r="AK9" i="16"/>
  <c r="AJ10" i="16"/>
  <c r="AK10" i="16"/>
  <c r="AJ11" i="16"/>
  <c r="AK11" i="16"/>
  <c r="AJ12" i="16"/>
  <c r="AK12" i="16"/>
  <c r="AJ13" i="16"/>
  <c r="AK13" i="16"/>
  <c r="AJ14" i="16"/>
  <c r="AK14" i="16"/>
  <c r="AJ15" i="16"/>
  <c r="AK15" i="16"/>
  <c r="AJ16" i="16"/>
  <c r="AK16" i="16"/>
  <c r="AJ17" i="16"/>
  <c r="AK17" i="16"/>
  <c r="AJ18" i="16"/>
  <c r="AK18" i="16"/>
  <c r="AJ19" i="16"/>
  <c r="AK19" i="16"/>
  <c r="AJ20" i="16"/>
  <c r="AK20" i="16"/>
  <c r="AJ21" i="16"/>
  <c r="AK21" i="16"/>
  <c r="AJ22" i="16"/>
  <c r="AK22" i="16"/>
  <c r="AJ23" i="16"/>
  <c r="AK23" i="16"/>
  <c r="AJ24" i="16"/>
  <c r="AK24" i="16"/>
  <c r="AJ25" i="16"/>
  <c r="AK25" i="16"/>
  <c r="AJ26" i="16"/>
  <c r="AK26" i="16"/>
  <c r="AJ27" i="16"/>
  <c r="AK27" i="16"/>
  <c r="AJ28" i="16"/>
  <c r="AK28" i="16"/>
  <c r="AJ29" i="16"/>
  <c r="AK29" i="16"/>
  <c r="AJ30" i="16"/>
  <c r="AK30" i="16"/>
  <c r="AJ31" i="16"/>
  <c r="AK31" i="16"/>
  <c r="AJ32" i="16"/>
  <c r="AK32" i="16"/>
  <c r="AJ33" i="16"/>
  <c r="AK33" i="16"/>
  <c r="AJ34" i="16"/>
  <c r="AK34" i="16"/>
  <c r="AJ35" i="16"/>
  <c r="AK35" i="16"/>
  <c r="AJ36" i="16"/>
  <c r="AK36" i="16"/>
  <c r="AJ37" i="16"/>
  <c r="AK37" i="16"/>
  <c r="AJ38" i="16"/>
  <c r="AK38" i="16"/>
  <c r="AJ39" i="16"/>
  <c r="AK39" i="16"/>
  <c r="AJ40" i="16"/>
  <c r="AK40" i="16"/>
  <c r="AJ41" i="16"/>
  <c r="AK41" i="16"/>
  <c r="AJ42" i="16"/>
  <c r="AK42" i="16"/>
  <c r="AJ43" i="16"/>
  <c r="AK43" i="16"/>
  <c r="AJ44" i="16"/>
  <c r="AK44" i="16"/>
  <c r="AJ45" i="16"/>
  <c r="AK45" i="16"/>
  <c r="AJ46" i="16"/>
  <c r="AK46" i="16"/>
  <c r="AJ47" i="16"/>
  <c r="AK47" i="16"/>
  <c r="AJ48" i="16"/>
  <c r="AK48" i="16"/>
  <c r="AJ49" i="16"/>
  <c r="AK49" i="16"/>
  <c r="AJ50" i="16"/>
  <c r="AK50" i="16"/>
  <c r="AJ51" i="16"/>
  <c r="AK51" i="16"/>
  <c r="AJ52" i="16"/>
  <c r="AK52" i="16"/>
  <c r="AJ53" i="16"/>
  <c r="AK53" i="16"/>
  <c r="AJ54" i="16"/>
  <c r="AK54" i="16"/>
  <c r="AJ55" i="16"/>
  <c r="AK55" i="16"/>
  <c r="AJ56" i="16"/>
  <c r="AK56" i="16"/>
  <c r="AJ57" i="16"/>
  <c r="AK57" i="16"/>
  <c r="AJ58" i="16"/>
  <c r="AK58" i="16"/>
  <c r="AJ59" i="16"/>
  <c r="AK59" i="16"/>
  <c r="AJ60" i="16"/>
  <c r="AK60" i="16"/>
  <c r="AJ61" i="16"/>
  <c r="AK61" i="16"/>
  <c r="AJ62" i="16"/>
  <c r="AK62" i="16"/>
  <c r="AJ63" i="16"/>
  <c r="AK63" i="16"/>
  <c r="AJ64" i="16"/>
  <c r="AK64" i="16"/>
  <c r="AJ65" i="16"/>
  <c r="AK65" i="16"/>
  <c r="AJ66" i="16"/>
  <c r="AK66" i="16"/>
  <c r="AJ67" i="16"/>
  <c r="AK67" i="16"/>
  <c r="AJ68" i="16"/>
  <c r="AK68" i="16"/>
  <c r="AJ69" i="16"/>
  <c r="AK69" i="16"/>
  <c r="AJ70" i="16"/>
  <c r="AK70" i="16"/>
  <c r="AJ71" i="16"/>
  <c r="AK71" i="16"/>
  <c r="AJ72" i="16"/>
  <c r="AK72" i="16"/>
  <c r="AJ73" i="16"/>
  <c r="AK73" i="16"/>
  <c r="AJ74" i="16"/>
  <c r="AK74" i="16"/>
  <c r="AJ75" i="16"/>
  <c r="AK75" i="16"/>
  <c r="AJ76" i="16"/>
  <c r="AK76" i="16"/>
  <c r="AJ77" i="16"/>
  <c r="AK77" i="16"/>
  <c r="AJ78" i="16"/>
  <c r="AK78" i="16"/>
  <c r="AJ79" i="16"/>
  <c r="AK79" i="16"/>
  <c r="AJ80" i="16"/>
  <c r="AK80" i="16"/>
  <c r="AJ81" i="16"/>
  <c r="AK81" i="16"/>
  <c r="AJ82" i="16"/>
  <c r="AK82" i="16"/>
  <c r="AJ83" i="16"/>
  <c r="AK83" i="16"/>
  <c r="AJ84" i="16"/>
  <c r="AK84" i="16"/>
  <c r="AJ85" i="16"/>
  <c r="AK85" i="16"/>
  <c r="AJ86" i="16"/>
  <c r="AK86" i="16"/>
  <c r="AJ87" i="16"/>
  <c r="AK87" i="16"/>
  <c r="AJ88" i="16"/>
  <c r="AK88" i="16"/>
  <c r="AJ89" i="16"/>
  <c r="AK89" i="16"/>
  <c r="AJ90" i="16"/>
  <c r="AK90" i="16"/>
  <c r="AJ91" i="16"/>
  <c r="AK91" i="16"/>
  <c r="AJ92" i="16"/>
  <c r="AK92" i="16"/>
  <c r="AJ93" i="16"/>
  <c r="AK93" i="16"/>
  <c r="AJ94" i="16"/>
  <c r="AK94" i="16"/>
  <c r="AJ95" i="16"/>
  <c r="AK95" i="16"/>
  <c r="AJ96" i="16"/>
  <c r="AK96" i="16"/>
  <c r="AJ97" i="16"/>
  <c r="AK97" i="16"/>
  <c r="AJ98" i="16"/>
  <c r="AK98" i="16"/>
  <c r="AJ99" i="16"/>
  <c r="AK99" i="16"/>
  <c r="AJ100" i="16"/>
  <c r="AK100" i="16"/>
  <c r="AJ101" i="16"/>
  <c r="AK101" i="16"/>
  <c r="AJ102" i="16"/>
  <c r="AK102" i="16"/>
  <c r="AJ103" i="16"/>
  <c r="AK103" i="16"/>
  <c r="AJ104" i="16"/>
  <c r="AK104" i="16"/>
  <c r="AJ105" i="16"/>
  <c r="AK105" i="16"/>
  <c r="AJ106" i="16"/>
  <c r="AK106" i="16"/>
  <c r="AJ107" i="16"/>
  <c r="AK107" i="16"/>
  <c r="AJ108" i="16"/>
  <c r="AK108" i="16"/>
  <c r="AJ109" i="16"/>
  <c r="AK109" i="16"/>
  <c r="AJ110" i="16"/>
  <c r="AK110" i="16"/>
  <c r="AJ111" i="16"/>
  <c r="AK111" i="16"/>
  <c r="AJ112" i="16"/>
  <c r="AK112" i="16"/>
  <c r="AJ113" i="16"/>
  <c r="AK113" i="16"/>
  <c r="AJ114" i="16"/>
  <c r="AK114" i="16"/>
  <c r="AJ115" i="16"/>
  <c r="AK115" i="16"/>
  <c r="AJ116" i="16"/>
  <c r="AK116" i="16"/>
  <c r="AJ117" i="16"/>
  <c r="AK117" i="16"/>
  <c r="AJ118" i="16"/>
  <c r="AK118" i="16"/>
  <c r="AJ119" i="16"/>
  <c r="AK119" i="16"/>
  <c r="AJ120" i="16"/>
  <c r="AK120" i="16"/>
  <c r="AJ121" i="16"/>
  <c r="AK121" i="16"/>
  <c r="AJ122" i="16"/>
  <c r="AK122" i="16"/>
  <c r="AJ123" i="16"/>
  <c r="AK123" i="16"/>
  <c r="AJ124" i="16"/>
  <c r="AK124" i="16"/>
  <c r="AJ125" i="16"/>
  <c r="AK125" i="16"/>
  <c r="AJ126" i="16"/>
  <c r="AK126" i="16"/>
  <c r="AJ127" i="16"/>
  <c r="AK127" i="16"/>
  <c r="AJ128" i="16"/>
  <c r="AK128" i="16"/>
  <c r="AJ129" i="16"/>
  <c r="AK129" i="16"/>
  <c r="AJ130" i="16"/>
  <c r="AK130" i="16"/>
  <c r="AJ131" i="16"/>
  <c r="AK131" i="16"/>
  <c r="AJ132" i="16"/>
  <c r="AK132" i="16"/>
  <c r="AJ133" i="16"/>
  <c r="AK133" i="16"/>
  <c r="AJ134" i="16"/>
  <c r="AK134" i="16"/>
  <c r="AJ135" i="16"/>
  <c r="AK135" i="16"/>
  <c r="AJ136" i="16"/>
  <c r="AK136" i="16"/>
  <c r="AJ137" i="16"/>
  <c r="AK137" i="16"/>
  <c r="AJ138" i="16"/>
  <c r="AK138" i="16"/>
  <c r="AJ139" i="16"/>
  <c r="AK139" i="16"/>
  <c r="AJ140" i="16"/>
  <c r="AK140" i="16"/>
  <c r="AJ141" i="16"/>
  <c r="AK141" i="16"/>
  <c r="AJ142" i="16"/>
  <c r="AK142" i="16"/>
  <c r="AJ143" i="16"/>
  <c r="AK143" i="16"/>
  <c r="AJ144" i="16"/>
  <c r="AK144" i="16"/>
  <c r="AJ145" i="16"/>
  <c r="AK145" i="16"/>
  <c r="AJ146" i="16"/>
  <c r="AK146" i="16"/>
  <c r="AJ147" i="16"/>
  <c r="AK147" i="16"/>
  <c r="AJ148" i="16"/>
  <c r="AK148" i="16"/>
  <c r="AJ149" i="16"/>
  <c r="AK149" i="16"/>
  <c r="AJ150" i="16"/>
  <c r="AK150" i="16"/>
  <c r="AJ151" i="16"/>
  <c r="AK151" i="16"/>
  <c r="AJ152" i="16"/>
  <c r="AK152" i="16"/>
  <c r="AJ153" i="16"/>
  <c r="AK153" i="16"/>
  <c r="AJ154" i="16"/>
  <c r="AK154" i="16"/>
  <c r="AJ155" i="16"/>
  <c r="AK155" i="16"/>
  <c r="AJ156" i="16"/>
  <c r="AK156" i="16"/>
  <c r="AJ157" i="16"/>
  <c r="AK157" i="16"/>
  <c r="AJ158" i="16"/>
  <c r="AK158" i="16"/>
  <c r="AJ159" i="16"/>
  <c r="AK159" i="16"/>
  <c r="AJ160" i="16"/>
  <c r="AK160" i="16"/>
  <c r="AJ161" i="16"/>
  <c r="AK161" i="16"/>
  <c r="AJ162" i="16"/>
  <c r="AK162" i="16"/>
  <c r="AJ163" i="16"/>
  <c r="AK163" i="16"/>
  <c r="AJ164" i="16"/>
  <c r="AK164" i="16"/>
  <c r="AJ165" i="16"/>
  <c r="AK165" i="16"/>
  <c r="AJ166" i="16"/>
  <c r="AK166" i="16"/>
  <c r="AJ167" i="16"/>
  <c r="AK167" i="16"/>
  <c r="AJ168" i="16"/>
  <c r="AK168" i="16"/>
  <c r="AJ169" i="16"/>
  <c r="AK169" i="16"/>
  <c r="AJ170" i="16"/>
  <c r="AK170" i="16"/>
  <c r="AJ171" i="16"/>
  <c r="AK171" i="16"/>
  <c r="AJ172" i="16"/>
  <c r="AK172" i="16"/>
  <c r="AJ173" i="16"/>
  <c r="AK173" i="16"/>
  <c r="AJ174" i="16"/>
  <c r="AK174" i="16"/>
  <c r="AJ175" i="16"/>
  <c r="AK175" i="16"/>
  <c r="AJ176" i="16"/>
  <c r="AK176" i="16"/>
  <c r="AJ177" i="16"/>
  <c r="AK177" i="16"/>
  <c r="AJ178" i="16"/>
  <c r="AK178" i="16"/>
  <c r="AJ179" i="16"/>
  <c r="AK179" i="16"/>
  <c r="AJ180" i="16"/>
  <c r="AK180" i="16"/>
  <c r="AJ181" i="16"/>
  <c r="AK181" i="16"/>
  <c r="AJ182" i="16"/>
  <c r="AK182" i="16"/>
  <c r="AJ183" i="16"/>
  <c r="AK183" i="16"/>
  <c r="AJ184" i="16"/>
  <c r="AK184" i="16"/>
  <c r="AJ185" i="16"/>
  <c r="AK185" i="16"/>
  <c r="AJ186" i="16"/>
  <c r="AK186" i="16"/>
  <c r="AJ187" i="16"/>
  <c r="AK187" i="16"/>
  <c r="AJ188" i="16"/>
  <c r="AK188" i="16"/>
  <c r="AJ189" i="16"/>
  <c r="AK189" i="16"/>
  <c r="AJ190" i="16"/>
  <c r="AK190" i="16"/>
  <c r="AJ191" i="16"/>
  <c r="AK191" i="16"/>
  <c r="AJ192" i="16"/>
  <c r="AK192" i="16"/>
  <c r="AJ193" i="16"/>
  <c r="AK193" i="16"/>
  <c r="AJ194" i="16"/>
  <c r="AK194" i="16"/>
  <c r="AJ195" i="16"/>
  <c r="AK195" i="16"/>
  <c r="AJ196" i="16"/>
  <c r="AK196" i="16"/>
  <c r="AJ197" i="16"/>
  <c r="AK197" i="16"/>
  <c r="AJ198" i="16"/>
  <c r="AK198" i="16"/>
  <c r="AJ199" i="16"/>
  <c r="AK199" i="16"/>
  <c r="AJ200" i="16"/>
  <c r="AK200" i="16"/>
  <c r="AJ201" i="16"/>
  <c r="AK201" i="16"/>
  <c r="AJ202" i="16"/>
  <c r="AK202" i="16"/>
  <c r="AJ203" i="16"/>
  <c r="AK203" i="16"/>
  <c r="AJ204" i="16"/>
  <c r="AK204" i="16"/>
  <c r="AJ205" i="16"/>
  <c r="AK205" i="16"/>
  <c r="AJ206" i="16"/>
  <c r="AK206" i="16"/>
  <c r="AJ207" i="16"/>
  <c r="AK207" i="16"/>
  <c r="AJ208" i="16"/>
  <c r="AK208" i="16"/>
  <c r="AJ209" i="16"/>
  <c r="AK209" i="16"/>
  <c r="AJ210" i="16"/>
  <c r="AK210" i="16"/>
  <c r="AJ211" i="16"/>
  <c r="AK211" i="16"/>
  <c r="AJ212" i="16"/>
  <c r="AK212" i="16"/>
  <c r="AJ213" i="16"/>
  <c r="AK213" i="16"/>
  <c r="AJ214" i="16"/>
  <c r="AK214" i="16"/>
  <c r="AJ215" i="16"/>
  <c r="AK215" i="16"/>
  <c r="AJ216" i="16"/>
  <c r="AK216" i="16"/>
  <c r="AJ217" i="16"/>
  <c r="AK217" i="16"/>
  <c r="AJ218" i="16"/>
  <c r="AK218" i="16"/>
  <c r="AJ219" i="16"/>
  <c r="AK219" i="16"/>
  <c r="AJ220" i="16"/>
  <c r="AK220" i="16"/>
  <c r="AJ221" i="16"/>
  <c r="AK221" i="16"/>
  <c r="AJ222" i="16"/>
  <c r="AK222" i="16"/>
  <c r="AJ223" i="16"/>
  <c r="AK223" i="16"/>
  <c r="AJ224" i="16"/>
  <c r="AK224" i="16"/>
  <c r="AJ225" i="16"/>
  <c r="AK225" i="16"/>
  <c r="AJ226" i="16"/>
  <c r="AK226" i="16"/>
  <c r="AJ227" i="16"/>
  <c r="AK227" i="16"/>
  <c r="AJ228" i="16"/>
  <c r="AK228" i="16"/>
  <c r="AJ229" i="16"/>
  <c r="AK229" i="16"/>
  <c r="AJ230" i="16"/>
  <c r="AK230" i="16"/>
  <c r="AJ231" i="16"/>
  <c r="AK231" i="16"/>
  <c r="AJ232" i="16"/>
  <c r="AK232" i="16"/>
  <c r="AJ233" i="16"/>
  <c r="AK233" i="16"/>
  <c r="AJ234" i="16"/>
  <c r="AK234" i="16"/>
  <c r="AJ235" i="16"/>
  <c r="AK235" i="16"/>
  <c r="AJ236" i="16"/>
  <c r="AK236" i="16"/>
  <c r="AJ237" i="16"/>
  <c r="AK237" i="16"/>
  <c r="AJ238" i="16"/>
  <c r="AK238" i="16"/>
  <c r="AJ239" i="16"/>
  <c r="AK239" i="16"/>
  <c r="AJ240" i="16"/>
  <c r="AK240" i="16"/>
  <c r="AJ241" i="16"/>
  <c r="AK241" i="16"/>
  <c r="AJ242" i="16"/>
  <c r="AK242" i="16"/>
  <c r="AJ243" i="16"/>
  <c r="AK243" i="16"/>
  <c r="AJ244" i="16"/>
  <c r="AK244" i="16"/>
  <c r="AJ245" i="16"/>
  <c r="AK245" i="16"/>
  <c r="AJ246" i="16"/>
  <c r="AK246" i="16"/>
  <c r="AJ247" i="16"/>
  <c r="AK247" i="16"/>
  <c r="AJ248" i="16"/>
  <c r="AK248" i="16"/>
  <c r="AJ249" i="16"/>
  <c r="AK249" i="16"/>
  <c r="AJ250" i="16"/>
  <c r="AK250" i="16"/>
  <c r="AJ251" i="16"/>
  <c r="AK251" i="16"/>
  <c r="AJ252" i="16"/>
  <c r="AK252" i="16"/>
  <c r="AJ253" i="16"/>
  <c r="AK253" i="16"/>
  <c r="AJ254" i="16"/>
  <c r="AK254" i="16"/>
  <c r="AJ255" i="16"/>
  <c r="AK255" i="16"/>
  <c r="AJ256" i="16"/>
  <c r="AK256" i="16"/>
  <c r="AJ257" i="16"/>
  <c r="AK257" i="16"/>
  <c r="AJ258" i="16"/>
  <c r="AK258" i="16"/>
  <c r="AJ259" i="16"/>
  <c r="AK259" i="16"/>
  <c r="AJ260" i="16"/>
  <c r="AK260" i="16"/>
  <c r="AJ261" i="16"/>
  <c r="AK261" i="16"/>
  <c r="AJ262" i="16"/>
  <c r="AK262" i="16"/>
  <c r="AJ263" i="16"/>
  <c r="AK263" i="16"/>
  <c r="AJ264" i="16"/>
  <c r="AK264" i="16"/>
  <c r="AJ265" i="16"/>
  <c r="AK265" i="16"/>
  <c r="AJ266" i="16"/>
  <c r="AK266" i="16"/>
  <c r="AJ267" i="16"/>
  <c r="AK267" i="16"/>
  <c r="AJ268" i="16"/>
  <c r="AK268" i="16"/>
  <c r="AJ269" i="16"/>
  <c r="AK269" i="16"/>
  <c r="AJ270" i="16"/>
  <c r="AK270" i="16"/>
  <c r="AJ271" i="16"/>
  <c r="AK271" i="16"/>
  <c r="AJ272" i="16"/>
  <c r="AK272" i="16"/>
  <c r="AJ273" i="16"/>
  <c r="AK273" i="16"/>
  <c r="AJ274" i="16"/>
  <c r="AK274" i="16"/>
  <c r="AJ275" i="16"/>
  <c r="AK275" i="16"/>
  <c r="AJ276" i="16"/>
  <c r="AK276" i="16"/>
  <c r="AJ277" i="16"/>
  <c r="AK277" i="16"/>
  <c r="AJ278" i="16"/>
  <c r="AK278" i="16"/>
  <c r="AJ279" i="16"/>
  <c r="AK279" i="16"/>
  <c r="AJ280" i="16"/>
  <c r="AK280" i="16"/>
  <c r="AJ281" i="16"/>
  <c r="AK281" i="16"/>
  <c r="AJ282" i="16"/>
  <c r="AK282" i="16"/>
  <c r="AJ283" i="16"/>
  <c r="AK283" i="16"/>
  <c r="AJ284" i="16"/>
  <c r="AK284" i="16"/>
  <c r="AJ285" i="16"/>
  <c r="AK285" i="16"/>
  <c r="AJ286" i="16"/>
  <c r="AK286" i="16"/>
  <c r="AJ287" i="16"/>
  <c r="AK287" i="16"/>
  <c r="AJ288" i="16"/>
  <c r="AK288" i="16"/>
  <c r="AJ289" i="16"/>
  <c r="AK289" i="16"/>
  <c r="AJ290" i="16"/>
  <c r="AK290" i="16"/>
  <c r="AJ291" i="16"/>
  <c r="AK291" i="16"/>
  <c r="AJ292" i="16"/>
  <c r="AK292" i="16"/>
  <c r="AJ293" i="16"/>
  <c r="AK293" i="16"/>
  <c r="AJ294" i="16"/>
  <c r="AK294" i="16"/>
  <c r="AJ295" i="16"/>
  <c r="AK295" i="16"/>
  <c r="AJ296" i="16"/>
  <c r="AK296" i="16"/>
  <c r="AJ297" i="16"/>
  <c r="AK297" i="16"/>
  <c r="AJ298" i="16"/>
  <c r="AK298" i="16"/>
  <c r="AJ299" i="16"/>
  <c r="AK299" i="16"/>
  <c r="AJ300" i="16"/>
  <c r="AK300" i="16"/>
  <c r="AJ301" i="16"/>
  <c r="AK301" i="16"/>
  <c r="AJ302" i="16"/>
  <c r="AK302" i="16"/>
  <c r="AJ303" i="16"/>
  <c r="AK303" i="16"/>
  <c r="AJ304" i="16"/>
  <c r="AK304" i="16"/>
  <c r="AJ305" i="16"/>
  <c r="AK305" i="16"/>
  <c r="AJ306" i="16"/>
  <c r="AK306" i="16"/>
  <c r="AJ307" i="16"/>
  <c r="AK307" i="16"/>
  <c r="AJ308" i="16"/>
  <c r="AK308" i="16"/>
  <c r="AJ309" i="16"/>
  <c r="AK309" i="16"/>
  <c r="AJ310" i="16"/>
  <c r="AK310" i="16"/>
  <c r="AJ311" i="16"/>
  <c r="AK311" i="16"/>
  <c r="AJ312" i="16"/>
  <c r="AK312" i="16"/>
  <c r="AJ313" i="16"/>
  <c r="AK313" i="16"/>
  <c r="AJ314" i="16"/>
  <c r="AK314" i="16"/>
  <c r="AJ315" i="16"/>
  <c r="AK315" i="16"/>
  <c r="AJ316" i="16"/>
  <c r="AK316" i="16"/>
  <c r="AJ317" i="16"/>
  <c r="AK317" i="16"/>
  <c r="AJ318" i="16"/>
  <c r="AK318" i="16"/>
  <c r="AJ319" i="16"/>
  <c r="AK319" i="16"/>
  <c r="AJ320" i="16"/>
  <c r="AK320" i="16"/>
  <c r="AJ321" i="16"/>
  <c r="AK321" i="16"/>
  <c r="AJ322" i="16"/>
  <c r="AK322" i="16"/>
  <c r="AJ323" i="16"/>
  <c r="AK323" i="16"/>
  <c r="AJ324" i="16"/>
  <c r="AK324" i="16"/>
  <c r="AJ325" i="16"/>
  <c r="AK325" i="16"/>
  <c r="AJ326" i="16"/>
  <c r="AK326" i="16"/>
  <c r="AJ327" i="16"/>
  <c r="AK327" i="16"/>
  <c r="AJ328" i="16"/>
  <c r="AK328" i="16"/>
  <c r="AJ329" i="16"/>
  <c r="AK329" i="16"/>
  <c r="AJ330" i="16"/>
  <c r="AK330" i="16"/>
  <c r="AJ331" i="16"/>
  <c r="AK331" i="16"/>
  <c r="AJ332" i="16"/>
  <c r="AK332" i="16"/>
  <c r="AJ333" i="16"/>
  <c r="AK333" i="16"/>
  <c r="AJ334" i="16"/>
  <c r="AK334" i="16"/>
  <c r="AJ335" i="16"/>
  <c r="AK335" i="16"/>
  <c r="AJ336" i="16"/>
  <c r="AK336" i="16"/>
  <c r="AJ337" i="16"/>
  <c r="AK337" i="16"/>
  <c r="AJ338" i="16"/>
  <c r="AK338" i="16"/>
  <c r="AJ339" i="16"/>
  <c r="AK339" i="16"/>
  <c r="AJ340" i="16"/>
  <c r="AK340" i="16"/>
  <c r="AJ341" i="16"/>
  <c r="AK341" i="16"/>
  <c r="AJ342" i="16"/>
  <c r="AK342" i="16"/>
  <c r="AJ343" i="16"/>
  <c r="AK343" i="16"/>
  <c r="AJ344" i="16"/>
  <c r="AK344" i="16"/>
  <c r="AJ345" i="16"/>
  <c r="AK345" i="16"/>
  <c r="AJ346" i="16"/>
  <c r="AK346" i="16"/>
  <c r="AJ347" i="16"/>
  <c r="AK347" i="16"/>
  <c r="AJ348" i="16"/>
  <c r="AK348" i="16"/>
  <c r="AJ349" i="16"/>
  <c r="AK349" i="16"/>
  <c r="AJ350" i="16"/>
  <c r="AK350" i="16"/>
  <c r="AJ351" i="16"/>
  <c r="AK351" i="16"/>
  <c r="AJ352" i="16"/>
  <c r="AK352" i="16"/>
  <c r="AJ353" i="16"/>
  <c r="AK353" i="16"/>
  <c r="AJ354" i="16"/>
  <c r="AK354" i="16"/>
  <c r="AJ355" i="16"/>
  <c r="AK355" i="16"/>
  <c r="AJ356" i="16"/>
  <c r="AK356" i="16"/>
  <c r="AJ357" i="16"/>
  <c r="AK357" i="16"/>
  <c r="AJ358" i="16"/>
  <c r="AK358" i="16"/>
  <c r="AJ359" i="16"/>
  <c r="AK359" i="16"/>
  <c r="AJ360" i="16"/>
  <c r="AK360" i="16"/>
  <c r="AJ361" i="16"/>
  <c r="AK361" i="16"/>
  <c r="AJ362" i="16"/>
  <c r="AK362" i="16"/>
  <c r="AJ363" i="16"/>
  <c r="AK363" i="16"/>
  <c r="AJ364" i="16"/>
  <c r="AK364" i="16"/>
  <c r="AJ365" i="16"/>
  <c r="AK365" i="16"/>
  <c r="AJ366" i="16"/>
  <c r="AK366" i="16"/>
  <c r="AJ367" i="16"/>
  <c r="AK367" i="16"/>
  <c r="AJ368" i="16"/>
  <c r="AK368" i="16"/>
  <c r="AJ369" i="16"/>
  <c r="AK369" i="16"/>
  <c r="AJ370" i="16"/>
  <c r="AK370" i="16"/>
  <c r="AJ371" i="16"/>
  <c r="AK371" i="16"/>
  <c r="AJ372" i="16"/>
  <c r="AK372" i="16"/>
  <c r="AJ373" i="16"/>
  <c r="AK373" i="16"/>
  <c r="AJ374" i="16"/>
  <c r="AK374" i="16"/>
  <c r="AJ375" i="16"/>
  <c r="AK375" i="16"/>
  <c r="AJ376" i="16"/>
  <c r="AK376" i="16"/>
  <c r="AJ377" i="16"/>
  <c r="AK377" i="16"/>
  <c r="AJ378" i="16"/>
  <c r="AK378" i="16"/>
  <c r="AJ379" i="16"/>
  <c r="AK379" i="16"/>
  <c r="AJ380" i="16"/>
  <c r="AK380" i="16"/>
  <c r="AJ381" i="16"/>
  <c r="AK381" i="16"/>
  <c r="AJ382" i="16"/>
  <c r="AK382" i="16"/>
  <c r="AJ383" i="16"/>
  <c r="AK383" i="16"/>
  <c r="AJ384" i="16"/>
  <c r="AK384" i="16"/>
  <c r="AJ385" i="16"/>
  <c r="AK385" i="16"/>
  <c r="AJ386" i="16"/>
  <c r="AK386" i="16"/>
  <c r="AJ387" i="16"/>
  <c r="AK387" i="16"/>
  <c r="AJ388" i="16"/>
  <c r="AK388" i="16"/>
  <c r="AJ389" i="16"/>
  <c r="AK389" i="16"/>
  <c r="AJ390" i="16"/>
  <c r="AK390" i="16"/>
  <c r="AJ391" i="16"/>
  <c r="AK391" i="16"/>
  <c r="AJ392" i="16"/>
  <c r="AK392" i="16"/>
  <c r="AJ393" i="16"/>
  <c r="AK393" i="16"/>
  <c r="AJ394" i="16"/>
  <c r="AK394" i="16"/>
  <c r="AJ395" i="16"/>
  <c r="AK395" i="16"/>
  <c r="AJ396" i="16"/>
  <c r="AK396" i="16"/>
  <c r="AJ397" i="16"/>
  <c r="AK397" i="16"/>
  <c r="AJ398" i="16"/>
  <c r="AK398" i="16"/>
  <c r="AJ399" i="16"/>
  <c r="AK399" i="16"/>
  <c r="AJ400" i="16"/>
  <c r="AK400" i="16"/>
  <c r="AJ401" i="16"/>
  <c r="AK401" i="16"/>
  <c r="AJ402" i="16"/>
  <c r="AK402" i="16"/>
  <c r="AJ403" i="16"/>
  <c r="AK403" i="16"/>
  <c r="AJ404" i="16"/>
  <c r="AK404" i="16"/>
  <c r="AJ405" i="16"/>
  <c r="AK405" i="16"/>
  <c r="AJ406" i="16"/>
  <c r="AK406" i="16"/>
  <c r="AJ407" i="16"/>
  <c r="AK407" i="16"/>
  <c r="AJ408" i="16"/>
  <c r="AK408" i="16"/>
  <c r="AJ409" i="16"/>
  <c r="AK409" i="16"/>
  <c r="AJ410" i="16"/>
  <c r="AK410" i="16"/>
  <c r="AJ411" i="16"/>
  <c r="AK411" i="16"/>
  <c r="AJ412" i="16"/>
  <c r="AK412" i="16"/>
  <c r="AJ413" i="16"/>
  <c r="AK413" i="16"/>
  <c r="AJ414" i="16"/>
  <c r="AK414" i="16"/>
  <c r="AJ415" i="16"/>
  <c r="AK415" i="16"/>
  <c r="AJ416" i="16"/>
  <c r="AK416" i="16"/>
  <c r="AJ417" i="16"/>
  <c r="AK417" i="16"/>
  <c r="AJ418" i="16"/>
  <c r="AK418" i="16"/>
  <c r="AJ419" i="16"/>
  <c r="AK419" i="16"/>
  <c r="AJ420" i="16"/>
  <c r="AK420" i="16"/>
  <c r="AJ421" i="16"/>
  <c r="AK421" i="16"/>
  <c r="AJ422" i="16"/>
  <c r="AK422" i="16"/>
  <c r="AJ423" i="16"/>
  <c r="AK423" i="16"/>
  <c r="AJ424" i="16"/>
  <c r="AK424" i="16"/>
  <c r="AJ425" i="16"/>
  <c r="AK425" i="16"/>
  <c r="AJ426" i="16"/>
  <c r="AK426" i="16"/>
  <c r="AJ427" i="16"/>
  <c r="AK427" i="16"/>
  <c r="AJ428" i="16"/>
  <c r="AK428" i="16"/>
  <c r="AJ429" i="16"/>
  <c r="AK429" i="16"/>
  <c r="AJ430" i="16"/>
  <c r="AK430" i="16"/>
  <c r="AJ431" i="16"/>
  <c r="AK431" i="16"/>
  <c r="AJ432" i="16"/>
  <c r="AK432" i="16"/>
  <c r="AJ433" i="16"/>
  <c r="AK433" i="16"/>
  <c r="AJ434" i="16"/>
  <c r="AK434" i="16"/>
  <c r="AJ435" i="16"/>
  <c r="AK435" i="16"/>
  <c r="AJ436" i="16"/>
  <c r="AK436" i="16"/>
  <c r="AJ437" i="16"/>
  <c r="AK437" i="16"/>
  <c r="AJ438" i="16"/>
  <c r="AK438" i="16"/>
  <c r="AJ439" i="16"/>
  <c r="AK439" i="16"/>
  <c r="AJ440" i="16"/>
  <c r="AK440" i="16"/>
  <c r="AJ441" i="16"/>
  <c r="AK441" i="16"/>
  <c r="AJ442" i="16"/>
  <c r="AK442" i="16"/>
  <c r="AJ443" i="16"/>
  <c r="AK443" i="16"/>
  <c r="AJ444" i="16"/>
  <c r="AK444" i="16"/>
  <c r="AJ445" i="16"/>
  <c r="AK445" i="16"/>
  <c r="AJ446" i="16"/>
  <c r="AK446" i="16"/>
  <c r="AJ447" i="16"/>
  <c r="AK447" i="16"/>
  <c r="AJ448" i="16"/>
  <c r="AK448" i="16"/>
  <c r="AJ449" i="16"/>
  <c r="AK449" i="16"/>
  <c r="AJ450" i="16"/>
  <c r="AK450" i="16"/>
  <c r="AJ451" i="16"/>
  <c r="AK451" i="16"/>
  <c r="AJ452" i="16"/>
  <c r="AK452" i="16"/>
  <c r="AJ453" i="16"/>
  <c r="AK453" i="16"/>
  <c r="AJ454" i="16"/>
  <c r="AK454" i="16"/>
  <c r="AJ455" i="16"/>
  <c r="AK455" i="16"/>
  <c r="AJ456" i="16"/>
  <c r="AK456" i="16"/>
  <c r="AJ457" i="16"/>
  <c r="AK457" i="16"/>
  <c r="AJ458" i="16"/>
  <c r="AK458" i="16"/>
  <c r="AJ459" i="16"/>
  <c r="AK459" i="16"/>
  <c r="AJ460" i="16"/>
  <c r="AK460" i="16"/>
  <c r="AJ461" i="16"/>
  <c r="AK461" i="16"/>
  <c r="AJ462" i="16"/>
  <c r="AK462" i="16"/>
  <c r="AJ463" i="16"/>
  <c r="AK463" i="16"/>
  <c r="AJ464" i="16"/>
  <c r="AK464" i="16"/>
  <c r="AJ465" i="16"/>
  <c r="AK465" i="16"/>
  <c r="AJ466" i="16"/>
  <c r="AK466" i="16"/>
  <c r="AJ467" i="16"/>
  <c r="AK467" i="16"/>
  <c r="AJ468" i="16"/>
  <c r="AK468" i="16"/>
  <c r="AJ469" i="16"/>
  <c r="AK469" i="16"/>
  <c r="AJ470" i="16"/>
  <c r="AK470" i="16"/>
  <c r="AJ471" i="16"/>
  <c r="AK471" i="16"/>
  <c r="AJ472" i="16"/>
  <c r="AK472" i="16"/>
  <c r="AJ473" i="16"/>
  <c r="AK473" i="16"/>
  <c r="AJ474" i="16"/>
  <c r="AK474" i="16"/>
  <c r="AJ475" i="16"/>
  <c r="AK475" i="16"/>
  <c r="AJ476" i="16"/>
  <c r="AK476" i="16"/>
  <c r="AJ477" i="16"/>
  <c r="AK477" i="16"/>
  <c r="AJ478" i="16"/>
  <c r="AK478" i="16"/>
  <c r="AJ479" i="16"/>
  <c r="AK479" i="16"/>
  <c r="AJ480" i="16"/>
  <c r="AK480" i="16"/>
  <c r="AJ481" i="16"/>
  <c r="AK481" i="16"/>
  <c r="AJ482" i="16"/>
  <c r="AK482" i="16"/>
  <c r="AJ483" i="16"/>
  <c r="AK483" i="16"/>
  <c r="AJ484" i="16"/>
  <c r="AK484" i="16"/>
  <c r="AJ485" i="16"/>
  <c r="AK485" i="16"/>
  <c r="AJ486" i="16"/>
  <c r="AK486" i="16"/>
  <c r="AJ487" i="16"/>
  <c r="AK487" i="16"/>
  <c r="AJ488" i="16"/>
  <c r="AK488" i="16"/>
  <c r="AJ489" i="16"/>
  <c r="AK489" i="16"/>
  <c r="AJ490" i="16"/>
  <c r="AK490" i="16"/>
  <c r="AJ491" i="16"/>
  <c r="AK491" i="16"/>
  <c r="AJ492" i="16"/>
  <c r="AK492" i="16"/>
  <c r="AJ493" i="16"/>
  <c r="AK493" i="16"/>
  <c r="AJ494" i="16"/>
  <c r="AK494" i="16"/>
  <c r="AJ495" i="16"/>
  <c r="AK495" i="16"/>
  <c r="AJ496" i="16"/>
  <c r="AK496" i="16"/>
  <c r="AJ497" i="16"/>
  <c r="AK497" i="16"/>
  <c r="AJ498" i="16"/>
  <c r="AK498" i="16"/>
  <c r="AJ499" i="16"/>
  <c r="AK499" i="16"/>
  <c r="AJ500" i="16"/>
  <c r="AK500" i="16"/>
  <c r="AJ501" i="16"/>
  <c r="AK501" i="16"/>
  <c r="AJ502" i="16"/>
  <c r="AK502" i="16"/>
  <c r="AJ503" i="16"/>
  <c r="AK503" i="16"/>
  <c r="AJ504" i="16"/>
  <c r="AK504" i="16"/>
  <c r="AJ505" i="16"/>
  <c r="AK505" i="16"/>
  <c r="AJ506" i="16"/>
  <c r="AK506" i="16"/>
  <c r="AJ507" i="16"/>
  <c r="AK507" i="16"/>
  <c r="AJ508" i="16"/>
  <c r="AK508" i="16"/>
  <c r="AJ509" i="16"/>
  <c r="AK509" i="16"/>
  <c r="AJ510" i="16"/>
  <c r="AK510" i="16"/>
  <c r="AJ511" i="16"/>
  <c r="AK511" i="16"/>
  <c r="AJ512" i="16"/>
  <c r="AK512" i="16"/>
  <c r="AJ513" i="16"/>
  <c r="AK513" i="16"/>
  <c r="AJ514" i="16"/>
  <c r="AK514" i="16"/>
  <c r="AJ515" i="16"/>
  <c r="AK515" i="16"/>
  <c r="AJ516" i="16"/>
  <c r="AK516" i="16"/>
  <c r="AJ517" i="16"/>
  <c r="AK517" i="16"/>
  <c r="AJ518" i="16"/>
  <c r="AK518" i="16"/>
  <c r="AJ519" i="16"/>
  <c r="AK519" i="16"/>
  <c r="AJ520" i="16"/>
  <c r="AK520" i="16"/>
  <c r="AJ521" i="16"/>
  <c r="AK521" i="16"/>
  <c r="AJ522" i="16"/>
  <c r="AK522" i="16"/>
  <c r="AJ523" i="16"/>
  <c r="AK523" i="16"/>
  <c r="AJ524" i="16"/>
  <c r="AK524" i="16"/>
  <c r="AJ525" i="16"/>
  <c r="AK525" i="16"/>
  <c r="AJ526" i="16"/>
  <c r="AK526" i="16"/>
  <c r="AJ527" i="16"/>
  <c r="AK527" i="16"/>
  <c r="AJ528" i="16"/>
  <c r="AK528" i="16"/>
  <c r="AJ529" i="16"/>
  <c r="AK529" i="16"/>
  <c r="AJ530" i="16"/>
  <c r="AK530" i="16"/>
  <c r="AJ531" i="16"/>
  <c r="AK531" i="16"/>
  <c r="AJ532" i="16"/>
  <c r="AK532" i="16"/>
  <c r="AJ533" i="16"/>
  <c r="AK533" i="16"/>
  <c r="AJ534" i="16"/>
  <c r="AK534" i="16"/>
  <c r="AJ535" i="16"/>
  <c r="AK535" i="16"/>
  <c r="AJ536" i="16"/>
  <c r="AK536" i="16"/>
  <c r="AJ537" i="16"/>
  <c r="AK537" i="16"/>
  <c r="AJ538" i="16"/>
  <c r="AK538" i="16"/>
  <c r="AJ539" i="16"/>
  <c r="AK539" i="16"/>
  <c r="AJ540" i="16"/>
  <c r="AK540" i="16"/>
  <c r="AJ541" i="16"/>
  <c r="AK541" i="16"/>
  <c r="AJ542" i="16"/>
  <c r="AK542" i="16"/>
  <c r="AJ543" i="16"/>
  <c r="AK543" i="16"/>
  <c r="AJ544" i="16"/>
  <c r="AK544" i="16"/>
  <c r="AJ545" i="16"/>
  <c r="AK545" i="16"/>
  <c r="AJ546" i="16"/>
  <c r="AK546" i="16"/>
  <c r="AJ547" i="16"/>
  <c r="AK547" i="16"/>
  <c r="AJ548" i="16"/>
  <c r="AK548" i="16"/>
  <c r="AJ549" i="16"/>
  <c r="AK549" i="16"/>
  <c r="AJ550" i="16"/>
  <c r="AK550" i="16"/>
  <c r="AJ551" i="16"/>
  <c r="AK551" i="16"/>
  <c r="AJ552" i="16"/>
  <c r="AK552" i="16"/>
  <c r="AJ553" i="16"/>
  <c r="AK553" i="16"/>
  <c r="AJ554" i="16"/>
  <c r="AK554" i="16"/>
  <c r="AJ555" i="16"/>
  <c r="AK555" i="16"/>
  <c r="AJ556" i="16"/>
  <c r="AK556" i="16"/>
  <c r="AJ557" i="16"/>
  <c r="AK557" i="16"/>
  <c r="AJ558" i="16"/>
  <c r="AK558" i="16"/>
  <c r="AJ559" i="16"/>
  <c r="AK559" i="16"/>
  <c r="AJ560" i="16"/>
  <c r="AK560" i="16"/>
  <c r="AJ561" i="16"/>
  <c r="AK561" i="16"/>
  <c r="AJ562" i="16"/>
  <c r="AK562" i="16"/>
  <c r="AJ563" i="16"/>
  <c r="AK563" i="16"/>
  <c r="AJ564" i="16"/>
  <c r="AK564" i="16"/>
  <c r="AJ565" i="16"/>
  <c r="AK565" i="16"/>
  <c r="AJ566" i="16"/>
  <c r="AK566" i="16"/>
  <c r="AJ567" i="16"/>
  <c r="AK567" i="16"/>
  <c r="AJ568" i="16"/>
  <c r="AK568" i="16"/>
  <c r="AJ569" i="16"/>
  <c r="AK569" i="16"/>
  <c r="AJ570" i="16"/>
  <c r="AK570" i="16"/>
  <c r="AJ571" i="16"/>
  <c r="AK571" i="16"/>
  <c r="AJ572" i="16"/>
  <c r="AK572" i="16"/>
  <c r="AJ573" i="16"/>
  <c r="AK573" i="16"/>
  <c r="AJ574" i="16"/>
  <c r="AK574" i="16"/>
  <c r="AJ575" i="16"/>
  <c r="AK575" i="16"/>
  <c r="AJ576" i="16"/>
  <c r="AK576" i="16"/>
  <c r="AJ577" i="16"/>
  <c r="AK577" i="16"/>
  <c r="AJ578" i="16"/>
  <c r="AK578" i="16"/>
  <c r="AJ579" i="16"/>
  <c r="AK579" i="16"/>
  <c r="AJ580" i="16"/>
  <c r="AK580" i="16"/>
  <c r="AJ581" i="16"/>
  <c r="AK581" i="16"/>
  <c r="AJ582" i="16"/>
  <c r="AK582" i="16"/>
  <c r="AJ583" i="16"/>
  <c r="AK583" i="16"/>
  <c r="AJ584" i="16"/>
  <c r="AK584" i="16"/>
  <c r="AJ585" i="16"/>
  <c r="AK585" i="16"/>
  <c r="AJ586" i="16"/>
  <c r="AK586" i="16"/>
  <c r="AJ587" i="16"/>
  <c r="AK587" i="16"/>
  <c r="AJ588" i="16"/>
  <c r="AK588" i="16"/>
  <c r="AJ589" i="16"/>
  <c r="AK589" i="16"/>
  <c r="AJ590" i="16"/>
  <c r="AK590" i="16"/>
  <c r="AJ591" i="16"/>
  <c r="AK591" i="16"/>
  <c r="AJ592" i="16"/>
  <c r="AK592" i="16"/>
  <c r="AJ593" i="16"/>
  <c r="AK593" i="16"/>
  <c r="AJ594" i="16"/>
  <c r="AK594" i="16"/>
  <c r="AJ595" i="16"/>
  <c r="AK595" i="16"/>
  <c r="AJ596" i="16"/>
  <c r="AK596" i="16"/>
  <c r="AJ597" i="16"/>
  <c r="AK597" i="16"/>
  <c r="AJ598" i="16"/>
  <c r="AK598" i="16"/>
  <c r="AJ599" i="16"/>
  <c r="AK599" i="16"/>
  <c r="AJ600" i="16"/>
  <c r="AK600" i="16"/>
  <c r="AJ601" i="16"/>
  <c r="AK601" i="16"/>
  <c r="AJ602" i="16"/>
  <c r="AK602" i="16"/>
  <c r="AJ603" i="16"/>
  <c r="AK603" i="16"/>
  <c r="AJ604" i="16"/>
  <c r="AK604" i="16"/>
  <c r="AJ605" i="16"/>
  <c r="AK605" i="16"/>
  <c r="AJ606" i="16"/>
  <c r="AK606" i="16"/>
  <c r="AJ607" i="16"/>
  <c r="AK607" i="16"/>
  <c r="AJ608" i="16"/>
  <c r="AK608" i="16"/>
  <c r="AJ609" i="16"/>
  <c r="AK609" i="16"/>
  <c r="AJ610" i="16"/>
  <c r="AK610" i="16"/>
  <c r="AJ611" i="16"/>
  <c r="AK611" i="16"/>
  <c r="AJ612" i="16"/>
  <c r="AK612" i="16"/>
  <c r="AJ613" i="16"/>
  <c r="AK613" i="16"/>
  <c r="AJ614" i="16"/>
  <c r="AK614" i="16"/>
  <c r="AJ615" i="16"/>
  <c r="AK615" i="16"/>
  <c r="AJ616" i="16"/>
  <c r="AK616" i="16"/>
  <c r="AJ617" i="16"/>
  <c r="AK617" i="16"/>
  <c r="AJ618" i="16"/>
  <c r="AK618" i="16"/>
  <c r="AJ619" i="16"/>
  <c r="AK619" i="16"/>
  <c r="AJ620" i="16"/>
  <c r="AK620" i="16"/>
  <c r="AJ621" i="16"/>
  <c r="AK621" i="16"/>
  <c r="AJ622" i="16"/>
  <c r="AK622" i="16"/>
  <c r="AJ623" i="16"/>
  <c r="AK623" i="16"/>
  <c r="AJ624" i="16"/>
  <c r="AK624" i="16"/>
  <c r="AJ625" i="16"/>
  <c r="AK625" i="16"/>
  <c r="AJ626" i="16"/>
  <c r="AK626" i="16"/>
  <c r="AJ627" i="16"/>
  <c r="AK627" i="16"/>
  <c r="AJ628" i="16"/>
  <c r="AK628" i="16"/>
  <c r="AJ629" i="16"/>
  <c r="AK629" i="16"/>
  <c r="AJ630" i="16"/>
  <c r="AK630" i="16"/>
  <c r="AJ631" i="16"/>
  <c r="AK631" i="16"/>
  <c r="AJ632" i="16"/>
  <c r="AK632" i="16"/>
  <c r="AJ633" i="16"/>
  <c r="AK633" i="16"/>
  <c r="AJ634" i="16"/>
  <c r="AK634" i="16"/>
  <c r="AJ635" i="16"/>
  <c r="AK635" i="16"/>
  <c r="AJ636" i="16"/>
  <c r="AK636" i="16"/>
  <c r="AJ637" i="16"/>
  <c r="AK637" i="16"/>
  <c r="AJ638" i="16"/>
  <c r="AK638" i="16"/>
  <c r="AJ639" i="16"/>
  <c r="AK639" i="16"/>
  <c r="AJ640" i="16"/>
  <c r="AK640" i="16"/>
  <c r="AJ641" i="16"/>
  <c r="AK641" i="16"/>
  <c r="AJ642" i="16"/>
  <c r="AK642" i="16"/>
  <c r="AJ643" i="16"/>
  <c r="AK643" i="16"/>
  <c r="AJ644" i="16"/>
  <c r="AK644" i="16"/>
  <c r="AJ645" i="16"/>
  <c r="AK645" i="16"/>
  <c r="AJ646" i="16"/>
  <c r="AK646" i="16"/>
  <c r="AJ647" i="16"/>
  <c r="AK647" i="16"/>
  <c r="AJ648" i="16"/>
  <c r="AK648" i="16"/>
  <c r="AJ649" i="16"/>
  <c r="AK649" i="16"/>
  <c r="AJ650" i="16"/>
  <c r="AK650" i="16"/>
  <c r="AJ651" i="16"/>
  <c r="AK651" i="16"/>
  <c r="AJ652" i="16"/>
  <c r="AK652" i="16"/>
  <c r="AJ653" i="16"/>
  <c r="AK653" i="16"/>
  <c r="AJ654" i="16"/>
  <c r="AK654" i="16"/>
  <c r="AJ655" i="16"/>
  <c r="AK655" i="16"/>
  <c r="AJ656" i="16"/>
  <c r="AK656" i="16"/>
  <c r="AJ657" i="16"/>
  <c r="AK657" i="16"/>
  <c r="AJ658" i="16"/>
  <c r="AK658" i="16"/>
  <c r="AJ659" i="16"/>
  <c r="AK659" i="16"/>
  <c r="AJ660" i="16"/>
  <c r="AK660" i="16"/>
  <c r="AJ661" i="16"/>
  <c r="AK661" i="16"/>
  <c r="AJ662" i="16"/>
  <c r="AK662" i="16"/>
  <c r="AJ663" i="16"/>
  <c r="AK663" i="16"/>
  <c r="AJ664" i="16"/>
  <c r="AK664" i="16"/>
  <c r="AJ665" i="16"/>
  <c r="AK665" i="16"/>
  <c r="AJ666" i="16"/>
  <c r="AK666" i="16"/>
  <c r="AJ667" i="16"/>
  <c r="AK667" i="16"/>
  <c r="AJ668" i="16"/>
  <c r="AK668" i="16"/>
  <c r="AJ669" i="16"/>
  <c r="AK669" i="16"/>
  <c r="AJ670" i="16"/>
  <c r="AK670" i="16"/>
  <c r="AJ671" i="16"/>
  <c r="AK671" i="16"/>
  <c r="AJ672" i="16"/>
  <c r="AK672" i="16"/>
  <c r="AJ673" i="16"/>
  <c r="AK673" i="16"/>
  <c r="AJ674" i="16"/>
  <c r="AK674" i="16"/>
  <c r="AJ675" i="16"/>
  <c r="AK675" i="16"/>
  <c r="AJ676" i="16"/>
  <c r="AK676" i="16"/>
  <c r="AJ677" i="16"/>
  <c r="AK677" i="16"/>
  <c r="AJ678" i="16"/>
  <c r="AK678" i="16"/>
  <c r="AJ679" i="16"/>
  <c r="AK679" i="16"/>
  <c r="AJ680" i="16"/>
  <c r="AK680" i="16"/>
  <c r="AJ681" i="16"/>
  <c r="AK681" i="16"/>
  <c r="AJ682" i="16"/>
  <c r="AK682" i="16"/>
  <c r="AJ683" i="16"/>
  <c r="AK683" i="16"/>
  <c r="AJ684" i="16"/>
  <c r="AK684" i="16"/>
  <c r="AJ685" i="16"/>
  <c r="AK685" i="16"/>
  <c r="AJ686" i="16"/>
  <c r="AK686" i="16"/>
  <c r="AJ687" i="16"/>
  <c r="AK687" i="16"/>
  <c r="AJ688" i="16"/>
  <c r="AK688" i="16"/>
  <c r="AJ689" i="16"/>
  <c r="AK689" i="16"/>
  <c r="AJ690" i="16"/>
  <c r="AK690" i="16"/>
  <c r="AJ691" i="16"/>
  <c r="AK691" i="16"/>
  <c r="AJ692" i="16"/>
  <c r="AK692" i="16"/>
  <c r="AJ693" i="16"/>
  <c r="AK693" i="16"/>
  <c r="AJ694" i="16"/>
  <c r="AK694" i="16"/>
  <c r="AJ695" i="16"/>
  <c r="AK695" i="16"/>
  <c r="AJ696" i="16"/>
  <c r="AK696" i="16"/>
  <c r="AJ697" i="16"/>
  <c r="AK697" i="16"/>
  <c r="AJ698" i="16"/>
  <c r="AK698" i="16"/>
  <c r="AJ699" i="16"/>
  <c r="AK699" i="16"/>
  <c r="AJ700" i="16"/>
  <c r="AK700" i="16"/>
  <c r="AJ701" i="16"/>
  <c r="AK701" i="16"/>
  <c r="AJ702" i="16"/>
  <c r="AK702" i="16"/>
  <c r="AJ703" i="16"/>
  <c r="AK703" i="16"/>
  <c r="AJ704" i="16"/>
  <c r="AK704" i="16"/>
  <c r="AJ705" i="16"/>
  <c r="AK705" i="16"/>
  <c r="AJ706" i="16"/>
  <c r="AK706" i="16"/>
  <c r="AJ707" i="16"/>
  <c r="AK707" i="16"/>
  <c r="AJ708" i="16"/>
  <c r="AK708" i="16"/>
  <c r="AJ709" i="16"/>
  <c r="AK709" i="16"/>
  <c r="AJ710" i="16"/>
  <c r="AK710" i="16"/>
  <c r="AJ711" i="16"/>
  <c r="AK711" i="16"/>
  <c r="AJ712" i="16"/>
  <c r="AK712" i="16"/>
  <c r="AJ713" i="16"/>
  <c r="AK713" i="16"/>
  <c r="AJ714" i="16"/>
  <c r="AK714" i="16"/>
  <c r="AJ715" i="16"/>
  <c r="AK715" i="16"/>
  <c r="AJ716" i="16"/>
  <c r="AK716" i="16"/>
  <c r="AJ717" i="16"/>
  <c r="AK717" i="16"/>
  <c r="AJ718" i="16"/>
  <c r="AK718" i="16"/>
  <c r="AJ719" i="16"/>
  <c r="AK719" i="16"/>
  <c r="AJ720" i="16"/>
  <c r="AK720" i="16"/>
  <c r="AJ721" i="16"/>
  <c r="AK721" i="16"/>
  <c r="AJ722" i="16"/>
  <c r="AK722" i="16"/>
  <c r="AJ723" i="16"/>
  <c r="AK723" i="16"/>
  <c r="AJ724" i="16"/>
  <c r="AK724" i="16"/>
  <c r="AJ725" i="16"/>
  <c r="AK725" i="16"/>
  <c r="AJ726" i="16"/>
  <c r="AK726" i="16"/>
  <c r="AJ727" i="16"/>
  <c r="AK727" i="16"/>
  <c r="AJ728" i="16"/>
  <c r="AK728" i="16"/>
  <c r="AJ729" i="16"/>
  <c r="AK729" i="16"/>
  <c r="AJ730" i="16"/>
  <c r="AK730" i="16"/>
  <c r="AJ731" i="16"/>
  <c r="AK731" i="16"/>
  <c r="AJ732" i="16"/>
  <c r="AK732" i="16"/>
  <c r="AJ733" i="16"/>
  <c r="AK733" i="16"/>
  <c r="AJ734" i="16"/>
  <c r="AK734" i="16"/>
  <c r="AJ735" i="16"/>
  <c r="AK735" i="16"/>
  <c r="AJ736" i="16"/>
  <c r="AK736" i="16"/>
  <c r="AJ737" i="16"/>
  <c r="AK737" i="16"/>
  <c r="AJ738" i="16"/>
  <c r="AK738" i="16"/>
  <c r="AJ739" i="16"/>
  <c r="AK739" i="16"/>
  <c r="AJ740" i="16"/>
  <c r="AK740" i="16"/>
  <c r="AJ741" i="16"/>
  <c r="AK741" i="16"/>
  <c r="AJ742" i="16"/>
  <c r="AK742" i="16"/>
  <c r="AJ743" i="16"/>
  <c r="AK743" i="16"/>
  <c r="AJ744" i="16"/>
  <c r="AK744" i="16"/>
  <c r="AJ745" i="16"/>
  <c r="AK745" i="16"/>
  <c r="AJ746" i="16"/>
  <c r="AK746" i="16"/>
  <c r="AJ747" i="16"/>
  <c r="AK747" i="16"/>
  <c r="AJ748" i="16"/>
  <c r="AK748" i="16"/>
  <c r="AJ749" i="16"/>
  <c r="AK749" i="16"/>
  <c r="AJ750" i="16"/>
  <c r="AK750" i="16"/>
  <c r="AJ751" i="16"/>
  <c r="AK751" i="16"/>
  <c r="AJ752" i="16"/>
  <c r="AK752" i="16"/>
  <c r="AJ753" i="16"/>
  <c r="AK753" i="16"/>
  <c r="AJ754" i="16"/>
  <c r="AK754" i="16"/>
  <c r="AJ755" i="16"/>
  <c r="AK755" i="16"/>
  <c r="AJ756" i="16"/>
  <c r="AK756" i="16"/>
  <c r="AJ757" i="16"/>
  <c r="AK757" i="16"/>
  <c r="AJ758" i="16"/>
  <c r="AK758" i="16"/>
  <c r="AJ759" i="16"/>
  <c r="AK759" i="16"/>
  <c r="AJ760" i="16"/>
  <c r="AK760" i="16"/>
  <c r="AJ761" i="16"/>
  <c r="AK761" i="16"/>
  <c r="AJ762" i="16"/>
  <c r="AK762" i="16"/>
  <c r="AJ763" i="16"/>
  <c r="AK763" i="16"/>
  <c r="AJ764" i="16"/>
  <c r="AK764" i="16"/>
  <c r="AJ765" i="16"/>
  <c r="AK765" i="16"/>
  <c r="AJ766" i="16"/>
  <c r="AK766" i="16"/>
  <c r="AJ767" i="16"/>
  <c r="AK767" i="16"/>
  <c r="AJ768" i="16"/>
  <c r="AK768" i="16"/>
  <c r="AJ769" i="16"/>
  <c r="AK769" i="16"/>
  <c r="AJ770" i="16"/>
  <c r="AK770" i="16"/>
  <c r="AJ771" i="16"/>
  <c r="AK771" i="16"/>
  <c r="AJ772" i="16"/>
  <c r="AK772" i="16"/>
  <c r="AJ773" i="16"/>
  <c r="AK773" i="16"/>
  <c r="AJ774" i="16"/>
  <c r="AK774" i="16"/>
  <c r="AJ775" i="16"/>
  <c r="AK775" i="16"/>
  <c r="AJ776" i="16"/>
  <c r="AK776" i="16"/>
  <c r="AJ777" i="16"/>
  <c r="AK777" i="16"/>
  <c r="AJ778" i="16"/>
  <c r="AK778" i="16"/>
  <c r="AJ779" i="16"/>
  <c r="AK779" i="16"/>
  <c r="AJ780" i="16"/>
  <c r="AK780" i="16"/>
  <c r="AJ781" i="16"/>
  <c r="AK781" i="16"/>
  <c r="AJ782" i="16"/>
  <c r="AK782" i="16"/>
  <c r="AJ783" i="16"/>
  <c r="AK783" i="16"/>
  <c r="AJ784" i="16"/>
  <c r="AK784" i="16"/>
  <c r="AJ785" i="16"/>
  <c r="AK785" i="16"/>
  <c r="AJ786" i="16"/>
  <c r="AK786" i="16"/>
  <c r="AJ787" i="16"/>
  <c r="AK787" i="16"/>
  <c r="AJ788" i="16"/>
  <c r="AK788" i="16"/>
  <c r="AJ789" i="16"/>
  <c r="AK789" i="16"/>
  <c r="AJ790" i="16"/>
  <c r="AK790" i="16"/>
  <c r="AJ791" i="16"/>
  <c r="AK791" i="16"/>
  <c r="AJ792" i="16"/>
  <c r="AK792" i="16"/>
  <c r="AJ793" i="16"/>
  <c r="AK793" i="16"/>
  <c r="AJ794" i="16"/>
  <c r="AK794" i="16"/>
  <c r="AJ795" i="16"/>
  <c r="AK795" i="16"/>
  <c r="AJ796" i="16"/>
  <c r="AK796" i="16"/>
  <c r="AJ797" i="16"/>
  <c r="AK797" i="16"/>
  <c r="AJ798" i="16"/>
  <c r="AK798" i="16"/>
  <c r="AJ799" i="16"/>
  <c r="AK799" i="16"/>
  <c r="AJ800" i="16"/>
  <c r="AK800" i="16"/>
  <c r="AJ801" i="16"/>
  <c r="AK801" i="16"/>
  <c r="AJ802" i="16"/>
  <c r="AK802" i="16"/>
  <c r="AJ803" i="16"/>
  <c r="AK803" i="16"/>
  <c r="AJ804" i="16"/>
  <c r="AK804" i="16"/>
  <c r="AJ805" i="16"/>
  <c r="AK805" i="16"/>
  <c r="AJ806" i="16"/>
  <c r="AK806" i="16"/>
  <c r="AJ807" i="16"/>
  <c r="AK807" i="16"/>
  <c r="AJ808" i="16"/>
  <c r="AK808" i="16"/>
  <c r="AJ809" i="16"/>
  <c r="AK809" i="16"/>
  <c r="AJ810" i="16"/>
  <c r="AK810" i="16"/>
  <c r="AJ811" i="16"/>
  <c r="AK811" i="16"/>
  <c r="AJ812" i="16"/>
  <c r="AK812" i="16"/>
  <c r="AJ813" i="16"/>
  <c r="AK813" i="16"/>
  <c r="AJ814" i="16"/>
  <c r="AK814" i="16"/>
  <c r="AJ815" i="16"/>
  <c r="AK815" i="16"/>
  <c r="AJ816" i="16"/>
  <c r="AK816" i="16"/>
  <c r="AJ817" i="16"/>
  <c r="AK817" i="16"/>
  <c r="AJ818" i="16"/>
  <c r="AK818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G43" i="16"/>
  <c r="AG44" i="16"/>
  <c r="AG45" i="16"/>
  <c r="AG46" i="16"/>
  <c r="AG47" i="16"/>
  <c r="AG48" i="16"/>
  <c r="AG49" i="16"/>
  <c r="AG50" i="16"/>
  <c r="AG51" i="16"/>
  <c r="AG52" i="16"/>
  <c r="AG53" i="16"/>
  <c r="AG54" i="16"/>
  <c r="AG55" i="16"/>
  <c r="AG56" i="16"/>
  <c r="AG57" i="16"/>
  <c r="AG58" i="16"/>
  <c r="AG59" i="16"/>
  <c r="AG60" i="16"/>
  <c r="AG61" i="16"/>
  <c r="AG62" i="16"/>
  <c r="AG63" i="16"/>
  <c r="AG64" i="16"/>
  <c r="AG65" i="16"/>
  <c r="AG66" i="16"/>
  <c r="AG67" i="16"/>
  <c r="AG68" i="16"/>
  <c r="AG69" i="16"/>
  <c r="AG70" i="16"/>
  <c r="AG71" i="16"/>
  <c r="AG72" i="16"/>
  <c r="AG73" i="16"/>
  <c r="AG74" i="16"/>
  <c r="AG75" i="16"/>
  <c r="AG76" i="16"/>
  <c r="AG77" i="16"/>
  <c r="AG78" i="16"/>
  <c r="AG79" i="16"/>
  <c r="AG80" i="16"/>
  <c r="AG81" i="16"/>
  <c r="AG82" i="16"/>
  <c r="AG83" i="16"/>
  <c r="AG84" i="16"/>
  <c r="AG85" i="16"/>
  <c r="AG86" i="16"/>
  <c r="AG87" i="16"/>
  <c r="AG88" i="16"/>
  <c r="AG89" i="16"/>
  <c r="AG90" i="16"/>
  <c r="AG91" i="16"/>
  <c r="AG92" i="16"/>
  <c r="AG93" i="16"/>
  <c r="AG94" i="16"/>
  <c r="AG95" i="16"/>
  <c r="AG96" i="16"/>
  <c r="AG97" i="16"/>
  <c r="AG98" i="16"/>
  <c r="AG99" i="16"/>
  <c r="AG100" i="16"/>
  <c r="AG101" i="16"/>
  <c r="AG102" i="16"/>
  <c r="AG103" i="16"/>
  <c r="AG104" i="16"/>
  <c r="AG105" i="16"/>
  <c r="AG106" i="16"/>
  <c r="AG107" i="16"/>
  <c r="AG108" i="16"/>
  <c r="AG109" i="16"/>
  <c r="AG110" i="16"/>
  <c r="AG111" i="16"/>
  <c r="AG112" i="16"/>
  <c r="AG113" i="16"/>
  <c r="AG114" i="16"/>
  <c r="AG115" i="16"/>
  <c r="AG116" i="16"/>
  <c r="AG117" i="16"/>
  <c r="AG118" i="16"/>
  <c r="AG119" i="16"/>
  <c r="AG120" i="16"/>
  <c r="AG121" i="16"/>
  <c r="AG122" i="16"/>
  <c r="AG123" i="16"/>
  <c r="AG124" i="16"/>
  <c r="AG125" i="16"/>
  <c r="AG126" i="16"/>
  <c r="AG127" i="16"/>
  <c r="AG128" i="16"/>
  <c r="AG129" i="16"/>
  <c r="AG130" i="16"/>
  <c r="AG131" i="16"/>
  <c r="AG132" i="16"/>
  <c r="AG133" i="16"/>
  <c r="AG134" i="16"/>
  <c r="AG135" i="16"/>
  <c r="AG136" i="16"/>
  <c r="AG137" i="16"/>
  <c r="AG138" i="16"/>
  <c r="AG139" i="16"/>
  <c r="AG140" i="16"/>
  <c r="AG141" i="16"/>
  <c r="AG142" i="16"/>
  <c r="AG143" i="16"/>
  <c r="AG144" i="16"/>
  <c r="AG145" i="16"/>
  <c r="AG146" i="16"/>
  <c r="AG147" i="16"/>
  <c r="AG148" i="16"/>
  <c r="AG149" i="16"/>
  <c r="AG150" i="16"/>
  <c r="AG151" i="16"/>
  <c r="AG152" i="16"/>
  <c r="AG153" i="16"/>
  <c r="AG154" i="16"/>
  <c r="AG155" i="16"/>
  <c r="AG156" i="16"/>
  <c r="AG157" i="16"/>
  <c r="AG158" i="16"/>
  <c r="AG159" i="16"/>
  <c r="AG160" i="16"/>
  <c r="AG161" i="16"/>
  <c r="AG162" i="16"/>
  <c r="AG163" i="16"/>
  <c r="AG164" i="16"/>
  <c r="AG165" i="16"/>
  <c r="AG166" i="16"/>
  <c r="AG167" i="16"/>
  <c r="AG168" i="16"/>
  <c r="AG169" i="16"/>
  <c r="AG170" i="16"/>
  <c r="AG171" i="16"/>
  <c r="AG172" i="16"/>
  <c r="AG173" i="16"/>
  <c r="AG174" i="16"/>
  <c r="AG175" i="16"/>
  <c r="AG176" i="16"/>
  <c r="AG177" i="16"/>
  <c r="AG178" i="16"/>
  <c r="AG179" i="16"/>
  <c r="AG180" i="16"/>
  <c r="AG181" i="16"/>
  <c r="AG182" i="16"/>
  <c r="AG183" i="16"/>
  <c r="AG184" i="16"/>
  <c r="AG185" i="16"/>
  <c r="AG186" i="16"/>
  <c r="AG187" i="16"/>
  <c r="AG188" i="16"/>
  <c r="AG189" i="16"/>
  <c r="AG190" i="16"/>
  <c r="AG191" i="16"/>
  <c r="AG192" i="16"/>
  <c r="AG193" i="16"/>
  <c r="AG194" i="16"/>
  <c r="AG195" i="16"/>
  <c r="AG196" i="16"/>
  <c r="AG197" i="16"/>
  <c r="AG198" i="16"/>
  <c r="AG199" i="16"/>
  <c r="AG200" i="16"/>
  <c r="AG201" i="16"/>
  <c r="AG202" i="16"/>
  <c r="AG203" i="16"/>
  <c r="AG204" i="16"/>
  <c r="AG205" i="16"/>
  <c r="AG206" i="16"/>
  <c r="AG207" i="16"/>
  <c r="AG208" i="16"/>
  <c r="AG209" i="16"/>
  <c r="AG210" i="16"/>
  <c r="AG211" i="16"/>
  <c r="AG212" i="16"/>
  <c r="AG213" i="16"/>
  <c r="AG214" i="16"/>
  <c r="AG215" i="16"/>
  <c r="AG216" i="16"/>
  <c r="AG217" i="16"/>
  <c r="AG218" i="16"/>
  <c r="AG219" i="16"/>
  <c r="AG220" i="16"/>
  <c r="AG221" i="16"/>
  <c r="AG222" i="16"/>
  <c r="AG223" i="16"/>
  <c r="AG224" i="16"/>
  <c r="AG225" i="16"/>
  <c r="AG226" i="16"/>
  <c r="AG227" i="16"/>
  <c r="AG228" i="16"/>
  <c r="AG229" i="16"/>
  <c r="AG230" i="16"/>
  <c r="AG231" i="16"/>
  <c r="AG232" i="16"/>
  <c r="AG233" i="16"/>
  <c r="AG234" i="16"/>
  <c r="AG235" i="16"/>
  <c r="AG236" i="16"/>
  <c r="AG237" i="16"/>
  <c r="AG238" i="16"/>
  <c r="AG239" i="16"/>
  <c r="AG240" i="16"/>
  <c r="AG241" i="16"/>
  <c r="AG242" i="16"/>
  <c r="AG243" i="16"/>
  <c r="AG244" i="16"/>
  <c r="AG245" i="16"/>
  <c r="AG246" i="16"/>
  <c r="AG247" i="16"/>
  <c r="AG248" i="16"/>
  <c r="AG249" i="16"/>
  <c r="AG250" i="16"/>
  <c r="AG251" i="16"/>
  <c r="AG252" i="16"/>
  <c r="AG253" i="16"/>
  <c r="AG254" i="16"/>
  <c r="AG255" i="16"/>
  <c r="AG256" i="16"/>
  <c r="AG257" i="16"/>
  <c r="AG258" i="16"/>
  <c r="AG259" i="16"/>
  <c r="AG260" i="16"/>
  <c r="AG261" i="16"/>
  <c r="AG262" i="16"/>
  <c r="AG263" i="16"/>
  <c r="AG264" i="16"/>
  <c r="AG265" i="16"/>
  <c r="AG266" i="16"/>
  <c r="AG267" i="16"/>
  <c r="AG268" i="16"/>
  <c r="AG269" i="16"/>
  <c r="AG270" i="16"/>
  <c r="AG271" i="16"/>
  <c r="AG272" i="16"/>
  <c r="AG273" i="16"/>
  <c r="AG274" i="16"/>
  <c r="AG275" i="16"/>
  <c r="AG276" i="16"/>
  <c r="AG277" i="16"/>
  <c r="AG278" i="16"/>
  <c r="AG279" i="16"/>
  <c r="AG280" i="16"/>
  <c r="AG281" i="16"/>
  <c r="AG282" i="16"/>
  <c r="AG283" i="16"/>
  <c r="AG284" i="16"/>
  <c r="AG285" i="16"/>
  <c r="AG286" i="16"/>
  <c r="AG287" i="16"/>
  <c r="AG288" i="16"/>
  <c r="AG289" i="16"/>
  <c r="AG290" i="16"/>
  <c r="AG291" i="16"/>
  <c r="AG292" i="16"/>
  <c r="AG293" i="16"/>
  <c r="AG294" i="16"/>
  <c r="AG295" i="16"/>
  <c r="AG296" i="16"/>
  <c r="AG297" i="16"/>
  <c r="AG298" i="16"/>
  <c r="AG299" i="16"/>
  <c r="AG300" i="16"/>
  <c r="AG301" i="16"/>
  <c r="AG302" i="16"/>
  <c r="AG303" i="16"/>
  <c r="AG304" i="16"/>
  <c r="AG305" i="16"/>
  <c r="AG306" i="16"/>
  <c r="AG307" i="16"/>
  <c r="AG308" i="16"/>
  <c r="AG309" i="16"/>
  <c r="AG310" i="16"/>
  <c r="AG311" i="16"/>
  <c r="AG312" i="16"/>
  <c r="AG313" i="16"/>
  <c r="AG314" i="16"/>
  <c r="AG315" i="16"/>
  <c r="AG316" i="16"/>
  <c r="AG317" i="16"/>
  <c r="AG318" i="16"/>
  <c r="AG319" i="16"/>
  <c r="AG320" i="16"/>
  <c r="AG321" i="16"/>
  <c r="AG322" i="16"/>
  <c r="AG323" i="16"/>
  <c r="AG324" i="16"/>
  <c r="AG325" i="16"/>
  <c r="AG326" i="16"/>
  <c r="AG327" i="16"/>
  <c r="AG328" i="16"/>
  <c r="AG329" i="16"/>
  <c r="AG330" i="16"/>
  <c r="AG331" i="16"/>
  <c r="AG332" i="16"/>
  <c r="AG333" i="16"/>
  <c r="AG334" i="16"/>
  <c r="AG335" i="16"/>
  <c r="AG336" i="16"/>
  <c r="AG337" i="16"/>
  <c r="AG338" i="16"/>
  <c r="AG339" i="16"/>
  <c r="AG340" i="16"/>
  <c r="AG341" i="16"/>
  <c r="AG342" i="16"/>
  <c r="AG343" i="16"/>
  <c r="AG344" i="16"/>
  <c r="AG345" i="16"/>
  <c r="AG346" i="16"/>
  <c r="AG347" i="16"/>
  <c r="AG348" i="16"/>
  <c r="AG349" i="16"/>
  <c r="AG350" i="16"/>
  <c r="AG351" i="16"/>
  <c r="AG352" i="16"/>
  <c r="AG353" i="16"/>
  <c r="AG354" i="16"/>
  <c r="AG355" i="16"/>
  <c r="AG356" i="16"/>
  <c r="AG357" i="16"/>
  <c r="AG358" i="16"/>
  <c r="AG359" i="16"/>
  <c r="AG360" i="16"/>
  <c r="AG361" i="16"/>
  <c r="AG362" i="16"/>
  <c r="AG363" i="16"/>
  <c r="AG364" i="16"/>
  <c r="AG365" i="16"/>
  <c r="AG366" i="16"/>
  <c r="AG367" i="16"/>
  <c r="AG368" i="16"/>
  <c r="AG369" i="16"/>
  <c r="AG370" i="16"/>
  <c r="AG371" i="16"/>
  <c r="AG372" i="16"/>
  <c r="AG373" i="16"/>
  <c r="AG374" i="16"/>
  <c r="AG375" i="16"/>
  <c r="AG376" i="16"/>
  <c r="AG377" i="16"/>
  <c r="AG378" i="16"/>
  <c r="AG379" i="16"/>
  <c r="AG380" i="16"/>
  <c r="AG381" i="16"/>
  <c r="AG382" i="16"/>
  <c r="AG383" i="16"/>
  <c r="AG384" i="16"/>
  <c r="AG385" i="16"/>
  <c r="AG386" i="16"/>
  <c r="AG387" i="16"/>
  <c r="AG388" i="16"/>
  <c r="AG389" i="16"/>
  <c r="AG390" i="16"/>
  <c r="AG391" i="16"/>
  <c r="AG392" i="16"/>
  <c r="AG393" i="16"/>
  <c r="AG394" i="16"/>
  <c r="AG395" i="16"/>
  <c r="AG396" i="16"/>
  <c r="AG397" i="16"/>
  <c r="AG398" i="16"/>
  <c r="AG399" i="16"/>
  <c r="AG400" i="16"/>
  <c r="AG401" i="16"/>
  <c r="AG402" i="16"/>
  <c r="AG403" i="16"/>
  <c r="AG404" i="16"/>
  <c r="AG405" i="16"/>
  <c r="AG406" i="16"/>
  <c r="AG407" i="16"/>
  <c r="AG408" i="16"/>
  <c r="AG409" i="16"/>
  <c r="AG410" i="16"/>
  <c r="AG411" i="16"/>
  <c r="AG412" i="16"/>
  <c r="AG413" i="16"/>
  <c r="AG414" i="16"/>
  <c r="AG415" i="16"/>
  <c r="AG416" i="16"/>
  <c r="AG417" i="16"/>
  <c r="AG418" i="16"/>
  <c r="AG419" i="16"/>
  <c r="AG420" i="16"/>
  <c r="AG421" i="16"/>
  <c r="AG422" i="16"/>
  <c r="AG423" i="16"/>
  <c r="AG424" i="16"/>
  <c r="AG425" i="16"/>
  <c r="AG426" i="16"/>
  <c r="AG427" i="16"/>
  <c r="AG428" i="16"/>
  <c r="AG429" i="16"/>
  <c r="AG430" i="16"/>
  <c r="AG431" i="16"/>
  <c r="AG432" i="16"/>
  <c r="AG433" i="16"/>
  <c r="AG434" i="16"/>
  <c r="AG435" i="16"/>
  <c r="AG436" i="16"/>
  <c r="AG437" i="16"/>
  <c r="AG438" i="16"/>
  <c r="AG439" i="16"/>
  <c r="AG440" i="16"/>
  <c r="AG441" i="16"/>
  <c r="AG442" i="16"/>
  <c r="AG443" i="16"/>
  <c r="AG444" i="16"/>
  <c r="AG445" i="16"/>
  <c r="AG446" i="16"/>
  <c r="AG447" i="16"/>
  <c r="AG448" i="16"/>
  <c r="AG449" i="16"/>
  <c r="AG450" i="16"/>
  <c r="AG451" i="16"/>
  <c r="AG452" i="16"/>
  <c r="AG453" i="16"/>
  <c r="AG454" i="16"/>
  <c r="AG455" i="16"/>
  <c r="AG456" i="16"/>
  <c r="AG457" i="16"/>
  <c r="AG458" i="16"/>
  <c r="AG459" i="16"/>
  <c r="AG460" i="16"/>
  <c r="AG461" i="16"/>
  <c r="AG462" i="16"/>
  <c r="AG463" i="16"/>
  <c r="AG464" i="16"/>
  <c r="AG465" i="16"/>
  <c r="AG466" i="16"/>
  <c r="AG467" i="16"/>
  <c r="AG468" i="16"/>
  <c r="AG469" i="16"/>
  <c r="AG470" i="16"/>
  <c r="AG471" i="16"/>
  <c r="AG472" i="16"/>
  <c r="AG473" i="16"/>
  <c r="AG474" i="16"/>
  <c r="AG475" i="16"/>
  <c r="AG476" i="16"/>
  <c r="AG477" i="16"/>
  <c r="AG478" i="16"/>
  <c r="AG479" i="16"/>
  <c r="AG480" i="16"/>
  <c r="AG481" i="16"/>
  <c r="AG482" i="16"/>
  <c r="AG483" i="16"/>
  <c r="AG484" i="16"/>
  <c r="AG485" i="16"/>
  <c r="AG486" i="16"/>
  <c r="AG487" i="16"/>
  <c r="AG488" i="16"/>
  <c r="AG489" i="16"/>
  <c r="AG490" i="16"/>
  <c r="AG491" i="16"/>
  <c r="AG492" i="16"/>
  <c r="AG493" i="16"/>
  <c r="AG494" i="16"/>
  <c r="AG495" i="16"/>
  <c r="AG496" i="16"/>
  <c r="AG497" i="16"/>
  <c r="AG498" i="16"/>
  <c r="AG499" i="16"/>
  <c r="AG500" i="16"/>
  <c r="AG501" i="16"/>
  <c r="AG502" i="16"/>
  <c r="AG503" i="16"/>
  <c r="AG504" i="16"/>
  <c r="AG505" i="16"/>
  <c r="AG506" i="16"/>
  <c r="AG507" i="16"/>
  <c r="AG508" i="16"/>
  <c r="AG509" i="16"/>
  <c r="AG510" i="16"/>
  <c r="AG511" i="16"/>
  <c r="AG512" i="16"/>
  <c r="AG513" i="16"/>
  <c r="AG514" i="16"/>
  <c r="AG515" i="16"/>
  <c r="AG516" i="16"/>
  <c r="AG517" i="16"/>
  <c r="AG518" i="16"/>
  <c r="AG519" i="16"/>
  <c r="AG520" i="16"/>
  <c r="AG521" i="16"/>
  <c r="AG522" i="16"/>
  <c r="AG523" i="16"/>
  <c r="AG524" i="16"/>
  <c r="AG525" i="16"/>
  <c r="AG526" i="16"/>
  <c r="AG527" i="16"/>
  <c r="AG528" i="16"/>
  <c r="AG529" i="16"/>
  <c r="AG530" i="16"/>
  <c r="AG531" i="16"/>
  <c r="AG532" i="16"/>
  <c r="AG533" i="16"/>
  <c r="AG534" i="16"/>
  <c r="AG535" i="16"/>
  <c r="AG536" i="16"/>
  <c r="AG537" i="16"/>
  <c r="AG538" i="16"/>
  <c r="AG539" i="16"/>
  <c r="AG540" i="16"/>
  <c r="AG541" i="16"/>
  <c r="AG542" i="16"/>
  <c r="AG543" i="16"/>
  <c r="AG544" i="16"/>
  <c r="AG545" i="16"/>
  <c r="AG546" i="16"/>
  <c r="AG547" i="16"/>
  <c r="AG548" i="16"/>
  <c r="AG549" i="16"/>
  <c r="AG550" i="16"/>
  <c r="AG551" i="16"/>
  <c r="AG552" i="16"/>
  <c r="AG553" i="16"/>
  <c r="AG554" i="16"/>
  <c r="AG555" i="16"/>
  <c r="AG556" i="16"/>
  <c r="AG557" i="16"/>
  <c r="AG558" i="16"/>
  <c r="AG559" i="16"/>
  <c r="AG560" i="16"/>
  <c r="AG561" i="16"/>
  <c r="AG562" i="16"/>
  <c r="AG563" i="16"/>
  <c r="AG564" i="16"/>
  <c r="AG565" i="16"/>
  <c r="AG566" i="16"/>
  <c r="AG567" i="16"/>
  <c r="AG568" i="16"/>
  <c r="AG569" i="16"/>
  <c r="AG570" i="16"/>
  <c r="AG571" i="16"/>
  <c r="AG572" i="16"/>
  <c r="AG573" i="16"/>
  <c r="AG574" i="16"/>
  <c r="AG575" i="16"/>
  <c r="AG576" i="16"/>
  <c r="AG577" i="16"/>
  <c r="AG578" i="16"/>
  <c r="AG579" i="16"/>
  <c r="AG580" i="16"/>
  <c r="AG581" i="16"/>
  <c r="AG582" i="16"/>
  <c r="AG583" i="16"/>
  <c r="AG584" i="16"/>
  <c r="AG585" i="16"/>
  <c r="AG586" i="16"/>
  <c r="AG587" i="16"/>
  <c r="AG588" i="16"/>
  <c r="AG589" i="16"/>
  <c r="AG590" i="16"/>
  <c r="AG591" i="16"/>
  <c r="AG592" i="16"/>
  <c r="AG593" i="16"/>
  <c r="AG594" i="16"/>
  <c r="AG595" i="16"/>
  <c r="AG596" i="16"/>
  <c r="AG597" i="16"/>
  <c r="AG598" i="16"/>
  <c r="AG599" i="16"/>
  <c r="AG600" i="16"/>
  <c r="AG601" i="16"/>
  <c r="AG602" i="16"/>
  <c r="AG603" i="16"/>
  <c r="AG604" i="16"/>
  <c r="AG605" i="16"/>
  <c r="AG606" i="16"/>
  <c r="AG607" i="16"/>
  <c r="AG608" i="16"/>
  <c r="AG609" i="16"/>
  <c r="AG610" i="16"/>
  <c r="AG611" i="16"/>
  <c r="AG612" i="16"/>
  <c r="AG613" i="16"/>
  <c r="AG614" i="16"/>
  <c r="AG615" i="16"/>
  <c r="AG616" i="16"/>
  <c r="AG617" i="16"/>
  <c r="AG618" i="16"/>
  <c r="AG619" i="16"/>
  <c r="AG620" i="16"/>
  <c r="AG621" i="16"/>
  <c r="AG622" i="16"/>
  <c r="AG623" i="16"/>
  <c r="AG624" i="16"/>
  <c r="AG625" i="16"/>
  <c r="AG626" i="16"/>
  <c r="AG627" i="16"/>
  <c r="AG628" i="16"/>
  <c r="AG629" i="16"/>
  <c r="AG630" i="16"/>
  <c r="AG631" i="16"/>
  <c r="AG632" i="16"/>
  <c r="AG633" i="16"/>
  <c r="AG634" i="16"/>
  <c r="AG635" i="16"/>
  <c r="AG636" i="16"/>
  <c r="AG637" i="16"/>
  <c r="AG638" i="16"/>
  <c r="AG639" i="16"/>
  <c r="AG640" i="16"/>
  <c r="AG641" i="16"/>
  <c r="AG642" i="16"/>
  <c r="AG643" i="16"/>
  <c r="AG644" i="16"/>
  <c r="AG645" i="16"/>
  <c r="AG646" i="16"/>
  <c r="AG647" i="16"/>
  <c r="AG648" i="16"/>
  <c r="AG649" i="16"/>
  <c r="AG650" i="16"/>
  <c r="AG651" i="16"/>
  <c r="AG652" i="16"/>
  <c r="AG653" i="16"/>
  <c r="AG654" i="16"/>
  <c r="AG655" i="16"/>
  <c r="AG656" i="16"/>
  <c r="AG657" i="16"/>
  <c r="AG658" i="16"/>
  <c r="AG659" i="16"/>
  <c r="AG660" i="16"/>
  <c r="AG661" i="16"/>
  <c r="AG662" i="16"/>
  <c r="AG663" i="16"/>
  <c r="AG664" i="16"/>
  <c r="AG665" i="16"/>
  <c r="AG666" i="16"/>
  <c r="AG667" i="16"/>
  <c r="AG668" i="16"/>
  <c r="AG669" i="16"/>
  <c r="AG670" i="16"/>
  <c r="AG671" i="16"/>
  <c r="AG672" i="16"/>
  <c r="AG673" i="16"/>
  <c r="AG674" i="16"/>
  <c r="AG675" i="16"/>
  <c r="AG676" i="16"/>
  <c r="AG677" i="16"/>
  <c r="AG678" i="16"/>
  <c r="AG679" i="16"/>
  <c r="AG680" i="16"/>
  <c r="AG681" i="16"/>
  <c r="AG682" i="16"/>
  <c r="AG683" i="16"/>
  <c r="AG684" i="16"/>
  <c r="AG685" i="16"/>
  <c r="AG686" i="16"/>
  <c r="AG687" i="16"/>
  <c r="AG688" i="16"/>
  <c r="AG689" i="16"/>
  <c r="AG690" i="16"/>
  <c r="AG691" i="16"/>
  <c r="AG692" i="16"/>
  <c r="AG693" i="16"/>
  <c r="AG694" i="16"/>
  <c r="AG695" i="16"/>
  <c r="AG696" i="16"/>
  <c r="AG697" i="16"/>
  <c r="AG698" i="16"/>
  <c r="AG699" i="16"/>
  <c r="AG700" i="16"/>
  <c r="AG701" i="16"/>
  <c r="AG702" i="16"/>
  <c r="AG703" i="16"/>
  <c r="AG704" i="16"/>
  <c r="AG705" i="16"/>
  <c r="AG706" i="16"/>
  <c r="AG707" i="16"/>
  <c r="AG708" i="16"/>
  <c r="AG709" i="16"/>
  <c r="AG710" i="16"/>
  <c r="AG711" i="16"/>
  <c r="AG712" i="16"/>
  <c r="AG713" i="16"/>
  <c r="AG714" i="16"/>
  <c r="AG715" i="16"/>
  <c r="AG716" i="16"/>
  <c r="AG717" i="16"/>
  <c r="AG718" i="16"/>
  <c r="AG719" i="16"/>
  <c r="AG720" i="16"/>
  <c r="AG721" i="16"/>
  <c r="AG722" i="16"/>
  <c r="AG723" i="16"/>
  <c r="AG724" i="16"/>
  <c r="AG725" i="16"/>
  <c r="AG726" i="16"/>
  <c r="AG727" i="16"/>
  <c r="AG728" i="16"/>
  <c r="AG729" i="16"/>
  <c r="AG730" i="16"/>
  <c r="AG731" i="16"/>
  <c r="AG732" i="16"/>
  <c r="AG733" i="16"/>
  <c r="AG734" i="16"/>
  <c r="AG735" i="16"/>
  <c r="AG736" i="16"/>
  <c r="AG737" i="16"/>
  <c r="AG738" i="16"/>
  <c r="AG739" i="16"/>
  <c r="AG740" i="16"/>
  <c r="AG741" i="16"/>
  <c r="AG742" i="16"/>
  <c r="AG743" i="16"/>
  <c r="AG744" i="16"/>
  <c r="AG745" i="16"/>
  <c r="AG746" i="16"/>
  <c r="AG747" i="16"/>
  <c r="AG748" i="16"/>
  <c r="AG749" i="16"/>
  <c r="AG750" i="16"/>
  <c r="AG751" i="16"/>
  <c r="AG752" i="16"/>
  <c r="AG753" i="16"/>
  <c r="AG754" i="16"/>
  <c r="AG755" i="16"/>
  <c r="AG756" i="16"/>
  <c r="AG757" i="16"/>
  <c r="AG758" i="16"/>
  <c r="AG759" i="16"/>
  <c r="AG760" i="16"/>
  <c r="AG761" i="16"/>
  <c r="AG762" i="16"/>
  <c r="AG763" i="16"/>
  <c r="AG764" i="16"/>
  <c r="AG765" i="16"/>
  <c r="AG766" i="16"/>
  <c r="AG767" i="16"/>
  <c r="AG768" i="16"/>
  <c r="AG769" i="16"/>
  <c r="AG770" i="16"/>
  <c r="AG771" i="16"/>
  <c r="AG772" i="16"/>
  <c r="AG773" i="16"/>
  <c r="AG774" i="16"/>
  <c r="AG775" i="16"/>
  <c r="AG776" i="16"/>
  <c r="AG777" i="16"/>
  <c r="AG778" i="16"/>
  <c r="AG779" i="16"/>
  <c r="AG780" i="16"/>
  <c r="AG781" i="16"/>
  <c r="AG782" i="16"/>
  <c r="AG783" i="16"/>
  <c r="AG784" i="16"/>
  <c r="AG785" i="16"/>
  <c r="AG786" i="16"/>
  <c r="AG787" i="16"/>
  <c r="AG788" i="16"/>
  <c r="AG789" i="16"/>
  <c r="AG790" i="16"/>
  <c r="AG791" i="16"/>
  <c r="AG792" i="16"/>
  <c r="AG793" i="16"/>
  <c r="AG794" i="16"/>
  <c r="AG795" i="16"/>
  <c r="AG796" i="16"/>
  <c r="AG797" i="16"/>
  <c r="AG798" i="16"/>
  <c r="AG799" i="16"/>
  <c r="AG800" i="16"/>
  <c r="AG801" i="16"/>
  <c r="AG802" i="16"/>
  <c r="AG803" i="16"/>
  <c r="AG804" i="16"/>
  <c r="AG805" i="16"/>
  <c r="AG806" i="16"/>
  <c r="AG807" i="16"/>
  <c r="AG808" i="16"/>
  <c r="AG809" i="16"/>
  <c r="AG810" i="16"/>
  <c r="AG811" i="16"/>
  <c r="AG812" i="16"/>
  <c r="AG813" i="16"/>
  <c r="AG814" i="16"/>
  <c r="AG815" i="16"/>
  <c r="AG816" i="16"/>
  <c r="AG817" i="16"/>
  <c r="AG818" i="16"/>
  <c r="AB786" i="16"/>
  <c r="AB785" i="16"/>
  <c r="AB242" i="16"/>
  <c r="AB239" i="16"/>
  <c r="AB238" i="16"/>
  <c r="AB236" i="16"/>
  <c r="AB228" i="16"/>
  <c r="AB227" i="16"/>
  <c r="AB222" i="16"/>
  <c r="AB217" i="16"/>
  <c r="AB214" i="16"/>
  <c r="AB211" i="16"/>
  <c r="AB209" i="16"/>
  <c r="AB203" i="16"/>
  <c r="AB201" i="16"/>
  <c r="AB197" i="16"/>
  <c r="AB195" i="16"/>
  <c r="AB189" i="16"/>
  <c r="AB187" i="16"/>
  <c r="AB167" i="16"/>
  <c r="AB165" i="16"/>
  <c r="AB156" i="16"/>
  <c r="AB154" i="16"/>
  <c r="AB153" i="16"/>
  <c r="AB145" i="16"/>
  <c r="AB142" i="16"/>
  <c r="AB141" i="16"/>
  <c r="AB136" i="16"/>
  <c r="AB135" i="16"/>
  <c r="AB132" i="16"/>
  <c r="AB125" i="16"/>
  <c r="AB124" i="16"/>
  <c r="AB120" i="16"/>
  <c r="AB110" i="16"/>
  <c r="AB107" i="16"/>
  <c r="AB106" i="16"/>
  <c r="AB104" i="16"/>
  <c r="AB99" i="16"/>
  <c r="AB95" i="16"/>
  <c r="AB94" i="16"/>
  <c r="AB84" i="16"/>
  <c r="AB81" i="16"/>
  <c r="AB78" i="16"/>
  <c r="AB75" i="16"/>
  <c r="AB74" i="16"/>
  <c r="AB72" i="16"/>
  <c r="AB70" i="16"/>
  <c r="AB68" i="16"/>
  <c r="AB63" i="16"/>
  <c r="AB55" i="16"/>
  <c r="AB52" i="16"/>
  <c r="AB36" i="16"/>
  <c r="AB32" i="16"/>
  <c r="AB22" i="16"/>
  <c r="AB21" i="16"/>
  <c r="AB19" i="16"/>
  <c r="AB789" i="16"/>
  <c r="AB784" i="16"/>
  <c r="AB783" i="16"/>
  <c r="AB779" i="16"/>
  <c r="AB778" i="16"/>
  <c r="AB777" i="16"/>
  <c r="AB775" i="16"/>
  <c r="AB773" i="16"/>
  <c r="AB772" i="16"/>
  <c r="AB771" i="16"/>
  <c r="AB567" i="16"/>
  <c r="AB530" i="16"/>
  <c r="AB520" i="16"/>
  <c r="AB241" i="16"/>
  <c r="AB240" i="16"/>
  <c r="AB237" i="16"/>
  <c r="AB235" i="16"/>
  <c r="AB234" i="16"/>
  <c r="AB232" i="16"/>
  <c r="AB231" i="16"/>
  <c r="AB230" i="16"/>
  <c r="AB229" i="16"/>
  <c r="AB226" i="16"/>
  <c r="AB225" i="16"/>
  <c r="AB224" i="16"/>
  <c r="AB223" i="16"/>
  <c r="AB221" i="16"/>
  <c r="AB220" i="16"/>
  <c r="AB219" i="16"/>
  <c r="AB218" i="16"/>
  <c r="AB213" i="16"/>
  <c r="AB210" i="16"/>
  <c r="AB207" i="16"/>
  <c r="AB206" i="16"/>
  <c r="AB205" i="16"/>
  <c r="AB204" i="16"/>
  <c r="AB202" i="16"/>
  <c r="AB196" i="16"/>
  <c r="AB194" i="16"/>
  <c r="AB193" i="16"/>
  <c r="AB192" i="16"/>
  <c r="AB191" i="16"/>
  <c r="AB190" i="16"/>
  <c r="AB186" i="16"/>
  <c r="AB185" i="16"/>
  <c r="AB184" i="16"/>
  <c r="AB183" i="16"/>
  <c r="AB182" i="16"/>
  <c r="AB181" i="16"/>
  <c r="AB180" i="16"/>
  <c r="AB179" i="16"/>
  <c r="AB178" i="16"/>
  <c r="AB177" i="16"/>
  <c r="AB176" i="16"/>
  <c r="AB175" i="16"/>
  <c r="AB174" i="16"/>
  <c r="AB169" i="16"/>
  <c r="AB168" i="16"/>
  <c r="AB166" i="16"/>
  <c r="AB164" i="16"/>
  <c r="AB163" i="16"/>
  <c r="AB160" i="16"/>
  <c r="AB158" i="16"/>
  <c r="AB157" i="16"/>
  <c r="AB152" i="16"/>
  <c r="AB151" i="16"/>
  <c r="AB149" i="16"/>
  <c r="AB148" i="16"/>
  <c r="AB147" i="16"/>
  <c r="AB146" i="16"/>
  <c r="AB143" i="16"/>
  <c r="AB140" i="16"/>
  <c r="AB139" i="16"/>
  <c r="AB138" i="16"/>
  <c r="AB134" i="16"/>
  <c r="AB133" i="16"/>
  <c r="AB131" i="16"/>
  <c r="AB130" i="16"/>
  <c r="AB129" i="16"/>
  <c r="AB122" i="16"/>
  <c r="AB121" i="16"/>
  <c r="AB119" i="16"/>
  <c r="AB118" i="16"/>
  <c r="AB116" i="16"/>
  <c r="AB115" i="16"/>
  <c r="AB114" i="16"/>
  <c r="AB112" i="16"/>
  <c r="AB111" i="16"/>
  <c r="AB109" i="16"/>
  <c r="AB105" i="16"/>
  <c r="AB103" i="16"/>
  <c r="AB102" i="16"/>
  <c r="AB101" i="16"/>
  <c r="AB100" i="16"/>
  <c r="AB98" i="16"/>
  <c r="AB97" i="16"/>
  <c r="AB96" i="16"/>
  <c r="AB93" i="16"/>
  <c r="AB92" i="16"/>
  <c r="AB91" i="16"/>
  <c r="AB89" i="16"/>
  <c r="AB88" i="16"/>
  <c r="AB87" i="16"/>
  <c r="AB86" i="16"/>
  <c r="AB85" i="16"/>
  <c r="AB82" i="16"/>
  <c r="AB80" i="16"/>
  <c r="AB79" i="16"/>
  <c r="AB77" i="16"/>
  <c r="AB76" i="16"/>
  <c r="AB73" i="16"/>
  <c r="AB71" i="16"/>
  <c r="AB69" i="16"/>
  <c r="AB66" i="16"/>
  <c r="AB65" i="16"/>
  <c r="AB64" i="16"/>
  <c r="AB62" i="16"/>
  <c r="AB61" i="16"/>
  <c r="AB60" i="16"/>
  <c r="AB59" i="16"/>
  <c r="AB58" i="16"/>
  <c r="AB56" i="16"/>
  <c r="AB54" i="16"/>
  <c r="AB53" i="16"/>
  <c r="AB50" i="16"/>
  <c r="AB49" i="16"/>
  <c r="AB48" i="16"/>
  <c r="AB47" i="16"/>
  <c r="AB46" i="16"/>
  <c r="AB45" i="16"/>
  <c r="AB39" i="16"/>
  <c r="AB38" i="16"/>
  <c r="AB34" i="16"/>
  <c r="AB33" i="16"/>
  <c r="AB30" i="16"/>
  <c r="AB27" i="16"/>
  <c r="AB25" i="16"/>
  <c r="AB24" i="16"/>
  <c r="AB23" i="16"/>
  <c r="AB20" i="16"/>
  <c r="AB18" i="16"/>
  <c r="AB17" i="16"/>
  <c r="AB16" i="16"/>
  <c r="AB15" i="16"/>
  <c r="AB14" i="16"/>
  <c r="AB9" i="16"/>
  <c r="AB8" i="16"/>
  <c r="AB7" i="16"/>
  <c r="AB782" i="16"/>
  <c r="AB781" i="16"/>
  <c r="AB776" i="16"/>
  <c r="AB233" i="16"/>
  <c r="AB216" i="16"/>
  <c r="AB215" i="16"/>
  <c r="AB208" i="16"/>
  <c r="AB200" i="16"/>
  <c r="AB199" i="16"/>
  <c r="AB198" i="16"/>
  <c r="AB172" i="16"/>
  <c r="AB162" i="16"/>
  <c r="AB159" i="16"/>
  <c r="AB127" i="16"/>
  <c r="AB126" i="16"/>
  <c r="AB117" i="16"/>
  <c r="AB43" i="16"/>
  <c r="AB40" i="16"/>
  <c r="AB37" i="16"/>
  <c r="AB28" i="16"/>
  <c r="AB13" i="16"/>
  <c r="AB11" i="16"/>
  <c r="AB212" i="16"/>
  <c r="AB173" i="16"/>
  <c r="AB171" i="16"/>
  <c r="AB170" i="16"/>
  <c r="AB161" i="16"/>
  <c r="AB155" i="16"/>
  <c r="AB150" i="16"/>
  <c r="AB144" i="16"/>
  <c r="AB128" i="16"/>
  <c r="AB123" i="16"/>
  <c r="AB57" i="16"/>
  <c r="AB44" i="16"/>
  <c r="AB41" i="16"/>
  <c r="AB35" i="16"/>
  <c r="AB31" i="16"/>
  <c r="AB29" i="16"/>
  <c r="AB26" i="16"/>
  <c r="AB12" i="16"/>
  <c r="AB818" i="16"/>
  <c r="AB817" i="16"/>
  <c r="AB816" i="16"/>
  <c r="AB815" i="16"/>
  <c r="AB814" i="16"/>
  <c r="AB813" i="16"/>
  <c r="AB812" i="16"/>
  <c r="AB811" i="16"/>
  <c r="AB810" i="16"/>
  <c r="AB809" i="16"/>
  <c r="AB808" i="16"/>
  <c r="AB807" i="16"/>
  <c r="AB806" i="16"/>
  <c r="AB805" i="16"/>
  <c r="AB804" i="16"/>
  <c r="AB803" i="16"/>
  <c r="AB802" i="16"/>
  <c r="AB801" i="16"/>
  <c r="AB800" i="16"/>
  <c r="AB799" i="16"/>
  <c r="AB798" i="16"/>
  <c r="AB797" i="16"/>
  <c r="AB796" i="16"/>
  <c r="AB795" i="16"/>
  <c r="AB794" i="16"/>
  <c r="AB793" i="16"/>
  <c r="AB792" i="16"/>
  <c r="AB791" i="16"/>
  <c r="AB790" i="16"/>
  <c r="AB774" i="16"/>
  <c r="AB770" i="16"/>
  <c r="AB769" i="16"/>
  <c r="AB768" i="16"/>
  <c r="AB767" i="16"/>
  <c r="AB766" i="16"/>
  <c r="AB765" i="16"/>
  <c r="AB764" i="16"/>
  <c r="AB763" i="16"/>
  <c r="AB762" i="16"/>
  <c r="AB761" i="16"/>
  <c r="AB760" i="16"/>
  <c r="AB759" i="16"/>
  <c r="AB758" i="16"/>
  <c r="AB757" i="16"/>
  <c r="AB756" i="16"/>
  <c r="AB755" i="16"/>
  <c r="AB754" i="16"/>
  <c r="AB753" i="16"/>
  <c r="AB752" i="16"/>
  <c r="AB751" i="16"/>
  <c r="AB750" i="16"/>
  <c r="AB749" i="16"/>
  <c r="AB748" i="16"/>
  <c r="AB747" i="16"/>
  <c r="AB746" i="16"/>
  <c r="AB745" i="16"/>
  <c r="AB744" i="16"/>
  <c r="AB743" i="16"/>
  <c r="AB742" i="16"/>
  <c r="AB741" i="16"/>
  <c r="AB740" i="16"/>
  <c r="AB739" i="16"/>
  <c r="AB738" i="16"/>
  <c r="AB737" i="16"/>
  <c r="AB736" i="16"/>
  <c r="AB735" i="16"/>
  <c r="AB734" i="16"/>
  <c r="AB733" i="16"/>
  <c r="AB732" i="16"/>
  <c r="AB731" i="16"/>
  <c r="AB730" i="16"/>
  <c r="AB729" i="16"/>
  <c r="AB728" i="16"/>
  <c r="AB727" i="16"/>
  <c r="AB726" i="16"/>
  <c r="AB725" i="16"/>
  <c r="AB724" i="16"/>
  <c r="AB723" i="16"/>
  <c r="AB722" i="16"/>
  <c r="AB721" i="16"/>
  <c r="AB720" i="16"/>
  <c r="AB719" i="16"/>
  <c r="AB718" i="16"/>
  <c r="AB717" i="16"/>
  <c r="AB716" i="16"/>
  <c r="AB715" i="16"/>
  <c r="AB714" i="16"/>
  <c r="AB713" i="16"/>
  <c r="AB712" i="16"/>
  <c r="AB711" i="16"/>
  <c r="AB710" i="16"/>
  <c r="AB709" i="16"/>
  <c r="AB708" i="16"/>
  <c r="AB707" i="16"/>
  <c r="AB706" i="16"/>
  <c r="AB705" i="16"/>
  <c r="AB704" i="16"/>
  <c r="AB703" i="16"/>
  <c r="AB702" i="16"/>
  <c r="AB701" i="16"/>
  <c r="AB700" i="16"/>
  <c r="AB699" i="16"/>
  <c r="AB698" i="16"/>
  <c r="AB697" i="16"/>
  <c r="AB696" i="16"/>
  <c r="AB695" i="16"/>
  <c r="AB694" i="16"/>
  <c r="AB693" i="16"/>
  <c r="AB692" i="16"/>
  <c r="AB691" i="16"/>
  <c r="AB690" i="16"/>
  <c r="AB689" i="16"/>
  <c r="AB688" i="16"/>
  <c r="AB687" i="16"/>
  <c r="AB686" i="16"/>
  <c r="AB685" i="16"/>
  <c r="AB684" i="16"/>
  <c r="AB683" i="16"/>
  <c r="AB682" i="16"/>
  <c r="AB681" i="16"/>
  <c r="AB680" i="16"/>
  <c r="AB679" i="16"/>
  <c r="AB678" i="16"/>
  <c r="AB677" i="16"/>
  <c r="AB676" i="16"/>
  <c r="AB675" i="16"/>
  <c r="AB674" i="16"/>
  <c r="AB673" i="16"/>
  <c r="AB672" i="16"/>
  <c r="AB671" i="16"/>
  <c r="AB670" i="16"/>
  <c r="AB669" i="16"/>
  <c r="AB668" i="16"/>
  <c r="AB667" i="16"/>
  <c r="AB666" i="16"/>
  <c r="AB665" i="16"/>
  <c r="AB664" i="16"/>
  <c r="AB663" i="16"/>
  <c r="AB662" i="16"/>
  <c r="AB661" i="16"/>
  <c r="AB660" i="16"/>
  <c r="AB659" i="16"/>
  <c r="AB658" i="16"/>
  <c r="AB657" i="16"/>
  <c r="AB656" i="16"/>
  <c r="AB655" i="16"/>
  <c r="AB654" i="16"/>
  <c r="AB653" i="16"/>
  <c r="AB652" i="16"/>
  <c r="AB651" i="16"/>
  <c r="AB650" i="16"/>
  <c r="AB649" i="16"/>
  <c r="AB648" i="16"/>
  <c r="AB647" i="16"/>
  <c r="AB646" i="16"/>
  <c r="AB645" i="16"/>
  <c r="AB644" i="16"/>
  <c r="AB643" i="16"/>
  <c r="AB642" i="16"/>
  <c r="AB641" i="16"/>
  <c r="AB640" i="16"/>
  <c r="AB639" i="16"/>
  <c r="AB638" i="16"/>
  <c r="AB637" i="16"/>
  <c r="AB636" i="16"/>
  <c r="AB635" i="16"/>
  <c r="AB634" i="16"/>
  <c r="AB633" i="16"/>
  <c r="AB632" i="16"/>
  <c r="AB631" i="16"/>
  <c r="AB630" i="16"/>
  <c r="AB629" i="16"/>
  <c r="AB628" i="16"/>
  <c r="AB627" i="16"/>
  <c r="AB626" i="16"/>
  <c r="AB625" i="16"/>
  <c r="AB624" i="16"/>
  <c r="AB623" i="16"/>
  <c r="AB622" i="16"/>
  <c r="AB621" i="16"/>
  <c r="AB620" i="16"/>
  <c r="AB619" i="16"/>
  <c r="AB618" i="16"/>
  <c r="AB617" i="16"/>
  <c r="AB616" i="16"/>
  <c r="AB615" i="16"/>
  <c r="AB614" i="16"/>
  <c r="AB613" i="16"/>
  <c r="AB612" i="16"/>
  <c r="AB611" i="16"/>
  <c r="AB610" i="16"/>
  <c r="AB609" i="16"/>
  <c r="AB608" i="16"/>
  <c r="AB607" i="16"/>
  <c r="AB606" i="16"/>
  <c r="AB605" i="16"/>
  <c r="AB604" i="16"/>
  <c r="AB603" i="16"/>
  <c r="AB602" i="16"/>
  <c r="AB601" i="16"/>
  <c r="AB600" i="16"/>
  <c r="AB599" i="16"/>
  <c r="AB598" i="16"/>
  <c r="AB597" i="16"/>
  <c r="AB596" i="16"/>
  <c r="AB595" i="16"/>
  <c r="AB594" i="16"/>
  <c r="AB593" i="16"/>
  <c r="AB592" i="16"/>
  <c r="AB591" i="16"/>
  <c r="AB590" i="16"/>
  <c r="AB589" i="16"/>
  <c r="AB588" i="16"/>
  <c r="AB587" i="16"/>
  <c r="AB586" i="16"/>
  <c r="AB585" i="16"/>
  <c r="AB584" i="16"/>
  <c r="AB583" i="16"/>
  <c r="AB582" i="16"/>
  <c r="AB581" i="16"/>
  <c r="AB580" i="16"/>
  <c r="AB579" i="16"/>
  <c r="AB578" i="16"/>
  <c r="AB577" i="16"/>
  <c r="AB576" i="16"/>
  <c r="AB575" i="16"/>
  <c r="AB574" i="16"/>
  <c r="AB573" i="16"/>
  <c r="AB572" i="16"/>
  <c r="AB571" i="16"/>
  <c r="AB570" i="16"/>
  <c r="AB569" i="16"/>
  <c r="AB568" i="16"/>
  <c r="AB566" i="16"/>
  <c r="AB565" i="16"/>
  <c r="AB564" i="16"/>
  <c r="AB563" i="16"/>
  <c r="AB562" i="16"/>
  <c r="AB561" i="16"/>
  <c r="AB560" i="16"/>
  <c r="AB559" i="16"/>
  <c r="AB558" i="16"/>
  <c r="AB557" i="16"/>
  <c r="AB556" i="16"/>
  <c r="AB555" i="16"/>
  <c r="AB554" i="16"/>
  <c r="AB553" i="16"/>
  <c r="AB552" i="16"/>
  <c r="AB551" i="16"/>
  <c r="AB550" i="16"/>
  <c r="AB549" i="16"/>
  <c r="AB548" i="16"/>
  <c r="AB547" i="16"/>
  <c r="AB546" i="16"/>
  <c r="AB545" i="16"/>
  <c r="AB544" i="16"/>
  <c r="AB543" i="16"/>
  <c r="AB542" i="16"/>
  <c r="AB541" i="16"/>
  <c r="AB540" i="16"/>
  <c r="AB539" i="16"/>
  <c r="AB538" i="16"/>
  <c r="AB537" i="16"/>
  <c r="AB536" i="16"/>
  <c r="AB535" i="16"/>
  <c r="AB534" i="16"/>
  <c r="AB533" i="16"/>
  <c r="AB532" i="16"/>
  <c r="AB531" i="16"/>
  <c r="AB529" i="16"/>
  <c r="AB528" i="16"/>
  <c r="AB527" i="16"/>
  <c r="AB526" i="16"/>
  <c r="AB525" i="16"/>
  <c r="AB524" i="16"/>
  <c r="AB523" i="16"/>
  <c r="AB522" i="16"/>
  <c r="AB521" i="16"/>
  <c r="AB519" i="16"/>
  <c r="AB518" i="16"/>
  <c r="AB517" i="16"/>
  <c r="AB516" i="16"/>
  <c r="AB515" i="16"/>
  <c r="AB514" i="16"/>
  <c r="AB513" i="16"/>
  <c r="AB512" i="16"/>
  <c r="AB511" i="16"/>
  <c r="AB510" i="16"/>
  <c r="AB509" i="16"/>
  <c r="AB508" i="16"/>
  <c r="AB507" i="16"/>
  <c r="AB506" i="16"/>
  <c r="AB505" i="16"/>
  <c r="AB504" i="16"/>
  <c r="AB503" i="16"/>
  <c r="AB502" i="16"/>
  <c r="AB501" i="16"/>
  <c r="AB500" i="16"/>
  <c r="AB499" i="16"/>
  <c r="AB498" i="16"/>
  <c r="AB497" i="16"/>
  <c r="AB496" i="16"/>
  <c r="AB495" i="16"/>
  <c r="AB494" i="16"/>
  <c r="AB493" i="16"/>
  <c r="AB492" i="16"/>
  <c r="AB491" i="16"/>
  <c r="AB490" i="16"/>
  <c r="AB489" i="16"/>
  <c r="AB488" i="16"/>
  <c r="AB487" i="16"/>
  <c r="AB486" i="16"/>
  <c r="AB485" i="16"/>
  <c r="AB484" i="16"/>
  <c r="AB483" i="16"/>
  <c r="AB482" i="16"/>
  <c r="AB481" i="16"/>
  <c r="AB480" i="16"/>
  <c r="AB479" i="16"/>
  <c r="AB478" i="16"/>
  <c r="AB477" i="16"/>
  <c r="AB476" i="16"/>
  <c r="AB475" i="16"/>
  <c r="AB474" i="16"/>
  <c r="AB473" i="16"/>
  <c r="AB472" i="16"/>
  <c r="AB471" i="16"/>
  <c r="AB470" i="16"/>
  <c r="AB469" i="16"/>
  <c r="AB468" i="16"/>
  <c r="AB467" i="16"/>
  <c r="AB466" i="16"/>
  <c r="AB465" i="16"/>
  <c r="AB464" i="16"/>
  <c r="AB463" i="16"/>
  <c r="AB462" i="16"/>
  <c r="AB461" i="16"/>
  <c r="AB460" i="16"/>
  <c r="AB459" i="16"/>
  <c r="AB458" i="16"/>
  <c r="AB457" i="16"/>
  <c r="AB456" i="16"/>
  <c r="AB455" i="16"/>
  <c r="AB454" i="16"/>
  <c r="AB453" i="16"/>
  <c r="AB452" i="16"/>
  <c r="AB451" i="16"/>
  <c r="AB450" i="16"/>
  <c r="AB449" i="16"/>
  <c r="AB448" i="16"/>
  <c r="AB447" i="16"/>
  <c r="AB446" i="16"/>
  <c r="AB445" i="16"/>
  <c r="AB444" i="16"/>
  <c r="AB443" i="16"/>
  <c r="AB442" i="16"/>
  <c r="AB441" i="16"/>
  <c r="AB440" i="16"/>
  <c r="AB439" i="16"/>
  <c r="AB438" i="16"/>
  <c r="AB437" i="16"/>
  <c r="AB436" i="16"/>
  <c r="AB435" i="16"/>
  <c r="AB434" i="16"/>
  <c r="AB433" i="16"/>
  <c r="AB432" i="16"/>
  <c r="AB431" i="16"/>
  <c r="AB430" i="16"/>
  <c r="AB429" i="16"/>
  <c r="AB428" i="16"/>
  <c r="AB427" i="16"/>
  <c r="AB426" i="16"/>
  <c r="AB425" i="16"/>
  <c r="AB424" i="16"/>
  <c r="AB423" i="16"/>
  <c r="AB422" i="16"/>
  <c r="AB421" i="16"/>
  <c r="AB420" i="16"/>
  <c r="AB419" i="16"/>
  <c r="AB418" i="16"/>
  <c r="AB417" i="16"/>
  <c r="AB416" i="16"/>
  <c r="AB415" i="16"/>
  <c r="AB414" i="16"/>
  <c r="AB413" i="16"/>
  <c r="AB412" i="16"/>
  <c r="AB411" i="16"/>
  <c r="AB410" i="16"/>
  <c r="AB409" i="16"/>
  <c r="AB408" i="16"/>
  <c r="AB407" i="16"/>
  <c r="AB405" i="16"/>
  <c r="AB404" i="16"/>
  <c r="AB403" i="16"/>
  <c r="AB402" i="16"/>
  <c r="AB401" i="16"/>
  <c r="AB400" i="16"/>
  <c r="AB399" i="16"/>
  <c r="AB398" i="16"/>
  <c r="AB397" i="16"/>
  <c r="AB396" i="16"/>
  <c r="AB395" i="16"/>
  <c r="AB394" i="16"/>
  <c r="AB393" i="16"/>
  <c r="AB392" i="16"/>
  <c r="AB391" i="16"/>
  <c r="AB390" i="16"/>
  <c r="AB389" i="16"/>
  <c r="AB388" i="16"/>
  <c r="AB387" i="16"/>
  <c r="AB386" i="16"/>
  <c r="AB385" i="16"/>
  <c r="AB384" i="16"/>
  <c r="AB383" i="16"/>
  <c r="AB382" i="16"/>
  <c r="AB381" i="16"/>
  <c r="AB380" i="16"/>
  <c r="AB379" i="16"/>
  <c r="AB378" i="16"/>
  <c r="AB377" i="16"/>
  <c r="AB376" i="16"/>
  <c r="AB375" i="16"/>
  <c r="AB374" i="16"/>
  <c r="AB373" i="16"/>
  <c r="AB372" i="16"/>
  <c r="AB371" i="16"/>
  <c r="AB370" i="16"/>
  <c r="AB369" i="16"/>
  <c r="AB368" i="16"/>
  <c r="AB367" i="16"/>
  <c r="AB366" i="16"/>
  <c r="AB365" i="16"/>
  <c r="AB364" i="16"/>
  <c r="AB363" i="16"/>
  <c r="AB362" i="16"/>
  <c r="AB361" i="16"/>
  <c r="AB360" i="16"/>
  <c r="AB359" i="16"/>
  <c r="AB358" i="16"/>
  <c r="AB357" i="16"/>
  <c r="AB356" i="16"/>
  <c r="AB355" i="16"/>
  <c r="AB354" i="16"/>
  <c r="AB353" i="16"/>
  <c r="AB352" i="16"/>
  <c r="AB351" i="16"/>
  <c r="AB350" i="16"/>
  <c r="AB349" i="16"/>
  <c r="AB348" i="16"/>
  <c r="AB347" i="16"/>
  <c r="AB346" i="16"/>
  <c r="AB345" i="16"/>
  <c r="AB344" i="16"/>
  <c r="AB343" i="16"/>
  <c r="AB342" i="16"/>
  <c r="AB341" i="16"/>
  <c r="AB340" i="16"/>
  <c r="AB339" i="16"/>
  <c r="AB338" i="16"/>
  <c r="AB337" i="16"/>
  <c r="AB336" i="16"/>
  <c r="AB335" i="16"/>
  <c r="AB334" i="16"/>
  <c r="AB333" i="16"/>
  <c r="AB332" i="16"/>
  <c r="AB331" i="16"/>
  <c r="AB330" i="16"/>
  <c r="AB329" i="16"/>
  <c r="AB328" i="16"/>
  <c r="AB327" i="16"/>
  <c r="AB326" i="16"/>
  <c r="AB325" i="16"/>
  <c r="AB324" i="16"/>
  <c r="AB323" i="16"/>
  <c r="AB322" i="16"/>
  <c r="AB321" i="16"/>
  <c r="AB320" i="16"/>
  <c r="AB319" i="16"/>
  <c r="AB318" i="16"/>
  <c r="AB317" i="16"/>
  <c r="AB316" i="16"/>
  <c r="AB315" i="16"/>
  <c r="AB314" i="16"/>
  <c r="AB313" i="16"/>
  <c r="AB312" i="16"/>
  <c r="AB311" i="16"/>
  <c r="AB310" i="16"/>
  <c r="AB309" i="16"/>
  <c r="AB308" i="16"/>
  <c r="AB307" i="16"/>
  <c r="AB306" i="16"/>
  <c r="AB305" i="16"/>
  <c r="AB304" i="16"/>
  <c r="AB303" i="16"/>
  <c r="AB302" i="16"/>
  <c r="AB301" i="16"/>
  <c r="AB300" i="16"/>
  <c r="AB299" i="16"/>
  <c r="AB298" i="16"/>
  <c r="AB297" i="16"/>
  <c r="AB296" i="16"/>
  <c r="AB295" i="16"/>
  <c r="AB294" i="16"/>
  <c r="AB293" i="16"/>
  <c r="AB292" i="16"/>
  <c r="AB291" i="16"/>
  <c r="AB290" i="16"/>
  <c r="AB289" i="16"/>
  <c r="AB288" i="16"/>
  <c r="AB287" i="16"/>
  <c r="AB286" i="16"/>
  <c r="AB285" i="16"/>
  <c r="AB284" i="16"/>
  <c r="AB283" i="16"/>
  <c r="AB282" i="16"/>
  <c r="AB281" i="16"/>
  <c r="AB280" i="16"/>
  <c r="AB279" i="16"/>
  <c r="AB278" i="16"/>
  <c r="AB277" i="16"/>
  <c r="AB276" i="16"/>
  <c r="AB275" i="16"/>
  <c r="AB274" i="16"/>
  <c r="AB273" i="16"/>
  <c r="AB272" i="16"/>
  <c r="AB271" i="16"/>
  <c r="AB270" i="16"/>
  <c r="AB269" i="16"/>
  <c r="AB268" i="16"/>
  <c r="AB267" i="16"/>
  <c r="AB266" i="16"/>
  <c r="AB265" i="16"/>
  <c r="AB264" i="16"/>
  <c r="AB263" i="16"/>
  <c r="AB262" i="16"/>
  <c r="AB261" i="16"/>
  <c r="AB260" i="16"/>
  <c r="AB259" i="16"/>
  <c r="AB258" i="16"/>
  <c r="AB257" i="16"/>
  <c r="AB256" i="16"/>
  <c r="AB255" i="16"/>
  <c r="AB254" i="16"/>
  <c r="AB253" i="16"/>
  <c r="AB252" i="16"/>
  <c r="AB251" i="16"/>
  <c r="AB250" i="16"/>
  <c r="AB249" i="16"/>
  <c r="AB248" i="16"/>
  <c r="AB247" i="16"/>
  <c r="AB246" i="16"/>
  <c r="AB245" i="16"/>
  <c r="AB244" i="16"/>
  <c r="AB243" i="16"/>
  <c r="AB188" i="16"/>
  <c r="AV820" i="26" l="1"/>
  <c r="AV826" i="26"/>
  <c r="AY17" i="26"/>
  <c r="BG17" i="26" s="1"/>
  <c r="AX826" i="26"/>
  <c r="AX820" i="26"/>
  <c r="AW827" i="26"/>
  <c r="AU827" i="26"/>
  <c r="AF817" i="16"/>
  <c r="AF815" i="16"/>
  <c r="AF813" i="16"/>
  <c r="AF811" i="16"/>
  <c r="AF809" i="16"/>
  <c r="AF807" i="16"/>
  <c r="AF805" i="16"/>
  <c r="AF803" i="16"/>
  <c r="AF801" i="16"/>
  <c r="AF799" i="16"/>
  <c r="AF797" i="16"/>
  <c r="AF795" i="16"/>
  <c r="AF793" i="16"/>
  <c r="AF791" i="16"/>
  <c r="AF769" i="16"/>
  <c r="AF767" i="16"/>
  <c r="AF765" i="16"/>
  <c r="AF763" i="16"/>
  <c r="AF761" i="16"/>
  <c r="AF759" i="16"/>
  <c r="AF757" i="16"/>
  <c r="AF755" i="16"/>
  <c r="AF753" i="16"/>
  <c r="AF751" i="16"/>
  <c r="AF749" i="16"/>
  <c r="AF747" i="16"/>
  <c r="AF745" i="16"/>
  <c r="AF743" i="16"/>
  <c r="AF741" i="16"/>
  <c r="AF739" i="16"/>
  <c r="AF737" i="16"/>
  <c r="AF735" i="16"/>
  <c r="AF733" i="16"/>
  <c r="AF731" i="16"/>
  <c r="AF729" i="16"/>
  <c r="AF727" i="16"/>
  <c r="AF725" i="16"/>
  <c r="AF723" i="16"/>
  <c r="AF721" i="16"/>
  <c r="AF719" i="16"/>
  <c r="AF717" i="16"/>
  <c r="AF715" i="16"/>
  <c r="AF713" i="16"/>
  <c r="AF711" i="16"/>
  <c r="AF709" i="16"/>
  <c r="AF707" i="16"/>
  <c r="AF705" i="16"/>
  <c r="AF703" i="16"/>
  <c r="AF701" i="16"/>
  <c r="AF699" i="16"/>
  <c r="AF697" i="16"/>
  <c r="AF695" i="16"/>
  <c r="AF693" i="16"/>
  <c r="AF691" i="16"/>
  <c r="AF689" i="16"/>
  <c r="AF687" i="16"/>
  <c r="AF685" i="16"/>
  <c r="AF683" i="16"/>
  <c r="AF681" i="16"/>
  <c r="AF679" i="16"/>
  <c r="AF677" i="16"/>
  <c r="AF675" i="16"/>
  <c r="AF673" i="16"/>
  <c r="AF671" i="16"/>
  <c r="AF669" i="16"/>
  <c r="AF667" i="16"/>
  <c r="AF665" i="16"/>
  <c r="AF663" i="16"/>
  <c r="AF661" i="16"/>
  <c r="AF659" i="16"/>
  <c r="AF657" i="16"/>
  <c r="AF655" i="16"/>
  <c r="AF653" i="16"/>
  <c r="AF651" i="16"/>
  <c r="AF649" i="16"/>
  <c r="AF647" i="16"/>
  <c r="AF645" i="16"/>
  <c r="AF643" i="16"/>
  <c r="AF641" i="16"/>
  <c r="AF639" i="16"/>
  <c r="AF637" i="16"/>
  <c r="AF635" i="16"/>
  <c r="AF633" i="16"/>
  <c r="AF631" i="16"/>
  <c r="AF629" i="16"/>
  <c r="AF627" i="16"/>
  <c r="AF625" i="16"/>
  <c r="AF623" i="16"/>
  <c r="AF621" i="16"/>
  <c r="AF619" i="16"/>
  <c r="AF617" i="16"/>
  <c r="AF615" i="16"/>
  <c r="AF613" i="16"/>
  <c r="AF611" i="16"/>
  <c r="AF609" i="16"/>
  <c r="AF607" i="16"/>
  <c r="AF605" i="16"/>
  <c r="AF603" i="16"/>
  <c r="AF601" i="16"/>
  <c r="AF599" i="16"/>
  <c r="AF597" i="16"/>
  <c r="AF595" i="16"/>
  <c r="AF593" i="16"/>
  <c r="AF591" i="16"/>
  <c r="AF589" i="16"/>
  <c r="AF587" i="16"/>
  <c r="AF585" i="16"/>
  <c r="AF583" i="16"/>
  <c r="AF581" i="16"/>
  <c r="AF579" i="16"/>
  <c r="AF577" i="16"/>
  <c r="AF575" i="16"/>
  <c r="AF573" i="16"/>
  <c r="AF571" i="16"/>
  <c r="AF569" i="16"/>
  <c r="AF565" i="16"/>
  <c r="AF563" i="16"/>
  <c r="AF561" i="16"/>
  <c r="AF559" i="16"/>
  <c r="AF557" i="16"/>
  <c r="AF555" i="16"/>
  <c r="AF553" i="16"/>
  <c r="AF818" i="16"/>
  <c r="AF816" i="16"/>
  <c r="AF814" i="16"/>
  <c r="AF812" i="16"/>
  <c r="AF810" i="16"/>
  <c r="AF808" i="16"/>
  <c r="AF806" i="16"/>
  <c r="AF804" i="16"/>
  <c r="AF802" i="16"/>
  <c r="AF800" i="16"/>
  <c r="AF798" i="16"/>
  <c r="AF796" i="16"/>
  <c r="AF794" i="16"/>
  <c r="AF792" i="16"/>
  <c r="AF790" i="16"/>
  <c r="AF774" i="16"/>
  <c r="AF770" i="16"/>
  <c r="AF768" i="16"/>
  <c r="AF766" i="16"/>
  <c r="AF764" i="16"/>
  <c r="AF762" i="16"/>
  <c r="AF760" i="16"/>
  <c r="AF758" i="16"/>
  <c r="AF756" i="16"/>
  <c r="AF754" i="16"/>
  <c r="AF752" i="16"/>
  <c r="AF750" i="16"/>
  <c r="AF748" i="16"/>
  <c r="AF746" i="16"/>
  <c r="AF744" i="16"/>
  <c r="AF742" i="16"/>
  <c r="AF740" i="16"/>
  <c r="AF738" i="16"/>
  <c r="AF736" i="16"/>
  <c r="AF734" i="16"/>
  <c r="AF732" i="16"/>
  <c r="AF730" i="16"/>
  <c r="AF728" i="16"/>
  <c r="AF726" i="16"/>
  <c r="AF724" i="16"/>
  <c r="AF722" i="16"/>
  <c r="AF720" i="16"/>
  <c r="AF718" i="16"/>
  <c r="AF716" i="16"/>
  <c r="AF714" i="16"/>
  <c r="AF712" i="16"/>
  <c r="AF710" i="16"/>
  <c r="AF708" i="16"/>
  <c r="AF706" i="16"/>
  <c r="AF704" i="16"/>
  <c r="AF702" i="16"/>
  <c r="AF700" i="16"/>
  <c r="AF698" i="16"/>
  <c r="AF696" i="16"/>
  <c r="AF694" i="16"/>
  <c r="AF692" i="16"/>
  <c r="AF690" i="16"/>
  <c r="AF688" i="16"/>
  <c r="AF686" i="16"/>
  <c r="AF684" i="16"/>
  <c r="AF682" i="16"/>
  <c r="AF680" i="16"/>
  <c r="AF678" i="16"/>
  <c r="AF676" i="16"/>
  <c r="AF674" i="16"/>
  <c r="AF672" i="16"/>
  <c r="AF670" i="16"/>
  <c r="AF668" i="16"/>
  <c r="AF666" i="16"/>
  <c r="AF664" i="16"/>
  <c r="AF662" i="16"/>
  <c r="AF660" i="16"/>
  <c r="AF658" i="16"/>
  <c r="AF656" i="16"/>
  <c r="AF654" i="16"/>
  <c r="AF652" i="16"/>
  <c r="AF650" i="16"/>
  <c r="AF648" i="16"/>
  <c r="AF646" i="16"/>
  <c r="AF644" i="16"/>
  <c r="AF642" i="16"/>
  <c r="AF640" i="16"/>
  <c r="AF638" i="16"/>
  <c r="AF636" i="16"/>
  <c r="AF634" i="16"/>
  <c r="AF632" i="16"/>
  <c r="AF630" i="16"/>
  <c r="AF628" i="16"/>
  <c r="AF626" i="16"/>
  <c r="AF624" i="16"/>
  <c r="AF622" i="16"/>
  <c r="AF620" i="16"/>
  <c r="AF618" i="16"/>
  <c r="AF616" i="16"/>
  <c r="AF614" i="16"/>
  <c r="AF612" i="16"/>
  <c r="AF610" i="16"/>
  <c r="AF608" i="16"/>
  <c r="AF606" i="16"/>
  <c r="AF604" i="16"/>
  <c r="AF602" i="16"/>
  <c r="AF600" i="16"/>
  <c r="AF598" i="16"/>
  <c r="AF596" i="16"/>
  <c r="AF594" i="16"/>
  <c r="AF592" i="16"/>
  <c r="AF590" i="16"/>
  <c r="AF588" i="16"/>
  <c r="AF586" i="16"/>
  <c r="AF584" i="16"/>
  <c r="AF582" i="16"/>
  <c r="AF580" i="16"/>
  <c r="AF578" i="16"/>
  <c r="AF576" i="16"/>
  <c r="AF574" i="16"/>
  <c r="AF572" i="16"/>
  <c r="AF570" i="16"/>
  <c r="AF568" i="16"/>
  <c r="AF566" i="16"/>
  <c r="AF564" i="16"/>
  <c r="AF562" i="16"/>
  <c r="AF560" i="16"/>
  <c r="AF558" i="16"/>
  <c r="AF556" i="16"/>
  <c r="AF554" i="16"/>
  <c r="AF552" i="16"/>
  <c r="AF550" i="16"/>
  <c r="AF548" i="16"/>
  <c r="AF546" i="16"/>
  <c r="AF544" i="16"/>
  <c r="AF542" i="16"/>
  <c r="AF540" i="16"/>
  <c r="AF538" i="16"/>
  <c r="AF536" i="16"/>
  <c r="AF534" i="16"/>
  <c r="AF532" i="16"/>
  <c r="AF528" i="16"/>
  <c r="AF526" i="16"/>
  <c r="AF524" i="16"/>
  <c r="AF522" i="16"/>
  <c r="AF518" i="16"/>
  <c r="AF516" i="16"/>
  <c r="AF514" i="16"/>
  <c r="AF512" i="16"/>
  <c r="AF510" i="16"/>
  <c r="AF508" i="16"/>
  <c r="AF506" i="16"/>
  <c r="AF504" i="16"/>
  <c r="AF502" i="16"/>
  <c r="AF500" i="16"/>
  <c r="AF498" i="16"/>
  <c r="AF496" i="16"/>
  <c r="AF494" i="16"/>
  <c r="AF492" i="16"/>
  <c r="AF490" i="16"/>
  <c r="AF488" i="16"/>
  <c r="AF486" i="16"/>
  <c r="AF484" i="16"/>
  <c r="AF482" i="16"/>
  <c r="AF480" i="16"/>
  <c r="AF478" i="16"/>
  <c r="AF476" i="16"/>
  <c r="AF474" i="16"/>
  <c r="AF472" i="16"/>
  <c r="AF470" i="16"/>
  <c r="AF468" i="16"/>
  <c r="AF466" i="16"/>
  <c r="AF464" i="16"/>
  <c r="AF462" i="16"/>
  <c r="AF460" i="16"/>
  <c r="AF458" i="16"/>
  <c r="AF456" i="16"/>
  <c r="AF454" i="16"/>
  <c r="AF452" i="16"/>
  <c r="AF450" i="16"/>
  <c r="AF448" i="16"/>
  <c r="AF446" i="16"/>
  <c r="AF444" i="16"/>
  <c r="AF442" i="16"/>
  <c r="AF440" i="16"/>
  <c r="AF438" i="16"/>
  <c r="AF436" i="16"/>
  <c r="AF434" i="16"/>
  <c r="AF432" i="16"/>
  <c r="AF430" i="16"/>
  <c r="AF428" i="16"/>
  <c r="AF426" i="16"/>
  <c r="AF424" i="16"/>
  <c r="AF422" i="16"/>
  <c r="AF420" i="16"/>
  <c r="AF418" i="16"/>
  <c r="AF416" i="16"/>
  <c r="AF414" i="16"/>
  <c r="AF412" i="16"/>
  <c r="AF410" i="16"/>
  <c r="AF408" i="16"/>
  <c r="AF406" i="16"/>
  <c r="AF404" i="16"/>
  <c r="AF402" i="16"/>
  <c r="AF400" i="16"/>
  <c r="AF398" i="16"/>
  <c r="AF396" i="16"/>
  <c r="AF394" i="16"/>
  <c r="AF392" i="16"/>
  <c r="AF390" i="16"/>
  <c r="AF388" i="16"/>
  <c r="AF386" i="16"/>
  <c r="AF384" i="16"/>
  <c r="AF382" i="16"/>
  <c r="AF380" i="16"/>
  <c r="AF378" i="16"/>
  <c r="AF376" i="16"/>
  <c r="AF374" i="16"/>
  <c r="AF372" i="16"/>
  <c r="AF370" i="16"/>
  <c r="AF368" i="16"/>
  <c r="AF366" i="16"/>
  <c r="AF364" i="16"/>
  <c r="AF362" i="16"/>
  <c r="AF360" i="16"/>
  <c r="AF358" i="16"/>
  <c r="AF356" i="16"/>
  <c r="AF354" i="16"/>
  <c r="AF352" i="16"/>
  <c r="AF350" i="16"/>
  <c r="AF348" i="16"/>
  <c r="AF346" i="16"/>
  <c r="AF344" i="16"/>
  <c r="AF342" i="16"/>
  <c r="AF340" i="16"/>
  <c r="AF338" i="16"/>
  <c r="AF336" i="16"/>
  <c r="AF334" i="16"/>
  <c r="AF332" i="16"/>
  <c r="AF330" i="16"/>
  <c r="AF328" i="16"/>
  <c r="AF326" i="16"/>
  <c r="AF324" i="16"/>
  <c r="AF322" i="16"/>
  <c r="AF320" i="16"/>
  <c r="AF318" i="16"/>
  <c r="AF316" i="16"/>
  <c r="AF314" i="16"/>
  <c r="AF312" i="16"/>
  <c r="AF310" i="16"/>
  <c r="AF308" i="16"/>
  <c r="AF306" i="16"/>
  <c r="AF304" i="16"/>
  <c r="AF302" i="16"/>
  <c r="AF300" i="16"/>
  <c r="AF298" i="16"/>
  <c r="AF296" i="16"/>
  <c r="AF294" i="16"/>
  <c r="AF292" i="16"/>
  <c r="AF290" i="16"/>
  <c r="AF288" i="16"/>
  <c r="AF286" i="16"/>
  <c r="AF284" i="16"/>
  <c r="AF282" i="16"/>
  <c r="AF280" i="16"/>
  <c r="AF278" i="16"/>
  <c r="AF276" i="16"/>
  <c r="AF274" i="16"/>
  <c r="AF272" i="16"/>
  <c r="AF270" i="16"/>
  <c r="AF268" i="16"/>
  <c r="AF266" i="16"/>
  <c r="AF264" i="16"/>
  <c r="AF262" i="16"/>
  <c r="AF260" i="16"/>
  <c r="AF258" i="16"/>
  <c r="AF256" i="16"/>
  <c r="AF254" i="16"/>
  <c r="AF252" i="16"/>
  <c r="AF250" i="16"/>
  <c r="AF248" i="16"/>
  <c r="AF246" i="16"/>
  <c r="AF244" i="16"/>
  <c r="AF188" i="16"/>
  <c r="AF551" i="16"/>
  <c r="AF549" i="16"/>
  <c r="AF547" i="16"/>
  <c r="AF545" i="16"/>
  <c r="AF543" i="16"/>
  <c r="AF541" i="16"/>
  <c r="AF539" i="16"/>
  <c r="AF537" i="16"/>
  <c r="AF535" i="16"/>
  <c r="AF533" i="16"/>
  <c r="AF531" i="16"/>
  <c r="AF529" i="16"/>
  <c r="AF527" i="16"/>
  <c r="AF525" i="16"/>
  <c r="AF523" i="16"/>
  <c r="AF521" i="16"/>
  <c r="AF519" i="16"/>
  <c r="AF517" i="16"/>
  <c r="AF515" i="16"/>
  <c r="AF513" i="16"/>
  <c r="AF511" i="16"/>
  <c r="AF509" i="16"/>
  <c r="AF507" i="16"/>
  <c r="AF505" i="16"/>
  <c r="AF503" i="16"/>
  <c r="AF501" i="16"/>
  <c r="AF499" i="16"/>
  <c r="AF497" i="16"/>
  <c r="AF495" i="16"/>
  <c r="AF493" i="16"/>
  <c r="AF491" i="16"/>
  <c r="AF489" i="16"/>
  <c r="AF487" i="16"/>
  <c r="AF485" i="16"/>
  <c r="AF483" i="16"/>
  <c r="AF481" i="16"/>
  <c r="AF479" i="16"/>
  <c r="AF477" i="16"/>
  <c r="AF475" i="16"/>
  <c r="AF473" i="16"/>
  <c r="AF471" i="16"/>
  <c r="AF469" i="16"/>
  <c r="AF467" i="16"/>
  <c r="AF465" i="16"/>
  <c r="AF463" i="16"/>
  <c r="AF461" i="16"/>
  <c r="AF459" i="16"/>
  <c r="AF457" i="16"/>
  <c r="AF455" i="16"/>
  <c r="AF453" i="16"/>
  <c r="AF451" i="16"/>
  <c r="AF449" i="16"/>
  <c r="AF447" i="16"/>
  <c r="AF445" i="16"/>
  <c r="AF443" i="16"/>
  <c r="AF441" i="16"/>
  <c r="AF439" i="16"/>
  <c r="AF437" i="16"/>
  <c r="AF435" i="16"/>
  <c r="AF433" i="16"/>
  <c r="AF431" i="16"/>
  <c r="AF429" i="16"/>
  <c r="AF427" i="16"/>
  <c r="AF425" i="16"/>
  <c r="AF423" i="16"/>
  <c r="AF421" i="16"/>
  <c r="AF419" i="16"/>
  <c r="AF417" i="16"/>
  <c r="AF415" i="16"/>
  <c r="AF413" i="16"/>
  <c r="AF411" i="16"/>
  <c r="AF409" i="16"/>
  <c r="AF407" i="16"/>
  <c r="AF405" i="16"/>
  <c r="AF403" i="16"/>
  <c r="AF401" i="16"/>
  <c r="AF399" i="16"/>
  <c r="AF397" i="16"/>
  <c r="AF395" i="16"/>
  <c r="AF393" i="16"/>
  <c r="AF391" i="16"/>
  <c r="AF389" i="16"/>
  <c r="AF387" i="16"/>
  <c r="AF385" i="16"/>
  <c r="AF383" i="16"/>
  <c r="AF381" i="16"/>
  <c r="AF379" i="16"/>
  <c r="AF377" i="16"/>
  <c r="AF375" i="16"/>
  <c r="AF373" i="16"/>
  <c r="AF371" i="16"/>
  <c r="AF369" i="16"/>
  <c r="AF367" i="16"/>
  <c r="AF365" i="16"/>
  <c r="AF363" i="16"/>
  <c r="AF361" i="16"/>
  <c r="AF359" i="16"/>
  <c r="AF357" i="16"/>
  <c r="AF355" i="16"/>
  <c r="AF353" i="16"/>
  <c r="AF351" i="16"/>
  <c r="AF349" i="16"/>
  <c r="AF347" i="16"/>
  <c r="AF345" i="16"/>
  <c r="AF343" i="16"/>
  <c r="AF341" i="16"/>
  <c r="AF339" i="16"/>
  <c r="AF337" i="16"/>
  <c r="AF335" i="16"/>
  <c r="AF333" i="16"/>
  <c r="AF331" i="16"/>
  <c r="AF329" i="16"/>
  <c r="AF327" i="16"/>
  <c r="AF325" i="16"/>
  <c r="AF323" i="16"/>
  <c r="AF321" i="16"/>
  <c r="AF319" i="16"/>
  <c r="AF317" i="16"/>
  <c r="AF315" i="16"/>
  <c r="AF313" i="16"/>
  <c r="AF311" i="16"/>
  <c r="AF309" i="16"/>
  <c r="AF307" i="16"/>
  <c r="AF305" i="16"/>
  <c r="AF303" i="16"/>
  <c r="AF301" i="16"/>
  <c r="AF299" i="16"/>
  <c r="AF297" i="16"/>
  <c r="AF295" i="16"/>
  <c r="AF293" i="16"/>
  <c r="AF291" i="16"/>
  <c r="AF289" i="16"/>
  <c r="AF287" i="16"/>
  <c r="AF285" i="16"/>
  <c r="AF283" i="16"/>
  <c r="AF279" i="16"/>
  <c r="AF277" i="16"/>
  <c r="AF275" i="16"/>
  <c r="AF273" i="16"/>
  <c r="AF271" i="16"/>
  <c r="AF269" i="16"/>
  <c r="AF267" i="16"/>
  <c r="AF265" i="16"/>
  <c r="AF263" i="16"/>
  <c r="AF261" i="16"/>
  <c r="AF259" i="16"/>
  <c r="AF257" i="16"/>
  <c r="AF255" i="16"/>
  <c r="AF253" i="16"/>
  <c r="AF251" i="16"/>
  <c r="AF249" i="16"/>
  <c r="AF247" i="16"/>
  <c r="AF245" i="16"/>
  <c r="AF243" i="16"/>
  <c r="AF789" i="16"/>
  <c r="AF779" i="16"/>
  <c r="AF773" i="16"/>
  <c r="AF567" i="16"/>
  <c r="AF237" i="16"/>
  <c r="AF225" i="16"/>
  <c r="AF215" i="16"/>
  <c r="AF209" i="16"/>
  <c r="AF203" i="16"/>
  <c r="AF195" i="16"/>
  <c r="AF187" i="16"/>
  <c r="AF177" i="16"/>
  <c r="AF167" i="16"/>
  <c r="AF157" i="16"/>
  <c r="AF151" i="16"/>
  <c r="AF145" i="16"/>
  <c r="AF137" i="16"/>
  <c r="AF127" i="16"/>
  <c r="AF117" i="16"/>
  <c r="AF107" i="16"/>
  <c r="AF95" i="16"/>
  <c r="AF85" i="16"/>
  <c r="AF77" i="16"/>
  <c r="AF67" i="16"/>
  <c r="AF61" i="16"/>
  <c r="AF51" i="16"/>
  <c r="AF41" i="16"/>
  <c r="AF31" i="16"/>
  <c r="AF21" i="16"/>
  <c r="AF11" i="16"/>
  <c r="AF785" i="16"/>
  <c r="AF781" i="16"/>
  <c r="AF777" i="16"/>
  <c r="AF771" i="16"/>
  <c r="AF239" i="16"/>
  <c r="AF235" i="16"/>
  <c r="AF231" i="16"/>
  <c r="AF227" i="16"/>
  <c r="AF221" i="16"/>
  <c r="AF217" i="16"/>
  <c r="AF211" i="16"/>
  <c r="AF205" i="16"/>
  <c r="AF201" i="16"/>
  <c r="AF197" i="16"/>
  <c r="AF193" i="16"/>
  <c r="AF191" i="16"/>
  <c r="AF183" i="16"/>
  <c r="AF179" i="16"/>
  <c r="AF173" i="16"/>
  <c r="AF169" i="16"/>
  <c r="AF163" i="16"/>
  <c r="AF159" i="16"/>
  <c r="AF153" i="16"/>
  <c r="AF147" i="16"/>
  <c r="AF143" i="16"/>
  <c r="AF139" i="16"/>
  <c r="AF133" i="16"/>
  <c r="AF129" i="16"/>
  <c r="AF123" i="16"/>
  <c r="AF119" i="16"/>
  <c r="AF113" i="16"/>
  <c r="AF109" i="16"/>
  <c r="AF103" i="16"/>
  <c r="AF99" i="16"/>
  <c r="AF93" i="16"/>
  <c r="AF89" i="16"/>
  <c r="AF83" i="16"/>
  <c r="AF79" i="16"/>
  <c r="AF75" i="16"/>
  <c r="AF71" i="16"/>
  <c r="AF65" i="16"/>
  <c r="AF59" i="16"/>
  <c r="AF55" i="16"/>
  <c r="AF49" i="16"/>
  <c r="AF45" i="16"/>
  <c r="AF39" i="16"/>
  <c r="AF35" i="16"/>
  <c r="AF29" i="16"/>
  <c r="AF25" i="16"/>
  <c r="AF19" i="16"/>
  <c r="AF15" i="16"/>
  <c r="AF9" i="16"/>
  <c r="AF7" i="16"/>
  <c r="AF788" i="16"/>
  <c r="AF786" i="16"/>
  <c r="AF784" i="16"/>
  <c r="AF782" i="16"/>
  <c r="AF780" i="16"/>
  <c r="AF778" i="16"/>
  <c r="AF776" i="16"/>
  <c r="AF772" i="16"/>
  <c r="AF530" i="16"/>
  <c r="AF520" i="16"/>
  <c r="AF242" i="16"/>
  <c r="AF240" i="16"/>
  <c r="AF238" i="16"/>
  <c r="AF236" i="16"/>
  <c r="AF234" i="16"/>
  <c r="AF232" i="16"/>
  <c r="AF230" i="16"/>
  <c r="AF228" i="16"/>
  <c r="AF226" i="16"/>
  <c r="AF224" i="16"/>
  <c r="AF222" i="16"/>
  <c r="AF220" i="16"/>
  <c r="AF218" i="16"/>
  <c r="AF216" i="16"/>
  <c r="AF214" i="16"/>
  <c r="AF212" i="16"/>
  <c r="AF210" i="16"/>
  <c r="AF208" i="16"/>
  <c r="AF206" i="16"/>
  <c r="AF204" i="16"/>
  <c r="AF202" i="16"/>
  <c r="AF200" i="16"/>
  <c r="AF198" i="16"/>
  <c r="AF196" i="16"/>
  <c r="AF194" i="16"/>
  <c r="AF192" i="16"/>
  <c r="AF190" i="16"/>
  <c r="AF186" i="16"/>
  <c r="AF184" i="16"/>
  <c r="AF182" i="16"/>
  <c r="AF180" i="16"/>
  <c r="AF178" i="16"/>
  <c r="AF176" i="16"/>
  <c r="AF174" i="16"/>
  <c r="AF172" i="16"/>
  <c r="AF170" i="16"/>
  <c r="AF168" i="16"/>
  <c r="AF166" i="16"/>
  <c r="AF164" i="16"/>
  <c r="AF162" i="16"/>
  <c r="AF160" i="16"/>
  <c r="AF158" i="16"/>
  <c r="AF156" i="16"/>
  <c r="AF154" i="16"/>
  <c r="AF152" i="16"/>
  <c r="AF150" i="16"/>
  <c r="AF148" i="16"/>
  <c r="AF146" i="16"/>
  <c r="AF144" i="16"/>
  <c r="AF142" i="16"/>
  <c r="AF140" i="16"/>
  <c r="AF138" i="16"/>
  <c r="AF136" i="16"/>
  <c r="AF134" i="16"/>
  <c r="AF132" i="16"/>
  <c r="AF130" i="16"/>
  <c r="AF128" i="16"/>
  <c r="AF126" i="16"/>
  <c r="AF124" i="16"/>
  <c r="AF122" i="16"/>
  <c r="AF120" i="16"/>
  <c r="AF118" i="16"/>
  <c r="AF116" i="16"/>
  <c r="AF114" i="16"/>
  <c r="AF112" i="16"/>
  <c r="AF110" i="16"/>
  <c r="AF108" i="16"/>
  <c r="AF106" i="16"/>
  <c r="AF104" i="16"/>
  <c r="AF102" i="16"/>
  <c r="AF100" i="16"/>
  <c r="AF98" i="16"/>
  <c r="AF96" i="16"/>
  <c r="AF94" i="16"/>
  <c r="AF92" i="16"/>
  <c r="AF90" i="16"/>
  <c r="AF88" i="16"/>
  <c r="AF86" i="16"/>
  <c r="AF84" i="16"/>
  <c r="AF82" i="16"/>
  <c r="AF80" i="16"/>
  <c r="AF78" i="16"/>
  <c r="AF76" i="16"/>
  <c r="AF74" i="16"/>
  <c r="AF72" i="16"/>
  <c r="AF70" i="16"/>
  <c r="AF68" i="16"/>
  <c r="AF66" i="16"/>
  <c r="AF64" i="16"/>
  <c r="AF62" i="16"/>
  <c r="AF60" i="16"/>
  <c r="AF58" i="16"/>
  <c r="AF56" i="16"/>
  <c r="AF54" i="16"/>
  <c r="AF52" i="16"/>
  <c r="AF50" i="16"/>
  <c r="AF48" i="16"/>
  <c r="AF46" i="16"/>
  <c r="AF44" i="16"/>
  <c r="AF42" i="16"/>
  <c r="AF40" i="16"/>
  <c r="AF38" i="16"/>
  <c r="AF36" i="16"/>
  <c r="AF34" i="16"/>
  <c r="AF32" i="16"/>
  <c r="AF30" i="16"/>
  <c r="AF28" i="16"/>
  <c r="AF26" i="16"/>
  <c r="AF24" i="16"/>
  <c r="AF22" i="16"/>
  <c r="AF20" i="16"/>
  <c r="AF18" i="16"/>
  <c r="AF16" i="16"/>
  <c r="AF14" i="16"/>
  <c r="AF12" i="16"/>
  <c r="AF10" i="16"/>
  <c r="AF8" i="16"/>
  <c r="AF787" i="16"/>
  <c r="AF783" i="16"/>
  <c r="AF775" i="16"/>
  <c r="AF241" i="16"/>
  <c r="AF233" i="16"/>
  <c r="AF229" i="16"/>
  <c r="AF223" i="16"/>
  <c r="AF219" i="16"/>
  <c r="AF213" i="16"/>
  <c r="AF207" i="16"/>
  <c r="AF199" i="16"/>
  <c r="AF189" i="16"/>
  <c r="AF185" i="16"/>
  <c r="AF181" i="16"/>
  <c r="AF175" i="16"/>
  <c r="AF171" i="16"/>
  <c r="AF165" i="16"/>
  <c r="AF161" i="16"/>
  <c r="AF155" i="16"/>
  <c r="AF149" i="16"/>
  <c r="AF141" i="16"/>
  <c r="AF135" i="16"/>
  <c r="AF131" i="16"/>
  <c r="AF125" i="16"/>
  <c r="AF121" i="16"/>
  <c r="AF115" i="16"/>
  <c r="AF111" i="16"/>
  <c r="AF105" i="16"/>
  <c r="AF101" i="16"/>
  <c r="AF97" i="16"/>
  <c r="AF91" i="16"/>
  <c r="AF87" i="16"/>
  <c r="AF81" i="16"/>
  <c r="AF73" i="16"/>
  <c r="AF69" i="16"/>
  <c r="AF63" i="16"/>
  <c r="AF57" i="16"/>
  <c r="AF53" i="16"/>
  <c r="AF47" i="16"/>
  <c r="AF43" i="16"/>
  <c r="AF37" i="16"/>
  <c r="AF33" i="16"/>
  <c r="AF27" i="16"/>
  <c r="AF23" i="16"/>
  <c r="AF17" i="16"/>
  <c r="AF13" i="16"/>
  <c r="Y819" i="16"/>
  <c r="BL824" i="16"/>
  <c r="CK824" i="16"/>
  <c r="CK825" i="16" s="1"/>
  <c r="BA825" i="16"/>
  <c r="CN824" i="16"/>
  <c r="CN825" i="16" s="1"/>
  <c r="BD825" i="16"/>
  <c r="CL824" i="16"/>
  <c r="CL825" i="16" s="1"/>
  <c r="BB825" i="16"/>
  <c r="CJ824" i="16"/>
  <c r="CJ825" i="16" s="1"/>
  <c r="AZ825" i="16"/>
  <c r="DB6" i="16"/>
  <c r="DB819" i="16" s="1"/>
  <c r="CV819" i="16"/>
  <c r="CO824" i="16"/>
  <c r="CO825" i="16" s="1"/>
  <c r="BE825" i="16"/>
  <c r="CI824" i="16"/>
  <c r="CI825" i="16" s="1"/>
  <c r="AY825" i="16"/>
  <c r="CM824" i="16"/>
  <c r="CM825" i="16" s="1"/>
  <c r="BC825" i="16"/>
  <c r="BC828" i="16"/>
  <c r="BK252" i="16"/>
  <c r="CU252" i="16"/>
  <c r="CT252" i="16"/>
  <c r="CS252" i="16"/>
  <c r="BK264" i="16"/>
  <c r="CU264" i="16"/>
  <c r="CT264" i="16"/>
  <c r="CS264" i="16"/>
  <c r="BK272" i="16"/>
  <c r="CU272" i="16"/>
  <c r="CT272" i="16"/>
  <c r="CS272" i="16"/>
  <c r="BK284" i="16"/>
  <c r="CU284" i="16"/>
  <c r="CT284" i="16"/>
  <c r="CS284" i="16"/>
  <c r="BK296" i="16"/>
  <c r="CU296" i="16"/>
  <c r="CT296" i="16"/>
  <c r="CS296" i="16"/>
  <c r="BK308" i="16"/>
  <c r="CU308" i="16"/>
  <c r="CT308" i="16"/>
  <c r="CS308" i="16"/>
  <c r="BK320" i="16"/>
  <c r="CU320" i="16"/>
  <c r="CT320" i="16"/>
  <c r="CS320" i="16"/>
  <c r="BK328" i="16"/>
  <c r="CU328" i="16"/>
  <c r="CT328" i="16"/>
  <c r="CS328" i="16"/>
  <c r="BK340" i="16"/>
  <c r="CU340" i="16"/>
  <c r="CT340" i="16"/>
  <c r="CS340" i="16"/>
  <c r="BK356" i="16"/>
  <c r="CU356" i="16"/>
  <c r="CT356" i="16"/>
  <c r="CS356" i="16"/>
  <c r="BK368" i="16"/>
  <c r="CU368" i="16"/>
  <c r="CT368" i="16"/>
  <c r="CS368" i="16"/>
  <c r="BK380" i="16"/>
  <c r="CU380" i="16"/>
  <c r="CT380" i="16"/>
  <c r="CS380" i="16"/>
  <c r="BK384" i="16"/>
  <c r="CU384" i="16"/>
  <c r="CT384" i="16"/>
  <c r="CS384" i="16"/>
  <c r="BK396" i="16"/>
  <c r="CU396" i="16"/>
  <c r="CT396" i="16"/>
  <c r="CS396" i="16"/>
  <c r="BK408" i="16"/>
  <c r="CU408" i="16"/>
  <c r="CT408" i="16"/>
  <c r="CS408" i="16"/>
  <c r="BK420" i="16"/>
  <c r="CU420" i="16"/>
  <c r="CT420" i="16"/>
  <c r="CS420" i="16"/>
  <c r="BK432" i="16"/>
  <c r="CU432" i="16"/>
  <c r="CT432" i="16"/>
  <c r="CS432" i="16"/>
  <c r="BK440" i="16"/>
  <c r="CU440" i="16"/>
  <c r="CT440" i="16"/>
  <c r="CS440" i="16"/>
  <c r="BK452" i="16"/>
  <c r="CU452" i="16"/>
  <c r="CT452" i="16"/>
  <c r="CS452" i="16"/>
  <c r="BK464" i="16"/>
  <c r="CU464" i="16"/>
  <c r="CT464" i="16"/>
  <c r="CS464" i="16"/>
  <c r="BK476" i="16"/>
  <c r="CU476" i="16"/>
  <c r="CT476" i="16"/>
  <c r="CS476" i="16"/>
  <c r="BK488" i="16"/>
  <c r="CU488" i="16"/>
  <c r="CT488" i="16"/>
  <c r="CS488" i="16"/>
  <c r="BK496" i="16"/>
  <c r="CU496" i="16"/>
  <c r="CT496" i="16"/>
  <c r="CS496" i="16"/>
  <c r="BK512" i="16"/>
  <c r="CU512" i="16"/>
  <c r="CT512" i="16"/>
  <c r="CS512" i="16"/>
  <c r="BK521" i="16"/>
  <c r="CS521" i="16"/>
  <c r="CT521" i="16"/>
  <c r="CU521" i="16"/>
  <c r="BK534" i="16"/>
  <c r="CU534" i="16"/>
  <c r="CT534" i="16"/>
  <c r="CS534" i="16"/>
  <c r="BK542" i="16"/>
  <c r="CU542" i="16"/>
  <c r="CT542" i="16"/>
  <c r="CS542" i="16"/>
  <c r="BK562" i="16"/>
  <c r="CU562" i="16"/>
  <c r="CT562" i="16"/>
  <c r="CS562" i="16"/>
  <c r="BK571" i="16"/>
  <c r="CU571" i="16"/>
  <c r="CT571" i="16"/>
  <c r="CS571" i="16"/>
  <c r="BK583" i="16"/>
  <c r="CU583" i="16"/>
  <c r="CT583" i="16"/>
  <c r="CS583" i="16"/>
  <c r="BK591" i="16"/>
  <c r="CU591" i="16"/>
  <c r="CT591" i="16"/>
  <c r="CS591" i="16"/>
  <c r="BK603" i="16"/>
  <c r="CU603" i="16"/>
  <c r="CT603" i="16"/>
  <c r="CS603" i="16"/>
  <c r="BK615" i="16"/>
  <c r="CU615" i="16"/>
  <c r="CT615" i="16"/>
  <c r="CS615" i="16"/>
  <c r="BK623" i="16"/>
  <c r="CU623" i="16"/>
  <c r="CT623" i="16"/>
  <c r="CS623" i="16"/>
  <c r="BK635" i="16"/>
  <c r="CU635" i="16"/>
  <c r="CT635" i="16"/>
  <c r="CS635" i="16"/>
  <c r="BK647" i="16"/>
  <c r="CU647" i="16"/>
  <c r="CT647" i="16"/>
  <c r="CS647" i="16"/>
  <c r="BJ659" i="16"/>
  <c r="CU659" i="16"/>
  <c r="CT659" i="16"/>
  <c r="CS659" i="16"/>
  <c r="BJ671" i="16"/>
  <c r="CU671" i="16"/>
  <c r="CT671" i="16"/>
  <c r="CS671" i="16"/>
  <c r="BJ683" i="16"/>
  <c r="CU683" i="16"/>
  <c r="CT683" i="16"/>
  <c r="CS683" i="16"/>
  <c r="BJ695" i="16"/>
  <c r="CU695" i="16"/>
  <c r="CT695" i="16"/>
  <c r="CS695" i="16"/>
  <c r="BJ707" i="16"/>
  <c r="CU707" i="16"/>
  <c r="CT707" i="16"/>
  <c r="CS707" i="16"/>
  <c r="BJ719" i="16"/>
  <c r="CU719" i="16"/>
  <c r="CT719" i="16"/>
  <c r="CS719" i="16"/>
  <c r="BJ727" i="16"/>
  <c r="CU727" i="16"/>
  <c r="CT727" i="16"/>
  <c r="CS727" i="16"/>
  <c r="BJ739" i="16"/>
  <c r="CU739" i="16"/>
  <c r="CT739" i="16"/>
  <c r="CS739" i="16"/>
  <c r="BI755" i="16"/>
  <c r="DM755" i="16" s="1"/>
  <c r="CU755" i="16"/>
  <c r="CT755" i="16"/>
  <c r="CS755" i="16"/>
  <c r="BI763" i="16"/>
  <c r="DM763" i="16" s="1"/>
  <c r="CU763" i="16"/>
  <c r="CT763" i="16"/>
  <c r="CS763" i="16"/>
  <c r="BI793" i="16"/>
  <c r="DM793" i="16" s="1"/>
  <c r="CS793" i="16"/>
  <c r="CT793" i="16"/>
  <c r="CU793" i="16"/>
  <c r="BI809" i="16"/>
  <c r="DM809" i="16" s="1"/>
  <c r="CS809" i="16"/>
  <c r="CU809" i="16"/>
  <c r="CT809" i="16"/>
  <c r="BK29" i="16"/>
  <c r="CU29" i="16"/>
  <c r="CS29" i="16"/>
  <c r="CT29" i="16"/>
  <c r="BK170" i="16"/>
  <c r="CU170" i="16"/>
  <c r="CT170" i="16"/>
  <c r="CS170" i="16"/>
  <c r="BK40" i="16"/>
  <c r="CU40" i="16"/>
  <c r="CT40" i="16"/>
  <c r="BK215" i="16"/>
  <c r="CU215" i="16"/>
  <c r="CT215" i="16"/>
  <c r="BK15" i="16"/>
  <c r="CU15" i="16"/>
  <c r="CT15" i="16"/>
  <c r="BK38" i="16"/>
  <c r="CU38" i="16"/>
  <c r="CT38" i="16"/>
  <c r="BK56" i="16"/>
  <c r="CU56" i="16"/>
  <c r="CT56" i="16"/>
  <c r="BK73" i="16"/>
  <c r="CT73" i="16"/>
  <c r="CU73" i="16"/>
  <c r="BK91" i="16"/>
  <c r="CU91" i="16"/>
  <c r="CT91" i="16"/>
  <c r="BK109" i="16"/>
  <c r="CU109" i="16"/>
  <c r="CT109" i="16"/>
  <c r="BK119" i="16"/>
  <c r="CU119" i="16"/>
  <c r="CT119" i="16"/>
  <c r="BK149" i="16"/>
  <c r="CU149" i="16"/>
  <c r="CT149" i="16"/>
  <c r="BK175" i="16"/>
  <c r="CU175" i="16"/>
  <c r="CT175" i="16"/>
  <c r="BK190" i="16"/>
  <c r="CU190" i="16"/>
  <c r="CT190" i="16"/>
  <c r="BK213" i="16"/>
  <c r="CU213" i="16"/>
  <c r="CT213" i="16"/>
  <c r="BK232" i="16"/>
  <c r="CU232" i="16"/>
  <c r="CT232" i="16"/>
  <c r="BK567" i="16"/>
  <c r="CU567" i="16"/>
  <c r="CT567" i="16"/>
  <c r="BK52" i="16"/>
  <c r="CU52" i="16"/>
  <c r="CT52" i="16"/>
  <c r="BK78" i="16"/>
  <c r="CU78" i="16"/>
  <c r="CT78" i="16"/>
  <c r="BK124" i="16"/>
  <c r="CU124" i="16"/>
  <c r="CT124" i="16"/>
  <c r="BK167" i="16"/>
  <c r="CU167" i="16"/>
  <c r="CT167" i="16"/>
  <c r="BK227" i="16"/>
  <c r="CU227" i="16"/>
  <c r="CT227" i="16"/>
  <c r="BA828" i="16"/>
  <c r="BK245" i="16"/>
  <c r="CS245" i="16"/>
  <c r="CU245" i="16"/>
  <c r="CT245" i="16"/>
  <c r="BK249" i="16"/>
  <c r="CS249" i="16"/>
  <c r="CT249" i="16"/>
  <c r="CU249" i="16"/>
  <c r="BK253" i="16"/>
  <c r="CU253" i="16"/>
  <c r="CS253" i="16"/>
  <c r="CT253" i="16"/>
  <c r="BK257" i="16"/>
  <c r="CS257" i="16"/>
  <c r="CU257" i="16"/>
  <c r="CT257" i="16"/>
  <c r="BK261" i="16"/>
  <c r="CS261" i="16"/>
  <c r="CU261" i="16"/>
  <c r="CT261" i="16"/>
  <c r="BK265" i="16"/>
  <c r="CS265" i="16"/>
  <c r="CT265" i="16"/>
  <c r="CU265" i="16"/>
  <c r="BK269" i="16"/>
  <c r="CU269" i="16"/>
  <c r="CS269" i="16"/>
  <c r="CT269" i="16"/>
  <c r="BK273" i="16"/>
  <c r="CS273" i="16"/>
  <c r="CU273" i="16"/>
  <c r="CT273" i="16"/>
  <c r="BK277" i="16"/>
  <c r="CS277" i="16"/>
  <c r="CU277" i="16"/>
  <c r="CT277" i="16"/>
  <c r="BK281" i="16"/>
  <c r="CS281" i="16"/>
  <c r="CT281" i="16"/>
  <c r="CU281" i="16"/>
  <c r="BK285" i="16"/>
  <c r="CU285" i="16"/>
  <c r="CS285" i="16"/>
  <c r="CT285" i="16"/>
  <c r="BK289" i="16"/>
  <c r="CS289" i="16"/>
  <c r="CU289" i="16"/>
  <c r="CT289" i="16"/>
  <c r="BK293" i="16"/>
  <c r="CS293" i="16"/>
  <c r="CU293" i="16"/>
  <c r="CT293" i="16"/>
  <c r="BK297" i="16"/>
  <c r="CS297" i="16"/>
  <c r="CU297" i="16"/>
  <c r="CT297" i="16"/>
  <c r="BK301" i="16"/>
  <c r="CU301" i="16"/>
  <c r="CS301" i="16"/>
  <c r="CT301" i="16"/>
  <c r="BK305" i="16"/>
  <c r="CS305" i="16"/>
  <c r="CU305" i="16"/>
  <c r="CT305" i="16"/>
  <c r="BK309" i="16"/>
  <c r="CS309" i="16"/>
  <c r="CU309" i="16"/>
  <c r="CT309" i="16"/>
  <c r="BK313" i="16"/>
  <c r="CS313" i="16"/>
  <c r="CT313" i="16"/>
  <c r="CU313" i="16"/>
  <c r="BK317" i="16"/>
  <c r="CU317" i="16"/>
  <c r="CS317" i="16"/>
  <c r="CT317" i="16"/>
  <c r="BK321" i="16"/>
  <c r="CS321" i="16"/>
  <c r="CU321" i="16"/>
  <c r="CT321" i="16"/>
  <c r="BK325" i="16"/>
  <c r="CS325" i="16"/>
  <c r="CU325" i="16"/>
  <c r="CT325" i="16"/>
  <c r="BK329" i="16"/>
  <c r="CS329" i="16"/>
  <c r="CT329" i="16"/>
  <c r="CU329" i="16"/>
  <c r="BK333" i="16"/>
  <c r="CU333" i="16"/>
  <c r="CS333" i="16"/>
  <c r="CT333" i="16"/>
  <c r="BK337" i="16"/>
  <c r="CS337" i="16"/>
  <c r="CU337" i="16"/>
  <c r="CT337" i="16"/>
  <c r="BK341" i="16"/>
  <c r="CS341" i="16"/>
  <c r="CU341" i="16"/>
  <c r="CT341" i="16"/>
  <c r="BK345" i="16"/>
  <c r="CS345" i="16"/>
  <c r="CT345" i="16"/>
  <c r="CU345" i="16"/>
  <c r="BK349" i="16"/>
  <c r="CU349" i="16"/>
  <c r="CS349" i="16"/>
  <c r="CT349" i="16"/>
  <c r="BK353" i="16"/>
  <c r="CS353" i="16"/>
  <c r="CU353" i="16"/>
  <c r="CT353" i="16"/>
  <c r="BK357" i="16"/>
  <c r="CS357" i="16"/>
  <c r="CU357" i="16"/>
  <c r="CT357" i="16"/>
  <c r="BK361" i="16"/>
  <c r="CS361" i="16"/>
  <c r="CU361" i="16"/>
  <c r="CT361" i="16"/>
  <c r="BK365" i="16"/>
  <c r="CU365" i="16"/>
  <c r="CS365" i="16"/>
  <c r="CT365" i="16"/>
  <c r="BK369" i="16"/>
  <c r="CS369" i="16"/>
  <c r="CU369" i="16"/>
  <c r="CT369" i="16"/>
  <c r="BK373" i="16"/>
  <c r="CS373" i="16"/>
  <c r="CU373" i="16"/>
  <c r="CT373" i="16"/>
  <c r="BK377" i="16"/>
  <c r="CS377" i="16"/>
  <c r="CT377" i="16"/>
  <c r="CU377" i="16"/>
  <c r="BK381" i="16"/>
  <c r="CU381" i="16"/>
  <c r="CS381" i="16"/>
  <c r="CT381" i="16"/>
  <c r="BK385" i="16"/>
  <c r="CS385" i="16"/>
  <c r="CU385" i="16"/>
  <c r="CT385" i="16"/>
  <c r="BK389" i="16"/>
  <c r="CS389" i="16"/>
  <c r="CU389" i="16"/>
  <c r="CT389" i="16"/>
  <c r="BK393" i="16"/>
  <c r="CS393" i="16"/>
  <c r="CT393" i="16"/>
  <c r="CU393" i="16"/>
  <c r="BK397" i="16"/>
  <c r="CU397" i="16"/>
  <c r="CS397" i="16"/>
  <c r="CT397" i="16"/>
  <c r="BK401" i="16"/>
  <c r="CS401" i="16"/>
  <c r="CU401" i="16"/>
  <c r="CT401" i="16"/>
  <c r="BK405" i="16"/>
  <c r="CS405" i="16"/>
  <c r="CU405" i="16"/>
  <c r="CT405" i="16"/>
  <c r="BK409" i="16"/>
  <c r="CS409" i="16"/>
  <c r="CT409" i="16"/>
  <c r="CU409" i="16"/>
  <c r="BK413" i="16"/>
  <c r="CU413" i="16"/>
  <c r="CS413" i="16"/>
  <c r="CT413" i="16"/>
  <c r="BK417" i="16"/>
  <c r="CS417" i="16"/>
  <c r="CU417" i="16"/>
  <c r="CT417" i="16"/>
  <c r="BK421" i="16"/>
  <c r="CS421" i="16"/>
  <c r="CU421" i="16"/>
  <c r="CT421" i="16"/>
  <c r="BK425" i="16"/>
  <c r="CS425" i="16"/>
  <c r="CU425" i="16"/>
  <c r="CT425" i="16"/>
  <c r="BK429" i="16"/>
  <c r="CU429" i="16"/>
  <c r="CS429" i="16"/>
  <c r="CT429" i="16"/>
  <c r="BK433" i="16"/>
  <c r="CS433" i="16"/>
  <c r="CU433" i="16"/>
  <c r="CT433" i="16"/>
  <c r="BK437" i="16"/>
  <c r="CS437" i="16"/>
  <c r="CU437" i="16"/>
  <c r="CT437" i="16"/>
  <c r="BK441" i="16"/>
  <c r="CS441" i="16"/>
  <c r="CT441" i="16"/>
  <c r="CU441" i="16"/>
  <c r="BK445" i="16"/>
  <c r="CU445" i="16"/>
  <c r="CS445" i="16"/>
  <c r="CT445" i="16"/>
  <c r="BK449" i="16"/>
  <c r="CS449" i="16"/>
  <c r="CU449" i="16"/>
  <c r="CT449" i="16"/>
  <c r="BK453" i="16"/>
  <c r="CS453" i="16"/>
  <c r="CU453" i="16"/>
  <c r="CT453" i="16"/>
  <c r="BK457" i="16"/>
  <c r="CS457" i="16"/>
  <c r="CT457" i="16"/>
  <c r="CU457" i="16"/>
  <c r="BK461" i="16"/>
  <c r="CU461" i="16"/>
  <c r="CS461" i="16"/>
  <c r="CT461" i="16"/>
  <c r="BK465" i="16"/>
  <c r="CS465" i="16"/>
  <c r="CU465" i="16"/>
  <c r="CT465" i="16"/>
  <c r="BK469" i="16"/>
  <c r="CS469" i="16"/>
  <c r="CU469" i="16"/>
  <c r="CT469" i="16"/>
  <c r="BK473" i="16"/>
  <c r="CS473" i="16"/>
  <c r="CT473" i="16"/>
  <c r="CU473" i="16"/>
  <c r="BK477" i="16"/>
  <c r="CU477" i="16"/>
  <c r="CS477" i="16"/>
  <c r="CT477" i="16"/>
  <c r="BK481" i="16"/>
  <c r="CS481" i="16"/>
  <c r="CU481" i="16"/>
  <c r="CT481" i="16"/>
  <c r="BK485" i="16"/>
  <c r="CS485" i="16"/>
  <c r="CU485" i="16"/>
  <c r="CT485" i="16"/>
  <c r="BK489" i="16"/>
  <c r="CS489" i="16"/>
  <c r="CU489" i="16"/>
  <c r="CT489" i="16"/>
  <c r="BK493" i="16"/>
  <c r="CU493" i="16"/>
  <c r="CS493" i="16"/>
  <c r="CT493" i="16"/>
  <c r="BK497" i="16"/>
  <c r="CS497" i="16"/>
  <c r="CU497" i="16"/>
  <c r="CT497" i="16"/>
  <c r="BK501" i="16"/>
  <c r="CS501" i="16"/>
  <c r="CU501" i="16"/>
  <c r="CT501" i="16"/>
  <c r="BK505" i="16"/>
  <c r="CS505" i="16"/>
  <c r="CT505" i="16"/>
  <c r="CU505" i="16"/>
  <c r="BK509" i="16"/>
  <c r="CU509" i="16"/>
  <c r="CS509" i="16"/>
  <c r="CT509" i="16"/>
  <c r="BK513" i="16"/>
  <c r="CS513" i="16"/>
  <c r="CU513" i="16"/>
  <c r="CT513" i="16"/>
  <c r="BK517" i="16"/>
  <c r="CS517" i="16"/>
  <c r="CU517" i="16"/>
  <c r="CT517" i="16"/>
  <c r="BK522" i="16"/>
  <c r="CU522" i="16"/>
  <c r="CT522" i="16"/>
  <c r="CS522" i="16"/>
  <c r="BK526" i="16"/>
  <c r="CU526" i="16"/>
  <c r="CT526" i="16"/>
  <c r="CS526" i="16"/>
  <c r="BK531" i="16"/>
  <c r="CU531" i="16"/>
  <c r="CT531" i="16"/>
  <c r="CS531" i="16"/>
  <c r="BK535" i="16"/>
  <c r="CU535" i="16"/>
  <c r="CT535" i="16"/>
  <c r="CS535" i="16"/>
  <c r="BK539" i="16"/>
  <c r="CU539" i="16"/>
  <c r="CT539" i="16"/>
  <c r="CS539" i="16"/>
  <c r="BK543" i="16"/>
  <c r="CU543" i="16"/>
  <c r="CT543" i="16"/>
  <c r="CS543" i="16"/>
  <c r="BK547" i="16"/>
  <c r="CU547" i="16"/>
  <c r="CT547" i="16"/>
  <c r="CS547" i="16"/>
  <c r="BK551" i="16"/>
  <c r="CU551" i="16"/>
  <c r="CT551" i="16"/>
  <c r="CS551" i="16"/>
  <c r="BK555" i="16"/>
  <c r="CU555" i="16"/>
  <c r="CT555" i="16"/>
  <c r="CS555" i="16"/>
  <c r="BK559" i="16"/>
  <c r="CU559" i="16"/>
  <c r="CT559" i="16"/>
  <c r="CS559" i="16"/>
  <c r="BK563" i="16"/>
  <c r="CU563" i="16"/>
  <c r="CT563" i="16"/>
  <c r="CS563" i="16"/>
  <c r="BK568" i="16"/>
  <c r="CU568" i="16"/>
  <c r="CT568" i="16"/>
  <c r="CS568" i="16"/>
  <c r="BK572" i="16"/>
  <c r="CU572" i="16"/>
  <c r="CT572" i="16"/>
  <c r="CS572" i="16"/>
  <c r="BK576" i="16"/>
  <c r="CU576" i="16"/>
  <c r="CT576" i="16"/>
  <c r="CS576" i="16"/>
  <c r="BK580" i="16"/>
  <c r="CU580" i="16"/>
  <c r="CT580" i="16"/>
  <c r="CS580" i="16"/>
  <c r="BK584" i="16"/>
  <c r="CU584" i="16"/>
  <c r="CT584" i="16"/>
  <c r="CS584" i="16"/>
  <c r="BK588" i="16"/>
  <c r="CU588" i="16"/>
  <c r="CT588" i="16"/>
  <c r="CS588" i="16"/>
  <c r="BK592" i="16"/>
  <c r="CU592" i="16"/>
  <c r="CT592" i="16"/>
  <c r="CS592" i="16"/>
  <c r="BK596" i="16"/>
  <c r="CU596" i="16"/>
  <c r="CT596" i="16"/>
  <c r="CS596" i="16"/>
  <c r="BK600" i="16"/>
  <c r="CU600" i="16"/>
  <c r="CT600" i="16"/>
  <c r="CS600" i="16"/>
  <c r="BK604" i="16"/>
  <c r="CU604" i="16"/>
  <c r="CT604" i="16"/>
  <c r="CS604" i="16"/>
  <c r="BK608" i="16"/>
  <c r="CU608" i="16"/>
  <c r="CT608" i="16"/>
  <c r="CS608" i="16"/>
  <c r="BK612" i="16"/>
  <c r="CU612" i="16"/>
  <c r="CT612" i="16"/>
  <c r="CS612" i="16"/>
  <c r="BK616" i="16"/>
  <c r="CU616" i="16"/>
  <c r="CT616" i="16"/>
  <c r="CS616" i="16"/>
  <c r="BK620" i="16"/>
  <c r="CU620" i="16"/>
  <c r="CT620" i="16"/>
  <c r="CS620" i="16"/>
  <c r="BK624" i="16"/>
  <c r="CU624" i="16"/>
  <c r="CT624" i="16"/>
  <c r="CS624" i="16"/>
  <c r="BK628" i="16"/>
  <c r="CU628" i="16"/>
  <c r="CT628" i="16"/>
  <c r="CS628" i="16"/>
  <c r="BK632" i="16"/>
  <c r="CU632" i="16"/>
  <c r="CT632" i="16"/>
  <c r="CS632" i="16"/>
  <c r="BK636" i="16"/>
  <c r="CU636" i="16"/>
  <c r="CT636" i="16"/>
  <c r="CS636" i="16"/>
  <c r="BK640" i="16"/>
  <c r="CU640" i="16"/>
  <c r="CT640" i="16"/>
  <c r="CS640" i="16"/>
  <c r="BK644" i="16"/>
  <c r="CU644" i="16"/>
  <c r="CT644" i="16"/>
  <c r="CS644" i="16"/>
  <c r="BK648" i="16"/>
  <c r="CU648" i="16"/>
  <c r="CT648" i="16"/>
  <c r="CS648" i="16"/>
  <c r="BK652" i="16"/>
  <c r="CU652" i="16"/>
  <c r="CT652" i="16"/>
  <c r="CS652" i="16"/>
  <c r="BK656" i="16"/>
  <c r="CU656" i="16"/>
  <c r="CT656" i="16"/>
  <c r="CS656" i="16"/>
  <c r="BJ660" i="16"/>
  <c r="CU660" i="16"/>
  <c r="CT660" i="16"/>
  <c r="CS660" i="16"/>
  <c r="BJ664" i="16"/>
  <c r="CU664" i="16"/>
  <c r="CT664" i="16"/>
  <c r="CS664" i="16"/>
  <c r="BJ668" i="16"/>
  <c r="CU668" i="16"/>
  <c r="CT668" i="16"/>
  <c r="CS668" i="16"/>
  <c r="BJ672" i="16"/>
  <c r="CU672" i="16"/>
  <c r="CT672" i="16"/>
  <c r="CS672" i="16"/>
  <c r="BJ676" i="16"/>
  <c r="CU676" i="16"/>
  <c r="CT676" i="16"/>
  <c r="CS676" i="16"/>
  <c r="BJ680" i="16"/>
  <c r="CU680" i="16"/>
  <c r="CT680" i="16"/>
  <c r="CS680" i="16"/>
  <c r="BJ684" i="16"/>
  <c r="CU684" i="16"/>
  <c r="CT684" i="16"/>
  <c r="CS684" i="16"/>
  <c r="BJ688" i="16"/>
  <c r="CU688" i="16"/>
  <c r="CT688" i="16"/>
  <c r="CS688" i="16"/>
  <c r="BJ692" i="16"/>
  <c r="CU692" i="16"/>
  <c r="CT692" i="16"/>
  <c r="CS692" i="16"/>
  <c r="BJ696" i="16"/>
  <c r="CU696" i="16"/>
  <c r="CT696" i="16"/>
  <c r="CS696" i="16"/>
  <c r="BJ700" i="16"/>
  <c r="CU700" i="16"/>
  <c r="CT700" i="16"/>
  <c r="CS700" i="16"/>
  <c r="BJ704" i="16"/>
  <c r="CU704" i="16"/>
  <c r="CT704" i="16"/>
  <c r="CS704" i="16"/>
  <c r="BJ708" i="16"/>
  <c r="CU708" i="16"/>
  <c r="CT708" i="16"/>
  <c r="CS708" i="16"/>
  <c r="BJ712" i="16"/>
  <c r="CU712" i="16"/>
  <c r="CT712" i="16"/>
  <c r="CS712" i="16"/>
  <c r="BJ716" i="16"/>
  <c r="CU716" i="16"/>
  <c r="CT716" i="16"/>
  <c r="CS716" i="16"/>
  <c r="BJ720" i="16"/>
  <c r="CU720" i="16"/>
  <c r="CT720" i="16"/>
  <c r="CS720" i="16"/>
  <c r="BJ724" i="16"/>
  <c r="CU724" i="16"/>
  <c r="CT724" i="16"/>
  <c r="CS724" i="16"/>
  <c r="BJ728" i="16"/>
  <c r="CU728" i="16"/>
  <c r="CT728" i="16"/>
  <c r="CS728" i="16"/>
  <c r="BJ732" i="16"/>
  <c r="CU732" i="16"/>
  <c r="CT732" i="16"/>
  <c r="CS732" i="16"/>
  <c r="BJ736" i="16"/>
  <c r="CU736" i="16"/>
  <c r="CT736" i="16"/>
  <c r="CS736" i="16"/>
  <c r="BJ740" i="16"/>
  <c r="CU740" i="16"/>
  <c r="CT740" i="16"/>
  <c r="CS740" i="16"/>
  <c r="BJ744" i="16"/>
  <c r="CU744" i="16"/>
  <c r="CT744" i="16"/>
  <c r="CS744" i="16"/>
  <c r="BJ748" i="16"/>
  <c r="CU748" i="16"/>
  <c r="CT748" i="16"/>
  <c r="CS748" i="16"/>
  <c r="BJ752" i="16"/>
  <c r="CU752" i="16"/>
  <c r="CT752" i="16"/>
  <c r="CS752" i="16"/>
  <c r="BJ756" i="16"/>
  <c r="CU756" i="16"/>
  <c r="CT756" i="16"/>
  <c r="CS756" i="16"/>
  <c r="BJ760" i="16"/>
  <c r="CU760" i="16"/>
  <c r="CT760" i="16"/>
  <c r="CS760" i="16"/>
  <c r="BJ764" i="16"/>
  <c r="CU764" i="16"/>
  <c r="CT764" i="16"/>
  <c r="CS764" i="16"/>
  <c r="BJ768" i="16"/>
  <c r="CU768" i="16"/>
  <c r="CT768" i="16"/>
  <c r="CS768" i="16"/>
  <c r="BJ790" i="16"/>
  <c r="CU790" i="16"/>
  <c r="CT790" i="16"/>
  <c r="CS790" i="16"/>
  <c r="BJ794" i="16"/>
  <c r="CU794" i="16"/>
  <c r="CT794" i="16"/>
  <c r="CS794" i="16"/>
  <c r="BJ798" i="16"/>
  <c r="CU798" i="16"/>
  <c r="CT798" i="16"/>
  <c r="CS798" i="16"/>
  <c r="BJ802" i="16"/>
  <c r="CU802" i="16"/>
  <c r="CT802" i="16"/>
  <c r="CS802" i="16"/>
  <c r="BJ806" i="16"/>
  <c r="CU806" i="16"/>
  <c r="CT806" i="16"/>
  <c r="CS806" i="16"/>
  <c r="BJ810" i="16"/>
  <c r="CU810" i="16"/>
  <c r="CT810" i="16"/>
  <c r="CS810" i="16"/>
  <c r="BJ814" i="16"/>
  <c r="CU814" i="16"/>
  <c r="CT814" i="16"/>
  <c r="CS814" i="16"/>
  <c r="BJ818" i="16"/>
  <c r="CU818" i="16"/>
  <c r="CT818" i="16"/>
  <c r="CS818" i="16"/>
  <c r="BK31" i="16"/>
  <c r="CU31" i="16"/>
  <c r="CT31" i="16"/>
  <c r="CS31" i="16"/>
  <c r="BK57" i="16"/>
  <c r="CT57" i="16"/>
  <c r="CU57" i="16"/>
  <c r="BK150" i="16"/>
  <c r="CU150" i="16"/>
  <c r="CT150" i="16"/>
  <c r="CS150" i="16"/>
  <c r="BK171" i="16"/>
  <c r="CU171" i="16"/>
  <c r="CT171" i="16"/>
  <c r="CS171" i="16"/>
  <c r="BK13" i="16"/>
  <c r="CT13" i="16"/>
  <c r="CU13" i="16"/>
  <c r="BK43" i="16"/>
  <c r="CU43" i="16"/>
  <c r="CT43" i="16"/>
  <c r="BK159" i="16"/>
  <c r="CU159" i="16"/>
  <c r="CT159" i="16"/>
  <c r="BK199" i="16"/>
  <c r="CU199" i="16"/>
  <c r="CT199" i="16"/>
  <c r="BK216" i="16"/>
  <c r="CU216" i="16"/>
  <c r="CT216" i="16"/>
  <c r="BJ782" i="16"/>
  <c r="CU782" i="16"/>
  <c r="CT782" i="16"/>
  <c r="CS782" i="16"/>
  <c r="BK9" i="16"/>
  <c r="CT9" i="16"/>
  <c r="CU9" i="16"/>
  <c r="BK16" i="16"/>
  <c r="CU16" i="16"/>
  <c r="CT16" i="16"/>
  <c r="BK23" i="16"/>
  <c r="CU23" i="16"/>
  <c r="CT23" i="16"/>
  <c r="BK30" i="16"/>
  <c r="CU30" i="16"/>
  <c r="CT30" i="16"/>
  <c r="BK39" i="16"/>
  <c r="CU39" i="16"/>
  <c r="CT39" i="16"/>
  <c r="BK47" i="16"/>
  <c r="CU47" i="16"/>
  <c r="CT47" i="16"/>
  <c r="BK58" i="16"/>
  <c r="CU58" i="16"/>
  <c r="CT58" i="16"/>
  <c r="BK62" i="16"/>
  <c r="CU62" i="16"/>
  <c r="CT62" i="16"/>
  <c r="BK76" i="16"/>
  <c r="CU76" i="16"/>
  <c r="CT76" i="16"/>
  <c r="BK82" i="16"/>
  <c r="CU82" i="16"/>
  <c r="CT82" i="16"/>
  <c r="BK88" i="16"/>
  <c r="CU88" i="16"/>
  <c r="CT88" i="16"/>
  <c r="BK92" i="16"/>
  <c r="CU92" i="16"/>
  <c r="CT92" i="16"/>
  <c r="BK98" i="16"/>
  <c r="CU98" i="16"/>
  <c r="CT98" i="16"/>
  <c r="BK103" i="16"/>
  <c r="CU103" i="16"/>
  <c r="CT103" i="16"/>
  <c r="BK111" i="16"/>
  <c r="CU111" i="16"/>
  <c r="CT111" i="16"/>
  <c r="BK115" i="16"/>
  <c r="CU115" i="16"/>
  <c r="CT115" i="16"/>
  <c r="BK121" i="16"/>
  <c r="CT121" i="16"/>
  <c r="CU121" i="16"/>
  <c r="BK131" i="16"/>
  <c r="CU131" i="16"/>
  <c r="CT131" i="16"/>
  <c r="BK138" i="16"/>
  <c r="CU138" i="16"/>
  <c r="CT138" i="16"/>
  <c r="BK146" i="16"/>
  <c r="CU146" i="16"/>
  <c r="CT146" i="16"/>
  <c r="BK151" i="16"/>
  <c r="CU151" i="16"/>
  <c r="CT151" i="16"/>
  <c r="BK160" i="16"/>
  <c r="CU160" i="16"/>
  <c r="CT160" i="16"/>
  <c r="BK168" i="16"/>
  <c r="CU168" i="16"/>
  <c r="CT168" i="16"/>
  <c r="BK176" i="16"/>
  <c r="CU176" i="16"/>
  <c r="CT176" i="16"/>
  <c r="BK180" i="16"/>
  <c r="CU180" i="16"/>
  <c r="CT180" i="16"/>
  <c r="BK184" i="16"/>
  <c r="CU184" i="16"/>
  <c r="CT184" i="16"/>
  <c r="BK191" i="16"/>
  <c r="CU191" i="16"/>
  <c r="CT191" i="16"/>
  <c r="BK196" i="16"/>
  <c r="CU196" i="16"/>
  <c r="CT196" i="16"/>
  <c r="BK206" i="16"/>
  <c r="CU206" i="16"/>
  <c r="CT206" i="16"/>
  <c r="BK218" i="16"/>
  <c r="CU218" i="16"/>
  <c r="CT218" i="16"/>
  <c r="BK223" i="16"/>
  <c r="CU223" i="16"/>
  <c r="CT223" i="16"/>
  <c r="BK229" i="16"/>
  <c r="CU229" i="16"/>
  <c r="CT229" i="16"/>
  <c r="BK234" i="16"/>
  <c r="CU234" i="16"/>
  <c r="CT234" i="16"/>
  <c r="BK241" i="16"/>
  <c r="CU241" i="16"/>
  <c r="CT241" i="16"/>
  <c r="DM771" i="16"/>
  <c r="CU771" i="16"/>
  <c r="CT771" i="16"/>
  <c r="DM777" i="16"/>
  <c r="CT777" i="16"/>
  <c r="CU777" i="16"/>
  <c r="BJ784" i="16"/>
  <c r="CU784" i="16"/>
  <c r="CT784" i="16"/>
  <c r="CS784" i="16"/>
  <c r="BK22" i="16"/>
  <c r="CU22" i="16"/>
  <c r="CT22" i="16"/>
  <c r="BK55" i="16"/>
  <c r="CU55" i="16"/>
  <c r="CT55" i="16"/>
  <c r="BK72" i="16"/>
  <c r="CU72" i="16"/>
  <c r="CT72" i="16"/>
  <c r="BK81" i="16"/>
  <c r="CU81" i="16"/>
  <c r="CT81" i="16"/>
  <c r="BK95" i="16"/>
  <c r="CU95" i="16"/>
  <c r="CT95" i="16"/>
  <c r="BK107" i="16"/>
  <c r="CU107" i="16"/>
  <c r="CT107" i="16"/>
  <c r="BK125" i="16"/>
  <c r="CU125" i="16"/>
  <c r="CT125" i="16"/>
  <c r="BK141" i="16"/>
  <c r="CU141" i="16"/>
  <c r="CT141" i="16"/>
  <c r="BK154" i="16"/>
  <c r="CU154" i="16"/>
  <c r="CT154" i="16"/>
  <c r="BK187" i="16"/>
  <c r="CU187" i="16"/>
  <c r="CT187" i="16"/>
  <c r="BK201" i="16"/>
  <c r="CT201" i="16"/>
  <c r="CU201" i="16"/>
  <c r="BK214" i="16"/>
  <c r="CU214" i="16"/>
  <c r="CT214" i="16"/>
  <c r="BK228" i="16"/>
  <c r="CU228" i="16"/>
  <c r="CT228" i="16"/>
  <c r="BK242" i="16"/>
  <c r="CU242" i="16"/>
  <c r="CT242" i="16"/>
  <c r="AQ825" i="16"/>
  <c r="AQ828" i="16"/>
  <c r="DH787" i="16"/>
  <c r="AZ828" i="16"/>
  <c r="BK248" i="16"/>
  <c r="CU248" i="16"/>
  <c r="CT248" i="16"/>
  <c r="CS248" i="16"/>
  <c r="BK256" i="16"/>
  <c r="CU256" i="16"/>
  <c r="CT256" i="16"/>
  <c r="CS256" i="16"/>
  <c r="BK268" i="16"/>
  <c r="CU268" i="16"/>
  <c r="CT268" i="16"/>
  <c r="CS268" i="16"/>
  <c r="BK280" i="16"/>
  <c r="CU280" i="16"/>
  <c r="CT280" i="16"/>
  <c r="CS280" i="16"/>
  <c r="BK292" i="16"/>
  <c r="CU292" i="16"/>
  <c r="CT292" i="16"/>
  <c r="CS292" i="16"/>
  <c r="BK300" i="16"/>
  <c r="CU300" i="16"/>
  <c r="CT300" i="16"/>
  <c r="CS300" i="16"/>
  <c r="BK312" i="16"/>
  <c r="CU312" i="16"/>
  <c r="CT312" i="16"/>
  <c r="CS312" i="16"/>
  <c r="BK324" i="16"/>
  <c r="CU324" i="16"/>
  <c r="CT324" i="16"/>
  <c r="CS324" i="16"/>
  <c r="BK336" i="16"/>
  <c r="CU336" i="16"/>
  <c r="CT336" i="16"/>
  <c r="CS336" i="16"/>
  <c r="BK344" i="16"/>
  <c r="CU344" i="16"/>
  <c r="CT344" i="16"/>
  <c r="CS344" i="16"/>
  <c r="BK352" i="16"/>
  <c r="CU352" i="16"/>
  <c r="CT352" i="16"/>
  <c r="CS352" i="16"/>
  <c r="BK364" i="16"/>
  <c r="CU364" i="16"/>
  <c r="CT364" i="16"/>
  <c r="CS364" i="16"/>
  <c r="BK376" i="16"/>
  <c r="CU376" i="16"/>
  <c r="CT376" i="16"/>
  <c r="CS376" i="16"/>
  <c r="BK392" i="16"/>
  <c r="CU392" i="16"/>
  <c r="CT392" i="16"/>
  <c r="CS392" i="16"/>
  <c r="BK400" i="16"/>
  <c r="CU400" i="16"/>
  <c r="CT400" i="16"/>
  <c r="CS400" i="16"/>
  <c r="BK412" i="16"/>
  <c r="CU412" i="16"/>
  <c r="CT412" i="16"/>
  <c r="CS412" i="16"/>
  <c r="BK424" i="16"/>
  <c r="CU424" i="16"/>
  <c r="CT424" i="16"/>
  <c r="CS424" i="16"/>
  <c r="BK436" i="16"/>
  <c r="CU436" i="16"/>
  <c r="CT436" i="16"/>
  <c r="CS436" i="16"/>
  <c r="BK448" i="16"/>
  <c r="CU448" i="16"/>
  <c r="CT448" i="16"/>
  <c r="CS448" i="16"/>
  <c r="BK456" i="16"/>
  <c r="CU456" i="16"/>
  <c r="CT456" i="16"/>
  <c r="CS456" i="16"/>
  <c r="BK468" i="16"/>
  <c r="CU468" i="16"/>
  <c r="CT468" i="16"/>
  <c r="CS468" i="16"/>
  <c r="BK480" i="16"/>
  <c r="CU480" i="16"/>
  <c r="CT480" i="16"/>
  <c r="CS480" i="16"/>
  <c r="BK492" i="16"/>
  <c r="CU492" i="16"/>
  <c r="CT492" i="16"/>
  <c r="CS492" i="16"/>
  <c r="BK500" i="16"/>
  <c r="CU500" i="16"/>
  <c r="CT500" i="16"/>
  <c r="CS500" i="16"/>
  <c r="BK508" i="16"/>
  <c r="CU508" i="16"/>
  <c r="CT508" i="16"/>
  <c r="CS508" i="16"/>
  <c r="BK525" i="16"/>
  <c r="CU525" i="16"/>
  <c r="CS525" i="16"/>
  <c r="CT525" i="16"/>
  <c r="BK538" i="16"/>
  <c r="CU538" i="16"/>
  <c r="CT538" i="16"/>
  <c r="CS538" i="16"/>
  <c r="BK546" i="16"/>
  <c r="CU546" i="16"/>
  <c r="CT546" i="16"/>
  <c r="CS546" i="16"/>
  <c r="BK554" i="16"/>
  <c r="CU554" i="16"/>
  <c r="CT554" i="16"/>
  <c r="CS554" i="16"/>
  <c r="BK566" i="16"/>
  <c r="CU566" i="16"/>
  <c r="CT566" i="16"/>
  <c r="CS566" i="16"/>
  <c r="BK579" i="16"/>
  <c r="CU579" i="16"/>
  <c r="CT579" i="16"/>
  <c r="CS579" i="16"/>
  <c r="BK595" i="16"/>
  <c r="CU595" i="16"/>
  <c r="CT595" i="16"/>
  <c r="CS595" i="16"/>
  <c r="BK607" i="16"/>
  <c r="CU607" i="16"/>
  <c r="CT607" i="16"/>
  <c r="CS607" i="16"/>
  <c r="BK619" i="16"/>
  <c r="CU619" i="16"/>
  <c r="CT619" i="16"/>
  <c r="CS619" i="16"/>
  <c r="BK627" i="16"/>
  <c r="CU627" i="16"/>
  <c r="CT627" i="16"/>
  <c r="CS627" i="16"/>
  <c r="BK639" i="16"/>
  <c r="CU639" i="16"/>
  <c r="CT639" i="16"/>
  <c r="CS639" i="16"/>
  <c r="BK651" i="16"/>
  <c r="CU651" i="16"/>
  <c r="CT651" i="16"/>
  <c r="CS651" i="16"/>
  <c r="BJ663" i="16"/>
  <c r="CU663" i="16"/>
  <c r="CT663" i="16"/>
  <c r="CS663" i="16"/>
  <c r="BJ675" i="16"/>
  <c r="CU675" i="16"/>
  <c r="CT675" i="16"/>
  <c r="CS675" i="16"/>
  <c r="BJ687" i="16"/>
  <c r="CU687" i="16"/>
  <c r="CT687" i="16"/>
  <c r="CS687" i="16"/>
  <c r="BJ699" i="16"/>
  <c r="CU699" i="16"/>
  <c r="CT699" i="16"/>
  <c r="CS699" i="16"/>
  <c r="BJ711" i="16"/>
  <c r="CU711" i="16"/>
  <c r="CT711" i="16"/>
  <c r="CS711" i="16"/>
  <c r="BJ723" i="16"/>
  <c r="CU723" i="16"/>
  <c r="CT723" i="16"/>
  <c r="CS723" i="16"/>
  <c r="BJ735" i="16"/>
  <c r="CU735" i="16"/>
  <c r="CT735" i="16"/>
  <c r="CS735" i="16"/>
  <c r="BI747" i="16"/>
  <c r="DM747" i="16" s="1"/>
  <c r="CU747" i="16"/>
  <c r="CT747" i="16"/>
  <c r="CS747" i="16"/>
  <c r="BI759" i="16"/>
  <c r="DM759" i="16" s="1"/>
  <c r="CU759" i="16"/>
  <c r="CT759" i="16"/>
  <c r="CS759" i="16"/>
  <c r="BJ774" i="16"/>
  <c r="CU774" i="16"/>
  <c r="CT774" i="16"/>
  <c r="CS774" i="16"/>
  <c r="BI797" i="16"/>
  <c r="DM797" i="16" s="1"/>
  <c r="CU797" i="16"/>
  <c r="CS797" i="16"/>
  <c r="CT797" i="16"/>
  <c r="BI805" i="16"/>
  <c r="DM805" i="16" s="1"/>
  <c r="CS805" i="16"/>
  <c r="CU805" i="16"/>
  <c r="CT805" i="16"/>
  <c r="BI817" i="16"/>
  <c r="DM817" i="16" s="1"/>
  <c r="CS817" i="16"/>
  <c r="CU817" i="16"/>
  <c r="CT817" i="16"/>
  <c r="BK144" i="16"/>
  <c r="CU144" i="16"/>
  <c r="CT144" i="16"/>
  <c r="CS144" i="16"/>
  <c r="BK11" i="16"/>
  <c r="CU11" i="16"/>
  <c r="CT11" i="16"/>
  <c r="BK198" i="16"/>
  <c r="CU198" i="16"/>
  <c r="CT198" i="16"/>
  <c r="BK8" i="16"/>
  <c r="CU8" i="16"/>
  <c r="CT8" i="16"/>
  <c r="BK27" i="16"/>
  <c r="CU27" i="16"/>
  <c r="CT27" i="16"/>
  <c r="BK46" i="16"/>
  <c r="CU46" i="16"/>
  <c r="CT46" i="16"/>
  <c r="BK61" i="16"/>
  <c r="CU61" i="16"/>
  <c r="CT61" i="16"/>
  <c r="BK80" i="16"/>
  <c r="CU80" i="16"/>
  <c r="CT80" i="16"/>
  <c r="BK97" i="16"/>
  <c r="CU97" i="16"/>
  <c r="CT97" i="16"/>
  <c r="BK114" i="16"/>
  <c r="CU114" i="16"/>
  <c r="CT114" i="16"/>
  <c r="BK143" i="16"/>
  <c r="CU143" i="16"/>
  <c r="CT143" i="16"/>
  <c r="BK166" i="16"/>
  <c r="CU166" i="16"/>
  <c r="CT166" i="16"/>
  <c r="BK183" i="16"/>
  <c r="CU183" i="16"/>
  <c r="CT183" i="16"/>
  <c r="BK194" i="16"/>
  <c r="CU194" i="16"/>
  <c r="CT194" i="16"/>
  <c r="BK221" i="16"/>
  <c r="CU221" i="16"/>
  <c r="CT221" i="16"/>
  <c r="BK240" i="16"/>
  <c r="CU240" i="16"/>
  <c r="CT240" i="16"/>
  <c r="DM783" i="16"/>
  <c r="CU783" i="16"/>
  <c r="CT783" i="16"/>
  <c r="BK21" i="16"/>
  <c r="CU21" i="16"/>
  <c r="CT21" i="16"/>
  <c r="BK94" i="16"/>
  <c r="CU94" i="16"/>
  <c r="CT94" i="16"/>
  <c r="BK136" i="16"/>
  <c r="CU136" i="16"/>
  <c r="CT136" i="16"/>
  <c r="BK197" i="16"/>
  <c r="CU197" i="16"/>
  <c r="CT197" i="16"/>
  <c r="BK239" i="16"/>
  <c r="CU239" i="16"/>
  <c r="CT239" i="16"/>
  <c r="BK188" i="16"/>
  <c r="CU188" i="16"/>
  <c r="CT188" i="16"/>
  <c r="CS188" i="16"/>
  <c r="BK246" i="16"/>
  <c r="CU246" i="16"/>
  <c r="CT246" i="16"/>
  <c r="CS246" i="16"/>
  <c r="BK250" i="16"/>
  <c r="CU250" i="16"/>
  <c r="CT250" i="16"/>
  <c r="CS250" i="16"/>
  <c r="BK254" i="16"/>
  <c r="CU254" i="16"/>
  <c r="CT254" i="16"/>
  <c r="CS254" i="16"/>
  <c r="BK258" i="16"/>
  <c r="CU258" i="16"/>
  <c r="CT258" i="16"/>
  <c r="CS258" i="16"/>
  <c r="BK262" i="16"/>
  <c r="CU262" i="16"/>
  <c r="CT262" i="16"/>
  <c r="CS262" i="16"/>
  <c r="BK266" i="16"/>
  <c r="CU266" i="16"/>
  <c r="CT266" i="16"/>
  <c r="CS266" i="16"/>
  <c r="BK270" i="16"/>
  <c r="CU270" i="16"/>
  <c r="CT270" i="16"/>
  <c r="CS270" i="16"/>
  <c r="BK274" i="16"/>
  <c r="CU274" i="16"/>
  <c r="CT274" i="16"/>
  <c r="CS274" i="16"/>
  <c r="BK278" i="16"/>
  <c r="CU278" i="16"/>
  <c r="CT278" i="16"/>
  <c r="CS278" i="16"/>
  <c r="BK282" i="16"/>
  <c r="CU282" i="16"/>
  <c r="CT282" i="16"/>
  <c r="CS282" i="16"/>
  <c r="BK286" i="16"/>
  <c r="CU286" i="16"/>
  <c r="CT286" i="16"/>
  <c r="CS286" i="16"/>
  <c r="BK290" i="16"/>
  <c r="CU290" i="16"/>
  <c r="CT290" i="16"/>
  <c r="CS290" i="16"/>
  <c r="BK294" i="16"/>
  <c r="CU294" i="16"/>
  <c r="CT294" i="16"/>
  <c r="CS294" i="16"/>
  <c r="BK298" i="16"/>
  <c r="CU298" i="16"/>
  <c r="CT298" i="16"/>
  <c r="CS298" i="16"/>
  <c r="BK302" i="16"/>
  <c r="CU302" i="16"/>
  <c r="CT302" i="16"/>
  <c r="CS302" i="16"/>
  <c r="BK306" i="16"/>
  <c r="CU306" i="16"/>
  <c r="CT306" i="16"/>
  <c r="CS306" i="16"/>
  <c r="BK310" i="16"/>
  <c r="CU310" i="16"/>
  <c r="CT310" i="16"/>
  <c r="CS310" i="16"/>
  <c r="BK314" i="16"/>
  <c r="CU314" i="16"/>
  <c r="CT314" i="16"/>
  <c r="CS314" i="16"/>
  <c r="BK318" i="16"/>
  <c r="CU318" i="16"/>
  <c r="CT318" i="16"/>
  <c r="CS318" i="16"/>
  <c r="BK322" i="16"/>
  <c r="CU322" i="16"/>
  <c r="CT322" i="16"/>
  <c r="CS322" i="16"/>
  <c r="BK326" i="16"/>
  <c r="CU326" i="16"/>
  <c r="CT326" i="16"/>
  <c r="CS326" i="16"/>
  <c r="BK330" i="16"/>
  <c r="CU330" i="16"/>
  <c r="CT330" i="16"/>
  <c r="CS330" i="16"/>
  <c r="BK334" i="16"/>
  <c r="CU334" i="16"/>
  <c r="CT334" i="16"/>
  <c r="CS334" i="16"/>
  <c r="BK338" i="16"/>
  <c r="CU338" i="16"/>
  <c r="CT338" i="16"/>
  <c r="CS338" i="16"/>
  <c r="BK342" i="16"/>
  <c r="CU342" i="16"/>
  <c r="CT342" i="16"/>
  <c r="CS342" i="16"/>
  <c r="BK346" i="16"/>
  <c r="CU346" i="16"/>
  <c r="CT346" i="16"/>
  <c r="CS346" i="16"/>
  <c r="BK350" i="16"/>
  <c r="CU350" i="16"/>
  <c r="CT350" i="16"/>
  <c r="CS350" i="16"/>
  <c r="BK354" i="16"/>
  <c r="CU354" i="16"/>
  <c r="CT354" i="16"/>
  <c r="CS354" i="16"/>
  <c r="BK358" i="16"/>
  <c r="CU358" i="16"/>
  <c r="CT358" i="16"/>
  <c r="CS358" i="16"/>
  <c r="BK362" i="16"/>
  <c r="CU362" i="16"/>
  <c r="CT362" i="16"/>
  <c r="CS362" i="16"/>
  <c r="BK366" i="16"/>
  <c r="CU366" i="16"/>
  <c r="CT366" i="16"/>
  <c r="CS366" i="16"/>
  <c r="BK370" i="16"/>
  <c r="CU370" i="16"/>
  <c r="CT370" i="16"/>
  <c r="CS370" i="16"/>
  <c r="BK374" i="16"/>
  <c r="CU374" i="16"/>
  <c r="CT374" i="16"/>
  <c r="CS374" i="16"/>
  <c r="BK378" i="16"/>
  <c r="CU378" i="16"/>
  <c r="CT378" i="16"/>
  <c r="CS378" i="16"/>
  <c r="BK382" i="16"/>
  <c r="CU382" i="16"/>
  <c r="CT382" i="16"/>
  <c r="CS382" i="16"/>
  <c r="BK386" i="16"/>
  <c r="CU386" i="16"/>
  <c r="CT386" i="16"/>
  <c r="CS386" i="16"/>
  <c r="BK390" i="16"/>
  <c r="CU390" i="16"/>
  <c r="CT390" i="16"/>
  <c r="CS390" i="16"/>
  <c r="BK394" i="16"/>
  <c r="CU394" i="16"/>
  <c r="CT394" i="16"/>
  <c r="CS394" i="16"/>
  <c r="BK398" i="16"/>
  <c r="CU398" i="16"/>
  <c r="CT398" i="16"/>
  <c r="CS398" i="16"/>
  <c r="BK402" i="16"/>
  <c r="CU402" i="16"/>
  <c r="CT402" i="16"/>
  <c r="CS402" i="16"/>
  <c r="BK410" i="16"/>
  <c r="CU410" i="16"/>
  <c r="CT410" i="16"/>
  <c r="CS410" i="16"/>
  <c r="BK414" i="16"/>
  <c r="CU414" i="16"/>
  <c r="CT414" i="16"/>
  <c r="CS414" i="16"/>
  <c r="BK418" i="16"/>
  <c r="CU418" i="16"/>
  <c r="CT418" i="16"/>
  <c r="CS418" i="16"/>
  <c r="BK422" i="16"/>
  <c r="CU422" i="16"/>
  <c r="CT422" i="16"/>
  <c r="CS422" i="16"/>
  <c r="BK426" i="16"/>
  <c r="CU426" i="16"/>
  <c r="CT426" i="16"/>
  <c r="CS426" i="16"/>
  <c r="BK430" i="16"/>
  <c r="CU430" i="16"/>
  <c r="CT430" i="16"/>
  <c r="CS430" i="16"/>
  <c r="BK434" i="16"/>
  <c r="CU434" i="16"/>
  <c r="CT434" i="16"/>
  <c r="CS434" i="16"/>
  <c r="BK438" i="16"/>
  <c r="CU438" i="16"/>
  <c r="CT438" i="16"/>
  <c r="CS438" i="16"/>
  <c r="BK442" i="16"/>
  <c r="CU442" i="16"/>
  <c r="CT442" i="16"/>
  <c r="CS442" i="16"/>
  <c r="BK446" i="16"/>
  <c r="CU446" i="16"/>
  <c r="CT446" i="16"/>
  <c r="CS446" i="16"/>
  <c r="BK450" i="16"/>
  <c r="CU450" i="16"/>
  <c r="CT450" i="16"/>
  <c r="CS450" i="16"/>
  <c r="BK454" i="16"/>
  <c r="CU454" i="16"/>
  <c r="CT454" i="16"/>
  <c r="CS454" i="16"/>
  <c r="BK458" i="16"/>
  <c r="CU458" i="16"/>
  <c r="CT458" i="16"/>
  <c r="CS458" i="16"/>
  <c r="BK462" i="16"/>
  <c r="CU462" i="16"/>
  <c r="CT462" i="16"/>
  <c r="CS462" i="16"/>
  <c r="BK466" i="16"/>
  <c r="CU466" i="16"/>
  <c r="CT466" i="16"/>
  <c r="CS466" i="16"/>
  <c r="BK470" i="16"/>
  <c r="CU470" i="16"/>
  <c r="CT470" i="16"/>
  <c r="CS470" i="16"/>
  <c r="BK474" i="16"/>
  <c r="CU474" i="16"/>
  <c r="CT474" i="16"/>
  <c r="CS474" i="16"/>
  <c r="BK478" i="16"/>
  <c r="CU478" i="16"/>
  <c r="CT478" i="16"/>
  <c r="CS478" i="16"/>
  <c r="BK482" i="16"/>
  <c r="CU482" i="16"/>
  <c r="CT482" i="16"/>
  <c r="CS482" i="16"/>
  <c r="BK486" i="16"/>
  <c r="CU486" i="16"/>
  <c r="CT486" i="16"/>
  <c r="CS486" i="16"/>
  <c r="BK490" i="16"/>
  <c r="CU490" i="16"/>
  <c r="CT490" i="16"/>
  <c r="CS490" i="16"/>
  <c r="BK494" i="16"/>
  <c r="CU494" i="16"/>
  <c r="CT494" i="16"/>
  <c r="CS494" i="16"/>
  <c r="BK498" i="16"/>
  <c r="CU498" i="16"/>
  <c r="CT498" i="16"/>
  <c r="CS498" i="16"/>
  <c r="BK502" i="16"/>
  <c r="CU502" i="16"/>
  <c r="CT502" i="16"/>
  <c r="CS502" i="16"/>
  <c r="BK506" i="16"/>
  <c r="CU506" i="16"/>
  <c r="CT506" i="16"/>
  <c r="CS506" i="16"/>
  <c r="BK510" i="16"/>
  <c r="CU510" i="16"/>
  <c r="CT510" i="16"/>
  <c r="CS510" i="16"/>
  <c r="BK514" i="16"/>
  <c r="CU514" i="16"/>
  <c r="CT514" i="16"/>
  <c r="CS514" i="16"/>
  <c r="BK518" i="16"/>
  <c r="CU518" i="16"/>
  <c r="CT518" i="16"/>
  <c r="CS518" i="16"/>
  <c r="BK523" i="16"/>
  <c r="CU523" i="16"/>
  <c r="CT523" i="16"/>
  <c r="CS523" i="16"/>
  <c r="BK527" i="16"/>
  <c r="CU527" i="16"/>
  <c r="CT527" i="16"/>
  <c r="CS527" i="16"/>
  <c r="BK532" i="16"/>
  <c r="CU532" i="16"/>
  <c r="CT532" i="16"/>
  <c r="CS532" i="16"/>
  <c r="BK536" i="16"/>
  <c r="CU536" i="16"/>
  <c r="CT536" i="16"/>
  <c r="CS536" i="16"/>
  <c r="BK540" i="16"/>
  <c r="CU540" i="16"/>
  <c r="CT540" i="16"/>
  <c r="CS540" i="16"/>
  <c r="BK544" i="16"/>
  <c r="CU544" i="16"/>
  <c r="CT544" i="16"/>
  <c r="CS544" i="16"/>
  <c r="BK548" i="16"/>
  <c r="CU548" i="16"/>
  <c r="CT548" i="16"/>
  <c r="CS548" i="16"/>
  <c r="BK552" i="16"/>
  <c r="CU552" i="16"/>
  <c r="CT552" i="16"/>
  <c r="CS552" i="16"/>
  <c r="BK556" i="16"/>
  <c r="CU556" i="16"/>
  <c r="CT556" i="16"/>
  <c r="CS556" i="16"/>
  <c r="BK560" i="16"/>
  <c r="CU560" i="16"/>
  <c r="CT560" i="16"/>
  <c r="CS560" i="16"/>
  <c r="BK564" i="16"/>
  <c r="CU564" i="16"/>
  <c r="CT564" i="16"/>
  <c r="CS564" i="16"/>
  <c r="BK569" i="16"/>
  <c r="CS569" i="16"/>
  <c r="CT569" i="16"/>
  <c r="CU569" i="16"/>
  <c r="BK573" i="16"/>
  <c r="CU573" i="16"/>
  <c r="CS573" i="16"/>
  <c r="CT573" i="16"/>
  <c r="BK577" i="16"/>
  <c r="CS577" i="16"/>
  <c r="CU577" i="16"/>
  <c r="CT577" i="16"/>
  <c r="BK581" i="16"/>
  <c r="CS581" i="16"/>
  <c r="CU581" i="16"/>
  <c r="CT581" i="16"/>
  <c r="BK585" i="16"/>
  <c r="CS585" i="16"/>
  <c r="CT585" i="16"/>
  <c r="CU585" i="16"/>
  <c r="BK589" i="16"/>
  <c r="CU589" i="16"/>
  <c r="CS589" i="16"/>
  <c r="CT589" i="16"/>
  <c r="BK593" i="16"/>
  <c r="CS593" i="16"/>
  <c r="CU593" i="16"/>
  <c r="CT593" i="16"/>
  <c r="BK597" i="16"/>
  <c r="CS597" i="16"/>
  <c r="CU597" i="16"/>
  <c r="CT597" i="16"/>
  <c r="BK601" i="16"/>
  <c r="CS601" i="16"/>
  <c r="CT601" i="16"/>
  <c r="CU601" i="16"/>
  <c r="BK605" i="16"/>
  <c r="CU605" i="16"/>
  <c r="CS605" i="16"/>
  <c r="CT605" i="16"/>
  <c r="BK609" i="16"/>
  <c r="CS609" i="16"/>
  <c r="CU609" i="16"/>
  <c r="CT609" i="16"/>
  <c r="BK613" i="16"/>
  <c r="CS613" i="16"/>
  <c r="CU613" i="16"/>
  <c r="CT613" i="16"/>
  <c r="BK617" i="16"/>
  <c r="CS617" i="16"/>
  <c r="CU617" i="16"/>
  <c r="CT617" i="16"/>
  <c r="BK621" i="16"/>
  <c r="CU621" i="16"/>
  <c r="CS621" i="16"/>
  <c r="CT621" i="16"/>
  <c r="BK625" i="16"/>
  <c r="CS625" i="16"/>
  <c r="CU625" i="16"/>
  <c r="CT625" i="16"/>
  <c r="BK629" i="16"/>
  <c r="CS629" i="16"/>
  <c r="CU629" i="16"/>
  <c r="CT629" i="16"/>
  <c r="BK633" i="16"/>
  <c r="CS633" i="16"/>
  <c r="CT633" i="16"/>
  <c r="CU633" i="16"/>
  <c r="BK637" i="16"/>
  <c r="CU637" i="16"/>
  <c r="CS637" i="16"/>
  <c r="CT637" i="16"/>
  <c r="BK641" i="16"/>
  <c r="CS641" i="16"/>
  <c r="CU641" i="16"/>
  <c r="CT641" i="16"/>
  <c r="BK645" i="16"/>
  <c r="CS645" i="16"/>
  <c r="CU645" i="16"/>
  <c r="CT645" i="16"/>
  <c r="BK649" i="16"/>
  <c r="CS649" i="16"/>
  <c r="CT649" i="16"/>
  <c r="CU649" i="16"/>
  <c r="BK653" i="16"/>
  <c r="CU653" i="16"/>
  <c r="CS653" i="16"/>
  <c r="CT653" i="16"/>
  <c r="BK657" i="16"/>
  <c r="CS657" i="16"/>
  <c r="CU657" i="16"/>
  <c r="CT657" i="16"/>
  <c r="BI661" i="16"/>
  <c r="DM661" i="16" s="1"/>
  <c r="CS661" i="16"/>
  <c r="CU661" i="16"/>
  <c r="CT661" i="16"/>
  <c r="BI665" i="16"/>
  <c r="DM665" i="16" s="1"/>
  <c r="CS665" i="16"/>
  <c r="CT665" i="16"/>
  <c r="CU665" i="16"/>
  <c r="BI669" i="16"/>
  <c r="DM669" i="16" s="1"/>
  <c r="CU669" i="16"/>
  <c r="CS669" i="16"/>
  <c r="CT669" i="16"/>
  <c r="BI673" i="16"/>
  <c r="DM673" i="16" s="1"/>
  <c r="CS673" i="16"/>
  <c r="CU673" i="16"/>
  <c r="CT673" i="16"/>
  <c r="BI677" i="16"/>
  <c r="DM677" i="16" s="1"/>
  <c r="CS677" i="16"/>
  <c r="CU677" i="16"/>
  <c r="CT677" i="16"/>
  <c r="BI681" i="16"/>
  <c r="DM681" i="16" s="1"/>
  <c r="CS681" i="16"/>
  <c r="CU681" i="16"/>
  <c r="CT681" i="16"/>
  <c r="BI685" i="16"/>
  <c r="DM685" i="16" s="1"/>
  <c r="CU685" i="16"/>
  <c r="CS685" i="16"/>
  <c r="CT685" i="16"/>
  <c r="BI689" i="16"/>
  <c r="DM689" i="16" s="1"/>
  <c r="CS689" i="16"/>
  <c r="CU689" i="16"/>
  <c r="CT689" i="16"/>
  <c r="BI693" i="16"/>
  <c r="DM693" i="16" s="1"/>
  <c r="CS693" i="16"/>
  <c r="CU693" i="16"/>
  <c r="CT693" i="16"/>
  <c r="BI697" i="16"/>
  <c r="DM697" i="16" s="1"/>
  <c r="CS697" i="16"/>
  <c r="CT697" i="16"/>
  <c r="CU697" i="16"/>
  <c r="BI701" i="16"/>
  <c r="DM701" i="16" s="1"/>
  <c r="CU701" i="16"/>
  <c r="CS701" i="16"/>
  <c r="CT701" i="16"/>
  <c r="BI705" i="16"/>
  <c r="DM705" i="16" s="1"/>
  <c r="CS705" i="16"/>
  <c r="CU705" i="16"/>
  <c r="CT705" i="16"/>
  <c r="BI709" i="16"/>
  <c r="DM709" i="16" s="1"/>
  <c r="CS709" i="16"/>
  <c r="CU709" i="16"/>
  <c r="CT709" i="16"/>
  <c r="BI713" i="16"/>
  <c r="DM713" i="16" s="1"/>
  <c r="CS713" i="16"/>
  <c r="CT713" i="16"/>
  <c r="CU713" i="16"/>
  <c r="BI717" i="16"/>
  <c r="DM717" i="16" s="1"/>
  <c r="CU717" i="16"/>
  <c r="CS717" i="16"/>
  <c r="CT717" i="16"/>
  <c r="BI721" i="16"/>
  <c r="DM721" i="16" s="1"/>
  <c r="CS721" i="16"/>
  <c r="CU721" i="16"/>
  <c r="CT721" i="16"/>
  <c r="BI725" i="16"/>
  <c r="DM725" i="16" s="1"/>
  <c r="CS725" i="16"/>
  <c r="CU725" i="16"/>
  <c r="CT725" i="16"/>
  <c r="BI729" i="16"/>
  <c r="DM729" i="16" s="1"/>
  <c r="CS729" i="16"/>
  <c r="CT729" i="16"/>
  <c r="CU729" i="16"/>
  <c r="BI733" i="16"/>
  <c r="DM733" i="16" s="1"/>
  <c r="CU733" i="16"/>
  <c r="CS733" i="16"/>
  <c r="CT733" i="16"/>
  <c r="BI737" i="16"/>
  <c r="DM737" i="16" s="1"/>
  <c r="CS737" i="16"/>
  <c r="CU737" i="16"/>
  <c r="CT737" i="16"/>
  <c r="BI741" i="16"/>
  <c r="DM741" i="16" s="1"/>
  <c r="CS741" i="16"/>
  <c r="CU741" i="16"/>
  <c r="CT741" i="16"/>
  <c r="BI745" i="16"/>
  <c r="DM745" i="16" s="1"/>
  <c r="CS745" i="16"/>
  <c r="CU745" i="16"/>
  <c r="CT745" i="16"/>
  <c r="BI749" i="16"/>
  <c r="DM749" i="16" s="1"/>
  <c r="CU749" i="16"/>
  <c r="CS749" i="16"/>
  <c r="CT749" i="16"/>
  <c r="BI753" i="16"/>
  <c r="DM753" i="16" s="1"/>
  <c r="CS753" i="16"/>
  <c r="CU753" i="16"/>
  <c r="CT753" i="16"/>
  <c r="BI757" i="16"/>
  <c r="DM757" i="16" s="1"/>
  <c r="CS757" i="16"/>
  <c r="CU757" i="16"/>
  <c r="CT757" i="16"/>
  <c r="BI761" i="16"/>
  <c r="DM761" i="16" s="1"/>
  <c r="CS761" i="16"/>
  <c r="CT761" i="16"/>
  <c r="CU761" i="16"/>
  <c r="BI765" i="16"/>
  <c r="DM765" i="16" s="1"/>
  <c r="CU765" i="16"/>
  <c r="CS765" i="16"/>
  <c r="CT765" i="16"/>
  <c r="BI769" i="16"/>
  <c r="DM769" i="16" s="1"/>
  <c r="CS769" i="16"/>
  <c r="CU769" i="16"/>
  <c r="CT769" i="16"/>
  <c r="BI791" i="16"/>
  <c r="DM791" i="16" s="1"/>
  <c r="CU791" i="16"/>
  <c r="CT791" i="16"/>
  <c r="CS791" i="16"/>
  <c r="BI795" i="16"/>
  <c r="DM795" i="16" s="1"/>
  <c r="CU795" i="16"/>
  <c r="CT795" i="16"/>
  <c r="CS795" i="16"/>
  <c r="BI799" i="16"/>
  <c r="DM799" i="16" s="1"/>
  <c r="CU799" i="16"/>
  <c r="CT799" i="16"/>
  <c r="CS799" i="16"/>
  <c r="BI803" i="16"/>
  <c r="DM803" i="16" s="1"/>
  <c r="CU803" i="16"/>
  <c r="CT803" i="16"/>
  <c r="CS803" i="16"/>
  <c r="BI807" i="16"/>
  <c r="DM807" i="16" s="1"/>
  <c r="CU807" i="16"/>
  <c r="CT807" i="16"/>
  <c r="CS807" i="16"/>
  <c r="BI811" i="16"/>
  <c r="DM811" i="16" s="1"/>
  <c r="CU811" i="16"/>
  <c r="CT811" i="16"/>
  <c r="CS811" i="16"/>
  <c r="BI815" i="16"/>
  <c r="DM815" i="16" s="1"/>
  <c r="CU815" i="16"/>
  <c r="CT815" i="16"/>
  <c r="CS815" i="16"/>
  <c r="BK12" i="16"/>
  <c r="CU12" i="16"/>
  <c r="CT12" i="16"/>
  <c r="CS12" i="16"/>
  <c r="BK35" i="16"/>
  <c r="CU35" i="16"/>
  <c r="CT35" i="16"/>
  <c r="CS35" i="16"/>
  <c r="BK123" i="16"/>
  <c r="CU123" i="16"/>
  <c r="CT123" i="16"/>
  <c r="CS123" i="16"/>
  <c r="BK155" i="16"/>
  <c r="CU155" i="16"/>
  <c r="CT155" i="16"/>
  <c r="CS155" i="16"/>
  <c r="BK173" i="16"/>
  <c r="CU173" i="16"/>
  <c r="CS173" i="16"/>
  <c r="CT173" i="16"/>
  <c r="BK28" i="16"/>
  <c r="CU28" i="16"/>
  <c r="CT28" i="16"/>
  <c r="BK117" i="16"/>
  <c r="CU117" i="16"/>
  <c r="CT117" i="16"/>
  <c r="BK162" i="16"/>
  <c r="CU162" i="16"/>
  <c r="CT162" i="16"/>
  <c r="CS162" i="16"/>
  <c r="BK200" i="16"/>
  <c r="CU200" i="16"/>
  <c r="CT200" i="16"/>
  <c r="BK233" i="16"/>
  <c r="CS233" i="16"/>
  <c r="CU233" i="16"/>
  <c r="CT233" i="16"/>
  <c r="BK17" i="16"/>
  <c r="CT17" i="16"/>
  <c r="CU17" i="16"/>
  <c r="BK24" i="16"/>
  <c r="CU24" i="16"/>
  <c r="CT24" i="16"/>
  <c r="BK33" i="16"/>
  <c r="CU33" i="16"/>
  <c r="CT33" i="16"/>
  <c r="BK48" i="16"/>
  <c r="CU48" i="16"/>
  <c r="CT48" i="16"/>
  <c r="BK53" i="16"/>
  <c r="CU53" i="16"/>
  <c r="CT53" i="16"/>
  <c r="BK59" i="16"/>
  <c r="CU59" i="16"/>
  <c r="CT59" i="16"/>
  <c r="BK64" i="16"/>
  <c r="CU64" i="16"/>
  <c r="CT64" i="16"/>
  <c r="BK69" i="16"/>
  <c r="CU69" i="16"/>
  <c r="CT69" i="16"/>
  <c r="BK77" i="16"/>
  <c r="CU77" i="16"/>
  <c r="CT77" i="16"/>
  <c r="BK85" i="16"/>
  <c r="CU85" i="16"/>
  <c r="CT85" i="16"/>
  <c r="BK89" i="16"/>
  <c r="CT89" i="16"/>
  <c r="CU89" i="16"/>
  <c r="BK93" i="16"/>
  <c r="CU93" i="16"/>
  <c r="CT93" i="16"/>
  <c r="BK100" i="16"/>
  <c r="CU100" i="16"/>
  <c r="CT100" i="16"/>
  <c r="BK105" i="16"/>
  <c r="CU105" i="16"/>
  <c r="CT105" i="16"/>
  <c r="BK112" i="16"/>
  <c r="CU112" i="16"/>
  <c r="CT112" i="16"/>
  <c r="BK116" i="16"/>
  <c r="CU116" i="16"/>
  <c r="CT116" i="16"/>
  <c r="BK122" i="16"/>
  <c r="CU122" i="16"/>
  <c r="CT122" i="16"/>
  <c r="BK133" i="16"/>
  <c r="CU133" i="16"/>
  <c r="CT133" i="16"/>
  <c r="BK139" i="16"/>
  <c r="CU139" i="16"/>
  <c r="CT139" i="16"/>
  <c r="BK147" i="16"/>
  <c r="CU147" i="16"/>
  <c r="CT147" i="16"/>
  <c r="BK152" i="16"/>
  <c r="CU152" i="16"/>
  <c r="CT152" i="16"/>
  <c r="BK163" i="16"/>
  <c r="CU163" i="16"/>
  <c r="CT163" i="16"/>
  <c r="BK169" i="16"/>
  <c r="CU169" i="16"/>
  <c r="CT169" i="16"/>
  <c r="BK177" i="16"/>
  <c r="CU177" i="16"/>
  <c r="CT177" i="16"/>
  <c r="BK181" i="16"/>
  <c r="CU181" i="16"/>
  <c r="CT181" i="16"/>
  <c r="BK185" i="16"/>
  <c r="CT185" i="16"/>
  <c r="CU185" i="16"/>
  <c r="BK192" i="16"/>
  <c r="CU192" i="16"/>
  <c r="CT192" i="16"/>
  <c r="BK202" i="16"/>
  <c r="CU202" i="16"/>
  <c r="CT202" i="16"/>
  <c r="BK207" i="16"/>
  <c r="CU207" i="16"/>
  <c r="CT207" i="16"/>
  <c r="BK219" i="16"/>
  <c r="CU219" i="16"/>
  <c r="CT219" i="16"/>
  <c r="BK224" i="16"/>
  <c r="CU224" i="16"/>
  <c r="CT224" i="16"/>
  <c r="BK230" i="16"/>
  <c r="CU230" i="16"/>
  <c r="CT230" i="16"/>
  <c r="BK235" i="16"/>
  <c r="CU235" i="16"/>
  <c r="CT235" i="16"/>
  <c r="BK520" i="16"/>
  <c r="CU520" i="16"/>
  <c r="CT520" i="16"/>
  <c r="BJ772" i="16"/>
  <c r="CU772" i="16"/>
  <c r="CT772" i="16"/>
  <c r="BJ778" i="16"/>
  <c r="CU778" i="16"/>
  <c r="CT778" i="16"/>
  <c r="BI789" i="16"/>
  <c r="DM789" i="16" s="1"/>
  <c r="CS789" i="16"/>
  <c r="CU789" i="16"/>
  <c r="CT789" i="16"/>
  <c r="BK32" i="16"/>
  <c r="CU32" i="16"/>
  <c r="CT32" i="16"/>
  <c r="BK63" i="16"/>
  <c r="CU63" i="16"/>
  <c r="CT63" i="16"/>
  <c r="BK74" i="16"/>
  <c r="CU74" i="16"/>
  <c r="CT74" i="16"/>
  <c r="BK99" i="16"/>
  <c r="CU99" i="16"/>
  <c r="CT99" i="16"/>
  <c r="BK110" i="16"/>
  <c r="CU110" i="16"/>
  <c r="CT110" i="16"/>
  <c r="BK132" i="16"/>
  <c r="CU132" i="16"/>
  <c r="CT132" i="16"/>
  <c r="BK142" i="16"/>
  <c r="CU142" i="16"/>
  <c r="CT142" i="16"/>
  <c r="BK156" i="16"/>
  <c r="CU156" i="16"/>
  <c r="CT156" i="16"/>
  <c r="BK189" i="16"/>
  <c r="CU189" i="16"/>
  <c r="CT189" i="16"/>
  <c r="BK203" i="16"/>
  <c r="CU203" i="16"/>
  <c r="CT203" i="16"/>
  <c r="BK217" i="16"/>
  <c r="CT217" i="16"/>
  <c r="CU217" i="16"/>
  <c r="BK236" i="16"/>
  <c r="CU236" i="16"/>
  <c r="CT236" i="16"/>
  <c r="DM785" i="16"/>
  <c r="CU785" i="16"/>
  <c r="CT785" i="16"/>
  <c r="BL819" i="16"/>
  <c r="J12" i="17" s="1"/>
  <c r="BE828" i="16"/>
  <c r="DH780" i="16"/>
  <c r="AY828" i="16"/>
  <c r="AP828" i="16"/>
  <c r="AP825" i="16"/>
  <c r="BK244" i="16"/>
  <c r="CU244" i="16"/>
  <c r="CT244" i="16"/>
  <c r="CS244" i="16"/>
  <c r="BK260" i="16"/>
  <c r="CU260" i="16"/>
  <c r="CT260" i="16"/>
  <c r="CS260" i="16"/>
  <c r="BK276" i="16"/>
  <c r="CU276" i="16"/>
  <c r="CT276" i="16"/>
  <c r="CS276" i="16"/>
  <c r="BK288" i="16"/>
  <c r="CU288" i="16"/>
  <c r="CT288" i="16"/>
  <c r="CS288" i="16"/>
  <c r="BK304" i="16"/>
  <c r="CU304" i="16"/>
  <c r="CT304" i="16"/>
  <c r="CS304" i="16"/>
  <c r="BK316" i="16"/>
  <c r="CU316" i="16"/>
  <c r="CT316" i="16"/>
  <c r="CS316" i="16"/>
  <c r="BK332" i="16"/>
  <c r="CU332" i="16"/>
  <c r="CT332" i="16"/>
  <c r="CS332" i="16"/>
  <c r="BK348" i="16"/>
  <c r="CU348" i="16"/>
  <c r="CT348" i="16"/>
  <c r="CS348" i="16"/>
  <c r="BK360" i="16"/>
  <c r="CU360" i="16"/>
  <c r="CT360" i="16"/>
  <c r="CS360" i="16"/>
  <c r="BK372" i="16"/>
  <c r="CU372" i="16"/>
  <c r="CT372" i="16"/>
  <c r="CS372" i="16"/>
  <c r="BK388" i="16"/>
  <c r="CU388" i="16"/>
  <c r="CT388" i="16"/>
  <c r="CS388" i="16"/>
  <c r="BK404" i="16"/>
  <c r="CU404" i="16"/>
  <c r="CT404" i="16"/>
  <c r="CS404" i="16"/>
  <c r="BK416" i="16"/>
  <c r="CU416" i="16"/>
  <c r="CT416" i="16"/>
  <c r="CS416" i="16"/>
  <c r="BK428" i="16"/>
  <c r="CU428" i="16"/>
  <c r="CT428" i="16"/>
  <c r="CS428" i="16"/>
  <c r="BK444" i="16"/>
  <c r="CU444" i="16"/>
  <c r="CT444" i="16"/>
  <c r="CS444" i="16"/>
  <c r="BK460" i="16"/>
  <c r="CU460" i="16"/>
  <c r="CT460" i="16"/>
  <c r="CS460" i="16"/>
  <c r="BK472" i="16"/>
  <c r="CU472" i="16"/>
  <c r="CT472" i="16"/>
  <c r="CS472" i="16"/>
  <c r="BK484" i="16"/>
  <c r="CU484" i="16"/>
  <c r="CT484" i="16"/>
  <c r="CS484" i="16"/>
  <c r="BK504" i="16"/>
  <c r="CU504" i="16"/>
  <c r="CT504" i="16"/>
  <c r="CS504" i="16"/>
  <c r="BK516" i="16"/>
  <c r="CU516" i="16"/>
  <c r="CT516" i="16"/>
  <c r="CS516" i="16"/>
  <c r="BK529" i="16"/>
  <c r="CS529" i="16"/>
  <c r="CU529" i="16"/>
  <c r="CT529" i="16"/>
  <c r="BK550" i="16"/>
  <c r="CU550" i="16"/>
  <c r="CT550" i="16"/>
  <c r="CS550" i="16"/>
  <c r="BK558" i="16"/>
  <c r="CU558" i="16"/>
  <c r="CT558" i="16"/>
  <c r="CS558" i="16"/>
  <c r="BK575" i="16"/>
  <c r="CU575" i="16"/>
  <c r="CT575" i="16"/>
  <c r="CS575" i="16"/>
  <c r="BK587" i="16"/>
  <c r="CU587" i="16"/>
  <c r="CT587" i="16"/>
  <c r="CS587" i="16"/>
  <c r="BK599" i="16"/>
  <c r="CU599" i="16"/>
  <c r="CT599" i="16"/>
  <c r="CS599" i="16"/>
  <c r="BK611" i="16"/>
  <c r="CU611" i="16"/>
  <c r="CT611" i="16"/>
  <c r="CS611" i="16"/>
  <c r="BK631" i="16"/>
  <c r="CU631" i="16"/>
  <c r="CT631" i="16"/>
  <c r="CS631" i="16"/>
  <c r="BK643" i="16"/>
  <c r="CU643" i="16"/>
  <c r="CT643" i="16"/>
  <c r="CS643" i="16"/>
  <c r="BK655" i="16"/>
  <c r="CU655" i="16"/>
  <c r="CT655" i="16"/>
  <c r="CS655" i="16"/>
  <c r="BJ667" i="16"/>
  <c r="CU667" i="16"/>
  <c r="CT667" i="16"/>
  <c r="CS667" i="16"/>
  <c r="BJ679" i="16"/>
  <c r="CU679" i="16"/>
  <c r="CT679" i="16"/>
  <c r="CS679" i="16"/>
  <c r="BJ691" i="16"/>
  <c r="CU691" i="16"/>
  <c r="CT691" i="16"/>
  <c r="CS691" i="16"/>
  <c r="BJ703" i="16"/>
  <c r="CU703" i="16"/>
  <c r="CT703" i="16"/>
  <c r="CS703" i="16"/>
  <c r="BJ715" i="16"/>
  <c r="CU715" i="16"/>
  <c r="CT715" i="16"/>
  <c r="CS715" i="16"/>
  <c r="BJ731" i="16"/>
  <c r="CU731" i="16"/>
  <c r="CT731" i="16"/>
  <c r="CS731" i="16"/>
  <c r="BJ743" i="16"/>
  <c r="CU743" i="16"/>
  <c r="CT743" i="16"/>
  <c r="CS743" i="16"/>
  <c r="BI751" i="16"/>
  <c r="DM751" i="16" s="1"/>
  <c r="CU751" i="16"/>
  <c r="CT751" i="16"/>
  <c r="CS751" i="16"/>
  <c r="BI767" i="16"/>
  <c r="DM767" i="16" s="1"/>
  <c r="CU767" i="16"/>
  <c r="CT767" i="16"/>
  <c r="CS767" i="16"/>
  <c r="BI801" i="16"/>
  <c r="DM801" i="16" s="1"/>
  <c r="CS801" i="16"/>
  <c r="CU801" i="16"/>
  <c r="CT801" i="16"/>
  <c r="BI813" i="16"/>
  <c r="DM813" i="16" s="1"/>
  <c r="CU813" i="16"/>
  <c r="CS813" i="16"/>
  <c r="CT813" i="16"/>
  <c r="BK44" i="16"/>
  <c r="CU44" i="16"/>
  <c r="CT44" i="16"/>
  <c r="CS44" i="16"/>
  <c r="BK127" i="16"/>
  <c r="CU127" i="16"/>
  <c r="CT127" i="16"/>
  <c r="CS127" i="16"/>
  <c r="BI781" i="16"/>
  <c r="DM781" i="16" s="1"/>
  <c r="CU781" i="16"/>
  <c r="CS781" i="16"/>
  <c r="CT781" i="16"/>
  <c r="BK20" i="16"/>
  <c r="CU20" i="16"/>
  <c r="CT20" i="16"/>
  <c r="BK50" i="16"/>
  <c r="CU50" i="16"/>
  <c r="CT50" i="16"/>
  <c r="BK66" i="16"/>
  <c r="CU66" i="16"/>
  <c r="CT66" i="16"/>
  <c r="BK87" i="16"/>
  <c r="CU87" i="16"/>
  <c r="CT87" i="16"/>
  <c r="BK102" i="16"/>
  <c r="CU102" i="16"/>
  <c r="CT102" i="16"/>
  <c r="BK130" i="16"/>
  <c r="CU130" i="16"/>
  <c r="CT130" i="16"/>
  <c r="BK158" i="16"/>
  <c r="CU158" i="16"/>
  <c r="CT158" i="16"/>
  <c r="BK179" i="16"/>
  <c r="CU179" i="16"/>
  <c r="CT179" i="16"/>
  <c r="BK205" i="16"/>
  <c r="CU205" i="16"/>
  <c r="CT205" i="16"/>
  <c r="BK226" i="16"/>
  <c r="CU226" i="16"/>
  <c r="CT226" i="16"/>
  <c r="DM775" i="16"/>
  <c r="CU775" i="16"/>
  <c r="CT775" i="16"/>
  <c r="BK70" i="16"/>
  <c r="CU70" i="16"/>
  <c r="CT70" i="16"/>
  <c r="BK106" i="16"/>
  <c r="CU106" i="16"/>
  <c r="CT106" i="16"/>
  <c r="BK153" i="16"/>
  <c r="CT153" i="16"/>
  <c r="CU153" i="16"/>
  <c r="BK211" i="16"/>
  <c r="CU211" i="16"/>
  <c r="CT211" i="16"/>
  <c r="AR828" i="16"/>
  <c r="AR825" i="16"/>
  <c r="BK243" i="16"/>
  <c r="CU243" i="16"/>
  <c r="CT243" i="16"/>
  <c r="CS243" i="16"/>
  <c r="BK247" i="16"/>
  <c r="CU247" i="16"/>
  <c r="CT247" i="16"/>
  <c r="CS247" i="16"/>
  <c r="BK251" i="16"/>
  <c r="CU251" i="16"/>
  <c r="CT251" i="16"/>
  <c r="CS251" i="16"/>
  <c r="BK255" i="16"/>
  <c r="CU255" i="16"/>
  <c r="CT255" i="16"/>
  <c r="CS255" i="16"/>
  <c r="BK259" i="16"/>
  <c r="CU259" i="16"/>
  <c r="CT259" i="16"/>
  <c r="CS259" i="16"/>
  <c r="BK263" i="16"/>
  <c r="CU263" i="16"/>
  <c r="CT263" i="16"/>
  <c r="CS263" i="16"/>
  <c r="BK267" i="16"/>
  <c r="CU267" i="16"/>
  <c r="CT267" i="16"/>
  <c r="CS267" i="16"/>
  <c r="BK271" i="16"/>
  <c r="CU271" i="16"/>
  <c r="CT271" i="16"/>
  <c r="CS271" i="16"/>
  <c r="BK275" i="16"/>
  <c r="CU275" i="16"/>
  <c r="CT275" i="16"/>
  <c r="CS275" i="16"/>
  <c r="BK279" i="16"/>
  <c r="CU279" i="16"/>
  <c r="CT279" i="16"/>
  <c r="CS279" i="16"/>
  <c r="BK283" i="16"/>
  <c r="CU283" i="16"/>
  <c r="CT283" i="16"/>
  <c r="CS283" i="16"/>
  <c r="BK287" i="16"/>
  <c r="CU287" i="16"/>
  <c r="CT287" i="16"/>
  <c r="CS287" i="16"/>
  <c r="BK291" i="16"/>
  <c r="CU291" i="16"/>
  <c r="CT291" i="16"/>
  <c r="CS291" i="16"/>
  <c r="BK295" i="16"/>
  <c r="CU295" i="16"/>
  <c r="CT295" i="16"/>
  <c r="CS295" i="16"/>
  <c r="BK299" i="16"/>
  <c r="CU299" i="16"/>
  <c r="CT299" i="16"/>
  <c r="CS299" i="16"/>
  <c r="BK303" i="16"/>
  <c r="CU303" i="16"/>
  <c r="CT303" i="16"/>
  <c r="CS303" i="16"/>
  <c r="BK307" i="16"/>
  <c r="CU307" i="16"/>
  <c r="CT307" i="16"/>
  <c r="CS307" i="16"/>
  <c r="BK311" i="16"/>
  <c r="CU311" i="16"/>
  <c r="CT311" i="16"/>
  <c r="CS311" i="16"/>
  <c r="BK315" i="16"/>
  <c r="CU315" i="16"/>
  <c r="CT315" i="16"/>
  <c r="CS315" i="16"/>
  <c r="BK319" i="16"/>
  <c r="CU319" i="16"/>
  <c r="CT319" i="16"/>
  <c r="CS319" i="16"/>
  <c r="BK323" i="16"/>
  <c r="CU323" i="16"/>
  <c r="CT323" i="16"/>
  <c r="CS323" i="16"/>
  <c r="BK327" i="16"/>
  <c r="CU327" i="16"/>
  <c r="CT327" i="16"/>
  <c r="CS327" i="16"/>
  <c r="BK331" i="16"/>
  <c r="CU331" i="16"/>
  <c r="CT331" i="16"/>
  <c r="CS331" i="16"/>
  <c r="BK335" i="16"/>
  <c r="CU335" i="16"/>
  <c r="CT335" i="16"/>
  <c r="CS335" i="16"/>
  <c r="BK339" i="16"/>
  <c r="CU339" i="16"/>
  <c r="CT339" i="16"/>
  <c r="CS339" i="16"/>
  <c r="BK343" i="16"/>
  <c r="CU343" i="16"/>
  <c r="CT343" i="16"/>
  <c r="CS343" i="16"/>
  <c r="BK347" i="16"/>
  <c r="CU347" i="16"/>
  <c r="CT347" i="16"/>
  <c r="CS347" i="16"/>
  <c r="BK351" i="16"/>
  <c r="CU351" i="16"/>
  <c r="CT351" i="16"/>
  <c r="CS351" i="16"/>
  <c r="BK355" i="16"/>
  <c r="CU355" i="16"/>
  <c r="CT355" i="16"/>
  <c r="CS355" i="16"/>
  <c r="BK359" i="16"/>
  <c r="CU359" i="16"/>
  <c r="CT359" i="16"/>
  <c r="CS359" i="16"/>
  <c r="BK363" i="16"/>
  <c r="CU363" i="16"/>
  <c r="CT363" i="16"/>
  <c r="CS363" i="16"/>
  <c r="BK367" i="16"/>
  <c r="CU367" i="16"/>
  <c r="CT367" i="16"/>
  <c r="CS367" i="16"/>
  <c r="BK371" i="16"/>
  <c r="CU371" i="16"/>
  <c r="CT371" i="16"/>
  <c r="CS371" i="16"/>
  <c r="BK375" i="16"/>
  <c r="CU375" i="16"/>
  <c r="CT375" i="16"/>
  <c r="CS375" i="16"/>
  <c r="BK379" i="16"/>
  <c r="CU379" i="16"/>
  <c r="CT379" i="16"/>
  <c r="CS379" i="16"/>
  <c r="BK383" i="16"/>
  <c r="CU383" i="16"/>
  <c r="CT383" i="16"/>
  <c r="CS383" i="16"/>
  <c r="BK387" i="16"/>
  <c r="CU387" i="16"/>
  <c r="CT387" i="16"/>
  <c r="CS387" i="16"/>
  <c r="BK391" i="16"/>
  <c r="CU391" i="16"/>
  <c r="CT391" i="16"/>
  <c r="CS391" i="16"/>
  <c r="BK395" i="16"/>
  <c r="CU395" i="16"/>
  <c r="CT395" i="16"/>
  <c r="CS395" i="16"/>
  <c r="BK399" i="16"/>
  <c r="CU399" i="16"/>
  <c r="CT399" i="16"/>
  <c r="CS399" i="16"/>
  <c r="BK403" i="16"/>
  <c r="CU403" i="16"/>
  <c r="CT403" i="16"/>
  <c r="CS403" i="16"/>
  <c r="BK407" i="16"/>
  <c r="CU407" i="16"/>
  <c r="CT407" i="16"/>
  <c r="CS407" i="16"/>
  <c r="BK411" i="16"/>
  <c r="CU411" i="16"/>
  <c r="CT411" i="16"/>
  <c r="CS411" i="16"/>
  <c r="BK415" i="16"/>
  <c r="CU415" i="16"/>
  <c r="CT415" i="16"/>
  <c r="CS415" i="16"/>
  <c r="BK419" i="16"/>
  <c r="CU419" i="16"/>
  <c r="CT419" i="16"/>
  <c r="CS419" i="16"/>
  <c r="BK423" i="16"/>
  <c r="CU423" i="16"/>
  <c r="CT423" i="16"/>
  <c r="CS423" i="16"/>
  <c r="BK427" i="16"/>
  <c r="CU427" i="16"/>
  <c r="CT427" i="16"/>
  <c r="CS427" i="16"/>
  <c r="BK431" i="16"/>
  <c r="CU431" i="16"/>
  <c r="CT431" i="16"/>
  <c r="CS431" i="16"/>
  <c r="BK435" i="16"/>
  <c r="CU435" i="16"/>
  <c r="CT435" i="16"/>
  <c r="CS435" i="16"/>
  <c r="BK439" i="16"/>
  <c r="CU439" i="16"/>
  <c r="CT439" i="16"/>
  <c r="CS439" i="16"/>
  <c r="BK443" i="16"/>
  <c r="CU443" i="16"/>
  <c r="CT443" i="16"/>
  <c r="CS443" i="16"/>
  <c r="BK447" i="16"/>
  <c r="CU447" i="16"/>
  <c r="CT447" i="16"/>
  <c r="CS447" i="16"/>
  <c r="BK451" i="16"/>
  <c r="CU451" i="16"/>
  <c r="CT451" i="16"/>
  <c r="CS451" i="16"/>
  <c r="BK455" i="16"/>
  <c r="CU455" i="16"/>
  <c r="CT455" i="16"/>
  <c r="CS455" i="16"/>
  <c r="BK459" i="16"/>
  <c r="CU459" i="16"/>
  <c r="CT459" i="16"/>
  <c r="CS459" i="16"/>
  <c r="BK463" i="16"/>
  <c r="CU463" i="16"/>
  <c r="CT463" i="16"/>
  <c r="CS463" i="16"/>
  <c r="BK467" i="16"/>
  <c r="CU467" i="16"/>
  <c r="CT467" i="16"/>
  <c r="CS467" i="16"/>
  <c r="BK471" i="16"/>
  <c r="CU471" i="16"/>
  <c r="CT471" i="16"/>
  <c r="CS471" i="16"/>
  <c r="BK475" i="16"/>
  <c r="CU475" i="16"/>
  <c r="CT475" i="16"/>
  <c r="CS475" i="16"/>
  <c r="BK479" i="16"/>
  <c r="CU479" i="16"/>
  <c r="CT479" i="16"/>
  <c r="CS479" i="16"/>
  <c r="BK483" i="16"/>
  <c r="CU483" i="16"/>
  <c r="CT483" i="16"/>
  <c r="CS483" i="16"/>
  <c r="BK487" i="16"/>
  <c r="CU487" i="16"/>
  <c r="CT487" i="16"/>
  <c r="CS487" i="16"/>
  <c r="BK491" i="16"/>
  <c r="CU491" i="16"/>
  <c r="CT491" i="16"/>
  <c r="CS491" i="16"/>
  <c r="BK495" i="16"/>
  <c r="CU495" i="16"/>
  <c r="CT495" i="16"/>
  <c r="CS495" i="16"/>
  <c r="BK499" i="16"/>
  <c r="CU499" i="16"/>
  <c r="CT499" i="16"/>
  <c r="CS499" i="16"/>
  <c r="BK503" i="16"/>
  <c r="CU503" i="16"/>
  <c r="CT503" i="16"/>
  <c r="CS503" i="16"/>
  <c r="BK507" i="16"/>
  <c r="CU507" i="16"/>
  <c r="CT507" i="16"/>
  <c r="CS507" i="16"/>
  <c r="BK511" i="16"/>
  <c r="CU511" i="16"/>
  <c r="CT511" i="16"/>
  <c r="CS511" i="16"/>
  <c r="BK515" i="16"/>
  <c r="CU515" i="16"/>
  <c r="CT515" i="16"/>
  <c r="CS515" i="16"/>
  <c r="BK519" i="16"/>
  <c r="CU519" i="16"/>
  <c r="CT519" i="16"/>
  <c r="CS519" i="16"/>
  <c r="BK524" i="16"/>
  <c r="CU524" i="16"/>
  <c r="CT524" i="16"/>
  <c r="CS524" i="16"/>
  <c r="BK528" i="16"/>
  <c r="CU528" i="16"/>
  <c r="CT528" i="16"/>
  <c r="CS528" i="16"/>
  <c r="BK533" i="16"/>
  <c r="CS533" i="16"/>
  <c r="CU533" i="16"/>
  <c r="CT533" i="16"/>
  <c r="BK537" i="16"/>
  <c r="CS537" i="16"/>
  <c r="CT537" i="16"/>
  <c r="CU537" i="16"/>
  <c r="BK541" i="16"/>
  <c r="CU541" i="16"/>
  <c r="CS541" i="16"/>
  <c r="CT541" i="16"/>
  <c r="BK545" i="16"/>
  <c r="CS545" i="16"/>
  <c r="CU545" i="16"/>
  <c r="CT545" i="16"/>
  <c r="BK549" i="16"/>
  <c r="CS549" i="16"/>
  <c r="CU549" i="16"/>
  <c r="CT549" i="16"/>
  <c r="BK553" i="16"/>
  <c r="CS553" i="16"/>
  <c r="CU553" i="16"/>
  <c r="CT553" i="16"/>
  <c r="BK557" i="16"/>
  <c r="CU557" i="16"/>
  <c r="CS557" i="16"/>
  <c r="CT557" i="16"/>
  <c r="BK561" i="16"/>
  <c r="CS561" i="16"/>
  <c r="CU561" i="16"/>
  <c r="CT561" i="16"/>
  <c r="BK565" i="16"/>
  <c r="CS565" i="16"/>
  <c r="CU565" i="16"/>
  <c r="CT565" i="16"/>
  <c r="BK570" i="16"/>
  <c r="CU570" i="16"/>
  <c r="CT570" i="16"/>
  <c r="CS570" i="16"/>
  <c r="BK574" i="16"/>
  <c r="CU574" i="16"/>
  <c r="CT574" i="16"/>
  <c r="CS574" i="16"/>
  <c r="BK578" i="16"/>
  <c r="CU578" i="16"/>
  <c r="CT578" i="16"/>
  <c r="CS578" i="16"/>
  <c r="BK582" i="16"/>
  <c r="CU582" i="16"/>
  <c r="CT582" i="16"/>
  <c r="CS582" i="16"/>
  <c r="BK586" i="16"/>
  <c r="CU586" i="16"/>
  <c r="CT586" i="16"/>
  <c r="CS586" i="16"/>
  <c r="BK590" i="16"/>
  <c r="CU590" i="16"/>
  <c r="CT590" i="16"/>
  <c r="CS590" i="16"/>
  <c r="BK594" i="16"/>
  <c r="CU594" i="16"/>
  <c r="CT594" i="16"/>
  <c r="CS594" i="16"/>
  <c r="BK598" i="16"/>
  <c r="CU598" i="16"/>
  <c r="CT598" i="16"/>
  <c r="CS598" i="16"/>
  <c r="BK602" i="16"/>
  <c r="CU602" i="16"/>
  <c r="CT602" i="16"/>
  <c r="CS602" i="16"/>
  <c r="BK606" i="16"/>
  <c r="CU606" i="16"/>
  <c r="CT606" i="16"/>
  <c r="CS606" i="16"/>
  <c r="BK610" i="16"/>
  <c r="CU610" i="16"/>
  <c r="CT610" i="16"/>
  <c r="CS610" i="16"/>
  <c r="BK614" i="16"/>
  <c r="CU614" i="16"/>
  <c r="CT614" i="16"/>
  <c r="CS614" i="16"/>
  <c r="BK618" i="16"/>
  <c r="CU618" i="16"/>
  <c r="CT618" i="16"/>
  <c r="CS618" i="16"/>
  <c r="BK622" i="16"/>
  <c r="CU622" i="16"/>
  <c r="CT622" i="16"/>
  <c r="CS622" i="16"/>
  <c r="BK626" i="16"/>
  <c r="CU626" i="16"/>
  <c r="CT626" i="16"/>
  <c r="CS626" i="16"/>
  <c r="BK630" i="16"/>
  <c r="CU630" i="16"/>
  <c r="CT630" i="16"/>
  <c r="CS630" i="16"/>
  <c r="BK634" i="16"/>
  <c r="CU634" i="16"/>
  <c r="CT634" i="16"/>
  <c r="CS634" i="16"/>
  <c r="BK638" i="16"/>
  <c r="CU638" i="16"/>
  <c r="CT638" i="16"/>
  <c r="CS638" i="16"/>
  <c r="BK642" i="16"/>
  <c r="CU642" i="16"/>
  <c r="CT642" i="16"/>
  <c r="CS642" i="16"/>
  <c r="BK646" i="16"/>
  <c r="CU646" i="16"/>
  <c r="CT646" i="16"/>
  <c r="CS646" i="16"/>
  <c r="BK650" i="16"/>
  <c r="CU650" i="16"/>
  <c r="CT650" i="16"/>
  <c r="CS650" i="16"/>
  <c r="BK654" i="16"/>
  <c r="CU654" i="16"/>
  <c r="CT654" i="16"/>
  <c r="CS654" i="16"/>
  <c r="BJ658" i="16"/>
  <c r="CU658" i="16"/>
  <c r="CT658" i="16"/>
  <c r="CS658" i="16"/>
  <c r="BJ662" i="16"/>
  <c r="CU662" i="16"/>
  <c r="CT662" i="16"/>
  <c r="CS662" i="16"/>
  <c r="BJ666" i="16"/>
  <c r="CU666" i="16"/>
  <c r="CT666" i="16"/>
  <c r="CS666" i="16"/>
  <c r="BJ670" i="16"/>
  <c r="CU670" i="16"/>
  <c r="CT670" i="16"/>
  <c r="CS670" i="16"/>
  <c r="BJ674" i="16"/>
  <c r="CU674" i="16"/>
  <c r="CT674" i="16"/>
  <c r="CS674" i="16"/>
  <c r="BJ678" i="16"/>
  <c r="CU678" i="16"/>
  <c r="CT678" i="16"/>
  <c r="CS678" i="16"/>
  <c r="BJ682" i="16"/>
  <c r="CU682" i="16"/>
  <c r="CT682" i="16"/>
  <c r="CS682" i="16"/>
  <c r="BJ686" i="16"/>
  <c r="CU686" i="16"/>
  <c r="CT686" i="16"/>
  <c r="CS686" i="16"/>
  <c r="BJ690" i="16"/>
  <c r="CU690" i="16"/>
  <c r="CT690" i="16"/>
  <c r="CS690" i="16"/>
  <c r="BJ694" i="16"/>
  <c r="CU694" i="16"/>
  <c r="CT694" i="16"/>
  <c r="CS694" i="16"/>
  <c r="BJ698" i="16"/>
  <c r="CU698" i="16"/>
  <c r="CT698" i="16"/>
  <c r="CS698" i="16"/>
  <c r="BJ702" i="16"/>
  <c r="CU702" i="16"/>
  <c r="CT702" i="16"/>
  <c r="CS702" i="16"/>
  <c r="BJ706" i="16"/>
  <c r="CU706" i="16"/>
  <c r="CT706" i="16"/>
  <c r="CS706" i="16"/>
  <c r="BJ710" i="16"/>
  <c r="CU710" i="16"/>
  <c r="CT710" i="16"/>
  <c r="CS710" i="16"/>
  <c r="BJ714" i="16"/>
  <c r="CU714" i="16"/>
  <c r="CT714" i="16"/>
  <c r="CS714" i="16"/>
  <c r="BJ718" i="16"/>
  <c r="CU718" i="16"/>
  <c r="CT718" i="16"/>
  <c r="CS718" i="16"/>
  <c r="BJ722" i="16"/>
  <c r="CU722" i="16"/>
  <c r="CT722" i="16"/>
  <c r="CS722" i="16"/>
  <c r="BJ726" i="16"/>
  <c r="CU726" i="16"/>
  <c r="CT726" i="16"/>
  <c r="CS726" i="16"/>
  <c r="BJ730" i="16"/>
  <c r="CU730" i="16"/>
  <c r="CT730" i="16"/>
  <c r="CS730" i="16"/>
  <c r="BJ734" i="16"/>
  <c r="CU734" i="16"/>
  <c r="CT734" i="16"/>
  <c r="CS734" i="16"/>
  <c r="BJ738" i="16"/>
  <c r="CU738" i="16"/>
  <c r="CT738" i="16"/>
  <c r="CS738" i="16"/>
  <c r="BJ742" i="16"/>
  <c r="CU742" i="16"/>
  <c r="CT742" i="16"/>
  <c r="CS742" i="16"/>
  <c r="BJ746" i="16"/>
  <c r="CU746" i="16"/>
  <c r="CT746" i="16"/>
  <c r="CS746" i="16"/>
  <c r="BJ750" i="16"/>
  <c r="CU750" i="16"/>
  <c r="CT750" i="16"/>
  <c r="CS750" i="16"/>
  <c r="BJ754" i="16"/>
  <c r="CU754" i="16"/>
  <c r="CT754" i="16"/>
  <c r="CS754" i="16"/>
  <c r="BJ758" i="16"/>
  <c r="CU758" i="16"/>
  <c r="CT758" i="16"/>
  <c r="CS758" i="16"/>
  <c r="BJ762" i="16"/>
  <c r="CU762" i="16"/>
  <c r="CT762" i="16"/>
  <c r="CS762" i="16"/>
  <c r="BJ766" i="16"/>
  <c r="CU766" i="16"/>
  <c r="CT766" i="16"/>
  <c r="CS766" i="16"/>
  <c r="BJ770" i="16"/>
  <c r="CU770" i="16"/>
  <c r="CT770" i="16"/>
  <c r="CS770" i="16"/>
  <c r="BJ792" i="16"/>
  <c r="CU792" i="16"/>
  <c r="CT792" i="16"/>
  <c r="CS792" i="16"/>
  <c r="BJ796" i="16"/>
  <c r="CU796" i="16"/>
  <c r="CT796" i="16"/>
  <c r="CS796" i="16"/>
  <c r="BJ800" i="16"/>
  <c r="CU800" i="16"/>
  <c r="CT800" i="16"/>
  <c r="CS800" i="16"/>
  <c r="BJ804" i="16"/>
  <c r="CU804" i="16"/>
  <c r="CT804" i="16"/>
  <c r="CS804" i="16"/>
  <c r="BJ808" i="16"/>
  <c r="CU808" i="16"/>
  <c r="CT808" i="16"/>
  <c r="CS808" i="16"/>
  <c r="BJ812" i="16"/>
  <c r="CU812" i="16"/>
  <c r="CT812" i="16"/>
  <c r="CS812" i="16"/>
  <c r="BJ816" i="16"/>
  <c r="CU816" i="16"/>
  <c r="CT816" i="16"/>
  <c r="CS816" i="16"/>
  <c r="BK26" i="16"/>
  <c r="CU26" i="16"/>
  <c r="CT26" i="16"/>
  <c r="CS26" i="16"/>
  <c r="BK41" i="16"/>
  <c r="CS41" i="16"/>
  <c r="CU41" i="16"/>
  <c r="CT41" i="16"/>
  <c r="BK128" i="16"/>
  <c r="CU128" i="16"/>
  <c r="CT128" i="16"/>
  <c r="CS128" i="16"/>
  <c r="BK161" i="16"/>
  <c r="CS161" i="16"/>
  <c r="CU161" i="16"/>
  <c r="CT161" i="16"/>
  <c r="BK212" i="16"/>
  <c r="CU212" i="16"/>
  <c r="CT212" i="16"/>
  <c r="CS212" i="16"/>
  <c r="BK37" i="16"/>
  <c r="CS37" i="16"/>
  <c r="CU37" i="16"/>
  <c r="CT37" i="16"/>
  <c r="BK126" i="16"/>
  <c r="CU126" i="16"/>
  <c r="CT126" i="16"/>
  <c r="CS126" i="16"/>
  <c r="BK172" i="16"/>
  <c r="CU172" i="16"/>
  <c r="CT172" i="16"/>
  <c r="BK208" i="16"/>
  <c r="CU208" i="16"/>
  <c r="CT208" i="16"/>
  <c r="BJ776" i="16"/>
  <c r="CU776" i="16"/>
  <c r="CT776" i="16"/>
  <c r="CS776" i="16"/>
  <c r="BK7" i="16"/>
  <c r="CU7" i="16"/>
  <c r="CT7" i="16"/>
  <c r="BK14" i="16"/>
  <c r="CU14" i="16"/>
  <c r="CT14" i="16"/>
  <c r="BK18" i="16"/>
  <c r="CU18" i="16"/>
  <c r="CT18" i="16"/>
  <c r="BK25" i="16"/>
  <c r="CT25" i="16"/>
  <c r="CU25" i="16"/>
  <c r="BK34" i="16"/>
  <c r="CU34" i="16"/>
  <c r="CT34" i="16"/>
  <c r="BK45" i="16"/>
  <c r="CU45" i="16"/>
  <c r="CT45" i="16"/>
  <c r="BK49" i="16"/>
  <c r="CU49" i="16"/>
  <c r="CT49" i="16"/>
  <c r="BK54" i="16"/>
  <c r="CU54" i="16"/>
  <c r="CT54" i="16"/>
  <c r="BK60" i="16"/>
  <c r="CU60" i="16"/>
  <c r="CT60" i="16"/>
  <c r="BK65" i="16"/>
  <c r="CU65" i="16"/>
  <c r="CT65" i="16"/>
  <c r="BK71" i="16"/>
  <c r="CU71" i="16"/>
  <c r="CT71" i="16"/>
  <c r="BK79" i="16"/>
  <c r="CU79" i="16"/>
  <c r="CT79" i="16"/>
  <c r="BK86" i="16"/>
  <c r="CU86" i="16"/>
  <c r="CT86" i="16"/>
  <c r="BK96" i="16"/>
  <c r="CU96" i="16"/>
  <c r="CT96" i="16"/>
  <c r="BK101" i="16"/>
  <c r="CU101" i="16"/>
  <c r="CT101" i="16"/>
  <c r="BK118" i="16"/>
  <c r="CU118" i="16"/>
  <c r="CT118" i="16"/>
  <c r="BK129" i="16"/>
  <c r="CU129" i="16"/>
  <c r="CT129" i="16"/>
  <c r="BK134" i="16"/>
  <c r="CU134" i="16"/>
  <c r="CT134" i="16"/>
  <c r="BK140" i="16"/>
  <c r="CU140" i="16"/>
  <c r="CT140" i="16"/>
  <c r="BK148" i="16"/>
  <c r="CU148" i="16"/>
  <c r="CT148" i="16"/>
  <c r="BK157" i="16"/>
  <c r="CU157" i="16"/>
  <c r="CT157" i="16"/>
  <c r="BK164" i="16"/>
  <c r="CU164" i="16"/>
  <c r="CT164" i="16"/>
  <c r="BK174" i="16"/>
  <c r="CU174" i="16"/>
  <c r="CT174" i="16"/>
  <c r="BK178" i="16"/>
  <c r="CU178" i="16"/>
  <c r="CT178" i="16"/>
  <c r="BK182" i="16"/>
  <c r="CU182" i="16"/>
  <c r="CT182" i="16"/>
  <c r="BK186" i="16"/>
  <c r="CU186" i="16"/>
  <c r="CT186" i="16"/>
  <c r="BK193" i="16"/>
  <c r="CU193" i="16"/>
  <c r="CT193" i="16"/>
  <c r="BK204" i="16"/>
  <c r="CU204" i="16"/>
  <c r="CT204" i="16"/>
  <c r="BK210" i="16"/>
  <c r="CU210" i="16"/>
  <c r="CT210" i="16"/>
  <c r="BK220" i="16"/>
  <c r="CU220" i="16"/>
  <c r="CT220" i="16"/>
  <c r="BK225" i="16"/>
  <c r="CU225" i="16"/>
  <c r="CT225" i="16"/>
  <c r="BK231" i="16"/>
  <c r="CU231" i="16"/>
  <c r="CT231" i="16"/>
  <c r="BK237" i="16"/>
  <c r="CU237" i="16"/>
  <c r="CT237" i="16"/>
  <c r="BK530" i="16"/>
  <c r="CU530" i="16"/>
  <c r="CT530" i="16"/>
  <c r="DM773" i="16"/>
  <c r="CU773" i="16"/>
  <c r="CT773" i="16"/>
  <c r="DM779" i="16"/>
  <c r="CU779" i="16"/>
  <c r="CT779" i="16"/>
  <c r="BK19" i="16"/>
  <c r="CU19" i="16"/>
  <c r="CT19" i="16"/>
  <c r="BK36" i="16"/>
  <c r="CU36" i="16"/>
  <c r="CT36" i="16"/>
  <c r="BK68" i="16"/>
  <c r="CU68" i="16"/>
  <c r="CT68" i="16"/>
  <c r="BK75" i="16"/>
  <c r="CU75" i="16"/>
  <c r="CT75" i="16"/>
  <c r="BK84" i="16"/>
  <c r="CU84" i="16"/>
  <c r="CT84" i="16"/>
  <c r="BK104" i="16"/>
  <c r="CU104" i="16"/>
  <c r="CT104" i="16"/>
  <c r="BK120" i="16"/>
  <c r="CU120" i="16"/>
  <c r="CT120" i="16"/>
  <c r="BK135" i="16"/>
  <c r="CU135" i="16"/>
  <c r="CT135" i="16"/>
  <c r="BK145" i="16"/>
  <c r="CU145" i="16"/>
  <c r="CT145" i="16"/>
  <c r="BK165" i="16"/>
  <c r="CU165" i="16"/>
  <c r="CT165" i="16"/>
  <c r="BK195" i="16"/>
  <c r="CU195" i="16"/>
  <c r="CT195" i="16"/>
  <c r="BK209" i="16"/>
  <c r="CU209" i="16"/>
  <c r="CT209" i="16"/>
  <c r="BK222" i="16"/>
  <c r="CU222" i="16"/>
  <c r="CT222" i="16"/>
  <c r="BK238" i="16"/>
  <c r="CU238" i="16"/>
  <c r="CT238" i="16"/>
  <c r="BJ786" i="16"/>
  <c r="CU786" i="16"/>
  <c r="CT786" i="16"/>
  <c r="CS786" i="16"/>
  <c r="BD828" i="16"/>
  <c r="BB828" i="16"/>
  <c r="AS828" i="16"/>
  <c r="AS825" i="16"/>
  <c r="DH788" i="16"/>
  <c r="AF281" i="16"/>
  <c r="AG827" i="16"/>
  <c r="AJ6" i="16"/>
  <c r="AK6" i="16"/>
  <c r="AK827" i="16"/>
  <c r="AF6" i="16"/>
  <c r="AF827" i="16"/>
  <c r="AO827" i="16"/>
  <c r="AB6" i="16"/>
  <c r="AB137" i="16"/>
  <c r="AB51" i="16"/>
  <c r="AB67" i="16"/>
  <c r="AB10" i="16"/>
  <c r="AB42" i="16"/>
  <c r="AB83" i="16"/>
  <c r="AB90" i="16"/>
  <c r="AB108" i="16"/>
  <c r="AB113" i="16"/>
  <c r="AB406" i="16"/>
  <c r="AE780" i="16"/>
  <c r="AG6" i="16"/>
  <c r="AO6" i="16"/>
  <c r="DM7" i="16"/>
  <c r="BJ7" i="16"/>
  <c r="BJ8" i="16"/>
  <c r="DM9" i="16"/>
  <c r="BJ9" i="16"/>
  <c r="DM11" i="16"/>
  <c r="BJ11" i="16"/>
  <c r="BJ12" i="16"/>
  <c r="DM13" i="16"/>
  <c r="BJ13" i="16"/>
  <c r="BJ14" i="16"/>
  <c r="DM15" i="16"/>
  <c r="BJ15" i="16"/>
  <c r="BJ16" i="16"/>
  <c r="DM17" i="16"/>
  <c r="BJ17" i="16"/>
  <c r="BJ18" i="16"/>
  <c r="DM19" i="16"/>
  <c r="BJ19" i="16"/>
  <c r="BJ20" i="16"/>
  <c r="DM21" i="16"/>
  <c r="BJ21" i="16"/>
  <c r="BJ22" i="16"/>
  <c r="DM23" i="16"/>
  <c r="BJ23" i="16"/>
  <c r="BJ24" i="16"/>
  <c r="DM25" i="16"/>
  <c r="BJ25" i="16"/>
  <c r="BJ26" i="16"/>
  <c r="DM27" i="16"/>
  <c r="BJ27" i="16"/>
  <c r="BJ28" i="16"/>
  <c r="BI29" i="16"/>
  <c r="DM29" i="16" s="1"/>
  <c r="BJ29" i="16"/>
  <c r="BJ30" i="16"/>
  <c r="BI31" i="16"/>
  <c r="DM31" i="16" s="1"/>
  <c r="BJ31" i="16"/>
  <c r="BJ32" i="16"/>
  <c r="DM33" i="16"/>
  <c r="BJ33" i="16"/>
  <c r="BJ34" i="16"/>
  <c r="BI35" i="16"/>
  <c r="DM35" i="16" s="1"/>
  <c r="BJ35" i="16"/>
  <c r="BJ36" i="16"/>
  <c r="BI37" i="16"/>
  <c r="DM37" i="16" s="1"/>
  <c r="BJ37" i="16"/>
  <c r="BJ38" i="16"/>
  <c r="DM39" i="16"/>
  <c r="BJ39" i="16"/>
  <c r="BJ40" i="16"/>
  <c r="BI41" i="16"/>
  <c r="DM41" i="16" s="1"/>
  <c r="BJ41" i="16"/>
  <c r="DM43" i="16"/>
  <c r="BJ43" i="16"/>
  <c r="BJ44" i="16"/>
  <c r="DM45" i="16"/>
  <c r="BJ45" i="16"/>
  <c r="BJ46" i="16"/>
  <c r="DM47" i="16"/>
  <c r="BJ47" i="16"/>
  <c r="BJ48" i="16"/>
  <c r="DM49" i="16"/>
  <c r="BJ49" i="16"/>
  <c r="BJ50" i="16"/>
  <c r="BJ52" i="16"/>
  <c r="DM53" i="16"/>
  <c r="BJ53" i="16"/>
  <c r="BJ54" i="16"/>
  <c r="DM55" i="16"/>
  <c r="BJ55" i="16"/>
  <c r="BJ56" i="16"/>
  <c r="DM57" i="16"/>
  <c r="BJ57" i="16"/>
  <c r="BJ58" i="16"/>
  <c r="DM59" i="16"/>
  <c r="BJ59" i="16"/>
  <c r="BJ60" i="16"/>
  <c r="DM61" i="16"/>
  <c r="BJ61" i="16"/>
  <c r="BJ62" i="16"/>
  <c r="DM63" i="16"/>
  <c r="BJ63" i="16"/>
  <c r="BJ64" i="16"/>
  <c r="DM65" i="16"/>
  <c r="BJ65" i="16"/>
  <c r="BJ66" i="16"/>
  <c r="BJ68" i="16"/>
  <c r="DM69" i="16"/>
  <c r="BJ69" i="16"/>
  <c r="BJ70" i="16"/>
  <c r="DM71" i="16"/>
  <c r="BJ71" i="16"/>
  <c r="BJ72" i="16"/>
  <c r="DM73" i="16"/>
  <c r="BJ73" i="16"/>
  <c r="BJ74" i="16"/>
  <c r="DM75" i="16"/>
  <c r="BJ75" i="16"/>
  <c r="BJ76" i="16"/>
  <c r="DM77" i="16"/>
  <c r="BJ77" i="16"/>
  <c r="BJ78" i="16"/>
  <c r="DM79" i="16"/>
  <c r="BJ79" i="16"/>
  <c r="BJ80" i="16"/>
  <c r="DM81" i="16"/>
  <c r="BJ81" i="16"/>
  <c r="BJ82" i="16"/>
  <c r="BJ84" i="16"/>
  <c r="DM85" i="16"/>
  <c r="BJ85" i="16"/>
  <c r="BJ86" i="16"/>
  <c r="DM87" i="16"/>
  <c r="BJ87" i="16"/>
  <c r="BJ88" i="16"/>
  <c r="DM89" i="16"/>
  <c r="BJ89" i="16"/>
  <c r="DM91" i="16"/>
  <c r="BJ91" i="16"/>
  <c r="BJ92" i="16"/>
  <c r="DM93" i="16"/>
  <c r="BJ93" i="16"/>
  <c r="BJ94" i="16"/>
  <c r="DM95" i="16"/>
  <c r="BJ95" i="16"/>
  <c r="BJ96" i="16"/>
  <c r="DM97" i="16"/>
  <c r="BJ97" i="16"/>
  <c r="BJ98" i="16"/>
  <c r="DM99" i="16"/>
  <c r="BJ99" i="16"/>
  <c r="BJ100" i="16"/>
  <c r="DM101" i="16"/>
  <c r="BJ101" i="16"/>
  <c r="BJ102" i="16"/>
  <c r="DM103" i="16"/>
  <c r="BJ103" i="16"/>
  <c r="BJ104" i="16"/>
  <c r="DM105" i="16"/>
  <c r="BJ105" i="16"/>
  <c r="BJ106" i="16"/>
  <c r="DM107" i="16"/>
  <c r="BJ107" i="16"/>
  <c r="DM109" i="16"/>
  <c r="BJ109" i="16"/>
  <c r="BJ110" i="16"/>
  <c r="DM111" i="16"/>
  <c r="BJ111" i="16"/>
  <c r="BJ112" i="16"/>
  <c r="BJ114" i="16"/>
  <c r="DM115" i="16"/>
  <c r="BJ115" i="16"/>
  <c r="BJ116" i="16"/>
  <c r="DM117" i="16"/>
  <c r="BJ117" i="16"/>
  <c r="BJ118" i="16"/>
  <c r="DM119" i="16"/>
  <c r="BJ119" i="16"/>
  <c r="BJ120" i="16"/>
  <c r="DM121" i="16"/>
  <c r="BJ121" i="16"/>
  <c r="BJ122" i="16"/>
  <c r="BI123" i="16"/>
  <c r="DM123" i="16" s="1"/>
  <c r="BJ123" i="16"/>
  <c r="BJ124" i="16"/>
  <c r="DM125" i="16"/>
  <c r="BJ125" i="16"/>
  <c r="BJ126" i="16"/>
  <c r="BI127" i="16"/>
  <c r="DM127" i="16" s="1"/>
  <c r="BJ127" i="16"/>
  <c r="BJ128" i="16"/>
  <c r="DM129" i="16"/>
  <c r="BJ129" i="16"/>
  <c r="BJ130" i="16"/>
  <c r="DM131" i="16"/>
  <c r="BJ131" i="16"/>
  <c r="BJ132" i="16"/>
  <c r="DM133" i="16"/>
  <c r="BJ133" i="16"/>
  <c r="BJ134" i="16"/>
  <c r="DM135" i="16"/>
  <c r="BJ135" i="16"/>
  <c r="BJ136" i="16"/>
  <c r="BJ138" i="16"/>
  <c r="DM139" i="16"/>
  <c r="BJ139" i="16"/>
  <c r="BJ140" i="16"/>
  <c r="DM141" i="16"/>
  <c r="BJ141" i="16"/>
  <c r="BJ142" i="16"/>
  <c r="DM143" i="16"/>
  <c r="BJ143" i="16"/>
  <c r="BJ144" i="16"/>
  <c r="DM145" i="16"/>
  <c r="BJ145" i="16"/>
  <c r="BJ146" i="16"/>
  <c r="DM147" i="16"/>
  <c r="BJ147" i="16"/>
  <c r="BJ148" i="16"/>
  <c r="DM149" i="16"/>
  <c r="BJ149" i="16"/>
  <c r="BJ150" i="16"/>
  <c r="DM151" i="16"/>
  <c r="BJ151" i="16"/>
  <c r="BJ152" i="16"/>
  <c r="DM153" i="16"/>
  <c r="BJ153" i="16"/>
  <c r="BJ154" i="16"/>
  <c r="BI155" i="16"/>
  <c r="DM155" i="16" s="1"/>
  <c r="BJ155" i="16"/>
  <c r="BJ156" i="16"/>
  <c r="DM157" i="16"/>
  <c r="BJ157" i="16"/>
  <c r="BJ158" i="16"/>
  <c r="DM159" i="16"/>
  <c r="BJ159" i="16"/>
  <c r="BJ160" i="16"/>
  <c r="BI161" i="16"/>
  <c r="DM161" i="16" s="1"/>
  <c r="BJ161" i="16"/>
  <c r="BJ162" i="16"/>
  <c r="DM163" i="16"/>
  <c r="BJ163" i="16"/>
  <c r="BJ164" i="16"/>
  <c r="DM165" i="16"/>
  <c r="BJ165" i="16"/>
  <c r="BJ166" i="16"/>
  <c r="DM167" i="16"/>
  <c r="BJ167" i="16"/>
  <c r="BJ168" i="16"/>
  <c r="DM169" i="16"/>
  <c r="BJ169" i="16"/>
  <c r="BJ170" i="16"/>
  <c r="BI171" i="16"/>
  <c r="DM171" i="16" s="1"/>
  <c r="BJ171" i="16"/>
  <c r="BJ172" i="16"/>
  <c r="BI173" i="16"/>
  <c r="DM173" i="16" s="1"/>
  <c r="BJ173" i="16"/>
  <c r="BJ174" i="16"/>
  <c r="DM175" i="16"/>
  <c r="BJ175" i="16"/>
  <c r="BJ176" i="16"/>
  <c r="DM177" i="16"/>
  <c r="BJ177" i="16"/>
  <c r="BJ178" i="16"/>
  <c r="DM179" i="16"/>
  <c r="BJ179" i="16"/>
  <c r="BJ180" i="16"/>
  <c r="DM181" i="16"/>
  <c r="BJ181" i="16"/>
  <c r="BJ182" i="16"/>
  <c r="DM183" i="16"/>
  <c r="BJ183" i="16"/>
  <c r="BJ184" i="16"/>
  <c r="DM185" i="16"/>
  <c r="BJ185" i="16"/>
  <c r="BJ186" i="16"/>
  <c r="DM187" i="16"/>
  <c r="BJ187" i="16"/>
  <c r="BJ188" i="16"/>
  <c r="DM189" i="16"/>
  <c r="BJ189" i="16"/>
  <c r="BJ190" i="16"/>
  <c r="DM191" i="16"/>
  <c r="BJ191" i="16"/>
  <c r="BJ192" i="16"/>
  <c r="DM193" i="16"/>
  <c r="BJ193" i="16"/>
  <c r="BJ194" i="16"/>
  <c r="DM195" i="16"/>
  <c r="BJ195" i="16"/>
  <c r="BJ196" i="16"/>
  <c r="DM197" i="16"/>
  <c r="BJ197" i="16"/>
  <c r="BJ198" i="16"/>
  <c r="DM199" i="16"/>
  <c r="BJ199" i="16"/>
  <c r="BJ200" i="16"/>
  <c r="DM201" i="16"/>
  <c r="BJ201" i="16"/>
  <c r="BJ202" i="16"/>
  <c r="DM203" i="16"/>
  <c r="BJ203" i="16"/>
  <c r="BJ204" i="16"/>
  <c r="DM205" i="16"/>
  <c r="BJ205" i="16"/>
  <c r="BJ206" i="16"/>
  <c r="DM207" i="16"/>
  <c r="BJ207" i="16"/>
  <c r="BJ208" i="16"/>
  <c r="DM209" i="16"/>
  <c r="BJ209" i="16"/>
  <c r="BJ210" i="16"/>
  <c r="DM211" i="16"/>
  <c r="BJ211" i="16"/>
  <c r="BJ212" i="16"/>
  <c r="DM213" i="16"/>
  <c r="BJ213" i="16"/>
  <c r="BJ214" i="16"/>
  <c r="DM215" i="16"/>
  <c r="BJ215" i="16"/>
  <c r="BJ216" i="16"/>
  <c r="DM217" i="16"/>
  <c r="BJ217" i="16"/>
  <c r="BJ218" i="16"/>
  <c r="DM219" i="16"/>
  <c r="BJ219" i="16"/>
  <c r="BJ220" i="16"/>
  <c r="DM221" i="16"/>
  <c r="BJ221" i="16"/>
  <c r="BJ222" i="16"/>
  <c r="DM223" i="16"/>
  <c r="BJ223" i="16"/>
  <c r="BJ224" i="16"/>
  <c r="DM225" i="16"/>
  <c r="BJ225" i="16"/>
  <c r="BJ226" i="16"/>
  <c r="DM227" i="16"/>
  <c r="BJ227" i="16"/>
  <c r="BJ228" i="16"/>
  <c r="DM229" i="16"/>
  <c r="BJ229" i="16"/>
  <c r="BJ230" i="16"/>
  <c r="DM231" i="16"/>
  <c r="BJ231" i="16"/>
  <c r="BJ232" i="16"/>
  <c r="BI233" i="16"/>
  <c r="DM233" i="16" s="1"/>
  <c r="BJ233" i="16"/>
  <c r="BJ234" i="16"/>
  <c r="DM235" i="16"/>
  <c r="BJ235" i="16"/>
  <c r="BJ236" i="16"/>
  <c r="DM237" i="16"/>
  <c r="BJ237" i="16"/>
  <c r="BJ238" i="16"/>
  <c r="DM239" i="16"/>
  <c r="BJ239" i="16"/>
  <c r="BJ240" i="16"/>
  <c r="DM241" i="16"/>
  <c r="BJ241" i="16"/>
  <c r="BJ242" i="16"/>
  <c r="BI243" i="16"/>
  <c r="DM243" i="16" s="1"/>
  <c r="BJ243" i="16"/>
  <c r="BJ244" i="16"/>
  <c r="BI245" i="16"/>
  <c r="DM245" i="16" s="1"/>
  <c r="BJ245" i="16"/>
  <c r="BJ246" i="16"/>
  <c r="BI247" i="16"/>
  <c r="DM247" i="16" s="1"/>
  <c r="BJ247" i="16"/>
  <c r="BJ248" i="16"/>
  <c r="BI249" i="16"/>
  <c r="DM249" i="16" s="1"/>
  <c r="BJ249" i="16"/>
  <c r="BJ250" i="16"/>
  <c r="BI251" i="16"/>
  <c r="DM251" i="16" s="1"/>
  <c r="BJ251" i="16"/>
  <c r="BJ252" i="16"/>
  <c r="BI253" i="16"/>
  <c r="DM253" i="16" s="1"/>
  <c r="BJ253" i="16"/>
  <c r="BJ254" i="16"/>
  <c r="BI255" i="16"/>
  <c r="DM255" i="16" s="1"/>
  <c r="BJ255" i="16"/>
  <c r="BJ256" i="16"/>
  <c r="BI257" i="16"/>
  <c r="DM257" i="16" s="1"/>
  <c r="BJ257" i="16"/>
  <c r="BJ258" i="16"/>
  <c r="BI259" i="16"/>
  <c r="DM259" i="16" s="1"/>
  <c r="BJ259" i="16"/>
  <c r="BJ260" i="16"/>
  <c r="BI261" i="16"/>
  <c r="DM261" i="16" s="1"/>
  <c r="BJ261" i="16"/>
  <c r="BJ262" i="16"/>
  <c r="BI263" i="16"/>
  <c r="DM263" i="16" s="1"/>
  <c r="BJ263" i="16"/>
  <c r="BJ264" i="16"/>
  <c r="BI265" i="16"/>
  <c r="DM265" i="16" s="1"/>
  <c r="BJ265" i="16"/>
  <c r="BJ266" i="16"/>
  <c r="BI267" i="16"/>
  <c r="DM267" i="16" s="1"/>
  <c r="BJ267" i="16"/>
  <c r="BJ268" i="16"/>
  <c r="BI269" i="16"/>
  <c r="DM269" i="16" s="1"/>
  <c r="BJ269" i="16"/>
  <c r="BJ270" i="16"/>
  <c r="BI271" i="16"/>
  <c r="DM271" i="16" s="1"/>
  <c r="BJ271" i="16"/>
  <c r="BJ272" i="16"/>
  <c r="BI273" i="16"/>
  <c r="DM273" i="16" s="1"/>
  <c r="BJ273" i="16"/>
  <c r="BJ274" i="16"/>
  <c r="BI275" i="16"/>
  <c r="DM275" i="16" s="1"/>
  <c r="BJ275" i="16"/>
  <c r="BJ276" i="16"/>
  <c r="BI277" i="16"/>
  <c r="DM277" i="16" s="1"/>
  <c r="BJ277" i="16"/>
  <c r="BJ278" i="16"/>
  <c r="BI279" i="16"/>
  <c r="DM279" i="16" s="1"/>
  <c r="BJ279" i="16"/>
  <c r="BJ280" i="16"/>
  <c r="BI281" i="16"/>
  <c r="DM281" i="16" s="1"/>
  <c r="BJ281" i="16"/>
  <c r="BJ282" i="16"/>
  <c r="BI283" i="16"/>
  <c r="DM283" i="16" s="1"/>
  <c r="BJ283" i="16"/>
  <c r="BJ284" i="16"/>
  <c r="BI285" i="16"/>
  <c r="DM285" i="16" s="1"/>
  <c r="BJ285" i="16"/>
  <c r="BJ286" i="16"/>
  <c r="BI287" i="16"/>
  <c r="DM287" i="16" s="1"/>
  <c r="BJ287" i="16"/>
  <c r="BJ288" i="16"/>
  <c r="BI289" i="16"/>
  <c r="DM289" i="16" s="1"/>
  <c r="BJ289" i="16"/>
  <c r="BJ290" i="16"/>
  <c r="BI291" i="16"/>
  <c r="DM291" i="16" s="1"/>
  <c r="BJ291" i="16"/>
  <c r="BJ292" i="16"/>
  <c r="BI293" i="16"/>
  <c r="DM293" i="16" s="1"/>
  <c r="BJ293" i="16"/>
  <c r="BJ294" i="16"/>
  <c r="BI295" i="16"/>
  <c r="DM295" i="16" s="1"/>
  <c r="BJ295" i="16"/>
  <c r="BJ296" i="16"/>
  <c r="BI297" i="16"/>
  <c r="DM297" i="16" s="1"/>
  <c r="BJ297" i="16"/>
  <c r="BJ298" i="16"/>
  <c r="BI299" i="16"/>
  <c r="DM299" i="16" s="1"/>
  <c r="BJ299" i="16"/>
  <c r="BJ300" i="16"/>
  <c r="BI301" i="16"/>
  <c r="DM301" i="16" s="1"/>
  <c r="BJ301" i="16"/>
  <c r="BJ302" i="16"/>
  <c r="BI303" i="16"/>
  <c r="DM303" i="16" s="1"/>
  <c r="BJ303" i="16"/>
  <c r="BJ304" i="16"/>
  <c r="BI305" i="16"/>
  <c r="DM305" i="16" s="1"/>
  <c r="BJ305" i="16"/>
  <c r="BJ306" i="16"/>
  <c r="BI307" i="16"/>
  <c r="DM307" i="16" s="1"/>
  <c r="BJ307" i="16"/>
  <c r="BJ308" i="16"/>
  <c r="BI309" i="16"/>
  <c r="DM309" i="16" s="1"/>
  <c r="BJ309" i="16"/>
  <c r="BJ310" i="16"/>
  <c r="BI311" i="16"/>
  <c r="DM311" i="16" s="1"/>
  <c r="BJ311" i="16"/>
  <c r="BJ312" i="16"/>
  <c r="BI313" i="16"/>
  <c r="DM313" i="16" s="1"/>
  <c r="BJ313" i="16"/>
  <c r="BJ314" i="16"/>
  <c r="BI315" i="16"/>
  <c r="DM315" i="16" s="1"/>
  <c r="BJ315" i="16"/>
  <c r="BJ316" i="16"/>
  <c r="BI317" i="16"/>
  <c r="DM317" i="16" s="1"/>
  <c r="BJ317" i="16"/>
  <c r="BJ318" i="16"/>
  <c r="BI319" i="16"/>
  <c r="DM319" i="16" s="1"/>
  <c r="BJ319" i="16"/>
  <c r="BJ320" i="16"/>
  <c r="BI321" i="16"/>
  <c r="DM321" i="16" s="1"/>
  <c r="BJ321" i="16"/>
  <c r="BJ322" i="16"/>
  <c r="BI323" i="16"/>
  <c r="DM323" i="16" s="1"/>
  <c r="BJ323" i="16"/>
  <c r="BJ324" i="16"/>
  <c r="BI325" i="16"/>
  <c r="DM325" i="16" s="1"/>
  <c r="BJ325" i="16"/>
  <c r="BJ326" i="16"/>
  <c r="BI327" i="16"/>
  <c r="DM327" i="16" s="1"/>
  <c r="BJ327" i="16"/>
  <c r="BJ328" i="16"/>
  <c r="BI329" i="16"/>
  <c r="DM329" i="16" s="1"/>
  <c r="BJ329" i="16"/>
  <c r="BJ330" i="16"/>
  <c r="BI331" i="16"/>
  <c r="DM331" i="16" s="1"/>
  <c r="BJ331" i="16"/>
  <c r="BJ332" i="16"/>
  <c r="BI333" i="16"/>
  <c r="DM333" i="16" s="1"/>
  <c r="BJ333" i="16"/>
  <c r="BJ334" i="16"/>
  <c r="BI335" i="16"/>
  <c r="DM335" i="16" s="1"/>
  <c r="BJ335" i="16"/>
  <c r="BJ336" i="16"/>
  <c r="BI337" i="16"/>
  <c r="DM337" i="16" s="1"/>
  <c r="BJ337" i="16"/>
  <c r="BJ338" i="16"/>
  <c r="BI339" i="16"/>
  <c r="DM339" i="16" s="1"/>
  <c r="BJ339" i="16"/>
  <c r="BJ340" i="16"/>
  <c r="BI341" i="16"/>
  <c r="DM341" i="16" s="1"/>
  <c r="BJ341" i="16"/>
  <c r="BJ342" i="16"/>
  <c r="BI343" i="16"/>
  <c r="DM343" i="16" s="1"/>
  <c r="BJ343" i="16"/>
  <c r="BJ344" i="16"/>
  <c r="BI345" i="16"/>
  <c r="DM345" i="16" s="1"/>
  <c r="BJ345" i="16"/>
  <c r="BJ346" i="16"/>
  <c r="BI347" i="16"/>
  <c r="DM347" i="16" s="1"/>
  <c r="BJ347" i="16"/>
  <c r="BJ348" i="16"/>
  <c r="BI349" i="16"/>
  <c r="DM349" i="16" s="1"/>
  <c r="BJ349" i="16"/>
  <c r="BJ350" i="16"/>
  <c r="BI351" i="16"/>
  <c r="DM351" i="16" s="1"/>
  <c r="BJ351" i="16"/>
  <c r="BJ352" i="16"/>
  <c r="BI353" i="16"/>
  <c r="DM353" i="16" s="1"/>
  <c r="BJ353" i="16"/>
  <c r="BJ354" i="16"/>
  <c r="BI355" i="16"/>
  <c r="DM355" i="16" s="1"/>
  <c r="BJ355" i="16"/>
  <c r="BJ356" i="16"/>
  <c r="BI357" i="16"/>
  <c r="DM357" i="16" s="1"/>
  <c r="BJ357" i="16"/>
  <c r="BJ358" i="16"/>
  <c r="BI359" i="16"/>
  <c r="DM359" i="16" s="1"/>
  <c r="BJ359" i="16"/>
  <c r="BJ360" i="16"/>
  <c r="BI361" i="16"/>
  <c r="DM361" i="16" s="1"/>
  <c r="BJ361" i="16"/>
  <c r="BJ362" i="16"/>
  <c r="BI363" i="16"/>
  <c r="DM363" i="16" s="1"/>
  <c r="BJ363" i="16"/>
  <c r="BJ364" i="16"/>
  <c r="BI365" i="16"/>
  <c r="DM365" i="16" s="1"/>
  <c r="BJ365" i="16"/>
  <c r="BJ366" i="16"/>
  <c r="BI367" i="16"/>
  <c r="DM367" i="16" s="1"/>
  <c r="BJ367" i="16"/>
  <c r="BJ368" i="16"/>
  <c r="BI369" i="16"/>
  <c r="DM369" i="16" s="1"/>
  <c r="BJ369" i="16"/>
  <c r="BJ370" i="16"/>
  <c r="BI371" i="16"/>
  <c r="DM371" i="16" s="1"/>
  <c r="BJ371" i="16"/>
  <c r="BJ372" i="16"/>
  <c r="BI373" i="16"/>
  <c r="DM373" i="16" s="1"/>
  <c r="BJ373" i="16"/>
  <c r="BJ374" i="16"/>
  <c r="BI375" i="16"/>
  <c r="DM375" i="16" s="1"/>
  <c r="BJ375" i="16"/>
  <c r="BJ376" i="16"/>
  <c r="BI377" i="16"/>
  <c r="DM377" i="16" s="1"/>
  <c r="BJ377" i="16"/>
  <c r="BJ378" i="16"/>
  <c r="BI379" i="16"/>
  <c r="DM379" i="16" s="1"/>
  <c r="BJ379" i="16"/>
  <c r="BJ380" i="16"/>
  <c r="BI381" i="16"/>
  <c r="DM381" i="16" s="1"/>
  <c r="BJ381" i="16"/>
  <c r="BJ382" i="16"/>
  <c r="BI383" i="16"/>
  <c r="DM383" i="16" s="1"/>
  <c r="BJ383" i="16"/>
  <c r="BJ384" i="16"/>
  <c r="BI385" i="16"/>
  <c r="DM385" i="16" s="1"/>
  <c r="BJ385" i="16"/>
  <c r="BJ386" i="16"/>
  <c r="BI387" i="16"/>
  <c r="DM387" i="16" s="1"/>
  <c r="BJ387" i="16"/>
  <c r="BJ388" i="16"/>
  <c r="BI389" i="16"/>
  <c r="DM389" i="16" s="1"/>
  <c r="BJ389" i="16"/>
  <c r="BJ390" i="16"/>
  <c r="BI391" i="16"/>
  <c r="DM391" i="16" s="1"/>
  <c r="BJ391" i="16"/>
  <c r="BJ392" i="16"/>
  <c r="BI393" i="16"/>
  <c r="DM393" i="16" s="1"/>
  <c r="BJ393" i="16"/>
  <c r="BJ394" i="16"/>
  <c r="BI395" i="16"/>
  <c r="DM395" i="16" s="1"/>
  <c r="BJ395" i="16"/>
  <c r="BJ396" i="16"/>
  <c r="BI397" i="16"/>
  <c r="DM397" i="16" s="1"/>
  <c r="BJ397" i="16"/>
  <c r="BJ398" i="16"/>
  <c r="BI399" i="16"/>
  <c r="DM399" i="16" s="1"/>
  <c r="BJ399" i="16"/>
  <c r="BJ400" i="16"/>
  <c r="BI401" i="16"/>
  <c r="DM401" i="16" s="1"/>
  <c r="BJ401" i="16"/>
  <c r="BJ402" i="16"/>
  <c r="BI403" i="16"/>
  <c r="DM403" i="16" s="1"/>
  <c r="BJ403" i="16"/>
  <c r="BJ404" i="16"/>
  <c r="BI405" i="16"/>
  <c r="DM405" i="16" s="1"/>
  <c r="BJ405" i="16"/>
  <c r="BI407" i="16"/>
  <c r="DM407" i="16" s="1"/>
  <c r="BJ407" i="16"/>
  <c r="BJ408" i="16"/>
  <c r="BI409" i="16"/>
  <c r="DM409" i="16" s="1"/>
  <c r="BJ409" i="16"/>
  <c r="BJ410" i="16"/>
  <c r="BI411" i="16"/>
  <c r="DM411" i="16" s="1"/>
  <c r="BJ411" i="16"/>
  <c r="BJ412" i="16"/>
  <c r="BI413" i="16"/>
  <c r="DM413" i="16" s="1"/>
  <c r="BJ413" i="16"/>
  <c r="BJ414" i="16"/>
  <c r="BI415" i="16"/>
  <c r="DM415" i="16" s="1"/>
  <c r="BJ415" i="16"/>
  <c r="BJ416" i="16"/>
  <c r="BI417" i="16"/>
  <c r="DM417" i="16" s="1"/>
  <c r="BJ417" i="16"/>
  <c r="BJ418" i="16"/>
  <c r="BI419" i="16"/>
  <c r="DM419" i="16" s="1"/>
  <c r="BJ419" i="16"/>
  <c r="BJ420" i="16"/>
  <c r="BI421" i="16"/>
  <c r="DM421" i="16" s="1"/>
  <c r="BJ421" i="16"/>
  <c r="BJ422" i="16"/>
  <c r="BI423" i="16"/>
  <c r="DM423" i="16" s="1"/>
  <c r="BJ423" i="16"/>
  <c r="BJ424" i="16"/>
  <c r="BI425" i="16"/>
  <c r="DM425" i="16" s="1"/>
  <c r="BJ425" i="16"/>
  <c r="BJ426" i="16"/>
  <c r="BI427" i="16"/>
  <c r="DM427" i="16" s="1"/>
  <c r="BJ427" i="16"/>
  <c r="BJ428" i="16"/>
  <c r="BI429" i="16"/>
  <c r="DM429" i="16" s="1"/>
  <c r="BJ429" i="16"/>
  <c r="BJ430" i="16"/>
  <c r="BI431" i="16"/>
  <c r="DM431" i="16" s="1"/>
  <c r="BJ431" i="16"/>
  <c r="BJ432" i="16"/>
  <c r="BI433" i="16"/>
  <c r="DM433" i="16" s="1"/>
  <c r="BJ433" i="16"/>
  <c r="BJ434" i="16"/>
  <c r="BI435" i="16"/>
  <c r="DM435" i="16" s="1"/>
  <c r="BJ435" i="16"/>
  <c r="BJ436" i="16"/>
  <c r="BI437" i="16"/>
  <c r="DM437" i="16" s="1"/>
  <c r="BJ437" i="16"/>
  <c r="BJ438" i="16"/>
  <c r="BI439" i="16"/>
  <c r="DM439" i="16" s="1"/>
  <c r="BJ439" i="16"/>
  <c r="BJ440" i="16"/>
  <c r="BI441" i="16"/>
  <c r="DM441" i="16" s="1"/>
  <c r="BJ441" i="16"/>
  <c r="BJ442" i="16"/>
  <c r="BI443" i="16"/>
  <c r="DM443" i="16" s="1"/>
  <c r="BJ443" i="16"/>
  <c r="BJ444" i="16"/>
  <c r="BI445" i="16"/>
  <c r="DM445" i="16" s="1"/>
  <c r="BJ445" i="16"/>
  <c r="BJ446" i="16"/>
  <c r="BI447" i="16"/>
  <c r="DM447" i="16" s="1"/>
  <c r="BJ447" i="16"/>
  <c r="BJ448" i="16"/>
  <c r="BI449" i="16"/>
  <c r="DM449" i="16" s="1"/>
  <c r="BJ449" i="16"/>
  <c r="BJ450" i="16"/>
  <c r="BI451" i="16"/>
  <c r="DM451" i="16" s="1"/>
  <c r="BJ451" i="16"/>
  <c r="BJ452" i="16"/>
  <c r="BI453" i="16"/>
  <c r="DM453" i="16" s="1"/>
  <c r="BJ453" i="16"/>
  <c r="BJ454" i="16"/>
  <c r="BI455" i="16"/>
  <c r="DM455" i="16" s="1"/>
  <c r="BJ455" i="16"/>
  <c r="BJ456" i="16"/>
  <c r="BI457" i="16"/>
  <c r="DM457" i="16" s="1"/>
  <c r="BJ457" i="16"/>
  <c r="BJ458" i="16"/>
  <c r="BI459" i="16"/>
  <c r="DM459" i="16" s="1"/>
  <c r="BJ459" i="16"/>
  <c r="BJ460" i="16"/>
  <c r="BI461" i="16"/>
  <c r="DM461" i="16" s="1"/>
  <c r="BJ461" i="16"/>
  <c r="BJ462" i="16"/>
  <c r="BI463" i="16"/>
  <c r="DM463" i="16" s="1"/>
  <c r="BJ463" i="16"/>
  <c r="BJ464" i="16"/>
  <c r="BI465" i="16"/>
  <c r="DM465" i="16" s="1"/>
  <c r="BJ465" i="16"/>
  <c r="BJ466" i="16"/>
  <c r="BI467" i="16"/>
  <c r="DM467" i="16" s="1"/>
  <c r="BJ467" i="16"/>
  <c r="BJ468" i="16"/>
  <c r="BI469" i="16"/>
  <c r="DM469" i="16" s="1"/>
  <c r="BJ469" i="16"/>
  <c r="BJ470" i="16"/>
  <c r="BI471" i="16"/>
  <c r="DM471" i="16" s="1"/>
  <c r="BJ471" i="16"/>
  <c r="BJ472" i="16"/>
  <c r="BI473" i="16"/>
  <c r="DM473" i="16" s="1"/>
  <c r="BJ473" i="16"/>
  <c r="BJ474" i="16"/>
  <c r="BI475" i="16"/>
  <c r="DM475" i="16" s="1"/>
  <c r="BJ475" i="16"/>
  <c r="BJ476" i="16"/>
  <c r="BI477" i="16"/>
  <c r="DM477" i="16" s="1"/>
  <c r="BJ477" i="16"/>
  <c r="BJ478" i="16"/>
  <c r="BI479" i="16"/>
  <c r="DM479" i="16" s="1"/>
  <c r="BJ479" i="16"/>
  <c r="BJ480" i="16"/>
  <c r="BI481" i="16"/>
  <c r="DM481" i="16" s="1"/>
  <c r="BJ481" i="16"/>
  <c r="BJ482" i="16"/>
  <c r="BI483" i="16"/>
  <c r="DM483" i="16" s="1"/>
  <c r="BJ483" i="16"/>
  <c r="BJ484" i="16"/>
  <c r="BI485" i="16"/>
  <c r="DM485" i="16" s="1"/>
  <c r="BJ485" i="16"/>
  <c r="BJ486" i="16"/>
  <c r="BI487" i="16"/>
  <c r="DM487" i="16" s="1"/>
  <c r="BJ487" i="16"/>
  <c r="BJ488" i="16"/>
  <c r="BI489" i="16"/>
  <c r="DM489" i="16" s="1"/>
  <c r="BJ489" i="16"/>
  <c r="BJ490" i="16"/>
  <c r="BI491" i="16"/>
  <c r="DM491" i="16" s="1"/>
  <c r="BJ491" i="16"/>
  <c r="BJ492" i="16"/>
  <c r="BI493" i="16"/>
  <c r="DM493" i="16" s="1"/>
  <c r="BJ493" i="16"/>
  <c r="BJ494" i="16"/>
  <c r="BI495" i="16"/>
  <c r="DM495" i="16" s="1"/>
  <c r="BJ495" i="16"/>
  <c r="BJ496" i="16"/>
  <c r="BI497" i="16"/>
  <c r="DM497" i="16" s="1"/>
  <c r="BJ497" i="16"/>
  <c r="BJ498" i="16"/>
  <c r="BI499" i="16"/>
  <c r="DM499" i="16" s="1"/>
  <c r="BJ499" i="16"/>
  <c r="BJ500" i="16"/>
  <c r="BI501" i="16"/>
  <c r="DM501" i="16" s="1"/>
  <c r="BJ501" i="16"/>
  <c r="BJ502" i="16"/>
  <c r="BI503" i="16"/>
  <c r="DM503" i="16" s="1"/>
  <c r="BJ503" i="16"/>
  <c r="BJ504" i="16"/>
  <c r="BI505" i="16"/>
  <c r="DM505" i="16" s="1"/>
  <c r="BJ505" i="16"/>
  <c r="BJ506" i="16"/>
  <c r="BI507" i="16"/>
  <c r="DM507" i="16" s="1"/>
  <c r="BJ507" i="16"/>
  <c r="BJ508" i="16"/>
  <c r="BI509" i="16"/>
  <c r="DM509" i="16" s="1"/>
  <c r="BJ509" i="16"/>
  <c r="BJ510" i="16"/>
  <c r="BI511" i="16"/>
  <c r="DM511" i="16" s="1"/>
  <c r="BJ511" i="16"/>
  <c r="BJ512" i="16"/>
  <c r="BI513" i="16"/>
  <c r="DM513" i="16" s="1"/>
  <c r="BJ513" i="16"/>
  <c r="BJ514" i="16"/>
  <c r="BI515" i="16"/>
  <c r="DM515" i="16" s="1"/>
  <c r="BJ515" i="16"/>
  <c r="BJ516" i="16"/>
  <c r="BI517" i="16"/>
  <c r="DM517" i="16" s="1"/>
  <c r="BJ517" i="16"/>
  <c r="BJ518" i="16"/>
  <c r="BI519" i="16"/>
  <c r="DM519" i="16" s="1"/>
  <c r="BJ519" i="16"/>
  <c r="BJ520" i="16"/>
  <c r="BI521" i="16"/>
  <c r="DM521" i="16" s="1"/>
  <c r="BJ521" i="16"/>
  <c r="BJ522" i="16"/>
  <c r="BI523" i="16"/>
  <c r="DM523" i="16" s="1"/>
  <c r="BJ523" i="16"/>
  <c r="BJ524" i="16"/>
  <c r="BI525" i="16"/>
  <c r="DM525" i="16" s="1"/>
  <c r="BJ525" i="16"/>
  <c r="BJ526" i="16"/>
  <c r="BI527" i="16"/>
  <c r="DM527" i="16" s="1"/>
  <c r="BJ527" i="16"/>
  <c r="BJ528" i="16"/>
  <c r="BI529" i="16"/>
  <c r="DM529" i="16" s="1"/>
  <c r="BJ529" i="16"/>
  <c r="BJ530" i="16"/>
  <c r="BI531" i="16"/>
  <c r="DM531" i="16" s="1"/>
  <c r="BJ531" i="16"/>
  <c r="BJ532" i="16"/>
  <c r="BI533" i="16"/>
  <c r="DM533" i="16" s="1"/>
  <c r="BJ533" i="16"/>
  <c r="BJ534" i="16"/>
  <c r="BI535" i="16"/>
  <c r="DM535" i="16" s="1"/>
  <c r="BJ535" i="16"/>
  <c r="BJ536" i="16"/>
  <c r="BI537" i="16"/>
  <c r="DM537" i="16" s="1"/>
  <c r="BJ537" i="16"/>
  <c r="BJ538" i="16"/>
  <c r="BI539" i="16"/>
  <c r="DM539" i="16" s="1"/>
  <c r="BJ539" i="16"/>
  <c r="BJ540" i="16"/>
  <c r="BI541" i="16"/>
  <c r="DM541" i="16" s="1"/>
  <c r="BJ541" i="16"/>
  <c r="BJ542" i="16"/>
  <c r="BI543" i="16"/>
  <c r="DM543" i="16" s="1"/>
  <c r="BJ543" i="16"/>
  <c r="BJ544" i="16"/>
  <c r="BI545" i="16"/>
  <c r="DM545" i="16" s="1"/>
  <c r="BJ545" i="16"/>
  <c r="BJ546" i="16"/>
  <c r="BI547" i="16"/>
  <c r="DM547" i="16" s="1"/>
  <c r="BJ547" i="16"/>
  <c r="BJ548" i="16"/>
  <c r="BI549" i="16"/>
  <c r="DM549" i="16" s="1"/>
  <c r="BJ549" i="16"/>
  <c r="BJ550" i="16"/>
  <c r="BI551" i="16"/>
  <c r="DM551" i="16" s="1"/>
  <c r="BJ551" i="16"/>
  <c r="BJ552" i="16"/>
  <c r="BI553" i="16"/>
  <c r="DM553" i="16" s="1"/>
  <c r="BJ553" i="16"/>
  <c r="BJ554" i="16"/>
  <c r="BI555" i="16"/>
  <c r="DM555" i="16" s="1"/>
  <c r="BJ555" i="16"/>
  <c r="BJ556" i="16"/>
  <c r="BI557" i="16"/>
  <c r="DM557" i="16" s="1"/>
  <c r="BJ557" i="16"/>
  <c r="BJ558" i="16"/>
  <c r="BI559" i="16"/>
  <c r="DM559" i="16" s="1"/>
  <c r="BJ559" i="16"/>
  <c r="BJ560" i="16"/>
  <c r="BI561" i="16"/>
  <c r="DM561" i="16" s="1"/>
  <c r="BJ561" i="16"/>
  <c r="BJ562" i="16"/>
  <c r="BI563" i="16"/>
  <c r="DM563" i="16" s="1"/>
  <c r="BJ563" i="16"/>
  <c r="BJ564" i="16"/>
  <c r="BI565" i="16"/>
  <c r="DM565" i="16" s="1"/>
  <c r="BJ565" i="16"/>
  <c r="BJ566" i="16"/>
  <c r="DM567" i="16"/>
  <c r="BJ567" i="16"/>
  <c r="BJ568" i="16"/>
  <c r="BI569" i="16"/>
  <c r="DM569" i="16" s="1"/>
  <c r="BJ569" i="16"/>
  <c r="BJ570" i="16"/>
  <c r="BI571" i="16"/>
  <c r="DM571" i="16" s="1"/>
  <c r="BJ571" i="16"/>
  <c r="BJ572" i="16"/>
  <c r="BI573" i="16"/>
  <c r="DM573" i="16" s="1"/>
  <c r="BJ573" i="16"/>
  <c r="BJ574" i="16"/>
  <c r="BI575" i="16"/>
  <c r="DM575" i="16" s="1"/>
  <c r="BJ575" i="16"/>
  <c r="BJ576" i="16"/>
  <c r="BI577" i="16"/>
  <c r="DM577" i="16" s="1"/>
  <c r="BJ577" i="16"/>
  <c r="BJ578" i="16"/>
  <c r="BI579" i="16"/>
  <c r="DM579" i="16" s="1"/>
  <c r="BJ579" i="16"/>
  <c r="BJ580" i="16"/>
  <c r="BI581" i="16"/>
  <c r="DM581" i="16" s="1"/>
  <c r="BJ581" i="16"/>
  <c r="BJ582" i="16"/>
  <c r="BI583" i="16"/>
  <c r="DM583" i="16" s="1"/>
  <c r="BJ583" i="16"/>
  <c r="BJ584" i="16"/>
  <c r="BI585" i="16"/>
  <c r="DM585" i="16" s="1"/>
  <c r="BJ585" i="16"/>
  <c r="BJ586" i="16"/>
  <c r="BI587" i="16"/>
  <c r="DM587" i="16" s="1"/>
  <c r="BJ587" i="16"/>
  <c r="BJ588" i="16"/>
  <c r="BI589" i="16"/>
  <c r="DM589" i="16" s="1"/>
  <c r="BJ589" i="16"/>
  <c r="BJ590" i="16"/>
  <c r="BI591" i="16"/>
  <c r="DM591" i="16" s="1"/>
  <c r="BJ591" i="16"/>
  <c r="BJ592" i="16"/>
  <c r="BI593" i="16"/>
  <c r="DM593" i="16" s="1"/>
  <c r="BJ593" i="16"/>
  <c r="BJ594" i="16"/>
  <c r="BI595" i="16"/>
  <c r="DM595" i="16" s="1"/>
  <c r="BJ595" i="16"/>
  <c r="BJ596" i="16"/>
  <c r="BI597" i="16"/>
  <c r="DM597" i="16" s="1"/>
  <c r="BJ597" i="16"/>
  <c r="BJ598" i="16"/>
  <c r="BI599" i="16"/>
  <c r="DM599" i="16" s="1"/>
  <c r="BJ599" i="16"/>
  <c r="BJ600" i="16"/>
  <c r="BI601" i="16"/>
  <c r="DM601" i="16" s="1"/>
  <c r="BJ601" i="16"/>
  <c r="BJ602" i="16"/>
  <c r="BI603" i="16"/>
  <c r="DM603" i="16" s="1"/>
  <c r="BJ603" i="16"/>
  <c r="BJ604" i="16"/>
  <c r="BI605" i="16"/>
  <c r="DM605" i="16" s="1"/>
  <c r="BJ605" i="16"/>
  <c r="BJ606" i="16"/>
  <c r="BI607" i="16"/>
  <c r="DM607" i="16" s="1"/>
  <c r="BJ607" i="16"/>
  <c r="BJ608" i="16"/>
  <c r="BI609" i="16"/>
  <c r="DM609" i="16" s="1"/>
  <c r="BJ609" i="16"/>
  <c r="BJ610" i="16"/>
  <c r="BI611" i="16"/>
  <c r="DM611" i="16" s="1"/>
  <c r="BJ611" i="16"/>
  <c r="BJ612" i="16"/>
  <c r="BI613" i="16"/>
  <c r="DM613" i="16" s="1"/>
  <c r="BJ613" i="16"/>
  <c r="BJ614" i="16"/>
  <c r="BI615" i="16"/>
  <c r="DM615" i="16" s="1"/>
  <c r="BJ615" i="16"/>
  <c r="BJ616" i="16"/>
  <c r="BI617" i="16"/>
  <c r="DM617" i="16" s="1"/>
  <c r="BJ617" i="16"/>
  <c r="BJ618" i="16"/>
  <c r="BI619" i="16"/>
  <c r="DM619" i="16" s="1"/>
  <c r="BJ619" i="16"/>
  <c r="BJ620" i="16"/>
  <c r="BI621" i="16"/>
  <c r="DM621" i="16" s="1"/>
  <c r="BJ621" i="16"/>
  <c r="BJ622" i="16"/>
  <c r="BI623" i="16"/>
  <c r="DM623" i="16" s="1"/>
  <c r="BJ623" i="16"/>
  <c r="BJ624" i="16"/>
  <c r="BI625" i="16"/>
  <c r="DM625" i="16" s="1"/>
  <c r="BJ625" i="16"/>
  <c r="BJ626" i="16"/>
  <c r="BI627" i="16"/>
  <c r="DM627" i="16" s="1"/>
  <c r="BJ627" i="16"/>
  <c r="BJ628" i="16"/>
  <c r="BI629" i="16"/>
  <c r="DM629" i="16" s="1"/>
  <c r="BJ629" i="16"/>
  <c r="BJ630" i="16"/>
  <c r="BI631" i="16"/>
  <c r="DM631" i="16" s="1"/>
  <c r="BJ631" i="16"/>
  <c r="BJ632" i="16"/>
  <c r="BI633" i="16"/>
  <c r="DM633" i="16" s="1"/>
  <c r="BJ633" i="16"/>
  <c r="BJ634" i="16"/>
  <c r="BI635" i="16"/>
  <c r="DM635" i="16" s="1"/>
  <c r="BJ635" i="16"/>
  <c r="BJ636" i="16"/>
  <c r="BI637" i="16"/>
  <c r="DM637" i="16" s="1"/>
  <c r="BJ637" i="16"/>
  <c r="BJ638" i="16"/>
  <c r="BI639" i="16"/>
  <c r="DM639" i="16" s="1"/>
  <c r="BJ639" i="16"/>
  <c r="BJ640" i="16"/>
  <c r="BI641" i="16"/>
  <c r="DM641" i="16" s="1"/>
  <c r="BJ641" i="16"/>
  <c r="BJ642" i="16"/>
  <c r="BI643" i="16"/>
  <c r="DM643" i="16" s="1"/>
  <c r="BJ643" i="16"/>
  <c r="BJ644" i="16"/>
  <c r="BI645" i="16"/>
  <c r="DM645" i="16" s="1"/>
  <c r="BJ645" i="16"/>
  <c r="BJ646" i="16"/>
  <c r="BI647" i="16"/>
  <c r="DM647" i="16" s="1"/>
  <c r="BJ647" i="16"/>
  <c r="BJ648" i="16"/>
  <c r="BI649" i="16"/>
  <c r="DM649" i="16" s="1"/>
  <c r="BJ649" i="16"/>
  <c r="BJ650" i="16"/>
  <c r="BI651" i="16"/>
  <c r="DM651" i="16" s="1"/>
  <c r="BJ651" i="16"/>
  <c r="BJ652" i="16"/>
  <c r="BI653" i="16"/>
  <c r="DM653" i="16" s="1"/>
  <c r="BJ653" i="16"/>
  <c r="BJ654" i="16"/>
  <c r="BI655" i="16"/>
  <c r="DM655" i="16" s="1"/>
  <c r="BJ655" i="16"/>
  <c r="BJ656" i="16"/>
  <c r="BI657" i="16"/>
  <c r="DM657" i="16" s="1"/>
  <c r="BJ657" i="16"/>
  <c r="BK658" i="16"/>
  <c r="BI659" i="16"/>
  <c r="DM659" i="16" s="1"/>
  <c r="BK659" i="16"/>
  <c r="BK660" i="16"/>
  <c r="BJ661" i="16"/>
  <c r="BK661" i="16"/>
  <c r="BK662" i="16"/>
  <c r="BI663" i="16"/>
  <c r="DM663" i="16" s="1"/>
  <c r="BK663" i="16"/>
  <c r="BK664" i="16"/>
  <c r="BJ665" i="16"/>
  <c r="BK665" i="16"/>
  <c r="BK666" i="16"/>
  <c r="BI667" i="16"/>
  <c r="DM667" i="16" s="1"/>
  <c r="BK667" i="16"/>
  <c r="BK668" i="16"/>
  <c r="BJ669" i="16"/>
  <c r="BK669" i="16"/>
  <c r="BK670" i="16"/>
  <c r="BI671" i="16"/>
  <c r="DM671" i="16" s="1"/>
  <c r="BK671" i="16"/>
  <c r="BK672" i="16"/>
  <c r="BJ673" i="16"/>
  <c r="BK673" i="16"/>
  <c r="BK674" i="16"/>
  <c r="BI675" i="16"/>
  <c r="DM675" i="16" s="1"/>
  <c r="BK675" i="16"/>
  <c r="BK676" i="16"/>
  <c r="BJ677" i="16"/>
  <c r="BK677" i="16"/>
  <c r="BK678" i="16"/>
  <c r="BI679" i="16"/>
  <c r="DM679" i="16" s="1"/>
  <c r="BK679" i="16"/>
  <c r="BK680" i="16"/>
  <c r="BJ681" i="16"/>
  <c r="BK681" i="16"/>
  <c r="BK682" i="16"/>
  <c r="BI683" i="16"/>
  <c r="DM683" i="16" s="1"/>
  <c r="BK683" i="16"/>
  <c r="BK684" i="16"/>
  <c r="BJ685" i="16"/>
  <c r="BK685" i="16"/>
  <c r="BK686" i="16"/>
  <c r="BI687" i="16"/>
  <c r="DM687" i="16" s="1"/>
  <c r="BK687" i="16"/>
  <c r="BK688" i="16"/>
  <c r="BJ689" i="16"/>
  <c r="BK689" i="16"/>
  <c r="BK690" i="16"/>
  <c r="BI691" i="16"/>
  <c r="DM691" i="16" s="1"/>
  <c r="BK691" i="16"/>
  <c r="BK692" i="16"/>
  <c r="BJ693" i="16"/>
  <c r="BK693" i="16"/>
  <c r="BK694" i="16"/>
  <c r="BI695" i="16"/>
  <c r="DM695" i="16" s="1"/>
  <c r="BK695" i="16"/>
  <c r="BK696" i="16"/>
  <c r="BJ697" i="16"/>
  <c r="BK697" i="16"/>
  <c r="BK698" i="16"/>
  <c r="BI699" i="16"/>
  <c r="DM699" i="16" s="1"/>
  <c r="BK699" i="16"/>
  <c r="BK700" i="16"/>
  <c r="BJ701" i="16"/>
  <c r="BK701" i="16"/>
  <c r="BK702" i="16"/>
  <c r="BI703" i="16"/>
  <c r="DM703" i="16" s="1"/>
  <c r="BK703" i="16"/>
  <c r="BK704" i="16"/>
  <c r="BJ705" i="16"/>
  <c r="BK705" i="16"/>
  <c r="BK706" i="16"/>
  <c r="BI707" i="16"/>
  <c r="DM707" i="16" s="1"/>
  <c r="BK707" i="16"/>
  <c r="BK708" i="16"/>
  <c r="BJ709" i="16"/>
  <c r="BK709" i="16"/>
  <c r="BK710" i="16"/>
  <c r="BI711" i="16"/>
  <c r="DM711" i="16" s="1"/>
  <c r="BK711" i="16"/>
  <c r="BK712" i="16"/>
  <c r="BJ713" i="16"/>
  <c r="BK713" i="16"/>
  <c r="BK714" i="16"/>
  <c r="BI715" i="16"/>
  <c r="DM715" i="16" s="1"/>
  <c r="BK715" i="16"/>
  <c r="BK716" i="16"/>
  <c r="BJ717" i="16"/>
  <c r="BK717" i="16"/>
  <c r="BK718" i="16"/>
  <c r="BI719" i="16"/>
  <c r="DM719" i="16" s="1"/>
  <c r="BK719" i="16"/>
  <c r="BK720" i="16"/>
  <c r="BJ721" i="16"/>
  <c r="BK721" i="16"/>
  <c r="BK722" i="16"/>
  <c r="BI723" i="16"/>
  <c r="DM723" i="16" s="1"/>
  <c r="BK723" i="16"/>
  <c r="BK724" i="16"/>
  <c r="BJ725" i="16"/>
  <c r="BK725" i="16"/>
  <c r="BK726" i="16"/>
  <c r="BI727" i="16"/>
  <c r="DM727" i="16" s="1"/>
  <c r="BK727" i="16"/>
  <c r="BK728" i="16"/>
  <c r="BJ729" i="16"/>
  <c r="BK729" i="16"/>
  <c r="BK730" i="16"/>
  <c r="BI731" i="16"/>
  <c r="DM731" i="16" s="1"/>
  <c r="BK731" i="16"/>
  <c r="BK732" i="16"/>
  <c r="BJ733" i="16"/>
  <c r="BK733" i="16"/>
  <c r="BK734" i="16"/>
  <c r="BI735" i="16"/>
  <c r="DM735" i="16" s="1"/>
  <c r="BK735" i="16"/>
  <c r="BK736" i="16"/>
  <c r="BJ737" i="16"/>
  <c r="BK737" i="16"/>
  <c r="BK738" i="16"/>
  <c r="BI739" i="16"/>
  <c r="DM739" i="16" s="1"/>
  <c r="BK739" i="16"/>
  <c r="BK740" i="16"/>
  <c r="BJ741" i="16"/>
  <c r="BK741" i="16"/>
  <c r="BK742" i="16"/>
  <c r="BI743" i="16"/>
  <c r="DM743" i="16" s="1"/>
  <c r="BK743" i="16"/>
  <c r="BK744" i="16"/>
  <c r="BJ745" i="16"/>
  <c r="BK745" i="16"/>
  <c r="BK746" i="16"/>
  <c r="BJ747" i="16"/>
  <c r="BK747" i="16"/>
  <c r="BK748" i="16"/>
  <c r="BJ749" i="16"/>
  <c r="BK749" i="16"/>
  <c r="BK750" i="16"/>
  <c r="BJ751" i="16"/>
  <c r="BK751" i="16"/>
  <c r="BK752" i="16"/>
  <c r="BJ753" i="16"/>
  <c r="BK753" i="16"/>
  <c r="BK754" i="16"/>
  <c r="BJ755" i="16"/>
  <c r="BK755" i="16"/>
  <c r="BK756" i="16"/>
  <c r="BJ757" i="16"/>
  <c r="BK757" i="16"/>
  <c r="BK758" i="16"/>
  <c r="BJ759" i="16"/>
  <c r="BK759" i="16"/>
  <c r="BK760" i="16"/>
  <c r="BJ761" i="16"/>
  <c r="BK761" i="16"/>
  <c r="BK762" i="16"/>
  <c r="BJ763" i="16"/>
  <c r="BK763" i="16"/>
  <c r="BK764" i="16"/>
  <c r="BJ765" i="16"/>
  <c r="BK765" i="16"/>
  <c r="BK766" i="16"/>
  <c r="BJ767" i="16"/>
  <c r="BK767" i="16"/>
  <c r="BK768" i="16"/>
  <c r="BJ769" i="16"/>
  <c r="BK769" i="16"/>
  <c r="BK770" i="16"/>
  <c r="BJ771" i="16"/>
  <c r="BK771" i="16"/>
  <c r="BK772" i="16"/>
  <c r="BJ773" i="16"/>
  <c r="BK773" i="16"/>
  <c r="BK774" i="16"/>
  <c r="BJ775" i="16"/>
  <c r="BK775" i="16"/>
  <c r="BK776" i="16"/>
  <c r="BJ777" i="16"/>
  <c r="BK777" i="16"/>
  <c r="BK778" i="16"/>
  <c r="BJ779" i="16"/>
  <c r="BK779" i="16"/>
  <c r="BJ781" i="16"/>
  <c r="BK781" i="16"/>
  <c r="BK782" i="16"/>
  <c r="BJ783" i="16"/>
  <c r="BK783" i="16"/>
  <c r="BK784" i="16"/>
  <c r="BJ785" i="16"/>
  <c r="BK785" i="16"/>
  <c r="BK786" i="16"/>
  <c r="BJ789" i="16"/>
  <c r="BK789" i="16"/>
  <c r="BK790" i="16"/>
  <c r="BJ791" i="16"/>
  <c r="BK791" i="16"/>
  <c r="BK792" i="16"/>
  <c r="BJ793" i="16"/>
  <c r="BK793" i="16"/>
  <c r="BK794" i="16"/>
  <c r="BJ795" i="16"/>
  <c r="BK795" i="16"/>
  <c r="BK796" i="16"/>
  <c r="BJ797" i="16"/>
  <c r="BK797" i="16"/>
  <c r="BK798" i="16"/>
  <c r="BJ799" i="16"/>
  <c r="BK799" i="16"/>
  <c r="BK800" i="16"/>
  <c r="BJ801" i="16"/>
  <c r="BK801" i="16"/>
  <c r="BK802" i="16"/>
  <c r="BJ803" i="16"/>
  <c r="BK803" i="16"/>
  <c r="BK804" i="16"/>
  <c r="BJ805" i="16"/>
  <c r="BK805" i="16"/>
  <c r="BK806" i="16"/>
  <c r="BJ807" i="16"/>
  <c r="BK807" i="16"/>
  <c r="BK808" i="16"/>
  <c r="BJ809" i="16"/>
  <c r="BK809" i="16"/>
  <c r="BK810" i="16"/>
  <c r="BJ811" i="16"/>
  <c r="BK811" i="16"/>
  <c r="BK812" i="16"/>
  <c r="BJ813" i="16"/>
  <c r="BK813" i="16"/>
  <c r="BK814" i="16"/>
  <c r="BJ815" i="16"/>
  <c r="BK815" i="16"/>
  <c r="BK816" i="16"/>
  <c r="BJ817" i="16"/>
  <c r="BK817" i="16"/>
  <c r="BK818" i="16"/>
  <c r="AE788" i="16"/>
  <c r="AE787" i="16"/>
  <c r="DM8" i="16"/>
  <c r="BI12" i="16"/>
  <c r="DM12" i="16" s="1"/>
  <c r="DM14" i="16"/>
  <c r="DM16" i="16"/>
  <c r="DM18" i="16"/>
  <c r="DM20" i="16"/>
  <c r="DM22" i="16"/>
  <c r="DM24" i="16"/>
  <c r="BI26" i="16"/>
  <c r="DM26" i="16" s="1"/>
  <c r="DM28" i="16"/>
  <c r="DM30" i="16"/>
  <c r="DM32" i="16"/>
  <c r="DM34" i="16"/>
  <c r="DM36" i="16"/>
  <c r="DM38" i="16"/>
  <c r="DM40" i="16"/>
  <c r="BI44" i="16"/>
  <c r="DM44" i="16" s="1"/>
  <c r="DM46" i="16"/>
  <c r="DM48" i="16"/>
  <c r="DM50" i="16"/>
  <c r="DM52" i="16"/>
  <c r="DM54" i="16"/>
  <c r="DM56" i="16"/>
  <c r="DM58" i="16"/>
  <c r="DM60" i="16"/>
  <c r="DM62" i="16"/>
  <c r="DM64" i="16"/>
  <c r="DM66" i="16"/>
  <c r="DM68" i="16"/>
  <c r="DM70" i="16"/>
  <c r="DM72" i="16"/>
  <c r="DM74" i="16"/>
  <c r="DM76" i="16"/>
  <c r="DM78" i="16"/>
  <c r="DM80" i="16"/>
  <c r="DM82" i="16"/>
  <c r="DM84" i="16"/>
  <c r="DM86" i="16"/>
  <c r="DM88" i="16"/>
  <c r="DM92" i="16"/>
  <c r="DM94" i="16"/>
  <c r="DM96" i="16"/>
  <c r="DM98" i="16"/>
  <c r="DM100" i="16"/>
  <c r="DM102" i="16"/>
  <c r="DM104" i="16"/>
  <c r="DM106" i="16"/>
  <c r="DM110" i="16"/>
  <c r="DM112" i="16"/>
  <c r="DM114" i="16"/>
  <c r="DM116" i="16"/>
  <c r="DM118" i="16"/>
  <c r="DM120" i="16"/>
  <c r="DM122" i="16"/>
  <c r="DM124" i="16"/>
  <c r="BI126" i="16"/>
  <c r="DM126" i="16" s="1"/>
  <c r="BI128" i="16"/>
  <c r="DM128" i="16" s="1"/>
  <c r="DM130" i="16"/>
  <c r="DM132" i="16"/>
  <c r="DM134" i="16"/>
  <c r="DM136" i="16"/>
  <c r="DM138" i="16"/>
  <c r="DM140" i="16"/>
  <c r="DM142" i="16"/>
  <c r="BI144" i="16"/>
  <c r="DM144" i="16" s="1"/>
  <c r="DM146" i="16"/>
  <c r="DM148" i="16"/>
  <c r="BI150" i="16"/>
  <c r="DM150" i="16" s="1"/>
  <c r="DM152" i="16"/>
  <c r="DM154" i="16"/>
  <c r="DM156" i="16"/>
  <c r="DM158" i="16"/>
  <c r="DM160" i="16"/>
  <c r="BI162" i="16"/>
  <c r="DM162" i="16" s="1"/>
  <c r="DM164" i="16"/>
  <c r="DM166" i="16"/>
  <c r="DM168" i="16"/>
  <c r="BI170" i="16"/>
  <c r="DM170" i="16" s="1"/>
  <c r="DM172" i="16"/>
  <c r="DM174" i="16"/>
  <c r="DM176" i="16"/>
  <c r="DM178" i="16"/>
  <c r="DM180" i="16"/>
  <c r="DM182" i="16"/>
  <c r="DM184" i="16"/>
  <c r="DM186" i="16"/>
  <c r="BI188" i="16"/>
  <c r="DM188" i="16" s="1"/>
  <c r="DM190" i="16"/>
  <c r="DM192" i="16"/>
  <c r="DM194" i="16"/>
  <c r="DM196" i="16"/>
  <c r="DM198" i="16"/>
  <c r="DM200" i="16"/>
  <c r="DM202" i="16"/>
  <c r="DM204" i="16"/>
  <c r="DM206" i="16"/>
  <c r="DM208" i="16"/>
  <c r="DM210" i="16"/>
  <c r="BI212" i="16"/>
  <c r="DM212" i="16" s="1"/>
  <c r="DM214" i="16"/>
  <c r="DM216" i="16"/>
  <c r="DM218" i="16"/>
  <c r="DM220" i="16"/>
  <c r="DM222" i="16"/>
  <c r="DM224" i="16"/>
  <c r="DM226" i="16"/>
  <c r="DM228" i="16"/>
  <c r="DM230" i="16"/>
  <c r="DM232" i="16"/>
  <c r="DM234" i="16"/>
  <c r="DM236" i="16"/>
  <c r="DM238" i="16"/>
  <c r="DM240" i="16"/>
  <c r="DM242" i="16"/>
  <c r="BI244" i="16"/>
  <c r="DM244" i="16" s="1"/>
  <c r="BI246" i="16"/>
  <c r="DM246" i="16" s="1"/>
  <c r="BI248" i="16"/>
  <c r="DM248" i="16" s="1"/>
  <c r="BI250" i="16"/>
  <c r="DM250" i="16" s="1"/>
  <c r="BI252" i="16"/>
  <c r="DM252" i="16" s="1"/>
  <c r="BI254" i="16"/>
  <c r="DM254" i="16" s="1"/>
  <c r="BI256" i="16"/>
  <c r="DM256" i="16" s="1"/>
  <c r="BI258" i="16"/>
  <c r="DM258" i="16" s="1"/>
  <c r="BI260" i="16"/>
  <c r="DM260" i="16" s="1"/>
  <c r="BI262" i="16"/>
  <c r="DM262" i="16" s="1"/>
  <c r="BI264" i="16"/>
  <c r="DM264" i="16" s="1"/>
  <c r="BI266" i="16"/>
  <c r="DM266" i="16" s="1"/>
  <c r="BI268" i="16"/>
  <c r="DM268" i="16" s="1"/>
  <c r="BI270" i="16"/>
  <c r="DM270" i="16" s="1"/>
  <c r="BI272" i="16"/>
  <c r="DM272" i="16" s="1"/>
  <c r="BI274" i="16"/>
  <c r="DM274" i="16" s="1"/>
  <c r="BI276" i="16"/>
  <c r="DM276" i="16" s="1"/>
  <c r="BI278" i="16"/>
  <c r="DM278" i="16" s="1"/>
  <c r="BI280" i="16"/>
  <c r="DM280" i="16" s="1"/>
  <c r="BI282" i="16"/>
  <c r="DM282" i="16" s="1"/>
  <c r="BI284" i="16"/>
  <c r="DM284" i="16" s="1"/>
  <c r="BI286" i="16"/>
  <c r="DM286" i="16" s="1"/>
  <c r="BI288" i="16"/>
  <c r="DM288" i="16" s="1"/>
  <c r="BI290" i="16"/>
  <c r="DM290" i="16" s="1"/>
  <c r="BI292" i="16"/>
  <c r="DM292" i="16" s="1"/>
  <c r="BI294" i="16"/>
  <c r="DM294" i="16" s="1"/>
  <c r="BI296" i="16"/>
  <c r="DM296" i="16" s="1"/>
  <c r="BI298" i="16"/>
  <c r="DM298" i="16" s="1"/>
  <c r="BI300" i="16"/>
  <c r="DM300" i="16" s="1"/>
  <c r="BI302" i="16"/>
  <c r="DM302" i="16" s="1"/>
  <c r="BI304" i="16"/>
  <c r="DM304" i="16" s="1"/>
  <c r="BI306" i="16"/>
  <c r="DM306" i="16" s="1"/>
  <c r="BI308" i="16"/>
  <c r="DM308" i="16" s="1"/>
  <c r="BI310" i="16"/>
  <c r="DM310" i="16" s="1"/>
  <c r="BI312" i="16"/>
  <c r="DM312" i="16" s="1"/>
  <c r="BI314" i="16"/>
  <c r="DM314" i="16" s="1"/>
  <c r="BI316" i="16"/>
  <c r="DM316" i="16" s="1"/>
  <c r="BI318" i="16"/>
  <c r="DM318" i="16" s="1"/>
  <c r="BI320" i="16"/>
  <c r="DM320" i="16" s="1"/>
  <c r="BI322" i="16"/>
  <c r="DM322" i="16" s="1"/>
  <c r="BI324" i="16"/>
  <c r="DM324" i="16" s="1"/>
  <c r="BI326" i="16"/>
  <c r="DM326" i="16" s="1"/>
  <c r="BI328" i="16"/>
  <c r="DM328" i="16" s="1"/>
  <c r="BI330" i="16"/>
  <c r="DM330" i="16" s="1"/>
  <c r="BI332" i="16"/>
  <c r="DM332" i="16" s="1"/>
  <c r="BI334" i="16"/>
  <c r="DM334" i="16" s="1"/>
  <c r="BI336" i="16"/>
  <c r="DM336" i="16" s="1"/>
  <c r="BI338" i="16"/>
  <c r="DM338" i="16" s="1"/>
  <c r="BI340" i="16"/>
  <c r="DM340" i="16" s="1"/>
  <c r="BI342" i="16"/>
  <c r="DM342" i="16" s="1"/>
  <c r="BI344" i="16"/>
  <c r="DM344" i="16" s="1"/>
  <c r="BI346" i="16"/>
  <c r="DM346" i="16" s="1"/>
  <c r="BI348" i="16"/>
  <c r="DM348" i="16" s="1"/>
  <c r="BI350" i="16"/>
  <c r="DM350" i="16" s="1"/>
  <c r="BI352" i="16"/>
  <c r="DM352" i="16" s="1"/>
  <c r="BI354" i="16"/>
  <c r="DM354" i="16" s="1"/>
  <c r="BI356" i="16"/>
  <c r="DM356" i="16" s="1"/>
  <c r="BI358" i="16"/>
  <c r="DM358" i="16" s="1"/>
  <c r="BI360" i="16"/>
  <c r="DM360" i="16" s="1"/>
  <c r="BI362" i="16"/>
  <c r="DM362" i="16" s="1"/>
  <c r="BI364" i="16"/>
  <c r="DM364" i="16" s="1"/>
  <c r="BI366" i="16"/>
  <c r="DM366" i="16" s="1"/>
  <c r="BI368" i="16"/>
  <c r="DM368" i="16" s="1"/>
  <c r="BI370" i="16"/>
  <c r="DM370" i="16" s="1"/>
  <c r="BI372" i="16"/>
  <c r="DM372" i="16" s="1"/>
  <c r="BI374" i="16"/>
  <c r="DM374" i="16" s="1"/>
  <c r="BI376" i="16"/>
  <c r="DM376" i="16" s="1"/>
  <c r="BI378" i="16"/>
  <c r="DM378" i="16" s="1"/>
  <c r="BI380" i="16"/>
  <c r="DM380" i="16" s="1"/>
  <c r="BI382" i="16"/>
  <c r="DM382" i="16" s="1"/>
  <c r="BI384" i="16"/>
  <c r="DM384" i="16" s="1"/>
  <c r="BI386" i="16"/>
  <c r="DM386" i="16" s="1"/>
  <c r="BI388" i="16"/>
  <c r="DM388" i="16" s="1"/>
  <c r="BI390" i="16"/>
  <c r="DM390" i="16" s="1"/>
  <c r="BI392" i="16"/>
  <c r="DM392" i="16" s="1"/>
  <c r="BI394" i="16"/>
  <c r="DM394" i="16" s="1"/>
  <c r="BI396" i="16"/>
  <c r="DM396" i="16" s="1"/>
  <c r="BI398" i="16"/>
  <c r="DM398" i="16" s="1"/>
  <c r="BI400" i="16"/>
  <c r="DM400" i="16" s="1"/>
  <c r="BI402" i="16"/>
  <c r="DM402" i="16" s="1"/>
  <c r="BI404" i="16"/>
  <c r="DM404" i="16" s="1"/>
  <c r="BI408" i="16"/>
  <c r="DM408" i="16" s="1"/>
  <c r="BI410" i="16"/>
  <c r="DM410" i="16" s="1"/>
  <c r="BI412" i="16"/>
  <c r="DM412" i="16" s="1"/>
  <c r="BI414" i="16"/>
  <c r="DM414" i="16" s="1"/>
  <c r="BI416" i="16"/>
  <c r="DM416" i="16" s="1"/>
  <c r="BI418" i="16"/>
  <c r="DM418" i="16" s="1"/>
  <c r="BI420" i="16"/>
  <c r="DM420" i="16" s="1"/>
  <c r="BI422" i="16"/>
  <c r="DM422" i="16" s="1"/>
  <c r="BI424" i="16"/>
  <c r="DM424" i="16" s="1"/>
  <c r="BI426" i="16"/>
  <c r="DM426" i="16" s="1"/>
  <c r="BI428" i="16"/>
  <c r="DM428" i="16" s="1"/>
  <c r="BI430" i="16"/>
  <c r="DM430" i="16" s="1"/>
  <c r="BI432" i="16"/>
  <c r="DM432" i="16" s="1"/>
  <c r="BI434" i="16"/>
  <c r="DM434" i="16" s="1"/>
  <c r="BI436" i="16"/>
  <c r="DM436" i="16" s="1"/>
  <c r="BI438" i="16"/>
  <c r="DM438" i="16" s="1"/>
  <c r="BI440" i="16"/>
  <c r="DM440" i="16" s="1"/>
  <c r="BI442" i="16"/>
  <c r="DM442" i="16" s="1"/>
  <c r="BI444" i="16"/>
  <c r="DM444" i="16" s="1"/>
  <c r="BI446" i="16"/>
  <c r="DM446" i="16" s="1"/>
  <c r="BI448" i="16"/>
  <c r="DM448" i="16" s="1"/>
  <c r="BI450" i="16"/>
  <c r="DM450" i="16" s="1"/>
  <c r="BI452" i="16"/>
  <c r="DM452" i="16" s="1"/>
  <c r="BI454" i="16"/>
  <c r="DM454" i="16" s="1"/>
  <c r="BI456" i="16"/>
  <c r="DM456" i="16" s="1"/>
  <c r="BI458" i="16"/>
  <c r="DM458" i="16" s="1"/>
  <c r="BI460" i="16"/>
  <c r="DM460" i="16" s="1"/>
  <c r="BI462" i="16"/>
  <c r="DM462" i="16" s="1"/>
  <c r="BI464" i="16"/>
  <c r="DM464" i="16" s="1"/>
  <c r="BI466" i="16"/>
  <c r="DM466" i="16" s="1"/>
  <c r="BI468" i="16"/>
  <c r="DM468" i="16" s="1"/>
  <c r="BI470" i="16"/>
  <c r="DM470" i="16" s="1"/>
  <c r="BI472" i="16"/>
  <c r="DM472" i="16" s="1"/>
  <c r="BI474" i="16"/>
  <c r="DM474" i="16" s="1"/>
  <c r="BI476" i="16"/>
  <c r="DM476" i="16" s="1"/>
  <c r="BI478" i="16"/>
  <c r="DM478" i="16" s="1"/>
  <c r="BI480" i="16"/>
  <c r="DM480" i="16" s="1"/>
  <c r="BI482" i="16"/>
  <c r="DM482" i="16" s="1"/>
  <c r="BI484" i="16"/>
  <c r="DM484" i="16" s="1"/>
  <c r="BI486" i="16"/>
  <c r="DM486" i="16" s="1"/>
  <c r="BI488" i="16"/>
  <c r="DM488" i="16" s="1"/>
  <c r="BI490" i="16"/>
  <c r="DM490" i="16" s="1"/>
  <c r="BI492" i="16"/>
  <c r="DM492" i="16" s="1"/>
  <c r="BI494" i="16"/>
  <c r="DM494" i="16" s="1"/>
  <c r="BI496" i="16"/>
  <c r="DM496" i="16" s="1"/>
  <c r="BI498" i="16"/>
  <c r="DM498" i="16" s="1"/>
  <c r="BI500" i="16"/>
  <c r="DM500" i="16" s="1"/>
  <c r="BI502" i="16"/>
  <c r="DM502" i="16" s="1"/>
  <c r="BI504" i="16"/>
  <c r="DM504" i="16" s="1"/>
  <c r="BI506" i="16"/>
  <c r="DM506" i="16" s="1"/>
  <c r="BI508" i="16"/>
  <c r="DM508" i="16" s="1"/>
  <c r="BI510" i="16"/>
  <c r="DM510" i="16" s="1"/>
  <c r="BI512" i="16"/>
  <c r="DM512" i="16" s="1"/>
  <c r="BI514" i="16"/>
  <c r="DM514" i="16" s="1"/>
  <c r="BI516" i="16"/>
  <c r="DM516" i="16" s="1"/>
  <c r="BI518" i="16"/>
  <c r="DM518" i="16" s="1"/>
  <c r="DM520" i="16"/>
  <c r="BI522" i="16"/>
  <c r="DM522" i="16" s="1"/>
  <c r="BI524" i="16"/>
  <c r="DM524" i="16" s="1"/>
  <c r="BI526" i="16"/>
  <c r="DM526" i="16" s="1"/>
  <c r="BI528" i="16"/>
  <c r="DM528" i="16" s="1"/>
  <c r="DM530" i="16"/>
  <c r="BI532" i="16"/>
  <c r="DM532" i="16" s="1"/>
  <c r="BI534" i="16"/>
  <c r="DM534" i="16" s="1"/>
  <c r="BI536" i="16"/>
  <c r="DM536" i="16" s="1"/>
  <c r="BI538" i="16"/>
  <c r="DM538" i="16" s="1"/>
  <c r="BI540" i="16"/>
  <c r="DM540" i="16" s="1"/>
  <c r="BI542" i="16"/>
  <c r="DM542" i="16" s="1"/>
  <c r="BI544" i="16"/>
  <c r="DM544" i="16" s="1"/>
  <c r="BI546" i="16"/>
  <c r="DM546" i="16" s="1"/>
  <c r="BI548" i="16"/>
  <c r="DM548" i="16" s="1"/>
  <c r="BI550" i="16"/>
  <c r="DM550" i="16" s="1"/>
  <c r="BI552" i="16"/>
  <c r="DM552" i="16" s="1"/>
  <c r="BI554" i="16"/>
  <c r="DM554" i="16" s="1"/>
  <c r="BI556" i="16"/>
  <c r="DM556" i="16" s="1"/>
  <c r="BI558" i="16"/>
  <c r="DM558" i="16" s="1"/>
  <c r="BI560" i="16"/>
  <c r="DM560" i="16" s="1"/>
  <c r="BI562" i="16"/>
  <c r="DM562" i="16" s="1"/>
  <c r="BI564" i="16"/>
  <c r="DM564" i="16" s="1"/>
  <c r="BI566" i="16"/>
  <c r="DM566" i="16" s="1"/>
  <c r="BI568" i="16"/>
  <c r="DM568" i="16" s="1"/>
  <c r="BI570" i="16"/>
  <c r="DM570" i="16" s="1"/>
  <c r="BI572" i="16"/>
  <c r="DM572" i="16" s="1"/>
  <c r="BI574" i="16"/>
  <c r="DM574" i="16" s="1"/>
  <c r="BI576" i="16"/>
  <c r="DM576" i="16" s="1"/>
  <c r="BI578" i="16"/>
  <c r="DM578" i="16" s="1"/>
  <c r="BI580" i="16"/>
  <c r="DM580" i="16" s="1"/>
  <c r="BI582" i="16"/>
  <c r="DM582" i="16" s="1"/>
  <c r="BI584" i="16"/>
  <c r="DM584" i="16" s="1"/>
  <c r="BI586" i="16"/>
  <c r="DM586" i="16" s="1"/>
  <c r="BI588" i="16"/>
  <c r="DM588" i="16" s="1"/>
  <c r="BI590" i="16"/>
  <c r="DM590" i="16" s="1"/>
  <c r="BI592" i="16"/>
  <c r="DM592" i="16" s="1"/>
  <c r="BI594" i="16"/>
  <c r="DM594" i="16" s="1"/>
  <c r="BI596" i="16"/>
  <c r="DM596" i="16" s="1"/>
  <c r="BI598" i="16"/>
  <c r="DM598" i="16" s="1"/>
  <c r="BI600" i="16"/>
  <c r="DM600" i="16" s="1"/>
  <c r="BI602" i="16"/>
  <c r="DM602" i="16" s="1"/>
  <c r="BI604" i="16"/>
  <c r="DM604" i="16" s="1"/>
  <c r="BI606" i="16"/>
  <c r="DM606" i="16" s="1"/>
  <c r="BI608" i="16"/>
  <c r="DM608" i="16" s="1"/>
  <c r="BI610" i="16"/>
  <c r="DM610" i="16" s="1"/>
  <c r="BI612" i="16"/>
  <c r="DM612" i="16" s="1"/>
  <c r="BI614" i="16"/>
  <c r="DM614" i="16" s="1"/>
  <c r="BI616" i="16"/>
  <c r="DM616" i="16" s="1"/>
  <c r="BI618" i="16"/>
  <c r="DM618" i="16" s="1"/>
  <c r="BI620" i="16"/>
  <c r="DM620" i="16" s="1"/>
  <c r="BI622" i="16"/>
  <c r="DM622" i="16" s="1"/>
  <c r="BI624" i="16"/>
  <c r="DM624" i="16" s="1"/>
  <c r="BI626" i="16"/>
  <c r="DM626" i="16" s="1"/>
  <c r="BI628" i="16"/>
  <c r="DM628" i="16" s="1"/>
  <c r="BI630" i="16"/>
  <c r="DM630" i="16" s="1"/>
  <c r="BI632" i="16"/>
  <c r="DM632" i="16" s="1"/>
  <c r="BI634" i="16"/>
  <c r="DM634" i="16" s="1"/>
  <c r="BI636" i="16"/>
  <c r="DM636" i="16" s="1"/>
  <c r="BI638" i="16"/>
  <c r="DM638" i="16" s="1"/>
  <c r="BI640" i="16"/>
  <c r="DM640" i="16" s="1"/>
  <c r="BI642" i="16"/>
  <c r="DM642" i="16" s="1"/>
  <c r="BI644" i="16"/>
  <c r="DM644" i="16" s="1"/>
  <c r="BI646" i="16"/>
  <c r="DM646" i="16" s="1"/>
  <c r="BI648" i="16"/>
  <c r="DM648" i="16" s="1"/>
  <c r="BI650" i="16"/>
  <c r="DM650" i="16" s="1"/>
  <c r="BI652" i="16"/>
  <c r="DM652" i="16" s="1"/>
  <c r="BI654" i="16"/>
  <c r="DM654" i="16" s="1"/>
  <c r="BI656" i="16"/>
  <c r="DM656" i="16" s="1"/>
  <c r="BI658" i="16"/>
  <c r="DM658" i="16" s="1"/>
  <c r="BI660" i="16"/>
  <c r="DM660" i="16" s="1"/>
  <c r="BI662" i="16"/>
  <c r="DM662" i="16" s="1"/>
  <c r="BI664" i="16"/>
  <c r="DM664" i="16" s="1"/>
  <c r="BI666" i="16"/>
  <c r="DM666" i="16" s="1"/>
  <c r="BI668" i="16"/>
  <c r="DM668" i="16" s="1"/>
  <c r="BI670" i="16"/>
  <c r="DM670" i="16" s="1"/>
  <c r="BI672" i="16"/>
  <c r="DM672" i="16" s="1"/>
  <c r="BI674" i="16"/>
  <c r="DM674" i="16" s="1"/>
  <c r="BI676" i="16"/>
  <c r="DM676" i="16" s="1"/>
  <c r="BI678" i="16"/>
  <c r="DM678" i="16" s="1"/>
  <c r="BI680" i="16"/>
  <c r="DM680" i="16" s="1"/>
  <c r="BI682" i="16"/>
  <c r="DM682" i="16" s="1"/>
  <c r="BI684" i="16"/>
  <c r="DM684" i="16" s="1"/>
  <c r="BI686" i="16"/>
  <c r="DM686" i="16" s="1"/>
  <c r="BI688" i="16"/>
  <c r="DM688" i="16" s="1"/>
  <c r="BI690" i="16"/>
  <c r="DM690" i="16" s="1"/>
  <c r="BI692" i="16"/>
  <c r="DM692" i="16" s="1"/>
  <c r="BI694" i="16"/>
  <c r="DM694" i="16" s="1"/>
  <c r="BI696" i="16"/>
  <c r="DM696" i="16" s="1"/>
  <c r="BI698" i="16"/>
  <c r="DM698" i="16" s="1"/>
  <c r="BI700" i="16"/>
  <c r="DM700" i="16" s="1"/>
  <c r="BI702" i="16"/>
  <c r="DM702" i="16" s="1"/>
  <c r="BI704" i="16"/>
  <c r="DM704" i="16" s="1"/>
  <c r="BI706" i="16"/>
  <c r="DM706" i="16" s="1"/>
  <c r="BI708" i="16"/>
  <c r="DM708" i="16" s="1"/>
  <c r="BI710" i="16"/>
  <c r="DM710" i="16" s="1"/>
  <c r="BI712" i="16"/>
  <c r="DM712" i="16" s="1"/>
  <c r="BI714" i="16"/>
  <c r="DM714" i="16" s="1"/>
  <c r="BI716" i="16"/>
  <c r="DM716" i="16" s="1"/>
  <c r="BI718" i="16"/>
  <c r="DM718" i="16" s="1"/>
  <c r="BI720" i="16"/>
  <c r="DM720" i="16" s="1"/>
  <c r="BI722" i="16"/>
  <c r="DM722" i="16" s="1"/>
  <c r="BI724" i="16"/>
  <c r="DM724" i="16" s="1"/>
  <c r="BI726" i="16"/>
  <c r="DM726" i="16" s="1"/>
  <c r="BI728" i="16"/>
  <c r="DM728" i="16" s="1"/>
  <c r="BI730" i="16"/>
  <c r="DM730" i="16" s="1"/>
  <c r="BI732" i="16"/>
  <c r="DM732" i="16" s="1"/>
  <c r="BI734" i="16"/>
  <c r="DM734" i="16" s="1"/>
  <c r="BI736" i="16"/>
  <c r="DM736" i="16" s="1"/>
  <c r="BI738" i="16"/>
  <c r="DM738" i="16" s="1"/>
  <c r="BI740" i="16"/>
  <c r="DM740" i="16" s="1"/>
  <c r="BI742" i="16"/>
  <c r="DM742" i="16" s="1"/>
  <c r="BI744" i="16"/>
  <c r="DM744" i="16" s="1"/>
  <c r="BI746" i="16"/>
  <c r="DM746" i="16" s="1"/>
  <c r="BI748" i="16"/>
  <c r="DM748" i="16" s="1"/>
  <c r="BI750" i="16"/>
  <c r="DM750" i="16" s="1"/>
  <c r="BI752" i="16"/>
  <c r="DM752" i="16" s="1"/>
  <c r="BI754" i="16"/>
  <c r="DM754" i="16" s="1"/>
  <c r="BI756" i="16"/>
  <c r="DM756" i="16" s="1"/>
  <c r="BI758" i="16"/>
  <c r="DM758" i="16" s="1"/>
  <c r="BI760" i="16"/>
  <c r="DM760" i="16" s="1"/>
  <c r="BI762" i="16"/>
  <c r="DM762" i="16" s="1"/>
  <c r="BI764" i="16"/>
  <c r="DM764" i="16" s="1"/>
  <c r="BI766" i="16"/>
  <c r="DM766" i="16" s="1"/>
  <c r="BI768" i="16"/>
  <c r="DM768" i="16" s="1"/>
  <c r="BI770" i="16"/>
  <c r="DM770" i="16" s="1"/>
  <c r="DM772" i="16"/>
  <c r="BI774" i="16"/>
  <c r="DM774" i="16" s="1"/>
  <c r="BI776" i="16"/>
  <c r="DM776" i="16" s="1"/>
  <c r="DM778" i="16"/>
  <c r="BI782" i="16"/>
  <c r="DM782" i="16" s="1"/>
  <c r="BI784" i="16"/>
  <c r="DM784" i="16" s="1"/>
  <c r="BI786" i="16"/>
  <c r="DM786" i="16" s="1"/>
  <c r="BI790" i="16"/>
  <c r="DM790" i="16" s="1"/>
  <c r="BI792" i="16"/>
  <c r="DM792" i="16" s="1"/>
  <c r="BI794" i="16"/>
  <c r="DM794" i="16" s="1"/>
  <c r="BI796" i="16"/>
  <c r="DM796" i="16" s="1"/>
  <c r="BI798" i="16"/>
  <c r="DM798" i="16" s="1"/>
  <c r="BI800" i="16"/>
  <c r="DM800" i="16" s="1"/>
  <c r="BI802" i="16"/>
  <c r="DM802" i="16" s="1"/>
  <c r="BI804" i="16"/>
  <c r="DM804" i="16" s="1"/>
  <c r="BI806" i="16"/>
  <c r="DM806" i="16" s="1"/>
  <c r="BI808" i="16"/>
  <c r="DM808" i="16" s="1"/>
  <c r="BI810" i="16"/>
  <c r="DM810" i="16" s="1"/>
  <c r="BI812" i="16"/>
  <c r="DM812" i="16" s="1"/>
  <c r="BI814" i="16"/>
  <c r="DM814" i="16" s="1"/>
  <c r="BI816" i="16"/>
  <c r="DM816" i="16" s="1"/>
  <c r="BI818" i="16"/>
  <c r="DM818" i="16" s="1"/>
  <c r="BX780" i="16"/>
  <c r="BX787" i="16"/>
  <c r="BX788" i="16"/>
  <c r="BR6" i="16"/>
  <c r="AL244" i="16"/>
  <c r="AN244" i="16"/>
  <c r="AM244" i="16"/>
  <c r="AL248" i="16"/>
  <c r="AN248" i="16"/>
  <c r="AM248" i="16"/>
  <c r="AL254" i="16"/>
  <c r="AN254" i="16"/>
  <c r="AM254" i="16"/>
  <c r="AL258" i="16"/>
  <c r="AN258" i="16"/>
  <c r="AM258" i="16"/>
  <c r="AL262" i="16"/>
  <c r="AN262" i="16"/>
  <c r="AM262" i="16"/>
  <c r="AL266" i="16"/>
  <c r="AN266" i="16"/>
  <c r="AM266" i="16"/>
  <c r="AL270" i="16"/>
  <c r="AN270" i="16"/>
  <c r="AM270" i="16"/>
  <c r="AL274" i="16"/>
  <c r="AN274" i="16"/>
  <c r="AM274" i="16"/>
  <c r="AL278" i="16"/>
  <c r="AN278" i="16"/>
  <c r="AM278" i="16"/>
  <c r="AL284" i="16"/>
  <c r="AN284" i="16"/>
  <c r="AM284" i="16"/>
  <c r="AL288" i="16"/>
  <c r="AN288" i="16"/>
  <c r="AM288" i="16"/>
  <c r="AL292" i="16"/>
  <c r="AN292" i="16"/>
  <c r="AM292" i="16"/>
  <c r="AL296" i="16"/>
  <c r="AN296" i="16"/>
  <c r="AM296" i="16"/>
  <c r="AL304" i="16"/>
  <c r="AN304" i="16"/>
  <c r="AM304" i="16"/>
  <c r="AL310" i="16"/>
  <c r="AN310" i="16"/>
  <c r="AM310" i="16"/>
  <c r="AL314" i="16"/>
  <c r="AN314" i="16"/>
  <c r="AM314" i="16"/>
  <c r="AL322" i="16"/>
  <c r="AN322" i="16"/>
  <c r="AM322" i="16"/>
  <c r="AL330" i="16"/>
  <c r="AN330" i="16"/>
  <c r="AM330" i="16"/>
  <c r="AL338" i="16"/>
  <c r="AN338" i="16"/>
  <c r="AM338" i="16"/>
  <c r="AL344" i="16"/>
  <c r="AN344" i="16"/>
  <c r="AM344" i="16"/>
  <c r="AL350" i="16"/>
  <c r="AN350" i="16"/>
  <c r="AM350" i="16"/>
  <c r="AL356" i="16"/>
  <c r="AN356" i="16"/>
  <c r="AM356" i="16"/>
  <c r="AL360" i="16"/>
  <c r="AN360" i="16"/>
  <c r="AM360" i="16"/>
  <c r="AL364" i="16"/>
  <c r="AN364" i="16"/>
  <c r="AM364" i="16"/>
  <c r="AL370" i="16"/>
  <c r="AN370" i="16"/>
  <c r="AM370" i="16"/>
  <c r="AL376" i="16"/>
  <c r="AN376" i="16"/>
  <c r="AM376" i="16"/>
  <c r="AL384" i="16"/>
  <c r="AN384" i="16"/>
  <c r="AM384" i="16"/>
  <c r="AL390" i="16"/>
  <c r="AN390" i="16"/>
  <c r="AM390" i="16"/>
  <c r="AL396" i="16"/>
  <c r="AN396" i="16"/>
  <c r="AM396" i="16"/>
  <c r="AL402" i="16"/>
  <c r="AN402" i="16"/>
  <c r="AM402" i="16"/>
  <c r="AL408" i="16"/>
  <c r="AN408" i="16"/>
  <c r="AM408" i="16"/>
  <c r="AL414" i="16"/>
  <c r="AN414" i="16"/>
  <c r="AM414" i="16"/>
  <c r="AL420" i="16"/>
  <c r="AN420" i="16"/>
  <c r="AM420" i="16"/>
  <c r="AL426" i="16"/>
  <c r="AN426" i="16"/>
  <c r="AM426" i="16"/>
  <c r="AL432" i="16"/>
  <c r="AN432" i="16"/>
  <c r="AM432" i="16"/>
  <c r="AL440" i="16"/>
  <c r="AN440" i="16"/>
  <c r="AM440" i="16"/>
  <c r="AL448" i="16"/>
  <c r="AN448" i="16"/>
  <c r="AM448" i="16"/>
  <c r="AL454" i="16"/>
  <c r="AN454" i="16"/>
  <c r="AM454" i="16"/>
  <c r="AL458" i="16"/>
  <c r="AN458" i="16"/>
  <c r="AM458" i="16"/>
  <c r="AL466" i="16"/>
  <c r="AN466" i="16"/>
  <c r="AM466" i="16"/>
  <c r="AL474" i="16"/>
  <c r="AN474" i="16"/>
  <c r="AM474" i="16"/>
  <c r="AL478" i="16"/>
  <c r="AN478" i="16"/>
  <c r="AM478" i="16"/>
  <c r="AL484" i="16"/>
  <c r="AN484" i="16"/>
  <c r="AM484" i="16"/>
  <c r="AL490" i="16"/>
  <c r="AN490" i="16"/>
  <c r="AM490" i="16"/>
  <c r="AL496" i="16"/>
  <c r="AN496" i="16"/>
  <c r="AM496" i="16"/>
  <c r="AL500" i="16"/>
  <c r="AN500" i="16"/>
  <c r="AM500" i="16"/>
  <c r="AL506" i="16"/>
  <c r="AN506" i="16"/>
  <c r="AM506" i="16"/>
  <c r="AL510" i="16"/>
  <c r="AN510" i="16"/>
  <c r="AM510" i="16"/>
  <c r="AL514" i="16"/>
  <c r="AN514" i="16"/>
  <c r="AM514" i="16"/>
  <c r="AL521" i="16"/>
  <c r="AN521" i="16"/>
  <c r="AM521" i="16"/>
  <c r="AL525" i="16"/>
  <c r="AN525" i="16"/>
  <c r="AM525" i="16"/>
  <c r="AL532" i="16"/>
  <c r="AN532" i="16"/>
  <c r="AM532" i="16"/>
  <c r="AL536" i="16"/>
  <c r="AN536" i="16"/>
  <c r="AM536" i="16"/>
  <c r="AL540" i="16"/>
  <c r="AN540" i="16"/>
  <c r="AM540" i="16"/>
  <c r="AL546" i="16"/>
  <c r="AN546" i="16"/>
  <c r="AM546" i="16"/>
  <c r="AL552" i="16"/>
  <c r="AN552" i="16"/>
  <c r="AM552" i="16"/>
  <c r="AL556" i="16"/>
  <c r="AN556" i="16"/>
  <c r="AM556" i="16"/>
  <c r="AL560" i="16"/>
  <c r="AN560" i="16"/>
  <c r="AM560" i="16"/>
  <c r="AL566" i="16"/>
  <c r="AN566" i="16"/>
  <c r="AM566" i="16"/>
  <c r="AL571" i="16"/>
  <c r="AN571" i="16"/>
  <c r="AM571" i="16"/>
  <c r="AL575" i="16"/>
  <c r="AN575" i="16"/>
  <c r="AM575" i="16"/>
  <c r="AL577" i="16"/>
  <c r="AN577" i="16"/>
  <c r="AM577" i="16"/>
  <c r="AL581" i="16"/>
  <c r="AN581" i="16"/>
  <c r="AM581" i="16"/>
  <c r="AL585" i="16"/>
  <c r="AN585" i="16"/>
  <c r="AM585" i="16"/>
  <c r="AL589" i="16"/>
  <c r="AM589" i="16"/>
  <c r="AL593" i="16"/>
  <c r="AN593" i="16"/>
  <c r="AM593" i="16"/>
  <c r="AL597" i="16"/>
  <c r="AN597" i="16"/>
  <c r="AM597" i="16"/>
  <c r="AL601" i="16"/>
  <c r="AN601" i="16"/>
  <c r="AM601" i="16"/>
  <c r="AL605" i="16"/>
  <c r="AM605" i="16"/>
  <c r="AL611" i="16"/>
  <c r="AN611" i="16"/>
  <c r="AM611" i="16"/>
  <c r="AL615" i="16"/>
  <c r="AN615" i="16"/>
  <c r="AM615" i="16"/>
  <c r="AL621" i="16"/>
  <c r="AN621" i="16"/>
  <c r="AM621" i="16"/>
  <c r="AL625" i="16"/>
  <c r="AN625" i="16"/>
  <c r="AM625" i="16"/>
  <c r="AL629" i="16"/>
  <c r="AN629" i="16"/>
  <c r="AM629" i="16"/>
  <c r="AL633" i="16"/>
  <c r="AN633" i="16"/>
  <c r="AM633" i="16"/>
  <c r="AL637" i="16"/>
  <c r="AN637" i="16"/>
  <c r="AM637" i="16"/>
  <c r="AL641" i="16"/>
  <c r="AN641" i="16"/>
  <c r="AM641" i="16"/>
  <c r="AL645" i="16"/>
  <c r="AN645" i="16"/>
  <c r="AM645" i="16"/>
  <c r="AL649" i="16"/>
  <c r="AN649" i="16"/>
  <c r="AM649" i="16"/>
  <c r="AL653" i="16"/>
  <c r="AN653" i="16"/>
  <c r="AM653" i="16"/>
  <c r="AL659" i="16"/>
  <c r="AN659" i="16"/>
  <c r="AM659" i="16"/>
  <c r="AL663" i="16"/>
  <c r="AN663" i="16"/>
  <c r="AM663" i="16"/>
  <c r="AL667" i="16"/>
  <c r="AN667" i="16"/>
  <c r="AM667" i="16"/>
  <c r="AL671" i="16"/>
  <c r="AN671" i="16"/>
  <c r="AM671" i="16"/>
  <c r="AL675" i="16"/>
  <c r="AN675" i="16"/>
  <c r="AM675" i="16"/>
  <c r="AL679" i="16"/>
  <c r="AN679" i="16"/>
  <c r="AM679" i="16"/>
  <c r="AL685" i="16"/>
  <c r="AN685" i="16"/>
  <c r="AM685" i="16"/>
  <c r="AL689" i="16"/>
  <c r="AN689" i="16"/>
  <c r="AM689" i="16"/>
  <c r="AL693" i="16"/>
  <c r="AN693" i="16"/>
  <c r="AM693" i="16"/>
  <c r="AL697" i="16"/>
  <c r="AN697" i="16"/>
  <c r="AM697" i="16"/>
  <c r="AL701" i="16"/>
  <c r="AN701" i="16"/>
  <c r="AM701" i="16"/>
  <c r="AL705" i="16"/>
  <c r="AN705" i="16"/>
  <c r="AM705" i="16"/>
  <c r="AL711" i="16"/>
  <c r="AN711" i="16"/>
  <c r="AM711" i="16"/>
  <c r="AL715" i="16"/>
  <c r="AN715" i="16"/>
  <c r="AM715" i="16"/>
  <c r="AL721" i="16"/>
  <c r="AN721" i="16"/>
  <c r="AM721" i="16"/>
  <c r="AL725" i="16"/>
  <c r="AN725" i="16"/>
  <c r="AM725" i="16"/>
  <c r="AL727" i="16"/>
  <c r="AN727" i="16"/>
  <c r="AM727" i="16"/>
  <c r="AL731" i="16"/>
  <c r="AN731" i="16"/>
  <c r="AM731" i="16"/>
  <c r="AL735" i="16"/>
  <c r="AN735" i="16"/>
  <c r="AM735" i="16"/>
  <c r="AL739" i="16"/>
  <c r="AN739" i="16"/>
  <c r="AM739" i="16"/>
  <c r="AL745" i="16"/>
  <c r="AN745" i="16"/>
  <c r="AM745" i="16"/>
  <c r="AL749" i="16"/>
  <c r="AN749" i="16"/>
  <c r="AM749" i="16"/>
  <c r="AL753" i="16"/>
  <c r="AN753" i="16"/>
  <c r="AM753" i="16"/>
  <c r="AL757" i="16"/>
  <c r="AN757" i="16"/>
  <c r="AM757" i="16"/>
  <c r="AL761" i="16"/>
  <c r="AN761" i="16"/>
  <c r="AM761" i="16"/>
  <c r="AL765" i="16"/>
  <c r="AN765" i="16"/>
  <c r="AM765" i="16"/>
  <c r="AL769" i="16"/>
  <c r="AN769" i="16"/>
  <c r="AM769" i="16"/>
  <c r="AL791" i="16"/>
  <c r="AN791" i="16"/>
  <c r="AM791" i="16"/>
  <c r="AL795" i="16"/>
  <c r="AN795" i="16"/>
  <c r="AM795" i="16"/>
  <c r="AL799" i="16"/>
  <c r="AN799" i="16"/>
  <c r="AM799" i="16"/>
  <c r="AL803" i="16"/>
  <c r="AN803" i="16"/>
  <c r="AM803" i="16"/>
  <c r="AL807" i="16"/>
  <c r="AN807" i="16"/>
  <c r="AM807" i="16"/>
  <c r="AL811" i="16"/>
  <c r="AN811" i="16"/>
  <c r="AM811" i="16"/>
  <c r="AL815" i="16"/>
  <c r="AN815" i="16"/>
  <c r="AM815" i="16"/>
  <c r="AL29" i="16"/>
  <c r="AN29" i="16"/>
  <c r="AM29" i="16"/>
  <c r="AL44" i="16"/>
  <c r="AN44" i="16"/>
  <c r="AM44" i="16"/>
  <c r="AL144" i="16"/>
  <c r="AN144" i="16"/>
  <c r="AM144" i="16"/>
  <c r="AL170" i="16"/>
  <c r="AN170" i="16"/>
  <c r="AM170" i="16"/>
  <c r="AL11" i="16"/>
  <c r="AN11" i="16"/>
  <c r="AM11" i="16"/>
  <c r="AL40" i="16"/>
  <c r="AN40" i="16"/>
  <c r="AM40" i="16"/>
  <c r="AL127" i="16"/>
  <c r="AN127" i="16"/>
  <c r="AM127" i="16"/>
  <c r="AL198" i="16"/>
  <c r="AN198" i="16"/>
  <c r="AM198" i="16"/>
  <c r="AL215" i="16"/>
  <c r="AN215" i="16"/>
  <c r="AM215" i="16"/>
  <c r="AL781" i="16"/>
  <c r="AN781" i="16"/>
  <c r="AM781" i="16"/>
  <c r="AL8" i="16"/>
  <c r="AN8" i="16"/>
  <c r="AM8" i="16"/>
  <c r="AL15" i="16"/>
  <c r="AN15" i="16"/>
  <c r="AM15" i="16"/>
  <c r="AL20" i="16"/>
  <c r="AN20" i="16"/>
  <c r="AM20" i="16"/>
  <c r="AL27" i="16"/>
  <c r="AN27" i="16"/>
  <c r="AM27" i="16"/>
  <c r="AL38" i="16"/>
  <c r="AN38" i="16"/>
  <c r="AM38" i="16"/>
  <c r="AL46" i="16"/>
  <c r="AN46" i="16"/>
  <c r="AM46" i="16"/>
  <c r="AL48" i="16"/>
  <c r="AN48" i="16"/>
  <c r="AM48" i="16"/>
  <c r="AL53" i="16"/>
  <c r="AN53" i="16"/>
  <c r="AM53" i="16"/>
  <c r="AL59" i="16"/>
  <c r="AN59" i="16"/>
  <c r="AM59" i="16"/>
  <c r="AL61" i="16"/>
  <c r="AN61" i="16"/>
  <c r="AM61" i="16"/>
  <c r="AL66" i="16"/>
  <c r="AN66" i="16"/>
  <c r="AM66" i="16"/>
  <c r="AL77" i="16"/>
  <c r="AN77" i="16"/>
  <c r="AM77" i="16"/>
  <c r="AL85" i="16"/>
  <c r="AN85" i="16"/>
  <c r="AM85" i="16"/>
  <c r="AL91" i="16"/>
  <c r="AN91" i="16"/>
  <c r="AM91" i="16"/>
  <c r="AL97" i="16"/>
  <c r="AN97" i="16"/>
  <c r="AM97" i="16"/>
  <c r="AL102" i="16"/>
  <c r="AM102" i="16"/>
  <c r="AL109" i="16"/>
  <c r="AM109" i="16"/>
  <c r="AL114" i="16"/>
  <c r="AN114" i="16"/>
  <c r="AM114" i="16"/>
  <c r="AL116" i="16"/>
  <c r="AN116" i="16"/>
  <c r="AM116" i="16"/>
  <c r="AL122" i="16"/>
  <c r="AN122" i="16"/>
  <c r="AM122" i="16"/>
  <c r="AL137" i="16"/>
  <c r="AN137" i="16"/>
  <c r="AM137" i="16"/>
  <c r="AL147" i="16"/>
  <c r="AN147" i="16"/>
  <c r="AM147" i="16"/>
  <c r="AL158" i="16"/>
  <c r="AN158" i="16"/>
  <c r="AM158" i="16"/>
  <c r="AL190" i="16"/>
  <c r="AN190" i="16"/>
  <c r="AM190" i="16"/>
  <c r="AL188" i="16"/>
  <c r="AN188" i="16"/>
  <c r="AM188" i="16"/>
  <c r="AL246" i="16"/>
  <c r="AN246" i="16"/>
  <c r="AM246" i="16"/>
  <c r="AL250" i="16"/>
  <c r="AN250" i="16"/>
  <c r="AM250" i="16"/>
  <c r="AL252" i="16"/>
  <c r="AN252" i="16"/>
  <c r="AM252" i="16"/>
  <c r="AL256" i="16"/>
  <c r="AN256" i="16"/>
  <c r="AM256" i="16"/>
  <c r="AL260" i="16"/>
  <c r="AN260" i="16"/>
  <c r="AM260" i="16"/>
  <c r="AL264" i="16"/>
  <c r="AN264" i="16"/>
  <c r="AM264" i="16"/>
  <c r="AL268" i="16"/>
  <c r="AN268" i="16"/>
  <c r="AM268" i="16"/>
  <c r="AL272" i="16"/>
  <c r="AN272" i="16"/>
  <c r="AM272" i="16"/>
  <c r="AL276" i="16"/>
  <c r="AN276" i="16"/>
  <c r="AM276" i="16"/>
  <c r="AL280" i="16"/>
  <c r="AN280" i="16"/>
  <c r="AM280" i="16"/>
  <c r="AL282" i="16"/>
  <c r="AN282" i="16"/>
  <c r="AM282" i="16"/>
  <c r="AL286" i="16"/>
  <c r="AN286" i="16"/>
  <c r="AM286" i="16"/>
  <c r="AL290" i="16"/>
  <c r="AN290" i="16"/>
  <c r="AM290" i="16"/>
  <c r="AL294" i="16"/>
  <c r="AN294" i="16"/>
  <c r="AM294" i="16"/>
  <c r="AL298" i="16"/>
  <c r="AN298" i="16"/>
  <c r="AM298" i="16"/>
  <c r="AL300" i="16"/>
  <c r="AN300" i="16"/>
  <c r="AM300" i="16"/>
  <c r="AL302" i="16"/>
  <c r="AN302" i="16"/>
  <c r="AM302" i="16"/>
  <c r="AL306" i="16"/>
  <c r="AN306" i="16"/>
  <c r="AM306" i="16"/>
  <c r="AL308" i="16"/>
  <c r="AN308" i="16"/>
  <c r="AM308" i="16"/>
  <c r="AL312" i="16"/>
  <c r="AN312" i="16"/>
  <c r="AM312" i="16"/>
  <c r="AL316" i="16"/>
  <c r="AN316" i="16"/>
  <c r="AM316" i="16"/>
  <c r="AL318" i="16"/>
  <c r="AN318" i="16"/>
  <c r="AM318" i="16"/>
  <c r="AL320" i="16"/>
  <c r="AN320" i="16"/>
  <c r="AM320" i="16"/>
  <c r="AL324" i="16"/>
  <c r="AN324" i="16"/>
  <c r="AM324" i="16"/>
  <c r="AL326" i="16"/>
  <c r="AN326" i="16"/>
  <c r="AM326" i="16"/>
  <c r="AL328" i="16"/>
  <c r="AN328" i="16"/>
  <c r="AM328" i="16"/>
  <c r="AL332" i="16"/>
  <c r="AN332" i="16"/>
  <c r="AM332" i="16"/>
  <c r="AL334" i="16"/>
  <c r="AN334" i="16"/>
  <c r="AM334" i="16"/>
  <c r="AL336" i="16"/>
  <c r="AN336" i="16"/>
  <c r="AM336" i="16"/>
  <c r="AL340" i="16"/>
  <c r="AN340" i="16"/>
  <c r="AM340" i="16"/>
  <c r="AL342" i="16"/>
  <c r="AN342" i="16"/>
  <c r="AM342" i="16"/>
  <c r="AL346" i="16"/>
  <c r="AN346" i="16"/>
  <c r="AM346" i="16"/>
  <c r="AL348" i="16"/>
  <c r="AN348" i="16"/>
  <c r="AM348" i="16"/>
  <c r="AL352" i="16"/>
  <c r="AN352" i="16"/>
  <c r="AM352" i="16"/>
  <c r="AL354" i="16"/>
  <c r="AN354" i="16"/>
  <c r="AM354" i="16"/>
  <c r="AL358" i="16"/>
  <c r="AN358" i="16"/>
  <c r="AM358" i="16"/>
  <c r="AL362" i="16"/>
  <c r="AN362" i="16"/>
  <c r="AM362" i="16"/>
  <c r="AL366" i="16"/>
  <c r="AN366" i="16"/>
  <c r="AM366" i="16"/>
  <c r="AL368" i="16"/>
  <c r="AN368" i="16"/>
  <c r="AM368" i="16"/>
  <c r="AL372" i="16"/>
  <c r="AN372" i="16"/>
  <c r="AM372" i="16"/>
  <c r="AL374" i="16"/>
  <c r="AN374" i="16"/>
  <c r="AM374" i="16"/>
  <c r="AL378" i="16"/>
  <c r="AN378" i="16"/>
  <c r="AM378" i="16"/>
  <c r="AL380" i="16"/>
  <c r="AN380" i="16"/>
  <c r="AM380" i="16"/>
  <c r="AL382" i="16"/>
  <c r="AN382" i="16"/>
  <c r="AM382" i="16"/>
  <c r="AL386" i="16"/>
  <c r="AN386" i="16"/>
  <c r="AM386" i="16"/>
  <c r="AL388" i="16"/>
  <c r="AN388" i="16"/>
  <c r="AM388" i="16"/>
  <c r="AL392" i="16"/>
  <c r="AN392" i="16"/>
  <c r="AM392" i="16"/>
  <c r="AL394" i="16"/>
  <c r="AN394" i="16"/>
  <c r="AM394" i="16"/>
  <c r="AL398" i="16"/>
  <c r="AN398" i="16"/>
  <c r="AM398" i="16"/>
  <c r="AL400" i="16"/>
  <c r="AN400" i="16"/>
  <c r="AM400" i="16"/>
  <c r="AL404" i="16"/>
  <c r="AN404" i="16"/>
  <c r="AM404" i="16"/>
  <c r="AL406" i="16"/>
  <c r="AN406" i="16"/>
  <c r="AM406" i="16"/>
  <c r="AL410" i="16"/>
  <c r="AN410" i="16"/>
  <c r="AM410" i="16"/>
  <c r="AL412" i="16"/>
  <c r="AN412" i="16"/>
  <c r="AM412" i="16"/>
  <c r="AL416" i="16"/>
  <c r="AN416" i="16"/>
  <c r="AM416" i="16"/>
  <c r="AL418" i="16"/>
  <c r="AN418" i="16"/>
  <c r="AM418" i="16"/>
  <c r="AL422" i="16"/>
  <c r="AN422" i="16"/>
  <c r="AM422" i="16"/>
  <c r="AL424" i="16"/>
  <c r="AN424" i="16"/>
  <c r="AM424" i="16"/>
  <c r="AL428" i="16"/>
  <c r="AN428" i="16"/>
  <c r="AM428" i="16"/>
  <c r="AL430" i="16"/>
  <c r="AN430" i="16"/>
  <c r="AM430" i="16"/>
  <c r="AL434" i="16"/>
  <c r="AN434" i="16"/>
  <c r="AM434" i="16"/>
  <c r="AL436" i="16"/>
  <c r="AN436" i="16"/>
  <c r="AM436" i="16"/>
  <c r="AL438" i="16"/>
  <c r="AN438" i="16"/>
  <c r="AM438" i="16"/>
  <c r="AL442" i="16"/>
  <c r="AN442" i="16"/>
  <c r="AM442" i="16"/>
  <c r="AL444" i="16"/>
  <c r="AN444" i="16"/>
  <c r="AM444" i="16"/>
  <c r="AL446" i="16"/>
  <c r="AN446" i="16"/>
  <c r="AM446" i="16"/>
  <c r="AL450" i="16"/>
  <c r="AN450" i="16"/>
  <c r="AM450" i="16"/>
  <c r="AL452" i="16"/>
  <c r="AN452" i="16"/>
  <c r="AM452" i="16"/>
  <c r="AL456" i="16"/>
  <c r="AN456" i="16"/>
  <c r="AM456" i="16"/>
  <c r="AL460" i="16"/>
  <c r="AN460" i="16"/>
  <c r="AM460" i="16"/>
  <c r="AL462" i="16"/>
  <c r="AN462" i="16"/>
  <c r="AM462" i="16"/>
  <c r="AL464" i="16"/>
  <c r="AM464" i="16"/>
  <c r="AL468" i="16"/>
  <c r="AN468" i="16"/>
  <c r="AM468" i="16"/>
  <c r="AL470" i="16"/>
  <c r="AN470" i="16"/>
  <c r="AM470" i="16"/>
  <c r="AL472" i="16"/>
  <c r="AN472" i="16"/>
  <c r="AM472" i="16"/>
  <c r="AL476" i="16"/>
  <c r="AN476" i="16"/>
  <c r="AM476" i="16"/>
  <c r="AL480" i="16"/>
  <c r="AN480" i="16"/>
  <c r="AM480" i="16"/>
  <c r="AL482" i="16"/>
  <c r="AM482" i="16"/>
  <c r="AL486" i="16"/>
  <c r="AN486" i="16"/>
  <c r="AM486" i="16"/>
  <c r="AL488" i="16"/>
  <c r="AN488" i="16"/>
  <c r="AM488" i="16"/>
  <c r="AL492" i="16"/>
  <c r="AN492" i="16"/>
  <c r="AM492" i="16"/>
  <c r="AL494" i="16"/>
  <c r="AM494" i="16"/>
  <c r="AL498" i="16"/>
  <c r="AN498" i="16"/>
  <c r="AM498" i="16"/>
  <c r="AL502" i="16"/>
  <c r="AN502" i="16"/>
  <c r="AM502" i="16"/>
  <c r="AL504" i="16"/>
  <c r="AN504" i="16"/>
  <c r="AM504" i="16"/>
  <c r="AL508" i="16"/>
  <c r="AN508" i="16"/>
  <c r="AM508" i="16"/>
  <c r="AL512" i="16"/>
  <c r="AN512" i="16"/>
  <c r="AM512" i="16"/>
  <c r="AL516" i="16"/>
  <c r="AN516" i="16"/>
  <c r="AM516" i="16"/>
  <c r="AL518" i="16"/>
  <c r="AN518" i="16"/>
  <c r="AM518" i="16"/>
  <c r="AL523" i="16"/>
  <c r="AN523" i="16"/>
  <c r="AM523" i="16"/>
  <c r="AL527" i="16"/>
  <c r="AN527" i="16"/>
  <c r="AM527" i="16"/>
  <c r="AL529" i="16"/>
  <c r="AN529" i="16"/>
  <c r="AM529" i="16"/>
  <c r="AL534" i="16"/>
  <c r="AN534" i="16"/>
  <c r="AM534" i="16"/>
  <c r="AL538" i="16"/>
  <c r="AN538" i="16"/>
  <c r="AM538" i="16"/>
  <c r="AL542" i="16"/>
  <c r="AN542" i="16"/>
  <c r="AM542" i="16"/>
  <c r="AL544" i="16"/>
  <c r="AN544" i="16"/>
  <c r="AM544" i="16"/>
  <c r="AL548" i="16"/>
  <c r="AN548" i="16"/>
  <c r="AM548" i="16"/>
  <c r="AL550" i="16"/>
  <c r="AN550" i="16"/>
  <c r="AM550" i="16"/>
  <c r="AL554" i="16"/>
  <c r="AM554" i="16"/>
  <c r="AL558" i="16"/>
  <c r="AN558" i="16"/>
  <c r="AM558" i="16"/>
  <c r="AL562" i="16"/>
  <c r="AN562" i="16"/>
  <c r="AM562" i="16"/>
  <c r="AL564" i="16"/>
  <c r="AN564" i="16"/>
  <c r="AM564" i="16"/>
  <c r="AL569" i="16"/>
  <c r="AN569" i="16"/>
  <c r="AM569" i="16"/>
  <c r="AL573" i="16"/>
  <c r="AN573" i="16"/>
  <c r="AM573" i="16"/>
  <c r="AL579" i="16"/>
  <c r="AN579" i="16"/>
  <c r="AM579" i="16"/>
  <c r="AL583" i="16"/>
  <c r="AM583" i="16"/>
  <c r="AL587" i="16"/>
  <c r="AN587" i="16"/>
  <c r="AM587" i="16"/>
  <c r="AL591" i="16"/>
  <c r="AM591" i="16"/>
  <c r="AL595" i="16"/>
  <c r="AN595" i="16"/>
  <c r="AM595" i="16"/>
  <c r="AL599" i="16"/>
  <c r="AN599" i="16"/>
  <c r="AM599" i="16"/>
  <c r="AL603" i="16"/>
  <c r="AN603" i="16"/>
  <c r="AM603" i="16"/>
  <c r="AL607" i="16"/>
  <c r="AN607" i="16"/>
  <c r="AM607" i="16"/>
  <c r="AL609" i="16"/>
  <c r="AN609" i="16"/>
  <c r="AM609" i="16"/>
  <c r="AL613" i="16"/>
  <c r="AN613" i="16"/>
  <c r="AM613" i="16"/>
  <c r="AL617" i="16"/>
  <c r="AN617" i="16"/>
  <c r="AM617" i="16"/>
  <c r="AL619" i="16"/>
  <c r="AN619" i="16"/>
  <c r="AM619" i="16"/>
  <c r="AL623" i="16"/>
  <c r="AN623" i="16"/>
  <c r="AM623" i="16"/>
  <c r="AL627" i="16"/>
  <c r="AN627" i="16"/>
  <c r="AM627" i="16"/>
  <c r="AL631" i="16"/>
  <c r="AN631" i="16"/>
  <c r="AM631" i="16"/>
  <c r="AL635" i="16"/>
  <c r="AN635" i="16"/>
  <c r="AM635" i="16"/>
  <c r="AL639" i="16"/>
  <c r="AN639" i="16"/>
  <c r="AM639" i="16"/>
  <c r="AL643" i="16"/>
  <c r="AN643" i="16"/>
  <c r="AM643" i="16"/>
  <c r="AL647" i="16"/>
  <c r="AN647" i="16"/>
  <c r="AM647" i="16"/>
  <c r="AL651" i="16"/>
  <c r="AN651" i="16"/>
  <c r="AM651" i="16"/>
  <c r="AL655" i="16"/>
  <c r="AN655" i="16"/>
  <c r="AM655" i="16"/>
  <c r="AL657" i="16"/>
  <c r="AN657" i="16"/>
  <c r="AM657" i="16"/>
  <c r="AL661" i="16"/>
  <c r="AN661" i="16"/>
  <c r="AM661" i="16"/>
  <c r="AL665" i="16"/>
  <c r="AN665" i="16"/>
  <c r="AM665" i="16"/>
  <c r="AL669" i="16"/>
  <c r="AN669" i="16"/>
  <c r="AM669" i="16"/>
  <c r="AL673" i="16"/>
  <c r="AN673" i="16"/>
  <c r="AM673" i="16"/>
  <c r="AL677" i="16"/>
  <c r="AN677" i="16"/>
  <c r="AM677" i="16"/>
  <c r="AL681" i="16"/>
  <c r="AN681" i="16"/>
  <c r="AM681" i="16"/>
  <c r="AL683" i="16"/>
  <c r="AN683" i="16"/>
  <c r="AM683" i="16"/>
  <c r="AL687" i="16"/>
  <c r="AN687" i="16"/>
  <c r="AM687" i="16"/>
  <c r="AL691" i="16"/>
  <c r="AN691" i="16"/>
  <c r="AM691" i="16"/>
  <c r="AL695" i="16"/>
  <c r="AN695" i="16"/>
  <c r="AM695" i="16"/>
  <c r="AL699" i="16"/>
  <c r="AN699" i="16"/>
  <c r="AM699" i="16"/>
  <c r="AL703" i="16"/>
  <c r="AN703" i="16"/>
  <c r="AM703" i="16"/>
  <c r="AL707" i="16"/>
  <c r="AN707" i="16"/>
  <c r="AM707" i="16"/>
  <c r="AL709" i="16"/>
  <c r="AN709" i="16"/>
  <c r="AM709" i="16"/>
  <c r="AL713" i="16"/>
  <c r="AN713" i="16"/>
  <c r="AM713" i="16"/>
  <c r="AL717" i="16"/>
  <c r="AN717" i="16"/>
  <c r="AM717" i="16"/>
  <c r="AL719" i="16"/>
  <c r="AN719" i="16"/>
  <c r="AM719" i="16"/>
  <c r="AL723" i="16"/>
  <c r="AN723" i="16"/>
  <c r="AM723" i="16"/>
  <c r="AL729" i="16"/>
  <c r="AN729" i="16"/>
  <c r="AM729" i="16"/>
  <c r="AL733" i="16"/>
  <c r="AN733" i="16"/>
  <c r="AM733" i="16"/>
  <c r="AL737" i="16"/>
  <c r="AN737" i="16"/>
  <c r="AM737" i="16"/>
  <c r="AL741" i="16"/>
  <c r="AN741" i="16"/>
  <c r="AM741" i="16"/>
  <c r="AL743" i="16"/>
  <c r="AN743" i="16"/>
  <c r="AM743" i="16"/>
  <c r="AL747" i="16"/>
  <c r="AN747" i="16"/>
  <c r="AM747" i="16"/>
  <c r="AL751" i="16"/>
  <c r="AN751" i="16"/>
  <c r="AM751" i="16"/>
  <c r="AL755" i="16"/>
  <c r="AN755" i="16"/>
  <c r="AM755" i="16"/>
  <c r="AL759" i="16"/>
  <c r="AN759" i="16"/>
  <c r="AM759" i="16"/>
  <c r="AL763" i="16"/>
  <c r="AN763" i="16"/>
  <c r="AM763" i="16"/>
  <c r="AL767" i="16"/>
  <c r="AM767" i="16"/>
  <c r="AL774" i="16"/>
  <c r="AN774" i="16"/>
  <c r="AM774" i="16"/>
  <c r="AL793" i="16"/>
  <c r="AN793" i="16"/>
  <c r="AM793" i="16"/>
  <c r="AL797" i="16"/>
  <c r="AN797" i="16"/>
  <c r="AM797" i="16"/>
  <c r="AL801" i="16"/>
  <c r="AN801" i="16"/>
  <c r="AM801" i="16"/>
  <c r="AL805" i="16"/>
  <c r="AN805" i="16"/>
  <c r="AM805" i="16"/>
  <c r="AL809" i="16"/>
  <c r="AN809" i="16"/>
  <c r="AM809" i="16"/>
  <c r="AL813" i="16"/>
  <c r="AN813" i="16"/>
  <c r="AM813" i="16"/>
  <c r="AL817" i="16"/>
  <c r="AN817" i="16"/>
  <c r="AM817" i="16"/>
  <c r="AL12" i="16"/>
  <c r="AN12" i="16"/>
  <c r="AM12" i="16"/>
  <c r="AL35" i="16"/>
  <c r="AN35" i="16"/>
  <c r="AM35" i="16"/>
  <c r="AL123" i="16"/>
  <c r="AN123" i="16"/>
  <c r="AM123" i="16"/>
  <c r="AL155" i="16"/>
  <c r="AN155" i="16"/>
  <c r="AM155" i="16"/>
  <c r="AL173" i="16"/>
  <c r="AM173" i="16"/>
  <c r="AL28" i="16"/>
  <c r="AN28" i="16"/>
  <c r="AM28" i="16"/>
  <c r="AL117" i="16"/>
  <c r="AN117" i="16"/>
  <c r="AM117" i="16"/>
  <c r="AL162" i="16"/>
  <c r="AN162" i="16"/>
  <c r="AM162" i="16"/>
  <c r="AL200" i="16"/>
  <c r="AN200" i="16"/>
  <c r="AM200" i="16"/>
  <c r="AL233" i="16"/>
  <c r="AN233" i="16"/>
  <c r="AM233" i="16"/>
  <c r="AL10" i="16"/>
  <c r="AN10" i="16"/>
  <c r="AM10" i="16"/>
  <c r="AL17" i="16"/>
  <c r="AN17" i="16"/>
  <c r="AM17" i="16"/>
  <c r="AL24" i="16"/>
  <c r="AN24" i="16"/>
  <c r="AM24" i="16"/>
  <c r="AL33" i="16"/>
  <c r="AN33" i="16"/>
  <c r="AM33" i="16"/>
  <c r="AL42" i="16"/>
  <c r="AN42" i="16"/>
  <c r="AM42" i="16"/>
  <c r="AL50" i="16"/>
  <c r="AN50" i="16"/>
  <c r="AM50" i="16"/>
  <c r="AL56" i="16"/>
  <c r="AN56" i="16"/>
  <c r="AM56" i="16"/>
  <c r="AL64" i="16"/>
  <c r="AN64" i="16"/>
  <c r="AM64" i="16"/>
  <c r="AL69" i="16"/>
  <c r="AN69" i="16"/>
  <c r="AM69" i="16"/>
  <c r="AL73" i="16"/>
  <c r="AN73" i="16"/>
  <c r="AM73" i="16"/>
  <c r="AL80" i="16"/>
  <c r="AN80" i="16"/>
  <c r="AM80" i="16"/>
  <c r="AL87" i="16"/>
  <c r="AN87" i="16"/>
  <c r="AM87" i="16"/>
  <c r="AL89" i="16"/>
  <c r="AN89" i="16"/>
  <c r="AM89" i="16"/>
  <c r="AL93" i="16"/>
  <c r="AN93" i="16"/>
  <c r="AM93" i="16"/>
  <c r="AL100" i="16"/>
  <c r="AN100" i="16"/>
  <c r="AM100" i="16"/>
  <c r="AL105" i="16"/>
  <c r="AM105" i="16"/>
  <c r="AL112" i="16"/>
  <c r="AN112" i="16"/>
  <c r="AM112" i="16"/>
  <c r="AL119" i="16"/>
  <c r="AN119" i="16"/>
  <c r="AM119" i="16"/>
  <c r="AL130" i="16"/>
  <c r="AM130" i="16"/>
  <c r="AL133" i="16"/>
  <c r="AN133" i="16"/>
  <c r="AM133" i="16"/>
  <c r="AL139" i="16"/>
  <c r="AN139" i="16"/>
  <c r="AM139" i="16"/>
  <c r="AL143" i="16"/>
  <c r="AN143" i="16"/>
  <c r="AM143" i="16"/>
  <c r="AL149" i="16"/>
  <c r="AN149" i="16"/>
  <c r="AM149" i="16"/>
  <c r="AL152" i="16"/>
  <c r="AN152" i="16"/>
  <c r="AM152" i="16"/>
  <c r="AL163" i="16"/>
  <c r="AN163" i="16"/>
  <c r="AM163" i="16"/>
  <c r="AL166" i="16"/>
  <c r="AN166" i="16"/>
  <c r="AM166" i="16"/>
  <c r="AL169" i="16"/>
  <c r="AN169" i="16"/>
  <c r="AM169" i="16"/>
  <c r="AL175" i="16"/>
  <c r="AN175" i="16"/>
  <c r="AM175" i="16"/>
  <c r="AL177" i="16"/>
  <c r="AM177" i="16"/>
  <c r="AL179" i="16"/>
  <c r="AM179" i="16"/>
  <c r="AL181" i="16"/>
  <c r="AN181" i="16"/>
  <c r="AM181" i="16"/>
  <c r="AL183" i="16"/>
  <c r="AM183" i="16"/>
  <c r="AL185" i="16"/>
  <c r="AN185" i="16"/>
  <c r="AM185" i="16"/>
  <c r="AL192" i="16"/>
  <c r="AN192" i="16"/>
  <c r="AM192" i="16"/>
  <c r="AL194" i="16"/>
  <c r="AN194" i="16"/>
  <c r="AM194" i="16"/>
  <c r="AL202" i="16"/>
  <c r="AN202" i="16"/>
  <c r="AM202" i="16"/>
  <c r="AL205" i="16"/>
  <c r="AN205" i="16"/>
  <c r="AM205" i="16"/>
  <c r="AL207" i="16"/>
  <c r="AN207" i="16"/>
  <c r="AM207" i="16"/>
  <c r="AL213" i="16"/>
  <c r="AN213" i="16"/>
  <c r="AM213" i="16"/>
  <c r="AL219" i="16"/>
  <c r="AM219" i="16"/>
  <c r="AL221" i="16"/>
  <c r="AN221" i="16"/>
  <c r="AM221" i="16"/>
  <c r="AL224" i="16"/>
  <c r="AN224" i="16"/>
  <c r="AM224" i="16"/>
  <c r="AL226" i="16"/>
  <c r="AN226" i="16"/>
  <c r="AM226" i="16"/>
  <c r="AL230" i="16"/>
  <c r="AM230" i="16"/>
  <c r="AL232" i="16"/>
  <c r="AN232" i="16"/>
  <c r="AM232" i="16"/>
  <c r="AL235" i="16"/>
  <c r="AN235" i="16"/>
  <c r="AM235" i="16"/>
  <c r="AL240" i="16"/>
  <c r="AN240" i="16"/>
  <c r="AM240" i="16"/>
  <c r="AL520" i="16"/>
  <c r="AN520" i="16"/>
  <c r="AM520" i="16"/>
  <c r="AL567" i="16"/>
  <c r="AN567" i="16"/>
  <c r="AM567" i="16"/>
  <c r="AL772" i="16"/>
  <c r="AN772" i="16"/>
  <c r="AM772" i="16"/>
  <c r="AL775" i="16"/>
  <c r="AN775" i="16"/>
  <c r="AM775" i="16"/>
  <c r="AL778" i="16"/>
  <c r="AN778" i="16"/>
  <c r="AM778" i="16"/>
  <c r="AL783" i="16"/>
  <c r="AN783" i="16"/>
  <c r="AM783" i="16"/>
  <c r="AL789" i="16"/>
  <c r="AN789" i="16"/>
  <c r="AM789" i="16"/>
  <c r="AL21" i="16"/>
  <c r="AN21" i="16"/>
  <c r="AM21" i="16"/>
  <c r="AL32" i="16"/>
  <c r="AN32" i="16"/>
  <c r="AM32" i="16"/>
  <c r="AL52" i="16"/>
  <c r="AN52" i="16"/>
  <c r="AM52" i="16"/>
  <c r="AL63" i="16"/>
  <c r="AN63" i="16"/>
  <c r="AM63" i="16"/>
  <c r="AL70" i="16"/>
  <c r="AN70" i="16"/>
  <c r="AM70" i="16"/>
  <c r="AL74" i="16"/>
  <c r="AN74" i="16"/>
  <c r="AM74" i="16"/>
  <c r="AL78" i="16"/>
  <c r="AN78" i="16"/>
  <c r="AM78" i="16"/>
  <c r="AL83" i="16"/>
  <c r="AM83" i="16"/>
  <c r="AL94" i="16"/>
  <c r="AN94" i="16"/>
  <c r="AM94" i="16"/>
  <c r="AL99" i="16"/>
  <c r="AN99" i="16"/>
  <c r="AM99" i="16"/>
  <c r="AL106" i="16"/>
  <c r="AN106" i="16"/>
  <c r="AM106" i="16"/>
  <c r="AL110" i="16"/>
  <c r="AN110" i="16"/>
  <c r="AM110" i="16"/>
  <c r="AL124" i="16"/>
  <c r="AN124" i="16"/>
  <c r="AM124" i="16"/>
  <c r="AL132" i="16"/>
  <c r="AM132" i="16"/>
  <c r="AL136" i="16"/>
  <c r="AM136" i="16"/>
  <c r="AL142" i="16"/>
  <c r="AM142" i="16"/>
  <c r="AL153" i="16"/>
  <c r="AN153" i="16"/>
  <c r="AM153" i="16"/>
  <c r="AL156" i="16"/>
  <c r="AN156" i="16"/>
  <c r="AM156" i="16"/>
  <c r="AL167" i="16"/>
  <c r="AN167" i="16"/>
  <c r="AM167" i="16"/>
  <c r="AL189" i="16"/>
  <c r="AN189" i="16"/>
  <c r="AM189" i="16"/>
  <c r="AL197" i="16"/>
  <c r="AN197" i="16"/>
  <c r="AM197" i="16"/>
  <c r="AL203" i="16"/>
  <c r="AN203" i="16"/>
  <c r="AM203" i="16"/>
  <c r="AL211" i="16"/>
  <c r="AN211" i="16"/>
  <c r="AM211" i="16"/>
  <c r="AL217" i="16"/>
  <c r="AM217" i="16"/>
  <c r="AL227" i="16"/>
  <c r="AN227" i="16"/>
  <c r="AM227" i="16"/>
  <c r="AL236" i="16"/>
  <c r="AN236" i="16"/>
  <c r="AM236" i="16"/>
  <c r="AL239" i="16"/>
  <c r="AN239" i="16"/>
  <c r="AM239" i="16"/>
  <c r="AL785" i="16"/>
  <c r="AN785" i="16"/>
  <c r="AM785" i="16"/>
  <c r="AL243" i="16"/>
  <c r="AN243" i="16"/>
  <c r="AM243" i="16"/>
  <c r="AL245" i="16"/>
  <c r="AN245" i="16"/>
  <c r="AM245" i="16"/>
  <c r="AL247" i="16"/>
  <c r="AN247" i="16"/>
  <c r="AM247" i="16"/>
  <c r="AL249" i="16"/>
  <c r="AN249" i="16"/>
  <c r="AM249" i="16"/>
  <c r="AL251" i="16"/>
  <c r="AN251" i="16"/>
  <c r="AM251" i="16"/>
  <c r="AL253" i="16"/>
  <c r="AN253" i="16"/>
  <c r="AM253" i="16"/>
  <c r="AL255" i="16"/>
  <c r="AN255" i="16"/>
  <c r="AM255" i="16"/>
  <c r="AL257" i="16"/>
  <c r="AN257" i="16"/>
  <c r="AM257" i="16"/>
  <c r="AL259" i="16"/>
  <c r="AN259" i="16"/>
  <c r="AM259" i="16"/>
  <c r="AL261" i="16"/>
  <c r="AN261" i="16"/>
  <c r="AM261" i="16"/>
  <c r="AL263" i="16"/>
  <c r="AN263" i="16"/>
  <c r="AM263" i="16"/>
  <c r="AL265" i="16"/>
  <c r="AN265" i="16"/>
  <c r="AM265" i="16"/>
  <c r="AL267" i="16"/>
  <c r="AN267" i="16"/>
  <c r="AM267" i="16"/>
  <c r="AL269" i="16"/>
  <c r="AN269" i="16"/>
  <c r="AM269" i="16"/>
  <c r="AL271" i="16"/>
  <c r="AN271" i="16"/>
  <c r="AM271" i="16"/>
  <c r="AL273" i="16"/>
  <c r="AN273" i="16"/>
  <c r="AM273" i="16"/>
  <c r="AL275" i="16"/>
  <c r="AN275" i="16"/>
  <c r="AM275" i="16"/>
  <c r="AL277" i="16"/>
  <c r="AN277" i="16"/>
  <c r="AM277" i="16"/>
  <c r="AL279" i="16"/>
  <c r="AN279" i="16"/>
  <c r="AM279" i="16"/>
  <c r="AL281" i="16"/>
  <c r="AN281" i="16"/>
  <c r="AM281" i="16"/>
  <c r="AL283" i="16"/>
  <c r="AN283" i="16"/>
  <c r="AM283" i="16"/>
  <c r="AL285" i="16"/>
  <c r="AN285" i="16"/>
  <c r="AM285" i="16"/>
  <c r="AL287" i="16"/>
  <c r="AN287" i="16"/>
  <c r="AM287" i="16"/>
  <c r="AL289" i="16"/>
  <c r="AN289" i="16"/>
  <c r="AM289" i="16"/>
  <c r="AL291" i="16"/>
  <c r="AN291" i="16"/>
  <c r="AM291" i="16"/>
  <c r="AL293" i="16"/>
  <c r="AN293" i="16"/>
  <c r="AM293" i="16"/>
  <c r="AL295" i="16"/>
  <c r="AN295" i="16"/>
  <c r="AM295" i="16"/>
  <c r="AL297" i="16"/>
  <c r="AN297" i="16"/>
  <c r="AM297" i="16"/>
  <c r="AL299" i="16"/>
  <c r="AN299" i="16"/>
  <c r="AM299" i="16"/>
  <c r="AL301" i="16"/>
  <c r="AN301" i="16"/>
  <c r="AM301" i="16"/>
  <c r="AL303" i="16"/>
  <c r="AN303" i="16"/>
  <c r="AM303" i="16"/>
  <c r="AL305" i="16"/>
  <c r="AN305" i="16"/>
  <c r="AM305" i="16"/>
  <c r="AL307" i="16"/>
  <c r="AN307" i="16"/>
  <c r="AM307" i="16"/>
  <c r="AL309" i="16"/>
  <c r="AN309" i="16"/>
  <c r="AM309" i="16"/>
  <c r="AL311" i="16"/>
  <c r="AN311" i="16"/>
  <c r="AM311" i="16"/>
  <c r="AL313" i="16"/>
  <c r="AN313" i="16"/>
  <c r="AM313" i="16"/>
  <c r="AL315" i="16"/>
  <c r="AN315" i="16"/>
  <c r="AM315" i="16"/>
  <c r="AL317" i="16"/>
  <c r="AN317" i="16"/>
  <c r="AM317" i="16"/>
  <c r="AL319" i="16"/>
  <c r="AN319" i="16"/>
  <c r="AM319" i="16"/>
  <c r="AL321" i="16"/>
  <c r="AN321" i="16"/>
  <c r="AM321" i="16"/>
  <c r="AL323" i="16"/>
  <c r="AN323" i="16"/>
  <c r="AM323" i="16"/>
  <c r="AL325" i="16"/>
  <c r="AN325" i="16"/>
  <c r="AM325" i="16"/>
  <c r="AL327" i="16"/>
  <c r="AN327" i="16"/>
  <c r="AM327" i="16"/>
  <c r="AL329" i="16"/>
  <c r="AN329" i="16"/>
  <c r="AM329" i="16"/>
  <c r="AL331" i="16"/>
  <c r="AN331" i="16"/>
  <c r="AM331" i="16"/>
  <c r="AL333" i="16"/>
  <c r="AN333" i="16"/>
  <c r="AM333" i="16"/>
  <c r="AL335" i="16"/>
  <c r="AN335" i="16"/>
  <c r="AM335" i="16"/>
  <c r="AL337" i="16"/>
  <c r="AN337" i="16"/>
  <c r="AM337" i="16"/>
  <c r="AL339" i="16"/>
  <c r="AN339" i="16"/>
  <c r="AM339" i="16"/>
  <c r="AL341" i="16"/>
  <c r="AN341" i="16"/>
  <c r="AM341" i="16"/>
  <c r="AL343" i="16"/>
  <c r="AN343" i="16"/>
  <c r="AM343" i="16"/>
  <c r="AL345" i="16"/>
  <c r="AN345" i="16"/>
  <c r="AM345" i="16"/>
  <c r="AL347" i="16"/>
  <c r="AN347" i="16"/>
  <c r="AM347" i="16"/>
  <c r="AL349" i="16"/>
  <c r="AN349" i="16"/>
  <c r="AM349" i="16"/>
  <c r="AL351" i="16"/>
  <c r="AN351" i="16"/>
  <c r="AM351" i="16"/>
  <c r="AL353" i="16"/>
  <c r="AN353" i="16"/>
  <c r="AM353" i="16"/>
  <c r="AL355" i="16"/>
  <c r="AN355" i="16"/>
  <c r="AM355" i="16"/>
  <c r="AL357" i="16"/>
  <c r="AN357" i="16"/>
  <c r="AM357" i="16"/>
  <c r="AL359" i="16"/>
  <c r="AN359" i="16"/>
  <c r="AM359" i="16"/>
  <c r="AL361" i="16"/>
  <c r="AN361" i="16"/>
  <c r="AM361" i="16"/>
  <c r="AL363" i="16"/>
  <c r="AN363" i="16"/>
  <c r="AM363" i="16"/>
  <c r="AL365" i="16"/>
  <c r="AN365" i="16"/>
  <c r="AM365" i="16"/>
  <c r="AL367" i="16"/>
  <c r="AN367" i="16"/>
  <c r="AM367" i="16"/>
  <c r="AL369" i="16"/>
  <c r="AN369" i="16"/>
  <c r="AM369" i="16"/>
  <c r="AL371" i="16"/>
  <c r="AN371" i="16"/>
  <c r="AM371" i="16"/>
  <c r="AL373" i="16"/>
  <c r="AN373" i="16"/>
  <c r="AM373" i="16"/>
  <c r="AL375" i="16"/>
  <c r="AN375" i="16"/>
  <c r="AM375" i="16"/>
  <c r="AL377" i="16"/>
  <c r="AN377" i="16"/>
  <c r="AM377" i="16"/>
  <c r="AL379" i="16"/>
  <c r="AN379" i="16"/>
  <c r="AM379" i="16"/>
  <c r="AL381" i="16"/>
  <c r="AN381" i="16"/>
  <c r="AM381" i="16"/>
  <c r="AL383" i="16"/>
  <c r="AN383" i="16"/>
  <c r="AM383" i="16"/>
  <c r="AL385" i="16"/>
  <c r="AN385" i="16"/>
  <c r="AM385" i="16"/>
  <c r="AL387" i="16"/>
  <c r="AN387" i="16"/>
  <c r="AM387" i="16"/>
  <c r="AL389" i="16"/>
  <c r="AN389" i="16"/>
  <c r="AM389" i="16"/>
  <c r="AL391" i="16"/>
  <c r="AN391" i="16"/>
  <c r="AM391" i="16"/>
  <c r="AL393" i="16"/>
  <c r="AN393" i="16"/>
  <c r="AM393" i="16"/>
  <c r="AL395" i="16"/>
  <c r="AN395" i="16"/>
  <c r="AM395" i="16"/>
  <c r="AL397" i="16"/>
  <c r="AN397" i="16"/>
  <c r="AM397" i="16"/>
  <c r="AL399" i="16"/>
  <c r="AN399" i="16"/>
  <c r="AM399" i="16"/>
  <c r="AL401" i="16"/>
  <c r="AN401" i="16"/>
  <c r="AM401" i="16"/>
  <c r="AL403" i="16"/>
  <c r="AN403" i="16"/>
  <c r="AM403" i="16"/>
  <c r="AL405" i="16"/>
  <c r="AN405" i="16"/>
  <c r="AM405" i="16"/>
  <c r="AL407" i="16"/>
  <c r="AN407" i="16"/>
  <c r="AM407" i="16"/>
  <c r="AL409" i="16"/>
  <c r="AN409" i="16"/>
  <c r="AM409" i="16"/>
  <c r="AL411" i="16"/>
  <c r="AN411" i="16"/>
  <c r="AM411" i="16"/>
  <c r="AL413" i="16"/>
  <c r="AN413" i="16"/>
  <c r="AM413" i="16"/>
  <c r="AL415" i="16"/>
  <c r="AN415" i="16"/>
  <c r="AM415" i="16"/>
  <c r="AL417" i="16"/>
  <c r="AN417" i="16"/>
  <c r="AM417" i="16"/>
  <c r="AL419" i="16"/>
  <c r="AN419" i="16"/>
  <c r="AM419" i="16"/>
  <c r="AL421" i="16"/>
  <c r="AN421" i="16"/>
  <c r="AM421" i="16"/>
  <c r="AL423" i="16"/>
  <c r="AN423" i="16"/>
  <c r="AM423" i="16"/>
  <c r="AL425" i="16"/>
  <c r="AN425" i="16"/>
  <c r="AM425" i="16"/>
  <c r="AL427" i="16"/>
  <c r="AN427" i="16"/>
  <c r="AM427" i="16"/>
  <c r="AL429" i="16"/>
  <c r="AN429" i="16"/>
  <c r="AM429" i="16"/>
  <c r="AL431" i="16"/>
  <c r="AN431" i="16"/>
  <c r="AM431" i="16"/>
  <c r="AL433" i="16"/>
  <c r="AN433" i="16"/>
  <c r="AM433" i="16"/>
  <c r="AL435" i="16"/>
  <c r="AN435" i="16"/>
  <c r="AM435" i="16"/>
  <c r="AL437" i="16"/>
  <c r="AN437" i="16"/>
  <c r="AM437" i="16"/>
  <c r="AL439" i="16"/>
  <c r="AN439" i="16"/>
  <c r="AM439" i="16"/>
  <c r="AL441" i="16"/>
  <c r="AN441" i="16"/>
  <c r="AM441" i="16"/>
  <c r="AL443" i="16"/>
  <c r="AN443" i="16"/>
  <c r="AM443" i="16"/>
  <c r="AL445" i="16"/>
  <c r="AN445" i="16"/>
  <c r="AM445" i="16"/>
  <c r="AL447" i="16"/>
  <c r="AN447" i="16"/>
  <c r="AM447" i="16"/>
  <c r="AL449" i="16"/>
  <c r="AN449" i="16"/>
  <c r="AM449" i="16"/>
  <c r="AL451" i="16"/>
  <c r="AN451" i="16"/>
  <c r="AM451" i="16"/>
  <c r="AL453" i="16"/>
  <c r="AN453" i="16"/>
  <c r="AM453" i="16"/>
  <c r="AL455" i="16"/>
  <c r="AN455" i="16"/>
  <c r="AM455" i="16"/>
  <c r="AL457" i="16"/>
  <c r="AN457" i="16"/>
  <c r="AM457" i="16"/>
  <c r="AL459" i="16"/>
  <c r="AN459" i="16"/>
  <c r="AM459" i="16"/>
  <c r="AL461" i="16"/>
  <c r="AN461" i="16"/>
  <c r="AM461" i="16"/>
  <c r="AL463" i="16"/>
  <c r="AN463" i="16"/>
  <c r="AM463" i="16"/>
  <c r="AL465" i="16"/>
  <c r="AN465" i="16"/>
  <c r="AM465" i="16"/>
  <c r="AL467" i="16"/>
  <c r="AN467" i="16"/>
  <c r="AM467" i="16"/>
  <c r="AL469" i="16"/>
  <c r="AN469" i="16"/>
  <c r="AM469" i="16"/>
  <c r="AL471" i="16"/>
  <c r="AN471" i="16"/>
  <c r="AM471" i="16"/>
  <c r="AL473" i="16"/>
  <c r="AN473" i="16"/>
  <c r="AM473" i="16"/>
  <c r="AL475" i="16"/>
  <c r="AN475" i="16"/>
  <c r="AM475" i="16"/>
  <c r="AL477" i="16"/>
  <c r="AN477" i="16"/>
  <c r="AM477" i="16"/>
  <c r="AL479" i="16"/>
  <c r="AN479" i="16"/>
  <c r="AM479" i="16"/>
  <c r="AL481" i="16"/>
  <c r="AN481" i="16"/>
  <c r="AM481" i="16"/>
  <c r="AL483" i="16"/>
  <c r="AN483" i="16"/>
  <c r="AM483" i="16"/>
  <c r="AL485" i="16"/>
  <c r="AN485" i="16"/>
  <c r="AM485" i="16"/>
  <c r="AL487" i="16"/>
  <c r="AN487" i="16"/>
  <c r="AM487" i="16"/>
  <c r="AL489" i="16"/>
  <c r="AN489" i="16"/>
  <c r="AM489" i="16"/>
  <c r="AL491" i="16"/>
  <c r="AN491" i="16"/>
  <c r="AM491" i="16"/>
  <c r="AL493" i="16"/>
  <c r="AN493" i="16"/>
  <c r="AM493" i="16"/>
  <c r="AL495" i="16"/>
  <c r="AN495" i="16"/>
  <c r="AM495" i="16"/>
  <c r="AL497" i="16"/>
  <c r="AN497" i="16"/>
  <c r="AM497" i="16"/>
  <c r="AL499" i="16"/>
  <c r="AN499" i="16"/>
  <c r="AM499" i="16"/>
  <c r="AL501" i="16"/>
  <c r="AN501" i="16"/>
  <c r="AM501" i="16"/>
  <c r="AL503" i="16"/>
  <c r="AN503" i="16"/>
  <c r="AM503" i="16"/>
  <c r="AL505" i="16"/>
  <c r="AN505" i="16"/>
  <c r="AM505" i="16"/>
  <c r="AL507" i="16"/>
  <c r="AN507" i="16"/>
  <c r="AM507" i="16"/>
  <c r="AL509" i="16"/>
  <c r="AN509" i="16"/>
  <c r="AM509" i="16"/>
  <c r="AL511" i="16"/>
  <c r="AN511" i="16"/>
  <c r="AM511" i="16"/>
  <c r="AL513" i="16"/>
  <c r="AN513" i="16"/>
  <c r="AM513" i="16"/>
  <c r="AL515" i="16"/>
  <c r="AN515" i="16"/>
  <c r="AM515" i="16"/>
  <c r="AL517" i="16"/>
  <c r="AN517" i="16"/>
  <c r="AM517" i="16"/>
  <c r="AL519" i="16"/>
  <c r="AN519" i="16"/>
  <c r="AM519" i="16"/>
  <c r="AL522" i="16"/>
  <c r="AN522" i="16"/>
  <c r="AM522" i="16"/>
  <c r="AL524" i="16"/>
  <c r="AN524" i="16"/>
  <c r="AM524" i="16"/>
  <c r="AL526" i="16"/>
  <c r="AN526" i="16"/>
  <c r="AM526" i="16"/>
  <c r="AL528" i="16"/>
  <c r="AN528" i="16"/>
  <c r="AM528" i="16"/>
  <c r="AL531" i="16"/>
  <c r="AN531" i="16"/>
  <c r="AM531" i="16"/>
  <c r="AL533" i="16"/>
  <c r="AN533" i="16"/>
  <c r="AM533" i="16"/>
  <c r="AL535" i="16"/>
  <c r="AN535" i="16"/>
  <c r="AM535" i="16"/>
  <c r="AL537" i="16"/>
  <c r="AN537" i="16"/>
  <c r="AM537" i="16"/>
  <c r="AL539" i="16"/>
  <c r="AN539" i="16"/>
  <c r="AM539" i="16"/>
  <c r="AL541" i="16"/>
  <c r="AN541" i="16"/>
  <c r="AM541" i="16"/>
  <c r="AL543" i="16"/>
  <c r="AN543" i="16"/>
  <c r="AM543" i="16"/>
  <c r="AL545" i="16"/>
  <c r="AN545" i="16"/>
  <c r="AM545" i="16"/>
  <c r="AL547" i="16"/>
  <c r="AN547" i="16"/>
  <c r="AM547" i="16"/>
  <c r="AL549" i="16"/>
  <c r="AN549" i="16"/>
  <c r="AM549" i="16"/>
  <c r="AL551" i="16"/>
  <c r="AN551" i="16"/>
  <c r="AM551" i="16"/>
  <c r="AL553" i="16"/>
  <c r="AN553" i="16"/>
  <c r="AM553" i="16"/>
  <c r="AL555" i="16"/>
  <c r="AN555" i="16"/>
  <c r="AM555" i="16"/>
  <c r="AL557" i="16"/>
  <c r="AN557" i="16"/>
  <c r="AM557" i="16"/>
  <c r="AL559" i="16"/>
  <c r="AN559" i="16"/>
  <c r="AM559" i="16"/>
  <c r="AL561" i="16"/>
  <c r="AN561" i="16"/>
  <c r="AM561" i="16"/>
  <c r="AL563" i="16"/>
  <c r="AN563" i="16"/>
  <c r="AM563" i="16"/>
  <c r="AL565" i="16"/>
  <c r="AN565" i="16"/>
  <c r="AM565" i="16"/>
  <c r="AL568" i="16"/>
  <c r="AN568" i="16"/>
  <c r="AM568" i="16"/>
  <c r="AL570" i="16"/>
  <c r="AN570" i="16"/>
  <c r="AM570" i="16"/>
  <c r="AL572" i="16"/>
  <c r="AN572" i="16"/>
  <c r="AM572" i="16"/>
  <c r="AL574" i="16"/>
  <c r="AN574" i="16"/>
  <c r="AM574" i="16"/>
  <c r="AL576" i="16"/>
  <c r="AN576" i="16"/>
  <c r="AM576" i="16"/>
  <c r="AL578" i="16"/>
  <c r="AN578" i="16"/>
  <c r="AM578" i="16"/>
  <c r="AL580" i="16"/>
  <c r="AN580" i="16"/>
  <c r="AM580" i="16"/>
  <c r="AL582" i="16"/>
  <c r="AN582" i="16"/>
  <c r="AM582" i="16"/>
  <c r="AL584" i="16"/>
  <c r="AN584" i="16"/>
  <c r="AM584" i="16"/>
  <c r="AL586" i="16"/>
  <c r="AN586" i="16"/>
  <c r="AM586" i="16"/>
  <c r="AL588" i="16"/>
  <c r="AN588" i="16"/>
  <c r="AM588" i="16"/>
  <c r="AL590" i="16"/>
  <c r="AM590" i="16"/>
  <c r="AL592" i="16"/>
  <c r="AN592" i="16"/>
  <c r="AM592" i="16"/>
  <c r="AL594" i="16"/>
  <c r="AN594" i="16"/>
  <c r="AM594" i="16"/>
  <c r="AL596" i="16"/>
  <c r="AN596" i="16"/>
  <c r="AM596" i="16"/>
  <c r="AL598" i="16"/>
  <c r="AN598" i="16"/>
  <c r="AM598" i="16"/>
  <c r="AL600" i="16"/>
  <c r="AN600" i="16"/>
  <c r="AM600" i="16"/>
  <c r="AL602" i="16"/>
  <c r="AN602" i="16"/>
  <c r="AM602" i="16"/>
  <c r="AL604" i="16"/>
  <c r="AN604" i="16"/>
  <c r="AM604" i="16"/>
  <c r="AL606" i="16"/>
  <c r="AN606" i="16"/>
  <c r="AM606" i="16"/>
  <c r="AL608" i="16"/>
  <c r="AN608" i="16"/>
  <c r="AM608" i="16"/>
  <c r="AL610" i="16"/>
  <c r="AN610" i="16"/>
  <c r="AM610" i="16"/>
  <c r="AL612" i="16"/>
  <c r="AN612" i="16"/>
  <c r="AM612" i="16"/>
  <c r="AL614" i="16"/>
  <c r="AN614" i="16"/>
  <c r="AM614" i="16"/>
  <c r="AL616" i="16"/>
  <c r="AN616" i="16"/>
  <c r="AM616" i="16"/>
  <c r="AL618" i="16"/>
  <c r="AN618" i="16"/>
  <c r="AM618" i="16"/>
  <c r="AL620" i="16"/>
  <c r="AM620" i="16"/>
  <c r="AL622" i="16"/>
  <c r="AN622" i="16"/>
  <c r="AM622" i="16"/>
  <c r="AL624" i="16"/>
  <c r="AN624" i="16"/>
  <c r="AM624" i="16"/>
  <c r="AL626" i="16"/>
  <c r="AN626" i="16"/>
  <c r="AM626" i="16"/>
  <c r="AL628" i="16"/>
  <c r="AN628" i="16"/>
  <c r="AM628" i="16"/>
  <c r="AL630" i="16"/>
  <c r="AN630" i="16"/>
  <c r="AM630" i="16"/>
  <c r="AL632" i="16"/>
  <c r="AN632" i="16"/>
  <c r="AM632" i="16"/>
  <c r="AL634" i="16"/>
  <c r="AN634" i="16"/>
  <c r="AM634" i="16"/>
  <c r="AL636" i="16"/>
  <c r="AN636" i="16"/>
  <c r="AM636" i="16"/>
  <c r="AL638" i="16"/>
  <c r="AN638" i="16"/>
  <c r="AM638" i="16"/>
  <c r="AL640" i="16"/>
  <c r="AN640" i="16"/>
  <c r="AM640" i="16"/>
  <c r="AL642" i="16"/>
  <c r="AN642" i="16"/>
  <c r="AM642" i="16"/>
  <c r="AL644" i="16"/>
  <c r="AN644" i="16"/>
  <c r="AM644" i="16"/>
  <c r="AL646" i="16"/>
  <c r="AN646" i="16"/>
  <c r="AM646" i="16"/>
  <c r="AL648" i="16"/>
  <c r="AN648" i="16"/>
  <c r="AM648" i="16"/>
  <c r="AL650" i="16"/>
  <c r="AN650" i="16"/>
  <c r="AM650" i="16"/>
  <c r="AL652" i="16"/>
  <c r="AN652" i="16"/>
  <c r="AM652" i="16"/>
  <c r="AL654" i="16"/>
  <c r="AN654" i="16"/>
  <c r="AM654" i="16"/>
  <c r="AL656" i="16"/>
  <c r="AN656" i="16"/>
  <c r="AM656" i="16"/>
  <c r="AL658" i="16"/>
  <c r="AN658" i="16"/>
  <c r="AM658" i="16"/>
  <c r="AL660" i="16"/>
  <c r="AN660" i="16"/>
  <c r="AM660" i="16"/>
  <c r="AL662" i="16"/>
  <c r="AN662" i="16"/>
  <c r="AM662" i="16"/>
  <c r="AL664" i="16"/>
  <c r="AN664" i="16"/>
  <c r="AM664" i="16"/>
  <c r="AL666" i="16"/>
  <c r="AN666" i="16"/>
  <c r="AM666" i="16"/>
  <c r="AL668" i="16"/>
  <c r="AN668" i="16"/>
  <c r="AM668" i="16"/>
  <c r="AL670" i="16"/>
  <c r="AN670" i="16"/>
  <c r="AM670" i="16"/>
  <c r="AL672" i="16"/>
  <c r="AN672" i="16"/>
  <c r="AM672" i="16"/>
  <c r="AL674" i="16"/>
  <c r="AN674" i="16"/>
  <c r="AM674" i="16"/>
  <c r="AL676" i="16"/>
  <c r="AN676" i="16"/>
  <c r="AM676" i="16"/>
  <c r="AL678" i="16"/>
  <c r="AN678" i="16"/>
  <c r="AM678" i="16"/>
  <c r="AL680" i="16"/>
  <c r="AN680" i="16"/>
  <c r="AM680" i="16"/>
  <c r="AL682" i="16"/>
  <c r="AN682" i="16"/>
  <c r="AM682" i="16"/>
  <c r="AL684" i="16"/>
  <c r="AN684" i="16"/>
  <c r="AM684" i="16"/>
  <c r="AL686" i="16"/>
  <c r="AN686" i="16"/>
  <c r="AM686" i="16"/>
  <c r="AL688" i="16"/>
  <c r="AN688" i="16"/>
  <c r="AM688" i="16"/>
  <c r="AL690" i="16"/>
  <c r="AN690" i="16"/>
  <c r="AM690" i="16"/>
  <c r="AL692" i="16"/>
  <c r="AN692" i="16"/>
  <c r="AM692" i="16"/>
  <c r="AL694" i="16"/>
  <c r="AN694" i="16"/>
  <c r="AM694" i="16"/>
  <c r="AL696" i="16"/>
  <c r="AN696" i="16"/>
  <c r="AM696" i="16"/>
  <c r="AL698" i="16"/>
  <c r="AN698" i="16"/>
  <c r="AM698" i="16"/>
  <c r="AL700" i="16"/>
  <c r="AN700" i="16"/>
  <c r="AM700" i="16"/>
  <c r="AL702" i="16"/>
  <c r="AN702" i="16"/>
  <c r="AM702" i="16"/>
  <c r="AL704" i="16"/>
  <c r="AN704" i="16"/>
  <c r="AM704" i="16"/>
  <c r="AL706" i="16"/>
  <c r="AN706" i="16"/>
  <c r="AM706" i="16"/>
  <c r="AL708" i="16"/>
  <c r="AN708" i="16"/>
  <c r="AM708" i="16"/>
  <c r="AL710" i="16"/>
  <c r="AN710" i="16"/>
  <c r="AM710" i="16"/>
  <c r="AL712" i="16"/>
  <c r="AN712" i="16"/>
  <c r="AM712" i="16"/>
  <c r="AL714" i="16"/>
  <c r="AN714" i="16"/>
  <c r="AM714" i="16"/>
  <c r="AL716" i="16"/>
  <c r="AN716" i="16"/>
  <c r="AM716" i="16"/>
  <c r="AL718" i="16"/>
  <c r="AN718" i="16"/>
  <c r="AM718" i="16"/>
  <c r="AL720" i="16"/>
  <c r="AN720" i="16"/>
  <c r="AM720" i="16"/>
  <c r="AL722" i="16"/>
  <c r="AN722" i="16"/>
  <c r="AM722" i="16"/>
  <c r="AL724" i="16"/>
  <c r="AN724" i="16"/>
  <c r="AM724" i="16"/>
  <c r="AL726" i="16"/>
  <c r="AN726" i="16"/>
  <c r="AM726" i="16"/>
  <c r="AL728" i="16"/>
  <c r="AN728" i="16"/>
  <c r="AM728" i="16"/>
  <c r="AL730" i="16"/>
  <c r="AN730" i="16"/>
  <c r="AM730" i="16"/>
  <c r="AL732" i="16"/>
  <c r="AN732" i="16"/>
  <c r="AM732" i="16"/>
  <c r="AL734" i="16"/>
  <c r="AN734" i="16"/>
  <c r="AM734" i="16"/>
  <c r="AL736" i="16"/>
  <c r="AN736" i="16"/>
  <c r="AM736" i="16"/>
  <c r="AL738" i="16"/>
  <c r="AN738" i="16"/>
  <c r="AM738" i="16"/>
  <c r="AL740" i="16"/>
  <c r="AN740" i="16"/>
  <c r="AM740" i="16"/>
  <c r="AL742" i="16"/>
  <c r="AN742" i="16"/>
  <c r="AM742" i="16"/>
  <c r="AL744" i="16"/>
  <c r="AN744" i="16"/>
  <c r="AM744" i="16"/>
  <c r="AL746" i="16"/>
  <c r="AN746" i="16"/>
  <c r="AM746" i="16"/>
  <c r="AL748" i="16"/>
  <c r="AN748" i="16"/>
  <c r="AM748" i="16"/>
  <c r="AL750" i="16"/>
  <c r="AN750" i="16"/>
  <c r="AM750" i="16"/>
  <c r="AL752" i="16"/>
  <c r="AN752" i="16"/>
  <c r="AM752" i="16"/>
  <c r="AL754" i="16"/>
  <c r="AN754" i="16"/>
  <c r="AM754" i="16"/>
  <c r="AL756" i="16"/>
  <c r="AN756" i="16"/>
  <c r="AM756" i="16"/>
  <c r="AL758" i="16"/>
  <c r="AN758" i="16"/>
  <c r="AM758" i="16"/>
  <c r="AL760" i="16"/>
  <c r="AN760" i="16"/>
  <c r="AM760" i="16"/>
  <c r="AL762" i="16"/>
  <c r="AN762" i="16"/>
  <c r="AM762" i="16"/>
  <c r="AL764" i="16"/>
  <c r="AN764" i="16"/>
  <c r="AM764" i="16"/>
  <c r="AL766" i="16"/>
  <c r="AN766" i="16"/>
  <c r="AM766" i="16"/>
  <c r="AL768" i="16"/>
  <c r="AN768" i="16"/>
  <c r="AM768" i="16"/>
  <c r="AL770" i="16"/>
  <c r="AN770" i="16"/>
  <c r="AM770" i="16"/>
  <c r="AL790" i="16"/>
  <c r="AN790" i="16"/>
  <c r="AM790" i="16"/>
  <c r="AL792" i="16"/>
  <c r="AN792" i="16"/>
  <c r="AM792" i="16"/>
  <c r="AL794" i="16"/>
  <c r="AN794" i="16"/>
  <c r="AM794" i="16"/>
  <c r="AL796" i="16"/>
  <c r="AN796" i="16"/>
  <c r="AM796" i="16"/>
  <c r="AL798" i="16"/>
  <c r="AN798" i="16"/>
  <c r="AM798" i="16"/>
  <c r="AL800" i="16"/>
  <c r="AN800" i="16"/>
  <c r="AM800" i="16"/>
  <c r="AL802" i="16"/>
  <c r="AN802" i="16"/>
  <c r="AM802" i="16"/>
  <c r="AL804" i="16"/>
  <c r="AN804" i="16"/>
  <c r="AM804" i="16"/>
  <c r="AL806" i="16"/>
  <c r="AN806" i="16"/>
  <c r="AM806" i="16"/>
  <c r="AL808" i="16"/>
  <c r="AN808" i="16"/>
  <c r="AM808" i="16"/>
  <c r="AL810" i="16"/>
  <c r="AN810" i="16"/>
  <c r="AM810" i="16"/>
  <c r="AL812" i="16"/>
  <c r="AN812" i="16"/>
  <c r="AM812" i="16"/>
  <c r="AL814" i="16"/>
  <c r="AN814" i="16"/>
  <c r="AM814" i="16"/>
  <c r="AL816" i="16"/>
  <c r="AN816" i="16"/>
  <c r="AM816" i="16"/>
  <c r="AL818" i="16"/>
  <c r="AN818" i="16"/>
  <c r="AM818" i="16"/>
  <c r="AL26" i="16"/>
  <c r="AN26" i="16"/>
  <c r="AM26" i="16"/>
  <c r="AL31" i="16"/>
  <c r="AN31" i="16"/>
  <c r="AM31" i="16"/>
  <c r="AL41" i="16"/>
  <c r="AN41" i="16"/>
  <c r="AM41" i="16"/>
  <c r="AL57" i="16"/>
  <c r="AN57" i="16"/>
  <c r="AM57" i="16"/>
  <c r="AL128" i="16"/>
  <c r="AN128" i="16"/>
  <c r="AM128" i="16"/>
  <c r="AL150" i="16"/>
  <c r="AN150" i="16"/>
  <c r="AM150" i="16"/>
  <c r="AL161" i="16"/>
  <c r="AN161" i="16"/>
  <c r="AM161" i="16"/>
  <c r="AL171" i="16"/>
  <c r="AN171" i="16"/>
  <c r="AM171" i="16"/>
  <c r="AL212" i="16"/>
  <c r="AN212" i="16"/>
  <c r="AM212" i="16"/>
  <c r="AL13" i="16"/>
  <c r="AN13" i="16"/>
  <c r="AM13" i="16"/>
  <c r="AL37" i="16"/>
  <c r="AN37" i="16"/>
  <c r="AM37" i="16"/>
  <c r="AL43" i="16"/>
  <c r="AN43" i="16"/>
  <c r="AM43" i="16"/>
  <c r="AL126" i="16"/>
  <c r="AN126" i="16"/>
  <c r="AM126" i="16"/>
  <c r="AL159" i="16"/>
  <c r="AN159" i="16"/>
  <c r="AM159" i="16"/>
  <c r="AL172" i="16"/>
  <c r="AN172" i="16"/>
  <c r="AM172" i="16"/>
  <c r="AL199" i="16"/>
  <c r="AN199" i="16"/>
  <c r="AM199" i="16"/>
  <c r="AL208" i="16"/>
  <c r="AN208" i="16"/>
  <c r="AM208" i="16"/>
  <c r="AL216" i="16"/>
  <c r="AM216" i="16"/>
  <c r="AL776" i="16"/>
  <c r="AN776" i="16"/>
  <c r="AM776" i="16"/>
  <c r="AL782" i="16"/>
  <c r="AN782" i="16"/>
  <c r="AM782" i="16"/>
  <c r="AL7" i="16"/>
  <c r="AN7" i="16"/>
  <c r="AM7" i="16"/>
  <c r="AL9" i="16"/>
  <c r="AN9" i="16"/>
  <c r="AM9" i="16"/>
  <c r="AL14" i="16"/>
  <c r="AN14" i="16"/>
  <c r="AM14" i="16"/>
  <c r="AL16" i="16"/>
  <c r="AN16" i="16"/>
  <c r="AM16" i="16"/>
  <c r="AL18" i="16"/>
  <c r="AN18" i="16"/>
  <c r="AM18" i="16"/>
  <c r="AL23" i="16"/>
  <c r="AN23" i="16"/>
  <c r="AM23" i="16"/>
  <c r="AL25" i="16"/>
  <c r="AN25" i="16"/>
  <c r="AM25" i="16"/>
  <c r="AL30" i="16"/>
  <c r="AN30" i="16"/>
  <c r="AM30" i="16"/>
  <c r="AL34" i="16"/>
  <c r="AN34" i="16"/>
  <c r="AM34" i="16"/>
  <c r="AL39" i="16"/>
  <c r="AN39" i="16"/>
  <c r="AM39" i="16"/>
  <c r="AL45" i="16"/>
  <c r="AN45" i="16"/>
  <c r="AM45" i="16"/>
  <c r="AL47" i="16"/>
  <c r="AN47" i="16"/>
  <c r="AM47" i="16"/>
  <c r="AL49" i="16"/>
  <c r="AN49" i="16"/>
  <c r="AM49" i="16"/>
  <c r="AL51" i="16"/>
  <c r="AN51" i="16"/>
  <c r="AM51" i="16"/>
  <c r="AL54" i="16"/>
  <c r="AN54" i="16"/>
  <c r="AM54" i="16"/>
  <c r="AL58" i="16"/>
  <c r="AN58" i="16"/>
  <c r="AM58" i="16"/>
  <c r="AL60" i="16"/>
  <c r="AN60" i="16"/>
  <c r="AM60" i="16"/>
  <c r="AL62" i="16"/>
  <c r="AN62" i="16"/>
  <c r="AM62" i="16"/>
  <c r="AL65" i="16"/>
  <c r="AN65" i="16"/>
  <c r="AM65" i="16"/>
  <c r="AL67" i="16"/>
  <c r="AN67" i="16"/>
  <c r="AM67" i="16"/>
  <c r="AL71" i="16"/>
  <c r="AN71" i="16"/>
  <c r="AM71" i="16"/>
  <c r="AL76" i="16"/>
  <c r="AN76" i="16"/>
  <c r="AM76" i="16"/>
  <c r="AL79" i="16"/>
  <c r="AN79" i="16"/>
  <c r="AM79" i="16"/>
  <c r="AL82" i="16"/>
  <c r="AN82" i="16"/>
  <c r="AM82" i="16"/>
  <c r="AL86" i="16"/>
  <c r="AM86" i="16"/>
  <c r="AL88" i="16"/>
  <c r="AN88" i="16"/>
  <c r="AM88" i="16"/>
  <c r="AL90" i="16"/>
  <c r="AN90" i="16"/>
  <c r="AM90" i="16"/>
  <c r="AL92" i="16"/>
  <c r="AN92" i="16"/>
  <c r="AM92" i="16"/>
  <c r="AL96" i="16"/>
  <c r="AM96" i="16"/>
  <c r="AL98" i="16"/>
  <c r="AN98" i="16"/>
  <c r="AM98" i="16"/>
  <c r="AL101" i="16"/>
  <c r="AM101" i="16"/>
  <c r="AL103" i="16"/>
  <c r="AN103" i="16"/>
  <c r="AM103" i="16"/>
  <c r="AL108" i="16"/>
  <c r="AN108" i="16"/>
  <c r="AM108" i="16"/>
  <c r="AL111" i="16"/>
  <c r="AN111" i="16"/>
  <c r="AM111" i="16"/>
  <c r="AL113" i="16"/>
  <c r="AM113" i="16"/>
  <c r="AL115" i="16"/>
  <c r="AN115" i="16"/>
  <c r="AM115" i="16"/>
  <c r="AL118" i="16"/>
  <c r="AN118" i="16"/>
  <c r="AM118" i="16"/>
  <c r="AL121" i="16"/>
  <c r="AN121" i="16"/>
  <c r="AM121" i="16"/>
  <c r="AL129" i="16"/>
  <c r="AN129" i="16"/>
  <c r="AM129" i="16"/>
  <c r="AL131" i="16"/>
  <c r="AM131" i="16"/>
  <c r="AL134" i="16"/>
  <c r="AN134" i="16"/>
  <c r="AM134" i="16"/>
  <c r="AL138" i="16"/>
  <c r="AN138" i="16"/>
  <c r="AM138" i="16"/>
  <c r="AL140" i="16"/>
  <c r="AN140" i="16"/>
  <c r="AM140" i="16"/>
  <c r="AL146" i="16"/>
  <c r="AM146" i="16"/>
  <c r="AL148" i="16"/>
  <c r="AM148" i="16"/>
  <c r="AL151" i="16"/>
  <c r="AN151" i="16"/>
  <c r="AM151" i="16"/>
  <c r="AL157" i="16"/>
  <c r="AN157" i="16"/>
  <c r="AM157" i="16"/>
  <c r="AL160" i="16"/>
  <c r="AN160" i="16"/>
  <c r="AM160" i="16"/>
  <c r="AL164" i="16"/>
  <c r="AN164" i="16"/>
  <c r="AM164" i="16"/>
  <c r="AL168" i="16"/>
  <c r="AN168" i="16"/>
  <c r="AM168" i="16"/>
  <c r="AL174" i="16"/>
  <c r="AM174" i="16"/>
  <c r="AL176" i="16"/>
  <c r="AM176" i="16"/>
  <c r="AL178" i="16"/>
  <c r="AN178" i="16"/>
  <c r="AM178" i="16"/>
  <c r="AL180" i="16"/>
  <c r="AN180" i="16"/>
  <c r="AM180" i="16"/>
  <c r="AL182" i="16"/>
  <c r="AN182" i="16"/>
  <c r="AM182" i="16"/>
  <c r="AL184" i="16"/>
  <c r="AM184" i="16"/>
  <c r="AL186" i="16"/>
  <c r="AN186" i="16"/>
  <c r="AM186" i="16"/>
  <c r="AL191" i="16"/>
  <c r="AN191" i="16"/>
  <c r="AM191" i="16"/>
  <c r="AL193" i="16"/>
  <c r="AN193" i="16"/>
  <c r="AM193" i="16"/>
  <c r="AL196" i="16"/>
  <c r="AN196" i="16"/>
  <c r="AM196" i="16"/>
  <c r="AL204" i="16"/>
  <c r="AN204" i="16"/>
  <c r="AM204" i="16"/>
  <c r="AL206" i="16"/>
  <c r="AN206" i="16"/>
  <c r="AM206" i="16"/>
  <c r="AL210" i="16"/>
  <c r="AM210" i="16"/>
  <c r="AL218" i="16"/>
  <c r="AM218" i="16"/>
  <c r="AL220" i="16"/>
  <c r="AN220" i="16"/>
  <c r="AM220" i="16"/>
  <c r="AL223" i="16"/>
  <c r="AN223" i="16"/>
  <c r="AM223" i="16"/>
  <c r="AL225" i="16"/>
  <c r="AM225" i="16"/>
  <c r="AL229" i="16"/>
  <c r="AN229" i="16"/>
  <c r="AM229" i="16"/>
  <c r="AL231" i="16"/>
  <c r="AN231" i="16"/>
  <c r="AM231" i="16"/>
  <c r="AL234" i="16"/>
  <c r="AM234" i="16"/>
  <c r="AL237" i="16"/>
  <c r="AM237" i="16"/>
  <c r="AL241" i="16"/>
  <c r="AN241" i="16"/>
  <c r="AM241" i="16"/>
  <c r="AL530" i="16"/>
  <c r="AM530" i="16"/>
  <c r="AL771" i="16"/>
  <c r="AM771" i="16"/>
  <c r="AL773" i="16"/>
  <c r="AN773" i="16"/>
  <c r="AM773" i="16"/>
  <c r="AL777" i="16"/>
  <c r="AN777" i="16"/>
  <c r="AM777" i="16"/>
  <c r="AL779" i="16"/>
  <c r="AN779" i="16"/>
  <c r="AM779" i="16"/>
  <c r="AL784" i="16"/>
  <c r="AN784" i="16"/>
  <c r="AM784" i="16"/>
  <c r="AL19" i="16"/>
  <c r="AN19" i="16"/>
  <c r="AM19" i="16"/>
  <c r="AL22" i="16"/>
  <c r="AN22" i="16"/>
  <c r="AM22" i="16"/>
  <c r="AL36" i="16"/>
  <c r="AN36" i="16"/>
  <c r="AM36" i="16"/>
  <c r="AL55" i="16"/>
  <c r="AN55" i="16"/>
  <c r="AM55" i="16"/>
  <c r="AL68" i="16"/>
  <c r="AN68" i="16"/>
  <c r="AM68" i="16"/>
  <c r="AL72" i="16"/>
  <c r="AN72" i="16"/>
  <c r="AM72" i="16"/>
  <c r="AL75" i="16"/>
  <c r="AN75" i="16"/>
  <c r="AM75" i="16"/>
  <c r="AL81" i="16"/>
  <c r="AN81" i="16"/>
  <c r="AM81" i="16"/>
  <c r="AL84" i="16"/>
  <c r="AM84" i="16"/>
  <c r="AL95" i="16"/>
  <c r="AM95" i="16"/>
  <c r="AL104" i="16"/>
  <c r="AM104" i="16"/>
  <c r="AL107" i="16"/>
  <c r="AN107" i="16"/>
  <c r="AM107" i="16"/>
  <c r="AL120" i="16"/>
  <c r="AN120" i="16"/>
  <c r="AM120" i="16"/>
  <c r="AL125" i="16"/>
  <c r="AN125" i="16"/>
  <c r="AM125" i="16"/>
  <c r="AL135" i="16"/>
  <c r="AN135" i="16"/>
  <c r="AM135" i="16"/>
  <c r="AL141" i="16"/>
  <c r="AN141" i="16"/>
  <c r="AM141" i="16"/>
  <c r="AL145" i="16"/>
  <c r="AN145" i="16"/>
  <c r="AM145" i="16"/>
  <c r="AL154" i="16"/>
  <c r="AN154" i="16"/>
  <c r="AM154" i="16"/>
  <c r="AL165" i="16"/>
  <c r="AN165" i="16"/>
  <c r="AM165" i="16"/>
  <c r="AL187" i="16"/>
  <c r="AM187" i="16"/>
  <c r="AL195" i="16"/>
  <c r="AN195" i="16"/>
  <c r="AM195" i="16"/>
  <c r="AL201" i="16"/>
  <c r="AN201" i="16"/>
  <c r="AM201" i="16"/>
  <c r="AL209" i="16"/>
  <c r="AN209" i="16"/>
  <c r="AM209" i="16"/>
  <c r="AL214" i="16"/>
  <c r="AN214" i="16"/>
  <c r="AM214" i="16"/>
  <c r="AL222" i="16"/>
  <c r="AN222" i="16"/>
  <c r="AM222" i="16"/>
  <c r="AL228" i="16"/>
  <c r="AN228" i="16"/>
  <c r="AM228" i="16"/>
  <c r="AL238" i="16"/>
  <c r="AN238" i="16"/>
  <c r="AM238" i="16"/>
  <c r="AL242" i="16"/>
  <c r="AN242" i="16"/>
  <c r="AM242" i="16"/>
  <c r="AL786" i="16"/>
  <c r="AN786" i="16"/>
  <c r="AM786" i="16"/>
  <c r="U767" i="16"/>
  <c r="U620" i="16"/>
  <c r="U589" i="16"/>
  <c r="U583" i="16"/>
  <c r="AY826" i="26" l="1"/>
  <c r="AY820" i="26"/>
  <c r="BG826" i="26"/>
  <c r="BG820" i="26"/>
  <c r="BH17" i="26"/>
  <c r="AX827" i="26"/>
  <c r="AV827" i="26"/>
  <c r="U494" i="16"/>
  <c r="U591" i="16"/>
  <c r="U482" i="16"/>
  <c r="U590" i="16"/>
  <c r="U464" i="16"/>
  <c r="U605" i="16"/>
  <c r="U554" i="16"/>
  <c r="AH788" i="16"/>
  <c r="AV788" i="16"/>
  <c r="AH787" i="16"/>
  <c r="AV787" i="16"/>
  <c r="AH780" i="16"/>
  <c r="AV780" i="16"/>
  <c r="AJ827" i="16"/>
  <c r="CV824" i="16"/>
  <c r="BL825" i="16"/>
  <c r="BR819" i="16"/>
  <c r="DB824" i="16" s="1"/>
  <c r="DB825" i="16" s="1"/>
  <c r="BR824" i="16"/>
  <c r="CV825" i="16"/>
  <c r="DH133" i="16"/>
  <c r="DH105" i="16"/>
  <c r="DH89" i="16"/>
  <c r="DH85" i="16"/>
  <c r="DH69" i="16"/>
  <c r="DH53" i="16"/>
  <c r="DH33" i="16"/>
  <c r="DH233" i="16"/>
  <c r="DH117" i="16"/>
  <c r="DH769" i="16"/>
  <c r="DH761" i="16"/>
  <c r="DH757" i="16"/>
  <c r="DH753" i="16"/>
  <c r="DH745" i="16"/>
  <c r="DH741" i="16"/>
  <c r="DH737" i="16"/>
  <c r="DH729" i="16"/>
  <c r="DH725" i="16"/>
  <c r="DH721" i="16"/>
  <c r="DH713" i="16"/>
  <c r="DH709" i="16"/>
  <c r="DH705" i="16"/>
  <c r="DH697" i="16"/>
  <c r="DH693" i="16"/>
  <c r="DH689" i="16"/>
  <c r="DH681" i="16"/>
  <c r="DH677" i="16"/>
  <c r="DH673" i="16"/>
  <c r="DH665" i="16"/>
  <c r="DH661" i="16"/>
  <c r="DH657" i="16"/>
  <c r="DH649" i="16"/>
  <c r="DH645" i="16"/>
  <c r="DH641" i="16"/>
  <c r="DH633" i="16"/>
  <c r="DH629" i="16"/>
  <c r="DH625" i="16"/>
  <c r="DH617" i="16"/>
  <c r="DH613" i="16"/>
  <c r="DH609" i="16"/>
  <c r="DH601" i="16"/>
  <c r="DH597" i="16"/>
  <c r="DH593" i="16"/>
  <c r="DH585" i="16"/>
  <c r="DH581" i="16"/>
  <c r="DH577" i="16"/>
  <c r="DH569" i="16"/>
  <c r="DH197" i="16"/>
  <c r="DH21" i="16"/>
  <c r="DH97" i="16"/>
  <c r="DH817" i="16"/>
  <c r="DH805" i="16"/>
  <c r="DH242" i="16"/>
  <c r="DH228" i="16"/>
  <c r="DH214" i="16"/>
  <c r="DH187" i="16"/>
  <c r="DH154" i="16"/>
  <c r="DH107" i="16"/>
  <c r="DH95" i="16"/>
  <c r="DH72" i="16"/>
  <c r="DH55" i="16"/>
  <c r="DH22" i="16"/>
  <c r="DH784" i="16"/>
  <c r="DH771" i="16"/>
  <c r="DH234" i="16"/>
  <c r="DH223" i="16"/>
  <c r="DH218" i="16"/>
  <c r="DH206" i="16"/>
  <c r="DH196" i="16"/>
  <c r="DH191" i="16"/>
  <c r="DH184" i="16"/>
  <c r="DH180" i="16"/>
  <c r="DH176" i="16"/>
  <c r="DH168" i="16"/>
  <c r="DH160" i="16"/>
  <c r="DH151" i="16"/>
  <c r="DH146" i="16"/>
  <c r="DH138" i="16"/>
  <c r="DH131" i="16"/>
  <c r="DH115" i="16"/>
  <c r="DH111" i="16"/>
  <c r="DH103" i="16"/>
  <c r="DH98" i="16"/>
  <c r="DH92" i="16"/>
  <c r="DH88" i="16"/>
  <c r="DH82" i="16"/>
  <c r="DH76" i="16"/>
  <c r="DH62" i="16"/>
  <c r="DH58" i="16"/>
  <c r="DH47" i="16"/>
  <c r="DH39" i="16"/>
  <c r="DH30" i="16"/>
  <c r="DH23" i="16"/>
  <c r="DH782" i="16"/>
  <c r="DH216" i="16"/>
  <c r="DH199" i="16"/>
  <c r="DH159" i="16"/>
  <c r="DH43" i="16"/>
  <c r="DH13" i="16"/>
  <c r="DH171" i="16"/>
  <c r="DH150" i="16"/>
  <c r="DH31" i="16"/>
  <c r="DH818" i="16"/>
  <c r="DH814" i="16"/>
  <c r="DH810" i="16"/>
  <c r="DH806" i="16"/>
  <c r="DH802" i="16"/>
  <c r="DH798" i="16"/>
  <c r="DH794" i="16"/>
  <c r="DH790" i="16"/>
  <c r="DH768" i="16"/>
  <c r="DH764" i="16"/>
  <c r="DH760" i="16"/>
  <c r="DH756" i="16"/>
  <c r="DH752" i="16"/>
  <c r="DH748" i="16"/>
  <c r="DH744" i="16"/>
  <c r="DH740" i="16"/>
  <c r="DH736" i="16"/>
  <c r="DH732" i="16"/>
  <c r="DH728" i="16"/>
  <c r="DH724" i="16"/>
  <c r="DH720" i="16"/>
  <c r="DH716" i="16"/>
  <c r="DH712" i="16"/>
  <c r="DH708" i="16"/>
  <c r="DH704" i="16"/>
  <c r="DH700" i="16"/>
  <c r="DH696" i="16"/>
  <c r="DH692" i="16"/>
  <c r="DH688" i="16"/>
  <c r="DH684" i="16"/>
  <c r="DH680" i="16"/>
  <c r="DH676" i="16"/>
  <c r="DH672" i="16"/>
  <c r="DH668" i="16"/>
  <c r="DH664" i="16"/>
  <c r="DH660" i="16"/>
  <c r="DH656" i="16"/>
  <c r="DH652" i="16"/>
  <c r="DH648" i="16"/>
  <c r="DH644" i="16"/>
  <c r="DH640" i="16"/>
  <c r="DH636" i="16"/>
  <c r="DH632" i="16"/>
  <c r="DH628" i="16"/>
  <c r="DH624" i="16"/>
  <c r="DH620" i="16"/>
  <c r="DH616" i="16"/>
  <c r="DH612" i="16"/>
  <c r="DH608" i="16"/>
  <c r="DH604" i="16"/>
  <c r="DH600" i="16"/>
  <c r="DH596" i="16"/>
  <c r="DH592" i="16"/>
  <c r="DH588" i="16"/>
  <c r="DH584" i="16"/>
  <c r="DH580" i="16"/>
  <c r="DH576" i="16"/>
  <c r="DH572" i="16"/>
  <c r="DH568" i="16"/>
  <c r="DH563" i="16"/>
  <c r="DH559" i="16"/>
  <c r="DH555" i="16"/>
  <c r="DH551" i="16"/>
  <c r="DH547" i="16"/>
  <c r="DH543" i="16"/>
  <c r="DH539" i="16"/>
  <c r="DH535" i="16"/>
  <c r="DH531" i="16"/>
  <c r="DH526" i="16"/>
  <c r="DH522" i="16"/>
  <c r="DH213" i="16"/>
  <c r="DH149" i="16"/>
  <c r="DH73" i="16"/>
  <c r="DH809" i="16"/>
  <c r="DH793" i="16"/>
  <c r="DH521" i="16"/>
  <c r="AG819" i="16"/>
  <c r="AG824" i="16"/>
  <c r="DH177" i="16"/>
  <c r="BK113" i="16"/>
  <c r="CU113" i="16"/>
  <c r="CT113" i="16"/>
  <c r="BK42" i="16"/>
  <c r="CU42" i="16"/>
  <c r="CT42" i="16"/>
  <c r="BK137" i="16"/>
  <c r="CT137" i="16"/>
  <c r="CU137" i="16"/>
  <c r="AJ824" i="16"/>
  <c r="AJ819" i="16"/>
  <c r="DH205" i="16"/>
  <c r="DH781" i="16"/>
  <c r="DH813" i="16"/>
  <c r="DH141" i="16"/>
  <c r="DH125" i="16"/>
  <c r="DH16" i="16"/>
  <c r="DH9" i="16"/>
  <c r="DH509" i="16"/>
  <c r="DH493" i="16"/>
  <c r="DH477" i="16"/>
  <c r="DH461" i="16"/>
  <c r="DH445" i="16"/>
  <c r="DH429" i="16"/>
  <c r="DH413" i="16"/>
  <c r="DH397" i="16"/>
  <c r="DH381" i="16"/>
  <c r="DH365" i="16"/>
  <c r="DH349" i="16"/>
  <c r="DH333" i="16"/>
  <c r="DH317" i="16"/>
  <c r="DH301" i="16"/>
  <c r="DH285" i="16"/>
  <c r="DH269" i="16"/>
  <c r="DH253" i="16"/>
  <c r="BK83" i="16"/>
  <c r="CU83" i="16"/>
  <c r="CT83" i="16"/>
  <c r="DH209" i="16"/>
  <c r="DH165" i="16"/>
  <c r="DH65" i="16"/>
  <c r="DH49" i="16"/>
  <c r="DH565" i="16"/>
  <c r="DH549" i="16"/>
  <c r="DH533" i="16"/>
  <c r="DH106" i="16"/>
  <c r="DH775" i="16"/>
  <c r="DH158" i="16"/>
  <c r="DH102" i="16"/>
  <c r="DH66" i="16"/>
  <c r="DH50" i="16"/>
  <c r="DH44" i="16"/>
  <c r="DH767" i="16"/>
  <c r="DH743" i="16"/>
  <c r="DH715" i="16"/>
  <c r="DH691" i="16"/>
  <c r="DH667" i="16"/>
  <c r="DH643" i="16"/>
  <c r="DH611" i="16"/>
  <c r="DH587" i="16"/>
  <c r="DH550" i="16"/>
  <c r="DH516" i="16"/>
  <c r="DH484" i="16"/>
  <c r="DH460" i="16"/>
  <c r="DH428" i="16"/>
  <c r="DH404" i="16"/>
  <c r="DH372" i="16"/>
  <c r="DH332" i="16"/>
  <c r="DH304" i="16"/>
  <c r="DH288" i="16"/>
  <c r="DH217" i="16"/>
  <c r="DH789" i="16"/>
  <c r="DH181" i="16"/>
  <c r="BK108" i="16"/>
  <c r="CU108" i="16"/>
  <c r="CT108" i="16"/>
  <c r="BK10" i="16"/>
  <c r="CU10" i="16"/>
  <c r="CT10" i="16"/>
  <c r="DH786" i="16"/>
  <c r="DH238" i="16"/>
  <c r="DH222" i="16"/>
  <c r="DH195" i="16"/>
  <c r="DH135" i="16"/>
  <c r="DH120" i="16"/>
  <c r="DH104" i="16"/>
  <c r="DH84" i="16"/>
  <c r="DH75" i="16"/>
  <c r="DH68" i="16"/>
  <c r="DH36" i="16"/>
  <c r="DH19" i="16"/>
  <c r="DH779" i="16"/>
  <c r="DH530" i="16"/>
  <c r="DH231" i="16"/>
  <c r="DH220" i="16"/>
  <c r="DH210" i="16"/>
  <c r="DH204" i="16"/>
  <c r="DH186" i="16"/>
  <c r="DH182" i="16"/>
  <c r="DH178" i="16"/>
  <c r="DH174" i="16"/>
  <c r="DH164" i="16"/>
  <c r="DH148" i="16"/>
  <c r="DH140" i="16"/>
  <c r="DH134" i="16"/>
  <c r="DH118" i="16"/>
  <c r="DH96" i="16"/>
  <c r="DH86" i="16"/>
  <c r="DH79" i="16"/>
  <c r="DH71" i="16"/>
  <c r="DH60" i="16"/>
  <c r="DH54" i="16"/>
  <c r="DH34" i="16"/>
  <c r="DH18" i="16"/>
  <c r="DH14" i="16"/>
  <c r="DH7" i="16"/>
  <c r="DH776" i="16"/>
  <c r="DH208" i="16"/>
  <c r="DH172" i="16"/>
  <c r="DH126" i="16"/>
  <c r="DH212" i="16"/>
  <c r="DH128" i="16"/>
  <c r="DH26" i="16"/>
  <c r="DH816" i="16"/>
  <c r="DH812" i="16"/>
  <c r="DH808" i="16"/>
  <c r="DH804" i="16"/>
  <c r="DH800" i="16"/>
  <c r="DH796" i="16"/>
  <c r="DH792" i="16"/>
  <c r="DH770" i="16"/>
  <c r="DH766" i="16"/>
  <c r="DH762" i="16"/>
  <c r="DH758" i="16"/>
  <c r="DH754" i="16"/>
  <c r="DH750" i="16"/>
  <c r="DH746" i="16"/>
  <c r="DH742" i="16"/>
  <c r="DH738" i="16"/>
  <c r="DH734" i="16"/>
  <c r="DH730" i="16"/>
  <c r="DH726" i="16"/>
  <c r="DH722" i="16"/>
  <c r="DH718" i="16"/>
  <c r="DH714" i="16"/>
  <c r="DH710" i="16"/>
  <c r="DH706" i="16"/>
  <c r="DH702" i="16"/>
  <c r="DH698" i="16"/>
  <c r="DH694" i="16"/>
  <c r="DH690" i="16"/>
  <c r="DH686" i="16"/>
  <c r="DH682" i="16"/>
  <c r="DH678" i="16"/>
  <c r="DH674" i="16"/>
  <c r="DH670" i="16"/>
  <c r="DH666" i="16"/>
  <c r="DH662" i="16"/>
  <c r="DH658" i="16"/>
  <c r="DH654" i="16"/>
  <c r="DH650" i="16"/>
  <c r="DH646" i="16"/>
  <c r="DH642" i="16"/>
  <c r="DH638" i="16"/>
  <c r="DH634" i="16"/>
  <c r="DH630" i="16"/>
  <c r="DH626" i="16"/>
  <c r="DH622" i="16"/>
  <c r="DH618" i="16"/>
  <c r="DH614" i="16"/>
  <c r="DH610" i="16"/>
  <c r="DH606" i="16"/>
  <c r="DH602" i="16"/>
  <c r="DH598" i="16"/>
  <c r="DH594" i="16"/>
  <c r="DH590" i="16"/>
  <c r="DH586" i="16"/>
  <c r="DH582" i="16"/>
  <c r="DH578" i="16"/>
  <c r="DH574" i="16"/>
  <c r="DH570" i="16"/>
  <c r="DH528" i="16"/>
  <c r="DH524" i="16"/>
  <c r="DH519" i="16"/>
  <c r="DH515" i="16"/>
  <c r="DH511" i="16"/>
  <c r="DH507" i="16"/>
  <c r="DH503" i="16"/>
  <c r="DH499" i="16"/>
  <c r="DH495" i="16"/>
  <c r="DH491" i="16"/>
  <c r="DH487" i="16"/>
  <c r="DH483" i="16"/>
  <c r="DH479" i="16"/>
  <c r="DH475" i="16"/>
  <c r="DH471" i="16"/>
  <c r="DH467" i="16"/>
  <c r="DH463" i="16"/>
  <c r="DH459" i="16"/>
  <c r="DH455" i="16"/>
  <c r="DH451" i="16"/>
  <c r="DH447" i="16"/>
  <c r="DH443" i="16"/>
  <c r="DH439" i="16"/>
  <c r="DH435" i="16"/>
  <c r="DH431" i="16"/>
  <c r="DH427" i="16"/>
  <c r="DH423" i="16"/>
  <c r="DH419" i="16"/>
  <c r="DH415" i="16"/>
  <c r="DH411" i="16"/>
  <c r="DH407" i="16"/>
  <c r="DH403" i="16"/>
  <c r="DH399" i="16"/>
  <c r="DH395" i="16"/>
  <c r="DH391" i="16"/>
  <c r="DH387" i="16"/>
  <c r="DH383" i="16"/>
  <c r="DH379" i="16"/>
  <c r="DH375" i="16"/>
  <c r="DH371" i="16"/>
  <c r="DH367" i="16"/>
  <c r="DH363" i="16"/>
  <c r="DH359" i="16"/>
  <c r="DH355" i="16"/>
  <c r="DH351" i="16"/>
  <c r="DH347" i="16"/>
  <c r="DH343" i="16"/>
  <c r="DH339" i="16"/>
  <c r="DH335" i="16"/>
  <c r="DH331" i="16"/>
  <c r="DH327" i="16"/>
  <c r="DH323" i="16"/>
  <c r="DH319" i="16"/>
  <c r="DH315" i="16"/>
  <c r="DH311" i="16"/>
  <c r="DH307" i="16"/>
  <c r="DH303" i="16"/>
  <c r="DH299" i="16"/>
  <c r="DH295" i="16"/>
  <c r="DH291" i="16"/>
  <c r="DH287" i="16"/>
  <c r="DH283" i="16"/>
  <c r="DH279" i="16"/>
  <c r="DH275" i="16"/>
  <c r="DH271" i="16"/>
  <c r="DH267" i="16"/>
  <c r="DH263" i="16"/>
  <c r="DH259" i="16"/>
  <c r="DH255" i="16"/>
  <c r="DH251" i="16"/>
  <c r="DH247" i="16"/>
  <c r="DH243" i="16"/>
  <c r="DH153" i="16"/>
  <c r="DH801" i="16"/>
  <c r="DH529" i="16"/>
  <c r="DH236" i="16"/>
  <c r="DH203" i="16"/>
  <c r="DH156" i="16"/>
  <c r="DH142" i="16"/>
  <c r="DH132" i="16"/>
  <c r="DH110" i="16"/>
  <c r="DH99" i="16"/>
  <c r="DH74" i="16"/>
  <c r="DH63" i="16"/>
  <c r="DH32" i="16"/>
  <c r="DH778" i="16"/>
  <c r="DH772" i="16"/>
  <c r="DH520" i="16"/>
  <c r="DH235" i="16"/>
  <c r="DH230" i="16"/>
  <c r="DH224" i="16"/>
  <c r="DH219" i="16"/>
  <c r="DH207" i="16"/>
  <c r="DH202" i="16"/>
  <c r="DH192" i="16"/>
  <c r="DH163" i="16"/>
  <c r="DH152" i="16"/>
  <c r="DH147" i="16"/>
  <c r="DH139" i="16"/>
  <c r="DH122" i="16"/>
  <c r="DH116" i="16"/>
  <c r="DH112" i="16"/>
  <c r="DH100" i="16"/>
  <c r="DH64" i="16"/>
  <c r="DH59" i="16"/>
  <c r="DH48" i="16"/>
  <c r="DH24" i="16"/>
  <c r="DH200" i="16"/>
  <c r="DH162" i="16"/>
  <c r="DH28" i="16"/>
  <c r="DH155" i="16"/>
  <c r="DH123" i="16"/>
  <c r="DH35" i="16"/>
  <c r="DH12" i="16"/>
  <c r="DH815" i="16"/>
  <c r="DH811" i="16"/>
  <c r="DH807" i="16"/>
  <c r="DH803" i="16"/>
  <c r="DH799" i="16"/>
  <c r="DH795" i="16"/>
  <c r="DH791" i="16"/>
  <c r="DH564" i="16"/>
  <c r="DH560" i="16"/>
  <c r="DH556" i="16"/>
  <c r="DH552" i="16"/>
  <c r="DH548" i="16"/>
  <c r="DH544" i="16"/>
  <c r="DH540" i="16"/>
  <c r="DH536" i="16"/>
  <c r="DH532" i="16"/>
  <c r="DH527" i="16"/>
  <c r="DH523" i="16"/>
  <c r="DH518" i="16"/>
  <c r="DH514" i="16"/>
  <c r="DH510" i="16"/>
  <c r="DH506" i="16"/>
  <c r="DH502" i="16"/>
  <c r="DH498" i="16"/>
  <c r="DH494" i="16"/>
  <c r="DH490" i="16"/>
  <c r="DH486" i="16"/>
  <c r="DH482" i="16"/>
  <c r="DH478" i="16"/>
  <c r="DH474" i="16"/>
  <c r="DH470" i="16"/>
  <c r="DH466" i="16"/>
  <c r="DH462" i="16"/>
  <c r="DH458" i="16"/>
  <c r="DH454" i="16"/>
  <c r="DH450" i="16"/>
  <c r="DH446" i="16"/>
  <c r="DH442" i="16"/>
  <c r="DH438" i="16"/>
  <c r="DH434" i="16"/>
  <c r="DH430" i="16"/>
  <c r="DH426" i="16"/>
  <c r="DH422" i="16"/>
  <c r="DH418" i="16"/>
  <c r="DH414" i="16"/>
  <c r="DH410" i="16"/>
  <c r="DH402" i="16"/>
  <c r="DH398" i="16"/>
  <c r="DH394" i="16"/>
  <c r="DH390" i="16"/>
  <c r="DH386" i="16"/>
  <c r="DH382" i="16"/>
  <c r="DH378" i="16"/>
  <c r="DH374" i="16"/>
  <c r="DH370" i="16"/>
  <c r="DH366" i="16"/>
  <c r="DH362" i="16"/>
  <c r="DH358" i="16"/>
  <c r="DH354" i="16"/>
  <c r="DH350" i="16"/>
  <c r="DH346" i="16"/>
  <c r="DH342" i="16"/>
  <c r="DH338" i="16"/>
  <c r="DH334" i="16"/>
  <c r="DH330" i="16"/>
  <c r="DH326" i="16"/>
  <c r="DH322" i="16"/>
  <c r="DH318" i="16"/>
  <c r="DH314" i="16"/>
  <c r="DH310" i="16"/>
  <c r="DH306" i="16"/>
  <c r="DH302" i="16"/>
  <c r="DH298" i="16"/>
  <c r="DH294" i="16"/>
  <c r="DH290" i="16"/>
  <c r="DH286" i="16"/>
  <c r="DH282" i="16"/>
  <c r="DH278" i="16"/>
  <c r="DH274" i="16"/>
  <c r="DH270" i="16"/>
  <c r="DH266" i="16"/>
  <c r="DH262" i="16"/>
  <c r="DH258" i="16"/>
  <c r="DH254" i="16"/>
  <c r="DH250" i="16"/>
  <c r="DH246" i="16"/>
  <c r="DH188" i="16"/>
  <c r="DH239" i="16"/>
  <c r="DH136" i="16"/>
  <c r="DH94" i="16"/>
  <c r="DH783" i="16"/>
  <c r="DH240" i="16"/>
  <c r="DH194" i="16"/>
  <c r="DH183" i="16"/>
  <c r="DH166" i="16"/>
  <c r="DH143" i="16"/>
  <c r="DH114" i="16"/>
  <c r="DH80" i="16"/>
  <c r="DH46" i="16"/>
  <c r="DH27" i="16"/>
  <c r="DH198" i="16"/>
  <c r="DH11" i="16"/>
  <c r="DH144" i="16"/>
  <c r="DH774" i="16"/>
  <c r="DH759" i="16"/>
  <c r="DH747" i="16"/>
  <c r="DH735" i="16"/>
  <c r="DH723" i="16"/>
  <c r="DH711" i="16"/>
  <c r="DH699" i="16"/>
  <c r="DH687" i="16"/>
  <c r="DH675" i="16"/>
  <c r="DH663" i="16"/>
  <c r="DH651" i="16"/>
  <c r="DH639" i="16"/>
  <c r="DH627" i="16"/>
  <c r="DH619" i="16"/>
  <c r="DH607" i="16"/>
  <c r="DH595" i="16"/>
  <c r="DH579" i="16"/>
  <c r="DH566" i="16"/>
  <c r="DH554" i="16"/>
  <c r="DH546" i="16"/>
  <c r="DH538" i="16"/>
  <c r="DH508" i="16"/>
  <c r="DH500" i="16"/>
  <c r="DH492" i="16"/>
  <c r="DH480" i="16"/>
  <c r="DH468" i="16"/>
  <c r="DH456" i="16"/>
  <c r="DH448" i="16"/>
  <c r="DH436" i="16"/>
  <c r="DH424" i="16"/>
  <c r="DH412" i="16"/>
  <c r="DH400" i="16"/>
  <c r="DH392" i="16"/>
  <c r="DH376" i="16"/>
  <c r="DH364" i="16"/>
  <c r="DH352" i="16"/>
  <c r="DH344" i="16"/>
  <c r="DH336" i="16"/>
  <c r="DH324" i="16"/>
  <c r="DH312" i="16"/>
  <c r="DH300" i="16"/>
  <c r="DH292" i="16"/>
  <c r="DH280" i="16"/>
  <c r="DH268" i="16"/>
  <c r="DH256" i="16"/>
  <c r="DH248" i="16"/>
  <c r="DH201" i="16"/>
  <c r="DH81" i="16"/>
  <c r="DH777" i="16"/>
  <c r="DH241" i="16"/>
  <c r="DH229" i="16"/>
  <c r="DH121" i="16"/>
  <c r="DH57" i="16"/>
  <c r="DH517" i="16"/>
  <c r="DH513" i="16"/>
  <c r="DH505" i="16"/>
  <c r="DH501" i="16"/>
  <c r="DH497" i="16"/>
  <c r="DH489" i="16"/>
  <c r="DH485" i="16"/>
  <c r="DH481" i="16"/>
  <c r="DH473" i="16"/>
  <c r="DH469" i="16"/>
  <c r="DH465" i="16"/>
  <c r="DH457" i="16"/>
  <c r="DH453" i="16"/>
  <c r="DH449" i="16"/>
  <c r="DH441" i="16"/>
  <c r="DH437" i="16"/>
  <c r="DH433" i="16"/>
  <c r="DH425" i="16"/>
  <c r="DH421" i="16"/>
  <c r="DH417" i="16"/>
  <c r="DH409" i="16"/>
  <c r="DH405" i="16"/>
  <c r="DH401" i="16"/>
  <c r="DH393" i="16"/>
  <c r="DH389" i="16"/>
  <c r="DH385" i="16"/>
  <c r="DH377" i="16"/>
  <c r="DH373" i="16"/>
  <c r="DH369" i="16"/>
  <c r="DH361" i="16"/>
  <c r="DH357" i="16"/>
  <c r="DH353" i="16"/>
  <c r="DH345" i="16"/>
  <c r="DH341" i="16"/>
  <c r="DH337" i="16"/>
  <c r="DH329" i="16"/>
  <c r="DH325" i="16"/>
  <c r="DH321" i="16"/>
  <c r="DH313" i="16"/>
  <c r="DH309" i="16"/>
  <c r="DH305" i="16"/>
  <c r="DH297" i="16"/>
  <c r="DH293" i="16"/>
  <c r="DH289" i="16"/>
  <c r="DH281" i="16"/>
  <c r="DH277" i="16"/>
  <c r="DH273" i="16"/>
  <c r="DH265" i="16"/>
  <c r="DH261" i="16"/>
  <c r="DH257" i="16"/>
  <c r="DH249" i="16"/>
  <c r="DH245" i="16"/>
  <c r="DH227" i="16"/>
  <c r="DH167" i="16"/>
  <c r="DH124" i="16"/>
  <c r="DH78" i="16"/>
  <c r="DH52" i="16"/>
  <c r="DH567" i="16"/>
  <c r="DH232" i="16"/>
  <c r="DH190" i="16"/>
  <c r="DH175" i="16"/>
  <c r="DH119" i="16"/>
  <c r="DH91" i="16"/>
  <c r="DH56" i="16"/>
  <c r="DH38" i="16"/>
  <c r="DH15" i="16"/>
  <c r="DH215" i="16"/>
  <c r="DH40" i="16"/>
  <c r="DH170" i="16"/>
  <c r="DH763" i="16"/>
  <c r="DH755" i="16"/>
  <c r="DH739" i="16"/>
  <c r="DH727" i="16"/>
  <c r="DH719" i="16"/>
  <c r="DH707" i="16"/>
  <c r="DH695" i="16"/>
  <c r="DH683" i="16"/>
  <c r="DH671" i="16"/>
  <c r="DH659" i="16"/>
  <c r="DH647" i="16"/>
  <c r="DH635" i="16"/>
  <c r="DH623" i="16"/>
  <c r="DH615" i="16"/>
  <c r="DH603" i="16"/>
  <c r="DH591" i="16"/>
  <c r="DH583" i="16"/>
  <c r="DH571" i="16"/>
  <c r="DH562" i="16"/>
  <c r="DH542" i="16"/>
  <c r="DH534" i="16"/>
  <c r="DH512" i="16"/>
  <c r="DH496" i="16"/>
  <c r="DH488" i="16"/>
  <c r="DH476" i="16"/>
  <c r="DH464" i="16"/>
  <c r="DH452" i="16"/>
  <c r="DH440" i="16"/>
  <c r="DH432" i="16"/>
  <c r="DH420" i="16"/>
  <c r="DH408" i="16"/>
  <c r="DH396" i="16"/>
  <c r="DH384" i="16"/>
  <c r="DH380" i="16"/>
  <c r="DH368" i="16"/>
  <c r="DH356" i="16"/>
  <c r="DH340" i="16"/>
  <c r="DH328" i="16"/>
  <c r="DH320" i="16"/>
  <c r="DH308" i="16"/>
  <c r="DH296" i="16"/>
  <c r="DH284" i="16"/>
  <c r="DH272" i="16"/>
  <c r="DH264" i="16"/>
  <c r="DH252" i="16"/>
  <c r="BK406" i="16"/>
  <c r="CU406" i="16"/>
  <c r="CT406" i="16"/>
  <c r="CS406" i="16"/>
  <c r="BK51" i="16"/>
  <c r="CU51" i="16"/>
  <c r="CT51" i="16"/>
  <c r="BJ6" i="16"/>
  <c r="CU6" i="16"/>
  <c r="CT6" i="16"/>
  <c r="AB819" i="16"/>
  <c r="AF824" i="16"/>
  <c r="AF819" i="16"/>
  <c r="AK824" i="16"/>
  <c r="AK819" i="16"/>
  <c r="DH145" i="16"/>
  <c r="DH773" i="16"/>
  <c r="DH225" i="16"/>
  <c r="DH193" i="16"/>
  <c r="DH129" i="16"/>
  <c r="DH101" i="16"/>
  <c r="DH25" i="16"/>
  <c r="DH37" i="16"/>
  <c r="DH161" i="16"/>
  <c r="DH41" i="16"/>
  <c r="DH561" i="16"/>
  <c r="DH553" i="16"/>
  <c r="DH545" i="16"/>
  <c r="DH537" i="16"/>
  <c r="DH211" i="16"/>
  <c r="DH70" i="16"/>
  <c r="DH226" i="16"/>
  <c r="DH179" i="16"/>
  <c r="DH130" i="16"/>
  <c r="DH87" i="16"/>
  <c r="DH20" i="16"/>
  <c r="DH127" i="16"/>
  <c r="DH751" i="16"/>
  <c r="DH731" i="16"/>
  <c r="DH703" i="16"/>
  <c r="DH679" i="16"/>
  <c r="DH655" i="16"/>
  <c r="DH631" i="16"/>
  <c r="DH599" i="16"/>
  <c r="DH575" i="16"/>
  <c r="DH558" i="16"/>
  <c r="DH504" i="16"/>
  <c r="DH472" i="16"/>
  <c r="DH444" i="16"/>
  <c r="DH416" i="16"/>
  <c r="DH388" i="16"/>
  <c r="DH360" i="16"/>
  <c r="DH348" i="16"/>
  <c r="DH316" i="16"/>
  <c r="DH276" i="16"/>
  <c r="DH260" i="16"/>
  <c r="DH244" i="16"/>
  <c r="DH785" i="16"/>
  <c r="DH185" i="16"/>
  <c r="DH169" i="16"/>
  <c r="AO819" i="16"/>
  <c r="AO824" i="16"/>
  <c r="BK90" i="16"/>
  <c r="CU90" i="16"/>
  <c r="CT90" i="16"/>
  <c r="BK67" i="16"/>
  <c r="CU67" i="16"/>
  <c r="CT67" i="16"/>
  <c r="DH237" i="16"/>
  <c r="DH157" i="16"/>
  <c r="DH45" i="16"/>
  <c r="DH557" i="16"/>
  <c r="DH541" i="16"/>
  <c r="DH189" i="16"/>
  <c r="DH93" i="16"/>
  <c r="DH77" i="16"/>
  <c r="DH17" i="16"/>
  <c r="DH173" i="16"/>
  <c r="DH765" i="16"/>
  <c r="DH749" i="16"/>
  <c r="DH733" i="16"/>
  <c r="DH717" i="16"/>
  <c r="DH701" i="16"/>
  <c r="DH685" i="16"/>
  <c r="DH669" i="16"/>
  <c r="DH653" i="16"/>
  <c r="DH637" i="16"/>
  <c r="DH621" i="16"/>
  <c r="DH605" i="16"/>
  <c r="DH589" i="16"/>
  <c r="DH573" i="16"/>
  <c r="DH221" i="16"/>
  <c r="DH61" i="16"/>
  <c r="DH8" i="16"/>
  <c r="DH797" i="16"/>
  <c r="DH525" i="16"/>
  <c r="DH109" i="16"/>
  <c r="DH29" i="16"/>
  <c r="AN6" i="16"/>
  <c r="DM51" i="16"/>
  <c r="BJ108" i="16"/>
  <c r="DM137" i="16"/>
  <c r="BJ83" i="16"/>
  <c r="DM42" i="16"/>
  <c r="DM83" i="16"/>
  <c r="AL6" i="16"/>
  <c r="AL827" i="16"/>
  <c r="BJ42" i="16"/>
  <c r="AM6" i="16"/>
  <c r="AM827" i="16"/>
  <c r="AE6" i="16"/>
  <c r="DM6" i="16"/>
  <c r="DM108" i="16"/>
  <c r="DM10" i="16"/>
  <c r="BJ137" i="16"/>
  <c r="BJ10" i="16"/>
  <c r="BJ67" i="16"/>
  <c r="DM67" i="16"/>
  <c r="DM90" i="16"/>
  <c r="BJ90" i="16"/>
  <c r="BI406" i="16"/>
  <c r="DM406" i="16" s="1"/>
  <c r="BJ113" i="16"/>
  <c r="BJ406" i="16"/>
  <c r="DM113" i="16"/>
  <c r="BJ51" i="16"/>
  <c r="AN620" i="16"/>
  <c r="AN590" i="16"/>
  <c r="AN605" i="16"/>
  <c r="AN589" i="16"/>
  <c r="AN767" i="16"/>
  <c r="AN591" i="16"/>
  <c r="AN583" i="16"/>
  <c r="AN554" i="16"/>
  <c r="AN494" i="16"/>
  <c r="AN482" i="16"/>
  <c r="AN464" i="16"/>
  <c r="CF787" i="16"/>
  <c r="BX85" i="16"/>
  <c r="BX652" i="16"/>
  <c r="BX648" i="16"/>
  <c r="BX644" i="16"/>
  <c r="BX640" i="16"/>
  <c r="BX636" i="16"/>
  <c r="BX632" i="16"/>
  <c r="BX628" i="16"/>
  <c r="BX624" i="16"/>
  <c r="BX620" i="16"/>
  <c r="BX616" i="16"/>
  <c r="BX612" i="16"/>
  <c r="BX608" i="16"/>
  <c r="BX604" i="16"/>
  <c r="BX600" i="16"/>
  <c r="BX596" i="16"/>
  <c r="BX592" i="16"/>
  <c r="BX588" i="16"/>
  <c r="BX584" i="16"/>
  <c r="BX580" i="16"/>
  <c r="BX576" i="16"/>
  <c r="BX572" i="16"/>
  <c r="BX568" i="16"/>
  <c r="BX564" i="16"/>
  <c r="BX560" i="16"/>
  <c r="BX556" i="16"/>
  <c r="BX552" i="16"/>
  <c r="BX548" i="16"/>
  <c r="BX544" i="16"/>
  <c r="BX540" i="16"/>
  <c r="BX536" i="16"/>
  <c r="BX532" i="16"/>
  <c r="BX528" i="16"/>
  <c r="BX524" i="16"/>
  <c r="BX520" i="16"/>
  <c r="BX516" i="16"/>
  <c r="BX512" i="16"/>
  <c r="BX508" i="16"/>
  <c r="BX504" i="16"/>
  <c r="BX500" i="16"/>
  <c r="BX496" i="16"/>
  <c r="BX492" i="16"/>
  <c r="BX488" i="16"/>
  <c r="BX484" i="16"/>
  <c r="BX480" i="16"/>
  <c r="BX476" i="16"/>
  <c r="BX472" i="16"/>
  <c r="BX468" i="16"/>
  <c r="BX464" i="16"/>
  <c r="BX460" i="16"/>
  <c r="BX456" i="16"/>
  <c r="BX452" i="16"/>
  <c r="BX448" i="16"/>
  <c r="BX444" i="16"/>
  <c r="BX440" i="16"/>
  <c r="BX436" i="16"/>
  <c r="BX432" i="16"/>
  <c r="BX428" i="16"/>
  <c r="BX424" i="16"/>
  <c r="BX420" i="16"/>
  <c r="BX416" i="16"/>
  <c r="BX412" i="16"/>
  <c r="BX408" i="16"/>
  <c r="BX404" i="16"/>
  <c r="BX400" i="16"/>
  <c r="BX396" i="16"/>
  <c r="BX392" i="16"/>
  <c r="BX388" i="16"/>
  <c r="BX384" i="16"/>
  <c r="BX380" i="16"/>
  <c r="BX376" i="16"/>
  <c r="BX372" i="16"/>
  <c r="BX368" i="16"/>
  <c r="BX364" i="16"/>
  <c r="BX360" i="16"/>
  <c r="BX356" i="16"/>
  <c r="BX352" i="16"/>
  <c r="BX348" i="16"/>
  <c r="BX344" i="16"/>
  <c r="BX340" i="16"/>
  <c r="BX336" i="16"/>
  <c r="BX332" i="16"/>
  <c r="BX328" i="16"/>
  <c r="BX324" i="16"/>
  <c r="BX320" i="16"/>
  <c r="BX316" i="16"/>
  <c r="BX312" i="16"/>
  <c r="BX308" i="16"/>
  <c r="BX304" i="16"/>
  <c r="BX300" i="16"/>
  <c r="BX296" i="16"/>
  <c r="BX292" i="16"/>
  <c r="BX288" i="16"/>
  <c r="BX284" i="16"/>
  <c r="BX280" i="16"/>
  <c r="BX276" i="16"/>
  <c r="BX272" i="16"/>
  <c r="BX268" i="16"/>
  <c r="BX264" i="16"/>
  <c r="BX260" i="16"/>
  <c r="BX256" i="16"/>
  <c r="BX252" i="16"/>
  <c r="BX248" i="16"/>
  <c r="BX244" i="16"/>
  <c r="BX240" i="16"/>
  <c r="BX236" i="16"/>
  <c r="BX232" i="16"/>
  <c r="BX228" i="16"/>
  <c r="BX224" i="16"/>
  <c r="BX220" i="16"/>
  <c r="BX216" i="16"/>
  <c r="BX212" i="16"/>
  <c r="BX208" i="16"/>
  <c r="BX204" i="16"/>
  <c r="BX200" i="16"/>
  <c r="BX196" i="16"/>
  <c r="BX192" i="16"/>
  <c r="BX188" i="16"/>
  <c r="BX184" i="16"/>
  <c r="BX180" i="16"/>
  <c r="BX176" i="16"/>
  <c r="BX172" i="16"/>
  <c r="BX168" i="16"/>
  <c r="BX164" i="16"/>
  <c r="BX160" i="16"/>
  <c r="BX156" i="16"/>
  <c r="BX152" i="16"/>
  <c r="BX148" i="16"/>
  <c r="BX144" i="16"/>
  <c r="BX140" i="16"/>
  <c r="BX136" i="16"/>
  <c r="BX132" i="16"/>
  <c r="BX128" i="16"/>
  <c r="BX124" i="16"/>
  <c r="BX120" i="16"/>
  <c r="BX116" i="16"/>
  <c r="BX112" i="16"/>
  <c r="BX104" i="16"/>
  <c r="BX100" i="16"/>
  <c r="BX96" i="16"/>
  <c r="BX92" i="16"/>
  <c r="BX88" i="16"/>
  <c r="BX84" i="16"/>
  <c r="BX80" i="16"/>
  <c r="BX76" i="16"/>
  <c r="BX72" i="16"/>
  <c r="BX68" i="16"/>
  <c r="BX64" i="16"/>
  <c r="BX60" i="16"/>
  <c r="BX56" i="16"/>
  <c r="BX52" i="16"/>
  <c r="BX48" i="16"/>
  <c r="BX44" i="16"/>
  <c r="BX40" i="16"/>
  <c r="BX36" i="16"/>
  <c r="BX32" i="16"/>
  <c r="BX28" i="16"/>
  <c r="BX24" i="16"/>
  <c r="BX20" i="16"/>
  <c r="BX16" i="16"/>
  <c r="BX12" i="16"/>
  <c r="BX8" i="16"/>
  <c r="BX816" i="16"/>
  <c r="BX812" i="16"/>
  <c r="BX808" i="16"/>
  <c r="BX804" i="16"/>
  <c r="BX800" i="16"/>
  <c r="BX796" i="16"/>
  <c r="BX792" i="16"/>
  <c r="BX786" i="16"/>
  <c r="BX782" i="16"/>
  <c r="BX776" i="16"/>
  <c r="BX772" i="16"/>
  <c r="BX768" i="16"/>
  <c r="BX764" i="16"/>
  <c r="BX760" i="16"/>
  <c r="BX756" i="16"/>
  <c r="BX752" i="16"/>
  <c r="BX748" i="16"/>
  <c r="BX744" i="16"/>
  <c r="BX740" i="16"/>
  <c r="BX736" i="16"/>
  <c r="BX732" i="16"/>
  <c r="BX728" i="16"/>
  <c r="BX724" i="16"/>
  <c r="BX720" i="16"/>
  <c r="BX716" i="16"/>
  <c r="BX712" i="16"/>
  <c r="BX708" i="16"/>
  <c r="BX704" i="16"/>
  <c r="BX700" i="16"/>
  <c r="BX696" i="16"/>
  <c r="BX692" i="16"/>
  <c r="BX688" i="16"/>
  <c r="BX684" i="16"/>
  <c r="BX680" i="16"/>
  <c r="BX676" i="16"/>
  <c r="BX672" i="16"/>
  <c r="BX668" i="16"/>
  <c r="BX664" i="16"/>
  <c r="BX660" i="16"/>
  <c r="BX656" i="16"/>
  <c r="BX202" i="16"/>
  <c r="BX189" i="16"/>
  <c r="BX21" i="16"/>
  <c r="BX369" i="16"/>
  <c r="BX125" i="16"/>
  <c r="BX53" i="16"/>
  <c r="BX513" i="16"/>
  <c r="BX330" i="16"/>
  <c r="BX271" i="16"/>
  <c r="BX157" i="16"/>
  <c r="BX101" i="16"/>
  <c r="BX69" i="16"/>
  <c r="BX37" i="16"/>
  <c r="BX13" i="16"/>
  <c r="BX649" i="16"/>
  <c r="BX433" i="16"/>
  <c r="BX394" i="16"/>
  <c r="BX335" i="16"/>
  <c r="BX266" i="16"/>
  <c r="BX207" i="16"/>
  <c r="BX173" i="16"/>
  <c r="BX141" i="16"/>
  <c r="BX109" i="16"/>
  <c r="BX93" i="16"/>
  <c r="BX77" i="16"/>
  <c r="BX61" i="16"/>
  <c r="BX45" i="16"/>
  <c r="BX29" i="16"/>
  <c r="BX490" i="16"/>
  <c r="BX274" i="16"/>
  <c r="BX270" i="16"/>
  <c r="BX262" i="16"/>
  <c r="BX258" i="16"/>
  <c r="BX254" i="16"/>
  <c r="BX250" i="16"/>
  <c r="BX246" i="16"/>
  <c r="BX242" i="16"/>
  <c r="BX238" i="16"/>
  <c r="BX234" i="16"/>
  <c r="BX230" i="16"/>
  <c r="BX226" i="16"/>
  <c r="BX222" i="16"/>
  <c r="BX218" i="16"/>
  <c r="BX214" i="16"/>
  <c r="BX210" i="16"/>
  <c r="BX206" i="16"/>
  <c r="BX198" i="16"/>
  <c r="BX194" i="16"/>
  <c r="BX190" i="16"/>
  <c r="BX186" i="16"/>
  <c r="BX182" i="16"/>
  <c r="BX178" i="16"/>
  <c r="BX174" i="16"/>
  <c r="BX170" i="16"/>
  <c r="BX166" i="16"/>
  <c r="BX162" i="16"/>
  <c r="BX158" i="16"/>
  <c r="BX154" i="16"/>
  <c r="BX150" i="16"/>
  <c r="BX146" i="16"/>
  <c r="BX142" i="16"/>
  <c r="BX138" i="16"/>
  <c r="BX134" i="16"/>
  <c r="BX130" i="16"/>
  <c r="BX126" i="16"/>
  <c r="BX122" i="16"/>
  <c r="BX118" i="16"/>
  <c r="BX114" i="16"/>
  <c r="BX110" i="16"/>
  <c r="BX106" i="16"/>
  <c r="BX102" i="16"/>
  <c r="BX98" i="16"/>
  <c r="BX94" i="16"/>
  <c r="BX86" i="16"/>
  <c r="BX82" i="16"/>
  <c r="BX78" i="16"/>
  <c r="BX74" i="16"/>
  <c r="BX70" i="16"/>
  <c r="BX66" i="16"/>
  <c r="BX62" i="16"/>
  <c r="BX58" i="16"/>
  <c r="BX54" i="16"/>
  <c r="BX50" i="16"/>
  <c r="BX46" i="16"/>
  <c r="BX38" i="16"/>
  <c r="BX34" i="16"/>
  <c r="BX30" i="16"/>
  <c r="BX26" i="16"/>
  <c r="BX22" i="16"/>
  <c r="BX18" i="16"/>
  <c r="BX14" i="16"/>
  <c r="BX815" i="16"/>
  <c r="BX785" i="16"/>
  <c r="BX773" i="16"/>
  <c r="BX737" i="16"/>
  <c r="BX703" i="16"/>
  <c r="BX617" i="16"/>
  <c r="BX585" i="16"/>
  <c r="BX553" i="16"/>
  <c r="BX465" i="16"/>
  <c r="BX401" i="16"/>
  <c r="BX303" i="16"/>
  <c r="BX239" i="16"/>
  <c r="BX181" i="16"/>
  <c r="BX165" i="16"/>
  <c r="BX149" i="16"/>
  <c r="BX133" i="16"/>
  <c r="BX117" i="16"/>
  <c r="BX105" i="16"/>
  <c r="BX97" i="16"/>
  <c r="BX89" i="16"/>
  <c r="BX81" i="16"/>
  <c r="BX73" i="16"/>
  <c r="BX65" i="16"/>
  <c r="BX57" i="16"/>
  <c r="BX49" i="16"/>
  <c r="BX41" i="16"/>
  <c r="BX33" i="16"/>
  <c r="BX25" i="16"/>
  <c r="BX17" i="16"/>
  <c r="BX9" i="16"/>
  <c r="BX818" i="16"/>
  <c r="BX814" i="16"/>
  <c r="BX810" i="16"/>
  <c r="BX806" i="16"/>
  <c r="BX802" i="16"/>
  <c r="BX798" i="16"/>
  <c r="BX794" i="16"/>
  <c r="BX790" i="16"/>
  <c r="BX784" i="16"/>
  <c r="BX778" i="16"/>
  <c r="BX774" i="16"/>
  <c r="BX770" i="16"/>
  <c r="BX766" i="16"/>
  <c r="BX762" i="16"/>
  <c r="BX758" i="16"/>
  <c r="BX754" i="16"/>
  <c r="BX750" i="16"/>
  <c r="BX746" i="16"/>
  <c r="BX742" i="16"/>
  <c r="BX738" i="16"/>
  <c r="BX734" i="16"/>
  <c r="BX730" i="16"/>
  <c r="BX726" i="16"/>
  <c r="BX722" i="16"/>
  <c r="BX718" i="16"/>
  <c r="BX714" i="16"/>
  <c r="BX710" i="16"/>
  <c r="BX706" i="16"/>
  <c r="BX702" i="16"/>
  <c r="BX698" i="16"/>
  <c r="BX694" i="16"/>
  <c r="BX690" i="16"/>
  <c r="BX686" i="16"/>
  <c r="BX682" i="16"/>
  <c r="BX678" i="16"/>
  <c r="BX674" i="16"/>
  <c r="BX670" i="16"/>
  <c r="BX666" i="16"/>
  <c r="BX662" i="16"/>
  <c r="BX658" i="16"/>
  <c r="BX654" i="16"/>
  <c r="BX650" i="16"/>
  <c r="BX646" i="16"/>
  <c r="BX642" i="16"/>
  <c r="BX638" i="16"/>
  <c r="BX634" i="16"/>
  <c r="BX630" i="16"/>
  <c r="BX626" i="16"/>
  <c r="BX622" i="16"/>
  <c r="BX618" i="16"/>
  <c r="BX614" i="16"/>
  <c r="BX610" i="16"/>
  <c r="BX606" i="16"/>
  <c r="BX602" i="16"/>
  <c r="BX598" i="16"/>
  <c r="BX594" i="16"/>
  <c r="BX590" i="16"/>
  <c r="BX586" i="16"/>
  <c r="BX582" i="16"/>
  <c r="BX578" i="16"/>
  <c r="BX574" i="16"/>
  <c r="BX570" i="16"/>
  <c r="BX566" i="16"/>
  <c r="BX562" i="16"/>
  <c r="BX558" i="16"/>
  <c r="BX554" i="16"/>
  <c r="BX550" i="16"/>
  <c r="BX546" i="16"/>
  <c r="BX542" i="16"/>
  <c r="BX538" i="16"/>
  <c r="BX534" i="16"/>
  <c r="BX530" i="16"/>
  <c r="BX526" i="16"/>
  <c r="BX522" i="16"/>
  <c r="BX518" i="16"/>
  <c r="BX514" i="16"/>
  <c r="BX510" i="16"/>
  <c r="BX506" i="16"/>
  <c r="BX502" i="16"/>
  <c r="BX498" i="16"/>
  <c r="BX494" i="16"/>
  <c r="BX486" i="16"/>
  <c r="BX482" i="16"/>
  <c r="BX478" i="16"/>
  <c r="BX474" i="16"/>
  <c r="BX470" i="16"/>
  <c r="BX466" i="16"/>
  <c r="BX462" i="16"/>
  <c r="BX458" i="16"/>
  <c r="BX454" i="16"/>
  <c r="BX450" i="16"/>
  <c r="BX446" i="16"/>
  <c r="BX442" i="16"/>
  <c r="BX438" i="16"/>
  <c r="BX434" i="16"/>
  <c r="BX430" i="16"/>
  <c r="BX426" i="16"/>
  <c r="BX422" i="16"/>
  <c r="BX418" i="16"/>
  <c r="BX414" i="16"/>
  <c r="BX410" i="16"/>
  <c r="BX402" i="16"/>
  <c r="BX398" i="16"/>
  <c r="BX390" i="16"/>
  <c r="BX386" i="16"/>
  <c r="BX382" i="16"/>
  <c r="BX378" i="16"/>
  <c r="BX374" i="16"/>
  <c r="BX370" i="16"/>
  <c r="BX366" i="16"/>
  <c r="BX362" i="16"/>
  <c r="BX358" i="16"/>
  <c r="BX354" i="16"/>
  <c r="BX350" i="16"/>
  <c r="BX346" i="16"/>
  <c r="BX342" i="16"/>
  <c r="BX338" i="16"/>
  <c r="BX334" i="16"/>
  <c r="BX326" i="16"/>
  <c r="BX322" i="16"/>
  <c r="BX318" i="16"/>
  <c r="BX314" i="16"/>
  <c r="BX310" i="16"/>
  <c r="BX306" i="16"/>
  <c r="BX302" i="16"/>
  <c r="BX298" i="16"/>
  <c r="BX294" i="16"/>
  <c r="BX290" i="16"/>
  <c r="BX286" i="16"/>
  <c r="BX282" i="16"/>
  <c r="BX278" i="16"/>
  <c r="BX803" i="16"/>
  <c r="BX757" i="16"/>
  <c r="BX697" i="16"/>
  <c r="BX809" i="16"/>
  <c r="BX793" i="16"/>
  <c r="BX767" i="16"/>
  <c r="BX751" i="16"/>
  <c r="BX735" i="16"/>
  <c r="BX671" i="16"/>
  <c r="BX665" i="16"/>
  <c r="BX633" i="16"/>
  <c r="BX601" i="16"/>
  <c r="BX569" i="16"/>
  <c r="BX537" i="16"/>
  <c r="BX481" i="16"/>
  <c r="BX449" i="16"/>
  <c r="BX417" i="16"/>
  <c r="BX385" i="16"/>
  <c r="BX351" i="16"/>
  <c r="BX319" i="16"/>
  <c r="BX287" i="16"/>
  <c r="BX255" i="16"/>
  <c r="BX223" i="16"/>
  <c r="BX185" i="16"/>
  <c r="BX177" i="16"/>
  <c r="BX169" i="16"/>
  <c r="BX161" i="16"/>
  <c r="BX153" i="16"/>
  <c r="BX145" i="16"/>
  <c r="BX129" i="16"/>
  <c r="BX121" i="16"/>
  <c r="BX817" i="16"/>
  <c r="BX813" i="16"/>
  <c r="BX811" i="16"/>
  <c r="BX807" i="16"/>
  <c r="BX805" i="16"/>
  <c r="BX801" i="16"/>
  <c r="BX799" i="16"/>
  <c r="BX797" i="16"/>
  <c r="BX795" i="16"/>
  <c r="BX791" i="16"/>
  <c r="BX789" i="16"/>
  <c r="BX783" i="16"/>
  <c r="BX781" i="16"/>
  <c r="BX779" i="16"/>
  <c r="BX777" i="16"/>
  <c r="BX775" i="16"/>
  <c r="BX771" i="16"/>
  <c r="BX769" i="16"/>
  <c r="BX765" i="16"/>
  <c r="BX763" i="16"/>
  <c r="BX761" i="16"/>
  <c r="BX759" i="16"/>
  <c r="BX755" i="16"/>
  <c r="BX753" i="16"/>
  <c r="BX749" i="16"/>
  <c r="BX747" i="16"/>
  <c r="BX745" i="16"/>
  <c r="BX743" i="16"/>
  <c r="BX741" i="16"/>
  <c r="BX739" i="16"/>
  <c r="BX733" i="16"/>
  <c r="BX731" i="16"/>
  <c r="BX729" i="16"/>
  <c r="BX727" i="16"/>
  <c r="BX725" i="16"/>
  <c r="BX723" i="16"/>
  <c r="BX721" i="16"/>
  <c r="BX719" i="16"/>
  <c r="BX717" i="16"/>
  <c r="BX715" i="16"/>
  <c r="BX713" i="16"/>
  <c r="BX711" i="16"/>
  <c r="BX709" i="16"/>
  <c r="BX707" i="16"/>
  <c r="BX705" i="16"/>
  <c r="BX701" i="16"/>
  <c r="BX699" i="16"/>
  <c r="BX695" i="16"/>
  <c r="BX693" i="16"/>
  <c r="BX691" i="16"/>
  <c r="BX689" i="16"/>
  <c r="BX687" i="16"/>
  <c r="BX685" i="16"/>
  <c r="BX683" i="16"/>
  <c r="BX681" i="16"/>
  <c r="BX679" i="16"/>
  <c r="BX677" i="16"/>
  <c r="BX675" i="16"/>
  <c r="BX673" i="16"/>
  <c r="BX669" i="16"/>
  <c r="BX667" i="16"/>
  <c r="BX663" i="16"/>
  <c r="BX661" i="16"/>
  <c r="BX659" i="16"/>
  <c r="BX657" i="16"/>
  <c r="BX655" i="16"/>
  <c r="BX653" i="16"/>
  <c r="BX651" i="16"/>
  <c r="BX647" i="16"/>
  <c r="BX645" i="16"/>
  <c r="BX643" i="16"/>
  <c r="BX641" i="16"/>
  <c r="BX639" i="16"/>
  <c r="BX637" i="16"/>
  <c r="BX635" i="16"/>
  <c r="BX631" i="16"/>
  <c r="BX629" i="16"/>
  <c r="BX627" i="16"/>
  <c r="BX625" i="16"/>
  <c r="BX623" i="16"/>
  <c r="BX621" i="16"/>
  <c r="BX619" i="16"/>
  <c r="BX615" i="16"/>
  <c r="BX613" i="16"/>
  <c r="BX611" i="16"/>
  <c r="BX609" i="16"/>
  <c r="BX607" i="16"/>
  <c r="BX605" i="16"/>
  <c r="BX603" i="16"/>
  <c r="BX599" i="16"/>
  <c r="BX597" i="16"/>
  <c r="BX595" i="16"/>
  <c r="BX593" i="16"/>
  <c r="BX591" i="16"/>
  <c r="BX589" i="16"/>
  <c r="BX587" i="16"/>
  <c r="BX583" i="16"/>
  <c r="BX581" i="16"/>
  <c r="BX579" i="16"/>
  <c r="BX577" i="16"/>
  <c r="BX575" i="16"/>
  <c r="BX573" i="16"/>
  <c r="BX571" i="16"/>
  <c r="BX567" i="16"/>
  <c r="BX565" i="16"/>
  <c r="BX563" i="16"/>
  <c r="BX561" i="16"/>
  <c r="BX559" i="16"/>
  <c r="BX557" i="16"/>
  <c r="BX555" i="16"/>
  <c r="BX551" i="16"/>
  <c r="BX549" i="16"/>
  <c r="BX547" i="16"/>
  <c r="BX545" i="16"/>
  <c r="BX543" i="16"/>
  <c r="BX541" i="16"/>
  <c r="BX539" i="16"/>
  <c r="BX535" i="16"/>
  <c r="BX533" i="16"/>
  <c r="BX531" i="16"/>
  <c r="BX529" i="16"/>
  <c r="BX527" i="16"/>
  <c r="BX525" i="16"/>
  <c r="BX523" i="16"/>
  <c r="BX521" i="16"/>
  <c r="BX519" i="16"/>
  <c r="BX517" i="16"/>
  <c r="BX515" i="16"/>
  <c r="BX511" i="16"/>
  <c r="BX509" i="16"/>
  <c r="BX507" i="16"/>
  <c r="BX505" i="16"/>
  <c r="BX503" i="16"/>
  <c r="BX501" i="16"/>
  <c r="BX499" i="16"/>
  <c r="BX497" i="16"/>
  <c r="BX495" i="16"/>
  <c r="BX493" i="16"/>
  <c r="BX491" i="16"/>
  <c r="BX489" i="16"/>
  <c r="BX487" i="16"/>
  <c r="BX485" i="16"/>
  <c r="BX483" i="16"/>
  <c r="BX479" i="16"/>
  <c r="BX477" i="16"/>
  <c r="BX475" i="16"/>
  <c r="BX473" i="16"/>
  <c r="BX471" i="16"/>
  <c r="BX469" i="16"/>
  <c r="BX467" i="16"/>
  <c r="BX463" i="16"/>
  <c r="BX461" i="16"/>
  <c r="BX459" i="16"/>
  <c r="BX457" i="16"/>
  <c r="BX455" i="16"/>
  <c r="BX453" i="16"/>
  <c r="BX451" i="16"/>
  <c r="BX447" i="16"/>
  <c r="BX445" i="16"/>
  <c r="BX443" i="16"/>
  <c r="BX441" i="16"/>
  <c r="BX439" i="16"/>
  <c r="BX437" i="16"/>
  <c r="BX435" i="16"/>
  <c r="BX431" i="16"/>
  <c r="BX429" i="16"/>
  <c r="BX427" i="16"/>
  <c r="BX425" i="16"/>
  <c r="BX423" i="16"/>
  <c r="BX421" i="16"/>
  <c r="BX419" i="16"/>
  <c r="BX415" i="16"/>
  <c r="BX413" i="16"/>
  <c r="BX411" i="16"/>
  <c r="BX409" i="16"/>
  <c r="BX407" i="16"/>
  <c r="BX405" i="16"/>
  <c r="BX403" i="16"/>
  <c r="BX399" i="16"/>
  <c r="BX397" i="16"/>
  <c r="BX395" i="16"/>
  <c r="BX393" i="16"/>
  <c r="BX391" i="16"/>
  <c r="BX389" i="16"/>
  <c r="BX387" i="16"/>
  <c r="BX383" i="16"/>
  <c r="BX381" i="16"/>
  <c r="BX379" i="16"/>
  <c r="BX377" i="16"/>
  <c r="BX375" i="16"/>
  <c r="BX373" i="16"/>
  <c r="BX371" i="16"/>
  <c r="BX367" i="16"/>
  <c r="BX365" i="16"/>
  <c r="BX363" i="16"/>
  <c r="BX361" i="16"/>
  <c r="BX359" i="16"/>
  <c r="BX357" i="16"/>
  <c r="BX355" i="16"/>
  <c r="BX353" i="16"/>
  <c r="BX349" i="16"/>
  <c r="BX347" i="16"/>
  <c r="BX345" i="16"/>
  <c r="BX343" i="16"/>
  <c r="BX341" i="16"/>
  <c r="BX339" i="16"/>
  <c r="BX337" i="16"/>
  <c r="BX333" i="16"/>
  <c r="BX331" i="16"/>
  <c r="BX329" i="16"/>
  <c r="BX327" i="16"/>
  <c r="BX325" i="16"/>
  <c r="BX323" i="16"/>
  <c r="BX321" i="16"/>
  <c r="BX317" i="16"/>
  <c r="BX315" i="16"/>
  <c r="BX313" i="16"/>
  <c r="BX311" i="16"/>
  <c r="BX309" i="16"/>
  <c r="BX307" i="16"/>
  <c r="BX305" i="16"/>
  <c r="BX301" i="16"/>
  <c r="BX299" i="16"/>
  <c r="BX297" i="16"/>
  <c r="BX295" i="16"/>
  <c r="BX293" i="16"/>
  <c r="BX291" i="16"/>
  <c r="BX289" i="16"/>
  <c r="BX285" i="16"/>
  <c r="BX283" i="16"/>
  <c r="BX281" i="16"/>
  <c r="BX279" i="16"/>
  <c r="BX277" i="16"/>
  <c r="BX275" i="16"/>
  <c r="BX273" i="16"/>
  <c r="BX269" i="16"/>
  <c r="BX267" i="16"/>
  <c r="BX265" i="16"/>
  <c r="BX263" i="16"/>
  <c r="BX261" i="16"/>
  <c r="BX259" i="16"/>
  <c r="BX257" i="16"/>
  <c r="BX253" i="16"/>
  <c r="BX251" i="16"/>
  <c r="BX249" i="16"/>
  <c r="BX247" i="16"/>
  <c r="BX245" i="16"/>
  <c r="BX243" i="16"/>
  <c r="BX241" i="16"/>
  <c r="BX237" i="16"/>
  <c r="BX235" i="16"/>
  <c r="BX233" i="16"/>
  <c r="BX231" i="16"/>
  <c r="BX229" i="16"/>
  <c r="BX227" i="16"/>
  <c r="BX225" i="16"/>
  <c r="BX221" i="16"/>
  <c r="BX219" i="16"/>
  <c r="BX217" i="16"/>
  <c r="BX215" i="16"/>
  <c r="BX213" i="16"/>
  <c r="BX211" i="16"/>
  <c r="BX209" i="16"/>
  <c r="BX205" i="16"/>
  <c r="BX203" i="16"/>
  <c r="BX201" i="16"/>
  <c r="BX199" i="16"/>
  <c r="BX197" i="16"/>
  <c r="BX195" i="16"/>
  <c r="BX193" i="16"/>
  <c r="BX191" i="16"/>
  <c r="BX187" i="16"/>
  <c r="BX183" i="16"/>
  <c r="BX179" i="16"/>
  <c r="BX175" i="16"/>
  <c r="BX171" i="16"/>
  <c r="BX167" i="16"/>
  <c r="BX163" i="16"/>
  <c r="BX159" i="16"/>
  <c r="BX155" i="16"/>
  <c r="BX151" i="16"/>
  <c r="BX147" i="16"/>
  <c r="BX143" i="16"/>
  <c r="BX139" i="16"/>
  <c r="BX135" i="16"/>
  <c r="BX131" i="16"/>
  <c r="BX127" i="16"/>
  <c r="BX123" i="16"/>
  <c r="BX119" i="16"/>
  <c r="BX115" i="16"/>
  <c r="BX111" i="16"/>
  <c r="BX107" i="16"/>
  <c r="BX103" i="16"/>
  <c r="BX99" i="16"/>
  <c r="BX95" i="16"/>
  <c r="BX91" i="16"/>
  <c r="BX87" i="16"/>
  <c r="BX79" i="16"/>
  <c r="BX75" i="16"/>
  <c r="BX71" i="16"/>
  <c r="BX63" i="16"/>
  <c r="BX59" i="16"/>
  <c r="BX55" i="16"/>
  <c r="BX47" i="16"/>
  <c r="BX43" i="16"/>
  <c r="BX39" i="16"/>
  <c r="BX35" i="16"/>
  <c r="BX31" i="16"/>
  <c r="BX27" i="16"/>
  <c r="BX23" i="16"/>
  <c r="BX19" i="16"/>
  <c r="BX15" i="16"/>
  <c r="BX11" i="16"/>
  <c r="BX7" i="16"/>
  <c r="AV786" i="16"/>
  <c r="AE786" i="16"/>
  <c r="AV242" i="16"/>
  <c r="AE242" i="16"/>
  <c r="AV238" i="16"/>
  <c r="AE238" i="16"/>
  <c r="AV228" i="16"/>
  <c r="AE228" i="16"/>
  <c r="AV222" i="16"/>
  <c r="AE222" i="16"/>
  <c r="AV214" i="16"/>
  <c r="AE214" i="16"/>
  <c r="AV209" i="16"/>
  <c r="AE209" i="16"/>
  <c r="AV201" i="16"/>
  <c r="AE201" i="16"/>
  <c r="AV195" i="16"/>
  <c r="AE195" i="16"/>
  <c r="AV187" i="16"/>
  <c r="AE187" i="16"/>
  <c r="AV165" i="16"/>
  <c r="AE165" i="16"/>
  <c r="AV154" i="16"/>
  <c r="AE154" i="16"/>
  <c r="AV145" i="16"/>
  <c r="AE145" i="16"/>
  <c r="AV141" i="16"/>
  <c r="AE141" i="16"/>
  <c r="AV135" i="16"/>
  <c r="AE135" i="16"/>
  <c r="AV125" i="16"/>
  <c r="AE125" i="16"/>
  <c r="AV120" i="16"/>
  <c r="AE120" i="16"/>
  <c r="AV107" i="16"/>
  <c r="AE107" i="16"/>
  <c r="AV104" i="16"/>
  <c r="AE104" i="16"/>
  <c r="AV95" i="16"/>
  <c r="AE95" i="16"/>
  <c r="AV84" i="16"/>
  <c r="AE84" i="16"/>
  <c r="AV81" i="16"/>
  <c r="AE81" i="16"/>
  <c r="AV75" i="16"/>
  <c r="AE75" i="16"/>
  <c r="AV72" i="16"/>
  <c r="AE72" i="16"/>
  <c r="AV68" i="16"/>
  <c r="AE68" i="16"/>
  <c r="AV55" i="16"/>
  <c r="AE55" i="16"/>
  <c r="AV36" i="16"/>
  <c r="AE36" i="16"/>
  <c r="AV22" i="16"/>
  <c r="AE22" i="16"/>
  <c r="AV19" i="16"/>
  <c r="AE19" i="16"/>
  <c r="AV784" i="16"/>
  <c r="AE784" i="16"/>
  <c r="AV779" i="16"/>
  <c r="AE779" i="16"/>
  <c r="AV777" i="16"/>
  <c r="AE777" i="16"/>
  <c r="AV773" i="16"/>
  <c r="AE773" i="16"/>
  <c r="AV771" i="16"/>
  <c r="AE771" i="16"/>
  <c r="AV530" i="16"/>
  <c r="AE530" i="16"/>
  <c r="AV241" i="16"/>
  <c r="AE241" i="16"/>
  <c r="AV237" i="16"/>
  <c r="AE237" i="16"/>
  <c r="AV234" i="16"/>
  <c r="AE234" i="16"/>
  <c r="AV231" i="16"/>
  <c r="AE231" i="16"/>
  <c r="AV229" i="16"/>
  <c r="AE229" i="16"/>
  <c r="AV225" i="16"/>
  <c r="AE225" i="16"/>
  <c r="AV223" i="16"/>
  <c r="AE223" i="16"/>
  <c r="AV220" i="16"/>
  <c r="AE220" i="16"/>
  <c r="AV218" i="16"/>
  <c r="AE218" i="16"/>
  <c r="AV210" i="16"/>
  <c r="AE210" i="16"/>
  <c r="AV206" i="16"/>
  <c r="AE206" i="16"/>
  <c r="AV204" i="16"/>
  <c r="AE204" i="16"/>
  <c r="AV196" i="16"/>
  <c r="AE196" i="16"/>
  <c r="AV193" i="16"/>
  <c r="AE193" i="16"/>
  <c r="AV191" i="16"/>
  <c r="AE191" i="16"/>
  <c r="AV186" i="16"/>
  <c r="AE186" i="16"/>
  <c r="AV184" i="16"/>
  <c r="AE184" i="16"/>
  <c r="AV182" i="16"/>
  <c r="AE182" i="16"/>
  <c r="AV180" i="16"/>
  <c r="AE180" i="16"/>
  <c r="AV178" i="16"/>
  <c r="AE178" i="16"/>
  <c r="AV176" i="16"/>
  <c r="AE176" i="16"/>
  <c r="AV174" i="16"/>
  <c r="AE174" i="16"/>
  <c r="AV168" i="16"/>
  <c r="AE168" i="16"/>
  <c r="AV164" i="16"/>
  <c r="AE164" i="16"/>
  <c r="AV160" i="16"/>
  <c r="AE160" i="16"/>
  <c r="AV157" i="16"/>
  <c r="AE157" i="16"/>
  <c r="AV151" i="16"/>
  <c r="AE151" i="16"/>
  <c r="AV148" i="16"/>
  <c r="AE148" i="16"/>
  <c r="AV146" i="16"/>
  <c r="AE146" i="16"/>
  <c r="AV140" i="16"/>
  <c r="AE140" i="16"/>
  <c r="AV138" i="16"/>
  <c r="AE138" i="16"/>
  <c r="AV134" i="16"/>
  <c r="AE134" i="16"/>
  <c r="AV131" i="16"/>
  <c r="AE131" i="16"/>
  <c r="AV129" i="16"/>
  <c r="AE129" i="16"/>
  <c r="AV121" i="16"/>
  <c r="AE121" i="16"/>
  <c r="AV118" i="16"/>
  <c r="AE118" i="16"/>
  <c r="AV115" i="16"/>
  <c r="AE115" i="16"/>
  <c r="AV113" i="16"/>
  <c r="AE113" i="16"/>
  <c r="AV111" i="16"/>
  <c r="AE111" i="16"/>
  <c r="AV108" i="16"/>
  <c r="AE108" i="16"/>
  <c r="AV103" i="16"/>
  <c r="AE103" i="16"/>
  <c r="AV101" i="16"/>
  <c r="AE101" i="16"/>
  <c r="AV98" i="16"/>
  <c r="AE98" i="16"/>
  <c r="AV96" i="16"/>
  <c r="AE96" i="16"/>
  <c r="AV92" i="16"/>
  <c r="AE92" i="16"/>
  <c r="AV90" i="16"/>
  <c r="AE90" i="16"/>
  <c r="AV88" i="16"/>
  <c r="AE88" i="16"/>
  <c r="AV86" i="16"/>
  <c r="AE86" i="16"/>
  <c r="AV82" i="16"/>
  <c r="AE82" i="16"/>
  <c r="AV79" i="16"/>
  <c r="AE79" i="16"/>
  <c r="AV76" i="16"/>
  <c r="AE76" i="16"/>
  <c r="AV71" i="16"/>
  <c r="AE71" i="16"/>
  <c r="AV67" i="16"/>
  <c r="AE67" i="16"/>
  <c r="AV65" i="16"/>
  <c r="AE65" i="16"/>
  <c r="AV62" i="16"/>
  <c r="AE62" i="16"/>
  <c r="AV60" i="16"/>
  <c r="AE60" i="16"/>
  <c r="AV58" i="16"/>
  <c r="AE58" i="16"/>
  <c r="AV54" i="16"/>
  <c r="AE54" i="16"/>
  <c r="AV51" i="16"/>
  <c r="AE51" i="16"/>
  <c r="AV49" i="16"/>
  <c r="AE49" i="16"/>
  <c r="AV47" i="16"/>
  <c r="AE47" i="16"/>
  <c r="AV45" i="16"/>
  <c r="AE45" i="16"/>
  <c r="AV39" i="16"/>
  <c r="AE39" i="16"/>
  <c r="AV34" i="16"/>
  <c r="AE34" i="16"/>
  <c r="AV30" i="16"/>
  <c r="AE30" i="16"/>
  <c r="AV25" i="16"/>
  <c r="AE25" i="16"/>
  <c r="AV23" i="16"/>
  <c r="AE23" i="16"/>
  <c r="AV18" i="16"/>
  <c r="AE18" i="16"/>
  <c r="AV16" i="16"/>
  <c r="AE16" i="16"/>
  <c r="AV14" i="16"/>
  <c r="AE14" i="16"/>
  <c r="AV9" i="16"/>
  <c r="AE9" i="16"/>
  <c r="AV7" i="16"/>
  <c r="AE7" i="16"/>
  <c r="AV782" i="16"/>
  <c r="AE782" i="16"/>
  <c r="AV776" i="16"/>
  <c r="AE776" i="16"/>
  <c r="AV216" i="16"/>
  <c r="AE216" i="16"/>
  <c r="AV208" i="16"/>
  <c r="AE208" i="16"/>
  <c r="AV199" i="16"/>
  <c r="AE199" i="16"/>
  <c r="AV172" i="16"/>
  <c r="AE172" i="16"/>
  <c r="AV159" i="16"/>
  <c r="AE159" i="16"/>
  <c r="AV126" i="16"/>
  <c r="AE126" i="16"/>
  <c r="AV43" i="16"/>
  <c r="AE43" i="16"/>
  <c r="AV37" i="16"/>
  <c r="AE37" i="16"/>
  <c r="AV13" i="16"/>
  <c r="AE13" i="16"/>
  <c r="AV212" i="16"/>
  <c r="AE212" i="16"/>
  <c r="AV171" i="16"/>
  <c r="AE171" i="16"/>
  <c r="AV161" i="16"/>
  <c r="AE161" i="16"/>
  <c r="AV150" i="16"/>
  <c r="AE150" i="16"/>
  <c r="AV128" i="16"/>
  <c r="AE128" i="16"/>
  <c r="AV57" i="16"/>
  <c r="AE57" i="16"/>
  <c r="AV41" i="16"/>
  <c r="AE41" i="16"/>
  <c r="AV31" i="16"/>
  <c r="AE31" i="16"/>
  <c r="AV26" i="16"/>
  <c r="AE26" i="16"/>
  <c r="AV818" i="16"/>
  <c r="AE818" i="16"/>
  <c r="AV816" i="16"/>
  <c r="AE816" i="16"/>
  <c r="AV814" i="16"/>
  <c r="AE814" i="16"/>
  <c r="AV812" i="16"/>
  <c r="AE812" i="16"/>
  <c r="AV810" i="16"/>
  <c r="AE810" i="16"/>
  <c r="AV808" i="16"/>
  <c r="AE808" i="16"/>
  <c r="AV806" i="16"/>
  <c r="AE806" i="16"/>
  <c r="AV804" i="16"/>
  <c r="AE804" i="16"/>
  <c r="AV802" i="16"/>
  <c r="AE802" i="16"/>
  <c r="AV800" i="16"/>
  <c r="AE800" i="16"/>
  <c r="AV798" i="16"/>
  <c r="AE798" i="16"/>
  <c r="AV796" i="16"/>
  <c r="AE796" i="16"/>
  <c r="AV794" i="16"/>
  <c r="AE794" i="16"/>
  <c r="AV792" i="16"/>
  <c r="AE792" i="16"/>
  <c r="AV790" i="16"/>
  <c r="AE790" i="16"/>
  <c r="AV770" i="16"/>
  <c r="AE770" i="16"/>
  <c r="AV768" i="16"/>
  <c r="AE768" i="16"/>
  <c r="AV766" i="16"/>
  <c r="AE766" i="16"/>
  <c r="AV764" i="16"/>
  <c r="AE764" i="16"/>
  <c r="AV762" i="16"/>
  <c r="AE762" i="16"/>
  <c r="AV760" i="16"/>
  <c r="AE760" i="16"/>
  <c r="AV758" i="16"/>
  <c r="AE758" i="16"/>
  <c r="AV756" i="16"/>
  <c r="AE756" i="16"/>
  <c r="AV754" i="16"/>
  <c r="AE754" i="16"/>
  <c r="AV752" i="16"/>
  <c r="AE752" i="16"/>
  <c r="AV750" i="16"/>
  <c r="AE750" i="16"/>
  <c r="AV748" i="16"/>
  <c r="AE748" i="16"/>
  <c r="AV746" i="16"/>
  <c r="AE746" i="16"/>
  <c r="AV744" i="16"/>
  <c r="AE744" i="16"/>
  <c r="AV742" i="16"/>
  <c r="AE742" i="16"/>
  <c r="AV740" i="16"/>
  <c r="AE740" i="16"/>
  <c r="AV738" i="16"/>
  <c r="AE738" i="16"/>
  <c r="AV736" i="16"/>
  <c r="AE736" i="16"/>
  <c r="AV734" i="16"/>
  <c r="AE734" i="16"/>
  <c r="AV732" i="16"/>
  <c r="AE732" i="16"/>
  <c r="AV730" i="16"/>
  <c r="AE730" i="16"/>
  <c r="AV728" i="16"/>
  <c r="AE728" i="16"/>
  <c r="AV726" i="16"/>
  <c r="AE726" i="16"/>
  <c r="AV724" i="16"/>
  <c r="AE724" i="16"/>
  <c r="AV722" i="16"/>
  <c r="AE722" i="16"/>
  <c r="AV720" i="16"/>
  <c r="AE720" i="16"/>
  <c r="AV718" i="16"/>
  <c r="AE718" i="16"/>
  <c r="AV716" i="16"/>
  <c r="AE716" i="16"/>
  <c r="AV714" i="16"/>
  <c r="AE714" i="16"/>
  <c r="AV712" i="16"/>
  <c r="AE712" i="16"/>
  <c r="AV710" i="16"/>
  <c r="AE710" i="16"/>
  <c r="AV708" i="16"/>
  <c r="AE708" i="16"/>
  <c r="AV706" i="16"/>
  <c r="AE706" i="16"/>
  <c r="AV704" i="16"/>
  <c r="AE704" i="16"/>
  <c r="AV702" i="16"/>
  <c r="AE702" i="16"/>
  <c r="AV700" i="16"/>
  <c r="AE700" i="16"/>
  <c r="AV698" i="16"/>
  <c r="AE698" i="16"/>
  <c r="AV696" i="16"/>
  <c r="AE696" i="16"/>
  <c r="AV694" i="16"/>
  <c r="AE694" i="16"/>
  <c r="AV692" i="16"/>
  <c r="AE692" i="16"/>
  <c r="AV690" i="16"/>
  <c r="AE690" i="16"/>
  <c r="AV688" i="16"/>
  <c r="AE688" i="16"/>
  <c r="AV686" i="16"/>
  <c r="AE686" i="16"/>
  <c r="AV684" i="16"/>
  <c r="AE684" i="16"/>
  <c r="AV682" i="16"/>
  <c r="AE682" i="16"/>
  <c r="AV680" i="16"/>
  <c r="AE680" i="16"/>
  <c r="AV678" i="16"/>
  <c r="AE678" i="16"/>
  <c r="AV676" i="16"/>
  <c r="AE676" i="16"/>
  <c r="AV674" i="16"/>
  <c r="AE674" i="16"/>
  <c r="AV672" i="16"/>
  <c r="AE672" i="16"/>
  <c r="AV670" i="16"/>
  <c r="AE670" i="16"/>
  <c r="AV668" i="16"/>
  <c r="AE668" i="16"/>
  <c r="AV666" i="16"/>
  <c r="AE666" i="16"/>
  <c r="AV664" i="16"/>
  <c r="AE664" i="16"/>
  <c r="AV662" i="16"/>
  <c r="AE662" i="16"/>
  <c r="AV660" i="16"/>
  <c r="AE660" i="16"/>
  <c r="AV658" i="16"/>
  <c r="AE658" i="16"/>
  <c r="AV656" i="16"/>
  <c r="AE656" i="16"/>
  <c r="AV654" i="16"/>
  <c r="AE654" i="16"/>
  <c r="AV652" i="16"/>
  <c r="AE652" i="16"/>
  <c r="AV650" i="16"/>
  <c r="AE650" i="16"/>
  <c r="AV648" i="16"/>
  <c r="AE648" i="16"/>
  <c r="AV646" i="16"/>
  <c r="AE646" i="16"/>
  <c r="AV644" i="16"/>
  <c r="AE644" i="16"/>
  <c r="AV642" i="16"/>
  <c r="AE642" i="16"/>
  <c r="AV640" i="16"/>
  <c r="AE640" i="16"/>
  <c r="AV638" i="16"/>
  <c r="AE638" i="16"/>
  <c r="AV636" i="16"/>
  <c r="AE636" i="16"/>
  <c r="AV634" i="16"/>
  <c r="AE634" i="16"/>
  <c r="AV632" i="16"/>
  <c r="AE632" i="16"/>
  <c r="AV630" i="16"/>
  <c r="AE630" i="16"/>
  <c r="AV628" i="16"/>
  <c r="AE628" i="16"/>
  <c r="AV626" i="16"/>
  <c r="AE626" i="16"/>
  <c r="AV624" i="16"/>
  <c r="AE624" i="16"/>
  <c r="AV622" i="16"/>
  <c r="AE622" i="16"/>
  <c r="AV620" i="16"/>
  <c r="AE620" i="16"/>
  <c r="AV618" i="16"/>
  <c r="AE618" i="16"/>
  <c r="AV616" i="16"/>
  <c r="AE616" i="16"/>
  <c r="AV614" i="16"/>
  <c r="AE614" i="16"/>
  <c r="AV612" i="16"/>
  <c r="AE612" i="16"/>
  <c r="AV610" i="16"/>
  <c r="AE610" i="16"/>
  <c r="AV608" i="16"/>
  <c r="AE608" i="16"/>
  <c r="AV606" i="16"/>
  <c r="AE606" i="16"/>
  <c r="AV604" i="16"/>
  <c r="AE604" i="16"/>
  <c r="AV602" i="16"/>
  <c r="AE602" i="16"/>
  <c r="AV600" i="16"/>
  <c r="AE600" i="16"/>
  <c r="AV598" i="16"/>
  <c r="AE598" i="16"/>
  <c r="AV596" i="16"/>
  <c r="AE596" i="16"/>
  <c r="AV594" i="16"/>
  <c r="AE594" i="16"/>
  <c r="AV592" i="16"/>
  <c r="AE592" i="16"/>
  <c r="AV590" i="16"/>
  <c r="AE590" i="16"/>
  <c r="AV588" i="16"/>
  <c r="AE588" i="16"/>
  <c r="AV586" i="16"/>
  <c r="AE586" i="16"/>
  <c r="AV584" i="16"/>
  <c r="AE584" i="16"/>
  <c r="AV582" i="16"/>
  <c r="AE582" i="16"/>
  <c r="AV580" i="16"/>
  <c r="AE580" i="16"/>
  <c r="AV578" i="16"/>
  <c r="AE578" i="16"/>
  <c r="AV576" i="16"/>
  <c r="AE576" i="16"/>
  <c r="AV574" i="16"/>
  <c r="AE574" i="16"/>
  <c r="AV572" i="16"/>
  <c r="AE572" i="16"/>
  <c r="AV570" i="16"/>
  <c r="AE570" i="16"/>
  <c r="AV568" i="16"/>
  <c r="AE568" i="16"/>
  <c r="AV565" i="16"/>
  <c r="AE565" i="16"/>
  <c r="AE563" i="16"/>
  <c r="AV561" i="16"/>
  <c r="AE561" i="16"/>
  <c r="AE559" i="16"/>
  <c r="AV557" i="16"/>
  <c r="AE557" i="16"/>
  <c r="AE555" i="16"/>
  <c r="AV553" i="16"/>
  <c r="AE553" i="16"/>
  <c r="AE551" i="16"/>
  <c r="AV549" i="16"/>
  <c r="AE549" i="16"/>
  <c r="AE547" i="16"/>
  <c r="AV545" i="16"/>
  <c r="AE545" i="16"/>
  <c r="AE543" i="16"/>
  <c r="AV541" i="16"/>
  <c r="AE541" i="16"/>
  <c r="AE539" i="16"/>
  <c r="AV537" i="16"/>
  <c r="AE537" i="16"/>
  <c r="AE535" i="16"/>
  <c r="AV533" i="16"/>
  <c r="AE533" i="16"/>
  <c r="AE531" i="16"/>
  <c r="AV528" i="16"/>
  <c r="AE528" i="16"/>
  <c r="AV526" i="16"/>
  <c r="AE526" i="16"/>
  <c r="AV524" i="16"/>
  <c r="AE524" i="16"/>
  <c r="AV522" i="16"/>
  <c r="AE522" i="16"/>
  <c r="AE519" i="16"/>
  <c r="AV517" i="16"/>
  <c r="AE517" i="16"/>
  <c r="AE515" i="16"/>
  <c r="AV513" i="16"/>
  <c r="AE513" i="16"/>
  <c r="AE511" i="16"/>
  <c r="AV509" i="16"/>
  <c r="AE509" i="16"/>
  <c r="AE507" i="16"/>
  <c r="AV505" i="16"/>
  <c r="AE505" i="16"/>
  <c r="AE503" i="16"/>
  <c r="AV501" i="16"/>
  <c r="AE501" i="16"/>
  <c r="AE499" i="16"/>
  <c r="AV497" i="16"/>
  <c r="AE497" i="16"/>
  <c r="AE495" i="16"/>
  <c r="AV493" i="16"/>
  <c r="AE493" i="16"/>
  <c r="AE491" i="16"/>
  <c r="AV489" i="16"/>
  <c r="AE489" i="16"/>
  <c r="AE487" i="16"/>
  <c r="AV485" i="16"/>
  <c r="AE485" i="16"/>
  <c r="AE483" i="16"/>
  <c r="AV481" i="16"/>
  <c r="AE481" i="16"/>
  <c r="AE479" i="16"/>
  <c r="AV477" i="16"/>
  <c r="AE477" i="16"/>
  <c r="AE475" i="16"/>
  <c r="AV473" i="16"/>
  <c r="AE473" i="16"/>
  <c r="AE471" i="16"/>
  <c r="AV469" i="16"/>
  <c r="AE469" i="16"/>
  <c r="AE467" i="16"/>
  <c r="AV465" i="16"/>
  <c r="AE465" i="16"/>
  <c r="AE463" i="16"/>
  <c r="AV461" i="16"/>
  <c r="AE461" i="16"/>
  <c r="AE459" i="16"/>
  <c r="AV457" i="16"/>
  <c r="AE457" i="16"/>
  <c r="AE455" i="16"/>
  <c r="AV453" i="16"/>
  <c r="AE453" i="16"/>
  <c r="AE451" i="16"/>
  <c r="AV449" i="16"/>
  <c r="AE449" i="16"/>
  <c r="AE447" i="16"/>
  <c r="AV445" i="16"/>
  <c r="AE445" i="16"/>
  <c r="AE443" i="16"/>
  <c r="AV441" i="16"/>
  <c r="AE441" i="16"/>
  <c r="AE439" i="16"/>
  <c r="AV437" i="16"/>
  <c r="AE437" i="16"/>
  <c r="AE435" i="16"/>
  <c r="AV433" i="16"/>
  <c r="AE433" i="16"/>
  <c r="AE431" i="16"/>
  <c r="AV429" i="16"/>
  <c r="AE429" i="16"/>
  <c r="AE427" i="16"/>
  <c r="AV425" i="16"/>
  <c r="AE425" i="16"/>
  <c r="AE423" i="16"/>
  <c r="AV421" i="16"/>
  <c r="AE421" i="16"/>
  <c r="AE419" i="16"/>
  <c r="AV417" i="16"/>
  <c r="AE417" i="16"/>
  <c r="AE415" i="16"/>
  <c r="AV413" i="16"/>
  <c r="AE413" i="16"/>
  <c r="AE411" i="16"/>
  <c r="AV409" i="16"/>
  <c r="AE409" i="16"/>
  <c r="AE407" i="16"/>
  <c r="AV405" i="16"/>
  <c r="AE405" i="16"/>
  <c r="AV403" i="16"/>
  <c r="AE403" i="16"/>
  <c r="AV401" i="16"/>
  <c r="AE401" i="16"/>
  <c r="AV399" i="16"/>
  <c r="AE399" i="16"/>
  <c r="AV397" i="16"/>
  <c r="AE397" i="16"/>
  <c r="AE395" i="16"/>
  <c r="AV393" i="16"/>
  <c r="AE393" i="16"/>
  <c r="AE391" i="16"/>
  <c r="AV389" i="16"/>
  <c r="AE389" i="16"/>
  <c r="AV387" i="16"/>
  <c r="AE387" i="16"/>
  <c r="AV385" i="16"/>
  <c r="AE385" i="16"/>
  <c r="AE383" i="16"/>
  <c r="AV381" i="16"/>
  <c r="AE381" i="16"/>
  <c r="AE379" i="16"/>
  <c r="AV377" i="16"/>
  <c r="AE377" i="16"/>
  <c r="AE375" i="16"/>
  <c r="AV373" i="16"/>
  <c r="AE373" i="16"/>
  <c r="AV371" i="16"/>
  <c r="AE371" i="16"/>
  <c r="AV369" i="16"/>
  <c r="AE369" i="16"/>
  <c r="AV367" i="16"/>
  <c r="AE367" i="16"/>
  <c r="AV365" i="16"/>
  <c r="AE365" i="16"/>
  <c r="AV363" i="16"/>
  <c r="AE363" i="16"/>
  <c r="AV361" i="16"/>
  <c r="AE361" i="16"/>
  <c r="AE359" i="16"/>
  <c r="AV357" i="16"/>
  <c r="AE357" i="16"/>
  <c r="AV355" i="16"/>
  <c r="AE355" i="16"/>
  <c r="AV353" i="16"/>
  <c r="AE353" i="16"/>
  <c r="AE351" i="16"/>
  <c r="AV349" i="16"/>
  <c r="AE349" i="16"/>
  <c r="AE347" i="16"/>
  <c r="AV345" i="16"/>
  <c r="AE345" i="16"/>
  <c r="AE343" i="16"/>
  <c r="AV341" i="16"/>
  <c r="AE341" i="16"/>
  <c r="AV339" i="16"/>
  <c r="AE339" i="16"/>
  <c r="AV337" i="16"/>
  <c r="AE337" i="16"/>
  <c r="AV335" i="16"/>
  <c r="AE335" i="16"/>
  <c r="AV333" i="16"/>
  <c r="AE333" i="16"/>
  <c r="AE331" i="16"/>
  <c r="AV329" i="16"/>
  <c r="AE329" i="16"/>
  <c r="AE327" i="16"/>
  <c r="AV325" i="16"/>
  <c r="AE325" i="16"/>
  <c r="AV323" i="16"/>
  <c r="AE323" i="16"/>
  <c r="AV321" i="16"/>
  <c r="AE321" i="16"/>
  <c r="AE319" i="16"/>
  <c r="AV317" i="16"/>
  <c r="AE317" i="16"/>
  <c r="AE315" i="16"/>
  <c r="AV313" i="16"/>
  <c r="AE313" i="16"/>
  <c r="AE311" i="16"/>
  <c r="AV309" i="16"/>
  <c r="AE309" i="16"/>
  <c r="AV307" i="16"/>
  <c r="AE307" i="16"/>
  <c r="AV305" i="16"/>
  <c r="AE305" i="16"/>
  <c r="AV303" i="16"/>
  <c r="AE303" i="16"/>
  <c r="CF301" i="16"/>
  <c r="AE301" i="16"/>
  <c r="AE299" i="16"/>
  <c r="AV297" i="16"/>
  <c r="AE297" i="16"/>
  <c r="AE295" i="16"/>
  <c r="AV293" i="16"/>
  <c r="AE293" i="16"/>
  <c r="AV291" i="16"/>
  <c r="AE291" i="16"/>
  <c r="AV289" i="16"/>
  <c r="AE289" i="16"/>
  <c r="AV287" i="16"/>
  <c r="AE287" i="16"/>
  <c r="AV285" i="16"/>
  <c r="AE285" i="16"/>
  <c r="AV283" i="16"/>
  <c r="AE283" i="16"/>
  <c r="AE281" i="16"/>
  <c r="AV279" i="16"/>
  <c r="AE279" i="16"/>
  <c r="AV277" i="16"/>
  <c r="AE277" i="16"/>
  <c r="AV275" i="16"/>
  <c r="AE275" i="16"/>
  <c r="AV273" i="16"/>
  <c r="AE273" i="16"/>
  <c r="AV271" i="16"/>
  <c r="AE271" i="16"/>
  <c r="AV269" i="16"/>
  <c r="AE269" i="16"/>
  <c r="AV267" i="16"/>
  <c r="AE267" i="16"/>
  <c r="AV265" i="16"/>
  <c r="AE265" i="16"/>
  <c r="AV263" i="16"/>
  <c r="AE263" i="16"/>
  <c r="AV261" i="16"/>
  <c r="AE261" i="16"/>
  <c r="AV259" i="16"/>
  <c r="AE259" i="16"/>
  <c r="AV257" i="16"/>
  <c r="AE257" i="16"/>
  <c r="AV255" i="16"/>
  <c r="AE255" i="16"/>
  <c r="AV253" i="16"/>
  <c r="AE253" i="16"/>
  <c r="AV251" i="16"/>
  <c r="AE251" i="16"/>
  <c r="AV249" i="16"/>
  <c r="AE249" i="16"/>
  <c r="AV247" i="16"/>
  <c r="AE247" i="16"/>
  <c r="AV245" i="16"/>
  <c r="AE245" i="16"/>
  <c r="AV243" i="16"/>
  <c r="AE243" i="16"/>
  <c r="AV785" i="16"/>
  <c r="AE785" i="16"/>
  <c r="AV239" i="16"/>
  <c r="AE239" i="16"/>
  <c r="AV236" i="16"/>
  <c r="AE236" i="16"/>
  <c r="AV227" i="16"/>
  <c r="AE227" i="16"/>
  <c r="AV217" i="16"/>
  <c r="AE217" i="16"/>
  <c r="AV211" i="16"/>
  <c r="AE211" i="16"/>
  <c r="AV203" i="16"/>
  <c r="AE203" i="16"/>
  <c r="AV197" i="16"/>
  <c r="AE197" i="16"/>
  <c r="AV189" i="16"/>
  <c r="AE189" i="16"/>
  <c r="AV167" i="16"/>
  <c r="AE167" i="16"/>
  <c r="AV156" i="16"/>
  <c r="AE156" i="16"/>
  <c r="AV153" i="16"/>
  <c r="AE153" i="16"/>
  <c r="AV142" i="16"/>
  <c r="AE142" i="16"/>
  <c r="AV136" i="16"/>
  <c r="AE136" i="16"/>
  <c r="AV132" i="16"/>
  <c r="AE132" i="16"/>
  <c r="AV124" i="16"/>
  <c r="AE124" i="16"/>
  <c r="AV110" i="16"/>
  <c r="AE110" i="16"/>
  <c r="AV106" i="16"/>
  <c r="AE106" i="16"/>
  <c r="AV99" i="16"/>
  <c r="AE99" i="16"/>
  <c r="AV94" i="16"/>
  <c r="AE94" i="16"/>
  <c r="AV83" i="16"/>
  <c r="AE83" i="16"/>
  <c r="AV78" i="16"/>
  <c r="AE78" i="16"/>
  <c r="AV74" i="16"/>
  <c r="AE74" i="16"/>
  <c r="AV70" i="16"/>
  <c r="AE70" i="16"/>
  <c r="AV63" i="16"/>
  <c r="AE63" i="16"/>
  <c r="AV52" i="16"/>
  <c r="AE52" i="16"/>
  <c r="AV32" i="16"/>
  <c r="AE32" i="16"/>
  <c r="AV21" i="16"/>
  <c r="AE21" i="16"/>
  <c r="AV789" i="16"/>
  <c r="AE789" i="16"/>
  <c r="AV783" i="16"/>
  <c r="AE783" i="16"/>
  <c r="AV778" i="16"/>
  <c r="AE778" i="16"/>
  <c r="AV775" i="16"/>
  <c r="AE775" i="16"/>
  <c r="AV772" i="16"/>
  <c r="AE772" i="16"/>
  <c r="AV567" i="16"/>
  <c r="AE567" i="16"/>
  <c r="AV520" i="16"/>
  <c r="AE520" i="16"/>
  <c r="AV240" i="16"/>
  <c r="AE240" i="16"/>
  <c r="AV235" i="16"/>
  <c r="AE235" i="16"/>
  <c r="AV232" i="16"/>
  <c r="AE232" i="16"/>
  <c r="AV230" i="16"/>
  <c r="AE230" i="16"/>
  <c r="AV226" i="16"/>
  <c r="AE226" i="16"/>
  <c r="AV224" i="16"/>
  <c r="AE224" i="16"/>
  <c r="AV221" i="16"/>
  <c r="AE221" i="16"/>
  <c r="AV219" i="16"/>
  <c r="AE219" i="16"/>
  <c r="AV213" i="16"/>
  <c r="AE213" i="16"/>
  <c r="AV207" i="16"/>
  <c r="AE207" i="16"/>
  <c r="AV205" i="16"/>
  <c r="AE205" i="16"/>
  <c r="AV202" i="16"/>
  <c r="AE202" i="16"/>
  <c r="AV194" i="16"/>
  <c r="AE194" i="16"/>
  <c r="AV192" i="16"/>
  <c r="AE192" i="16"/>
  <c r="AV185" i="16"/>
  <c r="AE185" i="16"/>
  <c r="AV183" i="16"/>
  <c r="AE183" i="16"/>
  <c r="AV181" i="16"/>
  <c r="AE181" i="16"/>
  <c r="AV179" i="16"/>
  <c r="AE179" i="16"/>
  <c r="AV177" i="16"/>
  <c r="AE177" i="16"/>
  <c r="AV175" i="16"/>
  <c r="AE175" i="16"/>
  <c r="AV169" i="16"/>
  <c r="AE169" i="16"/>
  <c r="AV166" i="16"/>
  <c r="AE166" i="16"/>
  <c r="AV163" i="16"/>
  <c r="AE163" i="16"/>
  <c r="AV152" i="16"/>
  <c r="AE152" i="16"/>
  <c r="AV149" i="16"/>
  <c r="AE149" i="16"/>
  <c r="AV143" i="16"/>
  <c r="AE143" i="16"/>
  <c r="AV139" i="16"/>
  <c r="AE139" i="16"/>
  <c r="AV133" i="16"/>
  <c r="AE133" i="16"/>
  <c r="AV130" i="16"/>
  <c r="AE130" i="16"/>
  <c r="AV119" i="16"/>
  <c r="AE119" i="16"/>
  <c r="AV112" i="16"/>
  <c r="AE112" i="16"/>
  <c r="AV105" i="16"/>
  <c r="AE105" i="16"/>
  <c r="AV100" i="16"/>
  <c r="AE100" i="16"/>
  <c r="AV93" i="16"/>
  <c r="AE93" i="16"/>
  <c r="AV89" i="16"/>
  <c r="AE89" i="16"/>
  <c r="AV87" i="16"/>
  <c r="AE87" i="16"/>
  <c r="AV80" i="16"/>
  <c r="AE80" i="16"/>
  <c r="AV73" i="16"/>
  <c r="AE73" i="16"/>
  <c r="AV69" i="16"/>
  <c r="AE69" i="16"/>
  <c r="AV64" i="16"/>
  <c r="AE64" i="16"/>
  <c r="AV56" i="16"/>
  <c r="AE56" i="16"/>
  <c r="AV50" i="16"/>
  <c r="AE50" i="16"/>
  <c r="AV42" i="16"/>
  <c r="AE42" i="16"/>
  <c r="AV33" i="16"/>
  <c r="AE33" i="16"/>
  <c r="AV24" i="16"/>
  <c r="AE24" i="16"/>
  <c r="AV17" i="16"/>
  <c r="AE17" i="16"/>
  <c r="AV10" i="16"/>
  <c r="AE10" i="16"/>
  <c r="AV190" i="16"/>
  <c r="AE190" i="16"/>
  <c r="AV158" i="16"/>
  <c r="AE158" i="16"/>
  <c r="AV147" i="16"/>
  <c r="AE147" i="16"/>
  <c r="AV137" i="16"/>
  <c r="AE137" i="16"/>
  <c r="AV122" i="16"/>
  <c r="AE122" i="16"/>
  <c r="AV116" i="16"/>
  <c r="AE116" i="16"/>
  <c r="AV114" i="16"/>
  <c r="AE114" i="16"/>
  <c r="AV109" i="16"/>
  <c r="AE109" i="16"/>
  <c r="AV102" i="16"/>
  <c r="AE102" i="16"/>
  <c r="AV97" i="16"/>
  <c r="AE97" i="16"/>
  <c r="AV91" i="16"/>
  <c r="AE91" i="16"/>
  <c r="AV85" i="16"/>
  <c r="AE85" i="16"/>
  <c r="AV77" i="16"/>
  <c r="AE77" i="16"/>
  <c r="AV66" i="16"/>
  <c r="AE66" i="16"/>
  <c r="AV61" i="16"/>
  <c r="AE61" i="16"/>
  <c r="AV59" i="16"/>
  <c r="AE59" i="16"/>
  <c r="AV53" i="16"/>
  <c r="AE53" i="16"/>
  <c r="AV48" i="16"/>
  <c r="AE48" i="16"/>
  <c r="AV46" i="16"/>
  <c r="AE46" i="16"/>
  <c r="AV38" i="16"/>
  <c r="AE38" i="16"/>
  <c r="AV27" i="16"/>
  <c r="AE27" i="16"/>
  <c r="AV20" i="16"/>
  <c r="AE20" i="16"/>
  <c r="AV15" i="16"/>
  <c r="AE15" i="16"/>
  <c r="AV8" i="16"/>
  <c r="AE8" i="16"/>
  <c r="AV781" i="16"/>
  <c r="AE781" i="16"/>
  <c r="AV215" i="16"/>
  <c r="AE215" i="16"/>
  <c r="AV198" i="16"/>
  <c r="AE198" i="16"/>
  <c r="AV127" i="16"/>
  <c r="AE127" i="16"/>
  <c r="AV40" i="16"/>
  <c r="AE40" i="16"/>
  <c r="AV11" i="16"/>
  <c r="AE11" i="16"/>
  <c r="AV170" i="16"/>
  <c r="AE170" i="16"/>
  <c r="AV144" i="16"/>
  <c r="AE144" i="16"/>
  <c r="AV44" i="16"/>
  <c r="AE44" i="16"/>
  <c r="AV29" i="16"/>
  <c r="AE29" i="16"/>
  <c r="AV815" i="16"/>
  <c r="AE815" i="16"/>
  <c r="AV811" i="16"/>
  <c r="AE811" i="16"/>
  <c r="AV807" i="16"/>
  <c r="AE807" i="16"/>
  <c r="AV803" i="16"/>
  <c r="AE803" i="16"/>
  <c r="AV799" i="16"/>
  <c r="AE799" i="16"/>
  <c r="AV795" i="16"/>
  <c r="AE795" i="16"/>
  <c r="AV791" i="16"/>
  <c r="AE791" i="16"/>
  <c r="AV769" i="16"/>
  <c r="AE769" i="16"/>
  <c r="AV765" i="16"/>
  <c r="AE765" i="16"/>
  <c r="AV761" i="16"/>
  <c r="AE761" i="16"/>
  <c r="AV757" i="16"/>
  <c r="AE757" i="16"/>
  <c r="AV753" i="16"/>
  <c r="AE753" i="16"/>
  <c r="AV749" i="16"/>
  <c r="AE749" i="16"/>
  <c r="AV745" i="16"/>
  <c r="AE745" i="16"/>
  <c r="AV739" i="16"/>
  <c r="AE739" i="16"/>
  <c r="AV735" i="16"/>
  <c r="AE735" i="16"/>
  <c r="AV731" i="16"/>
  <c r="AE731" i="16"/>
  <c r="AV727" i="16"/>
  <c r="AE727" i="16"/>
  <c r="AV725" i="16"/>
  <c r="AE725" i="16"/>
  <c r="AV721" i="16"/>
  <c r="AE721" i="16"/>
  <c r="AV715" i="16"/>
  <c r="AE715" i="16"/>
  <c r="AV711" i="16"/>
  <c r="AE711" i="16"/>
  <c r="AV705" i="16"/>
  <c r="AE705" i="16"/>
  <c r="AV701" i="16"/>
  <c r="AE701" i="16"/>
  <c r="AV697" i="16"/>
  <c r="AE697" i="16"/>
  <c r="AV693" i="16"/>
  <c r="AE693" i="16"/>
  <c r="AV689" i="16"/>
  <c r="AE689" i="16"/>
  <c r="AV685" i="16"/>
  <c r="AE685" i="16"/>
  <c r="AV679" i="16"/>
  <c r="AE679" i="16"/>
  <c r="AV675" i="16"/>
  <c r="AE675" i="16"/>
  <c r="AV671" i="16"/>
  <c r="AE671" i="16"/>
  <c r="AV667" i="16"/>
  <c r="AE667" i="16"/>
  <c r="AV663" i="16"/>
  <c r="AE663" i="16"/>
  <c r="AV659" i="16"/>
  <c r="AE659" i="16"/>
  <c r="AV653" i="16"/>
  <c r="AE653" i="16"/>
  <c r="AV649" i="16"/>
  <c r="AE649" i="16"/>
  <c r="AV645" i="16"/>
  <c r="AE645" i="16"/>
  <c r="AV641" i="16"/>
  <c r="AE641" i="16"/>
  <c r="AV637" i="16"/>
  <c r="AE637" i="16"/>
  <c r="AV633" i="16"/>
  <c r="AE633" i="16"/>
  <c r="AV629" i="16"/>
  <c r="AE629" i="16"/>
  <c r="AV625" i="16"/>
  <c r="AE625" i="16"/>
  <c r="AV621" i="16"/>
  <c r="AE621" i="16"/>
  <c r="AV615" i="16"/>
  <c r="AE615" i="16"/>
  <c r="AV611" i="16"/>
  <c r="AE611" i="16"/>
  <c r="AV605" i="16"/>
  <c r="AE605" i="16"/>
  <c r="AV601" i="16"/>
  <c r="AE601" i="16"/>
  <c r="AV597" i="16"/>
  <c r="AE597" i="16"/>
  <c r="AV593" i="16"/>
  <c r="AE593" i="16"/>
  <c r="AV589" i="16"/>
  <c r="AE589" i="16"/>
  <c r="AV585" i="16"/>
  <c r="AE585" i="16"/>
  <c r="AV581" i="16"/>
  <c r="AE581" i="16"/>
  <c r="AV577" i="16"/>
  <c r="AE577" i="16"/>
  <c r="AV575" i="16"/>
  <c r="AE575" i="16"/>
  <c r="AV571" i="16"/>
  <c r="AE571" i="16"/>
  <c r="AV566" i="16"/>
  <c r="AE566" i="16"/>
  <c r="AV560" i="16"/>
  <c r="AE560" i="16"/>
  <c r="AV556" i="16"/>
  <c r="AE556" i="16"/>
  <c r="AV552" i="16"/>
  <c r="AE552" i="16"/>
  <c r="AV546" i="16"/>
  <c r="AE546" i="16"/>
  <c r="AV540" i="16"/>
  <c r="AE540" i="16"/>
  <c r="AV536" i="16"/>
  <c r="AE536" i="16"/>
  <c r="AV532" i="16"/>
  <c r="AE532" i="16"/>
  <c r="AV525" i="16"/>
  <c r="AE525" i="16"/>
  <c r="AV521" i="16"/>
  <c r="AE521" i="16"/>
  <c r="AV514" i="16"/>
  <c r="AE514" i="16"/>
  <c r="AV510" i="16"/>
  <c r="AE510" i="16"/>
  <c r="AV506" i="16"/>
  <c r="AE506" i="16"/>
  <c r="AV500" i="16"/>
  <c r="AE500" i="16"/>
  <c r="AV496" i="16"/>
  <c r="AE496" i="16"/>
  <c r="AV490" i="16"/>
  <c r="AE490" i="16"/>
  <c r="AV484" i="16"/>
  <c r="AE484" i="16"/>
  <c r="AV478" i="16"/>
  <c r="AE478" i="16"/>
  <c r="AV474" i="16"/>
  <c r="AE474" i="16"/>
  <c r="AV466" i="16"/>
  <c r="AE466" i="16"/>
  <c r="AV458" i="16"/>
  <c r="AE458" i="16"/>
  <c r="AV454" i="16"/>
  <c r="AE454" i="16"/>
  <c r="AV448" i="16"/>
  <c r="AE448" i="16"/>
  <c r="AV440" i="16"/>
  <c r="AE440" i="16"/>
  <c r="AV432" i="16"/>
  <c r="AE432" i="16"/>
  <c r="AV426" i="16"/>
  <c r="AE426" i="16"/>
  <c r="AV420" i="16"/>
  <c r="AE420" i="16"/>
  <c r="AV414" i="16"/>
  <c r="AE414" i="16"/>
  <c r="AV408" i="16"/>
  <c r="AE408" i="16"/>
  <c r="AV402" i="16"/>
  <c r="AE402" i="16"/>
  <c r="AV396" i="16"/>
  <c r="AE396" i="16"/>
  <c r="AV390" i="16"/>
  <c r="AE390" i="16"/>
  <c r="AV384" i="16"/>
  <c r="AE384" i="16"/>
  <c r="AV376" i="16"/>
  <c r="AE376" i="16"/>
  <c r="AV370" i="16"/>
  <c r="AE370" i="16"/>
  <c r="AV364" i="16"/>
  <c r="AE364" i="16"/>
  <c r="AV360" i="16"/>
  <c r="AE360" i="16"/>
  <c r="AV356" i="16"/>
  <c r="AE356" i="16"/>
  <c r="AV350" i="16"/>
  <c r="AE350" i="16"/>
  <c r="AV344" i="16"/>
  <c r="AE344" i="16"/>
  <c r="AV338" i="16"/>
  <c r="AE338" i="16"/>
  <c r="AV330" i="16"/>
  <c r="AE330" i="16"/>
  <c r="AV322" i="16"/>
  <c r="AE322" i="16"/>
  <c r="AV314" i="16"/>
  <c r="AE314" i="16"/>
  <c r="AV310" i="16"/>
  <c r="AE310" i="16"/>
  <c r="AV304" i="16"/>
  <c r="AE304" i="16"/>
  <c r="AV296" i="16"/>
  <c r="AE296" i="16"/>
  <c r="AV292" i="16"/>
  <c r="AE292" i="16"/>
  <c r="AV288" i="16"/>
  <c r="AE288" i="16"/>
  <c r="AV284" i="16"/>
  <c r="AE284" i="16"/>
  <c r="AV278" i="16"/>
  <c r="AE278" i="16"/>
  <c r="AV274" i="16"/>
  <c r="AE274" i="16"/>
  <c r="AV270" i="16"/>
  <c r="AE270" i="16"/>
  <c r="AV266" i="16"/>
  <c r="AE266" i="16"/>
  <c r="AV262" i="16"/>
  <c r="AE262" i="16"/>
  <c r="AV258" i="16"/>
  <c r="AE258" i="16"/>
  <c r="AV254" i="16"/>
  <c r="AE254" i="16"/>
  <c r="AV248" i="16"/>
  <c r="AE248" i="16"/>
  <c r="AV244" i="16"/>
  <c r="AE244" i="16"/>
  <c r="AV233" i="16"/>
  <c r="AE233" i="16"/>
  <c r="AV200" i="16"/>
  <c r="AE200" i="16"/>
  <c r="AV162" i="16"/>
  <c r="AE162" i="16"/>
  <c r="AV117" i="16"/>
  <c r="AE117" i="16"/>
  <c r="AV28" i="16"/>
  <c r="AE28" i="16"/>
  <c r="AV173" i="16"/>
  <c r="AE173" i="16"/>
  <c r="AV155" i="16"/>
  <c r="AE155" i="16"/>
  <c r="AV123" i="16"/>
  <c r="AE123" i="16"/>
  <c r="AV35" i="16"/>
  <c r="AE35" i="16"/>
  <c r="AV12" i="16"/>
  <c r="AE12" i="16"/>
  <c r="AV817" i="16"/>
  <c r="AE817" i="16"/>
  <c r="AV813" i="16"/>
  <c r="AE813" i="16"/>
  <c r="AV809" i="16"/>
  <c r="AE809" i="16"/>
  <c r="AV805" i="16"/>
  <c r="AE805" i="16"/>
  <c r="AV801" i="16"/>
  <c r="AE801" i="16"/>
  <c r="AV797" i="16"/>
  <c r="AE797" i="16"/>
  <c r="AV793" i="16"/>
  <c r="AE793" i="16"/>
  <c r="AV774" i="16"/>
  <c r="AE774" i="16"/>
  <c r="AE767" i="16"/>
  <c r="AE763" i="16"/>
  <c r="AE759" i="16"/>
  <c r="AE755" i="16"/>
  <c r="AE751" i="16"/>
  <c r="AE747" i="16"/>
  <c r="AE743" i="16"/>
  <c r="AV741" i="16"/>
  <c r="AE741" i="16"/>
  <c r="AE737" i="16"/>
  <c r="AV733" i="16"/>
  <c r="AE733" i="16"/>
  <c r="AE729" i="16"/>
  <c r="AE723" i="16"/>
  <c r="AE719" i="16"/>
  <c r="AV717" i="16"/>
  <c r="AE717" i="16"/>
  <c r="AE713" i="16"/>
  <c r="AV709" i="16"/>
  <c r="AE709" i="16"/>
  <c r="AE707" i="16"/>
  <c r="AE703" i="16"/>
  <c r="AE699" i="16"/>
  <c r="AE695" i="16"/>
  <c r="AE691" i="16"/>
  <c r="AE687" i="16"/>
  <c r="AE683" i="16"/>
  <c r="AV681" i="16"/>
  <c r="AE681" i="16"/>
  <c r="AV677" i="16"/>
  <c r="AE677" i="16"/>
  <c r="AV673" i="16"/>
  <c r="AE673" i="16"/>
  <c r="AV669" i="16"/>
  <c r="AE669" i="16"/>
  <c r="AV665" i="16"/>
  <c r="AE665" i="16"/>
  <c r="AV661" i="16"/>
  <c r="AE661" i="16"/>
  <c r="AV657" i="16"/>
  <c r="AE657" i="16"/>
  <c r="AE655" i="16"/>
  <c r="AE651" i="16"/>
  <c r="AE647" i="16"/>
  <c r="AE643" i="16"/>
  <c r="AE639" i="16"/>
  <c r="AE635" i="16"/>
  <c r="AE631" i="16"/>
  <c r="AE627" i="16"/>
  <c r="AE623" i="16"/>
  <c r="AE619" i="16"/>
  <c r="AV617" i="16"/>
  <c r="AE617" i="16"/>
  <c r="AV613" i="16"/>
  <c r="AE613" i="16"/>
  <c r="AV609" i="16"/>
  <c r="AE609" i="16"/>
  <c r="AE607" i="16"/>
  <c r="AE603" i="16"/>
  <c r="AE599" i="16"/>
  <c r="AE595" i="16"/>
  <c r="AE591" i="16"/>
  <c r="AE587" i="16"/>
  <c r="AE583" i="16"/>
  <c r="AE579" i="16"/>
  <c r="AV573" i="16"/>
  <c r="AE573" i="16"/>
  <c r="AV569" i="16"/>
  <c r="AE569" i="16"/>
  <c r="AV564" i="16"/>
  <c r="AE564" i="16"/>
  <c r="AV562" i="16"/>
  <c r="AE562" i="16"/>
  <c r="AV558" i="16"/>
  <c r="AE558" i="16"/>
  <c r="AV554" i="16"/>
  <c r="AE554" i="16"/>
  <c r="AV550" i="16"/>
  <c r="AE550" i="16"/>
  <c r="AV548" i="16"/>
  <c r="AE548" i="16"/>
  <c r="AV544" i="16"/>
  <c r="AE544" i="16"/>
  <c r="AV542" i="16"/>
  <c r="AE542" i="16"/>
  <c r="AV538" i="16"/>
  <c r="AE538" i="16"/>
  <c r="AV534" i="16"/>
  <c r="AE534" i="16"/>
  <c r="AV529" i="16"/>
  <c r="AE529" i="16"/>
  <c r="AE527" i="16"/>
  <c r="AE523" i="16"/>
  <c r="AV518" i="16"/>
  <c r="AE518" i="16"/>
  <c r="AV516" i="16"/>
  <c r="AE516" i="16"/>
  <c r="AV512" i="16"/>
  <c r="AE512" i="16"/>
  <c r="AV508" i="16"/>
  <c r="AE508" i="16"/>
  <c r="AV504" i="16"/>
  <c r="AE504" i="16"/>
  <c r="AV502" i="16"/>
  <c r="AE502" i="16"/>
  <c r="AV498" i="16"/>
  <c r="AE498" i="16"/>
  <c r="AV494" i="16"/>
  <c r="AE494" i="16"/>
  <c r="AV492" i="16"/>
  <c r="AE492" i="16"/>
  <c r="AV488" i="16"/>
  <c r="AE488" i="16"/>
  <c r="AV486" i="16"/>
  <c r="AE486" i="16"/>
  <c r="AV482" i="16"/>
  <c r="AE482" i="16"/>
  <c r="AV480" i="16"/>
  <c r="AE480" i="16"/>
  <c r="AV476" i="16"/>
  <c r="AE476" i="16"/>
  <c r="AV472" i="16"/>
  <c r="AE472" i="16"/>
  <c r="AV470" i="16"/>
  <c r="AE470" i="16"/>
  <c r="AV468" i="16"/>
  <c r="AE468" i="16"/>
  <c r="AV464" i="16"/>
  <c r="AE464" i="16"/>
  <c r="AV462" i="16"/>
  <c r="AE462" i="16"/>
  <c r="AV460" i="16"/>
  <c r="AE460" i="16"/>
  <c r="AV456" i="16"/>
  <c r="AE456" i="16"/>
  <c r="AV452" i="16"/>
  <c r="AE452" i="16"/>
  <c r="AV450" i="16"/>
  <c r="AE450" i="16"/>
  <c r="AV446" i="16"/>
  <c r="AE446" i="16"/>
  <c r="AV444" i="16"/>
  <c r="AE444" i="16"/>
  <c r="AV442" i="16"/>
  <c r="AE442" i="16"/>
  <c r="AV438" i="16"/>
  <c r="AE438" i="16"/>
  <c r="AV436" i="16"/>
  <c r="AE436" i="16"/>
  <c r="AV434" i="16"/>
  <c r="AE434" i="16"/>
  <c r="AV430" i="16"/>
  <c r="AE430" i="16"/>
  <c r="AV428" i="16"/>
  <c r="AE428" i="16"/>
  <c r="AV424" i="16"/>
  <c r="AE424" i="16"/>
  <c r="AV422" i="16"/>
  <c r="AE422" i="16"/>
  <c r="AV418" i="16"/>
  <c r="AE418" i="16"/>
  <c r="AV416" i="16"/>
  <c r="AE416" i="16"/>
  <c r="AV412" i="16"/>
  <c r="AE412" i="16"/>
  <c r="AV410" i="16"/>
  <c r="AE410" i="16"/>
  <c r="AV406" i="16"/>
  <c r="AE406" i="16"/>
  <c r="AV404" i="16"/>
  <c r="AE404" i="16"/>
  <c r="AV400" i="16"/>
  <c r="AE400" i="16"/>
  <c r="AV398" i="16"/>
  <c r="AE398" i="16"/>
  <c r="AV394" i="16"/>
  <c r="AE394" i="16"/>
  <c r="AV392" i="16"/>
  <c r="AE392" i="16"/>
  <c r="AV388" i="16"/>
  <c r="AE388" i="16"/>
  <c r="AV386" i="16"/>
  <c r="AE386" i="16"/>
  <c r="AV382" i="16"/>
  <c r="AE382" i="16"/>
  <c r="AV380" i="16"/>
  <c r="AE380" i="16"/>
  <c r="AV378" i="16"/>
  <c r="AE378" i="16"/>
  <c r="AV374" i="16"/>
  <c r="AE374" i="16"/>
  <c r="AV372" i="16"/>
  <c r="AE372" i="16"/>
  <c r="AV368" i="16"/>
  <c r="AE368" i="16"/>
  <c r="AV366" i="16"/>
  <c r="AE366" i="16"/>
  <c r="AV362" i="16"/>
  <c r="AE362" i="16"/>
  <c r="AV358" i="16"/>
  <c r="AE358" i="16"/>
  <c r="AV354" i="16"/>
  <c r="AE354" i="16"/>
  <c r="AV352" i="16"/>
  <c r="AE352" i="16"/>
  <c r="AV348" i="16"/>
  <c r="AE348" i="16"/>
  <c r="AV346" i="16"/>
  <c r="AE346" i="16"/>
  <c r="AV342" i="16"/>
  <c r="AE342" i="16"/>
  <c r="AV340" i="16"/>
  <c r="AE340" i="16"/>
  <c r="AV336" i="16"/>
  <c r="AE336" i="16"/>
  <c r="AV334" i="16"/>
  <c r="AE334" i="16"/>
  <c r="AV332" i="16"/>
  <c r="AE332" i="16"/>
  <c r="AV328" i="16"/>
  <c r="AE328" i="16"/>
  <c r="AV326" i="16"/>
  <c r="AE326" i="16"/>
  <c r="AV324" i="16"/>
  <c r="AE324" i="16"/>
  <c r="AV320" i="16"/>
  <c r="AE320" i="16"/>
  <c r="AV318" i="16"/>
  <c r="AE318" i="16"/>
  <c r="AV316" i="16"/>
  <c r="AE316" i="16"/>
  <c r="AV312" i="16"/>
  <c r="AE312" i="16"/>
  <c r="AV308" i="16"/>
  <c r="AE308" i="16"/>
  <c r="AV306" i="16"/>
  <c r="AE306" i="16"/>
  <c r="AV302" i="16"/>
  <c r="AE302" i="16"/>
  <c r="AV300" i="16"/>
  <c r="AE300" i="16"/>
  <c r="AV298" i="16"/>
  <c r="AE298" i="16"/>
  <c r="AV294" i="16"/>
  <c r="AE294" i="16"/>
  <c r="AV290" i="16"/>
  <c r="AE290" i="16"/>
  <c r="AV286" i="16"/>
  <c r="AE286" i="16"/>
  <c r="AV282" i="16"/>
  <c r="AE282" i="16"/>
  <c r="AV280" i="16"/>
  <c r="AE280" i="16"/>
  <c r="AV276" i="16"/>
  <c r="AE276" i="16"/>
  <c r="AV272" i="16"/>
  <c r="AE272" i="16"/>
  <c r="AV268" i="16"/>
  <c r="AE268" i="16"/>
  <c r="AV264" i="16"/>
  <c r="AE264" i="16"/>
  <c r="AV260" i="16"/>
  <c r="AE260" i="16"/>
  <c r="AV256" i="16"/>
  <c r="AE256" i="16"/>
  <c r="AV252" i="16"/>
  <c r="AE252" i="16"/>
  <c r="AV250" i="16"/>
  <c r="AE250" i="16"/>
  <c r="AV246" i="16"/>
  <c r="AE246" i="16"/>
  <c r="AV188" i="16"/>
  <c r="AE188" i="16"/>
  <c r="AV6" i="16"/>
  <c r="CF788" i="16" l="1"/>
  <c r="CF780" i="16"/>
  <c r="BH820" i="26"/>
  <c r="BH826" i="26"/>
  <c r="AY827" i="26"/>
  <c r="BG827" i="26"/>
  <c r="AH583" i="16"/>
  <c r="AV583" i="16"/>
  <c r="AH599" i="16"/>
  <c r="AV599" i="16"/>
  <c r="AH619" i="16"/>
  <c r="AV619" i="16"/>
  <c r="AH755" i="16"/>
  <c r="AV755" i="16"/>
  <c r="AV311" i="16"/>
  <c r="CG331" i="16"/>
  <c r="CG351" i="16"/>
  <c r="CG375" i="16"/>
  <c r="AH411" i="16"/>
  <c r="AH415" i="16"/>
  <c r="AV415" i="16"/>
  <c r="AH419" i="16"/>
  <c r="AH423" i="16"/>
  <c r="AV423" i="16"/>
  <c r="AH427" i="16"/>
  <c r="AH431" i="16"/>
  <c r="AV431" i="16"/>
  <c r="AH435" i="16"/>
  <c r="AH439" i="16"/>
  <c r="AV439" i="16"/>
  <c r="AH443" i="16"/>
  <c r="AH447" i="16"/>
  <c r="AV447" i="16"/>
  <c r="AH451" i="16"/>
  <c r="AH455" i="16"/>
  <c r="AV455" i="16"/>
  <c r="AH459" i="16"/>
  <c r="AH463" i="16"/>
  <c r="AV463" i="16"/>
  <c r="AH467" i="16"/>
  <c r="AV467" i="16"/>
  <c r="AH471" i="16"/>
  <c r="AV471" i="16"/>
  <c r="AH475" i="16"/>
  <c r="AH479" i="16"/>
  <c r="AV479" i="16"/>
  <c r="AH483" i="16"/>
  <c r="AH487" i="16"/>
  <c r="AV487" i="16"/>
  <c r="AH491" i="16"/>
  <c r="AH495" i="16"/>
  <c r="AV495" i="16"/>
  <c r="AH499" i="16"/>
  <c r="AV499" i="16"/>
  <c r="AH503" i="16"/>
  <c r="AV503" i="16"/>
  <c r="AH507" i="16"/>
  <c r="AH511" i="16"/>
  <c r="AV511" i="16"/>
  <c r="AH515" i="16"/>
  <c r="AH519" i="16"/>
  <c r="AV519" i="16"/>
  <c r="AH591" i="16"/>
  <c r="AH607" i="16"/>
  <c r="AV607" i="16"/>
  <c r="AH627" i="16"/>
  <c r="AV627" i="16"/>
  <c r="AH643" i="16"/>
  <c r="AV643" i="16"/>
  <c r="AH687" i="16"/>
  <c r="AH703" i="16"/>
  <c r="AV703" i="16"/>
  <c r="AH587" i="16"/>
  <c r="AH603" i="16"/>
  <c r="AV603" i="16"/>
  <c r="AH631" i="16"/>
  <c r="AH647" i="16"/>
  <c r="AV647" i="16"/>
  <c r="AH655" i="16"/>
  <c r="AH691" i="16"/>
  <c r="AV691" i="16"/>
  <c r="AH707" i="16"/>
  <c r="AH719" i="16"/>
  <c r="AV719" i="16"/>
  <c r="AH751" i="16"/>
  <c r="AV751" i="16"/>
  <c r="AH767" i="16"/>
  <c r="AH531" i="16"/>
  <c r="AV531" i="16"/>
  <c r="AH535" i="16"/>
  <c r="AH539" i="16"/>
  <c r="AV539" i="16"/>
  <c r="AH543" i="16"/>
  <c r="AV543" i="16"/>
  <c r="AH547" i="16"/>
  <c r="AV547" i="16"/>
  <c r="AH551" i="16"/>
  <c r="AV551" i="16"/>
  <c r="AH555" i="16"/>
  <c r="AV555" i="16"/>
  <c r="AH559" i="16"/>
  <c r="AH563" i="16"/>
  <c r="AV563" i="16"/>
  <c r="AH523" i="16"/>
  <c r="AH635" i="16"/>
  <c r="AV635" i="16"/>
  <c r="AH651" i="16"/>
  <c r="AV651" i="16"/>
  <c r="AH695" i="16"/>
  <c r="AV695" i="16"/>
  <c r="AH723" i="16"/>
  <c r="AH747" i="16"/>
  <c r="AV747" i="16"/>
  <c r="AH763" i="16"/>
  <c r="AH527" i="16"/>
  <c r="AV527" i="16"/>
  <c r="AH579" i="16"/>
  <c r="AV579" i="16"/>
  <c r="AH595" i="16"/>
  <c r="AV595" i="16"/>
  <c r="AH623" i="16"/>
  <c r="AH639" i="16"/>
  <c r="AV639" i="16"/>
  <c r="AH683" i="16"/>
  <c r="AH699" i="16"/>
  <c r="AV699" i="16"/>
  <c r="CG729" i="16"/>
  <c r="AH743" i="16"/>
  <c r="AH759" i="16"/>
  <c r="AV759" i="16"/>
  <c r="CF281" i="16"/>
  <c r="AH779" i="16"/>
  <c r="CF779" i="16"/>
  <c r="AH785" i="16"/>
  <c r="AH771" i="16"/>
  <c r="CF784" i="16"/>
  <c r="CG775" i="16"/>
  <c r="AH783" i="16"/>
  <c r="BR825" i="16"/>
  <c r="CG787" i="16"/>
  <c r="CG784" i="16"/>
  <c r="CG788" i="16"/>
  <c r="CG780" i="16"/>
  <c r="CG295" i="16"/>
  <c r="CG319" i="16"/>
  <c r="CG347" i="16"/>
  <c r="CG379" i="16"/>
  <c r="CG407" i="16"/>
  <c r="CU819" i="16"/>
  <c r="BJ824" i="16"/>
  <c r="CS819" i="16"/>
  <c r="BI824" i="16"/>
  <c r="CT819" i="16"/>
  <c r="DH67" i="16"/>
  <c r="DH90" i="16"/>
  <c r="AK828" i="16"/>
  <c r="AK825" i="16"/>
  <c r="DH10" i="16"/>
  <c r="DH108" i="16"/>
  <c r="DH83" i="16"/>
  <c r="AJ825" i="16"/>
  <c r="AJ828" i="16"/>
  <c r="DH137" i="16"/>
  <c r="DH113" i="16"/>
  <c r="AO828" i="16"/>
  <c r="AO825" i="16"/>
  <c r="AG825" i="16"/>
  <c r="AG828" i="16"/>
  <c r="AE819" i="16"/>
  <c r="AM819" i="16"/>
  <c r="AM824" i="16"/>
  <c r="AL819" i="16"/>
  <c r="AL824" i="16"/>
  <c r="AF828" i="16"/>
  <c r="AF825" i="16"/>
  <c r="DH6" i="16"/>
  <c r="DH51" i="16"/>
  <c r="DH406" i="16"/>
  <c r="DH42" i="16"/>
  <c r="BX113" i="16"/>
  <c r="AW780" i="16"/>
  <c r="AW788" i="16"/>
  <c r="BJ819" i="16"/>
  <c r="CT824" i="16" s="1"/>
  <c r="BI819" i="16"/>
  <c r="BX42" i="16"/>
  <c r="BX51" i="16"/>
  <c r="BX108" i="16"/>
  <c r="BX137" i="16"/>
  <c r="BX83" i="16"/>
  <c r="BX10" i="16"/>
  <c r="BX90" i="16"/>
  <c r="BX67" i="16"/>
  <c r="BX406" i="16"/>
  <c r="AH6" i="16"/>
  <c r="AH827" i="16"/>
  <c r="CF6" i="16"/>
  <c r="U174" i="16"/>
  <c r="AN174" i="16"/>
  <c r="U132" i="16"/>
  <c r="AN132" i="16"/>
  <c r="U177" i="16"/>
  <c r="AN177" i="16"/>
  <c r="U176" i="16"/>
  <c r="AN176" i="16"/>
  <c r="U146" i="16"/>
  <c r="AN146" i="16"/>
  <c r="U173" i="16"/>
  <c r="AN173" i="16"/>
  <c r="U148" i="16"/>
  <c r="AN148" i="16"/>
  <c r="U179" i="16"/>
  <c r="AN179" i="16"/>
  <c r="U131" i="16"/>
  <c r="AN131" i="16"/>
  <c r="BO788" i="16"/>
  <c r="CF741" i="16"/>
  <c r="CF603" i="16"/>
  <c r="CF777" i="16"/>
  <c r="CF363" i="16"/>
  <c r="CF463" i="16"/>
  <c r="CF335" i="16"/>
  <c r="CF789" i="16"/>
  <c r="CF773" i="16"/>
  <c r="CF567" i="16"/>
  <c r="CF399" i="16"/>
  <c r="BO780" i="16"/>
  <c r="CF785" i="16"/>
  <c r="CF783" i="16"/>
  <c r="CF303" i="16"/>
  <c r="CF367" i="16"/>
  <c r="CF431" i="16"/>
  <c r="CF495" i="16"/>
  <c r="CF805" i="16"/>
  <c r="CF717" i="16"/>
  <c r="CF643" i="16"/>
  <c r="CF813" i="16"/>
  <c r="CF797" i="16"/>
  <c r="CF733" i="16"/>
  <c r="CF709" i="16"/>
  <c r="CF719" i="16"/>
  <c r="CF817" i="16"/>
  <c r="CF809" i="16"/>
  <c r="CF801" i="16"/>
  <c r="CF793" i="16"/>
  <c r="CF703" i="16"/>
  <c r="CF691" i="16"/>
  <c r="CF619" i="16"/>
  <c r="CF607" i="16"/>
  <c r="CF647" i="16"/>
  <c r="CF415" i="16"/>
  <c r="CF447" i="16"/>
  <c r="CF479" i="16"/>
  <c r="CF511" i="16"/>
  <c r="CF423" i="16"/>
  <c r="CF439" i="16"/>
  <c r="CF455" i="16"/>
  <c r="CF471" i="16"/>
  <c r="CF487" i="16"/>
  <c r="CF503" i="16"/>
  <c r="CF519" i="16"/>
  <c r="AH567" i="16"/>
  <c r="AH775" i="16"/>
  <c r="AH789" i="16"/>
  <c r="AH291" i="16"/>
  <c r="CF291" i="16"/>
  <c r="AH295" i="16"/>
  <c r="AH299" i="16"/>
  <c r="AH303" i="16"/>
  <c r="AH307" i="16"/>
  <c r="CF307" i="16"/>
  <c r="AH311" i="16"/>
  <c r="AH315" i="16"/>
  <c r="AH319" i="16"/>
  <c r="AH323" i="16"/>
  <c r="CF323" i="16"/>
  <c r="AH327" i="16"/>
  <c r="AH331" i="16"/>
  <c r="AH335" i="16"/>
  <c r="AH339" i="16"/>
  <c r="CF339" i="16"/>
  <c r="AH343" i="16"/>
  <c r="AH347" i="16"/>
  <c r="AH351" i="16"/>
  <c r="AH355" i="16"/>
  <c r="CF355" i="16"/>
  <c r="AH359" i="16"/>
  <c r="AH363" i="16"/>
  <c r="AH367" i="16"/>
  <c r="AH371" i="16"/>
  <c r="CF371" i="16"/>
  <c r="AH375" i="16"/>
  <c r="AH379" i="16"/>
  <c r="AH383" i="16"/>
  <c r="AH387" i="16"/>
  <c r="CF387" i="16"/>
  <c r="AH391" i="16"/>
  <c r="AH395" i="16"/>
  <c r="AH399" i="16"/>
  <c r="AH403" i="16"/>
  <c r="CF403" i="16"/>
  <c r="AH407" i="16"/>
  <c r="BO787" i="16"/>
  <c r="AW787" i="16"/>
  <c r="AH188" i="16"/>
  <c r="CF188" i="16"/>
  <c r="AH246" i="16"/>
  <c r="CF246" i="16"/>
  <c r="AH250" i="16"/>
  <c r="CF250" i="16"/>
  <c r="AH252" i="16"/>
  <c r="CF252" i="16"/>
  <c r="AH256" i="16"/>
  <c r="CF256" i="16"/>
  <c r="AH260" i="16"/>
  <c r="CF260" i="16"/>
  <c r="AH264" i="16"/>
  <c r="CF264" i="16"/>
  <c r="AH268" i="16"/>
  <c r="CF268" i="16"/>
  <c r="AH272" i="16"/>
  <c r="CF272" i="16"/>
  <c r="AH276" i="16"/>
  <c r="CF276" i="16"/>
  <c r="AH280" i="16"/>
  <c r="CF280" i="16"/>
  <c r="AH282" i="16"/>
  <c r="CF282" i="16"/>
  <c r="AH286" i="16"/>
  <c r="CF286" i="16"/>
  <c r="AH290" i="16"/>
  <c r="CF290" i="16"/>
  <c r="AH294" i="16"/>
  <c r="CF294" i="16"/>
  <c r="AH298" i="16"/>
  <c r="CF298" i="16"/>
  <c r="AH300" i="16"/>
  <c r="CF300" i="16"/>
  <c r="AH302" i="16"/>
  <c r="CF302" i="16"/>
  <c r="AH306" i="16"/>
  <c r="CF306" i="16"/>
  <c r="AH308" i="16"/>
  <c r="CF308" i="16"/>
  <c r="AH312" i="16"/>
  <c r="CF312" i="16"/>
  <c r="AH316" i="16"/>
  <c r="CF316" i="16"/>
  <c r="AH318" i="16"/>
  <c r="CF318" i="16"/>
  <c r="AH320" i="16"/>
  <c r="CF320" i="16"/>
  <c r="AH324" i="16"/>
  <c r="CF324" i="16"/>
  <c r="AH326" i="16"/>
  <c r="CF326" i="16"/>
  <c r="AH328" i="16"/>
  <c r="CF328" i="16"/>
  <c r="AH332" i="16"/>
  <c r="CF332" i="16"/>
  <c r="AH334" i="16"/>
  <c r="CF334" i="16"/>
  <c r="AH336" i="16"/>
  <c r="CF336" i="16"/>
  <c r="AH340" i="16"/>
  <c r="CF340" i="16"/>
  <c r="AH342" i="16"/>
  <c r="CF342" i="16"/>
  <c r="AH346" i="16"/>
  <c r="CF346" i="16"/>
  <c r="AH348" i="16"/>
  <c r="CF348" i="16"/>
  <c r="AH352" i="16"/>
  <c r="CF352" i="16"/>
  <c r="AH354" i="16"/>
  <c r="CF354" i="16"/>
  <c r="AH358" i="16"/>
  <c r="CF358" i="16"/>
  <c r="AH362" i="16"/>
  <c r="CF362" i="16"/>
  <c r="AH366" i="16"/>
  <c r="CF366" i="16"/>
  <c r="AH368" i="16"/>
  <c r="CF368" i="16"/>
  <c r="AH372" i="16"/>
  <c r="CF372" i="16"/>
  <c r="AH374" i="16"/>
  <c r="CF374" i="16"/>
  <c r="AH378" i="16"/>
  <c r="CF378" i="16"/>
  <c r="AH380" i="16"/>
  <c r="CF380" i="16"/>
  <c r="AH382" i="16"/>
  <c r="CF382" i="16"/>
  <c r="AH386" i="16"/>
  <c r="CF386" i="16"/>
  <c r="AH388" i="16"/>
  <c r="CF388" i="16"/>
  <c r="AH392" i="16"/>
  <c r="CF392" i="16"/>
  <c r="AH394" i="16"/>
  <c r="CF394" i="16"/>
  <c r="AH398" i="16"/>
  <c r="CF398" i="16"/>
  <c r="AH400" i="16"/>
  <c r="CF400" i="16"/>
  <c r="AH404" i="16"/>
  <c r="CF404" i="16"/>
  <c r="AH406" i="16"/>
  <c r="CF406" i="16"/>
  <c r="AH410" i="16"/>
  <c r="CF410" i="16"/>
  <c r="AH412" i="16"/>
  <c r="CF412" i="16"/>
  <c r="AH416" i="16"/>
  <c r="CF416" i="16"/>
  <c r="AH418" i="16"/>
  <c r="CF418" i="16"/>
  <c r="AH422" i="16"/>
  <c r="CF422" i="16"/>
  <c r="AH424" i="16"/>
  <c r="CF424" i="16"/>
  <c r="AH428" i="16"/>
  <c r="CF428" i="16"/>
  <c r="AH430" i="16"/>
  <c r="CF430" i="16"/>
  <c r="AH434" i="16"/>
  <c r="CF434" i="16"/>
  <c r="AH436" i="16"/>
  <c r="CF436" i="16"/>
  <c r="AH438" i="16"/>
  <c r="CF438" i="16"/>
  <c r="AH442" i="16"/>
  <c r="CF442" i="16"/>
  <c r="AH444" i="16"/>
  <c r="CF444" i="16"/>
  <c r="AH446" i="16"/>
  <c r="CF446" i="16"/>
  <c r="AH450" i="16"/>
  <c r="CF450" i="16"/>
  <c r="AH452" i="16"/>
  <c r="CF452" i="16"/>
  <c r="AH456" i="16"/>
  <c r="CF456" i="16"/>
  <c r="AH460" i="16"/>
  <c r="CF460" i="16"/>
  <c r="AH462" i="16"/>
  <c r="CF462" i="16"/>
  <c r="AH464" i="16"/>
  <c r="CF464" i="16"/>
  <c r="AH468" i="16"/>
  <c r="CF468" i="16"/>
  <c r="AH470" i="16"/>
  <c r="CF470" i="16"/>
  <c r="AH472" i="16"/>
  <c r="CF472" i="16"/>
  <c r="AH476" i="16"/>
  <c r="CF476" i="16"/>
  <c r="AH480" i="16"/>
  <c r="CF480" i="16"/>
  <c r="AH482" i="16"/>
  <c r="CF482" i="16"/>
  <c r="AH486" i="16"/>
  <c r="CF486" i="16"/>
  <c r="AH488" i="16"/>
  <c r="CF488" i="16"/>
  <c r="AH492" i="16"/>
  <c r="CF492" i="16"/>
  <c r="AH494" i="16"/>
  <c r="CF494" i="16"/>
  <c r="AH498" i="16"/>
  <c r="CF498" i="16"/>
  <c r="AH502" i="16"/>
  <c r="CF502" i="16"/>
  <c r="AH504" i="16"/>
  <c r="CF504" i="16"/>
  <c r="AH508" i="16"/>
  <c r="CF508" i="16"/>
  <c r="AH512" i="16"/>
  <c r="CF512" i="16"/>
  <c r="AH516" i="16"/>
  <c r="CF516" i="16"/>
  <c r="AH518" i="16"/>
  <c r="CF518" i="16"/>
  <c r="AH529" i="16"/>
  <c r="CF529" i="16"/>
  <c r="AH534" i="16"/>
  <c r="CF534" i="16"/>
  <c r="AH538" i="16"/>
  <c r="CF538" i="16"/>
  <c r="AH542" i="16"/>
  <c r="CF542" i="16"/>
  <c r="AH544" i="16"/>
  <c r="CF544" i="16"/>
  <c r="AH548" i="16"/>
  <c r="CF548" i="16"/>
  <c r="AH550" i="16"/>
  <c r="CF550" i="16"/>
  <c r="AH554" i="16"/>
  <c r="CF554" i="16"/>
  <c r="AH558" i="16"/>
  <c r="CF558" i="16"/>
  <c r="AH562" i="16"/>
  <c r="CF562" i="16"/>
  <c r="AH564" i="16"/>
  <c r="CF564" i="16"/>
  <c r="AH569" i="16"/>
  <c r="CF569" i="16"/>
  <c r="AH573" i="16"/>
  <c r="CF573" i="16"/>
  <c r="AH609" i="16"/>
  <c r="CF609" i="16"/>
  <c r="AH613" i="16"/>
  <c r="CF613" i="16"/>
  <c r="AH617" i="16"/>
  <c r="CF617" i="16"/>
  <c r="AH657" i="16"/>
  <c r="CF657" i="16"/>
  <c r="AH661" i="16"/>
  <c r="CF661" i="16"/>
  <c r="AH665" i="16"/>
  <c r="CF665" i="16"/>
  <c r="AH669" i="16"/>
  <c r="CF669" i="16"/>
  <c r="AH673" i="16"/>
  <c r="CF673" i="16"/>
  <c r="AH677" i="16"/>
  <c r="CF677" i="16"/>
  <c r="AH681" i="16"/>
  <c r="CF681" i="16"/>
  <c r="AH709" i="16"/>
  <c r="AH713" i="16"/>
  <c r="AH717" i="16"/>
  <c r="AH729" i="16"/>
  <c r="AH733" i="16"/>
  <c r="AH737" i="16"/>
  <c r="AH741" i="16"/>
  <c r="AH774" i="16"/>
  <c r="CF774" i="16"/>
  <c r="AH793" i="16"/>
  <c r="AH797" i="16"/>
  <c r="AH801" i="16"/>
  <c r="AH805" i="16"/>
  <c r="AH809" i="16"/>
  <c r="AH813" i="16"/>
  <c r="AH817" i="16"/>
  <c r="AH12" i="16"/>
  <c r="CF12" i="16"/>
  <c r="AH35" i="16"/>
  <c r="CF35" i="16"/>
  <c r="AH123" i="16"/>
  <c r="CF123" i="16"/>
  <c r="AH155" i="16"/>
  <c r="CF155" i="16"/>
  <c r="AH173" i="16"/>
  <c r="AH28" i="16"/>
  <c r="CF28" i="16"/>
  <c r="AH117" i="16"/>
  <c r="CF117" i="16"/>
  <c r="AH162" i="16"/>
  <c r="CF162" i="16"/>
  <c r="AH200" i="16"/>
  <c r="CF200" i="16"/>
  <c r="AH233" i="16"/>
  <c r="CF233" i="16"/>
  <c r="AH10" i="16"/>
  <c r="CF10" i="16"/>
  <c r="AH17" i="16"/>
  <c r="CF17" i="16"/>
  <c r="AH24" i="16"/>
  <c r="CF24" i="16"/>
  <c r="AH33" i="16"/>
  <c r="CF33" i="16"/>
  <c r="AH42" i="16"/>
  <c r="CF42" i="16"/>
  <c r="AH50" i="16"/>
  <c r="CF50" i="16"/>
  <c r="AH56" i="16"/>
  <c r="CF56" i="16"/>
  <c r="AH64" i="16"/>
  <c r="CF64" i="16"/>
  <c r="AH69" i="16"/>
  <c r="CF69" i="16"/>
  <c r="AH73" i="16"/>
  <c r="CF73" i="16"/>
  <c r="AH80" i="16"/>
  <c r="CF80" i="16"/>
  <c r="AH87" i="16"/>
  <c r="CF87" i="16"/>
  <c r="AH89" i="16"/>
  <c r="CF89" i="16"/>
  <c r="AH93" i="16"/>
  <c r="CF93" i="16"/>
  <c r="AH100" i="16"/>
  <c r="CF100" i="16"/>
  <c r="AH105" i="16"/>
  <c r="AH112" i="16"/>
  <c r="CF112" i="16"/>
  <c r="AH119" i="16"/>
  <c r="CF119" i="16"/>
  <c r="AH130" i="16"/>
  <c r="AH133" i="16"/>
  <c r="CF133" i="16"/>
  <c r="AH139" i="16"/>
  <c r="CF139" i="16"/>
  <c r="AH143" i="16"/>
  <c r="CF143" i="16"/>
  <c r="AH149" i="16"/>
  <c r="CF149" i="16"/>
  <c r="AH152" i="16"/>
  <c r="CF152" i="16"/>
  <c r="AH163" i="16"/>
  <c r="CF163" i="16"/>
  <c r="AH166" i="16"/>
  <c r="CF166" i="16"/>
  <c r="AH169" i="16"/>
  <c r="CF169" i="16"/>
  <c r="AH175" i="16"/>
  <c r="CF175" i="16"/>
  <c r="AH177" i="16"/>
  <c r="AH179" i="16"/>
  <c r="AH181" i="16"/>
  <c r="CF181" i="16"/>
  <c r="AH183" i="16"/>
  <c r="AH185" i="16"/>
  <c r="CF185" i="16"/>
  <c r="AH192" i="16"/>
  <c r="CF192" i="16"/>
  <c r="AH194" i="16"/>
  <c r="CF194" i="16"/>
  <c r="AH202" i="16"/>
  <c r="CF202" i="16"/>
  <c r="AH205" i="16"/>
  <c r="CF205" i="16"/>
  <c r="AH207" i="16"/>
  <c r="CF207" i="16"/>
  <c r="AH213" i="16"/>
  <c r="CF213" i="16"/>
  <c r="AH219" i="16"/>
  <c r="AH221" i="16"/>
  <c r="CF221" i="16"/>
  <c r="AH224" i="16"/>
  <c r="CF224" i="16"/>
  <c r="AH226" i="16"/>
  <c r="CF226" i="16"/>
  <c r="AH230" i="16"/>
  <c r="AH232" i="16"/>
  <c r="CF232" i="16"/>
  <c r="AH235" i="16"/>
  <c r="CF235" i="16"/>
  <c r="AH240" i="16"/>
  <c r="CF240" i="16"/>
  <c r="AH520" i="16"/>
  <c r="CF520" i="16"/>
  <c r="AH772" i="16"/>
  <c r="CF772" i="16"/>
  <c r="AH778" i="16"/>
  <c r="CF778" i="16"/>
  <c r="AH21" i="16"/>
  <c r="CF21" i="16"/>
  <c r="AH32" i="16"/>
  <c r="CF32" i="16"/>
  <c r="AH52" i="16"/>
  <c r="CF52" i="16"/>
  <c r="AH63" i="16"/>
  <c r="CF63" i="16"/>
  <c r="AH70" i="16"/>
  <c r="CF70" i="16"/>
  <c r="AH74" i="16"/>
  <c r="CF74" i="16"/>
  <c r="AH78" i="16"/>
  <c r="CF78" i="16"/>
  <c r="AH83" i="16"/>
  <c r="AH94" i="16"/>
  <c r="CF94" i="16"/>
  <c r="AH99" i="16"/>
  <c r="CF99" i="16"/>
  <c r="AH106" i="16"/>
  <c r="CF106" i="16"/>
  <c r="AH110" i="16"/>
  <c r="CF110" i="16"/>
  <c r="AH124" i="16"/>
  <c r="CF124" i="16"/>
  <c r="AH132" i="16"/>
  <c r="AH136" i="16"/>
  <c r="AH142" i="16"/>
  <c r="AH153" i="16"/>
  <c r="CF153" i="16"/>
  <c r="AH156" i="16"/>
  <c r="CF156" i="16"/>
  <c r="AH167" i="16"/>
  <c r="CF167" i="16"/>
  <c r="AH189" i="16"/>
  <c r="CF189" i="16"/>
  <c r="AH197" i="16"/>
  <c r="CF197" i="16"/>
  <c r="AH203" i="16"/>
  <c r="CF203" i="16"/>
  <c r="AH211" i="16"/>
  <c r="CF211" i="16"/>
  <c r="AH217" i="16"/>
  <c r="AH227" i="16"/>
  <c r="CF227" i="16"/>
  <c r="AH236" i="16"/>
  <c r="CF236" i="16"/>
  <c r="AH239" i="16"/>
  <c r="CF239" i="16"/>
  <c r="AH243" i="16"/>
  <c r="CF243" i="16"/>
  <c r="AH245" i="16"/>
  <c r="CF245" i="16"/>
  <c r="AH247" i="16"/>
  <c r="CF247" i="16"/>
  <c r="AH249" i="16"/>
  <c r="CF249" i="16"/>
  <c r="AH251" i="16"/>
  <c r="CF251" i="16"/>
  <c r="AH253" i="16"/>
  <c r="CF253" i="16"/>
  <c r="AH255" i="16"/>
  <c r="CF255" i="16"/>
  <c r="AH257" i="16"/>
  <c r="CF257" i="16"/>
  <c r="AH259" i="16"/>
  <c r="CF259" i="16"/>
  <c r="AH261" i="16"/>
  <c r="CF261" i="16"/>
  <c r="AH263" i="16"/>
  <c r="CF263" i="16"/>
  <c r="AH265" i="16"/>
  <c r="CF265" i="16"/>
  <c r="AH267" i="16"/>
  <c r="CF267" i="16"/>
  <c r="AH269" i="16"/>
  <c r="CF269" i="16"/>
  <c r="AH271" i="16"/>
  <c r="CF271" i="16"/>
  <c r="AH273" i="16"/>
  <c r="CF273" i="16"/>
  <c r="AH275" i="16"/>
  <c r="CF275" i="16"/>
  <c r="AH277" i="16"/>
  <c r="CF277" i="16"/>
  <c r="AH279" i="16"/>
  <c r="CF279" i="16"/>
  <c r="AH281" i="16"/>
  <c r="AH283" i="16"/>
  <c r="CF283" i="16"/>
  <c r="AH285" i="16"/>
  <c r="CF285" i="16"/>
  <c r="AH287" i="16"/>
  <c r="CF287" i="16"/>
  <c r="AH289" i="16"/>
  <c r="CF289" i="16"/>
  <c r="AH293" i="16"/>
  <c r="CF293" i="16"/>
  <c r="AH297" i="16"/>
  <c r="CF297" i="16"/>
  <c r="AH301" i="16"/>
  <c r="CG301" i="16"/>
  <c r="AH305" i="16"/>
  <c r="CF305" i="16"/>
  <c r="AH309" i="16"/>
  <c r="CF309" i="16"/>
  <c r="AH313" i="16"/>
  <c r="CF313" i="16"/>
  <c r="AH317" i="16"/>
  <c r="CF317" i="16"/>
  <c r="AH321" i="16"/>
  <c r="CF321" i="16"/>
  <c r="AH325" i="16"/>
  <c r="CF325" i="16"/>
  <c r="AH329" i="16"/>
  <c r="CF329" i="16"/>
  <c r="AH333" i="16"/>
  <c r="CF333" i="16"/>
  <c r="AH337" i="16"/>
  <c r="CF337" i="16"/>
  <c r="AH341" i="16"/>
  <c r="CF341" i="16"/>
  <c r="AH345" i="16"/>
  <c r="CF345" i="16"/>
  <c r="AH349" i="16"/>
  <c r="CF349" i="16"/>
  <c r="AH353" i="16"/>
  <c r="CF353" i="16"/>
  <c r="AH357" i="16"/>
  <c r="CF357" i="16"/>
  <c r="AH361" i="16"/>
  <c r="CF361" i="16"/>
  <c r="AH365" i="16"/>
  <c r="CF365" i="16"/>
  <c r="AH369" i="16"/>
  <c r="CF369" i="16"/>
  <c r="AH373" i="16"/>
  <c r="CF373" i="16"/>
  <c r="AH377" i="16"/>
  <c r="CF377" i="16"/>
  <c r="AH381" i="16"/>
  <c r="CF381" i="16"/>
  <c r="AH385" i="16"/>
  <c r="CF385" i="16"/>
  <c r="AH389" i="16"/>
  <c r="CF389" i="16"/>
  <c r="AH393" i="16"/>
  <c r="CF393" i="16"/>
  <c r="AH397" i="16"/>
  <c r="CF397" i="16"/>
  <c r="AH401" i="16"/>
  <c r="CF401" i="16"/>
  <c r="AH405" i="16"/>
  <c r="CF405" i="16"/>
  <c r="AH409" i="16"/>
  <c r="CF409" i="16"/>
  <c r="AH413" i="16"/>
  <c r="CF413" i="16"/>
  <c r="AH417" i="16"/>
  <c r="CF417" i="16"/>
  <c r="AH421" i="16"/>
  <c r="CF421" i="16"/>
  <c r="AH425" i="16"/>
  <c r="CF425" i="16"/>
  <c r="AH429" i="16"/>
  <c r="CF429" i="16"/>
  <c r="AH433" i="16"/>
  <c r="CF433" i="16"/>
  <c r="AH437" i="16"/>
  <c r="CF437" i="16"/>
  <c r="AH441" i="16"/>
  <c r="CF441" i="16"/>
  <c r="AH445" i="16"/>
  <c r="CF445" i="16"/>
  <c r="AH449" i="16"/>
  <c r="CF449" i="16"/>
  <c r="AH453" i="16"/>
  <c r="CF453" i="16"/>
  <c r="AH457" i="16"/>
  <c r="CF457" i="16"/>
  <c r="AH461" i="16"/>
  <c r="CF461" i="16"/>
  <c r="AH465" i="16"/>
  <c r="CF465" i="16"/>
  <c r="AH469" i="16"/>
  <c r="CF469" i="16"/>
  <c r="AH473" i="16"/>
  <c r="CF473" i="16"/>
  <c r="AH477" i="16"/>
  <c r="CF477" i="16"/>
  <c r="AH481" i="16"/>
  <c r="CF481" i="16"/>
  <c r="AH485" i="16"/>
  <c r="CF485" i="16"/>
  <c r="AH489" i="16"/>
  <c r="CF489" i="16"/>
  <c r="AH493" i="16"/>
  <c r="CF493" i="16"/>
  <c r="AH497" i="16"/>
  <c r="CF497" i="16"/>
  <c r="AH501" i="16"/>
  <c r="CF501" i="16"/>
  <c r="AH505" i="16"/>
  <c r="CF505" i="16"/>
  <c r="AH509" i="16"/>
  <c r="CF509" i="16"/>
  <c r="AH513" i="16"/>
  <c r="CF513" i="16"/>
  <c r="AH517" i="16"/>
  <c r="CF517" i="16"/>
  <c r="AH522" i="16"/>
  <c r="CF522" i="16"/>
  <c r="AH524" i="16"/>
  <c r="CF524" i="16"/>
  <c r="AH526" i="16"/>
  <c r="CF526" i="16"/>
  <c r="AH528" i="16"/>
  <c r="CF528" i="16"/>
  <c r="AH533" i="16"/>
  <c r="CF533" i="16"/>
  <c r="AH537" i="16"/>
  <c r="CF537" i="16"/>
  <c r="AH541" i="16"/>
  <c r="CF541" i="16"/>
  <c r="AH545" i="16"/>
  <c r="CF545" i="16"/>
  <c r="AH549" i="16"/>
  <c r="CF549" i="16"/>
  <c r="AH553" i="16"/>
  <c r="CF553" i="16"/>
  <c r="AH557" i="16"/>
  <c r="CF557" i="16"/>
  <c r="AH561" i="16"/>
  <c r="CF561" i="16"/>
  <c r="AH565" i="16"/>
  <c r="CF565" i="16"/>
  <c r="AH568" i="16"/>
  <c r="CF568" i="16"/>
  <c r="AH570" i="16"/>
  <c r="CF570" i="16"/>
  <c r="AH572" i="16"/>
  <c r="CF572" i="16"/>
  <c r="AH574" i="16"/>
  <c r="CF574" i="16"/>
  <c r="AH576" i="16"/>
  <c r="CF576" i="16"/>
  <c r="AH578" i="16"/>
  <c r="CF578" i="16"/>
  <c r="AH580" i="16"/>
  <c r="CF580" i="16"/>
  <c r="AH582" i="16"/>
  <c r="CF582" i="16"/>
  <c r="AH584" i="16"/>
  <c r="CF584" i="16"/>
  <c r="AH586" i="16"/>
  <c r="CF586" i="16"/>
  <c r="AH588" i="16"/>
  <c r="CF588" i="16"/>
  <c r="AH590" i="16"/>
  <c r="CF590" i="16"/>
  <c r="AH592" i="16"/>
  <c r="CF592" i="16"/>
  <c r="AH594" i="16"/>
  <c r="CF594" i="16"/>
  <c r="AH596" i="16"/>
  <c r="CF596" i="16"/>
  <c r="AH598" i="16"/>
  <c r="CF598" i="16"/>
  <c r="AH600" i="16"/>
  <c r="CF600" i="16"/>
  <c r="AH602" i="16"/>
  <c r="CF602" i="16"/>
  <c r="AH604" i="16"/>
  <c r="CF604" i="16"/>
  <c r="AH606" i="16"/>
  <c r="CF606" i="16"/>
  <c r="AH608" i="16"/>
  <c r="CF608" i="16"/>
  <c r="AH610" i="16"/>
  <c r="CF610" i="16"/>
  <c r="AH612" i="16"/>
  <c r="CF612" i="16"/>
  <c r="AH614" i="16"/>
  <c r="CF614" i="16"/>
  <c r="AH616" i="16"/>
  <c r="CF616" i="16"/>
  <c r="AH618" i="16"/>
  <c r="CF618" i="16"/>
  <c r="AH620" i="16"/>
  <c r="CF620" i="16"/>
  <c r="AH622" i="16"/>
  <c r="CF622" i="16"/>
  <c r="AH624" i="16"/>
  <c r="CF624" i="16"/>
  <c r="AH626" i="16"/>
  <c r="CF626" i="16"/>
  <c r="AH628" i="16"/>
  <c r="CF628" i="16"/>
  <c r="AH630" i="16"/>
  <c r="CF630" i="16"/>
  <c r="AH632" i="16"/>
  <c r="CF632" i="16"/>
  <c r="AH634" i="16"/>
  <c r="CF634" i="16"/>
  <c r="AH636" i="16"/>
  <c r="CF636" i="16"/>
  <c r="AH638" i="16"/>
  <c r="CF638" i="16"/>
  <c r="AH640" i="16"/>
  <c r="CF640" i="16"/>
  <c r="AH642" i="16"/>
  <c r="CF642" i="16"/>
  <c r="AH644" i="16"/>
  <c r="CF644" i="16"/>
  <c r="AH646" i="16"/>
  <c r="CF646" i="16"/>
  <c r="AH648" i="16"/>
  <c r="CF648" i="16"/>
  <c r="AH650" i="16"/>
  <c r="CF650" i="16"/>
  <c r="AH652" i="16"/>
  <c r="CF652" i="16"/>
  <c r="AH654" i="16"/>
  <c r="CF654" i="16"/>
  <c r="AH656" i="16"/>
  <c r="CF656" i="16"/>
  <c r="AH658" i="16"/>
  <c r="CF658" i="16"/>
  <c r="AH660" i="16"/>
  <c r="CF660" i="16"/>
  <c r="AH662" i="16"/>
  <c r="CF662" i="16"/>
  <c r="AH664" i="16"/>
  <c r="CF664" i="16"/>
  <c r="AH666" i="16"/>
  <c r="CF666" i="16"/>
  <c r="AH668" i="16"/>
  <c r="CF668" i="16"/>
  <c r="AH670" i="16"/>
  <c r="CF670" i="16"/>
  <c r="AH672" i="16"/>
  <c r="CF672" i="16"/>
  <c r="AH674" i="16"/>
  <c r="CF674" i="16"/>
  <c r="AH676" i="16"/>
  <c r="CF676" i="16"/>
  <c r="AH678" i="16"/>
  <c r="CF678" i="16"/>
  <c r="AH680" i="16"/>
  <c r="CF680" i="16"/>
  <c r="AH682" i="16"/>
  <c r="CF682" i="16"/>
  <c r="AH684" i="16"/>
  <c r="CF684" i="16"/>
  <c r="AH686" i="16"/>
  <c r="CF686" i="16"/>
  <c r="AH688" i="16"/>
  <c r="CF688" i="16"/>
  <c r="AH690" i="16"/>
  <c r="CF690" i="16"/>
  <c r="AH692" i="16"/>
  <c r="CF692" i="16"/>
  <c r="AH694" i="16"/>
  <c r="CF694" i="16"/>
  <c r="AH696" i="16"/>
  <c r="CF696" i="16"/>
  <c r="AH698" i="16"/>
  <c r="CF698" i="16"/>
  <c r="AH700" i="16"/>
  <c r="CF700" i="16"/>
  <c r="AH702" i="16"/>
  <c r="CF702" i="16"/>
  <c r="AH704" i="16"/>
  <c r="CF704" i="16"/>
  <c r="AH706" i="16"/>
  <c r="CF706" i="16"/>
  <c r="AH708" i="16"/>
  <c r="CF708" i="16"/>
  <c r="AH710" i="16"/>
  <c r="CF710" i="16"/>
  <c r="AH712" i="16"/>
  <c r="CF712" i="16"/>
  <c r="AH714" i="16"/>
  <c r="CF714" i="16"/>
  <c r="AH716" i="16"/>
  <c r="CF716" i="16"/>
  <c r="AH718" i="16"/>
  <c r="CF718" i="16"/>
  <c r="AH720" i="16"/>
  <c r="CF720" i="16"/>
  <c r="AH722" i="16"/>
  <c r="CF722" i="16"/>
  <c r="AH724" i="16"/>
  <c r="CF724" i="16"/>
  <c r="AH726" i="16"/>
  <c r="CF726" i="16"/>
  <c r="AH728" i="16"/>
  <c r="CF728" i="16"/>
  <c r="AH730" i="16"/>
  <c r="CF730" i="16"/>
  <c r="AH732" i="16"/>
  <c r="CF732" i="16"/>
  <c r="AH734" i="16"/>
  <c r="CF734" i="16"/>
  <c r="AH736" i="16"/>
  <c r="CF736" i="16"/>
  <c r="AH738" i="16"/>
  <c r="CF738" i="16"/>
  <c r="AH740" i="16"/>
  <c r="CF740" i="16"/>
  <c r="AH742" i="16"/>
  <c r="CF742" i="16"/>
  <c r="AH744" i="16"/>
  <c r="CF744" i="16"/>
  <c r="AH746" i="16"/>
  <c r="CF746" i="16"/>
  <c r="AH748" i="16"/>
  <c r="CF748" i="16"/>
  <c r="AH750" i="16"/>
  <c r="CF750" i="16"/>
  <c r="AH752" i="16"/>
  <c r="CF752" i="16"/>
  <c r="AH754" i="16"/>
  <c r="CF754" i="16"/>
  <c r="AH756" i="16"/>
  <c r="CF756" i="16"/>
  <c r="AH758" i="16"/>
  <c r="CF758" i="16"/>
  <c r="AH760" i="16"/>
  <c r="CF760" i="16"/>
  <c r="AH762" i="16"/>
  <c r="CF762" i="16"/>
  <c r="AH764" i="16"/>
  <c r="CF764" i="16"/>
  <c r="AH766" i="16"/>
  <c r="CF766" i="16"/>
  <c r="AH768" i="16"/>
  <c r="CF768" i="16"/>
  <c r="AH770" i="16"/>
  <c r="CF770" i="16"/>
  <c r="AH790" i="16"/>
  <c r="CF790" i="16"/>
  <c r="AH792" i="16"/>
  <c r="CF792" i="16"/>
  <c r="AH794" i="16"/>
  <c r="CF794" i="16"/>
  <c r="AH796" i="16"/>
  <c r="CF796" i="16"/>
  <c r="AH798" i="16"/>
  <c r="CF798" i="16"/>
  <c r="AH800" i="16"/>
  <c r="CF800" i="16"/>
  <c r="AH802" i="16"/>
  <c r="CF802" i="16"/>
  <c r="AH804" i="16"/>
  <c r="CF804" i="16"/>
  <c r="AH806" i="16"/>
  <c r="CF806" i="16"/>
  <c r="AH808" i="16"/>
  <c r="CF808" i="16"/>
  <c r="AH810" i="16"/>
  <c r="CF810" i="16"/>
  <c r="AH812" i="16"/>
  <c r="CF812" i="16"/>
  <c r="AH814" i="16"/>
  <c r="CF814" i="16"/>
  <c r="AH816" i="16"/>
  <c r="CF816" i="16"/>
  <c r="AH818" i="16"/>
  <c r="CF818" i="16"/>
  <c r="AH26" i="16"/>
  <c r="CF26" i="16"/>
  <c r="AH31" i="16"/>
  <c r="CF31" i="16"/>
  <c r="AH41" i="16"/>
  <c r="CF41" i="16"/>
  <c r="AH57" i="16"/>
  <c r="CF57" i="16"/>
  <c r="AH128" i="16"/>
  <c r="CF128" i="16"/>
  <c r="AH150" i="16"/>
  <c r="CF150" i="16"/>
  <c r="AH161" i="16"/>
  <c r="CF161" i="16"/>
  <c r="AH171" i="16"/>
  <c r="CF171" i="16"/>
  <c r="AH212" i="16"/>
  <c r="CF212" i="16"/>
  <c r="AH13" i="16"/>
  <c r="CF13" i="16"/>
  <c r="AH37" i="16"/>
  <c r="CF37" i="16"/>
  <c r="AH43" i="16"/>
  <c r="CF43" i="16"/>
  <c r="AH126" i="16"/>
  <c r="CF126" i="16"/>
  <c r="AH159" i="16"/>
  <c r="CF159" i="16"/>
  <c r="AH172" i="16"/>
  <c r="CF172" i="16"/>
  <c r="AH199" i="16"/>
  <c r="CF199" i="16"/>
  <c r="AH208" i="16"/>
  <c r="CF208" i="16"/>
  <c r="AH216" i="16"/>
  <c r="AH776" i="16"/>
  <c r="CF776" i="16"/>
  <c r="AH782" i="16"/>
  <c r="CF782" i="16"/>
  <c r="AH7" i="16"/>
  <c r="CF7" i="16"/>
  <c r="AH9" i="16"/>
  <c r="CF9" i="16"/>
  <c r="AH14" i="16"/>
  <c r="CF14" i="16"/>
  <c r="AH16" i="16"/>
  <c r="CF16" i="16"/>
  <c r="AH18" i="16"/>
  <c r="CF18" i="16"/>
  <c r="AH23" i="16"/>
  <c r="CF23" i="16"/>
  <c r="AH25" i="16"/>
  <c r="CF25" i="16"/>
  <c r="AH30" i="16"/>
  <c r="CF30" i="16"/>
  <c r="AH34" i="16"/>
  <c r="CF34" i="16"/>
  <c r="AH39" i="16"/>
  <c r="CF39" i="16"/>
  <c r="AH45" i="16"/>
  <c r="CF45" i="16"/>
  <c r="AH47" i="16"/>
  <c r="CF47" i="16"/>
  <c r="AH49" i="16"/>
  <c r="CF49" i="16"/>
  <c r="AH51" i="16"/>
  <c r="CF51" i="16"/>
  <c r="AH54" i="16"/>
  <c r="CF54" i="16"/>
  <c r="AH58" i="16"/>
  <c r="CF58" i="16"/>
  <c r="AH60" i="16"/>
  <c r="CF60" i="16"/>
  <c r="AH62" i="16"/>
  <c r="CF62" i="16"/>
  <c r="AH65" i="16"/>
  <c r="CF65" i="16"/>
  <c r="AH67" i="16"/>
  <c r="CF67" i="16"/>
  <c r="AH71" i="16"/>
  <c r="CF71" i="16"/>
  <c r="AH76" i="16"/>
  <c r="CF76" i="16"/>
  <c r="AH79" i="16"/>
  <c r="CF79" i="16"/>
  <c r="AH82" i="16"/>
  <c r="CF82" i="16"/>
  <c r="AH86" i="16"/>
  <c r="AH88" i="16"/>
  <c r="CF88" i="16"/>
  <c r="AH90" i="16"/>
  <c r="CF90" i="16"/>
  <c r="AH92" i="16"/>
  <c r="CF92" i="16"/>
  <c r="AH96" i="16"/>
  <c r="AH98" i="16"/>
  <c r="CF98" i="16"/>
  <c r="AH101" i="16"/>
  <c r="AH103" i="16"/>
  <c r="CF103" i="16"/>
  <c r="AH108" i="16"/>
  <c r="CF108" i="16"/>
  <c r="AH111" i="16"/>
  <c r="CF111" i="16"/>
  <c r="AH113" i="16"/>
  <c r="AH115" i="16"/>
  <c r="CF115" i="16"/>
  <c r="AH118" i="16"/>
  <c r="CF118" i="16"/>
  <c r="AH121" i="16"/>
  <c r="CF121" i="16"/>
  <c r="AH129" i="16"/>
  <c r="CF129" i="16"/>
  <c r="AH131" i="16"/>
  <c r="AH134" i="16"/>
  <c r="CF134" i="16"/>
  <c r="AH138" i="16"/>
  <c r="CF138" i="16"/>
  <c r="AH140" i="16"/>
  <c r="CF140" i="16"/>
  <c r="AH146" i="16"/>
  <c r="AH148" i="16"/>
  <c r="AH151" i="16"/>
  <c r="CF151" i="16"/>
  <c r="AH157" i="16"/>
  <c r="CF157" i="16"/>
  <c r="AH160" i="16"/>
  <c r="CF160" i="16"/>
  <c r="AH164" i="16"/>
  <c r="CF164" i="16"/>
  <c r="AH168" i="16"/>
  <c r="CF168" i="16"/>
  <c r="AH174" i="16"/>
  <c r="AH176" i="16"/>
  <c r="AH178" i="16"/>
  <c r="CF178" i="16"/>
  <c r="AH180" i="16"/>
  <c r="CF180" i="16"/>
  <c r="AH182" i="16"/>
  <c r="CF182" i="16"/>
  <c r="AH184" i="16"/>
  <c r="AH186" i="16"/>
  <c r="CF186" i="16"/>
  <c r="AH191" i="16"/>
  <c r="CF191" i="16"/>
  <c r="AH193" i="16"/>
  <c r="CF193" i="16"/>
  <c r="AH196" i="16"/>
  <c r="CF196" i="16"/>
  <c r="AH204" i="16"/>
  <c r="CF204" i="16"/>
  <c r="AH206" i="16"/>
  <c r="CF206" i="16"/>
  <c r="AH210" i="16"/>
  <c r="AH218" i="16"/>
  <c r="AH220" i="16"/>
  <c r="CF220" i="16"/>
  <c r="AH223" i="16"/>
  <c r="CF223" i="16"/>
  <c r="AH225" i="16"/>
  <c r="AH229" i="16"/>
  <c r="CF229" i="16"/>
  <c r="AH231" i="16"/>
  <c r="CF231" i="16"/>
  <c r="AH234" i="16"/>
  <c r="AH237" i="16"/>
  <c r="AH241" i="16"/>
  <c r="CF241" i="16"/>
  <c r="AH530" i="16"/>
  <c r="AH773" i="16"/>
  <c r="AH777" i="16"/>
  <c r="AH784" i="16"/>
  <c r="AH19" i="16"/>
  <c r="CF19" i="16"/>
  <c r="AH22" i="16"/>
  <c r="CF22" i="16"/>
  <c r="AH36" i="16"/>
  <c r="CF36" i="16"/>
  <c r="AH55" i="16"/>
  <c r="CF55" i="16"/>
  <c r="AH68" i="16"/>
  <c r="CF68" i="16"/>
  <c r="AH72" i="16"/>
  <c r="CF72" i="16"/>
  <c r="AH75" i="16"/>
  <c r="CF75" i="16"/>
  <c r="AH81" i="16"/>
  <c r="CF81" i="16"/>
  <c r="AH84" i="16"/>
  <c r="AH95" i="16"/>
  <c r="AH104" i="16"/>
  <c r="AH107" i="16"/>
  <c r="CF107" i="16"/>
  <c r="AH120" i="16"/>
  <c r="CF120" i="16"/>
  <c r="AH125" i="16"/>
  <c r="CF125" i="16"/>
  <c r="AH135" i="16"/>
  <c r="CF135" i="16"/>
  <c r="AH141" i="16"/>
  <c r="CF141" i="16"/>
  <c r="AH145" i="16"/>
  <c r="CF145" i="16"/>
  <c r="AH154" i="16"/>
  <c r="CF154" i="16"/>
  <c r="AH165" i="16"/>
  <c r="CF165" i="16"/>
  <c r="AH187" i="16"/>
  <c r="AH195" i="16"/>
  <c r="CF195" i="16"/>
  <c r="AH201" i="16"/>
  <c r="CF201" i="16"/>
  <c r="AH209" i="16"/>
  <c r="CF209" i="16"/>
  <c r="AH214" i="16"/>
  <c r="CF214" i="16"/>
  <c r="AH222" i="16"/>
  <c r="CF222" i="16"/>
  <c r="AH228" i="16"/>
  <c r="CF228" i="16"/>
  <c r="AH238" i="16"/>
  <c r="CF238" i="16"/>
  <c r="AH242" i="16"/>
  <c r="CF242" i="16"/>
  <c r="AH786" i="16"/>
  <c r="CF786" i="16"/>
  <c r="AH244" i="16"/>
  <c r="CF244" i="16"/>
  <c r="AH248" i="16"/>
  <c r="CF248" i="16"/>
  <c r="AH254" i="16"/>
  <c r="CF254" i="16"/>
  <c r="AH258" i="16"/>
  <c r="CF258" i="16"/>
  <c r="AH262" i="16"/>
  <c r="CF262" i="16"/>
  <c r="AH266" i="16"/>
  <c r="CF266" i="16"/>
  <c r="AH270" i="16"/>
  <c r="CF270" i="16"/>
  <c r="AH274" i="16"/>
  <c r="CF274" i="16"/>
  <c r="AH278" i="16"/>
  <c r="CF278" i="16"/>
  <c r="AH284" i="16"/>
  <c r="CF284" i="16"/>
  <c r="AH288" i="16"/>
  <c r="CF288" i="16"/>
  <c r="AH292" i="16"/>
  <c r="CF292" i="16"/>
  <c r="AH296" i="16"/>
  <c r="CF296" i="16"/>
  <c r="AH304" i="16"/>
  <c r="CF304" i="16"/>
  <c r="AH310" i="16"/>
  <c r="CF310" i="16"/>
  <c r="AH314" i="16"/>
  <c r="CF314" i="16"/>
  <c r="AH322" i="16"/>
  <c r="CF322" i="16"/>
  <c r="AH330" i="16"/>
  <c r="CF330" i="16"/>
  <c r="AH338" i="16"/>
  <c r="CF338" i="16"/>
  <c r="AH344" i="16"/>
  <c r="CF344" i="16"/>
  <c r="AH350" i="16"/>
  <c r="CF350" i="16"/>
  <c r="AH356" i="16"/>
  <c r="CF356" i="16"/>
  <c r="AH360" i="16"/>
  <c r="CF360" i="16"/>
  <c r="AH364" i="16"/>
  <c r="CF364" i="16"/>
  <c r="AH370" i="16"/>
  <c r="CF370" i="16"/>
  <c r="AH376" i="16"/>
  <c r="CF376" i="16"/>
  <c r="AH384" i="16"/>
  <c r="CF384" i="16"/>
  <c r="AH390" i="16"/>
  <c r="CF390" i="16"/>
  <c r="AH396" i="16"/>
  <c r="CF396" i="16"/>
  <c r="AH402" i="16"/>
  <c r="CF402" i="16"/>
  <c r="AH408" i="16"/>
  <c r="CF408" i="16"/>
  <c r="AH414" i="16"/>
  <c r="CF414" i="16"/>
  <c r="AH420" i="16"/>
  <c r="CF420" i="16"/>
  <c r="AH426" i="16"/>
  <c r="CF426" i="16"/>
  <c r="AH432" i="16"/>
  <c r="CF432" i="16"/>
  <c r="AH440" i="16"/>
  <c r="CF440" i="16"/>
  <c r="AH448" i="16"/>
  <c r="CF448" i="16"/>
  <c r="AH454" i="16"/>
  <c r="CF454" i="16"/>
  <c r="AH458" i="16"/>
  <c r="CF458" i="16"/>
  <c r="AH466" i="16"/>
  <c r="CF466" i="16"/>
  <c r="AH474" i="16"/>
  <c r="CF474" i="16"/>
  <c r="AH478" i="16"/>
  <c r="CF478" i="16"/>
  <c r="AH484" i="16"/>
  <c r="CF484" i="16"/>
  <c r="AH490" i="16"/>
  <c r="CF490" i="16"/>
  <c r="AH496" i="16"/>
  <c r="CF496" i="16"/>
  <c r="AH500" i="16"/>
  <c r="CF500" i="16"/>
  <c r="AH506" i="16"/>
  <c r="CF506" i="16"/>
  <c r="AH510" i="16"/>
  <c r="CF510" i="16"/>
  <c r="AH514" i="16"/>
  <c r="CF514" i="16"/>
  <c r="AH521" i="16"/>
  <c r="CF521" i="16"/>
  <c r="AH525" i="16"/>
  <c r="CF525" i="16"/>
  <c r="AH532" i="16"/>
  <c r="CF532" i="16"/>
  <c r="AH536" i="16"/>
  <c r="CF536" i="16"/>
  <c r="AH540" i="16"/>
  <c r="CF540" i="16"/>
  <c r="AH546" i="16"/>
  <c r="CF546" i="16"/>
  <c r="AH552" i="16"/>
  <c r="CF552" i="16"/>
  <c r="AH556" i="16"/>
  <c r="CF556" i="16"/>
  <c r="AH560" i="16"/>
  <c r="CF560" i="16"/>
  <c r="AH566" i="16"/>
  <c r="CF566" i="16"/>
  <c r="AH571" i="16"/>
  <c r="CF571" i="16"/>
  <c r="AH575" i="16"/>
  <c r="CF575" i="16"/>
  <c r="AH577" i="16"/>
  <c r="CF577" i="16"/>
  <c r="AH581" i="16"/>
  <c r="CF581" i="16"/>
  <c r="AH585" i="16"/>
  <c r="CF585" i="16"/>
  <c r="AH589" i="16"/>
  <c r="CF589" i="16"/>
  <c r="AH593" i="16"/>
  <c r="CF593" i="16"/>
  <c r="AH597" i="16"/>
  <c r="CF597" i="16"/>
  <c r="AH601" i="16"/>
  <c r="CF601" i="16"/>
  <c r="AH605" i="16"/>
  <c r="CF605" i="16"/>
  <c r="AH611" i="16"/>
  <c r="CF611" i="16"/>
  <c r="AH615" i="16"/>
  <c r="CF615" i="16"/>
  <c r="AH621" i="16"/>
  <c r="CF621" i="16"/>
  <c r="AH625" i="16"/>
  <c r="CF625" i="16"/>
  <c r="AH629" i="16"/>
  <c r="CF629" i="16"/>
  <c r="AH633" i="16"/>
  <c r="CF633" i="16"/>
  <c r="AH637" i="16"/>
  <c r="CF637" i="16"/>
  <c r="AH641" i="16"/>
  <c r="CF641" i="16"/>
  <c r="AH645" i="16"/>
  <c r="CF645" i="16"/>
  <c r="AH649" i="16"/>
  <c r="CF649" i="16"/>
  <c r="AH653" i="16"/>
  <c r="CF653" i="16"/>
  <c r="AH659" i="16"/>
  <c r="CF659" i="16"/>
  <c r="AH663" i="16"/>
  <c r="CF663" i="16"/>
  <c r="AH667" i="16"/>
  <c r="CF667" i="16"/>
  <c r="AH671" i="16"/>
  <c r="CF671" i="16"/>
  <c r="AH675" i="16"/>
  <c r="CF675" i="16"/>
  <c r="AH679" i="16"/>
  <c r="CF679" i="16"/>
  <c r="AH685" i="16"/>
  <c r="CF685" i="16"/>
  <c r="AH689" i="16"/>
  <c r="CF689" i="16"/>
  <c r="AH693" i="16"/>
  <c r="CF693" i="16"/>
  <c r="AH697" i="16"/>
  <c r="CF697" i="16"/>
  <c r="AH701" i="16"/>
  <c r="CF701" i="16"/>
  <c r="AH705" i="16"/>
  <c r="CF705" i="16"/>
  <c r="AH711" i="16"/>
  <c r="CF711" i="16"/>
  <c r="AH715" i="16"/>
  <c r="CF715" i="16"/>
  <c r="AH721" i="16"/>
  <c r="CF721" i="16"/>
  <c r="AH725" i="16"/>
  <c r="CF725" i="16"/>
  <c r="AH727" i="16"/>
  <c r="CF727" i="16"/>
  <c r="AH731" i="16"/>
  <c r="CF731" i="16"/>
  <c r="AH735" i="16"/>
  <c r="CF735" i="16"/>
  <c r="AH739" i="16"/>
  <c r="CF739" i="16"/>
  <c r="AH745" i="16"/>
  <c r="CF745" i="16"/>
  <c r="AH749" i="16"/>
  <c r="CF749" i="16"/>
  <c r="AH753" i="16"/>
  <c r="CF753" i="16"/>
  <c r="AH757" i="16"/>
  <c r="CF757" i="16"/>
  <c r="AH761" i="16"/>
  <c r="CF761" i="16"/>
  <c r="AH765" i="16"/>
  <c r="CF765" i="16"/>
  <c r="AH769" i="16"/>
  <c r="CF769" i="16"/>
  <c r="AH791" i="16"/>
  <c r="CF791" i="16"/>
  <c r="AH795" i="16"/>
  <c r="CF795" i="16"/>
  <c r="AH799" i="16"/>
  <c r="CF799" i="16"/>
  <c r="AH803" i="16"/>
  <c r="CF803" i="16"/>
  <c r="AH807" i="16"/>
  <c r="CF807" i="16"/>
  <c r="AH811" i="16"/>
  <c r="CF811" i="16"/>
  <c r="AH815" i="16"/>
  <c r="CF815" i="16"/>
  <c r="AH29" i="16"/>
  <c r="CF29" i="16"/>
  <c r="AH44" i="16"/>
  <c r="CF44" i="16"/>
  <c r="AH144" i="16"/>
  <c r="CF144" i="16"/>
  <c r="AH170" i="16"/>
  <c r="CF170" i="16"/>
  <c r="AH11" i="16"/>
  <c r="CF11" i="16"/>
  <c r="AH40" i="16"/>
  <c r="CF40" i="16"/>
  <c r="AH127" i="16"/>
  <c r="CF127" i="16"/>
  <c r="AH198" i="16"/>
  <c r="CF198" i="16"/>
  <c r="AH215" i="16"/>
  <c r="CF215" i="16"/>
  <c r="AH781" i="16"/>
  <c r="CF781" i="16"/>
  <c r="AH8" i="16"/>
  <c r="CF8" i="16"/>
  <c r="AH15" i="16"/>
  <c r="CF15" i="16"/>
  <c r="AH20" i="16"/>
  <c r="CF20" i="16"/>
  <c r="AH27" i="16"/>
  <c r="CF27" i="16"/>
  <c r="AH38" i="16"/>
  <c r="CF38" i="16"/>
  <c r="AH46" i="16"/>
  <c r="CF46" i="16"/>
  <c r="AH48" i="16"/>
  <c r="CF48" i="16"/>
  <c r="AH53" i="16"/>
  <c r="CF53" i="16"/>
  <c r="AH59" i="16"/>
  <c r="CF59" i="16"/>
  <c r="AH61" i="16"/>
  <c r="CF61" i="16"/>
  <c r="AH66" i="16"/>
  <c r="CF66" i="16"/>
  <c r="AH77" i="16"/>
  <c r="CF77" i="16"/>
  <c r="AH85" i="16"/>
  <c r="CF85" i="16"/>
  <c r="AH91" i="16"/>
  <c r="CF91" i="16"/>
  <c r="AH97" i="16"/>
  <c r="CF97" i="16"/>
  <c r="AH102" i="16"/>
  <c r="AH109" i="16"/>
  <c r="AH114" i="16"/>
  <c r="CF114" i="16"/>
  <c r="AH116" i="16"/>
  <c r="CF116" i="16"/>
  <c r="AH122" i="16"/>
  <c r="CF122" i="16"/>
  <c r="AH137" i="16"/>
  <c r="CF137" i="16"/>
  <c r="AH147" i="16"/>
  <c r="CF147" i="16"/>
  <c r="AH158" i="16"/>
  <c r="CF158" i="16"/>
  <c r="AH190" i="16"/>
  <c r="CF190" i="16"/>
  <c r="CF651" i="16" l="1"/>
  <c r="CF759" i="16"/>
  <c r="CF583" i="16"/>
  <c r="CF543" i="16"/>
  <c r="CF551" i="16"/>
  <c r="CF579" i="16"/>
  <c r="BH827" i="26"/>
  <c r="CF627" i="16"/>
  <c r="CF467" i="16"/>
  <c r="CF499" i="16"/>
  <c r="CF531" i="16"/>
  <c r="CF599" i="16"/>
  <c r="CF595" i="16"/>
  <c r="CF695" i="16"/>
  <c r="CF747" i="16"/>
  <c r="CF539" i="16"/>
  <c r="CF563" i="16"/>
  <c r="CF547" i="16"/>
  <c r="CF639" i="16"/>
  <c r="CF527" i="16"/>
  <c r="CF635" i="16"/>
  <c r="CF699" i="16"/>
  <c r="CF751" i="16"/>
  <c r="CF555" i="16"/>
  <c r="CF755" i="16"/>
  <c r="CF707" i="16"/>
  <c r="AV707" i="16"/>
  <c r="AW707" i="16" s="1"/>
  <c r="CF655" i="16"/>
  <c r="AV655" i="16"/>
  <c r="AW655" i="16" s="1"/>
  <c r="CF631" i="16"/>
  <c r="AV631" i="16"/>
  <c r="AW631" i="16" s="1"/>
  <c r="CF587" i="16"/>
  <c r="AV587" i="16"/>
  <c r="BO587" i="16" s="1"/>
  <c r="CF687" i="16"/>
  <c r="AV687" i="16"/>
  <c r="BO687" i="16" s="1"/>
  <c r="CF591" i="16"/>
  <c r="AV591" i="16"/>
  <c r="CF515" i="16"/>
  <c r="AV515" i="16"/>
  <c r="AW515" i="16" s="1"/>
  <c r="CF507" i="16"/>
  <c r="AV507" i="16"/>
  <c r="BO507" i="16" s="1"/>
  <c r="CF491" i="16"/>
  <c r="AV491" i="16"/>
  <c r="BO491" i="16" s="1"/>
  <c r="CF483" i="16"/>
  <c r="AV483" i="16"/>
  <c r="BO483" i="16" s="1"/>
  <c r="CF475" i="16"/>
  <c r="AV475" i="16"/>
  <c r="BO475" i="16" s="1"/>
  <c r="CF459" i="16"/>
  <c r="AV459" i="16"/>
  <c r="BO459" i="16" s="1"/>
  <c r="CF451" i="16"/>
  <c r="AV451" i="16"/>
  <c r="BO451" i="16" s="1"/>
  <c r="CF443" i="16"/>
  <c r="AV443" i="16"/>
  <c r="BO443" i="16" s="1"/>
  <c r="CF435" i="16"/>
  <c r="AV435" i="16"/>
  <c r="AW435" i="16" s="1"/>
  <c r="CF427" i="16"/>
  <c r="AV427" i="16"/>
  <c r="BO427" i="16" s="1"/>
  <c r="CF419" i="16"/>
  <c r="AV419" i="16"/>
  <c r="BO419" i="16" s="1"/>
  <c r="CF411" i="16"/>
  <c r="AV411" i="16"/>
  <c r="BO411" i="16" s="1"/>
  <c r="CF391" i="16"/>
  <c r="AV391" i="16"/>
  <c r="BO391" i="16" s="1"/>
  <c r="CF359" i="16"/>
  <c r="AV359" i="16"/>
  <c r="CF331" i="16"/>
  <c r="AV331" i="16"/>
  <c r="CG359" i="16"/>
  <c r="CF729" i="16"/>
  <c r="AV729" i="16"/>
  <c r="CF683" i="16"/>
  <c r="AV683" i="16"/>
  <c r="AW683" i="16" s="1"/>
  <c r="CF623" i="16"/>
  <c r="AV623" i="16"/>
  <c r="AW623" i="16" s="1"/>
  <c r="CF763" i="16"/>
  <c r="AV763" i="16"/>
  <c r="BO763" i="16" s="1"/>
  <c r="CF723" i="16"/>
  <c r="AV723" i="16"/>
  <c r="BO723" i="16" s="1"/>
  <c r="CF523" i="16"/>
  <c r="AV523" i="16"/>
  <c r="BO523" i="16" s="1"/>
  <c r="CF559" i="16"/>
  <c r="AV559" i="16"/>
  <c r="AW559" i="16" s="1"/>
  <c r="CF535" i="16"/>
  <c r="AV535" i="16"/>
  <c r="AW535" i="16" s="1"/>
  <c r="CF767" i="16"/>
  <c r="AV767" i="16"/>
  <c r="AW767" i="16" s="1"/>
  <c r="CG737" i="16"/>
  <c r="AV737" i="16"/>
  <c r="CG383" i="16"/>
  <c r="AV383" i="16"/>
  <c r="BO383" i="16" s="1"/>
  <c r="CF351" i="16"/>
  <c r="AV351" i="16"/>
  <c r="BO351" i="16" s="1"/>
  <c r="CG327" i="16"/>
  <c r="AV327" i="16"/>
  <c r="CF311" i="16"/>
  <c r="CG391" i="16"/>
  <c r="CG311" i="16"/>
  <c r="CF713" i="16"/>
  <c r="AV713" i="16"/>
  <c r="CF407" i="16"/>
  <c r="AV407" i="16"/>
  <c r="AW407" i="16" s="1"/>
  <c r="CF379" i="16"/>
  <c r="AV379" i="16"/>
  <c r="CF347" i="16"/>
  <c r="AV347" i="16"/>
  <c r="CF319" i="16"/>
  <c r="AV319" i="16"/>
  <c r="AW319" i="16" s="1"/>
  <c r="CG299" i="16"/>
  <c r="AV299" i="16"/>
  <c r="CF743" i="16"/>
  <c r="AV743" i="16"/>
  <c r="BO743" i="16" s="1"/>
  <c r="CG395" i="16"/>
  <c r="AV395" i="16"/>
  <c r="CF375" i="16"/>
  <c r="AV375" i="16"/>
  <c r="BO375" i="16" s="1"/>
  <c r="CG343" i="16"/>
  <c r="AV343" i="16"/>
  <c r="CG315" i="16"/>
  <c r="AV315" i="16"/>
  <c r="CF295" i="16"/>
  <c r="AV295" i="16"/>
  <c r="CG713" i="16"/>
  <c r="CF737" i="16"/>
  <c r="CF395" i="16"/>
  <c r="CF383" i="16"/>
  <c r="CF343" i="16"/>
  <c r="CF327" i="16"/>
  <c r="CF315" i="16"/>
  <c r="CF299" i="16"/>
  <c r="CG281" i="16"/>
  <c r="CF775" i="16"/>
  <c r="CF173" i="16"/>
  <c r="CS824" i="16"/>
  <c r="CS825" i="16" s="1"/>
  <c r="DM819" i="16"/>
  <c r="AW146" i="16"/>
  <c r="CT825" i="16"/>
  <c r="CF131" i="16"/>
  <c r="CG147" i="16"/>
  <c r="CG77" i="16"/>
  <c r="CG53" i="16"/>
  <c r="CG27" i="16"/>
  <c r="CG781" i="16"/>
  <c r="CG40" i="16"/>
  <c r="CG44" i="16"/>
  <c r="CG807" i="16"/>
  <c r="CG791" i="16"/>
  <c r="CG757" i="16"/>
  <c r="CG739" i="16"/>
  <c r="CG725" i="16"/>
  <c r="CG705" i="16"/>
  <c r="CG689" i="16"/>
  <c r="CG685" i="16"/>
  <c r="CG671" i="16"/>
  <c r="CG667" i="16"/>
  <c r="CG601" i="16"/>
  <c r="CG597" i="16"/>
  <c r="CG585" i="16"/>
  <c r="CG581" i="16"/>
  <c r="CG525" i="16"/>
  <c r="CG510" i="16"/>
  <c r="CG490" i="16"/>
  <c r="CG484" i="16"/>
  <c r="CG466" i="16"/>
  <c r="CG432" i="16"/>
  <c r="CG414" i="16"/>
  <c r="CG408" i="16"/>
  <c r="CG390" i="16"/>
  <c r="CG384" i="16"/>
  <c r="CG360" i="16"/>
  <c r="CG314" i="16"/>
  <c r="CG288" i="16"/>
  <c r="CG274" i="16"/>
  <c r="CG258" i="16"/>
  <c r="CG786" i="16"/>
  <c r="CG222" i="16"/>
  <c r="CG195" i="16"/>
  <c r="CG154" i="16"/>
  <c r="CG125" i="16"/>
  <c r="CG68" i="16"/>
  <c r="CG19" i="16"/>
  <c r="CG196" i="16"/>
  <c r="CG186" i="16"/>
  <c r="CG180" i="16"/>
  <c r="CG160" i="16"/>
  <c r="CG134" i="16"/>
  <c r="CG111" i="16"/>
  <c r="CG92" i="16"/>
  <c r="CG82" i="16"/>
  <c r="CG71" i="16"/>
  <c r="CG67" i="16"/>
  <c r="CG60" i="16"/>
  <c r="CG58" i="16"/>
  <c r="CG49" i="16"/>
  <c r="CG34" i="16"/>
  <c r="CG18" i="16"/>
  <c r="CG208" i="16"/>
  <c r="CG159" i="16"/>
  <c r="CG13" i="16"/>
  <c r="CG212" i="16"/>
  <c r="CG150" i="16"/>
  <c r="CG31" i="16"/>
  <c r="CG814" i="16"/>
  <c r="CG806" i="16"/>
  <c r="CG798" i="16"/>
  <c r="CG790" i="16"/>
  <c r="CG764" i="16"/>
  <c r="CG756" i="16"/>
  <c r="CG748" i="16"/>
  <c r="CG740" i="16"/>
  <c r="CG732" i="16"/>
  <c r="CG724" i="16"/>
  <c r="CG716" i="16"/>
  <c r="CG708" i="16"/>
  <c r="CG700" i="16"/>
  <c r="CG692" i="16"/>
  <c r="CG526" i="16"/>
  <c r="CG524" i="16"/>
  <c r="CG401" i="16"/>
  <c r="CG397" i="16"/>
  <c r="CG385" i="16"/>
  <c r="CG381" i="16"/>
  <c r="CG369" i="16"/>
  <c r="CG365" i="16"/>
  <c r="CG353" i="16"/>
  <c r="CG349" i="16"/>
  <c r="CG337" i="16"/>
  <c r="CG333" i="16"/>
  <c r="CG321" i="16"/>
  <c r="CG317" i="16"/>
  <c r="CG305" i="16"/>
  <c r="CG211" i="16"/>
  <c r="CG167" i="16"/>
  <c r="CG99" i="16"/>
  <c r="CG78" i="16"/>
  <c r="CG52" i="16"/>
  <c r="CG240" i="16"/>
  <c r="CG207" i="16"/>
  <c r="CG205" i="16"/>
  <c r="CG185" i="16"/>
  <c r="CG181" i="16"/>
  <c r="CG163" i="16"/>
  <c r="CG139" i="16"/>
  <c r="CG100" i="16"/>
  <c r="CG80" i="16"/>
  <c r="CG56" i="16"/>
  <c r="CG24" i="16"/>
  <c r="CG173" i="16"/>
  <c r="CG12" i="16"/>
  <c r="CG673" i="16"/>
  <c r="CG669" i="16"/>
  <c r="CG657" i="16"/>
  <c r="CG550" i="16"/>
  <c r="CG548" i="16"/>
  <c r="CG538" i="16"/>
  <c r="CG504" i="16"/>
  <c r="CG494" i="16"/>
  <c r="CG492" i="16"/>
  <c r="CG482" i="16"/>
  <c r="CG480" i="16"/>
  <c r="CG470" i="16"/>
  <c r="CG468" i="16"/>
  <c r="CG456" i="16"/>
  <c r="CG446" i="16"/>
  <c r="CG444" i="16"/>
  <c r="CG378" i="16"/>
  <c r="CG366" i="16"/>
  <c r="CG348" i="16"/>
  <c r="CG336" i="16"/>
  <c r="CG318" i="16"/>
  <c r="CG316" i="16"/>
  <c r="CG306" i="16"/>
  <c r="CG294" i="16"/>
  <c r="CG276" i="16"/>
  <c r="CG260" i="16"/>
  <c r="CG250" i="16"/>
  <c r="CG419" i="16"/>
  <c r="CG451" i="16"/>
  <c r="CG483" i="16"/>
  <c r="CG387" i="16"/>
  <c r="CG355" i="16"/>
  <c r="CG323" i="16"/>
  <c r="CG291" i="16"/>
  <c r="CG519" i="16"/>
  <c r="CG455" i="16"/>
  <c r="CG551" i="16"/>
  <c r="CG415" i="16"/>
  <c r="CG655" i="16"/>
  <c r="CG623" i="16"/>
  <c r="CG583" i="16"/>
  <c r="CG687" i="16"/>
  <c r="CG703" i="16"/>
  <c r="CG793" i="16"/>
  <c r="CG759" i="16"/>
  <c r="CG709" i="16"/>
  <c r="CG763" i="16"/>
  <c r="CG431" i="16"/>
  <c r="CG515" i="16"/>
  <c r="CG555" i="16"/>
  <c r="CG783" i="16"/>
  <c r="CG785" i="16"/>
  <c r="CG567" i="16"/>
  <c r="CG491" i="16"/>
  <c r="CG563" i="16"/>
  <c r="CG335" i="16"/>
  <c r="CG547" i="16"/>
  <c r="CG463" i="16"/>
  <c r="CG507" i="16"/>
  <c r="CG741" i="16"/>
  <c r="CG158" i="16"/>
  <c r="CG116" i="16"/>
  <c r="CG114" i="16"/>
  <c r="CG85" i="16"/>
  <c r="CG59" i="16"/>
  <c r="CG38" i="16"/>
  <c r="CG127" i="16"/>
  <c r="CG144" i="16"/>
  <c r="CG811" i="16"/>
  <c r="CG795" i="16"/>
  <c r="CG761" i="16"/>
  <c r="CG745" i="16"/>
  <c r="CG727" i="16"/>
  <c r="CG711" i="16"/>
  <c r="CG693" i="16"/>
  <c r="CG653" i="16"/>
  <c r="CG641" i="16"/>
  <c r="CG637" i="16"/>
  <c r="CG625" i="16"/>
  <c r="CG621" i="16"/>
  <c r="CG575" i="16"/>
  <c r="CG571" i="16"/>
  <c r="CG552" i="16"/>
  <c r="CG532" i="16"/>
  <c r="CG514" i="16"/>
  <c r="CG474" i="16"/>
  <c r="CG440" i="16"/>
  <c r="CG370" i="16"/>
  <c r="CG364" i="16"/>
  <c r="CG350" i="16"/>
  <c r="CG344" i="16"/>
  <c r="CG322" i="16"/>
  <c r="CG292" i="16"/>
  <c r="CG278" i="16"/>
  <c r="CG262" i="16"/>
  <c r="CG165" i="16"/>
  <c r="CG72" i="16"/>
  <c r="CG22" i="16"/>
  <c r="CG241" i="16"/>
  <c r="CG206" i="16"/>
  <c r="CG204" i="16"/>
  <c r="CG191" i="16"/>
  <c r="CG182" i="16"/>
  <c r="CG164" i="16"/>
  <c r="CG138" i="16"/>
  <c r="CG121" i="16"/>
  <c r="CG118" i="16"/>
  <c r="CG76" i="16"/>
  <c r="CG51" i="16"/>
  <c r="CG39" i="16"/>
  <c r="CG23" i="16"/>
  <c r="CG9" i="16"/>
  <c r="CG7" i="16"/>
  <c r="CG172" i="16"/>
  <c r="CG37" i="16"/>
  <c r="CG161" i="16"/>
  <c r="CG41" i="16"/>
  <c r="CG816" i="16"/>
  <c r="CG808" i="16"/>
  <c r="CG800" i="16"/>
  <c r="CG792" i="16"/>
  <c r="CG766" i="16"/>
  <c r="CG758" i="16"/>
  <c r="CG750" i="16"/>
  <c r="CG742" i="16"/>
  <c r="CG734" i="16"/>
  <c r="CG726" i="16"/>
  <c r="CG718" i="16"/>
  <c r="CG710" i="16"/>
  <c r="CG702" i="16"/>
  <c r="CG694" i="16"/>
  <c r="CG686" i="16"/>
  <c r="CG684" i="16"/>
  <c r="CG678" i="16"/>
  <c r="CG676" i="16"/>
  <c r="CG670" i="16"/>
  <c r="CG668" i="16"/>
  <c r="CG662" i="16"/>
  <c r="CG660" i="16"/>
  <c r="CG654" i="16"/>
  <c r="CG652" i="16"/>
  <c r="CG646" i="16"/>
  <c r="CG644" i="16"/>
  <c r="CG638" i="16"/>
  <c r="CG636" i="16"/>
  <c r="CG630" i="16"/>
  <c r="CG628" i="16"/>
  <c r="CG622" i="16"/>
  <c r="CG620" i="16"/>
  <c r="CG614" i="16"/>
  <c r="CG612" i="16"/>
  <c r="CG606" i="16"/>
  <c r="CG604" i="16"/>
  <c r="CG598" i="16"/>
  <c r="CG596" i="16"/>
  <c r="CG590" i="16"/>
  <c r="CG588" i="16"/>
  <c r="CG582" i="16"/>
  <c r="CG580" i="16"/>
  <c r="CG574" i="16"/>
  <c r="CG572" i="16"/>
  <c r="CG561" i="16"/>
  <c r="CG553" i="16"/>
  <c r="CG545" i="16"/>
  <c r="CG537" i="16"/>
  <c r="CG289" i="16"/>
  <c r="CG283" i="16"/>
  <c r="CG275" i="16"/>
  <c r="CG273" i="16"/>
  <c r="CG267" i="16"/>
  <c r="CG265" i="16"/>
  <c r="CG259" i="16"/>
  <c r="CG257" i="16"/>
  <c r="CG251" i="16"/>
  <c r="CG249" i="16"/>
  <c r="CG243" i="16"/>
  <c r="CG239" i="16"/>
  <c r="CG236" i="16"/>
  <c r="CG106" i="16"/>
  <c r="CG63" i="16"/>
  <c r="CG772" i="16"/>
  <c r="CG520" i="16"/>
  <c r="CG221" i="16"/>
  <c r="CG194" i="16"/>
  <c r="CG192" i="16"/>
  <c r="CG166" i="16"/>
  <c r="CG143" i="16"/>
  <c r="CG119" i="16"/>
  <c r="CG87" i="16"/>
  <c r="CG64" i="16"/>
  <c r="CG33" i="16"/>
  <c r="CG200" i="16"/>
  <c r="CG28" i="16"/>
  <c r="CG35" i="16"/>
  <c r="CG774" i="16"/>
  <c r="CG617" i="16"/>
  <c r="CG613" i="16"/>
  <c r="CG569" i="16"/>
  <c r="CG564" i="16"/>
  <c r="CG554" i="16"/>
  <c r="CG542" i="16"/>
  <c r="CG508" i="16"/>
  <c r="CG498" i="16"/>
  <c r="CG486" i="16"/>
  <c r="CG462" i="16"/>
  <c r="CG460" i="16"/>
  <c r="CG450" i="16"/>
  <c r="CG438" i="16"/>
  <c r="CG436" i="16"/>
  <c r="CG424" i="16"/>
  <c r="CG412" i="16"/>
  <c r="CG400" i="16"/>
  <c r="CG388" i="16"/>
  <c r="CG354" i="16"/>
  <c r="CG352" i="16"/>
  <c r="CG342" i="16"/>
  <c r="CG340" i="16"/>
  <c r="CG328" i="16"/>
  <c r="CG298" i="16"/>
  <c r="CG282" i="16"/>
  <c r="CG280" i="16"/>
  <c r="CG264" i="16"/>
  <c r="CG503" i="16"/>
  <c r="CG439" i="16"/>
  <c r="CG511" i="16"/>
  <c r="CG411" i="16"/>
  <c r="CG647" i="16"/>
  <c r="CG607" i="16"/>
  <c r="CG527" i="16"/>
  <c r="CG595" i="16"/>
  <c r="CG635" i="16"/>
  <c r="CG691" i="16"/>
  <c r="CG707" i="16"/>
  <c r="CG801" i="16"/>
  <c r="CG587" i="16"/>
  <c r="CG683" i="16"/>
  <c r="CG719" i="16"/>
  <c r="CG767" i="16"/>
  <c r="CG733" i="16"/>
  <c r="CG523" i="16"/>
  <c r="CG367" i="16"/>
  <c r="CG443" i="16"/>
  <c r="CG363" i="16"/>
  <c r="CG755" i="16"/>
  <c r="CG190" i="16"/>
  <c r="CG122" i="16"/>
  <c r="CG91" i="16"/>
  <c r="CG61" i="16"/>
  <c r="CG46" i="16"/>
  <c r="CG15" i="16"/>
  <c r="CG8" i="16"/>
  <c r="CG198" i="16"/>
  <c r="CG170" i="16"/>
  <c r="CG815" i="16"/>
  <c r="CG799" i="16"/>
  <c r="CG765" i="16"/>
  <c r="CG749" i="16"/>
  <c r="CG731" i="16"/>
  <c r="CG715" i="16"/>
  <c r="CG697" i="16"/>
  <c r="CG679" i="16"/>
  <c r="CG675" i="16"/>
  <c r="CG663" i="16"/>
  <c r="CG659" i="16"/>
  <c r="CG605" i="16"/>
  <c r="CG593" i="16"/>
  <c r="CG589" i="16"/>
  <c r="CG577" i="16"/>
  <c r="CG556" i="16"/>
  <c r="CG536" i="16"/>
  <c r="CG521" i="16"/>
  <c r="CG496" i="16"/>
  <c r="CG478" i="16"/>
  <c r="CG454" i="16"/>
  <c r="CG448" i="16"/>
  <c r="CG426" i="16"/>
  <c r="CG420" i="16"/>
  <c r="CG402" i="16"/>
  <c r="CG396" i="16"/>
  <c r="CG330" i="16"/>
  <c r="CG296" i="16"/>
  <c r="CG266" i="16"/>
  <c r="CG244" i="16"/>
  <c r="CG238" i="16"/>
  <c r="CG228" i="16"/>
  <c r="CG201" i="16"/>
  <c r="CG141" i="16"/>
  <c r="CG135" i="16"/>
  <c r="CG107" i="16"/>
  <c r="CG75" i="16"/>
  <c r="CG36" i="16"/>
  <c r="CG168" i="16"/>
  <c r="CG151" i="16"/>
  <c r="CG140" i="16"/>
  <c r="CG129" i="16"/>
  <c r="CG103" i="16"/>
  <c r="CG88" i="16"/>
  <c r="CG79" i="16"/>
  <c r="CG65" i="16"/>
  <c r="CG62" i="16"/>
  <c r="CG54" i="16"/>
  <c r="CG45" i="16"/>
  <c r="CG25" i="16"/>
  <c r="CG14" i="16"/>
  <c r="CG776" i="16"/>
  <c r="CG199" i="16"/>
  <c r="CG43" i="16"/>
  <c r="CG171" i="16"/>
  <c r="CG57" i="16"/>
  <c r="CG818" i="16"/>
  <c r="CG810" i="16"/>
  <c r="CG802" i="16"/>
  <c r="CG794" i="16"/>
  <c r="CG768" i="16"/>
  <c r="CG760" i="16"/>
  <c r="CG752" i="16"/>
  <c r="CG744" i="16"/>
  <c r="CG736" i="16"/>
  <c r="CG728" i="16"/>
  <c r="CG720" i="16"/>
  <c r="CG712" i="16"/>
  <c r="CG704" i="16"/>
  <c r="CG696" i="16"/>
  <c r="CG688" i="16"/>
  <c r="CG565" i="16"/>
  <c r="CG557" i="16"/>
  <c r="CG549" i="16"/>
  <c r="CG541" i="16"/>
  <c r="CG533" i="16"/>
  <c r="CG528" i="16"/>
  <c r="CG522" i="16"/>
  <c r="CG513" i="16"/>
  <c r="CG505" i="16"/>
  <c r="CG497" i="16"/>
  <c r="CG489" i="16"/>
  <c r="CG481" i="16"/>
  <c r="CG473" i="16"/>
  <c r="CG465" i="16"/>
  <c r="CG457" i="16"/>
  <c r="CG449" i="16"/>
  <c r="CG441" i="16"/>
  <c r="CG433" i="16"/>
  <c r="CG425" i="16"/>
  <c r="CG417" i="16"/>
  <c r="CG409" i="16"/>
  <c r="CG405" i="16"/>
  <c r="CG393" i="16"/>
  <c r="CG389" i="16"/>
  <c r="CG377" i="16"/>
  <c r="CG373" i="16"/>
  <c r="CG361" i="16"/>
  <c r="CG357" i="16"/>
  <c r="CG345" i="16"/>
  <c r="CG341" i="16"/>
  <c r="CG329" i="16"/>
  <c r="CG325" i="16"/>
  <c r="CG313" i="16"/>
  <c r="CG309" i="16"/>
  <c r="CG297" i="16"/>
  <c r="CG293" i="16"/>
  <c r="CG189" i="16"/>
  <c r="CG153" i="16"/>
  <c r="CG110" i="16"/>
  <c r="CG70" i="16"/>
  <c r="CG21" i="16"/>
  <c r="CG778" i="16"/>
  <c r="CG235" i="16"/>
  <c r="CG232" i="16"/>
  <c r="CG226" i="16"/>
  <c r="CG224" i="16"/>
  <c r="CG213" i="16"/>
  <c r="CG202" i="16"/>
  <c r="CG169" i="16"/>
  <c r="CG149" i="16"/>
  <c r="CG89" i="16"/>
  <c r="CG69" i="16"/>
  <c r="CG42" i="16"/>
  <c r="CG10" i="16"/>
  <c r="CG233" i="16"/>
  <c r="CG117" i="16"/>
  <c r="CG681" i="16"/>
  <c r="CG677" i="16"/>
  <c r="CG665" i="16"/>
  <c r="CG661" i="16"/>
  <c r="CG558" i="16"/>
  <c r="CG529" i="16"/>
  <c r="CG512" i="16"/>
  <c r="CG502" i="16"/>
  <c r="CG472" i="16"/>
  <c r="CG442" i="16"/>
  <c r="CG430" i="16"/>
  <c r="CG428" i="16"/>
  <c r="CG418" i="16"/>
  <c r="CG416" i="16"/>
  <c r="CG406" i="16"/>
  <c r="CG404" i="16"/>
  <c r="CG394" i="16"/>
  <c r="CG392" i="16"/>
  <c r="CG382" i="16"/>
  <c r="CG380" i="16"/>
  <c r="CG368" i="16"/>
  <c r="CG358" i="16"/>
  <c r="CG346" i="16"/>
  <c r="CG334" i="16"/>
  <c r="CG332" i="16"/>
  <c r="CG320" i="16"/>
  <c r="CG308" i="16"/>
  <c r="CG286" i="16"/>
  <c r="CG268" i="16"/>
  <c r="CG252" i="16"/>
  <c r="CG435" i="16"/>
  <c r="CG467" i="16"/>
  <c r="CG403" i="16"/>
  <c r="CG371" i="16"/>
  <c r="CG339" i="16"/>
  <c r="CG307" i="16"/>
  <c r="CG559" i="16"/>
  <c r="CG487" i="16"/>
  <c r="CG423" i="16"/>
  <c r="CG479" i="16"/>
  <c r="CG639" i="16"/>
  <c r="CG599" i="16"/>
  <c r="CG695" i="16"/>
  <c r="CG809" i="16"/>
  <c r="CG743" i="16"/>
  <c r="CG797" i="16"/>
  <c r="CG723" i="16"/>
  <c r="CG717" i="16"/>
  <c r="CG303" i="16"/>
  <c r="CG499" i="16"/>
  <c r="CG539" i="16"/>
  <c r="CG535" i="16"/>
  <c r="CG427" i="16"/>
  <c r="CG531" i="16"/>
  <c r="CG773" i="16"/>
  <c r="CG459" i="16"/>
  <c r="CG137" i="16"/>
  <c r="CG97" i="16"/>
  <c r="CG66" i="16"/>
  <c r="CG48" i="16"/>
  <c r="CG20" i="16"/>
  <c r="CG215" i="16"/>
  <c r="CG11" i="16"/>
  <c r="CG29" i="16"/>
  <c r="CG803" i="16"/>
  <c r="CG769" i="16"/>
  <c r="CG753" i="16"/>
  <c r="CG735" i="16"/>
  <c r="CG721" i="16"/>
  <c r="CG701" i="16"/>
  <c r="CG649" i="16"/>
  <c r="CG645" i="16"/>
  <c r="CG633" i="16"/>
  <c r="CG629" i="16"/>
  <c r="CG615" i="16"/>
  <c r="CG611" i="16"/>
  <c r="CG566" i="16"/>
  <c r="CG560" i="16"/>
  <c r="CG546" i="16"/>
  <c r="CG540" i="16"/>
  <c r="CG506" i="16"/>
  <c r="CG500" i="16"/>
  <c r="CG458" i="16"/>
  <c r="CG376" i="16"/>
  <c r="CG356" i="16"/>
  <c r="CG338" i="16"/>
  <c r="CG310" i="16"/>
  <c r="CG304" i="16"/>
  <c r="CG284" i="16"/>
  <c r="CG270" i="16"/>
  <c r="CG254" i="16"/>
  <c r="CG248" i="16"/>
  <c r="CG242" i="16"/>
  <c r="CG214" i="16"/>
  <c r="CG209" i="16"/>
  <c r="CG145" i="16"/>
  <c r="CG120" i="16"/>
  <c r="CG81" i="16"/>
  <c r="CG55" i="16"/>
  <c r="CG231" i="16"/>
  <c r="CG229" i="16"/>
  <c r="CG223" i="16"/>
  <c r="CG220" i="16"/>
  <c r="CG193" i="16"/>
  <c r="CG178" i="16"/>
  <c r="CG157" i="16"/>
  <c r="CG115" i="16"/>
  <c r="CG108" i="16"/>
  <c r="CG98" i="16"/>
  <c r="CG90" i="16"/>
  <c r="CG47" i="16"/>
  <c r="CG30" i="16"/>
  <c r="CG16" i="16"/>
  <c r="CG782" i="16"/>
  <c r="CG126" i="16"/>
  <c r="CG128" i="16"/>
  <c r="CG26" i="16"/>
  <c r="CG812" i="16"/>
  <c r="CG804" i="16"/>
  <c r="CG796" i="16"/>
  <c r="CG770" i="16"/>
  <c r="CG762" i="16"/>
  <c r="CG754" i="16"/>
  <c r="CG746" i="16"/>
  <c r="CG738" i="16"/>
  <c r="CG730" i="16"/>
  <c r="CG722" i="16"/>
  <c r="CG714" i="16"/>
  <c r="CG706" i="16"/>
  <c r="CG698" i="16"/>
  <c r="CG690" i="16"/>
  <c r="CG682" i="16"/>
  <c r="CG680" i="16"/>
  <c r="CG674" i="16"/>
  <c r="CG672" i="16"/>
  <c r="CG666" i="16"/>
  <c r="CG664" i="16"/>
  <c r="CG658" i="16"/>
  <c r="CG656" i="16"/>
  <c r="CG650" i="16"/>
  <c r="CG648" i="16"/>
  <c r="CG642" i="16"/>
  <c r="CG640" i="16"/>
  <c r="CG634" i="16"/>
  <c r="CG632" i="16"/>
  <c r="CG626" i="16"/>
  <c r="CG624" i="16"/>
  <c r="CG618" i="16"/>
  <c r="CG616" i="16"/>
  <c r="CG610" i="16"/>
  <c r="CG608" i="16"/>
  <c r="CG602" i="16"/>
  <c r="CG600" i="16"/>
  <c r="CG594" i="16"/>
  <c r="CG592" i="16"/>
  <c r="CG586" i="16"/>
  <c r="CG584" i="16"/>
  <c r="CG578" i="16"/>
  <c r="CG576" i="16"/>
  <c r="CG570" i="16"/>
  <c r="CG568" i="16"/>
  <c r="CG517" i="16"/>
  <c r="CG509" i="16"/>
  <c r="CG501" i="16"/>
  <c r="CG493" i="16"/>
  <c r="CG485" i="16"/>
  <c r="CG477" i="16"/>
  <c r="CG469" i="16"/>
  <c r="CG461" i="16"/>
  <c r="CG453" i="16"/>
  <c r="CG445" i="16"/>
  <c r="CG437" i="16"/>
  <c r="CG429" i="16"/>
  <c r="CG421" i="16"/>
  <c r="CG413" i="16"/>
  <c r="CG287" i="16"/>
  <c r="CG285" i="16"/>
  <c r="CG279" i="16"/>
  <c r="CG277" i="16"/>
  <c r="CG271" i="16"/>
  <c r="CG269" i="16"/>
  <c r="CG263" i="16"/>
  <c r="CG261" i="16"/>
  <c r="CG255" i="16"/>
  <c r="CG253" i="16"/>
  <c r="CG247" i="16"/>
  <c r="CG245" i="16"/>
  <c r="CG227" i="16"/>
  <c r="CG203" i="16"/>
  <c r="CG197" i="16"/>
  <c r="CG156" i="16"/>
  <c r="CG124" i="16"/>
  <c r="CG94" i="16"/>
  <c r="CG74" i="16"/>
  <c r="CG32" i="16"/>
  <c r="CG175" i="16"/>
  <c r="CG152" i="16"/>
  <c r="CG133" i="16"/>
  <c r="CG112" i="16"/>
  <c r="CG93" i="16"/>
  <c r="CG73" i="16"/>
  <c r="CG50" i="16"/>
  <c r="CG17" i="16"/>
  <c r="CG162" i="16"/>
  <c r="CG155" i="16"/>
  <c r="CG123" i="16"/>
  <c r="CG609" i="16"/>
  <c r="CG573" i="16"/>
  <c r="CG562" i="16"/>
  <c r="CG544" i="16"/>
  <c r="CG534" i="16"/>
  <c r="CG518" i="16"/>
  <c r="CG516" i="16"/>
  <c r="CG488" i="16"/>
  <c r="CG476" i="16"/>
  <c r="CG464" i="16"/>
  <c r="CG452" i="16"/>
  <c r="CG434" i="16"/>
  <c r="CG422" i="16"/>
  <c r="CG410" i="16"/>
  <c r="CG398" i="16"/>
  <c r="CG386" i="16"/>
  <c r="CG374" i="16"/>
  <c r="CG372" i="16"/>
  <c r="CG362" i="16"/>
  <c r="CG326" i="16"/>
  <c r="CG324" i="16"/>
  <c r="CG312" i="16"/>
  <c r="CG302" i="16"/>
  <c r="CG300" i="16"/>
  <c r="CG290" i="16"/>
  <c r="CG272" i="16"/>
  <c r="CG256" i="16"/>
  <c r="CG246" i="16"/>
  <c r="CG188" i="16"/>
  <c r="CG543" i="16"/>
  <c r="CG471" i="16"/>
  <c r="CG447" i="16"/>
  <c r="CG631" i="16"/>
  <c r="CG591" i="16"/>
  <c r="CG579" i="16"/>
  <c r="CG619" i="16"/>
  <c r="CG651" i="16"/>
  <c r="CG699" i="16"/>
  <c r="CG817" i="16"/>
  <c r="CG627" i="16"/>
  <c r="CG751" i="16"/>
  <c r="CG813" i="16"/>
  <c r="CG643" i="16"/>
  <c r="CG747" i="16"/>
  <c r="CG805" i="16"/>
  <c r="CG495" i="16"/>
  <c r="CG475" i="16"/>
  <c r="CG779" i="16"/>
  <c r="CG399" i="16"/>
  <c r="CG789" i="16"/>
  <c r="CG777" i="16"/>
  <c r="CG603" i="16"/>
  <c r="BI825" i="16"/>
  <c r="DH819" i="16"/>
  <c r="BJ825" i="16"/>
  <c r="BP788" i="16"/>
  <c r="CY788" i="16"/>
  <c r="AL828" i="16"/>
  <c r="AL825" i="16"/>
  <c r="AM828" i="16"/>
  <c r="AM825" i="16"/>
  <c r="BP787" i="16"/>
  <c r="CY787" i="16"/>
  <c r="BP780" i="16"/>
  <c r="CY780" i="16"/>
  <c r="AH819" i="16"/>
  <c r="AH824" i="16"/>
  <c r="AW6" i="16"/>
  <c r="CF148" i="16"/>
  <c r="CF177" i="16"/>
  <c r="CF174" i="16"/>
  <c r="CF176" i="16"/>
  <c r="CF179" i="16"/>
  <c r="CF132" i="16"/>
  <c r="U102" i="16"/>
  <c r="U771" i="16"/>
  <c r="U105" i="16"/>
  <c r="U130" i="16"/>
  <c r="U104" i="16"/>
  <c r="U101" i="16"/>
  <c r="BO779" i="16"/>
  <c r="AW779" i="16"/>
  <c r="BO563" i="16"/>
  <c r="AW563" i="16"/>
  <c r="BO555" i="16"/>
  <c r="AW555" i="16"/>
  <c r="BO551" i="16"/>
  <c r="AW551" i="16"/>
  <c r="BO547" i="16"/>
  <c r="AW547" i="16"/>
  <c r="BO543" i="16"/>
  <c r="AW543" i="16"/>
  <c r="BO539" i="16"/>
  <c r="AW539" i="16"/>
  <c r="BO531" i="16"/>
  <c r="AW531" i="16"/>
  <c r="BO519" i="16"/>
  <c r="AW519" i="16"/>
  <c r="BO511" i="16"/>
  <c r="AW511" i="16"/>
  <c r="AW507" i="16"/>
  <c r="BO503" i="16"/>
  <c r="AW503" i="16"/>
  <c r="BO499" i="16"/>
  <c r="AW499" i="16"/>
  <c r="BO495" i="16"/>
  <c r="AW495" i="16"/>
  <c r="BO487" i="16"/>
  <c r="AW487" i="16"/>
  <c r="AW483" i="16"/>
  <c r="BO479" i="16"/>
  <c r="AW479" i="16"/>
  <c r="BO471" i="16"/>
  <c r="AW471" i="16"/>
  <c r="BO467" i="16"/>
  <c r="AW467" i="16"/>
  <c r="BO463" i="16"/>
  <c r="AW463" i="16"/>
  <c r="AW459" i="16"/>
  <c r="BO455" i="16"/>
  <c r="AW455" i="16"/>
  <c r="BO447" i="16"/>
  <c r="AW447" i="16"/>
  <c r="AW443" i="16"/>
  <c r="BO439" i="16"/>
  <c r="AW439" i="16"/>
  <c r="BO431" i="16"/>
  <c r="AW431" i="16"/>
  <c r="AW427" i="16"/>
  <c r="BO423" i="16"/>
  <c r="AW423" i="16"/>
  <c r="BO415" i="16"/>
  <c r="AW415" i="16"/>
  <c r="AW411" i="16"/>
  <c r="BO407" i="16"/>
  <c r="BO399" i="16"/>
  <c r="AW399" i="16"/>
  <c r="AW367" i="16"/>
  <c r="BO367" i="16"/>
  <c r="AW335" i="16"/>
  <c r="BO335" i="16"/>
  <c r="AW303" i="16"/>
  <c r="BO303" i="16"/>
  <c r="BO291" i="16"/>
  <c r="AW291" i="16"/>
  <c r="AW785" i="16"/>
  <c r="BO785" i="16"/>
  <c r="BO783" i="16"/>
  <c r="AW783" i="16"/>
  <c r="BO567" i="16"/>
  <c r="AW567" i="16"/>
  <c r="BO759" i="16"/>
  <c r="AW759" i="16"/>
  <c r="BO755" i="16"/>
  <c r="AW755" i="16"/>
  <c r="BO751" i="16"/>
  <c r="AW751" i="16"/>
  <c r="BO747" i="16"/>
  <c r="AW747" i="16"/>
  <c r="BO719" i="16"/>
  <c r="AW719" i="16"/>
  <c r="BO703" i="16"/>
  <c r="AW703" i="16"/>
  <c r="BO699" i="16"/>
  <c r="AW699" i="16"/>
  <c r="BO695" i="16"/>
  <c r="AW695" i="16"/>
  <c r="BO691" i="16"/>
  <c r="AW691" i="16"/>
  <c r="BO655" i="16"/>
  <c r="BO651" i="16"/>
  <c r="AW651" i="16"/>
  <c r="BO647" i="16"/>
  <c r="AW647" i="16"/>
  <c r="BO643" i="16"/>
  <c r="AW643" i="16"/>
  <c r="BO639" i="16"/>
  <c r="AW639" i="16"/>
  <c r="BO635" i="16"/>
  <c r="AW635" i="16"/>
  <c r="BO627" i="16"/>
  <c r="AW627" i="16"/>
  <c r="BO619" i="16"/>
  <c r="AW619" i="16"/>
  <c r="BO607" i="16"/>
  <c r="AW607" i="16"/>
  <c r="BO603" i="16"/>
  <c r="AW603" i="16"/>
  <c r="BO599" i="16"/>
  <c r="AW599" i="16"/>
  <c r="BO595" i="16"/>
  <c r="AW595" i="16"/>
  <c r="BO591" i="16"/>
  <c r="AW591" i="16"/>
  <c r="AW587" i="16"/>
  <c r="BO583" i="16"/>
  <c r="AW583" i="16"/>
  <c r="BO579" i="16"/>
  <c r="AW579" i="16"/>
  <c r="BO527" i="16"/>
  <c r="AW527" i="16"/>
  <c r="CG6" i="16"/>
  <c r="BO535" i="16" l="1"/>
  <c r="AW523" i="16"/>
  <c r="AW763" i="16"/>
  <c r="BO683" i="16"/>
  <c r="CY683" i="16" s="1"/>
  <c r="AW351" i="16"/>
  <c r="BO515" i="16"/>
  <c r="BO623" i="16"/>
  <c r="CY623" i="16" s="1"/>
  <c r="AW723" i="16"/>
  <c r="BO559" i="16"/>
  <c r="BP559" i="16" s="1"/>
  <c r="AW419" i="16"/>
  <c r="BO767" i="16"/>
  <c r="BP767" i="16" s="1"/>
  <c r="AW383" i="16"/>
  <c r="BO631" i="16"/>
  <c r="BP631" i="16" s="1"/>
  <c r="AW391" i="16"/>
  <c r="BO707" i="16"/>
  <c r="BP707" i="16" s="1"/>
  <c r="AW743" i="16"/>
  <c r="BO435" i="16"/>
  <c r="CY435" i="16" s="1"/>
  <c r="AW491" i="16"/>
  <c r="AW687" i="16"/>
  <c r="AW375" i="16"/>
  <c r="AW475" i="16"/>
  <c r="BO319" i="16"/>
  <c r="CY319" i="16" s="1"/>
  <c r="AW451" i="16"/>
  <c r="CG131" i="16"/>
  <c r="CG146" i="16"/>
  <c r="CF146" i="16"/>
  <c r="CG148" i="16"/>
  <c r="CG174" i="16"/>
  <c r="CG132" i="16"/>
  <c r="CG179" i="16"/>
  <c r="CG176" i="16"/>
  <c r="CG177" i="16"/>
  <c r="BO6" i="16"/>
  <c r="CY6" i="16" s="1"/>
  <c r="CZ6" i="16" s="1"/>
  <c r="BP599" i="16"/>
  <c r="CY599" i="16"/>
  <c r="BP683" i="16"/>
  <c r="BP391" i="16"/>
  <c r="CY391" i="16"/>
  <c r="CZ788" i="16"/>
  <c r="BP583" i="16"/>
  <c r="CY583" i="16"/>
  <c r="BP691" i="16"/>
  <c r="CY691" i="16"/>
  <c r="BP375" i="16"/>
  <c r="CY375" i="16"/>
  <c r="BP399" i="16"/>
  <c r="CY399" i="16"/>
  <c r="BP423" i="16"/>
  <c r="CY423" i="16"/>
  <c r="BP439" i="16"/>
  <c r="CY439" i="16"/>
  <c r="BP487" i="16"/>
  <c r="CY487" i="16"/>
  <c r="BP503" i="16"/>
  <c r="CY503" i="16"/>
  <c r="BP519" i="16"/>
  <c r="CY519" i="16"/>
  <c r="BP555" i="16"/>
  <c r="CY555" i="16"/>
  <c r="CZ787" i="16"/>
  <c r="BP523" i="16"/>
  <c r="CY523" i="16"/>
  <c r="BP619" i="16"/>
  <c r="CY619" i="16"/>
  <c r="BP627" i="16"/>
  <c r="CY627" i="16"/>
  <c r="BP635" i="16"/>
  <c r="CY635" i="16"/>
  <c r="BP643" i="16"/>
  <c r="CY643" i="16"/>
  <c r="BP651" i="16"/>
  <c r="CY651" i="16"/>
  <c r="BP719" i="16"/>
  <c r="CY719" i="16"/>
  <c r="BP743" i="16"/>
  <c r="CY743" i="16"/>
  <c r="BP751" i="16"/>
  <c r="CY751" i="16"/>
  <c r="BP759" i="16"/>
  <c r="CY759" i="16"/>
  <c r="BP783" i="16"/>
  <c r="CY783" i="16"/>
  <c r="BP785" i="16"/>
  <c r="CY785" i="16"/>
  <c r="BP319" i="16"/>
  <c r="BP351" i="16"/>
  <c r="CY351" i="16"/>
  <c r="BP419" i="16"/>
  <c r="CY419" i="16"/>
  <c r="BP451" i="16"/>
  <c r="CY451" i="16"/>
  <c r="BP467" i="16"/>
  <c r="CY467" i="16"/>
  <c r="BP483" i="16"/>
  <c r="CY483" i="16"/>
  <c r="BP499" i="16"/>
  <c r="CY499" i="16"/>
  <c r="BP515" i="16"/>
  <c r="CY515" i="16"/>
  <c r="BP535" i="16"/>
  <c r="CY535" i="16"/>
  <c r="BP551" i="16"/>
  <c r="CY551" i="16"/>
  <c r="BP591" i="16"/>
  <c r="CY591" i="16"/>
  <c r="BP699" i="16"/>
  <c r="CY699" i="16"/>
  <c r="BP779" i="16"/>
  <c r="CY779" i="16"/>
  <c r="BP595" i="16"/>
  <c r="CY595" i="16"/>
  <c r="BP567" i="16"/>
  <c r="CY567" i="16"/>
  <c r="BP415" i="16"/>
  <c r="CY415" i="16"/>
  <c r="BP431" i="16"/>
  <c r="CY431" i="16"/>
  <c r="BP447" i="16"/>
  <c r="CY447" i="16"/>
  <c r="BP463" i="16"/>
  <c r="CY463" i="16"/>
  <c r="BP479" i="16"/>
  <c r="CY479" i="16"/>
  <c r="BP495" i="16"/>
  <c r="CY495" i="16"/>
  <c r="BP511" i="16"/>
  <c r="CY511" i="16"/>
  <c r="BP531" i="16"/>
  <c r="CY531" i="16"/>
  <c r="BP547" i="16"/>
  <c r="CY547" i="16"/>
  <c r="BP563" i="16"/>
  <c r="CY563" i="16"/>
  <c r="AH828" i="16"/>
  <c r="AH825" i="16"/>
  <c r="BP607" i="16"/>
  <c r="CY607" i="16"/>
  <c r="BP383" i="16"/>
  <c r="CY383" i="16"/>
  <c r="BP407" i="16"/>
  <c r="CY407" i="16"/>
  <c r="BP455" i="16"/>
  <c r="CY455" i="16"/>
  <c r="BP471" i="16"/>
  <c r="CY471" i="16"/>
  <c r="BP539" i="16"/>
  <c r="CY539" i="16"/>
  <c r="BP579" i="16"/>
  <c r="CY579" i="16"/>
  <c r="BP587" i="16"/>
  <c r="CY587" i="16"/>
  <c r="BP603" i="16"/>
  <c r="CY603" i="16"/>
  <c r="BP687" i="16"/>
  <c r="CY687" i="16"/>
  <c r="BP695" i="16"/>
  <c r="CY695" i="16"/>
  <c r="BP703" i="16"/>
  <c r="CY703" i="16"/>
  <c r="BP527" i="16"/>
  <c r="CY527" i="16"/>
  <c r="BP623" i="16"/>
  <c r="BP639" i="16"/>
  <c r="CY639" i="16"/>
  <c r="BP647" i="16"/>
  <c r="CY647" i="16"/>
  <c r="BP655" i="16"/>
  <c r="CY655" i="16"/>
  <c r="BP723" i="16"/>
  <c r="CY723" i="16"/>
  <c r="BP747" i="16"/>
  <c r="CY747" i="16"/>
  <c r="BP755" i="16"/>
  <c r="CY755" i="16"/>
  <c r="BP763" i="16"/>
  <c r="CY763" i="16"/>
  <c r="BP291" i="16"/>
  <c r="CY291" i="16"/>
  <c r="BP303" i="16"/>
  <c r="CY303" i="16"/>
  <c r="BP335" i="16"/>
  <c r="CY335" i="16"/>
  <c r="BP367" i="16"/>
  <c r="CY367" i="16"/>
  <c r="BP411" i="16"/>
  <c r="CY411" i="16"/>
  <c r="BP427" i="16"/>
  <c r="CY427" i="16"/>
  <c r="BP443" i="16"/>
  <c r="CY443" i="16"/>
  <c r="BP459" i="16"/>
  <c r="CY459" i="16"/>
  <c r="BP475" i="16"/>
  <c r="CY475" i="16"/>
  <c r="BP491" i="16"/>
  <c r="CY491" i="16"/>
  <c r="BP507" i="16"/>
  <c r="CY507" i="16"/>
  <c r="BP543" i="16"/>
  <c r="CY543" i="16"/>
  <c r="CZ780" i="16"/>
  <c r="BO315" i="16"/>
  <c r="BO299" i="16"/>
  <c r="BO347" i="16"/>
  <c r="BO775" i="16"/>
  <c r="AW343" i="16"/>
  <c r="BO331" i="16"/>
  <c r="AW403" i="16"/>
  <c r="BO295" i="16"/>
  <c r="BO307" i="16"/>
  <c r="BO379" i="16"/>
  <c r="BO323" i="16"/>
  <c r="BO363" i="16"/>
  <c r="AW327" i="16"/>
  <c r="AW339" i="16"/>
  <c r="AW311" i="16"/>
  <c r="BO395" i="16"/>
  <c r="BO789" i="16"/>
  <c r="AW387" i="16"/>
  <c r="AW355" i="16"/>
  <c r="BO371" i="16"/>
  <c r="BO359" i="16"/>
  <c r="U86" i="16"/>
  <c r="U83" i="16"/>
  <c r="U84" i="16"/>
  <c r="AN101" i="16"/>
  <c r="CF101" i="16"/>
  <c r="AN130" i="16"/>
  <c r="CF130" i="16"/>
  <c r="AN771" i="16"/>
  <c r="CF771" i="16"/>
  <c r="AN104" i="16"/>
  <c r="CF104" i="16"/>
  <c r="AN105" i="16"/>
  <c r="CF105" i="16"/>
  <c r="AN102" i="16"/>
  <c r="CF102" i="16"/>
  <c r="AW307" i="16"/>
  <c r="BO339" i="16"/>
  <c r="BO343" i="16"/>
  <c r="AW775" i="16"/>
  <c r="AW371" i="16"/>
  <c r="AW295" i="16"/>
  <c r="AW359" i="16"/>
  <c r="AW331" i="16"/>
  <c r="BO327" i="16"/>
  <c r="AW323" i="16"/>
  <c r="BO403" i="16"/>
  <c r="BO311" i="16"/>
  <c r="BO355" i="16"/>
  <c r="AW299" i="16"/>
  <c r="AW363" i="16"/>
  <c r="AW395" i="16"/>
  <c r="AW347" i="16"/>
  <c r="BO387" i="16"/>
  <c r="AW789" i="16"/>
  <c r="AW315" i="16"/>
  <c r="AW379" i="16"/>
  <c r="BO250" i="16"/>
  <c r="AW250" i="16"/>
  <c r="BO252" i="16"/>
  <c r="AW252" i="16"/>
  <c r="AW260" i="16"/>
  <c r="BO260" i="16"/>
  <c r="AW268" i="16"/>
  <c r="BO268" i="16"/>
  <c r="BO276" i="16"/>
  <c r="AW276" i="16"/>
  <c r="AW286" i="16"/>
  <c r="BO286" i="16"/>
  <c r="AW294" i="16"/>
  <c r="BO294" i="16"/>
  <c r="BO298" i="16"/>
  <c r="AW298" i="16"/>
  <c r="BO300" i="16"/>
  <c r="AW300" i="16"/>
  <c r="AW302" i="16"/>
  <c r="BO302" i="16"/>
  <c r="BO306" i="16"/>
  <c r="AW306" i="16"/>
  <c r="BO312" i="16"/>
  <c r="AW312" i="16"/>
  <c r="BO324" i="16"/>
  <c r="AW324" i="16"/>
  <c r="BO328" i="16"/>
  <c r="AW328" i="16"/>
  <c r="BO340" i="16"/>
  <c r="AW340" i="16"/>
  <c r="BO352" i="16"/>
  <c r="AW352" i="16"/>
  <c r="AW358" i="16"/>
  <c r="BO358" i="16"/>
  <c r="BO362" i="16"/>
  <c r="AW362" i="16"/>
  <c r="BO378" i="16"/>
  <c r="AW378" i="16"/>
  <c r="BO380" i="16"/>
  <c r="AW380" i="16"/>
  <c r="BO382" i="16"/>
  <c r="AW382" i="16"/>
  <c r="BO394" i="16"/>
  <c r="AW394" i="16"/>
  <c r="BO400" i="16"/>
  <c r="AW400" i="16"/>
  <c r="BO404" i="16"/>
  <c r="AW404" i="16"/>
  <c r="BO406" i="16"/>
  <c r="AW406" i="16"/>
  <c r="BO418" i="16"/>
  <c r="AW418" i="16"/>
  <c r="BO424" i="16"/>
  <c r="AW424" i="16"/>
  <c r="BO428" i="16"/>
  <c r="AW428" i="16"/>
  <c r="BO430" i="16"/>
  <c r="AW430" i="16"/>
  <c r="BO442" i="16"/>
  <c r="AW442" i="16"/>
  <c r="BO444" i="16"/>
  <c r="AW444" i="16"/>
  <c r="BO446" i="16"/>
  <c r="AW446" i="16"/>
  <c r="BO464" i="16"/>
  <c r="AW464" i="16"/>
  <c r="BO468" i="16"/>
  <c r="AW468" i="16"/>
  <c r="BO470" i="16"/>
  <c r="AW470" i="16"/>
  <c r="BO482" i="16"/>
  <c r="AW482" i="16"/>
  <c r="BO488" i="16"/>
  <c r="AW488" i="16"/>
  <c r="BO492" i="16"/>
  <c r="AW492" i="16"/>
  <c r="BO494" i="16"/>
  <c r="AW494" i="16"/>
  <c r="BO502" i="16"/>
  <c r="AW502" i="16"/>
  <c r="BO534" i="16"/>
  <c r="AW534" i="16"/>
  <c r="BO542" i="16"/>
  <c r="AW542" i="16"/>
  <c r="BO554" i="16"/>
  <c r="AW554" i="16"/>
  <c r="BO562" i="16"/>
  <c r="AW562" i="16"/>
  <c r="BO564" i="16"/>
  <c r="AW564" i="16"/>
  <c r="AW569" i="16"/>
  <c r="BO569" i="16"/>
  <c r="AW609" i="16"/>
  <c r="BO609" i="16"/>
  <c r="AW617" i="16"/>
  <c r="BO617" i="16"/>
  <c r="AW657" i="16"/>
  <c r="BO657" i="16"/>
  <c r="AW665" i="16"/>
  <c r="BO665" i="16"/>
  <c r="AW673" i="16"/>
  <c r="BO673" i="16"/>
  <c r="AW681" i="16"/>
  <c r="BO681" i="16"/>
  <c r="AW713" i="16"/>
  <c r="BO713" i="16"/>
  <c r="AW733" i="16"/>
  <c r="BO733" i="16"/>
  <c r="AW741" i="16"/>
  <c r="BO741" i="16"/>
  <c r="BO774" i="16"/>
  <c r="AW774" i="16"/>
  <c r="AW12" i="16"/>
  <c r="BO12" i="16"/>
  <c r="AW35" i="16"/>
  <c r="BO35" i="16"/>
  <c r="AW200" i="16"/>
  <c r="BO200" i="16"/>
  <c r="BO233" i="16"/>
  <c r="AW233" i="16"/>
  <c r="AW17" i="16"/>
  <c r="BO17" i="16"/>
  <c r="AW33" i="16"/>
  <c r="BO33" i="16"/>
  <c r="BO50" i="16"/>
  <c r="AW50" i="16"/>
  <c r="AW56" i="16"/>
  <c r="BO56" i="16"/>
  <c r="AW64" i="16"/>
  <c r="BO64" i="16"/>
  <c r="AW73" i="16"/>
  <c r="BO73" i="16"/>
  <c r="AW80" i="16"/>
  <c r="BO80" i="16"/>
  <c r="BO89" i="16"/>
  <c r="AW89" i="16"/>
  <c r="BO112" i="16"/>
  <c r="AW112" i="16"/>
  <c r="AW139" i="16"/>
  <c r="BO139" i="16"/>
  <c r="AW143" i="16"/>
  <c r="BO143" i="16"/>
  <c r="AW149" i="16"/>
  <c r="BO149" i="16"/>
  <c r="BO152" i="16"/>
  <c r="AW152" i="16"/>
  <c r="AW163" i="16"/>
  <c r="BO163" i="16"/>
  <c r="AW166" i="16"/>
  <c r="BO166" i="16"/>
  <c r="AW169" i="16"/>
  <c r="BO169" i="16"/>
  <c r="AW179" i="16"/>
  <c r="BO179" i="16"/>
  <c r="AW181" i="16"/>
  <c r="BO181" i="16"/>
  <c r="AW185" i="16"/>
  <c r="BO185" i="16"/>
  <c r="AW192" i="16"/>
  <c r="BO192" i="16"/>
  <c r="AW194" i="16"/>
  <c r="BO194" i="16"/>
  <c r="AW205" i="16"/>
  <c r="BO205" i="16"/>
  <c r="AW213" i="16"/>
  <c r="BO213" i="16"/>
  <c r="AW221" i="16"/>
  <c r="BO221" i="16"/>
  <c r="AW224" i="16"/>
  <c r="BO224" i="16"/>
  <c r="AW226" i="16"/>
  <c r="BO226" i="16"/>
  <c r="BO778" i="16"/>
  <c r="AW778" i="16"/>
  <c r="AW52" i="16"/>
  <c r="BO52" i="16"/>
  <c r="AW63" i="16"/>
  <c r="BO63" i="16"/>
  <c r="BO78" i="16"/>
  <c r="AW78" i="16"/>
  <c r="AW106" i="16"/>
  <c r="BO106" i="16"/>
  <c r="AW132" i="16"/>
  <c r="BO132" i="16"/>
  <c r="AW197" i="16"/>
  <c r="BO197" i="16"/>
  <c r="AW211" i="16"/>
  <c r="BO211" i="16"/>
  <c r="BO227" i="16"/>
  <c r="AW227" i="16"/>
  <c r="AW236" i="16"/>
  <c r="BO236" i="16"/>
  <c r="BO239" i="16"/>
  <c r="AW239" i="16"/>
  <c r="BO293" i="16"/>
  <c r="AW293" i="16"/>
  <c r="BO301" i="16"/>
  <c r="AW301" i="16"/>
  <c r="BO325" i="16"/>
  <c r="AW325" i="16"/>
  <c r="BO333" i="16"/>
  <c r="AW333" i="16"/>
  <c r="BO357" i="16"/>
  <c r="AW357" i="16"/>
  <c r="BO365" i="16"/>
  <c r="AW365" i="16"/>
  <c r="AW381" i="16"/>
  <c r="BO381" i="16"/>
  <c r="AW397" i="16"/>
  <c r="BO397" i="16"/>
  <c r="AW413" i="16"/>
  <c r="BO413" i="16"/>
  <c r="AW429" i="16"/>
  <c r="BO429" i="16"/>
  <c r="AW445" i="16"/>
  <c r="BO445" i="16"/>
  <c r="AW461" i="16"/>
  <c r="BO461" i="16"/>
  <c r="AW477" i="16"/>
  <c r="BO477" i="16"/>
  <c r="AW493" i="16"/>
  <c r="BO493" i="16"/>
  <c r="AW509" i="16"/>
  <c r="BO509" i="16"/>
  <c r="AW541" i="16"/>
  <c r="BO541" i="16"/>
  <c r="AW557" i="16"/>
  <c r="BO557" i="16"/>
  <c r="BO568" i="16"/>
  <c r="AW568" i="16"/>
  <c r="BO576" i="16"/>
  <c r="AW576" i="16"/>
  <c r="BO584" i="16"/>
  <c r="AW584" i="16"/>
  <c r="BO592" i="16"/>
  <c r="AW592" i="16"/>
  <c r="BO600" i="16"/>
  <c r="AW600" i="16"/>
  <c r="BO608" i="16"/>
  <c r="AW608" i="16"/>
  <c r="BO616" i="16"/>
  <c r="AW616" i="16"/>
  <c r="BO624" i="16"/>
  <c r="AW624" i="16"/>
  <c r="BO632" i="16"/>
  <c r="AW632" i="16"/>
  <c r="BO640" i="16"/>
  <c r="AW640" i="16"/>
  <c r="BO648" i="16"/>
  <c r="AW648" i="16"/>
  <c r="BO656" i="16"/>
  <c r="AW656" i="16"/>
  <c r="BO664" i="16"/>
  <c r="AW664" i="16"/>
  <c r="BO672" i="16"/>
  <c r="AW672" i="16"/>
  <c r="BO680" i="16"/>
  <c r="AW680" i="16"/>
  <c r="BO694" i="16"/>
  <c r="AW694" i="16"/>
  <c r="BO702" i="16"/>
  <c r="AW702" i="16"/>
  <c r="BO710" i="16"/>
  <c r="AW710" i="16"/>
  <c r="BO718" i="16"/>
  <c r="AW718" i="16"/>
  <c r="BO726" i="16"/>
  <c r="AW726" i="16"/>
  <c r="BO734" i="16"/>
  <c r="AW734" i="16"/>
  <c r="BO742" i="16"/>
  <c r="AW742" i="16"/>
  <c r="BO750" i="16"/>
  <c r="AW750" i="16"/>
  <c r="BO758" i="16"/>
  <c r="AW758" i="16"/>
  <c r="BO766" i="16"/>
  <c r="AW766" i="16"/>
  <c r="BO790" i="16"/>
  <c r="AW790" i="16"/>
  <c r="BO792" i="16"/>
  <c r="AW792" i="16"/>
  <c r="BO798" i="16"/>
  <c r="AW798" i="16"/>
  <c r="BO800" i="16"/>
  <c r="AW800" i="16"/>
  <c r="BO806" i="16"/>
  <c r="AW806" i="16"/>
  <c r="BO814" i="16"/>
  <c r="AW814" i="16"/>
  <c r="BO816" i="16"/>
  <c r="AW816" i="16"/>
  <c r="AW31" i="16"/>
  <c r="BO31" i="16"/>
  <c r="BO57" i="16"/>
  <c r="AW57" i="16"/>
  <c r="AW128" i="16"/>
  <c r="BO128" i="16"/>
  <c r="BO150" i="16"/>
  <c r="AW150" i="16"/>
  <c r="AW161" i="16"/>
  <c r="BO161" i="16"/>
  <c r="BO212" i="16"/>
  <c r="AW212" i="16"/>
  <c r="AW13" i="16"/>
  <c r="BO13" i="16"/>
  <c r="AW37" i="16"/>
  <c r="BO37" i="16"/>
  <c r="AW126" i="16"/>
  <c r="BO126" i="16"/>
  <c r="AW159" i="16"/>
  <c r="BO159" i="16"/>
  <c r="BO776" i="16"/>
  <c r="AW776" i="16"/>
  <c r="BO782" i="16"/>
  <c r="AW782" i="16"/>
  <c r="BO14" i="16"/>
  <c r="AW14" i="16"/>
  <c r="AW16" i="16"/>
  <c r="BO16" i="16"/>
  <c r="BO18" i="16"/>
  <c r="AW18" i="16"/>
  <c r="BO34" i="16"/>
  <c r="AW34" i="16"/>
  <c r="AW45" i="16"/>
  <c r="BO45" i="16"/>
  <c r="AW49" i="16"/>
  <c r="BO49" i="16"/>
  <c r="BO54" i="16"/>
  <c r="AW54" i="16"/>
  <c r="AW60" i="16"/>
  <c r="BO60" i="16"/>
  <c r="BO82" i="16"/>
  <c r="AW82" i="16"/>
  <c r="AW98" i="16"/>
  <c r="BO98" i="16"/>
  <c r="AW108" i="16"/>
  <c r="BO108" i="16"/>
  <c r="AW111" i="16"/>
  <c r="BO111" i="16"/>
  <c r="AW115" i="16"/>
  <c r="BO115" i="16"/>
  <c r="AW131" i="16"/>
  <c r="BO131" i="16"/>
  <c r="AW134" i="16"/>
  <c r="BO134" i="16"/>
  <c r="AW138" i="16"/>
  <c r="BO138" i="16"/>
  <c r="BO148" i="16"/>
  <c r="AW148" i="16"/>
  <c r="AW151" i="16"/>
  <c r="BO151" i="16"/>
  <c r="AW157" i="16"/>
  <c r="BO157" i="16"/>
  <c r="AW160" i="16"/>
  <c r="BO160" i="16"/>
  <c r="AW168" i="16"/>
  <c r="BO168" i="16"/>
  <c r="BO174" i="16"/>
  <c r="AW174" i="16"/>
  <c r="BO180" i="16"/>
  <c r="AW180" i="16"/>
  <c r="BO182" i="16"/>
  <c r="AW182" i="16"/>
  <c r="BO186" i="16"/>
  <c r="AW186" i="16"/>
  <c r="AW193" i="16"/>
  <c r="BO193" i="16"/>
  <c r="AW196" i="16"/>
  <c r="BO196" i="16"/>
  <c r="BO231" i="16"/>
  <c r="AW231" i="16"/>
  <c r="AW773" i="16"/>
  <c r="BO773" i="16"/>
  <c r="BO248" i="16"/>
  <c r="AW248" i="16"/>
  <c r="AW254" i="16"/>
  <c r="BO254" i="16"/>
  <c r="AW262" i="16"/>
  <c r="BO262" i="16"/>
  <c r="BO270" i="16"/>
  <c r="AW270" i="16"/>
  <c r="BO278" i="16"/>
  <c r="AW278" i="16"/>
  <c r="BO284" i="16"/>
  <c r="AW284" i="16"/>
  <c r="AW292" i="16"/>
  <c r="BO292" i="16"/>
  <c r="BO296" i="16"/>
  <c r="AW296" i="16"/>
  <c r="AW310" i="16"/>
  <c r="BO310" i="16"/>
  <c r="BO314" i="16"/>
  <c r="AW314" i="16"/>
  <c r="BO322" i="16"/>
  <c r="AW322" i="16"/>
  <c r="BO330" i="16"/>
  <c r="AW330" i="16"/>
  <c r="BO338" i="16"/>
  <c r="AW338" i="16"/>
  <c r="BO360" i="16"/>
  <c r="AW360" i="16"/>
  <c r="BO370" i="16"/>
  <c r="AW370" i="16"/>
  <c r="BO384" i="16"/>
  <c r="AW384" i="16"/>
  <c r="BO408" i="16"/>
  <c r="AW408" i="16"/>
  <c r="BO432" i="16"/>
  <c r="AW432" i="16"/>
  <c r="BO448" i="16"/>
  <c r="AW448" i="16"/>
  <c r="BO458" i="16"/>
  <c r="AW458" i="16"/>
  <c r="BO474" i="16"/>
  <c r="AW474" i="16"/>
  <c r="BO496" i="16"/>
  <c r="AW496" i="16"/>
  <c r="BO500" i="16"/>
  <c r="AW500" i="16"/>
  <c r="BO506" i="16"/>
  <c r="AW506" i="16"/>
  <c r="BO514" i="16"/>
  <c r="AW514" i="16"/>
  <c r="AW525" i="16"/>
  <c r="BO525" i="16"/>
  <c r="BO532" i="16"/>
  <c r="AW532" i="16"/>
  <c r="BO536" i="16"/>
  <c r="AW536" i="16"/>
  <c r="BO540" i="16"/>
  <c r="AW540" i="16"/>
  <c r="BO546" i="16"/>
  <c r="AW546" i="16"/>
  <c r="BO566" i="16"/>
  <c r="AW566" i="16"/>
  <c r="AW581" i="16"/>
  <c r="BO581" i="16"/>
  <c r="AW589" i="16"/>
  <c r="BO589" i="16"/>
  <c r="AW597" i="16"/>
  <c r="BO597" i="16"/>
  <c r="AW605" i="16"/>
  <c r="BO605" i="16"/>
  <c r="AW625" i="16"/>
  <c r="BO625" i="16"/>
  <c r="AW633" i="16"/>
  <c r="BO633" i="16"/>
  <c r="AW641" i="16"/>
  <c r="BO641" i="16"/>
  <c r="AW649" i="16"/>
  <c r="BO649" i="16"/>
  <c r="BO659" i="16"/>
  <c r="AW659" i="16"/>
  <c r="BO663" i="16"/>
  <c r="AW663" i="16"/>
  <c r="BO667" i="16"/>
  <c r="AW667" i="16"/>
  <c r="BO671" i="16"/>
  <c r="AW671" i="16"/>
  <c r="BO675" i="16"/>
  <c r="AW675" i="16"/>
  <c r="BO679" i="16"/>
  <c r="AW679" i="16"/>
  <c r="AW685" i="16"/>
  <c r="BO685" i="16"/>
  <c r="AW693" i="16"/>
  <c r="BO693" i="16"/>
  <c r="AW697" i="16"/>
  <c r="BO697" i="16"/>
  <c r="BO715" i="16"/>
  <c r="AW715" i="16"/>
  <c r="BO731" i="16"/>
  <c r="AW731" i="16"/>
  <c r="BO735" i="16"/>
  <c r="AW735" i="16"/>
  <c r="AW745" i="16"/>
  <c r="BO745" i="16"/>
  <c r="AW749" i="16"/>
  <c r="BO749" i="16"/>
  <c r="AW761" i="16"/>
  <c r="BO761" i="16"/>
  <c r="AW765" i="16"/>
  <c r="BO765" i="16"/>
  <c r="BO791" i="16"/>
  <c r="AW791" i="16"/>
  <c r="BO811" i="16"/>
  <c r="AW811" i="16"/>
  <c r="BO144" i="16"/>
  <c r="AW144" i="16"/>
  <c r="AW170" i="16"/>
  <c r="BO170" i="16"/>
  <c r="AW11" i="16"/>
  <c r="BO11" i="16"/>
  <c r="AW215" i="16"/>
  <c r="BO215" i="16"/>
  <c r="AW781" i="16"/>
  <c r="BO781" i="16"/>
  <c r="AW20" i="16"/>
  <c r="BO20" i="16"/>
  <c r="AW27" i="16"/>
  <c r="BO27" i="16"/>
  <c r="BO46" i="16"/>
  <c r="AW46" i="16"/>
  <c r="AW48" i="16"/>
  <c r="BO48" i="16"/>
  <c r="AW53" i="16"/>
  <c r="BO53" i="16"/>
  <c r="AW61" i="16"/>
  <c r="BO61" i="16"/>
  <c r="BO85" i="16"/>
  <c r="AW85" i="16"/>
  <c r="BO91" i="16"/>
  <c r="AW91" i="16"/>
  <c r="BO114" i="16"/>
  <c r="AW114" i="16"/>
  <c r="BO122" i="16"/>
  <c r="AW122" i="16"/>
  <c r="AW137" i="16"/>
  <c r="BO137" i="16"/>
  <c r="AW801" i="16"/>
  <c r="BO801" i="16"/>
  <c r="AW813" i="16"/>
  <c r="BO813" i="16"/>
  <c r="AW817" i="16"/>
  <c r="BO817" i="16"/>
  <c r="BO245" i="16"/>
  <c r="AW245" i="16"/>
  <c r="BO249" i="16"/>
  <c r="AW249" i="16"/>
  <c r="BO253" i="16"/>
  <c r="AW253" i="16"/>
  <c r="BO257" i="16"/>
  <c r="AW257" i="16"/>
  <c r="BO261" i="16"/>
  <c r="AW261" i="16"/>
  <c r="BO265" i="16"/>
  <c r="AW265" i="16"/>
  <c r="BO269" i="16"/>
  <c r="AW269" i="16"/>
  <c r="BO273" i="16"/>
  <c r="AW273" i="16"/>
  <c r="BO277" i="16"/>
  <c r="AW277" i="16"/>
  <c r="BO281" i="16"/>
  <c r="AW281" i="16"/>
  <c r="BO285" i="16"/>
  <c r="AW285" i="16"/>
  <c r="BO289" i="16"/>
  <c r="AW289" i="16"/>
  <c r="BO305" i="16"/>
  <c r="AW305" i="16"/>
  <c r="BO313" i="16"/>
  <c r="AW313" i="16"/>
  <c r="BO337" i="16"/>
  <c r="AW337" i="16"/>
  <c r="BO345" i="16"/>
  <c r="AW345" i="16"/>
  <c r="BO369" i="16"/>
  <c r="AW369" i="16"/>
  <c r="AW385" i="16"/>
  <c r="BO385" i="16"/>
  <c r="AW401" i="16"/>
  <c r="BO401" i="16"/>
  <c r="AW417" i="16"/>
  <c r="BO417" i="16"/>
  <c r="AW433" i="16"/>
  <c r="BO433" i="16"/>
  <c r="AW449" i="16"/>
  <c r="BO449" i="16"/>
  <c r="AW465" i="16"/>
  <c r="BO465" i="16"/>
  <c r="AW481" i="16"/>
  <c r="BO481" i="16"/>
  <c r="AW497" i="16"/>
  <c r="BO497" i="16"/>
  <c r="AW513" i="16"/>
  <c r="BO513" i="16"/>
  <c r="BO528" i="16"/>
  <c r="AW528" i="16"/>
  <c r="AW545" i="16"/>
  <c r="BO545" i="16"/>
  <c r="AW561" i="16"/>
  <c r="BO561" i="16"/>
  <c r="AW19" i="16"/>
  <c r="BO19" i="16"/>
  <c r="AW72" i="16"/>
  <c r="BO72" i="16"/>
  <c r="AW75" i="16"/>
  <c r="BO75" i="16"/>
  <c r="AW135" i="16"/>
  <c r="BO135" i="16"/>
  <c r="AW141" i="16"/>
  <c r="BO141" i="16"/>
  <c r="BO154" i="16"/>
  <c r="AW154" i="16"/>
  <c r="AW201" i="16"/>
  <c r="BO201" i="16"/>
  <c r="BO214" i="16"/>
  <c r="AW214" i="16"/>
  <c r="BO242" i="16"/>
  <c r="AW242" i="16"/>
  <c r="BO188" i="16"/>
  <c r="AW188" i="16"/>
  <c r="BO246" i="16"/>
  <c r="AW246" i="16"/>
  <c r="AW256" i="16"/>
  <c r="BO256" i="16"/>
  <c r="AW264" i="16"/>
  <c r="BO264" i="16"/>
  <c r="BO272" i="16"/>
  <c r="AW272" i="16"/>
  <c r="BO280" i="16"/>
  <c r="AW280" i="16"/>
  <c r="BO282" i="16"/>
  <c r="AW282" i="16"/>
  <c r="AW290" i="16"/>
  <c r="BO290" i="16"/>
  <c r="BO308" i="16"/>
  <c r="AW308" i="16"/>
  <c r="BO316" i="16"/>
  <c r="AW316" i="16"/>
  <c r="AW318" i="16"/>
  <c r="BO318" i="16"/>
  <c r="BO320" i="16"/>
  <c r="AW320" i="16"/>
  <c r="AW326" i="16"/>
  <c r="BO326" i="16"/>
  <c r="BO332" i="16"/>
  <c r="AW332" i="16"/>
  <c r="AW334" i="16"/>
  <c r="BO334" i="16"/>
  <c r="BO336" i="16"/>
  <c r="AW336" i="16"/>
  <c r="AW342" i="16"/>
  <c r="BO342" i="16"/>
  <c r="BO346" i="16"/>
  <c r="AW346" i="16"/>
  <c r="BO348" i="16"/>
  <c r="AW348" i="16"/>
  <c r="BO354" i="16"/>
  <c r="AW354" i="16"/>
  <c r="AW366" i="16"/>
  <c r="BO366" i="16"/>
  <c r="BO368" i="16"/>
  <c r="AW368" i="16"/>
  <c r="BO372" i="16"/>
  <c r="AW372" i="16"/>
  <c r="BO374" i="16"/>
  <c r="AW374" i="16"/>
  <c r="BO386" i="16"/>
  <c r="AW386" i="16"/>
  <c r="BO388" i="16"/>
  <c r="AW388" i="16"/>
  <c r="BO392" i="16"/>
  <c r="AW392" i="16"/>
  <c r="BO398" i="16"/>
  <c r="AW398" i="16"/>
  <c r="BO410" i="16"/>
  <c r="AW410" i="16"/>
  <c r="BO412" i="16"/>
  <c r="AW412" i="16"/>
  <c r="BO416" i="16"/>
  <c r="AW416" i="16"/>
  <c r="BO422" i="16"/>
  <c r="AW422" i="16"/>
  <c r="BO434" i="16"/>
  <c r="AW434" i="16"/>
  <c r="BO436" i="16"/>
  <c r="AW436" i="16"/>
  <c r="BO438" i="16"/>
  <c r="AW438" i="16"/>
  <c r="BO450" i="16"/>
  <c r="AW450" i="16"/>
  <c r="BO452" i="16"/>
  <c r="AW452" i="16"/>
  <c r="BO456" i="16"/>
  <c r="AW456" i="16"/>
  <c r="BO460" i="16"/>
  <c r="AW460" i="16"/>
  <c r="BO462" i="16"/>
  <c r="AW462" i="16"/>
  <c r="BO472" i="16"/>
  <c r="AW472" i="16"/>
  <c r="BO476" i="16"/>
  <c r="AW476" i="16"/>
  <c r="BO480" i="16"/>
  <c r="AW480" i="16"/>
  <c r="BO486" i="16"/>
  <c r="AW486" i="16"/>
  <c r="BO498" i="16"/>
  <c r="AW498" i="16"/>
  <c r="BO504" i="16"/>
  <c r="AW504" i="16"/>
  <c r="BO508" i="16"/>
  <c r="AW508" i="16"/>
  <c r="BO512" i="16"/>
  <c r="AW512" i="16"/>
  <c r="BO516" i="16"/>
  <c r="AW516" i="16"/>
  <c r="BO518" i="16"/>
  <c r="AW518" i="16"/>
  <c r="AW529" i="16"/>
  <c r="BO529" i="16"/>
  <c r="BO538" i="16"/>
  <c r="AW538" i="16"/>
  <c r="BO544" i="16"/>
  <c r="AW544" i="16"/>
  <c r="BO548" i="16"/>
  <c r="AW548" i="16"/>
  <c r="BO550" i="16"/>
  <c r="AW550" i="16"/>
  <c r="BO558" i="16"/>
  <c r="AW558" i="16"/>
  <c r="AW573" i="16"/>
  <c r="BO573" i="16"/>
  <c r="AW613" i="16"/>
  <c r="BO613" i="16"/>
  <c r="AW661" i="16"/>
  <c r="BO661" i="16"/>
  <c r="AW669" i="16"/>
  <c r="BO669" i="16"/>
  <c r="AW677" i="16"/>
  <c r="BO677" i="16"/>
  <c r="AW709" i="16"/>
  <c r="BO709" i="16"/>
  <c r="AW717" i="16"/>
  <c r="BO717" i="16"/>
  <c r="AW729" i="16"/>
  <c r="BO729" i="16"/>
  <c r="AW737" i="16"/>
  <c r="BO737" i="16"/>
  <c r="AW123" i="16"/>
  <c r="BO123" i="16"/>
  <c r="AW155" i="16"/>
  <c r="BO155" i="16"/>
  <c r="AW173" i="16"/>
  <c r="BO173" i="16"/>
  <c r="AW28" i="16"/>
  <c r="BO28" i="16"/>
  <c r="AW117" i="16"/>
  <c r="BO117" i="16"/>
  <c r="AW162" i="16"/>
  <c r="BO162" i="16"/>
  <c r="BO10" i="16"/>
  <c r="AW10" i="16"/>
  <c r="AW24" i="16"/>
  <c r="BO24" i="16"/>
  <c r="BO42" i="16"/>
  <c r="AW42" i="16"/>
  <c r="AW69" i="16"/>
  <c r="BO69" i="16"/>
  <c r="BO87" i="16"/>
  <c r="AW87" i="16"/>
  <c r="AW93" i="16"/>
  <c r="BO93" i="16"/>
  <c r="AW100" i="16"/>
  <c r="BO100" i="16"/>
  <c r="AW119" i="16"/>
  <c r="BO119" i="16"/>
  <c r="AW133" i="16"/>
  <c r="BO133" i="16"/>
  <c r="AW175" i="16"/>
  <c r="BO175" i="16"/>
  <c r="AW177" i="16"/>
  <c r="BO177" i="16"/>
  <c r="AW202" i="16"/>
  <c r="BO202" i="16"/>
  <c r="AW207" i="16"/>
  <c r="BO207" i="16"/>
  <c r="AW232" i="16"/>
  <c r="BO232" i="16"/>
  <c r="BO235" i="16"/>
  <c r="AW235" i="16"/>
  <c r="BO240" i="16"/>
  <c r="AW240" i="16"/>
  <c r="BO520" i="16"/>
  <c r="AW520" i="16"/>
  <c r="AW21" i="16"/>
  <c r="BO21" i="16"/>
  <c r="AW32" i="16"/>
  <c r="BO32" i="16"/>
  <c r="BO70" i="16"/>
  <c r="AW70" i="16"/>
  <c r="BO74" i="16"/>
  <c r="AW74" i="16"/>
  <c r="AW94" i="16"/>
  <c r="BO94" i="16"/>
  <c r="AW99" i="16"/>
  <c r="BO99" i="16"/>
  <c r="BO110" i="16"/>
  <c r="AW110" i="16"/>
  <c r="BO124" i="16"/>
  <c r="AW124" i="16"/>
  <c r="AW153" i="16"/>
  <c r="BO153" i="16"/>
  <c r="BO156" i="16"/>
  <c r="AW156" i="16"/>
  <c r="AW167" i="16"/>
  <c r="BO167" i="16"/>
  <c r="AW189" i="16"/>
  <c r="BO189" i="16"/>
  <c r="AW203" i="16"/>
  <c r="BO203" i="16"/>
  <c r="BO309" i="16"/>
  <c r="AW309" i="16"/>
  <c r="BO317" i="16"/>
  <c r="AW317" i="16"/>
  <c r="BO341" i="16"/>
  <c r="AW341" i="16"/>
  <c r="BO349" i="16"/>
  <c r="AW349" i="16"/>
  <c r="AW373" i="16"/>
  <c r="BO373" i="16"/>
  <c r="AW389" i="16"/>
  <c r="BO389" i="16"/>
  <c r="AW405" i="16"/>
  <c r="BO405" i="16"/>
  <c r="AW421" i="16"/>
  <c r="BO421" i="16"/>
  <c r="AW437" i="16"/>
  <c r="BO437" i="16"/>
  <c r="AW453" i="16"/>
  <c r="BO453" i="16"/>
  <c r="AW469" i="16"/>
  <c r="BO469" i="16"/>
  <c r="AW485" i="16"/>
  <c r="BO485" i="16"/>
  <c r="AW501" i="16"/>
  <c r="BO501" i="16"/>
  <c r="AW517" i="16"/>
  <c r="BO517" i="16"/>
  <c r="AW533" i="16"/>
  <c r="BO533" i="16"/>
  <c r="AW549" i="16"/>
  <c r="BO549" i="16"/>
  <c r="AW565" i="16"/>
  <c r="BO565" i="16"/>
  <c r="BO570" i="16"/>
  <c r="AW570" i="16"/>
  <c r="BO572" i="16"/>
  <c r="AW572" i="16"/>
  <c r="BO574" i="16"/>
  <c r="AW574" i="16"/>
  <c r="BO578" i="16"/>
  <c r="AW578" i="16"/>
  <c r="BO580" i="16"/>
  <c r="AW580" i="16"/>
  <c r="BO582" i="16"/>
  <c r="AW582" i="16"/>
  <c r="BO586" i="16"/>
  <c r="AW586" i="16"/>
  <c r="BO588" i="16"/>
  <c r="AW588" i="16"/>
  <c r="BO590" i="16"/>
  <c r="AW590" i="16"/>
  <c r="BO594" i="16"/>
  <c r="AW594" i="16"/>
  <c r="BO596" i="16"/>
  <c r="AW596" i="16"/>
  <c r="BO598" i="16"/>
  <c r="AW598" i="16"/>
  <c r="BO602" i="16"/>
  <c r="AW602" i="16"/>
  <c r="BO604" i="16"/>
  <c r="AW604" i="16"/>
  <c r="BO606" i="16"/>
  <c r="AW606" i="16"/>
  <c r="BO610" i="16"/>
  <c r="AW610" i="16"/>
  <c r="BO612" i="16"/>
  <c r="AW612" i="16"/>
  <c r="BO614" i="16"/>
  <c r="AW614" i="16"/>
  <c r="BO618" i="16"/>
  <c r="AW618" i="16"/>
  <c r="BO620" i="16"/>
  <c r="AW620" i="16"/>
  <c r="BO622" i="16"/>
  <c r="AW622" i="16"/>
  <c r="BO626" i="16"/>
  <c r="AW626" i="16"/>
  <c r="BO628" i="16"/>
  <c r="AW628" i="16"/>
  <c r="BO630" i="16"/>
  <c r="AW630" i="16"/>
  <c r="BO634" i="16"/>
  <c r="AW634" i="16"/>
  <c r="BO636" i="16"/>
  <c r="AW636" i="16"/>
  <c r="BO638" i="16"/>
  <c r="AW638" i="16"/>
  <c r="BO642" i="16"/>
  <c r="AW642" i="16"/>
  <c r="BO644" i="16"/>
  <c r="AW644" i="16"/>
  <c r="BO646" i="16"/>
  <c r="AW646" i="16"/>
  <c r="BO650" i="16"/>
  <c r="AW650" i="16"/>
  <c r="BO652" i="16"/>
  <c r="AW652" i="16"/>
  <c r="BO654" i="16"/>
  <c r="AW654" i="16"/>
  <c r="BO658" i="16"/>
  <c r="AW658" i="16"/>
  <c r="BO660" i="16"/>
  <c r="AW660" i="16"/>
  <c r="BO662" i="16"/>
  <c r="AW662" i="16"/>
  <c r="BO666" i="16"/>
  <c r="AW666" i="16"/>
  <c r="BO668" i="16"/>
  <c r="AW668" i="16"/>
  <c r="BO670" i="16"/>
  <c r="AW670" i="16"/>
  <c r="BO674" i="16"/>
  <c r="AW674" i="16"/>
  <c r="BO676" i="16"/>
  <c r="AW676" i="16"/>
  <c r="BO678" i="16"/>
  <c r="AW678" i="16"/>
  <c r="BO682" i="16"/>
  <c r="AW682" i="16"/>
  <c r="BO684" i="16"/>
  <c r="AW684" i="16"/>
  <c r="BO686" i="16"/>
  <c r="AW686" i="16"/>
  <c r="BO688" i="16"/>
  <c r="AW688" i="16"/>
  <c r="BO690" i="16"/>
  <c r="AW690" i="16"/>
  <c r="BO692" i="16"/>
  <c r="AW692" i="16"/>
  <c r="BO696" i="16"/>
  <c r="AW696" i="16"/>
  <c r="BO698" i="16"/>
  <c r="AW698" i="16"/>
  <c r="BO700" i="16"/>
  <c r="AW700" i="16"/>
  <c r="BO704" i="16"/>
  <c r="AW704" i="16"/>
  <c r="BO706" i="16"/>
  <c r="AW706" i="16"/>
  <c r="BO708" i="16"/>
  <c r="AW708" i="16"/>
  <c r="BO712" i="16"/>
  <c r="AW712" i="16"/>
  <c r="BO714" i="16"/>
  <c r="AW714" i="16"/>
  <c r="BO716" i="16"/>
  <c r="AW716" i="16"/>
  <c r="BO720" i="16"/>
  <c r="AW720" i="16"/>
  <c r="BO722" i="16"/>
  <c r="AW722" i="16"/>
  <c r="BO724" i="16"/>
  <c r="AW724" i="16"/>
  <c r="BO728" i="16"/>
  <c r="AW728" i="16"/>
  <c r="BO730" i="16"/>
  <c r="AW730" i="16"/>
  <c r="BO732" i="16"/>
  <c r="AW732" i="16"/>
  <c r="BO736" i="16"/>
  <c r="AW736" i="16"/>
  <c r="BO738" i="16"/>
  <c r="AW738" i="16"/>
  <c r="BO740" i="16"/>
  <c r="AW740" i="16"/>
  <c r="BO744" i="16"/>
  <c r="AW744" i="16"/>
  <c r="BO746" i="16"/>
  <c r="AW746" i="16"/>
  <c r="BO748" i="16"/>
  <c r="AW748" i="16"/>
  <c r="BO752" i="16"/>
  <c r="AW752" i="16"/>
  <c r="BO754" i="16"/>
  <c r="AW754" i="16"/>
  <c r="BO756" i="16"/>
  <c r="AW756" i="16"/>
  <c r="BO760" i="16"/>
  <c r="AW760" i="16"/>
  <c r="BO762" i="16"/>
  <c r="AW762" i="16"/>
  <c r="BO764" i="16"/>
  <c r="AW764" i="16"/>
  <c r="BO768" i="16"/>
  <c r="AW768" i="16"/>
  <c r="BO770" i="16"/>
  <c r="AW770" i="16"/>
  <c r="BO794" i="16"/>
  <c r="AW794" i="16"/>
  <c r="BO796" i="16"/>
  <c r="AW796" i="16"/>
  <c r="BO802" i="16"/>
  <c r="AW802" i="16"/>
  <c r="BO804" i="16"/>
  <c r="AW804" i="16"/>
  <c r="BO808" i="16"/>
  <c r="AW808" i="16"/>
  <c r="BO810" i="16"/>
  <c r="AW810" i="16"/>
  <c r="BO812" i="16"/>
  <c r="AW812" i="16"/>
  <c r="BO818" i="16"/>
  <c r="AW818" i="16"/>
  <c r="BO26" i="16"/>
  <c r="AW26" i="16"/>
  <c r="AW41" i="16"/>
  <c r="BO41" i="16"/>
  <c r="AW171" i="16"/>
  <c r="BO171" i="16"/>
  <c r="AW43" i="16"/>
  <c r="BO43" i="16"/>
  <c r="AW172" i="16"/>
  <c r="BO172" i="16"/>
  <c r="AW199" i="16"/>
  <c r="BO199" i="16"/>
  <c r="BO208" i="16"/>
  <c r="AW208" i="16"/>
  <c r="AW7" i="16"/>
  <c r="BO7" i="16"/>
  <c r="AW9" i="16"/>
  <c r="BO9" i="16"/>
  <c r="AW23" i="16"/>
  <c r="BO23" i="16"/>
  <c r="AW25" i="16"/>
  <c r="BO25" i="16"/>
  <c r="BO30" i="16"/>
  <c r="AW30" i="16"/>
  <c r="AW39" i="16"/>
  <c r="BO39" i="16"/>
  <c r="AW47" i="16"/>
  <c r="BO47" i="16"/>
  <c r="AW51" i="16"/>
  <c r="BO51" i="16"/>
  <c r="BO58" i="16"/>
  <c r="AW58" i="16"/>
  <c r="BO62" i="16"/>
  <c r="AW62" i="16"/>
  <c r="AW65" i="16"/>
  <c r="BO65" i="16"/>
  <c r="AW67" i="16"/>
  <c r="BO67" i="16"/>
  <c r="AW71" i="16"/>
  <c r="BO71" i="16"/>
  <c r="AW76" i="16"/>
  <c r="BO76" i="16"/>
  <c r="BO79" i="16"/>
  <c r="AW79" i="16"/>
  <c r="AW88" i="16"/>
  <c r="BO88" i="16"/>
  <c r="BO90" i="16"/>
  <c r="AW90" i="16"/>
  <c r="BO92" i="16"/>
  <c r="AW92" i="16"/>
  <c r="AW103" i="16"/>
  <c r="BO103" i="16"/>
  <c r="BO118" i="16"/>
  <c r="AW118" i="16"/>
  <c r="AW121" i="16"/>
  <c r="BO121" i="16"/>
  <c r="AW129" i="16"/>
  <c r="BO129" i="16"/>
  <c r="AW140" i="16"/>
  <c r="BO140" i="16"/>
  <c r="BO146" i="16"/>
  <c r="AW164" i="16"/>
  <c r="BO164" i="16"/>
  <c r="BO176" i="16"/>
  <c r="AW176" i="16"/>
  <c r="BO178" i="16"/>
  <c r="AW178" i="16"/>
  <c r="AW191" i="16"/>
  <c r="BO191" i="16"/>
  <c r="AW204" i="16"/>
  <c r="BO204" i="16"/>
  <c r="BO206" i="16"/>
  <c r="AW206" i="16"/>
  <c r="BO220" i="16"/>
  <c r="AW220" i="16"/>
  <c r="AW223" i="16"/>
  <c r="BO223" i="16"/>
  <c r="BO229" i="16"/>
  <c r="AW229" i="16"/>
  <c r="BO241" i="16"/>
  <c r="AW241" i="16"/>
  <c r="AW777" i="16"/>
  <c r="BO777" i="16"/>
  <c r="BO244" i="16"/>
  <c r="AW244" i="16"/>
  <c r="AW258" i="16"/>
  <c r="BO258" i="16"/>
  <c r="AW266" i="16"/>
  <c r="BO266" i="16"/>
  <c r="BO274" i="16"/>
  <c r="AW274" i="16"/>
  <c r="AW288" i="16"/>
  <c r="BO288" i="16"/>
  <c r="BO304" i="16"/>
  <c r="AW304" i="16"/>
  <c r="BO344" i="16"/>
  <c r="AW344" i="16"/>
  <c r="AW350" i="16"/>
  <c r="BO350" i="16"/>
  <c r="BO356" i="16"/>
  <c r="AW356" i="16"/>
  <c r="BO364" i="16"/>
  <c r="AW364" i="16"/>
  <c r="BO376" i="16"/>
  <c r="AW376" i="16"/>
  <c r="BO390" i="16"/>
  <c r="AW390" i="16"/>
  <c r="BO396" i="16"/>
  <c r="AW396" i="16"/>
  <c r="BO402" i="16"/>
  <c r="AW402" i="16"/>
  <c r="BO414" i="16"/>
  <c r="AW414" i="16"/>
  <c r="BO420" i="16"/>
  <c r="AW420" i="16"/>
  <c r="BO426" i="16"/>
  <c r="AW426" i="16"/>
  <c r="BO440" i="16"/>
  <c r="AW440" i="16"/>
  <c r="BO454" i="16"/>
  <c r="AW454" i="16"/>
  <c r="BO466" i="16"/>
  <c r="AW466" i="16"/>
  <c r="BO478" i="16"/>
  <c r="AW478" i="16"/>
  <c r="BO484" i="16"/>
  <c r="AW484" i="16"/>
  <c r="BO490" i="16"/>
  <c r="AW490" i="16"/>
  <c r="BO510" i="16"/>
  <c r="AW510" i="16"/>
  <c r="AW521" i="16"/>
  <c r="BO521" i="16"/>
  <c r="BO552" i="16"/>
  <c r="AW552" i="16"/>
  <c r="BO556" i="16"/>
  <c r="AW556" i="16"/>
  <c r="BO560" i="16"/>
  <c r="AW560" i="16"/>
  <c r="BO571" i="16"/>
  <c r="AW571" i="16"/>
  <c r="BO575" i="16"/>
  <c r="AW575" i="16"/>
  <c r="AW577" i="16"/>
  <c r="BO577" i="16"/>
  <c r="AW585" i="16"/>
  <c r="BO585" i="16"/>
  <c r="AW593" i="16"/>
  <c r="BO593" i="16"/>
  <c r="AW601" i="16"/>
  <c r="BO601" i="16"/>
  <c r="BO611" i="16"/>
  <c r="AW611" i="16"/>
  <c r="BO615" i="16"/>
  <c r="AW615" i="16"/>
  <c r="AW621" i="16"/>
  <c r="BO621" i="16"/>
  <c r="AW629" i="16"/>
  <c r="BO629" i="16"/>
  <c r="AW637" i="16"/>
  <c r="BO637" i="16"/>
  <c r="AW645" i="16"/>
  <c r="BO645" i="16"/>
  <c r="AW653" i="16"/>
  <c r="BO653" i="16"/>
  <c r="AW689" i="16"/>
  <c r="BO689" i="16"/>
  <c r="AW701" i="16"/>
  <c r="BO701" i="16"/>
  <c r="AW705" i="16"/>
  <c r="BO705" i="16"/>
  <c r="BO711" i="16"/>
  <c r="AW711" i="16"/>
  <c r="AW721" i="16"/>
  <c r="BO721" i="16"/>
  <c r="AW725" i="16"/>
  <c r="BO725" i="16"/>
  <c r="BO727" i="16"/>
  <c r="AW727" i="16"/>
  <c r="BO739" i="16"/>
  <c r="AW739" i="16"/>
  <c r="AW753" i="16"/>
  <c r="BO753" i="16"/>
  <c r="AW757" i="16"/>
  <c r="BO757" i="16"/>
  <c r="AW769" i="16"/>
  <c r="BO769" i="16"/>
  <c r="BO795" i="16"/>
  <c r="AW795" i="16"/>
  <c r="BO799" i="16"/>
  <c r="AW799" i="16"/>
  <c r="BO803" i="16"/>
  <c r="AW803" i="16"/>
  <c r="BO807" i="16"/>
  <c r="AW807" i="16"/>
  <c r="BO815" i="16"/>
  <c r="AW815" i="16"/>
  <c r="AW29" i="16"/>
  <c r="BO29" i="16"/>
  <c r="AW44" i="16"/>
  <c r="BO44" i="16"/>
  <c r="AW40" i="16"/>
  <c r="BO40" i="16"/>
  <c r="AW127" i="16"/>
  <c r="BO127" i="16"/>
  <c r="AW198" i="16"/>
  <c r="BO198" i="16"/>
  <c r="AW8" i="16"/>
  <c r="BO8" i="16"/>
  <c r="AW15" i="16"/>
  <c r="BO15" i="16"/>
  <c r="BO38" i="16"/>
  <c r="AW38" i="16"/>
  <c r="BO59" i="16"/>
  <c r="AW59" i="16"/>
  <c r="BO66" i="16"/>
  <c r="AW66" i="16"/>
  <c r="BO77" i="16"/>
  <c r="AW77" i="16"/>
  <c r="AW97" i="16"/>
  <c r="BO97" i="16"/>
  <c r="BO116" i="16"/>
  <c r="AW116" i="16"/>
  <c r="AW147" i="16"/>
  <c r="BO147" i="16"/>
  <c r="AW158" i="16"/>
  <c r="BO158" i="16"/>
  <c r="AW190" i="16"/>
  <c r="BO190" i="16"/>
  <c r="AW793" i="16"/>
  <c r="BO793" i="16"/>
  <c r="AW797" i="16"/>
  <c r="BO797" i="16"/>
  <c r="AW805" i="16"/>
  <c r="BO805" i="16"/>
  <c r="AW809" i="16"/>
  <c r="BO809" i="16"/>
  <c r="BO772" i="16"/>
  <c r="AW772" i="16"/>
  <c r="BO243" i="16"/>
  <c r="AW243" i="16"/>
  <c r="BO247" i="16"/>
  <c r="AW247" i="16"/>
  <c r="BO251" i="16"/>
  <c r="AW251" i="16"/>
  <c r="BO255" i="16"/>
  <c r="AW255" i="16"/>
  <c r="BO259" i="16"/>
  <c r="AW259" i="16"/>
  <c r="BO263" i="16"/>
  <c r="AW263" i="16"/>
  <c r="BO267" i="16"/>
  <c r="AW267" i="16"/>
  <c r="BO271" i="16"/>
  <c r="AW271" i="16"/>
  <c r="BO275" i="16"/>
  <c r="AW275" i="16"/>
  <c r="BO279" i="16"/>
  <c r="AW279" i="16"/>
  <c r="BO283" i="16"/>
  <c r="AW283" i="16"/>
  <c r="BO287" i="16"/>
  <c r="AW287" i="16"/>
  <c r="BO297" i="16"/>
  <c r="AW297" i="16"/>
  <c r="BO321" i="16"/>
  <c r="AW321" i="16"/>
  <c r="BO329" i="16"/>
  <c r="AW329" i="16"/>
  <c r="BO353" i="16"/>
  <c r="AW353" i="16"/>
  <c r="BO361" i="16"/>
  <c r="AW361" i="16"/>
  <c r="AW377" i="16"/>
  <c r="BO377" i="16"/>
  <c r="AW393" i="16"/>
  <c r="BO393" i="16"/>
  <c r="AW409" i="16"/>
  <c r="BO409" i="16"/>
  <c r="AW425" i="16"/>
  <c r="BO425" i="16"/>
  <c r="AW441" i="16"/>
  <c r="BO441" i="16"/>
  <c r="AW457" i="16"/>
  <c r="BO457" i="16"/>
  <c r="AW473" i="16"/>
  <c r="BO473" i="16"/>
  <c r="AW489" i="16"/>
  <c r="BO489" i="16"/>
  <c r="AW505" i="16"/>
  <c r="BO505" i="16"/>
  <c r="BO522" i="16"/>
  <c r="AW522" i="16"/>
  <c r="BO524" i="16"/>
  <c r="AW524" i="16"/>
  <c r="BO526" i="16"/>
  <c r="AW526" i="16"/>
  <c r="AW537" i="16"/>
  <c r="BO537" i="16"/>
  <c r="AW553" i="16"/>
  <c r="BO553" i="16"/>
  <c r="BO784" i="16"/>
  <c r="AW784" i="16"/>
  <c r="BO22" i="16"/>
  <c r="AW22" i="16"/>
  <c r="AW36" i="16"/>
  <c r="BO36" i="16"/>
  <c r="BO55" i="16"/>
  <c r="AW55" i="16"/>
  <c r="AW68" i="16"/>
  <c r="BO68" i="16"/>
  <c r="BO81" i="16"/>
  <c r="AW81" i="16"/>
  <c r="AW107" i="16"/>
  <c r="BO107" i="16"/>
  <c r="BO120" i="16"/>
  <c r="AW120" i="16"/>
  <c r="AW125" i="16"/>
  <c r="BO125" i="16"/>
  <c r="AW145" i="16"/>
  <c r="BO145" i="16"/>
  <c r="AW165" i="16"/>
  <c r="BO165" i="16"/>
  <c r="AW195" i="16"/>
  <c r="BO195" i="16"/>
  <c r="AW209" i="16"/>
  <c r="BO209" i="16"/>
  <c r="AW222" i="16"/>
  <c r="BO222" i="16"/>
  <c r="AW228" i="16"/>
  <c r="BO228" i="16"/>
  <c r="BO238" i="16"/>
  <c r="AW238" i="16"/>
  <c r="BO786" i="16"/>
  <c r="AW786" i="16"/>
  <c r="BP6" i="16" l="1"/>
  <c r="CY559" i="16"/>
  <c r="CY707" i="16"/>
  <c r="CZ707" i="16" s="1"/>
  <c r="CY767" i="16"/>
  <c r="CZ767" i="16" s="1"/>
  <c r="CY631" i="16"/>
  <c r="CZ631" i="16" s="1"/>
  <c r="BP435" i="16"/>
  <c r="CG102" i="16"/>
  <c r="CG104" i="16"/>
  <c r="CG130" i="16"/>
  <c r="CG105" i="16"/>
  <c r="CG771" i="16"/>
  <c r="CG101" i="16"/>
  <c r="BP55" i="16"/>
  <c r="CY55" i="16"/>
  <c r="BP329" i="16"/>
  <c r="CY329" i="16"/>
  <c r="BP275" i="16"/>
  <c r="CY275" i="16"/>
  <c r="BP251" i="16"/>
  <c r="CY251" i="16"/>
  <c r="BP38" i="16"/>
  <c r="CY38" i="16"/>
  <c r="BP803" i="16"/>
  <c r="CY803" i="16"/>
  <c r="BP711" i="16"/>
  <c r="CY711" i="16"/>
  <c r="BP556" i="16"/>
  <c r="CY556" i="16"/>
  <c r="BP490" i="16"/>
  <c r="CY490" i="16"/>
  <c r="BP426" i="16"/>
  <c r="CY426" i="16"/>
  <c r="BP414" i="16"/>
  <c r="CY414" i="16"/>
  <c r="BP344" i="16"/>
  <c r="CY344" i="16"/>
  <c r="BP244" i="16"/>
  <c r="CY244" i="16"/>
  <c r="BP206" i="16"/>
  <c r="CY206" i="16"/>
  <c r="BP140" i="16"/>
  <c r="CY140" i="16"/>
  <c r="BP103" i="16"/>
  <c r="CY103" i="16"/>
  <c r="BP71" i="16"/>
  <c r="CY71" i="16"/>
  <c r="BP23" i="16"/>
  <c r="CY23" i="16"/>
  <c r="BP43" i="16"/>
  <c r="CY43" i="16"/>
  <c r="BP517" i="16"/>
  <c r="CY517" i="16"/>
  <c r="BP389" i="16"/>
  <c r="CY389" i="16"/>
  <c r="BP153" i="16"/>
  <c r="CY153" i="16"/>
  <c r="BP175" i="16"/>
  <c r="CY175" i="16"/>
  <c r="BP162" i="16"/>
  <c r="CY162" i="16"/>
  <c r="BP677" i="16"/>
  <c r="CY677" i="16"/>
  <c r="BP529" i="16"/>
  <c r="CY529" i="16"/>
  <c r="BP326" i="16"/>
  <c r="CY326" i="16"/>
  <c r="BP256" i="16"/>
  <c r="CY256" i="16"/>
  <c r="BP289" i="16"/>
  <c r="CY289" i="16"/>
  <c r="BP249" i="16"/>
  <c r="CY249" i="16"/>
  <c r="BP144" i="16"/>
  <c r="CY144" i="16"/>
  <c r="BP506" i="16"/>
  <c r="CY506" i="16"/>
  <c r="BP330" i="16"/>
  <c r="CY330" i="16"/>
  <c r="BP14" i="16"/>
  <c r="CY14" i="16"/>
  <c r="BP750" i="16"/>
  <c r="CY750" i="16"/>
  <c r="BP664" i="16"/>
  <c r="CY664" i="16"/>
  <c r="BP584" i="16"/>
  <c r="CY584" i="16"/>
  <c r="BP239" i="16"/>
  <c r="CY239" i="16"/>
  <c r="BP778" i="16"/>
  <c r="CY778" i="16"/>
  <c r="BP564" i="16"/>
  <c r="CY564" i="16"/>
  <c r="BP494" i="16"/>
  <c r="CY494" i="16"/>
  <c r="BP430" i="16"/>
  <c r="CY430" i="16"/>
  <c r="BP400" i="16"/>
  <c r="CY400" i="16"/>
  <c r="BP340" i="16"/>
  <c r="CY340" i="16"/>
  <c r="BP387" i="16"/>
  <c r="CY387" i="16"/>
  <c r="BP339" i="16"/>
  <c r="CY339" i="16"/>
  <c r="BP307" i="16"/>
  <c r="CY307" i="16"/>
  <c r="CZ559" i="16"/>
  <c r="CZ443" i="16"/>
  <c r="CZ291" i="16"/>
  <c r="CZ647" i="16"/>
  <c r="CZ603" i="16"/>
  <c r="CZ455" i="16"/>
  <c r="CZ547" i="16"/>
  <c r="CZ447" i="16"/>
  <c r="CZ699" i="16"/>
  <c r="CZ483" i="16"/>
  <c r="CZ451" i="16"/>
  <c r="CZ783" i="16"/>
  <c r="CZ759" i="16"/>
  <c r="CZ743" i="16"/>
  <c r="CZ651" i="16"/>
  <c r="CZ635" i="16"/>
  <c r="CZ619" i="16"/>
  <c r="CZ519" i="16"/>
  <c r="CZ487" i="16"/>
  <c r="CZ423" i="16"/>
  <c r="CZ375" i="16"/>
  <c r="CZ691" i="16"/>
  <c r="BP165" i="16"/>
  <c r="CY165" i="16"/>
  <c r="BP377" i="16"/>
  <c r="CY377" i="16"/>
  <c r="BP805" i="16"/>
  <c r="CY805" i="16"/>
  <c r="BP793" i="16"/>
  <c r="CY793" i="16"/>
  <c r="BP158" i="16"/>
  <c r="CY158" i="16"/>
  <c r="BP15" i="16"/>
  <c r="CY15" i="16"/>
  <c r="BP198" i="16"/>
  <c r="CY198" i="16"/>
  <c r="BP40" i="16"/>
  <c r="CY40" i="16"/>
  <c r="BP29" i="16"/>
  <c r="CY29" i="16"/>
  <c r="BP769" i="16"/>
  <c r="CY769" i="16"/>
  <c r="BP753" i="16"/>
  <c r="CY753" i="16"/>
  <c r="BP721" i="16"/>
  <c r="CY721" i="16"/>
  <c r="BP705" i="16"/>
  <c r="CY705" i="16"/>
  <c r="BP689" i="16"/>
  <c r="CY689" i="16"/>
  <c r="BP645" i="16"/>
  <c r="CY645" i="16"/>
  <c r="BP629" i="16"/>
  <c r="CY629" i="16"/>
  <c r="BP601" i="16"/>
  <c r="CY601" i="16"/>
  <c r="BP585" i="16"/>
  <c r="CY585" i="16"/>
  <c r="BP350" i="16"/>
  <c r="CY350" i="16"/>
  <c r="BP258" i="16"/>
  <c r="CY258" i="16"/>
  <c r="BP777" i="16"/>
  <c r="CY777" i="16"/>
  <c r="BP204" i="16"/>
  <c r="CY204" i="16"/>
  <c r="BP164" i="16"/>
  <c r="CY164" i="16"/>
  <c r="BP90" i="16"/>
  <c r="CY90" i="16"/>
  <c r="BP79" i="16"/>
  <c r="CY79" i="16"/>
  <c r="BP58" i="16"/>
  <c r="CY58" i="16"/>
  <c r="BP30" i="16"/>
  <c r="CY30" i="16"/>
  <c r="BP818" i="16"/>
  <c r="CY818" i="16"/>
  <c r="BP810" i="16"/>
  <c r="CY810" i="16"/>
  <c r="BP804" i="16"/>
  <c r="CY804" i="16"/>
  <c r="BP796" i="16"/>
  <c r="CY796" i="16"/>
  <c r="BP770" i="16"/>
  <c r="CY770" i="16"/>
  <c r="BP764" i="16"/>
  <c r="CY764" i="16"/>
  <c r="BP760" i="16"/>
  <c r="CY760" i="16"/>
  <c r="BP754" i="16"/>
  <c r="CY754" i="16"/>
  <c r="BP748" i="16"/>
  <c r="CY748" i="16"/>
  <c r="BP744" i="16"/>
  <c r="CY744" i="16"/>
  <c r="BP738" i="16"/>
  <c r="CY738" i="16"/>
  <c r="BP732" i="16"/>
  <c r="CY732" i="16"/>
  <c r="BP728" i="16"/>
  <c r="CY728" i="16"/>
  <c r="BP722" i="16"/>
  <c r="CY722" i="16"/>
  <c r="BP716" i="16"/>
  <c r="CY716" i="16"/>
  <c r="BP712" i="16"/>
  <c r="CY712" i="16"/>
  <c r="BP706" i="16"/>
  <c r="CY706" i="16"/>
  <c r="BP700" i="16"/>
  <c r="CY700" i="16"/>
  <c r="BP696" i="16"/>
  <c r="CY696" i="16"/>
  <c r="BP690" i="16"/>
  <c r="CY690" i="16"/>
  <c r="BP686" i="16"/>
  <c r="CY686" i="16"/>
  <c r="BP682" i="16"/>
  <c r="CY682" i="16"/>
  <c r="BP676" i="16"/>
  <c r="CY676" i="16"/>
  <c r="BP670" i="16"/>
  <c r="CY670" i="16"/>
  <c r="BP666" i="16"/>
  <c r="CY666" i="16"/>
  <c r="BP660" i="16"/>
  <c r="CY660" i="16"/>
  <c r="BP654" i="16"/>
  <c r="CY654" i="16"/>
  <c r="BP650" i="16"/>
  <c r="CY650" i="16"/>
  <c r="BP644" i="16"/>
  <c r="CY644" i="16"/>
  <c r="BP638" i="16"/>
  <c r="CY638" i="16"/>
  <c r="BP634" i="16"/>
  <c r="CY634" i="16"/>
  <c r="BP628" i="16"/>
  <c r="CY628" i="16"/>
  <c r="BP622" i="16"/>
  <c r="CY622" i="16"/>
  <c r="BP618" i="16"/>
  <c r="CY618" i="16"/>
  <c r="BP612" i="16"/>
  <c r="CY612" i="16"/>
  <c r="BP606" i="16"/>
  <c r="CY606" i="16"/>
  <c r="BP602" i="16"/>
  <c r="CY602" i="16"/>
  <c r="BP596" i="16"/>
  <c r="CY596" i="16"/>
  <c r="BP590" i="16"/>
  <c r="CY590" i="16"/>
  <c r="BP586" i="16"/>
  <c r="CY586" i="16"/>
  <c r="BP580" i="16"/>
  <c r="CY580" i="16"/>
  <c r="BP574" i="16"/>
  <c r="CY574" i="16"/>
  <c r="BP570" i="16"/>
  <c r="CY570" i="16"/>
  <c r="BP349" i="16"/>
  <c r="CY349" i="16"/>
  <c r="BP317" i="16"/>
  <c r="CY317" i="16"/>
  <c r="BP110" i="16"/>
  <c r="CY110" i="16"/>
  <c r="BP70" i="16"/>
  <c r="CY70" i="16"/>
  <c r="BP240" i="16"/>
  <c r="CY240" i="16"/>
  <c r="BP550" i="16"/>
  <c r="CY550" i="16"/>
  <c r="BP544" i="16"/>
  <c r="CY544" i="16"/>
  <c r="BP516" i="16"/>
  <c r="CY516" i="16"/>
  <c r="BP508" i="16"/>
  <c r="CY508" i="16"/>
  <c r="BP498" i="16"/>
  <c r="CY498" i="16"/>
  <c r="BP480" i="16"/>
  <c r="CY480" i="16"/>
  <c r="BP472" i="16"/>
  <c r="CY472" i="16"/>
  <c r="BP460" i="16"/>
  <c r="CY460" i="16"/>
  <c r="BP452" i="16"/>
  <c r="CY452" i="16"/>
  <c r="BP438" i="16"/>
  <c r="CY438" i="16"/>
  <c r="BP434" i="16"/>
  <c r="CY434" i="16"/>
  <c r="BP416" i="16"/>
  <c r="CY416" i="16"/>
  <c r="BP410" i="16"/>
  <c r="CY410" i="16"/>
  <c r="BP392" i="16"/>
  <c r="CY392" i="16"/>
  <c r="BP386" i="16"/>
  <c r="CY386" i="16"/>
  <c r="BP372" i="16"/>
  <c r="CY372" i="16"/>
  <c r="BP348" i="16"/>
  <c r="CY348" i="16"/>
  <c r="BP308" i="16"/>
  <c r="CY308" i="16"/>
  <c r="BP282" i="16"/>
  <c r="CY282" i="16"/>
  <c r="BP272" i="16"/>
  <c r="CY272" i="16"/>
  <c r="BP188" i="16"/>
  <c r="CY188" i="16"/>
  <c r="BP135" i="16"/>
  <c r="CY135" i="16"/>
  <c r="BP72" i="16"/>
  <c r="CY72" i="16"/>
  <c r="BP561" i="16"/>
  <c r="CY561" i="16"/>
  <c r="BP497" i="16"/>
  <c r="CY497" i="16"/>
  <c r="BP465" i="16"/>
  <c r="CY465" i="16"/>
  <c r="BP433" i="16"/>
  <c r="CY433" i="16"/>
  <c r="BP401" i="16"/>
  <c r="CY401" i="16"/>
  <c r="BP813" i="16"/>
  <c r="CY813" i="16"/>
  <c r="BP137" i="16"/>
  <c r="CY137" i="16"/>
  <c r="BP53" i="16"/>
  <c r="CY53" i="16"/>
  <c r="BP20" i="16"/>
  <c r="CY20" i="16"/>
  <c r="BP215" i="16"/>
  <c r="CY215" i="16"/>
  <c r="BP170" i="16"/>
  <c r="CY170" i="16"/>
  <c r="BP765" i="16"/>
  <c r="CY765" i="16"/>
  <c r="BP749" i="16"/>
  <c r="CY749" i="16"/>
  <c r="BP693" i="16"/>
  <c r="CY693" i="16"/>
  <c r="BP649" i="16"/>
  <c r="CY649" i="16"/>
  <c r="BP633" i="16"/>
  <c r="CY633" i="16"/>
  <c r="BP605" i="16"/>
  <c r="CY605" i="16"/>
  <c r="BP589" i="16"/>
  <c r="CY589" i="16"/>
  <c r="BP310" i="16"/>
  <c r="CY310" i="16"/>
  <c r="BP292" i="16"/>
  <c r="CY292" i="16"/>
  <c r="BP262" i="16"/>
  <c r="CY262" i="16"/>
  <c r="BP193" i="16"/>
  <c r="CY193" i="16"/>
  <c r="BP160" i="16"/>
  <c r="CY160" i="16"/>
  <c r="BP151" i="16"/>
  <c r="CY151" i="16"/>
  <c r="BP138" i="16"/>
  <c r="CY138" i="16"/>
  <c r="BP131" i="16"/>
  <c r="CY131" i="16"/>
  <c r="BP111" i="16"/>
  <c r="CY111" i="16"/>
  <c r="BP98" i="16"/>
  <c r="CY98" i="16"/>
  <c r="BP60" i="16"/>
  <c r="CY60" i="16"/>
  <c r="BP49" i="16"/>
  <c r="CY49" i="16"/>
  <c r="BP16" i="16"/>
  <c r="CY16" i="16"/>
  <c r="BP159" i="16"/>
  <c r="CY159" i="16"/>
  <c r="BP37" i="16"/>
  <c r="CY37" i="16"/>
  <c r="BP557" i="16"/>
  <c r="CY557" i="16"/>
  <c r="BP509" i="16"/>
  <c r="CY509" i="16"/>
  <c r="BP477" i="16"/>
  <c r="CY477" i="16"/>
  <c r="BP445" i="16"/>
  <c r="CY445" i="16"/>
  <c r="BP413" i="16"/>
  <c r="CY413" i="16"/>
  <c r="BP381" i="16"/>
  <c r="CY381" i="16"/>
  <c r="BP236" i="16"/>
  <c r="CY236" i="16"/>
  <c r="BP211" i="16"/>
  <c r="CY211" i="16"/>
  <c r="BP132" i="16"/>
  <c r="CY132" i="16"/>
  <c r="BP52" i="16"/>
  <c r="CY52" i="16"/>
  <c r="BP226" i="16"/>
  <c r="CY226" i="16"/>
  <c r="BP221" i="16"/>
  <c r="CY221" i="16"/>
  <c r="BP205" i="16"/>
  <c r="CY205" i="16"/>
  <c r="BP192" i="16"/>
  <c r="CY192" i="16"/>
  <c r="BP181" i="16"/>
  <c r="CY181" i="16"/>
  <c r="BP169" i="16"/>
  <c r="CY169" i="16"/>
  <c r="BP163" i="16"/>
  <c r="CY163" i="16"/>
  <c r="BP149" i="16"/>
  <c r="CY149" i="16"/>
  <c r="BP139" i="16"/>
  <c r="CY139" i="16"/>
  <c r="BP73" i="16"/>
  <c r="CY73" i="16"/>
  <c r="BP56" i="16"/>
  <c r="CY56" i="16"/>
  <c r="BP33" i="16"/>
  <c r="CY33" i="16"/>
  <c r="BP35" i="16"/>
  <c r="CY35" i="16"/>
  <c r="BP733" i="16"/>
  <c r="CY733" i="16"/>
  <c r="BP681" i="16"/>
  <c r="CY681" i="16"/>
  <c r="BP665" i="16"/>
  <c r="CY665" i="16"/>
  <c r="BP617" i="16"/>
  <c r="CY617" i="16"/>
  <c r="BP569" i="16"/>
  <c r="CY569" i="16"/>
  <c r="BP302" i="16"/>
  <c r="CY302" i="16"/>
  <c r="BP286" i="16"/>
  <c r="CY286" i="16"/>
  <c r="BP268" i="16"/>
  <c r="CY268" i="16"/>
  <c r="BP355" i="16"/>
  <c r="CY355" i="16"/>
  <c r="BP327" i="16"/>
  <c r="CY327" i="16"/>
  <c r="BP371" i="16"/>
  <c r="CY371" i="16"/>
  <c r="BP395" i="16"/>
  <c r="CY395" i="16"/>
  <c r="BP363" i="16"/>
  <c r="CY363" i="16"/>
  <c r="BP295" i="16"/>
  <c r="CY295" i="16"/>
  <c r="BP775" i="16"/>
  <c r="CY775" i="16"/>
  <c r="BP238" i="16"/>
  <c r="CY238" i="16"/>
  <c r="BP120" i="16"/>
  <c r="CY120" i="16"/>
  <c r="BP22" i="16"/>
  <c r="CY22" i="16"/>
  <c r="BP526" i="16"/>
  <c r="CY526" i="16"/>
  <c r="BP297" i="16"/>
  <c r="CY297" i="16"/>
  <c r="BP267" i="16"/>
  <c r="CY267" i="16"/>
  <c r="BP243" i="16"/>
  <c r="CY243" i="16"/>
  <c r="BP795" i="16"/>
  <c r="CY795" i="16"/>
  <c r="BP739" i="16"/>
  <c r="CY739" i="16"/>
  <c r="BP611" i="16"/>
  <c r="CY611" i="16"/>
  <c r="BP571" i="16"/>
  <c r="CY571" i="16"/>
  <c r="BP454" i="16"/>
  <c r="CY454" i="16"/>
  <c r="BP396" i="16"/>
  <c r="CY396" i="16"/>
  <c r="BP356" i="16"/>
  <c r="CY356" i="16"/>
  <c r="BP121" i="16"/>
  <c r="CY121" i="16"/>
  <c r="BP65" i="16"/>
  <c r="CY65" i="16"/>
  <c r="BP7" i="16"/>
  <c r="CY7" i="16"/>
  <c r="BP41" i="16"/>
  <c r="CY41" i="16"/>
  <c r="BP549" i="16"/>
  <c r="CY549" i="16"/>
  <c r="BP453" i="16"/>
  <c r="CY453" i="16"/>
  <c r="BP167" i="16"/>
  <c r="CY167" i="16"/>
  <c r="BP94" i="16"/>
  <c r="CY94" i="16"/>
  <c r="BP21" i="16"/>
  <c r="CY21" i="16"/>
  <c r="BP202" i="16"/>
  <c r="CY202" i="16"/>
  <c r="BP93" i="16"/>
  <c r="CY93" i="16"/>
  <c r="BP24" i="16"/>
  <c r="CY24" i="16"/>
  <c r="BP28" i="16"/>
  <c r="CY28" i="16"/>
  <c r="BP737" i="16"/>
  <c r="CY737" i="16"/>
  <c r="BP573" i="16"/>
  <c r="CY573" i="16"/>
  <c r="BP342" i="16"/>
  <c r="CY342" i="16"/>
  <c r="BP318" i="16"/>
  <c r="CY318" i="16"/>
  <c r="BP345" i="16"/>
  <c r="CY345" i="16"/>
  <c r="BP281" i="16"/>
  <c r="CY281" i="16"/>
  <c r="BP265" i="16"/>
  <c r="CY265" i="16"/>
  <c r="BP122" i="16"/>
  <c r="CY122" i="16"/>
  <c r="BP791" i="16"/>
  <c r="CY791" i="16"/>
  <c r="BP667" i="16"/>
  <c r="CY667" i="16"/>
  <c r="BP458" i="16"/>
  <c r="CY458" i="16"/>
  <c r="BP360" i="16"/>
  <c r="CY360" i="16"/>
  <c r="BP296" i="16"/>
  <c r="CY296" i="16"/>
  <c r="BP270" i="16"/>
  <c r="CY270" i="16"/>
  <c r="BP180" i="16"/>
  <c r="CY180" i="16"/>
  <c r="BP82" i="16"/>
  <c r="CY82" i="16"/>
  <c r="BP18" i="16"/>
  <c r="CY18" i="16"/>
  <c r="BP814" i="16"/>
  <c r="CY814" i="16"/>
  <c r="BP792" i="16"/>
  <c r="CY792" i="16"/>
  <c r="BP734" i="16"/>
  <c r="CY734" i="16"/>
  <c r="BP702" i="16"/>
  <c r="CY702" i="16"/>
  <c r="BP648" i="16"/>
  <c r="CY648" i="16"/>
  <c r="BP616" i="16"/>
  <c r="CY616" i="16"/>
  <c r="BP568" i="16"/>
  <c r="CY568" i="16"/>
  <c r="BP365" i="16"/>
  <c r="CY365" i="16"/>
  <c r="BP301" i="16"/>
  <c r="CY301" i="16"/>
  <c r="BP50" i="16"/>
  <c r="CY50" i="16"/>
  <c r="BP554" i="16"/>
  <c r="CY554" i="16"/>
  <c r="BP470" i="16"/>
  <c r="CY470" i="16"/>
  <c r="BP464" i="16"/>
  <c r="CY464" i="16"/>
  <c r="BP424" i="16"/>
  <c r="CY424" i="16"/>
  <c r="BP382" i="16"/>
  <c r="CY382" i="16"/>
  <c r="BP324" i="16"/>
  <c r="CY324" i="16"/>
  <c r="BP300" i="16"/>
  <c r="CY300" i="16"/>
  <c r="BP359" i="16"/>
  <c r="CY359" i="16"/>
  <c r="BP315" i="16"/>
  <c r="CY315" i="16"/>
  <c r="CZ475" i="16"/>
  <c r="CZ335" i="16"/>
  <c r="CZ723" i="16"/>
  <c r="CZ527" i="16"/>
  <c r="CZ579" i="16"/>
  <c r="CZ479" i="16"/>
  <c r="CZ415" i="16"/>
  <c r="CZ551" i="16"/>
  <c r="CZ319" i="16"/>
  <c r="BP209" i="16"/>
  <c r="CY209" i="16"/>
  <c r="BP107" i="16"/>
  <c r="CY107" i="16"/>
  <c r="BP36" i="16"/>
  <c r="CY36" i="16"/>
  <c r="BP473" i="16"/>
  <c r="CY473" i="16"/>
  <c r="BP409" i="16"/>
  <c r="CY409" i="16"/>
  <c r="BP786" i="16"/>
  <c r="CY786" i="16"/>
  <c r="BP784" i="16"/>
  <c r="CY784" i="16"/>
  <c r="BP524" i="16"/>
  <c r="CY524" i="16"/>
  <c r="BP353" i="16"/>
  <c r="CY353" i="16"/>
  <c r="BP321" i="16"/>
  <c r="CY321" i="16"/>
  <c r="BP287" i="16"/>
  <c r="CY287" i="16"/>
  <c r="BP279" i="16"/>
  <c r="CY279" i="16"/>
  <c r="BP271" i="16"/>
  <c r="CY271" i="16"/>
  <c r="BP263" i="16"/>
  <c r="CY263" i="16"/>
  <c r="BP255" i="16"/>
  <c r="CY255" i="16"/>
  <c r="BP247" i="16"/>
  <c r="CY247" i="16"/>
  <c r="BP772" i="16"/>
  <c r="CY772" i="16"/>
  <c r="BP116" i="16"/>
  <c r="CY116" i="16"/>
  <c r="BP77" i="16"/>
  <c r="CY77" i="16"/>
  <c r="BP59" i="16"/>
  <c r="CY59" i="16"/>
  <c r="BP807" i="16"/>
  <c r="CY807" i="16"/>
  <c r="BP799" i="16"/>
  <c r="CY799" i="16"/>
  <c r="BP727" i="16"/>
  <c r="CY727" i="16"/>
  <c r="BP615" i="16"/>
  <c r="CY615" i="16"/>
  <c r="BP575" i="16"/>
  <c r="CY575" i="16"/>
  <c r="BP560" i="16"/>
  <c r="CY560" i="16"/>
  <c r="BP552" i="16"/>
  <c r="CY552" i="16"/>
  <c r="BP510" i="16"/>
  <c r="CY510" i="16"/>
  <c r="BP484" i="16"/>
  <c r="CY484" i="16"/>
  <c r="BP466" i="16"/>
  <c r="CY466" i="16"/>
  <c r="BP440" i="16"/>
  <c r="CY440" i="16"/>
  <c r="BP420" i="16"/>
  <c r="CY420" i="16"/>
  <c r="BP402" i="16"/>
  <c r="CY402" i="16"/>
  <c r="BP390" i="16"/>
  <c r="CY390" i="16"/>
  <c r="BP364" i="16"/>
  <c r="CY364" i="16"/>
  <c r="BP304" i="16"/>
  <c r="CY304" i="16"/>
  <c r="BP274" i="16"/>
  <c r="CY274" i="16"/>
  <c r="BP229" i="16"/>
  <c r="CY229" i="16"/>
  <c r="BP220" i="16"/>
  <c r="CY220" i="16"/>
  <c r="BP178" i="16"/>
  <c r="CY178" i="16"/>
  <c r="BP129" i="16"/>
  <c r="CY129" i="16"/>
  <c r="BP88" i="16"/>
  <c r="CY88" i="16"/>
  <c r="BP76" i="16"/>
  <c r="CY76" i="16"/>
  <c r="BP67" i="16"/>
  <c r="CY67" i="16"/>
  <c r="BP51" i="16"/>
  <c r="CY51" i="16"/>
  <c r="BP39" i="16"/>
  <c r="CY39" i="16"/>
  <c r="BP25" i="16"/>
  <c r="CY25" i="16"/>
  <c r="BP9" i="16"/>
  <c r="CY9" i="16"/>
  <c r="BP172" i="16"/>
  <c r="CY172" i="16"/>
  <c r="BP171" i="16"/>
  <c r="CY171" i="16"/>
  <c r="BP565" i="16"/>
  <c r="CY565" i="16"/>
  <c r="BP533" i="16"/>
  <c r="CY533" i="16"/>
  <c r="BP501" i="16"/>
  <c r="CY501" i="16"/>
  <c r="BP469" i="16"/>
  <c r="CY469" i="16"/>
  <c r="BP437" i="16"/>
  <c r="CY437" i="16"/>
  <c r="BP405" i="16"/>
  <c r="CY405" i="16"/>
  <c r="BP373" i="16"/>
  <c r="CY373" i="16"/>
  <c r="BP189" i="16"/>
  <c r="CY189" i="16"/>
  <c r="BP99" i="16"/>
  <c r="CY99" i="16"/>
  <c r="BP32" i="16"/>
  <c r="CY32" i="16"/>
  <c r="BP207" i="16"/>
  <c r="CY207" i="16"/>
  <c r="BP177" i="16"/>
  <c r="CY177" i="16"/>
  <c r="BP133" i="16"/>
  <c r="CY133" i="16"/>
  <c r="BP100" i="16"/>
  <c r="CY100" i="16"/>
  <c r="BP117" i="16"/>
  <c r="CY117" i="16"/>
  <c r="BP173" i="16"/>
  <c r="CY173" i="16"/>
  <c r="BP123" i="16"/>
  <c r="CY123" i="16"/>
  <c r="BP729" i="16"/>
  <c r="CY729" i="16"/>
  <c r="BP709" i="16"/>
  <c r="CY709" i="16"/>
  <c r="BP669" i="16"/>
  <c r="CY669" i="16"/>
  <c r="BP613" i="16"/>
  <c r="CY613" i="16"/>
  <c r="BP290" i="16"/>
  <c r="CY290" i="16"/>
  <c r="BP264" i="16"/>
  <c r="CY264" i="16"/>
  <c r="BP214" i="16"/>
  <c r="CY214" i="16"/>
  <c r="BP154" i="16"/>
  <c r="CY154" i="16"/>
  <c r="BP528" i="16"/>
  <c r="CY528" i="16"/>
  <c r="BP369" i="16"/>
  <c r="CY369" i="16"/>
  <c r="BP337" i="16"/>
  <c r="CY337" i="16"/>
  <c r="BP305" i="16"/>
  <c r="CY305" i="16"/>
  <c r="BP285" i="16"/>
  <c r="CY285" i="16"/>
  <c r="BP277" i="16"/>
  <c r="CY277" i="16"/>
  <c r="BP269" i="16"/>
  <c r="CY269" i="16"/>
  <c r="BP261" i="16"/>
  <c r="CY261" i="16"/>
  <c r="BP253" i="16"/>
  <c r="CY253" i="16"/>
  <c r="BP245" i="16"/>
  <c r="CY245" i="16"/>
  <c r="BP114" i="16"/>
  <c r="CY114" i="16"/>
  <c r="BP85" i="16"/>
  <c r="CY85" i="16"/>
  <c r="BP46" i="16"/>
  <c r="CY46" i="16"/>
  <c r="BP811" i="16"/>
  <c r="CY811" i="16"/>
  <c r="BP735" i="16"/>
  <c r="CY735" i="16"/>
  <c r="BP715" i="16"/>
  <c r="CY715" i="16"/>
  <c r="BP679" i="16"/>
  <c r="CY679" i="16"/>
  <c r="BP671" i="16"/>
  <c r="CY671" i="16"/>
  <c r="BP663" i="16"/>
  <c r="CY663" i="16"/>
  <c r="BP566" i="16"/>
  <c r="CY566" i="16"/>
  <c r="BP540" i="16"/>
  <c r="CY540" i="16"/>
  <c r="BP532" i="16"/>
  <c r="CY532" i="16"/>
  <c r="BP514" i="16"/>
  <c r="CY514" i="16"/>
  <c r="BP500" i="16"/>
  <c r="CY500" i="16"/>
  <c r="BP474" i="16"/>
  <c r="CY474" i="16"/>
  <c r="BP448" i="16"/>
  <c r="CY448" i="16"/>
  <c r="BP408" i="16"/>
  <c r="CY408" i="16"/>
  <c r="BP370" i="16"/>
  <c r="CY370" i="16"/>
  <c r="BP338" i="16"/>
  <c r="CY338" i="16"/>
  <c r="BP322" i="16"/>
  <c r="CY322" i="16"/>
  <c r="BP278" i="16"/>
  <c r="CY278" i="16"/>
  <c r="BP248" i="16"/>
  <c r="CY248" i="16"/>
  <c r="BP231" i="16"/>
  <c r="CY231" i="16"/>
  <c r="BP182" i="16"/>
  <c r="CY182" i="16"/>
  <c r="BP174" i="16"/>
  <c r="CY174" i="16"/>
  <c r="BP34" i="16"/>
  <c r="CY34" i="16"/>
  <c r="BP782" i="16"/>
  <c r="CY782" i="16"/>
  <c r="BP212" i="16"/>
  <c r="CY212" i="16"/>
  <c r="BP150" i="16"/>
  <c r="CY150" i="16"/>
  <c r="BP57" i="16"/>
  <c r="CY57" i="16"/>
  <c r="BP816" i="16"/>
  <c r="CY816" i="16"/>
  <c r="BP806" i="16"/>
  <c r="CY806" i="16"/>
  <c r="BP798" i="16"/>
  <c r="CY798" i="16"/>
  <c r="BP790" i="16"/>
  <c r="CY790" i="16"/>
  <c r="BP758" i="16"/>
  <c r="CY758" i="16"/>
  <c r="BP742" i="16"/>
  <c r="CY742" i="16"/>
  <c r="BP726" i="16"/>
  <c r="CY726" i="16"/>
  <c r="BP710" i="16"/>
  <c r="CY710" i="16"/>
  <c r="BP694" i="16"/>
  <c r="CY694" i="16"/>
  <c r="BP672" i="16"/>
  <c r="CY672" i="16"/>
  <c r="BP656" i="16"/>
  <c r="CY656" i="16"/>
  <c r="BP640" i="16"/>
  <c r="CY640" i="16"/>
  <c r="BP624" i="16"/>
  <c r="CY624" i="16"/>
  <c r="BP608" i="16"/>
  <c r="CY608" i="16"/>
  <c r="BP592" i="16"/>
  <c r="CY592" i="16"/>
  <c r="BP576" i="16"/>
  <c r="CY576" i="16"/>
  <c r="BP357" i="16"/>
  <c r="CY357" i="16"/>
  <c r="BP325" i="16"/>
  <c r="CY325" i="16"/>
  <c r="BP293" i="16"/>
  <c r="CY293" i="16"/>
  <c r="BP78" i="16"/>
  <c r="CY78" i="16"/>
  <c r="BP89" i="16"/>
  <c r="CY89" i="16"/>
  <c r="BP233" i="16"/>
  <c r="CY233" i="16"/>
  <c r="BP774" i="16"/>
  <c r="CY774" i="16"/>
  <c r="BP562" i="16"/>
  <c r="CY562" i="16"/>
  <c r="BP542" i="16"/>
  <c r="CY542" i="16"/>
  <c r="BP502" i="16"/>
  <c r="CY502" i="16"/>
  <c r="BP492" i="16"/>
  <c r="CY492" i="16"/>
  <c r="BP482" i="16"/>
  <c r="CY482" i="16"/>
  <c r="BP468" i="16"/>
  <c r="CY468" i="16"/>
  <c r="BP446" i="16"/>
  <c r="CY446" i="16"/>
  <c r="BP442" i="16"/>
  <c r="CY442" i="16"/>
  <c r="BP428" i="16"/>
  <c r="CY428" i="16"/>
  <c r="BP418" i="16"/>
  <c r="CY418" i="16"/>
  <c r="BP404" i="16"/>
  <c r="CY404" i="16"/>
  <c r="BP394" i="16"/>
  <c r="CY394" i="16"/>
  <c r="BP380" i="16"/>
  <c r="CY380" i="16"/>
  <c r="BP362" i="16"/>
  <c r="CY362" i="16"/>
  <c r="BP352" i="16"/>
  <c r="CY352" i="16"/>
  <c r="BP328" i="16"/>
  <c r="CY328" i="16"/>
  <c r="BP312" i="16"/>
  <c r="CY312" i="16"/>
  <c r="BP298" i="16"/>
  <c r="CY298" i="16"/>
  <c r="BP252" i="16"/>
  <c r="CY252" i="16"/>
  <c r="BP311" i="16"/>
  <c r="CY311" i="16"/>
  <c r="BP323" i="16"/>
  <c r="CY323" i="16"/>
  <c r="BP347" i="16"/>
  <c r="CY347" i="16"/>
  <c r="CZ543" i="16"/>
  <c r="CZ491" i="16"/>
  <c r="CZ459" i="16"/>
  <c r="CZ427" i="16"/>
  <c r="CZ367" i="16"/>
  <c r="CZ303" i="16"/>
  <c r="CZ763" i="16"/>
  <c r="CZ747" i="16"/>
  <c r="CZ655" i="16"/>
  <c r="CZ639" i="16"/>
  <c r="CZ623" i="16"/>
  <c r="CZ703" i="16"/>
  <c r="CZ687" i="16"/>
  <c r="CZ587" i="16"/>
  <c r="CZ471" i="16"/>
  <c r="CZ407" i="16"/>
  <c r="CZ607" i="16"/>
  <c r="CZ563" i="16"/>
  <c r="CZ531" i="16"/>
  <c r="CZ495" i="16"/>
  <c r="CZ463" i="16"/>
  <c r="CZ431" i="16"/>
  <c r="CZ567" i="16"/>
  <c r="CZ779" i="16"/>
  <c r="CZ591" i="16"/>
  <c r="CZ535" i="16"/>
  <c r="CZ499" i="16"/>
  <c r="CZ467" i="16"/>
  <c r="CZ435" i="16"/>
  <c r="CZ351" i="16"/>
  <c r="CZ785" i="16"/>
  <c r="CZ751" i="16"/>
  <c r="CZ719" i="16"/>
  <c r="CZ643" i="16"/>
  <c r="CZ627" i="16"/>
  <c r="CZ523" i="16"/>
  <c r="CZ555" i="16"/>
  <c r="CZ503" i="16"/>
  <c r="CZ439" i="16"/>
  <c r="CZ399" i="16"/>
  <c r="CZ583" i="16"/>
  <c r="CZ391" i="16"/>
  <c r="CZ599" i="16"/>
  <c r="BP81" i="16"/>
  <c r="CY81" i="16"/>
  <c r="BP522" i="16"/>
  <c r="CY522" i="16"/>
  <c r="BP361" i="16"/>
  <c r="CY361" i="16"/>
  <c r="BP283" i="16"/>
  <c r="CY283" i="16"/>
  <c r="BP259" i="16"/>
  <c r="CY259" i="16"/>
  <c r="BP66" i="16"/>
  <c r="CY66" i="16"/>
  <c r="BP815" i="16"/>
  <c r="CY815" i="16"/>
  <c r="BP478" i="16"/>
  <c r="CY478" i="16"/>
  <c r="BP376" i="16"/>
  <c r="CY376" i="16"/>
  <c r="BP241" i="16"/>
  <c r="CY241" i="16"/>
  <c r="BP176" i="16"/>
  <c r="CY176" i="16"/>
  <c r="BP47" i="16"/>
  <c r="CY47" i="16"/>
  <c r="BP199" i="16"/>
  <c r="CY199" i="16"/>
  <c r="BP485" i="16"/>
  <c r="CY485" i="16"/>
  <c r="BP421" i="16"/>
  <c r="CY421" i="16"/>
  <c r="BP203" i="16"/>
  <c r="CY203" i="16"/>
  <c r="BP232" i="16"/>
  <c r="CY232" i="16"/>
  <c r="BP119" i="16"/>
  <c r="CY119" i="16"/>
  <c r="BP69" i="16"/>
  <c r="CY69" i="16"/>
  <c r="BP155" i="16"/>
  <c r="CY155" i="16"/>
  <c r="BP717" i="16"/>
  <c r="CY717" i="16"/>
  <c r="BP661" i="16"/>
  <c r="CY661" i="16"/>
  <c r="BP366" i="16"/>
  <c r="CY366" i="16"/>
  <c r="BP334" i="16"/>
  <c r="CY334" i="16"/>
  <c r="BP242" i="16"/>
  <c r="CY242" i="16"/>
  <c r="BP313" i="16"/>
  <c r="CY313" i="16"/>
  <c r="BP273" i="16"/>
  <c r="CY273" i="16"/>
  <c r="BP257" i="16"/>
  <c r="CY257" i="16"/>
  <c r="BP91" i="16"/>
  <c r="CY91" i="16"/>
  <c r="BP731" i="16"/>
  <c r="CY731" i="16"/>
  <c r="BP675" i="16"/>
  <c r="CY675" i="16"/>
  <c r="BP659" i="16"/>
  <c r="CY659" i="16"/>
  <c r="BP546" i="16"/>
  <c r="CY546" i="16"/>
  <c r="BP536" i="16"/>
  <c r="CY536" i="16"/>
  <c r="BP496" i="16"/>
  <c r="CY496" i="16"/>
  <c r="BP432" i="16"/>
  <c r="CY432" i="16"/>
  <c r="BP384" i="16"/>
  <c r="CY384" i="16"/>
  <c r="BP314" i="16"/>
  <c r="CY314" i="16"/>
  <c r="BP284" i="16"/>
  <c r="CY284" i="16"/>
  <c r="BP186" i="16"/>
  <c r="CY186" i="16"/>
  <c r="BP148" i="16"/>
  <c r="CY148" i="16"/>
  <c r="BP54" i="16"/>
  <c r="CY54" i="16"/>
  <c r="BP776" i="16"/>
  <c r="CY776" i="16"/>
  <c r="BP800" i="16"/>
  <c r="CY800" i="16"/>
  <c r="BP766" i="16"/>
  <c r="CY766" i="16"/>
  <c r="BP718" i="16"/>
  <c r="CY718" i="16"/>
  <c r="BP680" i="16"/>
  <c r="CY680" i="16"/>
  <c r="BP632" i="16"/>
  <c r="CY632" i="16"/>
  <c r="BP600" i="16"/>
  <c r="CY600" i="16"/>
  <c r="BP333" i="16"/>
  <c r="CY333" i="16"/>
  <c r="BP227" i="16"/>
  <c r="CY227" i="16"/>
  <c r="BP152" i="16"/>
  <c r="CY152" i="16"/>
  <c r="BP112" i="16"/>
  <c r="CY112" i="16"/>
  <c r="BP534" i="16"/>
  <c r="CY534" i="16"/>
  <c r="BP488" i="16"/>
  <c r="CY488" i="16"/>
  <c r="BP444" i="16"/>
  <c r="CY444" i="16"/>
  <c r="BP406" i="16"/>
  <c r="CY406" i="16"/>
  <c r="BP378" i="16"/>
  <c r="CY378" i="16"/>
  <c r="BP306" i="16"/>
  <c r="CY306" i="16"/>
  <c r="BP276" i="16"/>
  <c r="CY276" i="16"/>
  <c r="BP250" i="16"/>
  <c r="CY250" i="16"/>
  <c r="BP789" i="16"/>
  <c r="CY789" i="16"/>
  <c r="CZ507" i="16"/>
  <c r="CZ411" i="16"/>
  <c r="CZ755" i="16"/>
  <c r="CZ695" i="16"/>
  <c r="CZ539" i="16"/>
  <c r="CZ383" i="16"/>
  <c r="CZ511" i="16"/>
  <c r="CZ595" i="16"/>
  <c r="CZ515" i="16"/>
  <c r="CZ419" i="16"/>
  <c r="CZ683" i="16"/>
  <c r="BP228" i="16"/>
  <c r="CY228" i="16"/>
  <c r="BP125" i="16"/>
  <c r="CY125" i="16"/>
  <c r="BP68" i="16"/>
  <c r="CY68" i="16"/>
  <c r="BP537" i="16"/>
  <c r="CY537" i="16"/>
  <c r="BP505" i="16"/>
  <c r="CY505" i="16"/>
  <c r="BP441" i="16"/>
  <c r="CY441" i="16"/>
  <c r="BP222" i="16"/>
  <c r="CY222" i="16"/>
  <c r="BP195" i="16"/>
  <c r="CY195" i="16"/>
  <c r="BP145" i="16"/>
  <c r="CY145" i="16"/>
  <c r="BP553" i="16"/>
  <c r="CY553" i="16"/>
  <c r="BP489" i="16"/>
  <c r="CY489" i="16"/>
  <c r="BP457" i="16"/>
  <c r="CY457" i="16"/>
  <c r="BP425" i="16"/>
  <c r="CY425" i="16"/>
  <c r="BP393" i="16"/>
  <c r="CY393" i="16"/>
  <c r="BP809" i="16"/>
  <c r="CY809" i="16"/>
  <c r="BP797" i="16"/>
  <c r="CY797" i="16"/>
  <c r="BP190" i="16"/>
  <c r="CY190" i="16"/>
  <c r="BP147" i="16"/>
  <c r="CY147" i="16"/>
  <c r="BP97" i="16"/>
  <c r="CY97" i="16"/>
  <c r="BP8" i="16"/>
  <c r="CY8" i="16"/>
  <c r="BP127" i="16"/>
  <c r="CY127" i="16"/>
  <c r="BP44" i="16"/>
  <c r="CY44" i="16"/>
  <c r="BP757" i="16"/>
  <c r="CY757" i="16"/>
  <c r="BP725" i="16"/>
  <c r="CY725" i="16"/>
  <c r="BP701" i="16"/>
  <c r="CY701" i="16"/>
  <c r="BP653" i="16"/>
  <c r="CY653" i="16"/>
  <c r="BP637" i="16"/>
  <c r="CY637" i="16"/>
  <c r="BP621" i="16"/>
  <c r="CY621" i="16"/>
  <c r="BP593" i="16"/>
  <c r="CY593" i="16"/>
  <c r="BP577" i="16"/>
  <c r="CY577" i="16"/>
  <c r="BP521" i="16"/>
  <c r="CY521" i="16"/>
  <c r="BP288" i="16"/>
  <c r="CY288" i="16"/>
  <c r="BP266" i="16"/>
  <c r="CY266" i="16"/>
  <c r="BP223" i="16"/>
  <c r="CY223" i="16"/>
  <c r="BP191" i="16"/>
  <c r="CY191" i="16"/>
  <c r="BP146" i="16"/>
  <c r="CY146" i="16"/>
  <c r="BP118" i="16"/>
  <c r="CY118" i="16"/>
  <c r="BP92" i="16"/>
  <c r="CY92" i="16"/>
  <c r="BP62" i="16"/>
  <c r="CY62" i="16"/>
  <c r="BP208" i="16"/>
  <c r="CY208" i="16"/>
  <c r="BP26" i="16"/>
  <c r="CY26" i="16"/>
  <c r="BP812" i="16"/>
  <c r="CY812" i="16"/>
  <c r="BP808" i="16"/>
  <c r="CY808" i="16"/>
  <c r="BP802" i="16"/>
  <c r="CY802" i="16"/>
  <c r="BP794" i="16"/>
  <c r="CY794" i="16"/>
  <c r="BP768" i="16"/>
  <c r="CY768" i="16"/>
  <c r="BP762" i="16"/>
  <c r="CY762" i="16"/>
  <c r="BP756" i="16"/>
  <c r="CY756" i="16"/>
  <c r="BP752" i="16"/>
  <c r="CY752" i="16"/>
  <c r="BP746" i="16"/>
  <c r="CY746" i="16"/>
  <c r="BP740" i="16"/>
  <c r="CY740" i="16"/>
  <c r="BP736" i="16"/>
  <c r="CY736" i="16"/>
  <c r="BP730" i="16"/>
  <c r="CY730" i="16"/>
  <c r="BP724" i="16"/>
  <c r="CY724" i="16"/>
  <c r="BP720" i="16"/>
  <c r="CY720" i="16"/>
  <c r="BP714" i="16"/>
  <c r="CY714" i="16"/>
  <c r="BP708" i="16"/>
  <c r="CY708" i="16"/>
  <c r="BP704" i="16"/>
  <c r="CY704" i="16"/>
  <c r="BP698" i="16"/>
  <c r="CY698" i="16"/>
  <c r="BP692" i="16"/>
  <c r="CY692" i="16"/>
  <c r="BP688" i="16"/>
  <c r="CY688" i="16"/>
  <c r="BP684" i="16"/>
  <c r="CY684" i="16"/>
  <c r="BP678" i="16"/>
  <c r="CY678" i="16"/>
  <c r="BP674" i="16"/>
  <c r="CY674" i="16"/>
  <c r="BP668" i="16"/>
  <c r="CY668" i="16"/>
  <c r="BP662" i="16"/>
  <c r="CY662" i="16"/>
  <c r="BP658" i="16"/>
  <c r="CY658" i="16"/>
  <c r="BP652" i="16"/>
  <c r="CY652" i="16"/>
  <c r="BP646" i="16"/>
  <c r="CY646" i="16"/>
  <c r="BP642" i="16"/>
  <c r="CY642" i="16"/>
  <c r="BP636" i="16"/>
  <c r="CY636" i="16"/>
  <c r="BP630" i="16"/>
  <c r="CY630" i="16"/>
  <c r="BP626" i="16"/>
  <c r="CY626" i="16"/>
  <c r="BP620" i="16"/>
  <c r="CY620" i="16"/>
  <c r="BP614" i="16"/>
  <c r="CY614" i="16"/>
  <c r="BP610" i="16"/>
  <c r="CY610" i="16"/>
  <c r="BP604" i="16"/>
  <c r="CY604" i="16"/>
  <c r="BP598" i="16"/>
  <c r="CY598" i="16"/>
  <c r="BP594" i="16"/>
  <c r="CY594" i="16"/>
  <c r="BP588" i="16"/>
  <c r="CY588" i="16"/>
  <c r="BP582" i="16"/>
  <c r="CY582" i="16"/>
  <c r="BP578" i="16"/>
  <c r="CY578" i="16"/>
  <c r="BP572" i="16"/>
  <c r="CY572" i="16"/>
  <c r="BP341" i="16"/>
  <c r="CY341" i="16"/>
  <c r="BP309" i="16"/>
  <c r="CY309" i="16"/>
  <c r="BP156" i="16"/>
  <c r="CY156" i="16"/>
  <c r="BP124" i="16"/>
  <c r="CY124" i="16"/>
  <c r="BP74" i="16"/>
  <c r="CY74" i="16"/>
  <c r="BP520" i="16"/>
  <c r="CY520" i="16"/>
  <c r="BP235" i="16"/>
  <c r="CY235" i="16"/>
  <c r="BP87" i="16"/>
  <c r="CY87" i="16"/>
  <c r="BP42" i="16"/>
  <c r="CY42" i="16"/>
  <c r="BP10" i="16"/>
  <c r="CY10" i="16"/>
  <c r="BP558" i="16"/>
  <c r="CY558" i="16"/>
  <c r="BP548" i="16"/>
  <c r="CY548" i="16"/>
  <c r="BP538" i="16"/>
  <c r="CY538" i="16"/>
  <c r="BP518" i="16"/>
  <c r="CY518" i="16"/>
  <c r="BP512" i="16"/>
  <c r="CY512" i="16"/>
  <c r="BP504" i="16"/>
  <c r="CY504" i="16"/>
  <c r="BP486" i="16"/>
  <c r="CY486" i="16"/>
  <c r="BP476" i="16"/>
  <c r="CY476" i="16"/>
  <c r="BP462" i="16"/>
  <c r="CY462" i="16"/>
  <c r="BP456" i="16"/>
  <c r="CY456" i="16"/>
  <c r="BP450" i="16"/>
  <c r="CY450" i="16"/>
  <c r="BP436" i="16"/>
  <c r="CY436" i="16"/>
  <c r="BP422" i="16"/>
  <c r="CY422" i="16"/>
  <c r="BP412" i="16"/>
  <c r="CY412" i="16"/>
  <c r="BP398" i="16"/>
  <c r="CY398" i="16"/>
  <c r="BP388" i="16"/>
  <c r="CY388" i="16"/>
  <c r="BP374" i="16"/>
  <c r="CY374" i="16"/>
  <c r="BP368" i="16"/>
  <c r="CY368" i="16"/>
  <c r="BP354" i="16"/>
  <c r="CY354" i="16"/>
  <c r="BP346" i="16"/>
  <c r="CY346" i="16"/>
  <c r="BP336" i="16"/>
  <c r="CY336" i="16"/>
  <c r="BP332" i="16"/>
  <c r="CY332" i="16"/>
  <c r="BP320" i="16"/>
  <c r="CY320" i="16"/>
  <c r="BP316" i="16"/>
  <c r="CY316" i="16"/>
  <c r="BP280" i="16"/>
  <c r="CY280" i="16"/>
  <c r="BP246" i="16"/>
  <c r="CY246" i="16"/>
  <c r="BP201" i="16"/>
  <c r="CY201" i="16"/>
  <c r="BP141" i="16"/>
  <c r="CY141" i="16"/>
  <c r="BP75" i="16"/>
  <c r="CY75" i="16"/>
  <c r="BP19" i="16"/>
  <c r="CY19" i="16"/>
  <c r="BP545" i="16"/>
  <c r="CY545" i="16"/>
  <c r="BP513" i="16"/>
  <c r="CY513" i="16"/>
  <c r="BP481" i="16"/>
  <c r="CY481" i="16"/>
  <c r="BP449" i="16"/>
  <c r="CY449" i="16"/>
  <c r="BP417" i="16"/>
  <c r="CY417" i="16"/>
  <c r="BP385" i="16"/>
  <c r="CY385" i="16"/>
  <c r="BP817" i="16"/>
  <c r="CY817" i="16"/>
  <c r="BP801" i="16"/>
  <c r="CY801" i="16"/>
  <c r="BP61" i="16"/>
  <c r="CY61" i="16"/>
  <c r="BP48" i="16"/>
  <c r="CY48" i="16"/>
  <c r="BP27" i="16"/>
  <c r="CY27" i="16"/>
  <c r="BP781" i="16"/>
  <c r="CY781" i="16"/>
  <c r="BP11" i="16"/>
  <c r="CY11" i="16"/>
  <c r="BP761" i="16"/>
  <c r="CY761" i="16"/>
  <c r="BP745" i="16"/>
  <c r="CY745" i="16"/>
  <c r="BP697" i="16"/>
  <c r="CY697" i="16"/>
  <c r="BP685" i="16"/>
  <c r="CY685" i="16"/>
  <c r="BP641" i="16"/>
  <c r="CY641" i="16"/>
  <c r="BP625" i="16"/>
  <c r="CY625" i="16"/>
  <c r="BP597" i="16"/>
  <c r="CY597" i="16"/>
  <c r="BP581" i="16"/>
  <c r="CY581" i="16"/>
  <c r="BP525" i="16"/>
  <c r="CY525" i="16"/>
  <c r="BP254" i="16"/>
  <c r="CY254" i="16"/>
  <c r="BP773" i="16"/>
  <c r="CY773" i="16"/>
  <c r="BP196" i="16"/>
  <c r="CY196" i="16"/>
  <c r="BP168" i="16"/>
  <c r="CY168" i="16"/>
  <c r="BP157" i="16"/>
  <c r="CY157" i="16"/>
  <c r="BP134" i="16"/>
  <c r="CY134" i="16"/>
  <c r="BP115" i="16"/>
  <c r="CY115" i="16"/>
  <c r="BP108" i="16"/>
  <c r="CY108" i="16"/>
  <c r="BP45" i="16"/>
  <c r="CY45" i="16"/>
  <c r="BP126" i="16"/>
  <c r="CY126" i="16"/>
  <c r="BP13" i="16"/>
  <c r="CY13" i="16"/>
  <c r="BP161" i="16"/>
  <c r="CY161" i="16"/>
  <c r="BP128" i="16"/>
  <c r="CY128" i="16"/>
  <c r="BP31" i="16"/>
  <c r="CY31" i="16"/>
  <c r="BP541" i="16"/>
  <c r="CY541" i="16"/>
  <c r="BP493" i="16"/>
  <c r="CY493" i="16"/>
  <c r="BP461" i="16"/>
  <c r="CY461" i="16"/>
  <c r="BP429" i="16"/>
  <c r="CY429" i="16"/>
  <c r="BP397" i="16"/>
  <c r="CY397" i="16"/>
  <c r="BP197" i="16"/>
  <c r="CY197" i="16"/>
  <c r="BP106" i="16"/>
  <c r="CY106" i="16"/>
  <c r="BP63" i="16"/>
  <c r="CY63" i="16"/>
  <c r="BP224" i="16"/>
  <c r="CY224" i="16"/>
  <c r="BP213" i="16"/>
  <c r="CY213" i="16"/>
  <c r="BP194" i="16"/>
  <c r="CY194" i="16"/>
  <c r="BP185" i="16"/>
  <c r="CY185" i="16"/>
  <c r="BP179" i="16"/>
  <c r="CY179" i="16"/>
  <c r="BP166" i="16"/>
  <c r="CY166" i="16"/>
  <c r="BP143" i="16"/>
  <c r="CY143" i="16"/>
  <c r="BP80" i="16"/>
  <c r="CY80" i="16"/>
  <c r="BP64" i="16"/>
  <c r="CY64" i="16"/>
  <c r="BP17" i="16"/>
  <c r="CY17" i="16"/>
  <c r="BP200" i="16"/>
  <c r="CY200" i="16"/>
  <c r="BP12" i="16"/>
  <c r="CY12" i="16"/>
  <c r="BP741" i="16"/>
  <c r="CY741" i="16"/>
  <c r="BP713" i="16"/>
  <c r="CY713" i="16"/>
  <c r="BP673" i="16"/>
  <c r="CY673" i="16"/>
  <c r="BP657" i="16"/>
  <c r="CY657" i="16"/>
  <c r="BP609" i="16"/>
  <c r="CY609" i="16"/>
  <c r="BP358" i="16"/>
  <c r="CY358" i="16"/>
  <c r="BP294" i="16"/>
  <c r="CY294" i="16"/>
  <c r="BP260" i="16"/>
  <c r="CY260" i="16"/>
  <c r="BP403" i="16"/>
  <c r="CY403" i="16"/>
  <c r="BP343" i="16"/>
  <c r="CY343" i="16"/>
  <c r="BP379" i="16"/>
  <c r="CY379" i="16"/>
  <c r="BP331" i="16"/>
  <c r="CY331" i="16"/>
  <c r="BP299" i="16"/>
  <c r="CY299" i="16"/>
  <c r="BO130" i="16"/>
  <c r="BO104" i="16"/>
  <c r="AW130" i="16"/>
  <c r="BO102" i="16"/>
  <c r="AW104" i="16"/>
  <c r="AW102" i="16"/>
  <c r="AW105" i="16"/>
  <c r="BO101" i="16"/>
  <c r="BO105" i="16"/>
  <c r="AW101" i="16"/>
  <c r="U217" i="16"/>
  <c r="U230" i="16"/>
  <c r="U216" i="16"/>
  <c r="U234" i="16"/>
  <c r="U183" i="16"/>
  <c r="U113" i="16"/>
  <c r="U218" i="16"/>
  <c r="U210" i="16"/>
  <c r="U237" i="16"/>
  <c r="U96" i="16"/>
  <c r="U109" i="16"/>
  <c r="U219" i="16"/>
  <c r="U187" i="16"/>
  <c r="U142" i="16"/>
  <c r="U225" i="16"/>
  <c r="U530" i="16"/>
  <c r="U184" i="16"/>
  <c r="U95" i="16"/>
  <c r="U136" i="16"/>
  <c r="AN86" i="16"/>
  <c r="CF86" i="16"/>
  <c r="AN83" i="16"/>
  <c r="CF83" i="16"/>
  <c r="BO771" i="16"/>
  <c r="AW771" i="16"/>
  <c r="AN84" i="16"/>
  <c r="CF84" i="16"/>
  <c r="B6" i="11"/>
  <c r="U819" i="16" l="1"/>
  <c r="CG84" i="16"/>
  <c r="CG86" i="16"/>
  <c r="CZ355" i="16"/>
  <c r="CZ569" i="16"/>
  <c r="CZ733" i="16"/>
  <c r="CZ73" i="16"/>
  <c r="CZ169" i="16"/>
  <c r="CZ221" i="16"/>
  <c r="CZ211" i="16"/>
  <c r="CZ445" i="16"/>
  <c r="CZ37" i="16"/>
  <c r="CZ60" i="16"/>
  <c r="CZ138" i="16"/>
  <c r="CZ262" i="16"/>
  <c r="CZ605" i="16"/>
  <c r="CZ749" i="16"/>
  <c r="CZ20" i="16"/>
  <c r="CZ465" i="16"/>
  <c r="CZ135" i="16"/>
  <c r="CZ308" i="16"/>
  <c r="CZ392" i="16"/>
  <c r="CZ438" i="16"/>
  <c r="CZ480" i="16"/>
  <c r="CZ240" i="16"/>
  <c r="CZ349" i="16"/>
  <c r="CZ574" i="16"/>
  <c r="CZ586" i="16"/>
  <c r="CZ596" i="16"/>
  <c r="CZ618" i="16"/>
  <c r="CZ628" i="16"/>
  <c r="CZ638" i="16"/>
  <c r="CZ650" i="16"/>
  <c r="CZ660" i="16"/>
  <c r="CZ670" i="16"/>
  <c r="CZ682" i="16"/>
  <c r="CZ690" i="16"/>
  <c r="CZ700" i="16"/>
  <c r="CZ712" i="16"/>
  <c r="CZ722" i="16"/>
  <c r="CZ732" i="16"/>
  <c r="CZ744" i="16"/>
  <c r="CZ754" i="16"/>
  <c r="CZ764" i="16"/>
  <c r="CZ796" i="16"/>
  <c r="CZ810" i="16"/>
  <c r="CZ30" i="16"/>
  <c r="CZ79" i="16"/>
  <c r="CZ164" i="16"/>
  <c r="CZ777" i="16"/>
  <c r="CZ350" i="16"/>
  <c r="CZ601" i="16"/>
  <c r="CZ645" i="16"/>
  <c r="CZ705" i="16"/>
  <c r="CZ753" i="16"/>
  <c r="CZ29" i="16"/>
  <c r="CZ198" i="16"/>
  <c r="CZ158" i="16"/>
  <c r="CZ805" i="16"/>
  <c r="CZ165" i="16"/>
  <c r="CZ339" i="16"/>
  <c r="CZ340" i="16"/>
  <c r="CZ430" i="16"/>
  <c r="CZ564" i="16"/>
  <c r="CZ239" i="16"/>
  <c r="CZ664" i="16"/>
  <c r="CZ14" i="16"/>
  <c r="CZ506" i="16"/>
  <c r="CZ249" i="16"/>
  <c r="CZ256" i="16"/>
  <c r="CZ529" i="16"/>
  <c r="CZ162" i="16"/>
  <c r="CZ153" i="16"/>
  <c r="CZ517" i="16"/>
  <c r="CZ23" i="16"/>
  <c r="CZ103" i="16"/>
  <c r="CZ344" i="16"/>
  <c r="CZ556" i="16"/>
  <c r="CZ803" i="16"/>
  <c r="CZ251" i="16"/>
  <c r="CZ329" i="16"/>
  <c r="BP101" i="16"/>
  <c r="CY101" i="16"/>
  <c r="BP102" i="16"/>
  <c r="CY102" i="16"/>
  <c r="CZ299" i="16"/>
  <c r="CZ379" i="16"/>
  <c r="CZ403" i="16"/>
  <c r="CZ294" i="16"/>
  <c r="CZ609" i="16"/>
  <c r="CZ673" i="16"/>
  <c r="CZ741" i="16"/>
  <c r="CZ200" i="16"/>
  <c r="CZ64" i="16"/>
  <c r="CZ143" i="16"/>
  <c r="CZ179" i="16"/>
  <c r="CZ194" i="16"/>
  <c r="CZ224" i="16"/>
  <c r="CZ106" i="16"/>
  <c r="CZ397" i="16"/>
  <c r="CZ461" i="16"/>
  <c r="CZ541" i="16"/>
  <c r="CZ128" i="16"/>
  <c r="CZ13" i="16"/>
  <c r="CZ45" i="16"/>
  <c r="CZ115" i="16"/>
  <c r="CZ157" i="16"/>
  <c r="CZ196" i="16"/>
  <c r="CZ254" i="16"/>
  <c r="CZ581" i="16"/>
  <c r="CZ625" i="16"/>
  <c r="CZ685" i="16"/>
  <c r="CZ745" i="16"/>
  <c r="CZ11" i="16"/>
  <c r="CZ27" i="16"/>
  <c r="CZ61" i="16"/>
  <c r="CZ817" i="16"/>
  <c r="CZ417" i="16"/>
  <c r="CZ481" i="16"/>
  <c r="CZ545" i="16"/>
  <c r="CZ75" i="16"/>
  <c r="CZ201" i="16"/>
  <c r="CZ280" i="16"/>
  <c r="CZ320" i="16"/>
  <c r="CZ336" i="16"/>
  <c r="CZ354" i="16"/>
  <c r="CZ374" i="16"/>
  <c r="CZ398" i="16"/>
  <c r="CZ422" i="16"/>
  <c r="CZ450" i="16"/>
  <c r="CZ462" i="16"/>
  <c r="CZ486" i="16"/>
  <c r="CZ512" i="16"/>
  <c r="CZ538" i="16"/>
  <c r="CZ558" i="16"/>
  <c r="CZ42" i="16"/>
  <c r="CZ235" i="16"/>
  <c r="CZ74" i="16"/>
  <c r="CZ156" i="16"/>
  <c r="CZ341" i="16"/>
  <c r="CZ578" i="16"/>
  <c r="CZ588" i="16"/>
  <c r="CZ598" i="16"/>
  <c r="CZ610" i="16"/>
  <c r="CZ620" i="16"/>
  <c r="CZ630" i="16"/>
  <c r="CZ642" i="16"/>
  <c r="CZ652" i="16"/>
  <c r="CZ662" i="16"/>
  <c r="CZ674" i="16"/>
  <c r="CZ684" i="16"/>
  <c r="CZ692" i="16"/>
  <c r="CZ704" i="16"/>
  <c r="CZ714" i="16"/>
  <c r="CZ724" i="16"/>
  <c r="CZ736" i="16"/>
  <c r="CZ746" i="16"/>
  <c r="CZ756" i="16"/>
  <c r="CZ768" i="16"/>
  <c r="CZ802" i="16"/>
  <c r="CZ812" i="16"/>
  <c r="CZ208" i="16"/>
  <c r="CZ92" i="16"/>
  <c r="CZ146" i="16"/>
  <c r="CZ223" i="16"/>
  <c r="CZ288" i="16"/>
  <c r="CZ577" i="16"/>
  <c r="CZ621" i="16"/>
  <c r="CZ653" i="16"/>
  <c r="CZ725" i="16"/>
  <c r="CZ44" i="16"/>
  <c r="CZ8" i="16"/>
  <c r="CZ147" i="16"/>
  <c r="CZ797" i="16"/>
  <c r="CZ393" i="16"/>
  <c r="CZ457" i="16"/>
  <c r="CZ553" i="16"/>
  <c r="CZ195" i="16"/>
  <c r="CZ441" i="16"/>
  <c r="CZ537" i="16"/>
  <c r="CZ125" i="16"/>
  <c r="CZ789" i="16"/>
  <c r="CZ276" i="16"/>
  <c r="CZ378" i="16"/>
  <c r="CZ444" i="16"/>
  <c r="CZ534" i="16"/>
  <c r="CZ152" i="16"/>
  <c r="CZ333" i="16"/>
  <c r="CZ632" i="16"/>
  <c r="CZ718" i="16"/>
  <c r="CZ800" i="16"/>
  <c r="CZ54" i="16"/>
  <c r="CZ186" i="16"/>
  <c r="CZ314" i="16"/>
  <c r="CZ432" i="16"/>
  <c r="CZ536" i="16"/>
  <c r="CZ659" i="16"/>
  <c r="CZ731" i="16"/>
  <c r="CZ257" i="16"/>
  <c r="CZ313" i="16"/>
  <c r="CZ334" i="16"/>
  <c r="CZ661" i="16"/>
  <c r="CZ155" i="16"/>
  <c r="CZ119" i="16"/>
  <c r="CZ203" i="16"/>
  <c r="CZ485" i="16"/>
  <c r="CZ47" i="16"/>
  <c r="CZ241" i="16"/>
  <c r="CZ478" i="16"/>
  <c r="CZ66" i="16"/>
  <c r="CZ283" i="16"/>
  <c r="CZ522" i="16"/>
  <c r="CZ323" i="16"/>
  <c r="CZ252" i="16"/>
  <c r="CZ312" i="16"/>
  <c r="CZ352" i="16"/>
  <c r="CZ380" i="16"/>
  <c r="CZ404" i="16"/>
  <c r="CZ428" i="16"/>
  <c r="CZ446" i="16"/>
  <c r="CZ482" i="16"/>
  <c r="CZ502" i="16"/>
  <c r="CZ562" i="16"/>
  <c r="CZ233" i="16"/>
  <c r="CZ78" i="16"/>
  <c r="CZ325" i="16"/>
  <c r="CZ576" i="16"/>
  <c r="CZ608" i="16"/>
  <c r="CZ640" i="16"/>
  <c r="CZ672" i="16"/>
  <c r="CZ710" i="16"/>
  <c r="CZ742" i="16"/>
  <c r="CZ790" i="16"/>
  <c r="CZ806" i="16"/>
  <c r="CZ57" i="16"/>
  <c r="CZ212" i="16"/>
  <c r="CZ34" i="16"/>
  <c r="CZ182" i="16"/>
  <c r="CZ248" i="16"/>
  <c r="CZ322" i="16"/>
  <c r="CZ370" i="16"/>
  <c r="CZ448" i="16"/>
  <c r="CZ500" i="16"/>
  <c r="CZ532" i="16"/>
  <c r="CZ566" i="16"/>
  <c r="CZ671" i="16"/>
  <c r="CZ715" i="16"/>
  <c r="CZ811" i="16"/>
  <c r="CZ85" i="16"/>
  <c r="CZ245" i="16"/>
  <c r="CZ261" i="16"/>
  <c r="CZ277" i="16"/>
  <c r="CZ305" i="16"/>
  <c r="CZ369" i="16"/>
  <c r="CZ154" i="16"/>
  <c r="CZ264" i="16"/>
  <c r="CZ613" i="16"/>
  <c r="CZ709" i="16"/>
  <c r="CZ123" i="16"/>
  <c r="CZ117" i="16"/>
  <c r="CZ133" i="16"/>
  <c r="CZ207" i="16"/>
  <c r="CZ99" i="16"/>
  <c r="CZ373" i="16"/>
  <c r="CZ437" i="16"/>
  <c r="CZ501" i="16"/>
  <c r="CZ565" i="16"/>
  <c r="CZ172" i="16"/>
  <c r="CZ25" i="16"/>
  <c r="CZ51" i="16"/>
  <c r="CZ76" i="16"/>
  <c r="CZ129" i="16"/>
  <c r="CZ220" i="16"/>
  <c r="CZ274" i="16"/>
  <c r="CZ364" i="16"/>
  <c r="CZ402" i="16"/>
  <c r="CZ440" i="16"/>
  <c r="CZ484" i="16"/>
  <c r="CZ552" i="16"/>
  <c r="CZ575" i="16"/>
  <c r="CZ727" i="16"/>
  <c r="CZ807" i="16"/>
  <c r="CZ77" i="16"/>
  <c r="CZ772" i="16"/>
  <c r="CZ255" i="16"/>
  <c r="CZ271" i="16"/>
  <c r="CZ287" i="16"/>
  <c r="CZ353" i="16"/>
  <c r="CZ784" i="16"/>
  <c r="CZ409" i="16"/>
  <c r="CZ36" i="16"/>
  <c r="CZ209" i="16"/>
  <c r="CZ315" i="16"/>
  <c r="CZ300" i="16"/>
  <c r="CZ382" i="16"/>
  <c r="CZ464" i="16"/>
  <c r="CZ554" i="16"/>
  <c r="CZ301" i="16"/>
  <c r="CZ568" i="16"/>
  <c r="CZ648" i="16"/>
  <c r="CZ734" i="16"/>
  <c r="CZ814" i="16"/>
  <c r="CZ82" i="16"/>
  <c r="CZ270" i="16"/>
  <c r="CZ360" i="16"/>
  <c r="CZ667" i="16"/>
  <c r="CZ122" i="16"/>
  <c r="CZ281" i="16"/>
  <c r="CZ318" i="16"/>
  <c r="CZ573" i="16"/>
  <c r="CZ28" i="16"/>
  <c r="CZ93" i="16"/>
  <c r="CZ21" i="16"/>
  <c r="CZ167" i="16"/>
  <c r="CZ549" i="16"/>
  <c r="CZ7" i="16"/>
  <c r="CZ121" i="16"/>
  <c r="CZ396" i="16"/>
  <c r="CZ571" i="16"/>
  <c r="CZ739" i="16"/>
  <c r="CZ243" i="16"/>
  <c r="CZ297" i="16"/>
  <c r="CZ22" i="16"/>
  <c r="CZ238" i="16"/>
  <c r="CZ295" i="16"/>
  <c r="CZ395" i="16"/>
  <c r="BP105" i="16"/>
  <c r="CY105" i="16"/>
  <c r="BP130" i="16"/>
  <c r="CY130" i="16"/>
  <c r="CZ426" i="16"/>
  <c r="BP771" i="16"/>
  <c r="CY771" i="16"/>
  <c r="CZ327" i="16"/>
  <c r="CZ268" i="16"/>
  <c r="CZ302" i="16"/>
  <c r="CZ617" i="16"/>
  <c r="CZ681" i="16"/>
  <c r="CZ35" i="16"/>
  <c r="CZ56" i="16"/>
  <c r="CZ139" i="16"/>
  <c r="CZ163" i="16"/>
  <c r="CZ181" i="16"/>
  <c r="CZ205" i="16"/>
  <c r="CZ226" i="16"/>
  <c r="CZ132" i="16"/>
  <c r="CZ236" i="16"/>
  <c r="CZ413" i="16"/>
  <c r="CZ477" i="16"/>
  <c r="CZ557" i="16"/>
  <c r="CZ159" i="16"/>
  <c r="CZ49" i="16"/>
  <c r="CZ98" i="16"/>
  <c r="CZ131" i="16"/>
  <c r="CZ151" i="16"/>
  <c r="CZ193" i="16"/>
  <c r="CZ292" i="16"/>
  <c r="CZ589" i="16"/>
  <c r="CZ633" i="16"/>
  <c r="CZ693" i="16"/>
  <c r="CZ765" i="16"/>
  <c r="CZ215" i="16"/>
  <c r="CZ53" i="16"/>
  <c r="CZ813" i="16"/>
  <c r="CZ433" i="16"/>
  <c r="CZ497" i="16"/>
  <c r="CZ72" i="16"/>
  <c r="CZ188" i="16"/>
  <c r="CZ282" i="16"/>
  <c r="CZ348" i="16"/>
  <c r="CZ386" i="16"/>
  <c r="CZ410" i="16"/>
  <c r="CZ434" i="16"/>
  <c r="CZ452" i="16"/>
  <c r="CZ472" i="16"/>
  <c r="CZ498" i="16"/>
  <c r="CZ516" i="16"/>
  <c r="CZ550" i="16"/>
  <c r="CZ70" i="16"/>
  <c r="CZ317" i="16"/>
  <c r="CZ570" i="16"/>
  <c r="CZ580" i="16"/>
  <c r="CZ590" i="16"/>
  <c r="CZ602" i="16"/>
  <c r="CZ612" i="16"/>
  <c r="CZ622" i="16"/>
  <c r="CZ634" i="16"/>
  <c r="CZ644" i="16"/>
  <c r="CZ654" i="16"/>
  <c r="CZ666" i="16"/>
  <c r="CZ676" i="16"/>
  <c r="CZ686" i="16"/>
  <c r="CZ696" i="16"/>
  <c r="CZ706" i="16"/>
  <c r="CZ716" i="16"/>
  <c r="CZ728" i="16"/>
  <c r="CZ738" i="16"/>
  <c r="CZ748" i="16"/>
  <c r="CZ760" i="16"/>
  <c r="CZ770" i="16"/>
  <c r="CZ804" i="16"/>
  <c r="CZ818" i="16"/>
  <c r="CZ58" i="16"/>
  <c r="CZ90" i="16"/>
  <c r="CZ204" i="16"/>
  <c r="CZ258" i="16"/>
  <c r="CZ585" i="16"/>
  <c r="CZ629" i="16"/>
  <c r="CZ689" i="16"/>
  <c r="CZ721" i="16"/>
  <c r="CZ769" i="16"/>
  <c r="CZ40" i="16"/>
  <c r="CZ15" i="16"/>
  <c r="CZ793" i="16"/>
  <c r="CZ377" i="16"/>
  <c r="CZ307" i="16"/>
  <c r="CZ387" i="16"/>
  <c r="CZ400" i="16"/>
  <c r="CZ494" i="16"/>
  <c r="CZ778" i="16"/>
  <c r="CZ584" i="16"/>
  <c r="CZ750" i="16"/>
  <c r="CZ330" i="16"/>
  <c r="CZ144" i="16"/>
  <c r="CZ289" i="16"/>
  <c r="CZ326" i="16"/>
  <c r="CZ677" i="16"/>
  <c r="CZ175" i="16"/>
  <c r="CZ389" i="16"/>
  <c r="CZ43" i="16"/>
  <c r="CZ71" i="16"/>
  <c r="CZ140" i="16"/>
  <c r="CZ244" i="16"/>
  <c r="CZ414" i="16"/>
  <c r="CZ490" i="16"/>
  <c r="CZ711" i="16"/>
  <c r="CZ38" i="16"/>
  <c r="CZ275" i="16"/>
  <c r="CZ55" i="16"/>
  <c r="CZ286" i="16"/>
  <c r="CZ665" i="16"/>
  <c r="CZ33" i="16"/>
  <c r="CZ149" i="16"/>
  <c r="CZ192" i="16"/>
  <c r="CZ52" i="16"/>
  <c r="CZ381" i="16"/>
  <c r="CZ509" i="16"/>
  <c r="CZ16" i="16"/>
  <c r="CZ111" i="16"/>
  <c r="CZ160" i="16"/>
  <c r="CZ310" i="16"/>
  <c r="CZ649" i="16"/>
  <c r="CZ170" i="16"/>
  <c r="CZ137" i="16"/>
  <c r="CZ401" i="16"/>
  <c r="CZ561" i="16"/>
  <c r="CZ272" i="16"/>
  <c r="CZ372" i="16"/>
  <c r="CZ416" i="16"/>
  <c r="CZ460" i="16"/>
  <c r="CZ508" i="16"/>
  <c r="CZ544" i="16"/>
  <c r="CZ110" i="16"/>
  <c r="CZ606" i="16"/>
  <c r="CZ206" i="16"/>
  <c r="BP104" i="16"/>
  <c r="CY104" i="16"/>
  <c r="CZ331" i="16"/>
  <c r="CZ343" i="16"/>
  <c r="CZ260" i="16"/>
  <c r="CZ358" i="16"/>
  <c r="CZ657" i="16"/>
  <c r="CZ713" i="16"/>
  <c r="CZ12" i="16"/>
  <c r="CZ17" i="16"/>
  <c r="CZ80" i="16"/>
  <c r="CZ166" i="16"/>
  <c r="CZ185" i="16"/>
  <c r="CZ213" i="16"/>
  <c r="CZ63" i="16"/>
  <c r="CZ197" i="16"/>
  <c r="CZ429" i="16"/>
  <c r="CZ493" i="16"/>
  <c r="CZ31" i="16"/>
  <c r="CZ161" i="16"/>
  <c r="CZ126" i="16"/>
  <c r="CZ108" i="16"/>
  <c r="CZ134" i="16"/>
  <c r="CZ168" i="16"/>
  <c r="CZ773" i="16"/>
  <c r="CZ525" i="16"/>
  <c r="CZ597" i="16"/>
  <c r="CZ641" i="16"/>
  <c r="CZ697" i="16"/>
  <c r="CZ761" i="16"/>
  <c r="CZ781" i="16"/>
  <c r="CZ48" i="16"/>
  <c r="CZ801" i="16"/>
  <c r="CZ385" i="16"/>
  <c r="CZ449" i="16"/>
  <c r="CZ513" i="16"/>
  <c r="CZ19" i="16"/>
  <c r="CZ141" i="16"/>
  <c r="CZ246" i="16"/>
  <c r="CZ316" i="16"/>
  <c r="CZ332" i="16"/>
  <c r="CZ346" i="16"/>
  <c r="CZ368" i="16"/>
  <c r="CZ388" i="16"/>
  <c r="CZ412" i="16"/>
  <c r="CZ436" i="16"/>
  <c r="CZ456" i="16"/>
  <c r="CZ476" i="16"/>
  <c r="CZ504" i="16"/>
  <c r="CZ518" i="16"/>
  <c r="CZ548" i="16"/>
  <c r="CZ10" i="16"/>
  <c r="CZ87" i="16"/>
  <c r="CZ520" i="16"/>
  <c r="CZ124" i="16"/>
  <c r="CZ309" i="16"/>
  <c r="CZ572" i="16"/>
  <c r="CZ582" i="16"/>
  <c r="CZ594" i="16"/>
  <c r="CZ604" i="16"/>
  <c r="CZ614" i="16"/>
  <c r="CZ626" i="16"/>
  <c r="CZ636" i="16"/>
  <c r="CZ646" i="16"/>
  <c r="CZ658" i="16"/>
  <c r="CZ668" i="16"/>
  <c r="CZ678" i="16"/>
  <c r="CZ688" i="16"/>
  <c r="CZ698" i="16"/>
  <c r="CZ708" i="16"/>
  <c r="CZ720" i="16"/>
  <c r="CZ730" i="16"/>
  <c r="CZ740" i="16"/>
  <c r="CZ752" i="16"/>
  <c r="CZ762" i="16"/>
  <c r="CZ794" i="16"/>
  <c r="CZ808" i="16"/>
  <c r="CZ26" i="16"/>
  <c r="CZ62" i="16"/>
  <c r="CZ118" i="16"/>
  <c r="CZ191" i="16"/>
  <c r="CZ266" i="16"/>
  <c r="CZ521" i="16"/>
  <c r="CZ593" i="16"/>
  <c r="CZ637" i="16"/>
  <c r="CZ701" i="16"/>
  <c r="CZ757" i="16"/>
  <c r="CZ127" i="16"/>
  <c r="CZ97" i="16"/>
  <c r="CZ190" i="16"/>
  <c r="CZ809" i="16"/>
  <c r="CZ425" i="16"/>
  <c r="CZ489" i="16"/>
  <c r="CZ145" i="16"/>
  <c r="CZ222" i="16"/>
  <c r="CZ505" i="16"/>
  <c r="CZ68" i="16"/>
  <c r="CZ228" i="16"/>
  <c r="CZ250" i="16"/>
  <c r="CZ306" i="16"/>
  <c r="CZ406" i="16"/>
  <c r="CZ488" i="16"/>
  <c r="CZ112" i="16"/>
  <c r="CZ227" i="16"/>
  <c r="CZ600" i="16"/>
  <c r="CZ680" i="16"/>
  <c r="CZ766" i="16"/>
  <c r="CZ776" i="16"/>
  <c r="CZ148" i="16"/>
  <c r="CZ284" i="16"/>
  <c r="CZ384" i="16"/>
  <c r="CZ496" i="16"/>
  <c r="CZ546" i="16"/>
  <c r="CZ675" i="16"/>
  <c r="CZ91" i="16"/>
  <c r="CZ273" i="16"/>
  <c r="CZ242" i="16"/>
  <c r="CZ366" i="16"/>
  <c r="CZ717" i="16"/>
  <c r="CZ69" i="16"/>
  <c r="CZ232" i="16"/>
  <c r="CZ421" i="16"/>
  <c r="CZ199" i="16"/>
  <c r="CZ176" i="16"/>
  <c r="CZ376" i="16"/>
  <c r="CZ815" i="16"/>
  <c r="CZ259" i="16"/>
  <c r="CZ361" i="16"/>
  <c r="CZ81" i="16"/>
  <c r="CZ347" i="16"/>
  <c r="CZ311" i="16"/>
  <c r="CZ298" i="16"/>
  <c r="CZ328" i="16"/>
  <c r="CZ362" i="16"/>
  <c r="CZ394" i="16"/>
  <c r="CZ418" i="16"/>
  <c r="CZ442" i="16"/>
  <c r="CZ468" i="16"/>
  <c r="CZ492" i="16"/>
  <c r="CZ542" i="16"/>
  <c r="CZ774" i="16"/>
  <c r="CZ89" i="16"/>
  <c r="CZ293" i="16"/>
  <c r="CZ357" i="16"/>
  <c r="CZ592" i="16"/>
  <c r="CZ624" i="16"/>
  <c r="CZ656" i="16"/>
  <c r="CZ694" i="16"/>
  <c r="CZ726" i="16"/>
  <c r="CZ758" i="16"/>
  <c r="CZ798" i="16"/>
  <c r="CZ816" i="16"/>
  <c r="CZ150" i="16"/>
  <c r="CZ782" i="16"/>
  <c r="CZ174" i="16"/>
  <c r="CZ231" i="16"/>
  <c r="CZ278" i="16"/>
  <c r="CZ338" i="16"/>
  <c r="CZ408" i="16"/>
  <c r="CZ474" i="16"/>
  <c r="CZ514" i="16"/>
  <c r="CZ540" i="16"/>
  <c r="CZ663" i="16"/>
  <c r="CZ679" i="16"/>
  <c r="CZ735" i="16"/>
  <c r="CZ46" i="16"/>
  <c r="CZ114" i="16"/>
  <c r="CZ253" i="16"/>
  <c r="CZ269" i="16"/>
  <c r="CZ285" i="16"/>
  <c r="CZ337" i="16"/>
  <c r="CZ528" i="16"/>
  <c r="CZ214" i="16"/>
  <c r="CZ290" i="16"/>
  <c r="CZ669" i="16"/>
  <c r="CZ729" i="16"/>
  <c r="CZ173" i="16"/>
  <c r="CZ100" i="16"/>
  <c r="CZ177" i="16"/>
  <c r="CZ32" i="16"/>
  <c r="CZ189" i="16"/>
  <c r="CZ405" i="16"/>
  <c r="CZ469" i="16"/>
  <c r="CZ533" i="16"/>
  <c r="CZ171" i="16"/>
  <c r="CZ9" i="16"/>
  <c r="CZ39" i="16"/>
  <c r="CZ67" i="16"/>
  <c r="CZ88" i="16"/>
  <c r="CZ178" i="16"/>
  <c r="CZ229" i="16"/>
  <c r="CZ304" i="16"/>
  <c r="CZ390" i="16"/>
  <c r="CZ420" i="16"/>
  <c r="CZ466" i="16"/>
  <c r="CZ510" i="16"/>
  <c r="CZ560" i="16"/>
  <c r="CZ615" i="16"/>
  <c r="CZ799" i="16"/>
  <c r="CZ59" i="16"/>
  <c r="CZ116" i="16"/>
  <c r="CZ247" i="16"/>
  <c r="CZ263" i="16"/>
  <c r="CZ279" i="16"/>
  <c r="CZ321" i="16"/>
  <c r="CZ524" i="16"/>
  <c r="CZ786" i="16"/>
  <c r="CZ473" i="16"/>
  <c r="CZ107" i="16"/>
  <c r="CZ359" i="16"/>
  <c r="CZ324" i="16"/>
  <c r="CZ424" i="16"/>
  <c r="CZ470" i="16"/>
  <c r="CZ50" i="16"/>
  <c r="CZ365" i="16"/>
  <c r="CZ616" i="16"/>
  <c r="CZ702" i="16"/>
  <c r="CZ792" i="16"/>
  <c r="CZ18" i="16"/>
  <c r="CZ180" i="16"/>
  <c r="CZ296" i="16"/>
  <c r="CZ458" i="16"/>
  <c r="CZ791" i="16"/>
  <c r="CZ265" i="16"/>
  <c r="CZ345" i="16"/>
  <c r="CZ342" i="16"/>
  <c r="CZ737" i="16"/>
  <c r="CZ24" i="16"/>
  <c r="CZ202" i="16"/>
  <c r="CZ94" i="16"/>
  <c r="CZ453" i="16"/>
  <c r="CZ41" i="16"/>
  <c r="CZ65" i="16"/>
  <c r="CZ356" i="16"/>
  <c r="CZ454" i="16"/>
  <c r="CZ611" i="16"/>
  <c r="CZ795" i="16"/>
  <c r="CZ267" i="16"/>
  <c r="CZ526" i="16"/>
  <c r="CZ120" i="16"/>
  <c r="CZ775" i="16"/>
  <c r="CZ363" i="16"/>
  <c r="CZ371" i="16"/>
  <c r="BO84" i="16"/>
  <c r="AW84" i="16"/>
  <c r="AN95" i="16"/>
  <c r="CF95" i="16"/>
  <c r="AN530" i="16"/>
  <c r="CF530" i="16"/>
  <c r="AN142" i="16"/>
  <c r="CF142" i="16"/>
  <c r="AN219" i="16"/>
  <c r="CF219" i="16"/>
  <c r="AN136" i="16"/>
  <c r="CF136" i="16"/>
  <c r="AN96" i="16"/>
  <c r="CF96" i="16"/>
  <c r="AN210" i="16"/>
  <c r="CF210" i="16"/>
  <c r="AN113" i="16"/>
  <c r="CF113" i="16"/>
  <c r="AN234" i="16"/>
  <c r="CF234" i="16"/>
  <c r="AN230" i="16"/>
  <c r="CF230" i="16"/>
  <c r="AN184" i="16"/>
  <c r="CF184" i="16"/>
  <c r="AN225" i="16"/>
  <c r="CF225" i="16"/>
  <c r="AN187" i="16"/>
  <c r="CF187" i="16"/>
  <c r="AN217" i="16"/>
  <c r="CF217" i="16"/>
  <c r="CG83" i="16"/>
  <c r="BO86" i="16"/>
  <c r="AW86" i="16"/>
  <c r="AN109" i="16"/>
  <c r="CF109" i="16"/>
  <c r="AN237" i="16"/>
  <c r="CF237" i="16"/>
  <c r="AN218" i="16"/>
  <c r="CF218" i="16"/>
  <c r="AN183" i="16"/>
  <c r="CF183" i="16"/>
  <c r="AN216" i="16"/>
  <c r="CF216" i="16"/>
  <c r="B7" i="11"/>
  <c r="B7" i="16"/>
  <c r="CG142" i="16" l="1"/>
  <c r="CG95" i="16"/>
  <c r="CG225" i="16"/>
  <c r="CG113" i="16"/>
  <c r="CG183" i="16"/>
  <c r="CG237" i="16"/>
  <c r="CG219" i="16"/>
  <c r="CG530" i="16"/>
  <c r="CG216" i="16"/>
  <c r="CG218" i="16"/>
  <c r="CG109" i="16"/>
  <c r="CG217" i="16"/>
  <c r="CG230" i="16"/>
  <c r="CG96" i="16"/>
  <c r="CG187" i="16"/>
  <c r="CG184" i="16"/>
  <c r="CG234" i="16"/>
  <c r="CG210" i="16"/>
  <c r="CG136" i="16"/>
  <c r="AN827" i="16"/>
  <c r="CZ130" i="16"/>
  <c r="CZ102" i="16"/>
  <c r="BP86" i="16"/>
  <c r="CY86" i="16"/>
  <c r="BP84" i="16"/>
  <c r="CY84" i="16"/>
  <c r="AN824" i="16"/>
  <c r="AN819" i="16"/>
  <c r="CZ105" i="16"/>
  <c r="CZ101" i="16"/>
  <c r="CZ771" i="16"/>
  <c r="CZ104" i="16"/>
  <c r="AV819" i="16"/>
  <c r="CF824" i="16" s="1"/>
  <c r="AV824" i="16"/>
  <c r="J11" i="17"/>
  <c r="AI813" i="16"/>
  <c r="AI805" i="16"/>
  <c r="AI797" i="16"/>
  <c r="AI789" i="16"/>
  <c r="AI781" i="16"/>
  <c r="BO95" i="16"/>
  <c r="AW95" i="16"/>
  <c r="AI812" i="16"/>
  <c r="AI800" i="16"/>
  <c r="AI792" i="16"/>
  <c r="AI784" i="16"/>
  <c r="AW183" i="16"/>
  <c r="BO183" i="16"/>
  <c r="AW225" i="16"/>
  <c r="BO225" i="16"/>
  <c r="BO210" i="16"/>
  <c r="AW210" i="16"/>
  <c r="AI815" i="16"/>
  <c r="AI799" i="16"/>
  <c r="AI783" i="16"/>
  <c r="BO83" i="16"/>
  <c r="AW83" i="16"/>
  <c r="AW219" i="16"/>
  <c r="BO219" i="16"/>
  <c r="BO530" i="16"/>
  <c r="AW530" i="16"/>
  <c r="AI817" i="16"/>
  <c r="AI809" i="16"/>
  <c r="AI801" i="16"/>
  <c r="AI793" i="16"/>
  <c r="AI785" i="16"/>
  <c r="AW142" i="16"/>
  <c r="BO142" i="16"/>
  <c r="AI816" i="16"/>
  <c r="AI808" i="16"/>
  <c r="AI804" i="16"/>
  <c r="AI796" i="16"/>
  <c r="AI788" i="16"/>
  <c r="AI780" i="16"/>
  <c r="BO237" i="16"/>
  <c r="AW237" i="16"/>
  <c r="AW217" i="16"/>
  <c r="BO217" i="16"/>
  <c r="BO234" i="16"/>
  <c r="AW234" i="16"/>
  <c r="AW136" i="16"/>
  <c r="BO136" i="16"/>
  <c r="AI811" i="16"/>
  <c r="AI807" i="16"/>
  <c r="AI803" i="16"/>
  <c r="AI795" i="16"/>
  <c r="AI791" i="16"/>
  <c r="AI787" i="16"/>
  <c r="AI818" i="16"/>
  <c r="AI814" i="16"/>
  <c r="AI810" i="16"/>
  <c r="AI806" i="16"/>
  <c r="AI802" i="16"/>
  <c r="AI798" i="16"/>
  <c r="AI794" i="16"/>
  <c r="AI790" i="16"/>
  <c r="AI786" i="16"/>
  <c r="AI782" i="16"/>
  <c r="BO216" i="16"/>
  <c r="AW216" i="16"/>
  <c r="BO218" i="16"/>
  <c r="AW218" i="16"/>
  <c r="AW109" i="16"/>
  <c r="BO109" i="16"/>
  <c r="BO187" i="16"/>
  <c r="AW187" i="16"/>
  <c r="BO184" i="16"/>
  <c r="AW184" i="16"/>
  <c r="AW230" i="16"/>
  <c r="BO230" i="16"/>
  <c r="BO113" i="16"/>
  <c r="AW113" i="16"/>
  <c r="AW96" i="16"/>
  <c r="BO96" i="16"/>
  <c r="B8" i="11"/>
  <c r="B8" i="16"/>
  <c r="CD802" i="16" l="1"/>
  <c r="CR802" i="16" s="1"/>
  <c r="CX802" i="16" s="1"/>
  <c r="DA802" i="16" s="1"/>
  <c r="DC802" i="16" s="1"/>
  <c r="AU802" i="16"/>
  <c r="CD791" i="16"/>
  <c r="CR791" i="16" s="1"/>
  <c r="CX791" i="16" s="1"/>
  <c r="DA791" i="16" s="1"/>
  <c r="DC791" i="16" s="1"/>
  <c r="AU791" i="16"/>
  <c r="CD811" i="16"/>
  <c r="CR811" i="16" s="1"/>
  <c r="CX811" i="16" s="1"/>
  <c r="DA811" i="16" s="1"/>
  <c r="DC811" i="16" s="1"/>
  <c r="AU811" i="16"/>
  <c r="CD804" i="16"/>
  <c r="CR804" i="16" s="1"/>
  <c r="CX804" i="16" s="1"/>
  <c r="DA804" i="16" s="1"/>
  <c r="DC804" i="16" s="1"/>
  <c r="AU804" i="16"/>
  <c r="CD785" i="16"/>
  <c r="CR785" i="16" s="1"/>
  <c r="CX785" i="16" s="1"/>
  <c r="DA785" i="16" s="1"/>
  <c r="DC785" i="16" s="1"/>
  <c r="AU785" i="16"/>
  <c r="CD817" i="16"/>
  <c r="CR817" i="16" s="1"/>
  <c r="CX817" i="16" s="1"/>
  <c r="DA817" i="16" s="1"/>
  <c r="DC817" i="16" s="1"/>
  <c r="AU817" i="16"/>
  <c r="CD783" i="16"/>
  <c r="CR783" i="16" s="1"/>
  <c r="CX783" i="16" s="1"/>
  <c r="DA783" i="16" s="1"/>
  <c r="DC783" i="16" s="1"/>
  <c r="AU783" i="16"/>
  <c r="CD789" i="16"/>
  <c r="CR789" i="16" s="1"/>
  <c r="CX789" i="16" s="1"/>
  <c r="DA789" i="16" s="1"/>
  <c r="DC789" i="16" s="1"/>
  <c r="AU789" i="16"/>
  <c r="CD786" i="16"/>
  <c r="CR786" i="16" s="1"/>
  <c r="CX786" i="16" s="1"/>
  <c r="DA786" i="16" s="1"/>
  <c r="DC786" i="16" s="1"/>
  <c r="AU786" i="16"/>
  <c r="CD810" i="16"/>
  <c r="CR810" i="16" s="1"/>
  <c r="CX810" i="16" s="1"/>
  <c r="DA810" i="16" s="1"/>
  <c r="DC810" i="16" s="1"/>
  <c r="AU810" i="16"/>
  <c r="CD803" i="16"/>
  <c r="CR803" i="16" s="1"/>
  <c r="CX803" i="16" s="1"/>
  <c r="DA803" i="16" s="1"/>
  <c r="DC803" i="16" s="1"/>
  <c r="AU803" i="16"/>
  <c r="CD788" i="16"/>
  <c r="CR788" i="16" s="1"/>
  <c r="CX788" i="16" s="1"/>
  <c r="DA788" i="16" s="1"/>
  <c r="DC788" i="16" s="1"/>
  <c r="AU788" i="16"/>
  <c r="CD816" i="16"/>
  <c r="CR816" i="16" s="1"/>
  <c r="CX816" i="16" s="1"/>
  <c r="DA816" i="16" s="1"/>
  <c r="DC816" i="16" s="1"/>
  <c r="AU816" i="16"/>
  <c r="CD801" i="16"/>
  <c r="CR801" i="16" s="1"/>
  <c r="CX801" i="16" s="1"/>
  <c r="DA801" i="16" s="1"/>
  <c r="DC801" i="16" s="1"/>
  <c r="AU801" i="16"/>
  <c r="CD815" i="16"/>
  <c r="CR815" i="16" s="1"/>
  <c r="CX815" i="16" s="1"/>
  <c r="DA815" i="16" s="1"/>
  <c r="DC815" i="16" s="1"/>
  <c r="AU815" i="16"/>
  <c r="CD784" i="16"/>
  <c r="CR784" i="16" s="1"/>
  <c r="CX784" i="16" s="1"/>
  <c r="DA784" i="16" s="1"/>
  <c r="DC784" i="16" s="1"/>
  <c r="AU784" i="16"/>
  <c r="CD800" i="16"/>
  <c r="CR800" i="16" s="1"/>
  <c r="CX800" i="16" s="1"/>
  <c r="DA800" i="16" s="1"/>
  <c r="DC800" i="16" s="1"/>
  <c r="AU800" i="16"/>
  <c r="CD805" i="16"/>
  <c r="CR805" i="16" s="1"/>
  <c r="CX805" i="16" s="1"/>
  <c r="DA805" i="16" s="1"/>
  <c r="DC805" i="16" s="1"/>
  <c r="AU805" i="16"/>
  <c r="CD794" i="16"/>
  <c r="CR794" i="16" s="1"/>
  <c r="CX794" i="16" s="1"/>
  <c r="DA794" i="16" s="1"/>
  <c r="DC794" i="16" s="1"/>
  <c r="AU794" i="16"/>
  <c r="CD782" i="16"/>
  <c r="CR782" i="16" s="1"/>
  <c r="CX782" i="16" s="1"/>
  <c r="DA782" i="16" s="1"/>
  <c r="DC782" i="16" s="1"/>
  <c r="AU782" i="16"/>
  <c r="CD798" i="16"/>
  <c r="CR798" i="16" s="1"/>
  <c r="CX798" i="16" s="1"/>
  <c r="DA798" i="16" s="1"/>
  <c r="DC798" i="16" s="1"/>
  <c r="AU798" i="16"/>
  <c r="CD814" i="16"/>
  <c r="CR814" i="16" s="1"/>
  <c r="CX814" i="16" s="1"/>
  <c r="DA814" i="16" s="1"/>
  <c r="DC814" i="16" s="1"/>
  <c r="AU814" i="16"/>
  <c r="CD807" i="16"/>
  <c r="CR807" i="16" s="1"/>
  <c r="CX807" i="16" s="1"/>
  <c r="DA807" i="16" s="1"/>
  <c r="DC807" i="16" s="1"/>
  <c r="AU807" i="16"/>
  <c r="CD796" i="16"/>
  <c r="CR796" i="16" s="1"/>
  <c r="CX796" i="16" s="1"/>
  <c r="DA796" i="16" s="1"/>
  <c r="DC796" i="16" s="1"/>
  <c r="AU796" i="16"/>
  <c r="CD793" i="16"/>
  <c r="CR793" i="16" s="1"/>
  <c r="CX793" i="16" s="1"/>
  <c r="DA793" i="16" s="1"/>
  <c r="DC793" i="16" s="1"/>
  <c r="AU793" i="16"/>
  <c r="CD818" i="16"/>
  <c r="CR818" i="16" s="1"/>
  <c r="CX818" i="16" s="1"/>
  <c r="DA818" i="16" s="1"/>
  <c r="DC818" i="16" s="1"/>
  <c r="AU818" i="16"/>
  <c r="CD790" i="16"/>
  <c r="CR790" i="16" s="1"/>
  <c r="CX790" i="16" s="1"/>
  <c r="DA790" i="16" s="1"/>
  <c r="DC790" i="16" s="1"/>
  <c r="AU790" i="16"/>
  <c r="CD806" i="16"/>
  <c r="CR806" i="16" s="1"/>
  <c r="CX806" i="16" s="1"/>
  <c r="DA806" i="16" s="1"/>
  <c r="DC806" i="16" s="1"/>
  <c r="AU806" i="16"/>
  <c r="CD787" i="16"/>
  <c r="CR787" i="16" s="1"/>
  <c r="CX787" i="16" s="1"/>
  <c r="DA787" i="16" s="1"/>
  <c r="DC787" i="16" s="1"/>
  <c r="AU787" i="16"/>
  <c r="CD795" i="16"/>
  <c r="CR795" i="16" s="1"/>
  <c r="CX795" i="16" s="1"/>
  <c r="DA795" i="16" s="1"/>
  <c r="DC795" i="16" s="1"/>
  <c r="AU795" i="16"/>
  <c r="CD780" i="16"/>
  <c r="CR780" i="16" s="1"/>
  <c r="CX780" i="16" s="1"/>
  <c r="DA780" i="16" s="1"/>
  <c r="DC780" i="16" s="1"/>
  <c r="AU780" i="16"/>
  <c r="CD808" i="16"/>
  <c r="CR808" i="16" s="1"/>
  <c r="CX808" i="16" s="1"/>
  <c r="DA808" i="16" s="1"/>
  <c r="DC808" i="16" s="1"/>
  <c r="AU808" i="16"/>
  <c r="CD809" i="16"/>
  <c r="CR809" i="16" s="1"/>
  <c r="CX809" i="16" s="1"/>
  <c r="DA809" i="16" s="1"/>
  <c r="DC809" i="16" s="1"/>
  <c r="AU809" i="16"/>
  <c r="CD799" i="16"/>
  <c r="CR799" i="16" s="1"/>
  <c r="CX799" i="16" s="1"/>
  <c r="DA799" i="16" s="1"/>
  <c r="DC799" i="16" s="1"/>
  <c r="AU799" i="16"/>
  <c r="CD792" i="16"/>
  <c r="CR792" i="16" s="1"/>
  <c r="CX792" i="16" s="1"/>
  <c r="DA792" i="16" s="1"/>
  <c r="DC792" i="16" s="1"/>
  <c r="AU792" i="16"/>
  <c r="CD812" i="16"/>
  <c r="CR812" i="16" s="1"/>
  <c r="CX812" i="16" s="1"/>
  <c r="DA812" i="16" s="1"/>
  <c r="DC812" i="16" s="1"/>
  <c r="AU812" i="16"/>
  <c r="CD781" i="16"/>
  <c r="CR781" i="16" s="1"/>
  <c r="CX781" i="16" s="1"/>
  <c r="DA781" i="16" s="1"/>
  <c r="DC781" i="16" s="1"/>
  <c r="AU781" i="16"/>
  <c r="CD797" i="16"/>
  <c r="CR797" i="16" s="1"/>
  <c r="CX797" i="16" s="1"/>
  <c r="DA797" i="16" s="1"/>
  <c r="DC797" i="16" s="1"/>
  <c r="AU797" i="16"/>
  <c r="CD813" i="16"/>
  <c r="CR813" i="16" s="1"/>
  <c r="CX813" i="16" s="1"/>
  <c r="DA813" i="16" s="1"/>
  <c r="DC813" i="16" s="1"/>
  <c r="AU813" i="16"/>
  <c r="AW827" i="16"/>
  <c r="CF819" i="16"/>
  <c r="CF825" i="16" s="1"/>
  <c r="DE786" i="16"/>
  <c r="DF794" i="16"/>
  <c r="DF802" i="16"/>
  <c r="DE802" i="16"/>
  <c r="DE810" i="16"/>
  <c r="DF791" i="16"/>
  <c r="DE791" i="16"/>
  <c r="DE803" i="16"/>
  <c r="DE811" i="16"/>
  <c r="DF811" i="16"/>
  <c r="DF788" i="16"/>
  <c r="DE804" i="16"/>
  <c r="DF804" i="16"/>
  <c r="DE816" i="16"/>
  <c r="DE785" i="16"/>
  <c r="DF785" i="16"/>
  <c r="DF817" i="16"/>
  <c r="DE817" i="16"/>
  <c r="DE783" i="16"/>
  <c r="DF783" i="16"/>
  <c r="DF815" i="16"/>
  <c r="DF784" i="16"/>
  <c r="DF800" i="16"/>
  <c r="DF789" i="16"/>
  <c r="DE789" i="16"/>
  <c r="DF805" i="16"/>
  <c r="AV827" i="16"/>
  <c r="AV828" i="16" s="1"/>
  <c r="CY83" i="16"/>
  <c r="CZ83" i="16" s="1"/>
  <c r="BO824" i="16"/>
  <c r="BP230" i="16"/>
  <c r="CY230" i="16"/>
  <c r="BP234" i="16"/>
  <c r="CY234" i="16"/>
  <c r="BP95" i="16"/>
  <c r="CY95" i="16"/>
  <c r="BP187" i="16"/>
  <c r="CY187" i="16"/>
  <c r="BP136" i="16"/>
  <c r="CY136" i="16"/>
  <c r="BP217" i="16"/>
  <c r="CY217" i="16"/>
  <c r="BP142" i="16"/>
  <c r="CY142" i="16"/>
  <c r="BP183" i="16"/>
  <c r="CY183" i="16"/>
  <c r="BP96" i="16"/>
  <c r="CY96" i="16"/>
  <c r="BP216" i="16"/>
  <c r="CY216" i="16"/>
  <c r="BP237" i="16"/>
  <c r="CY237" i="16"/>
  <c r="CZ84" i="16"/>
  <c r="BP218" i="16"/>
  <c r="CY218" i="16"/>
  <c r="BP530" i="16"/>
  <c r="CY530" i="16"/>
  <c r="BP210" i="16"/>
  <c r="CY210" i="16"/>
  <c r="AN828" i="16"/>
  <c r="AN825" i="16"/>
  <c r="CZ86" i="16"/>
  <c r="BP113" i="16"/>
  <c r="CY113" i="16"/>
  <c r="BP184" i="16"/>
  <c r="CY184" i="16"/>
  <c r="BP109" i="16"/>
  <c r="CY109" i="16"/>
  <c r="BP219" i="16"/>
  <c r="CY219" i="16"/>
  <c r="BP225" i="16"/>
  <c r="CY225" i="16"/>
  <c r="BO819" i="16"/>
  <c r="AV825" i="16"/>
  <c r="AW824" i="16"/>
  <c r="AW819" i="16"/>
  <c r="CG824" i="16" s="1"/>
  <c r="AT788" i="16"/>
  <c r="BH788" i="16"/>
  <c r="BN788" i="16" s="1"/>
  <c r="AT804" i="16"/>
  <c r="BH804" i="16"/>
  <c r="BN804" i="16" s="1"/>
  <c r="AT816" i="16"/>
  <c r="AX816" i="16" s="1"/>
  <c r="BF816" i="16" s="1"/>
  <c r="BG816" i="16" s="1"/>
  <c r="BH816" i="16"/>
  <c r="BN816" i="16" s="1"/>
  <c r="BH785" i="16"/>
  <c r="BN785" i="16" s="1"/>
  <c r="AT785" i="16"/>
  <c r="AX785" i="16" s="1"/>
  <c r="BF785" i="16" s="1"/>
  <c r="BG785" i="16" s="1"/>
  <c r="AT801" i="16"/>
  <c r="BH801" i="16"/>
  <c r="BN801" i="16" s="1"/>
  <c r="AT817" i="16"/>
  <c r="BH817" i="16"/>
  <c r="BN817" i="16" s="1"/>
  <c r="BQ817" i="16" s="1"/>
  <c r="BP83" i="16"/>
  <c r="BH782" i="16"/>
  <c r="BN782" i="16" s="1"/>
  <c r="AT782" i="16"/>
  <c r="AT790" i="16"/>
  <c r="AX790" i="16" s="1"/>
  <c r="BF790" i="16" s="1"/>
  <c r="BG790" i="16" s="1"/>
  <c r="BH790" i="16"/>
  <c r="BN790" i="16" s="1"/>
  <c r="AT798" i="16"/>
  <c r="AX798" i="16" s="1"/>
  <c r="BF798" i="16" s="1"/>
  <c r="BG798" i="16" s="1"/>
  <c r="BH798" i="16"/>
  <c r="BN798" i="16" s="1"/>
  <c r="AT806" i="16"/>
  <c r="BH806" i="16"/>
  <c r="BN806" i="16" s="1"/>
  <c r="AT814" i="16"/>
  <c r="BH814" i="16"/>
  <c r="BN814" i="16" s="1"/>
  <c r="BH787" i="16"/>
  <c r="BN787" i="16" s="1"/>
  <c r="AT787" i="16"/>
  <c r="AX787" i="16" s="1"/>
  <c r="BF787" i="16" s="1"/>
  <c r="BG787" i="16" s="1"/>
  <c r="BH795" i="16"/>
  <c r="BN795" i="16" s="1"/>
  <c r="AT795" i="16"/>
  <c r="BH807" i="16"/>
  <c r="BN807" i="16" s="1"/>
  <c r="AT807" i="16"/>
  <c r="AX807" i="16" s="1"/>
  <c r="BF807" i="16" s="1"/>
  <c r="BG807" i="16" s="1"/>
  <c r="BH799" i="16"/>
  <c r="BN799" i="16" s="1"/>
  <c r="AT799" i="16"/>
  <c r="AT784" i="16"/>
  <c r="BH784" i="16"/>
  <c r="BN784" i="16" s="1"/>
  <c r="BH800" i="16"/>
  <c r="BN800" i="16" s="1"/>
  <c r="AT800" i="16"/>
  <c r="AX800" i="16" s="1"/>
  <c r="BF800" i="16" s="1"/>
  <c r="BG800" i="16" s="1"/>
  <c r="BH789" i="16"/>
  <c r="BN789" i="16" s="1"/>
  <c r="AT789" i="16"/>
  <c r="BH805" i="16"/>
  <c r="BN805" i="16" s="1"/>
  <c r="AT805" i="16"/>
  <c r="AT780" i="16"/>
  <c r="AX780" i="16" s="1"/>
  <c r="BF780" i="16" s="1"/>
  <c r="BG780" i="16" s="1"/>
  <c r="BH780" i="16"/>
  <c r="BN780" i="16" s="1"/>
  <c r="BH796" i="16"/>
  <c r="BN796" i="16" s="1"/>
  <c r="AT796" i="16"/>
  <c r="AT808" i="16"/>
  <c r="BH808" i="16"/>
  <c r="BN808" i="16" s="1"/>
  <c r="AT793" i="16"/>
  <c r="AX793" i="16" s="1"/>
  <c r="BF793" i="16" s="1"/>
  <c r="BG793" i="16" s="1"/>
  <c r="BH793" i="16"/>
  <c r="BN793" i="16" s="1"/>
  <c r="AT809" i="16"/>
  <c r="AX809" i="16" s="1"/>
  <c r="BF809" i="16" s="1"/>
  <c r="BG809" i="16" s="1"/>
  <c r="BH809" i="16"/>
  <c r="BN809" i="16" s="1"/>
  <c r="BH786" i="16"/>
  <c r="BN786" i="16" s="1"/>
  <c r="AT786" i="16"/>
  <c r="AX786" i="16" s="1"/>
  <c r="BF786" i="16" s="1"/>
  <c r="BG786" i="16" s="1"/>
  <c r="BH794" i="16"/>
  <c r="BN794" i="16" s="1"/>
  <c r="AT794" i="16"/>
  <c r="AX794" i="16" s="1"/>
  <c r="BF794" i="16" s="1"/>
  <c r="BG794" i="16" s="1"/>
  <c r="BH802" i="16"/>
  <c r="BN802" i="16" s="1"/>
  <c r="AT802" i="16"/>
  <c r="AX802" i="16" s="1"/>
  <c r="BF802" i="16" s="1"/>
  <c r="BG802" i="16" s="1"/>
  <c r="BH810" i="16"/>
  <c r="BN810" i="16" s="1"/>
  <c r="AT810" i="16"/>
  <c r="BH818" i="16"/>
  <c r="BN818" i="16" s="1"/>
  <c r="AT818" i="16"/>
  <c r="BH791" i="16"/>
  <c r="BN791" i="16" s="1"/>
  <c r="AT791" i="16"/>
  <c r="AT803" i="16"/>
  <c r="AX803" i="16" s="1"/>
  <c r="BF803" i="16" s="1"/>
  <c r="BG803" i="16" s="1"/>
  <c r="BH803" i="16"/>
  <c r="BN803" i="16" s="1"/>
  <c r="BH811" i="16"/>
  <c r="BN811" i="16" s="1"/>
  <c r="AT811" i="16"/>
  <c r="AX811" i="16" s="1"/>
  <c r="BF811" i="16" s="1"/>
  <c r="BG811" i="16" s="1"/>
  <c r="BH783" i="16"/>
  <c r="BN783" i="16" s="1"/>
  <c r="AT783" i="16"/>
  <c r="AX783" i="16" s="1"/>
  <c r="BF783" i="16" s="1"/>
  <c r="BG783" i="16" s="1"/>
  <c r="BH815" i="16"/>
  <c r="BN815" i="16" s="1"/>
  <c r="AT815" i="16"/>
  <c r="AX815" i="16" s="1"/>
  <c r="BF815" i="16" s="1"/>
  <c r="BG815" i="16" s="1"/>
  <c r="AT792" i="16"/>
  <c r="AX792" i="16" s="1"/>
  <c r="BF792" i="16" s="1"/>
  <c r="BG792" i="16" s="1"/>
  <c r="BH792" i="16"/>
  <c r="BN792" i="16" s="1"/>
  <c r="AT812" i="16"/>
  <c r="BH812" i="16"/>
  <c r="BN812" i="16" s="1"/>
  <c r="BH781" i="16"/>
  <c r="BN781" i="16" s="1"/>
  <c r="AT781" i="16"/>
  <c r="AX781" i="16" s="1"/>
  <c r="BF781" i="16" s="1"/>
  <c r="BG781" i="16" s="1"/>
  <c r="AT797" i="16"/>
  <c r="BH797" i="16"/>
  <c r="BN797" i="16" s="1"/>
  <c r="AT813" i="16"/>
  <c r="AX813" i="16" s="1"/>
  <c r="BF813" i="16" s="1"/>
  <c r="BG813" i="16" s="1"/>
  <c r="BH813" i="16"/>
  <c r="BN813" i="16" s="1"/>
  <c r="B9" i="11"/>
  <c r="B9" i="16"/>
  <c r="DE805" i="16" l="1"/>
  <c r="DE800" i="16"/>
  <c r="DE815" i="16"/>
  <c r="DF786" i="16"/>
  <c r="DF801" i="16"/>
  <c r="DF807" i="16"/>
  <c r="DE784" i="16"/>
  <c r="DE801" i="16"/>
  <c r="DF816" i="16"/>
  <c r="DG816" i="16" s="1"/>
  <c r="DI816" i="16" s="1"/>
  <c r="DE788" i="16"/>
  <c r="DG788" i="16" s="1"/>
  <c r="DI788" i="16" s="1"/>
  <c r="DF803" i="16"/>
  <c r="DF810" i="16"/>
  <c r="DE794" i="16"/>
  <c r="DG794" i="16" s="1"/>
  <c r="DI794" i="16" s="1"/>
  <c r="DE793" i="16"/>
  <c r="DE782" i="16"/>
  <c r="DE818" i="16"/>
  <c r="DE795" i="16"/>
  <c r="DF793" i="16"/>
  <c r="DE787" i="16"/>
  <c r="DE781" i="16"/>
  <c r="DF808" i="16"/>
  <c r="DE806" i="16"/>
  <c r="DE799" i="16"/>
  <c r="DE812" i="16"/>
  <c r="DE780" i="16"/>
  <c r="DF806" i="16"/>
  <c r="AX818" i="16"/>
  <c r="BF818" i="16" s="1"/>
  <c r="BG818" i="16" s="1"/>
  <c r="AX796" i="16"/>
  <c r="BF796" i="16" s="1"/>
  <c r="BG796" i="16" s="1"/>
  <c r="AX805" i="16"/>
  <c r="BF805" i="16" s="1"/>
  <c r="BG805" i="16" s="1"/>
  <c r="AX799" i="16"/>
  <c r="BF799" i="16" s="1"/>
  <c r="BG799" i="16" s="1"/>
  <c r="AX795" i="16"/>
  <c r="BF795" i="16" s="1"/>
  <c r="BG795" i="16" s="1"/>
  <c r="AX782" i="16"/>
  <c r="BF782" i="16" s="1"/>
  <c r="BG782" i="16" s="1"/>
  <c r="AX817" i="16"/>
  <c r="BF817" i="16" s="1"/>
  <c r="BG817" i="16" s="1"/>
  <c r="AX804" i="16"/>
  <c r="BF804" i="16" s="1"/>
  <c r="BG804" i="16" s="1"/>
  <c r="AX814" i="16"/>
  <c r="BF814" i="16" s="1"/>
  <c r="BG814" i="16" s="1"/>
  <c r="AX791" i="16"/>
  <c r="BF791" i="16" s="1"/>
  <c r="BG791" i="16" s="1"/>
  <c r="AX810" i="16"/>
  <c r="BF810" i="16" s="1"/>
  <c r="BG810" i="16" s="1"/>
  <c r="AX789" i="16"/>
  <c r="BF789" i="16" s="1"/>
  <c r="BG789" i="16" s="1"/>
  <c r="AX801" i="16"/>
  <c r="BF801" i="16" s="1"/>
  <c r="BG801" i="16" s="1"/>
  <c r="AX788" i="16"/>
  <c r="BF788" i="16" s="1"/>
  <c r="BG788" i="16" s="1"/>
  <c r="DF813" i="16"/>
  <c r="AX797" i="16"/>
  <c r="BF797" i="16" s="1"/>
  <c r="BG797" i="16" s="1"/>
  <c r="AX812" i="16"/>
  <c r="BF812" i="16" s="1"/>
  <c r="BG812" i="16" s="1"/>
  <c r="AX808" i="16"/>
  <c r="BF808" i="16" s="1"/>
  <c r="BG808" i="16" s="1"/>
  <c r="AX784" i="16"/>
  <c r="BF784" i="16" s="1"/>
  <c r="BG784" i="16" s="1"/>
  <c r="AX806" i="16"/>
  <c r="BF806" i="16" s="1"/>
  <c r="BG806" i="16" s="1"/>
  <c r="DF797" i="16"/>
  <c r="DF799" i="16"/>
  <c r="DF796" i="16"/>
  <c r="DF787" i="16"/>
  <c r="DE798" i="16"/>
  <c r="DF812" i="16"/>
  <c r="DG812" i="16" s="1"/>
  <c r="DI812" i="16" s="1"/>
  <c r="DE809" i="16"/>
  <c r="DE796" i="16"/>
  <c r="DE807" i="16"/>
  <c r="DG807" i="16" s="1"/>
  <c r="DI807" i="16" s="1"/>
  <c r="DE814" i="16"/>
  <c r="DE790" i="16"/>
  <c r="DE797" i="16"/>
  <c r="DE792" i="16"/>
  <c r="DF790" i="16"/>
  <c r="CE797" i="16"/>
  <c r="CE812" i="16"/>
  <c r="CE799" i="16"/>
  <c r="CE808" i="16"/>
  <c r="CE795" i="16"/>
  <c r="CE806" i="16"/>
  <c r="CE818" i="16"/>
  <c r="CE796" i="16"/>
  <c r="CE814" i="16"/>
  <c r="CE782" i="16"/>
  <c r="CE805" i="16"/>
  <c r="CE784" i="16"/>
  <c r="CE801" i="16"/>
  <c r="CE788" i="16"/>
  <c r="CE810" i="16"/>
  <c r="CE789" i="16"/>
  <c r="CE817" i="16"/>
  <c r="CE804" i="16"/>
  <c r="CE791" i="16"/>
  <c r="DF818" i="16"/>
  <c r="DG818" i="16" s="1"/>
  <c r="DI818" i="16" s="1"/>
  <c r="DE813" i="16"/>
  <c r="DF781" i="16"/>
  <c r="DG781" i="16" s="1"/>
  <c r="DI781" i="16" s="1"/>
  <c r="DF792" i="16"/>
  <c r="DF809" i="16"/>
  <c r="DE808" i="16"/>
  <c r="DF780" i="16"/>
  <c r="DG780" i="16" s="1"/>
  <c r="DI780" i="16" s="1"/>
  <c r="DF795" i="16"/>
  <c r="DF814" i="16"/>
  <c r="DF798" i="16"/>
  <c r="DF782" i="16"/>
  <c r="DG782" i="16" s="1"/>
  <c r="DI782" i="16" s="1"/>
  <c r="CE813" i="16"/>
  <c r="CE781" i="16"/>
  <c r="CE792" i="16"/>
  <c r="CE809" i="16"/>
  <c r="CE780" i="16"/>
  <c r="CE787" i="16"/>
  <c r="CE790" i="16"/>
  <c r="CE793" i="16"/>
  <c r="CE807" i="16"/>
  <c r="CE798" i="16"/>
  <c r="CE794" i="16"/>
  <c r="CE800" i="16"/>
  <c r="CE815" i="16"/>
  <c r="CE816" i="16"/>
  <c r="CE803" i="16"/>
  <c r="CE786" i="16"/>
  <c r="CE783" i="16"/>
  <c r="CE785" i="16"/>
  <c r="CE811" i="16"/>
  <c r="CE802" i="16"/>
  <c r="DG805" i="16"/>
  <c r="DI805" i="16" s="1"/>
  <c r="DG800" i="16"/>
  <c r="DI800" i="16" s="1"/>
  <c r="DG817" i="16"/>
  <c r="DI817" i="16" s="1"/>
  <c r="DG791" i="16"/>
  <c r="DI791" i="16" s="1"/>
  <c r="DG810" i="16"/>
  <c r="DI810" i="16" s="1"/>
  <c r="CG819" i="16"/>
  <c r="CG825" i="16" s="1"/>
  <c r="DG789" i="16"/>
  <c r="DI789" i="16" s="1"/>
  <c r="DG803" i="16"/>
  <c r="DI803" i="16" s="1"/>
  <c r="DG802" i="16"/>
  <c r="DI802" i="16" s="1"/>
  <c r="DG815" i="16"/>
  <c r="DI815" i="16" s="1"/>
  <c r="DG785" i="16"/>
  <c r="DI785" i="16" s="1"/>
  <c r="DG804" i="16"/>
  <c r="DI804" i="16" s="1"/>
  <c r="DG811" i="16"/>
  <c r="DI811" i="16" s="1"/>
  <c r="DG784" i="16"/>
  <c r="DI784" i="16" s="1"/>
  <c r="DG783" i="16"/>
  <c r="DI783" i="16" s="1"/>
  <c r="DG801" i="16"/>
  <c r="DI801" i="16" s="1"/>
  <c r="DG786" i="16"/>
  <c r="DI786" i="16" s="1"/>
  <c r="CY824" i="16"/>
  <c r="BO825" i="16"/>
  <c r="CY819" i="16"/>
  <c r="BP819" i="16"/>
  <c r="BP824" i="16"/>
  <c r="CZ184" i="16"/>
  <c r="CZ530" i="16"/>
  <c r="CZ216" i="16"/>
  <c r="CZ183" i="16"/>
  <c r="CZ187" i="16"/>
  <c r="CZ217" i="16"/>
  <c r="CZ225" i="16"/>
  <c r="CZ109" i="16"/>
  <c r="CZ113" i="16"/>
  <c r="CZ218" i="16"/>
  <c r="CZ237" i="16"/>
  <c r="CZ96" i="16"/>
  <c r="CZ142" i="16"/>
  <c r="CZ136" i="16"/>
  <c r="CZ95" i="16"/>
  <c r="CZ230" i="16"/>
  <c r="CZ219" i="16"/>
  <c r="CZ210" i="16"/>
  <c r="CZ234" i="16"/>
  <c r="AW825" i="16"/>
  <c r="AW828" i="16"/>
  <c r="BU785" i="16"/>
  <c r="BV785" i="16"/>
  <c r="BQ785" i="16"/>
  <c r="BS785" i="16" s="1"/>
  <c r="AI776" i="16"/>
  <c r="BV813" i="16"/>
  <c r="BU813" i="16"/>
  <c r="BQ813" i="16"/>
  <c r="BS813" i="16" s="1"/>
  <c r="BU792" i="16"/>
  <c r="BV792" i="16"/>
  <c r="BQ792" i="16"/>
  <c r="BS792" i="16" s="1"/>
  <c r="BU802" i="16"/>
  <c r="BV802" i="16"/>
  <c r="BQ802" i="16"/>
  <c r="BS802" i="16" s="1"/>
  <c r="AI778" i="16"/>
  <c r="BV797" i="16"/>
  <c r="BU797" i="16"/>
  <c r="BQ797" i="16"/>
  <c r="BS797" i="16" s="1"/>
  <c r="BU812" i="16"/>
  <c r="BV812" i="16"/>
  <c r="BQ812" i="16"/>
  <c r="BS812" i="16" s="1"/>
  <c r="BU811" i="16"/>
  <c r="BV811" i="16"/>
  <c r="BQ811" i="16"/>
  <c r="BS811" i="16" s="1"/>
  <c r="BU791" i="16"/>
  <c r="BV791" i="16"/>
  <c r="BQ791" i="16"/>
  <c r="BS791" i="16" s="1"/>
  <c r="BV810" i="16"/>
  <c r="BU810" i="16"/>
  <c r="BQ810" i="16"/>
  <c r="BS810" i="16" s="1"/>
  <c r="BU794" i="16"/>
  <c r="BV794" i="16"/>
  <c r="BQ794" i="16"/>
  <c r="BS794" i="16" s="1"/>
  <c r="BU808" i="16"/>
  <c r="BV808" i="16"/>
  <c r="BQ808" i="16"/>
  <c r="BS808" i="16" s="1"/>
  <c r="BU780" i="16"/>
  <c r="BV780" i="16"/>
  <c r="BQ780" i="16"/>
  <c r="BS780" i="16" s="1"/>
  <c r="BU789" i="16"/>
  <c r="BV789" i="16"/>
  <c r="BQ789" i="16"/>
  <c r="BS789" i="16" s="1"/>
  <c r="BV784" i="16"/>
  <c r="BU784" i="16"/>
  <c r="BQ784" i="16"/>
  <c r="BS784" i="16" s="1"/>
  <c r="BU799" i="16"/>
  <c r="BV799" i="16"/>
  <c r="BQ799" i="16"/>
  <c r="BS799" i="16" s="1"/>
  <c r="BU795" i="16"/>
  <c r="BV795" i="16"/>
  <c r="BQ795" i="16"/>
  <c r="BS795" i="16" s="1"/>
  <c r="BU782" i="16"/>
  <c r="BV782" i="16"/>
  <c r="BQ782" i="16"/>
  <c r="BS782" i="16" s="1"/>
  <c r="AI777" i="16"/>
  <c r="BU783" i="16"/>
  <c r="BV783" i="16"/>
  <c r="BQ783" i="16"/>
  <c r="BS783" i="16" s="1"/>
  <c r="BU803" i="16"/>
  <c r="BV803" i="16"/>
  <c r="BQ803" i="16"/>
  <c r="BS803" i="16" s="1"/>
  <c r="BV793" i="16"/>
  <c r="BU793" i="16"/>
  <c r="BQ793" i="16"/>
  <c r="BS793" i="16" s="1"/>
  <c r="BU806" i="16"/>
  <c r="BV806" i="16"/>
  <c r="BQ806" i="16"/>
  <c r="BS806" i="16" s="1"/>
  <c r="BU790" i="16"/>
  <c r="BV790" i="16"/>
  <c r="BQ790" i="16"/>
  <c r="BS790" i="16" s="1"/>
  <c r="BV801" i="16"/>
  <c r="BU801" i="16"/>
  <c r="BQ801" i="16"/>
  <c r="BS801" i="16" s="1"/>
  <c r="BU816" i="16"/>
  <c r="BV816" i="16"/>
  <c r="BQ816" i="16"/>
  <c r="BS816" i="16" s="1"/>
  <c r="BU788" i="16"/>
  <c r="BQ788" i="16"/>
  <c r="BS788" i="16" s="1"/>
  <c r="BV788" i="16"/>
  <c r="BV818" i="16"/>
  <c r="BU818" i="16"/>
  <c r="BQ818" i="16"/>
  <c r="BS818" i="16" s="1"/>
  <c r="BV786" i="16"/>
  <c r="BU786" i="16"/>
  <c r="BQ786" i="16"/>
  <c r="BS786" i="16" s="1"/>
  <c r="BV805" i="16"/>
  <c r="BU805" i="16"/>
  <c r="BQ805" i="16"/>
  <c r="BS805" i="16" s="1"/>
  <c r="BV807" i="16"/>
  <c r="BU807" i="16"/>
  <c r="BQ807" i="16"/>
  <c r="BS807" i="16" s="1"/>
  <c r="BU787" i="16"/>
  <c r="BV787" i="16"/>
  <c r="BQ787" i="16"/>
  <c r="BS787" i="16" s="1"/>
  <c r="AI779" i="16"/>
  <c r="AI775" i="16"/>
  <c r="BV781" i="16"/>
  <c r="BU781" i="16"/>
  <c r="BQ781" i="16"/>
  <c r="BS781" i="16" s="1"/>
  <c r="BU815" i="16"/>
  <c r="BV815" i="16"/>
  <c r="BQ815" i="16"/>
  <c r="BS815" i="16" s="1"/>
  <c r="BU809" i="16"/>
  <c r="BV809" i="16"/>
  <c r="BQ809" i="16"/>
  <c r="BS809" i="16" s="1"/>
  <c r="BU796" i="16"/>
  <c r="BV796" i="16"/>
  <c r="BQ796" i="16"/>
  <c r="BS796" i="16" s="1"/>
  <c r="BU800" i="16"/>
  <c r="BV800" i="16"/>
  <c r="BQ800" i="16"/>
  <c r="BS800" i="16" s="1"/>
  <c r="BU814" i="16"/>
  <c r="BV814" i="16"/>
  <c r="BQ814" i="16"/>
  <c r="BS814" i="16" s="1"/>
  <c r="BU798" i="16"/>
  <c r="BV798" i="16"/>
  <c r="BQ798" i="16"/>
  <c r="BS798" i="16" s="1"/>
  <c r="BV817" i="16"/>
  <c r="BU817" i="16"/>
  <c r="BS817" i="16"/>
  <c r="BU804" i="16"/>
  <c r="BV804" i="16"/>
  <c r="BQ804" i="16"/>
  <c r="BS804" i="16" s="1"/>
  <c r="B10" i="11"/>
  <c r="B10" i="16"/>
  <c r="DG808" i="16" l="1"/>
  <c r="DI808" i="16" s="1"/>
  <c r="DG813" i="16"/>
  <c r="DI813" i="16" s="1"/>
  <c r="DG793" i="16"/>
  <c r="DI793" i="16" s="1"/>
  <c r="DG795" i="16"/>
  <c r="DI795" i="16" s="1"/>
  <c r="DG787" i="16"/>
  <c r="DI787" i="16" s="1"/>
  <c r="DG806" i="16"/>
  <c r="DI806" i="16" s="1"/>
  <c r="DG799" i="16"/>
  <c r="DI799" i="16" s="1"/>
  <c r="DG814" i="16"/>
  <c r="DI814" i="16" s="1"/>
  <c r="DG798" i="16"/>
  <c r="DI798" i="16" s="1"/>
  <c r="DG790" i="16"/>
  <c r="DI790" i="16" s="1"/>
  <c r="DG809" i="16"/>
  <c r="DI809" i="16" s="1"/>
  <c r="DG797" i="16"/>
  <c r="DI797" i="16" s="1"/>
  <c r="DG796" i="16"/>
  <c r="DI796" i="16" s="1"/>
  <c r="DG792" i="16"/>
  <c r="DI792" i="16" s="1"/>
  <c r="CH802" i="16"/>
  <c r="CH786" i="16"/>
  <c r="CH816" i="16"/>
  <c r="CH800" i="16"/>
  <c r="CH798" i="16"/>
  <c r="CH793" i="16"/>
  <c r="CH787" i="16"/>
  <c r="CH809" i="16"/>
  <c r="CH781" i="16"/>
  <c r="CH788" i="16"/>
  <c r="CH784" i="16"/>
  <c r="CH808" i="16"/>
  <c r="CH812" i="16"/>
  <c r="CD779" i="16"/>
  <c r="CR779" i="16" s="1"/>
  <c r="CX779" i="16" s="1"/>
  <c r="DA779" i="16" s="1"/>
  <c r="DC779" i="16" s="1"/>
  <c r="AU779" i="16"/>
  <c r="CH780" i="16"/>
  <c r="CH804" i="16"/>
  <c r="CH789" i="16"/>
  <c r="CH782" i="16"/>
  <c r="CH796" i="16"/>
  <c r="CH806" i="16"/>
  <c r="CD777" i="16"/>
  <c r="CR777" i="16" s="1"/>
  <c r="CX777" i="16" s="1"/>
  <c r="DA777" i="16" s="1"/>
  <c r="DC777" i="16" s="1"/>
  <c r="AU777" i="16"/>
  <c r="CD776" i="16"/>
  <c r="CR776" i="16" s="1"/>
  <c r="CX776" i="16" s="1"/>
  <c r="DA776" i="16" s="1"/>
  <c r="DC776" i="16" s="1"/>
  <c r="AU776" i="16"/>
  <c r="CH811" i="16"/>
  <c r="CH783" i="16"/>
  <c r="CH803" i="16"/>
  <c r="CH815" i="16"/>
  <c r="CH794" i="16"/>
  <c r="CH807" i="16"/>
  <c r="CH790" i="16"/>
  <c r="CH792" i="16"/>
  <c r="CH813" i="16"/>
  <c r="CH817" i="16"/>
  <c r="CH801" i="16"/>
  <c r="CH814" i="16"/>
  <c r="CH818" i="16"/>
  <c r="CH795" i="16"/>
  <c r="CH799" i="16"/>
  <c r="CD775" i="16"/>
  <c r="CR775" i="16" s="1"/>
  <c r="CX775" i="16" s="1"/>
  <c r="DA775" i="16" s="1"/>
  <c r="DC775" i="16" s="1"/>
  <c r="AU775" i="16"/>
  <c r="CD778" i="16"/>
  <c r="CR778" i="16" s="1"/>
  <c r="CX778" i="16" s="1"/>
  <c r="DA778" i="16" s="1"/>
  <c r="DC778" i="16" s="1"/>
  <c r="AU778" i="16"/>
  <c r="CH785" i="16"/>
  <c r="CH791" i="16"/>
  <c r="CH810" i="16"/>
  <c r="CH805" i="16"/>
  <c r="CH797" i="16"/>
  <c r="CY825" i="16"/>
  <c r="CZ819" i="16"/>
  <c r="CZ824" i="16"/>
  <c r="BP825" i="16"/>
  <c r="BW787" i="16"/>
  <c r="BY787" i="16" s="1"/>
  <c r="DJ787" i="16" s="1"/>
  <c r="BW817" i="16"/>
  <c r="BY817" i="16" s="1"/>
  <c r="DJ817" i="16" s="1"/>
  <c r="BW796" i="16"/>
  <c r="BY796" i="16" s="1"/>
  <c r="BW790" i="16"/>
  <c r="BY790" i="16" s="1"/>
  <c r="DJ790" i="16" s="1"/>
  <c r="BW783" i="16"/>
  <c r="BY783" i="16" s="1"/>
  <c r="DJ783" i="16" s="1"/>
  <c r="BW795" i="16"/>
  <c r="BY795" i="16" s="1"/>
  <c r="DJ795" i="16" s="1"/>
  <c r="BW780" i="16"/>
  <c r="BY780" i="16" s="1"/>
  <c r="DJ780" i="16" s="1"/>
  <c r="BW791" i="16"/>
  <c r="BY791" i="16" s="1"/>
  <c r="DJ791" i="16" s="1"/>
  <c r="BW785" i="16"/>
  <c r="BY785" i="16" s="1"/>
  <c r="DJ785" i="16" s="1"/>
  <c r="BW788" i="16"/>
  <c r="BY788" i="16" s="1"/>
  <c r="DJ788" i="16" s="1"/>
  <c r="BW782" i="16"/>
  <c r="BY782" i="16" s="1"/>
  <c r="DJ782" i="16" s="1"/>
  <c r="BW810" i="16"/>
  <c r="BY810" i="16" s="1"/>
  <c r="DJ810" i="16" s="1"/>
  <c r="BW818" i="16"/>
  <c r="BY818" i="16" s="1"/>
  <c r="DJ818" i="16" s="1"/>
  <c r="BW803" i="16"/>
  <c r="BY803" i="16" s="1"/>
  <c r="DJ803" i="16" s="1"/>
  <c r="BW813" i="16"/>
  <c r="BY813" i="16" s="1"/>
  <c r="DJ813" i="16" s="1"/>
  <c r="BW816" i="16"/>
  <c r="BY816" i="16" s="1"/>
  <c r="DJ816" i="16" s="1"/>
  <c r="BW797" i="16"/>
  <c r="BY797" i="16" s="1"/>
  <c r="BH777" i="16"/>
  <c r="BN777" i="16" s="1"/>
  <c r="AT777" i="16"/>
  <c r="AT776" i="16"/>
  <c r="AX776" i="16" s="1"/>
  <c r="BF776" i="16" s="1"/>
  <c r="BG776" i="16" s="1"/>
  <c r="BH776" i="16"/>
  <c r="BN776" i="16" s="1"/>
  <c r="AI774" i="16"/>
  <c r="BW814" i="16"/>
  <c r="BY814" i="16" s="1"/>
  <c r="BW815" i="16"/>
  <c r="BY815" i="16" s="1"/>
  <c r="DJ815" i="16" s="1"/>
  <c r="BW805" i="16"/>
  <c r="BY805" i="16" s="1"/>
  <c r="DJ805" i="16" s="1"/>
  <c r="BW798" i="16"/>
  <c r="BY798" i="16" s="1"/>
  <c r="DJ798" i="16" s="1"/>
  <c r="BW809" i="16"/>
  <c r="BY809" i="16" s="1"/>
  <c r="BH779" i="16"/>
  <c r="BN779" i="16" s="1"/>
  <c r="AT779" i="16"/>
  <c r="AX779" i="16" s="1"/>
  <c r="BF779" i="16" s="1"/>
  <c r="BG779" i="16" s="1"/>
  <c r="BW807" i="16"/>
  <c r="BY807" i="16" s="1"/>
  <c r="DJ807" i="16" s="1"/>
  <c r="AT778" i="16"/>
  <c r="BH778" i="16"/>
  <c r="BN778" i="16" s="1"/>
  <c r="BW792" i="16"/>
  <c r="BY792" i="16" s="1"/>
  <c r="DJ792" i="16" s="1"/>
  <c r="BW793" i="16"/>
  <c r="BY793" i="16" s="1"/>
  <c r="DJ793" i="16" s="1"/>
  <c r="BW784" i="16"/>
  <c r="BY784" i="16" s="1"/>
  <c r="DJ784" i="16" s="1"/>
  <c r="BW789" i="16"/>
  <c r="BY789" i="16" s="1"/>
  <c r="DJ789" i="16" s="1"/>
  <c r="BW794" i="16"/>
  <c r="BY794" i="16" s="1"/>
  <c r="DJ794" i="16" s="1"/>
  <c r="BW812" i="16"/>
  <c r="BY812" i="16" s="1"/>
  <c r="DJ812" i="16" s="1"/>
  <c r="BW802" i="16"/>
  <c r="BY802" i="16" s="1"/>
  <c r="DJ802" i="16" s="1"/>
  <c r="BW804" i="16"/>
  <c r="BY804" i="16" s="1"/>
  <c r="DJ804" i="16" s="1"/>
  <c r="BW800" i="16"/>
  <c r="BY800" i="16" s="1"/>
  <c r="DJ800" i="16" s="1"/>
  <c r="BW781" i="16"/>
  <c r="BY781" i="16" s="1"/>
  <c r="DJ781" i="16" s="1"/>
  <c r="BH775" i="16"/>
  <c r="BN775" i="16" s="1"/>
  <c r="AT775" i="16"/>
  <c r="BW786" i="16"/>
  <c r="BY786" i="16" s="1"/>
  <c r="DJ786" i="16" s="1"/>
  <c r="BW801" i="16"/>
  <c r="BY801" i="16" s="1"/>
  <c r="DJ801" i="16" s="1"/>
  <c r="BW806" i="16"/>
  <c r="BY806" i="16" s="1"/>
  <c r="DJ806" i="16" s="1"/>
  <c r="BW799" i="16"/>
  <c r="BY799" i="16" s="1"/>
  <c r="DJ799" i="16" s="1"/>
  <c r="BW808" i="16"/>
  <c r="BY808" i="16" s="1"/>
  <c r="DJ808" i="16" s="1"/>
  <c r="BW811" i="16"/>
  <c r="BY811" i="16" s="1"/>
  <c r="DJ811" i="16" s="1"/>
  <c r="B11" i="11"/>
  <c r="B11" i="16"/>
  <c r="DJ796" i="16" l="1"/>
  <c r="DJ814" i="16"/>
  <c r="AX775" i="16"/>
  <c r="BF775" i="16" s="1"/>
  <c r="BG775" i="16" s="1"/>
  <c r="DJ797" i="16"/>
  <c r="AX778" i="16"/>
  <c r="BF778" i="16" s="1"/>
  <c r="BG778" i="16" s="1"/>
  <c r="DJ809" i="16"/>
  <c r="AX777" i="16"/>
  <c r="BF777" i="16" s="1"/>
  <c r="BG777" i="16" s="1"/>
  <c r="DF777" i="16"/>
  <c r="DF778" i="16"/>
  <c r="DE779" i="16"/>
  <c r="DF776" i="16"/>
  <c r="DE777" i="16"/>
  <c r="DG777" i="16" s="1"/>
  <c r="DI777" i="16" s="1"/>
  <c r="DE776" i="16"/>
  <c r="DF779" i="16"/>
  <c r="DF775" i="16"/>
  <c r="DE775" i="16"/>
  <c r="CP797" i="16"/>
  <c r="CP810" i="16"/>
  <c r="CP785" i="16"/>
  <c r="CE775" i="16"/>
  <c r="CP795" i="16"/>
  <c r="CP814" i="16"/>
  <c r="CP817" i="16"/>
  <c r="CP792" i="16"/>
  <c r="CP807" i="16"/>
  <c r="CP815" i="16"/>
  <c r="CP783" i="16"/>
  <c r="CE776" i="16"/>
  <c r="CP806" i="16"/>
  <c r="CP782" i="16"/>
  <c r="CP804" i="16"/>
  <c r="CE779" i="16"/>
  <c r="CP808" i="16"/>
  <c r="CP788" i="16"/>
  <c r="CP809" i="16"/>
  <c r="CP793" i="16"/>
  <c r="CP800" i="16"/>
  <c r="CP786" i="16"/>
  <c r="DE778" i="16"/>
  <c r="CP805" i="16"/>
  <c r="CP791" i="16"/>
  <c r="CE778" i="16"/>
  <c r="CP799" i="16"/>
  <c r="CP818" i="16"/>
  <c r="CP801" i="16"/>
  <c r="CP813" i="16"/>
  <c r="CP790" i="16"/>
  <c r="CP794" i="16"/>
  <c r="CP803" i="16"/>
  <c r="CP811" i="16"/>
  <c r="CE777" i="16"/>
  <c r="CP796" i="16"/>
  <c r="CP789" i="16"/>
  <c r="CP780" i="16"/>
  <c r="CP812" i="16"/>
  <c r="CP784" i="16"/>
  <c r="CP781" i="16"/>
  <c r="CP787" i="16"/>
  <c r="CP798" i="16"/>
  <c r="CP816" i="16"/>
  <c r="CP802" i="16"/>
  <c r="CD774" i="16"/>
  <c r="CR774" i="16" s="1"/>
  <c r="CX774" i="16" s="1"/>
  <c r="DA774" i="16" s="1"/>
  <c r="DC774" i="16" s="1"/>
  <c r="AU774" i="16"/>
  <c r="CZ825" i="16"/>
  <c r="DG779" i="16"/>
  <c r="DI779" i="16" s="1"/>
  <c r="BU778" i="16"/>
  <c r="BV778" i="16"/>
  <c r="BQ778" i="16"/>
  <c r="BS778" i="16" s="1"/>
  <c r="BU779" i="16"/>
  <c r="BV779" i="16"/>
  <c r="BQ779" i="16"/>
  <c r="BS779" i="16" s="1"/>
  <c r="BV776" i="16"/>
  <c r="BU776" i="16"/>
  <c r="BQ776" i="16"/>
  <c r="BS776" i="16" s="1"/>
  <c r="BU775" i="16"/>
  <c r="BV775" i="16"/>
  <c r="BQ775" i="16"/>
  <c r="BS775" i="16" s="1"/>
  <c r="AT774" i="16"/>
  <c r="BH774" i="16"/>
  <c r="BN774" i="16" s="1"/>
  <c r="BV777" i="16"/>
  <c r="BU777" i="16"/>
  <c r="BQ777" i="16"/>
  <c r="BS777" i="16" s="1"/>
  <c r="B12" i="11"/>
  <c r="B12" i="16"/>
  <c r="K801" i="11" l="1"/>
  <c r="I801" i="11"/>
  <c r="K797" i="11"/>
  <c r="I797" i="11"/>
  <c r="K780" i="11"/>
  <c r="I780" i="11"/>
  <c r="K811" i="11"/>
  <c r="I811" i="11"/>
  <c r="K788" i="11"/>
  <c r="I788" i="11"/>
  <c r="K802" i="11"/>
  <c r="I802" i="11"/>
  <c r="K789" i="11"/>
  <c r="I789" i="11"/>
  <c r="K800" i="11"/>
  <c r="I800" i="11"/>
  <c r="K798" i="11"/>
  <c r="I798" i="11"/>
  <c r="K790" i="11"/>
  <c r="I790" i="11"/>
  <c r="K785" i="11"/>
  <c r="I785" i="11"/>
  <c r="K792" i="11"/>
  <c r="I792" i="11"/>
  <c r="K787" i="11"/>
  <c r="L787" i="11" s="1"/>
  <c r="I787" i="11"/>
  <c r="K781" i="11"/>
  <c r="I781" i="11"/>
  <c r="K814" i="11"/>
  <c r="L814" i="11" s="1"/>
  <c r="I814" i="11"/>
  <c r="K791" i="11"/>
  <c r="I791" i="11"/>
  <c r="K813" i="11"/>
  <c r="L813" i="11" s="1"/>
  <c r="I813" i="11"/>
  <c r="K809" i="11"/>
  <c r="I809" i="11"/>
  <c r="K815" i="11"/>
  <c r="L815" i="11" s="1"/>
  <c r="I815" i="11"/>
  <c r="K786" i="11"/>
  <c r="I786" i="11"/>
  <c r="K783" i="11"/>
  <c r="L783" i="11" s="1"/>
  <c r="I783" i="11"/>
  <c r="K779" i="11"/>
  <c r="I779" i="11"/>
  <c r="K795" i="11"/>
  <c r="L795" i="11" s="1"/>
  <c r="I795" i="11"/>
  <c r="K810" i="11"/>
  <c r="I810" i="11"/>
  <c r="K793" i="11"/>
  <c r="L793" i="11" s="1"/>
  <c r="I793" i="11"/>
  <c r="K812" i="11"/>
  <c r="I812" i="11"/>
  <c r="K817" i="11"/>
  <c r="L817" i="11" s="1"/>
  <c r="I817" i="11"/>
  <c r="K804" i="11"/>
  <c r="I804" i="11"/>
  <c r="K799" i="11"/>
  <c r="L799" i="11" s="1"/>
  <c r="I799" i="11"/>
  <c r="K808" i="11"/>
  <c r="I808" i="11"/>
  <c r="K807" i="11"/>
  <c r="L807" i="11" s="1"/>
  <c r="I807" i="11"/>
  <c r="K803" i="11"/>
  <c r="I803" i="11"/>
  <c r="K805" i="11"/>
  <c r="L805" i="11" s="1"/>
  <c r="I805" i="11"/>
  <c r="K782" i="11"/>
  <c r="I782" i="11"/>
  <c r="K806" i="11"/>
  <c r="L806" i="11" s="1"/>
  <c r="I806" i="11"/>
  <c r="K816" i="11"/>
  <c r="I816" i="11"/>
  <c r="K794" i="11"/>
  <c r="L794" i="11" s="1"/>
  <c r="I794" i="11"/>
  <c r="K784" i="11"/>
  <c r="I784" i="11"/>
  <c r="K796" i="11"/>
  <c r="L796" i="11" s="1"/>
  <c r="I796" i="11"/>
  <c r="DG778" i="16"/>
  <c r="DI778" i="16" s="1"/>
  <c r="DG776" i="16"/>
  <c r="DI776" i="16" s="1"/>
  <c r="AX774" i="16"/>
  <c r="BF774" i="16" s="1"/>
  <c r="BG774" i="16" s="1"/>
  <c r="DG775" i="16"/>
  <c r="DI775" i="16" s="1"/>
  <c r="DF774" i="16"/>
  <c r="DE774" i="16"/>
  <c r="CE774" i="16"/>
  <c r="CQ816" i="16"/>
  <c r="CQ787" i="16"/>
  <c r="CQ784" i="16"/>
  <c r="CQ780" i="16"/>
  <c r="CQ796" i="16"/>
  <c r="CQ811" i="16"/>
  <c r="CQ794" i="16"/>
  <c r="CQ813" i="16"/>
  <c r="CQ818" i="16"/>
  <c r="CQ805" i="16"/>
  <c r="CH779" i="16"/>
  <c r="CH776" i="16"/>
  <c r="CH778" i="16"/>
  <c r="CQ800" i="16"/>
  <c r="CQ809" i="16"/>
  <c r="CQ808" i="16"/>
  <c r="CQ804" i="16"/>
  <c r="CQ806" i="16"/>
  <c r="CQ783" i="16"/>
  <c r="CQ807" i="16"/>
  <c r="CQ817" i="16"/>
  <c r="CQ795" i="16"/>
  <c r="CQ785" i="16"/>
  <c r="CQ797" i="16"/>
  <c r="CQ802" i="16"/>
  <c r="CQ798" i="16"/>
  <c r="CQ781" i="16"/>
  <c r="CQ812" i="16"/>
  <c r="CQ789" i="16"/>
  <c r="CH777" i="16"/>
  <c r="CQ803" i="16"/>
  <c r="CQ790" i="16"/>
  <c r="CQ801" i="16"/>
  <c r="CQ799" i="16"/>
  <c r="CQ791" i="16"/>
  <c r="CQ786" i="16"/>
  <c r="CQ793" i="16"/>
  <c r="CQ788" i="16"/>
  <c r="CQ782" i="16"/>
  <c r="CQ815" i="16"/>
  <c r="CQ792" i="16"/>
  <c r="CQ814" i="16"/>
  <c r="CH775" i="16"/>
  <c r="CQ810" i="16"/>
  <c r="BW778" i="16"/>
  <c r="BY778" i="16" s="1"/>
  <c r="DJ778" i="16" s="1"/>
  <c r="BW775" i="16"/>
  <c r="BY775" i="16" s="1"/>
  <c r="BW777" i="16"/>
  <c r="BY777" i="16" s="1"/>
  <c r="DJ777" i="16" s="1"/>
  <c r="BU774" i="16"/>
  <c r="BV774" i="16"/>
  <c r="BQ774" i="16"/>
  <c r="BS774" i="16" s="1"/>
  <c r="BW779" i="16"/>
  <c r="BY779" i="16" s="1"/>
  <c r="DJ779" i="16" s="1"/>
  <c r="BW776" i="16"/>
  <c r="BY776" i="16" s="1"/>
  <c r="B13" i="11"/>
  <c r="B13" i="16"/>
  <c r="L785" i="11" l="1"/>
  <c r="L798" i="11"/>
  <c r="L784" i="11"/>
  <c r="L816" i="11"/>
  <c r="L782" i="11"/>
  <c r="L803" i="11"/>
  <c r="L808" i="11"/>
  <c r="L804" i="11"/>
  <c r="L812" i="11"/>
  <c r="L810" i="11"/>
  <c r="L779" i="11"/>
  <c r="L786" i="11"/>
  <c r="L809" i="11"/>
  <c r="L791" i="11"/>
  <c r="L781" i="11"/>
  <c r="L792" i="11"/>
  <c r="L790" i="11"/>
  <c r="L800" i="11"/>
  <c r="L802" i="11"/>
  <c r="L811" i="11"/>
  <c r="L797" i="11"/>
  <c r="DJ776" i="16"/>
  <c r="L789" i="11"/>
  <c r="L788" i="11"/>
  <c r="L780" i="11"/>
  <c r="L801" i="11"/>
  <c r="DJ775" i="16"/>
  <c r="DG774" i="16"/>
  <c r="DI774" i="16" s="1"/>
  <c r="CP778" i="16"/>
  <c r="CP779" i="16"/>
  <c r="CP775" i="16"/>
  <c r="CH774" i="16"/>
  <c r="CP777" i="16"/>
  <c r="CP776" i="16"/>
  <c r="BW774" i="16"/>
  <c r="BY774" i="16" s="1"/>
  <c r="B14" i="11"/>
  <c r="B14" i="16"/>
  <c r="K778" i="11" l="1"/>
  <c r="I778" i="11"/>
  <c r="K775" i="11"/>
  <c r="I775" i="11"/>
  <c r="K776" i="11"/>
  <c r="I776" i="11"/>
  <c r="K774" i="11"/>
  <c r="I774" i="11"/>
  <c r="K777" i="11"/>
  <c r="I777" i="11"/>
  <c r="DJ774" i="16"/>
  <c r="CQ776" i="16"/>
  <c r="CP774" i="16"/>
  <c r="CQ779" i="16"/>
  <c r="CQ777" i="16"/>
  <c r="CQ775" i="16"/>
  <c r="CQ778" i="16"/>
  <c r="AI773" i="16"/>
  <c r="AI771" i="16"/>
  <c r="AI772" i="16"/>
  <c r="B15" i="11"/>
  <c r="B15" i="16"/>
  <c r="L774" i="11" l="1"/>
  <c r="L775" i="11"/>
  <c r="K773" i="11"/>
  <c r="I773" i="11"/>
  <c r="L777" i="11"/>
  <c r="L776" i="11"/>
  <c r="L778" i="11"/>
  <c r="CD773" i="16"/>
  <c r="CR773" i="16" s="1"/>
  <c r="CX773" i="16" s="1"/>
  <c r="DA773" i="16" s="1"/>
  <c r="DC773" i="16" s="1"/>
  <c r="AU773" i="16"/>
  <c r="CD772" i="16"/>
  <c r="CR772" i="16" s="1"/>
  <c r="CX772" i="16" s="1"/>
  <c r="DA772" i="16" s="1"/>
  <c r="DC772" i="16" s="1"/>
  <c r="AU772" i="16"/>
  <c r="CD771" i="16"/>
  <c r="CR771" i="16" s="1"/>
  <c r="CX771" i="16" s="1"/>
  <c r="DA771" i="16" s="1"/>
  <c r="DC771" i="16" s="1"/>
  <c r="AU771" i="16"/>
  <c r="CQ774" i="16"/>
  <c r="AI768" i="16"/>
  <c r="AI767" i="16"/>
  <c r="AI769" i="16"/>
  <c r="BH771" i="16"/>
  <c r="BN771" i="16" s="1"/>
  <c r="AT771" i="16"/>
  <c r="AI762" i="16"/>
  <c r="AI770" i="16"/>
  <c r="AI764" i="16"/>
  <c r="AI766" i="16"/>
  <c r="AI763" i="16"/>
  <c r="AI765" i="16"/>
  <c r="BH772" i="16"/>
  <c r="BN772" i="16" s="1"/>
  <c r="AT772" i="16"/>
  <c r="AT773" i="16"/>
  <c r="BH773" i="16"/>
  <c r="BN773" i="16" s="1"/>
  <c r="B16" i="11"/>
  <c r="B16" i="16"/>
  <c r="F18" i="17"/>
  <c r="D14" i="17"/>
  <c r="C10" i="17"/>
  <c r="AX771" i="16" l="1"/>
  <c r="BF771" i="16" s="1"/>
  <c r="BG771" i="16" s="1"/>
  <c r="AX773" i="16"/>
  <c r="BF773" i="16" s="1"/>
  <c r="BG773" i="16" s="1"/>
  <c r="L773" i="11"/>
  <c r="AX772" i="16"/>
  <c r="BF772" i="16" s="1"/>
  <c r="BG772" i="16" s="1"/>
  <c r="DE773" i="16"/>
  <c r="DE772" i="16"/>
  <c r="CD763" i="16"/>
  <c r="CR763" i="16" s="1"/>
  <c r="CX763" i="16" s="1"/>
  <c r="DA763" i="16" s="1"/>
  <c r="DC763" i="16" s="1"/>
  <c r="AU763" i="16"/>
  <c r="CD764" i="16"/>
  <c r="CR764" i="16" s="1"/>
  <c r="CX764" i="16" s="1"/>
  <c r="DA764" i="16" s="1"/>
  <c r="DC764" i="16" s="1"/>
  <c r="AU764" i="16"/>
  <c r="CD762" i="16"/>
  <c r="CR762" i="16" s="1"/>
  <c r="CX762" i="16" s="1"/>
  <c r="DA762" i="16" s="1"/>
  <c r="DC762" i="16" s="1"/>
  <c r="AU762" i="16"/>
  <c r="CD769" i="16"/>
  <c r="CR769" i="16" s="1"/>
  <c r="CX769" i="16" s="1"/>
  <c r="DA769" i="16" s="1"/>
  <c r="DC769" i="16" s="1"/>
  <c r="AU769" i="16"/>
  <c r="CD768" i="16"/>
  <c r="CR768" i="16" s="1"/>
  <c r="CX768" i="16" s="1"/>
  <c r="DA768" i="16" s="1"/>
  <c r="DC768" i="16" s="1"/>
  <c r="AU768" i="16"/>
  <c r="DF772" i="16"/>
  <c r="CE772" i="16"/>
  <c r="DF771" i="16"/>
  <c r="CD765" i="16"/>
  <c r="CR765" i="16" s="1"/>
  <c r="CX765" i="16" s="1"/>
  <c r="DA765" i="16" s="1"/>
  <c r="DC765" i="16" s="1"/>
  <c r="AU765" i="16"/>
  <c r="CD766" i="16"/>
  <c r="CR766" i="16" s="1"/>
  <c r="CX766" i="16" s="1"/>
  <c r="DA766" i="16" s="1"/>
  <c r="DC766" i="16" s="1"/>
  <c r="AU766" i="16"/>
  <c r="CD770" i="16"/>
  <c r="CR770" i="16" s="1"/>
  <c r="CX770" i="16" s="1"/>
  <c r="DA770" i="16" s="1"/>
  <c r="DC770" i="16" s="1"/>
  <c r="AU770" i="16"/>
  <c r="CD767" i="16"/>
  <c r="CR767" i="16" s="1"/>
  <c r="CX767" i="16" s="1"/>
  <c r="DA767" i="16" s="1"/>
  <c r="DC767" i="16" s="1"/>
  <c r="AU767" i="16"/>
  <c r="DF773" i="16"/>
  <c r="DE771" i="16"/>
  <c r="CE771" i="16"/>
  <c r="CE773" i="16"/>
  <c r="DF766" i="16"/>
  <c r="BH765" i="16"/>
  <c r="BN765" i="16" s="1"/>
  <c r="AT765" i="16"/>
  <c r="AT766" i="16"/>
  <c r="BH766" i="16"/>
  <c r="BN766" i="16" s="1"/>
  <c r="BH770" i="16"/>
  <c r="BN770" i="16" s="1"/>
  <c r="AT770" i="16"/>
  <c r="BU771" i="16"/>
  <c r="BV771" i="16"/>
  <c r="BQ771" i="16"/>
  <c r="BS771" i="16" s="1"/>
  <c r="AT767" i="16"/>
  <c r="BH767" i="16"/>
  <c r="BN767" i="16" s="1"/>
  <c r="BV773" i="16"/>
  <c r="BU773" i="16"/>
  <c r="BQ773" i="16"/>
  <c r="BS773" i="16" s="1"/>
  <c r="BU772" i="16"/>
  <c r="BV772" i="16"/>
  <c r="BQ772" i="16"/>
  <c r="BS772" i="16" s="1"/>
  <c r="BH763" i="16"/>
  <c r="BN763" i="16" s="1"/>
  <c r="AT763" i="16"/>
  <c r="BH764" i="16"/>
  <c r="BN764" i="16" s="1"/>
  <c r="AT764" i="16"/>
  <c r="AT762" i="16"/>
  <c r="BH762" i="16"/>
  <c r="BN762" i="16" s="1"/>
  <c r="BH769" i="16"/>
  <c r="BN769" i="16" s="1"/>
  <c r="AT769" i="16"/>
  <c r="AT768" i="16"/>
  <c r="BH768" i="16"/>
  <c r="BN768" i="16" s="1"/>
  <c r="B17" i="11"/>
  <c r="B17" i="16"/>
  <c r="D17" i="17"/>
  <c r="D19" i="17" s="1"/>
  <c r="D16" i="17"/>
  <c r="C13" i="17"/>
  <c r="DG773" i="16" l="1"/>
  <c r="DI773" i="16" s="1"/>
  <c r="AX768" i="16"/>
  <c r="BF768" i="16" s="1"/>
  <c r="BG768" i="16" s="1"/>
  <c r="AX762" i="16"/>
  <c r="BF762" i="16" s="1"/>
  <c r="BG762" i="16" s="1"/>
  <c r="AX767" i="16"/>
  <c r="BF767" i="16" s="1"/>
  <c r="BG767" i="16" s="1"/>
  <c r="AX770" i="16"/>
  <c r="BF770" i="16" s="1"/>
  <c r="BG770" i="16" s="1"/>
  <c r="AX765" i="16"/>
  <c r="BF765" i="16" s="1"/>
  <c r="BG765" i="16" s="1"/>
  <c r="DG772" i="16"/>
  <c r="DI772" i="16" s="1"/>
  <c r="AX769" i="16"/>
  <c r="BF769" i="16" s="1"/>
  <c r="BG769" i="16" s="1"/>
  <c r="AX764" i="16"/>
  <c r="BF764" i="16" s="1"/>
  <c r="BG764" i="16" s="1"/>
  <c r="DE762" i="16"/>
  <c r="DE768" i="16"/>
  <c r="DG771" i="16"/>
  <c r="DI771" i="16" s="1"/>
  <c r="AX763" i="16"/>
  <c r="BF763" i="16" s="1"/>
  <c r="BG763" i="16" s="1"/>
  <c r="AX766" i="16"/>
  <c r="BF766" i="16" s="1"/>
  <c r="BG766" i="16" s="1"/>
  <c r="DF762" i="16"/>
  <c r="DE764" i="16"/>
  <c r="DE763" i="16"/>
  <c r="DF769" i="16"/>
  <c r="DE770" i="16"/>
  <c r="DE769" i="16"/>
  <c r="DF765" i="16"/>
  <c r="DF763" i="16"/>
  <c r="DF764" i="16"/>
  <c r="DF767" i="16"/>
  <c r="DE767" i="16"/>
  <c r="DE765" i="16"/>
  <c r="CH773" i="16"/>
  <c r="CE770" i="16"/>
  <c r="CE765" i="16"/>
  <c r="CH772" i="16"/>
  <c r="CE769" i="16"/>
  <c r="CE764" i="16"/>
  <c r="DF770" i="16"/>
  <c r="DG770" i="16" s="1"/>
  <c r="DI770" i="16" s="1"/>
  <c r="DF768" i="16"/>
  <c r="DE766" i="16"/>
  <c r="DG766" i="16" s="1"/>
  <c r="DI766" i="16" s="1"/>
  <c r="CE767" i="16"/>
  <c r="CE766" i="16"/>
  <c r="CE768" i="16"/>
  <c r="CE762" i="16"/>
  <c r="CE763" i="16"/>
  <c r="CH771" i="16"/>
  <c r="BW773" i="16"/>
  <c r="BY773" i="16" s="1"/>
  <c r="DJ773" i="16" s="1"/>
  <c r="BV769" i="16"/>
  <c r="BU769" i="16"/>
  <c r="BQ769" i="16"/>
  <c r="BS769" i="16" s="1"/>
  <c r="BU764" i="16"/>
  <c r="BV764" i="16"/>
  <c r="BQ764" i="16"/>
  <c r="BS764" i="16" s="1"/>
  <c r="BU766" i="16"/>
  <c r="BV766" i="16"/>
  <c r="BQ766" i="16"/>
  <c r="BS766" i="16" s="1"/>
  <c r="BU768" i="16"/>
  <c r="BV768" i="16"/>
  <c r="BQ768" i="16"/>
  <c r="BS768" i="16" s="1"/>
  <c r="BU762" i="16"/>
  <c r="BV762" i="16"/>
  <c r="BQ762" i="16"/>
  <c r="BS762" i="16" s="1"/>
  <c r="BV767" i="16"/>
  <c r="BU767" i="16"/>
  <c r="BQ767" i="16"/>
  <c r="BS767" i="16" s="1"/>
  <c r="BV763" i="16"/>
  <c r="BU763" i="16"/>
  <c r="BQ763" i="16"/>
  <c r="BS763" i="16" s="1"/>
  <c r="BW772" i="16"/>
  <c r="BY772" i="16" s="1"/>
  <c r="BW771" i="16"/>
  <c r="BY771" i="16" s="1"/>
  <c r="BU770" i="16"/>
  <c r="BV770" i="16"/>
  <c r="BQ770" i="16"/>
  <c r="BS770" i="16" s="1"/>
  <c r="BV765" i="16"/>
  <c r="BU765" i="16"/>
  <c r="BQ765" i="16"/>
  <c r="BS765" i="16" s="1"/>
  <c r="B18" i="11"/>
  <c r="B18" i="16"/>
  <c r="D20" i="17"/>
  <c r="C21" i="17" s="1"/>
  <c r="C25" i="17" s="1"/>
  <c r="DG768" i="16" l="1"/>
  <c r="DI768" i="16" s="1"/>
  <c r="DG763" i="16"/>
  <c r="DI763" i="16" s="1"/>
  <c r="DG762" i="16"/>
  <c r="DI762" i="16" s="1"/>
  <c r="DJ772" i="16"/>
  <c r="DJ771" i="16"/>
  <c r="DG764" i="16"/>
  <c r="DI764" i="16" s="1"/>
  <c r="DG769" i="16"/>
  <c r="DI769" i="16" s="1"/>
  <c r="DG767" i="16"/>
  <c r="DI767" i="16" s="1"/>
  <c r="DG765" i="16"/>
  <c r="DI765" i="16" s="1"/>
  <c r="CH766" i="16"/>
  <c r="CP773" i="16"/>
  <c r="CH763" i="16"/>
  <c r="CH768" i="16"/>
  <c r="CH767" i="16"/>
  <c r="CH769" i="16"/>
  <c r="CH765" i="16"/>
  <c r="CH764" i="16"/>
  <c r="CP772" i="16"/>
  <c r="CP771" i="16"/>
  <c r="CH762" i="16"/>
  <c r="CH770" i="16"/>
  <c r="BW762" i="16"/>
  <c r="BY762" i="16" s="1"/>
  <c r="BW769" i="16"/>
  <c r="BY769" i="16" s="1"/>
  <c r="DJ769" i="16" s="1"/>
  <c r="BW764" i="16"/>
  <c r="BY764" i="16" s="1"/>
  <c r="BW770" i="16"/>
  <c r="BY770" i="16" s="1"/>
  <c r="DJ770" i="16" s="1"/>
  <c r="BW767" i="16"/>
  <c r="BY767" i="16" s="1"/>
  <c r="BW768" i="16"/>
  <c r="BY768" i="16" s="1"/>
  <c r="DJ768" i="16" s="1"/>
  <c r="BW765" i="16"/>
  <c r="BY765" i="16" s="1"/>
  <c r="BW763" i="16"/>
  <c r="BY763" i="16" s="1"/>
  <c r="DJ763" i="16" s="1"/>
  <c r="BW766" i="16"/>
  <c r="BY766" i="16" s="1"/>
  <c r="DJ766" i="16" s="1"/>
  <c r="B19" i="11"/>
  <c r="B19" i="16"/>
  <c r="K771" i="11" l="1"/>
  <c r="I771" i="11"/>
  <c r="K770" i="11"/>
  <c r="I770" i="11"/>
  <c r="K772" i="11"/>
  <c r="I772" i="11"/>
  <c r="DJ762" i="16"/>
  <c r="DJ764" i="16"/>
  <c r="DJ765" i="16"/>
  <c r="DJ767" i="16"/>
  <c r="CP770" i="16"/>
  <c r="CQ771" i="16"/>
  <c r="CP764" i="16"/>
  <c r="CP769" i="16"/>
  <c r="CP768" i="16"/>
  <c r="CQ773" i="16"/>
  <c r="CP762" i="16"/>
  <c r="CQ772" i="16"/>
  <c r="CP765" i="16"/>
  <c r="CP767" i="16"/>
  <c r="CP763" i="16"/>
  <c r="CP766" i="16"/>
  <c r="B20" i="11"/>
  <c r="B20" i="16"/>
  <c r="L770" i="11" l="1"/>
  <c r="L772" i="11"/>
  <c r="K764" i="11"/>
  <c r="I764" i="11"/>
  <c r="K761" i="11"/>
  <c r="I761" i="11"/>
  <c r="K767" i="11"/>
  <c r="I767" i="11"/>
  <c r="K763" i="11"/>
  <c r="I763" i="11"/>
  <c r="K769" i="11"/>
  <c r="I769" i="11"/>
  <c r="K762" i="11"/>
  <c r="I762" i="11"/>
  <c r="K765" i="11"/>
  <c r="I765" i="11"/>
  <c r="K766" i="11"/>
  <c r="I766" i="11"/>
  <c r="K768" i="11"/>
  <c r="I768" i="11"/>
  <c r="L771" i="11"/>
  <c r="CQ765" i="16"/>
  <c r="CQ762" i="16"/>
  <c r="CQ768" i="16"/>
  <c r="CQ766" i="16"/>
  <c r="CQ767" i="16"/>
  <c r="CQ764" i="16"/>
  <c r="CQ770" i="16"/>
  <c r="CQ763" i="16"/>
  <c r="CQ769" i="16"/>
  <c r="B21" i="11"/>
  <c r="B21" i="16"/>
  <c r="L768" i="11" l="1"/>
  <c r="L765" i="11"/>
  <c r="L769" i="11"/>
  <c r="L767" i="11"/>
  <c r="L766" i="11"/>
  <c r="L762" i="11"/>
  <c r="L763" i="11"/>
  <c r="L761" i="11"/>
  <c r="L764" i="11"/>
  <c r="B22" i="11"/>
  <c r="B22" i="16"/>
  <c r="BK6" i="16"/>
  <c r="BK819" i="16" l="1"/>
  <c r="BK824" i="16"/>
  <c r="B23" i="11"/>
  <c r="B23" i="16"/>
  <c r="BX6" i="16"/>
  <c r="CU824" i="16" l="1"/>
  <c r="CU825" i="16" s="1"/>
  <c r="BK825" i="16"/>
  <c r="BX819" i="16"/>
  <c r="BX824" i="16"/>
  <c r="B24" i="11"/>
  <c r="B24" i="16"/>
  <c r="DH824" i="16" l="1"/>
  <c r="DH825" i="16" s="1"/>
  <c r="BX825" i="16"/>
  <c r="AI827" i="16"/>
  <c r="AI16" i="16"/>
  <c r="AI24" i="16"/>
  <c r="AI36" i="16"/>
  <c r="AI52" i="16"/>
  <c r="AI60" i="16"/>
  <c r="AI64" i="16"/>
  <c r="AI80" i="16"/>
  <c r="AI88" i="16"/>
  <c r="AI100" i="16"/>
  <c r="AI116" i="16"/>
  <c r="AI124" i="16"/>
  <c r="AI128" i="16"/>
  <c r="AI144" i="16"/>
  <c r="AI152" i="16"/>
  <c r="AI164" i="16"/>
  <c r="AI176" i="16"/>
  <c r="AI184" i="16"/>
  <c r="AI200" i="16"/>
  <c r="AI212" i="16"/>
  <c r="AI228" i="16"/>
  <c r="AI232" i="16"/>
  <c r="AI248" i="16"/>
  <c r="AI256" i="16"/>
  <c r="AI264" i="16"/>
  <c r="AI272" i="16"/>
  <c r="AI292" i="16"/>
  <c r="AI300" i="16"/>
  <c r="AI304" i="16"/>
  <c r="AI324" i="16"/>
  <c r="AI332" i="16"/>
  <c r="AI344" i="16"/>
  <c r="AI8" i="16"/>
  <c r="AI40" i="16"/>
  <c r="AI72" i="16"/>
  <c r="AI104" i="16"/>
  <c r="AI136" i="16"/>
  <c r="AI168" i="16"/>
  <c r="AI192" i="16"/>
  <c r="AI216" i="16"/>
  <c r="AI240" i="16"/>
  <c r="AI276" i="16"/>
  <c r="AI312" i="16"/>
  <c r="AI352" i="16"/>
  <c r="AI364" i="16"/>
  <c r="AI376" i="16"/>
  <c r="AI392" i="16"/>
  <c r="AI404" i="16"/>
  <c r="AI416" i="16"/>
  <c r="AI424" i="16"/>
  <c r="AI432" i="16"/>
  <c r="AI444" i="16"/>
  <c r="AI460" i="16"/>
  <c r="AI472" i="16"/>
  <c r="AI488" i="16"/>
  <c r="AI500" i="16"/>
  <c r="AI512" i="16"/>
  <c r="AI524" i="16"/>
  <c r="AI536" i="16"/>
  <c r="AI548" i="16"/>
  <c r="AI560" i="16"/>
  <c r="AI572" i="16"/>
  <c r="AI584" i="16"/>
  <c r="AI596" i="16"/>
  <c r="AI608" i="16"/>
  <c r="AI620" i="16"/>
  <c r="AI632" i="16"/>
  <c r="AI648" i="16"/>
  <c r="AI664" i="16"/>
  <c r="AI676" i="16"/>
  <c r="AI688" i="16"/>
  <c r="AI692" i="16"/>
  <c r="AI704" i="16"/>
  <c r="AI708" i="16"/>
  <c r="AI712" i="16"/>
  <c r="AI716" i="16"/>
  <c r="AI720" i="16"/>
  <c r="AI724" i="16"/>
  <c r="AI728" i="16"/>
  <c r="AI732" i="16"/>
  <c r="AI736" i="16"/>
  <c r="AI740" i="16"/>
  <c r="AI744" i="16"/>
  <c r="AI748" i="16"/>
  <c r="AI752" i="16"/>
  <c r="AI25" i="16"/>
  <c r="AI53" i="16"/>
  <c r="AI81" i="16"/>
  <c r="AI109" i="16"/>
  <c r="AI137" i="16"/>
  <c r="AI165" i="16"/>
  <c r="AI189" i="16"/>
  <c r="AI205" i="16"/>
  <c r="AI217" i="16"/>
  <c r="AI229" i="16"/>
  <c r="AI233" i="16"/>
  <c r="AI237" i="16"/>
  <c r="AI241" i="16"/>
  <c r="AI245" i="16"/>
  <c r="AI249" i="16"/>
  <c r="AI253" i="16"/>
  <c r="AI257" i="16"/>
  <c r="AI261" i="16"/>
  <c r="AI265" i="16"/>
  <c r="AI269" i="16"/>
  <c r="AI273" i="16"/>
  <c r="AI277" i="16"/>
  <c r="AI281" i="16"/>
  <c r="AI285" i="16"/>
  <c r="AI289" i="16"/>
  <c r="AI293" i="16"/>
  <c r="AI297" i="16"/>
  <c r="AI301" i="16"/>
  <c r="AI305" i="16"/>
  <c r="AI309" i="16"/>
  <c r="AI313" i="16"/>
  <c r="AI317" i="16"/>
  <c r="AI321" i="16"/>
  <c r="AI325" i="16"/>
  <c r="AI329" i="16"/>
  <c r="AI333" i="16"/>
  <c r="AI337" i="16"/>
  <c r="AI341" i="16"/>
  <c r="AI345" i="16"/>
  <c r="AI349" i="16"/>
  <c r="AI353" i="16"/>
  <c r="AI357" i="16"/>
  <c r="AI361" i="16"/>
  <c r="AI365" i="16"/>
  <c r="AI369" i="16"/>
  <c r="AI373" i="16"/>
  <c r="AI377" i="16"/>
  <c r="AI381" i="16"/>
  <c r="AI385" i="16"/>
  <c r="AI389" i="16"/>
  <c r="AI393" i="16"/>
  <c r="AI397" i="16"/>
  <c r="AI401" i="16"/>
  <c r="AI405" i="16"/>
  <c r="AI409" i="16"/>
  <c r="AI413" i="16"/>
  <c r="AI417" i="16"/>
  <c r="AI421" i="16"/>
  <c r="AI425" i="16"/>
  <c r="AI429" i="16"/>
  <c r="AI433" i="16"/>
  <c r="AI437" i="16"/>
  <c r="AI441" i="16"/>
  <c r="AI445" i="16"/>
  <c r="AI449" i="16"/>
  <c r="AI453" i="16"/>
  <c r="AI457" i="16"/>
  <c r="AI461" i="16"/>
  <c r="AI465" i="16"/>
  <c r="AI469" i="16"/>
  <c r="AI473" i="16"/>
  <c r="AI477" i="16"/>
  <c r="AI481" i="16"/>
  <c r="AI485" i="16"/>
  <c r="AI489" i="16"/>
  <c r="AI493" i="16"/>
  <c r="AI497" i="16"/>
  <c r="AI501" i="16"/>
  <c r="AI505" i="16"/>
  <c r="AI509" i="16"/>
  <c r="AI513" i="16"/>
  <c r="AI517" i="16"/>
  <c r="AI521" i="16"/>
  <c r="AI525" i="16"/>
  <c r="AI529" i="16"/>
  <c r="AI533" i="16"/>
  <c r="AI537" i="16"/>
  <c r="AI541" i="16"/>
  <c r="AI545" i="16"/>
  <c r="AI549" i="16"/>
  <c r="AI553" i="16"/>
  <c r="AI557" i="16"/>
  <c r="AI561" i="16"/>
  <c r="AI565" i="16"/>
  <c r="AI569" i="16"/>
  <c r="AI573" i="16"/>
  <c r="AI577" i="16"/>
  <c r="AI581" i="16"/>
  <c r="AI585" i="16"/>
  <c r="AI589" i="16"/>
  <c r="AI593" i="16"/>
  <c r="AI597" i="16"/>
  <c r="AI601" i="16"/>
  <c r="AI605" i="16"/>
  <c r="AI609" i="16"/>
  <c r="AI613" i="16"/>
  <c r="AI617" i="16"/>
  <c r="AI621" i="16"/>
  <c r="AI625" i="16"/>
  <c r="AI629" i="16"/>
  <c r="AI633" i="16"/>
  <c r="AI637" i="16"/>
  <c r="AI641" i="16"/>
  <c r="AI645" i="16"/>
  <c r="AI649" i="16"/>
  <c r="AI653" i="16"/>
  <c r="AI657" i="16"/>
  <c r="AI661" i="16"/>
  <c r="AI665" i="16"/>
  <c r="AI669" i="16"/>
  <c r="AI673" i="16"/>
  <c r="AI677" i="16"/>
  <c r="AI681" i="16"/>
  <c r="AI685" i="16"/>
  <c r="AI689" i="16"/>
  <c r="AI693" i="16"/>
  <c r="AI697" i="16"/>
  <c r="AI701" i="16"/>
  <c r="AI705" i="16"/>
  <c r="AI709" i="16"/>
  <c r="AI713" i="16"/>
  <c r="AI717" i="16"/>
  <c r="AI721" i="16"/>
  <c r="AI725" i="16"/>
  <c r="AI729" i="16"/>
  <c r="AI733" i="16"/>
  <c r="AI737" i="16"/>
  <c r="AI741" i="16"/>
  <c r="AI745" i="16"/>
  <c r="AI749" i="16"/>
  <c r="AI753" i="16"/>
  <c r="AI757" i="16"/>
  <c r="AI761" i="16"/>
  <c r="AI12" i="16"/>
  <c r="AI44" i="16"/>
  <c r="AI76" i="16"/>
  <c r="AI108" i="16"/>
  <c r="AI140" i="16"/>
  <c r="AI172" i="16"/>
  <c r="AI196" i="16"/>
  <c r="AI220" i="16"/>
  <c r="AI252" i="16"/>
  <c r="AI284" i="16"/>
  <c r="AI316" i="16"/>
  <c r="AI348" i="16"/>
  <c r="AI360" i="16"/>
  <c r="AI372" i="16"/>
  <c r="AI388" i="16"/>
  <c r="AI400" i="16"/>
  <c r="AI412" i="16"/>
  <c r="AI428" i="16"/>
  <c r="AI440" i="16"/>
  <c r="AI448" i="16"/>
  <c r="AI456" i="16"/>
  <c r="AI468" i="16"/>
  <c r="AI480" i="16"/>
  <c r="AI492" i="16"/>
  <c r="AI504" i="16"/>
  <c r="AI516" i="16"/>
  <c r="AI528" i="16"/>
  <c r="AI540" i="16"/>
  <c r="AI556" i="16"/>
  <c r="AI568" i="16"/>
  <c r="AI576" i="16"/>
  <c r="AI588" i="16"/>
  <c r="AI600" i="16"/>
  <c r="AI612" i="16"/>
  <c r="AI624" i="16"/>
  <c r="AI636" i="16"/>
  <c r="AI644" i="16"/>
  <c r="AI656" i="16"/>
  <c r="AI668" i="16"/>
  <c r="AI680" i="16"/>
  <c r="AI700" i="16"/>
  <c r="AI756" i="16"/>
  <c r="AI6" i="16"/>
  <c r="AI13" i="16"/>
  <c r="AI21" i="16"/>
  <c r="AI33" i="16"/>
  <c r="AI41" i="16"/>
  <c r="AI49" i="16"/>
  <c r="AI61" i="16"/>
  <c r="AI69" i="16"/>
  <c r="AI77" i="16"/>
  <c r="AI89" i="16"/>
  <c r="AI97" i="16"/>
  <c r="AI105" i="16"/>
  <c r="AI117" i="16"/>
  <c r="AI125" i="16"/>
  <c r="AI133" i="16"/>
  <c r="AI141" i="16"/>
  <c r="AI149" i="16"/>
  <c r="AI157" i="16"/>
  <c r="AI169" i="16"/>
  <c r="AI181" i="16"/>
  <c r="AI193" i="16"/>
  <c r="AI197" i="16"/>
  <c r="AI213" i="16"/>
  <c r="AI225" i="16"/>
  <c r="AI10" i="16"/>
  <c r="AI18" i="16"/>
  <c r="AI26" i="16"/>
  <c r="AI34" i="16"/>
  <c r="AI42" i="16"/>
  <c r="AI50" i="16"/>
  <c r="AI58" i="16"/>
  <c r="AI66" i="16"/>
  <c r="AI74" i="16"/>
  <c r="AI82" i="16"/>
  <c r="AI90" i="16"/>
  <c r="AI98" i="16"/>
  <c r="AI106" i="16"/>
  <c r="AI114" i="16"/>
  <c r="AI118" i="16"/>
  <c r="AI122" i="16"/>
  <c r="AI126" i="16"/>
  <c r="AI130" i="16"/>
  <c r="AI134" i="16"/>
  <c r="AI138" i="16"/>
  <c r="AI142" i="16"/>
  <c r="AI146" i="16"/>
  <c r="AI150" i="16"/>
  <c r="AI154" i="16"/>
  <c r="AI158" i="16"/>
  <c r="AI162" i="16"/>
  <c r="AI166" i="16"/>
  <c r="AI170" i="16"/>
  <c r="AI174" i="16"/>
  <c r="AI178" i="16"/>
  <c r="AI182" i="16"/>
  <c r="AI186" i="16"/>
  <c r="AI190" i="16"/>
  <c r="AI194" i="16"/>
  <c r="AI198" i="16"/>
  <c r="AI202" i="16"/>
  <c r="AI206" i="16"/>
  <c r="AI210" i="16"/>
  <c r="AI214" i="16"/>
  <c r="AI218" i="16"/>
  <c r="AI222" i="16"/>
  <c r="AI226" i="16"/>
  <c r="AI230" i="16"/>
  <c r="AI234" i="16"/>
  <c r="AI238" i="16"/>
  <c r="AI242" i="16"/>
  <c r="AI246" i="16"/>
  <c r="AI250" i="16"/>
  <c r="AI254" i="16"/>
  <c r="AI258" i="16"/>
  <c r="AI262" i="16"/>
  <c r="AI266" i="16"/>
  <c r="AI270" i="16"/>
  <c r="AI274" i="16"/>
  <c r="AI278" i="16"/>
  <c r="AI282" i="16"/>
  <c r="AI286" i="16"/>
  <c r="AI290" i="16"/>
  <c r="AI294" i="16"/>
  <c r="AI298" i="16"/>
  <c r="AI302" i="16"/>
  <c r="AI306" i="16"/>
  <c r="AI310" i="16"/>
  <c r="AI314" i="16"/>
  <c r="AI318" i="16"/>
  <c r="AI322" i="16"/>
  <c r="AI326" i="16"/>
  <c r="AI330" i="16"/>
  <c r="AI334" i="16"/>
  <c r="AI338" i="16"/>
  <c r="AI342" i="16"/>
  <c r="AI346" i="16"/>
  <c r="AI350" i="16"/>
  <c r="AI354" i="16"/>
  <c r="AI358" i="16"/>
  <c r="AI362" i="16"/>
  <c r="AI366" i="16"/>
  <c r="AI370" i="16"/>
  <c r="AI374" i="16"/>
  <c r="AI378" i="16"/>
  <c r="AI382" i="16"/>
  <c r="AI386" i="16"/>
  <c r="AI390" i="16"/>
  <c r="AI394" i="16"/>
  <c r="AI398" i="16"/>
  <c r="AI402" i="16"/>
  <c r="AI406" i="16"/>
  <c r="AI410" i="16"/>
  <c r="AI414" i="16"/>
  <c r="AI418" i="16"/>
  <c r="AI422" i="16"/>
  <c r="AI426" i="16"/>
  <c r="AI430" i="16"/>
  <c r="AI434" i="16"/>
  <c r="AI438" i="16"/>
  <c r="AI442" i="16"/>
  <c r="AI446" i="16"/>
  <c r="AI450" i="16"/>
  <c r="AI454" i="16"/>
  <c r="AI458" i="16"/>
  <c r="AI462" i="16"/>
  <c r="AI466" i="16"/>
  <c r="AI470" i="16"/>
  <c r="AI474" i="16"/>
  <c r="AI478" i="16"/>
  <c r="AI482" i="16"/>
  <c r="AI486" i="16"/>
  <c r="AI490" i="16"/>
  <c r="AI494" i="16"/>
  <c r="AI498" i="16"/>
  <c r="AI502" i="16"/>
  <c r="AI506" i="16"/>
  <c r="AI510" i="16"/>
  <c r="AI514" i="16"/>
  <c r="AI518" i="16"/>
  <c r="AI522" i="16"/>
  <c r="AI526" i="16"/>
  <c r="AI530" i="16"/>
  <c r="AI534" i="16"/>
  <c r="AI538" i="16"/>
  <c r="AI542" i="16"/>
  <c r="AI546" i="16"/>
  <c r="AI550" i="16"/>
  <c r="AI554" i="16"/>
  <c r="AI558" i="16"/>
  <c r="AI562" i="16"/>
  <c r="AI566" i="16"/>
  <c r="AI570" i="16"/>
  <c r="AI574" i="16"/>
  <c r="AI578" i="16"/>
  <c r="AI582" i="16"/>
  <c r="AI586" i="16"/>
  <c r="AI590" i="16"/>
  <c r="AI594" i="16"/>
  <c r="AI598" i="16"/>
  <c r="AI602" i="16"/>
  <c r="AI606" i="16"/>
  <c r="AI610" i="16"/>
  <c r="AI614" i="16"/>
  <c r="AI618" i="16"/>
  <c r="AI622" i="16"/>
  <c r="AI626" i="16"/>
  <c r="AI630" i="16"/>
  <c r="AI634" i="16"/>
  <c r="AI638" i="16"/>
  <c r="AI642" i="16"/>
  <c r="AI646" i="16"/>
  <c r="AI650" i="16"/>
  <c r="AI654" i="16"/>
  <c r="AI658" i="16"/>
  <c r="AI662" i="16"/>
  <c r="AI666" i="16"/>
  <c r="AI670" i="16"/>
  <c r="AI674" i="16"/>
  <c r="AI678" i="16"/>
  <c r="AI682" i="16"/>
  <c r="AI686" i="16"/>
  <c r="AI690" i="16"/>
  <c r="AI694" i="16"/>
  <c r="AI698" i="16"/>
  <c r="AI702" i="16"/>
  <c r="AI706" i="16"/>
  <c r="AI710" i="16"/>
  <c r="AI714" i="16"/>
  <c r="AI718" i="16"/>
  <c r="AI722" i="16"/>
  <c r="AI726" i="16"/>
  <c r="AI730" i="16"/>
  <c r="AI734" i="16"/>
  <c r="AI738" i="16"/>
  <c r="AI742" i="16"/>
  <c r="AI746" i="16"/>
  <c r="AI750" i="16"/>
  <c r="AI754" i="16"/>
  <c r="AI758" i="16"/>
  <c r="AI20" i="16"/>
  <c r="AI28" i="16"/>
  <c r="AI32" i="16"/>
  <c r="AI48" i="16"/>
  <c r="AI56" i="16"/>
  <c r="AI68" i="16"/>
  <c r="AI84" i="16"/>
  <c r="AI92" i="16"/>
  <c r="AI96" i="16"/>
  <c r="AI112" i="16"/>
  <c r="AI120" i="16"/>
  <c r="AI132" i="16"/>
  <c r="AI148" i="16"/>
  <c r="AI156" i="16"/>
  <c r="AI160" i="16"/>
  <c r="AI180" i="16"/>
  <c r="AI188" i="16"/>
  <c r="AI204" i="16"/>
  <c r="AI208" i="16"/>
  <c r="AI224" i="16"/>
  <c r="AI236" i="16"/>
  <c r="AI244" i="16"/>
  <c r="AI260" i="16"/>
  <c r="AI268" i="16"/>
  <c r="AI280" i="16"/>
  <c r="AI288" i="16"/>
  <c r="AI296" i="16"/>
  <c r="AI308" i="16"/>
  <c r="AI320" i="16"/>
  <c r="AI328" i="16"/>
  <c r="AI336" i="16"/>
  <c r="AI340" i="16"/>
  <c r="AI356" i="16"/>
  <c r="AI368" i="16"/>
  <c r="AI380" i="16"/>
  <c r="AI384" i="16"/>
  <c r="AI396" i="16"/>
  <c r="AI408" i="16"/>
  <c r="AI420" i="16"/>
  <c r="AI436" i="16"/>
  <c r="AI452" i="16"/>
  <c r="AI464" i="16"/>
  <c r="AI476" i="16"/>
  <c r="AI484" i="16"/>
  <c r="AI496" i="16"/>
  <c r="AI508" i="16"/>
  <c r="AI520" i="16"/>
  <c r="AI532" i="16"/>
  <c r="AI544" i="16"/>
  <c r="AI552" i="16"/>
  <c r="AI564" i="16"/>
  <c r="AI580" i="16"/>
  <c r="AI592" i="16"/>
  <c r="AI604" i="16"/>
  <c r="AI616" i="16"/>
  <c r="AI628" i="16"/>
  <c r="AI640" i="16"/>
  <c r="AI652" i="16"/>
  <c r="AI660" i="16"/>
  <c r="AI672" i="16"/>
  <c r="AI684" i="16"/>
  <c r="AI696" i="16"/>
  <c r="AI760" i="16"/>
  <c r="AI9" i="16"/>
  <c r="AI17" i="16"/>
  <c r="AI29" i="16"/>
  <c r="AI37" i="16"/>
  <c r="AI45" i="16"/>
  <c r="AI57" i="16"/>
  <c r="AI65" i="16"/>
  <c r="AI73" i="16"/>
  <c r="AI85" i="16"/>
  <c r="AI93" i="16"/>
  <c r="AI101" i="16"/>
  <c r="AI113" i="16"/>
  <c r="AI121" i="16"/>
  <c r="AI129" i="16"/>
  <c r="AI145" i="16"/>
  <c r="AI153" i="16"/>
  <c r="AI161" i="16"/>
  <c r="AI173" i="16"/>
  <c r="AI177" i="16"/>
  <c r="AI185" i="16"/>
  <c r="AI201" i="16"/>
  <c r="AI209" i="16"/>
  <c r="AI221" i="16"/>
  <c r="AI7" i="16"/>
  <c r="AI14" i="16"/>
  <c r="AI22" i="16"/>
  <c r="AI30" i="16"/>
  <c r="AI38" i="16"/>
  <c r="AI46" i="16"/>
  <c r="AI54" i="16"/>
  <c r="AI62" i="16"/>
  <c r="AI70" i="16"/>
  <c r="AI78" i="16"/>
  <c r="AI86" i="16"/>
  <c r="AI94" i="16"/>
  <c r="AI102" i="16"/>
  <c r="AI110" i="16"/>
  <c r="AI11" i="16"/>
  <c r="AI15" i="16"/>
  <c r="AI19" i="16"/>
  <c r="AI23" i="16"/>
  <c r="AI27" i="16"/>
  <c r="AI31" i="16"/>
  <c r="AI35" i="16"/>
  <c r="AI39" i="16"/>
  <c r="AI43" i="16"/>
  <c r="AI47" i="16"/>
  <c r="AI51" i="16"/>
  <c r="AI55" i="16"/>
  <c r="AI59" i="16"/>
  <c r="AI63" i="16"/>
  <c r="AI67" i="16"/>
  <c r="AI71" i="16"/>
  <c r="AI75" i="16"/>
  <c r="AI79" i="16"/>
  <c r="AI83" i="16"/>
  <c r="AI87" i="16"/>
  <c r="AI91" i="16"/>
  <c r="AI95" i="16"/>
  <c r="AI99" i="16"/>
  <c r="AI103" i="16"/>
  <c r="AI107" i="16"/>
  <c r="AI111" i="16"/>
  <c r="AI115" i="16"/>
  <c r="AI119" i="16"/>
  <c r="AI123" i="16"/>
  <c r="AI127" i="16"/>
  <c r="AI131" i="16"/>
  <c r="AI135" i="16"/>
  <c r="AI139" i="16"/>
  <c r="AI143" i="16"/>
  <c r="AI147" i="16"/>
  <c r="AI151" i="16"/>
  <c r="AI155" i="16"/>
  <c r="AI159" i="16"/>
  <c r="AI163" i="16"/>
  <c r="AI167" i="16"/>
  <c r="AI171" i="16"/>
  <c r="AI175" i="16"/>
  <c r="AI179" i="16"/>
  <c r="AI183" i="16"/>
  <c r="AI187" i="16"/>
  <c r="AI191" i="16"/>
  <c r="AI195" i="16"/>
  <c r="AI199" i="16"/>
  <c r="AI203" i="16"/>
  <c r="AI207" i="16"/>
  <c r="AI211" i="16"/>
  <c r="AI215" i="16"/>
  <c r="AI219" i="16"/>
  <c r="AI223" i="16"/>
  <c r="AI227" i="16"/>
  <c r="AI231" i="16"/>
  <c r="AI235" i="16"/>
  <c r="AI239" i="16"/>
  <c r="AI243" i="16"/>
  <c r="AI247" i="16"/>
  <c r="AI251" i="16"/>
  <c r="AI255" i="16"/>
  <c r="AI259" i="16"/>
  <c r="AI263" i="16"/>
  <c r="AI267" i="16"/>
  <c r="AI271" i="16"/>
  <c r="AI275" i="16"/>
  <c r="AI279" i="16"/>
  <c r="AI283" i="16"/>
  <c r="AI287" i="16"/>
  <c r="AI291" i="16"/>
  <c r="AI295" i="16"/>
  <c r="AI299" i="16"/>
  <c r="AI303" i="16"/>
  <c r="AI307" i="16"/>
  <c r="AI311" i="16"/>
  <c r="AI315" i="16"/>
  <c r="AI319" i="16"/>
  <c r="AI323" i="16"/>
  <c r="AI327" i="16"/>
  <c r="AI331" i="16"/>
  <c r="AI335" i="16"/>
  <c r="AI339" i="16"/>
  <c r="AI343" i="16"/>
  <c r="AI347" i="16"/>
  <c r="AI351" i="16"/>
  <c r="AI355" i="16"/>
  <c r="AI359" i="16"/>
  <c r="AI363" i="16"/>
  <c r="AI367" i="16"/>
  <c r="AI371" i="16"/>
  <c r="AI375" i="16"/>
  <c r="AI379" i="16"/>
  <c r="AI383" i="16"/>
  <c r="AI387" i="16"/>
  <c r="AI391" i="16"/>
  <c r="AI395" i="16"/>
  <c r="AI399" i="16"/>
  <c r="AI403" i="16"/>
  <c r="AI407" i="16"/>
  <c r="AI411" i="16"/>
  <c r="AI415" i="16"/>
  <c r="AI419" i="16"/>
  <c r="AI423" i="16"/>
  <c r="AI427" i="16"/>
  <c r="AI431" i="16"/>
  <c r="AI435" i="16"/>
  <c r="AI439" i="16"/>
  <c r="AI443" i="16"/>
  <c r="AI447" i="16"/>
  <c r="AI451" i="16"/>
  <c r="AI455" i="16"/>
  <c r="AI459" i="16"/>
  <c r="AI463" i="16"/>
  <c r="AI467" i="16"/>
  <c r="AI471" i="16"/>
  <c r="AI475" i="16"/>
  <c r="AI479" i="16"/>
  <c r="AI483" i="16"/>
  <c r="AI487" i="16"/>
  <c r="AI491" i="16"/>
  <c r="AI495" i="16"/>
  <c r="AI499" i="16"/>
  <c r="AI503" i="16"/>
  <c r="AI507" i="16"/>
  <c r="AI511" i="16"/>
  <c r="AI515" i="16"/>
  <c r="AI519" i="16"/>
  <c r="AI523" i="16"/>
  <c r="AI527" i="16"/>
  <c r="AI531" i="16"/>
  <c r="AI535" i="16"/>
  <c r="AI539" i="16"/>
  <c r="AI543" i="16"/>
  <c r="AI547" i="16"/>
  <c r="AI551" i="16"/>
  <c r="AI555" i="16"/>
  <c r="AI559" i="16"/>
  <c r="AI563" i="16"/>
  <c r="AI567" i="16"/>
  <c r="AI571" i="16"/>
  <c r="AI575" i="16"/>
  <c r="AI579" i="16"/>
  <c r="AI583" i="16"/>
  <c r="AI587" i="16"/>
  <c r="AI591" i="16"/>
  <c r="AI595" i="16"/>
  <c r="AI599" i="16"/>
  <c r="AI603" i="16"/>
  <c r="AI607" i="16"/>
  <c r="AI611" i="16"/>
  <c r="AI615" i="16"/>
  <c r="AI619" i="16"/>
  <c r="AI623" i="16"/>
  <c r="AI627" i="16"/>
  <c r="AI631" i="16"/>
  <c r="AI635" i="16"/>
  <c r="AI639" i="16"/>
  <c r="AI643" i="16"/>
  <c r="AI647" i="16"/>
  <c r="AI651" i="16"/>
  <c r="AI655" i="16"/>
  <c r="AI659" i="16"/>
  <c r="AI663" i="16"/>
  <c r="AI667" i="16"/>
  <c r="AI671" i="16"/>
  <c r="AI675" i="16"/>
  <c r="AI679" i="16"/>
  <c r="AI683" i="16"/>
  <c r="AI687" i="16"/>
  <c r="AI691" i="16"/>
  <c r="AI695" i="16"/>
  <c r="AI699" i="16"/>
  <c r="AI703" i="16"/>
  <c r="AI707" i="16"/>
  <c r="AI711" i="16"/>
  <c r="AI715" i="16"/>
  <c r="AI719" i="16"/>
  <c r="AI723" i="16"/>
  <c r="AI727" i="16"/>
  <c r="AI731" i="16"/>
  <c r="AI735" i="16"/>
  <c r="AI739" i="16"/>
  <c r="AI743" i="16"/>
  <c r="AI747" i="16"/>
  <c r="AI751" i="16"/>
  <c r="AI755" i="16"/>
  <c r="AI759" i="16"/>
  <c r="B25" i="11"/>
  <c r="B25" i="16"/>
  <c r="G12" i="17"/>
  <c r="CD727" i="16" l="1"/>
  <c r="CR727" i="16" s="1"/>
  <c r="CX727" i="16" s="1"/>
  <c r="DA727" i="16" s="1"/>
  <c r="DC727" i="16" s="1"/>
  <c r="AU727" i="16"/>
  <c r="CD695" i="16"/>
  <c r="CR695" i="16" s="1"/>
  <c r="CX695" i="16" s="1"/>
  <c r="DA695" i="16" s="1"/>
  <c r="DC695" i="16" s="1"/>
  <c r="AU695" i="16"/>
  <c r="CD663" i="16"/>
  <c r="CR663" i="16" s="1"/>
  <c r="CX663" i="16" s="1"/>
  <c r="DA663" i="16" s="1"/>
  <c r="DC663" i="16" s="1"/>
  <c r="AU663" i="16"/>
  <c r="CD631" i="16"/>
  <c r="CR631" i="16" s="1"/>
  <c r="CX631" i="16" s="1"/>
  <c r="DA631" i="16" s="1"/>
  <c r="DC631" i="16" s="1"/>
  <c r="AU631" i="16"/>
  <c r="CD599" i="16"/>
  <c r="CR599" i="16" s="1"/>
  <c r="CX599" i="16" s="1"/>
  <c r="DA599" i="16" s="1"/>
  <c r="DC599" i="16" s="1"/>
  <c r="AU599" i="16"/>
  <c r="CD583" i="16"/>
  <c r="CR583" i="16" s="1"/>
  <c r="CX583" i="16" s="1"/>
  <c r="DA583" i="16" s="1"/>
  <c r="DC583" i="16" s="1"/>
  <c r="AU583" i="16"/>
  <c r="CD551" i="16"/>
  <c r="CR551" i="16" s="1"/>
  <c r="CX551" i="16" s="1"/>
  <c r="DA551" i="16" s="1"/>
  <c r="DC551" i="16" s="1"/>
  <c r="AU551" i="16"/>
  <c r="CD535" i="16"/>
  <c r="CR535" i="16" s="1"/>
  <c r="CX535" i="16" s="1"/>
  <c r="DA535" i="16" s="1"/>
  <c r="DC535" i="16" s="1"/>
  <c r="AU535" i="16"/>
  <c r="CD519" i="16"/>
  <c r="CR519" i="16" s="1"/>
  <c r="CX519" i="16" s="1"/>
  <c r="DA519" i="16" s="1"/>
  <c r="DC519" i="16" s="1"/>
  <c r="AU519" i="16"/>
  <c r="CD503" i="16"/>
  <c r="CR503" i="16" s="1"/>
  <c r="CX503" i="16" s="1"/>
  <c r="DA503" i="16" s="1"/>
  <c r="DC503" i="16" s="1"/>
  <c r="AU503" i="16"/>
  <c r="CD487" i="16"/>
  <c r="CR487" i="16" s="1"/>
  <c r="CX487" i="16" s="1"/>
  <c r="DA487" i="16" s="1"/>
  <c r="DC487" i="16" s="1"/>
  <c r="AU487" i="16"/>
  <c r="CD479" i="16"/>
  <c r="CR479" i="16" s="1"/>
  <c r="CX479" i="16" s="1"/>
  <c r="DA479" i="16" s="1"/>
  <c r="DC479" i="16" s="1"/>
  <c r="AU479" i="16"/>
  <c r="CD463" i="16"/>
  <c r="CR463" i="16" s="1"/>
  <c r="CX463" i="16" s="1"/>
  <c r="DA463" i="16" s="1"/>
  <c r="DC463" i="16" s="1"/>
  <c r="AU463" i="16"/>
  <c r="CD447" i="16"/>
  <c r="CR447" i="16" s="1"/>
  <c r="CX447" i="16" s="1"/>
  <c r="DA447" i="16" s="1"/>
  <c r="DC447" i="16" s="1"/>
  <c r="AU447" i="16"/>
  <c r="CD431" i="16"/>
  <c r="CR431" i="16" s="1"/>
  <c r="CX431" i="16" s="1"/>
  <c r="DA431" i="16" s="1"/>
  <c r="DC431" i="16" s="1"/>
  <c r="AU431" i="16"/>
  <c r="CD415" i="16"/>
  <c r="CR415" i="16" s="1"/>
  <c r="CX415" i="16" s="1"/>
  <c r="DA415" i="16" s="1"/>
  <c r="DC415" i="16" s="1"/>
  <c r="AU415" i="16"/>
  <c r="CD399" i="16"/>
  <c r="CR399" i="16" s="1"/>
  <c r="CX399" i="16" s="1"/>
  <c r="DA399" i="16" s="1"/>
  <c r="DC399" i="16" s="1"/>
  <c r="AU399" i="16"/>
  <c r="CD383" i="16"/>
  <c r="CR383" i="16" s="1"/>
  <c r="CX383" i="16" s="1"/>
  <c r="DA383" i="16" s="1"/>
  <c r="DC383" i="16" s="1"/>
  <c r="AU383" i="16"/>
  <c r="CD367" i="16"/>
  <c r="CR367" i="16" s="1"/>
  <c r="CX367" i="16" s="1"/>
  <c r="DA367" i="16" s="1"/>
  <c r="DC367" i="16" s="1"/>
  <c r="AU367" i="16"/>
  <c r="CD351" i="16"/>
  <c r="CR351" i="16" s="1"/>
  <c r="CX351" i="16" s="1"/>
  <c r="DA351" i="16" s="1"/>
  <c r="DC351" i="16" s="1"/>
  <c r="AU351" i="16"/>
  <c r="CD335" i="16"/>
  <c r="CR335" i="16" s="1"/>
  <c r="CX335" i="16" s="1"/>
  <c r="DA335" i="16" s="1"/>
  <c r="DC335" i="16" s="1"/>
  <c r="AU335" i="16"/>
  <c r="CD319" i="16"/>
  <c r="CR319" i="16" s="1"/>
  <c r="CX319" i="16" s="1"/>
  <c r="DA319" i="16" s="1"/>
  <c r="DC319" i="16" s="1"/>
  <c r="AU319" i="16"/>
  <c r="CD303" i="16"/>
  <c r="CR303" i="16" s="1"/>
  <c r="CX303" i="16" s="1"/>
  <c r="DA303" i="16" s="1"/>
  <c r="DC303" i="16" s="1"/>
  <c r="AU303" i="16"/>
  <c r="CD287" i="16"/>
  <c r="CR287" i="16" s="1"/>
  <c r="CX287" i="16" s="1"/>
  <c r="DA287" i="16" s="1"/>
  <c r="DC287" i="16" s="1"/>
  <c r="AU287" i="16"/>
  <c r="CD271" i="16"/>
  <c r="CR271" i="16" s="1"/>
  <c r="CX271" i="16" s="1"/>
  <c r="DA271" i="16" s="1"/>
  <c r="DC271" i="16" s="1"/>
  <c r="AU271" i="16"/>
  <c r="CD255" i="16"/>
  <c r="CR255" i="16" s="1"/>
  <c r="CX255" i="16" s="1"/>
  <c r="DA255" i="16" s="1"/>
  <c r="DC255" i="16" s="1"/>
  <c r="AU255" i="16"/>
  <c r="CD239" i="16"/>
  <c r="CR239" i="16" s="1"/>
  <c r="CX239" i="16" s="1"/>
  <c r="DA239" i="16" s="1"/>
  <c r="DC239" i="16" s="1"/>
  <c r="AU239" i="16"/>
  <c r="CD223" i="16"/>
  <c r="CR223" i="16" s="1"/>
  <c r="CX223" i="16" s="1"/>
  <c r="DA223" i="16" s="1"/>
  <c r="DC223" i="16" s="1"/>
  <c r="AU223" i="16"/>
  <c r="CD207" i="16"/>
  <c r="CR207" i="16" s="1"/>
  <c r="CX207" i="16" s="1"/>
  <c r="DA207" i="16" s="1"/>
  <c r="DC207" i="16" s="1"/>
  <c r="AU207" i="16"/>
  <c r="CD191" i="16"/>
  <c r="CR191" i="16" s="1"/>
  <c r="CX191" i="16" s="1"/>
  <c r="DA191" i="16" s="1"/>
  <c r="DC191" i="16" s="1"/>
  <c r="AU191" i="16"/>
  <c r="CD175" i="16"/>
  <c r="CR175" i="16" s="1"/>
  <c r="CX175" i="16" s="1"/>
  <c r="DA175" i="16" s="1"/>
  <c r="DC175" i="16" s="1"/>
  <c r="AU175" i="16"/>
  <c r="CD159" i="16"/>
  <c r="CR159" i="16" s="1"/>
  <c r="CX159" i="16" s="1"/>
  <c r="DA159" i="16" s="1"/>
  <c r="DC159" i="16" s="1"/>
  <c r="AU159" i="16"/>
  <c r="CD143" i="16"/>
  <c r="CR143" i="16" s="1"/>
  <c r="CX143" i="16" s="1"/>
  <c r="DA143" i="16" s="1"/>
  <c r="DC143" i="16" s="1"/>
  <c r="AU143" i="16"/>
  <c r="CD127" i="16"/>
  <c r="CR127" i="16" s="1"/>
  <c r="CX127" i="16" s="1"/>
  <c r="DA127" i="16" s="1"/>
  <c r="DC127" i="16" s="1"/>
  <c r="AU127" i="16"/>
  <c r="CD111" i="16"/>
  <c r="CR111" i="16" s="1"/>
  <c r="CX111" i="16" s="1"/>
  <c r="DA111" i="16" s="1"/>
  <c r="DC111" i="16" s="1"/>
  <c r="AU111" i="16"/>
  <c r="CD95" i="16"/>
  <c r="CR95" i="16" s="1"/>
  <c r="CX95" i="16" s="1"/>
  <c r="DA95" i="16" s="1"/>
  <c r="DC95" i="16" s="1"/>
  <c r="AU95" i="16"/>
  <c r="CD79" i="16"/>
  <c r="CR79" i="16" s="1"/>
  <c r="CX79" i="16" s="1"/>
  <c r="DA79" i="16" s="1"/>
  <c r="DC79" i="16" s="1"/>
  <c r="AU79" i="16"/>
  <c r="CD63" i="16"/>
  <c r="CR63" i="16" s="1"/>
  <c r="CX63" i="16" s="1"/>
  <c r="DA63" i="16" s="1"/>
  <c r="DC63" i="16" s="1"/>
  <c r="AU63" i="16"/>
  <c r="CD47" i="16"/>
  <c r="CR47" i="16" s="1"/>
  <c r="CX47" i="16" s="1"/>
  <c r="DA47" i="16" s="1"/>
  <c r="DC47" i="16" s="1"/>
  <c r="AU47" i="16"/>
  <c r="CD31" i="16"/>
  <c r="CR31" i="16" s="1"/>
  <c r="CX31" i="16" s="1"/>
  <c r="DA31" i="16" s="1"/>
  <c r="DC31" i="16" s="1"/>
  <c r="AU31" i="16"/>
  <c r="CD110" i="16"/>
  <c r="CR110" i="16" s="1"/>
  <c r="CX110" i="16" s="1"/>
  <c r="DA110" i="16" s="1"/>
  <c r="DC110" i="16" s="1"/>
  <c r="AU110" i="16"/>
  <c r="CD78" i="16"/>
  <c r="CR78" i="16" s="1"/>
  <c r="CX78" i="16" s="1"/>
  <c r="DA78" i="16" s="1"/>
  <c r="DC78" i="16" s="1"/>
  <c r="AU78" i="16"/>
  <c r="CD46" i="16"/>
  <c r="CR46" i="16" s="1"/>
  <c r="CX46" i="16" s="1"/>
  <c r="DA46" i="16" s="1"/>
  <c r="DC46" i="16" s="1"/>
  <c r="AU46" i="16"/>
  <c r="CD14" i="16"/>
  <c r="CR14" i="16" s="1"/>
  <c r="CX14" i="16" s="1"/>
  <c r="DA14" i="16" s="1"/>
  <c r="DC14" i="16" s="1"/>
  <c r="AU14" i="16"/>
  <c r="CD201" i="16"/>
  <c r="CR201" i="16" s="1"/>
  <c r="CX201" i="16" s="1"/>
  <c r="DA201" i="16" s="1"/>
  <c r="DC201" i="16" s="1"/>
  <c r="AU201" i="16"/>
  <c r="CD161" i="16"/>
  <c r="CR161" i="16" s="1"/>
  <c r="CX161" i="16" s="1"/>
  <c r="DA161" i="16" s="1"/>
  <c r="DC161" i="16" s="1"/>
  <c r="AU161" i="16"/>
  <c r="CD121" i="16"/>
  <c r="CR121" i="16" s="1"/>
  <c r="CX121" i="16" s="1"/>
  <c r="DA121" i="16" s="1"/>
  <c r="DC121" i="16" s="1"/>
  <c r="AU121" i="16"/>
  <c r="CD85" i="16"/>
  <c r="CR85" i="16" s="1"/>
  <c r="CX85" i="16" s="1"/>
  <c r="DA85" i="16" s="1"/>
  <c r="DC85" i="16" s="1"/>
  <c r="AU85" i="16"/>
  <c r="CD45" i="16"/>
  <c r="CR45" i="16" s="1"/>
  <c r="CX45" i="16" s="1"/>
  <c r="DA45" i="16" s="1"/>
  <c r="DC45" i="16" s="1"/>
  <c r="AU45" i="16"/>
  <c r="CD9" i="16"/>
  <c r="CR9" i="16" s="1"/>
  <c r="CX9" i="16" s="1"/>
  <c r="DA9" i="16" s="1"/>
  <c r="DC9" i="16" s="1"/>
  <c r="AU9" i="16"/>
  <c r="CD696" i="16"/>
  <c r="CR696" i="16" s="1"/>
  <c r="CX696" i="16" s="1"/>
  <c r="DA696" i="16" s="1"/>
  <c r="DC696" i="16" s="1"/>
  <c r="AU696" i="16"/>
  <c r="CD652" i="16"/>
  <c r="CR652" i="16" s="1"/>
  <c r="CX652" i="16" s="1"/>
  <c r="DA652" i="16" s="1"/>
  <c r="DC652" i="16" s="1"/>
  <c r="AU652" i="16"/>
  <c r="CD604" i="16"/>
  <c r="CR604" i="16" s="1"/>
  <c r="CX604" i="16" s="1"/>
  <c r="DA604" i="16" s="1"/>
  <c r="DC604" i="16" s="1"/>
  <c r="AU604" i="16"/>
  <c r="CD552" i="16"/>
  <c r="CR552" i="16" s="1"/>
  <c r="CX552" i="16" s="1"/>
  <c r="DA552" i="16" s="1"/>
  <c r="DC552" i="16" s="1"/>
  <c r="AU552" i="16"/>
  <c r="CD508" i="16"/>
  <c r="CR508" i="16" s="1"/>
  <c r="CX508" i="16" s="1"/>
  <c r="DA508" i="16" s="1"/>
  <c r="DC508" i="16" s="1"/>
  <c r="AU508" i="16"/>
  <c r="CD464" i="16"/>
  <c r="CR464" i="16" s="1"/>
  <c r="CX464" i="16" s="1"/>
  <c r="DA464" i="16" s="1"/>
  <c r="DC464" i="16" s="1"/>
  <c r="AU464" i="16"/>
  <c r="CD408" i="16"/>
  <c r="CR408" i="16" s="1"/>
  <c r="CX408" i="16" s="1"/>
  <c r="DA408" i="16" s="1"/>
  <c r="DC408" i="16" s="1"/>
  <c r="AU408" i="16"/>
  <c r="CD368" i="16"/>
  <c r="CR368" i="16" s="1"/>
  <c r="CX368" i="16" s="1"/>
  <c r="DA368" i="16" s="1"/>
  <c r="DC368" i="16" s="1"/>
  <c r="AU368" i="16"/>
  <c r="CD328" i="16"/>
  <c r="CR328" i="16" s="1"/>
  <c r="CX328" i="16" s="1"/>
  <c r="DA328" i="16" s="1"/>
  <c r="DC328" i="16" s="1"/>
  <c r="AU328" i="16"/>
  <c r="CD288" i="16"/>
  <c r="CR288" i="16" s="1"/>
  <c r="CX288" i="16" s="1"/>
  <c r="DA288" i="16" s="1"/>
  <c r="DC288" i="16" s="1"/>
  <c r="AU288" i="16"/>
  <c r="CD244" i="16"/>
  <c r="CR244" i="16" s="1"/>
  <c r="CX244" i="16" s="1"/>
  <c r="DA244" i="16" s="1"/>
  <c r="DC244" i="16" s="1"/>
  <c r="AU244" i="16"/>
  <c r="CD204" i="16"/>
  <c r="CR204" i="16" s="1"/>
  <c r="CX204" i="16" s="1"/>
  <c r="DA204" i="16" s="1"/>
  <c r="DC204" i="16" s="1"/>
  <c r="AU204" i="16"/>
  <c r="CD156" i="16"/>
  <c r="CR156" i="16" s="1"/>
  <c r="CX156" i="16" s="1"/>
  <c r="DA156" i="16" s="1"/>
  <c r="DC156" i="16" s="1"/>
  <c r="AU156" i="16"/>
  <c r="CD112" i="16"/>
  <c r="CR112" i="16" s="1"/>
  <c r="CX112" i="16" s="1"/>
  <c r="DA112" i="16" s="1"/>
  <c r="DC112" i="16" s="1"/>
  <c r="AU112" i="16"/>
  <c r="CD68" i="16"/>
  <c r="CR68" i="16" s="1"/>
  <c r="CX68" i="16" s="1"/>
  <c r="DA68" i="16" s="1"/>
  <c r="DC68" i="16" s="1"/>
  <c r="AU68" i="16"/>
  <c r="CD28" i="16"/>
  <c r="CR28" i="16" s="1"/>
  <c r="CX28" i="16" s="1"/>
  <c r="DA28" i="16" s="1"/>
  <c r="DC28" i="16" s="1"/>
  <c r="AU28" i="16"/>
  <c r="CD758" i="16"/>
  <c r="CR758" i="16" s="1"/>
  <c r="CX758" i="16" s="1"/>
  <c r="DA758" i="16" s="1"/>
  <c r="DC758" i="16" s="1"/>
  <c r="AU758" i="16"/>
  <c r="CD750" i="16"/>
  <c r="CR750" i="16" s="1"/>
  <c r="CX750" i="16" s="1"/>
  <c r="DA750" i="16" s="1"/>
  <c r="DC750" i="16" s="1"/>
  <c r="AU750" i="16"/>
  <c r="CD742" i="16"/>
  <c r="CR742" i="16" s="1"/>
  <c r="CX742" i="16" s="1"/>
  <c r="DA742" i="16" s="1"/>
  <c r="DC742" i="16" s="1"/>
  <c r="AU742" i="16"/>
  <c r="CD734" i="16"/>
  <c r="CR734" i="16" s="1"/>
  <c r="CX734" i="16" s="1"/>
  <c r="DA734" i="16" s="1"/>
  <c r="DC734" i="16" s="1"/>
  <c r="AU734" i="16"/>
  <c r="CD726" i="16"/>
  <c r="CR726" i="16" s="1"/>
  <c r="CX726" i="16" s="1"/>
  <c r="DA726" i="16" s="1"/>
  <c r="DC726" i="16" s="1"/>
  <c r="AU726" i="16"/>
  <c r="CD718" i="16"/>
  <c r="CR718" i="16" s="1"/>
  <c r="CX718" i="16" s="1"/>
  <c r="DA718" i="16" s="1"/>
  <c r="DC718" i="16" s="1"/>
  <c r="AU718" i="16"/>
  <c r="CD710" i="16"/>
  <c r="CR710" i="16" s="1"/>
  <c r="CX710" i="16" s="1"/>
  <c r="DA710" i="16" s="1"/>
  <c r="DC710" i="16" s="1"/>
  <c r="AU710" i="16"/>
  <c r="CD702" i="16"/>
  <c r="CR702" i="16" s="1"/>
  <c r="CX702" i="16" s="1"/>
  <c r="DA702" i="16" s="1"/>
  <c r="DC702" i="16" s="1"/>
  <c r="AU702" i="16"/>
  <c r="CD694" i="16"/>
  <c r="CR694" i="16" s="1"/>
  <c r="CX694" i="16" s="1"/>
  <c r="DA694" i="16" s="1"/>
  <c r="DC694" i="16" s="1"/>
  <c r="AU694" i="16"/>
  <c r="CD686" i="16"/>
  <c r="CR686" i="16" s="1"/>
  <c r="CX686" i="16" s="1"/>
  <c r="DA686" i="16" s="1"/>
  <c r="DC686" i="16" s="1"/>
  <c r="AU686" i="16"/>
  <c r="CD678" i="16"/>
  <c r="CR678" i="16" s="1"/>
  <c r="CX678" i="16" s="1"/>
  <c r="DA678" i="16" s="1"/>
  <c r="DC678" i="16" s="1"/>
  <c r="AU678" i="16"/>
  <c r="CD670" i="16"/>
  <c r="CR670" i="16" s="1"/>
  <c r="CX670" i="16" s="1"/>
  <c r="DA670" i="16" s="1"/>
  <c r="DC670" i="16" s="1"/>
  <c r="AU670" i="16"/>
  <c r="CD654" i="16"/>
  <c r="CR654" i="16" s="1"/>
  <c r="CX654" i="16" s="1"/>
  <c r="DA654" i="16" s="1"/>
  <c r="DC654" i="16" s="1"/>
  <c r="AU654" i="16"/>
  <c r="CD646" i="16"/>
  <c r="CR646" i="16" s="1"/>
  <c r="CX646" i="16" s="1"/>
  <c r="DA646" i="16" s="1"/>
  <c r="DC646" i="16" s="1"/>
  <c r="AU646" i="16"/>
  <c r="CD638" i="16"/>
  <c r="CR638" i="16" s="1"/>
  <c r="CX638" i="16" s="1"/>
  <c r="DA638" i="16" s="1"/>
  <c r="DC638" i="16" s="1"/>
  <c r="AU638" i="16"/>
  <c r="CD630" i="16"/>
  <c r="CR630" i="16" s="1"/>
  <c r="CX630" i="16" s="1"/>
  <c r="DA630" i="16" s="1"/>
  <c r="DC630" i="16" s="1"/>
  <c r="AU630" i="16"/>
  <c r="CD622" i="16"/>
  <c r="CR622" i="16" s="1"/>
  <c r="CX622" i="16" s="1"/>
  <c r="DA622" i="16" s="1"/>
  <c r="DC622" i="16" s="1"/>
  <c r="AU622" i="16"/>
  <c r="CD614" i="16"/>
  <c r="CR614" i="16" s="1"/>
  <c r="CX614" i="16" s="1"/>
  <c r="DA614" i="16" s="1"/>
  <c r="DC614" i="16" s="1"/>
  <c r="AU614" i="16"/>
  <c r="CD606" i="16"/>
  <c r="CR606" i="16" s="1"/>
  <c r="CX606" i="16" s="1"/>
  <c r="DA606" i="16" s="1"/>
  <c r="DC606" i="16" s="1"/>
  <c r="AU606" i="16"/>
  <c r="CD598" i="16"/>
  <c r="CR598" i="16" s="1"/>
  <c r="CX598" i="16" s="1"/>
  <c r="DA598" i="16" s="1"/>
  <c r="DC598" i="16" s="1"/>
  <c r="AU598" i="16"/>
  <c r="CD590" i="16"/>
  <c r="CR590" i="16" s="1"/>
  <c r="CX590" i="16" s="1"/>
  <c r="DA590" i="16" s="1"/>
  <c r="DC590" i="16" s="1"/>
  <c r="AU590" i="16"/>
  <c r="CD582" i="16"/>
  <c r="CR582" i="16" s="1"/>
  <c r="CX582" i="16" s="1"/>
  <c r="DA582" i="16" s="1"/>
  <c r="DC582" i="16" s="1"/>
  <c r="AU582" i="16"/>
  <c r="CD574" i="16"/>
  <c r="CR574" i="16" s="1"/>
  <c r="CX574" i="16" s="1"/>
  <c r="DA574" i="16" s="1"/>
  <c r="DC574" i="16" s="1"/>
  <c r="AU574" i="16"/>
  <c r="CD566" i="16"/>
  <c r="CR566" i="16" s="1"/>
  <c r="CX566" i="16" s="1"/>
  <c r="DA566" i="16" s="1"/>
  <c r="DC566" i="16" s="1"/>
  <c r="AU566" i="16"/>
  <c r="CD558" i="16"/>
  <c r="CR558" i="16" s="1"/>
  <c r="CX558" i="16" s="1"/>
  <c r="DA558" i="16" s="1"/>
  <c r="DC558" i="16" s="1"/>
  <c r="AU558" i="16"/>
  <c r="CD550" i="16"/>
  <c r="CR550" i="16" s="1"/>
  <c r="CX550" i="16" s="1"/>
  <c r="DA550" i="16" s="1"/>
  <c r="DC550" i="16" s="1"/>
  <c r="AU550" i="16"/>
  <c r="CD542" i="16"/>
  <c r="CR542" i="16" s="1"/>
  <c r="CX542" i="16" s="1"/>
  <c r="DA542" i="16" s="1"/>
  <c r="DC542" i="16" s="1"/>
  <c r="AU542" i="16"/>
  <c r="CD534" i="16"/>
  <c r="CR534" i="16" s="1"/>
  <c r="CX534" i="16" s="1"/>
  <c r="DA534" i="16" s="1"/>
  <c r="DC534" i="16" s="1"/>
  <c r="AU534" i="16"/>
  <c r="CD526" i="16"/>
  <c r="CR526" i="16" s="1"/>
  <c r="CX526" i="16" s="1"/>
  <c r="DA526" i="16" s="1"/>
  <c r="DC526" i="16" s="1"/>
  <c r="AU526" i="16"/>
  <c r="CD518" i="16"/>
  <c r="CR518" i="16" s="1"/>
  <c r="CX518" i="16" s="1"/>
  <c r="AU518" i="16"/>
  <c r="CD510" i="16"/>
  <c r="CR510" i="16" s="1"/>
  <c r="CX510" i="16" s="1"/>
  <c r="DA510" i="16" s="1"/>
  <c r="DC510" i="16" s="1"/>
  <c r="AU510" i="16"/>
  <c r="CD502" i="16"/>
  <c r="CR502" i="16" s="1"/>
  <c r="CX502" i="16" s="1"/>
  <c r="DA502" i="16" s="1"/>
  <c r="DC502" i="16" s="1"/>
  <c r="AU502" i="16"/>
  <c r="CD494" i="16"/>
  <c r="CR494" i="16" s="1"/>
  <c r="CX494" i="16" s="1"/>
  <c r="DA494" i="16" s="1"/>
  <c r="DC494" i="16" s="1"/>
  <c r="AU494" i="16"/>
  <c r="CD486" i="16"/>
  <c r="CR486" i="16" s="1"/>
  <c r="CX486" i="16" s="1"/>
  <c r="AU486" i="16"/>
  <c r="CD478" i="16"/>
  <c r="CR478" i="16" s="1"/>
  <c r="CX478" i="16" s="1"/>
  <c r="DA478" i="16" s="1"/>
  <c r="DC478" i="16" s="1"/>
  <c r="AU478" i="16"/>
  <c r="CD470" i="16"/>
  <c r="CR470" i="16" s="1"/>
  <c r="CX470" i="16" s="1"/>
  <c r="DA470" i="16" s="1"/>
  <c r="DC470" i="16" s="1"/>
  <c r="AU470" i="16"/>
  <c r="CD462" i="16"/>
  <c r="CR462" i="16" s="1"/>
  <c r="CX462" i="16" s="1"/>
  <c r="DA462" i="16" s="1"/>
  <c r="DC462" i="16" s="1"/>
  <c r="AU462" i="16"/>
  <c r="CD454" i="16"/>
  <c r="CR454" i="16" s="1"/>
  <c r="CX454" i="16" s="1"/>
  <c r="AU454" i="16"/>
  <c r="CD446" i="16"/>
  <c r="CR446" i="16" s="1"/>
  <c r="CX446" i="16" s="1"/>
  <c r="DA446" i="16" s="1"/>
  <c r="DC446" i="16" s="1"/>
  <c r="AU446" i="16"/>
  <c r="CD438" i="16"/>
  <c r="CR438" i="16" s="1"/>
  <c r="CX438" i="16" s="1"/>
  <c r="DA438" i="16" s="1"/>
  <c r="DC438" i="16" s="1"/>
  <c r="AU438" i="16"/>
  <c r="CD430" i="16"/>
  <c r="CR430" i="16" s="1"/>
  <c r="CX430" i="16" s="1"/>
  <c r="DA430" i="16" s="1"/>
  <c r="DC430" i="16" s="1"/>
  <c r="AU430" i="16"/>
  <c r="CD422" i="16"/>
  <c r="CR422" i="16" s="1"/>
  <c r="CX422" i="16" s="1"/>
  <c r="DA422" i="16" s="1"/>
  <c r="DC422" i="16" s="1"/>
  <c r="AU422" i="16"/>
  <c r="CD414" i="16"/>
  <c r="CR414" i="16" s="1"/>
  <c r="CX414" i="16" s="1"/>
  <c r="DA414" i="16" s="1"/>
  <c r="DC414" i="16" s="1"/>
  <c r="AU414" i="16"/>
  <c r="CD406" i="16"/>
  <c r="CR406" i="16" s="1"/>
  <c r="CX406" i="16" s="1"/>
  <c r="DA406" i="16" s="1"/>
  <c r="DC406" i="16" s="1"/>
  <c r="AU406" i="16"/>
  <c r="CD398" i="16"/>
  <c r="CR398" i="16" s="1"/>
  <c r="CX398" i="16" s="1"/>
  <c r="DA398" i="16" s="1"/>
  <c r="DC398" i="16" s="1"/>
  <c r="AU398" i="16"/>
  <c r="CD390" i="16"/>
  <c r="CR390" i="16" s="1"/>
  <c r="CX390" i="16" s="1"/>
  <c r="DA390" i="16" s="1"/>
  <c r="DC390" i="16" s="1"/>
  <c r="AU390" i="16"/>
  <c r="CD382" i="16"/>
  <c r="CR382" i="16" s="1"/>
  <c r="CX382" i="16" s="1"/>
  <c r="DA382" i="16" s="1"/>
  <c r="DC382" i="16" s="1"/>
  <c r="AU382" i="16"/>
  <c r="CD374" i="16"/>
  <c r="CR374" i="16" s="1"/>
  <c r="CX374" i="16" s="1"/>
  <c r="DA374" i="16" s="1"/>
  <c r="DC374" i="16" s="1"/>
  <c r="AU374" i="16"/>
  <c r="CD366" i="16"/>
  <c r="CR366" i="16" s="1"/>
  <c r="CX366" i="16" s="1"/>
  <c r="DA366" i="16" s="1"/>
  <c r="DC366" i="16" s="1"/>
  <c r="AU366" i="16"/>
  <c r="CD358" i="16"/>
  <c r="CR358" i="16" s="1"/>
  <c r="CX358" i="16" s="1"/>
  <c r="AU358" i="16"/>
  <c r="CD350" i="16"/>
  <c r="CR350" i="16" s="1"/>
  <c r="CX350" i="16" s="1"/>
  <c r="DA350" i="16" s="1"/>
  <c r="DC350" i="16" s="1"/>
  <c r="AU350" i="16"/>
  <c r="CD342" i="16"/>
  <c r="CR342" i="16" s="1"/>
  <c r="CX342" i="16" s="1"/>
  <c r="DA342" i="16" s="1"/>
  <c r="DC342" i="16" s="1"/>
  <c r="AU342" i="16"/>
  <c r="CD334" i="16"/>
  <c r="CR334" i="16" s="1"/>
  <c r="CX334" i="16" s="1"/>
  <c r="DA334" i="16" s="1"/>
  <c r="DC334" i="16" s="1"/>
  <c r="AU334" i="16"/>
  <c r="CD326" i="16"/>
  <c r="CR326" i="16" s="1"/>
  <c r="CX326" i="16" s="1"/>
  <c r="AU326" i="16"/>
  <c r="CD318" i="16"/>
  <c r="CR318" i="16" s="1"/>
  <c r="CX318" i="16" s="1"/>
  <c r="DA318" i="16" s="1"/>
  <c r="DC318" i="16" s="1"/>
  <c r="AU318" i="16"/>
  <c r="CD310" i="16"/>
  <c r="CR310" i="16" s="1"/>
  <c r="CX310" i="16" s="1"/>
  <c r="DA310" i="16" s="1"/>
  <c r="DC310" i="16" s="1"/>
  <c r="AU310" i="16"/>
  <c r="CD302" i="16"/>
  <c r="CR302" i="16" s="1"/>
  <c r="CX302" i="16" s="1"/>
  <c r="DA302" i="16" s="1"/>
  <c r="DC302" i="16" s="1"/>
  <c r="AU302" i="16"/>
  <c r="CD294" i="16"/>
  <c r="CR294" i="16" s="1"/>
  <c r="CX294" i="16" s="1"/>
  <c r="AU294" i="16"/>
  <c r="CD286" i="16"/>
  <c r="CR286" i="16" s="1"/>
  <c r="CX286" i="16" s="1"/>
  <c r="DA286" i="16" s="1"/>
  <c r="DC286" i="16" s="1"/>
  <c r="AU286" i="16"/>
  <c r="CD278" i="16"/>
  <c r="CR278" i="16" s="1"/>
  <c r="CX278" i="16" s="1"/>
  <c r="DA278" i="16" s="1"/>
  <c r="DC278" i="16" s="1"/>
  <c r="AU278" i="16"/>
  <c r="CD270" i="16"/>
  <c r="CR270" i="16" s="1"/>
  <c r="CX270" i="16" s="1"/>
  <c r="DA270" i="16" s="1"/>
  <c r="DC270" i="16" s="1"/>
  <c r="AU270" i="16"/>
  <c r="CD262" i="16"/>
  <c r="CR262" i="16" s="1"/>
  <c r="CX262" i="16" s="1"/>
  <c r="AU262" i="16"/>
  <c r="CD254" i="16"/>
  <c r="CR254" i="16" s="1"/>
  <c r="CX254" i="16" s="1"/>
  <c r="DA254" i="16" s="1"/>
  <c r="DC254" i="16" s="1"/>
  <c r="AU254" i="16"/>
  <c r="CD246" i="16"/>
  <c r="CR246" i="16" s="1"/>
  <c r="CX246" i="16" s="1"/>
  <c r="DA246" i="16" s="1"/>
  <c r="DC246" i="16" s="1"/>
  <c r="AU246" i="16"/>
  <c r="CD238" i="16"/>
  <c r="CR238" i="16" s="1"/>
  <c r="CX238" i="16" s="1"/>
  <c r="DA238" i="16" s="1"/>
  <c r="DC238" i="16" s="1"/>
  <c r="AU238" i="16"/>
  <c r="CD230" i="16"/>
  <c r="CR230" i="16" s="1"/>
  <c r="CX230" i="16" s="1"/>
  <c r="AU230" i="16"/>
  <c r="CD222" i="16"/>
  <c r="CR222" i="16" s="1"/>
  <c r="CX222" i="16" s="1"/>
  <c r="DA222" i="16" s="1"/>
  <c r="DC222" i="16" s="1"/>
  <c r="AU222" i="16"/>
  <c r="CD214" i="16"/>
  <c r="CR214" i="16" s="1"/>
  <c r="CX214" i="16" s="1"/>
  <c r="DA214" i="16" s="1"/>
  <c r="DC214" i="16" s="1"/>
  <c r="AU214" i="16"/>
  <c r="CD206" i="16"/>
  <c r="CR206" i="16" s="1"/>
  <c r="CX206" i="16" s="1"/>
  <c r="DA206" i="16" s="1"/>
  <c r="DC206" i="16" s="1"/>
  <c r="AU206" i="16"/>
  <c r="CD198" i="16"/>
  <c r="CR198" i="16" s="1"/>
  <c r="CX198" i="16" s="1"/>
  <c r="AU198" i="16"/>
  <c r="CD190" i="16"/>
  <c r="CR190" i="16" s="1"/>
  <c r="CX190" i="16" s="1"/>
  <c r="DA190" i="16" s="1"/>
  <c r="DC190" i="16" s="1"/>
  <c r="AU190" i="16"/>
  <c r="CD182" i="16"/>
  <c r="CR182" i="16" s="1"/>
  <c r="CX182" i="16" s="1"/>
  <c r="DA182" i="16" s="1"/>
  <c r="DC182" i="16" s="1"/>
  <c r="AU182" i="16"/>
  <c r="CD174" i="16"/>
  <c r="CR174" i="16" s="1"/>
  <c r="CX174" i="16" s="1"/>
  <c r="DA174" i="16" s="1"/>
  <c r="DC174" i="16" s="1"/>
  <c r="AU174" i="16"/>
  <c r="CD166" i="16"/>
  <c r="CR166" i="16" s="1"/>
  <c r="CX166" i="16" s="1"/>
  <c r="AU166" i="16"/>
  <c r="CD158" i="16"/>
  <c r="CR158" i="16" s="1"/>
  <c r="CX158" i="16" s="1"/>
  <c r="DA158" i="16" s="1"/>
  <c r="DC158" i="16" s="1"/>
  <c r="AU158" i="16"/>
  <c r="CD150" i="16"/>
  <c r="CR150" i="16" s="1"/>
  <c r="CX150" i="16" s="1"/>
  <c r="DA150" i="16" s="1"/>
  <c r="DC150" i="16" s="1"/>
  <c r="AU150" i="16"/>
  <c r="CD142" i="16"/>
  <c r="CR142" i="16" s="1"/>
  <c r="CX142" i="16" s="1"/>
  <c r="DA142" i="16" s="1"/>
  <c r="DC142" i="16" s="1"/>
  <c r="AU142" i="16"/>
  <c r="CD134" i="16"/>
  <c r="CR134" i="16" s="1"/>
  <c r="CX134" i="16" s="1"/>
  <c r="AU134" i="16"/>
  <c r="CD126" i="16"/>
  <c r="CR126" i="16" s="1"/>
  <c r="CX126" i="16" s="1"/>
  <c r="DA126" i="16" s="1"/>
  <c r="DC126" i="16" s="1"/>
  <c r="AU126" i="16"/>
  <c r="CD118" i="16"/>
  <c r="CR118" i="16" s="1"/>
  <c r="CX118" i="16" s="1"/>
  <c r="DA118" i="16" s="1"/>
  <c r="DC118" i="16" s="1"/>
  <c r="AU118" i="16"/>
  <c r="CD106" i="16"/>
  <c r="CR106" i="16" s="1"/>
  <c r="CX106" i="16" s="1"/>
  <c r="DA106" i="16" s="1"/>
  <c r="DC106" i="16" s="1"/>
  <c r="AU106" i="16"/>
  <c r="CD90" i="16"/>
  <c r="CR90" i="16" s="1"/>
  <c r="CX90" i="16" s="1"/>
  <c r="AU90" i="16"/>
  <c r="CD74" i="16"/>
  <c r="CR74" i="16" s="1"/>
  <c r="CX74" i="16" s="1"/>
  <c r="DA74" i="16" s="1"/>
  <c r="DC74" i="16" s="1"/>
  <c r="AU74" i="16"/>
  <c r="CD58" i="16"/>
  <c r="CR58" i="16" s="1"/>
  <c r="CX58" i="16" s="1"/>
  <c r="DA58" i="16" s="1"/>
  <c r="DC58" i="16" s="1"/>
  <c r="AU58" i="16"/>
  <c r="CD42" i="16"/>
  <c r="CR42" i="16" s="1"/>
  <c r="CX42" i="16" s="1"/>
  <c r="DA42" i="16" s="1"/>
  <c r="DC42" i="16" s="1"/>
  <c r="AU42" i="16"/>
  <c r="CD26" i="16"/>
  <c r="CR26" i="16" s="1"/>
  <c r="CX26" i="16" s="1"/>
  <c r="AU26" i="16"/>
  <c r="CD10" i="16"/>
  <c r="CR10" i="16" s="1"/>
  <c r="CX10" i="16" s="1"/>
  <c r="DA10" i="16" s="1"/>
  <c r="DC10" i="16" s="1"/>
  <c r="AU10" i="16"/>
  <c r="CD213" i="16"/>
  <c r="CR213" i="16" s="1"/>
  <c r="CX213" i="16" s="1"/>
  <c r="DA213" i="16" s="1"/>
  <c r="DC213" i="16" s="1"/>
  <c r="AU213" i="16"/>
  <c r="CD193" i="16"/>
  <c r="CR193" i="16" s="1"/>
  <c r="CX193" i="16" s="1"/>
  <c r="DA193" i="16" s="1"/>
  <c r="DC193" i="16" s="1"/>
  <c r="AU193" i="16"/>
  <c r="CD169" i="16"/>
  <c r="CR169" i="16" s="1"/>
  <c r="CX169" i="16" s="1"/>
  <c r="AU169" i="16"/>
  <c r="CD149" i="16"/>
  <c r="CR149" i="16" s="1"/>
  <c r="CX149" i="16" s="1"/>
  <c r="DA149" i="16" s="1"/>
  <c r="DC149" i="16" s="1"/>
  <c r="AU149" i="16"/>
  <c r="CD133" i="16"/>
  <c r="CR133" i="16" s="1"/>
  <c r="CX133" i="16" s="1"/>
  <c r="DA133" i="16" s="1"/>
  <c r="DC133" i="16" s="1"/>
  <c r="AU133" i="16"/>
  <c r="CD117" i="16"/>
  <c r="CR117" i="16" s="1"/>
  <c r="CX117" i="16" s="1"/>
  <c r="DA117" i="16" s="1"/>
  <c r="DC117" i="16" s="1"/>
  <c r="AU117" i="16"/>
  <c r="CD97" i="16"/>
  <c r="CR97" i="16" s="1"/>
  <c r="CX97" i="16" s="1"/>
  <c r="DA97" i="16" s="1"/>
  <c r="DC97" i="16" s="1"/>
  <c r="AU97" i="16"/>
  <c r="CD77" i="16"/>
  <c r="CR77" i="16" s="1"/>
  <c r="CX77" i="16" s="1"/>
  <c r="DA77" i="16" s="1"/>
  <c r="DC77" i="16" s="1"/>
  <c r="AU77" i="16"/>
  <c r="CD61" i="16"/>
  <c r="CR61" i="16" s="1"/>
  <c r="CX61" i="16" s="1"/>
  <c r="DA61" i="16" s="1"/>
  <c r="DC61" i="16" s="1"/>
  <c r="AU61" i="16"/>
  <c r="CD41" i="16"/>
  <c r="CR41" i="16" s="1"/>
  <c r="CX41" i="16" s="1"/>
  <c r="DA41" i="16" s="1"/>
  <c r="DC41" i="16" s="1"/>
  <c r="AU41" i="16"/>
  <c r="CD21" i="16"/>
  <c r="CR21" i="16" s="1"/>
  <c r="CX21" i="16" s="1"/>
  <c r="DA21" i="16" s="1"/>
  <c r="DC21" i="16" s="1"/>
  <c r="AU21" i="16"/>
  <c r="CD6" i="16"/>
  <c r="AU6" i="16"/>
  <c r="CD700" i="16"/>
  <c r="CR700" i="16" s="1"/>
  <c r="CX700" i="16" s="1"/>
  <c r="DA700" i="16" s="1"/>
  <c r="DC700" i="16" s="1"/>
  <c r="AU700" i="16"/>
  <c r="CD668" i="16"/>
  <c r="CR668" i="16" s="1"/>
  <c r="CX668" i="16" s="1"/>
  <c r="DA668" i="16" s="1"/>
  <c r="DC668" i="16" s="1"/>
  <c r="AU668" i="16"/>
  <c r="CD644" i="16"/>
  <c r="CR644" i="16" s="1"/>
  <c r="CX644" i="16" s="1"/>
  <c r="AU644" i="16"/>
  <c r="CD624" i="16"/>
  <c r="CR624" i="16" s="1"/>
  <c r="CX624" i="16" s="1"/>
  <c r="DA624" i="16" s="1"/>
  <c r="DC624" i="16" s="1"/>
  <c r="AU624" i="16"/>
  <c r="CD600" i="16"/>
  <c r="CR600" i="16" s="1"/>
  <c r="CX600" i="16" s="1"/>
  <c r="DA600" i="16" s="1"/>
  <c r="DC600" i="16" s="1"/>
  <c r="AU600" i="16"/>
  <c r="CD576" i="16"/>
  <c r="CR576" i="16" s="1"/>
  <c r="CX576" i="16" s="1"/>
  <c r="DA576" i="16" s="1"/>
  <c r="DC576" i="16" s="1"/>
  <c r="AU576" i="16"/>
  <c r="CD556" i="16"/>
  <c r="CR556" i="16" s="1"/>
  <c r="CX556" i="16" s="1"/>
  <c r="AU556" i="16"/>
  <c r="CD528" i="16"/>
  <c r="CR528" i="16" s="1"/>
  <c r="CX528" i="16" s="1"/>
  <c r="DA528" i="16" s="1"/>
  <c r="DC528" i="16" s="1"/>
  <c r="AU528" i="16"/>
  <c r="CD504" i="16"/>
  <c r="CR504" i="16" s="1"/>
  <c r="CX504" i="16" s="1"/>
  <c r="DA504" i="16" s="1"/>
  <c r="DC504" i="16" s="1"/>
  <c r="AU504" i="16"/>
  <c r="CD480" i="16"/>
  <c r="CR480" i="16" s="1"/>
  <c r="CX480" i="16" s="1"/>
  <c r="DA480" i="16" s="1"/>
  <c r="DC480" i="16" s="1"/>
  <c r="AU480" i="16"/>
  <c r="CD456" i="16"/>
  <c r="CR456" i="16" s="1"/>
  <c r="CX456" i="16" s="1"/>
  <c r="AU456" i="16"/>
  <c r="CD440" i="16"/>
  <c r="CR440" i="16" s="1"/>
  <c r="CX440" i="16" s="1"/>
  <c r="DA440" i="16" s="1"/>
  <c r="DC440" i="16" s="1"/>
  <c r="AU440" i="16"/>
  <c r="CD412" i="16"/>
  <c r="CR412" i="16" s="1"/>
  <c r="CX412" i="16" s="1"/>
  <c r="DA412" i="16" s="1"/>
  <c r="DC412" i="16" s="1"/>
  <c r="AU412" i="16"/>
  <c r="CD388" i="16"/>
  <c r="CR388" i="16" s="1"/>
  <c r="CX388" i="16" s="1"/>
  <c r="DA388" i="16" s="1"/>
  <c r="DC388" i="16" s="1"/>
  <c r="AU388" i="16"/>
  <c r="CD360" i="16"/>
  <c r="CR360" i="16" s="1"/>
  <c r="CX360" i="16" s="1"/>
  <c r="AU360" i="16"/>
  <c r="CD316" i="16"/>
  <c r="CR316" i="16" s="1"/>
  <c r="CX316" i="16" s="1"/>
  <c r="DA316" i="16" s="1"/>
  <c r="DC316" i="16" s="1"/>
  <c r="AU316" i="16"/>
  <c r="CD252" i="16"/>
  <c r="CR252" i="16" s="1"/>
  <c r="CX252" i="16" s="1"/>
  <c r="DA252" i="16" s="1"/>
  <c r="DC252" i="16" s="1"/>
  <c r="AU252" i="16"/>
  <c r="CD196" i="16"/>
  <c r="CR196" i="16" s="1"/>
  <c r="CX196" i="16" s="1"/>
  <c r="DA196" i="16" s="1"/>
  <c r="DC196" i="16" s="1"/>
  <c r="AU196" i="16"/>
  <c r="CD140" i="16"/>
  <c r="CR140" i="16" s="1"/>
  <c r="CX140" i="16" s="1"/>
  <c r="AU140" i="16"/>
  <c r="CD76" i="16"/>
  <c r="CR76" i="16" s="1"/>
  <c r="CX76" i="16" s="1"/>
  <c r="DA76" i="16" s="1"/>
  <c r="DC76" i="16" s="1"/>
  <c r="AU76" i="16"/>
  <c r="CD12" i="16"/>
  <c r="CR12" i="16" s="1"/>
  <c r="CX12" i="16" s="1"/>
  <c r="DA12" i="16" s="1"/>
  <c r="DC12" i="16" s="1"/>
  <c r="AU12" i="16"/>
  <c r="CD757" i="16"/>
  <c r="CR757" i="16" s="1"/>
  <c r="CX757" i="16" s="1"/>
  <c r="DA757" i="16" s="1"/>
  <c r="DC757" i="16" s="1"/>
  <c r="AU757" i="16"/>
  <c r="CD749" i="16"/>
  <c r="CR749" i="16" s="1"/>
  <c r="CX749" i="16" s="1"/>
  <c r="AU749" i="16"/>
  <c r="CD741" i="16"/>
  <c r="CR741" i="16" s="1"/>
  <c r="CX741" i="16" s="1"/>
  <c r="DA741" i="16" s="1"/>
  <c r="DC741" i="16" s="1"/>
  <c r="AU741" i="16"/>
  <c r="CD733" i="16"/>
  <c r="CR733" i="16" s="1"/>
  <c r="CX733" i="16" s="1"/>
  <c r="DA733" i="16" s="1"/>
  <c r="DC733" i="16" s="1"/>
  <c r="AU733" i="16"/>
  <c r="CD725" i="16"/>
  <c r="CR725" i="16" s="1"/>
  <c r="CX725" i="16" s="1"/>
  <c r="DA725" i="16" s="1"/>
  <c r="DC725" i="16" s="1"/>
  <c r="AU725" i="16"/>
  <c r="CD717" i="16"/>
  <c r="CR717" i="16" s="1"/>
  <c r="CX717" i="16" s="1"/>
  <c r="AU717" i="16"/>
  <c r="CD709" i="16"/>
  <c r="CR709" i="16" s="1"/>
  <c r="CX709" i="16" s="1"/>
  <c r="DA709" i="16" s="1"/>
  <c r="DC709" i="16" s="1"/>
  <c r="AU709" i="16"/>
  <c r="CD701" i="16"/>
  <c r="CR701" i="16" s="1"/>
  <c r="CX701" i="16" s="1"/>
  <c r="DA701" i="16" s="1"/>
  <c r="DC701" i="16" s="1"/>
  <c r="AU701" i="16"/>
  <c r="CD693" i="16"/>
  <c r="CR693" i="16" s="1"/>
  <c r="CX693" i="16" s="1"/>
  <c r="DA693" i="16" s="1"/>
  <c r="DC693" i="16" s="1"/>
  <c r="AU693" i="16"/>
  <c r="CD685" i="16"/>
  <c r="CR685" i="16" s="1"/>
  <c r="CX685" i="16" s="1"/>
  <c r="AU685" i="16"/>
  <c r="CD677" i="16"/>
  <c r="CR677" i="16" s="1"/>
  <c r="CX677" i="16" s="1"/>
  <c r="DA677" i="16" s="1"/>
  <c r="DC677" i="16" s="1"/>
  <c r="AU677" i="16"/>
  <c r="CD669" i="16"/>
  <c r="CR669" i="16" s="1"/>
  <c r="CX669" i="16" s="1"/>
  <c r="DA669" i="16" s="1"/>
  <c r="DC669" i="16" s="1"/>
  <c r="AU669" i="16"/>
  <c r="CD661" i="16"/>
  <c r="CR661" i="16" s="1"/>
  <c r="CX661" i="16" s="1"/>
  <c r="DA661" i="16" s="1"/>
  <c r="DC661" i="16" s="1"/>
  <c r="AU661" i="16"/>
  <c r="CD653" i="16"/>
  <c r="CR653" i="16" s="1"/>
  <c r="CX653" i="16" s="1"/>
  <c r="AU653" i="16"/>
  <c r="CD645" i="16"/>
  <c r="CR645" i="16" s="1"/>
  <c r="CX645" i="16" s="1"/>
  <c r="DA645" i="16" s="1"/>
  <c r="DC645" i="16" s="1"/>
  <c r="AU645" i="16"/>
  <c r="CD637" i="16"/>
  <c r="CR637" i="16" s="1"/>
  <c r="CX637" i="16" s="1"/>
  <c r="DA637" i="16" s="1"/>
  <c r="DC637" i="16" s="1"/>
  <c r="AU637" i="16"/>
  <c r="CD629" i="16"/>
  <c r="CR629" i="16" s="1"/>
  <c r="CX629" i="16" s="1"/>
  <c r="DA629" i="16" s="1"/>
  <c r="DC629" i="16" s="1"/>
  <c r="AU629" i="16"/>
  <c r="CD621" i="16"/>
  <c r="CR621" i="16" s="1"/>
  <c r="CX621" i="16" s="1"/>
  <c r="AU621" i="16"/>
  <c r="CD613" i="16"/>
  <c r="CR613" i="16" s="1"/>
  <c r="CX613" i="16" s="1"/>
  <c r="DA613" i="16" s="1"/>
  <c r="DC613" i="16" s="1"/>
  <c r="AU613" i="16"/>
  <c r="CD605" i="16"/>
  <c r="CR605" i="16" s="1"/>
  <c r="CX605" i="16" s="1"/>
  <c r="DA605" i="16" s="1"/>
  <c r="DC605" i="16" s="1"/>
  <c r="AU605" i="16"/>
  <c r="CD597" i="16"/>
  <c r="CR597" i="16" s="1"/>
  <c r="CX597" i="16" s="1"/>
  <c r="DA597" i="16" s="1"/>
  <c r="DC597" i="16" s="1"/>
  <c r="AU597" i="16"/>
  <c r="CD589" i="16"/>
  <c r="CR589" i="16" s="1"/>
  <c r="CX589" i="16" s="1"/>
  <c r="DF589" i="16" s="1"/>
  <c r="AU589" i="16"/>
  <c r="CD581" i="16"/>
  <c r="CR581" i="16" s="1"/>
  <c r="CX581" i="16" s="1"/>
  <c r="DA581" i="16" s="1"/>
  <c r="DC581" i="16" s="1"/>
  <c r="AU581" i="16"/>
  <c r="CD573" i="16"/>
  <c r="CR573" i="16" s="1"/>
  <c r="CX573" i="16" s="1"/>
  <c r="DA573" i="16" s="1"/>
  <c r="DC573" i="16" s="1"/>
  <c r="AU573" i="16"/>
  <c r="CD565" i="16"/>
  <c r="CR565" i="16" s="1"/>
  <c r="CX565" i="16" s="1"/>
  <c r="DA565" i="16" s="1"/>
  <c r="DC565" i="16" s="1"/>
  <c r="AU565" i="16"/>
  <c r="CD557" i="16"/>
  <c r="CR557" i="16" s="1"/>
  <c r="CX557" i="16" s="1"/>
  <c r="AU557" i="16"/>
  <c r="CD549" i="16"/>
  <c r="CR549" i="16" s="1"/>
  <c r="CX549" i="16" s="1"/>
  <c r="DA549" i="16" s="1"/>
  <c r="DC549" i="16" s="1"/>
  <c r="AU549" i="16"/>
  <c r="CD541" i="16"/>
  <c r="CR541" i="16" s="1"/>
  <c r="CX541" i="16" s="1"/>
  <c r="DA541" i="16" s="1"/>
  <c r="DC541" i="16" s="1"/>
  <c r="AU541" i="16"/>
  <c r="CD533" i="16"/>
  <c r="CR533" i="16" s="1"/>
  <c r="CX533" i="16" s="1"/>
  <c r="DA533" i="16" s="1"/>
  <c r="DC533" i="16" s="1"/>
  <c r="AU533" i="16"/>
  <c r="CD525" i="16"/>
  <c r="CR525" i="16" s="1"/>
  <c r="CX525" i="16" s="1"/>
  <c r="AU525" i="16"/>
  <c r="CD517" i="16"/>
  <c r="CR517" i="16" s="1"/>
  <c r="CX517" i="16" s="1"/>
  <c r="DA517" i="16" s="1"/>
  <c r="DC517" i="16" s="1"/>
  <c r="AU517" i="16"/>
  <c r="CD509" i="16"/>
  <c r="CR509" i="16" s="1"/>
  <c r="CX509" i="16" s="1"/>
  <c r="DA509" i="16" s="1"/>
  <c r="DC509" i="16" s="1"/>
  <c r="AU509" i="16"/>
  <c r="CD501" i="16"/>
  <c r="CR501" i="16" s="1"/>
  <c r="CX501" i="16" s="1"/>
  <c r="DE501" i="16" s="1"/>
  <c r="AU501" i="16"/>
  <c r="CD493" i="16"/>
  <c r="CR493" i="16" s="1"/>
  <c r="CX493" i="16" s="1"/>
  <c r="DA493" i="16" s="1"/>
  <c r="DC493" i="16" s="1"/>
  <c r="AU493" i="16"/>
  <c r="CD485" i="16"/>
  <c r="CR485" i="16" s="1"/>
  <c r="CX485" i="16" s="1"/>
  <c r="AU485" i="16"/>
  <c r="CD477" i="16"/>
  <c r="CR477" i="16" s="1"/>
  <c r="CX477" i="16" s="1"/>
  <c r="DA477" i="16" s="1"/>
  <c r="DC477" i="16" s="1"/>
  <c r="AU477" i="16"/>
  <c r="CD469" i="16"/>
  <c r="CR469" i="16" s="1"/>
  <c r="CX469" i="16" s="1"/>
  <c r="DE469" i="16" s="1"/>
  <c r="AU469" i="16"/>
  <c r="CD461" i="16"/>
  <c r="CR461" i="16" s="1"/>
  <c r="CX461" i="16" s="1"/>
  <c r="DA461" i="16" s="1"/>
  <c r="DC461" i="16" s="1"/>
  <c r="AU461" i="16"/>
  <c r="CD453" i="16"/>
  <c r="CR453" i="16" s="1"/>
  <c r="CX453" i="16" s="1"/>
  <c r="AU453" i="16"/>
  <c r="CD445" i="16"/>
  <c r="CR445" i="16" s="1"/>
  <c r="CX445" i="16" s="1"/>
  <c r="DA445" i="16" s="1"/>
  <c r="DC445" i="16" s="1"/>
  <c r="AU445" i="16"/>
  <c r="CD437" i="16"/>
  <c r="CR437" i="16" s="1"/>
  <c r="CX437" i="16" s="1"/>
  <c r="AU437" i="16"/>
  <c r="CD429" i="16"/>
  <c r="CR429" i="16" s="1"/>
  <c r="CX429" i="16" s="1"/>
  <c r="DA429" i="16" s="1"/>
  <c r="DC429" i="16" s="1"/>
  <c r="AU429" i="16"/>
  <c r="CD421" i="16"/>
  <c r="CR421" i="16" s="1"/>
  <c r="CX421" i="16" s="1"/>
  <c r="DA421" i="16" s="1"/>
  <c r="DC421" i="16" s="1"/>
  <c r="AU421" i="16"/>
  <c r="CD413" i="16"/>
  <c r="CR413" i="16" s="1"/>
  <c r="CX413" i="16" s="1"/>
  <c r="AU413" i="16"/>
  <c r="CD405" i="16"/>
  <c r="CR405" i="16" s="1"/>
  <c r="CX405" i="16" s="1"/>
  <c r="DA405" i="16" s="1"/>
  <c r="DC405" i="16" s="1"/>
  <c r="AU405" i="16"/>
  <c r="CD397" i="16"/>
  <c r="CR397" i="16" s="1"/>
  <c r="CX397" i="16" s="1"/>
  <c r="DF397" i="16" s="1"/>
  <c r="AU397" i="16"/>
  <c r="CD389" i="16"/>
  <c r="CR389" i="16" s="1"/>
  <c r="CX389" i="16" s="1"/>
  <c r="DA389" i="16" s="1"/>
  <c r="DC389" i="16" s="1"/>
  <c r="AU389" i="16"/>
  <c r="CD381" i="16"/>
  <c r="CR381" i="16" s="1"/>
  <c r="CX381" i="16" s="1"/>
  <c r="DF381" i="16" s="1"/>
  <c r="AU381" i="16"/>
  <c r="CD373" i="16"/>
  <c r="CR373" i="16" s="1"/>
  <c r="CX373" i="16" s="1"/>
  <c r="DA373" i="16" s="1"/>
  <c r="DC373" i="16" s="1"/>
  <c r="AU373" i="16"/>
  <c r="CD365" i="16"/>
  <c r="CR365" i="16" s="1"/>
  <c r="CX365" i="16" s="1"/>
  <c r="DE365" i="16" s="1"/>
  <c r="AU365" i="16"/>
  <c r="CD357" i="16"/>
  <c r="CR357" i="16" s="1"/>
  <c r="CX357" i="16" s="1"/>
  <c r="DA357" i="16" s="1"/>
  <c r="DC357" i="16" s="1"/>
  <c r="AU357" i="16"/>
  <c r="CD349" i="16"/>
  <c r="CR349" i="16" s="1"/>
  <c r="CX349" i="16" s="1"/>
  <c r="DE349" i="16" s="1"/>
  <c r="AU349" i="16"/>
  <c r="CD341" i="16"/>
  <c r="CR341" i="16" s="1"/>
  <c r="CX341" i="16" s="1"/>
  <c r="DA341" i="16" s="1"/>
  <c r="DC341" i="16" s="1"/>
  <c r="AU341" i="16"/>
  <c r="CD333" i="16"/>
  <c r="CR333" i="16" s="1"/>
  <c r="CX333" i="16" s="1"/>
  <c r="DF333" i="16" s="1"/>
  <c r="AU333" i="16"/>
  <c r="CD325" i="16"/>
  <c r="CR325" i="16" s="1"/>
  <c r="CX325" i="16" s="1"/>
  <c r="DA325" i="16" s="1"/>
  <c r="DC325" i="16" s="1"/>
  <c r="AU325" i="16"/>
  <c r="CD317" i="16"/>
  <c r="CR317" i="16" s="1"/>
  <c r="CX317" i="16" s="1"/>
  <c r="AU317" i="16"/>
  <c r="CD309" i="16"/>
  <c r="CR309" i="16" s="1"/>
  <c r="CX309" i="16" s="1"/>
  <c r="DA309" i="16" s="1"/>
  <c r="DC309" i="16" s="1"/>
  <c r="AU309" i="16"/>
  <c r="CD301" i="16"/>
  <c r="CR301" i="16" s="1"/>
  <c r="CX301" i="16" s="1"/>
  <c r="AU301" i="16"/>
  <c r="CD293" i="16"/>
  <c r="CR293" i="16" s="1"/>
  <c r="CX293" i="16" s="1"/>
  <c r="DA293" i="16" s="1"/>
  <c r="DC293" i="16" s="1"/>
  <c r="AU293" i="16"/>
  <c r="CD285" i="16"/>
  <c r="CR285" i="16" s="1"/>
  <c r="CX285" i="16" s="1"/>
  <c r="DF285" i="16" s="1"/>
  <c r="AU285" i="16"/>
  <c r="CD277" i="16"/>
  <c r="CR277" i="16" s="1"/>
  <c r="CX277" i="16" s="1"/>
  <c r="DA277" i="16" s="1"/>
  <c r="DC277" i="16" s="1"/>
  <c r="AU277" i="16"/>
  <c r="CD269" i="16"/>
  <c r="CR269" i="16" s="1"/>
  <c r="CX269" i="16" s="1"/>
  <c r="DF269" i="16" s="1"/>
  <c r="AU269" i="16"/>
  <c r="CD261" i="16"/>
  <c r="CR261" i="16" s="1"/>
  <c r="CX261" i="16" s="1"/>
  <c r="DA261" i="16" s="1"/>
  <c r="DC261" i="16" s="1"/>
  <c r="AU261" i="16"/>
  <c r="CD253" i="16"/>
  <c r="CR253" i="16" s="1"/>
  <c r="CX253" i="16" s="1"/>
  <c r="DE253" i="16" s="1"/>
  <c r="AU253" i="16"/>
  <c r="CD245" i="16"/>
  <c r="CR245" i="16" s="1"/>
  <c r="CX245" i="16" s="1"/>
  <c r="DA245" i="16" s="1"/>
  <c r="DC245" i="16" s="1"/>
  <c r="AU245" i="16"/>
  <c r="CD237" i="16"/>
  <c r="CR237" i="16" s="1"/>
  <c r="CX237" i="16" s="1"/>
  <c r="DE237" i="16" s="1"/>
  <c r="AU237" i="16"/>
  <c r="CD229" i="16"/>
  <c r="CR229" i="16" s="1"/>
  <c r="CX229" i="16" s="1"/>
  <c r="DA229" i="16" s="1"/>
  <c r="DC229" i="16" s="1"/>
  <c r="AU229" i="16"/>
  <c r="CD205" i="16"/>
  <c r="CR205" i="16" s="1"/>
  <c r="CX205" i="16" s="1"/>
  <c r="AU205" i="16"/>
  <c r="CD165" i="16"/>
  <c r="CR165" i="16" s="1"/>
  <c r="CX165" i="16" s="1"/>
  <c r="DA165" i="16" s="1"/>
  <c r="DC165" i="16" s="1"/>
  <c r="AU165" i="16"/>
  <c r="CD109" i="16"/>
  <c r="CR109" i="16" s="1"/>
  <c r="CX109" i="16" s="1"/>
  <c r="DE109" i="16" s="1"/>
  <c r="AU109" i="16"/>
  <c r="CD53" i="16"/>
  <c r="CR53" i="16" s="1"/>
  <c r="CX53" i="16" s="1"/>
  <c r="DA53" i="16" s="1"/>
  <c r="DC53" i="16" s="1"/>
  <c r="AU53" i="16"/>
  <c r="CD752" i="16"/>
  <c r="CR752" i="16" s="1"/>
  <c r="CX752" i="16" s="1"/>
  <c r="AU752" i="16"/>
  <c r="CD744" i="16"/>
  <c r="CR744" i="16" s="1"/>
  <c r="CX744" i="16" s="1"/>
  <c r="DA744" i="16" s="1"/>
  <c r="DC744" i="16" s="1"/>
  <c r="AU744" i="16"/>
  <c r="CD736" i="16"/>
  <c r="CR736" i="16" s="1"/>
  <c r="CX736" i="16" s="1"/>
  <c r="DF736" i="16" s="1"/>
  <c r="AU736" i="16"/>
  <c r="CD728" i="16"/>
  <c r="CR728" i="16" s="1"/>
  <c r="CX728" i="16" s="1"/>
  <c r="DA728" i="16" s="1"/>
  <c r="DC728" i="16" s="1"/>
  <c r="AU728" i="16"/>
  <c r="CD720" i="16"/>
  <c r="CR720" i="16" s="1"/>
  <c r="CX720" i="16" s="1"/>
  <c r="DE720" i="16" s="1"/>
  <c r="AU720" i="16"/>
  <c r="CD712" i="16"/>
  <c r="CR712" i="16" s="1"/>
  <c r="CX712" i="16" s="1"/>
  <c r="DA712" i="16" s="1"/>
  <c r="DC712" i="16" s="1"/>
  <c r="AU712" i="16"/>
  <c r="CD704" i="16"/>
  <c r="CR704" i="16" s="1"/>
  <c r="CX704" i="16" s="1"/>
  <c r="DF704" i="16" s="1"/>
  <c r="AU704" i="16"/>
  <c r="CD688" i="16"/>
  <c r="CR688" i="16" s="1"/>
  <c r="CX688" i="16" s="1"/>
  <c r="DA688" i="16" s="1"/>
  <c r="DC688" i="16" s="1"/>
  <c r="AU688" i="16"/>
  <c r="CD664" i="16"/>
  <c r="CR664" i="16" s="1"/>
  <c r="CX664" i="16" s="1"/>
  <c r="DE664" i="16" s="1"/>
  <c r="AU664" i="16"/>
  <c r="CD632" i="16"/>
  <c r="CR632" i="16" s="1"/>
  <c r="CX632" i="16" s="1"/>
  <c r="DA632" i="16" s="1"/>
  <c r="DC632" i="16" s="1"/>
  <c r="AU632" i="16"/>
  <c r="CD608" i="16"/>
  <c r="CR608" i="16" s="1"/>
  <c r="CX608" i="16" s="1"/>
  <c r="AU608" i="16"/>
  <c r="CD584" i="16"/>
  <c r="CR584" i="16" s="1"/>
  <c r="CX584" i="16" s="1"/>
  <c r="DA584" i="16" s="1"/>
  <c r="DC584" i="16" s="1"/>
  <c r="AU584" i="16"/>
  <c r="CD560" i="16"/>
  <c r="CR560" i="16" s="1"/>
  <c r="CX560" i="16" s="1"/>
  <c r="DF560" i="16" s="1"/>
  <c r="AU560" i="16"/>
  <c r="CD536" i="16"/>
  <c r="CR536" i="16" s="1"/>
  <c r="CX536" i="16" s="1"/>
  <c r="DA536" i="16" s="1"/>
  <c r="DC536" i="16" s="1"/>
  <c r="AU536" i="16"/>
  <c r="CD512" i="16"/>
  <c r="CR512" i="16" s="1"/>
  <c r="CX512" i="16" s="1"/>
  <c r="DE512" i="16" s="1"/>
  <c r="AU512" i="16"/>
  <c r="CD488" i="16"/>
  <c r="CR488" i="16" s="1"/>
  <c r="CX488" i="16" s="1"/>
  <c r="DA488" i="16" s="1"/>
  <c r="DC488" i="16" s="1"/>
  <c r="AU488" i="16"/>
  <c r="CD460" i="16"/>
  <c r="CR460" i="16" s="1"/>
  <c r="CX460" i="16" s="1"/>
  <c r="AU460" i="16"/>
  <c r="CD432" i="16"/>
  <c r="CR432" i="16" s="1"/>
  <c r="CX432" i="16" s="1"/>
  <c r="DA432" i="16" s="1"/>
  <c r="DC432" i="16" s="1"/>
  <c r="AU432" i="16"/>
  <c r="CD416" i="16"/>
  <c r="CR416" i="16" s="1"/>
  <c r="CX416" i="16" s="1"/>
  <c r="DE416" i="16" s="1"/>
  <c r="AU416" i="16"/>
  <c r="CD392" i="16"/>
  <c r="CR392" i="16" s="1"/>
  <c r="CX392" i="16" s="1"/>
  <c r="DA392" i="16" s="1"/>
  <c r="DC392" i="16" s="1"/>
  <c r="AU392" i="16"/>
  <c r="CD364" i="16"/>
  <c r="CR364" i="16" s="1"/>
  <c r="CX364" i="16" s="1"/>
  <c r="DE364" i="16" s="1"/>
  <c r="AU364" i="16"/>
  <c r="CD312" i="16"/>
  <c r="CR312" i="16" s="1"/>
  <c r="CX312" i="16" s="1"/>
  <c r="DA312" i="16" s="1"/>
  <c r="DC312" i="16" s="1"/>
  <c r="AU312" i="16"/>
  <c r="CD240" i="16"/>
  <c r="CR240" i="16" s="1"/>
  <c r="CX240" i="16" s="1"/>
  <c r="DE240" i="16" s="1"/>
  <c r="AU240" i="16"/>
  <c r="CD192" i="16"/>
  <c r="CR192" i="16" s="1"/>
  <c r="CX192" i="16" s="1"/>
  <c r="DA192" i="16" s="1"/>
  <c r="DC192" i="16" s="1"/>
  <c r="AU192" i="16"/>
  <c r="CD136" i="16"/>
  <c r="CR136" i="16" s="1"/>
  <c r="CX136" i="16" s="1"/>
  <c r="DF136" i="16" s="1"/>
  <c r="AU136" i="16"/>
  <c r="CD72" i="16"/>
  <c r="CR72" i="16" s="1"/>
  <c r="CX72" i="16" s="1"/>
  <c r="DA72" i="16" s="1"/>
  <c r="DC72" i="16" s="1"/>
  <c r="AU72" i="16"/>
  <c r="CD8" i="16"/>
  <c r="CR8" i="16" s="1"/>
  <c r="CX8" i="16" s="1"/>
  <c r="DF8" i="16" s="1"/>
  <c r="AU8" i="16"/>
  <c r="CD332" i="16"/>
  <c r="CR332" i="16" s="1"/>
  <c r="CX332" i="16" s="1"/>
  <c r="DA332" i="16" s="1"/>
  <c r="DC332" i="16" s="1"/>
  <c r="AU332" i="16"/>
  <c r="CD304" i="16"/>
  <c r="CR304" i="16" s="1"/>
  <c r="CX304" i="16" s="1"/>
  <c r="DF304" i="16" s="1"/>
  <c r="AU304" i="16"/>
  <c r="CD292" i="16"/>
  <c r="CR292" i="16" s="1"/>
  <c r="CX292" i="16" s="1"/>
  <c r="DA292" i="16" s="1"/>
  <c r="DC292" i="16" s="1"/>
  <c r="AU292" i="16"/>
  <c r="CD264" i="16"/>
  <c r="CR264" i="16" s="1"/>
  <c r="CX264" i="16" s="1"/>
  <c r="DE264" i="16" s="1"/>
  <c r="AU264" i="16"/>
  <c r="CD248" i="16"/>
  <c r="CR248" i="16" s="1"/>
  <c r="CX248" i="16" s="1"/>
  <c r="DA248" i="16" s="1"/>
  <c r="DC248" i="16" s="1"/>
  <c r="AU248" i="16"/>
  <c r="CD228" i="16"/>
  <c r="CR228" i="16" s="1"/>
  <c r="CX228" i="16" s="1"/>
  <c r="AU228" i="16"/>
  <c r="CD200" i="16"/>
  <c r="CR200" i="16" s="1"/>
  <c r="CX200" i="16" s="1"/>
  <c r="DA200" i="16" s="1"/>
  <c r="DC200" i="16" s="1"/>
  <c r="AU200" i="16"/>
  <c r="CD176" i="16"/>
  <c r="CR176" i="16" s="1"/>
  <c r="CX176" i="16" s="1"/>
  <c r="DE176" i="16" s="1"/>
  <c r="AU176" i="16"/>
  <c r="CD152" i="16"/>
  <c r="CR152" i="16" s="1"/>
  <c r="CX152" i="16" s="1"/>
  <c r="DA152" i="16" s="1"/>
  <c r="DC152" i="16" s="1"/>
  <c r="AU152" i="16"/>
  <c r="CD128" i="16"/>
  <c r="CR128" i="16" s="1"/>
  <c r="CX128" i="16" s="1"/>
  <c r="DE128" i="16" s="1"/>
  <c r="AU128" i="16"/>
  <c r="CD116" i="16"/>
  <c r="CR116" i="16" s="1"/>
  <c r="CX116" i="16" s="1"/>
  <c r="DA116" i="16" s="1"/>
  <c r="DC116" i="16" s="1"/>
  <c r="AU116" i="16"/>
  <c r="CD88" i="16"/>
  <c r="CR88" i="16" s="1"/>
  <c r="CX88" i="16" s="1"/>
  <c r="DE88" i="16" s="1"/>
  <c r="AU88" i="16"/>
  <c r="CD64" i="16"/>
  <c r="CR64" i="16" s="1"/>
  <c r="CX64" i="16" s="1"/>
  <c r="DA64" i="16" s="1"/>
  <c r="DC64" i="16" s="1"/>
  <c r="AU64" i="16"/>
  <c r="CD52" i="16"/>
  <c r="CR52" i="16" s="1"/>
  <c r="CX52" i="16" s="1"/>
  <c r="DE52" i="16" s="1"/>
  <c r="AU52" i="16"/>
  <c r="CD24" i="16"/>
  <c r="CR24" i="16" s="1"/>
  <c r="CX24" i="16" s="1"/>
  <c r="DA24" i="16" s="1"/>
  <c r="DC24" i="16" s="1"/>
  <c r="AU24" i="16"/>
  <c r="CD743" i="16"/>
  <c r="CR743" i="16" s="1"/>
  <c r="CX743" i="16" s="1"/>
  <c r="DE743" i="16" s="1"/>
  <c r="AU743" i="16"/>
  <c r="CD703" i="16"/>
  <c r="CR703" i="16" s="1"/>
  <c r="CX703" i="16" s="1"/>
  <c r="DA703" i="16" s="1"/>
  <c r="DC703" i="16" s="1"/>
  <c r="AU703" i="16"/>
  <c r="CD671" i="16"/>
  <c r="CR671" i="16" s="1"/>
  <c r="CX671" i="16" s="1"/>
  <c r="DA671" i="16" s="1"/>
  <c r="DC671" i="16" s="1"/>
  <c r="AU671" i="16"/>
  <c r="CD639" i="16"/>
  <c r="CR639" i="16" s="1"/>
  <c r="CX639" i="16" s="1"/>
  <c r="DF639" i="16" s="1"/>
  <c r="AU639" i="16"/>
  <c r="CD607" i="16"/>
  <c r="CR607" i="16" s="1"/>
  <c r="CX607" i="16" s="1"/>
  <c r="DA607" i="16" s="1"/>
  <c r="DC607" i="16" s="1"/>
  <c r="AU607" i="16"/>
  <c r="CD591" i="16"/>
  <c r="CR591" i="16" s="1"/>
  <c r="CX591" i="16" s="1"/>
  <c r="DA591" i="16" s="1"/>
  <c r="DC591" i="16" s="1"/>
  <c r="AU591" i="16"/>
  <c r="CD559" i="16"/>
  <c r="CR559" i="16" s="1"/>
  <c r="CX559" i="16" s="1"/>
  <c r="AU559" i="16"/>
  <c r="CD543" i="16"/>
  <c r="CR543" i="16" s="1"/>
  <c r="CX543" i="16" s="1"/>
  <c r="DA543" i="16" s="1"/>
  <c r="DC543" i="16" s="1"/>
  <c r="AU543" i="16"/>
  <c r="CD527" i="16"/>
  <c r="CR527" i="16" s="1"/>
  <c r="CX527" i="16" s="1"/>
  <c r="DF527" i="16" s="1"/>
  <c r="AU527" i="16"/>
  <c r="CD511" i="16"/>
  <c r="CR511" i="16" s="1"/>
  <c r="CX511" i="16" s="1"/>
  <c r="DA511" i="16" s="1"/>
  <c r="DC511" i="16" s="1"/>
  <c r="AU511" i="16"/>
  <c r="CD495" i="16"/>
  <c r="CR495" i="16" s="1"/>
  <c r="CX495" i="16" s="1"/>
  <c r="DE495" i="16" s="1"/>
  <c r="AU495" i="16"/>
  <c r="CD471" i="16"/>
  <c r="CR471" i="16" s="1"/>
  <c r="CX471" i="16" s="1"/>
  <c r="AU471" i="16"/>
  <c r="CD455" i="16"/>
  <c r="CR455" i="16" s="1"/>
  <c r="CX455" i="16" s="1"/>
  <c r="DA455" i="16" s="1"/>
  <c r="DC455" i="16" s="1"/>
  <c r="AU455" i="16"/>
  <c r="CD439" i="16"/>
  <c r="CR439" i="16" s="1"/>
  <c r="CX439" i="16" s="1"/>
  <c r="DA439" i="16" s="1"/>
  <c r="DC439" i="16" s="1"/>
  <c r="AU439" i="16"/>
  <c r="CD423" i="16"/>
  <c r="CR423" i="16" s="1"/>
  <c r="CX423" i="16" s="1"/>
  <c r="DA423" i="16" s="1"/>
  <c r="DC423" i="16" s="1"/>
  <c r="AU423" i="16"/>
  <c r="CD407" i="16"/>
  <c r="CR407" i="16" s="1"/>
  <c r="CX407" i="16" s="1"/>
  <c r="AU407" i="16"/>
  <c r="CD391" i="16"/>
  <c r="CR391" i="16" s="1"/>
  <c r="CX391" i="16" s="1"/>
  <c r="DA391" i="16" s="1"/>
  <c r="DC391" i="16" s="1"/>
  <c r="AU391" i="16"/>
  <c r="CD375" i="16"/>
  <c r="CR375" i="16" s="1"/>
  <c r="CX375" i="16" s="1"/>
  <c r="DA375" i="16" s="1"/>
  <c r="DC375" i="16" s="1"/>
  <c r="AU375" i="16"/>
  <c r="CD359" i="16"/>
  <c r="CR359" i="16" s="1"/>
  <c r="CX359" i="16" s="1"/>
  <c r="DA359" i="16" s="1"/>
  <c r="DC359" i="16" s="1"/>
  <c r="AU359" i="16"/>
  <c r="CD343" i="16"/>
  <c r="CR343" i="16" s="1"/>
  <c r="CX343" i="16" s="1"/>
  <c r="AU343" i="16"/>
  <c r="CD327" i="16"/>
  <c r="CR327" i="16" s="1"/>
  <c r="CX327" i="16" s="1"/>
  <c r="DA327" i="16" s="1"/>
  <c r="DC327" i="16" s="1"/>
  <c r="AU327" i="16"/>
  <c r="CD311" i="16"/>
  <c r="CR311" i="16" s="1"/>
  <c r="CX311" i="16" s="1"/>
  <c r="DA311" i="16" s="1"/>
  <c r="DC311" i="16" s="1"/>
  <c r="AU311" i="16"/>
  <c r="CD295" i="16"/>
  <c r="CR295" i="16" s="1"/>
  <c r="CX295" i="16" s="1"/>
  <c r="DA295" i="16" s="1"/>
  <c r="DC295" i="16" s="1"/>
  <c r="AU295" i="16"/>
  <c r="CD279" i="16"/>
  <c r="CR279" i="16" s="1"/>
  <c r="CX279" i="16" s="1"/>
  <c r="DA279" i="16" s="1"/>
  <c r="DC279" i="16" s="1"/>
  <c r="AU279" i="16"/>
  <c r="CD263" i="16"/>
  <c r="CR263" i="16" s="1"/>
  <c r="CX263" i="16" s="1"/>
  <c r="DA263" i="16" s="1"/>
  <c r="DC263" i="16" s="1"/>
  <c r="AU263" i="16"/>
  <c r="CD247" i="16"/>
  <c r="CR247" i="16" s="1"/>
  <c r="CX247" i="16" s="1"/>
  <c r="AU247" i="16"/>
  <c r="CD231" i="16"/>
  <c r="CR231" i="16" s="1"/>
  <c r="CX231" i="16" s="1"/>
  <c r="DA231" i="16" s="1"/>
  <c r="DC231" i="16" s="1"/>
  <c r="AU231" i="16"/>
  <c r="CD215" i="16"/>
  <c r="CR215" i="16" s="1"/>
  <c r="CX215" i="16" s="1"/>
  <c r="DA215" i="16" s="1"/>
  <c r="DC215" i="16" s="1"/>
  <c r="AU215" i="16"/>
  <c r="CD199" i="16"/>
  <c r="CR199" i="16" s="1"/>
  <c r="CX199" i="16" s="1"/>
  <c r="DA199" i="16" s="1"/>
  <c r="DC199" i="16" s="1"/>
  <c r="AU199" i="16"/>
  <c r="CD183" i="16"/>
  <c r="CR183" i="16" s="1"/>
  <c r="CX183" i="16" s="1"/>
  <c r="DA183" i="16" s="1"/>
  <c r="DC183" i="16" s="1"/>
  <c r="AU183" i="16"/>
  <c r="CD167" i="16"/>
  <c r="CR167" i="16" s="1"/>
  <c r="CX167" i="16" s="1"/>
  <c r="DA167" i="16" s="1"/>
  <c r="DC167" i="16" s="1"/>
  <c r="AU167" i="16"/>
  <c r="CD151" i="16"/>
  <c r="CR151" i="16" s="1"/>
  <c r="CX151" i="16" s="1"/>
  <c r="DA151" i="16" s="1"/>
  <c r="DC151" i="16" s="1"/>
  <c r="AU151" i="16"/>
  <c r="CD135" i="16"/>
  <c r="CR135" i="16" s="1"/>
  <c r="CX135" i="16" s="1"/>
  <c r="DA135" i="16" s="1"/>
  <c r="DC135" i="16" s="1"/>
  <c r="AU135" i="16"/>
  <c r="CD119" i="16"/>
  <c r="CR119" i="16" s="1"/>
  <c r="CX119" i="16" s="1"/>
  <c r="AU119" i="16"/>
  <c r="CD103" i="16"/>
  <c r="CR103" i="16" s="1"/>
  <c r="CX103" i="16" s="1"/>
  <c r="DA103" i="16" s="1"/>
  <c r="DC103" i="16" s="1"/>
  <c r="AU103" i="16"/>
  <c r="CD87" i="16"/>
  <c r="CR87" i="16" s="1"/>
  <c r="CX87" i="16" s="1"/>
  <c r="DA87" i="16" s="1"/>
  <c r="DC87" i="16" s="1"/>
  <c r="AU87" i="16"/>
  <c r="CD71" i="16"/>
  <c r="CR71" i="16" s="1"/>
  <c r="CX71" i="16" s="1"/>
  <c r="DA71" i="16" s="1"/>
  <c r="DC71" i="16" s="1"/>
  <c r="AU71" i="16"/>
  <c r="CD55" i="16"/>
  <c r="CR55" i="16" s="1"/>
  <c r="CX55" i="16" s="1"/>
  <c r="DA55" i="16" s="1"/>
  <c r="DC55" i="16" s="1"/>
  <c r="AU55" i="16"/>
  <c r="CD39" i="16"/>
  <c r="CR39" i="16" s="1"/>
  <c r="CX39" i="16" s="1"/>
  <c r="DA39" i="16" s="1"/>
  <c r="DC39" i="16" s="1"/>
  <c r="AU39" i="16"/>
  <c r="CD23" i="16"/>
  <c r="CR23" i="16" s="1"/>
  <c r="CX23" i="16" s="1"/>
  <c r="DA23" i="16" s="1"/>
  <c r="DC23" i="16" s="1"/>
  <c r="AU23" i="16"/>
  <c r="CD15" i="16"/>
  <c r="CR15" i="16" s="1"/>
  <c r="CX15" i="16" s="1"/>
  <c r="DA15" i="16" s="1"/>
  <c r="DC15" i="16" s="1"/>
  <c r="AU15" i="16"/>
  <c r="CD94" i="16"/>
  <c r="CR94" i="16" s="1"/>
  <c r="CX94" i="16" s="1"/>
  <c r="DA94" i="16" s="1"/>
  <c r="DC94" i="16" s="1"/>
  <c r="AU94" i="16"/>
  <c r="CD62" i="16"/>
  <c r="CR62" i="16" s="1"/>
  <c r="CX62" i="16" s="1"/>
  <c r="DA62" i="16" s="1"/>
  <c r="DC62" i="16" s="1"/>
  <c r="AU62" i="16"/>
  <c r="CD30" i="16"/>
  <c r="CR30" i="16" s="1"/>
  <c r="CX30" i="16" s="1"/>
  <c r="AU30" i="16"/>
  <c r="CD221" i="16"/>
  <c r="CR221" i="16" s="1"/>
  <c r="CX221" i="16" s="1"/>
  <c r="DA221" i="16" s="1"/>
  <c r="DC221" i="16" s="1"/>
  <c r="AU221" i="16"/>
  <c r="CD177" i="16"/>
  <c r="CR177" i="16" s="1"/>
  <c r="CX177" i="16" s="1"/>
  <c r="DA177" i="16" s="1"/>
  <c r="DC177" i="16" s="1"/>
  <c r="AU177" i="16"/>
  <c r="CD145" i="16"/>
  <c r="CR145" i="16" s="1"/>
  <c r="CX145" i="16" s="1"/>
  <c r="DA145" i="16" s="1"/>
  <c r="DC145" i="16" s="1"/>
  <c r="AU145" i="16"/>
  <c r="CD101" i="16"/>
  <c r="CR101" i="16" s="1"/>
  <c r="CX101" i="16" s="1"/>
  <c r="DA101" i="16" s="1"/>
  <c r="DC101" i="16" s="1"/>
  <c r="AU101" i="16"/>
  <c r="CD65" i="16"/>
  <c r="CR65" i="16" s="1"/>
  <c r="CX65" i="16" s="1"/>
  <c r="DA65" i="16" s="1"/>
  <c r="DC65" i="16" s="1"/>
  <c r="AU65" i="16"/>
  <c r="CD29" i="16"/>
  <c r="CR29" i="16" s="1"/>
  <c r="CX29" i="16" s="1"/>
  <c r="DA29" i="16" s="1"/>
  <c r="DC29" i="16" s="1"/>
  <c r="AU29" i="16"/>
  <c r="CD672" i="16"/>
  <c r="CR672" i="16" s="1"/>
  <c r="CX672" i="16" s="1"/>
  <c r="DA672" i="16" s="1"/>
  <c r="DC672" i="16" s="1"/>
  <c r="AU672" i="16"/>
  <c r="CD628" i="16"/>
  <c r="CR628" i="16" s="1"/>
  <c r="CX628" i="16" s="1"/>
  <c r="DA628" i="16" s="1"/>
  <c r="DC628" i="16" s="1"/>
  <c r="AU628" i="16"/>
  <c r="CD580" i="16"/>
  <c r="CR580" i="16" s="1"/>
  <c r="CX580" i="16" s="1"/>
  <c r="DA580" i="16" s="1"/>
  <c r="DC580" i="16" s="1"/>
  <c r="AU580" i="16"/>
  <c r="CD532" i="16"/>
  <c r="CR532" i="16" s="1"/>
  <c r="CX532" i="16" s="1"/>
  <c r="DA532" i="16" s="1"/>
  <c r="DC532" i="16" s="1"/>
  <c r="AU532" i="16"/>
  <c r="CD484" i="16"/>
  <c r="CR484" i="16" s="1"/>
  <c r="CX484" i="16" s="1"/>
  <c r="DA484" i="16" s="1"/>
  <c r="DC484" i="16" s="1"/>
  <c r="AU484" i="16"/>
  <c r="CD436" i="16"/>
  <c r="CR436" i="16" s="1"/>
  <c r="CX436" i="16" s="1"/>
  <c r="DA436" i="16" s="1"/>
  <c r="DC436" i="16" s="1"/>
  <c r="AU436" i="16"/>
  <c r="CD384" i="16"/>
  <c r="CR384" i="16" s="1"/>
  <c r="CX384" i="16" s="1"/>
  <c r="DA384" i="16" s="1"/>
  <c r="DC384" i="16" s="1"/>
  <c r="AU384" i="16"/>
  <c r="CD340" i="16"/>
  <c r="CR340" i="16" s="1"/>
  <c r="CX340" i="16" s="1"/>
  <c r="DA340" i="16" s="1"/>
  <c r="DC340" i="16" s="1"/>
  <c r="AU340" i="16"/>
  <c r="CD308" i="16"/>
  <c r="CR308" i="16" s="1"/>
  <c r="CX308" i="16" s="1"/>
  <c r="DA308" i="16" s="1"/>
  <c r="DC308" i="16" s="1"/>
  <c r="AU308" i="16"/>
  <c r="CD268" i="16"/>
  <c r="CR268" i="16" s="1"/>
  <c r="CX268" i="16" s="1"/>
  <c r="DA268" i="16" s="1"/>
  <c r="DC268" i="16" s="1"/>
  <c r="AU268" i="16"/>
  <c r="CD224" i="16"/>
  <c r="CR224" i="16" s="1"/>
  <c r="CX224" i="16" s="1"/>
  <c r="DA224" i="16" s="1"/>
  <c r="DC224" i="16" s="1"/>
  <c r="AU224" i="16"/>
  <c r="CD180" i="16"/>
  <c r="CR180" i="16" s="1"/>
  <c r="CX180" i="16" s="1"/>
  <c r="DA180" i="16" s="1"/>
  <c r="DC180" i="16" s="1"/>
  <c r="AU180" i="16"/>
  <c r="CD132" i="16"/>
  <c r="CR132" i="16" s="1"/>
  <c r="CX132" i="16" s="1"/>
  <c r="DA132" i="16" s="1"/>
  <c r="DC132" i="16" s="1"/>
  <c r="AU132" i="16"/>
  <c r="CD92" i="16"/>
  <c r="CR92" i="16" s="1"/>
  <c r="CX92" i="16" s="1"/>
  <c r="DA92" i="16" s="1"/>
  <c r="DC92" i="16" s="1"/>
  <c r="AU92" i="16"/>
  <c r="CD48" i="16"/>
  <c r="CR48" i="16" s="1"/>
  <c r="CX48" i="16" s="1"/>
  <c r="DA48" i="16" s="1"/>
  <c r="DC48" i="16" s="1"/>
  <c r="AU48" i="16"/>
  <c r="CD662" i="16"/>
  <c r="CR662" i="16" s="1"/>
  <c r="CX662" i="16" s="1"/>
  <c r="DA662" i="16" s="1"/>
  <c r="DC662" i="16" s="1"/>
  <c r="AU662" i="16"/>
  <c r="CD759" i="16"/>
  <c r="CR759" i="16" s="1"/>
  <c r="CX759" i="16" s="1"/>
  <c r="DA759" i="16" s="1"/>
  <c r="DC759" i="16" s="1"/>
  <c r="AU759" i="16"/>
  <c r="CD735" i="16"/>
  <c r="CR735" i="16" s="1"/>
  <c r="CX735" i="16" s="1"/>
  <c r="DA735" i="16" s="1"/>
  <c r="DC735" i="16" s="1"/>
  <c r="AU735" i="16"/>
  <c r="CD711" i="16"/>
  <c r="CR711" i="16" s="1"/>
  <c r="CX711" i="16" s="1"/>
  <c r="DA711" i="16" s="1"/>
  <c r="DC711" i="16" s="1"/>
  <c r="AU711" i="16"/>
  <c r="CD679" i="16"/>
  <c r="CR679" i="16" s="1"/>
  <c r="CX679" i="16" s="1"/>
  <c r="DA679" i="16" s="1"/>
  <c r="DC679" i="16" s="1"/>
  <c r="AU679" i="16"/>
  <c r="CD647" i="16"/>
  <c r="CR647" i="16" s="1"/>
  <c r="CX647" i="16" s="1"/>
  <c r="DA647" i="16" s="1"/>
  <c r="DC647" i="16" s="1"/>
  <c r="AU647" i="16"/>
  <c r="CD615" i="16"/>
  <c r="CR615" i="16" s="1"/>
  <c r="CX615" i="16" s="1"/>
  <c r="DA615" i="16" s="1"/>
  <c r="DC615" i="16" s="1"/>
  <c r="AU615" i="16"/>
  <c r="CD567" i="16"/>
  <c r="CR567" i="16" s="1"/>
  <c r="CX567" i="16" s="1"/>
  <c r="DA567" i="16" s="1"/>
  <c r="DC567" i="16" s="1"/>
  <c r="AU567" i="16"/>
  <c r="CD755" i="16"/>
  <c r="CR755" i="16" s="1"/>
  <c r="CX755" i="16" s="1"/>
  <c r="DA755" i="16" s="1"/>
  <c r="DC755" i="16" s="1"/>
  <c r="AU755" i="16"/>
  <c r="CD739" i="16"/>
  <c r="CR739" i="16" s="1"/>
  <c r="CX739" i="16" s="1"/>
  <c r="DA739" i="16" s="1"/>
  <c r="DC739" i="16" s="1"/>
  <c r="AU739" i="16"/>
  <c r="CD723" i="16"/>
  <c r="CR723" i="16" s="1"/>
  <c r="CX723" i="16" s="1"/>
  <c r="DA723" i="16" s="1"/>
  <c r="DC723" i="16" s="1"/>
  <c r="AU723" i="16"/>
  <c r="CD707" i="16"/>
  <c r="CR707" i="16" s="1"/>
  <c r="CX707" i="16" s="1"/>
  <c r="DA707" i="16" s="1"/>
  <c r="DC707" i="16" s="1"/>
  <c r="AU707" i="16"/>
  <c r="CD691" i="16"/>
  <c r="CR691" i="16" s="1"/>
  <c r="CX691" i="16" s="1"/>
  <c r="DA691" i="16" s="1"/>
  <c r="DC691" i="16" s="1"/>
  <c r="AU691" i="16"/>
  <c r="CD675" i="16"/>
  <c r="CR675" i="16" s="1"/>
  <c r="CX675" i="16" s="1"/>
  <c r="DA675" i="16" s="1"/>
  <c r="DC675" i="16" s="1"/>
  <c r="AU675" i="16"/>
  <c r="CD659" i="16"/>
  <c r="CR659" i="16" s="1"/>
  <c r="CX659" i="16" s="1"/>
  <c r="DA659" i="16" s="1"/>
  <c r="DC659" i="16" s="1"/>
  <c r="AU659" i="16"/>
  <c r="CD643" i="16"/>
  <c r="CR643" i="16" s="1"/>
  <c r="CX643" i="16" s="1"/>
  <c r="DA643" i="16" s="1"/>
  <c r="DC643" i="16" s="1"/>
  <c r="AU643" i="16"/>
  <c r="CD627" i="16"/>
  <c r="CR627" i="16" s="1"/>
  <c r="CX627" i="16" s="1"/>
  <c r="DA627" i="16" s="1"/>
  <c r="DC627" i="16" s="1"/>
  <c r="AU627" i="16"/>
  <c r="CD603" i="16"/>
  <c r="CR603" i="16" s="1"/>
  <c r="CX603" i="16" s="1"/>
  <c r="DA603" i="16" s="1"/>
  <c r="DC603" i="16" s="1"/>
  <c r="AU603" i="16"/>
  <c r="CD587" i="16"/>
  <c r="CR587" i="16" s="1"/>
  <c r="CX587" i="16" s="1"/>
  <c r="DA587" i="16" s="1"/>
  <c r="DC587" i="16" s="1"/>
  <c r="AU587" i="16"/>
  <c r="CD571" i="16"/>
  <c r="CR571" i="16" s="1"/>
  <c r="CX571" i="16" s="1"/>
  <c r="DA571" i="16" s="1"/>
  <c r="DC571" i="16" s="1"/>
  <c r="AU571" i="16"/>
  <c r="CD555" i="16"/>
  <c r="CR555" i="16" s="1"/>
  <c r="CX555" i="16" s="1"/>
  <c r="DA555" i="16" s="1"/>
  <c r="DC555" i="16" s="1"/>
  <c r="AU555" i="16"/>
  <c r="CD539" i="16"/>
  <c r="CR539" i="16" s="1"/>
  <c r="CX539" i="16" s="1"/>
  <c r="DA539" i="16" s="1"/>
  <c r="DC539" i="16" s="1"/>
  <c r="AU539" i="16"/>
  <c r="CD523" i="16"/>
  <c r="CR523" i="16" s="1"/>
  <c r="CX523" i="16" s="1"/>
  <c r="DA523" i="16" s="1"/>
  <c r="DC523" i="16" s="1"/>
  <c r="AU523" i="16"/>
  <c r="CD507" i="16"/>
  <c r="CR507" i="16" s="1"/>
  <c r="CX507" i="16" s="1"/>
  <c r="DA507" i="16" s="1"/>
  <c r="DC507" i="16" s="1"/>
  <c r="AU507" i="16"/>
  <c r="CD491" i="16"/>
  <c r="CR491" i="16" s="1"/>
  <c r="CX491" i="16" s="1"/>
  <c r="DA491" i="16" s="1"/>
  <c r="DC491" i="16" s="1"/>
  <c r="AU491" i="16"/>
  <c r="CD475" i="16"/>
  <c r="CR475" i="16" s="1"/>
  <c r="CX475" i="16" s="1"/>
  <c r="DA475" i="16" s="1"/>
  <c r="DC475" i="16" s="1"/>
  <c r="AU475" i="16"/>
  <c r="CD451" i="16"/>
  <c r="CR451" i="16" s="1"/>
  <c r="CX451" i="16" s="1"/>
  <c r="DA451" i="16" s="1"/>
  <c r="DC451" i="16" s="1"/>
  <c r="AU451" i="16"/>
  <c r="CD435" i="16"/>
  <c r="CR435" i="16" s="1"/>
  <c r="CX435" i="16" s="1"/>
  <c r="DA435" i="16" s="1"/>
  <c r="DC435" i="16" s="1"/>
  <c r="AU435" i="16"/>
  <c r="CD419" i="16"/>
  <c r="CR419" i="16" s="1"/>
  <c r="CX419" i="16" s="1"/>
  <c r="DA419" i="16" s="1"/>
  <c r="DC419" i="16" s="1"/>
  <c r="AU419" i="16"/>
  <c r="CD403" i="16"/>
  <c r="CR403" i="16" s="1"/>
  <c r="CX403" i="16" s="1"/>
  <c r="DA403" i="16" s="1"/>
  <c r="DC403" i="16" s="1"/>
  <c r="AU403" i="16"/>
  <c r="CD379" i="16"/>
  <c r="CR379" i="16" s="1"/>
  <c r="CX379" i="16" s="1"/>
  <c r="DA379" i="16" s="1"/>
  <c r="DC379" i="16" s="1"/>
  <c r="AU379" i="16"/>
  <c r="CD363" i="16"/>
  <c r="CR363" i="16" s="1"/>
  <c r="CX363" i="16" s="1"/>
  <c r="DA363" i="16" s="1"/>
  <c r="DC363" i="16" s="1"/>
  <c r="AU363" i="16"/>
  <c r="CD347" i="16"/>
  <c r="CR347" i="16" s="1"/>
  <c r="CX347" i="16" s="1"/>
  <c r="DA347" i="16" s="1"/>
  <c r="DC347" i="16" s="1"/>
  <c r="AU347" i="16"/>
  <c r="CD331" i="16"/>
  <c r="CR331" i="16" s="1"/>
  <c r="CX331" i="16" s="1"/>
  <c r="DA331" i="16" s="1"/>
  <c r="DC331" i="16" s="1"/>
  <c r="AU331" i="16"/>
  <c r="CD315" i="16"/>
  <c r="CR315" i="16" s="1"/>
  <c r="CX315" i="16" s="1"/>
  <c r="DA315" i="16" s="1"/>
  <c r="DC315" i="16" s="1"/>
  <c r="AU315" i="16"/>
  <c r="CD299" i="16"/>
  <c r="CR299" i="16" s="1"/>
  <c r="CX299" i="16" s="1"/>
  <c r="DA299" i="16" s="1"/>
  <c r="DC299" i="16" s="1"/>
  <c r="AU299" i="16"/>
  <c r="CD283" i="16"/>
  <c r="CR283" i="16" s="1"/>
  <c r="CX283" i="16" s="1"/>
  <c r="DA283" i="16" s="1"/>
  <c r="DC283" i="16" s="1"/>
  <c r="AU283" i="16"/>
  <c r="CD259" i="16"/>
  <c r="CR259" i="16" s="1"/>
  <c r="CX259" i="16" s="1"/>
  <c r="DA259" i="16" s="1"/>
  <c r="DC259" i="16" s="1"/>
  <c r="AU259" i="16"/>
  <c r="CD243" i="16"/>
  <c r="CR243" i="16" s="1"/>
  <c r="CX243" i="16" s="1"/>
  <c r="DA243" i="16" s="1"/>
  <c r="DC243" i="16" s="1"/>
  <c r="AU243" i="16"/>
  <c r="CD227" i="16"/>
  <c r="CR227" i="16" s="1"/>
  <c r="CX227" i="16" s="1"/>
  <c r="DA227" i="16" s="1"/>
  <c r="DC227" i="16" s="1"/>
  <c r="AU227" i="16"/>
  <c r="CD211" i="16"/>
  <c r="CR211" i="16" s="1"/>
  <c r="CX211" i="16" s="1"/>
  <c r="DA211" i="16" s="1"/>
  <c r="DC211" i="16" s="1"/>
  <c r="AU211" i="16"/>
  <c r="CD195" i="16"/>
  <c r="CR195" i="16" s="1"/>
  <c r="CX195" i="16" s="1"/>
  <c r="DA195" i="16" s="1"/>
  <c r="DC195" i="16" s="1"/>
  <c r="AU195" i="16"/>
  <c r="CD179" i="16"/>
  <c r="CR179" i="16" s="1"/>
  <c r="CX179" i="16" s="1"/>
  <c r="DA179" i="16" s="1"/>
  <c r="DC179" i="16" s="1"/>
  <c r="AU179" i="16"/>
  <c r="CD155" i="16"/>
  <c r="CR155" i="16" s="1"/>
  <c r="CX155" i="16" s="1"/>
  <c r="DA155" i="16" s="1"/>
  <c r="DC155" i="16" s="1"/>
  <c r="AU155" i="16"/>
  <c r="CD131" i="16"/>
  <c r="CR131" i="16" s="1"/>
  <c r="CX131" i="16" s="1"/>
  <c r="DA131" i="16" s="1"/>
  <c r="DC131" i="16" s="1"/>
  <c r="AU131" i="16"/>
  <c r="CD115" i="16"/>
  <c r="CR115" i="16" s="1"/>
  <c r="CX115" i="16" s="1"/>
  <c r="DA115" i="16" s="1"/>
  <c r="DC115" i="16" s="1"/>
  <c r="AU115" i="16"/>
  <c r="CD99" i="16"/>
  <c r="CR99" i="16" s="1"/>
  <c r="CX99" i="16" s="1"/>
  <c r="DA99" i="16" s="1"/>
  <c r="DC99" i="16" s="1"/>
  <c r="AU99" i="16"/>
  <c r="CD83" i="16"/>
  <c r="CR83" i="16" s="1"/>
  <c r="CX83" i="16" s="1"/>
  <c r="DA83" i="16" s="1"/>
  <c r="DC83" i="16" s="1"/>
  <c r="AU83" i="16"/>
  <c r="CD59" i="16"/>
  <c r="CR59" i="16" s="1"/>
  <c r="CX59" i="16" s="1"/>
  <c r="DA59" i="16" s="1"/>
  <c r="DC59" i="16" s="1"/>
  <c r="AU59" i="16"/>
  <c r="CD43" i="16"/>
  <c r="CR43" i="16" s="1"/>
  <c r="CX43" i="16" s="1"/>
  <c r="DA43" i="16" s="1"/>
  <c r="DC43" i="16" s="1"/>
  <c r="AU43" i="16"/>
  <c r="CD27" i="16"/>
  <c r="CR27" i="16" s="1"/>
  <c r="CX27" i="16" s="1"/>
  <c r="DA27" i="16" s="1"/>
  <c r="DC27" i="16" s="1"/>
  <c r="AU27" i="16"/>
  <c r="CD11" i="16"/>
  <c r="CR11" i="16" s="1"/>
  <c r="CX11" i="16" s="1"/>
  <c r="DA11" i="16" s="1"/>
  <c r="DC11" i="16" s="1"/>
  <c r="AU11" i="16"/>
  <c r="CD86" i="16"/>
  <c r="CR86" i="16" s="1"/>
  <c r="CX86" i="16" s="1"/>
  <c r="DA86" i="16" s="1"/>
  <c r="DC86" i="16" s="1"/>
  <c r="AU86" i="16"/>
  <c r="CD54" i="16"/>
  <c r="CR54" i="16" s="1"/>
  <c r="CX54" i="16" s="1"/>
  <c r="DA54" i="16" s="1"/>
  <c r="DC54" i="16" s="1"/>
  <c r="AU54" i="16"/>
  <c r="CD22" i="16"/>
  <c r="CR22" i="16" s="1"/>
  <c r="CX22" i="16" s="1"/>
  <c r="DA22" i="16" s="1"/>
  <c r="DC22" i="16" s="1"/>
  <c r="AU22" i="16"/>
  <c r="CD185" i="16"/>
  <c r="CR185" i="16" s="1"/>
  <c r="CX185" i="16" s="1"/>
  <c r="DA185" i="16" s="1"/>
  <c r="DC185" i="16" s="1"/>
  <c r="AU185" i="16"/>
  <c r="CD153" i="16"/>
  <c r="CR153" i="16" s="1"/>
  <c r="CX153" i="16" s="1"/>
  <c r="DA153" i="16" s="1"/>
  <c r="DC153" i="16" s="1"/>
  <c r="AU153" i="16"/>
  <c r="CD113" i="16"/>
  <c r="CR113" i="16" s="1"/>
  <c r="CX113" i="16" s="1"/>
  <c r="DA113" i="16" s="1"/>
  <c r="DC113" i="16" s="1"/>
  <c r="AU113" i="16"/>
  <c r="CD73" i="16"/>
  <c r="CR73" i="16" s="1"/>
  <c r="CX73" i="16" s="1"/>
  <c r="DA73" i="16" s="1"/>
  <c r="DC73" i="16" s="1"/>
  <c r="AU73" i="16"/>
  <c r="CD37" i="16"/>
  <c r="CR37" i="16" s="1"/>
  <c r="CX37" i="16" s="1"/>
  <c r="DA37" i="16" s="1"/>
  <c r="DC37" i="16" s="1"/>
  <c r="AU37" i="16"/>
  <c r="CD760" i="16"/>
  <c r="CR760" i="16" s="1"/>
  <c r="CX760" i="16" s="1"/>
  <c r="DA760" i="16" s="1"/>
  <c r="DC760" i="16" s="1"/>
  <c r="AU760" i="16"/>
  <c r="CD660" i="16"/>
  <c r="CR660" i="16" s="1"/>
  <c r="CX660" i="16" s="1"/>
  <c r="DA660" i="16" s="1"/>
  <c r="DC660" i="16" s="1"/>
  <c r="AU660" i="16"/>
  <c r="CD616" i="16"/>
  <c r="CR616" i="16" s="1"/>
  <c r="CX616" i="16" s="1"/>
  <c r="DA616" i="16" s="1"/>
  <c r="DC616" i="16" s="1"/>
  <c r="AU616" i="16"/>
  <c r="CD592" i="16"/>
  <c r="CR592" i="16" s="1"/>
  <c r="CX592" i="16" s="1"/>
  <c r="DA592" i="16" s="1"/>
  <c r="DC592" i="16" s="1"/>
  <c r="AU592" i="16"/>
  <c r="CD564" i="16"/>
  <c r="CR564" i="16" s="1"/>
  <c r="CX564" i="16" s="1"/>
  <c r="DA564" i="16" s="1"/>
  <c r="DC564" i="16" s="1"/>
  <c r="AU564" i="16"/>
  <c r="CD544" i="16"/>
  <c r="CR544" i="16" s="1"/>
  <c r="CX544" i="16" s="1"/>
  <c r="DA544" i="16" s="1"/>
  <c r="DC544" i="16" s="1"/>
  <c r="AU544" i="16"/>
  <c r="CD520" i="16"/>
  <c r="CR520" i="16" s="1"/>
  <c r="CX520" i="16" s="1"/>
  <c r="DA520" i="16" s="1"/>
  <c r="DC520" i="16" s="1"/>
  <c r="AU520" i="16"/>
  <c r="CD496" i="16"/>
  <c r="CR496" i="16" s="1"/>
  <c r="CX496" i="16" s="1"/>
  <c r="DA496" i="16" s="1"/>
  <c r="DC496" i="16" s="1"/>
  <c r="AU496" i="16"/>
  <c r="CD476" i="16"/>
  <c r="CR476" i="16" s="1"/>
  <c r="CX476" i="16" s="1"/>
  <c r="DA476" i="16" s="1"/>
  <c r="DC476" i="16" s="1"/>
  <c r="AU476" i="16"/>
  <c r="CD452" i="16"/>
  <c r="CR452" i="16" s="1"/>
  <c r="CX452" i="16" s="1"/>
  <c r="DA452" i="16" s="1"/>
  <c r="DC452" i="16" s="1"/>
  <c r="AU452" i="16"/>
  <c r="CD396" i="16"/>
  <c r="CR396" i="16" s="1"/>
  <c r="CX396" i="16" s="1"/>
  <c r="DA396" i="16" s="1"/>
  <c r="DC396" i="16" s="1"/>
  <c r="AU396" i="16"/>
  <c r="CD380" i="16"/>
  <c r="CR380" i="16" s="1"/>
  <c r="CX380" i="16" s="1"/>
  <c r="DA380" i="16" s="1"/>
  <c r="DC380" i="16" s="1"/>
  <c r="AU380" i="16"/>
  <c r="CD356" i="16"/>
  <c r="CR356" i="16" s="1"/>
  <c r="CX356" i="16" s="1"/>
  <c r="DA356" i="16" s="1"/>
  <c r="DC356" i="16" s="1"/>
  <c r="AU356" i="16"/>
  <c r="CD336" i="16"/>
  <c r="CR336" i="16" s="1"/>
  <c r="CX336" i="16" s="1"/>
  <c r="DE336" i="16" s="1"/>
  <c r="AU336" i="16"/>
  <c r="CD320" i="16"/>
  <c r="CR320" i="16" s="1"/>
  <c r="CX320" i="16" s="1"/>
  <c r="DA320" i="16" s="1"/>
  <c r="DC320" i="16" s="1"/>
  <c r="AU320" i="16"/>
  <c r="CD296" i="16"/>
  <c r="CR296" i="16" s="1"/>
  <c r="CX296" i="16" s="1"/>
  <c r="AU296" i="16"/>
  <c r="CD280" i="16"/>
  <c r="CR280" i="16" s="1"/>
  <c r="CX280" i="16" s="1"/>
  <c r="DE280" i="16" s="1"/>
  <c r="AU280" i="16"/>
  <c r="CD260" i="16"/>
  <c r="CR260" i="16" s="1"/>
  <c r="CX260" i="16" s="1"/>
  <c r="DA260" i="16" s="1"/>
  <c r="DC260" i="16" s="1"/>
  <c r="AU260" i="16"/>
  <c r="CD236" i="16"/>
  <c r="CR236" i="16" s="1"/>
  <c r="CX236" i="16" s="1"/>
  <c r="DF236" i="16" s="1"/>
  <c r="AU236" i="16"/>
  <c r="CD208" i="16"/>
  <c r="CR208" i="16" s="1"/>
  <c r="CX208" i="16" s="1"/>
  <c r="AU208" i="16"/>
  <c r="CD188" i="16"/>
  <c r="CR188" i="16" s="1"/>
  <c r="CX188" i="16" s="1"/>
  <c r="DF188" i="16" s="1"/>
  <c r="AU188" i="16"/>
  <c r="CD160" i="16"/>
  <c r="CR160" i="16" s="1"/>
  <c r="CX160" i="16" s="1"/>
  <c r="DA160" i="16" s="1"/>
  <c r="DC160" i="16" s="1"/>
  <c r="AU160" i="16"/>
  <c r="CD148" i="16"/>
  <c r="CR148" i="16" s="1"/>
  <c r="CX148" i="16" s="1"/>
  <c r="DE148" i="16" s="1"/>
  <c r="AU148" i="16"/>
  <c r="CD120" i="16"/>
  <c r="CR120" i="16" s="1"/>
  <c r="CX120" i="16" s="1"/>
  <c r="AU120" i="16"/>
  <c r="CD96" i="16"/>
  <c r="CR96" i="16" s="1"/>
  <c r="CX96" i="16" s="1"/>
  <c r="DF96" i="16" s="1"/>
  <c r="AU96" i="16"/>
  <c r="CD84" i="16"/>
  <c r="CR84" i="16" s="1"/>
  <c r="CX84" i="16" s="1"/>
  <c r="DA84" i="16" s="1"/>
  <c r="DC84" i="16" s="1"/>
  <c r="AU84" i="16"/>
  <c r="CD56" i="16"/>
  <c r="CR56" i="16" s="1"/>
  <c r="CX56" i="16" s="1"/>
  <c r="DE56" i="16" s="1"/>
  <c r="AU56" i="16"/>
  <c r="CD32" i="16"/>
  <c r="CR32" i="16" s="1"/>
  <c r="CX32" i="16" s="1"/>
  <c r="AU32" i="16"/>
  <c r="CD20" i="16"/>
  <c r="CR20" i="16" s="1"/>
  <c r="CX20" i="16" s="1"/>
  <c r="DF20" i="16" s="1"/>
  <c r="AU20" i="16"/>
  <c r="CD754" i="16"/>
  <c r="CR754" i="16" s="1"/>
  <c r="CX754" i="16" s="1"/>
  <c r="DA754" i="16" s="1"/>
  <c r="DC754" i="16" s="1"/>
  <c r="AU754" i="16"/>
  <c r="CD746" i="16"/>
  <c r="CR746" i="16" s="1"/>
  <c r="CX746" i="16" s="1"/>
  <c r="DF746" i="16" s="1"/>
  <c r="AU746" i="16"/>
  <c r="CD738" i="16"/>
  <c r="CR738" i="16" s="1"/>
  <c r="CX738" i="16" s="1"/>
  <c r="AU738" i="16"/>
  <c r="CD730" i="16"/>
  <c r="CR730" i="16" s="1"/>
  <c r="CX730" i="16" s="1"/>
  <c r="DE730" i="16" s="1"/>
  <c r="AU730" i="16"/>
  <c r="CD722" i="16"/>
  <c r="CR722" i="16" s="1"/>
  <c r="CX722" i="16" s="1"/>
  <c r="DA722" i="16" s="1"/>
  <c r="DC722" i="16" s="1"/>
  <c r="AU722" i="16"/>
  <c r="CD714" i="16"/>
  <c r="CR714" i="16" s="1"/>
  <c r="CX714" i="16" s="1"/>
  <c r="AU714" i="16"/>
  <c r="CD706" i="16"/>
  <c r="CR706" i="16" s="1"/>
  <c r="CX706" i="16" s="1"/>
  <c r="AU706" i="16"/>
  <c r="CD698" i="16"/>
  <c r="CR698" i="16" s="1"/>
  <c r="CX698" i="16" s="1"/>
  <c r="DE698" i="16" s="1"/>
  <c r="AU698" i="16"/>
  <c r="CD690" i="16"/>
  <c r="CR690" i="16" s="1"/>
  <c r="CX690" i="16" s="1"/>
  <c r="DA690" i="16" s="1"/>
  <c r="DC690" i="16" s="1"/>
  <c r="AU690" i="16"/>
  <c r="CD682" i="16"/>
  <c r="CR682" i="16" s="1"/>
  <c r="CX682" i="16" s="1"/>
  <c r="DF682" i="16" s="1"/>
  <c r="AU682" i="16"/>
  <c r="CD674" i="16"/>
  <c r="CR674" i="16" s="1"/>
  <c r="CX674" i="16" s="1"/>
  <c r="AU674" i="16"/>
  <c r="CD666" i="16"/>
  <c r="CR666" i="16" s="1"/>
  <c r="CX666" i="16" s="1"/>
  <c r="DE666" i="16" s="1"/>
  <c r="AU666" i="16"/>
  <c r="CD658" i="16"/>
  <c r="CR658" i="16" s="1"/>
  <c r="CX658" i="16" s="1"/>
  <c r="DA658" i="16" s="1"/>
  <c r="DC658" i="16" s="1"/>
  <c r="AU658" i="16"/>
  <c r="CD650" i="16"/>
  <c r="CR650" i="16" s="1"/>
  <c r="CX650" i="16" s="1"/>
  <c r="DE650" i="16" s="1"/>
  <c r="AU650" i="16"/>
  <c r="CD642" i="16"/>
  <c r="CR642" i="16" s="1"/>
  <c r="CX642" i="16" s="1"/>
  <c r="AU642" i="16"/>
  <c r="CD634" i="16"/>
  <c r="CR634" i="16" s="1"/>
  <c r="CX634" i="16" s="1"/>
  <c r="DE634" i="16" s="1"/>
  <c r="AU634" i="16"/>
  <c r="CD626" i="16"/>
  <c r="CR626" i="16" s="1"/>
  <c r="CX626" i="16" s="1"/>
  <c r="DA626" i="16" s="1"/>
  <c r="DC626" i="16" s="1"/>
  <c r="AU626" i="16"/>
  <c r="CD618" i="16"/>
  <c r="CR618" i="16" s="1"/>
  <c r="CX618" i="16" s="1"/>
  <c r="DF618" i="16" s="1"/>
  <c r="AU618" i="16"/>
  <c r="CD610" i="16"/>
  <c r="CR610" i="16" s="1"/>
  <c r="CX610" i="16" s="1"/>
  <c r="AU610" i="16"/>
  <c r="CD602" i="16"/>
  <c r="CR602" i="16" s="1"/>
  <c r="CX602" i="16" s="1"/>
  <c r="DE602" i="16" s="1"/>
  <c r="AU602" i="16"/>
  <c r="CD594" i="16"/>
  <c r="CR594" i="16" s="1"/>
  <c r="CX594" i="16" s="1"/>
  <c r="DA594" i="16" s="1"/>
  <c r="DC594" i="16" s="1"/>
  <c r="AU594" i="16"/>
  <c r="CD586" i="16"/>
  <c r="CR586" i="16" s="1"/>
  <c r="CX586" i="16" s="1"/>
  <c r="DE586" i="16" s="1"/>
  <c r="AU586" i="16"/>
  <c r="CD578" i="16"/>
  <c r="CR578" i="16" s="1"/>
  <c r="CX578" i="16" s="1"/>
  <c r="AU578" i="16"/>
  <c r="CD570" i="16"/>
  <c r="CR570" i="16" s="1"/>
  <c r="CX570" i="16" s="1"/>
  <c r="DF570" i="16" s="1"/>
  <c r="AU570" i="16"/>
  <c r="CD562" i="16"/>
  <c r="CR562" i="16" s="1"/>
  <c r="CX562" i="16" s="1"/>
  <c r="DA562" i="16" s="1"/>
  <c r="DC562" i="16" s="1"/>
  <c r="AU562" i="16"/>
  <c r="CD554" i="16"/>
  <c r="CR554" i="16" s="1"/>
  <c r="CX554" i="16" s="1"/>
  <c r="DF554" i="16" s="1"/>
  <c r="AU554" i="16"/>
  <c r="CD546" i="16"/>
  <c r="CR546" i="16" s="1"/>
  <c r="CX546" i="16" s="1"/>
  <c r="AU546" i="16"/>
  <c r="CD538" i="16"/>
  <c r="CR538" i="16" s="1"/>
  <c r="CX538" i="16" s="1"/>
  <c r="AU538" i="16"/>
  <c r="CD530" i="16"/>
  <c r="CR530" i="16" s="1"/>
  <c r="CX530" i="16" s="1"/>
  <c r="DA530" i="16" s="1"/>
  <c r="DC530" i="16" s="1"/>
  <c r="AU530" i="16"/>
  <c r="CD522" i="16"/>
  <c r="CR522" i="16" s="1"/>
  <c r="CX522" i="16" s="1"/>
  <c r="DF522" i="16" s="1"/>
  <c r="AU522" i="16"/>
  <c r="CD514" i="16"/>
  <c r="CR514" i="16" s="1"/>
  <c r="CX514" i="16" s="1"/>
  <c r="AU514" i="16"/>
  <c r="CD506" i="16"/>
  <c r="CR506" i="16" s="1"/>
  <c r="CX506" i="16" s="1"/>
  <c r="DA506" i="16" s="1"/>
  <c r="DC506" i="16" s="1"/>
  <c r="AU506" i="16"/>
  <c r="CD498" i="16"/>
  <c r="CR498" i="16" s="1"/>
  <c r="CX498" i="16" s="1"/>
  <c r="DA498" i="16" s="1"/>
  <c r="DC498" i="16" s="1"/>
  <c r="AU498" i="16"/>
  <c r="CD490" i="16"/>
  <c r="CR490" i="16" s="1"/>
  <c r="CX490" i="16" s="1"/>
  <c r="DF490" i="16" s="1"/>
  <c r="AU490" i="16"/>
  <c r="CD482" i="16"/>
  <c r="CR482" i="16" s="1"/>
  <c r="CX482" i="16" s="1"/>
  <c r="AU482" i="16"/>
  <c r="CD474" i="16"/>
  <c r="CR474" i="16" s="1"/>
  <c r="CX474" i="16" s="1"/>
  <c r="DF474" i="16" s="1"/>
  <c r="AU474" i="16"/>
  <c r="CD466" i="16"/>
  <c r="CR466" i="16" s="1"/>
  <c r="CX466" i="16" s="1"/>
  <c r="DF466" i="16" s="1"/>
  <c r="AU466" i="16"/>
  <c r="CD458" i="16"/>
  <c r="CR458" i="16" s="1"/>
  <c r="CX458" i="16" s="1"/>
  <c r="DF458" i="16" s="1"/>
  <c r="AU458" i="16"/>
  <c r="CD450" i="16"/>
  <c r="CR450" i="16" s="1"/>
  <c r="CX450" i="16" s="1"/>
  <c r="DF450" i="16" s="1"/>
  <c r="AU450" i="16"/>
  <c r="CD442" i="16"/>
  <c r="CR442" i="16" s="1"/>
  <c r="CX442" i="16" s="1"/>
  <c r="DF442" i="16" s="1"/>
  <c r="AU442" i="16"/>
  <c r="CD434" i="16"/>
  <c r="CR434" i="16" s="1"/>
  <c r="CX434" i="16" s="1"/>
  <c r="DF434" i="16" s="1"/>
  <c r="AU434" i="16"/>
  <c r="CD426" i="16"/>
  <c r="CR426" i="16" s="1"/>
  <c r="CX426" i="16" s="1"/>
  <c r="DF426" i="16" s="1"/>
  <c r="AU426" i="16"/>
  <c r="CD418" i="16"/>
  <c r="CR418" i="16" s="1"/>
  <c r="CX418" i="16" s="1"/>
  <c r="DF418" i="16" s="1"/>
  <c r="AU418" i="16"/>
  <c r="CD410" i="16"/>
  <c r="CR410" i="16" s="1"/>
  <c r="CX410" i="16" s="1"/>
  <c r="DF410" i="16" s="1"/>
  <c r="AU410" i="16"/>
  <c r="CD402" i="16"/>
  <c r="CR402" i="16" s="1"/>
  <c r="CX402" i="16" s="1"/>
  <c r="DE402" i="16" s="1"/>
  <c r="AU402" i="16"/>
  <c r="CD394" i="16"/>
  <c r="CR394" i="16" s="1"/>
  <c r="CX394" i="16" s="1"/>
  <c r="DF394" i="16" s="1"/>
  <c r="AU394" i="16"/>
  <c r="CD386" i="16"/>
  <c r="CR386" i="16" s="1"/>
  <c r="CX386" i="16" s="1"/>
  <c r="DF386" i="16" s="1"/>
  <c r="AU386" i="16"/>
  <c r="CD378" i="16"/>
  <c r="CR378" i="16" s="1"/>
  <c r="CX378" i="16" s="1"/>
  <c r="DE378" i="16" s="1"/>
  <c r="AU378" i="16"/>
  <c r="CD370" i="16"/>
  <c r="CR370" i="16" s="1"/>
  <c r="CX370" i="16" s="1"/>
  <c r="DF370" i="16" s="1"/>
  <c r="AU370" i="16"/>
  <c r="CD362" i="16"/>
  <c r="CR362" i="16" s="1"/>
  <c r="CX362" i="16" s="1"/>
  <c r="DF362" i="16" s="1"/>
  <c r="AU362" i="16"/>
  <c r="CD354" i="16"/>
  <c r="CR354" i="16" s="1"/>
  <c r="CX354" i="16" s="1"/>
  <c r="DE354" i="16" s="1"/>
  <c r="AU354" i="16"/>
  <c r="CD346" i="16"/>
  <c r="CR346" i="16" s="1"/>
  <c r="CX346" i="16" s="1"/>
  <c r="DE346" i="16" s="1"/>
  <c r="AU346" i="16"/>
  <c r="CD338" i="16"/>
  <c r="CR338" i="16" s="1"/>
  <c r="CX338" i="16" s="1"/>
  <c r="DF338" i="16" s="1"/>
  <c r="AU338" i="16"/>
  <c r="CD330" i="16"/>
  <c r="CR330" i="16" s="1"/>
  <c r="CX330" i="16" s="1"/>
  <c r="DF330" i="16" s="1"/>
  <c r="AU330" i="16"/>
  <c r="CD322" i="16"/>
  <c r="CR322" i="16" s="1"/>
  <c r="CX322" i="16" s="1"/>
  <c r="DF322" i="16" s="1"/>
  <c r="AU322" i="16"/>
  <c r="CD314" i="16"/>
  <c r="CR314" i="16" s="1"/>
  <c r="CX314" i="16" s="1"/>
  <c r="AU314" i="16"/>
  <c r="CD306" i="16"/>
  <c r="CR306" i="16" s="1"/>
  <c r="CX306" i="16" s="1"/>
  <c r="DF306" i="16" s="1"/>
  <c r="AU306" i="16"/>
  <c r="CD298" i="16"/>
  <c r="CR298" i="16" s="1"/>
  <c r="CX298" i="16" s="1"/>
  <c r="DF298" i="16" s="1"/>
  <c r="AU298" i="16"/>
  <c r="CD290" i="16"/>
  <c r="CR290" i="16" s="1"/>
  <c r="CX290" i="16" s="1"/>
  <c r="DF290" i="16" s="1"/>
  <c r="AU290" i="16"/>
  <c r="CD282" i="16"/>
  <c r="CR282" i="16" s="1"/>
  <c r="CX282" i="16" s="1"/>
  <c r="DE282" i="16" s="1"/>
  <c r="AU282" i="16"/>
  <c r="CD274" i="16"/>
  <c r="CR274" i="16" s="1"/>
  <c r="CX274" i="16" s="1"/>
  <c r="DF274" i="16" s="1"/>
  <c r="AU274" i="16"/>
  <c r="CD266" i="16"/>
  <c r="CR266" i="16" s="1"/>
  <c r="CX266" i="16" s="1"/>
  <c r="DF266" i="16" s="1"/>
  <c r="AU266" i="16"/>
  <c r="CD258" i="16"/>
  <c r="CR258" i="16" s="1"/>
  <c r="CX258" i="16" s="1"/>
  <c r="DF258" i="16" s="1"/>
  <c r="AU258" i="16"/>
  <c r="CD250" i="16"/>
  <c r="CR250" i="16" s="1"/>
  <c r="CX250" i="16" s="1"/>
  <c r="DE250" i="16" s="1"/>
  <c r="AU250" i="16"/>
  <c r="CD242" i="16"/>
  <c r="CR242" i="16" s="1"/>
  <c r="CX242" i="16" s="1"/>
  <c r="DE242" i="16" s="1"/>
  <c r="AU242" i="16"/>
  <c r="CD234" i="16"/>
  <c r="CR234" i="16" s="1"/>
  <c r="CX234" i="16" s="1"/>
  <c r="DE234" i="16" s="1"/>
  <c r="AU234" i="16"/>
  <c r="CD226" i="16"/>
  <c r="CR226" i="16" s="1"/>
  <c r="CX226" i="16" s="1"/>
  <c r="AU226" i="16"/>
  <c r="CD218" i="16"/>
  <c r="CR218" i="16" s="1"/>
  <c r="CX218" i="16" s="1"/>
  <c r="DF218" i="16" s="1"/>
  <c r="AU218" i="16"/>
  <c r="CD210" i="16"/>
  <c r="CR210" i="16" s="1"/>
  <c r="CX210" i="16" s="1"/>
  <c r="DF210" i="16" s="1"/>
  <c r="AU210" i="16"/>
  <c r="CD202" i="16"/>
  <c r="CR202" i="16" s="1"/>
  <c r="CX202" i="16" s="1"/>
  <c r="DE202" i="16" s="1"/>
  <c r="AU202" i="16"/>
  <c r="CD194" i="16"/>
  <c r="CR194" i="16" s="1"/>
  <c r="CX194" i="16" s="1"/>
  <c r="DF194" i="16" s="1"/>
  <c r="AU194" i="16"/>
  <c r="CD186" i="16"/>
  <c r="CR186" i="16" s="1"/>
  <c r="CX186" i="16" s="1"/>
  <c r="DE186" i="16" s="1"/>
  <c r="AU186" i="16"/>
  <c r="CD178" i="16"/>
  <c r="CR178" i="16" s="1"/>
  <c r="CX178" i="16" s="1"/>
  <c r="DF178" i="16" s="1"/>
  <c r="AU178" i="16"/>
  <c r="CD170" i="16"/>
  <c r="CR170" i="16" s="1"/>
  <c r="CX170" i="16" s="1"/>
  <c r="DE170" i="16" s="1"/>
  <c r="AU170" i="16"/>
  <c r="CD162" i="16"/>
  <c r="CR162" i="16" s="1"/>
  <c r="CX162" i="16" s="1"/>
  <c r="AU162" i="16"/>
  <c r="CD154" i="16"/>
  <c r="CR154" i="16" s="1"/>
  <c r="CX154" i="16" s="1"/>
  <c r="DE154" i="16" s="1"/>
  <c r="AU154" i="16"/>
  <c r="CD146" i="16"/>
  <c r="CR146" i="16" s="1"/>
  <c r="CX146" i="16" s="1"/>
  <c r="DE146" i="16" s="1"/>
  <c r="AU146" i="16"/>
  <c r="CD138" i="16"/>
  <c r="CR138" i="16" s="1"/>
  <c r="CX138" i="16" s="1"/>
  <c r="DF138" i="16" s="1"/>
  <c r="AU138" i="16"/>
  <c r="CD130" i="16"/>
  <c r="CR130" i="16" s="1"/>
  <c r="CX130" i="16" s="1"/>
  <c r="DE130" i="16" s="1"/>
  <c r="AU130" i="16"/>
  <c r="CD122" i="16"/>
  <c r="CR122" i="16" s="1"/>
  <c r="CX122" i="16" s="1"/>
  <c r="DE122" i="16" s="1"/>
  <c r="AU122" i="16"/>
  <c r="CD114" i="16"/>
  <c r="CR114" i="16" s="1"/>
  <c r="CX114" i="16" s="1"/>
  <c r="DF114" i="16" s="1"/>
  <c r="AU114" i="16"/>
  <c r="CD98" i="16"/>
  <c r="CR98" i="16" s="1"/>
  <c r="CX98" i="16" s="1"/>
  <c r="DF98" i="16" s="1"/>
  <c r="AU98" i="16"/>
  <c r="CD82" i="16"/>
  <c r="CR82" i="16" s="1"/>
  <c r="CX82" i="16" s="1"/>
  <c r="AU82" i="16"/>
  <c r="CD66" i="16"/>
  <c r="CR66" i="16" s="1"/>
  <c r="CX66" i="16" s="1"/>
  <c r="DA66" i="16" s="1"/>
  <c r="DC66" i="16" s="1"/>
  <c r="AU66" i="16"/>
  <c r="CD50" i="16"/>
  <c r="CR50" i="16" s="1"/>
  <c r="CX50" i="16" s="1"/>
  <c r="DE50" i="16" s="1"/>
  <c r="AU50" i="16"/>
  <c r="CD34" i="16"/>
  <c r="CR34" i="16" s="1"/>
  <c r="CX34" i="16" s="1"/>
  <c r="AU34" i="16"/>
  <c r="CD18" i="16"/>
  <c r="CR18" i="16" s="1"/>
  <c r="CX18" i="16" s="1"/>
  <c r="DE18" i="16" s="1"/>
  <c r="AU18" i="16"/>
  <c r="CD225" i="16"/>
  <c r="CR225" i="16" s="1"/>
  <c r="CX225" i="16" s="1"/>
  <c r="DA225" i="16" s="1"/>
  <c r="DC225" i="16" s="1"/>
  <c r="AU225" i="16"/>
  <c r="CD197" i="16"/>
  <c r="CR197" i="16" s="1"/>
  <c r="CX197" i="16" s="1"/>
  <c r="DA197" i="16" s="1"/>
  <c r="DC197" i="16" s="1"/>
  <c r="AU197" i="16"/>
  <c r="CD181" i="16"/>
  <c r="CR181" i="16" s="1"/>
  <c r="CX181" i="16" s="1"/>
  <c r="DE181" i="16" s="1"/>
  <c r="AU181" i="16"/>
  <c r="CD157" i="16"/>
  <c r="CR157" i="16" s="1"/>
  <c r="CX157" i="16" s="1"/>
  <c r="DA157" i="16" s="1"/>
  <c r="DC157" i="16" s="1"/>
  <c r="AU157" i="16"/>
  <c r="CD141" i="16"/>
  <c r="CR141" i="16" s="1"/>
  <c r="CX141" i="16" s="1"/>
  <c r="DF141" i="16" s="1"/>
  <c r="AU141" i="16"/>
  <c r="CD125" i="16"/>
  <c r="CR125" i="16" s="1"/>
  <c r="CX125" i="16" s="1"/>
  <c r="DA125" i="16" s="1"/>
  <c r="DC125" i="16" s="1"/>
  <c r="AU125" i="16"/>
  <c r="CD105" i="16"/>
  <c r="CR105" i="16" s="1"/>
  <c r="CX105" i="16" s="1"/>
  <c r="DE105" i="16" s="1"/>
  <c r="AU105" i="16"/>
  <c r="CD89" i="16"/>
  <c r="CR89" i="16" s="1"/>
  <c r="CX89" i="16" s="1"/>
  <c r="DA89" i="16" s="1"/>
  <c r="DC89" i="16" s="1"/>
  <c r="AU89" i="16"/>
  <c r="CD69" i="16"/>
  <c r="CR69" i="16" s="1"/>
  <c r="CX69" i="16" s="1"/>
  <c r="DF69" i="16" s="1"/>
  <c r="AU69" i="16"/>
  <c r="CD49" i="16"/>
  <c r="CR49" i="16" s="1"/>
  <c r="CX49" i="16" s="1"/>
  <c r="DA49" i="16" s="1"/>
  <c r="DC49" i="16" s="1"/>
  <c r="AU49" i="16"/>
  <c r="CD33" i="16"/>
  <c r="CR33" i="16" s="1"/>
  <c r="CX33" i="16" s="1"/>
  <c r="DE33" i="16" s="1"/>
  <c r="AU33" i="16"/>
  <c r="CD13" i="16"/>
  <c r="CR13" i="16" s="1"/>
  <c r="CX13" i="16" s="1"/>
  <c r="DA13" i="16" s="1"/>
  <c r="DC13" i="16" s="1"/>
  <c r="AU13" i="16"/>
  <c r="CD756" i="16"/>
  <c r="CR756" i="16" s="1"/>
  <c r="CX756" i="16" s="1"/>
  <c r="DE756" i="16" s="1"/>
  <c r="AU756" i="16"/>
  <c r="CD680" i="16"/>
  <c r="CR680" i="16" s="1"/>
  <c r="CX680" i="16" s="1"/>
  <c r="DA680" i="16" s="1"/>
  <c r="DC680" i="16" s="1"/>
  <c r="AU680" i="16"/>
  <c r="CD656" i="16"/>
  <c r="CR656" i="16" s="1"/>
  <c r="CX656" i="16" s="1"/>
  <c r="DE656" i="16" s="1"/>
  <c r="AU656" i="16"/>
  <c r="CD636" i="16"/>
  <c r="CR636" i="16" s="1"/>
  <c r="CX636" i="16" s="1"/>
  <c r="DA636" i="16" s="1"/>
  <c r="DC636" i="16" s="1"/>
  <c r="AU636" i="16"/>
  <c r="CD612" i="16"/>
  <c r="CR612" i="16" s="1"/>
  <c r="CX612" i="16" s="1"/>
  <c r="DF612" i="16" s="1"/>
  <c r="AU612" i="16"/>
  <c r="CD588" i="16"/>
  <c r="CR588" i="16" s="1"/>
  <c r="CX588" i="16" s="1"/>
  <c r="DA588" i="16" s="1"/>
  <c r="DC588" i="16" s="1"/>
  <c r="AU588" i="16"/>
  <c r="CD568" i="16"/>
  <c r="CR568" i="16" s="1"/>
  <c r="CX568" i="16" s="1"/>
  <c r="DE568" i="16" s="1"/>
  <c r="AU568" i="16"/>
  <c r="CD540" i="16"/>
  <c r="CR540" i="16" s="1"/>
  <c r="CX540" i="16" s="1"/>
  <c r="DA540" i="16" s="1"/>
  <c r="DC540" i="16" s="1"/>
  <c r="AU540" i="16"/>
  <c r="CD516" i="16"/>
  <c r="CR516" i="16" s="1"/>
  <c r="CX516" i="16" s="1"/>
  <c r="DE516" i="16" s="1"/>
  <c r="AU516" i="16"/>
  <c r="CD492" i="16"/>
  <c r="CR492" i="16" s="1"/>
  <c r="CX492" i="16" s="1"/>
  <c r="DA492" i="16" s="1"/>
  <c r="DC492" i="16" s="1"/>
  <c r="AU492" i="16"/>
  <c r="CD468" i="16"/>
  <c r="CR468" i="16" s="1"/>
  <c r="CX468" i="16" s="1"/>
  <c r="DE468" i="16" s="1"/>
  <c r="AU468" i="16"/>
  <c r="CD448" i="16"/>
  <c r="CR448" i="16" s="1"/>
  <c r="CX448" i="16" s="1"/>
  <c r="DA448" i="16" s="1"/>
  <c r="DC448" i="16" s="1"/>
  <c r="AU448" i="16"/>
  <c r="CD428" i="16"/>
  <c r="CR428" i="16" s="1"/>
  <c r="CX428" i="16" s="1"/>
  <c r="DF428" i="16" s="1"/>
  <c r="AU428" i="16"/>
  <c r="CD400" i="16"/>
  <c r="CR400" i="16" s="1"/>
  <c r="CX400" i="16" s="1"/>
  <c r="DA400" i="16" s="1"/>
  <c r="DC400" i="16" s="1"/>
  <c r="AU400" i="16"/>
  <c r="CD372" i="16"/>
  <c r="CR372" i="16" s="1"/>
  <c r="CX372" i="16" s="1"/>
  <c r="DE372" i="16" s="1"/>
  <c r="AU372" i="16"/>
  <c r="CD348" i="16"/>
  <c r="CR348" i="16" s="1"/>
  <c r="CX348" i="16" s="1"/>
  <c r="DA348" i="16" s="1"/>
  <c r="DC348" i="16" s="1"/>
  <c r="AU348" i="16"/>
  <c r="CD284" i="16"/>
  <c r="CR284" i="16" s="1"/>
  <c r="CX284" i="16" s="1"/>
  <c r="DF284" i="16" s="1"/>
  <c r="AU284" i="16"/>
  <c r="CD220" i="16"/>
  <c r="CR220" i="16" s="1"/>
  <c r="CX220" i="16" s="1"/>
  <c r="DA220" i="16" s="1"/>
  <c r="DC220" i="16" s="1"/>
  <c r="AU220" i="16"/>
  <c r="CD172" i="16"/>
  <c r="CR172" i="16" s="1"/>
  <c r="CX172" i="16" s="1"/>
  <c r="DA172" i="16" s="1"/>
  <c r="DC172" i="16" s="1"/>
  <c r="AU172" i="16"/>
  <c r="CD108" i="16"/>
  <c r="CR108" i="16" s="1"/>
  <c r="CX108" i="16" s="1"/>
  <c r="DF108" i="16" s="1"/>
  <c r="AU108" i="16"/>
  <c r="CD44" i="16"/>
  <c r="CR44" i="16" s="1"/>
  <c r="CX44" i="16" s="1"/>
  <c r="DA44" i="16" s="1"/>
  <c r="DC44" i="16" s="1"/>
  <c r="AU44" i="16"/>
  <c r="CD761" i="16"/>
  <c r="CR761" i="16" s="1"/>
  <c r="CX761" i="16" s="1"/>
  <c r="DE761" i="16" s="1"/>
  <c r="AU761" i="16"/>
  <c r="CD753" i="16"/>
  <c r="CR753" i="16" s="1"/>
  <c r="CX753" i="16" s="1"/>
  <c r="DA753" i="16" s="1"/>
  <c r="DC753" i="16" s="1"/>
  <c r="AU753" i="16"/>
  <c r="CD745" i="16"/>
  <c r="CR745" i="16" s="1"/>
  <c r="CX745" i="16" s="1"/>
  <c r="DE745" i="16" s="1"/>
  <c r="AU745" i="16"/>
  <c r="CD737" i="16"/>
  <c r="CR737" i="16" s="1"/>
  <c r="CX737" i="16" s="1"/>
  <c r="DA737" i="16" s="1"/>
  <c r="DC737" i="16" s="1"/>
  <c r="AU737" i="16"/>
  <c r="CD729" i="16"/>
  <c r="CR729" i="16" s="1"/>
  <c r="CX729" i="16" s="1"/>
  <c r="AU729" i="16"/>
  <c r="CD721" i="16"/>
  <c r="CR721" i="16" s="1"/>
  <c r="CX721" i="16" s="1"/>
  <c r="DA721" i="16" s="1"/>
  <c r="DC721" i="16" s="1"/>
  <c r="AU721" i="16"/>
  <c r="CD713" i="16"/>
  <c r="CR713" i="16" s="1"/>
  <c r="CX713" i="16" s="1"/>
  <c r="DE713" i="16" s="1"/>
  <c r="AU713" i="16"/>
  <c r="CD705" i="16"/>
  <c r="CR705" i="16" s="1"/>
  <c r="CX705" i="16" s="1"/>
  <c r="DA705" i="16" s="1"/>
  <c r="DC705" i="16" s="1"/>
  <c r="AU705" i="16"/>
  <c r="CD697" i="16"/>
  <c r="CR697" i="16" s="1"/>
  <c r="CX697" i="16" s="1"/>
  <c r="DE697" i="16" s="1"/>
  <c r="AU697" i="16"/>
  <c r="CD689" i="16"/>
  <c r="CR689" i="16" s="1"/>
  <c r="CX689" i="16" s="1"/>
  <c r="DE689" i="16" s="1"/>
  <c r="AU689" i="16"/>
  <c r="CD681" i="16"/>
  <c r="CR681" i="16" s="1"/>
  <c r="CX681" i="16" s="1"/>
  <c r="AU681" i="16"/>
  <c r="CD673" i="16"/>
  <c r="CR673" i="16" s="1"/>
  <c r="CX673" i="16" s="1"/>
  <c r="DF673" i="16" s="1"/>
  <c r="AU673" i="16"/>
  <c r="CD665" i="16"/>
  <c r="CR665" i="16" s="1"/>
  <c r="CX665" i="16" s="1"/>
  <c r="DF665" i="16" s="1"/>
  <c r="AU665" i="16"/>
  <c r="CD657" i="16"/>
  <c r="CR657" i="16" s="1"/>
  <c r="CX657" i="16" s="1"/>
  <c r="DE657" i="16" s="1"/>
  <c r="AU657" i="16"/>
  <c r="CD649" i="16"/>
  <c r="CR649" i="16" s="1"/>
  <c r="CX649" i="16" s="1"/>
  <c r="AU649" i="16"/>
  <c r="CD641" i="16"/>
  <c r="CR641" i="16" s="1"/>
  <c r="CX641" i="16" s="1"/>
  <c r="DE641" i="16" s="1"/>
  <c r="AU641" i="16"/>
  <c r="CD633" i="16"/>
  <c r="CR633" i="16" s="1"/>
  <c r="CX633" i="16" s="1"/>
  <c r="DE633" i="16" s="1"/>
  <c r="AU633" i="16"/>
  <c r="CD625" i="16"/>
  <c r="CR625" i="16" s="1"/>
  <c r="CX625" i="16" s="1"/>
  <c r="DE625" i="16" s="1"/>
  <c r="AU625" i="16"/>
  <c r="CD617" i="16"/>
  <c r="CR617" i="16" s="1"/>
  <c r="CX617" i="16" s="1"/>
  <c r="DA617" i="16" s="1"/>
  <c r="DC617" i="16" s="1"/>
  <c r="AU617" i="16"/>
  <c r="CD609" i="16"/>
  <c r="CR609" i="16" s="1"/>
  <c r="CX609" i="16" s="1"/>
  <c r="DF609" i="16" s="1"/>
  <c r="AU609" i="16"/>
  <c r="CD601" i="16"/>
  <c r="CR601" i="16" s="1"/>
  <c r="CX601" i="16" s="1"/>
  <c r="DF601" i="16" s="1"/>
  <c r="AU601" i="16"/>
  <c r="CD593" i="16"/>
  <c r="CR593" i="16" s="1"/>
  <c r="CX593" i="16" s="1"/>
  <c r="DE593" i="16" s="1"/>
  <c r="AU593" i="16"/>
  <c r="CD585" i="16"/>
  <c r="CR585" i="16" s="1"/>
  <c r="CX585" i="16" s="1"/>
  <c r="DE585" i="16" s="1"/>
  <c r="AU585" i="16"/>
  <c r="CD577" i="16"/>
  <c r="CR577" i="16" s="1"/>
  <c r="CX577" i="16" s="1"/>
  <c r="DE577" i="16" s="1"/>
  <c r="AU577" i="16"/>
  <c r="CD569" i="16"/>
  <c r="CR569" i="16" s="1"/>
  <c r="CX569" i="16" s="1"/>
  <c r="DE569" i="16" s="1"/>
  <c r="AU569" i="16"/>
  <c r="CD561" i="16"/>
  <c r="CR561" i="16" s="1"/>
  <c r="CX561" i="16" s="1"/>
  <c r="DE561" i="16" s="1"/>
  <c r="AU561" i="16"/>
  <c r="CD553" i="16"/>
  <c r="CR553" i="16" s="1"/>
  <c r="CX553" i="16" s="1"/>
  <c r="DE553" i="16" s="1"/>
  <c r="AU553" i="16"/>
  <c r="CD545" i="16"/>
  <c r="CR545" i="16" s="1"/>
  <c r="CX545" i="16" s="1"/>
  <c r="DE545" i="16" s="1"/>
  <c r="AU545" i="16"/>
  <c r="CD537" i="16"/>
  <c r="CR537" i="16" s="1"/>
  <c r="CX537" i="16" s="1"/>
  <c r="DF537" i="16" s="1"/>
  <c r="AU537" i="16"/>
  <c r="CD529" i="16"/>
  <c r="CR529" i="16" s="1"/>
  <c r="CX529" i="16" s="1"/>
  <c r="DF529" i="16" s="1"/>
  <c r="AU529" i="16"/>
  <c r="CD521" i="16"/>
  <c r="CR521" i="16" s="1"/>
  <c r="CX521" i="16" s="1"/>
  <c r="DF521" i="16" s="1"/>
  <c r="AU521" i="16"/>
  <c r="CD513" i="16"/>
  <c r="CR513" i="16" s="1"/>
  <c r="CX513" i="16" s="1"/>
  <c r="DE513" i="16" s="1"/>
  <c r="AU513" i="16"/>
  <c r="CD505" i="16"/>
  <c r="CR505" i="16" s="1"/>
  <c r="CX505" i="16" s="1"/>
  <c r="DE505" i="16" s="1"/>
  <c r="AU505" i="16"/>
  <c r="CD497" i="16"/>
  <c r="CR497" i="16" s="1"/>
  <c r="CX497" i="16" s="1"/>
  <c r="DF497" i="16" s="1"/>
  <c r="AU497" i="16"/>
  <c r="CD489" i="16"/>
  <c r="CR489" i="16" s="1"/>
  <c r="CX489" i="16" s="1"/>
  <c r="DE489" i="16" s="1"/>
  <c r="AU489" i="16"/>
  <c r="CD481" i="16"/>
  <c r="CR481" i="16" s="1"/>
  <c r="CX481" i="16" s="1"/>
  <c r="DE481" i="16" s="1"/>
  <c r="AU481" i="16"/>
  <c r="CD473" i="16"/>
  <c r="CR473" i="16" s="1"/>
  <c r="CX473" i="16" s="1"/>
  <c r="DE473" i="16" s="1"/>
  <c r="AU473" i="16"/>
  <c r="CD465" i="16"/>
  <c r="CR465" i="16" s="1"/>
  <c r="CX465" i="16" s="1"/>
  <c r="DF465" i="16" s="1"/>
  <c r="AU465" i="16"/>
  <c r="CD457" i="16"/>
  <c r="CR457" i="16" s="1"/>
  <c r="CX457" i="16" s="1"/>
  <c r="DE457" i="16" s="1"/>
  <c r="AU457" i="16"/>
  <c r="CD449" i="16"/>
  <c r="CR449" i="16" s="1"/>
  <c r="CX449" i="16" s="1"/>
  <c r="DE449" i="16" s="1"/>
  <c r="AU449" i="16"/>
  <c r="CD441" i="16"/>
  <c r="CR441" i="16" s="1"/>
  <c r="CX441" i="16" s="1"/>
  <c r="DF441" i="16" s="1"/>
  <c r="AU441" i="16"/>
  <c r="CD433" i="16"/>
  <c r="CR433" i="16" s="1"/>
  <c r="CX433" i="16" s="1"/>
  <c r="DE433" i="16" s="1"/>
  <c r="AU433" i="16"/>
  <c r="CD425" i="16"/>
  <c r="CR425" i="16" s="1"/>
  <c r="CX425" i="16" s="1"/>
  <c r="DE425" i="16" s="1"/>
  <c r="AU425" i="16"/>
  <c r="CD417" i="16"/>
  <c r="CR417" i="16" s="1"/>
  <c r="CX417" i="16" s="1"/>
  <c r="DE417" i="16" s="1"/>
  <c r="AU417" i="16"/>
  <c r="CD409" i="16"/>
  <c r="CR409" i="16" s="1"/>
  <c r="CX409" i="16" s="1"/>
  <c r="DE409" i="16" s="1"/>
  <c r="AU409" i="16"/>
  <c r="CD401" i="16"/>
  <c r="CR401" i="16" s="1"/>
  <c r="CX401" i="16" s="1"/>
  <c r="DF401" i="16" s="1"/>
  <c r="AU401" i="16"/>
  <c r="CD393" i="16"/>
  <c r="CR393" i="16" s="1"/>
  <c r="CX393" i="16" s="1"/>
  <c r="DE393" i="16" s="1"/>
  <c r="AU393" i="16"/>
  <c r="CD385" i="16"/>
  <c r="CR385" i="16" s="1"/>
  <c r="CX385" i="16" s="1"/>
  <c r="DE385" i="16" s="1"/>
  <c r="AU385" i="16"/>
  <c r="CD377" i="16"/>
  <c r="CR377" i="16" s="1"/>
  <c r="CX377" i="16" s="1"/>
  <c r="DF377" i="16" s="1"/>
  <c r="AU377" i="16"/>
  <c r="CD369" i="16"/>
  <c r="CR369" i="16" s="1"/>
  <c r="CX369" i="16" s="1"/>
  <c r="DE369" i="16" s="1"/>
  <c r="AU369" i="16"/>
  <c r="CD361" i="16"/>
  <c r="CR361" i="16" s="1"/>
  <c r="CX361" i="16" s="1"/>
  <c r="DE361" i="16" s="1"/>
  <c r="AU361" i="16"/>
  <c r="CD353" i="16"/>
  <c r="CR353" i="16" s="1"/>
  <c r="CX353" i="16" s="1"/>
  <c r="DE353" i="16" s="1"/>
  <c r="AU353" i="16"/>
  <c r="CD345" i="16"/>
  <c r="CR345" i="16" s="1"/>
  <c r="CX345" i="16" s="1"/>
  <c r="DF345" i="16" s="1"/>
  <c r="AU345" i="16"/>
  <c r="CD337" i="16"/>
  <c r="CR337" i="16" s="1"/>
  <c r="CX337" i="16" s="1"/>
  <c r="DE337" i="16" s="1"/>
  <c r="AU337" i="16"/>
  <c r="CD329" i="16"/>
  <c r="CR329" i="16" s="1"/>
  <c r="CX329" i="16" s="1"/>
  <c r="DE329" i="16" s="1"/>
  <c r="AU329" i="16"/>
  <c r="CD321" i="16"/>
  <c r="CR321" i="16" s="1"/>
  <c r="CX321" i="16" s="1"/>
  <c r="DE321" i="16" s="1"/>
  <c r="AU321" i="16"/>
  <c r="CD313" i="16"/>
  <c r="CR313" i="16" s="1"/>
  <c r="CX313" i="16" s="1"/>
  <c r="DF313" i="16" s="1"/>
  <c r="AU313" i="16"/>
  <c r="CD305" i="16"/>
  <c r="CR305" i="16" s="1"/>
  <c r="CX305" i="16" s="1"/>
  <c r="DF305" i="16" s="1"/>
  <c r="AU305" i="16"/>
  <c r="CD297" i="16"/>
  <c r="CR297" i="16" s="1"/>
  <c r="CX297" i="16" s="1"/>
  <c r="DE297" i="16" s="1"/>
  <c r="AU297" i="16"/>
  <c r="CD289" i="16"/>
  <c r="CR289" i="16" s="1"/>
  <c r="CX289" i="16" s="1"/>
  <c r="DE289" i="16" s="1"/>
  <c r="AU289" i="16"/>
  <c r="CD281" i="16"/>
  <c r="CR281" i="16" s="1"/>
  <c r="CX281" i="16" s="1"/>
  <c r="DE281" i="16" s="1"/>
  <c r="AU281" i="16"/>
  <c r="CD273" i="16"/>
  <c r="CR273" i="16" s="1"/>
  <c r="CX273" i="16" s="1"/>
  <c r="DF273" i="16" s="1"/>
  <c r="AU273" i="16"/>
  <c r="CD265" i="16"/>
  <c r="CR265" i="16" s="1"/>
  <c r="CX265" i="16" s="1"/>
  <c r="DE265" i="16" s="1"/>
  <c r="AU265" i="16"/>
  <c r="CD257" i="16"/>
  <c r="CR257" i="16" s="1"/>
  <c r="CX257" i="16" s="1"/>
  <c r="DE257" i="16" s="1"/>
  <c r="AU257" i="16"/>
  <c r="CD249" i="16"/>
  <c r="CR249" i="16" s="1"/>
  <c r="CX249" i="16" s="1"/>
  <c r="DF249" i="16" s="1"/>
  <c r="AU249" i="16"/>
  <c r="CD241" i="16"/>
  <c r="CR241" i="16" s="1"/>
  <c r="CX241" i="16" s="1"/>
  <c r="DF241" i="16" s="1"/>
  <c r="AU241" i="16"/>
  <c r="CD233" i="16"/>
  <c r="CR233" i="16" s="1"/>
  <c r="CX233" i="16" s="1"/>
  <c r="DF233" i="16" s="1"/>
  <c r="AU233" i="16"/>
  <c r="CD217" i="16"/>
  <c r="CR217" i="16" s="1"/>
  <c r="CX217" i="16" s="1"/>
  <c r="DF217" i="16" s="1"/>
  <c r="AU217" i="16"/>
  <c r="CD189" i="16"/>
  <c r="CR189" i="16" s="1"/>
  <c r="CX189" i="16" s="1"/>
  <c r="DE189" i="16" s="1"/>
  <c r="AU189" i="16"/>
  <c r="CD137" i="16"/>
  <c r="CR137" i="16" s="1"/>
  <c r="CX137" i="16" s="1"/>
  <c r="DE137" i="16" s="1"/>
  <c r="AU137" i="16"/>
  <c r="CD81" i="16"/>
  <c r="CR81" i="16" s="1"/>
  <c r="CX81" i="16" s="1"/>
  <c r="DE81" i="16" s="1"/>
  <c r="AU81" i="16"/>
  <c r="CD25" i="16"/>
  <c r="CR25" i="16" s="1"/>
  <c r="CX25" i="16" s="1"/>
  <c r="DE25" i="16" s="1"/>
  <c r="AU25" i="16"/>
  <c r="CD748" i="16"/>
  <c r="CR748" i="16" s="1"/>
  <c r="CX748" i="16" s="1"/>
  <c r="DE748" i="16" s="1"/>
  <c r="AU748" i="16"/>
  <c r="CD740" i="16"/>
  <c r="CR740" i="16" s="1"/>
  <c r="CX740" i="16" s="1"/>
  <c r="DF740" i="16" s="1"/>
  <c r="AU740" i="16"/>
  <c r="CD732" i="16"/>
  <c r="CR732" i="16" s="1"/>
  <c r="CX732" i="16" s="1"/>
  <c r="DF732" i="16" s="1"/>
  <c r="AU732" i="16"/>
  <c r="CD724" i="16"/>
  <c r="CR724" i="16" s="1"/>
  <c r="CX724" i="16" s="1"/>
  <c r="DF724" i="16" s="1"/>
  <c r="AU724" i="16"/>
  <c r="CD716" i="16"/>
  <c r="CR716" i="16" s="1"/>
  <c r="CX716" i="16" s="1"/>
  <c r="DE716" i="16" s="1"/>
  <c r="AU716" i="16"/>
  <c r="CD708" i="16"/>
  <c r="CR708" i="16" s="1"/>
  <c r="CX708" i="16" s="1"/>
  <c r="DF708" i="16" s="1"/>
  <c r="AU708" i="16"/>
  <c r="CD692" i="16"/>
  <c r="CR692" i="16" s="1"/>
  <c r="CX692" i="16" s="1"/>
  <c r="DE692" i="16" s="1"/>
  <c r="AU692" i="16"/>
  <c r="CD676" i="16"/>
  <c r="CR676" i="16" s="1"/>
  <c r="CX676" i="16" s="1"/>
  <c r="DF676" i="16" s="1"/>
  <c r="AU676" i="16"/>
  <c r="CD648" i="16"/>
  <c r="CR648" i="16" s="1"/>
  <c r="CX648" i="16" s="1"/>
  <c r="DE648" i="16" s="1"/>
  <c r="AU648" i="16"/>
  <c r="CD620" i="16"/>
  <c r="CR620" i="16" s="1"/>
  <c r="CX620" i="16" s="1"/>
  <c r="DE620" i="16" s="1"/>
  <c r="AU620" i="16"/>
  <c r="CD596" i="16"/>
  <c r="CR596" i="16" s="1"/>
  <c r="CX596" i="16" s="1"/>
  <c r="DF596" i="16" s="1"/>
  <c r="AU596" i="16"/>
  <c r="CD572" i="16"/>
  <c r="CR572" i="16" s="1"/>
  <c r="CX572" i="16" s="1"/>
  <c r="DE572" i="16" s="1"/>
  <c r="AU572" i="16"/>
  <c r="CD548" i="16"/>
  <c r="CR548" i="16" s="1"/>
  <c r="CX548" i="16" s="1"/>
  <c r="DE548" i="16" s="1"/>
  <c r="AU548" i="16"/>
  <c r="CD524" i="16"/>
  <c r="CR524" i="16" s="1"/>
  <c r="CX524" i="16" s="1"/>
  <c r="DE524" i="16" s="1"/>
  <c r="AU524" i="16"/>
  <c r="CD500" i="16"/>
  <c r="CR500" i="16" s="1"/>
  <c r="CX500" i="16" s="1"/>
  <c r="DE500" i="16" s="1"/>
  <c r="AU500" i="16"/>
  <c r="CD472" i="16"/>
  <c r="CR472" i="16" s="1"/>
  <c r="CX472" i="16" s="1"/>
  <c r="DE472" i="16" s="1"/>
  <c r="AU472" i="16"/>
  <c r="CD444" i="16"/>
  <c r="CR444" i="16" s="1"/>
  <c r="CX444" i="16" s="1"/>
  <c r="DE444" i="16" s="1"/>
  <c r="AU444" i="16"/>
  <c r="CD424" i="16"/>
  <c r="CR424" i="16" s="1"/>
  <c r="CX424" i="16" s="1"/>
  <c r="DE424" i="16" s="1"/>
  <c r="AU424" i="16"/>
  <c r="CD404" i="16"/>
  <c r="CR404" i="16" s="1"/>
  <c r="CX404" i="16" s="1"/>
  <c r="DE404" i="16" s="1"/>
  <c r="AU404" i="16"/>
  <c r="CD376" i="16"/>
  <c r="CR376" i="16" s="1"/>
  <c r="CX376" i="16" s="1"/>
  <c r="DE376" i="16" s="1"/>
  <c r="AU376" i="16"/>
  <c r="CD352" i="16"/>
  <c r="CR352" i="16" s="1"/>
  <c r="CX352" i="16" s="1"/>
  <c r="DF352" i="16" s="1"/>
  <c r="AU352" i="16"/>
  <c r="CD276" i="16"/>
  <c r="CR276" i="16" s="1"/>
  <c r="CX276" i="16" s="1"/>
  <c r="DF276" i="16" s="1"/>
  <c r="AU276" i="16"/>
  <c r="CD216" i="16"/>
  <c r="CR216" i="16" s="1"/>
  <c r="CX216" i="16" s="1"/>
  <c r="DF216" i="16" s="1"/>
  <c r="AU216" i="16"/>
  <c r="CD168" i="16"/>
  <c r="CR168" i="16" s="1"/>
  <c r="CX168" i="16" s="1"/>
  <c r="DF168" i="16" s="1"/>
  <c r="AU168" i="16"/>
  <c r="CD104" i="16"/>
  <c r="CR104" i="16" s="1"/>
  <c r="CX104" i="16" s="1"/>
  <c r="DE104" i="16" s="1"/>
  <c r="AU104" i="16"/>
  <c r="CD40" i="16"/>
  <c r="CR40" i="16" s="1"/>
  <c r="CX40" i="16" s="1"/>
  <c r="DE40" i="16" s="1"/>
  <c r="AU40" i="16"/>
  <c r="CD344" i="16"/>
  <c r="CR344" i="16" s="1"/>
  <c r="CX344" i="16" s="1"/>
  <c r="DE344" i="16" s="1"/>
  <c r="AU344" i="16"/>
  <c r="CD324" i="16"/>
  <c r="CR324" i="16" s="1"/>
  <c r="CX324" i="16" s="1"/>
  <c r="DE324" i="16" s="1"/>
  <c r="AU324" i="16"/>
  <c r="CD300" i="16"/>
  <c r="CR300" i="16" s="1"/>
  <c r="CX300" i="16" s="1"/>
  <c r="DF300" i="16" s="1"/>
  <c r="AU300" i="16"/>
  <c r="CD272" i="16"/>
  <c r="CR272" i="16" s="1"/>
  <c r="CX272" i="16" s="1"/>
  <c r="DE272" i="16" s="1"/>
  <c r="AU272" i="16"/>
  <c r="CD256" i="16"/>
  <c r="CR256" i="16" s="1"/>
  <c r="CX256" i="16" s="1"/>
  <c r="DF256" i="16" s="1"/>
  <c r="AU256" i="16"/>
  <c r="CD232" i="16"/>
  <c r="CR232" i="16" s="1"/>
  <c r="CX232" i="16" s="1"/>
  <c r="DE232" i="16" s="1"/>
  <c r="AU232" i="16"/>
  <c r="CD212" i="16"/>
  <c r="CR212" i="16" s="1"/>
  <c r="CX212" i="16" s="1"/>
  <c r="DE212" i="16" s="1"/>
  <c r="AU212" i="16"/>
  <c r="CD184" i="16"/>
  <c r="CR184" i="16" s="1"/>
  <c r="CX184" i="16" s="1"/>
  <c r="DF184" i="16" s="1"/>
  <c r="AU184" i="16"/>
  <c r="CD164" i="16"/>
  <c r="CR164" i="16" s="1"/>
  <c r="CX164" i="16" s="1"/>
  <c r="DF164" i="16" s="1"/>
  <c r="AU164" i="16"/>
  <c r="CD144" i="16"/>
  <c r="CR144" i="16" s="1"/>
  <c r="CX144" i="16" s="1"/>
  <c r="DF144" i="16" s="1"/>
  <c r="AU144" i="16"/>
  <c r="CD124" i="16"/>
  <c r="CR124" i="16" s="1"/>
  <c r="CX124" i="16" s="1"/>
  <c r="DE124" i="16" s="1"/>
  <c r="AU124" i="16"/>
  <c r="CD100" i="16"/>
  <c r="CR100" i="16" s="1"/>
  <c r="CX100" i="16" s="1"/>
  <c r="DF100" i="16" s="1"/>
  <c r="AU100" i="16"/>
  <c r="CD80" i="16"/>
  <c r="CR80" i="16" s="1"/>
  <c r="CX80" i="16" s="1"/>
  <c r="DE80" i="16" s="1"/>
  <c r="AU80" i="16"/>
  <c r="CD60" i="16"/>
  <c r="CR60" i="16" s="1"/>
  <c r="CX60" i="16" s="1"/>
  <c r="DF60" i="16" s="1"/>
  <c r="AU60" i="16"/>
  <c r="CD36" i="16"/>
  <c r="CR36" i="16" s="1"/>
  <c r="CX36" i="16" s="1"/>
  <c r="DE36" i="16" s="1"/>
  <c r="AU36" i="16"/>
  <c r="CD16" i="16"/>
  <c r="CR16" i="16" s="1"/>
  <c r="CX16" i="16" s="1"/>
  <c r="DE16" i="16" s="1"/>
  <c r="AU16" i="16"/>
  <c r="CD751" i="16"/>
  <c r="CR751" i="16" s="1"/>
  <c r="CX751" i="16" s="1"/>
  <c r="AU751" i="16"/>
  <c r="CD719" i="16"/>
  <c r="CR719" i="16" s="1"/>
  <c r="CX719" i="16" s="1"/>
  <c r="DE719" i="16" s="1"/>
  <c r="AU719" i="16"/>
  <c r="CD687" i="16"/>
  <c r="CR687" i="16" s="1"/>
  <c r="CX687" i="16" s="1"/>
  <c r="DE687" i="16" s="1"/>
  <c r="AU687" i="16"/>
  <c r="CD655" i="16"/>
  <c r="CR655" i="16" s="1"/>
  <c r="CX655" i="16" s="1"/>
  <c r="DE655" i="16" s="1"/>
  <c r="AU655" i="16"/>
  <c r="CD623" i="16"/>
  <c r="CR623" i="16" s="1"/>
  <c r="CX623" i="16" s="1"/>
  <c r="DF623" i="16" s="1"/>
  <c r="AU623" i="16"/>
  <c r="CD575" i="16"/>
  <c r="CR575" i="16" s="1"/>
  <c r="CX575" i="16" s="1"/>
  <c r="DF575" i="16" s="1"/>
  <c r="AU575" i="16"/>
  <c r="CD747" i="16"/>
  <c r="CR747" i="16" s="1"/>
  <c r="CX747" i="16" s="1"/>
  <c r="DE747" i="16" s="1"/>
  <c r="AU747" i="16"/>
  <c r="CD731" i="16"/>
  <c r="CR731" i="16" s="1"/>
  <c r="CX731" i="16" s="1"/>
  <c r="DF731" i="16" s="1"/>
  <c r="AU731" i="16"/>
  <c r="CD715" i="16"/>
  <c r="CR715" i="16" s="1"/>
  <c r="CX715" i="16" s="1"/>
  <c r="DE715" i="16" s="1"/>
  <c r="AU715" i="16"/>
  <c r="CD699" i="16"/>
  <c r="CR699" i="16" s="1"/>
  <c r="CX699" i="16" s="1"/>
  <c r="DF699" i="16" s="1"/>
  <c r="AU699" i="16"/>
  <c r="CD683" i="16"/>
  <c r="CR683" i="16" s="1"/>
  <c r="CX683" i="16" s="1"/>
  <c r="DF683" i="16" s="1"/>
  <c r="AU683" i="16"/>
  <c r="CD667" i="16"/>
  <c r="CR667" i="16" s="1"/>
  <c r="CX667" i="16" s="1"/>
  <c r="DF667" i="16" s="1"/>
  <c r="AU667" i="16"/>
  <c r="CD651" i="16"/>
  <c r="CR651" i="16" s="1"/>
  <c r="CX651" i="16" s="1"/>
  <c r="DE651" i="16" s="1"/>
  <c r="AU651" i="16"/>
  <c r="CD635" i="16"/>
  <c r="CR635" i="16" s="1"/>
  <c r="CX635" i="16" s="1"/>
  <c r="DF635" i="16" s="1"/>
  <c r="AU635" i="16"/>
  <c r="CD619" i="16"/>
  <c r="CR619" i="16" s="1"/>
  <c r="CX619" i="16" s="1"/>
  <c r="DF619" i="16" s="1"/>
  <c r="AU619" i="16"/>
  <c r="CD611" i="16"/>
  <c r="CR611" i="16" s="1"/>
  <c r="CX611" i="16" s="1"/>
  <c r="DF611" i="16" s="1"/>
  <c r="AU611" i="16"/>
  <c r="CD595" i="16"/>
  <c r="CR595" i="16" s="1"/>
  <c r="CX595" i="16" s="1"/>
  <c r="DF595" i="16" s="1"/>
  <c r="AU595" i="16"/>
  <c r="CD579" i="16"/>
  <c r="CR579" i="16" s="1"/>
  <c r="CX579" i="16" s="1"/>
  <c r="DE579" i="16" s="1"/>
  <c r="AU579" i="16"/>
  <c r="CD563" i="16"/>
  <c r="CR563" i="16" s="1"/>
  <c r="CX563" i="16" s="1"/>
  <c r="AU563" i="16"/>
  <c r="CD547" i="16"/>
  <c r="CR547" i="16" s="1"/>
  <c r="CX547" i="16" s="1"/>
  <c r="DF547" i="16" s="1"/>
  <c r="AU547" i="16"/>
  <c r="CD531" i="16"/>
  <c r="CR531" i="16" s="1"/>
  <c r="CX531" i="16" s="1"/>
  <c r="DF531" i="16" s="1"/>
  <c r="AU531" i="16"/>
  <c r="CD515" i="16"/>
  <c r="CR515" i="16" s="1"/>
  <c r="CX515" i="16" s="1"/>
  <c r="DE515" i="16" s="1"/>
  <c r="AU515" i="16"/>
  <c r="CD499" i="16"/>
  <c r="CR499" i="16" s="1"/>
  <c r="CX499" i="16" s="1"/>
  <c r="AU499" i="16"/>
  <c r="CD483" i="16"/>
  <c r="CR483" i="16" s="1"/>
  <c r="CX483" i="16" s="1"/>
  <c r="DE483" i="16" s="1"/>
  <c r="AU483" i="16"/>
  <c r="CD467" i="16"/>
  <c r="CR467" i="16" s="1"/>
  <c r="CX467" i="16" s="1"/>
  <c r="DE467" i="16" s="1"/>
  <c r="AU467" i="16"/>
  <c r="CD459" i="16"/>
  <c r="CR459" i="16" s="1"/>
  <c r="CX459" i="16" s="1"/>
  <c r="DE459" i="16" s="1"/>
  <c r="AU459" i="16"/>
  <c r="CD443" i="16"/>
  <c r="CR443" i="16" s="1"/>
  <c r="CX443" i="16" s="1"/>
  <c r="DE443" i="16" s="1"/>
  <c r="AU443" i="16"/>
  <c r="CD427" i="16"/>
  <c r="CR427" i="16" s="1"/>
  <c r="CX427" i="16" s="1"/>
  <c r="DE427" i="16" s="1"/>
  <c r="AU427" i="16"/>
  <c r="CD411" i="16"/>
  <c r="CR411" i="16" s="1"/>
  <c r="CX411" i="16" s="1"/>
  <c r="DE411" i="16" s="1"/>
  <c r="AU411" i="16"/>
  <c r="CD395" i="16"/>
  <c r="CR395" i="16" s="1"/>
  <c r="CX395" i="16" s="1"/>
  <c r="DE395" i="16" s="1"/>
  <c r="AU395" i="16"/>
  <c r="CD387" i="16"/>
  <c r="CR387" i="16" s="1"/>
  <c r="CX387" i="16" s="1"/>
  <c r="DE387" i="16" s="1"/>
  <c r="AU387" i="16"/>
  <c r="CD371" i="16"/>
  <c r="CR371" i="16" s="1"/>
  <c r="CX371" i="16" s="1"/>
  <c r="DE371" i="16" s="1"/>
  <c r="AU371" i="16"/>
  <c r="CD355" i="16"/>
  <c r="CR355" i="16" s="1"/>
  <c r="CX355" i="16" s="1"/>
  <c r="DE355" i="16" s="1"/>
  <c r="AU355" i="16"/>
  <c r="CD339" i="16"/>
  <c r="CR339" i="16" s="1"/>
  <c r="CX339" i="16" s="1"/>
  <c r="DE339" i="16" s="1"/>
  <c r="AU339" i="16"/>
  <c r="CD323" i="16"/>
  <c r="CR323" i="16" s="1"/>
  <c r="CX323" i="16" s="1"/>
  <c r="DE323" i="16" s="1"/>
  <c r="AU323" i="16"/>
  <c r="CD307" i="16"/>
  <c r="CR307" i="16" s="1"/>
  <c r="CX307" i="16" s="1"/>
  <c r="DE307" i="16" s="1"/>
  <c r="AU307" i="16"/>
  <c r="CD291" i="16"/>
  <c r="CR291" i="16" s="1"/>
  <c r="CX291" i="16" s="1"/>
  <c r="DE291" i="16" s="1"/>
  <c r="AU291" i="16"/>
  <c r="CD275" i="16"/>
  <c r="CR275" i="16" s="1"/>
  <c r="CX275" i="16" s="1"/>
  <c r="DE275" i="16" s="1"/>
  <c r="AU275" i="16"/>
  <c r="CD267" i="16"/>
  <c r="CR267" i="16" s="1"/>
  <c r="CX267" i="16" s="1"/>
  <c r="DE267" i="16" s="1"/>
  <c r="AU267" i="16"/>
  <c r="CD251" i="16"/>
  <c r="CR251" i="16" s="1"/>
  <c r="CX251" i="16" s="1"/>
  <c r="DF251" i="16" s="1"/>
  <c r="AU251" i="16"/>
  <c r="CD235" i="16"/>
  <c r="CR235" i="16" s="1"/>
  <c r="CX235" i="16" s="1"/>
  <c r="DE235" i="16" s="1"/>
  <c r="AU235" i="16"/>
  <c r="CD219" i="16"/>
  <c r="CR219" i="16" s="1"/>
  <c r="CX219" i="16" s="1"/>
  <c r="DF219" i="16" s="1"/>
  <c r="AU219" i="16"/>
  <c r="CD203" i="16"/>
  <c r="CR203" i="16" s="1"/>
  <c r="CX203" i="16" s="1"/>
  <c r="DE203" i="16" s="1"/>
  <c r="AU203" i="16"/>
  <c r="CD187" i="16"/>
  <c r="CR187" i="16" s="1"/>
  <c r="CX187" i="16" s="1"/>
  <c r="DF187" i="16" s="1"/>
  <c r="AU187" i="16"/>
  <c r="CD171" i="16"/>
  <c r="CR171" i="16" s="1"/>
  <c r="CX171" i="16" s="1"/>
  <c r="DE171" i="16" s="1"/>
  <c r="AU171" i="16"/>
  <c r="CD163" i="16"/>
  <c r="CR163" i="16" s="1"/>
  <c r="CX163" i="16" s="1"/>
  <c r="DE163" i="16" s="1"/>
  <c r="AU163" i="16"/>
  <c r="CD147" i="16"/>
  <c r="CR147" i="16" s="1"/>
  <c r="CX147" i="16" s="1"/>
  <c r="DE147" i="16" s="1"/>
  <c r="AU147" i="16"/>
  <c r="CD139" i="16"/>
  <c r="CR139" i="16" s="1"/>
  <c r="CX139" i="16" s="1"/>
  <c r="DF139" i="16" s="1"/>
  <c r="AU139" i="16"/>
  <c r="CD123" i="16"/>
  <c r="CR123" i="16" s="1"/>
  <c r="CX123" i="16" s="1"/>
  <c r="DE123" i="16" s="1"/>
  <c r="AU123" i="16"/>
  <c r="CD107" i="16"/>
  <c r="CR107" i="16" s="1"/>
  <c r="CX107" i="16" s="1"/>
  <c r="DF107" i="16" s="1"/>
  <c r="AU107" i="16"/>
  <c r="CD91" i="16"/>
  <c r="CR91" i="16" s="1"/>
  <c r="CX91" i="16" s="1"/>
  <c r="DF91" i="16" s="1"/>
  <c r="AU91" i="16"/>
  <c r="CD75" i="16"/>
  <c r="CR75" i="16" s="1"/>
  <c r="CX75" i="16" s="1"/>
  <c r="DF75" i="16" s="1"/>
  <c r="AU75" i="16"/>
  <c r="CD67" i="16"/>
  <c r="CR67" i="16" s="1"/>
  <c r="CX67" i="16" s="1"/>
  <c r="DE67" i="16" s="1"/>
  <c r="AU67" i="16"/>
  <c r="CD51" i="16"/>
  <c r="CR51" i="16" s="1"/>
  <c r="CX51" i="16" s="1"/>
  <c r="DE51" i="16" s="1"/>
  <c r="AU51" i="16"/>
  <c r="CD35" i="16"/>
  <c r="CR35" i="16" s="1"/>
  <c r="CX35" i="16" s="1"/>
  <c r="DE35" i="16" s="1"/>
  <c r="AU35" i="16"/>
  <c r="CD19" i="16"/>
  <c r="CR19" i="16" s="1"/>
  <c r="CX19" i="16" s="1"/>
  <c r="DF19" i="16" s="1"/>
  <c r="AU19" i="16"/>
  <c r="CD102" i="16"/>
  <c r="CR102" i="16" s="1"/>
  <c r="CX102" i="16" s="1"/>
  <c r="DF102" i="16" s="1"/>
  <c r="AU102" i="16"/>
  <c r="CD70" i="16"/>
  <c r="CR70" i="16" s="1"/>
  <c r="CX70" i="16" s="1"/>
  <c r="DF70" i="16" s="1"/>
  <c r="AU70" i="16"/>
  <c r="CD38" i="16"/>
  <c r="CR38" i="16" s="1"/>
  <c r="CX38" i="16" s="1"/>
  <c r="AU38" i="16"/>
  <c r="CD7" i="16"/>
  <c r="AU7" i="16"/>
  <c r="CD209" i="16"/>
  <c r="CR209" i="16" s="1"/>
  <c r="CX209" i="16" s="1"/>
  <c r="DF209" i="16" s="1"/>
  <c r="AU209" i="16"/>
  <c r="CD173" i="16"/>
  <c r="CR173" i="16" s="1"/>
  <c r="CX173" i="16" s="1"/>
  <c r="DF173" i="16" s="1"/>
  <c r="AU173" i="16"/>
  <c r="CD129" i="16"/>
  <c r="CR129" i="16" s="1"/>
  <c r="CX129" i="16" s="1"/>
  <c r="AU129" i="16"/>
  <c r="CD93" i="16"/>
  <c r="CR93" i="16" s="1"/>
  <c r="CX93" i="16" s="1"/>
  <c r="DE93" i="16" s="1"/>
  <c r="AU93" i="16"/>
  <c r="CD57" i="16"/>
  <c r="CR57" i="16" s="1"/>
  <c r="CX57" i="16" s="1"/>
  <c r="DE57" i="16" s="1"/>
  <c r="AU57" i="16"/>
  <c r="CD17" i="16"/>
  <c r="CR17" i="16" s="1"/>
  <c r="CX17" i="16" s="1"/>
  <c r="DE17" i="16" s="1"/>
  <c r="AU17" i="16"/>
  <c r="CD684" i="16"/>
  <c r="CR684" i="16" s="1"/>
  <c r="CX684" i="16" s="1"/>
  <c r="AU684" i="16"/>
  <c r="CD640" i="16"/>
  <c r="CR640" i="16" s="1"/>
  <c r="CX640" i="16" s="1"/>
  <c r="DF640" i="16" s="1"/>
  <c r="AU640" i="16"/>
  <c r="CD420" i="16"/>
  <c r="CR420" i="16" s="1"/>
  <c r="CX420" i="16" s="1"/>
  <c r="DF420" i="16" s="1"/>
  <c r="AU420" i="16"/>
  <c r="E12" i="17"/>
  <c r="K12" i="17"/>
  <c r="DE735" i="16"/>
  <c r="DE631" i="16"/>
  <c r="DF599" i="16"/>
  <c r="DE599" i="16"/>
  <c r="DF591" i="16"/>
  <c r="DF519" i="16"/>
  <c r="DE519" i="16"/>
  <c r="DE503" i="16"/>
  <c r="DF487" i="16"/>
  <c r="DE487" i="16"/>
  <c r="DF423" i="16"/>
  <c r="DE47" i="16"/>
  <c r="DF47" i="16"/>
  <c r="DF31" i="16"/>
  <c r="DE31" i="16"/>
  <c r="DE29" i="16"/>
  <c r="DE696" i="16"/>
  <c r="DF696" i="16"/>
  <c r="DE408" i="16"/>
  <c r="DF408" i="16"/>
  <c r="DE368" i="16"/>
  <c r="DF368" i="16"/>
  <c r="DE328" i="16"/>
  <c r="DF328" i="16"/>
  <c r="DF288" i="16"/>
  <c r="DE288" i="16"/>
  <c r="DE244" i="16"/>
  <c r="DF244" i="16"/>
  <c r="DF204" i="16"/>
  <c r="DE204" i="16"/>
  <c r="DF156" i="16"/>
  <c r="DE156" i="16"/>
  <c r="DE112" i="16"/>
  <c r="DF112" i="16"/>
  <c r="DF68" i="16"/>
  <c r="DE68" i="16"/>
  <c r="DE28" i="16"/>
  <c r="DF28" i="16"/>
  <c r="DE750" i="16"/>
  <c r="DF734" i="16"/>
  <c r="DE734" i="16"/>
  <c r="DF718" i="16"/>
  <c r="DF702" i="16"/>
  <c r="DE702" i="16"/>
  <c r="DE686" i="16"/>
  <c r="DE646" i="16"/>
  <c r="DF630" i="16"/>
  <c r="DE630" i="16"/>
  <c r="DE614" i="16"/>
  <c r="DE598" i="16"/>
  <c r="DF598" i="16"/>
  <c r="DE590" i="16"/>
  <c r="DF590" i="16"/>
  <c r="DF574" i="16"/>
  <c r="DE574" i="16"/>
  <c r="DE558" i="16"/>
  <c r="DF558" i="16"/>
  <c r="DE534" i="16"/>
  <c r="DF534" i="16"/>
  <c r="DE518" i="16"/>
  <c r="DE502" i="16"/>
  <c r="DF502" i="16"/>
  <c r="DE486" i="16"/>
  <c r="DE470" i="16"/>
  <c r="DF470" i="16"/>
  <c r="DE454" i="16"/>
  <c r="DF446" i="16"/>
  <c r="DE446" i="16"/>
  <c r="DF430" i="16"/>
  <c r="DE430" i="16"/>
  <c r="DF414" i="16"/>
  <c r="DE414" i="16"/>
  <c r="DE398" i="16"/>
  <c r="DF398" i="16"/>
  <c r="DE374" i="16"/>
  <c r="DF374" i="16"/>
  <c r="DE358" i="16"/>
  <c r="DF342" i="16"/>
  <c r="DE342" i="16"/>
  <c r="DE326" i="16"/>
  <c r="DF310" i="16"/>
  <c r="DE310" i="16"/>
  <c r="DE294" i="16"/>
  <c r="DF278" i="16"/>
  <c r="DE278" i="16"/>
  <c r="DE262" i="16"/>
  <c r="DF246" i="16"/>
  <c r="DE246" i="16"/>
  <c r="DE230" i="16"/>
  <c r="DE214" i="16"/>
  <c r="DF214" i="16"/>
  <c r="DE198" i="16"/>
  <c r="DE182" i="16"/>
  <c r="DF182" i="16"/>
  <c r="DE166" i="16"/>
  <c r="DF150" i="16"/>
  <c r="DE150" i="16"/>
  <c r="DE134" i="16"/>
  <c r="DE118" i="16"/>
  <c r="DF118" i="16"/>
  <c r="DE90" i="16"/>
  <c r="DE58" i="16"/>
  <c r="DF58" i="16"/>
  <c r="DE26" i="16"/>
  <c r="DE213" i="16"/>
  <c r="DF213" i="16"/>
  <c r="DF169" i="16"/>
  <c r="DF133" i="16"/>
  <c r="DE133" i="16"/>
  <c r="DF117" i="16"/>
  <c r="DE117" i="16"/>
  <c r="DE77" i="16"/>
  <c r="DF77" i="16"/>
  <c r="DE41" i="16"/>
  <c r="DF41" i="16"/>
  <c r="DE700" i="16"/>
  <c r="DF700" i="16"/>
  <c r="DF644" i="16"/>
  <c r="DE600" i="16"/>
  <c r="DF600" i="16"/>
  <c r="DE556" i="16"/>
  <c r="DF504" i="16"/>
  <c r="DE504" i="16"/>
  <c r="DE456" i="16"/>
  <c r="DE412" i="16"/>
  <c r="DF412" i="16"/>
  <c r="DE360" i="16"/>
  <c r="DE252" i="16"/>
  <c r="DF252" i="16"/>
  <c r="DE140" i="16"/>
  <c r="DE12" i="16"/>
  <c r="DF12" i="16"/>
  <c r="DE749" i="16"/>
  <c r="DE733" i="16"/>
  <c r="DF733" i="16"/>
  <c r="DF717" i="16"/>
  <c r="DF709" i="16"/>
  <c r="DE709" i="16"/>
  <c r="DE685" i="16"/>
  <c r="DE677" i="16"/>
  <c r="DF677" i="16"/>
  <c r="DF653" i="16"/>
  <c r="DF637" i="16"/>
  <c r="DE621" i="16"/>
  <c r="DE605" i="16"/>
  <c r="DF605" i="16"/>
  <c r="DE573" i="16"/>
  <c r="DF573" i="16"/>
  <c r="DE557" i="16"/>
  <c r="DF541" i="16"/>
  <c r="DE525" i="16"/>
  <c r="DE509" i="16"/>
  <c r="DE493" i="16"/>
  <c r="DF485" i="16"/>
  <c r="DE477" i="16"/>
  <c r="DF461" i="16"/>
  <c r="DE461" i="16"/>
  <c r="DE453" i="16"/>
  <c r="DE437" i="16"/>
  <c r="DF421" i="16"/>
  <c r="DE413" i="16"/>
  <c r="DF405" i="16"/>
  <c r="DE389" i="16"/>
  <c r="DF389" i="16"/>
  <c r="DF373" i="16"/>
  <c r="DE357" i="16"/>
  <c r="DE341" i="16"/>
  <c r="DF341" i="16"/>
  <c r="DE317" i="16"/>
  <c r="DE301" i="16"/>
  <c r="DF277" i="16"/>
  <c r="DF245" i="16"/>
  <c r="DE205" i="16"/>
  <c r="DE53" i="16"/>
  <c r="DF752" i="16"/>
  <c r="DF712" i="16"/>
  <c r="DE688" i="16"/>
  <c r="DF608" i="16"/>
  <c r="DF536" i="16"/>
  <c r="DF460" i="16"/>
  <c r="DF192" i="16"/>
  <c r="DF292" i="16"/>
  <c r="DF228" i="16"/>
  <c r="DF116" i="16"/>
  <c r="DF64" i="16"/>
  <c r="DE703" i="16"/>
  <c r="DE583" i="16"/>
  <c r="DF583" i="16"/>
  <c r="DE551" i="16"/>
  <c r="DF551" i="16"/>
  <c r="DE535" i="16"/>
  <c r="DF535" i="16"/>
  <c r="DF511" i="16"/>
  <c r="DE479" i="16"/>
  <c r="DF479" i="16"/>
  <c r="DE463" i="16"/>
  <c r="DF463" i="16"/>
  <c r="DE447" i="16"/>
  <c r="DF447" i="16"/>
  <c r="DE431" i="16"/>
  <c r="DF431" i="16"/>
  <c r="DE415" i="16"/>
  <c r="DF415" i="16"/>
  <c r="DE399" i="16"/>
  <c r="DF399" i="16"/>
  <c r="DF383" i="16"/>
  <c r="DE383" i="16"/>
  <c r="DF367" i="16"/>
  <c r="DE367" i="16"/>
  <c r="DE351" i="16"/>
  <c r="DF351" i="16"/>
  <c r="DF335" i="16"/>
  <c r="DE335" i="16"/>
  <c r="DE319" i="16"/>
  <c r="DF319" i="16"/>
  <c r="DF303" i="16"/>
  <c r="DE303" i="16"/>
  <c r="DE287" i="16"/>
  <c r="DF287" i="16"/>
  <c r="DF271" i="16"/>
  <c r="DE271" i="16"/>
  <c r="DE255" i="16"/>
  <c r="DF255" i="16"/>
  <c r="DF239" i="16"/>
  <c r="DE239" i="16"/>
  <c r="DF223" i="16"/>
  <c r="DE223" i="16"/>
  <c r="DF207" i="16"/>
  <c r="DE207" i="16"/>
  <c r="DF191" i="16"/>
  <c r="DE191" i="16"/>
  <c r="DE175" i="16"/>
  <c r="DF175" i="16"/>
  <c r="DE159" i="16"/>
  <c r="DF159" i="16"/>
  <c r="DE143" i="16"/>
  <c r="DF143" i="16"/>
  <c r="DE127" i="16"/>
  <c r="DF127" i="16"/>
  <c r="DF111" i="16"/>
  <c r="DE111" i="16"/>
  <c r="DE95" i="16"/>
  <c r="DF95" i="16"/>
  <c r="DF79" i="16"/>
  <c r="DE79" i="16"/>
  <c r="DF63" i="16"/>
  <c r="DE63" i="16"/>
  <c r="DE110" i="16"/>
  <c r="DF110" i="16"/>
  <c r="DE78" i="16"/>
  <c r="DF78" i="16"/>
  <c r="DE46" i="16"/>
  <c r="DF46" i="16"/>
  <c r="DF14" i="16"/>
  <c r="DE14" i="16"/>
  <c r="DE201" i="16"/>
  <c r="DF201" i="16"/>
  <c r="DF161" i="16"/>
  <c r="DE161" i="16"/>
  <c r="DE121" i="16"/>
  <c r="DF121" i="16"/>
  <c r="DF85" i="16"/>
  <c r="DE85" i="16"/>
  <c r="DE45" i="16"/>
  <c r="DF45" i="16"/>
  <c r="DF9" i="16"/>
  <c r="DE9" i="16"/>
  <c r="DE652" i="16"/>
  <c r="DF652" i="16"/>
  <c r="DF604" i="16"/>
  <c r="DE604" i="16"/>
  <c r="DE552" i="16"/>
  <c r="DF552" i="16"/>
  <c r="DE508" i="16"/>
  <c r="DF508" i="16"/>
  <c r="DE464" i="16"/>
  <c r="DF464" i="16"/>
  <c r="DF308" i="16"/>
  <c r="DE132" i="16"/>
  <c r="DF758" i="16"/>
  <c r="DE758" i="16"/>
  <c r="DE742" i="16"/>
  <c r="DF742" i="16"/>
  <c r="DE726" i="16"/>
  <c r="DF726" i="16"/>
  <c r="DE710" i="16"/>
  <c r="DF710" i="16"/>
  <c r="DF694" i="16"/>
  <c r="DE694" i="16"/>
  <c r="DE678" i="16"/>
  <c r="DF678" i="16"/>
  <c r="DF670" i="16"/>
  <c r="DE670" i="16"/>
  <c r="DE654" i="16"/>
  <c r="DF654" i="16"/>
  <c r="DF638" i="16"/>
  <c r="DE638" i="16"/>
  <c r="DF622" i="16"/>
  <c r="DE622" i="16"/>
  <c r="DF606" i="16"/>
  <c r="DE606" i="16"/>
  <c r="DE582" i="16"/>
  <c r="DF582" i="16"/>
  <c r="DF566" i="16"/>
  <c r="DE566" i="16"/>
  <c r="DF550" i="16"/>
  <c r="DE550" i="16"/>
  <c r="DF542" i="16"/>
  <c r="DE542" i="16"/>
  <c r="DF526" i="16"/>
  <c r="DE526" i="16"/>
  <c r="DF510" i="16"/>
  <c r="DE510" i="16"/>
  <c r="DF494" i="16"/>
  <c r="DE494" i="16"/>
  <c r="DF478" i="16"/>
  <c r="DE478" i="16"/>
  <c r="DF462" i="16"/>
  <c r="DE462" i="16"/>
  <c r="DE438" i="16"/>
  <c r="DF438" i="16"/>
  <c r="DE422" i="16"/>
  <c r="DF422" i="16"/>
  <c r="DE406" i="16"/>
  <c r="DF406" i="16"/>
  <c r="DE390" i="16"/>
  <c r="DF390" i="16"/>
  <c r="DE382" i="16"/>
  <c r="DF382" i="16"/>
  <c r="DE366" i="16"/>
  <c r="DF366" i="16"/>
  <c r="DE350" i="16"/>
  <c r="DF350" i="16"/>
  <c r="DE334" i="16"/>
  <c r="DF334" i="16"/>
  <c r="DE318" i="16"/>
  <c r="DF318" i="16"/>
  <c r="DE302" i="16"/>
  <c r="DF302" i="16"/>
  <c r="DE286" i="16"/>
  <c r="DF286" i="16"/>
  <c r="DE270" i="16"/>
  <c r="DF270" i="16"/>
  <c r="DE254" i="16"/>
  <c r="DF254" i="16"/>
  <c r="DF238" i="16"/>
  <c r="DE238" i="16"/>
  <c r="DE222" i="16"/>
  <c r="DF222" i="16"/>
  <c r="DE206" i="16"/>
  <c r="DF206" i="16"/>
  <c r="DE190" i="16"/>
  <c r="DF190" i="16"/>
  <c r="DE174" i="16"/>
  <c r="DF174" i="16"/>
  <c r="DE158" i="16"/>
  <c r="DF158" i="16"/>
  <c r="DE142" i="16"/>
  <c r="DF142" i="16"/>
  <c r="DF126" i="16"/>
  <c r="DE126" i="16"/>
  <c r="DE106" i="16"/>
  <c r="DF106" i="16"/>
  <c r="DF74" i="16"/>
  <c r="DE74" i="16"/>
  <c r="DE42" i="16"/>
  <c r="DF42" i="16"/>
  <c r="DF10" i="16"/>
  <c r="DE10" i="16"/>
  <c r="DE193" i="16"/>
  <c r="DF193" i="16"/>
  <c r="DF149" i="16"/>
  <c r="DE149" i="16"/>
  <c r="DE97" i="16"/>
  <c r="DF97" i="16"/>
  <c r="DE61" i="16"/>
  <c r="DF61" i="16"/>
  <c r="DF21" i="16"/>
  <c r="DE21" i="16"/>
  <c r="CR6" i="16"/>
  <c r="DF668" i="16"/>
  <c r="DE668" i="16"/>
  <c r="DF624" i="16"/>
  <c r="DE624" i="16"/>
  <c r="DF576" i="16"/>
  <c r="DE576" i="16"/>
  <c r="DE528" i="16"/>
  <c r="DF528" i="16"/>
  <c r="DE480" i="16"/>
  <c r="DF480" i="16"/>
  <c r="DF440" i="16"/>
  <c r="DE440" i="16"/>
  <c r="DE388" i="16"/>
  <c r="DF388" i="16"/>
  <c r="DE316" i="16"/>
  <c r="DF316" i="16"/>
  <c r="DE196" i="16"/>
  <c r="DF196" i="16"/>
  <c r="DF76" i="16"/>
  <c r="DE76" i="16"/>
  <c r="DF757" i="16"/>
  <c r="DE757" i="16"/>
  <c r="DE741" i="16"/>
  <c r="DF741" i="16"/>
  <c r="DF725" i="16"/>
  <c r="DE725" i="16"/>
  <c r="DF701" i="16"/>
  <c r="DE701" i="16"/>
  <c r="DF693" i="16"/>
  <c r="DE693" i="16"/>
  <c r="DE669" i="16"/>
  <c r="DF669" i="16"/>
  <c r="DF661" i="16"/>
  <c r="DE661" i="16"/>
  <c r="DF645" i="16"/>
  <c r="DE645" i="16"/>
  <c r="DF629" i="16"/>
  <c r="DE629" i="16"/>
  <c r="DE613" i="16"/>
  <c r="DF613" i="16"/>
  <c r="DF597" i="16"/>
  <c r="DE597" i="16"/>
  <c r="DF581" i="16"/>
  <c r="DE581" i="16"/>
  <c r="DE565" i="16"/>
  <c r="DF565" i="16"/>
  <c r="DF549" i="16"/>
  <c r="DE549" i="16"/>
  <c r="DF533" i="16"/>
  <c r="DE533" i="16"/>
  <c r="DF517" i="16"/>
  <c r="DE517" i="16"/>
  <c r="DE429" i="16"/>
  <c r="DF429" i="16"/>
  <c r="DE739" i="16"/>
  <c r="DE451" i="16"/>
  <c r="DE727" i="16"/>
  <c r="DF727" i="16"/>
  <c r="DE695" i="16"/>
  <c r="DF695" i="16"/>
  <c r="DF663" i="16"/>
  <c r="DE663" i="16"/>
  <c r="DE587" i="16"/>
  <c r="DF523" i="16"/>
  <c r="DF491" i="16"/>
  <c r="DE347" i="16"/>
  <c r="DF131" i="16"/>
  <c r="DF320" i="16"/>
  <c r="DE714" i="16"/>
  <c r="DF538" i="16"/>
  <c r="DE314" i="16"/>
  <c r="DF540" i="16"/>
  <c r="AI824" i="16"/>
  <c r="AI819" i="16"/>
  <c r="AT827" i="16"/>
  <c r="AT743" i="16"/>
  <c r="BH743" i="16"/>
  <c r="BN743" i="16" s="1"/>
  <c r="AT719" i="16"/>
  <c r="BH719" i="16"/>
  <c r="BN719" i="16" s="1"/>
  <c r="AT695" i="16"/>
  <c r="BH695" i="16"/>
  <c r="BN695" i="16" s="1"/>
  <c r="BH671" i="16"/>
  <c r="BN671" i="16" s="1"/>
  <c r="AT671" i="16"/>
  <c r="AT647" i="16"/>
  <c r="BH647" i="16"/>
  <c r="BN647" i="16" s="1"/>
  <c r="AT623" i="16"/>
  <c r="BH623" i="16"/>
  <c r="BN623" i="16" s="1"/>
  <c r="BH591" i="16"/>
  <c r="BN591" i="16" s="1"/>
  <c r="AT591" i="16"/>
  <c r="AX591" i="16" s="1"/>
  <c r="BF591" i="16" s="1"/>
  <c r="BG591" i="16" s="1"/>
  <c r="AT567" i="16"/>
  <c r="BH567" i="16"/>
  <c r="BN567" i="16" s="1"/>
  <c r="BH543" i="16"/>
  <c r="BN543" i="16" s="1"/>
  <c r="AT543" i="16"/>
  <c r="AX543" i="16" s="1"/>
  <c r="BF543" i="16" s="1"/>
  <c r="BG543" i="16" s="1"/>
  <c r="BH519" i="16"/>
  <c r="BN519" i="16" s="1"/>
  <c r="AT519" i="16"/>
  <c r="AX519" i="16" s="1"/>
  <c r="BF519" i="16" s="1"/>
  <c r="BG519" i="16" s="1"/>
  <c r="BH503" i="16"/>
  <c r="BN503" i="16" s="1"/>
  <c r="AT503" i="16"/>
  <c r="AT479" i="16"/>
  <c r="BH479" i="16"/>
  <c r="BN479" i="16" s="1"/>
  <c r="BH455" i="16"/>
  <c r="BN455" i="16" s="1"/>
  <c r="AT455" i="16"/>
  <c r="AT431" i="16"/>
  <c r="AX431" i="16" s="1"/>
  <c r="BF431" i="16" s="1"/>
  <c r="BG431" i="16" s="1"/>
  <c r="BH431" i="16"/>
  <c r="BN431" i="16" s="1"/>
  <c r="AT391" i="16"/>
  <c r="BH391" i="16"/>
  <c r="BN391" i="16" s="1"/>
  <c r="AT367" i="16"/>
  <c r="AX367" i="16" s="1"/>
  <c r="BF367" i="16" s="1"/>
  <c r="BG367" i="16" s="1"/>
  <c r="BH367" i="16"/>
  <c r="BN367" i="16" s="1"/>
  <c r="BH335" i="16"/>
  <c r="BN335" i="16" s="1"/>
  <c r="AT335" i="16"/>
  <c r="AX335" i="16" s="1"/>
  <c r="BF335" i="16" s="1"/>
  <c r="BG335" i="16" s="1"/>
  <c r="AT295" i="16"/>
  <c r="BH295" i="16"/>
  <c r="BN295" i="16" s="1"/>
  <c r="BH255" i="16"/>
  <c r="BN255" i="16" s="1"/>
  <c r="AT255" i="16"/>
  <c r="AT231" i="16"/>
  <c r="BH231" i="16"/>
  <c r="BN231" i="16" s="1"/>
  <c r="BH215" i="16"/>
  <c r="BN215" i="16" s="1"/>
  <c r="AT215" i="16"/>
  <c r="AX215" i="16" s="1"/>
  <c r="BF215" i="16" s="1"/>
  <c r="BG215" i="16" s="1"/>
  <c r="BH199" i="16"/>
  <c r="BN199" i="16" s="1"/>
  <c r="AT199" i="16"/>
  <c r="BH191" i="16"/>
  <c r="BN191" i="16" s="1"/>
  <c r="AT191" i="16"/>
  <c r="BH175" i="16"/>
  <c r="BN175" i="16" s="1"/>
  <c r="AT175" i="16"/>
  <c r="AX175" i="16" s="1"/>
  <c r="BF175" i="16" s="1"/>
  <c r="BG175" i="16" s="1"/>
  <c r="AT167" i="16"/>
  <c r="BH167" i="16"/>
  <c r="BN167" i="16" s="1"/>
  <c r="AT159" i="16"/>
  <c r="BH159" i="16"/>
  <c r="BN159" i="16" s="1"/>
  <c r="AT151" i="16"/>
  <c r="AX151" i="16" s="1"/>
  <c r="BF151" i="16" s="1"/>
  <c r="BG151" i="16" s="1"/>
  <c r="BH151" i="16"/>
  <c r="BN151" i="16" s="1"/>
  <c r="BH143" i="16"/>
  <c r="BN143" i="16" s="1"/>
  <c r="AT143" i="16"/>
  <c r="AX143" i="16" s="1"/>
  <c r="BF143" i="16" s="1"/>
  <c r="BG143" i="16" s="1"/>
  <c r="BH135" i="16"/>
  <c r="BN135" i="16" s="1"/>
  <c r="AT135" i="16"/>
  <c r="BH127" i="16"/>
  <c r="BN127" i="16" s="1"/>
  <c r="AT127" i="16"/>
  <c r="AT119" i="16"/>
  <c r="AX119" i="16" s="1"/>
  <c r="BF119" i="16" s="1"/>
  <c r="BG119" i="16" s="1"/>
  <c r="BH119" i="16"/>
  <c r="BN119" i="16" s="1"/>
  <c r="BH111" i="16"/>
  <c r="BN111" i="16" s="1"/>
  <c r="AT111" i="16"/>
  <c r="AX111" i="16" s="1"/>
  <c r="BF111" i="16" s="1"/>
  <c r="BG111" i="16" s="1"/>
  <c r="BH103" i="16"/>
  <c r="BN103" i="16" s="1"/>
  <c r="AT103" i="16"/>
  <c r="BH95" i="16"/>
  <c r="BN95" i="16" s="1"/>
  <c r="AT95" i="16"/>
  <c r="AT87" i="16"/>
  <c r="AX87" i="16" s="1"/>
  <c r="BF87" i="16" s="1"/>
  <c r="BG87" i="16" s="1"/>
  <c r="BH87" i="16"/>
  <c r="BN87" i="16" s="1"/>
  <c r="BH71" i="16"/>
  <c r="BN71" i="16" s="1"/>
  <c r="AT71" i="16"/>
  <c r="BH55" i="16"/>
  <c r="BN55" i="16" s="1"/>
  <c r="AT55" i="16"/>
  <c r="AX55" i="16" s="1"/>
  <c r="BF55" i="16" s="1"/>
  <c r="BG55" i="16" s="1"/>
  <c r="BH47" i="16"/>
  <c r="BN47" i="16" s="1"/>
  <c r="AT47" i="16"/>
  <c r="AX47" i="16" s="1"/>
  <c r="BF47" i="16" s="1"/>
  <c r="BG47" i="16" s="1"/>
  <c r="AT39" i="16"/>
  <c r="BH39" i="16"/>
  <c r="BN39" i="16" s="1"/>
  <c r="AT31" i="16"/>
  <c r="BH31" i="16"/>
  <c r="BN31" i="16" s="1"/>
  <c r="BH23" i="16"/>
  <c r="BN23" i="16" s="1"/>
  <c r="AT23" i="16"/>
  <c r="AX23" i="16" s="1"/>
  <c r="BF23" i="16" s="1"/>
  <c r="BG23" i="16" s="1"/>
  <c r="BH15" i="16"/>
  <c r="BN15" i="16" s="1"/>
  <c r="AT15" i="16"/>
  <c r="BH110" i="16"/>
  <c r="BN110" i="16" s="1"/>
  <c r="AT110" i="16"/>
  <c r="AX110" i="16" s="1"/>
  <c r="BF110" i="16" s="1"/>
  <c r="BG110" i="16" s="1"/>
  <c r="BH94" i="16"/>
  <c r="BN94" i="16" s="1"/>
  <c r="AT94" i="16"/>
  <c r="AX94" i="16" s="1"/>
  <c r="BF94" i="16" s="1"/>
  <c r="BG94" i="16" s="1"/>
  <c r="AT78" i="16"/>
  <c r="BH78" i="16"/>
  <c r="BN78" i="16" s="1"/>
  <c r="BH62" i="16"/>
  <c r="BN62" i="16" s="1"/>
  <c r="AT62" i="16"/>
  <c r="BH46" i="16"/>
  <c r="BN46" i="16" s="1"/>
  <c r="AT46" i="16"/>
  <c r="AX46" i="16" s="1"/>
  <c r="BF46" i="16" s="1"/>
  <c r="BG46" i="16" s="1"/>
  <c r="BH30" i="16"/>
  <c r="BN30" i="16" s="1"/>
  <c r="AT30" i="16"/>
  <c r="AX30" i="16" s="1"/>
  <c r="BF30" i="16" s="1"/>
  <c r="BG30" i="16" s="1"/>
  <c r="BH14" i="16"/>
  <c r="BN14" i="16" s="1"/>
  <c r="AT14" i="16"/>
  <c r="AT221" i="16"/>
  <c r="BH221" i="16"/>
  <c r="BN221" i="16" s="1"/>
  <c r="BH201" i="16"/>
  <c r="BN201" i="16" s="1"/>
  <c r="AT201" i="16"/>
  <c r="AX201" i="16" s="1"/>
  <c r="BF201" i="16" s="1"/>
  <c r="BG201" i="16" s="1"/>
  <c r="BH177" i="16"/>
  <c r="BN177" i="16" s="1"/>
  <c r="AT177" i="16"/>
  <c r="AX177" i="16" s="1"/>
  <c r="BF177" i="16" s="1"/>
  <c r="BG177" i="16" s="1"/>
  <c r="AT161" i="16"/>
  <c r="BH161" i="16"/>
  <c r="BN161" i="16" s="1"/>
  <c r="AT145" i="16"/>
  <c r="BH145" i="16"/>
  <c r="BN145" i="16" s="1"/>
  <c r="BH121" i="16"/>
  <c r="BN121" i="16" s="1"/>
  <c r="AT121" i="16"/>
  <c r="AX121" i="16" s="1"/>
  <c r="BF121" i="16" s="1"/>
  <c r="BG121" i="16" s="1"/>
  <c r="AT101" i="16"/>
  <c r="BH101" i="16"/>
  <c r="BN101" i="16" s="1"/>
  <c r="AT85" i="16"/>
  <c r="BH85" i="16"/>
  <c r="BN85" i="16" s="1"/>
  <c r="AT65" i="16"/>
  <c r="BH65" i="16"/>
  <c r="BN65" i="16" s="1"/>
  <c r="BH45" i="16"/>
  <c r="BN45" i="16" s="1"/>
  <c r="AT45" i="16"/>
  <c r="AX45" i="16" s="1"/>
  <c r="BF45" i="16" s="1"/>
  <c r="BG45" i="16" s="1"/>
  <c r="BH29" i="16"/>
  <c r="BN29" i="16" s="1"/>
  <c r="AT29" i="16"/>
  <c r="AX29" i="16" s="1"/>
  <c r="BF29" i="16" s="1"/>
  <c r="BG29" i="16" s="1"/>
  <c r="BH9" i="16"/>
  <c r="BN9" i="16" s="1"/>
  <c r="AT9" i="16"/>
  <c r="AT696" i="16"/>
  <c r="AX696" i="16" s="1"/>
  <c r="BF696" i="16" s="1"/>
  <c r="BG696" i="16" s="1"/>
  <c r="BH696" i="16"/>
  <c r="BN696" i="16" s="1"/>
  <c r="AT672" i="16"/>
  <c r="BH672" i="16"/>
  <c r="BN672" i="16" s="1"/>
  <c r="AT652" i="16"/>
  <c r="BH652" i="16"/>
  <c r="BN652" i="16" s="1"/>
  <c r="AT628" i="16"/>
  <c r="BH628" i="16"/>
  <c r="BN628" i="16" s="1"/>
  <c r="AT604" i="16"/>
  <c r="AX604" i="16" s="1"/>
  <c r="BF604" i="16" s="1"/>
  <c r="BG604" i="16" s="1"/>
  <c r="BH604" i="16"/>
  <c r="BN604" i="16" s="1"/>
  <c r="AT580" i="16"/>
  <c r="BH580" i="16"/>
  <c r="BN580" i="16" s="1"/>
  <c r="AT552" i="16"/>
  <c r="BH552" i="16"/>
  <c r="BN552" i="16" s="1"/>
  <c r="AT532" i="16"/>
  <c r="BH532" i="16"/>
  <c r="BN532" i="16" s="1"/>
  <c r="BH508" i="16"/>
  <c r="BN508" i="16" s="1"/>
  <c r="AT508" i="16"/>
  <c r="AX508" i="16" s="1"/>
  <c r="BF508" i="16" s="1"/>
  <c r="BG508" i="16" s="1"/>
  <c r="AT484" i="16"/>
  <c r="BH484" i="16"/>
  <c r="BN484" i="16" s="1"/>
  <c r="AT464" i="16"/>
  <c r="BH464" i="16"/>
  <c r="BN464" i="16" s="1"/>
  <c r="BH436" i="16"/>
  <c r="BN436" i="16" s="1"/>
  <c r="AT436" i="16"/>
  <c r="AX436" i="16" s="1"/>
  <c r="BF436" i="16" s="1"/>
  <c r="BG436" i="16" s="1"/>
  <c r="AT408" i="16"/>
  <c r="AX408" i="16" s="1"/>
  <c r="BF408" i="16" s="1"/>
  <c r="BG408" i="16" s="1"/>
  <c r="BH408" i="16"/>
  <c r="BN408" i="16" s="1"/>
  <c r="AT384" i="16"/>
  <c r="BH384" i="16"/>
  <c r="BN384" i="16" s="1"/>
  <c r="AT368" i="16"/>
  <c r="BH368" i="16"/>
  <c r="BN368" i="16" s="1"/>
  <c r="AT340" i="16"/>
  <c r="BH340" i="16"/>
  <c r="BN340" i="16" s="1"/>
  <c r="BH328" i="16"/>
  <c r="BN328" i="16" s="1"/>
  <c r="AT328" i="16"/>
  <c r="AX328" i="16" s="1"/>
  <c r="BF328" i="16" s="1"/>
  <c r="BG328" i="16" s="1"/>
  <c r="BH308" i="16"/>
  <c r="BN308" i="16" s="1"/>
  <c r="AT308" i="16"/>
  <c r="BH288" i="16"/>
  <c r="BN288" i="16" s="1"/>
  <c r="AT288" i="16"/>
  <c r="AT268" i="16"/>
  <c r="BH268" i="16"/>
  <c r="BN268" i="16" s="1"/>
  <c r="AT244" i="16"/>
  <c r="AX244" i="16" s="1"/>
  <c r="BF244" i="16" s="1"/>
  <c r="BG244" i="16" s="1"/>
  <c r="BH244" i="16"/>
  <c r="BN244" i="16" s="1"/>
  <c r="AT224" i="16"/>
  <c r="BH224" i="16"/>
  <c r="BN224" i="16" s="1"/>
  <c r="AT204" i="16"/>
  <c r="BH204" i="16"/>
  <c r="BN204" i="16" s="1"/>
  <c r="AT180" i="16"/>
  <c r="BH180" i="16"/>
  <c r="BN180" i="16" s="1"/>
  <c r="BH156" i="16"/>
  <c r="BN156" i="16" s="1"/>
  <c r="AT156" i="16"/>
  <c r="AX156" i="16" s="1"/>
  <c r="BF156" i="16" s="1"/>
  <c r="BG156" i="16" s="1"/>
  <c r="AT132" i="16"/>
  <c r="BH132" i="16"/>
  <c r="BN132" i="16" s="1"/>
  <c r="AT112" i="16"/>
  <c r="BH112" i="16"/>
  <c r="BN112" i="16" s="1"/>
  <c r="AT92" i="16"/>
  <c r="BH92" i="16"/>
  <c r="BN92" i="16" s="1"/>
  <c r="AT68" i="16"/>
  <c r="AX68" i="16" s="1"/>
  <c r="BF68" i="16" s="1"/>
  <c r="BG68" i="16" s="1"/>
  <c r="BH68" i="16"/>
  <c r="BN68" i="16" s="1"/>
  <c r="BH48" i="16"/>
  <c r="BN48" i="16" s="1"/>
  <c r="AT48" i="16"/>
  <c r="BH28" i="16"/>
  <c r="BN28" i="16" s="1"/>
  <c r="AT28" i="16"/>
  <c r="AT758" i="16"/>
  <c r="AX758" i="16" s="1"/>
  <c r="BF758" i="16" s="1"/>
  <c r="BG758" i="16" s="1"/>
  <c r="BH758" i="16"/>
  <c r="BN758" i="16" s="1"/>
  <c r="AT750" i="16"/>
  <c r="BH750" i="16"/>
  <c r="BN750" i="16" s="1"/>
  <c r="AT742" i="16"/>
  <c r="AX742" i="16" s="1"/>
  <c r="BF742" i="16" s="1"/>
  <c r="BG742" i="16" s="1"/>
  <c r="BH742" i="16"/>
  <c r="BN742" i="16" s="1"/>
  <c r="AT734" i="16"/>
  <c r="BH734" i="16"/>
  <c r="BN734" i="16" s="1"/>
  <c r="AT726" i="16"/>
  <c r="AX726" i="16" s="1"/>
  <c r="BF726" i="16" s="1"/>
  <c r="BG726" i="16" s="1"/>
  <c r="BH726" i="16"/>
  <c r="BN726" i="16" s="1"/>
  <c r="AT718" i="16"/>
  <c r="BH718" i="16"/>
  <c r="BN718" i="16" s="1"/>
  <c r="BH710" i="16"/>
  <c r="BN710" i="16" s="1"/>
  <c r="AT710" i="16"/>
  <c r="AX710" i="16" s="1"/>
  <c r="BF710" i="16" s="1"/>
  <c r="BG710" i="16" s="1"/>
  <c r="AT702" i="16"/>
  <c r="BH702" i="16"/>
  <c r="BN702" i="16" s="1"/>
  <c r="AT694" i="16"/>
  <c r="AX694" i="16" s="1"/>
  <c r="BF694" i="16" s="1"/>
  <c r="BG694" i="16" s="1"/>
  <c r="BH694" i="16"/>
  <c r="BN694" i="16" s="1"/>
  <c r="AT686" i="16"/>
  <c r="BH686" i="16"/>
  <c r="BN686" i="16" s="1"/>
  <c r="AT678" i="16"/>
  <c r="AX678" i="16" s="1"/>
  <c r="BF678" i="16" s="1"/>
  <c r="BG678" i="16" s="1"/>
  <c r="BH678" i="16"/>
  <c r="BN678" i="16" s="1"/>
  <c r="AT670" i="16"/>
  <c r="BH670" i="16"/>
  <c r="BN670" i="16" s="1"/>
  <c r="BH662" i="16"/>
  <c r="BN662" i="16" s="1"/>
  <c r="AT662" i="16"/>
  <c r="AX662" i="16" s="1"/>
  <c r="BF662" i="16" s="1"/>
  <c r="BG662" i="16" s="1"/>
  <c r="AT654" i="16"/>
  <c r="AX654" i="16" s="1"/>
  <c r="BF654" i="16" s="1"/>
  <c r="BG654" i="16" s="1"/>
  <c r="BH654" i="16"/>
  <c r="BN654" i="16" s="1"/>
  <c r="AT646" i="16"/>
  <c r="BH646" i="16"/>
  <c r="BN646" i="16" s="1"/>
  <c r="AT638" i="16"/>
  <c r="AX638" i="16" s="1"/>
  <c r="BF638" i="16" s="1"/>
  <c r="BG638" i="16" s="1"/>
  <c r="BH638" i="16"/>
  <c r="BN638" i="16" s="1"/>
  <c r="AT630" i="16"/>
  <c r="BH630" i="16"/>
  <c r="BN630" i="16" s="1"/>
  <c r="AT622" i="16"/>
  <c r="AX622" i="16" s="1"/>
  <c r="BF622" i="16" s="1"/>
  <c r="BG622" i="16" s="1"/>
  <c r="BH622" i="16"/>
  <c r="BN622" i="16" s="1"/>
  <c r="AT614" i="16"/>
  <c r="BH614" i="16"/>
  <c r="BN614" i="16" s="1"/>
  <c r="AT606" i="16"/>
  <c r="AX606" i="16" s="1"/>
  <c r="BF606" i="16" s="1"/>
  <c r="BG606" i="16" s="1"/>
  <c r="BH606" i="16"/>
  <c r="BN606" i="16" s="1"/>
  <c r="AT598" i="16"/>
  <c r="BH598" i="16"/>
  <c r="BN598" i="16" s="1"/>
  <c r="AT590" i="16"/>
  <c r="AX590" i="16" s="1"/>
  <c r="BF590" i="16" s="1"/>
  <c r="BG590" i="16" s="1"/>
  <c r="BH590" i="16"/>
  <c r="BN590" i="16" s="1"/>
  <c r="AT582" i="16"/>
  <c r="BH582" i="16"/>
  <c r="BN582" i="16" s="1"/>
  <c r="AT574" i="16"/>
  <c r="AX574" i="16" s="1"/>
  <c r="BF574" i="16" s="1"/>
  <c r="BG574" i="16" s="1"/>
  <c r="BH574" i="16"/>
  <c r="BN574" i="16" s="1"/>
  <c r="AT566" i="16"/>
  <c r="BH566" i="16"/>
  <c r="BN566" i="16" s="1"/>
  <c r="AT558" i="16"/>
  <c r="AX558" i="16" s="1"/>
  <c r="BF558" i="16" s="1"/>
  <c r="BG558" i="16" s="1"/>
  <c r="BH558" i="16"/>
  <c r="BN558" i="16" s="1"/>
  <c r="BH550" i="16"/>
  <c r="BN550" i="16" s="1"/>
  <c r="AT550" i="16"/>
  <c r="AT542" i="16"/>
  <c r="AX542" i="16" s="1"/>
  <c r="BF542" i="16" s="1"/>
  <c r="BG542" i="16" s="1"/>
  <c r="BH542" i="16"/>
  <c r="BN542" i="16" s="1"/>
  <c r="AT534" i="16"/>
  <c r="BH534" i="16"/>
  <c r="BN534" i="16" s="1"/>
  <c r="AT526" i="16"/>
  <c r="AX526" i="16" s="1"/>
  <c r="BF526" i="16" s="1"/>
  <c r="BG526" i="16" s="1"/>
  <c r="BH526" i="16"/>
  <c r="BN526" i="16" s="1"/>
  <c r="AT518" i="16"/>
  <c r="BH518" i="16"/>
  <c r="BN518" i="16" s="1"/>
  <c r="AT510" i="16"/>
  <c r="AX510" i="16" s="1"/>
  <c r="BF510" i="16" s="1"/>
  <c r="BG510" i="16" s="1"/>
  <c r="BH510" i="16"/>
  <c r="BN510" i="16" s="1"/>
  <c r="AT502" i="16"/>
  <c r="BH502" i="16"/>
  <c r="BN502" i="16" s="1"/>
  <c r="BH494" i="16"/>
  <c r="BN494" i="16" s="1"/>
  <c r="AT494" i="16"/>
  <c r="AX494" i="16" s="1"/>
  <c r="BF494" i="16" s="1"/>
  <c r="BG494" i="16" s="1"/>
  <c r="AT486" i="16"/>
  <c r="BH486" i="16"/>
  <c r="BN486" i="16" s="1"/>
  <c r="AT478" i="16"/>
  <c r="AX478" i="16" s="1"/>
  <c r="BF478" i="16" s="1"/>
  <c r="BG478" i="16" s="1"/>
  <c r="BH478" i="16"/>
  <c r="BN478" i="16" s="1"/>
  <c r="BH470" i="16"/>
  <c r="BN470" i="16" s="1"/>
  <c r="AT470" i="16"/>
  <c r="AT462" i="16"/>
  <c r="AX462" i="16" s="1"/>
  <c r="BF462" i="16" s="1"/>
  <c r="BG462" i="16" s="1"/>
  <c r="BH462" i="16"/>
  <c r="BN462" i="16" s="1"/>
  <c r="AT454" i="16"/>
  <c r="BH454" i="16"/>
  <c r="BN454" i="16" s="1"/>
  <c r="BH446" i="16"/>
  <c r="BN446" i="16" s="1"/>
  <c r="AT446" i="16"/>
  <c r="AX446" i="16" s="1"/>
  <c r="BF446" i="16" s="1"/>
  <c r="BG446" i="16" s="1"/>
  <c r="AT438" i="16"/>
  <c r="BH438" i="16"/>
  <c r="BN438" i="16" s="1"/>
  <c r="AT430" i="16"/>
  <c r="AX430" i="16" s="1"/>
  <c r="BF430" i="16" s="1"/>
  <c r="BG430" i="16" s="1"/>
  <c r="BH430" i="16"/>
  <c r="BN430" i="16" s="1"/>
  <c r="AT422" i="16"/>
  <c r="BH422" i="16"/>
  <c r="BN422" i="16" s="1"/>
  <c r="AT414" i="16"/>
  <c r="AX414" i="16" s="1"/>
  <c r="BF414" i="16" s="1"/>
  <c r="BG414" i="16" s="1"/>
  <c r="BH414" i="16"/>
  <c r="BN414" i="16" s="1"/>
  <c r="AT406" i="16"/>
  <c r="BH406" i="16"/>
  <c r="BN406" i="16" s="1"/>
  <c r="AT398" i="16"/>
  <c r="AX398" i="16" s="1"/>
  <c r="BF398" i="16" s="1"/>
  <c r="BG398" i="16" s="1"/>
  <c r="BH398" i="16"/>
  <c r="BN398" i="16" s="1"/>
  <c r="AT390" i="16"/>
  <c r="BH390" i="16"/>
  <c r="BN390" i="16" s="1"/>
  <c r="AT382" i="16"/>
  <c r="AX382" i="16" s="1"/>
  <c r="BF382" i="16" s="1"/>
  <c r="BG382" i="16" s="1"/>
  <c r="BH382" i="16"/>
  <c r="BN382" i="16" s="1"/>
  <c r="AT374" i="16"/>
  <c r="BH374" i="16"/>
  <c r="BN374" i="16" s="1"/>
  <c r="BH366" i="16"/>
  <c r="BN366" i="16" s="1"/>
  <c r="AT366" i="16"/>
  <c r="AX366" i="16" s="1"/>
  <c r="BF366" i="16" s="1"/>
  <c r="BG366" i="16" s="1"/>
  <c r="AT358" i="16"/>
  <c r="BH358" i="16"/>
  <c r="BN358" i="16" s="1"/>
  <c r="BH350" i="16"/>
  <c r="BN350" i="16" s="1"/>
  <c r="AT350" i="16"/>
  <c r="AX350" i="16" s="1"/>
  <c r="BF350" i="16" s="1"/>
  <c r="BG350" i="16" s="1"/>
  <c r="BH342" i="16"/>
  <c r="BN342" i="16" s="1"/>
  <c r="AT342" i="16"/>
  <c r="AT334" i="16"/>
  <c r="AX334" i="16" s="1"/>
  <c r="BF334" i="16" s="1"/>
  <c r="BG334" i="16" s="1"/>
  <c r="BH334" i="16"/>
  <c r="BN334" i="16" s="1"/>
  <c r="AT326" i="16"/>
  <c r="BH326" i="16"/>
  <c r="BN326" i="16" s="1"/>
  <c r="BH318" i="16"/>
  <c r="BN318" i="16" s="1"/>
  <c r="AT318" i="16"/>
  <c r="AX318" i="16" s="1"/>
  <c r="BF318" i="16" s="1"/>
  <c r="BG318" i="16" s="1"/>
  <c r="AT310" i="16"/>
  <c r="BH310" i="16"/>
  <c r="BN310" i="16" s="1"/>
  <c r="AT302" i="16"/>
  <c r="AX302" i="16" s="1"/>
  <c r="BF302" i="16" s="1"/>
  <c r="BG302" i="16" s="1"/>
  <c r="BH302" i="16"/>
  <c r="BN302" i="16" s="1"/>
  <c r="AT294" i="16"/>
  <c r="BH294" i="16"/>
  <c r="BN294" i="16" s="1"/>
  <c r="BH286" i="16"/>
  <c r="BN286" i="16" s="1"/>
  <c r="AT286" i="16"/>
  <c r="AX286" i="16" s="1"/>
  <c r="BF286" i="16" s="1"/>
  <c r="BG286" i="16" s="1"/>
  <c r="BH278" i="16"/>
  <c r="BN278" i="16" s="1"/>
  <c r="AT278" i="16"/>
  <c r="BH270" i="16"/>
  <c r="BN270" i="16" s="1"/>
  <c r="AT270" i="16"/>
  <c r="AX270" i="16" s="1"/>
  <c r="BF270" i="16" s="1"/>
  <c r="BG270" i="16" s="1"/>
  <c r="BH262" i="16"/>
  <c r="BN262" i="16" s="1"/>
  <c r="AT262" i="16"/>
  <c r="BH254" i="16"/>
  <c r="BN254" i="16" s="1"/>
  <c r="AT254" i="16"/>
  <c r="AX254" i="16" s="1"/>
  <c r="BF254" i="16" s="1"/>
  <c r="BG254" i="16" s="1"/>
  <c r="BH246" i="16"/>
  <c r="BN246" i="16" s="1"/>
  <c r="AT246" i="16"/>
  <c r="BH238" i="16"/>
  <c r="BN238" i="16" s="1"/>
  <c r="AT238" i="16"/>
  <c r="AX238" i="16" s="1"/>
  <c r="BF238" i="16" s="1"/>
  <c r="BG238" i="16" s="1"/>
  <c r="BH230" i="16"/>
  <c r="BN230" i="16" s="1"/>
  <c r="AT230" i="16"/>
  <c r="AT222" i="16"/>
  <c r="AX222" i="16" s="1"/>
  <c r="BF222" i="16" s="1"/>
  <c r="BG222" i="16" s="1"/>
  <c r="BH222" i="16"/>
  <c r="BN222" i="16" s="1"/>
  <c r="BH214" i="16"/>
  <c r="BN214" i="16" s="1"/>
  <c r="AT214" i="16"/>
  <c r="AT206" i="16"/>
  <c r="AX206" i="16" s="1"/>
  <c r="BF206" i="16" s="1"/>
  <c r="BG206" i="16" s="1"/>
  <c r="BH206" i="16"/>
  <c r="BN206" i="16" s="1"/>
  <c r="BH198" i="16"/>
  <c r="BN198" i="16" s="1"/>
  <c r="AT198" i="16"/>
  <c r="AT190" i="16"/>
  <c r="AX190" i="16" s="1"/>
  <c r="BF190" i="16" s="1"/>
  <c r="BG190" i="16" s="1"/>
  <c r="BH190" i="16"/>
  <c r="BN190" i="16" s="1"/>
  <c r="BH182" i="16"/>
  <c r="BN182" i="16" s="1"/>
  <c r="AT182" i="16"/>
  <c r="BH174" i="16"/>
  <c r="BN174" i="16" s="1"/>
  <c r="AT174" i="16"/>
  <c r="AX174" i="16" s="1"/>
  <c r="BF174" i="16" s="1"/>
  <c r="BG174" i="16" s="1"/>
  <c r="BH166" i="16"/>
  <c r="BN166" i="16" s="1"/>
  <c r="AT166" i="16"/>
  <c r="AT158" i="16"/>
  <c r="AX158" i="16" s="1"/>
  <c r="BF158" i="16" s="1"/>
  <c r="BG158" i="16" s="1"/>
  <c r="BH158" i="16"/>
  <c r="BN158" i="16" s="1"/>
  <c r="BH150" i="16"/>
  <c r="BN150" i="16" s="1"/>
  <c r="AT150" i="16"/>
  <c r="BH142" i="16"/>
  <c r="BN142" i="16" s="1"/>
  <c r="AT142" i="16"/>
  <c r="AX142" i="16" s="1"/>
  <c r="BF142" i="16" s="1"/>
  <c r="BG142" i="16" s="1"/>
  <c r="BH134" i="16"/>
  <c r="BN134" i="16" s="1"/>
  <c r="AT134" i="16"/>
  <c r="BH126" i="16"/>
  <c r="BN126" i="16" s="1"/>
  <c r="AT126" i="16"/>
  <c r="AX126" i="16" s="1"/>
  <c r="BF126" i="16" s="1"/>
  <c r="BG126" i="16" s="1"/>
  <c r="BH118" i="16"/>
  <c r="BN118" i="16" s="1"/>
  <c r="AT118" i="16"/>
  <c r="AT106" i="16"/>
  <c r="AX106" i="16" s="1"/>
  <c r="BF106" i="16" s="1"/>
  <c r="BG106" i="16" s="1"/>
  <c r="BH106" i="16"/>
  <c r="BN106" i="16" s="1"/>
  <c r="BH90" i="16"/>
  <c r="BN90" i="16" s="1"/>
  <c r="AT90" i="16"/>
  <c r="BH74" i="16"/>
  <c r="BN74" i="16" s="1"/>
  <c r="AT74" i="16"/>
  <c r="AX74" i="16" s="1"/>
  <c r="BF74" i="16" s="1"/>
  <c r="BG74" i="16" s="1"/>
  <c r="BH58" i="16"/>
  <c r="BN58" i="16" s="1"/>
  <c r="AT58" i="16"/>
  <c r="BH42" i="16"/>
  <c r="BN42" i="16" s="1"/>
  <c r="AT42" i="16"/>
  <c r="AX42" i="16" s="1"/>
  <c r="BF42" i="16" s="1"/>
  <c r="BG42" i="16" s="1"/>
  <c r="BH26" i="16"/>
  <c r="BN26" i="16" s="1"/>
  <c r="AT26" i="16"/>
  <c r="BH10" i="16"/>
  <c r="BN10" i="16" s="1"/>
  <c r="AT10" i="16"/>
  <c r="AX10" i="16" s="1"/>
  <c r="BF10" i="16" s="1"/>
  <c r="BG10" i="16" s="1"/>
  <c r="AT213" i="16"/>
  <c r="BH213" i="16"/>
  <c r="BN213" i="16" s="1"/>
  <c r="AT193" i="16"/>
  <c r="AX193" i="16" s="1"/>
  <c r="BF193" i="16" s="1"/>
  <c r="BG193" i="16" s="1"/>
  <c r="BH193" i="16"/>
  <c r="BN193" i="16" s="1"/>
  <c r="AT169" i="16"/>
  <c r="BH169" i="16"/>
  <c r="BN169" i="16" s="1"/>
  <c r="AT149" i="16"/>
  <c r="AX149" i="16" s="1"/>
  <c r="BF149" i="16" s="1"/>
  <c r="BG149" i="16" s="1"/>
  <c r="BH149" i="16"/>
  <c r="BN149" i="16" s="1"/>
  <c r="BH133" i="16"/>
  <c r="BN133" i="16" s="1"/>
  <c r="AT133" i="16"/>
  <c r="AT117" i="16"/>
  <c r="AX117" i="16" s="1"/>
  <c r="BF117" i="16" s="1"/>
  <c r="BG117" i="16" s="1"/>
  <c r="BH117" i="16"/>
  <c r="BN117" i="16" s="1"/>
  <c r="AT97" i="16"/>
  <c r="BH97" i="16"/>
  <c r="BN97" i="16" s="1"/>
  <c r="BH77" i="16"/>
  <c r="BN77" i="16" s="1"/>
  <c r="AT77" i="16"/>
  <c r="AX77" i="16" s="1"/>
  <c r="BF77" i="16" s="1"/>
  <c r="BG77" i="16" s="1"/>
  <c r="AT61" i="16"/>
  <c r="BH61" i="16"/>
  <c r="BN61" i="16" s="1"/>
  <c r="BH41" i="16"/>
  <c r="BN41" i="16" s="1"/>
  <c r="AT41" i="16"/>
  <c r="AX41" i="16" s="1"/>
  <c r="BF41" i="16" s="1"/>
  <c r="BG41" i="16" s="1"/>
  <c r="AT21" i="16"/>
  <c r="BH21" i="16"/>
  <c r="BN21" i="16" s="1"/>
  <c r="BH751" i="16"/>
  <c r="BN751" i="16" s="1"/>
  <c r="AT751" i="16"/>
  <c r="AT727" i="16"/>
  <c r="AX727" i="16" s="1"/>
  <c r="BF727" i="16" s="1"/>
  <c r="BG727" i="16" s="1"/>
  <c r="BH727" i="16"/>
  <c r="BN727" i="16" s="1"/>
  <c r="AT703" i="16"/>
  <c r="AX703" i="16" s="1"/>
  <c r="BF703" i="16" s="1"/>
  <c r="BG703" i="16" s="1"/>
  <c r="BH703" i="16"/>
  <c r="BN703" i="16" s="1"/>
  <c r="AT679" i="16"/>
  <c r="BH679" i="16"/>
  <c r="BN679" i="16" s="1"/>
  <c r="AT655" i="16"/>
  <c r="BH655" i="16"/>
  <c r="BN655" i="16" s="1"/>
  <c r="BH631" i="16"/>
  <c r="BN631" i="16" s="1"/>
  <c r="AT631" i="16"/>
  <c r="AT607" i="16"/>
  <c r="BH607" i="16"/>
  <c r="BN607" i="16" s="1"/>
  <c r="BH583" i="16"/>
  <c r="BN583" i="16" s="1"/>
  <c r="AT583" i="16"/>
  <c r="BH559" i="16"/>
  <c r="BN559" i="16" s="1"/>
  <c r="AT559" i="16"/>
  <c r="AT535" i="16"/>
  <c r="BH535" i="16"/>
  <c r="BN535" i="16" s="1"/>
  <c r="AT511" i="16"/>
  <c r="AX511" i="16" s="1"/>
  <c r="BF511" i="16" s="1"/>
  <c r="BG511" i="16" s="1"/>
  <c r="BH511" i="16"/>
  <c r="BN511" i="16" s="1"/>
  <c r="BH487" i="16"/>
  <c r="BN487" i="16" s="1"/>
  <c r="AT487" i="16"/>
  <c r="AX487" i="16" s="1"/>
  <c r="BF487" i="16" s="1"/>
  <c r="BG487" i="16" s="1"/>
  <c r="BH471" i="16"/>
  <c r="BN471" i="16" s="1"/>
  <c r="AT471" i="16"/>
  <c r="AX471" i="16" s="1"/>
  <c r="BF471" i="16" s="1"/>
  <c r="BG471" i="16" s="1"/>
  <c r="AT447" i="16"/>
  <c r="BH447" i="16"/>
  <c r="BN447" i="16" s="1"/>
  <c r="BH423" i="16"/>
  <c r="BN423" i="16" s="1"/>
  <c r="AT423" i="16"/>
  <c r="AT399" i="16"/>
  <c r="AX399" i="16" s="1"/>
  <c r="BF399" i="16" s="1"/>
  <c r="BG399" i="16" s="1"/>
  <c r="BH399" i="16"/>
  <c r="BN399" i="16" s="1"/>
  <c r="BH375" i="16"/>
  <c r="BN375" i="16" s="1"/>
  <c r="AT375" i="16"/>
  <c r="AX375" i="16" s="1"/>
  <c r="BF375" i="16" s="1"/>
  <c r="BG375" i="16" s="1"/>
  <c r="BH351" i="16"/>
  <c r="BN351" i="16" s="1"/>
  <c r="AT351" i="16"/>
  <c r="BH327" i="16"/>
  <c r="BN327" i="16" s="1"/>
  <c r="AT327" i="16"/>
  <c r="BH311" i="16"/>
  <c r="BN311" i="16" s="1"/>
  <c r="AT311" i="16"/>
  <c r="AX311" i="16" s="1"/>
  <c r="BF311" i="16" s="1"/>
  <c r="BG311" i="16" s="1"/>
  <c r="BH287" i="16"/>
  <c r="BN287" i="16" s="1"/>
  <c r="AT287" i="16"/>
  <c r="BH271" i="16"/>
  <c r="BN271" i="16" s="1"/>
  <c r="AT271" i="16"/>
  <c r="AX271" i="16" s="1"/>
  <c r="BF271" i="16" s="1"/>
  <c r="BG271" i="16" s="1"/>
  <c r="BH239" i="16"/>
  <c r="BN239" i="16" s="1"/>
  <c r="AT239" i="16"/>
  <c r="AX239" i="16" s="1"/>
  <c r="BF239" i="16" s="1"/>
  <c r="BG239" i="16" s="1"/>
  <c r="BH207" i="16"/>
  <c r="BN207" i="16" s="1"/>
  <c r="AT207" i="16"/>
  <c r="AX207" i="16" s="1"/>
  <c r="BF207" i="16" s="1"/>
  <c r="BG207" i="16" s="1"/>
  <c r="BH79" i="16"/>
  <c r="BN79" i="16" s="1"/>
  <c r="AT79" i="16"/>
  <c r="AX79" i="16" s="1"/>
  <c r="BF79" i="16" s="1"/>
  <c r="BG79" i="16" s="1"/>
  <c r="AT6" i="16"/>
  <c r="BH700" i="16"/>
  <c r="BN700" i="16" s="1"/>
  <c r="AT700" i="16"/>
  <c r="BH668" i="16"/>
  <c r="BN668" i="16" s="1"/>
  <c r="AT668" i="16"/>
  <c r="AX668" i="16" s="1"/>
  <c r="BF668" i="16" s="1"/>
  <c r="BG668" i="16" s="1"/>
  <c r="AT644" i="16"/>
  <c r="BH644" i="16"/>
  <c r="BN644" i="16" s="1"/>
  <c r="AT624" i="16"/>
  <c r="AX624" i="16" s="1"/>
  <c r="BF624" i="16" s="1"/>
  <c r="BG624" i="16" s="1"/>
  <c r="BH624" i="16"/>
  <c r="BN624" i="16" s="1"/>
  <c r="AT600" i="16"/>
  <c r="BH600" i="16"/>
  <c r="BN600" i="16" s="1"/>
  <c r="AT576" i="16"/>
  <c r="AX576" i="16" s="1"/>
  <c r="BF576" i="16" s="1"/>
  <c r="BG576" i="16" s="1"/>
  <c r="BH576" i="16"/>
  <c r="BN576" i="16" s="1"/>
  <c r="BH556" i="16"/>
  <c r="BN556" i="16" s="1"/>
  <c r="AT556" i="16"/>
  <c r="AT528" i="16"/>
  <c r="AX528" i="16" s="1"/>
  <c r="BF528" i="16" s="1"/>
  <c r="BG528" i="16" s="1"/>
  <c r="BH528" i="16"/>
  <c r="BN528" i="16" s="1"/>
  <c r="AT504" i="16"/>
  <c r="BH504" i="16"/>
  <c r="BN504" i="16" s="1"/>
  <c r="AT480" i="16"/>
  <c r="AX480" i="16" s="1"/>
  <c r="BF480" i="16" s="1"/>
  <c r="BG480" i="16" s="1"/>
  <c r="BH480" i="16"/>
  <c r="BN480" i="16" s="1"/>
  <c r="AT456" i="16"/>
  <c r="BH456" i="16"/>
  <c r="BN456" i="16" s="1"/>
  <c r="AT440" i="16"/>
  <c r="AX440" i="16" s="1"/>
  <c r="BF440" i="16" s="1"/>
  <c r="BG440" i="16" s="1"/>
  <c r="BH440" i="16"/>
  <c r="BN440" i="16" s="1"/>
  <c r="BH412" i="16"/>
  <c r="BN412" i="16" s="1"/>
  <c r="AT412" i="16"/>
  <c r="BH388" i="16"/>
  <c r="BN388" i="16" s="1"/>
  <c r="AT388" i="16"/>
  <c r="AX388" i="16" s="1"/>
  <c r="BF388" i="16" s="1"/>
  <c r="BG388" i="16" s="1"/>
  <c r="BH360" i="16"/>
  <c r="BN360" i="16" s="1"/>
  <c r="AT360" i="16"/>
  <c r="AT316" i="16"/>
  <c r="AX316" i="16" s="1"/>
  <c r="BF316" i="16" s="1"/>
  <c r="BG316" i="16" s="1"/>
  <c r="BH316" i="16"/>
  <c r="BN316" i="16" s="1"/>
  <c r="AT252" i="16"/>
  <c r="BH252" i="16"/>
  <c r="BN252" i="16" s="1"/>
  <c r="BH196" i="16"/>
  <c r="BN196" i="16" s="1"/>
  <c r="AT196" i="16"/>
  <c r="AX196" i="16" s="1"/>
  <c r="BF196" i="16" s="1"/>
  <c r="BG196" i="16" s="1"/>
  <c r="BH140" i="16"/>
  <c r="BN140" i="16" s="1"/>
  <c r="AT140" i="16"/>
  <c r="BH76" i="16"/>
  <c r="BN76" i="16" s="1"/>
  <c r="AT76" i="16"/>
  <c r="AX76" i="16" s="1"/>
  <c r="BF76" i="16" s="1"/>
  <c r="BG76" i="16" s="1"/>
  <c r="BH12" i="16"/>
  <c r="BN12" i="16" s="1"/>
  <c r="AT12" i="16"/>
  <c r="BH757" i="16"/>
  <c r="BN757" i="16" s="1"/>
  <c r="AT757" i="16"/>
  <c r="AX757" i="16" s="1"/>
  <c r="BF757" i="16" s="1"/>
  <c r="BG757" i="16" s="1"/>
  <c r="BH749" i="16"/>
  <c r="BN749" i="16" s="1"/>
  <c r="AT749" i="16"/>
  <c r="AT741" i="16"/>
  <c r="AX741" i="16" s="1"/>
  <c r="BF741" i="16" s="1"/>
  <c r="BG741" i="16" s="1"/>
  <c r="BH741" i="16"/>
  <c r="BN741" i="16" s="1"/>
  <c r="BH733" i="16"/>
  <c r="BN733" i="16" s="1"/>
  <c r="AT733" i="16"/>
  <c r="BH725" i="16"/>
  <c r="BN725" i="16" s="1"/>
  <c r="AT725" i="16"/>
  <c r="AX725" i="16" s="1"/>
  <c r="BF725" i="16" s="1"/>
  <c r="BG725" i="16" s="1"/>
  <c r="BH717" i="16"/>
  <c r="BN717" i="16" s="1"/>
  <c r="AT717" i="16"/>
  <c r="AT709" i="16"/>
  <c r="AX709" i="16" s="1"/>
  <c r="BF709" i="16" s="1"/>
  <c r="BG709" i="16" s="1"/>
  <c r="BH709" i="16"/>
  <c r="BN709" i="16" s="1"/>
  <c r="AT701" i="16"/>
  <c r="BH701" i="16"/>
  <c r="BN701" i="16" s="1"/>
  <c r="BH693" i="16"/>
  <c r="BN693" i="16" s="1"/>
  <c r="AT693" i="16"/>
  <c r="AX693" i="16" s="1"/>
  <c r="BF693" i="16" s="1"/>
  <c r="BG693" i="16" s="1"/>
  <c r="BH685" i="16"/>
  <c r="BN685" i="16" s="1"/>
  <c r="AT685" i="16"/>
  <c r="AT677" i="16"/>
  <c r="AX677" i="16" s="1"/>
  <c r="BF677" i="16" s="1"/>
  <c r="BG677" i="16" s="1"/>
  <c r="BH677" i="16"/>
  <c r="BN677" i="16" s="1"/>
  <c r="BH669" i="16"/>
  <c r="BN669" i="16" s="1"/>
  <c r="AT669" i="16"/>
  <c r="AT661" i="16"/>
  <c r="AX661" i="16" s="1"/>
  <c r="BF661" i="16" s="1"/>
  <c r="BG661" i="16" s="1"/>
  <c r="BH661" i="16"/>
  <c r="BN661" i="16" s="1"/>
  <c r="BH653" i="16"/>
  <c r="BN653" i="16" s="1"/>
  <c r="AT653" i="16"/>
  <c r="AT645" i="16"/>
  <c r="AX645" i="16" s="1"/>
  <c r="BF645" i="16" s="1"/>
  <c r="BG645" i="16" s="1"/>
  <c r="BH645" i="16"/>
  <c r="BN645" i="16" s="1"/>
  <c r="BH637" i="16"/>
  <c r="BN637" i="16" s="1"/>
  <c r="AT637" i="16"/>
  <c r="AT629" i="16"/>
  <c r="AX629" i="16" s="1"/>
  <c r="BF629" i="16" s="1"/>
  <c r="BG629" i="16" s="1"/>
  <c r="BH629" i="16"/>
  <c r="BN629" i="16" s="1"/>
  <c r="BH621" i="16"/>
  <c r="BN621" i="16" s="1"/>
  <c r="AT621" i="16"/>
  <c r="BH613" i="16"/>
  <c r="BN613" i="16" s="1"/>
  <c r="AT613" i="16"/>
  <c r="AX613" i="16" s="1"/>
  <c r="BF613" i="16" s="1"/>
  <c r="BG613" i="16" s="1"/>
  <c r="BH605" i="16"/>
  <c r="BN605" i="16" s="1"/>
  <c r="AT605" i="16"/>
  <c r="BH597" i="16"/>
  <c r="BN597" i="16" s="1"/>
  <c r="AT597" i="16"/>
  <c r="AX597" i="16" s="1"/>
  <c r="BF597" i="16" s="1"/>
  <c r="BG597" i="16" s="1"/>
  <c r="BH589" i="16"/>
  <c r="BN589" i="16" s="1"/>
  <c r="AT589" i="16"/>
  <c r="BH581" i="16"/>
  <c r="BN581" i="16" s="1"/>
  <c r="AT581" i="16"/>
  <c r="AX581" i="16" s="1"/>
  <c r="BF581" i="16" s="1"/>
  <c r="BG581" i="16" s="1"/>
  <c r="BH573" i="16"/>
  <c r="BN573" i="16" s="1"/>
  <c r="AT573" i="16"/>
  <c r="BH565" i="16"/>
  <c r="BN565" i="16" s="1"/>
  <c r="AT565" i="16"/>
  <c r="AX565" i="16" s="1"/>
  <c r="BF565" i="16" s="1"/>
  <c r="BG565" i="16" s="1"/>
  <c r="AT557" i="16"/>
  <c r="BH557" i="16"/>
  <c r="BN557" i="16" s="1"/>
  <c r="BH549" i="16"/>
  <c r="BN549" i="16" s="1"/>
  <c r="AT549" i="16"/>
  <c r="AX549" i="16" s="1"/>
  <c r="BF549" i="16" s="1"/>
  <c r="BG549" i="16" s="1"/>
  <c r="AT541" i="16"/>
  <c r="BH541" i="16"/>
  <c r="BN541" i="16" s="1"/>
  <c r="BH533" i="16"/>
  <c r="BN533" i="16" s="1"/>
  <c r="AT533" i="16"/>
  <c r="AX533" i="16" s="1"/>
  <c r="BF533" i="16" s="1"/>
  <c r="BG533" i="16" s="1"/>
  <c r="BH525" i="16"/>
  <c r="BN525" i="16" s="1"/>
  <c r="AT525" i="16"/>
  <c r="BH517" i="16"/>
  <c r="BN517" i="16" s="1"/>
  <c r="AT517" i="16"/>
  <c r="AX517" i="16" s="1"/>
  <c r="BF517" i="16" s="1"/>
  <c r="BG517" i="16" s="1"/>
  <c r="BH509" i="16"/>
  <c r="BN509" i="16" s="1"/>
  <c r="AT509" i="16"/>
  <c r="BH501" i="16"/>
  <c r="BN501" i="16" s="1"/>
  <c r="AT501" i="16"/>
  <c r="AX501" i="16" s="1"/>
  <c r="BF501" i="16" s="1"/>
  <c r="BG501" i="16" s="1"/>
  <c r="BH493" i="16"/>
  <c r="BN493" i="16" s="1"/>
  <c r="AT493" i="16"/>
  <c r="BH485" i="16"/>
  <c r="BN485" i="16" s="1"/>
  <c r="AT485" i="16"/>
  <c r="AX485" i="16" s="1"/>
  <c r="BF485" i="16" s="1"/>
  <c r="BG485" i="16" s="1"/>
  <c r="BH477" i="16"/>
  <c r="BN477" i="16" s="1"/>
  <c r="AT477" i="16"/>
  <c r="BH469" i="16"/>
  <c r="BN469" i="16" s="1"/>
  <c r="AT469" i="16"/>
  <c r="AX469" i="16" s="1"/>
  <c r="BF469" i="16" s="1"/>
  <c r="BG469" i="16" s="1"/>
  <c r="BH461" i="16"/>
  <c r="BN461" i="16" s="1"/>
  <c r="AT461" i="16"/>
  <c r="BH453" i="16"/>
  <c r="BN453" i="16" s="1"/>
  <c r="AT453" i="16"/>
  <c r="AX453" i="16" s="1"/>
  <c r="BF453" i="16" s="1"/>
  <c r="BG453" i="16" s="1"/>
  <c r="BH445" i="16"/>
  <c r="BN445" i="16" s="1"/>
  <c r="AT445" i="16"/>
  <c r="BH437" i="16"/>
  <c r="BN437" i="16" s="1"/>
  <c r="AT437" i="16"/>
  <c r="AX437" i="16" s="1"/>
  <c r="BF437" i="16" s="1"/>
  <c r="BG437" i="16" s="1"/>
  <c r="BH429" i="16"/>
  <c r="BN429" i="16" s="1"/>
  <c r="AT429" i="16"/>
  <c r="BH421" i="16"/>
  <c r="BN421" i="16" s="1"/>
  <c r="AT421" i="16"/>
  <c r="AX421" i="16" s="1"/>
  <c r="BF421" i="16" s="1"/>
  <c r="BG421" i="16" s="1"/>
  <c r="BH413" i="16"/>
  <c r="BN413" i="16" s="1"/>
  <c r="AT413" i="16"/>
  <c r="BH405" i="16"/>
  <c r="BN405" i="16" s="1"/>
  <c r="AT405" i="16"/>
  <c r="AX405" i="16" s="1"/>
  <c r="BF405" i="16" s="1"/>
  <c r="BG405" i="16" s="1"/>
  <c r="BH397" i="16"/>
  <c r="BN397" i="16" s="1"/>
  <c r="AT397" i="16"/>
  <c r="BH389" i="16"/>
  <c r="BN389" i="16" s="1"/>
  <c r="AT389" i="16"/>
  <c r="AX389" i="16" s="1"/>
  <c r="BF389" i="16" s="1"/>
  <c r="BG389" i="16" s="1"/>
  <c r="BH381" i="16"/>
  <c r="BN381" i="16" s="1"/>
  <c r="AT381" i="16"/>
  <c r="BH373" i="16"/>
  <c r="BN373" i="16" s="1"/>
  <c r="AT373" i="16"/>
  <c r="AX373" i="16" s="1"/>
  <c r="BF373" i="16" s="1"/>
  <c r="BG373" i="16" s="1"/>
  <c r="AT365" i="16"/>
  <c r="BH365" i="16"/>
  <c r="BN365" i="16" s="1"/>
  <c r="AT357" i="16"/>
  <c r="AX357" i="16" s="1"/>
  <c r="BF357" i="16" s="1"/>
  <c r="BG357" i="16" s="1"/>
  <c r="BH357" i="16"/>
  <c r="BN357" i="16" s="1"/>
  <c r="AT349" i="16"/>
  <c r="BH349" i="16"/>
  <c r="BN349" i="16" s="1"/>
  <c r="AT341" i="16"/>
  <c r="AX341" i="16" s="1"/>
  <c r="BF341" i="16" s="1"/>
  <c r="BG341" i="16" s="1"/>
  <c r="BH341" i="16"/>
  <c r="BN341" i="16" s="1"/>
  <c r="AT333" i="16"/>
  <c r="BH333" i="16"/>
  <c r="BN333" i="16" s="1"/>
  <c r="AT325" i="16"/>
  <c r="AX325" i="16" s="1"/>
  <c r="BF325" i="16" s="1"/>
  <c r="BG325" i="16" s="1"/>
  <c r="BH325" i="16"/>
  <c r="BN325" i="16" s="1"/>
  <c r="AT317" i="16"/>
  <c r="BH317" i="16"/>
  <c r="BN317" i="16" s="1"/>
  <c r="AT309" i="16"/>
  <c r="AX309" i="16" s="1"/>
  <c r="BF309" i="16" s="1"/>
  <c r="BG309" i="16" s="1"/>
  <c r="BH309" i="16"/>
  <c r="BN309" i="16" s="1"/>
  <c r="AT301" i="16"/>
  <c r="BH301" i="16"/>
  <c r="BN301" i="16" s="1"/>
  <c r="AT293" i="16"/>
  <c r="AX293" i="16" s="1"/>
  <c r="BF293" i="16" s="1"/>
  <c r="BG293" i="16" s="1"/>
  <c r="BH293" i="16"/>
  <c r="BN293" i="16" s="1"/>
  <c r="AT285" i="16"/>
  <c r="BH285" i="16"/>
  <c r="BN285" i="16" s="1"/>
  <c r="AT277" i="16"/>
  <c r="AX277" i="16" s="1"/>
  <c r="BF277" i="16" s="1"/>
  <c r="BG277" i="16" s="1"/>
  <c r="BH277" i="16"/>
  <c r="BN277" i="16" s="1"/>
  <c r="AT269" i="16"/>
  <c r="BH269" i="16"/>
  <c r="BN269" i="16" s="1"/>
  <c r="AT261" i="16"/>
  <c r="AX261" i="16" s="1"/>
  <c r="BF261" i="16" s="1"/>
  <c r="BG261" i="16" s="1"/>
  <c r="BH261" i="16"/>
  <c r="BN261" i="16" s="1"/>
  <c r="AT253" i="16"/>
  <c r="BH253" i="16"/>
  <c r="BN253" i="16" s="1"/>
  <c r="AT245" i="16"/>
  <c r="AX245" i="16" s="1"/>
  <c r="BF245" i="16" s="1"/>
  <c r="BG245" i="16" s="1"/>
  <c r="BH245" i="16"/>
  <c r="BN245" i="16" s="1"/>
  <c r="AT237" i="16"/>
  <c r="BH237" i="16"/>
  <c r="BN237" i="16" s="1"/>
  <c r="AT229" i="16"/>
  <c r="AX229" i="16" s="1"/>
  <c r="BF229" i="16" s="1"/>
  <c r="BG229" i="16" s="1"/>
  <c r="BH229" i="16"/>
  <c r="BN229" i="16" s="1"/>
  <c r="AT205" i="16"/>
  <c r="BH205" i="16"/>
  <c r="BN205" i="16" s="1"/>
  <c r="AT165" i="16"/>
  <c r="AX165" i="16" s="1"/>
  <c r="BF165" i="16" s="1"/>
  <c r="BG165" i="16" s="1"/>
  <c r="BH165" i="16"/>
  <c r="BN165" i="16" s="1"/>
  <c r="BH109" i="16"/>
  <c r="BN109" i="16" s="1"/>
  <c r="AT109" i="16"/>
  <c r="AT53" i="16"/>
  <c r="AX53" i="16" s="1"/>
  <c r="BF53" i="16" s="1"/>
  <c r="BG53" i="16" s="1"/>
  <c r="BH53" i="16"/>
  <c r="BN53" i="16" s="1"/>
  <c r="AT752" i="16"/>
  <c r="BH752" i="16"/>
  <c r="BN752" i="16" s="1"/>
  <c r="AT744" i="16"/>
  <c r="AX744" i="16" s="1"/>
  <c r="BF744" i="16" s="1"/>
  <c r="BG744" i="16" s="1"/>
  <c r="BH744" i="16"/>
  <c r="BN744" i="16" s="1"/>
  <c r="AT736" i="16"/>
  <c r="BH736" i="16"/>
  <c r="BN736" i="16" s="1"/>
  <c r="AT728" i="16"/>
  <c r="AX728" i="16" s="1"/>
  <c r="BF728" i="16" s="1"/>
  <c r="BG728" i="16" s="1"/>
  <c r="BH728" i="16"/>
  <c r="BN728" i="16" s="1"/>
  <c r="AT720" i="16"/>
  <c r="BH720" i="16"/>
  <c r="BN720" i="16" s="1"/>
  <c r="BH712" i="16"/>
  <c r="BN712" i="16" s="1"/>
  <c r="AT712" i="16"/>
  <c r="AX712" i="16" s="1"/>
  <c r="BF712" i="16" s="1"/>
  <c r="BG712" i="16" s="1"/>
  <c r="AT704" i="16"/>
  <c r="BH704" i="16"/>
  <c r="BN704" i="16" s="1"/>
  <c r="AT688" i="16"/>
  <c r="AX688" i="16" s="1"/>
  <c r="BF688" i="16" s="1"/>
  <c r="BG688" i="16" s="1"/>
  <c r="BH688" i="16"/>
  <c r="BN688" i="16" s="1"/>
  <c r="BH664" i="16"/>
  <c r="BN664" i="16" s="1"/>
  <c r="AT664" i="16"/>
  <c r="AT632" i="16"/>
  <c r="AX632" i="16" s="1"/>
  <c r="BF632" i="16" s="1"/>
  <c r="BG632" i="16" s="1"/>
  <c r="BH632" i="16"/>
  <c r="BN632" i="16" s="1"/>
  <c r="AT608" i="16"/>
  <c r="BH608" i="16"/>
  <c r="BN608" i="16" s="1"/>
  <c r="AT584" i="16"/>
  <c r="AX584" i="16" s="1"/>
  <c r="BF584" i="16" s="1"/>
  <c r="BG584" i="16" s="1"/>
  <c r="BH584" i="16"/>
  <c r="BN584" i="16" s="1"/>
  <c r="BH560" i="16"/>
  <c r="BN560" i="16" s="1"/>
  <c r="AT560" i="16"/>
  <c r="AT536" i="16"/>
  <c r="AX536" i="16" s="1"/>
  <c r="BF536" i="16" s="1"/>
  <c r="BG536" i="16" s="1"/>
  <c r="BH536" i="16"/>
  <c r="BN536" i="16" s="1"/>
  <c r="BH512" i="16"/>
  <c r="BN512" i="16" s="1"/>
  <c r="AT512" i="16"/>
  <c r="AT488" i="16"/>
  <c r="AX488" i="16" s="1"/>
  <c r="BF488" i="16" s="1"/>
  <c r="BG488" i="16" s="1"/>
  <c r="BH488" i="16"/>
  <c r="BN488" i="16" s="1"/>
  <c r="BH460" i="16"/>
  <c r="BN460" i="16" s="1"/>
  <c r="AT460" i="16"/>
  <c r="AT432" i="16"/>
  <c r="AX432" i="16" s="1"/>
  <c r="BF432" i="16" s="1"/>
  <c r="BG432" i="16" s="1"/>
  <c r="BH432" i="16"/>
  <c r="BN432" i="16" s="1"/>
  <c r="BH416" i="16"/>
  <c r="BN416" i="16" s="1"/>
  <c r="AT416" i="16"/>
  <c r="BH392" i="16"/>
  <c r="BN392" i="16" s="1"/>
  <c r="AT392" i="16"/>
  <c r="AX392" i="16" s="1"/>
  <c r="BF392" i="16" s="1"/>
  <c r="BG392" i="16" s="1"/>
  <c r="AT364" i="16"/>
  <c r="BH364" i="16"/>
  <c r="BN364" i="16" s="1"/>
  <c r="BH312" i="16"/>
  <c r="BN312" i="16" s="1"/>
  <c r="AT312" i="16"/>
  <c r="AX312" i="16" s="1"/>
  <c r="BF312" i="16" s="1"/>
  <c r="BG312" i="16" s="1"/>
  <c r="BH240" i="16"/>
  <c r="BN240" i="16" s="1"/>
  <c r="AT240" i="16"/>
  <c r="AT192" i="16"/>
  <c r="AX192" i="16" s="1"/>
  <c r="BF192" i="16" s="1"/>
  <c r="BG192" i="16" s="1"/>
  <c r="BH192" i="16"/>
  <c r="BN192" i="16" s="1"/>
  <c r="AT136" i="16"/>
  <c r="BH136" i="16"/>
  <c r="BN136" i="16" s="1"/>
  <c r="AT72" i="16"/>
  <c r="AX72" i="16" s="1"/>
  <c r="BF72" i="16" s="1"/>
  <c r="BG72" i="16" s="1"/>
  <c r="BH72" i="16"/>
  <c r="BN72" i="16" s="1"/>
  <c r="AT8" i="16"/>
  <c r="BH8" i="16"/>
  <c r="BN8" i="16" s="1"/>
  <c r="AT332" i="16"/>
  <c r="AX332" i="16" s="1"/>
  <c r="BF332" i="16" s="1"/>
  <c r="BG332" i="16" s="1"/>
  <c r="BH332" i="16"/>
  <c r="BN332" i="16" s="1"/>
  <c r="AT304" i="16"/>
  <c r="BH304" i="16"/>
  <c r="BN304" i="16" s="1"/>
  <c r="BH292" i="16"/>
  <c r="BN292" i="16" s="1"/>
  <c r="AT292" i="16"/>
  <c r="AX292" i="16" s="1"/>
  <c r="BF292" i="16" s="1"/>
  <c r="BG292" i="16" s="1"/>
  <c r="BH264" i="16"/>
  <c r="BN264" i="16" s="1"/>
  <c r="AT264" i="16"/>
  <c r="AT248" i="16"/>
  <c r="AX248" i="16" s="1"/>
  <c r="BF248" i="16" s="1"/>
  <c r="BG248" i="16" s="1"/>
  <c r="BH248" i="16"/>
  <c r="BN248" i="16" s="1"/>
  <c r="AT228" i="16"/>
  <c r="BH228" i="16"/>
  <c r="BN228" i="16" s="1"/>
  <c r="AT200" i="16"/>
  <c r="AX200" i="16" s="1"/>
  <c r="BF200" i="16" s="1"/>
  <c r="BG200" i="16" s="1"/>
  <c r="BH200" i="16"/>
  <c r="BN200" i="16" s="1"/>
  <c r="AT176" i="16"/>
  <c r="BH176" i="16"/>
  <c r="BN176" i="16" s="1"/>
  <c r="BH152" i="16"/>
  <c r="BN152" i="16" s="1"/>
  <c r="AT152" i="16"/>
  <c r="AX152" i="16" s="1"/>
  <c r="BF152" i="16" s="1"/>
  <c r="BG152" i="16" s="1"/>
  <c r="BH128" i="16"/>
  <c r="BN128" i="16" s="1"/>
  <c r="AT128" i="16"/>
  <c r="BH116" i="16"/>
  <c r="BN116" i="16" s="1"/>
  <c r="AT116" i="16"/>
  <c r="AX116" i="16" s="1"/>
  <c r="BF116" i="16" s="1"/>
  <c r="BG116" i="16" s="1"/>
  <c r="BH88" i="16"/>
  <c r="BN88" i="16" s="1"/>
  <c r="AT88" i="16"/>
  <c r="BH64" i="16"/>
  <c r="BN64" i="16" s="1"/>
  <c r="AT64" i="16"/>
  <c r="AX64" i="16" s="1"/>
  <c r="BF64" i="16" s="1"/>
  <c r="BG64" i="16" s="1"/>
  <c r="AT52" i="16"/>
  <c r="BH52" i="16"/>
  <c r="BN52" i="16" s="1"/>
  <c r="BH24" i="16"/>
  <c r="BN24" i="16" s="1"/>
  <c r="AT24" i="16"/>
  <c r="AX24" i="16" s="1"/>
  <c r="BF24" i="16" s="1"/>
  <c r="BG24" i="16" s="1"/>
  <c r="BH759" i="16"/>
  <c r="BN759" i="16" s="1"/>
  <c r="AT759" i="16"/>
  <c r="AT735" i="16"/>
  <c r="AX735" i="16" s="1"/>
  <c r="BF735" i="16" s="1"/>
  <c r="BG735" i="16" s="1"/>
  <c r="BH735" i="16"/>
  <c r="BN735" i="16" s="1"/>
  <c r="BH711" i="16"/>
  <c r="BN711" i="16" s="1"/>
  <c r="AT711" i="16"/>
  <c r="BH687" i="16"/>
  <c r="BN687" i="16" s="1"/>
  <c r="AT687" i="16"/>
  <c r="AT663" i="16"/>
  <c r="AX663" i="16" s="1"/>
  <c r="BF663" i="16" s="1"/>
  <c r="BG663" i="16" s="1"/>
  <c r="BH663" i="16"/>
  <c r="BN663" i="16" s="1"/>
  <c r="BH639" i="16"/>
  <c r="BN639" i="16" s="1"/>
  <c r="AT639" i="16"/>
  <c r="AX639" i="16" s="1"/>
  <c r="BF639" i="16" s="1"/>
  <c r="BG639" i="16" s="1"/>
  <c r="BH615" i="16"/>
  <c r="BN615" i="16" s="1"/>
  <c r="AT615" i="16"/>
  <c r="AT599" i="16"/>
  <c r="AX599" i="16" s="1"/>
  <c r="BF599" i="16" s="1"/>
  <c r="BG599" i="16" s="1"/>
  <c r="BH599" i="16"/>
  <c r="BN599" i="16" s="1"/>
  <c r="AT575" i="16"/>
  <c r="AX575" i="16" s="1"/>
  <c r="BF575" i="16" s="1"/>
  <c r="BG575" i="16" s="1"/>
  <c r="BH575" i="16"/>
  <c r="BN575" i="16" s="1"/>
  <c r="AT551" i="16"/>
  <c r="AX551" i="16" s="1"/>
  <c r="BF551" i="16" s="1"/>
  <c r="BG551" i="16" s="1"/>
  <c r="BH551" i="16"/>
  <c r="BN551" i="16" s="1"/>
  <c r="BH527" i="16"/>
  <c r="BN527" i="16" s="1"/>
  <c r="AT527" i="16"/>
  <c r="AT495" i="16"/>
  <c r="BH495" i="16"/>
  <c r="BN495" i="16" s="1"/>
  <c r="AT463" i="16"/>
  <c r="AX463" i="16" s="1"/>
  <c r="BF463" i="16" s="1"/>
  <c r="BG463" i="16" s="1"/>
  <c r="BH463" i="16"/>
  <c r="BN463" i="16" s="1"/>
  <c r="BH439" i="16"/>
  <c r="BN439" i="16" s="1"/>
  <c r="AT439" i="16"/>
  <c r="AX439" i="16" s="1"/>
  <c r="BF439" i="16" s="1"/>
  <c r="BG439" i="16" s="1"/>
  <c r="AT415" i="16"/>
  <c r="BH415" i="16"/>
  <c r="BN415" i="16" s="1"/>
  <c r="BH407" i="16"/>
  <c r="BN407" i="16" s="1"/>
  <c r="AT407" i="16"/>
  <c r="AX407" i="16" s="1"/>
  <c r="BF407" i="16" s="1"/>
  <c r="BG407" i="16" s="1"/>
  <c r="AT383" i="16"/>
  <c r="BH383" i="16"/>
  <c r="BN383" i="16" s="1"/>
  <c r="AT359" i="16"/>
  <c r="BH359" i="16"/>
  <c r="BN359" i="16" s="1"/>
  <c r="BH343" i="16"/>
  <c r="BN343" i="16" s="1"/>
  <c r="AT343" i="16"/>
  <c r="AX343" i="16" s="1"/>
  <c r="BF343" i="16" s="1"/>
  <c r="BG343" i="16" s="1"/>
  <c r="AT319" i="16"/>
  <c r="BH319" i="16"/>
  <c r="BN319" i="16" s="1"/>
  <c r="BH303" i="16"/>
  <c r="BN303" i="16" s="1"/>
  <c r="AT303" i="16"/>
  <c r="AX303" i="16" s="1"/>
  <c r="BF303" i="16" s="1"/>
  <c r="BG303" i="16" s="1"/>
  <c r="BH279" i="16"/>
  <c r="BN279" i="16" s="1"/>
  <c r="AT279" i="16"/>
  <c r="AX279" i="16" s="1"/>
  <c r="BF279" i="16" s="1"/>
  <c r="BG279" i="16" s="1"/>
  <c r="BH263" i="16"/>
  <c r="BN263" i="16" s="1"/>
  <c r="AT263" i="16"/>
  <c r="BH247" i="16"/>
  <c r="BN247" i="16" s="1"/>
  <c r="AT247" i="16"/>
  <c r="AX247" i="16" s="1"/>
  <c r="BF247" i="16" s="1"/>
  <c r="BG247" i="16" s="1"/>
  <c r="BH223" i="16"/>
  <c r="BN223" i="16" s="1"/>
  <c r="AT223" i="16"/>
  <c r="BH183" i="16"/>
  <c r="BN183" i="16" s="1"/>
  <c r="AT183" i="16"/>
  <c r="AX183" i="16" s="1"/>
  <c r="BF183" i="16" s="1"/>
  <c r="BG183" i="16" s="1"/>
  <c r="BH63" i="16"/>
  <c r="BN63" i="16" s="1"/>
  <c r="AT63" i="16"/>
  <c r="BH755" i="16"/>
  <c r="BN755" i="16" s="1"/>
  <c r="AT755" i="16"/>
  <c r="BH747" i="16"/>
  <c r="BN747" i="16" s="1"/>
  <c r="AT747" i="16"/>
  <c r="AT739" i="16"/>
  <c r="BH739" i="16"/>
  <c r="BN739" i="16" s="1"/>
  <c r="BH731" i="16"/>
  <c r="BN731" i="16" s="1"/>
  <c r="AT731" i="16"/>
  <c r="BH723" i="16"/>
  <c r="BN723" i="16" s="1"/>
  <c r="AT723" i="16"/>
  <c r="BH715" i="16"/>
  <c r="BN715" i="16" s="1"/>
  <c r="AT715" i="16"/>
  <c r="BH707" i="16"/>
  <c r="BN707" i="16" s="1"/>
  <c r="AT707" i="16"/>
  <c r="BH699" i="16"/>
  <c r="BN699" i="16" s="1"/>
  <c r="AT699" i="16"/>
  <c r="BH691" i="16"/>
  <c r="BN691" i="16" s="1"/>
  <c r="AT691" i="16"/>
  <c r="BH683" i="16"/>
  <c r="BN683" i="16" s="1"/>
  <c r="AT683" i="16"/>
  <c r="BH675" i="16"/>
  <c r="BN675" i="16" s="1"/>
  <c r="AT675" i="16"/>
  <c r="BH667" i="16"/>
  <c r="BN667" i="16" s="1"/>
  <c r="AT667" i="16"/>
  <c r="BH659" i="16"/>
  <c r="BN659" i="16" s="1"/>
  <c r="AT659" i="16"/>
  <c r="BH651" i="16"/>
  <c r="BN651" i="16" s="1"/>
  <c r="AT651" i="16"/>
  <c r="BH643" i="16"/>
  <c r="BN643" i="16" s="1"/>
  <c r="AT643" i="16"/>
  <c r="BH635" i="16"/>
  <c r="BN635" i="16" s="1"/>
  <c r="AT635" i="16"/>
  <c r="BH627" i="16"/>
  <c r="BN627" i="16" s="1"/>
  <c r="AT627" i="16"/>
  <c r="BH619" i="16"/>
  <c r="BN619" i="16" s="1"/>
  <c r="AT619" i="16"/>
  <c r="AT611" i="16"/>
  <c r="BH611" i="16"/>
  <c r="BN611" i="16" s="1"/>
  <c r="BH603" i="16"/>
  <c r="BN603" i="16" s="1"/>
  <c r="AT603" i="16"/>
  <c r="BH595" i="16"/>
  <c r="BN595" i="16" s="1"/>
  <c r="AT595" i="16"/>
  <c r="BH587" i="16"/>
  <c r="BN587" i="16" s="1"/>
  <c r="AT587" i="16"/>
  <c r="BH579" i="16"/>
  <c r="BN579" i="16" s="1"/>
  <c r="AT579" i="16"/>
  <c r="BH571" i="16"/>
  <c r="BN571" i="16" s="1"/>
  <c r="AT571" i="16"/>
  <c r="AT563" i="16"/>
  <c r="BH563" i="16"/>
  <c r="BN563" i="16" s="1"/>
  <c r="BH555" i="16"/>
  <c r="BN555" i="16" s="1"/>
  <c r="AT555" i="16"/>
  <c r="AT547" i="16"/>
  <c r="BH547" i="16"/>
  <c r="BN547" i="16" s="1"/>
  <c r="BH539" i="16"/>
  <c r="BN539" i="16" s="1"/>
  <c r="AT539" i="16"/>
  <c r="AT531" i="16"/>
  <c r="BH531" i="16"/>
  <c r="BN531" i="16" s="1"/>
  <c r="BH523" i="16"/>
  <c r="BN523" i="16" s="1"/>
  <c r="AT523" i="16"/>
  <c r="BH515" i="16"/>
  <c r="BN515" i="16" s="1"/>
  <c r="AT515" i="16"/>
  <c r="AT507" i="16"/>
  <c r="BH507" i="16"/>
  <c r="BN507" i="16" s="1"/>
  <c r="BH499" i="16"/>
  <c r="BN499" i="16" s="1"/>
  <c r="AT499" i="16"/>
  <c r="AT491" i="16"/>
  <c r="AX491" i="16" s="1"/>
  <c r="BF491" i="16" s="1"/>
  <c r="BG491" i="16" s="1"/>
  <c r="BH491" i="16"/>
  <c r="BN491" i="16" s="1"/>
  <c r="BH483" i="16"/>
  <c r="BN483" i="16" s="1"/>
  <c r="AT483" i="16"/>
  <c r="AT475" i="16"/>
  <c r="BH475" i="16"/>
  <c r="BN475" i="16" s="1"/>
  <c r="BH467" i="16"/>
  <c r="BN467" i="16" s="1"/>
  <c r="AT467" i="16"/>
  <c r="AT459" i="16"/>
  <c r="AX459" i="16" s="1"/>
  <c r="BF459" i="16" s="1"/>
  <c r="BG459" i="16" s="1"/>
  <c r="BH459" i="16"/>
  <c r="BN459" i="16" s="1"/>
  <c r="BH451" i="16"/>
  <c r="BN451" i="16" s="1"/>
  <c r="AT451" i="16"/>
  <c r="AT443" i="16"/>
  <c r="BH443" i="16"/>
  <c r="BN443" i="16" s="1"/>
  <c r="BH435" i="16"/>
  <c r="BN435" i="16" s="1"/>
  <c r="AT435" i="16"/>
  <c r="AT427" i="16"/>
  <c r="AX427" i="16" s="1"/>
  <c r="BF427" i="16" s="1"/>
  <c r="BG427" i="16" s="1"/>
  <c r="BH427" i="16"/>
  <c r="BN427" i="16" s="1"/>
  <c r="BH419" i="16"/>
  <c r="BN419" i="16" s="1"/>
  <c r="AT419" i="16"/>
  <c r="AT411" i="16"/>
  <c r="BH411" i="16"/>
  <c r="BN411" i="16" s="1"/>
  <c r="BH403" i="16"/>
  <c r="BN403" i="16" s="1"/>
  <c r="AT403" i="16"/>
  <c r="AT395" i="16"/>
  <c r="AX395" i="16" s="1"/>
  <c r="BF395" i="16" s="1"/>
  <c r="BG395" i="16" s="1"/>
  <c r="BH395" i="16"/>
  <c r="BN395" i="16" s="1"/>
  <c r="BH387" i="16"/>
  <c r="BN387" i="16" s="1"/>
  <c r="AT387" i="16"/>
  <c r="BH379" i="16"/>
  <c r="BN379" i="16" s="1"/>
  <c r="AT379" i="16"/>
  <c r="BH371" i="16"/>
  <c r="BN371" i="16" s="1"/>
  <c r="AT371" i="16"/>
  <c r="BH363" i="16"/>
  <c r="BN363" i="16" s="1"/>
  <c r="AT363" i="16"/>
  <c r="AT355" i="16"/>
  <c r="BH355" i="16"/>
  <c r="BN355" i="16" s="1"/>
  <c r="BH347" i="16"/>
  <c r="BN347" i="16" s="1"/>
  <c r="AT347" i="16"/>
  <c r="BH339" i="16"/>
  <c r="BN339" i="16" s="1"/>
  <c r="AT339" i="16"/>
  <c r="BH331" i="16"/>
  <c r="BN331" i="16" s="1"/>
  <c r="AT331" i="16"/>
  <c r="AT323" i="16"/>
  <c r="BH323" i="16"/>
  <c r="BN323" i="16" s="1"/>
  <c r="BH315" i="16"/>
  <c r="BN315" i="16" s="1"/>
  <c r="AT315" i="16"/>
  <c r="AT307" i="16"/>
  <c r="BH307" i="16"/>
  <c r="BN307" i="16" s="1"/>
  <c r="BH299" i="16"/>
  <c r="BN299" i="16" s="1"/>
  <c r="AT299" i="16"/>
  <c r="AT291" i="16"/>
  <c r="BH291" i="16"/>
  <c r="BN291" i="16" s="1"/>
  <c r="BH283" i="16"/>
  <c r="BN283" i="16" s="1"/>
  <c r="AT283" i="16"/>
  <c r="BH275" i="16"/>
  <c r="BN275" i="16" s="1"/>
  <c r="AT275" i="16"/>
  <c r="BH267" i="16"/>
  <c r="BN267" i="16" s="1"/>
  <c r="AT267" i="16"/>
  <c r="BH259" i="16"/>
  <c r="BN259" i="16" s="1"/>
  <c r="AT259" i="16"/>
  <c r="BH251" i="16"/>
  <c r="BN251" i="16" s="1"/>
  <c r="AT251" i="16"/>
  <c r="BH243" i="16"/>
  <c r="BN243" i="16" s="1"/>
  <c r="AT243" i="16"/>
  <c r="BH235" i="16"/>
  <c r="BN235" i="16" s="1"/>
  <c r="AT235" i="16"/>
  <c r="BH227" i="16"/>
  <c r="BN227" i="16" s="1"/>
  <c r="AT227" i="16"/>
  <c r="BH219" i="16"/>
  <c r="BN219" i="16" s="1"/>
  <c r="AT219" i="16"/>
  <c r="BH211" i="16"/>
  <c r="BN211" i="16" s="1"/>
  <c r="AT211" i="16"/>
  <c r="BH203" i="16"/>
  <c r="BN203" i="16" s="1"/>
  <c r="AT203" i="16"/>
  <c r="AT195" i="16"/>
  <c r="BH195" i="16"/>
  <c r="BN195" i="16" s="1"/>
  <c r="BH187" i="16"/>
  <c r="BN187" i="16" s="1"/>
  <c r="AT187" i="16"/>
  <c r="BH179" i="16"/>
  <c r="BN179" i="16" s="1"/>
  <c r="AT179" i="16"/>
  <c r="BH171" i="16"/>
  <c r="BN171" i="16" s="1"/>
  <c r="AT171" i="16"/>
  <c r="AT163" i="16"/>
  <c r="BH163" i="16"/>
  <c r="BN163" i="16" s="1"/>
  <c r="BH155" i="16"/>
  <c r="BN155" i="16" s="1"/>
  <c r="AT155" i="16"/>
  <c r="AT147" i="16"/>
  <c r="BH147" i="16"/>
  <c r="BN147" i="16" s="1"/>
  <c r="BH139" i="16"/>
  <c r="BN139" i="16" s="1"/>
  <c r="AT139" i="16"/>
  <c r="BH131" i="16"/>
  <c r="BN131" i="16" s="1"/>
  <c r="AT131" i="16"/>
  <c r="BH123" i="16"/>
  <c r="BN123" i="16" s="1"/>
  <c r="AT123" i="16"/>
  <c r="BH115" i="16"/>
  <c r="BN115" i="16" s="1"/>
  <c r="AT115" i="16"/>
  <c r="BH107" i="16"/>
  <c r="BN107" i="16" s="1"/>
  <c r="AT107" i="16"/>
  <c r="AT99" i="16"/>
  <c r="AX99" i="16" s="1"/>
  <c r="BF99" i="16" s="1"/>
  <c r="BG99" i="16" s="1"/>
  <c r="BH99" i="16"/>
  <c r="BN99" i="16" s="1"/>
  <c r="BH91" i="16"/>
  <c r="BN91" i="16" s="1"/>
  <c r="AT91" i="16"/>
  <c r="BH83" i="16"/>
  <c r="BN83" i="16" s="1"/>
  <c r="AT83" i="16"/>
  <c r="BH75" i="16"/>
  <c r="BN75" i="16" s="1"/>
  <c r="AT75" i="16"/>
  <c r="AT67" i="16"/>
  <c r="BH67" i="16"/>
  <c r="BN67" i="16" s="1"/>
  <c r="BH59" i="16"/>
  <c r="BN59" i="16" s="1"/>
  <c r="AT59" i="16"/>
  <c r="AT51" i="16"/>
  <c r="BH51" i="16"/>
  <c r="BN51" i="16" s="1"/>
  <c r="BH43" i="16"/>
  <c r="BN43" i="16" s="1"/>
  <c r="AT43" i="16"/>
  <c r="AT35" i="16"/>
  <c r="BH35" i="16"/>
  <c r="BN35" i="16" s="1"/>
  <c r="AT27" i="16"/>
  <c r="AX27" i="16" s="1"/>
  <c r="BF27" i="16" s="1"/>
  <c r="BG27" i="16" s="1"/>
  <c r="BH27" i="16"/>
  <c r="BN27" i="16" s="1"/>
  <c r="AT19" i="16"/>
  <c r="BH19" i="16"/>
  <c r="BN19" i="16" s="1"/>
  <c r="AT11" i="16"/>
  <c r="BH11" i="16"/>
  <c r="BN11" i="16" s="1"/>
  <c r="BH102" i="16"/>
  <c r="BN102" i="16" s="1"/>
  <c r="AT102" i="16"/>
  <c r="AT86" i="16"/>
  <c r="AX86" i="16" s="1"/>
  <c r="BF86" i="16" s="1"/>
  <c r="BG86" i="16" s="1"/>
  <c r="BH86" i="16"/>
  <c r="BN86" i="16" s="1"/>
  <c r="BH70" i="16"/>
  <c r="BN70" i="16" s="1"/>
  <c r="AT70" i="16"/>
  <c r="AT54" i="16"/>
  <c r="BH54" i="16"/>
  <c r="BN54" i="16" s="1"/>
  <c r="AT38" i="16"/>
  <c r="BH38" i="16"/>
  <c r="BN38" i="16" s="1"/>
  <c r="AT22" i="16"/>
  <c r="AX22" i="16" s="1"/>
  <c r="BF22" i="16" s="1"/>
  <c r="BG22" i="16" s="1"/>
  <c r="BH22" i="16"/>
  <c r="BN22" i="16" s="1"/>
  <c r="BH7" i="16"/>
  <c r="BN7" i="16" s="1"/>
  <c r="AT7" i="16"/>
  <c r="AT209" i="16"/>
  <c r="BH209" i="16"/>
  <c r="BN209" i="16" s="1"/>
  <c r="AT185" i="16"/>
  <c r="BH185" i="16"/>
  <c r="BN185" i="16" s="1"/>
  <c r="AT173" i="16"/>
  <c r="AX173" i="16" s="1"/>
  <c r="BF173" i="16" s="1"/>
  <c r="BG173" i="16" s="1"/>
  <c r="BH173" i="16"/>
  <c r="BN173" i="16" s="1"/>
  <c r="AT153" i="16"/>
  <c r="AX153" i="16" s="1"/>
  <c r="BF153" i="16" s="1"/>
  <c r="BG153" i="16" s="1"/>
  <c r="BH153" i="16"/>
  <c r="BN153" i="16" s="1"/>
  <c r="BH129" i="16"/>
  <c r="BN129" i="16" s="1"/>
  <c r="AT129" i="16"/>
  <c r="AT113" i="16"/>
  <c r="BH113" i="16"/>
  <c r="BN113" i="16" s="1"/>
  <c r="AT93" i="16"/>
  <c r="AX93" i="16" s="1"/>
  <c r="BF93" i="16" s="1"/>
  <c r="BG93" i="16" s="1"/>
  <c r="BH93" i="16"/>
  <c r="BN93" i="16" s="1"/>
  <c r="AT73" i="16"/>
  <c r="AX73" i="16" s="1"/>
  <c r="BF73" i="16" s="1"/>
  <c r="BG73" i="16" s="1"/>
  <c r="BH73" i="16"/>
  <c r="BN73" i="16" s="1"/>
  <c r="AT57" i="16"/>
  <c r="BH57" i="16"/>
  <c r="BN57" i="16" s="1"/>
  <c r="AT37" i="16"/>
  <c r="BH37" i="16"/>
  <c r="BN37" i="16" s="1"/>
  <c r="AT17" i="16"/>
  <c r="AX17" i="16" s="1"/>
  <c r="BF17" i="16" s="1"/>
  <c r="BG17" i="16" s="1"/>
  <c r="BH17" i="16"/>
  <c r="BN17" i="16" s="1"/>
  <c r="AT760" i="16"/>
  <c r="AX760" i="16" s="1"/>
  <c r="BF760" i="16" s="1"/>
  <c r="BG760" i="16" s="1"/>
  <c r="BH760" i="16"/>
  <c r="BN760" i="16" s="1"/>
  <c r="AT684" i="16"/>
  <c r="BH684" i="16"/>
  <c r="BN684" i="16" s="1"/>
  <c r="AT660" i="16"/>
  <c r="BH660" i="16"/>
  <c r="BN660" i="16" s="1"/>
  <c r="AT640" i="16"/>
  <c r="AX640" i="16" s="1"/>
  <c r="BF640" i="16" s="1"/>
  <c r="BG640" i="16" s="1"/>
  <c r="BH640" i="16"/>
  <c r="BN640" i="16" s="1"/>
  <c r="AT616" i="16"/>
  <c r="AX616" i="16" s="1"/>
  <c r="BF616" i="16" s="1"/>
  <c r="BG616" i="16" s="1"/>
  <c r="BH616" i="16"/>
  <c r="BN616" i="16" s="1"/>
  <c r="AT592" i="16"/>
  <c r="BH592" i="16"/>
  <c r="BN592" i="16" s="1"/>
  <c r="BH564" i="16"/>
  <c r="BN564" i="16" s="1"/>
  <c r="AT564" i="16"/>
  <c r="AT544" i="16"/>
  <c r="BH544" i="16"/>
  <c r="BN544" i="16" s="1"/>
  <c r="AT520" i="16"/>
  <c r="AX520" i="16" s="1"/>
  <c r="BF520" i="16" s="1"/>
  <c r="BG520" i="16" s="1"/>
  <c r="BH520" i="16"/>
  <c r="BN520" i="16" s="1"/>
  <c r="AT496" i="16"/>
  <c r="BH496" i="16"/>
  <c r="BN496" i="16" s="1"/>
  <c r="AT476" i="16"/>
  <c r="AX476" i="16" s="1"/>
  <c r="BF476" i="16" s="1"/>
  <c r="BG476" i="16" s="1"/>
  <c r="BH476" i="16"/>
  <c r="BN476" i="16" s="1"/>
  <c r="AT452" i="16"/>
  <c r="BH452" i="16"/>
  <c r="BN452" i="16" s="1"/>
  <c r="BH420" i="16"/>
  <c r="BN420" i="16" s="1"/>
  <c r="AT420" i="16"/>
  <c r="BH396" i="16"/>
  <c r="BN396" i="16" s="1"/>
  <c r="AT396" i="16"/>
  <c r="BH380" i="16"/>
  <c r="BN380" i="16" s="1"/>
  <c r="AT380" i="16"/>
  <c r="BH356" i="16"/>
  <c r="BN356" i="16" s="1"/>
  <c r="AT356" i="16"/>
  <c r="BH336" i="16"/>
  <c r="BN336" i="16" s="1"/>
  <c r="AT336" i="16"/>
  <c r="AT320" i="16"/>
  <c r="AX320" i="16" s="1"/>
  <c r="BF320" i="16" s="1"/>
  <c r="BG320" i="16" s="1"/>
  <c r="BH320" i="16"/>
  <c r="BN320" i="16" s="1"/>
  <c r="BH296" i="16"/>
  <c r="BN296" i="16" s="1"/>
  <c r="AT296" i="16"/>
  <c r="AT280" i="16"/>
  <c r="AX280" i="16" s="1"/>
  <c r="BF280" i="16" s="1"/>
  <c r="BG280" i="16" s="1"/>
  <c r="BH280" i="16"/>
  <c r="BN280" i="16" s="1"/>
  <c r="BH260" i="16"/>
  <c r="BN260" i="16" s="1"/>
  <c r="AT260" i="16"/>
  <c r="BH236" i="16"/>
  <c r="BN236" i="16" s="1"/>
  <c r="AT236" i="16"/>
  <c r="BH208" i="16"/>
  <c r="BN208" i="16" s="1"/>
  <c r="AT208" i="16"/>
  <c r="BH188" i="16"/>
  <c r="BN188" i="16" s="1"/>
  <c r="AT188" i="16"/>
  <c r="AT160" i="16"/>
  <c r="BH160" i="16"/>
  <c r="BN160" i="16" s="1"/>
  <c r="BH148" i="16"/>
  <c r="BN148" i="16" s="1"/>
  <c r="AT148" i="16"/>
  <c r="AT120" i="16"/>
  <c r="BH120" i="16"/>
  <c r="BN120" i="16" s="1"/>
  <c r="AT96" i="16"/>
  <c r="AX96" i="16" s="1"/>
  <c r="BF96" i="16" s="1"/>
  <c r="BG96" i="16" s="1"/>
  <c r="BH96" i="16"/>
  <c r="BN96" i="16" s="1"/>
  <c r="AT84" i="16"/>
  <c r="BH84" i="16"/>
  <c r="BN84" i="16" s="1"/>
  <c r="BH56" i="16"/>
  <c r="BN56" i="16" s="1"/>
  <c r="AT56" i="16"/>
  <c r="AT32" i="16"/>
  <c r="BH32" i="16"/>
  <c r="BN32" i="16" s="1"/>
  <c r="BH20" i="16"/>
  <c r="BN20" i="16" s="1"/>
  <c r="AT20" i="16"/>
  <c r="BH754" i="16"/>
  <c r="BN754" i="16" s="1"/>
  <c r="AT754" i="16"/>
  <c r="AT746" i="16"/>
  <c r="AX746" i="16" s="1"/>
  <c r="BF746" i="16" s="1"/>
  <c r="BG746" i="16" s="1"/>
  <c r="BH746" i="16"/>
  <c r="BN746" i="16" s="1"/>
  <c r="BH738" i="16"/>
  <c r="BN738" i="16" s="1"/>
  <c r="AT738" i="16"/>
  <c r="AT730" i="16"/>
  <c r="AX730" i="16" s="1"/>
  <c r="BF730" i="16" s="1"/>
  <c r="BG730" i="16" s="1"/>
  <c r="BH730" i="16"/>
  <c r="BN730" i="16" s="1"/>
  <c r="BH722" i="16"/>
  <c r="BN722" i="16" s="1"/>
  <c r="AT722" i="16"/>
  <c r="AT714" i="16"/>
  <c r="AX714" i="16" s="1"/>
  <c r="BF714" i="16" s="1"/>
  <c r="BG714" i="16" s="1"/>
  <c r="BH714" i="16"/>
  <c r="BN714" i="16" s="1"/>
  <c r="BH706" i="16"/>
  <c r="BN706" i="16" s="1"/>
  <c r="AT706" i="16"/>
  <c r="AT698" i="16"/>
  <c r="AX698" i="16" s="1"/>
  <c r="BF698" i="16" s="1"/>
  <c r="BG698" i="16" s="1"/>
  <c r="BH698" i="16"/>
  <c r="BN698" i="16" s="1"/>
  <c r="AT690" i="16"/>
  <c r="BH690" i="16"/>
  <c r="BN690" i="16" s="1"/>
  <c r="AT682" i="16"/>
  <c r="AX682" i="16" s="1"/>
  <c r="BF682" i="16" s="1"/>
  <c r="BG682" i="16" s="1"/>
  <c r="BH682" i="16"/>
  <c r="BN682" i="16" s="1"/>
  <c r="AT674" i="16"/>
  <c r="BH674" i="16"/>
  <c r="BN674" i="16" s="1"/>
  <c r="AT666" i="16"/>
  <c r="AX666" i="16" s="1"/>
  <c r="BF666" i="16" s="1"/>
  <c r="BG666" i="16" s="1"/>
  <c r="BH666" i="16"/>
  <c r="BN666" i="16" s="1"/>
  <c r="AT658" i="16"/>
  <c r="BH658" i="16"/>
  <c r="BN658" i="16" s="1"/>
  <c r="BH650" i="16"/>
  <c r="BN650" i="16" s="1"/>
  <c r="AT650" i="16"/>
  <c r="BH642" i="16"/>
  <c r="BN642" i="16" s="1"/>
  <c r="AT642" i="16"/>
  <c r="BH634" i="16"/>
  <c r="BN634" i="16" s="1"/>
  <c r="AT634" i="16"/>
  <c r="BH626" i="16"/>
  <c r="BN626" i="16" s="1"/>
  <c r="AT626" i="16"/>
  <c r="BH618" i="16"/>
  <c r="BN618" i="16" s="1"/>
  <c r="AT618" i="16"/>
  <c r="BH610" i="16"/>
  <c r="BN610" i="16" s="1"/>
  <c r="AT610" i="16"/>
  <c r="BH602" i="16"/>
  <c r="BN602" i="16" s="1"/>
  <c r="AT602" i="16"/>
  <c r="BH594" i="16"/>
  <c r="BN594" i="16" s="1"/>
  <c r="AT594" i="16"/>
  <c r="BH586" i="16"/>
  <c r="BN586" i="16" s="1"/>
  <c r="AT586" i="16"/>
  <c r="BH578" i="16"/>
  <c r="BN578" i="16" s="1"/>
  <c r="AT578" i="16"/>
  <c r="BH570" i="16"/>
  <c r="BN570" i="16" s="1"/>
  <c r="AT570" i="16"/>
  <c r="BH562" i="16"/>
  <c r="BN562" i="16" s="1"/>
  <c r="AT562" i="16"/>
  <c r="BH554" i="16"/>
  <c r="BN554" i="16" s="1"/>
  <c r="AT554" i="16"/>
  <c r="BH546" i="16"/>
  <c r="BN546" i="16" s="1"/>
  <c r="AT546" i="16"/>
  <c r="AT538" i="16"/>
  <c r="AX538" i="16" s="1"/>
  <c r="BF538" i="16" s="1"/>
  <c r="BG538" i="16" s="1"/>
  <c r="BH538" i="16"/>
  <c r="BN538" i="16" s="1"/>
  <c r="AT530" i="16"/>
  <c r="BH530" i="16"/>
  <c r="BN530" i="16" s="1"/>
  <c r="BH522" i="16"/>
  <c r="BN522" i="16" s="1"/>
  <c r="AT522" i="16"/>
  <c r="AT514" i="16"/>
  <c r="BH514" i="16"/>
  <c r="BN514" i="16" s="1"/>
  <c r="BH506" i="16"/>
  <c r="BN506" i="16" s="1"/>
  <c r="AT506" i="16"/>
  <c r="BH498" i="16"/>
  <c r="BN498" i="16" s="1"/>
  <c r="AT498" i="16"/>
  <c r="BH490" i="16"/>
  <c r="BN490" i="16" s="1"/>
  <c r="AT490" i="16"/>
  <c r="AT482" i="16"/>
  <c r="BH482" i="16"/>
  <c r="BN482" i="16" s="1"/>
  <c r="AT474" i="16"/>
  <c r="AX474" i="16" s="1"/>
  <c r="BF474" i="16" s="1"/>
  <c r="BG474" i="16" s="1"/>
  <c r="BH474" i="16"/>
  <c r="BN474" i="16" s="1"/>
  <c r="BH466" i="16"/>
  <c r="BN466" i="16" s="1"/>
  <c r="AT466" i="16"/>
  <c r="BH458" i="16"/>
  <c r="BN458" i="16" s="1"/>
  <c r="AT458" i="16"/>
  <c r="BH450" i="16"/>
  <c r="BN450" i="16" s="1"/>
  <c r="AT450" i="16"/>
  <c r="BH442" i="16"/>
  <c r="BN442" i="16" s="1"/>
  <c r="AT442" i="16"/>
  <c r="BH434" i="16"/>
  <c r="BN434" i="16" s="1"/>
  <c r="AT434" i="16"/>
  <c r="BH426" i="16"/>
  <c r="BN426" i="16" s="1"/>
  <c r="AT426" i="16"/>
  <c r="BH418" i="16"/>
  <c r="BN418" i="16" s="1"/>
  <c r="AT418" i="16"/>
  <c r="BH410" i="16"/>
  <c r="BN410" i="16" s="1"/>
  <c r="AT410" i="16"/>
  <c r="BH402" i="16"/>
  <c r="BN402" i="16" s="1"/>
  <c r="AT402" i="16"/>
  <c r="BH394" i="16"/>
  <c r="BN394" i="16" s="1"/>
  <c r="AT394" i="16"/>
  <c r="BH386" i="16"/>
  <c r="BN386" i="16" s="1"/>
  <c r="AT386" i="16"/>
  <c r="AT378" i="16"/>
  <c r="AX378" i="16" s="1"/>
  <c r="BF378" i="16" s="1"/>
  <c r="BG378" i="16" s="1"/>
  <c r="BH378" i="16"/>
  <c r="BN378" i="16" s="1"/>
  <c r="AT370" i="16"/>
  <c r="BH370" i="16"/>
  <c r="BN370" i="16" s="1"/>
  <c r="AT362" i="16"/>
  <c r="AX362" i="16" s="1"/>
  <c r="BF362" i="16" s="1"/>
  <c r="BG362" i="16" s="1"/>
  <c r="BH362" i="16"/>
  <c r="BN362" i="16" s="1"/>
  <c r="BH354" i="16"/>
  <c r="BN354" i="16" s="1"/>
  <c r="AT354" i="16"/>
  <c r="AT346" i="16"/>
  <c r="AX346" i="16" s="1"/>
  <c r="BF346" i="16" s="1"/>
  <c r="BG346" i="16" s="1"/>
  <c r="BH346" i="16"/>
  <c r="BN346" i="16" s="1"/>
  <c r="AT338" i="16"/>
  <c r="BH338" i="16"/>
  <c r="BN338" i="16" s="1"/>
  <c r="BH330" i="16"/>
  <c r="BN330" i="16" s="1"/>
  <c r="AT330" i="16"/>
  <c r="AT322" i="16"/>
  <c r="BH322" i="16"/>
  <c r="BN322" i="16" s="1"/>
  <c r="AT314" i="16"/>
  <c r="AX314" i="16" s="1"/>
  <c r="BF314" i="16" s="1"/>
  <c r="BG314" i="16" s="1"/>
  <c r="BH314" i="16"/>
  <c r="BN314" i="16" s="1"/>
  <c r="AT306" i="16"/>
  <c r="BH306" i="16"/>
  <c r="BN306" i="16" s="1"/>
  <c r="BH298" i="16"/>
  <c r="BN298" i="16" s="1"/>
  <c r="AT298" i="16"/>
  <c r="BH290" i="16"/>
  <c r="BN290" i="16" s="1"/>
  <c r="AT290" i="16"/>
  <c r="AT282" i="16"/>
  <c r="AX282" i="16" s="1"/>
  <c r="BF282" i="16" s="1"/>
  <c r="BG282" i="16" s="1"/>
  <c r="BH282" i="16"/>
  <c r="BN282" i="16" s="1"/>
  <c r="BH274" i="16"/>
  <c r="BN274" i="16" s="1"/>
  <c r="AT274" i="16"/>
  <c r="AT266" i="16"/>
  <c r="AX266" i="16" s="1"/>
  <c r="BF266" i="16" s="1"/>
  <c r="BG266" i="16" s="1"/>
  <c r="BH266" i="16"/>
  <c r="BN266" i="16" s="1"/>
  <c r="BH258" i="16"/>
  <c r="BN258" i="16" s="1"/>
  <c r="AT258" i="16"/>
  <c r="BH250" i="16"/>
  <c r="BN250" i="16" s="1"/>
  <c r="AT250" i="16"/>
  <c r="BH242" i="16"/>
  <c r="BN242" i="16" s="1"/>
  <c r="AT242" i="16"/>
  <c r="AT234" i="16"/>
  <c r="AX234" i="16" s="1"/>
  <c r="BF234" i="16" s="1"/>
  <c r="BG234" i="16" s="1"/>
  <c r="BH234" i="16"/>
  <c r="BN234" i="16" s="1"/>
  <c r="BH226" i="16"/>
  <c r="BN226" i="16" s="1"/>
  <c r="AT226" i="16"/>
  <c r="BH218" i="16"/>
  <c r="BN218" i="16" s="1"/>
  <c r="AT218" i="16"/>
  <c r="BH210" i="16"/>
  <c r="BN210" i="16" s="1"/>
  <c r="AT210" i="16"/>
  <c r="BH202" i="16"/>
  <c r="BN202" i="16" s="1"/>
  <c r="AT202" i="16"/>
  <c r="BH194" i="16"/>
  <c r="BN194" i="16" s="1"/>
  <c r="AT194" i="16"/>
  <c r="BH186" i="16"/>
  <c r="BN186" i="16" s="1"/>
  <c r="AT186" i="16"/>
  <c r="AT178" i="16"/>
  <c r="BH178" i="16"/>
  <c r="BN178" i="16" s="1"/>
  <c r="BH170" i="16"/>
  <c r="BN170" i="16" s="1"/>
  <c r="AT170" i="16"/>
  <c r="BH162" i="16"/>
  <c r="BN162" i="16" s="1"/>
  <c r="AT162" i="16"/>
  <c r="AT154" i="16"/>
  <c r="AX154" i="16" s="1"/>
  <c r="BF154" i="16" s="1"/>
  <c r="BG154" i="16" s="1"/>
  <c r="BH154" i="16"/>
  <c r="BN154" i="16" s="1"/>
  <c r="BH146" i="16"/>
  <c r="BN146" i="16" s="1"/>
  <c r="AT146" i="16"/>
  <c r="BH138" i="16"/>
  <c r="BN138" i="16" s="1"/>
  <c r="AT138" i="16"/>
  <c r="AT130" i="16"/>
  <c r="BH130" i="16"/>
  <c r="BN130" i="16" s="1"/>
  <c r="BH122" i="16"/>
  <c r="BN122" i="16" s="1"/>
  <c r="AT122" i="16"/>
  <c r="BH114" i="16"/>
  <c r="BN114" i="16" s="1"/>
  <c r="AT114" i="16"/>
  <c r="BH98" i="16"/>
  <c r="BN98" i="16" s="1"/>
  <c r="AT98" i="16"/>
  <c r="BH82" i="16"/>
  <c r="BN82" i="16" s="1"/>
  <c r="AT82" i="16"/>
  <c r="BH66" i="16"/>
  <c r="BN66" i="16" s="1"/>
  <c r="AT66" i="16"/>
  <c r="AT50" i="16"/>
  <c r="BH50" i="16"/>
  <c r="BN50" i="16" s="1"/>
  <c r="BH34" i="16"/>
  <c r="BN34" i="16" s="1"/>
  <c r="AT34" i="16"/>
  <c r="BH18" i="16"/>
  <c r="BN18" i="16" s="1"/>
  <c r="AT18" i="16"/>
  <c r="AT225" i="16"/>
  <c r="AX225" i="16" s="1"/>
  <c r="BF225" i="16" s="1"/>
  <c r="BG225" i="16" s="1"/>
  <c r="BH225" i="16"/>
  <c r="BN225" i="16" s="1"/>
  <c r="BH197" i="16"/>
  <c r="BN197" i="16" s="1"/>
  <c r="AT197" i="16"/>
  <c r="AT181" i="16"/>
  <c r="AX181" i="16" s="1"/>
  <c r="BF181" i="16" s="1"/>
  <c r="BG181" i="16" s="1"/>
  <c r="BH181" i="16"/>
  <c r="BN181" i="16" s="1"/>
  <c r="AT157" i="16"/>
  <c r="BH157" i="16"/>
  <c r="BN157" i="16" s="1"/>
  <c r="AT141" i="16"/>
  <c r="AX141" i="16" s="1"/>
  <c r="BF141" i="16" s="1"/>
  <c r="BG141" i="16" s="1"/>
  <c r="BH141" i="16"/>
  <c r="BN141" i="16" s="1"/>
  <c r="BH125" i="16"/>
  <c r="BN125" i="16" s="1"/>
  <c r="AT125" i="16"/>
  <c r="AT105" i="16"/>
  <c r="AX105" i="16" s="1"/>
  <c r="BF105" i="16" s="1"/>
  <c r="BG105" i="16" s="1"/>
  <c r="BH105" i="16"/>
  <c r="BN105" i="16" s="1"/>
  <c r="BH89" i="16"/>
  <c r="BN89" i="16" s="1"/>
  <c r="AT89" i="16"/>
  <c r="AT69" i="16"/>
  <c r="AX69" i="16" s="1"/>
  <c r="BF69" i="16" s="1"/>
  <c r="BG69" i="16" s="1"/>
  <c r="BH69" i="16"/>
  <c r="BN69" i="16" s="1"/>
  <c r="AT49" i="16"/>
  <c r="BH49" i="16"/>
  <c r="BN49" i="16" s="1"/>
  <c r="AT33" i="16"/>
  <c r="AX33" i="16" s="1"/>
  <c r="BF33" i="16" s="1"/>
  <c r="BG33" i="16" s="1"/>
  <c r="BH33" i="16"/>
  <c r="BN33" i="16" s="1"/>
  <c r="AT13" i="16"/>
  <c r="BH13" i="16"/>
  <c r="BN13" i="16" s="1"/>
  <c r="AT756" i="16"/>
  <c r="AX756" i="16" s="1"/>
  <c r="BF756" i="16" s="1"/>
  <c r="BG756" i="16" s="1"/>
  <c r="BH756" i="16"/>
  <c r="BN756" i="16" s="1"/>
  <c r="AT680" i="16"/>
  <c r="BH680" i="16"/>
  <c r="BN680" i="16" s="1"/>
  <c r="AT656" i="16"/>
  <c r="AX656" i="16" s="1"/>
  <c r="BF656" i="16" s="1"/>
  <c r="BG656" i="16" s="1"/>
  <c r="BH656" i="16"/>
  <c r="BN656" i="16" s="1"/>
  <c r="AT636" i="16"/>
  <c r="BH636" i="16"/>
  <c r="BN636" i="16" s="1"/>
  <c r="AT612" i="16"/>
  <c r="AX612" i="16" s="1"/>
  <c r="BF612" i="16" s="1"/>
  <c r="BG612" i="16" s="1"/>
  <c r="BH612" i="16"/>
  <c r="BN612" i="16" s="1"/>
  <c r="AT588" i="16"/>
  <c r="BH588" i="16"/>
  <c r="BN588" i="16" s="1"/>
  <c r="AT568" i="16"/>
  <c r="AX568" i="16" s="1"/>
  <c r="BF568" i="16" s="1"/>
  <c r="BG568" i="16" s="1"/>
  <c r="BH568" i="16"/>
  <c r="BN568" i="16" s="1"/>
  <c r="BH540" i="16"/>
  <c r="BN540" i="16" s="1"/>
  <c r="AT540" i="16"/>
  <c r="AT516" i="16"/>
  <c r="AX516" i="16" s="1"/>
  <c r="BF516" i="16" s="1"/>
  <c r="BG516" i="16" s="1"/>
  <c r="BH516" i="16"/>
  <c r="BN516" i="16" s="1"/>
  <c r="AT492" i="16"/>
  <c r="BH492" i="16"/>
  <c r="BN492" i="16" s="1"/>
  <c r="AT468" i="16"/>
  <c r="AX468" i="16" s="1"/>
  <c r="BF468" i="16" s="1"/>
  <c r="BG468" i="16" s="1"/>
  <c r="BH468" i="16"/>
  <c r="BN468" i="16" s="1"/>
  <c r="AT448" i="16"/>
  <c r="BH448" i="16"/>
  <c r="BN448" i="16" s="1"/>
  <c r="BH428" i="16"/>
  <c r="BN428" i="16" s="1"/>
  <c r="AT428" i="16"/>
  <c r="AT400" i="16"/>
  <c r="BH400" i="16"/>
  <c r="BN400" i="16" s="1"/>
  <c r="AT372" i="16"/>
  <c r="AX372" i="16" s="1"/>
  <c r="BF372" i="16" s="1"/>
  <c r="BG372" i="16" s="1"/>
  <c r="BH372" i="16"/>
  <c r="BN372" i="16" s="1"/>
  <c r="AT348" i="16"/>
  <c r="BH348" i="16"/>
  <c r="BN348" i="16" s="1"/>
  <c r="AT284" i="16"/>
  <c r="AX284" i="16" s="1"/>
  <c r="BF284" i="16" s="1"/>
  <c r="BG284" i="16" s="1"/>
  <c r="BH284" i="16"/>
  <c r="BN284" i="16" s="1"/>
  <c r="AT220" i="16"/>
  <c r="BH220" i="16"/>
  <c r="BN220" i="16" s="1"/>
  <c r="AT172" i="16"/>
  <c r="AX172" i="16" s="1"/>
  <c r="BF172" i="16" s="1"/>
  <c r="BG172" i="16" s="1"/>
  <c r="BH172" i="16"/>
  <c r="BN172" i="16" s="1"/>
  <c r="AT108" i="16"/>
  <c r="BH108" i="16"/>
  <c r="BN108" i="16" s="1"/>
  <c r="BH44" i="16"/>
  <c r="BN44" i="16" s="1"/>
  <c r="AT44" i="16"/>
  <c r="AT761" i="16"/>
  <c r="BH761" i="16"/>
  <c r="BN761" i="16" s="1"/>
  <c r="BH753" i="16"/>
  <c r="BN753" i="16" s="1"/>
  <c r="AT753" i="16"/>
  <c r="BH745" i="16"/>
  <c r="BN745" i="16" s="1"/>
  <c r="AT745" i="16"/>
  <c r="AT737" i="16"/>
  <c r="AX737" i="16" s="1"/>
  <c r="BF737" i="16" s="1"/>
  <c r="BG737" i="16" s="1"/>
  <c r="BH737" i="16"/>
  <c r="BN737" i="16" s="1"/>
  <c r="BH729" i="16"/>
  <c r="BN729" i="16" s="1"/>
  <c r="AT729" i="16"/>
  <c r="BH721" i="16"/>
  <c r="BN721" i="16" s="1"/>
  <c r="AT721" i="16"/>
  <c r="BH713" i="16"/>
  <c r="BN713" i="16" s="1"/>
  <c r="AT713" i="16"/>
  <c r="BH705" i="16"/>
  <c r="BN705" i="16" s="1"/>
  <c r="AT705" i="16"/>
  <c r="AT697" i="16"/>
  <c r="BH697" i="16"/>
  <c r="BN697" i="16" s="1"/>
  <c r="BH689" i="16"/>
  <c r="BN689" i="16" s="1"/>
  <c r="AT689" i="16"/>
  <c r="BH681" i="16"/>
  <c r="BN681" i="16" s="1"/>
  <c r="AT681" i="16"/>
  <c r="AT673" i="16"/>
  <c r="AX673" i="16" s="1"/>
  <c r="BF673" i="16" s="1"/>
  <c r="BG673" i="16" s="1"/>
  <c r="BH673" i="16"/>
  <c r="BN673" i="16" s="1"/>
  <c r="BH665" i="16"/>
  <c r="BN665" i="16" s="1"/>
  <c r="AT665" i="16"/>
  <c r="AT657" i="16"/>
  <c r="AX657" i="16" s="1"/>
  <c r="BF657" i="16" s="1"/>
  <c r="BG657" i="16" s="1"/>
  <c r="BH657" i="16"/>
  <c r="BN657" i="16" s="1"/>
  <c r="BH649" i="16"/>
  <c r="BN649" i="16" s="1"/>
  <c r="AT649" i="16"/>
  <c r="AT641" i="16"/>
  <c r="AX641" i="16" s="1"/>
  <c r="BF641" i="16" s="1"/>
  <c r="BG641" i="16" s="1"/>
  <c r="BH641" i="16"/>
  <c r="BN641" i="16" s="1"/>
  <c r="BH633" i="16"/>
  <c r="BN633" i="16" s="1"/>
  <c r="AT633" i="16"/>
  <c r="AT625" i="16"/>
  <c r="AX625" i="16" s="1"/>
  <c r="BF625" i="16" s="1"/>
  <c r="BG625" i="16" s="1"/>
  <c r="BH625" i="16"/>
  <c r="BN625" i="16" s="1"/>
  <c r="BH617" i="16"/>
  <c r="BN617" i="16" s="1"/>
  <c r="AT617" i="16"/>
  <c r="BH609" i="16"/>
  <c r="BN609" i="16" s="1"/>
  <c r="AT609" i="16"/>
  <c r="BH601" i="16"/>
  <c r="BN601" i="16" s="1"/>
  <c r="AT601" i="16"/>
  <c r="BH593" i="16"/>
  <c r="BN593" i="16" s="1"/>
  <c r="AT593" i="16"/>
  <c r="BH585" i="16"/>
  <c r="BN585" i="16" s="1"/>
  <c r="AT585" i="16"/>
  <c r="BH577" i="16"/>
  <c r="BN577" i="16" s="1"/>
  <c r="AT577" i="16"/>
  <c r="BH569" i="16"/>
  <c r="BN569" i="16" s="1"/>
  <c r="AT569" i="16"/>
  <c r="AT561" i="16"/>
  <c r="AX561" i="16" s="1"/>
  <c r="BF561" i="16" s="1"/>
  <c r="BG561" i="16" s="1"/>
  <c r="BH561" i="16"/>
  <c r="BN561" i="16" s="1"/>
  <c r="BH553" i="16"/>
  <c r="BN553" i="16" s="1"/>
  <c r="AT553" i="16"/>
  <c r="BH545" i="16"/>
  <c r="BN545" i="16" s="1"/>
  <c r="AT545" i="16"/>
  <c r="BH537" i="16"/>
  <c r="BN537" i="16" s="1"/>
  <c r="AT537" i="16"/>
  <c r="BH529" i="16"/>
  <c r="BN529" i="16" s="1"/>
  <c r="AT529" i="16"/>
  <c r="BH521" i="16"/>
  <c r="BN521" i="16" s="1"/>
  <c r="AT521" i="16"/>
  <c r="BH513" i="16"/>
  <c r="BN513" i="16" s="1"/>
  <c r="AT513" i="16"/>
  <c r="BH505" i="16"/>
  <c r="BN505" i="16" s="1"/>
  <c r="AT505" i="16"/>
  <c r="AT497" i="16"/>
  <c r="AX497" i="16" s="1"/>
  <c r="BF497" i="16" s="1"/>
  <c r="BG497" i="16" s="1"/>
  <c r="BH497" i="16"/>
  <c r="BN497" i="16" s="1"/>
  <c r="BH489" i="16"/>
  <c r="BN489" i="16" s="1"/>
  <c r="AT489" i="16"/>
  <c r="AT481" i="16"/>
  <c r="AX481" i="16" s="1"/>
  <c r="BF481" i="16" s="1"/>
  <c r="BG481" i="16" s="1"/>
  <c r="BH481" i="16"/>
  <c r="BN481" i="16" s="1"/>
  <c r="BH473" i="16"/>
  <c r="BN473" i="16" s="1"/>
  <c r="AT473" i="16"/>
  <c r="AT465" i="16"/>
  <c r="AX465" i="16" s="1"/>
  <c r="BF465" i="16" s="1"/>
  <c r="BG465" i="16" s="1"/>
  <c r="BH465" i="16"/>
  <c r="BN465" i="16" s="1"/>
  <c r="AT457" i="16"/>
  <c r="BH457" i="16"/>
  <c r="BN457" i="16" s="1"/>
  <c r="AT449" i="16"/>
  <c r="AX449" i="16" s="1"/>
  <c r="BF449" i="16" s="1"/>
  <c r="BG449" i="16" s="1"/>
  <c r="BH449" i="16"/>
  <c r="BN449" i="16" s="1"/>
  <c r="AT441" i="16"/>
  <c r="BH441" i="16"/>
  <c r="BN441" i="16" s="1"/>
  <c r="AT433" i="16"/>
  <c r="AX433" i="16" s="1"/>
  <c r="BF433" i="16" s="1"/>
  <c r="BG433" i="16" s="1"/>
  <c r="BH433" i="16"/>
  <c r="BN433" i="16" s="1"/>
  <c r="AT425" i="16"/>
  <c r="BH425" i="16"/>
  <c r="BN425" i="16" s="1"/>
  <c r="AT417" i="16"/>
  <c r="AX417" i="16" s="1"/>
  <c r="BF417" i="16" s="1"/>
  <c r="BG417" i="16" s="1"/>
  <c r="BH417" i="16"/>
  <c r="BN417" i="16" s="1"/>
  <c r="AT409" i="16"/>
  <c r="BH409" i="16"/>
  <c r="BN409" i="16" s="1"/>
  <c r="AT401" i="16"/>
  <c r="AX401" i="16" s="1"/>
  <c r="BF401" i="16" s="1"/>
  <c r="BG401" i="16" s="1"/>
  <c r="BH401" i="16"/>
  <c r="BN401" i="16" s="1"/>
  <c r="AT393" i="16"/>
  <c r="BH393" i="16"/>
  <c r="BN393" i="16" s="1"/>
  <c r="AT385" i="16"/>
  <c r="AX385" i="16" s="1"/>
  <c r="BF385" i="16" s="1"/>
  <c r="BG385" i="16" s="1"/>
  <c r="BH385" i="16"/>
  <c r="BN385" i="16" s="1"/>
  <c r="AT377" i="16"/>
  <c r="BH377" i="16"/>
  <c r="BN377" i="16" s="1"/>
  <c r="AT369" i="16"/>
  <c r="AX369" i="16" s="1"/>
  <c r="BF369" i="16" s="1"/>
  <c r="BG369" i="16" s="1"/>
  <c r="BH369" i="16"/>
  <c r="BN369" i="16" s="1"/>
  <c r="AT361" i="16"/>
  <c r="BH361" i="16"/>
  <c r="BN361" i="16" s="1"/>
  <c r="AT353" i="16"/>
  <c r="AX353" i="16" s="1"/>
  <c r="BF353" i="16" s="1"/>
  <c r="BG353" i="16" s="1"/>
  <c r="BH353" i="16"/>
  <c r="BN353" i="16" s="1"/>
  <c r="AT345" i="16"/>
  <c r="BH345" i="16"/>
  <c r="BN345" i="16" s="1"/>
  <c r="AT337" i="16"/>
  <c r="AX337" i="16" s="1"/>
  <c r="BF337" i="16" s="1"/>
  <c r="BG337" i="16" s="1"/>
  <c r="BH337" i="16"/>
  <c r="BN337" i="16" s="1"/>
  <c r="AT329" i="16"/>
  <c r="BH329" i="16"/>
  <c r="BN329" i="16" s="1"/>
  <c r="AT321" i="16"/>
  <c r="AX321" i="16" s="1"/>
  <c r="BF321" i="16" s="1"/>
  <c r="BG321" i="16" s="1"/>
  <c r="BH321" i="16"/>
  <c r="BN321" i="16" s="1"/>
  <c r="AT313" i="16"/>
  <c r="BH313" i="16"/>
  <c r="BN313" i="16" s="1"/>
  <c r="AT305" i="16"/>
  <c r="AX305" i="16" s="1"/>
  <c r="BF305" i="16" s="1"/>
  <c r="BG305" i="16" s="1"/>
  <c r="BH305" i="16"/>
  <c r="BN305" i="16" s="1"/>
  <c r="AT297" i="16"/>
  <c r="BH297" i="16"/>
  <c r="BN297" i="16" s="1"/>
  <c r="AT289" i="16"/>
  <c r="AX289" i="16" s="1"/>
  <c r="BF289" i="16" s="1"/>
  <c r="BG289" i="16" s="1"/>
  <c r="BH289" i="16"/>
  <c r="BN289" i="16" s="1"/>
  <c r="AT281" i="16"/>
  <c r="BH281" i="16"/>
  <c r="BN281" i="16" s="1"/>
  <c r="AT273" i="16"/>
  <c r="AX273" i="16" s="1"/>
  <c r="BF273" i="16" s="1"/>
  <c r="BG273" i="16" s="1"/>
  <c r="BH273" i="16"/>
  <c r="BN273" i="16" s="1"/>
  <c r="AT265" i="16"/>
  <c r="BH265" i="16"/>
  <c r="BN265" i="16" s="1"/>
  <c r="AT257" i="16"/>
  <c r="AX257" i="16" s="1"/>
  <c r="BF257" i="16" s="1"/>
  <c r="BG257" i="16" s="1"/>
  <c r="BH257" i="16"/>
  <c r="BN257" i="16" s="1"/>
  <c r="AT249" i="16"/>
  <c r="BH249" i="16"/>
  <c r="BN249" i="16" s="1"/>
  <c r="AT241" i="16"/>
  <c r="AX241" i="16" s="1"/>
  <c r="BF241" i="16" s="1"/>
  <c r="BG241" i="16" s="1"/>
  <c r="BH241" i="16"/>
  <c r="BN241" i="16" s="1"/>
  <c r="BH233" i="16"/>
  <c r="BN233" i="16" s="1"/>
  <c r="AT233" i="16"/>
  <c r="AT217" i="16"/>
  <c r="AX217" i="16" s="1"/>
  <c r="BF217" i="16" s="1"/>
  <c r="BG217" i="16" s="1"/>
  <c r="BH217" i="16"/>
  <c r="BN217" i="16" s="1"/>
  <c r="AT189" i="16"/>
  <c r="BH189" i="16"/>
  <c r="BN189" i="16" s="1"/>
  <c r="AT137" i="16"/>
  <c r="AX137" i="16" s="1"/>
  <c r="BF137" i="16" s="1"/>
  <c r="BG137" i="16" s="1"/>
  <c r="BH137" i="16"/>
  <c r="BN137" i="16" s="1"/>
  <c r="AT81" i="16"/>
  <c r="BH81" i="16"/>
  <c r="BN81" i="16" s="1"/>
  <c r="AT25" i="16"/>
  <c r="AX25" i="16" s="1"/>
  <c r="BF25" i="16" s="1"/>
  <c r="BG25" i="16" s="1"/>
  <c r="BH25" i="16"/>
  <c r="BN25" i="16" s="1"/>
  <c r="BH748" i="16"/>
  <c r="BN748" i="16" s="1"/>
  <c r="AT748" i="16"/>
  <c r="AT740" i="16"/>
  <c r="AX740" i="16" s="1"/>
  <c r="BF740" i="16" s="1"/>
  <c r="BG740" i="16" s="1"/>
  <c r="BH740" i="16"/>
  <c r="BN740" i="16" s="1"/>
  <c r="AT732" i="16"/>
  <c r="BH732" i="16"/>
  <c r="BN732" i="16" s="1"/>
  <c r="AT724" i="16"/>
  <c r="AX724" i="16" s="1"/>
  <c r="BF724" i="16" s="1"/>
  <c r="BG724" i="16" s="1"/>
  <c r="BH724" i="16"/>
  <c r="BN724" i="16" s="1"/>
  <c r="AT716" i="16"/>
  <c r="BH716" i="16"/>
  <c r="BN716" i="16" s="1"/>
  <c r="BH708" i="16"/>
  <c r="BN708" i="16" s="1"/>
  <c r="AT708" i="16"/>
  <c r="BH692" i="16"/>
  <c r="BN692" i="16" s="1"/>
  <c r="AT692" i="16"/>
  <c r="BH676" i="16"/>
  <c r="BN676" i="16" s="1"/>
  <c r="AT676" i="16"/>
  <c r="AT648" i="16"/>
  <c r="BH648" i="16"/>
  <c r="BN648" i="16" s="1"/>
  <c r="AT620" i="16"/>
  <c r="AX620" i="16" s="1"/>
  <c r="BF620" i="16" s="1"/>
  <c r="BG620" i="16" s="1"/>
  <c r="BH620" i="16"/>
  <c r="BN620" i="16" s="1"/>
  <c r="AT596" i="16"/>
  <c r="BH596" i="16"/>
  <c r="BN596" i="16" s="1"/>
  <c r="AT572" i="16"/>
  <c r="AX572" i="16" s="1"/>
  <c r="BF572" i="16" s="1"/>
  <c r="BG572" i="16" s="1"/>
  <c r="BH572" i="16"/>
  <c r="BN572" i="16" s="1"/>
  <c r="AT548" i="16"/>
  <c r="BH548" i="16"/>
  <c r="BN548" i="16" s="1"/>
  <c r="AT524" i="16"/>
  <c r="AX524" i="16" s="1"/>
  <c r="BF524" i="16" s="1"/>
  <c r="BG524" i="16" s="1"/>
  <c r="BH524" i="16"/>
  <c r="BN524" i="16" s="1"/>
  <c r="BH500" i="16"/>
  <c r="BN500" i="16" s="1"/>
  <c r="AT500" i="16"/>
  <c r="BH472" i="16"/>
  <c r="BN472" i="16" s="1"/>
  <c r="AT472" i="16"/>
  <c r="AT444" i="16"/>
  <c r="BH444" i="16"/>
  <c r="BN444" i="16" s="1"/>
  <c r="AT424" i="16"/>
  <c r="AX424" i="16" s="1"/>
  <c r="BF424" i="16" s="1"/>
  <c r="BG424" i="16" s="1"/>
  <c r="BH424" i="16"/>
  <c r="BN424" i="16" s="1"/>
  <c r="BH404" i="16"/>
  <c r="BN404" i="16" s="1"/>
  <c r="AT404" i="16"/>
  <c r="BH376" i="16"/>
  <c r="BN376" i="16" s="1"/>
  <c r="AT376" i="16"/>
  <c r="BH352" i="16"/>
  <c r="BN352" i="16" s="1"/>
  <c r="AT352" i="16"/>
  <c r="BH276" i="16"/>
  <c r="BN276" i="16" s="1"/>
  <c r="AT276" i="16"/>
  <c r="BH216" i="16"/>
  <c r="BN216" i="16" s="1"/>
  <c r="AT216" i="16"/>
  <c r="BH168" i="16"/>
  <c r="BN168" i="16" s="1"/>
  <c r="AT168" i="16"/>
  <c r="BH104" i="16"/>
  <c r="BN104" i="16" s="1"/>
  <c r="AT104" i="16"/>
  <c r="AT40" i="16"/>
  <c r="AX40" i="16" s="1"/>
  <c r="BF40" i="16" s="1"/>
  <c r="BG40" i="16" s="1"/>
  <c r="BH40" i="16"/>
  <c r="BN40" i="16" s="1"/>
  <c r="BH344" i="16"/>
  <c r="BN344" i="16" s="1"/>
  <c r="AT344" i="16"/>
  <c r="BH324" i="16"/>
  <c r="BN324" i="16" s="1"/>
  <c r="AT324" i="16"/>
  <c r="AT300" i="16"/>
  <c r="BH300" i="16"/>
  <c r="BN300" i="16" s="1"/>
  <c r="BH272" i="16"/>
  <c r="BN272" i="16" s="1"/>
  <c r="AT272" i="16"/>
  <c r="AT256" i="16"/>
  <c r="BH256" i="16"/>
  <c r="BN256" i="16" s="1"/>
  <c r="AT232" i="16"/>
  <c r="AX232" i="16" s="1"/>
  <c r="BF232" i="16" s="1"/>
  <c r="BG232" i="16" s="1"/>
  <c r="BH232" i="16"/>
  <c r="BN232" i="16" s="1"/>
  <c r="AT212" i="16"/>
  <c r="BH212" i="16"/>
  <c r="BN212" i="16" s="1"/>
  <c r="BH184" i="16"/>
  <c r="BN184" i="16" s="1"/>
  <c r="AT184" i="16"/>
  <c r="BH164" i="16"/>
  <c r="BN164" i="16" s="1"/>
  <c r="AT164" i="16"/>
  <c r="BH144" i="16"/>
  <c r="BN144" i="16" s="1"/>
  <c r="AT144" i="16"/>
  <c r="BH124" i="16"/>
  <c r="BN124" i="16" s="1"/>
  <c r="AT124" i="16"/>
  <c r="BH100" i="16"/>
  <c r="BN100" i="16" s="1"/>
  <c r="AT100" i="16"/>
  <c r="AT80" i="16"/>
  <c r="BH80" i="16"/>
  <c r="BN80" i="16" s="1"/>
  <c r="BH60" i="16"/>
  <c r="BN60" i="16" s="1"/>
  <c r="AT60" i="16"/>
  <c r="BH36" i="16"/>
  <c r="BN36" i="16" s="1"/>
  <c r="AT36" i="16"/>
  <c r="BH16" i="16"/>
  <c r="BN16" i="16" s="1"/>
  <c r="AT16" i="16"/>
  <c r="B26" i="11"/>
  <c r="B26" i="16"/>
  <c r="DE616" i="16" l="1"/>
  <c r="DF347" i="16"/>
  <c r="DE571" i="16"/>
  <c r="DE759" i="16"/>
  <c r="DF268" i="16"/>
  <c r="DF23" i="16"/>
  <c r="DE152" i="16"/>
  <c r="DF72" i="16"/>
  <c r="DE488" i="16"/>
  <c r="DF632" i="16"/>
  <c r="DE728" i="16"/>
  <c r="DF165" i="16"/>
  <c r="DE261" i="16"/>
  <c r="DF309" i="16"/>
  <c r="DE183" i="16"/>
  <c r="DF543" i="16"/>
  <c r="DF283" i="16"/>
  <c r="DE491" i="16"/>
  <c r="DF691" i="16"/>
  <c r="DE607" i="16"/>
  <c r="DE64" i="16"/>
  <c r="DF248" i="16"/>
  <c r="DE312" i="16"/>
  <c r="DE584" i="16"/>
  <c r="DF688" i="16"/>
  <c r="DF53" i="16"/>
  <c r="DE229" i="16"/>
  <c r="DE277" i="16"/>
  <c r="DE325" i="16"/>
  <c r="DF439" i="16"/>
  <c r="DE260" i="16"/>
  <c r="DE672" i="16"/>
  <c r="DE662" i="16"/>
  <c r="DE484" i="16"/>
  <c r="DF55" i="16"/>
  <c r="DF455" i="16"/>
  <c r="DE348" i="16"/>
  <c r="DF539" i="16"/>
  <c r="DF562" i="16"/>
  <c r="DF675" i="16"/>
  <c r="DF739" i="16"/>
  <c r="DF132" i="16"/>
  <c r="DF384" i="16"/>
  <c r="DE567" i="16"/>
  <c r="DE671" i="16"/>
  <c r="DE125" i="16"/>
  <c r="DF331" i="16"/>
  <c r="DE259" i="16"/>
  <c r="DE707" i="16"/>
  <c r="DF54" i="16"/>
  <c r="DF66" i="16"/>
  <c r="DE37" i="16"/>
  <c r="DF299" i="16"/>
  <c r="DF475" i="16"/>
  <c r="DE523" i="16"/>
  <c r="DF587" i="16"/>
  <c r="DE690" i="16"/>
  <c r="DF627" i="16"/>
  <c r="DE723" i="16"/>
  <c r="DF224" i="16"/>
  <c r="DE39" i="16"/>
  <c r="DF607" i="16"/>
  <c r="DG607" i="16" s="1"/>
  <c r="DI607" i="16" s="1"/>
  <c r="DE24" i="16"/>
  <c r="DE248" i="16"/>
  <c r="DE332" i="16"/>
  <c r="DF312" i="16"/>
  <c r="DG312" i="16" s="1"/>
  <c r="DI312" i="16" s="1"/>
  <c r="DF432" i="16"/>
  <c r="DE536" i="16"/>
  <c r="DF279" i="16"/>
  <c r="DF753" i="16"/>
  <c r="DE157" i="16"/>
  <c r="DF520" i="16"/>
  <c r="DE131" i="16"/>
  <c r="DG131" i="16" s="1"/>
  <c r="DI131" i="16" s="1"/>
  <c r="DE315" i="16"/>
  <c r="DF379" i="16"/>
  <c r="DF507" i="16"/>
  <c r="DE555" i="16"/>
  <c r="DF603" i="16"/>
  <c r="DE356" i="16"/>
  <c r="DE659" i="16"/>
  <c r="DF707" i="16"/>
  <c r="DG707" i="16" s="1"/>
  <c r="DI707" i="16" s="1"/>
  <c r="DE755" i="16"/>
  <c r="DE48" i="16"/>
  <c r="DE224" i="16"/>
  <c r="DF39" i="16"/>
  <c r="DG39" i="16" s="1"/>
  <c r="DI39" i="16" s="1"/>
  <c r="DE116" i="16"/>
  <c r="DF200" i="16"/>
  <c r="DE292" i="16"/>
  <c r="DE192" i="16"/>
  <c r="DG192" i="16" s="1"/>
  <c r="DI192" i="16" s="1"/>
  <c r="DE392" i="16"/>
  <c r="DF488" i="16"/>
  <c r="DE712" i="16"/>
  <c r="DE744" i="16"/>
  <c r="DE165" i="16"/>
  <c r="DF261" i="16"/>
  <c r="DF293" i="16"/>
  <c r="DF325" i="16"/>
  <c r="DG325" i="16" s="1"/>
  <c r="DI325" i="16" s="1"/>
  <c r="DE405" i="16"/>
  <c r="DG405" i="16" s="1"/>
  <c r="DI405" i="16" s="1"/>
  <c r="DE445" i="16"/>
  <c r="DF477" i="16"/>
  <c r="DE541" i="16"/>
  <c r="DG541" i="16" s="1"/>
  <c r="DI541" i="16" s="1"/>
  <c r="DE637" i="16"/>
  <c r="DG637" i="16" s="1"/>
  <c r="DI637" i="16" s="1"/>
  <c r="DF580" i="16"/>
  <c r="DF101" i="16"/>
  <c r="DF327" i="16"/>
  <c r="AX19" i="16"/>
  <c r="BF19" i="16" s="1"/>
  <c r="BG19" i="16" s="1"/>
  <c r="AX51" i="16"/>
  <c r="BF51" i="16" s="1"/>
  <c r="BG51" i="16" s="1"/>
  <c r="AX163" i="16"/>
  <c r="BF163" i="16" s="1"/>
  <c r="BG163" i="16" s="1"/>
  <c r="AX307" i="16"/>
  <c r="BF307" i="16" s="1"/>
  <c r="BG307" i="16" s="1"/>
  <c r="AX547" i="16"/>
  <c r="BF547" i="16" s="1"/>
  <c r="BG547" i="16" s="1"/>
  <c r="AX611" i="16"/>
  <c r="BF611" i="16" s="1"/>
  <c r="BG611" i="16" s="1"/>
  <c r="DE737" i="16"/>
  <c r="DF588" i="16"/>
  <c r="DF476" i="16"/>
  <c r="DE22" i="16"/>
  <c r="DF155" i="16"/>
  <c r="DE379" i="16"/>
  <c r="DG379" i="16" s="1"/>
  <c r="DI379" i="16" s="1"/>
  <c r="DF555" i="16"/>
  <c r="DF594" i="16"/>
  <c r="DF43" i="16"/>
  <c r="DF659" i="16"/>
  <c r="DG659" i="16" s="1"/>
  <c r="DI659" i="16" s="1"/>
  <c r="DF340" i="16"/>
  <c r="DF87" i="16"/>
  <c r="DE359" i="16"/>
  <c r="DE44" i="16"/>
  <c r="DE49" i="16"/>
  <c r="DE380" i="16"/>
  <c r="DF760" i="16"/>
  <c r="DF99" i="16"/>
  <c r="DE283" i="16"/>
  <c r="DG283" i="16" s="1"/>
  <c r="DI283" i="16" s="1"/>
  <c r="DF315" i="16"/>
  <c r="DF363" i="16"/>
  <c r="DE475" i="16"/>
  <c r="DE507" i="16"/>
  <c r="DG507" i="16" s="1"/>
  <c r="DI507" i="16" s="1"/>
  <c r="DE539" i="16"/>
  <c r="DF571" i="16"/>
  <c r="DE603" i="16"/>
  <c r="DF759" i="16"/>
  <c r="DG759" i="16" s="1"/>
  <c r="DI759" i="16" s="1"/>
  <c r="DF160" i="16"/>
  <c r="DF227" i="16"/>
  <c r="DE643" i="16"/>
  <c r="DE691" i="16"/>
  <c r="DG691" i="16" s="1"/>
  <c r="DI691" i="16" s="1"/>
  <c r="DF723" i="16"/>
  <c r="DG723" i="16" s="1"/>
  <c r="DI723" i="16" s="1"/>
  <c r="DF755" i="16"/>
  <c r="DF180" i="16"/>
  <c r="DE308" i="16"/>
  <c r="DE384" i="16"/>
  <c r="DG384" i="16" s="1"/>
  <c r="DI384" i="16" s="1"/>
  <c r="DF672" i="16"/>
  <c r="DE511" i="16"/>
  <c r="DG511" i="16" s="1"/>
  <c r="DI511" i="16" s="1"/>
  <c r="DE647" i="16"/>
  <c r="DF24" i="16"/>
  <c r="DG24" i="16" s="1"/>
  <c r="DI24" i="16" s="1"/>
  <c r="DF152" i="16"/>
  <c r="DE200" i="16"/>
  <c r="DG200" i="16" s="1"/>
  <c r="DI200" i="16" s="1"/>
  <c r="DF332" i="16"/>
  <c r="DG332" i="16" s="1"/>
  <c r="DI332" i="16" s="1"/>
  <c r="DE72" i="16"/>
  <c r="DG72" i="16" s="1"/>
  <c r="DI72" i="16" s="1"/>
  <c r="DF392" i="16"/>
  <c r="DE432" i="16"/>
  <c r="DG432" i="16" s="1"/>
  <c r="DI432" i="16" s="1"/>
  <c r="DF584" i="16"/>
  <c r="DG584" i="16" s="1"/>
  <c r="DI584" i="16" s="1"/>
  <c r="DE632" i="16"/>
  <c r="DG632" i="16" s="1"/>
  <c r="DI632" i="16" s="1"/>
  <c r="DF728" i="16"/>
  <c r="DF744" i="16"/>
  <c r="DF229" i="16"/>
  <c r="DG229" i="16" s="1"/>
  <c r="DI229" i="16" s="1"/>
  <c r="DE245" i="16"/>
  <c r="DG245" i="16" s="1"/>
  <c r="DI245" i="16" s="1"/>
  <c r="DE293" i="16"/>
  <c r="DE309" i="16"/>
  <c r="DG309" i="16" s="1"/>
  <c r="DI309" i="16" s="1"/>
  <c r="DF357" i="16"/>
  <c r="DG357" i="16" s="1"/>
  <c r="DI357" i="16" s="1"/>
  <c r="DE373" i="16"/>
  <c r="DG373" i="16" s="1"/>
  <c r="DI373" i="16" s="1"/>
  <c r="DE421" i="16"/>
  <c r="DF445" i="16"/>
  <c r="DG445" i="16" s="1"/>
  <c r="DI445" i="16" s="1"/>
  <c r="DF493" i="16"/>
  <c r="DG493" i="16" s="1"/>
  <c r="DI493" i="16" s="1"/>
  <c r="DF509" i="16"/>
  <c r="DG509" i="16" s="1"/>
  <c r="DI509" i="16" s="1"/>
  <c r="DE94" i="16"/>
  <c r="DE215" i="16"/>
  <c r="DE375" i="16"/>
  <c r="AX564" i="16"/>
  <c r="BF564" i="16" s="1"/>
  <c r="BG564" i="16" s="1"/>
  <c r="AX7" i="16"/>
  <c r="BF7" i="16" s="1"/>
  <c r="BG7" i="16" s="1"/>
  <c r="AX70" i="16"/>
  <c r="BF70" i="16" s="1"/>
  <c r="BG70" i="16" s="1"/>
  <c r="AX131" i="16"/>
  <c r="BF131" i="16" s="1"/>
  <c r="BG131" i="16" s="1"/>
  <c r="AX179" i="16"/>
  <c r="BF179" i="16" s="1"/>
  <c r="BG179" i="16" s="1"/>
  <c r="AX211" i="16"/>
  <c r="BF211" i="16" s="1"/>
  <c r="BG211" i="16" s="1"/>
  <c r="AX243" i="16"/>
  <c r="BF243" i="16" s="1"/>
  <c r="BG243" i="16" s="1"/>
  <c r="AX275" i="16"/>
  <c r="BF275" i="16" s="1"/>
  <c r="BG275" i="16" s="1"/>
  <c r="AX339" i="16"/>
  <c r="BF339" i="16" s="1"/>
  <c r="BG339" i="16" s="1"/>
  <c r="AX371" i="16"/>
  <c r="BF371" i="16" s="1"/>
  <c r="BG371" i="16" s="1"/>
  <c r="AX419" i="16"/>
  <c r="BF419" i="16" s="1"/>
  <c r="BG419" i="16" s="1"/>
  <c r="AX451" i="16"/>
  <c r="BF451" i="16" s="1"/>
  <c r="BG451" i="16" s="1"/>
  <c r="AX483" i="16"/>
  <c r="BF483" i="16" s="1"/>
  <c r="BG483" i="16" s="1"/>
  <c r="AX515" i="16"/>
  <c r="BF515" i="16" s="1"/>
  <c r="BG515" i="16" s="1"/>
  <c r="AX579" i="16"/>
  <c r="BF579" i="16" s="1"/>
  <c r="BG579" i="16" s="1"/>
  <c r="AX627" i="16"/>
  <c r="BF627" i="16" s="1"/>
  <c r="BG627" i="16" s="1"/>
  <c r="AX659" i="16"/>
  <c r="BF659" i="16" s="1"/>
  <c r="BG659" i="16" s="1"/>
  <c r="AX691" i="16"/>
  <c r="BF691" i="16" s="1"/>
  <c r="BG691" i="16" s="1"/>
  <c r="AX723" i="16"/>
  <c r="BF723" i="16" s="1"/>
  <c r="BG723" i="16" s="1"/>
  <c r="AX755" i="16"/>
  <c r="BF755" i="16" s="1"/>
  <c r="BG755" i="16" s="1"/>
  <c r="AX679" i="16"/>
  <c r="BF679" i="16" s="1"/>
  <c r="BG679" i="16" s="1"/>
  <c r="AX92" i="16"/>
  <c r="BF92" i="16" s="1"/>
  <c r="BG92" i="16" s="1"/>
  <c r="AX180" i="16"/>
  <c r="BF180" i="16" s="1"/>
  <c r="BG180" i="16" s="1"/>
  <c r="AX268" i="16"/>
  <c r="BF268" i="16" s="1"/>
  <c r="BG268" i="16" s="1"/>
  <c r="AX340" i="16"/>
  <c r="BF340" i="16" s="1"/>
  <c r="BG340" i="16" s="1"/>
  <c r="AX532" i="16"/>
  <c r="BF532" i="16" s="1"/>
  <c r="BG532" i="16" s="1"/>
  <c r="AX628" i="16"/>
  <c r="BF628" i="16" s="1"/>
  <c r="BG628" i="16" s="1"/>
  <c r="AX16" i="16"/>
  <c r="BF16" i="16" s="1"/>
  <c r="BG16" i="16" s="1"/>
  <c r="AX60" i="16"/>
  <c r="BF60" i="16" s="1"/>
  <c r="BG60" i="16" s="1"/>
  <c r="AX100" i="16"/>
  <c r="BF100" i="16" s="1"/>
  <c r="BG100" i="16" s="1"/>
  <c r="AX144" i="16"/>
  <c r="BF144" i="16" s="1"/>
  <c r="BG144" i="16" s="1"/>
  <c r="AX184" i="16"/>
  <c r="BF184" i="16" s="1"/>
  <c r="BG184" i="16" s="1"/>
  <c r="AX272" i="16"/>
  <c r="BF272" i="16" s="1"/>
  <c r="BG272" i="16" s="1"/>
  <c r="AX324" i="16"/>
  <c r="BF324" i="16" s="1"/>
  <c r="BG324" i="16" s="1"/>
  <c r="AX168" i="16"/>
  <c r="BF168" i="16" s="1"/>
  <c r="BG168" i="16" s="1"/>
  <c r="AX276" i="16"/>
  <c r="BF276" i="16" s="1"/>
  <c r="BG276" i="16" s="1"/>
  <c r="AX376" i="16"/>
  <c r="BF376" i="16" s="1"/>
  <c r="BG376" i="16" s="1"/>
  <c r="AX472" i="16"/>
  <c r="BF472" i="16" s="1"/>
  <c r="BG472" i="16" s="1"/>
  <c r="AX676" i="16"/>
  <c r="BF676" i="16" s="1"/>
  <c r="BG676" i="16" s="1"/>
  <c r="AX708" i="16"/>
  <c r="BF708" i="16" s="1"/>
  <c r="BG708" i="16" s="1"/>
  <c r="AX513" i="16"/>
  <c r="BF513" i="16" s="1"/>
  <c r="BG513" i="16" s="1"/>
  <c r="AX529" i="16"/>
  <c r="BF529" i="16" s="1"/>
  <c r="BG529" i="16" s="1"/>
  <c r="AX545" i="16"/>
  <c r="BF545" i="16" s="1"/>
  <c r="BG545" i="16" s="1"/>
  <c r="AX577" i="16"/>
  <c r="BF577" i="16" s="1"/>
  <c r="BG577" i="16" s="1"/>
  <c r="AX593" i="16"/>
  <c r="BF593" i="16" s="1"/>
  <c r="BG593" i="16" s="1"/>
  <c r="AX609" i="16"/>
  <c r="BF609" i="16" s="1"/>
  <c r="BG609" i="16" s="1"/>
  <c r="AX689" i="16"/>
  <c r="BF689" i="16" s="1"/>
  <c r="BG689" i="16" s="1"/>
  <c r="AX705" i="16"/>
  <c r="BF705" i="16" s="1"/>
  <c r="BG705" i="16" s="1"/>
  <c r="AX721" i="16"/>
  <c r="BF721" i="16" s="1"/>
  <c r="BG721" i="16" s="1"/>
  <c r="AX753" i="16"/>
  <c r="BF753" i="16" s="1"/>
  <c r="BG753" i="16" s="1"/>
  <c r="AX44" i="16"/>
  <c r="BF44" i="16" s="1"/>
  <c r="BG44" i="16" s="1"/>
  <c r="AX428" i="16"/>
  <c r="BF428" i="16" s="1"/>
  <c r="BG428" i="16" s="1"/>
  <c r="AX34" i="16"/>
  <c r="BF34" i="16" s="1"/>
  <c r="BG34" i="16" s="1"/>
  <c r="AX66" i="16"/>
  <c r="BF66" i="16" s="1"/>
  <c r="BG66" i="16" s="1"/>
  <c r="AX98" i="16"/>
  <c r="BF98" i="16" s="1"/>
  <c r="BG98" i="16" s="1"/>
  <c r="AX122" i="16"/>
  <c r="BF122" i="16" s="1"/>
  <c r="BG122" i="16" s="1"/>
  <c r="AX138" i="16"/>
  <c r="BF138" i="16" s="1"/>
  <c r="BG138" i="16" s="1"/>
  <c r="AX170" i="16"/>
  <c r="BF170" i="16" s="1"/>
  <c r="BG170" i="16" s="1"/>
  <c r="AX186" i="16"/>
  <c r="BF186" i="16" s="1"/>
  <c r="BG186" i="16" s="1"/>
  <c r="AX202" i="16"/>
  <c r="BF202" i="16" s="1"/>
  <c r="BG202" i="16" s="1"/>
  <c r="AX218" i="16"/>
  <c r="BF218" i="16" s="1"/>
  <c r="BG218" i="16" s="1"/>
  <c r="AX250" i="16"/>
  <c r="BF250" i="16" s="1"/>
  <c r="BG250" i="16" s="1"/>
  <c r="AX298" i="16"/>
  <c r="BF298" i="16" s="1"/>
  <c r="BG298" i="16" s="1"/>
  <c r="AX330" i="16"/>
  <c r="BF330" i="16" s="1"/>
  <c r="BG330" i="16" s="1"/>
  <c r="AX394" i="16"/>
  <c r="BF394" i="16" s="1"/>
  <c r="BG394" i="16" s="1"/>
  <c r="AX410" i="16"/>
  <c r="BF410" i="16" s="1"/>
  <c r="BG410" i="16" s="1"/>
  <c r="AX426" i="16"/>
  <c r="BF426" i="16" s="1"/>
  <c r="BG426" i="16" s="1"/>
  <c r="AX442" i="16"/>
  <c r="BF442" i="16" s="1"/>
  <c r="BG442" i="16" s="1"/>
  <c r="AX458" i="16"/>
  <c r="BF458" i="16" s="1"/>
  <c r="BG458" i="16" s="1"/>
  <c r="AX490" i="16"/>
  <c r="BF490" i="16" s="1"/>
  <c r="BG490" i="16" s="1"/>
  <c r="AX506" i="16"/>
  <c r="BF506" i="16" s="1"/>
  <c r="BG506" i="16" s="1"/>
  <c r="AX522" i="16"/>
  <c r="BF522" i="16" s="1"/>
  <c r="BG522" i="16" s="1"/>
  <c r="AX554" i="16"/>
  <c r="BF554" i="16" s="1"/>
  <c r="BG554" i="16" s="1"/>
  <c r="AX570" i="16"/>
  <c r="BF570" i="16" s="1"/>
  <c r="BG570" i="16" s="1"/>
  <c r="AX586" i="16"/>
  <c r="BF586" i="16" s="1"/>
  <c r="BG586" i="16" s="1"/>
  <c r="AX602" i="16"/>
  <c r="BF602" i="16" s="1"/>
  <c r="BG602" i="16" s="1"/>
  <c r="AX618" i="16"/>
  <c r="BF618" i="16" s="1"/>
  <c r="BG618" i="16" s="1"/>
  <c r="AX634" i="16"/>
  <c r="BF634" i="16" s="1"/>
  <c r="BG634" i="16" s="1"/>
  <c r="AX650" i="16"/>
  <c r="BF650" i="16" s="1"/>
  <c r="BG650" i="16" s="1"/>
  <c r="AX20" i="16"/>
  <c r="BF20" i="16" s="1"/>
  <c r="BG20" i="16" s="1"/>
  <c r="AX56" i="16"/>
  <c r="BF56" i="16" s="1"/>
  <c r="BG56" i="16" s="1"/>
  <c r="AX148" i="16"/>
  <c r="BF148" i="16" s="1"/>
  <c r="BG148" i="16" s="1"/>
  <c r="AX188" i="16"/>
  <c r="BF188" i="16" s="1"/>
  <c r="BG188" i="16" s="1"/>
  <c r="AX236" i="16"/>
  <c r="BF236" i="16" s="1"/>
  <c r="BG236" i="16" s="1"/>
  <c r="AX356" i="16"/>
  <c r="BF356" i="16" s="1"/>
  <c r="BG356" i="16" s="1"/>
  <c r="AX396" i="16"/>
  <c r="BF396" i="16" s="1"/>
  <c r="BG396" i="16" s="1"/>
  <c r="AX59" i="16"/>
  <c r="BF59" i="16" s="1"/>
  <c r="BG59" i="16" s="1"/>
  <c r="AX75" i="16"/>
  <c r="BF75" i="16" s="1"/>
  <c r="BG75" i="16" s="1"/>
  <c r="AX107" i="16"/>
  <c r="BF107" i="16" s="1"/>
  <c r="BG107" i="16" s="1"/>
  <c r="AX139" i="16"/>
  <c r="BF139" i="16" s="1"/>
  <c r="BG139" i="16" s="1"/>
  <c r="AX187" i="16"/>
  <c r="BF187" i="16" s="1"/>
  <c r="BG187" i="16" s="1"/>
  <c r="AX219" i="16"/>
  <c r="BF219" i="16" s="1"/>
  <c r="BG219" i="16" s="1"/>
  <c r="AX251" i="16"/>
  <c r="BF251" i="16" s="1"/>
  <c r="BG251" i="16" s="1"/>
  <c r="AX283" i="16"/>
  <c r="BF283" i="16" s="1"/>
  <c r="BG283" i="16" s="1"/>
  <c r="AX315" i="16"/>
  <c r="BF315" i="16" s="1"/>
  <c r="BG315" i="16" s="1"/>
  <c r="AX347" i="16"/>
  <c r="BF347" i="16" s="1"/>
  <c r="BG347" i="16" s="1"/>
  <c r="AX379" i="16"/>
  <c r="BF379" i="16" s="1"/>
  <c r="BG379" i="16" s="1"/>
  <c r="AX523" i="16"/>
  <c r="BF523" i="16" s="1"/>
  <c r="BG523" i="16" s="1"/>
  <c r="AX555" i="16"/>
  <c r="BF555" i="16" s="1"/>
  <c r="BG555" i="16" s="1"/>
  <c r="AX587" i="16"/>
  <c r="BF587" i="16" s="1"/>
  <c r="BG587" i="16" s="1"/>
  <c r="AX635" i="16"/>
  <c r="BF635" i="16" s="1"/>
  <c r="BG635" i="16" s="1"/>
  <c r="AX667" i="16"/>
  <c r="BF667" i="16" s="1"/>
  <c r="BG667" i="16" s="1"/>
  <c r="AX699" i="16"/>
  <c r="BF699" i="16" s="1"/>
  <c r="BG699" i="16" s="1"/>
  <c r="AX731" i="16"/>
  <c r="BF731" i="16" s="1"/>
  <c r="BG731" i="16" s="1"/>
  <c r="AX615" i="16"/>
  <c r="BF615" i="16" s="1"/>
  <c r="BG615" i="16" s="1"/>
  <c r="AX655" i="16"/>
  <c r="BF655" i="16" s="1"/>
  <c r="BG655" i="16" s="1"/>
  <c r="AX101" i="16"/>
  <c r="BF101" i="16" s="1"/>
  <c r="BG101" i="16" s="1"/>
  <c r="AX719" i="16"/>
  <c r="BF719" i="16" s="1"/>
  <c r="BG719" i="16" s="1"/>
  <c r="AX452" i="16"/>
  <c r="BF452" i="16" s="1"/>
  <c r="BG452" i="16" s="1"/>
  <c r="AX544" i="16"/>
  <c r="BF544" i="16" s="1"/>
  <c r="BG544" i="16" s="1"/>
  <c r="AX11" i="16"/>
  <c r="BF11" i="16" s="1"/>
  <c r="BG11" i="16" s="1"/>
  <c r="AX411" i="16"/>
  <c r="BF411" i="16" s="1"/>
  <c r="BG411" i="16" s="1"/>
  <c r="AX443" i="16"/>
  <c r="BF443" i="16" s="1"/>
  <c r="BG443" i="16" s="1"/>
  <c r="AX475" i="16"/>
  <c r="BF475" i="16" s="1"/>
  <c r="BG475" i="16" s="1"/>
  <c r="AX507" i="16"/>
  <c r="BF507" i="16" s="1"/>
  <c r="BG507" i="16" s="1"/>
  <c r="AX383" i="16"/>
  <c r="BF383" i="16" s="1"/>
  <c r="BG383" i="16" s="1"/>
  <c r="AX415" i="16"/>
  <c r="BF415" i="16" s="1"/>
  <c r="BG415" i="16" s="1"/>
  <c r="AX52" i="16"/>
  <c r="BF52" i="16" s="1"/>
  <c r="BG52" i="16" s="1"/>
  <c r="AX176" i="16"/>
  <c r="BF176" i="16" s="1"/>
  <c r="BG176" i="16" s="1"/>
  <c r="AX228" i="16"/>
  <c r="BF228" i="16" s="1"/>
  <c r="BG228" i="16" s="1"/>
  <c r="AX304" i="16"/>
  <c r="BF304" i="16" s="1"/>
  <c r="BG304" i="16" s="1"/>
  <c r="AX8" i="16"/>
  <c r="BF8" i="16" s="1"/>
  <c r="BG8" i="16" s="1"/>
  <c r="AX136" i="16"/>
  <c r="BF136" i="16" s="1"/>
  <c r="BG136" i="16" s="1"/>
  <c r="AX364" i="16"/>
  <c r="BF364" i="16" s="1"/>
  <c r="BG364" i="16" s="1"/>
  <c r="AX608" i="16"/>
  <c r="BF608" i="16" s="1"/>
  <c r="BG608" i="16" s="1"/>
  <c r="AX704" i="16"/>
  <c r="BF704" i="16" s="1"/>
  <c r="BG704" i="16" s="1"/>
  <c r="AX720" i="16"/>
  <c r="BF720" i="16" s="1"/>
  <c r="BG720" i="16" s="1"/>
  <c r="AX736" i="16"/>
  <c r="BF736" i="16" s="1"/>
  <c r="BG736" i="16" s="1"/>
  <c r="AX752" i="16"/>
  <c r="BF752" i="16" s="1"/>
  <c r="BG752" i="16" s="1"/>
  <c r="AX205" i="16"/>
  <c r="BF205" i="16" s="1"/>
  <c r="BG205" i="16" s="1"/>
  <c r="AX237" i="16"/>
  <c r="BF237" i="16" s="1"/>
  <c r="BG237" i="16" s="1"/>
  <c r="AX253" i="16"/>
  <c r="BF253" i="16" s="1"/>
  <c r="BG253" i="16" s="1"/>
  <c r="AX269" i="16"/>
  <c r="BF269" i="16" s="1"/>
  <c r="BG269" i="16" s="1"/>
  <c r="AX285" i="16"/>
  <c r="BF285" i="16" s="1"/>
  <c r="BG285" i="16" s="1"/>
  <c r="AX301" i="16"/>
  <c r="BF301" i="16" s="1"/>
  <c r="BG301" i="16" s="1"/>
  <c r="AX317" i="16"/>
  <c r="BF317" i="16" s="1"/>
  <c r="BG317" i="16" s="1"/>
  <c r="AX333" i="16"/>
  <c r="BF333" i="16" s="1"/>
  <c r="BG333" i="16" s="1"/>
  <c r="AX349" i="16"/>
  <c r="BF349" i="16" s="1"/>
  <c r="BG349" i="16" s="1"/>
  <c r="AX365" i="16"/>
  <c r="BF365" i="16" s="1"/>
  <c r="BG365" i="16" s="1"/>
  <c r="AX541" i="16"/>
  <c r="BF541" i="16" s="1"/>
  <c r="BG541" i="16" s="1"/>
  <c r="AX557" i="16"/>
  <c r="BF557" i="16" s="1"/>
  <c r="BG557" i="16" s="1"/>
  <c r="AX701" i="16"/>
  <c r="BF701" i="16" s="1"/>
  <c r="BG701" i="16" s="1"/>
  <c r="AX252" i="16"/>
  <c r="BF252" i="16" s="1"/>
  <c r="BG252" i="16" s="1"/>
  <c r="AX456" i="16"/>
  <c r="BF456" i="16" s="1"/>
  <c r="BG456" i="16" s="1"/>
  <c r="AX504" i="16"/>
  <c r="BF504" i="16" s="1"/>
  <c r="BG504" i="16" s="1"/>
  <c r="AX600" i="16"/>
  <c r="BF600" i="16" s="1"/>
  <c r="BG600" i="16" s="1"/>
  <c r="AX644" i="16"/>
  <c r="BF644" i="16" s="1"/>
  <c r="BG644" i="16" s="1"/>
  <c r="AX351" i="16"/>
  <c r="BF351" i="16" s="1"/>
  <c r="BG351" i="16" s="1"/>
  <c r="AX583" i="16"/>
  <c r="BF583" i="16" s="1"/>
  <c r="BG583" i="16" s="1"/>
  <c r="AX631" i="16"/>
  <c r="BF631" i="16" s="1"/>
  <c r="BG631" i="16" s="1"/>
  <c r="AX133" i="16"/>
  <c r="BF133" i="16" s="1"/>
  <c r="BG133" i="16" s="1"/>
  <c r="AX26" i="16"/>
  <c r="BF26" i="16" s="1"/>
  <c r="BG26" i="16" s="1"/>
  <c r="AX58" i="16"/>
  <c r="BF58" i="16" s="1"/>
  <c r="BG58" i="16" s="1"/>
  <c r="AX90" i="16"/>
  <c r="BF90" i="16" s="1"/>
  <c r="BG90" i="16" s="1"/>
  <c r="AX118" i="16"/>
  <c r="BF118" i="16" s="1"/>
  <c r="BG118" i="16" s="1"/>
  <c r="AX134" i="16"/>
  <c r="BF134" i="16" s="1"/>
  <c r="BG134" i="16" s="1"/>
  <c r="AX150" i="16"/>
  <c r="BF150" i="16" s="1"/>
  <c r="BG150" i="16" s="1"/>
  <c r="AX166" i="16"/>
  <c r="BF166" i="16" s="1"/>
  <c r="BG166" i="16" s="1"/>
  <c r="AX182" i="16"/>
  <c r="BF182" i="16" s="1"/>
  <c r="BG182" i="16" s="1"/>
  <c r="AX198" i="16"/>
  <c r="BF198" i="16" s="1"/>
  <c r="BG198" i="16" s="1"/>
  <c r="AX214" i="16"/>
  <c r="BF214" i="16" s="1"/>
  <c r="BG214" i="16" s="1"/>
  <c r="AX230" i="16"/>
  <c r="BF230" i="16" s="1"/>
  <c r="BG230" i="16" s="1"/>
  <c r="AX246" i="16"/>
  <c r="BF246" i="16" s="1"/>
  <c r="BG246" i="16" s="1"/>
  <c r="AX262" i="16"/>
  <c r="BF262" i="16" s="1"/>
  <c r="BG262" i="16" s="1"/>
  <c r="AX278" i="16"/>
  <c r="BF278" i="16" s="1"/>
  <c r="BG278" i="16" s="1"/>
  <c r="AX342" i="16"/>
  <c r="BF342" i="16" s="1"/>
  <c r="BG342" i="16" s="1"/>
  <c r="AX470" i="16"/>
  <c r="BF470" i="16" s="1"/>
  <c r="BG470" i="16" s="1"/>
  <c r="AX550" i="16"/>
  <c r="BF550" i="16" s="1"/>
  <c r="BG550" i="16" s="1"/>
  <c r="AX48" i="16"/>
  <c r="BF48" i="16" s="1"/>
  <c r="BG48" i="16" s="1"/>
  <c r="AX308" i="16"/>
  <c r="BF308" i="16" s="1"/>
  <c r="BG308" i="16" s="1"/>
  <c r="AX9" i="16"/>
  <c r="BF9" i="16" s="1"/>
  <c r="BG9" i="16" s="1"/>
  <c r="AX14" i="16"/>
  <c r="BF14" i="16" s="1"/>
  <c r="BG14" i="16" s="1"/>
  <c r="AX103" i="16"/>
  <c r="BF103" i="16" s="1"/>
  <c r="BG103" i="16" s="1"/>
  <c r="AX135" i="16"/>
  <c r="BF135" i="16" s="1"/>
  <c r="BG135" i="16" s="1"/>
  <c r="AX191" i="16"/>
  <c r="BF191" i="16" s="1"/>
  <c r="BG191" i="16" s="1"/>
  <c r="AX255" i="16"/>
  <c r="BF255" i="16" s="1"/>
  <c r="BG255" i="16" s="1"/>
  <c r="AX455" i="16"/>
  <c r="BF455" i="16" s="1"/>
  <c r="BG455" i="16" s="1"/>
  <c r="AX503" i="16"/>
  <c r="BF503" i="16" s="1"/>
  <c r="BG503" i="16" s="1"/>
  <c r="AX684" i="16"/>
  <c r="BF684" i="16" s="1"/>
  <c r="BG684" i="16" s="1"/>
  <c r="AX57" i="16"/>
  <c r="BF57" i="16" s="1"/>
  <c r="BG57" i="16" s="1"/>
  <c r="AX209" i="16"/>
  <c r="BF209" i="16" s="1"/>
  <c r="BG209" i="16" s="1"/>
  <c r="AX500" i="16"/>
  <c r="BF500" i="16" s="1"/>
  <c r="BG500" i="16" s="1"/>
  <c r="AX692" i="16"/>
  <c r="BF692" i="16" s="1"/>
  <c r="BG692" i="16" s="1"/>
  <c r="AX748" i="16"/>
  <c r="BF748" i="16" s="1"/>
  <c r="BG748" i="16" s="1"/>
  <c r="AX233" i="16"/>
  <c r="BF233" i="16" s="1"/>
  <c r="BG233" i="16" s="1"/>
  <c r="AX473" i="16"/>
  <c r="BF473" i="16" s="1"/>
  <c r="BG473" i="16" s="1"/>
  <c r="AX489" i="16"/>
  <c r="BF489" i="16" s="1"/>
  <c r="BG489" i="16" s="1"/>
  <c r="AX505" i="16"/>
  <c r="BF505" i="16" s="1"/>
  <c r="BG505" i="16" s="1"/>
  <c r="AX521" i="16"/>
  <c r="BF521" i="16" s="1"/>
  <c r="BG521" i="16" s="1"/>
  <c r="AX537" i="16"/>
  <c r="BF537" i="16" s="1"/>
  <c r="BG537" i="16" s="1"/>
  <c r="AX553" i="16"/>
  <c r="BF553" i="16" s="1"/>
  <c r="BG553" i="16" s="1"/>
  <c r="AX569" i="16"/>
  <c r="BF569" i="16" s="1"/>
  <c r="BG569" i="16" s="1"/>
  <c r="AX585" i="16"/>
  <c r="BF585" i="16" s="1"/>
  <c r="BG585" i="16" s="1"/>
  <c r="AX601" i="16"/>
  <c r="BF601" i="16" s="1"/>
  <c r="BG601" i="16" s="1"/>
  <c r="AX617" i="16"/>
  <c r="BF617" i="16" s="1"/>
  <c r="BG617" i="16" s="1"/>
  <c r="AX633" i="16"/>
  <c r="BF633" i="16" s="1"/>
  <c r="BG633" i="16" s="1"/>
  <c r="AX649" i="16"/>
  <c r="BF649" i="16" s="1"/>
  <c r="BG649" i="16" s="1"/>
  <c r="AX665" i="16"/>
  <c r="BF665" i="16" s="1"/>
  <c r="BG665" i="16" s="1"/>
  <c r="AX681" i="16"/>
  <c r="BF681" i="16" s="1"/>
  <c r="BG681" i="16" s="1"/>
  <c r="AX713" i="16"/>
  <c r="BF713" i="16" s="1"/>
  <c r="BG713" i="16" s="1"/>
  <c r="AX729" i="16"/>
  <c r="BF729" i="16" s="1"/>
  <c r="BG729" i="16" s="1"/>
  <c r="AX745" i="16"/>
  <c r="BF745" i="16" s="1"/>
  <c r="BG745" i="16" s="1"/>
  <c r="AX540" i="16"/>
  <c r="BF540" i="16" s="1"/>
  <c r="BG540" i="16" s="1"/>
  <c r="AX89" i="16"/>
  <c r="BF89" i="16" s="1"/>
  <c r="BG89" i="16" s="1"/>
  <c r="AX125" i="16"/>
  <c r="BF125" i="16" s="1"/>
  <c r="BG125" i="16" s="1"/>
  <c r="AX197" i="16"/>
  <c r="BF197" i="16" s="1"/>
  <c r="BG197" i="16" s="1"/>
  <c r="AX18" i="16"/>
  <c r="BF18" i="16" s="1"/>
  <c r="BG18" i="16" s="1"/>
  <c r="AX82" i="16"/>
  <c r="BF82" i="16" s="1"/>
  <c r="BG82" i="16" s="1"/>
  <c r="AX114" i="16"/>
  <c r="BF114" i="16" s="1"/>
  <c r="BG114" i="16" s="1"/>
  <c r="AX146" i="16"/>
  <c r="BF146" i="16" s="1"/>
  <c r="BG146" i="16" s="1"/>
  <c r="AX162" i="16"/>
  <c r="BF162" i="16" s="1"/>
  <c r="BG162" i="16" s="1"/>
  <c r="AX194" i="16"/>
  <c r="BF194" i="16" s="1"/>
  <c r="BG194" i="16" s="1"/>
  <c r="AX210" i="16"/>
  <c r="BF210" i="16" s="1"/>
  <c r="BG210" i="16" s="1"/>
  <c r="AX226" i="16"/>
  <c r="BF226" i="16" s="1"/>
  <c r="BG226" i="16" s="1"/>
  <c r="AX242" i="16"/>
  <c r="BF242" i="16" s="1"/>
  <c r="BG242" i="16" s="1"/>
  <c r="AX258" i="16"/>
  <c r="BF258" i="16" s="1"/>
  <c r="BG258" i="16" s="1"/>
  <c r="AX274" i="16"/>
  <c r="BF274" i="16" s="1"/>
  <c r="BG274" i="16" s="1"/>
  <c r="AX290" i="16"/>
  <c r="BF290" i="16" s="1"/>
  <c r="BG290" i="16" s="1"/>
  <c r="AX354" i="16"/>
  <c r="BF354" i="16" s="1"/>
  <c r="BG354" i="16" s="1"/>
  <c r="AX386" i="16"/>
  <c r="BF386" i="16" s="1"/>
  <c r="BG386" i="16" s="1"/>
  <c r="AX402" i="16"/>
  <c r="BF402" i="16" s="1"/>
  <c r="BG402" i="16" s="1"/>
  <c r="AX418" i="16"/>
  <c r="BF418" i="16" s="1"/>
  <c r="BG418" i="16" s="1"/>
  <c r="AX434" i="16"/>
  <c r="BF434" i="16" s="1"/>
  <c r="BG434" i="16" s="1"/>
  <c r="AX450" i="16"/>
  <c r="BF450" i="16" s="1"/>
  <c r="BG450" i="16" s="1"/>
  <c r="AX466" i="16"/>
  <c r="BF466" i="16" s="1"/>
  <c r="BG466" i="16" s="1"/>
  <c r="AX498" i="16"/>
  <c r="BF498" i="16" s="1"/>
  <c r="BG498" i="16" s="1"/>
  <c r="AX546" i="16"/>
  <c r="BF546" i="16" s="1"/>
  <c r="BG546" i="16" s="1"/>
  <c r="AX562" i="16"/>
  <c r="BF562" i="16" s="1"/>
  <c r="BG562" i="16" s="1"/>
  <c r="AX578" i="16"/>
  <c r="BF578" i="16" s="1"/>
  <c r="BG578" i="16" s="1"/>
  <c r="AX594" i="16"/>
  <c r="BF594" i="16" s="1"/>
  <c r="BG594" i="16" s="1"/>
  <c r="AX610" i="16"/>
  <c r="BF610" i="16" s="1"/>
  <c r="BG610" i="16" s="1"/>
  <c r="AX626" i="16"/>
  <c r="BF626" i="16" s="1"/>
  <c r="BG626" i="16" s="1"/>
  <c r="AX642" i="16"/>
  <c r="BF642" i="16" s="1"/>
  <c r="BG642" i="16" s="1"/>
  <c r="AX706" i="16"/>
  <c r="BF706" i="16" s="1"/>
  <c r="BG706" i="16" s="1"/>
  <c r="AX722" i="16"/>
  <c r="BF722" i="16" s="1"/>
  <c r="BG722" i="16" s="1"/>
  <c r="AX738" i="16"/>
  <c r="BF738" i="16" s="1"/>
  <c r="BG738" i="16" s="1"/>
  <c r="AX754" i="16"/>
  <c r="BF754" i="16" s="1"/>
  <c r="BG754" i="16" s="1"/>
  <c r="AX208" i="16"/>
  <c r="BF208" i="16" s="1"/>
  <c r="BG208" i="16" s="1"/>
  <c r="AX260" i="16"/>
  <c r="BF260" i="16" s="1"/>
  <c r="BG260" i="16" s="1"/>
  <c r="AX296" i="16"/>
  <c r="BF296" i="16" s="1"/>
  <c r="BG296" i="16" s="1"/>
  <c r="AX336" i="16"/>
  <c r="BF336" i="16" s="1"/>
  <c r="BG336" i="16" s="1"/>
  <c r="AX380" i="16"/>
  <c r="BF380" i="16" s="1"/>
  <c r="BG380" i="16" s="1"/>
  <c r="AX420" i="16"/>
  <c r="BF420" i="16" s="1"/>
  <c r="BG420" i="16" s="1"/>
  <c r="AX496" i="16"/>
  <c r="BF496" i="16" s="1"/>
  <c r="BG496" i="16" s="1"/>
  <c r="AX592" i="16"/>
  <c r="BF592" i="16" s="1"/>
  <c r="BG592" i="16" s="1"/>
  <c r="AX54" i="16"/>
  <c r="BF54" i="16" s="1"/>
  <c r="BG54" i="16" s="1"/>
  <c r="AX36" i="16"/>
  <c r="BF36" i="16" s="1"/>
  <c r="BG36" i="16" s="1"/>
  <c r="AX124" i="16"/>
  <c r="BF124" i="16" s="1"/>
  <c r="BG124" i="16" s="1"/>
  <c r="AX164" i="16"/>
  <c r="BF164" i="16" s="1"/>
  <c r="BG164" i="16" s="1"/>
  <c r="AX344" i="16"/>
  <c r="BF344" i="16" s="1"/>
  <c r="BG344" i="16" s="1"/>
  <c r="AX104" i="16"/>
  <c r="BF104" i="16" s="1"/>
  <c r="BG104" i="16" s="1"/>
  <c r="AX216" i="16"/>
  <c r="BF216" i="16" s="1"/>
  <c r="BG216" i="16" s="1"/>
  <c r="AX352" i="16"/>
  <c r="BF352" i="16" s="1"/>
  <c r="BG352" i="16" s="1"/>
  <c r="AX404" i="16"/>
  <c r="BF404" i="16" s="1"/>
  <c r="BG404" i="16" s="1"/>
  <c r="AX80" i="16"/>
  <c r="BF80" i="16" s="1"/>
  <c r="BG80" i="16" s="1"/>
  <c r="AX212" i="16"/>
  <c r="BF212" i="16" s="1"/>
  <c r="BG212" i="16" s="1"/>
  <c r="AX256" i="16"/>
  <c r="BF256" i="16" s="1"/>
  <c r="BG256" i="16" s="1"/>
  <c r="AX300" i="16"/>
  <c r="BF300" i="16" s="1"/>
  <c r="BG300" i="16" s="1"/>
  <c r="AX444" i="16"/>
  <c r="BF444" i="16" s="1"/>
  <c r="BG444" i="16" s="1"/>
  <c r="AX548" i="16"/>
  <c r="BF548" i="16" s="1"/>
  <c r="BG548" i="16" s="1"/>
  <c r="AX596" i="16"/>
  <c r="BF596" i="16" s="1"/>
  <c r="BG596" i="16" s="1"/>
  <c r="AX648" i="16"/>
  <c r="BF648" i="16" s="1"/>
  <c r="BG648" i="16" s="1"/>
  <c r="AX716" i="16"/>
  <c r="BF716" i="16" s="1"/>
  <c r="BG716" i="16" s="1"/>
  <c r="AX732" i="16"/>
  <c r="BF732" i="16" s="1"/>
  <c r="BG732" i="16" s="1"/>
  <c r="AX81" i="16"/>
  <c r="BF81" i="16" s="1"/>
  <c r="BG81" i="16" s="1"/>
  <c r="AX189" i="16"/>
  <c r="BF189" i="16" s="1"/>
  <c r="BG189" i="16" s="1"/>
  <c r="AX249" i="16"/>
  <c r="BF249" i="16" s="1"/>
  <c r="BG249" i="16" s="1"/>
  <c r="AX265" i="16"/>
  <c r="BF265" i="16" s="1"/>
  <c r="BG265" i="16" s="1"/>
  <c r="AX281" i="16"/>
  <c r="BF281" i="16" s="1"/>
  <c r="BG281" i="16" s="1"/>
  <c r="AX297" i="16"/>
  <c r="BF297" i="16" s="1"/>
  <c r="BG297" i="16" s="1"/>
  <c r="AX313" i="16"/>
  <c r="BF313" i="16" s="1"/>
  <c r="BG313" i="16" s="1"/>
  <c r="AX329" i="16"/>
  <c r="BF329" i="16" s="1"/>
  <c r="BG329" i="16" s="1"/>
  <c r="AX345" i="16"/>
  <c r="BF345" i="16" s="1"/>
  <c r="BG345" i="16" s="1"/>
  <c r="AX361" i="16"/>
  <c r="BF361" i="16" s="1"/>
  <c r="BG361" i="16" s="1"/>
  <c r="AX377" i="16"/>
  <c r="BF377" i="16" s="1"/>
  <c r="BG377" i="16" s="1"/>
  <c r="AX393" i="16"/>
  <c r="BF393" i="16" s="1"/>
  <c r="BG393" i="16" s="1"/>
  <c r="AX409" i="16"/>
  <c r="BF409" i="16" s="1"/>
  <c r="BG409" i="16" s="1"/>
  <c r="AX425" i="16"/>
  <c r="BF425" i="16" s="1"/>
  <c r="BG425" i="16" s="1"/>
  <c r="AX441" i="16"/>
  <c r="BF441" i="16" s="1"/>
  <c r="BG441" i="16" s="1"/>
  <c r="AX457" i="16"/>
  <c r="BF457" i="16" s="1"/>
  <c r="BG457" i="16" s="1"/>
  <c r="AX697" i="16"/>
  <c r="BF697" i="16" s="1"/>
  <c r="BG697" i="16" s="1"/>
  <c r="AX761" i="16"/>
  <c r="BF761" i="16" s="1"/>
  <c r="BG761" i="16" s="1"/>
  <c r="AX108" i="16"/>
  <c r="BF108" i="16" s="1"/>
  <c r="BG108" i="16" s="1"/>
  <c r="AX220" i="16"/>
  <c r="BF220" i="16" s="1"/>
  <c r="BG220" i="16" s="1"/>
  <c r="AX348" i="16"/>
  <c r="BF348" i="16" s="1"/>
  <c r="BG348" i="16" s="1"/>
  <c r="AX400" i="16"/>
  <c r="BF400" i="16" s="1"/>
  <c r="BG400" i="16" s="1"/>
  <c r="AX448" i="16"/>
  <c r="BF448" i="16" s="1"/>
  <c r="BG448" i="16" s="1"/>
  <c r="AX492" i="16"/>
  <c r="BF492" i="16" s="1"/>
  <c r="BG492" i="16" s="1"/>
  <c r="AX588" i="16"/>
  <c r="BF588" i="16" s="1"/>
  <c r="BG588" i="16" s="1"/>
  <c r="AX636" i="16"/>
  <c r="BF636" i="16" s="1"/>
  <c r="BG636" i="16" s="1"/>
  <c r="AX680" i="16"/>
  <c r="BF680" i="16" s="1"/>
  <c r="BG680" i="16" s="1"/>
  <c r="AX13" i="16"/>
  <c r="BF13" i="16" s="1"/>
  <c r="BG13" i="16" s="1"/>
  <c r="AX49" i="16"/>
  <c r="BF49" i="16" s="1"/>
  <c r="BG49" i="16" s="1"/>
  <c r="AX157" i="16"/>
  <c r="BF157" i="16" s="1"/>
  <c r="BG157" i="16" s="1"/>
  <c r="AX50" i="16"/>
  <c r="BF50" i="16" s="1"/>
  <c r="BG50" i="16" s="1"/>
  <c r="AX130" i="16"/>
  <c r="BF130" i="16" s="1"/>
  <c r="BG130" i="16" s="1"/>
  <c r="AX178" i="16"/>
  <c r="BF178" i="16" s="1"/>
  <c r="BG178" i="16" s="1"/>
  <c r="AX306" i="16"/>
  <c r="BF306" i="16" s="1"/>
  <c r="BG306" i="16" s="1"/>
  <c r="AX322" i="16"/>
  <c r="BF322" i="16" s="1"/>
  <c r="BG322" i="16" s="1"/>
  <c r="AX338" i="16"/>
  <c r="BF338" i="16" s="1"/>
  <c r="BG338" i="16" s="1"/>
  <c r="AX370" i="16"/>
  <c r="BF370" i="16" s="1"/>
  <c r="BG370" i="16" s="1"/>
  <c r="AX482" i="16"/>
  <c r="BF482" i="16" s="1"/>
  <c r="BG482" i="16" s="1"/>
  <c r="AX514" i="16"/>
  <c r="BF514" i="16" s="1"/>
  <c r="BG514" i="16" s="1"/>
  <c r="AX530" i="16"/>
  <c r="BF530" i="16" s="1"/>
  <c r="BG530" i="16" s="1"/>
  <c r="AX658" i="16"/>
  <c r="BF658" i="16" s="1"/>
  <c r="BG658" i="16" s="1"/>
  <c r="AX674" i="16"/>
  <c r="BF674" i="16" s="1"/>
  <c r="BG674" i="16" s="1"/>
  <c r="AX690" i="16"/>
  <c r="BF690" i="16" s="1"/>
  <c r="BG690" i="16" s="1"/>
  <c r="AX32" i="16"/>
  <c r="BF32" i="16" s="1"/>
  <c r="BG32" i="16" s="1"/>
  <c r="AX84" i="16"/>
  <c r="BF84" i="16" s="1"/>
  <c r="BG84" i="16" s="1"/>
  <c r="AX120" i="16"/>
  <c r="BF120" i="16" s="1"/>
  <c r="BG120" i="16" s="1"/>
  <c r="AX160" i="16"/>
  <c r="BF160" i="16" s="1"/>
  <c r="BG160" i="16" s="1"/>
  <c r="AX660" i="16"/>
  <c r="BF660" i="16" s="1"/>
  <c r="BG660" i="16" s="1"/>
  <c r="AX37" i="16"/>
  <c r="BF37" i="16" s="1"/>
  <c r="BG37" i="16" s="1"/>
  <c r="AX113" i="16"/>
  <c r="BF113" i="16" s="1"/>
  <c r="BG113" i="16" s="1"/>
  <c r="AX185" i="16"/>
  <c r="BF185" i="16" s="1"/>
  <c r="BG185" i="16" s="1"/>
  <c r="AX38" i="16"/>
  <c r="BF38" i="16" s="1"/>
  <c r="BG38" i="16" s="1"/>
  <c r="AX35" i="16"/>
  <c r="BF35" i="16" s="1"/>
  <c r="BG35" i="16" s="1"/>
  <c r="AX67" i="16"/>
  <c r="BF67" i="16" s="1"/>
  <c r="BG67" i="16" s="1"/>
  <c r="AX102" i="16"/>
  <c r="BF102" i="16" s="1"/>
  <c r="BG102" i="16" s="1"/>
  <c r="AX83" i="16"/>
  <c r="BF83" i="16" s="1"/>
  <c r="BG83" i="16" s="1"/>
  <c r="AX115" i="16"/>
  <c r="BF115" i="16" s="1"/>
  <c r="BG115" i="16" s="1"/>
  <c r="AX227" i="16"/>
  <c r="BF227" i="16" s="1"/>
  <c r="BG227" i="16" s="1"/>
  <c r="AX259" i="16"/>
  <c r="BF259" i="16" s="1"/>
  <c r="BG259" i="16" s="1"/>
  <c r="AX387" i="16"/>
  <c r="BF387" i="16" s="1"/>
  <c r="BG387" i="16" s="1"/>
  <c r="AX403" i="16"/>
  <c r="BF403" i="16" s="1"/>
  <c r="BG403" i="16" s="1"/>
  <c r="AX435" i="16"/>
  <c r="BF435" i="16" s="1"/>
  <c r="BG435" i="16" s="1"/>
  <c r="AX467" i="16"/>
  <c r="BF467" i="16" s="1"/>
  <c r="BG467" i="16" s="1"/>
  <c r="AX499" i="16"/>
  <c r="BF499" i="16" s="1"/>
  <c r="BG499" i="16" s="1"/>
  <c r="AX595" i="16"/>
  <c r="BF595" i="16" s="1"/>
  <c r="BG595" i="16" s="1"/>
  <c r="AX643" i="16"/>
  <c r="BF643" i="16" s="1"/>
  <c r="BG643" i="16" s="1"/>
  <c r="AX675" i="16"/>
  <c r="BF675" i="16" s="1"/>
  <c r="BG675" i="16" s="1"/>
  <c r="AX707" i="16"/>
  <c r="BF707" i="16" s="1"/>
  <c r="BG707" i="16" s="1"/>
  <c r="AX687" i="16"/>
  <c r="BF687" i="16" s="1"/>
  <c r="BG687" i="16" s="1"/>
  <c r="AX447" i="16"/>
  <c r="BF447" i="16" s="1"/>
  <c r="BG447" i="16" s="1"/>
  <c r="AX535" i="16"/>
  <c r="BF535" i="16" s="1"/>
  <c r="BG535" i="16" s="1"/>
  <c r="AX21" i="16"/>
  <c r="BF21" i="16" s="1"/>
  <c r="BG21" i="16" s="1"/>
  <c r="AX61" i="16"/>
  <c r="BF61" i="16" s="1"/>
  <c r="BG61" i="16" s="1"/>
  <c r="AX97" i="16"/>
  <c r="BF97" i="16" s="1"/>
  <c r="BG97" i="16" s="1"/>
  <c r="AX169" i="16"/>
  <c r="BF169" i="16" s="1"/>
  <c r="BG169" i="16" s="1"/>
  <c r="AX213" i="16"/>
  <c r="BF213" i="16" s="1"/>
  <c r="BG213" i="16" s="1"/>
  <c r="AX294" i="16"/>
  <c r="BF294" i="16" s="1"/>
  <c r="BG294" i="16" s="1"/>
  <c r="AX310" i="16"/>
  <c r="BF310" i="16" s="1"/>
  <c r="BG310" i="16" s="1"/>
  <c r="AX326" i="16"/>
  <c r="BF326" i="16" s="1"/>
  <c r="BG326" i="16" s="1"/>
  <c r="AX358" i="16"/>
  <c r="BF358" i="16" s="1"/>
  <c r="BG358" i="16" s="1"/>
  <c r="AX374" i="16"/>
  <c r="BF374" i="16" s="1"/>
  <c r="BG374" i="16" s="1"/>
  <c r="AX390" i="16"/>
  <c r="BF390" i="16" s="1"/>
  <c r="BG390" i="16" s="1"/>
  <c r="AX406" i="16"/>
  <c r="BF406" i="16" s="1"/>
  <c r="BG406" i="16" s="1"/>
  <c r="AX422" i="16"/>
  <c r="BF422" i="16" s="1"/>
  <c r="BG422" i="16" s="1"/>
  <c r="AX438" i="16"/>
  <c r="BF438" i="16" s="1"/>
  <c r="BG438" i="16" s="1"/>
  <c r="AX454" i="16"/>
  <c r="BF454" i="16" s="1"/>
  <c r="BG454" i="16" s="1"/>
  <c r="AX486" i="16"/>
  <c r="BF486" i="16" s="1"/>
  <c r="BG486" i="16" s="1"/>
  <c r="AX502" i="16"/>
  <c r="BF502" i="16" s="1"/>
  <c r="BG502" i="16" s="1"/>
  <c r="AX518" i="16"/>
  <c r="BF518" i="16" s="1"/>
  <c r="BG518" i="16" s="1"/>
  <c r="AX534" i="16"/>
  <c r="BF534" i="16" s="1"/>
  <c r="BG534" i="16" s="1"/>
  <c r="AX566" i="16"/>
  <c r="BF566" i="16" s="1"/>
  <c r="BG566" i="16" s="1"/>
  <c r="AX582" i="16"/>
  <c r="BF582" i="16" s="1"/>
  <c r="BG582" i="16" s="1"/>
  <c r="AX598" i="16"/>
  <c r="BF598" i="16" s="1"/>
  <c r="BG598" i="16" s="1"/>
  <c r="AX614" i="16"/>
  <c r="BF614" i="16" s="1"/>
  <c r="BG614" i="16" s="1"/>
  <c r="AX630" i="16"/>
  <c r="BF630" i="16" s="1"/>
  <c r="BG630" i="16" s="1"/>
  <c r="AX646" i="16"/>
  <c r="BF646" i="16" s="1"/>
  <c r="BG646" i="16" s="1"/>
  <c r="AX132" i="16"/>
  <c r="BF132" i="16" s="1"/>
  <c r="BG132" i="16" s="1"/>
  <c r="AX224" i="16"/>
  <c r="BF224" i="16" s="1"/>
  <c r="BG224" i="16" s="1"/>
  <c r="AX384" i="16"/>
  <c r="BF384" i="16" s="1"/>
  <c r="BG384" i="16" s="1"/>
  <c r="AX484" i="16"/>
  <c r="BF484" i="16" s="1"/>
  <c r="BG484" i="16" s="1"/>
  <c r="AX580" i="16"/>
  <c r="BF580" i="16" s="1"/>
  <c r="BG580" i="16" s="1"/>
  <c r="AX672" i="16"/>
  <c r="BF672" i="16" s="1"/>
  <c r="BG672" i="16" s="1"/>
  <c r="AX85" i="16"/>
  <c r="BF85" i="16" s="1"/>
  <c r="BG85" i="16" s="1"/>
  <c r="AX161" i="16"/>
  <c r="BF161" i="16" s="1"/>
  <c r="BG161" i="16" s="1"/>
  <c r="AX78" i="16"/>
  <c r="BF78" i="16" s="1"/>
  <c r="BG78" i="16" s="1"/>
  <c r="AX39" i="16"/>
  <c r="BF39" i="16" s="1"/>
  <c r="BG39" i="16" s="1"/>
  <c r="AX167" i="16"/>
  <c r="BF167" i="16" s="1"/>
  <c r="BG167" i="16" s="1"/>
  <c r="AX391" i="16"/>
  <c r="BF391" i="16" s="1"/>
  <c r="BG391" i="16" s="1"/>
  <c r="AX647" i="16"/>
  <c r="BF647" i="16" s="1"/>
  <c r="BG647" i="16" s="1"/>
  <c r="AX695" i="16"/>
  <c r="BF695" i="16" s="1"/>
  <c r="BG695" i="16" s="1"/>
  <c r="AX743" i="16"/>
  <c r="BF743" i="16" s="1"/>
  <c r="BG743" i="16" s="1"/>
  <c r="AX147" i="16"/>
  <c r="BF147" i="16" s="1"/>
  <c r="BG147" i="16" s="1"/>
  <c r="AX195" i="16"/>
  <c r="BF195" i="16" s="1"/>
  <c r="BG195" i="16" s="1"/>
  <c r="AX291" i="16"/>
  <c r="BF291" i="16" s="1"/>
  <c r="BG291" i="16" s="1"/>
  <c r="AX323" i="16"/>
  <c r="BF323" i="16" s="1"/>
  <c r="BG323" i="16" s="1"/>
  <c r="AX355" i="16"/>
  <c r="BF355" i="16" s="1"/>
  <c r="BG355" i="16" s="1"/>
  <c r="AX531" i="16"/>
  <c r="BF531" i="16" s="1"/>
  <c r="BG531" i="16" s="1"/>
  <c r="AX563" i="16"/>
  <c r="BF563" i="16" s="1"/>
  <c r="BG563" i="16" s="1"/>
  <c r="AX739" i="16"/>
  <c r="BF739" i="16" s="1"/>
  <c r="BG739" i="16" s="1"/>
  <c r="AX319" i="16"/>
  <c r="BF319" i="16" s="1"/>
  <c r="BG319" i="16" s="1"/>
  <c r="AX359" i="16"/>
  <c r="BF359" i="16" s="1"/>
  <c r="BG359" i="16" s="1"/>
  <c r="AX495" i="16"/>
  <c r="BF495" i="16" s="1"/>
  <c r="BG495" i="16" s="1"/>
  <c r="AX287" i="16"/>
  <c r="BF287" i="16" s="1"/>
  <c r="BG287" i="16" s="1"/>
  <c r="AX327" i="16"/>
  <c r="BF327" i="16" s="1"/>
  <c r="BG327" i="16" s="1"/>
  <c r="AX423" i="16"/>
  <c r="BF423" i="16" s="1"/>
  <c r="BG423" i="16" s="1"/>
  <c r="AX559" i="16"/>
  <c r="BF559" i="16" s="1"/>
  <c r="BG559" i="16" s="1"/>
  <c r="AX751" i="16"/>
  <c r="BF751" i="16" s="1"/>
  <c r="BG751" i="16" s="1"/>
  <c r="AX28" i="16"/>
  <c r="BF28" i="16" s="1"/>
  <c r="BG28" i="16" s="1"/>
  <c r="AX288" i="16"/>
  <c r="BF288" i="16" s="1"/>
  <c r="BG288" i="16" s="1"/>
  <c r="AX62" i="16"/>
  <c r="BF62" i="16" s="1"/>
  <c r="BG62" i="16" s="1"/>
  <c r="AX15" i="16"/>
  <c r="BF15" i="16" s="1"/>
  <c r="BG15" i="16" s="1"/>
  <c r="AX71" i="16"/>
  <c r="BF71" i="16" s="1"/>
  <c r="BG71" i="16" s="1"/>
  <c r="AX95" i="16"/>
  <c r="BF95" i="16" s="1"/>
  <c r="BG95" i="16" s="1"/>
  <c r="AX127" i="16"/>
  <c r="BF127" i="16" s="1"/>
  <c r="BG127" i="16" s="1"/>
  <c r="AX199" i="16"/>
  <c r="BF199" i="16" s="1"/>
  <c r="BG199" i="16" s="1"/>
  <c r="AX671" i="16"/>
  <c r="BF671" i="16" s="1"/>
  <c r="BG671" i="16" s="1"/>
  <c r="AX129" i="16"/>
  <c r="BF129" i="16" s="1"/>
  <c r="BG129" i="16" s="1"/>
  <c r="AX43" i="16"/>
  <c r="BF43" i="16" s="1"/>
  <c r="BG43" i="16" s="1"/>
  <c r="AX91" i="16"/>
  <c r="BF91" i="16" s="1"/>
  <c r="BG91" i="16" s="1"/>
  <c r="AX123" i="16"/>
  <c r="BF123" i="16" s="1"/>
  <c r="BG123" i="16" s="1"/>
  <c r="AX155" i="16"/>
  <c r="BF155" i="16" s="1"/>
  <c r="BG155" i="16" s="1"/>
  <c r="AX171" i="16"/>
  <c r="BF171" i="16" s="1"/>
  <c r="BG171" i="16" s="1"/>
  <c r="AX203" i="16"/>
  <c r="BF203" i="16" s="1"/>
  <c r="BG203" i="16" s="1"/>
  <c r="AX235" i="16"/>
  <c r="BF235" i="16" s="1"/>
  <c r="BG235" i="16" s="1"/>
  <c r="AX267" i="16"/>
  <c r="BF267" i="16" s="1"/>
  <c r="BG267" i="16" s="1"/>
  <c r="AX299" i="16"/>
  <c r="BF299" i="16" s="1"/>
  <c r="BG299" i="16" s="1"/>
  <c r="AX331" i="16"/>
  <c r="BF331" i="16" s="1"/>
  <c r="BG331" i="16" s="1"/>
  <c r="AX363" i="16"/>
  <c r="BF363" i="16" s="1"/>
  <c r="BG363" i="16" s="1"/>
  <c r="AX539" i="16"/>
  <c r="BF539" i="16" s="1"/>
  <c r="BG539" i="16" s="1"/>
  <c r="AX571" i="16"/>
  <c r="BF571" i="16" s="1"/>
  <c r="BG571" i="16" s="1"/>
  <c r="AX603" i="16"/>
  <c r="BF603" i="16" s="1"/>
  <c r="BG603" i="16" s="1"/>
  <c r="AX619" i="16"/>
  <c r="BF619" i="16" s="1"/>
  <c r="BG619" i="16" s="1"/>
  <c r="AX651" i="16"/>
  <c r="BF651" i="16" s="1"/>
  <c r="BG651" i="16" s="1"/>
  <c r="AX683" i="16"/>
  <c r="BF683" i="16" s="1"/>
  <c r="BG683" i="16" s="1"/>
  <c r="AX715" i="16"/>
  <c r="BF715" i="16" s="1"/>
  <c r="BG715" i="16" s="1"/>
  <c r="AX747" i="16"/>
  <c r="BF747" i="16" s="1"/>
  <c r="BG747" i="16" s="1"/>
  <c r="AX63" i="16"/>
  <c r="BF63" i="16" s="1"/>
  <c r="BG63" i="16" s="1"/>
  <c r="AX223" i="16"/>
  <c r="BF223" i="16" s="1"/>
  <c r="BG223" i="16" s="1"/>
  <c r="AX263" i="16"/>
  <c r="BF263" i="16" s="1"/>
  <c r="BG263" i="16" s="1"/>
  <c r="AX527" i="16"/>
  <c r="BF527" i="16" s="1"/>
  <c r="BG527" i="16" s="1"/>
  <c r="AX711" i="16"/>
  <c r="BF711" i="16" s="1"/>
  <c r="BG711" i="16" s="1"/>
  <c r="AX759" i="16"/>
  <c r="BF759" i="16" s="1"/>
  <c r="BG759" i="16" s="1"/>
  <c r="AX88" i="16"/>
  <c r="BF88" i="16" s="1"/>
  <c r="BG88" i="16" s="1"/>
  <c r="AX128" i="16"/>
  <c r="BF128" i="16" s="1"/>
  <c r="BG128" i="16" s="1"/>
  <c r="AX264" i="16"/>
  <c r="BF264" i="16" s="1"/>
  <c r="BG264" i="16" s="1"/>
  <c r="AX240" i="16"/>
  <c r="BF240" i="16" s="1"/>
  <c r="BG240" i="16" s="1"/>
  <c r="AX416" i="16"/>
  <c r="BF416" i="16" s="1"/>
  <c r="BG416" i="16" s="1"/>
  <c r="AX460" i="16"/>
  <c r="BF460" i="16" s="1"/>
  <c r="BG460" i="16" s="1"/>
  <c r="AX512" i="16"/>
  <c r="BF512" i="16" s="1"/>
  <c r="BG512" i="16" s="1"/>
  <c r="AX560" i="16"/>
  <c r="BF560" i="16" s="1"/>
  <c r="BG560" i="16" s="1"/>
  <c r="AX664" i="16"/>
  <c r="BF664" i="16" s="1"/>
  <c r="BG664" i="16" s="1"/>
  <c r="AX109" i="16"/>
  <c r="BF109" i="16" s="1"/>
  <c r="BG109" i="16" s="1"/>
  <c r="AX381" i="16"/>
  <c r="BF381" i="16" s="1"/>
  <c r="BG381" i="16" s="1"/>
  <c r="AX397" i="16"/>
  <c r="BF397" i="16" s="1"/>
  <c r="BG397" i="16" s="1"/>
  <c r="AX413" i="16"/>
  <c r="BF413" i="16" s="1"/>
  <c r="BG413" i="16" s="1"/>
  <c r="AX429" i="16"/>
  <c r="BF429" i="16" s="1"/>
  <c r="BG429" i="16" s="1"/>
  <c r="AX445" i="16"/>
  <c r="BF445" i="16" s="1"/>
  <c r="BG445" i="16" s="1"/>
  <c r="AX461" i="16"/>
  <c r="BF461" i="16" s="1"/>
  <c r="BG461" i="16" s="1"/>
  <c r="AX477" i="16"/>
  <c r="BF477" i="16" s="1"/>
  <c r="BG477" i="16" s="1"/>
  <c r="AX493" i="16"/>
  <c r="BF493" i="16" s="1"/>
  <c r="BG493" i="16" s="1"/>
  <c r="AX509" i="16"/>
  <c r="BF509" i="16" s="1"/>
  <c r="BG509" i="16" s="1"/>
  <c r="AX525" i="16"/>
  <c r="BF525" i="16" s="1"/>
  <c r="BG525" i="16" s="1"/>
  <c r="AX573" i="16"/>
  <c r="BF573" i="16" s="1"/>
  <c r="BG573" i="16" s="1"/>
  <c r="AX589" i="16"/>
  <c r="BF589" i="16" s="1"/>
  <c r="BG589" i="16" s="1"/>
  <c r="AX605" i="16"/>
  <c r="BF605" i="16" s="1"/>
  <c r="BG605" i="16" s="1"/>
  <c r="AX621" i="16"/>
  <c r="BF621" i="16" s="1"/>
  <c r="BG621" i="16" s="1"/>
  <c r="AX637" i="16"/>
  <c r="BF637" i="16" s="1"/>
  <c r="BG637" i="16" s="1"/>
  <c r="AX653" i="16"/>
  <c r="BF653" i="16" s="1"/>
  <c r="BG653" i="16" s="1"/>
  <c r="AX669" i="16"/>
  <c r="BF669" i="16" s="1"/>
  <c r="BG669" i="16" s="1"/>
  <c r="AX685" i="16"/>
  <c r="BF685" i="16" s="1"/>
  <c r="BG685" i="16" s="1"/>
  <c r="AX717" i="16"/>
  <c r="BF717" i="16" s="1"/>
  <c r="BG717" i="16" s="1"/>
  <c r="AX733" i="16"/>
  <c r="BF733" i="16" s="1"/>
  <c r="BG733" i="16" s="1"/>
  <c r="AX749" i="16"/>
  <c r="BF749" i="16" s="1"/>
  <c r="BG749" i="16" s="1"/>
  <c r="AX12" i="16"/>
  <c r="BF12" i="16" s="1"/>
  <c r="BG12" i="16" s="1"/>
  <c r="AX140" i="16"/>
  <c r="BF140" i="16" s="1"/>
  <c r="BG140" i="16" s="1"/>
  <c r="AX360" i="16"/>
  <c r="BF360" i="16" s="1"/>
  <c r="BG360" i="16" s="1"/>
  <c r="AX412" i="16"/>
  <c r="BF412" i="16" s="1"/>
  <c r="BG412" i="16" s="1"/>
  <c r="AX556" i="16"/>
  <c r="BF556" i="16" s="1"/>
  <c r="BG556" i="16" s="1"/>
  <c r="AX700" i="16"/>
  <c r="BF700" i="16" s="1"/>
  <c r="BG700" i="16" s="1"/>
  <c r="AX607" i="16"/>
  <c r="BF607" i="16" s="1"/>
  <c r="BG607" i="16" s="1"/>
  <c r="AX670" i="16"/>
  <c r="BF670" i="16" s="1"/>
  <c r="BG670" i="16" s="1"/>
  <c r="AX686" i="16"/>
  <c r="BF686" i="16" s="1"/>
  <c r="BG686" i="16" s="1"/>
  <c r="AX702" i="16"/>
  <c r="BF702" i="16" s="1"/>
  <c r="BG702" i="16" s="1"/>
  <c r="AX718" i="16"/>
  <c r="BF718" i="16" s="1"/>
  <c r="BG718" i="16" s="1"/>
  <c r="AX734" i="16"/>
  <c r="BF734" i="16" s="1"/>
  <c r="BG734" i="16" s="1"/>
  <c r="AX750" i="16"/>
  <c r="BF750" i="16" s="1"/>
  <c r="BG750" i="16" s="1"/>
  <c r="AX112" i="16"/>
  <c r="BF112" i="16" s="1"/>
  <c r="BG112" i="16" s="1"/>
  <c r="AX204" i="16"/>
  <c r="BF204" i="16" s="1"/>
  <c r="BG204" i="16" s="1"/>
  <c r="AX368" i="16"/>
  <c r="BF368" i="16" s="1"/>
  <c r="BG368" i="16" s="1"/>
  <c r="AX464" i="16"/>
  <c r="BF464" i="16" s="1"/>
  <c r="BG464" i="16" s="1"/>
  <c r="AX552" i="16"/>
  <c r="BF552" i="16" s="1"/>
  <c r="BG552" i="16" s="1"/>
  <c r="AX652" i="16"/>
  <c r="BF652" i="16" s="1"/>
  <c r="BG652" i="16" s="1"/>
  <c r="AX65" i="16"/>
  <c r="BF65" i="16" s="1"/>
  <c r="BG65" i="16" s="1"/>
  <c r="AX145" i="16"/>
  <c r="BF145" i="16" s="1"/>
  <c r="BG145" i="16" s="1"/>
  <c r="AX221" i="16"/>
  <c r="BF221" i="16" s="1"/>
  <c r="BG221" i="16" s="1"/>
  <c r="AX31" i="16"/>
  <c r="BF31" i="16" s="1"/>
  <c r="BG31" i="16" s="1"/>
  <c r="AX159" i="16"/>
  <c r="BF159" i="16" s="1"/>
  <c r="BG159" i="16" s="1"/>
  <c r="AX231" i="16"/>
  <c r="BF231" i="16" s="1"/>
  <c r="BG231" i="16" s="1"/>
  <c r="AX295" i="16"/>
  <c r="BF295" i="16" s="1"/>
  <c r="BG295" i="16" s="1"/>
  <c r="AX479" i="16"/>
  <c r="BF479" i="16" s="1"/>
  <c r="BG479" i="16" s="1"/>
  <c r="AX567" i="16"/>
  <c r="BF567" i="16" s="1"/>
  <c r="BG567" i="16" s="1"/>
  <c r="AX623" i="16"/>
  <c r="BF623" i="16" s="1"/>
  <c r="BG623" i="16" s="1"/>
  <c r="DF705" i="16"/>
  <c r="DE220" i="16"/>
  <c r="DE13" i="16"/>
  <c r="DF225" i="16"/>
  <c r="DF506" i="16"/>
  <c r="DF564" i="16"/>
  <c r="DE73" i="16"/>
  <c r="DE99" i="16"/>
  <c r="DE299" i="16"/>
  <c r="DG299" i="16" s="1"/>
  <c r="DI299" i="16" s="1"/>
  <c r="DE331" i="16"/>
  <c r="DG331" i="16" s="1"/>
  <c r="DI331" i="16" s="1"/>
  <c r="DE363" i="16"/>
  <c r="DG363" i="16" s="1"/>
  <c r="DI363" i="16" s="1"/>
  <c r="DF722" i="16"/>
  <c r="DF544" i="16"/>
  <c r="DE195" i="16"/>
  <c r="DE419" i="16"/>
  <c r="DF643" i="16"/>
  <c r="DE675" i="16"/>
  <c r="DG675" i="16" s="1"/>
  <c r="DI675" i="16" s="1"/>
  <c r="DE92" i="16"/>
  <c r="DE180" i="16"/>
  <c r="DE268" i="16"/>
  <c r="DG268" i="16" s="1"/>
  <c r="DI268" i="16" s="1"/>
  <c r="DE340" i="16"/>
  <c r="DE23" i="16"/>
  <c r="DG23" i="16" s="1"/>
  <c r="DI23" i="16" s="1"/>
  <c r="DF703" i="16"/>
  <c r="DG703" i="16" s="1"/>
  <c r="DI703" i="16" s="1"/>
  <c r="DF177" i="16"/>
  <c r="DE151" i="16"/>
  <c r="DF311" i="16"/>
  <c r="DE391" i="16"/>
  <c r="DA495" i="16"/>
  <c r="DC495" i="16" s="1"/>
  <c r="DF495" i="16"/>
  <c r="DA527" i="16"/>
  <c r="DC527" i="16" s="1"/>
  <c r="DE527" i="16"/>
  <c r="DA559" i="16"/>
  <c r="DC559" i="16" s="1"/>
  <c r="DF559" i="16"/>
  <c r="DA743" i="16"/>
  <c r="DC743" i="16" s="1"/>
  <c r="DF743" i="16"/>
  <c r="DA52" i="16"/>
  <c r="DC52" i="16" s="1"/>
  <c r="DF52" i="16"/>
  <c r="DA88" i="16"/>
  <c r="DC88" i="16" s="1"/>
  <c r="DF88" i="16"/>
  <c r="DA128" i="16"/>
  <c r="DC128" i="16" s="1"/>
  <c r="DF128" i="16"/>
  <c r="DA176" i="16"/>
  <c r="DC176" i="16" s="1"/>
  <c r="DF176" i="16"/>
  <c r="DA228" i="16"/>
  <c r="DC228" i="16" s="1"/>
  <c r="DE228" i="16"/>
  <c r="DA264" i="16"/>
  <c r="DC264" i="16" s="1"/>
  <c r="DF264" i="16"/>
  <c r="DA304" i="16"/>
  <c r="DC304" i="16" s="1"/>
  <c r="DE304" i="16"/>
  <c r="DA8" i="16"/>
  <c r="DC8" i="16" s="1"/>
  <c r="DE8" i="16"/>
  <c r="DA136" i="16"/>
  <c r="DC136" i="16" s="1"/>
  <c r="DE136" i="16"/>
  <c r="DA240" i="16"/>
  <c r="DC240" i="16" s="1"/>
  <c r="DF240" i="16"/>
  <c r="DA364" i="16"/>
  <c r="DC364" i="16" s="1"/>
  <c r="DF364" i="16"/>
  <c r="DA416" i="16"/>
  <c r="DC416" i="16" s="1"/>
  <c r="DF416" i="16"/>
  <c r="DA460" i="16"/>
  <c r="DC460" i="16" s="1"/>
  <c r="DE460" i="16"/>
  <c r="DA512" i="16"/>
  <c r="DC512" i="16" s="1"/>
  <c r="DF512" i="16"/>
  <c r="DA560" i="16"/>
  <c r="DC560" i="16" s="1"/>
  <c r="DE560" i="16"/>
  <c r="DA608" i="16"/>
  <c r="DC608" i="16" s="1"/>
  <c r="DE608" i="16"/>
  <c r="DA664" i="16"/>
  <c r="DC664" i="16" s="1"/>
  <c r="DF664" i="16"/>
  <c r="DA704" i="16"/>
  <c r="DC704" i="16" s="1"/>
  <c r="DE704" i="16"/>
  <c r="DA720" i="16"/>
  <c r="DC720" i="16" s="1"/>
  <c r="DF720" i="16"/>
  <c r="DA736" i="16"/>
  <c r="DC736" i="16" s="1"/>
  <c r="DE736" i="16"/>
  <c r="DA752" i="16"/>
  <c r="DC752" i="16" s="1"/>
  <c r="DE752" i="16"/>
  <c r="DA109" i="16"/>
  <c r="DC109" i="16" s="1"/>
  <c r="DF109" i="16"/>
  <c r="DA205" i="16"/>
  <c r="DC205" i="16" s="1"/>
  <c r="DF205" i="16"/>
  <c r="DA237" i="16"/>
  <c r="DC237" i="16" s="1"/>
  <c r="DF237" i="16"/>
  <c r="DA253" i="16"/>
  <c r="DC253" i="16" s="1"/>
  <c r="DF253" i="16"/>
  <c r="DA269" i="16"/>
  <c r="DC269" i="16" s="1"/>
  <c r="DE269" i="16"/>
  <c r="DA285" i="16"/>
  <c r="DC285" i="16" s="1"/>
  <c r="DE285" i="16"/>
  <c r="DA301" i="16"/>
  <c r="DC301" i="16" s="1"/>
  <c r="DF301" i="16"/>
  <c r="DA317" i="16"/>
  <c r="DC317" i="16" s="1"/>
  <c r="DF317" i="16"/>
  <c r="DA333" i="16"/>
  <c r="DC333" i="16" s="1"/>
  <c r="DE333" i="16"/>
  <c r="DA349" i="16"/>
  <c r="DC349" i="16" s="1"/>
  <c r="DF349" i="16"/>
  <c r="DA365" i="16"/>
  <c r="DC365" i="16" s="1"/>
  <c r="DF365" i="16"/>
  <c r="DA381" i="16"/>
  <c r="DC381" i="16" s="1"/>
  <c r="DE381" i="16"/>
  <c r="DA397" i="16"/>
  <c r="DC397" i="16" s="1"/>
  <c r="DE397" i="16"/>
  <c r="DA413" i="16"/>
  <c r="DC413" i="16" s="1"/>
  <c r="DF413" i="16"/>
  <c r="DA525" i="16"/>
  <c r="DC525" i="16" s="1"/>
  <c r="DF525" i="16"/>
  <c r="DA557" i="16"/>
  <c r="DC557" i="16" s="1"/>
  <c r="DF557" i="16"/>
  <c r="DA589" i="16"/>
  <c r="DC589" i="16" s="1"/>
  <c r="DE589" i="16"/>
  <c r="DA621" i="16"/>
  <c r="DC621" i="16" s="1"/>
  <c r="DF621" i="16"/>
  <c r="DA653" i="16"/>
  <c r="DC653" i="16" s="1"/>
  <c r="DE653" i="16"/>
  <c r="DA685" i="16"/>
  <c r="DC685" i="16" s="1"/>
  <c r="DF685" i="16"/>
  <c r="DA717" i="16"/>
  <c r="DC717" i="16" s="1"/>
  <c r="DE717" i="16"/>
  <c r="DA749" i="16"/>
  <c r="DC749" i="16" s="1"/>
  <c r="DF749" i="16"/>
  <c r="DA140" i="16"/>
  <c r="DC140" i="16" s="1"/>
  <c r="DF140" i="16"/>
  <c r="DA360" i="16"/>
  <c r="DC360" i="16" s="1"/>
  <c r="DF360" i="16"/>
  <c r="DA456" i="16"/>
  <c r="DC456" i="16" s="1"/>
  <c r="DF456" i="16"/>
  <c r="DA556" i="16"/>
  <c r="DC556" i="16" s="1"/>
  <c r="DF556" i="16"/>
  <c r="DA644" i="16"/>
  <c r="DC644" i="16" s="1"/>
  <c r="DE644" i="16"/>
  <c r="DA169" i="16"/>
  <c r="DC169" i="16" s="1"/>
  <c r="DE169" i="16"/>
  <c r="DA26" i="16"/>
  <c r="DC26" i="16" s="1"/>
  <c r="DF26" i="16"/>
  <c r="DA90" i="16"/>
  <c r="DC90" i="16" s="1"/>
  <c r="DF90" i="16"/>
  <c r="DA134" i="16"/>
  <c r="DC134" i="16" s="1"/>
  <c r="DF134" i="16"/>
  <c r="DA166" i="16"/>
  <c r="DC166" i="16" s="1"/>
  <c r="DF166" i="16"/>
  <c r="DA198" i="16"/>
  <c r="DC198" i="16" s="1"/>
  <c r="DF198" i="16"/>
  <c r="DA230" i="16"/>
  <c r="DC230" i="16" s="1"/>
  <c r="DF230" i="16"/>
  <c r="DA262" i="16"/>
  <c r="DC262" i="16" s="1"/>
  <c r="DF262" i="16"/>
  <c r="DA294" i="16"/>
  <c r="DC294" i="16" s="1"/>
  <c r="DF294" i="16"/>
  <c r="DA326" i="16"/>
  <c r="DC326" i="16" s="1"/>
  <c r="DF326" i="16"/>
  <c r="DA358" i="16"/>
  <c r="DC358" i="16" s="1"/>
  <c r="DF358" i="16"/>
  <c r="DA454" i="16"/>
  <c r="DC454" i="16" s="1"/>
  <c r="DF454" i="16"/>
  <c r="DA486" i="16"/>
  <c r="DC486" i="16" s="1"/>
  <c r="DF486" i="16"/>
  <c r="DA518" i="16"/>
  <c r="DC518" i="16" s="1"/>
  <c r="DF518" i="16"/>
  <c r="DE400" i="16"/>
  <c r="DE680" i="16"/>
  <c r="DF89" i="16"/>
  <c r="DF157" i="16"/>
  <c r="DG157" i="16" s="1"/>
  <c r="DI157" i="16" s="1"/>
  <c r="DE660" i="16"/>
  <c r="DF113" i="16"/>
  <c r="DE83" i="16"/>
  <c r="DF115" i="16"/>
  <c r="DE155" i="16"/>
  <c r="DG155" i="16" s="1"/>
  <c r="DI155" i="16" s="1"/>
  <c r="DF498" i="16"/>
  <c r="DE626" i="16"/>
  <c r="DE754" i="16"/>
  <c r="DE185" i="16"/>
  <c r="DF617" i="16"/>
  <c r="DE492" i="16"/>
  <c r="DF13" i="16"/>
  <c r="DG13" i="16" s="1"/>
  <c r="DI13" i="16" s="1"/>
  <c r="DE89" i="16"/>
  <c r="DF197" i="16"/>
  <c r="DF83" i="16"/>
  <c r="DE115" i="16"/>
  <c r="DG115" i="16" s="1"/>
  <c r="DI115" i="16" s="1"/>
  <c r="DF530" i="16"/>
  <c r="DF658" i="16"/>
  <c r="DE84" i="16"/>
  <c r="DE452" i="16"/>
  <c r="DF11" i="16"/>
  <c r="DA30" i="16"/>
  <c r="DC30" i="16" s="1"/>
  <c r="DE30" i="16"/>
  <c r="DA119" i="16"/>
  <c r="DC119" i="16" s="1"/>
  <c r="DF119" i="16"/>
  <c r="DA247" i="16"/>
  <c r="DC247" i="16" s="1"/>
  <c r="DF247" i="16"/>
  <c r="DA343" i="16"/>
  <c r="DC343" i="16" s="1"/>
  <c r="DF343" i="16"/>
  <c r="DA407" i="16"/>
  <c r="DC407" i="16" s="1"/>
  <c r="DF407" i="16"/>
  <c r="DA471" i="16"/>
  <c r="DC471" i="16" s="1"/>
  <c r="DF471" i="16"/>
  <c r="DA639" i="16"/>
  <c r="DC639" i="16" s="1"/>
  <c r="DE639" i="16"/>
  <c r="DA437" i="16"/>
  <c r="DC437" i="16" s="1"/>
  <c r="DF437" i="16"/>
  <c r="DA453" i="16"/>
  <c r="DC453" i="16" s="1"/>
  <c r="DF453" i="16"/>
  <c r="DA469" i="16"/>
  <c r="DC469" i="16" s="1"/>
  <c r="DF469" i="16"/>
  <c r="DA485" i="16"/>
  <c r="DC485" i="16" s="1"/>
  <c r="DE485" i="16"/>
  <c r="DA501" i="16"/>
  <c r="DC501" i="16" s="1"/>
  <c r="DF501" i="16"/>
  <c r="DF614" i="16"/>
  <c r="DG614" i="16" s="1"/>
  <c r="DI614" i="16" s="1"/>
  <c r="DF646" i="16"/>
  <c r="DG646" i="16" s="1"/>
  <c r="DI646" i="16" s="1"/>
  <c r="DF686" i="16"/>
  <c r="DG686" i="16" s="1"/>
  <c r="DI686" i="16" s="1"/>
  <c r="DE718" i="16"/>
  <c r="DG718" i="16" s="1"/>
  <c r="DI718" i="16" s="1"/>
  <c r="DF750" i="16"/>
  <c r="DG750" i="16" s="1"/>
  <c r="DI750" i="16" s="1"/>
  <c r="DF503" i="16"/>
  <c r="DG503" i="16" s="1"/>
  <c r="DI503" i="16" s="1"/>
  <c r="DF631" i="16"/>
  <c r="DG631" i="16" s="1"/>
  <c r="DI631" i="16" s="1"/>
  <c r="DA482" i="16"/>
  <c r="DC482" i="16" s="1"/>
  <c r="DF482" i="16"/>
  <c r="DA514" i="16"/>
  <c r="DC514" i="16" s="1"/>
  <c r="DF514" i="16"/>
  <c r="DA546" i="16"/>
  <c r="DC546" i="16" s="1"/>
  <c r="DF546" i="16"/>
  <c r="DA578" i="16"/>
  <c r="DC578" i="16" s="1"/>
  <c r="DF578" i="16"/>
  <c r="DA610" i="16"/>
  <c r="DC610" i="16" s="1"/>
  <c r="DE610" i="16"/>
  <c r="DA642" i="16"/>
  <c r="DC642" i="16" s="1"/>
  <c r="DE642" i="16"/>
  <c r="DA674" i="16"/>
  <c r="DC674" i="16" s="1"/>
  <c r="DE674" i="16"/>
  <c r="DA706" i="16"/>
  <c r="DC706" i="16" s="1"/>
  <c r="DE706" i="16"/>
  <c r="DA738" i="16"/>
  <c r="DC738" i="16" s="1"/>
  <c r="DE738" i="16"/>
  <c r="DA32" i="16"/>
  <c r="DC32" i="16" s="1"/>
  <c r="DE32" i="16"/>
  <c r="DA120" i="16"/>
  <c r="DC120" i="16" s="1"/>
  <c r="DF120" i="16"/>
  <c r="DA208" i="16"/>
  <c r="DC208" i="16" s="1"/>
  <c r="DE208" i="16"/>
  <c r="DA296" i="16"/>
  <c r="DC296" i="16" s="1"/>
  <c r="DE296" i="16"/>
  <c r="DA336" i="16"/>
  <c r="DC336" i="16" s="1"/>
  <c r="DF336" i="16"/>
  <c r="DF721" i="16"/>
  <c r="DE172" i="16"/>
  <c r="DE448" i="16"/>
  <c r="DF636" i="16"/>
  <c r="DF49" i="16"/>
  <c r="DF125" i="16"/>
  <c r="DE197" i="16"/>
  <c r="DA34" i="16"/>
  <c r="DC34" i="16" s="1"/>
  <c r="DF34" i="16"/>
  <c r="DA98" i="16"/>
  <c r="DC98" i="16" s="1"/>
  <c r="DE98" i="16"/>
  <c r="DA122" i="16"/>
  <c r="DC122" i="16" s="1"/>
  <c r="DF122" i="16"/>
  <c r="DA138" i="16"/>
  <c r="DC138" i="16" s="1"/>
  <c r="DE138" i="16"/>
  <c r="DA154" i="16"/>
  <c r="DC154" i="16" s="1"/>
  <c r="DF154" i="16"/>
  <c r="DA170" i="16"/>
  <c r="DC170" i="16" s="1"/>
  <c r="DF170" i="16"/>
  <c r="DA186" i="16"/>
  <c r="DC186" i="16" s="1"/>
  <c r="DF186" i="16"/>
  <c r="DA202" i="16"/>
  <c r="DC202" i="16" s="1"/>
  <c r="DF202" i="16"/>
  <c r="DA218" i="16"/>
  <c r="DC218" i="16" s="1"/>
  <c r="DE218" i="16"/>
  <c r="DA234" i="16"/>
  <c r="DC234" i="16" s="1"/>
  <c r="DF234" i="16"/>
  <c r="DA250" i="16"/>
  <c r="DC250" i="16" s="1"/>
  <c r="DF250" i="16"/>
  <c r="DA266" i="16"/>
  <c r="DC266" i="16" s="1"/>
  <c r="DE266" i="16"/>
  <c r="DA282" i="16"/>
  <c r="DC282" i="16" s="1"/>
  <c r="DF282" i="16"/>
  <c r="DA298" i="16"/>
  <c r="DC298" i="16" s="1"/>
  <c r="DE298" i="16"/>
  <c r="DA314" i="16"/>
  <c r="DC314" i="16" s="1"/>
  <c r="DF314" i="16"/>
  <c r="DA330" i="16"/>
  <c r="DC330" i="16" s="1"/>
  <c r="DE330" i="16"/>
  <c r="DA346" i="16"/>
  <c r="DC346" i="16" s="1"/>
  <c r="DF346" i="16"/>
  <c r="DA362" i="16"/>
  <c r="DC362" i="16" s="1"/>
  <c r="DE362" i="16"/>
  <c r="DA378" i="16"/>
  <c r="DC378" i="16" s="1"/>
  <c r="DF378" i="16"/>
  <c r="DA394" i="16"/>
  <c r="DC394" i="16" s="1"/>
  <c r="DE394" i="16"/>
  <c r="DA410" i="16"/>
  <c r="DC410" i="16" s="1"/>
  <c r="DE410" i="16"/>
  <c r="DA522" i="16"/>
  <c r="DC522" i="16" s="1"/>
  <c r="DE522" i="16"/>
  <c r="DA538" i="16"/>
  <c r="DC538" i="16" s="1"/>
  <c r="DE538" i="16"/>
  <c r="DA554" i="16"/>
  <c r="DC554" i="16" s="1"/>
  <c r="DE554" i="16"/>
  <c r="DA570" i="16"/>
  <c r="DC570" i="16" s="1"/>
  <c r="DE570" i="16"/>
  <c r="DA586" i="16"/>
  <c r="DC586" i="16" s="1"/>
  <c r="DF586" i="16"/>
  <c r="DA602" i="16"/>
  <c r="DC602" i="16" s="1"/>
  <c r="DF602" i="16"/>
  <c r="DA618" i="16"/>
  <c r="DC618" i="16" s="1"/>
  <c r="DE618" i="16"/>
  <c r="DA634" i="16"/>
  <c r="DC634" i="16" s="1"/>
  <c r="DF634" i="16"/>
  <c r="DA650" i="16"/>
  <c r="DC650" i="16" s="1"/>
  <c r="DF650" i="16"/>
  <c r="DA666" i="16"/>
  <c r="DC666" i="16" s="1"/>
  <c r="DF666" i="16"/>
  <c r="DA682" i="16"/>
  <c r="DC682" i="16" s="1"/>
  <c r="DE682" i="16"/>
  <c r="DA698" i="16"/>
  <c r="DC698" i="16" s="1"/>
  <c r="DF698" i="16"/>
  <c r="DA714" i="16"/>
  <c r="DC714" i="16" s="1"/>
  <c r="DF714" i="16"/>
  <c r="DA730" i="16"/>
  <c r="DC730" i="16" s="1"/>
  <c r="DF730" i="16"/>
  <c r="DA746" i="16"/>
  <c r="DC746" i="16" s="1"/>
  <c r="DE746" i="16"/>
  <c r="DA20" i="16"/>
  <c r="DC20" i="16" s="1"/>
  <c r="DE20" i="16"/>
  <c r="DA56" i="16"/>
  <c r="DC56" i="16" s="1"/>
  <c r="DF56" i="16"/>
  <c r="DA96" i="16"/>
  <c r="DC96" i="16" s="1"/>
  <c r="DE96" i="16"/>
  <c r="DA148" i="16"/>
  <c r="DC148" i="16" s="1"/>
  <c r="DF148" i="16"/>
  <c r="DA188" i="16"/>
  <c r="DC188" i="16" s="1"/>
  <c r="DE188" i="16"/>
  <c r="DA236" i="16"/>
  <c r="DC236" i="16" s="1"/>
  <c r="DE236" i="16"/>
  <c r="DA280" i="16"/>
  <c r="DC280" i="16" s="1"/>
  <c r="DF280" i="16"/>
  <c r="DE520" i="16"/>
  <c r="DG520" i="16" s="1"/>
  <c r="DI520" i="16" s="1"/>
  <c r="DF616" i="16"/>
  <c r="DG616" i="16" s="1"/>
  <c r="DI616" i="16" s="1"/>
  <c r="DE760" i="16"/>
  <c r="DG760" i="16" s="1"/>
  <c r="DI760" i="16" s="1"/>
  <c r="DF73" i="16"/>
  <c r="DF22" i="16"/>
  <c r="DF396" i="16"/>
  <c r="DE592" i="16"/>
  <c r="DF153" i="16"/>
  <c r="DF27" i="16"/>
  <c r="DE211" i="16"/>
  <c r="DE403" i="16"/>
  <c r="DE679" i="16"/>
  <c r="DE436" i="16"/>
  <c r="DE628" i="16"/>
  <c r="DF65" i="16"/>
  <c r="DF221" i="16"/>
  <c r="DE15" i="16"/>
  <c r="DE103" i="16"/>
  <c r="DE167" i="16"/>
  <c r="DE231" i="16"/>
  <c r="DF295" i="16"/>
  <c r="DE615" i="16"/>
  <c r="DE711" i="16"/>
  <c r="DE320" i="16"/>
  <c r="DG320" i="16" s="1"/>
  <c r="DI320" i="16" s="1"/>
  <c r="DF380" i="16"/>
  <c r="DE476" i="16"/>
  <c r="DG476" i="16" s="1"/>
  <c r="DI476" i="16" s="1"/>
  <c r="DE564" i="16"/>
  <c r="DF660" i="16"/>
  <c r="DF37" i="16"/>
  <c r="DG37" i="16" s="1"/>
  <c r="DI37" i="16" s="1"/>
  <c r="DE113" i="16"/>
  <c r="DE54" i="16"/>
  <c r="DE496" i="16"/>
  <c r="DF86" i="16"/>
  <c r="DE59" i="16"/>
  <c r="DE179" i="16"/>
  <c r="DE243" i="16"/>
  <c r="DE435" i="16"/>
  <c r="DE627" i="16"/>
  <c r="DG627" i="16" s="1"/>
  <c r="DI627" i="16" s="1"/>
  <c r="DE532" i="16"/>
  <c r="DF145" i="16"/>
  <c r="DE62" i="16"/>
  <c r="DF71" i="16"/>
  <c r="DE135" i="16"/>
  <c r="DE199" i="16"/>
  <c r="DF263" i="16"/>
  <c r="DE617" i="16"/>
  <c r="DE721" i="16"/>
  <c r="DE753" i="16"/>
  <c r="DF172" i="16"/>
  <c r="DF348" i="16"/>
  <c r="DG348" i="16" s="1"/>
  <c r="DI348" i="16" s="1"/>
  <c r="DF448" i="16"/>
  <c r="DE540" i="16"/>
  <c r="DG540" i="16" s="1"/>
  <c r="DI540" i="16" s="1"/>
  <c r="DE636" i="16"/>
  <c r="DE225" i="16"/>
  <c r="DE66" i="16"/>
  <c r="DG66" i="16" s="1"/>
  <c r="DI66" i="16" s="1"/>
  <c r="DA420" i="16"/>
  <c r="DC420" i="16" s="1"/>
  <c r="DE420" i="16"/>
  <c r="DA684" i="16"/>
  <c r="DC684" i="16" s="1"/>
  <c r="DF684" i="16"/>
  <c r="DA57" i="16"/>
  <c r="DC57" i="16" s="1"/>
  <c r="DF57" i="16"/>
  <c r="DA129" i="16"/>
  <c r="DC129" i="16" s="1"/>
  <c r="DF129" i="16"/>
  <c r="DA209" i="16"/>
  <c r="DC209" i="16" s="1"/>
  <c r="DE209" i="16"/>
  <c r="DA38" i="16"/>
  <c r="DC38" i="16" s="1"/>
  <c r="DE38" i="16"/>
  <c r="DA102" i="16"/>
  <c r="DC102" i="16" s="1"/>
  <c r="DE102" i="16"/>
  <c r="DA35" i="16"/>
  <c r="DC35" i="16" s="1"/>
  <c r="DF35" i="16"/>
  <c r="DA67" i="16"/>
  <c r="DC67" i="16" s="1"/>
  <c r="DF67" i="16"/>
  <c r="DA91" i="16"/>
  <c r="DC91" i="16" s="1"/>
  <c r="DE91" i="16"/>
  <c r="DA123" i="16"/>
  <c r="DC123" i="16" s="1"/>
  <c r="DF123" i="16"/>
  <c r="DA147" i="16"/>
  <c r="DC147" i="16" s="1"/>
  <c r="DF147" i="16"/>
  <c r="DA171" i="16"/>
  <c r="DC171" i="16" s="1"/>
  <c r="DF171" i="16"/>
  <c r="DA203" i="16"/>
  <c r="DC203" i="16" s="1"/>
  <c r="DF203" i="16"/>
  <c r="DA235" i="16"/>
  <c r="DC235" i="16" s="1"/>
  <c r="DF235" i="16"/>
  <c r="DA267" i="16"/>
  <c r="DC267" i="16" s="1"/>
  <c r="DF267" i="16"/>
  <c r="DA291" i="16"/>
  <c r="DC291" i="16" s="1"/>
  <c r="DF291" i="16"/>
  <c r="DA323" i="16"/>
  <c r="DC323" i="16" s="1"/>
  <c r="DF323" i="16"/>
  <c r="DA355" i="16"/>
  <c r="DC355" i="16" s="1"/>
  <c r="DF355" i="16"/>
  <c r="DA387" i="16"/>
  <c r="DC387" i="16" s="1"/>
  <c r="DF387" i="16"/>
  <c r="DA411" i="16"/>
  <c r="DC411" i="16" s="1"/>
  <c r="DF411" i="16"/>
  <c r="DA443" i="16"/>
  <c r="DC443" i="16" s="1"/>
  <c r="DF443" i="16"/>
  <c r="DA467" i="16"/>
  <c r="DC467" i="16" s="1"/>
  <c r="DF467" i="16"/>
  <c r="DA499" i="16"/>
  <c r="DC499" i="16" s="1"/>
  <c r="DF499" i="16"/>
  <c r="DA531" i="16"/>
  <c r="DC531" i="16" s="1"/>
  <c r="DE531" i="16"/>
  <c r="DA563" i="16"/>
  <c r="DC563" i="16" s="1"/>
  <c r="DE563" i="16"/>
  <c r="DA595" i="16"/>
  <c r="DC595" i="16" s="1"/>
  <c r="DE595" i="16"/>
  <c r="DA619" i="16"/>
  <c r="DC619" i="16" s="1"/>
  <c r="DE619" i="16"/>
  <c r="DA651" i="16"/>
  <c r="DC651" i="16" s="1"/>
  <c r="DF651" i="16"/>
  <c r="DA683" i="16"/>
  <c r="DC683" i="16" s="1"/>
  <c r="DE683" i="16"/>
  <c r="DA715" i="16"/>
  <c r="DC715" i="16" s="1"/>
  <c r="DF715" i="16"/>
  <c r="DA747" i="16"/>
  <c r="DC747" i="16" s="1"/>
  <c r="DF747" i="16"/>
  <c r="DA623" i="16"/>
  <c r="DC623" i="16" s="1"/>
  <c r="DE623" i="16"/>
  <c r="DA687" i="16"/>
  <c r="DC687" i="16" s="1"/>
  <c r="DF687" i="16"/>
  <c r="DA751" i="16"/>
  <c r="DC751" i="16" s="1"/>
  <c r="DE751" i="16"/>
  <c r="DA36" i="16"/>
  <c r="DC36" i="16" s="1"/>
  <c r="DF36" i="16"/>
  <c r="DA80" i="16"/>
  <c r="DC80" i="16" s="1"/>
  <c r="DF80" i="16"/>
  <c r="DA124" i="16"/>
  <c r="DC124" i="16" s="1"/>
  <c r="DF124" i="16"/>
  <c r="DA164" i="16"/>
  <c r="DC164" i="16" s="1"/>
  <c r="DE164" i="16"/>
  <c r="DA212" i="16"/>
  <c r="DC212" i="16" s="1"/>
  <c r="DF212" i="16"/>
  <c r="DA256" i="16"/>
  <c r="DC256" i="16" s="1"/>
  <c r="DE256" i="16"/>
  <c r="DA300" i="16"/>
  <c r="DC300" i="16" s="1"/>
  <c r="DE300" i="16"/>
  <c r="DA344" i="16"/>
  <c r="DC344" i="16" s="1"/>
  <c r="DF344" i="16"/>
  <c r="DA104" i="16"/>
  <c r="DC104" i="16" s="1"/>
  <c r="DF104" i="16"/>
  <c r="DA216" i="16"/>
  <c r="DC216" i="16" s="1"/>
  <c r="DE216" i="16"/>
  <c r="DA352" i="16"/>
  <c r="DC352" i="16" s="1"/>
  <c r="DE352" i="16"/>
  <c r="DA404" i="16"/>
  <c r="DC404" i="16" s="1"/>
  <c r="DF404" i="16"/>
  <c r="DA444" i="16"/>
  <c r="DC444" i="16" s="1"/>
  <c r="DF444" i="16"/>
  <c r="DA500" i="16"/>
  <c r="DC500" i="16" s="1"/>
  <c r="DF500" i="16"/>
  <c r="DA548" i="16"/>
  <c r="DC548" i="16" s="1"/>
  <c r="DF548" i="16"/>
  <c r="DA596" i="16"/>
  <c r="DC596" i="16" s="1"/>
  <c r="DE596" i="16"/>
  <c r="DA648" i="16"/>
  <c r="DC648" i="16" s="1"/>
  <c r="DF648" i="16"/>
  <c r="DA692" i="16"/>
  <c r="DC692" i="16" s="1"/>
  <c r="DF692" i="16"/>
  <c r="DA716" i="16"/>
  <c r="DC716" i="16" s="1"/>
  <c r="DF716" i="16"/>
  <c r="DA732" i="16"/>
  <c r="DC732" i="16" s="1"/>
  <c r="DE732" i="16"/>
  <c r="DA748" i="16"/>
  <c r="DC748" i="16" s="1"/>
  <c r="DF748" i="16"/>
  <c r="DA81" i="16"/>
  <c r="DC81" i="16" s="1"/>
  <c r="DF81" i="16"/>
  <c r="DA189" i="16"/>
  <c r="DC189" i="16" s="1"/>
  <c r="DF189" i="16"/>
  <c r="DA233" i="16"/>
  <c r="DC233" i="16" s="1"/>
  <c r="DE233" i="16"/>
  <c r="DA249" i="16"/>
  <c r="DC249" i="16" s="1"/>
  <c r="DE249" i="16"/>
  <c r="DA265" i="16"/>
  <c r="DC265" i="16" s="1"/>
  <c r="DF265" i="16"/>
  <c r="DA281" i="16"/>
  <c r="DC281" i="16" s="1"/>
  <c r="DF281" i="16"/>
  <c r="DA297" i="16"/>
  <c r="DC297" i="16" s="1"/>
  <c r="DF297" i="16"/>
  <c r="DA313" i="16"/>
  <c r="DC313" i="16" s="1"/>
  <c r="DE313" i="16"/>
  <c r="DA329" i="16"/>
  <c r="DC329" i="16" s="1"/>
  <c r="DF329" i="16"/>
  <c r="DA345" i="16"/>
  <c r="DC345" i="16" s="1"/>
  <c r="DE345" i="16"/>
  <c r="DA361" i="16"/>
  <c r="DC361" i="16" s="1"/>
  <c r="DF361" i="16"/>
  <c r="DA377" i="16"/>
  <c r="DC377" i="16" s="1"/>
  <c r="DE377" i="16"/>
  <c r="DA393" i="16"/>
  <c r="DC393" i="16" s="1"/>
  <c r="DF393" i="16"/>
  <c r="DA409" i="16"/>
  <c r="DC409" i="16" s="1"/>
  <c r="DF409" i="16"/>
  <c r="DA425" i="16"/>
  <c r="DC425" i="16" s="1"/>
  <c r="DF425" i="16"/>
  <c r="DA441" i="16"/>
  <c r="DC441" i="16" s="1"/>
  <c r="DE441" i="16"/>
  <c r="DA457" i="16"/>
  <c r="DC457" i="16" s="1"/>
  <c r="DF457" i="16"/>
  <c r="DA473" i="16"/>
  <c r="DC473" i="16" s="1"/>
  <c r="DF473" i="16"/>
  <c r="DA489" i="16"/>
  <c r="DC489" i="16" s="1"/>
  <c r="DF489" i="16"/>
  <c r="DA505" i="16"/>
  <c r="DC505" i="16" s="1"/>
  <c r="DF505" i="16"/>
  <c r="DA521" i="16"/>
  <c r="DC521" i="16" s="1"/>
  <c r="DE521" i="16"/>
  <c r="DA537" i="16"/>
  <c r="DC537" i="16" s="1"/>
  <c r="DE537" i="16"/>
  <c r="DA553" i="16"/>
  <c r="DC553" i="16" s="1"/>
  <c r="DF553" i="16"/>
  <c r="DA569" i="16"/>
  <c r="DC569" i="16" s="1"/>
  <c r="DF569" i="16"/>
  <c r="DA585" i="16"/>
  <c r="DC585" i="16" s="1"/>
  <c r="DF585" i="16"/>
  <c r="DA601" i="16"/>
  <c r="DC601" i="16" s="1"/>
  <c r="DE601" i="16"/>
  <c r="DA633" i="16"/>
  <c r="DC633" i="16" s="1"/>
  <c r="DF633" i="16"/>
  <c r="DA649" i="16"/>
  <c r="DC649" i="16" s="1"/>
  <c r="DF649" i="16"/>
  <c r="DA665" i="16"/>
  <c r="DC665" i="16" s="1"/>
  <c r="DE665" i="16"/>
  <c r="DA681" i="16"/>
  <c r="DC681" i="16" s="1"/>
  <c r="DF681" i="16"/>
  <c r="DA697" i="16"/>
  <c r="DC697" i="16" s="1"/>
  <c r="DF697" i="16"/>
  <c r="DA713" i="16"/>
  <c r="DC713" i="16" s="1"/>
  <c r="DF713" i="16"/>
  <c r="DA729" i="16"/>
  <c r="DC729" i="16" s="1"/>
  <c r="DE729" i="16"/>
  <c r="DA745" i="16"/>
  <c r="DC745" i="16" s="1"/>
  <c r="DF745" i="16"/>
  <c r="DA761" i="16"/>
  <c r="DC761" i="16" s="1"/>
  <c r="DF761" i="16"/>
  <c r="DA108" i="16"/>
  <c r="DC108" i="16" s="1"/>
  <c r="DE108" i="16"/>
  <c r="DA18" i="16"/>
  <c r="DC18" i="16" s="1"/>
  <c r="DF18" i="16"/>
  <c r="DA50" i="16"/>
  <c r="DC50" i="16" s="1"/>
  <c r="DF50" i="16"/>
  <c r="DA82" i="16"/>
  <c r="DC82" i="16" s="1"/>
  <c r="DE82" i="16"/>
  <c r="DA114" i="16"/>
  <c r="DC114" i="16" s="1"/>
  <c r="DE114" i="16"/>
  <c r="DA130" i="16"/>
  <c r="DC130" i="16" s="1"/>
  <c r="DF130" i="16"/>
  <c r="DA146" i="16"/>
  <c r="DC146" i="16" s="1"/>
  <c r="DF146" i="16"/>
  <c r="DA162" i="16"/>
  <c r="DC162" i="16" s="1"/>
  <c r="DF162" i="16"/>
  <c r="DA178" i="16"/>
  <c r="DC178" i="16" s="1"/>
  <c r="DE178" i="16"/>
  <c r="DA194" i="16"/>
  <c r="DC194" i="16" s="1"/>
  <c r="DE194" i="16"/>
  <c r="DA210" i="16"/>
  <c r="DC210" i="16" s="1"/>
  <c r="DE210" i="16"/>
  <c r="DA226" i="16"/>
  <c r="DC226" i="16" s="1"/>
  <c r="DE226" i="16"/>
  <c r="DA242" i="16"/>
  <c r="DC242" i="16" s="1"/>
  <c r="DF242" i="16"/>
  <c r="DA258" i="16"/>
  <c r="DC258" i="16" s="1"/>
  <c r="DE258" i="16"/>
  <c r="DA274" i="16"/>
  <c r="DC274" i="16" s="1"/>
  <c r="DE274" i="16"/>
  <c r="DA290" i="16"/>
  <c r="DC290" i="16" s="1"/>
  <c r="DE290" i="16"/>
  <c r="DA306" i="16"/>
  <c r="DC306" i="16" s="1"/>
  <c r="DE306" i="16"/>
  <c r="DA322" i="16"/>
  <c r="DC322" i="16" s="1"/>
  <c r="DE322" i="16"/>
  <c r="DA338" i="16"/>
  <c r="DC338" i="16" s="1"/>
  <c r="DE338" i="16"/>
  <c r="DA354" i="16"/>
  <c r="DC354" i="16" s="1"/>
  <c r="DF354" i="16"/>
  <c r="DA370" i="16"/>
  <c r="DC370" i="16" s="1"/>
  <c r="DE370" i="16"/>
  <c r="DA386" i="16"/>
  <c r="DC386" i="16" s="1"/>
  <c r="DE386" i="16"/>
  <c r="DA402" i="16"/>
  <c r="DC402" i="16" s="1"/>
  <c r="DF402" i="16"/>
  <c r="DA418" i="16"/>
  <c r="DC418" i="16" s="1"/>
  <c r="DE418" i="16"/>
  <c r="DA434" i="16"/>
  <c r="DC434" i="16" s="1"/>
  <c r="DE434" i="16"/>
  <c r="DA450" i="16"/>
  <c r="DC450" i="16" s="1"/>
  <c r="DE450" i="16"/>
  <c r="DA466" i="16"/>
  <c r="DC466" i="16" s="1"/>
  <c r="DE466" i="16"/>
  <c r="DE705" i="16"/>
  <c r="DF737" i="16"/>
  <c r="DG737" i="16" s="1"/>
  <c r="DI737" i="16" s="1"/>
  <c r="DF44" i="16"/>
  <c r="DF220" i="16"/>
  <c r="DF400" i="16"/>
  <c r="DF492" i="16"/>
  <c r="DE588" i="16"/>
  <c r="DF680" i="16"/>
  <c r="DE34" i="16"/>
  <c r="DE649" i="16"/>
  <c r="DE681" i="16"/>
  <c r="DF729" i="16"/>
  <c r="DF82" i="16"/>
  <c r="DE162" i="16"/>
  <c r="DF226" i="16"/>
  <c r="DE684" i="16"/>
  <c r="DE129" i="16"/>
  <c r="DF38" i="16"/>
  <c r="DE499" i="16"/>
  <c r="DF563" i="16"/>
  <c r="DF751" i="16"/>
  <c r="DA640" i="16"/>
  <c r="DC640" i="16" s="1"/>
  <c r="DE640" i="16"/>
  <c r="DA17" i="16"/>
  <c r="DC17" i="16" s="1"/>
  <c r="DF17" i="16"/>
  <c r="DA93" i="16"/>
  <c r="DC93" i="16" s="1"/>
  <c r="DF93" i="16"/>
  <c r="DA173" i="16"/>
  <c r="DC173" i="16" s="1"/>
  <c r="DE173" i="16"/>
  <c r="CR7" i="16"/>
  <c r="CX7" i="16" s="1"/>
  <c r="CD819" i="16"/>
  <c r="DA70" i="16"/>
  <c r="DC70" i="16" s="1"/>
  <c r="DE70" i="16"/>
  <c r="DA19" i="16"/>
  <c r="DC19" i="16" s="1"/>
  <c r="DE19" i="16"/>
  <c r="DA51" i="16"/>
  <c r="DC51" i="16" s="1"/>
  <c r="DF51" i="16"/>
  <c r="DA75" i="16"/>
  <c r="DC75" i="16" s="1"/>
  <c r="DE75" i="16"/>
  <c r="DA107" i="16"/>
  <c r="DC107" i="16" s="1"/>
  <c r="DE107" i="16"/>
  <c r="DA139" i="16"/>
  <c r="DC139" i="16" s="1"/>
  <c r="DE139" i="16"/>
  <c r="DA163" i="16"/>
  <c r="DC163" i="16" s="1"/>
  <c r="DF163" i="16"/>
  <c r="DA187" i="16"/>
  <c r="DC187" i="16" s="1"/>
  <c r="DE187" i="16"/>
  <c r="DA219" i="16"/>
  <c r="DC219" i="16" s="1"/>
  <c r="DE219" i="16"/>
  <c r="DA251" i="16"/>
  <c r="DC251" i="16" s="1"/>
  <c r="DE251" i="16"/>
  <c r="DA275" i="16"/>
  <c r="DC275" i="16" s="1"/>
  <c r="DF275" i="16"/>
  <c r="DA307" i="16"/>
  <c r="DC307" i="16" s="1"/>
  <c r="DF307" i="16"/>
  <c r="DA339" i="16"/>
  <c r="DC339" i="16" s="1"/>
  <c r="DF339" i="16"/>
  <c r="DA371" i="16"/>
  <c r="DC371" i="16" s="1"/>
  <c r="DF371" i="16"/>
  <c r="DA395" i="16"/>
  <c r="DC395" i="16" s="1"/>
  <c r="DF395" i="16"/>
  <c r="DA427" i="16"/>
  <c r="DC427" i="16" s="1"/>
  <c r="DF427" i="16"/>
  <c r="DA459" i="16"/>
  <c r="DC459" i="16" s="1"/>
  <c r="DF459" i="16"/>
  <c r="DA483" i="16"/>
  <c r="DC483" i="16" s="1"/>
  <c r="DF483" i="16"/>
  <c r="DA515" i="16"/>
  <c r="DC515" i="16" s="1"/>
  <c r="DF515" i="16"/>
  <c r="DA547" i="16"/>
  <c r="DC547" i="16" s="1"/>
  <c r="DE547" i="16"/>
  <c r="DA579" i="16"/>
  <c r="DC579" i="16" s="1"/>
  <c r="DF579" i="16"/>
  <c r="DA611" i="16"/>
  <c r="DC611" i="16" s="1"/>
  <c r="DE611" i="16"/>
  <c r="DA635" i="16"/>
  <c r="DC635" i="16" s="1"/>
  <c r="DE635" i="16"/>
  <c r="DA667" i="16"/>
  <c r="DC667" i="16" s="1"/>
  <c r="DE667" i="16"/>
  <c r="DA699" i="16"/>
  <c r="DC699" i="16" s="1"/>
  <c r="DE699" i="16"/>
  <c r="DA731" i="16"/>
  <c r="DC731" i="16" s="1"/>
  <c r="DE731" i="16"/>
  <c r="DA575" i="16"/>
  <c r="DC575" i="16" s="1"/>
  <c r="DE575" i="16"/>
  <c r="DA655" i="16"/>
  <c r="DC655" i="16" s="1"/>
  <c r="DF655" i="16"/>
  <c r="DA719" i="16"/>
  <c r="DC719" i="16" s="1"/>
  <c r="DF719" i="16"/>
  <c r="DA16" i="16"/>
  <c r="DC16" i="16" s="1"/>
  <c r="DF16" i="16"/>
  <c r="DA60" i="16"/>
  <c r="DC60" i="16" s="1"/>
  <c r="DE60" i="16"/>
  <c r="DA100" i="16"/>
  <c r="DC100" i="16" s="1"/>
  <c r="DE100" i="16"/>
  <c r="DA144" i="16"/>
  <c r="DC144" i="16" s="1"/>
  <c r="DE144" i="16"/>
  <c r="DA184" i="16"/>
  <c r="DC184" i="16" s="1"/>
  <c r="DE184" i="16"/>
  <c r="DA232" i="16"/>
  <c r="DC232" i="16" s="1"/>
  <c r="DF232" i="16"/>
  <c r="DA272" i="16"/>
  <c r="DC272" i="16" s="1"/>
  <c r="DF272" i="16"/>
  <c r="DA324" i="16"/>
  <c r="DC324" i="16" s="1"/>
  <c r="DF324" i="16"/>
  <c r="DA40" i="16"/>
  <c r="DC40" i="16" s="1"/>
  <c r="DF40" i="16"/>
  <c r="DA168" i="16"/>
  <c r="DC168" i="16" s="1"/>
  <c r="DE168" i="16"/>
  <c r="DA276" i="16"/>
  <c r="DC276" i="16" s="1"/>
  <c r="DE276" i="16"/>
  <c r="DA376" i="16"/>
  <c r="DC376" i="16" s="1"/>
  <c r="DF376" i="16"/>
  <c r="DA424" i="16"/>
  <c r="DC424" i="16" s="1"/>
  <c r="DF424" i="16"/>
  <c r="DA472" i="16"/>
  <c r="DC472" i="16" s="1"/>
  <c r="DF472" i="16"/>
  <c r="DA524" i="16"/>
  <c r="DC524" i="16" s="1"/>
  <c r="DF524" i="16"/>
  <c r="DA572" i="16"/>
  <c r="DC572" i="16" s="1"/>
  <c r="DF572" i="16"/>
  <c r="DA620" i="16"/>
  <c r="DC620" i="16" s="1"/>
  <c r="DF620" i="16"/>
  <c r="DA676" i="16"/>
  <c r="DC676" i="16" s="1"/>
  <c r="DE676" i="16"/>
  <c r="DA708" i="16"/>
  <c r="DC708" i="16" s="1"/>
  <c r="DE708" i="16"/>
  <c r="DA724" i="16"/>
  <c r="DC724" i="16" s="1"/>
  <c r="DE724" i="16"/>
  <c r="DA740" i="16"/>
  <c r="DC740" i="16" s="1"/>
  <c r="DE740" i="16"/>
  <c r="DA25" i="16"/>
  <c r="DC25" i="16" s="1"/>
  <c r="DF25" i="16"/>
  <c r="DA137" i="16"/>
  <c r="DC137" i="16" s="1"/>
  <c r="DF137" i="16"/>
  <c r="DA217" i="16"/>
  <c r="DC217" i="16" s="1"/>
  <c r="DE217" i="16"/>
  <c r="DA241" i="16"/>
  <c r="DC241" i="16" s="1"/>
  <c r="DE241" i="16"/>
  <c r="DA257" i="16"/>
  <c r="DC257" i="16" s="1"/>
  <c r="DF257" i="16"/>
  <c r="DA273" i="16"/>
  <c r="DC273" i="16" s="1"/>
  <c r="DE273" i="16"/>
  <c r="DA289" i="16"/>
  <c r="DC289" i="16" s="1"/>
  <c r="DF289" i="16"/>
  <c r="DA305" i="16"/>
  <c r="DC305" i="16" s="1"/>
  <c r="DE305" i="16"/>
  <c r="DA321" i="16"/>
  <c r="DC321" i="16" s="1"/>
  <c r="DF321" i="16"/>
  <c r="DA337" i="16"/>
  <c r="DC337" i="16" s="1"/>
  <c r="DF337" i="16"/>
  <c r="DA353" i="16"/>
  <c r="DC353" i="16" s="1"/>
  <c r="DF353" i="16"/>
  <c r="DA369" i="16"/>
  <c r="DC369" i="16" s="1"/>
  <c r="DF369" i="16"/>
  <c r="DA385" i="16"/>
  <c r="DC385" i="16" s="1"/>
  <c r="DF385" i="16"/>
  <c r="DA401" i="16"/>
  <c r="DC401" i="16" s="1"/>
  <c r="DE401" i="16"/>
  <c r="DA417" i="16"/>
  <c r="DC417" i="16" s="1"/>
  <c r="DF417" i="16"/>
  <c r="DA433" i="16"/>
  <c r="DC433" i="16" s="1"/>
  <c r="DF433" i="16"/>
  <c r="DA449" i="16"/>
  <c r="DC449" i="16" s="1"/>
  <c r="DF449" i="16"/>
  <c r="DA465" i="16"/>
  <c r="DC465" i="16" s="1"/>
  <c r="DE465" i="16"/>
  <c r="DA481" i="16"/>
  <c r="DC481" i="16" s="1"/>
  <c r="DF481" i="16"/>
  <c r="DA497" i="16"/>
  <c r="DC497" i="16" s="1"/>
  <c r="DE497" i="16"/>
  <c r="DA513" i="16"/>
  <c r="DC513" i="16" s="1"/>
  <c r="DF513" i="16"/>
  <c r="DA529" i="16"/>
  <c r="DC529" i="16" s="1"/>
  <c r="DE529" i="16"/>
  <c r="DA545" i="16"/>
  <c r="DC545" i="16" s="1"/>
  <c r="DF545" i="16"/>
  <c r="DA561" i="16"/>
  <c r="DC561" i="16" s="1"/>
  <c r="DF561" i="16"/>
  <c r="DA577" i="16"/>
  <c r="DC577" i="16" s="1"/>
  <c r="DF577" i="16"/>
  <c r="DA593" i="16"/>
  <c r="DC593" i="16" s="1"/>
  <c r="DF593" i="16"/>
  <c r="DA609" i="16"/>
  <c r="DC609" i="16" s="1"/>
  <c r="DE609" i="16"/>
  <c r="DA625" i="16"/>
  <c r="DC625" i="16" s="1"/>
  <c r="DF625" i="16"/>
  <c r="DA641" i="16"/>
  <c r="DC641" i="16" s="1"/>
  <c r="DF641" i="16"/>
  <c r="DA657" i="16"/>
  <c r="DC657" i="16" s="1"/>
  <c r="DF657" i="16"/>
  <c r="DA673" i="16"/>
  <c r="DC673" i="16" s="1"/>
  <c r="DE673" i="16"/>
  <c r="DA689" i="16"/>
  <c r="DC689" i="16" s="1"/>
  <c r="DF689" i="16"/>
  <c r="DA284" i="16"/>
  <c r="DC284" i="16" s="1"/>
  <c r="DE284" i="16"/>
  <c r="DA372" i="16"/>
  <c r="DC372" i="16" s="1"/>
  <c r="DF372" i="16"/>
  <c r="DA428" i="16"/>
  <c r="DC428" i="16" s="1"/>
  <c r="DE428" i="16"/>
  <c r="DA468" i="16"/>
  <c r="DC468" i="16" s="1"/>
  <c r="DF468" i="16"/>
  <c r="DA516" i="16"/>
  <c r="DC516" i="16" s="1"/>
  <c r="DF516" i="16"/>
  <c r="DA568" i="16"/>
  <c r="DC568" i="16" s="1"/>
  <c r="DF568" i="16"/>
  <c r="DA612" i="16"/>
  <c r="DC612" i="16" s="1"/>
  <c r="DE612" i="16"/>
  <c r="DA656" i="16"/>
  <c r="DC656" i="16" s="1"/>
  <c r="DF656" i="16"/>
  <c r="DA756" i="16"/>
  <c r="DC756" i="16" s="1"/>
  <c r="DF756" i="16"/>
  <c r="DA33" i="16"/>
  <c r="DC33" i="16" s="1"/>
  <c r="DF33" i="16"/>
  <c r="DA69" i="16"/>
  <c r="DC69" i="16" s="1"/>
  <c r="DE69" i="16"/>
  <c r="DA105" i="16"/>
  <c r="DC105" i="16" s="1"/>
  <c r="DF105" i="16"/>
  <c r="DA141" i="16"/>
  <c r="DC141" i="16" s="1"/>
  <c r="DE141" i="16"/>
  <c r="DA181" i="16"/>
  <c r="DC181" i="16" s="1"/>
  <c r="DF181" i="16"/>
  <c r="DA426" i="16"/>
  <c r="DC426" i="16" s="1"/>
  <c r="DE426" i="16"/>
  <c r="DA442" i="16"/>
  <c r="DC442" i="16" s="1"/>
  <c r="DE442" i="16"/>
  <c r="DA458" i="16"/>
  <c r="DC458" i="16" s="1"/>
  <c r="DE458" i="16"/>
  <c r="DA474" i="16"/>
  <c r="DC474" i="16" s="1"/>
  <c r="DE474" i="16"/>
  <c r="DA490" i="16"/>
  <c r="DC490" i="16" s="1"/>
  <c r="DE490" i="16"/>
  <c r="DE482" i="16"/>
  <c r="DE514" i="16"/>
  <c r="DE546" i="16"/>
  <c r="DE578" i="16"/>
  <c r="DF610" i="16"/>
  <c r="DF642" i="16"/>
  <c r="DF674" i="16"/>
  <c r="DF706" i="16"/>
  <c r="DF738" i="16"/>
  <c r="DF32" i="16"/>
  <c r="DE120" i="16"/>
  <c r="DF208" i="16"/>
  <c r="DF296" i="16"/>
  <c r="DE396" i="16"/>
  <c r="DG396" i="16" s="1"/>
  <c r="DI396" i="16" s="1"/>
  <c r="DF496" i="16"/>
  <c r="DF592" i="16"/>
  <c r="DF185" i="16"/>
  <c r="DE11" i="16"/>
  <c r="DE43" i="16"/>
  <c r="DG43" i="16" s="1"/>
  <c r="DI43" i="16" s="1"/>
  <c r="DF179" i="16"/>
  <c r="DF211" i="16"/>
  <c r="DF243" i="16"/>
  <c r="DF403" i="16"/>
  <c r="DF435" i="16"/>
  <c r="DF48" i="16"/>
  <c r="DG48" i="16" s="1"/>
  <c r="DI48" i="16" s="1"/>
  <c r="DG308" i="16"/>
  <c r="DI308" i="16" s="1"/>
  <c r="DG604" i="16"/>
  <c r="DI604" i="16" s="1"/>
  <c r="DG672" i="16"/>
  <c r="DI672" i="16" s="1"/>
  <c r="DG79" i="16"/>
  <c r="DI79" i="16" s="1"/>
  <c r="DG111" i="16"/>
  <c r="DI111" i="16" s="1"/>
  <c r="DG207" i="16"/>
  <c r="DI207" i="16" s="1"/>
  <c r="DG239" i="16"/>
  <c r="DI239" i="16" s="1"/>
  <c r="DG271" i="16"/>
  <c r="DI271" i="16" s="1"/>
  <c r="DG303" i="16"/>
  <c r="DI303" i="16" s="1"/>
  <c r="DG335" i="16"/>
  <c r="DI335" i="16" s="1"/>
  <c r="DG367" i="16"/>
  <c r="DI367" i="16" s="1"/>
  <c r="DF647" i="16"/>
  <c r="DG248" i="16"/>
  <c r="DI248" i="16" s="1"/>
  <c r="DG292" i="16"/>
  <c r="DI292" i="16" s="1"/>
  <c r="DG688" i="16"/>
  <c r="DI688" i="16" s="1"/>
  <c r="DG744" i="16"/>
  <c r="DI744" i="16" s="1"/>
  <c r="DG165" i="16"/>
  <c r="DI165" i="16" s="1"/>
  <c r="DG261" i="16"/>
  <c r="DI261" i="16" s="1"/>
  <c r="DG293" i="16"/>
  <c r="DI293" i="16" s="1"/>
  <c r="DG421" i="16"/>
  <c r="DI421" i="16" s="1"/>
  <c r="DG461" i="16"/>
  <c r="DI461" i="16" s="1"/>
  <c r="DG709" i="16"/>
  <c r="DI709" i="16" s="1"/>
  <c r="DG504" i="16"/>
  <c r="DI504" i="16" s="1"/>
  <c r="DG133" i="16"/>
  <c r="DI133" i="16" s="1"/>
  <c r="DF662" i="16"/>
  <c r="DG662" i="16" s="1"/>
  <c r="DI662" i="16" s="1"/>
  <c r="DF436" i="16"/>
  <c r="DF532" i="16"/>
  <c r="DF628" i="16"/>
  <c r="DF29" i="16"/>
  <c r="DG29" i="16" s="1"/>
  <c r="DI29" i="16" s="1"/>
  <c r="DE101" i="16"/>
  <c r="DG101" i="16" s="1"/>
  <c r="DI101" i="16" s="1"/>
  <c r="DE177" i="16"/>
  <c r="DF30" i="16"/>
  <c r="DF94" i="16"/>
  <c r="DG94" i="16" s="1"/>
  <c r="DI94" i="16" s="1"/>
  <c r="DE55" i="16"/>
  <c r="DG55" i="16" s="1"/>
  <c r="DI55" i="16" s="1"/>
  <c r="DE87" i="16"/>
  <c r="DG87" i="16" s="1"/>
  <c r="DI87" i="16" s="1"/>
  <c r="DE119" i="16"/>
  <c r="DF151" i="16"/>
  <c r="DF183" i="16"/>
  <c r="DG183" i="16" s="1"/>
  <c r="DI183" i="16" s="1"/>
  <c r="DF215" i="16"/>
  <c r="DE247" i="16"/>
  <c r="DE279" i="16"/>
  <c r="DG279" i="16" s="1"/>
  <c r="DI279" i="16" s="1"/>
  <c r="DE311" i="16"/>
  <c r="DE343" i="16"/>
  <c r="DF375" i="16"/>
  <c r="DE407" i="16"/>
  <c r="DE439" i="16"/>
  <c r="DG439" i="16" s="1"/>
  <c r="DI439" i="16" s="1"/>
  <c r="DE471" i="16"/>
  <c r="DE543" i="16"/>
  <c r="DG543" i="16" s="1"/>
  <c r="DI543" i="16" s="1"/>
  <c r="DF671" i="16"/>
  <c r="DG671" i="16" s="1"/>
  <c r="DI671" i="16" s="1"/>
  <c r="DF735" i="16"/>
  <c r="DG735" i="16" s="1"/>
  <c r="DI735" i="16" s="1"/>
  <c r="CE420" i="16"/>
  <c r="CE684" i="16"/>
  <c r="CE57" i="16"/>
  <c r="CE129" i="16"/>
  <c r="CE209" i="16"/>
  <c r="CE38" i="16"/>
  <c r="CE102" i="16"/>
  <c r="CE35" i="16"/>
  <c r="CE67" i="16"/>
  <c r="CE91" i="16"/>
  <c r="CE123" i="16"/>
  <c r="CE147" i="16"/>
  <c r="CE171" i="16"/>
  <c r="CE203" i="16"/>
  <c r="CE235" i="16"/>
  <c r="CE267" i="16"/>
  <c r="CE291" i="16"/>
  <c r="CE323" i="16"/>
  <c r="CE355" i="16"/>
  <c r="CE387" i="16"/>
  <c r="CE411" i="16"/>
  <c r="CE443" i="16"/>
  <c r="CE467" i="16"/>
  <c r="CE499" i="16"/>
  <c r="CE531" i="16"/>
  <c r="CE563" i="16"/>
  <c r="CE595" i="16"/>
  <c r="CE619" i="16"/>
  <c r="CE651" i="16"/>
  <c r="CE683" i="16"/>
  <c r="CE715" i="16"/>
  <c r="CE747" i="16"/>
  <c r="CE623" i="16"/>
  <c r="CE687" i="16"/>
  <c r="CE751" i="16"/>
  <c r="CE36" i="16"/>
  <c r="CE80" i="16"/>
  <c r="CE124" i="16"/>
  <c r="CE164" i="16"/>
  <c r="CE212" i="16"/>
  <c r="CE256" i="16"/>
  <c r="CE300" i="16"/>
  <c r="CE344" i="16"/>
  <c r="CE104" i="16"/>
  <c r="CE216" i="16"/>
  <c r="CE352" i="16"/>
  <c r="CE404" i="16"/>
  <c r="CE444" i="16"/>
  <c r="CE500" i="16"/>
  <c r="CE548" i="16"/>
  <c r="CE596" i="16"/>
  <c r="CE648" i="16"/>
  <c r="CE692" i="16"/>
  <c r="CE716" i="16"/>
  <c r="CE732" i="16"/>
  <c r="CE748" i="16"/>
  <c r="CE81" i="16"/>
  <c r="CE189" i="16"/>
  <c r="CE233" i="16"/>
  <c r="CE249" i="16"/>
  <c r="CE265" i="16"/>
  <c r="CE281" i="16"/>
  <c r="CE297" i="16"/>
  <c r="CE313" i="16"/>
  <c r="CE329" i="16"/>
  <c r="CE345" i="16"/>
  <c r="CE361" i="16"/>
  <c r="CE377" i="16"/>
  <c r="CE393" i="16"/>
  <c r="CE409" i="16"/>
  <c r="CE425" i="16"/>
  <c r="CE441" i="16"/>
  <c r="CE457" i="16"/>
  <c r="CE473" i="16"/>
  <c r="CE489" i="16"/>
  <c r="CE505" i="16"/>
  <c r="CE521" i="16"/>
  <c r="CE537" i="16"/>
  <c r="CE553" i="16"/>
  <c r="CE569" i="16"/>
  <c r="CE585" i="16"/>
  <c r="CE601" i="16"/>
  <c r="CE617" i="16"/>
  <c r="CE633" i="16"/>
  <c r="CE649" i="16"/>
  <c r="CE665" i="16"/>
  <c r="CE681" i="16"/>
  <c r="CE697" i="16"/>
  <c r="CE713" i="16"/>
  <c r="CE729" i="16"/>
  <c r="CE745" i="16"/>
  <c r="CE761" i="16"/>
  <c r="CE108" i="16"/>
  <c r="CE220" i="16"/>
  <c r="CE348" i="16"/>
  <c r="CE400" i="16"/>
  <c r="CE448" i="16"/>
  <c r="CE492" i="16"/>
  <c r="CE540" i="16"/>
  <c r="CE588" i="16"/>
  <c r="CE636" i="16"/>
  <c r="CE680" i="16"/>
  <c r="CE13" i="16"/>
  <c r="CE49" i="16"/>
  <c r="CE89" i="16"/>
  <c r="CE125" i="16"/>
  <c r="CE157" i="16"/>
  <c r="CE197" i="16"/>
  <c r="CE18" i="16"/>
  <c r="CE50" i="16"/>
  <c r="CE82" i="16"/>
  <c r="CE114" i="16"/>
  <c r="CE130" i="16"/>
  <c r="CE146" i="16"/>
  <c r="CE162" i="16"/>
  <c r="CE178" i="16"/>
  <c r="CE194" i="16"/>
  <c r="CE210" i="16"/>
  <c r="CE226" i="16"/>
  <c r="CE242" i="16"/>
  <c r="CE258" i="16"/>
  <c r="CE274" i="16"/>
  <c r="CE290" i="16"/>
  <c r="CE306" i="16"/>
  <c r="CE322" i="16"/>
  <c r="CE338" i="16"/>
  <c r="CE354" i="16"/>
  <c r="CE370" i="16"/>
  <c r="CE386" i="16"/>
  <c r="CE402" i="16"/>
  <c r="CE418" i="16"/>
  <c r="CE434" i="16"/>
  <c r="CE450" i="16"/>
  <c r="CE466" i="16"/>
  <c r="CE482" i="16"/>
  <c r="CE498" i="16"/>
  <c r="CE514" i="16"/>
  <c r="CE530" i="16"/>
  <c r="CE546" i="16"/>
  <c r="CE562" i="16"/>
  <c r="CE578" i="16"/>
  <c r="CE594" i="16"/>
  <c r="CE610" i="16"/>
  <c r="CE626" i="16"/>
  <c r="CE642" i="16"/>
  <c r="CE658" i="16"/>
  <c r="CE674" i="16"/>
  <c r="CE690" i="16"/>
  <c r="CE706" i="16"/>
  <c r="CE722" i="16"/>
  <c r="CE738" i="16"/>
  <c r="CE754" i="16"/>
  <c r="CE32" i="16"/>
  <c r="CE84" i="16"/>
  <c r="CE120" i="16"/>
  <c r="CE160" i="16"/>
  <c r="CE208" i="16"/>
  <c r="CE260" i="16"/>
  <c r="CE296" i="16"/>
  <c r="CE336" i="16"/>
  <c r="CE380" i="16"/>
  <c r="CE452" i="16"/>
  <c r="CE496" i="16"/>
  <c r="CE544" i="16"/>
  <c r="CE592" i="16"/>
  <c r="CE660" i="16"/>
  <c r="CE37" i="16"/>
  <c r="CE113" i="16"/>
  <c r="CE185" i="16"/>
  <c r="CE54" i="16"/>
  <c r="CE11" i="16"/>
  <c r="CE43" i="16"/>
  <c r="CE83" i="16"/>
  <c r="CE115" i="16"/>
  <c r="CE155" i="16"/>
  <c r="CE195" i="16"/>
  <c r="CE227" i="16"/>
  <c r="CE259" i="16"/>
  <c r="CE299" i="16"/>
  <c r="CE331" i="16"/>
  <c r="CE363" i="16"/>
  <c r="CE403" i="16"/>
  <c r="CE435" i="16"/>
  <c r="CE475" i="16"/>
  <c r="CE507" i="16"/>
  <c r="CE539" i="16"/>
  <c r="CE571" i="16"/>
  <c r="CE603" i="16"/>
  <c r="CE643" i="16"/>
  <c r="CE675" i="16"/>
  <c r="CE707" i="16"/>
  <c r="CE739" i="16"/>
  <c r="CE567" i="16"/>
  <c r="CE647" i="16"/>
  <c r="CE711" i="16"/>
  <c r="CE759" i="16"/>
  <c r="CE48" i="16"/>
  <c r="CE132" i="16"/>
  <c r="CE224" i="16"/>
  <c r="CE308" i="16"/>
  <c r="CE384" i="16"/>
  <c r="CE484" i="16"/>
  <c r="CE580" i="16"/>
  <c r="CE672" i="16"/>
  <c r="CE65" i="16"/>
  <c r="CE145" i="16"/>
  <c r="CE221" i="16"/>
  <c r="CE62" i="16"/>
  <c r="CE15" i="16"/>
  <c r="CE39" i="16"/>
  <c r="CE71" i="16"/>
  <c r="CE103" i="16"/>
  <c r="CE135" i="16"/>
  <c r="CE167" i="16"/>
  <c r="CE199" i="16"/>
  <c r="CE231" i="16"/>
  <c r="CE263" i="16"/>
  <c r="CE295" i="16"/>
  <c r="CE327" i="16"/>
  <c r="CE359" i="16"/>
  <c r="CE391" i="16"/>
  <c r="CE423" i="16"/>
  <c r="CE455" i="16"/>
  <c r="CE495" i="16"/>
  <c r="CE527" i="16"/>
  <c r="CE559" i="16"/>
  <c r="CE607" i="16"/>
  <c r="CE671" i="16"/>
  <c r="CE743" i="16"/>
  <c r="CE52" i="16"/>
  <c r="CE88" i="16"/>
  <c r="CE128" i="16"/>
  <c r="CE176" i="16"/>
  <c r="CE228" i="16"/>
  <c r="CE264" i="16"/>
  <c r="CE304" i="16"/>
  <c r="CE8" i="16"/>
  <c r="CE136" i="16"/>
  <c r="CE240" i="16"/>
  <c r="CE364" i="16"/>
  <c r="CE416" i="16"/>
  <c r="CE460" i="16"/>
  <c r="CE512" i="16"/>
  <c r="CE560" i="16"/>
  <c r="CE608" i="16"/>
  <c r="CE664" i="16"/>
  <c r="CE704" i="16"/>
  <c r="CE720" i="16"/>
  <c r="CE736" i="16"/>
  <c r="CE752" i="16"/>
  <c r="CE109" i="16"/>
  <c r="CE205" i="16"/>
  <c r="CE237" i="16"/>
  <c r="CE253" i="16"/>
  <c r="CE269" i="16"/>
  <c r="CE285" i="16"/>
  <c r="CE301" i="16"/>
  <c r="CE317" i="16"/>
  <c r="CE333" i="16"/>
  <c r="CE349" i="16"/>
  <c r="CE365" i="16"/>
  <c r="CE381" i="16"/>
  <c r="CE397" i="16"/>
  <c r="CE413" i="16"/>
  <c r="CE429" i="16"/>
  <c r="CE445" i="16"/>
  <c r="CE461" i="16"/>
  <c r="CE477" i="16"/>
  <c r="CE493" i="16"/>
  <c r="CE509" i="16"/>
  <c r="CE525" i="16"/>
  <c r="CE541" i="16"/>
  <c r="CE557" i="16"/>
  <c r="CE573" i="16"/>
  <c r="CE589" i="16"/>
  <c r="CE605" i="16"/>
  <c r="CE621" i="16"/>
  <c r="CE637" i="16"/>
  <c r="CE653" i="16"/>
  <c r="CE669" i="16"/>
  <c r="CE685" i="16"/>
  <c r="CE701" i="16"/>
  <c r="CE717" i="16"/>
  <c r="CE733" i="16"/>
  <c r="CE749" i="16"/>
  <c r="CE12" i="16"/>
  <c r="CE140" i="16"/>
  <c r="CE252" i="16"/>
  <c r="CE360" i="16"/>
  <c r="CE412" i="16"/>
  <c r="CE456" i="16"/>
  <c r="CE504" i="16"/>
  <c r="CE556" i="16"/>
  <c r="CE600" i="16"/>
  <c r="CE644" i="16"/>
  <c r="CE700" i="16"/>
  <c r="CE21" i="16"/>
  <c r="CE61" i="16"/>
  <c r="CE97" i="16"/>
  <c r="CE133" i="16"/>
  <c r="CE169" i="16"/>
  <c r="CE213" i="16"/>
  <c r="CE26" i="16"/>
  <c r="CE58" i="16"/>
  <c r="CE90" i="16"/>
  <c r="CE118" i="16"/>
  <c r="CE134" i="16"/>
  <c r="CE150" i="16"/>
  <c r="CE166" i="16"/>
  <c r="CE182" i="16"/>
  <c r="CE198" i="16"/>
  <c r="CE214" i="16"/>
  <c r="CE230" i="16"/>
  <c r="CE246" i="16"/>
  <c r="CE262" i="16"/>
  <c r="CE278" i="16"/>
  <c r="CE294" i="16"/>
  <c r="CE310" i="16"/>
  <c r="CE326" i="16"/>
  <c r="CE342" i="16"/>
  <c r="CE358" i="16"/>
  <c r="CE374" i="16"/>
  <c r="CE390" i="16"/>
  <c r="CE406" i="16"/>
  <c r="CE422" i="16"/>
  <c r="CE438" i="16"/>
  <c r="CE454" i="16"/>
  <c r="CE470" i="16"/>
  <c r="CE486" i="16"/>
  <c r="CE502" i="16"/>
  <c r="CE518" i="16"/>
  <c r="CE534" i="16"/>
  <c r="CE550" i="16"/>
  <c r="CE566" i="16"/>
  <c r="CE582" i="16"/>
  <c r="CE598" i="16"/>
  <c r="CE614" i="16"/>
  <c r="CE630" i="16"/>
  <c r="CE646" i="16"/>
  <c r="CE670" i="16"/>
  <c r="CE686" i="16"/>
  <c r="CE702" i="16"/>
  <c r="CE718" i="16"/>
  <c r="CE734" i="16"/>
  <c r="CE750" i="16"/>
  <c r="CE28" i="16"/>
  <c r="CE112" i="16"/>
  <c r="CE204" i="16"/>
  <c r="CE288" i="16"/>
  <c r="CE368" i="16"/>
  <c r="CE464" i="16"/>
  <c r="CE552" i="16"/>
  <c r="CE652" i="16"/>
  <c r="CE9" i="16"/>
  <c r="CE85" i="16"/>
  <c r="CE161" i="16"/>
  <c r="CE14" i="16"/>
  <c r="CE78" i="16"/>
  <c r="CE31" i="16"/>
  <c r="CE63" i="16"/>
  <c r="CE95" i="16"/>
  <c r="CE127" i="16"/>
  <c r="CE159" i="16"/>
  <c r="CE191" i="16"/>
  <c r="CE223" i="16"/>
  <c r="CE255" i="16"/>
  <c r="CE287" i="16"/>
  <c r="CE319" i="16"/>
  <c r="CE351" i="16"/>
  <c r="CE383" i="16"/>
  <c r="CE415" i="16"/>
  <c r="CE447" i="16"/>
  <c r="CE479" i="16"/>
  <c r="CE503" i="16"/>
  <c r="CE535" i="16"/>
  <c r="CE583" i="16"/>
  <c r="CE631" i="16"/>
  <c r="CE695" i="16"/>
  <c r="DE506" i="16"/>
  <c r="DG587" i="16"/>
  <c r="DI587" i="16" s="1"/>
  <c r="DE498" i="16"/>
  <c r="DE530" i="16"/>
  <c r="DE562" i="16"/>
  <c r="DG562" i="16" s="1"/>
  <c r="DI562" i="16" s="1"/>
  <c r="DE594" i="16"/>
  <c r="DF626" i="16"/>
  <c r="DE658" i="16"/>
  <c r="DF690" i="16"/>
  <c r="DG690" i="16" s="1"/>
  <c r="DI690" i="16" s="1"/>
  <c r="DE722" i="16"/>
  <c r="DF754" i="16"/>
  <c r="DF84" i="16"/>
  <c r="DE160" i="16"/>
  <c r="DF260" i="16"/>
  <c r="DG260" i="16" s="1"/>
  <c r="DI260" i="16" s="1"/>
  <c r="DF356" i="16"/>
  <c r="DG356" i="16" s="1"/>
  <c r="DI356" i="16" s="1"/>
  <c r="DF452" i="16"/>
  <c r="DE544" i="16"/>
  <c r="DE153" i="16"/>
  <c r="DE86" i="16"/>
  <c r="DE27" i="16"/>
  <c r="DF59" i="16"/>
  <c r="DF195" i="16"/>
  <c r="DE227" i="16"/>
  <c r="DG227" i="16" s="1"/>
  <c r="DI227" i="16" s="1"/>
  <c r="DF259" i="16"/>
  <c r="DG259" i="16" s="1"/>
  <c r="DI259" i="16" s="1"/>
  <c r="DF419" i="16"/>
  <c r="DF451" i="16"/>
  <c r="DG451" i="16" s="1"/>
  <c r="DI451" i="16" s="1"/>
  <c r="DG739" i="16"/>
  <c r="DI739" i="16" s="1"/>
  <c r="DG517" i="16"/>
  <c r="DI517" i="16" s="1"/>
  <c r="DG549" i="16"/>
  <c r="DI549" i="16" s="1"/>
  <c r="DG581" i="16"/>
  <c r="DI581" i="16" s="1"/>
  <c r="DG645" i="16"/>
  <c r="DI645" i="16" s="1"/>
  <c r="DG701" i="16"/>
  <c r="DI701" i="16" s="1"/>
  <c r="DG76" i="16"/>
  <c r="DI76" i="16" s="1"/>
  <c r="DG440" i="16"/>
  <c r="DI440" i="16" s="1"/>
  <c r="DG624" i="16"/>
  <c r="DI624" i="16" s="1"/>
  <c r="DG478" i="16"/>
  <c r="DI478" i="16" s="1"/>
  <c r="DG510" i="16"/>
  <c r="DI510" i="16" s="1"/>
  <c r="DG542" i="16"/>
  <c r="DI542" i="16" s="1"/>
  <c r="DG566" i="16"/>
  <c r="DI566" i="16" s="1"/>
  <c r="DG606" i="16"/>
  <c r="DI606" i="16" s="1"/>
  <c r="DG638" i="16"/>
  <c r="DI638" i="16" s="1"/>
  <c r="DG670" i="16"/>
  <c r="DI670" i="16" s="1"/>
  <c r="DG694" i="16"/>
  <c r="DI694" i="16" s="1"/>
  <c r="DG758" i="16"/>
  <c r="DI758" i="16" s="1"/>
  <c r="DF92" i="16"/>
  <c r="DG9" i="16"/>
  <c r="DI9" i="16" s="1"/>
  <c r="DG85" i="16"/>
  <c r="DI85" i="16" s="1"/>
  <c r="DG161" i="16"/>
  <c r="DI161" i="16" s="1"/>
  <c r="DG14" i="16"/>
  <c r="DI14" i="16" s="1"/>
  <c r="DG63" i="16"/>
  <c r="DI63" i="16" s="1"/>
  <c r="DG191" i="16"/>
  <c r="DI191" i="16" s="1"/>
  <c r="DG223" i="16"/>
  <c r="DI223" i="16" s="1"/>
  <c r="DG383" i="16"/>
  <c r="DI383" i="16" s="1"/>
  <c r="DF567" i="16"/>
  <c r="DG567" i="16" s="1"/>
  <c r="DI567" i="16" s="1"/>
  <c r="DF679" i="16"/>
  <c r="DF484" i="16"/>
  <c r="DE580" i="16"/>
  <c r="DG580" i="16" s="1"/>
  <c r="DI580" i="16" s="1"/>
  <c r="DE65" i="16"/>
  <c r="DE145" i="16"/>
  <c r="DE221" i="16"/>
  <c r="DF62" i="16"/>
  <c r="DF15" i="16"/>
  <c r="DE71" i="16"/>
  <c r="DF103" i="16"/>
  <c r="DF135" i="16"/>
  <c r="DF167" i="16"/>
  <c r="DF199" i="16"/>
  <c r="DF231" i="16"/>
  <c r="DG231" i="16" s="1"/>
  <c r="DI231" i="16" s="1"/>
  <c r="DE263" i="16"/>
  <c r="DE295" i="16"/>
  <c r="DE327" i="16"/>
  <c r="DG327" i="16" s="1"/>
  <c r="DI327" i="16" s="1"/>
  <c r="DF359" i="16"/>
  <c r="DG359" i="16" s="1"/>
  <c r="DI359" i="16" s="1"/>
  <c r="DF391" i="16"/>
  <c r="DE423" i="16"/>
  <c r="DG423" i="16" s="1"/>
  <c r="DI423" i="16" s="1"/>
  <c r="DE455" i="16"/>
  <c r="DG455" i="16" s="1"/>
  <c r="DI455" i="16" s="1"/>
  <c r="DE559" i="16"/>
  <c r="DE591" i="16"/>
  <c r="DG591" i="16" s="1"/>
  <c r="DI591" i="16" s="1"/>
  <c r="DF615" i="16"/>
  <c r="DF711" i="16"/>
  <c r="CE640" i="16"/>
  <c r="CE17" i="16"/>
  <c r="CE93" i="16"/>
  <c r="CE173" i="16"/>
  <c r="CE7" i="16"/>
  <c r="CE70" i="16"/>
  <c r="CE19" i="16"/>
  <c r="CE51" i="16"/>
  <c r="CE75" i="16"/>
  <c r="CE107" i="16"/>
  <c r="CE139" i="16"/>
  <c r="CE163" i="16"/>
  <c r="CE187" i="16"/>
  <c r="CE219" i="16"/>
  <c r="CE251" i="16"/>
  <c r="CE275" i="16"/>
  <c r="CE307" i="16"/>
  <c r="CE339" i="16"/>
  <c r="CE371" i="16"/>
  <c r="CE395" i="16"/>
  <c r="CE427" i="16"/>
  <c r="CE459" i="16"/>
  <c r="CE483" i="16"/>
  <c r="CE515" i="16"/>
  <c r="CE547" i="16"/>
  <c r="CE579" i="16"/>
  <c r="CE611" i="16"/>
  <c r="CE635" i="16"/>
  <c r="CE667" i="16"/>
  <c r="CE699" i="16"/>
  <c r="CE731" i="16"/>
  <c r="CE575" i="16"/>
  <c r="CE655" i="16"/>
  <c r="CE719" i="16"/>
  <c r="CE16" i="16"/>
  <c r="CE60" i="16"/>
  <c r="CE100" i="16"/>
  <c r="CE144" i="16"/>
  <c r="CE184" i="16"/>
  <c r="CE232" i="16"/>
  <c r="CE272" i="16"/>
  <c r="CE324" i="16"/>
  <c r="CE40" i="16"/>
  <c r="CE168" i="16"/>
  <c r="CE276" i="16"/>
  <c r="CE376" i="16"/>
  <c r="CE424" i="16"/>
  <c r="CE472" i="16"/>
  <c r="CE524" i="16"/>
  <c r="CE572" i="16"/>
  <c r="CE620" i="16"/>
  <c r="CE676" i="16"/>
  <c r="CE708" i="16"/>
  <c r="CE724" i="16"/>
  <c r="CE740" i="16"/>
  <c r="CE25" i="16"/>
  <c r="CE137" i="16"/>
  <c r="CE217" i="16"/>
  <c r="CE241" i="16"/>
  <c r="CE257" i="16"/>
  <c r="CE273" i="16"/>
  <c r="CE289" i="16"/>
  <c r="CE305" i="16"/>
  <c r="CE321" i="16"/>
  <c r="CE337" i="16"/>
  <c r="CE353" i="16"/>
  <c r="CE369" i="16"/>
  <c r="CE385" i="16"/>
  <c r="CE401" i="16"/>
  <c r="CE417" i="16"/>
  <c r="CE433" i="16"/>
  <c r="CE449" i="16"/>
  <c r="CE465" i="16"/>
  <c r="CE481" i="16"/>
  <c r="CE497" i="16"/>
  <c r="CE513" i="16"/>
  <c r="CE529" i="16"/>
  <c r="CE545" i="16"/>
  <c r="CE561" i="16"/>
  <c r="CE577" i="16"/>
  <c r="CE593" i="16"/>
  <c r="CE609" i="16"/>
  <c r="CE625" i="16"/>
  <c r="CE641" i="16"/>
  <c r="CE657" i="16"/>
  <c r="CE673" i="16"/>
  <c r="CE689" i="16"/>
  <c r="CE705" i="16"/>
  <c r="CE721" i="16"/>
  <c r="CE737" i="16"/>
  <c r="CE753" i="16"/>
  <c r="CE44" i="16"/>
  <c r="CE172" i="16"/>
  <c r="CE284" i="16"/>
  <c r="CE372" i="16"/>
  <c r="CE428" i="16"/>
  <c r="CE468" i="16"/>
  <c r="CE516" i="16"/>
  <c r="CE568" i="16"/>
  <c r="CE612" i="16"/>
  <c r="CE656" i="16"/>
  <c r="CE756" i="16"/>
  <c r="CE33" i="16"/>
  <c r="CE69" i="16"/>
  <c r="CE105" i="16"/>
  <c r="CE141" i="16"/>
  <c r="CE181" i="16"/>
  <c r="CE225" i="16"/>
  <c r="CE34" i="16"/>
  <c r="CE66" i="16"/>
  <c r="CE98" i="16"/>
  <c r="CE122" i="16"/>
  <c r="CE138" i="16"/>
  <c r="CE154" i="16"/>
  <c r="CE170" i="16"/>
  <c r="CE186" i="16"/>
  <c r="CE202" i="16"/>
  <c r="CE218" i="16"/>
  <c r="CE234" i="16"/>
  <c r="CE250" i="16"/>
  <c r="CE266" i="16"/>
  <c r="CE282" i="16"/>
  <c r="CE298" i="16"/>
  <c r="CE314" i="16"/>
  <c r="CE330" i="16"/>
  <c r="CE346" i="16"/>
  <c r="CE362" i="16"/>
  <c r="CE378" i="16"/>
  <c r="CE394" i="16"/>
  <c r="CE410" i="16"/>
  <c r="CE426" i="16"/>
  <c r="CE442" i="16"/>
  <c r="CE458" i="16"/>
  <c r="CE474" i="16"/>
  <c r="CE490" i="16"/>
  <c r="CE506" i="16"/>
  <c r="CE522" i="16"/>
  <c r="CE538" i="16"/>
  <c r="CE554" i="16"/>
  <c r="CE570" i="16"/>
  <c r="CE586" i="16"/>
  <c r="CE602" i="16"/>
  <c r="CE618" i="16"/>
  <c r="CE634" i="16"/>
  <c r="CE650" i="16"/>
  <c r="CE666" i="16"/>
  <c r="CE682" i="16"/>
  <c r="CE698" i="16"/>
  <c r="CE714" i="16"/>
  <c r="CE730" i="16"/>
  <c r="CE746" i="16"/>
  <c r="CE20" i="16"/>
  <c r="CE56" i="16"/>
  <c r="CE96" i="16"/>
  <c r="CE148" i="16"/>
  <c r="CE188" i="16"/>
  <c r="CE236" i="16"/>
  <c r="CE280" i="16"/>
  <c r="CE320" i="16"/>
  <c r="CE356" i="16"/>
  <c r="CE396" i="16"/>
  <c r="CE476" i="16"/>
  <c r="CE520" i="16"/>
  <c r="CE564" i="16"/>
  <c r="CE616" i="16"/>
  <c r="CE760" i="16"/>
  <c r="CE73" i="16"/>
  <c r="CE153" i="16"/>
  <c r="CE22" i="16"/>
  <c r="CE86" i="16"/>
  <c r="CE27" i="16"/>
  <c r="CE59" i="16"/>
  <c r="CE99" i="16"/>
  <c r="CE131" i="16"/>
  <c r="CE179" i="16"/>
  <c r="CE211" i="16"/>
  <c r="CE243" i="16"/>
  <c r="CE283" i="16"/>
  <c r="CE315" i="16"/>
  <c r="CE347" i="16"/>
  <c r="CE379" i="16"/>
  <c r="CE419" i="16"/>
  <c r="CE451" i="16"/>
  <c r="CE491" i="16"/>
  <c r="CE523" i="16"/>
  <c r="CE555" i="16"/>
  <c r="CE587" i="16"/>
  <c r="CE627" i="16"/>
  <c r="CE659" i="16"/>
  <c r="CE691" i="16"/>
  <c r="CE723" i="16"/>
  <c r="CE755" i="16"/>
  <c r="CE615" i="16"/>
  <c r="CE679" i="16"/>
  <c r="CE735" i="16"/>
  <c r="CE662" i="16"/>
  <c r="CE92" i="16"/>
  <c r="CE180" i="16"/>
  <c r="CE268" i="16"/>
  <c r="CE340" i="16"/>
  <c r="CE436" i="16"/>
  <c r="CE532" i="16"/>
  <c r="CE628" i="16"/>
  <c r="CE29" i="16"/>
  <c r="CE101" i="16"/>
  <c r="CE177" i="16"/>
  <c r="CE30" i="16"/>
  <c r="CE94" i="16"/>
  <c r="CE23" i="16"/>
  <c r="CE55" i="16"/>
  <c r="CE87" i="16"/>
  <c r="CE119" i="16"/>
  <c r="CE151" i="16"/>
  <c r="CE183" i="16"/>
  <c r="CE215" i="16"/>
  <c r="CE247" i="16"/>
  <c r="CE279" i="16"/>
  <c r="CE311" i="16"/>
  <c r="CE343" i="16"/>
  <c r="CE375" i="16"/>
  <c r="CE407" i="16"/>
  <c r="CE439" i="16"/>
  <c r="CE471" i="16"/>
  <c r="CE511" i="16"/>
  <c r="CE543" i="16"/>
  <c r="CE591" i="16"/>
  <c r="CE639" i="16"/>
  <c r="CE703" i="16"/>
  <c r="CE24" i="16"/>
  <c r="CE64" i="16"/>
  <c r="CE116" i="16"/>
  <c r="CE152" i="16"/>
  <c r="CE200" i="16"/>
  <c r="CE248" i="16"/>
  <c r="CE292" i="16"/>
  <c r="CE332" i="16"/>
  <c r="CE72" i="16"/>
  <c r="CE192" i="16"/>
  <c r="CE312" i="16"/>
  <c r="CE392" i="16"/>
  <c r="CE432" i="16"/>
  <c r="CE488" i="16"/>
  <c r="CE536" i="16"/>
  <c r="CE584" i="16"/>
  <c r="CE632" i="16"/>
  <c r="CE688" i="16"/>
  <c r="CE712" i="16"/>
  <c r="CE728" i="16"/>
  <c r="CE744" i="16"/>
  <c r="CE53" i="16"/>
  <c r="CE165" i="16"/>
  <c r="CE229" i="16"/>
  <c r="CE245" i="16"/>
  <c r="CE261" i="16"/>
  <c r="CE277" i="16"/>
  <c r="CE293" i="16"/>
  <c r="CE309" i="16"/>
  <c r="CE325" i="16"/>
  <c r="CE341" i="16"/>
  <c r="CE357" i="16"/>
  <c r="CE373" i="16"/>
  <c r="CE389" i="16"/>
  <c r="CE405" i="16"/>
  <c r="CE421" i="16"/>
  <c r="CE437" i="16"/>
  <c r="CE453" i="16"/>
  <c r="CE469" i="16"/>
  <c r="CE485" i="16"/>
  <c r="CE501" i="16"/>
  <c r="CE517" i="16"/>
  <c r="CE533" i="16"/>
  <c r="CE549" i="16"/>
  <c r="CE565" i="16"/>
  <c r="CE581" i="16"/>
  <c r="CE597" i="16"/>
  <c r="CE613" i="16"/>
  <c r="CE629" i="16"/>
  <c r="CE645" i="16"/>
  <c r="CE661" i="16"/>
  <c r="CE677" i="16"/>
  <c r="CE693" i="16"/>
  <c r="CE709" i="16"/>
  <c r="CE725" i="16"/>
  <c r="CE741" i="16"/>
  <c r="CE757" i="16"/>
  <c r="CE76" i="16"/>
  <c r="CE196" i="16"/>
  <c r="CE316" i="16"/>
  <c r="CE388" i="16"/>
  <c r="CE440" i="16"/>
  <c r="CE480" i="16"/>
  <c r="CE528" i="16"/>
  <c r="CE576" i="16"/>
  <c r="CE624" i="16"/>
  <c r="CE668" i="16"/>
  <c r="CE6" i="16"/>
  <c r="CE41" i="16"/>
  <c r="CE77" i="16"/>
  <c r="CE117" i="16"/>
  <c r="CE149" i="16"/>
  <c r="CE193" i="16"/>
  <c r="CE10" i="16"/>
  <c r="CE42" i="16"/>
  <c r="CE74" i="16"/>
  <c r="CE106" i="16"/>
  <c r="CE126" i="16"/>
  <c r="CE142" i="16"/>
  <c r="CE158" i="16"/>
  <c r="CE174" i="16"/>
  <c r="CE190" i="16"/>
  <c r="CE206" i="16"/>
  <c r="CE222" i="16"/>
  <c r="CE238" i="16"/>
  <c r="CE254" i="16"/>
  <c r="CE270" i="16"/>
  <c r="CE286" i="16"/>
  <c r="CE302" i="16"/>
  <c r="CE318" i="16"/>
  <c r="CE334" i="16"/>
  <c r="CE350" i="16"/>
  <c r="CE366" i="16"/>
  <c r="CE382" i="16"/>
  <c r="CE398" i="16"/>
  <c r="CE414" i="16"/>
  <c r="CE430" i="16"/>
  <c r="CE446" i="16"/>
  <c r="CE462" i="16"/>
  <c r="CE478" i="16"/>
  <c r="CE494" i="16"/>
  <c r="CE510" i="16"/>
  <c r="CE526" i="16"/>
  <c r="CE542" i="16"/>
  <c r="CE558" i="16"/>
  <c r="CE574" i="16"/>
  <c r="CE590" i="16"/>
  <c r="CE606" i="16"/>
  <c r="CE622" i="16"/>
  <c r="CE638" i="16"/>
  <c r="CE654" i="16"/>
  <c r="CE678" i="16"/>
  <c r="CE694" i="16"/>
  <c r="CE710" i="16"/>
  <c r="CE726" i="16"/>
  <c r="CE742" i="16"/>
  <c r="CE758" i="16"/>
  <c r="CE68" i="16"/>
  <c r="CE156" i="16"/>
  <c r="CE244" i="16"/>
  <c r="CE328" i="16"/>
  <c r="CE408" i="16"/>
  <c r="CE508" i="16"/>
  <c r="CE604" i="16"/>
  <c r="CE696" i="16"/>
  <c r="CE45" i="16"/>
  <c r="CE121" i="16"/>
  <c r="CE201" i="16"/>
  <c r="CE46" i="16"/>
  <c r="CE110" i="16"/>
  <c r="CE47" i="16"/>
  <c r="CE79" i="16"/>
  <c r="CE111" i="16"/>
  <c r="CE143" i="16"/>
  <c r="CE175" i="16"/>
  <c r="CE207" i="16"/>
  <c r="CE239" i="16"/>
  <c r="CE271" i="16"/>
  <c r="CE303" i="16"/>
  <c r="CE335" i="16"/>
  <c r="CE367" i="16"/>
  <c r="CE399" i="16"/>
  <c r="CE431" i="16"/>
  <c r="CE463" i="16"/>
  <c r="CE487" i="16"/>
  <c r="CE519" i="16"/>
  <c r="CE551" i="16"/>
  <c r="CE599" i="16"/>
  <c r="CE663" i="16"/>
  <c r="CE727" i="16"/>
  <c r="DG150" i="16"/>
  <c r="DI150" i="16" s="1"/>
  <c r="DG246" i="16"/>
  <c r="DI246" i="16" s="1"/>
  <c r="DG278" i="16"/>
  <c r="DI278" i="16" s="1"/>
  <c r="DG310" i="16"/>
  <c r="DI310" i="16" s="1"/>
  <c r="DG342" i="16"/>
  <c r="DI342" i="16" s="1"/>
  <c r="DG414" i="16"/>
  <c r="DI414" i="16" s="1"/>
  <c r="DG446" i="16"/>
  <c r="DI446" i="16" s="1"/>
  <c r="DG574" i="16"/>
  <c r="DI574" i="16" s="1"/>
  <c r="DG630" i="16"/>
  <c r="DI630" i="16" s="1"/>
  <c r="DG702" i="16"/>
  <c r="DI702" i="16" s="1"/>
  <c r="DG734" i="16"/>
  <c r="DI734" i="16" s="1"/>
  <c r="DG204" i="16"/>
  <c r="DI204" i="16" s="1"/>
  <c r="DG288" i="16"/>
  <c r="DI288" i="16" s="1"/>
  <c r="DG117" i="16"/>
  <c r="DI117" i="16" s="1"/>
  <c r="DG430" i="16"/>
  <c r="DI430" i="16" s="1"/>
  <c r="DG31" i="16"/>
  <c r="DI31" i="16" s="1"/>
  <c r="DG68" i="16"/>
  <c r="DI68" i="16" s="1"/>
  <c r="DG156" i="16"/>
  <c r="DI156" i="16" s="1"/>
  <c r="DG149" i="16"/>
  <c r="DI149" i="16" s="1"/>
  <c r="DG10" i="16"/>
  <c r="DI10" i="16" s="1"/>
  <c r="DG74" i="16"/>
  <c r="DI74" i="16" s="1"/>
  <c r="DG126" i="16"/>
  <c r="DI126" i="16" s="1"/>
  <c r="DG238" i="16"/>
  <c r="DI238" i="16" s="1"/>
  <c r="DG462" i="16"/>
  <c r="DI462" i="16" s="1"/>
  <c r="DG494" i="16"/>
  <c r="DI494" i="16" s="1"/>
  <c r="DG526" i="16"/>
  <c r="DI526" i="16" s="1"/>
  <c r="DG550" i="16"/>
  <c r="DI550" i="16" s="1"/>
  <c r="DG622" i="16"/>
  <c r="DI622" i="16" s="1"/>
  <c r="DG347" i="16"/>
  <c r="DI347" i="16" s="1"/>
  <c r="DG571" i="16"/>
  <c r="DI571" i="16" s="1"/>
  <c r="DG663" i="16"/>
  <c r="DI663" i="16" s="1"/>
  <c r="DG533" i="16"/>
  <c r="DI533" i="16" s="1"/>
  <c r="DG597" i="16"/>
  <c r="DI597" i="16" s="1"/>
  <c r="DG629" i="16"/>
  <c r="DI629" i="16" s="1"/>
  <c r="DG661" i="16"/>
  <c r="DI661" i="16" s="1"/>
  <c r="DG693" i="16"/>
  <c r="DI693" i="16" s="1"/>
  <c r="DG725" i="16"/>
  <c r="DI725" i="16" s="1"/>
  <c r="DG757" i="16"/>
  <c r="DI757" i="16" s="1"/>
  <c r="DG576" i="16"/>
  <c r="DI576" i="16" s="1"/>
  <c r="DG668" i="16"/>
  <c r="DI668" i="16" s="1"/>
  <c r="DG21" i="16"/>
  <c r="DI21" i="16" s="1"/>
  <c r="DG487" i="16"/>
  <c r="DI487" i="16" s="1"/>
  <c r="DG519" i="16"/>
  <c r="DI519" i="16" s="1"/>
  <c r="DG491" i="16"/>
  <c r="DI491" i="16" s="1"/>
  <c r="DG523" i="16"/>
  <c r="DI523" i="16" s="1"/>
  <c r="DG695" i="16"/>
  <c r="DI695" i="16" s="1"/>
  <c r="DG613" i="16"/>
  <c r="DI613" i="16" s="1"/>
  <c r="DG669" i="16"/>
  <c r="DI669" i="16" s="1"/>
  <c r="DG741" i="16"/>
  <c r="DI741" i="16" s="1"/>
  <c r="DG316" i="16"/>
  <c r="DI316" i="16" s="1"/>
  <c r="DG528" i="16"/>
  <c r="DI528" i="16" s="1"/>
  <c r="CX6" i="16"/>
  <c r="DA6" i="16" s="1"/>
  <c r="DG61" i="16"/>
  <c r="DI61" i="16" s="1"/>
  <c r="DG158" i="16"/>
  <c r="DI158" i="16" s="1"/>
  <c r="DG190" i="16"/>
  <c r="DI190" i="16" s="1"/>
  <c r="DG222" i="16"/>
  <c r="DI222" i="16" s="1"/>
  <c r="DG254" i="16"/>
  <c r="DI254" i="16" s="1"/>
  <c r="DG286" i="16"/>
  <c r="DI286" i="16" s="1"/>
  <c r="DG318" i="16"/>
  <c r="DI318" i="16" s="1"/>
  <c r="DG350" i="16"/>
  <c r="DI350" i="16" s="1"/>
  <c r="DG382" i="16"/>
  <c r="DI382" i="16" s="1"/>
  <c r="DG406" i="16"/>
  <c r="DI406" i="16" s="1"/>
  <c r="DG438" i="16"/>
  <c r="DI438" i="16" s="1"/>
  <c r="DG726" i="16"/>
  <c r="DI726" i="16" s="1"/>
  <c r="DG464" i="16"/>
  <c r="DI464" i="16" s="1"/>
  <c r="DG552" i="16"/>
  <c r="DI552" i="16" s="1"/>
  <c r="DG652" i="16"/>
  <c r="DI652" i="16" s="1"/>
  <c r="DG78" i="16"/>
  <c r="DI78" i="16" s="1"/>
  <c r="DG95" i="16"/>
  <c r="DI95" i="16" s="1"/>
  <c r="DG127" i="16"/>
  <c r="DI127" i="16" s="1"/>
  <c r="DG159" i="16"/>
  <c r="DI159" i="16" s="1"/>
  <c r="DG255" i="16"/>
  <c r="DI255" i="16" s="1"/>
  <c r="DG287" i="16"/>
  <c r="DI287" i="16" s="1"/>
  <c r="DG319" i="16"/>
  <c r="DI319" i="16" s="1"/>
  <c r="DG351" i="16"/>
  <c r="DI351" i="16" s="1"/>
  <c r="DG415" i="16"/>
  <c r="DI415" i="16" s="1"/>
  <c r="DG447" i="16"/>
  <c r="DI447" i="16" s="1"/>
  <c r="DG479" i="16"/>
  <c r="DI479" i="16" s="1"/>
  <c r="DG535" i="16"/>
  <c r="DI535" i="16" s="1"/>
  <c r="DG557" i="16"/>
  <c r="DI557" i="16" s="1"/>
  <c r="DG41" i="16"/>
  <c r="DI41" i="16" s="1"/>
  <c r="DG398" i="16"/>
  <c r="DI398" i="16" s="1"/>
  <c r="DG558" i="16"/>
  <c r="DI558" i="16" s="1"/>
  <c r="DG590" i="16"/>
  <c r="DI590" i="16" s="1"/>
  <c r="DG244" i="16"/>
  <c r="DI244" i="16" s="1"/>
  <c r="DG328" i="16"/>
  <c r="DI328" i="16" s="1"/>
  <c r="DG408" i="16"/>
  <c r="DI408" i="16" s="1"/>
  <c r="DG696" i="16"/>
  <c r="DI696" i="16" s="1"/>
  <c r="DG47" i="16"/>
  <c r="DI47" i="16" s="1"/>
  <c r="DG599" i="16"/>
  <c r="DI599" i="16" s="1"/>
  <c r="DG727" i="16"/>
  <c r="DI727" i="16" s="1"/>
  <c r="DG755" i="16"/>
  <c r="DI755" i="16" s="1"/>
  <c r="DG429" i="16"/>
  <c r="DI429" i="16" s="1"/>
  <c r="DG565" i="16"/>
  <c r="DI565" i="16" s="1"/>
  <c r="DG196" i="16"/>
  <c r="DI196" i="16" s="1"/>
  <c r="DG388" i="16"/>
  <c r="DI388" i="16" s="1"/>
  <c r="DG480" i="16"/>
  <c r="DI480" i="16" s="1"/>
  <c r="DG97" i="16"/>
  <c r="DI97" i="16" s="1"/>
  <c r="DG193" i="16"/>
  <c r="DI193" i="16" s="1"/>
  <c r="DG42" i="16"/>
  <c r="DI42" i="16" s="1"/>
  <c r="DG106" i="16"/>
  <c r="DI106" i="16" s="1"/>
  <c r="DG142" i="16"/>
  <c r="DI142" i="16" s="1"/>
  <c r="DG174" i="16"/>
  <c r="DI174" i="16" s="1"/>
  <c r="DG206" i="16"/>
  <c r="DI206" i="16" s="1"/>
  <c r="DG270" i="16"/>
  <c r="DI270" i="16" s="1"/>
  <c r="DG302" i="16"/>
  <c r="DI302" i="16" s="1"/>
  <c r="DG334" i="16"/>
  <c r="DI334" i="16" s="1"/>
  <c r="DG366" i="16"/>
  <c r="DI366" i="16" s="1"/>
  <c r="DG390" i="16"/>
  <c r="DI390" i="16" s="1"/>
  <c r="DG422" i="16"/>
  <c r="DI422" i="16" s="1"/>
  <c r="DG582" i="16"/>
  <c r="DI582" i="16" s="1"/>
  <c r="DG654" i="16"/>
  <c r="DI654" i="16" s="1"/>
  <c r="DG678" i="16"/>
  <c r="DI678" i="16" s="1"/>
  <c r="DG710" i="16"/>
  <c r="DI710" i="16" s="1"/>
  <c r="DG742" i="16"/>
  <c r="DI742" i="16" s="1"/>
  <c r="DG132" i="16"/>
  <c r="DI132" i="16" s="1"/>
  <c r="DG224" i="16"/>
  <c r="DI224" i="16" s="1"/>
  <c r="DG508" i="16"/>
  <c r="DI508" i="16" s="1"/>
  <c r="DG45" i="16"/>
  <c r="DI45" i="16" s="1"/>
  <c r="DG121" i="16"/>
  <c r="DI121" i="16" s="1"/>
  <c r="DG201" i="16"/>
  <c r="DI201" i="16" s="1"/>
  <c r="DG46" i="16"/>
  <c r="DI46" i="16" s="1"/>
  <c r="DG110" i="16"/>
  <c r="DI110" i="16" s="1"/>
  <c r="DG143" i="16"/>
  <c r="DI143" i="16" s="1"/>
  <c r="DG175" i="16"/>
  <c r="DI175" i="16" s="1"/>
  <c r="DG399" i="16"/>
  <c r="DI399" i="16" s="1"/>
  <c r="DG431" i="16"/>
  <c r="DI431" i="16" s="1"/>
  <c r="DG463" i="16"/>
  <c r="DI463" i="16" s="1"/>
  <c r="DG551" i="16"/>
  <c r="DI551" i="16" s="1"/>
  <c r="DG583" i="16"/>
  <c r="DI583" i="16" s="1"/>
  <c r="DG64" i="16"/>
  <c r="DI64" i="16" s="1"/>
  <c r="DG116" i="16"/>
  <c r="DI116" i="16" s="1"/>
  <c r="DG152" i="16"/>
  <c r="DI152" i="16" s="1"/>
  <c r="DG488" i="16"/>
  <c r="DI488" i="16" s="1"/>
  <c r="DG536" i="16"/>
  <c r="DI536" i="16" s="1"/>
  <c r="DG712" i="16"/>
  <c r="DI712" i="16" s="1"/>
  <c r="DG728" i="16"/>
  <c r="DI728" i="16" s="1"/>
  <c r="DG53" i="16"/>
  <c r="DI53" i="16" s="1"/>
  <c r="DG277" i="16"/>
  <c r="DI277" i="16" s="1"/>
  <c r="DG341" i="16"/>
  <c r="DI341" i="16" s="1"/>
  <c r="DG389" i="16"/>
  <c r="DI389" i="16" s="1"/>
  <c r="DG477" i="16"/>
  <c r="DI477" i="16" s="1"/>
  <c r="DG573" i="16"/>
  <c r="DI573" i="16" s="1"/>
  <c r="DG605" i="16"/>
  <c r="DI605" i="16" s="1"/>
  <c r="DG677" i="16"/>
  <c r="DI677" i="16" s="1"/>
  <c r="DG733" i="16"/>
  <c r="DI733" i="16" s="1"/>
  <c r="DG12" i="16"/>
  <c r="DI12" i="16" s="1"/>
  <c r="DG252" i="16"/>
  <c r="DI252" i="16" s="1"/>
  <c r="DG412" i="16"/>
  <c r="DI412" i="16" s="1"/>
  <c r="DG600" i="16"/>
  <c r="DI600" i="16" s="1"/>
  <c r="DG700" i="16"/>
  <c r="DI700" i="16" s="1"/>
  <c r="DG77" i="16"/>
  <c r="DI77" i="16" s="1"/>
  <c r="DG213" i="16"/>
  <c r="DI213" i="16" s="1"/>
  <c r="DG58" i="16"/>
  <c r="DI58" i="16" s="1"/>
  <c r="DG118" i="16"/>
  <c r="DI118" i="16" s="1"/>
  <c r="DG182" i="16"/>
  <c r="DI182" i="16" s="1"/>
  <c r="DG214" i="16"/>
  <c r="DI214" i="16" s="1"/>
  <c r="DG374" i="16"/>
  <c r="DI374" i="16" s="1"/>
  <c r="DG470" i="16"/>
  <c r="DI470" i="16" s="1"/>
  <c r="DG502" i="16"/>
  <c r="DI502" i="16" s="1"/>
  <c r="DG534" i="16"/>
  <c r="DI534" i="16" s="1"/>
  <c r="DG598" i="16"/>
  <c r="DI598" i="16" s="1"/>
  <c r="DG28" i="16"/>
  <c r="DI28" i="16" s="1"/>
  <c r="DG112" i="16"/>
  <c r="DI112" i="16" s="1"/>
  <c r="DG368" i="16"/>
  <c r="DI368" i="16" s="1"/>
  <c r="AI825" i="16"/>
  <c r="AI828" i="16"/>
  <c r="AT819" i="16"/>
  <c r="CD824" i="16" s="1"/>
  <c r="AT824" i="16"/>
  <c r="BU60" i="16"/>
  <c r="BV60" i="16"/>
  <c r="BQ60" i="16"/>
  <c r="BS60" i="16" s="1"/>
  <c r="BV256" i="16"/>
  <c r="BU256" i="16"/>
  <c r="BQ256" i="16"/>
  <c r="BS256" i="16" s="1"/>
  <c r="BV596" i="16"/>
  <c r="BU596" i="16"/>
  <c r="BQ596" i="16"/>
  <c r="BS596" i="16" s="1"/>
  <c r="BU249" i="16"/>
  <c r="BV249" i="16"/>
  <c r="BQ249" i="16"/>
  <c r="BS249" i="16" s="1"/>
  <c r="BV265" i="16"/>
  <c r="BU265" i="16"/>
  <c r="BQ265" i="16"/>
  <c r="BS265" i="16" s="1"/>
  <c r="BV281" i="16"/>
  <c r="BU281" i="16"/>
  <c r="BQ281" i="16"/>
  <c r="BS281" i="16" s="1"/>
  <c r="BV297" i="16"/>
  <c r="BU297" i="16"/>
  <c r="BQ297" i="16"/>
  <c r="BS297" i="16" s="1"/>
  <c r="BV313" i="16"/>
  <c r="BU313" i="16"/>
  <c r="BQ313" i="16"/>
  <c r="BS313" i="16" s="1"/>
  <c r="BV329" i="16"/>
  <c r="BU329" i="16"/>
  <c r="BQ329" i="16"/>
  <c r="BS329" i="16" s="1"/>
  <c r="BV345" i="16"/>
  <c r="BU345" i="16"/>
  <c r="BQ345" i="16"/>
  <c r="BS345" i="16" s="1"/>
  <c r="BV361" i="16"/>
  <c r="BU361" i="16"/>
  <c r="BQ361" i="16"/>
  <c r="BS361" i="16" s="1"/>
  <c r="BU377" i="16"/>
  <c r="BV377" i="16"/>
  <c r="BQ377" i="16"/>
  <c r="BS377" i="16" s="1"/>
  <c r="BU393" i="16"/>
  <c r="BV393" i="16"/>
  <c r="BQ393" i="16"/>
  <c r="BS393" i="16" s="1"/>
  <c r="BU409" i="16"/>
  <c r="BV409" i="16"/>
  <c r="BQ409" i="16"/>
  <c r="BS409" i="16" s="1"/>
  <c r="BU425" i="16"/>
  <c r="BV425" i="16"/>
  <c r="BQ425" i="16"/>
  <c r="BS425" i="16" s="1"/>
  <c r="BU441" i="16"/>
  <c r="BV441" i="16"/>
  <c r="BQ441" i="16"/>
  <c r="BS441" i="16" s="1"/>
  <c r="BU457" i="16"/>
  <c r="BV457" i="16"/>
  <c r="BQ457" i="16"/>
  <c r="BS457" i="16" s="1"/>
  <c r="BU697" i="16"/>
  <c r="BV697" i="16"/>
  <c r="BQ697" i="16"/>
  <c r="BS697" i="16" s="1"/>
  <c r="BV761" i="16"/>
  <c r="BU761" i="16"/>
  <c r="BQ761" i="16"/>
  <c r="BS761" i="16" s="1"/>
  <c r="BU108" i="16"/>
  <c r="BV108" i="16"/>
  <c r="BQ108" i="16"/>
  <c r="BS108" i="16" s="1"/>
  <c r="BU220" i="16"/>
  <c r="BV220" i="16"/>
  <c r="BQ220" i="16"/>
  <c r="BS220" i="16" s="1"/>
  <c r="BU348" i="16"/>
  <c r="BV348" i="16"/>
  <c r="BQ348" i="16"/>
  <c r="BS348" i="16" s="1"/>
  <c r="BV400" i="16"/>
  <c r="BU400" i="16"/>
  <c r="BQ400" i="16"/>
  <c r="BS400" i="16" s="1"/>
  <c r="BU448" i="16"/>
  <c r="BV448" i="16"/>
  <c r="BQ448" i="16"/>
  <c r="BS448" i="16" s="1"/>
  <c r="BV492" i="16"/>
  <c r="BU492" i="16"/>
  <c r="BQ492" i="16"/>
  <c r="BS492" i="16" s="1"/>
  <c r="BV588" i="16"/>
  <c r="BU588" i="16"/>
  <c r="BQ588" i="16"/>
  <c r="BS588" i="16" s="1"/>
  <c r="BV636" i="16"/>
  <c r="BU636" i="16"/>
  <c r="BQ636" i="16"/>
  <c r="BS636" i="16" s="1"/>
  <c r="BU680" i="16"/>
  <c r="BV680" i="16"/>
  <c r="BQ680" i="16"/>
  <c r="BS680" i="16" s="1"/>
  <c r="BV33" i="16"/>
  <c r="BU33" i="16"/>
  <c r="BQ33" i="16"/>
  <c r="BS33" i="16" s="1"/>
  <c r="BV69" i="16"/>
  <c r="BU69" i="16"/>
  <c r="BQ69" i="16"/>
  <c r="BS69" i="16" s="1"/>
  <c r="BV105" i="16"/>
  <c r="BU105" i="16"/>
  <c r="BQ105" i="16"/>
  <c r="BS105" i="16" s="1"/>
  <c r="BV141" i="16"/>
  <c r="BU141" i="16"/>
  <c r="BQ141" i="16"/>
  <c r="BS141" i="16" s="1"/>
  <c r="BU181" i="16"/>
  <c r="BV181" i="16"/>
  <c r="BQ181" i="16"/>
  <c r="BS181" i="16" s="1"/>
  <c r="BV225" i="16"/>
  <c r="BU225" i="16"/>
  <c r="BQ225" i="16"/>
  <c r="BS225" i="16" s="1"/>
  <c r="BV154" i="16"/>
  <c r="BU154" i="16"/>
  <c r="BQ154" i="16"/>
  <c r="BS154" i="16" s="1"/>
  <c r="BV234" i="16"/>
  <c r="BU234" i="16"/>
  <c r="BQ234" i="16"/>
  <c r="BS234" i="16" s="1"/>
  <c r="BU266" i="16"/>
  <c r="BV266" i="16"/>
  <c r="BQ266" i="16"/>
  <c r="BS266" i="16" s="1"/>
  <c r="BU282" i="16"/>
  <c r="BV282" i="16"/>
  <c r="BQ282" i="16"/>
  <c r="BS282" i="16" s="1"/>
  <c r="BU314" i="16"/>
  <c r="BV314" i="16"/>
  <c r="BQ314" i="16"/>
  <c r="BS314" i="16" s="1"/>
  <c r="BU346" i="16"/>
  <c r="BV346" i="16"/>
  <c r="BQ346" i="16"/>
  <c r="BS346" i="16" s="1"/>
  <c r="BU362" i="16"/>
  <c r="BV362" i="16"/>
  <c r="BQ362" i="16"/>
  <c r="BS362" i="16" s="1"/>
  <c r="BU378" i="16"/>
  <c r="BV378" i="16"/>
  <c r="BQ378" i="16"/>
  <c r="BS378" i="16" s="1"/>
  <c r="BU474" i="16"/>
  <c r="BV474" i="16"/>
  <c r="BQ474" i="16"/>
  <c r="BS474" i="16" s="1"/>
  <c r="BV538" i="16"/>
  <c r="BU538" i="16"/>
  <c r="BQ538" i="16"/>
  <c r="BS538" i="16" s="1"/>
  <c r="BV666" i="16"/>
  <c r="BU666" i="16"/>
  <c r="BQ666" i="16"/>
  <c r="BS666" i="16" s="1"/>
  <c r="BV682" i="16"/>
  <c r="BU682" i="16"/>
  <c r="BQ682" i="16"/>
  <c r="BS682" i="16" s="1"/>
  <c r="BV698" i="16"/>
  <c r="BU698" i="16"/>
  <c r="BQ698" i="16"/>
  <c r="BS698" i="16" s="1"/>
  <c r="BU714" i="16"/>
  <c r="BV714" i="16"/>
  <c r="BQ714" i="16"/>
  <c r="BS714" i="16" s="1"/>
  <c r="BU730" i="16"/>
  <c r="BV730" i="16"/>
  <c r="BQ730" i="16"/>
  <c r="BS730" i="16" s="1"/>
  <c r="BU746" i="16"/>
  <c r="BV746" i="16"/>
  <c r="BQ746" i="16"/>
  <c r="BS746" i="16" s="1"/>
  <c r="BV96" i="16"/>
  <c r="BU96" i="16"/>
  <c r="BQ96" i="16"/>
  <c r="BS96" i="16" s="1"/>
  <c r="BU280" i="16"/>
  <c r="BV280" i="16"/>
  <c r="BQ280" i="16"/>
  <c r="BS280" i="16" s="1"/>
  <c r="BV320" i="16"/>
  <c r="BU320" i="16"/>
  <c r="BQ320" i="16"/>
  <c r="BS320" i="16" s="1"/>
  <c r="BU452" i="16"/>
  <c r="BV452" i="16"/>
  <c r="BQ452" i="16"/>
  <c r="BS452" i="16" s="1"/>
  <c r="BV496" i="16"/>
  <c r="BU496" i="16"/>
  <c r="BQ496" i="16"/>
  <c r="BS496" i="16" s="1"/>
  <c r="BV544" i="16"/>
  <c r="BU544" i="16"/>
  <c r="BQ544" i="16"/>
  <c r="BS544" i="16" s="1"/>
  <c r="BV592" i="16"/>
  <c r="BU592" i="16"/>
  <c r="BQ592" i="16"/>
  <c r="BS592" i="16" s="1"/>
  <c r="BV640" i="16"/>
  <c r="BU640" i="16"/>
  <c r="BQ640" i="16"/>
  <c r="BS640" i="16" s="1"/>
  <c r="BV684" i="16"/>
  <c r="BU684" i="16"/>
  <c r="BQ684" i="16"/>
  <c r="BS684" i="16" s="1"/>
  <c r="BV17" i="16"/>
  <c r="BU17" i="16"/>
  <c r="BQ17" i="16"/>
  <c r="BS17" i="16" s="1"/>
  <c r="BV57" i="16"/>
  <c r="BU57" i="16"/>
  <c r="BQ57" i="16"/>
  <c r="BS57" i="16" s="1"/>
  <c r="BV93" i="16"/>
  <c r="BU93" i="16"/>
  <c r="BQ93" i="16"/>
  <c r="BS93" i="16" s="1"/>
  <c r="BU173" i="16"/>
  <c r="BV173" i="16"/>
  <c r="BQ173" i="16"/>
  <c r="BS173" i="16" s="1"/>
  <c r="BU209" i="16"/>
  <c r="BV209" i="16"/>
  <c r="BQ209" i="16"/>
  <c r="BS209" i="16" s="1"/>
  <c r="BU22" i="16"/>
  <c r="BV22" i="16"/>
  <c r="BQ22" i="16"/>
  <c r="BS22" i="16" s="1"/>
  <c r="BV54" i="16"/>
  <c r="BU54" i="16"/>
  <c r="BQ54" i="16"/>
  <c r="BS54" i="16" s="1"/>
  <c r="BV86" i="16"/>
  <c r="BU86" i="16"/>
  <c r="BQ86" i="16"/>
  <c r="BS86" i="16" s="1"/>
  <c r="BU11" i="16"/>
  <c r="BV11" i="16"/>
  <c r="BQ11" i="16"/>
  <c r="BS11" i="16" s="1"/>
  <c r="BU27" i="16"/>
  <c r="BV27" i="16"/>
  <c r="BQ27" i="16"/>
  <c r="BS27" i="16" s="1"/>
  <c r="BV395" i="16"/>
  <c r="BU395" i="16"/>
  <c r="BQ395" i="16"/>
  <c r="BS395" i="16" s="1"/>
  <c r="BV411" i="16"/>
  <c r="BU411" i="16"/>
  <c r="BQ411" i="16"/>
  <c r="BS411" i="16" s="1"/>
  <c r="BV427" i="16"/>
  <c r="BU427" i="16"/>
  <c r="BQ427" i="16"/>
  <c r="BS427" i="16" s="1"/>
  <c r="BV443" i="16"/>
  <c r="BU443" i="16"/>
  <c r="BQ443" i="16"/>
  <c r="BS443" i="16" s="1"/>
  <c r="BV459" i="16"/>
  <c r="BU459" i="16"/>
  <c r="BQ459" i="16"/>
  <c r="BS459" i="16" s="1"/>
  <c r="BU475" i="16"/>
  <c r="BQ475" i="16"/>
  <c r="BS475" i="16" s="1"/>
  <c r="BV475" i="16"/>
  <c r="BQ491" i="16"/>
  <c r="BS491" i="16" s="1"/>
  <c r="BU491" i="16"/>
  <c r="BV491" i="16"/>
  <c r="BV507" i="16"/>
  <c r="BU507" i="16"/>
  <c r="BQ507" i="16"/>
  <c r="BS507" i="16" s="1"/>
  <c r="BU383" i="16"/>
  <c r="BV383" i="16"/>
  <c r="BQ383" i="16"/>
  <c r="BS383" i="16" s="1"/>
  <c r="BV415" i="16"/>
  <c r="BU415" i="16"/>
  <c r="BQ415" i="16"/>
  <c r="BS415" i="16" s="1"/>
  <c r="BU463" i="16"/>
  <c r="BV463" i="16"/>
  <c r="BQ463" i="16"/>
  <c r="BS463" i="16" s="1"/>
  <c r="BU575" i="16"/>
  <c r="BV575" i="16"/>
  <c r="BQ575" i="16"/>
  <c r="BS575" i="16" s="1"/>
  <c r="BU663" i="16"/>
  <c r="BV663" i="16"/>
  <c r="BQ663" i="16"/>
  <c r="BS663" i="16" s="1"/>
  <c r="BU52" i="16"/>
  <c r="BV52" i="16"/>
  <c r="BQ52" i="16"/>
  <c r="BS52" i="16" s="1"/>
  <c r="BU176" i="16"/>
  <c r="BV176" i="16"/>
  <c r="BQ176" i="16"/>
  <c r="BS176" i="16" s="1"/>
  <c r="BU228" i="16"/>
  <c r="BV228" i="16"/>
  <c r="BQ228" i="16"/>
  <c r="BS228" i="16" s="1"/>
  <c r="BV304" i="16"/>
  <c r="BU304" i="16"/>
  <c r="BQ304" i="16"/>
  <c r="BS304" i="16" s="1"/>
  <c r="BU8" i="16"/>
  <c r="BV8" i="16"/>
  <c r="BQ8" i="16"/>
  <c r="BS8" i="16" s="1"/>
  <c r="BV136" i="16"/>
  <c r="BU136" i="16"/>
  <c r="BQ136" i="16"/>
  <c r="BS136" i="16" s="1"/>
  <c r="BU364" i="16"/>
  <c r="BV364" i="16"/>
  <c r="BQ364" i="16"/>
  <c r="BS364" i="16" s="1"/>
  <c r="BV608" i="16"/>
  <c r="BU608" i="16"/>
  <c r="BQ608" i="16"/>
  <c r="BS608" i="16" s="1"/>
  <c r="BV704" i="16"/>
  <c r="BU704" i="16"/>
  <c r="BQ704" i="16"/>
  <c r="BS704" i="16" s="1"/>
  <c r="BU720" i="16"/>
  <c r="BV720" i="16"/>
  <c r="BQ720" i="16"/>
  <c r="BS720" i="16" s="1"/>
  <c r="BU736" i="16"/>
  <c r="BV736" i="16"/>
  <c r="BQ736" i="16"/>
  <c r="BS736" i="16" s="1"/>
  <c r="BU752" i="16"/>
  <c r="BV752" i="16"/>
  <c r="BQ752" i="16"/>
  <c r="BS752" i="16" s="1"/>
  <c r="BU205" i="16"/>
  <c r="BV205" i="16"/>
  <c r="BQ205" i="16"/>
  <c r="BS205" i="16" s="1"/>
  <c r="BV237" i="16"/>
  <c r="BU237" i="16"/>
  <c r="BQ237" i="16"/>
  <c r="BS237" i="16" s="1"/>
  <c r="BV253" i="16"/>
  <c r="BU253" i="16"/>
  <c r="BQ253" i="16"/>
  <c r="BS253" i="16" s="1"/>
  <c r="BU269" i="16"/>
  <c r="BV269" i="16"/>
  <c r="BQ269" i="16"/>
  <c r="BS269" i="16" s="1"/>
  <c r="BU285" i="16"/>
  <c r="BV285" i="16"/>
  <c r="BQ285" i="16"/>
  <c r="BS285" i="16" s="1"/>
  <c r="BV301" i="16"/>
  <c r="BU301" i="16"/>
  <c r="BQ301" i="16"/>
  <c r="BS301" i="16" s="1"/>
  <c r="BU317" i="16"/>
  <c r="BV317" i="16"/>
  <c r="BQ317" i="16"/>
  <c r="BS317" i="16" s="1"/>
  <c r="BV333" i="16"/>
  <c r="BU333" i="16"/>
  <c r="BQ333" i="16"/>
  <c r="BS333" i="16" s="1"/>
  <c r="BU349" i="16"/>
  <c r="BV349" i="16"/>
  <c r="BQ349" i="16"/>
  <c r="BS349" i="16" s="1"/>
  <c r="BV365" i="16"/>
  <c r="BU365" i="16"/>
  <c r="BQ365" i="16"/>
  <c r="BS365" i="16" s="1"/>
  <c r="BU541" i="16"/>
  <c r="BV541" i="16"/>
  <c r="BQ541" i="16"/>
  <c r="BS541" i="16" s="1"/>
  <c r="BU557" i="16"/>
  <c r="BV557" i="16"/>
  <c r="BQ557" i="16"/>
  <c r="BS557" i="16" s="1"/>
  <c r="BU701" i="16"/>
  <c r="BV701" i="16"/>
  <c r="BQ701" i="16"/>
  <c r="BS701" i="16" s="1"/>
  <c r="BU252" i="16"/>
  <c r="BV252" i="16"/>
  <c r="BQ252" i="16"/>
  <c r="BS252" i="16" s="1"/>
  <c r="BU456" i="16"/>
  <c r="BV456" i="16"/>
  <c r="BQ456" i="16"/>
  <c r="BS456" i="16" s="1"/>
  <c r="BV504" i="16"/>
  <c r="BU504" i="16"/>
  <c r="BQ504" i="16"/>
  <c r="BS504" i="16" s="1"/>
  <c r="BU600" i="16"/>
  <c r="BV600" i="16"/>
  <c r="BQ600" i="16"/>
  <c r="BS600" i="16" s="1"/>
  <c r="BV644" i="16"/>
  <c r="BU644" i="16"/>
  <c r="BQ644" i="16"/>
  <c r="BS644" i="16" s="1"/>
  <c r="BU511" i="16"/>
  <c r="BV511" i="16"/>
  <c r="BQ511" i="16"/>
  <c r="BS511" i="16" s="1"/>
  <c r="BV607" i="16"/>
  <c r="BU607" i="16"/>
  <c r="BQ607" i="16"/>
  <c r="BS607" i="16" s="1"/>
  <c r="BU655" i="16"/>
  <c r="BV655" i="16"/>
  <c r="BQ655" i="16"/>
  <c r="BS655" i="16" s="1"/>
  <c r="BV703" i="16"/>
  <c r="BU703" i="16"/>
  <c r="BQ703" i="16"/>
  <c r="BS703" i="16" s="1"/>
  <c r="BU117" i="16"/>
  <c r="BV117" i="16"/>
  <c r="BQ117" i="16"/>
  <c r="BS117" i="16" s="1"/>
  <c r="BU149" i="16"/>
  <c r="BV149" i="16"/>
  <c r="BQ149" i="16"/>
  <c r="BS149" i="16" s="1"/>
  <c r="BU193" i="16"/>
  <c r="BV193" i="16"/>
  <c r="BQ193" i="16"/>
  <c r="BS193" i="16" s="1"/>
  <c r="BU106" i="16"/>
  <c r="BV106" i="16"/>
  <c r="BQ106" i="16"/>
  <c r="BS106" i="16" s="1"/>
  <c r="BV158" i="16"/>
  <c r="BU158" i="16"/>
  <c r="BQ158" i="16"/>
  <c r="BS158" i="16" s="1"/>
  <c r="BV190" i="16"/>
  <c r="BU190" i="16"/>
  <c r="BQ190" i="16"/>
  <c r="BS190" i="16" s="1"/>
  <c r="BV206" i="16"/>
  <c r="BU206" i="16"/>
  <c r="BQ206" i="16"/>
  <c r="BS206" i="16" s="1"/>
  <c r="BV222" i="16"/>
  <c r="BU222" i="16"/>
  <c r="BQ222" i="16"/>
  <c r="BS222" i="16" s="1"/>
  <c r="BU302" i="16"/>
  <c r="BV302" i="16"/>
  <c r="BQ302" i="16"/>
  <c r="BS302" i="16" s="1"/>
  <c r="BU334" i="16"/>
  <c r="BV334" i="16"/>
  <c r="BQ334" i="16"/>
  <c r="BS334" i="16" s="1"/>
  <c r="BU382" i="16"/>
  <c r="BV382" i="16"/>
  <c r="BQ382" i="16"/>
  <c r="BS382" i="16" s="1"/>
  <c r="BV398" i="16"/>
  <c r="BU398" i="16"/>
  <c r="BQ398" i="16"/>
  <c r="BS398" i="16" s="1"/>
  <c r="BU414" i="16"/>
  <c r="BV414" i="16"/>
  <c r="BQ414" i="16"/>
  <c r="BS414" i="16" s="1"/>
  <c r="BU430" i="16"/>
  <c r="BV430" i="16"/>
  <c r="BQ430" i="16"/>
  <c r="BS430" i="16" s="1"/>
  <c r="BU462" i="16"/>
  <c r="BV462" i="16"/>
  <c r="BQ462" i="16"/>
  <c r="BS462" i="16" s="1"/>
  <c r="BV478" i="16"/>
  <c r="BU478" i="16"/>
  <c r="BQ478" i="16"/>
  <c r="BS478" i="16" s="1"/>
  <c r="BU510" i="16"/>
  <c r="BV510" i="16"/>
  <c r="BQ510" i="16"/>
  <c r="BS510" i="16" s="1"/>
  <c r="BU526" i="16"/>
  <c r="BV526" i="16"/>
  <c r="BQ526" i="16"/>
  <c r="BS526" i="16" s="1"/>
  <c r="BV542" i="16"/>
  <c r="BU542" i="16"/>
  <c r="BQ542" i="16"/>
  <c r="BS542" i="16" s="1"/>
  <c r="BU558" i="16"/>
  <c r="BV558" i="16"/>
  <c r="BQ558" i="16"/>
  <c r="BS558" i="16" s="1"/>
  <c r="BV574" i="16"/>
  <c r="BU574" i="16"/>
  <c r="BQ574" i="16"/>
  <c r="BS574" i="16" s="1"/>
  <c r="BV590" i="16"/>
  <c r="BU590" i="16"/>
  <c r="BQ590" i="16"/>
  <c r="BS590" i="16" s="1"/>
  <c r="BV606" i="16"/>
  <c r="BU606" i="16"/>
  <c r="BQ606" i="16"/>
  <c r="BS606" i="16" s="1"/>
  <c r="BV622" i="16"/>
  <c r="BU622" i="16"/>
  <c r="BQ622" i="16"/>
  <c r="BS622" i="16" s="1"/>
  <c r="BV638" i="16"/>
  <c r="BU638" i="16"/>
  <c r="BQ638" i="16"/>
  <c r="BS638" i="16" s="1"/>
  <c r="BV654" i="16"/>
  <c r="BU654" i="16"/>
  <c r="BQ654" i="16"/>
  <c r="BS654" i="16" s="1"/>
  <c r="BV670" i="16"/>
  <c r="BU670" i="16"/>
  <c r="BQ670" i="16"/>
  <c r="BS670" i="16" s="1"/>
  <c r="BV686" i="16"/>
  <c r="BU686" i="16"/>
  <c r="BQ686" i="16"/>
  <c r="BS686" i="16" s="1"/>
  <c r="BV702" i="16"/>
  <c r="BU702" i="16"/>
  <c r="BQ702" i="16"/>
  <c r="BS702" i="16" s="1"/>
  <c r="BU718" i="16"/>
  <c r="BV718" i="16"/>
  <c r="BQ718" i="16"/>
  <c r="BS718" i="16" s="1"/>
  <c r="BU734" i="16"/>
  <c r="BV734" i="16"/>
  <c r="BQ734" i="16"/>
  <c r="BS734" i="16" s="1"/>
  <c r="BU750" i="16"/>
  <c r="BV750" i="16"/>
  <c r="BQ750" i="16"/>
  <c r="BS750" i="16" s="1"/>
  <c r="BV68" i="16"/>
  <c r="BU68" i="16"/>
  <c r="BQ68" i="16"/>
  <c r="BS68" i="16" s="1"/>
  <c r="BU112" i="16"/>
  <c r="BV112" i="16"/>
  <c r="BQ112" i="16"/>
  <c r="BS112" i="16" s="1"/>
  <c r="BV204" i="16"/>
  <c r="BU204" i="16"/>
  <c r="BQ204" i="16"/>
  <c r="BS204" i="16" s="1"/>
  <c r="BU244" i="16"/>
  <c r="BV244" i="16"/>
  <c r="BQ244" i="16"/>
  <c r="BS244" i="16" s="1"/>
  <c r="BV368" i="16"/>
  <c r="BU368" i="16"/>
  <c r="BQ368" i="16"/>
  <c r="BS368" i="16" s="1"/>
  <c r="BV408" i="16"/>
  <c r="BU408" i="16"/>
  <c r="BQ408" i="16"/>
  <c r="BS408" i="16" s="1"/>
  <c r="BU464" i="16"/>
  <c r="BV464" i="16"/>
  <c r="BQ464" i="16"/>
  <c r="BS464" i="16" s="1"/>
  <c r="BU552" i="16"/>
  <c r="BV552" i="16"/>
  <c r="BQ552" i="16"/>
  <c r="BS552" i="16" s="1"/>
  <c r="BV604" i="16"/>
  <c r="BU604" i="16"/>
  <c r="BQ604" i="16"/>
  <c r="BS604" i="16" s="1"/>
  <c r="BV652" i="16"/>
  <c r="BU652" i="16"/>
  <c r="BQ652" i="16"/>
  <c r="BS652" i="16" s="1"/>
  <c r="BV696" i="16"/>
  <c r="BU696" i="16"/>
  <c r="BQ696" i="16"/>
  <c r="BS696" i="16" s="1"/>
  <c r="BV65" i="16"/>
  <c r="BU65" i="16"/>
  <c r="BQ65" i="16"/>
  <c r="BS65" i="16" s="1"/>
  <c r="BU101" i="16"/>
  <c r="BV101" i="16"/>
  <c r="BQ101" i="16"/>
  <c r="BS101" i="16" s="1"/>
  <c r="BV145" i="16"/>
  <c r="BU145" i="16"/>
  <c r="BQ145" i="16"/>
  <c r="BS145" i="16" s="1"/>
  <c r="BV221" i="16"/>
  <c r="BU221" i="16"/>
  <c r="BQ221" i="16"/>
  <c r="BS221" i="16" s="1"/>
  <c r="BU31" i="16"/>
  <c r="BV31" i="16"/>
  <c r="BQ31" i="16"/>
  <c r="BS31" i="16" s="1"/>
  <c r="BV159" i="16"/>
  <c r="BU159" i="16"/>
  <c r="BQ159" i="16"/>
  <c r="BS159" i="16" s="1"/>
  <c r="BV231" i="16"/>
  <c r="BU231" i="16"/>
  <c r="BQ231" i="16"/>
  <c r="BS231" i="16" s="1"/>
  <c r="BU295" i="16"/>
  <c r="BV295" i="16"/>
  <c r="BQ295" i="16"/>
  <c r="BS295" i="16" s="1"/>
  <c r="BV367" i="16"/>
  <c r="BQ367" i="16"/>
  <c r="BS367" i="16" s="1"/>
  <c r="BU367" i="16"/>
  <c r="BV431" i="16"/>
  <c r="BU431" i="16"/>
  <c r="BQ431" i="16"/>
  <c r="BS431" i="16" s="1"/>
  <c r="BU479" i="16"/>
  <c r="BV479" i="16"/>
  <c r="BQ479" i="16"/>
  <c r="BS479" i="16" s="1"/>
  <c r="BV567" i="16"/>
  <c r="BU567" i="16"/>
  <c r="BQ567" i="16"/>
  <c r="BS567" i="16" s="1"/>
  <c r="BU623" i="16"/>
  <c r="BV623" i="16"/>
  <c r="BQ623" i="16"/>
  <c r="BS623" i="16" s="1"/>
  <c r="BU719" i="16"/>
  <c r="BV719" i="16"/>
  <c r="BQ719" i="16"/>
  <c r="BS719" i="16" s="1"/>
  <c r="BU732" i="16"/>
  <c r="BV732" i="16"/>
  <c r="BQ732" i="16"/>
  <c r="BS732" i="16" s="1"/>
  <c r="BV81" i="16"/>
  <c r="BU81" i="16"/>
  <c r="BQ81" i="16"/>
  <c r="BS81" i="16" s="1"/>
  <c r="BV36" i="16"/>
  <c r="BU36" i="16"/>
  <c r="BQ36" i="16"/>
  <c r="BS36" i="16" s="1"/>
  <c r="BU124" i="16"/>
  <c r="BV124" i="16"/>
  <c r="BQ124" i="16"/>
  <c r="BS124" i="16" s="1"/>
  <c r="BV164" i="16"/>
  <c r="BU164" i="16"/>
  <c r="BQ164" i="16"/>
  <c r="BS164" i="16" s="1"/>
  <c r="BU104" i="16"/>
  <c r="BV104" i="16"/>
  <c r="BQ104" i="16"/>
  <c r="BS104" i="16" s="1"/>
  <c r="BV352" i="16"/>
  <c r="BU352" i="16"/>
  <c r="BQ352" i="16"/>
  <c r="BS352" i="16" s="1"/>
  <c r="BU404" i="16"/>
  <c r="BV404" i="16"/>
  <c r="BQ404" i="16"/>
  <c r="BS404" i="16" s="1"/>
  <c r="BU500" i="16"/>
  <c r="BV500" i="16"/>
  <c r="BQ500" i="16"/>
  <c r="BS500" i="16" s="1"/>
  <c r="BU748" i="16"/>
  <c r="BV748" i="16"/>
  <c r="BQ748" i="16"/>
  <c r="BS748" i="16" s="1"/>
  <c r="BU489" i="16"/>
  <c r="BV489" i="16"/>
  <c r="BQ489" i="16"/>
  <c r="BS489" i="16" s="1"/>
  <c r="BU521" i="16"/>
  <c r="BV521" i="16"/>
  <c r="BQ521" i="16"/>
  <c r="BS521" i="16" s="1"/>
  <c r="BU553" i="16"/>
  <c r="BV553" i="16"/>
  <c r="BQ553" i="16"/>
  <c r="BS553" i="16" s="1"/>
  <c r="BU601" i="16"/>
  <c r="BV601" i="16"/>
  <c r="BQ601" i="16"/>
  <c r="BS601" i="16" s="1"/>
  <c r="BV633" i="16"/>
  <c r="BU633" i="16"/>
  <c r="BQ633" i="16"/>
  <c r="BS633" i="16" s="1"/>
  <c r="BV729" i="16"/>
  <c r="BU729" i="16"/>
  <c r="BQ729" i="16"/>
  <c r="BS729" i="16" s="1"/>
  <c r="BV745" i="16"/>
  <c r="BU745" i="16"/>
  <c r="BQ745" i="16"/>
  <c r="BS745" i="16" s="1"/>
  <c r="BU540" i="16"/>
  <c r="BV540" i="16"/>
  <c r="BQ540" i="16"/>
  <c r="BS540" i="16" s="1"/>
  <c r="BV34" i="16"/>
  <c r="BU34" i="16"/>
  <c r="BQ34" i="16"/>
  <c r="BS34" i="16" s="1"/>
  <c r="BV66" i="16"/>
  <c r="BU66" i="16"/>
  <c r="BQ66" i="16"/>
  <c r="BS66" i="16" s="1"/>
  <c r="BV98" i="16"/>
  <c r="BU98" i="16"/>
  <c r="BQ98" i="16"/>
  <c r="BS98" i="16" s="1"/>
  <c r="BV122" i="16"/>
  <c r="BU122" i="16"/>
  <c r="BQ122" i="16"/>
  <c r="BS122" i="16" s="1"/>
  <c r="BV138" i="16"/>
  <c r="BU138" i="16"/>
  <c r="BQ138" i="16"/>
  <c r="BS138" i="16" s="1"/>
  <c r="BV170" i="16"/>
  <c r="BU170" i="16"/>
  <c r="BQ170" i="16"/>
  <c r="BS170" i="16" s="1"/>
  <c r="BU186" i="16"/>
  <c r="BV186" i="16"/>
  <c r="BQ186" i="16"/>
  <c r="BS186" i="16" s="1"/>
  <c r="BV202" i="16"/>
  <c r="BU202" i="16"/>
  <c r="BQ202" i="16"/>
  <c r="BS202" i="16" s="1"/>
  <c r="BV218" i="16"/>
  <c r="BU218" i="16"/>
  <c r="BQ218" i="16"/>
  <c r="BS218" i="16" s="1"/>
  <c r="BU250" i="16"/>
  <c r="BV250" i="16"/>
  <c r="BQ250" i="16"/>
  <c r="BS250" i="16" s="1"/>
  <c r="BU298" i="16"/>
  <c r="BV298" i="16"/>
  <c r="BQ298" i="16"/>
  <c r="BS298" i="16" s="1"/>
  <c r="BU330" i="16"/>
  <c r="BV330" i="16"/>
  <c r="BQ330" i="16"/>
  <c r="BS330" i="16" s="1"/>
  <c r="BU394" i="16"/>
  <c r="BV394" i="16"/>
  <c r="BQ394" i="16"/>
  <c r="BS394" i="16" s="1"/>
  <c r="BU410" i="16"/>
  <c r="BV410" i="16"/>
  <c r="BQ410" i="16"/>
  <c r="BS410" i="16" s="1"/>
  <c r="BV426" i="16"/>
  <c r="BU426" i="16"/>
  <c r="BQ426" i="16"/>
  <c r="BS426" i="16" s="1"/>
  <c r="BV442" i="16"/>
  <c r="BU442" i="16"/>
  <c r="BQ442" i="16"/>
  <c r="BS442" i="16" s="1"/>
  <c r="BV458" i="16"/>
  <c r="BU458" i="16"/>
  <c r="BQ458" i="16"/>
  <c r="BS458" i="16" s="1"/>
  <c r="BU490" i="16"/>
  <c r="BV490" i="16"/>
  <c r="BQ490" i="16"/>
  <c r="BS490" i="16" s="1"/>
  <c r="BV506" i="16"/>
  <c r="BU506" i="16"/>
  <c r="BQ506" i="16"/>
  <c r="BS506" i="16" s="1"/>
  <c r="BV522" i="16"/>
  <c r="BU522" i="16"/>
  <c r="BQ522" i="16"/>
  <c r="BS522" i="16" s="1"/>
  <c r="BV554" i="16"/>
  <c r="BU554" i="16"/>
  <c r="BQ554" i="16"/>
  <c r="BS554" i="16" s="1"/>
  <c r="BV570" i="16"/>
  <c r="BU570" i="16"/>
  <c r="BQ570" i="16"/>
  <c r="BS570" i="16" s="1"/>
  <c r="BV586" i="16"/>
  <c r="BU586" i="16"/>
  <c r="BQ586" i="16"/>
  <c r="BS586" i="16" s="1"/>
  <c r="BV602" i="16"/>
  <c r="BU602" i="16"/>
  <c r="BQ602" i="16"/>
  <c r="BS602" i="16" s="1"/>
  <c r="BV618" i="16"/>
  <c r="BU618" i="16"/>
  <c r="BQ618" i="16"/>
  <c r="BS618" i="16" s="1"/>
  <c r="BV634" i="16"/>
  <c r="BU634" i="16"/>
  <c r="BQ634" i="16"/>
  <c r="BS634" i="16" s="1"/>
  <c r="BV650" i="16"/>
  <c r="BU650" i="16"/>
  <c r="BQ650" i="16"/>
  <c r="BS650" i="16" s="1"/>
  <c r="BV20" i="16"/>
  <c r="BU20" i="16"/>
  <c r="BQ20" i="16"/>
  <c r="BS20" i="16" s="1"/>
  <c r="BU56" i="16"/>
  <c r="BV56" i="16"/>
  <c r="BQ56" i="16"/>
  <c r="BS56" i="16" s="1"/>
  <c r="BV148" i="16"/>
  <c r="BU148" i="16"/>
  <c r="BQ148" i="16"/>
  <c r="BS148" i="16" s="1"/>
  <c r="BU188" i="16"/>
  <c r="BV188" i="16"/>
  <c r="BQ188" i="16"/>
  <c r="BS188" i="16" s="1"/>
  <c r="BV236" i="16"/>
  <c r="BU236" i="16"/>
  <c r="BQ236" i="16"/>
  <c r="BS236" i="16" s="1"/>
  <c r="BV356" i="16"/>
  <c r="BU356" i="16"/>
  <c r="BQ356" i="16"/>
  <c r="BS356" i="16" s="1"/>
  <c r="BV396" i="16"/>
  <c r="BU396" i="16"/>
  <c r="BQ396" i="16"/>
  <c r="BS396" i="16" s="1"/>
  <c r="BV129" i="16"/>
  <c r="BU129" i="16"/>
  <c r="BQ129" i="16"/>
  <c r="BS129" i="16" s="1"/>
  <c r="BU43" i="16"/>
  <c r="BV43" i="16"/>
  <c r="BQ43" i="16"/>
  <c r="BS43" i="16" s="1"/>
  <c r="BU59" i="16"/>
  <c r="BV59" i="16"/>
  <c r="BQ59" i="16"/>
  <c r="BS59" i="16" s="1"/>
  <c r="BV75" i="16"/>
  <c r="BU75" i="16"/>
  <c r="BQ75" i="16"/>
  <c r="BS75" i="16" s="1"/>
  <c r="BU91" i="16"/>
  <c r="BV91" i="16"/>
  <c r="BQ91" i="16"/>
  <c r="BS91" i="16" s="1"/>
  <c r="BV107" i="16"/>
  <c r="BU107" i="16"/>
  <c r="BQ107" i="16"/>
  <c r="BS107" i="16" s="1"/>
  <c r="BU123" i="16"/>
  <c r="BV123" i="16"/>
  <c r="BQ123" i="16"/>
  <c r="BS123" i="16" s="1"/>
  <c r="BV139" i="16"/>
  <c r="BU139" i="16"/>
  <c r="BQ139" i="16"/>
  <c r="BS139" i="16" s="1"/>
  <c r="BU155" i="16"/>
  <c r="BV155" i="16"/>
  <c r="BQ155" i="16"/>
  <c r="BS155" i="16" s="1"/>
  <c r="BV171" i="16"/>
  <c r="BU171" i="16"/>
  <c r="BQ171" i="16"/>
  <c r="BS171" i="16" s="1"/>
  <c r="BV187" i="16"/>
  <c r="BU187" i="16"/>
  <c r="BQ187" i="16"/>
  <c r="BS187" i="16" s="1"/>
  <c r="BV203" i="16"/>
  <c r="BU203" i="16"/>
  <c r="BQ203" i="16"/>
  <c r="BS203" i="16" s="1"/>
  <c r="BU219" i="16"/>
  <c r="BV219" i="16"/>
  <c r="BQ219" i="16"/>
  <c r="BS219" i="16" s="1"/>
  <c r="BV235" i="16"/>
  <c r="BU235" i="16"/>
  <c r="BQ235" i="16"/>
  <c r="BS235" i="16" s="1"/>
  <c r="BV251" i="16"/>
  <c r="BU251" i="16"/>
  <c r="BQ251" i="16"/>
  <c r="BS251" i="16" s="1"/>
  <c r="BU267" i="16"/>
  <c r="BV267" i="16"/>
  <c r="BQ267" i="16"/>
  <c r="BS267" i="16" s="1"/>
  <c r="BV283" i="16"/>
  <c r="BU283" i="16"/>
  <c r="BQ283" i="16"/>
  <c r="BS283" i="16" s="1"/>
  <c r="BV299" i="16"/>
  <c r="BU299" i="16"/>
  <c r="BQ299" i="16"/>
  <c r="BS299" i="16" s="1"/>
  <c r="BV315" i="16"/>
  <c r="BU315" i="16"/>
  <c r="BQ315" i="16"/>
  <c r="BS315" i="16" s="1"/>
  <c r="BV331" i="16"/>
  <c r="BU331" i="16"/>
  <c r="BQ331" i="16"/>
  <c r="BS331" i="16" s="1"/>
  <c r="BV347" i="16"/>
  <c r="BU347" i="16"/>
  <c r="BQ347" i="16"/>
  <c r="BS347" i="16" s="1"/>
  <c r="BV363" i="16"/>
  <c r="BU363" i="16"/>
  <c r="BQ363" i="16"/>
  <c r="BS363" i="16" s="1"/>
  <c r="BV379" i="16"/>
  <c r="BU379" i="16"/>
  <c r="BQ379" i="16"/>
  <c r="BS379" i="16" s="1"/>
  <c r="BV523" i="16"/>
  <c r="BU523" i="16"/>
  <c r="BQ523" i="16"/>
  <c r="BS523" i="16" s="1"/>
  <c r="BU539" i="16"/>
  <c r="BV539" i="16"/>
  <c r="BQ539" i="16"/>
  <c r="BS539" i="16" s="1"/>
  <c r="BU555" i="16"/>
  <c r="BV555" i="16"/>
  <c r="BQ555" i="16"/>
  <c r="BS555" i="16" s="1"/>
  <c r="BV571" i="16"/>
  <c r="BU571" i="16"/>
  <c r="BQ571" i="16"/>
  <c r="BS571" i="16" s="1"/>
  <c r="BU587" i="16"/>
  <c r="BV587" i="16"/>
  <c r="BQ587" i="16"/>
  <c r="BS587" i="16" s="1"/>
  <c r="BU603" i="16"/>
  <c r="BV603" i="16"/>
  <c r="BQ603" i="16"/>
  <c r="BS603" i="16" s="1"/>
  <c r="BU619" i="16"/>
  <c r="BV619" i="16"/>
  <c r="BQ619" i="16"/>
  <c r="BS619" i="16" s="1"/>
  <c r="BU635" i="16"/>
  <c r="BV635" i="16"/>
  <c r="BQ635" i="16"/>
  <c r="BS635" i="16" s="1"/>
  <c r="BU651" i="16"/>
  <c r="BV651" i="16"/>
  <c r="BQ651" i="16"/>
  <c r="BS651" i="16" s="1"/>
  <c r="BU667" i="16"/>
  <c r="BV667" i="16"/>
  <c r="BQ667" i="16"/>
  <c r="BS667" i="16" s="1"/>
  <c r="BU683" i="16"/>
  <c r="BV683" i="16"/>
  <c r="BQ683" i="16"/>
  <c r="BS683" i="16" s="1"/>
  <c r="BU699" i="16"/>
  <c r="BV699" i="16"/>
  <c r="BQ699" i="16"/>
  <c r="BS699" i="16" s="1"/>
  <c r="BV715" i="16"/>
  <c r="BU715" i="16"/>
  <c r="BQ715" i="16"/>
  <c r="BS715" i="16" s="1"/>
  <c r="BV731" i="16"/>
  <c r="BU731" i="16"/>
  <c r="BQ731" i="16"/>
  <c r="BS731" i="16" s="1"/>
  <c r="BU747" i="16"/>
  <c r="BV747" i="16"/>
  <c r="BQ747" i="16"/>
  <c r="BS747" i="16" s="1"/>
  <c r="BV63" i="16"/>
  <c r="BU63" i="16"/>
  <c r="BQ63" i="16"/>
  <c r="BS63" i="16" s="1"/>
  <c r="BV223" i="16"/>
  <c r="BU223" i="16"/>
  <c r="BQ223" i="16"/>
  <c r="BS223" i="16" s="1"/>
  <c r="BU263" i="16"/>
  <c r="BV263" i="16"/>
  <c r="BQ263" i="16"/>
  <c r="BS263" i="16" s="1"/>
  <c r="BU303" i="16"/>
  <c r="BQ303" i="16"/>
  <c r="BS303" i="16" s="1"/>
  <c r="BV303" i="16"/>
  <c r="BU343" i="16"/>
  <c r="BV343" i="16"/>
  <c r="BQ343" i="16"/>
  <c r="BS343" i="16" s="1"/>
  <c r="BV527" i="16"/>
  <c r="BU527" i="16"/>
  <c r="BQ527" i="16"/>
  <c r="BS527" i="16" s="1"/>
  <c r="BV615" i="16"/>
  <c r="BU615" i="16"/>
  <c r="BQ615" i="16"/>
  <c r="BS615" i="16" s="1"/>
  <c r="BV711" i="16"/>
  <c r="BU711" i="16"/>
  <c r="BQ711" i="16"/>
  <c r="BS711" i="16" s="1"/>
  <c r="BU759" i="16"/>
  <c r="BV759" i="16"/>
  <c r="BQ759" i="16"/>
  <c r="BS759" i="16" s="1"/>
  <c r="BU88" i="16"/>
  <c r="BV88" i="16"/>
  <c r="BQ88" i="16"/>
  <c r="BS88" i="16" s="1"/>
  <c r="BU128" i="16"/>
  <c r="BV128" i="16"/>
  <c r="BQ128" i="16"/>
  <c r="BS128" i="16" s="1"/>
  <c r="BV264" i="16"/>
  <c r="BU264" i="16"/>
  <c r="BQ264" i="16"/>
  <c r="BS264" i="16" s="1"/>
  <c r="BV240" i="16"/>
  <c r="BU240" i="16"/>
  <c r="BQ240" i="16"/>
  <c r="BS240" i="16" s="1"/>
  <c r="BU416" i="16"/>
  <c r="BV416" i="16"/>
  <c r="BQ416" i="16"/>
  <c r="BS416" i="16" s="1"/>
  <c r="BU460" i="16"/>
  <c r="BV460" i="16"/>
  <c r="BQ460" i="16"/>
  <c r="BS460" i="16" s="1"/>
  <c r="BV512" i="16"/>
  <c r="BU512" i="16"/>
  <c r="BQ512" i="16"/>
  <c r="BS512" i="16" s="1"/>
  <c r="BU560" i="16"/>
  <c r="BV560" i="16"/>
  <c r="BQ560" i="16"/>
  <c r="BS560" i="16" s="1"/>
  <c r="BU664" i="16"/>
  <c r="BV664" i="16"/>
  <c r="BQ664" i="16"/>
  <c r="BS664" i="16" s="1"/>
  <c r="BU109" i="16"/>
  <c r="BV109" i="16"/>
  <c r="BQ109" i="16"/>
  <c r="BS109" i="16" s="1"/>
  <c r="BQ381" i="16"/>
  <c r="BS381" i="16" s="1"/>
  <c r="BU381" i="16"/>
  <c r="BV381" i="16"/>
  <c r="BV397" i="16"/>
  <c r="BQ397" i="16"/>
  <c r="BS397" i="16" s="1"/>
  <c r="BU397" i="16"/>
  <c r="BV413" i="16"/>
  <c r="BU413" i="16"/>
  <c r="BQ413" i="16"/>
  <c r="BS413" i="16" s="1"/>
  <c r="BV429" i="16"/>
  <c r="BU429" i="16"/>
  <c r="BQ429" i="16"/>
  <c r="BS429" i="16" s="1"/>
  <c r="BV445" i="16"/>
  <c r="BQ445" i="16"/>
  <c r="BS445" i="16" s="1"/>
  <c r="BU445" i="16"/>
  <c r="BV461" i="16"/>
  <c r="BU461" i="16"/>
  <c r="BQ461" i="16"/>
  <c r="BS461" i="16" s="1"/>
  <c r="BU477" i="16"/>
  <c r="BV477" i="16"/>
  <c r="BQ477" i="16"/>
  <c r="BS477" i="16" s="1"/>
  <c r="BU493" i="16"/>
  <c r="BV493" i="16"/>
  <c r="BQ493" i="16"/>
  <c r="BS493" i="16" s="1"/>
  <c r="BU509" i="16"/>
  <c r="BV509" i="16"/>
  <c r="BQ509" i="16"/>
  <c r="BS509" i="16" s="1"/>
  <c r="BU525" i="16"/>
  <c r="BV525" i="16"/>
  <c r="BQ525" i="16"/>
  <c r="BS525" i="16" s="1"/>
  <c r="BV573" i="16"/>
  <c r="BU573" i="16"/>
  <c r="BQ573" i="16"/>
  <c r="BS573" i="16" s="1"/>
  <c r="BU589" i="16"/>
  <c r="BV589" i="16"/>
  <c r="BQ589" i="16"/>
  <c r="BS589" i="16" s="1"/>
  <c r="BU605" i="16"/>
  <c r="BV605" i="16"/>
  <c r="BQ605" i="16"/>
  <c r="BS605" i="16" s="1"/>
  <c r="BV621" i="16"/>
  <c r="BU621" i="16"/>
  <c r="BQ621" i="16"/>
  <c r="BS621" i="16" s="1"/>
  <c r="BV637" i="16"/>
  <c r="BU637" i="16"/>
  <c r="BQ637" i="16"/>
  <c r="BS637" i="16" s="1"/>
  <c r="BV653" i="16"/>
  <c r="BU653" i="16"/>
  <c r="BQ653" i="16"/>
  <c r="BS653" i="16" s="1"/>
  <c r="BV669" i="16"/>
  <c r="BU669" i="16"/>
  <c r="BQ669" i="16"/>
  <c r="BS669" i="16" s="1"/>
  <c r="BU685" i="16"/>
  <c r="BV685" i="16"/>
  <c r="BQ685" i="16"/>
  <c r="BS685" i="16" s="1"/>
  <c r="BU717" i="16"/>
  <c r="BV717" i="16"/>
  <c r="BQ717" i="16"/>
  <c r="BS717" i="16" s="1"/>
  <c r="BV733" i="16"/>
  <c r="BU733" i="16"/>
  <c r="BQ733" i="16"/>
  <c r="BS733" i="16" s="1"/>
  <c r="BV749" i="16"/>
  <c r="BU749" i="16"/>
  <c r="BQ749" i="16"/>
  <c r="BS749" i="16" s="1"/>
  <c r="BV12" i="16"/>
  <c r="BU12" i="16"/>
  <c r="BQ12" i="16"/>
  <c r="BS12" i="16" s="1"/>
  <c r="BV140" i="16"/>
  <c r="BU140" i="16"/>
  <c r="BQ140" i="16"/>
  <c r="BS140" i="16" s="1"/>
  <c r="BU360" i="16"/>
  <c r="BV360" i="16"/>
  <c r="BQ360" i="16"/>
  <c r="BS360" i="16" s="1"/>
  <c r="BU412" i="16"/>
  <c r="BV412" i="16"/>
  <c r="BQ412" i="16"/>
  <c r="BS412" i="16" s="1"/>
  <c r="BV556" i="16"/>
  <c r="BU556" i="16"/>
  <c r="BQ556" i="16"/>
  <c r="BS556" i="16" s="1"/>
  <c r="BV700" i="16"/>
  <c r="BU700" i="16"/>
  <c r="BQ700" i="16"/>
  <c r="BS700" i="16" s="1"/>
  <c r="BU79" i="16"/>
  <c r="BV79" i="16"/>
  <c r="BQ79" i="16"/>
  <c r="BS79" i="16" s="1"/>
  <c r="BV239" i="16"/>
  <c r="BU239" i="16"/>
  <c r="BQ239" i="16"/>
  <c r="BS239" i="16" s="1"/>
  <c r="BU287" i="16"/>
  <c r="BV287" i="16"/>
  <c r="BQ287" i="16"/>
  <c r="BS287" i="16" s="1"/>
  <c r="BU327" i="16"/>
  <c r="BV327" i="16"/>
  <c r="BQ327" i="16"/>
  <c r="BS327" i="16" s="1"/>
  <c r="BU375" i="16"/>
  <c r="BV375" i="16"/>
  <c r="BQ375" i="16"/>
  <c r="BS375" i="16" s="1"/>
  <c r="BV423" i="16"/>
  <c r="BU423" i="16"/>
  <c r="BQ423" i="16"/>
  <c r="BS423" i="16" s="1"/>
  <c r="BU471" i="16"/>
  <c r="BV471" i="16"/>
  <c r="BQ471" i="16"/>
  <c r="BS471" i="16" s="1"/>
  <c r="BU559" i="16"/>
  <c r="BV559" i="16"/>
  <c r="BQ559" i="16"/>
  <c r="BS559" i="16" s="1"/>
  <c r="BU751" i="16"/>
  <c r="BV751" i="16"/>
  <c r="BQ751" i="16"/>
  <c r="BS751" i="16" s="1"/>
  <c r="BV41" i="16"/>
  <c r="BU41" i="16"/>
  <c r="BQ41" i="16"/>
  <c r="BS41" i="16" s="1"/>
  <c r="BV77" i="16"/>
  <c r="BU77" i="16"/>
  <c r="BQ77" i="16"/>
  <c r="BS77" i="16" s="1"/>
  <c r="BV10" i="16"/>
  <c r="BU10" i="16"/>
  <c r="BQ10" i="16"/>
  <c r="BS10" i="16" s="1"/>
  <c r="BV42" i="16"/>
  <c r="BU42" i="16"/>
  <c r="BQ42" i="16"/>
  <c r="BS42" i="16" s="1"/>
  <c r="BU74" i="16"/>
  <c r="BV74" i="16"/>
  <c r="BQ74" i="16"/>
  <c r="BS74" i="16" s="1"/>
  <c r="BV126" i="16"/>
  <c r="BU126" i="16"/>
  <c r="BQ126" i="16"/>
  <c r="BS126" i="16" s="1"/>
  <c r="BU142" i="16"/>
  <c r="BV142" i="16"/>
  <c r="BQ142" i="16"/>
  <c r="BS142" i="16" s="1"/>
  <c r="BU174" i="16"/>
  <c r="BV174" i="16"/>
  <c r="BQ174" i="16"/>
  <c r="BS174" i="16" s="1"/>
  <c r="BV238" i="16"/>
  <c r="BU238" i="16"/>
  <c r="BQ238" i="16"/>
  <c r="BS238" i="16" s="1"/>
  <c r="BU254" i="16"/>
  <c r="BV254" i="16"/>
  <c r="BQ254" i="16"/>
  <c r="BS254" i="16" s="1"/>
  <c r="BV270" i="16"/>
  <c r="BU270" i="16"/>
  <c r="BQ270" i="16"/>
  <c r="BS270" i="16" s="1"/>
  <c r="BV286" i="16"/>
  <c r="BU286" i="16"/>
  <c r="BQ286" i="16"/>
  <c r="BS286" i="16" s="1"/>
  <c r="BU318" i="16"/>
  <c r="BV318" i="16"/>
  <c r="BQ318" i="16"/>
  <c r="BS318" i="16" s="1"/>
  <c r="BU350" i="16"/>
  <c r="BV350" i="16"/>
  <c r="BQ350" i="16"/>
  <c r="BS350" i="16" s="1"/>
  <c r="BU366" i="16"/>
  <c r="BV366" i="16"/>
  <c r="BQ366" i="16"/>
  <c r="BS366" i="16" s="1"/>
  <c r="BU446" i="16"/>
  <c r="BV446" i="16"/>
  <c r="BQ446" i="16"/>
  <c r="BS446" i="16" s="1"/>
  <c r="BV494" i="16"/>
  <c r="BU494" i="16"/>
  <c r="BQ494" i="16"/>
  <c r="BS494" i="16" s="1"/>
  <c r="BU28" i="16"/>
  <c r="BV28" i="16"/>
  <c r="BQ28" i="16"/>
  <c r="BS28" i="16" s="1"/>
  <c r="BU156" i="16"/>
  <c r="BV156" i="16"/>
  <c r="BQ156" i="16"/>
  <c r="BS156" i="16" s="1"/>
  <c r="BU288" i="16"/>
  <c r="BV288" i="16"/>
  <c r="BQ288" i="16"/>
  <c r="BS288" i="16" s="1"/>
  <c r="BV328" i="16"/>
  <c r="BU328" i="16"/>
  <c r="BQ328" i="16"/>
  <c r="BS328" i="16" s="1"/>
  <c r="BV508" i="16"/>
  <c r="BU508" i="16"/>
  <c r="BQ508" i="16"/>
  <c r="BS508" i="16" s="1"/>
  <c r="BV29" i="16"/>
  <c r="BU29" i="16"/>
  <c r="BQ29" i="16"/>
  <c r="BS29" i="16" s="1"/>
  <c r="BV177" i="16"/>
  <c r="BU177" i="16"/>
  <c r="BQ177" i="16"/>
  <c r="BS177" i="16" s="1"/>
  <c r="BV30" i="16"/>
  <c r="BU30" i="16"/>
  <c r="BQ30" i="16"/>
  <c r="BS30" i="16" s="1"/>
  <c r="BV62" i="16"/>
  <c r="BU62" i="16"/>
  <c r="BQ62" i="16"/>
  <c r="BS62" i="16" s="1"/>
  <c r="BV94" i="16"/>
  <c r="BU94" i="16"/>
  <c r="BQ94" i="16"/>
  <c r="BS94" i="16" s="1"/>
  <c r="BU15" i="16"/>
  <c r="BV15" i="16"/>
  <c r="BQ15" i="16"/>
  <c r="BS15" i="16" s="1"/>
  <c r="BU47" i="16"/>
  <c r="BV47" i="16"/>
  <c r="BQ47" i="16"/>
  <c r="BS47" i="16" s="1"/>
  <c r="BU71" i="16"/>
  <c r="BV71" i="16"/>
  <c r="BQ71" i="16"/>
  <c r="BS71" i="16" s="1"/>
  <c r="BV95" i="16"/>
  <c r="BU95" i="16"/>
  <c r="BQ95" i="16"/>
  <c r="BS95" i="16" s="1"/>
  <c r="BU111" i="16"/>
  <c r="BV111" i="16"/>
  <c r="BQ111" i="16"/>
  <c r="BS111" i="16" s="1"/>
  <c r="BV127" i="16"/>
  <c r="BU127" i="16"/>
  <c r="BQ127" i="16"/>
  <c r="BS127" i="16" s="1"/>
  <c r="BU143" i="16"/>
  <c r="BV143" i="16"/>
  <c r="BQ143" i="16"/>
  <c r="BS143" i="16" s="1"/>
  <c r="BU175" i="16"/>
  <c r="BV175" i="16"/>
  <c r="BQ175" i="16"/>
  <c r="BS175" i="16" s="1"/>
  <c r="BV199" i="16"/>
  <c r="BU199" i="16"/>
  <c r="BQ199" i="16"/>
  <c r="BS199" i="16" s="1"/>
  <c r="BU519" i="16"/>
  <c r="BV519" i="16"/>
  <c r="BQ519" i="16"/>
  <c r="BS519" i="16" s="1"/>
  <c r="BV671" i="16"/>
  <c r="BU671" i="16"/>
  <c r="BQ671" i="16"/>
  <c r="BS671" i="16" s="1"/>
  <c r="BU80" i="16"/>
  <c r="BV80" i="16"/>
  <c r="BQ80" i="16"/>
  <c r="BS80" i="16" s="1"/>
  <c r="BU212" i="16"/>
  <c r="BV212" i="16"/>
  <c r="BQ212" i="16"/>
  <c r="BS212" i="16" s="1"/>
  <c r="BU300" i="16"/>
  <c r="BV300" i="16"/>
  <c r="BQ300" i="16"/>
  <c r="BS300" i="16" s="1"/>
  <c r="BU444" i="16"/>
  <c r="BV444" i="16"/>
  <c r="BQ444" i="16"/>
  <c r="BS444" i="16" s="1"/>
  <c r="BV548" i="16"/>
  <c r="BU548" i="16"/>
  <c r="BQ548" i="16"/>
  <c r="BS548" i="16" s="1"/>
  <c r="BU648" i="16"/>
  <c r="BV648" i="16"/>
  <c r="BQ648" i="16"/>
  <c r="BS648" i="16" s="1"/>
  <c r="BU716" i="16"/>
  <c r="BV716" i="16"/>
  <c r="BQ716" i="16"/>
  <c r="BS716" i="16" s="1"/>
  <c r="BV189" i="16"/>
  <c r="BU189" i="16"/>
  <c r="BQ189" i="16"/>
  <c r="BS189" i="16" s="1"/>
  <c r="BU344" i="16"/>
  <c r="BV344" i="16"/>
  <c r="BQ344" i="16"/>
  <c r="BS344" i="16" s="1"/>
  <c r="BU216" i="16"/>
  <c r="BV216" i="16"/>
  <c r="BQ216" i="16"/>
  <c r="BS216" i="16" s="1"/>
  <c r="BV692" i="16"/>
  <c r="BU692" i="16"/>
  <c r="BQ692" i="16"/>
  <c r="BS692" i="16" s="1"/>
  <c r="BU233" i="16"/>
  <c r="BV233" i="16"/>
  <c r="BQ233" i="16"/>
  <c r="BS233" i="16" s="1"/>
  <c r="BV473" i="16"/>
  <c r="BU473" i="16"/>
  <c r="BQ473" i="16"/>
  <c r="BS473" i="16" s="1"/>
  <c r="BU505" i="16"/>
  <c r="BV505" i="16"/>
  <c r="BQ505" i="16"/>
  <c r="BS505" i="16" s="1"/>
  <c r="BU537" i="16"/>
  <c r="BV537" i="16"/>
  <c r="BQ537" i="16"/>
  <c r="BS537" i="16" s="1"/>
  <c r="BV569" i="16"/>
  <c r="BU569" i="16"/>
  <c r="BQ569" i="16"/>
  <c r="BS569" i="16" s="1"/>
  <c r="BU585" i="16"/>
  <c r="BV585" i="16"/>
  <c r="BQ585" i="16"/>
  <c r="BS585" i="16" s="1"/>
  <c r="BU617" i="16"/>
  <c r="BV617" i="16"/>
  <c r="BQ617" i="16"/>
  <c r="BS617" i="16" s="1"/>
  <c r="BV649" i="16"/>
  <c r="BU649" i="16"/>
  <c r="BQ649" i="16"/>
  <c r="BS649" i="16" s="1"/>
  <c r="BV665" i="16"/>
  <c r="BU665" i="16"/>
  <c r="BQ665" i="16"/>
  <c r="BS665" i="16" s="1"/>
  <c r="BV681" i="16"/>
  <c r="BU681" i="16"/>
  <c r="BQ681" i="16"/>
  <c r="BS681" i="16" s="1"/>
  <c r="BU713" i="16"/>
  <c r="BV713" i="16"/>
  <c r="BQ713" i="16"/>
  <c r="BS713" i="16" s="1"/>
  <c r="BV232" i="16"/>
  <c r="BU232" i="16"/>
  <c r="BQ232" i="16"/>
  <c r="BS232" i="16" s="1"/>
  <c r="BU40" i="16"/>
  <c r="BV40" i="16"/>
  <c r="BQ40" i="16"/>
  <c r="BS40" i="16" s="1"/>
  <c r="BV424" i="16"/>
  <c r="BU424" i="16"/>
  <c r="BQ424" i="16"/>
  <c r="BS424" i="16" s="1"/>
  <c r="BV524" i="16"/>
  <c r="BU524" i="16"/>
  <c r="BQ524" i="16"/>
  <c r="BS524" i="16" s="1"/>
  <c r="BV572" i="16"/>
  <c r="BU572" i="16"/>
  <c r="BQ572" i="16"/>
  <c r="BS572" i="16" s="1"/>
  <c r="BV620" i="16"/>
  <c r="BU620" i="16"/>
  <c r="BQ620" i="16"/>
  <c r="BS620" i="16" s="1"/>
  <c r="BU724" i="16"/>
  <c r="BV724" i="16"/>
  <c r="BQ724" i="16"/>
  <c r="BS724" i="16" s="1"/>
  <c r="BU740" i="16"/>
  <c r="BV740" i="16"/>
  <c r="BQ740" i="16"/>
  <c r="BS740" i="16" s="1"/>
  <c r="BV25" i="16"/>
  <c r="BU25" i="16"/>
  <c r="BQ25" i="16"/>
  <c r="BS25" i="16" s="1"/>
  <c r="BV137" i="16"/>
  <c r="BU137" i="16"/>
  <c r="BQ137" i="16"/>
  <c r="BS137" i="16" s="1"/>
  <c r="BU217" i="16"/>
  <c r="BV217" i="16"/>
  <c r="BQ217" i="16"/>
  <c r="BS217" i="16" s="1"/>
  <c r="BU241" i="16"/>
  <c r="BV241" i="16"/>
  <c r="BQ241" i="16"/>
  <c r="BS241" i="16" s="1"/>
  <c r="BV257" i="16"/>
  <c r="BU257" i="16"/>
  <c r="BQ257" i="16"/>
  <c r="BS257" i="16" s="1"/>
  <c r="BU273" i="16"/>
  <c r="BV273" i="16"/>
  <c r="BQ273" i="16"/>
  <c r="BS273" i="16" s="1"/>
  <c r="BU289" i="16"/>
  <c r="BV289" i="16"/>
  <c r="BQ289" i="16"/>
  <c r="BS289" i="16" s="1"/>
  <c r="BV305" i="16"/>
  <c r="BU305" i="16"/>
  <c r="BQ305" i="16"/>
  <c r="BS305" i="16" s="1"/>
  <c r="BU321" i="16"/>
  <c r="BV321" i="16"/>
  <c r="BQ321" i="16"/>
  <c r="BS321" i="16" s="1"/>
  <c r="BV337" i="16"/>
  <c r="BU337" i="16"/>
  <c r="BQ337" i="16"/>
  <c r="BS337" i="16" s="1"/>
  <c r="BU353" i="16"/>
  <c r="BV353" i="16"/>
  <c r="BQ353" i="16"/>
  <c r="BS353" i="16" s="1"/>
  <c r="BV369" i="16"/>
  <c r="BU369" i="16"/>
  <c r="BQ369" i="16"/>
  <c r="BS369" i="16" s="1"/>
  <c r="BU385" i="16"/>
  <c r="BV385" i="16"/>
  <c r="BQ385" i="16"/>
  <c r="BS385" i="16" s="1"/>
  <c r="BU401" i="16"/>
  <c r="BV401" i="16"/>
  <c r="BQ401" i="16"/>
  <c r="BS401" i="16" s="1"/>
  <c r="BU417" i="16"/>
  <c r="BV417" i="16"/>
  <c r="BQ417" i="16"/>
  <c r="BS417" i="16" s="1"/>
  <c r="BU433" i="16"/>
  <c r="BV433" i="16"/>
  <c r="BQ433" i="16"/>
  <c r="BS433" i="16" s="1"/>
  <c r="BU449" i="16"/>
  <c r="BV449" i="16"/>
  <c r="BQ449" i="16"/>
  <c r="BS449" i="16" s="1"/>
  <c r="BV465" i="16"/>
  <c r="BU465" i="16"/>
  <c r="BQ465" i="16"/>
  <c r="BS465" i="16" s="1"/>
  <c r="BV481" i="16"/>
  <c r="BU481" i="16"/>
  <c r="BQ481" i="16"/>
  <c r="BS481" i="16" s="1"/>
  <c r="BV497" i="16"/>
  <c r="BU497" i="16"/>
  <c r="BQ497" i="16"/>
  <c r="BS497" i="16" s="1"/>
  <c r="BV561" i="16"/>
  <c r="BU561" i="16"/>
  <c r="BQ561" i="16"/>
  <c r="BS561" i="16" s="1"/>
  <c r="BU625" i="16"/>
  <c r="BV625" i="16"/>
  <c r="BQ625" i="16"/>
  <c r="BS625" i="16" s="1"/>
  <c r="BU641" i="16"/>
  <c r="BV641" i="16"/>
  <c r="BQ641" i="16"/>
  <c r="BS641" i="16" s="1"/>
  <c r="BU657" i="16"/>
  <c r="BV657" i="16"/>
  <c r="BQ657" i="16"/>
  <c r="BS657" i="16" s="1"/>
  <c r="BU673" i="16"/>
  <c r="BV673" i="16"/>
  <c r="BQ673" i="16"/>
  <c r="BS673" i="16" s="1"/>
  <c r="BV737" i="16"/>
  <c r="BU737" i="16"/>
  <c r="BQ737" i="16"/>
  <c r="BS737" i="16" s="1"/>
  <c r="BV172" i="16"/>
  <c r="BU172" i="16"/>
  <c r="BQ172" i="16"/>
  <c r="BS172" i="16" s="1"/>
  <c r="BU284" i="16"/>
  <c r="BV284" i="16"/>
  <c r="BQ284" i="16"/>
  <c r="BS284" i="16" s="1"/>
  <c r="BU372" i="16"/>
  <c r="BV372" i="16"/>
  <c r="BQ372" i="16"/>
  <c r="BS372" i="16" s="1"/>
  <c r="BV468" i="16"/>
  <c r="BU468" i="16"/>
  <c r="BQ468" i="16"/>
  <c r="BS468" i="16" s="1"/>
  <c r="BV516" i="16"/>
  <c r="BU516" i="16"/>
  <c r="BQ516" i="16"/>
  <c r="BS516" i="16" s="1"/>
  <c r="BU568" i="16"/>
  <c r="BV568" i="16"/>
  <c r="BQ568" i="16"/>
  <c r="BS568" i="16" s="1"/>
  <c r="BV612" i="16"/>
  <c r="BU612" i="16"/>
  <c r="BQ612" i="16"/>
  <c r="BS612" i="16" s="1"/>
  <c r="BV656" i="16"/>
  <c r="BU656" i="16"/>
  <c r="BQ656" i="16"/>
  <c r="BS656" i="16" s="1"/>
  <c r="BU756" i="16"/>
  <c r="BV756" i="16"/>
  <c r="BQ756" i="16"/>
  <c r="BS756" i="16" s="1"/>
  <c r="BU13" i="16"/>
  <c r="BV13" i="16"/>
  <c r="BQ13" i="16"/>
  <c r="BS13" i="16" s="1"/>
  <c r="BV49" i="16"/>
  <c r="BU49" i="16"/>
  <c r="BQ49" i="16"/>
  <c r="BS49" i="16" s="1"/>
  <c r="BU157" i="16"/>
  <c r="BV157" i="16"/>
  <c r="BQ157" i="16"/>
  <c r="BS157" i="16" s="1"/>
  <c r="BV50" i="16"/>
  <c r="BU50" i="16"/>
  <c r="BQ50" i="16"/>
  <c r="BS50" i="16" s="1"/>
  <c r="BV130" i="16"/>
  <c r="BU130" i="16"/>
  <c r="BQ130" i="16"/>
  <c r="BS130" i="16" s="1"/>
  <c r="BV178" i="16"/>
  <c r="BU178" i="16"/>
  <c r="BQ178" i="16"/>
  <c r="BS178" i="16" s="1"/>
  <c r="BU306" i="16"/>
  <c r="BV306" i="16"/>
  <c r="BQ306" i="16"/>
  <c r="BS306" i="16" s="1"/>
  <c r="BV322" i="16"/>
  <c r="BU322" i="16"/>
  <c r="BQ322" i="16"/>
  <c r="BS322" i="16" s="1"/>
  <c r="BV338" i="16"/>
  <c r="BU338" i="16"/>
  <c r="BQ338" i="16"/>
  <c r="BS338" i="16" s="1"/>
  <c r="BU370" i="16"/>
  <c r="BV370" i="16"/>
  <c r="BQ370" i="16"/>
  <c r="BS370" i="16" s="1"/>
  <c r="BV482" i="16"/>
  <c r="BU482" i="16"/>
  <c r="BQ482" i="16"/>
  <c r="BS482" i="16" s="1"/>
  <c r="BU514" i="16"/>
  <c r="BV514" i="16"/>
  <c r="BQ514" i="16"/>
  <c r="BS514" i="16" s="1"/>
  <c r="BU530" i="16"/>
  <c r="BV530" i="16"/>
  <c r="BQ530" i="16"/>
  <c r="BS530" i="16" s="1"/>
  <c r="BV658" i="16"/>
  <c r="BU658" i="16"/>
  <c r="BQ658" i="16"/>
  <c r="BS658" i="16" s="1"/>
  <c r="BV674" i="16"/>
  <c r="BU674" i="16"/>
  <c r="BQ674" i="16"/>
  <c r="BS674" i="16" s="1"/>
  <c r="BV690" i="16"/>
  <c r="BU690" i="16"/>
  <c r="BQ690" i="16"/>
  <c r="BS690" i="16" s="1"/>
  <c r="BV32" i="16"/>
  <c r="BU32" i="16"/>
  <c r="BQ32" i="16"/>
  <c r="BS32" i="16" s="1"/>
  <c r="BV84" i="16"/>
  <c r="BU84" i="16"/>
  <c r="BQ84" i="16"/>
  <c r="BS84" i="16" s="1"/>
  <c r="BV120" i="16"/>
  <c r="BU120" i="16"/>
  <c r="BQ120" i="16"/>
  <c r="BS120" i="16" s="1"/>
  <c r="BV160" i="16"/>
  <c r="BU160" i="16"/>
  <c r="BQ160" i="16"/>
  <c r="BS160" i="16" s="1"/>
  <c r="BV476" i="16"/>
  <c r="BU476" i="16"/>
  <c r="BQ476" i="16"/>
  <c r="BS476" i="16" s="1"/>
  <c r="BV520" i="16"/>
  <c r="BU520" i="16"/>
  <c r="BQ520" i="16"/>
  <c r="BS520" i="16" s="1"/>
  <c r="BU616" i="16"/>
  <c r="BV616" i="16"/>
  <c r="BQ616" i="16"/>
  <c r="BS616" i="16" s="1"/>
  <c r="BV660" i="16"/>
  <c r="BU660" i="16"/>
  <c r="BQ660" i="16"/>
  <c r="BS660" i="16" s="1"/>
  <c r="BU760" i="16"/>
  <c r="BV760" i="16"/>
  <c r="BQ760" i="16"/>
  <c r="BS760" i="16" s="1"/>
  <c r="BV37" i="16"/>
  <c r="BU37" i="16"/>
  <c r="BQ37" i="16"/>
  <c r="BS37" i="16" s="1"/>
  <c r="BV73" i="16"/>
  <c r="BU73" i="16"/>
  <c r="BQ73" i="16"/>
  <c r="BS73" i="16" s="1"/>
  <c r="BU113" i="16"/>
  <c r="BV113" i="16"/>
  <c r="BQ113" i="16"/>
  <c r="BS113" i="16" s="1"/>
  <c r="BV153" i="16"/>
  <c r="BU153" i="16"/>
  <c r="BQ153" i="16"/>
  <c r="BS153" i="16" s="1"/>
  <c r="BU185" i="16"/>
  <c r="BV185" i="16"/>
  <c r="BQ185" i="16"/>
  <c r="BS185" i="16" s="1"/>
  <c r="BV38" i="16"/>
  <c r="BU38" i="16"/>
  <c r="BQ38" i="16"/>
  <c r="BS38" i="16" s="1"/>
  <c r="BV19" i="16"/>
  <c r="BU19" i="16"/>
  <c r="BQ19" i="16"/>
  <c r="BS19" i="16" s="1"/>
  <c r="BU35" i="16"/>
  <c r="BV35" i="16"/>
  <c r="BQ35" i="16"/>
  <c r="BS35" i="16" s="1"/>
  <c r="BU51" i="16"/>
  <c r="BV51" i="16"/>
  <c r="BQ51" i="16"/>
  <c r="BS51" i="16" s="1"/>
  <c r="BU67" i="16"/>
  <c r="BV67" i="16"/>
  <c r="BQ67" i="16"/>
  <c r="BS67" i="16" s="1"/>
  <c r="BU99" i="16"/>
  <c r="BV99" i="16"/>
  <c r="BQ99" i="16"/>
  <c r="BS99" i="16" s="1"/>
  <c r="BV147" i="16"/>
  <c r="BU147" i="16"/>
  <c r="BQ147" i="16"/>
  <c r="BS147" i="16" s="1"/>
  <c r="BV163" i="16"/>
  <c r="BU163" i="16"/>
  <c r="BQ163" i="16"/>
  <c r="BS163" i="16" s="1"/>
  <c r="BV195" i="16"/>
  <c r="BU195" i="16"/>
  <c r="BQ195" i="16"/>
  <c r="BS195" i="16" s="1"/>
  <c r="BV291" i="16"/>
  <c r="BU291" i="16"/>
  <c r="BQ291" i="16"/>
  <c r="BS291" i="16" s="1"/>
  <c r="BV307" i="16"/>
  <c r="BU307" i="16"/>
  <c r="BQ307" i="16"/>
  <c r="BS307" i="16" s="1"/>
  <c r="BV323" i="16"/>
  <c r="BU323" i="16"/>
  <c r="BQ323" i="16"/>
  <c r="BS323" i="16" s="1"/>
  <c r="BV355" i="16"/>
  <c r="BU355" i="16"/>
  <c r="BQ355" i="16"/>
  <c r="BS355" i="16" s="1"/>
  <c r="BV531" i="16"/>
  <c r="BU531" i="16"/>
  <c r="BQ531" i="16"/>
  <c r="BS531" i="16" s="1"/>
  <c r="BU547" i="16"/>
  <c r="BV547" i="16"/>
  <c r="BQ547" i="16"/>
  <c r="BS547" i="16" s="1"/>
  <c r="BV563" i="16"/>
  <c r="BQ563" i="16"/>
  <c r="BS563" i="16" s="1"/>
  <c r="BU563" i="16"/>
  <c r="BU611" i="16"/>
  <c r="BV611" i="16"/>
  <c r="BQ611" i="16"/>
  <c r="BS611" i="16" s="1"/>
  <c r="BU739" i="16"/>
  <c r="BV739" i="16"/>
  <c r="BQ739" i="16"/>
  <c r="BS739" i="16" s="1"/>
  <c r="BU319" i="16"/>
  <c r="BV319" i="16"/>
  <c r="BQ319" i="16"/>
  <c r="BS319" i="16" s="1"/>
  <c r="BU359" i="16"/>
  <c r="BV359" i="16"/>
  <c r="BQ359" i="16"/>
  <c r="BS359" i="16" s="1"/>
  <c r="BU495" i="16"/>
  <c r="BV495" i="16"/>
  <c r="BQ495" i="16"/>
  <c r="BS495" i="16" s="1"/>
  <c r="BV551" i="16"/>
  <c r="BU551" i="16"/>
  <c r="BQ551" i="16"/>
  <c r="BS551" i="16" s="1"/>
  <c r="BV599" i="16"/>
  <c r="BU599" i="16"/>
  <c r="BQ599" i="16"/>
  <c r="BS599" i="16" s="1"/>
  <c r="BU735" i="16"/>
  <c r="BV735" i="16"/>
  <c r="BQ735" i="16"/>
  <c r="BS735" i="16" s="1"/>
  <c r="BV200" i="16"/>
  <c r="BU200" i="16"/>
  <c r="BQ200" i="16"/>
  <c r="BS200" i="16" s="1"/>
  <c r="BV248" i="16"/>
  <c r="BU248" i="16"/>
  <c r="BQ248" i="16"/>
  <c r="BS248" i="16" s="1"/>
  <c r="BU332" i="16"/>
  <c r="BV332" i="16"/>
  <c r="BQ332" i="16"/>
  <c r="BS332" i="16" s="1"/>
  <c r="BV72" i="16"/>
  <c r="BU72" i="16"/>
  <c r="BQ72" i="16"/>
  <c r="BS72" i="16" s="1"/>
  <c r="BV192" i="16"/>
  <c r="BU192" i="16"/>
  <c r="BQ192" i="16"/>
  <c r="BS192" i="16" s="1"/>
  <c r="BU432" i="16"/>
  <c r="BV432" i="16"/>
  <c r="BQ432" i="16"/>
  <c r="BS432" i="16" s="1"/>
  <c r="BU488" i="16"/>
  <c r="BV488" i="16"/>
  <c r="BQ488" i="16"/>
  <c r="BS488" i="16" s="1"/>
  <c r="BV536" i="16"/>
  <c r="BU536" i="16"/>
  <c r="BQ536" i="16"/>
  <c r="BS536" i="16" s="1"/>
  <c r="BU584" i="16"/>
  <c r="BV584" i="16"/>
  <c r="BQ584" i="16"/>
  <c r="BS584" i="16" s="1"/>
  <c r="BU632" i="16"/>
  <c r="BV632" i="16"/>
  <c r="BQ632" i="16"/>
  <c r="BS632" i="16" s="1"/>
  <c r="BV688" i="16"/>
  <c r="BU688" i="16"/>
  <c r="BQ688" i="16"/>
  <c r="BS688" i="16" s="1"/>
  <c r="BU728" i="16"/>
  <c r="BV728" i="16"/>
  <c r="BQ728" i="16"/>
  <c r="BS728" i="16" s="1"/>
  <c r="BU744" i="16"/>
  <c r="BV744" i="16"/>
  <c r="BQ744" i="16"/>
  <c r="BS744" i="16" s="1"/>
  <c r="BV53" i="16"/>
  <c r="BU53" i="16"/>
  <c r="BQ53" i="16"/>
  <c r="BS53" i="16" s="1"/>
  <c r="BV165" i="16"/>
  <c r="BU165" i="16"/>
  <c r="BQ165" i="16"/>
  <c r="BS165" i="16" s="1"/>
  <c r="BV229" i="16"/>
  <c r="BU229" i="16"/>
  <c r="BQ229" i="16"/>
  <c r="BS229" i="16" s="1"/>
  <c r="BU245" i="16"/>
  <c r="BV245" i="16"/>
  <c r="BQ245" i="16"/>
  <c r="BS245" i="16" s="1"/>
  <c r="BV261" i="16"/>
  <c r="BU261" i="16"/>
  <c r="BQ261" i="16"/>
  <c r="BS261" i="16" s="1"/>
  <c r="BV277" i="16"/>
  <c r="BU277" i="16"/>
  <c r="BQ277" i="16"/>
  <c r="BS277" i="16" s="1"/>
  <c r="BV293" i="16"/>
  <c r="BU293" i="16"/>
  <c r="BQ293" i="16"/>
  <c r="BS293" i="16" s="1"/>
  <c r="BV309" i="16"/>
  <c r="BU309" i="16"/>
  <c r="BQ309" i="16"/>
  <c r="BS309" i="16" s="1"/>
  <c r="BV325" i="16"/>
  <c r="BU325" i="16"/>
  <c r="BQ325" i="16"/>
  <c r="BS325" i="16" s="1"/>
  <c r="BV341" i="16"/>
  <c r="BU341" i="16"/>
  <c r="BQ341" i="16"/>
  <c r="BS341" i="16" s="1"/>
  <c r="BV357" i="16"/>
  <c r="BU357" i="16"/>
  <c r="BQ357" i="16"/>
  <c r="BS357" i="16" s="1"/>
  <c r="BU629" i="16"/>
  <c r="BV629" i="16"/>
  <c r="BQ629" i="16"/>
  <c r="BS629" i="16" s="1"/>
  <c r="BU645" i="16"/>
  <c r="BV645" i="16"/>
  <c r="BQ645" i="16"/>
  <c r="BS645" i="16" s="1"/>
  <c r="BU661" i="16"/>
  <c r="BV661" i="16"/>
  <c r="BQ661" i="16"/>
  <c r="BS661" i="16" s="1"/>
  <c r="BU677" i="16"/>
  <c r="BV677" i="16"/>
  <c r="BQ677" i="16"/>
  <c r="BS677" i="16" s="1"/>
  <c r="BV709" i="16"/>
  <c r="BU709" i="16"/>
  <c r="BQ709" i="16"/>
  <c r="BS709" i="16" s="1"/>
  <c r="BV741" i="16"/>
  <c r="BU741" i="16"/>
  <c r="BQ741" i="16"/>
  <c r="BS741" i="16" s="1"/>
  <c r="BU316" i="16"/>
  <c r="BV316" i="16"/>
  <c r="BQ316" i="16"/>
  <c r="BS316" i="16" s="1"/>
  <c r="BV440" i="16"/>
  <c r="BU440" i="16"/>
  <c r="BQ440" i="16"/>
  <c r="BS440" i="16" s="1"/>
  <c r="BV480" i="16"/>
  <c r="BU480" i="16"/>
  <c r="BQ480" i="16"/>
  <c r="BS480" i="16" s="1"/>
  <c r="BU528" i="16"/>
  <c r="BV528" i="16"/>
  <c r="BQ528" i="16"/>
  <c r="BS528" i="16" s="1"/>
  <c r="BV576" i="16"/>
  <c r="BU576" i="16"/>
  <c r="BQ576" i="16"/>
  <c r="BS576" i="16" s="1"/>
  <c r="BV624" i="16"/>
  <c r="BU624" i="16"/>
  <c r="BQ624" i="16"/>
  <c r="BS624" i="16" s="1"/>
  <c r="BU399" i="16"/>
  <c r="BQ399" i="16"/>
  <c r="BS399" i="16" s="1"/>
  <c r="BV399" i="16"/>
  <c r="BV447" i="16"/>
  <c r="BU447" i="16"/>
  <c r="BQ447" i="16"/>
  <c r="BS447" i="16" s="1"/>
  <c r="BV535" i="16"/>
  <c r="BU535" i="16"/>
  <c r="BQ535" i="16"/>
  <c r="BS535" i="16" s="1"/>
  <c r="BU679" i="16"/>
  <c r="BV679" i="16"/>
  <c r="BQ679" i="16"/>
  <c r="BS679" i="16" s="1"/>
  <c r="BV727" i="16"/>
  <c r="BU727" i="16"/>
  <c r="BQ727" i="16"/>
  <c r="BS727" i="16" s="1"/>
  <c r="BV21" i="16"/>
  <c r="BU21" i="16"/>
  <c r="BQ21" i="16"/>
  <c r="BS21" i="16" s="1"/>
  <c r="BV61" i="16"/>
  <c r="BU61" i="16"/>
  <c r="BQ61" i="16"/>
  <c r="BS61" i="16" s="1"/>
  <c r="BU97" i="16"/>
  <c r="BV97" i="16"/>
  <c r="BQ97" i="16"/>
  <c r="BS97" i="16" s="1"/>
  <c r="BV169" i="16"/>
  <c r="BU169" i="16"/>
  <c r="BQ169" i="16"/>
  <c r="BS169" i="16" s="1"/>
  <c r="BU213" i="16"/>
  <c r="BV213" i="16"/>
  <c r="BQ213" i="16"/>
  <c r="BS213" i="16" s="1"/>
  <c r="BU294" i="16"/>
  <c r="BV294" i="16"/>
  <c r="BQ294" i="16"/>
  <c r="BS294" i="16" s="1"/>
  <c r="BV310" i="16"/>
  <c r="BU310" i="16"/>
  <c r="BQ310" i="16"/>
  <c r="BS310" i="16" s="1"/>
  <c r="BU326" i="16"/>
  <c r="BV326" i="16"/>
  <c r="BQ326" i="16"/>
  <c r="BS326" i="16" s="1"/>
  <c r="BU358" i="16"/>
  <c r="BV358" i="16"/>
  <c r="BQ358" i="16"/>
  <c r="BS358" i="16" s="1"/>
  <c r="BU374" i="16"/>
  <c r="BV374" i="16"/>
  <c r="BQ374" i="16"/>
  <c r="BS374" i="16" s="1"/>
  <c r="BV390" i="16"/>
  <c r="BU390" i="16"/>
  <c r="BQ390" i="16"/>
  <c r="BS390" i="16" s="1"/>
  <c r="BU406" i="16"/>
  <c r="BV406" i="16"/>
  <c r="BQ406" i="16"/>
  <c r="BS406" i="16" s="1"/>
  <c r="BV422" i="16"/>
  <c r="BU422" i="16"/>
  <c r="BQ422" i="16"/>
  <c r="BS422" i="16" s="1"/>
  <c r="BV438" i="16"/>
  <c r="BU438" i="16"/>
  <c r="BQ438" i="16"/>
  <c r="BS438" i="16" s="1"/>
  <c r="BV454" i="16"/>
  <c r="BU454" i="16"/>
  <c r="BQ454" i="16"/>
  <c r="BS454" i="16" s="1"/>
  <c r="BU486" i="16"/>
  <c r="BV486" i="16"/>
  <c r="BQ486" i="16"/>
  <c r="BS486" i="16" s="1"/>
  <c r="BV502" i="16"/>
  <c r="BU502" i="16"/>
  <c r="BQ502" i="16"/>
  <c r="BS502" i="16" s="1"/>
  <c r="BV518" i="16"/>
  <c r="BU518" i="16"/>
  <c r="BQ518" i="16"/>
  <c r="BS518" i="16" s="1"/>
  <c r="BV534" i="16"/>
  <c r="BU534" i="16"/>
  <c r="BQ534" i="16"/>
  <c r="BS534" i="16" s="1"/>
  <c r="BV566" i="16"/>
  <c r="BU566" i="16"/>
  <c r="BQ566" i="16"/>
  <c r="BS566" i="16" s="1"/>
  <c r="BU582" i="16"/>
  <c r="BV582" i="16"/>
  <c r="BQ582" i="16"/>
  <c r="BS582" i="16" s="1"/>
  <c r="BU598" i="16"/>
  <c r="BV598" i="16"/>
  <c r="BQ598" i="16"/>
  <c r="BS598" i="16" s="1"/>
  <c r="BU614" i="16"/>
  <c r="BV614" i="16"/>
  <c r="BQ614" i="16"/>
  <c r="BS614" i="16" s="1"/>
  <c r="BU630" i="16"/>
  <c r="BV630" i="16"/>
  <c r="BQ630" i="16"/>
  <c r="BS630" i="16" s="1"/>
  <c r="BU646" i="16"/>
  <c r="BV646" i="16"/>
  <c r="BQ646" i="16"/>
  <c r="BS646" i="16" s="1"/>
  <c r="BU678" i="16"/>
  <c r="BV678" i="16"/>
  <c r="BQ678" i="16"/>
  <c r="BS678" i="16" s="1"/>
  <c r="BV694" i="16"/>
  <c r="BU694" i="16"/>
  <c r="BQ694" i="16"/>
  <c r="BS694" i="16" s="1"/>
  <c r="BU726" i="16"/>
  <c r="BV726" i="16"/>
  <c r="BQ726" i="16"/>
  <c r="BS726" i="16" s="1"/>
  <c r="BU742" i="16"/>
  <c r="BV742" i="16"/>
  <c r="BQ742" i="16"/>
  <c r="BS742" i="16" s="1"/>
  <c r="BU758" i="16"/>
  <c r="BV758" i="16"/>
  <c r="BQ758" i="16"/>
  <c r="BS758" i="16" s="1"/>
  <c r="BU92" i="16"/>
  <c r="BV92" i="16"/>
  <c r="BQ92" i="16"/>
  <c r="BS92" i="16" s="1"/>
  <c r="BU132" i="16"/>
  <c r="BV132" i="16"/>
  <c r="BQ132" i="16"/>
  <c r="BS132" i="16" s="1"/>
  <c r="BU180" i="16"/>
  <c r="BV180" i="16"/>
  <c r="BQ180" i="16"/>
  <c r="BS180" i="16" s="1"/>
  <c r="BV224" i="16"/>
  <c r="BU224" i="16"/>
  <c r="BQ224" i="16"/>
  <c r="BS224" i="16" s="1"/>
  <c r="BV268" i="16"/>
  <c r="BU268" i="16"/>
  <c r="BQ268" i="16"/>
  <c r="BS268" i="16" s="1"/>
  <c r="BU340" i="16"/>
  <c r="BV340" i="16"/>
  <c r="BQ340" i="16"/>
  <c r="BS340" i="16" s="1"/>
  <c r="BU384" i="16"/>
  <c r="BV384" i="16"/>
  <c r="BQ384" i="16"/>
  <c r="BS384" i="16" s="1"/>
  <c r="BV484" i="16"/>
  <c r="BU484" i="16"/>
  <c r="BQ484" i="16"/>
  <c r="BS484" i="16" s="1"/>
  <c r="BU532" i="16"/>
  <c r="BV532" i="16"/>
  <c r="BQ532" i="16"/>
  <c r="BS532" i="16" s="1"/>
  <c r="BV580" i="16"/>
  <c r="BU580" i="16"/>
  <c r="BQ580" i="16"/>
  <c r="BS580" i="16" s="1"/>
  <c r="BV628" i="16"/>
  <c r="BU628" i="16"/>
  <c r="BQ628" i="16"/>
  <c r="BS628" i="16" s="1"/>
  <c r="BV672" i="16"/>
  <c r="BU672" i="16"/>
  <c r="BQ672" i="16"/>
  <c r="BS672" i="16" s="1"/>
  <c r="BV85" i="16"/>
  <c r="BU85" i="16"/>
  <c r="BQ85" i="16"/>
  <c r="BS85" i="16" s="1"/>
  <c r="BV161" i="16"/>
  <c r="BU161" i="16"/>
  <c r="BQ161" i="16"/>
  <c r="BS161" i="16" s="1"/>
  <c r="BU78" i="16"/>
  <c r="BV78" i="16"/>
  <c r="BQ78" i="16"/>
  <c r="BS78" i="16" s="1"/>
  <c r="BU39" i="16"/>
  <c r="BV39" i="16"/>
  <c r="BQ39" i="16"/>
  <c r="BS39" i="16" s="1"/>
  <c r="BU87" i="16"/>
  <c r="BV87" i="16"/>
  <c r="BQ87" i="16"/>
  <c r="BS87" i="16" s="1"/>
  <c r="BU119" i="16"/>
  <c r="BV119" i="16"/>
  <c r="BQ119" i="16"/>
  <c r="BS119" i="16" s="1"/>
  <c r="BU151" i="16"/>
  <c r="BV151" i="16"/>
  <c r="BQ151" i="16"/>
  <c r="BS151" i="16" s="1"/>
  <c r="BU167" i="16"/>
  <c r="BV167" i="16"/>
  <c r="BQ167" i="16"/>
  <c r="BS167" i="16" s="1"/>
  <c r="BV391" i="16"/>
  <c r="BQ391" i="16"/>
  <c r="BS391" i="16" s="1"/>
  <c r="BU391" i="16"/>
  <c r="BU647" i="16"/>
  <c r="BV647" i="16"/>
  <c r="BQ647" i="16"/>
  <c r="BS647" i="16" s="1"/>
  <c r="BV695" i="16"/>
  <c r="BU695" i="16"/>
  <c r="BQ695" i="16"/>
  <c r="BS695" i="16" s="1"/>
  <c r="BU743" i="16"/>
  <c r="BV743" i="16"/>
  <c r="BQ743" i="16"/>
  <c r="BS743" i="16" s="1"/>
  <c r="BU16" i="16"/>
  <c r="BV16" i="16"/>
  <c r="BQ16" i="16"/>
  <c r="BS16" i="16" s="1"/>
  <c r="BU100" i="16"/>
  <c r="BV100" i="16"/>
  <c r="BQ100" i="16"/>
  <c r="BS100" i="16" s="1"/>
  <c r="BV144" i="16"/>
  <c r="BU144" i="16"/>
  <c r="BQ144" i="16"/>
  <c r="BS144" i="16" s="1"/>
  <c r="BV184" i="16"/>
  <c r="BU184" i="16"/>
  <c r="BQ184" i="16"/>
  <c r="BS184" i="16" s="1"/>
  <c r="BU272" i="16"/>
  <c r="BV272" i="16"/>
  <c r="BQ272" i="16"/>
  <c r="BS272" i="16" s="1"/>
  <c r="BU324" i="16"/>
  <c r="BV324" i="16"/>
  <c r="BQ324" i="16"/>
  <c r="BS324" i="16" s="1"/>
  <c r="BV168" i="16"/>
  <c r="BU168" i="16"/>
  <c r="BQ168" i="16"/>
  <c r="BS168" i="16" s="1"/>
  <c r="BU276" i="16"/>
  <c r="BV276" i="16"/>
  <c r="BQ276" i="16"/>
  <c r="BS276" i="16" s="1"/>
  <c r="BV376" i="16"/>
  <c r="BU376" i="16"/>
  <c r="BQ376" i="16"/>
  <c r="BS376" i="16" s="1"/>
  <c r="BV472" i="16"/>
  <c r="BU472" i="16"/>
  <c r="BQ472" i="16"/>
  <c r="BS472" i="16" s="1"/>
  <c r="BV676" i="16"/>
  <c r="BU676" i="16"/>
  <c r="BQ676" i="16"/>
  <c r="BS676" i="16" s="1"/>
  <c r="BU708" i="16"/>
  <c r="BV708" i="16"/>
  <c r="BQ708" i="16"/>
  <c r="BS708" i="16" s="1"/>
  <c r="BV513" i="16"/>
  <c r="BU513" i="16"/>
  <c r="BQ513" i="16"/>
  <c r="BS513" i="16" s="1"/>
  <c r="BU529" i="16"/>
  <c r="BV529" i="16"/>
  <c r="BQ529" i="16"/>
  <c r="BS529" i="16" s="1"/>
  <c r="BV545" i="16"/>
  <c r="BU545" i="16"/>
  <c r="BQ545" i="16"/>
  <c r="BS545" i="16" s="1"/>
  <c r="BV577" i="16"/>
  <c r="BU577" i="16"/>
  <c r="BQ577" i="16"/>
  <c r="BS577" i="16" s="1"/>
  <c r="BV593" i="16"/>
  <c r="BU593" i="16"/>
  <c r="BQ593" i="16"/>
  <c r="BS593" i="16" s="1"/>
  <c r="BV609" i="16"/>
  <c r="BU609" i="16"/>
  <c r="BQ609" i="16"/>
  <c r="BS609" i="16" s="1"/>
  <c r="BU689" i="16"/>
  <c r="BV689" i="16"/>
  <c r="BQ689" i="16"/>
  <c r="BS689" i="16" s="1"/>
  <c r="BV705" i="16"/>
  <c r="BU705" i="16"/>
  <c r="BQ705" i="16"/>
  <c r="BS705" i="16" s="1"/>
  <c r="BV721" i="16"/>
  <c r="BU721" i="16"/>
  <c r="BQ721" i="16"/>
  <c r="BS721" i="16" s="1"/>
  <c r="BV753" i="16"/>
  <c r="BU753" i="16"/>
  <c r="BQ753" i="16"/>
  <c r="BS753" i="16" s="1"/>
  <c r="BU44" i="16"/>
  <c r="BV44" i="16"/>
  <c r="BQ44" i="16"/>
  <c r="BS44" i="16" s="1"/>
  <c r="BU428" i="16"/>
  <c r="BV428" i="16"/>
  <c r="BQ428" i="16"/>
  <c r="BS428" i="16" s="1"/>
  <c r="BV89" i="16"/>
  <c r="BU89" i="16"/>
  <c r="BQ89" i="16"/>
  <c r="BS89" i="16" s="1"/>
  <c r="BV125" i="16"/>
  <c r="BU125" i="16"/>
  <c r="BQ125" i="16"/>
  <c r="BS125" i="16" s="1"/>
  <c r="BU197" i="16"/>
  <c r="BV197" i="16"/>
  <c r="BQ197" i="16"/>
  <c r="BS197" i="16" s="1"/>
  <c r="BV18" i="16"/>
  <c r="BU18" i="16"/>
  <c r="BQ18" i="16"/>
  <c r="BS18" i="16" s="1"/>
  <c r="BV82" i="16"/>
  <c r="BU82" i="16"/>
  <c r="BQ82" i="16"/>
  <c r="BS82" i="16" s="1"/>
  <c r="BU114" i="16"/>
  <c r="BV114" i="16"/>
  <c r="BQ114" i="16"/>
  <c r="BS114" i="16" s="1"/>
  <c r="BU146" i="16"/>
  <c r="BV146" i="16"/>
  <c r="BQ146" i="16"/>
  <c r="BS146" i="16" s="1"/>
  <c r="BU162" i="16"/>
  <c r="BV162" i="16"/>
  <c r="BQ162" i="16"/>
  <c r="BS162" i="16" s="1"/>
  <c r="BV194" i="16"/>
  <c r="BU194" i="16"/>
  <c r="BQ194" i="16"/>
  <c r="BS194" i="16" s="1"/>
  <c r="BU210" i="16"/>
  <c r="BV210" i="16"/>
  <c r="BQ210" i="16"/>
  <c r="BS210" i="16" s="1"/>
  <c r="BV226" i="16"/>
  <c r="BU226" i="16"/>
  <c r="BQ226" i="16"/>
  <c r="BS226" i="16" s="1"/>
  <c r="BV242" i="16"/>
  <c r="BU242" i="16"/>
  <c r="BQ242" i="16"/>
  <c r="BS242" i="16" s="1"/>
  <c r="BU258" i="16"/>
  <c r="BV258" i="16"/>
  <c r="BQ258" i="16"/>
  <c r="BS258" i="16" s="1"/>
  <c r="BV274" i="16"/>
  <c r="BU274" i="16"/>
  <c r="BQ274" i="16"/>
  <c r="BS274" i="16" s="1"/>
  <c r="BV290" i="16"/>
  <c r="BU290" i="16"/>
  <c r="BQ290" i="16"/>
  <c r="BS290" i="16" s="1"/>
  <c r="BU354" i="16"/>
  <c r="BV354" i="16"/>
  <c r="BQ354" i="16"/>
  <c r="BS354" i="16" s="1"/>
  <c r="BU386" i="16"/>
  <c r="BV386" i="16"/>
  <c r="BQ386" i="16"/>
  <c r="BS386" i="16" s="1"/>
  <c r="BU402" i="16"/>
  <c r="BV402" i="16"/>
  <c r="BQ402" i="16"/>
  <c r="BS402" i="16" s="1"/>
  <c r="BU418" i="16"/>
  <c r="BV418" i="16"/>
  <c r="BQ418" i="16"/>
  <c r="BS418" i="16" s="1"/>
  <c r="BU434" i="16"/>
  <c r="BV434" i="16"/>
  <c r="BQ434" i="16"/>
  <c r="BS434" i="16" s="1"/>
  <c r="BU450" i="16"/>
  <c r="BV450" i="16"/>
  <c r="BQ450" i="16"/>
  <c r="BS450" i="16" s="1"/>
  <c r="BV466" i="16"/>
  <c r="BU466" i="16"/>
  <c r="BQ466" i="16"/>
  <c r="BS466" i="16" s="1"/>
  <c r="BV498" i="16"/>
  <c r="BU498" i="16"/>
  <c r="BQ498" i="16"/>
  <c r="BS498" i="16" s="1"/>
  <c r="BV546" i="16"/>
  <c r="BU546" i="16"/>
  <c r="BQ546" i="16"/>
  <c r="BS546" i="16" s="1"/>
  <c r="BU562" i="16"/>
  <c r="BV562" i="16"/>
  <c r="BQ562" i="16"/>
  <c r="BS562" i="16" s="1"/>
  <c r="BV578" i="16"/>
  <c r="BU578" i="16"/>
  <c r="BQ578" i="16"/>
  <c r="BS578" i="16" s="1"/>
  <c r="BV594" i="16"/>
  <c r="BU594" i="16"/>
  <c r="BQ594" i="16"/>
  <c r="BS594" i="16" s="1"/>
  <c r="BV610" i="16"/>
  <c r="BU610" i="16"/>
  <c r="BQ610" i="16"/>
  <c r="BS610" i="16" s="1"/>
  <c r="BV626" i="16"/>
  <c r="BU626" i="16"/>
  <c r="BQ626" i="16"/>
  <c r="BS626" i="16" s="1"/>
  <c r="BV642" i="16"/>
  <c r="BU642" i="16"/>
  <c r="BQ642" i="16"/>
  <c r="BS642" i="16" s="1"/>
  <c r="BU706" i="16"/>
  <c r="BV706" i="16"/>
  <c r="BQ706" i="16"/>
  <c r="BS706" i="16" s="1"/>
  <c r="BU722" i="16"/>
  <c r="BV722" i="16"/>
  <c r="BQ722" i="16"/>
  <c r="BS722" i="16" s="1"/>
  <c r="BU738" i="16"/>
  <c r="BV738" i="16"/>
  <c r="BQ738" i="16"/>
  <c r="BS738" i="16" s="1"/>
  <c r="BU754" i="16"/>
  <c r="BV754" i="16"/>
  <c r="BQ754" i="16"/>
  <c r="BS754" i="16" s="1"/>
  <c r="BU208" i="16"/>
  <c r="BV208" i="16"/>
  <c r="BQ208" i="16"/>
  <c r="BS208" i="16" s="1"/>
  <c r="BV260" i="16"/>
  <c r="BU260" i="16"/>
  <c r="BQ260" i="16"/>
  <c r="BS260" i="16" s="1"/>
  <c r="BV296" i="16"/>
  <c r="BU296" i="16"/>
  <c r="BQ296" i="16"/>
  <c r="BS296" i="16" s="1"/>
  <c r="BV336" i="16"/>
  <c r="BU336" i="16"/>
  <c r="BQ336" i="16"/>
  <c r="BS336" i="16" s="1"/>
  <c r="BU380" i="16"/>
  <c r="BV380" i="16"/>
  <c r="BQ380" i="16"/>
  <c r="BS380" i="16" s="1"/>
  <c r="BU420" i="16"/>
  <c r="BV420" i="16"/>
  <c r="BQ420" i="16"/>
  <c r="BS420" i="16" s="1"/>
  <c r="BV564" i="16"/>
  <c r="BU564" i="16"/>
  <c r="BQ564" i="16"/>
  <c r="BS564" i="16" s="1"/>
  <c r="BU7" i="16"/>
  <c r="BV7" i="16"/>
  <c r="BQ7" i="16"/>
  <c r="BS7" i="16" s="1"/>
  <c r="BU70" i="16"/>
  <c r="BV70" i="16"/>
  <c r="BQ70" i="16"/>
  <c r="BS70" i="16" s="1"/>
  <c r="BU102" i="16"/>
  <c r="BV102" i="16"/>
  <c r="BQ102" i="16"/>
  <c r="BS102" i="16" s="1"/>
  <c r="BU83" i="16"/>
  <c r="BV83" i="16"/>
  <c r="BQ83" i="16"/>
  <c r="BS83" i="16" s="1"/>
  <c r="BU115" i="16"/>
  <c r="BV115" i="16"/>
  <c r="BQ115" i="16"/>
  <c r="BS115" i="16" s="1"/>
  <c r="BU131" i="16"/>
  <c r="BV131" i="16"/>
  <c r="BQ131" i="16"/>
  <c r="BS131" i="16" s="1"/>
  <c r="BU179" i="16"/>
  <c r="BV179" i="16"/>
  <c r="BQ179" i="16"/>
  <c r="BS179" i="16" s="1"/>
  <c r="BV211" i="16"/>
  <c r="BU211" i="16"/>
  <c r="BQ211" i="16"/>
  <c r="BS211" i="16" s="1"/>
  <c r="BU227" i="16"/>
  <c r="BV227" i="16"/>
  <c r="BQ227" i="16"/>
  <c r="BS227" i="16" s="1"/>
  <c r="BV243" i="16"/>
  <c r="BU243" i="16"/>
  <c r="BQ243" i="16"/>
  <c r="BS243" i="16" s="1"/>
  <c r="BU259" i="16"/>
  <c r="BV259" i="16"/>
  <c r="BQ259" i="16"/>
  <c r="BS259" i="16" s="1"/>
  <c r="BV275" i="16"/>
  <c r="BU275" i="16"/>
  <c r="BQ275" i="16"/>
  <c r="BS275" i="16" s="1"/>
  <c r="BV339" i="16"/>
  <c r="BU339" i="16"/>
  <c r="BQ339" i="16"/>
  <c r="BS339" i="16" s="1"/>
  <c r="BV371" i="16"/>
  <c r="BU371" i="16"/>
  <c r="BQ371" i="16"/>
  <c r="BS371" i="16" s="1"/>
  <c r="BV387" i="16"/>
  <c r="BU387" i="16"/>
  <c r="BQ387" i="16"/>
  <c r="BS387" i="16" s="1"/>
  <c r="BV403" i="16"/>
  <c r="BU403" i="16"/>
  <c r="BQ403" i="16"/>
  <c r="BS403" i="16" s="1"/>
  <c r="BV419" i="16"/>
  <c r="BU419" i="16"/>
  <c r="BQ419" i="16"/>
  <c r="BS419" i="16" s="1"/>
  <c r="BV435" i="16"/>
  <c r="BU435" i="16"/>
  <c r="BQ435" i="16"/>
  <c r="BS435" i="16" s="1"/>
  <c r="BV451" i="16"/>
  <c r="BU451" i="16"/>
  <c r="BQ451" i="16"/>
  <c r="BS451" i="16" s="1"/>
  <c r="BV467" i="16"/>
  <c r="BU467" i="16"/>
  <c r="BQ467" i="16"/>
  <c r="BS467" i="16" s="1"/>
  <c r="BV483" i="16"/>
  <c r="BU483" i="16"/>
  <c r="BQ483" i="16"/>
  <c r="BS483" i="16" s="1"/>
  <c r="BV499" i="16"/>
  <c r="BU499" i="16"/>
  <c r="BQ499" i="16"/>
  <c r="BS499" i="16" s="1"/>
  <c r="BV515" i="16"/>
  <c r="BU515" i="16"/>
  <c r="BQ515" i="16"/>
  <c r="BS515" i="16" s="1"/>
  <c r="BU579" i="16"/>
  <c r="BV579" i="16"/>
  <c r="BQ579" i="16"/>
  <c r="BS579" i="16" s="1"/>
  <c r="BU595" i="16"/>
  <c r="BV595" i="16"/>
  <c r="BQ595" i="16"/>
  <c r="BS595" i="16" s="1"/>
  <c r="BV627" i="16"/>
  <c r="BU627" i="16"/>
  <c r="BQ627" i="16"/>
  <c r="BS627" i="16" s="1"/>
  <c r="BV643" i="16"/>
  <c r="BU643" i="16"/>
  <c r="BQ643" i="16"/>
  <c r="BS643" i="16" s="1"/>
  <c r="BV659" i="16"/>
  <c r="BQ659" i="16"/>
  <c r="BS659" i="16" s="1"/>
  <c r="BU659" i="16"/>
  <c r="BU675" i="16"/>
  <c r="BV675" i="16"/>
  <c r="BQ675" i="16"/>
  <c r="BS675" i="16" s="1"/>
  <c r="BU691" i="16"/>
  <c r="BV691" i="16"/>
  <c r="BQ691" i="16"/>
  <c r="BS691" i="16" s="1"/>
  <c r="BV707" i="16"/>
  <c r="BU707" i="16"/>
  <c r="BQ707" i="16"/>
  <c r="BS707" i="16" s="1"/>
  <c r="BV723" i="16"/>
  <c r="BU723" i="16"/>
  <c r="BQ723" i="16"/>
  <c r="BS723" i="16" s="1"/>
  <c r="BV755" i="16"/>
  <c r="BU755" i="16"/>
  <c r="BQ755" i="16"/>
  <c r="BS755" i="16" s="1"/>
  <c r="BU183" i="16"/>
  <c r="BV183" i="16"/>
  <c r="BQ183" i="16"/>
  <c r="BS183" i="16" s="1"/>
  <c r="BV247" i="16"/>
  <c r="BU247" i="16"/>
  <c r="BQ247" i="16"/>
  <c r="BS247" i="16" s="1"/>
  <c r="BV279" i="16"/>
  <c r="BU279" i="16"/>
  <c r="BQ279" i="16"/>
  <c r="BS279" i="16" s="1"/>
  <c r="BU407" i="16"/>
  <c r="BV407" i="16"/>
  <c r="BQ407" i="16"/>
  <c r="BS407" i="16" s="1"/>
  <c r="BV439" i="16"/>
  <c r="BU439" i="16"/>
  <c r="BQ439" i="16"/>
  <c r="BS439" i="16" s="1"/>
  <c r="BU639" i="16"/>
  <c r="BV639" i="16"/>
  <c r="BQ639" i="16"/>
  <c r="BS639" i="16" s="1"/>
  <c r="BV687" i="16"/>
  <c r="BU687" i="16"/>
  <c r="BQ687" i="16"/>
  <c r="BS687" i="16" s="1"/>
  <c r="BU24" i="16"/>
  <c r="BV24" i="16"/>
  <c r="BQ24" i="16"/>
  <c r="BS24" i="16" s="1"/>
  <c r="BU64" i="16"/>
  <c r="BV64" i="16"/>
  <c r="BQ64" i="16"/>
  <c r="BS64" i="16" s="1"/>
  <c r="BV116" i="16"/>
  <c r="BU116" i="16"/>
  <c r="BQ116" i="16"/>
  <c r="BS116" i="16" s="1"/>
  <c r="BU152" i="16"/>
  <c r="BV152" i="16"/>
  <c r="BQ152" i="16"/>
  <c r="BS152" i="16" s="1"/>
  <c r="BV292" i="16"/>
  <c r="BU292" i="16"/>
  <c r="BQ292" i="16"/>
  <c r="BS292" i="16" s="1"/>
  <c r="BV312" i="16"/>
  <c r="BU312" i="16"/>
  <c r="BQ312" i="16"/>
  <c r="BS312" i="16" s="1"/>
  <c r="BU392" i="16"/>
  <c r="BV392" i="16"/>
  <c r="BQ392" i="16"/>
  <c r="BS392" i="16" s="1"/>
  <c r="BU712" i="16"/>
  <c r="BV712" i="16"/>
  <c r="BQ712" i="16"/>
  <c r="BS712" i="16" s="1"/>
  <c r="BV373" i="16"/>
  <c r="BU373" i="16"/>
  <c r="BQ373" i="16"/>
  <c r="BS373" i="16" s="1"/>
  <c r="BV389" i="16"/>
  <c r="BU389" i="16"/>
  <c r="BQ389" i="16"/>
  <c r="BS389" i="16" s="1"/>
  <c r="BV405" i="16"/>
  <c r="BU405" i="16"/>
  <c r="BQ405" i="16"/>
  <c r="BS405" i="16" s="1"/>
  <c r="BV421" i="16"/>
  <c r="BU421" i="16"/>
  <c r="BQ421" i="16"/>
  <c r="BS421" i="16" s="1"/>
  <c r="BV437" i="16"/>
  <c r="BU437" i="16"/>
  <c r="BQ437" i="16"/>
  <c r="BS437" i="16" s="1"/>
  <c r="BV453" i="16"/>
  <c r="BU453" i="16"/>
  <c r="BQ453" i="16"/>
  <c r="BS453" i="16" s="1"/>
  <c r="BU469" i="16"/>
  <c r="BV469" i="16"/>
  <c r="BQ469" i="16"/>
  <c r="BS469" i="16" s="1"/>
  <c r="BU485" i="16"/>
  <c r="BV485" i="16"/>
  <c r="BQ485" i="16"/>
  <c r="BS485" i="16" s="1"/>
  <c r="BU501" i="16"/>
  <c r="BV501" i="16"/>
  <c r="BQ501" i="16"/>
  <c r="BS501" i="16" s="1"/>
  <c r="BV517" i="16"/>
  <c r="BU517" i="16"/>
  <c r="BQ517" i="16"/>
  <c r="BS517" i="16" s="1"/>
  <c r="BV533" i="16"/>
  <c r="BU533" i="16"/>
  <c r="BQ533" i="16"/>
  <c r="BS533" i="16" s="1"/>
  <c r="BU549" i="16"/>
  <c r="BV549" i="16"/>
  <c r="BQ549" i="16"/>
  <c r="BS549" i="16" s="1"/>
  <c r="BU565" i="16"/>
  <c r="BV565" i="16"/>
  <c r="BQ565" i="16"/>
  <c r="BS565" i="16" s="1"/>
  <c r="BV581" i="16"/>
  <c r="BU581" i="16"/>
  <c r="BQ581" i="16"/>
  <c r="BS581" i="16" s="1"/>
  <c r="BV597" i="16"/>
  <c r="BU597" i="16"/>
  <c r="BQ597" i="16"/>
  <c r="BS597" i="16" s="1"/>
  <c r="BV613" i="16"/>
  <c r="BU613" i="16"/>
  <c r="BQ613" i="16"/>
  <c r="BS613" i="16" s="1"/>
  <c r="BU693" i="16"/>
  <c r="BV693" i="16"/>
  <c r="BQ693" i="16"/>
  <c r="BS693" i="16" s="1"/>
  <c r="BU725" i="16"/>
  <c r="BV725" i="16"/>
  <c r="BQ725" i="16"/>
  <c r="BS725" i="16" s="1"/>
  <c r="BU757" i="16"/>
  <c r="BV757" i="16"/>
  <c r="BQ757" i="16"/>
  <c r="BS757" i="16" s="1"/>
  <c r="BU76" i="16"/>
  <c r="BV76" i="16"/>
  <c r="BQ76" i="16"/>
  <c r="BS76" i="16" s="1"/>
  <c r="BV196" i="16"/>
  <c r="BU196" i="16"/>
  <c r="BQ196" i="16"/>
  <c r="BS196" i="16" s="1"/>
  <c r="BU388" i="16"/>
  <c r="BV388" i="16"/>
  <c r="BQ388" i="16"/>
  <c r="BS388" i="16" s="1"/>
  <c r="BV668" i="16"/>
  <c r="BU668" i="16"/>
  <c r="BQ668" i="16"/>
  <c r="BS668" i="16" s="1"/>
  <c r="BU207" i="16"/>
  <c r="BV207" i="16"/>
  <c r="BQ207" i="16"/>
  <c r="BS207" i="16" s="1"/>
  <c r="BV271" i="16"/>
  <c r="BU271" i="16"/>
  <c r="BQ271" i="16"/>
  <c r="BS271" i="16" s="1"/>
  <c r="BU311" i="16"/>
  <c r="BV311" i="16"/>
  <c r="BQ311" i="16"/>
  <c r="BS311" i="16" s="1"/>
  <c r="BV351" i="16"/>
  <c r="BU351" i="16"/>
  <c r="BQ351" i="16"/>
  <c r="BS351" i="16" s="1"/>
  <c r="BU487" i="16"/>
  <c r="BV487" i="16"/>
  <c r="BQ487" i="16"/>
  <c r="BS487" i="16" s="1"/>
  <c r="BV583" i="16"/>
  <c r="BU583" i="16"/>
  <c r="BQ583" i="16"/>
  <c r="BS583" i="16" s="1"/>
  <c r="BU631" i="16"/>
  <c r="BV631" i="16"/>
  <c r="BQ631" i="16"/>
  <c r="BS631" i="16" s="1"/>
  <c r="BU133" i="16"/>
  <c r="BV133" i="16"/>
  <c r="BQ133" i="16"/>
  <c r="BS133" i="16" s="1"/>
  <c r="BU26" i="16"/>
  <c r="BV26" i="16"/>
  <c r="BQ26" i="16"/>
  <c r="BS26" i="16" s="1"/>
  <c r="BU58" i="16"/>
  <c r="BV58" i="16"/>
  <c r="BQ58" i="16"/>
  <c r="BS58" i="16" s="1"/>
  <c r="BV90" i="16"/>
  <c r="BU90" i="16"/>
  <c r="BQ90" i="16"/>
  <c r="BS90" i="16" s="1"/>
  <c r="BU118" i="16"/>
  <c r="BV118" i="16"/>
  <c r="BQ118" i="16"/>
  <c r="BS118" i="16" s="1"/>
  <c r="BV134" i="16"/>
  <c r="BU134" i="16"/>
  <c r="BQ134" i="16"/>
  <c r="BS134" i="16" s="1"/>
  <c r="BU150" i="16"/>
  <c r="BV150" i="16"/>
  <c r="BQ150" i="16"/>
  <c r="BS150" i="16" s="1"/>
  <c r="BV166" i="16"/>
  <c r="BU166" i="16"/>
  <c r="BQ166" i="16"/>
  <c r="BS166" i="16" s="1"/>
  <c r="BU182" i="16"/>
  <c r="BV182" i="16"/>
  <c r="BQ182" i="16"/>
  <c r="BS182" i="16" s="1"/>
  <c r="BV198" i="16"/>
  <c r="BU198" i="16"/>
  <c r="BQ198" i="16"/>
  <c r="BS198" i="16" s="1"/>
  <c r="BU214" i="16"/>
  <c r="BV214" i="16"/>
  <c r="BQ214" i="16"/>
  <c r="BS214" i="16" s="1"/>
  <c r="BV230" i="16"/>
  <c r="BU230" i="16"/>
  <c r="BQ230" i="16"/>
  <c r="BS230" i="16" s="1"/>
  <c r="BU246" i="16"/>
  <c r="BV246" i="16"/>
  <c r="BQ246" i="16"/>
  <c r="BS246" i="16" s="1"/>
  <c r="BU262" i="16"/>
  <c r="BV262" i="16"/>
  <c r="BQ262" i="16"/>
  <c r="BS262" i="16" s="1"/>
  <c r="BV278" i="16"/>
  <c r="BU278" i="16"/>
  <c r="BQ278" i="16"/>
  <c r="BS278" i="16" s="1"/>
  <c r="BU342" i="16"/>
  <c r="BV342" i="16"/>
  <c r="BQ342" i="16"/>
  <c r="BS342" i="16" s="1"/>
  <c r="BV470" i="16"/>
  <c r="BU470" i="16"/>
  <c r="BQ470" i="16"/>
  <c r="BS470" i="16" s="1"/>
  <c r="BV550" i="16"/>
  <c r="BU550" i="16"/>
  <c r="BQ550" i="16"/>
  <c r="BS550" i="16" s="1"/>
  <c r="BU662" i="16"/>
  <c r="BV662" i="16"/>
  <c r="BQ662" i="16"/>
  <c r="BS662" i="16" s="1"/>
  <c r="BU710" i="16"/>
  <c r="BV710" i="16"/>
  <c r="BQ710" i="16"/>
  <c r="BS710" i="16" s="1"/>
  <c r="BV48" i="16"/>
  <c r="BU48" i="16"/>
  <c r="BQ48" i="16"/>
  <c r="BS48" i="16" s="1"/>
  <c r="BU308" i="16"/>
  <c r="BV308" i="16"/>
  <c r="BQ308" i="16"/>
  <c r="BS308" i="16" s="1"/>
  <c r="BU436" i="16"/>
  <c r="BV436" i="16"/>
  <c r="BQ436" i="16"/>
  <c r="BS436" i="16" s="1"/>
  <c r="BV9" i="16"/>
  <c r="BU9" i="16"/>
  <c r="BQ9" i="16"/>
  <c r="BS9" i="16" s="1"/>
  <c r="BV45" i="16"/>
  <c r="BU45" i="16"/>
  <c r="BQ45" i="16"/>
  <c r="BS45" i="16" s="1"/>
  <c r="BU121" i="16"/>
  <c r="BV121" i="16"/>
  <c r="BQ121" i="16"/>
  <c r="BS121" i="16" s="1"/>
  <c r="BU201" i="16"/>
  <c r="BV201" i="16"/>
  <c r="BQ201" i="16"/>
  <c r="BS201" i="16" s="1"/>
  <c r="BV14" i="16"/>
  <c r="BU14" i="16"/>
  <c r="BQ14" i="16"/>
  <c r="BS14" i="16" s="1"/>
  <c r="BV46" i="16"/>
  <c r="BU46" i="16"/>
  <c r="BQ46" i="16"/>
  <c r="BS46" i="16" s="1"/>
  <c r="BV110" i="16"/>
  <c r="BU110" i="16"/>
  <c r="BQ110" i="16"/>
  <c r="BS110" i="16" s="1"/>
  <c r="BV23" i="16"/>
  <c r="BU23" i="16"/>
  <c r="BQ23" i="16"/>
  <c r="BS23" i="16" s="1"/>
  <c r="BU55" i="16"/>
  <c r="BV55" i="16"/>
  <c r="BQ55" i="16"/>
  <c r="BS55" i="16" s="1"/>
  <c r="BV103" i="16"/>
  <c r="BU103" i="16"/>
  <c r="BQ103" i="16"/>
  <c r="BS103" i="16" s="1"/>
  <c r="BU135" i="16"/>
  <c r="BV135" i="16"/>
  <c r="BQ135" i="16"/>
  <c r="BS135" i="16" s="1"/>
  <c r="BV191" i="16"/>
  <c r="BU191" i="16"/>
  <c r="BQ191" i="16"/>
  <c r="BS191" i="16" s="1"/>
  <c r="BV215" i="16"/>
  <c r="BU215" i="16"/>
  <c r="BQ215" i="16"/>
  <c r="BS215" i="16" s="1"/>
  <c r="BU255" i="16"/>
  <c r="BV255" i="16"/>
  <c r="BQ255" i="16"/>
  <c r="BS255" i="16" s="1"/>
  <c r="BV335" i="16"/>
  <c r="BU335" i="16"/>
  <c r="BQ335" i="16"/>
  <c r="BS335" i="16" s="1"/>
  <c r="BV455" i="16"/>
  <c r="BU455" i="16"/>
  <c r="BQ455" i="16"/>
  <c r="BS455" i="16" s="1"/>
  <c r="BU503" i="16"/>
  <c r="BV503" i="16"/>
  <c r="BQ503" i="16"/>
  <c r="BS503" i="16" s="1"/>
  <c r="BU543" i="16"/>
  <c r="BV543" i="16"/>
  <c r="BQ543" i="16"/>
  <c r="BS543" i="16" s="1"/>
  <c r="BV591" i="16"/>
  <c r="BU591" i="16"/>
  <c r="BQ591" i="16"/>
  <c r="BS591" i="16" s="1"/>
  <c r="B27" i="11"/>
  <c r="B27" i="16"/>
  <c r="BH6" i="16"/>
  <c r="DG392" i="16" l="1"/>
  <c r="DI392" i="16" s="1"/>
  <c r="DG484" i="16"/>
  <c r="DI484" i="16" s="1"/>
  <c r="DG375" i="16"/>
  <c r="DI375" i="16" s="1"/>
  <c r="DG125" i="16"/>
  <c r="DI125" i="16" s="1"/>
  <c r="DG54" i="16"/>
  <c r="DI54" i="16" s="1"/>
  <c r="DG539" i="16"/>
  <c r="DI539" i="16" s="1"/>
  <c r="DG647" i="16"/>
  <c r="DI647" i="16" s="1"/>
  <c r="DG738" i="16"/>
  <c r="DI738" i="16" s="1"/>
  <c r="DG665" i="16"/>
  <c r="DI665" i="16" s="1"/>
  <c r="DG393" i="16"/>
  <c r="DI393" i="16" s="1"/>
  <c r="DG531" i="16"/>
  <c r="DI531" i="16" s="1"/>
  <c r="DG209" i="16"/>
  <c r="DI209" i="16" s="1"/>
  <c r="DG294" i="16"/>
  <c r="DI294" i="16" s="1"/>
  <c r="DG340" i="16"/>
  <c r="DI340" i="16" s="1"/>
  <c r="DG603" i="16"/>
  <c r="DI603" i="16" s="1"/>
  <c r="DG475" i="16"/>
  <c r="DI475" i="16" s="1"/>
  <c r="DG99" i="16"/>
  <c r="DI99" i="16" s="1"/>
  <c r="DG555" i="16"/>
  <c r="DI555" i="16" s="1"/>
  <c r="DG753" i="16"/>
  <c r="DI753" i="16" s="1"/>
  <c r="DG49" i="16"/>
  <c r="DI49" i="16" s="1"/>
  <c r="DG195" i="16"/>
  <c r="DI195" i="16" s="1"/>
  <c r="DG315" i="16"/>
  <c r="DI315" i="16" s="1"/>
  <c r="DG436" i="16"/>
  <c r="DI436" i="16" s="1"/>
  <c r="DG697" i="16"/>
  <c r="DI697" i="16" s="1"/>
  <c r="DG489" i="16"/>
  <c r="DI489" i="16" s="1"/>
  <c r="DG715" i="16"/>
  <c r="DI715" i="16" s="1"/>
  <c r="DG360" i="16"/>
  <c r="DI360" i="16" s="1"/>
  <c r="DG136" i="16"/>
  <c r="DI136" i="16" s="1"/>
  <c r="DG172" i="16"/>
  <c r="DI172" i="16" s="1"/>
  <c r="DG263" i="16"/>
  <c r="DI263" i="16" s="1"/>
  <c r="DG62" i="16"/>
  <c r="DI62" i="16" s="1"/>
  <c r="DG643" i="16"/>
  <c r="DI643" i="16" s="1"/>
  <c r="DG407" i="16"/>
  <c r="DI407" i="16" s="1"/>
  <c r="DG544" i="16"/>
  <c r="DI544" i="16" s="1"/>
  <c r="DG180" i="16"/>
  <c r="DI180" i="16" s="1"/>
  <c r="CR819" i="16"/>
  <c r="DG151" i="16"/>
  <c r="DI151" i="16" s="1"/>
  <c r="DG295" i="16"/>
  <c r="DI295" i="16" s="1"/>
  <c r="DG15" i="16"/>
  <c r="DI15" i="16" s="1"/>
  <c r="DG530" i="16"/>
  <c r="DI530" i="16" s="1"/>
  <c r="DG215" i="16"/>
  <c r="DI215" i="16" s="1"/>
  <c r="DG177" i="16"/>
  <c r="DI177" i="16" s="1"/>
  <c r="DG656" i="16"/>
  <c r="DI656" i="16" s="1"/>
  <c r="DG689" i="16"/>
  <c r="DI689" i="16" s="1"/>
  <c r="DG465" i="16"/>
  <c r="DI465" i="16" s="1"/>
  <c r="DG433" i="16"/>
  <c r="DI433" i="16" s="1"/>
  <c r="DG241" i="16"/>
  <c r="DI241" i="16" s="1"/>
  <c r="DG620" i="16"/>
  <c r="DI620" i="16" s="1"/>
  <c r="DG272" i="16"/>
  <c r="DI272" i="16" s="1"/>
  <c r="DG184" i="16"/>
  <c r="DI184" i="16" s="1"/>
  <c r="DG655" i="16"/>
  <c r="DI655" i="16" s="1"/>
  <c r="DG731" i="16"/>
  <c r="DI731" i="16" s="1"/>
  <c r="DG667" i="16"/>
  <c r="DI667" i="16" s="1"/>
  <c r="DG611" i="16"/>
  <c r="DI611" i="16" s="1"/>
  <c r="DG547" i="16"/>
  <c r="DI547" i="16" s="1"/>
  <c r="DG483" i="16"/>
  <c r="DI483" i="16" s="1"/>
  <c r="DG427" i="16"/>
  <c r="DI427" i="16" s="1"/>
  <c r="DG371" i="16"/>
  <c r="DI371" i="16" s="1"/>
  <c r="DG307" i="16"/>
  <c r="DI307" i="16" s="1"/>
  <c r="DG251" i="16"/>
  <c r="DI251" i="16" s="1"/>
  <c r="DG187" i="16"/>
  <c r="DI187" i="16" s="1"/>
  <c r="DG139" i="16"/>
  <c r="DI139" i="16" s="1"/>
  <c r="DG75" i="16"/>
  <c r="DI75" i="16" s="1"/>
  <c r="DG19" i="16"/>
  <c r="DI19" i="16" s="1"/>
  <c r="DG93" i="16"/>
  <c r="DI93" i="16" s="1"/>
  <c r="DG640" i="16"/>
  <c r="DI640" i="16" s="1"/>
  <c r="DG588" i="16"/>
  <c r="DI588" i="16" s="1"/>
  <c r="DG44" i="16"/>
  <c r="DI44" i="16" s="1"/>
  <c r="DG617" i="16"/>
  <c r="DI617" i="16" s="1"/>
  <c r="DG113" i="16"/>
  <c r="DI113" i="16" s="1"/>
  <c r="DG98" i="16"/>
  <c r="DI98" i="16" s="1"/>
  <c r="DG197" i="16"/>
  <c r="DI197" i="16" s="1"/>
  <c r="DG485" i="16"/>
  <c r="DI485" i="16" s="1"/>
  <c r="DG754" i="16"/>
  <c r="DI754" i="16" s="1"/>
  <c r="DG73" i="16"/>
  <c r="DI73" i="16" s="1"/>
  <c r="DG380" i="16"/>
  <c r="DI380" i="16" s="1"/>
  <c r="DG22" i="16"/>
  <c r="DI22" i="16" s="1"/>
  <c r="DG236" i="16"/>
  <c r="DI236" i="16" s="1"/>
  <c r="DG148" i="16"/>
  <c r="DI148" i="16" s="1"/>
  <c r="DG56" i="16"/>
  <c r="DI56" i="16" s="1"/>
  <c r="DG746" i="16"/>
  <c r="DI746" i="16" s="1"/>
  <c r="DG714" i="16"/>
  <c r="DI714" i="16" s="1"/>
  <c r="DG682" i="16"/>
  <c r="DI682" i="16" s="1"/>
  <c r="DG650" i="16"/>
  <c r="DI650" i="16" s="1"/>
  <c r="DG618" i="16"/>
  <c r="DI618" i="16" s="1"/>
  <c r="DG586" i="16"/>
  <c r="DI586" i="16" s="1"/>
  <c r="DG554" i="16"/>
  <c r="DI554" i="16" s="1"/>
  <c r="DG522" i="16"/>
  <c r="DI522" i="16" s="1"/>
  <c r="DG394" i="16"/>
  <c r="DI394" i="16" s="1"/>
  <c r="DG362" i="16"/>
  <c r="DI362" i="16" s="1"/>
  <c r="DG330" i="16"/>
  <c r="DI330" i="16" s="1"/>
  <c r="DG298" i="16"/>
  <c r="DI298" i="16" s="1"/>
  <c r="DG266" i="16"/>
  <c r="DI266" i="16" s="1"/>
  <c r="DG234" i="16"/>
  <c r="DI234" i="16" s="1"/>
  <c r="DG202" i="16"/>
  <c r="DI202" i="16" s="1"/>
  <c r="DG170" i="16"/>
  <c r="DI170" i="16" s="1"/>
  <c r="DG138" i="16"/>
  <c r="DI138" i="16" s="1"/>
  <c r="DG453" i="16"/>
  <c r="DI453" i="16" s="1"/>
  <c r="DG594" i="16"/>
  <c r="DI594" i="16" s="1"/>
  <c r="DG639" i="16"/>
  <c r="DI639" i="16" s="1"/>
  <c r="DG160" i="16"/>
  <c r="DI160" i="16" s="1"/>
  <c r="DG89" i="16"/>
  <c r="DI89" i="16" s="1"/>
  <c r="DG162" i="16"/>
  <c r="DI162" i="16" s="1"/>
  <c r="DG418" i="16"/>
  <c r="DI418" i="16" s="1"/>
  <c r="DG258" i="16"/>
  <c r="DI258" i="16" s="1"/>
  <c r="DG692" i="16"/>
  <c r="DI692" i="16" s="1"/>
  <c r="DG57" i="16"/>
  <c r="DI57" i="16" s="1"/>
  <c r="DG486" i="16"/>
  <c r="DI486" i="16" s="1"/>
  <c r="DG90" i="16"/>
  <c r="DI90" i="16" s="1"/>
  <c r="DG205" i="16"/>
  <c r="DI205" i="16" s="1"/>
  <c r="DG752" i="16"/>
  <c r="DI752" i="16" s="1"/>
  <c r="DG128" i="16"/>
  <c r="DI128" i="16" s="1"/>
  <c r="DG506" i="16"/>
  <c r="DI506" i="16" s="1"/>
  <c r="DG705" i="16"/>
  <c r="DI705" i="16" s="1"/>
  <c r="DG27" i="16"/>
  <c r="DI27" i="16" s="1"/>
  <c r="DG658" i="16"/>
  <c r="DI658" i="16" s="1"/>
  <c r="DG435" i="16"/>
  <c r="DI435" i="16" s="1"/>
  <c r="DG86" i="16"/>
  <c r="DI86" i="16" s="1"/>
  <c r="DG498" i="16"/>
  <c r="DI498" i="16" s="1"/>
  <c r="DG680" i="16"/>
  <c r="DI680" i="16" s="1"/>
  <c r="DG83" i="16"/>
  <c r="DI83" i="16" s="1"/>
  <c r="DG450" i="16"/>
  <c r="DI450" i="16" s="1"/>
  <c r="DG386" i="16"/>
  <c r="DI386" i="16" s="1"/>
  <c r="DG354" i="16"/>
  <c r="DI354" i="16" s="1"/>
  <c r="DG322" i="16"/>
  <c r="DI322" i="16" s="1"/>
  <c r="DG290" i="16"/>
  <c r="DI290" i="16" s="1"/>
  <c r="DG311" i="16"/>
  <c r="DI311" i="16" s="1"/>
  <c r="DG711" i="16"/>
  <c r="DI711" i="16" s="1"/>
  <c r="DG452" i="16"/>
  <c r="DI452" i="16" s="1"/>
  <c r="DG26" i="16"/>
  <c r="DI26" i="16" s="1"/>
  <c r="DG65" i="16"/>
  <c r="DI65" i="16" s="1"/>
  <c r="DG242" i="16"/>
  <c r="DI242" i="16" s="1"/>
  <c r="DG569" i="16"/>
  <c r="DI569" i="16" s="1"/>
  <c r="DG473" i="16"/>
  <c r="DI473" i="16" s="1"/>
  <c r="DG281" i="16"/>
  <c r="DI281" i="16" s="1"/>
  <c r="DG748" i="16"/>
  <c r="DI748" i="16" s="1"/>
  <c r="DG548" i="16"/>
  <c r="DI548" i="16" s="1"/>
  <c r="DG104" i="16"/>
  <c r="DI104" i="16" s="1"/>
  <c r="DG687" i="16"/>
  <c r="DI687" i="16" s="1"/>
  <c r="DG443" i="16"/>
  <c r="DI443" i="16" s="1"/>
  <c r="DG71" i="16"/>
  <c r="DI71" i="16" s="1"/>
  <c r="DG103" i="16"/>
  <c r="DI103" i="16" s="1"/>
  <c r="DG247" i="16"/>
  <c r="DI247" i="16" s="1"/>
  <c r="DG492" i="16"/>
  <c r="DI492" i="16" s="1"/>
  <c r="DG626" i="16"/>
  <c r="DI626" i="16" s="1"/>
  <c r="DG326" i="16"/>
  <c r="DI326" i="16" s="1"/>
  <c r="DG198" i="16"/>
  <c r="DI198" i="16" s="1"/>
  <c r="DG717" i="16"/>
  <c r="DI717" i="16" s="1"/>
  <c r="DG589" i="16"/>
  <c r="DI589" i="16" s="1"/>
  <c r="DG365" i="16"/>
  <c r="DI365" i="16" s="1"/>
  <c r="DG333" i="16"/>
  <c r="DI333" i="16" s="1"/>
  <c r="DG736" i="16"/>
  <c r="DI736" i="16" s="1"/>
  <c r="DG92" i="16"/>
  <c r="DI92" i="16" s="1"/>
  <c r="DG391" i="16"/>
  <c r="DI391" i="16" s="1"/>
  <c r="DG135" i="16"/>
  <c r="DI135" i="16" s="1"/>
  <c r="DG419" i="16"/>
  <c r="DI419" i="16" s="1"/>
  <c r="DG592" i="16"/>
  <c r="DI592" i="16" s="1"/>
  <c r="DG32" i="16"/>
  <c r="DI32" i="16" s="1"/>
  <c r="DG642" i="16"/>
  <c r="DI642" i="16" s="1"/>
  <c r="DG615" i="16"/>
  <c r="DI615" i="16" s="1"/>
  <c r="DG59" i="16"/>
  <c r="DI59" i="16" s="1"/>
  <c r="DG30" i="16"/>
  <c r="DI30" i="16" s="1"/>
  <c r="DG628" i="16"/>
  <c r="DI628" i="16" s="1"/>
  <c r="DG211" i="16"/>
  <c r="DI211" i="16" s="1"/>
  <c r="CD825" i="16"/>
  <c r="DG84" i="16"/>
  <c r="DI84" i="16" s="1"/>
  <c r="DG578" i="16"/>
  <c r="DI578" i="16" s="1"/>
  <c r="DG226" i="16"/>
  <c r="DI226" i="16" s="1"/>
  <c r="DG194" i="16"/>
  <c r="DI194" i="16" s="1"/>
  <c r="DG130" i="16"/>
  <c r="DI130" i="16" s="1"/>
  <c r="DG18" i="16"/>
  <c r="DI18" i="16" s="1"/>
  <c r="DG761" i="16"/>
  <c r="DI761" i="16" s="1"/>
  <c r="DG633" i="16"/>
  <c r="DI633" i="16" s="1"/>
  <c r="DG585" i="16"/>
  <c r="DI585" i="16" s="1"/>
  <c r="DG553" i="16"/>
  <c r="DI553" i="16" s="1"/>
  <c r="DG457" i="16"/>
  <c r="DI457" i="16" s="1"/>
  <c r="DG425" i="16"/>
  <c r="DI425" i="16" s="1"/>
  <c r="DG361" i="16"/>
  <c r="DI361" i="16" s="1"/>
  <c r="DG329" i="16"/>
  <c r="DI329" i="16" s="1"/>
  <c r="DG297" i="16"/>
  <c r="DI297" i="16" s="1"/>
  <c r="DG265" i="16"/>
  <c r="DI265" i="16" s="1"/>
  <c r="DG81" i="16"/>
  <c r="DI81" i="16" s="1"/>
  <c r="DG500" i="16"/>
  <c r="DI500" i="16" s="1"/>
  <c r="DG404" i="16"/>
  <c r="DI404" i="16" s="1"/>
  <c r="DG344" i="16"/>
  <c r="DI344" i="16" s="1"/>
  <c r="DG80" i="16"/>
  <c r="DI80" i="16" s="1"/>
  <c r="DG651" i="16"/>
  <c r="DI651" i="16" s="1"/>
  <c r="DG595" i="16"/>
  <c r="DI595" i="16" s="1"/>
  <c r="DG467" i="16"/>
  <c r="DI467" i="16" s="1"/>
  <c r="DG411" i="16"/>
  <c r="DI411" i="16" s="1"/>
  <c r="DG355" i="16"/>
  <c r="DI355" i="16" s="1"/>
  <c r="DG291" i="16"/>
  <c r="DI291" i="16" s="1"/>
  <c r="DG235" i="16"/>
  <c r="DI235" i="16" s="1"/>
  <c r="DG171" i="16"/>
  <c r="DI171" i="16" s="1"/>
  <c r="DG123" i="16"/>
  <c r="DI123" i="16" s="1"/>
  <c r="DG67" i="16"/>
  <c r="DI67" i="16" s="1"/>
  <c r="DG102" i="16"/>
  <c r="DI102" i="16" s="1"/>
  <c r="DG684" i="16"/>
  <c r="DI684" i="16" s="1"/>
  <c r="DG220" i="16"/>
  <c r="DI220" i="16" s="1"/>
  <c r="DG35" i="16"/>
  <c r="DI35" i="16" s="1"/>
  <c r="DG448" i="16"/>
  <c r="DI448" i="16" s="1"/>
  <c r="DG564" i="16"/>
  <c r="DI564" i="16" s="1"/>
  <c r="DG474" i="16"/>
  <c r="DI474" i="16" s="1"/>
  <c r="DG442" i="16"/>
  <c r="DI442" i="16" s="1"/>
  <c r="DG181" i="16"/>
  <c r="DI181" i="16" s="1"/>
  <c r="DG105" i="16"/>
  <c r="DI105" i="16" s="1"/>
  <c r="DG33" i="16"/>
  <c r="DI33" i="16" s="1"/>
  <c r="DG568" i="16"/>
  <c r="DI568" i="16" s="1"/>
  <c r="DG468" i="16"/>
  <c r="DI468" i="16" s="1"/>
  <c r="DG372" i="16"/>
  <c r="DI372" i="16" s="1"/>
  <c r="DG657" i="16"/>
  <c r="DI657" i="16" s="1"/>
  <c r="DG625" i="16"/>
  <c r="DI625" i="16" s="1"/>
  <c r="DG593" i="16"/>
  <c r="DI593" i="16" s="1"/>
  <c r="DG561" i="16"/>
  <c r="DI561" i="16" s="1"/>
  <c r="DG529" i="16"/>
  <c r="DI529" i="16" s="1"/>
  <c r="DG497" i="16"/>
  <c r="DI497" i="16" s="1"/>
  <c r="DG401" i="16"/>
  <c r="DI401" i="16" s="1"/>
  <c r="DG369" i="16"/>
  <c r="DI369" i="16" s="1"/>
  <c r="DG337" i="16"/>
  <c r="DI337" i="16" s="1"/>
  <c r="DG305" i="16"/>
  <c r="DI305" i="16" s="1"/>
  <c r="DG273" i="16"/>
  <c r="DI273" i="16" s="1"/>
  <c r="DG137" i="16"/>
  <c r="DI137" i="16" s="1"/>
  <c r="DG740" i="16"/>
  <c r="DI740" i="16" s="1"/>
  <c r="DG708" i="16"/>
  <c r="DI708" i="16" s="1"/>
  <c r="DG524" i="16"/>
  <c r="DI524" i="16" s="1"/>
  <c r="DG424" i="16"/>
  <c r="DI424" i="16" s="1"/>
  <c r="DG276" i="16"/>
  <c r="DI276" i="16" s="1"/>
  <c r="DG40" i="16"/>
  <c r="DI40" i="16" s="1"/>
  <c r="DG100" i="16"/>
  <c r="DI100" i="16" s="1"/>
  <c r="DG16" i="16"/>
  <c r="DI16" i="16" s="1"/>
  <c r="DG420" i="16"/>
  <c r="DI420" i="16" s="1"/>
  <c r="DG358" i="16"/>
  <c r="DI358" i="16" s="1"/>
  <c r="DG230" i="16"/>
  <c r="DI230" i="16" s="1"/>
  <c r="DG166" i="16"/>
  <c r="DI166" i="16" s="1"/>
  <c r="DG169" i="16"/>
  <c r="DI169" i="16" s="1"/>
  <c r="DG556" i="16"/>
  <c r="DI556" i="16" s="1"/>
  <c r="DG749" i="16"/>
  <c r="DI749" i="16" s="1"/>
  <c r="DG685" i="16"/>
  <c r="DI685" i="16" s="1"/>
  <c r="DG285" i="16"/>
  <c r="DI285" i="16" s="1"/>
  <c r="DG253" i="16"/>
  <c r="DI253" i="16" s="1"/>
  <c r="DG720" i="16"/>
  <c r="DI720" i="16" s="1"/>
  <c r="DG664" i="16"/>
  <c r="DI664" i="16" s="1"/>
  <c r="DG560" i="16"/>
  <c r="DI560" i="16" s="1"/>
  <c r="DG460" i="16"/>
  <c r="DI460" i="16" s="1"/>
  <c r="DG364" i="16"/>
  <c r="DI364" i="16" s="1"/>
  <c r="DG304" i="16"/>
  <c r="DI304" i="16" s="1"/>
  <c r="DG228" i="16"/>
  <c r="DI228" i="16" s="1"/>
  <c r="DG52" i="16"/>
  <c r="DI52" i="16" s="1"/>
  <c r="DG495" i="16"/>
  <c r="DI495" i="16" s="1"/>
  <c r="DG146" i="16"/>
  <c r="DI146" i="16" s="1"/>
  <c r="DG50" i="16"/>
  <c r="DI50" i="16" s="1"/>
  <c r="DG745" i="16"/>
  <c r="DI745" i="16" s="1"/>
  <c r="DG713" i="16"/>
  <c r="DI713" i="16" s="1"/>
  <c r="DG649" i="16"/>
  <c r="DI649" i="16" s="1"/>
  <c r="DG505" i="16"/>
  <c r="DI505" i="16" s="1"/>
  <c r="DG409" i="16"/>
  <c r="DI409" i="16" s="1"/>
  <c r="DG189" i="16"/>
  <c r="DI189" i="16" s="1"/>
  <c r="DG716" i="16"/>
  <c r="DI716" i="16" s="1"/>
  <c r="DG648" i="16"/>
  <c r="DI648" i="16" s="1"/>
  <c r="DG444" i="16"/>
  <c r="DI444" i="16" s="1"/>
  <c r="DG212" i="16"/>
  <c r="DI212" i="16" s="1"/>
  <c r="DG124" i="16"/>
  <c r="DI124" i="16" s="1"/>
  <c r="DG36" i="16"/>
  <c r="DI36" i="16" s="1"/>
  <c r="DG747" i="16"/>
  <c r="DI747" i="16" s="1"/>
  <c r="DG387" i="16"/>
  <c r="DI387" i="16" s="1"/>
  <c r="DG323" i="16"/>
  <c r="DI323" i="16" s="1"/>
  <c r="DG267" i="16"/>
  <c r="DI267" i="16" s="1"/>
  <c r="DG203" i="16"/>
  <c r="DI203" i="16" s="1"/>
  <c r="DG147" i="16"/>
  <c r="DI147" i="16" s="1"/>
  <c r="DG609" i="16"/>
  <c r="DI609" i="16" s="1"/>
  <c r="DG321" i="16"/>
  <c r="DI321" i="16" s="1"/>
  <c r="DG217" i="16"/>
  <c r="DI217" i="16" s="1"/>
  <c r="DG324" i="16"/>
  <c r="DI324" i="16" s="1"/>
  <c r="DG82" i="16"/>
  <c r="DI82" i="16" s="1"/>
  <c r="DG199" i="16"/>
  <c r="DI199" i="16" s="1"/>
  <c r="DG145" i="16"/>
  <c r="DI145" i="16" s="1"/>
  <c r="DG243" i="16"/>
  <c r="DI243" i="16" s="1"/>
  <c r="DG221" i="16"/>
  <c r="DI221" i="16" s="1"/>
  <c r="DG679" i="16"/>
  <c r="DI679" i="16" s="1"/>
  <c r="DG96" i="16"/>
  <c r="DI96" i="16" s="1"/>
  <c r="DG634" i="16"/>
  <c r="DI634" i="16" s="1"/>
  <c r="DG218" i="16"/>
  <c r="DI218" i="16" s="1"/>
  <c r="DG296" i="16"/>
  <c r="DI296" i="16" s="1"/>
  <c r="DG610" i="16"/>
  <c r="DI610" i="16" s="1"/>
  <c r="DG482" i="16"/>
  <c r="DI482" i="16" s="1"/>
  <c r="DG469" i="16"/>
  <c r="DI469" i="16" s="1"/>
  <c r="DG11" i="16"/>
  <c r="DI11" i="16" s="1"/>
  <c r="DG185" i="16"/>
  <c r="DI185" i="16" s="1"/>
  <c r="DG660" i="16"/>
  <c r="DI660" i="16" s="1"/>
  <c r="DG400" i="16"/>
  <c r="DI400" i="16" s="1"/>
  <c r="DG621" i="16"/>
  <c r="DI621" i="16" s="1"/>
  <c r="DG413" i="16"/>
  <c r="DI413" i="16" s="1"/>
  <c r="DG381" i="16"/>
  <c r="DI381" i="16" s="1"/>
  <c r="DG349" i="16"/>
  <c r="DI349" i="16" s="1"/>
  <c r="DG317" i="16"/>
  <c r="DI317" i="16" s="1"/>
  <c r="DG559" i="16"/>
  <c r="DI559" i="16" s="1"/>
  <c r="DG225" i="16"/>
  <c r="DI225" i="16" s="1"/>
  <c r="DG496" i="16"/>
  <c r="DI496" i="16" s="1"/>
  <c r="DG120" i="16"/>
  <c r="DI120" i="16" s="1"/>
  <c r="DG674" i="16"/>
  <c r="DI674" i="16" s="1"/>
  <c r="DG546" i="16"/>
  <c r="DI546" i="16" s="1"/>
  <c r="DG490" i="16"/>
  <c r="DI490" i="16" s="1"/>
  <c r="DG458" i="16"/>
  <c r="DI458" i="16" s="1"/>
  <c r="DG426" i="16"/>
  <c r="DI426" i="16" s="1"/>
  <c r="DG141" i="16"/>
  <c r="DI141" i="16" s="1"/>
  <c r="DG69" i="16"/>
  <c r="DI69" i="16" s="1"/>
  <c r="DG756" i="16"/>
  <c r="DI756" i="16" s="1"/>
  <c r="DG612" i="16"/>
  <c r="DI612" i="16" s="1"/>
  <c r="DG516" i="16"/>
  <c r="DI516" i="16" s="1"/>
  <c r="DG428" i="16"/>
  <c r="DI428" i="16" s="1"/>
  <c r="DG284" i="16"/>
  <c r="DI284" i="16" s="1"/>
  <c r="DG641" i="16"/>
  <c r="DI641" i="16" s="1"/>
  <c r="DG577" i="16"/>
  <c r="DI577" i="16" s="1"/>
  <c r="DG545" i="16"/>
  <c r="DI545" i="16" s="1"/>
  <c r="DG513" i="16"/>
  <c r="DI513" i="16" s="1"/>
  <c r="DG481" i="16"/>
  <c r="DI481" i="16" s="1"/>
  <c r="DG449" i="16"/>
  <c r="DI449" i="16" s="1"/>
  <c r="DG417" i="16"/>
  <c r="DI417" i="16" s="1"/>
  <c r="DG385" i="16"/>
  <c r="DI385" i="16" s="1"/>
  <c r="DG353" i="16"/>
  <c r="DI353" i="16" s="1"/>
  <c r="DG289" i="16"/>
  <c r="DI289" i="16" s="1"/>
  <c r="DG257" i="16"/>
  <c r="DI257" i="16" s="1"/>
  <c r="DG25" i="16"/>
  <c r="DI25" i="16" s="1"/>
  <c r="DG724" i="16"/>
  <c r="DI724" i="16" s="1"/>
  <c r="DG676" i="16"/>
  <c r="DI676" i="16" s="1"/>
  <c r="DG572" i="16"/>
  <c r="DI572" i="16" s="1"/>
  <c r="DG472" i="16"/>
  <c r="DI472" i="16" s="1"/>
  <c r="DG376" i="16"/>
  <c r="DI376" i="16" s="1"/>
  <c r="DG168" i="16"/>
  <c r="DI168" i="16" s="1"/>
  <c r="DG232" i="16"/>
  <c r="DI232" i="16" s="1"/>
  <c r="DG153" i="16"/>
  <c r="DI153" i="16" s="1"/>
  <c r="DG722" i="16"/>
  <c r="DI722" i="16" s="1"/>
  <c r="DG144" i="16"/>
  <c r="DI144" i="16" s="1"/>
  <c r="DG60" i="16"/>
  <c r="DI60" i="16" s="1"/>
  <c r="DG719" i="16"/>
  <c r="DI719" i="16" s="1"/>
  <c r="DG575" i="16"/>
  <c r="DI575" i="16" s="1"/>
  <c r="DG699" i="16"/>
  <c r="DI699" i="16" s="1"/>
  <c r="DG635" i="16"/>
  <c r="DI635" i="16" s="1"/>
  <c r="DG579" i="16"/>
  <c r="DI579" i="16" s="1"/>
  <c r="DG515" i="16"/>
  <c r="DI515" i="16" s="1"/>
  <c r="DG459" i="16"/>
  <c r="DI459" i="16" s="1"/>
  <c r="DG395" i="16"/>
  <c r="DI395" i="16" s="1"/>
  <c r="DG339" i="16"/>
  <c r="DI339" i="16" s="1"/>
  <c r="DG275" i="16"/>
  <c r="DI275" i="16" s="1"/>
  <c r="DG219" i="16"/>
  <c r="DI219" i="16" s="1"/>
  <c r="DG163" i="16"/>
  <c r="DI163" i="16" s="1"/>
  <c r="DG107" i="16"/>
  <c r="DI107" i="16" s="1"/>
  <c r="DG51" i="16"/>
  <c r="DI51" i="16" s="1"/>
  <c r="DG70" i="16"/>
  <c r="DI70" i="16" s="1"/>
  <c r="DG173" i="16"/>
  <c r="DI173" i="16" s="1"/>
  <c r="DG17" i="16"/>
  <c r="DI17" i="16" s="1"/>
  <c r="DG729" i="16"/>
  <c r="DI729" i="16" s="1"/>
  <c r="DG402" i="16"/>
  <c r="DI402" i="16" s="1"/>
  <c r="DG681" i="16"/>
  <c r="DI681" i="16" s="1"/>
  <c r="DG563" i="16"/>
  <c r="DI563" i="16" s="1"/>
  <c r="DG499" i="16"/>
  <c r="DI499" i="16" s="1"/>
  <c r="DG38" i="16"/>
  <c r="DI38" i="16" s="1"/>
  <c r="DG129" i="16"/>
  <c r="DI129" i="16" s="1"/>
  <c r="DG721" i="16"/>
  <c r="DI721" i="16" s="1"/>
  <c r="DG532" i="16"/>
  <c r="DI532" i="16" s="1"/>
  <c r="DG179" i="16"/>
  <c r="DI179" i="16" s="1"/>
  <c r="DG167" i="16"/>
  <c r="DI167" i="16" s="1"/>
  <c r="DG403" i="16"/>
  <c r="DI403" i="16" s="1"/>
  <c r="DG280" i="16"/>
  <c r="DI280" i="16" s="1"/>
  <c r="DG188" i="16"/>
  <c r="DI188" i="16" s="1"/>
  <c r="DG20" i="16"/>
  <c r="DI20" i="16" s="1"/>
  <c r="DG730" i="16"/>
  <c r="DI730" i="16" s="1"/>
  <c r="DG698" i="16"/>
  <c r="DI698" i="16" s="1"/>
  <c r="DG666" i="16"/>
  <c r="DI666" i="16" s="1"/>
  <c r="DG602" i="16"/>
  <c r="DI602" i="16" s="1"/>
  <c r="DG570" i="16"/>
  <c r="DI570" i="16" s="1"/>
  <c r="DG538" i="16"/>
  <c r="DI538" i="16" s="1"/>
  <c r="DG410" i="16"/>
  <c r="DI410" i="16" s="1"/>
  <c r="DG378" i="16"/>
  <c r="DI378" i="16" s="1"/>
  <c r="DG346" i="16"/>
  <c r="DI346" i="16" s="1"/>
  <c r="DG314" i="16"/>
  <c r="DI314" i="16" s="1"/>
  <c r="DG282" i="16"/>
  <c r="DI282" i="16" s="1"/>
  <c r="DG250" i="16"/>
  <c r="DI250" i="16" s="1"/>
  <c r="DG186" i="16"/>
  <c r="DI186" i="16" s="1"/>
  <c r="DG154" i="16"/>
  <c r="DI154" i="16" s="1"/>
  <c r="DG122" i="16"/>
  <c r="DI122" i="16" s="1"/>
  <c r="DG34" i="16"/>
  <c r="DI34" i="16" s="1"/>
  <c r="DG636" i="16"/>
  <c r="DI636" i="16" s="1"/>
  <c r="DG336" i="16"/>
  <c r="DI336" i="16" s="1"/>
  <c r="DG208" i="16"/>
  <c r="DI208" i="16" s="1"/>
  <c r="DG706" i="16"/>
  <c r="DI706" i="16" s="1"/>
  <c r="DG514" i="16"/>
  <c r="DI514" i="16" s="1"/>
  <c r="DG501" i="16"/>
  <c r="DI501" i="16" s="1"/>
  <c r="DG437" i="16"/>
  <c r="DI437" i="16" s="1"/>
  <c r="DG471" i="16"/>
  <c r="DI471" i="16" s="1"/>
  <c r="DG343" i="16"/>
  <c r="DI343" i="16" s="1"/>
  <c r="DG119" i="16"/>
  <c r="DI119" i="16" s="1"/>
  <c r="DG518" i="16"/>
  <c r="DI518" i="16" s="1"/>
  <c r="DG454" i="16"/>
  <c r="DI454" i="16" s="1"/>
  <c r="DG262" i="16"/>
  <c r="DI262" i="16" s="1"/>
  <c r="DG134" i="16"/>
  <c r="DI134" i="16" s="1"/>
  <c r="DG644" i="16"/>
  <c r="DI644" i="16" s="1"/>
  <c r="DG456" i="16"/>
  <c r="DI456" i="16" s="1"/>
  <c r="DG140" i="16"/>
  <c r="DI140" i="16" s="1"/>
  <c r="DG653" i="16"/>
  <c r="DI653" i="16" s="1"/>
  <c r="DG525" i="16"/>
  <c r="DI525" i="16" s="1"/>
  <c r="DG397" i="16"/>
  <c r="DI397" i="16" s="1"/>
  <c r="DG301" i="16"/>
  <c r="DI301" i="16" s="1"/>
  <c r="DG269" i="16"/>
  <c r="DI269" i="16" s="1"/>
  <c r="DG237" i="16"/>
  <c r="DI237" i="16" s="1"/>
  <c r="DG109" i="16"/>
  <c r="DI109" i="16" s="1"/>
  <c r="DG704" i="16"/>
  <c r="DI704" i="16" s="1"/>
  <c r="DG608" i="16"/>
  <c r="DI608" i="16" s="1"/>
  <c r="DG512" i="16"/>
  <c r="DI512" i="16" s="1"/>
  <c r="DG416" i="16"/>
  <c r="DI416" i="16" s="1"/>
  <c r="DG240" i="16"/>
  <c r="DI240" i="16" s="1"/>
  <c r="DG8" i="16"/>
  <c r="DI8" i="16" s="1"/>
  <c r="DG264" i="16"/>
  <c r="DI264" i="16" s="1"/>
  <c r="DG176" i="16"/>
  <c r="DI176" i="16" s="1"/>
  <c r="DG88" i="16"/>
  <c r="DI88" i="16" s="1"/>
  <c r="DG743" i="16"/>
  <c r="DI743" i="16" s="1"/>
  <c r="DG527" i="16"/>
  <c r="DI527" i="16" s="1"/>
  <c r="CH727" i="16"/>
  <c r="CH599" i="16"/>
  <c r="CH519" i="16"/>
  <c r="CH463" i="16"/>
  <c r="CH399" i="16"/>
  <c r="CH207" i="16"/>
  <c r="CH143" i="16"/>
  <c r="CH79" i="16"/>
  <c r="CH110" i="16"/>
  <c r="CH201" i="16"/>
  <c r="CH45" i="16"/>
  <c r="CH604" i="16"/>
  <c r="CH244" i="16"/>
  <c r="CH68" i="16"/>
  <c r="CH742" i="16"/>
  <c r="CH710" i="16"/>
  <c r="CH678" i="16"/>
  <c r="CH638" i="16"/>
  <c r="CH606" i="16"/>
  <c r="CH574" i="16"/>
  <c r="CH510" i="16"/>
  <c r="CH478" i="16"/>
  <c r="CH446" i="16"/>
  <c r="CH414" i="16"/>
  <c r="CH382" i="16"/>
  <c r="CH318" i="16"/>
  <c r="CH254" i="16"/>
  <c r="CH222" i="16"/>
  <c r="CH190" i="16"/>
  <c r="CH158" i="16"/>
  <c r="CH126" i="16"/>
  <c r="CH74" i="16"/>
  <c r="CH10" i="16"/>
  <c r="CH6" i="16"/>
  <c r="CH668" i="16"/>
  <c r="CH576" i="16"/>
  <c r="CH480" i="16"/>
  <c r="CH388" i="16"/>
  <c r="CH196" i="16"/>
  <c r="CH757" i="16"/>
  <c r="CH725" i="16"/>
  <c r="CH693" i="16"/>
  <c r="CH629" i="16"/>
  <c r="CH597" i="16"/>
  <c r="CH565" i="16"/>
  <c r="CH533" i="16"/>
  <c r="CH405" i="16"/>
  <c r="CH373" i="16"/>
  <c r="CH341" i="16"/>
  <c r="CH309" i="16"/>
  <c r="CH277" i="16"/>
  <c r="CH245" i="16"/>
  <c r="CH165" i="16"/>
  <c r="CH744" i="16"/>
  <c r="CH712" i="16"/>
  <c r="CH632" i="16"/>
  <c r="CH536" i="16"/>
  <c r="CH312" i="16"/>
  <c r="CH72" i="16"/>
  <c r="CH116" i="16"/>
  <c r="CH543" i="16"/>
  <c r="CH407" i="16"/>
  <c r="CH343" i="16"/>
  <c r="CH215" i="16"/>
  <c r="CH151" i="16"/>
  <c r="CH23" i="16"/>
  <c r="CH30" i="16"/>
  <c r="CH101" i="16"/>
  <c r="CH628" i="16"/>
  <c r="CH436" i="16"/>
  <c r="CH268" i="16"/>
  <c r="CH92" i="16"/>
  <c r="CH615" i="16"/>
  <c r="CH723" i="16"/>
  <c r="CH659" i="16"/>
  <c r="CH587" i="16"/>
  <c r="CH523" i="16"/>
  <c r="CH451" i="16"/>
  <c r="CH379" i="16"/>
  <c r="CH315" i="16"/>
  <c r="CH243" i="16"/>
  <c r="CH179" i="16"/>
  <c r="CH99" i="16"/>
  <c r="CH27" i="16"/>
  <c r="CH616" i="16"/>
  <c r="CH520" i="16"/>
  <c r="CH396" i="16"/>
  <c r="CH320" i="16"/>
  <c r="CH236" i="16"/>
  <c r="CH56" i="16"/>
  <c r="CH746" i="16"/>
  <c r="CH714" i="16"/>
  <c r="CH682" i="16"/>
  <c r="CH650" i="16"/>
  <c r="CH618" i="16"/>
  <c r="CH586" i="16"/>
  <c r="CH490" i="16"/>
  <c r="CH458" i="16"/>
  <c r="CH426" i="16"/>
  <c r="CH394" i="16"/>
  <c r="CH362" i="16"/>
  <c r="CH330" i="16"/>
  <c r="CH266" i="16"/>
  <c r="CH234" i="16"/>
  <c r="CH202" i="16"/>
  <c r="CH170" i="16"/>
  <c r="CH138" i="16"/>
  <c r="CH34" i="16"/>
  <c r="CH181" i="16"/>
  <c r="CH105" i="16"/>
  <c r="CH33" i="16"/>
  <c r="CH656" i="16"/>
  <c r="CH568" i="16"/>
  <c r="CH468" i="16"/>
  <c r="CH372" i="16"/>
  <c r="CH172" i="16"/>
  <c r="CH753" i="16"/>
  <c r="CH721" i="16"/>
  <c r="CH689" i="16"/>
  <c r="CH657" i="16"/>
  <c r="CH625" i="16"/>
  <c r="CH593" i="16"/>
  <c r="CH497" i="16"/>
  <c r="CH465" i="16"/>
  <c r="CH433" i="16"/>
  <c r="CH401" i="16"/>
  <c r="CH369" i="16"/>
  <c r="CH337" i="16"/>
  <c r="CH305" i="16"/>
  <c r="CH273" i="16"/>
  <c r="CH241" i="16"/>
  <c r="CH137" i="16"/>
  <c r="CH740" i="16"/>
  <c r="CH708" i="16"/>
  <c r="CH620" i="16"/>
  <c r="CH524" i="16"/>
  <c r="CH424" i="16"/>
  <c r="CH276" i="16"/>
  <c r="CH40" i="16"/>
  <c r="CH272" i="16"/>
  <c r="CH184" i="16"/>
  <c r="CH100" i="16"/>
  <c r="CH16" i="16"/>
  <c r="CH655" i="16"/>
  <c r="CH731" i="16"/>
  <c r="CH667" i="16"/>
  <c r="CH611" i="16"/>
  <c r="CH547" i="16"/>
  <c r="CH483" i="16"/>
  <c r="CH427" i="16"/>
  <c r="CH371" i="16"/>
  <c r="CH307" i="16"/>
  <c r="CH251" i="16"/>
  <c r="CH139" i="16"/>
  <c r="CH75" i="16"/>
  <c r="CH19" i="16"/>
  <c r="CH7" i="16"/>
  <c r="CH93" i="16"/>
  <c r="CH640" i="16"/>
  <c r="CH631" i="16"/>
  <c r="CH535" i="16"/>
  <c r="CH479" i="16"/>
  <c r="CH415" i="16"/>
  <c r="CH351" i="16"/>
  <c r="CH287" i="16"/>
  <c r="CH223" i="16"/>
  <c r="CH31" i="16"/>
  <c r="CH652" i="16"/>
  <c r="CH288" i="16"/>
  <c r="CH112" i="16"/>
  <c r="CH750" i="16"/>
  <c r="CH718" i="16"/>
  <c r="CH686" i="16"/>
  <c r="CH646" i="16"/>
  <c r="CH614" i="16"/>
  <c r="CH582" i="16"/>
  <c r="CH550" i="16"/>
  <c r="CH518" i="16"/>
  <c r="CH486" i="16"/>
  <c r="CH454" i="16"/>
  <c r="CH390" i="16"/>
  <c r="CH358" i="16"/>
  <c r="CH294" i="16"/>
  <c r="CH262" i="16"/>
  <c r="CH230" i="16"/>
  <c r="CH198" i="16"/>
  <c r="CH166" i="16"/>
  <c r="CH134" i="16"/>
  <c r="CH90" i="16"/>
  <c r="CH26" i="16"/>
  <c r="CH169" i="16"/>
  <c r="CH97" i="16"/>
  <c r="CH644" i="16"/>
  <c r="CH456" i="16"/>
  <c r="CH360" i="16"/>
  <c r="CH140" i="16"/>
  <c r="CH749" i="16"/>
  <c r="CH717" i="16"/>
  <c r="CH685" i="16"/>
  <c r="CH589" i="16"/>
  <c r="CH557" i="16"/>
  <c r="CH525" i="16"/>
  <c r="CH493" i="16"/>
  <c r="CH461" i="16"/>
  <c r="CH429" i="16"/>
  <c r="CH269" i="16"/>
  <c r="CH237" i="16"/>
  <c r="CH608" i="16"/>
  <c r="CH512" i="16"/>
  <c r="CH416" i="16"/>
  <c r="CH264" i="16"/>
  <c r="CH88" i="16"/>
  <c r="CH743" i="16"/>
  <c r="CH607" i="16"/>
  <c r="CH527" i="16"/>
  <c r="CH391" i="16"/>
  <c r="CH327" i="16"/>
  <c r="CH199" i="16"/>
  <c r="CH135" i="16"/>
  <c r="CH65" i="16"/>
  <c r="CH580" i="16"/>
  <c r="CH224" i="16"/>
  <c r="CH567" i="16"/>
  <c r="CH707" i="16"/>
  <c r="CH643" i="16"/>
  <c r="CH507" i="16"/>
  <c r="CH435" i="16"/>
  <c r="CH299" i="16"/>
  <c r="CH155" i="16"/>
  <c r="CH83" i="16"/>
  <c r="CH11" i="16"/>
  <c r="CH592" i="16"/>
  <c r="CH496" i="16"/>
  <c r="CH380" i="16"/>
  <c r="CH296" i="16"/>
  <c r="CH208" i="16"/>
  <c r="CH32" i="16"/>
  <c r="CH738" i="16"/>
  <c r="CH706" i="16"/>
  <c r="CH674" i="16"/>
  <c r="CH642" i="16"/>
  <c r="CH610" i="16"/>
  <c r="CH578" i="16"/>
  <c r="CH546" i="16"/>
  <c r="CH482" i="16"/>
  <c r="CH450" i="16"/>
  <c r="CH354" i="16"/>
  <c r="CH322" i="16"/>
  <c r="CH258" i="16"/>
  <c r="CH194" i="16"/>
  <c r="CH162" i="16"/>
  <c r="CH130" i="16"/>
  <c r="CH82" i="16"/>
  <c r="CH18" i="16"/>
  <c r="CH157" i="16"/>
  <c r="CH89" i="16"/>
  <c r="CH13" i="16"/>
  <c r="CH636" i="16"/>
  <c r="CH108" i="16"/>
  <c r="CH745" i="16"/>
  <c r="CH681" i="16"/>
  <c r="CH649" i="16"/>
  <c r="CH617" i="16"/>
  <c r="CH553" i="16"/>
  <c r="CH521" i="16"/>
  <c r="CH393" i="16"/>
  <c r="CH361" i="16"/>
  <c r="CH329" i="16"/>
  <c r="CH297" i="16"/>
  <c r="CH265" i="16"/>
  <c r="CH233" i="16"/>
  <c r="CH81" i="16"/>
  <c r="CH692" i="16"/>
  <c r="CH596" i="16"/>
  <c r="CH500" i="16"/>
  <c r="CH216" i="16"/>
  <c r="CH344" i="16"/>
  <c r="CH164" i="16"/>
  <c r="CH80" i="16"/>
  <c r="CH751" i="16"/>
  <c r="CH623" i="16"/>
  <c r="CH651" i="16"/>
  <c r="CH595" i="16"/>
  <c r="CH531" i="16"/>
  <c r="CH411" i="16"/>
  <c r="CH355" i="16"/>
  <c r="CH235" i="16"/>
  <c r="CH171" i="16"/>
  <c r="CH123" i="16"/>
  <c r="CH67" i="16"/>
  <c r="CH102" i="16"/>
  <c r="CH57" i="16"/>
  <c r="CH420" i="16"/>
  <c r="DA7" i="16"/>
  <c r="DC7" i="16" s="1"/>
  <c r="DE7" i="16"/>
  <c r="DF7" i="16"/>
  <c r="DG521" i="16"/>
  <c r="DI521" i="16" s="1"/>
  <c r="DG233" i="16"/>
  <c r="DI233" i="16" s="1"/>
  <c r="DG732" i="16"/>
  <c r="DI732" i="16" s="1"/>
  <c r="DG596" i="16"/>
  <c r="DI596" i="16" s="1"/>
  <c r="DG216" i="16"/>
  <c r="DI216" i="16" s="1"/>
  <c r="DG256" i="16"/>
  <c r="DI256" i="16" s="1"/>
  <c r="DG164" i="16"/>
  <c r="DI164" i="16" s="1"/>
  <c r="DG751" i="16"/>
  <c r="DI751" i="16" s="1"/>
  <c r="DG623" i="16"/>
  <c r="DI623" i="16" s="1"/>
  <c r="CH551" i="16"/>
  <c r="CH175" i="16"/>
  <c r="CH508" i="16"/>
  <c r="CH758" i="16"/>
  <c r="CH726" i="16"/>
  <c r="CH694" i="16"/>
  <c r="CH398" i="16"/>
  <c r="CH366" i="16"/>
  <c r="CH270" i="16"/>
  <c r="CH238" i="16"/>
  <c r="CH206" i="16"/>
  <c r="CH106" i="16"/>
  <c r="CH741" i="16"/>
  <c r="CH677" i="16"/>
  <c r="CH229" i="16"/>
  <c r="CH192" i="16"/>
  <c r="CH375" i="16"/>
  <c r="CH247" i="16"/>
  <c r="CH119" i="16"/>
  <c r="CH29" i="16"/>
  <c r="CH532" i="16"/>
  <c r="CH211" i="16"/>
  <c r="CH153" i="16"/>
  <c r="CH730" i="16"/>
  <c r="CH698" i="16"/>
  <c r="CH538" i="16"/>
  <c r="CH506" i="16"/>
  <c r="CH410" i="16"/>
  <c r="CH378" i="16"/>
  <c r="CH314" i="16"/>
  <c r="CH186" i="16"/>
  <c r="CH154" i="16"/>
  <c r="CH69" i="16"/>
  <c r="CH284" i="16"/>
  <c r="CH44" i="16"/>
  <c r="CH289" i="16"/>
  <c r="CH168" i="16"/>
  <c r="CH324" i="16"/>
  <c r="CH232" i="16"/>
  <c r="CH60" i="16"/>
  <c r="CH719" i="16"/>
  <c r="CH635" i="16"/>
  <c r="CH395" i="16"/>
  <c r="CH339" i="16"/>
  <c r="CH163" i="16"/>
  <c r="CH51" i="16"/>
  <c r="CH447" i="16"/>
  <c r="CH383" i="16"/>
  <c r="CH255" i="16"/>
  <c r="CH191" i="16"/>
  <c r="CH552" i="16"/>
  <c r="CH204" i="16"/>
  <c r="CH534" i="16"/>
  <c r="CH342" i="16"/>
  <c r="CH700" i="16"/>
  <c r="CH504" i="16"/>
  <c r="CH637" i="16"/>
  <c r="CH541" i="16"/>
  <c r="CH381" i="16"/>
  <c r="CH349" i="16"/>
  <c r="CH317" i="16"/>
  <c r="CH205" i="16"/>
  <c r="CH52" i="16"/>
  <c r="CH231" i="16"/>
  <c r="CH167" i="16"/>
  <c r="CH132" i="16"/>
  <c r="CH739" i="16"/>
  <c r="CH539" i="16"/>
  <c r="CH403" i="16"/>
  <c r="CH113" i="16"/>
  <c r="CH452" i="16"/>
  <c r="CH336" i="16"/>
  <c r="CH84" i="16"/>
  <c r="CH434" i="16"/>
  <c r="CH370" i="16"/>
  <c r="CH210" i="16"/>
  <c r="CH146" i="16"/>
  <c r="CH114" i="16"/>
  <c r="CH125" i="16"/>
  <c r="CH492" i="16"/>
  <c r="CH601" i="16"/>
  <c r="CH281" i="16"/>
  <c r="CH548" i="16"/>
  <c r="CH444" i="16"/>
  <c r="CH352" i="16"/>
  <c r="CH212" i="16"/>
  <c r="CH124" i="16"/>
  <c r="CH323" i="16"/>
  <c r="DG673" i="16"/>
  <c r="DI673" i="16" s="1"/>
  <c r="CH663" i="16"/>
  <c r="CH487" i="16"/>
  <c r="CH431" i="16"/>
  <c r="CH367" i="16"/>
  <c r="CH303" i="16"/>
  <c r="CH239" i="16"/>
  <c r="CH111" i="16"/>
  <c r="CH47" i="16"/>
  <c r="CH46" i="16"/>
  <c r="CH121" i="16"/>
  <c r="CH696" i="16"/>
  <c r="CH328" i="16"/>
  <c r="CH156" i="16"/>
  <c r="CH654" i="16"/>
  <c r="CH622" i="16"/>
  <c r="CH590" i="16"/>
  <c r="CH558" i="16"/>
  <c r="CH526" i="16"/>
  <c r="CH494" i="16"/>
  <c r="CH462" i="16"/>
  <c r="CH430" i="16"/>
  <c r="CH334" i="16"/>
  <c r="CH302" i="16"/>
  <c r="CH174" i="16"/>
  <c r="CH142" i="16"/>
  <c r="CH42" i="16"/>
  <c r="CH193" i="16"/>
  <c r="CH117" i="16"/>
  <c r="CH41" i="16"/>
  <c r="CE819" i="16"/>
  <c r="CH624" i="16"/>
  <c r="CH528" i="16"/>
  <c r="CH440" i="16"/>
  <c r="CH316" i="16"/>
  <c r="CH76" i="16"/>
  <c r="CH709" i="16"/>
  <c r="CH645" i="16"/>
  <c r="CH613" i="16"/>
  <c r="CH581" i="16"/>
  <c r="CH549" i="16"/>
  <c r="CH517" i="16"/>
  <c r="CH485" i="16"/>
  <c r="CH453" i="16"/>
  <c r="CH421" i="16"/>
  <c r="CH389" i="16"/>
  <c r="CH357" i="16"/>
  <c r="CH325" i="16"/>
  <c r="CH293" i="16"/>
  <c r="CH261" i="16"/>
  <c r="CH53" i="16"/>
  <c r="CH728" i="16"/>
  <c r="CH688" i="16"/>
  <c r="CH584" i="16"/>
  <c r="CH488" i="16"/>
  <c r="CH392" i="16"/>
  <c r="CH332" i="16"/>
  <c r="CH248" i="16"/>
  <c r="CH152" i="16"/>
  <c r="CH64" i="16"/>
  <c r="CH703" i="16"/>
  <c r="CH591" i="16"/>
  <c r="CH511" i="16"/>
  <c r="CH439" i="16"/>
  <c r="CH311" i="16"/>
  <c r="CH183" i="16"/>
  <c r="CH55" i="16"/>
  <c r="CH94" i="16"/>
  <c r="CH177" i="16"/>
  <c r="CH340" i="16"/>
  <c r="CH180" i="16"/>
  <c r="CH662" i="16"/>
  <c r="CH679" i="16"/>
  <c r="CH755" i="16"/>
  <c r="CH691" i="16"/>
  <c r="CH627" i="16"/>
  <c r="CH555" i="16"/>
  <c r="CH491" i="16"/>
  <c r="CH419" i="16"/>
  <c r="CH347" i="16"/>
  <c r="CH283" i="16"/>
  <c r="CH131" i="16"/>
  <c r="CH59" i="16"/>
  <c r="CH86" i="16"/>
  <c r="CH760" i="16"/>
  <c r="CH564" i="16"/>
  <c r="CH476" i="16"/>
  <c r="CH356" i="16"/>
  <c r="CH280" i="16"/>
  <c r="CH188" i="16"/>
  <c r="CH96" i="16"/>
  <c r="CH20" i="16"/>
  <c r="CH666" i="16"/>
  <c r="CH634" i="16"/>
  <c r="CH602" i="16"/>
  <c r="CH570" i="16"/>
  <c r="CH474" i="16"/>
  <c r="CH442" i="16"/>
  <c r="CH346" i="16"/>
  <c r="CH282" i="16"/>
  <c r="CH250" i="16"/>
  <c r="CH218" i="16"/>
  <c r="CH122" i="16"/>
  <c r="CH66" i="16"/>
  <c r="CH225" i="16"/>
  <c r="CH141" i="16"/>
  <c r="CH756" i="16"/>
  <c r="CH612" i="16"/>
  <c r="CH516" i="16"/>
  <c r="CH428" i="16"/>
  <c r="CH737" i="16"/>
  <c r="CH705" i="16"/>
  <c r="CH673" i="16"/>
  <c r="CH641" i="16"/>
  <c r="CH609" i="16"/>
  <c r="CH577" i="16"/>
  <c r="CH545" i="16"/>
  <c r="CH513" i="16"/>
  <c r="CH481" i="16"/>
  <c r="CH449" i="16"/>
  <c r="CH417" i="16"/>
  <c r="CH385" i="16"/>
  <c r="CH353" i="16"/>
  <c r="CH321" i="16"/>
  <c r="CH257" i="16"/>
  <c r="CH217" i="16"/>
  <c r="CH25" i="16"/>
  <c r="CH724" i="16"/>
  <c r="CH676" i="16"/>
  <c r="CH572" i="16"/>
  <c r="CH472" i="16"/>
  <c r="CH376" i="16"/>
  <c r="CH144" i="16"/>
  <c r="CH575" i="16"/>
  <c r="CH699" i="16"/>
  <c r="CH579" i="16"/>
  <c r="CH515" i="16"/>
  <c r="CH459" i="16"/>
  <c r="CH275" i="16"/>
  <c r="CH219" i="16"/>
  <c r="CH107" i="16"/>
  <c r="CH70" i="16"/>
  <c r="CH173" i="16"/>
  <c r="CH17" i="16"/>
  <c r="CH695" i="16"/>
  <c r="CH583" i="16"/>
  <c r="CH503" i="16"/>
  <c r="CH319" i="16"/>
  <c r="CH127" i="16"/>
  <c r="CH63" i="16"/>
  <c r="CH78" i="16"/>
  <c r="CH161" i="16"/>
  <c r="CH9" i="16"/>
  <c r="CH368" i="16"/>
  <c r="CH28" i="16"/>
  <c r="CH734" i="16"/>
  <c r="CH702" i="16"/>
  <c r="CH670" i="16"/>
  <c r="CH630" i="16"/>
  <c r="CH598" i="16"/>
  <c r="CH566" i="16"/>
  <c r="CH502" i="16"/>
  <c r="CH470" i="16"/>
  <c r="CH438" i="16"/>
  <c r="CH406" i="16"/>
  <c r="CH374" i="16"/>
  <c r="CH310" i="16"/>
  <c r="CH278" i="16"/>
  <c r="CH246" i="16"/>
  <c r="CH214" i="16"/>
  <c r="CH182" i="16"/>
  <c r="CH150" i="16"/>
  <c r="CH118" i="16"/>
  <c r="CH58" i="16"/>
  <c r="CH213" i="16"/>
  <c r="CH133" i="16"/>
  <c r="CH61" i="16"/>
  <c r="CH600" i="16"/>
  <c r="CH412" i="16"/>
  <c r="CH252" i="16"/>
  <c r="CH12" i="16"/>
  <c r="CH733" i="16"/>
  <c r="CH701" i="16"/>
  <c r="CH669" i="16"/>
  <c r="CH605" i="16"/>
  <c r="CH573" i="16"/>
  <c r="CH509" i="16"/>
  <c r="CH477" i="16"/>
  <c r="CH445" i="16"/>
  <c r="CH413" i="16"/>
  <c r="CH285" i="16"/>
  <c r="CH253" i="16"/>
  <c r="CH752" i="16"/>
  <c r="CH720" i="16"/>
  <c r="CH664" i="16"/>
  <c r="CH560" i="16"/>
  <c r="CH460" i="16"/>
  <c r="CH364" i="16"/>
  <c r="CH136" i="16"/>
  <c r="CH304" i="16"/>
  <c r="CH228" i="16"/>
  <c r="CH128" i="16"/>
  <c r="CH671" i="16"/>
  <c r="CH559" i="16"/>
  <c r="CH495" i="16"/>
  <c r="CH423" i="16"/>
  <c r="CH359" i="16"/>
  <c r="CH295" i="16"/>
  <c r="CH103" i="16"/>
  <c r="CH39" i="16"/>
  <c r="CH62" i="16"/>
  <c r="CH145" i="16"/>
  <c r="CH672" i="16"/>
  <c r="CH484" i="16"/>
  <c r="CH308" i="16"/>
  <c r="CH759" i="16"/>
  <c r="CH647" i="16"/>
  <c r="CH675" i="16"/>
  <c r="CH603" i="16"/>
  <c r="CH475" i="16"/>
  <c r="CH331" i="16"/>
  <c r="CH259" i="16"/>
  <c r="CH195" i="16"/>
  <c r="CH115" i="16"/>
  <c r="CH43" i="16"/>
  <c r="CH54" i="16"/>
  <c r="CH660" i="16"/>
  <c r="CH544" i="16"/>
  <c r="CH260" i="16"/>
  <c r="CH160" i="16"/>
  <c r="CH754" i="16"/>
  <c r="CH722" i="16"/>
  <c r="CH690" i="16"/>
  <c r="CH658" i="16"/>
  <c r="CH626" i="16"/>
  <c r="CH594" i="16"/>
  <c r="CH562" i="16"/>
  <c r="CH530" i="16"/>
  <c r="CH498" i="16"/>
  <c r="CH466" i="16"/>
  <c r="CH402" i="16"/>
  <c r="CH338" i="16"/>
  <c r="CH306" i="16"/>
  <c r="CH274" i="16"/>
  <c r="CH242" i="16"/>
  <c r="CH178" i="16"/>
  <c r="CH50" i="16"/>
  <c r="CH197" i="16"/>
  <c r="CH49" i="16"/>
  <c r="CH680" i="16"/>
  <c r="CH588" i="16"/>
  <c r="CH400" i="16"/>
  <c r="CH220" i="16"/>
  <c r="CH761" i="16"/>
  <c r="CH729" i="16"/>
  <c r="CH697" i="16"/>
  <c r="CH665" i="16"/>
  <c r="CH633" i="16"/>
  <c r="CH569" i="16"/>
  <c r="CH537" i="16"/>
  <c r="CH505" i="16"/>
  <c r="CH473" i="16"/>
  <c r="CH441" i="16"/>
  <c r="CH409" i="16"/>
  <c r="CH377" i="16"/>
  <c r="CH345" i="16"/>
  <c r="CH313" i="16"/>
  <c r="CH249" i="16"/>
  <c r="CH189" i="16"/>
  <c r="CH748" i="16"/>
  <c r="CH716" i="16"/>
  <c r="CH648" i="16"/>
  <c r="CH104" i="16"/>
  <c r="CH300" i="16"/>
  <c r="CH36" i="16"/>
  <c r="CH687" i="16"/>
  <c r="CH747" i="16"/>
  <c r="CH683" i="16"/>
  <c r="CH619" i="16"/>
  <c r="CH563" i="16"/>
  <c r="CH499" i="16"/>
  <c r="CH443" i="16"/>
  <c r="CH387" i="16"/>
  <c r="CH267" i="16"/>
  <c r="CH203" i="16"/>
  <c r="CH147" i="16"/>
  <c r="CH91" i="16"/>
  <c r="CH35" i="16"/>
  <c r="CH38" i="16"/>
  <c r="CH129" i="16"/>
  <c r="CH684" i="16"/>
  <c r="DG466" i="16"/>
  <c r="DI466" i="16" s="1"/>
  <c r="DG434" i="16"/>
  <c r="DI434" i="16" s="1"/>
  <c r="DG370" i="16"/>
  <c r="DI370" i="16" s="1"/>
  <c r="DG338" i="16"/>
  <c r="DI338" i="16" s="1"/>
  <c r="DG306" i="16"/>
  <c r="DI306" i="16" s="1"/>
  <c r="DG274" i="16"/>
  <c r="DI274" i="16" s="1"/>
  <c r="DG210" i="16"/>
  <c r="DI210" i="16" s="1"/>
  <c r="DG178" i="16"/>
  <c r="DI178" i="16" s="1"/>
  <c r="DG114" i="16"/>
  <c r="DI114" i="16" s="1"/>
  <c r="DG108" i="16"/>
  <c r="DI108" i="16" s="1"/>
  <c r="DG601" i="16"/>
  <c r="DI601" i="16" s="1"/>
  <c r="DG537" i="16"/>
  <c r="DI537" i="16" s="1"/>
  <c r="DG441" i="16"/>
  <c r="DI441" i="16" s="1"/>
  <c r="DG377" i="16"/>
  <c r="DI377" i="16" s="1"/>
  <c r="DG345" i="16"/>
  <c r="DI345" i="16" s="1"/>
  <c r="DG313" i="16"/>
  <c r="DI313" i="16" s="1"/>
  <c r="DG249" i="16"/>
  <c r="DI249" i="16" s="1"/>
  <c r="DG352" i="16"/>
  <c r="DI352" i="16" s="1"/>
  <c r="DG300" i="16"/>
  <c r="DI300" i="16" s="1"/>
  <c r="DG683" i="16"/>
  <c r="DI683" i="16" s="1"/>
  <c r="DG619" i="16"/>
  <c r="DI619" i="16" s="1"/>
  <c r="DG91" i="16"/>
  <c r="DI91" i="16" s="1"/>
  <c r="CH335" i="16"/>
  <c r="CH271" i="16"/>
  <c r="CH408" i="16"/>
  <c r="CH542" i="16"/>
  <c r="CH350" i="16"/>
  <c r="CH286" i="16"/>
  <c r="CH149" i="16"/>
  <c r="CH77" i="16"/>
  <c r="AU827" i="16"/>
  <c r="CH661" i="16"/>
  <c r="CH501" i="16"/>
  <c r="CH469" i="16"/>
  <c r="CH437" i="16"/>
  <c r="CH432" i="16"/>
  <c r="CH292" i="16"/>
  <c r="CH200" i="16"/>
  <c r="CH24" i="16"/>
  <c r="CH639" i="16"/>
  <c r="CH471" i="16"/>
  <c r="CH279" i="16"/>
  <c r="CH87" i="16"/>
  <c r="CH735" i="16"/>
  <c r="CH22" i="16"/>
  <c r="CH73" i="16"/>
  <c r="CH148" i="16"/>
  <c r="CH554" i="16"/>
  <c r="CH522" i="16"/>
  <c r="CH298" i="16"/>
  <c r="CH98" i="16"/>
  <c r="CH561" i="16"/>
  <c r="CH529" i="16"/>
  <c r="CH187" i="16"/>
  <c r="CH159" i="16"/>
  <c r="CH95" i="16"/>
  <c r="CH14" i="16"/>
  <c r="CH85" i="16"/>
  <c r="CH464" i="16"/>
  <c r="CH422" i="16"/>
  <c r="CH326" i="16"/>
  <c r="CH21" i="16"/>
  <c r="CH556" i="16"/>
  <c r="CH653" i="16"/>
  <c r="CH621" i="16"/>
  <c r="CH397" i="16"/>
  <c r="CH365" i="16"/>
  <c r="CH333" i="16"/>
  <c r="CH301" i="16"/>
  <c r="CH109" i="16"/>
  <c r="CH736" i="16"/>
  <c r="CH704" i="16"/>
  <c r="CH240" i="16"/>
  <c r="CH8" i="16"/>
  <c r="CH176" i="16"/>
  <c r="CH455" i="16"/>
  <c r="CH263" i="16"/>
  <c r="CH71" i="16"/>
  <c r="CH15" i="16"/>
  <c r="CH221" i="16"/>
  <c r="CH384" i="16"/>
  <c r="CH48" i="16"/>
  <c r="CH711" i="16"/>
  <c r="CH571" i="16"/>
  <c r="CH363" i="16"/>
  <c r="CH227" i="16"/>
  <c r="CH185" i="16"/>
  <c r="CH37" i="16"/>
  <c r="CH120" i="16"/>
  <c r="CH514" i="16"/>
  <c r="CH418" i="16"/>
  <c r="CH386" i="16"/>
  <c r="CH290" i="16"/>
  <c r="CH226" i="16"/>
  <c r="CH540" i="16"/>
  <c r="CH448" i="16"/>
  <c r="CH348" i="16"/>
  <c r="CH713" i="16"/>
  <c r="CH585" i="16"/>
  <c r="CH489" i="16"/>
  <c r="CH457" i="16"/>
  <c r="CH425" i="16"/>
  <c r="CH732" i="16"/>
  <c r="CH404" i="16"/>
  <c r="CH256" i="16"/>
  <c r="CH715" i="16"/>
  <c r="CH467" i="16"/>
  <c r="CH291" i="16"/>
  <c r="CH209" i="16"/>
  <c r="DC6" i="16"/>
  <c r="DE6" i="16"/>
  <c r="DF6" i="16"/>
  <c r="CX819" i="16"/>
  <c r="BH819" i="16"/>
  <c r="G9" i="17" s="1"/>
  <c r="E9" i="17" s="1"/>
  <c r="E10" i="17" s="1"/>
  <c r="BH824" i="16"/>
  <c r="AU824" i="16"/>
  <c r="AU819" i="16"/>
  <c r="CE824" i="16" s="1"/>
  <c r="AT825" i="16"/>
  <c r="AT828" i="16"/>
  <c r="BW543" i="16"/>
  <c r="BY543" i="16" s="1"/>
  <c r="DJ543" i="16" s="1"/>
  <c r="BW255" i="16"/>
  <c r="BY255" i="16" s="1"/>
  <c r="DJ255" i="16" s="1"/>
  <c r="BW103" i="16"/>
  <c r="BY103" i="16" s="1"/>
  <c r="BW46" i="16"/>
  <c r="BY46" i="16" s="1"/>
  <c r="DJ46" i="16" s="1"/>
  <c r="BW45" i="16"/>
  <c r="BY45" i="16" s="1"/>
  <c r="DJ45" i="16" s="1"/>
  <c r="BW48" i="16"/>
  <c r="BY48" i="16" s="1"/>
  <c r="DJ48" i="16" s="1"/>
  <c r="BW470" i="16"/>
  <c r="BY470" i="16" s="1"/>
  <c r="DJ470" i="16" s="1"/>
  <c r="BW246" i="16"/>
  <c r="BY246" i="16" s="1"/>
  <c r="DJ246" i="16" s="1"/>
  <c r="BW182" i="16"/>
  <c r="BY182" i="16" s="1"/>
  <c r="DJ182" i="16" s="1"/>
  <c r="BW118" i="16"/>
  <c r="BY118" i="16" s="1"/>
  <c r="DJ118" i="16" s="1"/>
  <c r="BW133" i="16"/>
  <c r="BY133" i="16" s="1"/>
  <c r="DJ133" i="16" s="1"/>
  <c r="BW351" i="16"/>
  <c r="BY351" i="16" s="1"/>
  <c r="DJ351" i="16" s="1"/>
  <c r="BW668" i="16"/>
  <c r="BY668" i="16" s="1"/>
  <c r="DJ668" i="16" s="1"/>
  <c r="BW757" i="16"/>
  <c r="BY757" i="16" s="1"/>
  <c r="DJ757" i="16" s="1"/>
  <c r="BW597" i="16"/>
  <c r="BY597" i="16" s="1"/>
  <c r="DJ597" i="16" s="1"/>
  <c r="BW533" i="16"/>
  <c r="BY533" i="16" s="1"/>
  <c r="DJ533" i="16" s="1"/>
  <c r="BW469" i="16"/>
  <c r="BY469" i="16" s="1"/>
  <c r="BW405" i="16"/>
  <c r="BY405" i="16" s="1"/>
  <c r="DJ405" i="16" s="1"/>
  <c r="BW392" i="16"/>
  <c r="BY392" i="16" s="1"/>
  <c r="DJ392" i="16" s="1"/>
  <c r="BW116" i="16"/>
  <c r="BY116" i="16" s="1"/>
  <c r="DJ116" i="16" s="1"/>
  <c r="BW639" i="16"/>
  <c r="BY639" i="16" s="1"/>
  <c r="DJ639" i="16" s="1"/>
  <c r="BW247" i="16"/>
  <c r="BY247" i="16" s="1"/>
  <c r="BW707" i="16"/>
  <c r="BY707" i="16" s="1"/>
  <c r="DJ707" i="16" s="1"/>
  <c r="BW643" i="16"/>
  <c r="BY643" i="16" s="1"/>
  <c r="DJ643" i="16" s="1"/>
  <c r="BW515" i="16"/>
  <c r="BY515" i="16" s="1"/>
  <c r="BW451" i="16"/>
  <c r="BY451" i="16" s="1"/>
  <c r="DJ451" i="16" s="1"/>
  <c r="BW387" i="16"/>
  <c r="BY387" i="16" s="1"/>
  <c r="BW259" i="16"/>
  <c r="BY259" i="16" s="1"/>
  <c r="DJ259" i="16" s="1"/>
  <c r="BW179" i="16"/>
  <c r="BY179" i="16" s="1"/>
  <c r="BW102" i="16"/>
  <c r="BY102" i="16" s="1"/>
  <c r="BW420" i="16"/>
  <c r="BY420" i="16" s="1"/>
  <c r="DJ420" i="16" s="1"/>
  <c r="BW260" i="16"/>
  <c r="BY260" i="16" s="1"/>
  <c r="DJ260" i="16" s="1"/>
  <c r="BW722" i="16"/>
  <c r="BY722" i="16" s="1"/>
  <c r="BW610" i="16"/>
  <c r="BY610" i="16" s="1"/>
  <c r="BW546" i="16"/>
  <c r="BY546" i="16" s="1"/>
  <c r="BW434" i="16"/>
  <c r="BY434" i="16" s="1"/>
  <c r="BW354" i="16"/>
  <c r="BY354" i="16" s="1"/>
  <c r="DJ354" i="16" s="1"/>
  <c r="BW242" i="16"/>
  <c r="BY242" i="16" s="1"/>
  <c r="DJ242" i="16" s="1"/>
  <c r="BW162" i="16"/>
  <c r="BY162" i="16" s="1"/>
  <c r="DJ162" i="16" s="1"/>
  <c r="BW18" i="16"/>
  <c r="BY18" i="16" s="1"/>
  <c r="BW705" i="16"/>
  <c r="BY705" i="16" s="1"/>
  <c r="BW577" i="16"/>
  <c r="BY577" i="16" s="1"/>
  <c r="BW708" i="16"/>
  <c r="BY708" i="16" s="1"/>
  <c r="DJ708" i="16" s="1"/>
  <c r="BW276" i="16"/>
  <c r="BY276" i="16" s="1"/>
  <c r="BW184" i="16"/>
  <c r="BY184" i="16" s="1"/>
  <c r="BW743" i="16"/>
  <c r="BY743" i="16" s="1"/>
  <c r="BW167" i="16"/>
  <c r="BY167" i="16" s="1"/>
  <c r="BW39" i="16"/>
  <c r="BY39" i="16" s="1"/>
  <c r="DJ39" i="16" s="1"/>
  <c r="BW672" i="16"/>
  <c r="BY672" i="16" s="1"/>
  <c r="DJ672" i="16" s="1"/>
  <c r="BW484" i="16"/>
  <c r="BY484" i="16" s="1"/>
  <c r="DJ484" i="16" s="1"/>
  <c r="BW224" i="16"/>
  <c r="BY224" i="16" s="1"/>
  <c r="DJ224" i="16" s="1"/>
  <c r="BW758" i="16"/>
  <c r="BY758" i="16" s="1"/>
  <c r="DJ758" i="16" s="1"/>
  <c r="BW678" i="16"/>
  <c r="BY678" i="16" s="1"/>
  <c r="DJ678" i="16" s="1"/>
  <c r="BW598" i="16"/>
  <c r="BY598" i="16" s="1"/>
  <c r="DJ598" i="16" s="1"/>
  <c r="BW518" i="16"/>
  <c r="BY518" i="16" s="1"/>
  <c r="BW438" i="16"/>
  <c r="BY438" i="16" s="1"/>
  <c r="DJ438" i="16" s="1"/>
  <c r="BW374" i="16"/>
  <c r="BY374" i="16" s="1"/>
  <c r="DJ374" i="16" s="1"/>
  <c r="BW294" i="16"/>
  <c r="BY294" i="16" s="1"/>
  <c r="DJ294" i="16" s="1"/>
  <c r="BW61" i="16"/>
  <c r="BY61" i="16" s="1"/>
  <c r="DJ61" i="16" s="1"/>
  <c r="BW535" i="16"/>
  <c r="BY535" i="16" s="1"/>
  <c r="DJ535" i="16" s="1"/>
  <c r="BW60" i="16"/>
  <c r="BY60" i="16" s="1"/>
  <c r="BW503" i="16"/>
  <c r="BY503" i="16" s="1"/>
  <c r="DJ503" i="16" s="1"/>
  <c r="BW215" i="16"/>
  <c r="BY215" i="16" s="1"/>
  <c r="BW55" i="16"/>
  <c r="BY55" i="16" s="1"/>
  <c r="DJ55" i="16" s="1"/>
  <c r="BW14" i="16"/>
  <c r="BY14" i="16" s="1"/>
  <c r="DJ14" i="16" s="1"/>
  <c r="BW9" i="16"/>
  <c r="BY9" i="16" s="1"/>
  <c r="DJ9" i="16" s="1"/>
  <c r="BW710" i="16"/>
  <c r="BY710" i="16" s="1"/>
  <c r="DJ710" i="16" s="1"/>
  <c r="BW342" i="16"/>
  <c r="BY342" i="16" s="1"/>
  <c r="DJ342" i="16" s="1"/>
  <c r="BW230" i="16"/>
  <c r="BY230" i="16" s="1"/>
  <c r="DJ230" i="16" s="1"/>
  <c r="BW166" i="16"/>
  <c r="BY166" i="16" s="1"/>
  <c r="BW90" i="16"/>
  <c r="BY90" i="16" s="1"/>
  <c r="BW631" i="16"/>
  <c r="BY631" i="16" s="1"/>
  <c r="DJ631" i="16" s="1"/>
  <c r="BW311" i="16"/>
  <c r="BY311" i="16" s="1"/>
  <c r="BW725" i="16"/>
  <c r="BY725" i="16" s="1"/>
  <c r="DJ725" i="16" s="1"/>
  <c r="BW581" i="16"/>
  <c r="BY581" i="16" s="1"/>
  <c r="DJ581" i="16" s="1"/>
  <c r="BW517" i="16"/>
  <c r="BY517" i="16" s="1"/>
  <c r="DJ517" i="16" s="1"/>
  <c r="BW453" i="16"/>
  <c r="BY453" i="16" s="1"/>
  <c r="BW389" i="16"/>
  <c r="BY389" i="16" s="1"/>
  <c r="DJ389" i="16" s="1"/>
  <c r="BW312" i="16"/>
  <c r="BY312" i="16" s="1"/>
  <c r="DJ312" i="16" s="1"/>
  <c r="BW64" i="16"/>
  <c r="BY64" i="16" s="1"/>
  <c r="DJ64" i="16" s="1"/>
  <c r="BW439" i="16"/>
  <c r="BY439" i="16" s="1"/>
  <c r="DJ439" i="16" s="1"/>
  <c r="BW183" i="16"/>
  <c r="BY183" i="16" s="1"/>
  <c r="DJ183" i="16" s="1"/>
  <c r="BW691" i="16"/>
  <c r="BY691" i="16" s="1"/>
  <c r="DJ691" i="16" s="1"/>
  <c r="BW627" i="16"/>
  <c r="BY627" i="16" s="1"/>
  <c r="DJ627" i="16" s="1"/>
  <c r="BW499" i="16"/>
  <c r="BY499" i="16" s="1"/>
  <c r="BW371" i="16"/>
  <c r="BY371" i="16" s="1"/>
  <c r="BW243" i="16"/>
  <c r="BY243" i="16" s="1"/>
  <c r="BW131" i="16"/>
  <c r="BY131" i="16" s="1"/>
  <c r="DJ131" i="16" s="1"/>
  <c r="BW70" i="16"/>
  <c r="BY70" i="16" s="1"/>
  <c r="BW380" i="16"/>
  <c r="BY380" i="16" s="1"/>
  <c r="DJ380" i="16" s="1"/>
  <c r="BW208" i="16"/>
  <c r="BY208" i="16" s="1"/>
  <c r="BW706" i="16"/>
  <c r="BY706" i="16" s="1"/>
  <c r="BW594" i="16"/>
  <c r="BY594" i="16" s="1"/>
  <c r="BW498" i="16"/>
  <c r="BY498" i="16" s="1"/>
  <c r="BW576" i="16"/>
  <c r="BY576" i="16" s="1"/>
  <c r="DJ576" i="16" s="1"/>
  <c r="BW316" i="16"/>
  <c r="BY316" i="16" s="1"/>
  <c r="DJ316" i="16" s="1"/>
  <c r="BW661" i="16"/>
  <c r="BY661" i="16" s="1"/>
  <c r="DJ661" i="16" s="1"/>
  <c r="BW341" i="16"/>
  <c r="BY341" i="16" s="1"/>
  <c r="DJ341" i="16" s="1"/>
  <c r="BW277" i="16"/>
  <c r="BY277" i="16" s="1"/>
  <c r="DJ277" i="16" s="1"/>
  <c r="BW165" i="16"/>
  <c r="BY165" i="16" s="1"/>
  <c r="DJ165" i="16" s="1"/>
  <c r="BW688" i="16"/>
  <c r="BY688" i="16" s="1"/>
  <c r="DJ688" i="16" s="1"/>
  <c r="BW488" i="16"/>
  <c r="BY488" i="16" s="1"/>
  <c r="DJ488" i="16" s="1"/>
  <c r="BW332" i="16"/>
  <c r="BY332" i="16" s="1"/>
  <c r="DJ332" i="16" s="1"/>
  <c r="BW599" i="16"/>
  <c r="BY599" i="16" s="1"/>
  <c r="DJ599" i="16" s="1"/>
  <c r="BW319" i="16"/>
  <c r="BY319" i="16" s="1"/>
  <c r="DJ319" i="16" s="1"/>
  <c r="BW547" i="16"/>
  <c r="BY547" i="16" s="1"/>
  <c r="BW307" i="16"/>
  <c r="BY307" i="16" s="1"/>
  <c r="DJ307" i="16" s="1"/>
  <c r="BW147" i="16"/>
  <c r="BY147" i="16" s="1"/>
  <c r="BW35" i="16"/>
  <c r="BY35" i="16" s="1"/>
  <c r="BW153" i="16"/>
  <c r="BY153" i="16" s="1"/>
  <c r="BW760" i="16"/>
  <c r="BY760" i="16" s="1"/>
  <c r="DJ760" i="16" s="1"/>
  <c r="BW476" i="16"/>
  <c r="BY476" i="16" s="1"/>
  <c r="DJ476" i="16" s="1"/>
  <c r="BW32" i="16"/>
  <c r="BY32" i="16" s="1"/>
  <c r="BW530" i="16"/>
  <c r="BY530" i="16" s="1"/>
  <c r="DJ530" i="16" s="1"/>
  <c r="BW338" i="16"/>
  <c r="BY338" i="16" s="1"/>
  <c r="BW130" i="16"/>
  <c r="BY130" i="16" s="1"/>
  <c r="BW13" i="16"/>
  <c r="BY13" i="16" s="1"/>
  <c r="DJ13" i="16" s="1"/>
  <c r="BW568" i="16"/>
  <c r="BY568" i="16" s="1"/>
  <c r="BW284" i="16"/>
  <c r="BY284" i="16" s="1"/>
  <c r="DJ284" i="16" s="1"/>
  <c r="BW657" i="16"/>
  <c r="BY657" i="16" s="1"/>
  <c r="BW497" i="16"/>
  <c r="BY497" i="16" s="1"/>
  <c r="BW433" i="16"/>
  <c r="BY433" i="16" s="1"/>
  <c r="BW369" i="16"/>
  <c r="BY369" i="16" s="1"/>
  <c r="BW305" i="16"/>
  <c r="BY305" i="16" s="1"/>
  <c r="DJ305" i="16" s="1"/>
  <c r="BW241" i="16"/>
  <c r="BY241" i="16" s="1"/>
  <c r="BW740" i="16"/>
  <c r="BY740" i="16" s="1"/>
  <c r="BW524" i="16"/>
  <c r="BY524" i="16" s="1"/>
  <c r="BW713" i="16"/>
  <c r="BY713" i="16" s="1"/>
  <c r="BW617" i="16"/>
  <c r="BY617" i="16" s="1"/>
  <c r="DJ617" i="16" s="1"/>
  <c r="BW505" i="16"/>
  <c r="BY505" i="16" s="1"/>
  <c r="BW216" i="16"/>
  <c r="BY216" i="16" s="1"/>
  <c r="BW648" i="16"/>
  <c r="BY648" i="16" s="1"/>
  <c r="BW212" i="16"/>
  <c r="BY212" i="16" s="1"/>
  <c r="BW199" i="16"/>
  <c r="BY199" i="16" s="1"/>
  <c r="BW111" i="16"/>
  <c r="BY111" i="16" s="1"/>
  <c r="DJ111" i="16" s="1"/>
  <c r="BW15" i="16"/>
  <c r="BY15" i="16" s="1"/>
  <c r="BW418" i="16"/>
  <c r="BY418" i="16" s="1"/>
  <c r="DJ418" i="16" s="1"/>
  <c r="BW290" i="16"/>
  <c r="BY290" i="16" s="1"/>
  <c r="BW226" i="16"/>
  <c r="BY226" i="16" s="1"/>
  <c r="DJ226" i="16" s="1"/>
  <c r="BW146" i="16"/>
  <c r="BY146" i="16" s="1"/>
  <c r="BW197" i="16"/>
  <c r="BY197" i="16" s="1"/>
  <c r="DJ197" i="16" s="1"/>
  <c r="BW44" i="16"/>
  <c r="BY44" i="16" s="1"/>
  <c r="DJ44" i="16" s="1"/>
  <c r="BW689" i="16"/>
  <c r="BY689" i="16" s="1"/>
  <c r="DJ689" i="16" s="1"/>
  <c r="BW545" i="16"/>
  <c r="BY545" i="16" s="1"/>
  <c r="BW676" i="16"/>
  <c r="BY676" i="16" s="1"/>
  <c r="BW168" i="16"/>
  <c r="BY168" i="16" s="1"/>
  <c r="BW144" i="16"/>
  <c r="BY144" i="16" s="1"/>
  <c r="BW695" i="16"/>
  <c r="BY695" i="16" s="1"/>
  <c r="DJ695" i="16" s="1"/>
  <c r="BW151" i="16"/>
  <c r="BY151" i="16" s="1"/>
  <c r="DJ151" i="16" s="1"/>
  <c r="BW78" i="16"/>
  <c r="BY78" i="16" s="1"/>
  <c r="DJ78" i="16" s="1"/>
  <c r="BW628" i="16"/>
  <c r="BY628" i="16" s="1"/>
  <c r="DJ628" i="16" s="1"/>
  <c r="BW384" i="16"/>
  <c r="BY384" i="16" s="1"/>
  <c r="DJ384" i="16" s="1"/>
  <c r="BW180" i="16"/>
  <c r="BY180" i="16" s="1"/>
  <c r="BW742" i="16"/>
  <c r="BY742" i="16" s="1"/>
  <c r="DJ742" i="16" s="1"/>
  <c r="BW646" i="16"/>
  <c r="BY646" i="16" s="1"/>
  <c r="DJ646" i="16" s="1"/>
  <c r="BW582" i="16"/>
  <c r="BY582" i="16" s="1"/>
  <c r="DJ582" i="16" s="1"/>
  <c r="BW502" i="16"/>
  <c r="BY502" i="16" s="1"/>
  <c r="DJ502" i="16" s="1"/>
  <c r="BW422" i="16"/>
  <c r="BY422" i="16" s="1"/>
  <c r="DJ422" i="16" s="1"/>
  <c r="BW358" i="16"/>
  <c r="BY358" i="16" s="1"/>
  <c r="DJ358" i="16" s="1"/>
  <c r="BW213" i="16"/>
  <c r="BY213" i="16" s="1"/>
  <c r="DJ213" i="16" s="1"/>
  <c r="BW21" i="16"/>
  <c r="BY21" i="16" s="1"/>
  <c r="DJ21" i="16" s="1"/>
  <c r="BW447" i="16"/>
  <c r="BY447" i="16" s="1"/>
  <c r="DJ447" i="16" s="1"/>
  <c r="BW399" i="16"/>
  <c r="BY399" i="16" s="1"/>
  <c r="DJ399" i="16" s="1"/>
  <c r="BW624" i="16"/>
  <c r="BY624" i="16" s="1"/>
  <c r="DJ624" i="16" s="1"/>
  <c r="BW440" i="16"/>
  <c r="BY440" i="16" s="1"/>
  <c r="DJ440" i="16" s="1"/>
  <c r="BW677" i="16"/>
  <c r="BY677" i="16" s="1"/>
  <c r="DJ677" i="16" s="1"/>
  <c r="BW357" i="16"/>
  <c r="BY357" i="16" s="1"/>
  <c r="DJ357" i="16" s="1"/>
  <c r="BW293" i="16"/>
  <c r="BY293" i="16" s="1"/>
  <c r="DJ293" i="16" s="1"/>
  <c r="BW229" i="16"/>
  <c r="BY229" i="16" s="1"/>
  <c r="DJ229" i="16" s="1"/>
  <c r="BW728" i="16"/>
  <c r="BY728" i="16" s="1"/>
  <c r="DJ728" i="16" s="1"/>
  <c r="BW536" i="16"/>
  <c r="BY536" i="16" s="1"/>
  <c r="DJ536" i="16" s="1"/>
  <c r="BW72" i="16"/>
  <c r="BY72" i="16" s="1"/>
  <c r="DJ72" i="16" s="1"/>
  <c r="BW735" i="16"/>
  <c r="BY735" i="16" s="1"/>
  <c r="DJ735" i="16" s="1"/>
  <c r="BW359" i="16"/>
  <c r="BY359" i="16" s="1"/>
  <c r="DJ359" i="16" s="1"/>
  <c r="BW323" i="16"/>
  <c r="BY323" i="16" s="1"/>
  <c r="BW163" i="16"/>
  <c r="BY163" i="16" s="1"/>
  <c r="BW51" i="16"/>
  <c r="BY51" i="16" s="1"/>
  <c r="BW185" i="16"/>
  <c r="BY185" i="16" s="1"/>
  <c r="BW37" i="16"/>
  <c r="BY37" i="16" s="1"/>
  <c r="DJ37" i="16" s="1"/>
  <c r="BW520" i="16"/>
  <c r="BY520" i="16" s="1"/>
  <c r="DJ520" i="16" s="1"/>
  <c r="BW84" i="16"/>
  <c r="BY84" i="16" s="1"/>
  <c r="BW658" i="16"/>
  <c r="BY658" i="16" s="1"/>
  <c r="DJ658" i="16" s="1"/>
  <c r="BW370" i="16"/>
  <c r="BY370" i="16" s="1"/>
  <c r="BW178" i="16"/>
  <c r="BY178" i="16" s="1"/>
  <c r="BW49" i="16"/>
  <c r="BY49" i="16" s="1"/>
  <c r="DJ49" i="16" s="1"/>
  <c r="BW612" i="16"/>
  <c r="BY612" i="16" s="1"/>
  <c r="BW372" i="16"/>
  <c r="BY372" i="16" s="1"/>
  <c r="BW673" i="16"/>
  <c r="BY673" i="16" s="1"/>
  <c r="BW561" i="16"/>
  <c r="BY561" i="16" s="1"/>
  <c r="BW449" i="16"/>
  <c r="BY449" i="16" s="1"/>
  <c r="BW385" i="16"/>
  <c r="BY385" i="16" s="1"/>
  <c r="DJ385" i="16" s="1"/>
  <c r="BW321" i="16"/>
  <c r="BY321" i="16" s="1"/>
  <c r="BW257" i="16"/>
  <c r="BY257" i="16" s="1"/>
  <c r="BW25" i="16"/>
  <c r="BY25" i="16" s="1"/>
  <c r="BW572" i="16"/>
  <c r="BY572" i="16" s="1"/>
  <c r="BW232" i="16"/>
  <c r="BY232" i="16" s="1"/>
  <c r="BW649" i="16"/>
  <c r="BY649" i="16" s="1"/>
  <c r="BW537" i="16"/>
  <c r="BY537" i="16" s="1"/>
  <c r="BW692" i="16"/>
  <c r="BY692" i="16" s="1"/>
  <c r="BW716" i="16"/>
  <c r="BY716" i="16" s="1"/>
  <c r="BW300" i="16"/>
  <c r="BY300" i="16" s="1"/>
  <c r="BW127" i="16"/>
  <c r="BY127" i="16" s="1"/>
  <c r="DJ127" i="16" s="1"/>
  <c r="BW47" i="16"/>
  <c r="BY47" i="16" s="1"/>
  <c r="DJ47" i="16" s="1"/>
  <c r="BW30" i="16"/>
  <c r="BY30" i="16" s="1"/>
  <c r="BW328" i="16"/>
  <c r="BY328" i="16" s="1"/>
  <c r="DJ328" i="16" s="1"/>
  <c r="BW494" i="16"/>
  <c r="BY494" i="16" s="1"/>
  <c r="DJ494" i="16" s="1"/>
  <c r="BW318" i="16"/>
  <c r="BY318" i="16" s="1"/>
  <c r="DJ318" i="16" s="1"/>
  <c r="BW238" i="16"/>
  <c r="BY238" i="16" s="1"/>
  <c r="DJ238" i="16" s="1"/>
  <c r="BW74" i="16"/>
  <c r="BY74" i="16" s="1"/>
  <c r="DJ74" i="16" s="1"/>
  <c r="BW41" i="16"/>
  <c r="BY41" i="16" s="1"/>
  <c r="DJ41" i="16" s="1"/>
  <c r="BW423" i="16"/>
  <c r="BY423" i="16" s="1"/>
  <c r="DJ423" i="16" s="1"/>
  <c r="BW239" i="16"/>
  <c r="BY239" i="16" s="1"/>
  <c r="DJ239" i="16" s="1"/>
  <c r="BW412" i="16"/>
  <c r="BY412" i="16" s="1"/>
  <c r="DJ412" i="16" s="1"/>
  <c r="BW749" i="16"/>
  <c r="BY749" i="16" s="1"/>
  <c r="BW669" i="16"/>
  <c r="BY669" i="16" s="1"/>
  <c r="DJ669" i="16" s="1"/>
  <c r="BW605" i="16"/>
  <c r="BY605" i="16" s="1"/>
  <c r="DJ605" i="16" s="1"/>
  <c r="BW509" i="16"/>
  <c r="BY509" i="16" s="1"/>
  <c r="DJ509" i="16" s="1"/>
  <c r="BW512" i="16"/>
  <c r="BY512" i="16" s="1"/>
  <c r="BW264" i="16"/>
  <c r="BY264" i="16" s="1"/>
  <c r="BW711" i="16"/>
  <c r="BY711" i="16" s="1"/>
  <c r="DJ711" i="16" s="1"/>
  <c r="BW747" i="16"/>
  <c r="BY747" i="16" s="1"/>
  <c r="BW177" i="16"/>
  <c r="BY177" i="16" s="1"/>
  <c r="BW288" i="16"/>
  <c r="BY288" i="16" s="1"/>
  <c r="DJ288" i="16" s="1"/>
  <c r="BW446" i="16"/>
  <c r="BY446" i="16" s="1"/>
  <c r="DJ446" i="16" s="1"/>
  <c r="BW286" i="16"/>
  <c r="BY286" i="16" s="1"/>
  <c r="DJ286" i="16" s="1"/>
  <c r="BW174" i="16"/>
  <c r="BY174" i="16" s="1"/>
  <c r="DJ174" i="16" s="1"/>
  <c r="BW42" i="16"/>
  <c r="BY42" i="16" s="1"/>
  <c r="DJ42" i="16" s="1"/>
  <c r="BW751" i="16"/>
  <c r="BY751" i="16" s="1"/>
  <c r="DJ751" i="16" s="1"/>
  <c r="BW375" i="16"/>
  <c r="BY375" i="16" s="1"/>
  <c r="DJ375" i="16" s="1"/>
  <c r="BW79" i="16"/>
  <c r="BY79" i="16" s="1"/>
  <c r="DJ79" i="16" s="1"/>
  <c r="BW360" i="16"/>
  <c r="BY360" i="16" s="1"/>
  <c r="DJ360" i="16" s="1"/>
  <c r="BW733" i="16"/>
  <c r="BY733" i="16" s="1"/>
  <c r="DJ733" i="16" s="1"/>
  <c r="BW653" i="16"/>
  <c r="BY653" i="16" s="1"/>
  <c r="BW589" i="16"/>
  <c r="BY589" i="16" s="1"/>
  <c r="DJ589" i="16" s="1"/>
  <c r="BW493" i="16"/>
  <c r="BY493" i="16" s="1"/>
  <c r="DJ493" i="16" s="1"/>
  <c r="BW429" i="16"/>
  <c r="BY429" i="16" s="1"/>
  <c r="DJ429" i="16" s="1"/>
  <c r="BW109" i="16"/>
  <c r="BY109" i="16" s="1"/>
  <c r="BW460" i="16"/>
  <c r="BY460" i="16" s="1"/>
  <c r="BW128" i="16"/>
  <c r="BY128" i="16" s="1"/>
  <c r="DJ128" i="16" s="1"/>
  <c r="BW615" i="16"/>
  <c r="BY615" i="16" s="1"/>
  <c r="DJ615" i="16" s="1"/>
  <c r="BW263" i="16"/>
  <c r="BY263" i="16" s="1"/>
  <c r="BW731" i="16"/>
  <c r="BY731" i="16" s="1"/>
  <c r="DJ731" i="16" s="1"/>
  <c r="BW667" i="16"/>
  <c r="BY667" i="16" s="1"/>
  <c r="BW603" i="16"/>
  <c r="BY603" i="16" s="1"/>
  <c r="DJ603" i="16" s="1"/>
  <c r="BW539" i="16"/>
  <c r="BY539" i="16" s="1"/>
  <c r="DJ539" i="16" s="1"/>
  <c r="BW347" i="16"/>
  <c r="BY347" i="16" s="1"/>
  <c r="DJ347" i="16" s="1"/>
  <c r="BW283" i="16"/>
  <c r="BY283" i="16" s="1"/>
  <c r="DJ283" i="16" s="1"/>
  <c r="BW219" i="16"/>
  <c r="BY219" i="16" s="1"/>
  <c r="BW155" i="16"/>
  <c r="BY155" i="16" s="1"/>
  <c r="DJ155" i="16" s="1"/>
  <c r="BW91" i="16"/>
  <c r="BY91" i="16" s="1"/>
  <c r="BW129" i="16"/>
  <c r="BY129" i="16" s="1"/>
  <c r="BW188" i="16"/>
  <c r="BY188" i="16" s="1"/>
  <c r="BW650" i="16"/>
  <c r="BY650" i="16" s="1"/>
  <c r="DJ650" i="16" s="1"/>
  <c r="BW586" i="16"/>
  <c r="BY586" i="16" s="1"/>
  <c r="BW506" i="16"/>
  <c r="BY506" i="16" s="1"/>
  <c r="BW426" i="16"/>
  <c r="BY426" i="16" s="1"/>
  <c r="DJ426" i="16" s="1"/>
  <c r="BW298" i="16"/>
  <c r="BY298" i="16" s="1"/>
  <c r="DJ298" i="16" s="1"/>
  <c r="BW186" i="16"/>
  <c r="BY186" i="16" s="1"/>
  <c r="BW98" i="16"/>
  <c r="BY98" i="16" s="1"/>
  <c r="DJ98" i="16" s="1"/>
  <c r="BW745" i="16"/>
  <c r="BY745" i="16" s="1"/>
  <c r="DJ745" i="16" s="1"/>
  <c r="BW553" i="16"/>
  <c r="BY553" i="16" s="1"/>
  <c r="BW164" i="16"/>
  <c r="BY164" i="16" s="1"/>
  <c r="BW732" i="16"/>
  <c r="BY732" i="16" s="1"/>
  <c r="BW479" i="16"/>
  <c r="BY479" i="16" s="1"/>
  <c r="DJ479" i="16" s="1"/>
  <c r="BW231" i="16"/>
  <c r="BY231" i="16" s="1"/>
  <c r="DJ231" i="16" s="1"/>
  <c r="BW145" i="16"/>
  <c r="BY145" i="16" s="1"/>
  <c r="BW652" i="16"/>
  <c r="BY652" i="16" s="1"/>
  <c r="DJ652" i="16" s="1"/>
  <c r="BW408" i="16"/>
  <c r="BY408" i="16" s="1"/>
  <c r="DJ408" i="16" s="1"/>
  <c r="BW112" i="16"/>
  <c r="BY112" i="16" s="1"/>
  <c r="DJ112" i="16" s="1"/>
  <c r="BW718" i="16"/>
  <c r="BY718" i="16" s="1"/>
  <c r="DJ718" i="16" s="1"/>
  <c r="BW654" i="16"/>
  <c r="BY654" i="16" s="1"/>
  <c r="DJ654" i="16" s="1"/>
  <c r="BW590" i="16"/>
  <c r="BY590" i="16" s="1"/>
  <c r="DJ590" i="16" s="1"/>
  <c r="BW526" i="16"/>
  <c r="BY526" i="16" s="1"/>
  <c r="DJ526" i="16" s="1"/>
  <c r="BW430" i="16"/>
  <c r="BY430" i="16" s="1"/>
  <c r="DJ430" i="16" s="1"/>
  <c r="BW334" i="16"/>
  <c r="BY334" i="16" s="1"/>
  <c r="DJ334" i="16" s="1"/>
  <c r="BW190" i="16"/>
  <c r="BY190" i="16" s="1"/>
  <c r="DJ190" i="16" s="1"/>
  <c r="BW149" i="16"/>
  <c r="BY149" i="16" s="1"/>
  <c r="DJ149" i="16" s="1"/>
  <c r="BW607" i="16"/>
  <c r="BY607" i="16" s="1"/>
  <c r="DJ607" i="16" s="1"/>
  <c r="BW504" i="16"/>
  <c r="BY504" i="16" s="1"/>
  <c r="DJ504" i="16" s="1"/>
  <c r="BW557" i="16"/>
  <c r="BY557" i="16" s="1"/>
  <c r="DJ557" i="16" s="1"/>
  <c r="BW333" i="16"/>
  <c r="BY333" i="16" s="1"/>
  <c r="BW269" i="16"/>
  <c r="BY269" i="16" s="1"/>
  <c r="BW752" i="16"/>
  <c r="BY752" i="16" s="1"/>
  <c r="DJ752" i="16" s="1"/>
  <c r="BW608" i="16"/>
  <c r="BY608" i="16" s="1"/>
  <c r="DJ608" i="16" s="1"/>
  <c r="BW304" i="16"/>
  <c r="BY304" i="16" s="1"/>
  <c r="BW663" i="16"/>
  <c r="BY663" i="16" s="1"/>
  <c r="DJ663" i="16" s="1"/>
  <c r="BW383" i="16"/>
  <c r="BY383" i="16" s="1"/>
  <c r="DJ383" i="16" s="1"/>
  <c r="BW491" i="16"/>
  <c r="BY491" i="16" s="1"/>
  <c r="DJ491" i="16" s="1"/>
  <c r="BW459" i="16"/>
  <c r="BY459" i="16" s="1"/>
  <c r="BW54" i="16"/>
  <c r="BY54" i="16" s="1"/>
  <c r="DJ54" i="16" s="1"/>
  <c r="BW93" i="16"/>
  <c r="BY93" i="16" s="1"/>
  <c r="BW640" i="16"/>
  <c r="BY640" i="16" s="1"/>
  <c r="BW452" i="16"/>
  <c r="BY452" i="16" s="1"/>
  <c r="DJ452" i="16" s="1"/>
  <c r="BW746" i="16"/>
  <c r="BY746" i="16" s="1"/>
  <c r="DJ746" i="16" s="1"/>
  <c r="BW682" i="16"/>
  <c r="BY682" i="16" s="1"/>
  <c r="DJ682" i="16" s="1"/>
  <c r="BW378" i="16"/>
  <c r="BY378" i="16" s="1"/>
  <c r="BW282" i="16"/>
  <c r="BY282" i="16" s="1"/>
  <c r="BW225" i="16"/>
  <c r="BY225" i="16" s="1"/>
  <c r="BW69" i="16"/>
  <c r="BY69" i="16" s="1"/>
  <c r="BW588" i="16"/>
  <c r="BY588" i="16" s="1"/>
  <c r="BW348" i="16"/>
  <c r="BY348" i="16" s="1"/>
  <c r="DJ348" i="16" s="1"/>
  <c r="BW697" i="16"/>
  <c r="BY697" i="16" s="1"/>
  <c r="DJ697" i="16" s="1"/>
  <c r="BW409" i="16"/>
  <c r="BY409" i="16" s="1"/>
  <c r="DJ409" i="16" s="1"/>
  <c r="BW345" i="16"/>
  <c r="BY345" i="16" s="1"/>
  <c r="DJ345" i="16" s="1"/>
  <c r="BW281" i="16"/>
  <c r="BY281" i="16" s="1"/>
  <c r="BW256" i="16"/>
  <c r="BY256" i="16" s="1"/>
  <c r="BW683" i="16"/>
  <c r="BY683" i="16" s="1"/>
  <c r="BW619" i="16"/>
  <c r="BY619" i="16" s="1"/>
  <c r="BW555" i="16"/>
  <c r="BY555" i="16" s="1"/>
  <c r="BW363" i="16"/>
  <c r="BY363" i="16" s="1"/>
  <c r="DJ363" i="16" s="1"/>
  <c r="BW299" i="16"/>
  <c r="BY299" i="16" s="1"/>
  <c r="DJ299" i="16" s="1"/>
  <c r="BW235" i="16"/>
  <c r="BY235" i="16" s="1"/>
  <c r="BW171" i="16"/>
  <c r="BY171" i="16" s="1"/>
  <c r="BW107" i="16"/>
  <c r="BY107" i="16" s="1"/>
  <c r="BW43" i="16"/>
  <c r="BY43" i="16" s="1"/>
  <c r="DJ43" i="16" s="1"/>
  <c r="BW236" i="16"/>
  <c r="BY236" i="16" s="1"/>
  <c r="BW20" i="16"/>
  <c r="BY20" i="16" s="1"/>
  <c r="BW602" i="16"/>
  <c r="BY602" i="16" s="1"/>
  <c r="BW522" i="16"/>
  <c r="BY522" i="16" s="1"/>
  <c r="DJ522" i="16" s="1"/>
  <c r="BW442" i="16"/>
  <c r="BY442" i="16" s="1"/>
  <c r="DJ442" i="16" s="1"/>
  <c r="BW330" i="16"/>
  <c r="BY330" i="16" s="1"/>
  <c r="BW202" i="16"/>
  <c r="BY202" i="16" s="1"/>
  <c r="BW122" i="16"/>
  <c r="BY122" i="16" s="1"/>
  <c r="BW540" i="16"/>
  <c r="BY540" i="16" s="1"/>
  <c r="DJ540" i="16" s="1"/>
  <c r="BW601" i="16"/>
  <c r="BY601" i="16" s="1"/>
  <c r="BW748" i="16"/>
  <c r="BY748" i="16" s="1"/>
  <c r="DJ748" i="16" s="1"/>
  <c r="BW104" i="16"/>
  <c r="BY104" i="16" s="1"/>
  <c r="BW81" i="16"/>
  <c r="BY81" i="16" s="1"/>
  <c r="BW567" i="16"/>
  <c r="BY567" i="16" s="1"/>
  <c r="DJ567" i="16" s="1"/>
  <c r="BW295" i="16"/>
  <c r="BY295" i="16" s="1"/>
  <c r="BW221" i="16"/>
  <c r="BY221" i="16" s="1"/>
  <c r="BW696" i="16"/>
  <c r="BY696" i="16" s="1"/>
  <c r="DJ696" i="16" s="1"/>
  <c r="BW464" i="16"/>
  <c r="BY464" i="16" s="1"/>
  <c r="DJ464" i="16" s="1"/>
  <c r="BW204" i="16"/>
  <c r="BY204" i="16" s="1"/>
  <c r="DJ204" i="16" s="1"/>
  <c r="BW734" i="16"/>
  <c r="BY734" i="16" s="1"/>
  <c r="DJ734" i="16" s="1"/>
  <c r="BW670" i="16"/>
  <c r="BY670" i="16" s="1"/>
  <c r="DJ670" i="16" s="1"/>
  <c r="BW606" i="16"/>
  <c r="BY606" i="16" s="1"/>
  <c r="DJ606" i="16" s="1"/>
  <c r="BW462" i="16"/>
  <c r="BY462" i="16" s="1"/>
  <c r="DJ462" i="16" s="1"/>
  <c r="BW382" i="16"/>
  <c r="BY382" i="16" s="1"/>
  <c r="DJ382" i="16" s="1"/>
  <c r="BW206" i="16"/>
  <c r="BY206" i="16" s="1"/>
  <c r="DJ206" i="16" s="1"/>
  <c r="BW193" i="16"/>
  <c r="BY193" i="16" s="1"/>
  <c r="DJ193" i="16" s="1"/>
  <c r="BW655" i="16"/>
  <c r="BY655" i="16" s="1"/>
  <c r="BW600" i="16"/>
  <c r="BY600" i="16" s="1"/>
  <c r="DJ600" i="16" s="1"/>
  <c r="BW701" i="16"/>
  <c r="BY701" i="16" s="1"/>
  <c r="DJ701" i="16" s="1"/>
  <c r="BW349" i="16"/>
  <c r="BY349" i="16" s="1"/>
  <c r="BW285" i="16"/>
  <c r="BY285" i="16" s="1"/>
  <c r="BW205" i="16"/>
  <c r="BY205" i="16" s="1"/>
  <c r="BW704" i="16"/>
  <c r="BY704" i="16" s="1"/>
  <c r="BW8" i="16"/>
  <c r="BY8" i="16" s="1"/>
  <c r="BW52" i="16"/>
  <c r="BY52" i="16" s="1"/>
  <c r="DJ52" i="16" s="1"/>
  <c r="BW415" i="16"/>
  <c r="BY415" i="16" s="1"/>
  <c r="DJ415" i="16" s="1"/>
  <c r="BW411" i="16"/>
  <c r="BY411" i="16" s="1"/>
  <c r="BW86" i="16"/>
  <c r="BY86" i="16" s="1"/>
  <c r="BW173" i="16"/>
  <c r="BY173" i="16" s="1"/>
  <c r="BW684" i="16"/>
  <c r="BY684" i="16" s="1"/>
  <c r="BW496" i="16"/>
  <c r="BY496" i="16" s="1"/>
  <c r="BW96" i="16"/>
  <c r="BY96" i="16" s="1"/>
  <c r="DJ96" i="16" s="1"/>
  <c r="BW698" i="16"/>
  <c r="BY698" i="16" s="1"/>
  <c r="BW474" i="16"/>
  <c r="BY474" i="16" s="1"/>
  <c r="DJ474" i="16" s="1"/>
  <c r="BW314" i="16"/>
  <c r="BY314" i="16" s="1"/>
  <c r="DJ314" i="16" s="1"/>
  <c r="BW154" i="16"/>
  <c r="BY154" i="16" s="1"/>
  <c r="BW105" i="16"/>
  <c r="BY105" i="16" s="1"/>
  <c r="BW636" i="16"/>
  <c r="BY636" i="16" s="1"/>
  <c r="DJ636" i="16" s="1"/>
  <c r="BW400" i="16"/>
  <c r="BY400" i="16" s="1"/>
  <c r="BW761" i="16"/>
  <c r="BY761" i="16" s="1"/>
  <c r="DJ761" i="16" s="1"/>
  <c r="BW425" i="16"/>
  <c r="BY425" i="16" s="1"/>
  <c r="BW361" i="16"/>
  <c r="BY361" i="16" s="1"/>
  <c r="BW297" i="16"/>
  <c r="BY297" i="16" s="1"/>
  <c r="DJ297" i="16" s="1"/>
  <c r="BW596" i="16"/>
  <c r="BY596" i="16" s="1"/>
  <c r="BW542" i="16"/>
  <c r="BY542" i="16" s="1"/>
  <c r="DJ542" i="16" s="1"/>
  <c r="BW519" i="16"/>
  <c r="BY519" i="16" s="1"/>
  <c r="DJ519" i="16" s="1"/>
  <c r="BW500" i="16"/>
  <c r="BY500" i="16" s="1"/>
  <c r="BW435" i="16"/>
  <c r="BY435" i="16" s="1"/>
  <c r="DJ435" i="16" s="1"/>
  <c r="BW428" i="16"/>
  <c r="BY428" i="16" s="1"/>
  <c r="BW395" i="16"/>
  <c r="BY395" i="16" s="1"/>
  <c r="BW388" i="16"/>
  <c r="BY388" i="16" s="1"/>
  <c r="DJ388" i="16" s="1"/>
  <c r="BW591" i="16"/>
  <c r="BY591" i="16" s="1"/>
  <c r="DJ591" i="16" s="1"/>
  <c r="BW335" i="16"/>
  <c r="BY335" i="16" s="1"/>
  <c r="DJ335" i="16" s="1"/>
  <c r="BW135" i="16"/>
  <c r="BY135" i="16" s="1"/>
  <c r="DJ135" i="16" s="1"/>
  <c r="BW110" i="16"/>
  <c r="BY110" i="16" s="1"/>
  <c r="DJ110" i="16" s="1"/>
  <c r="BW121" i="16"/>
  <c r="BY121" i="16" s="1"/>
  <c r="DJ121" i="16" s="1"/>
  <c r="BW308" i="16"/>
  <c r="BY308" i="16" s="1"/>
  <c r="DJ308" i="16" s="1"/>
  <c r="BW550" i="16"/>
  <c r="BY550" i="16" s="1"/>
  <c r="DJ550" i="16" s="1"/>
  <c r="BW262" i="16"/>
  <c r="BY262" i="16" s="1"/>
  <c r="BW198" i="16"/>
  <c r="BY198" i="16" s="1"/>
  <c r="BW134" i="16"/>
  <c r="BY134" i="16" s="1"/>
  <c r="BW26" i="16"/>
  <c r="BY26" i="16" s="1"/>
  <c r="BW487" i="16"/>
  <c r="BY487" i="16" s="1"/>
  <c r="DJ487" i="16" s="1"/>
  <c r="BW207" i="16"/>
  <c r="BY207" i="16" s="1"/>
  <c r="DJ207" i="16" s="1"/>
  <c r="BW76" i="16"/>
  <c r="BY76" i="16" s="1"/>
  <c r="DJ76" i="16" s="1"/>
  <c r="BW613" i="16"/>
  <c r="BY613" i="16" s="1"/>
  <c r="DJ613" i="16" s="1"/>
  <c r="BW549" i="16"/>
  <c r="BY549" i="16" s="1"/>
  <c r="DJ549" i="16" s="1"/>
  <c r="BW485" i="16"/>
  <c r="BY485" i="16" s="1"/>
  <c r="DJ485" i="16" s="1"/>
  <c r="BW421" i="16"/>
  <c r="BY421" i="16" s="1"/>
  <c r="DJ421" i="16" s="1"/>
  <c r="BW712" i="16"/>
  <c r="BY712" i="16" s="1"/>
  <c r="DJ712" i="16" s="1"/>
  <c r="BW152" i="16"/>
  <c r="BY152" i="16" s="1"/>
  <c r="DJ152" i="16" s="1"/>
  <c r="BW687" i="16"/>
  <c r="BY687" i="16" s="1"/>
  <c r="BW279" i="16"/>
  <c r="BY279" i="16" s="1"/>
  <c r="DJ279" i="16" s="1"/>
  <c r="BW723" i="16"/>
  <c r="BY723" i="16" s="1"/>
  <c r="DJ723" i="16" s="1"/>
  <c r="BW579" i="16"/>
  <c r="BY579" i="16" s="1"/>
  <c r="BW467" i="16"/>
  <c r="BY467" i="16" s="1"/>
  <c r="DJ467" i="16" s="1"/>
  <c r="BW403" i="16"/>
  <c r="BY403" i="16" s="1"/>
  <c r="BW275" i="16"/>
  <c r="BY275" i="16" s="1"/>
  <c r="DJ275" i="16" s="1"/>
  <c r="BW211" i="16"/>
  <c r="BY211" i="16" s="1"/>
  <c r="DJ211" i="16" s="1"/>
  <c r="BW83" i="16"/>
  <c r="BY83" i="16" s="1"/>
  <c r="DJ83" i="16" s="1"/>
  <c r="BW564" i="16"/>
  <c r="BY564" i="16" s="1"/>
  <c r="BW296" i="16"/>
  <c r="BY296" i="16" s="1"/>
  <c r="DJ296" i="16" s="1"/>
  <c r="BW738" i="16"/>
  <c r="BY738" i="16" s="1"/>
  <c r="DJ738" i="16" s="1"/>
  <c r="BW626" i="16"/>
  <c r="BY626" i="16" s="1"/>
  <c r="DJ626" i="16" s="1"/>
  <c r="BW562" i="16"/>
  <c r="BY562" i="16" s="1"/>
  <c r="DJ562" i="16" s="1"/>
  <c r="BW450" i="16"/>
  <c r="BY450" i="16" s="1"/>
  <c r="BW386" i="16"/>
  <c r="BY386" i="16" s="1"/>
  <c r="BW258" i="16"/>
  <c r="BY258" i="16" s="1"/>
  <c r="DJ258" i="16" s="1"/>
  <c r="BW194" i="16"/>
  <c r="BY194" i="16" s="1"/>
  <c r="BW82" i="16"/>
  <c r="BY82" i="16" s="1"/>
  <c r="BW89" i="16"/>
  <c r="BY89" i="16" s="1"/>
  <c r="BW721" i="16"/>
  <c r="BY721" i="16" s="1"/>
  <c r="BW593" i="16"/>
  <c r="BY593" i="16" s="1"/>
  <c r="BW513" i="16"/>
  <c r="BY513" i="16" s="1"/>
  <c r="DJ513" i="16" s="1"/>
  <c r="BW376" i="16"/>
  <c r="BY376" i="16" s="1"/>
  <c r="DJ376" i="16" s="1"/>
  <c r="BW272" i="16"/>
  <c r="BY272" i="16" s="1"/>
  <c r="DJ272" i="16" s="1"/>
  <c r="BW16" i="16"/>
  <c r="BY16" i="16" s="1"/>
  <c r="BW87" i="16"/>
  <c r="BY87" i="16" s="1"/>
  <c r="DJ87" i="16" s="1"/>
  <c r="BW85" i="16"/>
  <c r="BY85" i="16" s="1"/>
  <c r="DJ85" i="16" s="1"/>
  <c r="BW532" i="16"/>
  <c r="BY532" i="16" s="1"/>
  <c r="DJ532" i="16" s="1"/>
  <c r="BW268" i="16"/>
  <c r="BY268" i="16" s="1"/>
  <c r="DJ268" i="16" s="1"/>
  <c r="BW92" i="16"/>
  <c r="BY92" i="16" s="1"/>
  <c r="BW694" i="16"/>
  <c r="BY694" i="16" s="1"/>
  <c r="DJ694" i="16" s="1"/>
  <c r="BW614" i="16"/>
  <c r="BY614" i="16" s="1"/>
  <c r="DJ614" i="16" s="1"/>
  <c r="BW534" i="16"/>
  <c r="BY534" i="16" s="1"/>
  <c r="DJ534" i="16" s="1"/>
  <c r="BW454" i="16"/>
  <c r="BY454" i="16" s="1"/>
  <c r="BW390" i="16"/>
  <c r="BY390" i="16" s="1"/>
  <c r="DJ390" i="16" s="1"/>
  <c r="BW310" i="16"/>
  <c r="BY310" i="16" s="1"/>
  <c r="DJ310" i="16" s="1"/>
  <c r="BW97" i="16"/>
  <c r="BY97" i="16" s="1"/>
  <c r="DJ97" i="16" s="1"/>
  <c r="BW679" i="16"/>
  <c r="BY679" i="16" s="1"/>
  <c r="DJ679" i="16" s="1"/>
  <c r="BW480" i="16"/>
  <c r="BY480" i="16" s="1"/>
  <c r="DJ480" i="16" s="1"/>
  <c r="BW709" i="16"/>
  <c r="BY709" i="16" s="1"/>
  <c r="DJ709" i="16" s="1"/>
  <c r="BW629" i="16"/>
  <c r="BY629" i="16" s="1"/>
  <c r="DJ629" i="16" s="1"/>
  <c r="BW309" i="16"/>
  <c r="BY309" i="16" s="1"/>
  <c r="DJ309" i="16" s="1"/>
  <c r="BW245" i="16"/>
  <c r="BY245" i="16" s="1"/>
  <c r="DJ245" i="16" s="1"/>
  <c r="BW744" i="16"/>
  <c r="BY744" i="16" s="1"/>
  <c r="DJ744" i="16" s="1"/>
  <c r="BW584" i="16"/>
  <c r="BY584" i="16" s="1"/>
  <c r="DJ584" i="16" s="1"/>
  <c r="BW192" i="16"/>
  <c r="BY192" i="16" s="1"/>
  <c r="DJ192" i="16" s="1"/>
  <c r="BW200" i="16"/>
  <c r="BY200" i="16" s="1"/>
  <c r="DJ200" i="16" s="1"/>
  <c r="BW495" i="16"/>
  <c r="BY495" i="16" s="1"/>
  <c r="DJ495" i="16" s="1"/>
  <c r="BW611" i="16"/>
  <c r="BY611" i="16" s="1"/>
  <c r="BW563" i="16"/>
  <c r="BY563" i="16" s="1"/>
  <c r="DJ563" i="16" s="1"/>
  <c r="BW355" i="16"/>
  <c r="BY355" i="16" s="1"/>
  <c r="BW195" i="16"/>
  <c r="BY195" i="16" s="1"/>
  <c r="DJ195" i="16" s="1"/>
  <c r="BW67" i="16"/>
  <c r="BY67" i="16" s="1"/>
  <c r="DJ67" i="16" s="1"/>
  <c r="BW38" i="16"/>
  <c r="BY38" i="16" s="1"/>
  <c r="BW73" i="16"/>
  <c r="BY73" i="16" s="1"/>
  <c r="BW616" i="16"/>
  <c r="BY616" i="16" s="1"/>
  <c r="DJ616" i="16" s="1"/>
  <c r="BW120" i="16"/>
  <c r="BY120" i="16" s="1"/>
  <c r="BW674" i="16"/>
  <c r="BY674" i="16" s="1"/>
  <c r="DJ674" i="16" s="1"/>
  <c r="BW482" i="16"/>
  <c r="BY482" i="16" s="1"/>
  <c r="BW306" i="16"/>
  <c r="BY306" i="16" s="1"/>
  <c r="BW157" i="16"/>
  <c r="BY157" i="16" s="1"/>
  <c r="DJ157" i="16" s="1"/>
  <c r="BW656" i="16"/>
  <c r="BY656" i="16" s="1"/>
  <c r="DJ656" i="16" s="1"/>
  <c r="BW468" i="16"/>
  <c r="BY468" i="16" s="1"/>
  <c r="BW737" i="16"/>
  <c r="BY737" i="16" s="1"/>
  <c r="DJ737" i="16" s="1"/>
  <c r="BW625" i="16"/>
  <c r="BY625" i="16" s="1"/>
  <c r="DJ625" i="16" s="1"/>
  <c r="BW465" i="16"/>
  <c r="BY465" i="16" s="1"/>
  <c r="BW401" i="16"/>
  <c r="BY401" i="16" s="1"/>
  <c r="BW337" i="16"/>
  <c r="BY337" i="16" s="1"/>
  <c r="BW273" i="16"/>
  <c r="BY273" i="16" s="1"/>
  <c r="BW137" i="16"/>
  <c r="BY137" i="16" s="1"/>
  <c r="BW620" i="16"/>
  <c r="BY620" i="16" s="1"/>
  <c r="DJ620" i="16" s="1"/>
  <c r="BW40" i="16"/>
  <c r="BY40" i="16" s="1"/>
  <c r="DJ40" i="16" s="1"/>
  <c r="BW665" i="16"/>
  <c r="BY665" i="16" s="1"/>
  <c r="DJ665" i="16" s="1"/>
  <c r="BW569" i="16"/>
  <c r="BY569" i="16" s="1"/>
  <c r="BW233" i="16"/>
  <c r="BY233" i="16" s="1"/>
  <c r="BW189" i="16"/>
  <c r="BY189" i="16" s="1"/>
  <c r="BW444" i="16"/>
  <c r="BY444" i="16" s="1"/>
  <c r="DJ444" i="16" s="1"/>
  <c r="BW671" i="16"/>
  <c r="BY671" i="16" s="1"/>
  <c r="DJ671" i="16" s="1"/>
  <c r="BW143" i="16"/>
  <c r="BY143" i="16" s="1"/>
  <c r="DJ143" i="16" s="1"/>
  <c r="BW71" i="16"/>
  <c r="BY71" i="16" s="1"/>
  <c r="DJ71" i="16" s="1"/>
  <c r="BW62" i="16"/>
  <c r="BY62" i="16" s="1"/>
  <c r="DJ62" i="16" s="1"/>
  <c r="BW508" i="16"/>
  <c r="BY508" i="16" s="1"/>
  <c r="DJ508" i="16" s="1"/>
  <c r="BW28" i="16"/>
  <c r="BY28" i="16" s="1"/>
  <c r="DJ28" i="16" s="1"/>
  <c r="BW350" i="16"/>
  <c r="BY350" i="16" s="1"/>
  <c r="DJ350" i="16" s="1"/>
  <c r="BW254" i="16"/>
  <c r="BY254" i="16" s="1"/>
  <c r="DJ254" i="16" s="1"/>
  <c r="BW126" i="16"/>
  <c r="BY126" i="16" s="1"/>
  <c r="DJ126" i="16" s="1"/>
  <c r="BW77" i="16"/>
  <c r="BY77" i="16" s="1"/>
  <c r="DJ77" i="16" s="1"/>
  <c r="BW471" i="16"/>
  <c r="BY471" i="16" s="1"/>
  <c r="BW287" i="16"/>
  <c r="BY287" i="16" s="1"/>
  <c r="DJ287" i="16" s="1"/>
  <c r="BW556" i="16"/>
  <c r="BY556" i="16" s="1"/>
  <c r="DJ556" i="16" s="1"/>
  <c r="BW12" i="16"/>
  <c r="BY12" i="16" s="1"/>
  <c r="DJ12" i="16" s="1"/>
  <c r="BW685" i="16"/>
  <c r="BY685" i="16" s="1"/>
  <c r="BW621" i="16"/>
  <c r="BY621" i="16" s="1"/>
  <c r="BW525" i="16"/>
  <c r="BY525" i="16" s="1"/>
  <c r="BW461" i="16"/>
  <c r="BY461" i="16" s="1"/>
  <c r="DJ461" i="16" s="1"/>
  <c r="BW445" i="16"/>
  <c r="BY445" i="16" s="1"/>
  <c r="DJ445" i="16" s="1"/>
  <c r="BW560" i="16"/>
  <c r="BY560" i="16" s="1"/>
  <c r="BW240" i="16"/>
  <c r="BY240" i="16" s="1"/>
  <c r="DJ240" i="16" s="1"/>
  <c r="BW759" i="16"/>
  <c r="BY759" i="16" s="1"/>
  <c r="DJ759" i="16" s="1"/>
  <c r="BW343" i="16"/>
  <c r="BY343" i="16" s="1"/>
  <c r="BW303" i="16"/>
  <c r="BY303" i="16" s="1"/>
  <c r="DJ303" i="16" s="1"/>
  <c r="BW63" i="16"/>
  <c r="BY63" i="16" s="1"/>
  <c r="DJ63" i="16" s="1"/>
  <c r="BW699" i="16"/>
  <c r="BY699" i="16" s="1"/>
  <c r="BW635" i="16"/>
  <c r="BY635" i="16" s="1"/>
  <c r="BW571" i="16"/>
  <c r="BY571" i="16" s="1"/>
  <c r="DJ571" i="16" s="1"/>
  <c r="BW379" i="16"/>
  <c r="BY379" i="16" s="1"/>
  <c r="DJ379" i="16" s="1"/>
  <c r="BW315" i="16"/>
  <c r="BY315" i="16" s="1"/>
  <c r="BW251" i="16"/>
  <c r="BY251" i="16" s="1"/>
  <c r="DJ251" i="16" s="1"/>
  <c r="BW187" i="16"/>
  <c r="BY187" i="16" s="1"/>
  <c r="DJ187" i="16" s="1"/>
  <c r="BW123" i="16"/>
  <c r="BY123" i="16" s="1"/>
  <c r="DJ123" i="16" s="1"/>
  <c r="BW59" i="16"/>
  <c r="BY59" i="16" s="1"/>
  <c r="BW356" i="16"/>
  <c r="BY356" i="16" s="1"/>
  <c r="DJ356" i="16" s="1"/>
  <c r="BW56" i="16"/>
  <c r="BY56" i="16" s="1"/>
  <c r="DJ56" i="16" s="1"/>
  <c r="BW618" i="16"/>
  <c r="BY618" i="16" s="1"/>
  <c r="BW554" i="16"/>
  <c r="BY554" i="16" s="1"/>
  <c r="BW458" i="16"/>
  <c r="BY458" i="16" s="1"/>
  <c r="BW394" i="16"/>
  <c r="BY394" i="16" s="1"/>
  <c r="DJ394" i="16" s="1"/>
  <c r="BW218" i="16"/>
  <c r="BY218" i="16" s="1"/>
  <c r="BW138" i="16"/>
  <c r="BY138" i="16" s="1"/>
  <c r="BW34" i="16"/>
  <c r="BY34" i="16" s="1"/>
  <c r="BW633" i="16"/>
  <c r="BY633" i="16" s="1"/>
  <c r="BW489" i="16"/>
  <c r="BY489" i="16" s="1"/>
  <c r="BW352" i="16"/>
  <c r="BY352" i="16" s="1"/>
  <c r="BW36" i="16"/>
  <c r="BY36" i="16" s="1"/>
  <c r="BW623" i="16"/>
  <c r="BY623" i="16" s="1"/>
  <c r="BW31" i="16"/>
  <c r="BY31" i="16" s="1"/>
  <c r="DJ31" i="16" s="1"/>
  <c r="BW65" i="16"/>
  <c r="BY65" i="16" s="1"/>
  <c r="BW552" i="16"/>
  <c r="BY552" i="16" s="1"/>
  <c r="DJ552" i="16" s="1"/>
  <c r="BW244" i="16"/>
  <c r="BY244" i="16" s="1"/>
  <c r="DJ244" i="16" s="1"/>
  <c r="BW750" i="16"/>
  <c r="BY750" i="16" s="1"/>
  <c r="DJ750" i="16" s="1"/>
  <c r="BW686" i="16"/>
  <c r="BY686" i="16" s="1"/>
  <c r="DJ686" i="16" s="1"/>
  <c r="BW622" i="16"/>
  <c r="BY622" i="16" s="1"/>
  <c r="DJ622" i="16" s="1"/>
  <c r="BW558" i="16"/>
  <c r="BY558" i="16" s="1"/>
  <c r="DJ558" i="16" s="1"/>
  <c r="BW478" i="16"/>
  <c r="BY478" i="16" s="1"/>
  <c r="DJ478" i="16" s="1"/>
  <c r="BW398" i="16"/>
  <c r="BY398" i="16" s="1"/>
  <c r="DJ398" i="16" s="1"/>
  <c r="BW222" i="16"/>
  <c r="BY222" i="16" s="1"/>
  <c r="DJ222" i="16" s="1"/>
  <c r="BW106" i="16"/>
  <c r="BY106" i="16" s="1"/>
  <c r="DJ106" i="16" s="1"/>
  <c r="BW703" i="16"/>
  <c r="BY703" i="16" s="1"/>
  <c r="DJ703" i="16" s="1"/>
  <c r="BW644" i="16"/>
  <c r="BY644" i="16" s="1"/>
  <c r="BW252" i="16"/>
  <c r="BY252" i="16" s="1"/>
  <c r="DJ252" i="16" s="1"/>
  <c r="BW365" i="16"/>
  <c r="BY365" i="16" s="1"/>
  <c r="BW301" i="16"/>
  <c r="BY301" i="16" s="1"/>
  <c r="DJ301" i="16" s="1"/>
  <c r="BW237" i="16"/>
  <c r="BY237" i="16" s="1"/>
  <c r="BW720" i="16"/>
  <c r="BY720" i="16" s="1"/>
  <c r="DJ720" i="16" s="1"/>
  <c r="BW136" i="16"/>
  <c r="BY136" i="16" s="1"/>
  <c r="DJ136" i="16" s="1"/>
  <c r="BW176" i="16"/>
  <c r="BY176" i="16" s="1"/>
  <c r="BW463" i="16"/>
  <c r="BY463" i="16" s="1"/>
  <c r="DJ463" i="16" s="1"/>
  <c r="BW475" i="16"/>
  <c r="BY475" i="16" s="1"/>
  <c r="DJ475" i="16" s="1"/>
  <c r="BW427" i="16"/>
  <c r="BY427" i="16" s="1"/>
  <c r="DJ427" i="16" s="1"/>
  <c r="BW11" i="16"/>
  <c r="BY11" i="16" s="1"/>
  <c r="DJ11" i="16" s="1"/>
  <c r="BW209" i="16"/>
  <c r="BY209" i="16" s="1"/>
  <c r="DJ209" i="16" s="1"/>
  <c r="BW17" i="16"/>
  <c r="BY17" i="16" s="1"/>
  <c r="BW544" i="16"/>
  <c r="BY544" i="16" s="1"/>
  <c r="BW280" i="16"/>
  <c r="BY280" i="16" s="1"/>
  <c r="DJ280" i="16" s="1"/>
  <c r="BW714" i="16"/>
  <c r="BY714" i="16" s="1"/>
  <c r="BW538" i="16"/>
  <c r="BY538" i="16" s="1"/>
  <c r="DJ538" i="16" s="1"/>
  <c r="BW346" i="16"/>
  <c r="BY346" i="16" s="1"/>
  <c r="BW234" i="16"/>
  <c r="BY234" i="16" s="1"/>
  <c r="BW141" i="16"/>
  <c r="BY141" i="16" s="1"/>
  <c r="BW680" i="16"/>
  <c r="BY680" i="16" s="1"/>
  <c r="DJ680" i="16" s="1"/>
  <c r="BW448" i="16"/>
  <c r="BY448" i="16" s="1"/>
  <c r="BW108" i="16"/>
  <c r="BY108" i="16" s="1"/>
  <c r="BW441" i="16"/>
  <c r="BY441" i="16" s="1"/>
  <c r="BW377" i="16"/>
  <c r="BY377" i="16" s="1"/>
  <c r="BW313" i="16"/>
  <c r="BY313" i="16" s="1"/>
  <c r="BW249" i="16"/>
  <c r="BY249" i="16" s="1"/>
  <c r="BW455" i="16"/>
  <c r="BY455" i="16" s="1"/>
  <c r="DJ455" i="16" s="1"/>
  <c r="BW191" i="16"/>
  <c r="BY191" i="16" s="1"/>
  <c r="DJ191" i="16" s="1"/>
  <c r="BW23" i="16"/>
  <c r="BY23" i="16" s="1"/>
  <c r="DJ23" i="16" s="1"/>
  <c r="BW201" i="16"/>
  <c r="BY201" i="16" s="1"/>
  <c r="DJ201" i="16" s="1"/>
  <c r="BW436" i="16"/>
  <c r="BY436" i="16" s="1"/>
  <c r="DJ436" i="16" s="1"/>
  <c r="BW662" i="16"/>
  <c r="BY662" i="16" s="1"/>
  <c r="DJ662" i="16" s="1"/>
  <c r="BW278" i="16"/>
  <c r="BY278" i="16" s="1"/>
  <c r="DJ278" i="16" s="1"/>
  <c r="BW214" i="16"/>
  <c r="BY214" i="16" s="1"/>
  <c r="DJ214" i="16" s="1"/>
  <c r="BW150" i="16"/>
  <c r="BY150" i="16" s="1"/>
  <c r="DJ150" i="16" s="1"/>
  <c r="BW58" i="16"/>
  <c r="BY58" i="16" s="1"/>
  <c r="DJ58" i="16" s="1"/>
  <c r="BW583" i="16"/>
  <c r="BY583" i="16" s="1"/>
  <c r="DJ583" i="16" s="1"/>
  <c r="BW271" i="16"/>
  <c r="BY271" i="16" s="1"/>
  <c r="DJ271" i="16" s="1"/>
  <c r="BW196" i="16"/>
  <c r="BY196" i="16" s="1"/>
  <c r="DJ196" i="16" s="1"/>
  <c r="BW693" i="16"/>
  <c r="BY693" i="16" s="1"/>
  <c r="DJ693" i="16" s="1"/>
  <c r="BW565" i="16"/>
  <c r="BY565" i="16" s="1"/>
  <c r="DJ565" i="16" s="1"/>
  <c r="BW501" i="16"/>
  <c r="BY501" i="16" s="1"/>
  <c r="DJ501" i="16" s="1"/>
  <c r="BW437" i="16"/>
  <c r="BY437" i="16" s="1"/>
  <c r="BW373" i="16"/>
  <c r="BY373" i="16" s="1"/>
  <c r="DJ373" i="16" s="1"/>
  <c r="BW292" i="16"/>
  <c r="BY292" i="16" s="1"/>
  <c r="DJ292" i="16" s="1"/>
  <c r="BW24" i="16"/>
  <c r="BY24" i="16" s="1"/>
  <c r="DJ24" i="16" s="1"/>
  <c r="BW407" i="16"/>
  <c r="BY407" i="16" s="1"/>
  <c r="BW755" i="16"/>
  <c r="BY755" i="16" s="1"/>
  <c r="DJ755" i="16" s="1"/>
  <c r="BW675" i="16"/>
  <c r="BY675" i="16" s="1"/>
  <c r="DJ675" i="16" s="1"/>
  <c r="BW659" i="16"/>
  <c r="BY659" i="16" s="1"/>
  <c r="DJ659" i="16" s="1"/>
  <c r="BW595" i="16"/>
  <c r="BY595" i="16" s="1"/>
  <c r="DJ595" i="16" s="1"/>
  <c r="BW483" i="16"/>
  <c r="BY483" i="16" s="1"/>
  <c r="DJ483" i="16" s="1"/>
  <c r="BW419" i="16"/>
  <c r="BY419" i="16" s="1"/>
  <c r="DJ419" i="16" s="1"/>
  <c r="BW339" i="16"/>
  <c r="BY339" i="16" s="1"/>
  <c r="DJ339" i="16" s="1"/>
  <c r="BW227" i="16"/>
  <c r="BY227" i="16" s="1"/>
  <c r="DJ227" i="16" s="1"/>
  <c r="BW115" i="16"/>
  <c r="BY115" i="16" s="1"/>
  <c r="DJ115" i="16" s="1"/>
  <c r="BW7" i="16"/>
  <c r="BY7" i="16" s="1"/>
  <c r="BW336" i="16"/>
  <c r="BY336" i="16" s="1"/>
  <c r="DJ336" i="16" s="1"/>
  <c r="BW754" i="16"/>
  <c r="BY754" i="16" s="1"/>
  <c r="BW642" i="16"/>
  <c r="BY642" i="16" s="1"/>
  <c r="BW578" i="16"/>
  <c r="BY578" i="16" s="1"/>
  <c r="BW466" i="16"/>
  <c r="BY466" i="16" s="1"/>
  <c r="BW402" i="16"/>
  <c r="BY402" i="16" s="1"/>
  <c r="BW274" i="16"/>
  <c r="BY274" i="16" s="1"/>
  <c r="BW210" i="16"/>
  <c r="BY210" i="16" s="1"/>
  <c r="BW114" i="16"/>
  <c r="BY114" i="16" s="1"/>
  <c r="BW125" i="16"/>
  <c r="BY125" i="16" s="1"/>
  <c r="DJ125" i="16" s="1"/>
  <c r="BW753" i="16"/>
  <c r="BY753" i="16" s="1"/>
  <c r="DJ753" i="16" s="1"/>
  <c r="BW609" i="16"/>
  <c r="BY609" i="16" s="1"/>
  <c r="BW529" i="16"/>
  <c r="BY529" i="16" s="1"/>
  <c r="DJ529" i="16" s="1"/>
  <c r="BW472" i="16"/>
  <c r="BY472" i="16" s="1"/>
  <c r="BW324" i="16"/>
  <c r="BY324" i="16" s="1"/>
  <c r="BW100" i="16"/>
  <c r="BY100" i="16" s="1"/>
  <c r="BW647" i="16"/>
  <c r="BY647" i="16" s="1"/>
  <c r="DJ647" i="16" s="1"/>
  <c r="BW391" i="16"/>
  <c r="BY391" i="16" s="1"/>
  <c r="BW119" i="16"/>
  <c r="BY119" i="16" s="1"/>
  <c r="DJ119" i="16" s="1"/>
  <c r="BW161" i="16"/>
  <c r="BY161" i="16" s="1"/>
  <c r="DJ161" i="16" s="1"/>
  <c r="BW580" i="16"/>
  <c r="BY580" i="16" s="1"/>
  <c r="DJ580" i="16" s="1"/>
  <c r="BW340" i="16"/>
  <c r="BY340" i="16" s="1"/>
  <c r="BW132" i="16"/>
  <c r="BY132" i="16" s="1"/>
  <c r="DJ132" i="16" s="1"/>
  <c r="BW726" i="16"/>
  <c r="BY726" i="16" s="1"/>
  <c r="DJ726" i="16" s="1"/>
  <c r="BW630" i="16"/>
  <c r="BY630" i="16" s="1"/>
  <c r="DJ630" i="16" s="1"/>
  <c r="BW566" i="16"/>
  <c r="BY566" i="16" s="1"/>
  <c r="DJ566" i="16" s="1"/>
  <c r="BW486" i="16"/>
  <c r="BY486" i="16" s="1"/>
  <c r="DJ486" i="16" s="1"/>
  <c r="BW406" i="16"/>
  <c r="BY406" i="16" s="1"/>
  <c r="DJ406" i="16" s="1"/>
  <c r="BW326" i="16"/>
  <c r="BY326" i="16" s="1"/>
  <c r="BW169" i="16"/>
  <c r="BY169" i="16" s="1"/>
  <c r="BW727" i="16"/>
  <c r="BY727" i="16" s="1"/>
  <c r="DJ727" i="16" s="1"/>
  <c r="BW528" i="16"/>
  <c r="BY528" i="16" s="1"/>
  <c r="DJ528" i="16" s="1"/>
  <c r="BW741" i="16"/>
  <c r="BY741" i="16" s="1"/>
  <c r="DJ741" i="16" s="1"/>
  <c r="BW645" i="16"/>
  <c r="BY645" i="16" s="1"/>
  <c r="DJ645" i="16" s="1"/>
  <c r="BW325" i="16"/>
  <c r="BY325" i="16" s="1"/>
  <c r="DJ325" i="16" s="1"/>
  <c r="BW261" i="16"/>
  <c r="BY261" i="16" s="1"/>
  <c r="DJ261" i="16" s="1"/>
  <c r="BW53" i="16"/>
  <c r="BY53" i="16" s="1"/>
  <c r="DJ53" i="16" s="1"/>
  <c r="BW632" i="16"/>
  <c r="BY632" i="16" s="1"/>
  <c r="DJ632" i="16" s="1"/>
  <c r="BW432" i="16"/>
  <c r="BY432" i="16" s="1"/>
  <c r="DJ432" i="16" s="1"/>
  <c r="BW248" i="16"/>
  <c r="BY248" i="16" s="1"/>
  <c r="DJ248" i="16" s="1"/>
  <c r="BW551" i="16"/>
  <c r="BY551" i="16" s="1"/>
  <c r="DJ551" i="16" s="1"/>
  <c r="BW739" i="16"/>
  <c r="BY739" i="16" s="1"/>
  <c r="DJ739" i="16" s="1"/>
  <c r="BW531" i="16"/>
  <c r="BY531" i="16" s="1"/>
  <c r="DJ531" i="16" s="1"/>
  <c r="BW291" i="16"/>
  <c r="BY291" i="16" s="1"/>
  <c r="DJ291" i="16" s="1"/>
  <c r="BW99" i="16"/>
  <c r="BY99" i="16" s="1"/>
  <c r="DJ99" i="16" s="1"/>
  <c r="BW19" i="16"/>
  <c r="BY19" i="16" s="1"/>
  <c r="DJ19" i="16" s="1"/>
  <c r="BW113" i="16"/>
  <c r="BY113" i="16" s="1"/>
  <c r="BW660" i="16"/>
  <c r="BY660" i="16" s="1"/>
  <c r="BW160" i="16"/>
  <c r="BY160" i="16" s="1"/>
  <c r="BW690" i="16"/>
  <c r="BY690" i="16" s="1"/>
  <c r="DJ690" i="16" s="1"/>
  <c r="BW514" i="16"/>
  <c r="BY514" i="16" s="1"/>
  <c r="BW322" i="16"/>
  <c r="BY322" i="16" s="1"/>
  <c r="DJ322" i="16" s="1"/>
  <c r="BW50" i="16"/>
  <c r="BY50" i="16" s="1"/>
  <c r="DJ50" i="16" s="1"/>
  <c r="BW756" i="16"/>
  <c r="BY756" i="16" s="1"/>
  <c r="BW516" i="16"/>
  <c r="BY516" i="16" s="1"/>
  <c r="BW172" i="16"/>
  <c r="BY172" i="16" s="1"/>
  <c r="DJ172" i="16" s="1"/>
  <c r="BW641" i="16"/>
  <c r="BY641" i="16" s="1"/>
  <c r="DJ641" i="16" s="1"/>
  <c r="BW481" i="16"/>
  <c r="BY481" i="16" s="1"/>
  <c r="DJ481" i="16" s="1"/>
  <c r="BW417" i="16"/>
  <c r="BY417" i="16" s="1"/>
  <c r="BW353" i="16"/>
  <c r="BY353" i="16" s="1"/>
  <c r="DJ353" i="16" s="1"/>
  <c r="BW289" i="16"/>
  <c r="BY289" i="16" s="1"/>
  <c r="BW217" i="16"/>
  <c r="BY217" i="16" s="1"/>
  <c r="DJ217" i="16" s="1"/>
  <c r="BW724" i="16"/>
  <c r="BY724" i="16" s="1"/>
  <c r="DJ724" i="16" s="1"/>
  <c r="BW424" i="16"/>
  <c r="BY424" i="16" s="1"/>
  <c r="BW681" i="16"/>
  <c r="BY681" i="16" s="1"/>
  <c r="BW585" i="16"/>
  <c r="BY585" i="16" s="1"/>
  <c r="BW473" i="16"/>
  <c r="BY473" i="16" s="1"/>
  <c r="BW344" i="16"/>
  <c r="BY344" i="16" s="1"/>
  <c r="BW548" i="16"/>
  <c r="BY548" i="16" s="1"/>
  <c r="BW80" i="16"/>
  <c r="BY80" i="16" s="1"/>
  <c r="BW175" i="16"/>
  <c r="BY175" i="16" s="1"/>
  <c r="DJ175" i="16" s="1"/>
  <c r="BW95" i="16"/>
  <c r="BY95" i="16" s="1"/>
  <c r="DJ95" i="16" s="1"/>
  <c r="BW94" i="16"/>
  <c r="BY94" i="16" s="1"/>
  <c r="DJ94" i="16" s="1"/>
  <c r="BW29" i="16"/>
  <c r="BY29" i="16" s="1"/>
  <c r="DJ29" i="16" s="1"/>
  <c r="BW156" i="16"/>
  <c r="BY156" i="16" s="1"/>
  <c r="DJ156" i="16" s="1"/>
  <c r="BW366" i="16"/>
  <c r="BY366" i="16" s="1"/>
  <c r="DJ366" i="16" s="1"/>
  <c r="BW270" i="16"/>
  <c r="BY270" i="16" s="1"/>
  <c r="DJ270" i="16" s="1"/>
  <c r="BW142" i="16"/>
  <c r="BY142" i="16" s="1"/>
  <c r="DJ142" i="16" s="1"/>
  <c r="BW10" i="16"/>
  <c r="BY10" i="16" s="1"/>
  <c r="DJ10" i="16" s="1"/>
  <c r="BW559" i="16"/>
  <c r="BY559" i="16" s="1"/>
  <c r="DJ559" i="16" s="1"/>
  <c r="BW327" i="16"/>
  <c r="BY327" i="16" s="1"/>
  <c r="DJ327" i="16" s="1"/>
  <c r="BW700" i="16"/>
  <c r="BY700" i="16" s="1"/>
  <c r="DJ700" i="16" s="1"/>
  <c r="BW140" i="16"/>
  <c r="BY140" i="16" s="1"/>
  <c r="BW717" i="16"/>
  <c r="BY717" i="16" s="1"/>
  <c r="DJ717" i="16" s="1"/>
  <c r="BW637" i="16"/>
  <c r="BY637" i="16" s="1"/>
  <c r="DJ637" i="16" s="1"/>
  <c r="BW573" i="16"/>
  <c r="BY573" i="16" s="1"/>
  <c r="DJ573" i="16" s="1"/>
  <c r="BW477" i="16"/>
  <c r="BY477" i="16" s="1"/>
  <c r="DJ477" i="16" s="1"/>
  <c r="BW413" i="16"/>
  <c r="BY413" i="16" s="1"/>
  <c r="DJ413" i="16" s="1"/>
  <c r="BW397" i="16"/>
  <c r="BY397" i="16" s="1"/>
  <c r="BW381" i="16"/>
  <c r="BY381" i="16" s="1"/>
  <c r="BW664" i="16"/>
  <c r="BY664" i="16" s="1"/>
  <c r="BW416" i="16"/>
  <c r="BY416" i="16" s="1"/>
  <c r="BW88" i="16"/>
  <c r="BY88" i="16" s="1"/>
  <c r="DJ88" i="16" s="1"/>
  <c r="BW527" i="16"/>
  <c r="BY527" i="16" s="1"/>
  <c r="BW223" i="16"/>
  <c r="BY223" i="16" s="1"/>
  <c r="DJ223" i="16" s="1"/>
  <c r="BW715" i="16"/>
  <c r="BY715" i="16" s="1"/>
  <c r="BW651" i="16"/>
  <c r="BY651" i="16" s="1"/>
  <c r="DJ651" i="16" s="1"/>
  <c r="BW587" i="16"/>
  <c r="BY587" i="16" s="1"/>
  <c r="DJ587" i="16" s="1"/>
  <c r="BW523" i="16"/>
  <c r="BY523" i="16" s="1"/>
  <c r="DJ523" i="16" s="1"/>
  <c r="BW331" i="16"/>
  <c r="BY331" i="16" s="1"/>
  <c r="DJ331" i="16" s="1"/>
  <c r="BW267" i="16"/>
  <c r="BY267" i="16" s="1"/>
  <c r="DJ267" i="16" s="1"/>
  <c r="BW203" i="16"/>
  <c r="BY203" i="16" s="1"/>
  <c r="DJ203" i="16" s="1"/>
  <c r="BW139" i="16"/>
  <c r="BY139" i="16" s="1"/>
  <c r="BW75" i="16"/>
  <c r="BY75" i="16" s="1"/>
  <c r="BW396" i="16"/>
  <c r="BY396" i="16" s="1"/>
  <c r="DJ396" i="16" s="1"/>
  <c r="BW148" i="16"/>
  <c r="BY148" i="16" s="1"/>
  <c r="BW634" i="16"/>
  <c r="BY634" i="16" s="1"/>
  <c r="BW570" i="16"/>
  <c r="BY570" i="16" s="1"/>
  <c r="BW490" i="16"/>
  <c r="BY490" i="16" s="1"/>
  <c r="BW410" i="16"/>
  <c r="BY410" i="16" s="1"/>
  <c r="BW250" i="16"/>
  <c r="BY250" i="16" s="1"/>
  <c r="BW170" i="16"/>
  <c r="BY170" i="16" s="1"/>
  <c r="DJ170" i="16" s="1"/>
  <c r="BW66" i="16"/>
  <c r="BY66" i="16" s="1"/>
  <c r="DJ66" i="16" s="1"/>
  <c r="BW729" i="16"/>
  <c r="BY729" i="16" s="1"/>
  <c r="DJ729" i="16" s="1"/>
  <c r="BW521" i="16"/>
  <c r="BY521" i="16" s="1"/>
  <c r="BW404" i="16"/>
  <c r="BY404" i="16" s="1"/>
  <c r="DJ404" i="16" s="1"/>
  <c r="BW124" i="16"/>
  <c r="BY124" i="16" s="1"/>
  <c r="BW719" i="16"/>
  <c r="BY719" i="16" s="1"/>
  <c r="BW431" i="16"/>
  <c r="BY431" i="16" s="1"/>
  <c r="DJ431" i="16" s="1"/>
  <c r="BW367" i="16"/>
  <c r="BY367" i="16" s="1"/>
  <c r="DJ367" i="16" s="1"/>
  <c r="BW159" i="16"/>
  <c r="BY159" i="16" s="1"/>
  <c r="DJ159" i="16" s="1"/>
  <c r="BW101" i="16"/>
  <c r="BY101" i="16" s="1"/>
  <c r="DJ101" i="16" s="1"/>
  <c r="BW604" i="16"/>
  <c r="BY604" i="16" s="1"/>
  <c r="DJ604" i="16" s="1"/>
  <c r="BW368" i="16"/>
  <c r="BY368" i="16" s="1"/>
  <c r="DJ368" i="16" s="1"/>
  <c r="BW68" i="16"/>
  <c r="BY68" i="16" s="1"/>
  <c r="DJ68" i="16" s="1"/>
  <c r="BW702" i="16"/>
  <c r="BY702" i="16" s="1"/>
  <c r="DJ702" i="16" s="1"/>
  <c r="BW638" i="16"/>
  <c r="BY638" i="16" s="1"/>
  <c r="DJ638" i="16" s="1"/>
  <c r="BW574" i="16"/>
  <c r="BY574" i="16" s="1"/>
  <c r="DJ574" i="16" s="1"/>
  <c r="BW510" i="16"/>
  <c r="BY510" i="16" s="1"/>
  <c r="DJ510" i="16" s="1"/>
  <c r="BW414" i="16"/>
  <c r="BY414" i="16" s="1"/>
  <c r="DJ414" i="16" s="1"/>
  <c r="BW302" i="16"/>
  <c r="BY302" i="16" s="1"/>
  <c r="DJ302" i="16" s="1"/>
  <c r="BW158" i="16"/>
  <c r="BY158" i="16" s="1"/>
  <c r="DJ158" i="16" s="1"/>
  <c r="BW117" i="16"/>
  <c r="BY117" i="16" s="1"/>
  <c r="DJ117" i="16" s="1"/>
  <c r="BW511" i="16"/>
  <c r="BY511" i="16" s="1"/>
  <c r="DJ511" i="16" s="1"/>
  <c r="BW456" i="16"/>
  <c r="BY456" i="16" s="1"/>
  <c r="BW541" i="16"/>
  <c r="BY541" i="16" s="1"/>
  <c r="DJ541" i="16" s="1"/>
  <c r="BW317" i="16"/>
  <c r="BY317" i="16" s="1"/>
  <c r="DJ317" i="16" s="1"/>
  <c r="BW253" i="16"/>
  <c r="BY253" i="16" s="1"/>
  <c r="DJ253" i="16" s="1"/>
  <c r="BW736" i="16"/>
  <c r="BY736" i="16" s="1"/>
  <c r="DJ736" i="16" s="1"/>
  <c r="BW364" i="16"/>
  <c r="BY364" i="16" s="1"/>
  <c r="BW228" i="16"/>
  <c r="BY228" i="16" s="1"/>
  <c r="DJ228" i="16" s="1"/>
  <c r="BW575" i="16"/>
  <c r="BY575" i="16" s="1"/>
  <c r="DJ575" i="16" s="1"/>
  <c r="BW507" i="16"/>
  <c r="BY507" i="16" s="1"/>
  <c r="DJ507" i="16" s="1"/>
  <c r="BW443" i="16"/>
  <c r="BY443" i="16" s="1"/>
  <c r="DJ443" i="16" s="1"/>
  <c r="BW27" i="16"/>
  <c r="BY27" i="16" s="1"/>
  <c r="DJ27" i="16" s="1"/>
  <c r="BW22" i="16"/>
  <c r="BY22" i="16" s="1"/>
  <c r="BW57" i="16"/>
  <c r="BY57" i="16" s="1"/>
  <c r="BW592" i="16"/>
  <c r="BY592" i="16" s="1"/>
  <c r="DJ592" i="16" s="1"/>
  <c r="BW320" i="16"/>
  <c r="BY320" i="16" s="1"/>
  <c r="DJ320" i="16" s="1"/>
  <c r="BW730" i="16"/>
  <c r="BY730" i="16" s="1"/>
  <c r="BW666" i="16"/>
  <c r="BY666" i="16" s="1"/>
  <c r="BW362" i="16"/>
  <c r="BY362" i="16" s="1"/>
  <c r="BW266" i="16"/>
  <c r="BY266" i="16" s="1"/>
  <c r="BW181" i="16"/>
  <c r="BY181" i="16" s="1"/>
  <c r="BW33" i="16"/>
  <c r="BY33" i="16" s="1"/>
  <c r="BW492" i="16"/>
  <c r="BY492" i="16" s="1"/>
  <c r="DJ492" i="16" s="1"/>
  <c r="BW220" i="16"/>
  <c r="BY220" i="16" s="1"/>
  <c r="DJ220" i="16" s="1"/>
  <c r="BW457" i="16"/>
  <c r="BY457" i="16" s="1"/>
  <c r="DJ457" i="16" s="1"/>
  <c r="BW393" i="16"/>
  <c r="BY393" i="16" s="1"/>
  <c r="BW329" i="16"/>
  <c r="BY329" i="16" s="1"/>
  <c r="BW265" i="16"/>
  <c r="BY265" i="16" s="1"/>
  <c r="AX6" i="16"/>
  <c r="B28" i="11"/>
  <c r="B28" i="16"/>
  <c r="BN6" i="16"/>
  <c r="BN824" i="16" s="1"/>
  <c r="DJ732" i="16" l="1"/>
  <c r="DJ108" i="16"/>
  <c r="DJ362" i="16"/>
  <c r="DJ424" i="16"/>
  <c r="DJ609" i="16"/>
  <c r="DJ544" i="16"/>
  <c r="DJ365" i="16"/>
  <c r="DJ611" i="16"/>
  <c r="DJ16" i="16"/>
  <c r="DJ564" i="16"/>
  <c r="DJ105" i="16"/>
  <c r="DJ295" i="16"/>
  <c r="DJ586" i="16"/>
  <c r="DJ177" i="16"/>
  <c r="DJ290" i="16"/>
  <c r="DJ433" i="16"/>
  <c r="DJ371" i="16"/>
  <c r="DJ393" i="16"/>
  <c r="DJ555" i="16"/>
  <c r="DJ340" i="16"/>
  <c r="DJ315" i="16"/>
  <c r="DJ113" i="16"/>
  <c r="DJ263" i="16"/>
  <c r="DJ453" i="16"/>
  <c r="DJ22" i="16"/>
  <c r="DJ754" i="16"/>
  <c r="DJ407" i="16"/>
  <c r="DJ714" i="16"/>
  <c r="DJ138" i="16"/>
  <c r="DJ236" i="16"/>
  <c r="DJ640" i="16"/>
  <c r="DJ715" i="16"/>
  <c r="DJ139" i="16"/>
  <c r="DJ184" i="16"/>
  <c r="DJ266" i="16"/>
  <c r="DJ548" i="16"/>
  <c r="DJ160" i="16"/>
  <c r="DJ234" i="16"/>
  <c r="DJ489" i="16"/>
  <c r="DJ618" i="16"/>
  <c r="DJ569" i="16"/>
  <c r="DJ465" i="16"/>
  <c r="DJ92" i="16"/>
  <c r="DJ93" i="16"/>
  <c r="DJ506" i="16"/>
  <c r="DJ667" i="16"/>
  <c r="DJ90" i="16"/>
  <c r="DJ215" i="16"/>
  <c r="DJ75" i="16"/>
  <c r="DJ578" i="16"/>
  <c r="DJ621" i="16"/>
  <c r="DJ120" i="16"/>
  <c r="DJ107" i="16"/>
  <c r="DJ186" i="16"/>
  <c r="DJ740" i="16"/>
  <c r="DJ153" i="16"/>
  <c r="DJ547" i="16"/>
  <c r="DJ498" i="16"/>
  <c r="DJ247" i="16"/>
  <c r="DJ560" i="16"/>
  <c r="DJ403" i="16"/>
  <c r="DJ285" i="16"/>
  <c r="DJ202" i="16"/>
  <c r="DJ25" i="16"/>
  <c r="DJ505" i="16"/>
  <c r="DJ33" i="16"/>
  <c r="DJ57" i="16"/>
  <c r="DJ140" i="16"/>
  <c r="DJ514" i="16"/>
  <c r="DJ642" i="16"/>
  <c r="DJ17" i="16"/>
  <c r="DJ36" i="16"/>
  <c r="DJ458" i="16"/>
  <c r="DJ343" i="16"/>
  <c r="DJ337" i="16"/>
  <c r="DJ721" i="16"/>
  <c r="DJ687" i="16"/>
  <c r="DJ198" i="16"/>
  <c r="DJ330" i="16"/>
  <c r="DJ281" i="16"/>
  <c r="DJ333" i="16"/>
  <c r="DJ553" i="16"/>
  <c r="DJ180" i="16"/>
  <c r="DJ241" i="16"/>
  <c r="DJ594" i="16"/>
  <c r="DJ311" i="16"/>
  <c r="DJ329" i="16"/>
  <c r="DJ570" i="16"/>
  <c r="DJ346" i="16"/>
  <c r="DJ655" i="16"/>
  <c r="DJ199" i="16"/>
  <c r="DJ730" i="16"/>
  <c r="DJ719" i="16"/>
  <c r="DJ148" i="16"/>
  <c r="DJ756" i="16"/>
  <c r="DJ169" i="16"/>
  <c r="DJ472" i="16"/>
  <c r="DJ65" i="16"/>
  <c r="DJ352" i="16"/>
  <c r="DJ554" i="16"/>
  <c r="DJ73" i="16"/>
  <c r="DJ355" i="16"/>
  <c r="DJ386" i="16"/>
  <c r="DJ579" i="16"/>
  <c r="DJ262" i="16"/>
  <c r="DJ500" i="16"/>
  <c r="DJ704" i="16"/>
  <c r="DJ588" i="16"/>
  <c r="DJ321" i="16"/>
  <c r="DJ15" i="16"/>
  <c r="DJ648" i="16"/>
  <c r="DJ657" i="16"/>
  <c r="DJ276" i="16"/>
  <c r="DJ18" i="16"/>
  <c r="DJ89" i="16"/>
  <c r="DJ434" i="16"/>
  <c r="DJ705" i="16"/>
  <c r="DJ205" i="16"/>
  <c r="DJ692" i="16"/>
  <c r="DJ86" i="16"/>
  <c r="DJ450" i="16"/>
  <c r="DJ26" i="16"/>
  <c r="DJ250" i="16"/>
  <c r="DJ664" i="16"/>
  <c r="DJ417" i="16"/>
  <c r="DJ471" i="16"/>
  <c r="DJ349" i="16"/>
  <c r="DJ20" i="16"/>
  <c r="DJ171" i="16"/>
  <c r="DJ304" i="16"/>
  <c r="DJ109" i="16"/>
  <c r="DJ649" i="16"/>
  <c r="DJ257" i="16"/>
  <c r="DJ561" i="16"/>
  <c r="DJ84" i="16"/>
  <c r="DJ32" i="16"/>
  <c r="DJ60" i="16"/>
  <c r="DJ469" i="16"/>
  <c r="DJ456" i="16"/>
  <c r="DJ473" i="16"/>
  <c r="DJ34" i="16"/>
  <c r="DJ635" i="16"/>
  <c r="DJ685" i="16"/>
  <c r="DJ306" i="16"/>
  <c r="DJ80" i="16"/>
  <c r="DJ585" i="16"/>
  <c r="DJ391" i="16"/>
  <c r="DJ411" i="16"/>
  <c r="DJ81" i="16"/>
  <c r="DJ30" i="16"/>
  <c r="DJ130" i="16"/>
  <c r="DJ124" i="16"/>
  <c r="DJ490" i="16"/>
  <c r="DJ326" i="16"/>
  <c r="DJ218" i="16"/>
  <c r="DJ137" i="16"/>
  <c r="DJ361" i="16"/>
  <c r="DJ684" i="16"/>
  <c r="DJ104" i="16"/>
  <c r="DJ103" i="16"/>
  <c r="DJ181" i="16"/>
  <c r="DJ410" i="16"/>
  <c r="DJ527" i="16"/>
  <c r="DJ381" i="16"/>
  <c r="DJ402" i="16"/>
  <c r="DJ437" i="16"/>
  <c r="DJ141" i="16"/>
  <c r="DJ237" i="16"/>
  <c r="DJ644" i="16"/>
  <c r="DJ59" i="16"/>
  <c r="DJ699" i="16"/>
  <c r="DJ401" i="16"/>
  <c r="DJ468" i="16"/>
  <c r="DJ482" i="16"/>
  <c r="DJ235" i="16"/>
  <c r="DJ188" i="16"/>
  <c r="DJ219" i="16"/>
  <c r="DJ178" i="16"/>
  <c r="DJ147" i="16"/>
  <c r="DJ265" i="16"/>
  <c r="DJ524" i="16"/>
  <c r="DJ364" i="16"/>
  <c r="DJ344" i="16"/>
  <c r="DJ100" i="16"/>
  <c r="DJ448" i="16"/>
  <c r="DJ633" i="16"/>
  <c r="DJ273" i="16"/>
  <c r="DJ593" i="16"/>
  <c r="DJ194" i="16"/>
  <c r="DJ425" i="16"/>
  <c r="DJ749" i="16"/>
  <c r="DJ102" i="16"/>
  <c r="DJ210" i="16"/>
  <c r="DJ134" i="16"/>
  <c r="DJ698" i="16"/>
  <c r="DJ269" i="16"/>
  <c r="DJ145" i="16"/>
  <c r="DJ164" i="16"/>
  <c r="DJ91" i="16"/>
  <c r="DJ460" i="16"/>
  <c r="DJ612" i="16"/>
  <c r="DJ185" i="16"/>
  <c r="DJ568" i="16"/>
  <c r="DJ743" i="16"/>
  <c r="DJ610" i="16"/>
  <c r="DJ370" i="16"/>
  <c r="DJ274" i="16"/>
  <c r="DJ377" i="16"/>
  <c r="DJ596" i="16"/>
  <c r="DJ154" i="16"/>
  <c r="DJ8" i="16"/>
  <c r="DJ601" i="16"/>
  <c r="DJ653" i="16"/>
  <c r="DJ747" i="16"/>
  <c r="DJ300" i="16"/>
  <c r="DJ51" i="16"/>
  <c r="DJ497" i="16"/>
  <c r="DJ35" i="16"/>
  <c r="DJ499" i="16"/>
  <c r="DJ722" i="16"/>
  <c r="DJ515" i="16"/>
  <c r="DF819" i="16"/>
  <c r="DJ441" i="16"/>
  <c r="DJ233" i="16"/>
  <c r="DJ400" i="16"/>
  <c r="DJ496" i="16"/>
  <c r="DJ619" i="16"/>
  <c r="DJ378" i="16"/>
  <c r="DJ716" i="16"/>
  <c r="DJ232" i="16"/>
  <c r="DJ673" i="16"/>
  <c r="DJ163" i="16"/>
  <c r="DJ545" i="16"/>
  <c r="DJ146" i="16"/>
  <c r="DJ706" i="16"/>
  <c r="DJ397" i="16"/>
  <c r="DJ681" i="16"/>
  <c r="DJ114" i="16"/>
  <c r="DJ466" i="16"/>
  <c r="DJ249" i="16"/>
  <c r="DJ176" i="16"/>
  <c r="DJ454" i="16"/>
  <c r="DJ82" i="16"/>
  <c r="DJ395" i="16"/>
  <c r="DJ221" i="16"/>
  <c r="DJ69" i="16"/>
  <c r="DJ129" i="16"/>
  <c r="DJ572" i="16"/>
  <c r="DJ372" i="16"/>
  <c r="DJ323" i="16"/>
  <c r="DJ369" i="16"/>
  <c r="DJ167" i="16"/>
  <c r="DA819" i="16"/>
  <c r="DJ416" i="16"/>
  <c r="DJ428" i="16"/>
  <c r="DJ173" i="16"/>
  <c r="DJ602" i="16"/>
  <c r="DJ256" i="16"/>
  <c r="DJ166" i="16"/>
  <c r="DC819" i="16"/>
  <c r="DJ243" i="16"/>
  <c r="DJ387" i="16"/>
  <c r="DJ713" i="16"/>
  <c r="DJ660" i="16"/>
  <c r="DJ225" i="16"/>
  <c r="DJ634" i="16"/>
  <c r="DJ324" i="16"/>
  <c r="DJ189" i="16"/>
  <c r="DJ212" i="16"/>
  <c r="DJ289" i="16"/>
  <c r="DJ525" i="16"/>
  <c r="DJ38" i="16"/>
  <c r="DJ122" i="16"/>
  <c r="DJ264" i="16"/>
  <c r="DJ144" i="16"/>
  <c r="DJ208" i="16"/>
  <c r="DJ518" i="16"/>
  <c r="DJ546" i="16"/>
  <c r="DJ512" i="16"/>
  <c r="DJ449" i="16"/>
  <c r="DJ168" i="16"/>
  <c r="DJ577" i="16"/>
  <c r="DJ666" i="16"/>
  <c r="DJ516" i="16"/>
  <c r="DJ282" i="16"/>
  <c r="DJ459" i="16"/>
  <c r="DJ676" i="16"/>
  <c r="DJ70" i="16"/>
  <c r="DJ179" i="16"/>
  <c r="DJ683" i="16"/>
  <c r="DJ216" i="16"/>
  <c r="DJ338" i="16"/>
  <c r="DJ313" i="16"/>
  <c r="DJ623" i="16"/>
  <c r="DJ537" i="16"/>
  <c r="DG7" i="16"/>
  <c r="DI7" i="16" s="1"/>
  <c r="DJ7" i="16" s="1"/>
  <c r="DJ521" i="16"/>
  <c r="CE825" i="16"/>
  <c r="CP457" i="16"/>
  <c r="CP522" i="16"/>
  <c r="CP149" i="16"/>
  <c r="CP350" i="16"/>
  <c r="CP408" i="16"/>
  <c r="CP335" i="16"/>
  <c r="CP684" i="16"/>
  <c r="CP38" i="16"/>
  <c r="CP91" i="16"/>
  <c r="CP203" i="16"/>
  <c r="CP387" i="16"/>
  <c r="CP499" i="16"/>
  <c r="CP619" i="16"/>
  <c r="CP747" i="16"/>
  <c r="CP36" i="16"/>
  <c r="CP104" i="16"/>
  <c r="CP716" i="16"/>
  <c r="CP189" i="16"/>
  <c r="CP569" i="16"/>
  <c r="CP665" i="16"/>
  <c r="CP220" i="16"/>
  <c r="CP49" i="16"/>
  <c r="CP50" i="16"/>
  <c r="CP242" i="16"/>
  <c r="CP306" i="16"/>
  <c r="CP402" i="16"/>
  <c r="CP498" i="16"/>
  <c r="CP562" i="16"/>
  <c r="CP626" i="16"/>
  <c r="CP690" i="16"/>
  <c r="CP754" i="16"/>
  <c r="CP260" i="16"/>
  <c r="CP660" i="16"/>
  <c r="CP43" i="16"/>
  <c r="CP195" i="16"/>
  <c r="CP603" i="16"/>
  <c r="CP647" i="16"/>
  <c r="CP308" i="16"/>
  <c r="CP672" i="16"/>
  <c r="CP62" i="16"/>
  <c r="CP103" i="16"/>
  <c r="CP359" i="16"/>
  <c r="CP495" i="16"/>
  <c r="CP671" i="16"/>
  <c r="CP228" i="16"/>
  <c r="CP136" i="16"/>
  <c r="CP460" i="16"/>
  <c r="CP664" i="16"/>
  <c r="CP752" i="16"/>
  <c r="CP285" i="16"/>
  <c r="CP445" i="16"/>
  <c r="CP509" i="16"/>
  <c r="CP605" i="16"/>
  <c r="CP701" i="16"/>
  <c r="CP12" i="16"/>
  <c r="CP412" i="16"/>
  <c r="CP61" i="16"/>
  <c r="CP213" i="16"/>
  <c r="CP118" i="16"/>
  <c r="CP182" i="16"/>
  <c r="CP246" i="16"/>
  <c r="CP310" i="16"/>
  <c r="CP406" i="16"/>
  <c r="CP566" i="16"/>
  <c r="CP630" i="16"/>
  <c r="CP702" i="16"/>
  <c r="CP28" i="16"/>
  <c r="CP127" i="16"/>
  <c r="CP503" i="16"/>
  <c r="CP695" i="16"/>
  <c r="CP173" i="16"/>
  <c r="CP107" i="16"/>
  <c r="CP275" i="16"/>
  <c r="CP515" i="16"/>
  <c r="CP699" i="16"/>
  <c r="CP144" i="16"/>
  <c r="CP472" i="16"/>
  <c r="CP676" i="16"/>
  <c r="CP25" i="16"/>
  <c r="CP257" i="16"/>
  <c r="CP353" i="16"/>
  <c r="CP417" i="16"/>
  <c r="CP481" i="16"/>
  <c r="CP545" i="16"/>
  <c r="CP609" i="16"/>
  <c r="CP673" i="16"/>
  <c r="CP737" i="16"/>
  <c r="CP516" i="16"/>
  <c r="CP756" i="16"/>
  <c r="CP225" i="16"/>
  <c r="CP122" i="16"/>
  <c r="CP346" i="16"/>
  <c r="CP474" i="16"/>
  <c r="CP602" i="16"/>
  <c r="CP666" i="16"/>
  <c r="CP96" i="16"/>
  <c r="CP280" i="16"/>
  <c r="CP476" i="16"/>
  <c r="CP760" i="16"/>
  <c r="CP59" i="16"/>
  <c r="CP283" i="16"/>
  <c r="CP419" i="16"/>
  <c r="CP691" i="16"/>
  <c r="CP679" i="16"/>
  <c r="CP180" i="16"/>
  <c r="CP177" i="16"/>
  <c r="CP55" i="16"/>
  <c r="CP511" i="16"/>
  <c r="CP703" i="16"/>
  <c r="CP152" i="16"/>
  <c r="CP332" i="16"/>
  <c r="CP488" i="16"/>
  <c r="CP688" i="16"/>
  <c r="CP53" i="16"/>
  <c r="CP293" i="16"/>
  <c r="CP357" i="16"/>
  <c r="CP421" i="16"/>
  <c r="CP485" i="16"/>
  <c r="CP549" i="16"/>
  <c r="CP613" i="16"/>
  <c r="CP709" i="16"/>
  <c r="CP316" i="16"/>
  <c r="CP528" i="16"/>
  <c r="CP121" i="16"/>
  <c r="CP323" i="16"/>
  <c r="CP444" i="16"/>
  <c r="CP281" i="16"/>
  <c r="CP492" i="16"/>
  <c r="CP114" i="16"/>
  <c r="CP210" i="16"/>
  <c r="CP434" i="16"/>
  <c r="CP336" i="16"/>
  <c r="CP113" i="16"/>
  <c r="CP539" i="16"/>
  <c r="CP132" i="16"/>
  <c r="CP231" i="16"/>
  <c r="CP205" i="16"/>
  <c r="CP349" i="16"/>
  <c r="CP541" i="16"/>
  <c r="CP504" i="16"/>
  <c r="CP342" i="16"/>
  <c r="CP191" i="16"/>
  <c r="CP51" i="16"/>
  <c r="CP339" i="16"/>
  <c r="CP635" i="16"/>
  <c r="CP324" i="16"/>
  <c r="CP289" i="16"/>
  <c r="CP284" i="16"/>
  <c r="CP154" i="16"/>
  <c r="CP314" i="16"/>
  <c r="CP410" i="16"/>
  <c r="CP538" i="16"/>
  <c r="CP730" i="16"/>
  <c r="CP211" i="16"/>
  <c r="CP29" i="16"/>
  <c r="CP247" i="16"/>
  <c r="CP192" i="16"/>
  <c r="CP677" i="16"/>
  <c r="CP106" i="16"/>
  <c r="CP238" i="16"/>
  <c r="CP366" i="16"/>
  <c r="CP694" i="16"/>
  <c r="CP758" i="16"/>
  <c r="CP175" i="16"/>
  <c r="CP420" i="16"/>
  <c r="CP102" i="16"/>
  <c r="CP123" i="16"/>
  <c r="CP235" i="16"/>
  <c r="CP411" i="16"/>
  <c r="CP595" i="16"/>
  <c r="CP623" i="16"/>
  <c r="CP80" i="16"/>
  <c r="CP344" i="16"/>
  <c r="CP500" i="16"/>
  <c r="CP692" i="16"/>
  <c r="CP233" i="16"/>
  <c r="CP297" i="16"/>
  <c r="CP361" i="16"/>
  <c r="CP521" i="16"/>
  <c r="CP617" i="16"/>
  <c r="CP681" i="16"/>
  <c r="CP108" i="16"/>
  <c r="CP13" i="16"/>
  <c r="CP157" i="16"/>
  <c r="CP82" i="16"/>
  <c r="CP162" i="16"/>
  <c r="CP258" i="16"/>
  <c r="CP354" i="16"/>
  <c r="CP482" i="16"/>
  <c r="CP578" i="16"/>
  <c r="CP642" i="16"/>
  <c r="CP706" i="16"/>
  <c r="CP32" i="16"/>
  <c r="CP296" i="16"/>
  <c r="CP496" i="16"/>
  <c r="CP11" i="16"/>
  <c r="CP155" i="16"/>
  <c r="CP435" i="16"/>
  <c r="CP643" i="16"/>
  <c r="CP567" i="16"/>
  <c r="CP580" i="16"/>
  <c r="CP135" i="16"/>
  <c r="CP327" i="16"/>
  <c r="CP527" i="16"/>
  <c r="CP743" i="16"/>
  <c r="CP264" i="16"/>
  <c r="CP512" i="16"/>
  <c r="CP237" i="16"/>
  <c r="CP429" i="16"/>
  <c r="CP493" i="16"/>
  <c r="CP557" i="16"/>
  <c r="CP685" i="16"/>
  <c r="CP749" i="16"/>
  <c r="CP360" i="16"/>
  <c r="CP644" i="16"/>
  <c r="CP169" i="16"/>
  <c r="CP90" i="16"/>
  <c r="CP166" i="16"/>
  <c r="CP230" i="16"/>
  <c r="CP294" i="16"/>
  <c r="CP486" i="16"/>
  <c r="CP550" i="16"/>
  <c r="CP614" i="16"/>
  <c r="CP686" i="16"/>
  <c r="CP750" i="16"/>
  <c r="CP288" i="16"/>
  <c r="CP31" i="16"/>
  <c r="CP287" i="16"/>
  <c r="CP415" i="16"/>
  <c r="CP535" i="16"/>
  <c r="CP640" i="16"/>
  <c r="CP7" i="16"/>
  <c r="CP75" i="16"/>
  <c r="CP251" i="16"/>
  <c r="CP371" i="16"/>
  <c r="CP483" i="16"/>
  <c r="CP611" i="16"/>
  <c r="CP731" i="16"/>
  <c r="CP16" i="16"/>
  <c r="CP184" i="16"/>
  <c r="CP40" i="16"/>
  <c r="CP424" i="16"/>
  <c r="CP740" i="16"/>
  <c r="CP241" i="16"/>
  <c r="CP305" i="16"/>
  <c r="CP369" i="16"/>
  <c r="CP433" i="16"/>
  <c r="CP497" i="16"/>
  <c r="CP625" i="16"/>
  <c r="CP689" i="16"/>
  <c r="CP753" i="16"/>
  <c r="CP372" i="16"/>
  <c r="CP568" i="16"/>
  <c r="CP33" i="16"/>
  <c r="CP181" i="16"/>
  <c r="CP202" i="16"/>
  <c r="CP266" i="16"/>
  <c r="CP362" i="16"/>
  <c r="CP426" i="16"/>
  <c r="CP490" i="16"/>
  <c r="CP618" i="16"/>
  <c r="CP682" i="16"/>
  <c r="CP746" i="16"/>
  <c r="CP236" i="16"/>
  <c r="CP396" i="16"/>
  <c r="CP616" i="16"/>
  <c r="CP99" i="16"/>
  <c r="CP243" i="16"/>
  <c r="CP523" i="16"/>
  <c r="CP659" i="16"/>
  <c r="CP615" i="16"/>
  <c r="CP268" i="16"/>
  <c r="CP628" i="16"/>
  <c r="CP30" i="16"/>
  <c r="CP151" i="16"/>
  <c r="CP543" i="16"/>
  <c r="CP72" i="16"/>
  <c r="CP536" i="16"/>
  <c r="CP712" i="16"/>
  <c r="CP165" i="16"/>
  <c r="CP277" i="16"/>
  <c r="CP341" i="16"/>
  <c r="CP405" i="16"/>
  <c r="CP565" i="16"/>
  <c r="CP629" i="16"/>
  <c r="CP196" i="16"/>
  <c r="CP480" i="16"/>
  <c r="CH819" i="16"/>
  <c r="CP74" i="16"/>
  <c r="CP158" i="16"/>
  <c r="CP318" i="16"/>
  <c r="CP414" i="16"/>
  <c r="CP478" i="16"/>
  <c r="CP574" i="16"/>
  <c r="CP638" i="16"/>
  <c r="CP710" i="16"/>
  <c r="CP68" i="16"/>
  <c r="CP604" i="16"/>
  <c r="CP201" i="16"/>
  <c r="CP79" i="16"/>
  <c r="CP207" i="16"/>
  <c r="CP463" i="16"/>
  <c r="CP599" i="16"/>
  <c r="CP291" i="16"/>
  <c r="CP715" i="16"/>
  <c r="CP404" i="16"/>
  <c r="CP713" i="16"/>
  <c r="CP448" i="16"/>
  <c r="CP226" i="16"/>
  <c r="CP386" i="16"/>
  <c r="CP514" i="16"/>
  <c r="CP37" i="16"/>
  <c r="CP227" i="16"/>
  <c r="CP571" i="16"/>
  <c r="CP48" i="16"/>
  <c r="CP221" i="16"/>
  <c r="CP71" i="16"/>
  <c r="CP455" i="16"/>
  <c r="CP8" i="16"/>
  <c r="CP704" i="16"/>
  <c r="CP109" i="16"/>
  <c r="CP333" i="16"/>
  <c r="CP397" i="16"/>
  <c r="CP653" i="16"/>
  <c r="CP21" i="16"/>
  <c r="CP422" i="16"/>
  <c r="CP85" i="16"/>
  <c r="CP95" i="16"/>
  <c r="CP187" i="16"/>
  <c r="CP298" i="16"/>
  <c r="CP554" i="16"/>
  <c r="CP73" i="16"/>
  <c r="CP735" i="16"/>
  <c r="CP279" i="16"/>
  <c r="CP639" i="16"/>
  <c r="CP200" i="16"/>
  <c r="CP432" i="16"/>
  <c r="CP469" i="16"/>
  <c r="CP661" i="16"/>
  <c r="CP313" i="16"/>
  <c r="CP377" i="16"/>
  <c r="CP441" i="16"/>
  <c r="CP505" i="16"/>
  <c r="CP729" i="16"/>
  <c r="CP588" i="16"/>
  <c r="CP331" i="16"/>
  <c r="CP470" i="16"/>
  <c r="CP9" i="16"/>
  <c r="CP78" i="16"/>
  <c r="CP250" i="16"/>
  <c r="CP555" i="16"/>
  <c r="CP311" i="16"/>
  <c r="CP41" i="16"/>
  <c r="CP193" i="16"/>
  <c r="CP142" i="16"/>
  <c r="CP302" i="16"/>
  <c r="CP430" i="16"/>
  <c r="CP494" i="16"/>
  <c r="CP558" i="16"/>
  <c r="CP622" i="16"/>
  <c r="CP156" i="16"/>
  <c r="CP696" i="16"/>
  <c r="CP46" i="16"/>
  <c r="CP111" i="16"/>
  <c r="CP303" i="16"/>
  <c r="CP431" i="16"/>
  <c r="CP663" i="16"/>
  <c r="CP212" i="16"/>
  <c r="CP204" i="16"/>
  <c r="CP383" i="16"/>
  <c r="CP60" i="16"/>
  <c r="CP390" i="16"/>
  <c r="CP620" i="16"/>
  <c r="CP138" i="16"/>
  <c r="CP379" i="16"/>
  <c r="CP343" i="16"/>
  <c r="CP725" i="16"/>
  <c r="CP668" i="16"/>
  <c r="CP222" i="16"/>
  <c r="CP425" i="16"/>
  <c r="CP489" i="16"/>
  <c r="CP561" i="16"/>
  <c r="CP77" i="16"/>
  <c r="CP286" i="16"/>
  <c r="CP542" i="16"/>
  <c r="CP271" i="16"/>
  <c r="CP129" i="16"/>
  <c r="CP35" i="16"/>
  <c r="CP147" i="16"/>
  <c r="CP267" i="16"/>
  <c r="CP443" i="16"/>
  <c r="CP563" i="16"/>
  <c r="CP683" i="16"/>
  <c r="CP687" i="16"/>
  <c r="CP300" i="16"/>
  <c r="CP648" i="16"/>
  <c r="CP748" i="16"/>
  <c r="CP249" i="16"/>
  <c r="CP537" i="16"/>
  <c r="CP633" i="16"/>
  <c r="CP697" i="16"/>
  <c r="CP761" i="16"/>
  <c r="CP400" i="16"/>
  <c r="CP680" i="16"/>
  <c r="CP197" i="16"/>
  <c r="CP178" i="16"/>
  <c r="CP274" i="16"/>
  <c r="CP338" i="16"/>
  <c r="CP466" i="16"/>
  <c r="CP530" i="16"/>
  <c r="CP594" i="16"/>
  <c r="CP658" i="16"/>
  <c r="CP722" i="16"/>
  <c r="CP160" i="16"/>
  <c r="CP544" i="16"/>
  <c r="CP54" i="16"/>
  <c r="CP115" i="16"/>
  <c r="CP259" i="16"/>
  <c r="CP475" i="16"/>
  <c r="CP675" i="16"/>
  <c r="CP759" i="16"/>
  <c r="CP484" i="16"/>
  <c r="CP145" i="16"/>
  <c r="CP295" i="16"/>
  <c r="CP423" i="16"/>
  <c r="CP559" i="16"/>
  <c r="CP128" i="16"/>
  <c r="CP304" i="16"/>
  <c r="CP364" i="16"/>
  <c r="CP560" i="16"/>
  <c r="CP720" i="16"/>
  <c r="CP253" i="16"/>
  <c r="CP413" i="16"/>
  <c r="CP477" i="16"/>
  <c r="CP573" i="16"/>
  <c r="CP669" i="16"/>
  <c r="CP733" i="16"/>
  <c r="CP252" i="16"/>
  <c r="CP600" i="16"/>
  <c r="CP133" i="16"/>
  <c r="CP58" i="16"/>
  <c r="CP150" i="16"/>
  <c r="CP214" i="16"/>
  <c r="CP278" i="16"/>
  <c r="CP374" i="16"/>
  <c r="CP438" i="16"/>
  <c r="CP502" i="16"/>
  <c r="CP598" i="16"/>
  <c r="CP670" i="16"/>
  <c r="CP734" i="16"/>
  <c r="CP368" i="16"/>
  <c r="CP161" i="16"/>
  <c r="CP63" i="16"/>
  <c r="CP583" i="16"/>
  <c r="CP17" i="16"/>
  <c r="CP70" i="16"/>
  <c r="CP219" i="16"/>
  <c r="CP459" i="16"/>
  <c r="CP579" i="16"/>
  <c r="CP575" i="16"/>
  <c r="CP376" i="16"/>
  <c r="CP572" i="16"/>
  <c r="CP724" i="16"/>
  <c r="CP217" i="16"/>
  <c r="CP321" i="16"/>
  <c r="CP385" i="16"/>
  <c r="CP449" i="16"/>
  <c r="CP513" i="16"/>
  <c r="CP577" i="16"/>
  <c r="CP641" i="16"/>
  <c r="CP705" i="16"/>
  <c r="CP428" i="16"/>
  <c r="CP612" i="16"/>
  <c r="CP141" i="16"/>
  <c r="CP66" i="16"/>
  <c r="CP218" i="16"/>
  <c r="CP282" i="16"/>
  <c r="CP442" i="16"/>
  <c r="CP570" i="16"/>
  <c r="CP634" i="16"/>
  <c r="CP20" i="16"/>
  <c r="CP188" i="16"/>
  <c r="CP356" i="16"/>
  <c r="CP564" i="16"/>
  <c r="CP86" i="16"/>
  <c r="CP131" i="16"/>
  <c r="CP491" i="16"/>
  <c r="CP627" i="16"/>
  <c r="CP755" i="16"/>
  <c r="CP662" i="16"/>
  <c r="CP340" i="16"/>
  <c r="CP94" i="16"/>
  <c r="CP183" i="16"/>
  <c r="CP439" i="16"/>
  <c r="CP591" i="16"/>
  <c r="CP64" i="16"/>
  <c r="CP248" i="16"/>
  <c r="CP392" i="16"/>
  <c r="CP584" i="16"/>
  <c r="CP728" i="16"/>
  <c r="CP261" i="16"/>
  <c r="CP325" i="16"/>
  <c r="CP389" i="16"/>
  <c r="CP453" i="16"/>
  <c r="CP517" i="16"/>
  <c r="CP581" i="16"/>
  <c r="CP645" i="16"/>
  <c r="CP76" i="16"/>
  <c r="CP440" i="16"/>
  <c r="CP624" i="16"/>
  <c r="CP124" i="16"/>
  <c r="CP352" i="16"/>
  <c r="CP548" i="16"/>
  <c r="CP125" i="16"/>
  <c r="CP146" i="16"/>
  <c r="CP370" i="16"/>
  <c r="CP84" i="16"/>
  <c r="CP452" i="16"/>
  <c r="CP403" i="16"/>
  <c r="CP739" i="16"/>
  <c r="CP167" i="16"/>
  <c r="CP52" i="16"/>
  <c r="CP317" i="16"/>
  <c r="CP381" i="16"/>
  <c r="CP637" i="16"/>
  <c r="CP700" i="16"/>
  <c r="CP534" i="16"/>
  <c r="CP552" i="16"/>
  <c r="CP255" i="16"/>
  <c r="CP447" i="16"/>
  <c r="CP163" i="16"/>
  <c r="CP395" i="16"/>
  <c r="CP719" i="16"/>
  <c r="CP232" i="16"/>
  <c r="CP168" i="16"/>
  <c r="CP44" i="16"/>
  <c r="CP69" i="16"/>
  <c r="CP186" i="16"/>
  <c r="CP378" i="16"/>
  <c r="CP506" i="16"/>
  <c r="CP698" i="16"/>
  <c r="CP153" i="16"/>
  <c r="CP532" i="16"/>
  <c r="CP119" i="16"/>
  <c r="CP375" i="16"/>
  <c r="CP229" i="16"/>
  <c r="CP741" i="16"/>
  <c r="CP206" i="16"/>
  <c r="CP270" i="16"/>
  <c r="CP398" i="16"/>
  <c r="CP726" i="16"/>
  <c r="CP508" i="16"/>
  <c r="CP551" i="16"/>
  <c r="CP57" i="16"/>
  <c r="CP67" i="16"/>
  <c r="CP171" i="16"/>
  <c r="CP355" i="16"/>
  <c r="CP531" i="16"/>
  <c r="CP651" i="16"/>
  <c r="CP751" i="16"/>
  <c r="CP164" i="16"/>
  <c r="CP216" i="16"/>
  <c r="CP596" i="16"/>
  <c r="CP81" i="16"/>
  <c r="CP265" i="16"/>
  <c r="CP329" i="16"/>
  <c r="CP393" i="16"/>
  <c r="CP649" i="16"/>
  <c r="CP745" i="16"/>
  <c r="CP636" i="16"/>
  <c r="CP89" i="16"/>
  <c r="CP18" i="16"/>
  <c r="CP130" i="16"/>
  <c r="CP194" i="16"/>
  <c r="CP450" i="16"/>
  <c r="CP546" i="16"/>
  <c r="CP610" i="16"/>
  <c r="CP674" i="16"/>
  <c r="CP738" i="16"/>
  <c r="CP208" i="16"/>
  <c r="CP380" i="16"/>
  <c r="CP592" i="16"/>
  <c r="CP83" i="16"/>
  <c r="CP507" i="16"/>
  <c r="CP707" i="16"/>
  <c r="CP224" i="16"/>
  <c r="CP65" i="16"/>
  <c r="CP199" i="16"/>
  <c r="CP607" i="16"/>
  <c r="CP88" i="16"/>
  <c r="CP416" i="16"/>
  <c r="CP608" i="16"/>
  <c r="CP269" i="16"/>
  <c r="CP461" i="16"/>
  <c r="CP525" i="16"/>
  <c r="CP589" i="16"/>
  <c r="CP717" i="16"/>
  <c r="CP140" i="16"/>
  <c r="CP456" i="16"/>
  <c r="CP97" i="16"/>
  <c r="CP26" i="16"/>
  <c r="CP134" i="16"/>
  <c r="CP198" i="16"/>
  <c r="CP262" i="16"/>
  <c r="CP358" i="16"/>
  <c r="CP454" i="16"/>
  <c r="CP518" i="16"/>
  <c r="CP582" i="16"/>
  <c r="CP646" i="16"/>
  <c r="CP718" i="16"/>
  <c r="CP112" i="16"/>
  <c r="CP652" i="16"/>
  <c r="CP223" i="16"/>
  <c r="CP479" i="16"/>
  <c r="CP631" i="16"/>
  <c r="CP93" i="16"/>
  <c r="CP19" i="16"/>
  <c r="CP139" i="16"/>
  <c r="CP307" i="16"/>
  <c r="CP427" i="16"/>
  <c r="CP547" i="16"/>
  <c r="CP667" i="16"/>
  <c r="CP655" i="16"/>
  <c r="CP100" i="16"/>
  <c r="CP272" i="16"/>
  <c r="CP276" i="16"/>
  <c r="CP524" i="16"/>
  <c r="CP708" i="16"/>
  <c r="CP137" i="16"/>
  <c r="CP273" i="16"/>
  <c r="CP337" i="16"/>
  <c r="CP401" i="16"/>
  <c r="CP465" i="16"/>
  <c r="CP593" i="16"/>
  <c r="CP721" i="16"/>
  <c r="CP172" i="16"/>
  <c r="CP468" i="16"/>
  <c r="CP656" i="16"/>
  <c r="CP105" i="16"/>
  <c r="CP34" i="16"/>
  <c r="CP170" i="16"/>
  <c r="CP234" i="16"/>
  <c r="CP330" i="16"/>
  <c r="CP394" i="16"/>
  <c r="CP458" i="16"/>
  <c r="CP586" i="16"/>
  <c r="CP650" i="16"/>
  <c r="CP714" i="16"/>
  <c r="CP56" i="16"/>
  <c r="CP320" i="16"/>
  <c r="CP520" i="16"/>
  <c r="CP179" i="16"/>
  <c r="CP451" i="16"/>
  <c r="CP587" i="16"/>
  <c r="CP723" i="16"/>
  <c r="CP92" i="16"/>
  <c r="CP436" i="16"/>
  <c r="CP101" i="16"/>
  <c r="CP23" i="16"/>
  <c r="CP215" i="16"/>
  <c r="CP116" i="16"/>
  <c r="CP312" i="16"/>
  <c r="CP632" i="16"/>
  <c r="CP744" i="16"/>
  <c r="CP245" i="16"/>
  <c r="CP309" i="16"/>
  <c r="CP373" i="16"/>
  <c r="CP533" i="16"/>
  <c r="CP597" i="16"/>
  <c r="CP693" i="16"/>
  <c r="CP757" i="16"/>
  <c r="CP388" i="16"/>
  <c r="CP576" i="16"/>
  <c r="CP6" i="16"/>
  <c r="CP10" i="16"/>
  <c r="CP126" i="16"/>
  <c r="CP190" i="16"/>
  <c r="CP254" i="16"/>
  <c r="CP382" i="16"/>
  <c r="CP446" i="16"/>
  <c r="CP510" i="16"/>
  <c r="CP606" i="16"/>
  <c r="CP678" i="16"/>
  <c r="CP742" i="16"/>
  <c r="CP244" i="16"/>
  <c r="CP45" i="16"/>
  <c r="CP110" i="16"/>
  <c r="CP143" i="16"/>
  <c r="CP399" i="16"/>
  <c r="CP519" i="16"/>
  <c r="CP727" i="16"/>
  <c r="CP209" i="16"/>
  <c r="CP467" i="16"/>
  <c r="CP256" i="16"/>
  <c r="CP732" i="16"/>
  <c r="CP585" i="16"/>
  <c r="CP348" i="16"/>
  <c r="CP540" i="16"/>
  <c r="CP290" i="16"/>
  <c r="CP418" i="16"/>
  <c r="CP120" i="16"/>
  <c r="CP185" i="16"/>
  <c r="CP363" i="16"/>
  <c r="CP711" i="16"/>
  <c r="CP384" i="16"/>
  <c r="CP15" i="16"/>
  <c r="CP263" i="16"/>
  <c r="CP176" i="16"/>
  <c r="CP240" i="16"/>
  <c r="CP736" i="16"/>
  <c r="CP301" i="16"/>
  <c r="CP365" i="16"/>
  <c r="CP621" i="16"/>
  <c r="CP556" i="16"/>
  <c r="CP326" i="16"/>
  <c r="CP464" i="16"/>
  <c r="CP14" i="16"/>
  <c r="CP159" i="16"/>
  <c r="CP529" i="16"/>
  <c r="CP98" i="16"/>
  <c r="CP148" i="16"/>
  <c r="CP22" i="16"/>
  <c r="CP87" i="16"/>
  <c r="CP471" i="16"/>
  <c r="CP24" i="16"/>
  <c r="CP292" i="16"/>
  <c r="CP437" i="16"/>
  <c r="CP501" i="16"/>
  <c r="CP345" i="16"/>
  <c r="CP409" i="16"/>
  <c r="CP473" i="16"/>
  <c r="CP39" i="16"/>
  <c r="CP319" i="16"/>
  <c r="CP347" i="16"/>
  <c r="CP117" i="16"/>
  <c r="CP42" i="16"/>
  <c r="CP174" i="16"/>
  <c r="CP334" i="16"/>
  <c r="CP462" i="16"/>
  <c r="CP526" i="16"/>
  <c r="CP590" i="16"/>
  <c r="CP654" i="16"/>
  <c r="CP328" i="16"/>
  <c r="CP47" i="16"/>
  <c r="CP239" i="16"/>
  <c r="CP367" i="16"/>
  <c r="CP487" i="16"/>
  <c r="CP601" i="16"/>
  <c r="CP553" i="16"/>
  <c r="CP322" i="16"/>
  <c r="CP299" i="16"/>
  <c r="CP391" i="16"/>
  <c r="CP351" i="16"/>
  <c r="CP657" i="16"/>
  <c r="CP27" i="16"/>
  <c r="CP315" i="16"/>
  <c r="CP407" i="16"/>
  <c r="AX827" i="16"/>
  <c r="DE819" i="16"/>
  <c r="DG6" i="16"/>
  <c r="CR824" i="16"/>
  <c r="CR825" i="16" s="1"/>
  <c r="BH825" i="16"/>
  <c r="BN819" i="16"/>
  <c r="J9" i="17" s="1"/>
  <c r="BU6" i="16"/>
  <c r="BU824" i="16" s="1"/>
  <c r="AX819" i="16"/>
  <c r="AX824" i="16"/>
  <c r="AU825" i="16"/>
  <c r="AU828" i="16"/>
  <c r="BF6" i="16"/>
  <c r="BF824" i="16" s="1"/>
  <c r="B29" i="11"/>
  <c r="B29" i="16"/>
  <c r="BV6" i="16"/>
  <c r="BQ6" i="16"/>
  <c r="K350" i="11" l="1"/>
  <c r="I350" i="11"/>
  <c r="K486" i="11"/>
  <c r="I486" i="11"/>
  <c r="K589" i="11"/>
  <c r="I589" i="11"/>
  <c r="K116" i="11"/>
  <c r="I116" i="11"/>
  <c r="K344" i="11"/>
  <c r="I344" i="11"/>
  <c r="K436" i="11"/>
  <c r="I436" i="11"/>
  <c r="K23" i="11"/>
  <c r="I23" i="11"/>
  <c r="K147" i="11"/>
  <c r="I147" i="11"/>
  <c r="K13" i="11"/>
  <c r="I13" i="11"/>
  <c r="K325" i="11"/>
  <c r="I325" i="11"/>
  <c r="K620" i="11"/>
  <c r="I620" i="11"/>
  <c r="K300" i="11"/>
  <c r="I300" i="11"/>
  <c r="K239" i="11"/>
  <c r="I239" i="11"/>
  <c r="K262" i="11"/>
  <c r="I262" i="11"/>
  <c r="K383" i="11"/>
  <c r="I383" i="11"/>
  <c r="K362" i="11"/>
  <c r="I362" i="11"/>
  <c r="K119" i="11"/>
  <c r="I119" i="11"/>
  <c r="K289" i="11"/>
  <c r="I289" i="11"/>
  <c r="K347" i="11"/>
  <c r="I347" i="11"/>
  <c r="K731" i="11"/>
  <c r="I731" i="11"/>
  <c r="K466" i="11"/>
  <c r="L466" i="11" s="1"/>
  <c r="I466" i="11"/>
  <c r="K726" i="11"/>
  <c r="I726" i="11"/>
  <c r="K398" i="11"/>
  <c r="L398" i="11" s="1"/>
  <c r="I398" i="11"/>
  <c r="K109" i="11"/>
  <c r="I109" i="11"/>
  <c r="K243" i="11"/>
  <c r="L243" i="11" s="1"/>
  <c r="I243" i="11"/>
  <c r="K677" i="11"/>
  <c r="I677" i="11"/>
  <c r="K509" i="11"/>
  <c r="L509" i="11" s="1"/>
  <c r="I509" i="11"/>
  <c r="K381" i="11"/>
  <c r="I381" i="11"/>
  <c r="K189" i="11"/>
  <c r="L189" i="11" s="1"/>
  <c r="I189" i="11"/>
  <c r="K9" i="11"/>
  <c r="I9" i="11"/>
  <c r="K387" i="11"/>
  <c r="L387" i="11" s="1"/>
  <c r="I387" i="11"/>
  <c r="K692" i="11"/>
  <c r="I692" i="11"/>
  <c r="K532" i="11"/>
  <c r="L532" i="11" s="1"/>
  <c r="I532" i="11"/>
  <c r="K308" i="11"/>
  <c r="I308" i="11"/>
  <c r="K743" i="11"/>
  <c r="L743" i="11" s="1"/>
  <c r="I743" i="11"/>
  <c r="K311" i="11"/>
  <c r="I311" i="11"/>
  <c r="K214" i="11"/>
  <c r="L214" i="11" s="1"/>
  <c r="I214" i="11"/>
  <c r="K100" i="11"/>
  <c r="I100" i="11"/>
  <c r="K91" i="11"/>
  <c r="L91" i="11" s="1"/>
  <c r="I91" i="11"/>
  <c r="K586" i="11"/>
  <c r="I586" i="11"/>
  <c r="K178" i="11"/>
  <c r="L178" i="11" s="1"/>
  <c r="I178" i="11"/>
  <c r="K319" i="11"/>
  <c r="I319" i="11"/>
  <c r="K713" i="11"/>
  <c r="L713" i="11" s="1"/>
  <c r="I713" i="11"/>
  <c r="K585" i="11"/>
  <c r="I585" i="11"/>
  <c r="K393" i="11"/>
  <c r="L393" i="11" s="1"/>
  <c r="I393" i="11"/>
  <c r="K233" i="11"/>
  <c r="I233" i="11"/>
  <c r="K33" i="11"/>
  <c r="L33" i="11" s="1"/>
  <c r="I33" i="11"/>
  <c r="K655" i="11"/>
  <c r="I655" i="11"/>
  <c r="K171" i="11"/>
  <c r="L171" i="11" s="1"/>
  <c r="I171" i="11"/>
  <c r="K592" i="11"/>
  <c r="I592" i="11"/>
  <c r="K400" i="11"/>
  <c r="L400" i="11" s="1"/>
  <c r="I400" i="11"/>
  <c r="K272" i="11"/>
  <c r="I272" i="11"/>
  <c r="K707" i="11"/>
  <c r="I707" i="11"/>
  <c r="K275" i="11"/>
  <c r="I275" i="11"/>
  <c r="K99" i="11"/>
  <c r="I99" i="11"/>
  <c r="K666" i="11"/>
  <c r="I666" i="11"/>
  <c r="K426" i="11"/>
  <c r="I426" i="11"/>
  <c r="K138" i="11"/>
  <c r="I138" i="11"/>
  <c r="K92" i="11"/>
  <c r="I92" i="11"/>
  <c r="K478" i="11"/>
  <c r="I478" i="11"/>
  <c r="K651" i="11"/>
  <c r="I651" i="11"/>
  <c r="K717" i="11"/>
  <c r="I717" i="11"/>
  <c r="K581" i="11"/>
  <c r="I581" i="11"/>
  <c r="K453" i="11"/>
  <c r="I453" i="11"/>
  <c r="K261" i="11"/>
  <c r="I261" i="11"/>
  <c r="K133" i="11"/>
  <c r="I133" i="11"/>
  <c r="K96" i="11"/>
  <c r="I96" i="11"/>
  <c r="K139" i="11"/>
  <c r="I139" i="11"/>
  <c r="K588" i="11"/>
  <c r="I588" i="11"/>
  <c r="K460" i="11"/>
  <c r="I460" i="11"/>
  <c r="K607" i="11"/>
  <c r="I607" i="11"/>
  <c r="K87" i="11"/>
  <c r="I87" i="11"/>
  <c r="K198" i="11"/>
  <c r="I198" i="11"/>
  <c r="K223" i="11"/>
  <c r="I223" i="11"/>
  <c r="K506" i="11"/>
  <c r="I506" i="11"/>
  <c r="K591" i="11"/>
  <c r="I591" i="11"/>
  <c r="K207" i="11"/>
  <c r="I207" i="11"/>
  <c r="K673" i="11"/>
  <c r="I673" i="11"/>
  <c r="K545" i="11"/>
  <c r="I545" i="11"/>
  <c r="K193" i="11"/>
  <c r="I193" i="11"/>
  <c r="K17" i="11"/>
  <c r="I17" i="11"/>
  <c r="K635" i="11"/>
  <c r="I635" i="11"/>
  <c r="K648" i="11"/>
  <c r="I648" i="11"/>
  <c r="K328" i="11"/>
  <c r="I328" i="11"/>
  <c r="K80" i="11"/>
  <c r="I80" i="11"/>
  <c r="K215" i="11"/>
  <c r="I215" i="11"/>
  <c r="K750" i="11"/>
  <c r="I750" i="11"/>
  <c r="K530" i="11"/>
  <c r="I530" i="11"/>
  <c r="K170" i="11"/>
  <c r="I170" i="11"/>
  <c r="K56" i="11"/>
  <c r="I56" i="11"/>
  <c r="K507" i="11"/>
  <c r="I507" i="11"/>
  <c r="K397" i="11"/>
  <c r="I397" i="11"/>
  <c r="K205" i="11"/>
  <c r="I205" i="11"/>
  <c r="K228" i="11"/>
  <c r="I228" i="11"/>
  <c r="K118" i="11"/>
  <c r="I118" i="11"/>
  <c r="K152" i="11"/>
  <c r="I152" i="11"/>
  <c r="K505" i="11"/>
  <c r="I505" i="11"/>
  <c r="K185" i="11"/>
  <c r="I185" i="11"/>
  <c r="K43" i="11"/>
  <c r="I43" i="11"/>
  <c r="K231" i="11"/>
  <c r="I231" i="11"/>
  <c r="K394" i="11"/>
  <c r="I394" i="11"/>
  <c r="K446" i="11"/>
  <c r="I446" i="11"/>
  <c r="K551" i="11"/>
  <c r="I551" i="11"/>
  <c r="K699" i="11"/>
  <c r="I699" i="11"/>
  <c r="K380" i="11"/>
  <c r="I380" i="11"/>
  <c r="K51" i="11"/>
  <c r="I51" i="11"/>
  <c r="K738" i="11"/>
  <c r="I738" i="11"/>
  <c r="K451" i="11"/>
  <c r="I451" i="11"/>
  <c r="K369" i="11"/>
  <c r="I369" i="11"/>
  <c r="K124" i="11"/>
  <c r="I124" i="11"/>
  <c r="K351" i="11"/>
  <c r="I351" i="11"/>
  <c r="K623" i="11"/>
  <c r="I623" i="11"/>
  <c r="K75" i="11"/>
  <c r="I75" i="11"/>
  <c r="K580" i="11"/>
  <c r="I580" i="11"/>
  <c r="K452" i="11"/>
  <c r="I452" i="11"/>
  <c r="K324" i="11"/>
  <c r="I324" i="11"/>
  <c r="K727" i="11"/>
  <c r="I727" i="11"/>
  <c r="K391" i="11"/>
  <c r="I391" i="11"/>
  <c r="K63" i="11"/>
  <c r="I63" i="11"/>
  <c r="K438" i="11"/>
  <c r="I438" i="11"/>
  <c r="K93" i="11"/>
  <c r="I93" i="11"/>
  <c r="K661" i="11"/>
  <c r="I661" i="11"/>
  <c r="K626" i="11"/>
  <c r="I626" i="11"/>
  <c r="K130" i="11"/>
  <c r="I130" i="11"/>
  <c r="K563" i="11"/>
  <c r="I563" i="11"/>
  <c r="K187" i="11"/>
  <c r="I187" i="11"/>
  <c r="K633" i="11"/>
  <c r="I633" i="11"/>
  <c r="K441" i="11"/>
  <c r="I441" i="11"/>
  <c r="K217" i="11"/>
  <c r="I217" i="11"/>
  <c r="K140" i="11"/>
  <c r="I140" i="11"/>
  <c r="K427" i="11"/>
  <c r="I427" i="11"/>
  <c r="K640" i="11"/>
  <c r="I640" i="11"/>
  <c r="K512" i="11"/>
  <c r="I512" i="11"/>
  <c r="K384" i="11"/>
  <c r="I384" i="11"/>
  <c r="K216" i="11"/>
  <c r="I216" i="11"/>
  <c r="K571" i="11"/>
  <c r="I571" i="11"/>
  <c r="K574" i="11"/>
  <c r="I574" i="11"/>
  <c r="K458" i="11"/>
  <c r="I458" i="11"/>
  <c r="K69" i="11"/>
  <c r="I69" i="11"/>
  <c r="K582" i="11"/>
  <c r="I582" i="11"/>
  <c r="K160" i="11"/>
  <c r="I160" i="11"/>
  <c r="K733" i="11"/>
  <c r="I733" i="11"/>
  <c r="K597" i="11"/>
  <c r="I597" i="11"/>
  <c r="K437" i="11"/>
  <c r="I437" i="11"/>
  <c r="K277" i="11"/>
  <c r="I277" i="11"/>
  <c r="K149" i="11"/>
  <c r="I149" i="11"/>
  <c r="K132" i="11"/>
  <c r="I132" i="11"/>
  <c r="K251" i="11"/>
  <c r="I251" i="11"/>
  <c r="K668" i="11"/>
  <c r="I668" i="11"/>
  <c r="K476" i="11"/>
  <c r="I476" i="11"/>
  <c r="K252" i="11"/>
  <c r="I252" i="11"/>
  <c r="K559" i="11"/>
  <c r="I559" i="11"/>
  <c r="K303" i="11"/>
  <c r="I303" i="11"/>
  <c r="K558" i="11"/>
  <c r="I558" i="11"/>
  <c r="K294" i="11"/>
  <c r="I294" i="11"/>
  <c r="K483" i="11"/>
  <c r="I483" i="11"/>
  <c r="K674" i="11"/>
  <c r="I674" i="11"/>
  <c r="K258" i="11"/>
  <c r="I258" i="11"/>
  <c r="K53" i="11"/>
  <c r="I53" i="11"/>
  <c r="K159" i="11"/>
  <c r="I159" i="11"/>
  <c r="K657" i="11"/>
  <c r="I657" i="11"/>
  <c r="K529" i="11"/>
  <c r="I529" i="11"/>
  <c r="K337" i="11"/>
  <c r="I337" i="11"/>
  <c r="K177" i="11"/>
  <c r="I177" i="11"/>
  <c r="K679" i="11"/>
  <c r="I679" i="11"/>
  <c r="K760" i="11"/>
  <c r="I760" i="11"/>
  <c r="K632" i="11"/>
  <c r="I632" i="11"/>
  <c r="K248" i="11"/>
  <c r="I248" i="11"/>
  <c r="K647" i="11"/>
  <c r="I647" i="11"/>
  <c r="K686" i="11"/>
  <c r="I686" i="11"/>
  <c r="K562" i="11"/>
  <c r="I562" i="11"/>
  <c r="K266" i="11"/>
  <c r="I266" i="11"/>
  <c r="K34" i="11"/>
  <c r="I34" i="11"/>
  <c r="K270" i="11"/>
  <c r="I270" i="11"/>
  <c r="K285" i="11"/>
  <c r="I285" i="11"/>
  <c r="K560" i="11"/>
  <c r="I560" i="11"/>
  <c r="K424" i="11"/>
  <c r="I424" i="11"/>
  <c r="K667" i="11"/>
  <c r="I667" i="11"/>
  <c r="K342" i="11"/>
  <c r="I342" i="11"/>
  <c r="K137" i="11"/>
  <c r="I137" i="11"/>
  <c r="K389" i="11"/>
  <c r="I389" i="11"/>
  <c r="K382" i="11"/>
  <c r="I382" i="11"/>
  <c r="K211" i="11"/>
  <c r="I211" i="11"/>
  <c r="K430" i="11"/>
  <c r="I430" i="11"/>
  <c r="K110" i="11"/>
  <c r="I110" i="11"/>
  <c r="K695" i="11"/>
  <c r="I695" i="11"/>
  <c r="K621" i="11"/>
  <c r="I621" i="11"/>
  <c r="K493" i="11"/>
  <c r="I493" i="11"/>
  <c r="K301" i="11"/>
  <c r="I301" i="11"/>
  <c r="K192" i="11"/>
  <c r="I192" i="11"/>
  <c r="K310" i="11"/>
  <c r="I310" i="11"/>
  <c r="K249" i="11"/>
  <c r="I249" i="11"/>
  <c r="K8" i="11"/>
  <c r="I8" i="11"/>
  <c r="K330" i="11"/>
  <c r="I330" i="11"/>
  <c r="K728" i="11"/>
  <c r="I728" i="11"/>
  <c r="K440" i="11"/>
  <c r="I440" i="11"/>
  <c r="K312" i="11"/>
  <c r="I312" i="11"/>
  <c r="K468" i="11"/>
  <c r="I468" i="11"/>
  <c r="K199" i="11"/>
  <c r="I199" i="11"/>
  <c r="K278" i="11"/>
  <c r="I278" i="11"/>
  <c r="K72" i="11"/>
  <c r="I72" i="11"/>
  <c r="K297" i="11"/>
  <c r="I297" i="11"/>
  <c r="K94" i="11"/>
  <c r="I94" i="11"/>
  <c r="K421" i="11"/>
  <c r="I421" i="11"/>
  <c r="K652" i="11"/>
  <c r="I652" i="11"/>
  <c r="K332" i="11"/>
  <c r="I332" i="11"/>
  <c r="K703" i="11"/>
  <c r="I703" i="11"/>
  <c r="K454" i="11"/>
  <c r="I454" i="11"/>
  <c r="K220" i="11"/>
  <c r="I220" i="11"/>
  <c r="K570" i="11"/>
  <c r="I570" i="11"/>
  <c r="K36" i="11"/>
  <c r="I36" i="11"/>
  <c r="K385" i="11"/>
  <c r="I385" i="11"/>
  <c r="K447" i="11"/>
  <c r="I447" i="11"/>
  <c r="K403" i="11"/>
  <c r="I403" i="11"/>
  <c r="K290" i="11"/>
  <c r="I290" i="11"/>
  <c r="K462" i="11"/>
  <c r="I462" i="11"/>
  <c r="K78" i="11"/>
  <c r="I78" i="11"/>
  <c r="K603" i="11"/>
  <c r="I603" i="11"/>
  <c r="K709" i="11"/>
  <c r="I709" i="11"/>
  <c r="K573" i="11"/>
  <c r="I573" i="11"/>
  <c r="K413" i="11"/>
  <c r="I413" i="11"/>
  <c r="K157" i="11"/>
  <c r="I157" i="11"/>
  <c r="K406" i="11"/>
  <c r="I406" i="11"/>
  <c r="K298" i="11"/>
  <c r="I298" i="11"/>
  <c r="K238" i="11"/>
  <c r="I238" i="11"/>
  <c r="K461" i="11"/>
  <c r="I461" i="11"/>
  <c r="K318" i="11"/>
  <c r="I318" i="11"/>
  <c r="K86" i="11"/>
  <c r="I86" i="11"/>
  <c r="K479" i="11"/>
  <c r="L479" i="11" s="1"/>
  <c r="I479" i="11"/>
  <c r="K628" i="11"/>
  <c r="I628" i="11"/>
  <c r="K404" i="11"/>
  <c r="L404" i="11" s="1"/>
  <c r="I404" i="11"/>
  <c r="K276" i="11"/>
  <c r="I276" i="11"/>
  <c r="K711" i="11"/>
  <c r="L711" i="11" s="1"/>
  <c r="I711" i="11"/>
  <c r="K71" i="11"/>
  <c r="I71" i="11"/>
  <c r="K150" i="11"/>
  <c r="L150" i="11" s="1"/>
  <c r="I150" i="11"/>
  <c r="K627" i="11"/>
  <c r="I627" i="11"/>
  <c r="K614" i="11"/>
  <c r="L614" i="11" s="1"/>
  <c r="I614" i="11"/>
  <c r="K522" i="11"/>
  <c r="I522" i="11"/>
  <c r="K98" i="11"/>
  <c r="L98" i="11" s="1"/>
  <c r="I98" i="11"/>
  <c r="K395" i="11"/>
  <c r="I395" i="11"/>
  <c r="K745" i="11"/>
  <c r="L745" i="11" s="1"/>
  <c r="I745" i="11"/>
  <c r="K617" i="11"/>
  <c r="I617" i="11"/>
  <c r="K425" i="11"/>
  <c r="L425" i="11" s="1"/>
  <c r="I425" i="11"/>
  <c r="K265" i="11"/>
  <c r="I265" i="11"/>
  <c r="K180" i="11"/>
  <c r="L180" i="11" s="1"/>
  <c r="I180" i="11"/>
  <c r="K567" i="11"/>
  <c r="I567" i="11"/>
  <c r="K752" i="11"/>
  <c r="L752" i="11" s="1"/>
  <c r="I752" i="11"/>
  <c r="K624" i="11"/>
  <c r="I624" i="11"/>
  <c r="K432" i="11"/>
  <c r="L432" i="11" s="1"/>
  <c r="I432" i="11"/>
  <c r="K304" i="11"/>
  <c r="I304" i="11"/>
  <c r="K739" i="11"/>
  <c r="L739" i="11" s="1"/>
  <c r="I739" i="11"/>
  <c r="K39" i="11"/>
  <c r="I39" i="11"/>
  <c r="K15" i="11"/>
  <c r="L15" i="11" s="1"/>
  <c r="I15" i="11"/>
  <c r="K610" i="11"/>
  <c r="I610" i="11"/>
  <c r="K370" i="11"/>
  <c r="L370" i="11" s="1"/>
  <c r="I370" i="11"/>
  <c r="K74" i="11"/>
  <c r="I74" i="11"/>
  <c r="K639" i="11"/>
  <c r="L639" i="11" s="1"/>
  <c r="I639" i="11"/>
  <c r="K414" i="11"/>
  <c r="I414" i="11"/>
  <c r="K30" i="11"/>
  <c r="L30" i="11" s="1"/>
  <c r="I30" i="11"/>
  <c r="K749" i="11"/>
  <c r="I749" i="11"/>
  <c r="K613" i="11"/>
  <c r="L613" i="11" s="1"/>
  <c r="I613" i="11"/>
  <c r="K485" i="11"/>
  <c r="I485" i="11"/>
  <c r="K229" i="11"/>
  <c r="L229" i="11" s="1"/>
  <c r="I229" i="11"/>
  <c r="K89" i="11"/>
  <c r="I89" i="11"/>
  <c r="K643" i="11"/>
  <c r="L643" i="11" s="1"/>
  <c r="I643" i="11"/>
  <c r="K748" i="11"/>
  <c r="I748" i="11"/>
  <c r="K556" i="11"/>
  <c r="L556" i="11" s="1"/>
  <c r="I556" i="11"/>
  <c r="K428" i="11"/>
  <c r="I428" i="11"/>
  <c r="K511" i="11"/>
  <c r="L511" i="11" s="1"/>
  <c r="I511" i="11"/>
  <c r="K742" i="11"/>
  <c r="I742" i="11"/>
  <c r="K326" i="11"/>
  <c r="L326" i="11" s="1"/>
  <c r="I326" i="11"/>
  <c r="K579" i="11"/>
  <c r="I579" i="11"/>
  <c r="K642" i="11"/>
  <c r="L642" i="11" s="1"/>
  <c r="I642" i="11"/>
  <c r="K154" i="11"/>
  <c r="I154" i="11"/>
  <c r="K495" i="11"/>
  <c r="L495" i="11" s="1"/>
  <c r="I495" i="11"/>
  <c r="K31" i="11"/>
  <c r="I31" i="11"/>
  <c r="K641" i="11"/>
  <c r="L641" i="11" s="1"/>
  <c r="I641" i="11"/>
  <c r="K481" i="11"/>
  <c r="I481" i="11"/>
  <c r="K257" i="11"/>
  <c r="L257" i="11" s="1"/>
  <c r="I257" i="11"/>
  <c r="K81" i="11"/>
  <c r="I81" i="11"/>
  <c r="K12" i="11"/>
  <c r="L12" i="11" s="1"/>
  <c r="I12" i="11"/>
  <c r="K680" i="11"/>
  <c r="I680" i="11"/>
  <c r="K520" i="11"/>
  <c r="L520" i="11" s="1"/>
  <c r="I520" i="11"/>
  <c r="K296" i="11"/>
  <c r="I296" i="11"/>
  <c r="K691" i="11"/>
  <c r="L691" i="11" s="1"/>
  <c r="I691" i="11"/>
  <c r="K343" i="11"/>
  <c r="I343" i="11"/>
  <c r="K622" i="11"/>
  <c r="L622" i="11" s="1"/>
  <c r="I622" i="11"/>
  <c r="K410" i="11"/>
  <c r="I410" i="11"/>
  <c r="K122" i="11"/>
  <c r="L122" i="11" s="1"/>
  <c r="I122" i="11"/>
  <c r="K419" i="11"/>
  <c r="I419" i="11"/>
  <c r="K757" i="11"/>
  <c r="L757" i="11" s="1"/>
  <c r="I757" i="11"/>
  <c r="K365" i="11"/>
  <c r="I365" i="11"/>
  <c r="K105" i="11"/>
  <c r="L105" i="11" s="1"/>
  <c r="I105" i="11"/>
  <c r="K191" i="11"/>
  <c r="I191" i="11"/>
  <c r="K28" i="11"/>
  <c r="L28" i="11" s="1"/>
  <c r="I28" i="11"/>
  <c r="K729" i="11"/>
  <c r="I729" i="11"/>
  <c r="K409" i="11"/>
  <c r="L409" i="11" s="1"/>
  <c r="I409" i="11"/>
  <c r="K153" i="11"/>
  <c r="I153" i="11"/>
  <c r="K288" i="11"/>
  <c r="L288" i="11" s="1"/>
  <c r="I288" i="11"/>
  <c r="K634" i="11"/>
  <c r="I634" i="11"/>
  <c r="K50" i="11"/>
  <c r="L50" i="11" s="1"/>
  <c r="I50" i="11"/>
  <c r="K341" i="11"/>
  <c r="I341" i="11"/>
  <c r="K540" i="11"/>
  <c r="L540" i="11" s="1"/>
  <c r="I540" i="11"/>
  <c r="K204" i="11"/>
  <c r="I204" i="11"/>
  <c r="K131" i="11"/>
  <c r="L131" i="11" s="1"/>
  <c r="I131" i="11"/>
  <c r="K112" i="11"/>
  <c r="I112" i="11"/>
  <c r="K433" i="11"/>
  <c r="L433" i="11" s="1"/>
  <c r="I433" i="11"/>
  <c r="K113" i="11"/>
  <c r="I113" i="11"/>
  <c r="K280" i="11"/>
  <c r="L280" i="11" s="1"/>
  <c r="I280" i="11"/>
  <c r="K322" i="11"/>
  <c r="I322" i="11"/>
  <c r="K527" i="11"/>
  <c r="L527" i="11" s="1"/>
  <c r="I527" i="11"/>
  <c r="K708" i="11"/>
  <c r="I708" i="11"/>
  <c r="K548" i="11"/>
  <c r="L548" i="11" s="1"/>
  <c r="I548" i="11"/>
  <c r="K420" i="11"/>
  <c r="I420" i="11"/>
  <c r="K292" i="11"/>
  <c r="L292" i="11" s="1"/>
  <c r="I292" i="11"/>
  <c r="K687" i="11"/>
  <c r="I687" i="11"/>
  <c r="K331" i="11"/>
  <c r="L331" i="11" s="1"/>
  <c r="I331" i="11"/>
  <c r="K702" i="11"/>
  <c r="I702" i="11"/>
  <c r="K54" i="11"/>
  <c r="L54" i="11" s="1"/>
  <c r="I54" i="11"/>
  <c r="K179" i="11"/>
  <c r="I179" i="11"/>
  <c r="K690" i="11"/>
  <c r="L690" i="11" s="1"/>
  <c r="I690" i="11"/>
  <c r="K282" i="11"/>
  <c r="I282" i="11"/>
  <c r="K759" i="11"/>
  <c r="L759" i="11" s="1"/>
  <c r="I759" i="11"/>
  <c r="K279" i="11"/>
  <c r="I279" i="11"/>
  <c r="K665" i="11"/>
  <c r="L665" i="11" s="1"/>
  <c r="I665" i="11"/>
  <c r="K473" i="11"/>
  <c r="I473" i="11"/>
  <c r="K121" i="11"/>
  <c r="L121" i="11" s="1"/>
  <c r="I121" i="11"/>
  <c r="K755" i="11"/>
  <c r="I755" i="11"/>
  <c r="K736" i="11"/>
  <c r="L736" i="11" s="1"/>
  <c r="I736" i="11"/>
  <c r="K608" i="11"/>
  <c r="I608" i="11"/>
  <c r="K480" i="11"/>
  <c r="L480" i="11" s="1"/>
  <c r="I480" i="11"/>
  <c r="K352" i="11"/>
  <c r="I352" i="11"/>
  <c r="K24" i="11"/>
  <c r="L24" i="11" s="1"/>
  <c r="I24" i="11"/>
  <c r="K471" i="11"/>
  <c r="I471" i="11"/>
  <c r="K698" i="11"/>
  <c r="L698" i="11" s="1"/>
  <c r="I698" i="11"/>
  <c r="K274" i="11"/>
  <c r="I274" i="11"/>
  <c r="K172" i="11"/>
  <c r="L172" i="11" s="1"/>
  <c r="I172" i="11"/>
  <c r="K502" i="11"/>
  <c r="I502" i="11"/>
  <c r="K27" i="11"/>
  <c r="L27" i="11" s="1"/>
  <c r="I27" i="11"/>
  <c r="K629" i="11"/>
  <c r="I629" i="11"/>
  <c r="K405" i="11"/>
  <c r="L405" i="11" s="1"/>
  <c r="I405" i="11"/>
  <c r="K245" i="11"/>
  <c r="I245" i="11"/>
  <c r="K117" i="11"/>
  <c r="L117" i="11" s="1"/>
  <c r="I117" i="11"/>
  <c r="K60" i="11"/>
  <c r="I60" i="11"/>
  <c r="K11" i="11"/>
  <c r="L11" i="11" s="1"/>
  <c r="I11" i="11"/>
  <c r="K604" i="11"/>
  <c r="I604" i="11"/>
  <c r="K444" i="11"/>
  <c r="L444" i="11" s="1"/>
  <c r="I444" i="11"/>
  <c r="K751" i="11"/>
  <c r="I751" i="11"/>
  <c r="K459" i="11"/>
  <c r="L459" i="11" s="1"/>
  <c r="I459" i="11"/>
  <c r="K227" i="11"/>
  <c r="I227" i="11"/>
  <c r="K494" i="11"/>
  <c r="L494" i="11" s="1"/>
  <c r="I494" i="11"/>
  <c r="K102" i="11"/>
  <c r="I102" i="11"/>
  <c r="K671" i="11"/>
  <c r="L671" i="11" s="1"/>
  <c r="I671" i="11"/>
  <c r="K646" i="11"/>
  <c r="I646" i="11"/>
  <c r="K194" i="11"/>
  <c r="L194" i="11" s="1"/>
  <c r="I194" i="11"/>
  <c r="K659" i="11"/>
  <c r="I659" i="11"/>
  <c r="K753" i="11"/>
  <c r="L753" i="11" s="1"/>
  <c r="I753" i="11"/>
  <c r="K625" i="11"/>
  <c r="I625" i="11"/>
  <c r="K497" i="11"/>
  <c r="L497" i="11" s="1"/>
  <c r="I497" i="11"/>
  <c r="K305" i="11"/>
  <c r="I305" i="11"/>
  <c r="K49" i="11"/>
  <c r="L49" i="11" s="1"/>
  <c r="I49" i="11"/>
  <c r="K219" i="11"/>
  <c r="I219" i="11"/>
  <c r="K568" i="11"/>
  <c r="L568" i="11" s="1"/>
  <c r="I568" i="11"/>
  <c r="K715" i="11"/>
  <c r="I715" i="11"/>
  <c r="K35" i="11"/>
  <c r="L35" i="11" s="1"/>
  <c r="I35" i="11"/>
  <c r="K618" i="11"/>
  <c r="I618" i="11"/>
  <c r="K386" i="11"/>
  <c r="L386" i="11" s="1"/>
  <c r="I386" i="11"/>
  <c r="K90" i="11"/>
  <c r="I90" i="11"/>
  <c r="K683" i="11"/>
  <c r="L683" i="11" s="1"/>
  <c r="I683" i="11"/>
  <c r="K407" i="11"/>
  <c r="I407" i="11"/>
  <c r="K148" i="11"/>
  <c r="L148" i="11" s="1"/>
  <c r="I148" i="11"/>
  <c r="K456" i="11"/>
  <c r="I456" i="11"/>
  <c r="K26" i="11"/>
  <c r="L26" i="11" s="1"/>
  <c r="I26" i="11"/>
  <c r="K552" i="11"/>
  <c r="I552" i="11"/>
  <c r="K327" i="11"/>
  <c r="L327" i="11" s="1"/>
  <c r="I327" i="11"/>
  <c r="K173" i="11"/>
  <c r="I173" i="11"/>
  <c r="K472" i="11"/>
  <c r="L472" i="11" s="1"/>
  <c r="I472" i="11"/>
  <c r="K528" i="11"/>
  <c r="I528" i="11"/>
  <c r="K314" i="11"/>
  <c r="L314" i="11" s="1"/>
  <c r="I314" i="11"/>
  <c r="K656" i="11"/>
  <c r="I656" i="11"/>
  <c r="K390" i="11"/>
  <c r="L390" i="11" s="1"/>
  <c r="I390" i="11"/>
  <c r="K321" i="11"/>
  <c r="I321" i="11"/>
  <c r="K600" i="11"/>
  <c r="L600" i="11" s="1"/>
  <c r="I600" i="11"/>
  <c r="K366" i="11"/>
  <c r="I366" i="11"/>
  <c r="K46" i="11"/>
  <c r="L46" i="11" s="1"/>
  <c r="I46" i="11"/>
  <c r="K653" i="11"/>
  <c r="I653" i="11"/>
  <c r="K525" i="11"/>
  <c r="L525" i="11" s="1"/>
  <c r="I525" i="11"/>
  <c r="K333" i="11"/>
  <c r="I333" i="11"/>
  <c r="K41" i="11"/>
  <c r="L41" i="11" s="1"/>
  <c r="I41" i="11"/>
  <c r="K346" i="11"/>
  <c r="I346" i="11"/>
  <c r="K38" i="11"/>
  <c r="L38" i="11" s="1"/>
  <c r="I38" i="11"/>
  <c r="K408" i="11"/>
  <c r="I408" i="11"/>
  <c r="K500" i="11"/>
  <c r="L500" i="11" s="1"/>
  <c r="I500" i="11"/>
  <c r="K291" i="11"/>
  <c r="I291" i="11"/>
  <c r="K470" i="11"/>
  <c r="L470" i="11" s="1"/>
  <c r="I470" i="11"/>
  <c r="K21" i="11"/>
  <c r="I21" i="11"/>
  <c r="K97" i="11"/>
  <c r="L97" i="11" s="1"/>
  <c r="I97" i="11"/>
  <c r="K158" i="11"/>
  <c r="I158" i="11"/>
  <c r="K463" i="11"/>
  <c r="L463" i="11" s="1"/>
  <c r="I463" i="11"/>
  <c r="K555" i="11"/>
  <c r="I555" i="11"/>
  <c r="K364" i="11"/>
  <c r="L364" i="11" s="1"/>
  <c r="I364" i="11"/>
  <c r="K735" i="11"/>
  <c r="I735" i="11"/>
  <c r="K175" i="11"/>
  <c r="L175" i="11" s="1"/>
  <c r="I175" i="11"/>
  <c r="K14" i="11"/>
  <c r="I14" i="11"/>
  <c r="K710" i="11"/>
  <c r="L710" i="11" s="1"/>
  <c r="I710" i="11"/>
  <c r="K184" i="11"/>
  <c r="I184" i="11"/>
  <c r="K417" i="11"/>
  <c r="L417" i="11" s="1"/>
  <c r="I417" i="11"/>
  <c r="K539" i="11"/>
  <c r="I539" i="11"/>
  <c r="K584" i="11"/>
  <c r="L584" i="11" s="1"/>
  <c r="I584" i="11"/>
  <c r="K255" i="11"/>
  <c r="I255" i="11"/>
  <c r="K208" i="11"/>
  <c r="L208" i="11" s="1"/>
  <c r="I208" i="11"/>
  <c r="K518" i="11"/>
  <c r="I518" i="11"/>
  <c r="K142" i="11"/>
  <c r="L142" i="11" s="1"/>
  <c r="I142" i="11"/>
  <c r="K44" i="11"/>
  <c r="I44" i="11"/>
  <c r="K741" i="11"/>
  <c r="L741" i="11" s="1"/>
  <c r="I741" i="11"/>
  <c r="K605" i="11"/>
  <c r="I605" i="11"/>
  <c r="K445" i="11"/>
  <c r="L445" i="11" s="1"/>
  <c r="I445" i="11"/>
  <c r="K253" i="11"/>
  <c r="I253" i="11"/>
  <c r="K125" i="11"/>
  <c r="L125" i="11" s="1"/>
  <c r="I125" i="11"/>
  <c r="K5" i="11"/>
  <c r="I5" i="11"/>
  <c r="K575" i="11"/>
  <c r="L575" i="11" s="1"/>
  <c r="I575" i="11"/>
  <c r="K756" i="11"/>
  <c r="I756" i="11"/>
  <c r="K596" i="11"/>
  <c r="L596" i="11" s="1"/>
  <c r="I596" i="11"/>
  <c r="K372" i="11"/>
  <c r="I372" i="11"/>
  <c r="K244" i="11"/>
  <c r="L244" i="11" s="1"/>
  <c r="I244" i="11"/>
  <c r="K631" i="11"/>
  <c r="I631" i="11"/>
  <c r="K115" i="11"/>
  <c r="L115" i="11" s="1"/>
  <c r="I115" i="11"/>
  <c r="K22" i="11"/>
  <c r="I22" i="11"/>
  <c r="K435" i="11"/>
  <c r="L435" i="11" s="1"/>
  <c r="I435" i="11"/>
  <c r="K722" i="11"/>
  <c r="I722" i="11"/>
  <c r="K450" i="11"/>
  <c r="L450" i="11" s="1"/>
  <c r="I450" i="11"/>
  <c r="K519" i="11"/>
  <c r="I519" i="11"/>
  <c r="K55" i="11"/>
  <c r="I55" i="11"/>
  <c r="K649" i="11"/>
  <c r="I649" i="11"/>
  <c r="K457" i="11"/>
  <c r="L457" i="11" s="1"/>
  <c r="I457" i="11"/>
  <c r="K329" i="11"/>
  <c r="I329" i="11"/>
  <c r="K169" i="11"/>
  <c r="L169" i="11" s="1"/>
  <c r="I169" i="11"/>
  <c r="K104" i="11"/>
  <c r="I104" i="11"/>
  <c r="K467" i="11"/>
  <c r="L467" i="11" s="1"/>
  <c r="I467" i="11"/>
  <c r="K720" i="11"/>
  <c r="I720" i="11"/>
  <c r="K464" i="11"/>
  <c r="L464" i="11" s="1"/>
  <c r="I464" i="11"/>
  <c r="K336" i="11"/>
  <c r="I336" i="11"/>
  <c r="K136" i="11"/>
  <c r="L136" i="11" s="1"/>
  <c r="I136" i="11"/>
  <c r="K523" i="11"/>
  <c r="I523" i="11"/>
  <c r="K271" i="11"/>
  <c r="L271" i="11" s="1"/>
  <c r="I271" i="11"/>
  <c r="K654" i="11"/>
  <c r="I654" i="11"/>
  <c r="K546" i="11"/>
  <c r="L546" i="11" s="1"/>
  <c r="I546" i="11"/>
  <c r="K306" i="11"/>
  <c r="I306" i="11"/>
  <c r="K18" i="11"/>
  <c r="L18" i="11" s="1"/>
  <c r="I18" i="11"/>
  <c r="K630" i="11"/>
  <c r="I630" i="11"/>
  <c r="K222" i="11"/>
  <c r="L222" i="11" s="1"/>
  <c r="I222" i="11"/>
  <c r="K111" i="11"/>
  <c r="I111" i="11"/>
  <c r="K645" i="11"/>
  <c r="L645" i="11" s="1"/>
  <c r="I645" i="11"/>
  <c r="K517" i="11"/>
  <c r="I517" i="11"/>
  <c r="K357" i="11"/>
  <c r="L357" i="11" s="1"/>
  <c r="I357" i="11"/>
  <c r="K197" i="11"/>
  <c r="I197" i="11"/>
  <c r="K25" i="11"/>
  <c r="L25" i="11" s="1"/>
  <c r="I25" i="11"/>
  <c r="K455" i="11"/>
  <c r="I455" i="11"/>
  <c r="K716" i="11"/>
  <c r="L716" i="11" s="1"/>
  <c r="I716" i="11"/>
  <c r="K524" i="11"/>
  <c r="I524" i="11"/>
  <c r="K268" i="11"/>
  <c r="L268" i="11" s="1"/>
  <c r="I268" i="11"/>
  <c r="K415" i="11"/>
  <c r="I415" i="11"/>
  <c r="K606" i="11"/>
  <c r="L606" i="11" s="1"/>
  <c r="I606" i="11"/>
  <c r="K64" i="11"/>
  <c r="I64" i="11"/>
  <c r="K706" i="11"/>
  <c r="L706" i="11" s="1"/>
  <c r="I706" i="11"/>
  <c r="K82" i="11"/>
  <c r="I82" i="11"/>
  <c r="K379" i="11"/>
  <c r="L379" i="11" s="1"/>
  <c r="I379" i="11"/>
  <c r="K737" i="11"/>
  <c r="I737" i="11"/>
  <c r="K609" i="11"/>
  <c r="L609" i="11" s="1"/>
  <c r="I609" i="11"/>
  <c r="K449" i="11"/>
  <c r="I449" i="11"/>
  <c r="K129" i="11"/>
  <c r="L129" i="11" s="1"/>
  <c r="I129" i="11"/>
  <c r="K88" i="11"/>
  <c r="I88" i="11"/>
  <c r="K744" i="11"/>
  <c r="L744" i="11" s="1"/>
  <c r="I744" i="11"/>
  <c r="K392" i="11"/>
  <c r="I392" i="11"/>
  <c r="K264" i="11"/>
  <c r="L264" i="11" s="1"/>
  <c r="I264" i="11"/>
  <c r="K595" i="11"/>
  <c r="I595" i="11"/>
  <c r="K163" i="11"/>
  <c r="L163" i="11" s="1"/>
  <c r="I163" i="11"/>
  <c r="K650" i="11"/>
  <c r="I650" i="11"/>
  <c r="K354" i="11"/>
  <c r="L354" i="11" s="1"/>
  <c r="I354" i="11"/>
  <c r="K66" i="11"/>
  <c r="I66" i="11"/>
  <c r="K550" i="11"/>
  <c r="L550" i="11" s="1"/>
  <c r="I550" i="11"/>
  <c r="K725" i="11"/>
  <c r="I725" i="11"/>
  <c r="K269" i="11"/>
  <c r="L269" i="11" s="1"/>
  <c r="I269" i="11"/>
  <c r="K740" i="11"/>
  <c r="I740" i="11"/>
  <c r="K374" i="11"/>
  <c r="L374" i="11" s="1"/>
  <c r="I374" i="11"/>
  <c r="K531" i="11"/>
  <c r="I531" i="11"/>
  <c r="K697" i="11"/>
  <c r="L697" i="11" s="1"/>
  <c r="I697" i="11"/>
  <c r="K377" i="11"/>
  <c r="I377" i="11"/>
  <c r="K68" i="11"/>
  <c r="L68" i="11" s="1"/>
  <c r="I68" i="11"/>
  <c r="K167" i="11"/>
  <c r="I167" i="11"/>
  <c r="K718" i="11"/>
  <c r="L718" i="11" s="1"/>
  <c r="I718" i="11"/>
  <c r="K162" i="11"/>
  <c r="I162" i="11"/>
  <c r="K254" i="11"/>
  <c r="L254" i="11" s="1"/>
  <c r="I254" i="11"/>
  <c r="K533" i="11"/>
  <c r="I533" i="11"/>
  <c r="K636" i="11"/>
  <c r="L636" i="11" s="1"/>
  <c r="I636" i="11"/>
  <c r="K316" i="11"/>
  <c r="I316" i="11"/>
  <c r="K166" i="11"/>
  <c r="L166" i="11" s="1"/>
  <c r="I166" i="11"/>
  <c r="K402" i="11"/>
  <c r="I402" i="11"/>
  <c r="K83" i="11"/>
  <c r="L83" i="11" s="1"/>
  <c r="I83" i="11"/>
  <c r="K145" i="11"/>
  <c r="I145" i="11"/>
  <c r="K547" i="11"/>
  <c r="L547" i="11" s="1"/>
  <c r="I547" i="11"/>
  <c r="K123" i="11"/>
  <c r="I123" i="11"/>
  <c r="K439" i="11"/>
  <c r="L439" i="11" s="1"/>
  <c r="I439" i="11"/>
  <c r="K644" i="11"/>
  <c r="I644" i="11"/>
  <c r="K516" i="11"/>
  <c r="I516" i="11"/>
  <c r="K388" i="11"/>
  <c r="I388" i="11"/>
  <c r="K260" i="11"/>
  <c r="L260" i="11" s="1"/>
  <c r="I260" i="11"/>
  <c r="K583" i="11"/>
  <c r="I583" i="11"/>
  <c r="K247" i="11"/>
  <c r="L247" i="11" s="1"/>
  <c r="I247" i="11"/>
  <c r="K590" i="11"/>
  <c r="I590" i="11"/>
  <c r="K182" i="11"/>
  <c r="L182" i="11" s="1"/>
  <c r="I182" i="11"/>
  <c r="K339" i="11"/>
  <c r="I339" i="11"/>
  <c r="K754" i="11"/>
  <c r="L754" i="11" s="1"/>
  <c r="I754" i="11"/>
  <c r="K490" i="11"/>
  <c r="I490" i="11"/>
  <c r="K85" i="11"/>
  <c r="L85" i="11" s="1"/>
  <c r="I85" i="11"/>
  <c r="K355" i="11"/>
  <c r="I355" i="11"/>
  <c r="K19" i="11"/>
  <c r="L19" i="11" s="1"/>
  <c r="I19" i="11"/>
  <c r="K569" i="11"/>
  <c r="I569" i="11"/>
  <c r="K281" i="11"/>
  <c r="L281" i="11" s="1"/>
  <c r="I281" i="11"/>
  <c r="K65" i="11"/>
  <c r="I65" i="11"/>
  <c r="K611" i="11"/>
  <c r="L611" i="11" s="1"/>
  <c r="I611" i="11"/>
  <c r="K704" i="11"/>
  <c r="I704" i="11"/>
  <c r="K576" i="11"/>
  <c r="L576" i="11" s="1"/>
  <c r="I576" i="11"/>
  <c r="K448" i="11"/>
  <c r="I448" i="11"/>
  <c r="K320" i="11"/>
  <c r="L320" i="11" s="1"/>
  <c r="I320" i="11"/>
  <c r="K723" i="11"/>
  <c r="I723" i="11"/>
  <c r="K375" i="11"/>
  <c r="L375" i="11" s="1"/>
  <c r="I375" i="11"/>
  <c r="K578" i="11"/>
  <c r="I578" i="11"/>
  <c r="K218" i="11"/>
  <c r="L218" i="11" s="1"/>
  <c r="I218" i="11"/>
  <c r="K16" i="11"/>
  <c r="I16" i="11"/>
  <c r="K62" i="11"/>
  <c r="L62" i="11" s="1"/>
  <c r="I62" i="11"/>
  <c r="K367" i="11"/>
  <c r="I367" i="11"/>
  <c r="K669" i="11"/>
  <c r="L669" i="11" s="1"/>
  <c r="I669" i="11"/>
  <c r="K501" i="11"/>
  <c r="I501" i="11"/>
  <c r="K373" i="11"/>
  <c r="L373" i="11" s="1"/>
  <c r="I373" i="11"/>
  <c r="K213" i="11"/>
  <c r="I213" i="11"/>
  <c r="K57" i="11"/>
  <c r="L57" i="11" s="1"/>
  <c r="I57" i="11"/>
  <c r="K599" i="11"/>
  <c r="I599" i="11"/>
  <c r="K732" i="11"/>
  <c r="L732" i="11" s="1"/>
  <c r="I732" i="11"/>
  <c r="K572" i="11"/>
  <c r="I572" i="11"/>
  <c r="K412" i="11"/>
  <c r="L412" i="11" s="1"/>
  <c r="I412" i="11"/>
  <c r="K719" i="11"/>
  <c r="I719" i="11"/>
  <c r="K363" i="11"/>
  <c r="L363" i="11" s="1"/>
  <c r="I363" i="11"/>
  <c r="K127" i="11"/>
  <c r="I127" i="11"/>
  <c r="K422" i="11"/>
  <c r="L422" i="11" s="1"/>
  <c r="I422" i="11"/>
  <c r="K144" i="11"/>
  <c r="I144" i="11"/>
  <c r="K758" i="11"/>
  <c r="L758" i="11" s="1"/>
  <c r="I758" i="11"/>
  <c r="K474" i="11"/>
  <c r="I474" i="11"/>
  <c r="K114" i="11"/>
  <c r="L114" i="11" s="1"/>
  <c r="I114" i="11"/>
  <c r="K543" i="11"/>
  <c r="I543" i="11"/>
  <c r="K721" i="11"/>
  <c r="L721" i="11" s="1"/>
  <c r="I721" i="11"/>
  <c r="K593" i="11"/>
  <c r="I593" i="11"/>
  <c r="K465" i="11"/>
  <c r="L465" i="11" s="1"/>
  <c r="I465" i="11"/>
  <c r="K273" i="11"/>
  <c r="I273" i="11"/>
  <c r="K196" i="11"/>
  <c r="I196" i="11"/>
  <c r="K399" i="11"/>
  <c r="I399" i="11"/>
  <c r="K696" i="11"/>
  <c r="L696" i="11" s="1"/>
  <c r="I696" i="11"/>
  <c r="K536" i="11"/>
  <c r="I536" i="11"/>
  <c r="K747" i="11"/>
  <c r="L747" i="11" s="1"/>
  <c r="I747" i="11"/>
  <c r="K299" i="11"/>
  <c r="I299" i="11"/>
  <c r="K682" i="11"/>
  <c r="L682" i="11" s="1"/>
  <c r="I682" i="11"/>
  <c r="K442" i="11"/>
  <c r="I442" i="11"/>
  <c r="K146" i="11"/>
  <c r="L146" i="11" s="1"/>
  <c r="I146" i="11"/>
  <c r="K128" i="11"/>
  <c r="I128" i="11"/>
  <c r="K541" i="11"/>
  <c r="L541" i="11" s="1"/>
  <c r="I541" i="11"/>
  <c r="K76" i="11"/>
  <c r="I76" i="11"/>
  <c r="K488" i="11"/>
  <c r="L488" i="11" s="1"/>
  <c r="I488" i="11"/>
  <c r="K221" i="11"/>
  <c r="I221" i="11"/>
  <c r="K724" i="11"/>
  <c r="L724" i="11" s="1"/>
  <c r="I724" i="11"/>
  <c r="K378" i="11"/>
  <c r="I378" i="11"/>
  <c r="K619" i="11"/>
  <c r="L619" i="11" s="1"/>
  <c r="I619" i="11"/>
  <c r="K59" i="11"/>
  <c r="I59" i="11"/>
  <c r="K203" i="11"/>
  <c r="L203" i="11" s="1"/>
  <c r="I203" i="11"/>
  <c r="K662" i="11"/>
  <c r="I662" i="11"/>
  <c r="K302" i="11"/>
  <c r="L302" i="11" s="1"/>
  <c r="I302" i="11"/>
  <c r="K45" i="11"/>
  <c r="I45" i="11"/>
  <c r="K155" i="11"/>
  <c r="L155" i="11" s="1"/>
  <c r="I155" i="11"/>
  <c r="K557" i="11"/>
  <c r="I557" i="11"/>
  <c r="K429" i="11"/>
  <c r="L429" i="11" s="1"/>
  <c r="I429" i="11"/>
  <c r="K141" i="11"/>
  <c r="I141" i="11"/>
  <c r="K40" i="11"/>
  <c r="L40" i="11" s="1"/>
  <c r="I40" i="11"/>
  <c r="K554" i="11"/>
  <c r="I554" i="11"/>
  <c r="K77" i="11"/>
  <c r="L77" i="11" s="1"/>
  <c r="I77" i="11"/>
  <c r="K469" i="11"/>
  <c r="I469" i="11"/>
  <c r="K587" i="11"/>
  <c r="L587" i="11" s="1"/>
  <c r="I587" i="11"/>
  <c r="K504" i="11"/>
  <c r="I504" i="11"/>
  <c r="K376" i="11"/>
  <c r="L376" i="11" s="1"/>
  <c r="I376" i="11"/>
  <c r="K660" i="11"/>
  <c r="I660" i="11"/>
  <c r="K431" i="11"/>
  <c r="L431" i="11" s="1"/>
  <c r="I431" i="11"/>
  <c r="K638" i="11"/>
  <c r="I638" i="11"/>
  <c r="K734" i="11"/>
  <c r="L734" i="11" s="1"/>
  <c r="I734" i="11"/>
  <c r="K553" i="11"/>
  <c r="I553" i="11"/>
  <c r="K186" i="11"/>
  <c r="L186" i="11" s="1"/>
  <c r="I186" i="11"/>
  <c r="K84" i="11"/>
  <c r="I84" i="11"/>
  <c r="K20" i="11"/>
  <c r="L20" i="11" s="1"/>
  <c r="I20" i="11"/>
  <c r="K396" i="11"/>
  <c r="I396" i="11"/>
  <c r="K108" i="11"/>
  <c r="L108" i="11" s="1"/>
  <c r="I108" i="11"/>
  <c r="K7" i="11"/>
  <c r="I7" i="11"/>
  <c r="K70" i="11"/>
  <c r="L70" i="11" s="1"/>
  <c r="I70" i="11"/>
  <c r="K47" i="11"/>
  <c r="I47" i="11"/>
  <c r="K226" i="11"/>
  <c r="L226" i="11" s="1"/>
  <c r="I226" i="11"/>
  <c r="K513" i="11"/>
  <c r="I513" i="11"/>
  <c r="K225" i="11"/>
  <c r="L225" i="11" s="1"/>
  <c r="I225" i="11"/>
  <c r="K712" i="11"/>
  <c r="I712" i="11"/>
  <c r="K714" i="11"/>
  <c r="L714" i="11" s="1"/>
  <c r="I714" i="11"/>
  <c r="K598" i="11"/>
  <c r="I598" i="11"/>
  <c r="K206" i="11"/>
  <c r="L206" i="11" s="1"/>
  <c r="I206" i="11"/>
  <c r="K200" i="11"/>
  <c r="I200" i="11"/>
  <c r="K67" i="11"/>
  <c r="L67" i="11" s="1"/>
  <c r="I67" i="11"/>
  <c r="K637" i="11"/>
  <c r="I637" i="11"/>
  <c r="K477" i="11"/>
  <c r="L477" i="11" s="1"/>
  <c r="I477" i="11"/>
  <c r="K317" i="11"/>
  <c r="I317" i="11"/>
  <c r="K73" i="11"/>
  <c r="L73" i="11" s="1"/>
  <c r="I73" i="11"/>
  <c r="K195" i="11"/>
  <c r="I195" i="11"/>
  <c r="K564" i="11"/>
  <c r="L564" i="11" s="1"/>
  <c r="I564" i="11"/>
  <c r="K340" i="11"/>
  <c r="I340" i="11"/>
  <c r="K164" i="11"/>
  <c r="L164" i="11" s="1"/>
  <c r="I164" i="11"/>
  <c r="K535" i="11"/>
  <c r="I535" i="11"/>
  <c r="K542" i="11"/>
  <c r="L542" i="11" s="1"/>
  <c r="I542" i="11"/>
  <c r="K29" i="11"/>
  <c r="I29" i="11"/>
  <c r="K267" i="11"/>
  <c r="L267" i="11" s="1"/>
  <c r="I267" i="11"/>
  <c r="K658" i="11"/>
  <c r="I658" i="11"/>
  <c r="K242" i="11"/>
  <c r="L242" i="11" s="1"/>
  <c r="I242" i="11"/>
  <c r="K615" i="11"/>
  <c r="I615" i="11"/>
  <c r="K235" i="11"/>
  <c r="L235" i="11" s="1"/>
  <c r="I235" i="11"/>
  <c r="K681" i="11"/>
  <c r="I681" i="11"/>
  <c r="K489" i="11"/>
  <c r="L489" i="11" s="1"/>
  <c r="I489" i="11"/>
  <c r="K361" i="11"/>
  <c r="I361" i="11"/>
  <c r="K201" i="11"/>
  <c r="L201" i="11" s="1"/>
  <c r="I201" i="11"/>
  <c r="K32" i="11"/>
  <c r="I32" i="11"/>
  <c r="K371" i="11"/>
  <c r="L371" i="11" s="1"/>
  <c r="I371" i="11"/>
  <c r="K688" i="11"/>
  <c r="I688" i="11"/>
  <c r="K496" i="11"/>
  <c r="L496" i="11" s="1"/>
  <c r="I496" i="11"/>
  <c r="K368" i="11"/>
  <c r="I368" i="11"/>
  <c r="K240" i="11"/>
  <c r="L240" i="11" s="1"/>
  <c r="I240" i="11"/>
  <c r="K423" i="11"/>
  <c r="I423" i="11"/>
  <c r="K183" i="11"/>
  <c r="L183" i="11" s="1"/>
  <c r="I183" i="11"/>
  <c r="K730" i="11"/>
  <c r="I730" i="11"/>
  <c r="K482" i="11"/>
  <c r="L482" i="11" s="1"/>
  <c r="I482" i="11"/>
  <c r="K250" i="11"/>
  <c r="I250" i="11"/>
  <c r="K6" i="11"/>
  <c r="L6" i="11" s="1"/>
  <c r="I6" i="11"/>
  <c r="K534" i="11"/>
  <c r="I534" i="11"/>
  <c r="K286" i="11"/>
  <c r="L286" i="11" s="1"/>
  <c r="I286" i="11"/>
  <c r="K287" i="11"/>
  <c r="I287" i="11"/>
  <c r="K685" i="11"/>
  <c r="L685" i="11" s="1"/>
  <c r="I685" i="11"/>
  <c r="K549" i="11"/>
  <c r="I549" i="11"/>
  <c r="K293" i="11"/>
  <c r="L293" i="11" s="1"/>
  <c r="I293" i="11"/>
  <c r="K165" i="11"/>
  <c r="I165" i="11"/>
  <c r="K168" i="11"/>
  <c r="L168" i="11" s="1"/>
  <c r="I168" i="11"/>
  <c r="K359" i="11"/>
  <c r="I359" i="11"/>
  <c r="K684" i="11"/>
  <c r="L684" i="11" s="1"/>
  <c r="I684" i="11"/>
  <c r="K492" i="11"/>
  <c r="I492" i="11"/>
  <c r="K236" i="11"/>
  <c r="L236" i="11" s="1"/>
  <c r="I236" i="11"/>
  <c r="K263" i="11"/>
  <c r="I263" i="11"/>
  <c r="K526" i="11"/>
  <c r="L526" i="11" s="1"/>
  <c r="I526" i="11"/>
  <c r="K134" i="11"/>
  <c r="I134" i="11"/>
  <c r="K566" i="11"/>
  <c r="L566" i="11" s="1"/>
  <c r="I566" i="11"/>
  <c r="K434" i="11"/>
  <c r="I434" i="11"/>
  <c r="K10" i="11"/>
  <c r="L10" i="11" s="1"/>
  <c r="I10" i="11"/>
  <c r="K295" i="11"/>
  <c r="I295" i="11"/>
  <c r="K705" i="11"/>
  <c r="L705" i="11" s="1"/>
  <c r="I705" i="11"/>
  <c r="K577" i="11"/>
  <c r="I577" i="11"/>
  <c r="K353" i="11"/>
  <c r="L353" i="11" s="1"/>
  <c r="I353" i="11"/>
  <c r="K161" i="11"/>
  <c r="I161" i="11"/>
  <c r="K156" i="11"/>
  <c r="L156" i="11" s="1"/>
  <c r="I156" i="11"/>
  <c r="K107" i="11"/>
  <c r="I107" i="11"/>
  <c r="K616" i="11"/>
  <c r="L616" i="11" s="1"/>
  <c r="I616" i="11"/>
  <c r="K360" i="11"/>
  <c r="I360" i="11"/>
  <c r="K232" i="11"/>
  <c r="L232" i="11" s="1"/>
  <c r="I232" i="11"/>
  <c r="K499" i="11"/>
  <c r="I499" i="11"/>
  <c r="K79" i="11"/>
  <c r="L79" i="11" s="1"/>
  <c r="I79" i="11"/>
  <c r="K594" i="11"/>
  <c r="I594" i="11"/>
  <c r="K234" i="11"/>
  <c r="L234" i="11" s="1"/>
  <c r="I234" i="11"/>
  <c r="K101" i="11"/>
  <c r="I101" i="11"/>
  <c r="K174" i="11"/>
  <c r="L174" i="11" s="1"/>
  <c r="I174" i="11"/>
  <c r="K693" i="11"/>
  <c r="I693" i="11"/>
  <c r="K237" i="11"/>
  <c r="L237" i="11" s="1"/>
  <c r="I237" i="11"/>
  <c r="K676" i="11"/>
  <c r="I676" i="11"/>
  <c r="K246" i="11"/>
  <c r="L246" i="11" s="1"/>
  <c r="I246" i="11"/>
  <c r="K210" i="11"/>
  <c r="I210" i="11"/>
  <c r="K537" i="11"/>
  <c r="L537" i="11" s="1"/>
  <c r="I537" i="11"/>
  <c r="K313" i="11"/>
  <c r="I313" i="11"/>
  <c r="K283" i="11"/>
  <c r="L283" i="11" s="1"/>
  <c r="I283" i="11"/>
  <c r="K323" i="11"/>
  <c r="I323" i="11"/>
  <c r="K338" i="11"/>
  <c r="L338" i="11" s="1"/>
  <c r="I338" i="11"/>
  <c r="K190" i="11"/>
  <c r="I190" i="11"/>
  <c r="K503" i="11"/>
  <c r="L503" i="11" s="1"/>
  <c r="I503" i="11"/>
  <c r="K348" i="11"/>
  <c r="I348" i="11"/>
  <c r="K230" i="11"/>
  <c r="L230" i="11" s="1"/>
  <c r="I230" i="11"/>
  <c r="K538" i="11"/>
  <c r="I538" i="11"/>
  <c r="K335" i="11"/>
  <c r="L335" i="11" s="1"/>
  <c r="I335" i="11"/>
  <c r="K209" i="11"/>
  <c r="I209" i="11"/>
  <c r="K491" i="11"/>
  <c r="L491" i="11" s="1"/>
  <c r="I491" i="11"/>
  <c r="K443" i="11"/>
  <c r="I443" i="11"/>
  <c r="K120" i="11"/>
  <c r="L120" i="11" s="1"/>
  <c r="I120" i="11"/>
  <c r="K315" i="11"/>
  <c r="I315" i="11"/>
  <c r="K612" i="11"/>
  <c r="L612" i="11" s="1"/>
  <c r="I612" i="11"/>
  <c r="K484" i="11"/>
  <c r="I484" i="11"/>
  <c r="K356" i="11"/>
  <c r="L356" i="11" s="1"/>
  <c r="I356" i="11"/>
  <c r="K52" i="11"/>
  <c r="I52" i="11"/>
  <c r="K487" i="11"/>
  <c r="L487" i="11" s="1"/>
  <c r="I487" i="11"/>
  <c r="K151" i="11"/>
  <c r="I151" i="11"/>
  <c r="K510" i="11"/>
  <c r="L510" i="11" s="1"/>
  <c r="I510" i="11"/>
  <c r="K176" i="11"/>
  <c r="I176" i="11"/>
  <c r="K678" i="11"/>
  <c r="L678" i="11" s="1"/>
  <c r="I678" i="11"/>
  <c r="K418" i="11"/>
  <c r="I418" i="11"/>
  <c r="K58" i="11"/>
  <c r="L58" i="11" s="1"/>
  <c r="I58" i="11"/>
  <c r="K475" i="11"/>
  <c r="I475" i="11"/>
  <c r="K95" i="11"/>
  <c r="L95" i="11" s="1"/>
  <c r="I95" i="11"/>
  <c r="K601" i="11"/>
  <c r="I601" i="11"/>
  <c r="K345" i="11"/>
  <c r="L345" i="11" s="1"/>
  <c r="I345" i="11"/>
  <c r="K224" i="11"/>
  <c r="I224" i="11"/>
  <c r="K515" i="11"/>
  <c r="L515" i="11" s="1"/>
  <c r="I515" i="11"/>
  <c r="K672" i="11"/>
  <c r="I672" i="11"/>
  <c r="K544" i="11"/>
  <c r="L544" i="11" s="1"/>
  <c r="I544" i="11"/>
  <c r="K416" i="11"/>
  <c r="I416" i="11"/>
  <c r="K256" i="11"/>
  <c r="L256" i="11" s="1"/>
  <c r="I256" i="11"/>
  <c r="K675" i="11"/>
  <c r="I675" i="11"/>
  <c r="K143" i="11"/>
  <c r="L143" i="11" s="1"/>
  <c r="I143" i="11"/>
  <c r="K514" i="11"/>
  <c r="I514" i="11"/>
  <c r="K106" i="11"/>
  <c r="L106" i="11" s="1"/>
  <c r="I106" i="11"/>
  <c r="K694" i="11"/>
  <c r="I694" i="11"/>
  <c r="K126" i="11"/>
  <c r="L126" i="11" s="1"/>
  <c r="I126" i="11"/>
  <c r="K701" i="11"/>
  <c r="I701" i="11"/>
  <c r="K565" i="11"/>
  <c r="L565" i="11" s="1"/>
  <c r="I565" i="11"/>
  <c r="K309" i="11"/>
  <c r="I309" i="11"/>
  <c r="K181" i="11"/>
  <c r="L181" i="11" s="1"/>
  <c r="I181" i="11"/>
  <c r="K212" i="11"/>
  <c r="I212" i="11"/>
  <c r="K411" i="11"/>
  <c r="L411" i="11" s="1"/>
  <c r="I411" i="11"/>
  <c r="K700" i="11"/>
  <c r="I700" i="11"/>
  <c r="K508" i="11"/>
  <c r="L508" i="11" s="1"/>
  <c r="I508" i="11"/>
  <c r="K284" i="11"/>
  <c r="I284" i="11"/>
  <c r="K663" i="11"/>
  <c r="L663" i="11" s="1"/>
  <c r="I663" i="11"/>
  <c r="K135" i="11"/>
  <c r="I135" i="11"/>
  <c r="K670" i="11"/>
  <c r="L670" i="11" s="1"/>
  <c r="I670" i="11"/>
  <c r="K358" i="11"/>
  <c r="I358" i="11"/>
  <c r="K61" i="11"/>
  <c r="L61" i="11" s="1"/>
  <c r="I61" i="11"/>
  <c r="K307" i="11"/>
  <c r="I307" i="11"/>
  <c r="K602" i="11"/>
  <c r="L602" i="11" s="1"/>
  <c r="I602" i="11"/>
  <c r="K42" i="11"/>
  <c r="I42" i="11"/>
  <c r="K259" i="11"/>
  <c r="L259" i="11" s="1"/>
  <c r="I259" i="11"/>
  <c r="K689" i="11"/>
  <c r="I689" i="11"/>
  <c r="K561" i="11"/>
  <c r="L561" i="11" s="1"/>
  <c r="I561" i="11"/>
  <c r="K401" i="11"/>
  <c r="I401" i="11"/>
  <c r="K241" i="11"/>
  <c r="L241" i="11" s="1"/>
  <c r="I241" i="11"/>
  <c r="K48" i="11"/>
  <c r="I48" i="11"/>
  <c r="K664" i="11"/>
  <c r="L664" i="11" s="1"/>
  <c r="I664" i="11"/>
  <c r="K188" i="11"/>
  <c r="I188" i="11"/>
  <c r="K103" i="11"/>
  <c r="L103" i="11" s="1"/>
  <c r="I103" i="11"/>
  <c r="K746" i="11"/>
  <c r="I746" i="11"/>
  <c r="K498" i="11"/>
  <c r="L498" i="11" s="1"/>
  <c r="I498" i="11"/>
  <c r="K202" i="11"/>
  <c r="I202" i="11"/>
  <c r="K37" i="11"/>
  <c r="L37" i="11" s="1"/>
  <c r="I37" i="11"/>
  <c r="K334" i="11"/>
  <c r="I334" i="11"/>
  <c r="K349" i="11"/>
  <c r="L349" i="11" s="1"/>
  <c r="I349" i="11"/>
  <c r="K521" i="11"/>
  <c r="I521" i="11"/>
  <c r="C7" i="14"/>
  <c r="BF827" i="16"/>
  <c r="CQ196" i="16"/>
  <c r="CQ565" i="16"/>
  <c r="CQ341" i="16"/>
  <c r="CQ165" i="16"/>
  <c r="CQ536" i="16"/>
  <c r="CQ543" i="16"/>
  <c r="CQ30" i="16"/>
  <c r="CQ268" i="16"/>
  <c r="CQ659" i="16"/>
  <c r="CQ243" i="16"/>
  <c r="CQ616" i="16"/>
  <c r="CQ236" i="16"/>
  <c r="CQ682" i="16"/>
  <c r="CQ490" i="16"/>
  <c r="CQ362" i="16"/>
  <c r="CQ202" i="16"/>
  <c r="CQ33" i="16"/>
  <c r="CQ372" i="16"/>
  <c r="CQ689" i="16"/>
  <c r="CQ497" i="16"/>
  <c r="CQ369" i="16"/>
  <c r="CQ241" i="16"/>
  <c r="CQ424" i="16"/>
  <c r="CQ184" i="16"/>
  <c r="CQ731" i="16"/>
  <c r="CQ483" i="16"/>
  <c r="CQ251" i="16"/>
  <c r="CQ7" i="16"/>
  <c r="CQ535" i="16"/>
  <c r="CQ287" i="16"/>
  <c r="CQ288" i="16"/>
  <c r="CQ686" i="16"/>
  <c r="CQ550" i="16"/>
  <c r="CQ294" i="16"/>
  <c r="CQ166" i="16"/>
  <c r="CQ169" i="16"/>
  <c r="CQ360" i="16"/>
  <c r="CQ685" i="16"/>
  <c r="CQ493" i="16"/>
  <c r="CQ237" i="16"/>
  <c r="CQ264" i="16"/>
  <c r="CQ527" i="16"/>
  <c r="CQ135" i="16"/>
  <c r="CQ567" i="16"/>
  <c r="CQ435" i="16"/>
  <c r="CQ11" i="16"/>
  <c r="CQ296" i="16"/>
  <c r="CQ706" i="16"/>
  <c r="CQ578" i="16"/>
  <c r="CQ354" i="16"/>
  <c r="CQ162" i="16"/>
  <c r="CQ157" i="16"/>
  <c r="CQ108" i="16"/>
  <c r="CQ617" i="16"/>
  <c r="CQ361" i="16"/>
  <c r="CQ233" i="16"/>
  <c r="CQ500" i="16"/>
  <c r="CQ80" i="16"/>
  <c r="CQ595" i="16"/>
  <c r="CQ235" i="16"/>
  <c r="CQ102" i="16"/>
  <c r="CQ175" i="16"/>
  <c r="CQ694" i="16"/>
  <c r="CQ238" i="16"/>
  <c r="CQ677" i="16"/>
  <c r="CQ247" i="16"/>
  <c r="CQ211" i="16"/>
  <c r="CQ538" i="16"/>
  <c r="CQ314" i="16"/>
  <c r="CQ284" i="16"/>
  <c r="CQ324" i="16"/>
  <c r="CQ339" i="16"/>
  <c r="CQ191" i="16"/>
  <c r="CQ504" i="16"/>
  <c r="CQ349" i="16"/>
  <c r="CQ231" i="16"/>
  <c r="CQ539" i="16"/>
  <c r="CQ336" i="16"/>
  <c r="CQ210" i="16"/>
  <c r="CQ492" i="16"/>
  <c r="CQ444" i="16"/>
  <c r="CQ121" i="16"/>
  <c r="CQ316" i="16"/>
  <c r="CQ613" i="16"/>
  <c r="CQ485" i="16"/>
  <c r="CQ357" i="16"/>
  <c r="CQ53" i="16"/>
  <c r="CQ488" i="16"/>
  <c r="CQ152" i="16"/>
  <c r="CQ511" i="16"/>
  <c r="CQ177" i="16"/>
  <c r="CQ679" i="16"/>
  <c r="CQ419" i="16"/>
  <c r="CQ59" i="16"/>
  <c r="CQ476" i="16"/>
  <c r="CQ96" i="16"/>
  <c r="CQ602" i="16"/>
  <c r="CQ346" i="16"/>
  <c r="CQ225" i="16"/>
  <c r="CQ516" i="16"/>
  <c r="CQ673" i="16"/>
  <c r="CQ545" i="16"/>
  <c r="CQ417" i="16"/>
  <c r="CQ257" i="16"/>
  <c r="CQ676" i="16"/>
  <c r="CQ144" i="16"/>
  <c r="CQ515" i="16"/>
  <c r="CQ107" i="16"/>
  <c r="CQ695" i="16"/>
  <c r="CQ127" i="16"/>
  <c r="CQ702" i="16"/>
  <c r="CQ566" i="16"/>
  <c r="CQ310" i="16"/>
  <c r="CQ182" i="16"/>
  <c r="CQ213" i="16"/>
  <c r="CQ412" i="16"/>
  <c r="CQ701" i="16"/>
  <c r="CQ509" i="16"/>
  <c r="CQ285" i="16"/>
  <c r="CQ664" i="16"/>
  <c r="CQ136" i="16"/>
  <c r="CQ671" i="16"/>
  <c r="CQ359" i="16"/>
  <c r="CQ62" i="16"/>
  <c r="CQ308" i="16"/>
  <c r="CQ603" i="16"/>
  <c r="CQ43" i="16"/>
  <c r="CQ260" i="16"/>
  <c r="CQ690" i="16"/>
  <c r="CQ562" i="16"/>
  <c r="CQ402" i="16"/>
  <c r="CQ242" i="16"/>
  <c r="CQ49" i="16"/>
  <c r="CQ665" i="16"/>
  <c r="CQ189" i="16"/>
  <c r="CQ104" i="16"/>
  <c r="CQ747" i="16"/>
  <c r="CQ499" i="16"/>
  <c r="CQ203" i="16"/>
  <c r="CQ38" i="16"/>
  <c r="CQ335" i="16"/>
  <c r="CQ350" i="16"/>
  <c r="CQ522" i="16"/>
  <c r="CQ27" i="16"/>
  <c r="CQ299" i="16"/>
  <c r="CQ487" i="16"/>
  <c r="CQ590" i="16"/>
  <c r="CQ174" i="16"/>
  <c r="CQ319" i="16"/>
  <c r="CQ437" i="16"/>
  <c r="CQ148" i="16"/>
  <c r="CQ14" i="16"/>
  <c r="CQ621" i="16"/>
  <c r="CQ301" i="16"/>
  <c r="CQ240" i="16"/>
  <c r="CQ263" i="16"/>
  <c r="CQ384" i="16"/>
  <c r="CQ363" i="16"/>
  <c r="CQ290" i="16"/>
  <c r="CQ348" i="16"/>
  <c r="CQ732" i="16"/>
  <c r="CQ467" i="16"/>
  <c r="CQ727" i="16"/>
  <c r="CQ399" i="16"/>
  <c r="CQ110" i="16"/>
  <c r="CQ244" i="16"/>
  <c r="CQ678" i="16"/>
  <c r="CQ510" i="16"/>
  <c r="CQ382" i="16"/>
  <c r="CQ190" i="16"/>
  <c r="CQ10" i="16"/>
  <c r="CQ388" i="16"/>
  <c r="CQ693" i="16"/>
  <c r="CQ533" i="16"/>
  <c r="CQ309" i="16"/>
  <c r="CQ744" i="16"/>
  <c r="CQ312" i="16"/>
  <c r="CQ215" i="16"/>
  <c r="CQ101" i="16"/>
  <c r="CQ92" i="16"/>
  <c r="CQ587" i="16"/>
  <c r="CQ179" i="16"/>
  <c r="CQ320" i="16"/>
  <c r="CQ714" i="16"/>
  <c r="CQ586" i="16"/>
  <c r="CQ394" i="16"/>
  <c r="CQ234" i="16"/>
  <c r="CQ34" i="16"/>
  <c r="CQ656" i="16"/>
  <c r="CQ172" i="16"/>
  <c r="CQ593" i="16"/>
  <c r="CQ401" i="16"/>
  <c r="CQ273" i="16"/>
  <c r="CQ708" i="16"/>
  <c r="CQ276" i="16"/>
  <c r="CQ100" i="16"/>
  <c r="CQ667" i="16"/>
  <c r="CQ427" i="16"/>
  <c r="CQ139" i="16"/>
  <c r="CQ93" i="16"/>
  <c r="CQ479" i="16"/>
  <c r="CQ652" i="16"/>
  <c r="CQ718" i="16"/>
  <c r="CQ582" i="16"/>
  <c r="CQ454" i="16"/>
  <c r="CQ262" i="16"/>
  <c r="CQ134" i="16"/>
  <c r="CQ97" i="16"/>
  <c r="CQ140" i="16"/>
  <c r="CQ589" i="16"/>
  <c r="CQ461" i="16"/>
  <c r="CQ608" i="16"/>
  <c r="CQ88" i="16"/>
  <c r="CQ199" i="16"/>
  <c r="CQ224" i="16"/>
  <c r="CQ507" i="16"/>
  <c r="CQ592" i="16"/>
  <c r="CQ208" i="16"/>
  <c r="CQ674" i="16"/>
  <c r="CQ546" i="16"/>
  <c r="CQ194" i="16"/>
  <c r="CQ18" i="16"/>
  <c r="CQ636" i="16"/>
  <c r="CQ649" i="16"/>
  <c r="CQ329" i="16"/>
  <c r="CQ81" i="16"/>
  <c r="CQ216" i="16"/>
  <c r="CQ751" i="16"/>
  <c r="CQ531" i="16"/>
  <c r="CQ171" i="16"/>
  <c r="CQ57" i="16"/>
  <c r="CQ508" i="16"/>
  <c r="CQ398" i="16"/>
  <c r="CQ206" i="16"/>
  <c r="CQ229" i="16"/>
  <c r="CQ119" i="16"/>
  <c r="CQ153" i="16"/>
  <c r="CQ506" i="16"/>
  <c r="CQ186" i="16"/>
  <c r="CQ44" i="16"/>
  <c r="CQ232" i="16"/>
  <c r="CQ395" i="16"/>
  <c r="CQ447" i="16"/>
  <c r="CQ552" i="16"/>
  <c r="CQ700" i="16"/>
  <c r="CQ381" i="16"/>
  <c r="CQ52" i="16"/>
  <c r="CQ739" i="16"/>
  <c r="CQ452" i="16"/>
  <c r="CQ370" i="16"/>
  <c r="CQ125" i="16"/>
  <c r="CQ352" i="16"/>
  <c r="CQ624" i="16"/>
  <c r="CQ76" i="16"/>
  <c r="CQ581" i="16"/>
  <c r="CQ453" i="16"/>
  <c r="CQ325" i="16"/>
  <c r="CQ728" i="16"/>
  <c r="CQ392" i="16"/>
  <c r="CQ64" i="16"/>
  <c r="CQ439" i="16"/>
  <c r="CQ94" i="16"/>
  <c r="CQ662" i="16"/>
  <c r="CQ627" i="16"/>
  <c r="CQ131" i="16"/>
  <c r="CQ564" i="16"/>
  <c r="CQ188" i="16"/>
  <c r="CQ634" i="16"/>
  <c r="CQ442" i="16"/>
  <c r="CQ218" i="16"/>
  <c r="CQ141" i="16"/>
  <c r="CQ428" i="16"/>
  <c r="CQ641" i="16"/>
  <c r="CQ513" i="16"/>
  <c r="CQ385" i="16"/>
  <c r="CQ217" i="16"/>
  <c r="CQ572" i="16"/>
  <c r="CQ575" i="16"/>
  <c r="CQ459" i="16"/>
  <c r="CQ70" i="16"/>
  <c r="CQ583" i="16"/>
  <c r="CQ161" i="16"/>
  <c r="CQ734" i="16"/>
  <c r="CQ598" i="16"/>
  <c r="CQ438" i="16"/>
  <c r="CQ278" i="16"/>
  <c r="CQ150" i="16"/>
  <c r="CQ133" i="16"/>
  <c r="CQ252" i="16"/>
  <c r="CQ669" i="16"/>
  <c r="CQ477" i="16"/>
  <c r="CQ253" i="16"/>
  <c r="CQ560" i="16"/>
  <c r="CQ304" i="16"/>
  <c r="CQ559" i="16"/>
  <c r="CQ295" i="16"/>
  <c r="CQ484" i="16"/>
  <c r="CQ675" i="16"/>
  <c r="CQ259" i="16"/>
  <c r="CQ54" i="16"/>
  <c r="CQ160" i="16"/>
  <c r="CQ658" i="16"/>
  <c r="CQ530" i="16"/>
  <c r="CQ338" i="16"/>
  <c r="CQ178" i="16"/>
  <c r="CQ680" i="16"/>
  <c r="CQ761" i="16"/>
  <c r="CQ633" i="16"/>
  <c r="CQ249" i="16"/>
  <c r="CQ648" i="16"/>
  <c r="CQ687" i="16"/>
  <c r="CQ563" i="16"/>
  <c r="CQ267" i="16"/>
  <c r="CQ35" i="16"/>
  <c r="CQ271" i="16"/>
  <c r="CQ286" i="16"/>
  <c r="CQ561" i="16"/>
  <c r="CQ425" i="16"/>
  <c r="CQ668" i="16"/>
  <c r="CQ343" i="16"/>
  <c r="CQ138" i="16"/>
  <c r="CQ390" i="16"/>
  <c r="CQ383" i="16"/>
  <c r="CQ212" i="16"/>
  <c r="CQ431" i="16"/>
  <c r="CQ111" i="16"/>
  <c r="CQ696" i="16"/>
  <c r="CQ622" i="16"/>
  <c r="CQ494" i="16"/>
  <c r="CQ302" i="16"/>
  <c r="CQ193" i="16"/>
  <c r="CQ311" i="16"/>
  <c r="CQ250" i="16"/>
  <c r="CQ9" i="16"/>
  <c r="CQ331" i="16"/>
  <c r="CQ729" i="16"/>
  <c r="CQ441" i="16"/>
  <c r="CQ313" i="16"/>
  <c r="CQ469" i="16"/>
  <c r="CQ200" i="16"/>
  <c r="CQ279" i="16"/>
  <c r="CQ73" i="16"/>
  <c r="CQ298" i="16"/>
  <c r="CQ95" i="16"/>
  <c r="CQ422" i="16"/>
  <c r="CQ653" i="16"/>
  <c r="CQ333" i="16"/>
  <c r="CQ704" i="16"/>
  <c r="CQ455" i="16"/>
  <c r="CQ221" i="16"/>
  <c r="CQ571" i="16"/>
  <c r="CQ37" i="16"/>
  <c r="CQ386" i="16"/>
  <c r="CQ448" i="16"/>
  <c r="CQ404" i="16"/>
  <c r="CQ291" i="16"/>
  <c r="CQ463" i="16"/>
  <c r="CQ79" i="16"/>
  <c r="CQ604" i="16"/>
  <c r="CQ710" i="16"/>
  <c r="CQ574" i="16"/>
  <c r="CQ414" i="16"/>
  <c r="CQ158" i="16"/>
  <c r="CQ407" i="16"/>
  <c r="CQ351" i="16"/>
  <c r="CQ553" i="16"/>
  <c r="CQ239" i="16"/>
  <c r="CQ328" i="16"/>
  <c r="CQ462" i="16"/>
  <c r="CQ117" i="16"/>
  <c r="CQ473" i="16"/>
  <c r="CQ345" i="16"/>
  <c r="CQ24" i="16"/>
  <c r="CQ87" i="16"/>
  <c r="CQ529" i="16"/>
  <c r="CQ326" i="16"/>
  <c r="CQ120" i="16"/>
  <c r="CP819" i="16"/>
  <c r="CQ480" i="16"/>
  <c r="CQ629" i="16"/>
  <c r="CQ405" i="16"/>
  <c r="CQ277" i="16"/>
  <c r="CQ712" i="16"/>
  <c r="CQ72" i="16"/>
  <c r="CQ151" i="16"/>
  <c r="CQ628" i="16"/>
  <c r="CQ615" i="16"/>
  <c r="CQ523" i="16"/>
  <c r="CQ99" i="16"/>
  <c r="CQ396" i="16"/>
  <c r="CQ746" i="16"/>
  <c r="CQ618" i="16"/>
  <c r="CQ426" i="16"/>
  <c r="CQ266" i="16"/>
  <c r="CQ181" i="16"/>
  <c r="CQ568" i="16"/>
  <c r="CQ753" i="16"/>
  <c r="CQ625" i="16"/>
  <c r="CQ433" i="16"/>
  <c r="CQ305" i="16"/>
  <c r="CQ740" i="16"/>
  <c r="CQ40" i="16"/>
  <c r="CQ16" i="16"/>
  <c r="CQ611" i="16"/>
  <c r="CQ371" i="16"/>
  <c r="CQ75" i="16"/>
  <c r="CQ640" i="16"/>
  <c r="CQ415" i="16"/>
  <c r="CQ31" i="16"/>
  <c r="CQ750" i="16"/>
  <c r="CQ614" i="16"/>
  <c r="CQ486" i="16"/>
  <c r="CQ230" i="16"/>
  <c r="CQ90" i="16"/>
  <c r="CQ644" i="16"/>
  <c r="CQ749" i="16"/>
  <c r="CQ557" i="16"/>
  <c r="CQ429" i="16"/>
  <c r="CQ512" i="16"/>
  <c r="CQ743" i="16"/>
  <c r="CQ327" i="16"/>
  <c r="CQ580" i="16"/>
  <c r="CQ643" i="16"/>
  <c r="CQ155" i="16"/>
  <c r="CQ496" i="16"/>
  <c r="CQ32" i="16"/>
  <c r="CQ642" i="16"/>
  <c r="CQ482" i="16"/>
  <c r="CQ258" i="16"/>
  <c r="CQ82" i="16"/>
  <c r="CQ13" i="16"/>
  <c r="CQ681" i="16"/>
  <c r="CQ521" i="16"/>
  <c r="CQ297" i="16"/>
  <c r="CQ692" i="16"/>
  <c r="CQ344" i="16"/>
  <c r="CQ623" i="16"/>
  <c r="CQ411" i="16"/>
  <c r="CQ123" i="16"/>
  <c r="CQ420" i="16"/>
  <c r="CQ758" i="16"/>
  <c r="CQ366" i="16"/>
  <c r="CQ106" i="16"/>
  <c r="CQ192" i="16"/>
  <c r="CQ29" i="16"/>
  <c r="CQ730" i="16"/>
  <c r="CQ410" i="16"/>
  <c r="CQ154" i="16"/>
  <c r="CQ289" i="16"/>
  <c r="CQ635" i="16"/>
  <c r="CQ51" i="16"/>
  <c r="CQ342" i="16"/>
  <c r="CQ541" i="16"/>
  <c r="CQ205" i="16"/>
  <c r="CQ132" i="16"/>
  <c r="CQ113" i="16"/>
  <c r="CQ434" i="16"/>
  <c r="CQ114" i="16"/>
  <c r="CQ281" i="16"/>
  <c r="CQ323" i="16"/>
  <c r="CQ528" i="16"/>
  <c r="CQ709" i="16"/>
  <c r="CQ549" i="16"/>
  <c r="CQ421" i="16"/>
  <c r="CQ293" i="16"/>
  <c r="CQ688" i="16"/>
  <c r="CQ332" i="16"/>
  <c r="CQ703" i="16"/>
  <c r="CQ55" i="16"/>
  <c r="CQ180" i="16"/>
  <c r="CQ691" i="16"/>
  <c r="CQ283" i="16"/>
  <c r="CQ760" i="16"/>
  <c r="CQ280" i="16"/>
  <c r="CQ666" i="16"/>
  <c r="CQ474" i="16"/>
  <c r="CQ122" i="16"/>
  <c r="CQ756" i="16"/>
  <c r="CQ737" i="16"/>
  <c r="CQ609" i="16"/>
  <c r="CQ481" i="16"/>
  <c r="CQ353" i="16"/>
  <c r="CQ25" i="16"/>
  <c r="CQ472" i="16"/>
  <c r="CQ699" i="16"/>
  <c r="CQ275" i="16"/>
  <c r="CQ173" i="16"/>
  <c r="CQ503" i="16"/>
  <c r="CQ28" i="16"/>
  <c r="CQ630" i="16"/>
  <c r="CQ406" i="16"/>
  <c r="CQ246" i="16"/>
  <c r="CQ118" i="16"/>
  <c r="CQ61" i="16"/>
  <c r="CQ12" i="16"/>
  <c r="CQ605" i="16"/>
  <c r="CQ445" i="16"/>
  <c r="CQ752" i="16"/>
  <c r="CQ460" i="16"/>
  <c r="CQ228" i="16"/>
  <c r="CQ495" i="16"/>
  <c r="CQ103" i="16"/>
  <c r="CQ672" i="16"/>
  <c r="CQ647" i="16"/>
  <c r="CQ195" i="16"/>
  <c r="CQ660" i="16"/>
  <c r="CQ754" i="16"/>
  <c r="CQ626" i="16"/>
  <c r="CQ498" i="16"/>
  <c r="CQ306" i="16"/>
  <c r="CQ50" i="16"/>
  <c r="CQ220" i="16"/>
  <c r="CQ569" i="16"/>
  <c r="CQ716" i="16"/>
  <c r="CQ36" i="16"/>
  <c r="CQ619" i="16"/>
  <c r="CQ387" i="16"/>
  <c r="CQ91" i="16"/>
  <c r="CQ684" i="16"/>
  <c r="CQ408" i="16"/>
  <c r="CQ149" i="16"/>
  <c r="CQ457" i="16"/>
  <c r="CQ315" i="16"/>
  <c r="CQ657" i="16"/>
  <c r="CQ391" i="16"/>
  <c r="CQ322" i="16"/>
  <c r="CQ601" i="16"/>
  <c r="CQ367" i="16"/>
  <c r="CQ47" i="16"/>
  <c r="CQ654" i="16"/>
  <c r="CQ526" i="16"/>
  <c r="CQ334" i="16"/>
  <c r="CQ42" i="16"/>
  <c r="CQ347" i="16"/>
  <c r="CQ39" i="16"/>
  <c r="CQ409" i="16"/>
  <c r="CQ501" i="16"/>
  <c r="CQ292" i="16"/>
  <c r="CQ471" i="16"/>
  <c r="CQ22" i="16"/>
  <c r="CQ98" i="16"/>
  <c r="CQ159" i="16"/>
  <c r="CQ464" i="16"/>
  <c r="CQ556" i="16"/>
  <c r="CQ365" i="16"/>
  <c r="CQ736" i="16"/>
  <c r="CQ176" i="16"/>
  <c r="CQ15" i="16"/>
  <c r="CQ711" i="16"/>
  <c r="CQ185" i="16"/>
  <c r="CQ418" i="16"/>
  <c r="CQ540" i="16"/>
  <c r="CQ585" i="16"/>
  <c r="CQ256" i="16"/>
  <c r="CQ209" i="16"/>
  <c r="CQ519" i="16"/>
  <c r="CQ143" i="16"/>
  <c r="CQ45" i="16"/>
  <c r="CQ742" i="16"/>
  <c r="CQ606" i="16"/>
  <c r="CQ446" i="16"/>
  <c r="CQ254" i="16"/>
  <c r="CQ126" i="16"/>
  <c r="CQ6" i="16"/>
  <c r="K818" i="11"/>
  <c r="CQ576" i="16"/>
  <c r="CQ757" i="16"/>
  <c r="CQ597" i="16"/>
  <c r="CQ373" i="16"/>
  <c r="CQ245" i="16"/>
  <c r="CQ632" i="16"/>
  <c r="CQ116" i="16"/>
  <c r="CQ23" i="16"/>
  <c r="CQ436" i="16"/>
  <c r="CQ723" i="16"/>
  <c r="CQ451" i="16"/>
  <c r="CQ520" i="16"/>
  <c r="CQ56" i="16"/>
  <c r="CQ650" i="16"/>
  <c r="CQ458" i="16"/>
  <c r="CQ330" i="16"/>
  <c r="CQ170" i="16"/>
  <c r="CQ105" i="16"/>
  <c r="CQ468" i="16"/>
  <c r="CQ721" i="16"/>
  <c r="CQ465" i="16"/>
  <c r="CQ337" i="16"/>
  <c r="CQ137" i="16"/>
  <c r="CQ524" i="16"/>
  <c r="CQ272" i="16"/>
  <c r="CQ655" i="16"/>
  <c r="CQ547" i="16"/>
  <c r="CQ307" i="16"/>
  <c r="CQ19" i="16"/>
  <c r="CQ631" i="16"/>
  <c r="CQ223" i="16"/>
  <c r="CQ112" i="16"/>
  <c r="CQ646" i="16"/>
  <c r="CQ518" i="16"/>
  <c r="CQ358" i="16"/>
  <c r="CQ198" i="16"/>
  <c r="CQ26" i="16"/>
  <c r="CQ456" i="16"/>
  <c r="CQ717" i="16"/>
  <c r="CQ525" i="16"/>
  <c r="CQ269" i="16"/>
  <c r="CQ416" i="16"/>
  <c r="CQ607" i="16"/>
  <c r="CQ65" i="16"/>
  <c r="CQ707" i="16"/>
  <c r="CQ83" i="16"/>
  <c r="CQ380" i="16"/>
  <c r="CQ738" i="16"/>
  <c r="CQ610" i="16"/>
  <c r="CQ450" i="16"/>
  <c r="CQ130" i="16"/>
  <c r="CQ89" i="16"/>
  <c r="CQ745" i="16"/>
  <c r="CQ393" i="16"/>
  <c r="CQ265" i="16"/>
  <c r="CQ596" i="16"/>
  <c r="CQ164" i="16"/>
  <c r="CQ651" i="16"/>
  <c r="CQ355" i="16"/>
  <c r="CQ67" i="16"/>
  <c r="CQ551" i="16"/>
  <c r="CQ726" i="16"/>
  <c r="CQ270" i="16"/>
  <c r="CQ741" i="16"/>
  <c r="CQ375" i="16"/>
  <c r="CQ532" i="16"/>
  <c r="CQ698" i="16"/>
  <c r="CQ378" i="16"/>
  <c r="CQ69" i="16"/>
  <c r="CQ168" i="16"/>
  <c r="CQ719" i="16"/>
  <c r="CQ163" i="16"/>
  <c r="CQ255" i="16"/>
  <c r="CQ534" i="16"/>
  <c r="CQ637" i="16"/>
  <c r="CQ317" i="16"/>
  <c r="CQ167" i="16"/>
  <c r="CQ403" i="16"/>
  <c r="CQ84" i="16"/>
  <c r="CQ146" i="16"/>
  <c r="CQ548" i="16"/>
  <c r="CQ124" i="16"/>
  <c r="CQ440" i="16"/>
  <c r="CQ645" i="16"/>
  <c r="CQ517" i="16"/>
  <c r="CQ389" i="16"/>
  <c r="CQ261" i="16"/>
  <c r="CQ584" i="16"/>
  <c r="CQ248" i="16"/>
  <c r="CQ591" i="16"/>
  <c r="CQ183" i="16"/>
  <c r="CQ340" i="16"/>
  <c r="CQ755" i="16"/>
  <c r="CQ491" i="16"/>
  <c r="CQ86" i="16"/>
  <c r="CQ356" i="16"/>
  <c r="CQ20" i="16"/>
  <c r="CQ570" i="16"/>
  <c r="CQ282" i="16"/>
  <c r="CQ66" i="16"/>
  <c r="CQ612" i="16"/>
  <c r="CQ705" i="16"/>
  <c r="CQ577" i="16"/>
  <c r="CQ449" i="16"/>
  <c r="CQ321" i="16"/>
  <c r="CQ724" i="16"/>
  <c r="CQ376" i="16"/>
  <c r="CQ579" i="16"/>
  <c r="CQ219" i="16"/>
  <c r="CQ17" i="16"/>
  <c r="CQ63" i="16"/>
  <c r="CQ368" i="16"/>
  <c r="CQ670" i="16"/>
  <c r="CQ502" i="16"/>
  <c r="CQ374" i="16"/>
  <c r="CQ214" i="16"/>
  <c r="CQ58" i="16"/>
  <c r="CQ600" i="16"/>
  <c r="CQ733" i="16"/>
  <c r="CQ573" i="16"/>
  <c r="CQ413" i="16"/>
  <c r="CQ720" i="16"/>
  <c r="CQ364" i="16"/>
  <c r="CQ128" i="16"/>
  <c r="CQ423" i="16"/>
  <c r="CQ145" i="16"/>
  <c r="CQ759" i="16"/>
  <c r="CQ475" i="16"/>
  <c r="CQ115" i="16"/>
  <c r="CQ544" i="16"/>
  <c r="CQ722" i="16"/>
  <c r="CQ594" i="16"/>
  <c r="CQ466" i="16"/>
  <c r="CQ274" i="16"/>
  <c r="CQ197" i="16"/>
  <c r="CQ400" i="16"/>
  <c r="CQ697" i="16"/>
  <c r="CQ537" i="16"/>
  <c r="CQ748" i="16"/>
  <c r="CQ300" i="16"/>
  <c r="CQ683" i="16"/>
  <c r="CQ443" i="16"/>
  <c r="CQ147" i="16"/>
  <c r="CQ129" i="16"/>
  <c r="CQ542" i="16"/>
  <c r="CQ77" i="16"/>
  <c r="CQ489" i="16"/>
  <c r="CQ222" i="16"/>
  <c r="CQ725" i="16"/>
  <c r="CQ379" i="16"/>
  <c r="CQ620" i="16"/>
  <c r="CQ60" i="16"/>
  <c r="CQ204" i="16"/>
  <c r="CQ663" i="16"/>
  <c r="CQ303" i="16"/>
  <c r="CQ46" i="16"/>
  <c r="CQ156" i="16"/>
  <c r="CQ558" i="16"/>
  <c r="CQ430" i="16"/>
  <c r="CQ142" i="16"/>
  <c r="CQ41" i="16"/>
  <c r="CQ555" i="16"/>
  <c r="CQ78" i="16"/>
  <c r="CQ470" i="16"/>
  <c r="CQ588" i="16"/>
  <c r="CQ505" i="16"/>
  <c r="CQ377" i="16"/>
  <c r="CQ661" i="16"/>
  <c r="CQ432" i="16"/>
  <c r="CQ639" i="16"/>
  <c r="CQ735" i="16"/>
  <c r="CQ554" i="16"/>
  <c r="CQ187" i="16"/>
  <c r="CQ85" i="16"/>
  <c r="CQ21" i="16"/>
  <c r="CQ397" i="16"/>
  <c r="CQ109" i="16"/>
  <c r="CQ8" i="16"/>
  <c r="CQ71" i="16"/>
  <c r="CQ48" i="16"/>
  <c r="CQ227" i="16"/>
  <c r="CQ514" i="16"/>
  <c r="CQ226" i="16"/>
  <c r="CQ713" i="16"/>
  <c r="CQ715" i="16"/>
  <c r="CQ599" i="16"/>
  <c r="CQ207" i="16"/>
  <c r="CQ201" i="16"/>
  <c r="CQ68" i="16"/>
  <c r="CQ638" i="16"/>
  <c r="CQ478" i="16"/>
  <c r="CQ318" i="16"/>
  <c r="CQ74" i="16"/>
  <c r="L14" i="17"/>
  <c r="K9" i="17"/>
  <c r="J10" i="17"/>
  <c r="DI6" i="16"/>
  <c r="DI819" i="16" s="1"/>
  <c r="DG819" i="16"/>
  <c r="BU819" i="16"/>
  <c r="DE824" i="16" s="1"/>
  <c r="DE825" i="16" s="1"/>
  <c r="BV819" i="16"/>
  <c r="DF824" i="16" s="1"/>
  <c r="DF825" i="16" s="1"/>
  <c r="BV824" i="16"/>
  <c r="CX824" i="16"/>
  <c r="CX825" i="16" s="1"/>
  <c r="BQ819" i="16"/>
  <c r="DA824" i="16" s="1"/>
  <c r="DA825" i="16" s="1"/>
  <c r="BQ824" i="16"/>
  <c r="AX828" i="16"/>
  <c r="CH824" i="16"/>
  <c r="CH825" i="16" s="1"/>
  <c r="BN825" i="16"/>
  <c r="AX825" i="16"/>
  <c r="BF819" i="16"/>
  <c r="BG6" i="16"/>
  <c r="BG824" i="16" s="1"/>
  <c r="B30" i="11"/>
  <c r="B30" i="16"/>
  <c r="BS6" i="16"/>
  <c r="BS819" i="16" s="1"/>
  <c r="G10" i="17"/>
  <c r="H14" i="17"/>
  <c r="F14" i="17" s="1"/>
  <c r="F16" i="17" s="1"/>
  <c r="H17" i="17"/>
  <c r="F17" i="17" s="1"/>
  <c r="F19" i="17" s="1"/>
  <c r="L347" i="11" l="1"/>
  <c r="L119" i="11"/>
  <c r="L383" i="11"/>
  <c r="L239" i="11"/>
  <c r="L620" i="11"/>
  <c r="L13" i="11"/>
  <c r="L23" i="11"/>
  <c r="L344" i="11"/>
  <c r="L521" i="11"/>
  <c r="L334" i="11"/>
  <c r="L202" i="11"/>
  <c r="L746" i="11"/>
  <c r="L188" i="11"/>
  <c r="L48" i="11"/>
  <c r="L401" i="11"/>
  <c r="L689" i="11"/>
  <c r="L42" i="11"/>
  <c r="L307" i="11"/>
  <c r="L358" i="11"/>
  <c r="L135" i="11"/>
  <c r="L284" i="11"/>
  <c r="L700" i="11"/>
  <c r="L212" i="11"/>
  <c r="L309" i="11"/>
  <c r="L701" i="11"/>
  <c r="L694" i="11"/>
  <c r="L514" i="11"/>
  <c r="L675" i="11"/>
  <c r="L416" i="11"/>
  <c r="L672" i="11"/>
  <c r="L224" i="11"/>
  <c r="L601" i="11"/>
  <c r="L475" i="11"/>
  <c r="L418" i="11"/>
  <c r="L176" i="11"/>
  <c r="L151" i="11"/>
  <c r="L52" i="11"/>
  <c r="L484" i="11"/>
  <c r="L315" i="11"/>
  <c r="L443" i="11"/>
  <c r="L209" i="11"/>
  <c r="L538" i="11"/>
  <c r="L348" i="11"/>
  <c r="L190" i="11"/>
  <c r="L323" i="11"/>
  <c r="L313" i="11"/>
  <c r="L210" i="11"/>
  <c r="L676" i="11"/>
  <c r="L693" i="11"/>
  <c r="L101" i="11"/>
  <c r="L594" i="11"/>
  <c r="L499" i="11"/>
  <c r="L360" i="11"/>
  <c r="L107" i="11"/>
  <c r="L161" i="11"/>
  <c r="L577" i="11"/>
  <c r="L295" i="11"/>
  <c r="L434" i="11"/>
  <c r="L134" i="11"/>
  <c r="L263" i="11"/>
  <c r="L492" i="11"/>
  <c r="L359" i="11"/>
  <c r="L165" i="11"/>
  <c r="L549" i="11"/>
  <c r="L287" i="11"/>
  <c r="L534" i="11"/>
  <c r="L250" i="11"/>
  <c r="L730" i="11"/>
  <c r="L423" i="11"/>
  <c r="L368" i="11"/>
  <c r="L688" i="11"/>
  <c r="L32" i="11"/>
  <c r="L361" i="11"/>
  <c r="L681" i="11"/>
  <c r="L615" i="11"/>
  <c r="L658" i="11"/>
  <c r="L29" i="11"/>
  <c r="L535" i="11"/>
  <c r="L340" i="11"/>
  <c r="L195" i="11"/>
  <c r="L317" i="11"/>
  <c r="L637" i="11"/>
  <c r="L200" i="11"/>
  <c r="L598" i="11"/>
  <c r="L712" i="11"/>
  <c r="L513" i="11"/>
  <c r="L47" i="11"/>
  <c r="L7" i="11"/>
  <c r="L396" i="11"/>
  <c r="L84" i="11"/>
  <c r="L553" i="11"/>
  <c r="L638" i="11"/>
  <c r="L660" i="11"/>
  <c r="L504" i="11"/>
  <c r="L469" i="11"/>
  <c r="L554" i="11"/>
  <c r="L141" i="11"/>
  <c r="L557" i="11"/>
  <c r="L45" i="11"/>
  <c r="L662" i="11"/>
  <c r="L59" i="11"/>
  <c r="L378" i="11"/>
  <c r="L221" i="11"/>
  <c r="L76" i="11"/>
  <c r="L128" i="11"/>
  <c r="L442" i="11"/>
  <c r="L299" i="11"/>
  <c r="L536" i="11"/>
  <c r="L399" i="11"/>
  <c r="L273" i="11"/>
  <c r="L593" i="11"/>
  <c r="L543" i="11"/>
  <c r="L474" i="11"/>
  <c r="L144" i="11"/>
  <c r="L127" i="11"/>
  <c r="L719" i="11"/>
  <c r="L572" i="11"/>
  <c r="L599" i="11"/>
  <c r="L213" i="11"/>
  <c r="L501" i="11"/>
  <c r="L367" i="11"/>
  <c r="L16" i="11"/>
  <c r="L578" i="11"/>
  <c r="L723" i="11"/>
  <c r="L448" i="11"/>
  <c r="L704" i="11"/>
  <c r="L65" i="11"/>
  <c r="L569" i="11"/>
  <c r="L355" i="11"/>
  <c r="L490" i="11"/>
  <c r="L339" i="11"/>
  <c r="L590" i="11"/>
  <c r="L583" i="11"/>
  <c r="L388" i="11"/>
  <c r="L644" i="11"/>
  <c r="L123" i="11"/>
  <c r="L145" i="11"/>
  <c r="L402" i="11"/>
  <c r="L316" i="11"/>
  <c r="L533" i="11"/>
  <c r="L162" i="11"/>
  <c r="L167" i="11"/>
  <c r="L377" i="11"/>
  <c r="L531" i="11"/>
  <c r="L740" i="11"/>
  <c r="L725" i="11"/>
  <c r="L66" i="11"/>
  <c r="L650" i="11"/>
  <c r="L595" i="11"/>
  <c r="L392" i="11"/>
  <c r="L88" i="11"/>
  <c r="L449" i="11"/>
  <c r="L737" i="11"/>
  <c r="L82" i="11"/>
  <c r="L64" i="11"/>
  <c r="L415" i="11"/>
  <c r="L524" i="11"/>
  <c r="L455" i="11"/>
  <c r="L197" i="11"/>
  <c r="L517" i="11"/>
  <c r="L111" i="11"/>
  <c r="L630" i="11"/>
  <c r="L306" i="11"/>
  <c r="L654" i="11"/>
  <c r="L523" i="11"/>
  <c r="L336" i="11"/>
  <c r="L720" i="11"/>
  <c r="L104" i="11"/>
  <c r="L329" i="11"/>
  <c r="L649" i="11"/>
  <c r="L519" i="11"/>
  <c r="L722" i="11"/>
  <c r="L22" i="11"/>
  <c r="L631" i="11"/>
  <c r="L372" i="11"/>
  <c r="L756" i="11"/>
  <c r="L5" i="11"/>
  <c r="L253" i="11"/>
  <c r="L605" i="11"/>
  <c r="L44" i="11"/>
  <c r="L518" i="11"/>
  <c r="L255" i="11"/>
  <c r="L539" i="11"/>
  <c r="L184" i="11"/>
  <c r="L14" i="11"/>
  <c r="L735" i="11"/>
  <c r="L555" i="11"/>
  <c r="L158" i="11"/>
  <c r="L21" i="11"/>
  <c r="L291" i="11"/>
  <c r="L408" i="11"/>
  <c r="L346" i="11"/>
  <c r="L333" i="11"/>
  <c r="L653" i="11"/>
  <c r="L366" i="11"/>
  <c r="L321" i="11"/>
  <c r="L656" i="11"/>
  <c r="L528" i="11"/>
  <c r="L173" i="11"/>
  <c r="L552" i="11"/>
  <c r="L456" i="11"/>
  <c r="L407" i="11"/>
  <c r="L90" i="11"/>
  <c r="L618" i="11"/>
  <c r="L715" i="11"/>
  <c r="L219" i="11"/>
  <c r="L305" i="11"/>
  <c r="L625" i="11"/>
  <c r="L659" i="11"/>
  <c r="L646" i="11"/>
  <c r="L102" i="11"/>
  <c r="L227" i="11"/>
  <c r="L751" i="11"/>
  <c r="L604" i="11"/>
  <c r="L60" i="11"/>
  <c r="L245" i="11"/>
  <c r="L629" i="11"/>
  <c r="L502" i="11"/>
  <c r="L274" i="11"/>
  <c r="L471" i="11"/>
  <c r="L352" i="11"/>
  <c r="L608" i="11"/>
  <c r="L755" i="11"/>
  <c r="L473" i="11"/>
  <c r="L279" i="11"/>
  <c r="L282" i="11"/>
  <c r="L179" i="11"/>
  <c r="L702" i="11"/>
  <c r="L687" i="11"/>
  <c r="L420" i="11"/>
  <c r="L708" i="11"/>
  <c r="L322" i="11"/>
  <c r="L113" i="11"/>
  <c r="L112" i="11"/>
  <c r="L204" i="11"/>
  <c r="L341" i="11"/>
  <c r="L634" i="11"/>
  <c r="L153" i="11"/>
  <c r="L729" i="11"/>
  <c r="L191" i="11"/>
  <c r="L365" i="11"/>
  <c r="L419" i="11"/>
  <c r="L410" i="11"/>
  <c r="L343" i="11"/>
  <c r="L296" i="11"/>
  <c r="L680" i="11"/>
  <c r="L81" i="11"/>
  <c r="L481" i="11"/>
  <c r="L31" i="11"/>
  <c r="L154" i="11"/>
  <c r="L579" i="11"/>
  <c r="L742" i="11"/>
  <c r="L428" i="11"/>
  <c r="L748" i="11"/>
  <c r="L89" i="11"/>
  <c r="L485" i="11"/>
  <c r="L749" i="11"/>
  <c r="L414" i="11"/>
  <c r="L74" i="11"/>
  <c r="L610" i="11"/>
  <c r="L39" i="11"/>
  <c r="L304" i="11"/>
  <c r="L624" i="11"/>
  <c r="L567" i="11"/>
  <c r="L265" i="11"/>
  <c r="L617" i="11"/>
  <c r="L395" i="11"/>
  <c r="L522" i="11"/>
  <c r="L627" i="11"/>
  <c r="L71" i="11"/>
  <c r="L276" i="11"/>
  <c r="L628" i="11"/>
  <c r="L86" i="11"/>
  <c r="L461" i="11"/>
  <c r="L298" i="11"/>
  <c r="L157" i="11"/>
  <c r="L573" i="11"/>
  <c r="L603" i="11"/>
  <c r="L462" i="11"/>
  <c r="L403" i="11"/>
  <c r="L385" i="11"/>
  <c r="L570" i="11"/>
  <c r="L454" i="11"/>
  <c r="L332" i="11"/>
  <c r="L421" i="11"/>
  <c r="L297" i="11"/>
  <c r="L278" i="11"/>
  <c r="L468" i="11"/>
  <c r="L440" i="11"/>
  <c r="L330" i="11"/>
  <c r="L249" i="11"/>
  <c r="L192" i="11"/>
  <c r="L493" i="11"/>
  <c r="L695" i="11"/>
  <c r="L430" i="11"/>
  <c r="L382" i="11"/>
  <c r="L137" i="11"/>
  <c r="L667" i="11"/>
  <c r="L560" i="11"/>
  <c r="L270" i="11"/>
  <c r="L266" i="11"/>
  <c r="L196" i="11"/>
  <c r="L516" i="11"/>
  <c r="L55" i="11"/>
  <c r="L318" i="11"/>
  <c r="L238" i="11"/>
  <c r="L406" i="11"/>
  <c r="L413" i="11"/>
  <c r="L709" i="11"/>
  <c r="L78" i="11"/>
  <c r="L290" i="11"/>
  <c r="L447" i="11"/>
  <c r="L36" i="11"/>
  <c r="L220" i="11"/>
  <c r="L703" i="11"/>
  <c r="L652" i="11"/>
  <c r="L94" i="11"/>
  <c r="L72" i="11"/>
  <c r="L199" i="11"/>
  <c r="L312" i="11"/>
  <c r="L728" i="11"/>
  <c r="L8" i="11"/>
  <c r="L310" i="11"/>
  <c r="L301" i="11"/>
  <c r="L621" i="11"/>
  <c r="L110" i="11"/>
  <c r="L211" i="11"/>
  <c r="L389" i="11"/>
  <c r="L342" i="11"/>
  <c r="L424" i="11"/>
  <c r="L285" i="11"/>
  <c r="L34" i="11"/>
  <c r="L686" i="11"/>
  <c r="L248" i="11"/>
  <c r="L760" i="11"/>
  <c r="L177" i="11"/>
  <c r="L529" i="11"/>
  <c r="L159" i="11"/>
  <c r="L258" i="11"/>
  <c r="L483" i="11"/>
  <c r="L558" i="11"/>
  <c r="L559" i="11"/>
  <c r="L476" i="11"/>
  <c r="L251" i="11"/>
  <c r="L149" i="11"/>
  <c r="L437" i="11"/>
  <c r="L733" i="11"/>
  <c r="L582" i="11"/>
  <c r="L458" i="11"/>
  <c r="L571" i="11"/>
  <c r="L384" i="11"/>
  <c r="L640" i="11"/>
  <c r="L140" i="11"/>
  <c r="L441" i="11"/>
  <c r="L187" i="11"/>
  <c r="L130" i="11"/>
  <c r="L661" i="11"/>
  <c r="L438" i="11"/>
  <c r="L391" i="11"/>
  <c r="L324" i="11"/>
  <c r="L580" i="11"/>
  <c r="L623" i="11"/>
  <c r="L124" i="11"/>
  <c r="L451" i="11"/>
  <c r="L51" i="11"/>
  <c r="L699" i="11"/>
  <c r="L446" i="11"/>
  <c r="L231" i="11"/>
  <c r="L185" i="11"/>
  <c r="L152" i="11"/>
  <c r="L228" i="11"/>
  <c r="L397" i="11"/>
  <c r="L56" i="11"/>
  <c r="L530" i="11"/>
  <c r="L215" i="11"/>
  <c r="L328" i="11"/>
  <c r="L635" i="11"/>
  <c r="L193" i="11"/>
  <c r="L673" i="11"/>
  <c r="L591" i="11"/>
  <c r="L223" i="11"/>
  <c r="L87" i="11"/>
  <c r="L460" i="11"/>
  <c r="L139" i="11"/>
  <c r="L133" i="11"/>
  <c r="L453" i="11"/>
  <c r="L717" i="11"/>
  <c r="L478" i="11"/>
  <c r="L138" i="11"/>
  <c r="L666" i="11"/>
  <c r="L275" i="11"/>
  <c r="L272" i="11"/>
  <c r="L592" i="11"/>
  <c r="L655" i="11"/>
  <c r="L233" i="11"/>
  <c r="L585" i="11"/>
  <c r="L319" i="11"/>
  <c r="L586" i="11"/>
  <c r="L100" i="11"/>
  <c r="L311" i="11"/>
  <c r="L308" i="11"/>
  <c r="L692" i="11"/>
  <c r="L9" i="11"/>
  <c r="L381" i="11"/>
  <c r="L677" i="11"/>
  <c r="L109" i="11"/>
  <c r="L726" i="11"/>
  <c r="L731" i="11"/>
  <c r="L289" i="11"/>
  <c r="L362" i="11"/>
  <c r="L262" i="11"/>
  <c r="L300" i="11"/>
  <c r="L325" i="11"/>
  <c r="L147" i="11"/>
  <c r="L436" i="11"/>
  <c r="L116" i="11"/>
  <c r="L486" i="11"/>
  <c r="L562" i="11"/>
  <c r="L647" i="11"/>
  <c r="L632" i="11"/>
  <c r="L679" i="11"/>
  <c r="L337" i="11"/>
  <c r="L657" i="11"/>
  <c r="L53" i="11"/>
  <c r="L674" i="11"/>
  <c r="L294" i="11"/>
  <c r="L303" i="11"/>
  <c r="L252" i="11"/>
  <c r="L668" i="11"/>
  <c r="L132" i="11"/>
  <c r="L277" i="11"/>
  <c r="L597" i="11"/>
  <c r="L160" i="11"/>
  <c r="L69" i="11"/>
  <c r="L574" i="11"/>
  <c r="L216" i="11"/>
  <c r="L512" i="11"/>
  <c r="L427" i="11"/>
  <c r="L217" i="11"/>
  <c r="L633" i="11"/>
  <c r="L563" i="11"/>
  <c r="L626" i="11"/>
  <c r="L93" i="11"/>
  <c r="L63" i="11"/>
  <c r="L727" i="11"/>
  <c r="L452" i="11"/>
  <c r="L75" i="11"/>
  <c r="L351" i="11"/>
  <c r="L369" i="11"/>
  <c r="L738" i="11"/>
  <c r="L380" i="11"/>
  <c r="L551" i="11"/>
  <c r="L394" i="11"/>
  <c r="L43" i="11"/>
  <c r="L505" i="11"/>
  <c r="L118" i="11"/>
  <c r="L205" i="11"/>
  <c r="L507" i="11"/>
  <c r="L170" i="11"/>
  <c r="L750" i="11"/>
  <c r="L80" i="11"/>
  <c r="L648" i="11"/>
  <c r="L17" i="11"/>
  <c r="L545" i="11"/>
  <c r="L207" i="11"/>
  <c r="L506" i="11"/>
  <c r="L198" i="11"/>
  <c r="L607" i="11"/>
  <c r="L588" i="11"/>
  <c r="L96" i="11"/>
  <c r="L261" i="11"/>
  <c r="L581" i="11"/>
  <c r="L651" i="11"/>
  <c r="L92" i="11"/>
  <c r="L426" i="11"/>
  <c r="L99" i="11"/>
  <c r="L707" i="11"/>
  <c r="L589" i="11"/>
  <c r="L350" i="11"/>
  <c r="I818" i="11"/>
  <c r="L818" i="11" s="1"/>
  <c r="BU825" i="16"/>
  <c r="CQ819" i="16"/>
  <c r="I822" i="11"/>
  <c r="BG830" i="16"/>
  <c r="BG827" i="16"/>
  <c r="F20" i="17"/>
  <c r="K10" i="17"/>
  <c r="J13" i="17"/>
  <c r="M14" i="17"/>
  <c r="L16" i="17"/>
  <c r="L17" i="17"/>
  <c r="BQ825" i="16"/>
  <c r="BV825" i="16"/>
  <c r="BS824" i="16"/>
  <c r="BF828" i="16"/>
  <c r="CP824" i="16"/>
  <c r="CP825" i="16" s="1"/>
  <c r="BF825" i="16"/>
  <c r="BG819" i="16"/>
  <c r="B31" i="11"/>
  <c r="B31" i="16"/>
  <c r="BW6" i="16"/>
  <c r="G11" i="17"/>
  <c r="H16" i="17"/>
  <c r="H19" i="17"/>
  <c r="I823" i="11" l="1"/>
  <c r="G13" i="17"/>
  <c r="K13" i="17" s="1"/>
  <c r="E11" i="17"/>
  <c r="E13" i="17" s="1"/>
  <c r="K11" i="17"/>
  <c r="L19" i="17"/>
  <c r="M19" i="17" s="1"/>
  <c r="M17" i="17"/>
  <c r="M16" i="17"/>
  <c r="BG831" i="16"/>
  <c r="CQ824" i="16"/>
  <c r="CQ825" i="16" s="1"/>
  <c r="BG825" i="16"/>
  <c r="BW819" i="16"/>
  <c r="BW824" i="16"/>
  <c r="DC824" i="16"/>
  <c r="DC825" i="16" s="1"/>
  <c r="BS825" i="16"/>
  <c r="BG828" i="16"/>
  <c r="B32" i="11"/>
  <c r="B32" i="16"/>
  <c r="BY6" i="16"/>
  <c r="H20" i="17"/>
  <c r="L20" i="17" l="1"/>
  <c r="M20" i="17" s="1"/>
  <c r="DG824" i="16"/>
  <c r="DG825" i="16" s="1"/>
  <c r="BW825" i="16"/>
  <c r="BY819" i="16"/>
  <c r="DI824" i="16" s="1"/>
  <c r="DI825" i="16" s="1"/>
  <c r="BY824" i="16"/>
  <c r="DJ6" i="16"/>
  <c r="DJ819" i="16" s="1"/>
  <c r="E25" i="17"/>
  <c r="B33" i="11"/>
  <c r="B33" i="16"/>
  <c r="E21" i="17"/>
  <c r="G21" i="17"/>
  <c r="K21" i="17" l="1"/>
  <c r="K25" i="17" s="1"/>
  <c r="BY825" i="16"/>
  <c r="B34" i="11"/>
  <c r="B34" i="16"/>
  <c r="G25" i="17"/>
  <c r="J21" i="17" l="1"/>
  <c r="B35" i="11"/>
  <c r="B35" i="16"/>
  <c r="B36" i="11" l="1"/>
  <c r="B36" i="16"/>
  <c r="B37" i="11" l="1"/>
  <c r="B37" i="16"/>
  <c r="B38" i="11" l="1"/>
  <c r="B38" i="16"/>
  <c r="B39" i="11" l="1"/>
  <c r="B39" i="16"/>
  <c r="B40" i="11" l="1"/>
  <c r="B40" i="16"/>
  <c r="B41" i="11" l="1"/>
  <c r="B41" i="16"/>
  <c r="B42" i="11" l="1"/>
  <c r="B42" i="16"/>
  <c r="B43" i="11" l="1"/>
  <c r="B43" i="16"/>
  <c r="B44" i="11" l="1"/>
  <c r="B44" i="16"/>
  <c r="B45" i="11" l="1"/>
  <c r="B45" i="16"/>
  <c r="B46" i="11" l="1"/>
  <c r="B46" i="16"/>
  <c r="B47" i="11" l="1"/>
  <c r="B47" i="16"/>
  <c r="B48" i="11" l="1"/>
  <c r="B48" i="16"/>
  <c r="B49" i="11" l="1"/>
  <c r="B49" i="16"/>
  <c r="B50" i="11" l="1"/>
  <c r="B50" i="16"/>
  <c r="B51" i="11" l="1"/>
  <c r="B51" i="16"/>
  <c r="B52" i="11" l="1"/>
  <c r="B52" i="16"/>
  <c r="B53" i="11" l="1"/>
  <c r="B53" i="16"/>
  <c r="B54" i="11" l="1"/>
  <c r="B54" i="16"/>
  <c r="B55" i="11" l="1"/>
  <c r="B55" i="16"/>
  <c r="B56" i="11" l="1"/>
  <c r="B56" i="16"/>
  <c r="B57" i="11" l="1"/>
  <c r="B57" i="16"/>
  <c r="B58" i="11" l="1"/>
  <c r="B58" i="16"/>
  <c r="B59" i="11" l="1"/>
  <c r="B59" i="16"/>
  <c r="B60" i="11" l="1"/>
  <c r="B60" i="16"/>
  <c r="B61" i="11" l="1"/>
  <c r="B61" i="16"/>
  <c r="B62" i="11" l="1"/>
  <c r="B62" i="16"/>
  <c r="B63" i="11" l="1"/>
  <c r="B63" i="16"/>
  <c r="B64" i="11" l="1"/>
  <c r="B64" i="16"/>
  <c r="B65" i="11" l="1"/>
  <c r="B65" i="16"/>
  <c r="B66" i="11" l="1"/>
  <c r="B66" i="16"/>
  <c r="B67" i="11" l="1"/>
  <c r="B67" i="16"/>
  <c r="B68" i="11" l="1"/>
  <c r="B68" i="16"/>
  <c r="B69" i="11" l="1"/>
  <c r="B69" i="16"/>
  <c r="B70" i="11" l="1"/>
  <c r="B70" i="16"/>
  <c r="B71" i="11" l="1"/>
  <c r="B71" i="16"/>
  <c r="B72" i="11" l="1"/>
  <c r="B72" i="16"/>
  <c r="B73" i="11" l="1"/>
  <c r="B73" i="16"/>
  <c r="I15" i="14"/>
  <c r="H11" i="14"/>
  <c r="C9" i="14"/>
  <c r="C16" i="14"/>
  <c r="C17" i="14"/>
  <c r="E15" i="14"/>
  <c r="H8" i="14"/>
  <c r="H7" i="14"/>
  <c r="H3" i="14"/>
  <c r="H21" i="14"/>
  <c r="H12" i="14"/>
  <c r="C14" i="14"/>
  <c r="C10" i="14"/>
  <c r="E14" i="14"/>
  <c r="I17" i="14"/>
  <c r="C12" i="14"/>
  <c r="I16" i="14"/>
  <c r="H6" i="14"/>
  <c r="C18" i="14"/>
  <c r="D20" i="14"/>
  <c r="E16" i="14"/>
  <c r="I14" i="14"/>
  <c r="C15" i="14"/>
  <c r="C11" i="14"/>
  <c r="H20" i="14"/>
  <c r="I18" i="14"/>
  <c r="I19" i="14"/>
  <c r="C8" i="14"/>
  <c r="H9" i="14"/>
  <c r="H10" i="14"/>
  <c r="B74" i="11" l="1"/>
  <c r="B74" i="16"/>
  <c r="B75" i="11" l="1"/>
  <c r="B75" i="16"/>
  <c r="B76" i="11" l="1"/>
  <c r="B76" i="16"/>
  <c r="B77" i="11" l="1"/>
  <c r="B77" i="16"/>
  <c r="B78" i="11" l="1"/>
  <c r="B78" i="16"/>
  <c r="B79" i="11" l="1"/>
  <c r="B79" i="16"/>
  <c r="B80" i="11" l="1"/>
  <c r="B80" i="16"/>
  <c r="B81" i="11" l="1"/>
  <c r="B81" i="16"/>
  <c r="B82" i="11" l="1"/>
  <c r="B82" i="16"/>
  <c r="B83" i="11" l="1"/>
  <c r="B83" i="16"/>
  <c r="B84" i="11" l="1"/>
  <c r="B84" i="16"/>
  <c r="B85" i="11" l="1"/>
  <c r="B85" i="16"/>
  <c r="B86" i="11" l="1"/>
  <c r="B86" i="16"/>
  <c r="B87" i="11" l="1"/>
  <c r="B87" i="16"/>
  <c r="B88" i="11" l="1"/>
  <c r="B88" i="16"/>
  <c r="B89" i="11" l="1"/>
  <c r="B89" i="16"/>
  <c r="B90" i="11" l="1"/>
  <c r="B90" i="16"/>
  <c r="B91" i="11" l="1"/>
  <c r="B91" i="16"/>
  <c r="B92" i="11" l="1"/>
  <c r="B92" i="16"/>
  <c r="B93" i="11" l="1"/>
  <c r="B93" i="16"/>
  <c r="B94" i="11" l="1"/>
  <c r="B94" i="16"/>
  <c r="B95" i="11" l="1"/>
  <c r="B95" i="16"/>
  <c r="B96" i="11" l="1"/>
  <c r="B96" i="16"/>
  <c r="B97" i="11" l="1"/>
  <c r="B97" i="16"/>
  <c r="B98" i="11" l="1"/>
  <c r="B98" i="16"/>
  <c r="B99" i="11" l="1"/>
  <c r="B99" i="16"/>
  <c r="B100" i="11" l="1"/>
  <c r="B100" i="16"/>
  <c r="B101" i="11" l="1"/>
  <c r="B101" i="16"/>
  <c r="B102" i="11" l="1"/>
  <c r="B102" i="16"/>
  <c r="B103" i="11" l="1"/>
  <c r="B103" i="16"/>
  <c r="B104" i="11" l="1"/>
  <c r="B104" i="16"/>
  <c r="B105" i="11" l="1"/>
  <c r="B105" i="16"/>
  <c r="B106" i="11" l="1"/>
  <c r="B106" i="16"/>
  <c r="B107" i="11" l="1"/>
  <c r="B107" i="16"/>
  <c r="B108" i="11" l="1"/>
  <c r="B108" i="16"/>
  <c r="B109" i="11" l="1"/>
  <c r="B109" i="16"/>
  <c r="B110" i="11" l="1"/>
  <c r="B110" i="16"/>
  <c r="B111" i="11" l="1"/>
  <c r="B111" i="16"/>
  <c r="B112" i="11" l="1"/>
  <c r="B112" i="16"/>
  <c r="B113" i="11" l="1"/>
  <c r="B113" i="16"/>
  <c r="B114" i="11" l="1"/>
  <c r="B114" i="16"/>
  <c r="B115" i="11" l="1"/>
  <c r="B115" i="16"/>
  <c r="B116" i="11" l="1"/>
  <c r="B116" i="16"/>
  <c r="B117" i="11" l="1"/>
  <c r="B117" i="16"/>
  <c r="B118" i="11" l="1"/>
  <c r="B118" i="16"/>
  <c r="B119" i="11" l="1"/>
  <c r="B119" i="16"/>
  <c r="B120" i="11" l="1"/>
  <c r="B120" i="16"/>
  <c r="B121" i="11" l="1"/>
  <c r="B121" i="16"/>
  <c r="B122" i="11" l="1"/>
  <c r="B122" i="16"/>
  <c r="B123" i="11" l="1"/>
  <c r="B123" i="16"/>
  <c r="B124" i="11" l="1"/>
  <c r="B124" i="16"/>
  <c r="B125" i="11" l="1"/>
  <c r="B125" i="16"/>
  <c r="B126" i="11" l="1"/>
  <c r="B126" i="16"/>
  <c r="B127" i="11" l="1"/>
  <c r="B127" i="16"/>
  <c r="B128" i="11" l="1"/>
  <c r="B128" i="16"/>
  <c r="B129" i="11" l="1"/>
  <c r="B129" i="16"/>
  <c r="B130" i="11" l="1"/>
  <c r="B130" i="16"/>
  <c r="B131" i="11" l="1"/>
  <c r="B131" i="16"/>
  <c r="B132" i="11" l="1"/>
  <c r="B132" i="16"/>
  <c r="B133" i="11" l="1"/>
  <c r="B133" i="16"/>
  <c r="B134" i="11" l="1"/>
  <c r="B134" i="16"/>
  <c r="B135" i="11" l="1"/>
  <c r="B135" i="16"/>
  <c r="B136" i="11" l="1"/>
  <c r="B136" i="16"/>
  <c r="B137" i="11" l="1"/>
  <c r="B137" i="16"/>
  <c r="B138" i="11" l="1"/>
  <c r="B138" i="16"/>
  <c r="B139" i="11" l="1"/>
  <c r="B139" i="16"/>
  <c r="B140" i="11" l="1"/>
  <c r="B140" i="16"/>
  <c r="B141" i="11" l="1"/>
  <c r="B141" i="16"/>
  <c r="B142" i="11" l="1"/>
  <c r="B142" i="16"/>
  <c r="B143" i="11" l="1"/>
  <c r="B143" i="16"/>
  <c r="B144" i="11" l="1"/>
  <c r="B144" i="16"/>
  <c r="B145" i="11" l="1"/>
  <c r="B145" i="16"/>
  <c r="B146" i="11" l="1"/>
  <c r="B146" i="16"/>
  <c r="B147" i="11" l="1"/>
  <c r="B147" i="16"/>
  <c r="B148" i="11" l="1"/>
  <c r="B148" i="16"/>
  <c r="B149" i="11" l="1"/>
  <c r="B149" i="16"/>
  <c r="B150" i="11" l="1"/>
  <c r="B150" i="16"/>
  <c r="B151" i="11" l="1"/>
  <c r="B151" i="16"/>
  <c r="B152" i="11" l="1"/>
  <c r="B152" i="16"/>
  <c r="B153" i="11" l="1"/>
  <c r="B153" i="16"/>
  <c r="B154" i="11" l="1"/>
  <c r="B154" i="16"/>
  <c r="B155" i="11" l="1"/>
  <c r="B155" i="16"/>
  <c r="B156" i="11" l="1"/>
  <c r="B156" i="16"/>
  <c r="B157" i="11" l="1"/>
  <c r="B157" i="16"/>
  <c r="B158" i="11" l="1"/>
  <c r="B158" i="16"/>
  <c r="B159" i="11" l="1"/>
  <c r="B159" i="16"/>
  <c r="B160" i="11" l="1"/>
  <c r="B160" i="16"/>
  <c r="B161" i="11" l="1"/>
  <c r="B161" i="16"/>
  <c r="B162" i="11" l="1"/>
  <c r="B162" i="16"/>
  <c r="B163" i="11" l="1"/>
  <c r="B163" i="16"/>
  <c r="B164" i="11" l="1"/>
  <c r="B164" i="16"/>
  <c r="B165" i="11" l="1"/>
  <c r="B165" i="16"/>
  <c r="B166" i="11" l="1"/>
  <c r="B166" i="16"/>
  <c r="B167" i="11" l="1"/>
  <c r="B167" i="16"/>
  <c r="B168" i="11" l="1"/>
  <c r="B168" i="16"/>
  <c r="B169" i="11" l="1"/>
  <c r="B169" i="16"/>
  <c r="B170" i="11" l="1"/>
  <c r="B170" i="16"/>
  <c r="B171" i="11" l="1"/>
  <c r="B171" i="16"/>
  <c r="B172" i="11" l="1"/>
  <c r="B172" i="16"/>
  <c r="B173" i="11" l="1"/>
  <c r="B173" i="16"/>
  <c r="B174" i="11" l="1"/>
  <c r="B174" i="16"/>
  <c r="B175" i="11" l="1"/>
  <c r="B175" i="16"/>
  <c r="B176" i="11" l="1"/>
  <c r="B176" i="16"/>
  <c r="B177" i="11" l="1"/>
  <c r="B177" i="16"/>
  <c r="B178" i="11" l="1"/>
  <c r="B178" i="16"/>
  <c r="B179" i="11" l="1"/>
  <c r="B179" i="16"/>
  <c r="B180" i="11" l="1"/>
  <c r="B180" i="16"/>
  <c r="B181" i="11" l="1"/>
  <c r="B181" i="16"/>
  <c r="B182" i="11" l="1"/>
  <c r="B182" i="16"/>
  <c r="B183" i="11" l="1"/>
  <c r="B183" i="16"/>
  <c r="B184" i="11" l="1"/>
  <c r="B184" i="16"/>
  <c r="B185" i="11" l="1"/>
  <c r="B185" i="16"/>
  <c r="B186" i="11" l="1"/>
  <c r="B186" i="16"/>
  <c r="B187" i="11" l="1"/>
  <c r="B187" i="16"/>
  <c r="B188" i="11" l="1"/>
  <c r="B188" i="16"/>
  <c r="B189" i="11" l="1"/>
  <c r="B189" i="16"/>
  <c r="B190" i="11" l="1"/>
  <c r="B190" i="16"/>
  <c r="B191" i="11" l="1"/>
  <c r="B191" i="16"/>
  <c r="B192" i="11" l="1"/>
  <c r="B192" i="16"/>
  <c r="B193" i="11" l="1"/>
  <c r="B193" i="16"/>
  <c r="B194" i="11" l="1"/>
  <c r="B194" i="16"/>
  <c r="B195" i="11" l="1"/>
  <c r="B195" i="16"/>
  <c r="B196" i="11" l="1"/>
  <c r="B196" i="16"/>
  <c r="B197" i="11" l="1"/>
  <c r="B197" i="16"/>
  <c r="B198" i="11" l="1"/>
  <c r="B198" i="16"/>
  <c r="B199" i="11" l="1"/>
  <c r="B199" i="16"/>
  <c r="B200" i="11" l="1"/>
  <c r="B200" i="16"/>
  <c r="B201" i="11" l="1"/>
  <c r="B201" i="16"/>
  <c r="B202" i="11" l="1"/>
  <c r="B202" i="16"/>
  <c r="B203" i="11" l="1"/>
  <c r="B203" i="16"/>
  <c r="B204" i="11" l="1"/>
  <c r="B204" i="16"/>
  <c r="B205" i="11" l="1"/>
  <c r="B205" i="16"/>
  <c r="B206" i="11" l="1"/>
  <c r="B206" i="16"/>
  <c r="B207" i="11" l="1"/>
  <c r="B207" i="16"/>
  <c r="B208" i="11" l="1"/>
  <c r="B208" i="16"/>
  <c r="B209" i="11" l="1"/>
  <c r="B209" i="16"/>
  <c r="B210" i="11" l="1"/>
  <c r="B210" i="16"/>
  <c r="B211" i="11" l="1"/>
  <c r="B211" i="16"/>
  <c r="B212" i="11" l="1"/>
  <c r="B212" i="16"/>
  <c r="B213" i="11" l="1"/>
  <c r="B213" i="16"/>
  <c r="B214" i="11" l="1"/>
  <c r="B214" i="16"/>
  <c r="B215" i="11" l="1"/>
  <c r="B215" i="16"/>
  <c r="B216" i="11" l="1"/>
  <c r="B216" i="16"/>
  <c r="B217" i="11" l="1"/>
  <c r="B217" i="16"/>
  <c r="B218" i="11" l="1"/>
  <c r="B218" i="16"/>
  <c r="B219" i="11" l="1"/>
  <c r="B219" i="16"/>
  <c r="B220" i="11" l="1"/>
  <c r="B220" i="16"/>
  <c r="B221" i="11" l="1"/>
  <c r="B221" i="16"/>
  <c r="B222" i="11" l="1"/>
  <c r="B222" i="16"/>
  <c r="B223" i="11" l="1"/>
  <c r="B223" i="16"/>
  <c r="B224" i="11" l="1"/>
  <c r="B224" i="16"/>
  <c r="B225" i="11" l="1"/>
  <c r="B225" i="16"/>
  <c r="B226" i="11" l="1"/>
  <c r="B226" i="16"/>
  <c r="B227" i="11" l="1"/>
  <c r="B227" i="16"/>
  <c r="B228" i="11" l="1"/>
  <c r="B228" i="16"/>
  <c r="B229" i="11" l="1"/>
  <c r="B229" i="16"/>
  <c r="B230" i="11" l="1"/>
  <c r="B230" i="16"/>
  <c r="B231" i="11" l="1"/>
  <c r="B231" i="16"/>
  <c r="B232" i="11" l="1"/>
  <c r="B232" i="16"/>
  <c r="B233" i="11" l="1"/>
  <c r="B233" i="16"/>
  <c r="B234" i="11" l="1"/>
  <c r="B234" i="16"/>
  <c r="B235" i="11" l="1"/>
  <c r="B235" i="16"/>
  <c r="B236" i="11" l="1"/>
  <c r="B236" i="16"/>
  <c r="B237" i="11" l="1"/>
  <c r="B237" i="16"/>
  <c r="B238" i="11" l="1"/>
  <c r="B238" i="16"/>
  <c r="B239" i="11" l="1"/>
  <c r="B239" i="16"/>
  <c r="B240" i="11" l="1"/>
  <c r="B240" i="16"/>
  <c r="B241" i="11" l="1"/>
  <c r="B241" i="16"/>
  <c r="B242" i="11" l="1"/>
  <c r="B242" i="16"/>
  <c r="B243" i="11" l="1"/>
  <c r="B243" i="16"/>
  <c r="B244" i="11" l="1"/>
  <c r="B244" i="16"/>
  <c r="B245" i="11" l="1"/>
  <c r="B245" i="16"/>
  <c r="B246" i="11" l="1"/>
  <c r="B246" i="16"/>
  <c r="B247" i="11" l="1"/>
  <c r="B247" i="16"/>
  <c r="B248" i="11" l="1"/>
  <c r="B248" i="16"/>
  <c r="B249" i="11" l="1"/>
  <c r="B249" i="16"/>
  <c r="B250" i="11" l="1"/>
  <c r="B250" i="16"/>
  <c r="B251" i="11" l="1"/>
  <c r="B251" i="16"/>
  <c r="B252" i="11" l="1"/>
  <c r="B252" i="16"/>
  <c r="B253" i="11" l="1"/>
  <c r="B253" i="16"/>
  <c r="B254" i="11" l="1"/>
  <c r="B254" i="16"/>
  <c r="B255" i="11" l="1"/>
  <c r="B255" i="16"/>
  <c r="B256" i="11" l="1"/>
  <c r="B256" i="16"/>
  <c r="B257" i="11" l="1"/>
  <c r="B257" i="16"/>
  <c r="B258" i="11" l="1"/>
  <c r="B258" i="16"/>
  <c r="B259" i="11" l="1"/>
  <c r="B259" i="16"/>
  <c r="B260" i="11" l="1"/>
  <c r="B260" i="16"/>
  <c r="B261" i="11" l="1"/>
  <c r="B261" i="16"/>
  <c r="B262" i="11" l="1"/>
  <c r="B262" i="16"/>
  <c r="B263" i="11" l="1"/>
  <c r="B263" i="16"/>
  <c r="B264" i="11" l="1"/>
  <c r="B264" i="16"/>
  <c r="B265" i="11" l="1"/>
  <c r="B265" i="16"/>
  <c r="B266" i="11" l="1"/>
  <c r="B266" i="16"/>
  <c r="B267" i="11" l="1"/>
  <c r="B267" i="16"/>
  <c r="B268" i="11" l="1"/>
  <c r="B268" i="16"/>
  <c r="B269" i="11" l="1"/>
  <c r="B269" i="16"/>
  <c r="B270" i="11" l="1"/>
  <c r="B270" i="16"/>
  <c r="B271" i="11" l="1"/>
  <c r="B271" i="16"/>
  <c r="B272" i="11" l="1"/>
  <c r="B272" i="16"/>
  <c r="B273" i="11" l="1"/>
  <c r="B273" i="16"/>
  <c r="B274" i="11" l="1"/>
  <c r="B274" i="16"/>
  <c r="B275" i="11" l="1"/>
  <c r="B275" i="16"/>
  <c r="B276" i="11" l="1"/>
  <c r="B276" i="16"/>
  <c r="B277" i="11" l="1"/>
  <c r="B277" i="16"/>
  <c r="B278" i="11" l="1"/>
  <c r="B278" i="16"/>
  <c r="B279" i="11" l="1"/>
  <c r="B279" i="16"/>
  <c r="B280" i="11" l="1"/>
  <c r="B280" i="16"/>
  <c r="B281" i="11" l="1"/>
  <c r="B281" i="16"/>
  <c r="B282" i="11" l="1"/>
  <c r="B282" i="16"/>
  <c r="B283" i="11" l="1"/>
  <c r="B283" i="16"/>
  <c r="B284" i="11" l="1"/>
  <c r="B284" i="16"/>
  <c r="B285" i="11" l="1"/>
  <c r="B285" i="16"/>
  <c r="B286" i="11" l="1"/>
  <c r="B286" i="16"/>
  <c r="B287" i="11" l="1"/>
  <c r="B287" i="16"/>
  <c r="B288" i="11" l="1"/>
  <c r="B288" i="16"/>
  <c r="B289" i="11" l="1"/>
  <c r="B289" i="16"/>
  <c r="B290" i="11" l="1"/>
  <c r="B290" i="16"/>
  <c r="B291" i="11" l="1"/>
  <c r="B291" i="16"/>
  <c r="B292" i="11" l="1"/>
  <c r="B292" i="16"/>
  <c r="B293" i="11" l="1"/>
  <c r="B293" i="16"/>
  <c r="B294" i="11" l="1"/>
  <c r="B294" i="16"/>
  <c r="B295" i="11" l="1"/>
  <c r="B295" i="16"/>
  <c r="B296" i="11" l="1"/>
  <c r="B296" i="16"/>
  <c r="B297" i="11" l="1"/>
  <c r="B297" i="16"/>
  <c r="B298" i="11" l="1"/>
  <c r="B298" i="16"/>
  <c r="B299" i="11" l="1"/>
  <c r="B299" i="16"/>
  <c r="B300" i="11" l="1"/>
  <c r="B300" i="16"/>
  <c r="B301" i="11" l="1"/>
  <c r="B301" i="16"/>
  <c r="B302" i="11" l="1"/>
  <c r="B302" i="16"/>
  <c r="B303" i="11" l="1"/>
  <c r="B303" i="16"/>
  <c r="B304" i="11" l="1"/>
  <c r="B304" i="16"/>
  <c r="B305" i="11" l="1"/>
  <c r="B305" i="16"/>
  <c r="B306" i="11" l="1"/>
  <c r="B306" i="16"/>
  <c r="B307" i="11" l="1"/>
  <c r="B307" i="16"/>
  <c r="B308" i="11" l="1"/>
  <c r="B308" i="16"/>
  <c r="B309" i="11" l="1"/>
  <c r="B309" i="16"/>
  <c r="B310" i="11" l="1"/>
  <c r="B310" i="16"/>
  <c r="B311" i="11" l="1"/>
  <c r="B311" i="16"/>
  <c r="B312" i="11" l="1"/>
  <c r="B312" i="16"/>
  <c r="B313" i="11" l="1"/>
  <c r="B313" i="16"/>
  <c r="B314" i="11" l="1"/>
  <c r="B314" i="16"/>
  <c r="B315" i="11" l="1"/>
  <c r="B315" i="16"/>
  <c r="B316" i="11" l="1"/>
  <c r="B316" i="16"/>
  <c r="B317" i="11" l="1"/>
  <c r="B317" i="16"/>
  <c r="B318" i="11" l="1"/>
  <c r="B318" i="16"/>
  <c r="B319" i="11" l="1"/>
  <c r="B319" i="16"/>
  <c r="B320" i="11" l="1"/>
  <c r="B320" i="16"/>
  <c r="B321" i="11" l="1"/>
  <c r="B321" i="16"/>
  <c r="B322" i="11" l="1"/>
  <c r="B322" i="16"/>
  <c r="B323" i="11" l="1"/>
  <c r="B323" i="16"/>
  <c r="B324" i="11" l="1"/>
  <c r="B324" i="16"/>
  <c r="B325" i="11" l="1"/>
  <c r="B325" i="16"/>
  <c r="B326" i="11" l="1"/>
  <c r="B326" i="16"/>
  <c r="B327" i="11" l="1"/>
  <c r="B327" i="16"/>
  <c r="B328" i="11" l="1"/>
  <c r="B328" i="16"/>
  <c r="B329" i="11" l="1"/>
  <c r="B329" i="16"/>
  <c r="B330" i="11" l="1"/>
  <c r="B330" i="16"/>
  <c r="B331" i="11" l="1"/>
  <c r="B331" i="16"/>
  <c r="B332" i="11" l="1"/>
  <c r="B332" i="16"/>
  <c r="B333" i="11" l="1"/>
  <c r="B333" i="16"/>
  <c r="B334" i="11" l="1"/>
  <c r="B334" i="16"/>
  <c r="B335" i="11" l="1"/>
  <c r="B335" i="16"/>
  <c r="B336" i="11" l="1"/>
  <c r="B336" i="16"/>
  <c r="B337" i="11" l="1"/>
  <c r="B337" i="16"/>
  <c r="B338" i="11" l="1"/>
  <c r="B338" i="16"/>
  <c r="B339" i="11" l="1"/>
  <c r="B339" i="16"/>
  <c r="B340" i="11" l="1"/>
  <c r="B340" i="16"/>
  <c r="B341" i="11" l="1"/>
  <c r="B341" i="16"/>
  <c r="B342" i="11" l="1"/>
  <c r="B342" i="16"/>
  <c r="B343" i="11" l="1"/>
  <c r="B343" i="16"/>
  <c r="B344" i="11" l="1"/>
  <c r="B344" i="16"/>
  <c r="B345" i="11" l="1"/>
  <c r="B345" i="16"/>
  <c r="B346" i="11" l="1"/>
  <c r="B346" i="16"/>
  <c r="B347" i="11" l="1"/>
  <c r="B347" i="16"/>
  <c r="B348" i="11" l="1"/>
  <c r="B348" i="16"/>
  <c r="B349" i="11" l="1"/>
  <c r="B349" i="16"/>
  <c r="B350" i="11" l="1"/>
  <c r="B350" i="16"/>
  <c r="B351" i="11" l="1"/>
  <c r="B351" i="16"/>
  <c r="B352" i="11" l="1"/>
  <c r="B352" i="16"/>
  <c r="B353" i="11" l="1"/>
  <c r="B353" i="16"/>
  <c r="B354" i="11" l="1"/>
  <c r="B354" i="16"/>
  <c r="B355" i="11" l="1"/>
  <c r="B355" i="16"/>
  <c r="B356" i="11" l="1"/>
  <c r="B356" i="16"/>
  <c r="B357" i="11" l="1"/>
  <c r="B357" i="16"/>
  <c r="B358" i="11" l="1"/>
  <c r="B358" i="16"/>
  <c r="B359" i="11" l="1"/>
  <c r="B359" i="16"/>
  <c r="B360" i="11" l="1"/>
  <c r="B360" i="16"/>
  <c r="B361" i="11" l="1"/>
  <c r="B361" i="16"/>
  <c r="B362" i="11" l="1"/>
  <c r="B362" i="16"/>
  <c r="B363" i="11" l="1"/>
  <c r="B363" i="16"/>
  <c r="B364" i="11" l="1"/>
  <c r="B364" i="16"/>
  <c r="B365" i="11" l="1"/>
  <c r="B365" i="16"/>
  <c r="B366" i="11" l="1"/>
  <c r="B366" i="16"/>
  <c r="B367" i="11" l="1"/>
  <c r="B367" i="16"/>
  <c r="B368" i="11" l="1"/>
  <c r="B368" i="16"/>
  <c r="B369" i="11" l="1"/>
  <c r="B369" i="16"/>
  <c r="B370" i="11" l="1"/>
  <c r="B370" i="16"/>
  <c r="B371" i="11" l="1"/>
  <c r="B371" i="16"/>
  <c r="B372" i="11" l="1"/>
  <c r="B372" i="16"/>
  <c r="B373" i="11" l="1"/>
  <c r="B373" i="16"/>
  <c r="B374" i="11" l="1"/>
  <c r="B374" i="16"/>
  <c r="B375" i="11" l="1"/>
  <c r="B375" i="16"/>
  <c r="B376" i="11" l="1"/>
  <c r="B376" i="16"/>
  <c r="B377" i="11" l="1"/>
  <c r="B377" i="16"/>
  <c r="B378" i="11" l="1"/>
  <c r="B378" i="16"/>
  <c r="B379" i="11" l="1"/>
  <c r="B379" i="16"/>
  <c r="B380" i="11" l="1"/>
  <c r="B380" i="16"/>
  <c r="B381" i="11" l="1"/>
  <c r="B381" i="16"/>
  <c r="B382" i="11" l="1"/>
  <c r="B382" i="16"/>
  <c r="B383" i="11" l="1"/>
  <c r="B383" i="16"/>
  <c r="B384" i="11" l="1"/>
  <c r="B384" i="16"/>
  <c r="B385" i="11" l="1"/>
  <c r="B385" i="16"/>
  <c r="B386" i="11" l="1"/>
  <c r="B386" i="16"/>
  <c r="B387" i="11" l="1"/>
  <c r="B387" i="16"/>
  <c r="B388" i="11" l="1"/>
  <c r="B388" i="16"/>
  <c r="B389" i="11" l="1"/>
  <c r="B389" i="16"/>
  <c r="B390" i="11" l="1"/>
  <c r="B390" i="16"/>
  <c r="B391" i="11" l="1"/>
  <c r="B391" i="16"/>
  <c r="B392" i="11" l="1"/>
  <c r="B392" i="16"/>
  <c r="B393" i="11" l="1"/>
  <c r="B393" i="16"/>
  <c r="B394" i="11" l="1"/>
  <c r="B394" i="16"/>
  <c r="B395" i="11" l="1"/>
  <c r="B395" i="16"/>
  <c r="B396" i="11" l="1"/>
  <c r="B396" i="16"/>
  <c r="B397" i="11" l="1"/>
  <c r="B397" i="16"/>
  <c r="B398" i="11" l="1"/>
  <c r="B398" i="16"/>
  <c r="B399" i="11" l="1"/>
  <c r="B399" i="16"/>
  <c r="B400" i="11" l="1"/>
  <c r="B400" i="16"/>
  <c r="B401" i="11" l="1"/>
  <c r="B401" i="16"/>
  <c r="B402" i="11" l="1"/>
  <c r="B402" i="16"/>
  <c r="B403" i="11" l="1"/>
  <c r="B403" i="16"/>
  <c r="B404" i="11" l="1"/>
  <c r="B404" i="16"/>
  <c r="B405" i="11" l="1"/>
  <c r="B405" i="16"/>
  <c r="B406" i="11" l="1"/>
  <c r="B406" i="16"/>
  <c r="B407" i="11" l="1"/>
  <c r="B407" i="16"/>
  <c r="B408" i="11" l="1"/>
  <c r="B408" i="16"/>
  <c r="B409" i="11" l="1"/>
  <c r="B409" i="16"/>
  <c r="B410" i="11" l="1"/>
  <c r="B410" i="16"/>
  <c r="B411" i="11" l="1"/>
  <c r="B411" i="16"/>
  <c r="B412" i="11" l="1"/>
  <c r="B412" i="16"/>
  <c r="B413" i="11" l="1"/>
  <c r="B413" i="16"/>
  <c r="B414" i="11" l="1"/>
  <c r="B414" i="16"/>
  <c r="B415" i="11" l="1"/>
  <c r="B415" i="16"/>
  <c r="B416" i="11" l="1"/>
  <c r="B416" i="16"/>
  <c r="B417" i="11" l="1"/>
  <c r="B417" i="16"/>
  <c r="B418" i="11" l="1"/>
  <c r="B418" i="16"/>
  <c r="B419" i="11" l="1"/>
  <c r="B419" i="16"/>
  <c r="B420" i="11" l="1"/>
  <c r="B420" i="16"/>
  <c r="B421" i="11" l="1"/>
  <c r="B421" i="16"/>
  <c r="B422" i="11" l="1"/>
  <c r="B422" i="16"/>
  <c r="B423" i="11" l="1"/>
  <c r="B423" i="16"/>
  <c r="B424" i="11" l="1"/>
  <c r="B424" i="16"/>
  <c r="B425" i="11" l="1"/>
  <c r="B425" i="16"/>
  <c r="B426" i="11" l="1"/>
  <c r="B426" i="16"/>
  <c r="B427" i="11" l="1"/>
  <c r="B427" i="16"/>
  <c r="B428" i="11" l="1"/>
  <c r="B428" i="16"/>
  <c r="B429" i="11" l="1"/>
  <c r="B429" i="16"/>
  <c r="B430" i="11" l="1"/>
  <c r="B430" i="16"/>
  <c r="B431" i="11" l="1"/>
  <c r="B431" i="16"/>
  <c r="B432" i="11" l="1"/>
  <c r="B432" i="16"/>
  <c r="B433" i="11" l="1"/>
  <c r="B433" i="16"/>
  <c r="B434" i="11" l="1"/>
  <c r="B434" i="16"/>
  <c r="B435" i="11" l="1"/>
  <c r="B435" i="16"/>
  <c r="B436" i="11" l="1"/>
  <c r="B436" i="16"/>
  <c r="B437" i="11" l="1"/>
  <c r="B437" i="16"/>
  <c r="B438" i="11" l="1"/>
  <c r="B438" i="16"/>
  <c r="B439" i="11" l="1"/>
  <c r="B439" i="16"/>
  <c r="B440" i="11" l="1"/>
  <c r="B440" i="16"/>
  <c r="B441" i="11" l="1"/>
  <c r="B441" i="16"/>
  <c r="B442" i="11" l="1"/>
  <c r="B442" i="16"/>
  <c r="B443" i="11" l="1"/>
  <c r="B443" i="16"/>
  <c r="B444" i="11" l="1"/>
  <c r="B444" i="16"/>
  <c r="B445" i="11" l="1"/>
  <c r="B445" i="16"/>
  <c r="B446" i="11" l="1"/>
  <c r="B446" i="16"/>
  <c r="B447" i="11" l="1"/>
  <c r="B447" i="16"/>
  <c r="B448" i="11" l="1"/>
  <c r="B448" i="16"/>
  <c r="B449" i="11" l="1"/>
  <c r="B449" i="16"/>
  <c r="B450" i="11" l="1"/>
  <c r="B450" i="16"/>
  <c r="B451" i="11" l="1"/>
  <c r="B451" i="16"/>
  <c r="B452" i="11" l="1"/>
  <c r="B452" i="16"/>
  <c r="B453" i="11" l="1"/>
  <c r="B453" i="16"/>
  <c r="B454" i="11" l="1"/>
  <c r="B454" i="16"/>
  <c r="B455" i="11" l="1"/>
  <c r="B455" i="16"/>
  <c r="B456" i="11" l="1"/>
  <c r="B456" i="16"/>
  <c r="B457" i="11" l="1"/>
  <c r="B457" i="16"/>
  <c r="B458" i="11" l="1"/>
  <c r="B458" i="16"/>
  <c r="B459" i="11" l="1"/>
  <c r="B459" i="16"/>
  <c r="B460" i="11" l="1"/>
  <c r="B460" i="16"/>
  <c r="B461" i="11" l="1"/>
  <c r="B461" i="16"/>
  <c r="B462" i="11" l="1"/>
  <c r="B462" i="16"/>
  <c r="B463" i="11" l="1"/>
  <c r="B463" i="16"/>
  <c r="B464" i="11" l="1"/>
  <c r="B464" i="16"/>
  <c r="B465" i="11" l="1"/>
  <c r="B465" i="16"/>
  <c r="B466" i="11" l="1"/>
  <c r="B466" i="16"/>
  <c r="B467" i="11" l="1"/>
  <c r="B467" i="16"/>
  <c r="B468" i="11" l="1"/>
  <c r="B468" i="16"/>
  <c r="B469" i="11" l="1"/>
  <c r="B469" i="16"/>
  <c r="B470" i="11" l="1"/>
  <c r="B470" i="16"/>
  <c r="B471" i="11" l="1"/>
  <c r="B471" i="16"/>
  <c r="B472" i="11" l="1"/>
  <c r="B472" i="16"/>
  <c r="B473" i="11" l="1"/>
  <c r="B473" i="16"/>
  <c r="B474" i="11" l="1"/>
  <c r="B474" i="16"/>
  <c r="B475" i="11" l="1"/>
  <c r="B475" i="16"/>
  <c r="B476" i="11" l="1"/>
  <c r="B476" i="16"/>
  <c r="B477" i="11" l="1"/>
  <c r="B477" i="16"/>
  <c r="B478" i="11" l="1"/>
  <c r="B478" i="16"/>
  <c r="B479" i="11" l="1"/>
  <c r="B479" i="16"/>
  <c r="B480" i="11" l="1"/>
  <c r="B480" i="16"/>
  <c r="B481" i="11" l="1"/>
  <c r="B481" i="16"/>
  <c r="B482" i="11" l="1"/>
  <c r="B482" i="16"/>
  <c r="B483" i="11" l="1"/>
  <c r="B483" i="16"/>
  <c r="B484" i="11" l="1"/>
  <c r="B484" i="16"/>
  <c r="B485" i="11" l="1"/>
  <c r="B485" i="16"/>
  <c r="B486" i="11" l="1"/>
  <c r="B486" i="16"/>
  <c r="B487" i="11" l="1"/>
  <c r="B487" i="16"/>
  <c r="B488" i="11" l="1"/>
  <c r="B488" i="16"/>
  <c r="B489" i="11" l="1"/>
  <c r="B489" i="16"/>
  <c r="B490" i="11" l="1"/>
  <c r="B490" i="16"/>
  <c r="B491" i="11" l="1"/>
  <c r="B491" i="16"/>
  <c r="B492" i="11" l="1"/>
  <c r="B492" i="16"/>
  <c r="B493" i="11" l="1"/>
  <c r="B493" i="16"/>
  <c r="B494" i="11" l="1"/>
  <c r="B494" i="16"/>
  <c r="B495" i="11" l="1"/>
  <c r="B495" i="16"/>
  <c r="B496" i="11" l="1"/>
  <c r="B496" i="16"/>
  <c r="B497" i="11" l="1"/>
  <c r="B497" i="16"/>
  <c r="B498" i="11" l="1"/>
  <c r="B498" i="16"/>
  <c r="B499" i="11" l="1"/>
  <c r="B499" i="16"/>
  <c r="B500" i="11" l="1"/>
  <c r="B500" i="16"/>
  <c r="B501" i="11" l="1"/>
  <c r="B501" i="16"/>
  <c r="B502" i="11" l="1"/>
  <c r="B502" i="16"/>
  <c r="B503" i="11" l="1"/>
  <c r="B503" i="16"/>
  <c r="B504" i="11" l="1"/>
  <c r="B504" i="16"/>
  <c r="B505" i="11" l="1"/>
  <c r="B505" i="16"/>
  <c r="B506" i="11" l="1"/>
  <c r="B506" i="16"/>
  <c r="B507" i="11" l="1"/>
  <c r="B507" i="16"/>
  <c r="B508" i="11" l="1"/>
  <c r="B508" i="16"/>
  <c r="B509" i="11" l="1"/>
  <c r="B509" i="16"/>
  <c r="B510" i="11" l="1"/>
  <c r="B510" i="16"/>
  <c r="B511" i="11" l="1"/>
  <c r="B511" i="16"/>
  <c r="B512" i="11" l="1"/>
  <c r="B512" i="16"/>
  <c r="B513" i="11" l="1"/>
  <c r="B513" i="16"/>
  <c r="B514" i="11" l="1"/>
  <c r="B514" i="16"/>
  <c r="B515" i="11" l="1"/>
  <c r="B515" i="16"/>
  <c r="B516" i="11" l="1"/>
  <c r="B516" i="16"/>
  <c r="B517" i="11" l="1"/>
  <c r="B517" i="16"/>
  <c r="B518" i="11" l="1"/>
  <c r="B518" i="16"/>
  <c r="B519" i="11" l="1"/>
  <c r="B519" i="16"/>
  <c r="B520" i="11" l="1"/>
  <c r="B520" i="16"/>
  <c r="B521" i="11" l="1"/>
  <c r="B521" i="16"/>
  <c r="B522" i="11" l="1"/>
  <c r="B522" i="16"/>
  <c r="B523" i="11" l="1"/>
  <c r="B523" i="16"/>
  <c r="B524" i="11" l="1"/>
  <c r="B524" i="16"/>
  <c r="B525" i="11" l="1"/>
  <c r="B525" i="16"/>
  <c r="B526" i="11" l="1"/>
  <c r="B526" i="16"/>
  <c r="B527" i="11" l="1"/>
  <c r="B527" i="16"/>
  <c r="B528" i="11" l="1"/>
  <c r="B528" i="16"/>
  <c r="B529" i="11" l="1"/>
  <c r="B529" i="16"/>
  <c r="B530" i="11" l="1"/>
  <c r="B530" i="16"/>
  <c r="B531" i="11" l="1"/>
  <c r="B531" i="16"/>
  <c r="B532" i="11" l="1"/>
  <c r="B532" i="16"/>
  <c r="B533" i="11" l="1"/>
  <c r="B533" i="16"/>
  <c r="B534" i="11" l="1"/>
  <c r="B534" i="16"/>
  <c r="B535" i="11" l="1"/>
  <c r="B535" i="16"/>
  <c r="B536" i="11" l="1"/>
  <c r="B536" i="16"/>
  <c r="B537" i="11" l="1"/>
  <c r="B537" i="16"/>
  <c r="B538" i="11" l="1"/>
  <c r="B538" i="16"/>
  <c r="B539" i="11" l="1"/>
  <c r="B539" i="16"/>
  <c r="B540" i="11" l="1"/>
  <c r="B540" i="16"/>
  <c r="B541" i="11" l="1"/>
  <c r="B541" i="16"/>
  <c r="B542" i="11" l="1"/>
  <c r="B542" i="16"/>
  <c r="B543" i="11" l="1"/>
  <c r="B543" i="16"/>
  <c r="B544" i="11" l="1"/>
  <c r="B544" i="16"/>
  <c r="B545" i="11" l="1"/>
  <c r="B545" i="16"/>
  <c r="B546" i="11" l="1"/>
  <c r="B546" i="16"/>
  <c r="B547" i="11" l="1"/>
  <c r="B547" i="16"/>
  <c r="B548" i="11" l="1"/>
  <c r="B548" i="16"/>
  <c r="B549" i="11" l="1"/>
  <c r="B549" i="16"/>
  <c r="B550" i="11" l="1"/>
  <c r="B550" i="16"/>
  <c r="B551" i="11" l="1"/>
  <c r="B551" i="16"/>
  <c r="B552" i="11" l="1"/>
  <c r="B552" i="16"/>
  <c r="B553" i="11" l="1"/>
  <c r="B553" i="16"/>
  <c r="B554" i="11" l="1"/>
  <c r="B554" i="16"/>
  <c r="B555" i="11" l="1"/>
  <c r="B555" i="16"/>
  <c r="B556" i="11" l="1"/>
  <c r="B556" i="16"/>
  <c r="B557" i="11" l="1"/>
  <c r="B557" i="16"/>
  <c r="B558" i="11" l="1"/>
  <c r="B558" i="16"/>
  <c r="B559" i="11" l="1"/>
  <c r="B559" i="16"/>
  <c r="B560" i="11" l="1"/>
  <c r="B560" i="16"/>
  <c r="B561" i="11" l="1"/>
  <c r="B561" i="16"/>
  <c r="B562" i="11" l="1"/>
  <c r="B562" i="16"/>
  <c r="B563" i="11" l="1"/>
  <c r="B563" i="16"/>
  <c r="B564" i="11" l="1"/>
  <c r="B564" i="16"/>
  <c r="B565" i="11" l="1"/>
  <c r="B565" i="16"/>
  <c r="B566" i="11" l="1"/>
  <c r="B566" i="16"/>
  <c r="B567" i="11" l="1"/>
  <c r="B567" i="16"/>
  <c r="B568" i="11" l="1"/>
  <c r="B568" i="16"/>
  <c r="B569" i="11" l="1"/>
  <c r="B569" i="16"/>
  <c r="B570" i="11" l="1"/>
  <c r="B570" i="16"/>
  <c r="B571" i="11" l="1"/>
  <c r="B571" i="16"/>
  <c r="B572" i="11" l="1"/>
  <c r="B572" i="16"/>
  <c r="B573" i="11" l="1"/>
  <c r="B573" i="16"/>
  <c r="B574" i="11" l="1"/>
  <c r="B574" i="16"/>
  <c r="B575" i="11" l="1"/>
  <c r="B575" i="16"/>
  <c r="B576" i="11" l="1"/>
  <c r="B576" i="16"/>
  <c r="B577" i="11" l="1"/>
  <c r="B577" i="16"/>
  <c r="B578" i="11" l="1"/>
  <c r="B578" i="16"/>
  <c r="B579" i="11" l="1"/>
  <c r="B579" i="16"/>
  <c r="B580" i="11" l="1"/>
  <c r="B580" i="16"/>
  <c r="B581" i="11" l="1"/>
  <c r="B581" i="16"/>
  <c r="B582" i="11" l="1"/>
  <c r="B582" i="16"/>
  <c r="B583" i="11" l="1"/>
  <c r="B583" i="16"/>
  <c r="B584" i="11" l="1"/>
  <c r="B584" i="16"/>
  <c r="B585" i="11" l="1"/>
  <c r="B585" i="16"/>
  <c r="B586" i="11" l="1"/>
  <c r="B586" i="16"/>
  <c r="B587" i="11" l="1"/>
  <c r="B587" i="16"/>
  <c r="B588" i="11" l="1"/>
  <c r="B588" i="16"/>
  <c r="B589" i="11" l="1"/>
  <c r="B589" i="16"/>
  <c r="B590" i="11" l="1"/>
  <c r="B590" i="16"/>
  <c r="B591" i="11" l="1"/>
  <c r="B591" i="16"/>
  <c r="B592" i="11" l="1"/>
  <c r="B592" i="16"/>
  <c r="B593" i="11" l="1"/>
  <c r="B593" i="16"/>
  <c r="B594" i="11" l="1"/>
  <c r="B594" i="16"/>
  <c r="B595" i="11" l="1"/>
  <c r="B595" i="16"/>
  <c r="B596" i="11" l="1"/>
  <c r="B596" i="16"/>
  <c r="B597" i="11" l="1"/>
  <c r="B597" i="16"/>
  <c r="B598" i="11" l="1"/>
  <c r="B598" i="16"/>
  <c r="B599" i="11" l="1"/>
  <c r="B599" i="16"/>
  <c r="B600" i="11" l="1"/>
  <c r="B600" i="16"/>
  <c r="B601" i="11" l="1"/>
  <c r="B601" i="16"/>
  <c r="B602" i="11" l="1"/>
  <c r="B602" i="16"/>
  <c r="B603" i="11" l="1"/>
  <c r="B603" i="16"/>
  <c r="B604" i="11" l="1"/>
  <c r="B604" i="16"/>
  <c r="B605" i="11" l="1"/>
  <c r="B605" i="16"/>
  <c r="B606" i="11" l="1"/>
  <c r="B606" i="16"/>
  <c r="B607" i="11" l="1"/>
  <c r="B607" i="16"/>
  <c r="B608" i="11" l="1"/>
  <c r="B608" i="16"/>
  <c r="B609" i="11" l="1"/>
  <c r="B609" i="16"/>
  <c r="B610" i="11" l="1"/>
  <c r="B610" i="16"/>
  <c r="B611" i="11" l="1"/>
  <c r="B611" i="16"/>
  <c r="B612" i="11" l="1"/>
  <c r="B612" i="16"/>
  <c r="B613" i="11" l="1"/>
  <c r="B613" i="16"/>
  <c r="B614" i="11" l="1"/>
  <c r="B614" i="16"/>
  <c r="B615" i="11" l="1"/>
  <c r="B615" i="16"/>
  <c r="B616" i="11" l="1"/>
  <c r="B616" i="16"/>
  <c r="B617" i="11" l="1"/>
  <c r="B617" i="16"/>
  <c r="B618" i="11" l="1"/>
  <c r="B618" i="16"/>
  <c r="B619" i="11" l="1"/>
  <c r="B619" i="16"/>
  <c r="B620" i="11" l="1"/>
  <c r="B620" i="16"/>
  <c r="B621" i="11" l="1"/>
  <c r="B621" i="16"/>
  <c r="B622" i="11" l="1"/>
  <c r="B622" i="16"/>
  <c r="B623" i="11" l="1"/>
  <c r="B623" i="16"/>
  <c r="B624" i="11" l="1"/>
  <c r="B624" i="16"/>
  <c r="B625" i="11" l="1"/>
  <c r="B625" i="16"/>
  <c r="B626" i="11" l="1"/>
  <c r="B626" i="16"/>
  <c r="B627" i="11" l="1"/>
  <c r="B627" i="16"/>
  <c r="B628" i="11" l="1"/>
  <c r="B628" i="16"/>
  <c r="B629" i="11" l="1"/>
  <c r="B629" i="16"/>
  <c r="B630" i="11" l="1"/>
  <c r="B630" i="16"/>
  <c r="B631" i="11" l="1"/>
  <c r="B631" i="16"/>
  <c r="B632" i="11" l="1"/>
  <c r="B632" i="16"/>
  <c r="B633" i="11" l="1"/>
  <c r="B633" i="16"/>
  <c r="B634" i="11" l="1"/>
  <c r="B634" i="16"/>
  <c r="B635" i="11" l="1"/>
  <c r="B635" i="16"/>
  <c r="B636" i="11" l="1"/>
  <c r="B636" i="16"/>
  <c r="B637" i="11" l="1"/>
  <c r="B637" i="16"/>
  <c r="B638" i="11" l="1"/>
  <c r="B638" i="16"/>
  <c r="B639" i="11" l="1"/>
  <c r="B639" i="16"/>
  <c r="B640" i="11" l="1"/>
  <c r="B640" i="16"/>
  <c r="B641" i="11" l="1"/>
  <c r="B641" i="16"/>
  <c r="B642" i="11" l="1"/>
  <c r="B642" i="16"/>
  <c r="B643" i="11" l="1"/>
  <c r="B643" i="16"/>
  <c r="B644" i="11" l="1"/>
  <c r="B644" i="16"/>
  <c r="B645" i="11" l="1"/>
  <c r="B645" i="16"/>
  <c r="B646" i="11" l="1"/>
  <c r="B646" i="16"/>
  <c r="B647" i="11" l="1"/>
  <c r="B647" i="16"/>
  <c r="B648" i="11" l="1"/>
  <c r="B648" i="16"/>
  <c r="B649" i="11" l="1"/>
  <c r="B649" i="16"/>
  <c r="B650" i="11" l="1"/>
  <c r="B650" i="16"/>
  <c r="B651" i="11" l="1"/>
  <c r="B651" i="16"/>
  <c r="B652" i="11" l="1"/>
  <c r="B652" i="16"/>
  <c r="B653" i="11" l="1"/>
  <c r="B653" i="16"/>
  <c r="B654" i="11" l="1"/>
  <c r="B654" i="16"/>
  <c r="B655" i="11" l="1"/>
  <c r="B655" i="16"/>
  <c r="B656" i="11" l="1"/>
  <c r="B656" i="16"/>
  <c r="B657" i="11" l="1"/>
  <c r="B657" i="16"/>
  <c r="B658" i="11" l="1"/>
  <c r="B658" i="16"/>
  <c r="B659" i="11" l="1"/>
  <c r="B659" i="16"/>
  <c r="B660" i="11" l="1"/>
  <c r="B660" i="16"/>
  <c r="B661" i="11" l="1"/>
  <c r="B661" i="16"/>
  <c r="B662" i="11" l="1"/>
  <c r="B662" i="16"/>
  <c r="B663" i="11" l="1"/>
  <c r="B663" i="16"/>
  <c r="B664" i="11" l="1"/>
  <c r="B664" i="16"/>
  <c r="B665" i="11" l="1"/>
  <c r="B665" i="16"/>
  <c r="B666" i="11" l="1"/>
  <c r="B666" i="16"/>
  <c r="B667" i="11" l="1"/>
  <c r="B667" i="16"/>
  <c r="B668" i="11" l="1"/>
  <c r="B668" i="16"/>
  <c r="B669" i="11" l="1"/>
  <c r="B669" i="16"/>
  <c r="B670" i="11" l="1"/>
  <c r="B670" i="16"/>
  <c r="B671" i="11" l="1"/>
  <c r="B671" i="16"/>
  <c r="B672" i="11" l="1"/>
  <c r="B672" i="16"/>
  <c r="B673" i="11" l="1"/>
  <c r="B673" i="16"/>
  <c r="B674" i="11" l="1"/>
  <c r="B674" i="16"/>
  <c r="B675" i="11" l="1"/>
  <c r="B675" i="16"/>
  <c r="B676" i="11" l="1"/>
  <c r="B676" i="16"/>
  <c r="B677" i="11" l="1"/>
  <c r="B677" i="16"/>
  <c r="B678" i="11" l="1"/>
  <c r="B678" i="16"/>
  <c r="B679" i="11" l="1"/>
  <c r="B679" i="16"/>
  <c r="B680" i="11" l="1"/>
  <c r="B680" i="16"/>
  <c r="B681" i="11" l="1"/>
  <c r="B681" i="16"/>
  <c r="B682" i="11" l="1"/>
  <c r="B682" i="16"/>
  <c r="B683" i="11" l="1"/>
  <c r="B683" i="16"/>
  <c r="B684" i="11" l="1"/>
  <c r="B684" i="16"/>
  <c r="B685" i="11" l="1"/>
  <c r="B685" i="16"/>
  <c r="B686" i="11" l="1"/>
  <c r="B686" i="16"/>
  <c r="B687" i="11" l="1"/>
  <c r="B687" i="16"/>
  <c r="B688" i="11" l="1"/>
  <c r="B688" i="16"/>
  <c r="B689" i="11" l="1"/>
  <c r="B689" i="16"/>
  <c r="B690" i="11" l="1"/>
  <c r="B690" i="16"/>
  <c r="B691" i="11" l="1"/>
  <c r="B691" i="16"/>
  <c r="B692" i="11" l="1"/>
  <c r="B692" i="16"/>
  <c r="B693" i="11" l="1"/>
  <c r="B693" i="16"/>
  <c r="B694" i="11" l="1"/>
  <c r="B694" i="16"/>
  <c r="B695" i="11" l="1"/>
  <c r="B695" i="16"/>
  <c r="B696" i="11" l="1"/>
  <c r="B696" i="16"/>
  <c r="B697" i="11" l="1"/>
  <c r="B697" i="16"/>
  <c r="B698" i="11" l="1"/>
  <c r="B698" i="16"/>
  <c r="B699" i="11" l="1"/>
  <c r="B699" i="16"/>
  <c r="B700" i="11" l="1"/>
  <c r="B700" i="16"/>
  <c r="B701" i="11" l="1"/>
  <c r="B701" i="16"/>
  <c r="B702" i="11" l="1"/>
  <c r="B702" i="16"/>
  <c r="B703" i="11" l="1"/>
  <c r="B703" i="16"/>
  <c r="B704" i="11" l="1"/>
  <c r="B704" i="16"/>
  <c r="B705" i="11" l="1"/>
  <c r="B705" i="16"/>
  <c r="B706" i="11" l="1"/>
  <c r="B706" i="16"/>
  <c r="B707" i="11" l="1"/>
  <c r="B707" i="16"/>
  <c r="B708" i="11" l="1"/>
  <c r="B708" i="16"/>
  <c r="B709" i="11" l="1"/>
  <c r="B709" i="16"/>
  <c r="B710" i="11" l="1"/>
  <c r="B710" i="16"/>
  <c r="B711" i="11" l="1"/>
  <c r="B711" i="16"/>
  <c r="B712" i="11" l="1"/>
  <c r="B712" i="16"/>
  <c r="B713" i="11" l="1"/>
  <c r="B713" i="16"/>
  <c r="B714" i="11" l="1"/>
  <c r="B714" i="16"/>
  <c r="B715" i="11" l="1"/>
  <c r="B715" i="16"/>
  <c r="B716" i="11" l="1"/>
  <c r="B716" i="16"/>
  <c r="B717" i="11" l="1"/>
  <c r="B717" i="16"/>
  <c r="B718" i="11" l="1"/>
  <c r="B718" i="16"/>
  <c r="B719" i="11" l="1"/>
  <c r="B719" i="16"/>
  <c r="B720" i="11" l="1"/>
  <c r="B720" i="16"/>
  <c r="B721" i="11" l="1"/>
  <c r="B721" i="16"/>
  <c r="B722" i="11" l="1"/>
  <c r="B722" i="16"/>
  <c r="B723" i="11" l="1"/>
  <c r="B723" i="16"/>
  <c r="B724" i="11" l="1"/>
  <c r="B724" i="16"/>
  <c r="B725" i="11" l="1"/>
  <c r="B725" i="16"/>
  <c r="B726" i="11" l="1"/>
  <c r="B726" i="16"/>
  <c r="B727" i="11" l="1"/>
  <c r="B727" i="16"/>
  <c r="B728" i="11" l="1"/>
  <c r="B728" i="16"/>
  <c r="B729" i="11" l="1"/>
  <c r="B729" i="16"/>
  <c r="B730" i="11" l="1"/>
  <c r="B730" i="16"/>
  <c r="B731" i="11" l="1"/>
  <c r="B731" i="16"/>
  <c r="B732" i="11" l="1"/>
  <c r="B732" i="16"/>
  <c r="B733" i="11" l="1"/>
  <c r="B733" i="16"/>
  <c r="B734" i="11" l="1"/>
  <c r="B734" i="16"/>
  <c r="B735" i="11" l="1"/>
  <c r="B735" i="16"/>
  <c r="B736" i="11" l="1"/>
  <c r="B736" i="16"/>
  <c r="B737" i="11" l="1"/>
  <c r="B737" i="16"/>
  <c r="B738" i="11" l="1"/>
  <c r="B738" i="16"/>
  <c r="B739" i="11" l="1"/>
  <c r="B739" i="16"/>
  <c r="B740" i="11" l="1"/>
  <c r="B740" i="16"/>
  <c r="B741" i="11" l="1"/>
  <c r="B741" i="16"/>
  <c r="B742" i="11" l="1"/>
  <c r="B742" i="16"/>
  <c r="B743" i="11" l="1"/>
  <c r="B743" i="16"/>
  <c r="B744" i="11" l="1"/>
  <c r="B744" i="16"/>
  <c r="B745" i="11" l="1"/>
  <c r="B745" i="16"/>
  <c r="B746" i="11" l="1"/>
  <c r="B746" i="16"/>
  <c r="B747" i="11" l="1"/>
  <c r="B747" i="16"/>
  <c r="B748" i="11" l="1"/>
  <c r="B748" i="16"/>
  <c r="B749" i="11" l="1"/>
  <c r="B749" i="16"/>
  <c r="B750" i="11" l="1"/>
  <c r="B750" i="16"/>
  <c r="B751" i="11" l="1"/>
  <c r="B751" i="16"/>
  <c r="B752" i="11" l="1"/>
  <c r="B752" i="16"/>
  <c r="B753" i="11" l="1"/>
  <c r="B753" i="16"/>
  <c r="B754" i="11" l="1"/>
  <c r="B754" i="16"/>
  <c r="B755" i="11" l="1"/>
  <c r="B755" i="16"/>
  <c r="B756" i="11" l="1"/>
  <c r="B756" i="16"/>
  <c r="B757" i="11" l="1"/>
  <c r="B757" i="16"/>
  <c r="B758" i="11" l="1"/>
  <c r="B758" i="16"/>
  <c r="B759" i="11" l="1"/>
  <c r="B759" i="16"/>
  <c r="B760" i="11" l="1"/>
  <c r="B760" i="16"/>
  <c r="B761" i="11" l="1"/>
  <c r="B761" i="16"/>
  <c r="B762" i="11" l="1"/>
  <c r="B762" i="16"/>
  <c r="B763" i="11" l="1"/>
  <c r="B763" i="16"/>
  <c r="B764" i="11" l="1"/>
  <c r="B764" i="16"/>
  <c r="B765" i="11" l="1"/>
  <c r="B765" i="16"/>
  <c r="B766" i="11" l="1"/>
  <c r="B766" i="16"/>
  <c r="B767" i="11" l="1"/>
  <c r="B767" i="16"/>
  <c r="B768" i="11" l="1"/>
  <c r="B768" i="16"/>
  <c r="B769" i="11" l="1"/>
  <c r="B769" i="16"/>
  <c r="B770" i="11" l="1"/>
  <c r="B770" i="16"/>
  <c r="B771" i="11" l="1"/>
  <c r="B771" i="16"/>
  <c r="B772" i="11" l="1"/>
  <c r="B772" i="16"/>
  <c r="B773" i="11" l="1"/>
  <c r="B773" i="16"/>
  <c r="B774" i="11" l="1"/>
  <c r="B774" i="16"/>
  <c r="B775" i="11" l="1"/>
  <c r="B775" i="16"/>
  <c r="B776" i="11" l="1"/>
  <c r="B776" i="16"/>
  <c r="B777" i="11" l="1"/>
  <c r="B777" i="16"/>
  <c r="B778" i="11" l="1"/>
  <c r="B778" i="16"/>
  <c r="B779" i="11" l="1"/>
  <c r="B779" i="16"/>
  <c r="B780" i="11" l="1"/>
  <c r="B780" i="16"/>
  <c r="B781" i="11" l="1"/>
  <c r="B781" i="16"/>
  <c r="B782" i="11" l="1"/>
  <c r="B782" i="16"/>
  <c r="B783" i="11" l="1"/>
  <c r="B783" i="16"/>
  <c r="B784" i="11" l="1"/>
  <c r="B784" i="16"/>
  <c r="B785" i="11" l="1"/>
  <c r="B785" i="16"/>
  <c r="B786" i="11" l="1"/>
  <c r="B786" i="16"/>
  <c r="B787" i="11" l="1"/>
  <c r="B787" i="16"/>
  <c r="B788" i="11" l="1"/>
  <c r="B788" i="16"/>
  <c r="B789" i="11" l="1"/>
  <c r="B789" i="16"/>
  <c r="B790" i="11" l="1"/>
  <c r="B790" i="16"/>
  <c r="B791" i="11" l="1"/>
  <c r="B791" i="16"/>
  <c r="B792" i="11" l="1"/>
  <c r="B792" i="16"/>
  <c r="B793" i="11" l="1"/>
  <c r="B793" i="16"/>
  <c r="B794" i="11" l="1"/>
  <c r="B794" i="16"/>
  <c r="B795" i="11" l="1"/>
  <c r="B795" i="16"/>
  <c r="B796" i="11" l="1"/>
  <c r="B796" i="16"/>
  <c r="B797" i="11" l="1"/>
  <c r="B797" i="16"/>
  <c r="B798" i="11" l="1"/>
  <c r="B798" i="16"/>
  <c r="B799" i="11" l="1"/>
  <c r="B799" i="16"/>
  <c r="B800" i="11" l="1"/>
  <c r="B800" i="16"/>
  <c r="B801" i="11" l="1"/>
  <c r="B801" i="16"/>
  <c r="B802" i="11" l="1"/>
  <c r="B802" i="16"/>
  <c r="B803" i="11" l="1"/>
  <c r="B803" i="16"/>
  <c r="B804" i="11" l="1"/>
  <c r="B804" i="16"/>
  <c r="B805" i="11" l="1"/>
  <c r="B805" i="16"/>
  <c r="B806" i="11" l="1"/>
  <c r="B806" i="16"/>
  <c r="B807" i="11" l="1"/>
  <c r="B807" i="16"/>
  <c r="B808" i="11" l="1"/>
  <c r="B808" i="16"/>
  <c r="B809" i="11" l="1"/>
  <c r="B809" i="16"/>
  <c r="B810" i="11" l="1"/>
  <c r="B810" i="16"/>
  <c r="B811" i="11" l="1"/>
  <c r="B811" i="16"/>
  <c r="B812" i="11" l="1"/>
  <c r="B812" i="16"/>
  <c r="B813" i="11" l="1"/>
  <c r="B813" i="16"/>
  <c r="B814" i="11" l="1"/>
  <c r="B814" i="16"/>
  <c r="B815" i="11" l="1"/>
  <c r="B815" i="16"/>
  <c r="B816" i="11" l="1"/>
  <c r="B816" i="16"/>
  <c r="B817" i="16" l="1"/>
  <c r="B818" i="16" l="1"/>
  <c r="B81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Alborz Rayan</author>
    <author>Raziyeh Khorasani</author>
    <author>Marziyeh Ebrahimi</author>
  </authors>
  <commentList>
    <comment ref="M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8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1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کاردانی درسته</t>
        </r>
      </text>
    </comment>
    <comment ref="M13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4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5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6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دیپلم درسته</t>
        </r>
      </text>
    </comment>
    <comment ref="M2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دیپلم درسته</t>
        </r>
      </text>
    </comment>
    <comment ref="M33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4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5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6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7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کارشناسی لحاظ شده 
بود
ارشد درسته</t>
        </r>
      </text>
    </comment>
    <comment ref="M38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9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0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41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2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3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4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5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6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47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8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9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50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1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52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3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مدرک تحصیلیش دکتری
ولی در انالیز نهایت ارشد داریم درسته</t>
        </r>
      </text>
    </comment>
    <comment ref="M54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
</t>
        </r>
      </text>
    </comment>
    <comment ref="M55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6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6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57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8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59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0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61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 کارشناسی</t>
        </r>
      </text>
    </comment>
    <comment ref="M62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4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65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66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7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درسنه</t>
        </r>
      </text>
    </comment>
    <comment ref="M68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9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0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1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</t>
        </r>
      </text>
    </comment>
    <comment ref="M72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3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 درسته</t>
        </r>
      </text>
    </comment>
    <comment ref="M74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6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 ارشد</t>
        </r>
      </text>
    </comment>
    <comment ref="M77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79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0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2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4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5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6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7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8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9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0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1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2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3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5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97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100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کاردانی لحاظ شده بود</t>
        </r>
      </text>
    </comment>
    <comment ref="M108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9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0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کارشناسی درسته</t>
        </r>
      </text>
    </comment>
    <comment ref="M111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ارشد درسته</t>
        </r>
      </text>
    </comment>
    <comment ref="M112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Y112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90  95  99</t>
        </r>
      </text>
    </comment>
    <comment ref="M113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کارشناسی درسته</t>
        </r>
      </text>
    </comment>
    <comment ref="M114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درسته کارشناسی</t>
        </r>
      </text>
    </comment>
    <comment ref="M115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116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7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8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9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120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1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لیسانس لحاظ شده بود
ارشد درسته</t>
        </r>
      </text>
    </comment>
    <comment ref="M123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4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
دیپلم درسته</t>
        </r>
      </text>
    </comment>
    <comment ref="Y125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91  88  82   87   96</t>
        </r>
      </text>
    </comment>
    <comment ref="M126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127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کاردانی درسته</t>
        </r>
      </text>
    </comment>
    <comment ref="M128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I129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به نام پسرشه وکالت نامه آورده</t>
        </r>
      </text>
    </comment>
    <comment ref="M129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BF129" authorId="1" shapeId="0" xr:uid="{01AE5DA5-23E6-42C0-910A-5EF11D6E06F4}">
      <text>
        <r>
          <rPr>
            <b/>
            <sz val="9"/>
            <color indexed="81"/>
            <rFont val="Tahoma"/>
          </rPr>
          <t>Raziyeh Khorasani:</t>
        </r>
        <r>
          <rPr>
            <sz val="9"/>
            <color indexed="81"/>
            <rFont val="Tahoma"/>
          </rPr>
          <t xml:space="preserve">
کسر ماهانه بابت بدهی به سازمان</t>
        </r>
      </text>
    </comment>
    <comment ref="M130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131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32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33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34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37" authorId="0" shapeId="0" xr:uid="{00000000-0006-0000-0000-00007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</t>
        </r>
      </text>
    </comment>
    <comment ref="M141" authorId="0" shapeId="0" xr:uid="{00000000-0006-0000-0000-00007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M143" authorId="0" shapeId="0" xr:uid="{00000000-0006-0000-0000-00007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44" authorId="0" shapeId="0" xr:uid="{00000000-0006-0000-0000-00007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45" authorId="0" shapeId="0" xr:uid="{00000000-0006-0000-0000-00007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46" authorId="0" shapeId="0" xr:uid="{00000000-0006-0000-0000-00007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مهرماه کارشناسی لحاظ شده 
بود ارشد درسته</t>
        </r>
      </text>
    </comment>
    <comment ref="M147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48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ارشد لحاظ شده بود کارشناسی درسته</t>
        </r>
      </text>
    </comment>
    <comment ref="M149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0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2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3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4" authorId="0" shapeId="0" xr:uid="{00000000-0006-0000-0000-00007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54" authorId="0" shapeId="0" xr:uid="{00000000-0006-0000-0000-00007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155" authorId="0" shapeId="0" xr:uid="{00000000-0006-0000-0000-00008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6" authorId="0" shapeId="0" xr:uid="{00000000-0006-0000-0000-00008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7" authorId="0" shapeId="0" xr:uid="{00000000-0006-0000-0000-00008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دیپلم لحاظ شده بود ارشد درسته</t>
        </r>
      </text>
    </comment>
    <comment ref="M158" authorId="0" shapeId="0" xr:uid="{00000000-0006-0000-0000-00008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9" authorId="0" shapeId="0" xr:uid="{00000000-0006-0000-0000-00008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0" authorId="0" shapeId="0" xr:uid="{00000000-0006-0000-0000-00008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1" authorId="0" shapeId="0" xr:uid="{00000000-0006-0000-0000-00008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2" authorId="0" shapeId="0" xr:uid="{00000000-0006-0000-0000-00008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حال تحصیل کاردانیه مدرک دیپلم دارد در حال حاضر</t>
        </r>
      </text>
    </comment>
    <comment ref="M164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5" authorId="0" shapeId="0" xr:uid="{00000000-0006-0000-0000-00008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6" authorId="0" shapeId="0" xr:uid="{00000000-0006-0000-0000-00008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دکتری داره ولی در انالیز نهایت ارشد داریم
درسته</t>
        </r>
      </text>
    </comment>
    <comment ref="M167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9" authorId="0" shapeId="0" xr:uid="{00000000-0006-0000-0000-00008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0" authorId="0" shapeId="0" xr:uid="{00000000-0006-0000-0000-00008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1" authorId="0" shapeId="0" xr:uid="{00000000-0006-0000-0000-00008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2" authorId="0" shapeId="0" xr:uid="{00000000-0006-0000-0000-00008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72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83   75   73</t>
        </r>
      </text>
    </comment>
    <comment ref="Y173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87
73
79</t>
        </r>
      </text>
    </comment>
    <comment ref="M176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76" authorId="0" shapeId="0" xr:uid="{00000000-0006-0000-0000-00009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177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2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3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4" authorId="0" shapeId="0" xr:uid="{00000000-0006-0000-0000-00009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5" authorId="0" shapeId="0" xr:uid="{00000000-0006-0000-0000-00009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6" authorId="0" shapeId="0" xr:uid="{00000000-0006-0000-0000-00009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7" authorId="0" shapeId="0" xr:uid="{00000000-0006-0000-0000-00009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8" authorId="0" shapeId="0" xr:uid="{00000000-0006-0000-0000-00009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88" authorId="0" shapeId="0" xr:uid="{00000000-0006-0000-0000-00009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92
93</t>
        </r>
      </text>
    </comment>
    <comment ref="M190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1" authorId="0" shapeId="0" xr:uid="{00000000-0006-0000-0000-00009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2" authorId="0" shapeId="0" xr:uid="{00000000-0006-0000-0000-00009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3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5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6" authorId="0" shapeId="0" xr:uid="{00000000-0006-0000-0000-0000A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7" authorId="0" shapeId="0" xr:uid="{00000000-0006-0000-0000-0000A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8" authorId="0" shapeId="0" xr:uid="{00000000-0006-0000-0000-0000A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9" authorId="0" shapeId="0" xr:uid="{00000000-0006-0000-0000-0000A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00" authorId="0" shapeId="0" xr:uid="{00000000-0006-0000-0000-0000A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91
94
98</t>
        </r>
      </text>
    </comment>
    <comment ref="M201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2" authorId="0" shapeId="0" xr:uid="{00000000-0006-0000-0000-0000A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کارشناسی لحاظ شده بود
ارشد درسته</t>
        </r>
      </text>
    </comment>
    <comment ref="M203" authorId="0" shapeId="0" xr:uid="{00000000-0006-0000-0000-0000A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04" authorId="0" shapeId="0" xr:uid="{00000000-0006-0000-0000-0000A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93</t>
        </r>
      </text>
    </comment>
    <comment ref="M205" authorId="0" shapeId="0" xr:uid="{00000000-0006-0000-0000-0000A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6" authorId="0" shapeId="0" xr:uid="{00000000-0006-0000-0000-0000A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7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8" authorId="0" shapeId="0" xr:uid="{00000000-0006-0000-0000-0000A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0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2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213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کاردانی لحاظ شده بود
دیپلم درسته</t>
        </r>
      </text>
    </comment>
    <comment ref="Y213" authorId="0" shapeId="0" xr:uid="{00000000-0006-0000-0000-0000B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
80</t>
        </r>
      </text>
    </comment>
    <comment ref="M214" authorId="0" shapeId="0" xr:uid="{00000000-0006-0000-0000-0000B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5" authorId="0" shapeId="0" xr:uid="{00000000-0006-0000-0000-0000B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6" authorId="0" shapeId="0" xr:uid="{00000000-0006-0000-0000-0000B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گفت 2 - 3 ماهه گرفته و فرستاده</t>
        </r>
      </text>
    </comment>
    <comment ref="M217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8" authorId="0" shapeId="0" xr:uid="{00000000-0006-0000-0000-0000B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221" authorId="0" shapeId="0" xr:uid="{00000000-0006-0000-0000-0000B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2" authorId="0" shapeId="0" xr:uid="{00000000-0006-0000-0000-0000B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3" authorId="0" shapeId="0" xr:uid="{00000000-0006-0000-0000-0000B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ارشد درسته</t>
        </r>
      </text>
    </comment>
    <comment ref="M224" authorId="0" shapeId="0" xr:uid="{00000000-0006-0000-0000-0000B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5" authorId="0" shapeId="0" xr:uid="{00000000-0006-0000-0000-0000B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6" authorId="0" shapeId="0" xr:uid="{00000000-0006-0000-0000-0000B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7" authorId="0" shapeId="0" xr:uid="{00000000-0006-0000-0000-0000B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28" authorId="0" shapeId="0" xr:uid="{00000000-0006-0000-0000-0000B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ارشد درسته</t>
        </r>
      </text>
    </comment>
    <comment ref="M229" authorId="0" shapeId="0" xr:uid="{00000000-0006-0000-0000-0000C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0" authorId="0" shapeId="0" xr:uid="{00000000-0006-0000-0000-0000C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M231" authorId="0" shapeId="0" xr:uid="{00000000-0006-0000-0000-0000C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دیپلم لحاظ شده بود
کارشناسی درسته</t>
        </r>
      </text>
    </comment>
    <comment ref="M233" authorId="0" shapeId="0" xr:uid="{00000000-0006-0000-0000-0000C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5" authorId="0" shapeId="0" xr:uid="{00000000-0006-0000-0000-0000C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6" authorId="0" shapeId="0" xr:uid="{00000000-0006-0000-0000-0000C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7" authorId="0" shapeId="0" xr:uid="{00000000-0006-0000-0000-0000C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
ارشد درسته</t>
        </r>
      </text>
    </comment>
    <comment ref="M238" authorId="2" shapeId="0" xr:uid="{9CA8693A-48FD-48C5-9B57-F6154EB6525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41" authorId="0" shapeId="0" xr:uid="{00000000-0006-0000-0000-0000C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M243" authorId="0" shapeId="0" xr:uid="{00000000-0006-0000-0000-0000C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48" authorId="0" shapeId="0" xr:uid="{00000000-0006-0000-0000-0000C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</t>
        </r>
      </text>
    </comment>
    <comment ref="Y253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76</t>
        </r>
      </text>
    </comment>
    <comment ref="Y255" authorId="0" shapeId="0" xr:uid="{00000000-0006-0000-0000-0000C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</t>
        </r>
      </text>
    </comment>
    <comment ref="Y258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بالا</t>
        </r>
      </text>
    </comment>
    <comment ref="Y260" authorId="0" shapeId="0" xr:uid="{00000000-0006-0000-0000-0000C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80
77
74</t>
        </r>
      </text>
    </comment>
    <comment ref="Y261" authorId="0" shapeId="0" xr:uid="{00000000-0006-0000-0000-0000C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
77</t>
        </r>
      </text>
    </comment>
    <comment ref="Y263" authorId="0" shapeId="0" xr:uid="{00000000-0006-0000-0000-0000C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66
68
80</t>
        </r>
      </text>
    </comment>
    <comment ref="Y265" authorId="0" shapeId="0" xr:uid="{00000000-0006-0000-0000-0000D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74-75
18-19ساله
خودش گفت</t>
        </r>
      </text>
    </comment>
    <comment ref="Y266" authorId="0" shapeId="0" xr:uid="{00000000-0006-0000-0000-0000D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68
73
</t>
        </r>
      </text>
    </comment>
    <comment ref="Y269" authorId="0" shapeId="0" xr:uid="{00000000-0006-0000-0000-0000D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کپی  فرزند نبود یکی 62
</t>
        </r>
      </text>
    </comment>
    <comment ref="Y271" authorId="0" shapeId="0" xr:uid="{00000000-0006-0000-0000-0000D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77</t>
        </r>
      </text>
    </comment>
    <comment ref="Y272" authorId="0" shapeId="0" xr:uid="{00000000-0006-0000-0000-0000D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72   73   80</t>
        </r>
      </text>
    </comment>
    <comment ref="Y278" authorId="0" shapeId="0" xr:uid="{00000000-0006-0000-0000-0000D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281" authorId="0" shapeId="0" xr:uid="{00000000-0006-0000-0000-0000D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AT282" authorId="1" shapeId="0" xr:uid="{A8C881DA-4AF2-4436-9374-FC52D426FC85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7%مهر</t>
        </r>
      </text>
    </comment>
    <comment ref="Y284" authorId="0" shapeId="0" xr:uid="{00000000-0006-0000-0000-0000D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93
77
83</t>
        </r>
      </text>
    </comment>
    <comment ref="Y288" authorId="0" shapeId="0" xr:uid="{00000000-0006-0000-0000-0000D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71
76</t>
        </r>
      </text>
    </comment>
    <comment ref="Y289" authorId="0" shapeId="0" xr:uid="{00000000-0006-0000-0000-0000D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ت ت فرزندان نبود</t>
        </r>
      </text>
    </comment>
    <comment ref="Y295" authorId="0" shapeId="0" xr:uid="{00000000-0006-0000-0000-0000D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97</t>
        </r>
      </text>
    </comment>
    <comment ref="AT302" authorId="1" shapeId="0" xr:uid="{877BF9C2-4F96-4111-93B7-9E7848A31729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7%مهر</t>
        </r>
      </text>
    </comment>
    <comment ref="Y307" authorId="0" shapeId="0" xr:uid="{00000000-0006-0000-0000-0000D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76
89</t>
        </r>
      </text>
    </comment>
    <comment ref="Y312" authorId="0" shapeId="0" xr:uid="{00000000-0006-0000-0000-0000D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79</t>
        </r>
      </text>
    </comment>
    <comment ref="Y313" authorId="0" shapeId="0" xr:uid="{00000000-0006-0000-0000-0000D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72</t>
        </r>
      </text>
    </comment>
    <comment ref="Y315" authorId="0" shapeId="0" xr:uid="{00000000-0006-0000-0000-0000D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316" authorId="0" shapeId="0" xr:uid="{00000000-0006-0000-0000-0000D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پسرش متولد76</t>
        </r>
      </text>
    </comment>
    <comment ref="Y317" authorId="0" shapeId="0" xr:uid="{00000000-0006-0000-0000-0000E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70   72   78</t>
        </r>
      </text>
    </comment>
    <comment ref="Y318" authorId="0" shapeId="0" xr:uid="{00000000-0006-0000-0000-0000E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85</t>
        </r>
      </text>
    </comment>
    <comment ref="Y321" authorId="0" shapeId="0" xr:uid="{00000000-0006-0000-0000-0000E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93</t>
        </r>
      </text>
    </comment>
    <comment ref="Y324" authorId="0" shapeId="0" xr:uid="{00000000-0006-0000-0000-0000E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88
77</t>
        </r>
      </text>
    </comment>
    <comment ref="Y325" authorId="0" shapeId="0" xr:uid="{00000000-0006-0000-0000-0000E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</t>
        </r>
      </text>
    </comment>
    <comment ref="Y333" authorId="1" shapeId="0" xr:uid="{F5148A38-E338-41AF-B0FC-71F97AC5C1AF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90
91</t>
        </r>
      </text>
    </comment>
    <comment ref="Y334" authorId="0" shapeId="0" xr:uid="{00000000-0006-0000-0000-0000E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79</t>
        </r>
      </text>
    </comment>
    <comment ref="Y337" authorId="0" shapeId="0" xr:uid="{00000000-0006-0000-0000-0000E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</t>
        </r>
      </text>
    </comment>
    <comment ref="Y338" authorId="0" shapeId="0" xr:uid="{00000000-0006-0000-0000-0000E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</t>
        </r>
      </text>
    </comment>
    <comment ref="Y346" authorId="0" shapeId="0" xr:uid="{00000000-0006-0000-0000-0000E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یکیش80</t>
        </r>
      </text>
    </comment>
    <comment ref="Y349" authorId="0" shapeId="0" xr:uid="{00000000-0006-0000-0000-0000E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89
89
79</t>
        </r>
      </text>
    </comment>
    <comment ref="Y351" authorId="0" shapeId="0" xr:uid="{00000000-0006-0000-0000-0000E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87
80</t>
        </r>
      </text>
    </comment>
    <comment ref="Y358" authorId="0" shapeId="0" xr:uid="{00000000-0006-0000-0000-0000E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</t>
        </r>
      </text>
    </comment>
    <comment ref="Y359" authorId="0" shapeId="0" xr:uid="{00000000-0006-0000-0000-0000E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65
66
68
69
71</t>
        </r>
      </text>
    </comment>
    <comment ref="Y364" authorId="0" shapeId="0" xr:uid="{00000000-0006-0000-0000-0000E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
89</t>
        </r>
      </text>
    </comment>
    <comment ref="Y372" authorId="0" shapeId="0" xr:uid="{00000000-0006-0000-0000-0000E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سابقه325روز</t>
        </r>
      </text>
    </comment>
    <comment ref="Y373" authorId="0" shapeId="0" xr:uid="{00000000-0006-0000-0000-0000E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Y377" authorId="0" shapeId="0" xr:uid="{00000000-0006-0000-0000-0000F0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80</t>
        </r>
      </text>
    </comment>
    <comment ref="Y386" authorId="0" shapeId="0" xr:uid="{00000000-0006-0000-0000-0000F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</t>
        </r>
      </text>
    </comment>
    <comment ref="Y387" authorId="0" shapeId="0" xr:uid="{00000000-0006-0000-0000-0000F2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90</t>
        </r>
      </text>
    </comment>
    <comment ref="Y390" authorId="0" shapeId="0" xr:uid="{00000000-0006-0000-0000-0000F3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85
96
88</t>
        </r>
      </text>
    </comment>
    <comment ref="Y394" authorId="0" shapeId="0" xr:uid="{00000000-0006-0000-0000-0000F4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</t>
        </r>
      </text>
    </comment>
    <comment ref="Y396" authorId="2" shapeId="0" xr:uid="{F2B39C3C-7E25-425A-A9B2-B956DFED5B46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77
86</t>
        </r>
      </text>
    </comment>
    <comment ref="Y397" authorId="0" shapeId="0" xr:uid="{00000000-0006-0000-0000-0000F5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69
71
84</t>
        </r>
      </text>
    </comment>
    <comment ref="Y398" authorId="2" shapeId="0" xr:uid="{B8B44B69-9206-4760-84F3-C04AFD982680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94</t>
        </r>
      </text>
    </comment>
    <comment ref="Y404" authorId="0" shapeId="0" xr:uid="{00000000-0006-0000-0000-0000F6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77
73</t>
        </r>
      </text>
    </comment>
    <comment ref="Y405" authorId="0" shapeId="0" xr:uid="{00000000-0006-0000-0000-0000F7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76</t>
        </r>
      </text>
    </comment>
    <comment ref="Y409" authorId="0" shapeId="0" xr:uid="{00000000-0006-0000-0000-0000F8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410" authorId="0" shapeId="0" xr:uid="{00000000-0006-0000-0000-0000F9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81</t>
        </r>
      </text>
    </comment>
    <comment ref="Y415" authorId="0" shapeId="0" xr:uid="{00000000-0006-0000-0000-0000FA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بیاره</t>
        </r>
      </text>
    </comment>
    <comment ref="Y416" authorId="0" shapeId="0" xr:uid="{00000000-0006-0000-0000-0000FB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68
76
</t>
        </r>
      </text>
    </comment>
    <comment ref="Y417" authorId="0" shapeId="0" xr:uid="{00000000-0006-0000-0000-0000FC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418" authorId="0" shapeId="0" xr:uid="{00000000-0006-0000-0000-0000FD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</t>
        </r>
      </text>
    </comment>
    <comment ref="Y431" authorId="0" shapeId="0" xr:uid="{00000000-0006-0000-0000-0000FE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78</t>
        </r>
      </text>
    </comment>
    <comment ref="Y432" authorId="0" shapeId="0" xr:uid="{00000000-0006-0000-0000-0000FF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437" authorId="0" shapeId="0" xr:uid="{00000000-0006-0000-0000-000000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91</t>
        </r>
      </text>
    </comment>
    <comment ref="Y456" authorId="0" shapeId="0" xr:uid="{00000000-0006-0000-0000-000001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459" authorId="0" shapeId="0" xr:uid="{00000000-0006-0000-0000-000002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83</t>
        </r>
      </text>
    </comment>
    <comment ref="Y463" authorId="0" shapeId="0" xr:uid="{00000000-0006-0000-0000-000003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86
80</t>
        </r>
      </text>
    </comment>
    <comment ref="Y467" authorId="0" shapeId="0" xr:uid="{00000000-0006-0000-0000-000004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68
74
77</t>
        </r>
      </text>
    </comment>
    <comment ref="Y469" authorId="0" shapeId="0" xr:uid="{00000000-0006-0000-0000-000005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
66
68</t>
        </r>
      </text>
    </comment>
    <comment ref="Y473" authorId="0" shapeId="0" xr:uid="{00000000-0006-0000-0000-000006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69
75</t>
        </r>
      </text>
    </comment>
    <comment ref="Y474" authorId="0" shapeId="0" xr:uid="{00000000-0006-0000-0000-000007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67
</t>
        </r>
      </text>
    </comment>
    <comment ref="Y475" authorId="0" shapeId="0" xr:uid="{00000000-0006-0000-0000-000008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
94</t>
        </r>
      </text>
    </comment>
    <comment ref="Y486" authorId="0" shapeId="0" xr:uid="{00000000-0006-0000-0000-000009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92</t>
        </r>
      </text>
    </comment>
    <comment ref="Y491" authorId="0" shapeId="0" xr:uid="{00000000-0006-0000-0000-00000A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73  71   62   63   64   66</t>
        </r>
      </text>
    </comment>
    <comment ref="Y496" authorId="0" shapeId="0" xr:uid="{00000000-0006-0000-0000-00000B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85</t>
        </r>
      </text>
    </comment>
    <comment ref="Y497" authorId="0" shapeId="0" xr:uid="{00000000-0006-0000-0000-00000C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</t>
        </r>
      </text>
    </comment>
    <comment ref="Y500" authorId="0" shapeId="0" xr:uid="{00000000-0006-0000-0000-00000D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57  58  59   63   70</t>
        </r>
      </text>
    </comment>
    <comment ref="Y504" authorId="0" shapeId="0" xr:uid="{00000000-0006-0000-0000-00000E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75
80</t>
        </r>
      </text>
    </comment>
    <comment ref="Y520" authorId="2" shapeId="0" xr:uid="{B15BFF2E-FE2A-49DB-84B0-6434CC8BBFF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89
89
73</t>
        </r>
      </text>
    </comment>
    <comment ref="M521" authorId="0" shapeId="0" xr:uid="{00000000-0006-0000-0000-00000F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22" authorId="0" shapeId="0" xr:uid="{00000000-0006-0000-0000-000010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75
80</t>
        </r>
      </text>
    </comment>
    <comment ref="Y525" authorId="0" shapeId="0" xr:uid="{00000000-0006-0000-0000-000011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</t>
        </r>
      </text>
    </comment>
    <comment ref="Y528" authorId="0" shapeId="0" xr:uid="{00000000-0006-0000-0000-000012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81</t>
        </r>
      </text>
    </comment>
    <comment ref="M531" authorId="0" shapeId="0" xr:uid="{00000000-0006-0000-0000-000013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Y536" authorId="2" shapeId="0" xr:uid="{28416F92-7431-44FE-BFDC-AA558FE77592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98</t>
        </r>
      </text>
    </comment>
    <comment ref="Y539" authorId="0" shapeId="0" xr:uid="{00000000-0006-0000-0000-000014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85
97</t>
        </r>
      </text>
    </comment>
    <comment ref="Y544" authorId="2" shapeId="0" xr:uid="{5A694991-F911-43E5-808A-AC746110335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73   79    84</t>
        </r>
      </text>
    </comment>
    <comment ref="F551" authorId="1" shapeId="0" xr:uid="{B59920AE-B177-4322-9C63-EA23CFE2AAC3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نام پدر حسین</t>
        </r>
      </text>
    </comment>
    <comment ref="Y551" authorId="2" shapeId="0" xr:uid="{90A21034-47D5-4394-ADC6-47C3DE2252D5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94
82</t>
        </r>
      </text>
    </comment>
    <comment ref="Z551" authorId="0" shapeId="0" xr:uid="{DEE60FDD-711B-477A-A781-B718A19A3D4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اذر ماه دخترش 18 سال پر میشود اذر یکی کم کنم</t>
        </r>
      </text>
    </comment>
    <comment ref="Y552" authorId="0" shapeId="0" xr:uid="{00000000-0006-0000-0000-000015010000}">
      <text>
        <r>
          <rPr>
            <b/>
            <sz val="9"/>
            <color indexed="81"/>
            <rFont val="Tahoma"/>
            <family val="2"/>
          </rPr>
          <t xml:space="preserve">
74
76
82</t>
        </r>
      </text>
    </comment>
    <comment ref="Y555" authorId="0" shapeId="0" xr:uid="{00000000-0006-0000-0000-000016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
78
</t>
        </r>
      </text>
    </comment>
    <comment ref="Y557" authorId="0" shapeId="0" xr:uid="{00000000-0006-0000-0000-000017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84</t>
        </r>
      </text>
    </comment>
    <comment ref="Y558" authorId="0" shapeId="0" xr:uid="{00000000-0006-0000-0000-000018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76</t>
        </r>
      </text>
    </comment>
    <comment ref="Y560" authorId="0" shapeId="0" xr:uid="{00000000-0006-0000-0000-000019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83</t>
        </r>
      </text>
    </comment>
    <comment ref="Y579" authorId="0" shapeId="0" xr:uid="{00000000-0006-0000-0000-00001A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86
88</t>
        </r>
      </text>
    </comment>
    <comment ref="Y581" authorId="2" shapeId="0" xr:uid="{3335B9DF-5507-4FE9-A7EC-A076D3127FBE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73
75
83</t>
        </r>
      </text>
    </comment>
    <comment ref="Y582" authorId="0" shapeId="0" xr:uid="{00000000-0006-0000-0000-00001B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63  66   67   70    73</t>
        </r>
      </text>
    </comment>
    <comment ref="Y598" authorId="0" shapeId="0" xr:uid="{00000000-0006-0000-0000-00001C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
82</t>
        </r>
      </text>
    </comment>
    <comment ref="Y599" authorId="2" shapeId="0" xr:uid="{C167449B-12A3-4A06-8837-CF1AF3523093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78
84</t>
        </r>
      </text>
    </comment>
    <comment ref="Y607" authorId="0" shapeId="0" xr:uid="{00000000-0006-0000-0000-00001D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80
92</t>
        </r>
      </text>
    </comment>
    <comment ref="Y626" authorId="0" shapeId="0" xr:uid="{00000000-0006-0000-0000-00001E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85</t>
        </r>
      </text>
    </comment>
    <comment ref="Y630" authorId="0" shapeId="0" xr:uid="{00000000-0006-0000-0000-00001F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مدارکی نبود</t>
        </r>
      </text>
    </comment>
    <comment ref="Y631" authorId="0" shapeId="0" xr:uid="{00000000-0006-0000-0000-000020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84  86   78   91</t>
        </r>
      </text>
    </comment>
    <comment ref="Y633" authorId="0" shapeId="0" xr:uid="{00000000-0006-0000-0000-000021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78    76</t>
        </r>
      </text>
    </comment>
    <comment ref="Y639" authorId="0" shapeId="0" xr:uid="{00000000-0006-0000-0000-000022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81    77</t>
        </r>
      </text>
    </comment>
    <comment ref="Y641" authorId="0" shapeId="0" xr:uid="{00000000-0006-0000-0000-000023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88  71   92</t>
        </r>
      </text>
    </comment>
    <comment ref="Y642" authorId="0" shapeId="0" xr:uid="{00000000-0006-0000-0000-000024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75
64
63
61</t>
        </r>
      </text>
    </comment>
    <comment ref="Y644" authorId="2" shapeId="0" xr:uid="{26200A3B-5656-4F4C-8194-F34E9974B6F0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70    73    77</t>
        </r>
      </text>
    </comment>
    <comment ref="Y645" authorId="0" shapeId="0" xr:uid="{00000000-0006-0000-0000-000025010000}">
      <text>
        <r>
          <rPr>
            <b/>
            <sz val="9"/>
            <color indexed="81"/>
            <rFont val="Tahoma"/>
            <family val="2"/>
          </rPr>
          <t>64
65
66
68
81</t>
        </r>
      </text>
    </comment>
    <comment ref="Y653" authorId="0" shapeId="0" xr:uid="{00000000-0006-0000-0000-000026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
79</t>
        </r>
      </text>
    </comment>
    <comment ref="Y655" authorId="0" shapeId="0" xr:uid="{00000000-0006-0000-0000-000027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72  78  87</t>
        </r>
      </text>
    </comment>
    <comment ref="Y656" authorId="0" shapeId="0" xr:uid="{00000000-0006-0000-0000-000028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97
80</t>
        </r>
      </text>
    </comment>
    <comment ref="Y667" authorId="0" shapeId="0" xr:uid="{00000000-0006-0000-0000-000029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672" authorId="0" shapeId="0" xr:uid="{00000000-0006-0000-0000-00002A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682" authorId="0" shapeId="0" xr:uid="{00000000-0006-0000-0000-00002B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79
85</t>
        </r>
      </text>
    </comment>
    <comment ref="Y688" authorId="0" shapeId="0" xr:uid="{00000000-0006-0000-0000-00002C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86</t>
        </r>
      </text>
    </comment>
    <comment ref="Y689" authorId="0" shapeId="0" xr:uid="{00000000-0006-0000-0000-00002D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95
96</t>
        </r>
      </text>
    </comment>
    <comment ref="Y693" authorId="0" shapeId="0" xr:uid="{00000000-0006-0000-0000-00002E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92
99</t>
        </r>
      </text>
    </comment>
    <comment ref="Y697" authorId="0" shapeId="0" xr:uid="{00000000-0006-0000-0000-00002F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71</t>
        </r>
      </text>
    </comment>
    <comment ref="Y698" authorId="0" shapeId="0" xr:uid="{00000000-0006-0000-0000-000030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90
95</t>
        </r>
      </text>
    </comment>
    <comment ref="Y704" authorId="0" shapeId="0" xr:uid="{00000000-0006-0000-0000-000031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16سال
28ساله
31 ساله</t>
        </r>
      </text>
    </comment>
    <comment ref="Y705" authorId="0" shapeId="0" xr:uid="{00000000-0006-0000-0000-000032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سن:
5
8
15
20</t>
        </r>
      </text>
    </comment>
    <comment ref="Y706" authorId="0" shapeId="0" xr:uid="{00000000-0006-0000-0000-000033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سن:
19
20</t>
        </r>
      </text>
    </comment>
    <comment ref="Y711" authorId="0" shapeId="0" xr:uid="{00000000-0006-0000-0000-000034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82
74</t>
        </r>
      </text>
    </comment>
    <comment ref="Y712" authorId="0" shapeId="0" xr:uid="{00000000-0006-0000-0000-000035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76
69</t>
        </r>
      </text>
    </comment>
    <comment ref="Y731" authorId="0" shapeId="0" xr:uid="{00000000-0006-0000-0000-000036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
10
20</t>
        </r>
      </text>
    </comment>
    <comment ref="Y735" authorId="0" shapeId="0" xr:uid="{00000000-0006-0000-0000-000037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87
90</t>
        </r>
      </text>
    </comment>
    <comment ref="Y740" authorId="0" shapeId="0" xr:uid="{00000000-0006-0000-0000-000038010000}">
      <text>
        <r>
          <rPr>
            <sz val="9"/>
            <color indexed="81"/>
            <rFont val="Tahoma"/>
            <family val="2"/>
          </rPr>
          <t xml:space="preserve">
81
78</t>
        </r>
      </text>
    </comment>
    <comment ref="Y743" authorId="0" shapeId="0" xr:uid="{00000000-0006-0000-0000-000039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744" authorId="0" shapeId="0" xr:uid="{00000000-0006-0000-0000-00003A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745" authorId="0" shapeId="0" xr:uid="{00000000-0006-0000-0000-00003B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</t>
        </r>
      </text>
    </comment>
    <comment ref="Y748" authorId="0" shapeId="0" xr:uid="{00000000-0006-0000-0000-00003C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750" authorId="0" shapeId="0" xr:uid="{00000000-0006-0000-0000-00003D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85
91</t>
        </r>
      </text>
    </comment>
    <comment ref="Y759" authorId="0" shapeId="0" xr:uid="{00000000-0006-0000-0000-00003E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67
76</t>
        </r>
      </text>
    </comment>
    <comment ref="Y761" authorId="0" shapeId="0" xr:uid="{00000000-0006-0000-0000-00003F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87
90</t>
        </r>
      </text>
    </comment>
    <comment ref="Y763" authorId="0" shapeId="0" xr:uid="{00000000-0006-0000-0000-000040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یکی 88
70
66</t>
        </r>
      </text>
    </comment>
    <comment ref="Y764" authorId="0" shapeId="0" xr:uid="{00000000-0006-0000-0000-000041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</t>
        </r>
      </text>
    </comment>
    <comment ref="M776" authorId="2" shapeId="0" xr:uid="{95EA094F-195F-4532-B082-20218A084AC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77" authorId="2" shapeId="0" xr:uid="{D2B7E89E-DF2A-4E1E-B213-9D3E4A3284AE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78" authorId="2" shapeId="0" xr:uid="{3BEA054A-E512-46B6-A474-9F48AAC18370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0" authorId="2" shapeId="0" xr:uid="{1D3C089B-EF3A-421F-9FBA-490A9DF9CD5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1" authorId="1" shapeId="0" xr:uid="{63BBC85C-8A01-43BB-A207-B81F9AEC938D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2" authorId="0" shapeId="0" xr:uid="{00000000-0006-0000-0000-000042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Z782" authorId="0" shapeId="0" xr:uid="{00000000-0006-0000-0000-000043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فرزند دارد سابقه ندارد</t>
        </r>
      </text>
    </comment>
    <comment ref="M783" authorId="0" shapeId="0" xr:uid="{00000000-0006-0000-0000-000044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4" authorId="0" shapeId="0" xr:uid="{00000000-0006-0000-0000-000045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5" authorId="0" shapeId="0" xr:uid="{00000000-0006-0000-0000-000046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6" authorId="0" shapeId="0" xr:uid="{00000000-0006-0000-0000-000047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87" authorId="0" shapeId="0" xr:uid="{00000000-0006-0000-0000-000048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88" authorId="1" shapeId="0" xr:uid="{95F301AB-1BB9-4255-BE57-49DA0A34AFB0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9" authorId="1" shapeId="0" xr:uid="{61E7D8B3-4BB7-4F6B-A8C9-8C27C81B7110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793" authorId="0" shapeId="0" xr:uid="{00000000-0006-0000-0000-000049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پرویزیان 2تا اولاد داره ولی سابقه بیمه 30 روز کمه</t>
        </r>
      </text>
    </comment>
    <comment ref="Y798" authorId="0" shapeId="0" xr:uid="{00000000-0006-0000-0000-00004A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آبنیکی 2 تا اولاد داره ولی سابقه بیمه نیاورده</t>
        </r>
      </text>
    </comment>
    <comment ref="Y810" authorId="0" shapeId="0" xr:uid="{00000000-0006-0000-0000-00004B01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گفت 7 سال داره</t>
        </r>
      </text>
    </comment>
    <comment ref="F817" authorId="1" shapeId="0" xr:uid="{AAD791D3-BBE7-4975-B4ED-66D32B140BA7}">
      <text>
        <r>
          <rPr>
            <b/>
            <sz val="9"/>
            <color indexed="81"/>
            <rFont val="Tahoma"/>
            <family val="2"/>
          </rPr>
          <t>عبدالله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Alborz Rayan</author>
  </authors>
  <commentList>
    <comment ref="BI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نسبت به کارکرد بیشتر از سه برابر پایه حقوق نشود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Alborz Rayan</author>
    <author>Raziyeh Khorasani</author>
    <author>Marziyeh Ebrahimi</author>
  </authors>
  <commentList>
    <comment ref="M7" authorId="0" shapeId="0" xr:uid="{80A08B17-DC25-43A3-AECF-27EE79D26A5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" authorId="0" shapeId="0" xr:uid="{665F3E6C-B8C1-419A-89B7-67164F3F7F8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" authorId="0" shapeId="0" xr:uid="{33513E6F-DF04-4598-8628-F380BADC0EB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" authorId="0" shapeId="0" xr:uid="{B180B68C-D08E-4810-89A5-BBC818462D6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" authorId="0" shapeId="0" xr:uid="{965C3C15-D414-45B2-B9EC-E789FAD5062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12" authorId="0" shapeId="0" xr:uid="{34AAE83F-CCB8-4BE3-BCA9-73F696C4CBD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3" authorId="0" shapeId="0" xr:uid="{D6A6CA7C-BD93-4911-8E4B-872C1487E75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کارشناسی لحاظ شده 
بود
ارشد درسته</t>
        </r>
      </text>
    </comment>
    <comment ref="M14" authorId="0" shapeId="0" xr:uid="{C51FAE3C-5A57-4817-8728-11A3EDDE8D8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" authorId="0" shapeId="0" xr:uid="{57BECA34-3820-4FE4-B3F3-967EC4FD504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" authorId="0" shapeId="0" xr:uid="{7D1FDD43-3611-45FF-AD17-CFBC0107912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دیپلم درسته</t>
        </r>
      </text>
    </comment>
    <comment ref="M17" authorId="0" shapeId="0" xr:uid="{72DC1BE4-5BDA-48F9-A85F-A5CC5B05347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18" authorId="0" shapeId="0" xr:uid="{42BC57B8-CA08-4282-A081-BCFC1778FEF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9" authorId="0" shapeId="0" xr:uid="{BF86FC8B-0AAD-48CE-8FFD-7764AD8B450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87
80</t>
        </r>
      </text>
    </comment>
    <comment ref="M20" authorId="0" shapeId="0" xr:uid="{A5E5A2A4-F067-4A55-920C-85168BCA91C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دیپلم درسته</t>
        </r>
      </text>
    </comment>
    <comment ref="M21" authorId="0" shapeId="0" xr:uid="{B389A776-D601-4998-ACC9-CD3324C4388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کاردانی درسته</t>
        </r>
      </text>
    </comment>
    <comment ref="M22" authorId="0" shapeId="0" xr:uid="{B3552330-C951-4493-9E8B-2074ABA33C2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" authorId="0" shapeId="0" xr:uid="{8ECA1A61-8D8C-421B-87CC-75A0B515242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4" authorId="0" shapeId="0" xr:uid="{B9799360-4215-42C5-98D3-61FAA9ACC9D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5" authorId="0" shapeId="0" xr:uid="{AF3A2DD8-4945-47A8-B7E9-686AA2C3C1F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" authorId="0" shapeId="0" xr:uid="{6D24CEA0-61BF-487E-B54D-5A9A838CEBC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8" authorId="0" shapeId="0" xr:uid="{0C186D4F-8EB9-40CB-9BD0-3D2A168C2B9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9" authorId="0" shapeId="0" xr:uid="{AEF5B16E-707D-4479-9009-BBE32ABEF46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" authorId="0" shapeId="0" xr:uid="{F6C13578-B693-4028-BD7F-0BC0F862B81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1" authorId="0" shapeId="0" xr:uid="{06F747EA-8787-4B9C-8391-CC293337250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" authorId="0" shapeId="0" xr:uid="{231C352E-9F57-4EBF-9F14-2AA563897A7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" authorId="0" shapeId="0" xr:uid="{6BC78B0D-DE0D-42EE-994D-05C8869CC5F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4" authorId="0" shapeId="0" xr:uid="{7D98AA85-61D6-4F8A-B04F-2E972AB3BD8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6" authorId="0" shapeId="0" xr:uid="{C5DD9E97-A10F-4D3C-A6FE-673C967E819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7" authorId="0" shapeId="0" xr:uid="{5CB9D47C-3740-4520-9A1B-BD0E3D5984F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8" authorId="0" shapeId="0" xr:uid="{6EFA2690-FD5F-4359-9FA0-7ABA823BF82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9" authorId="0" shapeId="0" xr:uid="{A5B37191-1974-4227-9A28-406A43ABE50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ارشد درسته</t>
        </r>
      </text>
    </comment>
    <comment ref="M40" authorId="0" shapeId="0" xr:uid="{3E39760A-EF05-4809-8DB1-E49D433E737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41" authorId="0" shapeId="0" xr:uid="{81CEB289-C9C8-4EAD-8171-C66C6F13C7A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کارشناسی درسته</t>
        </r>
      </text>
    </comment>
    <comment ref="M42" authorId="0" shapeId="0" xr:uid="{8CCD939C-BCC0-4B9D-92BF-13D6FD0B933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کارشناسی درسته</t>
        </r>
      </text>
    </comment>
    <comment ref="M43" authorId="0" shapeId="0" xr:uid="{5A13B97C-529E-4FE5-B59B-87EA7A23042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4" authorId="0" shapeId="0" xr:uid="{06B899BC-45A1-4BED-8BF2-38D34DD7E97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درسته کارشناسی</t>
        </r>
      </text>
    </comment>
    <comment ref="M45" authorId="0" shapeId="0" xr:uid="{C1B1F0A7-7E43-4A15-9230-68F06F8F166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46" authorId="1" shapeId="0" xr:uid="{1BD33E04-A365-4A48-82DB-F6333AAC9B41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90
91</t>
        </r>
      </text>
    </comment>
    <comment ref="M51" authorId="0" shapeId="0" xr:uid="{6EE45314-5EF6-41EE-AB74-074FBC8E1F5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2" authorId="0" shapeId="0" xr:uid="{9B2DC442-8C8B-47C2-9F6E-26821689381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86
88</t>
        </r>
      </text>
    </comment>
    <comment ref="M65" authorId="0" shapeId="0" xr:uid="{D0A099CD-0978-474A-B7EF-FA3C8DE9998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7" authorId="0" shapeId="0" xr:uid="{AA758C74-64F0-41EC-8F10-61AD898E9CD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9" authorId="0" shapeId="0" xr:uid="{168FAB80-305F-4A2E-94C8-D6AFF417D27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M74" authorId="0" shapeId="0" xr:uid="{82F1F67F-21B8-4975-A81E-CAFEA1C6B25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77" authorId="0" shapeId="0" xr:uid="{E591188B-1655-404A-A141-68B4549B33E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63  66   67   70    73</t>
        </r>
      </text>
    </comment>
    <comment ref="Y78" authorId="2" shapeId="0" xr:uid="{3F9D9C37-4C5E-4E18-B5E9-EE591145DE9A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73
75
83</t>
        </r>
      </text>
    </comment>
    <comment ref="M80" authorId="0" shapeId="0" xr:uid="{D36D4485-202C-4606-BFC5-5A39039C85D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80" authorId="0" shapeId="0" xr:uid="{5ED8D5C2-7FB5-467F-9F49-4CA606FF498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83   75   73</t>
        </r>
      </text>
    </comment>
    <comment ref="Y82" authorId="0" shapeId="0" xr:uid="{6D71B720-C18D-4AEA-9C76-127C0C0F9AB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75
80</t>
        </r>
      </text>
    </comment>
    <comment ref="M83" authorId="0" shapeId="0" xr:uid="{BECA82D3-7881-44B9-B232-77D8C4B081F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Y87" authorId="0" shapeId="0" xr:uid="{ECD829D6-8FB0-4CEE-8425-5657A24492A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</t>
        </r>
      </text>
    </comment>
    <comment ref="Y90" authorId="0" shapeId="0" xr:uid="{8ECFBA59-042A-4195-9633-5DE4AEFB405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81</t>
        </r>
      </text>
    </comment>
    <comment ref="M96" authorId="0" shapeId="0" xr:uid="{6528610A-7E88-400E-99F6-44AB26363AE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7" authorId="0" shapeId="0" xr:uid="{657B9D3C-215D-44CF-A93D-CDB7979E12E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98" authorId="0" shapeId="0" xr:uid="{E3BC6358-CE88-4D75-A110-0BBD88A1695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کاردانی لحاظ شده بود
دیپلم درسته</t>
        </r>
      </text>
    </comment>
    <comment ref="Y98" authorId="0" shapeId="0" xr:uid="{7377EC43-2D7C-446D-91DC-A4792F084D2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
80</t>
        </r>
      </text>
    </comment>
    <comment ref="M99" authorId="0" shapeId="0" xr:uid="{D009BC5F-07DA-401F-8A11-0FB2F680874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1" authorId="0" shapeId="0" xr:uid="{1BFCA862-89D9-4B8E-98C0-20277995899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گفت 2 - 3 ماهه گرفته و فرستاده</t>
        </r>
      </text>
    </comment>
    <comment ref="M103" authorId="0" shapeId="0" xr:uid="{FDF84898-3D37-4B09-BC01-8A27EDE7F86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4" authorId="0" shapeId="0" xr:uid="{D7ACB056-FDC4-4500-AD35-A9CDE11EBCF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05" authorId="0" shapeId="0" xr:uid="{6F3FF397-DC74-48ED-B9EB-356E75C3672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78    76</t>
        </r>
      </text>
    </comment>
    <comment ref="M106" authorId="0" shapeId="0" xr:uid="{9B875364-9A4A-4CDB-84AF-819605CF24F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11" authorId="0" shapeId="0" xr:uid="{3526C31B-5A35-43C9-A2F3-EFA95D70BFE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84  86   78   91</t>
        </r>
      </text>
    </comment>
    <comment ref="Y113" authorId="0" shapeId="0" xr:uid="{A764A923-055C-4F71-97AA-BF21DB8172E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85</t>
        </r>
      </text>
    </comment>
    <comment ref="Y114" authorId="0" shapeId="0" xr:uid="{382D3216-B7D4-4D80-A327-F88B30D27CB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مدارکی نبود</t>
        </r>
      </text>
    </comment>
    <comment ref="M118" authorId="0" shapeId="0" xr:uid="{24B59830-A8CB-4F17-9FF0-A3F9A670377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9" authorId="0" shapeId="0" xr:uid="{CA7477CC-D065-421C-8D4E-C5059E1DA10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1" authorId="0" shapeId="0" xr:uid="{0794898F-2E5B-499A-88CC-76265B69A62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3" authorId="0" shapeId="0" xr:uid="{9D7F9EB5-477B-451E-A9AA-9F692D6CE90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7" authorId="0" shapeId="0" xr:uid="{489E207B-3485-4B6D-96DC-C412858D707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کاردانی درسته</t>
        </r>
      </text>
    </comment>
    <comment ref="M130" authorId="0" shapeId="0" xr:uid="{012A6635-9085-46DC-BD4B-6AFD1FA7EB3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
دیپلم درسته</t>
        </r>
      </text>
    </comment>
    <comment ref="M133" authorId="0" shapeId="0" xr:uid="{16E44081-6A09-4654-8BEF-5B54713ACB4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35" authorId="0" shapeId="0" xr:uid="{D1FAF271-515F-445C-908A-E32CD6CA02B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91  88  82   87   96</t>
        </r>
      </text>
    </comment>
    <comment ref="Y136" authorId="0" shapeId="0" xr:uid="{C7F064A9-A5E9-4154-B93F-14327FEDE48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88  71   92</t>
        </r>
      </text>
    </comment>
    <comment ref="Y137" authorId="0" shapeId="0" xr:uid="{1E7ED1CD-BE12-4730-B294-4D51C5DAEFD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81    77</t>
        </r>
      </text>
    </comment>
    <comment ref="M139" authorId="0" shapeId="0" xr:uid="{3231A349-3679-4CC1-8541-CA47CEB703A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41" authorId="0" shapeId="0" xr:uid="{CF61214D-4BC0-41AE-B787-F41D4F41FCF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
79</t>
        </r>
      </text>
    </comment>
    <comment ref="M142" authorId="0" shapeId="0" xr:uid="{A3DD20DE-0A2A-4F28-B784-2FB1AD75522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143" authorId="0" shapeId="0" xr:uid="{46AE455C-B00C-4B82-A52E-E9B68CB489E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لیسانس لحاظ شده بود
ارشد درسته</t>
        </r>
      </text>
    </comment>
    <comment ref="M144" authorId="0" shapeId="0" xr:uid="{A2E921CC-AF3F-4CC5-A8EC-9FCCF6A125C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45" authorId="0" shapeId="0" xr:uid="{B397F145-795E-47E3-AAE5-B45D1FA95F4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147" authorId="0" shapeId="0" xr:uid="{804E355F-ED1A-4398-83B5-402E1FE4C61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I148" authorId="0" shapeId="0" xr:uid="{95932DC5-395E-466F-A1E9-D3E120338DE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به نام پسرشه وکالت نامه آورده</t>
        </r>
      </text>
    </comment>
    <comment ref="M148" authorId="0" shapeId="0" xr:uid="{BBC31C6B-27F9-4487-8A8E-B0240964693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BF148" authorId="1" shapeId="0" xr:uid="{4934FAE1-14A9-4DC1-B540-EFBB549E4EA8}">
      <text>
        <r>
          <rPr>
            <b/>
            <sz val="9"/>
            <color indexed="81"/>
            <rFont val="Tahoma"/>
          </rPr>
          <t>Raziyeh Khorasani:</t>
        </r>
        <r>
          <rPr>
            <sz val="9"/>
            <color indexed="81"/>
            <rFont val="Tahoma"/>
          </rPr>
          <t xml:space="preserve">
کسر ماهانه بابت بدهی به سازمان</t>
        </r>
      </text>
    </comment>
    <comment ref="Y149" authorId="2" shapeId="0" xr:uid="{3ACEB8FC-2BD5-4C97-ADF1-7B83A44C04B9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70    73    77</t>
        </r>
      </text>
    </comment>
    <comment ref="Y150" authorId="0" shapeId="0" xr:uid="{DB8A511F-1DB7-4FBE-884E-A572482327C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72  78  87</t>
        </r>
      </text>
    </comment>
    <comment ref="Y152" authorId="0" shapeId="0" xr:uid="{6775AB4E-2530-4271-9BCF-6BAA8E72BF0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75
64
63
61</t>
        </r>
      </text>
    </comment>
    <comment ref="M153" authorId="0" shapeId="0" xr:uid="{F35707C2-3530-4BA3-9BA9-E4D519E5589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54" authorId="0" shapeId="0" xr:uid="{510597A9-7907-46F0-B628-2DE339FFD83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97
80</t>
        </r>
      </text>
    </comment>
    <comment ref="Y157" authorId="0" shapeId="0" xr:uid="{33A45D42-01CA-4374-BA0E-D41495530AE7}">
      <text>
        <r>
          <rPr>
            <b/>
            <sz val="9"/>
            <color indexed="81"/>
            <rFont val="Tahoma"/>
            <family val="2"/>
          </rPr>
          <t>64
65
66
68
81</t>
        </r>
      </text>
    </comment>
    <comment ref="M160" authorId="0" shapeId="0" xr:uid="{DE1C1CE4-5EE6-4538-A40B-F775514FF59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3" authorId="0" shapeId="0" xr:uid="{00132C64-5A99-451C-9E6C-0ABA6EB4A3F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5" authorId="0" shapeId="0" xr:uid="{105781A3-8FC0-4775-A527-DD7EE742257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6" authorId="0" shapeId="0" xr:uid="{529D2B1F-379D-46BF-A412-9F0C479CFCD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1" authorId="0" shapeId="0" xr:uid="{97A7C409-DB1C-4F56-A6B5-56285035A1F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2" authorId="0" shapeId="0" xr:uid="{21F6D94C-8D69-42A9-A44C-E6ED97FE153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3" authorId="0" shapeId="0" xr:uid="{F653CBEE-1EDB-4FEA-B888-0D9F503DF19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مهرماه کارشناسی لحاظ شده 
بود ارشد درسته</t>
        </r>
      </text>
    </comment>
    <comment ref="M174" authorId="0" shapeId="0" xr:uid="{BAE467FE-8818-4F5B-9F04-F73F0300D2B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5" authorId="0" shapeId="0" xr:uid="{F9AF7961-93D3-4037-84A9-80872691C99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ارشد لحاظ شده بود کارشناسی درسته</t>
        </r>
      </text>
    </comment>
    <comment ref="M176" authorId="0" shapeId="0" xr:uid="{D221DF65-1B33-4AD0-9592-1417C50FF62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7" authorId="0" shapeId="0" xr:uid="{A0207970-FCA1-4A7D-89FD-D2D8685B410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9" authorId="0" shapeId="0" xr:uid="{7E870943-991E-40E8-B1CA-D80ABDB987C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0" authorId="0" shapeId="0" xr:uid="{1D1C3C28-EAC0-4B21-A602-D6340F898DB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1" authorId="0" shapeId="0" xr:uid="{CC66D281-C0F0-4BCD-9AC4-28D0581444E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81" authorId="0" shapeId="0" xr:uid="{BA5C74DE-1288-4AB7-921C-2894B82DB02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182" authorId="0" shapeId="0" xr:uid="{0B19010C-0BB8-4003-9E82-9AC1F24D6C8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3" authorId="0" shapeId="0" xr:uid="{0599BDD1-0CE1-4245-940E-1F046A8811E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4" authorId="0" shapeId="0" xr:uid="{3F411CCB-1A35-4CC5-82D8-641B898E116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دیپلم لحاظ شده بود ارشد درسته</t>
        </r>
      </text>
    </comment>
    <comment ref="M185" authorId="0" shapeId="0" xr:uid="{E9CCB7F2-E77C-4319-AA70-7739BEAF8CD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6" authorId="0" shapeId="0" xr:uid="{39D04F42-7413-433D-ADCC-F9B19F101A0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7" authorId="0" shapeId="0" xr:uid="{83F3FEA7-8157-4C3C-9F90-92E6915341C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8" authorId="0" shapeId="0" xr:uid="{2F500309-4429-4636-B76E-75B699640F1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9" authorId="0" shapeId="0" xr:uid="{0B35F263-F44A-4F09-840C-38B5DE5D592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حال تحصیل کاردانیه مدرک دیپلم دارد در حال حاضر</t>
        </r>
      </text>
    </comment>
    <comment ref="M191" authorId="0" shapeId="0" xr:uid="{A0004084-5D43-486B-B202-1C1C3744DDF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2" authorId="0" shapeId="0" xr:uid="{4C2E4D3A-A0A3-4343-92DE-49A4DE629FB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3" authorId="0" shapeId="0" xr:uid="{46F55DAE-3BE1-4C09-B73C-AAC23572076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دکتری داره ولی در انالیز نهایت ارشد داریم
درسته</t>
        </r>
      </text>
    </comment>
    <comment ref="M194" authorId="0" shapeId="0" xr:uid="{C56AF1B4-6FC9-44BD-ACFA-5A6370F8F81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6" authorId="0" shapeId="0" xr:uid="{6A8253B7-B6BE-437D-97A3-D5D892DDA42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7" authorId="0" shapeId="0" xr:uid="{C1423462-B6AB-4F8E-B5BE-5F7AEF8A79A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198" authorId="0" shapeId="0" xr:uid="{383757BB-3CAD-4A53-99F8-5C2A67A8FCB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9" authorId="0" shapeId="0" xr:uid="{AFA4F208-12DC-4E0A-BF0E-395D1F7B15F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0" authorId="0" shapeId="0" xr:uid="{7E6DF5DB-21F6-4C2D-9B8C-B1E6B0200A5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1" authorId="0" shapeId="0" xr:uid="{A4FE1D17-F5C5-4265-9ECD-399ECA9476A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03" authorId="2" shapeId="0" xr:uid="{B551A30D-8ABB-46F7-85F4-BB216DAA6651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98</t>
        </r>
      </text>
    </comment>
    <comment ref="Y207" authorId="0" shapeId="0" xr:uid="{2CCF7961-B9B7-465B-92F1-6789DE57AE8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85
97</t>
        </r>
      </text>
    </comment>
    <comment ref="M211" authorId="0" shapeId="0" xr:uid="{7D5B4A73-66E6-493C-BC9E-59F06E96073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
ارشد درسته</t>
        </r>
      </text>
    </comment>
    <comment ref="M212" authorId="0" shapeId="0" xr:uid="{7A5E02C4-CCA2-4ECA-8A6E-31362568EB3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13" authorId="2" shapeId="0" xr:uid="{30E23B2B-1A78-43D6-B703-D687F4FCFD99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73   79    84</t>
        </r>
      </text>
    </comment>
    <comment ref="M218" authorId="0" shapeId="0" xr:uid="{80DE798E-F66B-4339-AEDA-FD4072749E2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9" authorId="2" shapeId="0" xr:uid="{47ADD877-6C02-485F-BC0F-AF0C5E9B45C7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22" authorId="0" shapeId="0" xr:uid="{E01C83C2-5B14-4E53-8C90-EF515933259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67
76</t>
        </r>
      </text>
    </comment>
    <comment ref="Y223" authorId="0" shapeId="0" xr:uid="{90AE3EC3-A50B-4947-8308-392B2982B73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87
90</t>
        </r>
      </text>
    </comment>
    <comment ref="M224" authorId="0" shapeId="0" xr:uid="{1182FCCF-53CB-41BC-AC43-565579A8677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37" authorId="0" shapeId="0" xr:uid="{F3BA8AEF-B471-4172-BD56-0A9CB621757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86</t>
        </r>
      </text>
    </comment>
    <comment ref="Y239" authorId="0" shapeId="0" xr:uid="{BC02C0A1-060C-4BCF-A3C4-C605F719815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76
69</t>
        </r>
      </text>
    </comment>
    <comment ref="Y244" authorId="0" shapeId="0" xr:uid="{39DF14C9-014E-4F77-A7F6-3CD271CA2FC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سن:
5
8
15
20</t>
        </r>
      </text>
    </comment>
    <comment ref="Y251" authorId="0" shapeId="0" xr:uid="{AAE12048-B718-415F-B1B6-348BE5B32CE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16سال
28ساله
31 ساله</t>
        </r>
      </text>
    </comment>
    <comment ref="Y252" authorId="0" shapeId="0" xr:uid="{47432C7E-C8AD-40ED-BD1B-768DD3602B5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90
95</t>
        </r>
      </text>
    </comment>
    <comment ref="Y255" authorId="0" shapeId="0" xr:uid="{44D765AE-DDAA-496C-B0D3-053D1A6DF5B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71</t>
        </r>
      </text>
    </comment>
    <comment ref="Y262" authorId="0" shapeId="0" xr:uid="{07149598-D356-448B-A957-8C05E6DABF4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82
74</t>
        </r>
      </text>
    </comment>
    <comment ref="Y264" authorId="0" shapeId="0" xr:uid="{5F597BE5-716D-469F-AFE8-EBDD860420C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95
96</t>
        </r>
      </text>
    </comment>
    <comment ref="Y266" authorId="0" shapeId="0" xr:uid="{020AD6B5-D7AB-4F38-AB6E-E2E0E51C3D1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92
99</t>
        </r>
      </text>
    </comment>
    <comment ref="Y267" authorId="0" shapeId="0" xr:uid="{07D96D90-5174-42EC-9F12-BC23A1696F5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سن:
19
20</t>
        </r>
      </text>
    </comment>
    <comment ref="M271" authorId="0" shapeId="0" xr:uid="{8DB5AF98-E310-414E-A187-7FBA59B34AE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2" authorId="0" shapeId="0" xr:uid="{65287B8B-5694-41A8-A1C1-6940B8014CF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3" authorId="0" shapeId="0" xr:uid="{F323AFCB-851A-4AEF-B42D-D81BEE61133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4" authorId="0" shapeId="0" xr:uid="{E9325930-485D-4F74-9455-CF38FB01357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7" authorId="0" shapeId="0" xr:uid="{BBF814F4-1170-47BE-AA3C-C79280A35EB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8" authorId="0" shapeId="0" xr:uid="{94EE383B-F75F-46CE-BA12-E10B5412D19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80" authorId="0" shapeId="0" xr:uid="{36148DDB-187B-472A-91A7-1CE33B71D2C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
10
20</t>
        </r>
      </text>
    </comment>
    <comment ref="M281" authorId="0" shapeId="0" xr:uid="{EEC3040F-9AFA-4BCC-B86D-A9064E52574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2" authorId="0" shapeId="0" xr:uid="{E3BBAF7A-F7A8-488B-ACE3-6ED1479EBBE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3" authorId="0" shapeId="0" xr:uid="{1289B5CF-EC0E-4326-88D9-8F70BFA822F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4" authorId="0" shapeId="0" xr:uid="{950EAC29-E40B-469D-8607-51B93C05A01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85" authorId="0" shapeId="0" xr:uid="{97486133-7378-4951-92C6-256C834897D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286" authorId="0" shapeId="0" xr:uid="{5BFC3A8D-443E-449D-8FFF-C12D7BAC887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مدرک تحصیلیش دکتری
ولی در انالیز نهایت ارشد داریم درسته</t>
        </r>
      </text>
    </comment>
    <comment ref="M288" authorId="0" shapeId="0" xr:uid="{F4C56777-6BCC-499E-B438-0CC75D0BBB2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9" authorId="0" shapeId="0" xr:uid="{EB33F6CF-7DFF-48F5-9656-29F881CFDF7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 درسته</t>
        </r>
      </text>
    </comment>
    <comment ref="M290" authorId="0" shapeId="0" xr:uid="{E0CF5847-27C4-49C2-B315-80AEC1B4505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91" authorId="0" shapeId="0" xr:uid="{E18B8B3E-A341-46B7-BCDF-17A7DDB0828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2" authorId="0" shapeId="0" xr:uid="{8A44E558-1348-47C0-81B3-B94D84203CE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3" authorId="0" shapeId="0" xr:uid="{D30EB28A-A41B-4324-AEB6-1674F6B54B8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4" authorId="0" shapeId="0" xr:uid="{9BA11B7F-ED5B-4163-BD22-EB1A4D2DA6B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95" authorId="0" shapeId="0" xr:uid="{F235D56A-B08D-46E0-9ECC-25E73169A79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6" authorId="0" shapeId="0" xr:uid="{65FE0ED6-6087-4B41-9904-1D1881FA6EA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297" authorId="0" shapeId="0" xr:uid="{393931C0-EACA-470B-AB49-3660E614DAE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 کارشناسی</t>
        </r>
      </text>
    </comment>
    <comment ref="M298" authorId="0" shapeId="0" xr:uid="{1FB25301-BDE9-4E9E-A9F3-B959E16A01B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درسنه</t>
        </r>
      </text>
    </comment>
    <comment ref="M299" authorId="0" shapeId="0" xr:uid="{1096C981-D5D4-4A2F-B6DD-40A89A25858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00" authorId="0" shapeId="0" xr:uid="{8EBA782A-4E2D-474C-9CA6-5271FCC6017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1" authorId="0" shapeId="0" xr:uid="{D1C6D24B-03A0-42A0-8658-8276516D9FF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 ارشد</t>
        </r>
      </text>
    </comment>
    <comment ref="M302" authorId="0" shapeId="0" xr:uid="{BA94A004-F3FC-4318-9B06-B9AEF784F9B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3" authorId="0" shapeId="0" xr:uid="{67A315C1-E48E-4AF2-92AD-442AE0F1DDD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4" authorId="0" shapeId="0" xr:uid="{974011B0-1A45-4566-9D78-825175A24EF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5" authorId="0" shapeId="0" xr:uid="{73865FC0-EC5B-4D5D-81FB-24AB7BDF207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6" authorId="0" shapeId="0" xr:uid="{F347651B-7B62-4210-B4CC-315EE2505AB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7" authorId="0" shapeId="0" xr:uid="{B7304437-8BD6-4378-9E3C-3D7AB3D8982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8" authorId="0" shapeId="0" xr:uid="{D06160AC-9FCD-4AE9-83E2-13349EDEC30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</t>
        </r>
      </text>
    </comment>
    <comment ref="M309" authorId="0" shapeId="0" xr:uid="{04A492F2-9AFD-4DE6-BB62-E5390D422DE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10" authorId="0" shapeId="0" xr:uid="{287CFA85-3223-4846-93BE-C4608C8334F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1" authorId="0" shapeId="0" xr:uid="{8CE76C0E-04CD-4E0B-81ED-EAC28900414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
</t>
        </r>
      </text>
    </comment>
    <comment ref="M312" authorId="0" shapeId="0" xr:uid="{CB679458-E1B5-4332-AEFD-ED5D992116F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3" authorId="0" shapeId="0" xr:uid="{3326BABF-03B1-4DBB-838A-A16EB89A05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313" authorId="0" shapeId="0" xr:uid="{2979769B-02EC-4B17-B907-1774982758F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314" authorId="0" shapeId="0" xr:uid="{965987CB-802A-448E-A9D3-F8A719C9986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5" authorId="0" shapeId="0" xr:uid="{3D6A961A-60D4-4C8E-9D41-AE207715CF7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6" authorId="0" shapeId="0" xr:uid="{824AE434-6EBE-4A1A-B775-A7F095C3D5D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7" authorId="0" shapeId="0" xr:uid="{3CF058C7-FD1A-4523-8909-41E7D20ABFE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8" authorId="0" shapeId="0" xr:uid="{04E659D2-4696-46F1-92D6-6C4723847D3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9" authorId="0" shapeId="0" xr:uid="{CB2572BA-4D04-4D94-B610-743036A5B9B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20" authorId="0" shapeId="0" xr:uid="{D3FA9099-44F0-4818-AB05-9FD0D426C80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2" authorId="0" shapeId="0" xr:uid="{BB3E52C7-EEFD-45E0-9B9C-441DF93CD48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M323" authorId="0" shapeId="0" xr:uid="{E60F711A-44DF-4D67-B71F-72BA690306E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4" authorId="0" shapeId="0" xr:uid="{B59B17EE-2652-4994-9ACF-BB40E993370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6" authorId="0" shapeId="0" xr:uid="{E33906A1-FB1C-4CE6-BF93-E196060B6AE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7" authorId="0" shapeId="0" xr:uid="{F58EF56F-D40E-4F01-97D7-60B6C2F7BEC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8" authorId="0" shapeId="0" xr:uid="{9D52B983-D628-4DA7-9F24-57CD13378D7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ارشد درسته</t>
        </r>
      </text>
    </comment>
    <comment ref="M329" authorId="0" shapeId="0" xr:uid="{6F981883-4776-4D53-AB64-8D79942B95E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0" authorId="0" shapeId="0" xr:uid="{A5FFEB03-1C2E-4D4E-9C82-5AEC99FEDB7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ارشد درسته</t>
        </r>
      </text>
    </comment>
    <comment ref="M331" authorId="0" shapeId="0" xr:uid="{63734B30-B0DC-4CE9-8E7F-7822FD1E866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3" authorId="0" shapeId="0" xr:uid="{03472996-5F4E-4C7F-93B0-949A86B4AD8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4" authorId="0" shapeId="0" xr:uid="{704696F7-5F73-4359-AC73-9968BC6B6B4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5" authorId="0" shapeId="0" xr:uid="{9CE73599-1914-4CF2-9674-F64C2EFF9C9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دیپلم لحاظ شده بود
کارشناسی درسته</t>
        </r>
      </text>
    </comment>
    <comment ref="Y339" authorId="0" shapeId="0" xr:uid="{08E0DEE4-A92B-412A-B630-A66580555A8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
94</t>
        </r>
      </text>
    </comment>
    <comment ref="Y349" authorId="0" shapeId="0" xr:uid="{05DB3A7F-EE41-4C30-85CF-6E11AF4A7E7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83</t>
        </r>
      </text>
    </comment>
    <comment ref="Y353" authorId="0" shapeId="0" xr:uid="{95218CF5-A2E5-4F1B-9951-3DBD6F519FE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67
</t>
        </r>
      </text>
    </comment>
    <comment ref="Y354" authorId="0" shapeId="0" xr:uid="{D9C8483B-374B-4F56-BBBA-B6D9C01A9BF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69
75</t>
        </r>
      </text>
    </comment>
    <comment ref="Y357" authorId="0" shapeId="0" xr:uid="{A60CCAFC-22C2-4326-9C86-FC13BB2CA01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
66
68</t>
        </r>
      </text>
    </comment>
    <comment ref="Y358" authorId="0" shapeId="0" xr:uid="{4F581F54-9061-461E-B653-1B4DBC46EAA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68
74
77</t>
        </r>
      </text>
    </comment>
    <comment ref="Y359" authorId="0" shapeId="0" xr:uid="{3F34E475-F521-4B42-9ABB-83A89FB6049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86
80</t>
        </r>
      </text>
    </comment>
    <comment ref="Y367" authorId="0" shapeId="0" xr:uid="{64765D51-08F5-46CE-8305-85E89F5821A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92</t>
        </r>
      </text>
    </comment>
    <comment ref="Y369" authorId="0" shapeId="0" xr:uid="{0B976838-553D-44A6-93FA-EE08D5FD305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73  71   62   63   64   66</t>
        </r>
      </text>
    </comment>
    <comment ref="Y375" authorId="0" shapeId="0" xr:uid="{BD2B167E-29F1-4DC1-A381-ABA898FCF2D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85</t>
        </r>
      </text>
    </comment>
    <comment ref="Y376" authorId="0" shapeId="0" xr:uid="{78860A0D-AD1D-4E5D-AB4E-75A83BD62B8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</t>
        </r>
      </text>
    </comment>
    <comment ref="Y377" authorId="0" shapeId="0" xr:uid="{ED1DFDCE-A0FF-4B77-9848-674C0D4974B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57  58  59   63   70</t>
        </r>
      </text>
    </comment>
    <comment ref="M384" authorId="0" shapeId="0" xr:uid="{C712B530-9A25-46F6-90E2-DAD068A17FF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کاردانی لحاظ شده بود</t>
        </r>
      </text>
    </comment>
    <comment ref="Y385" authorId="0" shapeId="0" xr:uid="{F74E42AC-B24F-4EA0-9FA0-61B63608ADF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399" authorId="0" shapeId="0" xr:uid="{A08D7CF0-1844-4625-A8B8-A81B70C3905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402" authorId="0" shapeId="0" xr:uid="{50C033DC-FBE3-4584-BAA2-9ABAA640D6D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418" authorId="0" shapeId="0" xr:uid="{7DFC178E-5252-4908-A5E1-46BD54FCCDD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79
85</t>
        </r>
      </text>
    </comment>
    <comment ref="Y420" authorId="0" shapeId="0" xr:uid="{40432DD5-DDBE-4D2A-8109-27AA15B0E57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</t>
        </r>
      </text>
    </comment>
    <comment ref="Y422" authorId="0" shapeId="0" xr:uid="{E7C06432-18F5-437F-BE14-2A8310CBE08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74-75
18-19ساله
خودش گفت</t>
        </r>
      </text>
    </comment>
    <comment ref="Y423" authorId="0" shapeId="0" xr:uid="{82C9AB0B-83A3-437C-B415-BD9D7E3ABFC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یکیش80</t>
        </r>
      </text>
    </comment>
    <comment ref="Y426" authorId="0" shapeId="0" xr:uid="{E2362BCB-528B-4CF6-8E67-632E401D106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72   73   80</t>
        </r>
      </text>
    </comment>
    <comment ref="Y427" authorId="0" shapeId="0" xr:uid="{88DFE187-5C40-4704-A00C-597FE0F36E2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428" authorId="0" shapeId="0" xr:uid="{0FC06315-616E-4EE7-8C4C-D423501D80D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</t>
        </r>
      </text>
    </comment>
    <comment ref="Y433" authorId="0" shapeId="0" xr:uid="{041F1B47-9E41-421A-9060-E6F1385C2D3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85</t>
        </r>
      </text>
    </comment>
    <comment ref="Y434" authorId="0" shapeId="0" xr:uid="{4676513C-B826-4F4E-851A-A261779A49C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93
77
83</t>
        </r>
      </text>
    </comment>
    <comment ref="Y438" authorId="0" shapeId="0" xr:uid="{7E4582E8-5537-4A89-A214-E0E913694A9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89
89
79</t>
        </r>
      </text>
    </comment>
    <comment ref="Y442" authorId="0" shapeId="0" xr:uid="{02B8C1BA-3B2B-449D-A035-2EC260E5483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446" authorId="0" shapeId="0" xr:uid="{AB56021D-6DAE-4CEF-B4A0-D9BE28E1BED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</t>
        </r>
      </text>
    </comment>
    <comment ref="Y448" authorId="0" shapeId="0" xr:uid="{B1ADA51E-80DA-4CC8-8587-839483B59FC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بالا</t>
        </r>
      </text>
    </comment>
    <comment ref="Y449" authorId="0" shapeId="0" xr:uid="{774A62E8-A1B4-483C-A558-C6332C998E5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77</t>
        </r>
      </text>
    </comment>
    <comment ref="Y450" authorId="0" shapeId="0" xr:uid="{09B1919F-8A92-4958-8075-43A5D68AEE7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Y458" authorId="0" shapeId="0" xr:uid="{3447146D-B9D0-4D30-BBC5-FDE8CD13E3B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ت ت فرزندان نبود</t>
        </r>
      </text>
    </comment>
    <comment ref="Y462" authorId="0" shapeId="0" xr:uid="{129705FA-0AAF-4035-AA36-5A0678A1EEA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80</t>
        </r>
      </text>
    </comment>
    <comment ref="Y472" authorId="0" shapeId="0" xr:uid="{CA6AB3C6-3627-4A55-B762-E00AECD54BB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سابقه325روز</t>
        </r>
      </text>
    </comment>
    <comment ref="Y475" authorId="0" shapeId="0" xr:uid="{1A3A7BD7-4FCC-4D9C-BB95-D6CFDC171E1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79</t>
        </r>
      </text>
    </comment>
    <comment ref="Y476" authorId="0" shapeId="0" xr:uid="{7D76968E-E55A-4D00-9BDC-B185583AB5A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80
77
74</t>
        </r>
      </text>
    </comment>
    <comment ref="Y477" authorId="0" shapeId="0" xr:uid="{87791F84-2772-4140-A659-899E2D9B0A0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97</t>
        </r>
      </text>
    </comment>
    <comment ref="Y483" authorId="0" shapeId="0" xr:uid="{AA05D9FD-C71D-433B-B382-8B34E6BB94C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</t>
        </r>
      </text>
    </comment>
    <comment ref="Y484" authorId="0" shapeId="0" xr:uid="{4FA86968-A64D-4E86-9823-0708B05DF0B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
89</t>
        </r>
      </text>
    </comment>
    <comment ref="Y491" authorId="0" shapeId="0" xr:uid="{B096726C-551C-48EE-A578-EFB859D4744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492" authorId="0" shapeId="0" xr:uid="{EA949269-A627-48E0-A8DE-D4F76E5F2B0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79</t>
        </r>
      </text>
    </comment>
    <comment ref="Y502" authorId="0" shapeId="0" xr:uid="{0EB0C1F7-C623-4F70-A597-266C9BD3791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93</t>
        </r>
      </text>
    </comment>
    <comment ref="M503" authorId="0" shapeId="0" xr:uid="{8643A230-B5BD-4761-BD48-D4C15FD7745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Y503" authorId="0" shapeId="0" xr:uid="{3AF6E9C1-9EEA-4255-9840-334FE4300CF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90  95  99</t>
        </r>
      </text>
    </comment>
    <comment ref="Y506" authorId="0" shapeId="0" xr:uid="{C23FC5DB-E7CB-43D7-8433-EED51838734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88
77</t>
        </r>
      </text>
    </comment>
    <comment ref="Y507" authorId="0" shapeId="0" xr:uid="{AC048F37-2F9C-4824-91B3-5E03F71AA04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71
76</t>
        </r>
      </text>
    </comment>
    <comment ref="Y511" authorId="0" shapeId="0" xr:uid="{26317893-F293-4538-B5E3-E0A2D82DE24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72</t>
        </r>
      </text>
    </comment>
    <comment ref="AT514" authorId="1" shapeId="0" xr:uid="{B4A2D110-7052-4EAD-98BF-4018A455A41E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7%مهر</t>
        </r>
      </text>
    </comment>
    <comment ref="Y516" authorId="0" shapeId="0" xr:uid="{60B4F7F7-D0E0-42D1-BFC2-A4ADED45296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70   72   78</t>
        </r>
      </text>
    </comment>
    <comment ref="Y518" authorId="0" shapeId="0" xr:uid="{6AEEEB5E-1225-457D-9047-EAF3CA3D9CD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85
96
88</t>
        </r>
      </text>
    </comment>
    <comment ref="AT525" authorId="1" shapeId="0" xr:uid="{192436BD-5036-4452-8829-3F1CDE9E05CE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7%مهر</t>
        </r>
      </text>
    </comment>
    <comment ref="Y532" authorId="0" shapeId="0" xr:uid="{01441840-BEC0-4FF5-9054-EF1A4708CA8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66
68
80</t>
        </r>
      </text>
    </comment>
    <comment ref="Y535" authorId="0" shapeId="0" xr:uid="{B18B6969-E14E-43D0-9059-85AC18AAD86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کپی  فرزند نبود یکی 62
</t>
        </r>
      </text>
    </comment>
    <comment ref="Y537" authorId="0" shapeId="0" xr:uid="{0EFEC7F2-E843-4EEF-B8AC-435D3C6D7DF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68
73
</t>
        </r>
      </text>
    </comment>
    <comment ref="Y538" authorId="0" shapeId="0" xr:uid="{5261455F-5A33-452E-8443-7E99C9CF33D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</t>
        </r>
      </text>
    </comment>
    <comment ref="Y540" authorId="0" shapeId="0" xr:uid="{01B79C5A-B56C-495E-9CC9-73AD42BFE0E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65
66
68
69
71</t>
        </r>
      </text>
    </comment>
    <comment ref="Y542" authorId="0" shapeId="0" xr:uid="{7368B542-3C54-454A-AB67-AD26097398D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پسرش متولد76</t>
        </r>
      </text>
    </comment>
    <comment ref="Y544" authorId="0" shapeId="0" xr:uid="{A7963C92-DC5B-4B42-93C8-340F4700338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90</t>
        </r>
      </text>
    </comment>
    <comment ref="Y551" authorId="0" shapeId="0" xr:uid="{3560526F-4D22-4CB8-858A-460C84A5A73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76
89</t>
        </r>
      </text>
    </comment>
    <comment ref="Y552" authorId="0" shapeId="0" xr:uid="{17331486-FFAA-4C9D-BA39-885DC78082B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</t>
        </r>
      </text>
    </comment>
    <comment ref="Y553" authorId="0" shapeId="0" xr:uid="{29810CF6-E46C-4329-8E98-BABC129BEC7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
77</t>
        </r>
      </text>
    </comment>
    <comment ref="Y558" authorId="0" shapeId="0" xr:uid="{710E7DEC-A802-4CAA-9665-628D8AB0B2F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76</t>
        </r>
      </text>
    </comment>
    <comment ref="Y563" authorId="0" shapeId="0" xr:uid="{1B9E315A-19EE-460F-81A0-1E6B6F1BC90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</t>
        </r>
      </text>
    </comment>
    <comment ref="M568" authorId="0" shapeId="0" xr:uid="{B4A76537-6EFE-461A-BAB3-2C626803E03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70" authorId="0" shapeId="0" xr:uid="{92F31502-AA68-462C-BDF1-A8ADCC99696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87
73
79</t>
        </r>
      </text>
    </comment>
    <comment ref="M575" authorId="0" shapeId="0" xr:uid="{6620B3A7-FE50-4ED4-8DD2-CDF95E49289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75" authorId="0" shapeId="0" xr:uid="{CB25F499-4AC6-4FFD-BC43-8AE59CF07BD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577" authorId="0" shapeId="0" xr:uid="{C978E655-E749-448A-8ACB-C1335589972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87
90</t>
        </r>
      </text>
    </comment>
    <comment ref="Y579" authorId="0" shapeId="0" xr:uid="{D0E83B6B-241C-4A25-AAA8-FBECB6E4C9C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85
91</t>
        </r>
      </text>
    </comment>
    <comment ref="Y581" authorId="0" shapeId="0" xr:uid="{A77AAAF4-DE49-4EB1-9CEE-B19FCB3731A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M590" authorId="0" shapeId="0" xr:uid="{53298A17-6848-4A66-8401-8D0DA5FFC8F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1" authorId="0" shapeId="0" xr:uid="{41125CE8-E94F-463C-959E-8139814C56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2" authorId="0" shapeId="0" xr:uid="{BE53FE51-AC65-4D2D-9F02-4181AB8618E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3" authorId="0" shapeId="0" xr:uid="{E8F58F3F-9460-4B3F-BD4B-0390D10FFBF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4" authorId="0" shapeId="0" xr:uid="{94697D00-4309-4FA5-B19C-5A0EA0E9B10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97" authorId="0" shapeId="0" xr:uid="{F8F56E82-21EE-4D8C-959D-29C092506EE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
78
</t>
        </r>
      </text>
    </comment>
    <comment ref="Y598" authorId="0" shapeId="0" xr:uid="{25E4BD7B-C17D-4E99-B65A-05F86674B01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76</t>
        </r>
      </text>
    </comment>
    <comment ref="Y599" authorId="0" shapeId="0" xr:uid="{185BF1E5-A341-45E4-882F-7FE38B81648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83</t>
        </r>
      </text>
    </comment>
    <comment ref="F603" authorId="1" shapeId="0" xr:uid="{492C44ED-DC36-43BF-BED1-E6C472430431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نام پدر حسین</t>
        </r>
      </text>
    </comment>
    <comment ref="Y603" authorId="2" shapeId="0" xr:uid="{7D4C9EEE-805D-4216-8200-86073DEC3AE4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94
82</t>
        </r>
      </text>
    </comment>
    <comment ref="Z603" authorId="0" shapeId="0" xr:uid="{750546E1-BC8D-4622-82D9-0879E07EDFB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اذر ماه دخترش 18 سال پر میشود اذر یکی کم کنم</t>
        </r>
      </text>
    </comment>
    <comment ref="Y604" authorId="0" shapeId="0" xr:uid="{3BBF4AB5-62A8-415C-B519-1931AB62440F}">
      <text>
        <r>
          <rPr>
            <b/>
            <sz val="9"/>
            <color indexed="81"/>
            <rFont val="Tahoma"/>
            <family val="2"/>
          </rPr>
          <t xml:space="preserve">
74
76
82</t>
        </r>
      </text>
    </comment>
    <comment ref="Y608" authorId="0" shapeId="0" xr:uid="{29EC32A2-0552-48A0-A8EF-F6B298188AD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84</t>
        </r>
      </text>
    </comment>
    <comment ref="M610" authorId="0" shapeId="0" xr:uid="{B89B3BE2-C000-4A4C-845B-0B773D56D25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1" authorId="0" shapeId="0" xr:uid="{9DF859D2-D04F-4A67-9864-71761B9134B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11" authorId="0" shapeId="0" xr:uid="{7CDACB3D-1AB4-4DE1-B467-38A7C041D81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92
93</t>
        </r>
      </text>
    </comment>
    <comment ref="Y612" authorId="0" shapeId="0" xr:uid="{2D8F7446-2EDF-4149-A34D-4CA3931B8E3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91
94
98</t>
        </r>
      </text>
    </comment>
    <comment ref="M613" authorId="0" shapeId="0" xr:uid="{57536F1C-6273-43C4-93AD-9B7CCFE6900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کارشناسی لحاظ شده بود
ارشد درسته</t>
        </r>
      </text>
    </comment>
    <comment ref="M614" authorId="0" shapeId="0" xr:uid="{E00EE27F-9F6B-4197-9E0E-EC155EDF4E1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5" authorId="0" shapeId="0" xr:uid="{1FB2C59B-11F9-4423-A2AB-9A92A849001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6" authorId="0" shapeId="0" xr:uid="{ED88E066-38FA-4FFE-AB18-938231EB6E6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7" authorId="0" shapeId="0" xr:uid="{B0E27599-D548-4B9B-8C01-7075DF58FA9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20" authorId="0" shapeId="0" xr:uid="{5D9C075D-F998-45AD-8147-E4E0D17E8A6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21" authorId="0" shapeId="0" xr:uid="{B0C16072-41F7-4EF3-9425-C6FC9F907AD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23" authorId="0" shapeId="0" xr:uid="{4414B23D-8F2C-4A2B-89FC-A28EB18A496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26" authorId="2" shapeId="0" xr:uid="{3200B6A9-9D3F-4EB1-95D0-A41D2F55384F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89
89
73</t>
        </r>
      </text>
    </comment>
    <comment ref="M627" authorId="0" shapeId="0" xr:uid="{FF0D89FE-DAB0-409C-8812-D2401AB9F96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28" authorId="0" shapeId="0" xr:uid="{10A12BD8-AFF7-484F-8697-168560D2B24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93</t>
        </r>
      </text>
    </comment>
    <comment ref="M629" authorId="0" shapeId="0" xr:uid="{677BB3CD-2763-4EDE-BCFF-AC030D6077C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2" authorId="0" shapeId="0" xr:uid="{160EBD67-9C40-41F7-8219-7E812375462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6" authorId="0" shapeId="0" xr:uid="{AF56D160-2374-4340-9145-5EAEC1ED07C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7" authorId="0" shapeId="0" xr:uid="{6573F673-CD35-425C-988D-7720D0A67E4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40" authorId="0" shapeId="0" xr:uid="{92BE4686-0022-4B13-9C72-730A8686EB8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75
80</t>
        </r>
      </text>
    </comment>
    <comment ref="M643" authorId="0" shapeId="0" xr:uid="{8B73868B-592E-4252-A89A-38362AEAB8C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46" authorId="0" shapeId="0" xr:uid="{43C32F85-655C-47C9-9656-FC7F9BC474A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47" authorId="0" shapeId="0" xr:uid="{48E4FBCF-B495-4B04-988F-D8F232771B9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50" authorId="0" shapeId="0" xr:uid="{E56F8466-BAA0-4B98-B4EF-B527E63620D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51" authorId="0" shapeId="0" xr:uid="{903C3627-A420-40EC-9D8C-64B094EB14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</t>
        </r>
      </text>
    </comment>
    <comment ref="Y655" authorId="0" shapeId="0" xr:uid="{A29E8951-01E9-4BC1-89F9-E0142A83838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</t>
        </r>
      </text>
    </comment>
    <comment ref="Y659" authorId="0" shapeId="0" xr:uid="{9E3AD016-3C9C-43C9-BB51-F93DCE06506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68
76
</t>
        </r>
      </text>
    </comment>
    <comment ref="Y662" authorId="0" shapeId="0" xr:uid="{C059FC4C-FB1B-4542-8ED8-150AB53734A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78</t>
        </r>
      </text>
    </comment>
    <comment ref="Y663" authorId="0" shapeId="0" xr:uid="{010F3607-C27E-4381-BB4F-CE846DD82A7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670" authorId="0" shapeId="0" xr:uid="{8022C386-016F-42DC-8329-9959E6B7BA5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69
71
84</t>
        </r>
      </text>
    </comment>
    <comment ref="Y671" authorId="2" shapeId="0" xr:uid="{FC72B0CA-3AF0-47E5-9D59-329FB062B7D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94</t>
        </r>
      </text>
    </comment>
    <comment ref="Y673" authorId="0" shapeId="0" xr:uid="{EE3244C4-8EDB-4D2A-AB5C-A26B6D63F13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91</t>
        </r>
      </text>
    </comment>
    <comment ref="Y677" authorId="0" shapeId="0" xr:uid="{3A7394D9-AFCF-4560-9325-FD1E8F6F28D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683" authorId="0" shapeId="0" xr:uid="{DBFE0B4E-4474-4319-AEDF-3B158760AF3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بیاره</t>
        </r>
      </text>
    </comment>
    <comment ref="Y696" authorId="0" shapeId="0" xr:uid="{552004AB-FEEB-4201-887E-965921491DE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77
73</t>
        </r>
      </text>
    </comment>
    <comment ref="Y701" authorId="0" shapeId="0" xr:uid="{6852A899-BE41-4512-8EBC-40EDC1144FF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76</t>
        </r>
      </text>
    </comment>
    <comment ref="Y704" authorId="0" shapeId="0" xr:uid="{481D4153-5762-40E8-B225-CB04F4B1A45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709" authorId="0" shapeId="0" xr:uid="{FB51BC51-AE52-4596-BE99-734F00D0C24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81</t>
        </r>
      </text>
    </comment>
    <comment ref="Y710" authorId="2" shapeId="0" xr:uid="{AFFE17AC-1F44-4A6A-981A-211A2B461E8B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77
86</t>
        </r>
      </text>
    </comment>
    <comment ref="Y718" authorId="0" shapeId="0" xr:uid="{2342DCC0-4650-464B-A71F-632E0D11E65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
82</t>
        </r>
      </text>
    </comment>
    <comment ref="M726" authorId="0" shapeId="0" xr:uid="{15AC0927-A88F-4AAA-A5D0-B955A405711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</t>
        </r>
      </text>
    </comment>
    <comment ref="Y732" authorId="2" shapeId="0" xr:uid="{93630F42-62C7-4971-B4D4-7B99A1F021FA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78
84</t>
        </r>
      </text>
    </comment>
    <comment ref="Y735" authorId="0" shapeId="0" xr:uid="{39A957B5-4352-4ACA-BF4E-99359609313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80
92</t>
        </r>
      </text>
    </comment>
    <comment ref="M743" authorId="0" shapeId="0" xr:uid="{EC89C979-FAD3-4FB9-BEDA-FC35E984A2D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Y750" authorId="0" shapeId="0" xr:uid="{6C156B8E-2DBF-4EDB-B188-AAF0E6F53E9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751" authorId="0" shapeId="0" xr:uid="{8DB30B08-CEFF-42D1-AB3A-28694E5FF67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M757" authorId="0" shapeId="0" xr:uid="{88ADC5C4-F129-416A-8520-04AA1D5C9FE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Y760" authorId="0" shapeId="0" xr:uid="{E667E3AE-32AD-40DB-87CF-1A0296E751C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</t>
        </r>
      </text>
    </comment>
    <comment ref="Y762" authorId="0" shapeId="0" xr:uid="{E502B128-BFEA-4402-98F0-6B70EA1143D3}">
      <text>
        <r>
          <rPr>
            <sz val="9"/>
            <color indexed="81"/>
            <rFont val="Tahoma"/>
            <family val="2"/>
          </rPr>
          <t xml:space="preserve">
81
78</t>
        </r>
      </text>
    </comment>
    <comment ref="Y763" authorId="0" shapeId="0" xr:uid="{0A5BA0ED-EB2C-4DF0-B5A5-5FFB85835DF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یکی 88
70
66</t>
        </r>
      </text>
    </comment>
    <comment ref="Y764" authorId="0" shapeId="0" xr:uid="{C9D0CF3C-4038-4834-B3E7-3DE400E160C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</t>
        </r>
      </text>
    </comment>
    <comment ref="M776" authorId="2" shapeId="0" xr:uid="{D02A21E2-6671-4EFE-A190-511E7981BDFB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77" authorId="2" shapeId="0" xr:uid="{AB8E4EFE-CC6B-423A-A894-338B93111973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78" authorId="2" shapeId="0" xr:uid="{529069AE-32B6-4295-AC8E-B23591B18345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0" authorId="2" shapeId="0" xr:uid="{954DB27E-81B8-493F-94E5-B7D76A8CFD40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1" authorId="1" shapeId="0" xr:uid="{95505288-9846-462B-9C67-83BC0DA5197B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2" authorId="0" shapeId="0" xr:uid="{95392539-5CB2-4784-8921-E288B384CE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Z782" authorId="0" shapeId="0" xr:uid="{4D44AFEE-7B0E-4BEE-8D05-3BAFF4E72CC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فرزند دارد سابقه ندارد</t>
        </r>
      </text>
    </comment>
    <comment ref="M783" authorId="0" shapeId="0" xr:uid="{D8D69F0C-4058-4F2B-9DFE-1BE70A628DC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4" authorId="0" shapeId="0" xr:uid="{D59E6ABB-60F0-4449-9912-637AF35FD71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5" authorId="0" shapeId="0" xr:uid="{615E882A-2B0B-4082-B606-727490A8523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6" authorId="0" shapeId="0" xr:uid="{F1C2F79C-3237-4793-B724-D1F5ADB05B2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87" authorId="0" shapeId="0" xr:uid="{1195CA97-B982-404D-B0EC-72D94107D80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88" authorId="1" shapeId="0" xr:uid="{22F8DE33-5C78-4C4C-A5BB-AAA094E3E494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9" authorId="1" shapeId="0" xr:uid="{2AD21519-2DE6-418E-A0B5-BEFBB849965E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793" authorId="0" shapeId="0" xr:uid="{6AF76CDD-AE3E-484A-9E7D-FFB16C115F1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پرویزیان 2تا اولاد داره ولی سابقه بیمه 30 روز کمه</t>
        </r>
      </text>
    </comment>
    <comment ref="Y798" authorId="0" shapeId="0" xr:uid="{E14FB8BC-8C8B-4020-A5E4-82695F2B7D8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آبنیکی 2 تا اولاد داره ولی سابقه بیمه نیاورده</t>
        </r>
      </text>
    </comment>
    <comment ref="Y810" authorId="0" shapeId="0" xr:uid="{C30972DD-387B-454B-A1B0-A399DF09EA3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گفت 7 سال داره</t>
        </r>
      </text>
    </comment>
    <comment ref="F817" authorId="1" shapeId="0" xr:uid="{A0777EDD-0F53-4316-97D9-D9AA76B72F80}">
      <text>
        <r>
          <rPr>
            <b/>
            <sz val="9"/>
            <color indexed="81"/>
            <rFont val="Tahoma"/>
            <family val="2"/>
          </rPr>
          <t>عبدالله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Alborz Rayan</author>
    <author>Raziyeh Khorasani</author>
    <author>Marziyeh Ebrahimi</author>
  </authors>
  <commentList>
    <comment ref="M7" authorId="0" shapeId="0" xr:uid="{2DC7A559-3ED5-4D9D-A6E1-B86DD0C8D15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8" authorId="0" shapeId="0" xr:uid="{913DDFEE-5E25-4292-B4A8-9C47E6F0484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" authorId="0" shapeId="0" xr:uid="{9679C694-902D-4CB4-9FED-45488C152B1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" authorId="0" shapeId="0" xr:uid="{70D78753-C26C-4FA1-919E-902E5D4E224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" authorId="0" shapeId="0" xr:uid="{A2DE8BA2-E896-4671-BE67-87C33619415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12" authorId="0" shapeId="0" xr:uid="{CF7A2A93-813A-4D8D-B1C3-3D3379884D7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3" authorId="0" shapeId="0" xr:uid="{699BD266-619A-48E6-945F-DC12F471DC1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کارشناسی لحاظ شده 
بود
ارشد درسته</t>
        </r>
      </text>
    </comment>
    <comment ref="M14" authorId="0" shapeId="0" xr:uid="{20F9D4C1-611E-439C-B40E-45C051B7F80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5" authorId="0" shapeId="0" xr:uid="{4117CD7F-AD35-44EC-8A0B-A3047208537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" authorId="0" shapeId="0" xr:uid="{A7579C0B-E313-4F47-BF9E-E44DDA7EDEB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دیپلم درسته</t>
        </r>
      </text>
    </comment>
    <comment ref="M17" authorId="0" shapeId="0" xr:uid="{4F06CA37-21E5-43BD-943F-123647C0CA9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18" authorId="0" shapeId="0" xr:uid="{8BCFC06A-AFB1-4218-8AB4-FC8FC1A4D6B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9" authorId="0" shapeId="0" xr:uid="{C2D2DC73-02EF-4FB4-BB8C-AC05CCA6412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87
80</t>
        </r>
      </text>
    </comment>
    <comment ref="M20" authorId="0" shapeId="0" xr:uid="{6B4342B3-75FB-4043-B54D-460439CD354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دیپلم درسته</t>
        </r>
      </text>
    </comment>
    <comment ref="M21" authorId="0" shapeId="0" xr:uid="{6551B915-1ACB-4097-939B-332D76FB419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کاردانی درسته</t>
        </r>
      </text>
    </comment>
    <comment ref="M22" authorId="0" shapeId="0" xr:uid="{57F686E5-586B-4C2E-BBC5-196347CF4BE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3" authorId="0" shapeId="0" xr:uid="{8420368B-9486-4EBB-9B76-F409B4BF37A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4" authorId="0" shapeId="0" xr:uid="{3511FAC3-1BA8-42AD-895B-956EA87FA7A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5" authorId="0" shapeId="0" xr:uid="{14635A34-4581-45AD-920C-F1B8A8AB2DC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" authorId="0" shapeId="0" xr:uid="{CF7D0333-96B1-40F1-89B7-81B508C0004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8" authorId="0" shapeId="0" xr:uid="{6FB2D018-93DC-485E-9EFB-B9FAACAA77A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9" authorId="0" shapeId="0" xr:uid="{489F4934-EDFE-4168-8F3B-19EE1E69801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" authorId="0" shapeId="0" xr:uid="{DC17D810-BAAC-497F-9CEC-6FC15DD78BE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1" authorId="0" shapeId="0" xr:uid="{87CD8215-D077-4172-BAE9-21996383F8A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" authorId="0" shapeId="0" xr:uid="{58F0F59E-CD11-4AD7-BDF2-BFF310CE6F8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" authorId="0" shapeId="0" xr:uid="{56A8A0F0-000C-460F-8BE3-1CFCA267554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4" authorId="0" shapeId="0" xr:uid="{745A5278-33C1-464C-9E11-7BCC2035F1F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6" authorId="0" shapeId="0" xr:uid="{CEA0570C-3AF4-4A8C-B65E-B10B9F2842E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7" authorId="0" shapeId="0" xr:uid="{8C718F77-2D1A-4402-B13E-91B2C819BFF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8" authorId="0" shapeId="0" xr:uid="{28247704-0F20-41B5-B14E-56F263A780C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9" authorId="0" shapeId="0" xr:uid="{BB5423ED-6F45-460A-A5E6-BD68CC6737D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ارشد درسته</t>
        </r>
      </text>
    </comment>
    <comment ref="M40" authorId="0" shapeId="0" xr:uid="{0D1DFCCB-1E61-4EED-BCE6-F8877931D6E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41" authorId="0" shapeId="0" xr:uid="{785544F3-E236-44E0-8AE8-CA400F77BF7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کارشناسی درسته</t>
        </r>
      </text>
    </comment>
    <comment ref="M42" authorId="0" shapeId="0" xr:uid="{00C0CFCC-B17F-4B29-9D4B-D109B5DA998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کارشناسی درسته</t>
        </r>
      </text>
    </comment>
    <comment ref="M43" authorId="0" shapeId="0" xr:uid="{85C330D0-1D9A-47D1-B2B4-38B3CA5E2A4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44" authorId="0" shapeId="0" xr:uid="{41F033D4-8C09-4F48-97E8-191D437DBD3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دیپلم لحاظ شده بود
درسته کارشناسی</t>
        </r>
      </text>
    </comment>
    <comment ref="M45" authorId="0" shapeId="0" xr:uid="{5A59EE1C-E2A4-426C-AF70-A0A3FC6A071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46" authorId="1" shapeId="0" xr:uid="{D59F6B5C-3BA9-418D-A6C4-6FC2BD11F0CE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90
91</t>
        </r>
      </text>
    </comment>
    <comment ref="M51" authorId="0" shapeId="0" xr:uid="{D87F97A3-6306-42FA-AC63-5861D680292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2" authorId="0" shapeId="0" xr:uid="{36F39142-175B-4E2B-9E2F-77F8EC1E4FA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86
88</t>
        </r>
      </text>
    </comment>
    <comment ref="M65" authorId="0" shapeId="0" xr:uid="{40B0D2A1-230C-4F94-B5AB-9E7E2191CC3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7" authorId="0" shapeId="0" xr:uid="{D34E3191-AE16-4A29-9B94-F50065B109D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9" authorId="0" shapeId="0" xr:uid="{C6837512-12E3-4359-BE19-2014F2F3FF4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M74" authorId="0" shapeId="0" xr:uid="{C5672424-DA94-4E8C-A7EA-8771A94C32C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77" authorId="0" shapeId="0" xr:uid="{01A8AA2B-208F-404C-8F66-16651E84C03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63  66   67   70    73</t>
        </r>
      </text>
    </comment>
    <comment ref="Y78" authorId="2" shapeId="0" xr:uid="{07781D01-A6BD-46F3-ABC0-F1D8C8957ADC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73
75
83</t>
        </r>
      </text>
    </comment>
    <comment ref="M80" authorId="0" shapeId="0" xr:uid="{02519F64-7701-41AF-85C3-8411CCD193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80" authorId="0" shapeId="0" xr:uid="{F2F34194-4AA3-49F7-98D3-05CB9F200D6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83   75   73</t>
        </r>
      </text>
    </comment>
    <comment ref="Y82" authorId="0" shapeId="0" xr:uid="{9A106DFF-5901-4E98-A3E7-9EBD4CCDD19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75
80</t>
        </r>
      </text>
    </comment>
    <comment ref="M83" authorId="0" shapeId="0" xr:uid="{A7DC554D-4EB6-4F33-A2DF-DCB63BE0D00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Y87" authorId="0" shapeId="0" xr:uid="{E8460A7D-2BD1-4069-BE81-C1AA1453014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</t>
        </r>
      </text>
    </comment>
    <comment ref="Y90" authorId="0" shapeId="0" xr:uid="{BFAF45E6-F3F6-430D-B68B-691FE9A1DE6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81</t>
        </r>
      </text>
    </comment>
    <comment ref="M96" authorId="0" shapeId="0" xr:uid="{C8D60BD4-7597-416E-9E8C-94AE9881F8E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97" authorId="0" shapeId="0" xr:uid="{C455C775-4DEA-4176-B06C-B514C81F4AD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98" authorId="0" shapeId="0" xr:uid="{AA14CCEC-FB9D-4472-B60A-D1D205D5643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کاردانی لحاظ شده بود
دیپلم درسته</t>
        </r>
      </text>
    </comment>
    <comment ref="Y98" authorId="0" shapeId="0" xr:uid="{292D3231-BDBB-4177-87B6-6E0ECD1D5F9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
80</t>
        </r>
      </text>
    </comment>
    <comment ref="M99" authorId="0" shapeId="0" xr:uid="{9534796F-4E24-4EE8-BD23-CC1A69D288F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1" authorId="0" shapeId="0" xr:uid="{15A6DDF1-22A0-4B17-867A-CE99D113FFB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گفت 2 - 3 ماهه گرفته و فرستاده</t>
        </r>
      </text>
    </comment>
    <comment ref="M103" authorId="0" shapeId="0" xr:uid="{E0C3F8E4-CED7-46FB-B83C-9DDCD293490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04" authorId="0" shapeId="0" xr:uid="{6A91D03C-EFB1-43A9-96D9-60F17DB3DBD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05" authorId="0" shapeId="0" xr:uid="{10098FB5-CFBB-4E12-B977-A9B1AAE1719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78    76</t>
        </r>
      </text>
    </comment>
    <comment ref="M106" authorId="0" shapeId="0" xr:uid="{B4806AE1-D314-413B-A141-D2CECAB5C52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11" authorId="0" shapeId="0" xr:uid="{0C777F0F-A76C-4967-92B9-FE0973687AD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84  86   78   91</t>
        </r>
      </text>
    </comment>
    <comment ref="Y113" authorId="0" shapeId="0" xr:uid="{4EBF5A0E-686F-4F1A-8C1E-A1006A22E91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85</t>
        </r>
      </text>
    </comment>
    <comment ref="Y114" authorId="0" shapeId="0" xr:uid="{5A110F67-072F-43D9-8FC5-AD388A477A3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مدارکی نبود</t>
        </r>
      </text>
    </comment>
    <comment ref="M118" authorId="0" shapeId="0" xr:uid="{C5F30C0A-9C82-48F4-A88E-AC71B7342FC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19" authorId="0" shapeId="0" xr:uid="{6E2B45B4-A9BC-44AE-A477-5D0B3391C87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1" authorId="0" shapeId="0" xr:uid="{FCB0A71B-C9E3-4CA1-B4D0-3B213047EB5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3" authorId="0" shapeId="0" xr:uid="{E6C8E41E-19A2-4692-A6AC-0BF558501CD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27" authorId="0" shapeId="0" xr:uid="{CA87907F-0A5C-4AEE-9B88-1E73166B42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کاردانی درسته</t>
        </r>
      </text>
    </comment>
    <comment ref="M130" authorId="0" shapeId="0" xr:uid="{C9AA5BA6-DABF-44F9-8252-36B2C73C6C6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
دیپلم درسته</t>
        </r>
      </text>
    </comment>
    <comment ref="M133" authorId="0" shapeId="0" xr:uid="{CD46088C-8874-40B5-8296-19E9F831227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35" authorId="0" shapeId="0" xr:uid="{336F16A4-E847-4884-BD9D-BA6D0D9A654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91  88  82   87   96</t>
        </r>
      </text>
    </comment>
    <comment ref="Y136" authorId="0" shapeId="0" xr:uid="{A94D706B-573F-4C06-B6A2-215E472794C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88  71   92</t>
        </r>
      </text>
    </comment>
    <comment ref="Y137" authorId="0" shapeId="0" xr:uid="{11121CC0-2AE9-40EF-BA2E-CE211CF8A29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81    77</t>
        </r>
      </text>
    </comment>
    <comment ref="M139" authorId="0" shapeId="0" xr:uid="{0FBE9B11-23AA-468E-9750-530CB5ED7BA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41" authorId="0" shapeId="0" xr:uid="{A5875785-FBAE-47AA-9F73-73904CB621C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
79</t>
        </r>
      </text>
    </comment>
    <comment ref="M142" authorId="0" shapeId="0" xr:uid="{9F84AB37-9ED7-409A-B7DA-081BBAEB1E0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143" authorId="0" shapeId="0" xr:uid="{72FE9745-395D-453A-8E0A-5A486ADA47A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لیسانس لحاظ شده بود
ارشد درسته</t>
        </r>
      </text>
    </comment>
    <comment ref="M144" authorId="0" shapeId="0" xr:uid="{3A9BF362-A88A-4444-B5D1-1BD8FBC7419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45" authorId="0" shapeId="0" xr:uid="{D78EF8A7-C658-4757-9EF2-9BB8AEF9917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M147" authorId="0" shapeId="0" xr:uid="{D692C0DE-2582-4363-88CE-295E7032792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ماه کاردانی لحاظ شده بود
کارشناسی درسته</t>
        </r>
      </text>
    </comment>
    <comment ref="I148" authorId="0" shapeId="0" xr:uid="{8AC2D3A6-BD2D-4C65-BC2C-181EC5BFE49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به نام پسرشه وکالت نامه آورده</t>
        </r>
      </text>
    </comment>
    <comment ref="M148" authorId="0" shapeId="0" xr:uid="{47D4CBAB-EC5D-4808-B55F-B19E3CD83F5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49" authorId="2" shapeId="0" xr:uid="{5D2DD292-ECC6-45E4-9AEE-400E5EDC7B07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70    73    77</t>
        </r>
      </text>
    </comment>
    <comment ref="Y150" authorId="0" shapeId="0" xr:uid="{8DBEBCAA-3E0E-42CE-8A76-4D86207EF2A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72  78  87</t>
        </r>
      </text>
    </comment>
    <comment ref="Y152" authorId="0" shapeId="0" xr:uid="{910B1731-316B-4C48-B3D0-4516448DE14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75
64
63
61</t>
        </r>
      </text>
    </comment>
    <comment ref="M153" authorId="0" shapeId="0" xr:uid="{0D9CB892-436B-43D1-991B-686890F02AC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54" authorId="0" shapeId="0" xr:uid="{8DA5B5F6-7700-4CC1-9D02-2655DF5D109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97
80</t>
        </r>
      </text>
    </comment>
    <comment ref="Y157" authorId="0" shapeId="0" xr:uid="{BE6A8305-2A13-4C42-BDE1-04CAD0CDEBF9}">
      <text>
        <r>
          <rPr>
            <b/>
            <sz val="9"/>
            <color indexed="81"/>
            <rFont val="Tahoma"/>
            <family val="2"/>
          </rPr>
          <t>64
65
66
68
81</t>
        </r>
      </text>
    </comment>
    <comment ref="M160" authorId="0" shapeId="0" xr:uid="{A2197440-5AFA-4DE4-B887-856D157F616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3" authorId="0" shapeId="0" xr:uid="{57492A3C-DFCA-4AC7-B43E-1EEB9D81732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5" authorId="0" shapeId="0" xr:uid="{1C54F7BB-D2D5-40C7-B2A8-2C07AE7E47A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66" authorId="0" shapeId="0" xr:uid="{9055B1B2-982B-4992-9393-C8F8F31EDEE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1" authorId="0" shapeId="0" xr:uid="{08197D7F-CFAA-4543-AB5A-886499B1A50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2" authorId="0" shapeId="0" xr:uid="{56811254-E1C2-49DC-9E4A-FDC5172DE40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3" authorId="0" shapeId="0" xr:uid="{A93EB714-608A-4480-8216-68993C6548D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مهرماه کارشناسی لحاظ شده 
بود ارشد درسته</t>
        </r>
      </text>
    </comment>
    <comment ref="M174" authorId="0" shapeId="0" xr:uid="{E7504582-1D2D-4EEB-8473-5842949D687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5" authorId="0" shapeId="0" xr:uid="{DB9774E8-F29C-46EC-ACBF-289941F5F69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ارشد لحاظ شده بود کارشناسی درسته</t>
        </r>
      </text>
    </comment>
    <comment ref="M176" authorId="0" shapeId="0" xr:uid="{7316D17C-B10D-4729-889A-6876E81793E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7" authorId="0" shapeId="0" xr:uid="{74E633C3-807B-425A-BFA2-F10D421E36D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79" authorId="0" shapeId="0" xr:uid="{1E089B2C-6712-4602-B3DC-4A09D8EBD3F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0" authorId="0" shapeId="0" xr:uid="{FC2BDCCA-F9E4-4565-9F1B-CBAD8F5A515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1" authorId="0" shapeId="0" xr:uid="{4078548C-1272-4630-9613-2F1B916CC21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181" authorId="0" shapeId="0" xr:uid="{F5B682E9-0238-49E9-8114-C32C71670A4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182" authorId="0" shapeId="0" xr:uid="{DBD1468B-4E78-4175-88A3-7F23DF7F3CB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3" authorId="0" shapeId="0" xr:uid="{73907395-CF1A-40B2-9A2C-01FE3289818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4" authorId="0" shapeId="0" xr:uid="{69FD340B-FB43-43A6-93DF-71B90FA9675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دیپلم لحاظ شده بود ارشد درسته</t>
        </r>
      </text>
    </comment>
    <comment ref="M185" authorId="0" shapeId="0" xr:uid="{46643062-2910-4B1D-A650-A5D1D77576D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6" authorId="0" shapeId="0" xr:uid="{E29530F0-4006-4C2B-90A8-5F5E47038BE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7" authorId="0" shapeId="0" xr:uid="{FFD4BC53-05BD-4665-A922-2CE0F5CA4F4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8" authorId="0" shapeId="0" xr:uid="{68039573-1080-4CEF-9874-CA86EEF1D99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89" authorId="0" shapeId="0" xr:uid="{35C9A17B-E045-4044-97E2-045D2D4D5BC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حال تحصیل کاردانیه مدرک دیپلم دارد در حال حاضر</t>
        </r>
      </text>
    </comment>
    <comment ref="M191" authorId="0" shapeId="0" xr:uid="{CD87C46B-51E9-4282-B695-643F6CFEF11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2" authorId="0" shapeId="0" xr:uid="{58F7CA61-6274-43BC-9110-52761231875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3" authorId="0" shapeId="0" xr:uid="{ADDB36E6-17DF-4E24-AE35-F1234DA568F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دکتری داره ولی در انالیز نهایت ارشد داریم
درسته</t>
        </r>
      </text>
    </comment>
    <comment ref="M194" authorId="0" shapeId="0" xr:uid="{10CA72CF-C28D-4696-A454-1F99DC5E66B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6" authorId="0" shapeId="0" xr:uid="{6DB325E1-FB46-42D6-A6FD-9D19FFDF241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7" authorId="0" shapeId="0" xr:uid="{AAD5C3C0-4174-41FE-9B27-0F1B0D463E8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198" authorId="0" shapeId="0" xr:uid="{681E4F34-5F9D-4AAD-9262-B87542761D1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199" authorId="0" shapeId="0" xr:uid="{19442D10-2BA8-4612-95EB-AB353788A16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0" authorId="0" shapeId="0" xr:uid="{A47EAE2D-1B8C-48A0-AA25-0633FDCD882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01" authorId="0" shapeId="0" xr:uid="{EE64CE3B-5313-474C-A0F0-A0C8BDBCB33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03" authorId="2" shapeId="0" xr:uid="{9E15224A-6693-4FF5-93DE-E6FC33295145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98</t>
        </r>
      </text>
    </comment>
    <comment ref="Y207" authorId="0" shapeId="0" xr:uid="{76E8BC1F-457D-4EC0-9834-674E0F87CFB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85
97</t>
        </r>
      </text>
    </comment>
    <comment ref="M211" authorId="0" shapeId="0" xr:uid="{2A6A8114-ED06-428E-BBC0-F5CCD2ED0A3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
ارشد درسته</t>
        </r>
      </text>
    </comment>
    <comment ref="M212" authorId="0" shapeId="0" xr:uid="{82924361-73ED-49D7-B771-F24247D374B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13" authorId="2" shapeId="0" xr:uid="{41C3C178-D5A1-4053-9007-E8D691B39F4B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73   79    84</t>
        </r>
      </text>
    </comment>
    <comment ref="M218" authorId="0" shapeId="0" xr:uid="{33EBBDA8-98CA-4D03-B5EB-FD19E3981A8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19" authorId="2" shapeId="0" xr:uid="{8D43580A-2E09-4710-A508-148E8F8FBFDA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22" authorId="0" shapeId="0" xr:uid="{AB3959F8-7B4F-4114-BA9A-F0E4D040F0F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67
76</t>
        </r>
      </text>
    </comment>
    <comment ref="Y223" authorId="0" shapeId="0" xr:uid="{386292B4-6B66-48D6-A0D3-0B105C9AAF6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87
90</t>
        </r>
      </text>
    </comment>
    <comment ref="M224" authorId="0" shapeId="0" xr:uid="{8324C119-FD61-4D0D-81FB-8B38E3BF6F3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37" authorId="0" shapeId="0" xr:uid="{C2205A0A-6F0A-410C-B08C-AE6C7B9CCAD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86</t>
        </r>
      </text>
    </comment>
    <comment ref="Y239" authorId="0" shapeId="0" xr:uid="{A7F7CD1F-E9AA-47F7-8CA4-1433750B739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76
69</t>
        </r>
      </text>
    </comment>
    <comment ref="Y244" authorId="0" shapeId="0" xr:uid="{A36E6558-818D-449D-9A3F-A85FFD9CC97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سن:
5
8
15
20</t>
        </r>
      </text>
    </comment>
    <comment ref="Y251" authorId="0" shapeId="0" xr:uid="{85FC8BF4-E9DC-4492-840F-34D164E255B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16سال
28ساله
31 ساله</t>
        </r>
      </text>
    </comment>
    <comment ref="Y252" authorId="0" shapeId="0" xr:uid="{2F976661-7524-4397-859B-ED71303FFB5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90
95</t>
        </r>
      </text>
    </comment>
    <comment ref="Y255" authorId="0" shapeId="0" xr:uid="{42933E69-75EE-41DD-94E6-1D2F955ABD0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71</t>
        </r>
      </text>
    </comment>
    <comment ref="Y262" authorId="0" shapeId="0" xr:uid="{D7E886DD-0735-4187-9903-AF7493A3A63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82
74</t>
        </r>
      </text>
    </comment>
    <comment ref="Y264" authorId="0" shapeId="0" xr:uid="{9A50DCC2-1A8C-459C-82A2-A8B3FC105DB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95
96</t>
        </r>
      </text>
    </comment>
    <comment ref="Y266" authorId="0" shapeId="0" xr:uid="{617417F7-9951-40A0-B392-2BDE4149105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92
99</t>
        </r>
      </text>
    </comment>
    <comment ref="Y267" authorId="0" shapeId="0" xr:uid="{C96577EF-E054-4A1A-9898-E6C3F9988CB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سن:
19
20</t>
        </r>
      </text>
    </comment>
    <comment ref="M271" authorId="0" shapeId="0" xr:uid="{49560CD3-047F-4EB1-833A-218BED37755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2" authorId="0" shapeId="0" xr:uid="{DAA5533D-7648-4CB8-A2AF-3086209E851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3" authorId="0" shapeId="0" xr:uid="{66791845-DC8B-4F4C-BCC5-EA77C2ACCC0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4" authorId="0" shapeId="0" xr:uid="{AB7364FE-225A-4E12-8739-1D3F406913B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7" authorId="0" shapeId="0" xr:uid="{A2D8EA81-9396-4A4A-BD23-3712F3E3665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78" authorId="0" shapeId="0" xr:uid="{AA469DEB-D274-4FBD-99BA-A793D4BC3AD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280" authorId="0" shapeId="0" xr:uid="{AB3438F1-C807-46E6-B8C7-6A01CBD9DC1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سن
10
20</t>
        </r>
      </text>
    </comment>
    <comment ref="M281" authorId="0" shapeId="0" xr:uid="{C9C64B3D-2F36-4B56-AE58-D79E3E8DFEE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2" authorId="0" shapeId="0" xr:uid="{A802FA5E-5B98-4643-91CC-8CCBB0F2991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3" authorId="0" shapeId="0" xr:uid="{CF95FF25-536C-411A-9BDC-5ACFBED29A4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4" authorId="0" shapeId="0" xr:uid="{831A1974-85BE-43F3-AA25-48F093ECAA2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85" authorId="0" shapeId="0" xr:uid="{90AE0B89-A638-4D7C-93CD-8CB935435DC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286" authorId="0" shapeId="0" xr:uid="{AB221475-315C-4C5A-B820-68F33F48887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مدرک تحصیلیش دکتری
ولی در انالیز نهایت ارشد داریم درسته</t>
        </r>
      </text>
    </comment>
    <comment ref="M288" authorId="0" shapeId="0" xr:uid="{DE055CB2-D41A-4F30-9FCA-DB5DC083020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89" authorId="0" shapeId="0" xr:uid="{32965A12-7728-4CBA-9460-0BFC8CC0F65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 درسته</t>
        </r>
      </text>
    </comment>
    <comment ref="M290" authorId="0" shapeId="0" xr:uid="{9C635CC1-29DA-4FB3-A517-8DFCA6CB44E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91" authorId="0" shapeId="0" xr:uid="{0D6EE4ED-F31E-497E-A092-F96180E19CE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2" authorId="0" shapeId="0" xr:uid="{82A49DD7-674F-41B8-BACA-16BBDF213B1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3" authorId="0" shapeId="0" xr:uid="{FEBB2B80-9DE6-4A48-97E7-773B358A61B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4" authorId="0" shapeId="0" xr:uid="{C8113785-BA71-49F2-8773-846ECFBFDE2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295" authorId="0" shapeId="0" xr:uid="{C8AC5E80-A562-48FE-BB0F-E566A22998E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296" authorId="0" shapeId="0" xr:uid="{D4F148E2-1AE0-459F-A747-1C74EAECDA9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297" authorId="0" shapeId="0" xr:uid="{804E8E40-029F-44E6-A286-05B3C65DCB1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 کارشناسی</t>
        </r>
      </text>
    </comment>
    <comment ref="M298" authorId="0" shapeId="0" xr:uid="{3E71AC4B-06DE-4B56-A95A-EEB0410B295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درسنه</t>
        </r>
      </text>
    </comment>
    <comment ref="M299" authorId="0" shapeId="0" xr:uid="{42850C9E-FF6B-46FA-B264-E1FA788B306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00" authorId="0" shapeId="0" xr:uid="{546CECD8-F8B5-4A0C-9D21-C7FCE932B61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1" authorId="0" shapeId="0" xr:uid="{CEAA6239-8884-4232-83F9-4362B704510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 ارشد</t>
        </r>
      </text>
    </comment>
    <comment ref="M302" authorId="0" shapeId="0" xr:uid="{F370F285-8070-4E1A-8CC2-2D8E268423B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3" authorId="0" shapeId="0" xr:uid="{10764722-4D52-49BD-ABCA-4494C4E0661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4" authorId="0" shapeId="0" xr:uid="{44491AA2-1AEA-4E8C-9095-5FC1EB55C6A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5" authorId="0" shapeId="0" xr:uid="{EE37C9A9-5859-4515-92BF-758D031A3B8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6" authorId="0" shapeId="0" xr:uid="{816D4D71-1448-461B-9E5B-34F28FDAEB8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7" authorId="0" shapeId="0" xr:uid="{A974C0D3-56AA-4199-985F-BE2A73BB07C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08" authorId="0" shapeId="0" xr:uid="{B1F38CB3-83E7-4D6B-8A27-EA29926CC99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</t>
        </r>
      </text>
    </comment>
    <comment ref="M309" authorId="0" shapeId="0" xr:uid="{FFB12EBF-E94D-4084-B859-344CDD9FE87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10" authorId="0" shapeId="0" xr:uid="{56A80A51-C9C0-4C23-B295-126327BF007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1" authorId="0" shapeId="0" xr:uid="{38E39637-A253-459F-938B-D1D3142A0B2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
</t>
        </r>
      </text>
    </comment>
    <comment ref="M312" authorId="0" shapeId="0" xr:uid="{841C3971-17D1-4AE8-8664-7743929BEE8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3" authorId="0" shapeId="0" xr:uid="{46358DBB-B4F3-4CC2-9020-352AEB0EEF8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313" authorId="0" shapeId="0" xr:uid="{32133493-389B-4353-B25E-D9CD0912AE1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M314" authorId="0" shapeId="0" xr:uid="{60B4A0AD-7173-4061-885B-8A261E45692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5" authorId="0" shapeId="0" xr:uid="{43F42D0B-FAD1-48FA-BEFA-1A3C4F3FA60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6" authorId="0" shapeId="0" xr:uid="{C0430282-B80E-43A6-A581-C5BA04457E6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7" authorId="0" shapeId="0" xr:uid="{04C57241-896E-4BC6-944B-050C6B6B258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8" authorId="0" shapeId="0" xr:uid="{9B496BE7-B7BB-49D3-9BC0-F1E2D5BE6AC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19" authorId="0" shapeId="0" xr:uid="{715AAAAD-290A-45FF-A6AB-BDEEDE68161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M320" authorId="0" shapeId="0" xr:uid="{86A39A67-AE70-4A88-869E-70B06D42819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2" authorId="0" shapeId="0" xr:uid="{AB5B0FE5-96D7-487F-AC1B-C29A2008017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M323" authorId="0" shapeId="0" xr:uid="{BACAD1A5-4DBF-48C1-A325-293538FD539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4" authorId="0" shapeId="0" xr:uid="{C9DC2BCC-9A8B-407A-86E0-A562A337503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6" authorId="0" shapeId="0" xr:uid="{4FDE8D4E-E1CF-4D37-9968-58ECEC73F15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7" authorId="0" shapeId="0" xr:uid="{2B91E3A0-20FB-4194-96C2-35BBDD8E1CA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28" authorId="0" shapeId="0" xr:uid="{1B5B74B7-8002-4434-BA01-C20FF1E8B65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ارشد درسته</t>
        </r>
      </text>
    </comment>
    <comment ref="M329" authorId="0" shapeId="0" xr:uid="{455D99AC-669F-4200-9886-BDFC7D1DA85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0" authorId="0" shapeId="0" xr:uid="{56C363A1-A9E7-42BF-B0A6-798A263C87C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 بود
ارشد درسته</t>
        </r>
      </text>
    </comment>
    <comment ref="M331" authorId="0" shapeId="0" xr:uid="{9277CE8A-2B81-4D00-B0FC-646F3C6CB11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3" authorId="0" shapeId="0" xr:uid="{3738ED54-6537-4D85-8C0D-3AD7378F6B0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4" authorId="0" shapeId="0" xr:uid="{C3E39AFB-4840-4B7C-9547-2DCB754F4CC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335" authorId="0" shapeId="0" xr:uid="{F4CF465F-700D-407F-ABFC-A96BDC1D165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دیپلم لحاظ شده بود
کارشناسی درسته</t>
        </r>
      </text>
    </comment>
    <comment ref="Y339" authorId="0" shapeId="0" xr:uid="{32F30B2F-74F0-483E-BB45-EFADE9F613B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
94</t>
        </r>
      </text>
    </comment>
    <comment ref="Y349" authorId="0" shapeId="0" xr:uid="{4892747D-6BE9-4F5F-A3C9-FD071EC789E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83</t>
        </r>
      </text>
    </comment>
    <comment ref="Y353" authorId="0" shapeId="0" xr:uid="{96C7AC38-32E0-45A2-8D36-89F945D8A0D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67
</t>
        </r>
      </text>
    </comment>
    <comment ref="Y354" authorId="0" shapeId="0" xr:uid="{58CDD244-1C09-47F2-8E42-EBE2A4EB0D2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69
75</t>
        </r>
      </text>
    </comment>
    <comment ref="Y357" authorId="0" shapeId="0" xr:uid="{F71B865A-5AF5-46D7-9EB1-7CCBCF35EFF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63
66
68</t>
        </r>
      </text>
    </comment>
    <comment ref="Y358" authorId="0" shapeId="0" xr:uid="{75C4BD01-439A-4394-B6B7-1B8E15E7205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68
74
77</t>
        </r>
      </text>
    </comment>
    <comment ref="Y359" authorId="0" shapeId="0" xr:uid="{CC56603E-5FB8-40E0-B338-CD24D1BE81A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86
80</t>
        </r>
      </text>
    </comment>
    <comment ref="Y367" authorId="0" shapeId="0" xr:uid="{DF8C5EA4-75C9-46DF-8CF5-BA0657F3C02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92</t>
        </r>
      </text>
    </comment>
    <comment ref="Y369" authorId="0" shapeId="0" xr:uid="{90874F3C-7C88-475C-9EEC-154050F971B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73  71   62   63   64   66</t>
        </r>
      </text>
    </comment>
    <comment ref="Y375" authorId="0" shapeId="0" xr:uid="{D932F6B9-C6A5-4232-9CFC-A51DA882079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85</t>
        </r>
      </text>
    </comment>
    <comment ref="Y376" authorId="0" shapeId="0" xr:uid="{39EA275E-CB25-479D-BB4D-E3A643352B1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</t>
        </r>
      </text>
    </comment>
    <comment ref="Y377" authorId="0" shapeId="0" xr:uid="{030D3EAF-15E2-4AFC-8F9B-441860E9089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57  58  59   63   70</t>
        </r>
      </text>
    </comment>
    <comment ref="M384" authorId="0" shapeId="0" xr:uid="{C17CDC2A-B753-49B6-94B5-87BD1BD810F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 مهر کاردانی لحاظ شده بود</t>
        </r>
      </text>
    </comment>
    <comment ref="Y385" authorId="0" shapeId="0" xr:uid="{108A7B82-C56D-4F48-A2B0-908747D7F56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399" authorId="0" shapeId="0" xr:uid="{CEF75399-0C21-429D-85BC-D62C6AE4785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402" authorId="0" shapeId="0" xr:uid="{AD4711CA-1A55-43DF-BAAB-F4A0FC90CFF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418" authorId="0" shapeId="0" xr:uid="{D08D0D04-A693-412A-95F4-0D324DC9806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79
85</t>
        </r>
      </text>
    </comment>
    <comment ref="Y420" authorId="0" shapeId="0" xr:uid="{D0CD8C14-2CDC-41AC-9669-8C13E25C2B4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</t>
        </r>
      </text>
    </comment>
    <comment ref="Y422" authorId="0" shapeId="0" xr:uid="{522E4310-3C3A-4621-858F-EA1FB07E929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74-75
18-19ساله
خودش گفت</t>
        </r>
      </text>
    </comment>
    <comment ref="Y423" authorId="0" shapeId="0" xr:uid="{E9B8485A-5A9B-4BDE-BD96-2CF5CF4CEAF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یکیش80</t>
        </r>
      </text>
    </comment>
    <comment ref="Y426" authorId="0" shapeId="0" xr:uid="{98EC6AC1-CC4B-4312-A79F-6B120F27E45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72   73   80</t>
        </r>
      </text>
    </comment>
    <comment ref="Y427" authorId="0" shapeId="0" xr:uid="{7CD64626-E1ED-4C2D-9C0C-2EE747029BA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428" authorId="0" shapeId="0" xr:uid="{CCD66391-1067-4B5A-8363-8557296D99F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</t>
        </r>
      </text>
    </comment>
    <comment ref="Y433" authorId="0" shapeId="0" xr:uid="{D4EBD9D2-13D2-44B0-8DA1-486E34737B4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85</t>
        </r>
      </text>
    </comment>
    <comment ref="Y434" authorId="0" shapeId="0" xr:uid="{5D472A30-0C40-473E-87A6-5165D7C790B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93
77
83</t>
        </r>
      </text>
    </comment>
    <comment ref="Y438" authorId="0" shapeId="0" xr:uid="{150B5CAF-4A86-48EF-BFED-E3D330F7454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89
89
79</t>
        </r>
      </text>
    </comment>
    <comment ref="Y442" authorId="0" shapeId="0" xr:uid="{2573FC1F-4B83-443A-8055-1E0D278E9D3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446" authorId="0" shapeId="0" xr:uid="{F7886E7C-B471-4F41-BC04-018AE52F187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</t>
        </r>
      </text>
    </comment>
    <comment ref="Y448" authorId="0" shapeId="0" xr:uid="{6B02AFCC-F62E-4968-BDB1-076EB6CA8F4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بالا</t>
        </r>
      </text>
    </comment>
    <comment ref="Y449" authorId="0" shapeId="0" xr:uid="{1F82EAB9-1606-49B6-86C1-9EF0C680E39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77</t>
        </r>
      </text>
    </comment>
    <comment ref="Y450" authorId="0" shapeId="0" xr:uid="{9AFF2676-7EB5-42BD-86AF-03FB4972558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Y458" authorId="0" shapeId="0" xr:uid="{36BEA46F-744E-492E-93C7-28433076EA3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ت ت فرزندان نبود</t>
        </r>
      </text>
    </comment>
    <comment ref="Y462" authorId="0" shapeId="0" xr:uid="{AE1D2FB3-C463-42A8-B374-032D195AD34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80</t>
        </r>
      </text>
    </comment>
    <comment ref="Y472" authorId="0" shapeId="0" xr:uid="{6AE39C32-D29C-4032-BC80-D28BD77DB56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سابقه325روز</t>
        </r>
      </text>
    </comment>
    <comment ref="Y475" authorId="0" shapeId="0" xr:uid="{CEA0D51A-7393-46F9-9032-F8E3F7815A4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79</t>
        </r>
      </text>
    </comment>
    <comment ref="Y476" authorId="0" shapeId="0" xr:uid="{874F8E91-9667-4316-A826-9E076D867D7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80
77
74</t>
        </r>
      </text>
    </comment>
    <comment ref="Y477" authorId="0" shapeId="0" xr:uid="{CF9FFD9A-087A-4251-A899-1EA27EE0157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97</t>
        </r>
      </text>
    </comment>
    <comment ref="Y483" authorId="0" shapeId="0" xr:uid="{DE497AA0-5E0E-4CDF-8439-35BFCBB8B4A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</t>
        </r>
      </text>
    </comment>
    <comment ref="Y484" authorId="0" shapeId="0" xr:uid="{86C03058-F093-45C3-AD99-6569A909B0D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83
89</t>
        </r>
      </text>
    </comment>
    <comment ref="Y491" authorId="0" shapeId="0" xr:uid="{13980022-78DE-4EAC-8F6A-99C7071E42A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492" authorId="0" shapeId="0" xr:uid="{D424E34B-553C-4A2B-9788-E39FB8D537A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79</t>
        </r>
      </text>
    </comment>
    <comment ref="Y502" authorId="0" shapeId="0" xr:uid="{A2FF5C14-A05A-461D-89E6-BA2EF8E452F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93</t>
        </r>
      </text>
    </comment>
    <comment ref="M503" authorId="0" shapeId="0" xr:uid="{5D2730F5-1706-45D3-8CF8-C2B14438508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کارشناسی درسته</t>
        </r>
      </text>
    </comment>
    <comment ref="Y503" authorId="0" shapeId="0" xr:uid="{2443B521-83A0-48BF-B479-9F291B67725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90  95  99</t>
        </r>
      </text>
    </comment>
    <comment ref="Y506" authorId="0" shapeId="0" xr:uid="{40E5F6B7-B855-49AD-8E60-74CC8610A51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88
77</t>
        </r>
      </text>
    </comment>
    <comment ref="Y507" authorId="0" shapeId="0" xr:uid="{DB480D6C-7292-4F47-B5B8-CCE2B32A3F6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71
76</t>
        </r>
      </text>
    </comment>
    <comment ref="Y511" authorId="0" shapeId="0" xr:uid="{7A27080F-AA1F-48EF-A0DB-F8A0986D433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72</t>
        </r>
      </text>
    </comment>
    <comment ref="Y516" authorId="0" shapeId="0" xr:uid="{460060D1-7217-42F6-9C6B-B56B56C6E6F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70   72   78</t>
        </r>
      </text>
    </comment>
    <comment ref="Y518" authorId="0" shapeId="0" xr:uid="{7FDAC013-50CC-47F7-AC59-24DFE7B8ADC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85
96
88</t>
        </r>
      </text>
    </comment>
    <comment ref="Y532" authorId="0" shapeId="0" xr:uid="{88E1F3D0-AF92-4A18-A764-8F698838A6B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66
68
80</t>
        </r>
      </text>
    </comment>
    <comment ref="Y535" authorId="0" shapeId="0" xr:uid="{1348D2AF-86AF-43EC-A885-FAC28396FED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کپی  فرزند نبود یکی 62
</t>
        </r>
      </text>
    </comment>
    <comment ref="Y537" authorId="0" shapeId="0" xr:uid="{30708DA8-3D78-407D-8052-3EAF65C1924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68
73
</t>
        </r>
      </text>
    </comment>
    <comment ref="Y538" authorId="0" shapeId="0" xr:uid="{5C4784F1-41FD-4CB0-A2C3-56CD67C220A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</t>
        </r>
      </text>
    </comment>
    <comment ref="Y540" authorId="0" shapeId="0" xr:uid="{74FD43DD-87A7-4F96-B690-3DFF35200ED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65
66
68
69
71</t>
        </r>
      </text>
    </comment>
    <comment ref="Y542" authorId="0" shapeId="0" xr:uid="{41BE6F76-D1F4-48C3-8E89-15C69B1DC6A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پسرش متولد76</t>
        </r>
      </text>
    </comment>
    <comment ref="Y544" authorId="0" shapeId="0" xr:uid="{649AA36B-4D6E-4441-AAA4-6DBD4900819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90</t>
        </r>
      </text>
    </comment>
    <comment ref="Y551" authorId="0" shapeId="0" xr:uid="{DA98919B-A16D-40DF-9680-53A01D69CA4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76
89</t>
        </r>
      </text>
    </comment>
    <comment ref="Y552" authorId="0" shapeId="0" xr:uid="{4D2CDE55-4B55-41F9-B735-C025289886F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</t>
        </r>
      </text>
    </comment>
    <comment ref="Y553" authorId="0" shapeId="0" xr:uid="{992BA800-B1C4-4DA2-816F-CFC75D41401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73
77</t>
        </r>
      </text>
    </comment>
    <comment ref="Y558" authorId="0" shapeId="0" xr:uid="{BC198B15-2807-4C97-9F55-600F60BF7F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76</t>
        </r>
      </text>
    </comment>
    <comment ref="Y563" authorId="0" shapeId="0" xr:uid="{B384D3B6-16C5-47FF-AFDA-8504309F6AA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</t>
        </r>
      </text>
    </comment>
    <comment ref="M568" authorId="0" shapeId="0" xr:uid="{7F8EAC55-702A-45B3-B89A-B5255C8AAFE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70" authorId="0" shapeId="0" xr:uid="{798EE705-0595-44AE-BE60-82E5A5F318C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87
73
79</t>
        </r>
      </text>
    </comment>
    <comment ref="M575" authorId="0" shapeId="0" xr:uid="{A56ACA1E-6118-4DD8-962D-3798302B138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75" authorId="0" shapeId="0" xr:uid="{D78962D4-4DC3-400B-B1E4-275C44C233C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577" authorId="0" shapeId="0" xr:uid="{589FE6F7-A30C-49D4-BBA9-48E7E0A580E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87
90</t>
        </r>
      </text>
    </comment>
    <comment ref="Y579" authorId="0" shapeId="0" xr:uid="{913BA16A-A4CC-4DF8-9934-F6F06C00D1E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85
91</t>
        </r>
      </text>
    </comment>
    <comment ref="Y581" authorId="0" shapeId="0" xr:uid="{EAED6AAC-C5AF-4BFE-A6B5-95CEA13C74B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M590" authorId="0" shapeId="0" xr:uid="{1B192D27-6004-4FBB-B7B5-E52ED68230A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1" authorId="0" shapeId="0" xr:uid="{4E81EB97-4781-433E-978F-403C77AA3E6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2" authorId="0" shapeId="0" xr:uid="{3C29D089-798F-4964-A5FE-878FC3C247F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3" authorId="0" shapeId="0" xr:uid="{2954C25B-C081-4448-B362-883C85D1DF2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594" authorId="0" shapeId="0" xr:uid="{9EBA6E64-3DAF-474A-9C60-43FCABA4F57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597" authorId="0" shapeId="0" xr:uid="{E0D936D8-0D6E-4168-B8EB-8B8D816A86C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75
78
</t>
        </r>
      </text>
    </comment>
    <comment ref="Y598" authorId="0" shapeId="0" xr:uid="{F73825D9-BC01-40F6-B344-E29130912BD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70
76</t>
        </r>
      </text>
    </comment>
    <comment ref="Y599" authorId="0" shapeId="0" xr:uid="{F48F586F-7B1D-49EB-98A9-31957454F38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
83</t>
        </r>
      </text>
    </comment>
    <comment ref="F603" authorId="1" shapeId="0" xr:uid="{07ECC7A4-0102-4ACF-9D9F-0F6B67651E82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نام پدر حسین</t>
        </r>
      </text>
    </comment>
    <comment ref="Y603" authorId="2" shapeId="0" xr:uid="{2E60B19D-DD3E-4668-BA71-E300EA1D499B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94
82</t>
        </r>
      </text>
    </comment>
    <comment ref="Z603" authorId="0" shapeId="0" xr:uid="{C4B8CFFE-3FD4-4CC5-8F60-62042A059C4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اذر ماه دخترش 18 سال پر میشود اذر یکی کم کنم</t>
        </r>
      </text>
    </comment>
    <comment ref="Y604" authorId="0" shapeId="0" xr:uid="{6F4BFA0A-0656-4C07-A1DC-CF5698F289A8}">
      <text>
        <r>
          <rPr>
            <b/>
            <sz val="9"/>
            <color indexed="81"/>
            <rFont val="Tahoma"/>
            <family val="2"/>
          </rPr>
          <t xml:space="preserve">
74
76
82</t>
        </r>
      </text>
    </comment>
    <comment ref="Y608" authorId="0" shapeId="0" xr:uid="{B8076BFE-1B4A-4718-B3E5-35234ADA7CB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
84</t>
        </r>
      </text>
    </comment>
    <comment ref="M610" authorId="0" shapeId="0" xr:uid="{D8499E13-F758-4D2D-9863-228D2C04C9C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1" authorId="0" shapeId="0" xr:uid="{F70DE4BB-77E5-4F10-B817-6B255EA9C17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11" authorId="0" shapeId="0" xr:uid="{99F54A76-B88F-4A6F-9526-E2DACFAA85A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92
93</t>
        </r>
      </text>
    </comment>
    <comment ref="Y612" authorId="0" shapeId="0" xr:uid="{BD04B070-E5EF-41DC-B0A6-B3E5D33E4BB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
91
94
98</t>
        </r>
      </text>
    </comment>
    <comment ref="M613" authorId="0" shapeId="0" xr:uid="{F3C7634A-CC5E-4B34-9643-16457FE08FC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کارشناسی لحاظ شده بود
ارشد درسته</t>
        </r>
      </text>
    </comment>
    <comment ref="M614" authorId="0" shapeId="0" xr:uid="{1959593C-FA24-4D72-BEA6-E863954887D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5" authorId="0" shapeId="0" xr:uid="{40DC85EF-38AA-4F58-8122-068A5D788D4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6" authorId="0" shapeId="0" xr:uid="{F33294A0-916D-4521-B188-E8B60386D17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17" authorId="0" shapeId="0" xr:uid="{EDE9A2A7-ACEB-4593-A06C-394B6969B00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20" authorId="0" shapeId="0" xr:uid="{921FEAD9-675E-4412-9BC8-297DEAC44885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21" authorId="0" shapeId="0" xr:uid="{B877AC4A-5696-4DC2-8C32-0FCA328F3BD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23" authorId="0" shapeId="0" xr:uid="{787F2072-EC00-49A1-BE4E-68B1A06A7A7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26" authorId="2" shapeId="0" xr:uid="{0B047FC2-F5BD-4A8E-84DB-BFE4C60A4848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89
89
73</t>
        </r>
      </text>
    </comment>
    <comment ref="M627" authorId="0" shapeId="0" xr:uid="{0D2F9D0E-7ACE-4BDB-AF5B-47AE0D37C2D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28" authorId="0" shapeId="0" xr:uid="{48B5F5C8-BA57-4170-BC3E-54C09969AB7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93</t>
        </r>
      </text>
    </comment>
    <comment ref="M629" authorId="0" shapeId="0" xr:uid="{FDDD7DE9-7FAA-44FB-8DC9-1EA38DDAB45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2" authorId="0" shapeId="0" xr:uid="{8CA0E751-5261-4CA1-9AAB-1A6D97F8FE1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6" authorId="0" shapeId="0" xr:uid="{3FF870CC-DE9B-48BE-8FCC-806E9B43317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37" authorId="0" shapeId="0" xr:uid="{00A74CFE-DF6E-4B46-BDAE-0C8E72DE987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40" authorId="0" shapeId="0" xr:uid="{0E13F311-63A1-4881-A2F6-AAAC742315C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75
80</t>
        </r>
      </text>
    </comment>
    <comment ref="M643" authorId="0" shapeId="0" xr:uid="{B5869D74-9FE9-4098-AFCB-0F497A7D5AA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46" authorId="0" shapeId="0" xr:uid="{5C7036E8-EE03-4123-9D75-65CC6C949B5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47" authorId="0" shapeId="0" xr:uid="{CB8B46C9-FC38-4D58-B788-3AB8721C771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650" authorId="0" shapeId="0" xr:uid="{27BBEEF9-30B1-427D-A07A-62846B9F69A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651" authorId="0" shapeId="0" xr:uid="{ED05C371-9E8B-4102-B062-238E097428E1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</t>
        </r>
      </text>
    </comment>
    <comment ref="Y655" authorId="0" shapeId="0" xr:uid="{14A6EF09-3688-4490-8A9D-7C621124521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</t>
        </r>
      </text>
    </comment>
    <comment ref="Y659" authorId="0" shapeId="0" xr:uid="{93EEC084-BB93-45E0-8A13-E556CDB8BDBA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68
76
</t>
        </r>
      </text>
    </comment>
    <comment ref="Y662" authorId="0" shapeId="0" xr:uid="{21D95748-F573-430C-9950-D59327EE791D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72
78</t>
        </r>
      </text>
    </comment>
    <comment ref="Y663" authorId="0" shapeId="0" xr:uid="{CACE494E-9225-4787-86DD-B3BA6A4ACA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</t>
        </r>
      </text>
    </comment>
    <comment ref="Y670" authorId="0" shapeId="0" xr:uid="{8BEFF044-F578-445D-BBFE-E8C79D3F3E9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69
71
84</t>
        </r>
      </text>
    </comment>
    <comment ref="Y671" authorId="2" shapeId="0" xr:uid="{5ACC1303-4C7E-402D-AF4E-E4F4AE5B8287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94</t>
        </r>
      </text>
    </comment>
    <comment ref="Y673" authorId="0" shapeId="0" xr:uid="{B5823915-E925-41E6-A97D-E1F86A84B5A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80
91</t>
        </r>
      </text>
    </comment>
    <comment ref="Y677" authorId="0" shapeId="0" xr:uid="{C4570FB3-5EBA-4054-BEF7-45C89587508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78</t>
        </r>
      </text>
    </comment>
    <comment ref="Y683" authorId="0" shapeId="0" xr:uid="{1BA083AD-59FF-4AFD-B9EB-27A3924F0B1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بیاره</t>
        </r>
      </text>
    </comment>
    <comment ref="Y696" authorId="0" shapeId="0" xr:uid="{AC86FF2B-7FF1-425C-9C01-697EABB8733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77
73</t>
        </r>
      </text>
    </comment>
    <comment ref="Y701" authorId="0" shapeId="0" xr:uid="{F452F313-BCEE-4A15-A625-5742903E7D9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71
76</t>
        </r>
      </text>
    </comment>
    <comment ref="Y704" authorId="0" shapeId="0" xr:uid="{EB92B1FA-1513-4EE0-BE59-4EBCB8F1B1DC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بیمه کمه</t>
        </r>
      </text>
    </comment>
    <comment ref="Y709" authorId="0" shapeId="0" xr:uid="{ED499021-3FFF-4A62-9ED0-051831BE52A9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74
81</t>
        </r>
      </text>
    </comment>
    <comment ref="Y710" authorId="2" shapeId="0" xr:uid="{A7572161-73DB-41A8-954A-420CE3FB8E99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77
86</t>
        </r>
      </text>
    </comment>
    <comment ref="Y718" authorId="0" shapeId="0" xr:uid="{7B7B756C-D41A-40AD-B740-3C3130B72BF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79
82</t>
        </r>
      </text>
    </comment>
    <comment ref="M726" authorId="0" shapeId="0" xr:uid="{EA533FD1-3CEC-4C12-84F8-76E43BAF16F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کارشناسی لحاظ شده</t>
        </r>
      </text>
    </comment>
    <comment ref="Y732" authorId="2" shapeId="0" xr:uid="{5C3E7940-0C72-4230-857D-EF54547686A2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78
84</t>
        </r>
      </text>
    </comment>
    <comment ref="Y735" authorId="0" shapeId="0" xr:uid="{9A03791E-2E09-4F34-9484-085C845FB6F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77
80
92</t>
        </r>
      </text>
    </comment>
    <comment ref="M743" authorId="0" shapeId="0" xr:uid="{7EC9315B-9B0D-4CD7-8874-E70F60BD814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Y750" authorId="0" shapeId="0" xr:uid="{0F05F2AE-0A2D-4560-886F-15E94EBFFE4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Y751" authorId="0" shapeId="0" xr:uid="{2334BA1C-C777-408C-A5E4-157A1AD654A4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82</t>
        </r>
      </text>
    </comment>
    <comment ref="M757" authorId="0" shapeId="0" xr:uid="{5E3ECF14-C86B-45EC-B376-434341C343F0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مهر ماه کاردانی لحاظ شده بود</t>
        </r>
      </text>
    </comment>
    <comment ref="Y760" authorId="0" shapeId="0" xr:uid="{43EA0510-34AE-4AC9-9B20-3AB39DA6E80B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81
</t>
        </r>
      </text>
    </comment>
    <comment ref="Y762" authorId="0" shapeId="0" xr:uid="{10353033-972A-4D98-8F37-ACB5D89FDD18}">
      <text>
        <r>
          <rPr>
            <sz val="9"/>
            <color indexed="81"/>
            <rFont val="Tahoma"/>
            <family val="2"/>
          </rPr>
          <t xml:space="preserve">
81
78</t>
        </r>
      </text>
    </comment>
    <comment ref="Y763" authorId="0" shapeId="0" xr:uid="{61095122-037E-4419-B479-2624AD917CD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یکی 88
70
66</t>
        </r>
      </text>
    </comment>
    <comment ref="Y764" authorId="0" shapeId="0" xr:uid="{4C85DD54-6F59-4C75-B3FE-D660D4DC6378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91</t>
        </r>
      </text>
    </comment>
    <comment ref="M776" authorId="2" shapeId="0" xr:uid="{F58B5B51-B5C5-4B65-91BB-39AED6C75A7A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77" authorId="2" shapeId="0" xr:uid="{634EEC91-5B57-4E1A-AA92-F9C820639D73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78" authorId="2" shapeId="0" xr:uid="{72CCD9D4-E29C-4BF3-8291-B463D62CD3F9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0" authorId="2" shapeId="0" xr:uid="{EC3735C2-3B24-455C-A234-3C7D72F09BE7}">
      <text>
        <r>
          <rPr>
            <b/>
            <sz val="9"/>
            <color indexed="81"/>
            <rFont val="Tahoma"/>
            <family val="2"/>
          </rPr>
          <t>Marziyeh Ebrahimi: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1" authorId="1" shapeId="0" xr:uid="{73254CB9-A872-4EAD-A7C6-9340887DF254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2" authorId="0" shapeId="0" xr:uid="{96D4C455-AFEF-44B6-8B45-257C8DAC674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Z782" authorId="0" shapeId="0" xr:uid="{E9495E55-F70F-430D-AF19-541AD117230E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فرزند دارد سابقه ندارد</t>
        </r>
      </text>
    </comment>
    <comment ref="M783" authorId="0" shapeId="0" xr:uid="{42C6C259-FB9F-42A8-9923-0386EFC9C532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4" authorId="0" shapeId="0" xr:uid="{D52293D8-F4FF-4462-9293-B1DF7600B2E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5" authorId="0" shapeId="0" xr:uid="{8F260BCC-7416-4A4D-B476-109E3A9C7557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6" authorId="0" shapeId="0" xr:uid="{7211C014-33A8-4D62-929F-D5B0C0D47F4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87" authorId="0" shapeId="0" xr:uid="{DA930B9A-17DB-4F92-B742-8EBE7E54ADFF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ارشد درسته</t>
        </r>
      </text>
    </comment>
    <comment ref="M788" authorId="1" shapeId="0" xr:uid="{31C70586-7FD0-4037-B55D-A6D01B2847FE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M789" authorId="1" shapeId="0" xr:uid="{0C12C2D0-8770-4E27-B397-81122D71DF0B}">
      <text>
        <r>
          <rPr>
            <b/>
            <sz val="9"/>
            <color indexed="81"/>
            <rFont val="Tahoma"/>
            <family val="2"/>
          </rPr>
          <t>Raziyeh Khorasani:</t>
        </r>
        <r>
          <rPr>
            <sz val="9"/>
            <color indexed="81"/>
            <rFont val="Tahoma"/>
            <family val="2"/>
          </rPr>
          <t xml:space="preserve">
درسته</t>
        </r>
      </text>
    </comment>
    <comment ref="Y793" authorId="0" shapeId="0" xr:uid="{61BF281C-0797-4AF4-AECD-646EE4F2B9E3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پرویزیان 2تا اولاد داره ولی سابقه بیمه 30 روز کمه</t>
        </r>
      </text>
    </comment>
    <comment ref="Y798" authorId="0" shapeId="0" xr:uid="{A465EC41-8A5A-42BC-925F-1994D1F55F1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آبنیکی 2 تا اولاد داره ولی سابقه بیمه نیاورده</t>
        </r>
      </text>
    </comment>
    <comment ref="Y810" authorId="0" shapeId="0" xr:uid="{1A06B73F-1F4D-45AA-907B-35E1289E7C26}">
      <text>
        <r>
          <rPr>
            <b/>
            <sz val="9"/>
            <color indexed="81"/>
            <rFont val="Tahoma"/>
            <family val="2"/>
          </rPr>
          <t>Alborz Rayan:</t>
        </r>
        <r>
          <rPr>
            <sz val="9"/>
            <color indexed="81"/>
            <rFont val="Tahoma"/>
            <family val="2"/>
          </rPr>
          <t xml:space="preserve">
سابقه گفت 7 سال داره</t>
        </r>
      </text>
    </comment>
    <comment ref="F817" authorId="1" shapeId="0" xr:uid="{756C20B2-848B-4CD2-92E5-F758232416B2}">
      <text>
        <r>
          <rPr>
            <b/>
            <sz val="9"/>
            <color indexed="81"/>
            <rFont val="Tahoma"/>
            <family val="2"/>
          </rPr>
          <t>عبدالله</t>
        </r>
      </text>
    </comment>
  </commentList>
</comments>
</file>

<file path=xl/sharedStrings.xml><?xml version="1.0" encoding="utf-8"?>
<sst xmlns="http://schemas.openxmlformats.org/spreadsheetml/2006/main" count="26761" uniqueCount="4130">
  <si>
    <t>خواربار و مسکن</t>
  </si>
  <si>
    <t>تعداد اولاد</t>
  </si>
  <si>
    <t>دستمزد ماهیانه</t>
  </si>
  <si>
    <t>حق اولاد به نسبت کارکرد</t>
  </si>
  <si>
    <t xml:space="preserve">جمع حقوق و مزایا </t>
  </si>
  <si>
    <t>کسورات</t>
  </si>
  <si>
    <t>جمع کسورات</t>
  </si>
  <si>
    <t>خالص دریافتی</t>
  </si>
  <si>
    <t>کارکرد</t>
  </si>
  <si>
    <t>مدت کار کرد</t>
  </si>
  <si>
    <t>مبلغ ساعت اضافه کاری</t>
  </si>
  <si>
    <t>مبلغ اضافه کاری</t>
  </si>
  <si>
    <t>حق بن به نسبت کارکرد</t>
  </si>
  <si>
    <t>مشمول بیمه</t>
  </si>
  <si>
    <t xml:space="preserve">مشمول مالیات </t>
  </si>
  <si>
    <t>ردیف</t>
  </si>
  <si>
    <t>شماره حساب</t>
  </si>
  <si>
    <t>حق بن کارگری</t>
  </si>
  <si>
    <t>تعطیل کاری</t>
  </si>
  <si>
    <t>بیمه 7%</t>
  </si>
  <si>
    <t>موسسه محافظین تخت جمشید البرز</t>
  </si>
  <si>
    <t>جمع کل :</t>
  </si>
  <si>
    <t>شرح</t>
  </si>
  <si>
    <t xml:space="preserve">      با سپاس</t>
  </si>
  <si>
    <t>بیمه 23%</t>
  </si>
  <si>
    <t>تعطيل کاری</t>
  </si>
  <si>
    <t>شبكاري</t>
  </si>
  <si>
    <t xml:space="preserve"> مسکن به نسبت کارکرد</t>
  </si>
  <si>
    <t>مساعده</t>
  </si>
  <si>
    <t>نام</t>
  </si>
  <si>
    <t>نام خانوادگي</t>
  </si>
  <si>
    <t>اضافه كاري</t>
  </si>
  <si>
    <t>تعطيل كاري</t>
  </si>
  <si>
    <t>حقوق و مزايا</t>
  </si>
  <si>
    <t>هزينه غذا</t>
  </si>
  <si>
    <t>موسسه محافظين تخت جمشيدالبرز</t>
  </si>
  <si>
    <t>مالیات</t>
  </si>
  <si>
    <t>تنظيم كننده:</t>
  </si>
  <si>
    <t>امضاء مديرمالي:</t>
  </si>
  <si>
    <t>امضاء مديرعامل:</t>
  </si>
  <si>
    <t>امضاءمديرمالي:</t>
  </si>
  <si>
    <t>تاریخ :</t>
  </si>
  <si>
    <t xml:space="preserve">کد پرسنلی : </t>
  </si>
  <si>
    <t>مدت كاركرد</t>
  </si>
  <si>
    <t>نام :</t>
  </si>
  <si>
    <t>شرح  مزایا</t>
  </si>
  <si>
    <t>شرح کسورات</t>
  </si>
  <si>
    <t>حقوق ماهیانه</t>
  </si>
  <si>
    <t>حق بن كارگري</t>
  </si>
  <si>
    <t>اضافه کاری</t>
  </si>
  <si>
    <t xml:space="preserve"> ماليات</t>
  </si>
  <si>
    <t>حق اولاد</t>
  </si>
  <si>
    <t xml:space="preserve">تعطیل کاری </t>
  </si>
  <si>
    <t xml:space="preserve"> مساعده</t>
  </si>
  <si>
    <t xml:space="preserve">جمع حقوق و مزایای  : </t>
  </si>
  <si>
    <t xml:space="preserve">جمع کسورات : </t>
  </si>
  <si>
    <t xml:space="preserve">خالص پرداختی : </t>
  </si>
  <si>
    <t xml:space="preserve">محل اشتغال : شهرداری کرج </t>
  </si>
  <si>
    <t>با سلام و احترام</t>
  </si>
  <si>
    <t>امضاء دستگاه نظارت:</t>
  </si>
  <si>
    <t>سایر کسورات</t>
  </si>
  <si>
    <t>بیمه تکمیلی</t>
  </si>
  <si>
    <t>سرپرست</t>
  </si>
  <si>
    <t>افراد تحت تکفل</t>
  </si>
  <si>
    <t>بیمه تکمیلی سرپرست</t>
  </si>
  <si>
    <t>غذا</t>
  </si>
  <si>
    <t xml:space="preserve">سایر کسورات  </t>
  </si>
  <si>
    <t xml:space="preserve">  علی جبارزاده - مدیرعامل</t>
  </si>
  <si>
    <t>مزد مبنا</t>
  </si>
  <si>
    <t>پایه سنوات</t>
  </si>
  <si>
    <t>حقوق روزانه</t>
  </si>
  <si>
    <t>بیمه تکمیلی تحت تکفل</t>
  </si>
  <si>
    <t>امور مالي</t>
  </si>
  <si>
    <t>کسر بابت بیمه تکمیلی افراد تحت تکفل</t>
  </si>
  <si>
    <t>کسر بابت بیمه تکمیلی سرپرست</t>
  </si>
  <si>
    <t>امضاء مدیر عامل:</t>
  </si>
  <si>
    <t>کد ملی</t>
  </si>
  <si>
    <t>فیش حقوقی شهریور ماه سال 1400</t>
  </si>
  <si>
    <t xml:space="preserve">بیمه تکمیلی سرپرست  </t>
  </si>
  <si>
    <t xml:space="preserve">بیمه تکمیلی تحت تکفل </t>
  </si>
  <si>
    <t xml:space="preserve">کد پرسنلی </t>
  </si>
  <si>
    <t xml:space="preserve">عنوان شغلی </t>
  </si>
  <si>
    <t xml:space="preserve">استان </t>
  </si>
  <si>
    <t xml:space="preserve">شماره بیمه </t>
  </si>
  <si>
    <t xml:space="preserve">ماموریت </t>
  </si>
  <si>
    <t>علی</t>
  </si>
  <si>
    <t>نعمتی</t>
  </si>
  <si>
    <t xml:space="preserve">اداری </t>
  </si>
  <si>
    <t>تهران</t>
  </si>
  <si>
    <t>0068098464</t>
  </si>
  <si>
    <t>0012699534</t>
  </si>
  <si>
    <t>سکینه</t>
  </si>
  <si>
    <t>توفیق</t>
  </si>
  <si>
    <t>0028036655</t>
  </si>
  <si>
    <t>0</t>
  </si>
  <si>
    <t xml:space="preserve">زهرا </t>
  </si>
  <si>
    <t>نکونام</t>
  </si>
  <si>
    <t>4610072211</t>
  </si>
  <si>
    <t>0012868238</t>
  </si>
  <si>
    <t>عباس</t>
  </si>
  <si>
    <t>درزی</t>
  </si>
  <si>
    <t>0450780139</t>
  </si>
  <si>
    <t>0021958193</t>
  </si>
  <si>
    <t>داوود</t>
  </si>
  <si>
    <t>جلالی نیا</t>
  </si>
  <si>
    <t>6179768757</t>
  </si>
  <si>
    <t>0024139462</t>
  </si>
  <si>
    <t>جواد</t>
  </si>
  <si>
    <t>بیات</t>
  </si>
  <si>
    <t>3873509318</t>
  </si>
  <si>
    <t>0020182173</t>
  </si>
  <si>
    <t>محسن</t>
  </si>
  <si>
    <t>خطیبی</t>
  </si>
  <si>
    <t>4570125670</t>
  </si>
  <si>
    <t>0015160090</t>
  </si>
  <si>
    <t>سعید</t>
  </si>
  <si>
    <t>قدمی</t>
  </si>
  <si>
    <t>2640002181</t>
  </si>
  <si>
    <t>0031058241</t>
  </si>
  <si>
    <t xml:space="preserve">میثم </t>
  </si>
  <si>
    <t>حسینی</t>
  </si>
  <si>
    <t>4060817661</t>
  </si>
  <si>
    <t>0020279792</t>
  </si>
  <si>
    <t>رسول</t>
  </si>
  <si>
    <t>حسنوند</t>
  </si>
  <si>
    <t>4060934895</t>
  </si>
  <si>
    <t>0020280036</t>
  </si>
  <si>
    <t>فیروز</t>
  </si>
  <si>
    <t>زارعی</t>
  </si>
  <si>
    <t>5709701319</t>
  </si>
  <si>
    <t>0023111388</t>
  </si>
  <si>
    <t>حمیدرضا</t>
  </si>
  <si>
    <t>رستگار</t>
  </si>
  <si>
    <t>0069252084</t>
  </si>
  <si>
    <t>0020117364</t>
  </si>
  <si>
    <t>حسن</t>
  </si>
  <si>
    <t>چهارمحالی</t>
  </si>
  <si>
    <t>نگهبان</t>
  </si>
  <si>
    <t>0058760237</t>
  </si>
  <si>
    <t>0016254178</t>
  </si>
  <si>
    <t xml:space="preserve">محمدرضا </t>
  </si>
  <si>
    <t>رمضانعلی</t>
  </si>
  <si>
    <t>0492579555</t>
  </si>
  <si>
    <t>0049051172</t>
  </si>
  <si>
    <t>محمدمهدی</t>
  </si>
  <si>
    <t>عطائی فرد</t>
  </si>
  <si>
    <t>0015802574</t>
  </si>
  <si>
    <t>0012811093</t>
  </si>
  <si>
    <t>داود</t>
  </si>
  <si>
    <t>ساداتی</t>
  </si>
  <si>
    <t>0019559937</t>
  </si>
  <si>
    <t>بیات احمدی</t>
  </si>
  <si>
    <t>0017025974</t>
  </si>
  <si>
    <t>0012868429</t>
  </si>
  <si>
    <t>غلامحسین</t>
  </si>
  <si>
    <t>قزوینی</t>
  </si>
  <si>
    <t>0015379566</t>
  </si>
  <si>
    <t>0012868467</t>
  </si>
  <si>
    <t>محمد</t>
  </si>
  <si>
    <t>غفاری منش</t>
  </si>
  <si>
    <t>0014947382</t>
  </si>
  <si>
    <t>0018632023</t>
  </si>
  <si>
    <t xml:space="preserve">آزاده </t>
  </si>
  <si>
    <t>یارمحمدی</t>
  </si>
  <si>
    <t>0058299661</t>
  </si>
  <si>
    <t>0026570469</t>
  </si>
  <si>
    <t>محمد حسین</t>
  </si>
  <si>
    <t>چای فروش</t>
  </si>
  <si>
    <t>0063875454</t>
  </si>
  <si>
    <t>0020816673</t>
  </si>
  <si>
    <t xml:space="preserve">پارسا </t>
  </si>
  <si>
    <t>توکلی نژاد</t>
  </si>
  <si>
    <t>0323223354</t>
  </si>
  <si>
    <t>0033141111</t>
  </si>
  <si>
    <t>تاش پور</t>
  </si>
  <si>
    <t>0076241084</t>
  </si>
  <si>
    <t>0025933417</t>
  </si>
  <si>
    <t xml:space="preserve">روح اله </t>
  </si>
  <si>
    <t>علمی فر</t>
  </si>
  <si>
    <t>0097057249</t>
  </si>
  <si>
    <t>نادری</t>
  </si>
  <si>
    <t>0077854713</t>
  </si>
  <si>
    <t>0085191630</t>
  </si>
  <si>
    <t>فاطمه</t>
  </si>
  <si>
    <t>سهرابی بناب</t>
  </si>
  <si>
    <t>1689609435</t>
  </si>
  <si>
    <t>0021402017</t>
  </si>
  <si>
    <t>بختیاری</t>
  </si>
  <si>
    <t>0015291928</t>
  </si>
  <si>
    <t>0020247723</t>
  </si>
  <si>
    <t>هادی</t>
  </si>
  <si>
    <t>رسولی</t>
  </si>
  <si>
    <t>0062778692</t>
  </si>
  <si>
    <t>0036266156</t>
  </si>
  <si>
    <t>محمدباقر</t>
  </si>
  <si>
    <t>کشانی</t>
  </si>
  <si>
    <t>0064736997</t>
  </si>
  <si>
    <t>0021228322</t>
  </si>
  <si>
    <t>میثمی</t>
  </si>
  <si>
    <t>0080867766</t>
  </si>
  <si>
    <t>0011427580</t>
  </si>
  <si>
    <t>امیرعباس</t>
  </si>
  <si>
    <t>کاشی</t>
  </si>
  <si>
    <t>5090158411</t>
  </si>
  <si>
    <t>هادي</t>
  </si>
  <si>
    <t>اكبري</t>
  </si>
  <si>
    <t>خراسان جنوبی</t>
  </si>
  <si>
    <t>0889077861</t>
  </si>
  <si>
    <t>0028087504</t>
  </si>
  <si>
    <t>مرتضی</t>
  </si>
  <si>
    <t>اسماعیلی</t>
  </si>
  <si>
    <t>0068994517</t>
  </si>
  <si>
    <t>محمدصادق</t>
  </si>
  <si>
    <t>پاسبان گل</t>
  </si>
  <si>
    <t>0640480624</t>
  </si>
  <si>
    <t>0068994733</t>
  </si>
  <si>
    <t>حسین</t>
  </si>
  <si>
    <t>تقوی</t>
  </si>
  <si>
    <t>5220018590</t>
  </si>
  <si>
    <t>0019186301</t>
  </si>
  <si>
    <t>سبزیان</t>
  </si>
  <si>
    <t>0640312381</t>
  </si>
  <si>
    <t>0068989059</t>
  </si>
  <si>
    <t>خلیل</t>
  </si>
  <si>
    <t xml:space="preserve">حسنی </t>
  </si>
  <si>
    <t>0640272460</t>
  </si>
  <si>
    <t>مصطفی</t>
  </si>
  <si>
    <t>مرادی</t>
  </si>
  <si>
    <t>0653104243</t>
  </si>
  <si>
    <t>0068975186</t>
  </si>
  <si>
    <t>محمود</t>
  </si>
  <si>
    <t>0653305400</t>
  </si>
  <si>
    <t>0068983489</t>
  </si>
  <si>
    <t>غلامی</t>
  </si>
  <si>
    <t>0653320639</t>
  </si>
  <si>
    <t>0068951678</t>
  </si>
  <si>
    <t>حميد</t>
  </si>
  <si>
    <t>ميرعليشاهي</t>
  </si>
  <si>
    <t>0943381290</t>
  </si>
  <si>
    <t>0069309560</t>
  </si>
  <si>
    <t>محمدعلی</t>
  </si>
  <si>
    <t>حرمتی</t>
  </si>
  <si>
    <t>5230002042</t>
  </si>
  <si>
    <t>0019186302</t>
  </si>
  <si>
    <t>محمدرضا</t>
  </si>
  <si>
    <t>شریفی</t>
  </si>
  <si>
    <t>0880175591</t>
  </si>
  <si>
    <t>0019186815</t>
  </si>
  <si>
    <t>رضا</t>
  </si>
  <si>
    <t>سموئی</t>
  </si>
  <si>
    <t>0640272835</t>
  </si>
  <si>
    <t>0068947905</t>
  </si>
  <si>
    <t>نظری فرد</t>
  </si>
  <si>
    <t>0640312993</t>
  </si>
  <si>
    <t>0068991937</t>
  </si>
  <si>
    <t>سید کاظم</t>
  </si>
  <si>
    <t>جلالی</t>
  </si>
  <si>
    <t>0640056962</t>
  </si>
  <si>
    <t>0068966933</t>
  </si>
  <si>
    <t>علیرضا</t>
  </si>
  <si>
    <t>ولایتی</t>
  </si>
  <si>
    <t>0889961565</t>
  </si>
  <si>
    <t>0069312704</t>
  </si>
  <si>
    <t>ناصر</t>
  </si>
  <si>
    <t>عجمی دوحصاران</t>
  </si>
  <si>
    <t>0850017025</t>
  </si>
  <si>
    <t>0069812046</t>
  </si>
  <si>
    <t>اسماعیل</t>
  </si>
  <si>
    <t>برزگر</t>
  </si>
  <si>
    <t>0880306106</t>
  </si>
  <si>
    <t>مصطفي</t>
  </si>
  <si>
    <t>0880218347</t>
  </si>
  <si>
    <t>0019184122</t>
  </si>
  <si>
    <t>عالمی</t>
  </si>
  <si>
    <t>زنجان</t>
  </si>
  <si>
    <t>0033095426</t>
  </si>
  <si>
    <t>ولی اله</t>
  </si>
  <si>
    <t>محمدی</t>
  </si>
  <si>
    <t>0033043143</t>
  </si>
  <si>
    <t>جلال</t>
  </si>
  <si>
    <t>باقری چیزه</t>
  </si>
  <si>
    <t>003070615</t>
  </si>
  <si>
    <t>اکبر</t>
  </si>
  <si>
    <t>دوستی</t>
  </si>
  <si>
    <t>0033110435</t>
  </si>
  <si>
    <t>حمداله</t>
  </si>
  <si>
    <t>اسم خانی</t>
  </si>
  <si>
    <t>0033090146</t>
  </si>
  <si>
    <t>مقرب</t>
  </si>
  <si>
    <t>04271612022</t>
  </si>
  <si>
    <t>0033090312</t>
  </si>
  <si>
    <t>غلامرضا</t>
  </si>
  <si>
    <t>جمالی</t>
  </si>
  <si>
    <t>0020178532</t>
  </si>
  <si>
    <t>حمید</t>
  </si>
  <si>
    <t>0033232760</t>
  </si>
  <si>
    <t xml:space="preserve">محسن </t>
  </si>
  <si>
    <t>0033202610</t>
  </si>
  <si>
    <t>یوسف</t>
  </si>
  <si>
    <t>حبیبیان</t>
  </si>
  <si>
    <t>0045738841</t>
  </si>
  <si>
    <t>فرشاد</t>
  </si>
  <si>
    <t>سه گانه</t>
  </si>
  <si>
    <t>سمنان</t>
  </si>
  <si>
    <t>0019182835</t>
  </si>
  <si>
    <t>حامدی</t>
  </si>
  <si>
    <t>0038412111</t>
  </si>
  <si>
    <t>آشور</t>
  </si>
  <si>
    <t>0038534473</t>
  </si>
  <si>
    <t xml:space="preserve">شاهرخ </t>
  </si>
  <si>
    <t>امیری</t>
  </si>
  <si>
    <t>0047637980</t>
  </si>
  <si>
    <t>کرمی</t>
  </si>
  <si>
    <t>0038757101</t>
  </si>
  <si>
    <t>حبیب</t>
  </si>
  <si>
    <t>نوری</t>
  </si>
  <si>
    <t>0075584387</t>
  </si>
  <si>
    <t>0038578351</t>
  </si>
  <si>
    <t>سیدعلیرضا</t>
  </si>
  <si>
    <t>موسوی</t>
  </si>
  <si>
    <t>0017541433</t>
  </si>
  <si>
    <t>0012869332</t>
  </si>
  <si>
    <t>سید عدالت</t>
  </si>
  <si>
    <t>ارشدی اصل</t>
  </si>
  <si>
    <t>فارس</t>
  </si>
  <si>
    <t>4269035277</t>
  </si>
  <si>
    <t>0064081730</t>
  </si>
  <si>
    <t>محمد رضا</t>
  </si>
  <si>
    <t>رضائیان</t>
  </si>
  <si>
    <t>2572343142</t>
  </si>
  <si>
    <t>0063641310</t>
  </si>
  <si>
    <t>بهرام</t>
  </si>
  <si>
    <t>هنرور</t>
  </si>
  <si>
    <t>2300980878</t>
  </si>
  <si>
    <t>0011238203</t>
  </si>
  <si>
    <t>فرسای فام</t>
  </si>
  <si>
    <t>2292814609</t>
  </si>
  <si>
    <t>0064050564</t>
  </si>
  <si>
    <t>جمشید</t>
  </si>
  <si>
    <t>حق شناس</t>
  </si>
  <si>
    <t>2559793581</t>
  </si>
  <si>
    <t>0062080713</t>
  </si>
  <si>
    <t>سلیمانی</t>
  </si>
  <si>
    <t>2281939758</t>
  </si>
  <si>
    <t>0064181622</t>
  </si>
  <si>
    <t>غلامعلی</t>
  </si>
  <si>
    <t>جوانمردی</t>
  </si>
  <si>
    <t>2297933819</t>
  </si>
  <si>
    <t>0012708126</t>
  </si>
  <si>
    <t>پایان</t>
  </si>
  <si>
    <t>2372497499</t>
  </si>
  <si>
    <t>0063595651</t>
  </si>
  <si>
    <t>احمد</t>
  </si>
  <si>
    <t>گیلان</t>
  </si>
  <si>
    <t>علي رضا</t>
  </si>
  <si>
    <t>ارزپور</t>
  </si>
  <si>
    <t>0030071603</t>
  </si>
  <si>
    <t>بنیامین</t>
  </si>
  <si>
    <t>پور یزدان خواه</t>
  </si>
  <si>
    <t>0019188570</t>
  </si>
  <si>
    <t>نبي زاده ملاطي</t>
  </si>
  <si>
    <t>0030262007</t>
  </si>
  <si>
    <t>لطیفی</t>
  </si>
  <si>
    <t>0012847717</t>
  </si>
  <si>
    <t>فرشيد</t>
  </si>
  <si>
    <t>حاجي پور كلناداني</t>
  </si>
  <si>
    <t>0030120204</t>
  </si>
  <si>
    <t>احمدي</t>
  </si>
  <si>
    <t>0030073639</t>
  </si>
  <si>
    <t>پوربخشي سياه بيل</t>
  </si>
  <si>
    <t>0012683555</t>
  </si>
  <si>
    <t>پرويز</t>
  </si>
  <si>
    <t>پوربخشي سيابيل</t>
  </si>
  <si>
    <t>0012747296</t>
  </si>
  <si>
    <t>صادق</t>
  </si>
  <si>
    <t>خاني خواه سوركوهي</t>
  </si>
  <si>
    <t>06309441264</t>
  </si>
  <si>
    <t>0023089145</t>
  </si>
  <si>
    <t>مسعود</t>
  </si>
  <si>
    <t>سلطانی</t>
  </si>
  <si>
    <t>0030481510</t>
  </si>
  <si>
    <t>پور صفر</t>
  </si>
  <si>
    <t>0021242606</t>
  </si>
  <si>
    <t>آباد</t>
  </si>
  <si>
    <t>0022457687</t>
  </si>
  <si>
    <t>طالبی فتیدهی</t>
  </si>
  <si>
    <t>0030585931</t>
  </si>
  <si>
    <t>محمدحسین</t>
  </si>
  <si>
    <t>طالبی دارستانی</t>
  </si>
  <si>
    <t>0032028287</t>
  </si>
  <si>
    <t xml:space="preserve"> نویدی تملی</t>
  </si>
  <si>
    <t>0031110882</t>
  </si>
  <si>
    <t>120</t>
  </si>
  <si>
    <t>مهران</t>
  </si>
  <si>
    <t>بهادری فر</t>
  </si>
  <si>
    <t>0013733346</t>
  </si>
  <si>
    <t>0078490175</t>
  </si>
  <si>
    <t>60</t>
  </si>
  <si>
    <t xml:space="preserve">مسعود </t>
  </si>
  <si>
    <t>فلاح دادرس</t>
  </si>
  <si>
    <t>0031516768</t>
  </si>
  <si>
    <t>باقرپور نودهی</t>
  </si>
  <si>
    <t>0012802115</t>
  </si>
  <si>
    <t>نریمان</t>
  </si>
  <si>
    <t>خوشدل</t>
  </si>
  <si>
    <t>5709937029</t>
  </si>
  <si>
    <t>0031111484</t>
  </si>
  <si>
    <t>علی اصغر</t>
  </si>
  <si>
    <t>کریمی</t>
  </si>
  <si>
    <t>0020093978</t>
  </si>
  <si>
    <t>مهدی</t>
  </si>
  <si>
    <t>حاجتی چكووري</t>
  </si>
  <si>
    <t>0030215278</t>
  </si>
  <si>
    <t>گوهر</t>
  </si>
  <si>
    <t>شفیعی</t>
  </si>
  <si>
    <t>0070065851</t>
  </si>
  <si>
    <t>پیرقدیمی</t>
  </si>
  <si>
    <t>یاسر</t>
  </si>
  <si>
    <t>دوستدار شهرستانی</t>
  </si>
  <si>
    <t>سیامک</t>
  </si>
  <si>
    <t>کریم پور</t>
  </si>
  <si>
    <t>اصفهان</t>
  </si>
  <si>
    <t>رمضان پور اردستانی</t>
  </si>
  <si>
    <t xml:space="preserve">سروش </t>
  </si>
  <si>
    <t>ستوده</t>
  </si>
  <si>
    <t>شکرانی</t>
  </si>
  <si>
    <t xml:space="preserve">میلاد </t>
  </si>
  <si>
    <t>شبان زاده</t>
  </si>
  <si>
    <t>قنبریها نجف آبادی</t>
  </si>
  <si>
    <t>محمد جعفر</t>
  </si>
  <si>
    <t>غلامی مندر جاتی</t>
  </si>
  <si>
    <t>دانیال</t>
  </si>
  <si>
    <t>گورهگاهی</t>
  </si>
  <si>
    <t>پرویز</t>
  </si>
  <si>
    <t>نظر خدابخشی</t>
  </si>
  <si>
    <t>مجید</t>
  </si>
  <si>
    <t>شاهمرادی</t>
  </si>
  <si>
    <t>ویسی</t>
  </si>
  <si>
    <t>خسروی چاله سیاهی</t>
  </si>
  <si>
    <t xml:space="preserve">ناصر </t>
  </si>
  <si>
    <t>گودرزی</t>
  </si>
  <si>
    <t xml:space="preserve">امین </t>
  </si>
  <si>
    <t>شیران</t>
  </si>
  <si>
    <t xml:space="preserve">اصفهان </t>
  </si>
  <si>
    <t>محمد حامد</t>
  </si>
  <si>
    <t>رزمخواه</t>
  </si>
  <si>
    <t>سجادی نژاد</t>
  </si>
  <si>
    <t>دستمرد</t>
  </si>
  <si>
    <t>اسکندری جهمانی</t>
  </si>
  <si>
    <t>سید محسن</t>
  </si>
  <si>
    <t>میراحمدی بابا حیدری</t>
  </si>
  <si>
    <t>حسام</t>
  </si>
  <si>
    <t>فتاحی</t>
  </si>
  <si>
    <t>حمید رضا</t>
  </si>
  <si>
    <t>مختاری</t>
  </si>
  <si>
    <t>بهشتی پیکانی</t>
  </si>
  <si>
    <t>محمدجواد</t>
  </si>
  <si>
    <t>عظیمی</t>
  </si>
  <si>
    <t>خراسان رضوی</t>
  </si>
  <si>
    <t>0840128207</t>
  </si>
  <si>
    <t>0068429750</t>
  </si>
  <si>
    <t>پارسافر</t>
  </si>
  <si>
    <t>0923363548</t>
  </si>
  <si>
    <t>0019185977</t>
  </si>
  <si>
    <t>خدابنده</t>
  </si>
  <si>
    <t>0901155055</t>
  </si>
  <si>
    <t>0068205636</t>
  </si>
  <si>
    <t>امیر</t>
  </si>
  <si>
    <t>0720156637</t>
  </si>
  <si>
    <t>0067115825</t>
  </si>
  <si>
    <t>محمدزاده</t>
  </si>
  <si>
    <t>0670596655</t>
  </si>
  <si>
    <t>0062576647</t>
  </si>
  <si>
    <t>روح اله</t>
  </si>
  <si>
    <t>قربانیان</t>
  </si>
  <si>
    <t>0938980556</t>
  </si>
  <si>
    <t>0070390201</t>
  </si>
  <si>
    <t>رحمانی</t>
  </si>
  <si>
    <t>0680319913</t>
  </si>
  <si>
    <t>0067563061</t>
  </si>
  <si>
    <t>سجاد</t>
  </si>
  <si>
    <t>رحمانی زاده</t>
  </si>
  <si>
    <t>0690603711</t>
  </si>
  <si>
    <t>0019185756</t>
  </si>
  <si>
    <t>ماهان</t>
  </si>
  <si>
    <t>صفایی ثانی</t>
  </si>
  <si>
    <t>0452851793</t>
  </si>
  <si>
    <t>0069607877</t>
  </si>
  <si>
    <t>علي</t>
  </si>
  <si>
    <t>دلير</t>
  </si>
  <si>
    <t>0944413951</t>
  </si>
  <si>
    <t>0068157422</t>
  </si>
  <si>
    <t>صمد</t>
  </si>
  <si>
    <t>سلطاني دلگشا</t>
  </si>
  <si>
    <t>0934470863</t>
  </si>
  <si>
    <t>0068107170</t>
  </si>
  <si>
    <t>0933486685</t>
  </si>
  <si>
    <t>ریاحی سامانی</t>
  </si>
  <si>
    <t>4269558911</t>
  </si>
  <si>
    <t>0015520473</t>
  </si>
  <si>
    <t>مهدي</t>
  </si>
  <si>
    <t>شيوخي سيوكي</t>
  </si>
  <si>
    <t>0452734061</t>
  </si>
  <si>
    <t>0014106017</t>
  </si>
  <si>
    <t>محمد جواد</t>
  </si>
  <si>
    <t>عرفاني رحمتي</t>
  </si>
  <si>
    <t>0889783829</t>
  </si>
  <si>
    <t>0068376814</t>
  </si>
  <si>
    <t>برات</t>
  </si>
  <si>
    <t>قوچانی</t>
  </si>
  <si>
    <t>0870779532</t>
  </si>
  <si>
    <t>0067948444</t>
  </si>
  <si>
    <t>سامان</t>
  </si>
  <si>
    <t>افخمی موحدی</t>
  </si>
  <si>
    <t>0938976281</t>
  </si>
  <si>
    <t>0068220343</t>
  </si>
  <si>
    <t>مظهری</t>
  </si>
  <si>
    <t>0670521019</t>
  </si>
  <si>
    <t>0068894251</t>
  </si>
  <si>
    <t>حميدرضا</t>
  </si>
  <si>
    <t>حضرتي</t>
  </si>
  <si>
    <t>6439763342</t>
  </si>
  <si>
    <t>0069752547</t>
  </si>
  <si>
    <t>فیروزی</t>
  </si>
  <si>
    <t>0920753957</t>
  </si>
  <si>
    <t>0068423567</t>
  </si>
  <si>
    <t>حسين</t>
  </si>
  <si>
    <t>كوهستاني</t>
  </si>
  <si>
    <t>0920837298</t>
  </si>
  <si>
    <t>0067954191</t>
  </si>
  <si>
    <t>قاسم</t>
  </si>
  <si>
    <t>اصلي</t>
  </si>
  <si>
    <t>0941296008</t>
  </si>
  <si>
    <t>0068179275</t>
  </si>
  <si>
    <t>منفرد</t>
  </si>
  <si>
    <t>0939734796</t>
  </si>
  <si>
    <t>محبي منش</t>
  </si>
  <si>
    <t>0936758988</t>
  </si>
  <si>
    <t>0066237739</t>
  </si>
  <si>
    <t>چکاوکی</t>
  </si>
  <si>
    <t>0931475619</t>
  </si>
  <si>
    <t>0069745389</t>
  </si>
  <si>
    <t>امير</t>
  </si>
  <si>
    <t>شايسته لطفي</t>
  </si>
  <si>
    <t>0943565715</t>
  </si>
  <si>
    <t>0068189086</t>
  </si>
  <si>
    <t>عرفانيان</t>
  </si>
  <si>
    <t>0939438445</t>
  </si>
  <si>
    <t>0066215541</t>
  </si>
  <si>
    <t>درچمن</t>
  </si>
  <si>
    <t>0670308943</t>
  </si>
  <si>
    <t>0012870352</t>
  </si>
  <si>
    <t>آهور</t>
  </si>
  <si>
    <t>0944565077</t>
  </si>
  <si>
    <t>0068116648</t>
  </si>
  <si>
    <t>علي اصغر</t>
  </si>
  <si>
    <t>برزگر كلاته</t>
  </si>
  <si>
    <t>0732199611</t>
  </si>
  <si>
    <t>0068169960</t>
  </si>
  <si>
    <t>شاملي</t>
  </si>
  <si>
    <t>0938162111</t>
  </si>
  <si>
    <t>0070360389</t>
  </si>
  <si>
    <t>غلام حسين</t>
  </si>
  <si>
    <t>مرادي</t>
  </si>
  <si>
    <t>0731352343</t>
  </si>
  <si>
    <t>0068607120</t>
  </si>
  <si>
    <t>مرتضوی پور</t>
  </si>
  <si>
    <t>0940073706</t>
  </si>
  <si>
    <t>0068424874</t>
  </si>
  <si>
    <t>محمد علي</t>
  </si>
  <si>
    <t>معيني</t>
  </si>
  <si>
    <t>0938947672</t>
  </si>
  <si>
    <t>0067068119</t>
  </si>
  <si>
    <t>غلامیان</t>
  </si>
  <si>
    <t>خراسان شمالی</t>
  </si>
  <si>
    <t>5249497063</t>
  </si>
  <si>
    <t>0068857132</t>
  </si>
  <si>
    <t>اکبری</t>
  </si>
  <si>
    <t>0759607222</t>
  </si>
  <si>
    <t>0021715427</t>
  </si>
  <si>
    <t xml:space="preserve">رضا </t>
  </si>
  <si>
    <t>علیزاده</t>
  </si>
  <si>
    <t>0670496081</t>
  </si>
  <si>
    <t>0062581024</t>
  </si>
  <si>
    <t>وحداني</t>
  </si>
  <si>
    <t>0680391959</t>
  </si>
  <si>
    <t>0067535021</t>
  </si>
  <si>
    <t>سوزنگرزاده</t>
  </si>
  <si>
    <t>0932330258</t>
  </si>
  <si>
    <t>0067078584</t>
  </si>
  <si>
    <t>رضاپور</t>
  </si>
  <si>
    <t>0829377123</t>
  </si>
  <si>
    <t>0067084063</t>
  </si>
  <si>
    <t>حامد</t>
  </si>
  <si>
    <t>منتظری</t>
  </si>
  <si>
    <t>2020108348</t>
  </si>
  <si>
    <t>0062580442</t>
  </si>
  <si>
    <t>شادمان</t>
  </si>
  <si>
    <t>0670201091</t>
  </si>
  <si>
    <t>0068899489</t>
  </si>
  <si>
    <t>فرهاد</t>
  </si>
  <si>
    <t>ارغند</t>
  </si>
  <si>
    <t>0682453846</t>
  </si>
  <si>
    <t>0068888479</t>
  </si>
  <si>
    <t>باذلی</t>
  </si>
  <si>
    <t>0902361686</t>
  </si>
  <si>
    <t>0066733461</t>
  </si>
  <si>
    <t>قومنجانی</t>
  </si>
  <si>
    <t>0943018986</t>
  </si>
  <si>
    <t>0068420059</t>
  </si>
  <si>
    <t>سیدرضا</t>
  </si>
  <si>
    <t>میرآخوری</t>
  </si>
  <si>
    <t>الیاسی</t>
  </si>
  <si>
    <t>سازمان</t>
  </si>
  <si>
    <t>0452726352</t>
  </si>
  <si>
    <t>0011226697</t>
  </si>
  <si>
    <t>شكری فیروزآباد</t>
  </si>
  <si>
    <t>0083992944</t>
  </si>
  <si>
    <t>0012736111</t>
  </si>
  <si>
    <t>سالار</t>
  </si>
  <si>
    <t>علیمردانی</t>
  </si>
  <si>
    <t>0079913547</t>
  </si>
  <si>
    <t>0012812423</t>
  </si>
  <si>
    <t>نازی</t>
  </si>
  <si>
    <t>ترک زبان</t>
  </si>
  <si>
    <t>0323642421</t>
  </si>
  <si>
    <t>0026426034</t>
  </si>
  <si>
    <t>آرمین</t>
  </si>
  <si>
    <t>عاشوری</t>
  </si>
  <si>
    <t>0012001996</t>
  </si>
  <si>
    <t>0014639658</t>
  </si>
  <si>
    <t>نوروزی</t>
  </si>
  <si>
    <t>0559806949</t>
  </si>
  <si>
    <t>0012310512</t>
  </si>
  <si>
    <t>مجتبی</t>
  </si>
  <si>
    <t>حسن زاده هجراندوست</t>
  </si>
  <si>
    <t>0014604280</t>
  </si>
  <si>
    <t>0053162912</t>
  </si>
  <si>
    <t>جوادی</t>
  </si>
  <si>
    <t>0066444731</t>
  </si>
  <si>
    <t>0010722912</t>
  </si>
  <si>
    <t>گشتاسب</t>
  </si>
  <si>
    <t>0018329039</t>
  </si>
  <si>
    <t>0012864939</t>
  </si>
  <si>
    <t>کراری</t>
  </si>
  <si>
    <t>0015959503</t>
  </si>
  <si>
    <t>0019188343</t>
  </si>
  <si>
    <t>0016675614</t>
  </si>
  <si>
    <t>0029125333</t>
  </si>
  <si>
    <t>اسلامی</t>
  </si>
  <si>
    <t>2162603497</t>
  </si>
  <si>
    <t>0035212171</t>
  </si>
  <si>
    <t>فتاح منش</t>
  </si>
  <si>
    <t>0011765429</t>
  </si>
  <si>
    <t>0020268163</t>
  </si>
  <si>
    <t>سهیل</t>
  </si>
  <si>
    <t>حمیدی</t>
  </si>
  <si>
    <t>0068844484</t>
  </si>
  <si>
    <t>0021159361</t>
  </si>
  <si>
    <t>رویا</t>
  </si>
  <si>
    <t>بهدادمنش</t>
  </si>
  <si>
    <t>3258916144</t>
  </si>
  <si>
    <t>0047671503</t>
  </si>
  <si>
    <t>خاکپور</t>
  </si>
  <si>
    <t>0010717377</t>
  </si>
  <si>
    <t>اشراقی</t>
  </si>
  <si>
    <t>0015422437</t>
  </si>
  <si>
    <t>0012865400</t>
  </si>
  <si>
    <t>پیر بداغی</t>
  </si>
  <si>
    <t>2741092826</t>
  </si>
  <si>
    <t>0046482242</t>
  </si>
  <si>
    <t>قطبی</t>
  </si>
  <si>
    <t>0071017011</t>
  </si>
  <si>
    <t>0012683129</t>
  </si>
  <si>
    <t>نظری</t>
  </si>
  <si>
    <t>0520650247</t>
  </si>
  <si>
    <t>0039317908</t>
  </si>
  <si>
    <t>مروی مقدم شهری</t>
  </si>
  <si>
    <t>0910072086</t>
  </si>
  <si>
    <t>0069933500</t>
  </si>
  <si>
    <t>صابر</t>
  </si>
  <si>
    <t>آهنی فریمانی</t>
  </si>
  <si>
    <t>0840143974</t>
  </si>
  <si>
    <t>0012867449</t>
  </si>
  <si>
    <t>سید علی</t>
  </si>
  <si>
    <t>5409965175</t>
  </si>
  <si>
    <t>0075258624</t>
  </si>
  <si>
    <t>وحید</t>
  </si>
  <si>
    <t>شمسی نصاری</t>
  </si>
  <si>
    <t>4490028156</t>
  </si>
  <si>
    <t>0049641717</t>
  </si>
  <si>
    <t>مقدسی</t>
  </si>
  <si>
    <t>0534888429</t>
  </si>
  <si>
    <t>0029010577</t>
  </si>
  <si>
    <t>امید</t>
  </si>
  <si>
    <t>مطیع دولت</t>
  </si>
  <si>
    <t>0480165653</t>
  </si>
  <si>
    <t>0025964657</t>
  </si>
  <si>
    <t>خوشدل واجاری</t>
  </si>
  <si>
    <t>2691658929</t>
  </si>
  <si>
    <t>0018631116</t>
  </si>
  <si>
    <t>0077580001</t>
  </si>
  <si>
    <t>0010455601</t>
  </si>
  <si>
    <t>خداوردی</t>
  </si>
  <si>
    <t>0018980775</t>
  </si>
  <si>
    <t>0021930922</t>
  </si>
  <si>
    <t xml:space="preserve"> سعید</t>
  </si>
  <si>
    <t>بختیاری جامی</t>
  </si>
  <si>
    <t>0945005016</t>
  </si>
  <si>
    <t>0066391563</t>
  </si>
  <si>
    <t>4120471527</t>
  </si>
  <si>
    <t>0016328268</t>
  </si>
  <si>
    <t>شایان</t>
  </si>
  <si>
    <t>صمدی</t>
  </si>
  <si>
    <t>0020308787</t>
  </si>
  <si>
    <t xml:space="preserve">علی </t>
  </si>
  <si>
    <t>دارابی</t>
  </si>
  <si>
    <t>مرکزی</t>
  </si>
  <si>
    <t>0033632236</t>
  </si>
  <si>
    <t>آقایی</t>
  </si>
  <si>
    <t>128-813-4912703-1</t>
  </si>
  <si>
    <t>0622316249</t>
  </si>
  <si>
    <t>0033648083</t>
  </si>
  <si>
    <t>احمدی</t>
  </si>
  <si>
    <t>128-813-2877624-1</t>
  </si>
  <si>
    <t>0610128922</t>
  </si>
  <si>
    <t>0033699318</t>
  </si>
  <si>
    <t>کورش</t>
  </si>
  <si>
    <t>عاجلو</t>
  </si>
  <si>
    <t>128-813-3486532-1</t>
  </si>
  <si>
    <t>0621237701</t>
  </si>
  <si>
    <t>0033661732</t>
  </si>
  <si>
    <t xml:space="preserve">جواد </t>
  </si>
  <si>
    <t>خوشنواز</t>
  </si>
  <si>
    <t>128-813-3497188-1</t>
  </si>
  <si>
    <t>0621799564</t>
  </si>
  <si>
    <t>0033675275</t>
  </si>
  <si>
    <t>صمیمی</t>
  </si>
  <si>
    <t>128-813-9181779-1</t>
  </si>
  <si>
    <t>0622366718</t>
  </si>
  <si>
    <t>0033697606</t>
  </si>
  <si>
    <t>غفوری</t>
  </si>
  <si>
    <t>128-813-3068769-1</t>
  </si>
  <si>
    <t>0610010514</t>
  </si>
  <si>
    <t>0033640664</t>
  </si>
  <si>
    <t>باقری</t>
  </si>
  <si>
    <t>0622318098</t>
  </si>
  <si>
    <t>0033693811</t>
  </si>
  <si>
    <t>سید ابراهیم</t>
  </si>
  <si>
    <t>128-800-331977-1</t>
  </si>
  <si>
    <t>0530809745</t>
  </si>
  <si>
    <t>050354602</t>
  </si>
  <si>
    <t>رحیمی</t>
  </si>
  <si>
    <t>128-700-4256671-1</t>
  </si>
  <si>
    <t>0610041916</t>
  </si>
  <si>
    <t>0081421207</t>
  </si>
  <si>
    <t>خانی</t>
  </si>
  <si>
    <t>128-12-332794-1</t>
  </si>
  <si>
    <t>0621437670</t>
  </si>
  <si>
    <t>0012602809</t>
  </si>
  <si>
    <t xml:space="preserve">حسین </t>
  </si>
  <si>
    <t>عبدالهی</t>
  </si>
  <si>
    <t>128-813-6287053-1</t>
  </si>
  <si>
    <t>0622321269</t>
  </si>
  <si>
    <t>0033689284</t>
  </si>
  <si>
    <t>سعیدی</t>
  </si>
  <si>
    <t>128-813-9186281-1</t>
  </si>
  <si>
    <t>0535000901</t>
  </si>
  <si>
    <t>0013591608</t>
  </si>
  <si>
    <t>باقر پور</t>
  </si>
  <si>
    <t>127-800-1122938-1</t>
  </si>
  <si>
    <t>0048543019</t>
  </si>
  <si>
    <t>یوسف وند</t>
  </si>
  <si>
    <t>149-813-3731548-1</t>
  </si>
  <si>
    <t>4180183994</t>
  </si>
  <si>
    <t>0012853561</t>
  </si>
  <si>
    <t>پیمان</t>
  </si>
  <si>
    <t xml:space="preserve"> ضیایی</t>
  </si>
  <si>
    <t>156-12-4310932-1</t>
  </si>
  <si>
    <t>0012399966</t>
  </si>
  <si>
    <t>جلیلوند</t>
  </si>
  <si>
    <t>434-813-4344853-1</t>
  </si>
  <si>
    <t>0049408656</t>
  </si>
  <si>
    <t>دهقان نیری</t>
  </si>
  <si>
    <t>یزد</t>
  </si>
  <si>
    <t>5520015120</t>
  </si>
  <si>
    <t>0080657386</t>
  </si>
  <si>
    <t>زارع کاریزی</t>
  </si>
  <si>
    <t>0071261567</t>
  </si>
  <si>
    <t>کريمي</t>
  </si>
  <si>
    <t>4432609826</t>
  </si>
  <si>
    <t>0012581310</t>
  </si>
  <si>
    <t>غلامعباس</t>
  </si>
  <si>
    <t>کریمی مسکونی</t>
  </si>
  <si>
    <t>3031379551</t>
  </si>
  <si>
    <t>0065916256</t>
  </si>
  <si>
    <t>چاوشیان</t>
  </si>
  <si>
    <t>0080763396</t>
  </si>
  <si>
    <t>ابراهیمی</t>
  </si>
  <si>
    <t>البرز</t>
  </si>
  <si>
    <t>5450021313</t>
  </si>
  <si>
    <t>0012852337</t>
  </si>
  <si>
    <t>سید سعید</t>
  </si>
  <si>
    <t>0310113709</t>
  </si>
  <si>
    <t>0052810308</t>
  </si>
  <si>
    <t xml:space="preserve">علیرضا </t>
  </si>
  <si>
    <t>0311329470</t>
  </si>
  <si>
    <t>0012851120</t>
  </si>
  <si>
    <t>محمدی پور ماسوله</t>
  </si>
  <si>
    <t>0323461336</t>
  </si>
  <si>
    <t>0025028573</t>
  </si>
  <si>
    <t>محمد عرفان</t>
  </si>
  <si>
    <t>حیدری</t>
  </si>
  <si>
    <t>1741625254</t>
  </si>
  <si>
    <t>0019188800</t>
  </si>
  <si>
    <t>محمدتقی</t>
  </si>
  <si>
    <t>صادقی خراطی</t>
  </si>
  <si>
    <t>0322817341</t>
  </si>
  <si>
    <t>0020826909</t>
  </si>
  <si>
    <t>محمدي آسايش</t>
  </si>
  <si>
    <t>1602179492</t>
  </si>
  <si>
    <t>0026210290</t>
  </si>
  <si>
    <t>جنتی</t>
  </si>
  <si>
    <t>0068460333</t>
  </si>
  <si>
    <t>0036112777</t>
  </si>
  <si>
    <t>راستگر</t>
  </si>
  <si>
    <t>0322760781</t>
  </si>
  <si>
    <t>0026376091</t>
  </si>
  <si>
    <t>ميثم</t>
  </si>
  <si>
    <t>گلعذاري</t>
  </si>
  <si>
    <t>0323527108</t>
  </si>
  <si>
    <t>0026163651</t>
  </si>
  <si>
    <t>سید میثم</t>
  </si>
  <si>
    <t>خوشگذران حقیقی</t>
  </si>
  <si>
    <t>0069612552</t>
  </si>
  <si>
    <t>0013563723</t>
  </si>
  <si>
    <t>3980013693</t>
  </si>
  <si>
    <t>0014642342</t>
  </si>
  <si>
    <t>سعيد</t>
  </si>
  <si>
    <t>قاسمي تاج آبادي</t>
  </si>
  <si>
    <t>0321538870</t>
  </si>
  <si>
    <t>0043062847</t>
  </si>
  <si>
    <t>عليرضا</t>
  </si>
  <si>
    <t>نمازي</t>
  </si>
  <si>
    <t>0638905370</t>
  </si>
  <si>
    <t>0026165315</t>
  </si>
  <si>
    <t>3979763021</t>
  </si>
  <si>
    <t>0019186303</t>
  </si>
  <si>
    <t>احمدی سهامیه</t>
  </si>
  <si>
    <t>0054239532</t>
  </si>
  <si>
    <t>0026147600</t>
  </si>
  <si>
    <t>كورش</t>
  </si>
  <si>
    <t>رازمنديان</t>
  </si>
  <si>
    <t>2619527872</t>
  </si>
  <si>
    <t>0021672672</t>
  </si>
  <si>
    <t>بابایی</t>
  </si>
  <si>
    <t>0051781336</t>
  </si>
  <si>
    <t>0011134366</t>
  </si>
  <si>
    <t>وفائي</t>
  </si>
  <si>
    <t>0320360059</t>
  </si>
  <si>
    <t>0026117644</t>
  </si>
  <si>
    <t>ماری</t>
  </si>
  <si>
    <t>0321450701</t>
  </si>
  <si>
    <t>0020085369</t>
  </si>
  <si>
    <t>محمدعلي</t>
  </si>
  <si>
    <t>طاهري فر</t>
  </si>
  <si>
    <t>5609479401</t>
  </si>
  <si>
    <t>0026116744</t>
  </si>
  <si>
    <t>رضایی</t>
  </si>
  <si>
    <t>0311321631</t>
  </si>
  <si>
    <t>0012864996</t>
  </si>
  <si>
    <t>جمال</t>
  </si>
  <si>
    <t>مجیدی</t>
  </si>
  <si>
    <t>3358106896</t>
  </si>
  <si>
    <t>48407047</t>
  </si>
  <si>
    <t>كرمعلي</t>
  </si>
  <si>
    <t>حیدری شمس</t>
  </si>
  <si>
    <t>4011644447</t>
  </si>
  <si>
    <t>0026107737</t>
  </si>
  <si>
    <t>طهماسبی قلی</t>
  </si>
  <si>
    <t>0311256988</t>
  </si>
  <si>
    <t>0024290595</t>
  </si>
  <si>
    <t>4899439962</t>
  </si>
  <si>
    <t>0012700200</t>
  </si>
  <si>
    <t>كاظم</t>
  </si>
  <si>
    <t>خان محمدي سبزيكار</t>
  </si>
  <si>
    <t>3256213006</t>
  </si>
  <si>
    <t>0026084744</t>
  </si>
  <si>
    <t>اسمعيل</t>
  </si>
  <si>
    <t>پور مصطفي</t>
  </si>
  <si>
    <t>2872002601</t>
  </si>
  <si>
    <t>0026115948</t>
  </si>
  <si>
    <t>5560138169</t>
  </si>
  <si>
    <t>0023179308</t>
  </si>
  <si>
    <t>بالابندی ثانی</t>
  </si>
  <si>
    <t>0311766838</t>
  </si>
  <si>
    <t>0012846839</t>
  </si>
  <si>
    <t>توسلي پور</t>
  </si>
  <si>
    <t>0033024073</t>
  </si>
  <si>
    <t>0026342810</t>
  </si>
  <si>
    <t>نجفی</t>
  </si>
  <si>
    <t>0063394995</t>
  </si>
  <si>
    <t>0026375971</t>
  </si>
  <si>
    <t>عيوض</t>
  </si>
  <si>
    <t>ميرزائي</t>
  </si>
  <si>
    <t>6149890805</t>
  </si>
  <si>
    <t>0011119132</t>
  </si>
  <si>
    <t>سروري</t>
  </si>
  <si>
    <t>4898040055</t>
  </si>
  <si>
    <t>0025783521</t>
  </si>
  <si>
    <t>فرخ</t>
  </si>
  <si>
    <t>0323820506</t>
  </si>
  <si>
    <t>0026163658</t>
  </si>
  <si>
    <t>254-700-3679219-1</t>
  </si>
  <si>
    <t>0012251380</t>
  </si>
  <si>
    <t>0024280834</t>
  </si>
  <si>
    <t>وحيد</t>
  </si>
  <si>
    <t>معجري</t>
  </si>
  <si>
    <t>0031809715</t>
  </si>
  <si>
    <t>0026095605</t>
  </si>
  <si>
    <t>رحمان زاده</t>
  </si>
  <si>
    <t>3979764011</t>
  </si>
  <si>
    <t>0013535654</t>
  </si>
  <si>
    <t>0320152766</t>
  </si>
  <si>
    <t>0026230728</t>
  </si>
  <si>
    <t>رشید گرمی</t>
  </si>
  <si>
    <t>0320451682</t>
  </si>
  <si>
    <t>0012700175</t>
  </si>
  <si>
    <t>حاج نیا</t>
  </si>
  <si>
    <t>1590013921</t>
  </si>
  <si>
    <t>26163656</t>
  </si>
  <si>
    <t>محمد حسين</t>
  </si>
  <si>
    <t>ترابي</t>
  </si>
  <si>
    <t>0323072887</t>
  </si>
  <si>
    <t>0026126748</t>
  </si>
  <si>
    <t>اصغر</t>
  </si>
  <si>
    <t>بزرگ مهر</t>
  </si>
  <si>
    <t>5388869891</t>
  </si>
  <si>
    <t>0026107730</t>
  </si>
  <si>
    <t>افیری</t>
  </si>
  <si>
    <t>2200496087</t>
  </si>
  <si>
    <t>0036231046</t>
  </si>
  <si>
    <t>نقی</t>
  </si>
  <si>
    <t>معصومی</t>
  </si>
  <si>
    <t>5669910788</t>
  </si>
  <si>
    <t>0012655619</t>
  </si>
  <si>
    <t>احسان</t>
  </si>
  <si>
    <t>خدری</t>
  </si>
  <si>
    <t>0310794651</t>
  </si>
  <si>
    <t>0019186526</t>
  </si>
  <si>
    <t>مالک</t>
  </si>
  <si>
    <t>چاقمی</t>
  </si>
  <si>
    <t>0323272789</t>
  </si>
  <si>
    <t>0012304050</t>
  </si>
  <si>
    <t>اميد</t>
  </si>
  <si>
    <t>محرابيان</t>
  </si>
  <si>
    <t>0310012058</t>
  </si>
  <si>
    <t>0026163652</t>
  </si>
  <si>
    <t>0323478840</t>
  </si>
  <si>
    <t>0026273151</t>
  </si>
  <si>
    <t>اميدي</t>
  </si>
  <si>
    <t>3254000870</t>
  </si>
  <si>
    <t>0026352484</t>
  </si>
  <si>
    <t>سبزعلی</t>
  </si>
  <si>
    <t>4370909831</t>
  </si>
  <si>
    <t>0010354527</t>
  </si>
  <si>
    <t xml:space="preserve">مهدی </t>
  </si>
  <si>
    <t>کیانی</t>
  </si>
  <si>
    <t>0065949730</t>
  </si>
  <si>
    <t>0028824672</t>
  </si>
  <si>
    <t>امیرارسلان</t>
  </si>
  <si>
    <t>ابراهیمی طارمی</t>
  </si>
  <si>
    <t>0017520525</t>
  </si>
  <si>
    <t>0012870236</t>
  </si>
  <si>
    <t>سید محمدرضا</t>
  </si>
  <si>
    <t>میرسعیدی</t>
  </si>
  <si>
    <t>0310972884</t>
  </si>
  <si>
    <t>غلامپور دهسری</t>
  </si>
  <si>
    <t>5170017219</t>
  </si>
  <si>
    <t>0065015762</t>
  </si>
  <si>
    <t>0023092685</t>
  </si>
  <si>
    <t xml:space="preserve">محمد مهدی </t>
  </si>
  <si>
    <t>ساجدی</t>
  </si>
  <si>
    <t>ش.تهران</t>
  </si>
  <si>
    <t>390-813-4033293-1</t>
  </si>
  <si>
    <t>4609942471</t>
  </si>
  <si>
    <t>0012863690</t>
  </si>
  <si>
    <t>تورانی</t>
  </si>
  <si>
    <t>124-813-4057271-1</t>
  </si>
  <si>
    <t>0070395519</t>
  </si>
  <si>
    <t>0013619496</t>
  </si>
  <si>
    <t>محمدولی</t>
  </si>
  <si>
    <t>درفكی</t>
  </si>
  <si>
    <t>124-700-2929273-1</t>
  </si>
  <si>
    <t>0078710995</t>
  </si>
  <si>
    <t>0012803602</t>
  </si>
  <si>
    <t>سمیرا</t>
  </si>
  <si>
    <t>124-813-3605555-1</t>
  </si>
  <si>
    <t>0025788201</t>
  </si>
  <si>
    <t>سلیمی</t>
  </si>
  <si>
    <t>124-700-4183341-1</t>
  </si>
  <si>
    <t>3259160000</t>
  </si>
  <si>
    <t>0027223306</t>
  </si>
  <si>
    <t>حسنی سوخته سرایی</t>
  </si>
  <si>
    <t>124-700-4133692-1</t>
  </si>
  <si>
    <t>2162547597</t>
  </si>
  <si>
    <t>0012867138</t>
  </si>
  <si>
    <t>سید ایمان</t>
  </si>
  <si>
    <t>124-813-4236103-1</t>
  </si>
  <si>
    <t>4680049057</t>
  </si>
  <si>
    <t>0054888361</t>
  </si>
  <si>
    <t xml:space="preserve">سید حمید </t>
  </si>
  <si>
    <t>372-700-4069552-1</t>
  </si>
  <si>
    <t>3860593382</t>
  </si>
  <si>
    <t>0012863744</t>
  </si>
  <si>
    <t>ابوطالبی</t>
  </si>
  <si>
    <t>366-876-3974712-1</t>
  </si>
  <si>
    <t>5410011287</t>
  </si>
  <si>
    <t>0015551024</t>
  </si>
  <si>
    <t>124-700-4195711-1</t>
  </si>
  <si>
    <t>0014020319</t>
  </si>
  <si>
    <t>0010790786</t>
  </si>
  <si>
    <t xml:space="preserve">زینب </t>
  </si>
  <si>
    <t>احمد خانی</t>
  </si>
  <si>
    <t>124-700-4117113-1</t>
  </si>
  <si>
    <t>0018955800</t>
  </si>
  <si>
    <t>0012865308</t>
  </si>
  <si>
    <t>امیرحسین</t>
  </si>
  <si>
    <t>خوئینی</t>
  </si>
  <si>
    <t>124-813-4114779-1</t>
  </si>
  <si>
    <t>0017587141</t>
  </si>
  <si>
    <t>0015557844</t>
  </si>
  <si>
    <t>حاجی محمدی توران پشتی</t>
  </si>
  <si>
    <t>124-700-4135930-1</t>
  </si>
  <si>
    <t>0310078636</t>
  </si>
  <si>
    <t>00242240857</t>
  </si>
  <si>
    <t>ابوالفضل</t>
  </si>
  <si>
    <t>حاجی محمدی</t>
  </si>
  <si>
    <t>124-813-4063087-1</t>
  </si>
  <si>
    <t>0311186701</t>
  </si>
  <si>
    <t>0058912168</t>
  </si>
  <si>
    <t>علیشاهی</t>
  </si>
  <si>
    <t>124-700-4183808-1</t>
  </si>
  <si>
    <t>0493441859</t>
  </si>
  <si>
    <t>0021238587</t>
  </si>
  <si>
    <t>سید مرتضی</t>
  </si>
  <si>
    <t>مرعشیان</t>
  </si>
  <si>
    <t>124-700-4175243-1</t>
  </si>
  <si>
    <t>5260083377</t>
  </si>
  <si>
    <t>0012791299</t>
  </si>
  <si>
    <t>افتخاری</t>
  </si>
  <si>
    <t>124-700-4175510-1</t>
  </si>
  <si>
    <t>0063572168</t>
  </si>
  <si>
    <t>0023164259</t>
  </si>
  <si>
    <t>خسروی</t>
  </si>
  <si>
    <t>124-700-939349-1</t>
  </si>
  <si>
    <t>0640507069</t>
  </si>
  <si>
    <t>0022601927</t>
  </si>
  <si>
    <t>شهلا</t>
  </si>
  <si>
    <t>کاظم خانلو</t>
  </si>
  <si>
    <t>124-813-4058755-1</t>
  </si>
  <si>
    <t>0062289241</t>
  </si>
  <si>
    <t>0012152848</t>
  </si>
  <si>
    <t>سیدی نشلجی</t>
  </si>
  <si>
    <t>124-700-4111701-1</t>
  </si>
  <si>
    <t>0311360475</t>
  </si>
  <si>
    <t>0057216234</t>
  </si>
  <si>
    <t>مومنی رینه</t>
  </si>
  <si>
    <t>124-813-4204648-1</t>
  </si>
  <si>
    <t>2130432719</t>
  </si>
  <si>
    <t>0028281640</t>
  </si>
  <si>
    <t>نبی زاده</t>
  </si>
  <si>
    <t>255-813-4200950-1</t>
  </si>
  <si>
    <t>0080919375</t>
  </si>
  <si>
    <t>رضوانی</t>
  </si>
  <si>
    <t>361-813-4059635-1</t>
  </si>
  <si>
    <t>0056296525</t>
  </si>
  <si>
    <t>0020419402</t>
  </si>
  <si>
    <t>باقری روحی</t>
  </si>
  <si>
    <t>124-700-4192913-1</t>
  </si>
  <si>
    <t>0321675894</t>
  </si>
  <si>
    <t>0017160417</t>
  </si>
  <si>
    <t>امیدرضا</t>
  </si>
  <si>
    <t>داودیان گیلان</t>
  </si>
  <si>
    <t>444-813-3812492-1</t>
  </si>
  <si>
    <t>0016036115</t>
  </si>
  <si>
    <t>0048318100</t>
  </si>
  <si>
    <t xml:space="preserve">حجت </t>
  </si>
  <si>
    <t>پیران</t>
  </si>
  <si>
    <t>119-813-3107485-1</t>
  </si>
  <si>
    <t>1610162218</t>
  </si>
  <si>
    <t>0012817111</t>
  </si>
  <si>
    <t>کوزه گر</t>
  </si>
  <si>
    <t>124-700-4175538-1</t>
  </si>
  <si>
    <t>2270087951</t>
  </si>
  <si>
    <t>0029065963</t>
  </si>
  <si>
    <t>نوید</t>
  </si>
  <si>
    <t>پیشرو</t>
  </si>
  <si>
    <t>255-700-4178687-1</t>
  </si>
  <si>
    <t>0491653751</t>
  </si>
  <si>
    <t>0021767588</t>
  </si>
  <si>
    <t>بابک</t>
  </si>
  <si>
    <t>ربیعی گودرزی</t>
  </si>
  <si>
    <t>230-813-91143238-1</t>
  </si>
  <si>
    <t>0480755981</t>
  </si>
  <si>
    <t>0022214934</t>
  </si>
  <si>
    <t xml:space="preserve">سهرابی </t>
  </si>
  <si>
    <t>124-700-4269549-1</t>
  </si>
  <si>
    <t>4260114018</t>
  </si>
  <si>
    <t>0016296626</t>
  </si>
  <si>
    <t>جعفری</t>
  </si>
  <si>
    <t>124-813-4103461-1</t>
  </si>
  <si>
    <t>4073524933</t>
  </si>
  <si>
    <t>0058142983</t>
  </si>
  <si>
    <t>255-12-3834420-1</t>
  </si>
  <si>
    <t>0012608580</t>
  </si>
  <si>
    <t>0027466153</t>
  </si>
  <si>
    <t>شهاب الدین</t>
  </si>
  <si>
    <t>کربلایی حسینی</t>
  </si>
  <si>
    <t>288-813-9199732-1</t>
  </si>
  <si>
    <t>0014785102</t>
  </si>
  <si>
    <t>0016327216</t>
  </si>
  <si>
    <t>امین</t>
  </si>
  <si>
    <t>خادمی</t>
  </si>
  <si>
    <t>124-813-4174752-1</t>
  </si>
  <si>
    <t>4900411061</t>
  </si>
  <si>
    <t>0024313466</t>
  </si>
  <si>
    <t>همتی</t>
  </si>
  <si>
    <t>124-700-4275964-1</t>
  </si>
  <si>
    <t>0078617413</t>
  </si>
  <si>
    <t>0018633922</t>
  </si>
  <si>
    <t>داوری مقدم</t>
  </si>
  <si>
    <t>124-700-4173697-1</t>
  </si>
  <si>
    <t>0410009768</t>
  </si>
  <si>
    <t>0022173370</t>
  </si>
  <si>
    <t>اصغری</t>
  </si>
  <si>
    <t>121-800-1628255-1</t>
  </si>
  <si>
    <t>0010470875</t>
  </si>
  <si>
    <t>0012731528</t>
  </si>
  <si>
    <t>121-800-329028-1</t>
  </si>
  <si>
    <t>0010159551</t>
  </si>
  <si>
    <t>0012706976</t>
  </si>
  <si>
    <t>صیدخانی</t>
  </si>
  <si>
    <t>124-700-4117467-1</t>
  </si>
  <si>
    <t>4501207302</t>
  </si>
  <si>
    <t>0010742273</t>
  </si>
  <si>
    <t>124-700-4124212-1</t>
  </si>
  <si>
    <t>4501207310</t>
  </si>
  <si>
    <t>0012809871</t>
  </si>
  <si>
    <t>بهشتی پور</t>
  </si>
  <si>
    <t>مازندران</t>
  </si>
  <si>
    <t>0036055841</t>
  </si>
  <si>
    <t xml:space="preserve">ابراهیمی </t>
  </si>
  <si>
    <t>0311568610</t>
  </si>
  <si>
    <t>0012869591</t>
  </si>
  <si>
    <t>نور علی</t>
  </si>
  <si>
    <t>عزیز زاده ارائی</t>
  </si>
  <si>
    <t>0035700602</t>
  </si>
  <si>
    <t>نصراله زاده</t>
  </si>
  <si>
    <t>0036125375</t>
  </si>
  <si>
    <t>نیک پور</t>
  </si>
  <si>
    <t>214-800-1211990-1</t>
  </si>
  <si>
    <t>علی اکبر</t>
  </si>
  <si>
    <t>برارخانی</t>
  </si>
  <si>
    <t>0039165065</t>
  </si>
  <si>
    <t>قجری کناری</t>
  </si>
  <si>
    <t>0039165067</t>
  </si>
  <si>
    <t>حمیدیان وسطی کلایی</t>
  </si>
  <si>
    <t>0039165068</t>
  </si>
  <si>
    <t>ضیایی</t>
  </si>
  <si>
    <t>0035096913</t>
  </si>
  <si>
    <t xml:space="preserve">محمد حسین </t>
  </si>
  <si>
    <t>قربی</t>
  </si>
  <si>
    <t>214-700-4222538-1</t>
  </si>
  <si>
    <t>12868671</t>
  </si>
  <si>
    <t>طالبی</t>
  </si>
  <si>
    <t>0035067334</t>
  </si>
  <si>
    <t>تیری خطیر</t>
  </si>
  <si>
    <t>فاقد کد بیمه</t>
  </si>
  <si>
    <t>امانی</t>
  </si>
  <si>
    <t>0035212409</t>
  </si>
  <si>
    <t>احمدیان کوچکسرانی</t>
  </si>
  <si>
    <t>0039165072</t>
  </si>
  <si>
    <t>0036201930</t>
  </si>
  <si>
    <t>میلاد</t>
  </si>
  <si>
    <t>علی تبار اندروری</t>
  </si>
  <si>
    <t>0039214679</t>
  </si>
  <si>
    <t>کمیل</t>
  </si>
  <si>
    <t>0036124627</t>
  </si>
  <si>
    <t>سید جواد</t>
  </si>
  <si>
    <t>ذاکری تبار امیری</t>
  </si>
  <si>
    <t>0039165078</t>
  </si>
  <si>
    <t>محمد ابراهیم</t>
  </si>
  <si>
    <t>0035583879</t>
  </si>
  <si>
    <t>نعمت</t>
  </si>
  <si>
    <t>شیری دولت آبادی</t>
  </si>
  <si>
    <t>0036069487</t>
  </si>
  <si>
    <t>میرچی</t>
  </si>
  <si>
    <t>0036116437</t>
  </si>
  <si>
    <t>هادی پور گیل کلایی</t>
  </si>
  <si>
    <t>0036122449</t>
  </si>
  <si>
    <t>صائمی</t>
  </si>
  <si>
    <t>0019185758</t>
  </si>
  <si>
    <t>رفیعی جلودار</t>
  </si>
  <si>
    <t>0035548863</t>
  </si>
  <si>
    <t>یوسفی</t>
  </si>
  <si>
    <t>0039154635</t>
  </si>
  <si>
    <t>ابراهیم</t>
  </si>
  <si>
    <t>ملا محمدی پولی</t>
  </si>
  <si>
    <t>0036120586</t>
  </si>
  <si>
    <t>0035573056</t>
  </si>
  <si>
    <t>مظلومی چولابی</t>
  </si>
  <si>
    <t>0035368624</t>
  </si>
  <si>
    <t>سید حسن</t>
  </si>
  <si>
    <t>0019182523</t>
  </si>
  <si>
    <t>فتحی</t>
  </si>
  <si>
    <t>0036125629</t>
  </si>
  <si>
    <t>تقی</t>
  </si>
  <si>
    <t>قلبی رشت آبادی</t>
  </si>
  <si>
    <t>0036113112</t>
  </si>
  <si>
    <t>0035036815</t>
  </si>
  <si>
    <t>وفایی</t>
  </si>
  <si>
    <t>0035026473</t>
  </si>
  <si>
    <t>طاهری خنکداری</t>
  </si>
  <si>
    <t>0012084474</t>
  </si>
  <si>
    <t>فرشید</t>
  </si>
  <si>
    <t>قاسمی</t>
  </si>
  <si>
    <t>0036124026</t>
  </si>
  <si>
    <t>متاجی نیموری</t>
  </si>
  <si>
    <t>0036117674</t>
  </si>
  <si>
    <t>محمد حسن</t>
  </si>
  <si>
    <t>0036125201</t>
  </si>
  <si>
    <t>رحیم پور</t>
  </si>
  <si>
    <t>00126132095</t>
  </si>
  <si>
    <t>حسن تیلانی</t>
  </si>
  <si>
    <t>0036114514</t>
  </si>
  <si>
    <t>سید حامد</t>
  </si>
  <si>
    <t>هاشمی کروئی</t>
  </si>
  <si>
    <t>0012679431</t>
  </si>
  <si>
    <t>0036125202</t>
  </si>
  <si>
    <t>آهني</t>
  </si>
  <si>
    <t>0021725175</t>
  </si>
  <si>
    <t>اسماعیلی ایولی</t>
  </si>
  <si>
    <t>0086212312</t>
  </si>
  <si>
    <t>کوچ</t>
  </si>
  <si>
    <t>0019186524</t>
  </si>
  <si>
    <t>سید مهدی</t>
  </si>
  <si>
    <t>حسینی لرگانی</t>
  </si>
  <si>
    <t>0036125368</t>
  </si>
  <si>
    <t>دادمنش</t>
  </si>
  <si>
    <t>0036066094</t>
  </si>
  <si>
    <t>طهمورث</t>
  </si>
  <si>
    <t>پالشی</t>
  </si>
  <si>
    <t>0025742190</t>
  </si>
  <si>
    <t>اسمعیلی ایولی</t>
  </si>
  <si>
    <t>0012854800</t>
  </si>
  <si>
    <t>اسحاق</t>
  </si>
  <si>
    <t>شعبانی</t>
  </si>
  <si>
    <t>0035356283</t>
  </si>
  <si>
    <t>کاظم</t>
  </si>
  <si>
    <t>تال</t>
  </si>
  <si>
    <t>0097241472</t>
  </si>
  <si>
    <t>صادق مقدم</t>
  </si>
  <si>
    <t>0820194131</t>
  </si>
  <si>
    <t>0053148143</t>
  </si>
  <si>
    <t xml:space="preserve">محمود </t>
  </si>
  <si>
    <t>امیرخانی</t>
  </si>
  <si>
    <t>0019194993</t>
  </si>
  <si>
    <t>آرش</t>
  </si>
  <si>
    <t>عزیزی</t>
  </si>
  <si>
    <t>0036211112</t>
  </si>
  <si>
    <t>دلاوری</t>
  </si>
  <si>
    <t>0012776002</t>
  </si>
  <si>
    <t>دانشفر</t>
  </si>
  <si>
    <t>0036029974</t>
  </si>
  <si>
    <t>جمع الله</t>
  </si>
  <si>
    <t xml:space="preserve"> میردار شاه حسینی</t>
  </si>
  <si>
    <t>6279730621</t>
  </si>
  <si>
    <t>0036032238</t>
  </si>
  <si>
    <t>صفرعلی</t>
  </si>
  <si>
    <t>طویرسیاری</t>
  </si>
  <si>
    <t>0014539206</t>
  </si>
  <si>
    <t>حاجی زاده</t>
  </si>
  <si>
    <t>0039169686</t>
  </si>
  <si>
    <t>کمال</t>
  </si>
  <si>
    <t>جلالی کندلوسی</t>
  </si>
  <si>
    <t>0036033876</t>
  </si>
  <si>
    <t>عارف</t>
  </si>
  <si>
    <t>بهرامی بابا حیدری</t>
  </si>
  <si>
    <t>پوریا</t>
  </si>
  <si>
    <t>بابادیلمی</t>
  </si>
  <si>
    <t>170-700-4361860-1</t>
  </si>
  <si>
    <t>2270072529</t>
  </si>
  <si>
    <t>شیوا</t>
  </si>
  <si>
    <t>ایلام</t>
  </si>
  <si>
    <t>0047176855</t>
  </si>
  <si>
    <t>ناهید</t>
  </si>
  <si>
    <t>روشنی</t>
  </si>
  <si>
    <t>0067473423</t>
  </si>
  <si>
    <t>حنا</t>
  </si>
  <si>
    <t>0012870258</t>
  </si>
  <si>
    <t>ایوب</t>
  </si>
  <si>
    <t>فرج الهی</t>
  </si>
  <si>
    <t>0067478629</t>
  </si>
  <si>
    <t>شاهینی</t>
  </si>
  <si>
    <t>121-813-3182716-1</t>
  </si>
  <si>
    <t>0019271719</t>
  </si>
  <si>
    <t>ناصری</t>
  </si>
  <si>
    <t>0039775436</t>
  </si>
  <si>
    <t>خوش سیما</t>
  </si>
  <si>
    <t>0046410805</t>
  </si>
  <si>
    <t>عبدالمحمدی</t>
  </si>
  <si>
    <t>پیری</t>
  </si>
  <si>
    <t>0048771017</t>
  </si>
  <si>
    <t>رستمی</t>
  </si>
  <si>
    <t>0048953877</t>
  </si>
  <si>
    <t>رضائي</t>
  </si>
  <si>
    <t>محمدطاهر</t>
  </si>
  <si>
    <t>ساروخانی</t>
  </si>
  <si>
    <t>0067460142</t>
  </si>
  <si>
    <t>0048783040</t>
  </si>
  <si>
    <t>نجف</t>
  </si>
  <si>
    <t>اسکندری</t>
  </si>
  <si>
    <t>آذربایجان شرقی و اردبیل</t>
  </si>
  <si>
    <t>5282440</t>
  </si>
  <si>
    <t>خراطي</t>
  </si>
  <si>
    <t>0020139338</t>
  </si>
  <si>
    <t>0041348122</t>
  </si>
  <si>
    <t>0043065842</t>
  </si>
  <si>
    <t>ناطقی سفیدان جدید</t>
  </si>
  <si>
    <t>0040499110</t>
  </si>
  <si>
    <t>گوزلي</t>
  </si>
  <si>
    <t>1378355512</t>
  </si>
  <si>
    <t>0040689831</t>
  </si>
  <si>
    <t>0021731883</t>
  </si>
  <si>
    <t>باقر</t>
  </si>
  <si>
    <t>غفار زاده</t>
  </si>
  <si>
    <t>0028053762</t>
  </si>
  <si>
    <t>ميرمحمد</t>
  </si>
  <si>
    <t>قرداشخاني</t>
  </si>
  <si>
    <t>0043099918</t>
  </si>
  <si>
    <t>نيما</t>
  </si>
  <si>
    <t>اكبري راد</t>
  </si>
  <si>
    <t>آذربایجان غربی</t>
  </si>
  <si>
    <t>2753803633</t>
  </si>
  <si>
    <t>0044257042</t>
  </si>
  <si>
    <t>2753818231</t>
  </si>
  <si>
    <t>0044257382</t>
  </si>
  <si>
    <t>حیدروند</t>
  </si>
  <si>
    <t>2741066396</t>
  </si>
  <si>
    <t>0056860267</t>
  </si>
  <si>
    <t>صارم</t>
  </si>
  <si>
    <t>دیده بان</t>
  </si>
  <si>
    <t>2860073361</t>
  </si>
  <si>
    <t>0045062069</t>
  </si>
  <si>
    <t>صیادی</t>
  </si>
  <si>
    <t>2971865592</t>
  </si>
  <si>
    <t>0019185757</t>
  </si>
  <si>
    <t>رهبری آذر  حیدرانلو</t>
  </si>
  <si>
    <t>4920021119</t>
  </si>
  <si>
    <t>0044279788</t>
  </si>
  <si>
    <t>درستی</t>
  </si>
  <si>
    <t>2851876902</t>
  </si>
  <si>
    <t>0044323340</t>
  </si>
  <si>
    <t>کردستانی</t>
  </si>
  <si>
    <t>2939830541</t>
  </si>
  <si>
    <t>0038368333</t>
  </si>
  <si>
    <t>حسن بابایی</t>
  </si>
  <si>
    <t>2930141085</t>
  </si>
  <si>
    <t>0019185759</t>
  </si>
  <si>
    <t>نیما</t>
  </si>
  <si>
    <t>0045186065</t>
  </si>
  <si>
    <t>احساني فرد</t>
  </si>
  <si>
    <t>2802583352</t>
  </si>
  <si>
    <t>0044145375</t>
  </si>
  <si>
    <t>انصار</t>
  </si>
  <si>
    <t>حکیمی ریک آبادی</t>
  </si>
  <si>
    <t>2740384890</t>
  </si>
  <si>
    <t>0044152795</t>
  </si>
  <si>
    <t>شاه مرادی</t>
  </si>
  <si>
    <t>2840028727</t>
  </si>
  <si>
    <t>0044321466</t>
  </si>
  <si>
    <t>سید رحیم</t>
  </si>
  <si>
    <t>موسوی نیا</t>
  </si>
  <si>
    <t>1581181140</t>
  </si>
  <si>
    <t>0054803303</t>
  </si>
  <si>
    <t>0046493669</t>
  </si>
  <si>
    <t xml:space="preserve">محمد </t>
  </si>
  <si>
    <t>محمدی نیکو</t>
  </si>
  <si>
    <t>0027072200</t>
  </si>
  <si>
    <t>خداکرمی</t>
  </si>
  <si>
    <t>0074992120</t>
  </si>
  <si>
    <t>0016122941</t>
  </si>
  <si>
    <t>ملک علی</t>
  </si>
  <si>
    <t>صادقی</t>
  </si>
  <si>
    <t>0023550411</t>
  </si>
  <si>
    <t>فرامرز</t>
  </si>
  <si>
    <t>اسبقي كور عباسلو</t>
  </si>
  <si>
    <t>0020733378</t>
  </si>
  <si>
    <t>رحمتی</t>
  </si>
  <si>
    <t>0012573221</t>
  </si>
  <si>
    <t>0016158594</t>
  </si>
  <si>
    <t>سیاوش</t>
  </si>
  <si>
    <t>عاصی عثماوندانی</t>
  </si>
  <si>
    <t>0019120551</t>
  </si>
  <si>
    <t>شهروس وند</t>
  </si>
  <si>
    <t>0058854677</t>
  </si>
  <si>
    <t>سید مجتبی</t>
  </si>
  <si>
    <t xml:space="preserve">اسمعیلی </t>
  </si>
  <si>
    <t>0043017452</t>
  </si>
  <si>
    <t>0012566082</t>
  </si>
  <si>
    <t>حجت</t>
  </si>
  <si>
    <t>راشدی</t>
  </si>
  <si>
    <t>0013630633</t>
  </si>
  <si>
    <t>بهمن</t>
  </si>
  <si>
    <t>احمد زاده</t>
  </si>
  <si>
    <t>0058547762</t>
  </si>
  <si>
    <t>0017136458</t>
  </si>
  <si>
    <t>فریبرز</t>
  </si>
  <si>
    <t>احمد پور</t>
  </si>
  <si>
    <t>5709701726</t>
  </si>
  <si>
    <t>0020715783</t>
  </si>
  <si>
    <t>فولادی</t>
  </si>
  <si>
    <t>0015778231</t>
  </si>
  <si>
    <t>0028124625</t>
  </si>
  <si>
    <t>ستاره ترنج</t>
  </si>
  <si>
    <t>0082462038</t>
  </si>
  <si>
    <t>0097089172</t>
  </si>
  <si>
    <t>دهرجردی</t>
  </si>
  <si>
    <t>0066625475</t>
  </si>
  <si>
    <t>0019531359</t>
  </si>
  <si>
    <t>مولائی شمس آباد</t>
  </si>
  <si>
    <t>1532102267</t>
  </si>
  <si>
    <t>0012099581</t>
  </si>
  <si>
    <t>علیپور سوداگر</t>
  </si>
  <si>
    <t>0076305686</t>
  </si>
  <si>
    <t>0022577266</t>
  </si>
  <si>
    <t>قادر</t>
  </si>
  <si>
    <t>عبدالهی مقدم لاهرودی</t>
  </si>
  <si>
    <t>1671257642</t>
  </si>
  <si>
    <t>0043182940</t>
  </si>
  <si>
    <t>عباسعلی</t>
  </si>
  <si>
    <t>اقبالی</t>
  </si>
  <si>
    <t>6049931496</t>
  </si>
  <si>
    <t>0043715067</t>
  </si>
  <si>
    <t xml:space="preserve">سید نعمت الله </t>
  </si>
  <si>
    <t>0439142997</t>
  </si>
  <si>
    <t>0016985894</t>
  </si>
  <si>
    <t>0067256546</t>
  </si>
  <si>
    <t>0011191516</t>
  </si>
  <si>
    <t>سلیمی فرد</t>
  </si>
  <si>
    <t>0589942670</t>
  </si>
  <si>
    <t>0010395482</t>
  </si>
  <si>
    <t>لشكری</t>
  </si>
  <si>
    <t>0040197931</t>
  </si>
  <si>
    <t>0038456711</t>
  </si>
  <si>
    <t>افراسیاب</t>
  </si>
  <si>
    <t>كریمی</t>
  </si>
  <si>
    <t>1672246385</t>
  </si>
  <si>
    <t>0012082987</t>
  </si>
  <si>
    <t>جاهد</t>
  </si>
  <si>
    <t>غلامعلی زاده لاهرودی</t>
  </si>
  <si>
    <t>1671259394</t>
  </si>
  <si>
    <t>0012666272</t>
  </si>
  <si>
    <t>شهرام</t>
  </si>
  <si>
    <t>بهرامی</t>
  </si>
  <si>
    <t>0053819101</t>
  </si>
  <si>
    <t>0012604674</t>
  </si>
  <si>
    <t xml:space="preserve">سعید </t>
  </si>
  <si>
    <t>4172770649</t>
  </si>
  <si>
    <t>0058884940</t>
  </si>
  <si>
    <t xml:space="preserve">احمد </t>
  </si>
  <si>
    <t>شقاقی</t>
  </si>
  <si>
    <t>0050526014</t>
  </si>
  <si>
    <t>0026314441</t>
  </si>
  <si>
    <t>محمد ابراهیم دماوندی</t>
  </si>
  <si>
    <t>0067614086</t>
  </si>
  <si>
    <t>0038364332</t>
  </si>
  <si>
    <t>علیجان</t>
  </si>
  <si>
    <t>احدزاده</t>
  </si>
  <si>
    <t>0652355031</t>
  </si>
  <si>
    <t>0068986989</t>
  </si>
  <si>
    <t>علیجانی</t>
  </si>
  <si>
    <t>0051795981</t>
  </si>
  <si>
    <t>0024551266</t>
  </si>
  <si>
    <t>غلامپور</t>
  </si>
  <si>
    <t>0011141190</t>
  </si>
  <si>
    <t>0012868683</t>
  </si>
  <si>
    <t xml:space="preserve">مصطفی </t>
  </si>
  <si>
    <t>4260127160</t>
  </si>
  <si>
    <t>0012864938</t>
  </si>
  <si>
    <t>محرابی</t>
  </si>
  <si>
    <t>4030624812</t>
  </si>
  <si>
    <t>0027917082</t>
  </si>
  <si>
    <t>قنبری</t>
  </si>
  <si>
    <t>0017478286</t>
  </si>
  <si>
    <t>0023182692</t>
  </si>
  <si>
    <t>4670132891</t>
  </si>
  <si>
    <t>0070778132</t>
  </si>
  <si>
    <t>آقا میری</t>
  </si>
  <si>
    <t>0385014880</t>
  </si>
  <si>
    <t>0028062202</t>
  </si>
  <si>
    <t>سید امیرحسین</t>
  </si>
  <si>
    <t>افرازیان</t>
  </si>
  <si>
    <t>4240414776</t>
  </si>
  <si>
    <t>0054294277</t>
  </si>
  <si>
    <t>بخشی شوره دلی</t>
  </si>
  <si>
    <t>0014975718</t>
  </si>
  <si>
    <t>0012801061</t>
  </si>
  <si>
    <t>بهلول</t>
  </si>
  <si>
    <t>0600366316</t>
  </si>
  <si>
    <t>0022437543</t>
  </si>
  <si>
    <t>اعلا</t>
  </si>
  <si>
    <t>0440093147</t>
  </si>
  <si>
    <t>0013648233</t>
  </si>
  <si>
    <t>عیسوند</t>
  </si>
  <si>
    <t>4160335845</t>
  </si>
  <si>
    <t>0012853832</t>
  </si>
  <si>
    <t>0060012641</t>
  </si>
  <si>
    <t>0020432195</t>
  </si>
  <si>
    <t>نوبخت</t>
  </si>
  <si>
    <t>0056431341</t>
  </si>
  <si>
    <t>0019130269</t>
  </si>
  <si>
    <t>پاشایی</t>
  </si>
  <si>
    <t>3300164133</t>
  </si>
  <si>
    <t>0028536928</t>
  </si>
  <si>
    <t>1638337251</t>
  </si>
  <si>
    <t>0019140535</t>
  </si>
  <si>
    <t>0322126061</t>
  </si>
  <si>
    <t>0020748156</t>
  </si>
  <si>
    <t>ایسوندی</t>
  </si>
  <si>
    <t>4849660266</t>
  </si>
  <si>
    <t>0058863490</t>
  </si>
  <si>
    <t>نادر</t>
  </si>
  <si>
    <t>محمدی اصل</t>
  </si>
  <si>
    <t>1671248430</t>
  </si>
  <si>
    <t>00784900175</t>
  </si>
  <si>
    <t>نبی زاده گنجگاه</t>
  </si>
  <si>
    <t>1532768011</t>
  </si>
  <si>
    <t>0016274061</t>
  </si>
  <si>
    <t>واحدی</t>
  </si>
  <si>
    <t>0072195126</t>
  </si>
  <si>
    <t>0014119562</t>
  </si>
  <si>
    <t>وقاری</t>
  </si>
  <si>
    <t>0068002165</t>
  </si>
  <si>
    <t>0010452415</t>
  </si>
  <si>
    <t>قصبه</t>
  </si>
  <si>
    <t>0078266394</t>
  </si>
  <si>
    <t>0020779799</t>
  </si>
  <si>
    <t>خرم فر</t>
  </si>
  <si>
    <t>0073180785</t>
  </si>
  <si>
    <t>0013077870</t>
  </si>
  <si>
    <t>امیر عباس</t>
  </si>
  <si>
    <t>0066258790</t>
  </si>
  <si>
    <t>0020130695</t>
  </si>
  <si>
    <t>محمد مهدی</t>
  </si>
  <si>
    <t>0061793124</t>
  </si>
  <si>
    <t>0016103102</t>
  </si>
  <si>
    <t>جلیل</t>
  </si>
  <si>
    <t>جامع</t>
  </si>
  <si>
    <t>0036586269</t>
  </si>
  <si>
    <t>0016295649</t>
  </si>
  <si>
    <t>شیخ حسین</t>
  </si>
  <si>
    <t>رضایی خان جمالی</t>
  </si>
  <si>
    <t>4170558278</t>
  </si>
  <si>
    <t>0025855316</t>
  </si>
  <si>
    <t>رجبی</t>
  </si>
  <si>
    <t>3781233707</t>
  </si>
  <si>
    <t>0020801400</t>
  </si>
  <si>
    <t>قدرتی پور</t>
  </si>
  <si>
    <t>0013281471</t>
  </si>
  <si>
    <t>0016143663</t>
  </si>
  <si>
    <t>0084652543</t>
  </si>
  <si>
    <t>0029308975</t>
  </si>
  <si>
    <t>احمدی آشتیانی</t>
  </si>
  <si>
    <t>0510023029</t>
  </si>
  <si>
    <t>0027986745</t>
  </si>
  <si>
    <t>اتفاقی</t>
  </si>
  <si>
    <t>0012865352</t>
  </si>
  <si>
    <t>محمد علی</t>
  </si>
  <si>
    <t>قلی زاده</t>
  </si>
  <si>
    <t>0082702357</t>
  </si>
  <si>
    <t>0020820629</t>
  </si>
  <si>
    <t>اكبر</t>
  </si>
  <si>
    <t>خابوری مزرعه نوی</t>
  </si>
  <si>
    <t>0384529054</t>
  </si>
  <si>
    <t>0012801093</t>
  </si>
  <si>
    <t>حقانه فر</t>
  </si>
  <si>
    <t>0071151151</t>
  </si>
  <si>
    <t>0021111945</t>
  </si>
  <si>
    <t>اسد</t>
  </si>
  <si>
    <t>میرویردی زاده لاهرودی</t>
  </si>
  <si>
    <t>1671243676</t>
  </si>
  <si>
    <t>0023565298</t>
  </si>
  <si>
    <t>احمد نژاد بیرم آباد</t>
  </si>
  <si>
    <t>0921061021</t>
  </si>
  <si>
    <t>0081609373</t>
  </si>
  <si>
    <t>فردوسی</t>
  </si>
  <si>
    <t>0073529664</t>
  </si>
  <si>
    <t>0016262104</t>
  </si>
  <si>
    <t>ساعی</t>
  </si>
  <si>
    <t>0014099268</t>
  </si>
  <si>
    <t>0046805552</t>
  </si>
  <si>
    <t>زین العابدین</t>
  </si>
  <si>
    <t>احمدی لارهنگ</t>
  </si>
  <si>
    <t>0792016815</t>
  </si>
  <si>
    <t>0019120549</t>
  </si>
  <si>
    <t>خدمتکار شهیدی</t>
  </si>
  <si>
    <t>0062919296</t>
  </si>
  <si>
    <t>0015090316</t>
  </si>
  <si>
    <t>گل محمدی</t>
  </si>
  <si>
    <t>2140537610</t>
  </si>
  <si>
    <t>0011176774</t>
  </si>
  <si>
    <t>درزی نیا</t>
  </si>
  <si>
    <t>2062049625</t>
  </si>
  <si>
    <t>0097300982</t>
  </si>
  <si>
    <t>قلیچی كشتان</t>
  </si>
  <si>
    <t>0639441521</t>
  </si>
  <si>
    <t>0021206033</t>
  </si>
  <si>
    <t>آقاصفی</t>
  </si>
  <si>
    <t>0070401659</t>
  </si>
  <si>
    <t>0012761208</t>
  </si>
  <si>
    <t>دیانتی کیاسرائی</t>
  </si>
  <si>
    <t>0082432945</t>
  </si>
  <si>
    <t>0012854947</t>
  </si>
  <si>
    <t>کاظمی</t>
  </si>
  <si>
    <t>0069366004</t>
  </si>
  <si>
    <t>0020128646</t>
  </si>
  <si>
    <t>شاهین</t>
  </si>
  <si>
    <t>شوشتری</t>
  </si>
  <si>
    <t>0079690459</t>
  </si>
  <si>
    <t>0013646827</t>
  </si>
  <si>
    <t>عبداله</t>
  </si>
  <si>
    <t>شهبازی</t>
  </si>
  <si>
    <t>0061161608</t>
  </si>
  <si>
    <t>0020163476</t>
  </si>
  <si>
    <t>خورسندیان</t>
  </si>
  <si>
    <t>0083118616</t>
  </si>
  <si>
    <t>0010794440</t>
  </si>
  <si>
    <t>برومند ثابت</t>
  </si>
  <si>
    <t>0016765281</t>
  </si>
  <si>
    <t>0019182834</t>
  </si>
  <si>
    <t>محمدپور</t>
  </si>
  <si>
    <t>5940010318</t>
  </si>
  <si>
    <t>0028821935</t>
  </si>
  <si>
    <t>عسگری</t>
  </si>
  <si>
    <t>0065415329</t>
  </si>
  <si>
    <t>0010250889</t>
  </si>
  <si>
    <t>0058990062</t>
  </si>
  <si>
    <t>0010331051</t>
  </si>
  <si>
    <t>مرتضي</t>
  </si>
  <si>
    <t>0053889932</t>
  </si>
  <si>
    <t>0022060108</t>
  </si>
  <si>
    <t>حسین زاده لیف شاگرد</t>
  </si>
  <si>
    <t>0075861461</t>
  </si>
  <si>
    <t>0012801258</t>
  </si>
  <si>
    <t>عبدی کرکرق</t>
  </si>
  <si>
    <t>0020408352</t>
  </si>
  <si>
    <t>وظیفه شناس رازلیقی</t>
  </si>
  <si>
    <t>0054006211</t>
  </si>
  <si>
    <t>0013088497</t>
  </si>
  <si>
    <t>واحد</t>
  </si>
  <si>
    <t>0025736719</t>
  </si>
  <si>
    <t>اشرفی پور</t>
  </si>
  <si>
    <t>0020047258</t>
  </si>
  <si>
    <t>0012867128</t>
  </si>
  <si>
    <t>قایدی</t>
  </si>
  <si>
    <t>0076822594</t>
  </si>
  <si>
    <t>کشاورز محمدیان</t>
  </si>
  <si>
    <t>0010574655</t>
  </si>
  <si>
    <t>سلامت</t>
  </si>
  <si>
    <t>0058633758</t>
  </si>
  <si>
    <t>0097058130</t>
  </si>
  <si>
    <t>0013138154</t>
  </si>
  <si>
    <t>0012816435</t>
  </si>
  <si>
    <t>مازیار</t>
  </si>
  <si>
    <t>ترک</t>
  </si>
  <si>
    <t>3932777158</t>
  </si>
  <si>
    <t>0049028833</t>
  </si>
  <si>
    <t>4172880681</t>
  </si>
  <si>
    <t>002215437</t>
  </si>
  <si>
    <t>بدخشان</t>
  </si>
  <si>
    <t>0051960631</t>
  </si>
  <si>
    <t>0014137701</t>
  </si>
  <si>
    <t>اطاعتی</t>
  </si>
  <si>
    <t>0020295650</t>
  </si>
  <si>
    <t>رضایی خواجه ایم</t>
  </si>
  <si>
    <t>0029131742</t>
  </si>
  <si>
    <t>0012059080</t>
  </si>
  <si>
    <t>0026455473</t>
  </si>
  <si>
    <t>زالی بیگی</t>
  </si>
  <si>
    <t>0020793092</t>
  </si>
  <si>
    <t>قهرمانی</t>
  </si>
  <si>
    <t>0450472061</t>
  </si>
  <si>
    <t>0024590878</t>
  </si>
  <si>
    <t xml:space="preserve">بهادر </t>
  </si>
  <si>
    <t>رضایی ماشلی</t>
  </si>
  <si>
    <t>0070156875</t>
  </si>
  <si>
    <t>0023579465</t>
  </si>
  <si>
    <t>شریعت</t>
  </si>
  <si>
    <t>0012484075</t>
  </si>
  <si>
    <t>0013616589</t>
  </si>
  <si>
    <t xml:space="preserve">معین </t>
  </si>
  <si>
    <t xml:space="preserve">احمد دوست </t>
  </si>
  <si>
    <t>2580222189</t>
  </si>
  <si>
    <t>0030407850</t>
  </si>
  <si>
    <t>مرتضوی كهنگی</t>
  </si>
  <si>
    <t>0493133852</t>
  </si>
  <si>
    <t>هاشمی</t>
  </si>
  <si>
    <t>0078338417</t>
  </si>
  <si>
    <t>0015117212</t>
  </si>
  <si>
    <t>قیداری</t>
  </si>
  <si>
    <t>0322371821</t>
  </si>
  <si>
    <t>0097035160</t>
  </si>
  <si>
    <t>یاور</t>
  </si>
  <si>
    <t>قاسمی اصل</t>
  </si>
  <si>
    <t>1672251699</t>
  </si>
  <si>
    <t>0012810865</t>
  </si>
  <si>
    <t>0569981344</t>
  </si>
  <si>
    <t>0010484695</t>
  </si>
  <si>
    <t>مفاخری</t>
  </si>
  <si>
    <t>5589260965</t>
  </si>
  <si>
    <t>0010631155</t>
  </si>
  <si>
    <t>حسن زاده</t>
  </si>
  <si>
    <t>1463487738</t>
  </si>
  <si>
    <t>0028226226</t>
  </si>
  <si>
    <t>جعفر</t>
  </si>
  <si>
    <t>صفایی</t>
  </si>
  <si>
    <t>6029568515</t>
  </si>
  <si>
    <t>0022132569</t>
  </si>
  <si>
    <t>مومجی</t>
  </si>
  <si>
    <t>0015173291</t>
  </si>
  <si>
    <t>0019186523</t>
  </si>
  <si>
    <t>0074461486</t>
  </si>
  <si>
    <t>0011223186</t>
  </si>
  <si>
    <t>سلطانعلی</t>
  </si>
  <si>
    <t>1671235827</t>
  </si>
  <si>
    <t>0010142190</t>
  </si>
  <si>
    <t xml:space="preserve">بهزاد </t>
  </si>
  <si>
    <t>عباسی</t>
  </si>
  <si>
    <t>0084491574</t>
  </si>
  <si>
    <t>0013107723</t>
  </si>
  <si>
    <t>سید محمد جعفر</t>
  </si>
  <si>
    <t>زمانی</t>
  </si>
  <si>
    <t>3782072707</t>
  </si>
  <si>
    <t>0010584742</t>
  </si>
  <si>
    <t>تاجمیری</t>
  </si>
  <si>
    <t>0073715573</t>
  </si>
  <si>
    <t>0023120239</t>
  </si>
  <si>
    <t>صالحی وند</t>
  </si>
  <si>
    <t>0610003471</t>
  </si>
  <si>
    <t>0028264684</t>
  </si>
  <si>
    <t>ذوالقدر</t>
  </si>
  <si>
    <t>0043951317</t>
  </si>
  <si>
    <t>0010671114</t>
  </si>
  <si>
    <t>ندری</t>
  </si>
  <si>
    <t>0014483742</t>
  </si>
  <si>
    <t>0053149460</t>
  </si>
  <si>
    <t>ابوالقاسم</t>
  </si>
  <si>
    <t>محمدی کاکردود</t>
  </si>
  <si>
    <t>6309900838</t>
  </si>
  <si>
    <t>0010200925</t>
  </si>
  <si>
    <t>تاریها</t>
  </si>
  <si>
    <t>0061376779</t>
  </si>
  <si>
    <t>0017120834</t>
  </si>
  <si>
    <t>اثنی عشری</t>
  </si>
  <si>
    <t>0620519290</t>
  </si>
  <si>
    <t>0016658101</t>
  </si>
  <si>
    <t>خوبرو</t>
  </si>
  <si>
    <t>0060943742</t>
  </si>
  <si>
    <t>0023583733</t>
  </si>
  <si>
    <t>شهاب</t>
  </si>
  <si>
    <t>جنت مکان</t>
  </si>
  <si>
    <t>1741686644</t>
  </si>
  <si>
    <t>0019184080</t>
  </si>
  <si>
    <t>قسمتی</t>
  </si>
  <si>
    <t>0084492880</t>
  </si>
  <si>
    <t>0020263373</t>
  </si>
  <si>
    <t>سیروس</t>
  </si>
  <si>
    <t>شیخ احمدی</t>
  </si>
  <si>
    <t>3800234289</t>
  </si>
  <si>
    <t>0012814595</t>
  </si>
  <si>
    <t>حافظ</t>
  </si>
  <si>
    <t>جعفرزاده</t>
  </si>
  <si>
    <t>0080440584</t>
  </si>
  <si>
    <t>0017180675</t>
  </si>
  <si>
    <t>ابراهیمی آستانه</t>
  </si>
  <si>
    <t>0074994174</t>
  </si>
  <si>
    <t>0220009742</t>
  </si>
  <si>
    <t>عاشوری شولمی</t>
  </si>
  <si>
    <t>2668740851</t>
  </si>
  <si>
    <t>0017121750</t>
  </si>
  <si>
    <t>صمد زاده نظری</t>
  </si>
  <si>
    <t>1461313503</t>
  </si>
  <si>
    <t>0012122046</t>
  </si>
  <si>
    <t>نعمت اله</t>
  </si>
  <si>
    <t>روان بخش</t>
  </si>
  <si>
    <t>1950462234</t>
  </si>
  <si>
    <t>0057767928</t>
  </si>
  <si>
    <t>0084517379</t>
  </si>
  <si>
    <t>0020183202</t>
  </si>
  <si>
    <t>0069572879</t>
  </si>
  <si>
    <t>0014620321</t>
  </si>
  <si>
    <t>ابراهیم نژاد</t>
  </si>
  <si>
    <t>0071455205</t>
  </si>
  <si>
    <t>0023113292</t>
  </si>
  <si>
    <t>صحبت زاده</t>
  </si>
  <si>
    <t>5560359343</t>
  </si>
  <si>
    <t>0028110619</t>
  </si>
  <si>
    <t>مختار</t>
  </si>
  <si>
    <t>احدی منش</t>
  </si>
  <si>
    <t>1671259769</t>
  </si>
  <si>
    <t>0012554229</t>
  </si>
  <si>
    <t>4591228320</t>
  </si>
  <si>
    <t>0036480876</t>
  </si>
  <si>
    <t>ژیواره</t>
  </si>
  <si>
    <t>0012866467</t>
  </si>
  <si>
    <t xml:space="preserve">علیپور </t>
  </si>
  <si>
    <t>0480121966</t>
  </si>
  <si>
    <t>0021333759</t>
  </si>
  <si>
    <t>سیدهادی</t>
  </si>
  <si>
    <t>سیدراستگو</t>
  </si>
  <si>
    <t>0074705113</t>
  </si>
  <si>
    <t>0012331788</t>
  </si>
  <si>
    <t>فتح علی</t>
  </si>
  <si>
    <t>0011031750</t>
  </si>
  <si>
    <t>قزوین</t>
  </si>
  <si>
    <t>4322215866</t>
  </si>
  <si>
    <t>0027086264</t>
  </si>
  <si>
    <t>جباری</t>
  </si>
  <si>
    <t>4324239967</t>
  </si>
  <si>
    <t>0027164654</t>
  </si>
  <si>
    <t>رامین</t>
  </si>
  <si>
    <t>جلیله وند</t>
  </si>
  <si>
    <t>4310311512</t>
  </si>
  <si>
    <t>0027274023</t>
  </si>
  <si>
    <t>مسلم</t>
  </si>
  <si>
    <t>دلداری</t>
  </si>
  <si>
    <t>5160054634</t>
  </si>
  <si>
    <t>026963045</t>
  </si>
  <si>
    <t>شوقی</t>
  </si>
  <si>
    <t>1378420101</t>
  </si>
  <si>
    <t>0025024359</t>
  </si>
  <si>
    <t>عرفانی</t>
  </si>
  <si>
    <t>4310869130</t>
  </si>
  <si>
    <t>0027173820</t>
  </si>
  <si>
    <t>4391485591</t>
  </si>
  <si>
    <t>0027311425</t>
  </si>
  <si>
    <t>فرج پور</t>
  </si>
  <si>
    <t>2210281652</t>
  </si>
  <si>
    <t>0046742310</t>
  </si>
  <si>
    <t>فرهنگی دورباش</t>
  </si>
  <si>
    <t>2940129800</t>
  </si>
  <si>
    <t>0026626793</t>
  </si>
  <si>
    <t>قربان قلی</t>
  </si>
  <si>
    <t>4324729956</t>
  </si>
  <si>
    <t>0027146635</t>
  </si>
  <si>
    <t>محبی</t>
  </si>
  <si>
    <t>4310738672</t>
  </si>
  <si>
    <t>0046755774</t>
  </si>
  <si>
    <t>مهدوی زادگان</t>
  </si>
  <si>
    <t>4310474349</t>
  </si>
  <si>
    <t>0027183212</t>
  </si>
  <si>
    <t xml:space="preserve">حمید </t>
  </si>
  <si>
    <t>میرزایی</t>
  </si>
  <si>
    <t>4284483757</t>
  </si>
  <si>
    <t>0033219235</t>
  </si>
  <si>
    <t>نایبلویی</t>
  </si>
  <si>
    <t>5599289923</t>
  </si>
  <si>
    <t>0012089664</t>
  </si>
  <si>
    <t>عرب آبادی</t>
  </si>
  <si>
    <t>کرمان</t>
  </si>
  <si>
    <t>2980079979</t>
  </si>
  <si>
    <t>0065805943</t>
  </si>
  <si>
    <t>گرکانی نژاد</t>
  </si>
  <si>
    <t>3179750571</t>
  </si>
  <si>
    <t>0065258471</t>
  </si>
  <si>
    <t>هدايتي آبکوهي داوري</t>
  </si>
  <si>
    <t>3219971806</t>
  </si>
  <si>
    <t>0065190790</t>
  </si>
  <si>
    <t>محمدحسين</t>
  </si>
  <si>
    <t>سطاني ده شعيب</t>
  </si>
  <si>
    <t>2992143375</t>
  </si>
  <si>
    <t>0065801718</t>
  </si>
  <si>
    <t>کریمی ده ملائی</t>
  </si>
  <si>
    <t>2980849741</t>
  </si>
  <si>
    <t>0019186306</t>
  </si>
  <si>
    <t>پايدار</t>
  </si>
  <si>
    <t>3031303849</t>
  </si>
  <si>
    <t>0065090559</t>
  </si>
  <si>
    <t>هادی نژاد</t>
  </si>
  <si>
    <t>2992730467</t>
  </si>
  <si>
    <t>0065262758</t>
  </si>
  <si>
    <t>شجاعي باغيني</t>
  </si>
  <si>
    <t>2980292842</t>
  </si>
  <si>
    <t>0065263229</t>
  </si>
  <si>
    <t>3210017336</t>
  </si>
  <si>
    <t>0084883073</t>
  </si>
  <si>
    <t>مهدي زاده قنات گرمي</t>
  </si>
  <si>
    <t>3091216561</t>
  </si>
  <si>
    <t>0065258470</t>
  </si>
  <si>
    <t>موسي نژاد</t>
  </si>
  <si>
    <t>3170068032</t>
  </si>
  <si>
    <t>0085448767</t>
  </si>
  <si>
    <t>ايمان</t>
  </si>
  <si>
    <t>سراقي</t>
  </si>
  <si>
    <t>کرمانشاه</t>
  </si>
  <si>
    <t>0047155248</t>
  </si>
  <si>
    <t>حشمت</t>
  </si>
  <si>
    <t>عليزاده</t>
  </si>
  <si>
    <t>0047156203</t>
  </si>
  <si>
    <t>سميرا</t>
  </si>
  <si>
    <t>دوباش</t>
  </si>
  <si>
    <t>0097056966</t>
  </si>
  <si>
    <t>ملكيان</t>
  </si>
  <si>
    <t>0067390583</t>
  </si>
  <si>
    <t>هوشنگ</t>
  </si>
  <si>
    <t>حميديان زاده</t>
  </si>
  <si>
    <t>0047156202</t>
  </si>
  <si>
    <t>0049533723</t>
  </si>
  <si>
    <t>پوريا</t>
  </si>
  <si>
    <t>بهمني</t>
  </si>
  <si>
    <t>0083089464</t>
  </si>
  <si>
    <t>جليليان</t>
  </si>
  <si>
    <t>0049513163</t>
  </si>
  <si>
    <t>کاکایی</t>
  </si>
  <si>
    <t>0047514242</t>
  </si>
  <si>
    <t>سعادت</t>
  </si>
  <si>
    <t>همتي</t>
  </si>
  <si>
    <t>0047054931</t>
  </si>
  <si>
    <t>دامیان</t>
  </si>
  <si>
    <t>0047056445</t>
  </si>
  <si>
    <t>میری سید شکری</t>
  </si>
  <si>
    <t>0019187719</t>
  </si>
  <si>
    <t>فرهادی</t>
  </si>
  <si>
    <t>0067402928</t>
  </si>
  <si>
    <t>گودرز</t>
  </si>
  <si>
    <t>محمدي قشلاقي</t>
  </si>
  <si>
    <t>0067390578</t>
  </si>
  <si>
    <t>امين</t>
  </si>
  <si>
    <t>عباسي</t>
  </si>
  <si>
    <t>0082981810</t>
  </si>
  <si>
    <t>خالد</t>
  </si>
  <si>
    <t>0082981809</t>
  </si>
  <si>
    <t>رحمان</t>
  </si>
  <si>
    <t>عبدي</t>
  </si>
  <si>
    <t>0083068229</t>
  </si>
  <si>
    <t>فردين</t>
  </si>
  <si>
    <t>قوامي ابراهيم آباد</t>
  </si>
  <si>
    <t>0083077640</t>
  </si>
  <si>
    <t>كرمي</t>
  </si>
  <si>
    <t>0047155915</t>
  </si>
  <si>
    <t>محمدي</t>
  </si>
  <si>
    <t>0047069889</t>
  </si>
  <si>
    <t>ارسلان</t>
  </si>
  <si>
    <t>دارایی نیا</t>
  </si>
  <si>
    <t>0048392180</t>
  </si>
  <si>
    <t>رحمانی سید شکری</t>
  </si>
  <si>
    <t>0047728578</t>
  </si>
  <si>
    <t>0047198532</t>
  </si>
  <si>
    <t>چوگان</t>
  </si>
  <si>
    <t>گلستان</t>
  </si>
  <si>
    <t>0037434284</t>
  </si>
  <si>
    <t>مشکانی</t>
  </si>
  <si>
    <t>0012865221</t>
  </si>
  <si>
    <t>وکیلی</t>
  </si>
  <si>
    <t>0039041485</t>
  </si>
  <si>
    <t>عادلی زاده</t>
  </si>
  <si>
    <t>0016688790</t>
  </si>
  <si>
    <t>سیدفرشاد</t>
  </si>
  <si>
    <t>هاشمی رودبارکی</t>
  </si>
  <si>
    <t>0010784519</t>
  </si>
  <si>
    <t>0039063444</t>
  </si>
  <si>
    <t>تدین</t>
  </si>
  <si>
    <t>2122605677</t>
  </si>
  <si>
    <t>0037636606</t>
  </si>
  <si>
    <t>قربانی</t>
  </si>
  <si>
    <t>0653218354</t>
  </si>
  <si>
    <t>0069326957</t>
  </si>
  <si>
    <t>مصیب</t>
  </si>
  <si>
    <t>0037632040</t>
  </si>
  <si>
    <t>سلمانی</t>
  </si>
  <si>
    <t>0037659570</t>
  </si>
  <si>
    <t>مهناز</t>
  </si>
  <si>
    <t>ثلاثی</t>
  </si>
  <si>
    <t>0037636417</t>
  </si>
  <si>
    <t>لشکر بلوکی</t>
  </si>
  <si>
    <t>0037639053</t>
  </si>
  <si>
    <t xml:space="preserve">نرگس </t>
  </si>
  <si>
    <t>0079825524</t>
  </si>
  <si>
    <t>0017507361</t>
  </si>
  <si>
    <t>ریاحی</t>
  </si>
  <si>
    <t>0012865353</t>
  </si>
  <si>
    <t>اسعدي خليلي</t>
  </si>
  <si>
    <t>0037596252</t>
  </si>
  <si>
    <t>0037649913</t>
  </si>
  <si>
    <t>قادری</t>
  </si>
  <si>
    <t>0037634613</t>
  </si>
  <si>
    <t>شهربانو</t>
  </si>
  <si>
    <t>طبری</t>
  </si>
  <si>
    <t>0037638086</t>
  </si>
  <si>
    <t>گلناز</t>
  </si>
  <si>
    <t>0012865230</t>
  </si>
  <si>
    <t>چنگیز</t>
  </si>
  <si>
    <t>سینه سپهر</t>
  </si>
  <si>
    <t>0037623017</t>
  </si>
  <si>
    <t>مازيار</t>
  </si>
  <si>
    <t>يزداني پنبه چوله</t>
  </si>
  <si>
    <t>0039064958</t>
  </si>
  <si>
    <t xml:space="preserve">هاشمی </t>
  </si>
  <si>
    <t>سیده فریده</t>
  </si>
  <si>
    <t>میرداداشی</t>
  </si>
  <si>
    <t>0036410290</t>
  </si>
  <si>
    <t>ريواز</t>
  </si>
  <si>
    <t>0012632052</t>
  </si>
  <si>
    <t>واحدالعين</t>
  </si>
  <si>
    <t>0037482148</t>
  </si>
  <si>
    <t>قربانی رستم</t>
  </si>
  <si>
    <t>0037598576</t>
  </si>
  <si>
    <t>0037651419</t>
  </si>
  <si>
    <t>سیدحسین</t>
  </si>
  <si>
    <t>قدمگاهی</t>
  </si>
  <si>
    <t>0037665443</t>
  </si>
  <si>
    <t>0038259442</t>
  </si>
  <si>
    <t>حبیب الله</t>
  </si>
  <si>
    <t>داغینه</t>
  </si>
  <si>
    <t>0025720890</t>
  </si>
  <si>
    <t>عرب</t>
  </si>
  <si>
    <t>0037774698</t>
  </si>
  <si>
    <t>سراوانی</t>
  </si>
  <si>
    <t>0038266892</t>
  </si>
  <si>
    <t>فرامرزی کوهسار</t>
  </si>
  <si>
    <t>0038262196</t>
  </si>
  <si>
    <t>تیموری</t>
  </si>
  <si>
    <t>0038263290</t>
  </si>
  <si>
    <t>دلیر</t>
  </si>
  <si>
    <t>0039032625</t>
  </si>
  <si>
    <t>ممشلو</t>
  </si>
  <si>
    <t>0038268225</t>
  </si>
  <si>
    <t>عسکری</t>
  </si>
  <si>
    <t>0012865409</t>
  </si>
  <si>
    <t>0038267434</t>
  </si>
  <si>
    <t>اصغری شاه دهی</t>
  </si>
  <si>
    <t>0039058732</t>
  </si>
  <si>
    <t>عبدالله</t>
  </si>
  <si>
    <t>جمال لیوانی</t>
  </si>
  <si>
    <t>0037355492</t>
  </si>
  <si>
    <t>آیدانی</t>
  </si>
  <si>
    <t>0012858957</t>
  </si>
  <si>
    <t>محمدی كلهری</t>
  </si>
  <si>
    <t>0082050698</t>
  </si>
  <si>
    <t>0063857316</t>
  </si>
  <si>
    <t>0026411604</t>
  </si>
  <si>
    <t>0043085010</t>
  </si>
  <si>
    <t>حسن آهاری</t>
  </si>
  <si>
    <t>0019116470</t>
  </si>
  <si>
    <t>0015545507</t>
  </si>
  <si>
    <t>رزمجوی</t>
  </si>
  <si>
    <t>1640167838</t>
  </si>
  <si>
    <t>0028970630</t>
  </si>
  <si>
    <t>سیاح</t>
  </si>
  <si>
    <t>6359885751</t>
  </si>
  <si>
    <t>0038360344</t>
  </si>
  <si>
    <t>میثم</t>
  </si>
  <si>
    <t>0082982031</t>
  </si>
  <si>
    <t>0016156394</t>
  </si>
  <si>
    <t>توماری</t>
  </si>
  <si>
    <t>0072044446</t>
  </si>
  <si>
    <t>0011207683</t>
  </si>
  <si>
    <t>سیدکریم</t>
  </si>
  <si>
    <t>موسوی کلهری</t>
  </si>
  <si>
    <t>5459746612</t>
  </si>
  <si>
    <t>0024558629</t>
  </si>
  <si>
    <t>نیک نژاد</t>
  </si>
  <si>
    <t>0083691723</t>
  </si>
  <si>
    <t>0022143897</t>
  </si>
  <si>
    <t>میرحسین</t>
  </si>
  <si>
    <t>رسولی تولون</t>
  </si>
  <si>
    <t>0077175001</t>
  </si>
  <si>
    <t>0012175217</t>
  </si>
  <si>
    <t>0052092690</t>
  </si>
  <si>
    <t>0014042772</t>
  </si>
  <si>
    <t>عبرانی</t>
  </si>
  <si>
    <t>0057988587</t>
  </si>
  <si>
    <t>0011132359</t>
  </si>
  <si>
    <t>رضائی جعفری</t>
  </si>
  <si>
    <t>0420987800</t>
  </si>
  <si>
    <t>0024044283</t>
  </si>
  <si>
    <t>0311391354</t>
  </si>
  <si>
    <t>0012852443</t>
  </si>
  <si>
    <t>جلالی عاشق آبادی</t>
  </si>
  <si>
    <t>6649981915</t>
  </si>
  <si>
    <t>0021341715</t>
  </si>
  <si>
    <t>6660088660</t>
  </si>
  <si>
    <t>اسمعیل هراتی</t>
  </si>
  <si>
    <t>0066845602</t>
  </si>
  <si>
    <t>0016653007</t>
  </si>
  <si>
    <t>زارع</t>
  </si>
  <si>
    <t>4849969534</t>
  </si>
  <si>
    <t>0020460938</t>
  </si>
  <si>
    <t>ملكی</t>
  </si>
  <si>
    <t>0053543874</t>
  </si>
  <si>
    <t>0016979832</t>
  </si>
  <si>
    <t>0075295873</t>
  </si>
  <si>
    <t>0023597902</t>
  </si>
  <si>
    <t>اسدی باروقی</t>
  </si>
  <si>
    <t>0014934027</t>
  </si>
  <si>
    <t>0012816578</t>
  </si>
  <si>
    <t>سید رسول</t>
  </si>
  <si>
    <t>0492136726</t>
  </si>
  <si>
    <t>0012628016</t>
  </si>
  <si>
    <t>مصیبی</t>
  </si>
  <si>
    <t>0016975876</t>
  </si>
  <si>
    <t>بهزاد</t>
  </si>
  <si>
    <t>0085089073</t>
  </si>
  <si>
    <t>رحیم</t>
  </si>
  <si>
    <t>0620348895</t>
  </si>
  <si>
    <t>0033655033</t>
  </si>
  <si>
    <t>مهرداد</t>
  </si>
  <si>
    <t>0056658494</t>
  </si>
  <si>
    <t>0020406872</t>
  </si>
  <si>
    <t>آصف كیا</t>
  </si>
  <si>
    <t>0050302574</t>
  </si>
  <si>
    <t>0012704118</t>
  </si>
  <si>
    <t>نجف پور</t>
  </si>
  <si>
    <t>0493571957</t>
  </si>
  <si>
    <t>0024842322</t>
  </si>
  <si>
    <t>0480066681</t>
  </si>
  <si>
    <t>0024167564</t>
  </si>
  <si>
    <t>مردانی</t>
  </si>
  <si>
    <t>0016983310</t>
  </si>
  <si>
    <t>بتوئی</t>
  </si>
  <si>
    <t>فیض آبادی</t>
  </si>
  <si>
    <t>4911606665</t>
  </si>
  <si>
    <t>0025884425</t>
  </si>
  <si>
    <t>عفتی جیرسرائی</t>
  </si>
  <si>
    <t>0025890454</t>
  </si>
  <si>
    <t>محمدجاوید</t>
  </si>
  <si>
    <t>تقی زاده</t>
  </si>
  <si>
    <t>0019472994</t>
  </si>
  <si>
    <t>0025786250</t>
  </si>
  <si>
    <t>اسماعيل</t>
  </si>
  <si>
    <t>0323244416</t>
  </si>
  <si>
    <t>0024227276</t>
  </si>
  <si>
    <t>0015336573</t>
  </si>
  <si>
    <t>0013114431</t>
  </si>
  <si>
    <t>حبیب اله</t>
  </si>
  <si>
    <t>0480514259</t>
  </si>
  <si>
    <t>0021339144</t>
  </si>
  <si>
    <t xml:space="preserve">قادر </t>
  </si>
  <si>
    <t>باقری زوارق</t>
  </si>
  <si>
    <t>1689203757</t>
  </si>
  <si>
    <t>0043425734</t>
  </si>
  <si>
    <t>دالوند</t>
  </si>
  <si>
    <t>4071733608</t>
  </si>
  <si>
    <t>0058548444</t>
  </si>
  <si>
    <t>کریم</t>
  </si>
  <si>
    <t>صالحی</t>
  </si>
  <si>
    <t>0065056248</t>
  </si>
  <si>
    <t>0015115989</t>
  </si>
  <si>
    <t>نورالدین</t>
  </si>
  <si>
    <t>3319423274</t>
  </si>
  <si>
    <t>0019185532</t>
  </si>
  <si>
    <t>میسمی</t>
  </si>
  <si>
    <t>0439772087</t>
  </si>
  <si>
    <t>0025702674</t>
  </si>
  <si>
    <t>باغچقی</t>
  </si>
  <si>
    <t>0680366962</t>
  </si>
  <si>
    <t>0025761447</t>
  </si>
  <si>
    <t>4011573035</t>
  </si>
  <si>
    <t>0097048904</t>
  </si>
  <si>
    <t>گرجی</t>
  </si>
  <si>
    <t>2061817068</t>
  </si>
  <si>
    <t>0016561424</t>
  </si>
  <si>
    <t>سیجانی</t>
  </si>
  <si>
    <t>4889185216</t>
  </si>
  <si>
    <t>0016995472</t>
  </si>
  <si>
    <t>اسد زاده</t>
  </si>
  <si>
    <t>0083159347</t>
  </si>
  <si>
    <t>0028068875</t>
  </si>
  <si>
    <t>شجاعي فرد</t>
  </si>
  <si>
    <t xml:space="preserve"> ش.تهران</t>
  </si>
  <si>
    <t>0080270123</t>
  </si>
  <si>
    <t>0026164166</t>
  </si>
  <si>
    <t>3934694810</t>
  </si>
  <si>
    <t>0012717556</t>
  </si>
  <si>
    <t>لطفی</t>
  </si>
  <si>
    <t>0050001531</t>
  </si>
  <si>
    <t>0016970016</t>
  </si>
  <si>
    <t>ثمری</t>
  </si>
  <si>
    <t>0075176475</t>
  </si>
  <si>
    <t>0019142713</t>
  </si>
  <si>
    <t>کردبچه</t>
  </si>
  <si>
    <t>0430057334</t>
  </si>
  <si>
    <t>0025770401</t>
  </si>
  <si>
    <t>قیومی</t>
  </si>
  <si>
    <t>1630128309</t>
  </si>
  <si>
    <t>0026473176</t>
  </si>
  <si>
    <t>ایمان وردی پور</t>
  </si>
  <si>
    <t>0015044971</t>
  </si>
  <si>
    <t>0010756061</t>
  </si>
  <si>
    <t>رخشا</t>
  </si>
  <si>
    <t>2180466412</t>
  </si>
  <si>
    <t>0016995192</t>
  </si>
  <si>
    <t>2249717036</t>
  </si>
  <si>
    <t>0016983093</t>
  </si>
  <si>
    <t>بهروز</t>
  </si>
  <si>
    <t>بینا</t>
  </si>
  <si>
    <t>3960413858</t>
  </si>
  <si>
    <t>0012811678</t>
  </si>
  <si>
    <t>اسلوبي وند</t>
  </si>
  <si>
    <t>0036878030</t>
  </si>
  <si>
    <t>0024572029</t>
  </si>
  <si>
    <t>محمد ولی</t>
  </si>
  <si>
    <t>6359135620</t>
  </si>
  <si>
    <t>0021108296</t>
  </si>
  <si>
    <t>رستمی جاهد</t>
  </si>
  <si>
    <t>0019703023</t>
  </si>
  <si>
    <t>0012856323</t>
  </si>
  <si>
    <t>اسدی مقدم</t>
  </si>
  <si>
    <t>3962766601</t>
  </si>
  <si>
    <t>0027627177</t>
  </si>
  <si>
    <t>آقایی پور فوشازده</t>
  </si>
  <si>
    <t>0422055247</t>
  </si>
  <si>
    <t>گونه مقدم</t>
  </si>
  <si>
    <t>4911745312</t>
  </si>
  <si>
    <t>0025976527</t>
  </si>
  <si>
    <t>موحدی</t>
  </si>
  <si>
    <t>0084604395</t>
  </si>
  <si>
    <t>0084851234</t>
  </si>
  <si>
    <t>نقی زاده</t>
  </si>
  <si>
    <t>0019283067</t>
  </si>
  <si>
    <t>0053122542</t>
  </si>
  <si>
    <t>فواد</t>
  </si>
  <si>
    <t>آبيار</t>
  </si>
  <si>
    <t>خوزستان</t>
  </si>
  <si>
    <t>250-800-1298127-1</t>
  </si>
  <si>
    <t>0056030919</t>
  </si>
  <si>
    <t>اداري</t>
  </si>
  <si>
    <t>160-800-341654-1</t>
  </si>
  <si>
    <t>0050064566</t>
  </si>
  <si>
    <t>انصاري نيا</t>
  </si>
  <si>
    <t>160-800-293363-1</t>
  </si>
  <si>
    <t>0053835141</t>
  </si>
  <si>
    <t>زاهد</t>
  </si>
  <si>
    <t>آذر پرند</t>
  </si>
  <si>
    <t>160-12-119063-1</t>
  </si>
  <si>
    <t>0057473473</t>
  </si>
  <si>
    <t>آل منیع</t>
  </si>
  <si>
    <t>376-3-3488341-1</t>
  </si>
  <si>
    <t>0055795541</t>
  </si>
  <si>
    <t>بریحی عبودزاده</t>
  </si>
  <si>
    <t>250-700-4118807-1</t>
  </si>
  <si>
    <t>0052557611</t>
  </si>
  <si>
    <t>بني صالح</t>
  </si>
  <si>
    <t>160-12-57039-1</t>
  </si>
  <si>
    <t>005065487</t>
  </si>
  <si>
    <t>بابك</t>
  </si>
  <si>
    <t>بهروزي راد</t>
  </si>
  <si>
    <t>160-12-428931-1</t>
  </si>
  <si>
    <t>0055712951</t>
  </si>
  <si>
    <t>توپال</t>
  </si>
  <si>
    <t>250-700-3600051-1</t>
  </si>
  <si>
    <t>0052568523</t>
  </si>
  <si>
    <t>جوزانی</t>
  </si>
  <si>
    <t>345-700-4140856-1</t>
  </si>
  <si>
    <t>0029370154</t>
  </si>
  <si>
    <t>دغاغله</t>
  </si>
  <si>
    <t>160-700-3486730-1</t>
  </si>
  <si>
    <t>0019187991</t>
  </si>
  <si>
    <t>زارع زاده</t>
  </si>
  <si>
    <t>160-813-2245430-1</t>
  </si>
  <si>
    <t>0050589293</t>
  </si>
  <si>
    <t>زراعت آئین</t>
  </si>
  <si>
    <t>447-700-3529427-1</t>
  </si>
  <si>
    <t>0054270270</t>
  </si>
  <si>
    <t>حجت اله</t>
  </si>
  <si>
    <t>شیخی</t>
  </si>
  <si>
    <t>160-700-3541853-1</t>
  </si>
  <si>
    <t>0057436002</t>
  </si>
  <si>
    <t>صابری</t>
  </si>
  <si>
    <t>299-12-3388154-1</t>
  </si>
  <si>
    <t>0054029571</t>
  </si>
  <si>
    <t>صابري</t>
  </si>
  <si>
    <t>160-12-1307289-1</t>
  </si>
  <si>
    <t>0055710433</t>
  </si>
  <si>
    <t>ظهیری</t>
  </si>
  <si>
    <t>250-12-3499719-1</t>
  </si>
  <si>
    <t>0052564744</t>
  </si>
  <si>
    <t>عالي وند</t>
  </si>
  <si>
    <t>376-813-2228108-1</t>
  </si>
  <si>
    <t>0050129339</t>
  </si>
  <si>
    <t>عادل</t>
  </si>
  <si>
    <t>عبودي</t>
  </si>
  <si>
    <t>250-813-2783083-1</t>
  </si>
  <si>
    <t>0050111963</t>
  </si>
  <si>
    <t>عسگرتبار</t>
  </si>
  <si>
    <t>281-12-4291996-1</t>
  </si>
  <si>
    <t>ندارد</t>
  </si>
  <si>
    <t>علی پور منصور آباد</t>
  </si>
  <si>
    <t>345-12-3744066-1</t>
  </si>
  <si>
    <t>0012854798</t>
  </si>
  <si>
    <t>علی زاده بیدک</t>
  </si>
  <si>
    <t>345-813-3280933-1</t>
  </si>
  <si>
    <t>0019184938</t>
  </si>
  <si>
    <t>فرحانی رویس</t>
  </si>
  <si>
    <t>250-12-3503988-1</t>
  </si>
  <si>
    <t>0063050698</t>
  </si>
  <si>
    <t>کتانی</t>
  </si>
  <si>
    <t>160-12-4140768-1</t>
  </si>
  <si>
    <t>0055981389</t>
  </si>
  <si>
    <t>رشید</t>
  </si>
  <si>
    <t>مجدمی</t>
  </si>
  <si>
    <t>314-12-3697129-1</t>
  </si>
  <si>
    <t>0056039435</t>
  </si>
  <si>
    <t>کیانوش</t>
  </si>
  <si>
    <t>محمدی رجا</t>
  </si>
  <si>
    <t>160-700-3599685-1</t>
  </si>
  <si>
    <t>0055786783</t>
  </si>
  <si>
    <t>مرادپور</t>
  </si>
  <si>
    <t>160-876-4257588-1</t>
  </si>
  <si>
    <t>0050387985</t>
  </si>
  <si>
    <t>مزدک</t>
  </si>
  <si>
    <t>355-12-2944800-1</t>
  </si>
  <si>
    <t>0038406412</t>
  </si>
  <si>
    <t>سید عبدالهادی</t>
  </si>
  <si>
    <t>موسوی انور</t>
  </si>
  <si>
    <t>376-700-4179811-1</t>
  </si>
  <si>
    <t>0012869303</t>
  </si>
  <si>
    <t>سید محمد</t>
  </si>
  <si>
    <t>0050477538</t>
  </si>
  <si>
    <t>ابراهيم</t>
  </si>
  <si>
    <t>ناصري</t>
  </si>
  <si>
    <t>160-813-2551615-1</t>
  </si>
  <si>
    <t>0053310366</t>
  </si>
  <si>
    <t>160-813-1945281-1</t>
  </si>
  <si>
    <t>0050582799</t>
  </si>
  <si>
    <t>سید سجاد</t>
  </si>
  <si>
    <t>447-876-4191287-1</t>
  </si>
  <si>
    <t>0057615015</t>
  </si>
  <si>
    <t>خاتون</t>
  </si>
  <si>
    <t>ولي الهي</t>
  </si>
  <si>
    <t>هرمزگان</t>
  </si>
  <si>
    <t>3070650961</t>
  </si>
  <si>
    <t>حسين پور</t>
  </si>
  <si>
    <t>3479456502</t>
  </si>
  <si>
    <t>شرفی</t>
  </si>
  <si>
    <t>0085185397</t>
  </si>
  <si>
    <t>دادي زاده</t>
  </si>
  <si>
    <t>4699897371</t>
  </si>
  <si>
    <t>0085389424</t>
  </si>
  <si>
    <t>صالح</t>
  </si>
  <si>
    <t>4699762573</t>
  </si>
  <si>
    <t>0085159201</t>
  </si>
  <si>
    <t>فریده</t>
  </si>
  <si>
    <t>امیری توسلی</t>
  </si>
  <si>
    <t>3380398373</t>
  </si>
  <si>
    <t>0085448469</t>
  </si>
  <si>
    <t>صفیه</t>
  </si>
  <si>
    <t>ختن</t>
  </si>
  <si>
    <t>2511706725</t>
  </si>
  <si>
    <t>0085461285</t>
  </si>
  <si>
    <t>رئیسی سرخونی</t>
  </si>
  <si>
    <t>3380662836</t>
  </si>
  <si>
    <t>0085395500</t>
  </si>
  <si>
    <t>محمدرفيع</t>
  </si>
  <si>
    <t>ملائي</t>
  </si>
  <si>
    <t>3392832987</t>
  </si>
  <si>
    <t>جليز</t>
  </si>
  <si>
    <t>3391183144</t>
  </si>
  <si>
    <t>0012615452</t>
  </si>
  <si>
    <t>اطهری زاده</t>
  </si>
  <si>
    <t>3380821721</t>
  </si>
  <si>
    <t>0046880372</t>
  </si>
  <si>
    <t>مجيد</t>
  </si>
  <si>
    <t>دادور قلاتي</t>
  </si>
  <si>
    <t>3479692540</t>
  </si>
  <si>
    <t>0085068405</t>
  </si>
  <si>
    <t>محل خدمت</t>
  </si>
  <si>
    <t>مدرک تحصیلی</t>
  </si>
  <si>
    <t>اداری-کارشناسی</t>
  </si>
  <si>
    <t>اداری-کاردانی</t>
  </si>
  <si>
    <t>اداری- دیپلم</t>
  </si>
  <si>
    <t>اداری-کارشناسی ارشد</t>
  </si>
  <si>
    <t>ش - تهران</t>
  </si>
  <si>
    <t xml:space="preserve">حقوق پایه </t>
  </si>
  <si>
    <t xml:space="preserve">پایه سنوات </t>
  </si>
  <si>
    <t xml:space="preserve">دستمزد روزانه </t>
  </si>
  <si>
    <t>ردیف کلی</t>
  </si>
  <si>
    <t>1400/07/30</t>
  </si>
  <si>
    <t>پروژه: بنیاد مستضعفان</t>
  </si>
  <si>
    <t>بالاسری</t>
  </si>
  <si>
    <t>عیدی و پاداش</t>
  </si>
  <si>
    <t>سنوات</t>
  </si>
  <si>
    <t>مرخصی</t>
  </si>
  <si>
    <t>عمر و حوادث</t>
  </si>
  <si>
    <t>جمع</t>
  </si>
  <si>
    <t xml:space="preserve">مشمول بیمه </t>
  </si>
  <si>
    <t>جمع با بیمه</t>
  </si>
  <si>
    <t xml:space="preserve">مالیات بر ارزش افزوده </t>
  </si>
  <si>
    <t xml:space="preserve">جمع با ارزش افزوده </t>
  </si>
  <si>
    <t>توضیحات</t>
  </si>
  <si>
    <t>حسن انجام 10%</t>
  </si>
  <si>
    <t>سپرده 5%</t>
  </si>
  <si>
    <t>خالص</t>
  </si>
  <si>
    <t>مجموع عیدی و سنوات و مرخصی</t>
  </si>
  <si>
    <t xml:space="preserve">خالص پرداختی بدون عیدی و سنوات و مرخصی </t>
  </si>
  <si>
    <t>24*24</t>
  </si>
  <si>
    <t>روزکار</t>
  </si>
  <si>
    <t>شبکار</t>
  </si>
  <si>
    <t>*</t>
  </si>
  <si>
    <t>مشخصات پرسنل</t>
  </si>
  <si>
    <t>شیفت</t>
  </si>
  <si>
    <t>مزایا</t>
  </si>
  <si>
    <t>اداری</t>
  </si>
  <si>
    <t>سایر1</t>
  </si>
  <si>
    <t>سایر2</t>
  </si>
  <si>
    <t>مابه التفاوت</t>
  </si>
  <si>
    <t>طلب از قبل</t>
  </si>
  <si>
    <t>جریمه</t>
  </si>
  <si>
    <t>غیبت</t>
  </si>
  <si>
    <t>مبلغ بدهی از قبل</t>
  </si>
  <si>
    <t>جمع حقوق حکمی و مزایا</t>
  </si>
  <si>
    <t>صورت وضعيت قبلي</t>
  </si>
  <si>
    <t>صورت وضعيت كل تا اين تاريخ</t>
  </si>
  <si>
    <t>جمع كاركرد</t>
  </si>
  <si>
    <t>بیمه 23 %</t>
  </si>
  <si>
    <t xml:space="preserve">ارزش افزوده </t>
  </si>
  <si>
    <t>ناخالص كاركرد</t>
  </si>
  <si>
    <t xml:space="preserve">10% سپرده حسن انجام کار </t>
  </si>
  <si>
    <t>استرداد حسن انجام</t>
  </si>
  <si>
    <t>مانده حسن انجام</t>
  </si>
  <si>
    <t xml:space="preserve">5% سپرده بیمه </t>
  </si>
  <si>
    <t>استرداد بیمه</t>
  </si>
  <si>
    <t>مانده بیمه</t>
  </si>
  <si>
    <t>جمع كسورات</t>
  </si>
  <si>
    <t xml:space="preserve">خالص </t>
  </si>
  <si>
    <t>علي الحساب دریافتی</t>
  </si>
  <si>
    <t xml:space="preserve">عیدی و سنوات و مرخصی </t>
  </si>
  <si>
    <t>دریافتی مانده ماه قبل در ماه جاری</t>
  </si>
  <si>
    <t>مانده</t>
  </si>
  <si>
    <t xml:space="preserve">مجید </t>
  </si>
  <si>
    <t>عرفانیان زرعی</t>
  </si>
  <si>
    <t>خرد پپشه</t>
  </si>
  <si>
    <t>کوهی</t>
  </si>
  <si>
    <t>سجادیان</t>
  </si>
  <si>
    <t>سنچولی</t>
  </si>
  <si>
    <t>سیستان بلوچستان</t>
  </si>
  <si>
    <t>منصور</t>
  </si>
  <si>
    <t xml:space="preserve">رامین </t>
  </si>
  <si>
    <t>روانان</t>
  </si>
  <si>
    <t xml:space="preserve">پیمان </t>
  </si>
  <si>
    <t>مسعودی</t>
  </si>
  <si>
    <t>ژیان</t>
  </si>
  <si>
    <t>زیدی</t>
  </si>
  <si>
    <t xml:space="preserve">احسان </t>
  </si>
  <si>
    <t>امری سامیان</t>
  </si>
  <si>
    <t>سیدموسی</t>
  </si>
  <si>
    <t>موسوی زیارت</t>
  </si>
  <si>
    <t xml:space="preserve">سیدمحسن </t>
  </si>
  <si>
    <t>امارتی موسوی</t>
  </si>
  <si>
    <t>نجاری</t>
  </si>
  <si>
    <t>0076078124</t>
  </si>
  <si>
    <t>شهرستانهای استان تهران</t>
  </si>
  <si>
    <t>0068995030</t>
  </si>
  <si>
    <t>0880220600</t>
  </si>
  <si>
    <t>0829885005</t>
  </si>
  <si>
    <t>0057957169</t>
  </si>
  <si>
    <t>0019023091</t>
  </si>
  <si>
    <t>0017221980</t>
  </si>
  <si>
    <t>0016378334</t>
  </si>
  <si>
    <t>0011792515</t>
  </si>
  <si>
    <t>0024187802</t>
  </si>
  <si>
    <t>0440271967</t>
  </si>
  <si>
    <t>0021930063</t>
  </si>
  <si>
    <t>4539276158</t>
  </si>
  <si>
    <t>0067465801</t>
  </si>
  <si>
    <t>0020255753</t>
  </si>
  <si>
    <t>0022407366</t>
  </si>
  <si>
    <t>0082531041</t>
  </si>
  <si>
    <t>301-700-4374865-1</t>
  </si>
  <si>
    <t>0067939619</t>
  </si>
  <si>
    <t>1728169844</t>
  </si>
  <si>
    <t>3380407097</t>
  </si>
  <si>
    <t>0020199309</t>
  </si>
  <si>
    <t>0492803684</t>
  </si>
  <si>
    <t>2594735711</t>
  </si>
  <si>
    <t>فریادرس</t>
  </si>
  <si>
    <t>4539865056</t>
  </si>
  <si>
    <t>0048779111</t>
  </si>
  <si>
    <t>مدیرکل محترم امور مالی و خزانه اسناد سازمان اموال و املاک بنیاد مستضعفان انقلاب اسلامی</t>
  </si>
  <si>
    <t xml:space="preserve">  جمع حکم و عیدی و سنوات و مرخصی و بالاسری</t>
  </si>
  <si>
    <t>جمع کل</t>
  </si>
  <si>
    <t>نام خانوادگی</t>
  </si>
  <si>
    <t>121-800-160413-1</t>
  </si>
  <si>
    <t>268-813-3116311-1</t>
  </si>
  <si>
    <t>377-813-55050000-1</t>
  </si>
  <si>
    <t>444-700-3688465-1</t>
  </si>
  <si>
    <t>366-700-3688627-1</t>
  </si>
  <si>
    <t>121-813-3037903-1</t>
  </si>
  <si>
    <t>121-800-1044246-1</t>
  </si>
  <si>
    <t>121-813-2887078-1</t>
  </si>
  <si>
    <t>124-700-3786113-1</t>
  </si>
  <si>
    <t>124-700-3690027-1</t>
  </si>
  <si>
    <t>124-700-3563452-1</t>
  </si>
  <si>
    <t>124-700-3628477-1</t>
  </si>
  <si>
    <t>124-813-3605226-1</t>
  </si>
  <si>
    <t>124-813-3736761-1</t>
  </si>
  <si>
    <t>124-813-3676104-1</t>
  </si>
  <si>
    <t>124-813-3588193-1</t>
  </si>
  <si>
    <t>124-813-3635192-1</t>
  </si>
  <si>
    <t>124-813-3132071-1</t>
  </si>
  <si>
    <t>124-700-4135034-1</t>
  </si>
  <si>
    <t>124-700-4134754-1</t>
  </si>
  <si>
    <t>430-813-5470136-1</t>
  </si>
  <si>
    <t>124-813-3570783-1</t>
  </si>
  <si>
    <t>366-700-3944351-1</t>
  </si>
  <si>
    <t>410-700-3607648-1</t>
  </si>
  <si>
    <t>124-700-4145840-1</t>
  </si>
  <si>
    <t>124-700-4138246-1</t>
  </si>
  <si>
    <t>221-813-13680818-1</t>
  </si>
  <si>
    <t>124-700-4134569-1</t>
  </si>
  <si>
    <t>124-700-4163505-1</t>
  </si>
  <si>
    <t>124-700-4180623-1</t>
  </si>
  <si>
    <t>124-700-4255218-1</t>
  </si>
  <si>
    <t>366-700-4181665-1</t>
  </si>
  <si>
    <t>293-813-4085237-1</t>
  </si>
  <si>
    <t>124-700-4178285-1</t>
  </si>
  <si>
    <t>292-700-4306887-1</t>
  </si>
  <si>
    <t>323-700-9923437-1</t>
  </si>
  <si>
    <t>174-12-4235054-1</t>
  </si>
  <si>
    <t>131-813-3342412-1</t>
  </si>
  <si>
    <t>131-813-3342418-1</t>
  </si>
  <si>
    <t>131-813-3342015-1</t>
  </si>
  <si>
    <t>131-700-4166924-1</t>
  </si>
  <si>
    <t>129-813-2201893-1</t>
  </si>
  <si>
    <t>129-813-476109-1</t>
  </si>
  <si>
    <t>254-813-3163059-1</t>
  </si>
  <si>
    <t>129-813-2245177-1</t>
  </si>
  <si>
    <t>129-700-4198127-1</t>
  </si>
  <si>
    <t>214-12-3629061-1</t>
  </si>
  <si>
    <t>254-700-99003293-1</t>
  </si>
  <si>
    <t>273-12-3811115-1</t>
  </si>
  <si>
    <t>273-12-3810768-1</t>
  </si>
  <si>
    <t>273-12-3896788-1</t>
  </si>
  <si>
    <t>273-700-4212530-1</t>
  </si>
  <si>
    <t>130-813-3046469-1</t>
  </si>
  <si>
    <t>130-813-4209647-1</t>
  </si>
  <si>
    <t>130-3-4264327-1</t>
  </si>
  <si>
    <t>272-813-2280646-1</t>
  </si>
  <si>
    <t>272-813-4482352-1</t>
  </si>
  <si>
    <t>272-813-4197874-1</t>
  </si>
  <si>
    <t>272-813-91460295-1</t>
  </si>
  <si>
    <t>180-813-3610442-1</t>
  </si>
  <si>
    <t>180-12-4730836-1</t>
  </si>
  <si>
    <t>180-12-6036867-1</t>
  </si>
  <si>
    <t>180-813-5616861-1</t>
  </si>
  <si>
    <t>361-700-3666206-1</t>
  </si>
  <si>
    <t>180-12-8791870-1</t>
  </si>
  <si>
    <t>180-813-3619887-1</t>
  </si>
  <si>
    <t>180-813-7558961-1</t>
  </si>
  <si>
    <t>180-813-7406405-1</t>
  </si>
  <si>
    <t>177-815-1463410-1</t>
  </si>
  <si>
    <t>177-12-3887070-1</t>
  </si>
  <si>
    <t>317-800-1636780-1</t>
  </si>
  <si>
    <t>177-700-4206501-1</t>
  </si>
  <si>
    <t>185-12-4217272-1</t>
  </si>
  <si>
    <t>177-700-4157118-1</t>
  </si>
  <si>
    <t>136-813-4223071-1</t>
  </si>
  <si>
    <t>177-700-4244744-1</t>
  </si>
  <si>
    <t>177-12-4242010-1</t>
  </si>
  <si>
    <t>185-700-4173012-1</t>
  </si>
  <si>
    <t>266-700-4301339-1</t>
  </si>
  <si>
    <t>177-12-3840462-1</t>
  </si>
  <si>
    <t>136-813-2186655-1</t>
  </si>
  <si>
    <t>231-3-2875571-1</t>
  </si>
  <si>
    <t xml:space="preserve">231-3-240393-1 </t>
  </si>
  <si>
    <t>231-12-2491979-1</t>
  </si>
  <si>
    <t>189-813-2215350-1</t>
  </si>
  <si>
    <t>189-813-2631912-1</t>
  </si>
  <si>
    <t>124-813-3591363-1</t>
  </si>
  <si>
    <t>124-800-1879731-1</t>
  </si>
  <si>
    <t>124-813-3055960-1</t>
  </si>
  <si>
    <t>124-813-3240957-1</t>
  </si>
  <si>
    <t>124-813-3796402-1</t>
  </si>
  <si>
    <t>124-700-4027807-1</t>
  </si>
  <si>
    <t>124-700-4049978-1</t>
  </si>
  <si>
    <t>121-813-2549497-1</t>
  </si>
  <si>
    <t>124-700-4073518-1</t>
  </si>
  <si>
    <t>410-813-3498428-1</t>
  </si>
  <si>
    <t>124-700-4168354-1</t>
  </si>
  <si>
    <t>124-700-4156190-1</t>
  </si>
  <si>
    <t>444-813-2723825-1</t>
  </si>
  <si>
    <t>122-813-3067438-1</t>
  </si>
  <si>
    <t xml:space="preserve">444-700-3488824-1 </t>
  </si>
  <si>
    <t>124-700-3619170-1</t>
  </si>
  <si>
    <t>124-700-4076141-1</t>
  </si>
  <si>
    <t>124-813-4213637-1</t>
  </si>
  <si>
    <t>384-813-3110549-1</t>
  </si>
  <si>
    <t>124-700-4233673-1</t>
  </si>
  <si>
    <t>124-813-3429433-1</t>
  </si>
  <si>
    <t>124-700-4191233-1</t>
  </si>
  <si>
    <t>124-700-4301171-1</t>
  </si>
  <si>
    <t>273-700-4211044-1</t>
  </si>
  <si>
    <t>366-700-3990085-1</t>
  </si>
  <si>
    <t>121-813-4347306-1</t>
  </si>
  <si>
    <t>124-813-4274335-1</t>
  </si>
  <si>
    <t>404-800-85587-1</t>
  </si>
  <si>
    <t>404-800-487551-1</t>
  </si>
  <si>
    <t>324-800-570117-1</t>
  </si>
  <si>
    <t>124-813-3086628-1</t>
  </si>
  <si>
    <t>293-813-4117073-1</t>
  </si>
  <si>
    <t>293-12-4196604-1</t>
  </si>
  <si>
    <t>129-813-4723886-1</t>
  </si>
  <si>
    <t>293-12-4232018-1</t>
  </si>
  <si>
    <t>163-813-7867840-1</t>
  </si>
  <si>
    <t>293-12-4233969-1</t>
  </si>
  <si>
    <t>210-813-2134949-1</t>
  </si>
  <si>
    <t>121-800-1639298-1</t>
  </si>
  <si>
    <t>210-813-4229613-1</t>
  </si>
  <si>
    <t>210-700-4329835-1</t>
  </si>
  <si>
    <t>210-700-4353946-1</t>
  </si>
  <si>
    <t>210-700-1128651-1</t>
  </si>
  <si>
    <t>337-800-1864589-1</t>
  </si>
  <si>
    <t>141-12-3896950-1</t>
  </si>
  <si>
    <t>141-813-3223699-1</t>
  </si>
  <si>
    <t>141-700-3691808-1</t>
  </si>
  <si>
    <t>141-813-3852844-1</t>
  </si>
  <si>
    <t>141-813-2145227-1</t>
  </si>
  <si>
    <t>395-813-2542420-1</t>
  </si>
  <si>
    <t>141-813-3217217-1</t>
  </si>
  <si>
    <t>141-813-3852824-1</t>
  </si>
  <si>
    <t>141-700-1182158-2</t>
  </si>
  <si>
    <t>141-813-3852850-1</t>
  </si>
  <si>
    <t>141-12-3223025-1</t>
  </si>
  <si>
    <t>141-813-3299882-1</t>
  </si>
  <si>
    <t>141-700-3691942-1</t>
  </si>
  <si>
    <t>141-700-3684478-1</t>
  </si>
  <si>
    <t>141-700-3424306-1</t>
  </si>
  <si>
    <t>269-700-3857673-1</t>
  </si>
  <si>
    <t>269-12-3705963-1</t>
  </si>
  <si>
    <t>269-12-3698351-1</t>
  </si>
  <si>
    <t>395-12-3653323-1</t>
  </si>
  <si>
    <t>124-813-2937740-1</t>
  </si>
  <si>
    <t>371-813-2901822-1</t>
  </si>
  <si>
    <t>138-800-1250070-1</t>
  </si>
  <si>
    <t>237-12-3968475-1</t>
  </si>
  <si>
    <t>138-800-24605-1</t>
  </si>
  <si>
    <t>408-813-573037-1</t>
  </si>
  <si>
    <t>381-700-4306064-1</t>
  </si>
  <si>
    <t>121-800-1271741-1</t>
  </si>
  <si>
    <t>381-700-3501048-1</t>
  </si>
  <si>
    <t>435-700-4361236-1</t>
  </si>
  <si>
    <t>214-12-2183798-1</t>
  </si>
  <si>
    <t>211-813-2374418-1</t>
  </si>
  <si>
    <t>211-813-2875987-1</t>
  </si>
  <si>
    <t>211-813-2875990-1</t>
  </si>
  <si>
    <t>211-813-2880180-1</t>
  </si>
  <si>
    <t>214-813-3096757-1</t>
  </si>
  <si>
    <t>214-813-584063-1</t>
  </si>
  <si>
    <t>124-700-4157637-1</t>
  </si>
  <si>
    <t>186-700-4057120-1</t>
  </si>
  <si>
    <t>137-813-4236909-1</t>
  </si>
  <si>
    <t>171-12-3500202-1</t>
  </si>
  <si>
    <t>187-12-4153334-1</t>
  </si>
  <si>
    <t>186-12-4171688-1</t>
  </si>
  <si>
    <t>162-813-2872942-1</t>
  </si>
  <si>
    <t>389-813-4050683-1</t>
  </si>
  <si>
    <t>389-813-9396895-1</t>
  </si>
  <si>
    <t>389-3-4067283-1</t>
  </si>
  <si>
    <t>389-12-3757702-1</t>
  </si>
  <si>
    <t>144-813-3534346-1</t>
  </si>
  <si>
    <t>121-813-5540182-1</t>
  </si>
  <si>
    <t>121-813-2885751-1</t>
  </si>
  <si>
    <t>121-813-5177260-1</t>
  </si>
  <si>
    <t>121-813-2899203-1</t>
  </si>
  <si>
    <t>255-813-2964861-1</t>
  </si>
  <si>
    <t>121-813-2895855-1</t>
  </si>
  <si>
    <t>448-813-2887252-1</t>
  </si>
  <si>
    <t>121-813-6200630-1</t>
  </si>
  <si>
    <t>121-800-570709-1</t>
  </si>
  <si>
    <t>268-813-3044293-1</t>
  </si>
  <si>
    <t>302-813-6882638-1</t>
  </si>
  <si>
    <t>121-813-2883860-1</t>
  </si>
  <si>
    <t>441-813-5258050-1</t>
  </si>
  <si>
    <t>390-813-3152672-1</t>
  </si>
  <si>
    <t>438-813-16000583-1</t>
  </si>
  <si>
    <t>119-813-2900236-1</t>
  </si>
  <si>
    <t>121-800-1279902-1</t>
  </si>
  <si>
    <t>121-800-421106-1</t>
  </si>
  <si>
    <t>426-813-7606641-1</t>
  </si>
  <si>
    <t>268-813-3111521-1</t>
  </si>
  <si>
    <t>302-813-4143960-1</t>
  </si>
  <si>
    <t>121-813-2968597-1</t>
  </si>
  <si>
    <t>121-800-156022-1</t>
  </si>
  <si>
    <t>121-813-3155510-1</t>
  </si>
  <si>
    <t>121-813-3035618-1</t>
  </si>
  <si>
    <t>121-800-1279877-1</t>
  </si>
  <si>
    <t>154-813-3098698-1</t>
  </si>
  <si>
    <t>121-800-1271539-1</t>
  </si>
  <si>
    <t>121-813-2885468-1</t>
  </si>
  <si>
    <t>230-813-5716098-1</t>
  </si>
  <si>
    <t>121-800-1228307-1</t>
  </si>
  <si>
    <t>121-813-3031038-1</t>
  </si>
  <si>
    <t>121-813-7346799-1</t>
  </si>
  <si>
    <t>116-813-3106999-1</t>
  </si>
  <si>
    <t>121-800-18891-1</t>
  </si>
  <si>
    <t>445-813-9718113-1</t>
  </si>
  <si>
    <t>121-813-2895376-1</t>
  </si>
  <si>
    <t>399-813-2895291-1</t>
  </si>
  <si>
    <t>124-813-1979368-1</t>
  </si>
  <si>
    <t>129-813-7865174-1</t>
  </si>
  <si>
    <t>121-12-154954-1</t>
  </si>
  <si>
    <t>374-813-3082294-1</t>
  </si>
  <si>
    <t>121-813-3110887-1</t>
  </si>
  <si>
    <t>445-813-2891371-1</t>
  </si>
  <si>
    <t>374-813-3010358-1</t>
  </si>
  <si>
    <t>178-12-1908540-1</t>
  </si>
  <si>
    <t>374-813-2916044-1</t>
  </si>
  <si>
    <t>121-813-3175907-1</t>
  </si>
  <si>
    <t>121-800-1280045-1</t>
  </si>
  <si>
    <t>124-813-1981636-1</t>
  </si>
  <si>
    <t>121-813-3182665-1</t>
  </si>
  <si>
    <t>121-813-22975550-1</t>
  </si>
  <si>
    <t>121-813-3183790-1</t>
  </si>
  <si>
    <t>121-813-2372852-1</t>
  </si>
  <si>
    <t>121-813-3183638-1</t>
  </si>
  <si>
    <t>121-12-6296351-1</t>
  </si>
  <si>
    <t>121-813-3198555-1</t>
  </si>
  <si>
    <t>396-813-2294172-1</t>
  </si>
  <si>
    <t>121-813-3192525-1</t>
  </si>
  <si>
    <t>121-800-154782-1</t>
  </si>
  <si>
    <t>121-813-3198080-1</t>
  </si>
  <si>
    <t>121-813-3047214-1</t>
  </si>
  <si>
    <t>430-813-2899246-1</t>
  </si>
  <si>
    <t>124-12-42081-1</t>
  </si>
  <si>
    <t>121-813-3256060-1</t>
  </si>
  <si>
    <t>121-813-3250378-1</t>
  </si>
  <si>
    <t>121-813-3274569-1</t>
  </si>
  <si>
    <t>121-813-3401515-1</t>
  </si>
  <si>
    <t>121-813-5303030-1</t>
  </si>
  <si>
    <t>121-813-2853869-1</t>
  </si>
  <si>
    <t>121-813-2153472-1</t>
  </si>
  <si>
    <t>124-813-3340028-1</t>
  </si>
  <si>
    <t>124-800-1876735-1</t>
  </si>
  <si>
    <t>401-813-3378250-1</t>
  </si>
  <si>
    <t>374-813-2114211-1</t>
  </si>
  <si>
    <t>255-813-3354685-1</t>
  </si>
  <si>
    <t>366-813-3406020-1</t>
  </si>
  <si>
    <t>394-813-3407182-1</t>
  </si>
  <si>
    <t>374-813-3408223-1</t>
  </si>
  <si>
    <t>390-700-3408525-1</t>
  </si>
  <si>
    <t>154-813-3415176-1</t>
  </si>
  <si>
    <t>366-700-3539137-1</t>
  </si>
  <si>
    <t>361-700-3550024-1</t>
  </si>
  <si>
    <t>119-700-3576863-1</t>
  </si>
  <si>
    <t>366-813-3572691-1</t>
  </si>
  <si>
    <t>390-813-3606645-1</t>
  </si>
  <si>
    <t>366-813-3610587-1</t>
  </si>
  <si>
    <t>366-813-3606775-1</t>
  </si>
  <si>
    <t>366-700-3611171-1</t>
  </si>
  <si>
    <t>180-813-1945350-1</t>
  </si>
  <si>
    <t>366-700-3671810-1</t>
  </si>
  <si>
    <t>401-813-2867578-1</t>
  </si>
  <si>
    <t>368-700-3730377-1</t>
  </si>
  <si>
    <t>129-12-1581804-1</t>
  </si>
  <si>
    <t>121-813-3347844-1</t>
  </si>
  <si>
    <t>410-700-3733497-1</t>
  </si>
  <si>
    <t>124-813-127945-1</t>
  </si>
  <si>
    <t>366-813-3758173-1</t>
  </si>
  <si>
    <t>410-700-3774863-1</t>
  </si>
  <si>
    <t>415-813-3433923-1</t>
  </si>
  <si>
    <t>366-700-3774943-1</t>
  </si>
  <si>
    <t>366-700-3847086-1</t>
  </si>
  <si>
    <t>129-12-422228-1</t>
  </si>
  <si>
    <t>366-700-3860973-1</t>
  </si>
  <si>
    <t>366-700-3882629-1</t>
  </si>
  <si>
    <t>371-700-3754890-1</t>
  </si>
  <si>
    <t>366-700-3902528-1</t>
  </si>
  <si>
    <t>124-700-3906016-1</t>
  </si>
  <si>
    <t>361-700-4057203-1</t>
  </si>
  <si>
    <t>390-813-4040339-1</t>
  </si>
  <si>
    <t>124-700-4083767-1</t>
  </si>
  <si>
    <t>366-700-4106893-1</t>
  </si>
  <si>
    <t>374-813-4126922-1</t>
  </si>
  <si>
    <t>115-813-6469189-1</t>
  </si>
  <si>
    <t>366-700-4128193-1</t>
  </si>
  <si>
    <t>366-700-4127373-1</t>
  </si>
  <si>
    <t>122-700-4130540-1</t>
  </si>
  <si>
    <t>410-813-4127517-1</t>
  </si>
  <si>
    <t>124-12-130026-1</t>
  </si>
  <si>
    <t>366-876-4135584-1</t>
  </si>
  <si>
    <t>410-700-3819087-1</t>
  </si>
  <si>
    <t>438-813-4156149-1</t>
  </si>
  <si>
    <t>360-700-4154490-1</t>
  </si>
  <si>
    <t>372-700-4158025-1</t>
  </si>
  <si>
    <t>410-700-4109088-1</t>
  </si>
  <si>
    <t>384-12-4182406-1</t>
  </si>
  <si>
    <t>433-876-4180474-1</t>
  </si>
  <si>
    <t>220-12-4166034-1</t>
  </si>
  <si>
    <t>390-700-4098434-1</t>
  </si>
  <si>
    <t>292-700-4183788-1</t>
  </si>
  <si>
    <t>365-700-4230030-1</t>
  </si>
  <si>
    <t>117-813-2343532-2</t>
  </si>
  <si>
    <t>121-813-2519294-1</t>
  </si>
  <si>
    <t>390-700-4242150-1</t>
  </si>
  <si>
    <t>390-700-4248940-1</t>
  </si>
  <si>
    <t>366-700-4213104-1</t>
  </si>
  <si>
    <t>384-12-4269730-1</t>
  </si>
  <si>
    <t>372-813-4294471-1</t>
  </si>
  <si>
    <t>115-700-4295949-1</t>
  </si>
  <si>
    <t>390-813-4296336-1</t>
  </si>
  <si>
    <t>368-12-4352237-1</t>
  </si>
  <si>
    <t>154-813-4351655-1</t>
  </si>
  <si>
    <t>396-700-4376294-1</t>
  </si>
  <si>
    <t>424-700-4362783-1</t>
  </si>
  <si>
    <t>124-700-4375430-1</t>
  </si>
  <si>
    <t>397-700-2757599-1</t>
  </si>
  <si>
    <t>121-800-154350-1</t>
  </si>
  <si>
    <t>366-700-4127440-1</t>
  </si>
  <si>
    <t>121-813-2920395-1</t>
  </si>
  <si>
    <t>366-700-4130655-1</t>
  </si>
  <si>
    <t>119-813-3081104-1</t>
  </si>
  <si>
    <t>292-700-3403939-1</t>
  </si>
  <si>
    <t>121-800-1729971-1</t>
  </si>
  <si>
    <t>124-813-1924986-1</t>
  </si>
  <si>
    <t>119-813-2932063-1</t>
  </si>
  <si>
    <t>121-813-2945605-1</t>
  </si>
  <si>
    <t>121-813-2888978-1</t>
  </si>
  <si>
    <t>121-800-155866-1</t>
  </si>
  <si>
    <t>368-813-2924195-1</t>
  </si>
  <si>
    <t>368-813-2928899-1</t>
  </si>
  <si>
    <t>124-813-1924996-1</t>
  </si>
  <si>
    <t>124-813-1924974-1</t>
  </si>
  <si>
    <t>121-800-154457-1</t>
  </si>
  <si>
    <t>124-813-1924595-1</t>
  </si>
  <si>
    <t>124-813-1924588-1</t>
  </si>
  <si>
    <t>129-813-889510-1</t>
  </si>
  <si>
    <t>254-813-3116184-1</t>
  </si>
  <si>
    <t>129-813-23345-1</t>
  </si>
  <si>
    <t>292-813-3679203-1</t>
  </si>
  <si>
    <t>129-813-3270904-1</t>
  </si>
  <si>
    <t>430-813-3029174-1</t>
  </si>
  <si>
    <t>129-12-844354-1</t>
  </si>
  <si>
    <t>292-813-3085743-1</t>
  </si>
  <si>
    <t>124-813-3036446-1</t>
  </si>
  <si>
    <t>292-813-3127506-1</t>
  </si>
  <si>
    <t>121-813-3110976-1</t>
  </si>
  <si>
    <t>292-813-3553098-1</t>
  </si>
  <si>
    <t>255-12-3886989-1</t>
  </si>
  <si>
    <t>368-700-3775457-1</t>
  </si>
  <si>
    <t>368-700-3783853-1</t>
  </si>
  <si>
    <t>366-700-3791152-1</t>
  </si>
  <si>
    <t>368-12-3800921-1</t>
  </si>
  <si>
    <t>390-700-3470499-1</t>
  </si>
  <si>
    <t>255-813-3471697-1</t>
  </si>
  <si>
    <t>255-813-3471674-1</t>
  </si>
  <si>
    <t>255-813-3345800-1</t>
  </si>
  <si>
    <t>366-700-4134086-1</t>
  </si>
  <si>
    <t>255-700-4144627-1</t>
  </si>
  <si>
    <t>360-700-4169671-1</t>
  </si>
  <si>
    <t>448-700-4184154-1</t>
  </si>
  <si>
    <t>255-700-4215084-1</t>
  </si>
  <si>
    <t>254-813-2390774-1</t>
  </si>
  <si>
    <t>129-813-2209434-1</t>
  </si>
  <si>
    <t>302-700-4222601-1</t>
  </si>
  <si>
    <t>438-813-67036703-1</t>
  </si>
  <si>
    <t>268-700-4236032-1</t>
  </si>
  <si>
    <t>392-700-3919143-1</t>
  </si>
  <si>
    <t>361-700-4294405-1</t>
  </si>
  <si>
    <t>124-700-4322572-1</t>
  </si>
  <si>
    <t>361-813-4326836-1</t>
  </si>
  <si>
    <t>245-700-4309304-1</t>
  </si>
  <si>
    <t>124-700-123524-1</t>
  </si>
  <si>
    <t>401-700-4326008-1</t>
  </si>
  <si>
    <t>433-700-4348938-1</t>
  </si>
  <si>
    <t>401-700-4353989-1</t>
  </si>
  <si>
    <t>441-700-4353828-1</t>
  </si>
  <si>
    <t>399-813-2627930-1</t>
  </si>
  <si>
    <t>410-700-4346171-1</t>
  </si>
  <si>
    <t>368-700-4356819-1</t>
  </si>
  <si>
    <t>174-12-3888991-1</t>
  </si>
  <si>
    <t>323-3-2605447-1</t>
  </si>
  <si>
    <t>174-12-3709254-1</t>
  </si>
  <si>
    <t>174-12-544665-1</t>
  </si>
  <si>
    <t>174-700-4301978-1</t>
  </si>
  <si>
    <t>214-813-1852575-1</t>
  </si>
  <si>
    <t>214-700-3189940-1</t>
  </si>
  <si>
    <t>214-813-2981683-1</t>
  </si>
  <si>
    <t>214-813-2406259-1</t>
  </si>
  <si>
    <t>214-813-2181692-1</t>
  </si>
  <si>
    <t>171-813-1940114-1</t>
  </si>
  <si>
    <t>214-815-154488-1</t>
  </si>
  <si>
    <t>214-813-2185747-1</t>
  </si>
  <si>
    <t>171-813-2877608-1</t>
  </si>
  <si>
    <t>171-813-2878527-1</t>
  </si>
  <si>
    <t>171-813-1775638-1</t>
  </si>
  <si>
    <t>257-813-3066175-1</t>
  </si>
  <si>
    <t>171-813-3068562-1</t>
  </si>
  <si>
    <t>214-813-2875511-1</t>
  </si>
  <si>
    <t>211-813-2875849-1</t>
  </si>
  <si>
    <t>214-813-430036-1</t>
  </si>
  <si>
    <t>211-800-583260-1</t>
  </si>
  <si>
    <t>211-813-2183423-1</t>
  </si>
  <si>
    <t>211-813-2878449-1</t>
  </si>
  <si>
    <t>211-813-2876015-1</t>
  </si>
  <si>
    <t>214-700-3170892-1</t>
  </si>
  <si>
    <t>214-12-3240962-1</t>
  </si>
  <si>
    <t>357-12-3360052-1</t>
  </si>
  <si>
    <t>214-700-3415041-1</t>
  </si>
  <si>
    <t>121-12-3188334-1</t>
  </si>
  <si>
    <t>214-700-3430200-1</t>
  </si>
  <si>
    <t>214-700-3494979-1</t>
  </si>
  <si>
    <t>284-700-3496141-1</t>
  </si>
  <si>
    <t>162-12-3495442-1</t>
  </si>
  <si>
    <t>171-700-3542499-1</t>
  </si>
  <si>
    <t>214-12-3558649-1</t>
  </si>
  <si>
    <t>235-813-2763387-1</t>
  </si>
  <si>
    <t>137-813-2252607-1</t>
  </si>
  <si>
    <t>284-813-2072754-1</t>
  </si>
  <si>
    <t>214-813-2879478-1</t>
  </si>
  <si>
    <t>214-700-3171032-1</t>
  </si>
  <si>
    <t>171-700-4080052-1</t>
  </si>
  <si>
    <t>124-813-2177823-1</t>
  </si>
  <si>
    <t>284-700-4167020-1</t>
  </si>
  <si>
    <t>214-700-4158959-1</t>
  </si>
  <si>
    <t>214-700-4297535-1</t>
  </si>
  <si>
    <t>214-813-2189013-1</t>
  </si>
  <si>
    <t>214-700-4158951-1</t>
  </si>
  <si>
    <t>141-800-746086-1</t>
  </si>
  <si>
    <t>140-800-1008015-1</t>
  </si>
  <si>
    <t>141-800-421313-1</t>
  </si>
  <si>
    <t>141-813-3132798-1</t>
  </si>
  <si>
    <t>141-700-3166191-1</t>
  </si>
  <si>
    <t>141-700-3666840-1</t>
  </si>
  <si>
    <t>141-813-3666717-1</t>
  </si>
  <si>
    <t>395-12-3735163-1</t>
  </si>
  <si>
    <t>141-700-3737970-1</t>
  </si>
  <si>
    <t>141-12-3846170-1</t>
  </si>
  <si>
    <t>141-700-3897975-1</t>
  </si>
  <si>
    <t>141-800-139676-1</t>
  </si>
  <si>
    <t>269-700-4218452-1</t>
  </si>
  <si>
    <t>141-700-4060533-1</t>
  </si>
  <si>
    <t>141-700-4275589-1</t>
  </si>
  <si>
    <t>269-700-4247698-1</t>
  </si>
  <si>
    <t>269-700-4249895-1</t>
  </si>
  <si>
    <t>141-700-4362784-1</t>
  </si>
  <si>
    <t>141-700-4309209-1</t>
  </si>
  <si>
    <t>138009387551</t>
  </si>
  <si>
    <t>138-800-1865348-1</t>
  </si>
  <si>
    <t>138-3-585186-1</t>
  </si>
  <si>
    <t>138-800-1364701-1</t>
  </si>
  <si>
    <t>124-12-160148-1</t>
  </si>
  <si>
    <t>124-813-2095034-1</t>
  </si>
  <si>
    <t>381-813-2540595-1</t>
  </si>
  <si>
    <t>124-813-2941085-1</t>
  </si>
  <si>
    <t>381-700-3501318-1</t>
  </si>
  <si>
    <t>138-700-3501104-1</t>
  </si>
  <si>
    <t>381-700-3614659-1</t>
  </si>
  <si>
    <t>381-12-3690310-1</t>
  </si>
  <si>
    <t>381-700-4184741-1</t>
  </si>
  <si>
    <t>217-700-4272352-1</t>
  </si>
  <si>
    <t>128-813-02872621-1</t>
  </si>
  <si>
    <t>128-813-02872632-1</t>
  </si>
  <si>
    <t>204-813-2160554-1</t>
  </si>
  <si>
    <t>287-813-1969956-1</t>
  </si>
  <si>
    <t>156-813-1963897-1</t>
  </si>
  <si>
    <t>306-813-1963908-1</t>
  </si>
  <si>
    <t>204-12-2159991-1</t>
  </si>
  <si>
    <t>306-813-2161283-1</t>
  </si>
  <si>
    <t>210-813-1970234-1</t>
  </si>
  <si>
    <t>306-813-2160038-1</t>
  </si>
  <si>
    <t>167-12-1835546-1</t>
  </si>
  <si>
    <t>287-813-1969620-1</t>
  </si>
  <si>
    <t>210-813-9259440-1</t>
  </si>
  <si>
    <t>264-813-8363591-1</t>
  </si>
  <si>
    <t>333-813-3441037-1</t>
  </si>
  <si>
    <t>210-700-8580905-1</t>
  </si>
  <si>
    <t>255-813-3708683-1</t>
  </si>
  <si>
    <t>273-12-561017-2</t>
  </si>
  <si>
    <t>273-813-3355293-1</t>
  </si>
  <si>
    <t>273-813-3355325-1</t>
  </si>
  <si>
    <t>273-12-3582255-1</t>
  </si>
  <si>
    <t>210-813-9213495-1</t>
  </si>
  <si>
    <t>273-12-3916323-1</t>
  </si>
  <si>
    <t>273-700-4232896-1</t>
  </si>
  <si>
    <t>273-700-4232628-1</t>
  </si>
  <si>
    <t>273-813-4229971-1</t>
  </si>
  <si>
    <t>189-800-56371-1</t>
  </si>
  <si>
    <t>406-813-2453276-1</t>
  </si>
  <si>
    <t>189-813-2412341-1</t>
  </si>
  <si>
    <t>189-813-2949358-1</t>
  </si>
  <si>
    <t>189-800-1637766-1</t>
  </si>
  <si>
    <t>189-813-2162867-1</t>
  </si>
  <si>
    <t>189-700-3496609-1</t>
  </si>
  <si>
    <t>406-700-3599981-1</t>
  </si>
  <si>
    <t>404-800-62786-2</t>
  </si>
  <si>
    <t>404-800-106472-1</t>
  </si>
  <si>
    <t>404-12-3166394-1</t>
  </si>
  <si>
    <t>404-12-3114666-1</t>
  </si>
  <si>
    <t>404-800-1799667-1</t>
  </si>
  <si>
    <t>385-12-4009259-1</t>
  </si>
  <si>
    <t>180-813-90028684-1</t>
  </si>
  <si>
    <t>180-813-51302458-1</t>
  </si>
  <si>
    <t>180-813-3639072-1</t>
  </si>
  <si>
    <t>180-12-7401343-1</t>
  </si>
  <si>
    <t>180-12-7557289-1</t>
  </si>
  <si>
    <t>180-813-53637680-1</t>
  </si>
  <si>
    <t>180-813-8641019-1</t>
  </si>
  <si>
    <t>180-813-8605084-1</t>
  </si>
  <si>
    <t>180-813-4287718-1</t>
  </si>
  <si>
    <t>160-12-4149711-1</t>
  </si>
  <si>
    <t>382-813-2948161-1</t>
  </si>
  <si>
    <t>382-813-2294100-1</t>
  </si>
  <si>
    <t>131-813-2185651-1</t>
  </si>
  <si>
    <t>382-813-2186261-1</t>
  </si>
  <si>
    <t>131-815-926261-1</t>
  </si>
  <si>
    <t>131-813-2657267-1</t>
  </si>
  <si>
    <t>131-813-2903149-1</t>
  </si>
  <si>
    <t>259-813-2985680-1</t>
  </si>
  <si>
    <t>131-813-3000691-1</t>
  </si>
  <si>
    <t>131-800-24343-1</t>
  </si>
  <si>
    <t>131-813-935795-1</t>
  </si>
  <si>
    <t>131-813-3354770-1</t>
  </si>
  <si>
    <t>311-813-3437892-1</t>
  </si>
  <si>
    <t>213-800-1825959-1</t>
  </si>
  <si>
    <t>131-700-3530861-1</t>
  </si>
  <si>
    <t>131-700-3531873-1</t>
  </si>
  <si>
    <t>131-813-8106528-1</t>
  </si>
  <si>
    <t>177-813-2182152-1</t>
  </si>
  <si>
    <t>177-813-6675930-1</t>
  </si>
  <si>
    <t>177-800-299399-1</t>
  </si>
  <si>
    <t>177-813-1617656-1</t>
  </si>
  <si>
    <t>177-813-9295865-1</t>
  </si>
  <si>
    <t>177-800-343576-1</t>
  </si>
  <si>
    <t>177-800-343109-1</t>
  </si>
  <si>
    <t>177-813-2887319-1</t>
  </si>
  <si>
    <t>177-813-6888690-1</t>
  </si>
  <si>
    <t>177-813-4389164-1</t>
  </si>
  <si>
    <t>177-813-6265345-1</t>
  </si>
  <si>
    <t>177-813-3079834-1</t>
  </si>
  <si>
    <t>177-12-3819531-1</t>
  </si>
  <si>
    <t>177-813-5729416-1</t>
  </si>
  <si>
    <t>177-700-6010289-1</t>
  </si>
  <si>
    <t>177-813-8008248-1</t>
  </si>
  <si>
    <t>136-813-5062639-1</t>
  </si>
  <si>
    <t>177-12-3770681-1</t>
  </si>
  <si>
    <t>177-700-4237859-1</t>
  </si>
  <si>
    <t>181-12-4305421-1</t>
  </si>
  <si>
    <t>185-700-4343882-1</t>
  </si>
  <si>
    <t>322-700-4340121-1</t>
  </si>
  <si>
    <t xml:space="preserve">231-12-4190252-1 </t>
  </si>
  <si>
    <t xml:space="preserve">231-12-4186910-1 </t>
  </si>
  <si>
    <t>177-813-2110812-1</t>
  </si>
  <si>
    <t>231-12-3719605-1</t>
  </si>
  <si>
    <t>146-813-2114515-1</t>
  </si>
  <si>
    <t>130-813-2718113-1</t>
  </si>
  <si>
    <t>146-813-3143511-1</t>
  </si>
  <si>
    <t>342-12-3363551-1</t>
  </si>
  <si>
    <t>130-800-1557795-1</t>
  </si>
  <si>
    <t>419-12-3745258-1</t>
  </si>
  <si>
    <t>272-813-6201519-1</t>
  </si>
  <si>
    <t>132-700-45258895-1</t>
  </si>
  <si>
    <t>420-813-7788903-1</t>
  </si>
  <si>
    <t>420-813-41841604-1</t>
  </si>
  <si>
    <t>272-813-41435224-1</t>
  </si>
  <si>
    <t>272-813-3358584-1</t>
  </si>
  <si>
    <t>420-813-9140829-1</t>
  </si>
  <si>
    <t>272-700-3484344-1</t>
  </si>
  <si>
    <t>331-700-3313682-1</t>
  </si>
  <si>
    <t>130-800-1793048-1</t>
  </si>
  <si>
    <t>272-813-4215656-1</t>
  </si>
  <si>
    <t>254-813-3113489-1</t>
  </si>
  <si>
    <t>129-813-2199608-1</t>
  </si>
  <si>
    <t>121-800-155155-1</t>
  </si>
  <si>
    <t>129-813-2198587-1</t>
  </si>
  <si>
    <t>129-813-145842-1</t>
  </si>
  <si>
    <t>129-813-170313-1</t>
  </si>
  <si>
    <t>129-813-533560-1</t>
  </si>
  <si>
    <t>129-813-333681-1</t>
  </si>
  <si>
    <t>129-813-2241458-1</t>
  </si>
  <si>
    <t>129-813-880850-1</t>
  </si>
  <si>
    <t>129-813-2198632-1</t>
  </si>
  <si>
    <t>129-813-1044181-1</t>
  </si>
  <si>
    <t>129-813-475963-1</t>
  </si>
  <si>
    <t>254-813-3113466-1</t>
  </si>
  <si>
    <t>129-813-1185319-1</t>
  </si>
  <si>
    <t>129-813-170347-1</t>
  </si>
  <si>
    <t>129-813-2161619-1</t>
  </si>
  <si>
    <t>129-813-1280918-1</t>
  </si>
  <si>
    <t>129-813-8671-1</t>
  </si>
  <si>
    <t>129-813-841590-1</t>
  </si>
  <si>
    <t>129-813-850991-1</t>
  </si>
  <si>
    <t>129-813-1047443-1</t>
  </si>
  <si>
    <t>129-813-571811-1</t>
  </si>
  <si>
    <t>129-813-2591659-1</t>
  </si>
  <si>
    <t>129-813-2195919-1</t>
  </si>
  <si>
    <t>254-813-3287200-1</t>
  </si>
  <si>
    <t>129-813-49388-1</t>
  </si>
  <si>
    <t>129-813-3341456-1</t>
  </si>
  <si>
    <t>129-813-6425418-1</t>
  </si>
  <si>
    <t>254-813-3388979-1</t>
  </si>
  <si>
    <t>254-813-3394370-1</t>
  </si>
  <si>
    <t>129-813-3400370-1</t>
  </si>
  <si>
    <t>129-700-3519598-1</t>
  </si>
  <si>
    <t>129-700-3593493-1</t>
  </si>
  <si>
    <t>254-700-9939175-1</t>
  </si>
  <si>
    <t>129-700-3608356-1</t>
  </si>
  <si>
    <t>129-700-3705561-1</t>
  </si>
  <si>
    <t>302-813-5237435-1</t>
  </si>
  <si>
    <t>432-700-3803213-1</t>
  </si>
  <si>
    <t>129-700-3802647-1</t>
  </si>
  <si>
    <t>129-700-3803642-1</t>
  </si>
  <si>
    <t>254-700-3828995-1</t>
  </si>
  <si>
    <t>129-700-4131330-1</t>
  </si>
  <si>
    <t>129-813-2432653-1</t>
  </si>
  <si>
    <t>254-700-3679275-1</t>
  </si>
  <si>
    <t>129-700-4317792-1</t>
  </si>
  <si>
    <t>129-700-4317433-1</t>
  </si>
  <si>
    <t>129-813-1250981-1</t>
  </si>
  <si>
    <t>129-700-3679411-1</t>
  </si>
  <si>
    <t>293-12-3907364-1</t>
  </si>
  <si>
    <t>163-813-6121560-1</t>
  </si>
  <si>
    <t>293-813-4159960-1</t>
  </si>
  <si>
    <t>293-12-4209888-1</t>
  </si>
  <si>
    <t>293-12-4202264-1</t>
  </si>
  <si>
    <t>173-813-3581356-1</t>
  </si>
  <si>
    <t>173-800-1423-1</t>
  </si>
  <si>
    <t>173-813-2180688-1</t>
  </si>
  <si>
    <t>389-813-3371932-1</t>
  </si>
  <si>
    <t>173-813-99026128-1</t>
  </si>
  <si>
    <t>173-813-3189305-1</t>
  </si>
  <si>
    <t>144-813-2719-1</t>
  </si>
  <si>
    <t>173-700-3498836-1</t>
  </si>
  <si>
    <t>389-12-3737302-1</t>
  </si>
  <si>
    <t>152-813-25573-2</t>
  </si>
  <si>
    <t>442-813-25588-1</t>
  </si>
  <si>
    <t>152-800-679061-1</t>
  </si>
  <si>
    <t>152-813-39280381-1</t>
  </si>
  <si>
    <t>442-700-5809246-1</t>
  </si>
  <si>
    <t>152-12-7042983-1</t>
  </si>
  <si>
    <t>152-813-3031303-1</t>
  </si>
  <si>
    <t>152-12-3378728-1</t>
  </si>
  <si>
    <t>152-813-3381590-1</t>
  </si>
  <si>
    <t>152-813-3379276-1</t>
  </si>
  <si>
    <t>437-700-21001733-1</t>
  </si>
  <si>
    <t>144-800-225135-1</t>
  </si>
  <si>
    <t>144-813-9682835-1</t>
  </si>
  <si>
    <t>144-813-9136309-1</t>
  </si>
  <si>
    <t>144-813-4126570-1</t>
  </si>
  <si>
    <t>374-700-3586395-1</t>
  </si>
  <si>
    <t>180-700-65628769-1</t>
  </si>
  <si>
    <t>151-12-3745231-1</t>
  </si>
  <si>
    <t>292-700-4277724-1</t>
  </si>
  <si>
    <t>273-700-4073864-1</t>
  </si>
  <si>
    <t>124-700-4235561-1</t>
  </si>
  <si>
    <t>124-700-4316206-1</t>
  </si>
  <si>
    <t>124-813-4243698-1</t>
  </si>
  <si>
    <t>124-700-4256309-1</t>
  </si>
  <si>
    <t>124-813-4280124-1</t>
  </si>
  <si>
    <t>231-12-4334589-1</t>
  </si>
  <si>
    <t>451-700-4189064-1</t>
  </si>
  <si>
    <t>151-124-195422-1</t>
  </si>
  <si>
    <t>273-700-4348281-1</t>
  </si>
  <si>
    <t>390-700-4376076-1</t>
  </si>
  <si>
    <t>366-700-4380102-1</t>
  </si>
  <si>
    <t>236-813-2621441-1</t>
  </si>
  <si>
    <t>مبلغ</t>
  </si>
  <si>
    <t>368-12-4312761-1</t>
  </si>
  <si>
    <t>231-12-04244992-1</t>
  </si>
  <si>
    <t>180-12-52698589-1</t>
  </si>
  <si>
    <t xml:space="preserve">لیست حقوق و مزایای بنیاد مستضعفان در آبان ماه سال 1400 </t>
  </si>
  <si>
    <t>روز کارکرد غذا</t>
  </si>
  <si>
    <t>جمشیدی</t>
  </si>
  <si>
    <t>شروع به کار 1400/08/16</t>
  </si>
  <si>
    <t>سعیدرضا</t>
  </si>
  <si>
    <t>شروع به کار 1400/07/17 بوده</t>
  </si>
  <si>
    <t>معوقه مهر ماه - شروع به کار 1400/07/17</t>
  </si>
  <si>
    <t>علی پورچسلی</t>
  </si>
  <si>
    <t>مرزوان</t>
  </si>
  <si>
    <t>سیدمحمدرضا</t>
  </si>
  <si>
    <t>حسینی کلکو</t>
  </si>
  <si>
    <t>سیدشهاب الدین</t>
  </si>
  <si>
    <t>مصداقی بهاری</t>
  </si>
  <si>
    <t>شفایی</t>
  </si>
  <si>
    <t>شروع به کار 1400/08/08</t>
  </si>
  <si>
    <t>شروع به کار 1400/07/28 بوده</t>
  </si>
  <si>
    <t>معوقه مهر ماه - شروع به کار 1400/07/28</t>
  </si>
  <si>
    <t>پرویزیان</t>
  </si>
  <si>
    <t>شکری اینانلو</t>
  </si>
  <si>
    <t xml:space="preserve">دانیال </t>
  </si>
  <si>
    <t>ترابی جوان</t>
  </si>
  <si>
    <t>آبنیکی</t>
  </si>
  <si>
    <t>شروع به کار 1400/08/01</t>
  </si>
  <si>
    <t>سیدسعید</t>
  </si>
  <si>
    <t xml:space="preserve">فرامرزی   </t>
  </si>
  <si>
    <t>شروع به کار 1400/08/09</t>
  </si>
  <si>
    <t xml:space="preserve">باقری   </t>
  </si>
  <si>
    <t>محمدقاسملو</t>
  </si>
  <si>
    <t>بهرنگ</t>
  </si>
  <si>
    <t>بیابانی</t>
  </si>
  <si>
    <t>از1400/08/01تبدیل وضعیت  از اداری به نگهبان</t>
  </si>
  <si>
    <t>شروع به کار 1400/07/01 بوده</t>
  </si>
  <si>
    <t>معوقه مهر ماه - شروع به کار 1400/07/01</t>
  </si>
  <si>
    <t>سیدمحمدمهدی</t>
  </si>
  <si>
    <t>بنی سعید لنگرودی</t>
  </si>
  <si>
    <t>شروع به کار 1400/07/24 بوده</t>
  </si>
  <si>
    <t>معوقه مهر ماه - شروع به کار 1400/07/24</t>
  </si>
  <si>
    <t>یوسفی قلعه رودخانی</t>
  </si>
  <si>
    <t xml:space="preserve">امیر  </t>
  </si>
  <si>
    <t>شروع به کار 1400/08/10</t>
  </si>
  <si>
    <t>ریاض</t>
  </si>
  <si>
    <t>جعفری سلیم</t>
  </si>
  <si>
    <t>شروع به کار 1400/08/12</t>
  </si>
  <si>
    <t>علی محمد</t>
  </si>
  <si>
    <t>چگینی</t>
  </si>
  <si>
    <t>شادمهری</t>
  </si>
  <si>
    <t>شروع به کار 1400/07/18</t>
  </si>
  <si>
    <t>معوقه مهر ماه - شروع به کار 1400/07/18</t>
  </si>
  <si>
    <t>129-813-3027712-1</t>
  </si>
  <si>
    <t>427-813-4396006-1</t>
  </si>
  <si>
    <t>0026142790</t>
  </si>
  <si>
    <t>0062279734</t>
  </si>
  <si>
    <t>394-700-4392092-1</t>
  </si>
  <si>
    <t>0453229069</t>
  </si>
  <si>
    <t>374-700-4397826-1</t>
  </si>
  <si>
    <t>0021261897</t>
  </si>
  <si>
    <t>0082442789</t>
  </si>
  <si>
    <t>124-813-3753606-1</t>
  </si>
  <si>
    <t>127-700-4382627-1</t>
  </si>
  <si>
    <t>3860427075</t>
  </si>
  <si>
    <t>438-700-4396321-1</t>
  </si>
  <si>
    <t>0068876433</t>
  </si>
  <si>
    <t>0682416444</t>
  </si>
  <si>
    <t>شروع به کار 1400/08/03 - سابقه بیمه برای ابان 30 روز کم داشت برای حق اولاد</t>
  </si>
  <si>
    <t>0068878701</t>
  </si>
  <si>
    <t>0759985731</t>
  </si>
  <si>
    <t>231-700-4269908-1</t>
  </si>
  <si>
    <t>0049071741</t>
  </si>
  <si>
    <t>3920497015</t>
  </si>
  <si>
    <t>195-700-4365646-1</t>
  </si>
  <si>
    <t>237-12-3303783-1</t>
  </si>
  <si>
    <t>0030399009</t>
  </si>
  <si>
    <t>4324158223</t>
  </si>
  <si>
    <t>434-700-4377074-1</t>
  </si>
  <si>
    <t>0048662006</t>
  </si>
  <si>
    <t>3860287631</t>
  </si>
  <si>
    <t>همدان</t>
  </si>
  <si>
    <t>2680162218</t>
  </si>
  <si>
    <t>120-337-425600-1</t>
  </si>
  <si>
    <t>0055303627</t>
  </si>
  <si>
    <t>2093495864</t>
  </si>
  <si>
    <t>124-700-3959835-1</t>
  </si>
  <si>
    <t>450-700-4401240-1</t>
  </si>
  <si>
    <t>0012191630</t>
  </si>
  <si>
    <t>0430004362</t>
  </si>
  <si>
    <t>0039062154</t>
  </si>
  <si>
    <t>141-700-2010068-1</t>
  </si>
  <si>
    <t>ردیف طبق کارکرد</t>
  </si>
  <si>
    <t>ماموریتها لحاظ شود</t>
  </si>
  <si>
    <t>محل خدمتها از روی کارکرد آبان چک شود</t>
  </si>
  <si>
    <t>جمع اضافه کاریها و کارکردها چک شود</t>
  </si>
  <si>
    <t>ماموریتهای مهر چک شود</t>
  </si>
  <si>
    <t>استانهای محل کارکرد طبق ابان چک شود</t>
  </si>
  <si>
    <t>حسن خوئی</t>
  </si>
  <si>
    <t xml:space="preserve">اداری-کارشناسی </t>
  </si>
  <si>
    <t>تعداد اولاد آبان</t>
  </si>
  <si>
    <t>تعداد اولاد مهر</t>
  </si>
  <si>
    <t>210-813-2160420-1</t>
  </si>
  <si>
    <t>تعویض شماره حساب در ابان ماه</t>
  </si>
  <si>
    <t>333-813-2160425-1</t>
  </si>
  <si>
    <t>177-813-9143540-1</t>
  </si>
  <si>
    <t>اصلاح شماره حساب نسبت)مهر ماه اشتباها شماره ح مجید عرفانیان ثبت شده بود)</t>
  </si>
  <si>
    <t>177-12-4159240-1</t>
  </si>
  <si>
    <t>221-12-4139963-1</t>
  </si>
  <si>
    <t>حق اولاد به نسبت کارکرد-آبان</t>
  </si>
  <si>
    <t>هزینه غذا مشمول بیمه گرفتم  و مشمول مالیت نگرفتم</t>
  </si>
  <si>
    <t>تعداد اولاد-مهر</t>
  </si>
  <si>
    <t>تعداد اولاد-آبان</t>
  </si>
  <si>
    <t>177-700-5286621-1</t>
  </si>
  <si>
    <t>0731770358</t>
  </si>
  <si>
    <t>00731770358</t>
  </si>
  <si>
    <t>274-700-4373005-1</t>
  </si>
  <si>
    <t>0323671977</t>
  </si>
  <si>
    <t>436-700-4394279-1</t>
  </si>
  <si>
    <t>0026269506</t>
  </si>
  <si>
    <t>269-700-3661957-1</t>
  </si>
  <si>
    <t>2020199238</t>
  </si>
  <si>
    <t>0039221686</t>
  </si>
  <si>
    <t>289-700-3035648-1</t>
  </si>
  <si>
    <t>381-813-4342322-1</t>
  </si>
  <si>
    <t>2595925105</t>
  </si>
  <si>
    <t>0030485570</t>
  </si>
  <si>
    <t>عباسی دو تا اولاد دارد دخترش آذر ماه 18سال پر میشود آذر کم کنم یکی-شروع به کار 1400/08/01</t>
  </si>
  <si>
    <t>از کی لیسانس شده؟؟؟؟</t>
  </si>
  <si>
    <t>مدرک پیمان ابراهیمی چک شود بچه ها نوشتن فوق لیسانینس</t>
  </si>
  <si>
    <t>مدرک مسعود جلیلوندی چک شود بچه ها نوشتن فوق لیسانینس</t>
  </si>
  <si>
    <t>مدرک امین بهشتی پور چک شود بچه ها نوشتن فوق لیسانینس</t>
  </si>
  <si>
    <t>اولادش چک شود</t>
  </si>
  <si>
    <t>مدرک تحصیلی کشانی</t>
  </si>
  <si>
    <t>حمید هادی نوشتن لیسانس</t>
  </si>
  <si>
    <t>335-12-2006360-1</t>
  </si>
  <si>
    <t>معلوم نیست استخدام باشه</t>
  </si>
  <si>
    <t>بازنشسته-عودت7%بیمه مهر</t>
  </si>
  <si>
    <t>صورت وضعیت آبان ماه سال 1400 - بنیاد مستضعفان قرارداد شماره  94/1/176097</t>
  </si>
  <si>
    <t>جمع ناخالص</t>
  </si>
  <si>
    <t>موضوع: صورت وضعیت شماره 2 ( آبان ماه 1400)</t>
  </si>
  <si>
    <t xml:space="preserve">   بدینوسیله صورت وضعیت شماره 2 موسسه محافظین تخت جمشید البرز قرارداد شماره 94/1/176097 مورخ 1400/07/20 ( بشرح ذیل ) جهت هر گونه اقدام مقتضي به حضورتان ارسال ميگردد . </t>
  </si>
  <si>
    <t>صورت وضعيت ماه جاری(آبان)</t>
  </si>
  <si>
    <t>ليست واريزي  حقوق و مزاياي آبان ماه سال 1400</t>
  </si>
  <si>
    <t>شمال ش تهران</t>
  </si>
  <si>
    <t>جنوب ش تهران</t>
  </si>
  <si>
    <t>کردستان</t>
  </si>
  <si>
    <t>366-700-4162438-1</t>
  </si>
  <si>
    <t>0863780021</t>
  </si>
  <si>
    <t>0430121903</t>
  </si>
  <si>
    <t>یه ستون اضافه کنم از ماه اذر کنم بنویسم حقوق چه ماهیه شرح بدم</t>
  </si>
  <si>
    <t>0067401003</t>
  </si>
  <si>
    <t>210-700-4348199-1</t>
  </si>
  <si>
    <t>دفتر جنوب تهران</t>
  </si>
  <si>
    <t>دفتر غرب تهران</t>
  </si>
  <si>
    <t xml:space="preserve">شکری ایناللو </t>
  </si>
  <si>
    <t xml:space="preserve">ترابی جوان </t>
  </si>
  <si>
    <t xml:space="preserve"> دفتر جنوب شرق تهران</t>
  </si>
  <si>
    <t>شمال شرق تهران</t>
  </si>
  <si>
    <t xml:space="preserve"> دفتر غرب تهران</t>
  </si>
  <si>
    <t xml:space="preserve"> غرب تهران</t>
  </si>
  <si>
    <t>دفتر شمال شرق تهران</t>
  </si>
  <si>
    <t>خردپیشه</t>
  </si>
  <si>
    <t xml:space="preserve">فرامرزی </t>
  </si>
  <si>
    <t>محمد قاسملو</t>
  </si>
  <si>
    <t>دفتر جنوب شرق تهران</t>
  </si>
  <si>
    <t>سید محمد مهدی</t>
  </si>
  <si>
    <t>درسته</t>
  </si>
  <si>
    <t>تطبیق با خانم ضیایی</t>
  </si>
  <si>
    <t>مدرک تحصیلی یا هر چیزی اعمال میشود اشاره به شماره نامه کنم</t>
  </si>
  <si>
    <t>381-800-1871867-1</t>
  </si>
  <si>
    <t>273-700-4342838-1</t>
  </si>
  <si>
    <t>شماره حساب محسن منفرد به نام پسرشه وکالت نامه آورده-کسورات نامه 94/3/1400-195673</t>
  </si>
  <si>
    <t>N</t>
  </si>
  <si>
    <t>124-701-4311480-1</t>
  </si>
  <si>
    <t>55475487986</t>
  </si>
  <si>
    <t>نعمتي علي</t>
  </si>
  <si>
    <t xml:space="preserve">توفيق سكينه </t>
  </si>
  <si>
    <t>نكونام زهرا</t>
  </si>
  <si>
    <t>درزي عباس</t>
  </si>
  <si>
    <t>جلالي نيا داود</t>
  </si>
  <si>
    <t>بيات جواد</t>
  </si>
  <si>
    <t>خطيبي محسن</t>
  </si>
  <si>
    <t>قدمي سيد سعيد</t>
  </si>
  <si>
    <t>حسيني ميثم</t>
  </si>
  <si>
    <t>حسنوند رسول</t>
  </si>
  <si>
    <t xml:space="preserve">زارعي فيروز </t>
  </si>
  <si>
    <t>رستگار حميدرضا</t>
  </si>
  <si>
    <t>چهارمحالي حسن</t>
  </si>
  <si>
    <t>رمضانعلي محمدرضا</t>
  </si>
  <si>
    <t>عطائي فرد محمدمهدي</t>
  </si>
  <si>
    <t>ساداتي سيد داود</t>
  </si>
  <si>
    <t>بيات احمدي علي</t>
  </si>
  <si>
    <t>قزويني غلامحسين</t>
  </si>
  <si>
    <t>غفاري منش محمد</t>
  </si>
  <si>
    <t>چاي فروش محمد حسين</t>
  </si>
  <si>
    <t>توكلي نژاد پارسا</t>
  </si>
  <si>
    <t>تاش پور محمدرضا</t>
  </si>
  <si>
    <t>علمي فرد روح الله</t>
  </si>
  <si>
    <t>نادري  ميثم</t>
  </si>
  <si>
    <t xml:space="preserve">سهرابي بناب  فاطمه </t>
  </si>
  <si>
    <t xml:space="preserve">بختياري زهرا </t>
  </si>
  <si>
    <t xml:space="preserve">رسولي  هادي </t>
  </si>
  <si>
    <t>گشاني محمدباقر</t>
  </si>
  <si>
    <t xml:space="preserve">ميثمي  علي </t>
  </si>
  <si>
    <t xml:space="preserve">كاشي اميرعباس </t>
  </si>
  <si>
    <t xml:space="preserve">اكبري هادي </t>
  </si>
  <si>
    <t xml:space="preserve">اسماعيلي مرتضي </t>
  </si>
  <si>
    <t xml:space="preserve">پاسبان گل محمد صادق </t>
  </si>
  <si>
    <t>تقوي حسين</t>
  </si>
  <si>
    <t>سبزبان جواد</t>
  </si>
  <si>
    <t>حسني خليل</t>
  </si>
  <si>
    <t xml:space="preserve">مرادي مصطفي </t>
  </si>
  <si>
    <t xml:space="preserve">حسنخوئي محمود </t>
  </si>
  <si>
    <t>ميرعليشاهي حميد</t>
  </si>
  <si>
    <t xml:space="preserve">حرمتي محمد علي </t>
  </si>
  <si>
    <t>شريفي محمدرضا.</t>
  </si>
  <si>
    <t>سموئي رضا</t>
  </si>
  <si>
    <t>جلالي سيد كاظم</t>
  </si>
  <si>
    <t>ولايتي عليرضا</t>
  </si>
  <si>
    <t>عجمي دوحصاران ناصر</t>
  </si>
  <si>
    <t xml:space="preserve">برزگر اسماعيل </t>
  </si>
  <si>
    <t xml:space="preserve">برزگر مصطفي </t>
  </si>
  <si>
    <t>عالمي  حسين</t>
  </si>
  <si>
    <t xml:space="preserve">محمدي ولي اله </t>
  </si>
  <si>
    <t xml:space="preserve">باقري چيزه  جلال </t>
  </si>
  <si>
    <t>دوستي اكبر</t>
  </si>
  <si>
    <t>اسم خاني حمداله</t>
  </si>
  <si>
    <t>بيات مقرب</t>
  </si>
  <si>
    <t xml:space="preserve">جمالي غلامرضا </t>
  </si>
  <si>
    <t>هادي حميد</t>
  </si>
  <si>
    <t>مرادي محسن</t>
  </si>
  <si>
    <t>حبيبيان يوسف</t>
  </si>
  <si>
    <t>سه گانه  فرشاد</t>
  </si>
  <si>
    <t xml:space="preserve">حامدي  علي </t>
  </si>
  <si>
    <t xml:space="preserve">آشور محمود </t>
  </si>
  <si>
    <t>اميري شاهرخ</t>
  </si>
  <si>
    <t>كرمي محمد</t>
  </si>
  <si>
    <t>نوري حبيب</t>
  </si>
  <si>
    <t xml:space="preserve">موسوي سيد عليرضا </t>
  </si>
  <si>
    <t>ارشدي اصل سيد عدالت</t>
  </si>
  <si>
    <t>رضائيان جلياني محمدرضا</t>
  </si>
  <si>
    <t>هنرور بهرام</t>
  </si>
  <si>
    <t>فرسائي فام علي</t>
  </si>
  <si>
    <t>حق شناس جمشيد</t>
  </si>
  <si>
    <t>سليماني محسن</t>
  </si>
  <si>
    <t>جوانمردي غلامعلي</t>
  </si>
  <si>
    <t>پايان علي</t>
  </si>
  <si>
    <t>شريف دولت آبادي احمد</t>
  </si>
  <si>
    <t>ارز پور عليرضا</t>
  </si>
  <si>
    <t>پور يزدانخواه بنيامين</t>
  </si>
  <si>
    <t>نبي زاده ملاطي مصطفي</t>
  </si>
  <si>
    <t>لطيفي جيردهي فرشاد</t>
  </si>
  <si>
    <t>حاجي پور كلناداني فرشيد</t>
  </si>
  <si>
    <t>احمدي حسن</t>
  </si>
  <si>
    <t>پور بخشي سياه بيل محمد</t>
  </si>
  <si>
    <t>پور بخشي سيا بيل پرويز</t>
  </si>
  <si>
    <t>خاني خواه سوركوهي صادق</t>
  </si>
  <si>
    <t>سلطاني مسعود</t>
  </si>
  <si>
    <t>پور صفر طبالونداني سعيد</t>
  </si>
  <si>
    <t>آباد جمشيد</t>
  </si>
  <si>
    <t>طالبي فتيدهي محسن</t>
  </si>
  <si>
    <t>طالبي دارستاني محمد حسين</t>
  </si>
  <si>
    <t>نويدي تملي اكبر</t>
  </si>
  <si>
    <t>بهادري فر مهران</t>
  </si>
  <si>
    <t xml:space="preserve">فلاح دادرس بازكيائي مسعود </t>
  </si>
  <si>
    <t xml:space="preserve">باقرپور نودهي حسين </t>
  </si>
  <si>
    <t xml:space="preserve">خوشدل خيل گاوان نريمان </t>
  </si>
  <si>
    <t>كريمي علي اصغر</t>
  </si>
  <si>
    <t xml:space="preserve">حاجتي چكووري مهدي </t>
  </si>
  <si>
    <t xml:space="preserve">شفيعي گوهر </t>
  </si>
  <si>
    <t>پير قديمي زهرا</t>
  </si>
  <si>
    <t>دوستدار شهرستاني ياسر</t>
  </si>
  <si>
    <t>كريم پور سيامك</t>
  </si>
  <si>
    <t xml:space="preserve">رمضان پوراردستاني  محسن </t>
  </si>
  <si>
    <t>ستوده سروش</t>
  </si>
  <si>
    <t xml:space="preserve">شكراني محمد </t>
  </si>
  <si>
    <t>شبان زاده حبيب ابادي ميلاد</t>
  </si>
  <si>
    <t>قنبريهانجف آبادي عباس</t>
  </si>
  <si>
    <t>غلامي مندرجاني محمد جعفر</t>
  </si>
  <si>
    <t>گورهگاهي دانيال</t>
  </si>
  <si>
    <t xml:space="preserve">نظر خدابخشي پرويز </t>
  </si>
  <si>
    <t>شاهمرادي سيد مجيد</t>
  </si>
  <si>
    <t xml:space="preserve">ويسي حسن </t>
  </si>
  <si>
    <t xml:space="preserve">خسروي چاله سياهي   اكبر </t>
  </si>
  <si>
    <t xml:space="preserve">گودرزي ناصر </t>
  </si>
  <si>
    <t>شيران امين</t>
  </si>
  <si>
    <t>رزم خواه محمد حامد</t>
  </si>
  <si>
    <t xml:space="preserve">سجادي نژاد حميد </t>
  </si>
  <si>
    <t xml:space="preserve">دستمرد مهدي </t>
  </si>
  <si>
    <t xml:space="preserve">اسكندري جهماني حسن </t>
  </si>
  <si>
    <t>ميراحمدي باباحيدري سيد محسن</t>
  </si>
  <si>
    <t>فتاحي حسام</t>
  </si>
  <si>
    <t>مختاري حميدرضا</t>
  </si>
  <si>
    <t xml:space="preserve">بهشتي پيكاني داوود </t>
  </si>
  <si>
    <t>عظيمي محمد جواد</t>
  </si>
  <si>
    <t xml:space="preserve">پارسافر محمدرضا </t>
  </si>
  <si>
    <t>خدابنده غلامرضا</t>
  </si>
  <si>
    <t>اميري امير</t>
  </si>
  <si>
    <t>محمدزاده محمدحسين</t>
  </si>
  <si>
    <t>قربانيان روح الله</t>
  </si>
  <si>
    <t xml:space="preserve">رحماني محمد </t>
  </si>
  <si>
    <t>رحمان زاده سجاد</t>
  </si>
  <si>
    <t>صفائي ثاني ماهان</t>
  </si>
  <si>
    <t>دلير علي</t>
  </si>
  <si>
    <t>سلطاني دلگشا صمد</t>
  </si>
  <si>
    <t xml:space="preserve">رياحي ساماني عليرضا </t>
  </si>
  <si>
    <t>شيوخي سيوكي مهدي</t>
  </si>
  <si>
    <t>عرفاني رحمتي محمد جواد</t>
  </si>
  <si>
    <t xml:space="preserve">قوچاني برات </t>
  </si>
  <si>
    <t>افخمي موحدي سامان</t>
  </si>
  <si>
    <t xml:space="preserve">مظهري حميد </t>
  </si>
  <si>
    <t>حضرتي پريشان حميدرضا</t>
  </si>
  <si>
    <t>فيروزي امير</t>
  </si>
  <si>
    <t>كوهستاني حسين</t>
  </si>
  <si>
    <t xml:space="preserve">اصلي قاسم </t>
  </si>
  <si>
    <t xml:space="preserve">منفرد محسن </t>
  </si>
  <si>
    <t>محبي منش حسن</t>
  </si>
  <si>
    <t>چكاوكي حسن</t>
  </si>
  <si>
    <t xml:space="preserve">شايسته لطفي امير </t>
  </si>
  <si>
    <t>عرفانيان غلامرضا</t>
  </si>
  <si>
    <t>درچمن صادق</t>
  </si>
  <si>
    <t>آهور حسين</t>
  </si>
  <si>
    <t>برزگر كلاته بزرگ علي اصغر</t>
  </si>
  <si>
    <t>شاملي مهدي</t>
  </si>
  <si>
    <t>مرادي غلام حسين</t>
  </si>
  <si>
    <t>مرتضوي پور مجيد</t>
  </si>
  <si>
    <t>معيني محمدعلي</t>
  </si>
  <si>
    <t>غلاميان احمد</t>
  </si>
  <si>
    <t xml:space="preserve">اكبري محمدرضا </t>
  </si>
  <si>
    <t xml:space="preserve">علي زاده رضا </t>
  </si>
  <si>
    <t>وحداني حسن</t>
  </si>
  <si>
    <t xml:space="preserve">سوزنگرزاده رضا </t>
  </si>
  <si>
    <t>رضاپور عباس</t>
  </si>
  <si>
    <t xml:space="preserve">منتظري حامد </t>
  </si>
  <si>
    <t>شادمان مصطفي</t>
  </si>
  <si>
    <t xml:space="preserve">ارغند فرهاد </t>
  </si>
  <si>
    <t>باذلي حسين</t>
  </si>
  <si>
    <t xml:space="preserve">قومنجاني فرهاد </t>
  </si>
  <si>
    <t>الياسي مصطفي</t>
  </si>
  <si>
    <t>شكري فيروزآباد عليرضا</t>
  </si>
  <si>
    <t>عليمرداني سالار</t>
  </si>
  <si>
    <t>ترك زبان نازي</t>
  </si>
  <si>
    <t>عاشوري آرمين</t>
  </si>
  <si>
    <t>نوروزي مسعود</t>
  </si>
  <si>
    <t>حسن زاده هجراندوست مجتبي</t>
  </si>
  <si>
    <t>جوادي محمود</t>
  </si>
  <si>
    <t>گشتاسب مجيد</t>
  </si>
  <si>
    <t>كراري رضا</t>
  </si>
  <si>
    <t>گشتاسب مرتضي</t>
  </si>
  <si>
    <t>اسلامي ديزآبادي جواد</t>
  </si>
  <si>
    <t>فتاحي منش مهدي</t>
  </si>
  <si>
    <t>حميدي سهيل</t>
  </si>
  <si>
    <t>بهدادمنش رويا</t>
  </si>
  <si>
    <t>خاكپور محسن</t>
  </si>
  <si>
    <t>اشراقي محمد</t>
  </si>
  <si>
    <t>پيربوداقي هادي</t>
  </si>
  <si>
    <t>قطبي محمود</t>
  </si>
  <si>
    <t>نظري محمدرضا</t>
  </si>
  <si>
    <t>مروي مقدم شهري مهران</t>
  </si>
  <si>
    <t>آهني فريماني صابر</t>
  </si>
  <si>
    <t>موسوي سيدعلي</t>
  </si>
  <si>
    <t>شمسي نصاري وحيد</t>
  </si>
  <si>
    <t>مقدسي مصطفي</t>
  </si>
  <si>
    <t>مطيع دولت اميد</t>
  </si>
  <si>
    <t>خوشدل واجاري علي</t>
  </si>
  <si>
    <t>غلامي. مهدي</t>
  </si>
  <si>
    <t>خداوردي اميد</t>
  </si>
  <si>
    <t>بختياري جامي سعيد</t>
  </si>
  <si>
    <t>گودرزي علي</t>
  </si>
  <si>
    <t>صمدي شايان</t>
  </si>
  <si>
    <t>دارابي علي</t>
  </si>
  <si>
    <t xml:space="preserve">آقايي رضا </t>
  </si>
  <si>
    <t>احمدي سجاد</t>
  </si>
  <si>
    <t>عاجلو كورش</t>
  </si>
  <si>
    <t xml:space="preserve">خوشنواز جواد </t>
  </si>
  <si>
    <t>صميمي ياسر</t>
  </si>
  <si>
    <t>غفوري حميد</t>
  </si>
  <si>
    <t>باقري. محسن</t>
  </si>
  <si>
    <t>حسيني سيد ابراهيم</t>
  </si>
  <si>
    <t>رحيمي احمد</t>
  </si>
  <si>
    <t>خاني مجيد</t>
  </si>
  <si>
    <t>عبداللهي حسين</t>
  </si>
  <si>
    <t>سعيدي حبيب</t>
  </si>
  <si>
    <t>باقرپور علي اصغر</t>
  </si>
  <si>
    <t>يوسفوند مهدي</t>
  </si>
  <si>
    <t>ضيائي پيمان</t>
  </si>
  <si>
    <t>جليلوند مسعود</t>
  </si>
  <si>
    <t>دهقان نيري حسين</t>
  </si>
  <si>
    <t>زارع كاريزي داوود</t>
  </si>
  <si>
    <t>كريمي محمد رضا</t>
  </si>
  <si>
    <t>كريمي مسكوني غلامعباس</t>
  </si>
  <si>
    <t>چاوشيان محمود</t>
  </si>
  <si>
    <t xml:space="preserve">ابراهيمي حسن </t>
  </si>
  <si>
    <t xml:space="preserve">موسوي قزلجه سيد سعيد </t>
  </si>
  <si>
    <t xml:space="preserve">كريمي كلواني عليرضا </t>
  </si>
  <si>
    <t xml:space="preserve">محمدي پور ماسوله محمد </t>
  </si>
  <si>
    <t xml:space="preserve">حيدري محمد عرفان </t>
  </si>
  <si>
    <t xml:space="preserve">صادقي خراطي محمد تقي </t>
  </si>
  <si>
    <t xml:space="preserve">محمدي آسايش علي </t>
  </si>
  <si>
    <t xml:space="preserve">جنتي محسن </t>
  </si>
  <si>
    <t>راستگر روح الله</t>
  </si>
  <si>
    <t xml:space="preserve">گلعذاري ميثم </t>
  </si>
  <si>
    <t xml:space="preserve">خوش گذران حقيقي سيد ميثم </t>
  </si>
  <si>
    <t xml:space="preserve"> سعيدي محمد</t>
  </si>
  <si>
    <t xml:space="preserve">قاسمي تاج آبادي سعيد </t>
  </si>
  <si>
    <t xml:space="preserve">نمازي عليرضا </t>
  </si>
  <si>
    <t xml:space="preserve">الياسي يوسف </t>
  </si>
  <si>
    <t xml:space="preserve"> احمدي سهاميه هادي</t>
  </si>
  <si>
    <t xml:space="preserve">رازمنديان كورش </t>
  </si>
  <si>
    <t xml:space="preserve">بابايي عليرضا </t>
  </si>
  <si>
    <t xml:space="preserve">وفايي علي </t>
  </si>
  <si>
    <t xml:space="preserve">ماري عباس </t>
  </si>
  <si>
    <t xml:space="preserve">طالبي محمد علي </t>
  </si>
  <si>
    <t xml:space="preserve">رضايي كلواني رضا </t>
  </si>
  <si>
    <t xml:space="preserve">مجيدي جمال  </t>
  </si>
  <si>
    <t xml:space="preserve">حيدري شمس كرمعلي </t>
  </si>
  <si>
    <t xml:space="preserve">طهماسب قلي حسين </t>
  </si>
  <si>
    <t xml:space="preserve">حيدري علي </t>
  </si>
  <si>
    <t xml:space="preserve">خان محمدي سبزيكار كاظم </t>
  </si>
  <si>
    <t xml:space="preserve">پور مصطفي اسمعيل </t>
  </si>
  <si>
    <t xml:space="preserve">مجيدي محمد رضا </t>
  </si>
  <si>
    <t xml:space="preserve">بالابندي ثاني محمد رضا </t>
  </si>
  <si>
    <t xml:space="preserve">توسلي پور ناصر </t>
  </si>
  <si>
    <t xml:space="preserve"> نجفي حامد</t>
  </si>
  <si>
    <t xml:space="preserve">ميرزايي عيوض </t>
  </si>
  <si>
    <t xml:space="preserve">سروري حسين </t>
  </si>
  <si>
    <t xml:space="preserve">فرخ محمد </t>
  </si>
  <si>
    <t xml:space="preserve">مرادي حسين </t>
  </si>
  <si>
    <t xml:space="preserve">معجري وحيد </t>
  </si>
  <si>
    <t xml:space="preserve">رحمان زاده مهدي </t>
  </si>
  <si>
    <t xml:space="preserve">توسلي پور حسين </t>
  </si>
  <si>
    <t xml:space="preserve">رشيد گرمي عباس </t>
  </si>
  <si>
    <t xml:space="preserve">حاج نيا حميد </t>
  </si>
  <si>
    <t xml:space="preserve">ترابي محمد حسين </t>
  </si>
  <si>
    <t xml:space="preserve">بزرگ مهر اصغر </t>
  </si>
  <si>
    <t xml:space="preserve"> افيري حميد</t>
  </si>
  <si>
    <t xml:space="preserve">معصومي فيروزآباد نقي </t>
  </si>
  <si>
    <t xml:space="preserve">خدري احسان </t>
  </si>
  <si>
    <t xml:space="preserve">چاقمي مالك </t>
  </si>
  <si>
    <t xml:space="preserve">محرابيان اميد </t>
  </si>
  <si>
    <t xml:space="preserve">حسيني سيد محسن </t>
  </si>
  <si>
    <t xml:space="preserve">اميدي علي </t>
  </si>
  <si>
    <t xml:space="preserve">كرمي زرندي سبزعلي </t>
  </si>
  <si>
    <t xml:space="preserve">كياني مهدي </t>
  </si>
  <si>
    <t xml:space="preserve">ابراهيمي طارمي امير ارسلان </t>
  </si>
  <si>
    <t>ميرسعيدي سيد محمد رضا</t>
  </si>
  <si>
    <t>غلامپور دهسري حامد</t>
  </si>
  <si>
    <t xml:space="preserve">نوري عباس </t>
  </si>
  <si>
    <t>ساجدي محمدمهدي</t>
  </si>
  <si>
    <t>توراني محمد</t>
  </si>
  <si>
    <t>درفكي محمدولي</t>
  </si>
  <si>
    <t>عبدالهي سميرا</t>
  </si>
  <si>
    <t>سليمي سعيد</t>
  </si>
  <si>
    <t>حسني سوخته سرايي محمد</t>
  </si>
  <si>
    <t>موسوي پور جوزستاني سيدايمان</t>
  </si>
  <si>
    <t>حسيني. سيد حميد</t>
  </si>
  <si>
    <t>ابوطالبي كركوندي عباس</t>
  </si>
  <si>
    <t>جوادي محمدحسين</t>
  </si>
  <si>
    <t>احمدخاني زينب</t>
  </si>
  <si>
    <t>خوئيني اميرحسين</t>
  </si>
  <si>
    <t>حاجي محمدي توران پشتي عليرضا</t>
  </si>
  <si>
    <t>حاجي محمدي  ابوالفضل</t>
  </si>
  <si>
    <t>عليشاهي مهدي</t>
  </si>
  <si>
    <t>مرعشيان سيدمرتضي</t>
  </si>
  <si>
    <t xml:space="preserve">افتخاري علي </t>
  </si>
  <si>
    <t>خسروي رضا</t>
  </si>
  <si>
    <t>كاظم خانلو شهلا</t>
  </si>
  <si>
    <t>سيدي نشلجي محمدمهدي</t>
  </si>
  <si>
    <t>مومني رينه فاطمه</t>
  </si>
  <si>
    <t>نبي زاده فاطمه</t>
  </si>
  <si>
    <t>رضواني مجيد</t>
  </si>
  <si>
    <t>باقري روحي حميد</t>
  </si>
  <si>
    <t>داوديان گيلان اميدرضا</t>
  </si>
  <si>
    <t>پيران حجت</t>
  </si>
  <si>
    <t>كوزه گر اميرحسين</t>
  </si>
  <si>
    <t>پيشرو نويد</t>
  </si>
  <si>
    <t>ربيعي گودرزي بابك</t>
  </si>
  <si>
    <t>سهرابي سهيل</t>
  </si>
  <si>
    <t>جعفري. محمد</t>
  </si>
  <si>
    <t>سعيدي محمدرضا</t>
  </si>
  <si>
    <t>كربلايي حسيني شهاب الدين</t>
  </si>
  <si>
    <t>خادمي امين</t>
  </si>
  <si>
    <t>همتي عليرضا</t>
  </si>
  <si>
    <t>داوري مقدم جواد</t>
  </si>
  <si>
    <t>اصغري ورنياب سعيد</t>
  </si>
  <si>
    <t>كرمي محمدحسين</t>
  </si>
  <si>
    <t>صيدخاني حسن</t>
  </si>
  <si>
    <t>صيدخاني حسين</t>
  </si>
  <si>
    <t xml:space="preserve">بهشتي پور امين </t>
  </si>
  <si>
    <t>ابراهيمي پيمان</t>
  </si>
  <si>
    <t>عزيززاده ارائي نورعلي</t>
  </si>
  <si>
    <t>نصراله زاده احسان</t>
  </si>
  <si>
    <t xml:space="preserve">نيك پور روح اله </t>
  </si>
  <si>
    <t>برارخاني علي اكبر</t>
  </si>
  <si>
    <t xml:space="preserve">قجري كناري مرتضي </t>
  </si>
  <si>
    <t xml:space="preserve">حميديان حميديان كلائي سعيد </t>
  </si>
  <si>
    <t>ضيايي ضياءالديني فرشاد</t>
  </si>
  <si>
    <t>قربي سيدمحمدحسين</t>
  </si>
  <si>
    <t>طالبي قاديكلائي قاسم</t>
  </si>
  <si>
    <t>تيري خطير محمدرضا</t>
  </si>
  <si>
    <t>اماني مله اميد</t>
  </si>
  <si>
    <t>احمديان كوچكسرائي مهدي</t>
  </si>
  <si>
    <t>علي حسن</t>
  </si>
  <si>
    <t xml:space="preserve">علي تبار اندواري ميلاد </t>
  </si>
  <si>
    <t>مرادي كميل</t>
  </si>
  <si>
    <t>ذاكري تبار اميري سيدجواد</t>
  </si>
  <si>
    <t>ابراهيمي محمد ابراهيم</t>
  </si>
  <si>
    <t>شيري دولت آبادي نعمت</t>
  </si>
  <si>
    <t>ميرچي مرتضي</t>
  </si>
  <si>
    <t>هادي پور گيل كلائي علي</t>
  </si>
  <si>
    <t xml:space="preserve">صائمي مسعود </t>
  </si>
  <si>
    <t>رفيعي جلودار محمد</t>
  </si>
  <si>
    <t>يوسفي علي</t>
  </si>
  <si>
    <t xml:space="preserve">ملامحمدي پولي ابراهيم </t>
  </si>
  <si>
    <t xml:space="preserve">اماني جواد </t>
  </si>
  <si>
    <t xml:space="preserve">مظلومي چولابي ميلاد </t>
  </si>
  <si>
    <t>حسيني سيدحسن</t>
  </si>
  <si>
    <t>فتحي حسين</t>
  </si>
  <si>
    <t>قلبي رشت آبادي تقي</t>
  </si>
  <si>
    <t>اصغري رضا</t>
  </si>
  <si>
    <t>وفايي محمد</t>
  </si>
  <si>
    <t>طاهري خنكداري رمضانعلي</t>
  </si>
  <si>
    <t xml:space="preserve">قاسمي فرشيد </t>
  </si>
  <si>
    <t>متاجي هادي</t>
  </si>
  <si>
    <t>جمالي محمد حسن</t>
  </si>
  <si>
    <t>رحيم پور محمدرضا</t>
  </si>
  <si>
    <t xml:space="preserve">حسن تيلاني سعيد </t>
  </si>
  <si>
    <t>هاشمي كروئي سيدحامد</t>
  </si>
  <si>
    <t>شفيعي جلال</t>
  </si>
  <si>
    <t>آهني محمدجواد</t>
  </si>
  <si>
    <t xml:space="preserve">اسماعيلي ايولي ابراهيم </t>
  </si>
  <si>
    <t>كوچ حسين</t>
  </si>
  <si>
    <t>حسيني لرگاني سيدمهدي</t>
  </si>
  <si>
    <t xml:space="preserve">دادمنش محسن </t>
  </si>
  <si>
    <t>پالشي طهمورث</t>
  </si>
  <si>
    <t>اسمعيلي ايولي حسن</t>
  </si>
  <si>
    <t xml:space="preserve">شعباني اسحاق </t>
  </si>
  <si>
    <t xml:space="preserve">تال كاظم </t>
  </si>
  <si>
    <t xml:space="preserve">صادق مقدم يوسف </t>
  </si>
  <si>
    <t>اميرخاني محمود</t>
  </si>
  <si>
    <t xml:space="preserve">عزيزي آرش </t>
  </si>
  <si>
    <t xml:space="preserve">دلاوري ليندي آرش </t>
  </si>
  <si>
    <t>دانشفر رضا</t>
  </si>
  <si>
    <t>ميردار شاه حسيني جم الله</t>
  </si>
  <si>
    <t>طوير سياري صفرعلي</t>
  </si>
  <si>
    <t>حاجي زاده محمدجواد</t>
  </si>
  <si>
    <t>جلالي كندلوسي كمال</t>
  </si>
  <si>
    <t>بهرامي باباحيدري عارف</t>
  </si>
  <si>
    <t>باباديلمي پوريا</t>
  </si>
  <si>
    <t>محمدي شيوا</t>
  </si>
  <si>
    <t>روشني ناهيد</t>
  </si>
  <si>
    <t>نعمتي حنا</t>
  </si>
  <si>
    <t>فرج الهي ايوب</t>
  </si>
  <si>
    <t>شاهيني مجتبي</t>
  </si>
  <si>
    <t>ناصري احسان</t>
  </si>
  <si>
    <t>خوش سيماء اميد</t>
  </si>
  <si>
    <t>عبدالمحمدي حميد</t>
  </si>
  <si>
    <t>پيري سعيد</t>
  </si>
  <si>
    <t>رستمي سعيد</t>
  </si>
  <si>
    <t>رضايي صادق</t>
  </si>
  <si>
    <t>ساروخاني محمد طاهر</t>
  </si>
  <si>
    <t>فتاحي هزار چشمه ميلاد</t>
  </si>
  <si>
    <t>رستمي نجف</t>
  </si>
  <si>
    <t>اسكندري. مهدي</t>
  </si>
  <si>
    <t>خراطي محمد</t>
  </si>
  <si>
    <t>نعمتي مهدي</t>
  </si>
  <si>
    <t xml:space="preserve">محمدزاده  حسين </t>
  </si>
  <si>
    <t>ناطقي سفيدان جديد محمد</t>
  </si>
  <si>
    <t>گوزلي عليرضا</t>
  </si>
  <si>
    <t>كراري جواد</t>
  </si>
  <si>
    <t>غفارزاده اقدم باقر</t>
  </si>
  <si>
    <t xml:space="preserve">قرداشخاني    ميرمحمد </t>
  </si>
  <si>
    <t xml:space="preserve">اكبري راد نيما  </t>
  </si>
  <si>
    <t xml:space="preserve">اكبري راد علي  </t>
  </si>
  <si>
    <t xml:space="preserve">حيدروند سالار </t>
  </si>
  <si>
    <t xml:space="preserve">ديده بان صارم </t>
  </si>
  <si>
    <t xml:space="preserve">صيادي صابر </t>
  </si>
  <si>
    <t xml:space="preserve">رهبري آذر حيدرانلو محمد </t>
  </si>
  <si>
    <t xml:space="preserve">درستي حسن </t>
  </si>
  <si>
    <t xml:space="preserve">كردستاني حميد </t>
  </si>
  <si>
    <t xml:space="preserve">حسن بابائي رضا </t>
  </si>
  <si>
    <t xml:space="preserve">ابراهيمي هاچه سو نيما </t>
  </si>
  <si>
    <t xml:space="preserve">احساني فرد غلامرضا  </t>
  </si>
  <si>
    <t xml:space="preserve">حكيمي ريك آبادي انصار </t>
  </si>
  <si>
    <t xml:space="preserve">شاه مرادي وحيد </t>
  </si>
  <si>
    <t xml:space="preserve">موسوي نيا سيد رحيم </t>
  </si>
  <si>
    <t xml:space="preserve">نجفي پورناكي داود </t>
  </si>
  <si>
    <t>محمدي نيكو محمد</t>
  </si>
  <si>
    <t>خداكرمي انگيلي مصطفي</t>
  </si>
  <si>
    <t>صادقي ملكعلي</t>
  </si>
  <si>
    <t>اسبقي كورعباسلو فرامرز</t>
  </si>
  <si>
    <t>رحمتي مهران</t>
  </si>
  <si>
    <t>عاصي عثماونداني سياوش</t>
  </si>
  <si>
    <t>شهروس وند رضا</t>
  </si>
  <si>
    <t>اسمعيلي سيد مجتبي</t>
  </si>
  <si>
    <t>راشدي لاهرود حجت</t>
  </si>
  <si>
    <t>احمدزاده بهمن</t>
  </si>
  <si>
    <t>احمدپور فريبرز</t>
  </si>
  <si>
    <t>فولادي اميد</t>
  </si>
  <si>
    <t>ستاره ترنج حميدرضا</t>
  </si>
  <si>
    <t>دهرجردي هادي</t>
  </si>
  <si>
    <t>مولائي شمس آباد علي</t>
  </si>
  <si>
    <t>عليپور سوداگر حميدرضا</t>
  </si>
  <si>
    <t xml:space="preserve">عبداللهي مقدم لاهرودي قادر </t>
  </si>
  <si>
    <t xml:space="preserve">اقبالي عباسعلي </t>
  </si>
  <si>
    <t xml:space="preserve">موسوي  سيدنعمت الله </t>
  </si>
  <si>
    <t>يوسفي امير</t>
  </si>
  <si>
    <t>سليمي فرد اسماعيل</t>
  </si>
  <si>
    <t>لشگري علي</t>
  </si>
  <si>
    <t>كريمي افراسياب</t>
  </si>
  <si>
    <t>غلامعلي زاده لاهرودي جاهد</t>
  </si>
  <si>
    <t>بهرامي چرندابي شهرام</t>
  </si>
  <si>
    <t>اسماعيلي سعيد</t>
  </si>
  <si>
    <t xml:space="preserve">شقاقي احمد </t>
  </si>
  <si>
    <t>محمدابراهيم دماوندي سياوش</t>
  </si>
  <si>
    <t>احدزاده عليجان</t>
  </si>
  <si>
    <t>عليجاني اصغر</t>
  </si>
  <si>
    <t>غلامپور محمد</t>
  </si>
  <si>
    <t>كرمي. مصطفي</t>
  </si>
  <si>
    <t>محرابي شميم پرويز</t>
  </si>
  <si>
    <t>قنبري محمدرضا</t>
  </si>
  <si>
    <t>بهرامي بابا حيدري عباس</t>
  </si>
  <si>
    <t>آقا ميري سيدمحسن</t>
  </si>
  <si>
    <t>افرازيان سيداميرحسين</t>
  </si>
  <si>
    <t>بخشي شوره دلي نويد</t>
  </si>
  <si>
    <t>وفايي بهلول</t>
  </si>
  <si>
    <t>اعلا امير</t>
  </si>
  <si>
    <t xml:space="preserve">عيسوند محمد </t>
  </si>
  <si>
    <t>جليلوند جلال</t>
  </si>
  <si>
    <t>نوبخت حميدرضا</t>
  </si>
  <si>
    <t>پاشائي زعيم علي</t>
  </si>
  <si>
    <t>حيدري نعمت</t>
  </si>
  <si>
    <t>جعفري هادي</t>
  </si>
  <si>
    <t>ايسوندي محمد</t>
  </si>
  <si>
    <t>محمدي اصل نادر</t>
  </si>
  <si>
    <t>نبي زاده گنجگاه سعيد</t>
  </si>
  <si>
    <t>واحدي مرتضي</t>
  </si>
  <si>
    <t>وقاري مهدي</t>
  </si>
  <si>
    <t xml:space="preserve">قصبهء محمدرضا </t>
  </si>
  <si>
    <t>خرم فر هادي</t>
  </si>
  <si>
    <t>احمدي اميرعباس</t>
  </si>
  <si>
    <t xml:space="preserve">معصومي محمد مهدي </t>
  </si>
  <si>
    <t>جامع جليل</t>
  </si>
  <si>
    <t>رضائي خان جمالي شيخ حسين</t>
  </si>
  <si>
    <t xml:space="preserve">رجبي علي اصغر </t>
  </si>
  <si>
    <t>قدرتي پور محمدرضا</t>
  </si>
  <si>
    <t>عبدالمحمدي جواد</t>
  </si>
  <si>
    <t>احمدي آشتياني عليرضا</t>
  </si>
  <si>
    <t>اتفاقي مهدي</t>
  </si>
  <si>
    <t>قلي زاده محمدعلي</t>
  </si>
  <si>
    <t>خابودي مزرعه نوي اكبر</t>
  </si>
  <si>
    <t>حقانه فر علي</t>
  </si>
  <si>
    <t>ميرويردي زاده لاهرودي اسد</t>
  </si>
  <si>
    <t>احمدنژادبيرم آباد جواد</t>
  </si>
  <si>
    <t>فردوسي مجتبي</t>
  </si>
  <si>
    <t>ساعي احسان</t>
  </si>
  <si>
    <t>احمدي لارهنگ زين العابدين</t>
  </si>
  <si>
    <t>خدمتكار شهيدي هادي</t>
  </si>
  <si>
    <t>گل محمدي حميدرضا</t>
  </si>
  <si>
    <t>درزي نيا قاسم</t>
  </si>
  <si>
    <t>قليچي كشتان مرتضي</t>
  </si>
  <si>
    <t xml:space="preserve">آقاصفي احمد </t>
  </si>
  <si>
    <t xml:space="preserve">ديانتي كياسرائي حبيب </t>
  </si>
  <si>
    <t>كاظمي محمود</t>
  </si>
  <si>
    <t>شوشتري شاهين</t>
  </si>
  <si>
    <t>شهبازي عبدالله</t>
  </si>
  <si>
    <t>خورسنديان پيمان</t>
  </si>
  <si>
    <t>برومند ثابت مهدي</t>
  </si>
  <si>
    <t>محمدپور مرتضي</t>
  </si>
  <si>
    <t>عسكري عباس</t>
  </si>
  <si>
    <t xml:space="preserve">حسين زاده ليف شاگرد مجيد </t>
  </si>
  <si>
    <t xml:space="preserve">عبدي كركرق .علي </t>
  </si>
  <si>
    <t>وظيفه شناس رازليقي  حسن</t>
  </si>
  <si>
    <t>يوسفي واحد</t>
  </si>
  <si>
    <t>اشرفي پور ميلاد</t>
  </si>
  <si>
    <t>قايدي سجاد</t>
  </si>
  <si>
    <t>كشاورز محمديان صادق</t>
  </si>
  <si>
    <t>سلامتي احمد</t>
  </si>
  <si>
    <t>صادقي مجتبي</t>
  </si>
  <si>
    <t>شهروس وند سعيد</t>
  </si>
  <si>
    <t>بدخشان ايرد موسي رضا</t>
  </si>
  <si>
    <t>اطاعتي عليرضا</t>
  </si>
  <si>
    <t>رضائي خواجه ايم اصغر</t>
  </si>
  <si>
    <t>عليزاده راد محسن</t>
  </si>
  <si>
    <t>زالي بيگي آغميوني نادر</t>
  </si>
  <si>
    <t>قهرماني علي</t>
  </si>
  <si>
    <t>رضائي ماشلي بهادر</t>
  </si>
  <si>
    <t>شريعت نالكياشري محمدرضا</t>
  </si>
  <si>
    <t>احمددوست اسطلكي معين</t>
  </si>
  <si>
    <t>هاشمي مرتضي</t>
  </si>
  <si>
    <t>قيداري هادي</t>
  </si>
  <si>
    <t>قاسمي اصل ياور</t>
  </si>
  <si>
    <t>دلاوري وحيد</t>
  </si>
  <si>
    <t>مفاخري نادر</t>
  </si>
  <si>
    <t>حسن زاده قاسم قشلاقي صادق</t>
  </si>
  <si>
    <t>صفائي جعفر</t>
  </si>
  <si>
    <t>مومجي سعيد</t>
  </si>
  <si>
    <t>يوسفي مصطفي</t>
  </si>
  <si>
    <t>عباسي بهزاد</t>
  </si>
  <si>
    <t>زماني سيدمحمدجعفر</t>
  </si>
  <si>
    <t>تاجميري رضا</t>
  </si>
  <si>
    <t>صالحي وند مهدي</t>
  </si>
  <si>
    <t>ذوالقدر ابراهيم</t>
  </si>
  <si>
    <t>ندري فرهاد</t>
  </si>
  <si>
    <t>محمدي كاكرود ابوالقاسم</t>
  </si>
  <si>
    <t>تاريها رسول</t>
  </si>
  <si>
    <t>اثناعشري ناصر</t>
  </si>
  <si>
    <t>خوبرو مهدي</t>
  </si>
  <si>
    <t>جنت مكان شهاب</t>
  </si>
  <si>
    <t>قسمتي اسماعيل</t>
  </si>
  <si>
    <t>شيخ احمدي سيروس</t>
  </si>
  <si>
    <t>جعفرزاده حافظ</t>
  </si>
  <si>
    <t>ابراهيمي آستانه سعيد</t>
  </si>
  <si>
    <t xml:space="preserve">عاشوري شولمي حسين </t>
  </si>
  <si>
    <t>صمدزاده نظري شاهرخ</t>
  </si>
  <si>
    <t>روان بخش نعمت اله</t>
  </si>
  <si>
    <t>سعيدي سعيد</t>
  </si>
  <si>
    <t>بختياري.مرتضي</t>
  </si>
  <si>
    <t>ابراهيم نژاد مجيد</t>
  </si>
  <si>
    <t>صحبت زاده كل تپه مرتضي</t>
  </si>
  <si>
    <t>احدي منش مختار</t>
  </si>
  <si>
    <t>ابراهيمي زيولائي مرتضي</t>
  </si>
  <si>
    <t>ژيواره مهدي</t>
  </si>
  <si>
    <t>عليپوراكبرآباد. محمد</t>
  </si>
  <si>
    <t>سيدراستگو سيدهادي</t>
  </si>
  <si>
    <t xml:space="preserve">فتحعلي حسين </t>
  </si>
  <si>
    <t>برزگري سيد رضا</t>
  </si>
  <si>
    <t>جباري جنتي غلامرضا</t>
  </si>
  <si>
    <t>جليله وند رامين</t>
  </si>
  <si>
    <t>دلداري نيلاش مسلم</t>
  </si>
  <si>
    <t>شوقي نوجه ده مهدي</t>
  </si>
  <si>
    <t>عرفاني محمد</t>
  </si>
  <si>
    <t>علي غلامعباس</t>
  </si>
  <si>
    <t>فرج پور حاجي آبادي مهدي</t>
  </si>
  <si>
    <t>فرهنگي دور باش علي</t>
  </si>
  <si>
    <t>قربانقلي مهدي</t>
  </si>
  <si>
    <t>محبي مسعود</t>
  </si>
  <si>
    <t>مهدوي زادگان حسين</t>
  </si>
  <si>
    <t>ميرزايي حميد</t>
  </si>
  <si>
    <t>نايب لوئي علي</t>
  </si>
  <si>
    <t>عرب آبادي محمدعلي</t>
  </si>
  <si>
    <t>گركاني نژاد مشيزي محمدعلي</t>
  </si>
  <si>
    <t>هدايتي آبكوهي راوري رسول</t>
  </si>
  <si>
    <t>سلطاني ده شعيب محمدحسين</t>
  </si>
  <si>
    <t>كريمي ده ملائي علي اكبر</t>
  </si>
  <si>
    <t>پايدار وحيد</t>
  </si>
  <si>
    <t>هادي نژاد محمدعلي</t>
  </si>
  <si>
    <t>شجاعي باغيني مصطفي</t>
  </si>
  <si>
    <t>رضائي فوزي محمد</t>
  </si>
  <si>
    <t>مهدي زاده قنات گرمي مهدي</t>
  </si>
  <si>
    <t>موسي نژاد محمد</t>
  </si>
  <si>
    <t>سراقي ايمان</t>
  </si>
  <si>
    <t>عليزاده حشمت</t>
  </si>
  <si>
    <t>دوباش سميرا</t>
  </si>
  <si>
    <t>ملكيان مسعود</t>
  </si>
  <si>
    <t>حميديان زاده هوشنگ</t>
  </si>
  <si>
    <t>محمدي عليرضا</t>
  </si>
  <si>
    <t>بهمني پوريا</t>
  </si>
  <si>
    <t>جليليان مسعود</t>
  </si>
  <si>
    <t>كاكائي رضا</t>
  </si>
  <si>
    <t>همتي سعادت</t>
  </si>
  <si>
    <t>داميان پيمان</t>
  </si>
  <si>
    <t>ميري سيد شكري محسن</t>
  </si>
  <si>
    <t>فرهادي احسان</t>
  </si>
  <si>
    <t>محمدي قشلاقي گودرز</t>
  </si>
  <si>
    <t>عباسي امين</t>
  </si>
  <si>
    <t>عباسي خالد</t>
  </si>
  <si>
    <t>عبدي رحمان</t>
  </si>
  <si>
    <t>قوامي ابراهيم آباد فردين</t>
  </si>
  <si>
    <t>كرمي صادق</t>
  </si>
  <si>
    <t>محمدي سعيد</t>
  </si>
  <si>
    <t xml:space="preserve">دارايي نيا ارسلان </t>
  </si>
  <si>
    <t>رحماني سيد شكري ايوب</t>
  </si>
  <si>
    <t>سليماني محمدرضا</t>
  </si>
  <si>
    <t>چوكان  نازمحمد</t>
  </si>
  <si>
    <t xml:space="preserve">مشكاني سكينه </t>
  </si>
  <si>
    <t>وكيلي مسعود</t>
  </si>
  <si>
    <t xml:space="preserve">عادلي زاده  فاطمه </t>
  </si>
  <si>
    <t>هاشمي رودباركي سيد فرشاد</t>
  </si>
  <si>
    <t>تدين  علي</t>
  </si>
  <si>
    <t xml:space="preserve">قرباني حسين  </t>
  </si>
  <si>
    <t xml:space="preserve">صادقي مصيب </t>
  </si>
  <si>
    <t>سلماني جواد</t>
  </si>
  <si>
    <t xml:space="preserve">ثلاثي  مهناز </t>
  </si>
  <si>
    <t xml:space="preserve">لشكربلوكي محمد </t>
  </si>
  <si>
    <t xml:space="preserve">اسلامي نرگس </t>
  </si>
  <si>
    <t xml:space="preserve">رياحي سكينه </t>
  </si>
  <si>
    <t>اسعدي خليلي علي اصغر</t>
  </si>
  <si>
    <t>موسوي سيد نعمت الله</t>
  </si>
  <si>
    <t xml:space="preserve">قادري فاطمه </t>
  </si>
  <si>
    <t xml:space="preserve">طبري شهربانو </t>
  </si>
  <si>
    <t>غلاميان گلناز</t>
  </si>
  <si>
    <t>سينه سپر چنگيز</t>
  </si>
  <si>
    <t xml:space="preserve">يزداني پنبه چوله مازيار </t>
  </si>
  <si>
    <t xml:space="preserve">ميرداداشي علي آبادي سيده فريده </t>
  </si>
  <si>
    <t xml:space="preserve">ريواز  روح الله </t>
  </si>
  <si>
    <t xml:space="preserve">واحدالعين  علي  </t>
  </si>
  <si>
    <t xml:space="preserve">قرباني رستم  حسين  </t>
  </si>
  <si>
    <t>رحيمي مصطفي</t>
  </si>
  <si>
    <t xml:space="preserve">قدمگاهي  سيد حسين </t>
  </si>
  <si>
    <t xml:space="preserve">حسيني  محمد </t>
  </si>
  <si>
    <t xml:space="preserve">داغينه حبيب الله </t>
  </si>
  <si>
    <t xml:space="preserve">عرب علي </t>
  </si>
  <si>
    <t xml:space="preserve">سراواني حميد </t>
  </si>
  <si>
    <t xml:space="preserve">فرامرزي كوهسار محمد </t>
  </si>
  <si>
    <t xml:space="preserve">تيموري  مصطفي </t>
  </si>
  <si>
    <t xml:space="preserve">دلير مجيد </t>
  </si>
  <si>
    <t>ممشلو علي اكبر</t>
  </si>
  <si>
    <t>عسگري كوهسار حميدرضا</t>
  </si>
  <si>
    <t>نوروزي حسام</t>
  </si>
  <si>
    <t xml:space="preserve">اصغري شاهدهي علي </t>
  </si>
  <si>
    <t xml:space="preserve">جمال ليواني عبدالله </t>
  </si>
  <si>
    <t xml:space="preserve">آيداني محمد </t>
  </si>
  <si>
    <t>محمدي كلهري محمدعلي</t>
  </si>
  <si>
    <t>بهرامي مرتضي</t>
  </si>
  <si>
    <t>اسلامي يوسف</t>
  </si>
  <si>
    <t>حسن آهاري حسن</t>
  </si>
  <si>
    <t>رزمجوي سجاد</t>
  </si>
  <si>
    <t>سياح مجيد</t>
  </si>
  <si>
    <t>نظري ميثم</t>
  </si>
  <si>
    <t>توماري مهدي</t>
  </si>
  <si>
    <t>موسوي كلهري سيدكريم</t>
  </si>
  <si>
    <t>نيك نژاد حامد</t>
  </si>
  <si>
    <t>رسولي تولون ميرحسين</t>
  </si>
  <si>
    <t>غفوري حميدرضا</t>
  </si>
  <si>
    <t>عبراني رضا</t>
  </si>
  <si>
    <t>رضائي جعفري سعيد</t>
  </si>
  <si>
    <t>رحماني علي</t>
  </si>
  <si>
    <t>جلالي عاشق آبادي عباس</t>
  </si>
  <si>
    <t>شفيعي. رضا</t>
  </si>
  <si>
    <t>اسمعيل هراتي اميرحسين</t>
  </si>
  <si>
    <t>زارع مهدي</t>
  </si>
  <si>
    <t>ملكي محمدرضا</t>
  </si>
  <si>
    <t xml:space="preserve">نظري حسين </t>
  </si>
  <si>
    <t>اسدي باروقي عباس</t>
  </si>
  <si>
    <t>حسيني سيد رسول</t>
  </si>
  <si>
    <t>مصيبي علي اكبر</t>
  </si>
  <si>
    <t>مرادي بهزاد</t>
  </si>
  <si>
    <t>محمدي رحيم</t>
  </si>
  <si>
    <t>اميري مهرداد</t>
  </si>
  <si>
    <t>آصف كيا محمود</t>
  </si>
  <si>
    <t>نجف پور عليرضا</t>
  </si>
  <si>
    <t>نجف پور حسن</t>
  </si>
  <si>
    <t>مرداني احمد</t>
  </si>
  <si>
    <t>بتويي پوريا</t>
  </si>
  <si>
    <t>فيض آبادي صادق</t>
  </si>
  <si>
    <t>عفتي جيرسرائي ياسر</t>
  </si>
  <si>
    <t>تقي زاده محمدجاويد</t>
  </si>
  <si>
    <t>مجيدي اسماعيل</t>
  </si>
  <si>
    <t>ميرزائي محمدرضا</t>
  </si>
  <si>
    <t>باقري حبيب اله</t>
  </si>
  <si>
    <t xml:space="preserve">باقري زوارق قادر </t>
  </si>
  <si>
    <t>دالوند داود</t>
  </si>
  <si>
    <t>صالحي كريم</t>
  </si>
  <si>
    <t>فتحي حسين آبادي نورالدين</t>
  </si>
  <si>
    <t>ميسمي مرتضي</t>
  </si>
  <si>
    <t>باغچقي عباس</t>
  </si>
  <si>
    <t>قرباني مهدي</t>
  </si>
  <si>
    <t xml:space="preserve">گرجي علي </t>
  </si>
  <si>
    <t>سيجاني محمد حسن</t>
  </si>
  <si>
    <t xml:space="preserve">اسدزاده حسين </t>
  </si>
  <si>
    <t>شجاعي فرد احسان</t>
  </si>
  <si>
    <t xml:space="preserve">سليماني مرتضي </t>
  </si>
  <si>
    <t>لطفي اصغر</t>
  </si>
  <si>
    <t>ثمري مجيد</t>
  </si>
  <si>
    <t>كردبچه اميد</t>
  </si>
  <si>
    <t>قيومي كلستان محمد</t>
  </si>
  <si>
    <t xml:space="preserve">ايمانوردي پور علي </t>
  </si>
  <si>
    <t>رخشا رحمان</t>
  </si>
  <si>
    <t>جمال اسماعيل</t>
  </si>
  <si>
    <t>بينا بهروز</t>
  </si>
  <si>
    <t>اسلوبي وند سعيد</t>
  </si>
  <si>
    <t>محمدي محمدولي</t>
  </si>
  <si>
    <t xml:space="preserve">رستمي جاهد علي رضا </t>
  </si>
  <si>
    <t>اسدي مقدم مهدي</t>
  </si>
  <si>
    <t>آقايي پور فوشازده عليرضا</t>
  </si>
  <si>
    <t>گونه مقدم محمدحسين</t>
  </si>
  <si>
    <t xml:space="preserve">موحدي حسين </t>
  </si>
  <si>
    <t>نقي زاده دهخوارقاني محسن</t>
  </si>
  <si>
    <t>ابيار فواد</t>
  </si>
  <si>
    <t>اداري محمد حسين</t>
  </si>
  <si>
    <t>انصاري نيا عليرضا</t>
  </si>
  <si>
    <t>آذر پرند زاهد</t>
  </si>
  <si>
    <t>آل منيع امين</t>
  </si>
  <si>
    <t>بريحي عبودزاده محمدرضا</t>
  </si>
  <si>
    <t>بني صالح حميد</t>
  </si>
  <si>
    <t>بهروزي راد بابك</t>
  </si>
  <si>
    <t>توپال احمد</t>
  </si>
  <si>
    <t>جوزائي بناري مصطفي</t>
  </si>
  <si>
    <t>دغاغله سعيد</t>
  </si>
  <si>
    <t>زارع زاده اميد</t>
  </si>
  <si>
    <t>زراعت آئين  محمد علي</t>
  </si>
  <si>
    <t>شيخي حجت اله</t>
  </si>
  <si>
    <t>صابري هادي</t>
  </si>
  <si>
    <t>صابري عباس</t>
  </si>
  <si>
    <t>ظهيري احمد</t>
  </si>
  <si>
    <t>عالي وند مهدي</t>
  </si>
  <si>
    <t>عبودي عادل</t>
  </si>
  <si>
    <t>عسكري تبار نادر</t>
  </si>
  <si>
    <t>علي پور منصور آباد حسن</t>
  </si>
  <si>
    <t>علي زاده بيدك مجيد</t>
  </si>
  <si>
    <t xml:space="preserve">فرحاني رويس محمد </t>
  </si>
  <si>
    <t>كتاني علي</t>
  </si>
  <si>
    <t>مجدمي رشيد</t>
  </si>
  <si>
    <t>محمدي رجا كيانوش</t>
  </si>
  <si>
    <t>مرادپور محسن</t>
  </si>
  <si>
    <t>مزدك محمدرضا</t>
  </si>
  <si>
    <t>موسوي انور سيدعبدالهادي</t>
  </si>
  <si>
    <t>موسوي سيدمحمد</t>
  </si>
  <si>
    <t>ناصري ابراهيم</t>
  </si>
  <si>
    <t>ناصري جعفر</t>
  </si>
  <si>
    <t>هاشمي سيدسجاد</t>
  </si>
  <si>
    <t>ولي اللهي خاتون</t>
  </si>
  <si>
    <t xml:space="preserve">حسين پور احمد </t>
  </si>
  <si>
    <t>شرفي هوشنگ</t>
  </si>
  <si>
    <t>دادي زاده علي</t>
  </si>
  <si>
    <t>صالحي صالح</t>
  </si>
  <si>
    <t>صادقي رضا</t>
  </si>
  <si>
    <t>اميري توسلي فريده</t>
  </si>
  <si>
    <t>ختن صفيه</t>
  </si>
  <si>
    <t>رئيسي سرخوني ميلاد</t>
  </si>
  <si>
    <t>ملائي محمد رفيع</t>
  </si>
  <si>
    <t>جليز عباس</t>
  </si>
  <si>
    <t>اطهري زاده اميرحسين</t>
  </si>
  <si>
    <t>دادورقلاتي مجيد</t>
  </si>
  <si>
    <t>سجاديان جواد</t>
  </si>
  <si>
    <t>فريادرس فرشيد</t>
  </si>
  <si>
    <t>آرش عليرضا</t>
  </si>
  <si>
    <t>موسوي زيارت سيد موسي</t>
  </si>
  <si>
    <t>سنچولي حسن</t>
  </si>
  <si>
    <t>روانان رامين</t>
  </si>
  <si>
    <t>صادقي علي</t>
  </si>
  <si>
    <t>ژيان محمدرضا</t>
  </si>
  <si>
    <t>زيدي احسان</t>
  </si>
  <si>
    <t>امري ساميان علي</t>
  </si>
  <si>
    <t>جعفري منصور</t>
  </si>
  <si>
    <t>خردپيشه عليرضا</t>
  </si>
  <si>
    <t>كوهي مصطفي</t>
  </si>
  <si>
    <t>امارتي موسوي سيدمحسن</t>
  </si>
  <si>
    <t>مسعودي پيمان</t>
  </si>
  <si>
    <t>شفائي ميلاد</t>
  </si>
  <si>
    <t>بني سعيدلنگرودي سيدمحمدمهدي</t>
  </si>
  <si>
    <t>محمدقاسملو مهدي</t>
  </si>
  <si>
    <t>حسيني كلكو سيدمحمد</t>
  </si>
  <si>
    <t>مرزوان حسين</t>
  </si>
  <si>
    <t>علي پورچسلي  مهدي</t>
  </si>
  <si>
    <t>هاشمي بهمن</t>
  </si>
  <si>
    <t>ميرآخوري سعيدرضا</t>
  </si>
  <si>
    <t>بياباني بهرنگ</t>
  </si>
  <si>
    <t>ترابي جوان دانيال</t>
  </si>
  <si>
    <t>يارمحمدي</t>
  </si>
  <si>
    <t xml:space="preserve">نظري فردحسين </t>
  </si>
  <si>
    <t>عرفانيان مجيد</t>
  </si>
  <si>
    <t xml:space="preserve">عبداللهي سلطانعلي </t>
  </si>
  <si>
    <t xml:space="preserve">نجاري حسين </t>
  </si>
  <si>
    <t xml:space="preserve">شكري. ايناللو ميلاد </t>
  </si>
  <si>
    <t>عرفانيان تركي چايچي ايراني  مرتضي</t>
  </si>
  <si>
    <t xml:space="preserve">غلامي مرتضي </t>
  </si>
  <si>
    <t>غلامي. مرتضي</t>
  </si>
  <si>
    <t>كد</t>
  </si>
  <si>
    <t>نام و نام خانوادگي</t>
  </si>
  <si>
    <t>همتي سامان</t>
  </si>
  <si>
    <t>حاجي زاده گلمكاني محمد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</si>
</sst>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#,##0_-"/>
    <numFmt numFmtId="166" formatCode="_(* #,##0_);_(* \(#,##0\);_(* &quot;-&quot;??_);_(@_)"/>
    <numFmt numFmtId="167" formatCode="_-* #,##0_-;_-* #,##0\-;_-* &quot;-&quot;??_-;_-@_-"/>
    <numFmt numFmtId="168" formatCode="0000000000"/>
  </numFmts>
  <fonts count="48" x14ac:knownFonts="1">
    <font>
      <sz val="11"/>
      <color theme="1"/>
      <name val="Arial"/>
      <family val="2"/>
      <charset val="178"/>
      <scheme val="minor"/>
    </font>
    <font>
      <b/>
      <sz val="11"/>
      <name val="B Nazanin"/>
      <charset val="178"/>
    </font>
    <font>
      <b/>
      <sz val="10"/>
      <color indexed="8"/>
      <name val="B Nazanin"/>
      <charset val="178"/>
    </font>
    <font>
      <b/>
      <sz val="10"/>
      <name val="B Nazanin"/>
      <charset val="178"/>
    </font>
    <font>
      <b/>
      <sz val="11"/>
      <color theme="1"/>
      <name val="B Nazanin"/>
      <charset val="178"/>
    </font>
    <font>
      <b/>
      <sz val="12"/>
      <color theme="1"/>
      <name val="B Nazanin"/>
      <charset val="178"/>
    </font>
    <font>
      <b/>
      <sz val="16"/>
      <color theme="1"/>
      <name val="B Nazanin"/>
      <charset val="178"/>
    </font>
    <font>
      <b/>
      <sz val="8"/>
      <color theme="1"/>
      <name val="B Nazanin"/>
      <charset val="178"/>
    </font>
    <font>
      <b/>
      <sz val="9"/>
      <color theme="1"/>
      <name val="B Nazanin"/>
      <charset val="178"/>
    </font>
    <font>
      <b/>
      <sz val="10"/>
      <color theme="1"/>
      <name val="B Nazanin"/>
      <charset val="178"/>
    </font>
    <font>
      <b/>
      <sz val="14"/>
      <color theme="1"/>
      <name val="B Nazanin"/>
      <charset val="178"/>
    </font>
    <font>
      <sz val="12"/>
      <color theme="1"/>
      <name val="B Nazanin"/>
      <charset val="178"/>
    </font>
    <font>
      <b/>
      <sz val="13"/>
      <color theme="1"/>
      <name val="B Nazanin"/>
      <charset val="178"/>
    </font>
    <font>
      <b/>
      <sz val="10"/>
      <color rgb="FF000000"/>
      <name val="B Nazanin"/>
      <charset val="178"/>
    </font>
    <font>
      <b/>
      <sz val="18"/>
      <color theme="1"/>
      <name val="B Nazanin"/>
      <charset val="178"/>
    </font>
    <font>
      <b/>
      <sz val="12"/>
      <name val="B Nazanin"/>
      <charset val="178"/>
    </font>
    <font>
      <b/>
      <sz val="13"/>
      <name val="B Nazanin"/>
      <charset val="178"/>
    </font>
    <font>
      <b/>
      <sz val="11"/>
      <color rgb="FFFF0000"/>
      <name val="B Nazanin"/>
      <charset val="178"/>
    </font>
    <font>
      <b/>
      <sz val="8"/>
      <color rgb="FFFF0000"/>
      <name val="B Nazanin"/>
      <charset val="178"/>
    </font>
    <font>
      <b/>
      <sz val="9"/>
      <color rgb="FFFF0000"/>
      <name val="B Nazanin"/>
      <charset val="178"/>
    </font>
    <font>
      <b/>
      <sz val="18"/>
      <color rgb="FFFF0000"/>
      <name val="B Nazanin"/>
      <charset val="178"/>
    </font>
    <font>
      <b/>
      <sz val="10"/>
      <color rgb="FFFF0000"/>
      <name val="B Nazanin"/>
      <charset val="178"/>
    </font>
    <font>
      <sz val="11"/>
      <color theme="1"/>
      <name val="Arial"/>
      <family val="2"/>
      <charset val="178"/>
      <scheme val="minor"/>
    </font>
    <font>
      <b/>
      <sz val="14"/>
      <name val="B Nazanin"/>
      <charset val="178"/>
    </font>
    <font>
      <b/>
      <sz val="20"/>
      <color theme="1"/>
      <name val="B Nazanin"/>
      <charset val="178"/>
    </font>
    <font>
      <b/>
      <sz val="16"/>
      <name val="B Nazanin"/>
      <charset val="178"/>
    </font>
    <font>
      <b/>
      <sz val="8"/>
      <name val="B Nazanin"/>
      <charset val="178"/>
    </font>
    <font>
      <b/>
      <sz val="18"/>
      <name val="B Nazanin"/>
      <charset val="178"/>
    </font>
    <font>
      <b/>
      <sz val="9"/>
      <name val="B Nazanin"/>
      <charset val="178"/>
    </font>
    <font>
      <b/>
      <sz val="14"/>
      <color rgb="FFFF0000"/>
      <name val="B Nazanin"/>
      <charset val="178"/>
    </font>
    <font>
      <b/>
      <sz val="10"/>
      <color theme="5" tint="0.39997558519241921"/>
      <name val="B Nazanin"/>
      <charset val="178"/>
    </font>
    <font>
      <b/>
      <sz val="11"/>
      <color theme="5" tint="0.39997558519241921"/>
      <name val="B Nazanin"/>
      <charset val="178"/>
    </font>
    <font>
      <sz val="12"/>
      <color theme="1"/>
      <name val="Arial"/>
      <family val="2"/>
      <charset val="178"/>
      <scheme val="minor"/>
    </font>
    <font>
      <b/>
      <sz val="16"/>
      <color theme="1"/>
      <name val="B Zar"/>
      <charset val="178"/>
    </font>
    <font>
      <b/>
      <sz val="16"/>
      <color rgb="FFFF0000"/>
      <name val="B Nazanin"/>
      <charset val="178"/>
    </font>
    <font>
      <b/>
      <sz val="20"/>
      <color rgb="FFFF0000"/>
      <name val="B Nazanin"/>
      <charset val="17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Wingdings 2"/>
      <family val="1"/>
      <charset val="2"/>
    </font>
    <font>
      <b/>
      <sz val="13"/>
      <color theme="1"/>
      <name val="Wingdings 2"/>
      <family val="1"/>
      <charset val="2"/>
    </font>
    <font>
      <sz val="14"/>
      <color theme="1"/>
      <name val="B Zar"/>
      <charset val="178"/>
    </font>
    <font>
      <b/>
      <sz val="14"/>
      <color theme="1"/>
      <name val="B Zar"/>
      <charset val="178"/>
    </font>
    <font>
      <sz val="10"/>
      <color theme="1"/>
      <name val="Arial"/>
      <family val="2"/>
      <charset val="178"/>
      <scheme val="minor"/>
    </font>
    <font>
      <sz val="16"/>
      <color theme="1"/>
      <name val="B Zar"/>
      <charset val="178"/>
    </font>
    <font>
      <sz val="15"/>
      <color theme="1"/>
      <name val="B Titr"/>
      <charset val="178"/>
    </font>
    <font>
      <b/>
      <sz val="15"/>
      <color theme="1"/>
      <name val="B Titr"/>
      <charset val="178"/>
    </font>
    <font>
      <sz val="9"/>
      <color indexed="81"/>
      <name val="Tahoma"/>
    </font>
    <font>
      <b/>
      <sz val="9"/>
      <color indexed="81"/>
      <name val="Tahoma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</fills>
  <borders count="10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22" fillId="0" borderId="0" applyFont="0" applyFill="0" applyBorder="0" applyAlignment="0" applyProtection="0"/>
  </cellStyleXfs>
  <cellXfs count="635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65" fontId="5" fillId="3" borderId="0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15" fillId="0" borderId="0" xfId="0" applyFont="1" applyFill="1" applyBorder="1" applyAlignment="1" applyProtection="1">
      <alignment vertical="center"/>
    </xf>
    <xf numFmtId="0" fontId="15" fillId="3" borderId="0" xfId="0" applyFont="1" applyFill="1" applyBorder="1" applyAlignment="1" applyProtection="1">
      <alignment vertical="center"/>
    </xf>
    <xf numFmtId="0" fontId="10" fillId="3" borderId="0" xfId="0" applyFont="1" applyFill="1" applyBorder="1" applyAlignment="1">
      <alignment vertical="center"/>
    </xf>
    <xf numFmtId="165" fontId="4" fillId="0" borderId="0" xfId="0" applyNumberFormat="1" applyFont="1" applyAlignment="1">
      <alignment vertical="top"/>
    </xf>
    <xf numFmtId="3" fontId="4" fillId="0" borderId="0" xfId="0" applyNumberFormat="1" applyFont="1" applyAlignment="1">
      <alignment horizontal="center" vertical="center"/>
    </xf>
    <xf numFmtId="3" fontId="15" fillId="3" borderId="0" xfId="0" applyNumberFormat="1" applyFont="1" applyFill="1" applyBorder="1" applyAlignment="1" applyProtection="1">
      <alignment vertical="center"/>
    </xf>
    <xf numFmtId="3" fontId="15" fillId="3" borderId="4" xfId="0" applyNumberFormat="1" applyFont="1" applyFill="1" applyBorder="1" applyAlignment="1" applyProtection="1">
      <alignment vertical="center"/>
    </xf>
    <xf numFmtId="0" fontId="15" fillId="3" borderId="4" xfId="0" applyFont="1" applyFill="1" applyBorder="1" applyAlignment="1" applyProtection="1">
      <alignment vertical="center"/>
    </xf>
    <xf numFmtId="165" fontId="5" fillId="3" borderId="5" xfId="0" applyNumberFormat="1" applyFont="1" applyFill="1" applyBorder="1" applyAlignment="1">
      <alignment vertical="center"/>
    </xf>
    <xf numFmtId="0" fontId="10" fillId="3" borderId="5" xfId="0" applyFont="1" applyFill="1" applyBorder="1" applyAlignment="1">
      <alignment vertical="center"/>
    </xf>
    <xf numFmtId="0" fontId="10" fillId="3" borderId="20" xfId="0" applyFont="1" applyFill="1" applyBorder="1" applyAlignment="1">
      <alignment vertical="center"/>
    </xf>
    <xf numFmtId="0" fontId="3" fillId="3" borderId="21" xfId="0" applyFont="1" applyFill="1" applyBorder="1" applyAlignment="1" applyProtection="1">
      <alignment horizontal="right" vertical="center"/>
    </xf>
    <xf numFmtId="0" fontId="3" fillId="3" borderId="8" xfId="0" applyFont="1" applyFill="1" applyBorder="1" applyAlignment="1" applyProtection="1">
      <alignment horizontal="right" vertical="center"/>
    </xf>
    <xf numFmtId="0" fontId="9" fillId="3" borderId="0" xfId="0" applyFont="1" applyFill="1" applyBorder="1" applyAlignment="1">
      <alignment vertical="center"/>
    </xf>
    <xf numFmtId="0" fontId="3" fillId="3" borderId="0" xfId="0" applyFont="1" applyFill="1" applyBorder="1" applyAlignment="1" applyProtection="1">
      <alignment vertical="center"/>
    </xf>
    <xf numFmtId="0" fontId="3" fillId="3" borderId="25" xfId="0" applyFont="1" applyFill="1" applyBorder="1" applyAlignment="1" applyProtection="1">
      <alignment horizontal="right" vertical="center"/>
    </xf>
    <xf numFmtId="0" fontId="9" fillId="3" borderId="10" xfId="0" applyFont="1" applyFill="1" applyBorder="1" applyAlignment="1">
      <alignment vertical="center"/>
    </xf>
    <xf numFmtId="3" fontId="9" fillId="3" borderId="32" xfId="0" applyNumberFormat="1" applyFont="1" applyFill="1" applyBorder="1" applyAlignment="1">
      <alignment horizontal="right" vertical="center"/>
    </xf>
    <xf numFmtId="3" fontId="9" fillId="3" borderId="33" xfId="0" applyNumberFormat="1" applyFont="1" applyFill="1" applyBorder="1" applyAlignment="1">
      <alignment horizontal="center" vertical="center"/>
    </xf>
    <xf numFmtId="3" fontId="9" fillId="3" borderId="33" xfId="0" applyNumberFormat="1" applyFont="1" applyFill="1" applyBorder="1" applyAlignment="1">
      <alignment horizontal="right" vertical="center"/>
    </xf>
    <xf numFmtId="3" fontId="9" fillId="3" borderId="34" xfId="0" applyNumberFormat="1" applyFont="1" applyFill="1" applyBorder="1" applyAlignment="1">
      <alignment horizontal="center" vertical="center"/>
    </xf>
    <xf numFmtId="3" fontId="9" fillId="3" borderId="29" xfId="0" applyNumberFormat="1" applyFont="1" applyFill="1" applyBorder="1" applyAlignment="1">
      <alignment horizontal="right" vertical="center"/>
    </xf>
    <xf numFmtId="3" fontId="9" fillId="3" borderId="30" xfId="0" applyNumberFormat="1" applyFont="1" applyFill="1" applyBorder="1" applyAlignment="1">
      <alignment horizontal="center" vertical="center"/>
    </xf>
    <xf numFmtId="3" fontId="9" fillId="3" borderId="30" xfId="0" applyNumberFormat="1" applyFont="1" applyFill="1" applyBorder="1" applyAlignment="1">
      <alignment horizontal="right" vertical="center"/>
    </xf>
    <xf numFmtId="3" fontId="9" fillId="3" borderId="31" xfId="0" applyNumberFormat="1" applyFont="1" applyFill="1" applyBorder="1" applyAlignment="1">
      <alignment horizontal="center" vertical="center"/>
    </xf>
    <xf numFmtId="3" fontId="9" fillId="3" borderId="35" xfId="0" applyNumberFormat="1" applyFont="1" applyFill="1" applyBorder="1" applyAlignment="1">
      <alignment horizontal="right" vertical="center"/>
    </xf>
    <xf numFmtId="3" fontId="9" fillId="3" borderId="36" xfId="0" applyNumberFormat="1" applyFont="1" applyFill="1" applyBorder="1" applyAlignment="1">
      <alignment horizontal="center" vertical="center"/>
    </xf>
    <xf numFmtId="3" fontId="9" fillId="3" borderId="44" xfId="0" applyNumberFormat="1" applyFont="1" applyFill="1" applyBorder="1" applyAlignment="1">
      <alignment horizontal="right" vertical="center"/>
    </xf>
    <xf numFmtId="3" fontId="9" fillId="3" borderId="45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9" fillId="3" borderId="22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3" fillId="3" borderId="0" xfId="0" applyFont="1" applyFill="1" applyBorder="1" applyAlignment="1" applyProtection="1">
      <alignment vertical="center"/>
    </xf>
    <xf numFmtId="0" fontId="9" fillId="3" borderId="0" xfId="0" applyFont="1" applyFill="1" applyBorder="1" applyAlignment="1">
      <alignment horizontal="right" vertical="center"/>
    </xf>
    <xf numFmtId="0" fontId="9" fillId="3" borderId="0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19" fillId="0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 vertical="center"/>
    </xf>
    <xf numFmtId="0" fontId="17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8" fillId="0" borderId="0" xfId="0" applyNumberFormat="1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vertical="center"/>
    </xf>
    <xf numFmtId="0" fontId="4" fillId="2" borderId="0" xfId="0" applyNumberFormat="1" applyFont="1" applyFill="1" applyAlignment="1">
      <alignment vertical="center"/>
    </xf>
    <xf numFmtId="0" fontId="4" fillId="0" borderId="0" xfId="0" applyNumberFormat="1" applyFont="1" applyAlignment="1">
      <alignment horizontal="right" vertical="center"/>
    </xf>
    <xf numFmtId="166" fontId="4" fillId="0" borderId="0" xfId="1" applyNumberFormat="1" applyFont="1" applyAlignment="1">
      <alignment vertical="center"/>
    </xf>
    <xf numFmtId="166" fontId="4" fillId="0" borderId="0" xfId="1" applyNumberFormat="1" applyFont="1" applyAlignment="1">
      <alignment horizontal="center" vertical="center" wrapText="1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166" fontId="4" fillId="0" borderId="0" xfId="1" applyNumberFormat="1" applyFont="1" applyAlignment="1">
      <alignment horizontal="center" vertical="center"/>
    </xf>
    <xf numFmtId="166" fontId="18" fillId="0" borderId="0" xfId="1" applyNumberFormat="1" applyFont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9" fillId="0" borderId="0" xfId="0" applyNumberFormat="1" applyFont="1" applyFill="1" applyAlignment="1">
      <alignment horizontal="center" vertical="center"/>
    </xf>
    <xf numFmtId="0" fontId="9" fillId="0" borderId="52" xfId="0" applyNumberFormat="1" applyFont="1" applyFill="1" applyBorder="1" applyAlignment="1">
      <alignment horizontal="center" vertical="center"/>
    </xf>
    <xf numFmtId="0" fontId="13" fillId="0" borderId="52" xfId="0" applyNumberFormat="1" applyFont="1" applyFill="1" applyBorder="1" applyAlignment="1">
      <alignment horizontal="center" vertical="center" wrapText="1" readingOrder="2"/>
    </xf>
    <xf numFmtId="0" fontId="3" fillId="0" borderId="52" xfId="0" applyNumberFormat="1" applyFont="1" applyFill="1" applyBorder="1" applyAlignment="1">
      <alignment horizontal="center" vertical="center"/>
    </xf>
    <xf numFmtId="0" fontId="9" fillId="0" borderId="52" xfId="0" applyNumberFormat="1" applyFont="1" applyFill="1" applyBorder="1" applyAlignment="1" applyProtection="1">
      <alignment horizontal="center" vertical="center"/>
      <protection locked="0"/>
    </xf>
    <xf numFmtId="0" fontId="9" fillId="0" borderId="52" xfId="0" applyNumberFormat="1" applyFont="1" applyFill="1" applyBorder="1" applyAlignment="1">
      <alignment horizontal="center"/>
    </xf>
    <xf numFmtId="0" fontId="13" fillId="0" borderId="52" xfId="0" applyNumberFormat="1" applyFont="1" applyFill="1" applyBorder="1" applyAlignment="1">
      <alignment horizontal="center" vertical="center"/>
    </xf>
    <xf numFmtId="0" fontId="3" fillId="0" borderId="52" xfId="0" applyNumberFormat="1" applyFont="1" applyFill="1" applyBorder="1" applyAlignment="1" applyProtection="1">
      <alignment horizontal="center" vertical="center"/>
      <protection locked="0"/>
    </xf>
    <xf numFmtId="0" fontId="9" fillId="0" borderId="54" xfId="0" applyNumberFormat="1" applyFont="1" applyFill="1" applyBorder="1" applyAlignment="1">
      <alignment horizontal="center" vertical="center"/>
    </xf>
    <xf numFmtId="3" fontId="9" fillId="0" borderId="54" xfId="0" applyNumberFormat="1" applyFont="1" applyFill="1" applyBorder="1" applyAlignment="1">
      <alignment horizontal="center" vertical="center"/>
    </xf>
    <xf numFmtId="3" fontId="9" fillId="0" borderId="54" xfId="1" applyNumberFormat="1" applyFont="1" applyFill="1" applyBorder="1" applyAlignment="1">
      <alignment horizontal="center" vertical="center"/>
    </xf>
    <xf numFmtId="3" fontId="9" fillId="0" borderId="52" xfId="0" applyNumberFormat="1" applyFont="1" applyFill="1" applyBorder="1" applyAlignment="1">
      <alignment horizontal="center" vertical="center"/>
    </xf>
    <xf numFmtId="3" fontId="9" fillId="0" borderId="52" xfId="1" applyNumberFormat="1" applyFont="1" applyFill="1" applyBorder="1" applyAlignment="1">
      <alignment horizontal="center" vertical="center"/>
    </xf>
    <xf numFmtId="3" fontId="9" fillId="0" borderId="55" xfId="0" applyNumberFormat="1" applyFont="1" applyFill="1" applyBorder="1" applyAlignment="1">
      <alignment horizontal="center" vertical="center"/>
    </xf>
    <xf numFmtId="3" fontId="9" fillId="0" borderId="57" xfId="0" applyNumberFormat="1" applyFont="1" applyFill="1" applyBorder="1" applyAlignment="1">
      <alignment horizontal="center" vertical="center"/>
    </xf>
    <xf numFmtId="3" fontId="9" fillId="0" borderId="59" xfId="0" applyNumberFormat="1" applyFont="1" applyFill="1" applyBorder="1" applyAlignment="1">
      <alignment horizontal="center" vertical="center"/>
    </xf>
    <xf numFmtId="3" fontId="9" fillId="0" borderId="60" xfId="0" applyNumberFormat="1" applyFont="1" applyFill="1" applyBorder="1" applyAlignment="1">
      <alignment horizontal="center" vertical="center"/>
    </xf>
    <xf numFmtId="3" fontId="9" fillId="0" borderId="11" xfId="0" applyNumberFormat="1" applyFont="1" applyFill="1" applyBorder="1" applyAlignment="1">
      <alignment horizontal="center" vertical="center"/>
    </xf>
    <xf numFmtId="3" fontId="9" fillId="0" borderId="62" xfId="0" applyNumberFormat="1" applyFont="1" applyFill="1" applyBorder="1" applyAlignment="1">
      <alignment horizontal="center" vertical="center"/>
    </xf>
    <xf numFmtId="0" fontId="9" fillId="0" borderId="65" xfId="0" applyNumberFormat="1" applyFont="1" applyFill="1" applyBorder="1" applyAlignment="1">
      <alignment horizontal="center" vertical="center"/>
    </xf>
    <xf numFmtId="0" fontId="9" fillId="0" borderId="60" xfId="0" applyNumberFormat="1" applyFont="1" applyFill="1" applyBorder="1" applyAlignment="1">
      <alignment horizontal="center" vertical="center"/>
    </xf>
    <xf numFmtId="0" fontId="9" fillId="8" borderId="67" xfId="0" applyNumberFormat="1" applyFont="1" applyFill="1" applyBorder="1" applyAlignment="1">
      <alignment horizontal="center" vertical="center" wrapText="1"/>
    </xf>
    <xf numFmtId="0" fontId="13" fillId="0" borderId="56" xfId="0" applyNumberFormat="1" applyFont="1" applyFill="1" applyBorder="1" applyAlignment="1">
      <alignment horizontal="center" vertical="center" wrapText="1" readingOrder="2"/>
    </xf>
    <xf numFmtId="0" fontId="13" fillId="0" borderId="57" xfId="0" applyNumberFormat="1" applyFont="1" applyFill="1" applyBorder="1" applyAlignment="1">
      <alignment horizontal="center" vertical="center" wrapText="1" readingOrder="2"/>
    </xf>
    <xf numFmtId="0" fontId="9" fillId="8" borderId="66" xfId="0" applyNumberFormat="1" applyFont="1" applyFill="1" applyBorder="1" applyAlignment="1">
      <alignment horizontal="center" vertical="center" wrapText="1"/>
    </xf>
    <xf numFmtId="0" fontId="9" fillId="0" borderId="55" xfId="0" applyNumberFormat="1" applyFont="1" applyFill="1" applyBorder="1" applyAlignment="1">
      <alignment horizontal="center" vertical="center"/>
    </xf>
    <xf numFmtId="0" fontId="9" fillId="0" borderId="57" xfId="0" applyNumberFormat="1" applyFont="1" applyFill="1" applyBorder="1" applyAlignment="1">
      <alignment horizontal="center" vertical="center"/>
    </xf>
    <xf numFmtId="0" fontId="9" fillId="0" borderId="57" xfId="0" applyNumberFormat="1" applyFont="1" applyFill="1" applyBorder="1" applyAlignment="1" applyProtection="1">
      <alignment horizontal="center" vertical="center"/>
      <protection locked="0"/>
    </xf>
    <xf numFmtId="0" fontId="3" fillId="0" borderId="57" xfId="0" applyNumberFormat="1" applyFont="1" applyFill="1" applyBorder="1" applyAlignment="1">
      <alignment horizontal="center" vertical="center"/>
    </xf>
    <xf numFmtId="0" fontId="13" fillId="0" borderId="57" xfId="0" applyNumberFormat="1" applyFont="1" applyFill="1" applyBorder="1" applyAlignment="1">
      <alignment horizontal="center" vertical="center"/>
    </xf>
    <xf numFmtId="0" fontId="3" fillId="0" borderId="57" xfId="0" applyNumberFormat="1" applyFont="1" applyFill="1" applyBorder="1" applyAlignment="1" applyProtection="1">
      <alignment horizontal="center" vertical="center"/>
      <protection locked="0"/>
    </xf>
    <xf numFmtId="0" fontId="9" fillId="8" borderId="70" xfId="0" applyNumberFormat="1" applyFont="1" applyFill="1" applyBorder="1" applyAlignment="1">
      <alignment horizontal="center" vertical="center" wrapText="1"/>
    </xf>
    <xf numFmtId="0" fontId="9" fillId="8" borderId="72" xfId="0" applyNumberFormat="1" applyFont="1" applyFill="1" applyBorder="1" applyAlignment="1">
      <alignment horizontal="center" vertical="center" wrapText="1"/>
    </xf>
    <xf numFmtId="0" fontId="9" fillId="8" borderId="40" xfId="0" applyNumberFormat="1" applyFont="1" applyFill="1" applyBorder="1" applyAlignment="1">
      <alignment horizontal="center" vertical="center" wrapText="1"/>
    </xf>
    <xf numFmtId="0" fontId="9" fillId="0" borderId="53" xfId="0" applyNumberFormat="1" applyFont="1" applyFill="1" applyBorder="1" applyAlignment="1">
      <alignment horizontal="center" vertical="center"/>
    </xf>
    <xf numFmtId="0" fontId="9" fillId="0" borderId="56" xfId="0" applyNumberFormat="1" applyFont="1" applyFill="1" applyBorder="1" applyAlignment="1">
      <alignment horizontal="center" vertical="center"/>
    </xf>
    <xf numFmtId="0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3" fillId="0" borderId="56" xfId="0" applyNumberFormat="1" applyFont="1" applyFill="1" applyBorder="1" applyAlignment="1">
      <alignment horizontal="center" vertical="center"/>
    </xf>
    <xf numFmtId="0" fontId="13" fillId="0" borderId="56" xfId="0" applyNumberFormat="1" applyFont="1" applyFill="1" applyBorder="1" applyAlignment="1">
      <alignment horizontal="center" vertical="center"/>
    </xf>
    <xf numFmtId="0" fontId="3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8" borderId="73" xfId="0" applyNumberFormat="1" applyFont="1" applyFill="1" applyBorder="1" applyAlignment="1">
      <alignment horizontal="center" vertical="center" wrapText="1"/>
    </xf>
    <xf numFmtId="0" fontId="9" fillId="8" borderId="14" xfId="0" applyNumberFormat="1" applyFont="1" applyFill="1" applyBorder="1" applyAlignment="1">
      <alignment horizontal="center" vertical="center" wrapText="1"/>
    </xf>
    <xf numFmtId="0" fontId="9" fillId="8" borderId="12" xfId="0" applyNumberFormat="1" applyFont="1" applyFill="1" applyBorder="1" applyAlignment="1">
      <alignment horizontal="center" vertical="center" wrapText="1"/>
    </xf>
    <xf numFmtId="0" fontId="9" fillId="8" borderId="7" xfId="0" applyNumberFormat="1" applyFont="1" applyFill="1" applyBorder="1" applyAlignment="1">
      <alignment horizontal="center" vertical="center" wrapText="1"/>
    </xf>
    <xf numFmtId="0" fontId="25" fillId="0" borderId="0" xfId="0" applyNumberFormat="1" applyFont="1" applyAlignment="1">
      <alignment horizontal="center" vertical="center"/>
    </xf>
    <xf numFmtId="0" fontId="26" fillId="0" borderId="0" xfId="0" applyNumberFormat="1" applyFont="1" applyAlignment="1">
      <alignment horizontal="center" vertical="center"/>
    </xf>
    <xf numFmtId="0" fontId="27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3" fontId="9" fillId="0" borderId="53" xfId="0" applyNumberFormat="1" applyFont="1" applyFill="1" applyBorder="1" applyAlignment="1">
      <alignment horizontal="center" vertical="center"/>
    </xf>
    <xf numFmtId="3" fontId="9" fillId="0" borderId="56" xfId="0" applyNumberFormat="1" applyFont="1" applyFill="1" applyBorder="1" applyAlignment="1">
      <alignment horizontal="center" vertical="center"/>
    </xf>
    <xf numFmtId="0" fontId="9" fillId="8" borderId="40" xfId="0" applyNumberFormat="1" applyFont="1" applyFill="1" applyBorder="1" applyAlignment="1">
      <alignment horizontal="center" vertical="center"/>
    </xf>
    <xf numFmtId="0" fontId="10" fillId="2" borderId="0" xfId="0" applyNumberFormat="1" applyFont="1" applyFill="1" applyAlignment="1">
      <alignment horizontal="center" vertical="center" textRotation="90"/>
    </xf>
    <xf numFmtId="0" fontId="24" fillId="0" borderId="0" xfId="0" applyNumberFormat="1" applyFont="1" applyAlignment="1">
      <alignment horizontal="center" vertical="center"/>
    </xf>
    <xf numFmtId="0" fontId="9" fillId="8" borderId="52" xfId="0" applyNumberFormat="1" applyFont="1" applyFill="1" applyBorder="1" applyAlignment="1">
      <alignment horizontal="center" vertical="center"/>
    </xf>
    <xf numFmtId="0" fontId="30" fillId="0" borderId="0" xfId="0" applyNumberFormat="1" applyFont="1" applyFill="1" applyAlignment="1">
      <alignment horizontal="center" vertical="center"/>
    </xf>
    <xf numFmtId="0" fontId="31" fillId="0" borderId="0" xfId="0" applyNumberFormat="1" applyFont="1" applyFill="1" applyAlignment="1">
      <alignment horizontal="center" vertical="center"/>
    </xf>
    <xf numFmtId="0" fontId="4" fillId="0" borderId="52" xfId="0" applyNumberFormat="1" applyFont="1" applyFill="1" applyBorder="1" applyAlignment="1">
      <alignment horizontal="center" vertical="center"/>
    </xf>
    <xf numFmtId="0" fontId="4" fillId="0" borderId="56" xfId="0" applyNumberFormat="1" applyFont="1" applyFill="1" applyBorder="1" applyAlignment="1">
      <alignment horizontal="center" vertical="center"/>
    </xf>
    <xf numFmtId="0" fontId="4" fillId="0" borderId="57" xfId="0" applyNumberFormat="1" applyFont="1" applyFill="1" applyBorder="1" applyAlignment="1">
      <alignment horizontal="center" vertical="center"/>
    </xf>
    <xf numFmtId="3" fontId="4" fillId="0" borderId="56" xfId="0" applyNumberFormat="1" applyFont="1" applyFill="1" applyBorder="1" applyAlignment="1">
      <alignment horizontal="center" vertical="center"/>
    </xf>
    <xf numFmtId="3" fontId="4" fillId="0" borderId="52" xfId="0" applyNumberFormat="1" applyFont="1" applyFill="1" applyBorder="1" applyAlignment="1">
      <alignment horizontal="center" vertical="center"/>
    </xf>
    <xf numFmtId="166" fontId="4" fillId="8" borderId="12" xfId="1" applyNumberFormat="1" applyFont="1" applyFill="1" applyBorder="1" applyAlignment="1">
      <alignment horizontal="center" vertical="center" wrapText="1"/>
    </xf>
    <xf numFmtId="166" fontId="4" fillId="8" borderId="7" xfId="1" applyNumberFormat="1" applyFont="1" applyFill="1" applyBorder="1" applyAlignment="1">
      <alignment horizontal="center" vertical="center" wrapText="1"/>
    </xf>
    <xf numFmtId="166" fontId="9" fillId="8" borderId="12" xfId="1" applyNumberFormat="1" applyFont="1" applyFill="1" applyBorder="1" applyAlignment="1">
      <alignment horizontal="center" vertical="center"/>
    </xf>
    <xf numFmtId="166" fontId="15" fillId="0" borderId="52" xfId="1" applyNumberFormat="1" applyFont="1" applyBorder="1" applyAlignment="1">
      <alignment horizontal="center" vertical="center"/>
    </xf>
    <xf numFmtId="0" fontId="6" fillId="2" borderId="0" xfId="0" applyNumberFormat="1" applyFont="1" applyFill="1" applyBorder="1" applyAlignment="1">
      <alignment horizontal="center" vertical="center" textRotation="90"/>
    </xf>
    <xf numFmtId="0" fontId="24" fillId="0" borderId="0" xfId="0" applyNumberFormat="1" applyFont="1" applyAlignment="1">
      <alignment vertical="center"/>
    </xf>
    <xf numFmtId="0" fontId="24" fillId="0" borderId="0" xfId="0" applyNumberFormat="1" applyFont="1" applyAlignment="1">
      <alignment horizontal="right" vertical="center"/>
    </xf>
    <xf numFmtId="166" fontId="24" fillId="0" borderId="0" xfId="1" applyNumberFormat="1" applyFont="1" applyAlignment="1">
      <alignment vertical="center"/>
    </xf>
    <xf numFmtId="166" fontId="24" fillId="0" borderId="0" xfId="1" applyNumberFormat="1" applyFont="1" applyAlignment="1">
      <alignment horizontal="center" vertical="center" wrapText="1"/>
    </xf>
    <xf numFmtId="166" fontId="4" fillId="0" borderId="84" xfId="1" applyNumberFormat="1" applyFont="1" applyBorder="1" applyAlignment="1">
      <alignment horizontal="center" vertical="center"/>
    </xf>
    <xf numFmtId="166" fontId="4" fillId="0" borderId="85" xfId="1" applyNumberFormat="1" applyFont="1" applyBorder="1" applyAlignment="1">
      <alignment horizontal="center" vertical="center" wrapText="1"/>
    </xf>
    <xf numFmtId="166" fontId="4" fillId="0" borderId="74" xfId="1" applyNumberFormat="1" applyFont="1" applyBorder="1" applyAlignment="1">
      <alignment horizontal="center" vertical="center"/>
    </xf>
    <xf numFmtId="0" fontId="4" fillId="0" borderId="86" xfId="0" applyNumberFormat="1" applyFont="1" applyFill="1" applyBorder="1" applyAlignment="1">
      <alignment horizontal="center" vertical="center"/>
    </xf>
    <xf numFmtId="0" fontId="4" fillId="0" borderId="84" xfId="0" applyNumberFormat="1" applyFont="1" applyFill="1" applyBorder="1" applyAlignment="1">
      <alignment horizontal="center" vertical="center"/>
    </xf>
    <xf numFmtId="3" fontId="4" fillId="0" borderId="88" xfId="0" applyNumberFormat="1" applyFont="1" applyFill="1" applyBorder="1" applyAlignment="1">
      <alignment horizontal="center" vertical="center"/>
    </xf>
    <xf numFmtId="3" fontId="4" fillId="0" borderId="89" xfId="0" applyNumberFormat="1" applyFont="1" applyFill="1" applyBorder="1" applyAlignment="1">
      <alignment horizontal="center" vertical="center"/>
    </xf>
    <xf numFmtId="166" fontId="4" fillId="0" borderId="86" xfId="1" applyNumberFormat="1" applyFont="1" applyFill="1" applyBorder="1" applyAlignment="1">
      <alignment horizontal="right" vertical="center"/>
    </xf>
    <xf numFmtId="166" fontId="4" fillId="0" borderId="88" xfId="1" applyNumberFormat="1" applyFont="1" applyFill="1" applyBorder="1" applyAlignment="1">
      <alignment horizontal="center" vertical="center"/>
    </xf>
    <xf numFmtId="37" fontId="4" fillId="0" borderId="88" xfId="1" applyNumberFormat="1" applyFont="1" applyFill="1" applyBorder="1" applyAlignment="1">
      <alignment horizontal="center" vertical="center"/>
    </xf>
    <xf numFmtId="166" fontId="4" fillId="0" borderId="87" xfId="1" applyNumberFormat="1" applyFont="1" applyFill="1" applyBorder="1" applyAlignment="1">
      <alignment horizontal="right" vertical="center"/>
    </xf>
    <xf numFmtId="166" fontId="4" fillId="0" borderId="18" xfId="1" applyNumberFormat="1" applyFont="1" applyFill="1" applyBorder="1" applyAlignment="1">
      <alignment horizontal="right" vertical="center"/>
    </xf>
    <xf numFmtId="166" fontId="15" fillId="0" borderId="88" xfId="1" applyNumberFormat="1" applyFont="1" applyBorder="1" applyAlignment="1">
      <alignment horizontal="center" vertical="center"/>
    </xf>
    <xf numFmtId="166" fontId="4" fillId="0" borderId="88" xfId="1" applyNumberFormat="1" applyFont="1" applyBorder="1" applyAlignment="1">
      <alignment horizontal="center" vertical="center"/>
    </xf>
    <xf numFmtId="166" fontId="4" fillId="0" borderId="87" xfId="1" applyNumberFormat="1" applyFont="1" applyBorder="1" applyAlignment="1">
      <alignment horizontal="center" vertical="center"/>
    </xf>
    <xf numFmtId="166" fontId="4" fillId="0" borderId="18" xfId="1" applyNumberFormat="1" applyFont="1" applyBorder="1" applyAlignment="1">
      <alignment horizontal="center" vertical="center"/>
    </xf>
    <xf numFmtId="166" fontId="4" fillId="0" borderId="89" xfId="1" applyNumberFormat="1" applyFont="1" applyFill="1" applyBorder="1" applyAlignment="1">
      <alignment horizontal="center" vertical="center"/>
    </xf>
    <xf numFmtId="166" fontId="4" fillId="2" borderId="87" xfId="1" applyNumberFormat="1" applyFont="1" applyFill="1" applyBorder="1" applyAlignment="1">
      <alignment horizontal="center" vertical="center"/>
    </xf>
    <xf numFmtId="166" fontId="4" fillId="0" borderId="86" xfId="1" applyNumberFormat="1" applyFont="1" applyBorder="1" applyAlignment="1">
      <alignment horizontal="center" vertical="center"/>
    </xf>
    <xf numFmtId="166" fontId="4" fillId="0" borderId="28" xfId="1" applyNumberFormat="1" applyFont="1" applyBorder="1" applyAlignment="1">
      <alignment horizontal="center" vertical="center"/>
    </xf>
    <xf numFmtId="0" fontId="4" fillId="8" borderId="14" xfId="0" applyNumberFormat="1" applyFont="1" applyFill="1" applyBorder="1" applyAlignment="1">
      <alignment horizontal="center" vertical="center" wrapText="1"/>
    </xf>
    <xf numFmtId="0" fontId="4" fillId="8" borderId="12" xfId="0" applyNumberFormat="1" applyFont="1" applyFill="1" applyBorder="1" applyAlignment="1">
      <alignment horizontal="center" vertical="center" wrapText="1"/>
    </xf>
    <xf numFmtId="0" fontId="4" fillId="8" borderId="7" xfId="0" applyNumberFormat="1" applyFont="1" applyFill="1" applyBorder="1" applyAlignment="1">
      <alignment horizontal="center" vertical="center" wrapText="1"/>
    </xf>
    <xf numFmtId="0" fontId="4" fillId="8" borderId="75" xfId="0" applyNumberFormat="1" applyFont="1" applyFill="1" applyBorder="1" applyAlignment="1">
      <alignment horizontal="center" vertical="center" wrapText="1"/>
    </xf>
    <xf numFmtId="166" fontId="9" fillId="8" borderId="12" xfId="1" applyNumberFormat="1" applyFont="1" applyFill="1" applyBorder="1" applyAlignment="1">
      <alignment horizontal="center" vertical="center" wrapText="1"/>
    </xf>
    <xf numFmtId="166" fontId="8" fillId="8" borderId="12" xfId="1" applyNumberFormat="1" applyFont="1" applyFill="1" applyBorder="1" applyAlignment="1">
      <alignment horizontal="center" vertical="center" wrapText="1"/>
    </xf>
    <xf numFmtId="166" fontId="8" fillId="8" borderId="75" xfId="1" applyNumberFormat="1" applyFont="1" applyFill="1" applyBorder="1" applyAlignment="1">
      <alignment horizontal="center" vertical="center" wrapText="1"/>
    </xf>
    <xf numFmtId="166" fontId="9" fillId="8" borderId="7" xfId="1" applyNumberFormat="1" applyFont="1" applyFill="1" applyBorder="1" applyAlignment="1">
      <alignment horizontal="center" vertical="center" wrapText="1"/>
    </xf>
    <xf numFmtId="0" fontId="4" fillId="8" borderId="14" xfId="0" applyFont="1" applyFill="1" applyBorder="1" applyAlignment="1">
      <alignment horizontal="center" vertical="center"/>
    </xf>
    <xf numFmtId="3" fontId="10" fillId="10" borderId="46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3" fontId="10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32" fillId="0" borderId="0" xfId="0" applyFont="1"/>
    <xf numFmtId="166" fontId="32" fillId="0" borderId="0" xfId="1" applyNumberFormat="1" applyFont="1"/>
    <xf numFmtId="3" fontId="32" fillId="0" borderId="0" xfId="0" applyNumberFormat="1" applyFont="1"/>
    <xf numFmtId="164" fontId="32" fillId="0" borderId="0" xfId="0" applyNumberFormat="1" applyFont="1"/>
    <xf numFmtId="166" fontId="32" fillId="0" borderId="0" xfId="0" applyNumberFormat="1" applyFont="1"/>
    <xf numFmtId="166" fontId="9" fillId="8" borderId="90" xfId="1" applyNumberFormat="1" applyFont="1" applyFill="1" applyBorder="1" applyAlignment="1">
      <alignment horizontal="center" vertical="center" wrapText="1"/>
    </xf>
    <xf numFmtId="166" fontId="4" fillId="0" borderId="91" xfId="1" applyNumberFormat="1" applyFont="1" applyFill="1" applyBorder="1" applyAlignment="1">
      <alignment horizontal="center" vertical="center"/>
    </xf>
    <xf numFmtId="0" fontId="9" fillId="0" borderId="93" xfId="0" applyNumberFormat="1" applyFont="1" applyFill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66" fontId="19" fillId="0" borderId="0" xfId="1" applyNumberFormat="1" applyFont="1" applyFill="1" applyBorder="1" applyAlignment="1">
      <alignment horizontal="center" vertical="center"/>
    </xf>
    <xf numFmtId="166" fontId="17" fillId="0" borderId="0" xfId="1" applyNumberFormat="1" applyFont="1" applyAlignment="1">
      <alignment horizontal="center" vertical="center"/>
    </xf>
    <xf numFmtId="166" fontId="19" fillId="0" borderId="0" xfId="1" applyNumberFormat="1" applyFont="1" applyFill="1" applyAlignment="1">
      <alignment horizontal="center" vertical="center"/>
    </xf>
    <xf numFmtId="166" fontId="29" fillId="2" borderId="1" xfId="1" applyNumberFormat="1" applyFont="1" applyFill="1" applyBorder="1" applyAlignment="1">
      <alignment horizontal="center" vertical="center" textRotation="90"/>
    </xf>
    <xf numFmtId="166" fontId="20" fillId="0" borderId="0" xfId="1" applyNumberFormat="1" applyFont="1" applyAlignment="1">
      <alignment horizontal="center" vertical="center"/>
    </xf>
    <xf numFmtId="0" fontId="8" fillId="8" borderId="40" xfId="0" applyNumberFormat="1" applyFont="1" applyFill="1" applyBorder="1" applyAlignment="1">
      <alignment horizontal="center" vertical="center" wrapText="1"/>
    </xf>
    <xf numFmtId="0" fontId="12" fillId="0" borderId="0" xfId="0" applyNumberFormat="1" applyFont="1" applyAlignment="1">
      <alignment horizontal="center" vertical="center"/>
    </xf>
    <xf numFmtId="3" fontId="12" fillId="0" borderId="11" xfId="0" applyNumberFormat="1" applyFont="1" applyFill="1" applyBorder="1" applyAlignment="1">
      <alignment horizontal="center" vertical="center"/>
    </xf>
    <xf numFmtId="3" fontId="12" fillId="0" borderId="62" xfId="0" applyNumberFormat="1" applyFont="1" applyFill="1" applyBorder="1" applyAlignment="1">
      <alignment horizontal="center" vertical="center"/>
    </xf>
    <xf numFmtId="3" fontId="12" fillId="0" borderId="0" xfId="0" applyNumberFormat="1" applyFont="1" applyAlignment="1">
      <alignment horizontal="center" vertical="center"/>
    </xf>
    <xf numFmtId="166" fontId="17" fillId="0" borderId="0" xfId="1" applyNumberFormat="1" applyFont="1" applyAlignment="1">
      <alignment vertical="center"/>
    </xf>
    <xf numFmtId="166" fontId="17" fillId="2" borderId="0" xfId="1" applyNumberFormat="1" applyFont="1" applyFill="1" applyAlignment="1">
      <alignment vertical="center"/>
    </xf>
    <xf numFmtId="166" fontId="17" fillId="0" borderId="0" xfId="1" applyNumberFormat="1" applyFont="1" applyAlignment="1">
      <alignment horizontal="right" vertical="center"/>
    </xf>
    <xf numFmtId="166" fontId="34" fillId="0" borderId="0" xfId="1" applyNumberFormat="1" applyFont="1" applyBorder="1" applyAlignment="1">
      <alignment vertical="center"/>
    </xf>
    <xf numFmtId="166" fontId="35" fillId="0" borderId="0" xfId="1" applyNumberFormat="1" applyFont="1" applyAlignment="1">
      <alignment vertical="center"/>
    </xf>
    <xf numFmtId="0" fontId="9" fillId="8" borderId="9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Alignment="1">
      <alignment horizontal="center" vertical="center"/>
    </xf>
    <xf numFmtId="0" fontId="17" fillId="0" borderId="0" xfId="0" applyNumberFormat="1" applyFont="1" applyFill="1" applyAlignment="1">
      <alignment horizontal="center" vertical="center"/>
    </xf>
    <xf numFmtId="0" fontId="3" fillId="6" borderId="52" xfId="0" applyNumberFormat="1" applyFont="1" applyFill="1" applyBorder="1" applyAlignment="1">
      <alignment horizontal="center" vertical="center"/>
    </xf>
    <xf numFmtId="0" fontId="3" fillId="6" borderId="56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28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9" fillId="8" borderId="56" xfId="0" applyNumberFormat="1" applyFont="1" applyFill="1" applyBorder="1" applyAlignment="1">
      <alignment horizontal="center" vertical="center"/>
    </xf>
    <xf numFmtId="49" fontId="9" fillId="8" borderId="52" xfId="0" applyNumberFormat="1" applyFont="1" applyFill="1" applyBorder="1" applyAlignment="1">
      <alignment horizontal="center" vertical="center"/>
    </xf>
    <xf numFmtId="0" fontId="38" fillId="0" borderId="0" xfId="0" applyNumberFormat="1" applyFont="1" applyAlignment="1">
      <alignment horizontal="center" vertical="center"/>
    </xf>
    <xf numFmtId="0" fontId="39" fillId="0" borderId="0" xfId="0" applyNumberFormat="1" applyFont="1" applyAlignment="1">
      <alignment horizontal="center" vertical="center"/>
    </xf>
    <xf numFmtId="166" fontId="38" fillId="0" borderId="0" xfId="1" applyNumberFormat="1" applyFont="1" applyAlignment="1">
      <alignment vertical="center"/>
    </xf>
    <xf numFmtId="0" fontId="40" fillId="0" borderId="0" xfId="0" applyFont="1"/>
    <xf numFmtId="0" fontId="32" fillId="0" borderId="0" xfId="0" applyFont="1" applyAlignment="1">
      <alignment vertical="center"/>
    </xf>
    <xf numFmtId="166" fontId="32" fillId="0" borderId="0" xfId="1" applyNumberFormat="1" applyFont="1" applyAlignment="1">
      <alignment vertical="center"/>
    </xf>
    <xf numFmtId="3" fontId="32" fillId="0" borderId="0" xfId="0" applyNumberFormat="1" applyFont="1" applyAlignment="1">
      <alignment vertical="center"/>
    </xf>
    <xf numFmtId="167" fontId="4" fillId="0" borderId="87" xfId="1" applyNumberFormat="1" applyFont="1" applyBorder="1" applyAlignment="1">
      <alignment horizontal="right" vertical="center" wrapText="1"/>
    </xf>
    <xf numFmtId="3" fontId="4" fillId="0" borderId="18" xfId="1" applyNumberFormat="1" applyFont="1" applyBorder="1" applyAlignment="1">
      <alignment vertical="center"/>
    </xf>
    <xf numFmtId="3" fontId="4" fillId="0" borderId="28" xfId="1" applyNumberFormat="1" applyFont="1" applyBorder="1" applyAlignment="1">
      <alignment vertical="center"/>
    </xf>
    <xf numFmtId="3" fontId="4" fillId="11" borderId="18" xfId="1" applyNumberFormat="1" applyFont="1" applyFill="1" applyBorder="1" applyAlignment="1">
      <alignment vertical="center"/>
    </xf>
    <xf numFmtId="167" fontId="4" fillId="0" borderId="62" xfId="1" applyNumberFormat="1" applyFont="1" applyBorder="1" applyAlignment="1">
      <alignment horizontal="right"/>
    </xf>
    <xf numFmtId="3" fontId="4" fillId="9" borderId="56" xfId="1" applyNumberFormat="1" applyFont="1" applyFill="1" applyBorder="1"/>
    <xf numFmtId="3" fontId="4" fillId="0" borderId="57" xfId="1" applyNumberFormat="1" applyFont="1" applyBorder="1"/>
    <xf numFmtId="3" fontId="4" fillId="11" borderId="56" xfId="1" applyNumberFormat="1" applyFont="1" applyFill="1" applyBorder="1"/>
    <xf numFmtId="167" fontId="4" fillId="0" borderId="62" xfId="1" applyNumberFormat="1" applyFont="1" applyBorder="1"/>
    <xf numFmtId="3" fontId="4" fillId="0" borderId="56" xfId="1" applyNumberFormat="1" applyFont="1" applyBorder="1"/>
    <xf numFmtId="3" fontId="4" fillId="9" borderId="57" xfId="1" applyNumberFormat="1" applyFont="1" applyFill="1" applyBorder="1"/>
    <xf numFmtId="3" fontId="4" fillId="11" borderId="57" xfId="1" applyNumberFormat="1" applyFont="1" applyFill="1" applyBorder="1"/>
    <xf numFmtId="167" fontId="4" fillId="0" borderId="6" xfId="1" applyNumberFormat="1" applyFont="1" applyBorder="1"/>
    <xf numFmtId="3" fontId="4" fillId="0" borderId="76" xfId="1" applyNumberFormat="1" applyFont="1" applyBorder="1"/>
    <xf numFmtId="3" fontId="4" fillId="0" borderId="77" xfId="1" applyNumberFormat="1" applyFont="1" applyBorder="1"/>
    <xf numFmtId="0" fontId="42" fillId="0" borderId="0" xfId="0" applyFont="1"/>
    <xf numFmtId="166" fontId="42" fillId="0" borderId="0" xfId="1" applyNumberFormat="1" applyFont="1"/>
    <xf numFmtId="167" fontId="9" fillId="9" borderId="14" xfId="1" applyNumberFormat="1" applyFont="1" applyFill="1" applyBorder="1"/>
    <xf numFmtId="167" fontId="5" fillId="0" borderId="46" xfId="1" applyNumberFormat="1" applyFont="1" applyBorder="1"/>
    <xf numFmtId="3" fontId="5" fillId="9" borderId="46" xfId="1" applyNumberFormat="1" applyFont="1" applyFill="1" applyBorder="1"/>
    <xf numFmtId="3" fontId="5" fillId="0" borderId="46" xfId="1" applyNumberFormat="1" applyFont="1" applyBorder="1"/>
    <xf numFmtId="3" fontId="5" fillId="11" borderId="46" xfId="1" applyNumberFormat="1" applyFont="1" applyFill="1" applyBorder="1"/>
    <xf numFmtId="0" fontId="33" fillId="0" borderId="0" xfId="0" applyFont="1"/>
    <xf numFmtId="0" fontId="43" fillId="0" borderId="0" xfId="0" applyFont="1"/>
    <xf numFmtId="0" fontId="44" fillId="0" borderId="0" xfId="0" applyFont="1"/>
    <xf numFmtId="0" fontId="9" fillId="8" borderId="12" xfId="0" applyNumberFormat="1" applyFont="1" applyFill="1" applyBorder="1" applyAlignment="1">
      <alignment horizontal="center" vertical="center" wrapText="1"/>
    </xf>
    <xf numFmtId="0" fontId="9" fillId="8" borderId="7" xfId="0" applyNumberFormat="1" applyFont="1" applyFill="1" applyBorder="1" applyAlignment="1">
      <alignment horizontal="center" vertical="center" wrapText="1"/>
    </xf>
    <xf numFmtId="3" fontId="4" fillId="8" borderId="90" xfId="0" applyNumberFormat="1" applyFont="1" applyFill="1" applyBorder="1" applyAlignment="1">
      <alignment horizontal="center" vertical="center"/>
    </xf>
    <xf numFmtId="0" fontId="3" fillId="0" borderId="76" xfId="0" applyNumberFormat="1" applyFont="1" applyFill="1" applyBorder="1" applyAlignment="1">
      <alignment horizontal="center" vertical="center" wrapText="1" readingOrder="2"/>
    </xf>
    <xf numFmtId="0" fontId="3" fillId="0" borderId="77" xfId="0" applyNumberFormat="1" applyFont="1" applyFill="1" applyBorder="1" applyAlignment="1">
      <alignment horizontal="center" vertical="center" wrapText="1" readingOrder="2"/>
    </xf>
    <xf numFmtId="0" fontId="13" fillId="14" borderId="56" xfId="0" applyNumberFormat="1" applyFont="1" applyFill="1" applyBorder="1" applyAlignment="1">
      <alignment horizontal="center" vertical="center" wrapText="1" readingOrder="2"/>
    </xf>
    <xf numFmtId="0" fontId="13" fillId="14" borderId="57" xfId="0" applyNumberFormat="1" applyFont="1" applyFill="1" applyBorder="1" applyAlignment="1">
      <alignment horizontal="center" vertical="center" wrapText="1" readingOrder="2"/>
    </xf>
    <xf numFmtId="0" fontId="9" fillId="14" borderId="56" xfId="0" applyNumberFormat="1" applyFont="1" applyFill="1" applyBorder="1" applyAlignment="1">
      <alignment horizontal="center" vertical="center"/>
    </xf>
    <xf numFmtId="0" fontId="9" fillId="14" borderId="57" xfId="0" applyNumberFormat="1" applyFont="1" applyFill="1" applyBorder="1" applyAlignment="1">
      <alignment horizontal="center" vertical="center"/>
    </xf>
    <xf numFmtId="0" fontId="9" fillId="14" borderId="52" xfId="0" applyNumberFormat="1" applyFont="1" applyFill="1" applyBorder="1" applyAlignment="1">
      <alignment horizontal="center" vertical="center"/>
    </xf>
    <xf numFmtId="0" fontId="2" fillId="14" borderId="56" xfId="0" applyNumberFormat="1" applyFont="1" applyFill="1" applyBorder="1" applyAlignment="1">
      <alignment horizontal="center" vertical="center" wrapText="1" readingOrder="2"/>
    </xf>
    <xf numFmtId="0" fontId="13" fillId="13" borderId="18" xfId="0" applyNumberFormat="1" applyFont="1" applyFill="1" applyBorder="1" applyAlignment="1">
      <alignment horizontal="center" vertical="center" wrapText="1" readingOrder="2"/>
    </xf>
    <xf numFmtId="0" fontId="13" fillId="13" borderId="28" xfId="0" applyNumberFormat="1" applyFont="1" applyFill="1" applyBorder="1" applyAlignment="1">
      <alignment horizontal="center" vertical="center" wrapText="1" readingOrder="2"/>
    </xf>
    <xf numFmtId="0" fontId="9" fillId="13" borderId="53" xfId="0" applyNumberFormat="1" applyFont="1" applyFill="1" applyBorder="1" applyAlignment="1">
      <alignment horizontal="center" vertical="center"/>
    </xf>
    <xf numFmtId="0" fontId="9" fillId="13" borderId="54" xfId="0" applyNumberFormat="1" applyFont="1" applyFill="1" applyBorder="1" applyAlignment="1">
      <alignment horizontal="center" vertical="center"/>
    </xf>
    <xf numFmtId="0" fontId="13" fillId="13" borderId="56" xfId="0" applyNumberFormat="1" applyFont="1" applyFill="1" applyBorder="1" applyAlignment="1">
      <alignment horizontal="center" vertical="center" wrapText="1" readingOrder="2"/>
    </xf>
    <xf numFmtId="0" fontId="13" fillId="13" borderId="57" xfId="0" applyNumberFormat="1" applyFont="1" applyFill="1" applyBorder="1" applyAlignment="1">
      <alignment horizontal="center" vertical="center" wrapText="1" readingOrder="2"/>
    </xf>
    <xf numFmtId="0" fontId="9" fillId="13" borderId="56" xfId="0" applyNumberFormat="1" applyFont="1" applyFill="1" applyBorder="1" applyAlignment="1">
      <alignment horizontal="center" vertical="center"/>
    </xf>
    <xf numFmtId="0" fontId="9" fillId="13" borderId="52" xfId="0" applyNumberFormat="1" applyFont="1" applyFill="1" applyBorder="1" applyAlignment="1">
      <alignment horizontal="center" vertical="center"/>
    </xf>
    <xf numFmtId="0" fontId="2" fillId="13" borderId="56" xfId="0" applyNumberFormat="1" applyFont="1" applyFill="1" applyBorder="1" applyAlignment="1">
      <alignment horizontal="center" vertical="center" wrapText="1" readingOrder="2"/>
    </xf>
    <xf numFmtId="0" fontId="9" fillId="8" borderId="17" xfId="0" applyNumberFormat="1" applyFont="1" applyFill="1" applyBorder="1" applyAlignment="1">
      <alignment horizontal="center" vertical="center" wrapText="1"/>
    </xf>
    <xf numFmtId="0" fontId="9" fillId="13" borderId="15" xfId="0" applyNumberFormat="1" applyFont="1" applyFill="1" applyBorder="1" applyAlignment="1">
      <alignment horizontal="center" vertical="center"/>
    </xf>
    <xf numFmtId="0" fontId="9" fillId="13" borderId="74" xfId="0" applyNumberFormat="1" applyFont="1" applyFill="1" applyBorder="1" applyAlignment="1">
      <alignment horizontal="center" vertical="center"/>
    </xf>
    <xf numFmtId="0" fontId="13" fillId="13" borderId="74" xfId="0" applyNumberFormat="1" applyFont="1" applyFill="1" applyBorder="1" applyAlignment="1">
      <alignment horizontal="center" vertical="center" wrapText="1" readingOrder="2"/>
    </xf>
    <xf numFmtId="0" fontId="9" fillId="14" borderId="74" xfId="0" applyNumberFormat="1" applyFont="1" applyFill="1" applyBorder="1" applyAlignment="1">
      <alignment horizontal="center" vertical="center"/>
    </xf>
    <xf numFmtId="0" fontId="13" fillId="14" borderId="74" xfId="0" applyNumberFormat="1" applyFont="1" applyFill="1" applyBorder="1" applyAlignment="1">
      <alignment horizontal="center" vertical="center" wrapText="1" readingOrder="2"/>
    </xf>
    <xf numFmtId="0" fontId="9" fillId="14" borderId="47" xfId="0" applyNumberFormat="1" applyFont="1" applyFill="1" applyBorder="1" applyAlignment="1">
      <alignment horizontal="center" vertical="center"/>
    </xf>
    <xf numFmtId="0" fontId="9" fillId="14" borderId="0" xfId="0" applyNumberFormat="1" applyFont="1" applyFill="1" applyBorder="1" applyAlignment="1">
      <alignment horizontal="center" vertical="center"/>
    </xf>
    <xf numFmtId="0" fontId="3" fillId="0" borderId="65" xfId="0" applyNumberFormat="1" applyFont="1" applyFill="1" applyBorder="1" applyAlignment="1">
      <alignment horizontal="center" vertical="center"/>
    </xf>
    <xf numFmtId="0" fontId="3" fillId="13" borderId="56" xfId="0" applyNumberFormat="1" applyFont="1" applyFill="1" applyBorder="1" applyAlignment="1">
      <alignment horizontal="center" vertical="center" wrapText="1" readingOrder="2"/>
    </xf>
    <xf numFmtId="0" fontId="3" fillId="13" borderId="57" xfId="0" applyNumberFormat="1" applyFont="1" applyFill="1" applyBorder="1" applyAlignment="1">
      <alignment horizontal="center" vertical="center" wrapText="1" readingOrder="2"/>
    </xf>
    <xf numFmtId="0" fontId="3" fillId="13" borderId="56" xfId="0" applyNumberFormat="1" applyFont="1" applyFill="1" applyBorder="1" applyAlignment="1">
      <alignment horizontal="center" vertical="center"/>
    </xf>
    <xf numFmtId="0" fontId="3" fillId="13" borderId="52" xfId="0" applyNumberFormat="1" applyFont="1" applyFill="1" applyBorder="1" applyAlignment="1">
      <alignment horizontal="center" vertical="center"/>
    </xf>
    <xf numFmtId="0" fontId="3" fillId="13" borderId="74" xfId="0" applyNumberFormat="1" applyFont="1" applyFill="1" applyBorder="1" applyAlignment="1">
      <alignment horizontal="center" vertical="center"/>
    </xf>
    <xf numFmtId="0" fontId="3" fillId="0" borderId="93" xfId="0" applyNumberFormat="1" applyFont="1" applyFill="1" applyBorder="1" applyAlignment="1">
      <alignment horizontal="center" vertical="center"/>
    </xf>
    <xf numFmtId="0" fontId="3" fillId="0" borderId="69" xfId="0" applyNumberFormat="1" applyFont="1" applyFill="1" applyBorder="1" applyAlignment="1">
      <alignment horizontal="center" vertical="center"/>
    </xf>
    <xf numFmtId="0" fontId="3" fillId="0" borderId="52" xfId="0" applyNumberFormat="1" applyFont="1" applyFill="1" applyBorder="1" applyAlignment="1">
      <alignment horizontal="center" vertical="center" wrapText="1" readingOrder="2"/>
    </xf>
    <xf numFmtId="0" fontId="3" fillId="0" borderId="68" xfId="0" applyNumberFormat="1" applyFont="1" applyFill="1" applyBorder="1" applyAlignment="1">
      <alignment horizontal="center" vertical="center" wrapText="1" readingOrder="2"/>
    </xf>
    <xf numFmtId="0" fontId="3" fillId="13" borderId="76" xfId="0" applyNumberFormat="1" applyFont="1" applyFill="1" applyBorder="1" applyAlignment="1">
      <alignment horizontal="center" vertical="center" wrapText="1" readingOrder="2"/>
    </xf>
    <xf numFmtId="0" fontId="3" fillId="13" borderId="77" xfId="0" applyNumberFormat="1" applyFont="1" applyFill="1" applyBorder="1" applyAlignment="1">
      <alignment horizontal="center" vertical="center" wrapText="1" readingOrder="2"/>
    </xf>
    <xf numFmtId="0" fontId="3" fillId="13" borderId="76" xfId="0" applyNumberFormat="1" applyFont="1" applyFill="1" applyBorder="1" applyAlignment="1">
      <alignment horizontal="center" vertical="center"/>
    </xf>
    <xf numFmtId="0" fontId="3" fillId="13" borderId="92" xfId="0" applyNumberFormat="1" applyFont="1" applyFill="1" applyBorder="1" applyAlignment="1">
      <alignment horizontal="center" vertical="center"/>
    </xf>
    <xf numFmtId="0" fontId="3" fillId="12" borderId="0" xfId="0" applyNumberFormat="1" applyFont="1" applyFill="1" applyAlignment="1">
      <alignment horizontal="center" vertical="center"/>
    </xf>
    <xf numFmtId="0" fontId="3" fillId="13" borderId="68" xfId="0" applyNumberFormat="1" applyFont="1" applyFill="1" applyBorder="1" applyAlignment="1">
      <alignment horizontal="center" vertical="center"/>
    </xf>
    <xf numFmtId="0" fontId="3" fillId="14" borderId="76" xfId="0" applyNumberFormat="1" applyFont="1" applyFill="1" applyBorder="1" applyAlignment="1">
      <alignment horizontal="center" vertical="center" wrapText="1" readingOrder="2"/>
    </xf>
    <xf numFmtId="0" fontId="3" fillId="14" borderId="77" xfId="0" applyNumberFormat="1" applyFont="1" applyFill="1" applyBorder="1" applyAlignment="1">
      <alignment horizontal="center" vertical="center" wrapText="1" readingOrder="2"/>
    </xf>
    <xf numFmtId="0" fontId="3" fillId="14" borderId="76" xfId="0" applyNumberFormat="1" applyFont="1" applyFill="1" applyBorder="1" applyAlignment="1">
      <alignment horizontal="center" vertical="center"/>
    </xf>
    <xf numFmtId="0" fontId="3" fillId="14" borderId="92" xfId="0" applyNumberFormat="1" applyFont="1" applyFill="1" applyBorder="1" applyAlignment="1">
      <alignment horizontal="center" vertical="center"/>
    </xf>
    <xf numFmtId="0" fontId="8" fillId="12" borderId="0" xfId="0" applyNumberFormat="1" applyFont="1" applyFill="1" applyAlignment="1">
      <alignment horizontal="center" vertical="center"/>
    </xf>
    <xf numFmtId="0" fontId="3" fillId="11" borderId="56" xfId="0" applyNumberFormat="1" applyFont="1" applyFill="1" applyBorder="1" applyAlignment="1">
      <alignment horizontal="center" vertical="center" wrapText="1" readingOrder="2"/>
    </xf>
    <xf numFmtId="0" fontId="3" fillId="11" borderId="57" xfId="0" applyNumberFormat="1" applyFont="1" applyFill="1" applyBorder="1" applyAlignment="1">
      <alignment horizontal="center" vertical="center"/>
    </xf>
    <xf numFmtId="0" fontId="3" fillId="11" borderId="56" xfId="0" applyNumberFormat="1" applyFont="1" applyFill="1" applyBorder="1" applyAlignment="1">
      <alignment horizontal="center" vertical="center"/>
    </xf>
    <xf numFmtId="0" fontId="3" fillId="11" borderId="52" xfId="0" applyNumberFormat="1" applyFont="1" applyFill="1" applyBorder="1" applyAlignment="1">
      <alignment horizontal="center" vertical="center"/>
    </xf>
    <xf numFmtId="49" fontId="3" fillId="0" borderId="52" xfId="0" applyNumberFormat="1" applyFont="1" applyFill="1" applyBorder="1" applyAlignment="1">
      <alignment horizontal="center" vertical="center"/>
    </xf>
    <xf numFmtId="0" fontId="9" fillId="11" borderId="57" xfId="0" applyNumberFormat="1" applyFont="1" applyFill="1" applyBorder="1" applyAlignment="1">
      <alignment horizontal="center" vertical="center"/>
    </xf>
    <xf numFmtId="0" fontId="13" fillId="11" borderId="52" xfId="0" applyNumberFormat="1" applyFont="1" applyFill="1" applyBorder="1" applyAlignment="1">
      <alignment horizontal="center" vertical="center" wrapText="1" readingOrder="2"/>
    </xf>
    <xf numFmtId="0" fontId="9" fillId="11" borderId="52" xfId="0" applyNumberFormat="1" applyFont="1" applyFill="1" applyBorder="1" applyAlignment="1">
      <alignment horizontal="center" vertical="center"/>
    </xf>
    <xf numFmtId="0" fontId="28" fillId="0" borderId="11" xfId="0" applyNumberFormat="1" applyFont="1" applyFill="1" applyBorder="1" applyAlignment="1">
      <alignment horizontal="center" vertical="center"/>
    </xf>
    <xf numFmtId="0" fontId="3" fillId="0" borderId="64" xfId="0" applyNumberFormat="1" applyFont="1" applyFill="1" applyBorder="1" applyAlignment="1">
      <alignment horizontal="center" vertical="center"/>
    </xf>
    <xf numFmtId="0" fontId="3" fillId="0" borderId="59" xfId="0" applyNumberFormat="1" applyFont="1" applyFill="1" applyBorder="1" applyAlignment="1">
      <alignment horizontal="center" vertical="center"/>
    </xf>
    <xf numFmtId="0" fontId="28" fillId="0" borderId="62" xfId="0" applyNumberFormat="1" applyFont="1" applyFill="1" applyBorder="1" applyAlignment="1">
      <alignment horizontal="center" vertical="center"/>
    </xf>
    <xf numFmtId="0" fontId="3" fillId="0" borderId="60" xfId="0" applyNumberFormat="1" applyFont="1" applyFill="1" applyBorder="1" applyAlignment="1">
      <alignment horizontal="center" vertical="center"/>
    </xf>
    <xf numFmtId="0" fontId="9" fillId="13" borderId="57" xfId="0" applyNumberFormat="1" applyFont="1" applyFill="1" applyBorder="1" applyAlignment="1">
      <alignment horizontal="center" vertical="center"/>
    </xf>
    <xf numFmtId="0" fontId="13" fillId="13" borderId="53" xfId="0" applyNumberFormat="1" applyFont="1" applyFill="1" applyBorder="1" applyAlignment="1">
      <alignment horizontal="center" vertical="center" wrapText="1" readingOrder="2"/>
    </xf>
    <xf numFmtId="0" fontId="9" fillId="11" borderId="55" xfId="0" applyNumberFormat="1" applyFont="1" applyFill="1" applyBorder="1" applyAlignment="1">
      <alignment horizontal="center" vertical="center"/>
    </xf>
    <xf numFmtId="0" fontId="9" fillId="11" borderId="57" xfId="0" applyNumberFormat="1" applyFont="1" applyFill="1" applyBorder="1" applyAlignment="1" applyProtection="1">
      <alignment horizontal="center" vertical="center"/>
      <protection locked="0"/>
    </xf>
    <xf numFmtId="0" fontId="13" fillId="11" borderId="57" xfId="0" applyNumberFormat="1" applyFont="1" applyFill="1" applyBorder="1" applyAlignment="1">
      <alignment horizontal="center" vertical="center" wrapText="1" readingOrder="2"/>
    </xf>
    <xf numFmtId="0" fontId="9" fillId="7" borderId="57" xfId="0" applyNumberFormat="1" applyFont="1" applyFill="1" applyBorder="1" applyAlignment="1" applyProtection="1">
      <alignment horizontal="center" vertical="center"/>
      <protection locked="0"/>
    </xf>
    <xf numFmtId="0" fontId="13" fillId="11" borderId="57" xfId="0" applyNumberFormat="1" applyFont="1" applyFill="1" applyBorder="1" applyAlignment="1">
      <alignment horizontal="center" vertical="center"/>
    </xf>
    <xf numFmtId="0" fontId="9" fillId="7" borderId="57" xfId="0" applyNumberFormat="1" applyFont="1" applyFill="1" applyBorder="1" applyAlignment="1">
      <alignment horizontal="center" vertical="center"/>
    </xf>
    <xf numFmtId="0" fontId="9" fillId="8" borderId="12" xfId="0" applyNumberFormat="1" applyFont="1" applyFill="1" applyBorder="1" applyAlignment="1">
      <alignment horizontal="center" vertical="center" wrapText="1"/>
    </xf>
    <xf numFmtId="0" fontId="3" fillId="7" borderId="57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NumberFormat="1" applyFont="1" applyAlignment="1">
      <alignment horizontal="center" vertical="center"/>
    </xf>
    <xf numFmtId="0" fontId="3" fillId="11" borderId="57" xfId="0" applyNumberFormat="1" applyFont="1" applyFill="1" applyBorder="1" applyAlignment="1" applyProtection="1">
      <alignment horizontal="center" vertical="center"/>
      <protection locked="0"/>
    </xf>
    <xf numFmtId="0" fontId="3" fillId="0" borderId="56" xfId="0" applyNumberFormat="1" applyFont="1" applyFill="1" applyBorder="1" applyAlignment="1">
      <alignment horizontal="center" vertical="center" wrapText="1" readingOrder="2"/>
    </xf>
    <xf numFmtId="0" fontId="3" fillId="0" borderId="57" xfId="0" applyNumberFormat="1" applyFont="1" applyFill="1" applyBorder="1" applyAlignment="1">
      <alignment horizontal="center" vertical="center" wrapText="1" readingOrder="2"/>
    </xf>
    <xf numFmtId="0" fontId="4" fillId="0" borderId="0" xfId="0" applyNumberFormat="1" applyFont="1" applyAlignment="1">
      <alignment horizontal="center" vertical="center"/>
    </xf>
    <xf numFmtId="0" fontId="4" fillId="8" borderId="79" xfId="0" applyNumberFormat="1" applyFont="1" applyFill="1" applyBorder="1" applyAlignment="1">
      <alignment horizontal="center" vertical="center" wrapText="1"/>
    </xf>
    <xf numFmtId="0" fontId="4" fillId="8" borderId="67" xfId="0" applyNumberFormat="1" applyFont="1" applyFill="1" applyBorder="1" applyAlignment="1">
      <alignment horizontal="center" vertical="center" wrapText="1"/>
    </xf>
    <xf numFmtId="3" fontId="9" fillId="14" borderId="52" xfId="0" applyNumberFormat="1" applyFont="1" applyFill="1" applyBorder="1" applyAlignment="1">
      <alignment horizontal="center" vertical="center"/>
    </xf>
    <xf numFmtId="3" fontId="3" fillId="14" borderId="52" xfId="0" applyNumberFormat="1" applyFont="1" applyFill="1" applyBorder="1" applyAlignment="1">
      <alignment horizontal="center" vertical="center"/>
    </xf>
    <xf numFmtId="1" fontId="9" fillId="14" borderId="52" xfId="0" applyNumberFormat="1" applyFont="1" applyFill="1" applyBorder="1" applyAlignment="1">
      <alignment horizontal="center" vertical="center"/>
    </xf>
    <xf numFmtId="2" fontId="9" fillId="14" borderId="52" xfId="0" applyNumberFormat="1" applyFont="1" applyFill="1" applyBorder="1" applyAlignment="1">
      <alignment horizontal="center" vertical="center"/>
    </xf>
    <xf numFmtId="0" fontId="3" fillId="14" borderId="68" xfId="0" applyNumberFormat="1" applyFont="1" applyFill="1" applyBorder="1" applyAlignment="1">
      <alignment horizontal="center" vertical="center"/>
    </xf>
    <xf numFmtId="0" fontId="3" fillId="14" borderId="52" xfId="0" applyNumberFormat="1" applyFont="1" applyFill="1" applyBorder="1" applyAlignment="1">
      <alignment horizontal="center" vertical="center"/>
    </xf>
    <xf numFmtId="2" fontId="3" fillId="14" borderId="52" xfId="0" applyNumberFormat="1" applyFont="1" applyFill="1" applyBorder="1" applyAlignment="1">
      <alignment horizontal="center" vertical="center"/>
    </xf>
    <xf numFmtId="1" fontId="3" fillId="14" borderId="52" xfId="0" applyNumberFormat="1" applyFont="1" applyFill="1" applyBorder="1" applyAlignment="1">
      <alignment horizontal="center" vertical="center"/>
    </xf>
    <xf numFmtId="3" fontId="9" fillId="13" borderId="52" xfId="0" applyNumberFormat="1" applyFont="1" applyFill="1" applyBorder="1" applyAlignment="1">
      <alignment horizontal="center" vertical="center"/>
    </xf>
    <xf numFmtId="3" fontId="3" fillId="13" borderId="52" xfId="0" applyNumberFormat="1" applyFont="1" applyFill="1" applyBorder="1" applyAlignment="1">
      <alignment horizontal="center" vertical="center"/>
    </xf>
    <xf numFmtId="3" fontId="9" fillId="13" borderId="54" xfId="0" applyNumberFormat="1" applyFont="1" applyFill="1" applyBorder="1" applyAlignment="1">
      <alignment horizontal="center" vertical="center"/>
    </xf>
    <xf numFmtId="3" fontId="3" fillId="13" borderId="54" xfId="0" applyNumberFormat="1" applyFont="1" applyFill="1" applyBorder="1" applyAlignment="1">
      <alignment horizontal="center" vertical="center"/>
    </xf>
    <xf numFmtId="0" fontId="9" fillId="0" borderId="52" xfId="0" applyNumberFormat="1" applyFont="1" applyFill="1" applyBorder="1" applyAlignment="1">
      <alignment horizontal="center" vertical="center" wrapText="1"/>
    </xf>
    <xf numFmtId="49" fontId="9" fillId="0" borderId="52" xfId="0" applyNumberFormat="1" applyFont="1" applyFill="1" applyBorder="1" applyAlignment="1">
      <alignment horizontal="center" vertical="center"/>
    </xf>
    <xf numFmtId="0" fontId="3" fillId="0" borderId="54" xfId="0" applyNumberFormat="1" applyFont="1" applyFill="1" applyBorder="1" applyAlignment="1">
      <alignment horizontal="center" vertical="center" wrapText="1" readingOrder="2"/>
    </xf>
    <xf numFmtId="0" fontId="9" fillId="0" borderId="59" xfId="0" applyNumberFormat="1" applyFont="1" applyFill="1" applyBorder="1" applyAlignment="1">
      <alignment horizontal="center" vertical="center"/>
    </xf>
    <xf numFmtId="0" fontId="9" fillId="8" borderId="79" xfId="0" applyNumberFormat="1" applyFont="1" applyFill="1" applyBorder="1" applyAlignment="1">
      <alignment horizontal="center" vertical="center" wrapText="1"/>
    </xf>
    <xf numFmtId="0" fontId="3" fillId="8" borderId="67" xfId="0" applyNumberFormat="1" applyFont="1" applyFill="1" applyBorder="1" applyAlignment="1">
      <alignment horizontal="center" vertical="center" wrapText="1"/>
    </xf>
    <xf numFmtId="3" fontId="3" fillId="0" borderId="55" xfId="0" applyNumberFormat="1" applyFont="1" applyFill="1" applyBorder="1" applyAlignment="1">
      <alignment horizontal="center" vertical="center"/>
    </xf>
    <xf numFmtId="3" fontId="3" fillId="0" borderId="57" xfId="0" applyNumberFormat="1" applyFont="1" applyFill="1" applyBorder="1" applyAlignment="1">
      <alignment horizontal="center" vertical="center"/>
    </xf>
    <xf numFmtId="3" fontId="9" fillId="14" borderId="58" xfId="0" applyNumberFormat="1" applyFont="1" applyFill="1" applyBorder="1" applyAlignment="1">
      <alignment horizontal="center" vertical="center"/>
    </xf>
    <xf numFmtId="3" fontId="3" fillId="14" borderId="58" xfId="0" applyNumberFormat="1" applyFont="1" applyFill="1" applyBorder="1" applyAlignment="1">
      <alignment horizontal="center" vertical="center"/>
    </xf>
    <xf numFmtId="3" fontId="9" fillId="0" borderId="58" xfId="0" applyNumberFormat="1" applyFont="1" applyFill="1" applyBorder="1" applyAlignment="1">
      <alignment horizontal="center" vertical="center"/>
    </xf>
    <xf numFmtId="3" fontId="3" fillId="0" borderId="97" xfId="0" applyNumberFormat="1" applyFont="1" applyFill="1" applyBorder="1" applyAlignment="1">
      <alignment horizontal="center" vertical="center"/>
    </xf>
    <xf numFmtId="0" fontId="4" fillId="12" borderId="0" xfId="0" applyNumberFormat="1" applyFont="1" applyFill="1" applyAlignment="1">
      <alignment horizontal="center" vertical="center"/>
    </xf>
    <xf numFmtId="3" fontId="9" fillId="0" borderId="96" xfId="0" applyNumberFormat="1" applyFont="1" applyFill="1" applyBorder="1" applyAlignment="1">
      <alignment horizontal="center" vertical="center"/>
    </xf>
    <xf numFmtId="3" fontId="9" fillId="0" borderId="98" xfId="0" applyNumberFormat="1" applyFont="1" applyFill="1" applyBorder="1" applyAlignment="1">
      <alignment horizontal="center" vertical="center"/>
    </xf>
    <xf numFmtId="3" fontId="9" fillId="0" borderId="58" xfId="1" applyNumberFormat="1" applyFont="1" applyFill="1" applyBorder="1" applyAlignment="1">
      <alignment horizontal="center" vertical="center"/>
    </xf>
    <xf numFmtId="3" fontId="9" fillId="0" borderId="99" xfId="0" applyNumberFormat="1" applyFont="1" applyFill="1" applyBorder="1" applyAlignment="1">
      <alignment horizontal="center" vertical="center"/>
    </xf>
    <xf numFmtId="3" fontId="9" fillId="0" borderId="81" xfId="0" applyNumberFormat="1" applyFont="1" applyFill="1" applyBorder="1" applyAlignment="1">
      <alignment horizontal="center" vertical="center"/>
    </xf>
    <xf numFmtId="3" fontId="9" fillId="0" borderId="100" xfId="0" applyNumberFormat="1" applyFont="1" applyFill="1" applyBorder="1" applyAlignment="1">
      <alignment horizontal="center" vertical="center"/>
    </xf>
    <xf numFmtId="3" fontId="12" fillId="0" borderId="98" xfId="0" applyNumberFormat="1" applyFont="1" applyFill="1" applyBorder="1" applyAlignment="1">
      <alignment horizontal="center" vertical="center"/>
    </xf>
    <xf numFmtId="0" fontId="9" fillId="12" borderId="0" xfId="0" applyNumberFormat="1" applyFont="1" applyFill="1" applyAlignment="1">
      <alignment horizontal="center" vertical="center"/>
    </xf>
    <xf numFmtId="0" fontId="9" fillId="11" borderId="54" xfId="0" applyNumberFormat="1" applyFont="1" applyFill="1" applyBorder="1" applyAlignment="1">
      <alignment horizontal="center" vertical="center"/>
    </xf>
    <xf numFmtId="0" fontId="9" fillId="11" borderId="52" xfId="0" applyNumberFormat="1" applyFont="1" applyFill="1" applyBorder="1" applyAlignment="1" applyProtection="1">
      <alignment horizontal="center" vertical="center"/>
      <protection locked="0"/>
    </xf>
    <xf numFmtId="0" fontId="13" fillId="11" borderId="52" xfId="0" applyNumberFormat="1" applyFont="1" applyFill="1" applyBorder="1" applyAlignment="1">
      <alignment horizontal="center" vertical="center"/>
    </xf>
    <xf numFmtId="0" fontId="3" fillId="11" borderId="52" xfId="0" applyNumberFormat="1" applyFont="1" applyFill="1" applyBorder="1" applyAlignment="1" applyProtection="1">
      <alignment horizontal="center" vertical="center"/>
      <protection locked="0"/>
    </xf>
    <xf numFmtId="49" fontId="4" fillId="11" borderId="0" xfId="0" applyNumberFormat="1" applyFont="1" applyFill="1"/>
    <xf numFmtId="1" fontId="9" fillId="11" borderId="52" xfId="0" applyNumberFormat="1" applyFont="1" applyFill="1" applyBorder="1" applyAlignment="1">
      <alignment horizontal="center" vertical="center"/>
    </xf>
    <xf numFmtId="49" fontId="8" fillId="11" borderId="0" xfId="0" applyNumberFormat="1" applyFont="1" applyFill="1"/>
    <xf numFmtId="49" fontId="3" fillId="11" borderId="0" xfId="0" applyNumberFormat="1" applyFont="1" applyFill="1"/>
    <xf numFmtId="3" fontId="10" fillId="2" borderId="17" xfId="0" applyNumberFormat="1" applyFont="1" applyFill="1" applyBorder="1" applyAlignment="1">
      <alignment horizontal="center" vertical="center" textRotation="90"/>
    </xf>
    <xf numFmtId="3" fontId="10" fillId="0" borderId="14" xfId="0" applyNumberFormat="1" applyFont="1" applyFill="1" applyBorder="1" applyAlignment="1">
      <alignment horizontal="center" vertical="center" textRotation="90"/>
    </xf>
    <xf numFmtId="0" fontId="4" fillId="0" borderId="91" xfId="0" applyNumberFormat="1" applyFont="1" applyFill="1" applyBorder="1" applyAlignment="1">
      <alignment horizontal="center" vertical="center"/>
    </xf>
    <xf numFmtId="0" fontId="9" fillId="8" borderId="78" xfId="0" applyNumberFormat="1" applyFont="1" applyFill="1" applyBorder="1" applyAlignment="1">
      <alignment horizontal="center" vertical="center" wrapText="1"/>
    </xf>
    <xf numFmtId="0" fontId="4" fillId="0" borderId="53" xfId="0" applyNumberFormat="1" applyFont="1" applyFill="1" applyBorder="1" applyAlignment="1">
      <alignment horizontal="center" vertical="center"/>
    </xf>
    <xf numFmtId="0" fontId="4" fillId="0" borderId="54" xfId="0" applyNumberFormat="1" applyFont="1" applyFill="1" applyBorder="1" applyAlignment="1">
      <alignment horizontal="center" vertical="center"/>
    </xf>
    <xf numFmtId="0" fontId="4" fillId="0" borderId="55" xfId="0" applyNumberFormat="1" applyFont="1" applyFill="1" applyBorder="1" applyAlignment="1">
      <alignment horizontal="center" vertical="center"/>
    </xf>
    <xf numFmtId="0" fontId="4" fillId="0" borderId="96" xfId="0" applyNumberFormat="1" applyFont="1" applyFill="1" applyBorder="1" applyAlignment="1">
      <alignment horizontal="center" vertical="center"/>
    </xf>
    <xf numFmtId="0" fontId="4" fillId="0" borderId="58" xfId="0" applyNumberFormat="1" applyFont="1" applyFill="1" applyBorder="1" applyAlignment="1">
      <alignment horizontal="center" vertical="center"/>
    </xf>
    <xf numFmtId="0" fontId="4" fillId="0" borderId="97" xfId="0" applyNumberFormat="1" applyFont="1" applyFill="1" applyBorder="1" applyAlignment="1">
      <alignment horizontal="center" vertical="center"/>
    </xf>
    <xf numFmtId="3" fontId="4" fillId="0" borderId="91" xfId="0" applyNumberFormat="1" applyFont="1" applyFill="1" applyBorder="1" applyAlignment="1">
      <alignment horizontal="center" vertical="center"/>
    </xf>
    <xf numFmtId="0" fontId="4" fillId="8" borderId="90" xfId="0" applyNumberFormat="1" applyFont="1" applyFill="1" applyBorder="1" applyAlignment="1">
      <alignment horizontal="center" vertical="center" wrapText="1"/>
    </xf>
    <xf numFmtId="166" fontId="4" fillId="0" borderId="85" xfId="1" applyNumberFormat="1" applyFont="1" applyFill="1" applyBorder="1" applyAlignment="1">
      <alignment horizontal="right" vertical="center"/>
    </xf>
    <xf numFmtId="166" fontId="4" fillId="8" borderId="79" xfId="1" applyNumberFormat="1" applyFont="1" applyFill="1" applyBorder="1" applyAlignment="1">
      <alignment horizontal="center" vertical="center" wrapText="1"/>
    </xf>
    <xf numFmtId="166" fontId="4" fillId="8" borderId="66" xfId="1" applyNumberFormat="1" applyFont="1" applyFill="1" applyBorder="1" applyAlignment="1">
      <alignment horizontal="center" vertical="center" wrapText="1"/>
    </xf>
    <xf numFmtId="166" fontId="4" fillId="8" borderId="67" xfId="1" applyNumberFormat="1" applyFont="1" applyFill="1" applyBorder="1" applyAlignment="1">
      <alignment horizontal="center" vertical="center" wrapText="1"/>
    </xf>
    <xf numFmtId="3" fontId="4" fillId="0" borderId="53" xfId="0" applyNumberFormat="1" applyFont="1" applyFill="1" applyBorder="1" applyAlignment="1">
      <alignment horizontal="center" vertical="center"/>
    </xf>
    <xf numFmtId="3" fontId="4" fillId="0" borderId="54" xfId="0" applyNumberFormat="1" applyFont="1" applyFill="1" applyBorder="1" applyAlignment="1">
      <alignment horizontal="center" vertical="center"/>
    </xf>
    <xf numFmtId="3" fontId="4" fillId="0" borderId="55" xfId="0" applyNumberFormat="1" applyFont="1" applyFill="1" applyBorder="1" applyAlignment="1">
      <alignment horizontal="center" vertical="center"/>
    </xf>
    <xf numFmtId="3" fontId="4" fillId="0" borderId="57" xfId="0" applyNumberFormat="1" applyFont="1" applyFill="1" applyBorder="1" applyAlignment="1">
      <alignment horizontal="center" vertical="center"/>
    </xf>
    <xf numFmtId="3" fontId="4" fillId="0" borderId="96" xfId="0" applyNumberFormat="1" applyFont="1" applyFill="1" applyBorder="1" applyAlignment="1">
      <alignment horizontal="center" vertical="center"/>
    </xf>
    <xf numFmtId="3" fontId="4" fillId="0" borderId="58" xfId="0" applyNumberFormat="1" applyFont="1" applyFill="1" applyBorder="1" applyAlignment="1">
      <alignment horizontal="center" vertical="center"/>
    </xf>
    <xf numFmtId="3" fontId="4" fillId="0" borderId="97" xfId="0" applyNumberFormat="1" applyFont="1" applyFill="1" applyBorder="1" applyAlignment="1">
      <alignment horizontal="center" vertical="center"/>
    </xf>
    <xf numFmtId="37" fontId="4" fillId="0" borderId="89" xfId="1" applyNumberFormat="1" applyFont="1" applyBorder="1" applyAlignment="1">
      <alignment horizontal="center" vertical="center"/>
    </xf>
    <xf numFmtId="3" fontId="6" fillId="2" borderId="2" xfId="1" applyNumberFormat="1" applyFont="1" applyFill="1" applyBorder="1" applyAlignment="1">
      <alignment horizontal="center" vertical="center" textRotation="90"/>
    </xf>
    <xf numFmtId="3" fontId="6" fillId="2" borderId="14" xfId="1" applyNumberFormat="1" applyFont="1" applyFill="1" applyBorder="1" applyAlignment="1">
      <alignment horizontal="center" vertical="center" textRotation="90"/>
    </xf>
    <xf numFmtId="0" fontId="21" fillId="11" borderId="52" xfId="0" applyNumberFormat="1" applyFont="1" applyFill="1" applyBorder="1" applyAlignment="1">
      <alignment horizontal="center" vertical="center"/>
    </xf>
    <xf numFmtId="0" fontId="3" fillId="0" borderId="96" xfId="0" applyNumberFormat="1" applyFont="1" applyFill="1" applyBorder="1" applyAlignment="1">
      <alignment horizontal="center" vertical="center"/>
    </xf>
    <xf numFmtId="0" fontId="3" fillId="0" borderId="58" xfId="0" applyNumberFormat="1" applyFont="1" applyFill="1" applyBorder="1" applyAlignment="1">
      <alignment horizontal="center" vertical="center"/>
    </xf>
    <xf numFmtId="0" fontId="28" fillId="15" borderId="62" xfId="0" applyNumberFormat="1" applyFont="1" applyFill="1" applyBorder="1" applyAlignment="1">
      <alignment horizontal="center" vertical="center"/>
    </xf>
    <xf numFmtId="0" fontId="21" fillId="0" borderId="52" xfId="0" applyNumberFormat="1" applyFont="1" applyFill="1" applyBorder="1" applyAlignment="1">
      <alignment horizontal="center" vertical="center"/>
    </xf>
    <xf numFmtId="3" fontId="9" fillId="15" borderId="52" xfId="0" applyNumberFormat="1" applyFont="1" applyFill="1" applyBorder="1" applyAlignment="1">
      <alignment horizontal="center" vertical="center"/>
    </xf>
    <xf numFmtId="3" fontId="4" fillId="0" borderId="0" xfId="0" applyNumberFormat="1" applyFont="1" applyAlignment="1">
      <alignment horizontal="right" vertical="center"/>
    </xf>
    <xf numFmtId="166" fontId="4" fillId="0" borderId="0" xfId="0" applyNumberFormat="1" applyFont="1" applyAlignment="1">
      <alignment horizontal="right" vertical="center"/>
    </xf>
    <xf numFmtId="3" fontId="24" fillId="0" borderId="0" xfId="0" applyNumberFormat="1" applyFont="1" applyAlignment="1">
      <alignment vertical="center"/>
    </xf>
    <xf numFmtId="166" fontId="4" fillId="15" borderId="88" xfId="1" applyNumberFormat="1" applyFont="1" applyFill="1" applyBorder="1" applyAlignment="1">
      <alignment horizontal="center" vertical="center"/>
    </xf>
    <xf numFmtId="37" fontId="4" fillId="15" borderId="88" xfId="1" applyNumberFormat="1" applyFont="1" applyFill="1" applyBorder="1" applyAlignment="1">
      <alignment horizontal="center" vertical="center"/>
    </xf>
    <xf numFmtId="3" fontId="4" fillId="0" borderId="0" xfId="0" applyNumberFormat="1" applyFont="1" applyAlignment="1">
      <alignment vertical="center"/>
    </xf>
    <xf numFmtId="166" fontId="4" fillId="0" borderId="0" xfId="1" applyNumberFormat="1" applyFont="1" applyAlignment="1">
      <alignment horizontal="right" vertical="center"/>
    </xf>
    <xf numFmtId="0" fontId="4" fillId="2" borderId="0" xfId="0" applyNumberFormat="1" applyFont="1" applyFill="1" applyAlignment="1">
      <alignment vertical="center" wrapText="1"/>
    </xf>
    <xf numFmtId="166" fontId="4" fillId="15" borderId="0" xfId="1" applyNumberFormat="1" applyFont="1" applyFill="1" applyAlignment="1">
      <alignment horizontal="right" vertical="center"/>
    </xf>
    <xf numFmtId="166" fontId="4" fillId="8" borderId="0" xfId="1" applyNumberFormat="1" applyFont="1" applyFill="1" applyAlignment="1">
      <alignment horizontal="right" vertical="center"/>
    </xf>
    <xf numFmtId="166" fontId="15" fillId="8" borderId="52" xfId="1" applyNumberFormat="1" applyFont="1" applyFill="1" applyBorder="1" applyAlignment="1">
      <alignment horizontal="center" vertical="center"/>
    </xf>
    <xf numFmtId="0" fontId="4" fillId="8" borderId="0" xfId="0" applyNumberFormat="1" applyFont="1" applyFill="1" applyAlignment="1">
      <alignment horizontal="right" vertical="center"/>
    </xf>
    <xf numFmtId="0" fontId="9" fillId="15" borderId="0" xfId="0" applyNumberFormat="1" applyFont="1" applyFill="1" applyAlignment="1">
      <alignment horizontal="center" vertical="center"/>
    </xf>
    <xf numFmtId="0" fontId="4" fillId="15" borderId="0" xfId="0" applyNumberFormat="1" applyFont="1" applyFill="1" applyAlignment="1">
      <alignment horizontal="center" vertical="center"/>
    </xf>
    <xf numFmtId="49" fontId="8" fillId="11" borderId="0" xfId="0" applyNumberFormat="1" applyFont="1" applyFill="1" applyAlignment="1">
      <alignment horizontal="center"/>
    </xf>
    <xf numFmtId="0" fontId="0" fillId="7" borderId="0" xfId="0" applyFill="1"/>
    <xf numFmtId="0" fontId="0" fillId="15" borderId="0" xfId="0" applyFill="1"/>
    <xf numFmtId="3" fontId="10" fillId="11" borderId="2" xfId="0" applyNumberFormat="1" applyFont="1" applyFill="1" applyBorder="1" applyAlignment="1">
      <alignment horizontal="center" vertical="center" textRotation="90"/>
    </xf>
    <xf numFmtId="3" fontId="6" fillId="11" borderId="14" xfId="1" applyNumberFormat="1" applyFont="1" applyFill="1" applyBorder="1" applyAlignment="1">
      <alignment horizontal="center" vertical="center" textRotation="90"/>
    </xf>
    <xf numFmtId="166" fontId="5" fillId="0" borderId="0" xfId="1" applyNumberFormat="1" applyFont="1" applyAlignment="1">
      <alignment vertical="center"/>
    </xf>
    <xf numFmtId="166" fontId="4" fillId="15" borderId="0" xfId="1" applyNumberFormat="1" applyFont="1" applyFill="1" applyAlignment="1">
      <alignment vertical="center"/>
    </xf>
    <xf numFmtId="0" fontId="10" fillId="2" borderId="0" xfId="0" applyNumberFormat="1" applyFont="1" applyFill="1" applyAlignment="1">
      <alignment horizontal="left" vertical="center" textRotation="90"/>
    </xf>
    <xf numFmtId="0" fontId="9" fillId="0" borderId="0" xfId="0" applyFont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3" fontId="9" fillId="0" borderId="28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49" fontId="9" fillId="0" borderId="0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vertical="center"/>
    </xf>
    <xf numFmtId="49" fontId="4" fillId="0" borderId="0" xfId="0" applyNumberFormat="1" applyFont="1" applyBorder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3" fontId="10" fillId="2" borderId="17" xfId="0" applyNumberFormat="1" applyFont="1" applyFill="1" applyBorder="1" applyAlignment="1">
      <alignment horizontal="center" vertical="center" textRotation="90"/>
    </xf>
    <xf numFmtId="0" fontId="9" fillId="8" borderId="14" xfId="0" applyNumberFormat="1" applyFont="1" applyFill="1" applyBorder="1" applyAlignment="1">
      <alignment horizontal="center" vertical="center" wrapText="1"/>
    </xf>
    <xf numFmtId="0" fontId="9" fillId="8" borderId="7" xfId="0" applyNumberFormat="1" applyFont="1" applyFill="1" applyBorder="1" applyAlignment="1">
      <alignment horizontal="center" vertical="center" wrapText="1"/>
    </xf>
    <xf numFmtId="0" fontId="9" fillId="8" borderId="12" xfId="0" applyNumberFormat="1" applyFont="1" applyFill="1" applyBorder="1" applyAlignment="1">
      <alignment horizontal="center" vertical="center" wrapText="1"/>
    </xf>
    <xf numFmtId="0" fontId="9" fillId="8" borderId="17" xfId="0" applyNumberFormat="1" applyFont="1" applyFill="1" applyBorder="1" applyAlignment="1">
      <alignment horizontal="center" vertical="center" wrapText="1"/>
    </xf>
    <xf numFmtId="0" fontId="14" fillId="0" borderId="0" xfId="0" applyNumberFormat="1" applyFont="1" applyAlignment="1">
      <alignment horizontal="center" vertical="center"/>
    </xf>
    <xf numFmtId="0" fontId="13" fillId="11" borderId="54" xfId="0" applyNumberFormat="1" applyFont="1" applyFill="1" applyBorder="1" applyAlignment="1">
      <alignment horizontal="center" vertical="center" wrapText="1" readingOrder="2"/>
    </xf>
    <xf numFmtId="49" fontId="4" fillId="11" borderId="52" xfId="0" applyNumberFormat="1" applyFont="1" applyFill="1" applyBorder="1"/>
    <xf numFmtId="0" fontId="9" fillId="11" borderId="0" xfId="0" applyNumberFormat="1" applyFont="1" applyFill="1" applyBorder="1" applyAlignment="1">
      <alignment horizontal="center" vertical="center"/>
    </xf>
    <xf numFmtId="49" fontId="8" fillId="11" borderId="52" xfId="0" applyNumberFormat="1" applyFont="1" applyFill="1" applyBorder="1"/>
    <xf numFmtId="49" fontId="8" fillId="11" borderId="52" xfId="0" applyNumberFormat="1" applyFont="1" applyFill="1" applyBorder="1" applyAlignment="1">
      <alignment horizontal="center"/>
    </xf>
    <xf numFmtId="49" fontId="3" fillId="11" borderId="52" xfId="0" applyNumberFormat="1" applyFont="1" applyFill="1" applyBorder="1"/>
    <xf numFmtId="0" fontId="13" fillId="0" borderId="54" xfId="0" applyNumberFormat="1" applyFont="1" applyFill="1" applyBorder="1" applyAlignment="1">
      <alignment horizontal="center" vertical="center" wrapText="1" readingOrder="2"/>
    </xf>
    <xf numFmtId="0" fontId="11" fillId="0" borderId="52" xfId="0" applyFont="1" applyBorder="1" applyAlignment="1">
      <alignment horizontal="center" vertical="center"/>
    </xf>
    <xf numFmtId="0" fontId="9" fillId="0" borderId="0" xfId="0" applyNumberFormat="1" applyFont="1" applyFill="1" applyBorder="1" applyAlignment="1" applyProtection="1">
      <alignment horizontal="center" vertical="center"/>
      <protection locked="0"/>
    </xf>
    <xf numFmtId="0" fontId="9" fillId="0" borderId="0" xfId="0" applyNumberFormat="1" applyFont="1" applyFill="1" applyBorder="1" applyAlignment="1">
      <alignment horizontal="center" vertical="center"/>
    </xf>
    <xf numFmtId="0" fontId="13" fillId="11" borderId="55" xfId="0" applyNumberFormat="1" applyFont="1" applyFill="1" applyBorder="1" applyAlignment="1">
      <alignment horizontal="center" vertical="center" wrapText="1" readingOrder="2"/>
    </xf>
    <xf numFmtId="0" fontId="13" fillId="0" borderId="53" xfId="0" applyNumberFormat="1" applyFont="1" applyFill="1" applyBorder="1" applyAlignment="1">
      <alignment horizontal="center" vertical="center" wrapText="1" readingOrder="2"/>
    </xf>
    <xf numFmtId="0" fontId="13" fillId="0" borderId="55" xfId="0" applyNumberFormat="1" applyFont="1" applyFill="1" applyBorder="1" applyAlignment="1">
      <alignment horizontal="center" vertical="center" wrapText="1" readingOrder="2"/>
    </xf>
    <xf numFmtId="0" fontId="12" fillId="8" borderId="50" xfId="0" applyNumberFormat="1" applyFont="1" applyFill="1" applyBorder="1" applyAlignment="1">
      <alignment vertical="center" wrapText="1"/>
    </xf>
    <xf numFmtId="0" fontId="12" fillId="8" borderId="61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vertical="center" textRotation="90"/>
    </xf>
    <xf numFmtId="3" fontId="10" fillId="2" borderId="17" xfId="0" applyNumberFormat="1" applyFont="1" applyFill="1" applyBorder="1" applyAlignment="1">
      <alignment vertical="center" textRotation="90"/>
    </xf>
    <xf numFmtId="3" fontId="10" fillId="2" borderId="3" xfId="0" applyNumberFormat="1" applyFont="1" applyFill="1" applyBorder="1" applyAlignment="1">
      <alignment vertical="center" textRotation="90"/>
    </xf>
    <xf numFmtId="0" fontId="9" fillId="8" borderId="14" xfId="0" applyNumberFormat="1" applyFont="1" applyFill="1" applyBorder="1" applyAlignment="1">
      <alignment vertical="center" wrapText="1"/>
    </xf>
    <xf numFmtId="0" fontId="9" fillId="8" borderId="7" xfId="0" applyNumberFormat="1" applyFont="1" applyFill="1" applyBorder="1" applyAlignment="1">
      <alignment vertical="center" wrapText="1"/>
    </xf>
    <xf numFmtId="0" fontId="9" fillId="8" borderId="90" xfId="0" applyNumberFormat="1" applyFont="1" applyFill="1" applyBorder="1" applyAlignment="1">
      <alignment vertical="center" wrapText="1"/>
    </xf>
    <xf numFmtId="0" fontId="9" fillId="8" borderId="12" xfId="0" applyNumberFormat="1" applyFont="1" applyFill="1" applyBorder="1" applyAlignment="1">
      <alignment vertical="center" wrapText="1"/>
    </xf>
    <xf numFmtId="0" fontId="9" fillId="8" borderId="50" xfId="0" applyNumberFormat="1" applyFont="1" applyFill="1" applyBorder="1" applyAlignment="1">
      <alignment vertical="center" wrapText="1"/>
    </xf>
    <xf numFmtId="0" fontId="9" fillId="8" borderId="61" xfId="0" applyNumberFormat="1" applyFont="1" applyFill="1" applyBorder="1" applyAlignment="1">
      <alignment vertical="center" wrapText="1"/>
    </xf>
    <xf numFmtId="0" fontId="9" fillId="8" borderId="14" xfId="0" applyNumberFormat="1" applyFont="1" applyFill="1" applyBorder="1" applyAlignment="1">
      <alignment vertical="center"/>
    </xf>
    <xf numFmtId="0" fontId="9" fillId="8" borderId="12" xfId="0" applyNumberFormat="1" applyFont="1" applyFill="1" applyBorder="1" applyAlignment="1">
      <alignment vertical="center"/>
    </xf>
    <xf numFmtId="0" fontId="9" fillId="8" borderId="75" xfId="0" applyNumberFormat="1" applyFont="1" applyFill="1" applyBorder="1" applyAlignment="1">
      <alignment vertical="center"/>
    </xf>
    <xf numFmtId="0" fontId="9" fillId="8" borderId="51" xfId="0" applyNumberFormat="1" applyFont="1" applyFill="1" applyBorder="1" applyAlignment="1">
      <alignment vertical="center" wrapText="1"/>
    </xf>
    <xf numFmtId="0" fontId="21" fillId="8" borderId="71" xfId="0" applyNumberFormat="1" applyFont="1" applyFill="1" applyBorder="1" applyAlignment="1">
      <alignment vertical="center" textRotation="90"/>
    </xf>
    <xf numFmtId="0" fontId="21" fillId="8" borderId="63" xfId="0" applyNumberFormat="1" applyFont="1" applyFill="1" applyBorder="1" applyAlignment="1">
      <alignment vertical="center" textRotation="90"/>
    </xf>
    <xf numFmtId="0" fontId="9" fillId="8" borderId="19" xfId="0" applyNumberFormat="1" applyFont="1" applyFill="1" applyBorder="1" applyAlignment="1">
      <alignment vertical="center" textRotation="90"/>
    </xf>
    <xf numFmtId="0" fontId="9" fillId="8" borderId="13" xfId="0" applyNumberFormat="1" applyFont="1" applyFill="1" applyBorder="1" applyAlignment="1">
      <alignment vertical="center" textRotation="90"/>
    </xf>
    <xf numFmtId="0" fontId="9" fillId="8" borderId="19" xfId="0" applyNumberFormat="1" applyFont="1" applyFill="1" applyBorder="1" applyAlignment="1">
      <alignment vertical="center" wrapText="1"/>
    </xf>
    <xf numFmtId="0" fontId="9" fillId="8" borderId="13" xfId="0" applyNumberFormat="1" applyFont="1" applyFill="1" applyBorder="1" applyAlignment="1">
      <alignment vertical="center" wrapText="1"/>
    </xf>
    <xf numFmtId="0" fontId="9" fillId="8" borderId="32" xfId="0" applyNumberFormat="1" applyFont="1" applyFill="1" applyBorder="1" applyAlignment="1">
      <alignment vertical="center"/>
    </xf>
    <xf numFmtId="0" fontId="9" fillId="8" borderId="35" xfId="0" applyNumberFormat="1" applyFont="1" applyFill="1" applyBorder="1" applyAlignment="1">
      <alignment vertical="center"/>
    </xf>
    <xf numFmtId="0" fontId="9" fillId="8" borderId="34" xfId="0" applyNumberFormat="1" applyFont="1" applyFill="1" applyBorder="1" applyAlignment="1">
      <alignment vertical="center" wrapText="1"/>
    </xf>
    <xf numFmtId="0" fontId="9" fillId="8" borderId="48" xfId="0" applyNumberFormat="1" applyFont="1" applyFill="1" applyBorder="1" applyAlignment="1">
      <alignment vertical="center" wrapText="1"/>
    </xf>
    <xf numFmtId="0" fontId="9" fillId="8" borderId="1" xfId="0" applyNumberFormat="1" applyFont="1" applyFill="1" applyBorder="1" applyAlignment="1">
      <alignment vertical="center"/>
    </xf>
    <xf numFmtId="0" fontId="9" fillId="8" borderId="17" xfId="0" applyNumberFormat="1" applyFont="1" applyFill="1" applyBorder="1" applyAlignment="1">
      <alignment vertical="center"/>
    </xf>
    <xf numFmtId="0" fontId="9" fillId="8" borderId="7" xfId="0" applyNumberFormat="1" applyFont="1" applyFill="1" applyBorder="1" applyAlignment="1">
      <alignment vertical="center"/>
    </xf>
    <xf numFmtId="0" fontId="9" fillId="8" borderId="1" xfId="0" applyNumberFormat="1" applyFont="1" applyFill="1" applyBorder="1" applyAlignment="1">
      <alignment vertical="center" wrapText="1"/>
    </xf>
    <xf numFmtId="0" fontId="9" fillId="8" borderId="17" xfId="0" applyNumberFormat="1" applyFont="1" applyFill="1" applyBorder="1" applyAlignment="1">
      <alignment vertical="center" wrapText="1"/>
    </xf>
    <xf numFmtId="0" fontId="9" fillId="8" borderId="3" xfId="0" applyNumberFormat="1" applyFont="1" applyFill="1" applyBorder="1" applyAlignment="1">
      <alignment vertical="center" wrapText="1"/>
    </xf>
    <xf numFmtId="0" fontId="9" fillId="11" borderId="0" xfId="0" applyNumberFormat="1" applyFont="1" applyFill="1" applyBorder="1" applyAlignment="1" applyProtection="1">
      <alignment horizontal="center" vertical="center"/>
      <protection locked="0"/>
    </xf>
    <xf numFmtId="0" fontId="3" fillId="15" borderId="60" xfId="0" applyNumberFormat="1" applyFont="1" applyFill="1" applyBorder="1" applyAlignment="1">
      <alignment horizontal="center" vertical="center"/>
    </xf>
    <xf numFmtId="0" fontId="28" fillId="15" borderId="0" xfId="0" applyNumberFormat="1" applyFont="1" applyFill="1" applyAlignment="1">
      <alignment horizontal="center" vertical="center"/>
    </xf>
    <xf numFmtId="0" fontId="3" fillId="15" borderId="69" xfId="0" applyNumberFormat="1" applyFont="1" applyFill="1" applyBorder="1" applyAlignment="1">
      <alignment horizontal="center" vertical="center"/>
    </xf>
    <xf numFmtId="0" fontId="13" fillId="15" borderId="57" xfId="0" applyNumberFormat="1" applyFont="1" applyFill="1" applyBorder="1" applyAlignment="1">
      <alignment horizontal="center" vertical="center" wrapText="1" readingOrder="2"/>
    </xf>
    <xf numFmtId="168" fontId="24" fillId="0" borderId="0" xfId="0" applyNumberFormat="1" applyFont="1" applyAlignment="1">
      <alignment vertical="center"/>
    </xf>
    <xf numFmtId="168" fontId="4" fillId="0" borderId="0" xfId="0" applyNumberFormat="1" applyFont="1" applyAlignment="1">
      <alignment horizontal="center" vertical="center"/>
    </xf>
    <xf numFmtId="168" fontId="9" fillId="8" borderId="17" xfId="0" applyNumberFormat="1" applyFont="1" applyFill="1" applyBorder="1" applyAlignment="1">
      <alignment vertical="center"/>
    </xf>
    <xf numFmtId="168" fontId="9" fillId="8" borderId="66" xfId="0" applyNumberFormat="1" applyFont="1" applyFill="1" applyBorder="1" applyAlignment="1">
      <alignment horizontal="center" vertical="center" wrapText="1"/>
    </xf>
    <xf numFmtId="168" fontId="13" fillId="0" borderId="54" xfId="0" applyNumberFormat="1" applyFont="1" applyFill="1" applyBorder="1" applyAlignment="1">
      <alignment horizontal="center" vertical="center" wrapText="1" readingOrder="2"/>
    </xf>
    <xf numFmtId="168" fontId="9" fillId="0" borderId="52" xfId="0" applyNumberFormat="1" applyFont="1" applyFill="1" applyBorder="1" applyAlignment="1" applyProtection="1">
      <alignment horizontal="center" vertical="center"/>
      <protection locked="0"/>
    </xf>
    <xf numFmtId="168" fontId="9" fillId="0" borderId="52" xfId="0" applyNumberFormat="1" applyFont="1" applyFill="1" applyBorder="1" applyAlignment="1">
      <alignment horizontal="center" vertical="center"/>
    </xf>
    <xf numFmtId="168" fontId="13" fillId="0" borderId="52" xfId="0" applyNumberFormat="1" applyFont="1" applyFill="1" applyBorder="1" applyAlignment="1">
      <alignment horizontal="center" vertical="center" wrapText="1" readingOrder="2"/>
    </xf>
    <xf numFmtId="168" fontId="9" fillId="0" borderId="52" xfId="0" applyNumberFormat="1" applyFont="1" applyFill="1" applyBorder="1" applyAlignment="1">
      <alignment horizontal="center"/>
    </xf>
    <xf numFmtId="168" fontId="3" fillId="0" borderId="52" xfId="0" applyNumberFormat="1" applyFont="1" applyFill="1" applyBorder="1" applyAlignment="1">
      <alignment horizontal="center" vertical="center"/>
    </xf>
    <xf numFmtId="168" fontId="13" fillId="0" borderId="52" xfId="0" applyNumberFormat="1" applyFont="1" applyFill="1" applyBorder="1" applyAlignment="1">
      <alignment horizontal="center" vertical="center"/>
    </xf>
    <xf numFmtId="168" fontId="3" fillId="0" borderId="52" xfId="0" applyNumberFormat="1" applyFont="1" applyFill="1" applyBorder="1" applyAlignment="1" applyProtection="1">
      <alignment horizontal="center" vertical="center"/>
      <protection locked="0"/>
    </xf>
    <xf numFmtId="168" fontId="11" fillId="0" borderId="52" xfId="0" applyNumberFormat="1" applyFont="1" applyBorder="1" applyAlignment="1">
      <alignment horizontal="center" vertical="center"/>
    </xf>
    <xf numFmtId="168" fontId="9" fillId="8" borderId="52" xfId="0" applyNumberFormat="1" applyFont="1" applyFill="1" applyBorder="1" applyAlignment="1">
      <alignment horizontal="center" vertical="center"/>
    </xf>
    <xf numFmtId="168" fontId="9" fillId="0" borderId="0" xfId="0" applyNumberFormat="1" applyFont="1" applyFill="1" applyBorder="1" applyAlignment="1" applyProtection="1">
      <alignment horizontal="center" vertical="center"/>
      <protection locked="0"/>
    </xf>
    <xf numFmtId="168" fontId="9" fillId="0" borderId="0" xfId="0" applyNumberFormat="1" applyFont="1" applyFill="1" applyBorder="1" applyAlignment="1">
      <alignment horizontal="center" vertical="center"/>
    </xf>
    <xf numFmtId="164" fontId="4" fillId="0" borderId="0" xfId="1" applyFont="1" applyAlignment="1">
      <alignment horizontal="center" vertical="center"/>
    </xf>
    <xf numFmtId="0" fontId="9" fillId="8" borderId="0" xfId="0" applyNumberFormat="1" applyFont="1" applyFill="1" applyBorder="1" applyAlignment="1">
      <alignment vertical="center" wrapText="1"/>
    </xf>
    <xf numFmtId="0" fontId="9" fillId="8" borderId="0" xfId="0" applyNumberFormat="1" applyFont="1" applyFill="1" applyBorder="1" applyAlignment="1">
      <alignment horizontal="center" vertical="center" wrapText="1"/>
    </xf>
    <xf numFmtId="3" fontId="9" fillId="0" borderId="0" xfId="0" applyNumberFormat="1" applyFont="1" applyFill="1" applyBorder="1" applyAlignment="1">
      <alignment horizontal="center" vertical="center"/>
    </xf>
    <xf numFmtId="0" fontId="24" fillId="0" borderId="0" xfId="0" applyNumberFormat="1" applyFont="1" applyAlignment="1">
      <alignment horizontal="center" vertical="center"/>
    </xf>
    <xf numFmtId="0" fontId="9" fillId="8" borderId="50" xfId="0" applyNumberFormat="1" applyFont="1" applyFill="1" applyBorder="1" applyAlignment="1">
      <alignment horizontal="center" vertical="center" wrapText="1"/>
    </xf>
    <xf numFmtId="0" fontId="9" fillId="8" borderId="61" xfId="0" applyNumberFormat="1" applyFont="1" applyFill="1" applyBorder="1" applyAlignment="1">
      <alignment horizontal="center" vertical="center" wrapText="1"/>
    </xf>
    <xf numFmtId="0" fontId="9" fillId="8" borderId="14" xfId="0" applyNumberFormat="1" applyFont="1" applyFill="1" applyBorder="1" applyAlignment="1">
      <alignment horizontal="center" vertical="center"/>
    </xf>
    <xf numFmtId="0" fontId="9" fillId="8" borderId="12" xfId="0" applyNumberFormat="1" applyFont="1" applyFill="1" applyBorder="1" applyAlignment="1">
      <alignment horizontal="center" vertical="center"/>
    </xf>
    <xf numFmtId="0" fontId="9" fillId="8" borderId="75" xfId="0" applyNumberFormat="1" applyFont="1" applyFill="1" applyBorder="1" applyAlignment="1">
      <alignment horizontal="center" vertical="center"/>
    </xf>
    <xf numFmtId="0" fontId="9" fillId="8" borderId="51" xfId="0" applyNumberFormat="1" applyFont="1" applyFill="1" applyBorder="1" applyAlignment="1">
      <alignment horizontal="center" vertical="center" wrapText="1"/>
    </xf>
    <xf numFmtId="0" fontId="12" fillId="8" borderId="50" xfId="0" applyNumberFormat="1" applyFont="1" applyFill="1" applyBorder="1" applyAlignment="1">
      <alignment horizontal="center" vertical="center" wrapText="1"/>
    </xf>
    <xf numFmtId="0" fontId="12" fillId="8" borderId="61" xfId="0" applyNumberFormat="1" applyFont="1" applyFill="1" applyBorder="1" applyAlignment="1">
      <alignment horizontal="center" vertical="center" wrapText="1"/>
    </xf>
    <xf numFmtId="0" fontId="9" fillId="8" borderId="7" xfId="0" applyNumberFormat="1" applyFont="1" applyFill="1" applyBorder="1" applyAlignment="1">
      <alignment horizontal="center" vertical="center"/>
    </xf>
    <xf numFmtId="0" fontId="9" fillId="8" borderId="14" xfId="0" applyNumberFormat="1" applyFont="1" applyFill="1" applyBorder="1" applyAlignment="1">
      <alignment horizontal="center" vertical="center" wrapText="1"/>
    </xf>
    <xf numFmtId="0" fontId="9" fillId="8" borderId="7" xfId="0" applyNumberFormat="1" applyFont="1" applyFill="1" applyBorder="1" applyAlignment="1">
      <alignment horizontal="center" vertical="center" wrapText="1"/>
    </xf>
    <xf numFmtId="0" fontId="9" fillId="8" borderId="90" xfId="0" applyNumberFormat="1" applyFont="1" applyFill="1" applyBorder="1" applyAlignment="1">
      <alignment horizontal="center" vertical="center" wrapText="1"/>
    </xf>
    <xf numFmtId="0" fontId="9" fillId="8" borderId="12" xfId="0" applyNumberFormat="1" applyFont="1" applyFill="1" applyBorder="1" applyAlignment="1">
      <alignment horizontal="center" vertical="center" wrapText="1"/>
    </xf>
    <xf numFmtId="0" fontId="9" fillId="8" borderId="1" xfId="0" applyNumberFormat="1" applyFont="1" applyFill="1" applyBorder="1" applyAlignment="1">
      <alignment horizontal="center" vertical="center" wrapText="1"/>
    </xf>
    <xf numFmtId="0" fontId="9" fillId="8" borderId="17" xfId="0" applyNumberFormat="1" applyFont="1" applyFill="1" applyBorder="1" applyAlignment="1">
      <alignment horizontal="center" vertical="center" wrapText="1"/>
    </xf>
    <xf numFmtId="0" fontId="9" fillId="8" borderId="3" xfId="0" applyNumberFormat="1" applyFont="1" applyFill="1" applyBorder="1" applyAlignment="1">
      <alignment horizontal="center" vertical="center" wrapText="1"/>
    </xf>
    <xf numFmtId="0" fontId="9" fillId="8" borderId="19" xfId="0" applyNumberFormat="1" applyFont="1" applyFill="1" applyBorder="1" applyAlignment="1">
      <alignment horizontal="center" vertical="center" textRotation="90"/>
    </xf>
    <xf numFmtId="0" fontId="9" fillId="8" borderId="13" xfId="0" applyNumberFormat="1" applyFont="1" applyFill="1" applyBorder="1" applyAlignment="1">
      <alignment horizontal="center" vertical="center" textRotation="90"/>
    </xf>
    <xf numFmtId="0" fontId="9" fillId="8" borderId="19" xfId="0" applyNumberFormat="1" applyFont="1" applyFill="1" applyBorder="1" applyAlignment="1">
      <alignment horizontal="center" vertical="center" wrapText="1"/>
    </xf>
    <xf numFmtId="0" fontId="9" fillId="8" borderId="13" xfId="0" applyNumberFormat="1" applyFont="1" applyFill="1" applyBorder="1" applyAlignment="1">
      <alignment horizontal="center" vertical="center" wrapText="1"/>
    </xf>
    <xf numFmtId="0" fontId="9" fillId="8" borderId="32" xfId="0" applyNumberFormat="1" applyFont="1" applyFill="1" applyBorder="1" applyAlignment="1">
      <alignment horizontal="center" vertical="center"/>
    </xf>
    <xf numFmtId="0" fontId="9" fillId="8" borderId="35" xfId="0" applyNumberFormat="1" applyFont="1" applyFill="1" applyBorder="1" applyAlignment="1">
      <alignment horizontal="center" vertical="center"/>
    </xf>
    <xf numFmtId="0" fontId="9" fillId="8" borderId="34" xfId="0" applyNumberFormat="1" applyFont="1" applyFill="1" applyBorder="1" applyAlignment="1">
      <alignment horizontal="center" vertical="center" wrapText="1"/>
    </xf>
    <xf numFmtId="0" fontId="9" fillId="8" borderId="48" xfId="0" applyNumberFormat="1" applyFont="1" applyFill="1" applyBorder="1" applyAlignment="1">
      <alignment horizontal="center" vertical="center" wrapText="1"/>
    </xf>
    <xf numFmtId="0" fontId="9" fillId="8" borderId="1" xfId="0" applyNumberFormat="1" applyFont="1" applyFill="1" applyBorder="1" applyAlignment="1">
      <alignment horizontal="center" vertical="center"/>
    </xf>
    <xf numFmtId="0" fontId="9" fillId="8" borderId="17" xfId="0" applyNumberFormat="1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textRotation="90"/>
    </xf>
    <xf numFmtId="3" fontId="10" fillId="2" borderId="17" xfId="0" applyNumberFormat="1" applyFont="1" applyFill="1" applyBorder="1" applyAlignment="1">
      <alignment horizontal="center" vertical="center" textRotation="90"/>
    </xf>
    <xf numFmtId="3" fontId="10" fillId="2" borderId="3" xfId="0" applyNumberFormat="1" applyFont="1" applyFill="1" applyBorder="1" applyAlignment="1">
      <alignment horizontal="center" vertical="center" textRotation="90"/>
    </xf>
    <xf numFmtId="0" fontId="21" fillId="8" borderId="71" xfId="0" applyNumberFormat="1" applyFont="1" applyFill="1" applyBorder="1" applyAlignment="1">
      <alignment horizontal="center" vertical="center" textRotation="90"/>
    </xf>
    <xf numFmtId="0" fontId="21" fillId="8" borderId="63" xfId="0" applyNumberFormat="1" applyFont="1" applyFill="1" applyBorder="1" applyAlignment="1">
      <alignment horizontal="center" vertical="center" textRotation="90"/>
    </xf>
    <xf numFmtId="0" fontId="12" fillId="4" borderId="19" xfId="0" applyFont="1" applyFill="1" applyBorder="1" applyAlignment="1">
      <alignment horizontal="center" vertical="center"/>
    </xf>
    <xf numFmtId="0" fontId="12" fillId="4" borderId="16" xfId="0" applyFont="1" applyFill="1" applyBorder="1" applyAlignment="1">
      <alignment horizontal="center" vertical="center"/>
    </xf>
    <xf numFmtId="0" fontId="12" fillId="4" borderId="37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center" vertical="top"/>
    </xf>
    <xf numFmtId="0" fontId="12" fillId="4" borderId="5" xfId="0" applyFont="1" applyFill="1" applyBorder="1" applyAlignment="1">
      <alignment horizontal="center" vertical="top"/>
    </xf>
    <xf numFmtId="0" fontId="9" fillId="3" borderId="22" xfId="0" applyFont="1" applyFill="1" applyBorder="1" applyAlignment="1">
      <alignment horizontal="right" vertical="center"/>
    </xf>
    <xf numFmtId="0" fontId="3" fillId="3" borderId="22" xfId="0" applyFont="1" applyFill="1" applyBorder="1" applyAlignment="1" applyProtection="1">
      <alignment vertical="center"/>
    </xf>
    <xf numFmtId="0" fontId="9" fillId="3" borderId="0" xfId="0" applyFont="1" applyFill="1" applyBorder="1" applyAlignment="1">
      <alignment horizontal="right" vertical="center"/>
    </xf>
    <xf numFmtId="0" fontId="3" fillId="3" borderId="0" xfId="0" applyFont="1" applyFill="1" applyBorder="1" applyAlignment="1" applyProtection="1">
      <alignment vertical="center"/>
    </xf>
    <xf numFmtId="0" fontId="9" fillId="3" borderId="0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9" fillId="3" borderId="22" xfId="0" applyFont="1" applyFill="1" applyBorder="1" applyAlignment="1">
      <alignment horizontal="center" vertical="center"/>
    </xf>
    <xf numFmtId="0" fontId="9" fillId="3" borderId="23" xfId="0" applyFont="1" applyFill="1" applyBorder="1" applyAlignment="1">
      <alignment horizontal="center" vertical="center"/>
    </xf>
    <xf numFmtId="3" fontId="3" fillId="3" borderId="42" xfId="0" applyNumberFormat="1" applyFont="1" applyFill="1" applyBorder="1" applyAlignment="1" applyProtection="1">
      <alignment horizontal="right" vertical="center"/>
    </xf>
    <xf numFmtId="3" fontId="3" fillId="3" borderId="30" xfId="0" applyNumberFormat="1" applyFont="1" applyFill="1" applyBorder="1" applyAlignment="1" applyProtection="1">
      <alignment horizontal="right" vertical="center"/>
    </xf>
    <xf numFmtId="3" fontId="9" fillId="3" borderId="0" xfId="0" applyNumberFormat="1" applyFont="1" applyFill="1" applyBorder="1" applyAlignment="1">
      <alignment horizontal="center" vertical="center"/>
    </xf>
    <xf numFmtId="3" fontId="9" fillId="3" borderId="9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3" fontId="3" fillId="3" borderId="41" xfId="0" applyNumberFormat="1" applyFont="1" applyFill="1" applyBorder="1" applyAlignment="1" applyProtection="1">
      <alignment horizontal="right" vertical="center"/>
    </xf>
    <xf numFmtId="3" fontId="3" fillId="3" borderId="33" xfId="0" applyNumberFormat="1" applyFont="1" applyFill="1" applyBorder="1" applyAlignment="1" applyProtection="1">
      <alignment horizontal="right" vertical="center"/>
    </xf>
    <xf numFmtId="3" fontId="9" fillId="3" borderId="10" xfId="0" applyNumberFormat="1" applyFont="1" applyFill="1" applyBorder="1" applyAlignment="1">
      <alignment horizontal="center" vertical="center"/>
    </xf>
    <xf numFmtId="3" fontId="9" fillId="3" borderId="24" xfId="0" applyNumberFormat="1" applyFont="1" applyFill="1" applyBorder="1" applyAlignment="1">
      <alignment horizontal="center" vertical="center"/>
    </xf>
    <xf numFmtId="0" fontId="3" fillId="3" borderId="10" xfId="0" applyFont="1" applyFill="1" applyBorder="1" applyAlignment="1" applyProtection="1">
      <alignment vertical="center"/>
    </xf>
    <xf numFmtId="3" fontId="16" fillId="5" borderId="25" xfId="0" applyNumberFormat="1" applyFont="1" applyFill="1" applyBorder="1" applyAlignment="1" applyProtection="1">
      <alignment horizontal="center" vertical="center"/>
    </xf>
    <xf numFmtId="3" fontId="16" fillId="5" borderId="10" xfId="0" applyNumberFormat="1" applyFont="1" applyFill="1" applyBorder="1" applyAlignment="1" applyProtection="1">
      <alignment horizontal="center" vertical="center"/>
    </xf>
    <xf numFmtId="3" fontId="5" fillId="5" borderId="10" xfId="0" applyNumberFormat="1" applyFont="1" applyFill="1" applyBorder="1" applyAlignment="1">
      <alignment horizontal="center" vertical="center"/>
    </xf>
    <xf numFmtId="3" fontId="5" fillId="5" borderId="39" xfId="0" applyNumberFormat="1" applyFont="1" applyFill="1" applyBorder="1" applyAlignment="1">
      <alignment horizontal="center" vertical="center"/>
    </xf>
    <xf numFmtId="0" fontId="23" fillId="3" borderId="4" xfId="0" applyFont="1" applyFill="1" applyBorder="1" applyAlignment="1">
      <alignment horizontal="center" vertical="center"/>
    </xf>
    <xf numFmtId="0" fontId="23" fillId="3" borderId="0" xfId="0" applyFont="1" applyFill="1" applyBorder="1" applyAlignment="1">
      <alignment horizontal="center" vertic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4" fillId="3" borderId="38" xfId="0" applyFont="1" applyFill="1" applyBorder="1" applyAlignment="1">
      <alignment horizontal="center" vertical="center"/>
    </xf>
    <xf numFmtId="3" fontId="15" fillId="3" borderId="13" xfId="0" applyNumberFormat="1" applyFont="1" applyFill="1" applyBorder="1" applyAlignment="1" applyProtection="1">
      <alignment horizontal="center" vertical="center"/>
    </xf>
    <xf numFmtId="3" fontId="15" fillId="3" borderId="20" xfId="0" applyNumberFormat="1" applyFont="1" applyFill="1" applyBorder="1" applyAlignment="1" applyProtection="1">
      <alignment horizontal="center" vertical="center"/>
    </xf>
    <xf numFmtId="3" fontId="5" fillId="3" borderId="1" xfId="0" applyNumberFormat="1" applyFont="1" applyFill="1" applyBorder="1" applyAlignment="1">
      <alignment horizontal="center" vertical="center"/>
    </xf>
    <xf numFmtId="3" fontId="5" fillId="3" borderId="3" xfId="0" applyNumberFormat="1" applyFont="1" applyFill="1" applyBorder="1" applyAlignment="1">
      <alignment horizontal="center" vertical="center"/>
    </xf>
    <xf numFmtId="3" fontId="15" fillId="3" borderId="1" xfId="0" applyNumberFormat="1" applyFont="1" applyFill="1" applyBorder="1" applyAlignment="1" applyProtection="1">
      <alignment horizontal="center" vertical="center"/>
    </xf>
    <xf numFmtId="3" fontId="15" fillId="3" borderId="17" xfId="0" applyNumberFormat="1" applyFont="1" applyFill="1" applyBorder="1" applyAlignment="1" applyProtection="1">
      <alignment horizontal="center" vertical="center"/>
    </xf>
    <xf numFmtId="3" fontId="5" fillId="3" borderId="17" xfId="0" applyNumberFormat="1" applyFont="1" applyFill="1" applyBorder="1" applyAlignment="1">
      <alignment horizontal="center" vertical="center"/>
    </xf>
    <xf numFmtId="3" fontId="3" fillId="3" borderId="26" xfId="0" applyNumberFormat="1" applyFont="1" applyFill="1" applyBorder="1" applyAlignment="1" applyProtection="1">
      <alignment horizontal="right" vertical="center"/>
    </xf>
    <xf numFmtId="3" fontId="3" fillId="3" borderId="27" xfId="0" applyNumberFormat="1" applyFont="1" applyFill="1" applyBorder="1" applyAlignment="1" applyProtection="1">
      <alignment horizontal="right" vertical="center"/>
    </xf>
    <xf numFmtId="3" fontId="3" fillId="3" borderId="43" xfId="0" applyNumberFormat="1" applyFont="1" applyFill="1" applyBorder="1" applyAlignment="1" applyProtection="1">
      <alignment horizontal="right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0" fillId="10" borderId="46" xfId="0" applyFont="1" applyFill="1" applyBorder="1" applyAlignment="1">
      <alignment horizontal="center" vertical="center"/>
    </xf>
    <xf numFmtId="166" fontId="5" fillId="8" borderId="50" xfId="1" applyNumberFormat="1" applyFont="1" applyFill="1" applyBorder="1" applyAlignment="1">
      <alignment horizontal="center" vertical="center" wrapText="1"/>
    </xf>
    <xf numFmtId="166" fontId="5" fillId="8" borderId="51" xfId="1" applyNumberFormat="1" applyFont="1" applyFill="1" applyBorder="1" applyAlignment="1">
      <alignment horizontal="center" vertical="center" wrapText="1"/>
    </xf>
    <xf numFmtId="166" fontId="5" fillId="8" borderId="80" xfId="1" applyNumberFormat="1" applyFont="1" applyFill="1" applyBorder="1" applyAlignment="1">
      <alignment horizontal="center" vertical="center" wrapText="1"/>
    </xf>
    <xf numFmtId="166" fontId="5" fillId="8" borderId="26" xfId="1" applyNumberFormat="1" applyFont="1" applyFill="1" applyBorder="1" applyAlignment="1">
      <alignment horizontal="center" vertical="center" wrapText="1"/>
    </xf>
    <xf numFmtId="0" fontId="6" fillId="2" borderId="12" xfId="0" applyNumberFormat="1" applyFont="1" applyFill="1" applyBorder="1" applyAlignment="1">
      <alignment horizontal="center" vertical="center" textRotation="90"/>
    </xf>
    <xf numFmtId="0" fontId="6" fillId="2" borderId="14" xfId="0" applyNumberFormat="1" applyFont="1" applyFill="1" applyBorder="1" applyAlignment="1">
      <alignment horizontal="center" vertical="center" textRotation="90"/>
    </xf>
    <xf numFmtId="0" fontId="4" fillId="8" borderId="1" xfId="0" applyNumberFormat="1" applyFont="1" applyFill="1" applyBorder="1" applyAlignment="1">
      <alignment horizontal="center" vertical="center"/>
    </xf>
    <xf numFmtId="0" fontId="4" fillId="8" borderId="17" xfId="0" applyNumberFormat="1" applyFont="1" applyFill="1" applyBorder="1" applyAlignment="1">
      <alignment horizontal="center" vertical="center"/>
    </xf>
    <xf numFmtId="0" fontId="4" fillId="8" borderId="3" xfId="0" applyNumberFormat="1" applyFont="1" applyFill="1" applyBorder="1" applyAlignment="1">
      <alignment horizontal="center" vertical="center"/>
    </xf>
    <xf numFmtId="0" fontId="6" fillId="2" borderId="94" xfId="0" applyNumberFormat="1" applyFont="1" applyFill="1" applyBorder="1" applyAlignment="1">
      <alignment horizontal="center" vertical="center" textRotation="90"/>
    </xf>
    <xf numFmtId="0" fontId="6" fillId="2" borderId="95" xfId="0" applyNumberFormat="1" applyFont="1" applyFill="1" applyBorder="1" applyAlignment="1">
      <alignment horizontal="center" vertical="center" textRotation="90"/>
    </xf>
    <xf numFmtId="166" fontId="5" fillId="8" borderId="32" xfId="1" applyNumberFormat="1" applyFont="1" applyFill="1" applyBorder="1" applyAlignment="1">
      <alignment horizontal="center" vertical="center" wrapText="1"/>
    </xf>
    <xf numFmtId="166" fontId="5" fillId="8" borderId="35" xfId="1" applyNumberFormat="1" applyFont="1" applyFill="1" applyBorder="1" applyAlignment="1">
      <alignment horizontal="center" vertical="center" wrapText="1"/>
    </xf>
    <xf numFmtId="166" fontId="9" fillId="8" borderId="50" xfId="1" applyNumberFormat="1" applyFont="1" applyFill="1" applyBorder="1" applyAlignment="1">
      <alignment horizontal="center" vertical="center" wrapText="1"/>
    </xf>
    <xf numFmtId="166" fontId="9" fillId="8" borderId="51" xfId="1" applyNumberFormat="1" applyFont="1" applyFill="1" applyBorder="1" applyAlignment="1">
      <alignment horizontal="center" vertical="center" wrapText="1"/>
    </xf>
    <xf numFmtId="166" fontId="24" fillId="0" borderId="0" xfId="1" applyNumberFormat="1" applyFont="1" applyAlignment="1">
      <alignment horizontal="center" vertical="center"/>
    </xf>
    <xf numFmtId="0" fontId="4" fillId="8" borderId="71" xfId="0" applyNumberFormat="1" applyFont="1" applyFill="1" applyBorder="1" applyAlignment="1">
      <alignment horizontal="center" vertical="center" textRotation="90"/>
    </xf>
    <xf numFmtId="0" fontId="4" fillId="8" borderId="63" xfId="0" applyNumberFormat="1" applyFont="1" applyFill="1" applyBorder="1" applyAlignment="1">
      <alignment horizontal="center" vertical="center" textRotation="90"/>
    </xf>
    <xf numFmtId="0" fontId="4" fillId="8" borderId="16" xfId="0" applyNumberFormat="1" applyFont="1" applyFill="1" applyBorder="1" applyAlignment="1">
      <alignment horizontal="center" vertical="center" textRotation="90" wrapText="1"/>
    </xf>
    <xf numFmtId="0" fontId="4" fillId="8" borderId="20" xfId="0" applyNumberFormat="1" applyFont="1" applyFill="1" applyBorder="1" applyAlignment="1">
      <alignment horizontal="center" vertical="center" textRotation="90" wrapText="1"/>
    </xf>
    <xf numFmtId="0" fontId="4" fillId="8" borderId="32" xfId="0" applyNumberFormat="1" applyFont="1" applyFill="1" applyBorder="1" applyAlignment="1">
      <alignment horizontal="center" vertical="center"/>
    </xf>
    <xf numFmtId="0" fontId="4" fillId="8" borderId="35" xfId="0" applyNumberFormat="1" applyFont="1" applyFill="1" applyBorder="1" applyAlignment="1">
      <alignment horizontal="center" vertical="center"/>
    </xf>
    <xf numFmtId="0" fontId="4" fillId="8" borderId="34" xfId="0" applyNumberFormat="1" applyFont="1" applyFill="1" applyBorder="1" applyAlignment="1">
      <alignment horizontal="center" vertical="center" wrapText="1"/>
    </xf>
    <xf numFmtId="0" fontId="4" fillId="8" borderId="48" xfId="0" applyNumberFormat="1" applyFont="1" applyFill="1" applyBorder="1" applyAlignment="1">
      <alignment horizontal="center" vertical="center" wrapText="1"/>
    </xf>
    <xf numFmtId="0" fontId="4" fillId="8" borderId="19" xfId="0" applyNumberFormat="1" applyFont="1" applyFill="1" applyBorder="1" applyAlignment="1">
      <alignment horizontal="center" vertical="center"/>
    </xf>
    <xf numFmtId="0" fontId="4" fillId="8" borderId="16" xfId="0" applyNumberFormat="1" applyFont="1" applyFill="1" applyBorder="1" applyAlignment="1">
      <alignment horizontal="center" vertical="center"/>
    </xf>
    <xf numFmtId="0" fontId="4" fillId="8" borderId="37" xfId="0" applyNumberFormat="1" applyFont="1" applyFill="1" applyBorder="1" applyAlignment="1">
      <alignment horizontal="center" vertical="center"/>
    </xf>
    <xf numFmtId="166" fontId="5" fillId="8" borderId="49" xfId="1" applyNumberFormat="1" applyFont="1" applyFill="1" applyBorder="1" applyAlignment="1">
      <alignment horizontal="center" vertical="center" wrapText="1"/>
    </xf>
    <xf numFmtId="166" fontId="5" fillId="8" borderId="27" xfId="1" applyNumberFormat="1" applyFont="1" applyFill="1" applyBorder="1" applyAlignment="1">
      <alignment horizontal="center" vertical="center" wrapText="1"/>
    </xf>
    <xf numFmtId="166" fontId="5" fillId="8" borderId="34" xfId="1" applyNumberFormat="1" applyFont="1" applyFill="1" applyBorder="1" applyAlignment="1">
      <alignment horizontal="center" vertical="center" wrapText="1"/>
    </xf>
    <xf numFmtId="166" fontId="5" fillId="8" borderId="48" xfId="1" applyNumberFormat="1" applyFont="1" applyFill="1" applyBorder="1" applyAlignment="1">
      <alignment horizontal="center" vertical="center" wrapText="1"/>
    </xf>
    <xf numFmtId="166" fontId="5" fillId="8" borderId="82" xfId="1" applyNumberFormat="1" applyFont="1" applyFill="1" applyBorder="1" applyAlignment="1">
      <alignment horizontal="center" vertical="center" wrapText="1"/>
    </xf>
    <xf numFmtId="166" fontId="5" fillId="8" borderId="83" xfId="1" applyNumberFormat="1" applyFont="1" applyFill="1" applyBorder="1" applyAlignment="1">
      <alignment horizontal="center" vertical="center" wrapText="1"/>
    </xf>
    <xf numFmtId="0" fontId="14" fillId="0" borderId="0" xfId="0" applyNumberFormat="1" applyFont="1" applyAlignment="1">
      <alignment horizontal="center" vertical="center"/>
    </xf>
    <xf numFmtId="166" fontId="5" fillId="6" borderId="33" xfId="1" applyNumberFormat="1" applyFont="1" applyFill="1" applyBorder="1" applyAlignment="1">
      <alignment horizontal="center" vertical="center" wrapText="1"/>
    </xf>
    <xf numFmtId="166" fontId="5" fillId="6" borderId="36" xfId="1" applyNumberFormat="1" applyFont="1" applyFill="1" applyBorder="1" applyAlignment="1">
      <alignment horizontal="center" vertical="center" wrapText="1"/>
    </xf>
    <xf numFmtId="166" fontId="5" fillId="8" borderId="33" xfId="1" applyNumberFormat="1" applyFont="1" applyFill="1" applyBorder="1" applyAlignment="1">
      <alignment horizontal="center" vertical="center" wrapText="1"/>
    </xf>
    <xf numFmtId="166" fontId="5" fillId="8" borderId="36" xfId="1" applyNumberFormat="1" applyFont="1" applyFill="1" applyBorder="1" applyAlignment="1">
      <alignment horizontal="center" vertical="center" wrapText="1"/>
    </xf>
    <xf numFmtId="0" fontId="17" fillId="8" borderId="71" xfId="0" applyNumberFormat="1" applyFont="1" applyFill="1" applyBorder="1" applyAlignment="1">
      <alignment horizontal="center" vertical="center" textRotation="90"/>
    </xf>
    <xf numFmtId="0" fontId="17" fillId="8" borderId="63" xfId="0" applyNumberFormat="1" applyFont="1" applyFill="1" applyBorder="1" applyAlignment="1">
      <alignment horizontal="center" vertical="center" textRotation="90"/>
    </xf>
    <xf numFmtId="0" fontId="4" fillId="8" borderId="79" xfId="0" applyNumberFormat="1" applyFont="1" applyFill="1" applyBorder="1" applyAlignment="1">
      <alignment horizontal="center" vertical="center" wrapText="1"/>
    </xf>
    <xf numFmtId="0" fontId="4" fillId="8" borderId="66" xfId="0" applyNumberFormat="1" applyFont="1" applyFill="1" applyBorder="1" applyAlignment="1">
      <alignment horizontal="center" vertical="center" wrapText="1"/>
    </xf>
    <xf numFmtId="0" fontId="4" fillId="8" borderId="67" xfId="0" applyNumberFormat="1" applyFont="1" applyFill="1" applyBorder="1" applyAlignment="1">
      <alignment horizontal="center" vertical="center" wrapText="1"/>
    </xf>
    <xf numFmtId="0" fontId="4" fillId="8" borderId="70" xfId="0" applyNumberFormat="1" applyFont="1" applyFill="1" applyBorder="1" applyAlignment="1">
      <alignment horizontal="center" vertical="center" wrapText="1"/>
    </xf>
    <xf numFmtId="0" fontId="4" fillId="8" borderId="78" xfId="0" applyNumberFormat="1" applyFont="1" applyFill="1" applyBorder="1" applyAlignment="1">
      <alignment horizontal="center" vertical="center" wrapText="1"/>
    </xf>
    <xf numFmtId="166" fontId="4" fillId="8" borderId="14" xfId="1" applyNumberFormat="1" applyFont="1" applyFill="1" applyBorder="1" applyAlignment="1">
      <alignment horizontal="center" vertical="center" wrapText="1"/>
    </xf>
    <xf numFmtId="166" fontId="4" fillId="8" borderId="12" xfId="1" applyNumberFormat="1" applyFont="1" applyFill="1" applyBorder="1" applyAlignment="1">
      <alignment horizontal="center" vertical="center" wrapText="1"/>
    </xf>
    <xf numFmtId="166" fontId="4" fillId="8" borderId="7" xfId="1" applyNumberFormat="1" applyFont="1" applyFill="1" applyBorder="1" applyAlignment="1">
      <alignment horizontal="center" vertical="center" wrapText="1"/>
    </xf>
    <xf numFmtId="166" fontId="4" fillId="8" borderId="50" xfId="1" applyNumberFormat="1" applyFont="1" applyFill="1" applyBorder="1" applyAlignment="1">
      <alignment horizontal="center" vertical="center" wrapText="1"/>
    </xf>
    <xf numFmtId="166" fontId="4" fillId="8" borderId="51" xfId="1" applyNumberFormat="1" applyFont="1" applyFill="1" applyBorder="1" applyAlignment="1">
      <alignment horizontal="center" vertical="center" wrapText="1"/>
    </xf>
    <xf numFmtId="166" fontId="9" fillId="8" borderId="90" xfId="1" applyNumberFormat="1" applyFont="1" applyFill="1" applyBorder="1" applyAlignment="1">
      <alignment horizontal="center" vertical="center"/>
    </xf>
    <xf numFmtId="166" fontId="9" fillId="8" borderId="12" xfId="1" applyNumberFormat="1" applyFont="1" applyFill="1" applyBorder="1" applyAlignment="1">
      <alignment horizontal="center" vertical="center"/>
    </xf>
    <xf numFmtId="166" fontId="9" fillId="8" borderId="75" xfId="1" applyNumberFormat="1" applyFont="1" applyFill="1" applyBorder="1" applyAlignment="1">
      <alignment horizontal="center" vertical="center"/>
    </xf>
    <xf numFmtId="166" fontId="9" fillId="8" borderId="7" xfId="1" applyNumberFormat="1" applyFont="1" applyFill="1" applyBorder="1" applyAlignment="1">
      <alignment horizontal="center" vertical="center"/>
    </xf>
    <xf numFmtId="0" fontId="41" fillId="0" borderId="20" xfId="0" applyFont="1" applyBorder="1" applyAlignment="1">
      <alignment horizontal="center"/>
    </xf>
    <xf numFmtId="0" fontId="43" fillId="0" borderId="0" xfId="0" applyFont="1" applyAlignment="1">
      <alignment horizontal="right" wrapText="1"/>
    </xf>
    <xf numFmtId="3" fontId="45" fillId="0" borderId="0" xfId="0" applyNumberFormat="1" applyFont="1" applyBorder="1" applyAlignment="1">
      <alignment horizontal="center" vertical="center"/>
    </xf>
    <xf numFmtId="0" fontId="45" fillId="0" borderId="0" xfId="0" applyFont="1" applyBorder="1" applyAlignment="1">
      <alignment horizontal="center"/>
    </xf>
    <xf numFmtId="3" fontId="9" fillId="9" borderId="12" xfId="1" applyNumberFormat="1" applyFont="1" applyFill="1" applyBorder="1" applyAlignment="1">
      <alignment horizontal="center"/>
    </xf>
    <xf numFmtId="3" fontId="9" fillId="9" borderId="7" xfId="1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9" defaultPivotStyle="PivotStyleLight16"/>
  <colors>
    <mruColors>
      <color rgb="FF99FFCC"/>
      <color rgb="FFCCFF99"/>
      <color rgb="FFCCFFCC"/>
      <color rgb="FFFFCCFF"/>
      <color rgb="FF00FFFF"/>
      <color rgb="FFFF9933"/>
      <color rgb="FFFFFF99"/>
      <color rgb="FFFF6699"/>
      <color rgb="FFCCFF33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62</xdr:col>
      <xdr:colOff>0</xdr:colOff>
      <xdr:row>6</xdr:row>
      <xdr:rowOff>138112</xdr:rowOff>
    </xdr:from>
    <xdr:ext cx="914400" cy="2545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9951415200" y="1652587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62</xdr:col>
      <xdr:colOff>0</xdr:colOff>
      <xdr:row>448</xdr:row>
      <xdr:rowOff>138112</xdr:rowOff>
    </xdr:from>
    <xdr:ext cx="914400" cy="25455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9951415200" y="166216012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62</xdr:col>
      <xdr:colOff>0</xdr:colOff>
      <xdr:row>775</xdr:row>
      <xdr:rowOff>0</xdr:rowOff>
    </xdr:from>
    <xdr:ext cx="914400" cy="25455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9957425475" y="2281237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28575</xdr:rowOff>
    </xdr:from>
    <xdr:to>
      <xdr:col>8</xdr:col>
      <xdr:colOff>742950</xdr:colOff>
      <xdr:row>1</xdr:row>
      <xdr:rowOff>247650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826666275" y="28575"/>
          <a:ext cx="74295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62</xdr:col>
      <xdr:colOff>0</xdr:colOff>
      <xdr:row>6</xdr:row>
      <xdr:rowOff>138112</xdr:rowOff>
    </xdr:from>
    <xdr:ext cx="914400" cy="2545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26FA596-C9B5-4545-BF71-36903BD177D9}"/>
            </a:ext>
          </a:extLst>
        </xdr:cNvPr>
        <xdr:cNvSpPr txBox="1"/>
      </xdr:nvSpPr>
      <xdr:spPr>
        <a:xfrm>
          <a:off x="11352599850" y="2347912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62</xdr:col>
      <xdr:colOff>0</xdr:colOff>
      <xdr:row>449</xdr:row>
      <xdr:rowOff>138112</xdr:rowOff>
    </xdr:from>
    <xdr:ext cx="914400" cy="25455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FBB915F-2179-43DA-B42A-5222504222D7}"/>
            </a:ext>
          </a:extLst>
        </xdr:cNvPr>
        <xdr:cNvSpPr txBox="1"/>
      </xdr:nvSpPr>
      <xdr:spPr>
        <a:xfrm>
          <a:off x="11352599850" y="137069512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62</xdr:col>
      <xdr:colOff>0</xdr:colOff>
      <xdr:row>780</xdr:row>
      <xdr:rowOff>0</xdr:rowOff>
    </xdr:from>
    <xdr:ext cx="914400" cy="25455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3BC7D26-AB7E-4FF3-BE53-4CB53548D508}"/>
            </a:ext>
          </a:extLst>
        </xdr:cNvPr>
        <xdr:cNvSpPr txBox="1"/>
      </xdr:nvSpPr>
      <xdr:spPr>
        <a:xfrm>
          <a:off x="11352599850" y="236601000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6</xdr:row>
      <xdr:rowOff>138112</xdr:rowOff>
    </xdr:from>
    <xdr:ext cx="914400" cy="2545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36CB897-19A1-478D-B1B0-CC1C556CD391}"/>
            </a:ext>
          </a:extLst>
        </xdr:cNvPr>
        <xdr:cNvSpPr txBox="1"/>
      </xdr:nvSpPr>
      <xdr:spPr>
        <a:xfrm>
          <a:off x="11349380400" y="3214687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35</xdr:col>
      <xdr:colOff>0</xdr:colOff>
      <xdr:row>449</xdr:row>
      <xdr:rowOff>138112</xdr:rowOff>
    </xdr:from>
    <xdr:ext cx="914400" cy="25455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CF3FF56-7CE1-4FAB-A9CF-E15AB37AA69C}"/>
            </a:ext>
          </a:extLst>
        </xdr:cNvPr>
        <xdr:cNvSpPr txBox="1"/>
      </xdr:nvSpPr>
      <xdr:spPr>
        <a:xfrm>
          <a:off x="11349380400" y="138241087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35</xdr:col>
      <xdr:colOff>0</xdr:colOff>
      <xdr:row>780</xdr:row>
      <xdr:rowOff>0</xdr:rowOff>
    </xdr:from>
    <xdr:ext cx="914400" cy="25455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E13FE3B-8119-4931-B303-6074D3889F38}"/>
            </a:ext>
          </a:extLst>
        </xdr:cNvPr>
        <xdr:cNvSpPr txBox="1"/>
      </xdr:nvSpPr>
      <xdr:spPr>
        <a:xfrm>
          <a:off x="11349380400" y="238991775"/>
          <a:ext cx="914400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BK820"/>
  <sheetViews>
    <sheetView rightToLeft="1" tabSelected="1" zoomScale="85" zoomScaleNormal="85" workbookViewId="0">
      <pane xSplit="6" ySplit="6" topLeftCell="AT155" activePane="bottomRight" state="frozen"/>
      <selection pane="topRight" activeCell="G1" sqref="G1"/>
      <selection pane="bottomLeft" activeCell="A7" sqref="A7"/>
      <selection pane="bottomRight" sqref="A1:XFD1048576"/>
    </sheetView>
  </sheetViews>
  <sheetFormatPr defaultColWidth="9.125" defaultRowHeight="21.75" x14ac:dyDescent="0.2"/>
  <cols>
    <col min="1" max="1" width="4.25" style="180" customWidth="1"/>
    <col min="2" max="2" width="4.375" style="45" customWidth="1"/>
    <col min="3" max="3" width="5.75" style="58" customWidth="1"/>
    <col min="4" max="4" width="7" style="58" customWidth="1"/>
    <col min="5" max="5" width="14.125" style="58" customWidth="1"/>
    <col min="6" max="6" width="13.625" style="51" customWidth="1"/>
    <col min="7" max="8" width="9.125" style="51"/>
    <col min="9" max="9" width="19.25" style="58" customWidth="1"/>
    <col min="10" max="10" width="16.875" style="58" customWidth="1"/>
    <col min="11" max="11" width="13.75" style="58" customWidth="1"/>
    <col min="12" max="12" width="9.125" style="58"/>
    <col min="13" max="13" width="11.75" style="58" customWidth="1"/>
    <col min="14" max="16" width="4.875" style="58" customWidth="1"/>
    <col min="17" max="19" width="4.25" style="58" customWidth="1"/>
    <col min="20" max="20" width="7.25" style="58" customWidth="1"/>
    <col min="21" max="21" width="4.25" style="58" customWidth="1"/>
    <col min="22" max="22" width="4.25" style="166" customWidth="1"/>
    <col min="23" max="24" width="4.25" style="58" customWidth="1"/>
    <col min="25" max="25" width="9.125" style="58"/>
    <col min="26" max="26" width="9.125" style="308"/>
    <col min="27" max="27" width="13.625" style="58" customWidth="1"/>
    <col min="28" max="28" width="9.125" style="58"/>
    <col min="29" max="29" width="13.125" style="58" customWidth="1"/>
    <col min="30" max="30" width="11" style="58" customWidth="1"/>
    <col min="31" max="31" width="11.875" style="58" customWidth="1"/>
    <col min="32" max="32" width="12.375" style="110" customWidth="1"/>
    <col min="33" max="33" width="14.25" style="58" customWidth="1"/>
    <col min="34" max="34" width="9.125" style="58"/>
    <col min="35" max="35" width="14.75" style="58" customWidth="1"/>
    <col min="36" max="42" width="9.125" style="58"/>
    <col min="43" max="44" width="9.125" style="59"/>
    <col min="45" max="46" width="9.125" style="58"/>
    <col min="47" max="47" width="13.625" style="58" customWidth="1"/>
    <col min="48" max="48" width="21.75" style="58" customWidth="1"/>
    <col min="49" max="49" width="12.125" style="58" customWidth="1"/>
    <col min="50" max="50" width="11" style="58" customWidth="1"/>
    <col min="51" max="51" width="11.125" style="58" customWidth="1"/>
    <col min="52" max="54" width="9.125" style="58"/>
    <col min="55" max="57" width="9.125" style="59"/>
    <col min="58" max="58" width="9.125" style="58"/>
    <col min="59" max="59" width="14.25" style="58" customWidth="1"/>
    <col min="60" max="60" width="16" style="185" customWidth="1"/>
    <col min="61" max="61" width="70.375" style="58" customWidth="1"/>
    <col min="62" max="62" width="23.75" style="58" customWidth="1"/>
    <col min="63" max="16384" width="9.125" style="58"/>
  </cols>
  <sheetData>
    <row r="1" spans="1:60" s="44" customFormat="1" ht="33.75" x14ac:dyDescent="0.2">
      <c r="A1" s="179"/>
      <c r="B1" s="43"/>
      <c r="C1" s="494" t="s">
        <v>35</v>
      </c>
      <c r="D1" s="494"/>
      <c r="E1" s="494"/>
      <c r="F1" s="494"/>
      <c r="G1" s="494"/>
      <c r="H1" s="494"/>
      <c r="I1" s="494"/>
      <c r="J1" s="494"/>
      <c r="K1" s="494"/>
      <c r="L1" s="494"/>
      <c r="M1" s="494"/>
      <c r="N1" s="494"/>
      <c r="O1" s="494"/>
      <c r="P1" s="494"/>
      <c r="Q1" s="494"/>
      <c r="R1" s="494"/>
      <c r="S1" s="494"/>
      <c r="T1" s="494"/>
      <c r="U1" s="494"/>
      <c r="V1" s="494"/>
      <c r="W1" s="494"/>
      <c r="X1" s="494"/>
      <c r="Y1" s="494"/>
      <c r="Z1" s="494"/>
      <c r="AA1" s="494"/>
      <c r="AB1" s="494"/>
      <c r="AC1" s="494"/>
      <c r="AD1" s="494"/>
      <c r="AE1" s="494"/>
      <c r="AF1" s="494"/>
      <c r="AG1" s="494"/>
      <c r="AH1" s="494"/>
      <c r="AI1" s="494"/>
      <c r="AJ1" s="494"/>
      <c r="AK1" s="494"/>
      <c r="AL1" s="494"/>
      <c r="AM1" s="494"/>
      <c r="AN1" s="494"/>
      <c r="AO1" s="494"/>
      <c r="AP1" s="494"/>
      <c r="AQ1" s="494"/>
      <c r="AR1" s="494"/>
      <c r="AS1" s="494"/>
      <c r="AT1" s="494"/>
      <c r="AU1" s="494"/>
      <c r="AV1" s="494"/>
      <c r="AW1" s="494"/>
      <c r="AX1" s="494"/>
      <c r="AY1" s="494"/>
      <c r="AZ1" s="494"/>
      <c r="BA1" s="494"/>
      <c r="BB1" s="494"/>
      <c r="BC1" s="494"/>
      <c r="BD1" s="494"/>
      <c r="BE1" s="494"/>
      <c r="BF1" s="494"/>
      <c r="BG1" s="494"/>
      <c r="BH1" s="494"/>
    </row>
    <row r="2" spans="1:60" ht="33.75" x14ac:dyDescent="0.2">
      <c r="C2" s="494" t="s">
        <v>3171</v>
      </c>
      <c r="D2" s="494"/>
      <c r="E2" s="494"/>
      <c r="F2" s="494"/>
      <c r="G2" s="494"/>
      <c r="H2" s="494"/>
      <c r="I2" s="494"/>
      <c r="J2" s="494"/>
      <c r="K2" s="494"/>
      <c r="L2" s="494"/>
      <c r="M2" s="494"/>
      <c r="N2" s="494"/>
      <c r="O2" s="494"/>
      <c r="P2" s="494"/>
      <c r="Q2" s="494"/>
      <c r="R2" s="494"/>
      <c r="S2" s="494"/>
      <c r="T2" s="494"/>
      <c r="U2" s="494"/>
      <c r="V2" s="494"/>
      <c r="W2" s="494"/>
      <c r="X2" s="494"/>
      <c r="Y2" s="494"/>
      <c r="Z2" s="494"/>
      <c r="AA2" s="494"/>
      <c r="AB2" s="494"/>
      <c r="AC2" s="494"/>
      <c r="AD2" s="494"/>
      <c r="AE2" s="494"/>
      <c r="AF2" s="494"/>
      <c r="AG2" s="494"/>
      <c r="AH2" s="494"/>
      <c r="AI2" s="494"/>
      <c r="AJ2" s="494"/>
      <c r="AK2" s="494"/>
      <c r="AL2" s="494"/>
      <c r="AM2" s="494"/>
      <c r="AN2" s="494"/>
      <c r="AO2" s="494"/>
      <c r="AP2" s="494"/>
      <c r="AQ2" s="494"/>
      <c r="AR2" s="494"/>
      <c r="AS2" s="494"/>
      <c r="AT2" s="494"/>
      <c r="AU2" s="494"/>
      <c r="AV2" s="494"/>
      <c r="AW2" s="494"/>
      <c r="AX2" s="494"/>
      <c r="AY2" s="494"/>
      <c r="AZ2" s="494"/>
      <c r="BA2" s="494"/>
      <c r="BB2" s="494"/>
      <c r="BC2" s="494"/>
      <c r="BD2" s="494"/>
      <c r="BE2" s="494"/>
      <c r="BF2" s="494"/>
      <c r="BG2" s="494"/>
      <c r="BH2" s="494"/>
    </row>
    <row r="3" spans="1:60" ht="17.25" customHeight="1" thickBot="1" x14ac:dyDescent="0.25">
      <c r="C3" s="46"/>
      <c r="D3" s="46"/>
      <c r="E3" s="46"/>
      <c r="F3" s="46"/>
      <c r="G3" s="46"/>
      <c r="H3" s="46"/>
      <c r="S3" s="177"/>
      <c r="Y3" s="47"/>
      <c r="Z3" s="47"/>
      <c r="AA3" s="47"/>
      <c r="AB3" s="47"/>
      <c r="AC3" s="47"/>
      <c r="AD3" s="47"/>
      <c r="AE3" s="47"/>
      <c r="AF3" s="10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</row>
    <row r="4" spans="1:60" s="49" customFormat="1" ht="22.5" hidden="1" thickBot="1" x14ac:dyDescent="0.25">
      <c r="A4" s="61"/>
      <c r="B4" s="48"/>
      <c r="C4" s="49">
        <v>1</v>
      </c>
      <c r="E4" s="49">
        <v>2</v>
      </c>
      <c r="F4" s="49">
        <v>3</v>
      </c>
      <c r="I4" s="58"/>
      <c r="J4" s="58"/>
      <c r="K4" s="58"/>
      <c r="L4" s="58"/>
      <c r="M4" s="58"/>
      <c r="N4" s="58"/>
      <c r="O4" s="58"/>
      <c r="P4" s="58"/>
      <c r="Q4" s="49">
        <v>4</v>
      </c>
      <c r="R4" s="49">
        <v>5</v>
      </c>
      <c r="Y4" s="49">
        <v>8</v>
      </c>
      <c r="AC4" s="49">
        <v>9</v>
      </c>
      <c r="AD4" s="49">
        <v>10</v>
      </c>
      <c r="AE4" s="49">
        <v>11</v>
      </c>
      <c r="AF4" s="108">
        <v>12</v>
      </c>
      <c r="AG4" s="49">
        <v>13</v>
      </c>
      <c r="AI4" s="49">
        <v>14</v>
      </c>
      <c r="AJ4" s="49">
        <v>15</v>
      </c>
      <c r="AK4" s="49">
        <v>16</v>
      </c>
      <c r="AL4" s="49">
        <v>17</v>
      </c>
      <c r="AM4" s="49">
        <v>18</v>
      </c>
      <c r="AN4" s="49">
        <v>19</v>
      </c>
      <c r="AO4" s="49">
        <v>21</v>
      </c>
      <c r="AU4" s="49">
        <v>24</v>
      </c>
      <c r="AV4" s="49">
        <v>25</v>
      </c>
      <c r="AW4" s="49">
        <v>26</v>
      </c>
      <c r="AX4" s="49">
        <v>27</v>
      </c>
      <c r="AY4" s="49">
        <v>28</v>
      </c>
      <c r="AZ4" s="49">
        <v>29</v>
      </c>
      <c r="BB4" s="49">
        <v>30</v>
      </c>
      <c r="BG4" s="49">
        <v>32</v>
      </c>
      <c r="BH4" s="185">
        <v>33</v>
      </c>
    </row>
    <row r="5" spans="1:60" ht="20.25" thickBot="1" x14ac:dyDescent="0.25">
      <c r="B5" s="524" t="s">
        <v>2388</v>
      </c>
      <c r="C5" s="511" t="s">
        <v>3258</v>
      </c>
      <c r="D5" s="513" t="s">
        <v>80</v>
      </c>
      <c r="E5" s="515" t="s">
        <v>29</v>
      </c>
      <c r="F5" s="517" t="s">
        <v>30</v>
      </c>
      <c r="G5" s="519" t="s">
        <v>2411</v>
      </c>
      <c r="H5" s="520"/>
      <c r="I5" s="520"/>
      <c r="J5" s="520"/>
      <c r="K5" s="520"/>
      <c r="L5" s="520"/>
      <c r="M5" s="520"/>
      <c r="N5" s="497" t="s">
        <v>2412</v>
      </c>
      <c r="O5" s="498"/>
      <c r="P5" s="503"/>
      <c r="Q5" s="508" t="s">
        <v>8</v>
      </c>
      <c r="R5" s="509"/>
      <c r="S5" s="509"/>
      <c r="T5" s="509"/>
      <c r="U5" s="509"/>
      <c r="V5" s="510"/>
      <c r="W5" s="504" t="s">
        <v>61</v>
      </c>
      <c r="X5" s="505"/>
      <c r="Y5" s="504" t="s">
        <v>2413</v>
      </c>
      <c r="Z5" s="506"/>
      <c r="AA5" s="507"/>
      <c r="AB5" s="507"/>
      <c r="AC5" s="507"/>
      <c r="AD5" s="507"/>
      <c r="AE5" s="507"/>
      <c r="AF5" s="505"/>
      <c r="AG5" s="504" t="s">
        <v>33</v>
      </c>
      <c r="AH5" s="507"/>
      <c r="AI5" s="507"/>
      <c r="AJ5" s="507"/>
      <c r="AK5" s="507"/>
      <c r="AL5" s="507"/>
      <c r="AM5" s="507"/>
      <c r="AN5" s="507"/>
      <c r="AO5" s="507"/>
      <c r="AP5" s="507"/>
      <c r="AQ5" s="507"/>
      <c r="AR5" s="507"/>
      <c r="AS5" s="507"/>
      <c r="AT5" s="505"/>
      <c r="AU5" s="495" t="s">
        <v>4</v>
      </c>
      <c r="AV5" s="497" t="s">
        <v>5</v>
      </c>
      <c r="AW5" s="498"/>
      <c r="AX5" s="498"/>
      <c r="AY5" s="498"/>
      <c r="AZ5" s="498"/>
      <c r="BA5" s="498"/>
      <c r="BB5" s="498"/>
      <c r="BC5" s="499"/>
      <c r="BD5" s="499"/>
      <c r="BE5" s="499"/>
      <c r="BF5" s="499"/>
      <c r="BG5" s="495" t="s">
        <v>6</v>
      </c>
      <c r="BH5" s="501" t="s">
        <v>7</v>
      </c>
    </row>
    <row r="6" spans="1:60" ht="69" customHeight="1" thickBot="1" x14ac:dyDescent="0.25">
      <c r="B6" s="525"/>
      <c r="C6" s="512"/>
      <c r="D6" s="514"/>
      <c r="E6" s="516"/>
      <c r="F6" s="518"/>
      <c r="G6" s="94" t="s">
        <v>81</v>
      </c>
      <c r="H6" s="87" t="s">
        <v>82</v>
      </c>
      <c r="I6" s="87" t="s">
        <v>16</v>
      </c>
      <c r="J6" s="87" t="s">
        <v>76</v>
      </c>
      <c r="K6" s="87" t="s">
        <v>83</v>
      </c>
      <c r="L6" s="87" t="s">
        <v>2378</v>
      </c>
      <c r="M6" s="84" t="s">
        <v>2379</v>
      </c>
      <c r="N6" s="95" t="s">
        <v>2407</v>
      </c>
      <c r="O6" s="96" t="s">
        <v>2408</v>
      </c>
      <c r="P6" s="103" t="s">
        <v>2409</v>
      </c>
      <c r="Q6" s="104" t="s">
        <v>9</v>
      </c>
      <c r="R6" s="105" t="s">
        <v>31</v>
      </c>
      <c r="S6" s="105" t="s">
        <v>26</v>
      </c>
      <c r="T6" s="105" t="s">
        <v>32</v>
      </c>
      <c r="U6" s="306" t="s">
        <v>84</v>
      </c>
      <c r="V6" s="256" t="s">
        <v>3172</v>
      </c>
      <c r="W6" s="104" t="s">
        <v>62</v>
      </c>
      <c r="X6" s="106" t="s">
        <v>63</v>
      </c>
      <c r="Y6" s="331" t="s">
        <v>3267</v>
      </c>
      <c r="Z6" s="94" t="s">
        <v>3266</v>
      </c>
      <c r="AA6" s="87" t="s">
        <v>2385</v>
      </c>
      <c r="AB6" s="87" t="s">
        <v>2386</v>
      </c>
      <c r="AC6" s="87" t="s">
        <v>2387</v>
      </c>
      <c r="AD6" s="87" t="s">
        <v>0</v>
      </c>
      <c r="AE6" s="87" t="s">
        <v>17</v>
      </c>
      <c r="AF6" s="332" t="s">
        <v>10</v>
      </c>
      <c r="AG6" s="95" t="s">
        <v>2</v>
      </c>
      <c r="AH6" s="96" t="s">
        <v>69</v>
      </c>
      <c r="AI6" s="96" t="s">
        <v>11</v>
      </c>
      <c r="AJ6" s="96" t="s">
        <v>3275</v>
      </c>
      <c r="AK6" s="96" t="s">
        <v>27</v>
      </c>
      <c r="AL6" s="96" t="s">
        <v>12</v>
      </c>
      <c r="AM6" s="96" t="s">
        <v>26</v>
      </c>
      <c r="AN6" s="96" t="s">
        <v>25</v>
      </c>
      <c r="AO6" s="96" t="s">
        <v>84</v>
      </c>
      <c r="AP6" s="96" t="s">
        <v>34</v>
      </c>
      <c r="AQ6" s="96" t="s">
        <v>2415</v>
      </c>
      <c r="AR6" s="96" t="s">
        <v>2416</v>
      </c>
      <c r="AS6" s="96" t="s">
        <v>2417</v>
      </c>
      <c r="AT6" s="103" t="s">
        <v>2418</v>
      </c>
      <c r="AU6" s="496"/>
      <c r="AV6" s="95" t="s">
        <v>14</v>
      </c>
      <c r="AW6" s="96" t="s">
        <v>13</v>
      </c>
      <c r="AX6" s="113" t="s">
        <v>19</v>
      </c>
      <c r="AY6" s="113" t="s">
        <v>36</v>
      </c>
      <c r="AZ6" s="96" t="s">
        <v>28</v>
      </c>
      <c r="BA6" s="184" t="s">
        <v>74</v>
      </c>
      <c r="BB6" s="184" t="s">
        <v>73</v>
      </c>
      <c r="BC6" s="103" t="s">
        <v>2419</v>
      </c>
      <c r="BD6" s="103" t="s">
        <v>2420</v>
      </c>
      <c r="BE6" s="103" t="s">
        <v>2421</v>
      </c>
      <c r="BF6" s="103" t="s">
        <v>60</v>
      </c>
      <c r="BG6" s="500"/>
      <c r="BH6" s="502"/>
    </row>
    <row r="7" spans="1:60" s="50" customFormat="1" ht="24" customHeight="1" x14ac:dyDescent="0.2">
      <c r="A7" s="181"/>
      <c r="B7" s="293">
        <v>1</v>
      </c>
      <c r="C7" s="294">
        <v>1</v>
      </c>
      <c r="D7" s="295">
        <v>12810</v>
      </c>
      <c r="E7" s="247" t="s">
        <v>127</v>
      </c>
      <c r="F7" s="248" t="s">
        <v>128</v>
      </c>
      <c r="G7" s="299" t="s">
        <v>87</v>
      </c>
      <c r="H7" s="329" t="s">
        <v>88</v>
      </c>
      <c r="I7" s="348" t="s">
        <v>2494</v>
      </c>
      <c r="J7" s="71" t="s">
        <v>129</v>
      </c>
      <c r="K7" s="71" t="s">
        <v>130</v>
      </c>
      <c r="L7" s="71" t="s">
        <v>88</v>
      </c>
      <c r="M7" s="300" t="s">
        <v>2380</v>
      </c>
      <c r="N7" s="97"/>
      <c r="O7" s="71"/>
      <c r="P7" s="88"/>
      <c r="Q7" s="249">
        <v>30</v>
      </c>
      <c r="R7" s="250">
        <v>40</v>
      </c>
      <c r="S7" s="71">
        <v>0</v>
      </c>
      <c r="T7" s="71">
        <v>0</v>
      </c>
      <c r="U7" s="88">
        <v>0</v>
      </c>
      <c r="V7" s="257">
        <v>16</v>
      </c>
      <c r="W7" s="97">
        <v>0</v>
      </c>
      <c r="X7" s="330">
        <v>0</v>
      </c>
      <c r="Y7" s="97">
        <v>1</v>
      </c>
      <c r="Z7" s="71">
        <v>1</v>
      </c>
      <c r="AA7" s="325">
        <v>1477052</v>
      </c>
      <c r="AB7" s="325">
        <v>46667</v>
      </c>
      <c r="AC7" s="326">
        <v>1523719</v>
      </c>
      <c r="AD7" s="72">
        <v>4500000</v>
      </c>
      <c r="AE7" s="72">
        <v>6000000</v>
      </c>
      <c r="AF7" s="333">
        <v>290891.80909090908</v>
      </c>
      <c r="AG7" s="111">
        <v>44311560</v>
      </c>
      <c r="AH7" s="72">
        <v>1400010</v>
      </c>
      <c r="AI7" s="72">
        <v>11635672.363636363</v>
      </c>
      <c r="AJ7" s="72">
        <v>2655495</v>
      </c>
      <c r="AK7" s="72">
        <v>4500000</v>
      </c>
      <c r="AL7" s="72">
        <v>6000000</v>
      </c>
      <c r="AM7" s="72">
        <v>0</v>
      </c>
      <c r="AN7" s="72">
        <v>0</v>
      </c>
      <c r="AO7" s="72">
        <v>0</v>
      </c>
      <c r="AP7" s="72">
        <v>3200000</v>
      </c>
      <c r="AQ7" s="72">
        <v>0</v>
      </c>
      <c r="AR7" s="72">
        <v>0</v>
      </c>
      <c r="AS7" s="72">
        <v>0</v>
      </c>
      <c r="AT7" s="78">
        <v>0</v>
      </c>
      <c r="AU7" s="80">
        <v>73702737.36363636</v>
      </c>
      <c r="AV7" s="111">
        <v>52373935.398181811</v>
      </c>
      <c r="AW7" s="72">
        <v>71047242.36363636</v>
      </c>
      <c r="AX7" s="72">
        <v>4973306.9654545458</v>
      </c>
      <c r="AY7" s="73">
        <v>1237393.5398181812</v>
      </c>
      <c r="AZ7" s="72">
        <v>0</v>
      </c>
      <c r="BA7" s="72">
        <v>0</v>
      </c>
      <c r="BB7" s="72">
        <v>0</v>
      </c>
      <c r="BC7" s="78">
        <v>0</v>
      </c>
      <c r="BD7" s="78">
        <v>0</v>
      </c>
      <c r="BE7" s="78">
        <v>0</v>
      </c>
      <c r="BF7" s="76">
        <v>0</v>
      </c>
      <c r="BG7" s="343">
        <v>6210700.5052727275</v>
      </c>
      <c r="BH7" s="186">
        <v>67492036</v>
      </c>
    </row>
    <row r="8" spans="1:60" s="50" customFormat="1" ht="24" customHeight="1" x14ac:dyDescent="0.2">
      <c r="A8" s="181"/>
      <c r="B8" s="296">
        <v>2</v>
      </c>
      <c r="C8" s="264">
        <v>2</v>
      </c>
      <c r="D8" s="297">
        <v>12815</v>
      </c>
      <c r="E8" s="251" t="s">
        <v>148</v>
      </c>
      <c r="F8" s="252" t="s">
        <v>149</v>
      </c>
      <c r="G8" s="251" t="s">
        <v>87</v>
      </c>
      <c r="H8" s="272" t="s">
        <v>88</v>
      </c>
      <c r="I8" s="292" t="s">
        <v>2495</v>
      </c>
      <c r="J8" s="64">
        <v>492246734</v>
      </c>
      <c r="K8" s="64" t="s">
        <v>150</v>
      </c>
      <c r="L8" s="64" t="s">
        <v>88</v>
      </c>
      <c r="M8" s="290" t="s">
        <v>2380</v>
      </c>
      <c r="N8" s="98"/>
      <c r="O8" s="64"/>
      <c r="P8" s="89"/>
      <c r="Q8" s="253">
        <v>30</v>
      </c>
      <c r="R8" s="254">
        <v>120</v>
      </c>
      <c r="S8" s="64">
        <v>0</v>
      </c>
      <c r="T8" s="64">
        <v>0</v>
      </c>
      <c r="U8" s="89">
        <v>0</v>
      </c>
      <c r="V8" s="258">
        <v>24</v>
      </c>
      <c r="W8" s="98">
        <v>0</v>
      </c>
      <c r="X8" s="83">
        <v>0</v>
      </c>
      <c r="Y8" s="98">
        <v>2</v>
      </c>
      <c r="Z8" s="64">
        <v>1</v>
      </c>
      <c r="AA8" s="323">
        <v>1477052</v>
      </c>
      <c r="AB8" s="323">
        <v>46667</v>
      </c>
      <c r="AC8" s="324">
        <v>1523719</v>
      </c>
      <c r="AD8" s="74">
        <v>4500000</v>
      </c>
      <c r="AE8" s="74">
        <v>6000000</v>
      </c>
      <c r="AF8" s="334">
        <v>290891.80909090908</v>
      </c>
      <c r="AG8" s="112">
        <v>44311560</v>
      </c>
      <c r="AH8" s="74">
        <v>1400010</v>
      </c>
      <c r="AI8" s="74">
        <v>34907017.090909094</v>
      </c>
      <c r="AJ8" s="74">
        <v>2655495</v>
      </c>
      <c r="AK8" s="74">
        <v>4500000</v>
      </c>
      <c r="AL8" s="74">
        <v>6000000</v>
      </c>
      <c r="AM8" s="74">
        <v>0</v>
      </c>
      <c r="AN8" s="74">
        <v>0</v>
      </c>
      <c r="AO8" s="74">
        <v>0</v>
      </c>
      <c r="AP8" s="74">
        <v>4800000</v>
      </c>
      <c r="AQ8" s="74">
        <v>0</v>
      </c>
      <c r="AR8" s="74">
        <v>0</v>
      </c>
      <c r="AS8" s="74">
        <v>0</v>
      </c>
      <c r="AT8" s="79">
        <v>0</v>
      </c>
      <c r="AU8" s="81">
        <v>98574082.090909094</v>
      </c>
      <c r="AV8" s="112">
        <v>73904285.99454546</v>
      </c>
      <c r="AW8" s="74">
        <v>95918587.090909094</v>
      </c>
      <c r="AX8" s="74">
        <v>6714301.0963636376</v>
      </c>
      <c r="AY8" s="75">
        <v>3390428.5994545463</v>
      </c>
      <c r="AZ8" s="74">
        <v>0</v>
      </c>
      <c r="BA8" s="74">
        <v>0</v>
      </c>
      <c r="BB8" s="74">
        <v>0</v>
      </c>
      <c r="BC8" s="79">
        <v>0</v>
      </c>
      <c r="BD8" s="79">
        <v>0</v>
      </c>
      <c r="BE8" s="79">
        <v>0</v>
      </c>
      <c r="BF8" s="77">
        <v>0</v>
      </c>
      <c r="BG8" s="344">
        <v>10104729.695818184</v>
      </c>
      <c r="BH8" s="187">
        <v>88469352</v>
      </c>
    </row>
    <row r="9" spans="1:60" s="50" customFormat="1" ht="24" customHeight="1" x14ac:dyDescent="0.2">
      <c r="A9" s="181"/>
      <c r="B9" s="296">
        <v>3</v>
      </c>
      <c r="C9" s="264">
        <v>3</v>
      </c>
      <c r="D9" s="297">
        <v>12822</v>
      </c>
      <c r="E9" s="251" t="s">
        <v>140</v>
      </c>
      <c r="F9" s="252" t="s">
        <v>174</v>
      </c>
      <c r="G9" s="251" t="s">
        <v>87</v>
      </c>
      <c r="H9" s="272" t="s">
        <v>88</v>
      </c>
      <c r="I9" s="292" t="s">
        <v>2496</v>
      </c>
      <c r="J9" s="64" t="s">
        <v>175</v>
      </c>
      <c r="K9" s="64" t="s">
        <v>176</v>
      </c>
      <c r="L9" s="64" t="s">
        <v>88</v>
      </c>
      <c r="M9" s="290" t="s">
        <v>2380</v>
      </c>
      <c r="N9" s="98"/>
      <c r="O9" s="64"/>
      <c r="P9" s="89"/>
      <c r="Q9" s="253">
        <v>30</v>
      </c>
      <c r="R9" s="254">
        <v>75</v>
      </c>
      <c r="S9" s="64">
        <v>0</v>
      </c>
      <c r="T9" s="64">
        <v>0</v>
      </c>
      <c r="U9" s="89">
        <v>0</v>
      </c>
      <c r="V9" s="258">
        <v>17</v>
      </c>
      <c r="W9" s="98">
        <v>0</v>
      </c>
      <c r="X9" s="83">
        <v>0</v>
      </c>
      <c r="Y9" s="98">
        <v>0</v>
      </c>
      <c r="Z9" s="64">
        <v>0</v>
      </c>
      <c r="AA9" s="323">
        <v>1477052</v>
      </c>
      <c r="AB9" s="323">
        <v>46667</v>
      </c>
      <c r="AC9" s="324">
        <v>1523719</v>
      </c>
      <c r="AD9" s="74">
        <v>4500000</v>
      </c>
      <c r="AE9" s="74">
        <v>6000000</v>
      </c>
      <c r="AF9" s="334">
        <v>290891.80909090908</v>
      </c>
      <c r="AG9" s="112">
        <v>44311560</v>
      </c>
      <c r="AH9" s="74">
        <v>1400010</v>
      </c>
      <c r="AI9" s="74">
        <v>21816885.68181818</v>
      </c>
      <c r="AJ9" s="74">
        <v>0</v>
      </c>
      <c r="AK9" s="74">
        <v>4500000</v>
      </c>
      <c r="AL9" s="74">
        <v>6000000</v>
      </c>
      <c r="AM9" s="74">
        <v>0</v>
      </c>
      <c r="AN9" s="74">
        <v>0</v>
      </c>
      <c r="AO9" s="74">
        <v>0</v>
      </c>
      <c r="AP9" s="74">
        <v>3400000</v>
      </c>
      <c r="AQ9" s="74">
        <v>0</v>
      </c>
      <c r="AR9" s="74">
        <v>0</v>
      </c>
      <c r="AS9" s="74">
        <v>0</v>
      </c>
      <c r="AT9" s="79">
        <v>0</v>
      </c>
      <c r="AU9" s="81">
        <v>81428455.681818187</v>
      </c>
      <c r="AV9" s="112">
        <v>61828463.784090914</v>
      </c>
      <c r="AW9" s="74">
        <v>81428455.681818187</v>
      </c>
      <c r="AX9" s="74">
        <v>5699991.8977272734</v>
      </c>
      <c r="AY9" s="75">
        <v>2182846.3784090914</v>
      </c>
      <c r="AZ9" s="74">
        <v>0</v>
      </c>
      <c r="BA9" s="74">
        <v>0</v>
      </c>
      <c r="BB9" s="74">
        <v>0</v>
      </c>
      <c r="BC9" s="79">
        <v>0</v>
      </c>
      <c r="BD9" s="79">
        <v>0</v>
      </c>
      <c r="BE9" s="79">
        <v>0</v>
      </c>
      <c r="BF9" s="77">
        <v>0</v>
      </c>
      <c r="BG9" s="344">
        <v>7882838.2761363648</v>
      </c>
      <c r="BH9" s="187">
        <v>73545617</v>
      </c>
    </row>
    <row r="10" spans="1:60" s="50" customFormat="1" ht="24" customHeight="1" x14ac:dyDescent="0.2">
      <c r="A10" s="181"/>
      <c r="B10" s="296">
        <v>4</v>
      </c>
      <c r="C10" s="264">
        <v>4</v>
      </c>
      <c r="D10" s="297">
        <v>12820</v>
      </c>
      <c r="E10" s="251" t="s">
        <v>166</v>
      </c>
      <c r="F10" s="252" t="s">
        <v>167</v>
      </c>
      <c r="G10" s="251" t="s">
        <v>87</v>
      </c>
      <c r="H10" s="272" t="s">
        <v>88</v>
      </c>
      <c r="I10" s="349" t="s">
        <v>2497</v>
      </c>
      <c r="J10" s="67" t="s">
        <v>168</v>
      </c>
      <c r="K10" s="67" t="s">
        <v>169</v>
      </c>
      <c r="L10" s="67" t="s">
        <v>88</v>
      </c>
      <c r="M10" s="301" t="s">
        <v>2380</v>
      </c>
      <c r="N10" s="99"/>
      <c r="O10" s="67"/>
      <c r="P10" s="90"/>
      <c r="Q10" s="253">
        <v>30</v>
      </c>
      <c r="R10" s="254">
        <v>65</v>
      </c>
      <c r="S10" s="64">
        <v>0</v>
      </c>
      <c r="T10" s="64">
        <v>0</v>
      </c>
      <c r="U10" s="89">
        <v>0</v>
      </c>
      <c r="V10" s="258">
        <v>20</v>
      </c>
      <c r="W10" s="98">
        <v>0</v>
      </c>
      <c r="X10" s="83">
        <v>0</v>
      </c>
      <c r="Y10" s="98">
        <v>0</v>
      </c>
      <c r="Z10" s="64">
        <v>0</v>
      </c>
      <c r="AA10" s="323">
        <v>1477052</v>
      </c>
      <c r="AB10" s="323">
        <v>46667</v>
      </c>
      <c r="AC10" s="324">
        <v>1523719</v>
      </c>
      <c r="AD10" s="74">
        <v>4500000</v>
      </c>
      <c r="AE10" s="74">
        <v>6000000</v>
      </c>
      <c r="AF10" s="334">
        <v>290891.80909090908</v>
      </c>
      <c r="AG10" s="112">
        <v>44311560</v>
      </c>
      <c r="AH10" s="74">
        <v>1400010</v>
      </c>
      <c r="AI10" s="74">
        <v>18907967.59090909</v>
      </c>
      <c r="AJ10" s="74">
        <v>0</v>
      </c>
      <c r="AK10" s="74">
        <v>4500000</v>
      </c>
      <c r="AL10" s="74">
        <v>6000000</v>
      </c>
      <c r="AM10" s="74">
        <v>0</v>
      </c>
      <c r="AN10" s="74">
        <v>0</v>
      </c>
      <c r="AO10" s="74">
        <v>0</v>
      </c>
      <c r="AP10" s="74">
        <v>4000000</v>
      </c>
      <c r="AQ10" s="74">
        <v>0</v>
      </c>
      <c r="AR10" s="74">
        <v>0</v>
      </c>
      <c r="AS10" s="74">
        <v>0</v>
      </c>
      <c r="AT10" s="79">
        <v>0</v>
      </c>
      <c r="AU10" s="81">
        <v>79119537.590909094</v>
      </c>
      <c r="AV10" s="112">
        <v>59081169.959545456</v>
      </c>
      <c r="AW10" s="74">
        <v>79119537.590909094</v>
      </c>
      <c r="AX10" s="74">
        <v>5538367.6313636368</v>
      </c>
      <c r="AY10" s="75">
        <v>1908116.9959545457</v>
      </c>
      <c r="AZ10" s="74">
        <v>0</v>
      </c>
      <c r="BA10" s="74">
        <v>0</v>
      </c>
      <c r="BB10" s="74">
        <v>0</v>
      </c>
      <c r="BC10" s="79">
        <v>0</v>
      </c>
      <c r="BD10" s="79">
        <v>0</v>
      </c>
      <c r="BE10" s="79">
        <v>0</v>
      </c>
      <c r="BF10" s="77">
        <v>0</v>
      </c>
      <c r="BG10" s="344">
        <v>7446484.627318183</v>
      </c>
      <c r="BH10" s="187">
        <v>71673052</v>
      </c>
    </row>
    <row r="11" spans="1:60" s="50" customFormat="1" ht="24" customHeight="1" x14ac:dyDescent="0.2">
      <c r="A11" s="181"/>
      <c r="B11" s="296">
        <v>5</v>
      </c>
      <c r="C11" s="264">
        <v>5</v>
      </c>
      <c r="D11" s="297">
        <v>12824</v>
      </c>
      <c r="E11" s="251" t="s">
        <v>119</v>
      </c>
      <c r="F11" s="252" t="s">
        <v>180</v>
      </c>
      <c r="G11" s="251" t="s">
        <v>87</v>
      </c>
      <c r="H11" s="272" t="s">
        <v>88</v>
      </c>
      <c r="I11" s="292" t="s">
        <v>2498</v>
      </c>
      <c r="J11" s="64" t="s">
        <v>181</v>
      </c>
      <c r="K11" s="64" t="s">
        <v>182</v>
      </c>
      <c r="L11" s="64" t="s">
        <v>88</v>
      </c>
      <c r="M11" s="290" t="s">
        <v>2380</v>
      </c>
      <c r="N11" s="98"/>
      <c r="O11" s="64"/>
      <c r="P11" s="89"/>
      <c r="Q11" s="253">
        <v>30</v>
      </c>
      <c r="R11" s="254">
        <v>46</v>
      </c>
      <c r="S11" s="64">
        <v>0</v>
      </c>
      <c r="T11" s="64">
        <v>0</v>
      </c>
      <c r="U11" s="89">
        <v>0</v>
      </c>
      <c r="V11" s="258">
        <v>15</v>
      </c>
      <c r="W11" s="98">
        <v>0</v>
      </c>
      <c r="X11" s="83">
        <v>0</v>
      </c>
      <c r="Y11" s="98">
        <v>0</v>
      </c>
      <c r="Z11" s="64">
        <v>0</v>
      </c>
      <c r="AA11" s="323">
        <v>1477052</v>
      </c>
      <c r="AB11" s="323">
        <v>46667</v>
      </c>
      <c r="AC11" s="324">
        <v>1523719</v>
      </c>
      <c r="AD11" s="74">
        <v>4500000</v>
      </c>
      <c r="AE11" s="74">
        <v>6000000</v>
      </c>
      <c r="AF11" s="334">
        <v>290891.80909090908</v>
      </c>
      <c r="AG11" s="112">
        <v>44311560</v>
      </c>
      <c r="AH11" s="74">
        <v>1400010</v>
      </c>
      <c r="AI11" s="74">
        <v>13381023.218181819</v>
      </c>
      <c r="AJ11" s="74">
        <v>0</v>
      </c>
      <c r="AK11" s="74">
        <v>4500000</v>
      </c>
      <c r="AL11" s="74">
        <v>6000000</v>
      </c>
      <c r="AM11" s="74">
        <v>0</v>
      </c>
      <c r="AN11" s="74">
        <v>0</v>
      </c>
      <c r="AO11" s="74">
        <v>0</v>
      </c>
      <c r="AP11" s="74">
        <v>3000000</v>
      </c>
      <c r="AQ11" s="74">
        <v>0</v>
      </c>
      <c r="AR11" s="74">
        <v>0</v>
      </c>
      <c r="AS11" s="74">
        <v>0</v>
      </c>
      <c r="AT11" s="79">
        <v>0</v>
      </c>
      <c r="AU11" s="81">
        <v>72592593.218181819</v>
      </c>
      <c r="AV11" s="112">
        <v>54011111.692909092</v>
      </c>
      <c r="AW11" s="74">
        <v>72592593.218181819</v>
      </c>
      <c r="AX11" s="74">
        <v>5081481.5252727279</v>
      </c>
      <c r="AY11" s="75">
        <v>1401111.1692909093</v>
      </c>
      <c r="AZ11" s="74">
        <v>0</v>
      </c>
      <c r="BA11" s="74">
        <v>0</v>
      </c>
      <c r="BB11" s="74">
        <v>0</v>
      </c>
      <c r="BC11" s="79">
        <v>0</v>
      </c>
      <c r="BD11" s="79">
        <v>0</v>
      </c>
      <c r="BE11" s="79">
        <v>0</v>
      </c>
      <c r="BF11" s="77">
        <v>0</v>
      </c>
      <c r="BG11" s="344">
        <v>6482592.6945636375</v>
      </c>
      <c r="BH11" s="187">
        <v>66110000</v>
      </c>
    </row>
    <row r="12" spans="1:60" s="50" customFormat="1" ht="24" customHeight="1" x14ac:dyDescent="0.2">
      <c r="A12" s="181"/>
      <c r="B12" s="296">
        <v>6</v>
      </c>
      <c r="C12" s="264">
        <v>6</v>
      </c>
      <c r="D12" s="297">
        <v>12814</v>
      </c>
      <c r="E12" s="251" t="s">
        <v>144</v>
      </c>
      <c r="F12" s="252" t="s">
        <v>145</v>
      </c>
      <c r="G12" s="251" t="s">
        <v>87</v>
      </c>
      <c r="H12" s="272" t="s">
        <v>88</v>
      </c>
      <c r="I12" s="292" t="s">
        <v>2499</v>
      </c>
      <c r="J12" s="64" t="s">
        <v>146</v>
      </c>
      <c r="K12" s="64" t="s">
        <v>147</v>
      </c>
      <c r="L12" s="64" t="s">
        <v>88</v>
      </c>
      <c r="M12" s="290" t="s">
        <v>2381</v>
      </c>
      <c r="N12" s="98"/>
      <c r="O12" s="64"/>
      <c r="P12" s="89"/>
      <c r="Q12" s="253">
        <v>30</v>
      </c>
      <c r="R12" s="254">
        <v>120</v>
      </c>
      <c r="S12" s="64">
        <v>0</v>
      </c>
      <c r="T12" s="64">
        <v>0</v>
      </c>
      <c r="U12" s="89">
        <v>0</v>
      </c>
      <c r="V12" s="258">
        <v>19</v>
      </c>
      <c r="W12" s="98">
        <v>0</v>
      </c>
      <c r="X12" s="83">
        <v>0</v>
      </c>
      <c r="Y12" s="98">
        <v>0</v>
      </c>
      <c r="Z12" s="64">
        <v>0</v>
      </c>
      <c r="AA12" s="323">
        <v>1311206</v>
      </c>
      <c r="AB12" s="323">
        <v>46667</v>
      </c>
      <c r="AC12" s="324">
        <v>1357873</v>
      </c>
      <c r="AD12" s="74">
        <v>4500000</v>
      </c>
      <c r="AE12" s="74">
        <v>6000000</v>
      </c>
      <c r="AF12" s="334">
        <v>259230.3</v>
      </c>
      <c r="AG12" s="112">
        <v>39336180</v>
      </c>
      <c r="AH12" s="74">
        <v>1400010</v>
      </c>
      <c r="AI12" s="74">
        <v>31107636</v>
      </c>
      <c r="AJ12" s="74">
        <v>0</v>
      </c>
      <c r="AK12" s="74">
        <v>4500000</v>
      </c>
      <c r="AL12" s="74">
        <v>6000000</v>
      </c>
      <c r="AM12" s="74">
        <v>0</v>
      </c>
      <c r="AN12" s="74">
        <v>0</v>
      </c>
      <c r="AO12" s="74">
        <v>0</v>
      </c>
      <c r="AP12" s="74">
        <v>3800000</v>
      </c>
      <c r="AQ12" s="74">
        <v>0</v>
      </c>
      <c r="AR12" s="74">
        <v>0</v>
      </c>
      <c r="AS12" s="74">
        <v>0</v>
      </c>
      <c r="AT12" s="79">
        <v>0</v>
      </c>
      <c r="AU12" s="81">
        <v>86143826</v>
      </c>
      <c r="AV12" s="112">
        <v>65813758.18</v>
      </c>
      <c r="AW12" s="74">
        <v>86143826</v>
      </c>
      <c r="AX12" s="74">
        <v>6030067.8200000003</v>
      </c>
      <c r="AY12" s="75">
        <v>2581375.818</v>
      </c>
      <c r="AZ12" s="74">
        <v>0</v>
      </c>
      <c r="BA12" s="74">
        <v>0</v>
      </c>
      <c r="BB12" s="74">
        <v>0</v>
      </c>
      <c r="BC12" s="79">
        <v>0</v>
      </c>
      <c r="BD12" s="79">
        <v>0</v>
      </c>
      <c r="BE12" s="79">
        <v>0</v>
      </c>
      <c r="BF12" s="77">
        <v>0</v>
      </c>
      <c r="BG12" s="344">
        <v>8611443.6380000003</v>
      </c>
      <c r="BH12" s="187">
        <v>77532382</v>
      </c>
    </row>
    <row r="13" spans="1:60" s="50" customFormat="1" ht="24" customHeight="1" x14ac:dyDescent="0.2">
      <c r="A13" s="181"/>
      <c r="B13" s="296">
        <v>7</v>
      </c>
      <c r="C13" s="264">
        <v>7</v>
      </c>
      <c r="D13" s="297">
        <v>12811</v>
      </c>
      <c r="E13" s="251" t="s">
        <v>131</v>
      </c>
      <c r="F13" s="252" t="s">
        <v>132</v>
      </c>
      <c r="G13" s="251" t="s">
        <v>87</v>
      </c>
      <c r="H13" s="272" t="s">
        <v>88</v>
      </c>
      <c r="I13" s="292" t="s">
        <v>2500</v>
      </c>
      <c r="J13" s="64" t="s">
        <v>133</v>
      </c>
      <c r="K13" s="64" t="s">
        <v>134</v>
      </c>
      <c r="L13" s="64" t="s">
        <v>88</v>
      </c>
      <c r="M13" s="290" t="s">
        <v>2382</v>
      </c>
      <c r="N13" s="98"/>
      <c r="O13" s="64"/>
      <c r="P13" s="89"/>
      <c r="Q13" s="253">
        <v>30</v>
      </c>
      <c r="R13" s="254">
        <v>96</v>
      </c>
      <c r="S13" s="64">
        <v>0</v>
      </c>
      <c r="T13" s="64">
        <v>0</v>
      </c>
      <c r="U13" s="89">
        <v>0</v>
      </c>
      <c r="V13" s="258">
        <v>24</v>
      </c>
      <c r="W13" s="98">
        <v>0</v>
      </c>
      <c r="X13" s="83">
        <v>0</v>
      </c>
      <c r="Y13" s="98">
        <v>2</v>
      </c>
      <c r="Z13" s="64">
        <v>2</v>
      </c>
      <c r="AA13" s="323">
        <v>1145360</v>
      </c>
      <c r="AB13" s="323">
        <v>46667</v>
      </c>
      <c r="AC13" s="324">
        <v>1192027</v>
      </c>
      <c r="AD13" s="74">
        <v>4500000</v>
      </c>
      <c r="AE13" s="74">
        <v>6000000</v>
      </c>
      <c r="AF13" s="334">
        <v>227568.79090909089</v>
      </c>
      <c r="AG13" s="112">
        <v>34360800</v>
      </c>
      <c r="AH13" s="74">
        <v>1400010</v>
      </c>
      <c r="AI13" s="74">
        <v>21846603.927272726</v>
      </c>
      <c r="AJ13" s="74">
        <v>5310990</v>
      </c>
      <c r="AK13" s="74">
        <v>4500000</v>
      </c>
      <c r="AL13" s="74">
        <v>6000000</v>
      </c>
      <c r="AM13" s="74">
        <v>0</v>
      </c>
      <c r="AN13" s="74">
        <v>0</v>
      </c>
      <c r="AO13" s="74">
        <v>0</v>
      </c>
      <c r="AP13" s="74">
        <v>4800000</v>
      </c>
      <c r="AQ13" s="74">
        <v>0</v>
      </c>
      <c r="AR13" s="74">
        <v>0</v>
      </c>
      <c r="AS13" s="74">
        <v>0</v>
      </c>
      <c r="AT13" s="79">
        <v>0</v>
      </c>
      <c r="AU13" s="81">
        <v>78218403.927272722</v>
      </c>
      <c r="AV13" s="112">
        <v>52503894.952363633</v>
      </c>
      <c r="AW13" s="74">
        <v>72907413.927272722</v>
      </c>
      <c r="AX13" s="74">
        <v>5103518.9749090914</v>
      </c>
      <c r="AY13" s="75">
        <v>1250389.4952363633</v>
      </c>
      <c r="AZ13" s="74">
        <v>0</v>
      </c>
      <c r="BA13" s="74">
        <v>0</v>
      </c>
      <c r="BB13" s="74">
        <v>0</v>
      </c>
      <c r="BC13" s="79">
        <v>0</v>
      </c>
      <c r="BD13" s="79">
        <v>0</v>
      </c>
      <c r="BE13" s="79">
        <v>0</v>
      </c>
      <c r="BF13" s="77">
        <v>0</v>
      </c>
      <c r="BG13" s="344">
        <v>6353908.4701454546</v>
      </c>
      <c r="BH13" s="187">
        <v>71864495</v>
      </c>
    </row>
    <row r="14" spans="1:60" s="50" customFormat="1" ht="24" customHeight="1" x14ac:dyDescent="0.2">
      <c r="A14" s="181"/>
      <c r="B14" s="296">
        <v>8</v>
      </c>
      <c r="C14" s="264">
        <v>8</v>
      </c>
      <c r="D14" s="297">
        <v>12828</v>
      </c>
      <c r="E14" s="251" t="s">
        <v>194</v>
      </c>
      <c r="F14" s="252" t="s">
        <v>195</v>
      </c>
      <c r="G14" s="251" t="s">
        <v>87</v>
      </c>
      <c r="H14" s="272" t="s">
        <v>88</v>
      </c>
      <c r="I14" s="349" t="s">
        <v>2501</v>
      </c>
      <c r="J14" s="67" t="s">
        <v>196</v>
      </c>
      <c r="K14" s="67" t="s">
        <v>197</v>
      </c>
      <c r="L14" s="67" t="s">
        <v>88</v>
      </c>
      <c r="M14" s="301" t="s">
        <v>2381</v>
      </c>
      <c r="N14" s="99"/>
      <c r="O14" s="67"/>
      <c r="P14" s="90"/>
      <c r="Q14" s="253">
        <v>30</v>
      </c>
      <c r="R14" s="254">
        <v>181</v>
      </c>
      <c r="S14" s="64">
        <v>0</v>
      </c>
      <c r="T14" s="64">
        <v>0</v>
      </c>
      <c r="U14" s="89">
        <v>0</v>
      </c>
      <c r="V14" s="258">
        <v>23</v>
      </c>
      <c r="W14" s="98">
        <v>0</v>
      </c>
      <c r="X14" s="83">
        <v>0</v>
      </c>
      <c r="Y14" s="98">
        <v>0</v>
      </c>
      <c r="Z14" s="64">
        <v>0</v>
      </c>
      <c r="AA14" s="323">
        <v>1311206</v>
      </c>
      <c r="AB14" s="323">
        <v>46667</v>
      </c>
      <c r="AC14" s="324">
        <v>1357873</v>
      </c>
      <c r="AD14" s="74">
        <v>4500000</v>
      </c>
      <c r="AE14" s="74">
        <v>6000000</v>
      </c>
      <c r="AF14" s="334">
        <v>259230.3</v>
      </c>
      <c r="AG14" s="112">
        <v>39336180</v>
      </c>
      <c r="AH14" s="74">
        <v>1400010</v>
      </c>
      <c r="AI14" s="74">
        <v>46920684.299999997</v>
      </c>
      <c r="AJ14" s="74">
        <v>0</v>
      </c>
      <c r="AK14" s="74">
        <v>4500000</v>
      </c>
      <c r="AL14" s="74">
        <v>6000000</v>
      </c>
      <c r="AM14" s="74">
        <v>0</v>
      </c>
      <c r="AN14" s="74">
        <v>0</v>
      </c>
      <c r="AO14" s="74">
        <v>0</v>
      </c>
      <c r="AP14" s="74">
        <v>4600000</v>
      </c>
      <c r="AQ14" s="74">
        <v>0</v>
      </c>
      <c r="AR14" s="74">
        <v>0</v>
      </c>
      <c r="AS14" s="74">
        <v>0</v>
      </c>
      <c r="AT14" s="79">
        <v>0</v>
      </c>
      <c r="AU14" s="81">
        <v>102756874.3</v>
      </c>
      <c r="AV14" s="112">
        <v>80463893.098999992</v>
      </c>
      <c r="AW14" s="74">
        <v>102756874.3</v>
      </c>
      <c r="AX14" s="74">
        <v>7192981.2010000004</v>
      </c>
      <c r="AY14" s="75">
        <v>4069583.9648499987</v>
      </c>
      <c r="AZ14" s="74">
        <v>0</v>
      </c>
      <c r="BA14" s="74">
        <v>0</v>
      </c>
      <c r="BB14" s="74">
        <v>0</v>
      </c>
      <c r="BC14" s="79">
        <v>0</v>
      </c>
      <c r="BD14" s="79">
        <v>0</v>
      </c>
      <c r="BE14" s="79">
        <v>0</v>
      </c>
      <c r="BF14" s="77">
        <v>0</v>
      </c>
      <c r="BG14" s="344">
        <v>11262565.165849999</v>
      </c>
      <c r="BH14" s="187">
        <v>91494309</v>
      </c>
    </row>
    <row r="15" spans="1:60" s="50" customFormat="1" ht="24" customHeight="1" x14ac:dyDescent="0.2">
      <c r="A15" s="181"/>
      <c r="B15" s="296">
        <v>9</v>
      </c>
      <c r="C15" s="264">
        <v>9</v>
      </c>
      <c r="D15" s="297">
        <v>12801</v>
      </c>
      <c r="E15" s="251" t="s">
        <v>91</v>
      </c>
      <c r="F15" s="252" t="s">
        <v>92</v>
      </c>
      <c r="G15" s="251" t="s">
        <v>87</v>
      </c>
      <c r="H15" s="272" t="s">
        <v>88</v>
      </c>
      <c r="I15" s="291" t="s">
        <v>2502</v>
      </c>
      <c r="J15" s="67" t="s">
        <v>2481</v>
      </c>
      <c r="K15" s="65" t="s">
        <v>93</v>
      </c>
      <c r="L15" s="65" t="s">
        <v>88</v>
      </c>
      <c r="M15" s="302" t="s">
        <v>2380</v>
      </c>
      <c r="N15" s="85"/>
      <c r="O15" s="65"/>
      <c r="P15" s="86"/>
      <c r="Q15" s="253">
        <v>30</v>
      </c>
      <c r="R15" s="254">
        <v>62</v>
      </c>
      <c r="S15" s="64">
        <v>0</v>
      </c>
      <c r="T15" s="64">
        <v>0</v>
      </c>
      <c r="U15" s="89">
        <v>0</v>
      </c>
      <c r="V15" s="258">
        <v>22</v>
      </c>
      <c r="W15" s="98">
        <v>0</v>
      </c>
      <c r="X15" s="83">
        <v>0</v>
      </c>
      <c r="Y15" s="98">
        <v>0</v>
      </c>
      <c r="Z15" s="64">
        <v>0</v>
      </c>
      <c r="AA15" s="323">
        <v>1477052</v>
      </c>
      <c r="AB15" s="323">
        <v>46667</v>
      </c>
      <c r="AC15" s="324">
        <v>1523719</v>
      </c>
      <c r="AD15" s="74">
        <v>4500000</v>
      </c>
      <c r="AE15" s="74">
        <v>6000000</v>
      </c>
      <c r="AF15" s="334">
        <v>290891.80909090908</v>
      </c>
      <c r="AG15" s="112">
        <v>44311560</v>
      </c>
      <c r="AH15" s="74">
        <v>1400010</v>
      </c>
      <c r="AI15" s="74">
        <v>18035292.163636364</v>
      </c>
      <c r="AJ15" s="74">
        <v>0</v>
      </c>
      <c r="AK15" s="74">
        <v>4500000</v>
      </c>
      <c r="AL15" s="74">
        <v>6000000</v>
      </c>
      <c r="AM15" s="74">
        <v>0</v>
      </c>
      <c r="AN15" s="74">
        <v>0</v>
      </c>
      <c r="AO15" s="74">
        <v>0</v>
      </c>
      <c r="AP15" s="74">
        <v>4400000</v>
      </c>
      <c r="AQ15" s="74">
        <v>0</v>
      </c>
      <c r="AR15" s="74">
        <v>0</v>
      </c>
      <c r="AS15" s="74">
        <v>0</v>
      </c>
      <c r="AT15" s="79">
        <v>0</v>
      </c>
      <c r="AU15" s="81">
        <v>78646862.163636357</v>
      </c>
      <c r="AV15" s="112">
        <v>58241581.812181816</v>
      </c>
      <c r="AW15" s="74">
        <v>78646862.163636357</v>
      </c>
      <c r="AX15" s="74">
        <v>5505280.3514545457</v>
      </c>
      <c r="AY15" s="75">
        <v>1824158.1812181817</v>
      </c>
      <c r="AZ15" s="74">
        <v>0</v>
      </c>
      <c r="BA15" s="74">
        <v>0</v>
      </c>
      <c r="BB15" s="74">
        <v>0</v>
      </c>
      <c r="BC15" s="79">
        <v>0</v>
      </c>
      <c r="BD15" s="79">
        <v>0</v>
      </c>
      <c r="BE15" s="79">
        <v>0</v>
      </c>
      <c r="BF15" s="77">
        <v>0</v>
      </c>
      <c r="BG15" s="344">
        <v>7329438.5326727275</v>
      </c>
      <c r="BH15" s="187">
        <v>71317423</v>
      </c>
    </row>
    <row r="16" spans="1:60" s="50" customFormat="1" ht="24" customHeight="1" x14ac:dyDescent="0.2">
      <c r="A16" s="181"/>
      <c r="B16" s="296">
        <v>10</v>
      </c>
      <c r="C16" s="264">
        <v>10</v>
      </c>
      <c r="D16" s="297">
        <v>12821</v>
      </c>
      <c r="E16" s="251" t="s">
        <v>170</v>
      </c>
      <c r="F16" s="252" t="s">
        <v>171</v>
      </c>
      <c r="G16" s="251" t="s">
        <v>87</v>
      </c>
      <c r="H16" s="272" t="s">
        <v>88</v>
      </c>
      <c r="I16" s="292" t="s">
        <v>2503</v>
      </c>
      <c r="J16" s="64" t="s">
        <v>172</v>
      </c>
      <c r="K16" s="64" t="s">
        <v>173</v>
      </c>
      <c r="L16" s="64" t="s">
        <v>88</v>
      </c>
      <c r="M16" s="290" t="s">
        <v>2380</v>
      </c>
      <c r="N16" s="98"/>
      <c r="O16" s="64"/>
      <c r="P16" s="89"/>
      <c r="Q16" s="253">
        <v>30</v>
      </c>
      <c r="R16" s="254">
        <v>46</v>
      </c>
      <c r="S16" s="64">
        <v>0</v>
      </c>
      <c r="T16" s="64">
        <v>0</v>
      </c>
      <c r="U16" s="89">
        <v>0</v>
      </c>
      <c r="V16" s="258">
        <v>18</v>
      </c>
      <c r="W16" s="98">
        <v>0</v>
      </c>
      <c r="X16" s="83">
        <v>0</v>
      </c>
      <c r="Y16" s="98">
        <v>0</v>
      </c>
      <c r="Z16" s="64">
        <v>0</v>
      </c>
      <c r="AA16" s="323">
        <v>1477052</v>
      </c>
      <c r="AB16" s="323">
        <v>46667</v>
      </c>
      <c r="AC16" s="324">
        <v>1523719</v>
      </c>
      <c r="AD16" s="74">
        <v>4500000</v>
      </c>
      <c r="AE16" s="74">
        <v>6000000</v>
      </c>
      <c r="AF16" s="334">
        <v>290891.80909090908</v>
      </c>
      <c r="AG16" s="112">
        <v>44311560</v>
      </c>
      <c r="AH16" s="74">
        <v>1400010</v>
      </c>
      <c r="AI16" s="74">
        <v>13381023.218181819</v>
      </c>
      <c r="AJ16" s="74">
        <v>0</v>
      </c>
      <c r="AK16" s="74">
        <v>4500000</v>
      </c>
      <c r="AL16" s="74">
        <v>6000000</v>
      </c>
      <c r="AM16" s="74">
        <v>0</v>
      </c>
      <c r="AN16" s="74">
        <v>0</v>
      </c>
      <c r="AO16" s="74">
        <v>0</v>
      </c>
      <c r="AP16" s="74">
        <v>3600000</v>
      </c>
      <c r="AQ16" s="74">
        <v>0</v>
      </c>
      <c r="AR16" s="74">
        <v>0</v>
      </c>
      <c r="AS16" s="74">
        <v>0</v>
      </c>
      <c r="AT16" s="79">
        <v>0</v>
      </c>
      <c r="AU16" s="81">
        <v>73192593.218181819</v>
      </c>
      <c r="AV16" s="112">
        <v>53969111.692909092</v>
      </c>
      <c r="AW16" s="74">
        <v>73192593.218181819</v>
      </c>
      <c r="AX16" s="74">
        <v>5123481.5252727279</v>
      </c>
      <c r="AY16" s="75">
        <v>1396911.1692909093</v>
      </c>
      <c r="AZ16" s="74">
        <v>0</v>
      </c>
      <c r="BA16" s="74">
        <v>0</v>
      </c>
      <c r="BB16" s="74">
        <v>0</v>
      </c>
      <c r="BC16" s="79">
        <v>0</v>
      </c>
      <c r="BD16" s="79">
        <v>0</v>
      </c>
      <c r="BE16" s="79">
        <v>0</v>
      </c>
      <c r="BF16" s="77">
        <v>0</v>
      </c>
      <c r="BG16" s="344">
        <v>6520392.6945636375</v>
      </c>
      <c r="BH16" s="187">
        <v>66672200</v>
      </c>
    </row>
    <row r="17" spans="1:60" s="50" customFormat="1" ht="24" customHeight="1" x14ac:dyDescent="0.2">
      <c r="A17" s="181"/>
      <c r="B17" s="296">
        <v>11</v>
      </c>
      <c r="C17" s="264">
        <v>11</v>
      </c>
      <c r="D17" s="297">
        <v>12803</v>
      </c>
      <c r="E17" s="251" t="s">
        <v>99</v>
      </c>
      <c r="F17" s="252" t="s">
        <v>100</v>
      </c>
      <c r="G17" s="251" t="s">
        <v>87</v>
      </c>
      <c r="H17" s="272" t="s">
        <v>88</v>
      </c>
      <c r="I17" s="292" t="s">
        <v>2504</v>
      </c>
      <c r="J17" s="64" t="s">
        <v>101</v>
      </c>
      <c r="K17" s="64" t="s">
        <v>102</v>
      </c>
      <c r="L17" s="64" t="s">
        <v>88</v>
      </c>
      <c r="M17" s="290" t="s">
        <v>2380</v>
      </c>
      <c r="N17" s="98"/>
      <c r="O17" s="64"/>
      <c r="P17" s="89"/>
      <c r="Q17" s="253">
        <v>30</v>
      </c>
      <c r="R17" s="254">
        <v>30</v>
      </c>
      <c r="S17" s="64">
        <v>0</v>
      </c>
      <c r="T17" s="64">
        <v>0</v>
      </c>
      <c r="U17" s="89">
        <v>0</v>
      </c>
      <c r="V17" s="258">
        <v>19</v>
      </c>
      <c r="W17" s="98">
        <v>0</v>
      </c>
      <c r="X17" s="83">
        <v>0</v>
      </c>
      <c r="Y17" s="98">
        <v>3</v>
      </c>
      <c r="Z17" s="64">
        <v>3</v>
      </c>
      <c r="AA17" s="323">
        <v>1477052</v>
      </c>
      <c r="AB17" s="323">
        <v>46667</v>
      </c>
      <c r="AC17" s="324">
        <v>1523719</v>
      </c>
      <c r="AD17" s="74">
        <v>4500000</v>
      </c>
      <c r="AE17" s="74">
        <v>6000000</v>
      </c>
      <c r="AF17" s="334">
        <v>290891.80909090908</v>
      </c>
      <c r="AG17" s="112">
        <v>44311560</v>
      </c>
      <c r="AH17" s="74">
        <v>1400010</v>
      </c>
      <c r="AI17" s="74">
        <v>8726754.2727272734</v>
      </c>
      <c r="AJ17" s="74">
        <v>7966485</v>
      </c>
      <c r="AK17" s="74">
        <v>4500000</v>
      </c>
      <c r="AL17" s="74">
        <v>6000000</v>
      </c>
      <c r="AM17" s="74">
        <v>0</v>
      </c>
      <c r="AN17" s="74">
        <v>0</v>
      </c>
      <c r="AO17" s="74">
        <v>0</v>
      </c>
      <c r="AP17" s="74">
        <v>3800000</v>
      </c>
      <c r="AQ17" s="74">
        <v>0</v>
      </c>
      <c r="AR17" s="74">
        <v>0</v>
      </c>
      <c r="AS17" s="74">
        <v>0</v>
      </c>
      <c r="AT17" s="79">
        <v>0</v>
      </c>
      <c r="AU17" s="81">
        <v>76704809.272727281</v>
      </c>
      <c r="AV17" s="112">
        <v>49626641.573636368</v>
      </c>
      <c r="AW17" s="74">
        <v>68738324.272727281</v>
      </c>
      <c r="AX17" s="74">
        <v>4811682.6990909101</v>
      </c>
      <c r="AY17" s="75">
        <v>962664.15736363688</v>
      </c>
      <c r="AZ17" s="74">
        <v>0</v>
      </c>
      <c r="BA17" s="74">
        <v>0</v>
      </c>
      <c r="BB17" s="74">
        <v>0</v>
      </c>
      <c r="BC17" s="79">
        <v>0</v>
      </c>
      <c r="BD17" s="79">
        <v>0</v>
      </c>
      <c r="BE17" s="79">
        <v>0</v>
      </c>
      <c r="BF17" s="77">
        <v>0</v>
      </c>
      <c r="BG17" s="344">
        <v>5774346.8564545475</v>
      </c>
      <c r="BH17" s="187">
        <v>70930462</v>
      </c>
    </row>
    <row r="18" spans="1:60" s="50" customFormat="1" ht="24" customHeight="1" x14ac:dyDescent="0.2">
      <c r="A18" s="181"/>
      <c r="B18" s="296">
        <v>12</v>
      </c>
      <c r="C18" s="264">
        <v>12</v>
      </c>
      <c r="D18" s="297">
        <v>12800</v>
      </c>
      <c r="E18" s="251" t="s">
        <v>85</v>
      </c>
      <c r="F18" s="252" t="s">
        <v>86</v>
      </c>
      <c r="G18" s="251" t="s">
        <v>87</v>
      </c>
      <c r="H18" s="272" t="s">
        <v>88</v>
      </c>
      <c r="I18" s="291" t="s">
        <v>2505</v>
      </c>
      <c r="J18" s="65" t="s">
        <v>89</v>
      </c>
      <c r="K18" s="65" t="s">
        <v>90</v>
      </c>
      <c r="L18" s="65" t="s">
        <v>88</v>
      </c>
      <c r="M18" s="302" t="s">
        <v>2380</v>
      </c>
      <c r="N18" s="85"/>
      <c r="O18" s="65"/>
      <c r="P18" s="86"/>
      <c r="Q18" s="253">
        <v>30</v>
      </c>
      <c r="R18" s="254">
        <v>70</v>
      </c>
      <c r="S18" s="64">
        <v>0</v>
      </c>
      <c r="T18" s="64">
        <v>0</v>
      </c>
      <c r="U18" s="89">
        <v>0</v>
      </c>
      <c r="V18" s="258">
        <v>21</v>
      </c>
      <c r="W18" s="98">
        <v>0</v>
      </c>
      <c r="X18" s="83">
        <v>0</v>
      </c>
      <c r="Y18" s="98">
        <v>1</v>
      </c>
      <c r="Z18" s="64">
        <v>1</v>
      </c>
      <c r="AA18" s="323">
        <v>1477052</v>
      </c>
      <c r="AB18" s="323">
        <v>46667</v>
      </c>
      <c r="AC18" s="324">
        <v>1523719</v>
      </c>
      <c r="AD18" s="74">
        <v>4500000</v>
      </c>
      <c r="AE18" s="74">
        <v>6000000</v>
      </c>
      <c r="AF18" s="334">
        <v>290891.80909090908</v>
      </c>
      <c r="AG18" s="112">
        <v>44311560</v>
      </c>
      <c r="AH18" s="74">
        <v>1400010</v>
      </c>
      <c r="AI18" s="74">
        <v>20362426.636363637</v>
      </c>
      <c r="AJ18" s="74">
        <v>2655495</v>
      </c>
      <c r="AK18" s="74">
        <v>4500000</v>
      </c>
      <c r="AL18" s="74">
        <v>6000000</v>
      </c>
      <c r="AM18" s="74">
        <v>0</v>
      </c>
      <c r="AN18" s="74">
        <v>0</v>
      </c>
      <c r="AO18" s="74">
        <v>0</v>
      </c>
      <c r="AP18" s="74">
        <v>4200000</v>
      </c>
      <c r="AQ18" s="74">
        <v>0</v>
      </c>
      <c r="AR18" s="74">
        <v>0</v>
      </c>
      <c r="AS18" s="74">
        <v>0</v>
      </c>
      <c r="AT18" s="79">
        <v>0</v>
      </c>
      <c r="AU18" s="81">
        <v>83429491.63636364</v>
      </c>
      <c r="AV18" s="112">
        <v>60419816.871818185</v>
      </c>
      <c r="AW18" s="74">
        <v>80773996.63636364</v>
      </c>
      <c r="AX18" s="74">
        <v>5654179.7645454556</v>
      </c>
      <c r="AY18" s="75">
        <v>2041981.6871818185</v>
      </c>
      <c r="AZ18" s="74">
        <v>0</v>
      </c>
      <c r="BA18" s="74">
        <v>0</v>
      </c>
      <c r="BB18" s="74">
        <v>0</v>
      </c>
      <c r="BC18" s="79">
        <v>0</v>
      </c>
      <c r="BD18" s="79">
        <v>0</v>
      </c>
      <c r="BE18" s="79">
        <v>0</v>
      </c>
      <c r="BF18" s="77">
        <v>0</v>
      </c>
      <c r="BG18" s="344">
        <v>7696161.4517272739</v>
      </c>
      <c r="BH18" s="187">
        <v>75733330</v>
      </c>
    </row>
    <row r="19" spans="1:60" s="50" customFormat="1" ht="24" customHeight="1" x14ac:dyDescent="0.2">
      <c r="A19" s="181"/>
      <c r="B19" s="296">
        <v>13</v>
      </c>
      <c r="C19" s="264">
        <v>13</v>
      </c>
      <c r="D19" s="297">
        <v>12804</v>
      </c>
      <c r="E19" s="251" t="s">
        <v>103</v>
      </c>
      <c r="F19" s="252" t="s">
        <v>104</v>
      </c>
      <c r="G19" s="251" t="s">
        <v>87</v>
      </c>
      <c r="H19" s="272" t="s">
        <v>88</v>
      </c>
      <c r="I19" s="292" t="s">
        <v>2506</v>
      </c>
      <c r="J19" s="64" t="s">
        <v>105</v>
      </c>
      <c r="K19" s="64" t="s">
        <v>106</v>
      </c>
      <c r="L19" s="64" t="s">
        <v>88</v>
      </c>
      <c r="M19" s="290" t="s">
        <v>2380</v>
      </c>
      <c r="N19" s="98"/>
      <c r="O19" s="64"/>
      <c r="P19" s="89"/>
      <c r="Q19" s="253">
        <v>30</v>
      </c>
      <c r="R19" s="254">
        <v>81</v>
      </c>
      <c r="S19" s="64">
        <v>0</v>
      </c>
      <c r="T19" s="64">
        <v>0</v>
      </c>
      <c r="U19" s="89">
        <v>0</v>
      </c>
      <c r="V19" s="258">
        <v>23</v>
      </c>
      <c r="W19" s="98">
        <v>0</v>
      </c>
      <c r="X19" s="83">
        <v>0</v>
      </c>
      <c r="Y19" s="98">
        <v>0</v>
      </c>
      <c r="Z19" s="64">
        <v>0</v>
      </c>
      <c r="AA19" s="323">
        <v>1477052</v>
      </c>
      <c r="AB19" s="323">
        <v>46667</v>
      </c>
      <c r="AC19" s="324">
        <v>1523719</v>
      </c>
      <c r="AD19" s="74">
        <v>4500000</v>
      </c>
      <c r="AE19" s="74">
        <v>6000000</v>
      </c>
      <c r="AF19" s="334">
        <v>290891.80909090908</v>
      </c>
      <c r="AG19" s="112">
        <v>44311560</v>
      </c>
      <c r="AH19" s="74">
        <v>1400010</v>
      </c>
      <c r="AI19" s="74">
        <v>23562236.536363635</v>
      </c>
      <c r="AJ19" s="74">
        <v>0</v>
      </c>
      <c r="AK19" s="74">
        <v>4500000</v>
      </c>
      <c r="AL19" s="74">
        <v>6000000</v>
      </c>
      <c r="AM19" s="74">
        <v>0</v>
      </c>
      <c r="AN19" s="74">
        <v>0</v>
      </c>
      <c r="AO19" s="74">
        <v>0</v>
      </c>
      <c r="AP19" s="74">
        <v>4600000</v>
      </c>
      <c r="AQ19" s="74">
        <v>0</v>
      </c>
      <c r="AR19" s="74">
        <v>0</v>
      </c>
      <c r="AS19" s="74">
        <v>0</v>
      </c>
      <c r="AT19" s="79">
        <v>0</v>
      </c>
      <c r="AU19" s="81">
        <v>84373806.536363631</v>
      </c>
      <c r="AV19" s="112">
        <v>63367640.078818172</v>
      </c>
      <c r="AW19" s="74">
        <v>84373806.536363631</v>
      </c>
      <c r="AX19" s="74">
        <v>5906166.4575454546</v>
      </c>
      <c r="AY19" s="75">
        <v>2336764.0078818174</v>
      </c>
      <c r="AZ19" s="74">
        <v>0</v>
      </c>
      <c r="BA19" s="74">
        <v>0</v>
      </c>
      <c r="BB19" s="74">
        <v>0</v>
      </c>
      <c r="BC19" s="79">
        <v>0</v>
      </c>
      <c r="BD19" s="79">
        <v>0</v>
      </c>
      <c r="BE19" s="79">
        <v>0</v>
      </c>
      <c r="BF19" s="77">
        <v>0</v>
      </c>
      <c r="BG19" s="344">
        <v>8242930.465427272</v>
      </c>
      <c r="BH19" s="187">
        <v>76130876</v>
      </c>
    </row>
    <row r="20" spans="1:60" s="50" customFormat="1" ht="24" customHeight="1" x14ac:dyDescent="0.2">
      <c r="A20" s="181"/>
      <c r="B20" s="296">
        <v>14</v>
      </c>
      <c r="C20" s="264">
        <v>14</v>
      </c>
      <c r="D20" s="297">
        <v>12819</v>
      </c>
      <c r="E20" s="251" t="s">
        <v>162</v>
      </c>
      <c r="F20" s="252" t="s">
        <v>163</v>
      </c>
      <c r="G20" s="251" t="s">
        <v>87</v>
      </c>
      <c r="H20" s="272" t="s">
        <v>88</v>
      </c>
      <c r="I20" s="288" t="s">
        <v>2507</v>
      </c>
      <c r="J20" s="66" t="s">
        <v>164</v>
      </c>
      <c r="K20" s="66" t="s">
        <v>165</v>
      </c>
      <c r="L20" s="66" t="s">
        <v>88</v>
      </c>
      <c r="M20" s="286" t="s">
        <v>2383</v>
      </c>
      <c r="N20" s="100"/>
      <c r="O20" s="66"/>
      <c r="P20" s="91"/>
      <c r="Q20" s="253">
        <v>30</v>
      </c>
      <c r="R20" s="254">
        <v>50</v>
      </c>
      <c r="S20" s="64">
        <v>0</v>
      </c>
      <c r="T20" s="64">
        <v>0</v>
      </c>
      <c r="U20" s="89">
        <v>0</v>
      </c>
      <c r="V20" s="258">
        <v>17</v>
      </c>
      <c r="W20" s="98">
        <v>0</v>
      </c>
      <c r="X20" s="83">
        <v>0</v>
      </c>
      <c r="Y20" s="98">
        <v>0</v>
      </c>
      <c r="Z20" s="64">
        <v>0</v>
      </c>
      <c r="AA20" s="323">
        <v>1642901</v>
      </c>
      <c r="AB20" s="323">
        <v>46667</v>
      </c>
      <c r="AC20" s="324">
        <v>1689568</v>
      </c>
      <c r="AD20" s="74">
        <v>4500000</v>
      </c>
      <c r="AE20" s="74">
        <v>6000000</v>
      </c>
      <c r="AF20" s="334">
        <v>322553.89090909087</v>
      </c>
      <c r="AG20" s="112">
        <v>49287030</v>
      </c>
      <c r="AH20" s="74">
        <v>1400010</v>
      </c>
      <c r="AI20" s="74">
        <v>16127694.545454543</v>
      </c>
      <c r="AJ20" s="74">
        <v>0</v>
      </c>
      <c r="AK20" s="74">
        <v>4500000</v>
      </c>
      <c r="AL20" s="74">
        <v>6000000</v>
      </c>
      <c r="AM20" s="74">
        <v>0</v>
      </c>
      <c r="AN20" s="74">
        <v>0</v>
      </c>
      <c r="AO20" s="74">
        <v>0</v>
      </c>
      <c r="AP20" s="74">
        <v>3400000</v>
      </c>
      <c r="AQ20" s="74">
        <v>0</v>
      </c>
      <c r="AR20" s="74">
        <v>0</v>
      </c>
      <c r="AS20" s="74">
        <v>0</v>
      </c>
      <c r="AT20" s="79">
        <v>0</v>
      </c>
      <c r="AU20" s="81">
        <v>80714734.545454547</v>
      </c>
      <c r="AV20" s="112">
        <v>61164703.127272725</v>
      </c>
      <c r="AW20" s="74">
        <v>80714734.545454547</v>
      </c>
      <c r="AX20" s="74">
        <v>5650031.4181818189</v>
      </c>
      <c r="AY20" s="75">
        <v>2116470.3127272725</v>
      </c>
      <c r="AZ20" s="74">
        <v>0</v>
      </c>
      <c r="BA20" s="74">
        <v>0</v>
      </c>
      <c r="BB20" s="74">
        <v>0</v>
      </c>
      <c r="BC20" s="79">
        <v>0</v>
      </c>
      <c r="BD20" s="79">
        <v>0</v>
      </c>
      <c r="BE20" s="79">
        <v>0</v>
      </c>
      <c r="BF20" s="77">
        <v>0</v>
      </c>
      <c r="BG20" s="344">
        <v>7766501.7309090914</v>
      </c>
      <c r="BH20" s="187">
        <v>72948232</v>
      </c>
    </row>
    <row r="21" spans="1:60" s="50" customFormat="1" ht="24" customHeight="1" x14ac:dyDescent="0.4">
      <c r="A21" s="181"/>
      <c r="B21" s="296">
        <v>15</v>
      </c>
      <c r="C21" s="264">
        <v>15</v>
      </c>
      <c r="D21" s="297">
        <v>12807</v>
      </c>
      <c r="E21" s="251" t="s">
        <v>115</v>
      </c>
      <c r="F21" s="252" t="s">
        <v>116</v>
      </c>
      <c r="G21" s="251" t="s">
        <v>87</v>
      </c>
      <c r="H21" s="272" t="s">
        <v>88</v>
      </c>
      <c r="I21" s="291" t="s">
        <v>2508</v>
      </c>
      <c r="J21" s="68" t="s">
        <v>117</v>
      </c>
      <c r="K21" s="65" t="s">
        <v>118</v>
      </c>
      <c r="L21" s="65" t="s">
        <v>88</v>
      </c>
      <c r="M21" s="302" t="s">
        <v>2380</v>
      </c>
      <c r="N21" s="85"/>
      <c r="O21" s="65"/>
      <c r="P21" s="86"/>
      <c r="Q21" s="253">
        <v>30</v>
      </c>
      <c r="R21" s="254">
        <v>33</v>
      </c>
      <c r="S21" s="64">
        <v>0</v>
      </c>
      <c r="T21" s="64">
        <v>0</v>
      </c>
      <c r="U21" s="89">
        <v>0</v>
      </c>
      <c r="V21" s="258">
        <v>18</v>
      </c>
      <c r="W21" s="98">
        <v>0</v>
      </c>
      <c r="X21" s="83">
        <v>0</v>
      </c>
      <c r="Y21" s="98">
        <v>0</v>
      </c>
      <c r="Z21" s="64">
        <v>0</v>
      </c>
      <c r="AA21" s="323">
        <v>1477052</v>
      </c>
      <c r="AB21" s="323">
        <v>46667</v>
      </c>
      <c r="AC21" s="324">
        <v>1523719</v>
      </c>
      <c r="AD21" s="74">
        <v>4500000</v>
      </c>
      <c r="AE21" s="74">
        <v>6000000</v>
      </c>
      <c r="AF21" s="334">
        <v>290891.80909090908</v>
      </c>
      <c r="AG21" s="112">
        <v>44311560</v>
      </c>
      <c r="AH21" s="74">
        <v>1400010</v>
      </c>
      <c r="AI21" s="74">
        <v>9599429.6999999993</v>
      </c>
      <c r="AJ21" s="74">
        <v>0</v>
      </c>
      <c r="AK21" s="74">
        <v>4500000</v>
      </c>
      <c r="AL21" s="74">
        <v>6000000</v>
      </c>
      <c r="AM21" s="74">
        <v>0</v>
      </c>
      <c r="AN21" s="74">
        <v>0</v>
      </c>
      <c r="AO21" s="74">
        <v>0</v>
      </c>
      <c r="AP21" s="74">
        <v>3600000</v>
      </c>
      <c r="AQ21" s="74">
        <v>0</v>
      </c>
      <c r="AR21" s="74">
        <v>0</v>
      </c>
      <c r="AS21" s="74">
        <v>0</v>
      </c>
      <c r="AT21" s="79">
        <v>0</v>
      </c>
      <c r="AU21" s="81">
        <v>69410999.700000003</v>
      </c>
      <c r="AV21" s="112">
        <v>50452229.721000001</v>
      </c>
      <c r="AW21" s="74">
        <v>69410999.700000003</v>
      </c>
      <c r="AX21" s="74">
        <v>4858769.9790000003</v>
      </c>
      <c r="AY21" s="75">
        <v>1045222.9721000001</v>
      </c>
      <c r="AZ21" s="74">
        <v>0</v>
      </c>
      <c r="BA21" s="74">
        <v>0</v>
      </c>
      <c r="BB21" s="74">
        <v>0</v>
      </c>
      <c r="BC21" s="79">
        <v>0</v>
      </c>
      <c r="BD21" s="79">
        <v>0</v>
      </c>
      <c r="BE21" s="79">
        <v>0</v>
      </c>
      <c r="BF21" s="77">
        <v>0</v>
      </c>
      <c r="BG21" s="344">
        <v>5903992.9511000002</v>
      </c>
      <c r="BH21" s="187">
        <v>63507006</v>
      </c>
    </row>
    <row r="22" spans="1:60" s="50" customFormat="1" ht="24" customHeight="1" x14ac:dyDescent="0.2">
      <c r="A22" s="181"/>
      <c r="B22" s="296">
        <v>16</v>
      </c>
      <c r="C22" s="264">
        <v>16</v>
      </c>
      <c r="D22" s="297">
        <v>12825</v>
      </c>
      <c r="E22" s="251" t="s">
        <v>183</v>
      </c>
      <c r="F22" s="252" t="s">
        <v>184</v>
      </c>
      <c r="G22" s="251" t="s">
        <v>87</v>
      </c>
      <c r="H22" s="272" t="s">
        <v>88</v>
      </c>
      <c r="I22" s="288" t="s">
        <v>2509</v>
      </c>
      <c r="J22" s="66" t="s">
        <v>185</v>
      </c>
      <c r="K22" s="66" t="s">
        <v>186</v>
      </c>
      <c r="L22" s="66" t="s">
        <v>88</v>
      </c>
      <c r="M22" s="286" t="s">
        <v>2383</v>
      </c>
      <c r="N22" s="100"/>
      <c r="O22" s="66"/>
      <c r="P22" s="91"/>
      <c r="Q22" s="253">
        <v>30</v>
      </c>
      <c r="R22" s="254">
        <v>30</v>
      </c>
      <c r="S22" s="64">
        <v>0</v>
      </c>
      <c r="T22" s="64">
        <v>0</v>
      </c>
      <c r="U22" s="89">
        <v>0</v>
      </c>
      <c r="V22" s="258">
        <v>19</v>
      </c>
      <c r="W22" s="98">
        <v>0</v>
      </c>
      <c r="X22" s="83">
        <v>0</v>
      </c>
      <c r="Y22" s="98">
        <v>0</v>
      </c>
      <c r="Z22" s="64">
        <v>0</v>
      </c>
      <c r="AA22" s="323">
        <v>1642901</v>
      </c>
      <c r="AB22" s="323">
        <v>46667</v>
      </c>
      <c r="AC22" s="324">
        <v>1689568</v>
      </c>
      <c r="AD22" s="74">
        <v>4500000</v>
      </c>
      <c r="AE22" s="74">
        <v>6000000</v>
      </c>
      <c r="AF22" s="334">
        <v>322553.89090909087</v>
      </c>
      <c r="AG22" s="112">
        <v>49287030</v>
      </c>
      <c r="AH22" s="74">
        <v>1400010</v>
      </c>
      <c r="AI22" s="74">
        <v>9676616.7272727266</v>
      </c>
      <c r="AJ22" s="74">
        <v>0</v>
      </c>
      <c r="AK22" s="74">
        <v>4500000</v>
      </c>
      <c r="AL22" s="74">
        <v>6000000</v>
      </c>
      <c r="AM22" s="74">
        <v>0</v>
      </c>
      <c r="AN22" s="74">
        <v>0</v>
      </c>
      <c r="AO22" s="74">
        <v>0</v>
      </c>
      <c r="AP22" s="74">
        <v>3800000</v>
      </c>
      <c r="AQ22" s="74">
        <v>0</v>
      </c>
      <c r="AR22" s="74">
        <v>0</v>
      </c>
      <c r="AS22" s="74">
        <v>0</v>
      </c>
      <c r="AT22" s="79">
        <v>0</v>
      </c>
      <c r="AU22" s="81">
        <v>74663656.727272719</v>
      </c>
      <c r="AV22" s="112">
        <v>55137200.75636363</v>
      </c>
      <c r="AW22" s="74">
        <v>74663656.727272719</v>
      </c>
      <c r="AX22" s="74">
        <v>5226455.9709090907</v>
      </c>
      <c r="AY22" s="75">
        <v>1513720.0756363631</v>
      </c>
      <c r="AZ22" s="74">
        <v>0</v>
      </c>
      <c r="BA22" s="74">
        <v>0</v>
      </c>
      <c r="BB22" s="74">
        <v>0</v>
      </c>
      <c r="BC22" s="79">
        <v>0</v>
      </c>
      <c r="BD22" s="79">
        <v>0</v>
      </c>
      <c r="BE22" s="79">
        <v>0</v>
      </c>
      <c r="BF22" s="77">
        <v>0</v>
      </c>
      <c r="BG22" s="344">
        <v>6740176.0465454534</v>
      </c>
      <c r="BH22" s="187">
        <v>67923480</v>
      </c>
    </row>
    <row r="23" spans="1:60" s="50" customFormat="1" ht="24" customHeight="1" x14ac:dyDescent="0.2">
      <c r="A23" s="181"/>
      <c r="B23" s="296">
        <v>17</v>
      </c>
      <c r="C23" s="264">
        <v>17</v>
      </c>
      <c r="D23" s="297">
        <v>12805</v>
      </c>
      <c r="E23" s="251" t="s">
        <v>107</v>
      </c>
      <c r="F23" s="252" t="s">
        <v>108</v>
      </c>
      <c r="G23" s="251" t="s">
        <v>87</v>
      </c>
      <c r="H23" s="272" t="s">
        <v>88</v>
      </c>
      <c r="I23" s="291" t="s">
        <v>2510</v>
      </c>
      <c r="J23" s="65" t="s">
        <v>109</v>
      </c>
      <c r="K23" s="65" t="s">
        <v>110</v>
      </c>
      <c r="L23" s="65" t="s">
        <v>88</v>
      </c>
      <c r="M23" s="302" t="s">
        <v>2383</v>
      </c>
      <c r="N23" s="85"/>
      <c r="O23" s="65"/>
      <c r="P23" s="86"/>
      <c r="Q23" s="253">
        <v>30</v>
      </c>
      <c r="R23" s="254">
        <v>150</v>
      </c>
      <c r="S23" s="64">
        <v>0</v>
      </c>
      <c r="T23" s="64">
        <v>0</v>
      </c>
      <c r="U23" s="89">
        <v>0</v>
      </c>
      <c r="V23" s="258">
        <v>24</v>
      </c>
      <c r="W23" s="98">
        <v>0</v>
      </c>
      <c r="X23" s="83">
        <v>0</v>
      </c>
      <c r="Y23" s="98">
        <v>0</v>
      </c>
      <c r="Z23" s="64">
        <v>0</v>
      </c>
      <c r="AA23" s="323">
        <v>1642901</v>
      </c>
      <c r="AB23" s="323">
        <v>46667</v>
      </c>
      <c r="AC23" s="324">
        <v>1689568</v>
      </c>
      <c r="AD23" s="74">
        <v>4500000</v>
      </c>
      <c r="AE23" s="74">
        <v>6000000</v>
      </c>
      <c r="AF23" s="334">
        <v>322553.89090909087</v>
      </c>
      <c r="AG23" s="112">
        <v>49287030</v>
      </c>
      <c r="AH23" s="74">
        <v>1400010</v>
      </c>
      <c r="AI23" s="74">
        <v>48383083.636363633</v>
      </c>
      <c r="AJ23" s="74">
        <v>0</v>
      </c>
      <c r="AK23" s="74">
        <v>4500000</v>
      </c>
      <c r="AL23" s="74">
        <v>6000000</v>
      </c>
      <c r="AM23" s="74">
        <v>0</v>
      </c>
      <c r="AN23" s="74">
        <v>0</v>
      </c>
      <c r="AO23" s="74">
        <v>0</v>
      </c>
      <c r="AP23" s="74">
        <v>4800000</v>
      </c>
      <c r="AQ23" s="74">
        <v>0</v>
      </c>
      <c r="AR23" s="74">
        <v>0</v>
      </c>
      <c r="AS23" s="74">
        <v>0</v>
      </c>
      <c r="AT23" s="79">
        <v>0</v>
      </c>
      <c r="AU23" s="81">
        <v>114370123.63636363</v>
      </c>
      <c r="AV23" s="112">
        <v>91064214.981818169</v>
      </c>
      <c r="AW23" s="74">
        <v>114370123.63636363</v>
      </c>
      <c r="AX23" s="74">
        <v>8005908.6545454543</v>
      </c>
      <c r="AY23" s="75">
        <v>5659632.2472727252</v>
      </c>
      <c r="AZ23" s="74">
        <v>0</v>
      </c>
      <c r="BA23" s="74">
        <v>0</v>
      </c>
      <c r="BB23" s="74">
        <v>0</v>
      </c>
      <c r="BC23" s="79">
        <v>0</v>
      </c>
      <c r="BD23" s="79">
        <v>0</v>
      </c>
      <c r="BE23" s="79">
        <v>0</v>
      </c>
      <c r="BF23" s="77">
        <v>0</v>
      </c>
      <c r="BG23" s="344">
        <v>13665540.901818179</v>
      </c>
      <c r="BH23" s="187">
        <v>100704582</v>
      </c>
    </row>
    <row r="24" spans="1:60" s="50" customFormat="1" ht="24" customHeight="1" x14ac:dyDescent="0.2">
      <c r="A24" s="181"/>
      <c r="B24" s="296">
        <v>18</v>
      </c>
      <c r="C24" s="264">
        <v>18</v>
      </c>
      <c r="D24" s="297">
        <v>12826</v>
      </c>
      <c r="E24" s="255" t="s">
        <v>95</v>
      </c>
      <c r="F24" s="252" t="s">
        <v>187</v>
      </c>
      <c r="G24" s="251" t="s">
        <v>87</v>
      </c>
      <c r="H24" s="272" t="s">
        <v>88</v>
      </c>
      <c r="I24" s="349" t="s">
        <v>2511</v>
      </c>
      <c r="J24" s="67" t="s">
        <v>188</v>
      </c>
      <c r="K24" s="67" t="s">
        <v>189</v>
      </c>
      <c r="L24" s="67" t="s">
        <v>88</v>
      </c>
      <c r="M24" s="301" t="s">
        <v>2380</v>
      </c>
      <c r="N24" s="99"/>
      <c r="O24" s="67"/>
      <c r="P24" s="90"/>
      <c r="Q24" s="253">
        <v>30</v>
      </c>
      <c r="R24" s="254">
        <v>20</v>
      </c>
      <c r="S24" s="64">
        <v>0</v>
      </c>
      <c r="T24" s="64">
        <v>0</v>
      </c>
      <c r="U24" s="89">
        <v>0</v>
      </c>
      <c r="V24" s="258">
        <v>19</v>
      </c>
      <c r="W24" s="98">
        <v>0</v>
      </c>
      <c r="X24" s="83">
        <v>0</v>
      </c>
      <c r="Y24" s="98">
        <v>0</v>
      </c>
      <c r="Z24" s="64">
        <v>0</v>
      </c>
      <c r="AA24" s="323">
        <v>1477052</v>
      </c>
      <c r="AB24" s="323">
        <v>0</v>
      </c>
      <c r="AC24" s="324">
        <v>1477052</v>
      </c>
      <c r="AD24" s="74">
        <v>4500000</v>
      </c>
      <c r="AE24" s="74">
        <v>6000000</v>
      </c>
      <c r="AF24" s="334">
        <v>281982.65454545454</v>
      </c>
      <c r="AG24" s="112">
        <v>44311560</v>
      </c>
      <c r="AH24" s="74">
        <v>0</v>
      </c>
      <c r="AI24" s="74">
        <v>5639653.0909090908</v>
      </c>
      <c r="AJ24" s="74">
        <v>0</v>
      </c>
      <c r="AK24" s="74">
        <v>4500000</v>
      </c>
      <c r="AL24" s="74">
        <v>6000000</v>
      </c>
      <c r="AM24" s="74">
        <v>0</v>
      </c>
      <c r="AN24" s="74">
        <v>0</v>
      </c>
      <c r="AO24" s="74">
        <v>0</v>
      </c>
      <c r="AP24" s="74">
        <v>3800000</v>
      </c>
      <c r="AQ24" s="74">
        <v>0</v>
      </c>
      <c r="AR24" s="74">
        <v>0</v>
      </c>
      <c r="AS24" s="74">
        <v>0</v>
      </c>
      <c r="AT24" s="79">
        <v>0</v>
      </c>
      <c r="AU24" s="81">
        <v>64251213.090909094</v>
      </c>
      <c r="AV24" s="112">
        <v>45453628.174545452</v>
      </c>
      <c r="AW24" s="74">
        <v>64251213.090909094</v>
      </c>
      <c r="AX24" s="74">
        <v>4497584.916363637</v>
      </c>
      <c r="AY24" s="75">
        <v>545362.81745454518</v>
      </c>
      <c r="AZ24" s="74">
        <v>0</v>
      </c>
      <c r="BA24" s="74">
        <v>0</v>
      </c>
      <c r="BB24" s="74">
        <v>0</v>
      </c>
      <c r="BC24" s="79">
        <v>0</v>
      </c>
      <c r="BD24" s="79">
        <v>0</v>
      </c>
      <c r="BE24" s="79">
        <v>0</v>
      </c>
      <c r="BF24" s="77">
        <v>0</v>
      </c>
      <c r="BG24" s="344">
        <v>5042947.7338181818</v>
      </c>
      <c r="BH24" s="187">
        <v>59208265</v>
      </c>
    </row>
    <row r="25" spans="1:60" s="50" customFormat="1" ht="24" customHeight="1" x14ac:dyDescent="0.2">
      <c r="A25" s="181"/>
      <c r="B25" s="296">
        <v>19</v>
      </c>
      <c r="C25" s="264">
        <v>19</v>
      </c>
      <c r="D25" s="297">
        <v>12818</v>
      </c>
      <c r="E25" s="251" t="s">
        <v>158</v>
      </c>
      <c r="F25" s="252" t="s">
        <v>159</v>
      </c>
      <c r="G25" s="251" t="s">
        <v>87</v>
      </c>
      <c r="H25" s="272" t="s">
        <v>88</v>
      </c>
      <c r="I25" s="288" t="s">
        <v>2512</v>
      </c>
      <c r="J25" s="66" t="s">
        <v>160</v>
      </c>
      <c r="K25" s="66" t="s">
        <v>161</v>
      </c>
      <c r="L25" s="66" t="s">
        <v>88</v>
      </c>
      <c r="M25" s="286" t="s">
        <v>2380</v>
      </c>
      <c r="N25" s="100"/>
      <c r="O25" s="66"/>
      <c r="P25" s="91"/>
      <c r="Q25" s="253">
        <v>30</v>
      </c>
      <c r="R25" s="254">
        <v>23</v>
      </c>
      <c r="S25" s="64">
        <v>0</v>
      </c>
      <c r="T25" s="64">
        <v>0</v>
      </c>
      <c r="U25" s="89">
        <v>0</v>
      </c>
      <c r="V25" s="258">
        <v>19</v>
      </c>
      <c r="W25" s="98">
        <v>0</v>
      </c>
      <c r="X25" s="83">
        <v>0</v>
      </c>
      <c r="Y25" s="98">
        <v>0</v>
      </c>
      <c r="Z25" s="64">
        <v>0</v>
      </c>
      <c r="AA25" s="323">
        <v>1477052</v>
      </c>
      <c r="AB25" s="323">
        <v>0</v>
      </c>
      <c r="AC25" s="324">
        <v>1477052</v>
      </c>
      <c r="AD25" s="74">
        <v>4500000</v>
      </c>
      <c r="AE25" s="74">
        <v>6000000</v>
      </c>
      <c r="AF25" s="334">
        <v>281982.65454545454</v>
      </c>
      <c r="AG25" s="112">
        <v>44311560</v>
      </c>
      <c r="AH25" s="74">
        <v>0</v>
      </c>
      <c r="AI25" s="74">
        <v>6485601.0545454547</v>
      </c>
      <c r="AJ25" s="74">
        <v>0</v>
      </c>
      <c r="AK25" s="74">
        <v>4500000</v>
      </c>
      <c r="AL25" s="74">
        <v>6000000</v>
      </c>
      <c r="AM25" s="74">
        <v>0</v>
      </c>
      <c r="AN25" s="74">
        <v>0</v>
      </c>
      <c r="AO25" s="74">
        <v>0</v>
      </c>
      <c r="AP25" s="74">
        <v>3800000</v>
      </c>
      <c r="AQ25" s="74">
        <v>0</v>
      </c>
      <c r="AR25" s="74">
        <v>0</v>
      </c>
      <c r="AS25" s="74">
        <v>0</v>
      </c>
      <c r="AT25" s="79">
        <v>0</v>
      </c>
      <c r="AU25" s="81">
        <v>65097161.054545455</v>
      </c>
      <c r="AV25" s="112">
        <v>46240359.780727275</v>
      </c>
      <c r="AW25" s="74">
        <v>65097161.054545455</v>
      </c>
      <c r="AX25" s="74">
        <v>4556801.2738181818</v>
      </c>
      <c r="AY25" s="75">
        <v>624035.97807272745</v>
      </c>
      <c r="AZ25" s="74">
        <v>0</v>
      </c>
      <c r="BA25" s="74">
        <v>0</v>
      </c>
      <c r="BB25" s="74">
        <v>0</v>
      </c>
      <c r="BC25" s="79">
        <v>0</v>
      </c>
      <c r="BD25" s="79">
        <v>0</v>
      </c>
      <c r="BE25" s="79">
        <v>0</v>
      </c>
      <c r="BF25" s="77">
        <v>0</v>
      </c>
      <c r="BG25" s="344">
        <v>5180837.2518909089</v>
      </c>
      <c r="BH25" s="187">
        <v>59916323</v>
      </c>
    </row>
    <row r="26" spans="1:60" s="50" customFormat="1" ht="24" customHeight="1" x14ac:dyDescent="0.2">
      <c r="A26" s="181"/>
      <c r="B26" s="296">
        <v>20</v>
      </c>
      <c r="C26" s="264">
        <v>20</v>
      </c>
      <c r="D26" s="297">
        <v>12829</v>
      </c>
      <c r="E26" s="251" t="s">
        <v>85</v>
      </c>
      <c r="F26" s="252" t="s">
        <v>198</v>
      </c>
      <c r="G26" s="251" t="s">
        <v>87</v>
      </c>
      <c r="H26" s="272" t="s">
        <v>88</v>
      </c>
      <c r="I26" s="288" t="s">
        <v>2513</v>
      </c>
      <c r="J26" s="66" t="s">
        <v>199</v>
      </c>
      <c r="K26" s="66" t="s">
        <v>200</v>
      </c>
      <c r="L26" s="66" t="s">
        <v>88</v>
      </c>
      <c r="M26" s="286" t="s">
        <v>2380</v>
      </c>
      <c r="N26" s="100"/>
      <c r="O26" s="66"/>
      <c r="P26" s="91"/>
      <c r="Q26" s="253">
        <v>30</v>
      </c>
      <c r="R26" s="254">
        <v>50</v>
      </c>
      <c r="S26" s="64">
        <v>0</v>
      </c>
      <c r="T26" s="64">
        <v>0</v>
      </c>
      <c r="U26" s="89">
        <v>0</v>
      </c>
      <c r="V26" s="258">
        <v>10</v>
      </c>
      <c r="W26" s="98">
        <v>0</v>
      </c>
      <c r="X26" s="83">
        <v>0</v>
      </c>
      <c r="Y26" s="98">
        <v>0</v>
      </c>
      <c r="Z26" s="64">
        <v>0</v>
      </c>
      <c r="AA26" s="323">
        <v>1477052</v>
      </c>
      <c r="AB26" s="323">
        <v>0</v>
      </c>
      <c r="AC26" s="324">
        <v>1477052</v>
      </c>
      <c r="AD26" s="74">
        <v>4500000</v>
      </c>
      <c r="AE26" s="74">
        <v>6000000</v>
      </c>
      <c r="AF26" s="334">
        <v>281982.65454545454</v>
      </c>
      <c r="AG26" s="112">
        <v>44311560</v>
      </c>
      <c r="AH26" s="74">
        <v>0</v>
      </c>
      <c r="AI26" s="74">
        <v>14099132.727272727</v>
      </c>
      <c r="AJ26" s="74">
        <v>0</v>
      </c>
      <c r="AK26" s="74">
        <v>4500000</v>
      </c>
      <c r="AL26" s="74">
        <v>6000000</v>
      </c>
      <c r="AM26" s="74">
        <v>0</v>
      </c>
      <c r="AN26" s="74">
        <v>0</v>
      </c>
      <c r="AO26" s="74">
        <v>0</v>
      </c>
      <c r="AP26" s="74">
        <v>2000000</v>
      </c>
      <c r="AQ26" s="74">
        <v>0</v>
      </c>
      <c r="AR26" s="74">
        <v>0</v>
      </c>
      <c r="AS26" s="74">
        <v>0</v>
      </c>
      <c r="AT26" s="79">
        <v>0</v>
      </c>
      <c r="AU26" s="81">
        <v>70910692.727272719</v>
      </c>
      <c r="AV26" s="112">
        <v>53446944.236363627</v>
      </c>
      <c r="AW26" s="74">
        <v>70910692.727272719</v>
      </c>
      <c r="AX26" s="74">
        <v>4963748.4909090912</v>
      </c>
      <c r="AY26" s="75">
        <v>1344694.4236363629</v>
      </c>
      <c r="AZ26" s="74">
        <v>0</v>
      </c>
      <c r="BA26" s="74">
        <v>0</v>
      </c>
      <c r="BB26" s="74">
        <v>0</v>
      </c>
      <c r="BC26" s="79">
        <v>0</v>
      </c>
      <c r="BD26" s="79">
        <v>0</v>
      </c>
      <c r="BE26" s="79">
        <v>0</v>
      </c>
      <c r="BF26" s="77">
        <v>0</v>
      </c>
      <c r="BG26" s="344">
        <v>6308442.9145454541</v>
      </c>
      <c r="BH26" s="187">
        <v>64602249</v>
      </c>
    </row>
    <row r="27" spans="1:60" s="50" customFormat="1" ht="24" customHeight="1" x14ac:dyDescent="0.2">
      <c r="A27" s="181"/>
      <c r="B27" s="296">
        <v>21</v>
      </c>
      <c r="C27" s="264">
        <v>21</v>
      </c>
      <c r="D27" s="297">
        <v>12813</v>
      </c>
      <c r="E27" s="251" t="s">
        <v>140</v>
      </c>
      <c r="F27" s="252" t="s">
        <v>141</v>
      </c>
      <c r="G27" s="251" t="s">
        <v>87</v>
      </c>
      <c r="H27" s="272" t="s">
        <v>88</v>
      </c>
      <c r="I27" s="292" t="s">
        <v>2514</v>
      </c>
      <c r="J27" s="64" t="s">
        <v>142</v>
      </c>
      <c r="K27" s="64" t="s">
        <v>143</v>
      </c>
      <c r="L27" s="64" t="s">
        <v>88</v>
      </c>
      <c r="M27" s="290" t="s">
        <v>2382</v>
      </c>
      <c r="N27" s="98"/>
      <c r="O27" s="64"/>
      <c r="P27" s="89"/>
      <c r="Q27" s="253">
        <v>30</v>
      </c>
      <c r="R27" s="254">
        <v>150</v>
      </c>
      <c r="S27" s="64">
        <v>0</v>
      </c>
      <c r="T27" s="64">
        <v>0</v>
      </c>
      <c r="U27" s="89">
        <v>0</v>
      </c>
      <c r="V27" s="258">
        <v>24</v>
      </c>
      <c r="W27" s="98">
        <v>0</v>
      </c>
      <c r="X27" s="83">
        <v>0</v>
      </c>
      <c r="Y27" s="98">
        <v>2</v>
      </c>
      <c r="Z27" s="64">
        <v>2</v>
      </c>
      <c r="AA27" s="323">
        <v>1145360</v>
      </c>
      <c r="AB27" s="323">
        <v>0</v>
      </c>
      <c r="AC27" s="324">
        <v>1145360</v>
      </c>
      <c r="AD27" s="74">
        <v>4500000</v>
      </c>
      <c r="AE27" s="74">
        <v>6000000</v>
      </c>
      <c r="AF27" s="334">
        <v>218659.63636363638</v>
      </c>
      <c r="AG27" s="112">
        <v>34360800</v>
      </c>
      <c r="AH27" s="74">
        <v>0</v>
      </c>
      <c r="AI27" s="74">
        <v>32798945.454545457</v>
      </c>
      <c r="AJ27" s="74">
        <v>5310990</v>
      </c>
      <c r="AK27" s="74">
        <v>4500000</v>
      </c>
      <c r="AL27" s="74">
        <v>6000000</v>
      </c>
      <c r="AM27" s="74">
        <v>0</v>
      </c>
      <c r="AN27" s="74">
        <v>0</v>
      </c>
      <c r="AO27" s="74">
        <v>0</v>
      </c>
      <c r="AP27" s="74">
        <v>4800000</v>
      </c>
      <c r="AQ27" s="74">
        <v>0</v>
      </c>
      <c r="AR27" s="74">
        <v>0</v>
      </c>
      <c r="AS27" s="74">
        <v>0</v>
      </c>
      <c r="AT27" s="79">
        <v>0</v>
      </c>
      <c r="AU27" s="81">
        <v>87770735.454545453</v>
      </c>
      <c r="AV27" s="112">
        <v>61387563.272727266</v>
      </c>
      <c r="AW27" s="74">
        <v>82459745.454545453</v>
      </c>
      <c r="AX27" s="74">
        <v>5772182.1818181826</v>
      </c>
      <c r="AY27" s="75">
        <v>2138756.3272727267</v>
      </c>
      <c r="AZ27" s="74">
        <v>0</v>
      </c>
      <c r="BA27" s="74">
        <v>0</v>
      </c>
      <c r="BB27" s="74">
        <v>0</v>
      </c>
      <c r="BC27" s="79">
        <v>0</v>
      </c>
      <c r="BD27" s="79">
        <v>0</v>
      </c>
      <c r="BE27" s="79">
        <v>0</v>
      </c>
      <c r="BF27" s="77">
        <v>0</v>
      </c>
      <c r="BG27" s="344">
        <v>7910938.5090909097</v>
      </c>
      <c r="BH27" s="187">
        <v>79859796</v>
      </c>
    </row>
    <row r="28" spans="1:60" s="50" customFormat="1" ht="24" customHeight="1" x14ac:dyDescent="0.2">
      <c r="A28" s="181"/>
      <c r="B28" s="296">
        <v>22</v>
      </c>
      <c r="C28" s="264">
        <v>22</v>
      </c>
      <c r="D28" s="297">
        <v>12823</v>
      </c>
      <c r="E28" s="251" t="s">
        <v>177</v>
      </c>
      <c r="F28" s="252" t="s">
        <v>178</v>
      </c>
      <c r="G28" s="251" t="s">
        <v>87</v>
      </c>
      <c r="H28" s="272" t="s">
        <v>88</v>
      </c>
      <c r="I28" s="292" t="s">
        <v>2515</v>
      </c>
      <c r="J28" s="64">
        <v>2990393617</v>
      </c>
      <c r="K28" s="64" t="s">
        <v>179</v>
      </c>
      <c r="L28" s="64" t="s">
        <v>88</v>
      </c>
      <c r="M28" s="290" t="s">
        <v>2380</v>
      </c>
      <c r="N28" s="98"/>
      <c r="O28" s="64"/>
      <c r="P28" s="89"/>
      <c r="Q28" s="253">
        <v>30</v>
      </c>
      <c r="R28" s="254">
        <v>165</v>
      </c>
      <c r="S28" s="64">
        <v>0</v>
      </c>
      <c r="T28" s="64">
        <v>0</v>
      </c>
      <c r="U28" s="89">
        <v>0</v>
      </c>
      <c r="V28" s="258">
        <v>24</v>
      </c>
      <c r="W28" s="98">
        <v>0</v>
      </c>
      <c r="X28" s="83">
        <v>0</v>
      </c>
      <c r="Y28" s="98">
        <v>1</v>
      </c>
      <c r="Z28" s="64">
        <v>1</v>
      </c>
      <c r="AA28" s="323">
        <v>1477052</v>
      </c>
      <c r="AB28" s="323">
        <v>46667</v>
      </c>
      <c r="AC28" s="324">
        <v>1523719</v>
      </c>
      <c r="AD28" s="74">
        <v>4500000</v>
      </c>
      <c r="AE28" s="74">
        <v>6000000</v>
      </c>
      <c r="AF28" s="334">
        <v>290891.80909090908</v>
      </c>
      <c r="AG28" s="112">
        <v>44311560</v>
      </c>
      <c r="AH28" s="74">
        <v>1400010</v>
      </c>
      <c r="AI28" s="74">
        <v>47997148.5</v>
      </c>
      <c r="AJ28" s="74">
        <v>2655495</v>
      </c>
      <c r="AK28" s="74">
        <v>4500000</v>
      </c>
      <c r="AL28" s="74">
        <v>6000000</v>
      </c>
      <c r="AM28" s="74">
        <v>0</v>
      </c>
      <c r="AN28" s="74">
        <v>0</v>
      </c>
      <c r="AO28" s="74">
        <v>0</v>
      </c>
      <c r="AP28" s="74">
        <v>4800000</v>
      </c>
      <c r="AQ28" s="74">
        <v>0</v>
      </c>
      <c r="AR28" s="74">
        <v>0</v>
      </c>
      <c r="AS28" s="74">
        <v>0</v>
      </c>
      <c r="AT28" s="79">
        <v>0</v>
      </c>
      <c r="AU28" s="81">
        <v>111664213.5</v>
      </c>
      <c r="AV28" s="112">
        <v>86078108.204999998</v>
      </c>
      <c r="AW28" s="74">
        <v>109008718.5</v>
      </c>
      <c r="AX28" s="74">
        <v>7630610.2950000009</v>
      </c>
      <c r="AY28" s="75">
        <v>4911716.2307500001</v>
      </c>
      <c r="AZ28" s="74">
        <v>0</v>
      </c>
      <c r="BA28" s="74">
        <v>0</v>
      </c>
      <c r="BB28" s="74">
        <v>0</v>
      </c>
      <c r="BC28" s="79">
        <v>0</v>
      </c>
      <c r="BD28" s="79">
        <v>0</v>
      </c>
      <c r="BE28" s="79">
        <v>0</v>
      </c>
      <c r="BF28" s="77">
        <v>0</v>
      </c>
      <c r="BG28" s="344">
        <v>12542326.52575</v>
      </c>
      <c r="BH28" s="187">
        <v>99121886</v>
      </c>
    </row>
    <row r="29" spans="1:60" s="50" customFormat="1" ht="24" customHeight="1" x14ac:dyDescent="0.2">
      <c r="A29" s="181"/>
      <c r="B29" s="296">
        <v>23</v>
      </c>
      <c r="C29" s="264">
        <v>23</v>
      </c>
      <c r="D29" s="297">
        <v>12993</v>
      </c>
      <c r="E29" s="251" t="s">
        <v>694</v>
      </c>
      <c r="F29" s="252" t="s">
        <v>695</v>
      </c>
      <c r="G29" s="251" t="s">
        <v>87</v>
      </c>
      <c r="H29" s="272" t="s">
        <v>88</v>
      </c>
      <c r="I29" s="292" t="s">
        <v>2516</v>
      </c>
      <c r="J29" s="64" t="s">
        <v>696</v>
      </c>
      <c r="K29" s="64" t="s">
        <v>697</v>
      </c>
      <c r="L29" s="64" t="s">
        <v>88</v>
      </c>
      <c r="M29" s="290" t="s">
        <v>2381</v>
      </c>
      <c r="N29" s="98"/>
      <c r="O29" s="64"/>
      <c r="P29" s="89"/>
      <c r="Q29" s="253">
        <v>30</v>
      </c>
      <c r="R29" s="254">
        <v>150</v>
      </c>
      <c r="S29" s="64">
        <v>0</v>
      </c>
      <c r="T29" s="64">
        <v>0</v>
      </c>
      <c r="U29" s="89">
        <v>0</v>
      </c>
      <c r="V29" s="259">
        <v>20</v>
      </c>
      <c r="W29" s="98">
        <v>0</v>
      </c>
      <c r="X29" s="83">
        <v>0</v>
      </c>
      <c r="Y29" s="98">
        <v>0</v>
      </c>
      <c r="Z29" s="64">
        <v>0</v>
      </c>
      <c r="AA29" s="323">
        <v>1311206</v>
      </c>
      <c r="AB29" s="323">
        <v>46667</v>
      </c>
      <c r="AC29" s="324">
        <v>1357873</v>
      </c>
      <c r="AD29" s="74">
        <v>4500000</v>
      </c>
      <c r="AE29" s="74">
        <v>6000000</v>
      </c>
      <c r="AF29" s="334">
        <v>259230.3</v>
      </c>
      <c r="AG29" s="112">
        <v>39336180</v>
      </c>
      <c r="AH29" s="74">
        <v>1400010</v>
      </c>
      <c r="AI29" s="74">
        <v>38884545</v>
      </c>
      <c r="AJ29" s="74">
        <v>0</v>
      </c>
      <c r="AK29" s="74">
        <v>4500000</v>
      </c>
      <c r="AL29" s="74">
        <v>6000000</v>
      </c>
      <c r="AM29" s="74">
        <v>0</v>
      </c>
      <c r="AN29" s="74">
        <v>0</v>
      </c>
      <c r="AO29" s="74">
        <v>0</v>
      </c>
      <c r="AP29" s="74">
        <v>4000000</v>
      </c>
      <c r="AQ29" s="74">
        <v>0</v>
      </c>
      <c r="AR29" s="74">
        <v>0</v>
      </c>
      <c r="AS29" s="74">
        <v>0</v>
      </c>
      <c r="AT29" s="79">
        <v>0</v>
      </c>
      <c r="AU29" s="81">
        <v>94120735</v>
      </c>
      <c r="AV29" s="112">
        <v>73032283.549999997</v>
      </c>
      <c r="AW29" s="74">
        <v>94120735</v>
      </c>
      <c r="AX29" s="74">
        <v>6588451.4500000002</v>
      </c>
      <c r="AY29" s="75">
        <v>3303228.355</v>
      </c>
      <c r="AZ29" s="74">
        <v>0</v>
      </c>
      <c r="BA29" s="74">
        <v>0</v>
      </c>
      <c r="BB29" s="74">
        <v>0</v>
      </c>
      <c r="BC29" s="79">
        <v>0</v>
      </c>
      <c r="BD29" s="79">
        <v>0</v>
      </c>
      <c r="BE29" s="79">
        <v>0</v>
      </c>
      <c r="BF29" s="77">
        <v>0</v>
      </c>
      <c r="BG29" s="344">
        <v>9891679.8049999997</v>
      </c>
      <c r="BH29" s="187">
        <v>84229055</v>
      </c>
    </row>
    <row r="30" spans="1:60" s="50" customFormat="1" ht="24" customHeight="1" x14ac:dyDescent="0.2">
      <c r="A30" s="181"/>
      <c r="B30" s="296">
        <v>24</v>
      </c>
      <c r="C30" s="264">
        <v>24</v>
      </c>
      <c r="D30" s="297">
        <v>12995</v>
      </c>
      <c r="E30" s="251" t="s">
        <v>410</v>
      </c>
      <c r="F30" s="252" t="s">
        <v>233</v>
      </c>
      <c r="G30" s="251" t="s">
        <v>87</v>
      </c>
      <c r="H30" s="272" t="s">
        <v>88</v>
      </c>
      <c r="I30" s="292" t="s">
        <v>2517</v>
      </c>
      <c r="J30" s="64" t="s">
        <v>701</v>
      </c>
      <c r="K30" s="64" t="s">
        <v>702</v>
      </c>
      <c r="L30" s="64" t="s">
        <v>88</v>
      </c>
      <c r="M30" s="290" t="s">
        <v>2382</v>
      </c>
      <c r="N30" s="98"/>
      <c r="O30" s="64"/>
      <c r="P30" s="89"/>
      <c r="Q30" s="253">
        <v>30</v>
      </c>
      <c r="R30" s="254">
        <v>150</v>
      </c>
      <c r="S30" s="64">
        <v>0</v>
      </c>
      <c r="T30" s="64">
        <v>0</v>
      </c>
      <c r="U30" s="89">
        <v>0</v>
      </c>
      <c r="V30" s="258">
        <v>21</v>
      </c>
      <c r="W30" s="98">
        <v>0</v>
      </c>
      <c r="X30" s="83">
        <v>0</v>
      </c>
      <c r="Y30" s="98">
        <v>1</v>
      </c>
      <c r="Z30" s="64">
        <v>1</v>
      </c>
      <c r="AA30" s="323">
        <v>1145360</v>
      </c>
      <c r="AB30" s="323">
        <v>46667</v>
      </c>
      <c r="AC30" s="324">
        <v>1192027</v>
      </c>
      <c r="AD30" s="74">
        <v>4500000</v>
      </c>
      <c r="AE30" s="74">
        <v>6000000</v>
      </c>
      <c r="AF30" s="334">
        <v>227568.79090909089</v>
      </c>
      <c r="AG30" s="112">
        <v>34360800</v>
      </c>
      <c r="AH30" s="74">
        <v>1400010</v>
      </c>
      <c r="AI30" s="74">
        <v>34135318.636363633</v>
      </c>
      <c r="AJ30" s="74">
        <v>2655495</v>
      </c>
      <c r="AK30" s="74">
        <v>4500000</v>
      </c>
      <c r="AL30" s="74">
        <v>6000000</v>
      </c>
      <c r="AM30" s="74">
        <v>0</v>
      </c>
      <c r="AN30" s="74">
        <v>0</v>
      </c>
      <c r="AO30" s="74">
        <v>0</v>
      </c>
      <c r="AP30" s="74">
        <v>4200000</v>
      </c>
      <c r="AQ30" s="74">
        <v>0</v>
      </c>
      <c r="AR30" s="74">
        <v>0</v>
      </c>
      <c r="AS30" s="74">
        <v>0</v>
      </c>
      <c r="AT30" s="79">
        <v>0</v>
      </c>
      <c r="AU30" s="81">
        <v>87251623.636363626</v>
      </c>
      <c r="AV30" s="112">
        <v>63974399.631818175</v>
      </c>
      <c r="AW30" s="74">
        <v>84596128.636363626</v>
      </c>
      <c r="AX30" s="74">
        <v>5921729.0045454539</v>
      </c>
      <c r="AY30" s="75">
        <v>2397439.9631818174</v>
      </c>
      <c r="AZ30" s="74">
        <v>0</v>
      </c>
      <c r="BA30" s="74">
        <v>0</v>
      </c>
      <c r="BB30" s="74">
        <v>0</v>
      </c>
      <c r="BC30" s="79">
        <v>0</v>
      </c>
      <c r="BD30" s="79">
        <v>0</v>
      </c>
      <c r="BE30" s="79">
        <v>0</v>
      </c>
      <c r="BF30" s="77">
        <v>0</v>
      </c>
      <c r="BG30" s="344">
        <v>8319168.9677272718</v>
      </c>
      <c r="BH30" s="187">
        <v>78932454</v>
      </c>
    </row>
    <row r="31" spans="1:60" s="50" customFormat="1" ht="24" customHeight="1" x14ac:dyDescent="0.2">
      <c r="A31" s="181"/>
      <c r="B31" s="296">
        <v>25</v>
      </c>
      <c r="C31" s="264">
        <v>25</v>
      </c>
      <c r="D31" s="297">
        <v>12827</v>
      </c>
      <c r="E31" s="251" t="s">
        <v>190</v>
      </c>
      <c r="F31" s="252" t="s">
        <v>191</v>
      </c>
      <c r="G31" s="251" t="s">
        <v>87</v>
      </c>
      <c r="H31" s="272" t="s">
        <v>88</v>
      </c>
      <c r="I31" s="292" t="s">
        <v>2518</v>
      </c>
      <c r="J31" s="64" t="s">
        <v>192</v>
      </c>
      <c r="K31" s="64" t="s">
        <v>193</v>
      </c>
      <c r="L31" s="64" t="s">
        <v>88</v>
      </c>
      <c r="M31" s="290" t="s">
        <v>2380</v>
      </c>
      <c r="N31" s="98"/>
      <c r="O31" s="64"/>
      <c r="P31" s="89"/>
      <c r="Q31" s="253">
        <v>30</v>
      </c>
      <c r="R31" s="254">
        <v>62</v>
      </c>
      <c r="S31" s="64">
        <v>0</v>
      </c>
      <c r="T31" s="64">
        <v>0</v>
      </c>
      <c r="U31" s="89">
        <v>0</v>
      </c>
      <c r="V31" s="258">
        <v>23</v>
      </c>
      <c r="W31" s="98">
        <v>0</v>
      </c>
      <c r="X31" s="83">
        <v>0</v>
      </c>
      <c r="Y31" s="98">
        <v>1</v>
      </c>
      <c r="Z31" s="64">
        <v>1</v>
      </c>
      <c r="AA31" s="323">
        <v>1477052</v>
      </c>
      <c r="AB31" s="323">
        <v>0</v>
      </c>
      <c r="AC31" s="324">
        <v>1477052</v>
      </c>
      <c r="AD31" s="74">
        <v>4500000</v>
      </c>
      <c r="AE31" s="74">
        <v>6000000</v>
      </c>
      <c r="AF31" s="334">
        <v>281982.65454545454</v>
      </c>
      <c r="AG31" s="112">
        <v>44311560</v>
      </c>
      <c r="AH31" s="74">
        <v>0</v>
      </c>
      <c r="AI31" s="74">
        <v>17482924.581818182</v>
      </c>
      <c r="AJ31" s="74">
        <v>2655495</v>
      </c>
      <c r="AK31" s="74">
        <v>4500000</v>
      </c>
      <c r="AL31" s="74">
        <v>6000000</v>
      </c>
      <c r="AM31" s="74">
        <v>0</v>
      </c>
      <c r="AN31" s="74">
        <v>0</v>
      </c>
      <c r="AO31" s="74">
        <v>0</v>
      </c>
      <c r="AP31" s="74">
        <v>4600000</v>
      </c>
      <c r="AQ31" s="74">
        <v>0</v>
      </c>
      <c r="AR31" s="74">
        <v>0</v>
      </c>
      <c r="AS31" s="74">
        <v>0</v>
      </c>
      <c r="AT31" s="79">
        <v>0</v>
      </c>
      <c r="AU31" s="81">
        <v>79549979.581818178</v>
      </c>
      <c r="AV31" s="112">
        <v>56411870.661090903</v>
      </c>
      <c r="AW31" s="74">
        <v>76894484.581818178</v>
      </c>
      <c r="AX31" s="74">
        <v>5382613.9207272734</v>
      </c>
      <c r="AY31" s="75">
        <v>1641187.0661090903</v>
      </c>
      <c r="AZ31" s="74">
        <v>0</v>
      </c>
      <c r="BA31" s="74">
        <v>0</v>
      </c>
      <c r="BB31" s="74">
        <v>0</v>
      </c>
      <c r="BC31" s="79">
        <v>0</v>
      </c>
      <c r="BD31" s="79">
        <v>0</v>
      </c>
      <c r="BE31" s="79">
        <v>0</v>
      </c>
      <c r="BF31" s="77">
        <v>0</v>
      </c>
      <c r="BG31" s="344">
        <v>7023800.9868363636</v>
      </c>
      <c r="BH31" s="187">
        <v>72526178</v>
      </c>
    </row>
    <row r="32" spans="1:60" s="50" customFormat="1" ht="24" customHeight="1" x14ac:dyDescent="0.2">
      <c r="A32" s="181"/>
      <c r="B32" s="296">
        <v>26</v>
      </c>
      <c r="C32" s="264">
        <v>26</v>
      </c>
      <c r="D32" s="297">
        <v>12809</v>
      </c>
      <c r="E32" s="251" t="s">
        <v>123</v>
      </c>
      <c r="F32" s="252" t="s">
        <v>124</v>
      </c>
      <c r="G32" s="251" t="s">
        <v>87</v>
      </c>
      <c r="H32" s="272" t="s">
        <v>88</v>
      </c>
      <c r="I32" s="292" t="s">
        <v>2519</v>
      </c>
      <c r="J32" s="64" t="s">
        <v>125</v>
      </c>
      <c r="K32" s="64" t="s">
        <v>126</v>
      </c>
      <c r="L32" s="64" t="s">
        <v>88</v>
      </c>
      <c r="M32" s="290" t="s">
        <v>2382</v>
      </c>
      <c r="N32" s="98"/>
      <c r="O32" s="64"/>
      <c r="P32" s="89"/>
      <c r="Q32" s="253">
        <v>30</v>
      </c>
      <c r="R32" s="254">
        <v>55</v>
      </c>
      <c r="S32" s="64">
        <v>0</v>
      </c>
      <c r="T32" s="64">
        <v>0</v>
      </c>
      <c r="U32" s="89">
        <v>0</v>
      </c>
      <c r="V32" s="258">
        <v>20</v>
      </c>
      <c r="W32" s="98">
        <v>0</v>
      </c>
      <c r="X32" s="83">
        <v>0</v>
      </c>
      <c r="Y32" s="98">
        <v>0</v>
      </c>
      <c r="Z32" s="64">
        <v>0</v>
      </c>
      <c r="AA32" s="323">
        <v>1145360</v>
      </c>
      <c r="AB32" s="323">
        <v>0</v>
      </c>
      <c r="AC32" s="324">
        <v>1145360</v>
      </c>
      <c r="AD32" s="74">
        <v>4500000</v>
      </c>
      <c r="AE32" s="74">
        <v>6000000</v>
      </c>
      <c r="AF32" s="334">
        <v>218659.63636363638</v>
      </c>
      <c r="AG32" s="112">
        <v>34360800</v>
      </c>
      <c r="AH32" s="74">
        <v>0</v>
      </c>
      <c r="AI32" s="74">
        <v>12026280.000000002</v>
      </c>
      <c r="AJ32" s="74">
        <v>0</v>
      </c>
      <c r="AK32" s="74">
        <v>4500000</v>
      </c>
      <c r="AL32" s="74">
        <v>6000000</v>
      </c>
      <c r="AM32" s="74">
        <v>0</v>
      </c>
      <c r="AN32" s="74">
        <v>0</v>
      </c>
      <c r="AO32" s="74">
        <v>0</v>
      </c>
      <c r="AP32" s="74">
        <v>4000000</v>
      </c>
      <c r="AQ32" s="74">
        <v>0</v>
      </c>
      <c r="AR32" s="74">
        <v>0</v>
      </c>
      <c r="AS32" s="74">
        <v>0</v>
      </c>
      <c r="AT32" s="79">
        <v>0</v>
      </c>
      <c r="AU32" s="81">
        <v>60887080</v>
      </c>
      <c r="AV32" s="112">
        <v>42124984.399999999</v>
      </c>
      <c r="AW32" s="74">
        <v>60887080</v>
      </c>
      <c r="AX32" s="74">
        <v>4262095.6000000006</v>
      </c>
      <c r="AY32" s="75">
        <v>212498.43999999986</v>
      </c>
      <c r="AZ32" s="74">
        <v>0</v>
      </c>
      <c r="BA32" s="74">
        <v>0</v>
      </c>
      <c r="BB32" s="74">
        <v>0</v>
      </c>
      <c r="BC32" s="79">
        <v>0</v>
      </c>
      <c r="BD32" s="79">
        <v>0</v>
      </c>
      <c r="BE32" s="79">
        <v>0</v>
      </c>
      <c r="BF32" s="77">
        <v>0</v>
      </c>
      <c r="BG32" s="344">
        <v>4474594.04</v>
      </c>
      <c r="BH32" s="187">
        <v>56412485</v>
      </c>
    </row>
    <row r="33" spans="1:60" s="50" customFormat="1" ht="24" customHeight="1" x14ac:dyDescent="0.2">
      <c r="A33" s="181"/>
      <c r="B33" s="296">
        <v>27</v>
      </c>
      <c r="C33" s="264">
        <v>27</v>
      </c>
      <c r="D33" s="297">
        <v>12802</v>
      </c>
      <c r="E33" s="251" t="s">
        <v>95</v>
      </c>
      <c r="F33" s="252" t="s">
        <v>96</v>
      </c>
      <c r="G33" s="251" t="s">
        <v>87</v>
      </c>
      <c r="H33" s="272" t="s">
        <v>88</v>
      </c>
      <c r="I33" s="349" t="s">
        <v>2520</v>
      </c>
      <c r="J33" s="67" t="s">
        <v>97</v>
      </c>
      <c r="K33" s="67" t="s">
        <v>98</v>
      </c>
      <c r="L33" s="67" t="s">
        <v>88</v>
      </c>
      <c r="M33" s="301" t="s">
        <v>2383</v>
      </c>
      <c r="N33" s="99"/>
      <c r="O33" s="67"/>
      <c r="P33" s="90"/>
      <c r="Q33" s="253">
        <v>30</v>
      </c>
      <c r="R33" s="254">
        <v>88</v>
      </c>
      <c r="S33" s="64">
        <v>0</v>
      </c>
      <c r="T33" s="64">
        <v>0</v>
      </c>
      <c r="U33" s="89">
        <v>0</v>
      </c>
      <c r="V33" s="258">
        <v>22</v>
      </c>
      <c r="W33" s="98">
        <v>0</v>
      </c>
      <c r="X33" s="83">
        <v>0</v>
      </c>
      <c r="Y33" s="98">
        <v>0</v>
      </c>
      <c r="Z33" s="64">
        <v>0</v>
      </c>
      <c r="AA33" s="323">
        <v>1642901</v>
      </c>
      <c r="AB33" s="323">
        <v>0</v>
      </c>
      <c r="AC33" s="324">
        <v>1642901</v>
      </c>
      <c r="AD33" s="74">
        <v>4500000</v>
      </c>
      <c r="AE33" s="74">
        <v>6000000</v>
      </c>
      <c r="AF33" s="334">
        <v>313644.73636363639</v>
      </c>
      <c r="AG33" s="112">
        <v>49287030</v>
      </c>
      <c r="AH33" s="74">
        <v>0</v>
      </c>
      <c r="AI33" s="74">
        <v>27600736.800000001</v>
      </c>
      <c r="AJ33" s="74">
        <v>0</v>
      </c>
      <c r="AK33" s="74">
        <v>4500000</v>
      </c>
      <c r="AL33" s="74">
        <v>6000000</v>
      </c>
      <c r="AM33" s="74">
        <v>0</v>
      </c>
      <c r="AN33" s="74">
        <v>0</v>
      </c>
      <c r="AO33" s="74">
        <v>0</v>
      </c>
      <c r="AP33" s="74">
        <v>4400000</v>
      </c>
      <c r="AQ33" s="74">
        <v>0</v>
      </c>
      <c r="AR33" s="74">
        <v>0</v>
      </c>
      <c r="AS33" s="74">
        <v>0</v>
      </c>
      <c r="AT33" s="79">
        <v>0</v>
      </c>
      <c r="AU33" s="81">
        <v>91787766.799999997</v>
      </c>
      <c r="AV33" s="112">
        <v>70462623.123999998</v>
      </c>
      <c r="AW33" s="74">
        <v>91787766.799999997</v>
      </c>
      <c r="AX33" s="74">
        <v>6425143.676</v>
      </c>
      <c r="AY33" s="75">
        <v>3046262.3124000002</v>
      </c>
      <c r="AZ33" s="74">
        <v>0</v>
      </c>
      <c r="BA33" s="74">
        <v>0</v>
      </c>
      <c r="BB33" s="74">
        <v>0</v>
      </c>
      <c r="BC33" s="79">
        <v>0</v>
      </c>
      <c r="BD33" s="79">
        <v>0</v>
      </c>
      <c r="BE33" s="79">
        <v>0</v>
      </c>
      <c r="BF33" s="77">
        <v>0</v>
      </c>
      <c r="BG33" s="344">
        <v>9471405.9884000011</v>
      </c>
      <c r="BH33" s="187">
        <v>82316360</v>
      </c>
    </row>
    <row r="34" spans="1:60" s="50" customFormat="1" ht="24" customHeight="1" x14ac:dyDescent="0.2">
      <c r="A34" s="181"/>
      <c r="B34" s="296">
        <v>28</v>
      </c>
      <c r="C34" s="264">
        <v>28</v>
      </c>
      <c r="D34" s="297">
        <v>12808</v>
      </c>
      <c r="E34" s="251" t="s">
        <v>119</v>
      </c>
      <c r="F34" s="252" t="s">
        <v>120</v>
      </c>
      <c r="G34" s="251" t="s">
        <v>87</v>
      </c>
      <c r="H34" s="272" t="s">
        <v>88</v>
      </c>
      <c r="I34" s="292" t="s">
        <v>2521</v>
      </c>
      <c r="J34" s="64" t="s">
        <v>121</v>
      </c>
      <c r="K34" s="64" t="s">
        <v>122</v>
      </c>
      <c r="L34" s="64" t="s">
        <v>88</v>
      </c>
      <c r="M34" s="290" t="s">
        <v>2380</v>
      </c>
      <c r="N34" s="98"/>
      <c r="O34" s="64"/>
      <c r="P34" s="89"/>
      <c r="Q34" s="253">
        <v>30</v>
      </c>
      <c r="R34" s="254">
        <v>60</v>
      </c>
      <c r="S34" s="64">
        <v>0</v>
      </c>
      <c r="T34" s="64">
        <v>0</v>
      </c>
      <c r="U34" s="89">
        <v>0</v>
      </c>
      <c r="V34" s="258">
        <v>20</v>
      </c>
      <c r="W34" s="98">
        <v>0</v>
      </c>
      <c r="X34" s="83">
        <v>0</v>
      </c>
      <c r="Y34" s="98">
        <v>0</v>
      </c>
      <c r="Z34" s="64">
        <v>0</v>
      </c>
      <c r="AA34" s="323">
        <v>1477052</v>
      </c>
      <c r="AB34" s="323">
        <v>0</v>
      </c>
      <c r="AC34" s="324">
        <v>1477052</v>
      </c>
      <c r="AD34" s="74">
        <v>4500000</v>
      </c>
      <c r="AE34" s="74">
        <v>6000000</v>
      </c>
      <c r="AF34" s="334">
        <v>281982.65454545454</v>
      </c>
      <c r="AG34" s="112">
        <v>44311560</v>
      </c>
      <c r="AH34" s="74">
        <v>0</v>
      </c>
      <c r="AI34" s="74">
        <v>16918959.272727273</v>
      </c>
      <c r="AJ34" s="74">
        <v>0</v>
      </c>
      <c r="AK34" s="74">
        <v>4500000</v>
      </c>
      <c r="AL34" s="74">
        <v>6000000</v>
      </c>
      <c r="AM34" s="74">
        <v>0</v>
      </c>
      <c r="AN34" s="74">
        <v>0</v>
      </c>
      <c r="AO34" s="74">
        <v>0</v>
      </c>
      <c r="AP34" s="74">
        <v>4000000</v>
      </c>
      <c r="AQ34" s="74">
        <v>0</v>
      </c>
      <c r="AR34" s="74">
        <v>0</v>
      </c>
      <c r="AS34" s="74">
        <v>0</v>
      </c>
      <c r="AT34" s="79">
        <v>0</v>
      </c>
      <c r="AU34" s="81">
        <v>75730519.272727281</v>
      </c>
      <c r="AV34" s="112">
        <v>55929382.923636369</v>
      </c>
      <c r="AW34" s="74">
        <v>75730519.272727281</v>
      </c>
      <c r="AX34" s="74">
        <v>5301136.3490909105</v>
      </c>
      <c r="AY34" s="75">
        <v>1592938.2923636371</v>
      </c>
      <c r="AZ34" s="74">
        <v>0</v>
      </c>
      <c r="BA34" s="74">
        <v>0</v>
      </c>
      <c r="BB34" s="74">
        <v>0</v>
      </c>
      <c r="BC34" s="79">
        <v>0</v>
      </c>
      <c r="BD34" s="79">
        <v>0</v>
      </c>
      <c r="BE34" s="79">
        <v>0</v>
      </c>
      <c r="BF34" s="77">
        <v>0</v>
      </c>
      <c r="BG34" s="344">
        <v>6894074.6414545476</v>
      </c>
      <c r="BH34" s="187">
        <v>68836444</v>
      </c>
    </row>
    <row r="35" spans="1:60" s="50" customFormat="1" ht="24" customHeight="1" x14ac:dyDescent="0.2">
      <c r="A35" s="181"/>
      <c r="B35" s="296">
        <v>29</v>
      </c>
      <c r="C35" s="264">
        <v>29</v>
      </c>
      <c r="D35" s="297">
        <v>12816</v>
      </c>
      <c r="E35" s="251" t="s">
        <v>85</v>
      </c>
      <c r="F35" s="252" t="s">
        <v>151</v>
      </c>
      <c r="G35" s="251" t="s">
        <v>87</v>
      </c>
      <c r="H35" s="272" t="s">
        <v>88</v>
      </c>
      <c r="I35" s="288" t="s">
        <v>2522</v>
      </c>
      <c r="J35" s="66" t="s">
        <v>152</v>
      </c>
      <c r="K35" s="66" t="s">
        <v>153</v>
      </c>
      <c r="L35" s="66" t="s">
        <v>88</v>
      </c>
      <c r="M35" s="286" t="s">
        <v>2380</v>
      </c>
      <c r="N35" s="100"/>
      <c r="O35" s="66"/>
      <c r="P35" s="91"/>
      <c r="Q35" s="253">
        <v>30</v>
      </c>
      <c r="R35" s="254">
        <v>100</v>
      </c>
      <c r="S35" s="64">
        <v>0</v>
      </c>
      <c r="T35" s="64">
        <v>0</v>
      </c>
      <c r="U35" s="89">
        <v>0</v>
      </c>
      <c r="V35" s="258">
        <v>18</v>
      </c>
      <c r="W35" s="98">
        <v>0</v>
      </c>
      <c r="X35" s="83">
        <v>0</v>
      </c>
      <c r="Y35" s="98">
        <v>0</v>
      </c>
      <c r="Z35" s="64">
        <v>0</v>
      </c>
      <c r="AA35" s="323">
        <v>1477052</v>
      </c>
      <c r="AB35" s="323">
        <v>0</v>
      </c>
      <c r="AC35" s="324">
        <v>1477052</v>
      </c>
      <c r="AD35" s="74">
        <v>4500000</v>
      </c>
      <c r="AE35" s="74">
        <v>6000000</v>
      </c>
      <c r="AF35" s="334">
        <v>281982.65454545454</v>
      </c>
      <c r="AG35" s="112">
        <v>44311560</v>
      </c>
      <c r="AH35" s="74">
        <v>0</v>
      </c>
      <c r="AI35" s="74">
        <v>28198265.454545453</v>
      </c>
      <c r="AJ35" s="74">
        <v>0</v>
      </c>
      <c r="AK35" s="74">
        <v>4500000</v>
      </c>
      <c r="AL35" s="74">
        <v>6000000</v>
      </c>
      <c r="AM35" s="74">
        <v>0</v>
      </c>
      <c r="AN35" s="74">
        <v>0</v>
      </c>
      <c r="AO35" s="74">
        <v>0</v>
      </c>
      <c r="AP35" s="74">
        <v>3600000</v>
      </c>
      <c r="AQ35" s="74">
        <v>0</v>
      </c>
      <c r="AR35" s="74">
        <v>0</v>
      </c>
      <c r="AS35" s="74">
        <v>0</v>
      </c>
      <c r="AT35" s="79">
        <v>0</v>
      </c>
      <c r="AU35" s="81">
        <v>86609825.454545453</v>
      </c>
      <c r="AV35" s="112">
        <v>66447137.672727272</v>
      </c>
      <c r="AW35" s="74">
        <v>86609825.454545453</v>
      </c>
      <c r="AX35" s="74">
        <v>6062687.7818181822</v>
      </c>
      <c r="AY35" s="75">
        <v>2644713.7672727276</v>
      </c>
      <c r="AZ35" s="74">
        <v>0</v>
      </c>
      <c r="BA35" s="74">
        <v>0</v>
      </c>
      <c r="BB35" s="74">
        <v>0</v>
      </c>
      <c r="BC35" s="79">
        <v>0</v>
      </c>
      <c r="BD35" s="79">
        <v>0</v>
      </c>
      <c r="BE35" s="79">
        <v>0</v>
      </c>
      <c r="BF35" s="77">
        <v>0</v>
      </c>
      <c r="BG35" s="344">
        <v>8707401.5490909107</v>
      </c>
      <c r="BH35" s="187">
        <v>77902423</v>
      </c>
    </row>
    <row r="36" spans="1:60" s="50" customFormat="1" ht="24" customHeight="1" x14ac:dyDescent="0.2">
      <c r="A36" s="181"/>
      <c r="B36" s="296">
        <v>30</v>
      </c>
      <c r="C36" s="264">
        <v>30</v>
      </c>
      <c r="D36" s="297">
        <v>12817</v>
      </c>
      <c r="E36" s="251" t="s">
        <v>154</v>
      </c>
      <c r="F36" s="252" t="s">
        <v>155</v>
      </c>
      <c r="G36" s="251" t="s">
        <v>87</v>
      </c>
      <c r="H36" s="272" t="s">
        <v>88</v>
      </c>
      <c r="I36" s="292" t="s">
        <v>2523</v>
      </c>
      <c r="J36" s="64" t="s">
        <v>156</v>
      </c>
      <c r="K36" s="64" t="s">
        <v>157</v>
      </c>
      <c r="L36" s="64" t="s">
        <v>88</v>
      </c>
      <c r="M36" s="290" t="s">
        <v>2382</v>
      </c>
      <c r="N36" s="98"/>
      <c r="O36" s="64"/>
      <c r="P36" s="89"/>
      <c r="Q36" s="253">
        <v>30</v>
      </c>
      <c r="R36" s="254">
        <v>120</v>
      </c>
      <c r="S36" s="64">
        <v>0</v>
      </c>
      <c r="T36" s="64">
        <v>0</v>
      </c>
      <c r="U36" s="89">
        <v>0</v>
      </c>
      <c r="V36" s="258">
        <v>22</v>
      </c>
      <c r="W36" s="98">
        <v>0</v>
      </c>
      <c r="X36" s="83">
        <v>0</v>
      </c>
      <c r="Y36" s="98">
        <v>0</v>
      </c>
      <c r="Z36" s="64">
        <v>0</v>
      </c>
      <c r="AA36" s="323">
        <v>1145360</v>
      </c>
      <c r="AB36" s="323">
        <v>0</v>
      </c>
      <c r="AC36" s="324">
        <v>1145360</v>
      </c>
      <c r="AD36" s="74">
        <v>4500000</v>
      </c>
      <c r="AE36" s="74">
        <v>6000000</v>
      </c>
      <c r="AF36" s="334">
        <v>218659.63636363638</v>
      </c>
      <c r="AG36" s="112">
        <v>34360800</v>
      </c>
      <c r="AH36" s="74">
        <v>0</v>
      </c>
      <c r="AI36" s="74">
        <v>26239156.363636367</v>
      </c>
      <c r="AJ36" s="74">
        <v>0</v>
      </c>
      <c r="AK36" s="74">
        <v>4500000</v>
      </c>
      <c r="AL36" s="74">
        <v>6000000</v>
      </c>
      <c r="AM36" s="74">
        <v>0</v>
      </c>
      <c r="AN36" s="74">
        <v>0</v>
      </c>
      <c r="AO36" s="74">
        <v>0</v>
      </c>
      <c r="AP36" s="74">
        <v>4400000</v>
      </c>
      <c r="AQ36" s="74">
        <v>0</v>
      </c>
      <c r="AR36" s="74">
        <v>0</v>
      </c>
      <c r="AS36" s="74">
        <v>0</v>
      </c>
      <c r="AT36" s="79">
        <v>0</v>
      </c>
      <c r="AU36" s="81">
        <v>75499956.363636374</v>
      </c>
      <c r="AV36" s="112">
        <v>55314959.418181829</v>
      </c>
      <c r="AW36" s="74">
        <v>75499956.363636374</v>
      </c>
      <c r="AX36" s="74">
        <v>5284996.9454545472</v>
      </c>
      <c r="AY36" s="75">
        <v>1531495.9418181831</v>
      </c>
      <c r="AZ36" s="74">
        <v>0</v>
      </c>
      <c r="BA36" s="74">
        <v>0</v>
      </c>
      <c r="BB36" s="74">
        <v>0</v>
      </c>
      <c r="BC36" s="79">
        <v>0</v>
      </c>
      <c r="BD36" s="79">
        <v>0</v>
      </c>
      <c r="BE36" s="79">
        <v>0</v>
      </c>
      <c r="BF36" s="77">
        <v>0</v>
      </c>
      <c r="BG36" s="344">
        <v>6816492.8872727305</v>
      </c>
      <c r="BH36" s="187">
        <v>68683463</v>
      </c>
    </row>
    <row r="37" spans="1:60" s="50" customFormat="1" ht="24" customHeight="1" x14ac:dyDescent="0.2">
      <c r="A37" s="181"/>
      <c r="B37" s="296">
        <v>31</v>
      </c>
      <c r="C37" s="264">
        <v>31</v>
      </c>
      <c r="D37" s="297">
        <v>12806</v>
      </c>
      <c r="E37" s="251" t="s">
        <v>111</v>
      </c>
      <c r="F37" s="252" t="s">
        <v>112</v>
      </c>
      <c r="G37" s="251" t="s">
        <v>87</v>
      </c>
      <c r="H37" s="272" t="s">
        <v>88</v>
      </c>
      <c r="I37" s="291" t="s">
        <v>2524</v>
      </c>
      <c r="J37" s="65" t="s">
        <v>113</v>
      </c>
      <c r="K37" s="65" t="s">
        <v>114</v>
      </c>
      <c r="L37" s="65" t="s">
        <v>88</v>
      </c>
      <c r="M37" s="303" t="s">
        <v>2383</v>
      </c>
      <c r="N37" s="85"/>
      <c r="O37" s="65"/>
      <c r="P37" s="86"/>
      <c r="Q37" s="253">
        <v>30</v>
      </c>
      <c r="R37" s="254">
        <v>65</v>
      </c>
      <c r="S37" s="64">
        <v>0</v>
      </c>
      <c r="T37" s="64">
        <v>0</v>
      </c>
      <c r="U37" s="89">
        <v>0</v>
      </c>
      <c r="V37" s="258">
        <v>18</v>
      </c>
      <c r="W37" s="98">
        <v>0</v>
      </c>
      <c r="X37" s="83">
        <v>0</v>
      </c>
      <c r="Y37" s="98">
        <v>0</v>
      </c>
      <c r="Z37" s="64">
        <v>0</v>
      </c>
      <c r="AA37" s="323">
        <v>1642901</v>
      </c>
      <c r="AB37" s="323">
        <v>0</v>
      </c>
      <c r="AC37" s="324">
        <v>1642901</v>
      </c>
      <c r="AD37" s="74">
        <v>4500000</v>
      </c>
      <c r="AE37" s="74">
        <v>6000000</v>
      </c>
      <c r="AF37" s="334">
        <v>313644.73636363639</v>
      </c>
      <c r="AG37" s="112">
        <v>49287030</v>
      </c>
      <c r="AH37" s="74">
        <v>0</v>
      </c>
      <c r="AI37" s="74">
        <v>20386907.863636367</v>
      </c>
      <c r="AJ37" s="74">
        <v>0</v>
      </c>
      <c r="AK37" s="74">
        <v>4500000</v>
      </c>
      <c r="AL37" s="74">
        <v>6000000</v>
      </c>
      <c r="AM37" s="74">
        <v>0</v>
      </c>
      <c r="AN37" s="74">
        <v>0</v>
      </c>
      <c r="AO37" s="74">
        <v>0</v>
      </c>
      <c r="AP37" s="74">
        <v>3600000</v>
      </c>
      <c r="AQ37" s="74">
        <v>0</v>
      </c>
      <c r="AR37" s="74">
        <v>0</v>
      </c>
      <c r="AS37" s="74">
        <v>0</v>
      </c>
      <c r="AT37" s="79">
        <v>0</v>
      </c>
      <c r="AU37" s="81">
        <v>83773937.863636374</v>
      </c>
      <c r="AV37" s="112">
        <v>63809762.213181823</v>
      </c>
      <c r="AW37" s="74">
        <v>83773937.863636374</v>
      </c>
      <c r="AX37" s="74">
        <v>5864175.6504545463</v>
      </c>
      <c r="AY37" s="75">
        <v>2380976.2213181825</v>
      </c>
      <c r="AZ37" s="74">
        <v>0</v>
      </c>
      <c r="BA37" s="74">
        <v>0</v>
      </c>
      <c r="BB37" s="74">
        <v>0</v>
      </c>
      <c r="BC37" s="79">
        <v>0</v>
      </c>
      <c r="BD37" s="79">
        <v>0</v>
      </c>
      <c r="BE37" s="79">
        <v>0</v>
      </c>
      <c r="BF37" s="77">
        <v>0</v>
      </c>
      <c r="BG37" s="344">
        <v>8245151.8717727289</v>
      </c>
      <c r="BH37" s="187">
        <v>75528785</v>
      </c>
    </row>
    <row r="38" spans="1:60" s="50" customFormat="1" ht="24" customHeight="1" x14ac:dyDescent="0.2">
      <c r="A38" s="181"/>
      <c r="B38" s="296">
        <v>32</v>
      </c>
      <c r="C38" s="264">
        <v>32</v>
      </c>
      <c r="D38" s="297">
        <v>12996</v>
      </c>
      <c r="E38" s="251" t="s">
        <v>694</v>
      </c>
      <c r="F38" s="252" t="s">
        <v>703</v>
      </c>
      <c r="G38" s="251" t="s">
        <v>87</v>
      </c>
      <c r="H38" s="272" t="s">
        <v>88</v>
      </c>
      <c r="I38" s="292" t="s">
        <v>2525</v>
      </c>
      <c r="J38" s="64" t="s">
        <v>704</v>
      </c>
      <c r="K38" s="64" t="s">
        <v>705</v>
      </c>
      <c r="L38" s="64" t="s">
        <v>88</v>
      </c>
      <c r="M38" s="290" t="s">
        <v>2381</v>
      </c>
      <c r="N38" s="98"/>
      <c r="O38" s="64"/>
      <c r="P38" s="89"/>
      <c r="Q38" s="253">
        <v>30</v>
      </c>
      <c r="R38" s="254">
        <v>150</v>
      </c>
      <c r="S38" s="64">
        <v>0</v>
      </c>
      <c r="T38" s="64">
        <v>0</v>
      </c>
      <c r="U38" s="89">
        <v>0</v>
      </c>
      <c r="V38" s="258">
        <v>23</v>
      </c>
      <c r="W38" s="98">
        <v>0</v>
      </c>
      <c r="X38" s="83">
        <v>0</v>
      </c>
      <c r="Y38" s="98">
        <v>0</v>
      </c>
      <c r="Z38" s="64">
        <v>0</v>
      </c>
      <c r="AA38" s="323">
        <v>1311206</v>
      </c>
      <c r="AB38" s="323">
        <v>0</v>
      </c>
      <c r="AC38" s="324">
        <v>1311206</v>
      </c>
      <c r="AD38" s="74">
        <v>4500000</v>
      </c>
      <c r="AE38" s="74">
        <v>6000000</v>
      </c>
      <c r="AF38" s="334">
        <v>250321.14545454542</v>
      </c>
      <c r="AG38" s="112">
        <v>39336180</v>
      </c>
      <c r="AH38" s="74">
        <v>0</v>
      </c>
      <c r="AI38" s="74">
        <v>37548171.818181813</v>
      </c>
      <c r="AJ38" s="74">
        <v>0</v>
      </c>
      <c r="AK38" s="74">
        <v>4500000</v>
      </c>
      <c r="AL38" s="74">
        <v>6000000</v>
      </c>
      <c r="AM38" s="74">
        <v>0</v>
      </c>
      <c r="AN38" s="74">
        <v>0</v>
      </c>
      <c r="AO38" s="74">
        <v>0</v>
      </c>
      <c r="AP38" s="74">
        <v>4600000</v>
      </c>
      <c r="AQ38" s="74">
        <v>0</v>
      </c>
      <c r="AR38" s="74">
        <v>0</v>
      </c>
      <c r="AS38" s="74">
        <v>0</v>
      </c>
      <c r="AT38" s="79">
        <v>0</v>
      </c>
      <c r="AU38" s="81">
        <v>91984351.818181813</v>
      </c>
      <c r="AV38" s="112">
        <v>70445447.190909088</v>
      </c>
      <c r="AW38" s="74">
        <v>91984351.818181813</v>
      </c>
      <c r="AX38" s="74">
        <v>6438904.6272727279</v>
      </c>
      <c r="AY38" s="75">
        <v>3044544.7190909088</v>
      </c>
      <c r="AZ38" s="74">
        <v>0</v>
      </c>
      <c r="BA38" s="74">
        <v>0</v>
      </c>
      <c r="BB38" s="74">
        <v>0</v>
      </c>
      <c r="BC38" s="79">
        <v>0</v>
      </c>
      <c r="BD38" s="79">
        <v>0</v>
      </c>
      <c r="BE38" s="79">
        <v>0</v>
      </c>
      <c r="BF38" s="77">
        <v>0</v>
      </c>
      <c r="BG38" s="344">
        <v>9483449.3463636376</v>
      </c>
      <c r="BH38" s="187">
        <v>82500902</v>
      </c>
    </row>
    <row r="39" spans="1:60" s="50" customFormat="1" ht="24" customHeight="1" x14ac:dyDescent="0.2">
      <c r="A39" s="181"/>
      <c r="B39" s="296">
        <v>33</v>
      </c>
      <c r="C39" s="264">
        <v>33</v>
      </c>
      <c r="D39" s="297">
        <v>12830</v>
      </c>
      <c r="E39" s="251" t="s">
        <v>201</v>
      </c>
      <c r="F39" s="252" t="s">
        <v>202</v>
      </c>
      <c r="G39" s="251" t="s">
        <v>87</v>
      </c>
      <c r="H39" s="272" t="s">
        <v>88</v>
      </c>
      <c r="I39" s="350" t="s">
        <v>2526</v>
      </c>
      <c r="J39" s="69" t="s">
        <v>203</v>
      </c>
      <c r="K39" s="69" t="s">
        <v>203</v>
      </c>
      <c r="L39" s="69" t="s">
        <v>88</v>
      </c>
      <c r="M39" s="304" t="s">
        <v>2380</v>
      </c>
      <c r="N39" s="101"/>
      <c r="O39" s="69"/>
      <c r="P39" s="92"/>
      <c r="Q39" s="253">
        <v>30</v>
      </c>
      <c r="R39" s="254">
        <v>120</v>
      </c>
      <c r="S39" s="64">
        <v>0</v>
      </c>
      <c r="T39" s="64">
        <v>0</v>
      </c>
      <c r="U39" s="89">
        <v>0</v>
      </c>
      <c r="V39" s="258">
        <v>21</v>
      </c>
      <c r="W39" s="98">
        <v>0</v>
      </c>
      <c r="X39" s="83">
        <v>0</v>
      </c>
      <c r="Y39" s="98">
        <v>0</v>
      </c>
      <c r="Z39" s="64">
        <v>0</v>
      </c>
      <c r="AA39" s="323">
        <v>1477052</v>
      </c>
      <c r="AB39" s="323">
        <v>46667</v>
      </c>
      <c r="AC39" s="324">
        <v>1523719</v>
      </c>
      <c r="AD39" s="74">
        <v>4500000</v>
      </c>
      <c r="AE39" s="74">
        <v>6000000</v>
      </c>
      <c r="AF39" s="334">
        <v>290891.80909090908</v>
      </c>
      <c r="AG39" s="112">
        <v>44311560</v>
      </c>
      <c r="AH39" s="74">
        <v>1400010</v>
      </c>
      <c r="AI39" s="74">
        <v>34907017.090909094</v>
      </c>
      <c r="AJ39" s="74">
        <v>0</v>
      </c>
      <c r="AK39" s="74">
        <v>4500000</v>
      </c>
      <c r="AL39" s="74">
        <v>6000000</v>
      </c>
      <c r="AM39" s="74">
        <v>0</v>
      </c>
      <c r="AN39" s="74">
        <v>0</v>
      </c>
      <c r="AO39" s="74">
        <v>0</v>
      </c>
      <c r="AP39" s="74">
        <v>4200000</v>
      </c>
      <c r="AQ39" s="74">
        <v>0</v>
      </c>
      <c r="AR39" s="74">
        <v>0</v>
      </c>
      <c r="AS39" s="74">
        <v>0</v>
      </c>
      <c r="AT39" s="79">
        <v>0</v>
      </c>
      <c r="AU39" s="81">
        <v>95318587.090909094</v>
      </c>
      <c r="AV39" s="112">
        <v>73946285.99454546</v>
      </c>
      <c r="AW39" s="74">
        <v>95318587.090909094</v>
      </c>
      <c r="AX39" s="74">
        <v>6672301.0963636376</v>
      </c>
      <c r="AY39" s="75">
        <v>3394628.5994545463</v>
      </c>
      <c r="AZ39" s="74">
        <v>0</v>
      </c>
      <c r="BA39" s="74">
        <v>0</v>
      </c>
      <c r="BB39" s="74">
        <v>0</v>
      </c>
      <c r="BC39" s="79">
        <v>0</v>
      </c>
      <c r="BD39" s="79">
        <v>0</v>
      </c>
      <c r="BE39" s="79">
        <v>0</v>
      </c>
      <c r="BF39" s="77">
        <v>0</v>
      </c>
      <c r="BG39" s="344">
        <v>10066929.695818184</v>
      </c>
      <c r="BH39" s="187">
        <v>85251657</v>
      </c>
    </row>
    <row r="40" spans="1:60" s="50" customFormat="1" ht="24" customHeight="1" x14ac:dyDescent="0.2">
      <c r="A40" s="181"/>
      <c r="B40" s="296">
        <v>34</v>
      </c>
      <c r="C40" s="264">
        <v>34</v>
      </c>
      <c r="D40" s="297">
        <v>13081</v>
      </c>
      <c r="E40" s="251" t="s">
        <v>996</v>
      </c>
      <c r="F40" s="252" t="s">
        <v>761</v>
      </c>
      <c r="G40" s="251" t="s">
        <v>87</v>
      </c>
      <c r="H40" s="272" t="s">
        <v>983</v>
      </c>
      <c r="I40" s="292" t="s">
        <v>997</v>
      </c>
      <c r="J40" s="64">
        <v>430016247</v>
      </c>
      <c r="K40" s="64" t="s">
        <v>998</v>
      </c>
      <c r="L40" s="64" t="s">
        <v>2384</v>
      </c>
      <c r="M40" s="290" t="s">
        <v>2380</v>
      </c>
      <c r="N40" s="98"/>
      <c r="O40" s="64"/>
      <c r="P40" s="89"/>
      <c r="Q40" s="253">
        <v>30</v>
      </c>
      <c r="R40" s="254">
        <v>28</v>
      </c>
      <c r="S40" s="64">
        <v>0</v>
      </c>
      <c r="T40" s="64">
        <v>0</v>
      </c>
      <c r="U40" s="89">
        <v>0</v>
      </c>
      <c r="V40" s="258">
        <v>20</v>
      </c>
      <c r="W40" s="98">
        <v>0</v>
      </c>
      <c r="X40" s="83">
        <v>0</v>
      </c>
      <c r="Y40" s="98">
        <v>0</v>
      </c>
      <c r="Z40" s="64">
        <v>0</v>
      </c>
      <c r="AA40" s="323">
        <v>1477052</v>
      </c>
      <c r="AB40" s="323">
        <v>46667</v>
      </c>
      <c r="AC40" s="324">
        <v>1523719</v>
      </c>
      <c r="AD40" s="74">
        <v>4500000</v>
      </c>
      <c r="AE40" s="74">
        <v>6000000</v>
      </c>
      <c r="AF40" s="334">
        <v>290891.80909090908</v>
      </c>
      <c r="AG40" s="112">
        <v>44311560</v>
      </c>
      <c r="AH40" s="74">
        <v>1400010</v>
      </c>
      <c r="AI40" s="74">
        <v>8144970.6545454543</v>
      </c>
      <c r="AJ40" s="74">
        <v>0</v>
      </c>
      <c r="AK40" s="74">
        <v>4500000</v>
      </c>
      <c r="AL40" s="74">
        <v>6000000</v>
      </c>
      <c r="AM40" s="74">
        <v>0</v>
      </c>
      <c r="AN40" s="74">
        <v>0</v>
      </c>
      <c r="AO40" s="74">
        <v>0</v>
      </c>
      <c r="AP40" s="74">
        <v>4000000</v>
      </c>
      <c r="AQ40" s="74">
        <v>0</v>
      </c>
      <c r="AR40" s="74">
        <v>0</v>
      </c>
      <c r="AS40" s="74">
        <v>0</v>
      </c>
      <c r="AT40" s="79">
        <v>0</v>
      </c>
      <c r="AU40" s="81">
        <v>68356540.654545456</v>
      </c>
      <c r="AV40" s="112">
        <v>49071582.808727272</v>
      </c>
      <c r="AW40" s="74">
        <v>68356540.654545456</v>
      </c>
      <c r="AX40" s="74">
        <v>4784957.8458181825</v>
      </c>
      <c r="AY40" s="75">
        <v>907158.28087272728</v>
      </c>
      <c r="AZ40" s="74">
        <v>0</v>
      </c>
      <c r="BA40" s="74">
        <v>0</v>
      </c>
      <c r="BB40" s="74">
        <v>0</v>
      </c>
      <c r="BC40" s="79">
        <v>0</v>
      </c>
      <c r="BD40" s="79">
        <v>0</v>
      </c>
      <c r="BE40" s="79">
        <v>0</v>
      </c>
      <c r="BF40" s="77">
        <v>0</v>
      </c>
      <c r="BG40" s="344">
        <v>5692116.1266909093</v>
      </c>
      <c r="BH40" s="187">
        <v>62664424</v>
      </c>
    </row>
    <row r="41" spans="1:60" s="50" customFormat="1" ht="24" customHeight="1" x14ac:dyDescent="0.2">
      <c r="A41" s="181"/>
      <c r="B41" s="296">
        <v>35</v>
      </c>
      <c r="C41" s="264">
        <v>35</v>
      </c>
      <c r="D41" s="297">
        <v>13114</v>
      </c>
      <c r="E41" s="251" t="s">
        <v>115</v>
      </c>
      <c r="F41" s="252" t="s">
        <v>1135</v>
      </c>
      <c r="G41" s="251" t="s">
        <v>87</v>
      </c>
      <c r="H41" s="272" t="s">
        <v>983</v>
      </c>
      <c r="I41" s="292" t="s">
        <v>1136</v>
      </c>
      <c r="J41" s="64" t="s">
        <v>1137</v>
      </c>
      <c r="K41" s="64" t="s">
        <v>1138</v>
      </c>
      <c r="L41" s="64" t="s">
        <v>2384</v>
      </c>
      <c r="M41" s="290" t="s">
        <v>2381</v>
      </c>
      <c r="N41" s="98"/>
      <c r="O41" s="64"/>
      <c r="P41" s="89"/>
      <c r="Q41" s="253">
        <v>30</v>
      </c>
      <c r="R41" s="254">
        <v>41</v>
      </c>
      <c r="S41" s="64">
        <v>0</v>
      </c>
      <c r="T41" s="64">
        <v>0</v>
      </c>
      <c r="U41" s="89">
        <v>0</v>
      </c>
      <c r="V41" s="258">
        <v>9</v>
      </c>
      <c r="W41" s="98">
        <v>0</v>
      </c>
      <c r="X41" s="83">
        <v>0</v>
      </c>
      <c r="Y41" s="98">
        <v>0</v>
      </c>
      <c r="Z41" s="64">
        <v>0</v>
      </c>
      <c r="AA41" s="323">
        <v>1311206</v>
      </c>
      <c r="AB41" s="323">
        <v>46667</v>
      </c>
      <c r="AC41" s="324">
        <v>1357873</v>
      </c>
      <c r="AD41" s="74">
        <v>4500000</v>
      </c>
      <c r="AE41" s="74">
        <v>6000000</v>
      </c>
      <c r="AF41" s="334">
        <v>259230.3</v>
      </c>
      <c r="AG41" s="112">
        <v>39336180</v>
      </c>
      <c r="AH41" s="74">
        <v>1400010</v>
      </c>
      <c r="AI41" s="74">
        <v>10628442.299999999</v>
      </c>
      <c r="AJ41" s="74">
        <v>0</v>
      </c>
      <c r="AK41" s="74">
        <v>4500000</v>
      </c>
      <c r="AL41" s="74">
        <v>6000000</v>
      </c>
      <c r="AM41" s="74">
        <v>0</v>
      </c>
      <c r="AN41" s="74">
        <v>0</v>
      </c>
      <c r="AO41" s="74">
        <v>0</v>
      </c>
      <c r="AP41" s="74">
        <v>1800000</v>
      </c>
      <c r="AQ41" s="74">
        <v>0</v>
      </c>
      <c r="AR41" s="74">
        <v>0</v>
      </c>
      <c r="AS41" s="74">
        <v>0</v>
      </c>
      <c r="AT41" s="79">
        <v>0</v>
      </c>
      <c r="AU41" s="81">
        <v>63664632.299999997</v>
      </c>
      <c r="AV41" s="112">
        <v>46908108.038999997</v>
      </c>
      <c r="AW41" s="74">
        <v>63664632.299999997</v>
      </c>
      <c r="AX41" s="74">
        <v>4456524.2609999999</v>
      </c>
      <c r="AY41" s="75">
        <v>690810.80389999971</v>
      </c>
      <c r="AZ41" s="74">
        <v>0</v>
      </c>
      <c r="BA41" s="74">
        <v>0</v>
      </c>
      <c r="BB41" s="74">
        <v>0</v>
      </c>
      <c r="BC41" s="79">
        <v>0</v>
      </c>
      <c r="BD41" s="79">
        <v>0</v>
      </c>
      <c r="BE41" s="79">
        <v>0</v>
      </c>
      <c r="BF41" s="77">
        <v>0</v>
      </c>
      <c r="BG41" s="344">
        <v>5147335.0648999996</v>
      </c>
      <c r="BH41" s="187">
        <v>58517297</v>
      </c>
    </row>
    <row r="42" spans="1:60" s="50" customFormat="1" ht="24" customHeight="1" x14ac:dyDescent="0.2">
      <c r="A42" s="181"/>
      <c r="B42" s="296">
        <v>36</v>
      </c>
      <c r="C42" s="264">
        <v>36</v>
      </c>
      <c r="D42" s="297">
        <v>13115</v>
      </c>
      <c r="E42" s="251" t="s">
        <v>166</v>
      </c>
      <c r="F42" s="252" t="s">
        <v>312</v>
      </c>
      <c r="G42" s="251" t="s">
        <v>87</v>
      </c>
      <c r="H42" s="272" t="s">
        <v>983</v>
      </c>
      <c r="I42" s="292" t="s">
        <v>1139</v>
      </c>
      <c r="J42" s="64" t="s">
        <v>1140</v>
      </c>
      <c r="K42" s="64" t="s">
        <v>1141</v>
      </c>
      <c r="L42" s="64" t="s">
        <v>2384</v>
      </c>
      <c r="M42" s="290" t="s">
        <v>2382</v>
      </c>
      <c r="N42" s="98"/>
      <c r="O42" s="64"/>
      <c r="P42" s="89"/>
      <c r="Q42" s="253">
        <v>30</v>
      </c>
      <c r="R42" s="254">
        <v>24</v>
      </c>
      <c r="S42" s="64">
        <v>0</v>
      </c>
      <c r="T42" s="64">
        <v>0</v>
      </c>
      <c r="U42" s="89">
        <v>0</v>
      </c>
      <c r="V42" s="258">
        <v>6</v>
      </c>
      <c r="W42" s="98">
        <v>0</v>
      </c>
      <c r="X42" s="83">
        <v>0</v>
      </c>
      <c r="Y42" s="98">
        <v>2</v>
      </c>
      <c r="Z42" s="64">
        <v>2</v>
      </c>
      <c r="AA42" s="323">
        <v>1145360</v>
      </c>
      <c r="AB42" s="323">
        <v>46667</v>
      </c>
      <c r="AC42" s="324">
        <v>1192027</v>
      </c>
      <c r="AD42" s="74">
        <v>4500000</v>
      </c>
      <c r="AE42" s="74">
        <v>6000000</v>
      </c>
      <c r="AF42" s="334">
        <v>227568.79090909089</v>
      </c>
      <c r="AG42" s="112">
        <v>34360800</v>
      </c>
      <c r="AH42" s="74">
        <v>1400010</v>
      </c>
      <c r="AI42" s="74">
        <v>5461650.9818181815</v>
      </c>
      <c r="AJ42" s="74">
        <v>5310990</v>
      </c>
      <c r="AK42" s="74">
        <v>4500000</v>
      </c>
      <c r="AL42" s="74">
        <v>6000000</v>
      </c>
      <c r="AM42" s="74">
        <v>0</v>
      </c>
      <c r="AN42" s="74">
        <v>0</v>
      </c>
      <c r="AO42" s="74">
        <v>0</v>
      </c>
      <c r="AP42" s="74">
        <v>1200000</v>
      </c>
      <c r="AQ42" s="74">
        <v>0</v>
      </c>
      <c r="AR42" s="74">
        <v>0</v>
      </c>
      <c r="AS42" s="74">
        <v>0</v>
      </c>
      <c r="AT42" s="79">
        <v>0</v>
      </c>
      <c r="AU42" s="81">
        <v>58233450.981818184</v>
      </c>
      <c r="AV42" s="112">
        <v>37517888.713090912</v>
      </c>
      <c r="AW42" s="74">
        <v>52922460.981818184</v>
      </c>
      <c r="AX42" s="74">
        <v>3704572.2687272732</v>
      </c>
      <c r="AY42" s="75">
        <v>0</v>
      </c>
      <c r="AZ42" s="74">
        <v>0</v>
      </c>
      <c r="BA42" s="74">
        <v>0</v>
      </c>
      <c r="BB42" s="74">
        <v>0</v>
      </c>
      <c r="BC42" s="79">
        <v>0</v>
      </c>
      <c r="BD42" s="79">
        <v>0</v>
      </c>
      <c r="BE42" s="79">
        <v>0</v>
      </c>
      <c r="BF42" s="77">
        <v>0</v>
      </c>
      <c r="BG42" s="344">
        <v>3704572.2687272732</v>
      </c>
      <c r="BH42" s="187">
        <v>54528878</v>
      </c>
    </row>
    <row r="43" spans="1:60" s="50" customFormat="1" ht="24" customHeight="1" x14ac:dyDescent="0.2">
      <c r="A43" s="181"/>
      <c r="B43" s="296">
        <v>37</v>
      </c>
      <c r="C43" s="264">
        <v>37</v>
      </c>
      <c r="D43" s="297">
        <v>13080</v>
      </c>
      <c r="E43" s="251" t="s">
        <v>991</v>
      </c>
      <c r="F43" s="252" t="s">
        <v>992</v>
      </c>
      <c r="G43" s="251" t="s">
        <v>87</v>
      </c>
      <c r="H43" s="272" t="s">
        <v>983</v>
      </c>
      <c r="I43" s="292" t="s">
        <v>993</v>
      </c>
      <c r="J43" s="64" t="s">
        <v>994</v>
      </c>
      <c r="K43" s="64" t="s">
        <v>995</v>
      </c>
      <c r="L43" s="64" t="s">
        <v>2384</v>
      </c>
      <c r="M43" s="290" t="s">
        <v>2380</v>
      </c>
      <c r="N43" s="98"/>
      <c r="O43" s="64"/>
      <c r="P43" s="89"/>
      <c r="Q43" s="253">
        <v>30</v>
      </c>
      <c r="R43" s="254">
        <v>177</v>
      </c>
      <c r="S43" s="64">
        <v>0</v>
      </c>
      <c r="T43" s="64">
        <v>0</v>
      </c>
      <c r="U43" s="89">
        <v>0</v>
      </c>
      <c r="V43" s="258">
        <v>20</v>
      </c>
      <c r="W43" s="98">
        <v>0</v>
      </c>
      <c r="X43" s="83">
        <v>0</v>
      </c>
      <c r="Y43" s="98">
        <v>1</v>
      </c>
      <c r="Z43" s="64">
        <v>1</v>
      </c>
      <c r="AA43" s="323">
        <v>1477052</v>
      </c>
      <c r="AB43" s="323">
        <v>46667</v>
      </c>
      <c r="AC43" s="324">
        <v>1523719</v>
      </c>
      <c r="AD43" s="74">
        <v>4500000</v>
      </c>
      <c r="AE43" s="74">
        <v>6000000</v>
      </c>
      <c r="AF43" s="334">
        <v>290891.80909090908</v>
      </c>
      <c r="AG43" s="112">
        <v>44311560</v>
      </c>
      <c r="AH43" s="74">
        <v>1400010</v>
      </c>
      <c r="AI43" s="74">
        <v>51487850.209090911</v>
      </c>
      <c r="AJ43" s="74">
        <v>2655495</v>
      </c>
      <c r="AK43" s="74">
        <v>4500000</v>
      </c>
      <c r="AL43" s="74">
        <v>6000000</v>
      </c>
      <c r="AM43" s="74">
        <v>0</v>
      </c>
      <c r="AN43" s="74">
        <v>0</v>
      </c>
      <c r="AO43" s="74">
        <v>0</v>
      </c>
      <c r="AP43" s="74">
        <v>4000000</v>
      </c>
      <c r="AQ43" s="74">
        <v>0</v>
      </c>
      <c r="AR43" s="74">
        <v>0</v>
      </c>
      <c r="AS43" s="74">
        <v>0</v>
      </c>
      <c r="AT43" s="79">
        <v>0</v>
      </c>
      <c r="AU43" s="81">
        <v>114354915.20909092</v>
      </c>
      <c r="AV43" s="112">
        <v>89380460.794454545</v>
      </c>
      <c r="AW43" s="74">
        <v>111699420.20909092</v>
      </c>
      <c r="AX43" s="74">
        <v>7818959.4146363651</v>
      </c>
      <c r="AY43" s="75">
        <v>5407069.1191681819</v>
      </c>
      <c r="AZ43" s="74">
        <v>0</v>
      </c>
      <c r="BA43" s="74">
        <v>0</v>
      </c>
      <c r="BB43" s="74">
        <v>0</v>
      </c>
      <c r="BC43" s="79">
        <v>0</v>
      </c>
      <c r="BD43" s="79">
        <v>0</v>
      </c>
      <c r="BE43" s="79">
        <v>0</v>
      </c>
      <c r="BF43" s="77">
        <v>0</v>
      </c>
      <c r="BG43" s="344">
        <v>13226028.533804547</v>
      </c>
      <c r="BH43" s="187">
        <v>101128886</v>
      </c>
    </row>
    <row r="44" spans="1:60" s="50" customFormat="1" ht="24" customHeight="1" x14ac:dyDescent="0.2">
      <c r="A44" s="181"/>
      <c r="B44" s="296">
        <v>38</v>
      </c>
      <c r="C44" s="264">
        <v>38</v>
      </c>
      <c r="D44" s="297">
        <v>13100</v>
      </c>
      <c r="E44" s="251" t="s">
        <v>435</v>
      </c>
      <c r="F44" s="252" t="s">
        <v>1074</v>
      </c>
      <c r="G44" s="251" t="s">
        <v>87</v>
      </c>
      <c r="H44" s="272" t="s">
        <v>983</v>
      </c>
      <c r="I44" s="292" t="s">
        <v>1075</v>
      </c>
      <c r="J44" s="64" t="s">
        <v>1076</v>
      </c>
      <c r="K44" s="64" t="s">
        <v>1077</v>
      </c>
      <c r="L44" s="64" t="s">
        <v>2384</v>
      </c>
      <c r="M44" s="290" t="s">
        <v>2381</v>
      </c>
      <c r="N44" s="98"/>
      <c r="O44" s="64"/>
      <c r="P44" s="89"/>
      <c r="Q44" s="253">
        <v>30</v>
      </c>
      <c r="R44" s="254">
        <v>22</v>
      </c>
      <c r="S44" s="64">
        <v>0</v>
      </c>
      <c r="T44" s="64">
        <v>0</v>
      </c>
      <c r="U44" s="89">
        <v>0</v>
      </c>
      <c r="V44" s="258">
        <v>20</v>
      </c>
      <c r="W44" s="98">
        <v>0</v>
      </c>
      <c r="X44" s="83">
        <v>0</v>
      </c>
      <c r="Y44" s="98">
        <v>2</v>
      </c>
      <c r="Z44" s="64">
        <v>2</v>
      </c>
      <c r="AA44" s="323">
        <v>1311206</v>
      </c>
      <c r="AB44" s="323">
        <v>46667</v>
      </c>
      <c r="AC44" s="324">
        <v>1357873</v>
      </c>
      <c r="AD44" s="74">
        <v>4500000</v>
      </c>
      <c r="AE44" s="74">
        <v>6000000</v>
      </c>
      <c r="AF44" s="334">
        <v>259230.3</v>
      </c>
      <c r="AG44" s="112">
        <v>39336180</v>
      </c>
      <c r="AH44" s="74">
        <v>1400010</v>
      </c>
      <c r="AI44" s="74">
        <v>5703066.5999999996</v>
      </c>
      <c r="AJ44" s="74">
        <v>5310990</v>
      </c>
      <c r="AK44" s="74">
        <v>4500000</v>
      </c>
      <c r="AL44" s="74">
        <v>6000000</v>
      </c>
      <c r="AM44" s="74">
        <v>0</v>
      </c>
      <c r="AN44" s="74">
        <v>0</v>
      </c>
      <c r="AO44" s="74">
        <v>0</v>
      </c>
      <c r="AP44" s="74">
        <v>4000000</v>
      </c>
      <c r="AQ44" s="74">
        <v>0</v>
      </c>
      <c r="AR44" s="74">
        <v>0</v>
      </c>
      <c r="AS44" s="74">
        <v>0</v>
      </c>
      <c r="AT44" s="79">
        <v>0</v>
      </c>
      <c r="AU44" s="81">
        <v>66250246.600000001</v>
      </c>
      <c r="AV44" s="112">
        <v>42173508.637999997</v>
      </c>
      <c r="AW44" s="74">
        <v>60939256.600000001</v>
      </c>
      <c r="AX44" s="74">
        <v>4265747.9620000003</v>
      </c>
      <c r="AY44" s="75">
        <v>217350.86379999967</v>
      </c>
      <c r="AZ44" s="74">
        <v>0</v>
      </c>
      <c r="BA44" s="74">
        <v>0</v>
      </c>
      <c r="BB44" s="74">
        <v>0</v>
      </c>
      <c r="BC44" s="79">
        <v>0</v>
      </c>
      <c r="BD44" s="79">
        <v>0</v>
      </c>
      <c r="BE44" s="79">
        <v>0</v>
      </c>
      <c r="BF44" s="77">
        <v>0</v>
      </c>
      <c r="BG44" s="344">
        <v>4483098.8257999998</v>
      </c>
      <c r="BH44" s="187">
        <v>61767147</v>
      </c>
    </row>
    <row r="45" spans="1:60" s="50" customFormat="1" ht="24" customHeight="1" x14ac:dyDescent="0.2">
      <c r="A45" s="181"/>
      <c r="B45" s="296">
        <v>39</v>
      </c>
      <c r="C45" s="264">
        <v>39</v>
      </c>
      <c r="D45" s="297">
        <v>13085</v>
      </c>
      <c r="E45" s="251" t="s">
        <v>1011</v>
      </c>
      <c r="F45" s="252" t="s">
        <v>120</v>
      </c>
      <c r="G45" s="251" t="s">
        <v>87</v>
      </c>
      <c r="H45" s="272" t="s">
        <v>983</v>
      </c>
      <c r="I45" s="292" t="s">
        <v>1012</v>
      </c>
      <c r="J45" s="64" t="s">
        <v>1013</v>
      </c>
      <c r="K45" s="64" t="s">
        <v>1014</v>
      </c>
      <c r="L45" s="64" t="s">
        <v>2384</v>
      </c>
      <c r="M45" s="290" t="s">
        <v>2382</v>
      </c>
      <c r="N45" s="98"/>
      <c r="O45" s="64"/>
      <c r="P45" s="89"/>
      <c r="Q45" s="253">
        <v>30</v>
      </c>
      <c r="R45" s="254">
        <v>67</v>
      </c>
      <c r="S45" s="64">
        <v>0</v>
      </c>
      <c r="T45" s="64">
        <v>0</v>
      </c>
      <c r="U45" s="89">
        <v>0</v>
      </c>
      <c r="V45" s="258">
        <v>20</v>
      </c>
      <c r="W45" s="98">
        <v>0</v>
      </c>
      <c r="X45" s="83">
        <v>0</v>
      </c>
      <c r="Y45" s="98">
        <v>0</v>
      </c>
      <c r="Z45" s="64">
        <v>0</v>
      </c>
      <c r="AA45" s="323">
        <v>1145360</v>
      </c>
      <c r="AB45" s="323">
        <v>46667</v>
      </c>
      <c r="AC45" s="324">
        <v>1192027</v>
      </c>
      <c r="AD45" s="74">
        <v>4500000</v>
      </c>
      <c r="AE45" s="74">
        <v>6000000</v>
      </c>
      <c r="AF45" s="334">
        <v>227568.79090909089</v>
      </c>
      <c r="AG45" s="112">
        <v>34360800</v>
      </c>
      <c r="AH45" s="74">
        <v>1400010</v>
      </c>
      <c r="AI45" s="74">
        <v>15247108.99090909</v>
      </c>
      <c r="AJ45" s="74">
        <v>0</v>
      </c>
      <c r="AK45" s="74">
        <v>4500000</v>
      </c>
      <c r="AL45" s="74">
        <v>6000000</v>
      </c>
      <c r="AM45" s="74">
        <v>0</v>
      </c>
      <c r="AN45" s="74">
        <v>0</v>
      </c>
      <c r="AO45" s="74">
        <v>0</v>
      </c>
      <c r="AP45" s="74">
        <v>4000000</v>
      </c>
      <c r="AQ45" s="74">
        <v>0</v>
      </c>
      <c r="AR45" s="74">
        <v>0</v>
      </c>
      <c r="AS45" s="74">
        <v>0</v>
      </c>
      <c r="AT45" s="79">
        <v>0</v>
      </c>
      <c r="AU45" s="81">
        <v>65507918.990909092</v>
      </c>
      <c r="AV45" s="112">
        <v>46422364.661545455</v>
      </c>
      <c r="AW45" s="74">
        <v>65507918.990909092</v>
      </c>
      <c r="AX45" s="74">
        <v>4585554.3293636367</v>
      </c>
      <c r="AY45" s="75">
        <v>642236.46615454555</v>
      </c>
      <c r="AZ45" s="74">
        <v>0</v>
      </c>
      <c r="BA45" s="74">
        <v>0</v>
      </c>
      <c r="BB45" s="74">
        <v>0</v>
      </c>
      <c r="BC45" s="79">
        <v>0</v>
      </c>
      <c r="BD45" s="79">
        <v>0</v>
      </c>
      <c r="BE45" s="79">
        <v>0</v>
      </c>
      <c r="BF45" s="77">
        <v>0</v>
      </c>
      <c r="BG45" s="344">
        <v>5227790.7955181822</v>
      </c>
      <c r="BH45" s="187">
        <v>60280128</v>
      </c>
    </row>
    <row r="46" spans="1:60" s="50" customFormat="1" ht="24" customHeight="1" x14ac:dyDescent="0.4">
      <c r="A46" s="181"/>
      <c r="B46" s="296">
        <v>40</v>
      </c>
      <c r="C46" s="264">
        <v>40</v>
      </c>
      <c r="D46" s="297">
        <v>13096</v>
      </c>
      <c r="E46" s="251" t="s">
        <v>1058</v>
      </c>
      <c r="F46" s="252" t="s">
        <v>1059</v>
      </c>
      <c r="G46" s="251" t="s">
        <v>87</v>
      </c>
      <c r="H46" s="272" t="s">
        <v>983</v>
      </c>
      <c r="I46" s="292" t="s">
        <v>1060</v>
      </c>
      <c r="J46" s="68" t="s">
        <v>1061</v>
      </c>
      <c r="K46" s="64" t="s">
        <v>1062</v>
      </c>
      <c r="L46" s="64" t="s">
        <v>2384</v>
      </c>
      <c r="M46" s="290" t="s">
        <v>2380</v>
      </c>
      <c r="N46" s="98"/>
      <c r="O46" s="64"/>
      <c r="P46" s="89"/>
      <c r="Q46" s="253">
        <v>30</v>
      </c>
      <c r="R46" s="254">
        <v>20</v>
      </c>
      <c r="S46" s="64">
        <v>0</v>
      </c>
      <c r="T46" s="64">
        <v>0</v>
      </c>
      <c r="U46" s="89">
        <v>0</v>
      </c>
      <c r="V46" s="258">
        <v>19</v>
      </c>
      <c r="W46" s="98">
        <v>0</v>
      </c>
      <c r="X46" s="83">
        <v>0</v>
      </c>
      <c r="Y46" s="98">
        <v>0</v>
      </c>
      <c r="Z46" s="64">
        <v>0</v>
      </c>
      <c r="AA46" s="323">
        <v>1477052</v>
      </c>
      <c r="AB46" s="323">
        <v>46667</v>
      </c>
      <c r="AC46" s="324">
        <v>1523719</v>
      </c>
      <c r="AD46" s="74">
        <v>4500000</v>
      </c>
      <c r="AE46" s="74">
        <v>6000000</v>
      </c>
      <c r="AF46" s="334">
        <v>290891.80909090908</v>
      </c>
      <c r="AG46" s="112">
        <v>44311560</v>
      </c>
      <c r="AH46" s="74">
        <v>1400010</v>
      </c>
      <c r="AI46" s="74">
        <v>5817836.1818181816</v>
      </c>
      <c r="AJ46" s="74">
        <v>0</v>
      </c>
      <c r="AK46" s="74">
        <v>4500000</v>
      </c>
      <c r="AL46" s="74">
        <v>6000000</v>
      </c>
      <c r="AM46" s="74">
        <v>0</v>
      </c>
      <c r="AN46" s="74">
        <v>0</v>
      </c>
      <c r="AO46" s="74">
        <v>0</v>
      </c>
      <c r="AP46" s="74">
        <v>3800000</v>
      </c>
      <c r="AQ46" s="74">
        <v>0</v>
      </c>
      <c r="AR46" s="74">
        <v>0</v>
      </c>
      <c r="AS46" s="74">
        <v>0</v>
      </c>
      <c r="AT46" s="79">
        <v>0</v>
      </c>
      <c r="AU46" s="81">
        <v>65829406.18181818</v>
      </c>
      <c r="AV46" s="112">
        <v>46921347.74909091</v>
      </c>
      <c r="AW46" s="74">
        <v>65829406.18181818</v>
      </c>
      <c r="AX46" s="74">
        <v>4608058.4327272726</v>
      </c>
      <c r="AY46" s="75">
        <v>692134.77490909107</v>
      </c>
      <c r="AZ46" s="74">
        <v>0</v>
      </c>
      <c r="BA46" s="74">
        <v>0</v>
      </c>
      <c r="BB46" s="74">
        <v>0</v>
      </c>
      <c r="BC46" s="79">
        <v>0</v>
      </c>
      <c r="BD46" s="79">
        <v>0</v>
      </c>
      <c r="BE46" s="79">
        <v>0</v>
      </c>
      <c r="BF46" s="77">
        <v>0</v>
      </c>
      <c r="BG46" s="344">
        <v>5300193.2076363638</v>
      </c>
      <c r="BH46" s="187">
        <v>60529212</v>
      </c>
    </row>
    <row r="47" spans="1:60" s="50" customFormat="1" ht="24" customHeight="1" x14ac:dyDescent="0.2">
      <c r="A47" s="181"/>
      <c r="B47" s="296">
        <v>41</v>
      </c>
      <c r="C47" s="264">
        <v>41</v>
      </c>
      <c r="D47" s="297">
        <v>13109</v>
      </c>
      <c r="E47" s="251" t="s">
        <v>140</v>
      </c>
      <c r="F47" s="252" t="s">
        <v>765</v>
      </c>
      <c r="G47" s="251" t="s">
        <v>87</v>
      </c>
      <c r="H47" s="272" t="s">
        <v>983</v>
      </c>
      <c r="I47" s="292" t="s">
        <v>1114</v>
      </c>
      <c r="J47" s="64" t="s">
        <v>1115</v>
      </c>
      <c r="K47" s="64" t="s">
        <v>1116</v>
      </c>
      <c r="L47" s="64" t="s">
        <v>2384</v>
      </c>
      <c r="M47" s="290" t="s">
        <v>2380</v>
      </c>
      <c r="N47" s="98"/>
      <c r="O47" s="64"/>
      <c r="P47" s="89"/>
      <c r="Q47" s="253">
        <v>30</v>
      </c>
      <c r="R47" s="254">
        <v>100</v>
      </c>
      <c r="S47" s="64">
        <v>0</v>
      </c>
      <c r="T47" s="64">
        <v>0</v>
      </c>
      <c r="U47" s="89">
        <v>0</v>
      </c>
      <c r="V47" s="258">
        <v>20</v>
      </c>
      <c r="W47" s="98">
        <v>0</v>
      </c>
      <c r="X47" s="83">
        <v>0</v>
      </c>
      <c r="Y47" s="98">
        <v>0</v>
      </c>
      <c r="Z47" s="64">
        <v>0</v>
      </c>
      <c r="AA47" s="323">
        <v>1477052</v>
      </c>
      <c r="AB47" s="323">
        <v>46667</v>
      </c>
      <c r="AC47" s="324">
        <v>1523719</v>
      </c>
      <c r="AD47" s="74">
        <v>4500000</v>
      </c>
      <c r="AE47" s="74">
        <v>6000000</v>
      </c>
      <c r="AF47" s="334">
        <v>290891.80909090908</v>
      </c>
      <c r="AG47" s="112">
        <v>44311560</v>
      </c>
      <c r="AH47" s="74">
        <v>1400010</v>
      </c>
      <c r="AI47" s="74">
        <v>29089180.909090906</v>
      </c>
      <c r="AJ47" s="74">
        <v>0</v>
      </c>
      <c r="AK47" s="74">
        <v>4500000</v>
      </c>
      <c r="AL47" s="74">
        <v>6000000</v>
      </c>
      <c r="AM47" s="74">
        <v>0</v>
      </c>
      <c r="AN47" s="74">
        <v>0</v>
      </c>
      <c r="AO47" s="74">
        <v>0</v>
      </c>
      <c r="AP47" s="74">
        <v>4000000</v>
      </c>
      <c r="AQ47" s="74">
        <v>0</v>
      </c>
      <c r="AR47" s="74">
        <v>0</v>
      </c>
      <c r="AS47" s="74">
        <v>0</v>
      </c>
      <c r="AT47" s="79">
        <v>0</v>
      </c>
      <c r="AU47" s="81">
        <v>89300750.909090906</v>
      </c>
      <c r="AV47" s="112">
        <v>68549698.345454544</v>
      </c>
      <c r="AW47" s="74">
        <v>89300750.909090906</v>
      </c>
      <c r="AX47" s="74">
        <v>6251052.5636363644</v>
      </c>
      <c r="AY47" s="75">
        <v>2854969.8345454545</v>
      </c>
      <c r="AZ47" s="74">
        <v>0</v>
      </c>
      <c r="BA47" s="74">
        <v>0</v>
      </c>
      <c r="BB47" s="74">
        <v>0</v>
      </c>
      <c r="BC47" s="79">
        <v>0</v>
      </c>
      <c r="BD47" s="79">
        <v>0</v>
      </c>
      <c r="BE47" s="79">
        <v>0</v>
      </c>
      <c r="BF47" s="77">
        <v>0</v>
      </c>
      <c r="BG47" s="344">
        <v>9106022.3981818184</v>
      </c>
      <c r="BH47" s="187">
        <v>80194728</v>
      </c>
    </row>
    <row r="48" spans="1:60" s="50" customFormat="1" ht="24" customHeight="1" x14ac:dyDescent="0.2">
      <c r="A48" s="181"/>
      <c r="B48" s="296">
        <v>42</v>
      </c>
      <c r="C48" s="264">
        <v>42</v>
      </c>
      <c r="D48" s="297">
        <v>13079</v>
      </c>
      <c r="E48" s="251" t="s">
        <v>158</v>
      </c>
      <c r="F48" s="252" t="s">
        <v>987</v>
      </c>
      <c r="G48" s="251" t="s">
        <v>87</v>
      </c>
      <c r="H48" s="272" t="s">
        <v>983</v>
      </c>
      <c r="I48" s="292" t="s">
        <v>988</v>
      </c>
      <c r="J48" s="64" t="s">
        <v>989</v>
      </c>
      <c r="K48" s="64" t="s">
        <v>990</v>
      </c>
      <c r="L48" s="64" t="s">
        <v>2384</v>
      </c>
      <c r="M48" s="290" t="s">
        <v>2380</v>
      </c>
      <c r="N48" s="98"/>
      <c r="O48" s="64"/>
      <c r="P48" s="89"/>
      <c r="Q48" s="253">
        <v>30</v>
      </c>
      <c r="R48" s="254">
        <v>98</v>
      </c>
      <c r="S48" s="64">
        <v>0</v>
      </c>
      <c r="T48" s="64">
        <v>0</v>
      </c>
      <c r="U48" s="89">
        <v>0</v>
      </c>
      <c r="V48" s="258">
        <v>19</v>
      </c>
      <c r="W48" s="98">
        <v>0</v>
      </c>
      <c r="X48" s="83">
        <v>0</v>
      </c>
      <c r="Y48" s="98">
        <v>0</v>
      </c>
      <c r="Z48" s="64">
        <v>0</v>
      </c>
      <c r="AA48" s="323">
        <v>1477052</v>
      </c>
      <c r="AB48" s="323">
        <v>46667</v>
      </c>
      <c r="AC48" s="324">
        <v>1523719</v>
      </c>
      <c r="AD48" s="74">
        <v>4500000</v>
      </c>
      <c r="AE48" s="74">
        <v>6000000</v>
      </c>
      <c r="AF48" s="334">
        <v>290891.80909090908</v>
      </c>
      <c r="AG48" s="112">
        <v>44311560</v>
      </c>
      <c r="AH48" s="74">
        <v>1400010</v>
      </c>
      <c r="AI48" s="74">
        <v>28507397.290909089</v>
      </c>
      <c r="AJ48" s="74">
        <v>0</v>
      </c>
      <c r="AK48" s="74">
        <v>4500000</v>
      </c>
      <c r="AL48" s="74">
        <v>6000000</v>
      </c>
      <c r="AM48" s="74">
        <v>0</v>
      </c>
      <c r="AN48" s="74">
        <v>0</v>
      </c>
      <c r="AO48" s="74">
        <v>0</v>
      </c>
      <c r="AP48" s="74">
        <v>3800000</v>
      </c>
      <c r="AQ48" s="74">
        <v>0</v>
      </c>
      <c r="AR48" s="74">
        <v>0</v>
      </c>
      <c r="AS48" s="74">
        <v>0</v>
      </c>
      <c r="AT48" s="79">
        <v>0</v>
      </c>
      <c r="AU48" s="81">
        <v>88518967.290909082</v>
      </c>
      <c r="AV48" s="112">
        <v>68022639.58054544</v>
      </c>
      <c r="AW48" s="74">
        <v>88518967.290909082</v>
      </c>
      <c r="AX48" s="74">
        <v>6196327.7103636367</v>
      </c>
      <c r="AY48" s="75">
        <v>2802263.9580545444</v>
      </c>
      <c r="AZ48" s="74">
        <v>0</v>
      </c>
      <c r="BA48" s="74">
        <v>0</v>
      </c>
      <c r="BB48" s="74">
        <v>0</v>
      </c>
      <c r="BC48" s="79">
        <v>0</v>
      </c>
      <c r="BD48" s="79">
        <v>0</v>
      </c>
      <c r="BE48" s="79">
        <v>0</v>
      </c>
      <c r="BF48" s="77">
        <v>0</v>
      </c>
      <c r="BG48" s="344">
        <v>8998591.6684181802</v>
      </c>
      <c r="BH48" s="187">
        <v>79520375</v>
      </c>
    </row>
    <row r="49" spans="1:60" s="50" customFormat="1" ht="24" customHeight="1" x14ac:dyDescent="0.2">
      <c r="A49" s="181"/>
      <c r="B49" s="296">
        <v>43</v>
      </c>
      <c r="C49" s="264">
        <v>43</v>
      </c>
      <c r="D49" s="297">
        <v>13088</v>
      </c>
      <c r="E49" s="251" t="s">
        <v>1022</v>
      </c>
      <c r="F49" s="252" t="s">
        <v>1023</v>
      </c>
      <c r="G49" s="251" t="s">
        <v>87</v>
      </c>
      <c r="H49" s="272" t="s">
        <v>983</v>
      </c>
      <c r="I49" s="292" t="s">
        <v>1024</v>
      </c>
      <c r="J49" s="64" t="s">
        <v>1025</v>
      </c>
      <c r="K49" s="64" t="s">
        <v>1026</v>
      </c>
      <c r="L49" s="64" t="s">
        <v>2384</v>
      </c>
      <c r="M49" s="290" t="s">
        <v>2380</v>
      </c>
      <c r="N49" s="98"/>
      <c r="O49" s="64"/>
      <c r="P49" s="89"/>
      <c r="Q49" s="253">
        <v>30</v>
      </c>
      <c r="R49" s="254">
        <v>33</v>
      </c>
      <c r="S49" s="64">
        <v>0</v>
      </c>
      <c r="T49" s="64">
        <v>0</v>
      </c>
      <c r="U49" s="89">
        <v>0</v>
      </c>
      <c r="V49" s="258">
        <v>17</v>
      </c>
      <c r="W49" s="98">
        <v>0</v>
      </c>
      <c r="X49" s="83">
        <v>0</v>
      </c>
      <c r="Y49" s="98">
        <v>0</v>
      </c>
      <c r="Z49" s="64">
        <v>0</v>
      </c>
      <c r="AA49" s="323">
        <v>1477052</v>
      </c>
      <c r="AB49" s="323">
        <v>46667</v>
      </c>
      <c r="AC49" s="324">
        <v>1523719</v>
      </c>
      <c r="AD49" s="74">
        <v>4500000</v>
      </c>
      <c r="AE49" s="74">
        <v>6000000</v>
      </c>
      <c r="AF49" s="334">
        <v>290891.80909090908</v>
      </c>
      <c r="AG49" s="112">
        <v>44311560</v>
      </c>
      <c r="AH49" s="74">
        <v>1400010</v>
      </c>
      <c r="AI49" s="74">
        <v>9599429.6999999993</v>
      </c>
      <c r="AJ49" s="74">
        <v>0</v>
      </c>
      <c r="AK49" s="74">
        <v>4500000</v>
      </c>
      <c r="AL49" s="74">
        <v>6000000</v>
      </c>
      <c r="AM49" s="74">
        <v>0</v>
      </c>
      <c r="AN49" s="74">
        <v>0</v>
      </c>
      <c r="AO49" s="74">
        <v>0</v>
      </c>
      <c r="AP49" s="74">
        <v>3400000</v>
      </c>
      <c r="AQ49" s="74">
        <v>0</v>
      </c>
      <c r="AR49" s="74">
        <v>0</v>
      </c>
      <c r="AS49" s="74">
        <v>0</v>
      </c>
      <c r="AT49" s="79">
        <v>0</v>
      </c>
      <c r="AU49" s="81">
        <v>69210999.700000003</v>
      </c>
      <c r="AV49" s="112">
        <v>50466229.721000001</v>
      </c>
      <c r="AW49" s="74">
        <v>69210999.700000003</v>
      </c>
      <c r="AX49" s="74">
        <v>4844769.9790000003</v>
      </c>
      <c r="AY49" s="75">
        <v>1046622.9721000001</v>
      </c>
      <c r="AZ49" s="74">
        <v>0</v>
      </c>
      <c r="BA49" s="74">
        <v>0</v>
      </c>
      <c r="BB49" s="74">
        <v>0</v>
      </c>
      <c r="BC49" s="79">
        <v>0</v>
      </c>
      <c r="BD49" s="79">
        <v>0</v>
      </c>
      <c r="BE49" s="79">
        <v>0</v>
      </c>
      <c r="BF49" s="77">
        <v>0</v>
      </c>
      <c r="BG49" s="344">
        <v>5891392.9511000002</v>
      </c>
      <c r="BH49" s="187">
        <v>63319606</v>
      </c>
    </row>
    <row r="50" spans="1:60" s="50" customFormat="1" ht="24" customHeight="1" x14ac:dyDescent="0.2">
      <c r="A50" s="181"/>
      <c r="B50" s="296">
        <v>44</v>
      </c>
      <c r="C50" s="264">
        <v>44</v>
      </c>
      <c r="D50" s="297">
        <v>13091</v>
      </c>
      <c r="E50" s="251" t="s">
        <v>1036</v>
      </c>
      <c r="F50" s="252" t="s">
        <v>1037</v>
      </c>
      <c r="G50" s="251" t="s">
        <v>87</v>
      </c>
      <c r="H50" s="272" t="s">
        <v>983</v>
      </c>
      <c r="I50" s="292" t="s">
        <v>1038</v>
      </c>
      <c r="J50" s="64" t="s">
        <v>1039</v>
      </c>
      <c r="K50" s="64" t="s">
        <v>1040</v>
      </c>
      <c r="L50" s="64" t="s">
        <v>2384</v>
      </c>
      <c r="M50" s="290" t="s">
        <v>2380</v>
      </c>
      <c r="N50" s="98"/>
      <c r="O50" s="64"/>
      <c r="P50" s="89"/>
      <c r="Q50" s="253">
        <v>30</v>
      </c>
      <c r="R50" s="254">
        <v>66</v>
      </c>
      <c r="S50" s="64">
        <v>0</v>
      </c>
      <c r="T50" s="64">
        <v>0</v>
      </c>
      <c r="U50" s="89">
        <v>0</v>
      </c>
      <c r="V50" s="258">
        <v>20</v>
      </c>
      <c r="W50" s="98">
        <v>0</v>
      </c>
      <c r="X50" s="83">
        <v>0</v>
      </c>
      <c r="Y50" s="98">
        <v>0</v>
      </c>
      <c r="Z50" s="64">
        <v>0</v>
      </c>
      <c r="AA50" s="323">
        <v>1477052</v>
      </c>
      <c r="AB50" s="323">
        <v>0</v>
      </c>
      <c r="AC50" s="324">
        <v>1477052</v>
      </c>
      <c r="AD50" s="74">
        <v>4500000</v>
      </c>
      <c r="AE50" s="74">
        <v>6000000</v>
      </c>
      <c r="AF50" s="334">
        <v>281982.65454545454</v>
      </c>
      <c r="AG50" s="112">
        <v>44311560</v>
      </c>
      <c r="AH50" s="74">
        <v>0</v>
      </c>
      <c r="AI50" s="74">
        <v>18610855.199999999</v>
      </c>
      <c r="AJ50" s="74">
        <v>0</v>
      </c>
      <c r="AK50" s="74">
        <v>4500000</v>
      </c>
      <c r="AL50" s="74">
        <v>6000000</v>
      </c>
      <c r="AM50" s="74">
        <v>0</v>
      </c>
      <c r="AN50" s="74">
        <v>0</v>
      </c>
      <c r="AO50" s="74">
        <v>0</v>
      </c>
      <c r="AP50" s="74">
        <v>4000000</v>
      </c>
      <c r="AQ50" s="74">
        <v>0</v>
      </c>
      <c r="AR50" s="74">
        <v>0</v>
      </c>
      <c r="AS50" s="74">
        <v>0</v>
      </c>
      <c r="AT50" s="79">
        <v>0</v>
      </c>
      <c r="AU50" s="81">
        <v>77422415.200000003</v>
      </c>
      <c r="AV50" s="112">
        <v>57502846.136</v>
      </c>
      <c r="AW50" s="74">
        <v>77422415.200000003</v>
      </c>
      <c r="AX50" s="74">
        <v>5419569.0640000012</v>
      </c>
      <c r="AY50" s="75">
        <v>1750284.6136</v>
      </c>
      <c r="AZ50" s="74">
        <v>0</v>
      </c>
      <c r="BA50" s="74">
        <v>0</v>
      </c>
      <c r="BB50" s="74">
        <v>0</v>
      </c>
      <c r="BC50" s="79">
        <v>0</v>
      </c>
      <c r="BD50" s="79">
        <v>0</v>
      </c>
      <c r="BE50" s="79">
        <v>0</v>
      </c>
      <c r="BF50" s="77">
        <v>0</v>
      </c>
      <c r="BG50" s="344">
        <v>7169853.677600001</v>
      </c>
      <c r="BH50" s="187">
        <v>70252561</v>
      </c>
    </row>
    <row r="51" spans="1:60" s="50" customFormat="1" ht="24" customHeight="1" x14ac:dyDescent="0.2">
      <c r="A51" s="181"/>
      <c r="B51" s="296">
        <v>45</v>
      </c>
      <c r="C51" s="264">
        <v>45</v>
      </c>
      <c r="D51" s="297">
        <v>13116</v>
      </c>
      <c r="E51" s="251" t="s">
        <v>135</v>
      </c>
      <c r="F51" s="252" t="s">
        <v>1142</v>
      </c>
      <c r="G51" s="251" t="s">
        <v>87</v>
      </c>
      <c r="H51" s="272" t="s">
        <v>983</v>
      </c>
      <c r="I51" s="292" t="s">
        <v>1143</v>
      </c>
      <c r="J51" s="64" t="s">
        <v>1144</v>
      </c>
      <c r="K51" s="64" t="s">
        <v>1145</v>
      </c>
      <c r="L51" s="64" t="s">
        <v>2384</v>
      </c>
      <c r="M51" s="290" t="s">
        <v>2380</v>
      </c>
      <c r="N51" s="98"/>
      <c r="O51" s="64"/>
      <c r="P51" s="89"/>
      <c r="Q51" s="253">
        <v>30</v>
      </c>
      <c r="R51" s="254">
        <v>65</v>
      </c>
      <c r="S51" s="64">
        <v>0</v>
      </c>
      <c r="T51" s="64">
        <v>0</v>
      </c>
      <c r="U51" s="89">
        <v>0</v>
      </c>
      <c r="V51" s="258">
        <v>20</v>
      </c>
      <c r="W51" s="98">
        <v>0</v>
      </c>
      <c r="X51" s="83">
        <v>0</v>
      </c>
      <c r="Y51" s="98">
        <v>0</v>
      </c>
      <c r="Z51" s="64">
        <v>0</v>
      </c>
      <c r="AA51" s="323">
        <v>1477052</v>
      </c>
      <c r="AB51" s="323">
        <v>0</v>
      </c>
      <c r="AC51" s="324">
        <v>1477052</v>
      </c>
      <c r="AD51" s="74">
        <v>4500000</v>
      </c>
      <c r="AE51" s="74">
        <v>6000000</v>
      </c>
      <c r="AF51" s="334">
        <v>281982.65454545454</v>
      </c>
      <c r="AG51" s="112">
        <v>44311560</v>
      </c>
      <c r="AH51" s="74">
        <v>0</v>
      </c>
      <c r="AI51" s="74">
        <v>18328872.545454547</v>
      </c>
      <c r="AJ51" s="74">
        <v>0</v>
      </c>
      <c r="AK51" s="74">
        <v>4500000</v>
      </c>
      <c r="AL51" s="74">
        <v>6000000</v>
      </c>
      <c r="AM51" s="74">
        <v>0</v>
      </c>
      <c r="AN51" s="74">
        <v>0</v>
      </c>
      <c r="AO51" s="74">
        <v>0</v>
      </c>
      <c r="AP51" s="74">
        <v>4000000</v>
      </c>
      <c r="AQ51" s="74">
        <v>0</v>
      </c>
      <c r="AR51" s="74">
        <v>0</v>
      </c>
      <c r="AS51" s="74">
        <v>0</v>
      </c>
      <c r="AT51" s="79">
        <v>0</v>
      </c>
      <c r="AU51" s="81">
        <v>77140432.545454547</v>
      </c>
      <c r="AV51" s="112">
        <v>57240602.267272726</v>
      </c>
      <c r="AW51" s="74">
        <v>77140432.545454547</v>
      </c>
      <c r="AX51" s="74">
        <v>5399830.2781818192</v>
      </c>
      <c r="AY51" s="75">
        <v>1724060.2267272726</v>
      </c>
      <c r="AZ51" s="74">
        <v>0</v>
      </c>
      <c r="BA51" s="74">
        <v>0</v>
      </c>
      <c r="BB51" s="74">
        <v>0</v>
      </c>
      <c r="BC51" s="79">
        <v>0</v>
      </c>
      <c r="BD51" s="79">
        <v>0</v>
      </c>
      <c r="BE51" s="79">
        <v>0</v>
      </c>
      <c r="BF51" s="77">
        <v>0</v>
      </c>
      <c r="BG51" s="344">
        <v>7123890.5049090916</v>
      </c>
      <c r="BH51" s="187">
        <v>70016542</v>
      </c>
    </row>
    <row r="52" spans="1:60" s="50" customFormat="1" ht="24" customHeight="1" x14ac:dyDescent="0.2">
      <c r="A52" s="181"/>
      <c r="B52" s="296">
        <v>46</v>
      </c>
      <c r="C52" s="264">
        <v>46</v>
      </c>
      <c r="D52" s="297">
        <v>13117</v>
      </c>
      <c r="E52" s="251" t="s">
        <v>216</v>
      </c>
      <c r="F52" s="252" t="s">
        <v>1142</v>
      </c>
      <c r="G52" s="251" t="s">
        <v>87</v>
      </c>
      <c r="H52" s="272" t="s">
        <v>983</v>
      </c>
      <c r="I52" s="292" t="s">
        <v>1146</v>
      </c>
      <c r="J52" s="64" t="s">
        <v>1147</v>
      </c>
      <c r="K52" s="64" t="s">
        <v>1148</v>
      </c>
      <c r="L52" s="64" t="s">
        <v>2384</v>
      </c>
      <c r="M52" s="290" t="s">
        <v>2380</v>
      </c>
      <c r="N52" s="98"/>
      <c r="O52" s="64"/>
      <c r="P52" s="89"/>
      <c r="Q52" s="253">
        <v>30</v>
      </c>
      <c r="R52" s="254">
        <v>35</v>
      </c>
      <c r="S52" s="64">
        <v>0</v>
      </c>
      <c r="T52" s="64">
        <v>0</v>
      </c>
      <c r="U52" s="89">
        <v>0</v>
      </c>
      <c r="V52" s="258">
        <v>20</v>
      </c>
      <c r="W52" s="98">
        <v>0</v>
      </c>
      <c r="X52" s="83">
        <v>0</v>
      </c>
      <c r="Y52" s="98">
        <v>0</v>
      </c>
      <c r="Z52" s="64">
        <v>0</v>
      </c>
      <c r="AA52" s="323">
        <v>1477052</v>
      </c>
      <c r="AB52" s="323">
        <v>0</v>
      </c>
      <c r="AC52" s="324">
        <v>1477052</v>
      </c>
      <c r="AD52" s="74">
        <v>4500000</v>
      </c>
      <c r="AE52" s="74">
        <v>6000000</v>
      </c>
      <c r="AF52" s="334">
        <v>281982.65454545454</v>
      </c>
      <c r="AG52" s="112">
        <v>44311560</v>
      </c>
      <c r="AH52" s="74">
        <v>0</v>
      </c>
      <c r="AI52" s="74">
        <v>9869392.9090909082</v>
      </c>
      <c r="AJ52" s="74">
        <v>0</v>
      </c>
      <c r="AK52" s="74">
        <v>4500000</v>
      </c>
      <c r="AL52" s="74">
        <v>6000000</v>
      </c>
      <c r="AM52" s="74">
        <v>0</v>
      </c>
      <c r="AN52" s="74">
        <v>0</v>
      </c>
      <c r="AO52" s="74">
        <v>0</v>
      </c>
      <c r="AP52" s="74">
        <v>4000000</v>
      </c>
      <c r="AQ52" s="74">
        <v>0</v>
      </c>
      <c r="AR52" s="74">
        <v>0</v>
      </c>
      <c r="AS52" s="74">
        <v>0</v>
      </c>
      <c r="AT52" s="79">
        <v>0</v>
      </c>
      <c r="AU52" s="81">
        <v>68680952.909090906</v>
      </c>
      <c r="AV52" s="112">
        <v>49373286.205454543</v>
      </c>
      <c r="AW52" s="74">
        <v>68680952.909090906</v>
      </c>
      <c r="AX52" s="74">
        <v>4807666.7036363641</v>
      </c>
      <c r="AY52" s="75">
        <v>937328.62054545432</v>
      </c>
      <c r="AZ52" s="74">
        <v>0</v>
      </c>
      <c r="BA52" s="74">
        <v>0</v>
      </c>
      <c r="BB52" s="74">
        <v>0</v>
      </c>
      <c r="BC52" s="79">
        <v>0</v>
      </c>
      <c r="BD52" s="79">
        <v>0</v>
      </c>
      <c r="BE52" s="79">
        <v>0</v>
      </c>
      <c r="BF52" s="77">
        <v>0</v>
      </c>
      <c r="BG52" s="344">
        <v>5744995.3241818184</v>
      </c>
      <c r="BH52" s="187">
        <v>62935957</v>
      </c>
    </row>
    <row r="53" spans="1:60" s="50" customFormat="1" ht="24" customHeight="1" x14ac:dyDescent="0.2">
      <c r="A53" s="181"/>
      <c r="B53" s="296">
        <v>47</v>
      </c>
      <c r="C53" s="264">
        <v>47</v>
      </c>
      <c r="D53" s="297">
        <v>13083</v>
      </c>
      <c r="E53" s="251" t="s">
        <v>158</v>
      </c>
      <c r="F53" s="252" t="s">
        <v>1003</v>
      </c>
      <c r="G53" s="251" t="s">
        <v>87</v>
      </c>
      <c r="H53" s="272" t="s">
        <v>983</v>
      </c>
      <c r="I53" s="292" t="s">
        <v>1004</v>
      </c>
      <c r="J53" s="64" t="s">
        <v>1005</v>
      </c>
      <c r="K53" s="64" t="s">
        <v>1006</v>
      </c>
      <c r="L53" s="64" t="s">
        <v>2384</v>
      </c>
      <c r="M53" s="290" t="s">
        <v>2383</v>
      </c>
      <c r="N53" s="98"/>
      <c r="O53" s="64"/>
      <c r="P53" s="89"/>
      <c r="Q53" s="253">
        <v>30</v>
      </c>
      <c r="R53" s="254">
        <v>36</v>
      </c>
      <c r="S53" s="64">
        <v>0</v>
      </c>
      <c r="T53" s="64">
        <v>0</v>
      </c>
      <c r="U53" s="89">
        <v>0</v>
      </c>
      <c r="V53" s="258">
        <v>20</v>
      </c>
      <c r="W53" s="98">
        <v>0</v>
      </c>
      <c r="X53" s="83">
        <v>0</v>
      </c>
      <c r="Y53" s="98">
        <v>0</v>
      </c>
      <c r="Z53" s="64">
        <v>0</v>
      </c>
      <c r="AA53" s="323">
        <v>1642901</v>
      </c>
      <c r="AB53" s="323">
        <v>0</v>
      </c>
      <c r="AC53" s="324">
        <v>1642901</v>
      </c>
      <c r="AD53" s="74">
        <v>4500000</v>
      </c>
      <c r="AE53" s="74">
        <v>6000000</v>
      </c>
      <c r="AF53" s="334">
        <v>313644.73636363639</v>
      </c>
      <c r="AG53" s="112">
        <v>49287030</v>
      </c>
      <c r="AH53" s="74">
        <v>0</v>
      </c>
      <c r="AI53" s="74">
        <v>11291210.50909091</v>
      </c>
      <c r="AJ53" s="74">
        <v>0</v>
      </c>
      <c r="AK53" s="74">
        <v>4500000</v>
      </c>
      <c r="AL53" s="74">
        <v>6000000</v>
      </c>
      <c r="AM53" s="74">
        <v>0</v>
      </c>
      <c r="AN53" s="74">
        <v>0</v>
      </c>
      <c r="AO53" s="74">
        <v>0</v>
      </c>
      <c r="AP53" s="74">
        <v>4000000</v>
      </c>
      <c r="AQ53" s="74">
        <v>0</v>
      </c>
      <c r="AR53" s="74">
        <v>0</v>
      </c>
      <c r="AS53" s="74">
        <v>0</v>
      </c>
      <c r="AT53" s="79">
        <v>0</v>
      </c>
      <c r="AU53" s="81">
        <v>75078240.5090909</v>
      </c>
      <c r="AV53" s="112">
        <v>55322763.673454538</v>
      </c>
      <c r="AW53" s="74">
        <v>75078240.509090915</v>
      </c>
      <c r="AX53" s="74">
        <v>5255476.8356363643</v>
      </c>
      <c r="AY53" s="75">
        <v>1532276.3673454539</v>
      </c>
      <c r="AZ53" s="74">
        <v>0</v>
      </c>
      <c r="BA53" s="74">
        <v>0</v>
      </c>
      <c r="BB53" s="74">
        <v>0</v>
      </c>
      <c r="BC53" s="79">
        <v>0</v>
      </c>
      <c r="BD53" s="79">
        <v>0</v>
      </c>
      <c r="BE53" s="79">
        <v>0</v>
      </c>
      <c r="BF53" s="77">
        <v>0</v>
      </c>
      <c r="BG53" s="344">
        <v>6787753.2029818185</v>
      </c>
      <c r="BH53" s="187">
        <v>68290487</v>
      </c>
    </row>
    <row r="54" spans="1:60" s="50" customFormat="1" ht="24" customHeight="1" x14ac:dyDescent="0.2">
      <c r="A54" s="181"/>
      <c r="B54" s="296">
        <v>48</v>
      </c>
      <c r="C54" s="264">
        <v>48</v>
      </c>
      <c r="D54" s="297">
        <v>13108</v>
      </c>
      <c r="E54" s="251" t="s">
        <v>158</v>
      </c>
      <c r="F54" s="252" t="s">
        <v>1110</v>
      </c>
      <c r="G54" s="251" t="s">
        <v>87</v>
      </c>
      <c r="H54" s="272" t="s">
        <v>983</v>
      </c>
      <c r="I54" s="292" t="s">
        <v>1111</v>
      </c>
      <c r="J54" s="64" t="s">
        <v>1112</v>
      </c>
      <c r="K54" s="64" t="s">
        <v>1113</v>
      </c>
      <c r="L54" s="64" t="s">
        <v>2384</v>
      </c>
      <c r="M54" s="290" t="s">
        <v>2380</v>
      </c>
      <c r="N54" s="98"/>
      <c r="O54" s="64"/>
      <c r="P54" s="89"/>
      <c r="Q54" s="253">
        <v>30</v>
      </c>
      <c r="R54" s="254">
        <v>79</v>
      </c>
      <c r="S54" s="64">
        <v>0</v>
      </c>
      <c r="T54" s="64">
        <v>0</v>
      </c>
      <c r="U54" s="89">
        <v>0</v>
      </c>
      <c r="V54" s="258">
        <v>20</v>
      </c>
      <c r="W54" s="98">
        <v>0</v>
      </c>
      <c r="X54" s="83">
        <v>0</v>
      </c>
      <c r="Y54" s="98">
        <v>0</v>
      </c>
      <c r="Z54" s="64">
        <v>0</v>
      </c>
      <c r="AA54" s="323">
        <v>1477052</v>
      </c>
      <c r="AB54" s="323">
        <v>0</v>
      </c>
      <c r="AC54" s="324">
        <v>1477052</v>
      </c>
      <c r="AD54" s="74">
        <v>4500000</v>
      </c>
      <c r="AE54" s="74">
        <v>6000000</v>
      </c>
      <c r="AF54" s="334">
        <v>281982.65454545454</v>
      </c>
      <c r="AG54" s="112">
        <v>44311560</v>
      </c>
      <c r="AH54" s="74">
        <v>0</v>
      </c>
      <c r="AI54" s="74">
        <v>22276629.709090907</v>
      </c>
      <c r="AJ54" s="74">
        <v>0</v>
      </c>
      <c r="AK54" s="74">
        <v>4500000</v>
      </c>
      <c r="AL54" s="74">
        <v>6000000</v>
      </c>
      <c r="AM54" s="74">
        <v>0</v>
      </c>
      <c r="AN54" s="74">
        <v>0</v>
      </c>
      <c r="AO54" s="74">
        <v>0</v>
      </c>
      <c r="AP54" s="74">
        <v>4000000</v>
      </c>
      <c r="AQ54" s="74">
        <v>0</v>
      </c>
      <c r="AR54" s="74">
        <v>0</v>
      </c>
      <c r="AS54" s="74">
        <v>0</v>
      </c>
      <c r="AT54" s="79">
        <v>0</v>
      </c>
      <c r="AU54" s="81">
        <v>81088189.709090903</v>
      </c>
      <c r="AV54" s="112">
        <v>60912016.429454535</v>
      </c>
      <c r="AW54" s="74">
        <v>81088189.709090903</v>
      </c>
      <c r="AX54" s="74">
        <v>5676173.2796363635</v>
      </c>
      <c r="AY54" s="75">
        <v>2091201.6429454535</v>
      </c>
      <c r="AZ54" s="74">
        <v>0</v>
      </c>
      <c r="BA54" s="74">
        <v>0</v>
      </c>
      <c r="BB54" s="74">
        <v>0</v>
      </c>
      <c r="BC54" s="79">
        <v>0</v>
      </c>
      <c r="BD54" s="79">
        <v>0</v>
      </c>
      <c r="BE54" s="79">
        <v>0</v>
      </c>
      <c r="BF54" s="77">
        <v>0</v>
      </c>
      <c r="BG54" s="344">
        <v>7767374.922581817</v>
      </c>
      <c r="BH54" s="187">
        <v>73320814</v>
      </c>
    </row>
    <row r="55" spans="1:60" s="50" customFormat="1" ht="24" customHeight="1" x14ac:dyDescent="0.2">
      <c r="A55" s="181"/>
      <c r="B55" s="296">
        <v>49</v>
      </c>
      <c r="C55" s="264">
        <v>49</v>
      </c>
      <c r="D55" s="297">
        <v>13102</v>
      </c>
      <c r="E55" s="251" t="s">
        <v>1082</v>
      </c>
      <c r="F55" s="252" t="s">
        <v>1083</v>
      </c>
      <c r="G55" s="251" t="s">
        <v>87</v>
      </c>
      <c r="H55" s="272" t="s">
        <v>983</v>
      </c>
      <c r="I55" s="292" t="s">
        <v>1084</v>
      </c>
      <c r="J55" s="64" t="s">
        <v>1085</v>
      </c>
      <c r="K55" s="64" t="s">
        <v>1086</v>
      </c>
      <c r="L55" s="64" t="s">
        <v>2384</v>
      </c>
      <c r="M55" s="290" t="s">
        <v>2380</v>
      </c>
      <c r="N55" s="98"/>
      <c r="O55" s="64"/>
      <c r="P55" s="89"/>
      <c r="Q55" s="253">
        <v>30</v>
      </c>
      <c r="R55" s="254">
        <v>80</v>
      </c>
      <c r="S55" s="64">
        <v>0</v>
      </c>
      <c r="T55" s="64">
        <v>0</v>
      </c>
      <c r="U55" s="89">
        <v>0</v>
      </c>
      <c r="V55" s="258">
        <v>20</v>
      </c>
      <c r="W55" s="98">
        <v>0</v>
      </c>
      <c r="X55" s="83">
        <v>0</v>
      </c>
      <c r="Y55" s="98">
        <v>0</v>
      </c>
      <c r="Z55" s="64">
        <v>0</v>
      </c>
      <c r="AA55" s="323">
        <v>1477052</v>
      </c>
      <c r="AB55" s="323">
        <v>0</v>
      </c>
      <c r="AC55" s="324">
        <v>1477052</v>
      </c>
      <c r="AD55" s="74">
        <v>4500000</v>
      </c>
      <c r="AE55" s="74">
        <v>6000000</v>
      </c>
      <c r="AF55" s="334">
        <v>281982.65454545454</v>
      </c>
      <c r="AG55" s="112">
        <v>44311560</v>
      </c>
      <c r="AH55" s="74">
        <v>0</v>
      </c>
      <c r="AI55" s="74">
        <v>22558612.363636363</v>
      </c>
      <c r="AJ55" s="74">
        <v>0</v>
      </c>
      <c r="AK55" s="74">
        <v>4500000</v>
      </c>
      <c r="AL55" s="74">
        <v>6000000</v>
      </c>
      <c r="AM55" s="74">
        <v>0</v>
      </c>
      <c r="AN55" s="74">
        <v>0</v>
      </c>
      <c r="AO55" s="74">
        <v>0</v>
      </c>
      <c r="AP55" s="74">
        <v>4000000</v>
      </c>
      <c r="AQ55" s="74">
        <v>0</v>
      </c>
      <c r="AR55" s="74">
        <v>0</v>
      </c>
      <c r="AS55" s="74">
        <v>0</v>
      </c>
      <c r="AT55" s="79">
        <v>0</v>
      </c>
      <c r="AU55" s="81">
        <v>81370172.36363636</v>
      </c>
      <c r="AV55" s="112">
        <v>61174260.298181817</v>
      </c>
      <c r="AW55" s="74">
        <v>81370172.36363636</v>
      </c>
      <c r="AX55" s="74">
        <v>5695912.0654545454</v>
      </c>
      <c r="AY55" s="75">
        <v>2117426.0298181819</v>
      </c>
      <c r="AZ55" s="74">
        <v>0</v>
      </c>
      <c r="BA55" s="74">
        <v>0</v>
      </c>
      <c r="BB55" s="74">
        <v>0</v>
      </c>
      <c r="BC55" s="79">
        <v>0</v>
      </c>
      <c r="BD55" s="79">
        <v>0</v>
      </c>
      <c r="BE55" s="79">
        <v>0</v>
      </c>
      <c r="BF55" s="77">
        <v>0</v>
      </c>
      <c r="BG55" s="344">
        <v>7813338.0952727273</v>
      </c>
      <c r="BH55" s="187">
        <v>73556834</v>
      </c>
    </row>
    <row r="56" spans="1:60" s="50" customFormat="1" ht="24" customHeight="1" x14ac:dyDescent="0.2">
      <c r="A56" s="181"/>
      <c r="B56" s="296">
        <v>50</v>
      </c>
      <c r="C56" s="264">
        <v>50</v>
      </c>
      <c r="D56" s="297">
        <v>13110</v>
      </c>
      <c r="E56" s="251" t="s">
        <v>1117</v>
      </c>
      <c r="F56" s="252" t="s">
        <v>1118</v>
      </c>
      <c r="G56" s="251" t="s">
        <v>87</v>
      </c>
      <c r="H56" s="272" t="s">
        <v>983</v>
      </c>
      <c r="I56" s="292" t="s">
        <v>1119</v>
      </c>
      <c r="J56" s="64" t="s">
        <v>1120</v>
      </c>
      <c r="K56" s="64" t="s">
        <v>1121</v>
      </c>
      <c r="L56" s="64" t="s">
        <v>2384</v>
      </c>
      <c r="M56" s="290" t="s">
        <v>2383</v>
      </c>
      <c r="N56" s="98"/>
      <c r="O56" s="64"/>
      <c r="P56" s="89"/>
      <c r="Q56" s="253">
        <v>30</v>
      </c>
      <c r="R56" s="254">
        <v>39</v>
      </c>
      <c r="S56" s="64">
        <v>0</v>
      </c>
      <c r="T56" s="64">
        <v>0</v>
      </c>
      <c r="U56" s="89">
        <v>0</v>
      </c>
      <c r="V56" s="258">
        <v>20</v>
      </c>
      <c r="W56" s="98">
        <v>0</v>
      </c>
      <c r="X56" s="83">
        <v>0</v>
      </c>
      <c r="Y56" s="98">
        <v>2</v>
      </c>
      <c r="Z56" s="64">
        <v>0</v>
      </c>
      <c r="AA56" s="323">
        <v>1642901</v>
      </c>
      <c r="AB56" s="323">
        <v>0</v>
      </c>
      <c r="AC56" s="324">
        <v>1642901</v>
      </c>
      <c r="AD56" s="74">
        <v>4500000</v>
      </c>
      <c r="AE56" s="74">
        <v>6000000</v>
      </c>
      <c r="AF56" s="334">
        <v>313644.73636363639</v>
      </c>
      <c r="AG56" s="112">
        <v>49287030</v>
      </c>
      <c r="AH56" s="74">
        <v>0</v>
      </c>
      <c r="AI56" s="74">
        <v>12232144.718181819</v>
      </c>
      <c r="AJ56" s="74">
        <v>0</v>
      </c>
      <c r="AK56" s="74">
        <v>4500000</v>
      </c>
      <c r="AL56" s="74">
        <v>6000000</v>
      </c>
      <c r="AM56" s="74">
        <v>0</v>
      </c>
      <c r="AN56" s="74">
        <v>0</v>
      </c>
      <c r="AO56" s="74">
        <v>0</v>
      </c>
      <c r="AP56" s="74">
        <v>4000000</v>
      </c>
      <c r="AQ56" s="74">
        <v>0</v>
      </c>
      <c r="AR56" s="74">
        <v>0</v>
      </c>
      <c r="AS56" s="74">
        <v>0</v>
      </c>
      <c r="AT56" s="79">
        <v>0</v>
      </c>
      <c r="AU56" s="81">
        <v>76019174.718181819</v>
      </c>
      <c r="AV56" s="112">
        <v>56197832.487909093</v>
      </c>
      <c r="AW56" s="74">
        <v>76019174.718181819</v>
      </c>
      <c r="AX56" s="74">
        <v>5321342.230272728</v>
      </c>
      <c r="AY56" s="75">
        <v>1619783.2487909095</v>
      </c>
      <c r="AZ56" s="74">
        <v>0</v>
      </c>
      <c r="BA56" s="74">
        <v>0</v>
      </c>
      <c r="BB56" s="74">
        <v>0</v>
      </c>
      <c r="BC56" s="79">
        <v>0</v>
      </c>
      <c r="BD56" s="79">
        <v>0</v>
      </c>
      <c r="BE56" s="79">
        <v>0</v>
      </c>
      <c r="BF56" s="77">
        <v>0</v>
      </c>
      <c r="BG56" s="344">
        <v>6941125.4790636376</v>
      </c>
      <c r="BH56" s="187">
        <v>69078049</v>
      </c>
    </row>
    <row r="57" spans="1:60" s="50" customFormat="1" ht="24" customHeight="1" x14ac:dyDescent="0.2">
      <c r="A57" s="181"/>
      <c r="B57" s="296">
        <v>51</v>
      </c>
      <c r="C57" s="264">
        <v>51</v>
      </c>
      <c r="D57" s="297">
        <v>13087</v>
      </c>
      <c r="E57" s="251" t="s">
        <v>387</v>
      </c>
      <c r="F57" s="252" t="s">
        <v>638</v>
      </c>
      <c r="G57" s="251" t="s">
        <v>87</v>
      </c>
      <c r="H57" s="272" t="s">
        <v>983</v>
      </c>
      <c r="I57" s="292" t="s">
        <v>1019</v>
      </c>
      <c r="J57" s="64" t="s">
        <v>1020</v>
      </c>
      <c r="K57" s="64" t="s">
        <v>1021</v>
      </c>
      <c r="L57" s="64" t="s">
        <v>2384</v>
      </c>
      <c r="M57" s="290" t="s">
        <v>2380</v>
      </c>
      <c r="N57" s="98"/>
      <c r="O57" s="64"/>
      <c r="P57" s="89"/>
      <c r="Q57" s="253">
        <v>30</v>
      </c>
      <c r="R57" s="254">
        <v>62</v>
      </c>
      <c r="S57" s="64">
        <v>0</v>
      </c>
      <c r="T57" s="64">
        <v>0</v>
      </c>
      <c r="U57" s="89">
        <v>0</v>
      </c>
      <c r="V57" s="258">
        <v>19</v>
      </c>
      <c r="W57" s="98">
        <v>0</v>
      </c>
      <c r="X57" s="83">
        <v>0</v>
      </c>
      <c r="Y57" s="98">
        <v>2</v>
      </c>
      <c r="Z57" s="64">
        <v>1</v>
      </c>
      <c r="AA57" s="323">
        <v>1477052</v>
      </c>
      <c r="AB57" s="323">
        <v>0</v>
      </c>
      <c r="AC57" s="324">
        <v>1477052</v>
      </c>
      <c r="AD57" s="74">
        <v>4500000</v>
      </c>
      <c r="AE57" s="74">
        <v>6000000</v>
      </c>
      <c r="AF57" s="334">
        <v>281982.65454545454</v>
      </c>
      <c r="AG57" s="112">
        <v>44311560</v>
      </c>
      <c r="AH57" s="74">
        <v>0</v>
      </c>
      <c r="AI57" s="74">
        <v>17482924.581818182</v>
      </c>
      <c r="AJ57" s="74">
        <v>2655495</v>
      </c>
      <c r="AK57" s="74">
        <v>4500000</v>
      </c>
      <c r="AL57" s="74">
        <v>6000000</v>
      </c>
      <c r="AM57" s="74">
        <v>0</v>
      </c>
      <c r="AN57" s="74">
        <v>0</v>
      </c>
      <c r="AO57" s="74">
        <v>0</v>
      </c>
      <c r="AP57" s="74">
        <v>3800000</v>
      </c>
      <c r="AQ57" s="74">
        <v>0</v>
      </c>
      <c r="AR57" s="74">
        <v>0</v>
      </c>
      <c r="AS57" s="74">
        <v>0</v>
      </c>
      <c r="AT57" s="79">
        <v>0</v>
      </c>
      <c r="AU57" s="81">
        <v>78749979.581818178</v>
      </c>
      <c r="AV57" s="112">
        <v>56467870.661090903</v>
      </c>
      <c r="AW57" s="74">
        <v>76094484.581818178</v>
      </c>
      <c r="AX57" s="74">
        <v>5326613.9207272734</v>
      </c>
      <c r="AY57" s="75">
        <v>1646787.0661090903</v>
      </c>
      <c r="AZ57" s="74">
        <v>0</v>
      </c>
      <c r="BA57" s="74">
        <v>0</v>
      </c>
      <c r="BB57" s="74">
        <v>0</v>
      </c>
      <c r="BC57" s="79">
        <v>0</v>
      </c>
      <c r="BD57" s="79">
        <v>0</v>
      </c>
      <c r="BE57" s="79">
        <v>0</v>
      </c>
      <c r="BF57" s="77">
        <v>0</v>
      </c>
      <c r="BG57" s="344">
        <v>6973400.9868363636</v>
      </c>
      <c r="BH57" s="187">
        <v>71776578</v>
      </c>
    </row>
    <row r="58" spans="1:60" s="50" customFormat="1" ht="24" customHeight="1" x14ac:dyDescent="0.2">
      <c r="A58" s="181"/>
      <c r="B58" s="296">
        <v>52</v>
      </c>
      <c r="C58" s="264">
        <v>52</v>
      </c>
      <c r="D58" s="297">
        <v>13089</v>
      </c>
      <c r="E58" s="251" t="s">
        <v>1027</v>
      </c>
      <c r="F58" s="252" t="s">
        <v>1028</v>
      </c>
      <c r="G58" s="251" t="s">
        <v>87</v>
      </c>
      <c r="H58" s="272" t="s">
        <v>983</v>
      </c>
      <c r="I58" s="292" t="s">
        <v>1029</v>
      </c>
      <c r="J58" s="64" t="s">
        <v>1030</v>
      </c>
      <c r="K58" s="64" t="s">
        <v>1031</v>
      </c>
      <c r="L58" s="64" t="s">
        <v>2384</v>
      </c>
      <c r="M58" s="290" t="s">
        <v>2380</v>
      </c>
      <c r="N58" s="98"/>
      <c r="O58" s="64"/>
      <c r="P58" s="89"/>
      <c r="Q58" s="253">
        <v>30</v>
      </c>
      <c r="R58" s="254">
        <v>70</v>
      </c>
      <c r="S58" s="64">
        <v>0</v>
      </c>
      <c r="T58" s="64">
        <v>0</v>
      </c>
      <c r="U58" s="89">
        <v>0</v>
      </c>
      <c r="V58" s="258">
        <v>19</v>
      </c>
      <c r="W58" s="98">
        <v>0</v>
      </c>
      <c r="X58" s="83">
        <v>0</v>
      </c>
      <c r="Y58" s="98">
        <v>0</v>
      </c>
      <c r="Z58" s="64">
        <v>0</v>
      </c>
      <c r="AA58" s="323">
        <v>1477052</v>
      </c>
      <c r="AB58" s="323">
        <v>0</v>
      </c>
      <c r="AC58" s="324">
        <v>1477052</v>
      </c>
      <c r="AD58" s="74">
        <v>4500000</v>
      </c>
      <c r="AE58" s="74">
        <v>6000000</v>
      </c>
      <c r="AF58" s="334">
        <v>281982.65454545454</v>
      </c>
      <c r="AG58" s="112">
        <v>44311560</v>
      </c>
      <c r="AH58" s="74">
        <v>0</v>
      </c>
      <c r="AI58" s="74">
        <v>19738785.818181816</v>
      </c>
      <c r="AJ58" s="74">
        <v>0</v>
      </c>
      <c r="AK58" s="74">
        <v>4500000</v>
      </c>
      <c r="AL58" s="74">
        <v>6000000</v>
      </c>
      <c r="AM58" s="74">
        <v>0</v>
      </c>
      <c r="AN58" s="74">
        <v>0</v>
      </c>
      <c r="AO58" s="74">
        <v>0</v>
      </c>
      <c r="AP58" s="74">
        <v>3800000</v>
      </c>
      <c r="AQ58" s="74">
        <v>0</v>
      </c>
      <c r="AR58" s="74">
        <v>0</v>
      </c>
      <c r="AS58" s="74">
        <v>0</v>
      </c>
      <c r="AT58" s="79">
        <v>0</v>
      </c>
      <c r="AU58" s="81">
        <v>78350345.818181813</v>
      </c>
      <c r="AV58" s="112">
        <v>58565821.610909089</v>
      </c>
      <c r="AW58" s="74">
        <v>78350345.818181813</v>
      </c>
      <c r="AX58" s="74">
        <v>5484524.207272727</v>
      </c>
      <c r="AY58" s="75">
        <v>1856582.161090909</v>
      </c>
      <c r="AZ58" s="74">
        <v>0</v>
      </c>
      <c r="BA58" s="74">
        <v>0</v>
      </c>
      <c r="BB58" s="74">
        <v>0</v>
      </c>
      <c r="BC58" s="79">
        <v>0</v>
      </c>
      <c r="BD58" s="79">
        <v>0</v>
      </c>
      <c r="BE58" s="79">
        <v>0</v>
      </c>
      <c r="BF58" s="77">
        <v>0</v>
      </c>
      <c r="BG58" s="344">
        <v>7341106.3683636356</v>
      </c>
      <c r="BH58" s="187">
        <v>71009239</v>
      </c>
    </row>
    <row r="59" spans="1:60" s="50" customFormat="1" ht="24" customHeight="1" x14ac:dyDescent="0.2">
      <c r="A59" s="181"/>
      <c r="B59" s="296">
        <v>53</v>
      </c>
      <c r="C59" s="264">
        <v>53</v>
      </c>
      <c r="D59" s="297">
        <v>13097</v>
      </c>
      <c r="E59" s="251" t="s">
        <v>144</v>
      </c>
      <c r="F59" s="252" t="s">
        <v>1063</v>
      </c>
      <c r="G59" s="251" t="s">
        <v>87</v>
      </c>
      <c r="H59" s="272" t="s">
        <v>983</v>
      </c>
      <c r="I59" s="292" t="s">
        <v>1064</v>
      </c>
      <c r="J59" s="64" t="s">
        <v>1065</v>
      </c>
      <c r="K59" s="64" t="s">
        <v>1066</v>
      </c>
      <c r="L59" s="64" t="s">
        <v>2384</v>
      </c>
      <c r="M59" s="290" t="s">
        <v>2380</v>
      </c>
      <c r="N59" s="98"/>
      <c r="O59" s="64"/>
      <c r="P59" s="89"/>
      <c r="Q59" s="253">
        <v>30</v>
      </c>
      <c r="R59" s="254">
        <v>60</v>
      </c>
      <c r="S59" s="64">
        <v>0</v>
      </c>
      <c r="T59" s="64">
        <v>0</v>
      </c>
      <c r="U59" s="89">
        <v>0</v>
      </c>
      <c r="V59" s="258">
        <v>19</v>
      </c>
      <c r="W59" s="98">
        <v>0</v>
      </c>
      <c r="X59" s="83">
        <v>0</v>
      </c>
      <c r="Y59" s="98">
        <v>0</v>
      </c>
      <c r="Z59" s="64">
        <v>0</v>
      </c>
      <c r="AA59" s="323">
        <v>1477052</v>
      </c>
      <c r="AB59" s="323">
        <v>0</v>
      </c>
      <c r="AC59" s="324">
        <v>1477052</v>
      </c>
      <c r="AD59" s="74">
        <v>4500000</v>
      </c>
      <c r="AE59" s="74">
        <v>6000000</v>
      </c>
      <c r="AF59" s="334">
        <v>281982.65454545454</v>
      </c>
      <c r="AG59" s="112">
        <v>44311560</v>
      </c>
      <c r="AH59" s="74">
        <v>0</v>
      </c>
      <c r="AI59" s="74">
        <v>16918959.272727273</v>
      </c>
      <c r="AJ59" s="74">
        <v>0</v>
      </c>
      <c r="AK59" s="74">
        <v>4500000</v>
      </c>
      <c r="AL59" s="74">
        <v>6000000</v>
      </c>
      <c r="AM59" s="74">
        <v>0</v>
      </c>
      <c r="AN59" s="74">
        <v>0</v>
      </c>
      <c r="AO59" s="74">
        <v>0</v>
      </c>
      <c r="AP59" s="74">
        <v>3800000</v>
      </c>
      <c r="AQ59" s="74">
        <v>0</v>
      </c>
      <c r="AR59" s="74">
        <v>0</v>
      </c>
      <c r="AS59" s="74">
        <v>0</v>
      </c>
      <c r="AT59" s="79">
        <v>0</v>
      </c>
      <c r="AU59" s="81">
        <v>75530519.272727281</v>
      </c>
      <c r="AV59" s="112">
        <v>55943382.923636369</v>
      </c>
      <c r="AW59" s="74">
        <v>75530519.272727281</v>
      </c>
      <c r="AX59" s="74">
        <v>5287136.3490909105</v>
      </c>
      <c r="AY59" s="75">
        <v>1594338.2923636371</v>
      </c>
      <c r="AZ59" s="74">
        <v>0</v>
      </c>
      <c r="BA59" s="74">
        <v>0</v>
      </c>
      <c r="BB59" s="74">
        <v>0</v>
      </c>
      <c r="BC59" s="79">
        <v>0</v>
      </c>
      <c r="BD59" s="79">
        <v>0</v>
      </c>
      <c r="BE59" s="79">
        <v>0</v>
      </c>
      <c r="BF59" s="77">
        <v>0</v>
      </c>
      <c r="BG59" s="344">
        <v>6881474.6414545476</v>
      </c>
      <c r="BH59" s="187">
        <v>68649044</v>
      </c>
    </row>
    <row r="60" spans="1:60" s="50" customFormat="1" ht="24" customHeight="1" x14ac:dyDescent="0.2">
      <c r="A60" s="181"/>
      <c r="B60" s="296">
        <v>54</v>
      </c>
      <c r="C60" s="264">
        <v>54</v>
      </c>
      <c r="D60" s="297">
        <v>13106</v>
      </c>
      <c r="E60" s="251" t="s">
        <v>1101</v>
      </c>
      <c r="F60" s="252" t="s">
        <v>1102</v>
      </c>
      <c r="G60" s="251" t="s">
        <v>87</v>
      </c>
      <c r="H60" s="272" t="s">
        <v>983</v>
      </c>
      <c r="I60" s="292" t="s">
        <v>1103</v>
      </c>
      <c r="J60" s="64" t="s">
        <v>1104</v>
      </c>
      <c r="K60" s="64" t="s">
        <v>1105</v>
      </c>
      <c r="L60" s="64" t="s">
        <v>2384</v>
      </c>
      <c r="M60" s="290" t="s">
        <v>2380</v>
      </c>
      <c r="N60" s="98"/>
      <c r="O60" s="64"/>
      <c r="P60" s="89"/>
      <c r="Q60" s="253">
        <v>30</v>
      </c>
      <c r="R60" s="254">
        <v>78</v>
      </c>
      <c r="S60" s="64">
        <v>0</v>
      </c>
      <c r="T60" s="64">
        <v>0</v>
      </c>
      <c r="U60" s="89">
        <v>0</v>
      </c>
      <c r="V60" s="258">
        <v>20</v>
      </c>
      <c r="W60" s="98">
        <v>0</v>
      </c>
      <c r="X60" s="83">
        <v>0</v>
      </c>
      <c r="Y60" s="98">
        <v>0</v>
      </c>
      <c r="Z60" s="64">
        <v>0</v>
      </c>
      <c r="AA60" s="323">
        <v>1477052</v>
      </c>
      <c r="AB60" s="323">
        <v>0</v>
      </c>
      <c r="AC60" s="324">
        <v>1477052</v>
      </c>
      <c r="AD60" s="74">
        <v>4500000</v>
      </c>
      <c r="AE60" s="74">
        <v>6000000</v>
      </c>
      <c r="AF60" s="334">
        <v>281982.65454545454</v>
      </c>
      <c r="AG60" s="112">
        <v>44311560</v>
      </c>
      <c r="AH60" s="74">
        <v>0</v>
      </c>
      <c r="AI60" s="74">
        <v>21994647.054545455</v>
      </c>
      <c r="AJ60" s="74">
        <v>0</v>
      </c>
      <c r="AK60" s="74">
        <v>4500000</v>
      </c>
      <c r="AL60" s="74">
        <v>6000000</v>
      </c>
      <c r="AM60" s="74">
        <v>0</v>
      </c>
      <c r="AN60" s="74">
        <v>0</v>
      </c>
      <c r="AO60" s="74">
        <v>0</v>
      </c>
      <c r="AP60" s="74">
        <v>4000000</v>
      </c>
      <c r="AQ60" s="74">
        <v>0</v>
      </c>
      <c r="AR60" s="74">
        <v>0</v>
      </c>
      <c r="AS60" s="74">
        <v>0</v>
      </c>
      <c r="AT60" s="79">
        <v>0</v>
      </c>
      <c r="AU60" s="81">
        <v>80806207.054545462</v>
      </c>
      <c r="AV60" s="112">
        <v>60649772.560727283</v>
      </c>
      <c r="AW60" s="74">
        <v>80806207.054545462</v>
      </c>
      <c r="AX60" s="74">
        <v>5656434.4938181825</v>
      </c>
      <c r="AY60" s="75">
        <v>2064977.2560727284</v>
      </c>
      <c r="AZ60" s="74">
        <v>0</v>
      </c>
      <c r="BA60" s="74">
        <v>0</v>
      </c>
      <c r="BB60" s="74">
        <v>0</v>
      </c>
      <c r="BC60" s="79">
        <v>0</v>
      </c>
      <c r="BD60" s="79">
        <v>0</v>
      </c>
      <c r="BE60" s="79">
        <v>0</v>
      </c>
      <c r="BF60" s="77">
        <v>0</v>
      </c>
      <c r="BG60" s="344">
        <v>7721411.7498909105</v>
      </c>
      <c r="BH60" s="187">
        <v>73084795</v>
      </c>
    </row>
    <row r="61" spans="1:60" s="50" customFormat="1" ht="24" customHeight="1" x14ac:dyDescent="0.2">
      <c r="A61" s="181"/>
      <c r="B61" s="296">
        <v>55</v>
      </c>
      <c r="C61" s="264">
        <v>55</v>
      </c>
      <c r="D61" s="297">
        <v>13094</v>
      </c>
      <c r="E61" s="251" t="s">
        <v>85</v>
      </c>
      <c r="F61" s="252" t="s">
        <v>1050</v>
      </c>
      <c r="G61" s="251" t="s">
        <v>87</v>
      </c>
      <c r="H61" s="272" t="s">
        <v>983</v>
      </c>
      <c r="I61" s="292" t="s">
        <v>1051</v>
      </c>
      <c r="J61" s="64" t="s">
        <v>1052</v>
      </c>
      <c r="K61" s="64" t="s">
        <v>1053</v>
      </c>
      <c r="L61" s="64" t="s">
        <v>2384</v>
      </c>
      <c r="M61" s="290" t="s">
        <v>2380</v>
      </c>
      <c r="N61" s="98"/>
      <c r="O61" s="64"/>
      <c r="P61" s="89"/>
      <c r="Q61" s="253">
        <v>30</v>
      </c>
      <c r="R61" s="254">
        <v>32</v>
      </c>
      <c r="S61" s="64">
        <v>0</v>
      </c>
      <c r="T61" s="64">
        <v>0</v>
      </c>
      <c r="U61" s="89">
        <v>0</v>
      </c>
      <c r="V61" s="258">
        <v>19</v>
      </c>
      <c r="W61" s="98">
        <v>0</v>
      </c>
      <c r="X61" s="83">
        <v>0</v>
      </c>
      <c r="Y61" s="98">
        <v>0</v>
      </c>
      <c r="Z61" s="64">
        <v>0</v>
      </c>
      <c r="AA61" s="323">
        <v>1477052</v>
      </c>
      <c r="AB61" s="323">
        <v>0</v>
      </c>
      <c r="AC61" s="324">
        <v>1477052</v>
      </c>
      <c r="AD61" s="74">
        <v>4500000</v>
      </c>
      <c r="AE61" s="74">
        <v>6000000</v>
      </c>
      <c r="AF61" s="334">
        <v>281982.65454545454</v>
      </c>
      <c r="AG61" s="112">
        <v>44311560</v>
      </c>
      <c r="AH61" s="74">
        <v>0</v>
      </c>
      <c r="AI61" s="74">
        <v>9023444.9454545453</v>
      </c>
      <c r="AJ61" s="74">
        <v>0</v>
      </c>
      <c r="AK61" s="74">
        <v>4500000</v>
      </c>
      <c r="AL61" s="74">
        <v>6000000</v>
      </c>
      <c r="AM61" s="74">
        <v>0</v>
      </c>
      <c r="AN61" s="74">
        <v>0</v>
      </c>
      <c r="AO61" s="74">
        <v>0</v>
      </c>
      <c r="AP61" s="74">
        <v>3800000</v>
      </c>
      <c r="AQ61" s="74">
        <v>0</v>
      </c>
      <c r="AR61" s="74">
        <v>0</v>
      </c>
      <c r="AS61" s="74">
        <v>0</v>
      </c>
      <c r="AT61" s="79">
        <v>0</v>
      </c>
      <c r="AU61" s="81">
        <v>67635004.945454538</v>
      </c>
      <c r="AV61" s="112">
        <v>48600554.599272721</v>
      </c>
      <c r="AW61" s="74">
        <v>67635004.945454538</v>
      </c>
      <c r="AX61" s="74">
        <v>4734450.3461818183</v>
      </c>
      <c r="AY61" s="75">
        <v>860055.45992727205</v>
      </c>
      <c r="AZ61" s="74">
        <v>0</v>
      </c>
      <c r="BA61" s="74">
        <v>0</v>
      </c>
      <c r="BB61" s="74">
        <v>0</v>
      </c>
      <c r="BC61" s="79">
        <v>0</v>
      </c>
      <c r="BD61" s="79">
        <v>0</v>
      </c>
      <c r="BE61" s="79">
        <v>0</v>
      </c>
      <c r="BF61" s="77">
        <v>0</v>
      </c>
      <c r="BG61" s="344">
        <v>5594505.8061090903</v>
      </c>
      <c r="BH61" s="187">
        <v>62040499</v>
      </c>
    </row>
    <row r="62" spans="1:60" s="50" customFormat="1" ht="24" customHeight="1" x14ac:dyDescent="0.2">
      <c r="A62" s="181"/>
      <c r="B62" s="296">
        <v>56</v>
      </c>
      <c r="C62" s="264">
        <v>56</v>
      </c>
      <c r="D62" s="297">
        <v>13101</v>
      </c>
      <c r="E62" s="251" t="s">
        <v>294</v>
      </c>
      <c r="F62" s="252" t="s">
        <v>1078</v>
      </c>
      <c r="G62" s="251" t="s">
        <v>87</v>
      </c>
      <c r="H62" s="272" t="s">
        <v>983</v>
      </c>
      <c r="I62" s="292" t="s">
        <v>1079</v>
      </c>
      <c r="J62" s="64" t="s">
        <v>1080</v>
      </c>
      <c r="K62" s="64" t="s">
        <v>1081</v>
      </c>
      <c r="L62" s="64" t="s">
        <v>2384</v>
      </c>
      <c r="M62" s="290" t="s">
        <v>2380</v>
      </c>
      <c r="N62" s="98"/>
      <c r="O62" s="64"/>
      <c r="P62" s="89"/>
      <c r="Q62" s="253">
        <v>30</v>
      </c>
      <c r="R62" s="254">
        <v>51</v>
      </c>
      <c r="S62" s="64">
        <v>0</v>
      </c>
      <c r="T62" s="64">
        <v>0</v>
      </c>
      <c r="U62" s="89">
        <v>0</v>
      </c>
      <c r="V62" s="258">
        <v>19</v>
      </c>
      <c r="W62" s="98">
        <v>0</v>
      </c>
      <c r="X62" s="83">
        <v>0</v>
      </c>
      <c r="Y62" s="98">
        <v>1</v>
      </c>
      <c r="Z62" s="64">
        <v>1</v>
      </c>
      <c r="AA62" s="323">
        <v>1477052</v>
      </c>
      <c r="AB62" s="323">
        <v>0</v>
      </c>
      <c r="AC62" s="324">
        <v>1477052</v>
      </c>
      <c r="AD62" s="74">
        <v>4500000</v>
      </c>
      <c r="AE62" s="74">
        <v>6000000</v>
      </c>
      <c r="AF62" s="334">
        <v>281982.65454545454</v>
      </c>
      <c r="AG62" s="112">
        <v>44311560</v>
      </c>
      <c r="AH62" s="74">
        <v>0</v>
      </c>
      <c r="AI62" s="74">
        <v>14381115.381818181</v>
      </c>
      <c r="AJ62" s="74">
        <v>2655495</v>
      </c>
      <c r="AK62" s="74">
        <v>4500000</v>
      </c>
      <c r="AL62" s="74">
        <v>6000000</v>
      </c>
      <c r="AM62" s="74">
        <v>0</v>
      </c>
      <c r="AN62" s="74">
        <v>0</v>
      </c>
      <c r="AO62" s="74">
        <v>0</v>
      </c>
      <c r="AP62" s="74">
        <v>3800000</v>
      </c>
      <c r="AQ62" s="74">
        <v>0</v>
      </c>
      <c r="AR62" s="74">
        <v>0</v>
      </c>
      <c r="AS62" s="74">
        <v>0</v>
      </c>
      <c r="AT62" s="79">
        <v>0</v>
      </c>
      <c r="AU62" s="81">
        <v>75648170.381818175</v>
      </c>
      <c r="AV62" s="112">
        <v>53583188.105090901</v>
      </c>
      <c r="AW62" s="74">
        <v>72992675.381818175</v>
      </c>
      <c r="AX62" s="74">
        <v>5109487.2767272731</v>
      </c>
      <c r="AY62" s="75">
        <v>1358318.8105090903</v>
      </c>
      <c r="AZ62" s="74">
        <v>0</v>
      </c>
      <c r="BA62" s="74">
        <v>0</v>
      </c>
      <c r="BB62" s="74">
        <v>0</v>
      </c>
      <c r="BC62" s="79">
        <v>0</v>
      </c>
      <c r="BD62" s="79">
        <v>0</v>
      </c>
      <c r="BE62" s="79">
        <v>0</v>
      </c>
      <c r="BF62" s="77">
        <v>0</v>
      </c>
      <c r="BG62" s="344">
        <v>6467806.0872363634</v>
      </c>
      <c r="BH62" s="187">
        <v>69180364</v>
      </c>
    </row>
    <row r="63" spans="1:60" s="50" customFormat="1" ht="24" customHeight="1" x14ac:dyDescent="0.2">
      <c r="A63" s="181"/>
      <c r="B63" s="296">
        <v>57</v>
      </c>
      <c r="C63" s="264">
        <v>57</v>
      </c>
      <c r="D63" s="297">
        <v>13111</v>
      </c>
      <c r="E63" s="251" t="s">
        <v>1122</v>
      </c>
      <c r="F63" s="252" t="s">
        <v>1123</v>
      </c>
      <c r="G63" s="251" t="s">
        <v>87</v>
      </c>
      <c r="H63" s="272" t="s">
        <v>983</v>
      </c>
      <c r="I63" s="292" t="s">
        <v>1124</v>
      </c>
      <c r="J63" s="64" t="s">
        <v>1125</v>
      </c>
      <c r="K63" s="64" t="s">
        <v>1126</v>
      </c>
      <c r="L63" s="64" t="s">
        <v>2384</v>
      </c>
      <c r="M63" s="290" t="s">
        <v>2380</v>
      </c>
      <c r="N63" s="98"/>
      <c r="O63" s="64"/>
      <c r="P63" s="89"/>
      <c r="Q63" s="253">
        <v>30</v>
      </c>
      <c r="R63" s="254">
        <v>33</v>
      </c>
      <c r="S63" s="64">
        <v>0</v>
      </c>
      <c r="T63" s="64">
        <v>0</v>
      </c>
      <c r="U63" s="89">
        <v>0</v>
      </c>
      <c r="V63" s="258">
        <v>19</v>
      </c>
      <c r="W63" s="98">
        <v>0</v>
      </c>
      <c r="X63" s="83">
        <v>0</v>
      </c>
      <c r="Y63" s="98">
        <v>0</v>
      </c>
      <c r="Z63" s="64">
        <v>0</v>
      </c>
      <c r="AA63" s="323">
        <v>1477052</v>
      </c>
      <c r="AB63" s="323">
        <v>0</v>
      </c>
      <c r="AC63" s="324">
        <v>1477052</v>
      </c>
      <c r="AD63" s="74">
        <v>4500000</v>
      </c>
      <c r="AE63" s="74">
        <v>6000000</v>
      </c>
      <c r="AF63" s="334">
        <v>281982.65454545454</v>
      </c>
      <c r="AG63" s="112">
        <v>44311560</v>
      </c>
      <c r="AH63" s="74">
        <v>0</v>
      </c>
      <c r="AI63" s="74">
        <v>9305427.5999999996</v>
      </c>
      <c r="AJ63" s="74">
        <v>0</v>
      </c>
      <c r="AK63" s="74">
        <v>4500000</v>
      </c>
      <c r="AL63" s="74">
        <v>6000000</v>
      </c>
      <c r="AM63" s="74">
        <v>0</v>
      </c>
      <c r="AN63" s="74">
        <v>0</v>
      </c>
      <c r="AO63" s="74">
        <v>0</v>
      </c>
      <c r="AP63" s="74">
        <v>3800000</v>
      </c>
      <c r="AQ63" s="74">
        <v>0</v>
      </c>
      <c r="AR63" s="74">
        <v>0</v>
      </c>
      <c r="AS63" s="74">
        <v>0</v>
      </c>
      <c r="AT63" s="79">
        <v>0</v>
      </c>
      <c r="AU63" s="81">
        <v>67916987.599999994</v>
      </c>
      <c r="AV63" s="112">
        <v>48862798.467999995</v>
      </c>
      <c r="AW63" s="74">
        <v>67916987.599999994</v>
      </c>
      <c r="AX63" s="74">
        <v>4754189.1320000002</v>
      </c>
      <c r="AY63" s="75">
        <v>886279.84679999948</v>
      </c>
      <c r="AZ63" s="74">
        <v>0</v>
      </c>
      <c r="BA63" s="74">
        <v>0</v>
      </c>
      <c r="BB63" s="74">
        <v>0</v>
      </c>
      <c r="BC63" s="79">
        <v>0</v>
      </c>
      <c r="BD63" s="79">
        <v>0</v>
      </c>
      <c r="BE63" s="79">
        <v>0</v>
      </c>
      <c r="BF63" s="77">
        <v>0</v>
      </c>
      <c r="BG63" s="344">
        <v>5640468.9787999997</v>
      </c>
      <c r="BH63" s="187">
        <v>62276518</v>
      </c>
    </row>
    <row r="64" spans="1:60" s="50" customFormat="1" ht="24" customHeight="1" x14ac:dyDescent="0.2">
      <c r="A64" s="181"/>
      <c r="B64" s="296">
        <v>58</v>
      </c>
      <c r="C64" s="264">
        <v>58</v>
      </c>
      <c r="D64" s="297">
        <v>13082</v>
      </c>
      <c r="E64" s="251" t="s">
        <v>115</v>
      </c>
      <c r="F64" s="252" t="s">
        <v>999</v>
      </c>
      <c r="G64" s="251" t="s">
        <v>87</v>
      </c>
      <c r="H64" s="272" t="s">
        <v>983</v>
      </c>
      <c r="I64" s="292" t="s">
        <v>1000</v>
      </c>
      <c r="J64" s="64" t="s">
        <v>1001</v>
      </c>
      <c r="K64" s="64" t="s">
        <v>1002</v>
      </c>
      <c r="L64" s="64" t="s">
        <v>2384</v>
      </c>
      <c r="M64" s="290" t="s">
        <v>2383</v>
      </c>
      <c r="N64" s="98"/>
      <c r="O64" s="64"/>
      <c r="P64" s="89"/>
      <c r="Q64" s="253">
        <v>30</v>
      </c>
      <c r="R64" s="254">
        <v>59</v>
      </c>
      <c r="S64" s="64">
        <v>0</v>
      </c>
      <c r="T64" s="64">
        <v>0</v>
      </c>
      <c r="U64" s="89">
        <v>0</v>
      </c>
      <c r="V64" s="258">
        <v>20</v>
      </c>
      <c r="W64" s="98">
        <v>0</v>
      </c>
      <c r="X64" s="83">
        <v>0</v>
      </c>
      <c r="Y64" s="98">
        <v>0</v>
      </c>
      <c r="Z64" s="64">
        <v>0</v>
      </c>
      <c r="AA64" s="323">
        <v>1642901</v>
      </c>
      <c r="AB64" s="323">
        <v>0</v>
      </c>
      <c r="AC64" s="324">
        <v>1642901</v>
      </c>
      <c r="AD64" s="74">
        <v>4500000</v>
      </c>
      <c r="AE64" s="74">
        <v>6000000</v>
      </c>
      <c r="AF64" s="334">
        <v>313644.73636363639</v>
      </c>
      <c r="AG64" s="112">
        <v>49287030</v>
      </c>
      <c r="AH64" s="74">
        <v>0</v>
      </c>
      <c r="AI64" s="74">
        <v>18505039.445454545</v>
      </c>
      <c r="AJ64" s="74">
        <v>0</v>
      </c>
      <c r="AK64" s="74">
        <v>4500000</v>
      </c>
      <c r="AL64" s="74">
        <v>6000000</v>
      </c>
      <c r="AM64" s="74">
        <v>0</v>
      </c>
      <c r="AN64" s="74">
        <v>0</v>
      </c>
      <c r="AO64" s="74">
        <v>0</v>
      </c>
      <c r="AP64" s="74">
        <v>4000000</v>
      </c>
      <c r="AQ64" s="74">
        <v>0</v>
      </c>
      <c r="AR64" s="74">
        <v>0</v>
      </c>
      <c r="AS64" s="74">
        <v>0</v>
      </c>
      <c r="AT64" s="79">
        <v>0</v>
      </c>
      <c r="AU64" s="81">
        <v>82292069.445454538</v>
      </c>
      <c r="AV64" s="112">
        <v>62031624.58427272</v>
      </c>
      <c r="AW64" s="74">
        <v>82292069.445454538</v>
      </c>
      <c r="AX64" s="74">
        <v>5760444.8611818179</v>
      </c>
      <c r="AY64" s="75">
        <v>2203162.4584272723</v>
      </c>
      <c r="AZ64" s="74">
        <v>0</v>
      </c>
      <c r="BA64" s="74">
        <v>0</v>
      </c>
      <c r="BB64" s="74">
        <v>0</v>
      </c>
      <c r="BC64" s="79">
        <v>0</v>
      </c>
      <c r="BD64" s="79">
        <v>0</v>
      </c>
      <c r="BE64" s="79">
        <v>0</v>
      </c>
      <c r="BF64" s="77">
        <v>0</v>
      </c>
      <c r="BG64" s="344">
        <v>7963607.3196090907</v>
      </c>
      <c r="BH64" s="187">
        <v>74328462</v>
      </c>
    </row>
    <row r="65" spans="1:60" s="50" customFormat="1" ht="24" customHeight="1" x14ac:dyDescent="0.2">
      <c r="A65" s="181"/>
      <c r="B65" s="296">
        <v>59</v>
      </c>
      <c r="C65" s="264">
        <v>59</v>
      </c>
      <c r="D65" s="297">
        <v>13092</v>
      </c>
      <c r="E65" s="251" t="s">
        <v>410</v>
      </c>
      <c r="F65" s="252" t="s">
        <v>1041</v>
      </c>
      <c r="G65" s="251" t="s">
        <v>87</v>
      </c>
      <c r="H65" s="272" t="s">
        <v>983</v>
      </c>
      <c r="I65" s="292" t="s">
        <v>1042</v>
      </c>
      <c r="J65" s="64" t="s">
        <v>1043</v>
      </c>
      <c r="K65" s="64" t="s">
        <v>1044</v>
      </c>
      <c r="L65" s="64" t="s">
        <v>2384</v>
      </c>
      <c r="M65" s="290" t="s">
        <v>2380</v>
      </c>
      <c r="N65" s="98"/>
      <c r="O65" s="64"/>
      <c r="P65" s="89"/>
      <c r="Q65" s="253">
        <v>30</v>
      </c>
      <c r="R65" s="254">
        <v>72</v>
      </c>
      <c r="S65" s="64">
        <v>0</v>
      </c>
      <c r="T65" s="64">
        <v>0</v>
      </c>
      <c r="U65" s="89">
        <v>0</v>
      </c>
      <c r="V65" s="258">
        <v>17</v>
      </c>
      <c r="W65" s="98">
        <v>0</v>
      </c>
      <c r="X65" s="83">
        <v>0</v>
      </c>
      <c r="Y65" s="98">
        <v>0</v>
      </c>
      <c r="Z65" s="64">
        <v>0</v>
      </c>
      <c r="AA65" s="323">
        <v>1477052</v>
      </c>
      <c r="AB65" s="323">
        <v>0</v>
      </c>
      <c r="AC65" s="324">
        <v>1477052</v>
      </c>
      <c r="AD65" s="74">
        <v>4500000</v>
      </c>
      <c r="AE65" s="74">
        <v>6000000</v>
      </c>
      <c r="AF65" s="334">
        <v>281982.65454545454</v>
      </c>
      <c r="AG65" s="112">
        <v>44311560</v>
      </c>
      <c r="AH65" s="74">
        <v>0</v>
      </c>
      <c r="AI65" s="74">
        <v>20302751.127272725</v>
      </c>
      <c r="AJ65" s="74">
        <v>0</v>
      </c>
      <c r="AK65" s="74">
        <v>4500000</v>
      </c>
      <c r="AL65" s="74">
        <v>6000000</v>
      </c>
      <c r="AM65" s="74">
        <v>0</v>
      </c>
      <c r="AN65" s="74">
        <v>0</v>
      </c>
      <c r="AO65" s="74">
        <v>0</v>
      </c>
      <c r="AP65" s="74">
        <v>3400000</v>
      </c>
      <c r="AQ65" s="74">
        <v>0</v>
      </c>
      <c r="AR65" s="74">
        <v>0</v>
      </c>
      <c r="AS65" s="74">
        <v>0</v>
      </c>
      <c r="AT65" s="79">
        <v>0</v>
      </c>
      <c r="AU65" s="81">
        <v>78514311.127272725</v>
      </c>
      <c r="AV65" s="112">
        <v>59118309.348363638</v>
      </c>
      <c r="AW65" s="74">
        <v>78514311.127272725</v>
      </c>
      <c r="AX65" s="74">
        <v>5496001.7789090909</v>
      </c>
      <c r="AY65" s="75">
        <v>1911830.9348363639</v>
      </c>
      <c r="AZ65" s="74">
        <v>0</v>
      </c>
      <c r="BA65" s="74">
        <v>0</v>
      </c>
      <c r="BB65" s="74">
        <v>0</v>
      </c>
      <c r="BC65" s="79">
        <v>0</v>
      </c>
      <c r="BD65" s="79">
        <v>0</v>
      </c>
      <c r="BE65" s="79">
        <v>0</v>
      </c>
      <c r="BF65" s="77">
        <v>0</v>
      </c>
      <c r="BG65" s="344">
        <v>7407832.7137454543</v>
      </c>
      <c r="BH65" s="187">
        <v>71106478</v>
      </c>
    </row>
    <row r="66" spans="1:60" s="50" customFormat="1" ht="24" customHeight="1" x14ac:dyDescent="0.2">
      <c r="A66" s="181"/>
      <c r="B66" s="296">
        <v>60</v>
      </c>
      <c r="C66" s="264">
        <v>60</v>
      </c>
      <c r="D66" s="297">
        <v>13104</v>
      </c>
      <c r="E66" s="251" t="s">
        <v>1027</v>
      </c>
      <c r="F66" s="252" t="s">
        <v>1092</v>
      </c>
      <c r="G66" s="251" t="s">
        <v>87</v>
      </c>
      <c r="H66" s="272" t="s">
        <v>983</v>
      </c>
      <c r="I66" s="292" t="s">
        <v>1093</v>
      </c>
      <c r="J66" s="64" t="s">
        <v>1094</v>
      </c>
      <c r="K66" s="64" t="s">
        <v>1095</v>
      </c>
      <c r="L66" s="64" t="s">
        <v>2384</v>
      </c>
      <c r="M66" s="290" t="s">
        <v>2380</v>
      </c>
      <c r="N66" s="98"/>
      <c r="O66" s="64"/>
      <c r="P66" s="89"/>
      <c r="Q66" s="253">
        <v>30</v>
      </c>
      <c r="R66" s="254">
        <v>32</v>
      </c>
      <c r="S66" s="64">
        <v>0</v>
      </c>
      <c r="T66" s="64">
        <v>0</v>
      </c>
      <c r="U66" s="89">
        <v>0</v>
      </c>
      <c r="V66" s="258">
        <v>18</v>
      </c>
      <c r="W66" s="98">
        <v>0</v>
      </c>
      <c r="X66" s="83">
        <v>0</v>
      </c>
      <c r="Y66" s="98">
        <v>0</v>
      </c>
      <c r="Z66" s="64">
        <v>0</v>
      </c>
      <c r="AA66" s="323">
        <v>1477052</v>
      </c>
      <c r="AB66" s="323">
        <v>0</v>
      </c>
      <c r="AC66" s="324">
        <v>1477052</v>
      </c>
      <c r="AD66" s="74">
        <v>4500000</v>
      </c>
      <c r="AE66" s="74">
        <v>6000000</v>
      </c>
      <c r="AF66" s="334">
        <v>281982.65454545454</v>
      </c>
      <c r="AG66" s="112">
        <v>44311560</v>
      </c>
      <c r="AH66" s="74">
        <v>0</v>
      </c>
      <c r="AI66" s="74">
        <v>9023444.9454545453</v>
      </c>
      <c r="AJ66" s="74">
        <v>0</v>
      </c>
      <c r="AK66" s="74">
        <v>4500000</v>
      </c>
      <c r="AL66" s="74">
        <v>6000000</v>
      </c>
      <c r="AM66" s="74">
        <v>0</v>
      </c>
      <c r="AN66" s="74">
        <v>0</v>
      </c>
      <c r="AO66" s="74">
        <v>0</v>
      </c>
      <c r="AP66" s="74">
        <v>3600000</v>
      </c>
      <c r="AQ66" s="74">
        <v>0</v>
      </c>
      <c r="AR66" s="74">
        <v>0</v>
      </c>
      <c r="AS66" s="74">
        <v>0</v>
      </c>
      <c r="AT66" s="79">
        <v>0</v>
      </c>
      <c r="AU66" s="81">
        <v>67435004.945454538</v>
      </c>
      <c r="AV66" s="112">
        <v>48614554.599272721</v>
      </c>
      <c r="AW66" s="74">
        <v>67435004.945454538</v>
      </c>
      <c r="AX66" s="74">
        <v>4720450.3461818183</v>
      </c>
      <c r="AY66" s="75">
        <v>861455.45992727205</v>
      </c>
      <c r="AZ66" s="74">
        <v>0</v>
      </c>
      <c r="BA66" s="74">
        <v>0</v>
      </c>
      <c r="BB66" s="74">
        <v>0</v>
      </c>
      <c r="BC66" s="79">
        <v>0</v>
      </c>
      <c r="BD66" s="79">
        <v>0</v>
      </c>
      <c r="BE66" s="79">
        <v>0</v>
      </c>
      <c r="BF66" s="77">
        <v>0</v>
      </c>
      <c r="BG66" s="344">
        <v>5581905.8061090903</v>
      </c>
      <c r="BH66" s="187">
        <v>61853099</v>
      </c>
    </row>
    <row r="67" spans="1:60" s="50" customFormat="1" ht="24" customHeight="1" x14ac:dyDescent="0.2">
      <c r="A67" s="181"/>
      <c r="B67" s="296">
        <v>61</v>
      </c>
      <c r="C67" s="264">
        <v>61</v>
      </c>
      <c r="D67" s="297">
        <v>13095</v>
      </c>
      <c r="E67" s="251" t="s">
        <v>248</v>
      </c>
      <c r="F67" s="252" t="s">
        <v>1054</v>
      </c>
      <c r="G67" s="251" t="s">
        <v>87</v>
      </c>
      <c r="H67" s="272" t="s">
        <v>983</v>
      </c>
      <c r="I67" s="292" t="s">
        <v>1055</v>
      </c>
      <c r="J67" s="64" t="s">
        <v>1056</v>
      </c>
      <c r="K67" s="64" t="s">
        <v>1057</v>
      </c>
      <c r="L67" s="64" t="s">
        <v>2384</v>
      </c>
      <c r="M67" s="290" t="s">
        <v>2380</v>
      </c>
      <c r="N67" s="98"/>
      <c r="O67" s="64"/>
      <c r="P67" s="89"/>
      <c r="Q67" s="253">
        <v>30</v>
      </c>
      <c r="R67" s="254">
        <v>93</v>
      </c>
      <c r="S67" s="64">
        <v>0</v>
      </c>
      <c r="T67" s="64">
        <v>0</v>
      </c>
      <c r="U67" s="89">
        <v>0</v>
      </c>
      <c r="V67" s="258">
        <v>18</v>
      </c>
      <c r="W67" s="98">
        <v>0</v>
      </c>
      <c r="X67" s="83">
        <v>0</v>
      </c>
      <c r="Y67" s="98">
        <v>0</v>
      </c>
      <c r="Z67" s="64">
        <v>0</v>
      </c>
      <c r="AA67" s="323">
        <v>1477052</v>
      </c>
      <c r="AB67" s="323">
        <v>0</v>
      </c>
      <c r="AC67" s="324">
        <v>1477052</v>
      </c>
      <c r="AD67" s="74">
        <v>4500000</v>
      </c>
      <c r="AE67" s="74">
        <v>6000000</v>
      </c>
      <c r="AF67" s="334">
        <v>281982.65454545454</v>
      </c>
      <c r="AG67" s="112">
        <v>44311560</v>
      </c>
      <c r="AH67" s="74">
        <v>0</v>
      </c>
      <c r="AI67" s="74">
        <v>26224386.872727271</v>
      </c>
      <c r="AJ67" s="74">
        <v>0</v>
      </c>
      <c r="AK67" s="74">
        <v>4500000</v>
      </c>
      <c r="AL67" s="74">
        <v>6000000</v>
      </c>
      <c r="AM67" s="74">
        <v>0</v>
      </c>
      <c r="AN67" s="74">
        <v>0</v>
      </c>
      <c r="AO67" s="74">
        <v>0</v>
      </c>
      <c r="AP67" s="74">
        <v>3600000</v>
      </c>
      <c r="AQ67" s="74">
        <v>0</v>
      </c>
      <c r="AR67" s="74">
        <v>0</v>
      </c>
      <c r="AS67" s="74">
        <v>0</v>
      </c>
      <c r="AT67" s="79">
        <v>0</v>
      </c>
      <c r="AU67" s="81">
        <v>84635946.872727275</v>
      </c>
      <c r="AV67" s="112">
        <v>64611430.591636367</v>
      </c>
      <c r="AW67" s="74">
        <v>84635946.872727275</v>
      </c>
      <c r="AX67" s="74">
        <v>5924516.2810909096</v>
      </c>
      <c r="AY67" s="75">
        <v>2461143.059163637</v>
      </c>
      <c r="AZ67" s="74">
        <v>0</v>
      </c>
      <c r="BA67" s="74">
        <v>0</v>
      </c>
      <c r="BB67" s="74">
        <v>0</v>
      </c>
      <c r="BC67" s="79">
        <v>0</v>
      </c>
      <c r="BD67" s="79">
        <v>0</v>
      </c>
      <c r="BE67" s="79">
        <v>0</v>
      </c>
      <c r="BF67" s="77">
        <v>0</v>
      </c>
      <c r="BG67" s="344">
        <v>8385659.3402545471</v>
      </c>
      <c r="BH67" s="187">
        <v>76250287</v>
      </c>
    </row>
    <row r="68" spans="1:60" s="50" customFormat="1" ht="24" customHeight="1" x14ac:dyDescent="0.2">
      <c r="A68" s="181"/>
      <c r="B68" s="296">
        <v>62</v>
      </c>
      <c r="C68" s="264">
        <v>62</v>
      </c>
      <c r="D68" s="297">
        <v>13113</v>
      </c>
      <c r="E68" s="251" t="s">
        <v>107</v>
      </c>
      <c r="F68" s="252" t="s">
        <v>1131</v>
      </c>
      <c r="G68" s="251" t="s">
        <v>87</v>
      </c>
      <c r="H68" s="272" t="s">
        <v>983</v>
      </c>
      <c r="I68" s="292" t="s">
        <v>1132</v>
      </c>
      <c r="J68" s="64" t="s">
        <v>1133</v>
      </c>
      <c r="K68" s="64" t="s">
        <v>1134</v>
      </c>
      <c r="L68" s="64" t="s">
        <v>2384</v>
      </c>
      <c r="M68" s="290" t="s">
        <v>2380</v>
      </c>
      <c r="N68" s="98"/>
      <c r="O68" s="64"/>
      <c r="P68" s="89"/>
      <c r="Q68" s="253">
        <v>30</v>
      </c>
      <c r="R68" s="254">
        <v>38</v>
      </c>
      <c r="S68" s="64">
        <v>0</v>
      </c>
      <c r="T68" s="64">
        <v>0</v>
      </c>
      <c r="U68" s="89">
        <v>0</v>
      </c>
      <c r="V68" s="258">
        <v>12</v>
      </c>
      <c r="W68" s="98">
        <v>0</v>
      </c>
      <c r="X68" s="83">
        <v>0</v>
      </c>
      <c r="Y68" s="98">
        <v>0</v>
      </c>
      <c r="Z68" s="64">
        <v>0</v>
      </c>
      <c r="AA68" s="323">
        <v>1477052</v>
      </c>
      <c r="AB68" s="323">
        <v>0</v>
      </c>
      <c r="AC68" s="324">
        <v>1477052</v>
      </c>
      <c r="AD68" s="74">
        <v>4500000</v>
      </c>
      <c r="AE68" s="74">
        <v>6000000</v>
      </c>
      <c r="AF68" s="334">
        <v>281982.65454545454</v>
      </c>
      <c r="AG68" s="112">
        <v>44311560</v>
      </c>
      <c r="AH68" s="74">
        <v>0</v>
      </c>
      <c r="AI68" s="74">
        <v>10715340.872727273</v>
      </c>
      <c r="AJ68" s="74">
        <v>0</v>
      </c>
      <c r="AK68" s="74">
        <v>4500000</v>
      </c>
      <c r="AL68" s="74">
        <v>6000000</v>
      </c>
      <c r="AM68" s="74">
        <v>0</v>
      </c>
      <c r="AN68" s="74">
        <v>0</v>
      </c>
      <c r="AO68" s="74">
        <v>0</v>
      </c>
      <c r="AP68" s="74">
        <v>2400000</v>
      </c>
      <c r="AQ68" s="74">
        <v>0</v>
      </c>
      <c r="AR68" s="74">
        <v>0</v>
      </c>
      <c r="AS68" s="74">
        <v>0</v>
      </c>
      <c r="AT68" s="79">
        <v>0</v>
      </c>
      <c r="AU68" s="81">
        <v>67926900.872727275</v>
      </c>
      <c r="AV68" s="112">
        <v>50272017.811636366</v>
      </c>
      <c r="AW68" s="74">
        <v>67926900.872727275</v>
      </c>
      <c r="AX68" s="74">
        <v>4754883.0610909099</v>
      </c>
      <c r="AY68" s="75">
        <v>1027201.7811636366</v>
      </c>
      <c r="AZ68" s="74">
        <v>0</v>
      </c>
      <c r="BA68" s="74">
        <v>0</v>
      </c>
      <c r="BB68" s="74">
        <v>0</v>
      </c>
      <c r="BC68" s="79">
        <v>0</v>
      </c>
      <c r="BD68" s="79">
        <v>0</v>
      </c>
      <c r="BE68" s="79">
        <v>0</v>
      </c>
      <c r="BF68" s="77">
        <v>0</v>
      </c>
      <c r="BG68" s="344">
        <v>5782084.8422545465</v>
      </c>
      <c r="BH68" s="187">
        <v>62144816</v>
      </c>
    </row>
    <row r="69" spans="1:60" s="50" customFormat="1" ht="24" customHeight="1" x14ac:dyDescent="0.2">
      <c r="A69" s="181"/>
      <c r="B69" s="296">
        <v>63</v>
      </c>
      <c r="C69" s="264">
        <v>63</v>
      </c>
      <c r="D69" s="297">
        <v>13093</v>
      </c>
      <c r="E69" s="251" t="s">
        <v>1045</v>
      </c>
      <c r="F69" s="252" t="s">
        <v>1046</v>
      </c>
      <c r="G69" s="251" t="s">
        <v>87</v>
      </c>
      <c r="H69" s="272" t="s">
        <v>983</v>
      </c>
      <c r="I69" s="292" t="s">
        <v>1047</v>
      </c>
      <c r="J69" s="64" t="s">
        <v>1048</v>
      </c>
      <c r="K69" s="64" t="s">
        <v>1049</v>
      </c>
      <c r="L69" s="64" t="s">
        <v>2384</v>
      </c>
      <c r="M69" s="290" t="s">
        <v>2383</v>
      </c>
      <c r="N69" s="98"/>
      <c r="O69" s="64"/>
      <c r="P69" s="89"/>
      <c r="Q69" s="253">
        <v>30</v>
      </c>
      <c r="R69" s="254">
        <v>32</v>
      </c>
      <c r="S69" s="64">
        <v>0</v>
      </c>
      <c r="T69" s="64">
        <v>0</v>
      </c>
      <c r="U69" s="89">
        <v>0</v>
      </c>
      <c r="V69" s="258">
        <v>17</v>
      </c>
      <c r="W69" s="98">
        <v>0</v>
      </c>
      <c r="X69" s="83">
        <v>0</v>
      </c>
      <c r="Y69" s="98">
        <v>0</v>
      </c>
      <c r="Z69" s="64">
        <v>0</v>
      </c>
      <c r="AA69" s="323">
        <v>1642901</v>
      </c>
      <c r="AB69" s="323">
        <v>0</v>
      </c>
      <c r="AC69" s="324">
        <v>1642901</v>
      </c>
      <c r="AD69" s="74">
        <v>4500000</v>
      </c>
      <c r="AE69" s="74">
        <v>6000000</v>
      </c>
      <c r="AF69" s="334">
        <v>313644.73636363639</v>
      </c>
      <c r="AG69" s="112">
        <v>49287030</v>
      </c>
      <c r="AH69" s="74">
        <v>0</v>
      </c>
      <c r="AI69" s="74">
        <v>10036631.563636364</v>
      </c>
      <c r="AJ69" s="74">
        <v>0</v>
      </c>
      <c r="AK69" s="74">
        <v>4500000</v>
      </c>
      <c r="AL69" s="74">
        <v>6000000</v>
      </c>
      <c r="AM69" s="74">
        <v>0</v>
      </c>
      <c r="AN69" s="74">
        <v>0</v>
      </c>
      <c r="AO69" s="74">
        <v>0</v>
      </c>
      <c r="AP69" s="74">
        <v>3400000</v>
      </c>
      <c r="AQ69" s="74">
        <v>0</v>
      </c>
      <c r="AR69" s="74">
        <v>0</v>
      </c>
      <c r="AS69" s="74">
        <v>0</v>
      </c>
      <c r="AT69" s="79">
        <v>0</v>
      </c>
      <c r="AU69" s="81">
        <v>73223661.563636363</v>
      </c>
      <c r="AV69" s="112">
        <v>54198005.254181817</v>
      </c>
      <c r="AW69" s="74">
        <v>73223661.563636363</v>
      </c>
      <c r="AX69" s="74">
        <v>5125656.3094545463</v>
      </c>
      <c r="AY69" s="75">
        <v>1419800.5254181819</v>
      </c>
      <c r="AZ69" s="74">
        <v>0</v>
      </c>
      <c r="BA69" s="74">
        <v>0</v>
      </c>
      <c r="BB69" s="74">
        <v>0</v>
      </c>
      <c r="BC69" s="79">
        <v>0</v>
      </c>
      <c r="BD69" s="79">
        <v>0</v>
      </c>
      <c r="BE69" s="79">
        <v>0</v>
      </c>
      <c r="BF69" s="77">
        <v>0</v>
      </c>
      <c r="BG69" s="344">
        <v>6545456.8348727282</v>
      </c>
      <c r="BH69" s="187">
        <v>66678204</v>
      </c>
    </row>
    <row r="70" spans="1:60" s="50" customFormat="1" ht="24" customHeight="1" x14ac:dyDescent="0.2">
      <c r="A70" s="181"/>
      <c r="B70" s="296">
        <v>64</v>
      </c>
      <c r="C70" s="264">
        <v>64</v>
      </c>
      <c r="D70" s="297">
        <v>13078</v>
      </c>
      <c r="E70" s="251" t="s">
        <v>981</v>
      </c>
      <c r="F70" s="252" t="s">
        <v>982</v>
      </c>
      <c r="G70" s="251" t="s">
        <v>87</v>
      </c>
      <c r="H70" s="272" t="s">
        <v>983</v>
      </c>
      <c r="I70" s="292" t="s">
        <v>984</v>
      </c>
      <c r="J70" s="64" t="s">
        <v>985</v>
      </c>
      <c r="K70" s="64" t="s">
        <v>986</v>
      </c>
      <c r="L70" s="64" t="s">
        <v>2384</v>
      </c>
      <c r="M70" s="290" t="s">
        <v>2380</v>
      </c>
      <c r="N70" s="98"/>
      <c r="O70" s="64"/>
      <c r="P70" s="89"/>
      <c r="Q70" s="253">
        <v>30</v>
      </c>
      <c r="R70" s="254">
        <v>150</v>
      </c>
      <c r="S70" s="64">
        <v>0</v>
      </c>
      <c r="T70" s="64">
        <v>0</v>
      </c>
      <c r="U70" s="89">
        <v>0</v>
      </c>
      <c r="V70" s="258">
        <v>22</v>
      </c>
      <c r="W70" s="98">
        <v>0</v>
      </c>
      <c r="X70" s="83">
        <v>0</v>
      </c>
      <c r="Y70" s="98">
        <v>0</v>
      </c>
      <c r="Z70" s="64">
        <v>0</v>
      </c>
      <c r="AA70" s="323">
        <v>1477052</v>
      </c>
      <c r="AB70" s="323">
        <v>46667</v>
      </c>
      <c r="AC70" s="324">
        <v>1523719</v>
      </c>
      <c r="AD70" s="74">
        <v>4500000</v>
      </c>
      <c r="AE70" s="74">
        <v>6000000</v>
      </c>
      <c r="AF70" s="334">
        <v>290891.80909090908</v>
      </c>
      <c r="AG70" s="112">
        <v>44311560</v>
      </c>
      <c r="AH70" s="74">
        <v>1400010</v>
      </c>
      <c r="AI70" s="74">
        <v>43633771.36363636</v>
      </c>
      <c r="AJ70" s="74">
        <v>0</v>
      </c>
      <c r="AK70" s="74">
        <v>4500000</v>
      </c>
      <c r="AL70" s="74">
        <v>6000000</v>
      </c>
      <c r="AM70" s="74">
        <v>0</v>
      </c>
      <c r="AN70" s="74">
        <v>0</v>
      </c>
      <c r="AO70" s="74">
        <v>0</v>
      </c>
      <c r="AP70" s="74">
        <v>4400000</v>
      </c>
      <c r="AQ70" s="74">
        <v>0</v>
      </c>
      <c r="AR70" s="74">
        <v>0</v>
      </c>
      <c r="AS70" s="74">
        <v>0</v>
      </c>
      <c r="AT70" s="79">
        <v>0</v>
      </c>
      <c r="AU70" s="81">
        <v>104245341.36363636</v>
      </c>
      <c r="AV70" s="112">
        <v>82048167.468181819</v>
      </c>
      <c r="AW70" s="74">
        <v>104245341.36363636</v>
      </c>
      <c r="AX70" s="74">
        <v>7297173.8954545455</v>
      </c>
      <c r="AY70" s="75">
        <v>4307225.1202272726</v>
      </c>
      <c r="AZ70" s="74">
        <v>0</v>
      </c>
      <c r="BA70" s="74">
        <v>0</v>
      </c>
      <c r="BB70" s="74">
        <v>0</v>
      </c>
      <c r="BC70" s="79">
        <v>0</v>
      </c>
      <c r="BD70" s="79">
        <v>0</v>
      </c>
      <c r="BE70" s="79">
        <v>0</v>
      </c>
      <c r="BF70" s="77">
        <v>0</v>
      </c>
      <c r="BG70" s="344">
        <v>11604399.015681818</v>
      </c>
      <c r="BH70" s="187">
        <v>92640942</v>
      </c>
    </row>
    <row r="71" spans="1:60" s="50" customFormat="1" ht="24" customHeight="1" x14ac:dyDescent="0.2">
      <c r="A71" s="181"/>
      <c r="B71" s="296">
        <v>65</v>
      </c>
      <c r="C71" s="264">
        <v>65</v>
      </c>
      <c r="D71" s="297">
        <v>13105</v>
      </c>
      <c r="E71" s="251" t="s">
        <v>1096</v>
      </c>
      <c r="F71" s="252" t="s">
        <v>1097</v>
      </c>
      <c r="G71" s="251" t="s">
        <v>87</v>
      </c>
      <c r="H71" s="272" t="s">
        <v>983</v>
      </c>
      <c r="I71" s="292" t="s">
        <v>1098</v>
      </c>
      <c r="J71" s="64" t="s">
        <v>1099</v>
      </c>
      <c r="K71" s="64" t="s">
        <v>1100</v>
      </c>
      <c r="L71" s="64" t="s">
        <v>2384</v>
      </c>
      <c r="M71" s="305" t="s">
        <v>2383</v>
      </c>
      <c r="N71" s="98"/>
      <c r="O71" s="64"/>
      <c r="P71" s="89"/>
      <c r="Q71" s="253">
        <v>30</v>
      </c>
      <c r="R71" s="254">
        <v>100</v>
      </c>
      <c r="S71" s="64">
        <v>0</v>
      </c>
      <c r="T71" s="64">
        <v>0</v>
      </c>
      <c r="U71" s="89">
        <v>0</v>
      </c>
      <c r="V71" s="258">
        <v>20</v>
      </c>
      <c r="W71" s="98">
        <v>0</v>
      </c>
      <c r="X71" s="83">
        <v>0</v>
      </c>
      <c r="Y71" s="98">
        <v>1</v>
      </c>
      <c r="Z71" s="64">
        <v>1</v>
      </c>
      <c r="AA71" s="323">
        <v>1642901</v>
      </c>
      <c r="AB71" s="323">
        <v>0</v>
      </c>
      <c r="AC71" s="324">
        <v>1642901</v>
      </c>
      <c r="AD71" s="74">
        <v>4500000</v>
      </c>
      <c r="AE71" s="74">
        <v>6000000</v>
      </c>
      <c r="AF71" s="334">
        <v>313644.73636363639</v>
      </c>
      <c r="AG71" s="112">
        <v>49287030</v>
      </c>
      <c r="AH71" s="74">
        <v>0</v>
      </c>
      <c r="AI71" s="74">
        <v>31364473.63636364</v>
      </c>
      <c r="AJ71" s="74">
        <v>2655495</v>
      </c>
      <c r="AK71" s="74">
        <v>4500000</v>
      </c>
      <c r="AL71" s="74">
        <v>6000000</v>
      </c>
      <c r="AM71" s="74">
        <v>0</v>
      </c>
      <c r="AN71" s="74">
        <v>0</v>
      </c>
      <c r="AO71" s="74">
        <v>0</v>
      </c>
      <c r="AP71" s="74">
        <v>4000000</v>
      </c>
      <c r="AQ71" s="74">
        <v>0</v>
      </c>
      <c r="AR71" s="74">
        <v>0</v>
      </c>
      <c r="AS71" s="74">
        <v>0</v>
      </c>
      <c r="AT71" s="79">
        <v>0</v>
      </c>
      <c r="AU71" s="81">
        <v>97806998.63636364</v>
      </c>
      <c r="AV71" s="112">
        <v>73990898.381818175</v>
      </c>
      <c r="AW71" s="74">
        <v>95151503.63636364</v>
      </c>
      <c r="AX71" s="74">
        <v>6660605.2545454558</v>
      </c>
      <c r="AY71" s="75">
        <v>3399089.8381818179</v>
      </c>
      <c r="AZ71" s="74">
        <v>0</v>
      </c>
      <c r="BA71" s="74">
        <v>0</v>
      </c>
      <c r="BB71" s="74">
        <v>0</v>
      </c>
      <c r="BC71" s="79">
        <v>0</v>
      </c>
      <c r="BD71" s="79">
        <v>0</v>
      </c>
      <c r="BE71" s="79">
        <v>0</v>
      </c>
      <c r="BF71" s="77">
        <v>0</v>
      </c>
      <c r="BG71" s="344">
        <v>10059695.092727274</v>
      </c>
      <c r="BH71" s="187">
        <v>87747303</v>
      </c>
    </row>
    <row r="72" spans="1:60" s="50" customFormat="1" ht="24" customHeight="1" x14ac:dyDescent="0.2">
      <c r="A72" s="181"/>
      <c r="B72" s="296">
        <v>66</v>
      </c>
      <c r="C72" s="264">
        <v>66</v>
      </c>
      <c r="D72" s="297">
        <v>13103</v>
      </c>
      <c r="E72" s="251" t="s">
        <v>1087</v>
      </c>
      <c r="F72" s="252" t="s">
        <v>1088</v>
      </c>
      <c r="G72" s="251" t="s">
        <v>87</v>
      </c>
      <c r="H72" s="272" t="s">
        <v>983</v>
      </c>
      <c r="I72" s="292" t="s">
        <v>1089</v>
      </c>
      <c r="J72" s="64" t="s">
        <v>1090</v>
      </c>
      <c r="K72" s="64" t="s">
        <v>1091</v>
      </c>
      <c r="L72" s="64" t="s">
        <v>2384</v>
      </c>
      <c r="M72" s="290" t="s">
        <v>2380</v>
      </c>
      <c r="N72" s="98"/>
      <c r="O72" s="64"/>
      <c r="P72" s="89"/>
      <c r="Q72" s="253">
        <v>30</v>
      </c>
      <c r="R72" s="254">
        <v>80</v>
      </c>
      <c r="S72" s="64">
        <v>0</v>
      </c>
      <c r="T72" s="64">
        <v>0</v>
      </c>
      <c r="U72" s="89">
        <v>0</v>
      </c>
      <c r="V72" s="258">
        <v>20</v>
      </c>
      <c r="W72" s="98">
        <v>0</v>
      </c>
      <c r="X72" s="83">
        <v>0</v>
      </c>
      <c r="Y72" s="98">
        <v>0</v>
      </c>
      <c r="Z72" s="64">
        <v>0</v>
      </c>
      <c r="AA72" s="323">
        <v>1477052</v>
      </c>
      <c r="AB72" s="323">
        <v>46667</v>
      </c>
      <c r="AC72" s="324">
        <v>1523719</v>
      </c>
      <c r="AD72" s="74">
        <v>4500000</v>
      </c>
      <c r="AE72" s="74">
        <v>6000000</v>
      </c>
      <c r="AF72" s="334">
        <v>290891.80909090908</v>
      </c>
      <c r="AG72" s="112">
        <v>44311560</v>
      </c>
      <c r="AH72" s="74">
        <v>1400010</v>
      </c>
      <c r="AI72" s="74">
        <v>23271344.727272727</v>
      </c>
      <c r="AJ72" s="74">
        <v>0</v>
      </c>
      <c r="AK72" s="74">
        <v>4500000</v>
      </c>
      <c r="AL72" s="74">
        <v>6000000</v>
      </c>
      <c r="AM72" s="74">
        <v>0</v>
      </c>
      <c r="AN72" s="74">
        <v>0</v>
      </c>
      <c r="AO72" s="74">
        <v>0</v>
      </c>
      <c r="AP72" s="74">
        <v>4000000</v>
      </c>
      <c r="AQ72" s="74">
        <v>0</v>
      </c>
      <c r="AR72" s="74">
        <v>0</v>
      </c>
      <c r="AS72" s="74">
        <v>0</v>
      </c>
      <c r="AT72" s="79">
        <v>0</v>
      </c>
      <c r="AU72" s="81">
        <v>83482914.727272719</v>
      </c>
      <c r="AV72" s="112">
        <v>63139110.696363628</v>
      </c>
      <c r="AW72" s="74">
        <v>83482914.727272719</v>
      </c>
      <c r="AX72" s="74">
        <v>5843804.0309090912</v>
      </c>
      <c r="AY72" s="75">
        <v>2313911.0696363631</v>
      </c>
      <c r="AZ72" s="74">
        <v>0</v>
      </c>
      <c r="BA72" s="74">
        <v>0</v>
      </c>
      <c r="BB72" s="74">
        <v>0</v>
      </c>
      <c r="BC72" s="79">
        <v>0</v>
      </c>
      <c r="BD72" s="79">
        <v>0</v>
      </c>
      <c r="BE72" s="79">
        <v>0</v>
      </c>
      <c r="BF72" s="77">
        <v>0</v>
      </c>
      <c r="BG72" s="344">
        <v>8157715.1005454548</v>
      </c>
      <c r="BH72" s="187">
        <v>75325199</v>
      </c>
    </row>
    <row r="73" spans="1:60" s="50" customFormat="1" ht="24" customHeight="1" x14ac:dyDescent="0.2">
      <c r="A73" s="181"/>
      <c r="B73" s="296">
        <v>67</v>
      </c>
      <c r="C73" s="264">
        <v>67</v>
      </c>
      <c r="D73" s="297">
        <v>13086</v>
      </c>
      <c r="E73" s="251" t="s">
        <v>99</v>
      </c>
      <c r="F73" s="252" t="s">
        <v>1015</v>
      </c>
      <c r="G73" s="251" t="s">
        <v>87</v>
      </c>
      <c r="H73" s="272" t="s">
        <v>983</v>
      </c>
      <c r="I73" s="292" t="s">
        <v>1016</v>
      </c>
      <c r="J73" s="64" t="s">
        <v>1017</v>
      </c>
      <c r="K73" s="64" t="s">
        <v>1018</v>
      </c>
      <c r="L73" s="64" t="s">
        <v>2384</v>
      </c>
      <c r="M73" s="305" t="s">
        <v>2383</v>
      </c>
      <c r="N73" s="98"/>
      <c r="O73" s="64"/>
      <c r="P73" s="89"/>
      <c r="Q73" s="253">
        <v>30</v>
      </c>
      <c r="R73" s="254">
        <v>150</v>
      </c>
      <c r="S73" s="64">
        <v>0</v>
      </c>
      <c r="T73" s="64">
        <v>0</v>
      </c>
      <c r="U73" s="89">
        <v>0</v>
      </c>
      <c r="V73" s="258">
        <v>22</v>
      </c>
      <c r="W73" s="98">
        <v>0</v>
      </c>
      <c r="X73" s="83">
        <v>0</v>
      </c>
      <c r="Y73" s="98">
        <v>0</v>
      </c>
      <c r="Z73" s="64">
        <v>0</v>
      </c>
      <c r="AA73" s="323">
        <v>1642901</v>
      </c>
      <c r="AB73" s="323">
        <v>46667</v>
      </c>
      <c r="AC73" s="324">
        <v>1689568</v>
      </c>
      <c r="AD73" s="74">
        <v>4500000</v>
      </c>
      <c r="AE73" s="74">
        <v>6000000</v>
      </c>
      <c r="AF73" s="334">
        <v>322553.89090909087</v>
      </c>
      <c r="AG73" s="112">
        <v>49287030</v>
      </c>
      <c r="AH73" s="74">
        <v>1400010</v>
      </c>
      <c r="AI73" s="74">
        <v>48383083.636363633</v>
      </c>
      <c r="AJ73" s="74">
        <v>0</v>
      </c>
      <c r="AK73" s="74">
        <v>4500000</v>
      </c>
      <c r="AL73" s="74">
        <v>6000000</v>
      </c>
      <c r="AM73" s="74">
        <v>0</v>
      </c>
      <c r="AN73" s="74">
        <v>0</v>
      </c>
      <c r="AO73" s="74">
        <v>0</v>
      </c>
      <c r="AP73" s="74">
        <v>4400000</v>
      </c>
      <c r="AQ73" s="74">
        <v>0</v>
      </c>
      <c r="AR73" s="74">
        <v>0</v>
      </c>
      <c r="AS73" s="74">
        <v>0</v>
      </c>
      <c r="AT73" s="79">
        <v>0</v>
      </c>
      <c r="AU73" s="81">
        <v>113970123.63636363</v>
      </c>
      <c r="AV73" s="112">
        <v>91092214.981818169</v>
      </c>
      <c r="AW73" s="74">
        <v>113970123.63636363</v>
      </c>
      <c r="AX73" s="74">
        <v>7977908.6545454543</v>
      </c>
      <c r="AY73" s="75">
        <v>5663832.2472727252</v>
      </c>
      <c r="AZ73" s="74">
        <v>0</v>
      </c>
      <c r="BA73" s="74">
        <v>0</v>
      </c>
      <c r="BB73" s="74">
        <v>0</v>
      </c>
      <c r="BC73" s="79">
        <v>0</v>
      </c>
      <c r="BD73" s="79">
        <v>0</v>
      </c>
      <c r="BE73" s="79">
        <v>0</v>
      </c>
      <c r="BF73" s="77">
        <v>0</v>
      </c>
      <c r="BG73" s="344">
        <v>13641740.901818179</v>
      </c>
      <c r="BH73" s="187">
        <v>100328382</v>
      </c>
    </row>
    <row r="74" spans="1:60" s="50" customFormat="1" ht="24" customHeight="1" x14ac:dyDescent="0.2">
      <c r="A74" s="181"/>
      <c r="B74" s="296">
        <v>68</v>
      </c>
      <c r="C74" s="264">
        <v>68</v>
      </c>
      <c r="D74" s="297">
        <v>13099</v>
      </c>
      <c r="E74" s="251" t="s">
        <v>183</v>
      </c>
      <c r="F74" s="252" t="s">
        <v>1071</v>
      </c>
      <c r="G74" s="251" t="s">
        <v>87</v>
      </c>
      <c r="H74" s="272" t="s">
        <v>983</v>
      </c>
      <c r="I74" s="292" t="s">
        <v>1072</v>
      </c>
      <c r="J74" s="64" t="s">
        <v>1073</v>
      </c>
      <c r="K74" s="64"/>
      <c r="L74" s="64" t="s">
        <v>2384</v>
      </c>
      <c r="M74" s="290" t="s">
        <v>2380</v>
      </c>
      <c r="N74" s="98"/>
      <c r="O74" s="64"/>
      <c r="P74" s="89"/>
      <c r="Q74" s="253">
        <v>30</v>
      </c>
      <c r="R74" s="254">
        <v>10</v>
      </c>
      <c r="S74" s="64">
        <v>0</v>
      </c>
      <c r="T74" s="64">
        <v>0</v>
      </c>
      <c r="U74" s="89">
        <v>0</v>
      </c>
      <c r="V74" s="258">
        <v>18</v>
      </c>
      <c r="W74" s="98">
        <v>0</v>
      </c>
      <c r="X74" s="83">
        <v>0</v>
      </c>
      <c r="Y74" s="98">
        <v>0</v>
      </c>
      <c r="Z74" s="64">
        <v>0</v>
      </c>
      <c r="AA74" s="323">
        <v>1477052</v>
      </c>
      <c r="AB74" s="323">
        <v>0</v>
      </c>
      <c r="AC74" s="324">
        <v>1477052</v>
      </c>
      <c r="AD74" s="74">
        <v>4500000</v>
      </c>
      <c r="AE74" s="74">
        <v>6000000</v>
      </c>
      <c r="AF74" s="334">
        <v>281982.65454545454</v>
      </c>
      <c r="AG74" s="112">
        <v>44311560</v>
      </c>
      <c r="AH74" s="74">
        <v>0</v>
      </c>
      <c r="AI74" s="74">
        <v>2819826.5454545454</v>
      </c>
      <c r="AJ74" s="74">
        <v>0</v>
      </c>
      <c r="AK74" s="74">
        <v>4500000</v>
      </c>
      <c r="AL74" s="74">
        <v>6000000</v>
      </c>
      <c r="AM74" s="74">
        <v>0</v>
      </c>
      <c r="AN74" s="74">
        <v>0</v>
      </c>
      <c r="AO74" s="74">
        <v>0</v>
      </c>
      <c r="AP74" s="74">
        <v>3600000</v>
      </c>
      <c r="AQ74" s="74">
        <v>0</v>
      </c>
      <c r="AR74" s="74">
        <v>0</v>
      </c>
      <c r="AS74" s="74">
        <v>0</v>
      </c>
      <c r="AT74" s="79">
        <v>0</v>
      </c>
      <c r="AU74" s="81">
        <v>61231386.545454547</v>
      </c>
      <c r="AV74" s="112">
        <v>42845189.487272725</v>
      </c>
      <c r="AW74" s="74">
        <v>61231386.545454547</v>
      </c>
      <c r="AX74" s="74">
        <v>4286197.0581818186</v>
      </c>
      <c r="AY74" s="75">
        <v>284518.94872727245</v>
      </c>
      <c r="AZ74" s="74">
        <v>0</v>
      </c>
      <c r="BA74" s="74">
        <v>0</v>
      </c>
      <c r="BB74" s="74">
        <v>0</v>
      </c>
      <c r="BC74" s="79">
        <v>0</v>
      </c>
      <c r="BD74" s="79">
        <v>0</v>
      </c>
      <c r="BE74" s="79">
        <v>0</v>
      </c>
      <c r="BF74" s="77">
        <v>0</v>
      </c>
      <c r="BG74" s="344">
        <v>4570716.006909091</v>
      </c>
      <c r="BH74" s="187">
        <v>56660670</v>
      </c>
    </row>
    <row r="75" spans="1:60" s="50" customFormat="1" ht="24" customHeight="1" x14ac:dyDescent="0.2">
      <c r="A75" s="181"/>
      <c r="B75" s="296">
        <v>69</v>
      </c>
      <c r="C75" s="264">
        <v>69</v>
      </c>
      <c r="D75" s="297">
        <v>13084</v>
      </c>
      <c r="E75" s="251" t="s">
        <v>1007</v>
      </c>
      <c r="F75" s="252" t="s">
        <v>319</v>
      </c>
      <c r="G75" s="251" t="s">
        <v>87</v>
      </c>
      <c r="H75" s="272" t="s">
        <v>983</v>
      </c>
      <c r="I75" s="292" t="s">
        <v>1008</v>
      </c>
      <c r="J75" s="64" t="s">
        <v>1009</v>
      </c>
      <c r="K75" s="64" t="s">
        <v>1010</v>
      </c>
      <c r="L75" s="64" t="s">
        <v>2384</v>
      </c>
      <c r="M75" s="290" t="s">
        <v>2383</v>
      </c>
      <c r="N75" s="98"/>
      <c r="O75" s="64"/>
      <c r="P75" s="89"/>
      <c r="Q75" s="253">
        <v>30</v>
      </c>
      <c r="R75" s="254">
        <v>80</v>
      </c>
      <c r="S75" s="64">
        <v>0</v>
      </c>
      <c r="T75" s="64">
        <v>0</v>
      </c>
      <c r="U75" s="89">
        <v>0</v>
      </c>
      <c r="V75" s="258">
        <v>20</v>
      </c>
      <c r="W75" s="98">
        <v>0</v>
      </c>
      <c r="X75" s="83">
        <v>0</v>
      </c>
      <c r="Y75" s="98">
        <v>0</v>
      </c>
      <c r="Z75" s="64">
        <v>0</v>
      </c>
      <c r="AA75" s="323">
        <v>1642901</v>
      </c>
      <c r="AB75" s="323">
        <v>0</v>
      </c>
      <c r="AC75" s="324">
        <v>1642901</v>
      </c>
      <c r="AD75" s="74">
        <v>4500000</v>
      </c>
      <c r="AE75" s="74">
        <v>6000000</v>
      </c>
      <c r="AF75" s="334">
        <v>313644.73636363639</v>
      </c>
      <c r="AG75" s="112">
        <v>49287030</v>
      </c>
      <c r="AH75" s="74">
        <v>0</v>
      </c>
      <c r="AI75" s="74">
        <v>25091578.90909091</v>
      </c>
      <c r="AJ75" s="74">
        <v>0</v>
      </c>
      <c r="AK75" s="74">
        <v>4500000</v>
      </c>
      <c r="AL75" s="74">
        <v>6000000</v>
      </c>
      <c r="AM75" s="74">
        <v>0</v>
      </c>
      <c r="AN75" s="74">
        <v>0</v>
      </c>
      <c r="AO75" s="74">
        <v>0</v>
      </c>
      <c r="AP75" s="74">
        <v>4000000</v>
      </c>
      <c r="AQ75" s="74">
        <v>0</v>
      </c>
      <c r="AR75" s="74">
        <v>0</v>
      </c>
      <c r="AS75" s="74">
        <v>0</v>
      </c>
      <c r="AT75" s="79">
        <v>0</v>
      </c>
      <c r="AU75" s="81">
        <v>88878608.909090906</v>
      </c>
      <c r="AV75" s="112">
        <v>68157106.285454541</v>
      </c>
      <c r="AW75" s="74">
        <v>88878608.909090906</v>
      </c>
      <c r="AX75" s="74">
        <v>6221502.623636364</v>
      </c>
      <c r="AY75" s="75">
        <v>2815710.6285454542</v>
      </c>
      <c r="AZ75" s="74">
        <v>0</v>
      </c>
      <c r="BA75" s="74">
        <v>0</v>
      </c>
      <c r="BB75" s="74">
        <v>0</v>
      </c>
      <c r="BC75" s="79">
        <v>0</v>
      </c>
      <c r="BD75" s="79">
        <v>0</v>
      </c>
      <c r="BE75" s="79">
        <v>0</v>
      </c>
      <c r="BF75" s="77">
        <v>0</v>
      </c>
      <c r="BG75" s="344">
        <v>9037213.2521818187</v>
      </c>
      <c r="BH75" s="187">
        <v>79841395</v>
      </c>
    </row>
    <row r="76" spans="1:60" s="50" customFormat="1" ht="24" customHeight="1" x14ac:dyDescent="0.2">
      <c r="A76" s="181"/>
      <c r="B76" s="296">
        <v>70</v>
      </c>
      <c r="C76" s="264">
        <v>70</v>
      </c>
      <c r="D76" s="297">
        <v>13098</v>
      </c>
      <c r="E76" s="251" t="s">
        <v>183</v>
      </c>
      <c r="F76" s="252" t="s">
        <v>1067</v>
      </c>
      <c r="G76" s="251" t="s">
        <v>87</v>
      </c>
      <c r="H76" s="272" t="s">
        <v>983</v>
      </c>
      <c r="I76" s="292" t="s">
        <v>1068</v>
      </c>
      <c r="J76" s="64" t="s">
        <v>1069</v>
      </c>
      <c r="K76" s="64" t="s">
        <v>1070</v>
      </c>
      <c r="L76" s="64" t="s">
        <v>2384</v>
      </c>
      <c r="M76" s="290" t="s">
        <v>2383</v>
      </c>
      <c r="N76" s="98"/>
      <c r="O76" s="64"/>
      <c r="P76" s="89"/>
      <c r="Q76" s="253">
        <v>30</v>
      </c>
      <c r="R76" s="254">
        <v>29</v>
      </c>
      <c r="S76" s="64">
        <v>0</v>
      </c>
      <c r="T76" s="64">
        <v>0</v>
      </c>
      <c r="U76" s="89">
        <v>0</v>
      </c>
      <c r="V76" s="258">
        <v>20</v>
      </c>
      <c r="W76" s="98">
        <v>0</v>
      </c>
      <c r="X76" s="83">
        <v>0</v>
      </c>
      <c r="Y76" s="98">
        <v>0</v>
      </c>
      <c r="Z76" s="64">
        <v>0</v>
      </c>
      <c r="AA76" s="323">
        <v>1642901</v>
      </c>
      <c r="AB76" s="323">
        <v>0</v>
      </c>
      <c r="AC76" s="324">
        <v>1642901</v>
      </c>
      <c r="AD76" s="74">
        <v>4500000</v>
      </c>
      <c r="AE76" s="74">
        <v>6000000</v>
      </c>
      <c r="AF76" s="334">
        <v>313644.73636363639</v>
      </c>
      <c r="AG76" s="112">
        <v>49287030</v>
      </c>
      <c r="AH76" s="74">
        <v>0</v>
      </c>
      <c r="AI76" s="74">
        <v>9095697.3545454554</v>
      </c>
      <c r="AJ76" s="74">
        <v>0</v>
      </c>
      <c r="AK76" s="74">
        <v>4500000</v>
      </c>
      <c r="AL76" s="74">
        <v>6000000</v>
      </c>
      <c r="AM76" s="74">
        <v>0</v>
      </c>
      <c r="AN76" s="74">
        <v>0</v>
      </c>
      <c r="AO76" s="74">
        <v>0</v>
      </c>
      <c r="AP76" s="74">
        <v>4000000</v>
      </c>
      <c r="AQ76" s="74">
        <v>0</v>
      </c>
      <c r="AR76" s="74">
        <v>0</v>
      </c>
      <c r="AS76" s="74">
        <v>0</v>
      </c>
      <c r="AT76" s="79">
        <v>0</v>
      </c>
      <c r="AU76" s="81">
        <v>72882727.354545459</v>
      </c>
      <c r="AV76" s="112">
        <v>53280936.439727277</v>
      </c>
      <c r="AW76" s="74">
        <v>72882727.354545459</v>
      </c>
      <c r="AX76" s="74">
        <v>5101790.9148181826</v>
      </c>
      <c r="AY76" s="75">
        <v>1328093.6439727277</v>
      </c>
      <c r="AZ76" s="74">
        <v>0</v>
      </c>
      <c r="BA76" s="74">
        <v>0</v>
      </c>
      <c r="BB76" s="74">
        <v>0</v>
      </c>
      <c r="BC76" s="79">
        <v>0</v>
      </c>
      <c r="BD76" s="79">
        <v>0</v>
      </c>
      <c r="BE76" s="79">
        <v>0</v>
      </c>
      <c r="BF76" s="77">
        <v>0</v>
      </c>
      <c r="BG76" s="344">
        <v>6429884.5587909101</v>
      </c>
      <c r="BH76" s="187">
        <v>66452842</v>
      </c>
    </row>
    <row r="77" spans="1:60" s="50" customFormat="1" ht="24" customHeight="1" x14ac:dyDescent="0.2">
      <c r="A77" s="181"/>
      <c r="B77" s="296">
        <v>71</v>
      </c>
      <c r="C77" s="264">
        <v>71</v>
      </c>
      <c r="D77" s="297">
        <v>13090</v>
      </c>
      <c r="E77" s="251" t="s">
        <v>259</v>
      </c>
      <c r="F77" s="252" t="s">
        <v>1032</v>
      </c>
      <c r="G77" s="251" t="s">
        <v>87</v>
      </c>
      <c r="H77" s="272" t="s">
        <v>983</v>
      </c>
      <c r="I77" s="292" t="s">
        <v>1033</v>
      </c>
      <c r="J77" s="64" t="s">
        <v>1034</v>
      </c>
      <c r="K77" s="64" t="s">
        <v>1035</v>
      </c>
      <c r="L77" s="64" t="s">
        <v>2384</v>
      </c>
      <c r="M77" s="290" t="s">
        <v>2380</v>
      </c>
      <c r="N77" s="98"/>
      <c r="O77" s="64"/>
      <c r="P77" s="89"/>
      <c r="Q77" s="253">
        <v>30</v>
      </c>
      <c r="R77" s="254">
        <v>61</v>
      </c>
      <c r="S77" s="64">
        <v>0</v>
      </c>
      <c r="T77" s="64">
        <v>0</v>
      </c>
      <c r="U77" s="89">
        <v>0</v>
      </c>
      <c r="V77" s="258">
        <v>19</v>
      </c>
      <c r="W77" s="98">
        <v>0</v>
      </c>
      <c r="X77" s="83">
        <v>0</v>
      </c>
      <c r="Y77" s="98">
        <v>0</v>
      </c>
      <c r="Z77" s="64">
        <v>0</v>
      </c>
      <c r="AA77" s="323">
        <v>1477052</v>
      </c>
      <c r="AB77" s="323">
        <v>0</v>
      </c>
      <c r="AC77" s="324">
        <v>1477052</v>
      </c>
      <c r="AD77" s="74">
        <v>4500000</v>
      </c>
      <c r="AE77" s="74">
        <v>6000000</v>
      </c>
      <c r="AF77" s="334">
        <v>281982.65454545454</v>
      </c>
      <c r="AG77" s="112">
        <v>44311560</v>
      </c>
      <c r="AH77" s="74">
        <v>0</v>
      </c>
      <c r="AI77" s="74">
        <v>17200941.927272726</v>
      </c>
      <c r="AJ77" s="74">
        <v>0</v>
      </c>
      <c r="AK77" s="74">
        <v>4500000</v>
      </c>
      <c r="AL77" s="74">
        <v>6000000</v>
      </c>
      <c r="AM77" s="74">
        <v>0</v>
      </c>
      <c r="AN77" s="74">
        <v>0</v>
      </c>
      <c r="AO77" s="74">
        <v>0</v>
      </c>
      <c r="AP77" s="74">
        <v>3800000</v>
      </c>
      <c r="AQ77" s="74">
        <v>0</v>
      </c>
      <c r="AR77" s="74">
        <v>0</v>
      </c>
      <c r="AS77" s="74">
        <v>0</v>
      </c>
      <c r="AT77" s="79">
        <v>0</v>
      </c>
      <c r="AU77" s="81">
        <v>75812501.927272722</v>
      </c>
      <c r="AV77" s="112">
        <v>56205626.792363629</v>
      </c>
      <c r="AW77" s="74">
        <v>75812501.927272722</v>
      </c>
      <c r="AX77" s="74">
        <v>5306875.1349090915</v>
      </c>
      <c r="AY77" s="75">
        <v>1620562.6792363629</v>
      </c>
      <c r="AZ77" s="74">
        <v>0</v>
      </c>
      <c r="BA77" s="74">
        <v>0</v>
      </c>
      <c r="BB77" s="74">
        <v>0</v>
      </c>
      <c r="BC77" s="79">
        <v>0</v>
      </c>
      <c r="BD77" s="79">
        <v>0</v>
      </c>
      <c r="BE77" s="79">
        <v>0</v>
      </c>
      <c r="BF77" s="77">
        <v>0</v>
      </c>
      <c r="BG77" s="344">
        <v>6927437.8141454542</v>
      </c>
      <c r="BH77" s="187">
        <v>68885064</v>
      </c>
    </row>
    <row r="78" spans="1:60" s="50" customFormat="1" ht="24" customHeight="1" x14ac:dyDescent="0.2">
      <c r="A78" s="181"/>
      <c r="B78" s="296">
        <v>72</v>
      </c>
      <c r="C78" s="264">
        <v>72</v>
      </c>
      <c r="D78" s="297">
        <v>13515</v>
      </c>
      <c r="E78" s="251" t="s">
        <v>111</v>
      </c>
      <c r="F78" s="252" t="s">
        <v>2230</v>
      </c>
      <c r="G78" s="251" t="s">
        <v>87</v>
      </c>
      <c r="H78" s="272" t="s">
        <v>983</v>
      </c>
      <c r="I78" s="292" t="s">
        <v>2527</v>
      </c>
      <c r="J78" s="64" t="s">
        <v>2231</v>
      </c>
      <c r="K78" s="64" t="s">
        <v>2232</v>
      </c>
      <c r="L78" s="64" t="s">
        <v>2384</v>
      </c>
      <c r="M78" s="290" t="s">
        <v>2380</v>
      </c>
      <c r="N78" s="98"/>
      <c r="O78" s="64"/>
      <c r="P78" s="89"/>
      <c r="Q78" s="253">
        <v>30</v>
      </c>
      <c r="R78" s="254">
        <v>51</v>
      </c>
      <c r="S78" s="64">
        <v>0</v>
      </c>
      <c r="T78" s="64">
        <v>0</v>
      </c>
      <c r="U78" s="89">
        <v>0</v>
      </c>
      <c r="V78" s="258">
        <v>20</v>
      </c>
      <c r="W78" s="98">
        <v>0</v>
      </c>
      <c r="X78" s="83">
        <v>0</v>
      </c>
      <c r="Y78" s="98">
        <v>0</v>
      </c>
      <c r="Z78" s="64">
        <v>0</v>
      </c>
      <c r="AA78" s="323">
        <v>1477052</v>
      </c>
      <c r="AB78" s="323">
        <v>0</v>
      </c>
      <c r="AC78" s="324">
        <v>1477052</v>
      </c>
      <c r="AD78" s="74">
        <v>4500000</v>
      </c>
      <c r="AE78" s="74">
        <v>6000000</v>
      </c>
      <c r="AF78" s="334">
        <v>281982.65454545454</v>
      </c>
      <c r="AG78" s="112">
        <v>44311560</v>
      </c>
      <c r="AH78" s="74">
        <v>0</v>
      </c>
      <c r="AI78" s="74">
        <v>14381115.381818181</v>
      </c>
      <c r="AJ78" s="74">
        <v>0</v>
      </c>
      <c r="AK78" s="74">
        <v>4500000</v>
      </c>
      <c r="AL78" s="74">
        <v>6000000</v>
      </c>
      <c r="AM78" s="74">
        <v>0</v>
      </c>
      <c r="AN78" s="74">
        <v>0</v>
      </c>
      <c r="AO78" s="74">
        <v>0</v>
      </c>
      <c r="AP78" s="74">
        <v>4000000</v>
      </c>
      <c r="AQ78" s="74">
        <v>0</v>
      </c>
      <c r="AR78" s="74">
        <v>0</v>
      </c>
      <c r="AS78" s="74">
        <v>0</v>
      </c>
      <c r="AT78" s="79">
        <v>0</v>
      </c>
      <c r="AU78" s="81">
        <v>73192675.381818175</v>
      </c>
      <c r="AV78" s="112">
        <v>53569188.105090901</v>
      </c>
      <c r="AW78" s="74">
        <v>73192675.381818175</v>
      </c>
      <c r="AX78" s="74">
        <v>5123487.2767272731</v>
      </c>
      <c r="AY78" s="75">
        <v>1356918.8105090903</v>
      </c>
      <c r="AZ78" s="74">
        <v>0</v>
      </c>
      <c r="BA78" s="74">
        <v>0</v>
      </c>
      <c r="BB78" s="74">
        <v>0</v>
      </c>
      <c r="BC78" s="79">
        <v>0</v>
      </c>
      <c r="BD78" s="79">
        <v>0</v>
      </c>
      <c r="BE78" s="79">
        <v>0</v>
      </c>
      <c r="BF78" s="77">
        <v>0</v>
      </c>
      <c r="BG78" s="344">
        <v>6480406.0872363634</v>
      </c>
      <c r="BH78" s="187">
        <v>66712269</v>
      </c>
    </row>
    <row r="79" spans="1:60" s="50" customFormat="1" ht="24" customHeight="1" x14ac:dyDescent="0.2">
      <c r="A79" s="181"/>
      <c r="B79" s="296">
        <v>73</v>
      </c>
      <c r="C79" s="264">
        <v>73</v>
      </c>
      <c r="D79" s="297">
        <v>13112</v>
      </c>
      <c r="E79" s="251" t="s">
        <v>259</v>
      </c>
      <c r="F79" s="252" t="s">
        <v>1127</v>
      </c>
      <c r="G79" s="251" t="s">
        <v>87</v>
      </c>
      <c r="H79" s="272" t="s">
        <v>983</v>
      </c>
      <c r="I79" s="292" t="s">
        <v>1128</v>
      </c>
      <c r="J79" s="64" t="s">
        <v>1129</v>
      </c>
      <c r="K79" s="64" t="s">
        <v>1130</v>
      </c>
      <c r="L79" s="64" t="s">
        <v>2384</v>
      </c>
      <c r="M79" s="290" t="s">
        <v>2383</v>
      </c>
      <c r="N79" s="98"/>
      <c r="O79" s="64"/>
      <c r="P79" s="89"/>
      <c r="Q79" s="253">
        <v>30</v>
      </c>
      <c r="R79" s="254">
        <v>175</v>
      </c>
      <c r="S79" s="64">
        <v>0</v>
      </c>
      <c r="T79" s="64">
        <v>0</v>
      </c>
      <c r="U79" s="89">
        <v>0</v>
      </c>
      <c r="V79" s="259">
        <v>18</v>
      </c>
      <c r="W79" s="98">
        <v>0</v>
      </c>
      <c r="X79" s="83">
        <v>0</v>
      </c>
      <c r="Y79" s="98">
        <v>1</v>
      </c>
      <c r="Z79" s="64">
        <v>1</v>
      </c>
      <c r="AA79" s="323">
        <v>1642901</v>
      </c>
      <c r="AB79" s="323">
        <v>0</v>
      </c>
      <c r="AC79" s="324">
        <v>1642901</v>
      </c>
      <c r="AD79" s="74">
        <v>4500000</v>
      </c>
      <c r="AE79" s="74">
        <v>6000000</v>
      </c>
      <c r="AF79" s="334">
        <v>313644.73636363639</v>
      </c>
      <c r="AG79" s="112">
        <v>49287030</v>
      </c>
      <c r="AH79" s="74">
        <v>0</v>
      </c>
      <c r="AI79" s="74">
        <v>54887828.863636367</v>
      </c>
      <c r="AJ79" s="74">
        <v>2655495</v>
      </c>
      <c r="AK79" s="74">
        <v>4500000</v>
      </c>
      <c r="AL79" s="74">
        <v>6000000</v>
      </c>
      <c r="AM79" s="74">
        <v>0</v>
      </c>
      <c r="AN79" s="74">
        <v>0</v>
      </c>
      <c r="AO79" s="74">
        <v>0</v>
      </c>
      <c r="AP79" s="74">
        <v>3600000</v>
      </c>
      <c r="AQ79" s="74">
        <v>0</v>
      </c>
      <c r="AR79" s="74">
        <v>0</v>
      </c>
      <c r="AS79" s="74">
        <v>0</v>
      </c>
      <c r="AT79" s="79">
        <v>0</v>
      </c>
      <c r="AU79" s="81">
        <v>120930353.86363637</v>
      </c>
      <c r="AV79" s="112">
        <v>95895618.743181825</v>
      </c>
      <c r="AW79" s="74">
        <v>118274858.86363637</v>
      </c>
      <c r="AX79" s="74">
        <v>8279240.120454547</v>
      </c>
      <c r="AY79" s="75">
        <v>6384342.8114772737</v>
      </c>
      <c r="AZ79" s="74">
        <v>0</v>
      </c>
      <c r="BA79" s="74">
        <v>0</v>
      </c>
      <c r="BB79" s="74">
        <v>0</v>
      </c>
      <c r="BC79" s="79">
        <v>0</v>
      </c>
      <c r="BD79" s="79">
        <v>0</v>
      </c>
      <c r="BE79" s="79">
        <v>0</v>
      </c>
      <c r="BF79" s="77">
        <v>0</v>
      </c>
      <c r="BG79" s="344">
        <v>14663582.93193182</v>
      </c>
      <c r="BH79" s="187">
        <v>106266770</v>
      </c>
    </row>
    <row r="80" spans="1:60" s="50" customFormat="1" ht="24" customHeight="1" x14ac:dyDescent="0.2">
      <c r="A80" s="181"/>
      <c r="B80" s="296">
        <v>74</v>
      </c>
      <c r="C80" s="264">
        <v>74</v>
      </c>
      <c r="D80" s="297">
        <v>13107</v>
      </c>
      <c r="E80" s="251" t="s">
        <v>655</v>
      </c>
      <c r="F80" s="252" t="s">
        <v>1106</v>
      </c>
      <c r="G80" s="251" t="s">
        <v>87</v>
      </c>
      <c r="H80" s="272" t="s">
        <v>983</v>
      </c>
      <c r="I80" s="292" t="s">
        <v>1107</v>
      </c>
      <c r="J80" s="64" t="s">
        <v>1108</v>
      </c>
      <c r="K80" s="64" t="s">
        <v>1109</v>
      </c>
      <c r="L80" s="64" t="s">
        <v>2384</v>
      </c>
      <c r="M80" s="290" t="s">
        <v>2380</v>
      </c>
      <c r="N80" s="98"/>
      <c r="O80" s="64"/>
      <c r="P80" s="89"/>
      <c r="Q80" s="253">
        <v>30</v>
      </c>
      <c r="R80" s="254">
        <v>60</v>
      </c>
      <c r="S80" s="64">
        <v>0</v>
      </c>
      <c r="T80" s="64">
        <v>0</v>
      </c>
      <c r="U80" s="89">
        <v>0</v>
      </c>
      <c r="V80" s="258">
        <v>20</v>
      </c>
      <c r="W80" s="98">
        <v>0</v>
      </c>
      <c r="X80" s="83">
        <v>0</v>
      </c>
      <c r="Y80" s="98">
        <v>0</v>
      </c>
      <c r="Z80" s="64">
        <v>0</v>
      </c>
      <c r="AA80" s="323">
        <v>1477052</v>
      </c>
      <c r="AB80" s="323">
        <v>0</v>
      </c>
      <c r="AC80" s="324">
        <v>1477052</v>
      </c>
      <c r="AD80" s="74">
        <v>4500000</v>
      </c>
      <c r="AE80" s="74">
        <v>6000000</v>
      </c>
      <c r="AF80" s="334">
        <v>281982.65454545454</v>
      </c>
      <c r="AG80" s="112">
        <v>44311560</v>
      </c>
      <c r="AH80" s="74">
        <v>0</v>
      </c>
      <c r="AI80" s="74">
        <v>16918959.272727273</v>
      </c>
      <c r="AJ80" s="74">
        <v>0</v>
      </c>
      <c r="AK80" s="74">
        <v>4500000</v>
      </c>
      <c r="AL80" s="74">
        <v>6000000</v>
      </c>
      <c r="AM80" s="74">
        <v>0</v>
      </c>
      <c r="AN80" s="74">
        <v>0</v>
      </c>
      <c r="AO80" s="74">
        <v>0</v>
      </c>
      <c r="AP80" s="74">
        <v>4000000</v>
      </c>
      <c r="AQ80" s="74">
        <v>0</v>
      </c>
      <c r="AR80" s="74">
        <v>0</v>
      </c>
      <c r="AS80" s="74">
        <v>0</v>
      </c>
      <c r="AT80" s="79">
        <v>0</v>
      </c>
      <c r="AU80" s="81">
        <v>75730519.272727281</v>
      </c>
      <c r="AV80" s="112">
        <v>55929382.923636369</v>
      </c>
      <c r="AW80" s="74">
        <v>75730519.272727281</v>
      </c>
      <c r="AX80" s="74">
        <v>5301136.3490909105</v>
      </c>
      <c r="AY80" s="75">
        <v>1592938.2923636371</v>
      </c>
      <c r="AZ80" s="74">
        <v>0</v>
      </c>
      <c r="BA80" s="74">
        <v>0</v>
      </c>
      <c r="BB80" s="74">
        <v>0</v>
      </c>
      <c r="BC80" s="79">
        <v>0</v>
      </c>
      <c r="BD80" s="79">
        <v>0</v>
      </c>
      <c r="BE80" s="79">
        <v>0</v>
      </c>
      <c r="BF80" s="77">
        <v>0</v>
      </c>
      <c r="BG80" s="344">
        <v>6894074.6414545476</v>
      </c>
      <c r="BH80" s="187">
        <v>68836444</v>
      </c>
    </row>
    <row r="81" spans="1:60" s="50" customFormat="1" ht="24" customHeight="1" x14ac:dyDescent="0.2">
      <c r="A81" s="181"/>
      <c r="B81" s="296">
        <v>75</v>
      </c>
      <c r="C81" s="264">
        <v>75</v>
      </c>
      <c r="D81" s="297">
        <v>13466</v>
      </c>
      <c r="E81" s="251" t="s">
        <v>248</v>
      </c>
      <c r="F81" s="252" t="s">
        <v>414</v>
      </c>
      <c r="G81" s="251" t="s">
        <v>87</v>
      </c>
      <c r="H81" s="272" t="s">
        <v>983</v>
      </c>
      <c r="I81" s="292" t="s">
        <v>2528</v>
      </c>
      <c r="J81" s="64" t="s">
        <v>2093</v>
      </c>
      <c r="K81" s="64"/>
      <c r="L81" s="64" t="s">
        <v>2384</v>
      </c>
      <c r="M81" s="290" t="s">
        <v>2380</v>
      </c>
      <c r="N81" s="98"/>
      <c r="O81" s="64"/>
      <c r="P81" s="89"/>
      <c r="Q81" s="253">
        <v>30</v>
      </c>
      <c r="R81" s="254">
        <v>120</v>
      </c>
      <c r="S81" s="64">
        <v>0</v>
      </c>
      <c r="T81" s="64">
        <v>0</v>
      </c>
      <c r="U81" s="89">
        <v>0</v>
      </c>
      <c r="V81" s="258">
        <v>23</v>
      </c>
      <c r="W81" s="98">
        <v>0</v>
      </c>
      <c r="X81" s="83">
        <v>0</v>
      </c>
      <c r="Y81" s="98">
        <v>0</v>
      </c>
      <c r="Z81" s="64">
        <v>0</v>
      </c>
      <c r="AA81" s="323">
        <v>1477052</v>
      </c>
      <c r="AB81" s="323">
        <v>46667</v>
      </c>
      <c r="AC81" s="324">
        <v>1523719</v>
      </c>
      <c r="AD81" s="74">
        <v>4500000</v>
      </c>
      <c r="AE81" s="74">
        <v>6000000</v>
      </c>
      <c r="AF81" s="334">
        <v>290891.80909090908</v>
      </c>
      <c r="AG81" s="112">
        <v>44311560</v>
      </c>
      <c r="AH81" s="74">
        <v>1400010</v>
      </c>
      <c r="AI81" s="74">
        <v>34907017.090909094</v>
      </c>
      <c r="AJ81" s="74">
        <v>0</v>
      </c>
      <c r="AK81" s="74">
        <v>4500000</v>
      </c>
      <c r="AL81" s="74">
        <v>6000000</v>
      </c>
      <c r="AM81" s="74">
        <v>0</v>
      </c>
      <c r="AN81" s="74">
        <v>0</v>
      </c>
      <c r="AO81" s="74">
        <v>0</v>
      </c>
      <c r="AP81" s="74">
        <v>4600000</v>
      </c>
      <c r="AQ81" s="74">
        <v>0</v>
      </c>
      <c r="AR81" s="74">
        <v>0</v>
      </c>
      <c r="AS81" s="74">
        <v>0</v>
      </c>
      <c r="AT81" s="79">
        <v>0</v>
      </c>
      <c r="AU81" s="81">
        <v>95718587.090909094</v>
      </c>
      <c r="AV81" s="112">
        <v>73918285.99454546</v>
      </c>
      <c r="AW81" s="74">
        <v>95718587.090909094</v>
      </c>
      <c r="AX81" s="74">
        <v>6700301.0963636376</v>
      </c>
      <c r="AY81" s="75">
        <v>3391828.5994545463</v>
      </c>
      <c r="AZ81" s="74">
        <v>0</v>
      </c>
      <c r="BA81" s="74">
        <v>0</v>
      </c>
      <c r="BB81" s="74">
        <v>0</v>
      </c>
      <c r="BC81" s="79">
        <v>0</v>
      </c>
      <c r="BD81" s="79">
        <v>0</v>
      </c>
      <c r="BE81" s="79">
        <v>0</v>
      </c>
      <c r="BF81" s="77">
        <v>0</v>
      </c>
      <c r="BG81" s="344">
        <v>10092129.695818184</v>
      </c>
      <c r="BH81" s="187">
        <v>85626457</v>
      </c>
    </row>
    <row r="82" spans="1:60" s="50" customFormat="1" ht="24" customHeight="1" x14ac:dyDescent="0.2">
      <c r="A82" s="181"/>
      <c r="B82" s="296">
        <v>76</v>
      </c>
      <c r="C82" s="264">
        <v>81</v>
      </c>
      <c r="D82" s="297">
        <v>12860</v>
      </c>
      <c r="E82" s="251" t="s">
        <v>301</v>
      </c>
      <c r="F82" s="252" t="s">
        <v>302</v>
      </c>
      <c r="G82" s="251" t="s">
        <v>87</v>
      </c>
      <c r="H82" s="272" t="s">
        <v>303</v>
      </c>
      <c r="I82" s="292" t="s">
        <v>2529</v>
      </c>
      <c r="J82" s="64">
        <v>4569923437</v>
      </c>
      <c r="K82" s="64" t="s">
        <v>304</v>
      </c>
      <c r="L82" s="64" t="s">
        <v>303</v>
      </c>
      <c r="M82" s="290" t="s">
        <v>2383</v>
      </c>
      <c r="N82" s="98"/>
      <c r="O82" s="64"/>
      <c r="P82" s="89"/>
      <c r="Q82" s="253">
        <v>30</v>
      </c>
      <c r="R82" s="254">
        <v>85</v>
      </c>
      <c r="S82" s="64">
        <v>0</v>
      </c>
      <c r="T82" s="64">
        <v>0</v>
      </c>
      <c r="U82" s="89">
        <v>0</v>
      </c>
      <c r="V82" s="258">
        <v>23</v>
      </c>
      <c r="W82" s="98">
        <v>0</v>
      </c>
      <c r="X82" s="83">
        <v>0</v>
      </c>
      <c r="Y82" s="98">
        <v>0</v>
      </c>
      <c r="Z82" s="64">
        <v>0</v>
      </c>
      <c r="AA82" s="323">
        <v>1642901</v>
      </c>
      <c r="AB82" s="323">
        <v>46667</v>
      </c>
      <c r="AC82" s="324">
        <v>1689568</v>
      </c>
      <c r="AD82" s="74">
        <v>4500000</v>
      </c>
      <c r="AE82" s="74">
        <v>6000000</v>
      </c>
      <c r="AF82" s="334">
        <v>322553.89090909087</v>
      </c>
      <c r="AG82" s="112">
        <v>49287030</v>
      </c>
      <c r="AH82" s="74">
        <v>1400010</v>
      </c>
      <c r="AI82" s="74">
        <v>27417080.727272723</v>
      </c>
      <c r="AJ82" s="74">
        <v>0</v>
      </c>
      <c r="AK82" s="74">
        <v>4500000</v>
      </c>
      <c r="AL82" s="74">
        <v>6000000</v>
      </c>
      <c r="AM82" s="74">
        <v>0</v>
      </c>
      <c r="AN82" s="74">
        <v>0</v>
      </c>
      <c r="AO82" s="74">
        <v>0</v>
      </c>
      <c r="AP82" s="74">
        <v>4600000</v>
      </c>
      <c r="AQ82" s="74">
        <v>0</v>
      </c>
      <c r="AR82" s="74">
        <v>0</v>
      </c>
      <c r="AS82" s="74">
        <v>0</v>
      </c>
      <c r="AT82" s="79">
        <v>0</v>
      </c>
      <c r="AU82" s="81">
        <v>93204120.727272719</v>
      </c>
      <c r="AV82" s="112">
        <v>71579832.276363626</v>
      </c>
      <c r="AW82" s="74">
        <v>93204120.727272719</v>
      </c>
      <c r="AX82" s="74">
        <v>6524288.4509090912</v>
      </c>
      <c r="AY82" s="75">
        <v>3157983.2276363629</v>
      </c>
      <c r="AZ82" s="74">
        <v>0</v>
      </c>
      <c r="BA82" s="74">
        <v>0</v>
      </c>
      <c r="BB82" s="74">
        <v>0</v>
      </c>
      <c r="BC82" s="79">
        <v>0</v>
      </c>
      <c r="BD82" s="79">
        <v>0</v>
      </c>
      <c r="BE82" s="79">
        <v>0</v>
      </c>
      <c r="BF82" s="77">
        <v>0</v>
      </c>
      <c r="BG82" s="344">
        <v>9682271.6785454545</v>
      </c>
      <c r="BH82" s="187">
        <v>83521849</v>
      </c>
    </row>
    <row r="83" spans="1:60" s="50" customFormat="1" ht="24" customHeight="1" x14ac:dyDescent="0.2">
      <c r="A83" s="181"/>
      <c r="B83" s="296">
        <v>77</v>
      </c>
      <c r="C83" s="264">
        <v>82</v>
      </c>
      <c r="D83" s="297">
        <v>12866</v>
      </c>
      <c r="E83" s="251" t="s">
        <v>318</v>
      </c>
      <c r="F83" s="252" t="s">
        <v>319</v>
      </c>
      <c r="G83" s="251" t="s">
        <v>87</v>
      </c>
      <c r="H83" s="272" t="s">
        <v>303</v>
      </c>
      <c r="I83" s="292" t="s">
        <v>2530</v>
      </c>
      <c r="J83" s="64" t="s">
        <v>320</v>
      </c>
      <c r="K83" s="64" t="s">
        <v>321</v>
      </c>
      <c r="L83" s="64" t="s">
        <v>303</v>
      </c>
      <c r="M83" s="290" t="s">
        <v>2380</v>
      </c>
      <c r="N83" s="98"/>
      <c r="O83" s="64"/>
      <c r="P83" s="89"/>
      <c r="Q83" s="253">
        <v>30</v>
      </c>
      <c r="R83" s="254">
        <v>120</v>
      </c>
      <c r="S83" s="64">
        <v>0</v>
      </c>
      <c r="T83" s="64">
        <v>0</v>
      </c>
      <c r="U83" s="89">
        <v>0</v>
      </c>
      <c r="V83" s="258">
        <v>24</v>
      </c>
      <c r="W83" s="98">
        <v>0</v>
      </c>
      <c r="X83" s="83">
        <v>0</v>
      </c>
      <c r="Y83" s="98">
        <v>0</v>
      </c>
      <c r="Z83" s="64">
        <v>0</v>
      </c>
      <c r="AA83" s="323">
        <v>1477052</v>
      </c>
      <c r="AB83" s="323">
        <v>0</v>
      </c>
      <c r="AC83" s="324">
        <v>1477052</v>
      </c>
      <c r="AD83" s="74">
        <v>4500000</v>
      </c>
      <c r="AE83" s="74">
        <v>6000000</v>
      </c>
      <c r="AF83" s="334">
        <v>281982.65454545454</v>
      </c>
      <c r="AG83" s="112">
        <v>44311560</v>
      </c>
      <c r="AH83" s="74">
        <v>0</v>
      </c>
      <c r="AI83" s="74">
        <v>33837918.545454547</v>
      </c>
      <c r="AJ83" s="74">
        <v>0</v>
      </c>
      <c r="AK83" s="74">
        <v>4500000</v>
      </c>
      <c r="AL83" s="74">
        <v>6000000</v>
      </c>
      <c r="AM83" s="74">
        <v>0</v>
      </c>
      <c r="AN83" s="74">
        <v>0</v>
      </c>
      <c r="AO83" s="74">
        <v>0</v>
      </c>
      <c r="AP83" s="74">
        <v>4800000</v>
      </c>
      <c r="AQ83" s="74">
        <v>0</v>
      </c>
      <c r="AR83" s="74">
        <v>0</v>
      </c>
      <c r="AS83" s="74">
        <v>0</v>
      </c>
      <c r="AT83" s="79">
        <v>0</v>
      </c>
      <c r="AU83" s="81">
        <v>93449478.545454547</v>
      </c>
      <c r="AV83" s="112">
        <v>71608015.047272727</v>
      </c>
      <c r="AW83" s="74">
        <v>93449478.545454547</v>
      </c>
      <c r="AX83" s="74">
        <v>6541463.498181819</v>
      </c>
      <c r="AY83" s="75">
        <v>3160801.5047272728</v>
      </c>
      <c r="AZ83" s="74">
        <v>0</v>
      </c>
      <c r="BA83" s="74">
        <v>0</v>
      </c>
      <c r="BB83" s="74">
        <v>0</v>
      </c>
      <c r="BC83" s="79">
        <v>0</v>
      </c>
      <c r="BD83" s="79">
        <v>0</v>
      </c>
      <c r="BE83" s="79">
        <v>0</v>
      </c>
      <c r="BF83" s="77">
        <v>0</v>
      </c>
      <c r="BG83" s="344">
        <v>9702265.0029090922</v>
      </c>
      <c r="BH83" s="187">
        <v>83747213</v>
      </c>
    </row>
    <row r="84" spans="1:60" s="50" customFormat="1" ht="24" customHeight="1" x14ac:dyDescent="0.2">
      <c r="A84" s="181"/>
      <c r="B84" s="296">
        <v>78</v>
      </c>
      <c r="C84" s="264">
        <v>83</v>
      </c>
      <c r="D84" s="297">
        <v>12901</v>
      </c>
      <c r="E84" s="251" t="s">
        <v>296</v>
      </c>
      <c r="F84" s="252" t="s">
        <v>422</v>
      </c>
      <c r="G84" s="251" t="s">
        <v>87</v>
      </c>
      <c r="H84" s="272" t="s">
        <v>421</v>
      </c>
      <c r="I84" s="292" t="s">
        <v>2531</v>
      </c>
      <c r="J84" s="64">
        <v>1189929252</v>
      </c>
      <c r="K84" s="64"/>
      <c r="L84" s="64" t="s">
        <v>421</v>
      </c>
      <c r="M84" s="290" t="s">
        <v>2383</v>
      </c>
      <c r="N84" s="98"/>
      <c r="O84" s="64"/>
      <c r="P84" s="89"/>
      <c r="Q84" s="253">
        <v>30</v>
      </c>
      <c r="R84" s="254">
        <v>48</v>
      </c>
      <c r="S84" s="64">
        <v>0</v>
      </c>
      <c r="T84" s="64">
        <v>0</v>
      </c>
      <c r="U84" s="298">
        <v>3</v>
      </c>
      <c r="V84" s="258">
        <v>21</v>
      </c>
      <c r="W84" s="98">
        <v>0</v>
      </c>
      <c r="X84" s="83">
        <v>0</v>
      </c>
      <c r="Y84" s="98">
        <v>1</v>
      </c>
      <c r="Z84" s="64">
        <v>1</v>
      </c>
      <c r="AA84" s="323">
        <v>1642901</v>
      </c>
      <c r="AB84" s="323">
        <v>46667</v>
      </c>
      <c r="AC84" s="324">
        <v>1689568</v>
      </c>
      <c r="AD84" s="74">
        <v>4500000</v>
      </c>
      <c r="AE84" s="74">
        <v>6000000</v>
      </c>
      <c r="AF84" s="334">
        <v>322553.89090909087</v>
      </c>
      <c r="AG84" s="112">
        <v>49287030</v>
      </c>
      <c r="AH84" s="74">
        <v>1400010</v>
      </c>
      <c r="AI84" s="74">
        <v>15482586.763636362</v>
      </c>
      <c r="AJ84" s="74">
        <v>2655495</v>
      </c>
      <c r="AK84" s="74">
        <v>4500000</v>
      </c>
      <c r="AL84" s="74">
        <v>6000000</v>
      </c>
      <c r="AM84" s="74">
        <v>0</v>
      </c>
      <c r="AN84" s="74">
        <v>0</v>
      </c>
      <c r="AO84" s="74">
        <v>5068704</v>
      </c>
      <c r="AP84" s="74">
        <v>4200000</v>
      </c>
      <c r="AQ84" s="74">
        <v>0</v>
      </c>
      <c r="AR84" s="74">
        <v>0</v>
      </c>
      <c r="AS84" s="74">
        <v>0</v>
      </c>
      <c r="AT84" s="79">
        <v>0</v>
      </c>
      <c r="AU84" s="81">
        <v>88593825.763636366</v>
      </c>
      <c r="AV84" s="112">
        <v>60508752.890181817</v>
      </c>
      <c r="AW84" s="74">
        <v>80869626.763636366</v>
      </c>
      <c r="AX84" s="74">
        <v>5660873.8734545466</v>
      </c>
      <c r="AY84" s="75">
        <v>2050875.2890181819</v>
      </c>
      <c r="AZ84" s="74">
        <v>0</v>
      </c>
      <c r="BA84" s="74">
        <v>0</v>
      </c>
      <c r="BB84" s="74">
        <v>0</v>
      </c>
      <c r="BC84" s="79">
        <v>0</v>
      </c>
      <c r="BD84" s="79">
        <v>0</v>
      </c>
      <c r="BE84" s="79">
        <v>0</v>
      </c>
      <c r="BF84" s="77">
        <v>0</v>
      </c>
      <c r="BG84" s="344">
        <v>7711749.1624727286</v>
      </c>
      <c r="BH84" s="187">
        <v>80882076</v>
      </c>
    </row>
    <row r="85" spans="1:60" s="50" customFormat="1" ht="24" customHeight="1" x14ac:dyDescent="0.2">
      <c r="A85" s="181"/>
      <c r="B85" s="296">
        <v>79</v>
      </c>
      <c r="C85" s="264">
        <v>84</v>
      </c>
      <c r="D85" s="297">
        <v>12914</v>
      </c>
      <c r="E85" s="251" t="s">
        <v>444</v>
      </c>
      <c r="F85" s="252" t="s">
        <v>445</v>
      </c>
      <c r="G85" s="251" t="s">
        <v>87</v>
      </c>
      <c r="H85" s="272" t="s">
        <v>421</v>
      </c>
      <c r="I85" s="292" t="s">
        <v>2532</v>
      </c>
      <c r="J85" s="64">
        <v>1289218617</v>
      </c>
      <c r="K85" s="64"/>
      <c r="L85" s="64" t="s">
        <v>421</v>
      </c>
      <c r="M85" s="290" t="s">
        <v>2383</v>
      </c>
      <c r="N85" s="98"/>
      <c r="O85" s="64"/>
      <c r="P85" s="89"/>
      <c r="Q85" s="253">
        <v>30</v>
      </c>
      <c r="R85" s="254">
        <v>69</v>
      </c>
      <c r="S85" s="64">
        <v>0</v>
      </c>
      <c r="T85" s="64">
        <v>0</v>
      </c>
      <c r="U85" s="298">
        <v>1</v>
      </c>
      <c r="V85" s="258">
        <v>21</v>
      </c>
      <c r="W85" s="98">
        <v>0</v>
      </c>
      <c r="X85" s="83">
        <v>0</v>
      </c>
      <c r="Y85" s="98">
        <v>0</v>
      </c>
      <c r="Z85" s="64">
        <v>0</v>
      </c>
      <c r="AA85" s="323">
        <v>1642901</v>
      </c>
      <c r="AB85" s="323">
        <v>46667</v>
      </c>
      <c r="AC85" s="324">
        <v>1689568</v>
      </c>
      <c r="AD85" s="74">
        <v>4500000</v>
      </c>
      <c r="AE85" s="74">
        <v>6000000</v>
      </c>
      <c r="AF85" s="334">
        <v>322553.89090909087</v>
      </c>
      <c r="AG85" s="112">
        <v>49287030</v>
      </c>
      <c r="AH85" s="74">
        <v>1400010</v>
      </c>
      <c r="AI85" s="74">
        <v>22256218.472727269</v>
      </c>
      <c r="AJ85" s="74">
        <v>0</v>
      </c>
      <c r="AK85" s="74">
        <v>4500000</v>
      </c>
      <c r="AL85" s="74">
        <v>6000000</v>
      </c>
      <c r="AM85" s="74">
        <v>0</v>
      </c>
      <c r="AN85" s="74">
        <v>0</v>
      </c>
      <c r="AO85" s="74">
        <v>1689568</v>
      </c>
      <c r="AP85" s="74">
        <v>4200000</v>
      </c>
      <c r="AQ85" s="74">
        <v>0</v>
      </c>
      <c r="AR85" s="74">
        <v>0</v>
      </c>
      <c r="AS85" s="74">
        <v>0</v>
      </c>
      <c r="AT85" s="79">
        <v>0</v>
      </c>
      <c r="AU85" s="81">
        <v>89332826.472727269</v>
      </c>
      <c r="AV85" s="112">
        <v>66808230.379636362</v>
      </c>
      <c r="AW85" s="74">
        <v>87643258.472727269</v>
      </c>
      <c r="AX85" s="74">
        <v>6135028.0930909095</v>
      </c>
      <c r="AY85" s="75">
        <v>2680823.0379636362</v>
      </c>
      <c r="AZ85" s="74">
        <v>0</v>
      </c>
      <c r="BA85" s="74">
        <v>0</v>
      </c>
      <c r="BB85" s="74">
        <v>0</v>
      </c>
      <c r="BC85" s="79">
        <v>0</v>
      </c>
      <c r="BD85" s="79">
        <v>0</v>
      </c>
      <c r="BE85" s="79">
        <v>0</v>
      </c>
      <c r="BF85" s="77">
        <v>0</v>
      </c>
      <c r="BG85" s="344">
        <v>8815851.1310545467</v>
      </c>
      <c r="BH85" s="187">
        <v>80516975</v>
      </c>
    </row>
    <row r="86" spans="1:60" s="50" customFormat="1" ht="24" customHeight="1" x14ac:dyDescent="0.2">
      <c r="A86" s="181"/>
      <c r="B86" s="296">
        <v>80</v>
      </c>
      <c r="C86" s="264">
        <v>85</v>
      </c>
      <c r="D86" s="297">
        <v>12916</v>
      </c>
      <c r="E86" s="251" t="s">
        <v>410</v>
      </c>
      <c r="F86" s="252" t="s">
        <v>447</v>
      </c>
      <c r="G86" s="251" t="s">
        <v>87</v>
      </c>
      <c r="H86" s="272" t="s">
        <v>421</v>
      </c>
      <c r="I86" s="292" t="s">
        <v>2533</v>
      </c>
      <c r="J86" s="64">
        <v>4232110127</v>
      </c>
      <c r="K86" s="64"/>
      <c r="L86" s="64" t="s">
        <v>421</v>
      </c>
      <c r="M86" s="290" t="s">
        <v>2380</v>
      </c>
      <c r="N86" s="98"/>
      <c r="O86" s="64"/>
      <c r="P86" s="89"/>
      <c r="Q86" s="253">
        <v>30</v>
      </c>
      <c r="R86" s="254">
        <v>29</v>
      </c>
      <c r="S86" s="64">
        <v>0</v>
      </c>
      <c r="T86" s="64">
        <v>0</v>
      </c>
      <c r="U86" s="89">
        <v>0</v>
      </c>
      <c r="V86" s="258">
        <v>18</v>
      </c>
      <c r="W86" s="98">
        <v>0</v>
      </c>
      <c r="X86" s="83">
        <v>0</v>
      </c>
      <c r="Y86" s="98">
        <v>2</v>
      </c>
      <c r="Z86" s="64">
        <v>2</v>
      </c>
      <c r="AA86" s="323">
        <v>1477052</v>
      </c>
      <c r="AB86" s="323">
        <v>46667</v>
      </c>
      <c r="AC86" s="324">
        <v>1523719</v>
      </c>
      <c r="AD86" s="74">
        <v>4500000</v>
      </c>
      <c r="AE86" s="74">
        <v>6000000</v>
      </c>
      <c r="AF86" s="334">
        <v>290891.80909090908</v>
      </c>
      <c r="AG86" s="112">
        <v>44311560</v>
      </c>
      <c r="AH86" s="74">
        <v>1400010</v>
      </c>
      <c r="AI86" s="74">
        <v>8435862.4636363629</v>
      </c>
      <c r="AJ86" s="74">
        <v>5310990</v>
      </c>
      <c r="AK86" s="74">
        <v>4500000</v>
      </c>
      <c r="AL86" s="74">
        <v>6000000</v>
      </c>
      <c r="AM86" s="74">
        <v>0</v>
      </c>
      <c r="AN86" s="74">
        <v>0</v>
      </c>
      <c r="AO86" s="74">
        <v>0</v>
      </c>
      <c r="AP86" s="74">
        <v>3600000</v>
      </c>
      <c r="AQ86" s="74">
        <v>0</v>
      </c>
      <c r="AR86" s="74">
        <v>0</v>
      </c>
      <c r="AS86" s="74">
        <v>0</v>
      </c>
      <c r="AT86" s="79">
        <v>0</v>
      </c>
      <c r="AU86" s="81">
        <v>73558422.463636369</v>
      </c>
      <c r="AV86" s="112">
        <v>49370112.191181824</v>
      </c>
      <c r="AW86" s="74">
        <v>68247432.463636369</v>
      </c>
      <c r="AX86" s="74">
        <v>4777320.2724545458</v>
      </c>
      <c r="AY86" s="75">
        <v>937011.21911818243</v>
      </c>
      <c r="AZ86" s="74">
        <v>0</v>
      </c>
      <c r="BA86" s="74">
        <v>0</v>
      </c>
      <c r="BB86" s="74">
        <v>0</v>
      </c>
      <c r="BC86" s="79">
        <v>0</v>
      </c>
      <c r="BD86" s="79">
        <v>0</v>
      </c>
      <c r="BE86" s="79">
        <v>0</v>
      </c>
      <c r="BF86" s="77">
        <v>0</v>
      </c>
      <c r="BG86" s="344">
        <v>5714331.4915727284</v>
      </c>
      <c r="BH86" s="187">
        <v>67844090</v>
      </c>
    </row>
    <row r="87" spans="1:60" s="50" customFormat="1" ht="24" customHeight="1" x14ac:dyDescent="0.2">
      <c r="A87" s="181"/>
      <c r="B87" s="296">
        <v>81</v>
      </c>
      <c r="C87" s="264">
        <v>86</v>
      </c>
      <c r="D87" s="297">
        <v>12918</v>
      </c>
      <c r="E87" s="251" t="s">
        <v>449</v>
      </c>
      <c r="F87" s="252" t="s">
        <v>450</v>
      </c>
      <c r="G87" s="251" t="s">
        <v>87</v>
      </c>
      <c r="H87" s="272" t="s">
        <v>421</v>
      </c>
      <c r="I87" s="292" t="s">
        <v>3274</v>
      </c>
      <c r="J87" s="64">
        <v>4670152661</v>
      </c>
      <c r="K87" s="64"/>
      <c r="L87" s="64" t="s">
        <v>421</v>
      </c>
      <c r="M87" s="290" t="s">
        <v>2380</v>
      </c>
      <c r="N87" s="98"/>
      <c r="O87" s="64"/>
      <c r="P87" s="89"/>
      <c r="Q87" s="253">
        <v>30</v>
      </c>
      <c r="R87" s="254">
        <v>48</v>
      </c>
      <c r="S87" s="64">
        <v>0</v>
      </c>
      <c r="T87" s="64">
        <v>0</v>
      </c>
      <c r="U87" s="298">
        <v>5</v>
      </c>
      <c r="V87" s="258">
        <v>21</v>
      </c>
      <c r="W87" s="98">
        <v>0</v>
      </c>
      <c r="X87" s="83">
        <v>0</v>
      </c>
      <c r="Y87" s="98">
        <v>1</v>
      </c>
      <c r="Z87" s="64">
        <v>1</v>
      </c>
      <c r="AA87" s="323">
        <v>1477052</v>
      </c>
      <c r="AB87" s="323">
        <v>0</v>
      </c>
      <c r="AC87" s="324">
        <v>1477052</v>
      </c>
      <c r="AD87" s="74">
        <v>4500000</v>
      </c>
      <c r="AE87" s="74">
        <v>6000000</v>
      </c>
      <c r="AF87" s="334">
        <v>281982.65454545454</v>
      </c>
      <c r="AG87" s="112">
        <v>44311560</v>
      </c>
      <c r="AH87" s="74">
        <v>0</v>
      </c>
      <c r="AI87" s="74">
        <v>13535167.418181818</v>
      </c>
      <c r="AJ87" s="74">
        <v>2655495</v>
      </c>
      <c r="AK87" s="74">
        <v>4500000</v>
      </c>
      <c r="AL87" s="74">
        <v>6000000</v>
      </c>
      <c r="AM87" s="74">
        <v>0</v>
      </c>
      <c r="AN87" s="74">
        <v>0</v>
      </c>
      <c r="AO87" s="74">
        <v>7385260</v>
      </c>
      <c r="AP87" s="74">
        <v>4200000</v>
      </c>
      <c r="AQ87" s="74">
        <v>0</v>
      </c>
      <c r="AR87" s="74">
        <v>0</v>
      </c>
      <c r="AS87" s="74">
        <v>0</v>
      </c>
      <c r="AT87" s="79">
        <v>0</v>
      </c>
      <c r="AU87" s="81">
        <v>82587482.418181822</v>
      </c>
      <c r="AV87" s="112">
        <v>52768456.498909093</v>
      </c>
      <c r="AW87" s="74">
        <v>72546727.418181822</v>
      </c>
      <c r="AX87" s="74">
        <v>5078270.9192727283</v>
      </c>
      <c r="AY87" s="75">
        <v>1276845.6498909094</v>
      </c>
      <c r="AZ87" s="74">
        <v>0</v>
      </c>
      <c r="BA87" s="74">
        <v>0</v>
      </c>
      <c r="BB87" s="74">
        <v>0</v>
      </c>
      <c r="BC87" s="79">
        <v>0</v>
      </c>
      <c r="BD87" s="79">
        <v>0</v>
      </c>
      <c r="BE87" s="79">
        <v>0</v>
      </c>
      <c r="BF87" s="77">
        <v>0</v>
      </c>
      <c r="BG87" s="344">
        <v>6355116.5691636372</v>
      </c>
      <c r="BH87" s="187">
        <v>76232365</v>
      </c>
    </row>
    <row r="88" spans="1:60" s="50" customFormat="1" ht="24" customHeight="1" x14ac:dyDescent="0.2">
      <c r="A88" s="181"/>
      <c r="B88" s="296">
        <v>82</v>
      </c>
      <c r="C88" s="264">
        <v>87</v>
      </c>
      <c r="D88" s="297">
        <v>12913</v>
      </c>
      <c r="E88" s="251" t="s">
        <v>441</v>
      </c>
      <c r="F88" s="252" t="s">
        <v>442</v>
      </c>
      <c r="G88" s="251" t="s">
        <v>87</v>
      </c>
      <c r="H88" s="272" t="s">
        <v>443</v>
      </c>
      <c r="I88" s="292" t="s">
        <v>2534</v>
      </c>
      <c r="J88" s="64">
        <v>1271523361</v>
      </c>
      <c r="K88" s="64"/>
      <c r="L88" s="64" t="s">
        <v>421</v>
      </c>
      <c r="M88" s="290" t="s">
        <v>2380</v>
      </c>
      <c r="N88" s="98"/>
      <c r="O88" s="64"/>
      <c r="P88" s="89"/>
      <c r="Q88" s="253">
        <v>30</v>
      </c>
      <c r="R88" s="254">
        <v>50</v>
      </c>
      <c r="S88" s="64">
        <v>0</v>
      </c>
      <c r="T88" s="64">
        <v>0</v>
      </c>
      <c r="U88" s="89">
        <v>0</v>
      </c>
      <c r="V88" s="258">
        <v>20</v>
      </c>
      <c r="W88" s="98">
        <v>0</v>
      </c>
      <c r="X88" s="83">
        <v>0</v>
      </c>
      <c r="Y88" s="98">
        <v>0</v>
      </c>
      <c r="Z88" s="64">
        <v>0</v>
      </c>
      <c r="AA88" s="323">
        <v>1477052</v>
      </c>
      <c r="AB88" s="323">
        <v>0</v>
      </c>
      <c r="AC88" s="324">
        <v>1477052</v>
      </c>
      <c r="AD88" s="74">
        <v>4500000</v>
      </c>
      <c r="AE88" s="74">
        <v>6000000</v>
      </c>
      <c r="AF88" s="334">
        <v>281982.65454545454</v>
      </c>
      <c r="AG88" s="112">
        <v>44311560</v>
      </c>
      <c r="AH88" s="74">
        <v>0</v>
      </c>
      <c r="AI88" s="74">
        <v>14099132.727272727</v>
      </c>
      <c r="AJ88" s="74">
        <v>0</v>
      </c>
      <c r="AK88" s="74">
        <v>4500000</v>
      </c>
      <c r="AL88" s="74">
        <v>6000000</v>
      </c>
      <c r="AM88" s="74">
        <v>0</v>
      </c>
      <c r="AN88" s="74">
        <v>0</v>
      </c>
      <c r="AO88" s="74">
        <v>0</v>
      </c>
      <c r="AP88" s="74">
        <v>4000000</v>
      </c>
      <c r="AQ88" s="74">
        <v>0</v>
      </c>
      <c r="AR88" s="74">
        <v>0</v>
      </c>
      <c r="AS88" s="74">
        <v>0</v>
      </c>
      <c r="AT88" s="79">
        <v>0</v>
      </c>
      <c r="AU88" s="81">
        <v>72910692.727272719</v>
      </c>
      <c r="AV88" s="112">
        <v>53306944.236363627</v>
      </c>
      <c r="AW88" s="74">
        <v>72910692.727272719</v>
      </c>
      <c r="AX88" s="74">
        <v>5103748.4909090912</v>
      </c>
      <c r="AY88" s="75">
        <v>1330694.4236363629</v>
      </c>
      <c r="AZ88" s="74">
        <v>0</v>
      </c>
      <c r="BA88" s="74">
        <v>0</v>
      </c>
      <c r="BB88" s="74">
        <v>0</v>
      </c>
      <c r="BC88" s="79">
        <v>0</v>
      </c>
      <c r="BD88" s="79">
        <v>0</v>
      </c>
      <c r="BE88" s="79">
        <v>0</v>
      </c>
      <c r="BF88" s="77">
        <v>0</v>
      </c>
      <c r="BG88" s="344">
        <v>6434442.9145454541</v>
      </c>
      <c r="BH88" s="187">
        <v>66476249</v>
      </c>
    </row>
    <row r="89" spans="1:60" s="50" customFormat="1" ht="24" customHeight="1" x14ac:dyDescent="0.2">
      <c r="A89" s="181"/>
      <c r="B89" s="296">
        <v>83</v>
      </c>
      <c r="C89" s="264">
        <v>88</v>
      </c>
      <c r="D89" s="297">
        <v>13069</v>
      </c>
      <c r="E89" s="251" t="s">
        <v>954</v>
      </c>
      <c r="F89" s="252" t="s">
        <v>955</v>
      </c>
      <c r="G89" s="251" t="s">
        <v>87</v>
      </c>
      <c r="H89" s="272" t="s">
        <v>799</v>
      </c>
      <c r="I89" s="292" t="s">
        <v>2535</v>
      </c>
      <c r="J89" s="64" t="s">
        <v>956</v>
      </c>
      <c r="K89" s="64" t="s">
        <v>957</v>
      </c>
      <c r="L89" s="64" t="s">
        <v>799</v>
      </c>
      <c r="M89" s="290" t="s">
        <v>2380</v>
      </c>
      <c r="N89" s="98"/>
      <c r="O89" s="64"/>
      <c r="P89" s="89"/>
      <c r="Q89" s="253">
        <v>30</v>
      </c>
      <c r="R89" s="254">
        <v>67</v>
      </c>
      <c r="S89" s="64">
        <v>0</v>
      </c>
      <c r="T89" s="64">
        <v>0</v>
      </c>
      <c r="U89" s="89">
        <v>0</v>
      </c>
      <c r="V89" s="258">
        <v>21</v>
      </c>
      <c r="W89" s="98">
        <v>0</v>
      </c>
      <c r="X89" s="83">
        <v>0</v>
      </c>
      <c r="Y89" s="98">
        <v>1</v>
      </c>
      <c r="Z89" s="64">
        <v>1</v>
      </c>
      <c r="AA89" s="323">
        <v>1477052</v>
      </c>
      <c r="AB89" s="323">
        <v>46667</v>
      </c>
      <c r="AC89" s="324">
        <v>1523719</v>
      </c>
      <c r="AD89" s="74">
        <v>4500000</v>
      </c>
      <c r="AE89" s="74">
        <v>6000000</v>
      </c>
      <c r="AF89" s="334">
        <v>290891.80909090908</v>
      </c>
      <c r="AG89" s="112">
        <v>44311560</v>
      </c>
      <c r="AH89" s="74">
        <v>1400010</v>
      </c>
      <c r="AI89" s="74">
        <v>19489751.209090907</v>
      </c>
      <c r="AJ89" s="74">
        <v>2655495</v>
      </c>
      <c r="AK89" s="74">
        <v>4500000</v>
      </c>
      <c r="AL89" s="74">
        <v>6000000</v>
      </c>
      <c r="AM89" s="74">
        <v>0</v>
      </c>
      <c r="AN89" s="74">
        <v>0</v>
      </c>
      <c r="AO89" s="74">
        <v>0</v>
      </c>
      <c r="AP89" s="74">
        <v>4200000</v>
      </c>
      <c r="AQ89" s="74">
        <v>0</v>
      </c>
      <c r="AR89" s="74">
        <v>0</v>
      </c>
      <c r="AS89" s="74">
        <v>0</v>
      </c>
      <c r="AT89" s="79">
        <v>0</v>
      </c>
      <c r="AU89" s="81">
        <v>82556816.209090903</v>
      </c>
      <c r="AV89" s="112">
        <v>59608228.724454537</v>
      </c>
      <c r="AW89" s="74">
        <v>79901321.209090903</v>
      </c>
      <c r="AX89" s="74">
        <v>5593092.4846363636</v>
      </c>
      <c r="AY89" s="75">
        <v>1960822.8724454539</v>
      </c>
      <c r="AZ89" s="74">
        <v>0</v>
      </c>
      <c r="BA89" s="74">
        <v>0</v>
      </c>
      <c r="BB89" s="74">
        <v>0</v>
      </c>
      <c r="BC89" s="79">
        <v>0</v>
      </c>
      <c r="BD89" s="79">
        <v>0</v>
      </c>
      <c r="BE89" s="79">
        <v>0</v>
      </c>
      <c r="BF89" s="77">
        <v>0</v>
      </c>
      <c r="BG89" s="344">
        <v>7553915.3570818175</v>
      </c>
      <c r="BH89" s="187">
        <v>75002900</v>
      </c>
    </row>
    <row r="90" spans="1:60" s="50" customFormat="1" ht="24" customHeight="1" x14ac:dyDescent="0.2">
      <c r="A90" s="181"/>
      <c r="B90" s="296">
        <v>84</v>
      </c>
      <c r="C90" s="264">
        <v>89</v>
      </c>
      <c r="D90" s="297">
        <v>13071</v>
      </c>
      <c r="E90" s="251" t="s">
        <v>488</v>
      </c>
      <c r="F90" s="252" t="s">
        <v>960</v>
      </c>
      <c r="G90" s="251" t="s">
        <v>87</v>
      </c>
      <c r="H90" s="272" t="s">
        <v>799</v>
      </c>
      <c r="I90" s="292" t="s">
        <v>2536</v>
      </c>
      <c r="J90" s="64" t="s">
        <v>961</v>
      </c>
      <c r="K90" s="64" t="s">
        <v>962</v>
      </c>
      <c r="L90" s="64" t="s">
        <v>799</v>
      </c>
      <c r="M90" s="290" t="s">
        <v>2380</v>
      </c>
      <c r="N90" s="98"/>
      <c r="O90" s="64"/>
      <c r="P90" s="89"/>
      <c r="Q90" s="253">
        <v>30</v>
      </c>
      <c r="R90" s="254">
        <v>73</v>
      </c>
      <c r="S90" s="64">
        <v>0</v>
      </c>
      <c r="T90" s="64">
        <v>0</v>
      </c>
      <c r="U90" s="89">
        <v>0</v>
      </c>
      <c r="V90" s="258">
        <v>22</v>
      </c>
      <c r="W90" s="98">
        <v>0</v>
      </c>
      <c r="X90" s="83">
        <v>0</v>
      </c>
      <c r="Y90" s="98">
        <v>2</v>
      </c>
      <c r="Z90" s="64">
        <v>2</v>
      </c>
      <c r="AA90" s="323">
        <v>1477052</v>
      </c>
      <c r="AB90" s="323">
        <v>46667</v>
      </c>
      <c r="AC90" s="324">
        <v>1523719</v>
      </c>
      <c r="AD90" s="74">
        <v>4500000</v>
      </c>
      <c r="AE90" s="74">
        <v>6000000</v>
      </c>
      <c r="AF90" s="334">
        <v>290891.80909090908</v>
      </c>
      <c r="AG90" s="112">
        <v>44311560</v>
      </c>
      <c r="AH90" s="74">
        <v>1400010</v>
      </c>
      <c r="AI90" s="74">
        <v>21235102.063636363</v>
      </c>
      <c r="AJ90" s="74">
        <v>5310990</v>
      </c>
      <c r="AK90" s="74">
        <v>4500000</v>
      </c>
      <c r="AL90" s="74">
        <v>6000000</v>
      </c>
      <c r="AM90" s="74">
        <v>0</v>
      </c>
      <c r="AN90" s="74">
        <v>0</v>
      </c>
      <c r="AO90" s="74">
        <v>0</v>
      </c>
      <c r="AP90" s="74">
        <v>4400000</v>
      </c>
      <c r="AQ90" s="74">
        <v>0</v>
      </c>
      <c r="AR90" s="74">
        <v>0</v>
      </c>
      <c r="AS90" s="74">
        <v>0</v>
      </c>
      <c r="AT90" s="79">
        <v>0</v>
      </c>
      <c r="AU90" s="81">
        <v>87157662.063636363</v>
      </c>
      <c r="AV90" s="112">
        <v>61217405.019181818</v>
      </c>
      <c r="AW90" s="74">
        <v>81846672.063636363</v>
      </c>
      <c r="AX90" s="74">
        <v>5729267.0444545457</v>
      </c>
      <c r="AY90" s="75">
        <v>2121740.5019181818</v>
      </c>
      <c r="AZ90" s="74">
        <v>0</v>
      </c>
      <c r="BA90" s="74">
        <v>0</v>
      </c>
      <c r="BB90" s="74">
        <v>0</v>
      </c>
      <c r="BC90" s="79">
        <v>0</v>
      </c>
      <c r="BD90" s="79">
        <v>0</v>
      </c>
      <c r="BE90" s="79">
        <v>0</v>
      </c>
      <c r="BF90" s="77">
        <v>0</v>
      </c>
      <c r="BG90" s="344">
        <v>7851007.5463727275</v>
      </c>
      <c r="BH90" s="187">
        <v>79306654</v>
      </c>
    </row>
    <row r="91" spans="1:60" s="50" customFormat="1" ht="24" customHeight="1" x14ac:dyDescent="0.2">
      <c r="A91" s="181"/>
      <c r="B91" s="296">
        <v>85</v>
      </c>
      <c r="C91" s="264">
        <v>90</v>
      </c>
      <c r="D91" s="297">
        <v>13068</v>
      </c>
      <c r="E91" s="251" t="s">
        <v>950</v>
      </c>
      <c r="F91" s="252" t="s">
        <v>951</v>
      </c>
      <c r="G91" s="251" t="s">
        <v>87</v>
      </c>
      <c r="H91" s="272" t="s">
        <v>799</v>
      </c>
      <c r="I91" s="292" t="s">
        <v>2537</v>
      </c>
      <c r="J91" s="64" t="s">
        <v>952</v>
      </c>
      <c r="K91" s="64" t="s">
        <v>953</v>
      </c>
      <c r="L91" s="64" t="s">
        <v>799</v>
      </c>
      <c r="M91" s="290" t="s">
        <v>2380</v>
      </c>
      <c r="N91" s="98"/>
      <c r="O91" s="64"/>
      <c r="P91" s="89"/>
      <c r="Q91" s="253">
        <v>30</v>
      </c>
      <c r="R91" s="254">
        <v>3</v>
      </c>
      <c r="S91" s="64">
        <v>0</v>
      </c>
      <c r="T91" s="64">
        <v>0</v>
      </c>
      <c r="U91" s="89">
        <v>0</v>
      </c>
      <c r="V91" s="258">
        <v>16</v>
      </c>
      <c r="W91" s="98">
        <v>0</v>
      </c>
      <c r="X91" s="83">
        <v>0</v>
      </c>
      <c r="Y91" s="98">
        <v>0</v>
      </c>
      <c r="Z91" s="64">
        <v>0</v>
      </c>
      <c r="AA91" s="323">
        <v>1477052</v>
      </c>
      <c r="AB91" s="323">
        <v>46667</v>
      </c>
      <c r="AC91" s="324">
        <v>1523719</v>
      </c>
      <c r="AD91" s="74">
        <v>4500000</v>
      </c>
      <c r="AE91" s="74">
        <v>6000000</v>
      </c>
      <c r="AF91" s="334">
        <v>290891.80909090908</v>
      </c>
      <c r="AG91" s="112">
        <v>44311560</v>
      </c>
      <c r="AH91" s="74">
        <v>1400010</v>
      </c>
      <c r="AI91" s="74">
        <v>872675.42727272725</v>
      </c>
      <c r="AJ91" s="74">
        <v>0</v>
      </c>
      <c r="AK91" s="74">
        <v>4500000</v>
      </c>
      <c r="AL91" s="74">
        <v>6000000</v>
      </c>
      <c r="AM91" s="74">
        <v>0</v>
      </c>
      <c r="AN91" s="74">
        <v>0</v>
      </c>
      <c r="AO91" s="74">
        <v>0</v>
      </c>
      <c r="AP91" s="74">
        <v>3200000</v>
      </c>
      <c r="AQ91" s="74">
        <v>0</v>
      </c>
      <c r="AR91" s="74">
        <v>0</v>
      </c>
      <c r="AS91" s="74">
        <v>0</v>
      </c>
      <c r="AT91" s="79">
        <v>0</v>
      </c>
      <c r="AU91" s="81">
        <v>60284245.42727273</v>
      </c>
      <c r="AV91" s="112">
        <v>42364348.247363642</v>
      </c>
      <c r="AW91" s="74">
        <v>60284245.42727273</v>
      </c>
      <c r="AX91" s="74">
        <v>4219897.1799090914</v>
      </c>
      <c r="AY91" s="75">
        <v>236434.82473636419</v>
      </c>
      <c r="AZ91" s="74">
        <v>0</v>
      </c>
      <c r="BA91" s="74">
        <v>0</v>
      </c>
      <c r="BB91" s="74">
        <v>0</v>
      </c>
      <c r="BC91" s="79">
        <v>0</v>
      </c>
      <c r="BD91" s="79">
        <v>0</v>
      </c>
      <c r="BE91" s="79">
        <v>0</v>
      </c>
      <c r="BF91" s="77">
        <v>0</v>
      </c>
      <c r="BG91" s="344">
        <v>4456332.0046454556</v>
      </c>
      <c r="BH91" s="187">
        <v>55827913</v>
      </c>
    </row>
    <row r="92" spans="1:60" s="50" customFormat="1" ht="24" customHeight="1" x14ac:dyDescent="0.2">
      <c r="A92" s="181"/>
      <c r="B92" s="296">
        <v>86</v>
      </c>
      <c r="C92" s="264">
        <v>91</v>
      </c>
      <c r="D92" s="297">
        <v>13070</v>
      </c>
      <c r="E92" s="251" t="s">
        <v>449</v>
      </c>
      <c r="F92" s="252" t="s">
        <v>120</v>
      </c>
      <c r="G92" s="251" t="s">
        <v>87</v>
      </c>
      <c r="H92" s="272" t="s">
        <v>799</v>
      </c>
      <c r="I92" s="292" t="s">
        <v>2538</v>
      </c>
      <c r="J92" s="64" t="s">
        <v>958</v>
      </c>
      <c r="K92" s="64" t="s">
        <v>959</v>
      </c>
      <c r="L92" s="64" t="s">
        <v>799</v>
      </c>
      <c r="M92" s="290" t="s">
        <v>2380</v>
      </c>
      <c r="N92" s="98"/>
      <c r="O92" s="64"/>
      <c r="P92" s="89"/>
      <c r="Q92" s="253">
        <v>30</v>
      </c>
      <c r="R92" s="254">
        <v>93</v>
      </c>
      <c r="S92" s="64">
        <v>0</v>
      </c>
      <c r="T92" s="64">
        <v>0</v>
      </c>
      <c r="U92" s="89">
        <v>0</v>
      </c>
      <c r="V92" s="258">
        <v>23</v>
      </c>
      <c r="W92" s="98">
        <v>0</v>
      </c>
      <c r="X92" s="83">
        <v>0</v>
      </c>
      <c r="Y92" s="98">
        <v>0</v>
      </c>
      <c r="Z92" s="64">
        <v>0</v>
      </c>
      <c r="AA92" s="323">
        <v>1477052</v>
      </c>
      <c r="AB92" s="323">
        <v>46667</v>
      </c>
      <c r="AC92" s="324">
        <v>1523719</v>
      </c>
      <c r="AD92" s="74">
        <v>4500000</v>
      </c>
      <c r="AE92" s="74">
        <v>6000000</v>
      </c>
      <c r="AF92" s="334">
        <v>290891.80909090908</v>
      </c>
      <c r="AG92" s="112">
        <v>44311560</v>
      </c>
      <c r="AH92" s="74">
        <v>1400010</v>
      </c>
      <c r="AI92" s="74">
        <v>27052938.245454546</v>
      </c>
      <c r="AJ92" s="74">
        <v>0</v>
      </c>
      <c r="AK92" s="74">
        <v>4500000</v>
      </c>
      <c r="AL92" s="74">
        <v>6000000</v>
      </c>
      <c r="AM92" s="74">
        <v>0</v>
      </c>
      <c r="AN92" s="74">
        <v>0</v>
      </c>
      <c r="AO92" s="74">
        <v>0</v>
      </c>
      <c r="AP92" s="74">
        <v>4600000</v>
      </c>
      <c r="AQ92" s="74">
        <v>0</v>
      </c>
      <c r="AR92" s="74">
        <v>0</v>
      </c>
      <c r="AS92" s="74">
        <v>0</v>
      </c>
      <c r="AT92" s="79">
        <v>0</v>
      </c>
      <c r="AU92" s="81">
        <v>87864508.24545455</v>
      </c>
      <c r="AV92" s="112">
        <v>66613992.668272734</v>
      </c>
      <c r="AW92" s="74">
        <v>87864508.24545455</v>
      </c>
      <c r="AX92" s="74">
        <v>6150515.5771818189</v>
      </c>
      <c r="AY92" s="75">
        <v>2661399.2668272736</v>
      </c>
      <c r="AZ92" s="74">
        <v>0</v>
      </c>
      <c r="BA92" s="74">
        <v>0</v>
      </c>
      <c r="BB92" s="74">
        <v>0</v>
      </c>
      <c r="BC92" s="79">
        <v>0</v>
      </c>
      <c r="BD92" s="79">
        <v>0</v>
      </c>
      <c r="BE92" s="79">
        <v>0</v>
      </c>
      <c r="BF92" s="77">
        <v>0</v>
      </c>
      <c r="BG92" s="344">
        <v>8811914.8440090921</v>
      </c>
      <c r="BH92" s="187">
        <v>79052593</v>
      </c>
    </row>
    <row r="93" spans="1:60" s="50" customFormat="1" ht="24" customHeight="1" x14ac:dyDescent="0.2">
      <c r="A93" s="181"/>
      <c r="B93" s="296">
        <v>87</v>
      </c>
      <c r="C93" s="264">
        <v>92</v>
      </c>
      <c r="D93" s="297">
        <v>13074</v>
      </c>
      <c r="E93" s="251" t="s">
        <v>970</v>
      </c>
      <c r="F93" s="252" t="s">
        <v>971</v>
      </c>
      <c r="G93" s="251" t="s">
        <v>87</v>
      </c>
      <c r="H93" s="272" t="s">
        <v>799</v>
      </c>
      <c r="I93" s="292" t="s">
        <v>2539</v>
      </c>
      <c r="J93" s="64" t="s">
        <v>972</v>
      </c>
      <c r="K93" s="64" t="s">
        <v>973</v>
      </c>
      <c r="L93" s="64" t="s">
        <v>799</v>
      </c>
      <c r="M93" s="290" t="s">
        <v>2380</v>
      </c>
      <c r="N93" s="98"/>
      <c r="O93" s="64"/>
      <c r="P93" s="89"/>
      <c r="Q93" s="253">
        <v>30</v>
      </c>
      <c r="R93" s="254">
        <v>150</v>
      </c>
      <c r="S93" s="64">
        <v>0</v>
      </c>
      <c r="T93" s="64">
        <v>0</v>
      </c>
      <c r="U93" s="89">
        <v>0</v>
      </c>
      <c r="V93" s="258">
        <v>25</v>
      </c>
      <c r="W93" s="98">
        <v>0</v>
      </c>
      <c r="X93" s="83">
        <v>0</v>
      </c>
      <c r="Y93" s="98">
        <v>0</v>
      </c>
      <c r="Z93" s="64">
        <v>0</v>
      </c>
      <c r="AA93" s="323">
        <v>1477052</v>
      </c>
      <c r="AB93" s="323">
        <v>0</v>
      </c>
      <c r="AC93" s="324">
        <v>1477052</v>
      </c>
      <c r="AD93" s="74">
        <v>4500000</v>
      </c>
      <c r="AE93" s="74">
        <v>6000000</v>
      </c>
      <c r="AF93" s="334">
        <v>281982.65454545454</v>
      </c>
      <c r="AG93" s="112">
        <v>44311560</v>
      </c>
      <c r="AH93" s="74">
        <v>0</v>
      </c>
      <c r="AI93" s="74">
        <v>42297398.18181818</v>
      </c>
      <c r="AJ93" s="74">
        <v>0</v>
      </c>
      <c r="AK93" s="74">
        <v>4500000</v>
      </c>
      <c r="AL93" s="74">
        <v>6000000</v>
      </c>
      <c r="AM93" s="74">
        <v>0</v>
      </c>
      <c r="AN93" s="74">
        <v>0</v>
      </c>
      <c r="AO93" s="74">
        <v>0</v>
      </c>
      <c r="AP93" s="74">
        <v>5000000</v>
      </c>
      <c r="AQ93" s="74">
        <v>0</v>
      </c>
      <c r="AR93" s="74">
        <v>0</v>
      </c>
      <c r="AS93" s="74">
        <v>0</v>
      </c>
      <c r="AT93" s="79">
        <v>0</v>
      </c>
      <c r="AU93" s="81">
        <v>102108958.18181819</v>
      </c>
      <c r="AV93" s="112">
        <v>79461331.109090909</v>
      </c>
      <c r="AW93" s="74">
        <v>102108958.18181819</v>
      </c>
      <c r="AX93" s="74">
        <v>7147627.0727272741</v>
      </c>
      <c r="AY93" s="75">
        <v>3946133.1109090913</v>
      </c>
      <c r="AZ93" s="74">
        <v>0</v>
      </c>
      <c r="BA93" s="74">
        <v>0</v>
      </c>
      <c r="BB93" s="74">
        <v>0</v>
      </c>
      <c r="BC93" s="79">
        <v>0</v>
      </c>
      <c r="BD93" s="79">
        <v>0</v>
      </c>
      <c r="BE93" s="79">
        <v>0</v>
      </c>
      <c r="BF93" s="77">
        <v>0</v>
      </c>
      <c r="BG93" s="344">
        <v>11093760.183636365</v>
      </c>
      <c r="BH93" s="187">
        <v>91015197</v>
      </c>
    </row>
    <row r="94" spans="1:60" s="50" customFormat="1" ht="24" customHeight="1" x14ac:dyDescent="0.2">
      <c r="A94" s="181"/>
      <c r="B94" s="296">
        <v>88</v>
      </c>
      <c r="C94" s="264">
        <v>93</v>
      </c>
      <c r="D94" s="297">
        <v>13065</v>
      </c>
      <c r="E94" s="251" t="s">
        <v>294</v>
      </c>
      <c r="F94" s="252" t="s">
        <v>939</v>
      </c>
      <c r="G94" s="251" t="s">
        <v>87</v>
      </c>
      <c r="H94" s="272" t="s">
        <v>799</v>
      </c>
      <c r="I94" s="292" t="s">
        <v>2540</v>
      </c>
      <c r="J94" s="64" t="s">
        <v>940</v>
      </c>
      <c r="K94" s="64" t="s">
        <v>941</v>
      </c>
      <c r="L94" s="64" t="s">
        <v>799</v>
      </c>
      <c r="M94" s="290" t="s">
        <v>2380</v>
      </c>
      <c r="N94" s="98"/>
      <c r="O94" s="64"/>
      <c r="P94" s="89"/>
      <c r="Q94" s="253">
        <v>30</v>
      </c>
      <c r="R94" s="254">
        <v>105</v>
      </c>
      <c r="S94" s="64">
        <v>0</v>
      </c>
      <c r="T94" s="64">
        <v>0</v>
      </c>
      <c r="U94" s="89">
        <v>0</v>
      </c>
      <c r="V94" s="258">
        <v>20</v>
      </c>
      <c r="W94" s="98">
        <v>0</v>
      </c>
      <c r="X94" s="83">
        <v>0</v>
      </c>
      <c r="Y94" s="98">
        <v>0</v>
      </c>
      <c r="Z94" s="64">
        <v>0</v>
      </c>
      <c r="AA94" s="323">
        <v>1477052</v>
      </c>
      <c r="AB94" s="323">
        <v>46667</v>
      </c>
      <c r="AC94" s="324">
        <v>1523719</v>
      </c>
      <c r="AD94" s="74">
        <v>4500000</v>
      </c>
      <c r="AE94" s="74">
        <v>6000000</v>
      </c>
      <c r="AF94" s="334">
        <v>290891.80909090908</v>
      </c>
      <c r="AG94" s="112">
        <v>44311560</v>
      </c>
      <c r="AH94" s="74">
        <v>1400010</v>
      </c>
      <c r="AI94" s="74">
        <v>30543639.954545453</v>
      </c>
      <c r="AJ94" s="74">
        <v>0</v>
      </c>
      <c r="AK94" s="74">
        <v>4500000</v>
      </c>
      <c r="AL94" s="74">
        <v>6000000</v>
      </c>
      <c r="AM94" s="74">
        <v>0</v>
      </c>
      <c r="AN94" s="74">
        <v>0</v>
      </c>
      <c r="AO94" s="74">
        <v>0</v>
      </c>
      <c r="AP94" s="74">
        <v>4000000</v>
      </c>
      <c r="AQ94" s="74">
        <v>0</v>
      </c>
      <c r="AR94" s="74">
        <v>0</v>
      </c>
      <c r="AS94" s="74">
        <v>0</v>
      </c>
      <c r="AT94" s="79">
        <v>0</v>
      </c>
      <c r="AU94" s="81">
        <v>90755209.954545453</v>
      </c>
      <c r="AV94" s="112">
        <v>69902345.257727265</v>
      </c>
      <c r="AW94" s="74">
        <v>90755209.954545453</v>
      </c>
      <c r="AX94" s="74">
        <v>6352864.6968181822</v>
      </c>
      <c r="AY94" s="75">
        <v>2990234.5257727266</v>
      </c>
      <c r="AZ94" s="74">
        <v>0</v>
      </c>
      <c r="BA94" s="74">
        <v>0</v>
      </c>
      <c r="BB94" s="74">
        <v>0</v>
      </c>
      <c r="BC94" s="79">
        <v>0</v>
      </c>
      <c r="BD94" s="79">
        <v>0</v>
      </c>
      <c r="BE94" s="79">
        <v>0</v>
      </c>
      <c r="BF94" s="77">
        <v>0</v>
      </c>
      <c r="BG94" s="344">
        <v>9343099.2225909084</v>
      </c>
      <c r="BH94" s="187">
        <v>81412110</v>
      </c>
    </row>
    <row r="95" spans="1:60" s="50" customFormat="1" ht="24" customHeight="1" x14ac:dyDescent="0.2">
      <c r="A95" s="181"/>
      <c r="B95" s="296">
        <v>89</v>
      </c>
      <c r="C95" s="264">
        <v>94</v>
      </c>
      <c r="D95" s="297">
        <v>13075</v>
      </c>
      <c r="E95" s="251" t="s">
        <v>974</v>
      </c>
      <c r="F95" s="252" t="s">
        <v>975</v>
      </c>
      <c r="G95" s="251" t="s">
        <v>87</v>
      </c>
      <c r="H95" s="272" t="s">
        <v>799</v>
      </c>
      <c r="I95" s="292" t="s">
        <v>2541</v>
      </c>
      <c r="J95" s="64" t="s">
        <v>976</v>
      </c>
      <c r="K95" s="64"/>
      <c r="L95" s="64" t="s">
        <v>799</v>
      </c>
      <c r="M95" s="290" t="s">
        <v>2383</v>
      </c>
      <c r="N95" s="98"/>
      <c r="O95" s="64"/>
      <c r="P95" s="89"/>
      <c r="Q95" s="253">
        <v>30</v>
      </c>
      <c r="R95" s="254">
        <v>57</v>
      </c>
      <c r="S95" s="64">
        <v>0</v>
      </c>
      <c r="T95" s="64">
        <v>0</v>
      </c>
      <c r="U95" s="89">
        <v>0</v>
      </c>
      <c r="V95" s="258">
        <v>20</v>
      </c>
      <c r="W95" s="98">
        <v>0</v>
      </c>
      <c r="X95" s="83">
        <v>0</v>
      </c>
      <c r="Y95" s="98">
        <v>0</v>
      </c>
      <c r="Z95" s="64">
        <v>0</v>
      </c>
      <c r="AA95" s="323">
        <v>1642901</v>
      </c>
      <c r="AB95" s="323">
        <v>46667</v>
      </c>
      <c r="AC95" s="324">
        <v>1689568</v>
      </c>
      <c r="AD95" s="74">
        <v>4500000</v>
      </c>
      <c r="AE95" s="74">
        <v>6000000</v>
      </c>
      <c r="AF95" s="334">
        <v>322553.89090909087</v>
      </c>
      <c r="AG95" s="112">
        <v>49287030</v>
      </c>
      <c r="AH95" s="74">
        <v>1400010</v>
      </c>
      <c r="AI95" s="74">
        <v>18385571.781818181</v>
      </c>
      <c r="AJ95" s="74">
        <v>0</v>
      </c>
      <c r="AK95" s="74">
        <v>4500000</v>
      </c>
      <c r="AL95" s="74">
        <v>6000000</v>
      </c>
      <c r="AM95" s="74">
        <v>0</v>
      </c>
      <c r="AN95" s="74">
        <v>0</v>
      </c>
      <c r="AO95" s="74">
        <v>0</v>
      </c>
      <c r="AP95" s="74">
        <v>4000000</v>
      </c>
      <c r="AQ95" s="74">
        <v>0</v>
      </c>
      <c r="AR95" s="74">
        <v>0</v>
      </c>
      <c r="AS95" s="74">
        <v>0</v>
      </c>
      <c r="AT95" s="79">
        <v>0</v>
      </c>
      <c r="AU95" s="81">
        <v>83572611.781818181</v>
      </c>
      <c r="AV95" s="112">
        <v>63222528.957090907</v>
      </c>
      <c r="AW95" s="74">
        <v>83572611.781818181</v>
      </c>
      <c r="AX95" s="74">
        <v>5850082.8247272735</v>
      </c>
      <c r="AY95" s="75">
        <v>2322252.8957090909</v>
      </c>
      <c r="AZ95" s="74">
        <v>0</v>
      </c>
      <c r="BA95" s="74">
        <v>0</v>
      </c>
      <c r="BB95" s="74">
        <v>0</v>
      </c>
      <c r="BC95" s="79">
        <v>0</v>
      </c>
      <c r="BD95" s="79">
        <v>0</v>
      </c>
      <c r="BE95" s="79">
        <v>0</v>
      </c>
      <c r="BF95" s="77">
        <v>0</v>
      </c>
      <c r="BG95" s="344">
        <v>8172335.7204363644</v>
      </c>
      <c r="BH95" s="187">
        <v>75400276</v>
      </c>
    </row>
    <row r="96" spans="1:60" s="50" customFormat="1" ht="24" customHeight="1" x14ac:dyDescent="0.2">
      <c r="A96" s="181"/>
      <c r="B96" s="296">
        <v>90</v>
      </c>
      <c r="C96" s="264">
        <v>95</v>
      </c>
      <c r="D96" s="297">
        <v>13183</v>
      </c>
      <c r="E96" s="251" t="s">
        <v>634</v>
      </c>
      <c r="F96" s="252" t="s">
        <v>1304</v>
      </c>
      <c r="G96" s="251" t="s">
        <v>87</v>
      </c>
      <c r="H96" s="272" t="s">
        <v>1294</v>
      </c>
      <c r="I96" s="292" t="s">
        <v>1305</v>
      </c>
      <c r="J96" s="64">
        <v>4539918230</v>
      </c>
      <c r="K96" s="64" t="s">
        <v>1306</v>
      </c>
      <c r="L96" s="64" t="s">
        <v>1294</v>
      </c>
      <c r="M96" s="290" t="s">
        <v>2383</v>
      </c>
      <c r="N96" s="98"/>
      <c r="O96" s="64"/>
      <c r="P96" s="89"/>
      <c r="Q96" s="253">
        <v>30</v>
      </c>
      <c r="R96" s="254">
        <v>5</v>
      </c>
      <c r="S96" s="64">
        <v>0</v>
      </c>
      <c r="T96" s="64">
        <v>0</v>
      </c>
      <c r="U96" s="298">
        <v>5</v>
      </c>
      <c r="V96" s="259">
        <v>15</v>
      </c>
      <c r="W96" s="98">
        <v>0</v>
      </c>
      <c r="X96" s="83">
        <v>0</v>
      </c>
      <c r="Y96" s="98">
        <v>0</v>
      </c>
      <c r="Z96" s="64">
        <v>0</v>
      </c>
      <c r="AA96" s="323">
        <v>1642901</v>
      </c>
      <c r="AB96" s="323">
        <v>46667</v>
      </c>
      <c r="AC96" s="324">
        <v>1689568</v>
      </c>
      <c r="AD96" s="74">
        <v>4500000</v>
      </c>
      <c r="AE96" s="74">
        <v>6000000</v>
      </c>
      <c r="AF96" s="334">
        <v>322553.89090909087</v>
      </c>
      <c r="AG96" s="112">
        <v>49287030</v>
      </c>
      <c r="AH96" s="74">
        <v>1400010</v>
      </c>
      <c r="AI96" s="74">
        <v>1612769.4545454544</v>
      </c>
      <c r="AJ96" s="74">
        <v>0</v>
      </c>
      <c r="AK96" s="74">
        <v>4500000</v>
      </c>
      <c r="AL96" s="74">
        <v>6000000</v>
      </c>
      <c r="AM96" s="74">
        <v>0</v>
      </c>
      <c r="AN96" s="74">
        <v>0</v>
      </c>
      <c r="AO96" s="74">
        <v>8447840</v>
      </c>
      <c r="AP96" s="74">
        <v>3000000</v>
      </c>
      <c r="AQ96" s="74">
        <v>0</v>
      </c>
      <c r="AR96" s="74">
        <v>0</v>
      </c>
      <c r="AS96" s="74">
        <v>0</v>
      </c>
      <c r="AT96" s="79">
        <v>0</v>
      </c>
      <c r="AU96" s="81">
        <v>74247649.454545453</v>
      </c>
      <c r="AV96" s="112">
        <v>47693822.792727269</v>
      </c>
      <c r="AW96" s="74">
        <v>65799809.454545453</v>
      </c>
      <c r="AX96" s="74">
        <v>4605986.6618181821</v>
      </c>
      <c r="AY96" s="75">
        <v>769382.27927272697</v>
      </c>
      <c r="AZ96" s="74">
        <v>0</v>
      </c>
      <c r="BA96" s="74">
        <v>0</v>
      </c>
      <c r="BB96" s="74">
        <v>0</v>
      </c>
      <c r="BC96" s="79">
        <v>0</v>
      </c>
      <c r="BD96" s="79">
        <v>0</v>
      </c>
      <c r="BE96" s="79">
        <v>0</v>
      </c>
      <c r="BF96" s="77">
        <v>0</v>
      </c>
      <c r="BG96" s="344">
        <v>5375368.9410909088</v>
      </c>
      <c r="BH96" s="187">
        <v>68872280</v>
      </c>
    </row>
    <row r="97" spans="1:61" s="50" customFormat="1" ht="24" customHeight="1" x14ac:dyDescent="0.2">
      <c r="A97" s="181"/>
      <c r="B97" s="296">
        <v>91</v>
      </c>
      <c r="C97" s="264">
        <v>96</v>
      </c>
      <c r="D97" s="297">
        <v>13182</v>
      </c>
      <c r="E97" s="251" t="s">
        <v>1301</v>
      </c>
      <c r="F97" s="252" t="s">
        <v>1302</v>
      </c>
      <c r="G97" s="251" t="s">
        <v>87</v>
      </c>
      <c r="H97" s="272" t="s">
        <v>1294</v>
      </c>
      <c r="I97" s="292" t="s">
        <v>2542</v>
      </c>
      <c r="J97" s="64">
        <v>6349609123</v>
      </c>
      <c r="K97" s="64" t="s">
        <v>1303</v>
      </c>
      <c r="L97" s="64" t="s">
        <v>1294</v>
      </c>
      <c r="M97" s="290" t="s">
        <v>2380</v>
      </c>
      <c r="N97" s="98"/>
      <c r="O97" s="64"/>
      <c r="P97" s="89"/>
      <c r="Q97" s="253">
        <v>30</v>
      </c>
      <c r="R97" s="254">
        <v>69</v>
      </c>
      <c r="S97" s="64">
        <v>0</v>
      </c>
      <c r="T97" s="64">
        <v>0</v>
      </c>
      <c r="U97" s="298">
        <v>10</v>
      </c>
      <c r="V97" s="259">
        <v>13</v>
      </c>
      <c r="W97" s="98">
        <v>0</v>
      </c>
      <c r="X97" s="83">
        <v>0</v>
      </c>
      <c r="Y97" s="98">
        <v>0</v>
      </c>
      <c r="Z97" s="64">
        <v>0</v>
      </c>
      <c r="AA97" s="323">
        <v>1477052</v>
      </c>
      <c r="AB97" s="323">
        <v>46667</v>
      </c>
      <c r="AC97" s="324">
        <v>1523719</v>
      </c>
      <c r="AD97" s="74">
        <v>4500000</v>
      </c>
      <c r="AE97" s="74">
        <v>6000000</v>
      </c>
      <c r="AF97" s="334">
        <v>290891.80909090908</v>
      </c>
      <c r="AG97" s="112">
        <v>44311560</v>
      </c>
      <c r="AH97" s="74">
        <v>1400010</v>
      </c>
      <c r="AI97" s="74">
        <v>20071534.827272728</v>
      </c>
      <c r="AJ97" s="74">
        <v>0</v>
      </c>
      <c r="AK97" s="74">
        <v>4500000</v>
      </c>
      <c r="AL97" s="74">
        <v>6000000</v>
      </c>
      <c r="AM97" s="74">
        <v>0</v>
      </c>
      <c r="AN97" s="74">
        <v>0</v>
      </c>
      <c r="AO97" s="74">
        <v>15237190</v>
      </c>
      <c r="AP97" s="74">
        <v>2600000</v>
      </c>
      <c r="AQ97" s="74">
        <v>0</v>
      </c>
      <c r="AR97" s="74">
        <v>0</v>
      </c>
      <c r="AS97" s="74">
        <v>0</v>
      </c>
      <c r="AT97" s="79">
        <v>0</v>
      </c>
      <c r="AU97" s="81">
        <v>94120294.827272728</v>
      </c>
      <c r="AV97" s="112">
        <v>60261287.489363641</v>
      </c>
      <c r="AW97" s="74">
        <v>78883104.827272728</v>
      </c>
      <c r="AX97" s="74">
        <v>5521817.3379090913</v>
      </c>
      <c r="AY97" s="75">
        <v>2026128.7489363642</v>
      </c>
      <c r="AZ97" s="74">
        <v>0</v>
      </c>
      <c r="BA97" s="74">
        <v>0</v>
      </c>
      <c r="BB97" s="74">
        <v>0</v>
      </c>
      <c r="BC97" s="79">
        <v>0</v>
      </c>
      <c r="BD97" s="79">
        <v>0</v>
      </c>
      <c r="BE97" s="79">
        <v>0</v>
      </c>
      <c r="BF97" s="77">
        <v>0</v>
      </c>
      <c r="BG97" s="344">
        <v>7547946.0868454557</v>
      </c>
      <c r="BH97" s="187">
        <v>86572348</v>
      </c>
    </row>
    <row r="98" spans="1:61" s="50" customFormat="1" ht="24" customHeight="1" x14ac:dyDescent="0.2">
      <c r="A98" s="181"/>
      <c r="B98" s="296">
        <v>92</v>
      </c>
      <c r="C98" s="264">
        <v>97</v>
      </c>
      <c r="D98" s="297">
        <v>13180</v>
      </c>
      <c r="E98" s="251" t="s">
        <v>1296</v>
      </c>
      <c r="F98" s="252" t="s">
        <v>1297</v>
      </c>
      <c r="G98" s="251" t="s">
        <v>87</v>
      </c>
      <c r="H98" s="272" t="s">
        <v>1294</v>
      </c>
      <c r="I98" s="292" t="s">
        <v>2543</v>
      </c>
      <c r="J98" s="64">
        <v>4490136803</v>
      </c>
      <c r="K98" s="64" t="s">
        <v>1298</v>
      </c>
      <c r="L98" s="64" t="s">
        <v>1294</v>
      </c>
      <c r="M98" s="290" t="s">
        <v>2380</v>
      </c>
      <c r="N98" s="98"/>
      <c r="O98" s="64"/>
      <c r="P98" s="89"/>
      <c r="Q98" s="253">
        <v>30</v>
      </c>
      <c r="R98" s="254">
        <v>18</v>
      </c>
      <c r="S98" s="64">
        <v>0</v>
      </c>
      <c r="T98" s="64">
        <v>0</v>
      </c>
      <c r="U98" s="89">
        <v>0</v>
      </c>
      <c r="V98" s="258">
        <v>21</v>
      </c>
      <c r="W98" s="98">
        <v>0</v>
      </c>
      <c r="X98" s="83">
        <v>0</v>
      </c>
      <c r="Y98" s="98">
        <v>0</v>
      </c>
      <c r="Z98" s="64">
        <v>0</v>
      </c>
      <c r="AA98" s="323">
        <v>1477052</v>
      </c>
      <c r="AB98" s="323">
        <v>46667</v>
      </c>
      <c r="AC98" s="324">
        <v>1523719</v>
      </c>
      <c r="AD98" s="74">
        <v>4500000</v>
      </c>
      <c r="AE98" s="74">
        <v>6000000</v>
      </c>
      <c r="AF98" s="334">
        <v>290891.80909090908</v>
      </c>
      <c r="AG98" s="112">
        <v>44311560</v>
      </c>
      <c r="AH98" s="74">
        <v>1400010</v>
      </c>
      <c r="AI98" s="74">
        <v>5236052.5636363635</v>
      </c>
      <c r="AJ98" s="74">
        <v>0</v>
      </c>
      <c r="AK98" s="74">
        <v>4500000</v>
      </c>
      <c r="AL98" s="74">
        <v>6000000</v>
      </c>
      <c r="AM98" s="74">
        <v>0</v>
      </c>
      <c r="AN98" s="74">
        <v>0</v>
      </c>
      <c r="AO98" s="74">
        <v>0</v>
      </c>
      <c r="AP98" s="74">
        <v>4200000</v>
      </c>
      <c r="AQ98" s="74">
        <v>0</v>
      </c>
      <c r="AR98" s="74">
        <v>0</v>
      </c>
      <c r="AS98" s="74">
        <v>0</v>
      </c>
      <c r="AT98" s="79">
        <v>0</v>
      </c>
      <c r="AU98" s="81">
        <v>65647622.563636363</v>
      </c>
      <c r="AV98" s="112">
        <v>46352288.984181821</v>
      </c>
      <c r="AW98" s="74">
        <v>65647622.563636363</v>
      </c>
      <c r="AX98" s="74">
        <v>4595333.5794545459</v>
      </c>
      <c r="AY98" s="75">
        <v>635228.89841818216</v>
      </c>
      <c r="AZ98" s="74">
        <v>0</v>
      </c>
      <c r="BA98" s="74">
        <v>0</v>
      </c>
      <c r="BB98" s="74">
        <v>0</v>
      </c>
      <c r="BC98" s="79">
        <v>0</v>
      </c>
      <c r="BD98" s="79">
        <v>0</v>
      </c>
      <c r="BE98" s="79">
        <v>0</v>
      </c>
      <c r="BF98" s="77">
        <v>0</v>
      </c>
      <c r="BG98" s="344">
        <v>5230562.4778727284</v>
      </c>
      <c r="BH98" s="187">
        <v>60417060</v>
      </c>
    </row>
    <row r="99" spans="1:61" s="50" customFormat="1" ht="24" customHeight="1" x14ac:dyDescent="0.2">
      <c r="A99" s="181"/>
      <c r="B99" s="296">
        <v>93</v>
      </c>
      <c r="C99" s="264">
        <v>98</v>
      </c>
      <c r="D99" s="297">
        <v>13179</v>
      </c>
      <c r="E99" s="251" t="s">
        <v>1293</v>
      </c>
      <c r="F99" s="252" t="s">
        <v>277</v>
      </c>
      <c r="G99" s="251" t="s">
        <v>87</v>
      </c>
      <c r="H99" s="272" t="s">
        <v>1294</v>
      </c>
      <c r="I99" s="292" t="s">
        <v>2544</v>
      </c>
      <c r="J99" s="64">
        <v>4539968033</v>
      </c>
      <c r="K99" s="64" t="s">
        <v>1295</v>
      </c>
      <c r="L99" s="64" t="s">
        <v>1294</v>
      </c>
      <c r="M99" s="290" t="s">
        <v>2380</v>
      </c>
      <c r="N99" s="98"/>
      <c r="O99" s="64"/>
      <c r="P99" s="89"/>
      <c r="Q99" s="253">
        <v>30</v>
      </c>
      <c r="R99" s="254">
        <v>31</v>
      </c>
      <c r="S99" s="64">
        <v>0</v>
      </c>
      <c r="T99" s="64">
        <v>0</v>
      </c>
      <c r="U99" s="89">
        <v>0</v>
      </c>
      <c r="V99" s="258">
        <v>21</v>
      </c>
      <c r="W99" s="98">
        <v>0</v>
      </c>
      <c r="X99" s="83">
        <v>0</v>
      </c>
      <c r="Y99" s="98">
        <v>0</v>
      </c>
      <c r="Z99" s="64">
        <v>0</v>
      </c>
      <c r="AA99" s="323">
        <v>1477052</v>
      </c>
      <c r="AB99" s="323">
        <v>46667</v>
      </c>
      <c r="AC99" s="324">
        <v>1523719</v>
      </c>
      <c r="AD99" s="74">
        <v>4500000</v>
      </c>
      <c r="AE99" s="74">
        <v>6000000</v>
      </c>
      <c r="AF99" s="334">
        <v>290891.80909090908</v>
      </c>
      <c r="AG99" s="112">
        <v>44311560</v>
      </c>
      <c r="AH99" s="74">
        <v>1400010</v>
      </c>
      <c r="AI99" s="74">
        <v>9017646.081818182</v>
      </c>
      <c r="AJ99" s="74">
        <v>0</v>
      </c>
      <c r="AK99" s="74">
        <v>4500000</v>
      </c>
      <c r="AL99" s="74">
        <v>6000000</v>
      </c>
      <c r="AM99" s="74">
        <v>0</v>
      </c>
      <c r="AN99" s="74">
        <v>0</v>
      </c>
      <c r="AO99" s="74">
        <v>0</v>
      </c>
      <c r="AP99" s="74">
        <v>4200000</v>
      </c>
      <c r="AQ99" s="74">
        <v>0</v>
      </c>
      <c r="AR99" s="74">
        <v>0</v>
      </c>
      <c r="AS99" s="74">
        <v>0</v>
      </c>
      <c r="AT99" s="79">
        <v>0</v>
      </c>
      <c r="AU99" s="81">
        <v>69429216.081818178</v>
      </c>
      <c r="AV99" s="112">
        <v>49869170.956090905</v>
      </c>
      <c r="AW99" s="74">
        <v>69429216.081818178</v>
      </c>
      <c r="AX99" s="74">
        <v>4860045.1257272726</v>
      </c>
      <c r="AY99" s="75">
        <v>986917.09560909052</v>
      </c>
      <c r="AZ99" s="74">
        <v>0</v>
      </c>
      <c r="BA99" s="74">
        <v>0</v>
      </c>
      <c r="BB99" s="74">
        <v>0</v>
      </c>
      <c r="BC99" s="79">
        <v>0</v>
      </c>
      <c r="BD99" s="79">
        <v>0</v>
      </c>
      <c r="BE99" s="79">
        <v>0</v>
      </c>
      <c r="BF99" s="77">
        <v>0</v>
      </c>
      <c r="BG99" s="344">
        <v>5846962.2213363629</v>
      </c>
      <c r="BH99" s="187">
        <v>63582253</v>
      </c>
    </row>
    <row r="100" spans="1:61" s="50" customFormat="1" ht="24" customHeight="1" x14ac:dyDescent="0.2">
      <c r="A100" s="181"/>
      <c r="B100" s="296">
        <v>94</v>
      </c>
      <c r="C100" s="264">
        <v>99</v>
      </c>
      <c r="D100" s="297">
        <v>13181</v>
      </c>
      <c r="E100" s="251" t="s">
        <v>1299</v>
      </c>
      <c r="F100" s="252" t="s">
        <v>86</v>
      </c>
      <c r="G100" s="251" t="s">
        <v>87</v>
      </c>
      <c r="H100" s="272" t="s">
        <v>1294</v>
      </c>
      <c r="I100" s="292" t="s">
        <v>2545</v>
      </c>
      <c r="J100" s="64">
        <v>4501115475</v>
      </c>
      <c r="K100" s="64" t="s">
        <v>1300</v>
      </c>
      <c r="L100" s="64" t="s">
        <v>1294</v>
      </c>
      <c r="M100" s="305" t="s">
        <v>2383</v>
      </c>
      <c r="N100" s="98"/>
      <c r="O100" s="64"/>
      <c r="P100" s="89"/>
      <c r="Q100" s="253">
        <v>30</v>
      </c>
      <c r="R100" s="254">
        <v>8</v>
      </c>
      <c r="S100" s="64">
        <v>0</v>
      </c>
      <c r="T100" s="64">
        <v>0</v>
      </c>
      <c r="U100" s="89">
        <v>0</v>
      </c>
      <c r="V100" s="258">
        <v>20</v>
      </c>
      <c r="W100" s="98">
        <v>0</v>
      </c>
      <c r="X100" s="83">
        <v>0</v>
      </c>
      <c r="Y100" s="98">
        <v>0</v>
      </c>
      <c r="Z100" s="64">
        <v>0</v>
      </c>
      <c r="AA100" s="323">
        <v>1642901</v>
      </c>
      <c r="AB100" s="323">
        <v>0</v>
      </c>
      <c r="AC100" s="324">
        <v>1642901</v>
      </c>
      <c r="AD100" s="74">
        <v>4500000</v>
      </c>
      <c r="AE100" s="74">
        <v>6000000</v>
      </c>
      <c r="AF100" s="334">
        <v>313644.73636363639</v>
      </c>
      <c r="AG100" s="112">
        <v>49287030</v>
      </c>
      <c r="AH100" s="74">
        <v>0</v>
      </c>
      <c r="AI100" s="74">
        <v>2509157.8909090911</v>
      </c>
      <c r="AJ100" s="74">
        <v>0</v>
      </c>
      <c r="AK100" s="74">
        <v>4500000</v>
      </c>
      <c r="AL100" s="74">
        <v>6000000</v>
      </c>
      <c r="AM100" s="74">
        <v>0</v>
      </c>
      <c r="AN100" s="74">
        <v>0</v>
      </c>
      <c r="AO100" s="74">
        <v>0</v>
      </c>
      <c r="AP100" s="74">
        <v>4000000</v>
      </c>
      <c r="AQ100" s="74">
        <v>0</v>
      </c>
      <c r="AR100" s="74">
        <v>0</v>
      </c>
      <c r="AS100" s="74">
        <v>0</v>
      </c>
      <c r="AT100" s="79">
        <v>0</v>
      </c>
      <c r="AU100" s="81">
        <v>66296187.890909091</v>
      </c>
      <c r="AV100" s="112">
        <v>47155454.738545455</v>
      </c>
      <c r="AW100" s="74">
        <v>66296187.890909091</v>
      </c>
      <c r="AX100" s="74">
        <v>4640733.1523636365</v>
      </c>
      <c r="AY100" s="75">
        <v>715545.4738545455</v>
      </c>
      <c r="AZ100" s="74">
        <v>0</v>
      </c>
      <c r="BA100" s="74">
        <v>0</v>
      </c>
      <c r="BB100" s="74">
        <v>0</v>
      </c>
      <c r="BC100" s="79">
        <v>0</v>
      </c>
      <c r="BD100" s="79">
        <v>0</v>
      </c>
      <c r="BE100" s="79">
        <v>0</v>
      </c>
      <c r="BF100" s="77">
        <v>0</v>
      </c>
      <c r="BG100" s="344">
        <v>5356278.626218182</v>
      </c>
      <c r="BH100" s="187">
        <v>60939909</v>
      </c>
    </row>
    <row r="101" spans="1:61" s="50" customFormat="1" ht="24" customHeight="1" x14ac:dyDescent="0.2">
      <c r="A101" s="181"/>
      <c r="B101" s="296">
        <v>95</v>
      </c>
      <c r="C101" s="264">
        <v>101</v>
      </c>
      <c r="D101" s="297">
        <v>13194</v>
      </c>
      <c r="E101" s="251" t="s">
        <v>158</v>
      </c>
      <c r="F101" s="252" t="s">
        <v>1325</v>
      </c>
      <c r="G101" s="251" t="s">
        <v>87</v>
      </c>
      <c r="H101" s="272" t="s">
        <v>1323</v>
      </c>
      <c r="I101" s="292" t="s">
        <v>2546</v>
      </c>
      <c r="J101" s="64">
        <v>1372900918</v>
      </c>
      <c r="K101" s="64" t="s">
        <v>1326</v>
      </c>
      <c r="L101" s="64" t="s">
        <v>1323</v>
      </c>
      <c r="M101" s="290" t="s">
        <v>2380</v>
      </c>
      <c r="N101" s="98"/>
      <c r="O101" s="64"/>
      <c r="P101" s="89"/>
      <c r="Q101" s="253">
        <v>30</v>
      </c>
      <c r="R101" s="254">
        <v>8</v>
      </c>
      <c r="S101" s="64">
        <v>0</v>
      </c>
      <c r="T101" s="64">
        <v>0</v>
      </c>
      <c r="U101" s="89">
        <v>0</v>
      </c>
      <c r="V101" s="258">
        <v>10</v>
      </c>
      <c r="W101" s="98">
        <v>0</v>
      </c>
      <c r="X101" s="83">
        <v>0</v>
      </c>
      <c r="Y101" s="98">
        <v>1</v>
      </c>
      <c r="Z101" s="64">
        <v>1</v>
      </c>
      <c r="AA101" s="323">
        <v>1477052</v>
      </c>
      <c r="AB101" s="323">
        <v>46667</v>
      </c>
      <c r="AC101" s="324">
        <v>1523719</v>
      </c>
      <c r="AD101" s="74">
        <v>4500000</v>
      </c>
      <c r="AE101" s="74">
        <v>6000000</v>
      </c>
      <c r="AF101" s="334">
        <v>290891.80909090908</v>
      </c>
      <c r="AG101" s="112">
        <v>44311560</v>
      </c>
      <c r="AH101" s="74">
        <v>1400010</v>
      </c>
      <c r="AI101" s="74">
        <v>2327134.4727272727</v>
      </c>
      <c r="AJ101" s="74">
        <v>2655495</v>
      </c>
      <c r="AK101" s="74">
        <v>4500000</v>
      </c>
      <c r="AL101" s="74">
        <v>6000000</v>
      </c>
      <c r="AM101" s="74">
        <v>0</v>
      </c>
      <c r="AN101" s="74">
        <v>0</v>
      </c>
      <c r="AO101" s="74">
        <v>0</v>
      </c>
      <c r="AP101" s="74">
        <v>2000000</v>
      </c>
      <c r="AQ101" s="74">
        <v>0</v>
      </c>
      <c r="AR101" s="74">
        <v>0</v>
      </c>
      <c r="AS101" s="74">
        <v>0</v>
      </c>
      <c r="AT101" s="79">
        <v>0</v>
      </c>
      <c r="AU101" s="81">
        <v>63194199.472727269</v>
      </c>
      <c r="AV101" s="112">
        <v>43800995.159636363</v>
      </c>
      <c r="AW101" s="74">
        <v>60538704.472727269</v>
      </c>
      <c r="AX101" s="74">
        <v>4237709.3130909093</v>
      </c>
      <c r="AY101" s="75">
        <v>380099.51596363634</v>
      </c>
      <c r="AZ101" s="74">
        <v>0</v>
      </c>
      <c r="BA101" s="74">
        <v>0</v>
      </c>
      <c r="BB101" s="74">
        <v>0</v>
      </c>
      <c r="BC101" s="79">
        <v>0</v>
      </c>
      <c r="BD101" s="79">
        <v>0</v>
      </c>
      <c r="BE101" s="79">
        <v>0</v>
      </c>
      <c r="BF101" s="77">
        <v>0</v>
      </c>
      <c r="BG101" s="344">
        <v>4617808.8290545456</v>
      </c>
      <c r="BH101" s="187">
        <v>58576390</v>
      </c>
    </row>
    <row r="102" spans="1:61" s="50" customFormat="1" ht="24" customHeight="1" x14ac:dyDescent="0.2">
      <c r="A102" s="181"/>
      <c r="B102" s="296">
        <v>96</v>
      </c>
      <c r="C102" s="264">
        <v>102</v>
      </c>
      <c r="D102" s="297">
        <v>13195</v>
      </c>
      <c r="E102" s="251" t="s">
        <v>410</v>
      </c>
      <c r="F102" s="252" t="s">
        <v>86</v>
      </c>
      <c r="G102" s="251" t="s">
        <v>87</v>
      </c>
      <c r="H102" s="272" t="s">
        <v>1323</v>
      </c>
      <c r="I102" s="292" t="s">
        <v>2547</v>
      </c>
      <c r="J102" s="64">
        <v>1381902340</v>
      </c>
      <c r="K102" s="64" t="s">
        <v>1327</v>
      </c>
      <c r="L102" s="64" t="s">
        <v>1323</v>
      </c>
      <c r="M102" s="290" t="s">
        <v>2380</v>
      </c>
      <c r="N102" s="98"/>
      <c r="O102" s="64"/>
      <c r="P102" s="89"/>
      <c r="Q102" s="253">
        <v>30</v>
      </c>
      <c r="R102" s="254">
        <v>12</v>
      </c>
      <c r="S102" s="64">
        <v>0</v>
      </c>
      <c r="T102" s="64">
        <v>0</v>
      </c>
      <c r="U102" s="298">
        <v>3</v>
      </c>
      <c r="V102" s="258">
        <v>16</v>
      </c>
      <c r="W102" s="98">
        <v>0</v>
      </c>
      <c r="X102" s="83">
        <v>0</v>
      </c>
      <c r="Y102" s="98">
        <v>0</v>
      </c>
      <c r="Z102" s="64">
        <v>0</v>
      </c>
      <c r="AA102" s="323">
        <v>1477052</v>
      </c>
      <c r="AB102" s="323">
        <v>0</v>
      </c>
      <c r="AC102" s="324">
        <v>1477052</v>
      </c>
      <c r="AD102" s="74">
        <v>4500000</v>
      </c>
      <c r="AE102" s="74">
        <v>6000000</v>
      </c>
      <c r="AF102" s="334">
        <v>281982.65454545454</v>
      </c>
      <c r="AG102" s="112">
        <v>44311560</v>
      </c>
      <c r="AH102" s="74">
        <v>0</v>
      </c>
      <c r="AI102" s="74">
        <v>3383791.8545454545</v>
      </c>
      <c r="AJ102" s="74">
        <v>0</v>
      </c>
      <c r="AK102" s="74">
        <v>4500000</v>
      </c>
      <c r="AL102" s="74">
        <v>6000000</v>
      </c>
      <c r="AM102" s="74">
        <v>0</v>
      </c>
      <c r="AN102" s="74">
        <v>0</v>
      </c>
      <c r="AO102" s="74">
        <v>4431156</v>
      </c>
      <c r="AP102" s="74">
        <v>3200000</v>
      </c>
      <c r="AQ102" s="74">
        <v>0</v>
      </c>
      <c r="AR102" s="74">
        <v>0</v>
      </c>
      <c r="AS102" s="74">
        <v>0</v>
      </c>
      <c r="AT102" s="79">
        <v>0</v>
      </c>
      <c r="AU102" s="81">
        <v>65826507.854545452</v>
      </c>
      <c r="AV102" s="112">
        <v>43397677.224727273</v>
      </c>
      <c r="AW102" s="74">
        <v>61395351.854545452</v>
      </c>
      <c r="AX102" s="74">
        <v>4297674.6298181824</v>
      </c>
      <c r="AY102" s="75">
        <v>339767.7224727273</v>
      </c>
      <c r="AZ102" s="74">
        <v>0</v>
      </c>
      <c r="BA102" s="74">
        <v>0</v>
      </c>
      <c r="BB102" s="74">
        <v>0</v>
      </c>
      <c r="BC102" s="79">
        <v>0</v>
      </c>
      <c r="BD102" s="79">
        <v>0</v>
      </c>
      <c r="BE102" s="79">
        <v>0</v>
      </c>
      <c r="BF102" s="77">
        <v>0</v>
      </c>
      <c r="BG102" s="344">
        <v>4637442.3522909097</v>
      </c>
      <c r="BH102" s="187">
        <v>61189065</v>
      </c>
    </row>
    <row r="103" spans="1:61" s="50" customFormat="1" ht="24" customHeight="1" x14ac:dyDescent="0.2">
      <c r="A103" s="181"/>
      <c r="B103" s="296">
        <v>97</v>
      </c>
      <c r="C103" s="264">
        <v>103</v>
      </c>
      <c r="D103" s="297">
        <v>13193</v>
      </c>
      <c r="E103" s="251" t="s">
        <v>410</v>
      </c>
      <c r="F103" s="252" t="s">
        <v>1322</v>
      </c>
      <c r="G103" s="251" t="s">
        <v>87</v>
      </c>
      <c r="H103" s="272" t="s">
        <v>1323</v>
      </c>
      <c r="I103" s="292" t="s">
        <v>2548</v>
      </c>
      <c r="J103" s="64">
        <v>1361166452</v>
      </c>
      <c r="K103" s="64" t="s">
        <v>1324</v>
      </c>
      <c r="L103" s="64" t="s">
        <v>1323</v>
      </c>
      <c r="M103" s="290" t="s">
        <v>2380</v>
      </c>
      <c r="N103" s="98"/>
      <c r="O103" s="64"/>
      <c r="P103" s="89"/>
      <c r="Q103" s="253">
        <v>30</v>
      </c>
      <c r="R103" s="254">
        <v>120</v>
      </c>
      <c r="S103" s="64">
        <v>0</v>
      </c>
      <c r="T103" s="64">
        <v>0</v>
      </c>
      <c r="U103" s="298">
        <v>2</v>
      </c>
      <c r="V103" s="259">
        <v>16</v>
      </c>
      <c r="W103" s="98">
        <v>0</v>
      </c>
      <c r="X103" s="83">
        <v>0</v>
      </c>
      <c r="Y103" s="98">
        <v>0</v>
      </c>
      <c r="Z103" s="64">
        <v>0</v>
      </c>
      <c r="AA103" s="323">
        <v>1477052</v>
      </c>
      <c r="AB103" s="323">
        <v>0</v>
      </c>
      <c r="AC103" s="324">
        <v>1477052</v>
      </c>
      <c r="AD103" s="74">
        <v>4500000</v>
      </c>
      <c r="AE103" s="74">
        <v>6000000</v>
      </c>
      <c r="AF103" s="334">
        <v>281982.65454545454</v>
      </c>
      <c r="AG103" s="112">
        <v>44311560</v>
      </c>
      <c r="AH103" s="74">
        <v>0</v>
      </c>
      <c r="AI103" s="74">
        <v>33837918.545454547</v>
      </c>
      <c r="AJ103" s="74">
        <v>0</v>
      </c>
      <c r="AK103" s="74">
        <v>4500000</v>
      </c>
      <c r="AL103" s="74">
        <v>6000000</v>
      </c>
      <c r="AM103" s="74">
        <v>0</v>
      </c>
      <c r="AN103" s="74">
        <v>0</v>
      </c>
      <c r="AO103" s="74">
        <v>2954104</v>
      </c>
      <c r="AP103" s="74">
        <v>3200000</v>
      </c>
      <c r="AQ103" s="74">
        <v>0</v>
      </c>
      <c r="AR103" s="74">
        <v>0</v>
      </c>
      <c r="AS103" s="74">
        <v>0</v>
      </c>
      <c r="AT103" s="79">
        <v>0</v>
      </c>
      <c r="AU103" s="81">
        <v>94803582.545454547</v>
      </c>
      <c r="AV103" s="112">
        <v>71720015.047272727</v>
      </c>
      <c r="AW103" s="74">
        <v>91849478.545454547</v>
      </c>
      <c r="AX103" s="74">
        <v>6429463.498181819</v>
      </c>
      <c r="AY103" s="75">
        <v>3172001.5047272728</v>
      </c>
      <c r="AZ103" s="74">
        <v>0</v>
      </c>
      <c r="BA103" s="74">
        <v>0</v>
      </c>
      <c r="BB103" s="74">
        <v>0</v>
      </c>
      <c r="BC103" s="79">
        <v>0</v>
      </c>
      <c r="BD103" s="79">
        <v>0</v>
      </c>
      <c r="BE103" s="79">
        <v>0</v>
      </c>
      <c r="BF103" s="77">
        <v>0</v>
      </c>
      <c r="BG103" s="344">
        <v>9601465.0029090922</v>
      </c>
      <c r="BH103" s="187">
        <v>85202117</v>
      </c>
    </row>
    <row r="104" spans="1:61" s="50" customFormat="1" ht="24" customHeight="1" x14ac:dyDescent="0.2">
      <c r="A104" s="181"/>
      <c r="B104" s="296">
        <v>98</v>
      </c>
      <c r="C104" s="264">
        <v>104</v>
      </c>
      <c r="D104" s="297">
        <v>13202</v>
      </c>
      <c r="E104" s="251" t="s">
        <v>1341</v>
      </c>
      <c r="F104" s="252" t="s">
        <v>1342</v>
      </c>
      <c r="G104" s="251" t="s">
        <v>87</v>
      </c>
      <c r="H104" s="272" t="s">
        <v>1343</v>
      </c>
      <c r="I104" s="292" t="s">
        <v>2549</v>
      </c>
      <c r="J104" s="64" t="s">
        <v>1344</v>
      </c>
      <c r="K104" s="64" t="s">
        <v>1345</v>
      </c>
      <c r="L104" s="64" t="s">
        <v>1343</v>
      </c>
      <c r="M104" s="290" t="s">
        <v>2380</v>
      </c>
      <c r="N104" s="98"/>
      <c r="O104" s="64"/>
      <c r="P104" s="89"/>
      <c r="Q104" s="253">
        <v>30</v>
      </c>
      <c r="R104" s="254">
        <v>60</v>
      </c>
      <c r="S104" s="64">
        <v>0</v>
      </c>
      <c r="T104" s="64">
        <v>0</v>
      </c>
      <c r="U104" s="89">
        <v>0</v>
      </c>
      <c r="V104" s="258">
        <v>21</v>
      </c>
      <c r="W104" s="98">
        <v>0</v>
      </c>
      <c r="X104" s="83">
        <v>0</v>
      </c>
      <c r="Y104" s="98">
        <v>2</v>
      </c>
      <c r="Z104" s="64">
        <v>2</v>
      </c>
      <c r="AA104" s="323">
        <v>1477052</v>
      </c>
      <c r="AB104" s="323">
        <v>46667</v>
      </c>
      <c r="AC104" s="324">
        <v>1523719</v>
      </c>
      <c r="AD104" s="74">
        <v>4500000</v>
      </c>
      <c r="AE104" s="74">
        <v>6000000</v>
      </c>
      <c r="AF104" s="334">
        <v>290891.80909090908</v>
      </c>
      <c r="AG104" s="112">
        <v>44311560</v>
      </c>
      <c r="AH104" s="74">
        <v>1400010</v>
      </c>
      <c r="AI104" s="74">
        <v>17453508.545454547</v>
      </c>
      <c r="AJ104" s="74">
        <v>5310990</v>
      </c>
      <c r="AK104" s="74">
        <v>4500000</v>
      </c>
      <c r="AL104" s="74">
        <v>6000000</v>
      </c>
      <c r="AM104" s="74">
        <v>0</v>
      </c>
      <c r="AN104" s="74">
        <v>0</v>
      </c>
      <c r="AO104" s="74">
        <v>0</v>
      </c>
      <c r="AP104" s="74">
        <v>4200000</v>
      </c>
      <c r="AQ104" s="74">
        <v>0</v>
      </c>
      <c r="AR104" s="74">
        <v>0</v>
      </c>
      <c r="AS104" s="74">
        <v>0</v>
      </c>
      <c r="AT104" s="79">
        <v>0</v>
      </c>
      <c r="AU104" s="81">
        <v>83176068.545454547</v>
      </c>
      <c r="AV104" s="112">
        <v>57714523.047272727</v>
      </c>
      <c r="AW104" s="74">
        <v>77865078.545454547</v>
      </c>
      <c r="AX104" s="74">
        <v>5450555.498181819</v>
      </c>
      <c r="AY104" s="75">
        <v>1771452.3047272728</v>
      </c>
      <c r="AZ104" s="74">
        <v>0</v>
      </c>
      <c r="BA104" s="74">
        <v>0</v>
      </c>
      <c r="BB104" s="74">
        <v>0</v>
      </c>
      <c r="BC104" s="79">
        <v>0</v>
      </c>
      <c r="BD104" s="79">
        <v>0</v>
      </c>
      <c r="BE104" s="79">
        <v>0</v>
      </c>
      <c r="BF104" s="77">
        <v>0</v>
      </c>
      <c r="BG104" s="344">
        <v>7222007.802909092</v>
      </c>
      <c r="BH104" s="187">
        <v>75954060</v>
      </c>
    </row>
    <row r="105" spans="1:61" s="50" customFormat="1" ht="24" customHeight="1" x14ac:dyDescent="0.2">
      <c r="A105" s="181"/>
      <c r="B105" s="296">
        <v>99</v>
      </c>
      <c r="C105" s="264">
        <v>105</v>
      </c>
      <c r="D105" s="297">
        <v>13203</v>
      </c>
      <c r="E105" s="251" t="s">
        <v>488</v>
      </c>
      <c r="F105" s="252" t="s">
        <v>1342</v>
      </c>
      <c r="G105" s="251" t="s">
        <v>87</v>
      </c>
      <c r="H105" s="272" t="s">
        <v>1343</v>
      </c>
      <c r="I105" s="292" t="s">
        <v>2550</v>
      </c>
      <c r="J105" s="64" t="s">
        <v>1346</v>
      </c>
      <c r="K105" s="64" t="s">
        <v>1347</v>
      </c>
      <c r="L105" s="64" t="s">
        <v>1343</v>
      </c>
      <c r="M105" s="290" t="s">
        <v>2383</v>
      </c>
      <c r="N105" s="98"/>
      <c r="O105" s="64"/>
      <c r="P105" s="89"/>
      <c r="Q105" s="253">
        <v>30</v>
      </c>
      <c r="R105" s="254">
        <v>25</v>
      </c>
      <c r="S105" s="64">
        <v>0</v>
      </c>
      <c r="T105" s="64">
        <v>0</v>
      </c>
      <c r="U105" s="298">
        <v>2</v>
      </c>
      <c r="V105" s="258">
        <v>19</v>
      </c>
      <c r="W105" s="98">
        <v>0</v>
      </c>
      <c r="X105" s="83">
        <v>0</v>
      </c>
      <c r="Y105" s="98">
        <v>1</v>
      </c>
      <c r="Z105" s="64">
        <v>1</v>
      </c>
      <c r="AA105" s="323">
        <v>1642901</v>
      </c>
      <c r="AB105" s="323">
        <v>46667</v>
      </c>
      <c r="AC105" s="324">
        <v>1689568</v>
      </c>
      <c r="AD105" s="74">
        <v>4500000</v>
      </c>
      <c r="AE105" s="74">
        <v>6000000</v>
      </c>
      <c r="AF105" s="334">
        <v>322553.89090909087</v>
      </c>
      <c r="AG105" s="112">
        <v>49287030</v>
      </c>
      <c r="AH105" s="74">
        <v>1400010</v>
      </c>
      <c r="AI105" s="74">
        <v>8063847.2727272715</v>
      </c>
      <c r="AJ105" s="74">
        <v>2655495</v>
      </c>
      <c r="AK105" s="74">
        <v>4500000</v>
      </c>
      <c r="AL105" s="74">
        <v>6000000</v>
      </c>
      <c r="AM105" s="74">
        <v>0</v>
      </c>
      <c r="AN105" s="74">
        <v>0</v>
      </c>
      <c r="AO105" s="74">
        <v>3379136</v>
      </c>
      <c r="AP105" s="74">
        <v>3800000</v>
      </c>
      <c r="AQ105" s="74">
        <v>0</v>
      </c>
      <c r="AR105" s="74">
        <v>0</v>
      </c>
      <c r="AS105" s="74">
        <v>0</v>
      </c>
      <c r="AT105" s="79">
        <v>0</v>
      </c>
      <c r="AU105" s="81">
        <v>79085518.272727281</v>
      </c>
      <c r="AV105" s="112">
        <v>53637325.163636371</v>
      </c>
      <c r="AW105" s="74">
        <v>73050887.272727266</v>
      </c>
      <c r="AX105" s="74">
        <v>5113562.1090909094</v>
      </c>
      <c r="AY105" s="75">
        <v>1363732.5163636373</v>
      </c>
      <c r="AZ105" s="74">
        <v>0</v>
      </c>
      <c r="BA105" s="74">
        <v>0</v>
      </c>
      <c r="BB105" s="74">
        <v>0</v>
      </c>
      <c r="BC105" s="79">
        <v>0</v>
      </c>
      <c r="BD105" s="79">
        <v>0</v>
      </c>
      <c r="BE105" s="79">
        <v>0</v>
      </c>
      <c r="BF105" s="77">
        <v>0</v>
      </c>
      <c r="BG105" s="344">
        <v>6477294.6254545469</v>
      </c>
      <c r="BH105" s="187">
        <v>72608223</v>
      </c>
    </row>
    <row r="106" spans="1:61" s="50" customFormat="1" ht="24" customHeight="1" x14ac:dyDescent="0.2">
      <c r="A106" s="181"/>
      <c r="B106" s="296">
        <v>100</v>
      </c>
      <c r="C106" s="264">
        <v>106</v>
      </c>
      <c r="D106" s="297">
        <v>13204</v>
      </c>
      <c r="E106" s="251" t="s">
        <v>619</v>
      </c>
      <c r="F106" s="252" t="s">
        <v>1348</v>
      </c>
      <c r="G106" s="251" t="s">
        <v>87</v>
      </c>
      <c r="H106" s="272" t="s">
        <v>1343</v>
      </c>
      <c r="I106" s="292" t="s">
        <v>2551</v>
      </c>
      <c r="J106" s="64" t="s">
        <v>1349</v>
      </c>
      <c r="K106" s="64" t="s">
        <v>1350</v>
      </c>
      <c r="L106" s="64" t="s">
        <v>1343</v>
      </c>
      <c r="M106" s="290" t="s">
        <v>2380</v>
      </c>
      <c r="N106" s="98"/>
      <c r="O106" s="64"/>
      <c r="P106" s="89"/>
      <c r="Q106" s="253">
        <v>30</v>
      </c>
      <c r="R106" s="254">
        <v>50</v>
      </c>
      <c r="S106" s="64">
        <v>0</v>
      </c>
      <c r="T106" s="64">
        <v>0</v>
      </c>
      <c r="U106" s="298">
        <v>1</v>
      </c>
      <c r="V106" s="258">
        <v>19</v>
      </c>
      <c r="W106" s="98">
        <v>0</v>
      </c>
      <c r="X106" s="83">
        <v>0</v>
      </c>
      <c r="Y106" s="98">
        <v>0</v>
      </c>
      <c r="Z106" s="64">
        <v>0</v>
      </c>
      <c r="AA106" s="323">
        <v>1477052</v>
      </c>
      <c r="AB106" s="323">
        <v>0</v>
      </c>
      <c r="AC106" s="324">
        <v>1477052</v>
      </c>
      <c r="AD106" s="74">
        <v>4500000</v>
      </c>
      <c r="AE106" s="74">
        <v>6000000</v>
      </c>
      <c r="AF106" s="334">
        <v>281982.65454545454</v>
      </c>
      <c r="AG106" s="112">
        <v>44311560</v>
      </c>
      <c r="AH106" s="74">
        <v>0</v>
      </c>
      <c r="AI106" s="74">
        <v>14099132.727272727</v>
      </c>
      <c r="AJ106" s="74">
        <v>0</v>
      </c>
      <c r="AK106" s="74">
        <v>4500000</v>
      </c>
      <c r="AL106" s="74">
        <v>6000000</v>
      </c>
      <c r="AM106" s="74">
        <v>0</v>
      </c>
      <c r="AN106" s="74">
        <v>0</v>
      </c>
      <c r="AO106" s="74">
        <v>1477052</v>
      </c>
      <c r="AP106" s="74">
        <v>3800000</v>
      </c>
      <c r="AQ106" s="74">
        <v>0</v>
      </c>
      <c r="AR106" s="74">
        <v>0</v>
      </c>
      <c r="AS106" s="74">
        <v>0</v>
      </c>
      <c r="AT106" s="79">
        <v>0</v>
      </c>
      <c r="AU106" s="81">
        <v>74187744.727272719</v>
      </c>
      <c r="AV106" s="112">
        <v>53320944.236363627</v>
      </c>
      <c r="AW106" s="74">
        <v>72710692.727272719</v>
      </c>
      <c r="AX106" s="74">
        <v>5089748.4909090912</v>
      </c>
      <c r="AY106" s="75">
        <v>1332094.4236363629</v>
      </c>
      <c r="AZ106" s="74">
        <v>0</v>
      </c>
      <c r="BA106" s="74">
        <v>0</v>
      </c>
      <c r="BB106" s="74">
        <v>0</v>
      </c>
      <c r="BC106" s="79">
        <v>0</v>
      </c>
      <c r="BD106" s="79">
        <v>0</v>
      </c>
      <c r="BE106" s="79">
        <v>0</v>
      </c>
      <c r="BF106" s="77">
        <v>0</v>
      </c>
      <c r="BG106" s="344">
        <v>6421842.9145454541</v>
      </c>
      <c r="BH106" s="187">
        <v>67765901</v>
      </c>
    </row>
    <row r="107" spans="1:61" s="50" customFormat="1" ht="24" customHeight="1" x14ac:dyDescent="0.2">
      <c r="A107" s="181"/>
      <c r="B107" s="296">
        <v>101</v>
      </c>
      <c r="C107" s="264">
        <v>107</v>
      </c>
      <c r="D107" s="297">
        <v>13205</v>
      </c>
      <c r="E107" s="251" t="s">
        <v>1351</v>
      </c>
      <c r="F107" s="252" t="s">
        <v>1352</v>
      </c>
      <c r="G107" s="251" t="s">
        <v>87</v>
      </c>
      <c r="H107" s="272" t="s">
        <v>1343</v>
      </c>
      <c r="I107" s="292" t="s">
        <v>2552</v>
      </c>
      <c r="J107" s="64" t="s">
        <v>1353</v>
      </c>
      <c r="K107" s="64" t="s">
        <v>1354</v>
      </c>
      <c r="L107" s="64" t="s">
        <v>1343</v>
      </c>
      <c r="M107" s="290" t="s">
        <v>2383</v>
      </c>
      <c r="N107" s="98"/>
      <c r="O107" s="64"/>
      <c r="P107" s="89"/>
      <c r="Q107" s="253">
        <v>30</v>
      </c>
      <c r="R107" s="254">
        <v>21</v>
      </c>
      <c r="S107" s="64">
        <v>0</v>
      </c>
      <c r="T107" s="64">
        <v>0</v>
      </c>
      <c r="U107" s="89">
        <v>0</v>
      </c>
      <c r="V107" s="258">
        <v>19</v>
      </c>
      <c r="W107" s="98">
        <v>0</v>
      </c>
      <c r="X107" s="83">
        <v>0</v>
      </c>
      <c r="Y107" s="98">
        <v>0</v>
      </c>
      <c r="Z107" s="64">
        <v>0</v>
      </c>
      <c r="AA107" s="323">
        <v>1642901</v>
      </c>
      <c r="AB107" s="323">
        <v>0</v>
      </c>
      <c r="AC107" s="324">
        <v>1642901</v>
      </c>
      <c r="AD107" s="74">
        <v>4500000</v>
      </c>
      <c r="AE107" s="74">
        <v>6000000</v>
      </c>
      <c r="AF107" s="334">
        <v>313644.73636363639</v>
      </c>
      <c r="AG107" s="112">
        <v>49287030</v>
      </c>
      <c r="AH107" s="74">
        <v>0</v>
      </c>
      <c r="AI107" s="74">
        <v>6586539.4636363639</v>
      </c>
      <c r="AJ107" s="74">
        <v>0</v>
      </c>
      <c r="AK107" s="74">
        <v>4500000</v>
      </c>
      <c r="AL107" s="74">
        <v>6000000</v>
      </c>
      <c r="AM107" s="74">
        <v>0</v>
      </c>
      <c r="AN107" s="74">
        <v>0</v>
      </c>
      <c r="AO107" s="74">
        <v>0</v>
      </c>
      <c r="AP107" s="74">
        <v>3800000</v>
      </c>
      <c r="AQ107" s="74">
        <v>0</v>
      </c>
      <c r="AR107" s="74">
        <v>0</v>
      </c>
      <c r="AS107" s="74">
        <v>0</v>
      </c>
      <c r="AT107" s="79">
        <v>0</v>
      </c>
      <c r="AU107" s="81">
        <v>70173569.463636369</v>
      </c>
      <c r="AV107" s="112">
        <v>50961419.60118182</v>
      </c>
      <c r="AW107" s="74">
        <v>70173569.463636369</v>
      </c>
      <c r="AX107" s="74">
        <v>4912149.8624545466</v>
      </c>
      <c r="AY107" s="75">
        <v>1096141.960118182</v>
      </c>
      <c r="AZ107" s="74">
        <v>0</v>
      </c>
      <c r="BA107" s="74">
        <v>0</v>
      </c>
      <c r="BB107" s="74">
        <v>0</v>
      </c>
      <c r="BC107" s="79">
        <v>0</v>
      </c>
      <c r="BD107" s="79">
        <v>0</v>
      </c>
      <c r="BE107" s="79">
        <v>0</v>
      </c>
      <c r="BF107" s="77">
        <v>0</v>
      </c>
      <c r="BG107" s="344">
        <v>6008291.8225727286</v>
      </c>
      <c r="BH107" s="187">
        <v>64165277</v>
      </c>
    </row>
    <row r="108" spans="1:61" s="50" customFormat="1" ht="24" customHeight="1" x14ac:dyDescent="0.4">
      <c r="A108" s="181"/>
      <c r="B108" s="296">
        <v>102</v>
      </c>
      <c r="C108" s="264">
        <v>108</v>
      </c>
      <c r="D108" s="297">
        <v>12831</v>
      </c>
      <c r="E108" s="251" t="s">
        <v>204</v>
      </c>
      <c r="F108" s="252" t="s">
        <v>205</v>
      </c>
      <c r="G108" s="251" t="s">
        <v>87</v>
      </c>
      <c r="H108" s="272" t="s">
        <v>206</v>
      </c>
      <c r="I108" s="292" t="s">
        <v>2553</v>
      </c>
      <c r="J108" s="68" t="s">
        <v>207</v>
      </c>
      <c r="K108" s="64" t="s">
        <v>208</v>
      </c>
      <c r="L108" s="64" t="s">
        <v>206</v>
      </c>
      <c r="M108" s="290" t="s">
        <v>2383</v>
      </c>
      <c r="N108" s="98"/>
      <c r="O108" s="64"/>
      <c r="P108" s="89"/>
      <c r="Q108" s="253">
        <v>30</v>
      </c>
      <c r="R108" s="254">
        <v>13</v>
      </c>
      <c r="S108" s="64">
        <v>0</v>
      </c>
      <c r="T108" s="64">
        <v>0</v>
      </c>
      <c r="U108" s="89">
        <v>0</v>
      </c>
      <c r="V108" s="258">
        <v>20</v>
      </c>
      <c r="W108" s="98">
        <v>0</v>
      </c>
      <c r="X108" s="83">
        <v>0</v>
      </c>
      <c r="Y108" s="98">
        <v>2</v>
      </c>
      <c r="Z108" s="64">
        <v>2</v>
      </c>
      <c r="AA108" s="323">
        <v>1642901</v>
      </c>
      <c r="AB108" s="323">
        <v>46667</v>
      </c>
      <c r="AC108" s="324">
        <v>1689568</v>
      </c>
      <c r="AD108" s="74">
        <v>4500000</v>
      </c>
      <c r="AE108" s="74">
        <v>6000000</v>
      </c>
      <c r="AF108" s="334">
        <v>322553.89090909087</v>
      </c>
      <c r="AG108" s="112">
        <v>49287030</v>
      </c>
      <c r="AH108" s="74">
        <v>1400010</v>
      </c>
      <c r="AI108" s="74">
        <v>4193200.5818181811</v>
      </c>
      <c r="AJ108" s="74">
        <v>5310990</v>
      </c>
      <c r="AK108" s="74">
        <v>4500000</v>
      </c>
      <c r="AL108" s="74">
        <v>6000000</v>
      </c>
      <c r="AM108" s="74">
        <v>0</v>
      </c>
      <c r="AN108" s="74">
        <v>0</v>
      </c>
      <c r="AO108" s="74">
        <v>0</v>
      </c>
      <c r="AP108" s="74">
        <v>4000000</v>
      </c>
      <c r="AQ108" s="74">
        <v>0</v>
      </c>
      <c r="AR108" s="74">
        <v>0</v>
      </c>
      <c r="AS108" s="74">
        <v>0</v>
      </c>
      <c r="AT108" s="79">
        <v>0</v>
      </c>
      <c r="AU108" s="81">
        <v>74691230.581818178</v>
      </c>
      <c r="AV108" s="112">
        <v>50023623.741090909</v>
      </c>
      <c r="AW108" s="74">
        <v>69380240.581818178</v>
      </c>
      <c r="AX108" s="74">
        <v>4856616.8407272734</v>
      </c>
      <c r="AY108" s="75">
        <v>1002362.3741090909</v>
      </c>
      <c r="AZ108" s="74">
        <v>0</v>
      </c>
      <c r="BA108" s="74">
        <v>0</v>
      </c>
      <c r="BB108" s="74">
        <v>0</v>
      </c>
      <c r="BC108" s="79">
        <v>0</v>
      </c>
      <c r="BD108" s="79">
        <v>0</v>
      </c>
      <c r="BE108" s="79">
        <v>0</v>
      </c>
      <c r="BF108" s="77">
        <v>0</v>
      </c>
      <c r="BG108" s="344">
        <v>5858979.2148363646</v>
      </c>
      <c r="BH108" s="187">
        <v>68832251</v>
      </c>
    </row>
    <row r="109" spans="1:61" s="50" customFormat="1" ht="24" customHeight="1" x14ac:dyDescent="0.2">
      <c r="A109" s="181"/>
      <c r="B109" s="296">
        <v>103</v>
      </c>
      <c r="C109" s="264">
        <v>109</v>
      </c>
      <c r="D109" s="297">
        <v>12838</v>
      </c>
      <c r="E109" s="251" t="s">
        <v>230</v>
      </c>
      <c r="F109" s="252" t="s">
        <v>3264</v>
      </c>
      <c r="G109" s="251" t="s">
        <v>87</v>
      </c>
      <c r="H109" s="272" t="s">
        <v>206</v>
      </c>
      <c r="I109" s="292" t="s">
        <v>2554</v>
      </c>
      <c r="J109" s="64" t="s">
        <v>231</v>
      </c>
      <c r="K109" s="64" t="s">
        <v>232</v>
      </c>
      <c r="L109" s="64" t="s">
        <v>206</v>
      </c>
      <c r="M109" s="290" t="s">
        <v>2380</v>
      </c>
      <c r="N109" s="98"/>
      <c r="O109" s="64"/>
      <c r="P109" s="89"/>
      <c r="Q109" s="253">
        <v>30</v>
      </c>
      <c r="R109" s="254">
        <v>13</v>
      </c>
      <c r="S109" s="64">
        <v>0</v>
      </c>
      <c r="T109" s="64">
        <v>0</v>
      </c>
      <c r="U109" s="89">
        <v>0</v>
      </c>
      <c r="V109" s="258">
        <v>18</v>
      </c>
      <c r="W109" s="98">
        <v>0</v>
      </c>
      <c r="X109" s="83">
        <v>0</v>
      </c>
      <c r="Y109" s="98">
        <v>0</v>
      </c>
      <c r="Z109" s="64">
        <v>0</v>
      </c>
      <c r="AA109" s="323">
        <v>1477052</v>
      </c>
      <c r="AB109" s="323">
        <v>46667</v>
      </c>
      <c r="AC109" s="324">
        <v>1523719</v>
      </c>
      <c r="AD109" s="74">
        <v>4500000</v>
      </c>
      <c r="AE109" s="74">
        <v>6000000</v>
      </c>
      <c r="AF109" s="334">
        <v>290891.80909090908</v>
      </c>
      <c r="AG109" s="112">
        <v>44311560</v>
      </c>
      <c r="AH109" s="74">
        <v>1400010</v>
      </c>
      <c r="AI109" s="74">
        <v>3781593.5181818181</v>
      </c>
      <c r="AJ109" s="74">
        <v>0</v>
      </c>
      <c r="AK109" s="74">
        <v>4500000</v>
      </c>
      <c r="AL109" s="74">
        <v>6000000</v>
      </c>
      <c r="AM109" s="74">
        <v>0</v>
      </c>
      <c r="AN109" s="74">
        <v>0</v>
      </c>
      <c r="AO109" s="74">
        <v>0</v>
      </c>
      <c r="AP109" s="74">
        <v>3600000</v>
      </c>
      <c r="AQ109" s="74">
        <v>0</v>
      </c>
      <c r="AR109" s="74">
        <v>0</v>
      </c>
      <c r="AS109" s="74">
        <v>0</v>
      </c>
      <c r="AT109" s="79">
        <v>0</v>
      </c>
      <c r="AU109" s="81">
        <v>63593163.518181816</v>
      </c>
      <c r="AV109" s="112">
        <v>45041642.071909085</v>
      </c>
      <c r="AW109" s="74">
        <v>63593163.518181816</v>
      </c>
      <c r="AX109" s="74">
        <v>4451521.4462727271</v>
      </c>
      <c r="AY109" s="75">
        <v>504164.20719090849</v>
      </c>
      <c r="AZ109" s="74">
        <v>0</v>
      </c>
      <c r="BA109" s="74">
        <v>0</v>
      </c>
      <c r="BB109" s="74">
        <v>0</v>
      </c>
      <c r="BC109" s="79">
        <v>0</v>
      </c>
      <c r="BD109" s="79">
        <v>0</v>
      </c>
      <c r="BE109" s="79">
        <v>0</v>
      </c>
      <c r="BF109" s="77">
        <v>0</v>
      </c>
      <c r="BG109" s="344">
        <v>4955685.6534636356</v>
      </c>
      <c r="BH109" s="187">
        <v>58637477</v>
      </c>
    </row>
    <row r="110" spans="1:61" s="50" customFormat="1" ht="24" customHeight="1" x14ac:dyDescent="0.2">
      <c r="A110" s="181"/>
      <c r="B110" s="296">
        <v>104</v>
      </c>
      <c r="C110" s="264">
        <v>110</v>
      </c>
      <c r="D110" s="297">
        <v>12835</v>
      </c>
      <c r="E110" s="251" t="s">
        <v>107</v>
      </c>
      <c r="F110" s="252" t="s">
        <v>220</v>
      </c>
      <c r="G110" s="251" t="s">
        <v>87</v>
      </c>
      <c r="H110" s="272" t="s">
        <v>206</v>
      </c>
      <c r="I110" s="292" t="s">
        <v>2555</v>
      </c>
      <c r="J110" s="64" t="s">
        <v>221</v>
      </c>
      <c r="K110" s="64" t="s">
        <v>222</v>
      </c>
      <c r="L110" s="64" t="s">
        <v>206</v>
      </c>
      <c r="M110" s="305" t="s">
        <v>2380</v>
      </c>
      <c r="N110" s="98"/>
      <c r="O110" s="64"/>
      <c r="P110" s="89"/>
      <c r="Q110" s="253">
        <v>30</v>
      </c>
      <c r="R110" s="254">
        <v>19</v>
      </c>
      <c r="S110" s="64">
        <v>0</v>
      </c>
      <c r="T110" s="64">
        <v>0</v>
      </c>
      <c r="U110" s="298">
        <v>4</v>
      </c>
      <c r="V110" s="258">
        <v>18</v>
      </c>
      <c r="W110" s="98">
        <v>0</v>
      </c>
      <c r="X110" s="83">
        <v>0</v>
      </c>
      <c r="Y110" s="98">
        <v>1</v>
      </c>
      <c r="Z110" s="64">
        <v>1</v>
      </c>
      <c r="AA110" s="323">
        <v>1477052</v>
      </c>
      <c r="AB110" s="323">
        <v>46667</v>
      </c>
      <c r="AC110" s="324">
        <v>1523719</v>
      </c>
      <c r="AD110" s="74">
        <v>4500000</v>
      </c>
      <c r="AE110" s="74">
        <v>6000000</v>
      </c>
      <c r="AF110" s="334">
        <v>290891.80909090908</v>
      </c>
      <c r="AG110" s="112">
        <v>44311560</v>
      </c>
      <c r="AH110" s="74">
        <v>1400010</v>
      </c>
      <c r="AI110" s="74">
        <v>5526944.372727273</v>
      </c>
      <c r="AJ110" s="74">
        <v>2655495</v>
      </c>
      <c r="AK110" s="74">
        <v>4500000</v>
      </c>
      <c r="AL110" s="74">
        <v>6000000</v>
      </c>
      <c r="AM110" s="74">
        <v>0</v>
      </c>
      <c r="AN110" s="74">
        <v>0</v>
      </c>
      <c r="AO110" s="74">
        <v>6094876</v>
      </c>
      <c r="AP110" s="74">
        <v>3600000</v>
      </c>
      <c r="AQ110" s="74">
        <v>0</v>
      </c>
      <c r="AR110" s="74">
        <v>0</v>
      </c>
      <c r="AS110" s="74">
        <v>0</v>
      </c>
      <c r="AT110" s="79">
        <v>0</v>
      </c>
      <c r="AU110" s="81">
        <v>74088885.372727275</v>
      </c>
      <c r="AV110" s="112">
        <v>46664818.366636366</v>
      </c>
      <c r="AW110" s="74">
        <v>65338514.372727275</v>
      </c>
      <c r="AX110" s="74">
        <v>4573696.0060909092</v>
      </c>
      <c r="AY110" s="75">
        <v>666481.83666363661</v>
      </c>
      <c r="AZ110" s="74">
        <v>0</v>
      </c>
      <c r="BA110" s="74">
        <v>0</v>
      </c>
      <c r="BB110" s="74">
        <v>0</v>
      </c>
      <c r="BC110" s="79">
        <v>0</v>
      </c>
      <c r="BD110" s="79">
        <v>0</v>
      </c>
      <c r="BE110" s="79">
        <v>0</v>
      </c>
      <c r="BF110" s="77">
        <v>0</v>
      </c>
      <c r="BG110" s="344">
        <v>5240177.8427545456</v>
      </c>
      <c r="BH110" s="187">
        <v>68848707</v>
      </c>
    </row>
    <row r="111" spans="1:61" s="50" customFormat="1" ht="24" customHeight="1" x14ac:dyDescent="0.2">
      <c r="A111" s="181"/>
      <c r="B111" s="296">
        <v>105</v>
      </c>
      <c r="C111" s="264">
        <v>111</v>
      </c>
      <c r="D111" s="297">
        <v>12832</v>
      </c>
      <c r="E111" s="251" t="s">
        <v>209</v>
      </c>
      <c r="F111" s="252" t="s">
        <v>210</v>
      </c>
      <c r="G111" s="251" t="s">
        <v>87</v>
      </c>
      <c r="H111" s="272" t="s">
        <v>206</v>
      </c>
      <c r="I111" s="292" t="s">
        <v>2556</v>
      </c>
      <c r="J111" s="64">
        <v>3621807381</v>
      </c>
      <c r="K111" s="64" t="s">
        <v>211</v>
      </c>
      <c r="L111" s="64" t="s">
        <v>206</v>
      </c>
      <c r="M111" s="305" t="s">
        <v>2383</v>
      </c>
      <c r="N111" s="98"/>
      <c r="O111" s="64"/>
      <c r="P111" s="89"/>
      <c r="Q111" s="253">
        <v>30</v>
      </c>
      <c r="R111" s="254">
        <v>38</v>
      </c>
      <c r="S111" s="64">
        <v>0</v>
      </c>
      <c r="T111" s="64">
        <v>0</v>
      </c>
      <c r="U111" s="89">
        <v>0</v>
      </c>
      <c r="V111" s="258">
        <v>20</v>
      </c>
      <c r="W111" s="98">
        <v>0</v>
      </c>
      <c r="X111" s="83">
        <v>0</v>
      </c>
      <c r="Y111" s="98">
        <v>0</v>
      </c>
      <c r="Z111" s="64">
        <v>0</v>
      </c>
      <c r="AA111" s="323">
        <v>1642901</v>
      </c>
      <c r="AB111" s="323">
        <v>46667</v>
      </c>
      <c r="AC111" s="324">
        <v>1689568</v>
      </c>
      <c r="AD111" s="74">
        <v>4500000</v>
      </c>
      <c r="AE111" s="74">
        <v>6000000</v>
      </c>
      <c r="AF111" s="334">
        <v>322553.89090909087</v>
      </c>
      <c r="AG111" s="112">
        <v>49287030</v>
      </c>
      <c r="AH111" s="74">
        <v>1400010</v>
      </c>
      <c r="AI111" s="74">
        <v>12257047.854545454</v>
      </c>
      <c r="AJ111" s="74">
        <v>0</v>
      </c>
      <c r="AK111" s="74">
        <v>4500000</v>
      </c>
      <c r="AL111" s="74">
        <v>6000000</v>
      </c>
      <c r="AM111" s="74">
        <v>0</v>
      </c>
      <c r="AN111" s="74">
        <v>0</v>
      </c>
      <c r="AO111" s="74">
        <v>0</v>
      </c>
      <c r="AP111" s="74">
        <v>4000000</v>
      </c>
      <c r="AQ111" s="74">
        <v>0</v>
      </c>
      <c r="AR111" s="74">
        <v>0</v>
      </c>
      <c r="AS111" s="74">
        <v>0</v>
      </c>
      <c r="AT111" s="79">
        <v>0</v>
      </c>
      <c r="AU111" s="81">
        <v>77444087.854545444</v>
      </c>
      <c r="AV111" s="112">
        <v>57523001.704727262</v>
      </c>
      <c r="AW111" s="74">
        <v>77444087.854545459</v>
      </c>
      <c r="AX111" s="74">
        <v>5421086.1498181829</v>
      </c>
      <c r="AY111" s="75">
        <v>1752300.1704727262</v>
      </c>
      <c r="AZ111" s="74">
        <v>0</v>
      </c>
      <c r="BA111" s="74">
        <v>0</v>
      </c>
      <c r="BB111" s="74">
        <v>0</v>
      </c>
      <c r="BC111" s="79">
        <v>0</v>
      </c>
      <c r="BD111" s="79">
        <v>0</v>
      </c>
      <c r="BE111" s="79">
        <v>0</v>
      </c>
      <c r="BF111" s="77">
        <v>0</v>
      </c>
      <c r="BG111" s="344">
        <v>7173386.3202909091</v>
      </c>
      <c r="BH111" s="187">
        <v>70270701</v>
      </c>
    </row>
    <row r="112" spans="1:61" s="50" customFormat="1" ht="24" customHeight="1" x14ac:dyDescent="0.2">
      <c r="A112" s="181"/>
      <c r="B112" s="296">
        <v>106</v>
      </c>
      <c r="C112" s="264">
        <v>112</v>
      </c>
      <c r="D112" s="297">
        <v>13300</v>
      </c>
      <c r="E112" s="251" t="s">
        <v>209</v>
      </c>
      <c r="F112" s="252" t="s">
        <v>233</v>
      </c>
      <c r="G112" s="265" t="s">
        <v>87</v>
      </c>
      <c r="H112" s="272" t="s">
        <v>206</v>
      </c>
      <c r="I112" s="353" t="s">
        <v>2761</v>
      </c>
      <c r="J112" s="116" t="s">
        <v>234</v>
      </c>
      <c r="K112" s="203" t="s">
        <v>235</v>
      </c>
      <c r="L112" s="116" t="s">
        <v>206</v>
      </c>
      <c r="M112" s="286" t="s">
        <v>2380</v>
      </c>
      <c r="N112" s="98"/>
      <c r="O112" s="64"/>
      <c r="P112" s="89"/>
      <c r="Q112" s="253">
        <v>30</v>
      </c>
      <c r="R112" s="254">
        <v>69</v>
      </c>
      <c r="S112" s="64">
        <v>0</v>
      </c>
      <c r="T112" s="64">
        <v>0</v>
      </c>
      <c r="U112" s="89">
        <v>0</v>
      </c>
      <c r="V112" s="258">
        <v>20</v>
      </c>
      <c r="W112" s="98">
        <v>0</v>
      </c>
      <c r="X112" s="83">
        <v>0</v>
      </c>
      <c r="Y112" s="98">
        <v>3</v>
      </c>
      <c r="Z112" s="64">
        <v>3</v>
      </c>
      <c r="AA112" s="323">
        <v>1477052</v>
      </c>
      <c r="AB112" s="323">
        <v>46667</v>
      </c>
      <c r="AC112" s="324">
        <v>1523719</v>
      </c>
      <c r="AD112" s="74">
        <v>4500000</v>
      </c>
      <c r="AE112" s="74">
        <v>6000000</v>
      </c>
      <c r="AF112" s="334">
        <v>290891.80909090908</v>
      </c>
      <c r="AG112" s="112">
        <v>44311560</v>
      </c>
      <c r="AH112" s="74">
        <v>1400010</v>
      </c>
      <c r="AI112" s="74">
        <v>20071534.827272728</v>
      </c>
      <c r="AJ112" s="74">
        <v>7966485</v>
      </c>
      <c r="AK112" s="74">
        <v>4500000</v>
      </c>
      <c r="AL112" s="74">
        <v>6000000</v>
      </c>
      <c r="AM112" s="74">
        <v>0</v>
      </c>
      <c r="AN112" s="74">
        <v>0</v>
      </c>
      <c r="AO112" s="74">
        <v>0</v>
      </c>
      <c r="AP112" s="74">
        <v>4000000</v>
      </c>
      <c r="AQ112" s="74">
        <v>0</v>
      </c>
      <c r="AR112" s="74">
        <v>0</v>
      </c>
      <c r="AS112" s="74">
        <v>0</v>
      </c>
      <c r="AT112" s="79">
        <v>0</v>
      </c>
      <c r="AU112" s="81">
        <v>88249589.827272728</v>
      </c>
      <c r="AV112" s="112">
        <v>60163287.489363641</v>
      </c>
      <c r="AW112" s="74">
        <v>80283104.827272728</v>
      </c>
      <c r="AX112" s="74">
        <v>5619817.3379090913</v>
      </c>
      <c r="AY112" s="75">
        <v>2016328.7489363642</v>
      </c>
      <c r="AZ112" s="74">
        <v>0</v>
      </c>
      <c r="BA112" s="74">
        <v>0</v>
      </c>
      <c r="BB112" s="74">
        <v>0</v>
      </c>
      <c r="BC112" s="79">
        <v>0</v>
      </c>
      <c r="BD112" s="79">
        <v>0</v>
      </c>
      <c r="BE112" s="79">
        <v>0</v>
      </c>
      <c r="BF112" s="77">
        <v>0</v>
      </c>
      <c r="BG112" s="344">
        <v>7636146.0868454557</v>
      </c>
      <c r="BH112" s="187">
        <v>80613443</v>
      </c>
      <c r="BI112" s="117"/>
    </row>
    <row r="113" spans="1:61" s="50" customFormat="1" ht="24" customHeight="1" x14ac:dyDescent="0.2">
      <c r="A113" s="181"/>
      <c r="B113" s="296">
        <v>107</v>
      </c>
      <c r="C113" s="264">
        <v>113</v>
      </c>
      <c r="D113" s="297">
        <v>12834</v>
      </c>
      <c r="E113" s="251" t="s">
        <v>216</v>
      </c>
      <c r="F113" s="252" t="s">
        <v>217</v>
      </c>
      <c r="G113" s="251" t="s">
        <v>87</v>
      </c>
      <c r="H113" s="272" t="s">
        <v>206</v>
      </c>
      <c r="I113" s="292" t="s">
        <v>2558</v>
      </c>
      <c r="J113" s="64" t="s">
        <v>218</v>
      </c>
      <c r="K113" s="64" t="s">
        <v>219</v>
      </c>
      <c r="L113" s="64" t="s">
        <v>206</v>
      </c>
      <c r="M113" s="305" t="s">
        <v>2380</v>
      </c>
      <c r="N113" s="98"/>
      <c r="O113" s="64"/>
      <c r="P113" s="89"/>
      <c r="Q113" s="253">
        <v>30</v>
      </c>
      <c r="R113" s="254">
        <v>22</v>
      </c>
      <c r="S113" s="64">
        <v>0</v>
      </c>
      <c r="T113" s="64">
        <v>0</v>
      </c>
      <c r="U113" s="89">
        <v>0</v>
      </c>
      <c r="V113" s="258">
        <v>16</v>
      </c>
      <c r="W113" s="98">
        <v>0</v>
      </c>
      <c r="X113" s="83">
        <v>0</v>
      </c>
      <c r="Y113" s="98">
        <v>0</v>
      </c>
      <c r="Z113" s="64">
        <v>0</v>
      </c>
      <c r="AA113" s="323">
        <v>1477052</v>
      </c>
      <c r="AB113" s="323">
        <v>46667</v>
      </c>
      <c r="AC113" s="324">
        <v>1523719</v>
      </c>
      <c r="AD113" s="74">
        <v>4500000</v>
      </c>
      <c r="AE113" s="74">
        <v>6000000</v>
      </c>
      <c r="AF113" s="334">
        <v>290891.80909090908</v>
      </c>
      <c r="AG113" s="112">
        <v>44311560</v>
      </c>
      <c r="AH113" s="74">
        <v>1400010</v>
      </c>
      <c r="AI113" s="74">
        <v>6399619.7999999998</v>
      </c>
      <c r="AJ113" s="74">
        <v>0</v>
      </c>
      <c r="AK113" s="74">
        <v>4500000</v>
      </c>
      <c r="AL113" s="74">
        <v>6000000</v>
      </c>
      <c r="AM113" s="74">
        <v>0</v>
      </c>
      <c r="AN113" s="74">
        <v>0</v>
      </c>
      <c r="AO113" s="74">
        <v>0</v>
      </c>
      <c r="AP113" s="74">
        <v>3200000</v>
      </c>
      <c r="AQ113" s="74">
        <v>0</v>
      </c>
      <c r="AR113" s="74">
        <v>0</v>
      </c>
      <c r="AS113" s="74">
        <v>0</v>
      </c>
      <c r="AT113" s="79">
        <v>0</v>
      </c>
      <c r="AU113" s="81">
        <v>65811189.799999997</v>
      </c>
      <c r="AV113" s="112">
        <v>47504406.513999999</v>
      </c>
      <c r="AW113" s="74">
        <v>65811189.799999997</v>
      </c>
      <c r="AX113" s="74">
        <v>4606783.2860000003</v>
      </c>
      <c r="AY113" s="75">
        <v>750440.65139999986</v>
      </c>
      <c r="AZ113" s="74">
        <v>0</v>
      </c>
      <c r="BA113" s="74">
        <v>0</v>
      </c>
      <c r="BB113" s="74">
        <v>0</v>
      </c>
      <c r="BC113" s="79">
        <v>0</v>
      </c>
      <c r="BD113" s="79">
        <v>0</v>
      </c>
      <c r="BE113" s="79">
        <v>0</v>
      </c>
      <c r="BF113" s="77">
        <v>0</v>
      </c>
      <c r="BG113" s="344">
        <v>5357223.9374000002</v>
      </c>
      <c r="BH113" s="187">
        <v>60453965</v>
      </c>
    </row>
    <row r="114" spans="1:61" s="50" customFormat="1" ht="24" customHeight="1" x14ac:dyDescent="0.2">
      <c r="A114" s="181"/>
      <c r="B114" s="296">
        <v>108</v>
      </c>
      <c r="C114" s="264">
        <v>114</v>
      </c>
      <c r="D114" s="297">
        <v>12837</v>
      </c>
      <c r="E114" s="251" t="s">
        <v>226</v>
      </c>
      <c r="F114" s="252" t="s">
        <v>227</v>
      </c>
      <c r="G114" s="251" t="s">
        <v>87</v>
      </c>
      <c r="H114" s="272" t="s">
        <v>206</v>
      </c>
      <c r="I114" s="292" t="s">
        <v>2559</v>
      </c>
      <c r="J114" s="64" t="s">
        <v>228</v>
      </c>
      <c r="K114" s="64" t="s">
        <v>229</v>
      </c>
      <c r="L114" s="64" t="s">
        <v>206</v>
      </c>
      <c r="M114" s="305" t="s">
        <v>2380</v>
      </c>
      <c r="N114" s="98"/>
      <c r="O114" s="64"/>
      <c r="P114" s="89"/>
      <c r="Q114" s="253">
        <v>30</v>
      </c>
      <c r="R114" s="254">
        <v>31</v>
      </c>
      <c r="S114" s="64">
        <v>0</v>
      </c>
      <c r="T114" s="64">
        <v>0</v>
      </c>
      <c r="U114" s="298">
        <v>1</v>
      </c>
      <c r="V114" s="258">
        <v>20</v>
      </c>
      <c r="W114" s="98">
        <v>0</v>
      </c>
      <c r="X114" s="83">
        <v>0</v>
      </c>
      <c r="Y114" s="98">
        <v>1</v>
      </c>
      <c r="Z114" s="64">
        <v>1</v>
      </c>
      <c r="AA114" s="323">
        <v>1477052</v>
      </c>
      <c r="AB114" s="323">
        <v>46667</v>
      </c>
      <c r="AC114" s="324">
        <v>1523719</v>
      </c>
      <c r="AD114" s="74">
        <v>4500000</v>
      </c>
      <c r="AE114" s="74">
        <v>6000000</v>
      </c>
      <c r="AF114" s="334">
        <v>290891.80909090908</v>
      </c>
      <c r="AG114" s="112">
        <v>44311560</v>
      </c>
      <c r="AH114" s="74">
        <v>1400010</v>
      </c>
      <c r="AI114" s="74">
        <v>9017646.081818182</v>
      </c>
      <c r="AJ114" s="74">
        <v>2655495</v>
      </c>
      <c r="AK114" s="74">
        <v>4500000</v>
      </c>
      <c r="AL114" s="74">
        <v>6000000</v>
      </c>
      <c r="AM114" s="74">
        <v>0</v>
      </c>
      <c r="AN114" s="74">
        <v>0</v>
      </c>
      <c r="AO114" s="74">
        <v>1523719</v>
      </c>
      <c r="AP114" s="74">
        <v>4000000</v>
      </c>
      <c r="AQ114" s="74">
        <v>0</v>
      </c>
      <c r="AR114" s="74">
        <v>0</v>
      </c>
      <c r="AS114" s="74">
        <v>0</v>
      </c>
      <c r="AT114" s="79">
        <v>0</v>
      </c>
      <c r="AU114" s="81">
        <v>73408430.081818178</v>
      </c>
      <c r="AV114" s="112">
        <v>49883170.956090905</v>
      </c>
      <c r="AW114" s="74">
        <v>69229216.081818178</v>
      </c>
      <c r="AX114" s="74">
        <v>4846045.1257272726</v>
      </c>
      <c r="AY114" s="75">
        <v>988317.09560909052</v>
      </c>
      <c r="AZ114" s="74">
        <v>0</v>
      </c>
      <c r="BA114" s="74">
        <v>0</v>
      </c>
      <c r="BB114" s="74">
        <v>0</v>
      </c>
      <c r="BC114" s="79">
        <v>0</v>
      </c>
      <c r="BD114" s="79">
        <v>0</v>
      </c>
      <c r="BE114" s="79">
        <v>0</v>
      </c>
      <c r="BF114" s="77">
        <v>0</v>
      </c>
      <c r="BG114" s="344">
        <v>5834362.2213363629</v>
      </c>
      <c r="BH114" s="187">
        <v>67574067</v>
      </c>
    </row>
    <row r="115" spans="1:61" s="50" customFormat="1" ht="24" customHeight="1" x14ac:dyDescent="0.2">
      <c r="A115" s="181"/>
      <c r="B115" s="296">
        <v>109</v>
      </c>
      <c r="C115" s="264">
        <v>115</v>
      </c>
      <c r="D115" s="297">
        <v>12833</v>
      </c>
      <c r="E115" s="251" t="s">
        <v>212</v>
      </c>
      <c r="F115" s="252" t="s">
        <v>213</v>
      </c>
      <c r="G115" s="251" t="s">
        <v>87</v>
      </c>
      <c r="H115" s="272" t="s">
        <v>206</v>
      </c>
      <c r="I115" s="292" t="s">
        <v>2560</v>
      </c>
      <c r="J115" s="64" t="s">
        <v>214</v>
      </c>
      <c r="K115" s="64" t="s">
        <v>215</v>
      </c>
      <c r="L115" s="64" t="s">
        <v>206</v>
      </c>
      <c r="M115" s="305" t="s">
        <v>2380</v>
      </c>
      <c r="N115" s="98"/>
      <c r="O115" s="64"/>
      <c r="P115" s="89"/>
      <c r="Q115" s="253">
        <v>30</v>
      </c>
      <c r="R115" s="254">
        <v>50</v>
      </c>
      <c r="S115" s="64">
        <v>0</v>
      </c>
      <c r="T115" s="64">
        <v>0</v>
      </c>
      <c r="U115" s="89">
        <v>0</v>
      </c>
      <c r="V115" s="258">
        <v>19</v>
      </c>
      <c r="W115" s="98">
        <v>0</v>
      </c>
      <c r="X115" s="83">
        <v>0</v>
      </c>
      <c r="Y115" s="98">
        <v>0</v>
      </c>
      <c r="Z115" s="64">
        <v>0</v>
      </c>
      <c r="AA115" s="323">
        <v>1477052</v>
      </c>
      <c r="AB115" s="323">
        <v>46667</v>
      </c>
      <c r="AC115" s="324">
        <v>1523719</v>
      </c>
      <c r="AD115" s="74">
        <v>4500000</v>
      </c>
      <c r="AE115" s="74">
        <v>6000000</v>
      </c>
      <c r="AF115" s="334">
        <v>290891.80909090908</v>
      </c>
      <c r="AG115" s="112">
        <v>44311560</v>
      </c>
      <c r="AH115" s="74">
        <v>1400010</v>
      </c>
      <c r="AI115" s="74">
        <v>14544590.454545453</v>
      </c>
      <c r="AJ115" s="74">
        <v>0</v>
      </c>
      <c r="AK115" s="74">
        <v>4500000</v>
      </c>
      <c r="AL115" s="74">
        <v>6000000</v>
      </c>
      <c r="AM115" s="74">
        <v>0</v>
      </c>
      <c r="AN115" s="74">
        <v>0</v>
      </c>
      <c r="AO115" s="74">
        <v>0</v>
      </c>
      <c r="AP115" s="74">
        <v>3800000</v>
      </c>
      <c r="AQ115" s="74">
        <v>0</v>
      </c>
      <c r="AR115" s="74">
        <v>0</v>
      </c>
      <c r="AS115" s="74">
        <v>0</v>
      </c>
      <c r="AT115" s="79">
        <v>0</v>
      </c>
      <c r="AU115" s="81">
        <v>74556160.454545453</v>
      </c>
      <c r="AV115" s="112">
        <v>55037229.222727269</v>
      </c>
      <c r="AW115" s="74">
        <v>74556160.454545453</v>
      </c>
      <c r="AX115" s="74">
        <v>5218931.2318181824</v>
      </c>
      <c r="AY115" s="75">
        <v>1503722.9222727269</v>
      </c>
      <c r="AZ115" s="74">
        <v>0</v>
      </c>
      <c r="BA115" s="74">
        <v>0</v>
      </c>
      <c r="BB115" s="74">
        <v>0</v>
      </c>
      <c r="BC115" s="79">
        <v>0</v>
      </c>
      <c r="BD115" s="79">
        <v>0</v>
      </c>
      <c r="BE115" s="79">
        <v>0</v>
      </c>
      <c r="BF115" s="77">
        <v>0</v>
      </c>
      <c r="BG115" s="344">
        <v>6722654.1540909093</v>
      </c>
      <c r="BH115" s="187">
        <v>67833506</v>
      </c>
    </row>
    <row r="116" spans="1:61" s="50" customFormat="1" ht="24" customHeight="1" x14ac:dyDescent="0.2">
      <c r="A116" s="181"/>
      <c r="B116" s="296">
        <v>110</v>
      </c>
      <c r="C116" s="264">
        <v>116</v>
      </c>
      <c r="D116" s="297">
        <v>12836</v>
      </c>
      <c r="E116" s="251" t="s">
        <v>223</v>
      </c>
      <c r="F116" s="252" t="s">
        <v>224</v>
      </c>
      <c r="G116" s="251" t="s">
        <v>87</v>
      </c>
      <c r="H116" s="272" t="s">
        <v>206</v>
      </c>
      <c r="I116" s="292" t="s">
        <v>3170</v>
      </c>
      <c r="J116" s="64" t="s">
        <v>225</v>
      </c>
      <c r="K116" s="64"/>
      <c r="L116" s="64" t="s">
        <v>206</v>
      </c>
      <c r="M116" s="290" t="s">
        <v>2380</v>
      </c>
      <c r="N116" s="98"/>
      <c r="O116" s="64"/>
      <c r="P116" s="89"/>
      <c r="Q116" s="253">
        <v>30</v>
      </c>
      <c r="R116" s="254">
        <v>19</v>
      </c>
      <c r="S116" s="64">
        <v>0</v>
      </c>
      <c r="T116" s="64">
        <v>0</v>
      </c>
      <c r="U116" s="89">
        <v>0</v>
      </c>
      <c r="V116" s="258">
        <v>19</v>
      </c>
      <c r="W116" s="98">
        <v>0</v>
      </c>
      <c r="X116" s="83">
        <v>0</v>
      </c>
      <c r="Y116" s="98">
        <v>0</v>
      </c>
      <c r="Z116" s="64">
        <v>0</v>
      </c>
      <c r="AA116" s="323">
        <v>1477052</v>
      </c>
      <c r="AB116" s="323">
        <v>46667</v>
      </c>
      <c r="AC116" s="324">
        <v>1523719</v>
      </c>
      <c r="AD116" s="74">
        <v>4500000</v>
      </c>
      <c r="AE116" s="74">
        <v>6000000</v>
      </c>
      <c r="AF116" s="334">
        <v>290891.80909090908</v>
      </c>
      <c r="AG116" s="112">
        <v>44311560</v>
      </c>
      <c r="AH116" s="74">
        <v>1400010</v>
      </c>
      <c r="AI116" s="74">
        <v>5526944.372727273</v>
      </c>
      <c r="AJ116" s="74">
        <v>0</v>
      </c>
      <c r="AK116" s="74">
        <v>4500000</v>
      </c>
      <c r="AL116" s="74">
        <v>6000000</v>
      </c>
      <c r="AM116" s="74">
        <v>0</v>
      </c>
      <c r="AN116" s="74">
        <v>0</v>
      </c>
      <c r="AO116" s="74">
        <v>0</v>
      </c>
      <c r="AP116" s="74">
        <v>3800000</v>
      </c>
      <c r="AQ116" s="74">
        <v>0</v>
      </c>
      <c r="AR116" s="74">
        <v>0</v>
      </c>
      <c r="AS116" s="74">
        <v>0</v>
      </c>
      <c r="AT116" s="79">
        <v>0</v>
      </c>
      <c r="AU116" s="81">
        <v>65538514.372727275</v>
      </c>
      <c r="AV116" s="112">
        <v>46650818.366636366</v>
      </c>
      <c r="AW116" s="74">
        <v>65538514.372727275</v>
      </c>
      <c r="AX116" s="74">
        <v>4587696.0060909092</v>
      </c>
      <c r="AY116" s="75">
        <v>665081.83666363661</v>
      </c>
      <c r="AZ116" s="74">
        <v>0</v>
      </c>
      <c r="BA116" s="74">
        <v>0</v>
      </c>
      <c r="BB116" s="74">
        <v>0</v>
      </c>
      <c r="BC116" s="79">
        <v>0</v>
      </c>
      <c r="BD116" s="79">
        <v>0</v>
      </c>
      <c r="BE116" s="79">
        <v>0</v>
      </c>
      <c r="BF116" s="77">
        <v>0</v>
      </c>
      <c r="BG116" s="344">
        <v>5252777.8427545456</v>
      </c>
      <c r="BH116" s="187">
        <v>60285736</v>
      </c>
    </row>
    <row r="117" spans="1:61" s="50" customFormat="1" ht="24" customHeight="1" x14ac:dyDescent="0.2">
      <c r="A117" s="181"/>
      <c r="B117" s="296">
        <v>111</v>
      </c>
      <c r="C117" s="264">
        <v>117</v>
      </c>
      <c r="D117" s="297">
        <v>12844</v>
      </c>
      <c r="E117" s="251" t="s">
        <v>216</v>
      </c>
      <c r="F117" s="252" t="s">
        <v>252</v>
      </c>
      <c r="G117" s="265" t="s">
        <v>87</v>
      </c>
      <c r="H117" s="272" t="s">
        <v>206</v>
      </c>
      <c r="I117" s="292" t="s">
        <v>2561</v>
      </c>
      <c r="J117" s="64" t="s">
        <v>253</v>
      </c>
      <c r="K117" s="64" t="s">
        <v>254</v>
      </c>
      <c r="L117" s="64" t="s">
        <v>206</v>
      </c>
      <c r="M117" s="286" t="s">
        <v>2380</v>
      </c>
      <c r="N117" s="98"/>
      <c r="O117" s="64"/>
      <c r="P117" s="89"/>
      <c r="Q117" s="253">
        <v>30</v>
      </c>
      <c r="R117" s="254">
        <v>33</v>
      </c>
      <c r="S117" s="64">
        <v>0</v>
      </c>
      <c r="T117" s="64">
        <v>0</v>
      </c>
      <c r="U117" s="89">
        <v>0</v>
      </c>
      <c r="V117" s="258">
        <v>19</v>
      </c>
      <c r="W117" s="98">
        <v>0</v>
      </c>
      <c r="X117" s="83">
        <v>0</v>
      </c>
      <c r="Y117" s="98">
        <v>1</v>
      </c>
      <c r="Z117" s="64">
        <v>1</v>
      </c>
      <c r="AA117" s="323">
        <v>1477052</v>
      </c>
      <c r="AB117" s="323">
        <v>46667</v>
      </c>
      <c r="AC117" s="324">
        <v>1523719</v>
      </c>
      <c r="AD117" s="74">
        <v>4500000</v>
      </c>
      <c r="AE117" s="74">
        <v>6000000</v>
      </c>
      <c r="AF117" s="334">
        <v>290891.80909090908</v>
      </c>
      <c r="AG117" s="112">
        <v>44311560</v>
      </c>
      <c r="AH117" s="74">
        <v>1400010</v>
      </c>
      <c r="AI117" s="74">
        <v>9599429.6999999993</v>
      </c>
      <c r="AJ117" s="74">
        <v>2655495</v>
      </c>
      <c r="AK117" s="74">
        <v>4500000</v>
      </c>
      <c r="AL117" s="74">
        <v>6000000</v>
      </c>
      <c r="AM117" s="74">
        <v>0</v>
      </c>
      <c r="AN117" s="74">
        <v>0</v>
      </c>
      <c r="AO117" s="74">
        <v>0</v>
      </c>
      <c r="AP117" s="74">
        <v>3800000</v>
      </c>
      <c r="AQ117" s="74">
        <v>0</v>
      </c>
      <c r="AR117" s="74">
        <v>0</v>
      </c>
      <c r="AS117" s="74">
        <v>0</v>
      </c>
      <c r="AT117" s="79">
        <v>0</v>
      </c>
      <c r="AU117" s="81">
        <v>72266494.700000003</v>
      </c>
      <c r="AV117" s="112">
        <v>50438229.721000001</v>
      </c>
      <c r="AW117" s="74">
        <v>69610999.700000003</v>
      </c>
      <c r="AX117" s="74">
        <v>4872769.9790000003</v>
      </c>
      <c r="AY117" s="75">
        <v>1043822.9721000001</v>
      </c>
      <c r="AZ117" s="74">
        <v>0</v>
      </c>
      <c r="BA117" s="74">
        <v>0</v>
      </c>
      <c r="BB117" s="74">
        <v>0</v>
      </c>
      <c r="BC117" s="79">
        <v>0</v>
      </c>
      <c r="BD117" s="79">
        <v>0</v>
      </c>
      <c r="BE117" s="79">
        <v>0</v>
      </c>
      <c r="BF117" s="77">
        <v>0</v>
      </c>
      <c r="BG117" s="344">
        <v>5916592.9511000002</v>
      </c>
      <c r="BH117" s="187">
        <v>66349901</v>
      </c>
      <c r="BI117" s="117"/>
    </row>
    <row r="118" spans="1:61" s="50" customFormat="1" ht="24" customHeight="1" x14ac:dyDescent="0.2">
      <c r="A118" s="181"/>
      <c r="B118" s="296">
        <v>112</v>
      </c>
      <c r="C118" s="264">
        <v>118</v>
      </c>
      <c r="D118" s="297">
        <v>12940</v>
      </c>
      <c r="E118" s="251" t="s">
        <v>519</v>
      </c>
      <c r="F118" s="252" t="s">
        <v>520</v>
      </c>
      <c r="G118" s="251" t="s">
        <v>87</v>
      </c>
      <c r="H118" s="272" t="s">
        <v>458</v>
      </c>
      <c r="I118" s="292" t="s">
        <v>2562</v>
      </c>
      <c r="J118" s="64" t="s">
        <v>521</v>
      </c>
      <c r="K118" s="64" t="s">
        <v>522</v>
      </c>
      <c r="L118" s="64" t="s">
        <v>458</v>
      </c>
      <c r="M118" s="290" t="s">
        <v>2381</v>
      </c>
      <c r="N118" s="98"/>
      <c r="O118" s="64"/>
      <c r="P118" s="89"/>
      <c r="Q118" s="253">
        <v>30</v>
      </c>
      <c r="R118" s="254">
        <v>60</v>
      </c>
      <c r="S118" s="64">
        <v>0</v>
      </c>
      <c r="T118" s="64">
        <v>0</v>
      </c>
      <c r="U118" s="89">
        <v>0</v>
      </c>
      <c r="V118" s="258">
        <v>22</v>
      </c>
      <c r="W118" s="98">
        <v>0</v>
      </c>
      <c r="X118" s="83">
        <v>0</v>
      </c>
      <c r="Y118" s="98">
        <v>2</v>
      </c>
      <c r="Z118" s="64">
        <v>2</v>
      </c>
      <c r="AA118" s="323">
        <v>1311206</v>
      </c>
      <c r="AB118" s="323">
        <v>46667</v>
      </c>
      <c r="AC118" s="324">
        <v>1357873</v>
      </c>
      <c r="AD118" s="74">
        <v>4500000</v>
      </c>
      <c r="AE118" s="74">
        <v>6000000</v>
      </c>
      <c r="AF118" s="334">
        <v>259230.3</v>
      </c>
      <c r="AG118" s="112">
        <v>39336180</v>
      </c>
      <c r="AH118" s="74">
        <v>1400010</v>
      </c>
      <c r="AI118" s="74">
        <v>15553818</v>
      </c>
      <c r="AJ118" s="74">
        <v>5310990</v>
      </c>
      <c r="AK118" s="74">
        <v>4500000</v>
      </c>
      <c r="AL118" s="74">
        <v>6000000</v>
      </c>
      <c r="AM118" s="74">
        <v>0</v>
      </c>
      <c r="AN118" s="74">
        <v>0</v>
      </c>
      <c r="AO118" s="74">
        <v>0</v>
      </c>
      <c r="AP118" s="74">
        <v>4400000</v>
      </c>
      <c r="AQ118" s="74">
        <v>0</v>
      </c>
      <c r="AR118" s="74">
        <v>0</v>
      </c>
      <c r="AS118" s="74">
        <v>0</v>
      </c>
      <c r="AT118" s="79">
        <v>0</v>
      </c>
      <c r="AU118" s="81">
        <v>76500998</v>
      </c>
      <c r="AV118" s="112">
        <v>51306707.439999998</v>
      </c>
      <c r="AW118" s="74">
        <v>71190008</v>
      </c>
      <c r="AX118" s="74">
        <v>4983300.5600000005</v>
      </c>
      <c r="AY118" s="75">
        <v>1130670.7439999997</v>
      </c>
      <c r="AZ118" s="74">
        <v>0</v>
      </c>
      <c r="BA118" s="74">
        <v>0</v>
      </c>
      <c r="BB118" s="74">
        <v>0</v>
      </c>
      <c r="BC118" s="79">
        <v>0</v>
      </c>
      <c r="BD118" s="79">
        <v>0</v>
      </c>
      <c r="BE118" s="79">
        <v>0</v>
      </c>
      <c r="BF118" s="77">
        <v>0</v>
      </c>
      <c r="BG118" s="344">
        <v>6113971.3040000005</v>
      </c>
      <c r="BH118" s="187">
        <v>70387026</v>
      </c>
    </row>
    <row r="119" spans="1:61" s="50" customFormat="1" ht="24" customHeight="1" x14ac:dyDescent="0.2">
      <c r="A119" s="181"/>
      <c r="B119" s="296">
        <v>113</v>
      </c>
      <c r="C119" s="264">
        <v>119</v>
      </c>
      <c r="D119" s="297">
        <v>12943</v>
      </c>
      <c r="E119" s="251" t="s">
        <v>530</v>
      </c>
      <c r="F119" s="252" t="s">
        <v>531</v>
      </c>
      <c r="G119" s="251" t="s">
        <v>87</v>
      </c>
      <c r="H119" s="272" t="s">
        <v>458</v>
      </c>
      <c r="I119" s="292" t="s">
        <v>2563</v>
      </c>
      <c r="J119" s="64" t="s">
        <v>532</v>
      </c>
      <c r="K119" s="64" t="s">
        <v>533</v>
      </c>
      <c r="L119" s="64" t="s">
        <v>458</v>
      </c>
      <c r="M119" s="305" t="s">
        <v>2380</v>
      </c>
      <c r="N119" s="98"/>
      <c r="O119" s="64"/>
      <c r="P119" s="89"/>
      <c r="Q119" s="253">
        <v>30</v>
      </c>
      <c r="R119" s="254">
        <v>60</v>
      </c>
      <c r="S119" s="64">
        <v>0</v>
      </c>
      <c r="T119" s="64">
        <v>0</v>
      </c>
      <c r="U119" s="89">
        <v>0</v>
      </c>
      <c r="V119" s="259">
        <v>22</v>
      </c>
      <c r="W119" s="98">
        <v>0</v>
      </c>
      <c r="X119" s="83">
        <v>0</v>
      </c>
      <c r="Y119" s="98">
        <v>0</v>
      </c>
      <c r="Z119" s="64">
        <v>0</v>
      </c>
      <c r="AA119" s="323">
        <v>1477052</v>
      </c>
      <c r="AB119" s="323">
        <v>46667</v>
      </c>
      <c r="AC119" s="324">
        <v>1523719</v>
      </c>
      <c r="AD119" s="74">
        <v>4500000</v>
      </c>
      <c r="AE119" s="74">
        <v>6000000</v>
      </c>
      <c r="AF119" s="334">
        <v>290891.80909090908</v>
      </c>
      <c r="AG119" s="112">
        <v>44311560</v>
      </c>
      <c r="AH119" s="74">
        <v>1400010</v>
      </c>
      <c r="AI119" s="74">
        <v>17453508.545454547</v>
      </c>
      <c r="AJ119" s="74">
        <v>0</v>
      </c>
      <c r="AK119" s="74">
        <v>4500000</v>
      </c>
      <c r="AL119" s="74">
        <v>6000000</v>
      </c>
      <c r="AM119" s="74">
        <v>0</v>
      </c>
      <c r="AN119" s="74">
        <v>0</v>
      </c>
      <c r="AO119" s="74">
        <v>0</v>
      </c>
      <c r="AP119" s="74">
        <v>4400000</v>
      </c>
      <c r="AQ119" s="74">
        <v>0</v>
      </c>
      <c r="AR119" s="74">
        <v>0</v>
      </c>
      <c r="AS119" s="74">
        <v>0</v>
      </c>
      <c r="AT119" s="79">
        <v>0</v>
      </c>
      <c r="AU119" s="81">
        <v>78065078.545454547</v>
      </c>
      <c r="AV119" s="112">
        <v>57700523.047272727</v>
      </c>
      <c r="AW119" s="74">
        <v>78065078.545454547</v>
      </c>
      <c r="AX119" s="74">
        <v>5464555.498181819</v>
      </c>
      <c r="AY119" s="75">
        <v>1770052.3047272728</v>
      </c>
      <c r="AZ119" s="74">
        <v>0</v>
      </c>
      <c r="BA119" s="74">
        <v>0</v>
      </c>
      <c r="BB119" s="74">
        <v>0</v>
      </c>
      <c r="BC119" s="79">
        <v>0</v>
      </c>
      <c r="BD119" s="79">
        <v>0</v>
      </c>
      <c r="BE119" s="79">
        <v>0</v>
      </c>
      <c r="BF119" s="77">
        <v>0</v>
      </c>
      <c r="BG119" s="344">
        <v>7234607.802909092</v>
      </c>
      <c r="BH119" s="187">
        <v>70830470</v>
      </c>
    </row>
    <row r="120" spans="1:61" s="50" customFormat="1" ht="24" customHeight="1" x14ac:dyDescent="0.2">
      <c r="A120" s="181"/>
      <c r="B120" s="296">
        <v>114</v>
      </c>
      <c r="C120" s="264">
        <v>120</v>
      </c>
      <c r="D120" s="297">
        <v>12935</v>
      </c>
      <c r="E120" s="251" t="s">
        <v>500</v>
      </c>
      <c r="F120" s="252" t="s">
        <v>501</v>
      </c>
      <c r="G120" s="251" t="s">
        <v>87</v>
      </c>
      <c r="H120" s="272" t="s">
        <v>458</v>
      </c>
      <c r="I120" s="292" t="s">
        <v>2564</v>
      </c>
      <c r="J120" s="64" t="s">
        <v>502</v>
      </c>
      <c r="K120" s="64" t="s">
        <v>503</v>
      </c>
      <c r="L120" s="64" t="s">
        <v>458</v>
      </c>
      <c r="M120" s="290" t="s">
        <v>2380</v>
      </c>
      <c r="N120" s="98"/>
      <c r="O120" s="64"/>
      <c r="P120" s="89"/>
      <c r="Q120" s="253">
        <v>30</v>
      </c>
      <c r="R120" s="254">
        <v>30</v>
      </c>
      <c r="S120" s="64">
        <v>0</v>
      </c>
      <c r="T120" s="64">
        <v>0</v>
      </c>
      <c r="U120" s="89">
        <v>0</v>
      </c>
      <c r="V120" s="258">
        <v>20</v>
      </c>
      <c r="W120" s="98">
        <v>0</v>
      </c>
      <c r="X120" s="83">
        <v>0</v>
      </c>
      <c r="Y120" s="98">
        <v>2</v>
      </c>
      <c r="Z120" s="64">
        <v>2</v>
      </c>
      <c r="AA120" s="323">
        <v>1477052</v>
      </c>
      <c r="AB120" s="323">
        <v>46667</v>
      </c>
      <c r="AC120" s="324">
        <v>1523719</v>
      </c>
      <c r="AD120" s="74">
        <v>4500000</v>
      </c>
      <c r="AE120" s="74">
        <v>6000000</v>
      </c>
      <c r="AF120" s="334">
        <v>290891.80909090908</v>
      </c>
      <c r="AG120" s="112">
        <v>44311560</v>
      </c>
      <c r="AH120" s="74">
        <v>1400010</v>
      </c>
      <c r="AI120" s="74">
        <v>8726754.2727272734</v>
      </c>
      <c r="AJ120" s="74">
        <v>5310990</v>
      </c>
      <c r="AK120" s="74">
        <v>4500000</v>
      </c>
      <c r="AL120" s="74">
        <v>6000000</v>
      </c>
      <c r="AM120" s="74">
        <v>0</v>
      </c>
      <c r="AN120" s="74">
        <v>0</v>
      </c>
      <c r="AO120" s="74">
        <v>0</v>
      </c>
      <c r="AP120" s="74">
        <v>4000000</v>
      </c>
      <c r="AQ120" s="74">
        <v>0</v>
      </c>
      <c r="AR120" s="74">
        <v>0</v>
      </c>
      <c r="AS120" s="74">
        <v>0</v>
      </c>
      <c r="AT120" s="79">
        <v>0</v>
      </c>
      <c r="AU120" s="81">
        <v>74249314.272727281</v>
      </c>
      <c r="AV120" s="112">
        <v>49612641.573636368</v>
      </c>
      <c r="AW120" s="74">
        <v>68938324.272727281</v>
      </c>
      <c r="AX120" s="74">
        <v>4825682.6990909101</v>
      </c>
      <c r="AY120" s="75">
        <v>961264.15736363688</v>
      </c>
      <c r="AZ120" s="74">
        <v>0</v>
      </c>
      <c r="BA120" s="74">
        <v>0</v>
      </c>
      <c r="BB120" s="74">
        <v>0</v>
      </c>
      <c r="BC120" s="79">
        <v>0</v>
      </c>
      <c r="BD120" s="79">
        <v>0</v>
      </c>
      <c r="BE120" s="79">
        <v>0</v>
      </c>
      <c r="BF120" s="77">
        <v>0</v>
      </c>
      <c r="BG120" s="344">
        <v>5786946.8564545475</v>
      </c>
      <c r="BH120" s="187">
        <v>68462367</v>
      </c>
    </row>
    <row r="121" spans="1:61" s="50" customFormat="1" ht="24" customHeight="1" x14ac:dyDescent="0.2">
      <c r="A121" s="181"/>
      <c r="B121" s="296">
        <v>115</v>
      </c>
      <c r="C121" s="264">
        <v>121</v>
      </c>
      <c r="D121" s="297">
        <v>12939</v>
      </c>
      <c r="E121" s="251" t="s">
        <v>131</v>
      </c>
      <c r="F121" s="252" t="s">
        <v>516</v>
      </c>
      <c r="G121" s="251" t="s">
        <v>87</v>
      </c>
      <c r="H121" s="272" t="s">
        <v>458</v>
      </c>
      <c r="I121" s="292" t="s">
        <v>2565</v>
      </c>
      <c r="J121" s="64" t="s">
        <v>517</v>
      </c>
      <c r="K121" s="64" t="s">
        <v>518</v>
      </c>
      <c r="L121" s="64" t="s">
        <v>458</v>
      </c>
      <c r="M121" s="305" t="s">
        <v>2383</v>
      </c>
      <c r="N121" s="98"/>
      <c r="O121" s="64"/>
      <c r="P121" s="89"/>
      <c r="Q121" s="253">
        <v>30</v>
      </c>
      <c r="R121" s="254">
        <v>50</v>
      </c>
      <c r="S121" s="64">
        <v>0</v>
      </c>
      <c r="T121" s="64">
        <v>0</v>
      </c>
      <c r="U121" s="89">
        <v>0</v>
      </c>
      <c r="V121" s="258">
        <v>16</v>
      </c>
      <c r="W121" s="98">
        <v>0</v>
      </c>
      <c r="X121" s="83">
        <v>0</v>
      </c>
      <c r="Y121" s="98">
        <v>2</v>
      </c>
      <c r="Z121" s="64">
        <v>2</v>
      </c>
      <c r="AA121" s="323">
        <v>1642901</v>
      </c>
      <c r="AB121" s="323">
        <v>0</v>
      </c>
      <c r="AC121" s="324">
        <v>1642901</v>
      </c>
      <c r="AD121" s="74">
        <v>4500000</v>
      </c>
      <c r="AE121" s="74">
        <v>6000000</v>
      </c>
      <c r="AF121" s="334">
        <v>313644.73636363639</v>
      </c>
      <c r="AG121" s="112">
        <v>49287030</v>
      </c>
      <c r="AH121" s="74">
        <v>0</v>
      </c>
      <c r="AI121" s="74">
        <v>15682236.81818182</v>
      </c>
      <c r="AJ121" s="74">
        <v>5310990</v>
      </c>
      <c r="AK121" s="74">
        <v>4500000</v>
      </c>
      <c r="AL121" s="74">
        <v>6000000</v>
      </c>
      <c r="AM121" s="74">
        <v>0</v>
      </c>
      <c r="AN121" s="74">
        <v>0</v>
      </c>
      <c r="AO121" s="74">
        <v>0</v>
      </c>
      <c r="AP121" s="74">
        <v>3200000</v>
      </c>
      <c r="AQ121" s="74">
        <v>0</v>
      </c>
      <c r="AR121" s="74">
        <v>0</v>
      </c>
      <c r="AS121" s="74">
        <v>0</v>
      </c>
      <c r="AT121" s="79">
        <v>0</v>
      </c>
      <c r="AU121" s="81">
        <v>83980256.818181813</v>
      </c>
      <c r="AV121" s="112">
        <v>59462418.140909083</v>
      </c>
      <c r="AW121" s="74">
        <v>78669266.818181813</v>
      </c>
      <c r="AX121" s="74">
        <v>5506848.6772727277</v>
      </c>
      <c r="AY121" s="75">
        <v>1946241.8140909085</v>
      </c>
      <c r="AZ121" s="74">
        <v>0</v>
      </c>
      <c r="BA121" s="74">
        <v>0</v>
      </c>
      <c r="BB121" s="74">
        <v>0</v>
      </c>
      <c r="BC121" s="79">
        <v>0</v>
      </c>
      <c r="BD121" s="79">
        <v>0</v>
      </c>
      <c r="BE121" s="79">
        <v>0</v>
      </c>
      <c r="BF121" s="77">
        <v>0</v>
      </c>
      <c r="BG121" s="344">
        <v>7453090.4913636362</v>
      </c>
      <c r="BH121" s="187">
        <v>76527166</v>
      </c>
    </row>
    <row r="122" spans="1:61" s="50" customFormat="1" ht="24" customHeight="1" x14ac:dyDescent="0.2">
      <c r="A122" s="181"/>
      <c r="B122" s="296">
        <v>116</v>
      </c>
      <c r="C122" s="264">
        <v>122</v>
      </c>
      <c r="D122" s="297">
        <v>12926</v>
      </c>
      <c r="E122" s="251" t="s">
        <v>387</v>
      </c>
      <c r="F122" s="252" t="s">
        <v>470</v>
      </c>
      <c r="G122" s="251" t="s">
        <v>87</v>
      </c>
      <c r="H122" s="272" t="s">
        <v>458</v>
      </c>
      <c r="I122" s="292" t="s">
        <v>2566</v>
      </c>
      <c r="J122" s="64" t="s">
        <v>471</v>
      </c>
      <c r="K122" s="64" t="s">
        <v>472</v>
      </c>
      <c r="L122" s="64" t="s">
        <v>458</v>
      </c>
      <c r="M122" s="290" t="s">
        <v>2380</v>
      </c>
      <c r="N122" s="98"/>
      <c r="O122" s="64"/>
      <c r="P122" s="89"/>
      <c r="Q122" s="253">
        <v>30</v>
      </c>
      <c r="R122" s="254">
        <v>50</v>
      </c>
      <c r="S122" s="64">
        <v>0</v>
      </c>
      <c r="T122" s="64">
        <v>0</v>
      </c>
      <c r="U122" s="89">
        <v>0</v>
      </c>
      <c r="V122" s="258">
        <v>20</v>
      </c>
      <c r="W122" s="98">
        <v>0</v>
      </c>
      <c r="X122" s="83">
        <v>0</v>
      </c>
      <c r="Y122" s="98">
        <v>0</v>
      </c>
      <c r="Z122" s="64">
        <v>0</v>
      </c>
      <c r="AA122" s="323">
        <v>1477052</v>
      </c>
      <c r="AB122" s="323">
        <v>0</v>
      </c>
      <c r="AC122" s="324">
        <v>1477052</v>
      </c>
      <c r="AD122" s="74">
        <v>4500000</v>
      </c>
      <c r="AE122" s="74">
        <v>6000000</v>
      </c>
      <c r="AF122" s="334">
        <v>281982.65454545454</v>
      </c>
      <c r="AG122" s="112">
        <v>44311560</v>
      </c>
      <c r="AH122" s="74">
        <v>0</v>
      </c>
      <c r="AI122" s="74">
        <v>14099132.727272727</v>
      </c>
      <c r="AJ122" s="74">
        <v>0</v>
      </c>
      <c r="AK122" s="74">
        <v>4500000</v>
      </c>
      <c r="AL122" s="74">
        <v>6000000</v>
      </c>
      <c r="AM122" s="74">
        <v>0</v>
      </c>
      <c r="AN122" s="74">
        <v>0</v>
      </c>
      <c r="AO122" s="74">
        <v>0</v>
      </c>
      <c r="AP122" s="74">
        <v>4000000</v>
      </c>
      <c r="AQ122" s="74">
        <v>0</v>
      </c>
      <c r="AR122" s="74">
        <v>0</v>
      </c>
      <c r="AS122" s="74">
        <v>0</v>
      </c>
      <c r="AT122" s="79">
        <v>0</v>
      </c>
      <c r="AU122" s="81">
        <v>72910692.727272719</v>
      </c>
      <c r="AV122" s="112">
        <v>53306944.236363627</v>
      </c>
      <c r="AW122" s="74">
        <v>72910692.727272719</v>
      </c>
      <c r="AX122" s="74">
        <v>5103748.4909090912</v>
      </c>
      <c r="AY122" s="75">
        <v>1330694.4236363629</v>
      </c>
      <c r="AZ122" s="74">
        <v>0</v>
      </c>
      <c r="BA122" s="74">
        <v>0</v>
      </c>
      <c r="BB122" s="74">
        <v>0</v>
      </c>
      <c r="BC122" s="79">
        <v>0</v>
      </c>
      <c r="BD122" s="79">
        <v>0</v>
      </c>
      <c r="BE122" s="79">
        <v>0</v>
      </c>
      <c r="BF122" s="77">
        <v>0</v>
      </c>
      <c r="BG122" s="344">
        <v>6434442.9145454541</v>
      </c>
      <c r="BH122" s="187">
        <v>66476249</v>
      </c>
    </row>
    <row r="123" spans="1:61" s="50" customFormat="1" ht="24" customHeight="1" x14ac:dyDescent="0.2">
      <c r="A123" s="181"/>
      <c r="B123" s="296">
        <v>117</v>
      </c>
      <c r="C123" s="264">
        <v>123</v>
      </c>
      <c r="D123" s="297">
        <v>12949</v>
      </c>
      <c r="E123" s="251" t="s">
        <v>374</v>
      </c>
      <c r="F123" s="252" t="s">
        <v>549</v>
      </c>
      <c r="G123" s="251" t="s">
        <v>87</v>
      </c>
      <c r="H123" s="272" t="s">
        <v>458</v>
      </c>
      <c r="I123" s="292" t="s">
        <v>2567</v>
      </c>
      <c r="J123" s="64" t="s">
        <v>550</v>
      </c>
      <c r="K123" s="64" t="s">
        <v>551</v>
      </c>
      <c r="L123" s="64" t="s">
        <v>458</v>
      </c>
      <c r="M123" s="290" t="s">
        <v>2380</v>
      </c>
      <c r="N123" s="98"/>
      <c r="O123" s="64"/>
      <c r="P123" s="89"/>
      <c r="Q123" s="253">
        <v>30</v>
      </c>
      <c r="R123" s="254">
        <v>100</v>
      </c>
      <c r="S123" s="64">
        <v>0</v>
      </c>
      <c r="T123" s="64">
        <v>0</v>
      </c>
      <c r="U123" s="89">
        <v>0</v>
      </c>
      <c r="V123" s="258">
        <v>17</v>
      </c>
      <c r="W123" s="98">
        <v>0</v>
      </c>
      <c r="X123" s="83">
        <v>0</v>
      </c>
      <c r="Y123" s="98">
        <v>0</v>
      </c>
      <c r="Z123" s="64">
        <v>0</v>
      </c>
      <c r="AA123" s="323">
        <v>1477052</v>
      </c>
      <c r="AB123" s="323">
        <v>0</v>
      </c>
      <c r="AC123" s="324">
        <v>1477052</v>
      </c>
      <c r="AD123" s="74">
        <v>4500000</v>
      </c>
      <c r="AE123" s="74">
        <v>6000000</v>
      </c>
      <c r="AF123" s="334">
        <v>281982.65454545454</v>
      </c>
      <c r="AG123" s="112">
        <v>44311560</v>
      </c>
      <c r="AH123" s="74">
        <v>0</v>
      </c>
      <c r="AI123" s="74">
        <v>28198265.454545453</v>
      </c>
      <c r="AJ123" s="74">
        <v>0</v>
      </c>
      <c r="AK123" s="74">
        <v>4500000</v>
      </c>
      <c r="AL123" s="74">
        <v>6000000</v>
      </c>
      <c r="AM123" s="74">
        <v>0</v>
      </c>
      <c r="AN123" s="74">
        <v>0</v>
      </c>
      <c r="AO123" s="74">
        <v>0</v>
      </c>
      <c r="AP123" s="74">
        <v>3400000</v>
      </c>
      <c r="AQ123" s="74">
        <v>0</v>
      </c>
      <c r="AR123" s="74">
        <v>0</v>
      </c>
      <c r="AS123" s="74">
        <v>0</v>
      </c>
      <c r="AT123" s="79">
        <v>0</v>
      </c>
      <c r="AU123" s="81">
        <v>86409825.454545453</v>
      </c>
      <c r="AV123" s="112">
        <v>66461137.672727272</v>
      </c>
      <c r="AW123" s="74">
        <v>86409825.454545453</v>
      </c>
      <c r="AX123" s="74">
        <v>6048687.7818181822</v>
      </c>
      <c r="AY123" s="75">
        <v>2646113.7672727276</v>
      </c>
      <c r="AZ123" s="74">
        <v>0</v>
      </c>
      <c r="BA123" s="74">
        <v>0</v>
      </c>
      <c r="BB123" s="74">
        <v>0</v>
      </c>
      <c r="BC123" s="79">
        <v>0</v>
      </c>
      <c r="BD123" s="79">
        <v>0</v>
      </c>
      <c r="BE123" s="79">
        <v>0</v>
      </c>
      <c r="BF123" s="77">
        <v>0</v>
      </c>
      <c r="BG123" s="344">
        <v>8694801.5490909107</v>
      </c>
      <c r="BH123" s="187">
        <v>77715023</v>
      </c>
    </row>
    <row r="124" spans="1:61" s="50" customFormat="1" ht="24" customHeight="1" x14ac:dyDescent="0.2">
      <c r="A124" s="181"/>
      <c r="B124" s="296">
        <v>118</v>
      </c>
      <c r="C124" s="264">
        <v>124</v>
      </c>
      <c r="D124" s="297">
        <v>12925</v>
      </c>
      <c r="E124" s="251" t="s">
        <v>467</v>
      </c>
      <c r="F124" s="252" t="s">
        <v>310</v>
      </c>
      <c r="G124" s="251" t="s">
        <v>87</v>
      </c>
      <c r="H124" s="272" t="s">
        <v>458</v>
      </c>
      <c r="I124" s="351" t="s">
        <v>3273</v>
      </c>
      <c r="J124" s="70" t="s">
        <v>468</v>
      </c>
      <c r="K124" s="70" t="s">
        <v>469</v>
      </c>
      <c r="L124" s="70" t="s">
        <v>458</v>
      </c>
      <c r="M124" s="307" t="s">
        <v>2382</v>
      </c>
      <c r="N124" s="102"/>
      <c r="O124" s="70"/>
      <c r="P124" s="93"/>
      <c r="Q124" s="253">
        <v>30</v>
      </c>
      <c r="R124" s="254">
        <v>110</v>
      </c>
      <c r="S124" s="64">
        <v>0</v>
      </c>
      <c r="T124" s="64">
        <v>0</v>
      </c>
      <c r="U124" s="89">
        <v>0</v>
      </c>
      <c r="V124" s="258">
        <v>22</v>
      </c>
      <c r="W124" s="98">
        <v>0</v>
      </c>
      <c r="X124" s="83">
        <v>0</v>
      </c>
      <c r="Y124" s="98">
        <v>0</v>
      </c>
      <c r="Z124" s="64">
        <v>0</v>
      </c>
      <c r="AA124" s="323">
        <v>1145360</v>
      </c>
      <c r="AB124" s="323">
        <v>0</v>
      </c>
      <c r="AC124" s="324">
        <v>1145360</v>
      </c>
      <c r="AD124" s="74">
        <v>4500000</v>
      </c>
      <c r="AE124" s="74">
        <v>6000000</v>
      </c>
      <c r="AF124" s="334">
        <v>218659.63636363638</v>
      </c>
      <c r="AG124" s="112">
        <v>34360800</v>
      </c>
      <c r="AH124" s="74">
        <v>0</v>
      </c>
      <c r="AI124" s="74">
        <v>24052560.000000004</v>
      </c>
      <c r="AJ124" s="74">
        <v>0</v>
      </c>
      <c r="AK124" s="74">
        <v>4500000</v>
      </c>
      <c r="AL124" s="74">
        <v>6000000</v>
      </c>
      <c r="AM124" s="74">
        <v>0</v>
      </c>
      <c r="AN124" s="74">
        <v>0</v>
      </c>
      <c r="AO124" s="74">
        <v>0</v>
      </c>
      <c r="AP124" s="74">
        <v>4400000</v>
      </c>
      <c r="AQ124" s="74">
        <v>0</v>
      </c>
      <c r="AR124" s="74">
        <v>0</v>
      </c>
      <c r="AS124" s="74">
        <v>0</v>
      </c>
      <c r="AT124" s="79">
        <v>0</v>
      </c>
      <c r="AU124" s="81">
        <v>73313360</v>
      </c>
      <c r="AV124" s="112">
        <v>53281424.799999997</v>
      </c>
      <c r="AW124" s="74">
        <v>73313360</v>
      </c>
      <c r="AX124" s="74">
        <v>5131935.2</v>
      </c>
      <c r="AY124" s="75">
        <v>1328142.4799999997</v>
      </c>
      <c r="AZ124" s="74">
        <v>0</v>
      </c>
      <c r="BA124" s="74">
        <v>0</v>
      </c>
      <c r="BB124" s="74">
        <v>0</v>
      </c>
      <c r="BC124" s="79">
        <v>0</v>
      </c>
      <c r="BD124" s="79">
        <v>0</v>
      </c>
      <c r="BE124" s="79">
        <v>0</v>
      </c>
      <c r="BF124" s="77">
        <v>0</v>
      </c>
      <c r="BG124" s="344">
        <v>6460077.6799999997</v>
      </c>
      <c r="BH124" s="187">
        <v>66853282</v>
      </c>
    </row>
    <row r="125" spans="1:61" s="50" customFormat="1" ht="24" customHeight="1" x14ac:dyDescent="0.2">
      <c r="A125" s="181"/>
      <c r="B125" s="296">
        <v>119</v>
      </c>
      <c r="C125" s="264">
        <v>125</v>
      </c>
      <c r="D125" s="297">
        <v>12930</v>
      </c>
      <c r="E125" s="251" t="s">
        <v>484</v>
      </c>
      <c r="F125" s="252" t="s">
        <v>485</v>
      </c>
      <c r="G125" s="251" t="s">
        <v>87</v>
      </c>
      <c r="H125" s="272" t="s">
        <v>458</v>
      </c>
      <c r="I125" s="292" t="s">
        <v>2568</v>
      </c>
      <c r="J125" s="64" t="s">
        <v>486</v>
      </c>
      <c r="K125" s="64" t="s">
        <v>487</v>
      </c>
      <c r="L125" s="64" t="s">
        <v>458</v>
      </c>
      <c r="M125" s="290" t="s">
        <v>2383</v>
      </c>
      <c r="N125" s="98"/>
      <c r="O125" s="64"/>
      <c r="P125" s="89"/>
      <c r="Q125" s="253">
        <v>30</v>
      </c>
      <c r="R125" s="254">
        <v>120</v>
      </c>
      <c r="S125" s="64">
        <v>0</v>
      </c>
      <c r="T125" s="64">
        <v>0</v>
      </c>
      <c r="U125" s="89">
        <v>0</v>
      </c>
      <c r="V125" s="258">
        <v>23</v>
      </c>
      <c r="W125" s="98">
        <v>0</v>
      </c>
      <c r="X125" s="83">
        <v>0</v>
      </c>
      <c r="Y125" s="98">
        <v>4</v>
      </c>
      <c r="Z125" s="64">
        <v>4</v>
      </c>
      <c r="AA125" s="323">
        <v>1642901</v>
      </c>
      <c r="AB125" s="323">
        <v>0</v>
      </c>
      <c r="AC125" s="324">
        <v>1642901</v>
      </c>
      <c r="AD125" s="74">
        <v>4500000</v>
      </c>
      <c r="AE125" s="74">
        <v>6000000</v>
      </c>
      <c r="AF125" s="334">
        <v>313644.73636363639</v>
      </c>
      <c r="AG125" s="112">
        <v>49287030</v>
      </c>
      <c r="AH125" s="74">
        <v>0</v>
      </c>
      <c r="AI125" s="74">
        <v>37637368.363636367</v>
      </c>
      <c r="AJ125" s="74">
        <v>10621980</v>
      </c>
      <c r="AK125" s="74">
        <v>4500000</v>
      </c>
      <c r="AL125" s="74">
        <v>6000000</v>
      </c>
      <c r="AM125" s="74">
        <v>0</v>
      </c>
      <c r="AN125" s="74">
        <v>0</v>
      </c>
      <c r="AO125" s="74">
        <v>0</v>
      </c>
      <c r="AP125" s="74">
        <v>4600000</v>
      </c>
      <c r="AQ125" s="74">
        <v>0</v>
      </c>
      <c r="AR125" s="74">
        <v>0</v>
      </c>
      <c r="AS125" s="74">
        <v>0</v>
      </c>
      <c r="AT125" s="79">
        <v>0</v>
      </c>
      <c r="AU125" s="81">
        <v>112646378.36363637</v>
      </c>
      <c r="AV125" s="112">
        <v>79782690.478181824</v>
      </c>
      <c r="AW125" s="74">
        <v>102024398.36363637</v>
      </c>
      <c r="AX125" s="74">
        <v>7141707.8854545467</v>
      </c>
      <c r="AY125" s="75">
        <v>3978269.0478181825</v>
      </c>
      <c r="AZ125" s="74">
        <v>0</v>
      </c>
      <c r="BA125" s="74">
        <v>0</v>
      </c>
      <c r="BB125" s="74">
        <v>0</v>
      </c>
      <c r="BC125" s="79">
        <v>0</v>
      </c>
      <c r="BD125" s="79">
        <v>0</v>
      </c>
      <c r="BE125" s="79">
        <v>0</v>
      </c>
      <c r="BF125" s="77">
        <v>0</v>
      </c>
      <c r="BG125" s="344">
        <v>11119976.933272729</v>
      </c>
      <c r="BH125" s="187">
        <v>101526401</v>
      </c>
    </row>
    <row r="126" spans="1:61" s="50" customFormat="1" ht="24" customHeight="1" x14ac:dyDescent="0.2">
      <c r="A126" s="181"/>
      <c r="B126" s="296">
        <v>120</v>
      </c>
      <c r="C126" s="264">
        <v>126</v>
      </c>
      <c r="D126" s="297">
        <v>12938</v>
      </c>
      <c r="E126" s="251" t="s">
        <v>512</v>
      </c>
      <c r="F126" s="252" t="s">
        <v>513</v>
      </c>
      <c r="G126" s="251" t="s">
        <v>87</v>
      </c>
      <c r="H126" s="272" t="s">
        <v>458</v>
      </c>
      <c r="I126" s="292" t="s">
        <v>2569</v>
      </c>
      <c r="J126" s="64" t="s">
        <v>514</v>
      </c>
      <c r="K126" s="64" t="s">
        <v>515</v>
      </c>
      <c r="L126" s="64" t="s">
        <v>458</v>
      </c>
      <c r="M126" s="290" t="s">
        <v>2383</v>
      </c>
      <c r="N126" s="98"/>
      <c r="O126" s="64"/>
      <c r="P126" s="89"/>
      <c r="Q126" s="253">
        <v>30</v>
      </c>
      <c r="R126" s="254">
        <v>55</v>
      </c>
      <c r="S126" s="64">
        <v>0</v>
      </c>
      <c r="T126" s="64">
        <v>0</v>
      </c>
      <c r="U126" s="89">
        <v>0</v>
      </c>
      <c r="V126" s="258">
        <v>19</v>
      </c>
      <c r="W126" s="98">
        <v>0</v>
      </c>
      <c r="X126" s="83">
        <v>0</v>
      </c>
      <c r="Y126" s="98">
        <v>0</v>
      </c>
      <c r="Z126" s="64">
        <v>0</v>
      </c>
      <c r="AA126" s="323">
        <v>1642901</v>
      </c>
      <c r="AB126" s="323">
        <v>0</v>
      </c>
      <c r="AC126" s="324">
        <v>1642901</v>
      </c>
      <c r="AD126" s="74">
        <v>4500000</v>
      </c>
      <c r="AE126" s="74">
        <v>6000000</v>
      </c>
      <c r="AF126" s="334">
        <v>313644.73636363639</v>
      </c>
      <c r="AG126" s="112">
        <v>49287030</v>
      </c>
      <c r="AH126" s="74">
        <v>0</v>
      </c>
      <c r="AI126" s="74">
        <v>17250460.5</v>
      </c>
      <c r="AJ126" s="74">
        <v>0</v>
      </c>
      <c r="AK126" s="74">
        <v>4500000</v>
      </c>
      <c r="AL126" s="74">
        <v>6000000</v>
      </c>
      <c r="AM126" s="74">
        <v>0</v>
      </c>
      <c r="AN126" s="74">
        <v>0</v>
      </c>
      <c r="AO126" s="74">
        <v>0</v>
      </c>
      <c r="AP126" s="74">
        <v>3800000</v>
      </c>
      <c r="AQ126" s="74">
        <v>0</v>
      </c>
      <c r="AR126" s="74">
        <v>0</v>
      </c>
      <c r="AS126" s="74">
        <v>0</v>
      </c>
      <c r="AT126" s="79">
        <v>0</v>
      </c>
      <c r="AU126" s="81">
        <v>80837490.5</v>
      </c>
      <c r="AV126" s="112">
        <v>60878866.164999999</v>
      </c>
      <c r="AW126" s="74">
        <v>80837490.5</v>
      </c>
      <c r="AX126" s="74">
        <v>5658624.3350000009</v>
      </c>
      <c r="AY126" s="75">
        <v>2087886.6165</v>
      </c>
      <c r="AZ126" s="74">
        <v>0</v>
      </c>
      <c r="BA126" s="74">
        <v>0</v>
      </c>
      <c r="BB126" s="74">
        <v>0</v>
      </c>
      <c r="BC126" s="79">
        <v>0</v>
      </c>
      <c r="BD126" s="79">
        <v>0</v>
      </c>
      <c r="BE126" s="79">
        <v>0</v>
      </c>
      <c r="BF126" s="77">
        <v>0</v>
      </c>
      <c r="BG126" s="344">
        <v>7746510.9515000004</v>
      </c>
      <c r="BH126" s="187">
        <v>73090979</v>
      </c>
    </row>
    <row r="127" spans="1:61" s="50" customFormat="1" ht="24" customHeight="1" x14ac:dyDescent="0.2">
      <c r="A127" s="181"/>
      <c r="B127" s="296">
        <v>121</v>
      </c>
      <c r="C127" s="264">
        <v>127</v>
      </c>
      <c r="D127" s="297">
        <v>12922</v>
      </c>
      <c r="E127" s="251" t="s">
        <v>456</v>
      </c>
      <c r="F127" s="252" t="s">
        <v>457</v>
      </c>
      <c r="G127" s="251" t="s">
        <v>87</v>
      </c>
      <c r="H127" s="272" t="s">
        <v>458</v>
      </c>
      <c r="I127" s="349" t="s">
        <v>2570</v>
      </c>
      <c r="J127" s="67" t="s">
        <v>459</v>
      </c>
      <c r="K127" s="67" t="s">
        <v>460</v>
      </c>
      <c r="L127" s="67" t="s">
        <v>458</v>
      </c>
      <c r="M127" s="303" t="s">
        <v>2381</v>
      </c>
      <c r="N127" s="99"/>
      <c r="O127" s="67"/>
      <c r="P127" s="90"/>
      <c r="Q127" s="253">
        <v>30</v>
      </c>
      <c r="R127" s="254">
        <v>35</v>
      </c>
      <c r="S127" s="64">
        <v>0</v>
      </c>
      <c r="T127" s="64">
        <v>0</v>
      </c>
      <c r="U127" s="89">
        <v>0</v>
      </c>
      <c r="V127" s="258">
        <v>19</v>
      </c>
      <c r="W127" s="98">
        <v>0</v>
      </c>
      <c r="X127" s="83">
        <v>0</v>
      </c>
      <c r="Y127" s="98">
        <v>0</v>
      </c>
      <c r="Z127" s="64">
        <v>0</v>
      </c>
      <c r="AA127" s="323">
        <v>1311206</v>
      </c>
      <c r="AB127" s="323">
        <v>0</v>
      </c>
      <c r="AC127" s="324">
        <v>1311206</v>
      </c>
      <c r="AD127" s="74">
        <v>4500000</v>
      </c>
      <c r="AE127" s="74">
        <v>6000000</v>
      </c>
      <c r="AF127" s="334">
        <v>250321.14545454542</v>
      </c>
      <c r="AG127" s="112">
        <v>39336180</v>
      </c>
      <c r="AH127" s="74">
        <v>0</v>
      </c>
      <c r="AI127" s="74">
        <v>8761240.0909090899</v>
      </c>
      <c r="AJ127" s="74">
        <v>0</v>
      </c>
      <c r="AK127" s="74">
        <v>4500000</v>
      </c>
      <c r="AL127" s="74">
        <v>6000000</v>
      </c>
      <c r="AM127" s="74">
        <v>0</v>
      </c>
      <c r="AN127" s="74">
        <v>0</v>
      </c>
      <c r="AO127" s="74">
        <v>0</v>
      </c>
      <c r="AP127" s="74">
        <v>3800000</v>
      </c>
      <c r="AQ127" s="74">
        <v>0</v>
      </c>
      <c r="AR127" s="74">
        <v>0</v>
      </c>
      <c r="AS127" s="74">
        <v>0</v>
      </c>
      <c r="AT127" s="79">
        <v>0</v>
      </c>
      <c r="AU127" s="81">
        <v>62397420.090909094</v>
      </c>
      <c r="AV127" s="112">
        <v>43729600.684545457</v>
      </c>
      <c r="AW127" s="74">
        <v>62397420.090909094</v>
      </c>
      <c r="AX127" s="74">
        <v>4367819.4063636372</v>
      </c>
      <c r="AY127" s="75">
        <v>372960.06845454575</v>
      </c>
      <c r="AZ127" s="74">
        <v>0</v>
      </c>
      <c r="BA127" s="74">
        <v>0</v>
      </c>
      <c r="BB127" s="74">
        <v>0</v>
      </c>
      <c r="BC127" s="79">
        <v>0</v>
      </c>
      <c r="BD127" s="79">
        <v>0</v>
      </c>
      <c r="BE127" s="79">
        <v>0</v>
      </c>
      <c r="BF127" s="77">
        <v>0</v>
      </c>
      <c r="BG127" s="344">
        <v>4740779.4748181831</v>
      </c>
      <c r="BH127" s="187">
        <v>57656640</v>
      </c>
    </row>
    <row r="128" spans="1:61" s="50" customFormat="1" ht="24" customHeight="1" x14ac:dyDescent="0.2">
      <c r="A128" s="181"/>
      <c r="B128" s="296">
        <v>122</v>
      </c>
      <c r="C128" s="264">
        <v>128</v>
      </c>
      <c r="D128" s="297">
        <v>12928</v>
      </c>
      <c r="E128" s="251" t="s">
        <v>158</v>
      </c>
      <c r="F128" s="252" t="s">
        <v>477</v>
      </c>
      <c r="G128" s="251" t="s">
        <v>87</v>
      </c>
      <c r="H128" s="272" t="s">
        <v>458</v>
      </c>
      <c r="I128" s="292" t="s">
        <v>2571</v>
      </c>
      <c r="J128" s="64" t="s">
        <v>478</v>
      </c>
      <c r="K128" s="64" t="s">
        <v>479</v>
      </c>
      <c r="L128" s="64" t="s">
        <v>458</v>
      </c>
      <c r="M128" s="290" t="s">
        <v>2381</v>
      </c>
      <c r="N128" s="98"/>
      <c r="O128" s="64"/>
      <c r="P128" s="89"/>
      <c r="Q128" s="253">
        <v>30</v>
      </c>
      <c r="R128" s="254">
        <v>130</v>
      </c>
      <c r="S128" s="64">
        <v>0</v>
      </c>
      <c r="T128" s="64">
        <v>0</v>
      </c>
      <c r="U128" s="89">
        <v>0</v>
      </c>
      <c r="V128" s="258">
        <v>26</v>
      </c>
      <c r="W128" s="98">
        <v>0</v>
      </c>
      <c r="X128" s="83">
        <v>0</v>
      </c>
      <c r="Y128" s="98">
        <v>1</v>
      </c>
      <c r="Z128" s="64">
        <v>1</v>
      </c>
      <c r="AA128" s="323">
        <v>1311206</v>
      </c>
      <c r="AB128" s="323">
        <v>0</v>
      </c>
      <c r="AC128" s="324">
        <v>1311206</v>
      </c>
      <c r="AD128" s="74">
        <v>4500000</v>
      </c>
      <c r="AE128" s="74">
        <v>6000000</v>
      </c>
      <c r="AF128" s="334">
        <v>250321.14545454542</v>
      </c>
      <c r="AG128" s="112">
        <v>39336180</v>
      </c>
      <c r="AH128" s="74">
        <v>0</v>
      </c>
      <c r="AI128" s="74">
        <v>32541748.909090903</v>
      </c>
      <c r="AJ128" s="74">
        <v>2655495</v>
      </c>
      <c r="AK128" s="74">
        <v>4500000</v>
      </c>
      <c r="AL128" s="74">
        <v>6000000</v>
      </c>
      <c r="AM128" s="74">
        <v>0</v>
      </c>
      <c r="AN128" s="74">
        <v>0</v>
      </c>
      <c r="AO128" s="74">
        <v>0</v>
      </c>
      <c r="AP128" s="74">
        <v>5200000</v>
      </c>
      <c r="AQ128" s="74">
        <v>0</v>
      </c>
      <c r="AR128" s="74">
        <v>0</v>
      </c>
      <c r="AS128" s="74">
        <v>0</v>
      </c>
      <c r="AT128" s="79">
        <v>0</v>
      </c>
      <c r="AU128" s="81">
        <v>90233423.909090906</v>
      </c>
      <c r="AV128" s="112">
        <v>65747473.885454543</v>
      </c>
      <c r="AW128" s="74">
        <v>87577928.909090906</v>
      </c>
      <c r="AX128" s="74">
        <v>6130455.0236363644</v>
      </c>
      <c r="AY128" s="75">
        <v>2574747.3885454545</v>
      </c>
      <c r="AZ128" s="74">
        <v>0</v>
      </c>
      <c r="BA128" s="74">
        <v>0</v>
      </c>
      <c r="BB128" s="74">
        <v>0</v>
      </c>
      <c r="BC128" s="79">
        <v>0</v>
      </c>
      <c r="BD128" s="79">
        <v>0</v>
      </c>
      <c r="BE128" s="79">
        <v>0</v>
      </c>
      <c r="BF128" s="77">
        <v>0</v>
      </c>
      <c r="BG128" s="344">
        <v>8705202.4121818189</v>
      </c>
      <c r="BH128" s="187">
        <v>81528221</v>
      </c>
    </row>
    <row r="129" spans="1:61" s="50" customFormat="1" ht="24" customHeight="1" x14ac:dyDescent="0.5">
      <c r="A129" s="181"/>
      <c r="B129" s="296">
        <v>123</v>
      </c>
      <c r="C129" s="264">
        <v>129</v>
      </c>
      <c r="D129" s="297">
        <v>12944</v>
      </c>
      <c r="E129" s="251" t="s">
        <v>111</v>
      </c>
      <c r="F129" s="252" t="s">
        <v>534</v>
      </c>
      <c r="G129" s="251" t="s">
        <v>87</v>
      </c>
      <c r="H129" s="272" t="s">
        <v>458</v>
      </c>
      <c r="I129" s="352" t="s">
        <v>2572</v>
      </c>
      <c r="J129" s="64" t="s">
        <v>535</v>
      </c>
      <c r="K129" s="64"/>
      <c r="L129" s="64" t="s">
        <v>458</v>
      </c>
      <c r="M129" s="290" t="s">
        <v>2382</v>
      </c>
      <c r="N129" s="98"/>
      <c r="O129" s="64"/>
      <c r="P129" s="89"/>
      <c r="Q129" s="253">
        <v>30</v>
      </c>
      <c r="R129" s="254">
        <v>100</v>
      </c>
      <c r="S129" s="64">
        <v>0</v>
      </c>
      <c r="T129" s="64">
        <v>0</v>
      </c>
      <c r="U129" s="89">
        <v>0</v>
      </c>
      <c r="V129" s="258">
        <v>20</v>
      </c>
      <c r="W129" s="98">
        <v>0</v>
      </c>
      <c r="X129" s="83">
        <v>0</v>
      </c>
      <c r="Y129" s="98">
        <v>2</v>
      </c>
      <c r="Z129" s="64">
        <v>2</v>
      </c>
      <c r="AA129" s="323">
        <v>1145360</v>
      </c>
      <c r="AB129" s="323">
        <v>46667</v>
      </c>
      <c r="AC129" s="324">
        <v>1192027</v>
      </c>
      <c r="AD129" s="74">
        <v>4500000</v>
      </c>
      <c r="AE129" s="74">
        <v>6000000</v>
      </c>
      <c r="AF129" s="334">
        <v>227568.79090909089</v>
      </c>
      <c r="AG129" s="112">
        <v>34360800</v>
      </c>
      <c r="AH129" s="74">
        <v>1400010</v>
      </c>
      <c r="AI129" s="74">
        <v>22756879.09090909</v>
      </c>
      <c r="AJ129" s="74">
        <v>5310990</v>
      </c>
      <c r="AK129" s="74">
        <v>4500000</v>
      </c>
      <c r="AL129" s="74">
        <v>6000000</v>
      </c>
      <c r="AM129" s="74">
        <v>0</v>
      </c>
      <c r="AN129" s="74">
        <v>0</v>
      </c>
      <c r="AO129" s="74">
        <v>0</v>
      </c>
      <c r="AP129" s="74">
        <v>4000000</v>
      </c>
      <c r="AQ129" s="74">
        <v>0</v>
      </c>
      <c r="AR129" s="74">
        <v>0</v>
      </c>
      <c r="AS129" s="74">
        <v>0</v>
      </c>
      <c r="AT129" s="79">
        <v>0</v>
      </c>
      <c r="AU129" s="81">
        <v>78328679.090909094</v>
      </c>
      <c r="AV129" s="112">
        <v>53406450.854545459</v>
      </c>
      <c r="AW129" s="74">
        <v>73017689.090909094</v>
      </c>
      <c r="AX129" s="74">
        <v>5111238.2363636373</v>
      </c>
      <c r="AY129" s="75">
        <v>1340645.0854545459</v>
      </c>
      <c r="AZ129" s="74">
        <v>0</v>
      </c>
      <c r="BA129" s="74">
        <v>0</v>
      </c>
      <c r="BB129" s="74">
        <v>0</v>
      </c>
      <c r="BC129" s="79">
        <v>0</v>
      </c>
      <c r="BD129" s="79">
        <v>0</v>
      </c>
      <c r="BE129" s="79">
        <v>0</v>
      </c>
      <c r="BF129" s="77">
        <v>20000000</v>
      </c>
      <c r="BG129" s="344">
        <v>26451883.321818184</v>
      </c>
      <c r="BH129" s="187">
        <v>51876795</v>
      </c>
      <c r="BI129" s="347" t="s">
        <v>3338</v>
      </c>
    </row>
    <row r="130" spans="1:61" s="50" customFormat="1" ht="24" customHeight="1" x14ac:dyDescent="0.2">
      <c r="A130" s="181"/>
      <c r="B130" s="296">
        <v>124</v>
      </c>
      <c r="C130" s="264">
        <v>130</v>
      </c>
      <c r="D130" s="297">
        <v>12941</v>
      </c>
      <c r="E130" s="251" t="s">
        <v>467</v>
      </c>
      <c r="F130" s="252" t="s">
        <v>523</v>
      </c>
      <c r="G130" s="251" t="s">
        <v>87</v>
      </c>
      <c r="H130" s="272" t="s">
        <v>458</v>
      </c>
      <c r="I130" s="292" t="s">
        <v>2573</v>
      </c>
      <c r="J130" s="64" t="s">
        <v>524</v>
      </c>
      <c r="K130" s="64" t="s">
        <v>525</v>
      </c>
      <c r="L130" s="64" t="s">
        <v>458</v>
      </c>
      <c r="M130" s="305" t="s">
        <v>2380</v>
      </c>
      <c r="N130" s="98"/>
      <c r="O130" s="64"/>
      <c r="P130" s="89"/>
      <c r="Q130" s="253">
        <v>30</v>
      </c>
      <c r="R130" s="254">
        <v>70</v>
      </c>
      <c r="S130" s="64">
        <v>0</v>
      </c>
      <c r="T130" s="64">
        <v>0</v>
      </c>
      <c r="U130" s="89">
        <v>0</v>
      </c>
      <c r="V130" s="258">
        <v>20</v>
      </c>
      <c r="W130" s="98">
        <v>0</v>
      </c>
      <c r="X130" s="83">
        <v>0</v>
      </c>
      <c r="Y130" s="98">
        <v>0</v>
      </c>
      <c r="Z130" s="64">
        <v>0</v>
      </c>
      <c r="AA130" s="323">
        <v>1477052</v>
      </c>
      <c r="AB130" s="323">
        <v>46667</v>
      </c>
      <c r="AC130" s="324">
        <v>1523719</v>
      </c>
      <c r="AD130" s="74">
        <v>4500000</v>
      </c>
      <c r="AE130" s="74">
        <v>6000000</v>
      </c>
      <c r="AF130" s="334">
        <v>290891.80909090908</v>
      </c>
      <c r="AG130" s="112">
        <v>44311560</v>
      </c>
      <c r="AH130" s="74">
        <v>1400010</v>
      </c>
      <c r="AI130" s="74">
        <v>20362426.636363637</v>
      </c>
      <c r="AJ130" s="74">
        <v>0</v>
      </c>
      <c r="AK130" s="74">
        <v>4500000</v>
      </c>
      <c r="AL130" s="74">
        <v>6000000</v>
      </c>
      <c r="AM130" s="74">
        <v>0</v>
      </c>
      <c r="AN130" s="74">
        <v>0</v>
      </c>
      <c r="AO130" s="74">
        <v>0</v>
      </c>
      <c r="AP130" s="74">
        <v>4000000</v>
      </c>
      <c r="AQ130" s="74">
        <v>0</v>
      </c>
      <c r="AR130" s="74">
        <v>0</v>
      </c>
      <c r="AS130" s="74">
        <v>0</v>
      </c>
      <c r="AT130" s="79">
        <v>0</v>
      </c>
      <c r="AU130" s="81">
        <v>80573996.63636364</v>
      </c>
      <c r="AV130" s="112">
        <v>60433816.871818185</v>
      </c>
      <c r="AW130" s="74">
        <v>80573996.63636364</v>
      </c>
      <c r="AX130" s="74">
        <v>5640179.7645454556</v>
      </c>
      <c r="AY130" s="75">
        <v>2043381.6871818185</v>
      </c>
      <c r="AZ130" s="74">
        <v>0</v>
      </c>
      <c r="BA130" s="74">
        <v>0</v>
      </c>
      <c r="BB130" s="74">
        <v>0</v>
      </c>
      <c r="BC130" s="79">
        <v>0</v>
      </c>
      <c r="BD130" s="79">
        <v>0</v>
      </c>
      <c r="BE130" s="79">
        <v>0</v>
      </c>
      <c r="BF130" s="77">
        <v>0</v>
      </c>
      <c r="BG130" s="344">
        <v>7683561.4517272739</v>
      </c>
      <c r="BH130" s="187">
        <v>72890435</v>
      </c>
    </row>
    <row r="131" spans="1:61" s="50" customFormat="1" ht="24" customHeight="1" x14ac:dyDescent="0.2">
      <c r="A131" s="181"/>
      <c r="B131" s="296">
        <v>125</v>
      </c>
      <c r="C131" s="264">
        <v>133</v>
      </c>
      <c r="D131" s="297">
        <v>12961</v>
      </c>
      <c r="E131" s="251" t="s">
        <v>99</v>
      </c>
      <c r="F131" s="252" t="s">
        <v>590</v>
      </c>
      <c r="G131" s="251" t="s">
        <v>87</v>
      </c>
      <c r="H131" s="272" t="s">
        <v>574</v>
      </c>
      <c r="I131" s="292" t="s">
        <v>2574</v>
      </c>
      <c r="J131" s="64" t="s">
        <v>591</v>
      </c>
      <c r="K131" s="64" t="s">
        <v>592</v>
      </c>
      <c r="L131" s="64" t="s">
        <v>574</v>
      </c>
      <c r="M131" s="290" t="s">
        <v>2380</v>
      </c>
      <c r="N131" s="98"/>
      <c r="O131" s="64"/>
      <c r="P131" s="89"/>
      <c r="Q131" s="253">
        <v>30</v>
      </c>
      <c r="R131" s="254">
        <v>32</v>
      </c>
      <c r="S131" s="64">
        <v>0</v>
      </c>
      <c r="T131" s="64">
        <v>0</v>
      </c>
      <c r="U131" s="298">
        <v>4</v>
      </c>
      <c r="V131" s="259">
        <v>15</v>
      </c>
      <c r="W131" s="98">
        <v>0</v>
      </c>
      <c r="X131" s="83">
        <v>0</v>
      </c>
      <c r="Y131" s="98">
        <v>1</v>
      </c>
      <c r="Z131" s="64">
        <v>1</v>
      </c>
      <c r="AA131" s="323">
        <v>1477052</v>
      </c>
      <c r="AB131" s="323">
        <v>46667</v>
      </c>
      <c r="AC131" s="324">
        <v>1523719</v>
      </c>
      <c r="AD131" s="74">
        <v>4500000</v>
      </c>
      <c r="AE131" s="74">
        <v>6000000</v>
      </c>
      <c r="AF131" s="334">
        <v>290891.80909090908</v>
      </c>
      <c r="AG131" s="112">
        <v>44311560</v>
      </c>
      <c r="AH131" s="74">
        <v>1400010</v>
      </c>
      <c r="AI131" s="74">
        <v>9308537.8909090906</v>
      </c>
      <c r="AJ131" s="74">
        <v>2655495</v>
      </c>
      <c r="AK131" s="74">
        <v>4500000</v>
      </c>
      <c r="AL131" s="74">
        <v>6000000</v>
      </c>
      <c r="AM131" s="74">
        <v>0</v>
      </c>
      <c r="AN131" s="74">
        <v>0</v>
      </c>
      <c r="AO131" s="74">
        <v>6094876</v>
      </c>
      <c r="AP131" s="74">
        <v>3000000</v>
      </c>
      <c r="AQ131" s="74">
        <v>0</v>
      </c>
      <c r="AR131" s="74">
        <v>0</v>
      </c>
      <c r="AS131" s="74">
        <v>0</v>
      </c>
      <c r="AT131" s="79">
        <v>0</v>
      </c>
      <c r="AU131" s="81">
        <v>77270478.890909091</v>
      </c>
      <c r="AV131" s="112">
        <v>50223700.338545457</v>
      </c>
      <c r="AW131" s="74">
        <v>68520107.890909091</v>
      </c>
      <c r="AX131" s="74">
        <v>4796407.5523636369</v>
      </c>
      <c r="AY131" s="75">
        <v>1022370.0338545457</v>
      </c>
      <c r="AZ131" s="74">
        <v>0</v>
      </c>
      <c r="BA131" s="74">
        <v>0</v>
      </c>
      <c r="BB131" s="74">
        <v>0</v>
      </c>
      <c r="BC131" s="79">
        <v>0</v>
      </c>
      <c r="BD131" s="79">
        <v>0</v>
      </c>
      <c r="BE131" s="79">
        <v>0</v>
      </c>
      <c r="BF131" s="77">
        <v>0</v>
      </c>
      <c r="BG131" s="344">
        <v>5818777.5862181829</v>
      </c>
      <c r="BH131" s="187">
        <v>71451701</v>
      </c>
    </row>
    <row r="132" spans="1:61" s="50" customFormat="1" ht="24" customHeight="1" x14ac:dyDescent="0.2">
      <c r="A132" s="181"/>
      <c r="B132" s="296">
        <v>126</v>
      </c>
      <c r="C132" s="264">
        <v>134</v>
      </c>
      <c r="D132" s="297">
        <v>12959</v>
      </c>
      <c r="E132" s="251" t="s">
        <v>135</v>
      </c>
      <c r="F132" s="252" t="s">
        <v>584</v>
      </c>
      <c r="G132" s="251" t="s">
        <v>87</v>
      </c>
      <c r="H132" s="272" t="s">
        <v>574</v>
      </c>
      <c r="I132" s="292" t="s">
        <v>2575</v>
      </c>
      <c r="J132" s="64" t="s">
        <v>585</v>
      </c>
      <c r="K132" s="64" t="s">
        <v>586</v>
      </c>
      <c r="L132" s="64" t="s">
        <v>574</v>
      </c>
      <c r="M132" s="290" t="s">
        <v>2380</v>
      </c>
      <c r="N132" s="98"/>
      <c r="O132" s="64"/>
      <c r="P132" s="89"/>
      <c r="Q132" s="253">
        <v>30</v>
      </c>
      <c r="R132" s="254">
        <v>47</v>
      </c>
      <c r="S132" s="64">
        <v>0</v>
      </c>
      <c r="T132" s="64">
        <v>0</v>
      </c>
      <c r="U132" s="298">
        <v>6</v>
      </c>
      <c r="V132" s="258">
        <v>14</v>
      </c>
      <c r="W132" s="98">
        <v>0</v>
      </c>
      <c r="X132" s="83">
        <v>0</v>
      </c>
      <c r="Y132" s="98">
        <v>2</v>
      </c>
      <c r="Z132" s="64">
        <v>2</v>
      </c>
      <c r="AA132" s="323">
        <v>1477052</v>
      </c>
      <c r="AB132" s="323">
        <v>46667</v>
      </c>
      <c r="AC132" s="324">
        <v>1523719</v>
      </c>
      <c r="AD132" s="74">
        <v>4500000</v>
      </c>
      <c r="AE132" s="74">
        <v>6000000</v>
      </c>
      <c r="AF132" s="334">
        <v>290891.80909090908</v>
      </c>
      <c r="AG132" s="112">
        <v>44311560</v>
      </c>
      <c r="AH132" s="74">
        <v>1400010</v>
      </c>
      <c r="AI132" s="74">
        <v>13671915.027272727</v>
      </c>
      <c r="AJ132" s="74">
        <v>5310990</v>
      </c>
      <c r="AK132" s="74">
        <v>4500000</v>
      </c>
      <c r="AL132" s="74">
        <v>6000000</v>
      </c>
      <c r="AM132" s="74">
        <v>0</v>
      </c>
      <c r="AN132" s="74">
        <v>0</v>
      </c>
      <c r="AO132" s="74">
        <v>9142314</v>
      </c>
      <c r="AP132" s="74">
        <v>2800000</v>
      </c>
      <c r="AQ132" s="74">
        <v>0</v>
      </c>
      <c r="AR132" s="74">
        <v>0</v>
      </c>
      <c r="AS132" s="74">
        <v>0</v>
      </c>
      <c r="AT132" s="79">
        <v>0</v>
      </c>
      <c r="AU132" s="81">
        <v>87136789.027272731</v>
      </c>
      <c r="AV132" s="112">
        <v>54295641.075363636</v>
      </c>
      <c r="AW132" s="74">
        <v>72683485.027272731</v>
      </c>
      <c r="AX132" s="74">
        <v>5087843.9519090913</v>
      </c>
      <c r="AY132" s="75">
        <v>1429564.1075363636</v>
      </c>
      <c r="AZ132" s="74">
        <v>0</v>
      </c>
      <c r="BA132" s="74">
        <v>0</v>
      </c>
      <c r="BB132" s="74">
        <v>0</v>
      </c>
      <c r="BC132" s="79">
        <v>0</v>
      </c>
      <c r="BD132" s="79">
        <v>0</v>
      </c>
      <c r="BE132" s="79">
        <v>0</v>
      </c>
      <c r="BF132" s="77">
        <v>0</v>
      </c>
      <c r="BG132" s="344">
        <v>6517408.0594454547</v>
      </c>
      <c r="BH132" s="187">
        <v>80619380</v>
      </c>
    </row>
    <row r="133" spans="1:61" s="50" customFormat="1" ht="24" customHeight="1" x14ac:dyDescent="0.2">
      <c r="A133" s="181"/>
      <c r="B133" s="296">
        <v>127</v>
      </c>
      <c r="C133" s="264">
        <v>135</v>
      </c>
      <c r="D133" s="297">
        <v>12956</v>
      </c>
      <c r="E133" s="251" t="s">
        <v>352</v>
      </c>
      <c r="F133" s="252" t="s">
        <v>573</v>
      </c>
      <c r="G133" s="251" t="s">
        <v>87</v>
      </c>
      <c r="H133" s="272" t="s">
        <v>574</v>
      </c>
      <c r="I133" s="292" t="s">
        <v>2576</v>
      </c>
      <c r="J133" s="64" t="s">
        <v>575</v>
      </c>
      <c r="K133" s="64" t="s">
        <v>576</v>
      </c>
      <c r="L133" s="64" t="s">
        <v>574</v>
      </c>
      <c r="M133" s="290" t="s">
        <v>2383</v>
      </c>
      <c r="N133" s="98"/>
      <c r="O133" s="64"/>
      <c r="P133" s="89"/>
      <c r="Q133" s="253">
        <v>30</v>
      </c>
      <c r="R133" s="254">
        <v>14</v>
      </c>
      <c r="S133" s="64">
        <v>0</v>
      </c>
      <c r="T133" s="64">
        <v>0</v>
      </c>
      <c r="U133" s="298">
        <v>4</v>
      </c>
      <c r="V133" s="259">
        <v>16</v>
      </c>
      <c r="W133" s="98">
        <v>0</v>
      </c>
      <c r="X133" s="83">
        <v>0</v>
      </c>
      <c r="Y133" s="98">
        <v>3</v>
      </c>
      <c r="Z133" s="64">
        <v>3</v>
      </c>
      <c r="AA133" s="323">
        <v>1642901</v>
      </c>
      <c r="AB133" s="323">
        <v>0</v>
      </c>
      <c r="AC133" s="324">
        <v>1642901</v>
      </c>
      <c r="AD133" s="74">
        <v>4500000</v>
      </c>
      <c r="AE133" s="74">
        <v>6000000</v>
      </c>
      <c r="AF133" s="334">
        <v>313644.73636363639</v>
      </c>
      <c r="AG133" s="112">
        <v>49287030</v>
      </c>
      <c r="AH133" s="74">
        <v>0</v>
      </c>
      <c r="AI133" s="74">
        <v>4391026.3090909095</v>
      </c>
      <c r="AJ133" s="74">
        <v>7966485</v>
      </c>
      <c r="AK133" s="74">
        <v>4500000</v>
      </c>
      <c r="AL133" s="74">
        <v>6000000</v>
      </c>
      <c r="AM133" s="74">
        <v>0</v>
      </c>
      <c r="AN133" s="74">
        <v>0</v>
      </c>
      <c r="AO133" s="74">
        <v>6571604</v>
      </c>
      <c r="AP133" s="74">
        <v>3200000</v>
      </c>
      <c r="AQ133" s="74">
        <v>0</v>
      </c>
      <c r="AR133" s="74">
        <v>0</v>
      </c>
      <c r="AS133" s="74">
        <v>0</v>
      </c>
      <c r="AT133" s="79">
        <v>0</v>
      </c>
      <c r="AU133" s="81">
        <v>81916145.309090912</v>
      </c>
      <c r="AV133" s="112">
        <v>48961592.367454544</v>
      </c>
      <c r="AW133" s="74">
        <v>67378056.309090912</v>
      </c>
      <c r="AX133" s="74">
        <v>4716463.941636364</v>
      </c>
      <c r="AY133" s="75">
        <v>896159.23674545437</v>
      </c>
      <c r="AZ133" s="74">
        <v>0</v>
      </c>
      <c r="BA133" s="74">
        <v>0</v>
      </c>
      <c r="BB133" s="74">
        <v>0</v>
      </c>
      <c r="BC133" s="79">
        <v>0</v>
      </c>
      <c r="BD133" s="79">
        <v>0</v>
      </c>
      <c r="BE133" s="79">
        <v>0</v>
      </c>
      <c r="BF133" s="77">
        <v>0</v>
      </c>
      <c r="BG133" s="344">
        <v>5612623.1783818183</v>
      </c>
      <c r="BH133" s="187">
        <v>76303522</v>
      </c>
    </row>
    <row r="134" spans="1:61" s="50" customFormat="1" ht="24" customHeight="1" x14ac:dyDescent="0.2">
      <c r="A134" s="181"/>
      <c r="B134" s="296">
        <v>128</v>
      </c>
      <c r="C134" s="264">
        <v>136</v>
      </c>
      <c r="D134" s="297">
        <v>12962</v>
      </c>
      <c r="E134" s="251" t="s">
        <v>593</v>
      </c>
      <c r="F134" s="252" t="s">
        <v>594</v>
      </c>
      <c r="G134" s="251" t="s">
        <v>87</v>
      </c>
      <c r="H134" s="272" t="s">
        <v>574</v>
      </c>
      <c r="I134" s="292" t="s">
        <v>2577</v>
      </c>
      <c r="J134" s="64" t="s">
        <v>595</v>
      </c>
      <c r="K134" s="64" t="s">
        <v>596</v>
      </c>
      <c r="L134" s="64" t="s">
        <v>574</v>
      </c>
      <c r="M134" s="290" t="s">
        <v>2380</v>
      </c>
      <c r="N134" s="98"/>
      <c r="O134" s="64"/>
      <c r="P134" s="89"/>
      <c r="Q134" s="253">
        <v>30</v>
      </c>
      <c r="R134" s="254">
        <v>5</v>
      </c>
      <c r="S134" s="64">
        <v>0</v>
      </c>
      <c r="T134" s="64">
        <v>0</v>
      </c>
      <c r="U134" s="89">
        <v>0</v>
      </c>
      <c r="V134" s="258">
        <v>20</v>
      </c>
      <c r="W134" s="98">
        <v>0</v>
      </c>
      <c r="X134" s="83">
        <v>0</v>
      </c>
      <c r="Y134" s="98">
        <v>0</v>
      </c>
      <c r="Z134" s="64">
        <v>0</v>
      </c>
      <c r="AA134" s="323">
        <v>1477052</v>
      </c>
      <c r="AB134" s="323">
        <v>0</v>
      </c>
      <c r="AC134" s="324">
        <v>1477052</v>
      </c>
      <c r="AD134" s="74">
        <v>4500000</v>
      </c>
      <c r="AE134" s="74">
        <v>6000000</v>
      </c>
      <c r="AF134" s="334">
        <v>281982.65454545454</v>
      </c>
      <c r="AG134" s="112">
        <v>44311560</v>
      </c>
      <c r="AH134" s="74">
        <v>0</v>
      </c>
      <c r="AI134" s="74">
        <v>1409913.2727272727</v>
      </c>
      <c r="AJ134" s="74">
        <v>0</v>
      </c>
      <c r="AK134" s="74">
        <v>4500000</v>
      </c>
      <c r="AL134" s="74">
        <v>6000000</v>
      </c>
      <c r="AM134" s="74">
        <v>0</v>
      </c>
      <c r="AN134" s="74">
        <v>0</v>
      </c>
      <c r="AO134" s="74">
        <v>0</v>
      </c>
      <c r="AP134" s="74">
        <v>4000000</v>
      </c>
      <c r="AQ134" s="74">
        <v>0</v>
      </c>
      <c r="AR134" s="74">
        <v>0</v>
      </c>
      <c r="AS134" s="74">
        <v>0</v>
      </c>
      <c r="AT134" s="79">
        <v>0</v>
      </c>
      <c r="AU134" s="81">
        <v>60221473.272727273</v>
      </c>
      <c r="AV134" s="112">
        <v>41505970.143636361</v>
      </c>
      <c r="AW134" s="74">
        <v>60221473.272727273</v>
      </c>
      <c r="AX134" s="74">
        <v>4215503.1290909098</v>
      </c>
      <c r="AY134" s="75">
        <v>150597.01436363609</v>
      </c>
      <c r="AZ134" s="74">
        <v>0</v>
      </c>
      <c r="BA134" s="74">
        <v>0</v>
      </c>
      <c r="BB134" s="74">
        <v>0</v>
      </c>
      <c r="BC134" s="79">
        <v>0</v>
      </c>
      <c r="BD134" s="79">
        <v>0</v>
      </c>
      <c r="BE134" s="79">
        <v>0</v>
      </c>
      <c r="BF134" s="77">
        <v>0</v>
      </c>
      <c r="BG134" s="344">
        <v>4366100.1434545461</v>
      </c>
      <c r="BH134" s="187">
        <v>55855373</v>
      </c>
    </row>
    <row r="135" spans="1:61" s="50" customFormat="1" ht="24" customHeight="1" x14ac:dyDescent="0.2">
      <c r="A135" s="181"/>
      <c r="B135" s="296">
        <v>129</v>
      </c>
      <c r="C135" s="264">
        <v>138</v>
      </c>
      <c r="D135" s="297">
        <v>13529</v>
      </c>
      <c r="E135" s="251" t="s">
        <v>2276</v>
      </c>
      <c r="F135" s="252" t="s">
        <v>2277</v>
      </c>
      <c r="G135" s="251" t="s">
        <v>87</v>
      </c>
      <c r="H135" s="272" t="s">
        <v>2235</v>
      </c>
      <c r="I135" s="292" t="s">
        <v>2278</v>
      </c>
      <c r="J135" s="64">
        <v>1830014749</v>
      </c>
      <c r="K135" s="64" t="s">
        <v>2279</v>
      </c>
      <c r="L135" s="64" t="s">
        <v>2235</v>
      </c>
      <c r="M135" s="290" t="s">
        <v>2380</v>
      </c>
      <c r="N135" s="98"/>
      <c r="O135" s="64"/>
      <c r="P135" s="89"/>
      <c r="Q135" s="253">
        <v>30</v>
      </c>
      <c r="R135" s="254">
        <v>54</v>
      </c>
      <c r="S135" s="64">
        <v>0</v>
      </c>
      <c r="T135" s="64">
        <v>0</v>
      </c>
      <c r="U135" s="89">
        <v>0</v>
      </c>
      <c r="V135" s="258">
        <v>22</v>
      </c>
      <c r="W135" s="98">
        <v>0</v>
      </c>
      <c r="X135" s="83">
        <v>0</v>
      </c>
      <c r="Y135" s="98">
        <v>3</v>
      </c>
      <c r="Z135" s="64">
        <v>3</v>
      </c>
      <c r="AA135" s="323">
        <v>1477052</v>
      </c>
      <c r="AB135" s="323">
        <v>46667</v>
      </c>
      <c r="AC135" s="324">
        <v>1523719</v>
      </c>
      <c r="AD135" s="74">
        <v>4500000</v>
      </c>
      <c r="AE135" s="74">
        <v>6000000</v>
      </c>
      <c r="AF135" s="334">
        <v>290891.80909090908</v>
      </c>
      <c r="AG135" s="112">
        <v>44311560</v>
      </c>
      <c r="AH135" s="74">
        <v>1400010</v>
      </c>
      <c r="AI135" s="74">
        <v>15708157.690909091</v>
      </c>
      <c r="AJ135" s="74">
        <v>7966485</v>
      </c>
      <c r="AK135" s="74">
        <v>4500000</v>
      </c>
      <c r="AL135" s="74">
        <v>6000000</v>
      </c>
      <c r="AM135" s="74">
        <v>0</v>
      </c>
      <c r="AN135" s="74">
        <v>0</v>
      </c>
      <c r="AO135" s="74">
        <v>0</v>
      </c>
      <c r="AP135" s="74">
        <v>4400000</v>
      </c>
      <c r="AQ135" s="74">
        <v>0</v>
      </c>
      <c r="AR135" s="74">
        <v>0</v>
      </c>
      <c r="AS135" s="74">
        <v>0</v>
      </c>
      <c r="AT135" s="79">
        <v>0</v>
      </c>
      <c r="AU135" s="81">
        <v>84286212.690909088</v>
      </c>
      <c r="AV135" s="112">
        <v>56077346.752545446</v>
      </c>
      <c r="AW135" s="74">
        <v>76319727.690909088</v>
      </c>
      <c r="AX135" s="74">
        <v>5342380.9383636368</v>
      </c>
      <c r="AY135" s="75">
        <v>1607734.6752545447</v>
      </c>
      <c r="AZ135" s="74">
        <v>0</v>
      </c>
      <c r="BA135" s="74">
        <v>0</v>
      </c>
      <c r="BB135" s="74">
        <v>0</v>
      </c>
      <c r="BC135" s="79">
        <v>0</v>
      </c>
      <c r="BD135" s="79">
        <v>0</v>
      </c>
      <c r="BE135" s="79">
        <v>0</v>
      </c>
      <c r="BF135" s="77">
        <v>0</v>
      </c>
      <c r="BG135" s="344">
        <v>6950115.613618182</v>
      </c>
      <c r="BH135" s="187">
        <v>77336097</v>
      </c>
    </row>
    <row r="136" spans="1:61" s="50" customFormat="1" ht="24" customHeight="1" x14ac:dyDescent="0.4">
      <c r="A136" s="181"/>
      <c r="B136" s="296">
        <v>130</v>
      </c>
      <c r="C136" s="264">
        <v>139</v>
      </c>
      <c r="D136" s="297">
        <v>13539</v>
      </c>
      <c r="E136" s="251" t="s">
        <v>85</v>
      </c>
      <c r="F136" s="252" t="s">
        <v>2308</v>
      </c>
      <c r="G136" s="251" t="s">
        <v>87</v>
      </c>
      <c r="H136" s="272" t="s">
        <v>2235</v>
      </c>
      <c r="I136" s="292" t="s">
        <v>2309</v>
      </c>
      <c r="J136" s="68">
        <v>1757165177</v>
      </c>
      <c r="K136" s="64" t="s">
        <v>2310</v>
      </c>
      <c r="L136" s="64" t="s">
        <v>2235</v>
      </c>
      <c r="M136" s="290" t="s">
        <v>2383</v>
      </c>
      <c r="N136" s="98"/>
      <c r="O136" s="64"/>
      <c r="P136" s="89"/>
      <c r="Q136" s="253">
        <v>30</v>
      </c>
      <c r="R136" s="254">
        <v>15</v>
      </c>
      <c r="S136" s="64">
        <v>0</v>
      </c>
      <c r="T136" s="64">
        <v>0</v>
      </c>
      <c r="U136" s="89">
        <v>0</v>
      </c>
      <c r="V136" s="258">
        <v>8</v>
      </c>
      <c r="W136" s="98">
        <v>0</v>
      </c>
      <c r="X136" s="83">
        <v>0</v>
      </c>
      <c r="Y136" s="98">
        <v>0</v>
      </c>
      <c r="Z136" s="64">
        <v>0</v>
      </c>
      <c r="AA136" s="323">
        <v>1642901</v>
      </c>
      <c r="AB136" s="323">
        <v>0</v>
      </c>
      <c r="AC136" s="324">
        <v>1642901</v>
      </c>
      <c r="AD136" s="74">
        <v>4500000</v>
      </c>
      <c r="AE136" s="74">
        <v>6000000</v>
      </c>
      <c r="AF136" s="334">
        <v>313644.73636363639</v>
      </c>
      <c r="AG136" s="112">
        <v>49287030</v>
      </c>
      <c r="AH136" s="74">
        <v>0</v>
      </c>
      <c r="AI136" s="74">
        <v>4704671.0454545459</v>
      </c>
      <c r="AJ136" s="74">
        <v>0</v>
      </c>
      <c r="AK136" s="74">
        <v>4500000</v>
      </c>
      <c r="AL136" s="74">
        <v>6000000</v>
      </c>
      <c r="AM136" s="74">
        <v>0</v>
      </c>
      <c r="AN136" s="74">
        <v>0</v>
      </c>
      <c r="AO136" s="74">
        <v>0</v>
      </c>
      <c r="AP136" s="74">
        <v>1600000</v>
      </c>
      <c r="AQ136" s="74">
        <v>0</v>
      </c>
      <c r="AR136" s="74">
        <v>0</v>
      </c>
      <c r="AS136" s="74">
        <v>0</v>
      </c>
      <c r="AT136" s="79">
        <v>0</v>
      </c>
      <c r="AU136" s="81">
        <v>66091701.045454547</v>
      </c>
      <c r="AV136" s="112">
        <v>49365281.972272724</v>
      </c>
      <c r="AW136" s="74">
        <v>66091701.045454547</v>
      </c>
      <c r="AX136" s="74">
        <v>4626419.0731818192</v>
      </c>
      <c r="AY136" s="75">
        <v>936528.19722727244</v>
      </c>
      <c r="AZ136" s="74">
        <v>0</v>
      </c>
      <c r="BA136" s="74">
        <v>0</v>
      </c>
      <c r="BB136" s="74">
        <v>0</v>
      </c>
      <c r="BC136" s="79">
        <v>0</v>
      </c>
      <c r="BD136" s="79">
        <v>0</v>
      </c>
      <c r="BE136" s="79">
        <v>0</v>
      </c>
      <c r="BF136" s="77">
        <v>0</v>
      </c>
      <c r="BG136" s="344">
        <v>5562947.2704090914</v>
      </c>
      <c r="BH136" s="187">
        <v>60528753</v>
      </c>
    </row>
    <row r="137" spans="1:61" s="50" customFormat="1" ht="24" customHeight="1" x14ac:dyDescent="0.2">
      <c r="A137" s="181"/>
      <c r="B137" s="296">
        <v>131</v>
      </c>
      <c r="C137" s="264">
        <v>140</v>
      </c>
      <c r="D137" s="297">
        <v>13525</v>
      </c>
      <c r="E137" s="251" t="s">
        <v>226</v>
      </c>
      <c r="F137" s="252" t="s">
        <v>2264</v>
      </c>
      <c r="G137" s="251" t="s">
        <v>87</v>
      </c>
      <c r="H137" s="272" t="s">
        <v>2235</v>
      </c>
      <c r="I137" s="292" t="s">
        <v>2265</v>
      </c>
      <c r="J137" s="64">
        <v>4269874503</v>
      </c>
      <c r="K137" s="64" t="s">
        <v>2266</v>
      </c>
      <c r="L137" s="64" t="s">
        <v>2235</v>
      </c>
      <c r="M137" s="305" t="s">
        <v>2383</v>
      </c>
      <c r="N137" s="98"/>
      <c r="O137" s="64"/>
      <c r="P137" s="89"/>
      <c r="Q137" s="253">
        <v>30</v>
      </c>
      <c r="R137" s="254">
        <v>54</v>
      </c>
      <c r="S137" s="64">
        <v>0</v>
      </c>
      <c r="T137" s="64">
        <v>0</v>
      </c>
      <c r="U137" s="298">
        <v>4</v>
      </c>
      <c r="V137" s="258">
        <v>22</v>
      </c>
      <c r="W137" s="98">
        <v>0</v>
      </c>
      <c r="X137" s="83">
        <v>0</v>
      </c>
      <c r="Y137" s="98">
        <v>1</v>
      </c>
      <c r="Z137" s="64">
        <v>1</v>
      </c>
      <c r="AA137" s="323">
        <v>1642901</v>
      </c>
      <c r="AB137" s="323">
        <v>0</v>
      </c>
      <c r="AC137" s="324">
        <v>1642901</v>
      </c>
      <c r="AD137" s="74">
        <v>4500000</v>
      </c>
      <c r="AE137" s="74">
        <v>6000000</v>
      </c>
      <c r="AF137" s="334">
        <v>313644.73636363639</v>
      </c>
      <c r="AG137" s="112">
        <v>49287030</v>
      </c>
      <c r="AH137" s="74">
        <v>0</v>
      </c>
      <c r="AI137" s="74">
        <v>16936815.763636366</v>
      </c>
      <c r="AJ137" s="74">
        <v>2655495</v>
      </c>
      <c r="AK137" s="74">
        <v>4500000</v>
      </c>
      <c r="AL137" s="74">
        <v>6000000</v>
      </c>
      <c r="AM137" s="74">
        <v>0</v>
      </c>
      <c r="AN137" s="74">
        <v>0</v>
      </c>
      <c r="AO137" s="74">
        <v>6571604</v>
      </c>
      <c r="AP137" s="74">
        <v>4400000</v>
      </c>
      <c r="AQ137" s="74">
        <v>0</v>
      </c>
      <c r="AR137" s="74">
        <v>0</v>
      </c>
      <c r="AS137" s="74">
        <v>0</v>
      </c>
      <c r="AT137" s="79">
        <v>0</v>
      </c>
      <c r="AU137" s="81">
        <v>90350944.763636366</v>
      </c>
      <c r="AV137" s="112">
        <v>60545176.560181819</v>
      </c>
      <c r="AW137" s="74">
        <v>81123845.763636366</v>
      </c>
      <c r="AX137" s="74">
        <v>5678669.2034545457</v>
      </c>
      <c r="AY137" s="75">
        <v>2054517.6560181819</v>
      </c>
      <c r="AZ137" s="74">
        <v>0</v>
      </c>
      <c r="BA137" s="74">
        <v>0</v>
      </c>
      <c r="BB137" s="74">
        <v>0</v>
      </c>
      <c r="BC137" s="79">
        <v>0</v>
      </c>
      <c r="BD137" s="79">
        <v>0</v>
      </c>
      <c r="BE137" s="79">
        <v>0</v>
      </c>
      <c r="BF137" s="77">
        <v>0</v>
      </c>
      <c r="BG137" s="344">
        <v>7733186.8594727274</v>
      </c>
      <c r="BH137" s="187">
        <v>82617757</v>
      </c>
    </row>
    <row r="138" spans="1:61" s="50" customFormat="1" ht="24" customHeight="1" x14ac:dyDescent="0.2">
      <c r="A138" s="181"/>
      <c r="B138" s="296">
        <v>132</v>
      </c>
      <c r="C138" s="264">
        <v>141</v>
      </c>
      <c r="D138" s="297">
        <v>13544</v>
      </c>
      <c r="E138" s="251" t="s">
        <v>2325</v>
      </c>
      <c r="F138" s="252" t="s">
        <v>2326</v>
      </c>
      <c r="G138" s="251" t="s">
        <v>87</v>
      </c>
      <c r="H138" s="272" t="s">
        <v>2235</v>
      </c>
      <c r="I138" s="292" t="s">
        <v>2327</v>
      </c>
      <c r="J138" s="64">
        <v>1740627679</v>
      </c>
      <c r="K138" s="64" t="s">
        <v>2328</v>
      </c>
      <c r="L138" s="64" t="s">
        <v>2235</v>
      </c>
      <c r="M138" s="290" t="s">
        <v>2380</v>
      </c>
      <c r="N138" s="98"/>
      <c r="O138" s="64"/>
      <c r="P138" s="89"/>
      <c r="Q138" s="253">
        <v>30</v>
      </c>
      <c r="R138" s="254">
        <v>120</v>
      </c>
      <c r="S138" s="64">
        <v>0</v>
      </c>
      <c r="T138" s="64">
        <v>0</v>
      </c>
      <c r="U138" s="89">
        <v>0</v>
      </c>
      <c r="V138" s="258">
        <v>27</v>
      </c>
      <c r="W138" s="98">
        <v>0</v>
      </c>
      <c r="X138" s="83">
        <v>0</v>
      </c>
      <c r="Y138" s="98">
        <v>0</v>
      </c>
      <c r="Z138" s="64">
        <v>0</v>
      </c>
      <c r="AA138" s="323">
        <v>1477052</v>
      </c>
      <c r="AB138" s="323">
        <v>0</v>
      </c>
      <c r="AC138" s="324">
        <v>1477052</v>
      </c>
      <c r="AD138" s="74">
        <v>4500000</v>
      </c>
      <c r="AE138" s="74">
        <v>6000000</v>
      </c>
      <c r="AF138" s="334">
        <v>281982.65454545454</v>
      </c>
      <c r="AG138" s="112">
        <v>44311560</v>
      </c>
      <c r="AH138" s="74">
        <v>0</v>
      </c>
      <c r="AI138" s="74">
        <v>33837918.545454547</v>
      </c>
      <c r="AJ138" s="74">
        <v>0</v>
      </c>
      <c r="AK138" s="74">
        <v>4500000</v>
      </c>
      <c r="AL138" s="74">
        <v>6000000</v>
      </c>
      <c r="AM138" s="74">
        <v>0</v>
      </c>
      <c r="AN138" s="74">
        <v>0</v>
      </c>
      <c r="AO138" s="74">
        <v>0</v>
      </c>
      <c r="AP138" s="74">
        <v>5400000</v>
      </c>
      <c r="AQ138" s="74">
        <v>0</v>
      </c>
      <c r="AR138" s="74">
        <v>0</v>
      </c>
      <c r="AS138" s="74">
        <v>0</v>
      </c>
      <c r="AT138" s="79">
        <v>0</v>
      </c>
      <c r="AU138" s="81">
        <v>94049478.545454547</v>
      </c>
      <c r="AV138" s="112">
        <v>71566015.047272727</v>
      </c>
      <c r="AW138" s="74">
        <v>94049478.545454547</v>
      </c>
      <c r="AX138" s="74">
        <v>6583463.498181819</v>
      </c>
      <c r="AY138" s="75">
        <v>3156601.5047272728</v>
      </c>
      <c r="AZ138" s="74">
        <v>0</v>
      </c>
      <c r="BA138" s="74">
        <v>0</v>
      </c>
      <c r="BB138" s="74">
        <v>0</v>
      </c>
      <c r="BC138" s="79">
        <v>0</v>
      </c>
      <c r="BD138" s="79">
        <v>0</v>
      </c>
      <c r="BE138" s="79">
        <v>0</v>
      </c>
      <c r="BF138" s="77">
        <v>0</v>
      </c>
      <c r="BG138" s="344">
        <v>9740065.0029090922</v>
      </c>
      <c r="BH138" s="187">
        <v>84309413</v>
      </c>
    </row>
    <row r="139" spans="1:61" s="50" customFormat="1" ht="24" customHeight="1" x14ac:dyDescent="0.2">
      <c r="A139" s="181"/>
      <c r="B139" s="296">
        <v>133</v>
      </c>
      <c r="C139" s="264">
        <v>142</v>
      </c>
      <c r="D139" s="297">
        <v>13548</v>
      </c>
      <c r="E139" s="251" t="s">
        <v>2337</v>
      </c>
      <c r="F139" s="252" t="s">
        <v>2009</v>
      </c>
      <c r="G139" s="251" t="s">
        <v>87</v>
      </c>
      <c r="H139" s="272" t="s">
        <v>2235</v>
      </c>
      <c r="I139" s="292" t="s">
        <v>2338</v>
      </c>
      <c r="J139" s="64">
        <v>5509969891</v>
      </c>
      <c r="K139" s="64" t="s">
        <v>2339</v>
      </c>
      <c r="L139" s="64" t="s">
        <v>2235</v>
      </c>
      <c r="M139" s="290" t="s">
        <v>2380</v>
      </c>
      <c r="N139" s="98"/>
      <c r="O139" s="64"/>
      <c r="P139" s="89"/>
      <c r="Q139" s="253">
        <v>30</v>
      </c>
      <c r="R139" s="254">
        <v>50</v>
      </c>
      <c r="S139" s="64">
        <v>0</v>
      </c>
      <c r="T139" s="64">
        <v>0</v>
      </c>
      <c r="U139" s="89">
        <v>0</v>
      </c>
      <c r="V139" s="258">
        <v>22</v>
      </c>
      <c r="W139" s="98">
        <v>0</v>
      </c>
      <c r="X139" s="83">
        <v>0</v>
      </c>
      <c r="Y139" s="98">
        <v>0</v>
      </c>
      <c r="Z139" s="64">
        <v>0</v>
      </c>
      <c r="AA139" s="323">
        <v>1477052</v>
      </c>
      <c r="AB139" s="323">
        <v>0</v>
      </c>
      <c r="AC139" s="324">
        <v>1477052</v>
      </c>
      <c r="AD139" s="74">
        <v>4500000</v>
      </c>
      <c r="AE139" s="74">
        <v>6000000</v>
      </c>
      <c r="AF139" s="334">
        <v>281982.65454545454</v>
      </c>
      <c r="AG139" s="112">
        <v>44311560</v>
      </c>
      <c r="AH139" s="74">
        <v>0</v>
      </c>
      <c r="AI139" s="74">
        <v>14099132.727272727</v>
      </c>
      <c r="AJ139" s="74">
        <v>0</v>
      </c>
      <c r="AK139" s="74">
        <v>4500000</v>
      </c>
      <c r="AL139" s="74">
        <v>6000000</v>
      </c>
      <c r="AM139" s="74">
        <v>0</v>
      </c>
      <c r="AN139" s="74">
        <v>0</v>
      </c>
      <c r="AO139" s="74">
        <v>0</v>
      </c>
      <c r="AP139" s="74">
        <v>4400000</v>
      </c>
      <c r="AQ139" s="74">
        <v>0</v>
      </c>
      <c r="AR139" s="74">
        <v>0</v>
      </c>
      <c r="AS139" s="74">
        <v>0</v>
      </c>
      <c r="AT139" s="79">
        <v>0</v>
      </c>
      <c r="AU139" s="81">
        <v>73310692.727272719</v>
      </c>
      <c r="AV139" s="112">
        <v>53278944.236363627</v>
      </c>
      <c r="AW139" s="74">
        <v>73310692.727272719</v>
      </c>
      <c r="AX139" s="74">
        <v>5131748.4909090912</v>
      </c>
      <c r="AY139" s="75">
        <v>1327894.4236363629</v>
      </c>
      <c r="AZ139" s="74">
        <v>0</v>
      </c>
      <c r="BA139" s="74">
        <v>0</v>
      </c>
      <c r="BB139" s="74">
        <v>0</v>
      </c>
      <c r="BC139" s="79">
        <v>0</v>
      </c>
      <c r="BD139" s="79">
        <v>0</v>
      </c>
      <c r="BE139" s="79">
        <v>0</v>
      </c>
      <c r="BF139" s="77">
        <v>0</v>
      </c>
      <c r="BG139" s="344">
        <v>6459642.9145454541</v>
      </c>
      <c r="BH139" s="187">
        <v>66851049</v>
      </c>
    </row>
    <row r="140" spans="1:61" s="50" customFormat="1" ht="24" customHeight="1" x14ac:dyDescent="0.2">
      <c r="A140" s="181"/>
      <c r="B140" s="296">
        <v>134</v>
      </c>
      <c r="C140" s="264">
        <v>143</v>
      </c>
      <c r="D140" s="297">
        <v>13535</v>
      </c>
      <c r="E140" s="251" t="s">
        <v>1533</v>
      </c>
      <c r="F140" s="252" t="s">
        <v>2296</v>
      </c>
      <c r="G140" s="251" t="s">
        <v>87</v>
      </c>
      <c r="H140" s="272" t="s">
        <v>2235</v>
      </c>
      <c r="I140" s="292" t="s">
        <v>2297</v>
      </c>
      <c r="J140" s="64">
        <v>4810111954</v>
      </c>
      <c r="K140" s="64" t="s">
        <v>2298</v>
      </c>
      <c r="L140" s="64" t="s">
        <v>2235</v>
      </c>
      <c r="M140" s="290" t="s">
        <v>2380</v>
      </c>
      <c r="N140" s="98"/>
      <c r="O140" s="64"/>
      <c r="P140" s="89"/>
      <c r="Q140" s="253">
        <v>30</v>
      </c>
      <c r="R140" s="254">
        <v>87</v>
      </c>
      <c r="S140" s="64">
        <v>0</v>
      </c>
      <c r="T140" s="64">
        <v>0</v>
      </c>
      <c r="U140" s="89">
        <v>0</v>
      </c>
      <c r="V140" s="258">
        <v>20</v>
      </c>
      <c r="W140" s="98">
        <v>0</v>
      </c>
      <c r="X140" s="83">
        <v>0</v>
      </c>
      <c r="Y140" s="98">
        <v>0</v>
      </c>
      <c r="Z140" s="64">
        <v>0</v>
      </c>
      <c r="AA140" s="323">
        <v>1477052</v>
      </c>
      <c r="AB140" s="323">
        <v>46667</v>
      </c>
      <c r="AC140" s="324">
        <v>1523719</v>
      </c>
      <c r="AD140" s="74">
        <v>4500000</v>
      </c>
      <c r="AE140" s="74">
        <v>6000000</v>
      </c>
      <c r="AF140" s="334">
        <v>290891.80909090908</v>
      </c>
      <c r="AG140" s="112">
        <v>44311560</v>
      </c>
      <c r="AH140" s="74">
        <v>1400010</v>
      </c>
      <c r="AI140" s="74">
        <v>25307587.390909091</v>
      </c>
      <c r="AJ140" s="74">
        <v>0</v>
      </c>
      <c r="AK140" s="74">
        <v>4500000</v>
      </c>
      <c r="AL140" s="74">
        <v>6000000</v>
      </c>
      <c r="AM140" s="74">
        <v>0</v>
      </c>
      <c r="AN140" s="74">
        <v>0</v>
      </c>
      <c r="AO140" s="74">
        <v>0</v>
      </c>
      <c r="AP140" s="74">
        <v>4000000</v>
      </c>
      <c r="AQ140" s="74">
        <v>0</v>
      </c>
      <c r="AR140" s="74">
        <v>0</v>
      </c>
      <c r="AS140" s="74">
        <v>0</v>
      </c>
      <c r="AT140" s="79">
        <v>0</v>
      </c>
      <c r="AU140" s="81">
        <v>85519157.390909091</v>
      </c>
      <c r="AV140" s="112">
        <v>65032816.373545453</v>
      </c>
      <c r="AW140" s="74">
        <v>85519157.390909091</v>
      </c>
      <c r="AX140" s="74">
        <v>5986341.0173636368</v>
      </c>
      <c r="AY140" s="75">
        <v>2503281.6373545453</v>
      </c>
      <c r="AZ140" s="74">
        <v>0</v>
      </c>
      <c r="BA140" s="74">
        <v>0</v>
      </c>
      <c r="BB140" s="74">
        <v>0</v>
      </c>
      <c r="BC140" s="79">
        <v>0</v>
      </c>
      <c r="BD140" s="79">
        <v>0</v>
      </c>
      <c r="BE140" s="79">
        <v>0</v>
      </c>
      <c r="BF140" s="77">
        <v>0</v>
      </c>
      <c r="BG140" s="344">
        <v>8489622.654718183</v>
      </c>
      <c r="BH140" s="187">
        <v>77029534</v>
      </c>
    </row>
    <row r="141" spans="1:61" s="50" customFormat="1" ht="24" customHeight="1" x14ac:dyDescent="0.2">
      <c r="A141" s="181"/>
      <c r="B141" s="296">
        <v>135</v>
      </c>
      <c r="C141" s="264">
        <v>144</v>
      </c>
      <c r="D141" s="297">
        <v>13542</v>
      </c>
      <c r="E141" s="251" t="s">
        <v>111</v>
      </c>
      <c r="F141" s="252" t="s">
        <v>2319</v>
      </c>
      <c r="G141" s="251" t="s">
        <v>87</v>
      </c>
      <c r="H141" s="272" t="s">
        <v>2235</v>
      </c>
      <c r="I141" s="292" t="s">
        <v>2320</v>
      </c>
      <c r="J141" s="64">
        <v>1740449118</v>
      </c>
      <c r="K141" s="64" t="s">
        <v>2321</v>
      </c>
      <c r="L141" s="64" t="s">
        <v>2235</v>
      </c>
      <c r="M141" s="305" t="s">
        <v>2380</v>
      </c>
      <c r="N141" s="98"/>
      <c r="O141" s="64"/>
      <c r="P141" s="89"/>
      <c r="Q141" s="253">
        <v>30</v>
      </c>
      <c r="R141" s="254">
        <v>61</v>
      </c>
      <c r="S141" s="64">
        <v>0</v>
      </c>
      <c r="T141" s="64">
        <v>0</v>
      </c>
      <c r="U141" s="89">
        <v>0</v>
      </c>
      <c r="V141" s="259">
        <v>22</v>
      </c>
      <c r="W141" s="98">
        <v>0</v>
      </c>
      <c r="X141" s="83">
        <v>0</v>
      </c>
      <c r="Y141" s="98">
        <v>0</v>
      </c>
      <c r="Z141" s="64">
        <v>0</v>
      </c>
      <c r="AA141" s="323">
        <v>1477052</v>
      </c>
      <c r="AB141" s="323">
        <v>46667</v>
      </c>
      <c r="AC141" s="324">
        <v>1523719</v>
      </c>
      <c r="AD141" s="74">
        <v>4500000</v>
      </c>
      <c r="AE141" s="74">
        <v>6000000</v>
      </c>
      <c r="AF141" s="334">
        <v>290891.80909090908</v>
      </c>
      <c r="AG141" s="112">
        <v>44311560</v>
      </c>
      <c r="AH141" s="74">
        <v>1400010</v>
      </c>
      <c r="AI141" s="74">
        <v>17744400.354545455</v>
      </c>
      <c r="AJ141" s="74">
        <v>0</v>
      </c>
      <c r="AK141" s="74">
        <v>4500000</v>
      </c>
      <c r="AL141" s="74">
        <v>6000000</v>
      </c>
      <c r="AM141" s="74">
        <v>0</v>
      </c>
      <c r="AN141" s="74">
        <v>0</v>
      </c>
      <c r="AO141" s="74">
        <v>0</v>
      </c>
      <c r="AP141" s="74">
        <v>4400000</v>
      </c>
      <c r="AQ141" s="74">
        <v>0</v>
      </c>
      <c r="AR141" s="74">
        <v>0</v>
      </c>
      <c r="AS141" s="74">
        <v>0</v>
      </c>
      <c r="AT141" s="79">
        <v>0</v>
      </c>
      <c r="AU141" s="81">
        <v>78355970.354545459</v>
      </c>
      <c r="AV141" s="112">
        <v>57971052.429727279</v>
      </c>
      <c r="AW141" s="74">
        <v>78355970.354545459</v>
      </c>
      <c r="AX141" s="74">
        <v>5484917.9248181824</v>
      </c>
      <c r="AY141" s="75">
        <v>1797105.2429727279</v>
      </c>
      <c r="AZ141" s="74">
        <v>0</v>
      </c>
      <c r="BA141" s="74">
        <v>0</v>
      </c>
      <c r="BB141" s="74">
        <v>0</v>
      </c>
      <c r="BC141" s="79">
        <v>0</v>
      </c>
      <c r="BD141" s="79">
        <v>0</v>
      </c>
      <c r="BE141" s="79">
        <v>0</v>
      </c>
      <c r="BF141" s="77">
        <v>0</v>
      </c>
      <c r="BG141" s="344">
        <v>7282023.1677909102</v>
      </c>
      <c r="BH141" s="187">
        <v>71073947</v>
      </c>
    </row>
    <row r="142" spans="1:61" s="50" customFormat="1" ht="24" customHeight="1" x14ac:dyDescent="0.2">
      <c r="A142" s="181"/>
      <c r="B142" s="296">
        <v>136</v>
      </c>
      <c r="C142" s="264">
        <v>145</v>
      </c>
      <c r="D142" s="297">
        <v>12857</v>
      </c>
      <c r="E142" s="251" t="s">
        <v>294</v>
      </c>
      <c r="F142" s="252" t="s">
        <v>190</v>
      </c>
      <c r="G142" s="251" t="s">
        <v>87</v>
      </c>
      <c r="H142" s="272" t="s">
        <v>274</v>
      </c>
      <c r="I142" s="292" t="s">
        <v>2578</v>
      </c>
      <c r="J142" s="64">
        <v>4284447726</v>
      </c>
      <c r="K142" s="64" t="s">
        <v>295</v>
      </c>
      <c r="L142" s="64" t="s">
        <v>274</v>
      </c>
      <c r="M142" s="290" t="s">
        <v>2383</v>
      </c>
      <c r="N142" s="98"/>
      <c r="O142" s="64"/>
      <c r="P142" s="89"/>
      <c r="Q142" s="253">
        <v>30</v>
      </c>
      <c r="R142" s="254">
        <v>27</v>
      </c>
      <c r="S142" s="64">
        <v>0</v>
      </c>
      <c r="T142" s="64">
        <v>0</v>
      </c>
      <c r="U142" s="89">
        <v>0</v>
      </c>
      <c r="V142" s="258">
        <v>19</v>
      </c>
      <c r="W142" s="98">
        <v>0</v>
      </c>
      <c r="X142" s="83">
        <v>0</v>
      </c>
      <c r="Y142" s="98">
        <v>1</v>
      </c>
      <c r="Z142" s="64">
        <v>1</v>
      </c>
      <c r="AA142" s="323">
        <v>1642901</v>
      </c>
      <c r="AB142" s="323">
        <v>46667</v>
      </c>
      <c r="AC142" s="324">
        <v>1689568</v>
      </c>
      <c r="AD142" s="74">
        <v>4500000</v>
      </c>
      <c r="AE142" s="74">
        <v>6000000</v>
      </c>
      <c r="AF142" s="334">
        <v>322553.89090909087</v>
      </c>
      <c r="AG142" s="112">
        <v>49287030</v>
      </c>
      <c r="AH142" s="74">
        <v>1400010</v>
      </c>
      <c r="AI142" s="74">
        <v>8708955.0545454528</v>
      </c>
      <c r="AJ142" s="74">
        <v>2655495</v>
      </c>
      <c r="AK142" s="74">
        <v>4500000</v>
      </c>
      <c r="AL142" s="74">
        <v>6000000</v>
      </c>
      <c r="AM142" s="74">
        <v>0</v>
      </c>
      <c r="AN142" s="74">
        <v>0</v>
      </c>
      <c r="AO142" s="74">
        <v>0</v>
      </c>
      <c r="AP142" s="74">
        <v>3800000</v>
      </c>
      <c r="AQ142" s="74">
        <v>0</v>
      </c>
      <c r="AR142" s="74">
        <v>0</v>
      </c>
      <c r="AS142" s="74">
        <v>0</v>
      </c>
      <c r="AT142" s="79">
        <v>0</v>
      </c>
      <c r="AU142" s="81">
        <v>76351490.054545462</v>
      </c>
      <c r="AV142" s="112">
        <v>54237275.400727279</v>
      </c>
      <c r="AW142" s="74">
        <v>73695995.054545447</v>
      </c>
      <c r="AX142" s="74">
        <v>5158719.6538181817</v>
      </c>
      <c r="AY142" s="75">
        <v>1423727.5400727279</v>
      </c>
      <c r="AZ142" s="74">
        <v>0</v>
      </c>
      <c r="BA142" s="74">
        <v>0</v>
      </c>
      <c r="BB142" s="74">
        <v>0</v>
      </c>
      <c r="BC142" s="79">
        <v>0</v>
      </c>
      <c r="BD142" s="79">
        <v>0</v>
      </c>
      <c r="BE142" s="79">
        <v>0</v>
      </c>
      <c r="BF142" s="77">
        <v>0</v>
      </c>
      <c r="BG142" s="344">
        <v>6582447.1938909097</v>
      </c>
      <c r="BH142" s="187">
        <v>69769042</v>
      </c>
    </row>
    <row r="143" spans="1:61" s="50" customFormat="1" ht="24" customHeight="1" x14ac:dyDescent="0.2">
      <c r="A143" s="181"/>
      <c r="B143" s="296">
        <v>137</v>
      </c>
      <c r="C143" s="264">
        <v>146</v>
      </c>
      <c r="D143" s="297">
        <v>12858</v>
      </c>
      <c r="E143" s="251" t="s">
        <v>296</v>
      </c>
      <c r="F143" s="252" t="s">
        <v>227</v>
      </c>
      <c r="G143" s="251" t="s">
        <v>87</v>
      </c>
      <c r="H143" s="272" t="s">
        <v>274</v>
      </c>
      <c r="I143" s="292" t="s">
        <v>2579</v>
      </c>
      <c r="J143" s="64">
        <v>4285546841</v>
      </c>
      <c r="K143" s="64" t="s">
        <v>297</v>
      </c>
      <c r="L143" s="64" t="s">
        <v>274</v>
      </c>
      <c r="M143" s="290" t="s">
        <v>2383</v>
      </c>
      <c r="N143" s="98"/>
      <c r="O143" s="64"/>
      <c r="P143" s="89"/>
      <c r="Q143" s="253">
        <v>30</v>
      </c>
      <c r="R143" s="254">
        <v>22</v>
      </c>
      <c r="S143" s="64">
        <v>0</v>
      </c>
      <c r="T143" s="64">
        <v>0</v>
      </c>
      <c r="U143" s="298">
        <v>2</v>
      </c>
      <c r="V143" s="258">
        <v>18</v>
      </c>
      <c r="W143" s="98">
        <v>0</v>
      </c>
      <c r="X143" s="83">
        <v>0</v>
      </c>
      <c r="Y143" s="98">
        <v>0</v>
      </c>
      <c r="Z143" s="64">
        <v>0</v>
      </c>
      <c r="AA143" s="323">
        <v>1642901</v>
      </c>
      <c r="AB143" s="323">
        <v>46667</v>
      </c>
      <c r="AC143" s="324">
        <v>1689568</v>
      </c>
      <c r="AD143" s="74">
        <v>4500000</v>
      </c>
      <c r="AE143" s="74">
        <v>6000000</v>
      </c>
      <c r="AF143" s="334">
        <v>322553.89090909087</v>
      </c>
      <c r="AG143" s="112">
        <v>49287030</v>
      </c>
      <c r="AH143" s="74">
        <v>1400010</v>
      </c>
      <c r="AI143" s="74">
        <v>7096185.5999999996</v>
      </c>
      <c r="AJ143" s="74">
        <v>0</v>
      </c>
      <c r="AK143" s="74">
        <v>4500000</v>
      </c>
      <c r="AL143" s="74">
        <v>6000000</v>
      </c>
      <c r="AM143" s="74">
        <v>0</v>
      </c>
      <c r="AN143" s="74">
        <v>0</v>
      </c>
      <c r="AO143" s="74">
        <v>3379136</v>
      </c>
      <c r="AP143" s="74">
        <v>3600000</v>
      </c>
      <c r="AQ143" s="74">
        <v>0</v>
      </c>
      <c r="AR143" s="74">
        <v>0</v>
      </c>
      <c r="AS143" s="74">
        <v>0</v>
      </c>
      <c r="AT143" s="79">
        <v>0</v>
      </c>
      <c r="AU143" s="81">
        <v>75262361.599999994</v>
      </c>
      <c r="AV143" s="112">
        <v>52751399.807999998</v>
      </c>
      <c r="AW143" s="74">
        <v>71883225.599999994</v>
      </c>
      <c r="AX143" s="74">
        <v>5031825.7920000004</v>
      </c>
      <c r="AY143" s="75">
        <v>1275139.9808</v>
      </c>
      <c r="AZ143" s="74">
        <v>0</v>
      </c>
      <c r="BA143" s="74">
        <v>0</v>
      </c>
      <c r="BB143" s="74">
        <v>0</v>
      </c>
      <c r="BC143" s="79">
        <v>0</v>
      </c>
      <c r="BD143" s="79">
        <v>0</v>
      </c>
      <c r="BE143" s="79">
        <v>0</v>
      </c>
      <c r="BF143" s="77">
        <v>0</v>
      </c>
      <c r="BG143" s="344">
        <v>6306965.7728000004</v>
      </c>
      <c r="BH143" s="187">
        <v>68955395</v>
      </c>
    </row>
    <row r="144" spans="1:61" s="50" customFormat="1" ht="24" customHeight="1" x14ac:dyDescent="0.2">
      <c r="A144" s="181"/>
      <c r="B144" s="296">
        <v>138</v>
      </c>
      <c r="C144" s="264">
        <v>147</v>
      </c>
      <c r="D144" s="297">
        <v>12968</v>
      </c>
      <c r="E144" s="251" t="s">
        <v>226</v>
      </c>
      <c r="F144" s="252" t="s">
        <v>612</v>
      </c>
      <c r="G144" s="251" t="s">
        <v>87</v>
      </c>
      <c r="H144" s="272" t="s">
        <v>613</v>
      </c>
      <c r="I144" s="292" t="s">
        <v>2580</v>
      </c>
      <c r="J144" s="64" t="s">
        <v>614</v>
      </c>
      <c r="K144" s="64" t="s">
        <v>615</v>
      </c>
      <c r="L144" s="64" t="s">
        <v>613</v>
      </c>
      <c r="M144" s="290" t="s">
        <v>2380</v>
      </c>
      <c r="N144" s="98"/>
      <c r="O144" s="64"/>
      <c r="P144" s="89"/>
      <c r="Q144" s="253">
        <v>30</v>
      </c>
      <c r="R144" s="254">
        <v>93</v>
      </c>
      <c r="S144" s="64">
        <v>0</v>
      </c>
      <c r="T144" s="64">
        <v>0</v>
      </c>
      <c r="U144" s="89">
        <v>0</v>
      </c>
      <c r="V144" s="258">
        <v>20</v>
      </c>
      <c r="W144" s="98">
        <v>0</v>
      </c>
      <c r="X144" s="83">
        <v>0</v>
      </c>
      <c r="Y144" s="98">
        <v>0</v>
      </c>
      <c r="Z144" s="64">
        <v>0</v>
      </c>
      <c r="AA144" s="323">
        <v>1477052</v>
      </c>
      <c r="AB144" s="323">
        <v>46667</v>
      </c>
      <c r="AC144" s="324">
        <v>1523719</v>
      </c>
      <c r="AD144" s="74">
        <v>4500000</v>
      </c>
      <c r="AE144" s="74">
        <v>6000000</v>
      </c>
      <c r="AF144" s="334">
        <v>290891.80909090908</v>
      </c>
      <c r="AG144" s="112">
        <v>44311560</v>
      </c>
      <c r="AH144" s="74">
        <v>1400010</v>
      </c>
      <c r="AI144" s="74">
        <v>27052938.245454546</v>
      </c>
      <c r="AJ144" s="74">
        <v>0</v>
      </c>
      <c r="AK144" s="74">
        <v>4500000</v>
      </c>
      <c r="AL144" s="74">
        <v>6000000</v>
      </c>
      <c r="AM144" s="74">
        <v>0</v>
      </c>
      <c r="AN144" s="74">
        <v>0</v>
      </c>
      <c r="AO144" s="74">
        <v>0</v>
      </c>
      <c r="AP144" s="74">
        <v>4000000</v>
      </c>
      <c r="AQ144" s="74">
        <v>0</v>
      </c>
      <c r="AR144" s="74">
        <v>0</v>
      </c>
      <c r="AS144" s="74">
        <v>0</v>
      </c>
      <c r="AT144" s="79">
        <v>0</v>
      </c>
      <c r="AU144" s="81">
        <v>87264508.24545455</v>
      </c>
      <c r="AV144" s="112">
        <v>66655992.668272734</v>
      </c>
      <c r="AW144" s="74">
        <v>87264508.24545455</v>
      </c>
      <c r="AX144" s="74">
        <v>6108515.5771818189</v>
      </c>
      <c r="AY144" s="75">
        <v>2665599.2668272736</v>
      </c>
      <c r="AZ144" s="74">
        <v>0</v>
      </c>
      <c r="BA144" s="74">
        <v>0</v>
      </c>
      <c r="BB144" s="74">
        <v>0</v>
      </c>
      <c r="BC144" s="79">
        <v>0</v>
      </c>
      <c r="BD144" s="79">
        <v>0</v>
      </c>
      <c r="BE144" s="79">
        <v>0</v>
      </c>
      <c r="BF144" s="77">
        <v>0</v>
      </c>
      <c r="BG144" s="344">
        <v>8774114.8440090921</v>
      </c>
      <c r="BH144" s="187">
        <v>78490393</v>
      </c>
    </row>
    <row r="145" spans="1:60" s="50" customFormat="1" ht="24" customHeight="1" x14ac:dyDescent="0.2">
      <c r="A145" s="181"/>
      <c r="B145" s="296">
        <v>139</v>
      </c>
      <c r="C145" s="264">
        <v>148</v>
      </c>
      <c r="D145" s="297">
        <v>12969</v>
      </c>
      <c r="E145" s="251" t="s">
        <v>259</v>
      </c>
      <c r="F145" s="252" t="s">
        <v>616</v>
      </c>
      <c r="G145" s="251" t="s">
        <v>87</v>
      </c>
      <c r="H145" s="272" t="s">
        <v>613</v>
      </c>
      <c r="I145" s="292" t="s">
        <v>2581</v>
      </c>
      <c r="J145" s="64" t="s">
        <v>617</v>
      </c>
      <c r="K145" s="64" t="s">
        <v>618</v>
      </c>
      <c r="L145" s="64" t="s">
        <v>613</v>
      </c>
      <c r="M145" s="290" t="s">
        <v>2382</v>
      </c>
      <c r="N145" s="98"/>
      <c r="O145" s="64"/>
      <c r="P145" s="89"/>
      <c r="Q145" s="253">
        <v>30</v>
      </c>
      <c r="R145" s="254">
        <v>140</v>
      </c>
      <c r="S145" s="64">
        <v>0</v>
      </c>
      <c r="T145" s="64">
        <v>0</v>
      </c>
      <c r="U145" s="89">
        <v>0</v>
      </c>
      <c r="V145" s="258">
        <v>20</v>
      </c>
      <c r="W145" s="98">
        <v>0</v>
      </c>
      <c r="X145" s="83">
        <v>0</v>
      </c>
      <c r="Y145" s="98">
        <v>0</v>
      </c>
      <c r="Z145" s="64">
        <v>0</v>
      </c>
      <c r="AA145" s="323">
        <v>1145360</v>
      </c>
      <c r="AB145" s="323">
        <v>46667</v>
      </c>
      <c r="AC145" s="324">
        <v>1192027</v>
      </c>
      <c r="AD145" s="74">
        <v>4500000</v>
      </c>
      <c r="AE145" s="74">
        <v>6000000</v>
      </c>
      <c r="AF145" s="334">
        <v>227568.79090909089</v>
      </c>
      <c r="AG145" s="112">
        <v>34360800</v>
      </c>
      <c r="AH145" s="74">
        <v>1400010</v>
      </c>
      <c r="AI145" s="74">
        <v>31859630.727272727</v>
      </c>
      <c r="AJ145" s="74">
        <v>0</v>
      </c>
      <c r="AK145" s="74">
        <v>4500000</v>
      </c>
      <c r="AL145" s="74">
        <v>6000000</v>
      </c>
      <c r="AM145" s="74">
        <v>0</v>
      </c>
      <c r="AN145" s="74">
        <v>0</v>
      </c>
      <c r="AO145" s="74">
        <v>0</v>
      </c>
      <c r="AP145" s="74">
        <v>4000000</v>
      </c>
      <c r="AQ145" s="74">
        <v>0</v>
      </c>
      <c r="AR145" s="74">
        <v>0</v>
      </c>
      <c r="AS145" s="74">
        <v>0</v>
      </c>
      <c r="AT145" s="79">
        <v>0</v>
      </c>
      <c r="AU145" s="81">
        <v>82120440.727272719</v>
      </c>
      <c r="AV145" s="112">
        <v>61872009.876363628</v>
      </c>
      <c r="AW145" s="74">
        <v>82120440.727272719</v>
      </c>
      <c r="AX145" s="74">
        <v>5748430.8509090906</v>
      </c>
      <c r="AY145" s="75">
        <v>2187200.9876363627</v>
      </c>
      <c r="AZ145" s="74">
        <v>0</v>
      </c>
      <c r="BA145" s="74">
        <v>0</v>
      </c>
      <c r="BB145" s="74">
        <v>0</v>
      </c>
      <c r="BC145" s="79">
        <v>0</v>
      </c>
      <c r="BD145" s="79">
        <v>0</v>
      </c>
      <c r="BE145" s="79">
        <v>0</v>
      </c>
      <c r="BF145" s="77">
        <v>0</v>
      </c>
      <c r="BG145" s="344">
        <v>7935631.8385454528</v>
      </c>
      <c r="BH145" s="187">
        <v>74184808</v>
      </c>
    </row>
    <row r="146" spans="1:60" s="50" customFormat="1" ht="24" customHeight="1" x14ac:dyDescent="0.2">
      <c r="A146" s="181"/>
      <c r="B146" s="296">
        <v>140</v>
      </c>
      <c r="C146" s="264">
        <v>149</v>
      </c>
      <c r="D146" s="297">
        <v>12970</v>
      </c>
      <c r="E146" s="251" t="s">
        <v>619</v>
      </c>
      <c r="F146" s="252" t="s">
        <v>620</v>
      </c>
      <c r="G146" s="251" t="s">
        <v>87</v>
      </c>
      <c r="H146" s="272" t="s">
        <v>613</v>
      </c>
      <c r="I146" s="292" t="s">
        <v>2582</v>
      </c>
      <c r="J146" s="64" t="s">
        <v>621</v>
      </c>
      <c r="K146" s="64" t="s">
        <v>622</v>
      </c>
      <c r="L146" s="64" t="s">
        <v>613</v>
      </c>
      <c r="M146" s="305" t="s">
        <v>2383</v>
      </c>
      <c r="N146" s="98"/>
      <c r="O146" s="64"/>
      <c r="P146" s="89"/>
      <c r="Q146" s="253">
        <v>30</v>
      </c>
      <c r="R146" s="254">
        <v>33</v>
      </c>
      <c r="S146" s="64">
        <v>0</v>
      </c>
      <c r="T146" s="64">
        <v>0</v>
      </c>
      <c r="U146" s="89">
        <v>0</v>
      </c>
      <c r="V146" s="258">
        <v>19</v>
      </c>
      <c r="W146" s="98">
        <v>0</v>
      </c>
      <c r="X146" s="83">
        <v>0</v>
      </c>
      <c r="Y146" s="98">
        <v>0</v>
      </c>
      <c r="Z146" s="64">
        <v>0</v>
      </c>
      <c r="AA146" s="323">
        <v>1642901</v>
      </c>
      <c r="AB146" s="323">
        <v>46667</v>
      </c>
      <c r="AC146" s="324">
        <v>1689568</v>
      </c>
      <c r="AD146" s="74">
        <v>4500000</v>
      </c>
      <c r="AE146" s="74">
        <v>6000000</v>
      </c>
      <c r="AF146" s="334">
        <v>322553.89090909087</v>
      </c>
      <c r="AG146" s="112">
        <v>49287030</v>
      </c>
      <c r="AH146" s="74">
        <v>1400010</v>
      </c>
      <c r="AI146" s="74">
        <v>10644278.399999999</v>
      </c>
      <c r="AJ146" s="74">
        <v>0</v>
      </c>
      <c r="AK146" s="74">
        <v>4500000</v>
      </c>
      <c r="AL146" s="74">
        <v>6000000</v>
      </c>
      <c r="AM146" s="74">
        <v>0</v>
      </c>
      <c r="AN146" s="74">
        <v>0</v>
      </c>
      <c r="AO146" s="74">
        <v>0</v>
      </c>
      <c r="AP146" s="74">
        <v>3800000</v>
      </c>
      <c r="AQ146" s="74">
        <v>0</v>
      </c>
      <c r="AR146" s="74">
        <v>0</v>
      </c>
      <c r="AS146" s="74">
        <v>0</v>
      </c>
      <c r="AT146" s="79">
        <v>0</v>
      </c>
      <c r="AU146" s="81">
        <v>75631318.400000006</v>
      </c>
      <c r="AV146" s="112">
        <v>56037126.112000003</v>
      </c>
      <c r="AW146" s="74">
        <v>75631318.400000006</v>
      </c>
      <c r="AX146" s="74">
        <v>5294192.2880000006</v>
      </c>
      <c r="AY146" s="75">
        <v>1603712.6112000004</v>
      </c>
      <c r="AZ146" s="74">
        <v>0</v>
      </c>
      <c r="BA146" s="74">
        <v>0</v>
      </c>
      <c r="BB146" s="74">
        <v>0</v>
      </c>
      <c r="BC146" s="79">
        <v>0</v>
      </c>
      <c r="BD146" s="79">
        <v>0</v>
      </c>
      <c r="BE146" s="79">
        <v>0</v>
      </c>
      <c r="BF146" s="77">
        <v>0</v>
      </c>
      <c r="BG146" s="344">
        <v>6897904.8992000008</v>
      </c>
      <c r="BH146" s="187">
        <v>68733413</v>
      </c>
    </row>
    <row r="147" spans="1:60" s="50" customFormat="1" ht="24" customHeight="1" x14ac:dyDescent="0.2">
      <c r="A147" s="181"/>
      <c r="B147" s="296">
        <v>141</v>
      </c>
      <c r="C147" s="264">
        <v>150</v>
      </c>
      <c r="D147" s="297">
        <v>12971</v>
      </c>
      <c r="E147" s="251" t="s">
        <v>623</v>
      </c>
      <c r="F147" s="252" t="s">
        <v>624</v>
      </c>
      <c r="G147" s="251" t="s">
        <v>87</v>
      </c>
      <c r="H147" s="272" t="s">
        <v>613</v>
      </c>
      <c r="I147" s="292" t="s">
        <v>2583</v>
      </c>
      <c r="J147" s="64" t="s">
        <v>625</v>
      </c>
      <c r="K147" s="64" t="s">
        <v>626</v>
      </c>
      <c r="L147" s="64" t="s">
        <v>613</v>
      </c>
      <c r="M147" s="290" t="s">
        <v>2380</v>
      </c>
      <c r="N147" s="98"/>
      <c r="O147" s="64"/>
      <c r="P147" s="89"/>
      <c r="Q147" s="253">
        <v>30</v>
      </c>
      <c r="R147" s="254">
        <v>21</v>
      </c>
      <c r="S147" s="64">
        <v>0</v>
      </c>
      <c r="T147" s="64">
        <v>0</v>
      </c>
      <c r="U147" s="298">
        <v>2</v>
      </c>
      <c r="V147" s="259">
        <v>19</v>
      </c>
      <c r="W147" s="98">
        <v>0</v>
      </c>
      <c r="X147" s="83">
        <v>0</v>
      </c>
      <c r="Y147" s="98">
        <v>0</v>
      </c>
      <c r="Z147" s="64">
        <v>0</v>
      </c>
      <c r="AA147" s="323">
        <v>1477052</v>
      </c>
      <c r="AB147" s="323">
        <v>46667</v>
      </c>
      <c r="AC147" s="324">
        <v>1523719</v>
      </c>
      <c r="AD147" s="74">
        <v>4500000</v>
      </c>
      <c r="AE147" s="74">
        <v>6000000</v>
      </c>
      <c r="AF147" s="334">
        <v>290891.80909090908</v>
      </c>
      <c r="AG147" s="112">
        <v>44311560</v>
      </c>
      <c r="AH147" s="74">
        <v>1400010</v>
      </c>
      <c r="AI147" s="74">
        <v>6108727.9909090903</v>
      </c>
      <c r="AJ147" s="74">
        <v>0</v>
      </c>
      <c r="AK147" s="74">
        <v>4500000</v>
      </c>
      <c r="AL147" s="74">
        <v>6000000</v>
      </c>
      <c r="AM147" s="74">
        <v>0</v>
      </c>
      <c r="AN147" s="74">
        <v>0</v>
      </c>
      <c r="AO147" s="74">
        <v>3047438</v>
      </c>
      <c r="AP147" s="74">
        <v>3800000</v>
      </c>
      <c r="AQ147" s="74">
        <v>0</v>
      </c>
      <c r="AR147" s="74">
        <v>0</v>
      </c>
      <c r="AS147" s="74">
        <v>0</v>
      </c>
      <c r="AT147" s="79">
        <v>0</v>
      </c>
      <c r="AU147" s="81">
        <v>69167735.9909091</v>
      </c>
      <c r="AV147" s="112">
        <v>47191877.131545462</v>
      </c>
      <c r="AW147" s="74">
        <v>66120297.990909092</v>
      </c>
      <c r="AX147" s="74">
        <v>4628420.8593636369</v>
      </c>
      <c r="AY147" s="75">
        <v>719187.71315454622</v>
      </c>
      <c r="AZ147" s="74">
        <v>0</v>
      </c>
      <c r="BA147" s="74">
        <v>0</v>
      </c>
      <c r="BB147" s="74">
        <v>0</v>
      </c>
      <c r="BC147" s="79">
        <v>0</v>
      </c>
      <c r="BD147" s="79">
        <v>0</v>
      </c>
      <c r="BE147" s="79">
        <v>0</v>
      </c>
      <c r="BF147" s="77">
        <v>0</v>
      </c>
      <c r="BG147" s="344">
        <v>5347608.5725181829</v>
      </c>
      <c r="BH147" s="187">
        <v>63820127</v>
      </c>
    </row>
    <row r="148" spans="1:60" s="50" customFormat="1" ht="24" customHeight="1" x14ac:dyDescent="0.2">
      <c r="A148" s="181"/>
      <c r="B148" s="296">
        <v>142</v>
      </c>
      <c r="C148" s="264">
        <v>151</v>
      </c>
      <c r="D148" s="297">
        <v>12972</v>
      </c>
      <c r="E148" s="251" t="s">
        <v>627</v>
      </c>
      <c r="F148" s="252" t="s">
        <v>628</v>
      </c>
      <c r="G148" s="251" t="s">
        <v>87</v>
      </c>
      <c r="H148" s="272" t="s">
        <v>613</v>
      </c>
      <c r="I148" s="292" t="s">
        <v>2584</v>
      </c>
      <c r="J148" s="64" t="s">
        <v>629</v>
      </c>
      <c r="K148" s="64" t="s">
        <v>630</v>
      </c>
      <c r="L148" s="64" t="s">
        <v>613</v>
      </c>
      <c r="M148" s="305" t="s">
        <v>3265</v>
      </c>
      <c r="N148" s="98"/>
      <c r="O148" s="64"/>
      <c r="P148" s="89"/>
      <c r="Q148" s="253">
        <v>30</v>
      </c>
      <c r="R148" s="254">
        <v>36</v>
      </c>
      <c r="S148" s="64">
        <v>0</v>
      </c>
      <c r="T148" s="64">
        <v>0</v>
      </c>
      <c r="U148" s="89">
        <v>0</v>
      </c>
      <c r="V148" s="258">
        <v>19</v>
      </c>
      <c r="W148" s="98">
        <v>0</v>
      </c>
      <c r="X148" s="83">
        <v>0</v>
      </c>
      <c r="Y148" s="98">
        <v>0</v>
      </c>
      <c r="Z148" s="64">
        <v>0</v>
      </c>
      <c r="AA148" s="323">
        <v>1477052</v>
      </c>
      <c r="AB148" s="323">
        <v>46667</v>
      </c>
      <c r="AC148" s="324">
        <v>1523719</v>
      </c>
      <c r="AD148" s="74">
        <v>4500000</v>
      </c>
      <c r="AE148" s="74">
        <v>6000000</v>
      </c>
      <c r="AF148" s="334">
        <v>290891.80909090908</v>
      </c>
      <c r="AG148" s="112">
        <v>44311560</v>
      </c>
      <c r="AH148" s="74">
        <v>1400010</v>
      </c>
      <c r="AI148" s="74">
        <v>10472105.127272727</v>
      </c>
      <c r="AJ148" s="74">
        <v>0</v>
      </c>
      <c r="AK148" s="74">
        <v>4500000</v>
      </c>
      <c r="AL148" s="74">
        <v>6000000</v>
      </c>
      <c r="AM148" s="74">
        <v>0</v>
      </c>
      <c r="AN148" s="74">
        <v>0</v>
      </c>
      <c r="AO148" s="74">
        <v>0</v>
      </c>
      <c r="AP148" s="74">
        <v>3800000</v>
      </c>
      <c r="AQ148" s="74">
        <v>0</v>
      </c>
      <c r="AR148" s="74">
        <v>0</v>
      </c>
      <c r="AS148" s="74">
        <v>0</v>
      </c>
      <c r="AT148" s="79">
        <v>0</v>
      </c>
      <c r="AU148" s="81">
        <v>70483675.127272725</v>
      </c>
      <c r="AV148" s="112">
        <v>51249817.868363634</v>
      </c>
      <c r="AW148" s="74">
        <v>70483675.127272725</v>
      </c>
      <c r="AX148" s="74">
        <v>4933857.2589090914</v>
      </c>
      <c r="AY148" s="75">
        <v>1124981.7868363634</v>
      </c>
      <c r="AZ148" s="74">
        <v>0</v>
      </c>
      <c r="BA148" s="74">
        <v>0</v>
      </c>
      <c r="BB148" s="74">
        <v>0</v>
      </c>
      <c r="BC148" s="79">
        <v>0</v>
      </c>
      <c r="BD148" s="79">
        <v>0</v>
      </c>
      <c r="BE148" s="79">
        <v>0</v>
      </c>
      <c r="BF148" s="77">
        <v>0</v>
      </c>
      <c r="BG148" s="344">
        <v>6058839.0457454547</v>
      </c>
      <c r="BH148" s="187">
        <v>64424836</v>
      </c>
    </row>
    <row r="149" spans="1:60" s="50" customFormat="1" ht="24" customHeight="1" x14ac:dyDescent="0.2">
      <c r="A149" s="181"/>
      <c r="B149" s="296">
        <v>143</v>
      </c>
      <c r="C149" s="264">
        <v>152</v>
      </c>
      <c r="D149" s="297">
        <v>12973</v>
      </c>
      <c r="E149" s="251" t="s">
        <v>398</v>
      </c>
      <c r="F149" s="252" t="s">
        <v>631</v>
      </c>
      <c r="G149" s="251" t="s">
        <v>87</v>
      </c>
      <c r="H149" s="272" t="s">
        <v>613</v>
      </c>
      <c r="I149" s="292" t="s">
        <v>2585</v>
      </c>
      <c r="J149" s="64" t="s">
        <v>632</v>
      </c>
      <c r="K149" s="64" t="s">
        <v>633</v>
      </c>
      <c r="L149" s="64" t="s">
        <v>613</v>
      </c>
      <c r="M149" s="290" t="s">
        <v>2380</v>
      </c>
      <c r="N149" s="98"/>
      <c r="O149" s="64"/>
      <c r="P149" s="89"/>
      <c r="Q149" s="253">
        <v>30</v>
      </c>
      <c r="R149" s="254">
        <v>175</v>
      </c>
      <c r="S149" s="64">
        <v>0</v>
      </c>
      <c r="T149" s="64">
        <v>0</v>
      </c>
      <c r="U149" s="298">
        <v>5</v>
      </c>
      <c r="V149" s="259">
        <v>22</v>
      </c>
      <c r="W149" s="98">
        <v>0</v>
      </c>
      <c r="X149" s="83">
        <v>0</v>
      </c>
      <c r="Y149" s="98">
        <v>1</v>
      </c>
      <c r="Z149" s="64">
        <v>1</v>
      </c>
      <c r="AA149" s="323">
        <v>1477052</v>
      </c>
      <c r="AB149" s="323">
        <v>46667</v>
      </c>
      <c r="AC149" s="324">
        <v>1523719</v>
      </c>
      <c r="AD149" s="74">
        <v>4500000</v>
      </c>
      <c r="AE149" s="74">
        <v>6000000</v>
      </c>
      <c r="AF149" s="334">
        <v>290891.80909090908</v>
      </c>
      <c r="AG149" s="112">
        <v>44311560</v>
      </c>
      <c r="AH149" s="74">
        <v>1400010</v>
      </c>
      <c r="AI149" s="74">
        <v>50906066.590909086</v>
      </c>
      <c r="AJ149" s="74">
        <v>2655495</v>
      </c>
      <c r="AK149" s="74">
        <v>4500000</v>
      </c>
      <c r="AL149" s="74">
        <v>6000000</v>
      </c>
      <c r="AM149" s="74">
        <v>0</v>
      </c>
      <c r="AN149" s="74">
        <v>0</v>
      </c>
      <c r="AO149" s="74">
        <v>7618595</v>
      </c>
      <c r="AP149" s="74">
        <v>4400000</v>
      </c>
      <c r="AQ149" s="74">
        <v>0</v>
      </c>
      <c r="AR149" s="74">
        <v>0</v>
      </c>
      <c r="AS149" s="74">
        <v>0</v>
      </c>
      <c r="AT149" s="79">
        <v>0</v>
      </c>
      <c r="AU149" s="81">
        <v>121791726.59090909</v>
      </c>
      <c r="AV149" s="112">
        <v>88811402.029545456</v>
      </c>
      <c r="AW149" s="74">
        <v>111517636.59090909</v>
      </c>
      <c r="AX149" s="74">
        <v>7806234.5613636374</v>
      </c>
      <c r="AY149" s="75">
        <v>5321710.3044318184</v>
      </c>
      <c r="AZ149" s="74">
        <v>0</v>
      </c>
      <c r="BA149" s="74">
        <v>0</v>
      </c>
      <c r="BB149" s="74">
        <v>0</v>
      </c>
      <c r="BC149" s="79">
        <v>0</v>
      </c>
      <c r="BD149" s="79">
        <v>0</v>
      </c>
      <c r="BE149" s="79">
        <v>0</v>
      </c>
      <c r="BF149" s="77">
        <v>0</v>
      </c>
      <c r="BG149" s="344">
        <v>13127944.865795456</v>
      </c>
      <c r="BH149" s="187">
        <v>108663781</v>
      </c>
    </row>
    <row r="150" spans="1:60" s="50" customFormat="1" ht="24" customHeight="1" x14ac:dyDescent="0.2">
      <c r="A150" s="181"/>
      <c r="B150" s="296">
        <v>144</v>
      </c>
      <c r="C150" s="264">
        <v>153</v>
      </c>
      <c r="D150" s="297">
        <v>12974</v>
      </c>
      <c r="E150" s="251" t="s">
        <v>634</v>
      </c>
      <c r="F150" s="252" t="s">
        <v>635</v>
      </c>
      <c r="G150" s="251" t="s">
        <v>87</v>
      </c>
      <c r="H150" s="272" t="s">
        <v>613</v>
      </c>
      <c r="I150" s="292" t="s">
        <v>2586</v>
      </c>
      <c r="J150" s="64" t="s">
        <v>636</v>
      </c>
      <c r="K150" s="64" t="s">
        <v>637</v>
      </c>
      <c r="L150" s="64" t="s">
        <v>613</v>
      </c>
      <c r="M150" s="290" t="s">
        <v>2380</v>
      </c>
      <c r="N150" s="98"/>
      <c r="O150" s="64"/>
      <c r="P150" s="89"/>
      <c r="Q150" s="253">
        <v>30</v>
      </c>
      <c r="R150" s="254">
        <v>150</v>
      </c>
      <c r="S150" s="64">
        <v>0</v>
      </c>
      <c r="T150" s="64">
        <v>0</v>
      </c>
      <c r="U150" s="89">
        <v>0</v>
      </c>
      <c r="V150" s="258">
        <v>19</v>
      </c>
      <c r="W150" s="98">
        <v>0</v>
      </c>
      <c r="X150" s="83">
        <v>0</v>
      </c>
      <c r="Y150" s="98">
        <v>0</v>
      </c>
      <c r="Z150" s="64">
        <v>0</v>
      </c>
      <c r="AA150" s="323">
        <v>1477052</v>
      </c>
      <c r="AB150" s="323">
        <v>46667</v>
      </c>
      <c r="AC150" s="324">
        <v>1523719</v>
      </c>
      <c r="AD150" s="74">
        <v>4500000</v>
      </c>
      <c r="AE150" s="74">
        <v>6000000</v>
      </c>
      <c r="AF150" s="334">
        <v>290891.80909090908</v>
      </c>
      <c r="AG150" s="112">
        <v>44311560</v>
      </c>
      <c r="AH150" s="74">
        <v>1400010</v>
      </c>
      <c r="AI150" s="74">
        <v>43633771.36363636</v>
      </c>
      <c r="AJ150" s="74">
        <v>0</v>
      </c>
      <c r="AK150" s="74">
        <v>4500000</v>
      </c>
      <c r="AL150" s="74">
        <v>6000000</v>
      </c>
      <c r="AM150" s="74">
        <v>0</v>
      </c>
      <c r="AN150" s="74">
        <v>0</v>
      </c>
      <c r="AO150" s="74">
        <v>0</v>
      </c>
      <c r="AP150" s="74">
        <v>3800000</v>
      </c>
      <c r="AQ150" s="74">
        <v>0</v>
      </c>
      <c r="AR150" s="74">
        <v>0</v>
      </c>
      <c r="AS150" s="74">
        <v>0</v>
      </c>
      <c r="AT150" s="79">
        <v>0</v>
      </c>
      <c r="AU150" s="81">
        <v>103645341.36363636</v>
      </c>
      <c r="AV150" s="112">
        <v>82090167.468181819</v>
      </c>
      <c r="AW150" s="74">
        <v>103645341.36363636</v>
      </c>
      <c r="AX150" s="74">
        <v>7255173.8954545455</v>
      </c>
      <c r="AY150" s="75">
        <v>4313525.1202272726</v>
      </c>
      <c r="AZ150" s="74">
        <v>0</v>
      </c>
      <c r="BA150" s="74">
        <v>0</v>
      </c>
      <c r="BB150" s="74">
        <v>0</v>
      </c>
      <c r="BC150" s="79">
        <v>0</v>
      </c>
      <c r="BD150" s="79">
        <v>0</v>
      </c>
      <c r="BE150" s="79">
        <v>0</v>
      </c>
      <c r="BF150" s="77">
        <v>0</v>
      </c>
      <c r="BG150" s="344">
        <v>11568699.015681818</v>
      </c>
      <c r="BH150" s="187">
        <v>92076642</v>
      </c>
    </row>
    <row r="151" spans="1:60" s="50" customFormat="1" ht="24" customHeight="1" x14ac:dyDescent="0.2">
      <c r="A151" s="181"/>
      <c r="B151" s="296">
        <v>145</v>
      </c>
      <c r="C151" s="264">
        <v>154</v>
      </c>
      <c r="D151" s="297">
        <v>12975</v>
      </c>
      <c r="E151" s="251" t="s">
        <v>230</v>
      </c>
      <c r="F151" s="252" t="s">
        <v>638</v>
      </c>
      <c r="G151" s="251" t="s">
        <v>87</v>
      </c>
      <c r="H151" s="272" t="s">
        <v>613</v>
      </c>
      <c r="I151" s="292" t="s">
        <v>2587</v>
      </c>
      <c r="J151" s="64" t="s">
        <v>639</v>
      </c>
      <c r="K151" s="64" t="s">
        <v>640</v>
      </c>
      <c r="L151" s="64" t="s">
        <v>613</v>
      </c>
      <c r="M151" s="290" t="s">
        <v>2382</v>
      </c>
      <c r="N151" s="98"/>
      <c r="O151" s="64"/>
      <c r="P151" s="89"/>
      <c r="Q151" s="253">
        <v>30</v>
      </c>
      <c r="R151" s="254">
        <v>150</v>
      </c>
      <c r="S151" s="64">
        <v>0</v>
      </c>
      <c r="T151" s="64">
        <v>0</v>
      </c>
      <c r="U151" s="89">
        <v>0</v>
      </c>
      <c r="V151" s="258">
        <v>21</v>
      </c>
      <c r="W151" s="98">
        <v>0</v>
      </c>
      <c r="X151" s="83">
        <v>0</v>
      </c>
      <c r="Y151" s="98">
        <v>1</v>
      </c>
      <c r="Z151" s="64">
        <v>1</v>
      </c>
      <c r="AA151" s="323">
        <v>1145360</v>
      </c>
      <c r="AB151" s="323">
        <v>46667</v>
      </c>
      <c r="AC151" s="324">
        <v>1192027</v>
      </c>
      <c r="AD151" s="74">
        <v>4500000</v>
      </c>
      <c r="AE151" s="74">
        <v>6000000</v>
      </c>
      <c r="AF151" s="334">
        <v>227568.79090909089</v>
      </c>
      <c r="AG151" s="112">
        <v>34360800</v>
      </c>
      <c r="AH151" s="74">
        <v>1400010</v>
      </c>
      <c r="AI151" s="74">
        <v>34135318.636363633</v>
      </c>
      <c r="AJ151" s="74">
        <v>2655495</v>
      </c>
      <c r="AK151" s="74">
        <v>4500000</v>
      </c>
      <c r="AL151" s="74">
        <v>6000000</v>
      </c>
      <c r="AM151" s="74">
        <v>0</v>
      </c>
      <c r="AN151" s="74">
        <v>0</v>
      </c>
      <c r="AO151" s="74">
        <v>0</v>
      </c>
      <c r="AP151" s="74">
        <v>4200000</v>
      </c>
      <c r="AQ151" s="74">
        <v>0</v>
      </c>
      <c r="AR151" s="74">
        <v>0</v>
      </c>
      <c r="AS151" s="74">
        <v>0</v>
      </c>
      <c r="AT151" s="79">
        <v>0</v>
      </c>
      <c r="AU151" s="81">
        <v>87251623.636363626</v>
      </c>
      <c r="AV151" s="112">
        <v>63974399.631818175</v>
      </c>
      <c r="AW151" s="74">
        <v>84596128.636363626</v>
      </c>
      <c r="AX151" s="74">
        <v>5921729.0045454539</v>
      </c>
      <c r="AY151" s="75">
        <v>2397439.9631818174</v>
      </c>
      <c r="AZ151" s="74">
        <v>0</v>
      </c>
      <c r="BA151" s="74">
        <v>0</v>
      </c>
      <c r="BB151" s="74">
        <v>0</v>
      </c>
      <c r="BC151" s="79">
        <v>0</v>
      </c>
      <c r="BD151" s="79">
        <v>0</v>
      </c>
      <c r="BE151" s="79">
        <v>0</v>
      </c>
      <c r="BF151" s="77">
        <v>0</v>
      </c>
      <c r="BG151" s="344">
        <v>8319168.9677272718</v>
      </c>
      <c r="BH151" s="187">
        <v>78932454</v>
      </c>
    </row>
    <row r="152" spans="1:60" s="50" customFormat="1" ht="24" customHeight="1" x14ac:dyDescent="0.2">
      <c r="A152" s="181"/>
      <c r="B152" s="296">
        <v>146</v>
      </c>
      <c r="C152" s="264">
        <v>155</v>
      </c>
      <c r="D152" s="297">
        <v>12976</v>
      </c>
      <c r="E152" s="251" t="s">
        <v>435</v>
      </c>
      <c r="F152" s="252" t="s">
        <v>641</v>
      </c>
      <c r="G152" s="251" t="s">
        <v>87</v>
      </c>
      <c r="H152" s="272" t="s">
        <v>613</v>
      </c>
      <c r="I152" s="292" t="s">
        <v>2588</v>
      </c>
      <c r="J152" s="64" t="s">
        <v>642</v>
      </c>
      <c r="K152" s="64" t="s">
        <v>643</v>
      </c>
      <c r="L152" s="64" t="s">
        <v>613</v>
      </c>
      <c r="M152" s="290" t="s">
        <v>2380</v>
      </c>
      <c r="N152" s="98"/>
      <c r="O152" s="64"/>
      <c r="P152" s="89"/>
      <c r="Q152" s="253">
        <v>30</v>
      </c>
      <c r="R152" s="254">
        <v>37</v>
      </c>
      <c r="S152" s="64">
        <v>0</v>
      </c>
      <c r="T152" s="64">
        <v>0</v>
      </c>
      <c r="U152" s="89">
        <v>0</v>
      </c>
      <c r="V152" s="258">
        <v>20</v>
      </c>
      <c r="W152" s="98">
        <v>0</v>
      </c>
      <c r="X152" s="83">
        <v>0</v>
      </c>
      <c r="Y152" s="98">
        <v>0</v>
      </c>
      <c r="Z152" s="64">
        <v>0</v>
      </c>
      <c r="AA152" s="323">
        <v>1477052</v>
      </c>
      <c r="AB152" s="323">
        <v>46667</v>
      </c>
      <c r="AC152" s="324">
        <v>1523719</v>
      </c>
      <c r="AD152" s="74">
        <v>4500000</v>
      </c>
      <c r="AE152" s="74">
        <v>6000000</v>
      </c>
      <c r="AF152" s="334">
        <v>290891.80909090908</v>
      </c>
      <c r="AG152" s="112">
        <v>44311560</v>
      </c>
      <c r="AH152" s="74">
        <v>1400010</v>
      </c>
      <c r="AI152" s="74">
        <v>10762996.936363636</v>
      </c>
      <c r="AJ152" s="74">
        <v>0</v>
      </c>
      <c r="AK152" s="74">
        <v>4500000</v>
      </c>
      <c r="AL152" s="74">
        <v>6000000</v>
      </c>
      <c r="AM152" s="74">
        <v>0</v>
      </c>
      <c r="AN152" s="74">
        <v>0</v>
      </c>
      <c r="AO152" s="74">
        <v>0</v>
      </c>
      <c r="AP152" s="74">
        <v>4000000</v>
      </c>
      <c r="AQ152" s="74">
        <v>0</v>
      </c>
      <c r="AR152" s="74">
        <v>0</v>
      </c>
      <c r="AS152" s="74">
        <v>0</v>
      </c>
      <c r="AT152" s="79">
        <v>0</v>
      </c>
      <c r="AU152" s="81">
        <v>70974566.936363637</v>
      </c>
      <c r="AV152" s="112">
        <v>51506347.250818178</v>
      </c>
      <c r="AW152" s="74">
        <v>70974566.936363637</v>
      </c>
      <c r="AX152" s="74">
        <v>4968219.6855454547</v>
      </c>
      <c r="AY152" s="75">
        <v>1150634.7250818179</v>
      </c>
      <c r="AZ152" s="74">
        <v>0</v>
      </c>
      <c r="BA152" s="74">
        <v>0</v>
      </c>
      <c r="BB152" s="74">
        <v>0</v>
      </c>
      <c r="BC152" s="79">
        <v>0</v>
      </c>
      <c r="BD152" s="79">
        <v>0</v>
      </c>
      <c r="BE152" s="79">
        <v>0</v>
      </c>
      <c r="BF152" s="77">
        <v>0</v>
      </c>
      <c r="BG152" s="344">
        <v>6118854.4106272729</v>
      </c>
      <c r="BH152" s="187">
        <v>64855712</v>
      </c>
    </row>
    <row r="153" spans="1:60" s="50" customFormat="1" ht="24" customHeight="1" x14ac:dyDescent="0.2">
      <c r="A153" s="181"/>
      <c r="B153" s="296">
        <v>147</v>
      </c>
      <c r="C153" s="264">
        <v>156</v>
      </c>
      <c r="D153" s="297">
        <v>12977</v>
      </c>
      <c r="E153" s="251" t="s">
        <v>248</v>
      </c>
      <c r="F153" s="252" t="s">
        <v>644</v>
      </c>
      <c r="G153" s="251" t="s">
        <v>87</v>
      </c>
      <c r="H153" s="272" t="s">
        <v>613</v>
      </c>
      <c r="I153" s="292" t="s">
        <v>2589</v>
      </c>
      <c r="J153" s="64" t="s">
        <v>645</v>
      </c>
      <c r="K153" s="64" t="s">
        <v>646</v>
      </c>
      <c r="L153" s="64" t="s">
        <v>613</v>
      </c>
      <c r="M153" s="290" t="s">
        <v>2380</v>
      </c>
      <c r="N153" s="98"/>
      <c r="O153" s="64"/>
      <c r="P153" s="89"/>
      <c r="Q153" s="253">
        <v>30</v>
      </c>
      <c r="R153" s="254">
        <v>105</v>
      </c>
      <c r="S153" s="64">
        <v>0</v>
      </c>
      <c r="T153" s="64">
        <v>0</v>
      </c>
      <c r="U153" s="89">
        <v>0</v>
      </c>
      <c r="V153" s="258">
        <v>20</v>
      </c>
      <c r="W153" s="98">
        <v>0</v>
      </c>
      <c r="X153" s="83">
        <v>0</v>
      </c>
      <c r="Y153" s="98">
        <v>0</v>
      </c>
      <c r="Z153" s="64">
        <v>0</v>
      </c>
      <c r="AA153" s="323">
        <v>1477052</v>
      </c>
      <c r="AB153" s="323">
        <v>46667</v>
      </c>
      <c r="AC153" s="324">
        <v>1523719</v>
      </c>
      <c r="AD153" s="74">
        <v>4500000</v>
      </c>
      <c r="AE153" s="74">
        <v>6000000</v>
      </c>
      <c r="AF153" s="334">
        <v>290891.80909090908</v>
      </c>
      <c r="AG153" s="112">
        <v>44311560</v>
      </c>
      <c r="AH153" s="74">
        <v>1400010</v>
      </c>
      <c r="AI153" s="74">
        <v>30543639.954545453</v>
      </c>
      <c r="AJ153" s="74">
        <v>0</v>
      </c>
      <c r="AK153" s="74">
        <v>4500000</v>
      </c>
      <c r="AL153" s="74">
        <v>6000000</v>
      </c>
      <c r="AM153" s="74">
        <v>0</v>
      </c>
      <c r="AN153" s="74">
        <v>0</v>
      </c>
      <c r="AO153" s="74">
        <v>0</v>
      </c>
      <c r="AP153" s="74">
        <v>4000000</v>
      </c>
      <c r="AQ153" s="74">
        <v>0</v>
      </c>
      <c r="AR153" s="74">
        <v>0</v>
      </c>
      <c r="AS153" s="74">
        <v>0</v>
      </c>
      <c r="AT153" s="79">
        <v>0</v>
      </c>
      <c r="AU153" s="81">
        <v>90755209.954545453</v>
      </c>
      <c r="AV153" s="112">
        <v>69902345.257727265</v>
      </c>
      <c r="AW153" s="74">
        <v>90755209.954545453</v>
      </c>
      <c r="AX153" s="74">
        <v>6352864.6968181822</v>
      </c>
      <c r="AY153" s="75">
        <v>2990234.5257727266</v>
      </c>
      <c r="AZ153" s="74">
        <v>0</v>
      </c>
      <c r="BA153" s="74">
        <v>0</v>
      </c>
      <c r="BB153" s="74">
        <v>0</v>
      </c>
      <c r="BC153" s="79">
        <v>0</v>
      </c>
      <c r="BD153" s="79">
        <v>0</v>
      </c>
      <c r="BE153" s="79">
        <v>0</v>
      </c>
      <c r="BF153" s="77">
        <v>0</v>
      </c>
      <c r="BG153" s="344">
        <v>9343099.2225909084</v>
      </c>
      <c r="BH153" s="187">
        <v>81412110</v>
      </c>
    </row>
    <row r="154" spans="1:60" s="50" customFormat="1" ht="24" customHeight="1" x14ac:dyDescent="0.2">
      <c r="A154" s="181"/>
      <c r="B154" s="296">
        <v>148</v>
      </c>
      <c r="C154" s="264">
        <v>157</v>
      </c>
      <c r="D154" s="297">
        <v>12978</v>
      </c>
      <c r="E154" s="251" t="s">
        <v>209</v>
      </c>
      <c r="F154" s="252" t="s">
        <v>641</v>
      </c>
      <c r="G154" s="251" t="s">
        <v>87</v>
      </c>
      <c r="H154" s="272" t="s">
        <v>613</v>
      </c>
      <c r="I154" s="292" t="s">
        <v>2590</v>
      </c>
      <c r="J154" s="64" t="s">
        <v>647</v>
      </c>
      <c r="K154" s="64" t="s">
        <v>648</v>
      </c>
      <c r="L154" s="64" t="s">
        <v>613</v>
      </c>
      <c r="M154" s="290" t="s">
        <v>2383</v>
      </c>
      <c r="N154" s="98"/>
      <c r="O154" s="64"/>
      <c r="P154" s="89"/>
      <c r="Q154" s="253">
        <v>30</v>
      </c>
      <c r="R154" s="254">
        <v>23</v>
      </c>
      <c r="S154" s="64">
        <v>0</v>
      </c>
      <c r="T154" s="64">
        <v>0</v>
      </c>
      <c r="U154" s="89">
        <v>0</v>
      </c>
      <c r="V154" s="258">
        <v>19</v>
      </c>
      <c r="W154" s="98">
        <v>0</v>
      </c>
      <c r="X154" s="83">
        <v>0</v>
      </c>
      <c r="Y154" s="98">
        <v>2</v>
      </c>
      <c r="Z154" s="64">
        <v>0</v>
      </c>
      <c r="AA154" s="323">
        <v>1642901</v>
      </c>
      <c r="AB154" s="323">
        <v>0</v>
      </c>
      <c r="AC154" s="324">
        <v>1642901</v>
      </c>
      <c r="AD154" s="74">
        <v>4500000</v>
      </c>
      <c r="AE154" s="74">
        <v>6000000</v>
      </c>
      <c r="AF154" s="334">
        <v>313644.73636363639</v>
      </c>
      <c r="AG154" s="112">
        <v>49287030</v>
      </c>
      <c r="AH154" s="74">
        <v>0</v>
      </c>
      <c r="AI154" s="74">
        <v>7213828.9363636365</v>
      </c>
      <c r="AJ154" s="74">
        <v>0</v>
      </c>
      <c r="AK154" s="74">
        <v>4500000</v>
      </c>
      <c r="AL154" s="74">
        <v>6000000</v>
      </c>
      <c r="AM154" s="74">
        <v>0</v>
      </c>
      <c r="AN154" s="74">
        <v>0</v>
      </c>
      <c r="AO154" s="74">
        <v>0</v>
      </c>
      <c r="AP154" s="74">
        <v>3800000</v>
      </c>
      <c r="AQ154" s="74">
        <v>0</v>
      </c>
      <c r="AR154" s="74">
        <v>0</v>
      </c>
      <c r="AS154" s="74">
        <v>0</v>
      </c>
      <c r="AT154" s="79">
        <v>0</v>
      </c>
      <c r="AU154" s="81">
        <v>70800858.936363637</v>
      </c>
      <c r="AV154" s="112">
        <v>51544798.81081818</v>
      </c>
      <c r="AW154" s="74">
        <v>70800858.936363637</v>
      </c>
      <c r="AX154" s="74">
        <v>4956060.1255454551</v>
      </c>
      <c r="AY154" s="75">
        <v>1154479.8810818181</v>
      </c>
      <c r="AZ154" s="74">
        <v>0</v>
      </c>
      <c r="BA154" s="74">
        <v>0</v>
      </c>
      <c r="BB154" s="74">
        <v>0</v>
      </c>
      <c r="BC154" s="79">
        <v>0</v>
      </c>
      <c r="BD154" s="79">
        <v>0</v>
      </c>
      <c r="BE154" s="79">
        <v>0</v>
      </c>
      <c r="BF154" s="77">
        <v>0</v>
      </c>
      <c r="BG154" s="344">
        <v>6110540.0066272728</v>
      </c>
      <c r="BH154" s="187">
        <v>64690318</v>
      </c>
    </row>
    <row r="155" spans="1:60" s="50" customFormat="1" ht="24" customHeight="1" x14ac:dyDescent="0.2">
      <c r="A155" s="181"/>
      <c r="B155" s="296">
        <v>149</v>
      </c>
      <c r="C155" s="264">
        <v>158</v>
      </c>
      <c r="D155" s="297">
        <v>12979</v>
      </c>
      <c r="E155" s="251" t="s">
        <v>107</v>
      </c>
      <c r="F155" s="252" t="s">
        <v>649</v>
      </c>
      <c r="G155" s="251" t="s">
        <v>87</v>
      </c>
      <c r="H155" s="272" t="s">
        <v>613</v>
      </c>
      <c r="I155" s="292" t="s">
        <v>2591</v>
      </c>
      <c r="J155" s="64" t="s">
        <v>650</v>
      </c>
      <c r="K155" s="64" t="s">
        <v>651</v>
      </c>
      <c r="L155" s="64" t="s">
        <v>613</v>
      </c>
      <c r="M155" s="290" t="s">
        <v>2383</v>
      </c>
      <c r="N155" s="98"/>
      <c r="O155" s="64"/>
      <c r="P155" s="89"/>
      <c r="Q155" s="253">
        <v>30</v>
      </c>
      <c r="R155" s="254">
        <v>40</v>
      </c>
      <c r="S155" s="64">
        <v>0</v>
      </c>
      <c r="T155" s="64">
        <v>0</v>
      </c>
      <c r="U155" s="89">
        <v>0</v>
      </c>
      <c r="V155" s="258">
        <v>21</v>
      </c>
      <c r="W155" s="98">
        <v>0</v>
      </c>
      <c r="X155" s="83">
        <v>0</v>
      </c>
      <c r="Y155" s="98">
        <v>0</v>
      </c>
      <c r="Z155" s="64">
        <v>0</v>
      </c>
      <c r="AA155" s="323">
        <v>1642901</v>
      </c>
      <c r="AB155" s="323">
        <v>0</v>
      </c>
      <c r="AC155" s="324">
        <v>1642901</v>
      </c>
      <c r="AD155" s="74">
        <v>4500000</v>
      </c>
      <c r="AE155" s="74">
        <v>6000000</v>
      </c>
      <c r="AF155" s="334">
        <v>313644.73636363639</v>
      </c>
      <c r="AG155" s="112">
        <v>49287030</v>
      </c>
      <c r="AH155" s="74">
        <v>0</v>
      </c>
      <c r="AI155" s="74">
        <v>12545789.454545455</v>
      </c>
      <c r="AJ155" s="74">
        <v>0</v>
      </c>
      <c r="AK155" s="74">
        <v>4500000</v>
      </c>
      <c r="AL155" s="74">
        <v>6000000</v>
      </c>
      <c r="AM155" s="74">
        <v>0</v>
      </c>
      <c r="AN155" s="74">
        <v>0</v>
      </c>
      <c r="AO155" s="74">
        <v>0</v>
      </c>
      <c r="AP155" s="74">
        <v>4200000</v>
      </c>
      <c r="AQ155" s="74">
        <v>0</v>
      </c>
      <c r="AR155" s="74">
        <v>0</v>
      </c>
      <c r="AS155" s="74">
        <v>0</v>
      </c>
      <c r="AT155" s="79">
        <v>0</v>
      </c>
      <c r="AU155" s="81">
        <v>76532819.454545453</v>
      </c>
      <c r="AV155" s="112">
        <v>56475522.092727274</v>
      </c>
      <c r="AW155" s="74">
        <v>76532819.454545453</v>
      </c>
      <c r="AX155" s="74">
        <v>5357297.3618181823</v>
      </c>
      <c r="AY155" s="75">
        <v>1647552.2092727274</v>
      </c>
      <c r="AZ155" s="74">
        <v>0</v>
      </c>
      <c r="BA155" s="74">
        <v>0</v>
      </c>
      <c r="BB155" s="74">
        <v>0</v>
      </c>
      <c r="BC155" s="79">
        <v>0</v>
      </c>
      <c r="BD155" s="79">
        <v>0</v>
      </c>
      <c r="BE155" s="79">
        <v>0</v>
      </c>
      <c r="BF155" s="77">
        <v>0</v>
      </c>
      <c r="BG155" s="344">
        <v>7004849.5710909097</v>
      </c>
      <c r="BH155" s="187">
        <v>69527969</v>
      </c>
    </row>
    <row r="156" spans="1:60" s="50" customFormat="1" ht="24" customHeight="1" x14ac:dyDescent="0.2">
      <c r="A156" s="181"/>
      <c r="B156" s="296">
        <v>150</v>
      </c>
      <c r="C156" s="264">
        <v>159</v>
      </c>
      <c r="D156" s="297">
        <v>12980</v>
      </c>
      <c r="E156" s="251" t="s">
        <v>410</v>
      </c>
      <c r="F156" s="252" t="s">
        <v>652</v>
      </c>
      <c r="G156" s="251" t="s">
        <v>87</v>
      </c>
      <c r="H156" s="272" t="s">
        <v>613</v>
      </c>
      <c r="I156" s="292" t="s">
        <v>2592</v>
      </c>
      <c r="J156" s="64" t="s">
        <v>653</v>
      </c>
      <c r="K156" s="64" t="s">
        <v>654</v>
      </c>
      <c r="L156" s="64" t="s">
        <v>613</v>
      </c>
      <c r="M156" s="290" t="s">
        <v>2382</v>
      </c>
      <c r="N156" s="98"/>
      <c r="O156" s="64"/>
      <c r="P156" s="89"/>
      <c r="Q156" s="253">
        <v>30</v>
      </c>
      <c r="R156" s="254">
        <v>78</v>
      </c>
      <c r="S156" s="64">
        <v>0</v>
      </c>
      <c r="T156" s="64">
        <v>0</v>
      </c>
      <c r="U156" s="89">
        <v>0</v>
      </c>
      <c r="V156" s="258">
        <v>19</v>
      </c>
      <c r="W156" s="98">
        <v>0</v>
      </c>
      <c r="X156" s="83">
        <v>0</v>
      </c>
      <c r="Y156" s="98">
        <v>0</v>
      </c>
      <c r="Z156" s="64">
        <v>0</v>
      </c>
      <c r="AA156" s="323">
        <v>1145360</v>
      </c>
      <c r="AB156" s="323">
        <v>0</v>
      </c>
      <c r="AC156" s="324">
        <v>1145360</v>
      </c>
      <c r="AD156" s="74">
        <v>4500000</v>
      </c>
      <c r="AE156" s="74">
        <v>6000000</v>
      </c>
      <c r="AF156" s="334">
        <v>218659.63636363638</v>
      </c>
      <c r="AG156" s="112">
        <v>34360800</v>
      </c>
      <c r="AH156" s="74">
        <v>0</v>
      </c>
      <c r="AI156" s="74">
        <v>17055451.636363637</v>
      </c>
      <c r="AJ156" s="74">
        <v>0</v>
      </c>
      <c r="AK156" s="74">
        <v>4500000</v>
      </c>
      <c r="AL156" s="74">
        <v>6000000</v>
      </c>
      <c r="AM156" s="74">
        <v>0</v>
      </c>
      <c r="AN156" s="74">
        <v>0</v>
      </c>
      <c r="AO156" s="74">
        <v>0</v>
      </c>
      <c r="AP156" s="74">
        <v>3800000</v>
      </c>
      <c r="AQ156" s="74">
        <v>0</v>
      </c>
      <c r="AR156" s="74">
        <v>0</v>
      </c>
      <c r="AS156" s="74">
        <v>0</v>
      </c>
      <c r="AT156" s="79">
        <v>0</v>
      </c>
      <c r="AU156" s="81">
        <v>65716251.63636364</v>
      </c>
      <c r="AV156" s="112">
        <v>46816114.021818183</v>
      </c>
      <c r="AW156" s="74">
        <v>65716251.63636364</v>
      </c>
      <c r="AX156" s="74">
        <v>4600137.6145454552</v>
      </c>
      <c r="AY156" s="75">
        <v>681611.40218181838</v>
      </c>
      <c r="AZ156" s="74">
        <v>0</v>
      </c>
      <c r="BA156" s="74">
        <v>0</v>
      </c>
      <c r="BB156" s="74">
        <v>0</v>
      </c>
      <c r="BC156" s="79">
        <v>0</v>
      </c>
      <c r="BD156" s="79">
        <v>0</v>
      </c>
      <c r="BE156" s="79">
        <v>0</v>
      </c>
      <c r="BF156" s="77">
        <v>0</v>
      </c>
      <c r="BG156" s="344">
        <v>5281749.0167272734</v>
      </c>
      <c r="BH156" s="187">
        <v>60434502</v>
      </c>
    </row>
    <row r="157" spans="1:60" s="50" customFormat="1" ht="24" customHeight="1" x14ac:dyDescent="0.2">
      <c r="A157" s="181"/>
      <c r="B157" s="296">
        <v>151</v>
      </c>
      <c r="C157" s="264">
        <v>160</v>
      </c>
      <c r="D157" s="297">
        <v>12981</v>
      </c>
      <c r="E157" s="251" t="s">
        <v>655</v>
      </c>
      <c r="F157" s="252" t="s">
        <v>656</v>
      </c>
      <c r="G157" s="251" t="s">
        <v>87</v>
      </c>
      <c r="H157" s="272" t="s">
        <v>613</v>
      </c>
      <c r="I157" s="292" t="s">
        <v>2593</v>
      </c>
      <c r="J157" s="64" t="s">
        <v>657</v>
      </c>
      <c r="K157" s="64" t="s">
        <v>658</v>
      </c>
      <c r="L157" s="64" t="s">
        <v>613</v>
      </c>
      <c r="M157" s="305" t="s">
        <v>2383</v>
      </c>
      <c r="N157" s="98"/>
      <c r="O157" s="64"/>
      <c r="P157" s="89"/>
      <c r="Q157" s="253">
        <v>30</v>
      </c>
      <c r="R157" s="254">
        <v>0</v>
      </c>
      <c r="S157" s="64">
        <v>0</v>
      </c>
      <c r="T157" s="64">
        <v>0</v>
      </c>
      <c r="U157" s="89">
        <v>0</v>
      </c>
      <c r="V157" s="258">
        <v>21</v>
      </c>
      <c r="W157" s="98">
        <v>0</v>
      </c>
      <c r="X157" s="83">
        <v>0</v>
      </c>
      <c r="Y157" s="98">
        <v>0</v>
      </c>
      <c r="Z157" s="64">
        <v>1</v>
      </c>
      <c r="AA157" s="323">
        <v>1642901</v>
      </c>
      <c r="AB157" s="323">
        <v>0</v>
      </c>
      <c r="AC157" s="324">
        <v>1642901</v>
      </c>
      <c r="AD157" s="74">
        <v>4500000</v>
      </c>
      <c r="AE157" s="74">
        <v>6000000</v>
      </c>
      <c r="AF157" s="334">
        <v>313644.73636363639</v>
      </c>
      <c r="AG157" s="112">
        <v>49287030</v>
      </c>
      <c r="AH157" s="74">
        <v>0</v>
      </c>
      <c r="AI157" s="74">
        <v>0</v>
      </c>
      <c r="AJ157" s="74">
        <v>2655495</v>
      </c>
      <c r="AK157" s="74">
        <v>4500000</v>
      </c>
      <c r="AL157" s="74">
        <v>6000000</v>
      </c>
      <c r="AM157" s="74">
        <v>0</v>
      </c>
      <c r="AN157" s="74">
        <v>0</v>
      </c>
      <c r="AO157" s="74">
        <v>0</v>
      </c>
      <c r="AP157" s="74">
        <v>4200000</v>
      </c>
      <c r="AQ157" s="74">
        <v>0</v>
      </c>
      <c r="AR157" s="74">
        <v>0</v>
      </c>
      <c r="AS157" s="74">
        <v>0</v>
      </c>
      <c r="AT157" s="79">
        <v>0</v>
      </c>
      <c r="AU157" s="81">
        <v>66642525</v>
      </c>
      <c r="AV157" s="112">
        <v>44807937.899999999</v>
      </c>
      <c r="AW157" s="74">
        <v>63987030</v>
      </c>
      <c r="AX157" s="74">
        <v>4479092.1000000006</v>
      </c>
      <c r="AY157" s="75">
        <v>480793.78999999986</v>
      </c>
      <c r="AZ157" s="74">
        <v>0</v>
      </c>
      <c r="BA157" s="74">
        <v>0</v>
      </c>
      <c r="BB157" s="74">
        <v>0</v>
      </c>
      <c r="BC157" s="79">
        <v>0</v>
      </c>
      <c r="BD157" s="79">
        <v>0</v>
      </c>
      <c r="BE157" s="79">
        <v>0</v>
      </c>
      <c r="BF157" s="77">
        <v>0</v>
      </c>
      <c r="BG157" s="344">
        <v>4959885.8900000006</v>
      </c>
      <c r="BH157" s="187">
        <v>61682639</v>
      </c>
    </row>
    <row r="158" spans="1:60" s="50" customFormat="1" ht="24" customHeight="1" x14ac:dyDescent="0.2">
      <c r="A158" s="181"/>
      <c r="B158" s="296">
        <v>152</v>
      </c>
      <c r="C158" s="264">
        <v>161</v>
      </c>
      <c r="D158" s="297">
        <v>12982</v>
      </c>
      <c r="E158" s="251" t="s">
        <v>659</v>
      </c>
      <c r="F158" s="252" t="s">
        <v>660</v>
      </c>
      <c r="G158" s="251" t="s">
        <v>87</v>
      </c>
      <c r="H158" s="272" t="s">
        <v>613</v>
      </c>
      <c r="I158" s="292" t="s">
        <v>2594</v>
      </c>
      <c r="J158" s="64" t="s">
        <v>661</v>
      </c>
      <c r="K158" s="64" t="s">
        <v>662</v>
      </c>
      <c r="L158" s="64" t="s">
        <v>613</v>
      </c>
      <c r="M158" s="290" t="s">
        <v>2380</v>
      </c>
      <c r="N158" s="98"/>
      <c r="O158" s="64"/>
      <c r="P158" s="89"/>
      <c r="Q158" s="253">
        <v>30</v>
      </c>
      <c r="R158" s="254">
        <v>72</v>
      </c>
      <c r="S158" s="64">
        <v>0</v>
      </c>
      <c r="T158" s="64">
        <v>0</v>
      </c>
      <c r="U158" s="89">
        <v>0</v>
      </c>
      <c r="V158" s="258">
        <v>21</v>
      </c>
      <c r="W158" s="98">
        <v>0</v>
      </c>
      <c r="X158" s="83">
        <v>0</v>
      </c>
      <c r="Y158" s="98">
        <v>0</v>
      </c>
      <c r="Z158" s="64">
        <v>0</v>
      </c>
      <c r="AA158" s="323">
        <v>1477052</v>
      </c>
      <c r="AB158" s="323">
        <v>0</v>
      </c>
      <c r="AC158" s="324">
        <v>1477052</v>
      </c>
      <c r="AD158" s="74">
        <v>4500000</v>
      </c>
      <c r="AE158" s="74">
        <v>6000000</v>
      </c>
      <c r="AF158" s="334">
        <v>281982.65454545454</v>
      </c>
      <c r="AG158" s="112">
        <v>44311560</v>
      </c>
      <c r="AH158" s="74">
        <v>0</v>
      </c>
      <c r="AI158" s="74">
        <v>20302751.127272725</v>
      </c>
      <c r="AJ158" s="74">
        <v>0</v>
      </c>
      <c r="AK158" s="74">
        <v>4500000</v>
      </c>
      <c r="AL158" s="74">
        <v>6000000</v>
      </c>
      <c r="AM158" s="74">
        <v>0</v>
      </c>
      <c r="AN158" s="74">
        <v>0</v>
      </c>
      <c r="AO158" s="74">
        <v>0</v>
      </c>
      <c r="AP158" s="74">
        <v>4200000</v>
      </c>
      <c r="AQ158" s="74">
        <v>0</v>
      </c>
      <c r="AR158" s="74">
        <v>0</v>
      </c>
      <c r="AS158" s="74">
        <v>0</v>
      </c>
      <c r="AT158" s="79">
        <v>0</v>
      </c>
      <c r="AU158" s="81">
        <v>79314311.127272725</v>
      </c>
      <c r="AV158" s="112">
        <v>59062309.348363638</v>
      </c>
      <c r="AW158" s="74">
        <v>79314311.127272725</v>
      </c>
      <c r="AX158" s="74">
        <v>5552001.7789090909</v>
      </c>
      <c r="AY158" s="75">
        <v>1906230.9348363639</v>
      </c>
      <c r="AZ158" s="74">
        <v>0</v>
      </c>
      <c r="BA158" s="74">
        <v>0</v>
      </c>
      <c r="BB158" s="74">
        <v>0</v>
      </c>
      <c r="BC158" s="79">
        <v>0</v>
      </c>
      <c r="BD158" s="79">
        <v>0</v>
      </c>
      <c r="BE158" s="79">
        <v>0</v>
      </c>
      <c r="BF158" s="77">
        <v>0</v>
      </c>
      <c r="BG158" s="344">
        <v>7458232.7137454543</v>
      </c>
      <c r="BH158" s="187">
        <v>71856078</v>
      </c>
    </row>
    <row r="159" spans="1:60" s="50" customFormat="1" ht="24" customHeight="1" x14ac:dyDescent="0.2">
      <c r="A159" s="181"/>
      <c r="B159" s="296">
        <v>153</v>
      </c>
      <c r="C159" s="264">
        <v>162</v>
      </c>
      <c r="D159" s="297">
        <v>12983</v>
      </c>
      <c r="E159" s="251" t="s">
        <v>296</v>
      </c>
      <c r="F159" s="252" t="s">
        <v>663</v>
      </c>
      <c r="G159" s="251" t="s">
        <v>87</v>
      </c>
      <c r="H159" s="272" t="s">
        <v>613</v>
      </c>
      <c r="I159" s="292" t="s">
        <v>2595</v>
      </c>
      <c r="J159" s="64" t="s">
        <v>2482</v>
      </c>
      <c r="K159" s="64" t="s">
        <v>664</v>
      </c>
      <c r="L159" s="64" t="s">
        <v>613</v>
      </c>
      <c r="M159" s="290" t="s">
        <v>2380</v>
      </c>
      <c r="N159" s="98"/>
      <c r="O159" s="64"/>
      <c r="P159" s="89"/>
      <c r="Q159" s="253">
        <v>30</v>
      </c>
      <c r="R159" s="254">
        <v>90</v>
      </c>
      <c r="S159" s="64">
        <v>0</v>
      </c>
      <c r="T159" s="64">
        <v>0</v>
      </c>
      <c r="U159" s="89">
        <v>0</v>
      </c>
      <c r="V159" s="258">
        <v>20</v>
      </c>
      <c r="W159" s="98">
        <v>0</v>
      </c>
      <c r="X159" s="83">
        <v>0</v>
      </c>
      <c r="Y159" s="98">
        <v>1</v>
      </c>
      <c r="Z159" s="64">
        <v>1</v>
      </c>
      <c r="AA159" s="323">
        <v>1477052</v>
      </c>
      <c r="AB159" s="323">
        <v>46667</v>
      </c>
      <c r="AC159" s="324">
        <v>1523719</v>
      </c>
      <c r="AD159" s="74">
        <v>4500000</v>
      </c>
      <c r="AE159" s="74">
        <v>6000000</v>
      </c>
      <c r="AF159" s="334">
        <v>290891.80909090908</v>
      </c>
      <c r="AG159" s="112">
        <v>44311560</v>
      </c>
      <c r="AH159" s="74">
        <v>1400010</v>
      </c>
      <c r="AI159" s="74">
        <v>26180262.818181816</v>
      </c>
      <c r="AJ159" s="74">
        <v>2655495</v>
      </c>
      <c r="AK159" s="74">
        <v>4500000</v>
      </c>
      <c r="AL159" s="74">
        <v>6000000</v>
      </c>
      <c r="AM159" s="74">
        <v>0</v>
      </c>
      <c r="AN159" s="74">
        <v>0</v>
      </c>
      <c r="AO159" s="74">
        <v>0</v>
      </c>
      <c r="AP159" s="74">
        <v>4000000</v>
      </c>
      <c r="AQ159" s="74">
        <v>0</v>
      </c>
      <c r="AR159" s="74">
        <v>0</v>
      </c>
      <c r="AS159" s="74">
        <v>0</v>
      </c>
      <c r="AT159" s="79">
        <v>0</v>
      </c>
      <c r="AU159" s="81">
        <v>89047327.818181813</v>
      </c>
      <c r="AV159" s="112">
        <v>65844404.520909086</v>
      </c>
      <c r="AW159" s="74">
        <v>86391832.818181813</v>
      </c>
      <c r="AX159" s="74">
        <v>6047428.2972727278</v>
      </c>
      <c r="AY159" s="75">
        <v>2584440.4520909088</v>
      </c>
      <c r="AZ159" s="74">
        <v>0</v>
      </c>
      <c r="BA159" s="74">
        <v>0</v>
      </c>
      <c r="BB159" s="74">
        <v>0</v>
      </c>
      <c r="BC159" s="79">
        <v>0</v>
      </c>
      <c r="BD159" s="79">
        <v>0</v>
      </c>
      <c r="BE159" s="79">
        <v>0</v>
      </c>
      <c r="BF159" s="77">
        <v>0</v>
      </c>
      <c r="BG159" s="344">
        <v>8631868.7493636366</v>
      </c>
      <c r="BH159" s="187">
        <v>80415459</v>
      </c>
    </row>
    <row r="160" spans="1:60" s="50" customFormat="1" ht="24" customHeight="1" x14ac:dyDescent="0.2">
      <c r="A160" s="181"/>
      <c r="B160" s="296">
        <v>154</v>
      </c>
      <c r="C160" s="264">
        <v>163</v>
      </c>
      <c r="D160" s="297">
        <v>12984</v>
      </c>
      <c r="E160" s="251" t="s">
        <v>158</v>
      </c>
      <c r="F160" s="252" t="s">
        <v>665</v>
      </c>
      <c r="G160" s="251" t="s">
        <v>87</v>
      </c>
      <c r="H160" s="272" t="s">
        <v>613</v>
      </c>
      <c r="I160" s="292" t="s">
        <v>2596</v>
      </c>
      <c r="J160" s="64" t="s">
        <v>666</v>
      </c>
      <c r="K160" s="64" t="s">
        <v>667</v>
      </c>
      <c r="L160" s="64" t="s">
        <v>613</v>
      </c>
      <c r="M160" s="290" t="s">
        <v>2381</v>
      </c>
      <c r="N160" s="98"/>
      <c r="O160" s="64"/>
      <c r="P160" s="89"/>
      <c r="Q160" s="253">
        <v>30</v>
      </c>
      <c r="R160" s="254">
        <v>67</v>
      </c>
      <c r="S160" s="64">
        <v>0</v>
      </c>
      <c r="T160" s="64">
        <v>0</v>
      </c>
      <c r="U160" s="89">
        <v>0</v>
      </c>
      <c r="V160" s="258">
        <v>19</v>
      </c>
      <c r="W160" s="98">
        <v>0</v>
      </c>
      <c r="X160" s="83">
        <v>0</v>
      </c>
      <c r="Y160" s="98">
        <v>0</v>
      </c>
      <c r="Z160" s="64">
        <v>0</v>
      </c>
      <c r="AA160" s="323">
        <v>1311206</v>
      </c>
      <c r="AB160" s="323">
        <v>46667</v>
      </c>
      <c r="AC160" s="324">
        <v>1357873</v>
      </c>
      <c r="AD160" s="74">
        <v>4500000</v>
      </c>
      <c r="AE160" s="74">
        <v>6000000</v>
      </c>
      <c r="AF160" s="334">
        <v>259230.3</v>
      </c>
      <c r="AG160" s="112">
        <v>39336180</v>
      </c>
      <c r="AH160" s="74">
        <v>1400010</v>
      </c>
      <c r="AI160" s="74">
        <v>17368430.099999998</v>
      </c>
      <c r="AJ160" s="74">
        <v>0</v>
      </c>
      <c r="AK160" s="74">
        <v>4500000</v>
      </c>
      <c r="AL160" s="74">
        <v>6000000</v>
      </c>
      <c r="AM160" s="74">
        <v>0</v>
      </c>
      <c r="AN160" s="74">
        <v>0</v>
      </c>
      <c r="AO160" s="74">
        <v>0</v>
      </c>
      <c r="AP160" s="74">
        <v>3800000</v>
      </c>
      <c r="AQ160" s="74">
        <v>0</v>
      </c>
      <c r="AR160" s="74">
        <v>0</v>
      </c>
      <c r="AS160" s="74">
        <v>0</v>
      </c>
      <c r="AT160" s="79">
        <v>0</v>
      </c>
      <c r="AU160" s="81">
        <v>72404620.099999994</v>
      </c>
      <c r="AV160" s="112">
        <v>53036296.692999996</v>
      </c>
      <c r="AW160" s="74">
        <v>72404620.099999994</v>
      </c>
      <c r="AX160" s="74">
        <v>5068323.4069999997</v>
      </c>
      <c r="AY160" s="75">
        <v>1303629.6692999997</v>
      </c>
      <c r="AZ160" s="74">
        <v>0</v>
      </c>
      <c r="BA160" s="74">
        <v>0</v>
      </c>
      <c r="BB160" s="74">
        <v>0</v>
      </c>
      <c r="BC160" s="79">
        <v>0</v>
      </c>
      <c r="BD160" s="79">
        <v>0</v>
      </c>
      <c r="BE160" s="79">
        <v>0</v>
      </c>
      <c r="BF160" s="77">
        <v>0</v>
      </c>
      <c r="BG160" s="344">
        <v>6371953.0762999989</v>
      </c>
      <c r="BH160" s="187">
        <v>66032667</v>
      </c>
    </row>
    <row r="161" spans="1:60" s="50" customFormat="1" ht="24" customHeight="1" x14ac:dyDescent="0.2">
      <c r="A161" s="181"/>
      <c r="B161" s="296">
        <v>155</v>
      </c>
      <c r="C161" s="264">
        <v>164</v>
      </c>
      <c r="D161" s="297">
        <v>12985</v>
      </c>
      <c r="E161" s="251" t="s">
        <v>190</v>
      </c>
      <c r="F161" s="252" t="s">
        <v>668</v>
      </c>
      <c r="G161" s="251" t="s">
        <v>87</v>
      </c>
      <c r="H161" s="272" t="s">
        <v>613</v>
      </c>
      <c r="I161" s="292" t="s">
        <v>2597</v>
      </c>
      <c r="J161" s="64" t="s">
        <v>669</v>
      </c>
      <c r="K161" s="64" t="s">
        <v>670</v>
      </c>
      <c r="L161" s="64" t="s">
        <v>613</v>
      </c>
      <c r="M161" s="290" t="s">
        <v>2380</v>
      </c>
      <c r="N161" s="98"/>
      <c r="O161" s="64"/>
      <c r="P161" s="89"/>
      <c r="Q161" s="253">
        <v>30</v>
      </c>
      <c r="R161" s="254">
        <v>65</v>
      </c>
      <c r="S161" s="64">
        <v>0</v>
      </c>
      <c r="T161" s="64">
        <v>0</v>
      </c>
      <c r="U161" s="89">
        <v>0</v>
      </c>
      <c r="V161" s="258">
        <v>21</v>
      </c>
      <c r="W161" s="98">
        <v>0</v>
      </c>
      <c r="X161" s="83">
        <v>0</v>
      </c>
      <c r="Y161" s="98">
        <v>0</v>
      </c>
      <c r="Z161" s="64">
        <v>0</v>
      </c>
      <c r="AA161" s="323">
        <v>1477052</v>
      </c>
      <c r="AB161" s="323">
        <v>0</v>
      </c>
      <c r="AC161" s="324">
        <v>1477052</v>
      </c>
      <c r="AD161" s="74">
        <v>4500000</v>
      </c>
      <c r="AE161" s="74">
        <v>6000000</v>
      </c>
      <c r="AF161" s="334">
        <v>281982.65454545454</v>
      </c>
      <c r="AG161" s="112">
        <v>44311560</v>
      </c>
      <c r="AH161" s="74">
        <v>0</v>
      </c>
      <c r="AI161" s="74">
        <v>18328872.545454547</v>
      </c>
      <c r="AJ161" s="74">
        <v>0</v>
      </c>
      <c r="AK161" s="74">
        <v>4500000</v>
      </c>
      <c r="AL161" s="74">
        <v>6000000</v>
      </c>
      <c r="AM161" s="74">
        <v>0</v>
      </c>
      <c r="AN161" s="74">
        <v>0</v>
      </c>
      <c r="AO161" s="74">
        <v>0</v>
      </c>
      <c r="AP161" s="74">
        <v>4200000</v>
      </c>
      <c r="AQ161" s="74">
        <v>0</v>
      </c>
      <c r="AR161" s="74">
        <v>0</v>
      </c>
      <c r="AS161" s="74">
        <v>0</v>
      </c>
      <c r="AT161" s="79">
        <v>0</v>
      </c>
      <c r="AU161" s="81">
        <v>77340432.545454547</v>
      </c>
      <c r="AV161" s="112">
        <v>57226602.267272726</v>
      </c>
      <c r="AW161" s="74">
        <v>77340432.545454547</v>
      </c>
      <c r="AX161" s="74">
        <v>5413830.2781818192</v>
      </c>
      <c r="AY161" s="75">
        <v>1722660.2267272726</v>
      </c>
      <c r="AZ161" s="74">
        <v>0</v>
      </c>
      <c r="BA161" s="74">
        <v>0</v>
      </c>
      <c r="BB161" s="74">
        <v>0</v>
      </c>
      <c r="BC161" s="79">
        <v>0</v>
      </c>
      <c r="BD161" s="79">
        <v>0</v>
      </c>
      <c r="BE161" s="79">
        <v>0</v>
      </c>
      <c r="BF161" s="77">
        <v>0</v>
      </c>
      <c r="BG161" s="344">
        <v>7136490.5049090916</v>
      </c>
      <c r="BH161" s="187">
        <v>70203942</v>
      </c>
    </row>
    <row r="162" spans="1:60" s="50" customFormat="1" ht="24" customHeight="1" x14ac:dyDescent="0.2">
      <c r="A162" s="181"/>
      <c r="B162" s="296">
        <v>156</v>
      </c>
      <c r="C162" s="264">
        <v>165</v>
      </c>
      <c r="D162" s="297">
        <v>12986</v>
      </c>
      <c r="E162" s="251" t="s">
        <v>230</v>
      </c>
      <c r="F162" s="252" t="s">
        <v>671</v>
      </c>
      <c r="G162" s="251" t="s">
        <v>87</v>
      </c>
      <c r="H162" s="272" t="s">
        <v>613</v>
      </c>
      <c r="I162" s="292" t="s">
        <v>2598</v>
      </c>
      <c r="J162" s="64" t="s">
        <v>672</v>
      </c>
      <c r="K162" s="64" t="s">
        <v>673</v>
      </c>
      <c r="L162" s="64" t="s">
        <v>613</v>
      </c>
      <c r="M162" s="290" t="s">
        <v>2382</v>
      </c>
      <c r="N162" s="98"/>
      <c r="O162" s="64"/>
      <c r="P162" s="89"/>
      <c r="Q162" s="253">
        <v>30</v>
      </c>
      <c r="R162" s="254">
        <v>109</v>
      </c>
      <c r="S162" s="64">
        <v>0</v>
      </c>
      <c r="T162" s="64">
        <v>0</v>
      </c>
      <c r="U162" s="89">
        <v>0</v>
      </c>
      <c r="V162" s="258">
        <v>21</v>
      </c>
      <c r="W162" s="98">
        <v>0</v>
      </c>
      <c r="X162" s="83">
        <v>0</v>
      </c>
      <c r="Y162" s="98">
        <v>1</v>
      </c>
      <c r="Z162" s="64">
        <v>1</v>
      </c>
      <c r="AA162" s="323">
        <v>1145360</v>
      </c>
      <c r="AB162" s="323">
        <v>46667</v>
      </c>
      <c r="AC162" s="324">
        <v>1192027</v>
      </c>
      <c r="AD162" s="74">
        <v>4500000</v>
      </c>
      <c r="AE162" s="74">
        <v>6000000</v>
      </c>
      <c r="AF162" s="334">
        <v>227568.79090909089</v>
      </c>
      <c r="AG162" s="112">
        <v>34360800</v>
      </c>
      <c r="AH162" s="74">
        <v>1400010</v>
      </c>
      <c r="AI162" s="74">
        <v>24804998.209090907</v>
      </c>
      <c r="AJ162" s="74">
        <v>2655495</v>
      </c>
      <c r="AK162" s="74">
        <v>4500000</v>
      </c>
      <c r="AL162" s="74">
        <v>6000000</v>
      </c>
      <c r="AM162" s="74">
        <v>0</v>
      </c>
      <c r="AN162" s="74">
        <v>0</v>
      </c>
      <c r="AO162" s="74">
        <v>0</v>
      </c>
      <c r="AP162" s="74">
        <v>4200000</v>
      </c>
      <c r="AQ162" s="74">
        <v>0</v>
      </c>
      <c r="AR162" s="74">
        <v>0</v>
      </c>
      <c r="AS162" s="74">
        <v>0</v>
      </c>
      <c r="AT162" s="79">
        <v>0</v>
      </c>
      <c r="AU162" s="81">
        <v>77921303.209090903</v>
      </c>
      <c r="AV162" s="112">
        <v>55297201.634454541</v>
      </c>
      <c r="AW162" s="74">
        <v>75265808.209090903</v>
      </c>
      <c r="AX162" s="74">
        <v>5268606.5746363634</v>
      </c>
      <c r="AY162" s="75">
        <v>1529720.1634454541</v>
      </c>
      <c r="AZ162" s="74">
        <v>0</v>
      </c>
      <c r="BA162" s="74">
        <v>0</v>
      </c>
      <c r="BB162" s="74">
        <v>0</v>
      </c>
      <c r="BC162" s="79">
        <v>0</v>
      </c>
      <c r="BD162" s="79">
        <v>0</v>
      </c>
      <c r="BE162" s="79">
        <v>0</v>
      </c>
      <c r="BF162" s="77">
        <v>0</v>
      </c>
      <c r="BG162" s="344">
        <v>6798326.7380818175</v>
      </c>
      <c r="BH162" s="187">
        <v>71122976</v>
      </c>
    </row>
    <row r="163" spans="1:60" s="50" customFormat="1" ht="24" customHeight="1" x14ac:dyDescent="0.2">
      <c r="A163" s="181"/>
      <c r="B163" s="296">
        <v>157</v>
      </c>
      <c r="C163" s="264">
        <v>166</v>
      </c>
      <c r="D163" s="297">
        <v>12987</v>
      </c>
      <c r="E163" s="251" t="s">
        <v>140</v>
      </c>
      <c r="F163" s="252" t="s">
        <v>674</v>
      </c>
      <c r="G163" s="251" t="s">
        <v>87</v>
      </c>
      <c r="H163" s="272" t="s">
        <v>613</v>
      </c>
      <c r="I163" s="292" t="s">
        <v>2599</v>
      </c>
      <c r="J163" s="64" t="s">
        <v>675</v>
      </c>
      <c r="K163" s="64" t="s">
        <v>676</v>
      </c>
      <c r="L163" s="64" t="s">
        <v>613</v>
      </c>
      <c r="M163" s="290" t="s">
        <v>2381</v>
      </c>
      <c r="N163" s="98"/>
      <c r="O163" s="64"/>
      <c r="P163" s="89"/>
      <c r="Q163" s="253">
        <v>30</v>
      </c>
      <c r="R163" s="254">
        <v>45</v>
      </c>
      <c r="S163" s="64">
        <v>0</v>
      </c>
      <c r="T163" s="64">
        <v>0</v>
      </c>
      <c r="U163" s="89">
        <v>0</v>
      </c>
      <c r="V163" s="258">
        <v>21</v>
      </c>
      <c r="W163" s="98">
        <v>0</v>
      </c>
      <c r="X163" s="83">
        <v>0</v>
      </c>
      <c r="Y163" s="98">
        <v>0</v>
      </c>
      <c r="Z163" s="64">
        <v>0</v>
      </c>
      <c r="AA163" s="323">
        <v>1311206</v>
      </c>
      <c r="AB163" s="323">
        <v>0</v>
      </c>
      <c r="AC163" s="324">
        <v>1311206</v>
      </c>
      <c r="AD163" s="74">
        <v>4500000</v>
      </c>
      <c r="AE163" s="74">
        <v>6000000</v>
      </c>
      <c r="AF163" s="334">
        <v>250321.14545454542</v>
      </c>
      <c r="AG163" s="112">
        <v>39336180</v>
      </c>
      <c r="AH163" s="74">
        <v>0</v>
      </c>
      <c r="AI163" s="74">
        <v>11264451.545454543</v>
      </c>
      <c r="AJ163" s="74">
        <v>0</v>
      </c>
      <c r="AK163" s="74">
        <v>4500000</v>
      </c>
      <c r="AL163" s="74">
        <v>6000000</v>
      </c>
      <c r="AM163" s="74">
        <v>0</v>
      </c>
      <c r="AN163" s="74">
        <v>0</v>
      </c>
      <c r="AO163" s="74">
        <v>0</v>
      </c>
      <c r="AP163" s="74">
        <v>4200000</v>
      </c>
      <c r="AQ163" s="74">
        <v>0</v>
      </c>
      <c r="AR163" s="74">
        <v>0</v>
      </c>
      <c r="AS163" s="74">
        <v>0</v>
      </c>
      <c r="AT163" s="79">
        <v>0</v>
      </c>
      <c r="AU163" s="81">
        <v>65300631.545454547</v>
      </c>
      <c r="AV163" s="112">
        <v>46029587.337272726</v>
      </c>
      <c r="AW163" s="74">
        <v>65300631.545454547</v>
      </c>
      <c r="AX163" s="74">
        <v>4571044.2081818189</v>
      </c>
      <c r="AY163" s="75">
        <v>602958.7337272726</v>
      </c>
      <c r="AZ163" s="74">
        <v>0</v>
      </c>
      <c r="BA163" s="74">
        <v>0</v>
      </c>
      <c r="BB163" s="74">
        <v>0</v>
      </c>
      <c r="BC163" s="79">
        <v>0</v>
      </c>
      <c r="BD163" s="79">
        <v>0</v>
      </c>
      <c r="BE163" s="79">
        <v>0</v>
      </c>
      <c r="BF163" s="77">
        <v>0</v>
      </c>
      <c r="BG163" s="344">
        <v>5174002.9419090915</v>
      </c>
      <c r="BH163" s="187">
        <v>60126628</v>
      </c>
    </row>
    <row r="164" spans="1:60" s="50" customFormat="1" ht="24" customHeight="1" x14ac:dyDescent="0.2">
      <c r="A164" s="181"/>
      <c r="B164" s="296">
        <v>158</v>
      </c>
      <c r="C164" s="264">
        <v>167</v>
      </c>
      <c r="D164" s="297">
        <v>12988</v>
      </c>
      <c r="E164" s="251" t="s">
        <v>393</v>
      </c>
      <c r="F164" s="252" t="s">
        <v>677</v>
      </c>
      <c r="G164" s="251" t="s">
        <v>87</v>
      </c>
      <c r="H164" s="272" t="s">
        <v>613</v>
      </c>
      <c r="I164" s="292" t="s">
        <v>2600</v>
      </c>
      <c r="J164" s="64" t="s">
        <v>678</v>
      </c>
      <c r="K164" s="64" t="s">
        <v>679</v>
      </c>
      <c r="L164" s="64" t="s">
        <v>613</v>
      </c>
      <c r="M164" s="290" t="s">
        <v>2380</v>
      </c>
      <c r="N164" s="98"/>
      <c r="O164" s="64"/>
      <c r="P164" s="89"/>
      <c r="Q164" s="253">
        <v>30</v>
      </c>
      <c r="R164" s="254">
        <v>68</v>
      </c>
      <c r="S164" s="64">
        <v>0</v>
      </c>
      <c r="T164" s="64">
        <v>0</v>
      </c>
      <c r="U164" s="89">
        <v>0</v>
      </c>
      <c r="V164" s="259">
        <v>21</v>
      </c>
      <c r="W164" s="98">
        <v>0</v>
      </c>
      <c r="X164" s="83">
        <v>0</v>
      </c>
      <c r="Y164" s="98">
        <v>0</v>
      </c>
      <c r="Z164" s="64">
        <v>0</v>
      </c>
      <c r="AA164" s="323">
        <v>1477052</v>
      </c>
      <c r="AB164" s="323">
        <v>46667</v>
      </c>
      <c r="AC164" s="324">
        <v>1523719</v>
      </c>
      <c r="AD164" s="74">
        <v>4500000</v>
      </c>
      <c r="AE164" s="74">
        <v>6000000</v>
      </c>
      <c r="AF164" s="334">
        <v>290891.80909090908</v>
      </c>
      <c r="AG164" s="112">
        <v>44311560</v>
      </c>
      <c r="AH164" s="74">
        <v>1400010</v>
      </c>
      <c r="AI164" s="74">
        <v>19780643.018181816</v>
      </c>
      <c r="AJ164" s="74">
        <v>0</v>
      </c>
      <c r="AK164" s="74">
        <v>4500000</v>
      </c>
      <c r="AL164" s="74">
        <v>6000000</v>
      </c>
      <c r="AM164" s="74">
        <v>0</v>
      </c>
      <c r="AN164" s="74">
        <v>0</v>
      </c>
      <c r="AO164" s="74">
        <v>0</v>
      </c>
      <c r="AP164" s="74">
        <v>4200000</v>
      </c>
      <c r="AQ164" s="74">
        <v>0</v>
      </c>
      <c r="AR164" s="74">
        <v>0</v>
      </c>
      <c r="AS164" s="74">
        <v>0</v>
      </c>
      <c r="AT164" s="79">
        <v>0</v>
      </c>
      <c r="AU164" s="81">
        <v>80192213.018181816</v>
      </c>
      <c r="AV164" s="112">
        <v>59878758.106909089</v>
      </c>
      <c r="AW164" s="74">
        <v>80192213.018181816</v>
      </c>
      <c r="AX164" s="74">
        <v>5613454.9112727279</v>
      </c>
      <c r="AY164" s="75">
        <v>1987875.8106909089</v>
      </c>
      <c r="AZ164" s="74">
        <v>0</v>
      </c>
      <c r="BA164" s="74">
        <v>0</v>
      </c>
      <c r="BB164" s="74">
        <v>0</v>
      </c>
      <c r="BC164" s="79">
        <v>0</v>
      </c>
      <c r="BD164" s="79">
        <v>0</v>
      </c>
      <c r="BE164" s="79">
        <v>0</v>
      </c>
      <c r="BF164" s="77">
        <v>0</v>
      </c>
      <c r="BG164" s="344">
        <v>7601330.7219636366</v>
      </c>
      <c r="BH164" s="187">
        <v>72590882</v>
      </c>
    </row>
    <row r="165" spans="1:60" s="50" customFormat="1" ht="24" customHeight="1" x14ac:dyDescent="0.2">
      <c r="A165" s="181"/>
      <c r="B165" s="296">
        <v>159</v>
      </c>
      <c r="C165" s="264">
        <v>168</v>
      </c>
      <c r="D165" s="297">
        <v>12989</v>
      </c>
      <c r="E165" s="251" t="s">
        <v>680</v>
      </c>
      <c r="F165" s="252" t="s">
        <v>681</v>
      </c>
      <c r="G165" s="251" t="s">
        <v>87</v>
      </c>
      <c r="H165" s="272" t="s">
        <v>613</v>
      </c>
      <c r="I165" s="292" t="s">
        <v>2601</v>
      </c>
      <c r="J165" s="64" t="s">
        <v>682</v>
      </c>
      <c r="K165" s="64" t="s">
        <v>683</v>
      </c>
      <c r="L165" s="64" t="s">
        <v>613</v>
      </c>
      <c r="M165" s="290" t="s">
        <v>2380</v>
      </c>
      <c r="N165" s="98"/>
      <c r="O165" s="64"/>
      <c r="P165" s="89"/>
      <c r="Q165" s="253">
        <v>30</v>
      </c>
      <c r="R165" s="254">
        <v>100</v>
      </c>
      <c r="S165" s="64">
        <v>0</v>
      </c>
      <c r="T165" s="64">
        <v>0</v>
      </c>
      <c r="U165" s="89">
        <v>0</v>
      </c>
      <c r="V165" s="258">
        <v>21</v>
      </c>
      <c r="W165" s="98">
        <v>0</v>
      </c>
      <c r="X165" s="83">
        <v>0</v>
      </c>
      <c r="Y165" s="98">
        <v>0</v>
      </c>
      <c r="Z165" s="64">
        <v>0</v>
      </c>
      <c r="AA165" s="323">
        <v>1477052</v>
      </c>
      <c r="AB165" s="323">
        <v>0</v>
      </c>
      <c r="AC165" s="324">
        <v>1477052</v>
      </c>
      <c r="AD165" s="74">
        <v>4500000</v>
      </c>
      <c r="AE165" s="74">
        <v>6000000</v>
      </c>
      <c r="AF165" s="334">
        <v>281982.65454545454</v>
      </c>
      <c r="AG165" s="112">
        <v>44311560</v>
      </c>
      <c r="AH165" s="74">
        <v>0</v>
      </c>
      <c r="AI165" s="74">
        <v>28198265.454545453</v>
      </c>
      <c r="AJ165" s="74">
        <v>0</v>
      </c>
      <c r="AK165" s="74">
        <v>4500000</v>
      </c>
      <c r="AL165" s="74">
        <v>6000000</v>
      </c>
      <c r="AM165" s="74">
        <v>0</v>
      </c>
      <c r="AN165" s="74">
        <v>0</v>
      </c>
      <c r="AO165" s="74">
        <v>0</v>
      </c>
      <c r="AP165" s="74">
        <v>4200000</v>
      </c>
      <c r="AQ165" s="74">
        <v>0</v>
      </c>
      <c r="AR165" s="74">
        <v>0</v>
      </c>
      <c r="AS165" s="74">
        <v>0</v>
      </c>
      <c r="AT165" s="79">
        <v>0</v>
      </c>
      <c r="AU165" s="81">
        <v>87209825.454545453</v>
      </c>
      <c r="AV165" s="112">
        <v>66405137.672727272</v>
      </c>
      <c r="AW165" s="74">
        <v>87209825.454545453</v>
      </c>
      <c r="AX165" s="74">
        <v>6104687.7818181822</v>
      </c>
      <c r="AY165" s="75">
        <v>2640513.7672727276</v>
      </c>
      <c r="AZ165" s="74">
        <v>0</v>
      </c>
      <c r="BA165" s="74">
        <v>0</v>
      </c>
      <c r="BB165" s="74">
        <v>0</v>
      </c>
      <c r="BC165" s="79">
        <v>0</v>
      </c>
      <c r="BD165" s="79">
        <v>0</v>
      </c>
      <c r="BE165" s="79">
        <v>0</v>
      </c>
      <c r="BF165" s="77">
        <v>0</v>
      </c>
      <c r="BG165" s="344">
        <v>8745201.5490909107</v>
      </c>
      <c r="BH165" s="187">
        <v>78464623</v>
      </c>
    </row>
    <row r="166" spans="1:60" s="50" customFormat="1" ht="24" customHeight="1" x14ac:dyDescent="0.2">
      <c r="A166" s="181"/>
      <c r="B166" s="296">
        <v>160</v>
      </c>
      <c r="C166" s="264">
        <v>169</v>
      </c>
      <c r="D166" s="297">
        <v>12990</v>
      </c>
      <c r="E166" s="251" t="s">
        <v>684</v>
      </c>
      <c r="F166" s="252" t="s">
        <v>319</v>
      </c>
      <c r="G166" s="251" t="s">
        <v>87</v>
      </c>
      <c r="H166" s="272" t="s">
        <v>613</v>
      </c>
      <c r="I166" s="292" t="s">
        <v>2602</v>
      </c>
      <c r="J166" s="64" t="s">
        <v>685</v>
      </c>
      <c r="K166" s="64" t="s">
        <v>686</v>
      </c>
      <c r="L166" s="64" t="s">
        <v>613</v>
      </c>
      <c r="M166" s="290" t="s">
        <v>2383</v>
      </c>
      <c r="N166" s="98"/>
      <c r="O166" s="64"/>
      <c r="P166" s="89"/>
      <c r="Q166" s="253">
        <v>30</v>
      </c>
      <c r="R166" s="254">
        <v>28</v>
      </c>
      <c r="S166" s="64">
        <v>0</v>
      </c>
      <c r="T166" s="64">
        <v>0</v>
      </c>
      <c r="U166" s="89">
        <v>0</v>
      </c>
      <c r="V166" s="258">
        <v>21</v>
      </c>
      <c r="W166" s="98">
        <v>0</v>
      </c>
      <c r="X166" s="83">
        <v>0</v>
      </c>
      <c r="Y166" s="98">
        <v>0</v>
      </c>
      <c r="Z166" s="64">
        <v>0</v>
      </c>
      <c r="AA166" s="323">
        <v>1642901</v>
      </c>
      <c r="AB166" s="323">
        <v>46667</v>
      </c>
      <c r="AC166" s="324">
        <v>1689568</v>
      </c>
      <c r="AD166" s="74">
        <v>4500000</v>
      </c>
      <c r="AE166" s="74">
        <v>6000000</v>
      </c>
      <c r="AF166" s="334">
        <v>322553.89090909087</v>
      </c>
      <c r="AG166" s="112">
        <v>49287030</v>
      </c>
      <c r="AH166" s="74">
        <v>1400010</v>
      </c>
      <c r="AI166" s="74">
        <v>9031508.9454545453</v>
      </c>
      <c r="AJ166" s="74">
        <v>0</v>
      </c>
      <c r="AK166" s="74">
        <v>4500000</v>
      </c>
      <c r="AL166" s="74">
        <v>6000000</v>
      </c>
      <c r="AM166" s="74">
        <v>0</v>
      </c>
      <c r="AN166" s="74">
        <v>0</v>
      </c>
      <c r="AO166" s="74">
        <v>0</v>
      </c>
      <c r="AP166" s="74">
        <v>4200000</v>
      </c>
      <c r="AQ166" s="74">
        <v>0</v>
      </c>
      <c r="AR166" s="74">
        <v>0</v>
      </c>
      <c r="AS166" s="74">
        <v>0</v>
      </c>
      <c r="AT166" s="79">
        <v>0</v>
      </c>
      <c r="AU166" s="81">
        <v>74418548.945454538</v>
      </c>
      <c r="AV166" s="112">
        <v>54509250.519272715</v>
      </c>
      <c r="AW166" s="74">
        <v>74418548.945454538</v>
      </c>
      <c r="AX166" s="74">
        <v>5209298.4261818184</v>
      </c>
      <c r="AY166" s="75">
        <v>1450925.0519272715</v>
      </c>
      <c r="AZ166" s="74">
        <v>0</v>
      </c>
      <c r="BA166" s="74">
        <v>0</v>
      </c>
      <c r="BB166" s="74">
        <v>0</v>
      </c>
      <c r="BC166" s="79">
        <v>0</v>
      </c>
      <c r="BD166" s="79">
        <v>0</v>
      </c>
      <c r="BE166" s="79">
        <v>0</v>
      </c>
      <c r="BF166" s="77">
        <v>0</v>
      </c>
      <c r="BG166" s="344">
        <v>6660223.4781090897</v>
      </c>
      <c r="BH166" s="187">
        <v>67758325</v>
      </c>
    </row>
    <row r="167" spans="1:60" s="50" customFormat="1" ht="24" customHeight="1" x14ac:dyDescent="0.2">
      <c r="A167" s="181"/>
      <c r="B167" s="296">
        <v>161</v>
      </c>
      <c r="C167" s="264">
        <v>170</v>
      </c>
      <c r="D167" s="297">
        <v>12991</v>
      </c>
      <c r="E167" s="251" t="s">
        <v>687</v>
      </c>
      <c r="F167" s="252" t="s">
        <v>688</v>
      </c>
      <c r="G167" s="251" t="s">
        <v>87</v>
      </c>
      <c r="H167" s="272" t="s">
        <v>613</v>
      </c>
      <c r="I167" s="292" t="s">
        <v>2603</v>
      </c>
      <c r="J167" s="64" t="s">
        <v>689</v>
      </c>
      <c r="K167" s="64" t="s">
        <v>690</v>
      </c>
      <c r="L167" s="64" t="s">
        <v>613</v>
      </c>
      <c r="M167" s="290" t="s">
        <v>2380</v>
      </c>
      <c r="N167" s="98"/>
      <c r="O167" s="64"/>
      <c r="P167" s="89"/>
      <c r="Q167" s="253">
        <v>30</v>
      </c>
      <c r="R167" s="254">
        <v>5</v>
      </c>
      <c r="S167" s="64">
        <v>0</v>
      </c>
      <c r="T167" s="64">
        <v>0</v>
      </c>
      <c r="U167" s="89">
        <v>0</v>
      </c>
      <c r="V167" s="258">
        <v>17</v>
      </c>
      <c r="W167" s="98">
        <v>0</v>
      </c>
      <c r="X167" s="83">
        <v>0</v>
      </c>
      <c r="Y167" s="98">
        <v>0</v>
      </c>
      <c r="Z167" s="64">
        <v>0</v>
      </c>
      <c r="AA167" s="323">
        <v>1477052</v>
      </c>
      <c r="AB167" s="323">
        <v>46667</v>
      </c>
      <c r="AC167" s="324">
        <v>1523719</v>
      </c>
      <c r="AD167" s="74">
        <v>4500000</v>
      </c>
      <c r="AE167" s="74">
        <v>6000000</v>
      </c>
      <c r="AF167" s="334">
        <v>290891.80909090908</v>
      </c>
      <c r="AG167" s="112">
        <v>44311560</v>
      </c>
      <c r="AH167" s="74">
        <v>1400010</v>
      </c>
      <c r="AI167" s="74">
        <v>1454459.0454545454</v>
      </c>
      <c r="AJ167" s="74">
        <v>0</v>
      </c>
      <c r="AK167" s="74">
        <v>4500000</v>
      </c>
      <c r="AL167" s="74">
        <v>6000000</v>
      </c>
      <c r="AM167" s="74">
        <v>0</v>
      </c>
      <c r="AN167" s="74">
        <v>0</v>
      </c>
      <c r="AO167" s="74">
        <v>0</v>
      </c>
      <c r="AP167" s="74">
        <v>3400000</v>
      </c>
      <c r="AQ167" s="74">
        <v>0</v>
      </c>
      <c r="AR167" s="74">
        <v>0</v>
      </c>
      <c r="AS167" s="74">
        <v>0</v>
      </c>
      <c r="AT167" s="79">
        <v>0</v>
      </c>
      <c r="AU167" s="81">
        <v>61066029.045454547</v>
      </c>
      <c r="AV167" s="112">
        <v>42891407.01227273</v>
      </c>
      <c r="AW167" s="74">
        <v>61066029.045454547</v>
      </c>
      <c r="AX167" s="74">
        <v>4274622.0331818191</v>
      </c>
      <c r="AY167" s="75">
        <v>289140.70122727304</v>
      </c>
      <c r="AZ167" s="74">
        <v>0</v>
      </c>
      <c r="BA167" s="74">
        <v>0</v>
      </c>
      <c r="BB167" s="74">
        <v>0</v>
      </c>
      <c r="BC167" s="79">
        <v>0</v>
      </c>
      <c r="BD167" s="79">
        <v>0</v>
      </c>
      <c r="BE167" s="79">
        <v>0</v>
      </c>
      <c r="BF167" s="77">
        <v>0</v>
      </c>
      <c r="BG167" s="344">
        <v>4563762.734409092</v>
      </c>
      <c r="BH167" s="187">
        <v>56502266</v>
      </c>
    </row>
    <row r="168" spans="1:60" s="50" customFormat="1" ht="24" customHeight="1" x14ac:dyDescent="0.2">
      <c r="A168" s="181"/>
      <c r="B168" s="296">
        <v>162</v>
      </c>
      <c r="C168" s="264">
        <v>171</v>
      </c>
      <c r="D168" s="297">
        <v>12992</v>
      </c>
      <c r="E168" s="251" t="s">
        <v>226</v>
      </c>
      <c r="F168" s="252" t="s">
        <v>691</v>
      </c>
      <c r="G168" s="251" t="s">
        <v>87</v>
      </c>
      <c r="H168" s="272" t="s">
        <v>613</v>
      </c>
      <c r="I168" s="292" t="s">
        <v>2604</v>
      </c>
      <c r="J168" s="64" t="s">
        <v>692</v>
      </c>
      <c r="K168" s="64" t="s">
        <v>693</v>
      </c>
      <c r="L168" s="64" t="s">
        <v>613</v>
      </c>
      <c r="M168" s="290" t="s">
        <v>2383</v>
      </c>
      <c r="N168" s="98"/>
      <c r="O168" s="64"/>
      <c r="P168" s="89"/>
      <c r="Q168" s="253">
        <v>30</v>
      </c>
      <c r="R168" s="254">
        <v>175</v>
      </c>
      <c r="S168" s="64">
        <v>0</v>
      </c>
      <c r="T168" s="64">
        <v>0</v>
      </c>
      <c r="U168" s="89">
        <v>0</v>
      </c>
      <c r="V168" s="258">
        <v>22</v>
      </c>
      <c r="W168" s="98">
        <v>0</v>
      </c>
      <c r="X168" s="83">
        <v>0</v>
      </c>
      <c r="Y168" s="98">
        <v>0</v>
      </c>
      <c r="Z168" s="64">
        <v>0</v>
      </c>
      <c r="AA168" s="323">
        <v>1642901</v>
      </c>
      <c r="AB168" s="323">
        <v>46667</v>
      </c>
      <c r="AC168" s="324">
        <v>1689568</v>
      </c>
      <c r="AD168" s="74">
        <v>4500000</v>
      </c>
      <c r="AE168" s="74">
        <v>6000000</v>
      </c>
      <c r="AF168" s="334">
        <v>322553.89090909087</v>
      </c>
      <c r="AG168" s="112">
        <v>49287030</v>
      </c>
      <c r="AH168" s="74">
        <v>1400010</v>
      </c>
      <c r="AI168" s="74">
        <v>56446930.909090899</v>
      </c>
      <c r="AJ168" s="74">
        <v>0</v>
      </c>
      <c r="AK168" s="74">
        <v>4500000</v>
      </c>
      <c r="AL168" s="74">
        <v>6000000</v>
      </c>
      <c r="AM168" s="74">
        <v>0</v>
      </c>
      <c r="AN168" s="74">
        <v>0</v>
      </c>
      <c r="AO168" s="74">
        <v>0</v>
      </c>
      <c r="AP168" s="74">
        <v>4400000</v>
      </c>
      <c r="AQ168" s="74">
        <v>0</v>
      </c>
      <c r="AR168" s="74">
        <v>0</v>
      </c>
      <c r="AS168" s="74">
        <v>0</v>
      </c>
      <c r="AT168" s="79">
        <v>0</v>
      </c>
      <c r="AU168" s="81">
        <v>122033970.90909091</v>
      </c>
      <c r="AV168" s="112">
        <v>98591592.945454538</v>
      </c>
      <c r="AW168" s="74">
        <v>122033970.90909091</v>
      </c>
      <c r="AX168" s="74">
        <v>8542377.9636363648</v>
      </c>
      <c r="AY168" s="75">
        <v>6788738.9418181805</v>
      </c>
      <c r="AZ168" s="74">
        <v>0</v>
      </c>
      <c r="BA168" s="74">
        <v>0</v>
      </c>
      <c r="BB168" s="74">
        <v>0</v>
      </c>
      <c r="BC168" s="79">
        <v>0</v>
      </c>
      <c r="BD168" s="79">
        <v>0</v>
      </c>
      <c r="BE168" s="79">
        <v>0</v>
      </c>
      <c r="BF168" s="77">
        <v>0</v>
      </c>
      <c r="BG168" s="344">
        <v>15331116.905454546</v>
      </c>
      <c r="BH168" s="187">
        <v>106702854</v>
      </c>
    </row>
    <row r="169" spans="1:60" s="50" customFormat="1" ht="24" customHeight="1" x14ac:dyDescent="0.2">
      <c r="A169" s="181"/>
      <c r="B169" s="296">
        <v>163</v>
      </c>
      <c r="C169" s="264">
        <v>172</v>
      </c>
      <c r="D169" s="297">
        <v>12998</v>
      </c>
      <c r="E169" s="251" t="s">
        <v>85</v>
      </c>
      <c r="F169" s="252" t="s">
        <v>440</v>
      </c>
      <c r="G169" s="251" t="s">
        <v>87</v>
      </c>
      <c r="H169" s="272" t="s">
        <v>613</v>
      </c>
      <c r="I169" s="292" t="s">
        <v>2605</v>
      </c>
      <c r="J169" s="64" t="s">
        <v>710</v>
      </c>
      <c r="K169" s="64" t="s">
        <v>711</v>
      </c>
      <c r="L169" s="64" t="s">
        <v>613</v>
      </c>
      <c r="M169" s="290" t="s">
        <v>2380</v>
      </c>
      <c r="N169" s="98"/>
      <c r="O169" s="64"/>
      <c r="P169" s="89"/>
      <c r="Q169" s="253">
        <v>30</v>
      </c>
      <c r="R169" s="254">
        <v>120</v>
      </c>
      <c r="S169" s="64">
        <v>0</v>
      </c>
      <c r="T169" s="64">
        <v>0</v>
      </c>
      <c r="U169" s="89">
        <v>0</v>
      </c>
      <c r="V169" s="258">
        <v>21</v>
      </c>
      <c r="W169" s="98">
        <v>0</v>
      </c>
      <c r="X169" s="83">
        <v>0</v>
      </c>
      <c r="Y169" s="98">
        <v>0</v>
      </c>
      <c r="Z169" s="64">
        <v>0</v>
      </c>
      <c r="AA169" s="323">
        <v>1477052</v>
      </c>
      <c r="AB169" s="323">
        <v>46667</v>
      </c>
      <c r="AC169" s="324">
        <v>1523719</v>
      </c>
      <c r="AD169" s="74">
        <v>4500000</v>
      </c>
      <c r="AE169" s="74">
        <v>6000000</v>
      </c>
      <c r="AF169" s="334">
        <v>290891.80909090908</v>
      </c>
      <c r="AG169" s="112">
        <v>44311560</v>
      </c>
      <c r="AH169" s="74">
        <v>1400010</v>
      </c>
      <c r="AI169" s="74">
        <v>34907017.090909094</v>
      </c>
      <c r="AJ169" s="74">
        <v>0</v>
      </c>
      <c r="AK169" s="74">
        <v>4500000</v>
      </c>
      <c r="AL169" s="74">
        <v>6000000</v>
      </c>
      <c r="AM169" s="74">
        <v>0</v>
      </c>
      <c r="AN169" s="74">
        <v>0</v>
      </c>
      <c r="AO169" s="74">
        <v>0</v>
      </c>
      <c r="AP169" s="74">
        <v>4200000</v>
      </c>
      <c r="AQ169" s="74">
        <v>0</v>
      </c>
      <c r="AR169" s="74">
        <v>0</v>
      </c>
      <c r="AS169" s="74">
        <v>0</v>
      </c>
      <c r="AT169" s="79">
        <v>0</v>
      </c>
      <c r="AU169" s="81">
        <v>95318587.090909094</v>
      </c>
      <c r="AV169" s="112">
        <v>73946285.99454546</v>
      </c>
      <c r="AW169" s="74">
        <v>95318587.090909094</v>
      </c>
      <c r="AX169" s="74">
        <v>6672301.0963636376</v>
      </c>
      <c r="AY169" s="75">
        <v>3394628.5994545463</v>
      </c>
      <c r="AZ169" s="74">
        <v>0</v>
      </c>
      <c r="BA169" s="74">
        <v>0</v>
      </c>
      <c r="BB169" s="74">
        <v>0</v>
      </c>
      <c r="BC169" s="79">
        <v>0</v>
      </c>
      <c r="BD169" s="79">
        <v>0</v>
      </c>
      <c r="BE169" s="79">
        <v>0</v>
      </c>
      <c r="BF169" s="77">
        <v>0</v>
      </c>
      <c r="BG169" s="344">
        <v>10066929.695818184</v>
      </c>
      <c r="BH169" s="187">
        <v>85251657</v>
      </c>
    </row>
    <row r="170" spans="1:60" s="50" customFormat="1" ht="24" customHeight="1" x14ac:dyDescent="0.2">
      <c r="A170" s="181"/>
      <c r="B170" s="296">
        <v>164</v>
      </c>
      <c r="C170" s="264">
        <v>173</v>
      </c>
      <c r="D170" s="297">
        <v>12997</v>
      </c>
      <c r="E170" s="251" t="s">
        <v>706</v>
      </c>
      <c r="F170" s="252" t="s">
        <v>707</v>
      </c>
      <c r="G170" s="251" t="s">
        <v>87</v>
      </c>
      <c r="H170" s="272" t="s">
        <v>613</v>
      </c>
      <c r="I170" s="292" t="s">
        <v>2606</v>
      </c>
      <c r="J170" s="64" t="s">
        <v>708</v>
      </c>
      <c r="K170" s="64" t="s">
        <v>709</v>
      </c>
      <c r="L170" s="64"/>
      <c r="M170" s="290" t="s">
        <v>2380</v>
      </c>
      <c r="N170" s="98"/>
      <c r="O170" s="64"/>
      <c r="P170" s="89"/>
      <c r="Q170" s="253">
        <v>30</v>
      </c>
      <c r="R170" s="254">
        <v>62</v>
      </c>
      <c r="S170" s="64">
        <v>0</v>
      </c>
      <c r="T170" s="64">
        <v>0</v>
      </c>
      <c r="U170" s="89">
        <v>0</v>
      </c>
      <c r="V170" s="258">
        <v>21</v>
      </c>
      <c r="W170" s="98">
        <v>0</v>
      </c>
      <c r="X170" s="83">
        <v>0</v>
      </c>
      <c r="Y170" s="98">
        <v>0</v>
      </c>
      <c r="Z170" s="64">
        <v>0</v>
      </c>
      <c r="AA170" s="323">
        <v>1477052</v>
      </c>
      <c r="AB170" s="323">
        <v>0</v>
      </c>
      <c r="AC170" s="324">
        <v>1477052</v>
      </c>
      <c r="AD170" s="74">
        <v>4500000</v>
      </c>
      <c r="AE170" s="74">
        <v>6000000</v>
      </c>
      <c r="AF170" s="334">
        <v>281982.65454545454</v>
      </c>
      <c r="AG170" s="112">
        <v>44311560</v>
      </c>
      <c r="AH170" s="74">
        <v>0</v>
      </c>
      <c r="AI170" s="74">
        <v>17482924.581818182</v>
      </c>
      <c r="AJ170" s="74">
        <v>0</v>
      </c>
      <c r="AK170" s="74">
        <v>4500000</v>
      </c>
      <c r="AL170" s="74">
        <v>6000000</v>
      </c>
      <c r="AM170" s="74">
        <v>0</v>
      </c>
      <c r="AN170" s="74">
        <v>0</v>
      </c>
      <c r="AO170" s="74">
        <v>0</v>
      </c>
      <c r="AP170" s="74">
        <v>4200000</v>
      </c>
      <c r="AQ170" s="74">
        <v>0</v>
      </c>
      <c r="AR170" s="74">
        <v>0</v>
      </c>
      <c r="AS170" s="74">
        <v>0</v>
      </c>
      <c r="AT170" s="79">
        <v>0</v>
      </c>
      <c r="AU170" s="81">
        <v>76494484.581818178</v>
      </c>
      <c r="AV170" s="112">
        <v>56439870.661090903</v>
      </c>
      <c r="AW170" s="74">
        <v>76494484.581818178</v>
      </c>
      <c r="AX170" s="74">
        <v>5354613.9207272734</v>
      </c>
      <c r="AY170" s="75">
        <v>1643987.0661090903</v>
      </c>
      <c r="AZ170" s="74">
        <v>0</v>
      </c>
      <c r="BA170" s="74">
        <v>0</v>
      </c>
      <c r="BB170" s="74">
        <v>0</v>
      </c>
      <c r="BC170" s="79">
        <v>0</v>
      </c>
      <c r="BD170" s="79">
        <v>0</v>
      </c>
      <c r="BE170" s="79">
        <v>0</v>
      </c>
      <c r="BF170" s="77">
        <v>0</v>
      </c>
      <c r="BG170" s="344">
        <v>6998600.9868363636</v>
      </c>
      <c r="BH170" s="187">
        <v>69495883</v>
      </c>
    </row>
    <row r="171" spans="1:60" s="50" customFormat="1" ht="24" customHeight="1" x14ac:dyDescent="0.2">
      <c r="A171" s="181"/>
      <c r="B171" s="296">
        <v>165</v>
      </c>
      <c r="C171" s="264">
        <v>174</v>
      </c>
      <c r="D171" s="297">
        <v>12867</v>
      </c>
      <c r="E171" s="251" t="s">
        <v>322</v>
      </c>
      <c r="F171" s="252" t="s">
        <v>323</v>
      </c>
      <c r="G171" s="251" t="s">
        <v>87</v>
      </c>
      <c r="H171" s="272" t="s">
        <v>324</v>
      </c>
      <c r="I171" s="292" t="s">
        <v>2607</v>
      </c>
      <c r="J171" s="64" t="s">
        <v>325</v>
      </c>
      <c r="K171" s="64" t="s">
        <v>326</v>
      </c>
      <c r="L171" s="64" t="s">
        <v>324</v>
      </c>
      <c r="M171" s="290" t="s">
        <v>2382</v>
      </c>
      <c r="N171" s="98"/>
      <c r="O171" s="64"/>
      <c r="P171" s="89"/>
      <c r="Q171" s="253">
        <v>30</v>
      </c>
      <c r="R171" s="254">
        <v>72</v>
      </c>
      <c r="S171" s="64">
        <v>0</v>
      </c>
      <c r="T171" s="64">
        <v>0</v>
      </c>
      <c r="U171" s="89">
        <v>0</v>
      </c>
      <c r="V171" s="258">
        <v>19</v>
      </c>
      <c r="W171" s="98">
        <v>0</v>
      </c>
      <c r="X171" s="83">
        <v>0</v>
      </c>
      <c r="Y171" s="98">
        <v>2</v>
      </c>
      <c r="Z171" s="64">
        <v>2</v>
      </c>
      <c r="AA171" s="323">
        <v>1145360</v>
      </c>
      <c r="AB171" s="323">
        <v>46667</v>
      </c>
      <c r="AC171" s="324">
        <v>1192027</v>
      </c>
      <c r="AD171" s="74">
        <v>4500000</v>
      </c>
      <c r="AE171" s="74">
        <v>6000000</v>
      </c>
      <c r="AF171" s="334">
        <v>227568.79090909089</v>
      </c>
      <c r="AG171" s="112">
        <v>34360800</v>
      </c>
      <c r="AH171" s="74">
        <v>1400010</v>
      </c>
      <c r="AI171" s="74">
        <v>16384952.945454545</v>
      </c>
      <c r="AJ171" s="74">
        <v>5310990</v>
      </c>
      <c r="AK171" s="74">
        <v>4500000</v>
      </c>
      <c r="AL171" s="74">
        <v>6000000</v>
      </c>
      <c r="AM171" s="74">
        <v>0</v>
      </c>
      <c r="AN171" s="74">
        <v>0</v>
      </c>
      <c r="AO171" s="74">
        <v>0</v>
      </c>
      <c r="AP171" s="74">
        <v>3800000</v>
      </c>
      <c r="AQ171" s="74">
        <v>0</v>
      </c>
      <c r="AR171" s="74">
        <v>0</v>
      </c>
      <c r="AS171" s="74">
        <v>0</v>
      </c>
      <c r="AT171" s="79">
        <v>0</v>
      </c>
      <c r="AU171" s="81">
        <v>71756752.945454538</v>
      </c>
      <c r="AV171" s="112">
        <v>47494559.539272718</v>
      </c>
      <c r="AW171" s="74">
        <v>66445762.945454545</v>
      </c>
      <c r="AX171" s="74">
        <v>4651203.4061818188</v>
      </c>
      <c r="AY171" s="75">
        <v>749455.95392727188</v>
      </c>
      <c r="AZ171" s="74">
        <v>0</v>
      </c>
      <c r="BA171" s="74">
        <v>0</v>
      </c>
      <c r="BB171" s="74">
        <v>0</v>
      </c>
      <c r="BC171" s="79">
        <v>0</v>
      </c>
      <c r="BD171" s="79">
        <v>0</v>
      </c>
      <c r="BE171" s="79">
        <v>0</v>
      </c>
      <c r="BF171" s="77">
        <v>0</v>
      </c>
      <c r="BG171" s="344">
        <v>5400659.3601090908</v>
      </c>
      <c r="BH171" s="187">
        <v>66356093</v>
      </c>
    </row>
    <row r="172" spans="1:60" s="50" customFormat="1" ht="24" customHeight="1" x14ac:dyDescent="0.2">
      <c r="A172" s="181"/>
      <c r="B172" s="296">
        <v>166</v>
      </c>
      <c r="C172" s="264">
        <v>175</v>
      </c>
      <c r="D172" s="297">
        <v>12873</v>
      </c>
      <c r="E172" s="251" t="s">
        <v>345</v>
      </c>
      <c r="F172" s="252" t="s">
        <v>346</v>
      </c>
      <c r="G172" s="251" t="s">
        <v>87</v>
      </c>
      <c r="H172" s="272" t="s">
        <v>324</v>
      </c>
      <c r="I172" s="292" t="s">
        <v>2608</v>
      </c>
      <c r="J172" s="64" t="s">
        <v>347</v>
      </c>
      <c r="K172" s="64" t="s">
        <v>348</v>
      </c>
      <c r="L172" s="64" t="s">
        <v>324</v>
      </c>
      <c r="M172" s="290" t="s">
        <v>2382</v>
      </c>
      <c r="N172" s="98"/>
      <c r="O172" s="64"/>
      <c r="P172" s="89"/>
      <c r="Q172" s="253">
        <v>30</v>
      </c>
      <c r="R172" s="254">
        <v>61</v>
      </c>
      <c r="S172" s="64">
        <v>0</v>
      </c>
      <c r="T172" s="64">
        <v>0</v>
      </c>
      <c r="U172" s="89">
        <v>0</v>
      </c>
      <c r="V172" s="258">
        <v>20</v>
      </c>
      <c r="W172" s="98">
        <v>0</v>
      </c>
      <c r="X172" s="83">
        <v>0</v>
      </c>
      <c r="Y172" s="98">
        <v>2</v>
      </c>
      <c r="Z172" s="64">
        <v>1</v>
      </c>
      <c r="AA172" s="323">
        <v>1145360</v>
      </c>
      <c r="AB172" s="323">
        <v>46667</v>
      </c>
      <c r="AC172" s="324">
        <v>1192027</v>
      </c>
      <c r="AD172" s="74">
        <v>4500000</v>
      </c>
      <c r="AE172" s="74">
        <v>6000000</v>
      </c>
      <c r="AF172" s="334">
        <v>227568.79090909089</v>
      </c>
      <c r="AG172" s="112">
        <v>34360800</v>
      </c>
      <c r="AH172" s="74">
        <v>1400010</v>
      </c>
      <c r="AI172" s="74">
        <v>13881696.245454544</v>
      </c>
      <c r="AJ172" s="74">
        <v>2655495</v>
      </c>
      <c r="AK172" s="74">
        <v>4500000</v>
      </c>
      <c r="AL172" s="74">
        <v>6000000</v>
      </c>
      <c r="AM172" s="74">
        <v>0</v>
      </c>
      <c r="AN172" s="74">
        <v>0</v>
      </c>
      <c r="AO172" s="74">
        <v>0</v>
      </c>
      <c r="AP172" s="74">
        <v>4000000</v>
      </c>
      <c r="AQ172" s="74">
        <v>0</v>
      </c>
      <c r="AR172" s="74">
        <v>0</v>
      </c>
      <c r="AS172" s="74">
        <v>0</v>
      </c>
      <c r="AT172" s="79">
        <v>0</v>
      </c>
      <c r="AU172" s="81">
        <v>66798001.245454542</v>
      </c>
      <c r="AV172" s="112">
        <v>45152530.808272719</v>
      </c>
      <c r="AW172" s="74">
        <v>64142506.245454542</v>
      </c>
      <c r="AX172" s="74">
        <v>4489975.4371818183</v>
      </c>
      <c r="AY172" s="75">
        <v>515253.08082727197</v>
      </c>
      <c r="AZ172" s="74">
        <v>0</v>
      </c>
      <c r="BA172" s="74">
        <v>0</v>
      </c>
      <c r="BB172" s="74">
        <v>0</v>
      </c>
      <c r="BC172" s="79">
        <v>0</v>
      </c>
      <c r="BD172" s="79">
        <v>0</v>
      </c>
      <c r="BE172" s="79">
        <v>0</v>
      </c>
      <c r="BF172" s="77">
        <v>0</v>
      </c>
      <c r="BG172" s="344">
        <v>5005228.5180090899</v>
      </c>
      <c r="BH172" s="187">
        <v>61792772</v>
      </c>
    </row>
    <row r="173" spans="1:60" s="50" customFormat="1" ht="24" customHeight="1" x14ac:dyDescent="0.2">
      <c r="A173" s="181"/>
      <c r="B173" s="296">
        <v>167</v>
      </c>
      <c r="C173" s="264">
        <v>176</v>
      </c>
      <c r="D173" s="297">
        <v>13368</v>
      </c>
      <c r="E173" s="251" t="s">
        <v>792</v>
      </c>
      <c r="F173" s="252" t="s">
        <v>488</v>
      </c>
      <c r="G173" s="251" t="s">
        <v>87</v>
      </c>
      <c r="H173" s="272" t="s">
        <v>1826</v>
      </c>
      <c r="I173" s="351" t="s">
        <v>2609</v>
      </c>
      <c r="J173" s="70" t="s">
        <v>1846</v>
      </c>
      <c r="K173" s="70" t="s">
        <v>1847</v>
      </c>
      <c r="L173" s="70" t="s">
        <v>1826</v>
      </c>
      <c r="M173" s="309" t="s">
        <v>2381</v>
      </c>
      <c r="N173" s="102"/>
      <c r="O173" s="70"/>
      <c r="P173" s="93"/>
      <c r="Q173" s="253">
        <v>30</v>
      </c>
      <c r="R173" s="254">
        <v>11</v>
      </c>
      <c r="S173" s="64">
        <v>0</v>
      </c>
      <c r="T173" s="64">
        <v>0</v>
      </c>
      <c r="U173" s="89">
        <v>0</v>
      </c>
      <c r="V173" s="258">
        <v>21</v>
      </c>
      <c r="W173" s="98">
        <v>0</v>
      </c>
      <c r="X173" s="83">
        <v>0</v>
      </c>
      <c r="Y173" s="98">
        <v>2</v>
      </c>
      <c r="Z173" s="64">
        <v>1</v>
      </c>
      <c r="AA173" s="323">
        <v>1311206</v>
      </c>
      <c r="AB173" s="323">
        <v>46667</v>
      </c>
      <c r="AC173" s="324">
        <v>1357873</v>
      </c>
      <c r="AD173" s="74">
        <v>4500000</v>
      </c>
      <c r="AE173" s="74">
        <v>6000000</v>
      </c>
      <c r="AF173" s="334">
        <v>259230.3</v>
      </c>
      <c r="AG173" s="112">
        <v>39336180</v>
      </c>
      <c r="AH173" s="74">
        <v>1400010</v>
      </c>
      <c r="AI173" s="74">
        <v>2851533.3</v>
      </c>
      <c r="AJ173" s="74">
        <v>2655495</v>
      </c>
      <c r="AK173" s="74">
        <v>4500000</v>
      </c>
      <c r="AL173" s="74">
        <v>6000000</v>
      </c>
      <c r="AM173" s="74">
        <v>0</v>
      </c>
      <c r="AN173" s="74">
        <v>0</v>
      </c>
      <c r="AO173" s="74">
        <v>0</v>
      </c>
      <c r="AP173" s="74">
        <v>4200000</v>
      </c>
      <c r="AQ173" s="74">
        <v>0</v>
      </c>
      <c r="AR173" s="74">
        <v>0</v>
      </c>
      <c r="AS173" s="74">
        <v>0</v>
      </c>
      <c r="AT173" s="79">
        <v>0</v>
      </c>
      <c r="AU173" s="81">
        <v>60943218.299999997</v>
      </c>
      <c r="AV173" s="112">
        <v>39507582.669</v>
      </c>
      <c r="AW173" s="74">
        <v>58287723.299999997</v>
      </c>
      <c r="AX173" s="74">
        <v>4080140.6310000001</v>
      </c>
      <c r="AY173" s="75">
        <v>0</v>
      </c>
      <c r="AZ173" s="74">
        <v>0</v>
      </c>
      <c r="BA173" s="74">
        <v>0</v>
      </c>
      <c r="BB173" s="74">
        <v>0</v>
      </c>
      <c r="BC173" s="79">
        <v>0</v>
      </c>
      <c r="BD173" s="79">
        <v>0</v>
      </c>
      <c r="BE173" s="79">
        <v>0</v>
      </c>
      <c r="BF173" s="77">
        <v>0</v>
      </c>
      <c r="BG173" s="344">
        <v>4080140.6310000001</v>
      </c>
      <c r="BH173" s="187">
        <v>56863077</v>
      </c>
    </row>
    <row r="174" spans="1:60" s="50" customFormat="1" ht="24" customHeight="1" x14ac:dyDescent="0.2">
      <c r="A174" s="181"/>
      <c r="B174" s="296">
        <v>168</v>
      </c>
      <c r="C174" s="264">
        <v>177</v>
      </c>
      <c r="D174" s="297">
        <v>13374</v>
      </c>
      <c r="E174" s="251" t="s">
        <v>1863</v>
      </c>
      <c r="F174" s="252" t="s">
        <v>1864</v>
      </c>
      <c r="G174" s="251" t="s">
        <v>87</v>
      </c>
      <c r="H174" s="272" t="s">
        <v>1826</v>
      </c>
      <c r="I174" s="292" t="s">
        <v>2610</v>
      </c>
      <c r="J174" s="64" t="s">
        <v>1865</v>
      </c>
      <c r="K174" s="64" t="s">
        <v>1866</v>
      </c>
      <c r="L174" s="64" t="s">
        <v>1826</v>
      </c>
      <c r="M174" s="290" t="s">
        <v>2382</v>
      </c>
      <c r="N174" s="98"/>
      <c r="O174" s="64"/>
      <c r="P174" s="89"/>
      <c r="Q174" s="253">
        <v>23</v>
      </c>
      <c r="R174" s="254">
        <v>19</v>
      </c>
      <c r="S174" s="64">
        <v>0</v>
      </c>
      <c r="T174" s="64">
        <v>0</v>
      </c>
      <c r="U174" s="298">
        <v>1</v>
      </c>
      <c r="V174" s="259">
        <v>7</v>
      </c>
      <c r="W174" s="98">
        <v>0</v>
      </c>
      <c r="X174" s="83">
        <v>0</v>
      </c>
      <c r="Y174" s="98">
        <v>0</v>
      </c>
      <c r="Z174" s="64">
        <v>0</v>
      </c>
      <c r="AA174" s="323">
        <v>1145360</v>
      </c>
      <c r="AB174" s="323">
        <v>46667</v>
      </c>
      <c r="AC174" s="324">
        <v>1192027</v>
      </c>
      <c r="AD174" s="74">
        <v>4500000</v>
      </c>
      <c r="AE174" s="74">
        <v>6000000</v>
      </c>
      <c r="AF174" s="334">
        <v>227568.79090909089</v>
      </c>
      <c r="AG174" s="112">
        <v>26343280</v>
      </c>
      <c r="AH174" s="74">
        <v>1073341</v>
      </c>
      <c r="AI174" s="74">
        <v>4323807.0272727273</v>
      </c>
      <c r="AJ174" s="74">
        <v>0</v>
      </c>
      <c r="AK174" s="74">
        <v>3450000.0000000005</v>
      </c>
      <c r="AL174" s="74">
        <v>4600000</v>
      </c>
      <c r="AM174" s="74">
        <v>0</v>
      </c>
      <c r="AN174" s="74">
        <v>0</v>
      </c>
      <c r="AO174" s="74">
        <v>1192027</v>
      </c>
      <c r="AP174" s="74">
        <v>1400000</v>
      </c>
      <c r="AQ174" s="74">
        <v>0</v>
      </c>
      <c r="AR174" s="74">
        <v>0</v>
      </c>
      <c r="AS174" s="74">
        <v>0</v>
      </c>
      <c r="AT174" s="79">
        <v>0</v>
      </c>
      <c r="AU174" s="81">
        <v>42382455.027272731</v>
      </c>
      <c r="AV174" s="112">
        <v>28857098.065363638</v>
      </c>
      <c r="AW174" s="74">
        <v>41190428.027272731</v>
      </c>
      <c r="AX174" s="74">
        <v>2883329.9619090916</v>
      </c>
      <c r="AY174" s="75">
        <v>0</v>
      </c>
      <c r="AZ174" s="74">
        <v>0</v>
      </c>
      <c r="BA174" s="74">
        <v>0</v>
      </c>
      <c r="BB174" s="74">
        <v>0</v>
      </c>
      <c r="BC174" s="79">
        <v>0</v>
      </c>
      <c r="BD174" s="79">
        <v>0</v>
      </c>
      <c r="BE174" s="79">
        <v>0</v>
      </c>
      <c r="BF174" s="77">
        <v>0</v>
      </c>
      <c r="BG174" s="344">
        <v>2883329.9619090916</v>
      </c>
      <c r="BH174" s="187">
        <v>39499125</v>
      </c>
    </row>
    <row r="175" spans="1:60" s="50" customFormat="1" ht="24" customHeight="1" x14ac:dyDescent="0.2">
      <c r="A175" s="181"/>
      <c r="B175" s="296">
        <v>169</v>
      </c>
      <c r="C175" s="264">
        <v>178</v>
      </c>
      <c r="D175" s="297">
        <v>13372</v>
      </c>
      <c r="E175" s="251" t="s">
        <v>398</v>
      </c>
      <c r="F175" s="252" t="s">
        <v>1857</v>
      </c>
      <c r="G175" s="251" t="s">
        <v>87</v>
      </c>
      <c r="H175" s="272" t="s">
        <v>1826</v>
      </c>
      <c r="I175" s="292" t="s">
        <v>2611</v>
      </c>
      <c r="J175" s="64" t="s">
        <v>1858</v>
      </c>
      <c r="K175" s="64" t="s">
        <v>1859</v>
      </c>
      <c r="L175" s="64" t="s">
        <v>1826</v>
      </c>
      <c r="M175" s="290" t="s">
        <v>2380</v>
      </c>
      <c r="N175" s="98"/>
      <c r="O175" s="64"/>
      <c r="P175" s="89"/>
      <c r="Q175" s="253">
        <v>30</v>
      </c>
      <c r="R175" s="254">
        <v>16</v>
      </c>
      <c r="S175" s="64">
        <v>0</v>
      </c>
      <c r="T175" s="64">
        <v>0</v>
      </c>
      <c r="U175" s="298">
        <v>2</v>
      </c>
      <c r="V175" s="258">
        <v>21</v>
      </c>
      <c r="W175" s="98">
        <v>0</v>
      </c>
      <c r="X175" s="83">
        <v>0</v>
      </c>
      <c r="Y175" s="98">
        <v>0</v>
      </c>
      <c r="Z175" s="64">
        <v>0</v>
      </c>
      <c r="AA175" s="323">
        <v>1477052</v>
      </c>
      <c r="AB175" s="323">
        <v>0</v>
      </c>
      <c r="AC175" s="324">
        <v>1477052</v>
      </c>
      <c r="AD175" s="74">
        <v>4500000</v>
      </c>
      <c r="AE175" s="74">
        <v>6000000</v>
      </c>
      <c r="AF175" s="334">
        <v>281982.65454545454</v>
      </c>
      <c r="AG175" s="112">
        <v>44311560</v>
      </c>
      <c r="AH175" s="74">
        <v>0</v>
      </c>
      <c r="AI175" s="74">
        <v>4511722.4727272727</v>
      </c>
      <c r="AJ175" s="74">
        <v>0</v>
      </c>
      <c r="AK175" s="74">
        <v>4500000</v>
      </c>
      <c r="AL175" s="74">
        <v>6000000</v>
      </c>
      <c r="AM175" s="74">
        <v>0</v>
      </c>
      <c r="AN175" s="74">
        <v>0</v>
      </c>
      <c r="AO175" s="74">
        <v>2954104</v>
      </c>
      <c r="AP175" s="74">
        <v>4200000</v>
      </c>
      <c r="AQ175" s="74">
        <v>0</v>
      </c>
      <c r="AR175" s="74">
        <v>0</v>
      </c>
      <c r="AS175" s="74">
        <v>0</v>
      </c>
      <c r="AT175" s="79">
        <v>0</v>
      </c>
      <c r="AU175" s="81">
        <v>66477386.472727269</v>
      </c>
      <c r="AV175" s="112">
        <v>44376652.699636355</v>
      </c>
      <c r="AW175" s="74">
        <v>63523282.472727269</v>
      </c>
      <c r="AX175" s="74">
        <v>4446629.7730909092</v>
      </c>
      <c r="AY175" s="75">
        <v>437665.26996363554</v>
      </c>
      <c r="AZ175" s="74">
        <v>0</v>
      </c>
      <c r="BA175" s="74">
        <v>0</v>
      </c>
      <c r="BB175" s="74">
        <v>0</v>
      </c>
      <c r="BC175" s="79">
        <v>0</v>
      </c>
      <c r="BD175" s="79">
        <v>0</v>
      </c>
      <c r="BE175" s="79">
        <v>0</v>
      </c>
      <c r="BF175" s="77">
        <v>0</v>
      </c>
      <c r="BG175" s="344">
        <v>4884295.0430545444</v>
      </c>
      <c r="BH175" s="187">
        <v>61593091</v>
      </c>
    </row>
    <row r="176" spans="1:60" s="50" customFormat="1" ht="24" customHeight="1" x14ac:dyDescent="0.2">
      <c r="A176" s="181"/>
      <c r="B176" s="296">
        <v>170</v>
      </c>
      <c r="C176" s="264">
        <v>179</v>
      </c>
      <c r="D176" s="297">
        <v>13373</v>
      </c>
      <c r="E176" s="251" t="s">
        <v>216</v>
      </c>
      <c r="F176" s="252" t="s">
        <v>1860</v>
      </c>
      <c r="G176" s="251" t="s">
        <v>87</v>
      </c>
      <c r="H176" s="272" t="s">
        <v>1826</v>
      </c>
      <c r="I176" s="292" t="s">
        <v>2612</v>
      </c>
      <c r="J176" s="64" t="s">
        <v>1861</v>
      </c>
      <c r="K176" s="64" t="s">
        <v>1862</v>
      </c>
      <c r="L176" s="64" t="s">
        <v>1826</v>
      </c>
      <c r="M176" s="290" t="s">
        <v>2380</v>
      </c>
      <c r="N176" s="98"/>
      <c r="O176" s="64"/>
      <c r="P176" s="89"/>
      <c r="Q176" s="253">
        <v>30</v>
      </c>
      <c r="R176" s="254">
        <v>13</v>
      </c>
      <c r="S176" s="64">
        <v>0</v>
      </c>
      <c r="T176" s="64">
        <v>0</v>
      </c>
      <c r="U176" s="89">
        <v>0</v>
      </c>
      <c r="V176" s="258">
        <v>20</v>
      </c>
      <c r="W176" s="98">
        <v>0</v>
      </c>
      <c r="X176" s="83">
        <v>0</v>
      </c>
      <c r="Y176" s="98">
        <v>0</v>
      </c>
      <c r="Z176" s="64">
        <v>0</v>
      </c>
      <c r="AA176" s="323">
        <v>1477052</v>
      </c>
      <c r="AB176" s="323">
        <v>0</v>
      </c>
      <c r="AC176" s="324">
        <v>1477052</v>
      </c>
      <c r="AD176" s="74">
        <v>4500000</v>
      </c>
      <c r="AE176" s="74">
        <v>6000000</v>
      </c>
      <c r="AF176" s="334">
        <v>281982.65454545454</v>
      </c>
      <c r="AG176" s="112">
        <v>44311560</v>
      </c>
      <c r="AH176" s="74">
        <v>0</v>
      </c>
      <c r="AI176" s="74">
        <v>3665774.5090909088</v>
      </c>
      <c r="AJ176" s="74">
        <v>0</v>
      </c>
      <c r="AK176" s="74">
        <v>4500000</v>
      </c>
      <c r="AL176" s="74">
        <v>6000000</v>
      </c>
      <c r="AM176" s="74">
        <v>0</v>
      </c>
      <c r="AN176" s="74">
        <v>0</v>
      </c>
      <c r="AO176" s="74">
        <v>0</v>
      </c>
      <c r="AP176" s="74">
        <v>4000000</v>
      </c>
      <c r="AQ176" s="74">
        <v>0</v>
      </c>
      <c r="AR176" s="74">
        <v>0</v>
      </c>
      <c r="AS176" s="74">
        <v>0</v>
      </c>
      <c r="AT176" s="79">
        <v>0</v>
      </c>
      <c r="AU176" s="81">
        <v>62477334.509090908</v>
      </c>
      <c r="AV176" s="112">
        <v>43603921.09345454</v>
      </c>
      <c r="AW176" s="74">
        <v>62477334.509090908</v>
      </c>
      <c r="AX176" s="74">
        <v>4373413.4156363644</v>
      </c>
      <c r="AY176" s="75">
        <v>360392.10934545402</v>
      </c>
      <c r="AZ176" s="74">
        <v>0</v>
      </c>
      <c r="BA176" s="74">
        <v>0</v>
      </c>
      <c r="BB176" s="74">
        <v>0</v>
      </c>
      <c r="BC176" s="79">
        <v>0</v>
      </c>
      <c r="BD176" s="79">
        <v>0</v>
      </c>
      <c r="BE176" s="79">
        <v>0</v>
      </c>
      <c r="BF176" s="77">
        <v>0</v>
      </c>
      <c r="BG176" s="344">
        <v>4733805.5249818182</v>
      </c>
      <c r="BH176" s="187">
        <v>57743528</v>
      </c>
    </row>
    <row r="177" spans="1:61" s="50" customFormat="1" ht="24" customHeight="1" x14ac:dyDescent="0.2">
      <c r="A177" s="181"/>
      <c r="B177" s="296">
        <v>171</v>
      </c>
      <c r="C177" s="264">
        <v>180</v>
      </c>
      <c r="D177" s="297">
        <v>13366</v>
      </c>
      <c r="E177" s="251" t="s">
        <v>410</v>
      </c>
      <c r="F177" s="252" t="s">
        <v>1840</v>
      </c>
      <c r="G177" s="251" t="s">
        <v>87</v>
      </c>
      <c r="H177" s="272" t="s">
        <v>1826</v>
      </c>
      <c r="I177" s="292" t="s">
        <v>2613</v>
      </c>
      <c r="J177" s="64" t="s">
        <v>1841</v>
      </c>
      <c r="K177" s="64" t="s">
        <v>1842</v>
      </c>
      <c r="L177" s="64" t="s">
        <v>1826</v>
      </c>
      <c r="M177" s="290" t="s">
        <v>2380</v>
      </c>
      <c r="N177" s="98"/>
      <c r="O177" s="64"/>
      <c r="P177" s="89"/>
      <c r="Q177" s="253">
        <v>30</v>
      </c>
      <c r="R177" s="254">
        <v>47</v>
      </c>
      <c r="S177" s="64">
        <v>0</v>
      </c>
      <c r="T177" s="64">
        <v>0</v>
      </c>
      <c r="U177" s="298">
        <v>1</v>
      </c>
      <c r="V177" s="258">
        <v>21</v>
      </c>
      <c r="W177" s="98">
        <v>0</v>
      </c>
      <c r="X177" s="83">
        <v>0</v>
      </c>
      <c r="Y177" s="98">
        <v>1</v>
      </c>
      <c r="Z177" s="64">
        <v>1</v>
      </c>
      <c r="AA177" s="323">
        <v>1477052</v>
      </c>
      <c r="AB177" s="323">
        <v>46667</v>
      </c>
      <c r="AC177" s="324">
        <v>1523719</v>
      </c>
      <c r="AD177" s="74">
        <v>4500000</v>
      </c>
      <c r="AE177" s="74">
        <v>6000000</v>
      </c>
      <c r="AF177" s="334">
        <v>290891.80909090908</v>
      </c>
      <c r="AG177" s="112">
        <v>44311560</v>
      </c>
      <c r="AH177" s="74">
        <v>1400010</v>
      </c>
      <c r="AI177" s="74">
        <v>13671915.027272727</v>
      </c>
      <c r="AJ177" s="74">
        <v>2655495</v>
      </c>
      <c r="AK177" s="74">
        <v>4500000</v>
      </c>
      <c r="AL177" s="74">
        <v>6000000</v>
      </c>
      <c r="AM177" s="74">
        <v>0</v>
      </c>
      <c r="AN177" s="74">
        <v>0</v>
      </c>
      <c r="AO177" s="74">
        <v>1523719</v>
      </c>
      <c r="AP177" s="74">
        <v>4200000</v>
      </c>
      <c r="AQ177" s="74">
        <v>0</v>
      </c>
      <c r="AR177" s="74">
        <v>0</v>
      </c>
      <c r="AS177" s="74">
        <v>0</v>
      </c>
      <c r="AT177" s="79">
        <v>0</v>
      </c>
      <c r="AU177" s="81">
        <v>78262699.027272731</v>
      </c>
      <c r="AV177" s="112">
        <v>54197641.075363636</v>
      </c>
      <c r="AW177" s="74">
        <v>74083485.027272731</v>
      </c>
      <c r="AX177" s="74">
        <v>5185843.9519090913</v>
      </c>
      <c r="AY177" s="75">
        <v>1419764.1075363636</v>
      </c>
      <c r="AZ177" s="74">
        <v>0</v>
      </c>
      <c r="BA177" s="74">
        <v>0</v>
      </c>
      <c r="BB177" s="74">
        <v>0</v>
      </c>
      <c r="BC177" s="79">
        <v>0</v>
      </c>
      <c r="BD177" s="79">
        <v>0</v>
      </c>
      <c r="BE177" s="79">
        <v>0</v>
      </c>
      <c r="BF177" s="77">
        <v>0</v>
      </c>
      <c r="BG177" s="344">
        <v>6605608.0594454547</v>
      </c>
      <c r="BH177" s="187">
        <v>71657090</v>
      </c>
    </row>
    <row r="178" spans="1:61" s="50" customFormat="1" ht="24" customHeight="1" x14ac:dyDescent="0.2">
      <c r="A178" s="181"/>
      <c r="B178" s="296">
        <v>172</v>
      </c>
      <c r="C178" s="264">
        <v>181</v>
      </c>
      <c r="D178" s="297">
        <v>13367</v>
      </c>
      <c r="E178" s="251" t="s">
        <v>158</v>
      </c>
      <c r="F178" s="252" t="s">
        <v>1843</v>
      </c>
      <c r="G178" s="251" t="s">
        <v>87</v>
      </c>
      <c r="H178" s="272" t="s">
        <v>1826</v>
      </c>
      <c r="I178" s="349" t="s">
        <v>2614</v>
      </c>
      <c r="J178" s="67" t="s">
        <v>1844</v>
      </c>
      <c r="K178" s="67" t="s">
        <v>1845</v>
      </c>
      <c r="L178" s="67" t="s">
        <v>1826</v>
      </c>
      <c r="M178" s="301" t="s">
        <v>2380</v>
      </c>
      <c r="N178" s="99"/>
      <c r="O178" s="67"/>
      <c r="P178" s="90"/>
      <c r="Q178" s="253">
        <v>30</v>
      </c>
      <c r="R178" s="254">
        <v>50</v>
      </c>
      <c r="S178" s="64">
        <v>0</v>
      </c>
      <c r="T178" s="64">
        <v>0</v>
      </c>
      <c r="U178" s="298">
        <v>2</v>
      </c>
      <c r="V178" s="258">
        <v>20</v>
      </c>
      <c r="W178" s="98">
        <v>0</v>
      </c>
      <c r="X178" s="83">
        <v>0</v>
      </c>
      <c r="Y178" s="98">
        <v>0</v>
      </c>
      <c r="Z178" s="64">
        <v>0</v>
      </c>
      <c r="AA178" s="323">
        <v>1477052</v>
      </c>
      <c r="AB178" s="323">
        <v>0</v>
      </c>
      <c r="AC178" s="324">
        <v>1477052</v>
      </c>
      <c r="AD178" s="74">
        <v>4500000</v>
      </c>
      <c r="AE178" s="74">
        <v>6000000</v>
      </c>
      <c r="AF178" s="334">
        <v>281982.65454545454</v>
      </c>
      <c r="AG178" s="112">
        <v>44311560</v>
      </c>
      <c r="AH178" s="74">
        <v>0</v>
      </c>
      <c r="AI178" s="74">
        <v>14099132.727272727</v>
      </c>
      <c r="AJ178" s="74">
        <v>0</v>
      </c>
      <c r="AK178" s="74">
        <v>4500000</v>
      </c>
      <c r="AL178" s="74">
        <v>6000000</v>
      </c>
      <c r="AM178" s="74">
        <v>0</v>
      </c>
      <c r="AN178" s="74">
        <v>0</v>
      </c>
      <c r="AO178" s="74">
        <v>2954104</v>
      </c>
      <c r="AP178" s="74">
        <v>4000000</v>
      </c>
      <c r="AQ178" s="74">
        <v>0</v>
      </c>
      <c r="AR178" s="74">
        <v>0</v>
      </c>
      <c r="AS178" s="74">
        <v>0</v>
      </c>
      <c r="AT178" s="79">
        <v>0</v>
      </c>
      <c r="AU178" s="81">
        <v>75864796.727272719</v>
      </c>
      <c r="AV178" s="112">
        <v>53306944.236363627</v>
      </c>
      <c r="AW178" s="74">
        <v>72910692.727272719</v>
      </c>
      <c r="AX178" s="74">
        <v>5103748.4909090912</v>
      </c>
      <c r="AY178" s="75">
        <v>1330694.4236363629</v>
      </c>
      <c r="AZ178" s="74">
        <v>0</v>
      </c>
      <c r="BA178" s="74">
        <v>0</v>
      </c>
      <c r="BB178" s="74">
        <v>0</v>
      </c>
      <c r="BC178" s="79">
        <v>0</v>
      </c>
      <c r="BD178" s="79">
        <v>0</v>
      </c>
      <c r="BE178" s="79">
        <v>0</v>
      </c>
      <c r="BF178" s="77">
        <v>0</v>
      </c>
      <c r="BG178" s="344">
        <v>6434442.9145454541</v>
      </c>
      <c r="BH178" s="187">
        <v>69430353</v>
      </c>
    </row>
    <row r="179" spans="1:61" s="50" customFormat="1" ht="24" customHeight="1" x14ac:dyDescent="0.2">
      <c r="A179" s="181"/>
      <c r="B179" s="296">
        <v>173</v>
      </c>
      <c r="C179" s="264">
        <v>182</v>
      </c>
      <c r="D179" s="297">
        <v>13371</v>
      </c>
      <c r="E179" s="251" t="s">
        <v>410</v>
      </c>
      <c r="F179" s="252" t="s">
        <v>1854</v>
      </c>
      <c r="G179" s="251" t="s">
        <v>87</v>
      </c>
      <c r="H179" s="272" t="s">
        <v>1826</v>
      </c>
      <c r="I179" s="292" t="s">
        <v>2615</v>
      </c>
      <c r="J179" s="64" t="s">
        <v>1855</v>
      </c>
      <c r="K179" s="64" t="s">
        <v>1856</v>
      </c>
      <c r="L179" s="64" t="s">
        <v>1826</v>
      </c>
      <c r="M179" s="290" t="s">
        <v>2380</v>
      </c>
      <c r="N179" s="98"/>
      <c r="O179" s="64"/>
      <c r="P179" s="89"/>
      <c r="Q179" s="253">
        <v>30</v>
      </c>
      <c r="R179" s="254">
        <v>32</v>
      </c>
      <c r="S179" s="64">
        <v>0</v>
      </c>
      <c r="T179" s="64">
        <v>0</v>
      </c>
      <c r="U179" s="89">
        <v>0</v>
      </c>
      <c r="V179" s="258">
        <v>20</v>
      </c>
      <c r="W179" s="98">
        <v>0</v>
      </c>
      <c r="X179" s="83">
        <v>0</v>
      </c>
      <c r="Y179" s="98">
        <v>0</v>
      </c>
      <c r="Z179" s="64">
        <v>0</v>
      </c>
      <c r="AA179" s="323">
        <v>1477052</v>
      </c>
      <c r="AB179" s="323">
        <v>46667</v>
      </c>
      <c r="AC179" s="324">
        <v>1523719</v>
      </c>
      <c r="AD179" s="74">
        <v>4500000</v>
      </c>
      <c r="AE179" s="74">
        <v>6000000</v>
      </c>
      <c r="AF179" s="334">
        <v>290891.80909090908</v>
      </c>
      <c r="AG179" s="112">
        <v>44311560</v>
      </c>
      <c r="AH179" s="74">
        <v>1400010</v>
      </c>
      <c r="AI179" s="74">
        <v>9308537.8909090906</v>
      </c>
      <c r="AJ179" s="74">
        <v>0</v>
      </c>
      <c r="AK179" s="74">
        <v>4500000</v>
      </c>
      <c r="AL179" s="74">
        <v>6000000</v>
      </c>
      <c r="AM179" s="74">
        <v>0</v>
      </c>
      <c r="AN179" s="74">
        <v>0</v>
      </c>
      <c r="AO179" s="74">
        <v>0</v>
      </c>
      <c r="AP179" s="74">
        <v>4000000</v>
      </c>
      <c r="AQ179" s="74">
        <v>0</v>
      </c>
      <c r="AR179" s="74">
        <v>0</v>
      </c>
      <c r="AS179" s="74">
        <v>0</v>
      </c>
      <c r="AT179" s="79">
        <v>0</v>
      </c>
      <c r="AU179" s="81">
        <v>69520107.890909091</v>
      </c>
      <c r="AV179" s="112">
        <v>50153700.338545457</v>
      </c>
      <c r="AW179" s="74">
        <v>69520107.890909091</v>
      </c>
      <c r="AX179" s="74">
        <v>4866407.5523636369</v>
      </c>
      <c r="AY179" s="75">
        <v>1015370.0338545457</v>
      </c>
      <c r="AZ179" s="74">
        <v>0</v>
      </c>
      <c r="BA179" s="74">
        <v>0</v>
      </c>
      <c r="BB179" s="74">
        <v>0</v>
      </c>
      <c r="BC179" s="79">
        <v>0</v>
      </c>
      <c r="BD179" s="79">
        <v>0</v>
      </c>
      <c r="BE179" s="79">
        <v>0</v>
      </c>
      <c r="BF179" s="77">
        <v>0</v>
      </c>
      <c r="BG179" s="344">
        <v>5881777.5862181829</v>
      </c>
      <c r="BH179" s="187">
        <v>63638330</v>
      </c>
    </row>
    <row r="180" spans="1:61" s="50" customFormat="1" ht="24" customHeight="1" x14ac:dyDescent="0.2">
      <c r="A180" s="181"/>
      <c r="B180" s="296">
        <v>174</v>
      </c>
      <c r="C180" s="264">
        <v>183</v>
      </c>
      <c r="D180" s="297">
        <v>13364</v>
      </c>
      <c r="E180" s="251" t="s">
        <v>1832</v>
      </c>
      <c r="F180" s="252" t="s">
        <v>1833</v>
      </c>
      <c r="G180" s="251" t="s">
        <v>87</v>
      </c>
      <c r="H180" s="272" t="s">
        <v>1826</v>
      </c>
      <c r="I180" s="349" t="s">
        <v>2616</v>
      </c>
      <c r="J180" s="67" t="s">
        <v>1834</v>
      </c>
      <c r="K180" s="67" t="s">
        <v>1835</v>
      </c>
      <c r="L180" s="67" t="s">
        <v>1826</v>
      </c>
      <c r="M180" s="301" t="s">
        <v>2380</v>
      </c>
      <c r="N180" s="99"/>
      <c r="O180" s="67"/>
      <c r="P180" s="90"/>
      <c r="Q180" s="253">
        <v>30</v>
      </c>
      <c r="R180" s="254">
        <v>56</v>
      </c>
      <c r="S180" s="64">
        <v>0</v>
      </c>
      <c r="T180" s="64">
        <v>0</v>
      </c>
      <c r="U180" s="298">
        <v>2</v>
      </c>
      <c r="V180" s="258">
        <v>22</v>
      </c>
      <c r="W180" s="98">
        <v>0</v>
      </c>
      <c r="X180" s="83">
        <v>0</v>
      </c>
      <c r="Y180" s="98">
        <v>0</v>
      </c>
      <c r="Z180" s="64">
        <v>0</v>
      </c>
      <c r="AA180" s="323">
        <v>1477052</v>
      </c>
      <c r="AB180" s="323">
        <v>46667</v>
      </c>
      <c r="AC180" s="324">
        <v>1523719</v>
      </c>
      <c r="AD180" s="74">
        <v>4500000</v>
      </c>
      <c r="AE180" s="74">
        <v>6000000</v>
      </c>
      <c r="AF180" s="334">
        <v>290891.80909090908</v>
      </c>
      <c r="AG180" s="112">
        <v>44311560</v>
      </c>
      <c r="AH180" s="74">
        <v>1400010</v>
      </c>
      <c r="AI180" s="74">
        <v>16289941.309090909</v>
      </c>
      <c r="AJ180" s="74">
        <v>0</v>
      </c>
      <c r="AK180" s="74">
        <v>4500000</v>
      </c>
      <c r="AL180" s="74">
        <v>6000000</v>
      </c>
      <c r="AM180" s="74">
        <v>0</v>
      </c>
      <c r="AN180" s="74">
        <v>0</v>
      </c>
      <c r="AO180" s="74">
        <v>3047438</v>
      </c>
      <c r="AP180" s="74">
        <v>4400000</v>
      </c>
      <c r="AQ180" s="74">
        <v>0</v>
      </c>
      <c r="AR180" s="74">
        <v>0</v>
      </c>
      <c r="AS180" s="74">
        <v>0</v>
      </c>
      <c r="AT180" s="79">
        <v>0</v>
      </c>
      <c r="AU180" s="81">
        <v>79948949.309090912</v>
      </c>
      <c r="AV180" s="112">
        <v>56618405.51745455</v>
      </c>
      <c r="AW180" s="74">
        <v>76901511.309090912</v>
      </c>
      <c r="AX180" s="74">
        <v>5383105.7916363645</v>
      </c>
      <c r="AY180" s="75">
        <v>1661840.551745455</v>
      </c>
      <c r="AZ180" s="74">
        <v>0</v>
      </c>
      <c r="BA180" s="74">
        <v>0</v>
      </c>
      <c r="BB180" s="74">
        <v>0</v>
      </c>
      <c r="BC180" s="79">
        <v>0</v>
      </c>
      <c r="BD180" s="79">
        <v>0</v>
      </c>
      <c r="BE180" s="79">
        <v>0</v>
      </c>
      <c r="BF180" s="77">
        <v>0</v>
      </c>
      <c r="BG180" s="344">
        <v>7044946.3433818193</v>
      </c>
      <c r="BH180" s="187">
        <v>72904002</v>
      </c>
    </row>
    <row r="181" spans="1:61" s="50" customFormat="1" ht="24" customHeight="1" x14ac:dyDescent="0.2">
      <c r="A181" s="181"/>
      <c r="B181" s="296">
        <v>175</v>
      </c>
      <c r="C181" s="264">
        <v>184</v>
      </c>
      <c r="D181" s="297">
        <v>13387</v>
      </c>
      <c r="E181" s="251" t="s">
        <v>1904</v>
      </c>
      <c r="F181" s="252" t="s">
        <v>1905</v>
      </c>
      <c r="G181" s="251" t="s">
        <v>87</v>
      </c>
      <c r="H181" s="272" t="s">
        <v>1906</v>
      </c>
      <c r="I181" s="292" t="s">
        <v>2617</v>
      </c>
      <c r="J181" s="64">
        <v>3962601783</v>
      </c>
      <c r="K181" s="64" t="s">
        <v>1907</v>
      </c>
      <c r="L181" s="64" t="s">
        <v>1906</v>
      </c>
      <c r="M181" s="290" t="s">
        <v>2380</v>
      </c>
      <c r="N181" s="98"/>
      <c r="O181" s="64"/>
      <c r="P181" s="89"/>
      <c r="Q181" s="253">
        <v>30</v>
      </c>
      <c r="R181" s="254">
        <v>141</v>
      </c>
      <c r="S181" s="64">
        <v>0</v>
      </c>
      <c r="T181" s="64">
        <v>0</v>
      </c>
      <c r="U181" s="89">
        <v>0</v>
      </c>
      <c r="V181" s="258">
        <v>25</v>
      </c>
      <c r="W181" s="98">
        <v>0</v>
      </c>
      <c r="X181" s="83">
        <v>0</v>
      </c>
      <c r="Y181" s="98">
        <v>0</v>
      </c>
      <c r="Z181" s="64">
        <v>0</v>
      </c>
      <c r="AA181" s="323">
        <v>1477052</v>
      </c>
      <c r="AB181" s="323">
        <v>46667</v>
      </c>
      <c r="AC181" s="324">
        <v>1523719</v>
      </c>
      <c r="AD181" s="74">
        <v>4500000</v>
      </c>
      <c r="AE181" s="74">
        <v>6000000</v>
      </c>
      <c r="AF181" s="334">
        <v>290891.80909090908</v>
      </c>
      <c r="AG181" s="112">
        <v>44311560</v>
      </c>
      <c r="AH181" s="74">
        <v>1400010</v>
      </c>
      <c r="AI181" s="74">
        <v>41015745.081818178</v>
      </c>
      <c r="AJ181" s="74">
        <v>0</v>
      </c>
      <c r="AK181" s="74">
        <v>4500000</v>
      </c>
      <c r="AL181" s="74">
        <v>6000000</v>
      </c>
      <c r="AM181" s="74">
        <v>0</v>
      </c>
      <c r="AN181" s="74">
        <v>0</v>
      </c>
      <c r="AO181" s="74">
        <v>0</v>
      </c>
      <c r="AP181" s="74">
        <v>5000000</v>
      </c>
      <c r="AQ181" s="74">
        <v>0</v>
      </c>
      <c r="AR181" s="74">
        <v>0</v>
      </c>
      <c r="AS181" s="74">
        <v>0</v>
      </c>
      <c r="AT181" s="79">
        <v>0</v>
      </c>
      <c r="AU181" s="81">
        <v>102227315.08181818</v>
      </c>
      <c r="AV181" s="112">
        <v>79571403.026090905</v>
      </c>
      <c r="AW181" s="74">
        <v>102227315.08181818</v>
      </c>
      <c r="AX181" s="74">
        <v>7155912.0557272732</v>
      </c>
      <c r="AY181" s="75">
        <v>3957140.3026090907</v>
      </c>
      <c r="AZ181" s="74">
        <v>0</v>
      </c>
      <c r="BA181" s="74">
        <v>0</v>
      </c>
      <c r="BB181" s="74">
        <v>0</v>
      </c>
      <c r="BC181" s="79">
        <v>0</v>
      </c>
      <c r="BD181" s="79">
        <v>0</v>
      </c>
      <c r="BE181" s="79">
        <v>0</v>
      </c>
      <c r="BF181" s="77">
        <v>0</v>
      </c>
      <c r="BG181" s="344">
        <v>11113052.358336363</v>
      </c>
      <c r="BH181" s="187">
        <v>91114262</v>
      </c>
    </row>
    <row r="182" spans="1:61" s="50" customFormat="1" ht="24" customHeight="1" x14ac:dyDescent="0.2">
      <c r="A182" s="181"/>
      <c r="B182" s="296">
        <v>176</v>
      </c>
      <c r="C182" s="264">
        <v>185</v>
      </c>
      <c r="D182" s="297">
        <v>13388</v>
      </c>
      <c r="E182" s="251" t="s">
        <v>1908</v>
      </c>
      <c r="F182" s="252" t="s">
        <v>1909</v>
      </c>
      <c r="G182" s="251" t="s">
        <v>87</v>
      </c>
      <c r="H182" s="272" t="s">
        <v>1906</v>
      </c>
      <c r="I182" s="292" t="s">
        <v>3270</v>
      </c>
      <c r="J182" s="64">
        <v>3341561846</v>
      </c>
      <c r="K182" s="64" t="s">
        <v>1910</v>
      </c>
      <c r="L182" s="64" t="s">
        <v>1906</v>
      </c>
      <c r="M182" s="290" t="s">
        <v>2380</v>
      </c>
      <c r="N182" s="98"/>
      <c r="O182" s="64"/>
      <c r="P182" s="89"/>
      <c r="Q182" s="253">
        <v>30</v>
      </c>
      <c r="R182" s="254">
        <v>90</v>
      </c>
      <c r="S182" s="64">
        <v>0</v>
      </c>
      <c r="T182" s="64">
        <v>0</v>
      </c>
      <c r="U182" s="89">
        <v>0</v>
      </c>
      <c r="V182" s="258">
        <v>22</v>
      </c>
      <c r="W182" s="98">
        <v>0</v>
      </c>
      <c r="X182" s="83">
        <v>0</v>
      </c>
      <c r="Y182" s="98">
        <v>1</v>
      </c>
      <c r="Z182" s="64">
        <v>1</v>
      </c>
      <c r="AA182" s="323">
        <v>1477052</v>
      </c>
      <c r="AB182" s="323">
        <v>46667</v>
      </c>
      <c r="AC182" s="324">
        <v>1523719</v>
      </c>
      <c r="AD182" s="74">
        <v>4500000</v>
      </c>
      <c r="AE182" s="74">
        <v>6000000</v>
      </c>
      <c r="AF182" s="334">
        <v>290891.80909090908</v>
      </c>
      <c r="AG182" s="112">
        <v>44311560</v>
      </c>
      <c r="AH182" s="74">
        <v>1400010</v>
      </c>
      <c r="AI182" s="74">
        <v>26180262.818181816</v>
      </c>
      <c r="AJ182" s="74">
        <v>2655495</v>
      </c>
      <c r="AK182" s="74">
        <v>4500000</v>
      </c>
      <c r="AL182" s="74">
        <v>6000000</v>
      </c>
      <c r="AM182" s="74">
        <v>0</v>
      </c>
      <c r="AN182" s="74">
        <v>0</v>
      </c>
      <c r="AO182" s="74">
        <v>0</v>
      </c>
      <c r="AP182" s="74">
        <v>4400000</v>
      </c>
      <c r="AQ182" s="74">
        <v>0</v>
      </c>
      <c r="AR182" s="74">
        <v>0</v>
      </c>
      <c r="AS182" s="74">
        <v>0</v>
      </c>
      <c r="AT182" s="79">
        <v>0</v>
      </c>
      <c r="AU182" s="81">
        <v>89447327.818181813</v>
      </c>
      <c r="AV182" s="112">
        <v>65816404.520909086</v>
      </c>
      <c r="AW182" s="74">
        <v>86791832.818181813</v>
      </c>
      <c r="AX182" s="74">
        <v>6075428.2972727278</v>
      </c>
      <c r="AY182" s="75">
        <v>2581640.4520909088</v>
      </c>
      <c r="AZ182" s="74">
        <v>0</v>
      </c>
      <c r="BA182" s="74">
        <v>0</v>
      </c>
      <c r="BB182" s="74">
        <v>0</v>
      </c>
      <c r="BC182" s="79">
        <v>0</v>
      </c>
      <c r="BD182" s="79">
        <v>0</v>
      </c>
      <c r="BE182" s="79">
        <v>0</v>
      </c>
      <c r="BF182" s="77">
        <v>0</v>
      </c>
      <c r="BG182" s="344">
        <v>8657068.7493636366</v>
      </c>
      <c r="BH182" s="187">
        <v>80790259</v>
      </c>
      <c r="BI182" s="339" t="s">
        <v>3269</v>
      </c>
    </row>
    <row r="183" spans="1:61" s="50" customFormat="1" ht="24" customHeight="1" x14ac:dyDescent="0.2">
      <c r="A183" s="181"/>
      <c r="B183" s="296">
        <v>177</v>
      </c>
      <c r="C183" s="264">
        <v>186</v>
      </c>
      <c r="D183" s="297">
        <v>13389</v>
      </c>
      <c r="E183" s="251" t="s">
        <v>1911</v>
      </c>
      <c r="F183" s="252" t="s">
        <v>1912</v>
      </c>
      <c r="G183" s="251" t="s">
        <v>87</v>
      </c>
      <c r="H183" s="272" t="s">
        <v>1906</v>
      </c>
      <c r="I183" s="292" t="s">
        <v>2618</v>
      </c>
      <c r="J183" s="64">
        <v>3255343313</v>
      </c>
      <c r="K183" s="64" t="s">
        <v>1913</v>
      </c>
      <c r="L183" s="64" t="s">
        <v>1906</v>
      </c>
      <c r="M183" s="290" t="s">
        <v>2380</v>
      </c>
      <c r="N183" s="98"/>
      <c r="O183" s="64"/>
      <c r="P183" s="89"/>
      <c r="Q183" s="253">
        <v>30</v>
      </c>
      <c r="R183" s="254" t="s">
        <v>94</v>
      </c>
      <c r="S183" s="64">
        <v>0</v>
      </c>
      <c r="T183" s="64">
        <v>0</v>
      </c>
      <c r="U183" s="89">
        <v>0</v>
      </c>
      <c r="V183" s="258">
        <v>20</v>
      </c>
      <c r="W183" s="98">
        <v>0</v>
      </c>
      <c r="X183" s="83">
        <v>0</v>
      </c>
      <c r="Y183" s="98">
        <v>1</v>
      </c>
      <c r="Z183" s="64">
        <v>1</v>
      </c>
      <c r="AA183" s="323">
        <v>1477052</v>
      </c>
      <c r="AB183" s="323">
        <v>46667</v>
      </c>
      <c r="AC183" s="324">
        <v>1523719</v>
      </c>
      <c r="AD183" s="74">
        <v>4500000</v>
      </c>
      <c r="AE183" s="74">
        <v>6000000</v>
      </c>
      <c r="AF183" s="334">
        <v>290891.80909090908</v>
      </c>
      <c r="AG183" s="112">
        <v>44311560</v>
      </c>
      <c r="AH183" s="74">
        <v>1400010</v>
      </c>
      <c r="AI183" s="74">
        <v>0</v>
      </c>
      <c r="AJ183" s="74">
        <v>2655495</v>
      </c>
      <c r="AK183" s="74">
        <v>4500000</v>
      </c>
      <c r="AL183" s="74">
        <v>6000000</v>
      </c>
      <c r="AM183" s="74">
        <v>0</v>
      </c>
      <c r="AN183" s="74">
        <v>0</v>
      </c>
      <c r="AO183" s="74">
        <v>0</v>
      </c>
      <c r="AP183" s="74">
        <v>4000000</v>
      </c>
      <c r="AQ183" s="74">
        <v>0</v>
      </c>
      <c r="AR183" s="74">
        <v>0</v>
      </c>
      <c r="AS183" s="74">
        <v>0</v>
      </c>
      <c r="AT183" s="79">
        <v>0</v>
      </c>
      <c r="AU183" s="81">
        <v>62867065</v>
      </c>
      <c r="AV183" s="112">
        <v>41496760.100000001</v>
      </c>
      <c r="AW183" s="74">
        <v>60211570</v>
      </c>
      <c r="AX183" s="74">
        <v>4214809.9000000004</v>
      </c>
      <c r="AY183" s="75">
        <v>149676.01000000015</v>
      </c>
      <c r="AZ183" s="74">
        <v>0</v>
      </c>
      <c r="BA183" s="74">
        <v>0</v>
      </c>
      <c r="BB183" s="74">
        <v>0</v>
      </c>
      <c r="BC183" s="79">
        <v>0</v>
      </c>
      <c r="BD183" s="79">
        <v>0</v>
      </c>
      <c r="BE183" s="79">
        <v>0</v>
      </c>
      <c r="BF183" s="77">
        <v>0</v>
      </c>
      <c r="BG183" s="344">
        <v>4364485.91</v>
      </c>
      <c r="BH183" s="187">
        <v>58502579</v>
      </c>
    </row>
    <row r="184" spans="1:61" s="50" customFormat="1" ht="24" customHeight="1" x14ac:dyDescent="0.5">
      <c r="A184" s="181"/>
      <c r="B184" s="296">
        <v>178</v>
      </c>
      <c r="C184" s="264">
        <v>187</v>
      </c>
      <c r="D184" s="297">
        <v>13391</v>
      </c>
      <c r="E184" s="251" t="s">
        <v>1916</v>
      </c>
      <c r="F184" s="252" t="s">
        <v>1917</v>
      </c>
      <c r="G184" s="251" t="s">
        <v>87</v>
      </c>
      <c r="H184" s="272" t="s">
        <v>1906</v>
      </c>
      <c r="I184" s="352" t="s">
        <v>3268</v>
      </c>
      <c r="J184" s="64">
        <v>3341384601</v>
      </c>
      <c r="K184" s="64" t="s">
        <v>1918</v>
      </c>
      <c r="L184" s="64" t="s">
        <v>1906</v>
      </c>
      <c r="M184" s="290" t="s">
        <v>2380</v>
      </c>
      <c r="N184" s="98"/>
      <c r="O184" s="64"/>
      <c r="P184" s="89"/>
      <c r="Q184" s="253">
        <v>30</v>
      </c>
      <c r="R184" s="254">
        <v>77</v>
      </c>
      <c r="S184" s="64">
        <v>0</v>
      </c>
      <c r="T184" s="64">
        <v>0</v>
      </c>
      <c r="U184" s="298">
        <v>1</v>
      </c>
      <c r="V184" s="258">
        <v>22</v>
      </c>
      <c r="W184" s="98">
        <v>0</v>
      </c>
      <c r="X184" s="83">
        <v>0</v>
      </c>
      <c r="Y184" s="98">
        <v>0</v>
      </c>
      <c r="Z184" s="64">
        <v>0</v>
      </c>
      <c r="AA184" s="323">
        <v>1477052</v>
      </c>
      <c r="AB184" s="323">
        <v>46667</v>
      </c>
      <c r="AC184" s="324">
        <v>1523719</v>
      </c>
      <c r="AD184" s="74">
        <v>4500000</v>
      </c>
      <c r="AE184" s="74">
        <v>6000000</v>
      </c>
      <c r="AF184" s="334">
        <v>290891.80909090908</v>
      </c>
      <c r="AG184" s="112">
        <v>44311560</v>
      </c>
      <c r="AH184" s="74">
        <v>1400010</v>
      </c>
      <c r="AI184" s="74">
        <v>22398669.300000001</v>
      </c>
      <c r="AJ184" s="74">
        <v>0</v>
      </c>
      <c r="AK184" s="74">
        <v>4500000</v>
      </c>
      <c r="AL184" s="74">
        <v>6000000</v>
      </c>
      <c r="AM184" s="74">
        <v>0</v>
      </c>
      <c r="AN184" s="74">
        <v>0</v>
      </c>
      <c r="AO184" s="74">
        <v>1523719</v>
      </c>
      <c r="AP184" s="74">
        <v>4400000</v>
      </c>
      <c r="AQ184" s="74">
        <v>0</v>
      </c>
      <c r="AR184" s="74">
        <v>0</v>
      </c>
      <c r="AS184" s="74">
        <v>0</v>
      </c>
      <c r="AT184" s="79">
        <v>0</v>
      </c>
      <c r="AU184" s="81">
        <v>84533958.299999997</v>
      </c>
      <c r="AV184" s="112">
        <v>62299522.548999995</v>
      </c>
      <c r="AW184" s="74">
        <v>83010239.299999997</v>
      </c>
      <c r="AX184" s="74">
        <v>5810716.7510000002</v>
      </c>
      <c r="AY184" s="75">
        <v>2229952.2548999996</v>
      </c>
      <c r="AZ184" s="74">
        <v>0</v>
      </c>
      <c r="BA184" s="74">
        <v>0</v>
      </c>
      <c r="BB184" s="74">
        <v>0</v>
      </c>
      <c r="BC184" s="79">
        <v>0</v>
      </c>
      <c r="BD184" s="79">
        <v>0</v>
      </c>
      <c r="BE184" s="79">
        <v>0</v>
      </c>
      <c r="BF184" s="77">
        <v>0</v>
      </c>
      <c r="BG184" s="344">
        <v>8040669.0058999993</v>
      </c>
      <c r="BH184" s="187">
        <v>76493289</v>
      </c>
      <c r="BI184" s="339" t="s">
        <v>3269</v>
      </c>
    </row>
    <row r="185" spans="1:61" s="50" customFormat="1" ht="24" customHeight="1" x14ac:dyDescent="0.2">
      <c r="A185" s="181"/>
      <c r="B185" s="296">
        <v>179</v>
      </c>
      <c r="C185" s="264">
        <v>188</v>
      </c>
      <c r="D185" s="297">
        <v>13390</v>
      </c>
      <c r="E185" s="251" t="s">
        <v>378</v>
      </c>
      <c r="F185" s="252" t="s">
        <v>1914</v>
      </c>
      <c r="G185" s="251" t="s">
        <v>87</v>
      </c>
      <c r="H185" s="272" t="s">
        <v>1906</v>
      </c>
      <c r="I185" s="292" t="s">
        <v>2619</v>
      </c>
      <c r="J185" s="64">
        <v>3241174794</v>
      </c>
      <c r="K185" s="64" t="s">
        <v>1915</v>
      </c>
      <c r="L185" s="64" t="s">
        <v>1906</v>
      </c>
      <c r="M185" s="290" t="s">
        <v>2380</v>
      </c>
      <c r="N185" s="98"/>
      <c r="O185" s="64"/>
      <c r="P185" s="89"/>
      <c r="Q185" s="253">
        <v>30</v>
      </c>
      <c r="R185" s="254">
        <v>43</v>
      </c>
      <c r="S185" s="64">
        <v>0</v>
      </c>
      <c r="T185" s="64">
        <v>0</v>
      </c>
      <c r="U185" s="298">
        <v>4</v>
      </c>
      <c r="V185" s="259">
        <v>14</v>
      </c>
      <c r="W185" s="98">
        <v>0</v>
      </c>
      <c r="X185" s="83">
        <v>0</v>
      </c>
      <c r="Y185" s="98">
        <v>0</v>
      </c>
      <c r="Z185" s="64">
        <v>0</v>
      </c>
      <c r="AA185" s="323">
        <v>1477052</v>
      </c>
      <c r="AB185" s="323">
        <v>46667</v>
      </c>
      <c r="AC185" s="324">
        <v>1523719</v>
      </c>
      <c r="AD185" s="74">
        <v>4500000</v>
      </c>
      <c r="AE185" s="74">
        <v>6000000</v>
      </c>
      <c r="AF185" s="334">
        <v>290891.80909090908</v>
      </c>
      <c r="AG185" s="112">
        <v>44311560</v>
      </c>
      <c r="AH185" s="74">
        <v>1400010</v>
      </c>
      <c r="AI185" s="74">
        <v>12508347.790909091</v>
      </c>
      <c r="AJ185" s="74">
        <v>0</v>
      </c>
      <c r="AK185" s="74">
        <v>4500000</v>
      </c>
      <c r="AL185" s="74">
        <v>6000000</v>
      </c>
      <c r="AM185" s="74">
        <v>0</v>
      </c>
      <c r="AN185" s="74">
        <v>0</v>
      </c>
      <c r="AO185" s="74">
        <v>6094876</v>
      </c>
      <c r="AP185" s="74">
        <v>2800000</v>
      </c>
      <c r="AQ185" s="74">
        <v>0</v>
      </c>
      <c r="AR185" s="74">
        <v>0</v>
      </c>
      <c r="AS185" s="74">
        <v>0</v>
      </c>
      <c r="AT185" s="79">
        <v>0</v>
      </c>
      <c r="AU185" s="81">
        <v>77614793.790909082</v>
      </c>
      <c r="AV185" s="112">
        <v>53213523.545545444</v>
      </c>
      <c r="AW185" s="74">
        <v>71519917.790909097</v>
      </c>
      <c r="AX185" s="74">
        <v>5006394.2453636369</v>
      </c>
      <c r="AY185" s="75">
        <v>1321352.3545545444</v>
      </c>
      <c r="AZ185" s="74">
        <v>0</v>
      </c>
      <c r="BA185" s="74">
        <v>0</v>
      </c>
      <c r="BB185" s="74">
        <v>0</v>
      </c>
      <c r="BC185" s="79">
        <v>0</v>
      </c>
      <c r="BD185" s="79">
        <v>0</v>
      </c>
      <c r="BE185" s="79">
        <v>0</v>
      </c>
      <c r="BF185" s="77">
        <v>0</v>
      </c>
      <c r="BG185" s="344">
        <v>6327746.5999181811</v>
      </c>
      <c r="BH185" s="187">
        <v>71287047</v>
      </c>
    </row>
    <row r="186" spans="1:61" s="50" customFormat="1" ht="24" customHeight="1" x14ac:dyDescent="0.2">
      <c r="A186" s="181"/>
      <c r="B186" s="296">
        <v>180</v>
      </c>
      <c r="C186" s="264">
        <v>189</v>
      </c>
      <c r="D186" s="297">
        <v>13392</v>
      </c>
      <c r="E186" s="251" t="s">
        <v>259</v>
      </c>
      <c r="F186" s="252" t="s">
        <v>277</v>
      </c>
      <c r="G186" s="251" t="s">
        <v>87</v>
      </c>
      <c r="H186" s="272" t="s">
        <v>1906</v>
      </c>
      <c r="I186" s="292" t="s">
        <v>2620</v>
      </c>
      <c r="J186" s="64">
        <v>3255870305</v>
      </c>
      <c r="K186" s="64" t="s">
        <v>1919</v>
      </c>
      <c r="L186" s="64" t="s">
        <v>1906</v>
      </c>
      <c r="M186" s="290" t="s">
        <v>2380</v>
      </c>
      <c r="N186" s="98"/>
      <c r="O186" s="64"/>
      <c r="P186" s="89"/>
      <c r="Q186" s="253">
        <v>30</v>
      </c>
      <c r="R186" s="254">
        <v>28</v>
      </c>
      <c r="S186" s="64">
        <v>0</v>
      </c>
      <c r="T186" s="64">
        <v>0</v>
      </c>
      <c r="U186" s="89">
        <v>0</v>
      </c>
      <c r="V186" s="258">
        <v>23</v>
      </c>
      <c r="W186" s="98">
        <v>0</v>
      </c>
      <c r="X186" s="83">
        <v>0</v>
      </c>
      <c r="Y186" s="98">
        <v>1</v>
      </c>
      <c r="Z186" s="64">
        <v>1</v>
      </c>
      <c r="AA186" s="323">
        <v>1477052</v>
      </c>
      <c r="AB186" s="323">
        <v>46667</v>
      </c>
      <c r="AC186" s="324">
        <v>1523719</v>
      </c>
      <c r="AD186" s="74">
        <v>4500000</v>
      </c>
      <c r="AE186" s="74">
        <v>6000000</v>
      </c>
      <c r="AF186" s="334">
        <v>290891.80909090908</v>
      </c>
      <c r="AG186" s="112">
        <v>44311560</v>
      </c>
      <c r="AH186" s="74">
        <v>1400010</v>
      </c>
      <c r="AI186" s="74">
        <v>8144970.6545454543</v>
      </c>
      <c r="AJ186" s="74">
        <v>2655495</v>
      </c>
      <c r="AK186" s="74">
        <v>4500000</v>
      </c>
      <c r="AL186" s="74">
        <v>6000000</v>
      </c>
      <c r="AM186" s="74">
        <v>0</v>
      </c>
      <c r="AN186" s="74">
        <v>0</v>
      </c>
      <c r="AO186" s="74">
        <v>0</v>
      </c>
      <c r="AP186" s="74">
        <v>4600000</v>
      </c>
      <c r="AQ186" s="74">
        <v>0</v>
      </c>
      <c r="AR186" s="74">
        <v>0</v>
      </c>
      <c r="AS186" s="74">
        <v>0</v>
      </c>
      <c r="AT186" s="79">
        <v>0</v>
      </c>
      <c r="AU186" s="81">
        <v>71612035.654545456</v>
      </c>
      <c r="AV186" s="112">
        <v>49029582.808727272</v>
      </c>
      <c r="AW186" s="74">
        <v>68956540.654545456</v>
      </c>
      <c r="AX186" s="74">
        <v>4826957.8458181825</v>
      </c>
      <c r="AY186" s="75">
        <v>902958.28087272728</v>
      </c>
      <c r="AZ186" s="74">
        <v>0</v>
      </c>
      <c r="BA186" s="74">
        <v>0</v>
      </c>
      <c r="BB186" s="74">
        <v>0</v>
      </c>
      <c r="BC186" s="79">
        <v>0</v>
      </c>
      <c r="BD186" s="79">
        <v>0</v>
      </c>
      <c r="BE186" s="79">
        <v>0</v>
      </c>
      <c r="BF186" s="77">
        <v>0</v>
      </c>
      <c r="BG186" s="344">
        <v>5729916.1266909093</v>
      </c>
      <c r="BH186" s="187">
        <v>65882119</v>
      </c>
    </row>
    <row r="187" spans="1:61" s="50" customFormat="1" ht="24" customHeight="1" x14ac:dyDescent="0.2">
      <c r="A187" s="181"/>
      <c r="B187" s="296">
        <v>181</v>
      </c>
      <c r="C187" s="264">
        <v>190</v>
      </c>
      <c r="D187" s="297">
        <v>13408</v>
      </c>
      <c r="E187" s="251" t="s">
        <v>1301</v>
      </c>
      <c r="F187" s="252" t="s">
        <v>1957</v>
      </c>
      <c r="G187" s="251" t="s">
        <v>87</v>
      </c>
      <c r="H187" s="272" t="s">
        <v>1906</v>
      </c>
      <c r="I187" s="292" t="s">
        <v>2621</v>
      </c>
      <c r="J187" s="64">
        <v>3258374414</v>
      </c>
      <c r="K187" s="64" t="s">
        <v>1958</v>
      </c>
      <c r="L187" s="64"/>
      <c r="M187" s="290" t="s">
        <v>2380</v>
      </c>
      <c r="N187" s="98"/>
      <c r="O187" s="64"/>
      <c r="P187" s="89"/>
      <c r="Q187" s="253">
        <v>30</v>
      </c>
      <c r="R187" s="254">
        <v>80</v>
      </c>
      <c r="S187" s="64">
        <v>0</v>
      </c>
      <c r="T187" s="64">
        <v>0</v>
      </c>
      <c r="U187" s="89">
        <v>0</v>
      </c>
      <c r="V187" s="258">
        <v>24</v>
      </c>
      <c r="W187" s="98">
        <v>0</v>
      </c>
      <c r="X187" s="83">
        <v>0</v>
      </c>
      <c r="Y187" s="98">
        <v>0</v>
      </c>
      <c r="Z187" s="64">
        <v>2</v>
      </c>
      <c r="AA187" s="323">
        <v>1477052</v>
      </c>
      <c r="AB187" s="323">
        <v>0</v>
      </c>
      <c r="AC187" s="324">
        <v>1477052</v>
      </c>
      <c r="AD187" s="74">
        <v>4500000</v>
      </c>
      <c r="AE187" s="74">
        <v>6000000</v>
      </c>
      <c r="AF187" s="334">
        <v>281982.65454545454</v>
      </c>
      <c r="AG187" s="112">
        <v>44311560</v>
      </c>
      <c r="AH187" s="74">
        <v>0</v>
      </c>
      <c r="AI187" s="74">
        <v>22558612.363636363</v>
      </c>
      <c r="AJ187" s="74">
        <v>5310990</v>
      </c>
      <c r="AK187" s="74">
        <v>4500000</v>
      </c>
      <c r="AL187" s="74">
        <v>6000000</v>
      </c>
      <c r="AM187" s="74">
        <v>0</v>
      </c>
      <c r="AN187" s="74">
        <v>0</v>
      </c>
      <c r="AO187" s="74">
        <v>0</v>
      </c>
      <c r="AP187" s="74">
        <v>4800000</v>
      </c>
      <c r="AQ187" s="74">
        <v>0</v>
      </c>
      <c r="AR187" s="74">
        <v>0</v>
      </c>
      <c r="AS187" s="74">
        <v>0</v>
      </c>
      <c r="AT187" s="79">
        <v>0</v>
      </c>
      <c r="AU187" s="81">
        <v>87481162.36363636</v>
      </c>
      <c r="AV187" s="112">
        <v>61118260.298181817</v>
      </c>
      <c r="AW187" s="74">
        <v>82170172.36363636</v>
      </c>
      <c r="AX187" s="74">
        <v>5751912.0654545454</v>
      </c>
      <c r="AY187" s="75">
        <v>2111826.0298181819</v>
      </c>
      <c r="AZ187" s="74">
        <v>0</v>
      </c>
      <c r="BA187" s="74">
        <v>0</v>
      </c>
      <c r="BB187" s="74">
        <v>0</v>
      </c>
      <c r="BC187" s="79">
        <v>0</v>
      </c>
      <c r="BD187" s="79">
        <v>0</v>
      </c>
      <c r="BE187" s="79">
        <v>0</v>
      </c>
      <c r="BF187" s="77">
        <v>0</v>
      </c>
      <c r="BG187" s="344">
        <v>7863738.0952727273</v>
      </c>
      <c r="BH187" s="187">
        <v>79617424</v>
      </c>
    </row>
    <row r="188" spans="1:61" s="50" customFormat="1" ht="24" customHeight="1" x14ac:dyDescent="0.2">
      <c r="A188" s="181"/>
      <c r="B188" s="296">
        <v>182</v>
      </c>
      <c r="C188" s="264">
        <v>191</v>
      </c>
      <c r="D188" s="297">
        <v>13409</v>
      </c>
      <c r="E188" s="251" t="s">
        <v>140</v>
      </c>
      <c r="F188" s="252" t="s">
        <v>342</v>
      </c>
      <c r="G188" s="251" t="s">
        <v>87</v>
      </c>
      <c r="H188" s="272" t="s">
        <v>1906</v>
      </c>
      <c r="I188" s="292" t="s">
        <v>2622</v>
      </c>
      <c r="J188" s="64">
        <v>3256781853</v>
      </c>
      <c r="K188" s="64" t="s">
        <v>1959</v>
      </c>
      <c r="L188" s="64"/>
      <c r="M188" s="290" t="s">
        <v>2383</v>
      </c>
      <c r="N188" s="98"/>
      <c r="O188" s="64"/>
      <c r="P188" s="89"/>
      <c r="Q188" s="253">
        <v>30</v>
      </c>
      <c r="R188" s="254">
        <v>14</v>
      </c>
      <c r="S188" s="64">
        <v>0</v>
      </c>
      <c r="T188" s="64">
        <v>0</v>
      </c>
      <c r="U188" s="298">
        <v>2</v>
      </c>
      <c r="V188" s="259">
        <v>14</v>
      </c>
      <c r="W188" s="98">
        <v>0</v>
      </c>
      <c r="X188" s="83">
        <v>0</v>
      </c>
      <c r="Y188" s="98">
        <v>0</v>
      </c>
      <c r="Z188" s="64">
        <v>2</v>
      </c>
      <c r="AA188" s="323">
        <v>1642901</v>
      </c>
      <c r="AB188" s="323">
        <v>0</v>
      </c>
      <c r="AC188" s="324">
        <v>1642901</v>
      </c>
      <c r="AD188" s="74">
        <v>4500000</v>
      </c>
      <c r="AE188" s="74">
        <v>6000000</v>
      </c>
      <c r="AF188" s="334">
        <v>313644.73636363639</v>
      </c>
      <c r="AG188" s="112">
        <v>49287030</v>
      </c>
      <c r="AH188" s="74">
        <v>0</v>
      </c>
      <c r="AI188" s="74">
        <v>4391026.3090909095</v>
      </c>
      <c r="AJ188" s="74">
        <v>5310990</v>
      </c>
      <c r="AK188" s="74">
        <v>4500000</v>
      </c>
      <c r="AL188" s="74">
        <v>6000000</v>
      </c>
      <c r="AM188" s="74">
        <v>0</v>
      </c>
      <c r="AN188" s="74">
        <v>0</v>
      </c>
      <c r="AO188" s="74">
        <v>3285802</v>
      </c>
      <c r="AP188" s="74">
        <v>2800000</v>
      </c>
      <c r="AQ188" s="74">
        <v>0</v>
      </c>
      <c r="AR188" s="74">
        <v>0</v>
      </c>
      <c r="AS188" s="74">
        <v>0</v>
      </c>
      <c r="AT188" s="79">
        <v>0</v>
      </c>
      <c r="AU188" s="81">
        <v>75574848.309090912</v>
      </c>
      <c r="AV188" s="112">
        <v>48989592.367454544</v>
      </c>
      <c r="AW188" s="74">
        <v>66978056.309090912</v>
      </c>
      <c r="AX188" s="74">
        <v>4688463.941636364</v>
      </c>
      <c r="AY188" s="75">
        <v>898959.23674545437</v>
      </c>
      <c r="AZ188" s="74">
        <v>0</v>
      </c>
      <c r="BA188" s="74">
        <v>0</v>
      </c>
      <c r="BB188" s="74">
        <v>0</v>
      </c>
      <c r="BC188" s="79">
        <v>0</v>
      </c>
      <c r="BD188" s="79">
        <v>0</v>
      </c>
      <c r="BE188" s="79">
        <v>0</v>
      </c>
      <c r="BF188" s="77">
        <v>0</v>
      </c>
      <c r="BG188" s="344">
        <v>5587423.1783818183</v>
      </c>
      <c r="BH188" s="187">
        <v>69987425</v>
      </c>
    </row>
    <row r="189" spans="1:61" s="50" customFormat="1" ht="24" customHeight="1" x14ac:dyDescent="0.2">
      <c r="A189" s="181"/>
      <c r="B189" s="296">
        <v>183</v>
      </c>
      <c r="C189" s="264">
        <v>298</v>
      </c>
      <c r="D189" s="297">
        <v>13448</v>
      </c>
      <c r="E189" s="241" t="s">
        <v>2044</v>
      </c>
      <c r="F189" s="242" t="s">
        <v>2045</v>
      </c>
      <c r="G189" s="285" t="s">
        <v>137</v>
      </c>
      <c r="H189" s="272" t="s">
        <v>1961</v>
      </c>
      <c r="I189" s="292" t="s">
        <v>2623</v>
      </c>
      <c r="J189" s="64">
        <v>2249969523</v>
      </c>
      <c r="K189" s="64" t="s">
        <v>2046</v>
      </c>
      <c r="L189" s="64" t="s">
        <v>1961</v>
      </c>
      <c r="M189" s="290" t="s">
        <v>137</v>
      </c>
      <c r="N189" s="243" t="s">
        <v>2410</v>
      </c>
      <c r="O189" s="64"/>
      <c r="P189" s="89"/>
      <c r="Q189" s="243">
        <v>30</v>
      </c>
      <c r="R189" s="245">
        <v>120</v>
      </c>
      <c r="S189" s="245">
        <v>110</v>
      </c>
      <c r="T189" s="245">
        <v>29.33</v>
      </c>
      <c r="U189" s="89">
        <v>0</v>
      </c>
      <c r="V189" s="260">
        <v>15</v>
      </c>
      <c r="W189" s="98">
        <v>0</v>
      </c>
      <c r="X189" s="83">
        <v>0</v>
      </c>
      <c r="Y189" s="98">
        <v>2</v>
      </c>
      <c r="Z189" s="64">
        <v>2</v>
      </c>
      <c r="AA189" s="315">
        <v>885165</v>
      </c>
      <c r="AB189" s="315">
        <v>46667</v>
      </c>
      <c r="AC189" s="316">
        <v>931832</v>
      </c>
      <c r="AD189" s="74">
        <v>4500000</v>
      </c>
      <c r="AE189" s="74">
        <v>6000000</v>
      </c>
      <c r="AF189" s="334">
        <v>177895.19999999998</v>
      </c>
      <c r="AG189" s="112">
        <v>26554950</v>
      </c>
      <c r="AH189" s="74">
        <v>1400010</v>
      </c>
      <c r="AI189" s="74">
        <v>21347423.999999996</v>
      </c>
      <c r="AJ189" s="74">
        <v>5310990</v>
      </c>
      <c r="AK189" s="74">
        <v>4500000</v>
      </c>
      <c r="AL189" s="74">
        <v>6000000</v>
      </c>
      <c r="AM189" s="74">
        <v>4892117.9999999991</v>
      </c>
      <c r="AN189" s="74">
        <v>5217666.2159999991</v>
      </c>
      <c r="AO189" s="74">
        <v>0</v>
      </c>
      <c r="AP189" s="74">
        <v>3000000</v>
      </c>
      <c r="AQ189" s="74">
        <v>0</v>
      </c>
      <c r="AR189" s="74">
        <v>0</v>
      </c>
      <c r="AS189" s="74">
        <v>0</v>
      </c>
      <c r="AT189" s="79">
        <v>0</v>
      </c>
      <c r="AU189" s="81">
        <v>78223158.216000006</v>
      </c>
      <c r="AV189" s="112">
        <v>54308316.440880008</v>
      </c>
      <c r="AW189" s="74">
        <v>72912168.215999991</v>
      </c>
      <c r="AX189" s="74">
        <v>5103851.7751199994</v>
      </c>
      <c r="AY189" s="75">
        <v>1430831.644088001</v>
      </c>
      <c r="AZ189" s="74">
        <v>0</v>
      </c>
      <c r="BA189" s="74">
        <v>0</v>
      </c>
      <c r="BB189" s="74">
        <v>0</v>
      </c>
      <c r="BC189" s="79">
        <v>0</v>
      </c>
      <c r="BD189" s="79">
        <v>0</v>
      </c>
      <c r="BE189" s="79">
        <v>0</v>
      </c>
      <c r="BF189" s="77">
        <v>0</v>
      </c>
      <c r="BG189" s="344">
        <v>6534683.4192080004</v>
      </c>
      <c r="BH189" s="187">
        <v>71688474</v>
      </c>
      <c r="BI189" s="284" t="s">
        <v>3201</v>
      </c>
    </row>
    <row r="190" spans="1:61" s="50" customFormat="1" ht="24" customHeight="1" x14ac:dyDescent="0.2">
      <c r="A190" s="181"/>
      <c r="B190" s="296">
        <v>184</v>
      </c>
      <c r="C190" s="264">
        <v>193</v>
      </c>
      <c r="D190" s="297">
        <v>13421</v>
      </c>
      <c r="E190" s="251" t="s">
        <v>1988</v>
      </c>
      <c r="F190" s="252" t="s">
        <v>649</v>
      </c>
      <c r="G190" s="251" t="s">
        <v>87</v>
      </c>
      <c r="H190" s="272" t="s">
        <v>1961</v>
      </c>
      <c r="I190" s="292" t="s">
        <v>2624</v>
      </c>
      <c r="J190" s="64" t="s">
        <v>1989</v>
      </c>
      <c r="K190" s="64" t="s">
        <v>1990</v>
      </c>
      <c r="L190" s="64" t="s">
        <v>1961</v>
      </c>
      <c r="M190" s="290" t="s">
        <v>2383</v>
      </c>
      <c r="N190" s="98"/>
      <c r="O190" s="64"/>
      <c r="P190" s="89"/>
      <c r="Q190" s="253">
        <v>30</v>
      </c>
      <c r="R190" s="254">
        <v>70</v>
      </c>
      <c r="S190" s="64">
        <v>0</v>
      </c>
      <c r="T190" s="64">
        <v>0</v>
      </c>
      <c r="U190" s="89">
        <v>0</v>
      </c>
      <c r="V190" s="258">
        <v>18</v>
      </c>
      <c r="W190" s="98">
        <v>0</v>
      </c>
      <c r="X190" s="83">
        <v>0</v>
      </c>
      <c r="Y190" s="98">
        <v>0</v>
      </c>
      <c r="Z190" s="64">
        <v>0</v>
      </c>
      <c r="AA190" s="323">
        <v>1642901</v>
      </c>
      <c r="AB190" s="323">
        <v>46667</v>
      </c>
      <c r="AC190" s="324">
        <v>1689568</v>
      </c>
      <c r="AD190" s="74">
        <v>4500000</v>
      </c>
      <c r="AE190" s="74">
        <v>6000000</v>
      </c>
      <c r="AF190" s="334">
        <v>322553.89090909087</v>
      </c>
      <c r="AG190" s="112">
        <v>49287030</v>
      </c>
      <c r="AH190" s="74">
        <v>1400010</v>
      </c>
      <c r="AI190" s="74">
        <v>22578772.36363636</v>
      </c>
      <c r="AJ190" s="74">
        <v>0</v>
      </c>
      <c r="AK190" s="74">
        <v>4500000</v>
      </c>
      <c r="AL190" s="74">
        <v>6000000</v>
      </c>
      <c r="AM190" s="74">
        <v>0</v>
      </c>
      <c r="AN190" s="74">
        <v>0</v>
      </c>
      <c r="AO190" s="74">
        <v>0</v>
      </c>
      <c r="AP190" s="74">
        <v>3600000</v>
      </c>
      <c r="AQ190" s="74">
        <v>0</v>
      </c>
      <c r="AR190" s="74">
        <v>0</v>
      </c>
      <c r="AS190" s="74">
        <v>0</v>
      </c>
      <c r="AT190" s="79">
        <v>0</v>
      </c>
      <c r="AU190" s="81">
        <v>87365812.36363636</v>
      </c>
      <c r="AV190" s="112">
        <v>67150205.49818182</v>
      </c>
      <c r="AW190" s="74">
        <v>87365812.36363636</v>
      </c>
      <c r="AX190" s="74">
        <v>6115606.8654545462</v>
      </c>
      <c r="AY190" s="75">
        <v>2715020.5498181824</v>
      </c>
      <c r="AZ190" s="74">
        <v>0</v>
      </c>
      <c r="BA190" s="74">
        <v>0</v>
      </c>
      <c r="BB190" s="74">
        <v>0</v>
      </c>
      <c r="BC190" s="79">
        <v>0</v>
      </c>
      <c r="BD190" s="79">
        <v>0</v>
      </c>
      <c r="BE190" s="79">
        <v>0</v>
      </c>
      <c r="BF190" s="77">
        <v>0</v>
      </c>
      <c r="BG190" s="344">
        <v>8830627.4152727276</v>
      </c>
      <c r="BH190" s="187">
        <v>78535184</v>
      </c>
    </row>
    <row r="191" spans="1:61" s="50" customFormat="1" ht="24" customHeight="1" x14ac:dyDescent="0.2">
      <c r="A191" s="181"/>
      <c r="B191" s="296">
        <v>185</v>
      </c>
      <c r="C191" s="264">
        <v>194</v>
      </c>
      <c r="D191" s="297">
        <v>13449</v>
      </c>
      <c r="E191" s="251" t="s">
        <v>158</v>
      </c>
      <c r="F191" s="252" t="s">
        <v>2047</v>
      </c>
      <c r="G191" s="251" t="s">
        <v>87</v>
      </c>
      <c r="H191" s="272" t="s">
        <v>1961</v>
      </c>
      <c r="I191" s="292" t="s">
        <v>2625</v>
      </c>
      <c r="J191" s="64">
        <v>2110109521</v>
      </c>
      <c r="K191" s="64" t="s">
        <v>2048</v>
      </c>
      <c r="L191" s="64" t="s">
        <v>1961</v>
      </c>
      <c r="M191" s="290" t="s">
        <v>2380</v>
      </c>
      <c r="N191" s="98"/>
      <c r="O191" s="64"/>
      <c r="P191" s="89"/>
      <c r="Q191" s="253">
        <v>30</v>
      </c>
      <c r="R191" s="254">
        <v>34</v>
      </c>
      <c r="S191" s="64">
        <v>0</v>
      </c>
      <c r="T191" s="64">
        <v>0</v>
      </c>
      <c r="U191" s="89">
        <v>0</v>
      </c>
      <c r="V191" s="258">
        <v>19</v>
      </c>
      <c r="W191" s="98">
        <v>0</v>
      </c>
      <c r="X191" s="83">
        <v>0</v>
      </c>
      <c r="Y191" s="98">
        <v>1</v>
      </c>
      <c r="Z191" s="64">
        <v>1</v>
      </c>
      <c r="AA191" s="323">
        <v>1477052</v>
      </c>
      <c r="AB191" s="323">
        <v>46667</v>
      </c>
      <c r="AC191" s="324">
        <v>1523719</v>
      </c>
      <c r="AD191" s="74">
        <v>4500000</v>
      </c>
      <c r="AE191" s="74">
        <v>6000000</v>
      </c>
      <c r="AF191" s="334">
        <v>290891.80909090908</v>
      </c>
      <c r="AG191" s="112">
        <v>44311560</v>
      </c>
      <c r="AH191" s="74">
        <v>1400010</v>
      </c>
      <c r="AI191" s="74">
        <v>9890321.5090909079</v>
      </c>
      <c r="AJ191" s="74">
        <v>2655495</v>
      </c>
      <c r="AK191" s="74">
        <v>4500000</v>
      </c>
      <c r="AL191" s="74">
        <v>6000000</v>
      </c>
      <c r="AM191" s="74">
        <v>0</v>
      </c>
      <c r="AN191" s="74">
        <v>0</v>
      </c>
      <c r="AO191" s="74">
        <v>0</v>
      </c>
      <c r="AP191" s="74">
        <v>3800000</v>
      </c>
      <c r="AQ191" s="74">
        <v>0</v>
      </c>
      <c r="AR191" s="74">
        <v>0</v>
      </c>
      <c r="AS191" s="74">
        <v>0</v>
      </c>
      <c r="AT191" s="79">
        <v>0</v>
      </c>
      <c r="AU191" s="81">
        <v>72557386.5090909</v>
      </c>
      <c r="AV191" s="112">
        <v>50708759.103454538</v>
      </c>
      <c r="AW191" s="74">
        <v>69901891.5090909</v>
      </c>
      <c r="AX191" s="74">
        <v>4893132.4056363637</v>
      </c>
      <c r="AY191" s="75">
        <v>1070875.9103454538</v>
      </c>
      <c r="AZ191" s="74">
        <v>0</v>
      </c>
      <c r="BA191" s="74">
        <v>0</v>
      </c>
      <c r="BB191" s="74">
        <v>0</v>
      </c>
      <c r="BC191" s="79">
        <v>0</v>
      </c>
      <c r="BD191" s="79">
        <v>0</v>
      </c>
      <c r="BE191" s="79">
        <v>0</v>
      </c>
      <c r="BF191" s="77">
        <v>0</v>
      </c>
      <c r="BG191" s="344">
        <v>5964008.3159818174</v>
      </c>
      <c r="BH191" s="187">
        <v>66593378</v>
      </c>
    </row>
    <row r="192" spans="1:61" s="50" customFormat="1" ht="24" customHeight="1" x14ac:dyDescent="0.2">
      <c r="A192" s="181"/>
      <c r="B192" s="296">
        <v>186</v>
      </c>
      <c r="C192" s="264">
        <v>195</v>
      </c>
      <c r="D192" s="297">
        <v>13418</v>
      </c>
      <c r="E192" s="251" t="s">
        <v>107</v>
      </c>
      <c r="F192" s="252" t="s">
        <v>1981</v>
      </c>
      <c r="G192" s="251" t="s">
        <v>87</v>
      </c>
      <c r="H192" s="272" t="s">
        <v>1961</v>
      </c>
      <c r="I192" s="292" t="s">
        <v>2626</v>
      </c>
      <c r="J192" s="64">
        <v>880139927</v>
      </c>
      <c r="K192" s="64" t="s">
        <v>1982</v>
      </c>
      <c r="L192" s="64" t="s">
        <v>1961</v>
      </c>
      <c r="M192" s="290" t="s">
        <v>2380</v>
      </c>
      <c r="N192" s="98"/>
      <c r="O192" s="64"/>
      <c r="P192" s="89"/>
      <c r="Q192" s="253">
        <v>30</v>
      </c>
      <c r="R192" s="254">
        <v>83</v>
      </c>
      <c r="S192" s="64">
        <v>0</v>
      </c>
      <c r="T192" s="64">
        <v>0</v>
      </c>
      <c r="U192" s="89">
        <v>0</v>
      </c>
      <c r="V192" s="258">
        <v>22</v>
      </c>
      <c r="W192" s="98">
        <v>0</v>
      </c>
      <c r="X192" s="83">
        <v>0</v>
      </c>
      <c r="Y192" s="98">
        <v>0</v>
      </c>
      <c r="Z192" s="64">
        <v>0</v>
      </c>
      <c r="AA192" s="323">
        <v>1477052</v>
      </c>
      <c r="AB192" s="323">
        <v>46667</v>
      </c>
      <c r="AC192" s="324">
        <v>1523719</v>
      </c>
      <c r="AD192" s="74">
        <v>4500000</v>
      </c>
      <c r="AE192" s="74">
        <v>6000000</v>
      </c>
      <c r="AF192" s="334">
        <v>290891.80909090908</v>
      </c>
      <c r="AG192" s="112">
        <v>44311560</v>
      </c>
      <c r="AH192" s="74">
        <v>1400010</v>
      </c>
      <c r="AI192" s="74">
        <v>24144020.154545452</v>
      </c>
      <c r="AJ192" s="74">
        <v>0</v>
      </c>
      <c r="AK192" s="74">
        <v>4500000</v>
      </c>
      <c r="AL192" s="74">
        <v>6000000</v>
      </c>
      <c r="AM192" s="74">
        <v>0</v>
      </c>
      <c r="AN192" s="74">
        <v>0</v>
      </c>
      <c r="AO192" s="74">
        <v>0</v>
      </c>
      <c r="AP192" s="74">
        <v>4400000</v>
      </c>
      <c r="AQ192" s="74">
        <v>0</v>
      </c>
      <c r="AR192" s="74">
        <v>0</v>
      </c>
      <c r="AS192" s="74">
        <v>0</v>
      </c>
      <c r="AT192" s="79">
        <v>0</v>
      </c>
      <c r="AU192" s="81">
        <v>84755590.154545456</v>
      </c>
      <c r="AV192" s="112">
        <v>63922698.843727276</v>
      </c>
      <c r="AW192" s="74">
        <v>84755590.154545456</v>
      </c>
      <c r="AX192" s="74">
        <v>5932891.3108181823</v>
      </c>
      <c r="AY192" s="75">
        <v>2392269.8843727275</v>
      </c>
      <c r="AZ192" s="74">
        <v>0</v>
      </c>
      <c r="BA192" s="74">
        <v>0</v>
      </c>
      <c r="BB192" s="74">
        <v>0</v>
      </c>
      <c r="BC192" s="79">
        <v>0</v>
      </c>
      <c r="BD192" s="79">
        <v>0</v>
      </c>
      <c r="BE192" s="79">
        <v>0</v>
      </c>
      <c r="BF192" s="77">
        <v>0</v>
      </c>
      <c r="BG192" s="344">
        <v>8325161.1951909102</v>
      </c>
      <c r="BH192" s="187">
        <v>76430428</v>
      </c>
    </row>
    <row r="193" spans="1:60" s="50" customFormat="1" ht="24" customHeight="1" x14ac:dyDescent="0.4">
      <c r="A193" s="181"/>
      <c r="B193" s="296">
        <v>187</v>
      </c>
      <c r="C193" s="264">
        <v>196</v>
      </c>
      <c r="D193" s="297">
        <v>13427</v>
      </c>
      <c r="E193" s="251" t="s">
        <v>2001</v>
      </c>
      <c r="F193" s="252" t="s">
        <v>573</v>
      </c>
      <c r="G193" s="251" t="s">
        <v>87</v>
      </c>
      <c r="H193" s="272" t="s">
        <v>1961</v>
      </c>
      <c r="I193" s="292" t="s">
        <v>2627</v>
      </c>
      <c r="J193" s="68">
        <v>2110356261</v>
      </c>
      <c r="K193" s="64" t="s">
        <v>2002</v>
      </c>
      <c r="L193" s="64" t="s">
        <v>1961</v>
      </c>
      <c r="M193" s="290" t="s">
        <v>2380</v>
      </c>
      <c r="N193" s="98"/>
      <c r="O193" s="64"/>
      <c r="P193" s="89"/>
      <c r="Q193" s="253">
        <v>30</v>
      </c>
      <c r="R193" s="254">
        <v>37</v>
      </c>
      <c r="S193" s="64">
        <v>0</v>
      </c>
      <c r="T193" s="64">
        <v>0</v>
      </c>
      <c r="U193" s="89">
        <v>0</v>
      </c>
      <c r="V193" s="258">
        <v>19</v>
      </c>
      <c r="W193" s="98">
        <v>0</v>
      </c>
      <c r="X193" s="83">
        <v>0</v>
      </c>
      <c r="Y193" s="98">
        <v>2</v>
      </c>
      <c r="Z193" s="64">
        <v>2</v>
      </c>
      <c r="AA193" s="323">
        <v>1477052</v>
      </c>
      <c r="AB193" s="323">
        <v>46667</v>
      </c>
      <c r="AC193" s="324">
        <v>1523719</v>
      </c>
      <c r="AD193" s="74">
        <v>4500000</v>
      </c>
      <c r="AE193" s="74">
        <v>6000000</v>
      </c>
      <c r="AF193" s="334">
        <v>290891.80909090908</v>
      </c>
      <c r="AG193" s="112">
        <v>44311560</v>
      </c>
      <c r="AH193" s="74">
        <v>1400010</v>
      </c>
      <c r="AI193" s="74">
        <v>10762996.936363636</v>
      </c>
      <c r="AJ193" s="74">
        <v>5310990</v>
      </c>
      <c r="AK193" s="74">
        <v>4500000</v>
      </c>
      <c r="AL193" s="74">
        <v>6000000</v>
      </c>
      <c r="AM193" s="74">
        <v>0</v>
      </c>
      <c r="AN193" s="74">
        <v>0</v>
      </c>
      <c r="AO193" s="74">
        <v>0</v>
      </c>
      <c r="AP193" s="74">
        <v>3800000</v>
      </c>
      <c r="AQ193" s="74">
        <v>0</v>
      </c>
      <c r="AR193" s="74">
        <v>0</v>
      </c>
      <c r="AS193" s="74">
        <v>0</v>
      </c>
      <c r="AT193" s="79">
        <v>0</v>
      </c>
      <c r="AU193" s="81">
        <v>76085556.936363637</v>
      </c>
      <c r="AV193" s="112">
        <v>51520347.250818178</v>
      </c>
      <c r="AW193" s="74">
        <v>70774566.936363637</v>
      </c>
      <c r="AX193" s="74">
        <v>4954219.6855454547</v>
      </c>
      <c r="AY193" s="75">
        <v>1152034.7250818179</v>
      </c>
      <c r="AZ193" s="74">
        <v>0</v>
      </c>
      <c r="BA193" s="74">
        <v>0</v>
      </c>
      <c r="BB193" s="74">
        <v>0</v>
      </c>
      <c r="BC193" s="79">
        <v>0</v>
      </c>
      <c r="BD193" s="79">
        <v>0</v>
      </c>
      <c r="BE193" s="79">
        <v>0</v>
      </c>
      <c r="BF193" s="77">
        <v>0</v>
      </c>
      <c r="BG193" s="344">
        <v>6106254.4106272729</v>
      </c>
      <c r="BH193" s="187">
        <v>69979302</v>
      </c>
    </row>
    <row r="194" spans="1:60" s="50" customFormat="1" ht="24" customHeight="1" x14ac:dyDescent="0.2">
      <c r="A194" s="181"/>
      <c r="B194" s="296">
        <v>188</v>
      </c>
      <c r="C194" s="264">
        <v>197</v>
      </c>
      <c r="D194" s="297">
        <v>13422</v>
      </c>
      <c r="E194" s="251" t="s">
        <v>91</v>
      </c>
      <c r="F194" s="252" t="s">
        <v>1991</v>
      </c>
      <c r="G194" s="251" t="s">
        <v>87</v>
      </c>
      <c r="H194" s="272" t="s">
        <v>1961</v>
      </c>
      <c r="I194" s="292" t="s">
        <v>2628</v>
      </c>
      <c r="J194" s="64">
        <v>2110339233</v>
      </c>
      <c r="K194" s="64" t="s">
        <v>1992</v>
      </c>
      <c r="L194" s="64" t="s">
        <v>1961</v>
      </c>
      <c r="M194" s="290" t="s">
        <v>2380</v>
      </c>
      <c r="N194" s="98"/>
      <c r="O194" s="64"/>
      <c r="P194" s="89"/>
      <c r="Q194" s="253">
        <v>30</v>
      </c>
      <c r="R194" s="254">
        <v>29</v>
      </c>
      <c r="S194" s="64">
        <v>0</v>
      </c>
      <c r="T194" s="64">
        <v>0</v>
      </c>
      <c r="U194" s="89">
        <v>0</v>
      </c>
      <c r="V194" s="258">
        <v>16</v>
      </c>
      <c r="W194" s="98">
        <v>0</v>
      </c>
      <c r="X194" s="83">
        <v>0</v>
      </c>
      <c r="Y194" s="98">
        <v>1</v>
      </c>
      <c r="Z194" s="64">
        <v>1</v>
      </c>
      <c r="AA194" s="323">
        <v>1477052</v>
      </c>
      <c r="AB194" s="323">
        <v>46667</v>
      </c>
      <c r="AC194" s="324">
        <v>1523719</v>
      </c>
      <c r="AD194" s="74">
        <v>4500000</v>
      </c>
      <c r="AE194" s="74">
        <v>6000000</v>
      </c>
      <c r="AF194" s="334">
        <v>290891.80909090908</v>
      </c>
      <c r="AG194" s="112">
        <v>44311560</v>
      </c>
      <c r="AH194" s="74">
        <v>1400010</v>
      </c>
      <c r="AI194" s="74">
        <v>8435862.4636363629</v>
      </c>
      <c r="AJ194" s="74">
        <v>2655495</v>
      </c>
      <c r="AK194" s="74">
        <v>4500000</v>
      </c>
      <c r="AL194" s="74">
        <v>6000000</v>
      </c>
      <c r="AM194" s="74">
        <v>0</v>
      </c>
      <c r="AN194" s="74">
        <v>0</v>
      </c>
      <c r="AO194" s="74">
        <v>0</v>
      </c>
      <c r="AP194" s="74">
        <v>3200000</v>
      </c>
      <c r="AQ194" s="74">
        <v>0</v>
      </c>
      <c r="AR194" s="74">
        <v>0</v>
      </c>
      <c r="AS194" s="74">
        <v>0</v>
      </c>
      <c r="AT194" s="79">
        <v>0</v>
      </c>
      <c r="AU194" s="81">
        <v>70502927.463636369</v>
      </c>
      <c r="AV194" s="112">
        <v>49398112.191181824</v>
      </c>
      <c r="AW194" s="74">
        <v>67847432.463636369</v>
      </c>
      <c r="AX194" s="74">
        <v>4749320.2724545458</v>
      </c>
      <c r="AY194" s="75">
        <v>939811.21911818243</v>
      </c>
      <c r="AZ194" s="74">
        <v>0</v>
      </c>
      <c r="BA194" s="74">
        <v>0</v>
      </c>
      <c r="BB194" s="74">
        <v>0</v>
      </c>
      <c r="BC194" s="79">
        <v>0</v>
      </c>
      <c r="BD194" s="79">
        <v>0</v>
      </c>
      <c r="BE194" s="79">
        <v>0</v>
      </c>
      <c r="BF194" s="77">
        <v>0</v>
      </c>
      <c r="BG194" s="344">
        <v>5689131.4915727284</v>
      </c>
      <c r="BH194" s="187">
        <v>64813795</v>
      </c>
    </row>
    <row r="195" spans="1:60" s="50" customFormat="1" ht="24" customHeight="1" x14ac:dyDescent="0.2">
      <c r="A195" s="181"/>
      <c r="B195" s="296">
        <v>189</v>
      </c>
      <c r="C195" s="264">
        <v>198</v>
      </c>
      <c r="D195" s="297">
        <v>13431</v>
      </c>
      <c r="E195" s="251" t="s">
        <v>2010</v>
      </c>
      <c r="F195" s="252" t="s">
        <v>2011</v>
      </c>
      <c r="G195" s="251" t="s">
        <v>87</v>
      </c>
      <c r="H195" s="272" t="s">
        <v>1961</v>
      </c>
      <c r="I195" s="292" t="s">
        <v>2629</v>
      </c>
      <c r="J195" s="64">
        <v>2064837329</v>
      </c>
      <c r="K195" s="64" t="s">
        <v>2012</v>
      </c>
      <c r="L195" s="64" t="s">
        <v>1961</v>
      </c>
      <c r="M195" s="290" t="s">
        <v>2380</v>
      </c>
      <c r="N195" s="98"/>
      <c r="O195" s="64"/>
      <c r="P195" s="89"/>
      <c r="Q195" s="253">
        <v>30</v>
      </c>
      <c r="R195" s="254">
        <v>18</v>
      </c>
      <c r="S195" s="64">
        <v>0</v>
      </c>
      <c r="T195" s="64">
        <v>0</v>
      </c>
      <c r="U195" s="89">
        <v>0</v>
      </c>
      <c r="V195" s="258">
        <v>15</v>
      </c>
      <c r="W195" s="98">
        <v>0</v>
      </c>
      <c r="X195" s="83">
        <v>0</v>
      </c>
      <c r="Y195" s="98">
        <v>2</v>
      </c>
      <c r="Z195" s="64">
        <v>2</v>
      </c>
      <c r="AA195" s="323">
        <v>1477052</v>
      </c>
      <c r="AB195" s="323">
        <v>46667</v>
      </c>
      <c r="AC195" s="324">
        <v>1523719</v>
      </c>
      <c r="AD195" s="74">
        <v>4500000</v>
      </c>
      <c r="AE195" s="74">
        <v>6000000</v>
      </c>
      <c r="AF195" s="334">
        <v>290891.80909090908</v>
      </c>
      <c r="AG195" s="112">
        <v>44311560</v>
      </c>
      <c r="AH195" s="74">
        <v>1400010</v>
      </c>
      <c r="AI195" s="74">
        <v>5236052.5636363635</v>
      </c>
      <c r="AJ195" s="74">
        <v>5310990</v>
      </c>
      <c r="AK195" s="74">
        <v>4500000</v>
      </c>
      <c r="AL195" s="74">
        <v>6000000</v>
      </c>
      <c r="AM195" s="74">
        <v>0</v>
      </c>
      <c r="AN195" s="74">
        <v>0</v>
      </c>
      <c r="AO195" s="74">
        <v>0</v>
      </c>
      <c r="AP195" s="74">
        <v>3000000</v>
      </c>
      <c r="AQ195" s="74">
        <v>0</v>
      </c>
      <c r="AR195" s="74">
        <v>0</v>
      </c>
      <c r="AS195" s="74">
        <v>0</v>
      </c>
      <c r="AT195" s="79">
        <v>0</v>
      </c>
      <c r="AU195" s="81">
        <v>69758612.563636363</v>
      </c>
      <c r="AV195" s="112">
        <v>46436288.984181821</v>
      </c>
      <c r="AW195" s="74">
        <v>64447622.563636363</v>
      </c>
      <c r="AX195" s="74">
        <v>4511333.5794545459</v>
      </c>
      <c r="AY195" s="75">
        <v>643628.89841818216</v>
      </c>
      <c r="AZ195" s="74">
        <v>0</v>
      </c>
      <c r="BA195" s="74">
        <v>0</v>
      </c>
      <c r="BB195" s="74">
        <v>0</v>
      </c>
      <c r="BC195" s="79">
        <v>0</v>
      </c>
      <c r="BD195" s="79">
        <v>0</v>
      </c>
      <c r="BE195" s="79">
        <v>0</v>
      </c>
      <c r="BF195" s="77">
        <v>0</v>
      </c>
      <c r="BG195" s="344">
        <v>5154962.4778727284</v>
      </c>
      <c r="BH195" s="187">
        <v>64603650</v>
      </c>
    </row>
    <row r="196" spans="1:60" s="50" customFormat="1" ht="24" customHeight="1" x14ac:dyDescent="0.2">
      <c r="A196" s="181"/>
      <c r="B196" s="296">
        <v>190</v>
      </c>
      <c r="C196" s="264">
        <v>199</v>
      </c>
      <c r="D196" s="297">
        <v>13415</v>
      </c>
      <c r="E196" s="251" t="s">
        <v>85</v>
      </c>
      <c r="F196" s="252" t="s">
        <v>1973</v>
      </c>
      <c r="G196" s="251" t="s">
        <v>87</v>
      </c>
      <c r="H196" s="272" t="s">
        <v>1961</v>
      </c>
      <c r="I196" s="292" t="s">
        <v>2630</v>
      </c>
      <c r="J196" s="64" t="s">
        <v>1974</v>
      </c>
      <c r="K196" s="64" t="s">
        <v>1975</v>
      </c>
      <c r="L196" s="64" t="s">
        <v>1961</v>
      </c>
      <c r="M196" s="290" t="s">
        <v>2383</v>
      </c>
      <c r="N196" s="98"/>
      <c r="O196" s="64"/>
      <c r="P196" s="89"/>
      <c r="Q196" s="253">
        <v>30</v>
      </c>
      <c r="R196" s="254">
        <v>78</v>
      </c>
      <c r="S196" s="64">
        <v>0</v>
      </c>
      <c r="T196" s="64">
        <v>0</v>
      </c>
      <c r="U196" s="89">
        <v>0</v>
      </c>
      <c r="V196" s="258">
        <v>24</v>
      </c>
      <c r="W196" s="98">
        <v>0</v>
      </c>
      <c r="X196" s="83">
        <v>0</v>
      </c>
      <c r="Y196" s="98">
        <v>0</v>
      </c>
      <c r="Z196" s="64">
        <v>0</v>
      </c>
      <c r="AA196" s="323">
        <v>1642901</v>
      </c>
      <c r="AB196" s="323">
        <v>46667</v>
      </c>
      <c r="AC196" s="324">
        <v>1689568</v>
      </c>
      <c r="AD196" s="74">
        <v>4500000</v>
      </c>
      <c r="AE196" s="74">
        <v>6000000</v>
      </c>
      <c r="AF196" s="334">
        <v>322553.89090909087</v>
      </c>
      <c r="AG196" s="112">
        <v>49287030</v>
      </c>
      <c r="AH196" s="74">
        <v>1400010</v>
      </c>
      <c r="AI196" s="74">
        <v>25159203.490909088</v>
      </c>
      <c r="AJ196" s="74">
        <v>0</v>
      </c>
      <c r="AK196" s="74">
        <v>4500000</v>
      </c>
      <c r="AL196" s="74">
        <v>6000000</v>
      </c>
      <c r="AM196" s="74">
        <v>0</v>
      </c>
      <c r="AN196" s="74">
        <v>0</v>
      </c>
      <c r="AO196" s="74">
        <v>0</v>
      </c>
      <c r="AP196" s="74">
        <v>4800000</v>
      </c>
      <c r="AQ196" s="74">
        <v>0</v>
      </c>
      <c r="AR196" s="74">
        <v>0</v>
      </c>
      <c r="AS196" s="74">
        <v>0</v>
      </c>
      <c r="AT196" s="79">
        <v>0</v>
      </c>
      <c r="AU196" s="81">
        <v>91146243.490909085</v>
      </c>
      <c r="AV196" s="112">
        <v>69466006.446545452</v>
      </c>
      <c r="AW196" s="74">
        <v>91146243.490909085</v>
      </c>
      <c r="AX196" s="74">
        <v>6380237.0443636365</v>
      </c>
      <c r="AY196" s="75">
        <v>2946600.6446545455</v>
      </c>
      <c r="AZ196" s="74">
        <v>0</v>
      </c>
      <c r="BA196" s="74">
        <v>0</v>
      </c>
      <c r="BB196" s="74">
        <v>0</v>
      </c>
      <c r="BC196" s="79">
        <v>0</v>
      </c>
      <c r="BD196" s="79">
        <v>0</v>
      </c>
      <c r="BE196" s="79">
        <v>0</v>
      </c>
      <c r="BF196" s="77">
        <v>0</v>
      </c>
      <c r="BG196" s="344">
        <v>9326837.6890181825</v>
      </c>
      <c r="BH196" s="187">
        <v>81819405</v>
      </c>
    </row>
    <row r="197" spans="1:60" s="50" customFormat="1" ht="24" customHeight="1" x14ac:dyDescent="0.2">
      <c r="A197" s="181"/>
      <c r="B197" s="296">
        <v>191</v>
      </c>
      <c r="C197" s="264">
        <v>200</v>
      </c>
      <c r="D197" s="297">
        <v>13419</v>
      </c>
      <c r="E197" s="251" t="s">
        <v>1983</v>
      </c>
      <c r="F197" s="252" t="s">
        <v>1984</v>
      </c>
      <c r="G197" s="251" t="s">
        <v>87</v>
      </c>
      <c r="H197" s="272" t="s">
        <v>1961</v>
      </c>
      <c r="I197" s="292" t="s">
        <v>2631</v>
      </c>
      <c r="J197" s="64">
        <v>2181349134</v>
      </c>
      <c r="K197" s="64" t="s">
        <v>1985</v>
      </c>
      <c r="L197" s="64" t="s">
        <v>1961</v>
      </c>
      <c r="M197" s="290" t="s">
        <v>2380</v>
      </c>
      <c r="N197" s="98"/>
      <c r="O197" s="64"/>
      <c r="P197" s="89"/>
      <c r="Q197" s="253">
        <v>30</v>
      </c>
      <c r="R197" s="254">
        <v>34</v>
      </c>
      <c r="S197" s="64">
        <v>0</v>
      </c>
      <c r="T197" s="64">
        <v>0</v>
      </c>
      <c r="U197" s="89">
        <v>0</v>
      </c>
      <c r="V197" s="258">
        <v>23</v>
      </c>
      <c r="W197" s="98">
        <v>0</v>
      </c>
      <c r="X197" s="83">
        <v>0</v>
      </c>
      <c r="Y197" s="98">
        <v>0</v>
      </c>
      <c r="Z197" s="64">
        <v>0</v>
      </c>
      <c r="AA197" s="323">
        <v>1477052</v>
      </c>
      <c r="AB197" s="323">
        <v>46667</v>
      </c>
      <c r="AC197" s="324">
        <v>1523719</v>
      </c>
      <c r="AD197" s="74">
        <v>4500000</v>
      </c>
      <c r="AE197" s="74">
        <v>6000000</v>
      </c>
      <c r="AF197" s="334">
        <v>290891.80909090908</v>
      </c>
      <c r="AG197" s="112">
        <v>44311560</v>
      </c>
      <c r="AH197" s="74">
        <v>1400010</v>
      </c>
      <c r="AI197" s="74">
        <v>9890321.5090909079</v>
      </c>
      <c r="AJ197" s="74">
        <v>0</v>
      </c>
      <c r="AK197" s="74">
        <v>4500000</v>
      </c>
      <c r="AL197" s="74">
        <v>6000000</v>
      </c>
      <c r="AM197" s="74">
        <v>0</v>
      </c>
      <c r="AN197" s="74">
        <v>0</v>
      </c>
      <c r="AO197" s="74">
        <v>0</v>
      </c>
      <c r="AP197" s="74">
        <v>4600000</v>
      </c>
      <c r="AQ197" s="74">
        <v>0</v>
      </c>
      <c r="AR197" s="74">
        <v>0</v>
      </c>
      <c r="AS197" s="74">
        <v>0</v>
      </c>
      <c r="AT197" s="79">
        <v>0</v>
      </c>
      <c r="AU197" s="81">
        <v>70701891.5090909</v>
      </c>
      <c r="AV197" s="112">
        <v>50652759.103454538</v>
      </c>
      <c r="AW197" s="74">
        <v>70701891.5090909</v>
      </c>
      <c r="AX197" s="74">
        <v>4949132.4056363637</v>
      </c>
      <c r="AY197" s="75">
        <v>1065275.9103454538</v>
      </c>
      <c r="AZ197" s="74">
        <v>0</v>
      </c>
      <c r="BA197" s="74">
        <v>0</v>
      </c>
      <c r="BB197" s="74">
        <v>0</v>
      </c>
      <c r="BC197" s="79">
        <v>0</v>
      </c>
      <c r="BD197" s="79">
        <v>0</v>
      </c>
      <c r="BE197" s="79">
        <v>0</v>
      </c>
      <c r="BF197" s="77">
        <v>0</v>
      </c>
      <c r="BG197" s="344">
        <v>6014408.3159818174</v>
      </c>
      <c r="BH197" s="187">
        <v>64687483</v>
      </c>
    </row>
    <row r="198" spans="1:60" s="50" customFormat="1" ht="24" customHeight="1" x14ac:dyDescent="0.2">
      <c r="A198" s="181"/>
      <c r="B198" s="296">
        <v>192</v>
      </c>
      <c r="C198" s="264">
        <v>201</v>
      </c>
      <c r="D198" s="297">
        <v>13425</v>
      </c>
      <c r="E198" s="251" t="s">
        <v>183</v>
      </c>
      <c r="F198" s="252" t="s">
        <v>1996</v>
      </c>
      <c r="G198" s="251" t="s">
        <v>87</v>
      </c>
      <c r="H198" s="272" t="s">
        <v>1961</v>
      </c>
      <c r="I198" s="292" t="s">
        <v>2632</v>
      </c>
      <c r="J198" s="64">
        <v>2122605774</v>
      </c>
      <c r="K198" s="64" t="s">
        <v>1997</v>
      </c>
      <c r="L198" s="64" t="s">
        <v>1961</v>
      </c>
      <c r="M198" s="290" t="s">
        <v>2383</v>
      </c>
      <c r="N198" s="98"/>
      <c r="O198" s="64"/>
      <c r="P198" s="89"/>
      <c r="Q198" s="253">
        <v>30</v>
      </c>
      <c r="R198" s="254">
        <v>28</v>
      </c>
      <c r="S198" s="64">
        <v>0</v>
      </c>
      <c r="T198" s="64">
        <v>0</v>
      </c>
      <c r="U198" s="89">
        <v>0</v>
      </c>
      <c r="V198" s="258">
        <v>23</v>
      </c>
      <c r="W198" s="98">
        <v>0</v>
      </c>
      <c r="X198" s="83">
        <v>0</v>
      </c>
      <c r="Y198" s="98">
        <v>0</v>
      </c>
      <c r="Z198" s="64">
        <v>0</v>
      </c>
      <c r="AA198" s="323">
        <v>1642901</v>
      </c>
      <c r="AB198" s="323">
        <v>46667</v>
      </c>
      <c r="AC198" s="324">
        <v>1689568</v>
      </c>
      <c r="AD198" s="74">
        <v>4500000</v>
      </c>
      <c r="AE198" s="74">
        <v>6000000</v>
      </c>
      <c r="AF198" s="334">
        <v>322553.89090909087</v>
      </c>
      <c r="AG198" s="112">
        <v>49287030</v>
      </c>
      <c r="AH198" s="74">
        <v>1400010</v>
      </c>
      <c r="AI198" s="74">
        <v>9031508.9454545453</v>
      </c>
      <c r="AJ198" s="74">
        <v>0</v>
      </c>
      <c r="AK198" s="74">
        <v>4500000</v>
      </c>
      <c r="AL198" s="74">
        <v>6000000</v>
      </c>
      <c r="AM198" s="74">
        <v>0</v>
      </c>
      <c r="AN198" s="74">
        <v>0</v>
      </c>
      <c r="AO198" s="74">
        <v>0</v>
      </c>
      <c r="AP198" s="74">
        <v>4600000</v>
      </c>
      <c r="AQ198" s="74">
        <v>0</v>
      </c>
      <c r="AR198" s="74">
        <v>0</v>
      </c>
      <c r="AS198" s="74">
        <v>0</v>
      </c>
      <c r="AT198" s="79">
        <v>0</v>
      </c>
      <c r="AU198" s="81">
        <v>74818548.945454538</v>
      </c>
      <c r="AV198" s="112">
        <v>54481250.519272715</v>
      </c>
      <c r="AW198" s="74">
        <v>74818548.945454538</v>
      </c>
      <c r="AX198" s="74">
        <v>5237298.4261818184</v>
      </c>
      <c r="AY198" s="75">
        <v>1448125.0519272715</v>
      </c>
      <c r="AZ198" s="74">
        <v>0</v>
      </c>
      <c r="BA198" s="74">
        <v>0</v>
      </c>
      <c r="BB198" s="74">
        <v>0</v>
      </c>
      <c r="BC198" s="79">
        <v>0</v>
      </c>
      <c r="BD198" s="79">
        <v>0</v>
      </c>
      <c r="BE198" s="79">
        <v>0</v>
      </c>
      <c r="BF198" s="77">
        <v>0</v>
      </c>
      <c r="BG198" s="344">
        <v>6685423.4781090897</v>
      </c>
      <c r="BH198" s="187">
        <v>68133125</v>
      </c>
    </row>
    <row r="199" spans="1:60" s="50" customFormat="1" ht="24" customHeight="1" x14ac:dyDescent="0.2">
      <c r="A199" s="181"/>
      <c r="B199" s="296">
        <v>193</v>
      </c>
      <c r="C199" s="264">
        <v>202</v>
      </c>
      <c r="D199" s="297">
        <v>13413</v>
      </c>
      <c r="E199" s="251" t="s">
        <v>183</v>
      </c>
      <c r="F199" s="252" t="s">
        <v>1967</v>
      </c>
      <c r="G199" s="251" t="s">
        <v>87</v>
      </c>
      <c r="H199" s="272" t="s">
        <v>1961</v>
      </c>
      <c r="I199" s="292" t="s">
        <v>2633</v>
      </c>
      <c r="J199" s="64">
        <v>2110518820</v>
      </c>
      <c r="K199" s="64" t="s">
        <v>1968</v>
      </c>
      <c r="L199" s="64" t="s">
        <v>1961</v>
      </c>
      <c r="M199" s="290" t="s">
        <v>2381</v>
      </c>
      <c r="N199" s="98"/>
      <c r="O199" s="64"/>
      <c r="P199" s="89"/>
      <c r="Q199" s="253">
        <v>30</v>
      </c>
      <c r="R199" s="254">
        <v>24</v>
      </c>
      <c r="S199" s="64">
        <v>0</v>
      </c>
      <c r="T199" s="64">
        <v>0</v>
      </c>
      <c r="U199" s="89">
        <v>0</v>
      </c>
      <c r="V199" s="258">
        <v>20</v>
      </c>
      <c r="W199" s="98">
        <v>0</v>
      </c>
      <c r="X199" s="83">
        <v>0</v>
      </c>
      <c r="Y199" s="98">
        <v>0</v>
      </c>
      <c r="Z199" s="64">
        <v>0</v>
      </c>
      <c r="AA199" s="323">
        <v>1311206</v>
      </c>
      <c r="AB199" s="323">
        <v>46667</v>
      </c>
      <c r="AC199" s="324">
        <v>1357873</v>
      </c>
      <c r="AD199" s="74">
        <v>4500000</v>
      </c>
      <c r="AE199" s="74">
        <v>6000000</v>
      </c>
      <c r="AF199" s="334">
        <v>259230.3</v>
      </c>
      <c r="AG199" s="112">
        <v>39336180</v>
      </c>
      <c r="AH199" s="74">
        <v>1400010</v>
      </c>
      <c r="AI199" s="74">
        <v>6221527.1999999993</v>
      </c>
      <c r="AJ199" s="74">
        <v>0</v>
      </c>
      <c r="AK199" s="74">
        <v>4500000</v>
      </c>
      <c r="AL199" s="74">
        <v>6000000</v>
      </c>
      <c r="AM199" s="74">
        <v>0</v>
      </c>
      <c r="AN199" s="74">
        <v>0</v>
      </c>
      <c r="AO199" s="74">
        <v>0</v>
      </c>
      <c r="AP199" s="74">
        <v>4000000</v>
      </c>
      <c r="AQ199" s="74">
        <v>0</v>
      </c>
      <c r="AR199" s="74">
        <v>0</v>
      </c>
      <c r="AS199" s="74">
        <v>0</v>
      </c>
      <c r="AT199" s="79">
        <v>0</v>
      </c>
      <c r="AU199" s="81">
        <v>61457717.200000003</v>
      </c>
      <c r="AV199" s="112">
        <v>42655676.996000007</v>
      </c>
      <c r="AW199" s="74">
        <v>61457717.200000003</v>
      </c>
      <c r="AX199" s="74">
        <v>4302040.2040000008</v>
      </c>
      <c r="AY199" s="75">
        <v>265567.69960000069</v>
      </c>
      <c r="AZ199" s="74">
        <v>0</v>
      </c>
      <c r="BA199" s="74">
        <v>0</v>
      </c>
      <c r="BB199" s="74">
        <v>0</v>
      </c>
      <c r="BC199" s="79">
        <v>0</v>
      </c>
      <c r="BD199" s="79">
        <v>0</v>
      </c>
      <c r="BE199" s="79">
        <v>0</v>
      </c>
      <c r="BF199" s="77">
        <v>0</v>
      </c>
      <c r="BG199" s="344">
        <v>4567607.9036000017</v>
      </c>
      <c r="BH199" s="187">
        <v>56890109</v>
      </c>
    </row>
    <row r="200" spans="1:60" s="50" customFormat="1" ht="24" customHeight="1" x14ac:dyDescent="0.2">
      <c r="A200" s="181"/>
      <c r="B200" s="296">
        <v>194</v>
      </c>
      <c r="C200" s="264">
        <v>203</v>
      </c>
      <c r="D200" s="297">
        <v>13410</v>
      </c>
      <c r="E200" s="251" t="s">
        <v>1387</v>
      </c>
      <c r="F200" s="252" t="s">
        <v>1960</v>
      </c>
      <c r="G200" s="251" t="s">
        <v>87</v>
      </c>
      <c r="H200" s="272" t="s">
        <v>1961</v>
      </c>
      <c r="I200" s="292" t="s">
        <v>2634</v>
      </c>
      <c r="J200" s="64">
        <v>2239626240</v>
      </c>
      <c r="K200" s="64" t="s">
        <v>1962</v>
      </c>
      <c r="L200" s="64" t="s">
        <v>1961</v>
      </c>
      <c r="M200" s="290" t="s">
        <v>2381</v>
      </c>
      <c r="N200" s="98"/>
      <c r="O200" s="64"/>
      <c r="P200" s="89"/>
      <c r="Q200" s="253">
        <v>30</v>
      </c>
      <c r="R200" s="254">
        <v>60</v>
      </c>
      <c r="S200" s="64">
        <v>0</v>
      </c>
      <c r="T200" s="64">
        <v>0</v>
      </c>
      <c r="U200" s="89">
        <v>0</v>
      </c>
      <c r="V200" s="258">
        <v>24</v>
      </c>
      <c r="W200" s="98">
        <v>0</v>
      </c>
      <c r="X200" s="83">
        <v>0</v>
      </c>
      <c r="Y200" s="98">
        <v>3</v>
      </c>
      <c r="Z200" s="64">
        <v>4</v>
      </c>
      <c r="AA200" s="323">
        <v>1311206</v>
      </c>
      <c r="AB200" s="323">
        <v>46667</v>
      </c>
      <c r="AC200" s="324">
        <v>1357873</v>
      </c>
      <c r="AD200" s="74">
        <v>4500000</v>
      </c>
      <c r="AE200" s="74">
        <v>6000000</v>
      </c>
      <c r="AF200" s="334">
        <v>259230.3</v>
      </c>
      <c r="AG200" s="112">
        <v>39336180</v>
      </c>
      <c r="AH200" s="74">
        <v>1400010</v>
      </c>
      <c r="AI200" s="74">
        <v>15553818</v>
      </c>
      <c r="AJ200" s="74">
        <v>10621980</v>
      </c>
      <c r="AK200" s="74">
        <v>4500000</v>
      </c>
      <c r="AL200" s="74">
        <v>6000000</v>
      </c>
      <c r="AM200" s="74">
        <v>0</v>
      </c>
      <c r="AN200" s="74">
        <v>0</v>
      </c>
      <c r="AO200" s="74">
        <v>0</v>
      </c>
      <c r="AP200" s="74">
        <v>4800000</v>
      </c>
      <c r="AQ200" s="74">
        <v>0</v>
      </c>
      <c r="AR200" s="74">
        <v>0</v>
      </c>
      <c r="AS200" s="74">
        <v>0</v>
      </c>
      <c r="AT200" s="79">
        <v>0</v>
      </c>
      <c r="AU200" s="81">
        <v>82211988</v>
      </c>
      <c r="AV200" s="112">
        <v>51278707.439999998</v>
      </c>
      <c r="AW200" s="74">
        <v>71590008</v>
      </c>
      <c r="AX200" s="74">
        <v>5011300.5600000005</v>
      </c>
      <c r="AY200" s="75">
        <v>1127870.7439999997</v>
      </c>
      <c r="AZ200" s="74">
        <v>0</v>
      </c>
      <c r="BA200" s="74">
        <v>0</v>
      </c>
      <c r="BB200" s="74">
        <v>0</v>
      </c>
      <c r="BC200" s="79">
        <v>0</v>
      </c>
      <c r="BD200" s="79">
        <v>0</v>
      </c>
      <c r="BE200" s="79">
        <v>0</v>
      </c>
      <c r="BF200" s="77">
        <v>0</v>
      </c>
      <c r="BG200" s="344">
        <v>6139171.3040000005</v>
      </c>
      <c r="BH200" s="187">
        <v>76072816</v>
      </c>
    </row>
    <row r="201" spans="1:60" s="50" customFormat="1" ht="24" customHeight="1" x14ac:dyDescent="0.2">
      <c r="A201" s="181"/>
      <c r="B201" s="296">
        <v>195</v>
      </c>
      <c r="C201" s="264">
        <v>204</v>
      </c>
      <c r="D201" s="297">
        <v>13414</v>
      </c>
      <c r="E201" s="251" t="s">
        <v>1969</v>
      </c>
      <c r="F201" s="252" t="s">
        <v>1970</v>
      </c>
      <c r="G201" s="251" t="s">
        <v>87</v>
      </c>
      <c r="H201" s="272" t="s">
        <v>1961</v>
      </c>
      <c r="I201" s="292" t="s">
        <v>2635</v>
      </c>
      <c r="J201" s="64" t="s">
        <v>1971</v>
      </c>
      <c r="K201" s="64" t="s">
        <v>1972</v>
      </c>
      <c r="L201" s="64" t="s">
        <v>1961</v>
      </c>
      <c r="M201" s="290" t="s">
        <v>2381</v>
      </c>
      <c r="N201" s="98"/>
      <c r="O201" s="64"/>
      <c r="P201" s="89"/>
      <c r="Q201" s="253">
        <v>30</v>
      </c>
      <c r="R201" s="254">
        <v>80</v>
      </c>
      <c r="S201" s="64">
        <v>0</v>
      </c>
      <c r="T201" s="64">
        <v>0</v>
      </c>
      <c r="U201" s="89">
        <v>0</v>
      </c>
      <c r="V201" s="258">
        <v>21</v>
      </c>
      <c r="W201" s="98">
        <v>0</v>
      </c>
      <c r="X201" s="83">
        <v>0</v>
      </c>
      <c r="Y201" s="98">
        <v>1</v>
      </c>
      <c r="Z201" s="64">
        <v>1</v>
      </c>
      <c r="AA201" s="323">
        <v>1311206</v>
      </c>
      <c r="AB201" s="323">
        <v>46667</v>
      </c>
      <c r="AC201" s="324">
        <v>1357873</v>
      </c>
      <c r="AD201" s="74">
        <v>4500000</v>
      </c>
      <c r="AE201" s="74">
        <v>6000000</v>
      </c>
      <c r="AF201" s="334">
        <v>259230.3</v>
      </c>
      <c r="AG201" s="112">
        <v>39336180</v>
      </c>
      <c r="AH201" s="74">
        <v>1400010</v>
      </c>
      <c r="AI201" s="74">
        <v>20738424</v>
      </c>
      <c r="AJ201" s="74">
        <v>2655495</v>
      </c>
      <c r="AK201" s="74">
        <v>4500000</v>
      </c>
      <c r="AL201" s="74">
        <v>6000000</v>
      </c>
      <c r="AM201" s="74">
        <v>0</v>
      </c>
      <c r="AN201" s="74">
        <v>0</v>
      </c>
      <c r="AO201" s="74">
        <v>0</v>
      </c>
      <c r="AP201" s="74">
        <v>4200000</v>
      </c>
      <c r="AQ201" s="74">
        <v>0</v>
      </c>
      <c r="AR201" s="74">
        <v>0</v>
      </c>
      <c r="AS201" s="74">
        <v>0</v>
      </c>
      <c r="AT201" s="79">
        <v>0</v>
      </c>
      <c r="AU201" s="81">
        <v>78830109</v>
      </c>
      <c r="AV201" s="112">
        <v>56142391.019999996</v>
      </c>
      <c r="AW201" s="74">
        <v>76174614</v>
      </c>
      <c r="AX201" s="74">
        <v>5332222.9800000004</v>
      </c>
      <c r="AY201" s="75">
        <v>1614239.1019999997</v>
      </c>
      <c r="AZ201" s="74">
        <v>0</v>
      </c>
      <c r="BA201" s="74">
        <v>0</v>
      </c>
      <c r="BB201" s="74">
        <v>0</v>
      </c>
      <c r="BC201" s="79">
        <v>0</v>
      </c>
      <c r="BD201" s="79">
        <v>0</v>
      </c>
      <c r="BE201" s="79">
        <v>0</v>
      </c>
      <c r="BF201" s="77">
        <v>0</v>
      </c>
      <c r="BG201" s="344">
        <v>6946462.0820000004</v>
      </c>
      <c r="BH201" s="187">
        <v>71883646</v>
      </c>
    </row>
    <row r="202" spans="1:60" s="50" customFormat="1" ht="24" customHeight="1" x14ac:dyDescent="0.2">
      <c r="A202" s="181"/>
      <c r="B202" s="296">
        <v>196</v>
      </c>
      <c r="C202" s="264">
        <v>205</v>
      </c>
      <c r="D202" s="297">
        <v>13411</v>
      </c>
      <c r="E202" s="251" t="s">
        <v>91</v>
      </c>
      <c r="F202" s="252" t="s">
        <v>1963</v>
      </c>
      <c r="G202" s="251" t="s">
        <v>87</v>
      </c>
      <c r="H202" s="272" t="s">
        <v>1961</v>
      </c>
      <c r="I202" s="292" t="s">
        <v>2636</v>
      </c>
      <c r="J202" s="64">
        <v>2122916273</v>
      </c>
      <c r="K202" s="64" t="s">
        <v>1964</v>
      </c>
      <c r="L202" s="64" t="s">
        <v>1961</v>
      </c>
      <c r="M202" s="305" t="s">
        <v>2383</v>
      </c>
      <c r="N202" s="98"/>
      <c r="O202" s="64"/>
      <c r="P202" s="89"/>
      <c r="Q202" s="253">
        <v>30</v>
      </c>
      <c r="R202" s="254">
        <v>40</v>
      </c>
      <c r="S202" s="64">
        <v>0</v>
      </c>
      <c r="T202" s="64">
        <v>0</v>
      </c>
      <c r="U202" s="89">
        <v>0</v>
      </c>
      <c r="V202" s="258">
        <v>24</v>
      </c>
      <c r="W202" s="98">
        <v>0</v>
      </c>
      <c r="X202" s="83">
        <v>0</v>
      </c>
      <c r="Y202" s="98">
        <v>0</v>
      </c>
      <c r="Z202" s="64">
        <v>0</v>
      </c>
      <c r="AA202" s="323">
        <v>1642901</v>
      </c>
      <c r="AB202" s="323">
        <v>46667</v>
      </c>
      <c r="AC202" s="324">
        <v>1689568</v>
      </c>
      <c r="AD202" s="74">
        <v>4500000</v>
      </c>
      <c r="AE202" s="74">
        <v>6000000</v>
      </c>
      <c r="AF202" s="334">
        <v>322553.89090909087</v>
      </c>
      <c r="AG202" s="112">
        <v>49287030</v>
      </c>
      <c r="AH202" s="74">
        <v>1400010</v>
      </c>
      <c r="AI202" s="74">
        <v>12902155.636363635</v>
      </c>
      <c r="AJ202" s="74">
        <v>0</v>
      </c>
      <c r="AK202" s="74">
        <v>4500000</v>
      </c>
      <c r="AL202" s="74">
        <v>6000000</v>
      </c>
      <c r="AM202" s="74">
        <v>0</v>
      </c>
      <c r="AN202" s="74">
        <v>0</v>
      </c>
      <c r="AO202" s="74">
        <v>0</v>
      </c>
      <c r="AP202" s="74">
        <v>4800000</v>
      </c>
      <c r="AQ202" s="74">
        <v>0</v>
      </c>
      <c r="AR202" s="74">
        <v>0</v>
      </c>
      <c r="AS202" s="74">
        <v>0</v>
      </c>
      <c r="AT202" s="79">
        <v>0</v>
      </c>
      <c r="AU202" s="81">
        <v>78889195.636363626</v>
      </c>
      <c r="AV202" s="112">
        <v>58066951.94181817</v>
      </c>
      <c r="AW202" s="74">
        <v>78889195.63636364</v>
      </c>
      <c r="AX202" s="74">
        <v>5522243.6945454553</v>
      </c>
      <c r="AY202" s="75">
        <v>1806695.1941818171</v>
      </c>
      <c r="AZ202" s="74">
        <v>0</v>
      </c>
      <c r="BA202" s="74">
        <v>0</v>
      </c>
      <c r="BB202" s="74">
        <v>0</v>
      </c>
      <c r="BC202" s="79">
        <v>0</v>
      </c>
      <c r="BD202" s="79">
        <v>0</v>
      </c>
      <c r="BE202" s="79">
        <v>0</v>
      </c>
      <c r="BF202" s="77">
        <v>0</v>
      </c>
      <c r="BG202" s="344">
        <v>7328938.8887272719</v>
      </c>
      <c r="BH202" s="187">
        <v>71560256</v>
      </c>
    </row>
    <row r="203" spans="1:60" s="50" customFormat="1" ht="24" customHeight="1" x14ac:dyDescent="0.2">
      <c r="A203" s="181"/>
      <c r="B203" s="296">
        <v>197</v>
      </c>
      <c r="C203" s="264">
        <v>206</v>
      </c>
      <c r="D203" s="297">
        <v>13435</v>
      </c>
      <c r="E203" s="251" t="s">
        <v>226</v>
      </c>
      <c r="F203" s="252" t="s">
        <v>752</v>
      </c>
      <c r="G203" s="251" t="s">
        <v>87</v>
      </c>
      <c r="H203" s="272" t="s">
        <v>1961</v>
      </c>
      <c r="I203" s="292" t="s">
        <v>2637</v>
      </c>
      <c r="J203" s="64">
        <v>2260037119</v>
      </c>
      <c r="K203" s="64" t="s">
        <v>2019</v>
      </c>
      <c r="L203" s="64" t="s">
        <v>1961</v>
      </c>
      <c r="M203" s="290" t="s">
        <v>2380</v>
      </c>
      <c r="N203" s="98"/>
      <c r="O203" s="64"/>
      <c r="P203" s="89"/>
      <c r="Q203" s="253">
        <v>30</v>
      </c>
      <c r="R203" s="254">
        <v>33</v>
      </c>
      <c r="S203" s="64">
        <v>0</v>
      </c>
      <c r="T203" s="64">
        <v>0</v>
      </c>
      <c r="U203" s="89">
        <v>0</v>
      </c>
      <c r="V203" s="258">
        <v>23</v>
      </c>
      <c r="W203" s="98">
        <v>0</v>
      </c>
      <c r="X203" s="83">
        <v>0</v>
      </c>
      <c r="Y203" s="98">
        <v>0</v>
      </c>
      <c r="Z203" s="64">
        <v>0</v>
      </c>
      <c r="AA203" s="323">
        <v>1477052</v>
      </c>
      <c r="AB203" s="323">
        <v>46667</v>
      </c>
      <c r="AC203" s="324">
        <v>1523719</v>
      </c>
      <c r="AD203" s="74">
        <v>4500000</v>
      </c>
      <c r="AE203" s="74">
        <v>6000000</v>
      </c>
      <c r="AF203" s="334">
        <v>290891.80909090908</v>
      </c>
      <c r="AG203" s="112">
        <v>44311560</v>
      </c>
      <c r="AH203" s="74">
        <v>1400010</v>
      </c>
      <c r="AI203" s="74">
        <v>9599429.6999999993</v>
      </c>
      <c r="AJ203" s="74">
        <v>0</v>
      </c>
      <c r="AK203" s="74">
        <v>4500000</v>
      </c>
      <c r="AL203" s="74">
        <v>6000000</v>
      </c>
      <c r="AM203" s="74">
        <v>0</v>
      </c>
      <c r="AN203" s="74">
        <v>0</v>
      </c>
      <c r="AO203" s="74">
        <v>0</v>
      </c>
      <c r="AP203" s="74">
        <v>4600000</v>
      </c>
      <c r="AQ203" s="74">
        <v>0</v>
      </c>
      <c r="AR203" s="74">
        <v>0</v>
      </c>
      <c r="AS203" s="74">
        <v>0</v>
      </c>
      <c r="AT203" s="79">
        <v>0</v>
      </c>
      <c r="AU203" s="81">
        <v>70410999.700000003</v>
      </c>
      <c r="AV203" s="112">
        <v>50382229.721000001</v>
      </c>
      <c r="AW203" s="74">
        <v>70410999.700000003</v>
      </c>
      <c r="AX203" s="74">
        <v>4928769.9790000003</v>
      </c>
      <c r="AY203" s="75">
        <v>1038222.9721000001</v>
      </c>
      <c r="AZ203" s="74">
        <v>0</v>
      </c>
      <c r="BA203" s="74">
        <v>0</v>
      </c>
      <c r="BB203" s="74">
        <v>0</v>
      </c>
      <c r="BC203" s="79">
        <v>0</v>
      </c>
      <c r="BD203" s="79">
        <v>0</v>
      </c>
      <c r="BE203" s="79">
        <v>0</v>
      </c>
      <c r="BF203" s="77">
        <v>0</v>
      </c>
      <c r="BG203" s="344">
        <v>5966992.9511000002</v>
      </c>
      <c r="BH203" s="187">
        <v>64444006</v>
      </c>
    </row>
    <row r="204" spans="1:60" s="50" customFormat="1" ht="24" customHeight="1" x14ac:dyDescent="0.2">
      <c r="A204" s="181"/>
      <c r="B204" s="296">
        <v>198</v>
      </c>
      <c r="C204" s="264">
        <v>207</v>
      </c>
      <c r="D204" s="297">
        <v>13426</v>
      </c>
      <c r="E204" s="251" t="s">
        <v>1998</v>
      </c>
      <c r="F204" s="252" t="s">
        <v>1999</v>
      </c>
      <c r="G204" s="251" t="s">
        <v>87</v>
      </c>
      <c r="H204" s="272" t="s">
        <v>1961</v>
      </c>
      <c r="I204" s="292" t="s">
        <v>2638</v>
      </c>
      <c r="J204" s="64">
        <v>2122182792</v>
      </c>
      <c r="K204" s="64" t="s">
        <v>2000</v>
      </c>
      <c r="L204" s="64" t="s">
        <v>1961</v>
      </c>
      <c r="M204" s="290" t="s">
        <v>2383</v>
      </c>
      <c r="N204" s="98"/>
      <c r="O204" s="64"/>
      <c r="P204" s="89"/>
      <c r="Q204" s="253">
        <v>30</v>
      </c>
      <c r="R204" s="254">
        <v>34</v>
      </c>
      <c r="S204" s="64">
        <v>0</v>
      </c>
      <c r="T204" s="64">
        <v>0</v>
      </c>
      <c r="U204" s="89">
        <v>0</v>
      </c>
      <c r="V204" s="258">
        <v>21</v>
      </c>
      <c r="W204" s="98">
        <v>0</v>
      </c>
      <c r="X204" s="83">
        <v>0</v>
      </c>
      <c r="Y204" s="98">
        <v>2</v>
      </c>
      <c r="Z204" s="64">
        <v>1</v>
      </c>
      <c r="AA204" s="323">
        <v>1642901</v>
      </c>
      <c r="AB204" s="323">
        <v>46667</v>
      </c>
      <c r="AC204" s="324">
        <v>1689568</v>
      </c>
      <c r="AD204" s="74">
        <v>4500000</v>
      </c>
      <c r="AE204" s="74">
        <v>6000000</v>
      </c>
      <c r="AF204" s="334">
        <v>322553.89090909087</v>
      </c>
      <c r="AG204" s="112">
        <v>49287030</v>
      </c>
      <c r="AH204" s="74">
        <v>1400010</v>
      </c>
      <c r="AI204" s="74">
        <v>10966832.290909089</v>
      </c>
      <c r="AJ204" s="74">
        <v>2655495</v>
      </c>
      <c r="AK204" s="74">
        <v>4500000</v>
      </c>
      <c r="AL204" s="74">
        <v>6000000</v>
      </c>
      <c r="AM204" s="74">
        <v>0</v>
      </c>
      <c r="AN204" s="74">
        <v>0</v>
      </c>
      <c r="AO204" s="74">
        <v>0</v>
      </c>
      <c r="AP204" s="74">
        <v>4200000</v>
      </c>
      <c r="AQ204" s="74">
        <v>0</v>
      </c>
      <c r="AR204" s="74">
        <v>0</v>
      </c>
      <c r="AS204" s="74">
        <v>0</v>
      </c>
      <c r="AT204" s="79">
        <v>0</v>
      </c>
      <c r="AU204" s="81">
        <v>79009367.290909082</v>
      </c>
      <c r="AV204" s="112">
        <v>56309101.230545446</v>
      </c>
      <c r="AW204" s="74">
        <v>76353872.290909082</v>
      </c>
      <c r="AX204" s="74">
        <v>5344771.0603636364</v>
      </c>
      <c r="AY204" s="75">
        <v>1630910.1230545447</v>
      </c>
      <c r="AZ204" s="74">
        <v>0</v>
      </c>
      <c r="BA204" s="74">
        <v>0</v>
      </c>
      <c r="BB204" s="74">
        <v>0</v>
      </c>
      <c r="BC204" s="79">
        <v>0</v>
      </c>
      <c r="BD204" s="79">
        <v>0</v>
      </c>
      <c r="BE204" s="79">
        <v>0</v>
      </c>
      <c r="BF204" s="77">
        <v>0</v>
      </c>
      <c r="BG204" s="344">
        <v>6975681.1834181808</v>
      </c>
      <c r="BH204" s="187">
        <v>72033686</v>
      </c>
    </row>
    <row r="205" spans="1:60" s="50" customFormat="1" ht="24" customHeight="1" x14ac:dyDescent="0.2">
      <c r="A205" s="181"/>
      <c r="B205" s="296">
        <v>199</v>
      </c>
      <c r="C205" s="264">
        <v>208</v>
      </c>
      <c r="D205" s="297">
        <v>13446</v>
      </c>
      <c r="E205" s="251" t="s">
        <v>451</v>
      </c>
      <c r="F205" s="252" t="s">
        <v>631</v>
      </c>
      <c r="G205" s="251" t="s">
        <v>87</v>
      </c>
      <c r="H205" s="272" t="s">
        <v>1961</v>
      </c>
      <c r="I205" s="292" t="s">
        <v>2639</v>
      </c>
      <c r="J205" s="64">
        <v>4889792066</v>
      </c>
      <c r="K205" s="64" t="s">
        <v>2041</v>
      </c>
      <c r="L205" s="64" t="s">
        <v>1961</v>
      </c>
      <c r="M205" s="290" t="s">
        <v>2380</v>
      </c>
      <c r="N205" s="98"/>
      <c r="O205" s="64"/>
      <c r="P205" s="89"/>
      <c r="Q205" s="253">
        <v>30</v>
      </c>
      <c r="R205" s="254">
        <v>80</v>
      </c>
      <c r="S205" s="64">
        <v>0</v>
      </c>
      <c r="T205" s="64">
        <v>0</v>
      </c>
      <c r="U205" s="89">
        <v>0</v>
      </c>
      <c r="V205" s="258">
        <v>22</v>
      </c>
      <c r="W205" s="98">
        <v>0</v>
      </c>
      <c r="X205" s="83">
        <v>0</v>
      </c>
      <c r="Y205" s="98">
        <v>2</v>
      </c>
      <c r="Z205" s="64">
        <v>2</v>
      </c>
      <c r="AA205" s="323">
        <v>1477052</v>
      </c>
      <c r="AB205" s="323">
        <v>46667</v>
      </c>
      <c r="AC205" s="324">
        <v>1523719</v>
      </c>
      <c r="AD205" s="74">
        <v>4500000</v>
      </c>
      <c r="AE205" s="74">
        <v>6000000</v>
      </c>
      <c r="AF205" s="334">
        <v>290891.80909090908</v>
      </c>
      <c r="AG205" s="112">
        <v>44311560</v>
      </c>
      <c r="AH205" s="74">
        <v>1400010</v>
      </c>
      <c r="AI205" s="74">
        <v>23271344.727272727</v>
      </c>
      <c r="AJ205" s="74">
        <v>5310990</v>
      </c>
      <c r="AK205" s="74">
        <v>4500000</v>
      </c>
      <c r="AL205" s="74">
        <v>6000000</v>
      </c>
      <c r="AM205" s="74">
        <v>0</v>
      </c>
      <c r="AN205" s="74">
        <v>0</v>
      </c>
      <c r="AO205" s="74">
        <v>0</v>
      </c>
      <c r="AP205" s="74">
        <v>4400000</v>
      </c>
      <c r="AQ205" s="74">
        <v>0</v>
      </c>
      <c r="AR205" s="74">
        <v>0</v>
      </c>
      <c r="AS205" s="74">
        <v>0</v>
      </c>
      <c r="AT205" s="79">
        <v>0</v>
      </c>
      <c r="AU205" s="81">
        <v>89193904.727272719</v>
      </c>
      <c r="AV205" s="112">
        <v>63111110.696363628</v>
      </c>
      <c r="AW205" s="74">
        <v>83882914.727272719</v>
      </c>
      <c r="AX205" s="74">
        <v>5871804.0309090912</v>
      </c>
      <c r="AY205" s="75">
        <v>2311111.0696363631</v>
      </c>
      <c r="AZ205" s="74">
        <v>0</v>
      </c>
      <c r="BA205" s="74">
        <v>0</v>
      </c>
      <c r="BB205" s="74">
        <v>0</v>
      </c>
      <c r="BC205" s="79">
        <v>0</v>
      </c>
      <c r="BD205" s="79">
        <v>0</v>
      </c>
      <c r="BE205" s="79">
        <v>0</v>
      </c>
      <c r="BF205" s="77">
        <v>0</v>
      </c>
      <c r="BG205" s="344">
        <v>8182915.1005454548</v>
      </c>
      <c r="BH205" s="187">
        <v>81010989</v>
      </c>
    </row>
    <row r="206" spans="1:60" s="50" customFormat="1" ht="24" customHeight="1" x14ac:dyDescent="0.2">
      <c r="A206" s="181"/>
      <c r="B206" s="296">
        <v>200</v>
      </c>
      <c r="C206" s="264">
        <v>209</v>
      </c>
      <c r="D206" s="297">
        <v>13445</v>
      </c>
      <c r="E206" s="251" t="s">
        <v>131</v>
      </c>
      <c r="F206" s="252" t="s">
        <v>2039</v>
      </c>
      <c r="G206" s="251" t="s">
        <v>87</v>
      </c>
      <c r="H206" s="272" t="s">
        <v>1961</v>
      </c>
      <c r="I206" s="292" t="s">
        <v>2640</v>
      </c>
      <c r="J206" s="64">
        <v>4880176419</v>
      </c>
      <c r="K206" s="64" t="s">
        <v>2040</v>
      </c>
      <c r="L206" s="64" t="s">
        <v>1961</v>
      </c>
      <c r="M206" s="290" t="s">
        <v>2380</v>
      </c>
      <c r="N206" s="98"/>
      <c r="O206" s="64"/>
      <c r="P206" s="89"/>
      <c r="Q206" s="253">
        <v>30</v>
      </c>
      <c r="R206" s="254">
        <v>51</v>
      </c>
      <c r="S206" s="64">
        <v>0</v>
      </c>
      <c r="T206" s="64">
        <v>0</v>
      </c>
      <c r="U206" s="89">
        <v>0</v>
      </c>
      <c r="V206" s="258">
        <v>20</v>
      </c>
      <c r="W206" s="98">
        <v>0</v>
      </c>
      <c r="X206" s="83">
        <v>0</v>
      </c>
      <c r="Y206" s="98">
        <v>0</v>
      </c>
      <c r="Z206" s="64">
        <v>0</v>
      </c>
      <c r="AA206" s="323">
        <v>1477052</v>
      </c>
      <c r="AB206" s="323">
        <v>46667</v>
      </c>
      <c r="AC206" s="324">
        <v>1523719</v>
      </c>
      <c r="AD206" s="74">
        <v>4500000</v>
      </c>
      <c r="AE206" s="74">
        <v>6000000</v>
      </c>
      <c r="AF206" s="334">
        <v>290891.80909090908</v>
      </c>
      <c r="AG206" s="112">
        <v>44311560</v>
      </c>
      <c r="AH206" s="74">
        <v>1400010</v>
      </c>
      <c r="AI206" s="74">
        <v>14835482.263636364</v>
      </c>
      <c r="AJ206" s="74">
        <v>0</v>
      </c>
      <c r="AK206" s="74">
        <v>4500000</v>
      </c>
      <c r="AL206" s="74">
        <v>6000000</v>
      </c>
      <c r="AM206" s="74">
        <v>0</v>
      </c>
      <c r="AN206" s="74">
        <v>0</v>
      </c>
      <c r="AO206" s="74">
        <v>0</v>
      </c>
      <c r="AP206" s="74">
        <v>4000000</v>
      </c>
      <c r="AQ206" s="74">
        <v>0</v>
      </c>
      <c r="AR206" s="74">
        <v>0</v>
      </c>
      <c r="AS206" s="74">
        <v>0</v>
      </c>
      <c r="AT206" s="79">
        <v>0</v>
      </c>
      <c r="AU206" s="81">
        <v>75047052.263636366</v>
      </c>
      <c r="AV206" s="112">
        <v>55293758.605181821</v>
      </c>
      <c r="AW206" s="74">
        <v>75047052.263636366</v>
      </c>
      <c r="AX206" s="74">
        <v>5253293.6584545458</v>
      </c>
      <c r="AY206" s="75">
        <v>1529375.8605181822</v>
      </c>
      <c r="AZ206" s="74">
        <v>0</v>
      </c>
      <c r="BA206" s="74">
        <v>0</v>
      </c>
      <c r="BB206" s="74">
        <v>0</v>
      </c>
      <c r="BC206" s="79">
        <v>0</v>
      </c>
      <c r="BD206" s="79">
        <v>0</v>
      </c>
      <c r="BE206" s="79">
        <v>0</v>
      </c>
      <c r="BF206" s="77">
        <v>0</v>
      </c>
      <c r="BG206" s="344">
        <v>6782669.5189727284</v>
      </c>
      <c r="BH206" s="187">
        <v>68264382</v>
      </c>
    </row>
    <row r="207" spans="1:60" s="50" customFormat="1" ht="24" customHeight="1" x14ac:dyDescent="0.2">
      <c r="A207" s="181"/>
      <c r="B207" s="296">
        <v>201</v>
      </c>
      <c r="C207" s="264">
        <v>210</v>
      </c>
      <c r="D207" s="297">
        <v>13442</v>
      </c>
      <c r="E207" s="251" t="s">
        <v>226</v>
      </c>
      <c r="F207" s="252" t="s">
        <v>2033</v>
      </c>
      <c r="G207" s="251" t="s">
        <v>87</v>
      </c>
      <c r="H207" s="272" t="s">
        <v>1961</v>
      </c>
      <c r="I207" s="292" t="s">
        <v>2641</v>
      </c>
      <c r="J207" s="64">
        <v>4880118346</v>
      </c>
      <c r="K207" s="64" t="s">
        <v>2034</v>
      </c>
      <c r="L207" s="64" t="s">
        <v>1961</v>
      </c>
      <c r="M207" s="290" t="s">
        <v>2380</v>
      </c>
      <c r="N207" s="98"/>
      <c r="O207" s="64"/>
      <c r="P207" s="89"/>
      <c r="Q207" s="253">
        <v>30</v>
      </c>
      <c r="R207" s="254">
        <v>69</v>
      </c>
      <c r="S207" s="64">
        <v>0</v>
      </c>
      <c r="T207" s="64">
        <v>0</v>
      </c>
      <c r="U207" s="89">
        <v>0</v>
      </c>
      <c r="V207" s="258">
        <v>23</v>
      </c>
      <c r="W207" s="98">
        <v>0</v>
      </c>
      <c r="X207" s="83">
        <v>0</v>
      </c>
      <c r="Y207" s="98">
        <v>1</v>
      </c>
      <c r="Z207" s="64">
        <v>1</v>
      </c>
      <c r="AA207" s="323">
        <v>1477052</v>
      </c>
      <c r="AB207" s="323">
        <v>46667</v>
      </c>
      <c r="AC207" s="324">
        <v>1523719</v>
      </c>
      <c r="AD207" s="74">
        <v>4500000</v>
      </c>
      <c r="AE207" s="74">
        <v>6000000</v>
      </c>
      <c r="AF207" s="334">
        <v>290891.80909090908</v>
      </c>
      <c r="AG207" s="112">
        <v>44311560</v>
      </c>
      <c r="AH207" s="74">
        <v>1400010</v>
      </c>
      <c r="AI207" s="74">
        <v>20071534.827272728</v>
      </c>
      <c r="AJ207" s="74">
        <v>2655495</v>
      </c>
      <c r="AK207" s="74">
        <v>4500000</v>
      </c>
      <c r="AL207" s="74">
        <v>6000000</v>
      </c>
      <c r="AM207" s="74">
        <v>0</v>
      </c>
      <c r="AN207" s="74">
        <v>0</v>
      </c>
      <c r="AO207" s="74">
        <v>0</v>
      </c>
      <c r="AP207" s="74">
        <v>4600000</v>
      </c>
      <c r="AQ207" s="74">
        <v>0</v>
      </c>
      <c r="AR207" s="74">
        <v>0</v>
      </c>
      <c r="AS207" s="74">
        <v>0</v>
      </c>
      <c r="AT207" s="79">
        <v>0</v>
      </c>
      <c r="AU207" s="81">
        <v>83538599.827272728</v>
      </c>
      <c r="AV207" s="112">
        <v>60121287.489363641</v>
      </c>
      <c r="AW207" s="74">
        <v>80883104.827272728</v>
      </c>
      <c r="AX207" s="74">
        <v>5661817.3379090913</v>
      </c>
      <c r="AY207" s="75">
        <v>2012128.7489363642</v>
      </c>
      <c r="AZ207" s="74">
        <v>0</v>
      </c>
      <c r="BA207" s="74">
        <v>0</v>
      </c>
      <c r="BB207" s="74">
        <v>0</v>
      </c>
      <c r="BC207" s="79">
        <v>0</v>
      </c>
      <c r="BD207" s="79">
        <v>0</v>
      </c>
      <c r="BE207" s="79">
        <v>0</v>
      </c>
      <c r="BF207" s="77">
        <v>0</v>
      </c>
      <c r="BG207" s="344">
        <v>7673946.0868454557</v>
      </c>
      <c r="BH207" s="187">
        <v>75864653</v>
      </c>
    </row>
    <row r="208" spans="1:60" s="50" customFormat="1" ht="24" customHeight="1" x14ac:dyDescent="0.2">
      <c r="A208" s="181"/>
      <c r="B208" s="296">
        <v>202</v>
      </c>
      <c r="C208" s="264">
        <v>211</v>
      </c>
      <c r="D208" s="297">
        <v>13412</v>
      </c>
      <c r="E208" s="251" t="s">
        <v>398</v>
      </c>
      <c r="F208" s="252" t="s">
        <v>1965</v>
      </c>
      <c r="G208" s="251" t="s">
        <v>87</v>
      </c>
      <c r="H208" s="272" t="s">
        <v>1961</v>
      </c>
      <c r="I208" s="292" t="s">
        <v>2642</v>
      </c>
      <c r="J208" s="64">
        <v>2170104925</v>
      </c>
      <c r="K208" s="64" t="s">
        <v>1966</v>
      </c>
      <c r="L208" s="64" t="s">
        <v>1961</v>
      </c>
      <c r="M208" s="290" t="s">
        <v>2380</v>
      </c>
      <c r="N208" s="98"/>
      <c r="O208" s="64"/>
      <c r="P208" s="89"/>
      <c r="Q208" s="253">
        <v>30</v>
      </c>
      <c r="R208" s="254">
        <v>100</v>
      </c>
      <c r="S208" s="64">
        <v>0</v>
      </c>
      <c r="T208" s="64">
        <v>0</v>
      </c>
      <c r="U208" s="89">
        <v>0</v>
      </c>
      <c r="V208" s="258">
        <v>16</v>
      </c>
      <c r="W208" s="98">
        <v>0</v>
      </c>
      <c r="X208" s="83">
        <v>0</v>
      </c>
      <c r="Y208" s="98">
        <v>1</v>
      </c>
      <c r="Z208" s="64">
        <v>1</v>
      </c>
      <c r="AA208" s="323">
        <v>1477052</v>
      </c>
      <c r="AB208" s="323">
        <v>0</v>
      </c>
      <c r="AC208" s="324">
        <v>1477052</v>
      </c>
      <c r="AD208" s="74">
        <v>4500000</v>
      </c>
      <c r="AE208" s="74">
        <v>6000000</v>
      </c>
      <c r="AF208" s="334">
        <v>281982.65454545454</v>
      </c>
      <c r="AG208" s="112">
        <v>44311560</v>
      </c>
      <c r="AH208" s="74">
        <v>0</v>
      </c>
      <c r="AI208" s="74">
        <v>28198265.454545453</v>
      </c>
      <c r="AJ208" s="74">
        <v>2655495</v>
      </c>
      <c r="AK208" s="74">
        <v>4500000</v>
      </c>
      <c r="AL208" s="74">
        <v>6000000</v>
      </c>
      <c r="AM208" s="74">
        <v>0</v>
      </c>
      <c r="AN208" s="74">
        <v>0</v>
      </c>
      <c r="AO208" s="74">
        <v>0</v>
      </c>
      <c r="AP208" s="74">
        <v>3200000</v>
      </c>
      <c r="AQ208" s="74">
        <v>0</v>
      </c>
      <c r="AR208" s="74">
        <v>0</v>
      </c>
      <c r="AS208" s="74">
        <v>0</v>
      </c>
      <c r="AT208" s="79">
        <v>0</v>
      </c>
      <c r="AU208" s="81">
        <v>88865320.454545453</v>
      </c>
      <c r="AV208" s="112">
        <v>66475137.672727272</v>
      </c>
      <c r="AW208" s="74">
        <v>86209825.454545453</v>
      </c>
      <c r="AX208" s="74">
        <v>6034687.7818181822</v>
      </c>
      <c r="AY208" s="75">
        <v>2647513.7672727276</v>
      </c>
      <c r="AZ208" s="74">
        <v>0</v>
      </c>
      <c r="BA208" s="74">
        <v>0</v>
      </c>
      <c r="BB208" s="74">
        <v>0</v>
      </c>
      <c r="BC208" s="79">
        <v>0</v>
      </c>
      <c r="BD208" s="79">
        <v>0</v>
      </c>
      <c r="BE208" s="79">
        <v>0</v>
      </c>
      <c r="BF208" s="77">
        <v>0</v>
      </c>
      <c r="BG208" s="344">
        <v>8682201.5490909107</v>
      </c>
      <c r="BH208" s="187">
        <v>80183118</v>
      </c>
    </row>
    <row r="209" spans="1:61" s="50" customFormat="1" ht="24" customHeight="1" x14ac:dyDescent="0.2">
      <c r="A209" s="181"/>
      <c r="B209" s="296">
        <v>203</v>
      </c>
      <c r="C209" s="264">
        <v>213</v>
      </c>
      <c r="D209" s="297">
        <v>12894</v>
      </c>
      <c r="E209" s="251" t="s">
        <v>403</v>
      </c>
      <c r="F209" s="252" t="s">
        <v>404</v>
      </c>
      <c r="G209" s="251" t="s">
        <v>87</v>
      </c>
      <c r="H209" s="272" t="s">
        <v>353</v>
      </c>
      <c r="I209" s="292" t="s">
        <v>2643</v>
      </c>
      <c r="J209" s="64" t="s">
        <v>405</v>
      </c>
      <c r="K209" s="64" t="s">
        <v>406</v>
      </c>
      <c r="L209" s="64" t="s">
        <v>353</v>
      </c>
      <c r="M209" s="290" t="s">
        <v>2381</v>
      </c>
      <c r="N209" s="98"/>
      <c r="O209" s="64"/>
      <c r="P209" s="89"/>
      <c r="Q209" s="253">
        <v>30</v>
      </c>
      <c r="R209" s="254" t="s">
        <v>392</v>
      </c>
      <c r="S209" s="64">
        <v>0</v>
      </c>
      <c r="T209" s="64">
        <v>0</v>
      </c>
      <c r="U209" s="89">
        <v>0</v>
      </c>
      <c r="V209" s="258">
        <v>25</v>
      </c>
      <c r="W209" s="98">
        <v>0</v>
      </c>
      <c r="X209" s="83">
        <v>0</v>
      </c>
      <c r="Y209" s="98">
        <v>1</v>
      </c>
      <c r="Z209" s="64">
        <v>1</v>
      </c>
      <c r="AA209" s="323">
        <v>1311206</v>
      </c>
      <c r="AB209" s="323">
        <v>46667</v>
      </c>
      <c r="AC209" s="324">
        <v>1357873</v>
      </c>
      <c r="AD209" s="74">
        <v>4500000</v>
      </c>
      <c r="AE209" s="74">
        <v>6000000</v>
      </c>
      <c r="AF209" s="334">
        <v>259230.3</v>
      </c>
      <c r="AG209" s="112">
        <v>39336180</v>
      </c>
      <c r="AH209" s="74">
        <v>1400010</v>
      </c>
      <c r="AI209" s="74">
        <v>31107636</v>
      </c>
      <c r="AJ209" s="74">
        <v>2655495</v>
      </c>
      <c r="AK209" s="74">
        <v>4500000</v>
      </c>
      <c r="AL209" s="74">
        <v>6000000</v>
      </c>
      <c r="AM209" s="74">
        <v>0</v>
      </c>
      <c r="AN209" s="74">
        <v>0</v>
      </c>
      <c r="AO209" s="74">
        <v>0</v>
      </c>
      <c r="AP209" s="74">
        <v>5000000</v>
      </c>
      <c r="AQ209" s="74">
        <v>0</v>
      </c>
      <c r="AR209" s="74">
        <v>0</v>
      </c>
      <c r="AS209" s="74">
        <v>0</v>
      </c>
      <c r="AT209" s="79">
        <v>0</v>
      </c>
      <c r="AU209" s="81">
        <v>89999321</v>
      </c>
      <c r="AV209" s="112">
        <v>65729758.18</v>
      </c>
      <c r="AW209" s="74">
        <v>87343826</v>
      </c>
      <c r="AX209" s="74">
        <v>6114067.8200000003</v>
      </c>
      <c r="AY209" s="75">
        <v>2572975.818</v>
      </c>
      <c r="AZ209" s="74">
        <v>0</v>
      </c>
      <c r="BA209" s="74">
        <v>0</v>
      </c>
      <c r="BB209" s="74">
        <v>0</v>
      </c>
      <c r="BC209" s="79">
        <v>0</v>
      </c>
      <c r="BD209" s="79">
        <v>0</v>
      </c>
      <c r="BE209" s="79">
        <v>0</v>
      </c>
      <c r="BF209" s="77">
        <v>0</v>
      </c>
      <c r="BG209" s="344">
        <v>8687043.6380000003</v>
      </c>
      <c r="BH209" s="187">
        <v>81312277</v>
      </c>
    </row>
    <row r="210" spans="1:61" s="50" customFormat="1" ht="24" customHeight="1" x14ac:dyDescent="0.2">
      <c r="A210" s="181"/>
      <c r="B210" s="296">
        <v>204</v>
      </c>
      <c r="C210" s="264">
        <v>214</v>
      </c>
      <c r="D210" s="297">
        <v>12893</v>
      </c>
      <c r="E210" s="251" t="s">
        <v>216</v>
      </c>
      <c r="F210" s="252" t="s">
        <v>401</v>
      </c>
      <c r="G210" s="251" t="s">
        <v>87</v>
      </c>
      <c r="H210" s="272" t="s">
        <v>353</v>
      </c>
      <c r="I210" s="349" t="s">
        <v>2644</v>
      </c>
      <c r="J210" s="67">
        <v>2722525542</v>
      </c>
      <c r="K210" s="67" t="s">
        <v>402</v>
      </c>
      <c r="L210" s="67" t="s">
        <v>353</v>
      </c>
      <c r="M210" s="301" t="s">
        <v>2383</v>
      </c>
      <c r="N210" s="99"/>
      <c r="O210" s="67"/>
      <c r="P210" s="90"/>
      <c r="Q210" s="253">
        <v>30</v>
      </c>
      <c r="R210" s="254" t="s">
        <v>392</v>
      </c>
      <c r="S210" s="64">
        <v>0</v>
      </c>
      <c r="T210" s="64">
        <v>0</v>
      </c>
      <c r="U210" s="89">
        <v>0</v>
      </c>
      <c r="V210" s="258">
        <v>21</v>
      </c>
      <c r="W210" s="98">
        <v>0</v>
      </c>
      <c r="X210" s="83">
        <v>0</v>
      </c>
      <c r="Y210" s="98">
        <v>1</v>
      </c>
      <c r="Z210" s="64">
        <v>1</v>
      </c>
      <c r="AA210" s="323">
        <v>1642901</v>
      </c>
      <c r="AB210" s="323">
        <v>46667</v>
      </c>
      <c r="AC210" s="324">
        <v>1689568</v>
      </c>
      <c r="AD210" s="74">
        <v>4500000</v>
      </c>
      <c r="AE210" s="74">
        <v>6000000</v>
      </c>
      <c r="AF210" s="334">
        <v>322553.89090909087</v>
      </c>
      <c r="AG210" s="112">
        <v>49287030</v>
      </c>
      <c r="AH210" s="74">
        <v>1400010</v>
      </c>
      <c r="AI210" s="74">
        <v>38706466.909090906</v>
      </c>
      <c r="AJ210" s="74">
        <v>2655495</v>
      </c>
      <c r="AK210" s="74">
        <v>4500000</v>
      </c>
      <c r="AL210" s="74">
        <v>6000000</v>
      </c>
      <c r="AM210" s="74">
        <v>0</v>
      </c>
      <c r="AN210" s="74">
        <v>0</v>
      </c>
      <c r="AO210" s="74">
        <v>0</v>
      </c>
      <c r="AP210" s="74">
        <v>4200000</v>
      </c>
      <c r="AQ210" s="74">
        <v>0</v>
      </c>
      <c r="AR210" s="74">
        <v>0</v>
      </c>
      <c r="AS210" s="74">
        <v>0</v>
      </c>
      <c r="AT210" s="79">
        <v>0</v>
      </c>
      <c r="AU210" s="81">
        <v>106749001.90909091</v>
      </c>
      <c r="AV210" s="112">
        <v>82106961.425454542</v>
      </c>
      <c r="AW210" s="74">
        <v>104093506.90909091</v>
      </c>
      <c r="AX210" s="74">
        <v>7286545.4836363643</v>
      </c>
      <c r="AY210" s="75">
        <v>4316044.2138181813</v>
      </c>
      <c r="AZ210" s="74">
        <v>0</v>
      </c>
      <c r="BA210" s="74">
        <v>0</v>
      </c>
      <c r="BB210" s="74">
        <v>0</v>
      </c>
      <c r="BC210" s="79">
        <v>0</v>
      </c>
      <c r="BD210" s="79">
        <v>0</v>
      </c>
      <c r="BE210" s="79">
        <v>0</v>
      </c>
      <c r="BF210" s="77">
        <v>0</v>
      </c>
      <c r="BG210" s="344">
        <v>11602589.697454546</v>
      </c>
      <c r="BH210" s="187">
        <v>95146412</v>
      </c>
    </row>
    <row r="211" spans="1:61" s="50" customFormat="1" ht="24" customHeight="1" x14ac:dyDescent="0.2">
      <c r="A211" s="181"/>
      <c r="B211" s="296">
        <v>205</v>
      </c>
      <c r="C211" s="264">
        <v>215</v>
      </c>
      <c r="D211" s="297">
        <v>12896</v>
      </c>
      <c r="E211" s="251" t="s">
        <v>410</v>
      </c>
      <c r="F211" s="252" t="s">
        <v>411</v>
      </c>
      <c r="G211" s="251" t="s">
        <v>87</v>
      </c>
      <c r="H211" s="272" t="s">
        <v>353</v>
      </c>
      <c r="I211" s="292" t="s">
        <v>2645</v>
      </c>
      <c r="J211" s="64">
        <v>2679614402</v>
      </c>
      <c r="K211" s="64" t="s">
        <v>412</v>
      </c>
      <c r="L211" s="64" t="s">
        <v>353</v>
      </c>
      <c r="M211" s="290" t="s">
        <v>2380</v>
      </c>
      <c r="N211" s="98"/>
      <c r="O211" s="64"/>
      <c r="P211" s="89"/>
      <c r="Q211" s="253">
        <v>30</v>
      </c>
      <c r="R211" s="254" t="s">
        <v>392</v>
      </c>
      <c r="S211" s="64">
        <v>0</v>
      </c>
      <c r="T211" s="64">
        <v>0</v>
      </c>
      <c r="U211" s="298">
        <v>4</v>
      </c>
      <c r="V211" s="258">
        <v>20</v>
      </c>
      <c r="W211" s="98">
        <v>0</v>
      </c>
      <c r="X211" s="83">
        <v>0</v>
      </c>
      <c r="Y211" s="98">
        <v>2</v>
      </c>
      <c r="Z211" s="64">
        <v>2</v>
      </c>
      <c r="AA211" s="323">
        <v>1477052</v>
      </c>
      <c r="AB211" s="323">
        <v>46667</v>
      </c>
      <c r="AC211" s="324">
        <v>1523719</v>
      </c>
      <c r="AD211" s="74">
        <v>4500000</v>
      </c>
      <c r="AE211" s="74">
        <v>6000000</v>
      </c>
      <c r="AF211" s="334">
        <v>290891.80909090908</v>
      </c>
      <c r="AG211" s="112">
        <v>44311560</v>
      </c>
      <c r="AH211" s="74">
        <v>1400010</v>
      </c>
      <c r="AI211" s="74">
        <v>34907017.090909094</v>
      </c>
      <c r="AJ211" s="74">
        <v>5310990</v>
      </c>
      <c r="AK211" s="74">
        <v>4500000</v>
      </c>
      <c r="AL211" s="74">
        <v>6000000</v>
      </c>
      <c r="AM211" s="74">
        <v>0</v>
      </c>
      <c r="AN211" s="74">
        <v>0</v>
      </c>
      <c r="AO211" s="74">
        <v>6094876</v>
      </c>
      <c r="AP211" s="74">
        <v>4000000</v>
      </c>
      <c r="AQ211" s="74">
        <v>0</v>
      </c>
      <c r="AR211" s="74">
        <v>0</v>
      </c>
      <c r="AS211" s="74">
        <v>0</v>
      </c>
      <c r="AT211" s="79">
        <v>0</v>
      </c>
      <c r="AU211" s="81">
        <v>106524453.09090909</v>
      </c>
      <c r="AV211" s="112">
        <v>73960285.99454546</v>
      </c>
      <c r="AW211" s="74">
        <v>95118587.090909094</v>
      </c>
      <c r="AX211" s="74">
        <v>6658301.0963636376</v>
      </c>
      <c r="AY211" s="75">
        <v>3396028.5994545463</v>
      </c>
      <c r="AZ211" s="74">
        <v>0</v>
      </c>
      <c r="BA211" s="74">
        <v>0</v>
      </c>
      <c r="BB211" s="74">
        <v>0</v>
      </c>
      <c r="BC211" s="79">
        <v>0</v>
      </c>
      <c r="BD211" s="79">
        <v>0</v>
      </c>
      <c r="BE211" s="79">
        <v>0</v>
      </c>
      <c r="BF211" s="77">
        <v>0</v>
      </c>
      <c r="BG211" s="344">
        <v>10054329.695818184</v>
      </c>
      <c r="BH211" s="187">
        <v>96470123</v>
      </c>
    </row>
    <row r="212" spans="1:61" s="50" customFormat="1" ht="24" customHeight="1" x14ac:dyDescent="0.2">
      <c r="A212" s="181"/>
      <c r="B212" s="296">
        <v>206</v>
      </c>
      <c r="C212" s="264">
        <v>216</v>
      </c>
      <c r="D212" s="297">
        <v>12891</v>
      </c>
      <c r="E212" s="251" t="s">
        <v>393</v>
      </c>
      <c r="F212" s="252" t="s">
        <v>394</v>
      </c>
      <c r="G212" s="251" t="s">
        <v>87</v>
      </c>
      <c r="H212" s="272" t="s">
        <v>353</v>
      </c>
      <c r="I212" s="292" t="s">
        <v>2646</v>
      </c>
      <c r="J212" s="64" t="s">
        <v>395</v>
      </c>
      <c r="K212" s="64" t="s">
        <v>396</v>
      </c>
      <c r="L212" s="64" t="s">
        <v>353</v>
      </c>
      <c r="M212" s="290" t="s">
        <v>2383</v>
      </c>
      <c r="N212" s="98"/>
      <c r="O212" s="64"/>
      <c r="P212" s="89"/>
      <c r="Q212" s="253">
        <v>30</v>
      </c>
      <c r="R212" s="254" t="s">
        <v>397</v>
      </c>
      <c r="S212" s="64">
        <v>0</v>
      </c>
      <c r="T212" s="64">
        <v>0</v>
      </c>
      <c r="U212" s="89">
        <v>0</v>
      </c>
      <c r="V212" s="258">
        <v>21</v>
      </c>
      <c r="W212" s="98">
        <v>0</v>
      </c>
      <c r="X212" s="83">
        <v>0</v>
      </c>
      <c r="Y212" s="98">
        <v>1</v>
      </c>
      <c r="Z212" s="64">
        <v>1</v>
      </c>
      <c r="AA212" s="323">
        <v>1642901</v>
      </c>
      <c r="AB212" s="323">
        <v>0</v>
      </c>
      <c r="AC212" s="324">
        <v>1642901</v>
      </c>
      <c r="AD212" s="74">
        <v>4500000</v>
      </c>
      <c r="AE212" s="74">
        <v>6000000</v>
      </c>
      <c r="AF212" s="334">
        <v>313644.73636363639</v>
      </c>
      <c r="AG212" s="112">
        <v>49287030</v>
      </c>
      <c r="AH212" s="74">
        <v>0</v>
      </c>
      <c r="AI212" s="74">
        <v>18818684.181818184</v>
      </c>
      <c r="AJ212" s="74">
        <v>2655495</v>
      </c>
      <c r="AK212" s="74">
        <v>4500000</v>
      </c>
      <c r="AL212" s="74">
        <v>6000000</v>
      </c>
      <c r="AM212" s="74">
        <v>0</v>
      </c>
      <c r="AN212" s="74">
        <v>0</v>
      </c>
      <c r="AO212" s="74">
        <v>0</v>
      </c>
      <c r="AP212" s="74">
        <v>4200000</v>
      </c>
      <c r="AQ212" s="74">
        <v>0</v>
      </c>
      <c r="AR212" s="74">
        <v>0</v>
      </c>
      <c r="AS212" s="74">
        <v>0</v>
      </c>
      <c r="AT212" s="79">
        <v>0</v>
      </c>
      <c r="AU212" s="81">
        <v>85461209.181818187</v>
      </c>
      <c r="AV212" s="112">
        <v>62309314.189090915</v>
      </c>
      <c r="AW212" s="74">
        <v>82805714.181818187</v>
      </c>
      <c r="AX212" s="74">
        <v>5796399.9927272741</v>
      </c>
      <c r="AY212" s="75">
        <v>2230931.4189090915</v>
      </c>
      <c r="AZ212" s="74">
        <v>0</v>
      </c>
      <c r="BA212" s="74">
        <v>0</v>
      </c>
      <c r="BB212" s="74">
        <v>0</v>
      </c>
      <c r="BC212" s="79">
        <v>0</v>
      </c>
      <c r="BD212" s="79">
        <v>0</v>
      </c>
      <c r="BE212" s="79">
        <v>0</v>
      </c>
      <c r="BF212" s="77">
        <v>0</v>
      </c>
      <c r="BG212" s="344">
        <v>8027331.4116363656</v>
      </c>
      <c r="BH212" s="187">
        <v>77433877</v>
      </c>
    </row>
    <row r="213" spans="1:61" s="50" customFormat="1" ht="24" customHeight="1" x14ac:dyDescent="0.2">
      <c r="A213" s="181"/>
      <c r="B213" s="296">
        <v>207</v>
      </c>
      <c r="C213" s="264">
        <v>217</v>
      </c>
      <c r="D213" s="297">
        <v>12892</v>
      </c>
      <c r="E213" s="251" t="s">
        <v>398</v>
      </c>
      <c r="F213" s="252" t="s">
        <v>399</v>
      </c>
      <c r="G213" s="251" t="s">
        <v>87</v>
      </c>
      <c r="H213" s="272" t="s">
        <v>353</v>
      </c>
      <c r="I213" s="349" t="s">
        <v>2647</v>
      </c>
      <c r="J213" s="67">
        <v>2720484784</v>
      </c>
      <c r="K213" s="67" t="s">
        <v>400</v>
      </c>
      <c r="L213" s="67" t="s">
        <v>353</v>
      </c>
      <c r="M213" s="303" t="s">
        <v>2382</v>
      </c>
      <c r="N213" s="99"/>
      <c r="O213" s="67"/>
      <c r="P213" s="90"/>
      <c r="Q213" s="253">
        <v>30</v>
      </c>
      <c r="R213" s="254">
        <v>100</v>
      </c>
      <c r="S213" s="64">
        <v>0</v>
      </c>
      <c r="T213" s="64">
        <v>0</v>
      </c>
      <c r="U213" s="89">
        <v>0</v>
      </c>
      <c r="V213" s="258">
        <v>21</v>
      </c>
      <c r="W213" s="98">
        <v>0</v>
      </c>
      <c r="X213" s="83">
        <v>0</v>
      </c>
      <c r="Y213" s="98">
        <v>3</v>
      </c>
      <c r="Z213" s="64">
        <v>1</v>
      </c>
      <c r="AA213" s="323">
        <v>1145360</v>
      </c>
      <c r="AB213" s="323">
        <v>46667</v>
      </c>
      <c r="AC213" s="324">
        <v>1192027</v>
      </c>
      <c r="AD213" s="74">
        <v>4500000</v>
      </c>
      <c r="AE213" s="74">
        <v>6000000</v>
      </c>
      <c r="AF213" s="334">
        <v>227568.79090909089</v>
      </c>
      <c r="AG213" s="112">
        <v>34360800</v>
      </c>
      <c r="AH213" s="74">
        <v>1400010</v>
      </c>
      <c r="AI213" s="74">
        <v>22756879.09090909</v>
      </c>
      <c r="AJ213" s="74">
        <v>2655495</v>
      </c>
      <c r="AK213" s="74">
        <v>4500000</v>
      </c>
      <c r="AL213" s="74">
        <v>6000000</v>
      </c>
      <c r="AM213" s="74">
        <v>0</v>
      </c>
      <c r="AN213" s="74">
        <v>0</v>
      </c>
      <c r="AO213" s="74">
        <v>0</v>
      </c>
      <c r="AP213" s="74">
        <v>4200000</v>
      </c>
      <c r="AQ213" s="74">
        <v>0</v>
      </c>
      <c r="AR213" s="74">
        <v>0</v>
      </c>
      <c r="AS213" s="74">
        <v>0</v>
      </c>
      <c r="AT213" s="79">
        <v>0</v>
      </c>
      <c r="AU213" s="81">
        <v>75873184.090909094</v>
      </c>
      <c r="AV213" s="112">
        <v>53392450.854545459</v>
      </c>
      <c r="AW213" s="74">
        <v>73217689.090909094</v>
      </c>
      <c r="AX213" s="74">
        <v>5125238.2363636373</v>
      </c>
      <c r="AY213" s="75">
        <v>1339245.0854545459</v>
      </c>
      <c r="AZ213" s="74">
        <v>0</v>
      </c>
      <c r="BA213" s="74">
        <v>0</v>
      </c>
      <c r="BB213" s="74">
        <v>0</v>
      </c>
      <c r="BC213" s="79">
        <v>0</v>
      </c>
      <c r="BD213" s="79">
        <v>0</v>
      </c>
      <c r="BE213" s="79">
        <v>0</v>
      </c>
      <c r="BF213" s="77">
        <v>0</v>
      </c>
      <c r="BG213" s="344">
        <v>6464483.3218181832</v>
      </c>
      <c r="BH213" s="187">
        <v>69408700</v>
      </c>
    </row>
    <row r="214" spans="1:61" s="50" customFormat="1" ht="24" customHeight="1" x14ac:dyDescent="0.2">
      <c r="A214" s="181"/>
      <c r="B214" s="296">
        <v>208</v>
      </c>
      <c r="C214" s="264">
        <v>218</v>
      </c>
      <c r="D214" s="297">
        <v>12897</v>
      </c>
      <c r="E214" s="251" t="s">
        <v>413</v>
      </c>
      <c r="F214" s="252" t="s">
        <v>414</v>
      </c>
      <c r="G214" s="251" t="s">
        <v>87</v>
      </c>
      <c r="H214" s="272" t="s">
        <v>353</v>
      </c>
      <c r="I214" s="292" t="s">
        <v>2648</v>
      </c>
      <c r="J214" s="64">
        <v>6309356399</v>
      </c>
      <c r="K214" s="64" t="s">
        <v>415</v>
      </c>
      <c r="L214" s="64" t="s">
        <v>353</v>
      </c>
      <c r="M214" s="290" t="s">
        <v>2380</v>
      </c>
      <c r="N214" s="98"/>
      <c r="O214" s="64"/>
      <c r="P214" s="89"/>
      <c r="Q214" s="253">
        <v>30</v>
      </c>
      <c r="R214" s="254">
        <v>35</v>
      </c>
      <c r="S214" s="64">
        <v>0</v>
      </c>
      <c r="T214" s="64">
        <v>0</v>
      </c>
      <c r="U214" s="89">
        <v>0</v>
      </c>
      <c r="V214" s="258">
        <v>17</v>
      </c>
      <c r="W214" s="98">
        <v>0</v>
      </c>
      <c r="X214" s="83">
        <v>0</v>
      </c>
      <c r="Y214" s="98">
        <v>1</v>
      </c>
      <c r="Z214" s="64">
        <v>1</v>
      </c>
      <c r="AA214" s="323">
        <v>1477052</v>
      </c>
      <c r="AB214" s="323">
        <v>0</v>
      </c>
      <c r="AC214" s="324">
        <v>1477052</v>
      </c>
      <c r="AD214" s="74">
        <v>4500000</v>
      </c>
      <c r="AE214" s="74">
        <v>6000000</v>
      </c>
      <c r="AF214" s="334">
        <v>281982.65454545454</v>
      </c>
      <c r="AG214" s="112">
        <v>44311560</v>
      </c>
      <c r="AH214" s="74">
        <v>0</v>
      </c>
      <c r="AI214" s="74">
        <v>9869392.9090909082</v>
      </c>
      <c r="AJ214" s="74">
        <v>2655495</v>
      </c>
      <c r="AK214" s="74">
        <v>4500000</v>
      </c>
      <c r="AL214" s="74">
        <v>6000000</v>
      </c>
      <c r="AM214" s="74">
        <v>0</v>
      </c>
      <c r="AN214" s="74">
        <v>0</v>
      </c>
      <c r="AO214" s="74">
        <v>0</v>
      </c>
      <c r="AP214" s="74">
        <v>3400000</v>
      </c>
      <c r="AQ214" s="74">
        <v>0</v>
      </c>
      <c r="AR214" s="74">
        <v>0</v>
      </c>
      <c r="AS214" s="74">
        <v>0</v>
      </c>
      <c r="AT214" s="79">
        <v>0</v>
      </c>
      <c r="AU214" s="81">
        <v>70736447.909090906</v>
      </c>
      <c r="AV214" s="112">
        <v>49415286.205454543</v>
      </c>
      <c r="AW214" s="74">
        <v>68080952.909090906</v>
      </c>
      <c r="AX214" s="74">
        <v>4765666.7036363641</v>
      </c>
      <c r="AY214" s="75">
        <v>941528.62054545432</v>
      </c>
      <c r="AZ214" s="74">
        <v>0</v>
      </c>
      <c r="BA214" s="74">
        <v>0</v>
      </c>
      <c r="BB214" s="74">
        <v>0</v>
      </c>
      <c r="BC214" s="79">
        <v>0</v>
      </c>
      <c r="BD214" s="79">
        <v>0</v>
      </c>
      <c r="BE214" s="79">
        <v>0</v>
      </c>
      <c r="BF214" s="77">
        <v>0</v>
      </c>
      <c r="BG214" s="344">
        <v>5707195.3241818184</v>
      </c>
      <c r="BH214" s="187">
        <v>65029252</v>
      </c>
    </row>
    <row r="215" spans="1:61" s="50" customFormat="1" ht="24" customHeight="1" x14ac:dyDescent="0.2">
      <c r="A215" s="181"/>
      <c r="B215" s="296">
        <v>209</v>
      </c>
      <c r="C215" s="264">
        <v>219</v>
      </c>
      <c r="D215" s="297">
        <v>12898</v>
      </c>
      <c r="E215" s="251" t="s">
        <v>95</v>
      </c>
      <c r="F215" s="252" t="s">
        <v>416</v>
      </c>
      <c r="G215" s="251" t="s">
        <v>87</v>
      </c>
      <c r="H215" s="272" t="s">
        <v>353</v>
      </c>
      <c r="I215" s="292" t="s">
        <v>2649</v>
      </c>
      <c r="J215" s="64">
        <v>2660203989</v>
      </c>
      <c r="K215" s="64"/>
      <c r="L215" s="64" t="s">
        <v>353</v>
      </c>
      <c r="M215" s="290" t="s">
        <v>2383</v>
      </c>
      <c r="N215" s="98"/>
      <c r="O215" s="64"/>
      <c r="P215" s="89"/>
      <c r="Q215" s="253">
        <v>30</v>
      </c>
      <c r="R215" s="254">
        <v>50</v>
      </c>
      <c r="S215" s="64">
        <v>0</v>
      </c>
      <c r="T215" s="64">
        <v>0</v>
      </c>
      <c r="U215" s="89">
        <v>0</v>
      </c>
      <c r="V215" s="258">
        <v>21</v>
      </c>
      <c r="W215" s="98">
        <v>0</v>
      </c>
      <c r="X215" s="83">
        <v>0</v>
      </c>
      <c r="Y215" s="98">
        <v>0</v>
      </c>
      <c r="Z215" s="64">
        <v>0</v>
      </c>
      <c r="AA215" s="323">
        <v>1642901</v>
      </c>
      <c r="AB215" s="323">
        <v>46667</v>
      </c>
      <c r="AC215" s="324">
        <v>1689568</v>
      </c>
      <c r="AD215" s="74">
        <v>4500000</v>
      </c>
      <c r="AE215" s="74">
        <v>6000000</v>
      </c>
      <c r="AF215" s="334">
        <v>322553.89090909087</v>
      </c>
      <c r="AG215" s="112">
        <v>49287030</v>
      </c>
      <c r="AH215" s="74">
        <v>1400010</v>
      </c>
      <c r="AI215" s="74">
        <v>16127694.545454543</v>
      </c>
      <c r="AJ215" s="74">
        <v>0</v>
      </c>
      <c r="AK215" s="74">
        <v>4500000</v>
      </c>
      <c r="AL215" s="74">
        <v>6000000</v>
      </c>
      <c r="AM215" s="74">
        <v>0</v>
      </c>
      <c r="AN215" s="74">
        <v>0</v>
      </c>
      <c r="AO215" s="74">
        <v>0</v>
      </c>
      <c r="AP215" s="74">
        <v>4200000</v>
      </c>
      <c r="AQ215" s="74">
        <v>0</v>
      </c>
      <c r="AR215" s="74">
        <v>0</v>
      </c>
      <c r="AS215" s="74">
        <v>0</v>
      </c>
      <c r="AT215" s="79">
        <v>0</v>
      </c>
      <c r="AU215" s="81">
        <v>81514734.545454547</v>
      </c>
      <c r="AV215" s="112">
        <v>61108703.127272725</v>
      </c>
      <c r="AW215" s="74">
        <v>81514734.545454547</v>
      </c>
      <c r="AX215" s="74">
        <v>5706031.4181818189</v>
      </c>
      <c r="AY215" s="75">
        <v>2110870.3127272725</v>
      </c>
      <c r="AZ215" s="74">
        <v>0</v>
      </c>
      <c r="BA215" s="74">
        <v>0</v>
      </c>
      <c r="BB215" s="74">
        <v>0</v>
      </c>
      <c r="BC215" s="79">
        <v>0</v>
      </c>
      <c r="BD215" s="79">
        <v>0</v>
      </c>
      <c r="BE215" s="79">
        <v>0</v>
      </c>
      <c r="BF215" s="77">
        <v>0</v>
      </c>
      <c r="BG215" s="344">
        <v>7816901.7309090914</v>
      </c>
      <c r="BH215" s="187">
        <v>73697832</v>
      </c>
    </row>
    <row r="216" spans="1:61" s="50" customFormat="1" ht="24" customHeight="1" x14ac:dyDescent="0.2">
      <c r="A216" s="181"/>
      <c r="B216" s="296">
        <v>210</v>
      </c>
      <c r="C216" s="264">
        <v>220</v>
      </c>
      <c r="D216" s="297">
        <v>12895</v>
      </c>
      <c r="E216" s="251" t="s">
        <v>407</v>
      </c>
      <c r="F216" s="252" t="s">
        <v>408</v>
      </c>
      <c r="G216" s="251" t="s">
        <v>87</v>
      </c>
      <c r="H216" s="272" t="s">
        <v>353</v>
      </c>
      <c r="I216" s="349" t="s">
        <v>2650</v>
      </c>
      <c r="J216" s="67">
        <v>2709765101</v>
      </c>
      <c r="K216" s="67" t="s">
        <v>409</v>
      </c>
      <c r="L216" s="67" t="s">
        <v>353</v>
      </c>
      <c r="M216" s="301" t="s">
        <v>2380</v>
      </c>
      <c r="N216" s="99"/>
      <c r="O216" s="67"/>
      <c r="P216" s="90"/>
      <c r="Q216" s="253">
        <v>30</v>
      </c>
      <c r="R216" s="254">
        <v>80</v>
      </c>
      <c r="S216" s="64">
        <v>0</v>
      </c>
      <c r="T216" s="64">
        <v>0</v>
      </c>
      <c r="U216" s="89">
        <v>0</v>
      </c>
      <c r="V216" s="258">
        <v>21</v>
      </c>
      <c r="W216" s="98">
        <v>0</v>
      </c>
      <c r="X216" s="83">
        <v>0</v>
      </c>
      <c r="Y216" s="98">
        <v>1</v>
      </c>
      <c r="Z216" s="64">
        <v>1</v>
      </c>
      <c r="AA216" s="323">
        <v>1477052</v>
      </c>
      <c r="AB216" s="323">
        <v>46667</v>
      </c>
      <c r="AC216" s="324">
        <v>1523719</v>
      </c>
      <c r="AD216" s="74">
        <v>4500000</v>
      </c>
      <c r="AE216" s="74">
        <v>6000000</v>
      </c>
      <c r="AF216" s="334">
        <v>290891.80909090908</v>
      </c>
      <c r="AG216" s="112">
        <v>44311560</v>
      </c>
      <c r="AH216" s="74">
        <v>1400010</v>
      </c>
      <c r="AI216" s="74">
        <v>23271344.727272727</v>
      </c>
      <c r="AJ216" s="74">
        <v>2655495</v>
      </c>
      <c r="AK216" s="74">
        <v>4500000</v>
      </c>
      <c r="AL216" s="74">
        <v>6000000</v>
      </c>
      <c r="AM216" s="74">
        <v>0</v>
      </c>
      <c r="AN216" s="74">
        <v>0</v>
      </c>
      <c r="AO216" s="74">
        <v>0</v>
      </c>
      <c r="AP216" s="74">
        <v>4200000</v>
      </c>
      <c r="AQ216" s="74">
        <v>0</v>
      </c>
      <c r="AR216" s="74">
        <v>0</v>
      </c>
      <c r="AS216" s="74">
        <v>0</v>
      </c>
      <c r="AT216" s="79">
        <v>0</v>
      </c>
      <c r="AU216" s="81">
        <v>86338409.727272719</v>
      </c>
      <c r="AV216" s="112">
        <v>63125110.696363628</v>
      </c>
      <c r="AW216" s="74">
        <v>83682914.727272719</v>
      </c>
      <c r="AX216" s="74">
        <v>5857804.0309090912</v>
      </c>
      <c r="AY216" s="75">
        <v>2312511.0696363631</v>
      </c>
      <c r="AZ216" s="74">
        <v>0</v>
      </c>
      <c r="BA216" s="74">
        <v>0</v>
      </c>
      <c r="BB216" s="74">
        <v>0</v>
      </c>
      <c r="BC216" s="79">
        <v>0</v>
      </c>
      <c r="BD216" s="79">
        <v>0</v>
      </c>
      <c r="BE216" s="79">
        <v>0</v>
      </c>
      <c r="BF216" s="77">
        <v>0</v>
      </c>
      <c r="BG216" s="344">
        <v>8170315.1005454548</v>
      </c>
      <c r="BH216" s="187">
        <v>78168094</v>
      </c>
      <c r="BI216" s="50" t="s">
        <v>3294</v>
      </c>
    </row>
    <row r="217" spans="1:61" s="50" customFormat="1" ht="24" customHeight="1" x14ac:dyDescent="0.2">
      <c r="A217" s="181"/>
      <c r="B217" s="296">
        <v>211</v>
      </c>
      <c r="C217" s="264">
        <v>221</v>
      </c>
      <c r="D217" s="297">
        <v>12890</v>
      </c>
      <c r="E217" s="251" t="s">
        <v>282</v>
      </c>
      <c r="F217" s="252" t="s">
        <v>390</v>
      </c>
      <c r="G217" s="251" t="s">
        <v>87</v>
      </c>
      <c r="H217" s="272" t="s">
        <v>353</v>
      </c>
      <c r="I217" s="292" t="s">
        <v>2651</v>
      </c>
      <c r="J217" s="64">
        <v>2649658479</v>
      </c>
      <c r="K217" s="64" t="s">
        <v>391</v>
      </c>
      <c r="L217" s="64" t="s">
        <v>353</v>
      </c>
      <c r="M217" s="290" t="s">
        <v>2381</v>
      </c>
      <c r="N217" s="98"/>
      <c r="O217" s="64"/>
      <c r="P217" s="89"/>
      <c r="Q217" s="253">
        <v>30</v>
      </c>
      <c r="R217" s="254" t="s">
        <v>392</v>
      </c>
      <c r="S217" s="64">
        <v>0</v>
      </c>
      <c r="T217" s="64">
        <v>0</v>
      </c>
      <c r="U217" s="298">
        <v>2</v>
      </c>
      <c r="V217" s="258">
        <v>23</v>
      </c>
      <c r="W217" s="98">
        <v>0</v>
      </c>
      <c r="X217" s="83">
        <v>0</v>
      </c>
      <c r="Y217" s="98">
        <v>1</v>
      </c>
      <c r="Z217" s="64">
        <v>1</v>
      </c>
      <c r="AA217" s="323">
        <v>1311206</v>
      </c>
      <c r="AB217" s="323">
        <v>46667</v>
      </c>
      <c r="AC217" s="324">
        <v>1357873</v>
      </c>
      <c r="AD217" s="74">
        <v>4500000</v>
      </c>
      <c r="AE217" s="74">
        <v>6000000</v>
      </c>
      <c r="AF217" s="334">
        <v>259230.3</v>
      </c>
      <c r="AG217" s="112">
        <v>39336180</v>
      </c>
      <c r="AH217" s="74">
        <v>1400010</v>
      </c>
      <c r="AI217" s="74">
        <v>31107636</v>
      </c>
      <c r="AJ217" s="74">
        <v>2655495</v>
      </c>
      <c r="AK217" s="74">
        <v>4500000</v>
      </c>
      <c r="AL217" s="74">
        <v>6000000</v>
      </c>
      <c r="AM217" s="74">
        <v>0</v>
      </c>
      <c r="AN217" s="74">
        <v>0</v>
      </c>
      <c r="AO217" s="74">
        <v>2715746</v>
      </c>
      <c r="AP217" s="74">
        <v>4600000</v>
      </c>
      <c r="AQ217" s="74">
        <v>0</v>
      </c>
      <c r="AR217" s="74">
        <v>0</v>
      </c>
      <c r="AS217" s="74">
        <v>0</v>
      </c>
      <c r="AT217" s="79">
        <v>0</v>
      </c>
      <c r="AU217" s="81">
        <v>92315067</v>
      </c>
      <c r="AV217" s="112">
        <v>65757758.18</v>
      </c>
      <c r="AW217" s="74">
        <v>86943826</v>
      </c>
      <c r="AX217" s="74">
        <v>6086067.8200000003</v>
      </c>
      <c r="AY217" s="75">
        <v>2575775.818</v>
      </c>
      <c r="AZ217" s="74">
        <v>0</v>
      </c>
      <c r="BA217" s="74">
        <v>0</v>
      </c>
      <c r="BB217" s="74">
        <v>0</v>
      </c>
      <c r="BC217" s="79">
        <v>0</v>
      </c>
      <c r="BD217" s="79">
        <v>0</v>
      </c>
      <c r="BE217" s="79">
        <v>0</v>
      </c>
      <c r="BF217" s="77">
        <v>0</v>
      </c>
      <c r="BG217" s="344">
        <v>8661843.6380000003</v>
      </c>
      <c r="BH217" s="187">
        <v>83653223</v>
      </c>
    </row>
    <row r="218" spans="1:61" s="50" customFormat="1" ht="24" customHeight="1" x14ac:dyDescent="0.2">
      <c r="A218" s="181"/>
      <c r="B218" s="296">
        <v>212</v>
      </c>
      <c r="C218" s="264">
        <v>223</v>
      </c>
      <c r="D218" s="297">
        <v>12994</v>
      </c>
      <c r="E218" s="251" t="s">
        <v>85</v>
      </c>
      <c r="F218" s="252" t="s">
        <v>698</v>
      </c>
      <c r="G218" s="251" t="s">
        <v>87</v>
      </c>
      <c r="H218" s="272" t="s">
        <v>353</v>
      </c>
      <c r="I218" s="292" t="s">
        <v>2652</v>
      </c>
      <c r="J218" s="64" t="s">
        <v>699</v>
      </c>
      <c r="K218" s="64" t="s">
        <v>700</v>
      </c>
      <c r="L218" s="64"/>
      <c r="M218" s="290" t="s">
        <v>2383</v>
      </c>
      <c r="N218" s="98"/>
      <c r="O218" s="64"/>
      <c r="P218" s="89"/>
      <c r="Q218" s="253">
        <v>30</v>
      </c>
      <c r="R218" s="254">
        <v>150</v>
      </c>
      <c r="S218" s="64">
        <v>0</v>
      </c>
      <c r="T218" s="64">
        <v>0</v>
      </c>
      <c r="U218" s="298">
        <v>6</v>
      </c>
      <c r="V218" s="259">
        <v>22</v>
      </c>
      <c r="W218" s="98">
        <v>0</v>
      </c>
      <c r="X218" s="83">
        <v>0</v>
      </c>
      <c r="Y218" s="98">
        <v>0</v>
      </c>
      <c r="Z218" s="64">
        <v>0</v>
      </c>
      <c r="AA218" s="323">
        <v>1642901</v>
      </c>
      <c r="AB218" s="323">
        <v>0</v>
      </c>
      <c r="AC218" s="324">
        <v>1642901</v>
      </c>
      <c r="AD218" s="74">
        <v>4500000</v>
      </c>
      <c r="AE218" s="74">
        <v>6000000</v>
      </c>
      <c r="AF218" s="334">
        <v>313644.73636363639</v>
      </c>
      <c r="AG218" s="112">
        <v>49287030</v>
      </c>
      <c r="AH218" s="74">
        <v>0</v>
      </c>
      <c r="AI218" s="74">
        <v>47046710.454545461</v>
      </c>
      <c r="AJ218" s="74">
        <v>0</v>
      </c>
      <c r="AK218" s="74">
        <v>4500000</v>
      </c>
      <c r="AL218" s="74">
        <v>6000000</v>
      </c>
      <c r="AM218" s="74">
        <v>0</v>
      </c>
      <c r="AN218" s="74">
        <v>0</v>
      </c>
      <c r="AO218" s="74">
        <v>9857406</v>
      </c>
      <c r="AP218" s="74">
        <v>4400000</v>
      </c>
      <c r="AQ218" s="74">
        <v>0</v>
      </c>
      <c r="AR218" s="74">
        <v>0</v>
      </c>
      <c r="AS218" s="74">
        <v>0</v>
      </c>
      <c r="AT218" s="79">
        <v>0</v>
      </c>
      <c r="AU218" s="81">
        <v>121091146.45454547</v>
      </c>
      <c r="AV218" s="112">
        <v>88547378.622727275</v>
      </c>
      <c r="AW218" s="74">
        <v>111233740.45454547</v>
      </c>
      <c r="AX218" s="74">
        <v>7786361.8318181839</v>
      </c>
      <c r="AY218" s="75">
        <v>5282106.7934090914</v>
      </c>
      <c r="AZ218" s="74">
        <v>0</v>
      </c>
      <c r="BA218" s="74">
        <v>0</v>
      </c>
      <c r="BB218" s="74">
        <v>0</v>
      </c>
      <c r="BC218" s="79">
        <v>0</v>
      </c>
      <c r="BD218" s="79">
        <v>0</v>
      </c>
      <c r="BE218" s="79">
        <v>0</v>
      </c>
      <c r="BF218" s="77">
        <v>0</v>
      </c>
      <c r="BG218" s="344">
        <v>13068468.625227276</v>
      </c>
      <c r="BH218" s="187">
        <v>108022677</v>
      </c>
    </row>
    <row r="219" spans="1:61" s="50" customFormat="1" ht="24" customHeight="1" x14ac:dyDescent="0.2">
      <c r="A219" s="181"/>
      <c r="B219" s="296">
        <v>213</v>
      </c>
      <c r="C219" s="264">
        <v>231</v>
      </c>
      <c r="D219" s="297">
        <v>13122</v>
      </c>
      <c r="E219" s="251" t="s">
        <v>177</v>
      </c>
      <c r="F219" s="252" t="s">
        <v>1160</v>
      </c>
      <c r="G219" s="251" t="s">
        <v>87</v>
      </c>
      <c r="H219" s="272" t="s">
        <v>1150</v>
      </c>
      <c r="I219" s="292" t="s">
        <v>1161</v>
      </c>
      <c r="J219" s="64">
        <v>4988641694</v>
      </c>
      <c r="K219" s="64">
        <v>35606495</v>
      </c>
      <c r="L219" s="64" t="s">
        <v>1150</v>
      </c>
      <c r="M219" s="290" t="s">
        <v>2380</v>
      </c>
      <c r="N219" s="98"/>
      <c r="O219" s="64"/>
      <c r="P219" s="89"/>
      <c r="Q219" s="253">
        <v>30</v>
      </c>
      <c r="R219" s="254">
        <v>70</v>
      </c>
      <c r="S219" s="64">
        <v>0</v>
      </c>
      <c r="T219" s="64">
        <v>0</v>
      </c>
      <c r="U219" s="298">
        <v>3</v>
      </c>
      <c r="V219" s="258">
        <v>19</v>
      </c>
      <c r="W219" s="98">
        <v>0</v>
      </c>
      <c r="X219" s="83">
        <v>0</v>
      </c>
      <c r="Y219" s="98">
        <v>2</v>
      </c>
      <c r="Z219" s="386">
        <v>2</v>
      </c>
      <c r="AA219" s="323">
        <v>1477052</v>
      </c>
      <c r="AB219" s="323">
        <v>46667</v>
      </c>
      <c r="AC219" s="324">
        <v>1523719</v>
      </c>
      <c r="AD219" s="74">
        <v>4500000</v>
      </c>
      <c r="AE219" s="74">
        <v>6000000</v>
      </c>
      <c r="AF219" s="334">
        <v>290891.80909090908</v>
      </c>
      <c r="AG219" s="112">
        <v>44311560</v>
      </c>
      <c r="AH219" s="74">
        <v>1400010</v>
      </c>
      <c r="AI219" s="74">
        <v>20362426.636363637</v>
      </c>
      <c r="AJ219" s="74">
        <v>5310990</v>
      </c>
      <c r="AK219" s="74">
        <v>4500000</v>
      </c>
      <c r="AL219" s="74">
        <v>6000000</v>
      </c>
      <c r="AM219" s="74">
        <v>0</v>
      </c>
      <c r="AN219" s="74">
        <v>0</v>
      </c>
      <c r="AO219" s="74">
        <v>4571157</v>
      </c>
      <c r="AP219" s="74">
        <v>3800000</v>
      </c>
      <c r="AQ219" s="74">
        <v>0</v>
      </c>
      <c r="AR219" s="74">
        <v>0</v>
      </c>
      <c r="AS219" s="74">
        <v>0</v>
      </c>
      <c r="AT219" s="79">
        <v>0</v>
      </c>
      <c r="AU219" s="81">
        <v>90256143.63636364</v>
      </c>
      <c r="AV219" s="112">
        <v>60447816.871818185</v>
      </c>
      <c r="AW219" s="74">
        <v>80373996.63636364</v>
      </c>
      <c r="AX219" s="74">
        <v>5626179.7645454556</v>
      </c>
      <c r="AY219" s="75">
        <v>2044781.6871818185</v>
      </c>
      <c r="AZ219" s="74">
        <v>0</v>
      </c>
      <c r="BA219" s="74">
        <v>0</v>
      </c>
      <c r="BB219" s="74">
        <v>0</v>
      </c>
      <c r="BC219" s="79">
        <v>0</v>
      </c>
      <c r="BD219" s="79">
        <v>0</v>
      </c>
      <c r="BE219" s="79">
        <v>0</v>
      </c>
      <c r="BF219" s="77">
        <v>0</v>
      </c>
      <c r="BG219" s="344">
        <v>7670961.4517272739</v>
      </c>
      <c r="BH219" s="187">
        <v>82585182</v>
      </c>
    </row>
    <row r="220" spans="1:61" s="50" customFormat="1" ht="24" customHeight="1" x14ac:dyDescent="0.2">
      <c r="A220" s="181"/>
      <c r="B220" s="296">
        <v>214</v>
      </c>
      <c r="C220" s="264">
        <v>232</v>
      </c>
      <c r="D220" s="297">
        <v>13118</v>
      </c>
      <c r="E220" s="251" t="s">
        <v>1122</v>
      </c>
      <c r="F220" s="252" t="s">
        <v>1149</v>
      </c>
      <c r="G220" s="251" t="s">
        <v>87</v>
      </c>
      <c r="H220" s="272" t="s">
        <v>1150</v>
      </c>
      <c r="I220" s="292" t="s">
        <v>2653</v>
      </c>
      <c r="J220" s="64">
        <v>4839978727</v>
      </c>
      <c r="K220" s="64" t="s">
        <v>1151</v>
      </c>
      <c r="L220" s="64" t="s">
        <v>1150</v>
      </c>
      <c r="M220" s="290" t="s">
        <v>2380</v>
      </c>
      <c r="N220" s="98"/>
      <c r="O220" s="64"/>
      <c r="P220" s="89"/>
      <c r="Q220" s="253">
        <v>30</v>
      </c>
      <c r="R220" s="254">
        <v>80</v>
      </c>
      <c r="S220" s="64">
        <v>0</v>
      </c>
      <c r="T220" s="64">
        <v>0</v>
      </c>
      <c r="U220" s="298">
        <v>3</v>
      </c>
      <c r="V220" s="258">
        <v>20</v>
      </c>
      <c r="W220" s="98">
        <v>0</v>
      </c>
      <c r="X220" s="83">
        <v>0</v>
      </c>
      <c r="Y220" s="98">
        <v>0</v>
      </c>
      <c r="Z220" s="64">
        <v>0</v>
      </c>
      <c r="AA220" s="323">
        <v>1477052</v>
      </c>
      <c r="AB220" s="323">
        <v>46667</v>
      </c>
      <c r="AC220" s="324">
        <v>1523719</v>
      </c>
      <c r="AD220" s="74">
        <v>4500000</v>
      </c>
      <c r="AE220" s="74">
        <v>6000000</v>
      </c>
      <c r="AF220" s="334">
        <v>290891.80909090908</v>
      </c>
      <c r="AG220" s="112">
        <v>44311560</v>
      </c>
      <c r="AH220" s="74">
        <v>1400010</v>
      </c>
      <c r="AI220" s="74">
        <v>23271344.727272727</v>
      </c>
      <c r="AJ220" s="74">
        <v>0</v>
      </c>
      <c r="AK220" s="74">
        <v>4500000</v>
      </c>
      <c r="AL220" s="74">
        <v>6000000</v>
      </c>
      <c r="AM220" s="74">
        <v>0</v>
      </c>
      <c r="AN220" s="74">
        <v>0</v>
      </c>
      <c r="AO220" s="74">
        <v>4571157</v>
      </c>
      <c r="AP220" s="74">
        <v>4000000</v>
      </c>
      <c r="AQ220" s="74">
        <v>0</v>
      </c>
      <c r="AR220" s="74">
        <v>0</v>
      </c>
      <c r="AS220" s="74">
        <v>0</v>
      </c>
      <c r="AT220" s="79">
        <v>0</v>
      </c>
      <c r="AU220" s="81">
        <v>88054071.727272719</v>
      </c>
      <c r="AV220" s="112">
        <v>63139110.696363628</v>
      </c>
      <c r="AW220" s="74">
        <v>83482914.727272719</v>
      </c>
      <c r="AX220" s="74">
        <v>5843804.0309090912</v>
      </c>
      <c r="AY220" s="75">
        <v>2313911.0696363631</v>
      </c>
      <c r="AZ220" s="74">
        <v>0</v>
      </c>
      <c r="BA220" s="74">
        <v>0</v>
      </c>
      <c r="BB220" s="74">
        <v>0</v>
      </c>
      <c r="BC220" s="79">
        <v>0</v>
      </c>
      <c r="BD220" s="79">
        <v>0</v>
      </c>
      <c r="BE220" s="79">
        <v>0</v>
      </c>
      <c r="BF220" s="77">
        <v>0</v>
      </c>
      <c r="BG220" s="344">
        <v>8157715.1005454548</v>
      </c>
      <c r="BH220" s="187">
        <v>79896356</v>
      </c>
    </row>
    <row r="221" spans="1:61" s="50" customFormat="1" ht="24" customHeight="1" x14ac:dyDescent="0.2">
      <c r="A221" s="181"/>
      <c r="B221" s="296">
        <v>215</v>
      </c>
      <c r="C221" s="264">
        <v>233</v>
      </c>
      <c r="D221" s="297">
        <v>13123</v>
      </c>
      <c r="E221" s="251" t="s">
        <v>1162</v>
      </c>
      <c r="F221" s="252" t="s">
        <v>1163</v>
      </c>
      <c r="G221" s="251" t="s">
        <v>87</v>
      </c>
      <c r="H221" s="272" t="s">
        <v>1150</v>
      </c>
      <c r="I221" s="292" t="s">
        <v>2654</v>
      </c>
      <c r="J221" s="64">
        <v>2050056753</v>
      </c>
      <c r="K221" s="64" t="s">
        <v>1164</v>
      </c>
      <c r="L221" s="64" t="s">
        <v>1150</v>
      </c>
      <c r="M221" s="290" t="s">
        <v>2380</v>
      </c>
      <c r="N221" s="98"/>
      <c r="O221" s="64"/>
      <c r="P221" s="89"/>
      <c r="Q221" s="253">
        <v>30</v>
      </c>
      <c r="R221" s="254">
        <v>70</v>
      </c>
      <c r="S221" s="64">
        <v>0</v>
      </c>
      <c r="T221" s="64">
        <v>0</v>
      </c>
      <c r="U221" s="89">
        <v>0</v>
      </c>
      <c r="V221" s="258">
        <v>20</v>
      </c>
      <c r="W221" s="98">
        <v>0</v>
      </c>
      <c r="X221" s="83">
        <v>0</v>
      </c>
      <c r="Y221" s="98">
        <v>1</v>
      </c>
      <c r="Z221" s="64">
        <v>1</v>
      </c>
      <c r="AA221" s="323">
        <v>1477052</v>
      </c>
      <c r="AB221" s="323">
        <v>46667</v>
      </c>
      <c r="AC221" s="324">
        <v>1523719</v>
      </c>
      <c r="AD221" s="74">
        <v>4500000</v>
      </c>
      <c r="AE221" s="74">
        <v>6000000</v>
      </c>
      <c r="AF221" s="334">
        <v>290891.80909090908</v>
      </c>
      <c r="AG221" s="112">
        <v>44311560</v>
      </c>
      <c r="AH221" s="74">
        <v>1400010</v>
      </c>
      <c r="AI221" s="74">
        <v>20362426.636363637</v>
      </c>
      <c r="AJ221" s="74">
        <v>2655495</v>
      </c>
      <c r="AK221" s="74">
        <v>4500000</v>
      </c>
      <c r="AL221" s="74">
        <v>6000000</v>
      </c>
      <c r="AM221" s="74">
        <v>0</v>
      </c>
      <c r="AN221" s="74">
        <v>0</v>
      </c>
      <c r="AO221" s="74">
        <v>0</v>
      </c>
      <c r="AP221" s="74">
        <v>4000000</v>
      </c>
      <c r="AQ221" s="74">
        <v>0</v>
      </c>
      <c r="AR221" s="74">
        <v>0</v>
      </c>
      <c r="AS221" s="74">
        <v>0</v>
      </c>
      <c r="AT221" s="79">
        <v>0</v>
      </c>
      <c r="AU221" s="81">
        <v>83229491.63636364</v>
      </c>
      <c r="AV221" s="112">
        <v>60433816.871818185</v>
      </c>
      <c r="AW221" s="74">
        <v>80573996.63636364</v>
      </c>
      <c r="AX221" s="74">
        <v>5640179.7645454556</v>
      </c>
      <c r="AY221" s="75">
        <v>2043381.6871818185</v>
      </c>
      <c r="AZ221" s="74">
        <v>0</v>
      </c>
      <c r="BA221" s="74">
        <v>0</v>
      </c>
      <c r="BB221" s="74">
        <v>0</v>
      </c>
      <c r="BC221" s="79">
        <v>0</v>
      </c>
      <c r="BD221" s="79">
        <v>0</v>
      </c>
      <c r="BE221" s="79">
        <v>0</v>
      </c>
      <c r="BF221" s="77">
        <v>0</v>
      </c>
      <c r="BG221" s="344">
        <v>7683561.4517272739</v>
      </c>
      <c r="BH221" s="187">
        <v>75545930</v>
      </c>
    </row>
    <row r="222" spans="1:61" s="50" customFormat="1" ht="24" customHeight="1" x14ac:dyDescent="0.2">
      <c r="A222" s="181"/>
      <c r="B222" s="296">
        <v>216</v>
      </c>
      <c r="C222" s="264">
        <v>234</v>
      </c>
      <c r="D222" s="297">
        <v>13124</v>
      </c>
      <c r="E222" s="251" t="s">
        <v>209</v>
      </c>
      <c r="F222" s="252" t="s">
        <v>1165</v>
      </c>
      <c r="G222" s="251" t="s">
        <v>87</v>
      </c>
      <c r="H222" s="272" t="s">
        <v>1150</v>
      </c>
      <c r="I222" s="292" t="s">
        <v>2655</v>
      </c>
      <c r="J222" s="64">
        <v>4989899172</v>
      </c>
      <c r="K222" s="64" t="s">
        <v>1166</v>
      </c>
      <c r="L222" s="64" t="s">
        <v>1150</v>
      </c>
      <c r="M222" s="290" t="s">
        <v>2380</v>
      </c>
      <c r="N222" s="98"/>
      <c r="O222" s="64"/>
      <c r="P222" s="89"/>
      <c r="Q222" s="253">
        <v>30</v>
      </c>
      <c r="R222" s="254">
        <v>60</v>
      </c>
      <c r="S222" s="64">
        <v>0</v>
      </c>
      <c r="T222" s="64">
        <v>0</v>
      </c>
      <c r="U222" s="89">
        <v>0</v>
      </c>
      <c r="V222" s="258">
        <v>20</v>
      </c>
      <c r="W222" s="98">
        <v>0</v>
      </c>
      <c r="X222" s="83">
        <v>0</v>
      </c>
      <c r="Y222" s="98">
        <v>0</v>
      </c>
      <c r="Z222" s="64">
        <v>0</v>
      </c>
      <c r="AA222" s="323">
        <v>1477052</v>
      </c>
      <c r="AB222" s="323">
        <v>46667</v>
      </c>
      <c r="AC222" s="324">
        <v>1523719</v>
      </c>
      <c r="AD222" s="74">
        <v>4500000</v>
      </c>
      <c r="AE222" s="74">
        <v>6000000</v>
      </c>
      <c r="AF222" s="334">
        <v>290891.80909090908</v>
      </c>
      <c r="AG222" s="112">
        <v>44311560</v>
      </c>
      <c r="AH222" s="74">
        <v>1400010</v>
      </c>
      <c r="AI222" s="74">
        <v>17453508.545454547</v>
      </c>
      <c r="AJ222" s="74">
        <v>0</v>
      </c>
      <c r="AK222" s="74">
        <v>4500000</v>
      </c>
      <c r="AL222" s="74">
        <v>6000000</v>
      </c>
      <c r="AM222" s="74">
        <v>0</v>
      </c>
      <c r="AN222" s="74">
        <v>0</v>
      </c>
      <c r="AO222" s="74">
        <v>0</v>
      </c>
      <c r="AP222" s="74">
        <v>4000000</v>
      </c>
      <c r="AQ222" s="74">
        <v>0</v>
      </c>
      <c r="AR222" s="74">
        <v>0</v>
      </c>
      <c r="AS222" s="74">
        <v>0</v>
      </c>
      <c r="AT222" s="79">
        <v>0</v>
      </c>
      <c r="AU222" s="81">
        <v>77665078.545454547</v>
      </c>
      <c r="AV222" s="112">
        <v>57728523.047272727</v>
      </c>
      <c r="AW222" s="74">
        <v>77665078.545454547</v>
      </c>
      <c r="AX222" s="74">
        <v>5436555.498181819</v>
      </c>
      <c r="AY222" s="75">
        <v>1772852.3047272728</v>
      </c>
      <c r="AZ222" s="74">
        <v>0</v>
      </c>
      <c r="BA222" s="74">
        <v>0</v>
      </c>
      <c r="BB222" s="74">
        <v>0</v>
      </c>
      <c r="BC222" s="79">
        <v>0</v>
      </c>
      <c r="BD222" s="79">
        <v>0</v>
      </c>
      <c r="BE222" s="79">
        <v>0</v>
      </c>
      <c r="BF222" s="77">
        <v>0</v>
      </c>
      <c r="BG222" s="344">
        <v>7209407.802909092</v>
      </c>
      <c r="BH222" s="187">
        <v>70455670</v>
      </c>
    </row>
    <row r="223" spans="1:61" s="50" customFormat="1" ht="24" customHeight="1" x14ac:dyDescent="0.2">
      <c r="A223" s="181"/>
      <c r="B223" s="296">
        <v>217</v>
      </c>
      <c r="C223" s="264">
        <v>235</v>
      </c>
      <c r="D223" s="297">
        <v>13125</v>
      </c>
      <c r="E223" s="251" t="s">
        <v>115</v>
      </c>
      <c r="F223" s="252" t="s">
        <v>1167</v>
      </c>
      <c r="G223" s="251" t="s">
        <v>87</v>
      </c>
      <c r="H223" s="272" t="s">
        <v>1150</v>
      </c>
      <c r="I223" s="292" t="s">
        <v>2656</v>
      </c>
      <c r="J223" s="64">
        <v>2162142325</v>
      </c>
      <c r="K223" s="64" t="s">
        <v>1168</v>
      </c>
      <c r="L223" s="64" t="s">
        <v>1150</v>
      </c>
      <c r="M223" s="305" t="s">
        <v>2383</v>
      </c>
      <c r="N223" s="98"/>
      <c r="O223" s="64"/>
      <c r="P223" s="89"/>
      <c r="Q223" s="253">
        <v>30</v>
      </c>
      <c r="R223" s="254">
        <v>50</v>
      </c>
      <c r="S223" s="64">
        <v>0</v>
      </c>
      <c r="T223" s="64">
        <v>0</v>
      </c>
      <c r="U223" s="89">
        <v>0</v>
      </c>
      <c r="V223" s="258">
        <v>20</v>
      </c>
      <c r="W223" s="98">
        <v>0</v>
      </c>
      <c r="X223" s="83">
        <v>0</v>
      </c>
      <c r="Y223" s="98">
        <v>0</v>
      </c>
      <c r="Z223" s="64">
        <v>0</v>
      </c>
      <c r="AA223" s="323">
        <v>1642901</v>
      </c>
      <c r="AB223" s="323">
        <v>46667</v>
      </c>
      <c r="AC223" s="324">
        <v>1689568</v>
      </c>
      <c r="AD223" s="74">
        <v>4500000</v>
      </c>
      <c r="AE223" s="74">
        <v>6000000</v>
      </c>
      <c r="AF223" s="334">
        <v>322553.89090909087</v>
      </c>
      <c r="AG223" s="112">
        <v>49287030</v>
      </c>
      <c r="AH223" s="74">
        <v>1400010</v>
      </c>
      <c r="AI223" s="74">
        <v>16127694.545454543</v>
      </c>
      <c r="AJ223" s="74">
        <v>0</v>
      </c>
      <c r="AK223" s="74">
        <v>4500000</v>
      </c>
      <c r="AL223" s="74">
        <v>6000000</v>
      </c>
      <c r="AM223" s="74">
        <v>0</v>
      </c>
      <c r="AN223" s="74">
        <v>0</v>
      </c>
      <c r="AO223" s="74">
        <v>0</v>
      </c>
      <c r="AP223" s="74">
        <v>4000000</v>
      </c>
      <c r="AQ223" s="74">
        <v>0</v>
      </c>
      <c r="AR223" s="74">
        <v>0</v>
      </c>
      <c r="AS223" s="74">
        <v>0</v>
      </c>
      <c r="AT223" s="79">
        <v>0</v>
      </c>
      <c r="AU223" s="81">
        <v>81314734.545454547</v>
      </c>
      <c r="AV223" s="112">
        <v>61122703.127272725</v>
      </c>
      <c r="AW223" s="74">
        <v>81314734.545454547</v>
      </c>
      <c r="AX223" s="74">
        <v>5692031.4181818189</v>
      </c>
      <c r="AY223" s="75">
        <v>2112270.3127272725</v>
      </c>
      <c r="AZ223" s="74">
        <v>0</v>
      </c>
      <c r="BA223" s="74">
        <v>0</v>
      </c>
      <c r="BB223" s="74">
        <v>0</v>
      </c>
      <c r="BC223" s="79">
        <v>0</v>
      </c>
      <c r="BD223" s="79">
        <v>0</v>
      </c>
      <c r="BE223" s="79">
        <v>0</v>
      </c>
      <c r="BF223" s="77">
        <v>0</v>
      </c>
      <c r="BG223" s="344">
        <v>7804301.7309090914</v>
      </c>
      <c r="BH223" s="187">
        <v>73510432</v>
      </c>
    </row>
    <row r="224" spans="1:61" s="50" customFormat="1" ht="24" customHeight="1" x14ac:dyDescent="0.2">
      <c r="A224" s="181"/>
      <c r="B224" s="296">
        <v>218</v>
      </c>
      <c r="C224" s="264">
        <v>236</v>
      </c>
      <c r="D224" s="297">
        <v>13131</v>
      </c>
      <c r="E224" s="251" t="s">
        <v>410</v>
      </c>
      <c r="F224" s="252" t="s">
        <v>1181</v>
      </c>
      <c r="G224" s="251" t="s">
        <v>87</v>
      </c>
      <c r="H224" s="272" t="s">
        <v>1150</v>
      </c>
      <c r="I224" s="292" t="s">
        <v>2657</v>
      </c>
      <c r="J224" s="64">
        <v>2162571501</v>
      </c>
      <c r="K224" s="64" t="s">
        <v>1182</v>
      </c>
      <c r="L224" s="64" t="s">
        <v>1150</v>
      </c>
      <c r="M224" s="290" t="s">
        <v>2380</v>
      </c>
      <c r="N224" s="98"/>
      <c r="O224" s="64"/>
      <c r="P224" s="89"/>
      <c r="Q224" s="253">
        <v>30</v>
      </c>
      <c r="R224" s="254">
        <v>50</v>
      </c>
      <c r="S224" s="64">
        <v>0</v>
      </c>
      <c r="T224" s="64">
        <v>0</v>
      </c>
      <c r="U224" s="89">
        <v>0</v>
      </c>
      <c r="V224" s="258">
        <v>20</v>
      </c>
      <c r="W224" s="98">
        <v>0</v>
      </c>
      <c r="X224" s="83">
        <v>0</v>
      </c>
      <c r="Y224" s="98">
        <v>0</v>
      </c>
      <c r="Z224" s="64">
        <v>0</v>
      </c>
      <c r="AA224" s="323">
        <v>1477052</v>
      </c>
      <c r="AB224" s="323">
        <v>46667</v>
      </c>
      <c r="AC224" s="324">
        <v>1523719</v>
      </c>
      <c r="AD224" s="74">
        <v>4500000</v>
      </c>
      <c r="AE224" s="74">
        <v>6000000</v>
      </c>
      <c r="AF224" s="334">
        <v>290891.80909090908</v>
      </c>
      <c r="AG224" s="112">
        <v>44311560</v>
      </c>
      <c r="AH224" s="74">
        <v>1400010</v>
      </c>
      <c r="AI224" s="74">
        <v>14544590.454545453</v>
      </c>
      <c r="AJ224" s="74">
        <v>0</v>
      </c>
      <c r="AK224" s="74">
        <v>4500000</v>
      </c>
      <c r="AL224" s="74">
        <v>6000000</v>
      </c>
      <c r="AM224" s="74">
        <v>0</v>
      </c>
      <c r="AN224" s="74">
        <v>0</v>
      </c>
      <c r="AO224" s="74">
        <v>0</v>
      </c>
      <c r="AP224" s="74">
        <v>4000000</v>
      </c>
      <c r="AQ224" s="74">
        <v>0</v>
      </c>
      <c r="AR224" s="74">
        <v>0</v>
      </c>
      <c r="AS224" s="74">
        <v>0</v>
      </c>
      <c r="AT224" s="79">
        <v>0</v>
      </c>
      <c r="AU224" s="81">
        <v>74756160.454545453</v>
      </c>
      <c r="AV224" s="112">
        <v>55023229.222727269</v>
      </c>
      <c r="AW224" s="74">
        <v>74756160.454545453</v>
      </c>
      <c r="AX224" s="74">
        <v>5232931.2318181824</v>
      </c>
      <c r="AY224" s="75">
        <v>1502322.9222727269</v>
      </c>
      <c r="AZ224" s="74">
        <v>0</v>
      </c>
      <c r="BA224" s="74">
        <v>0</v>
      </c>
      <c r="BB224" s="74">
        <v>0</v>
      </c>
      <c r="BC224" s="79">
        <v>0</v>
      </c>
      <c r="BD224" s="79">
        <v>0</v>
      </c>
      <c r="BE224" s="79">
        <v>0</v>
      </c>
      <c r="BF224" s="77">
        <v>0</v>
      </c>
      <c r="BG224" s="344">
        <v>6735254.1540909093</v>
      </c>
      <c r="BH224" s="187">
        <v>68020906</v>
      </c>
    </row>
    <row r="225" spans="1:60" s="50" customFormat="1" ht="24" customHeight="1" x14ac:dyDescent="0.2">
      <c r="A225" s="181"/>
      <c r="B225" s="296">
        <v>219</v>
      </c>
      <c r="C225" s="264">
        <v>237</v>
      </c>
      <c r="D225" s="297">
        <v>13121</v>
      </c>
      <c r="E225" s="251" t="s">
        <v>946</v>
      </c>
      <c r="F225" s="252" t="s">
        <v>1158</v>
      </c>
      <c r="G225" s="251" t="s">
        <v>87</v>
      </c>
      <c r="H225" s="272" t="s">
        <v>1150</v>
      </c>
      <c r="I225" s="292" t="s">
        <v>2658</v>
      </c>
      <c r="J225" s="64">
        <v>2190028884</v>
      </c>
      <c r="K225" s="64" t="s">
        <v>1159</v>
      </c>
      <c r="L225" s="64" t="s">
        <v>1150</v>
      </c>
      <c r="M225" s="290" t="s">
        <v>2380</v>
      </c>
      <c r="N225" s="98"/>
      <c r="O225" s="64"/>
      <c r="P225" s="89"/>
      <c r="Q225" s="253">
        <v>30</v>
      </c>
      <c r="R225" s="254">
        <v>30</v>
      </c>
      <c r="S225" s="64">
        <v>0</v>
      </c>
      <c r="T225" s="64">
        <v>0</v>
      </c>
      <c r="U225" s="89">
        <v>0</v>
      </c>
      <c r="V225" s="258">
        <v>19</v>
      </c>
      <c r="W225" s="98">
        <v>0</v>
      </c>
      <c r="X225" s="83">
        <v>0</v>
      </c>
      <c r="Y225" s="98">
        <v>0</v>
      </c>
      <c r="Z225" s="64">
        <v>0</v>
      </c>
      <c r="AA225" s="323">
        <v>1477052</v>
      </c>
      <c r="AB225" s="323">
        <v>46667</v>
      </c>
      <c r="AC225" s="324">
        <v>1523719</v>
      </c>
      <c r="AD225" s="74">
        <v>4500000</v>
      </c>
      <c r="AE225" s="74">
        <v>6000000</v>
      </c>
      <c r="AF225" s="334">
        <v>290891.80909090908</v>
      </c>
      <c r="AG225" s="112">
        <v>44311560</v>
      </c>
      <c r="AH225" s="74">
        <v>1400010</v>
      </c>
      <c r="AI225" s="74">
        <v>8726754.2727272734</v>
      </c>
      <c r="AJ225" s="74">
        <v>0</v>
      </c>
      <c r="AK225" s="74">
        <v>4500000</v>
      </c>
      <c r="AL225" s="74">
        <v>6000000</v>
      </c>
      <c r="AM225" s="74">
        <v>0</v>
      </c>
      <c r="AN225" s="74">
        <v>0</v>
      </c>
      <c r="AO225" s="74">
        <v>0</v>
      </c>
      <c r="AP225" s="74">
        <v>3800000</v>
      </c>
      <c r="AQ225" s="74">
        <v>0</v>
      </c>
      <c r="AR225" s="74">
        <v>0</v>
      </c>
      <c r="AS225" s="74">
        <v>0</v>
      </c>
      <c r="AT225" s="79">
        <v>0</v>
      </c>
      <c r="AU225" s="81">
        <v>68738324.272727281</v>
      </c>
      <c r="AV225" s="112">
        <v>49626641.573636368</v>
      </c>
      <c r="AW225" s="74">
        <v>68738324.272727281</v>
      </c>
      <c r="AX225" s="74">
        <v>4811682.6990909101</v>
      </c>
      <c r="AY225" s="75">
        <v>962664.15736363688</v>
      </c>
      <c r="AZ225" s="74">
        <v>0</v>
      </c>
      <c r="BA225" s="74">
        <v>0</v>
      </c>
      <c r="BB225" s="74">
        <v>0</v>
      </c>
      <c r="BC225" s="79">
        <v>0</v>
      </c>
      <c r="BD225" s="79">
        <v>0</v>
      </c>
      <c r="BE225" s="79">
        <v>0</v>
      </c>
      <c r="BF225" s="77">
        <v>0</v>
      </c>
      <c r="BG225" s="344">
        <v>5774346.8564545475</v>
      </c>
      <c r="BH225" s="187">
        <v>62963977</v>
      </c>
    </row>
    <row r="226" spans="1:60" s="50" customFormat="1" ht="24" customHeight="1" x14ac:dyDescent="0.2">
      <c r="A226" s="181"/>
      <c r="B226" s="296">
        <v>220</v>
      </c>
      <c r="C226" s="264">
        <v>238</v>
      </c>
      <c r="D226" s="297">
        <v>13120</v>
      </c>
      <c r="E226" s="251" t="s">
        <v>1155</v>
      </c>
      <c r="F226" s="252" t="s">
        <v>1156</v>
      </c>
      <c r="G226" s="251" t="s">
        <v>87</v>
      </c>
      <c r="H226" s="272" t="s">
        <v>1150</v>
      </c>
      <c r="I226" s="292" t="s">
        <v>2659</v>
      </c>
      <c r="J226" s="64">
        <v>5829658275</v>
      </c>
      <c r="K226" s="64" t="s">
        <v>1157</v>
      </c>
      <c r="L226" s="64" t="s">
        <v>1150</v>
      </c>
      <c r="M226" s="290" t="s">
        <v>2380</v>
      </c>
      <c r="N226" s="98"/>
      <c r="O226" s="64"/>
      <c r="P226" s="89"/>
      <c r="Q226" s="253">
        <v>30</v>
      </c>
      <c r="R226" s="254">
        <v>15</v>
      </c>
      <c r="S226" s="64">
        <v>0</v>
      </c>
      <c r="T226" s="64">
        <v>0</v>
      </c>
      <c r="U226" s="298">
        <v>1</v>
      </c>
      <c r="V226" s="258">
        <v>18</v>
      </c>
      <c r="W226" s="98">
        <v>0</v>
      </c>
      <c r="X226" s="83">
        <v>0</v>
      </c>
      <c r="Y226" s="98">
        <v>1</v>
      </c>
      <c r="Z226" s="64">
        <v>1</v>
      </c>
      <c r="AA226" s="323">
        <v>1477052</v>
      </c>
      <c r="AB226" s="323">
        <v>46667</v>
      </c>
      <c r="AC226" s="324">
        <v>1523719</v>
      </c>
      <c r="AD226" s="74">
        <v>4500000</v>
      </c>
      <c r="AE226" s="74">
        <v>6000000</v>
      </c>
      <c r="AF226" s="334">
        <v>290891.80909090908</v>
      </c>
      <c r="AG226" s="112">
        <v>44311560</v>
      </c>
      <c r="AH226" s="74">
        <v>1400010</v>
      </c>
      <c r="AI226" s="74">
        <v>4363377.1363636367</v>
      </c>
      <c r="AJ226" s="74">
        <v>2655495</v>
      </c>
      <c r="AK226" s="74">
        <v>4500000</v>
      </c>
      <c r="AL226" s="74">
        <v>6000000</v>
      </c>
      <c r="AM226" s="74">
        <v>0</v>
      </c>
      <c r="AN226" s="74">
        <v>0</v>
      </c>
      <c r="AO226" s="74">
        <v>1523719</v>
      </c>
      <c r="AP226" s="74">
        <v>3600000</v>
      </c>
      <c r="AQ226" s="74">
        <v>0</v>
      </c>
      <c r="AR226" s="74">
        <v>0</v>
      </c>
      <c r="AS226" s="74">
        <v>0</v>
      </c>
      <c r="AT226" s="79">
        <v>0</v>
      </c>
      <c r="AU226" s="81">
        <v>68354161.13636364</v>
      </c>
      <c r="AV226" s="112">
        <v>45582700.836818188</v>
      </c>
      <c r="AW226" s="74">
        <v>64174947.13636364</v>
      </c>
      <c r="AX226" s="74">
        <v>4492246.2995454548</v>
      </c>
      <c r="AY226" s="75">
        <v>558270.08368181891</v>
      </c>
      <c r="AZ226" s="74">
        <v>0</v>
      </c>
      <c r="BA226" s="74">
        <v>0</v>
      </c>
      <c r="BB226" s="74">
        <v>0</v>
      </c>
      <c r="BC226" s="79">
        <v>0</v>
      </c>
      <c r="BD226" s="79">
        <v>0</v>
      </c>
      <c r="BE226" s="79">
        <v>0</v>
      </c>
      <c r="BF226" s="77">
        <v>0</v>
      </c>
      <c r="BG226" s="344">
        <v>5050516.3832272738</v>
      </c>
      <c r="BH226" s="187">
        <v>63303644</v>
      </c>
    </row>
    <row r="227" spans="1:60" s="50" customFormat="1" ht="24" customHeight="1" x14ac:dyDescent="0.2">
      <c r="A227" s="181"/>
      <c r="B227" s="296">
        <v>221</v>
      </c>
      <c r="C227" s="264">
        <v>239</v>
      </c>
      <c r="D227" s="297">
        <v>13126</v>
      </c>
      <c r="E227" s="251" t="s">
        <v>301</v>
      </c>
      <c r="F227" s="252" t="s">
        <v>1169</v>
      </c>
      <c r="G227" s="251" t="s">
        <v>87</v>
      </c>
      <c r="H227" s="272" t="s">
        <v>1150</v>
      </c>
      <c r="I227" s="292" t="s">
        <v>2660</v>
      </c>
      <c r="J227" s="64">
        <v>2150073811</v>
      </c>
      <c r="K227" s="64" t="s">
        <v>1170</v>
      </c>
      <c r="L227" s="64" t="s">
        <v>1150</v>
      </c>
      <c r="M227" s="290" t="s">
        <v>2380</v>
      </c>
      <c r="N227" s="98"/>
      <c r="O227" s="64"/>
      <c r="P227" s="89"/>
      <c r="Q227" s="253">
        <v>30</v>
      </c>
      <c r="R227" s="254">
        <v>10</v>
      </c>
      <c r="S227" s="64">
        <v>0</v>
      </c>
      <c r="T227" s="64">
        <v>0</v>
      </c>
      <c r="U227" s="89">
        <v>0</v>
      </c>
      <c r="V227" s="258">
        <v>20</v>
      </c>
      <c r="W227" s="98">
        <v>0</v>
      </c>
      <c r="X227" s="83">
        <v>0</v>
      </c>
      <c r="Y227" s="98">
        <v>0</v>
      </c>
      <c r="Z227" s="64">
        <v>0</v>
      </c>
      <c r="AA227" s="323">
        <v>1477052</v>
      </c>
      <c r="AB227" s="323">
        <v>0</v>
      </c>
      <c r="AC227" s="324">
        <v>1477052</v>
      </c>
      <c r="AD227" s="74">
        <v>4500000</v>
      </c>
      <c r="AE227" s="74">
        <v>6000000</v>
      </c>
      <c r="AF227" s="334">
        <v>281982.65454545454</v>
      </c>
      <c r="AG227" s="112">
        <v>44311560</v>
      </c>
      <c r="AH227" s="74">
        <v>0</v>
      </c>
      <c r="AI227" s="74">
        <v>2819826.5454545454</v>
      </c>
      <c r="AJ227" s="74">
        <v>0</v>
      </c>
      <c r="AK227" s="74">
        <v>4500000</v>
      </c>
      <c r="AL227" s="74">
        <v>6000000</v>
      </c>
      <c r="AM227" s="74">
        <v>0</v>
      </c>
      <c r="AN227" s="74">
        <v>0</v>
      </c>
      <c r="AO227" s="74">
        <v>0</v>
      </c>
      <c r="AP227" s="74">
        <v>4000000</v>
      </c>
      <c r="AQ227" s="74">
        <v>0</v>
      </c>
      <c r="AR227" s="74">
        <v>0</v>
      </c>
      <c r="AS227" s="74">
        <v>0</v>
      </c>
      <c r="AT227" s="79">
        <v>0</v>
      </c>
      <c r="AU227" s="81">
        <v>61631386.545454547</v>
      </c>
      <c r="AV227" s="112">
        <v>42817189.487272725</v>
      </c>
      <c r="AW227" s="74">
        <v>61631386.545454547</v>
      </c>
      <c r="AX227" s="74">
        <v>4314197.0581818186</v>
      </c>
      <c r="AY227" s="75">
        <v>281718.94872727245</v>
      </c>
      <c r="AZ227" s="74">
        <v>0</v>
      </c>
      <c r="BA227" s="74">
        <v>0</v>
      </c>
      <c r="BB227" s="74">
        <v>0</v>
      </c>
      <c r="BC227" s="79">
        <v>0</v>
      </c>
      <c r="BD227" s="79">
        <v>0</v>
      </c>
      <c r="BE227" s="79">
        <v>0</v>
      </c>
      <c r="BF227" s="77">
        <v>0</v>
      </c>
      <c r="BG227" s="344">
        <v>4595916.006909091</v>
      </c>
      <c r="BH227" s="187">
        <v>57035470</v>
      </c>
    </row>
    <row r="228" spans="1:60" s="50" customFormat="1" ht="24" customHeight="1" x14ac:dyDescent="0.2">
      <c r="A228" s="181"/>
      <c r="B228" s="296">
        <v>222</v>
      </c>
      <c r="C228" s="264">
        <v>240</v>
      </c>
      <c r="D228" s="297">
        <v>13127</v>
      </c>
      <c r="E228" s="251" t="s">
        <v>1171</v>
      </c>
      <c r="F228" s="252" t="s">
        <v>1172</v>
      </c>
      <c r="G228" s="251" t="s">
        <v>87</v>
      </c>
      <c r="H228" s="272" t="s">
        <v>1150</v>
      </c>
      <c r="I228" s="292" t="s">
        <v>1173</v>
      </c>
      <c r="J228" s="64">
        <v>2270037863</v>
      </c>
      <c r="K228" s="64" t="s">
        <v>1174</v>
      </c>
      <c r="L228" s="64" t="s">
        <v>1150</v>
      </c>
      <c r="M228" s="305" t="s">
        <v>2383</v>
      </c>
      <c r="N228" s="98"/>
      <c r="O228" s="64"/>
      <c r="P228" s="89"/>
      <c r="Q228" s="253">
        <v>30</v>
      </c>
      <c r="R228" s="254">
        <v>50</v>
      </c>
      <c r="S228" s="64">
        <v>0</v>
      </c>
      <c r="T228" s="64">
        <v>0</v>
      </c>
      <c r="U228" s="89">
        <v>0</v>
      </c>
      <c r="V228" s="258">
        <v>18</v>
      </c>
      <c r="W228" s="98">
        <v>0</v>
      </c>
      <c r="X228" s="83">
        <v>0</v>
      </c>
      <c r="Y228" s="98">
        <v>0</v>
      </c>
      <c r="Z228" s="64">
        <v>0</v>
      </c>
      <c r="AA228" s="323">
        <v>1642901</v>
      </c>
      <c r="AB228" s="323">
        <v>0</v>
      </c>
      <c r="AC228" s="324">
        <v>1642901</v>
      </c>
      <c r="AD228" s="74">
        <v>4500000</v>
      </c>
      <c r="AE228" s="74">
        <v>6000000</v>
      </c>
      <c r="AF228" s="334">
        <v>313644.73636363639</v>
      </c>
      <c r="AG228" s="112">
        <v>49287030</v>
      </c>
      <c r="AH228" s="74">
        <v>0</v>
      </c>
      <c r="AI228" s="74">
        <v>15682236.81818182</v>
      </c>
      <c r="AJ228" s="74">
        <v>0</v>
      </c>
      <c r="AK228" s="74">
        <v>4500000</v>
      </c>
      <c r="AL228" s="74">
        <v>6000000</v>
      </c>
      <c r="AM228" s="74">
        <v>0</v>
      </c>
      <c r="AN228" s="74">
        <v>0</v>
      </c>
      <c r="AO228" s="74">
        <v>0</v>
      </c>
      <c r="AP228" s="74">
        <v>3600000</v>
      </c>
      <c r="AQ228" s="74">
        <v>0</v>
      </c>
      <c r="AR228" s="74">
        <v>0</v>
      </c>
      <c r="AS228" s="74">
        <v>0</v>
      </c>
      <c r="AT228" s="79">
        <v>0</v>
      </c>
      <c r="AU228" s="81">
        <v>79069266.818181813</v>
      </c>
      <c r="AV228" s="112">
        <v>59434418.140909083</v>
      </c>
      <c r="AW228" s="74">
        <v>79069266.818181813</v>
      </c>
      <c r="AX228" s="74">
        <v>5534848.6772727277</v>
      </c>
      <c r="AY228" s="75">
        <v>1943441.8140909085</v>
      </c>
      <c r="AZ228" s="74">
        <v>0</v>
      </c>
      <c r="BA228" s="74">
        <v>0</v>
      </c>
      <c r="BB228" s="74">
        <v>0</v>
      </c>
      <c r="BC228" s="79">
        <v>0</v>
      </c>
      <c r="BD228" s="79">
        <v>0</v>
      </c>
      <c r="BE228" s="79">
        <v>0</v>
      </c>
      <c r="BF228" s="77">
        <v>0</v>
      </c>
      <c r="BG228" s="344">
        <v>7478290.4913636362</v>
      </c>
      <c r="BH228" s="187">
        <v>71590976</v>
      </c>
    </row>
    <row r="229" spans="1:60" s="50" customFormat="1" ht="24" customHeight="1" x14ac:dyDescent="0.2">
      <c r="A229" s="181"/>
      <c r="B229" s="296">
        <v>223</v>
      </c>
      <c r="C229" s="264">
        <v>241</v>
      </c>
      <c r="D229" s="297">
        <v>13130</v>
      </c>
      <c r="E229" s="251" t="s">
        <v>694</v>
      </c>
      <c r="F229" s="252" t="s">
        <v>1179</v>
      </c>
      <c r="G229" s="251" t="s">
        <v>87</v>
      </c>
      <c r="H229" s="272" t="s">
        <v>1150</v>
      </c>
      <c r="I229" s="292" t="s">
        <v>2661</v>
      </c>
      <c r="J229" s="64">
        <v>2150154072</v>
      </c>
      <c r="K229" s="64" t="s">
        <v>1180</v>
      </c>
      <c r="L229" s="64" t="s">
        <v>1150</v>
      </c>
      <c r="M229" s="290" t="s">
        <v>2383</v>
      </c>
      <c r="N229" s="98"/>
      <c r="O229" s="64"/>
      <c r="P229" s="89"/>
      <c r="Q229" s="253">
        <v>30</v>
      </c>
      <c r="R229" s="254">
        <v>15</v>
      </c>
      <c r="S229" s="64">
        <v>0</v>
      </c>
      <c r="T229" s="64">
        <v>0</v>
      </c>
      <c r="U229" s="89">
        <v>0</v>
      </c>
      <c r="V229" s="258">
        <v>20</v>
      </c>
      <c r="W229" s="98">
        <v>0</v>
      </c>
      <c r="X229" s="83">
        <v>0</v>
      </c>
      <c r="Y229" s="98">
        <v>1</v>
      </c>
      <c r="Z229" s="64">
        <v>1</v>
      </c>
      <c r="AA229" s="323">
        <v>1642901</v>
      </c>
      <c r="AB229" s="323">
        <v>0</v>
      </c>
      <c r="AC229" s="324">
        <v>1642901</v>
      </c>
      <c r="AD229" s="74">
        <v>4500000</v>
      </c>
      <c r="AE229" s="74">
        <v>6000000</v>
      </c>
      <c r="AF229" s="334">
        <v>313644.73636363639</v>
      </c>
      <c r="AG229" s="112">
        <v>49287030</v>
      </c>
      <c r="AH229" s="74">
        <v>0</v>
      </c>
      <c r="AI229" s="74">
        <v>4704671.0454545459</v>
      </c>
      <c r="AJ229" s="74">
        <v>2655495</v>
      </c>
      <c r="AK229" s="74">
        <v>4500000</v>
      </c>
      <c r="AL229" s="74">
        <v>6000000</v>
      </c>
      <c r="AM229" s="74">
        <v>0</v>
      </c>
      <c r="AN229" s="74">
        <v>0</v>
      </c>
      <c r="AO229" s="74">
        <v>0</v>
      </c>
      <c r="AP229" s="74">
        <v>4000000</v>
      </c>
      <c r="AQ229" s="74">
        <v>0</v>
      </c>
      <c r="AR229" s="74">
        <v>0</v>
      </c>
      <c r="AS229" s="74">
        <v>0</v>
      </c>
      <c r="AT229" s="79">
        <v>0</v>
      </c>
      <c r="AU229" s="81">
        <v>71147196.045454547</v>
      </c>
      <c r="AV229" s="112">
        <v>49197281.972272724</v>
      </c>
      <c r="AW229" s="74">
        <v>68491701.045454547</v>
      </c>
      <c r="AX229" s="74">
        <v>4794419.0731818192</v>
      </c>
      <c r="AY229" s="75">
        <v>919728.19722727244</v>
      </c>
      <c r="AZ229" s="74">
        <v>0</v>
      </c>
      <c r="BA229" s="74">
        <v>0</v>
      </c>
      <c r="BB229" s="74">
        <v>0</v>
      </c>
      <c r="BC229" s="79">
        <v>0</v>
      </c>
      <c r="BD229" s="79">
        <v>0</v>
      </c>
      <c r="BE229" s="79">
        <v>0</v>
      </c>
      <c r="BF229" s="77">
        <v>0</v>
      </c>
      <c r="BG229" s="344">
        <v>5714147.2704090914</v>
      </c>
      <c r="BH229" s="187">
        <v>65433048</v>
      </c>
    </row>
    <row r="230" spans="1:60" s="50" customFormat="1" ht="24" customHeight="1" x14ac:dyDescent="0.2">
      <c r="A230" s="181"/>
      <c r="B230" s="296">
        <v>224</v>
      </c>
      <c r="C230" s="264">
        <v>242</v>
      </c>
      <c r="D230" s="297">
        <v>13119</v>
      </c>
      <c r="E230" s="251" t="s">
        <v>776</v>
      </c>
      <c r="F230" s="252" t="s">
        <v>1152</v>
      </c>
      <c r="G230" s="251" t="s">
        <v>87</v>
      </c>
      <c r="H230" s="272" t="s">
        <v>1150</v>
      </c>
      <c r="I230" s="292" t="s">
        <v>2662</v>
      </c>
      <c r="J230" s="64" t="s">
        <v>1153</v>
      </c>
      <c r="K230" s="64" t="s">
        <v>1154</v>
      </c>
      <c r="L230" s="64" t="s">
        <v>1150</v>
      </c>
      <c r="M230" s="305" t="s">
        <v>2380</v>
      </c>
      <c r="N230" s="98"/>
      <c r="O230" s="64"/>
      <c r="P230" s="89"/>
      <c r="Q230" s="253">
        <v>30</v>
      </c>
      <c r="R230" s="254">
        <v>80</v>
      </c>
      <c r="S230" s="64">
        <v>0</v>
      </c>
      <c r="T230" s="64">
        <v>0</v>
      </c>
      <c r="U230" s="298">
        <v>3</v>
      </c>
      <c r="V230" s="258">
        <v>20</v>
      </c>
      <c r="W230" s="98">
        <v>0</v>
      </c>
      <c r="X230" s="83">
        <v>0</v>
      </c>
      <c r="Y230" s="98">
        <v>0</v>
      </c>
      <c r="Z230" s="64">
        <v>0</v>
      </c>
      <c r="AA230" s="323">
        <v>1477052</v>
      </c>
      <c r="AB230" s="323">
        <v>0</v>
      </c>
      <c r="AC230" s="324">
        <v>1477052</v>
      </c>
      <c r="AD230" s="74">
        <v>4500000</v>
      </c>
      <c r="AE230" s="74">
        <v>6000000</v>
      </c>
      <c r="AF230" s="334">
        <v>281982.65454545454</v>
      </c>
      <c r="AG230" s="112">
        <v>44311560</v>
      </c>
      <c r="AH230" s="74">
        <v>0</v>
      </c>
      <c r="AI230" s="74">
        <v>22558612.363636363</v>
      </c>
      <c r="AJ230" s="74">
        <v>0</v>
      </c>
      <c r="AK230" s="74">
        <v>4500000</v>
      </c>
      <c r="AL230" s="74">
        <v>6000000</v>
      </c>
      <c r="AM230" s="74">
        <v>0</v>
      </c>
      <c r="AN230" s="74">
        <v>0</v>
      </c>
      <c r="AO230" s="74">
        <v>4431156</v>
      </c>
      <c r="AP230" s="74">
        <v>4000000</v>
      </c>
      <c r="AQ230" s="74">
        <v>0</v>
      </c>
      <c r="AR230" s="74">
        <v>0</v>
      </c>
      <c r="AS230" s="74">
        <v>0</v>
      </c>
      <c r="AT230" s="79">
        <v>0</v>
      </c>
      <c r="AU230" s="81">
        <v>85801328.36363636</v>
      </c>
      <c r="AV230" s="112">
        <v>61174260.298181817</v>
      </c>
      <c r="AW230" s="74">
        <v>81370172.36363636</v>
      </c>
      <c r="AX230" s="74">
        <v>5695912.0654545454</v>
      </c>
      <c r="AY230" s="75">
        <v>2117426.0298181819</v>
      </c>
      <c r="AZ230" s="74">
        <v>0</v>
      </c>
      <c r="BA230" s="74">
        <v>0</v>
      </c>
      <c r="BB230" s="74">
        <v>0</v>
      </c>
      <c r="BC230" s="79">
        <v>0</v>
      </c>
      <c r="BD230" s="79">
        <v>0</v>
      </c>
      <c r="BE230" s="79">
        <v>0</v>
      </c>
      <c r="BF230" s="77">
        <v>0</v>
      </c>
      <c r="BG230" s="344">
        <v>7813338.0952727273</v>
      </c>
      <c r="BH230" s="187">
        <v>77987990</v>
      </c>
    </row>
    <row r="231" spans="1:60" s="50" customFormat="1" ht="24" customHeight="1" x14ac:dyDescent="0.2">
      <c r="A231" s="181"/>
      <c r="B231" s="296">
        <v>225</v>
      </c>
      <c r="C231" s="264">
        <v>243</v>
      </c>
      <c r="D231" s="297">
        <v>13132</v>
      </c>
      <c r="E231" s="251" t="s">
        <v>135</v>
      </c>
      <c r="F231" s="252" t="s">
        <v>85</v>
      </c>
      <c r="G231" s="251" t="s">
        <v>87</v>
      </c>
      <c r="H231" s="272" t="s">
        <v>1150</v>
      </c>
      <c r="I231" s="292" t="s">
        <v>2663</v>
      </c>
      <c r="J231" s="64">
        <v>2219872998</v>
      </c>
      <c r="K231" s="64" t="s">
        <v>1183</v>
      </c>
      <c r="L231" s="64" t="s">
        <v>1150</v>
      </c>
      <c r="M231" s="305" t="s">
        <v>2380</v>
      </c>
      <c r="N231" s="98"/>
      <c r="O231" s="64"/>
      <c r="P231" s="89"/>
      <c r="Q231" s="253">
        <v>30</v>
      </c>
      <c r="R231" s="254">
        <v>70</v>
      </c>
      <c r="S231" s="64">
        <v>0</v>
      </c>
      <c r="T231" s="64">
        <v>0</v>
      </c>
      <c r="U231" s="298">
        <v>2</v>
      </c>
      <c r="V231" s="258">
        <v>20</v>
      </c>
      <c r="W231" s="98">
        <v>0</v>
      </c>
      <c r="X231" s="83">
        <v>0</v>
      </c>
      <c r="Y231" s="98">
        <v>0</v>
      </c>
      <c r="Z231" s="64">
        <v>0</v>
      </c>
      <c r="AA231" s="323">
        <v>1477052</v>
      </c>
      <c r="AB231" s="323">
        <v>46667</v>
      </c>
      <c r="AC231" s="324">
        <v>1523719</v>
      </c>
      <c r="AD231" s="74">
        <v>4500000</v>
      </c>
      <c r="AE231" s="74">
        <v>6000000</v>
      </c>
      <c r="AF231" s="334">
        <v>290891.80909090908</v>
      </c>
      <c r="AG231" s="112">
        <v>44311560</v>
      </c>
      <c r="AH231" s="74">
        <v>1400010</v>
      </c>
      <c r="AI231" s="74">
        <v>20362426.636363637</v>
      </c>
      <c r="AJ231" s="74">
        <v>0</v>
      </c>
      <c r="AK231" s="74">
        <v>4500000</v>
      </c>
      <c r="AL231" s="74">
        <v>6000000</v>
      </c>
      <c r="AM231" s="74">
        <v>0</v>
      </c>
      <c r="AN231" s="74">
        <v>0</v>
      </c>
      <c r="AO231" s="74">
        <v>3047438</v>
      </c>
      <c r="AP231" s="74">
        <v>4000000</v>
      </c>
      <c r="AQ231" s="74">
        <v>0</v>
      </c>
      <c r="AR231" s="74">
        <v>0</v>
      </c>
      <c r="AS231" s="74">
        <v>0</v>
      </c>
      <c r="AT231" s="79">
        <v>0</v>
      </c>
      <c r="AU231" s="81">
        <v>83621434.63636364</v>
      </c>
      <c r="AV231" s="112">
        <v>60433816.871818185</v>
      </c>
      <c r="AW231" s="74">
        <v>80573996.63636364</v>
      </c>
      <c r="AX231" s="74">
        <v>5640179.7645454556</v>
      </c>
      <c r="AY231" s="75">
        <v>2043381.6871818185</v>
      </c>
      <c r="AZ231" s="74">
        <v>0</v>
      </c>
      <c r="BA231" s="74">
        <v>0</v>
      </c>
      <c r="BB231" s="74">
        <v>0</v>
      </c>
      <c r="BC231" s="79">
        <v>0</v>
      </c>
      <c r="BD231" s="79">
        <v>0</v>
      </c>
      <c r="BE231" s="79">
        <v>0</v>
      </c>
      <c r="BF231" s="77">
        <v>0</v>
      </c>
      <c r="BG231" s="344">
        <v>7683561.4517272739</v>
      </c>
      <c r="BH231" s="187">
        <v>75937873</v>
      </c>
    </row>
    <row r="232" spans="1:60" s="50" customFormat="1" ht="24" customHeight="1" x14ac:dyDescent="0.2">
      <c r="A232" s="181"/>
      <c r="B232" s="296">
        <v>226</v>
      </c>
      <c r="C232" s="264">
        <v>244</v>
      </c>
      <c r="D232" s="297">
        <v>13133</v>
      </c>
      <c r="E232" s="251" t="s">
        <v>1184</v>
      </c>
      <c r="F232" s="252" t="s">
        <v>1185</v>
      </c>
      <c r="G232" s="251" t="s">
        <v>87</v>
      </c>
      <c r="H232" s="272" t="s">
        <v>1150</v>
      </c>
      <c r="I232" s="292" t="s">
        <v>2664</v>
      </c>
      <c r="J232" s="64">
        <v>2130333710</v>
      </c>
      <c r="K232" s="64" t="s">
        <v>1186</v>
      </c>
      <c r="L232" s="64" t="s">
        <v>1150</v>
      </c>
      <c r="M232" s="290" t="s">
        <v>2380</v>
      </c>
      <c r="N232" s="98"/>
      <c r="O232" s="64"/>
      <c r="P232" s="89"/>
      <c r="Q232" s="253">
        <v>30</v>
      </c>
      <c r="R232" s="254">
        <v>20</v>
      </c>
      <c r="S232" s="64">
        <v>0</v>
      </c>
      <c r="T232" s="64">
        <v>0</v>
      </c>
      <c r="U232" s="89">
        <v>0</v>
      </c>
      <c r="V232" s="258">
        <v>20</v>
      </c>
      <c r="W232" s="98">
        <v>0</v>
      </c>
      <c r="X232" s="83">
        <v>0</v>
      </c>
      <c r="Y232" s="98">
        <v>1</v>
      </c>
      <c r="Z232" s="64">
        <v>1</v>
      </c>
      <c r="AA232" s="323">
        <v>1477052</v>
      </c>
      <c r="AB232" s="323">
        <v>0</v>
      </c>
      <c r="AC232" s="324">
        <v>1477052</v>
      </c>
      <c r="AD232" s="74">
        <v>4500000</v>
      </c>
      <c r="AE232" s="74">
        <v>6000000</v>
      </c>
      <c r="AF232" s="334">
        <v>281982.65454545454</v>
      </c>
      <c r="AG232" s="112">
        <v>44311560</v>
      </c>
      <c r="AH232" s="74">
        <v>0</v>
      </c>
      <c r="AI232" s="74">
        <v>5639653.0909090908</v>
      </c>
      <c r="AJ232" s="74">
        <v>2655495</v>
      </c>
      <c r="AK232" s="74">
        <v>4500000</v>
      </c>
      <c r="AL232" s="74">
        <v>6000000</v>
      </c>
      <c r="AM232" s="74">
        <v>0</v>
      </c>
      <c r="AN232" s="74">
        <v>0</v>
      </c>
      <c r="AO232" s="74">
        <v>0</v>
      </c>
      <c r="AP232" s="74">
        <v>4000000</v>
      </c>
      <c r="AQ232" s="74">
        <v>0</v>
      </c>
      <c r="AR232" s="74">
        <v>0</v>
      </c>
      <c r="AS232" s="74">
        <v>0</v>
      </c>
      <c r="AT232" s="79">
        <v>0</v>
      </c>
      <c r="AU232" s="81">
        <v>67106708.090909094</v>
      </c>
      <c r="AV232" s="112">
        <v>45439628.174545452</v>
      </c>
      <c r="AW232" s="74">
        <v>64451213.090909094</v>
      </c>
      <c r="AX232" s="74">
        <v>4511584.916363637</v>
      </c>
      <c r="AY232" s="75">
        <v>543962.81745454518</v>
      </c>
      <c r="AZ232" s="74">
        <v>0</v>
      </c>
      <c r="BA232" s="74">
        <v>0</v>
      </c>
      <c r="BB232" s="74">
        <v>0</v>
      </c>
      <c r="BC232" s="79">
        <v>0</v>
      </c>
      <c r="BD232" s="79">
        <v>0</v>
      </c>
      <c r="BE232" s="79">
        <v>0</v>
      </c>
      <c r="BF232" s="77">
        <v>0</v>
      </c>
      <c r="BG232" s="344">
        <v>5055547.7338181818</v>
      </c>
      <c r="BH232" s="187">
        <v>62051160</v>
      </c>
    </row>
    <row r="233" spans="1:60" s="50" customFormat="1" ht="24" customHeight="1" x14ac:dyDescent="0.5">
      <c r="A233" s="181"/>
      <c r="B233" s="296">
        <v>227</v>
      </c>
      <c r="C233" s="264">
        <v>245</v>
      </c>
      <c r="D233" s="297">
        <v>13128</v>
      </c>
      <c r="E233" s="251" t="s">
        <v>530</v>
      </c>
      <c r="F233" s="252" t="s">
        <v>1175</v>
      </c>
      <c r="G233" s="251" t="s">
        <v>87</v>
      </c>
      <c r="H233" s="272" t="s">
        <v>1150</v>
      </c>
      <c r="I233" s="352" t="s">
        <v>2665</v>
      </c>
      <c r="J233" s="64">
        <v>2162686163</v>
      </c>
      <c r="K233" s="64" t="s">
        <v>1176</v>
      </c>
      <c r="L233" s="64" t="s">
        <v>1150</v>
      </c>
      <c r="M233" s="290" t="s">
        <v>2380</v>
      </c>
      <c r="N233" s="98"/>
      <c r="O233" s="64"/>
      <c r="P233" s="89"/>
      <c r="Q233" s="253">
        <v>30</v>
      </c>
      <c r="R233" s="254">
        <v>40</v>
      </c>
      <c r="S233" s="64">
        <v>0</v>
      </c>
      <c r="T233" s="64">
        <v>0</v>
      </c>
      <c r="U233" s="89">
        <v>0</v>
      </c>
      <c r="V233" s="258">
        <v>20</v>
      </c>
      <c r="W233" s="98">
        <v>0</v>
      </c>
      <c r="X233" s="83">
        <v>0</v>
      </c>
      <c r="Y233" s="98">
        <v>0</v>
      </c>
      <c r="Z233" s="64">
        <v>0</v>
      </c>
      <c r="AA233" s="323">
        <v>1477052</v>
      </c>
      <c r="AB233" s="323">
        <v>0</v>
      </c>
      <c r="AC233" s="324">
        <v>1477052</v>
      </c>
      <c r="AD233" s="74">
        <v>4500000</v>
      </c>
      <c r="AE233" s="74">
        <v>6000000</v>
      </c>
      <c r="AF233" s="334">
        <v>281982.65454545454</v>
      </c>
      <c r="AG233" s="112">
        <v>44311560</v>
      </c>
      <c r="AH233" s="74">
        <v>0</v>
      </c>
      <c r="AI233" s="74">
        <v>11279306.181818182</v>
      </c>
      <c r="AJ233" s="74">
        <v>0</v>
      </c>
      <c r="AK233" s="74">
        <v>4500000</v>
      </c>
      <c r="AL233" s="74">
        <v>6000000</v>
      </c>
      <c r="AM233" s="74">
        <v>0</v>
      </c>
      <c r="AN233" s="74">
        <v>0</v>
      </c>
      <c r="AO233" s="74">
        <v>0</v>
      </c>
      <c r="AP233" s="74">
        <v>4000000</v>
      </c>
      <c r="AQ233" s="74">
        <v>0</v>
      </c>
      <c r="AR233" s="74">
        <v>0</v>
      </c>
      <c r="AS233" s="74">
        <v>0</v>
      </c>
      <c r="AT233" s="79">
        <v>0</v>
      </c>
      <c r="AU233" s="81">
        <v>70090866.181818187</v>
      </c>
      <c r="AV233" s="112">
        <v>50684505.549090914</v>
      </c>
      <c r="AW233" s="74">
        <v>70090866.181818187</v>
      </c>
      <c r="AX233" s="74">
        <v>4906360.6327272737</v>
      </c>
      <c r="AY233" s="75">
        <v>1068450.5549090914</v>
      </c>
      <c r="AZ233" s="74">
        <v>0</v>
      </c>
      <c r="BA233" s="74">
        <v>0</v>
      </c>
      <c r="BB233" s="74">
        <v>0</v>
      </c>
      <c r="BC233" s="79">
        <v>0</v>
      </c>
      <c r="BD233" s="79">
        <v>0</v>
      </c>
      <c r="BE233" s="79">
        <v>0</v>
      </c>
      <c r="BF233" s="77">
        <v>0</v>
      </c>
      <c r="BG233" s="344">
        <v>5974811.1876363652</v>
      </c>
      <c r="BH233" s="187">
        <v>64116054</v>
      </c>
    </row>
    <row r="234" spans="1:60" s="50" customFormat="1" ht="24" customHeight="1" x14ac:dyDescent="0.2">
      <c r="A234" s="181"/>
      <c r="B234" s="296">
        <v>228</v>
      </c>
      <c r="C234" s="264">
        <v>246</v>
      </c>
      <c r="D234" s="297">
        <v>13129</v>
      </c>
      <c r="E234" s="251" t="s">
        <v>140</v>
      </c>
      <c r="F234" s="252" t="s">
        <v>1177</v>
      </c>
      <c r="G234" s="251" t="s">
        <v>87</v>
      </c>
      <c r="H234" s="272" t="s">
        <v>1150</v>
      </c>
      <c r="I234" s="292" t="s">
        <v>2666</v>
      </c>
      <c r="J234" s="64">
        <v>2150239892</v>
      </c>
      <c r="K234" s="64" t="s">
        <v>1178</v>
      </c>
      <c r="L234" s="64" t="s">
        <v>1150</v>
      </c>
      <c r="M234" s="290" t="s">
        <v>2381</v>
      </c>
      <c r="N234" s="98"/>
      <c r="O234" s="64"/>
      <c r="P234" s="89"/>
      <c r="Q234" s="253">
        <v>30</v>
      </c>
      <c r="R234" s="254">
        <v>60</v>
      </c>
      <c r="S234" s="64">
        <v>0</v>
      </c>
      <c r="T234" s="64">
        <v>0</v>
      </c>
      <c r="U234" s="89">
        <v>0</v>
      </c>
      <c r="V234" s="258">
        <v>20</v>
      </c>
      <c r="W234" s="98">
        <v>0</v>
      </c>
      <c r="X234" s="83">
        <v>0</v>
      </c>
      <c r="Y234" s="98">
        <v>1</v>
      </c>
      <c r="Z234" s="64">
        <v>1</v>
      </c>
      <c r="AA234" s="323">
        <v>1311206</v>
      </c>
      <c r="AB234" s="323">
        <v>0</v>
      </c>
      <c r="AC234" s="324">
        <v>1311206</v>
      </c>
      <c r="AD234" s="74">
        <v>4500000</v>
      </c>
      <c r="AE234" s="74">
        <v>6000000</v>
      </c>
      <c r="AF234" s="334">
        <v>250321.14545454542</v>
      </c>
      <c r="AG234" s="112">
        <v>39336180</v>
      </c>
      <c r="AH234" s="74">
        <v>0</v>
      </c>
      <c r="AI234" s="74">
        <v>15019268.727272725</v>
      </c>
      <c r="AJ234" s="74">
        <v>2655495</v>
      </c>
      <c r="AK234" s="74">
        <v>4500000</v>
      </c>
      <c r="AL234" s="74">
        <v>6000000</v>
      </c>
      <c r="AM234" s="74">
        <v>0</v>
      </c>
      <c r="AN234" s="74">
        <v>0</v>
      </c>
      <c r="AO234" s="74">
        <v>0</v>
      </c>
      <c r="AP234" s="74">
        <v>4000000</v>
      </c>
      <c r="AQ234" s="74">
        <v>0</v>
      </c>
      <c r="AR234" s="74">
        <v>0</v>
      </c>
      <c r="AS234" s="74">
        <v>0</v>
      </c>
      <c r="AT234" s="79">
        <v>0</v>
      </c>
      <c r="AU234" s="81">
        <v>71510943.727272719</v>
      </c>
      <c r="AV234" s="112">
        <v>49535567.316363633</v>
      </c>
      <c r="AW234" s="74">
        <v>68855448.727272719</v>
      </c>
      <c r="AX234" s="74">
        <v>4819881.4109090911</v>
      </c>
      <c r="AY234" s="75">
        <v>953556.73163636331</v>
      </c>
      <c r="AZ234" s="74">
        <v>0</v>
      </c>
      <c r="BA234" s="74">
        <v>0</v>
      </c>
      <c r="BB234" s="74">
        <v>0</v>
      </c>
      <c r="BC234" s="79">
        <v>0</v>
      </c>
      <c r="BD234" s="79">
        <v>0</v>
      </c>
      <c r="BE234" s="79">
        <v>0</v>
      </c>
      <c r="BF234" s="77">
        <v>0</v>
      </c>
      <c r="BG234" s="344">
        <v>5773438.1425454542</v>
      </c>
      <c r="BH234" s="187">
        <v>65737505</v>
      </c>
    </row>
    <row r="235" spans="1:60" s="50" customFormat="1" ht="24" customHeight="1" x14ac:dyDescent="0.2">
      <c r="A235" s="181"/>
      <c r="B235" s="296">
        <v>229</v>
      </c>
      <c r="C235" s="264">
        <v>247</v>
      </c>
      <c r="D235" s="297">
        <v>13009</v>
      </c>
      <c r="E235" s="251" t="s">
        <v>352</v>
      </c>
      <c r="F235" s="252" t="s">
        <v>752</v>
      </c>
      <c r="G235" s="251" t="s">
        <v>87</v>
      </c>
      <c r="H235" s="272" t="s">
        <v>717</v>
      </c>
      <c r="I235" s="292" t="s">
        <v>753</v>
      </c>
      <c r="J235" s="64" t="s">
        <v>754</v>
      </c>
      <c r="K235" s="64" t="s">
        <v>755</v>
      </c>
      <c r="L235" s="64" t="s">
        <v>717</v>
      </c>
      <c r="M235" s="290" t="s">
        <v>2380</v>
      </c>
      <c r="N235" s="98"/>
      <c r="O235" s="64"/>
      <c r="P235" s="89"/>
      <c r="Q235" s="253">
        <v>30</v>
      </c>
      <c r="R235" s="254">
        <v>71</v>
      </c>
      <c r="S235" s="64">
        <v>0</v>
      </c>
      <c r="T235" s="64">
        <v>0</v>
      </c>
      <c r="U235" s="298">
        <v>1</v>
      </c>
      <c r="V235" s="258">
        <v>25</v>
      </c>
      <c r="W235" s="98">
        <v>0</v>
      </c>
      <c r="X235" s="83">
        <v>0</v>
      </c>
      <c r="Y235" s="98">
        <v>0</v>
      </c>
      <c r="Z235" s="64">
        <v>1</v>
      </c>
      <c r="AA235" s="323">
        <v>1477052</v>
      </c>
      <c r="AB235" s="323">
        <v>0</v>
      </c>
      <c r="AC235" s="324">
        <v>1477052</v>
      </c>
      <c r="AD235" s="74">
        <v>4500000</v>
      </c>
      <c r="AE235" s="74">
        <v>6000000</v>
      </c>
      <c r="AF235" s="334">
        <v>281982.65454545454</v>
      </c>
      <c r="AG235" s="112">
        <v>44311560</v>
      </c>
      <c r="AH235" s="74">
        <v>0</v>
      </c>
      <c r="AI235" s="74">
        <v>20020768.472727273</v>
      </c>
      <c r="AJ235" s="74">
        <v>2655495</v>
      </c>
      <c r="AK235" s="74">
        <v>4500000</v>
      </c>
      <c r="AL235" s="74">
        <v>6000000</v>
      </c>
      <c r="AM235" s="74">
        <v>0</v>
      </c>
      <c r="AN235" s="74">
        <v>0</v>
      </c>
      <c r="AO235" s="74">
        <v>1477052</v>
      </c>
      <c r="AP235" s="74">
        <v>5000000</v>
      </c>
      <c r="AQ235" s="74">
        <v>0</v>
      </c>
      <c r="AR235" s="74">
        <v>0</v>
      </c>
      <c r="AS235" s="74">
        <v>0</v>
      </c>
      <c r="AT235" s="79">
        <v>0</v>
      </c>
      <c r="AU235" s="81">
        <v>83964875.472727269</v>
      </c>
      <c r="AV235" s="112">
        <v>58744065.479636356</v>
      </c>
      <c r="AW235" s="74">
        <v>79832328.472727269</v>
      </c>
      <c r="AX235" s="74">
        <v>5588262.993090909</v>
      </c>
      <c r="AY235" s="75">
        <v>1874406.5479636358</v>
      </c>
      <c r="AZ235" s="74">
        <v>0</v>
      </c>
      <c r="BA235" s="74">
        <v>0</v>
      </c>
      <c r="BB235" s="74">
        <v>0</v>
      </c>
      <c r="BC235" s="79">
        <v>0</v>
      </c>
      <c r="BD235" s="79">
        <v>0</v>
      </c>
      <c r="BE235" s="79">
        <v>0</v>
      </c>
      <c r="BF235" s="77">
        <v>0</v>
      </c>
      <c r="BG235" s="344">
        <v>7462669.541054545</v>
      </c>
      <c r="BH235" s="187">
        <v>76502205</v>
      </c>
    </row>
    <row r="236" spans="1:60" s="50" customFormat="1" ht="24" customHeight="1" x14ac:dyDescent="0.2">
      <c r="A236" s="181"/>
      <c r="B236" s="296">
        <v>230</v>
      </c>
      <c r="C236" s="264">
        <v>248</v>
      </c>
      <c r="D236" s="297">
        <v>13015</v>
      </c>
      <c r="E236" s="251" t="s">
        <v>776</v>
      </c>
      <c r="F236" s="252" t="s">
        <v>777</v>
      </c>
      <c r="G236" s="251" t="s">
        <v>87</v>
      </c>
      <c r="H236" s="272" t="s">
        <v>717</v>
      </c>
      <c r="I236" s="292" t="s">
        <v>778</v>
      </c>
      <c r="J236" s="64">
        <v>3790296937</v>
      </c>
      <c r="K236" s="64" t="s">
        <v>779</v>
      </c>
      <c r="L236" s="64" t="s">
        <v>717</v>
      </c>
      <c r="M236" s="290" t="s">
        <v>2380</v>
      </c>
      <c r="N236" s="98"/>
      <c r="O236" s="64"/>
      <c r="P236" s="89"/>
      <c r="Q236" s="253">
        <v>30</v>
      </c>
      <c r="R236" s="254">
        <v>38</v>
      </c>
      <c r="S236" s="64">
        <v>0</v>
      </c>
      <c r="T236" s="64">
        <v>0</v>
      </c>
      <c r="U236" s="89">
        <v>0</v>
      </c>
      <c r="V236" s="258">
        <v>25</v>
      </c>
      <c r="W236" s="98">
        <v>0</v>
      </c>
      <c r="X236" s="83">
        <v>0</v>
      </c>
      <c r="Y236" s="98">
        <v>0</v>
      </c>
      <c r="Z236" s="64">
        <v>1</v>
      </c>
      <c r="AA236" s="323">
        <v>1477052</v>
      </c>
      <c r="AB236" s="323">
        <v>46667</v>
      </c>
      <c r="AC236" s="324">
        <v>1523719</v>
      </c>
      <c r="AD236" s="74">
        <v>4500000</v>
      </c>
      <c r="AE236" s="74">
        <v>6000000</v>
      </c>
      <c r="AF236" s="334">
        <v>290891.80909090908</v>
      </c>
      <c r="AG236" s="112">
        <v>44311560</v>
      </c>
      <c r="AH236" s="74">
        <v>1400010</v>
      </c>
      <c r="AI236" s="74">
        <v>11053888.745454546</v>
      </c>
      <c r="AJ236" s="74">
        <v>2655495</v>
      </c>
      <c r="AK236" s="74">
        <v>4500000</v>
      </c>
      <c r="AL236" s="74">
        <v>6000000</v>
      </c>
      <c r="AM236" s="74">
        <v>0</v>
      </c>
      <c r="AN236" s="74">
        <v>0</v>
      </c>
      <c r="AO236" s="74">
        <v>0</v>
      </c>
      <c r="AP236" s="74">
        <v>5000000</v>
      </c>
      <c r="AQ236" s="74">
        <v>0</v>
      </c>
      <c r="AR236" s="74">
        <v>0</v>
      </c>
      <c r="AS236" s="74">
        <v>0</v>
      </c>
      <c r="AT236" s="79">
        <v>0</v>
      </c>
      <c r="AU236" s="81">
        <v>74920953.74545455</v>
      </c>
      <c r="AV236" s="112">
        <v>51706876.63327273</v>
      </c>
      <c r="AW236" s="74">
        <v>72265458.74545455</v>
      </c>
      <c r="AX236" s="74">
        <v>5058582.112181819</v>
      </c>
      <c r="AY236" s="75">
        <v>1170687.663327273</v>
      </c>
      <c r="AZ236" s="74">
        <v>0</v>
      </c>
      <c r="BA236" s="74">
        <v>0</v>
      </c>
      <c r="BB236" s="74">
        <v>0</v>
      </c>
      <c r="BC236" s="79">
        <v>0</v>
      </c>
      <c r="BD236" s="79">
        <v>0</v>
      </c>
      <c r="BE236" s="79">
        <v>0</v>
      </c>
      <c r="BF236" s="77">
        <v>0</v>
      </c>
      <c r="BG236" s="344">
        <v>6229269.775509092</v>
      </c>
      <c r="BH236" s="187">
        <v>68691683</v>
      </c>
    </row>
    <row r="237" spans="1:60" s="50" customFormat="1" ht="24" customHeight="1" x14ac:dyDescent="0.2">
      <c r="A237" s="181"/>
      <c r="B237" s="296">
        <v>231</v>
      </c>
      <c r="C237" s="264">
        <v>249</v>
      </c>
      <c r="D237" s="297">
        <v>13008</v>
      </c>
      <c r="E237" s="251" t="s">
        <v>748</v>
      </c>
      <c r="F237" s="252" t="s">
        <v>120</v>
      </c>
      <c r="G237" s="251" t="s">
        <v>87</v>
      </c>
      <c r="H237" s="272" t="s">
        <v>717</v>
      </c>
      <c r="I237" s="292" t="s">
        <v>749</v>
      </c>
      <c r="J237" s="64" t="s">
        <v>750</v>
      </c>
      <c r="K237" s="64" t="s">
        <v>751</v>
      </c>
      <c r="L237" s="64" t="s">
        <v>717</v>
      </c>
      <c r="M237" s="305" t="s">
        <v>2383</v>
      </c>
      <c r="N237" s="98"/>
      <c r="O237" s="64"/>
      <c r="P237" s="89"/>
      <c r="Q237" s="253">
        <v>30</v>
      </c>
      <c r="R237" s="254">
        <v>111</v>
      </c>
      <c r="S237" s="64">
        <v>0</v>
      </c>
      <c r="T237" s="64">
        <v>0</v>
      </c>
      <c r="U237" s="89">
        <v>0</v>
      </c>
      <c r="V237" s="258">
        <v>25</v>
      </c>
      <c r="W237" s="98">
        <v>0</v>
      </c>
      <c r="X237" s="83">
        <v>0</v>
      </c>
      <c r="Y237" s="98">
        <v>2</v>
      </c>
      <c r="Z237" s="64">
        <v>2</v>
      </c>
      <c r="AA237" s="323">
        <v>1642901</v>
      </c>
      <c r="AB237" s="323">
        <v>46667</v>
      </c>
      <c r="AC237" s="324">
        <v>1689568</v>
      </c>
      <c r="AD237" s="74">
        <v>4500000</v>
      </c>
      <c r="AE237" s="74">
        <v>6000000</v>
      </c>
      <c r="AF237" s="334">
        <v>322553.89090909087</v>
      </c>
      <c r="AG237" s="112">
        <v>49287030</v>
      </c>
      <c r="AH237" s="74">
        <v>1400010</v>
      </c>
      <c r="AI237" s="74">
        <v>35803481.890909083</v>
      </c>
      <c r="AJ237" s="74">
        <v>5310990</v>
      </c>
      <c r="AK237" s="74">
        <v>4500000</v>
      </c>
      <c r="AL237" s="74">
        <v>6000000</v>
      </c>
      <c r="AM237" s="74">
        <v>0</v>
      </c>
      <c r="AN237" s="74">
        <v>0</v>
      </c>
      <c r="AO237" s="74">
        <v>0</v>
      </c>
      <c r="AP237" s="74">
        <v>5000000</v>
      </c>
      <c r="AQ237" s="74">
        <v>0</v>
      </c>
      <c r="AR237" s="74">
        <v>0</v>
      </c>
      <c r="AS237" s="74">
        <v>0</v>
      </c>
      <c r="AT237" s="79">
        <v>0</v>
      </c>
      <c r="AU237" s="81">
        <v>107301511.89090908</v>
      </c>
      <c r="AV237" s="112">
        <v>79351185.358545437</v>
      </c>
      <c r="AW237" s="74">
        <v>101990521.89090908</v>
      </c>
      <c r="AX237" s="74">
        <v>7139336.5323636364</v>
      </c>
      <c r="AY237" s="75">
        <v>3935118.535854544</v>
      </c>
      <c r="AZ237" s="74">
        <v>0</v>
      </c>
      <c r="BA237" s="74">
        <v>0</v>
      </c>
      <c r="BB237" s="74">
        <v>0</v>
      </c>
      <c r="BC237" s="79">
        <v>0</v>
      </c>
      <c r="BD237" s="79">
        <v>0</v>
      </c>
      <c r="BE237" s="79">
        <v>0</v>
      </c>
      <c r="BF237" s="77">
        <v>0</v>
      </c>
      <c r="BG237" s="344">
        <v>11074455.068218181</v>
      </c>
      <c r="BH237" s="187">
        <v>96227056</v>
      </c>
    </row>
    <row r="238" spans="1:60" s="50" customFormat="1" ht="24" customHeight="1" x14ac:dyDescent="0.2">
      <c r="A238" s="181"/>
      <c r="B238" s="296">
        <v>232</v>
      </c>
      <c r="C238" s="264">
        <v>250</v>
      </c>
      <c r="D238" s="297">
        <v>13016</v>
      </c>
      <c r="E238" s="251" t="s">
        <v>378</v>
      </c>
      <c r="F238" s="252" t="s">
        <v>780</v>
      </c>
      <c r="G238" s="251" t="s">
        <v>87</v>
      </c>
      <c r="H238" s="272" t="s">
        <v>717</v>
      </c>
      <c r="I238" s="292" t="s">
        <v>781</v>
      </c>
      <c r="J238" s="64">
        <v>3978755998</v>
      </c>
      <c r="K238" s="64" t="s">
        <v>782</v>
      </c>
      <c r="L238" s="64" t="s">
        <v>717</v>
      </c>
      <c r="M238" s="290" t="s">
        <v>2383</v>
      </c>
      <c r="N238" s="98"/>
      <c r="O238" s="64"/>
      <c r="P238" s="89"/>
      <c r="Q238" s="253">
        <v>30</v>
      </c>
      <c r="R238" s="254">
        <v>30</v>
      </c>
      <c r="S238" s="64">
        <v>0</v>
      </c>
      <c r="T238" s="64">
        <v>0</v>
      </c>
      <c r="U238" s="298">
        <v>1</v>
      </c>
      <c r="V238" s="258">
        <v>25</v>
      </c>
      <c r="W238" s="98">
        <v>0</v>
      </c>
      <c r="X238" s="83">
        <v>0</v>
      </c>
      <c r="Y238" s="98">
        <v>1</v>
      </c>
      <c r="Z238" s="64">
        <v>1</v>
      </c>
      <c r="AA238" s="323">
        <v>1642901</v>
      </c>
      <c r="AB238" s="323">
        <v>46667</v>
      </c>
      <c r="AC238" s="324">
        <v>1689568</v>
      </c>
      <c r="AD238" s="74">
        <v>4500000</v>
      </c>
      <c r="AE238" s="74">
        <v>6000000</v>
      </c>
      <c r="AF238" s="334">
        <v>322553.89090909087</v>
      </c>
      <c r="AG238" s="112">
        <v>49287030</v>
      </c>
      <c r="AH238" s="74">
        <v>1400010</v>
      </c>
      <c r="AI238" s="74">
        <v>9676616.7272727266</v>
      </c>
      <c r="AJ238" s="74">
        <v>2655495</v>
      </c>
      <c r="AK238" s="74">
        <v>4500000</v>
      </c>
      <c r="AL238" s="74">
        <v>6000000</v>
      </c>
      <c r="AM238" s="74">
        <v>0</v>
      </c>
      <c r="AN238" s="74">
        <v>0</v>
      </c>
      <c r="AO238" s="74">
        <v>1689568</v>
      </c>
      <c r="AP238" s="74">
        <v>5000000</v>
      </c>
      <c r="AQ238" s="74">
        <v>0</v>
      </c>
      <c r="AR238" s="74">
        <v>0</v>
      </c>
      <c r="AS238" s="74">
        <v>0</v>
      </c>
      <c r="AT238" s="79">
        <v>0</v>
      </c>
      <c r="AU238" s="81">
        <v>80208719.727272719</v>
      </c>
      <c r="AV238" s="112">
        <v>55053200.75636363</v>
      </c>
      <c r="AW238" s="74">
        <v>75863656.727272719</v>
      </c>
      <c r="AX238" s="74">
        <v>5310455.9709090907</v>
      </c>
      <c r="AY238" s="75">
        <v>1505320.0756363631</v>
      </c>
      <c r="AZ238" s="74">
        <v>0</v>
      </c>
      <c r="BA238" s="74">
        <v>0</v>
      </c>
      <c r="BB238" s="74">
        <v>0</v>
      </c>
      <c r="BC238" s="79">
        <v>0</v>
      </c>
      <c r="BD238" s="79">
        <v>0</v>
      </c>
      <c r="BE238" s="79">
        <v>0</v>
      </c>
      <c r="BF238" s="77">
        <v>0</v>
      </c>
      <c r="BG238" s="344">
        <v>6815776.0465454534</v>
      </c>
      <c r="BH238" s="187">
        <v>73392943</v>
      </c>
    </row>
    <row r="239" spans="1:60" s="50" customFormat="1" ht="24" customHeight="1" x14ac:dyDescent="0.2">
      <c r="A239" s="181"/>
      <c r="B239" s="296">
        <v>233</v>
      </c>
      <c r="C239" s="264">
        <v>252</v>
      </c>
      <c r="D239" s="297">
        <v>13554</v>
      </c>
      <c r="E239" s="251" t="s">
        <v>248</v>
      </c>
      <c r="F239" s="252" t="s">
        <v>1394</v>
      </c>
      <c r="G239" s="251" t="s">
        <v>87</v>
      </c>
      <c r="H239" s="272" t="s">
        <v>2342</v>
      </c>
      <c r="I239" s="292" t="s">
        <v>2667</v>
      </c>
      <c r="J239" s="64" t="s">
        <v>2483</v>
      </c>
      <c r="K239" s="64"/>
      <c r="L239" s="64" t="s">
        <v>2342</v>
      </c>
      <c r="M239" s="290" t="s">
        <v>2383</v>
      </c>
      <c r="N239" s="98"/>
      <c r="O239" s="64"/>
      <c r="P239" s="89"/>
      <c r="Q239" s="253">
        <v>30</v>
      </c>
      <c r="R239" s="254">
        <v>58</v>
      </c>
      <c r="S239" s="64">
        <v>0</v>
      </c>
      <c r="T239" s="64">
        <v>0</v>
      </c>
      <c r="U239" s="89">
        <v>0</v>
      </c>
      <c r="V239" s="258">
        <v>19</v>
      </c>
      <c r="W239" s="98">
        <v>0</v>
      </c>
      <c r="X239" s="83">
        <v>0</v>
      </c>
      <c r="Y239" s="98">
        <v>0</v>
      </c>
      <c r="Z239" s="64">
        <v>0</v>
      </c>
      <c r="AA239" s="323">
        <v>1642901</v>
      </c>
      <c r="AB239" s="323">
        <v>46667</v>
      </c>
      <c r="AC239" s="324">
        <v>1689568</v>
      </c>
      <c r="AD239" s="74">
        <v>4500000</v>
      </c>
      <c r="AE239" s="74">
        <v>6000000</v>
      </c>
      <c r="AF239" s="334">
        <v>322553.89090909087</v>
      </c>
      <c r="AG239" s="112">
        <v>49287030</v>
      </c>
      <c r="AH239" s="74">
        <v>1400010</v>
      </c>
      <c r="AI239" s="74">
        <v>18708125.672727272</v>
      </c>
      <c r="AJ239" s="74">
        <v>0</v>
      </c>
      <c r="AK239" s="74">
        <v>4500000</v>
      </c>
      <c r="AL239" s="74">
        <v>6000000</v>
      </c>
      <c r="AM239" s="74">
        <v>0</v>
      </c>
      <c r="AN239" s="74">
        <v>0</v>
      </c>
      <c r="AO239" s="74">
        <v>0</v>
      </c>
      <c r="AP239" s="74">
        <v>3800000</v>
      </c>
      <c r="AQ239" s="74">
        <v>0</v>
      </c>
      <c r="AR239" s="74">
        <v>0</v>
      </c>
      <c r="AS239" s="74">
        <v>0</v>
      </c>
      <c r="AT239" s="79">
        <v>0</v>
      </c>
      <c r="AU239" s="81">
        <v>83695165.672727272</v>
      </c>
      <c r="AV239" s="112">
        <v>63536504.075636365</v>
      </c>
      <c r="AW239" s="74">
        <v>83695165.672727272</v>
      </c>
      <c r="AX239" s="74">
        <v>5858661.5970909093</v>
      </c>
      <c r="AY239" s="75">
        <v>2353650.4075636365</v>
      </c>
      <c r="AZ239" s="74">
        <v>0</v>
      </c>
      <c r="BA239" s="74">
        <v>0</v>
      </c>
      <c r="BB239" s="74">
        <v>0</v>
      </c>
      <c r="BC239" s="79">
        <v>0</v>
      </c>
      <c r="BD239" s="79">
        <v>0</v>
      </c>
      <c r="BE239" s="79">
        <v>0</v>
      </c>
      <c r="BF239" s="77">
        <v>0</v>
      </c>
      <c r="BG239" s="344">
        <v>8212312.0046545453</v>
      </c>
      <c r="BH239" s="187">
        <v>75482853</v>
      </c>
    </row>
    <row r="240" spans="1:60" s="50" customFormat="1" ht="24" customHeight="1" x14ac:dyDescent="0.2">
      <c r="A240" s="181"/>
      <c r="B240" s="296">
        <v>234</v>
      </c>
      <c r="C240" s="264">
        <v>253</v>
      </c>
      <c r="D240" s="297">
        <v>13555</v>
      </c>
      <c r="E240" s="251" t="s">
        <v>2354</v>
      </c>
      <c r="F240" s="252" t="s">
        <v>2355</v>
      </c>
      <c r="G240" s="251" t="s">
        <v>87</v>
      </c>
      <c r="H240" s="272" t="s">
        <v>2342</v>
      </c>
      <c r="I240" s="292" t="s">
        <v>2668</v>
      </c>
      <c r="J240" s="64" t="s">
        <v>2356</v>
      </c>
      <c r="K240" s="64" t="s">
        <v>2357</v>
      </c>
      <c r="L240" s="64" t="s">
        <v>2342</v>
      </c>
      <c r="M240" s="290" t="s">
        <v>2383</v>
      </c>
      <c r="N240" s="98"/>
      <c r="O240" s="64"/>
      <c r="P240" s="89"/>
      <c r="Q240" s="253">
        <v>30</v>
      </c>
      <c r="R240" s="254">
        <v>70</v>
      </c>
      <c r="S240" s="64">
        <v>0</v>
      </c>
      <c r="T240" s="64">
        <v>0</v>
      </c>
      <c r="U240" s="89">
        <v>0</v>
      </c>
      <c r="V240" s="258">
        <v>18</v>
      </c>
      <c r="W240" s="98">
        <v>0</v>
      </c>
      <c r="X240" s="83">
        <v>0</v>
      </c>
      <c r="Y240" s="98">
        <v>2</v>
      </c>
      <c r="Z240" s="64">
        <v>2</v>
      </c>
      <c r="AA240" s="323">
        <v>1642901</v>
      </c>
      <c r="AB240" s="323">
        <v>46667</v>
      </c>
      <c r="AC240" s="324">
        <v>1689568</v>
      </c>
      <c r="AD240" s="74">
        <v>4500000</v>
      </c>
      <c r="AE240" s="74">
        <v>6000000</v>
      </c>
      <c r="AF240" s="334">
        <v>322553.89090909087</v>
      </c>
      <c r="AG240" s="112">
        <v>49287030</v>
      </c>
      <c r="AH240" s="74">
        <v>1400010</v>
      </c>
      <c r="AI240" s="74">
        <v>22578772.36363636</v>
      </c>
      <c r="AJ240" s="74">
        <v>5310990</v>
      </c>
      <c r="AK240" s="74">
        <v>4500000</v>
      </c>
      <c r="AL240" s="74">
        <v>6000000</v>
      </c>
      <c r="AM240" s="74">
        <v>0</v>
      </c>
      <c r="AN240" s="74">
        <v>0</v>
      </c>
      <c r="AO240" s="74">
        <v>0</v>
      </c>
      <c r="AP240" s="74">
        <v>3600000</v>
      </c>
      <c r="AQ240" s="74">
        <v>0</v>
      </c>
      <c r="AR240" s="74">
        <v>0</v>
      </c>
      <c r="AS240" s="74">
        <v>0</v>
      </c>
      <c r="AT240" s="79">
        <v>0</v>
      </c>
      <c r="AU240" s="81">
        <v>92676802.36363636</v>
      </c>
      <c r="AV240" s="112">
        <v>67150205.49818182</v>
      </c>
      <c r="AW240" s="74">
        <v>87365812.36363636</v>
      </c>
      <c r="AX240" s="74">
        <v>6115606.8654545462</v>
      </c>
      <c r="AY240" s="75">
        <v>2715020.5498181824</v>
      </c>
      <c r="AZ240" s="74">
        <v>0</v>
      </c>
      <c r="BA240" s="74">
        <v>0</v>
      </c>
      <c r="BB240" s="74">
        <v>0</v>
      </c>
      <c r="BC240" s="79">
        <v>0</v>
      </c>
      <c r="BD240" s="79">
        <v>0</v>
      </c>
      <c r="BE240" s="79">
        <v>0</v>
      </c>
      <c r="BF240" s="77">
        <v>0</v>
      </c>
      <c r="BG240" s="344">
        <v>8830627.4152727276</v>
      </c>
      <c r="BH240" s="187">
        <v>83846174</v>
      </c>
    </row>
    <row r="241" spans="1:60" s="50" customFormat="1" ht="24" customHeight="1" x14ac:dyDescent="0.2">
      <c r="A241" s="181"/>
      <c r="B241" s="296">
        <v>235</v>
      </c>
      <c r="C241" s="264">
        <v>254</v>
      </c>
      <c r="D241" s="297">
        <v>13556</v>
      </c>
      <c r="E241" s="251" t="s">
        <v>2358</v>
      </c>
      <c r="F241" s="252" t="s">
        <v>2359</v>
      </c>
      <c r="G241" s="251" t="s">
        <v>87</v>
      </c>
      <c r="H241" s="272" t="s">
        <v>2342</v>
      </c>
      <c r="I241" s="292" t="s">
        <v>2669</v>
      </c>
      <c r="J241" s="64" t="s">
        <v>2360</v>
      </c>
      <c r="K241" s="64" t="s">
        <v>2361</v>
      </c>
      <c r="L241" s="64" t="s">
        <v>2342</v>
      </c>
      <c r="M241" s="305" t="s">
        <v>2380</v>
      </c>
      <c r="N241" s="98"/>
      <c r="O241" s="64"/>
      <c r="P241" s="89"/>
      <c r="Q241" s="253">
        <v>30</v>
      </c>
      <c r="R241" s="254">
        <v>62</v>
      </c>
      <c r="S241" s="64">
        <v>0</v>
      </c>
      <c r="T241" s="64">
        <v>0</v>
      </c>
      <c r="U241" s="89">
        <v>0</v>
      </c>
      <c r="V241" s="258">
        <v>19</v>
      </c>
      <c r="W241" s="98">
        <v>0</v>
      </c>
      <c r="X241" s="83">
        <v>0</v>
      </c>
      <c r="Y241" s="98">
        <v>0</v>
      </c>
      <c r="Z241" s="64">
        <v>0</v>
      </c>
      <c r="AA241" s="323">
        <v>1477052</v>
      </c>
      <c r="AB241" s="323">
        <v>0</v>
      </c>
      <c r="AC241" s="324">
        <v>1477052</v>
      </c>
      <c r="AD241" s="74">
        <v>4500000</v>
      </c>
      <c r="AE241" s="74">
        <v>6000000</v>
      </c>
      <c r="AF241" s="334">
        <v>281982.65454545454</v>
      </c>
      <c r="AG241" s="112">
        <v>44311560</v>
      </c>
      <c r="AH241" s="74">
        <v>0</v>
      </c>
      <c r="AI241" s="74">
        <v>17482924.581818182</v>
      </c>
      <c r="AJ241" s="74">
        <v>0</v>
      </c>
      <c r="AK241" s="74">
        <v>4500000</v>
      </c>
      <c r="AL241" s="74">
        <v>6000000</v>
      </c>
      <c r="AM241" s="74">
        <v>0</v>
      </c>
      <c r="AN241" s="74">
        <v>0</v>
      </c>
      <c r="AO241" s="74">
        <v>0</v>
      </c>
      <c r="AP241" s="74">
        <v>3800000</v>
      </c>
      <c r="AQ241" s="74">
        <v>0</v>
      </c>
      <c r="AR241" s="74">
        <v>0</v>
      </c>
      <c r="AS241" s="74">
        <v>0</v>
      </c>
      <c r="AT241" s="79">
        <v>0</v>
      </c>
      <c r="AU241" s="81">
        <v>76094484.581818178</v>
      </c>
      <c r="AV241" s="112">
        <v>56467870.661090903</v>
      </c>
      <c r="AW241" s="74">
        <v>76094484.581818178</v>
      </c>
      <c r="AX241" s="74">
        <v>5326613.9207272734</v>
      </c>
      <c r="AY241" s="75">
        <v>1646787.0661090903</v>
      </c>
      <c r="AZ241" s="74">
        <v>0</v>
      </c>
      <c r="BA241" s="74">
        <v>0</v>
      </c>
      <c r="BB241" s="74">
        <v>0</v>
      </c>
      <c r="BC241" s="79">
        <v>0</v>
      </c>
      <c r="BD241" s="79">
        <v>0</v>
      </c>
      <c r="BE241" s="79">
        <v>0</v>
      </c>
      <c r="BF241" s="77">
        <v>0</v>
      </c>
      <c r="BG241" s="344">
        <v>6973400.9868363636</v>
      </c>
      <c r="BH241" s="187">
        <v>69121083</v>
      </c>
    </row>
    <row r="242" spans="1:60" s="50" customFormat="1" ht="24" customHeight="1" x14ac:dyDescent="0.2">
      <c r="A242" s="181"/>
      <c r="B242" s="296">
        <v>236</v>
      </c>
      <c r="C242" s="264">
        <v>255</v>
      </c>
      <c r="D242" s="297">
        <v>13553</v>
      </c>
      <c r="E242" s="251" t="s">
        <v>2351</v>
      </c>
      <c r="F242" s="252" t="s">
        <v>2157</v>
      </c>
      <c r="G242" s="251" t="s">
        <v>87</v>
      </c>
      <c r="H242" s="272" t="s">
        <v>2342</v>
      </c>
      <c r="I242" s="292" t="s">
        <v>2670</v>
      </c>
      <c r="J242" s="64" t="s">
        <v>2352</v>
      </c>
      <c r="K242" s="64" t="s">
        <v>2353</v>
      </c>
      <c r="L242" s="64"/>
      <c r="M242" s="290" t="s">
        <v>2380</v>
      </c>
      <c r="N242" s="98"/>
      <c r="O242" s="64"/>
      <c r="P242" s="89"/>
      <c r="Q242" s="253">
        <v>30</v>
      </c>
      <c r="R242" s="254">
        <v>45</v>
      </c>
      <c r="S242" s="64">
        <v>0</v>
      </c>
      <c r="T242" s="64">
        <v>0</v>
      </c>
      <c r="U242" s="89">
        <v>0</v>
      </c>
      <c r="V242" s="258">
        <v>17</v>
      </c>
      <c r="W242" s="98">
        <v>0</v>
      </c>
      <c r="X242" s="83">
        <v>0</v>
      </c>
      <c r="Y242" s="98">
        <v>0</v>
      </c>
      <c r="Z242" s="64">
        <v>1</v>
      </c>
      <c r="AA242" s="323">
        <v>1477052</v>
      </c>
      <c r="AB242" s="323">
        <v>0</v>
      </c>
      <c r="AC242" s="324">
        <v>1477052</v>
      </c>
      <c r="AD242" s="74">
        <v>4500000</v>
      </c>
      <c r="AE242" s="74">
        <v>6000000</v>
      </c>
      <c r="AF242" s="334">
        <v>281982.65454545454</v>
      </c>
      <c r="AG242" s="112">
        <v>44311560</v>
      </c>
      <c r="AH242" s="74">
        <v>0</v>
      </c>
      <c r="AI242" s="74">
        <v>12689219.454545455</v>
      </c>
      <c r="AJ242" s="74">
        <v>2655495</v>
      </c>
      <c r="AK242" s="74">
        <v>4500000</v>
      </c>
      <c r="AL242" s="74">
        <v>6000000</v>
      </c>
      <c r="AM242" s="74">
        <v>0</v>
      </c>
      <c r="AN242" s="74">
        <v>0</v>
      </c>
      <c r="AO242" s="74">
        <v>0</v>
      </c>
      <c r="AP242" s="74">
        <v>3400000</v>
      </c>
      <c r="AQ242" s="74">
        <v>0</v>
      </c>
      <c r="AR242" s="74">
        <v>0</v>
      </c>
      <c r="AS242" s="74">
        <v>0</v>
      </c>
      <c r="AT242" s="79">
        <v>0</v>
      </c>
      <c r="AU242" s="81">
        <v>73556274.454545453</v>
      </c>
      <c r="AV242" s="112">
        <v>52037724.892727271</v>
      </c>
      <c r="AW242" s="74">
        <v>70900779.454545453</v>
      </c>
      <c r="AX242" s="74">
        <v>4963054.5618181825</v>
      </c>
      <c r="AY242" s="75">
        <v>1203772.4892727272</v>
      </c>
      <c r="AZ242" s="74">
        <v>0</v>
      </c>
      <c r="BA242" s="74">
        <v>0</v>
      </c>
      <c r="BB242" s="74">
        <v>0</v>
      </c>
      <c r="BC242" s="79">
        <v>0</v>
      </c>
      <c r="BD242" s="79">
        <v>0</v>
      </c>
      <c r="BE242" s="79">
        <v>0</v>
      </c>
      <c r="BF242" s="77">
        <v>0</v>
      </c>
      <c r="BG242" s="344">
        <v>6166827.0510909092</v>
      </c>
      <c r="BH242" s="187">
        <v>67389447</v>
      </c>
    </row>
    <row r="243" spans="1:60" s="50" customFormat="1" ht="24" customHeight="1" x14ac:dyDescent="0.2">
      <c r="A243" s="181"/>
      <c r="B243" s="296">
        <v>237</v>
      </c>
      <c r="C243" s="264">
        <v>257</v>
      </c>
      <c r="D243" s="297">
        <v>13021</v>
      </c>
      <c r="E243" s="251" t="s">
        <v>230</v>
      </c>
      <c r="F243" s="252" t="s">
        <v>796</v>
      </c>
      <c r="G243" s="251" t="s">
        <v>87</v>
      </c>
      <c r="H243" s="272" t="s">
        <v>784</v>
      </c>
      <c r="I243" s="292" t="s">
        <v>2671</v>
      </c>
      <c r="J243" s="64">
        <v>4433518719</v>
      </c>
      <c r="K243" s="64" t="s">
        <v>797</v>
      </c>
      <c r="L243" s="64" t="s">
        <v>784</v>
      </c>
      <c r="M243" s="290" t="s">
        <v>2383</v>
      </c>
      <c r="N243" s="98"/>
      <c r="O243" s="64"/>
      <c r="P243" s="89"/>
      <c r="Q243" s="253">
        <v>30</v>
      </c>
      <c r="R243" s="254">
        <v>42</v>
      </c>
      <c r="S243" s="64">
        <v>0</v>
      </c>
      <c r="T243" s="64">
        <v>0</v>
      </c>
      <c r="U243" s="89">
        <v>0</v>
      </c>
      <c r="V243" s="258">
        <v>22</v>
      </c>
      <c r="W243" s="98">
        <v>0</v>
      </c>
      <c r="X243" s="83">
        <v>0</v>
      </c>
      <c r="Y243" s="98">
        <v>1</v>
      </c>
      <c r="Z243" s="64">
        <v>1</v>
      </c>
      <c r="AA243" s="323">
        <v>1642901</v>
      </c>
      <c r="AB243" s="323">
        <v>46667</v>
      </c>
      <c r="AC243" s="324">
        <v>1689568</v>
      </c>
      <c r="AD243" s="74">
        <v>4500000</v>
      </c>
      <c r="AE243" s="74">
        <v>6000000</v>
      </c>
      <c r="AF243" s="334">
        <v>322553.89090909087</v>
      </c>
      <c r="AG243" s="112">
        <v>49287030</v>
      </c>
      <c r="AH243" s="74">
        <v>1400010</v>
      </c>
      <c r="AI243" s="74">
        <v>13547263.418181816</v>
      </c>
      <c r="AJ243" s="74">
        <v>2655495</v>
      </c>
      <c r="AK243" s="74">
        <v>4500000</v>
      </c>
      <c r="AL243" s="74">
        <v>6000000</v>
      </c>
      <c r="AM243" s="74">
        <v>0</v>
      </c>
      <c r="AN243" s="74">
        <v>0</v>
      </c>
      <c r="AO243" s="74">
        <v>0</v>
      </c>
      <c r="AP243" s="74">
        <v>4400000</v>
      </c>
      <c r="AQ243" s="74">
        <v>0</v>
      </c>
      <c r="AR243" s="74">
        <v>0</v>
      </c>
      <c r="AS243" s="74">
        <v>0</v>
      </c>
      <c r="AT243" s="79">
        <v>0</v>
      </c>
      <c r="AU243" s="81">
        <v>81789798.418181807</v>
      </c>
      <c r="AV243" s="112">
        <v>58694902.178909078</v>
      </c>
      <c r="AW243" s="74">
        <v>79134303.418181822</v>
      </c>
      <c r="AX243" s="74">
        <v>5539401.2392727276</v>
      </c>
      <c r="AY243" s="75">
        <v>1869490.217890908</v>
      </c>
      <c r="AZ243" s="74">
        <v>0</v>
      </c>
      <c r="BA243" s="74">
        <v>0</v>
      </c>
      <c r="BB243" s="74">
        <v>0</v>
      </c>
      <c r="BC243" s="79">
        <v>0</v>
      </c>
      <c r="BD243" s="79">
        <v>0</v>
      </c>
      <c r="BE243" s="79">
        <v>0</v>
      </c>
      <c r="BF243" s="77">
        <v>0</v>
      </c>
      <c r="BG243" s="344">
        <v>7408891.4571636356</v>
      </c>
      <c r="BH243" s="187">
        <v>74380906</v>
      </c>
    </row>
    <row r="244" spans="1:60" s="50" customFormat="1" ht="24" customHeight="1" x14ac:dyDescent="0.2">
      <c r="A244" s="181"/>
      <c r="B244" s="296">
        <v>238</v>
      </c>
      <c r="C244" s="264">
        <v>1</v>
      </c>
      <c r="D244" s="297">
        <v>13346</v>
      </c>
      <c r="E244" s="241" t="s">
        <v>1778</v>
      </c>
      <c r="F244" s="242" t="s">
        <v>1779</v>
      </c>
      <c r="G244" s="285" t="s">
        <v>137</v>
      </c>
      <c r="H244" s="272" t="s">
        <v>88</v>
      </c>
      <c r="I244" s="292" t="s">
        <v>2672</v>
      </c>
      <c r="J244" s="64" t="s">
        <v>1780</v>
      </c>
      <c r="K244" s="64" t="s">
        <v>1781</v>
      </c>
      <c r="L244" s="64" t="s">
        <v>88</v>
      </c>
      <c r="M244" s="290" t="s">
        <v>137</v>
      </c>
      <c r="N244" s="243" t="s">
        <v>2410</v>
      </c>
      <c r="O244" s="64"/>
      <c r="P244" s="89"/>
      <c r="Q244" s="243">
        <v>30</v>
      </c>
      <c r="R244" s="245">
        <v>120</v>
      </c>
      <c r="S244" s="245">
        <v>110</v>
      </c>
      <c r="T244" s="245">
        <v>29.33</v>
      </c>
      <c r="U244" s="89">
        <v>0</v>
      </c>
      <c r="V244" s="260">
        <v>15</v>
      </c>
      <c r="W244" s="98">
        <v>0</v>
      </c>
      <c r="X244" s="83">
        <v>0</v>
      </c>
      <c r="Y244" s="98">
        <v>1</v>
      </c>
      <c r="Z244" s="64">
        <v>1</v>
      </c>
      <c r="AA244" s="315">
        <v>885165</v>
      </c>
      <c r="AB244" s="315">
        <v>46667</v>
      </c>
      <c r="AC244" s="316">
        <v>931832</v>
      </c>
      <c r="AD244" s="74">
        <v>4500000</v>
      </c>
      <c r="AE244" s="74">
        <v>6000000</v>
      </c>
      <c r="AF244" s="334">
        <v>177895.19999999998</v>
      </c>
      <c r="AG244" s="112">
        <v>26554950</v>
      </c>
      <c r="AH244" s="74">
        <v>1400010</v>
      </c>
      <c r="AI244" s="74">
        <v>21347423.999999996</v>
      </c>
      <c r="AJ244" s="74">
        <v>2655495</v>
      </c>
      <c r="AK244" s="74">
        <v>4500000</v>
      </c>
      <c r="AL244" s="74">
        <v>6000000</v>
      </c>
      <c r="AM244" s="74">
        <v>4892117.9999999991</v>
      </c>
      <c r="AN244" s="74">
        <v>5217666.2159999991</v>
      </c>
      <c r="AO244" s="74">
        <v>0</v>
      </c>
      <c r="AP244" s="74">
        <v>3000000</v>
      </c>
      <c r="AQ244" s="74">
        <v>0</v>
      </c>
      <c r="AR244" s="74">
        <v>0</v>
      </c>
      <c r="AS244" s="74">
        <v>0</v>
      </c>
      <c r="AT244" s="79">
        <v>0</v>
      </c>
      <c r="AU244" s="81">
        <v>75567663.216000006</v>
      </c>
      <c r="AV244" s="112">
        <v>54308316.440880008</v>
      </c>
      <c r="AW244" s="74">
        <v>72912168.215999991</v>
      </c>
      <c r="AX244" s="74">
        <v>5103851.7751199994</v>
      </c>
      <c r="AY244" s="75">
        <v>1430831.644088001</v>
      </c>
      <c r="AZ244" s="74">
        <v>0</v>
      </c>
      <c r="BA244" s="74">
        <v>0</v>
      </c>
      <c r="BB244" s="74">
        <v>0</v>
      </c>
      <c r="BC244" s="79">
        <v>0</v>
      </c>
      <c r="BD244" s="79">
        <v>0</v>
      </c>
      <c r="BE244" s="79">
        <v>0</v>
      </c>
      <c r="BF244" s="77">
        <v>0</v>
      </c>
      <c r="BG244" s="344">
        <v>6534683.4192080004</v>
      </c>
      <c r="BH244" s="187">
        <v>69032979</v>
      </c>
    </row>
    <row r="245" spans="1:60" s="50" customFormat="1" ht="24" customHeight="1" x14ac:dyDescent="0.2">
      <c r="A245" s="181"/>
      <c r="B245" s="296">
        <v>239</v>
      </c>
      <c r="C245" s="264">
        <v>2</v>
      </c>
      <c r="D245" s="297">
        <v>13227</v>
      </c>
      <c r="E245" s="241" t="s">
        <v>1418</v>
      </c>
      <c r="F245" s="242" t="s">
        <v>1419</v>
      </c>
      <c r="G245" s="285" t="s">
        <v>137</v>
      </c>
      <c r="H245" s="272" t="s">
        <v>88</v>
      </c>
      <c r="I245" s="292" t="s">
        <v>2673</v>
      </c>
      <c r="J245" s="64" t="s">
        <v>1420</v>
      </c>
      <c r="K245" s="64" t="s">
        <v>1421</v>
      </c>
      <c r="L245" s="64" t="s">
        <v>88</v>
      </c>
      <c r="M245" s="290" t="s">
        <v>137</v>
      </c>
      <c r="N245" s="243" t="s">
        <v>2410</v>
      </c>
      <c r="O245" s="64"/>
      <c r="P245" s="89"/>
      <c r="Q245" s="243">
        <v>30</v>
      </c>
      <c r="R245" s="245">
        <v>120</v>
      </c>
      <c r="S245" s="245">
        <v>110</v>
      </c>
      <c r="T245" s="245">
        <v>29.33</v>
      </c>
      <c r="U245" s="89">
        <v>0</v>
      </c>
      <c r="V245" s="260">
        <v>13</v>
      </c>
      <c r="W245" s="98">
        <v>0</v>
      </c>
      <c r="X245" s="83">
        <v>0</v>
      </c>
      <c r="Y245" s="98">
        <v>1</v>
      </c>
      <c r="Z245" s="64">
        <v>1</v>
      </c>
      <c r="AA245" s="315">
        <v>885165</v>
      </c>
      <c r="AB245" s="315">
        <v>46667</v>
      </c>
      <c r="AC245" s="316">
        <v>931832</v>
      </c>
      <c r="AD245" s="74">
        <v>4500000</v>
      </c>
      <c r="AE245" s="74">
        <v>6000000</v>
      </c>
      <c r="AF245" s="334">
        <v>177895.19999999998</v>
      </c>
      <c r="AG245" s="112">
        <v>26554950</v>
      </c>
      <c r="AH245" s="74">
        <v>1400010</v>
      </c>
      <c r="AI245" s="74">
        <v>21347423.999999996</v>
      </c>
      <c r="AJ245" s="74">
        <v>2655495</v>
      </c>
      <c r="AK245" s="74">
        <v>4500000</v>
      </c>
      <c r="AL245" s="74">
        <v>6000000</v>
      </c>
      <c r="AM245" s="74">
        <v>4892117.9999999991</v>
      </c>
      <c r="AN245" s="74">
        <v>5217666.2159999991</v>
      </c>
      <c r="AO245" s="74">
        <v>0</v>
      </c>
      <c r="AP245" s="74">
        <v>2600000</v>
      </c>
      <c r="AQ245" s="74">
        <v>0</v>
      </c>
      <c r="AR245" s="74">
        <v>0</v>
      </c>
      <c r="AS245" s="74">
        <v>0</v>
      </c>
      <c r="AT245" s="79">
        <v>0</v>
      </c>
      <c r="AU245" s="81">
        <v>75167663.216000006</v>
      </c>
      <c r="AV245" s="112">
        <v>54336316.440880008</v>
      </c>
      <c r="AW245" s="74">
        <v>72512168.215999991</v>
      </c>
      <c r="AX245" s="74">
        <v>5075851.7751199994</v>
      </c>
      <c r="AY245" s="75">
        <v>1433631.644088001</v>
      </c>
      <c r="AZ245" s="74">
        <v>0</v>
      </c>
      <c r="BA245" s="74">
        <v>0</v>
      </c>
      <c r="BB245" s="74">
        <v>0</v>
      </c>
      <c r="BC245" s="79">
        <v>0</v>
      </c>
      <c r="BD245" s="79">
        <v>0</v>
      </c>
      <c r="BE245" s="79">
        <v>0</v>
      </c>
      <c r="BF245" s="77">
        <v>0</v>
      </c>
      <c r="BG245" s="344">
        <v>6509483.4192080004</v>
      </c>
      <c r="BH245" s="187">
        <v>68658179</v>
      </c>
    </row>
    <row r="246" spans="1:60" s="50" customFormat="1" ht="24" customHeight="1" x14ac:dyDescent="0.2">
      <c r="A246" s="181"/>
      <c r="B246" s="296">
        <v>240</v>
      </c>
      <c r="C246" s="264">
        <v>3</v>
      </c>
      <c r="D246" s="297">
        <v>13254</v>
      </c>
      <c r="E246" s="241" t="s">
        <v>1096</v>
      </c>
      <c r="F246" s="242" t="s">
        <v>1506</v>
      </c>
      <c r="G246" s="285" t="s">
        <v>137</v>
      </c>
      <c r="H246" s="272" t="s">
        <v>88</v>
      </c>
      <c r="I246" s="292" t="s">
        <v>2674</v>
      </c>
      <c r="J246" s="64" t="s">
        <v>1507</v>
      </c>
      <c r="K246" s="64" t="s">
        <v>1508</v>
      </c>
      <c r="L246" s="64" t="s">
        <v>88</v>
      </c>
      <c r="M246" s="290" t="s">
        <v>137</v>
      </c>
      <c r="N246" s="98"/>
      <c r="O246" s="64"/>
      <c r="P246" s="244" t="s">
        <v>2410</v>
      </c>
      <c r="Q246" s="243">
        <v>30</v>
      </c>
      <c r="R246" s="245">
        <v>120</v>
      </c>
      <c r="S246" s="245">
        <v>220</v>
      </c>
      <c r="T246" s="245">
        <v>29.33</v>
      </c>
      <c r="U246" s="89">
        <v>0</v>
      </c>
      <c r="V246" s="260">
        <v>24</v>
      </c>
      <c r="W246" s="98">
        <v>0</v>
      </c>
      <c r="X246" s="83">
        <v>0</v>
      </c>
      <c r="Y246" s="98">
        <v>1</v>
      </c>
      <c r="Z246" s="64">
        <v>1</v>
      </c>
      <c r="AA246" s="315">
        <v>885165</v>
      </c>
      <c r="AB246" s="315">
        <v>46667</v>
      </c>
      <c r="AC246" s="316">
        <v>931832</v>
      </c>
      <c r="AD246" s="74">
        <v>4500000</v>
      </c>
      <c r="AE246" s="74">
        <v>6000000</v>
      </c>
      <c r="AF246" s="334">
        <v>177895.19999999998</v>
      </c>
      <c r="AG246" s="112">
        <v>26554950</v>
      </c>
      <c r="AH246" s="74">
        <v>1400010</v>
      </c>
      <c r="AI246" s="74">
        <v>21347423.999999996</v>
      </c>
      <c r="AJ246" s="74">
        <v>2655495</v>
      </c>
      <c r="AK246" s="74">
        <v>4500000</v>
      </c>
      <c r="AL246" s="74">
        <v>6000000</v>
      </c>
      <c r="AM246" s="74">
        <v>9784235.9999999981</v>
      </c>
      <c r="AN246" s="74">
        <v>5217666.2159999991</v>
      </c>
      <c r="AO246" s="74">
        <v>0</v>
      </c>
      <c r="AP246" s="74">
        <v>4800000</v>
      </c>
      <c r="AQ246" s="74">
        <v>0</v>
      </c>
      <c r="AR246" s="74">
        <v>0</v>
      </c>
      <c r="AS246" s="74">
        <v>0</v>
      </c>
      <c r="AT246" s="79">
        <v>0</v>
      </c>
      <c r="AU246" s="81">
        <v>82259781.216000006</v>
      </c>
      <c r="AV246" s="112">
        <v>58731986.18088001</v>
      </c>
      <c r="AW246" s="74">
        <v>79604286.215999991</v>
      </c>
      <c r="AX246" s="74">
        <v>5572300.0351200001</v>
      </c>
      <c r="AY246" s="75">
        <v>1873198.6180880012</v>
      </c>
      <c r="AZ246" s="74">
        <v>0</v>
      </c>
      <c r="BA246" s="74">
        <v>0</v>
      </c>
      <c r="BB246" s="74">
        <v>0</v>
      </c>
      <c r="BC246" s="79">
        <v>0</v>
      </c>
      <c r="BD246" s="79">
        <v>0</v>
      </c>
      <c r="BE246" s="79">
        <v>0</v>
      </c>
      <c r="BF246" s="77">
        <v>0</v>
      </c>
      <c r="BG246" s="344">
        <v>7445498.6532080015</v>
      </c>
      <c r="BH246" s="187">
        <v>74814282</v>
      </c>
    </row>
    <row r="247" spans="1:60" s="50" customFormat="1" ht="24" customHeight="1" x14ac:dyDescent="0.2">
      <c r="A247" s="181"/>
      <c r="B247" s="296">
        <v>241</v>
      </c>
      <c r="C247" s="264">
        <v>4</v>
      </c>
      <c r="D247" s="297">
        <v>13256</v>
      </c>
      <c r="E247" s="241" t="s">
        <v>467</v>
      </c>
      <c r="F247" s="242" t="s">
        <v>1512</v>
      </c>
      <c r="G247" s="285" t="s">
        <v>137</v>
      </c>
      <c r="H247" s="272" t="s">
        <v>88</v>
      </c>
      <c r="I247" s="292" t="s">
        <v>2675</v>
      </c>
      <c r="J247" s="64" t="s">
        <v>1513</v>
      </c>
      <c r="K247" s="64" t="s">
        <v>1514</v>
      </c>
      <c r="L247" s="64" t="s">
        <v>88</v>
      </c>
      <c r="M247" s="290" t="s">
        <v>137</v>
      </c>
      <c r="N247" s="243" t="s">
        <v>2410</v>
      </c>
      <c r="O247" s="64"/>
      <c r="P247" s="89"/>
      <c r="Q247" s="243">
        <v>30</v>
      </c>
      <c r="R247" s="245">
        <v>120</v>
      </c>
      <c r="S247" s="245">
        <v>110</v>
      </c>
      <c r="T247" s="245">
        <v>29.33</v>
      </c>
      <c r="U247" s="89">
        <v>0</v>
      </c>
      <c r="V247" s="260">
        <v>15</v>
      </c>
      <c r="W247" s="98">
        <v>0</v>
      </c>
      <c r="X247" s="83">
        <v>0</v>
      </c>
      <c r="Y247" s="98">
        <v>0</v>
      </c>
      <c r="Z247" s="64">
        <v>0</v>
      </c>
      <c r="AA247" s="315">
        <v>885165</v>
      </c>
      <c r="AB247" s="315">
        <v>46667</v>
      </c>
      <c r="AC247" s="316">
        <v>931832</v>
      </c>
      <c r="AD247" s="74">
        <v>4500000</v>
      </c>
      <c r="AE247" s="74">
        <v>6000000</v>
      </c>
      <c r="AF247" s="334">
        <v>177895.19999999998</v>
      </c>
      <c r="AG247" s="112">
        <v>26554950</v>
      </c>
      <c r="AH247" s="74">
        <v>1400010</v>
      </c>
      <c r="AI247" s="74">
        <v>21347423.999999996</v>
      </c>
      <c r="AJ247" s="74">
        <v>0</v>
      </c>
      <c r="AK247" s="74">
        <v>4500000</v>
      </c>
      <c r="AL247" s="74">
        <v>6000000</v>
      </c>
      <c r="AM247" s="74">
        <v>4892117.9999999991</v>
      </c>
      <c r="AN247" s="74">
        <v>5217666.2159999991</v>
      </c>
      <c r="AO247" s="74">
        <v>0</v>
      </c>
      <c r="AP247" s="74">
        <v>3000000</v>
      </c>
      <c r="AQ247" s="74">
        <v>0</v>
      </c>
      <c r="AR247" s="74">
        <v>0</v>
      </c>
      <c r="AS247" s="74">
        <v>0</v>
      </c>
      <c r="AT247" s="79">
        <v>0</v>
      </c>
      <c r="AU247" s="81">
        <v>72912168.216000006</v>
      </c>
      <c r="AV247" s="112">
        <v>54308316.440880008</v>
      </c>
      <c r="AW247" s="74">
        <v>72912168.215999991</v>
      </c>
      <c r="AX247" s="74">
        <v>5103851.7751199994</v>
      </c>
      <c r="AY247" s="75">
        <v>1430831.644088001</v>
      </c>
      <c r="AZ247" s="74">
        <v>0</v>
      </c>
      <c r="BA247" s="74">
        <v>0</v>
      </c>
      <c r="BB247" s="74">
        <v>0</v>
      </c>
      <c r="BC247" s="79">
        <v>0</v>
      </c>
      <c r="BD247" s="79">
        <v>0</v>
      </c>
      <c r="BE247" s="79">
        <v>0</v>
      </c>
      <c r="BF247" s="77">
        <v>0</v>
      </c>
      <c r="BG247" s="344">
        <v>6534683.4192080004</v>
      </c>
      <c r="BH247" s="187">
        <v>66377484</v>
      </c>
    </row>
    <row r="248" spans="1:60" s="50" customFormat="1" ht="24" customHeight="1" x14ac:dyDescent="0.2">
      <c r="A248" s="181"/>
      <c r="B248" s="296">
        <v>242</v>
      </c>
      <c r="C248" s="264">
        <v>5</v>
      </c>
      <c r="D248" s="297">
        <v>13335</v>
      </c>
      <c r="E248" s="241" t="s">
        <v>248</v>
      </c>
      <c r="F248" s="242" t="s">
        <v>1746</v>
      </c>
      <c r="G248" s="285" t="s">
        <v>137</v>
      </c>
      <c r="H248" s="272" t="s">
        <v>88</v>
      </c>
      <c r="I248" s="349" t="s">
        <v>2676</v>
      </c>
      <c r="J248" s="67" t="s">
        <v>1747</v>
      </c>
      <c r="K248" s="67" t="s">
        <v>1748</v>
      </c>
      <c r="L248" s="67" t="s">
        <v>88</v>
      </c>
      <c r="M248" s="290" t="s">
        <v>137</v>
      </c>
      <c r="N248" s="243" t="s">
        <v>2410</v>
      </c>
      <c r="O248" s="67"/>
      <c r="P248" s="90"/>
      <c r="Q248" s="243">
        <v>30</v>
      </c>
      <c r="R248" s="245">
        <v>120</v>
      </c>
      <c r="S248" s="245">
        <v>110</v>
      </c>
      <c r="T248" s="245">
        <v>29.33</v>
      </c>
      <c r="U248" s="89">
        <v>0</v>
      </c>
      <c r="V248" s="260">
        <v>15</v>
      </c>
      <c r="W248" s="98">
        <v>0</v>
      </c>
      <c r="X248" s="83">
        <v>0</v>
      </c>
      <c r="Y248" s="98">
        <v>2</v>
      </c>
      <c r="Z248" s="64">
        <v>1</v>
      </c>
      <c r="AA248" s="315">
        <v>885165</v>
      </c>
      <c r="AB248" s="315">
        <v>46667</v>
      </c>
      <c r="AC248" s="316">
        <v>931832</v>
      </c>
      <c r="AD248" s="74">
        <v>4500000</v>
      </c>
      <c r="AE248" s="74">
        <v>6000000</v>
      </c>
      <c r="AF248" s="334">
        <v>177895.19999999998</v>
      </c>
      <c r="AG248" s="112">
        <v>26554950</v>
      </c>
      <c r="AH248" s="74">
        <v>1400010</v>
      </c>
      <c r="AI248" s="74">
        <v>21347423.999999996</v>
      </c>
      <c r="AJ248" s="74">
        <v>2655495</v>
      </c>
      <c r="AK248" s="74">
        <v>4500000</v>
      </c>
      <c r="AL248" s="74">
        <v>6000000</v>
      </c>
      <c r="AM248" s="74">
        <v>4892117.9999999991</v>
      </c>
      <c r="AN248" s="74">
        <v>5217666.2159999991</v>
      </c>
      <c r="AO248" s="74">
        <v>0</v>
      </c>
      <c r="AP248" s="74">
        <v>3000000</v>
      </c>
      <c r="AQ248" s="74">
        <v>0</v>
      </c>
      <c r="AR248" s="74">
        <v>0</v>
      </c>
      <c r="AS248" s="74">
        <v>0</v>
      </c>
      <c r="AT248" s="79">
        <v>0</v>
      </c>
      <c r="AU248" s="81">
        <v>75567663.216000006</v>
      </c>
      <c r="AV248" s="112">
        <v>54308316.440880008</v>
      </c>
      <c r="AW248" s="74">
        <v>72912168.215999991</v>
      </c>
      <c r="AX248" s="74">
        <v>5103851.7751199994</v>
      </c>
      <c r="AY248" s="75">
        <v>1430831.644088001</v>
      </c>
      <c r="AZ248" s="74">
        <v>0</v>
      </c>
      <c r="BA248" s="74">
        <v>0</v>
      </c>
      <c r="BB248" s="74">
        <v>0</v>
      </c>
      <c r="BC248" s="79">
        <v>0</v>
      </c>
      <c r="BD248" s="79">
        <v>0</v>
      </c>
      <c r="BE248" s="79">
        <v>0</v>
      </c>
      <c r="BF248" s="77">
        <v>0</v>
      </c>
      <c r="BG248" s="344">
        <v>6534683.4192080004</v>
      </c>
      <c r="BH248" s="187">
        <v>69032979</v>
      </c>
    </row>
    <row r="249" spans="1:60" s="50" customFormat="1" ht="24" customHeight="1" x14ac:dyDescent="0.2">
      <c r="A249" s="181"/>
      <c r="B249" s="296">
        <v>243</v>
      </c>
      <c r="C249" s="264">
        <v>6</v>
      </c>
      <c r="D249" s="297">
        <v>13347</v>
      </c>
      <c r="E249" s="241" t="s">
        <v>1782</v>
      </c>
      <c r="F249" s="242" t="s">
        <v>1783</v>
      </c>
      <c r="G249" s="285" t="s">
        <v>137</v>
      </c>
      <c r="H249" s="272" t="s">
        <v>88</v>
      </c>
      <c r="I249" s="292" t="s">
        <v>2677</v>
      </c>
      <c r="J249" s="64" t="s">
        <v>1784</v>
      </c>
      <c r="K249" s="64" t="s">
        <v>1785</v>
      </c>
      <c r="L249" s="64" t="s">
        <v>88</v>
      </c>
      <c r="M249" s="290" t="s">
        <v>137</v>
      </c>
      <c r="N249" s="243" t="s">
        <v>2410</v>
      </c>
      <c r="O249" s="64"/>
      <c r="P249" s="89"/>
      <c r="Q249" s="243">
        <v>30</v>
      </c>
      <c r="R249" s="245">
        <v>120</v>
      </c>
      <c r="S249" s="245">
        <v>110</v>
      </c>
      <c r="T249" s="245">
        <v>29.33</v>
      </c>
      <c r="U249" s="89">
        <v>0</v>
      </c>
      <c r="V249" s="260">
        <v>15</v>
      </c>
      <c r="W249" s="98">
        <v>0</v>
      </c>
      <c r="X249" s="83">
        <v>0</v>
      </c>
      <c r="Y249" s="98">
        <v>2</v>
      </c>
      <c r="Z249" s="64">
        <v>2</v>
      </c>
      <c r="AA249" s="315">
        <v>885165</v>
      </c>
      <c r="AB249" s="315">
        <v>46667</v>
      </c>
      <c r="AC249" s="316">
        <v>931832</v>
      </c>
      <c r="AD249" s="74">
        <v>4500000</v>
      </c>
      <c r="AE249" s="74">
        <v>6000000</v>
      </c>
      <c r="AF249" s="334">
        <v>177895.19999999998</v>
      </c>
      <c r="AG249" s="112">
        <v>26554950</v>
      </c>
      <c r="AH249" s="74">
        <v>1400010</v>
      </c>
      <c r="AI249" s="74">
        <v>21347423.999999996</v>
      </c>
      <c r="AJ249" s="74">
        <v>5310990</v>
      </c>
      <c r="AK249" s="74">
        <v>4500000</v>
      </c>
      <c r="AL249" s="74">
        <v>6000000</v>
      </c>
      <c r="AM249" s="74">
        <v>4892117.9999999991</v>
      </c>
      <c r="AN249" s="74">
        <v>5217666.2159999991</v>
      </c>
      <c r="AO249" s="74">
        <v>0</v>
      </c>
      <c r="AP249" s="74">
        <v>3000000</v>
      </c>
      <c r="AQ249" s="74">
        <v>0</v>
      </c>
      <c r="AR249" s="74">
        <v>0</v>
      </c>
      <c r="AS249" s="74">
        <v>0</v>
      </c>
      <c r="AT249" s="79">
        <v>0</v>
      </c>
      <c r="AU249" s="81">
        <v>78223158.216000006</v>
      </c>
      <c r="AV249" s="112">
        <v>54308316.440880008</v>
      </c>
      <c r="AW249" s="74">
        <v>72912168.215999991</v>
      </c>
      <c r="AX249" s="74">
        <v>5103851.7751199994</v>
      </c>
      <c r="AY249" s="75">
        <v>1430831.644088001</v>
      </c>
      <c r="AZ249" s="74">
        <v>0</v>
      </c>
      <c r="BA249" s="74">
        <v>0</v>
      </c>
      <c r="BB249" s="74">
        <v>0</v>
      </c>
      <c r="BC249" s="79">
        <v>0</v>
      </c>
      <c r="BD249" s="79">
        <v>0</v>
      </c>
      <c r="BE249" s="79">
        <v>0</v>
      </c>
      <c r="BF249" s="77">
        <v>0</v>
      </c>
      <c r="BG249" s="344">
        <v>6534683.4192080004</v>
      </c>
      <c r="BH249" s="187">
        <v>71688474</v>
      </c>
    </row>
    <row r="250" spans="1:60" s="50" customFormat="1" ht="24" customHeight="1" x14ac:dyDescent="0.2">
      <c r="A250" s="181"/>
      <c r="B250" s="296">
        <v>244</v>
      </c>
      <c r="C250" s="264">
        <v>7</v>
      </c>
      <c r="D250" s="297">
        <v>13354</v>
      </c>
      <c r="E250" s="241" t="s">
        <v>435</v>
      </c>
      <c r="F250" s="242" t="s">
        <v>1803</v>
      </c>
      <c r="G250" s="285" t="s">
        <v>137</v>
      </c>
      <c r="H250" s="272" t="s">
        <v>88</v>
      </c>
      <c r="I250" s="349" t="s">
        <v>2678</v>
      </c>
      <c r="J250" s="67" t="s">
        <v>1804</v>
      </c>
      <c r="K250" s="67" t="s">
        <v>1805</v>
      </c>
      <c r="L250" s="67" t="s">
        <v>88</v>
      </c>
      <c r="M250" s="290" t="s">
        <v>137</v>
      </c>
      <c r="N250" s="99"/>
      <c r="O250" s="67"/>
      <c r="P250" s="244" t="s">
        <v>2410</v>
      </c>
      <c r="Q250" s="243">
        <v>30</v>
      </c>
      <c r="R250" s="245">
        <v>120</v>
      </c>
      <c r="S250" s="245">
        <v>220</v>
      </c>
      <c r="T250" s="245">
        <v>29.33</v>
      </c>
      <c r="U250" s="89">
        <v>0</v>
      </c>
      <c r="V250" s="260">
        <v>13</v>
      </c>
      <c r="W250" s="98">
        <v>0</v>
      </c>
      <c r="X250" s="83">
        <v>0</v>
      </c>
      <c r="Y250" s="98">
        <v>2</v>
      </c>
      <c r="Z250" s="64">
        <v>2</v>
      </c>
      <c r="AA250" s="315">
        <v>885165</v>
      </c>
      <c r="AB250" s="315">
        <v>46667</v>
      </c>
      <c r="AC250" s="316">
        <v>931832</v>
      </c>
      <c r="AD250" s="74">
        <v>4500000</v>
      </c>
      <c r="AE250" s="74">
        <v>6000000</v>
      </c>
      <c r="AF250" s="334">
        <v>177895.19999999998</v>
      </c>
      <c r="AG250" s="112">
        <v>26554950</v>
      </c>
      <c r="AH250" s="74">
        <v>1400010</v>
      </c>
      <c r="AI250" s="74">
        <v>21347423.999999996</v>
      </c>
      <c r="AJ250" s="74">
        <v>5310990</v>
      </c>
      <c r="AK250" s="74">
        <v>4500000</v>
      </c>
      <c r="AL250" s="74">
        <v>6000000</v>
      </c>
      <c r="AM250" s="74">
        <v>9784235.9999999981</v>
      </c>
      <c r="AN250" s="74">
        <v>5217666.2159999991</v>
      </c>
      <c r="AO250" s="74">
        <v>0</v>
      </c>
      <c r="AP250" s="74">
        <v>2600000</v>
      </c>
      <c r="AQ250" s="74">
        <v>0</v>
      </c>
      <c r="AR250" s="74">
        <v>0</v>
      </c>
      <c r="AS250" s="74">
        <v>0</v>
      </c>
      <c r="AT250" s="79">
        <v>0</v>
      </c>
      <c r="AU250" s="81">
        <v>82715276.216000006</v>
      </c>
      <c r="AV250" s="112">
        <v>58885986.18088001</v>
      </c>
      <c r="AW250" s="74">
        <v>77404286.215999991</v>
      </c>
      <c r="AX250" s="74">
        <v>5418300.0351200001</v>
      </c>
      <c r="AY250" s="75">
        <v>1888598.6180880012</v>
      </c>
      <c r="AZ250" s="74">
        <v>0</v>
      </c>
      <c r="BA250" s="74">
        <v>0</v>
      </c>
      <c r="BB250" s="74">
        <v>0</v>
      </c>
      <c r="BC250" s="79">
        <v>0</v>
      </c>
      <c r="BD250" s="79">
        <v>0</v>
      </c>
      <c r="BE250" s="79">
        <v>0</v>
      </c>
      <c r="BF250" s="77">
        <v>0</v>
      </c>
      <c r="BG250" s="344">
        <v>7306898.6532080015</v>
      </c>
      <c r="BH250" s="187">
        <v>75408377</v>
      </c>
    </row>
    <row r="251" spans="1:60" s="50" customFormat="1" ht="24" customHeight="1" x14ac:dyDescent="0.2">
      <c r="A251" s="181"/>
      <c r="B251" s="296">
        <v>245</v>
      </c>
      <c r="C251" s="264">
        <v>8</v>
      </c>
      <c r="D251" s="297">
        <v>13302</v>
      </c>
      <c r="E251" s="241" t="s">
        <v>435</v>
      </c>
      <c r="F251" s="242" t="s">
        <v>1653</v>
      </c>
      <c r="G251" s="285" t="s">
        <v>137</v>
      </c>
      <c r="H251" s="272" t="s">
        <v>88</v>
      </c>
      <c r="I251" s="292" t="s">
        <v>2679</v>
      </c>
      <c r="J251" s="64" t="s">
        <v>1654</v>
      </c>
      <c r="K251" s="64" t="s">
        <v>1655</v>
      </c>
      <c r="L251" s="64" t="s">
        <v>88</v>
      </c>
      <c r="M251" s="290" t="s">
        <v>137</v>
      </c>
      <c r="N251" s="243" t="s">
        <v>2410</v>
      </c>
      <c r="O251" s="64"/>
      <c r="P251" s="89"/>
      <c r="Q251" s="243">
        <v>30</v>
      </c>
      <c r="R251" s="245">
        <v>120</v>
      </c>
      <c r="S251" s="245">
        <v>110</v>
      </c>
      <c r="T251" s="245">
        <v>29.33</v>
      </c>
      <c r="U251" s="89">
        <v>0</v>
      </c>
      <c r="V251" s="260">
        <v>12</v>
      </c>
      <c r="W251" s="98">
        <v>0</v>
      </c>
      <c r="X251" s="83">
        <v>0</v>
      </c>
      <c r="Y251" s="98">
        <v>1</v>
      </c>
      <c r="Z251" s="64">
        <v>1</v>
      </c>
      <c r="AA251" s="315">
        <v>885165</v>
      </c>
      <c r="AB251" s="315">
        <v>46667</v>
      </c>
      <c r="AC251" s="316">
        <v>931832</v>
      </c>
      <c r="AD251" s="74">
        <v>4500000</v>
      </c>
      <c r="AE251" s="74">
        <v>6000000</v>
      </c>
      <c r="AF251" s="334">
        <v>177895.19999999998</v>
      </c>
      <c r="AG251" s="112">
        <v>26554950</v>
      </c>
      <c r="AH251" s="74">
        <v>1400010</v>
      </c>
      <c r="AI251" s="74">
        <v>21347423.999999996</v>
      </c>
      <c r="AJ251" s="74">
        <v>2655495</v>
      </c>
      <c r="AK251" s="74">
        <v>4500000</v>
      </c>
      <c r="AL251" s="74">
        <v>6000000</v>
      </c>
      <c r="AM251" s="74">
        <v>4892117.9999999991</v>
      </c>
      <c r="AN251" s="74">
        <v>5217666.2159999991</v>
      </c>
      <c r="AO251" s="74">
        <v>0</v>
      </c>
      <c r="AP251" s="74">
        <v>2400000</v>
      </c>
      <c r="AQ251" s="74">
        <v>0</v>
      </c>
      <c r="AR251" s="74">
        <v>0</v>
      </c>
      <c r="AS251" s="74">
        <v>0</v>
      </c>
      <c r="AT251" s="79">
        <v>0</v>
      </c>
      <c r="AU251" s="81">
        <v>74967663.216000006</v>
      </c>
      <c r="AV251" s="112">
        <v>54350316.440880008</v>
      </c>
      <c r="AW251" s="74">
        <v>72312168.215999991</v>
      </c>
      <c r="AX251" s="74">
        <v>5061851.7751199994</v>
      </c>
      <c r="AY251" s="75">
        <v>1435031.644088001</v>
      </c>
      <c r="AZ251" s="74">
        <v>0</v>
      </c>
      <c r="BA251" s="74">
        <v>0</v>
      </c>
      <c r="BB251" s="74">
        <v>0</v>
      </c>
      <c r="BC251" s="79">
        <v>0</v>
      </c>
      <c r="BD251" s="79">
        <v>0</v>
      </c>
      <c r="BE251" s="79">
        <v>0</v>
      </c>
      <c r="BF251" s="77">
        <v>0</v>
      </c>
      <c r="BG251" s="344">
        <v>6496883.4192080004</v>
      </c>
      <c r="BH251" s="187">
        <v>68470779</v>
      </c>
    </row>
    <row r="252" spans="1:60" s="50" customFormat="1" ht="24" customHeight="1" x14ac:dyDescent="0.2">
      <c r="A252" s="181"/>
      <c r="B252" s="296">
        <v>246</v>
      </c>
      <c r="C252" s="264">
        <v>9</v>
      </c>
      <c r="D252" s="297">
        <v>13234</v>
      </c>
      <c r="E252" s="241" t="s">
        <v>1441</v>
      </c>
      <c r="F252" s="242" t="s">
        <v>1442</v>
      </c>
      <c r="G252" s="285" t="s">
        <v>137</v>
      </c>
      <c r="H252" s="272" t="s">
        <v>88</v>
      </c>
      <c r="I252" s="292" t="s">
        <v>2680</v>
      </c>
      <c r="J252" s="64" t="s">
        <v>1443</v>
      </c>
      <c r="K252" s="64" t="s">
        <v>1444</v>
      </c>
      <c r="L252" s="64" t="s">
        <v>88</v>
      </c>
      <c r="M252" s="290" t="s">
        <v>137</v>
      </c>
      <c r="N252" s="243" t="s">
        <v>2410</v>
      </c>
      <c r="O252" s="64"/>
      <c r="P252" s="89"/>
      <c r="Q252" s="243">
        <v>30</v>
      </c>
      <c r="R252" s="245">
        <v>120</v>
      </c>
      <c r="S252" s="245">
        <v>110</v>
      </c>
      <c r="T252" s="245">
        <v>29.33</v>
      </c>
      <c r="U252" s="89">
        <v>0</v>
      </c>
      <c r="V252" s="260">
        <v>15</v>
      </c>
      <c r="W252" s="98">
        <v>0</v>
      </c>
      <c r="X252" s="83">
        <v>0</v>
      </c>
      <c r="Y252" s="98">
        <v>1</v>
      </c>
      <c r="Z252" s="64">
        <v>0</v>
      </c>
      <c r="AA252" s="315">
        <v>885165</v>
      </c>
      <c r="AB252" s="315">
        <v>46667</v>
      </c>
      <c r="AC252" s="316">
        <v>931832</v>
      </c>
      <c r="AD252" s="74">
        <v>4500000</v>
      </c>
      <c r="AE252" s="74">
        <v>6000000</v>
      </c>
      <c r="AF252" s="334">
        <v>177895.19999999998</v>
      </c>
      <c r="AG252" s="112">
        <v>26554950</v>
      </c>
      <c r="AH252" s="74">
        <v>1400010</v>
      </c>
      <c r="AI252" s="74">
        <v>21347423.999999996</v>
      </c>
      <c r="AJ252" s="74">
        <v>0</v>
      </c>
      <c r="AK252" s="74">
        <v>4500000</v>
      </c>
      <c r="AL252" s="74">
        <v>6000000</v>
      </c>
      <c r="AM252" s="74">
        <v>4892117.9999999991</v>
      </c>
      <c r="AN252" s="74">
        <v>5217666.2159999991</v>
      </c>
      <c r="AO252" s="74">
        <v>0</v>
      </c>
      <c r="AP252" s="74">
        <v>3000000</v>
      </c>
      <c r="AQ252" s="74">
        <v>0</v>
      </c>
      <c r="AR252" s="74">
        <v>0</v>
      </c>
      <c r="AS252" s="74">
        <v>0</v>
      </c>
      <c r="AT252" s="79">
        <v>0</v>
      </c>
      <c r="AU252" s="81">
        <v>72912168.216000006</v>
      </c>
      <c r="AV252" s="112">
        <v>54308316.440880008</v>
      </c>
      <c r="AW252" s="74">
        <v>72912168.215999991</v>
      </c>
      <c r="AX252" s="74">
        <v>5103851.7751199994</v>
      </c>
      <c r="AY252" s="75">
        <v>1430831.644088001</v>
      </c>
      <c r="AZ252" s="74">
        <v>0</v>
      </c>
      <c r="BA252" s="74">
        <v>0</v>
      </c>
      <c r="BB252" s="74">
        <v>0</v>
      </c>
      <c r="BC252" s="79">
        <v>0</v>
      </c>
      <c r="BD252" s="79">
        <v>0</v>
      </c>
      <c r="BE252" s="79">
        <v>0</v>
      </c>
      <c r="BF252" s="77">
        <v>0</v>
      </c>
      <c r="BG252" s="344">
        <v>6534683.4192080004</v>
      </c>
      <c r="BH252" s="187">
        <v>66377484</v>
      </c>
    </row>
    <row r="253" spans="1:60" s="50" customFormat="1" ht="24" customHeight="1" x14ac:dyDescent="0.2">
      <c r="A253" s="181"/>
      <c r="B253" s="296">
        <v>247</v>
      </c>
      <c r="C253" s="264">
        <v>10</v>
      </c>
      <c r="D253" s="297">
        <v>13356</v>
      </c>
      <c r="E253" s="241" t="s">
        <v>1809</v>
      </c>
      <c r="F253" s="242" t="s">
        <v>1810</v>
      </c>
      <c r="G253" s="285" t="s">
        <v>137</v>
      </c>
      <c r="H253" s="272" t="s">
        <v>88</v>
      </c>
      <c r="I253" s="292" t="s">
        <v>2681</v>
      </c>
      <c r="J253" s="64" t="s">
        <v>1811</v>
      </c>
      <c r="K253" s="64" t="s">
        <v>1812</v>
      </c>
      <c r="L253" s="64" t="s">
        <v>88</v>
      </c>
      <c r="M253" s="290" t="s">
        <v>137</v>
      </c>
      <c r="N253" s="243" t="s">
        <v>2410</v>
      </c>
      <c r="O253" s="64"/>
      <c r="P253" s="89"/>
      <c r="Q253" s="243">
        <v>30</v>
      </c>
      <c r="R253" s="245">
        <v>120</v>
      </c>
      <c r="S253" s="245">
        <v>110</v>
      </c>
      <c r="T253" s="245">
        <v>29.33</v>
      </c>
      <c r="U253" s="89">
        <v>0</v>
      </c>
      <c r="V253" s="260">
        <v>15</v>
      </c>
      <c r="W253" s="98">
        <v>0</v>
      </c>
      <c r="X253" s="83">
        <v>0</v>
      </c>
      <c r="Y253" s="98">
        <v>2</v>
      </c>
      <c r="Z253" s="64">
        <v>0</v>
      </c>
      <c r="AA253" s="315">
        <v>885165</v>
      </c>
      <c r="AB253" s="315">
        <v>46667</v>
      </c>
      <c r="AC253" s="316">
        <v>931832</v>
      </c>
      <c r="AD253" s="74">
        <v>4500000</v>
      </c>
      <c r="AE253" s="74">
        <v>6000000</v>
      </c>
      <c r="AF253" s="334">
        <v>177895.19999999998</v>
      </c>
      <c r="AG253" s="112">
        <v>26554950</v>
      </c>
      <c r="AH253" s="74">
        <v>1400010</v>
      </c>
      <c r="AI253" s="74">
        <v>21347423.999999996</v>
      </c>
      <c r="AJ253" s="74">
        <v>0</v>
      </c>
      <c r="AK253" s="74">
        <v>4500000</v>
      </c>
      <c r="AL253" s="74">
        <v>6000000</v>
      </c>
      <c r="AM253" s="74">
        <v>4892117.9999999991</v>
      </c>
      <c r="AN253" s="74">
        <v>5217666.2159999991</v>
      </c>
      <c r="AO253" s="74">
        <v>0</v>
      </c>
      <c r="AP253" s="74">
        <v>3000000</v>
      </c>
      <c r="AQ253" s="74">
        <v>0</v>
      </c>
      <c r="AR253" s="74">
        <v>0</v>
      </c>
      <c r="AS253" s="74">
        <v>0</v>
      </c>
      <c r="AT253" s="79">
        <v>0</v>
      </c>
      <c r="AU253" s="81">
        <v>72912168.216000006</v>
      </c>
      <c r="AV253" s="112">
        <v>54308316.440880008</v>
      </c>
      <c r="AW253" s="74">
        <v>72912168.215999991</v>
      </c>
      <c r="AX253" s="74">
        <v>5103851.7751199994</v>
      </c>
      <c r="AY253" s="75">
        <v>1430831.644088001</v>
      </c>
      <c r="AZ253" s="74">
        <v>0</v>
      </c>
      <c r="BA253" s="74">
        <v>0</v>
      </c>
      <c r="BB253" s="74">
        <v>0</v>
      </c>
      <c r="BC253" s="79">
        <v>0</v>
      </c>
      <c r="BD253" s="79">
        <v>0</v>
      </c>
      <c r="BE253" s="79">
        <v>0</v>
      </c>
      <c r="BF253" s="77">
        <v>0</v>
      </c>
      <c r="BG253" s="344">
        <v>6534683.4192080004</v>
      </c>
      <c r="BH253" s="187">
        <v>66377484</v>
      </c>
    </row>
    <row r="254" spans="1:60" s="50" customFormat="1" ht="24" customHeight="1" x14ac:dyDescent="0.2">
      <c r="A254" s="181"/>
      <c r="B254" s="296">
        <v>248</v>
      </c>
      <c r="C254" s="264">
        <v>11</v>
      </c>
      <c r="D254" s="297">
        <v>13261</v>
      </c>
      <c r="E254" s="241" t="s">
        <v>1194</v>
      </c>
      <c r="F254" s="242" t="s">
        <v>812</v>
      </c>
      <c r="G254" s="285" t="s">
        <v>137</v>
      </c>
      <c r="H254" s="272" t="s">
        <v>88</v>
      </c>
      <c r="I254" s="288" t="s">
        <v>2682</v>
      </c>
      <c r="J254" s="66" t="s">
        <v>1526</v>
      </c>
      <c r="K254" s="66" t="s">
        <v>1527</v>
      </c>
      <c r="L254" s="66" t="s">
        <v>88</v>
      </c>
      <c r="M254" s="290" t="s">
        <v>137</v>
      </c>
      <c r="N254" s="98"/>
      <c r="O254" s="66"/>
      <c r="P254" s="243" t="s">
        <v>2410</v>
      </c>
      <c r="Q254" s="243">
        <v>30</v>
      </c>
      <c r="R254" s="245">
        <v>120</v>
      </c>
      <c r="S254" s="245">
        <v>220</v>
      </c>
      <c r="T254" s="245">
        <v>29.33</v>
      </c>
      <c r="U254" s="89">
        <v>0</v>
      </c>
      <c r="V254" s="260">
        <v>14</v>
      </c>
      <c r="W254" s="98">
        <v>0</v>
      </c>
      <c r="X254" s="83">
        <v>0</v>
      </c>
      <c r="Y254" s="98">
        <v>2</v>
      </c>
      <c r="Z254" s="64">
        <v>2</v>
      </c>
      <c r="AA254" s="315">
        <v>885165</v>
      </c>
      <c r="AB254" s="315">
        <v>46667</v>
      </c>
      <c r="AC254" s="316">
        <v>931832</v>
      </c>
      <c r="AD254" s="74">
        <v>4500000</v>
      </c>
      <c r="AE254" s="74">
        <v>6000000</v>
      </c>
      <c r="AF254" s="334">
        <v>177895.19999999998</v>
      </c>
      <c r="AG254" s="112">
        <v>26554950</v>
      </c>
      <c r="AH254" s="74">
        <v>1400010</v>
      </c>
      <c r="AI254" s="74">
        <v>21347423.999999996</v>
      </c>
      <c r="AJ254" s="74">
        <v>5310990</v>
      </c>
      <c r="AK254" s="74">
        <v>4500000</v>
      </c>
      <c r="AL254" s="74">
        <v>6000000</v>
      </c>
      <c r="AM254" s="74">
        <v>9784235.9999999981</v>
      </c>
      <c r="AN254" s="74">
        <v>5217666.2159999991</v>
      </c>
      <c r="AO254" s="74">
        <v>0</v>
      </c>
      <c r="AP254" s="74">
        <v>2800000</v>
      </c>
      <c r="AQ254" s="74">
        <v>0</v>
      </c>
      <c r="AR254" s="74">
        <v>0</v>
      </c>
      <c r="AS254" s="74">
        <v>0</v>
      </c>
      <c r="AT254" s="79">
        <v>0</v>
      </c>
      <c r="AU254" s="81">
        <v>82915276.216000006</v>
      </c>
      <c r="AV254" s="112">
        <v>58871986.18088001</v>
      </c>
      <c r="AW254" s="74">
        <v>77604286.215999991</v>
      </c>
      <c r="AX254" s="74">
        <v>5432300.0351200001</v>
      </c>
      <c r="AY254" s="75">
        <v>1887198.6180880012</v>
      </c>
      <c r="AZ254" s="74">
        <v>0</v>
      </c>
      <c r="BA254" s="74">
        <v>0</v>
      </c>
      <c r="BB254" s="74">
        <v>0</v>
      </c>
      <c r="BC254" s="79">
        <v>0</v>
      </c>
      <c r="BD254" s="79">
        <v>0</v>
      </c>
      <c r="BE254" s="79">
        <v>0</v>
      </c>
      <c r="BF254" s="77">
        <v>0</v>
      </c>
      <c r="BG254" s="344">
        <v>7319498.6532080015</v>
      </c>
      <c r="BH254" s="187">
        <v>75595777</v>
      </c>
    </row>
    <row r="255" spans="1:60" s="50" customFormat="1" ht="24" customHeight="1" x14ac:dyDescent="0.2">
      <c r="A255" s="181"/>
      <c r="B255" s="296">
        <v>249</v>
      </c>
      <c r="C255" s="264">
        <v>12</v>
      </c>
      <c r="D255" s="297">
        <v>13280</v>
      </c>
      <c r="E255" s="241" t="s">
        <v>1583</v>
      </c>
      <c r="F255" s="242" t="s">
        <v>1584</v>
      </c>
      <c r="G255" s="285" t="s">
        <v>137</v>
      </c>
      <c r="H255" s="272" t="s">
        <v>88</v>
      </c>
      <c r="I255" s="292" t="s">
        <v>2683</v>
      </c>
      <c r="J255" s="64" t="s">
        <v>1585</v>
      </c>
      <c r="K255" s="64" t="s">
        <v>1586</v>
      </c>
      <c r="L255" s="64" t="s">
        <v>88</v>
      </c>
      <c r="M255" s="290" t="s">
        <v>137</v>
      </c>
      <c r="N255" s="243" t="s">
        <v>2410</v>
      </c>
      <c r="O255" s="64"/>
      <c r="P255" s="89"/>
      <c r="Q255" s="243">
        <v>30</v>
      </c>
      <c r="R255" s="245">
        <v>120</v>
      </c>
      <c r="S255" s="245">
        <v>110</v>
      </c>
      <c r="T255" s="245">
        <v>29.33</v>
      </c>
      <c r="U255" s="89">
        <v>0</v>
      </c>
      <c r="V255" s="260">
        <v>14</v>
      </c>
      <c r="W255" s="98">
        <v>0</v>
      </c>
      <c r="X255" s="83">
        <v>0</v>
      </c>
      <c r="Y255" s="98">
        <v>1</v>
      </c>
      <c r="Z255" s="64">
        <v>0</v>
      </c>
      <c r="AA255" s="315">
        <v>885165</v>
      </c>
      <c r="AB255" s="315">
        <v>46667</v>
      </c>
      <c r="AC255" s="316">
        <v>931832</v>
      </c>
      <c r="AD255" s="74">
        <v>4500000</v>
      </c>
      <c r="AE255" s="74">
        <v>6000000</v>
      </c>
      <c r="AF255" s="334">
        <v>177895.19999999998</v>
      </c>
      <c r="AG255" s="112">
        <v>26554950</v>
      </c>
      <c r="AH255" s="74">
        <v>1400010</v>
      </c>
      <c r="AI255" s="74">
        <v>21347423.999999996</v>
      </c>
      <c r="AJ255" s="74">
        <v>0</v>
      </c>
      <c r="AK255" s="74">
        <v>4500000</v>
      </c>
      <c r="AL255" s="74">
        <v>6000000</v>
      </c>
      <c r="AM255" s="74">
        <v>4892117.9999999991</v>
      </c>
      <c r="AN255" s="74">
        <v>5217666.2159999991</v>
      </c>
      <c r="AO255" s="74">
        <v>0</v>
      </c>
      <c r="AP255" s="74">
        <v>2800000</v>
      </c>
      <c r="AQ255" s="74">
        <v>0</v>
      </c>
      <c r="AR255" s="74">
        <v>0</v>
      </c>
      <c r="AS255" s="74">
        <v>0</v>
      </c>
      <c r="AT255" s="79">
        <v>0</v>
      </c>
      <c r="AU255" s="81">
        <v>72712168.216000006</v>
      </c>
      <c r="AV255" s="112">
        <v>54322316.440880008</v>
      </c>
      <c r="AW255" s="74">
        <v>72712168.215999991</v>
      </c>
      <c r="AX255" s="74">
        <v>5089851.7751199994</v>
      </c>
      <c r="AY255" s="75">
        <v>1432231.644088001</v>
      </c>
      <c r="AZ255" s="74">
        <v>0</v>
      </c>
      <c r="BA255" s="74">
        <v>0</v>
      </c>
      <c r="BB255" s="74">
        <v>0</v>
      </c>
      <c r="BC255" s="79">
        <v>0</v>
      </c>
      <c r="BD255" s="79">
        <v>0</v>
      </c>
      <c r="BE255" s="79">
        <v>0</v>
      </c>
      <c r="BF255" s="77">
        <v>0</v>
      </c>
      <c r="BG255" s="344">
        <v>6522083.4192080004</v>
      </c>
      <c r="BH255" s="187">
        <v>66190084</v>
      </c>
    </row>
    <row r="256" spans="1:60" s="50" customFormat="1" ht="24" customHeight="1" x14ac:dyDescent="0.2">
      <c r="A256" s="181"/>
      <c r="B256" s="296">
        <v>250</v>
      </c>
      <c r="C256" s="264">
        <v>13</v>
      </c>
      <c r="D256" s="297">
        <v>13226</v>
      </c>
      <c r="E256" s="241" t="s">
        <v>1414</v>
      </c>
      <c r="F256" s="242" t="s">
        <v>1415</v>
      </c>
      <c r="G256" s="285" t="s">
        <v>137</v>
      </c>
      <c r="H256" s="272" t="s">
        <v>88</v>
      </c>
      <c r="I256" s="292" t="s">
        <v>2684</v>
      </c>
      <c r="J256" s="64" t="s">
        <v>1416</v>
      </c>
      <c r="K256" s="64" t="s">
        <v>1417</v>
      </c>
      <c r="L256" s="64" t="s">
        <v>88</v>
      </c>
      <c r="M256" s="290" t="s">
        <v>137</v>
      </c>
      <c r="N256" s="243" t="s">
        <v>2410</v>
      </c>
      <c r="O256" s="64"/>
      <c r="P256" s="89"/>
      <c r="Q256" s="243">
        <v>30</v>
      </c>
      <c r="R256" s="245">
        <v>120</v>
      </c>
      <c r="S256" s="245">
        <v>110</v>
      </c>
      <c r="T256" s="245">
        <v>29.33</v>
      </c>
      <c r="U256" s="89">
        <v>0</v>
      </c>
      <c r="V256" s="260">
        <v>15</v>
      </c>
      <c r="W256" s="98">
        <v>0</v>
      </c>
      <c r="X256" s="83">
        <v>0</v>
      </c>
      <c r="Y256" s="98">
        <v>2</v>
      </c>
      <c r="Z256" s="64">
        <v>2</v>
      </c>
      <c r="AA256" s="315">
        <v>885165</v>
      </c>
      <c r="AB256" s="315">
        <v>46667</v>
      </c>
      <c r="AC256" s="316">
        <v>931832</v>
      </c>
      <c r="AD256" s="74">
        <v>4500000</v>
      </c>
      <c r="AE256" s="74">
        <v>6000000</v>
      </c>
      <c r="AF256" s="334">
        <v>177895.19999999998</v>
      </c>
      <c r="AG256" s="112">
        <v>26554950</v>
      </c>
      <c r="AH256" s="74">
        <v>1400010</v>
      </c>
      <c r="AI256" s="74">
        <v>21347423.999999996</v>
      </c>
      <c r="AJ256" s="74">
        <v>5310990</v>
      </c>
      <c r="AK256" s="74">
        <v>4500000</v>
      </c>
      <c r="AL256" s="74">
        <v>6000000</v>
      </c>
      <c r="AM256" s="74">
        <v>4892117.9999999991</v>
      </c>
      <c r="AN256" s="74">
        <v>5217666.2159999991</v>
      </c>
      <c r="AO256" s="74">
        <v>0</v>
      </c>
      <c r="AP256" s="74">
        <v>3000000</v>
      </c>
      <c r="AQ256" s="74">
        <v>0</v>
      </c>
      <c r="AR256" s="74">
        <v>0</v>
      </c>
      <c r="AS256" s="74">
        <v>0</v>
      </c>
      <c r="AT256" s="79">
        <v>0</v>
      </c>
      <c r="AU256" s="81">
        <v>78223158.216000006</v>
      </c>
      <c r="AV256" s="112">
        <v>54308316.440880008</v>
      </c>
      <c r="AW256" s="74">
        <v>72912168.215999991</v>
      </c>
      <c r="AX256" s="74">
        <v>5103851.7751199994</v>
      </c>
      <c r="AY256" s="75">
        <v>1430831.644088001</v>
      </c>
      <c r="AZ256" s="74">
        <v>0</v>
      </c>
      <c r="BA256" s="74">
        <v>0</v>
      </c>
      <c r="BB256" s="74">
        <v>0</v>
      </c>
      <c r="BC256" s="79">
        <v>0</v>
      </c>
      <c r="BD256" s="79">
        <v>0</v>
      </c>
      <c r="BE256" s="79">
        <v>0</v>
      </c>
      <c r="BF256" s="77">
        <v>0</v>
      </c>
      <c r="BG256" s="344">
        <v>6534683.4192080004</v>
      </c>
      <c r="BH256" s="187">
        <v>71688474</v>
      </c>
    </row>
    <row r="257" spans="1:61" s="50" customFormat="1" ht="24" customHeight="1" x14ac:dyDescent="0.2">
      <c r="A257" s="181"/>
      <c r="B257" s="296">
        <v>251</v>
      </c>
      <c r="C257" s="264">
        <v>14</v>
      </c>
      <c r="D257" s="297">
        <v>13221</v>
      </c>
      <c r="E257" s="241" t="s">
        <v>393</v>
      </c>
      <c r="F257" s="242" t="s">
        <v>1399</v>
      </c>
      <c r="G257" s="285" t="s">
        <v>137</v>
      </c>
      <c r="H257" s="272" t="s">
        <v>88</v>
      </c>
      <c r="I257" s="292" t="s">
        <v>2685</v>
      </c>
      <c r="J257" s="64" t="s">
        <v>1400</v>
      </c>
      <c r="K257" s="64" t="s">
        <v>1401</v>
      </c>
      <c r="L257" s="64" t="s">
        <v>88</v>
      </c>
      <c r="M257" s="290" t="s">
        <v>137</v>
      </c>
      <c r="N257" s="98"/>
      <c r="O257" s="64"/>
      <c r="P257" s="243" t="s">
        <v>2410</v>
      </c>
      <c r="Q257" s="243">
        <v>30</v>
      </c>
      <c r="R257" s="245">
        <v>120</v>
      </c>
      <c r="S257" s="245">
        <v>220</v>
      </c>
      <c r="T257" s="245">
        <v>29.33</v>
      </c>
      <c r="U257" s="89">
        <v>0</v>
      </c>
      <c r="V257" s="260">
        <v>25</v>
      </c>
      <c r="W257" s="98">
        <v>0</v>
      </c>
      <c r="X257" s="83">
        <v>0</v>
      </c>
      <c r="Y257" s="98">
        <v>2</v>
      </c>
      <c r="Z257" s="64">
        <v>2</v>
      </c>
      <c r="AA257" s="315">
        <v>885165</v>
      </c>
      <c r="AB257" s="315">
        <v>46667</v>
      </c>
      <c r="AC257" s="316">
        <v>931832</v>
      </c>
      <c r="AD257" s="74">
        <v>4500000</v>
      </c>
      <c r="AE257" s="74">
        <v>6000000</v>
      </c>
      <c r="AF257" s="334">
        <v>177895.19999999998</v>
      </c>
      <c r="AG257" s="112">
        <v>26554950</v>
      </c>
      <c r="AH257" s="74">
        <v>1400010</v>
      </c>
      <c r="AI257" s="74">
        <v>21347423.999999996</v>
      </c>
      <c r="AJ257" s="74">
        <v>5310990</v>
      </c>
      <c r="AK257" s="74">
        <v>4500000</v>
      </c>
      <c r="AL257" s="74">
        <v>6000000</v>
      </c>
      <c r="AM257" s="74">
        <v>9784235.9999999981</v>
      </c>
      <c r="AN257" s="74">
        <v>5217666.2159999991</v>
      </c>
      <c r="AO257" s="74">
        <v>0</v>
      </c>
      <c r="AP257" s="74">
        <v>5000000</v>
      </c>
      <c r="AQ257" s="74">
        <v>0</v>
      </c>
      <c r="AR257" s="74">
        <v>0</v>
      </c>
      <c r="AS257" s="74">
        <v>0</v>
      </c>
      <c r="AT257" s="79">
        <v>0</v>
      </c>
      <c r="AU257" s="81">
        <v>85115276.216000006</v>
      </c>
      <c r="AV257" s="112">
        <v>58717986.18088001</v>
      </c>
      <c r="AW257" s="74">
        <v>79804286.215999991</v>
      </c>
      <c r="AX257" s="74">
        <v>5586300.0351200001</v>
      </c>
      <c r="AY257" s="75">
        <v>1871798.6180880012</v>
      </c>
      <c r="AZ257" s="74">
        <v>0</v>
      </c>
      <c r="BA257" s="74">
        <v>0</v>
      </c>
      <c r="BB257" s="74">
        <v>0</v>
      </c>
      <c r="BC257" s="79">
        <v>0</v>
      </c>
      <c r="BD257" s="79">
        <v>0</v>
      </c>
      <c r="BE257" s="79">
        <v>0</v>
      </c>
      <c r="BF257" s="77">
        <v>0</v>
      </c>
      <c r="BG257" s="344">
        <v>7458098.6532080015</v>
      </c>
      <c r="BH257" s="187">
        <v>77657177</v>
      </c>
      <c r="BI257" s="117"/>
    </row>
    <row r="258" spans="1:61" s="50" customFormat="1" ht="24" customHeight="1" x14ac:dyDescent="0.2">
      <c r="A258" s="181"/>
      <c r="B258" s="296">
        <v>252</v>
      </c>
      <c r="C258" s="264">
        <v>15</v>
      </c>
      <c r="D258" s="297">
        <v>13245</v>
      </c>
      <c r="E258" s="241" t="s">
        <v>1478</v>
      </c>
      <c r="F258" s="242" t="s">
        <v>1479</v>
      </c>
      <c r="G258" s="285" t="s">
        <v>137</v>
      </c>
      <c r="H258" s="272" t="s">
        <v>88</v>
      </c>
      <c r="I258" s="349" t="s">
        <v>2686</v>
      </c>
      <c r="J258" s="67" t="s">
        <v>1480</v>
      </c>
      <c r="K258" s="67" t="s">
        <v>1481</v>
      </c>
      <c r="L258" s="67" t="s">
        <v>88</v>
      </c>
      <c r="M258" s="290" t="s">
        <v>137</v>
      </c>
      <c r="N258" s="99"/>
      <c r="O258" s="67"/>
      <c r="P258" s="244" t="s">
        <v>2410</v>
      </c>
      <c r="Q258" s="243">
        <v>30</v>
      </c>
      <c r="R258" s="245">
        <v>120</v>
      </c>
      <c r="S258" s="245">
        <v>220</v>
      </c>
      <c r="T258" s="245">
        <v>29.33</v>
      </c>
      <c r="U258" s="89">
        <v>0</v>
      </c>
      <c r="V258" s="260">
        <v>30</v>
      </c>
      <c r="W258" s="98">
        <v>0</v>
      </c>
      <c r="X258" s="83">
        <v>0</v>
      </c>
      <c r="Y258" s="98">
        <v>0</v>
      </c>
      <c r="Z258" s="64">
        <v>0</v>
      </c>
      <c r="AA258" s="315">
        <v>885165</v>
      </c>
      <c r="AB258" s="315">
        <v>46667</v>
      </c>
      <c r="AC258" s="316">
        <v>931832</v>
      </c>
      <c r="AD258" s="74">
        <v>4500000</v>
      </c>
      <c r="AE258" s="74">
        <v>6000000</v>
      </c>
      <c r="AF258" s="334">
        <v>177895.19999999998</v>
      </c>
      <c r="AG258" s="112">
        <v>26554950</v>
      </c>
      <c r="AH258" s="74">
        <v>1400010</v>
      </c>
      <c r="AI258" s="74">
        <v>21347423.999999996</v>
      </c>
      <c r="AJ258" s="74">
        <v>0</v>
      </c>
      <c r="AK258" s="74">
        <v>4500000</v>
      </c>
      <c r="AL258" s="74">
        <v>6000000</v>
      </c>
      <c r="AM258" s="74">
        <v>9784235.9999999981</v>
      </c>
      <c r="AN258" s="74">
        <v>5217666.2159999991</v>
      </c>
      <c r="AO258" s="74">
        <v>0</v>
      </c>
      <c r="AP258" s="74">
        <v>6000000</v>
      </c>
      <c r="AQ258" s="74">
        <v>0</v>
      </c>
      <c r="AR258" s="74">
        <v>0</v>
      </c>
      <c r="AS258" s="74">
        <v>0</v>
      </c>
      <c r="AT258" s="79">
        <v>0</v>
      </c>
      <c r="AU258" s="81">
        <v>80804286.216000006</v>
      </c>
      <c r="AV258" s="112">
        <v>58647986.18088001</v>
      </c>
      <c r="AW258" s="74">
        <v>80804286.215999991</v>
      </c>
      <c r="AX258" s="74">
        <v>5656300.0351200001</v>
      </c>
      <c r="AY258" s="75">
        <v>1864798.6180880012</v>
      </c>
      <c r="AZ258" s="74">
        <v>0</v>
      </c>
      <c r="BA258" s="74">
        <v>0</v>
      </c>
      <c r="BB258" s="74">
        <v>0</v>
      </c>
      <c r="BC258" s="79">
        <v>0</v>
      </c>
      <c r="BD258" s="79">
        <v>0</v>
      </c>
      <c r="BE258" s="79">
        <v>0</v>
      </c>
      <c r="BF258" s="77">
        <v>0</v>
      </c>
      <c r="BG258" s="344">
        <v>7521098.6532080015</v>
      </c>
      <c r="BH258" s="187">
        <v>73283187</v>
      </c>
    </row>
    <row r="259" spans="1:61" s="50" customFormat="1" ht="24" customHeight="1" x14ac:dyDescent="0.2">
      <c r="A259" s="181"/>
      <c r="B259" s="296">
        <v>253</v>
      </c>
      <c r="C259" s="264">
        <v>16</v>
      </c>
      <c r="D259" s="297">
        <v>13326</v>
      </c>
      <c r="E259" s="241" t="s">
        <v>687</v>
      </c>
      <c r="F259" s="242" t="s">
        <v>1271</v>
      </c>
      <c r="G259" s="285" t="s">
        <v>137</v>
      </c>
      <c r="H259" s="272" t="s">
        <v>88</v>
      </c>
      <c r="I259" s="349" t="s">
        <v>2687</v>
      </c>
      <c r="J259" s="67" t="s">
        <v>1718</v>
      </c>
      <c r="K259" s="67" t="s">
        <v>1719</v>
      </c>
      <c r="L259" s="67" t="s">
        <v>88</v>
      </c>
      <c r="M259" s="290" t="s">
        <v>137</v>
      </c>
      <c r="N259" s="243" t="s">
        <v>2410</v>
      </c>
      <c r="O259" s="67"/>
      <c r="P259" s="90"/>
      <c r="Q259" s="243">
        <v>30</v>
      </c>
      <c r="R259" s="245">
        <v>120</v>
      </c>
      <c r="S259" s="245">
        <v>110</v>
      </c>
      <c r="T259" s="245">
        <v>29.33</v>
      </c>
      <c r="U259" s="89">
        <v>0</v>
      </c>
      <c r="V259" s="260">
        <v>15</v>
      </c>
      <c r="W259" s="98">
        <v>0</v>
      </c>
      <c r="X259" s="83">
        <v>0</v>
      </c>
      <c r="Y259" s="98">
        <v>0</v>
      </c>
      <c r="Z259" s="64">
        <v>0</v>
      </c>
      <c r="AA259" s="315">
        <v>885165</v>
      </c>
      <c r="AB259" s="315">
        <v>46667</v>
      </c>
      <c r="AC259" s="316">
        <v>931832</v>
      </c>
      <c r="AD259" s="74">
        <v>4500000</v>
      </c>
      <c r="AE259" s="74">
        <v>6000000</v>
      </c>
      <c r="AF259" s="334">
        <v>177895.19999999998</v>
      </c>
      <c r="AG259" s="112">
        <v>26554950</v>
      </c>
      <c r="AH259" s="74">
        <v>1400010</v>
      </c>
      <c r="AI259" s="74">
        <v>21347423.999999996</v>
      </c>
      <c r="AJ259" s="74">
        <v>0</v>
      </c>
      <c r="AK259" s="74">
        <v>4500000</v>
      </c>
      <c r="AL259" s="74">
        <v>6000000</v>
      </c>
      <c r="AM259" s="74">
        <v>4892117.9999999991</v>
      </c>
      <c r="AN259" s="74">
        <v>5217666.2159999991</v>
      </c>
      <c r="AO259" s="74">
        <v>0</v>
      </c>
      <c r="AP259" s="74">
        <v>3000000</v>
      </c>
      <c r="AQ259" s="74">
        <v>0</v>
      </c>
      <c r="AR259" s="74">
        <v>0</v>
      </c>
      <c r="AS259" s="74">
        <v>0</v>
      </c>
      <c r="AT259" s="79">
        <v>0</v>
      </c>
      <c r="AU259" s="81">
        <v>72912168.216000006</v>
      </c>
      <c r="AV259" s="112">
        <v>54308316.440880008</v>
      </c>
      <c r="AW259" s="74">
        <v>72912168.215999991</v>
      </c>
      <c r="AX259" s="74">
        <v>5103851.7751199994</v>
      </c>
      <c r="AY259" s="75">
        <v>1430831.644088001</v>
      </c>
      <c r="AZ259" s="74">
        <v>0</v>
      </c>
      <c r="BA259" s="74">
        <v>0</v>
      </c>
      <c r="BB259" s="74">
        <v>0</v>
      </c>
      <c r="BC259" s="79">
        <v>0</v>
      </c>
      <c r="BD259" s="79">
        <v>0</v>
      </c>
      <c r="BE259" s="79">
        <v>0</v>
      </c>
      <c r="BF259" s="77">
        <v>0</v>
      </c>
      <c r="BG259" s="344">
        <v>6534683.4192080004</v>
      </c>
      <c r="BH259" s="187">
        <v>66377484</v>
      </c>
    </row>
    <row r="260" spans="1:61" s="50" customFormat="1" ht="24" customHeight="1" x14ac:dyDescent="0.2">
      <c r="A260" s="181"/>
      <c r="B260" s="296">
        <v>254</v>
      </c>
      <c r="C260" s="264">
        <v>17</v>
      </c>
      <c r="D260" s="297">
        <v>13273</v>
      </c>
      <c r="E260" s="241" t="s">
        <v>1562</v>
      </c>
      <c r="F260" s="242" t="s">
        <v>1563</v>
      </c>
      <c r="G260" s="285" t="s">
        <v>137</v>
      </c>
      <c r="H260" s="272" t="s">
        <v>88</v>
      </c>
      <c r="I260" s="350" t="s">
        <v>2688</v>
      </c>
      <c r="J260" s="69" t="s">
        <v>1564</v>
      </c>
      <c r="K260" s="69" t="s">
        <v>1565</v>
      </c>
      <c r="L260" s="69" t="s">
        <v>88</v>
      </c>
      <c r="M260" s="290" t="s">
        <v>137</v>
      </c>
      <c r="N260" s="243" t="s">
        <v>2410</v>
      </c>
      <c r="O260" s="69"/>
      <c r="P260" s="89"/>
      <c r="Q260" s="243">
        <v>30</v>
      </c>
      <c r="R260" s="245">
        <v>120</v>
      </c>
      <c r="S260" s="245">
        <v>110</v>
      </c>
      <c r="T260" s="245">
        <v>29.33</v>
      </c>
      <c r="U260" s="89">
        <v>0</v>
      </c>
      <c r="V260" s="260">
        <v>15</v>
      </c>
      <c r="W260" s="98">
        <v>0</v>
      </c>
      <c r="X260" s="83">
        <v>0</v>
      </c>
      <c r="Y260" s="98">
        <v>2</v>
      </c>
      <c r="Z260" s="64">
        <v>0</v>
      </c>
      <c r="AA260" s="315">
        <v>885165</v>
      </c>
      <c r="AB260" s="315">
        <v>46667</v>
      </c>
      <c r="AC260" s="316">
        <v>931832</v>
      </c>
      <c r="AD260" s="74">
        <v>4500000</v>
      </c>
      <c r="AE260" s="74">
        <v>6000000</v>
      </c>
      <c r="AF260" s="334">
        <v>177895.19999999998</v>
      </c>
      <c r="AG260" s="112">
        <v>26554950</v>
      </c>
      <c r="AH260" s="74">
        <v>1400010</v>
      </c>
      <c r="AI260" s="74">
        <v>21347423.999999996</v>
      </c>
      <c r="AJ260" s="74">
        <v>0</v>
      </c>
      <c r="AK260" s="74">
        <v>4500000</v>
      </c>
      <c r="AL260" s="74">
        <v>6000000</v>
      </c>
      <c r="AM260" s="74">
        <v>4892117.9999999991</v>
      </c>
      <c r="AN260" s="74">
        <v>5217666.2159999991</v>
      </c>
      <c r="AO260" s="74">
        <v>0</v>
      </c>
      <c r="AP260" s="74">
        <v>3000000</v>
      </c>
      <c r="AQ260" s="74">
        <v>0</v>
      </c>
      <c r="AR260" s="74">
        <v>0</v>
      </c>
      <c r="AS260" s="74">
        <v>0</v>
      </c>
      <c r="AT260" s="79">
        <v>0</v>
      </c>
      <c r="AU260" s="81">
        <v>72912168.216000006</v>
      </c>
      <c r="AV260" s="112">
        <v>54308316.440880008</v>
      </c>
      <c r="AW260" s="74">
        <v>72912168.215999991</v>
      </c>
      <c r="AX260" s="74">
        <v>5103851.7751199994</v>
      </c>
      <c r="AY260" s="75">
        <v>1430831.644088001</v>
      </c>
      <c r="AZ260" s="74">
        <v>0</v>
      </c>
      <c r="BA260" s="74">
        <v>0</v>
      </c>
      <c r="BB260" s="74">
        <v>0</v>
      </c>
      <c r="BC260" s="79">
        <v>0</v>
      </c>
      <c r="BD260" s="79">
        <v>0</v>
      </c>
      <c r="BE260" s="79">
        <v>0</v>
      </c>
      <c r="BF260" s="77">
        <v>0</v>
      </c>
      <c r="BG260" s="344">
        <v>6534683.4192080004</v>
      </c>
      <c r="BH260" s="187">
        <v>66377484</v>
      </c>
    </row>
    <row r="261" spans="1:61" s="50" customFormat="1" ht="24" customHeight="1" x14ac:dyDescent="0.2">
      <c r="A261" s="181"/>
      <c r="B261" s="296">
        <v>255</v>
      </c>
      <c r="C261" s="264">
        <v>18</v>
      </c>
      <c r="D261" s="297">
        <v>13351</v>
      </c>
      <c r="E261" s="241" t="s">
        <v>1795</v>
      </c>
      <c r="F261" s="242" t="s">
        <v>1796</v>
      </c>
      <c r="G261" s="285" t="s">
        <v>137</v>
      </c>
      <c r="H261" s="272" t="s">
        <v>88</v>
      </c>
      <c r="I261" s="292" t="s">
        <v>2689</v>
      </c>
      <c r="J261" s="64" t="s">
        <v>1797</v>
      </c>
      <c r="K261" s="64" t="s">
        <v>1798</v>
      </c>
      <c r="L261" s="64" t="s">
        <v>88</v>
      </c>
      <c r="M261" s="290" t="s">
        <v>137</v>
      </c>
      <c r="N261" s="243" t="s">
        <v>2410</v>
      </c>
      <c r="O261" s="64"/>
      <c r="P261" s="89"/>
      <c r="Q261" s="243">
        <v>30</v>
      </c>
      <c r="R261" s="245">
        <v>120</v>
      </c>
      <c r="S261" s="245">
        <v>110</v>
      </c>
      <c r="T261" s="245">
        <v>29.33</v>
      </c>
      <c r="U261" s="89">
        <v>0</v>
      </c>
      <c r="V261" s="260">
        <v>14</v>
      </c>
      <c r="W261" s="98">
        <v>0</v>
      </c>
      <c r="X261" s="83">
        <v>0</v>
      </c>
      <c r="Y261" s="98">
        <v>2</v>
      </c>
      <c r="Z261" s="64">
        <v>0</v>
      </c>
      <c r="AA261" s="315">
        <v>885165</v>
      </c>
      <c r="AB261" s="315">
        <v>46667</v>
      </c>
      <c r="AC261" s="316">
        <v>931832</v>
      </c>
      <c r="AD261" s="74">
        <v>4500000</v>
      </c>
      <c r="AE261" s="74">
        <v>6000000</v>
      </c>
      <c r="AF261" s="334">
        <v>177895.19999999998</v>
      </c>
      <c r="AG261" s="112">
        <v>26554950</v>
      </c>
      <c r="AH261" s="74">
        <v>1400010</v>
      </c>
      <c r="AI261" s="74">
        <v>21347423.999999996</v>
      </c>
      <c r="AJ261" s="74">
        <v>0</v>
      </c>
      <c r="AK261" s="74">
        <v>4500000</v>
      </c>
      <c r="AL261" s="74">
        <v>6000000</v>
      </c>
      <c r="AM261" s="74">
        <v>4892117.9999999991</v>
      </c>
      <c r="AN261" s="74">
        <v>5217666.2159999991</v>
      </c>
      <c r="AO261" s="74">
        <v>0</v>
      </c>
      <c r="AP261" s="74">
        <v>2800000</v>
      </c>
      <c r="AQ261" s="74">
        <v>0</v>
      </c>
      <c r="AR261" s="74">
        <v>0</v>
      </c>
      <c r="AS261" s="74">
        <v>0</v>
      </c>
      <c r="AT261" s="79">
        <v>0</v>
      </c>
      <c r="AU261" s="81">
        <v>72712168.216000006</v>
      </c>
      <c r="AV261" s="112">
        <v>54322316.440880008</v>
      </c>
      <c r="AW261" s="74">
        <v>72712168.215999991</v>
      </c>
      <c r="AX261" s="74">
        <v>5089851.7751199994</v>
      </c>
      <c r="AY261" s="75">
        <v>1432231.644088001</v>
      </c>
      <c r="AZ261" s="74">
        <v>0</v>
      </c>
      <c r="BA261" s="74">
        <v>0</v>
      </c>
      <c r="BB261" s="74">
        <v>0</v>
      </c>
      <c r="BC261" s="79">
        <v>0</v>
      </c>
      <c r="BD261" s="79">
        <v>0</v>
      </c>
      <c r="BE261" s="79">
        <v>0</v>
      </c>
      <c r="BF261" s="77">
        <v>0</v>
      </c>
      <c r="BG261" s="344">
        <v>6522083.4192080004</v>
      </c>
      <c r="BH261" s="187">
        <v>66190084</v>
      </c>
    </row>
    <row r="262" spans="1:61" s="50" customFormat="1" ht="24" customHeight="1" x14ac:dyDescent="0.2">
      <c r="A262" s="181"/>
      <c r="B262" s="296">
        <v>256</v>
      </c>
      <c r="C262" s="264">
        <v>19</v>
      </c>
      <c r="D262" s="297">
        <v>13310</v>
      </c>
      <c r="E262" s="241" t="s">
        <v>634</v>
      </c>
      <c r="F262" s="242" t="s">
        <v>1394</v>
      </c>
      <c r="G262" s="285" t="s">
        <v>137</v>
      </c>
      <c r="H262" s="272" t="s">
        <v>88</v>
      </c>
      <c r="I262" s="292" t="s">
        <v>2690</v>
      </c>
      <c r="J262" s="64" t="s">
        <v>1673</v>
      </c>
      <c r="K262" s="64" t="s">
        <v>1674</v>
      </c>
      <c r="L262" s="64" t="s">
        <v>88</v>
      </c>
      <c r="M262" s="290" t="s">
        <v>137</v>
      </c>
      <c r="N262" s="243" t="s">
        <v>2410</v>
      </c>
      <c r="O262" s="64"/>
      <c r="P262" s="89"/>
      <c r="Q262" s="243">
        <v>30</v>
      </c>
      <c r="R262" s="245">
        <v>120</v>
      </c>
      <c r="S262" s="245">
        <v>110</v>
      </c>
      <c r="T262" s="245">
        <v>29.33</v>
      </c>
      <c r="U262" s="89">
        <v>0</v>
      </c>
      <c r="V262" s="260">
        <v>13</v>
      </c>
      <c r="W262" s="98">
        <v>0</v>
      </c>
      <c r="X262" s="83">
        <v>0</v>
      </c>
      <c r="Y262" s="98">
        <v>0</v>
      </c>
      <c r="Z262" s="64">
        <v>0</v>
      </c>
      <c r="AA262" s="315">
        <v>885165</v>
      </c>
      <c r="AB262" s="315">
        <v>46667</v>
      </c>
      <c r="AC262" s="316">
        <v>931832</v>
      </c>
      <c r="AD262" s="74">
        <v>4500000</v>
      </c>
      <c r="AE262" s="74">
        <v>6000000</v>
      </c>
      <c r="AF262" s="334">
        <v>177895.19999999998</v>
      </c>
      <c r="AG262" s="112">
        <v>26554950</v>
      </c>
      <c r="AH262" s="74">
        <v>1400010</v>
      </c>
      <c r="AI262" s="74">
        <v>21347423.999999996</v>
      </c>
      <c r="AJ262" s="74">
        <v>0</v>
      </c>
      <c r="AK262" s="74">
        <v>4500000</v>
      </c>
      <c r="AL262" s="74">
        <v>6000000</v>
      </c>
      <c r="AM262" s="74">
        <v>4892117.9999999991</v>
      </c>
      <c r="AN262" s="74">
        <v>5217666.2159999991</v>
      </c>
      <c r="AO262" s="74">
        <v>0</v>
      </c>
      <c r="AP262" s="74">
        <v>2600000</v>
      </c>
      <c r="AQ262" s="74">
        <v>0</v>
      </c>
      <c r="AR262" s="74">
        <v>0</v>
      </c>
      <c r="AS262" s="74">
        <v>0</v>
      </c>
      <c r="AT262" s="79">
        <v>0</v>
      </c>
      <c r="AU262" s="81">
        <v>72512168.216000006</v>
      </c>
      <c r="AV262" s="112">
        <v>54336316.440880008</v>
      </c>
      <c r="AW262" s="74">
        <v>72512168.215999991</v>
      </c>
      <c r="AX262" s="74">
        <v>5075851.7751199994</v>
      </c>
      <c r="AY262" s="75">
        <v>1433631.644088001</v>
      </c>
      <c r="AZ262" s="74">
        <v>0</v>
      </c>
      <c r="BA262" s="74">
        <v>0</v>
      </c>
      <c r="BB262" s="74">
        <v>0</v>
      </c>
      <c r="BC262" s="79">
        <v>0</v>
      </c>
      <c r="BD262" s="79">
        <v>0</v>
      </c>
      <c r="BE262" s="79">
        <v>0</v>
      </c>
      <c r="BF262" s="77">
        <v>0</v>
      </c>
      <c r="BG262" s="344">
        <v>6509483.4192080004</v>
      </c>
      <c r="BH262" s="187">
        <v>66002684</v>
      </c>
    </row>
    <row r="263" spans="1:61" s="50" customFormat="1" ht="24" customHeight="1" x14ac:dyDescent="0.2">
      <c r="A263" s="181"/>
      <c r="B263" s="296">
        <v>257</v>
      </c>
      <c r="C263" s="264">
        <v>20</v>
      </c>
      <c r="D263" s="297">
        <v>13329</v>
      </c>
      <c r="E263" s="241" t="s">
        <v>1726</v>
      </c>
      <c r="F263" s="242" t="s">
        <v>1727</v>
      </c>
      <c r="G263" s="285" t="s">
        <v>137</v>
      </c>
      <c r="H263" s="272" t="s">
        <v>88</v>
      </c>
      <c r="I263" s="292" t="s">
        <v>2691</v>
      </c>
      <c r="J263" s="64" t="s">
        <v>1728</v>
      </c>
      <c r="K263" s="64" t="s">
        <v>1729</v>
      </c>
      <c r="L263" s="64" t="s">
        <v>88</v>
      </c>
      <c r="M263" s="290" t="s">
        <v>137</v>
      </c>
      <c r="N263" s="243" t="s">
        <v>2410</v>
      </c>
      <c r="O263" s="64"/>
      <c r="P263" s="89"/>
      <c r="Q263" s="243">
        <v>30</v>
      </c>
      <c r="R263" s="245">
        <v>120</v>
      </c>
      <c r="S263" s="245">
        <v>110</v>
      </c>
      <c r="T263" s="245">
        <v>29.33</v>
      </c>
      <c r="U263" s="89">
        <v>0</v>
      </c>
      <c r="V263" s="260">
        <v>12</v>
      </c>
      <c r="W263" s="98">
        <v>0</v>
      </c>
      <c r="X263" s="83">
        <v>0</v>
      </c>
      <c r="Y263" s="98">
        <v>1</v>
      </c>
      <c r="Z263" s="64">
        <v>0</v>
      </c>
      <c r="AA263" s="315">
        <v>885165</v>
      </c>
      <c r="AB263" s="315">
        <v>46667</v>
      </c>
      <c r="AC263" s="316">
        <v>931832</v>
      </c>
      <c r="AD263" s="74">
        <v>4500000</v>
      </c>
      <c r="AE263" s="74">
        <v>6000000</v>
      </c>
      <c r="AF263" s="334">
        <v>177895.19999999998</v>
      </c>
      <c r="AG263" s="112">
        <v>26554950</v>
      </c>
      <c r="AH263" s="74">
        <v>1400010</v>
      </c>
      <c r="AI263" s="74">
        <v>21347423.999999996</v>
      </c>
      <c r="AJ263" s="74">
        <v>0</v>
      </c>
      <c r="AK263" s="74">
        <v>4500000</v>
      </c>
      <c r="AL263" s="74">
        <v>6000000</v>
      </c>
      <c r="AM263" s="74">
        <v>4892117.9999999991</v>
      </c>
      <c r="AN263" s="74">
        <v>5217666.2159999991</v>
      </c>
      <c r="AO263" s="74">
        <v>0</v>
      </c>
      <c r="AP263" s="74">
        <v>2400000</v>
      </c>
      <c r="AQ263" s="74">
        <v>0</v>
      </c>
      <c r="AR263" s="74">
        <v>0</v>
      </c>
      <c r="AS263" s="74">
        <v>0</v>
      </c>
      <c r="AT263" s="79">
        <v>0</v>
      </c>
      <c r="AU263" s="81">
        <v>72312168.216000006</v>
      </c>
      <c r="AV263" s="112">
        <v>54350316.440880008</v>
      </c>
      <c r="AW263" s="74">
        <v>72312168.215999991</v>
      </c>
      <c r="AX263" s="74">
        <v>5061851.7751199994</v>
      </c>
      <c r="AY263" s="75">
        <v>1435031.644088001</v>
      </c>
      <c r="AZ263" s="74">
        <v>0</v>
      </c>
      <c r="BA263" s="74">
        <v>0</v>
      </c>
      <c r="BB263" s="74">
        <v>0</v>
      </c>
      <c r="BC263" s="79">
        <v>0</v>
      </c>
      <c r="BD263" s="79">
        <v>0</v>
      </c>
      <c r="BE263" s="79">
        <v>0</v>
      </c>
      <c r="BF263" s="77">
        <v>0</v>
      </c>
      <c r="BG263" s="344">
        <v>6496883.4192080004</v>
      </c>
      <c r="BH263" s="187">
        <v>65815284</v>
      </c>
    </row>
    <row r="264" spans="1:61" s="50" customFormat="1" ht="24" customHeight="1" x14ac:dyDescent="0.2">
      <c r="A264" s="181"/>
      <c r="B264" s="296">
        <v>258</v>
      </c>
      <c r="C264" s="264">
        <v>21</v>
      </c>
      <c r="D264" s="297">
        <v>13317</v>
      </c>
      <c r="E264" s="241" t="s">
        <v>1533</v>
      </c>
      <c r="F264" s="242" t="s">
        <v>1690</v>
      </c>
      <c r="G264" s="285" t="s">
        <v>137</v>
      </c>
      <c r="H264" s="272" t="s">
        <v>88</v>
      </c>
      <c r="I264" s="292" t="s">
        <v>2692</v>
      </c>
      <c r="J264" s="64">
        <v>1653140739</v>
      </c>
      <c r="K264" s="64" t="s">
        <v>1691</v>
      </c>
      <c r="L264" s="64" t="s">
        <v>88</v>
      </c>
      <c r="M264" s="290" t="s">
        <v>137</v>
      </c>
      <c r="N264" s="243" t="s">
        <v>2410</v>
      </c>
      <c r="O264" s="64"/>
      <c r="P264" s="89"/>
      <c r="Q264" s="243">
        <v>30</v>
      </c>
      <c r="R264" s="245">
        <v>120</v>
      </c>
      <c r="S264" s="245">
        <v>110</v>
      </c>
      <c r="T264" s="245">
        <v>29.33</v>
      </c>
      <c r="U264" s="89">
        <v>0</v>
      </c>
      <c r="V264" s="260">
        <v>15</v>
      </c>
      <c r="W264" s="98">
        <v>0</v>
      </c>
      <c r="X264" s="83">
        <v>0</v>
      </c>
      <c r="Y264" s="98">
        <v>1</v>
      </c>
      <c r="Z264" s="64">
        <v>1</v>
      </c>
      <c r="AA264" s="315">
        <v>885165</v>
      </c>
      <c r="AB264" s="315">
        <v>46667</v>
      </c>
      <c r="AC264" s="316">
        <v>931832</v>
      </c>
      <c r="AD264" s="74">
        <v>4500000</v>
      </c>
      <c r="AE264" s="74">
        <v>6000000</v>
      </c>
      <c r="AF264" s="334">
        <v>177895.19999999998</v>
      </c>
      <c r="AG264" s="112">
        <v>26554950</v>
      </c>
      <c r="AH264" s="74">
        <v>1400010</v>
      </c>
      <c r="AI264" s="74">
        <v>21347423.999999996</v>
      </c>
      <c r="AJ264" s="74">
        <v>2655495</v>
      </c>
      <c r="AK264" s="74">
        <v>4500000</v>
      </c>
      <c r="AL264" s="74">
        <v>6000000</v>
      </c>
      <c r="AM264" s="74">
        <v>4892117.9999999991</v>
      </c>
      <c r="AN264" s="74">
        <v>5217666.2159999991</v>
      </c>
      <c r="AO264" s="74">
        <v>0</v>
      </c>
      <c r="AP264" s="74">
        <v>3000000</v>
      </c>
      <c r="AQ264" s="74">
        <v>0</v>
      </c>
      <c r="AR264" s="74">
        <v>0</v>
      </c>
      <c r="AS264" s="74">
        <v>0</v>
      </c>
      <c r="AT264" s="79">
        <v>0</v>
      </c>
      <c r="AU264" s="81">
        <v>75567663.216000006</v>
      </c>
      <c r="AV264" s="112">
        <v>54308316.440880008</v>
      </c>
      <c r="AW264" s="74">
        <v>72912168.215999991</v>
      </c>
      <c r="AX264" s="74">
        <v>5103851.7751199994</v>
      </c>
      <c r="AY264" s="75">
        <v>1430831.644088001</v>
      </c>
      <c r="AZ264" s="74">
        <v>0</v>
      </c>
      <c r="BA264" s="74">
        <v>0</v>
      </c>
      <c r="BB264" s="74">
        <v>0</v>
      </c>
      <c r="BC264" s="79">
        <v>0</v>
      </c>
      <c r="BD264" s="79">
        <v>0</v>
      </c>
      <c r="BE264" s="79">
        <v>0</v>
      </c>
      <c r="BF264" s="77">
        <v>0</v>
      </c>
      <c r="BG264" s="344">
        <v>6534683.4192080004</v>
      </c>
      <c r="BH264" s="187">
        <v>69032979</v>
      </c>
    </row>
    <row r="265" spans="1:61" s="50" customFormat="1" ht="24" customHeight="1" x14ac:dyDescent="0.2">
      <c r="A265" s="181"/>
      <c r="B265" s="296">
        <v>259</v>
      </c>
      <c r="C265" s="264">
        <v>22</v>
      </c>
      <c r="D265" s="297">
        <v>13219</v>
      </c>
      <c r="E265" s="241" t="s">
        <v>1393</v>
      </c>
      <c r="F265" s="242" t="s">
        <v>1394</v>
      </c>
      <c r="G265" s="285" t="s">
        <v>137</v>
      </c>
      <c r="H265" s="272" t="s">
        <v>88</v>
      </c>
      <c r="I265" s="292" t="s">
        <v>2693</v>
      </c>
      <c r="J265" s="64">
        <v>1671683501</v>
      </c>
      <c r="K265" s="64" t="s">
        <v>1395</v>
      </c>
      <c r="L265" s="64" t="s">
        <v>88</v>
      </c>
      <c r="M265" s="290" t="s">
        <v>137</v>
      </c>
      <c r="N265" s="243" t="s">
        <v>2410</v>
      </c>
      <c r="O265" s="64"/>
      <c r="P265" s="89"/>
      <c r="Q265" s="243">
        <v>30</v>
      </c>
      <c r="R265" s="245">
        <v>120</v>
      </c>
      <c r="S265" s="245">
        <v>110</v>
      </c>
      <c r="T265" s="245">
        <v>29.33</v>
      </c>
      <c r="U265" s="89">
        <v>0</v>
      </c>
      <c r="V265" s="260">
        <v>15</v>
      </c>
      <c r="W265" s="98">
        <v>0</v>
      </c>
      <c r="X265" s="83">
        <v>0</v>
      </c>
      <c r="Y265" s="98">
        <v>2</v>
      </c>
      <c r="Z265" s="64">
        <v>1</v>
      </c>
      <c r="AA265" s="315">
        <v>885165</v>
      </c>
      <c r="AB265" s="315">
        <v>46667</v>
      </c>
      <c r="AC265" s="316">
        <v>931832</v>
      </c>
      <c r="AD265" s="74">
        <v>4500000</v>
      </c>
      <c r="AE265" s="74">
        <v>6000000</v>
      </c>
      <c r="AF265" s="334">
        <v>177895.19999999998</v>
      </c>
      <c r="AG265" s="112">
        <v>26554950</v>
      </c>
      <c r="AH265" s="74">
        <v>1400010</v>
      </c>
      <c r="AI265" s="74">
        <v>21347423.999999996</v>
      </c>
      <c r="AJ265" s="74">
        <v>2655495</v>
      </c>
      <c r="AK265" s="74">
        <v>4500000</v>
      </c>
      <c r="AL265" s="74">
        <v>6000000</v>
      </c>
      <c r="AM265" s="74">
        <v>4892117.9999999991</v>
      </c>
      <c r="AN265" s="74">
        <v>5217666.2159999991</v>
      </c>
      <c r="AO265" s="74">
        <v>0</v>
      </c>
      <c r="AP265" s="74">
        <v>3000000</v>
      </c>
      <c r="AQ265" s="74">
        <v>0</v>
      </c>
      <c r="AR265" s="74">
        <v>0</v>
      </c>
      <c r="AS265" s="74">
        <v>0</v>
      </c>
      <c r="AT265" s="79">
        <v>0</v>
      </c>
      <c r="AU265" s="81">
        <v>75567663.216000006</v>
      </c>
      <c r="AV265" s="112">
        <v>54308316.440880008</v>
      </c>
      <c r="AW265" s="74">
        <v>72912168.215999991</v>
      </c>
      <c r="AX265" s="74">
        <v>5103851.7751199994</v>
      </c>
      <c r="AY265" s="75">
        <v>1430831.644088001</v>
      </c>
      <c r="AZ265" s="74">
        <v>0</v>
      </c>
      <c r="BA265" s="74">
        <v>0</v>
      </c>
      <c r="BB265" s="74">
        <v>0</v>
      </c>
      <c r="BC265" s="79">
        <v>0</v>
      </c>
      <c r="BD265" s="79">
        <v>0</v>
      </c>
      <c r="BE265" s="79">
        <v>0</v>
      </c>
      <c r="BF265" s="77">
        <v>0</v>
      </c>
      <c r="BG265" s="344">
        <v>6534683.4192080004</v>
      </c>
      <c r="BH265" s="187">
        <v>69032979</v>
      </c>
    </row>
    <row r="266" spans="1:61" s="50" customFormat="1" ht="24" customHeight="1" x14ac:dyDescent="0.2">
      <c r="A266" s="181"/>
      <c r="B266" s="296">
        <v>260</v>
      </c>
      <c r="C266" s="264">
        <v>23</v>
      </c>
      <c r="D266" s="297">
        <v>13334</v>
      </c>
      <c r="E266" s="241" t="s">
        <v>1742</v>
      </c>
      <c r="F266" s="242" t="s">
        <v>1743</v>
      </c>
      <c r="G266" s="285" t="s">
        <v>137</v>
      </c>
      <c r="H266" s="272" t="s">
        <v>88</v>
      </c>
      <c r="I266" s="292" t="s">
        <v>2694</v>
      </c>
      <c r="J266" s="64" t="s">
        <v>1744</v>
      </c>
      <c r="K266" s="64" t="s">
        <v>1745</v>
      </c>
      <c r="L266" s="64" t="s">
        <v>88</v>
      </c>
      <c r="M266" s="290" t="s">
        <v>137</v>
      </c>
      <c r="N266" s="243" t="s">
        <v>2410</v>
      </c>
      <c r="O266" s="64"/>
      <c r="P266" s="89"/>
      <c r="Q266" s="243">
        <v>30</v>
      </c>
      <c r="R266" s="245">
        <v>120</v>
      </c>
      <c r="S266" s="245">
        <v>110</v>
      </c>
      <c r="T266" s="245">
        <v>29.33</v>
      </c>
      <c r="U266" s="89">
        <v>0</v>
      </c>
      <c r="V266" s="260">
        <v>15</v>
      </c>
      <c r="W266" s="98">
        <v>0</v>
      </c>
      <c r="X266" s="83">
        <v>0</v>
      </c>
      <c r="Y266" s="98">
        <v>1</v>
      </c>
      <c r="Z266" s="64">
        <v>0</v>
      </c>
      <c r="AA266" s="315">
        <v>885165</v>
      </c>
      <c r="AB266" s="315">
        <v>46667</v>
      </c>
      <c r="AC266" s="316">
        <v>931832</v>
      </c>
      <c r="AD266" s="74">
        <v>4500000</v>
      </c>
      <c r="AE266" s="74">
        <v>6000000</v>
      </c>
      <c r="AF266" s="334">
        <v>177895.19999999998</v>
      </c>
      <c r="AG266" s="112">
        <v>26554950</v>
      </c>
      <c r="AH266" s="74">
        <v>1400010</v>
      </c>
      <c r="AI266" s="74">
        <v>21347423.999999996</v>
      </c>
      <c r="AJ266" s="74">
        <v>0</v>
      </c>
      <c r="AK266" s="74">
        <v>4500000</v>
      </c>
      <c r="AL266" s="74">
        <v>6000000</v>
      </c>
      <c r="AM266" s="74">
        <v>4892117.9999999991</v>
      </c>
      <c r="AN266" s="74">
        <v>5217666.2159999991</v>
      </c>
      <c r="AO266" s="74">
        <v>0</v>
      </c>
      <c r="AP266" s="74">
        <v>3000000</v>
      </c>
      <c r="AQ266" s="74">
        <v>0</v>
      </c>
      <c r="AR266" s="74">
        <v>0</v>
      </c>
      <c r="AS266" s="74">
        <v>0</v>
      </c>
      <c r="AT266" s="79">
        <v>0</v>
      </c>
      <c r="AU266" s="81">
        <v>72912168.216000006</v>
      </c>
      <c r="AV266" s="112">
        <v>54308316.440880008</v>
      </c>
      <c r="AW266" s="74">
        <v>72912168.215999991</v>
      </c>
      <c r="AX266" s="74">
        <v>5103851.7751199994</v>
      </c>
      <c r="AY266" s="75">
        <v>1430831.644088001</v>
      </c>
      <c r="AZ266" s="74">
        <v>0</v>
      </c>
      <c r="BA266" s="74">
        <v>0</v>
      </c>
      <c r="BB266" s="74">
        <v>0</v>
      </c>
      <c r="BC266" s="79">
        <v>0</v>
      </c>
      <c r="BD266" s="79">
        <v>0</v>
      </c>
      <c r="BE266" s="79">
        <v>0</v>
      </c>
      <c r="BF266" s="77">
        <v>0</v>
      </c>
      <c r="BG266" s="344">
        <v>6534683.4192080004</v>
      </c>
      <c r="BH266" s="187">
        <v>66377484</v>
      </c>
    </row>
    <row r="267" spans="1:61" s="50" customFormat="1" ht="24" customHeight="1" x14ac:dyDescent="0.2">
      <c r="A267" s="181"/>
      <c r="B267" s="296">
        <v>261</v>
      </c>
      <c r="C267" s="264">
        <v>24</v>
      </c>
      <c r="D267" s="297">
        <v>13309</v>
      </c>
      <c r="E267" s="241" t="s">
        <v>352</v>
      </c>
      <c r="F267" s="242" t="s">
        <v>1670</v>
      </c>
      <c r="G267" s="285" t="s">
        <v>137</v>
      </c>
      <c r="H267" s="272" t="s">
        <v>88</v>
      </c>
      <c r="I267" s="292" t="s">
        <v>2695</v>
      </c>
      <c r="J267" s="64" t="s">
        <v>1671</v>
      </c>
      <c r="K267" s="64" t="s">
        <v>1672</v>
      </c>
      <c r="L267" s="64" t="s">
        <v>88</v>
      </c>
      <c r="M267" s="290" t="s">
        <v>137</v>
      </c>
      <c r="N267" s="243" t="s">
        <v>2410</v>
      </c>
      <c r="O267" s="64"/>
      <c r="P267" s="89"/>
      <c r="Q267" s="243">
        <v>30</v>
      </c>
      <c r="R267" s="245">
        <v>120</v>
      </c>
      <c r="S267" s="245">
        <v>110</v>
      </c>
      <c r="T267" s="245">
        <v>29.33</v>
      </c>
      <c r="U267" s="89">
        <v>0</v>
      </c>
      <c r="V267" s="260">
        <v>15</v>
      </c>
      <c r="W267" s="98">
        <v>0</v>
      </c>
      <c r="X267" s="83">
        <v>0</v>
      </c>
      <c r="Y267" s="98">
        <v>0</v>
      </c>
      <c r="Z267" s="64">
        <v>0</v>
      </c>
      <c r="AA267" s="315">
        <v>885165</v>
      </c>
      <c r="AB267" s="315">
        <v>46667</v>
      </c>
      <c r="AC267" s="316">
        <v>931832</v>
      </c>
      <c r="AD267" s="74">
        <v>4500000</v>
      </c>
      <c r="AE267" s="74">
        <v>6000000</v>
      </c>
      <c r="AF267" s="334">
        <v>177895.19999999998</v>
      </c>
      <c r="AG267" s="112">
        <v>26554950</v>
      </c>
      <c r="AH267" s="74">
        <v>1400010</v>
      </c>
      <c r="AI267" s="74">
        <v>21347423.999999996</v>
      </c>
      <c r="AJ267" s="74">
        <v>0</v>
      </c>
      <c r="AK267" s="74">
        <v>4500000</v>
      </c>
      <c r="AL267" s="74">
        <v>6000000</v>
      </c>
      <c r="AM267" s="74">
        <v>4892117.9999999991</v>
      </c>
      <c r="AN267" s="74">
        <v>5217666.2159999991</v>
      </c>
      <c r="AO267" s="74">
        <v>0</v>
      </c>
      <c r="AP267" s="74">
        <v>3000000</v>
      </c>
      <c r="AQ267" s="74">
        <v>0</v>
      </c>
      <c r="AR267" s="74">
        <v>0</v>
      </c>
      <c r="AS267" s="74">
        <v>0</v>
      </c>
      <c r="AT267" s="79">
        <v>0</v>
      </c>
      <c r="AU267" s="81">
        <v>72912168.216000006</v>
      </c>
      <c r="AV267" s="112">
        <v>54308316.440880008</v>
      </c>
      <c r="AW267" s="74">
        <v>72912168.215999991</v>
      </c>
      <c r="AX267" s="74">
        <v>5103851.7751199994</v>
      </c>
      <c r="AY267" s="75">
        <v>1430831.644088001</v>
      </c>
      <c r="AZ267" s="74">
        <v>0</v>
      </c>
      <c r="BA267" s="74">
        <v>0</v>
      </c>
      <c r="BB267" s="74">
        <v>0</v>
      </c>
      <c r="BC267" s="79">
        <v>0</v>
      </c>
      <c r="BD267" s="79">
        <v>0</v>
      </c>
      <c r="BE267" s="79">
        <v>0</v>
      </c>
      <c r="BF267" s="77">
        <v>0</v>
      </c>
      <c r="BG267" s="344">
        <v>6534683.4192080004</v>
      </c>
      <c r="BH267" s="187">
        <v>66377484</v>
      </c>
    </row>
    <row r="268" spans="1:61" s="50" customFormat="1" ht="24" customHeight="1" x14ac:dyDescent="0.2">
      <c r="A268" s="181"/>
      <c r="B268" s="296">
        <v>262</v>
      </c>
      <c r="C268" s="264">
        <v>25</v>
      </c>
      <c r="D268" s="297">
        <v>13312</v>
      </c>
      <c r="E268" s="241" t="s">
        <v>115</v>
      </c>
      <c r="F268" s="242" t="s">
        <v>1405</v>
      </c>
      <c r="G268" s="285" t="s">
        <v>137</v>
      </c>
      <c r="H268" s="272" t="s">
        <v>88</v>
      </c>
      <c r="I268" s="292" t="s">
        <v>2696</v>
      </c>
      <c r="J268" s="64" t="s">
        <v>1679</v>
      </c>
      <c r="K268" s="64" t="s">
        <v>1680</v>
      </c>
      <c r="L268" s="64" t="s">
        <v>88</v>
      </c>
      <c r="M268" s="290" t="s">
        <v>137</v>
      </c>
      <c r="N268" s="243" t="s">
        <v>2410</v>
      </c>
      <c r="O268" s="64"/>
      <c r="P268" s="89"/>
      <c r="Q268" s="243">
        <v>30</v>
      </c>
      <c r="R268" s="245">
        <v>120</v>
      </c>
      <c r="S268" s="245">
        <v>110</v>
      </c>
      <c r="T268" s="245">
        <v>29.33</v>
      </c>
      <c r="U268" s="89">
        <v>0</v>
      </c>
      <c r="V268" s="260">
        <v>15</v>
      </c>
      <c r="W268" s="98">
        <v>0</v>
      </c>
      <c r="X268" s="83">
        <v>0</v>
      </c>
      <c r="Y268" s="98">
        <v>0</v>
      </c>
      <c r="Z268" s="64">
        <v>0</v>
      </c>
      <c r="AA268" s="315">
        <v>885165</v>
      </c>
      <c r="AB268" s="315">
        <v>46667</v>
      </c>
      <c r="AC268" s="316">
        <v>931832</v>
      </c>
      <c r="AD268" s="74">
        <v>4500000</v>
      </c>
      <c r="AE268" s="74">
        <v>6000000</v>
      </c>
      <c r="AF268" s="334">
        <v>177895.19999999998</v>
      </c>
      <c r="AG268" s="112">
        <v>26554950</v>
      </c>
      <c r="AH268" s="74">
        <v>1400010</v>
      </c>
      <c r="AI268" s="74">
        <v>21347423.999999996</v>
      </c>
      <c r="AJ268" s="74">
        <v>0</v>
      </c>
      <c r="AK268" s="74">
        <v>4500000</v>
      </c>
      <c r="AL268" s="74">
        <v>6000000</v>
      </c>
      <c r="AM268" s="74">
        <v>4892117.9999999991</v>
      </c>
      <c r="AN268" s="74">
        <v>5217666.2159999991</v>
      </c>
      <c r="AO268" s="74">
        <v>0</v>
      </c>
      <c r="AP268" s="74">
        <v>3000000</v>
      </c>
      <c r="AQ268" s="74">
        <v>0</v>
      </c>
      <c r="AR268" s="74">
        <v>0</v>
      </c>
      <c r="AS268" s="74">
        <v>0</v>
      </c>
      <c r="AT268" s="79">
        <v>0</v>
      </c>
      <c r="AU268" s="81">
        <v>72912168.216000006</v>
      </c>
      <c r="AV268" s="112">
        <v>54308316.440880008</v>
      </c>
      <c r="AW268" s="74">
        <v>72912168.215999991</v>
      </c>
      <c r="AX268" s="74">
        <v>5103851.7751199994</v>
      </c>
      <c r="AY268" s="75">
        <v>1430831.644088001</v>
      </c>
      <c r="AZ268" s="74">
        <v>0</v>
      </c>
      <c r="BA268" s="74">
        <v>0</v>
      </c>
      <c r="BB268" s="74">
        <v>0</v>
      </c>
      <c r="BC268" s="79">
        <v>0</v>
      </c>
      <c r="BD268" s="79">
        <v>0</v>
      </c>
      <c r="BE268" s="79">
        <v>0</v>
      </c>
      <c r="BF268" s="77">
        <v>0</v>
      </c>
      <c r="BG268" s="344">
        <v>6534683.4192080004</v>
      </c>
      <c r="BH268" s="187">
        <v>66377484</v>
      </c>
    </row>
    <row r="269" spans="1:61" s="50" customFormat="1" ht="24" customHeight="1" x14ac:dyDescent="0.2">
      <c r="A269" s="181"/>
      <c r="B269" s="296">
        <v>263</v>
      </c>
      <c r="C269" s="264">
        <v>26</v>
      </c>
      <c r="D269" s="297">
        <v>13332</v>
      </c>
      <c r="E269" s="241" t="s">
        <v>1735</v>
      </c>
      <c r="F269" s="242" t="s">
        <v>1438</v>
      </c>
      <c r="G269" s="285" t="s">
        <v>137</v>
      </c>
      <c r="H269" s="272" t="s">
        <v>88</v>
      </c>
      <c r="I269" s="292" t="s">
        <v>2697</v>
      </c>
      <c r="J269" s="64" t="s">
        <v>1736</v>
      </c>
      <c r="K269" s="64" t="s">
        <v>1737</v>
      </c>
      <c r="L269" s="64"/>
      <c r="M269" s="290" t="s">
        <v>137</v>
      </c>
      <c r="N269" s="98"/>
      <c r="O269" s="64"/>
      <c r="P269" s="244" t="s">
        <v>2410</v>
      </c>
      <c r="Q269" s="243">
        <v>30</v>
      </c>
      <c r="R269" s="245">
        <v>120</v>
      </c>
      <c r="S269" s="245">
        <v>220</v>
      </c>
      <c r="T269" s="245">
        <v>29.33</v>
      </c>
      <c r="U269" s="89">
        <v>0</v>
      </c>
      <c r="V269" s="260">
        <v>30</v>
      </c>
      <c r="W269" s="98">
        <v>0</v>
      </c>
      <c r="X269" s="83">
        <v>0</v>
      </c>
      <c r="Y269" s="98">
        <v>0</v>
      </c>
      <c r="Z269" s="64">
        <v>0</v>
      </c>
      <c r="AA269" s="315">
        <v>885165</v>
      </c>
      <c r="AB269" s="315">
        <v>0</v>
      </c>
      <c r="AC269" s="316">
        <v>885165</v>
      </c>
      <c r="AD269" s="74">
        <v>4500000</v>
      </c>
      <c r="AE269" s="74">
        <v>6000000</v>
      </c>
      <c r="AF269" s="334">
        <v>168986.04545454544</v>
      </c>
      <c r="AG269" s="112">
        <v>26554950</v>
      </c>
      <c r="AH269" s="74">
        <v>0</v>
      </c>
      <c r="AI269" s="74">
        <v>20278325.454545453</v>
      </c>
      <c r="AJ269" s="74">
        <v>0</v>
      </c>
      <c r="AK269" s="74">
        <v>4500000</v>
      </c>
      <c r="AL269" s="74">
        <v>6000000</v>
      </c>
      <c r="AM269" s="74">
        <v>9294232.5</v>
      </c>
      <c r="AN269" s="74">
        <v>4956360.7131818179</v>
      </c>
      <c r="AO269" s="74">
        <v>0</v>
      </c>
      <c r="AP269" s="74">
        <v>6000000</v>
      </c>
      <c r="AQ269" s="74">
        <v>0</v>
      </c>
      <c r="AR269" s="74">
        <v>0</v>
      </c>
      <c r="AS269" s="74">
        <v>0</v>
      </c>
      <c r="AT269" s="79">
        <v>0</v>
      </c>
      <c r="AU269" s="81">
        <v>77583868.667727277</v>
      </c>
      <c r="AV269" s="112">
        <v>55652997.860986367</v>
      </c>
      <c r="AW269" s="74">
        <v>77583868.667727262</v>
      </c>
      <c r="AX269" s="74">
        <v>5430870.8067409089</v>
      </c>
      <c r="AY269" s="75">
        <v>1565299.7860986367</v>
      </c>
      <c r="AZ269" s="74">
        <v>0</v>
      </c>
      <c r="BA269" s="74">
        <v>0</v>
      </c>
      <c r="BB269" s="74">
        <v>0</v>
      </c>
      <c r="BC269" s="79">
        <v>0</v>
      </c>
      <c r="BD269" s="79">
        <v>0</v>
      </c>
      <c r="BE269" s="79">
        <v>0</v>
      </c>
      <c r="BF269" s="77">
        <v>0</v>
      </c>
      <c r="BG269" s="344">
        <v>6996170.5928395456</v>
      </c>
      <c r="BH269" s="187">
        <v>70587698</v>
      </c>
    </row>
    <row r="270" spans="1:61" s="50" customFormat="1" ht="24" customHeight="1" x14ac:dyDescent="0.2">
      <c r="A270" s="181"/>
      <c r="B270" s="296">
        <v>264</v>
      </c>
      <c r="C270" s="264">
        <v>27</v>
      </c>
      <c r="D270" s="297">
        <v>13222</v>
      </c>
      <c r="E270" s="241" t="s">
        <v>1402</v>
      </c>
      <c r="F270" s="242" t="s">
        <v>1403</v>
      </c>
      <c r="G270" s="285" t="s">
        <v>137</v>
      </c>
      <c r="H270" s="272" t="s">
        <v>88</v>
      </c>
      <c r="I270" s="292" t="s">
        <v>2698</v>
      </c>
      <c r="J270" s="64">
        <v>5699226036</v>
      </c>
      <c r="K270" s="64" t="s">
        <v>1404</v>
      </c>
      <c r="L270" s="64" t="s">
        <v>88</v>
      </c>
      <c r="M270" s="290" t="s">
        <v>137</v>
      </c>
      <c r="N270" s="243" t="s">
        <v>2410</v>
      </c>
      <c r="O270" s="64"/>
      <c r="P270" s="89"/>
      <c r="Q270" s="243">
        <v>30</v>
      </c>
      <c r="R270" s="245">
        <v>120</v>
      </c>
      <c r="S270" s="245">
        <v>110</v>
      </c>
      <c r="T270" s="245">
        <v>29.33</v>
      </c>
      <c r="U270" s="89">
        <v>0</v>
      </c>
      <c r="V270" s="260">
        <v>13</v>
      </c>
      <c r="W270" s="98">
        <v>0</v>
      </c>
      <c r="X270" s="83">
        <v>0</v>
      </c>
      <c r="Y270" s="98">
        <v>1</v>
      </c>
      <c r="Z270" s="64">
        <v>1</v>
      </c>
      <c r="AA270" s="315">
        <v>885165</v>
      </c>
      <c r="AB270" s="315">
        <v>46667</v>
      </c>
      <c r="AC270" s="316">
        <v>931832</v>
      </c>
      <c r="AD270" s="74">
        <v>4500000</v>
      </c>
      <c r="AE270" s="74">
        <v>6000000</v>
      </c>
      <c r="AF270" s="334">
        <v>177895.19999999998</v>
      </c>
      <c r="AG270" s="112">
        <v>26554950</v>
      </c>
      <c r="AH270" s="74">
        <v>1400010</v>
      </c>
      <c r="AI270" s="74">
        <v>21347423.999999996</v>
      </c>
      <c r="AJ270" s="74">
        <v>2655495</v>
      </c>
      <c r="AK270" s="74">
        <v>4500000</v>
      </c>
      <c r="AL270" s="74">
        <v>6000000</v>
      </c>
      <c r="AM270" s="74">
        <v>4892117.9999999991</v>
      </c>
      <c r="AN270" s="74">
        <v>5217666.2159999991</v>
      </c>
      <c r="AO270" s="74">
        <v>0</v>
      </c>
      <c r="AP270" s="74">
        <v>2600000</v>
      </c>
      <c r="AQ270" s="74">
        <v>0</v>
      </c>
      <c r="AR270" s="74">
        <v>0</v>
      </c>
      <c r="AS270" s="74">
        <v>0</v>
      </c>
      <c r="AT270" s="79">
        <v>0</v>
      </c>
      <c r="AU270" s="81">
        <v>75167663.216000006</v>
      </c>
      <c r="AV270" s="112">
        <v>54336316.440880008</v>
      </c>
      <c r="AW270" s="74">
        <v>72512168.215999991</v>
      </c>
      <c r="AX270" s="74">
        <v>5075851.7751199994</v>
      </c>
      <c r="AY270" s="75">
        <v>1433631.644088001</v>
      </c>
      <c r="AZ270" s="74">
        <v>0</v>
      </c>
      <c r="BA270" s="74">
        <v>0</v>
      </c>
      <c r="BB270" s="74">
        <v>0</v>
      </c>
      <c r="BC270" s="79">
        <v>0</v>
      </c>
      <c r="BD270" s="79">
        <v>0</v>
      </c>
      <c r="BE270" s="79">
        <v>0</v>
      </c>
      <c r="BF270" s="77">
        <v>0</v>
      </c>
      <c r="BG270" s="344">
        <v>6509483.4192080004</v>
      </c>
      <c r="BH270" s="187">
        <v>68658179</v>
      </c>
    </row>
    <row r="271" spans="1:61" s="50" customFormat="1" ht="24" customHeight="1" x14ac:dyDescent="0.2">
      <c r="A271" s="181"/>
      <c r="B271" s="296">
        <v>265</v>
      </c>
      <c r="C271" s="264">
        <v>28</v>
      </c>
      <c r="D271" s="297">
        <v>13246</v>
      </c>
      <c r="E271" s="241" t="s">
        <v>935</v>
      </c>
      <c r="F271" s="242" t="s">
        <v>1482</v>
      </c>
      <c r="G271" s="285" t="s">
        <v>137</v>
      </c>
      <c r="H271" s="272" t="s">
        <v>88</v>
      </c>
      <c r="I271" s="292" t="s">
        <v>2699</v>
      </c>
      <c r="J271" s="64" t="s">
        <v>1483</v>
      </c>
      <c r="K271" s="64" t="s">
        <v>1484</v>
      </c>
      <c r="L271" s="64" t="s">
        <v>88</v>
      </c>
      <c r="M271" s="290" t="s">
        <v>137</v>
      </c>
      <c r="N271" s="243" t="s">
        <v>2410</v>
      </c>
      <c r="O271" s="64"/>
      <c r="P271" s="89"/>
      <c r="Q271" s="243">
        <v>30</v>
      </c>
      <c r="R271" s="245">
        <v>120</v>
      </c>
      <c r="S271" s="245">
        <v>110</v>
      </c>
      <c r="T271" s="245">
        <v>29.33</v>
      </c>
      <c r="U271" s="89">
        <v>0</v>
      </c>
      <c r="V271" s="260">
        <v>15</v>
      </c>
      <c r="W271" s="98">
        <v>0</v>
      </c>
      <c r="X271" s="83">
        <v>0</v>
      </c>
      <c r="Y271" s="98">
        <v>1</v>
      </c>
      <c r="Z271" s="64">
        <v>0</v>
      </c>
      <c r="AA271" s="315">
        <v>885165</v>
      </c>
      <c r="AB271" s="315">
        <v>46667</v>
      </c>
      <c r="AC271" s="316">
        <v>931832</v>
      </c>
      <c r="AD271" s="74">
        <v>4500000</v>
      </c>
      <c r="AE271" s="74">
        <v>6000000</v>
      </c>
      <c r="AF271" s="334">
        <v>177895.19999999998</v>
      </c>
      <c r="AG271" s="112">
        <v>26554950</v>
      </c>
      <c r="AH271" s="74">
        <v>1400010</v>
      </c>
      <c r="AI271" s="74">
        <v>21347423.999999996</v>
      </c>
      <c r="AJ271" s="74">
        <v>0</v>
      </c>
      <c r="AK271" s="74">
        <v>4500000</v>
      </c>
      <c r="AL271" s="74">
        <v>6000000</v>
      </c>
      <c r="AM271" s="74">
        <v>4892117.9999999991</v>
      </c>
      <c r="AN271" s="74">
        <v>5217666.2159999991</v>
      </c>
      <c r="AO271" s="74">
        <v>0</v>
      </c>
      <c r="AP271" s="74">
        <v>3000000</v>
      </c>
      <c r="AQ271" s="74">
        <v>0</v>
      </c>
      <c r="AR271" s="74">
        <v>0</v>
      </c>
      <c r="AS271" s="74">
        <v>0</v>
      </c>
      <c r="AT271" s="79">
        <v>0</v>
      </c>
      <c r="AU271" s="81">
        <v>72912168.216000006</v>
      </c>
      <c r="AV271" s="112">
        <v>54308316.440880008</v>
      </c>
      <c r="AW271" s="74">
        <v>72912168.215999991</v>
      </c>
      <c r="AX271" s="74">
        <v>5103851.7751199994</v>
      </c>
      <c r="AY271" s="75">
        <v>1430831.644088001</v>
      </c>
      <c r="AZ271" s="74">
        <v>0</v>
      </c>
      <c r="BA271" s="74">
        <v>0</v>
      </c>
      <c r="BB271" s="74">
        <v>0</v>
      </c>
      <c r="BC271" s="79">
        <v>0</v>
      </c>
      <c r="BD271" s="79">
        <v>0</v>
      </c>
      <c r="BE271" s="79">
        <v>0</v>
      </c>
      <c r="BF271" s="77">
        <v>0</v>
      </c>
      <c r="BG271" s="344">
        <v>6534683.4192080004</v>
      </c>
      <c r="BH271" s="187">
        <v>66377484</v>
      </c>
    </row>
    <row r="272" spans="1:61" s="50" customFormat="1" ht="24" customHeight="1" x14ac:dyDescent="0.2">
      <c r="A272" s="181"/>
      <c r="B272" s="296">
        <v>266</v>
      </c>
      <c r="C272" s="264">
        <v>29</v>
      </c>
      <c r="D272" s="297">
        <v>13223</v>
      </c>
      <c r="E272" s="241" t="s">
        <v>248</v>
      </c>
      <c r="F272" s="242" t="s">
        <v>1405</v>
      </c>
      <c r="G272" s="285" t="s">
        <v>137</v>
      </c>
      <c r="H272" s="272" t="s">
        <v>88</v>
      </c>
      <c r="I272" s="292" t="s">
        <v>2700</v>
      </c>
      <c r="J272" s="64">
        <v>4172322174</v>
      </c>
      <c r="K272" s="64" t="s">
        <v>1406</v>
      </c>
      <c r="L272" s="64" t="s">
        <v>88</v>
      </c>
      <c r="M272" s="290" t="s">
        <v>137</v>
      </c>
      <c r="N272" s="243" t="s">
        <v>2410</v>
      </c>
      <c r="O272" s="64"/>
      <c r="P272" s="89"/>
      <c r="Q272" s="243">
        <v>30</v>
      </c>
      <c r="R272" s="245">
        <v>120</v>
      </c>
      <c r="S272" s="245">
        <v>110</v>
      </c>
      <c r="T272" s="245">
        <v>29.33</v>
      </c>
      <c r="U272" s="89">
        <v>0</v>
      </c>
      <c r="V272" s="260">
        <v>15</v>
      </c>
      <c r="W272" s="98">
        <v>0</v>
      </c>
      <c r="X272" s="83">
        <v>0</v>
      </c>
      <c r="Y272" s="98">
        <v>2</v>
      </c>
      <c r="Z272" s="64">
        <v>0</v>
      </c>
      <c r="AA272" s="315">
        <v>885165</v>
      </c>
      <c r="AB272" s="315">
        <v>46667</v>
      </c>
      <c r="AC272" s="316">
        <v>931832</v>
      </c>
      <c r="AD272" s="74">
        <v>4500000</v>
      </c>
      <c r="AE272" s="74">
        <v>6000000</v>
      </c>
      <c r="AF272" s="334">
        <v>177895.19999999998</v>
      </c>
      <c r="AG272" s="112">
        <v>26554950</v>
      </c>
      <c r="AH272" s="74">
        <v>1400010</v>
      </c>
      <c r="AI272" s="74">
        <v>21347423.999999996</v>
      </c>
      <c r="AJ272" s="74">
        <v>0</v>
      </c>
      <c r="AK272" s="74">
        <v>4500000</v>
      </c>
      <c r="AL272" s="74">
        <v>6000000</v>
      </c>
      <c r="AM272" s="74">
        <v>4892117.9999999991</v>
      </c>
      <c r="AN272" s="74">
        <v>5217666.2159999991</v>
      </c>
      <c r="AO272" s="74">
        <v>0</v>
      </c>
      <c r="AP272" s="74">
        <v>3000000</v>
      </c>
      <c r="AQ272" s="74">
        <v>0</v>
      </c>
      <c r="AR272" s="74">
        <v>0</v>
      </c>
      <c r="AS272" s="74">
        <v>0</v>
      </c>
      <c r="AT272" s="79">
        <v>0</v>
      </c>
      <c r="AU272" s="81">
        <v>72912168.216000006</v>
      </c>
      <c r="AV272" s="112">
        <v>54308316.440880008</v>
      </c>
      <c r="AW272" s="74">
        <v>72912168.215999991</v>
      </c>
      <c r="AX272" s="74">
        <v>5103851.7751199994</v>
      </c>
      <c r="AY272" s="75">
        <v>1430831.644088001</v>
      </c>
      <c r="AZ272" s="74">
        <v>0</v>
      </c>
      <c r="BA272" s="74">
        <v>0</v>
      </c>
      <c r="BB272" s="74">
        <v>0</v>
      </c>
      <c r="BC272" s="79">
        <v>0</v>
      </c>
      <c r="BD272" s="79">
        <v>0</v>
      </c>
      <c r="BE272" s="79">
        <v>0</v>
      </c>
      <c r="BF272" s="77">
        <v>0</v>
      </c>
      <c r="BG272" s="344">
        <v>6534683.4192080004</v>
      </c>
      <c r="BH272" s="187">
        <v>66377484</v>
      </c>
    </row>
    <row r="273" spans="1:61" s="50" customFormat="1" ht="24" customHeight="1" x14ac:dyDescent="0.2">
      <c r="A273" s="181"/>
      <c r="B273" s="296">
        <v>267</v>
      </c>
      <c r="C273" s="264">
        <v>30</v>
      </c>
      <c r="D273" s="297">
        <v>13233</v>
      </c>
      <c r="E273" s="241" t="s">
        <v>1437</v>
      </c>
      <c r="F273" s="242" t="s">
        <v>1438</v>
      </c>
      <c r="G273" s="285" t="s">
        <v>137</v>
      </c>
      <c r="H273" s="272" t="s">
        <v>88</v>
      </c>
      <c r="I273" s="349" t="s">
        <v>2701</v>
      </c>
      <c r="J273" s="67" t="s">
        <v>1439</v>
      </c>
      <c r="K273" s="67" t="s">
        <v>1440</v>
      </c>
      <c r="L273" s="67" t="s">
        <v>88</v>
      </c>
      <c r="M273" s="290" t="s">
        <v>137</v>
      </c>
      <c r="N273" s="243" t="s">
        <v>2410</v>
      </c>
      <c r="O273" s="67"/>
      <c r="P273" s="90"/>
      <c r="Q273" s="243">
        <v>30</v>
      </c>
      <c r="R273" s="245">
        <v>120</v>
      </c>
      <c r="S273" s="245">
        <v>110</v>
      </c>
      <c r="T273" s="245">
        <v>29.33</v>
      </c>
      <c r="U273" s="89">
        <v>0</v>
      </c>
      <c r="V273" s="260">
        <v>15</v>
      </c>
      <c r="W273" s="98">
        <v>0</v>
      </c>
      <c r="X273" s="83">
        <v>0</v>
      </c>
      <c r="Y273" s="98">
        <v>2</v>
      </c>
      <c r="Z273" s="64">
        <v>2</v>
      </c>
      <c r="AA273" s="315">
        <v>885165</v>
      </c>
      <c r="AB273" s="315">
        <v>46667</v>
      </c>
      <c r="AC273" s="316">
        <v>931832</v>
      </c>
      <c r="AD273" s="74">
        <v>4500000</v>
      </c>
      <c r="AE273" s="74">
        <v>6000000</v>
      </c>
      <c r="AF273" s="334">
        <v>177895.19999999998</v>
      </c>
      <c r="AG273" s="112">
        <v>26554950</v>
      </c>
      <c r="AH273" s="74">
        <v>1400010</v>
      </c>
      <c r="AI273" s="74">
        <v>21347423.999999996</v>
      </c>
      <c r="AJ273" s="74">
        <v>5310990</v>
      </c>
      <c r="AK273" s="74">
        <v>4500000</v>
      </c>
      <c r="AL273" s="74">
        <v>6000000</v>
      </c>
      <c r="AM273" s="74">
        <v>4892117.9999999991</v>
      </c>
      <c r="AN273" s="74">
        <v>5217666.2159999991</v>
      </c>
      <c r="AO273" s="74">
        <v>0</v>
      </c>
      <c r="AP273" s="74">
        <v>3000000</v>
      </c>
      <c r="AQ273" s="74">
        <v>0</v>
      </c>
      <c r="AR273" s="74">
        <v>0</v>
      </c>
      <c r="AS273" s="74">
        <v>0</v>
      </c>
      <c r="AT273" s="79">
        <v>0</v>
      </c>
      <c r="AU273" s="81">
        <v>78223158.216000006</v>
      </c>
      <c r="AV273" s="112">
        <v>54308316.440880008</v>
      </c>
      <c r="AW273" s="74">
        <v>72912168.215999991</v>
      </c>
      <c r="AX273" s="74">
        <v>5103851.7751199994</v>
      </c>
      <c r="AY273" s="75">
        <v>1430831.644088001</v>
      </c>
      <c r="AZ273" s="74">
        <v>0</v>
      </c>
      <c r="BA273" s="74">
        <v>0</v>
      </c>
      <c r="BB273" s="74">
        <v>0</v>
      </c>
      <c r="BC273" s="79">
        <v>0</v>
      </c>
      <c r="BD273" s="79">
        <v>0</v>
      </c>
      <c r="BE273" s="79">
        <v>0</v>
      </c>
      <c r="BF273" s="77">
        <v>0</v>
      </c>
      <c r="BG273" s="344">
        <v>6534683.4192080004</v>
      </c>
      <c r="BH273" s="187">
        <v>71688474</v>
      </c>
    </row>
    <row r="274" spans="1:61" s="50" customFormat="1" ht="24" customHeight="1" x14ac:dyDescent="0.2">
      <c r="A274" s="181"/>
      <c r="B274" s="296">
        <v>268</v>
      </c>
      <c r="C274" s="264">
        <v>31</v>
      </c>
      <c r="D274" s="297">
        <v>13324</v>
      </c>
      <c r="E274" s="241" t="s">
        <v>190</v>
      </c>
      <c r="F274" s="242" t="s">
        <v>1711</v>
      </c>
      <c r="G274" s="285" t="s">
        <v>137</v>
      </c>
      <c r="H274" s="272" t="s">
        <v>88</v>
      </c>
      <c r="I274" s="292" t="s">
        <v>2702</v>
      </c>
      <c r="J274" s="64" t="s">
        <v>1712</v>
      </c>
      <c r="K274" s="64" t="s">
        <v>1713</v>
      </c>
      <c r="L274" s="64" t="s">
        <v>88</v>
      </c>
      <c r="M274" s="290" t="s">
        <v>137</v>
      </c>
      <c r="N274" s="243" t="s">
        <v>2410</v>
      </c>
      <c r="O274" s="64"/>
      <c r="P274" s="89"/>
      <c r="Q274" s="243">
        <v>30</v>
      </c>
      <c r="R274" s="245">
        <v>120</v>
      </c>
      <c r="S274" s="245">
        <v>110</v>
      </c>
      <c r="T274" s="245">
        <v>29.33</v>
      </c>
      <c r="U274" s="89">
        <v>0</v>
      </c>
      <c r="V274" s="260">
        <v>15</v>
      </c>
      <c r="W274" s="98">
        <v>0</v>
      </c>
      <c r="X274" s="83">
        <v>0</v>
      </c>
      <c r="Y274" s="98">
        <v>1</v>
      </c>
      <c r="Z274" s="64">
        <v>1</v>
      </c>
      <c r="AA274" s="315">
        <v>885165</v>
      </c>
      <c r="AB274" s="315">
        <v>46667</v>
      </c>
      <c r="AC274" s="316">
        <v>931832</v>
      </c>
      <c r="AD274" s="74">
        <v>4500000</v>
      </c>
      <c r="AE274" s="74">
        <v>6000000</v>
      </c>
      <c r="AF274" s="334">
        <v>177895.19999999998</v>
      </c>
      <c r="AG274" s="112">
        <v>26554950</v>
      </c>
      <c r="AH274" s="74">
        <v>1400010</v>
      </c>
      <c r="AI274" s="74">
        <v>21347423.999999996</v>
      </c>
      <c r="AJ274" s="74">
        <v>2655495</v>
      </c>
      <c r="AK274" s="74">
        <v>4500000</v>
      </c>
      <c r="AL274" s="74">
        <v>6000000</v>
      </c>
      <c r="AM274" s="74">
        <v>4892117.9999999991</v>
      </c>
      <c r="AN274" s="74">
        <v>5217666.2159999991</v>
      </c>
      <c r="AO274" s="74">
        <v>0</v>
      </c>
      <c r="AP274" s="74">
        <v>3000000</v>
      </c>
      <c r="AQ274" s="74">
        <v>0</v>
      </c>
      <c r="AR274" s="74">
        <v>0</v>
      </c>
      <c r="AS274" s="74">
        <v>0</v>
      </c>
      <c r="AT274" s="79">
        <v>0</v>
      </c>
      <c r="AU274" s="81">
        <v>75567663.216000006</v>
      </c>
      <c r="AV274" s="112">
        <v>54308316.440880008</v>
      </c>
      <c r="AW274" s="74">
        <v>72912168.215999991</v>
      </c>
      <c r="AX274" s="74">
        <v>5103851.7751199994</v>
      </c>
      <c r="AY274" s="75">
        <v>1430831.644088001</v>
      </c>
      <c r="AZ274" s="74">
        <v>0</v>
      </c>
      <c r="BA274" s="74">
        <v>0</v>
      </c>
      <c r="BB274" s="74">
        <v>0</v>
      </c>
      <c r="BC274" s="79">
        <v>0</v>
      </c>
      <c r="BD274" s="79">
        <v>0</v>
      </c>
      <c r="BE274" s="79">
        <v>0</v>
      </c>
      <c r="BF274" s="77">
        <v>0</v>
      </c>
      <c r="BG274" s="344">
        <v>6534683.4192080004</v>
      </c>
      <c r="BH274" s="187">
        <v>69032979</v>
      </c>
    </row>
    <row r="275" spans="1:61" s="50" customFormat="1" ht="24" customHeight="1" x14ac:dyDescent="0.2">
      <c r="A275" s="181"/>
      <c r="B275" s="296">
        <v>269</v>
      </c>
      <c r="C275" s="264">
        <v>32</v>
      </c>
      <c r="D275" s="297">
        <v>13325</v>
      </c>
      <c r="E275" s="241" t="s">
        <v>1714</v>
      </c>
      <c r="F275" s="242" t="s">
        <v>1715</v>
      </c>
      <c r="G275" s="285" t="s">
        <v>137</v>
      </c>
      <c r="H275" s="272" t="s">
        <v>88</v>
      </c>
      <c r="I275" s="349" t="s">
        <v>2703</v>
      </c>
      <c r="J275" s="67" t="s">
        <v>1716</v>
      </c>
      <c r="K275" s="67" t="s">
        <v>1717</v>
      </c>
      <c r="L275" s="67" t="s">
        <v>88</v>
      </c>
      <c r="M275" s="290" t="s">
        <v>137</v>
      </c>
      <c r="N275" s="243" t="s">
        <v>2410</v>
      </c>
      <c r="O275" s="67"/>
      <c r="P275" s="90"/>
      <c r="Q275" s="243">
        <v>30</v>
      </c>
      <c r="R275" s="245">
        <v>120</v>
      </c>
      <c r="S275" s="245">
        <v>110</v>
      </c>
      <c r="T275" s="245">
        <v>29.33</v>
      </c>
      <c r="U275" s="89">
        <v>0</v>
      </c>
      <c r="V275" s="260">
        <v>15</v>
      </c>
      <c r="W275" s="98">
        <v>0</v>
      </c>
      <c r="X275" s="83">
        <v>0</v>
      </c>
      <c r="Y275" s="98">
        <v>1</v>
      </c>
      <c r="Z275" s="64">
        <v>2</v>
      </c>
      <c r="AA275" s="315">
        <v>885165</v>
      </c>
      <c r="AB275" s="315">
        <v>46667</v>
      </c>
      <c r="AC275" s="316">
        <v>931832</v>
      </c>
      <c r="AD275" s="74">
        <v>4500000</v>
      </c>
      <c r="AE275" s="74">
        <v>6000000</v>
      </c>
      <c r="AF275" s="334">
        <v>177895.19999999998</v>
      </c>
      <c r="AG275" s="112">
        <v>26554950</v>
      </c>
      <c r="AH275" s="74">
        <v>1400010</v>
      </c>
      <c r="AI275" s="74">
        <v>21347423.999999996</v>
      </c>
      <c r="AJ275" s="74">
        <v>5310990</v>
      </c>
      <c r="AK275" s="74">
        <v>4500000</v>
      </c>
      <c r="AL275" s="74">
        <v>6000000</v>
      </c>
      <c r="AM275" s="74">
        <v>4892117.9999999991</v>
      </c>
      <c r="AN275" s="74">
        <v>5217666.2159999991</v>
      </c>
      <c r="AO275" s="74">
        <v>0</v>
      </c>
      <c r="AP275" s="74">
        <v>3000000</v>
      </c>
      <c r="AQ275" s="74">
        <v>0</v>
      </c>
      <c r="AR275" s="74">
        <v>0</v>
      </c>
      <c r="AS275" s="74">
        <v>0</v>
      </c>
      <c r="AT275" s="79">
        <v>0</v>
      </c>
      <c r="AU275" s="81">
        <v>78223158.216000006</v>
      </c>
      <c r="AV275" s="112">
        <v>54308316.440880008</v>
      </c>
      <c r="AW275" s="74">
        <v>72912168.215999991</v>
      </c>
      <c r="AX275" s="74">
        <v>5103851.7751199994</v>
      </c>
      <c r="AY275" s="75">
        <v>1430831.644088001</v>
      </c>
      <c r="AZ275" s="74">
        <v>0</v>
      </c>
      <c r="BA275" s="74">
        <v>0</v>
      </c>
      <c r="BB275" s="74">
        <v>0</v>
      </c>
      <c r="BC275" s="79">
        <v>0</v>
      </c>
      <c r="BD275" s="79">
        <v>0</v>
      </c>
      <c r="BE275" s="79">
        <v>0</v>
      </c>
      <c r="BF275" s="77">
        <v>0</v>
      </c>
      <c r="BG275" s="344">
        <v>6534683.4192080004</v>
      </c>
      <c r="BH275" s="187">
        <v>71688474</v>
      </c>
    </row>
    <row r="276" spans="1:61" s="50" customFormat="1" ht="24" customHeight="1" x14ac:dyDescent="0.2">
      <c r="A276" s="181"/>
      <c r="B276" s="296">
        <v>270</v>
      </c>
      <c r="C276" s="264">
        <v>33</v>
      </c>
      <c r="D276" s="297">
        <v>13275</v>
      </c>
      <c r="E276" s="241" t="s">
        <v>327</v>
      </c>
      <c r="F276" s="242" t="s">
        <v>1569</v>
      </c>
      <c r="G276" s="285" t="s">
        <v>137</v>
      </c>
      <c r="H276" s="272" t="s">
        <v>88</v>
      </c>
      <c r="I276" s="292" t="s">
        <v>2704</v>
      </c>
      <c r="J276" s="64" t="s">
        <v>1570</v>
      </c>
      <c r="K276" s="64" t="s">
        <v>1571</v>
      </c>
      <c r="L276" s="64" t="s">
        <v>88</v>
      </c>
      <c r="M276" s="290" t="s">
        <v>137</v>
      </c>
      <c r="N276" s="98"/>
      <c r="O276" s="64"/>
      <c r="P276" s="244" t="s">
        <v>2410</v>
      </c>
      <c r="Q276" s="243">
        <v>30</v>
      </c>
      <c r="R276" s="245">
        <v>120</v>
      </c>
      <c r="S276" s="245">
        <v>220</v>
      </c>
      <c r="T276" s="245">
        <v>29.33</v>
      </c>
      <c r="U276" s="89">
        <v>0</v>
      </c>
      <c r="V276" s="260">
        <v>15</v>
      </c>
      <c r="W276" s="98">
        <v>0</v>
      </c>
      <c r="X276" s="83">
        <v>0</v>
      </c>
      <c r="Y276" s="98">
        <v>2</v>
      </c>
      <c r="Z276" s="64">
        <v>2</v>
      </c>
      <c r="AA276" s="315">
        <v>885165</v>
      </c>
      <c r="AB276" s="315">
        <v>46667</v>
      </c>
      <c r="AC276" s="316">
        <v>931832</v>
      </c>
      <c r="AD276" s="74">
        <v>4500000</v>
      </c>
      <c r="AE276" s="74">
        <v>6000000</v>
      </c>
      <c r="AF276" s="334">
        <v>177895.19999999998</v>
      </c>
      <c r="AG276" s="112">
        <v>26554950</v>
      </c>
      <c r="AH276" s="74">
        <v>1400010</v>
      </c>
      <c r="AI276" s="74">
        <v>21347423.999999996</v>
      </c>
      <c r="AJ276" s="74">
        <v>5310990</v>
      </c>
      <c r="AK276" s="74">
        <v>4500000</v>
      </c>
      <c r="AL276" s="74">
        <v>6000000</v>
      </c>
      <c r="AM276" s="74">
        <v>9784235.9999999981</v>
      </c>
      <c r="AN276" s="74">
        <v>5217666.2159999991</v>
      </c>
      <c r="AO276" s="74">
        <v>0</v>
      </c>
      <c r="AP276" s="74">
        <v>3000000</v>
      </c>
      <c r="AQ276" s="74">
        <v>0</v>
      </c>
      <c r="AR276" s="74">
        <v>0</v>
      </c>
      <c r="AS276" s="74">
        <v>0</v>
      </c>
      <c r="AT276" s="79">
        <v>0</v>
      </c>
      <c r="AU276" s="81">
        <v>83115276.216000006</v>
      </c>
      <c r="AV276" s="112">
        <v>58857986.18088001</v>
      </c>
      <c r="AW276" s="74">
        <v>77804286.215999991</v>
      </c>
      <c r="AX276" s="74">
        <v>5446300.0351200001</v>
      </c>
      <c r="AY276" s="75">
        <v>1885798.6180880012</v>
      </c>
      <c r="AZ276" s="74">
        <v>0</v>
      </c>
      <c r="BA276" s="74">
        <v>0</v>
      </c>
      <c r="BB276" s="74">
        <v>0</v>
      </c>
      <c r="BC276" s="79">
        <v>0</v>
      </c>
      <c r="BD276" s="79">
        <v>0</v>
      </c>
      <c r="BE276" s="79">
        <v>0</v>
      </c>
      <c r="BF276" s="77">
        <v>0</v>
      </c>
      <c r="BG276" s="344">
        <v>7332098.6532080015</v>
      </c>
      <c r="BH276" s="187">
        <v>75783177</v>
      </c>
    </row>
    <row r="277" spans="1:61" s="50" customFormat="1" ht="24" customHeight="1" x14ac:dyDescent="0.2">
      <c r="A277" s="181"/>
      <c r="B277" s="296">
        <v>271</v>
      </c>
      <c r="C277" s="264">
        <v>34</v>
      </c>
      <c r="D277" s="297">
        <v>13290</v>
      </c>
      <c r="E277" s="241" t="s">
        <v>209</v>
      </c>
      <c r="F277" s="242" t="s">
        <v>1616</v>
      </c>
      <c r="G277" s="285" t="s">
        <v>137</v>
      </c>
      <c r="H277" s="272" t="s">
        <v>88</v>
      </c>
      <c r="I277" s="292" t="s">
        <v>2705</v>
      </c>
      <c r="J277" s="64" t="s">
        <v>1617</v>
      </c>
      <c r="K277" s="64" t="s">
        <v>1618</v>
      </c>
      <c r="L277" s="64" t="s">
        <v>88</v>
      </c>
      <c r="M277" s="290" t="s">
        <v>137</v>
      </c>
      <c r="N277" s="243" t="s">
        <v>2410</v>
      </c>
      <c r="O277" s="64"/>
      <c r="P277" s="89"/>
      <c r="Q277" s="243">
        <v>30</v>
      </c>
      <c r="R277" s="245">
        <v>120</v>
      </c>
      <c r="S277" s="245">
        <v>110</v>
      </c>
      <c r="T277" s="245">
        <v>29.33</v>
      </c>
      <c r="U277" s="89">
        <v>0</v>
      </c>
      <c r="V277" s="260">
        <v>15</v>
      </c>
      <c r="W277" s="98">
        <v>0</v>
      </c>
      <c r="X277" s="83">
        <v>0</v>
      </c>
      <c r="Y277" s="98">
        <v>1</v>
      </c>
      <c r="Z277" s="64">
        <v>1</v>
      </c>
      <c r="AA277" s="315">
        <v>885165</v>
      </c>
      <c r="AB277" s="315">
        <v>46667</v>
      </c>
      <c r="AC277" s="316">
        <v>931832</v>
      </c>
      <c r="AD277" s="74">
        <v>4500000</v>
      </c>
      <c r="AE277" s="74">
        <v>6000000</v>
      </c>
      <c r="AF277" s="334">
        <v>177895.19999999998</v>
      </c>
      <c r="AG277" s="112">
        <v>26554950</v>
      </c>
      <c r="AH277" s="74">
        <v>1400010</v>
      </c>
      <c r="AI277" s="74">
        <v>21347423.999999996</v>
      </c>
      <c r="AJ277" s="74">
        <v>2655495</v>
      </c>
      <c r="AK277" s="74">
        <v>4500000</v>
      </c>
      <c r="AL277" s="74">
        <v>6000000</v>
      </c>
      <c r="AM277" s="74">
        <v>4892117.9999999991</v>
      </c>
      <c r="AN277" s="74">
        <v>5217666.2159999991</v>
      </c>
      <c r="AO277" s="74">
        <v>0</v>
      </c>
      <c r="AP277" s="74">
        <v>3000000</v>
      </c>
      <c r="AQ277" s="74">
        <v>0</v>
      </c>
      <c r="AR277" s="74">
        <v>0</v>
      </c>
      <c r="AS277" s="74">
        <v>0</v>
      </c>
      <c r="AT277" s="79">
        <v>0</v>
      </c>
      <c r="AU277" s="81">
        <v>75567663.216000006</v>
      </c>
      <c r="AV277" s="112">
        <v>54308316.440880008</v>
      </c>
      <c r="AW277" s="74">
        <v>72912168.215999991</v>
      </c>
      <c r="AX277" s="74">
        <v>5103851.7751199994</v>
      </c>
      <c r="AY277" s="75">
        <v>1430831.644088001</v>
      </c>
      <c r="AZ277" s="74">
        <v>0</v>
      </c>
      <c r="BA277" s="74">
        <v>0</v>
      </c>
      <c r="BB277" s="74">
        <v>0</v>
      </c>
      <c r="BC277" s="79">
        <v>0</v>
      </c>
      <c r="BD277" s="79">
        <v>0</v>
      </c>
      <c r="BE277" s="79">
        <v>0</v>
      </c>
      <c r="BF277" s="77">
        <v>0</v>
      </c>
      <c r="BG277" s="344">
        <v>6534683.4192080004</v>
      </c>
      <c r="BH277" s="187">
        <v>69032979</v>
      </c>
    </row>
    <row r="278" spans="1:61" s="50" customFormat="1" ht="24" customHeight="1" x14ac:dyDescent="0.2">
      <c r="A278" s="181"/>
      <c r="B278" s="296">
        <v>272</v>
      </c>
      <c r="C278" s="264">
        <v>35</v>
      </c>
      <c r="D278" s="297">
        <v>13239</v>
      </c>
      <c r="E278" s="241" t="s">
        <v>1456</v>
      </c>
      <c r="F278" s="242" t="s">
        <v>1457</v>
      </c>
      <c r="G278" s="285" t="s">
        <v>137</v>
      </c>
      <c r="H278" s="272" t="s">
        <v>88</v>
      </c>
      <c r="I278" s="292" t="s">
        <v>2706</v>
      </c>
      <c r="J278" s="64" t="s">
        <v>1458</v>
      </c>
      <c r="K278" s="64" t="s">
        <v>1459</v>
      </c>
      <c r="L278" s="64" t="s">
        <v>88</v>
      </c>
      <c r="M278" s="290" t="s">
        <v>137</v>
      </c>
      <c r="N278" s="243" t="s">
        <v>2410</v>
      </c>
      <c r="O278" s="64"/>
      <c r="P278" s="89"/>
      <c r="Q278" s="243">
        <v>30</v>
      </c>
      <c r="R278" s="245">
        <v>120</v>
      </c>
      <c r="S278" s="245">
        <v>110</v>
      </c>
      <c r="T278" s="245">
        <v>29.33</v>
      </c>
      <c r="U278" s="89">
        <v>0</v>
      </c>
      <c r="V278" s="260">
        <v>15</v>
      </c>
      <c r="W278" s="98">
        <v>0</v>
      </c>
      <c r="X278" s="83">
        <v>0</v>
      </c>
      <c r="Y278" s="98">
        <v>2</v>
      </c>
      <c r="Z278" s="64">
        <v>1</v>
      </c>
      <c r="AA278" s="315">
        <v>885165</v>
      </c>
      <c r="AB278" s="315">
        <v>46667</v>
      </c>
      <c r="AC278" s="316">
        <v>931832</v>
      </c>
      <c r="AD278" s="74">
        <v>4500000</v>
      </c>
      <c r="AE278" s="74">
        <v>6000000</v>
      </c>
      <c r="AF278" s="334">
        <v>177895.19999999998</v>
      </c>
      <c r="AG278" s="112">
        <v>26554950</v>
      </c>
      <c r="AH278" s="74">
        <v>1400010</v>
      </c>
      <c r="AI278" s="74">
        <v>21347423.999999996</v>
      </c>
      <c r="AJ278" s="74">
        <v>2655495</v>
      </c>
      <c r="AK278" s="74">
        <v>4500000</v>
      </c>
      <c r="AL278" s="74">
        <v>6000000</v>
      </c>
      <c r="AM278" s="74">
        <v>4892117.9999999991</v>
      </c>
      <c r="AN278" s="74">
        <v>5217666.2159999991</v>
      </c>
      <c r="AO278" s="74">
        <v>0</v>
      </c>
      <c r="AP278" s="74">
        <v>3000000</v>
      </c>
      <c r="AQ278" s="74">
        <v>0</v>
      </c>
      <c r="AR278" s="74">
        <v>0</v>
      </c>
      <c r="AS278" s="74">
        <v>0</v>
      </c>
      <c r="AT278" s="79">
        <v>0</v>
      </c>
      <c r="AU278" s="81">
        <v>75567663.216000006</v>
      </c>
      <c r="AV278" s="112">
        <v>54308316.440880008</v>
      </c>
      <c r="AW278" s="74">
        <v>72912168.215999991</v>
      </c>
      <c r="AX278" s="74">
        <v>5103851.7751199994</v>
      </c>
      <c r="AY278" s="75">
        <v>1430831.644088001</v>
      </c>
      <c r="AZ278" s="74">
        <v>0</v>
      </c>
      <c r="BA278" s="74">
        <v>0</v>
      </c>
      <c r="BB278" s="74">
        <v>0</v>
      </c>
      <c r="BC278" s="79">
        <v>0</v>
      </c>
      <c r="BD278" s="79">
        <v>0</v>
      </c>
      <c r="BE278" s="79">
        <v>0</v>
      </c>
      <c r="BF278" s="77">
        <v>0</v>
      </c>
      <c r="BG278" s="344">
        <v>6534683.4192080004</v>
      </c>
      <c r="BH278" s="187">
        <v>69032979</v>
      </c>
    </row>
    <row r="279" spans="1:61" s="50" customFormat="1" ht="24" customHeight="1" x14ac:dyDescent="0.2">
      <c r="A279" s="181"/>
      <c r="B279" s="296">
        <v>273</v>
      </c>
      <c r="C279" s="264">
        <v>36</v>
      </c>
      <c r="D279" s="297">
        <v>13513</v>
      </c>
      <c r="E279" s="241" t="s">
        <v>166</v>
      </c>
      <c r="F279" s="242" t="s">
        <v>2224</v>
      </c>
      <c r="G279" s="285" t="s">
        <v>137</v>
      </c>
      <c r="H279" s="272" t="s">
        <v>88</v>
      </c>
      <c r="I279" s="292" t="s">
        <v>2707</v>
      </c>
      <c r="J279" s="64" t="s">
        <v>2225</v>
      </c>
      <c r="K279" s="64" t="s">
        <v>2226</v>
      </c>
      <c r="L279" s="64" t="s">
        <v>88</v>
      </c>
      <c r="M279" s="290" t="s">
        <v>137</v>
      </c>
      <c r="N279" s="243" t="s">
        <v>2410</v>
      </c>
      <c r="O279" s="64"/>
      <c r="P279" s="89"/>
      <c r="Q279" s="243">
        <v>30</v>
      </c>
      <c r="R279" s="245">
        <v>120</v>
      </c>
      <c r="S279" s="245">
        <v>110</v>
      </c>
      <c r="T279" s="245">
        <v>29.33</v>
      </c>
      <c r="U279" s="89">
        <v>0</v>
      </c>
      <c r="V279" s="260">
        <v>12</v>
      </c>
      <c r="W279" s="98">
        <v>0</v>
      </c>
      <c r="X279" s="83">
        <v>0</v>
      </c>
      <c r="Y279" s="98">
        <v>0</v>
      </c>
      <c r="Z279" s="64">
        <v>0</v>
      </c>
      <c r="AA279" s="315">
        <v>885165</v>
      </c>
      <c r="AB279" s="315">
        <v>46667</v>
      </c>
      <c r="AC279" s="316">
        <v>931832</v>
      </c>
      <c r="AD279" s="74">
        <v>4500000</v>
      </c>
      <c r="AE279" s="74">
        <v>6000000</v>
      </c>
      <c r="AF279" s="334">
        <v>177895.19999999998</v>
      </c>
      <c r="AG279" s="112">
        <v>26554950</v>
      </c>
      <c r="AH279" s="74">
        <v>1400010</v>
      </c>
      <c r="AI279" s="74">
        <v>21347423.999999996</v>
      </c>
      <c r="AJ279" s="74">
        <v>0</v>
      </c>
      <c r="AK279" s="74">
        <v>4500000</v>
      </c>
      <c r="AL279" s="74">
        <v>6000000</v>
      </c>
      <c r="AM279" s="74">
        <v>4892117.9999999991</v>
      </c>
      <c r="AN279" s="74">
        <v>5217666.2159999991</v>
      </c>
      <c r="AO279" s="74">
        <v>0</v>
      </c>
      <c r="AP279" s="74">
        <v>2400000</v>
      </c>
      <c r="AQ279" s="74">
        <v>0</v>
      </c>
      <c r="AR279" s="74">
        <v>0</v>
      </c>
      <c r="AS279" s="74">
        <v>0</v>
      </c>
      <c r="AT279" s="79">
        <v>0</v>
      </c>
      <c r="AU279" s="81">
        <v>72312168.216000006</v>
      </c>
      <c r="AV279" s="112">
        <v>54350316.440880008</v>
      </c>
      <c r="AW279" s="74">
        <v>72312168.215999991</v>
      </c>
      <c r="AX279" s="74">
        <v>5061851.7751199994</v>
      </c>
      <c r="AY279" s="75">
        <v>1435031.644088001</v>
      </c>
      <c r="AZ279" s="74">
        <v>0</v>
      </c>
      <c r="BA279" s="74">
        <v>0</v>
      </c>
      <c r="BB279" s="74">
        <v>0</v>
      </c>
      <c r="BC279" s="79">
        <v>0</v>
      </c>
      <c r="BD279" s="79">
        <v>0</v>
      </c>
      <c r="BE279" s="79">
        <v>0</v>
      </c>
      <c r="BF279" s="77">
        <v>0</v>
      </c>
      <c r="BG279" s="344">
        <v>6496883.4192080004</v>
      </c>
      <c r="BH279" s="187">
        <v>65815284</v>
      </c>
    </row>
    <row r="280" spans="1:61" s="50" customFormat="1" ht="24" customHeight="1" x14ac:dyDescent="0.2">
      <c r="A280" s="181"/>
      <c r="B280" s="296">
        <v>274</v>
      </c>
      <c r="C280" s="264">
        <v>37</v>
      </c>
      <c r="D280" s="297">
        <v>13327</v>
      </c>
      <c r="E280" s="241" t="s">
        <v>1533</v>
      </c>
      <c r="F280" s="242" t="s">
        <v>1720</v>
      </c>
      <c r="G280" s="285" t="s">
        <v>137</v>
      </c>
      <c r="H280" s="272" t="s">
        <v>88</v>
      </c>
      <c r="I280" s="292" t="s">
        <v>2708</v>
      </c>
      <c r="J280" s="64" t="s">
        <v>1721</v>
      </c>
      <c r="K280" s="64" t="s">
        <v>1722</v>
      </c>
      <c r="L280" s="64" t="s">
        <v>88</v>
      </c>
      <c r="M280" s="290" t="s">
        <v>137</v>
      </c>
      <c r="N280" s="98"/>
      <c r="O280" s="64"/>
      <c r="P280" s="244" t="s">
        <v>2410</v>
      </c>
      <c r="Q280" s="243">
        <v>30</v>
      </c>
      <c r="R280" s="245">
        <v>120</v>
      </c>
      <c r="S280" s="245">
        <v>220</v>
      </c>
      <c r="T280" s="245">
        <v>29.33</v>
      </c>
      <c r="U280" s="89">
        <v>0</v>
      </c>
      <c r="V280" s="260">
        <v>25</v>
      </c>
      <c r="W280" s="98">
        <v>0</v>
      </c>
      <c r="X280" s="83">
        <v>0</v>
      </c>
      <c r="Y280" s="98">
        <v>0</v>
      </c>
      <c r="Z280" s="64">
        <v>0</v>
      </c>
      <c r="AA280" s="315">
        <v>885165</v>
      </c>
      <c r="AB280" s="315">
        <v>46667</v>
      </c>
      <c r="AC280" s="316">
        <v>931832</v>
      </c>
      <c r="AD280" s="74">
        <v>4500000</v>
      </c>
      <c r="AE280" s="74">
        <v>6000000</v>
      </c>
      <c r="AF280" s="334">
        <v>177895.19999999998</v>
      </c>
      <c r="AG280" s="112">
        <v>26554950</v>
      </c>
      <c r="AH280" s="74">
        <v>1400010</v>
      </c>
      <c r="AI280" s="74">
        <v>21347423.999999996</v>
      </c>
      <c r="AJ280" s="74">
        <v>0</v>
      </c>
      <c r="AK280" s="74">
        <v>4500000</v>
      </c>
      <c r="AL280" s="74">
        <v>6000000</v>
      </c>
      <c r="AM280" s="74">
        <v>9784235.9999999981</v>
      </c>
      <c r="AN280" s="74">
        <v>5217666.2159999991</v>
      </c>
      <c r="AO280" s="74">
        <v>0</v>
      </c>
      <c r="AP280" s="74">
        <v>5000000</v>
      </c>
      <c r="AQ280" s="74">
        <v>0</v>
      </c>
      <c r="AR280" s="74">
        <v>0</v>
      </c>
      <c r="AS280" s="74">
        <v>0</v>
      </c>
      <c r="AT280" s="79">
        <v>0</v>
      </c>
      <c r="AU280" s="81">
        <v>79804286.216000006</v>
      </c>
      <c r="AV280" s="112">
        <v>58717986.18088001</v>
      </c>
      <c r="AW280" s="74">
        <v>79804286.215999991</v>
      </c>
      <c r="AX280" s="74">
        <v>5586300.0351200001</v>
      </c>
      <c r="AY280" s="75">
        <v>1871798.6180880012</v>
      </c>
      <c r="AZ280" s="74">
        <v>0</v>
      </c>
      <c r="BA280" s="74">
        <v>0</v>
      </c>
      <c r="BB280" s="74">
        <v>0</v>
      </c>
      <c r="BC280" s="79">
        <v>0</v>
      </c>
      <c r="BD280" s="79">
        <v>0</v>
      </c>
      <c r="BE280" s="79">
        <v>0</v>
      </c>
      <c r="BF280" s="77">
        <v>0</v>
      </c>
      <c r="BG280" s="344">
        <v>7458098.6532080015</v>
      </c>
      <c r="BH280" s="187">
        <v>72346187</v>
      </c>
    </row>
    <row r="281" spans="1:61" s="50" customFormat="1" ht="24" customHeight="1" x14ac:dyDescent="0.2">
      <c r="A281" s="181"/>
      <c r="B281" s="296">
        <v>275</v>
      </c>
      <c r="C281" s="264">
        <v>38</v>
      </c>
      <c r="D281" s="297">
        <v>13288</v>
      </c>
      <c r="E281" s="241" t="s">
        <v>453</v>
      </c>
      <c r="F281" s="242" t="s">
        <v>1610</v>
      </c>
      <c r="G281" s="285" t="s">
        <v>137</v>
      </c>
      <c r="H281" s="272" t="s">
        <v>88</v>
      </c>
      <c r="I281" s="292" t="s">
        <v>2709</v>
      </c>
      <c r="J281" s="64" t="s">
        <v>1611</v>
      </c>
      <c r="K281" s="64" t="s">
        <v>1612</v>
      </c>
      <c r="L281" s="64" t="s">
        <v>88</v>
      </c>
      <c r="M281" s="290" t="s">
        <v>137</v>
      </c>
      <c r="N281" s="98"/>
      <c r="O281" s="64"/>
      <c r="P281" s="244" t="s">
        <v>2410</v>
      </c>
      <c r="Q281" s="243">
        <v>30</v>
      </c>
      <c r="R281" s="245">
        <v>120</v>
      </c>
      <c r="S281" s="245">
        <v>220</v>
      </c>
      <c r="T281" s="245">
        <v>29.33</v>
      </c>
      <c r="U281" s="89">
        <v>0</v>
      </c>
      <c r="V281" s="260">
        <v>25</v>
      </c>
      <c r="W281" s="98">
        <v>0</v>
      </c>
      <c r="X281" s="83">
        <v>0</v>
      </c>
      <c r="Y281" s="98">
        <v>1</v>
      </c>
      <c r="Z281" s="64">
        <v>0</v>
      </c>
      <c r="AA281" s="315">
        <v>885165</v>
      </c>
      <c r="AB281" s="315">
        <v>46667</v>
      </c>
      <c r="AC281" s="316">
        <v>931832</v>
      </c>
      <c r="AD281" s="74">
        <v>4500000</v>
      </c>
      <c r="AE281" s="74">
        <v>6000000</v>
      </c>
      <c r="AF281" s="334">
        <v>177895.19999999998</v>
      </c>
      <c r="AG281" s="112">
        <v>26554950</v>
      </c>
      <c r="AH281" s="74">
        <v>1400010</v>
      </c>
      <c r="AI281" s="74">
        <v>21347423.999999996</v>
      </c>
      <c r="AJ281" s="74">
        <v>0</v>
      </c>
      <c r="AK281" s="74">
        <v>4500000</v>
      </c>
      <c r="AL281" s="74">
        <v>6000000</v>
      </c>
      <c r="AM281" s="74">
        <v>9784235.9999999981</v>
      </c>
      <c r="AN281" s="74">
        <v>5217666.2159999991</v>
      </c>
      <c r="AO281" s="74">
        <v>0</v>
      </c>
      <c r="AP281" s="74">
        <v>5000000</v>
      </c>
      <c r="AQ281" s="74">
        <v>0</v>
      </c>
      <c r="AR281" s="74">
        <v>0</v>
      </c>
      <c r="AS281" s="74">
        <v>0</v>
      </c>
      <c r="AT281" s="79">
        <v>0</v>
      </c>
      <c r="AU281" s="81">
        <v>79804286.216000006</v>
      </c>
      <c r="AV281" s="112">
        <v>58717986.18088001</v>
      </c>
      <c r="AW281" s="74">
        <v>79804286.215999991</v>
      </c>
      <c r="AX281" s="74">
        <v>5586300.0351200001</v>
      </c>
      <c r="AY281" s="75">
        <v>1871798.6180880012</v>
      </c>
      <c r="AZ281" s="74">
        <v>0</v>
      </c>
      <c r="BA281" s="74">
        <v>0</v>
      </c>
      <c r="BB281" s="74">
        <v>0</v>
      </c>
      <c r="BC281" s="79">
        <v>0</v>
      </c>
      <c r="BD281" s="79">
        <v>0</v>
      </c>
      <c r="BE281" s="79">
        <v>0</v>
      </c>
      <c r="BF281" s="77">
        <v>0</v>
      </c>
      <c r="BG281" s="344">
        <v>7458098.6532080015</v>
      </c>
      <c r="BH281" s="187">
        <v>72346187</v>
      </c>
    </row>
    <row r="282" spans="1:61" s="50" customFormat="1" ht="24" customHeight="1" x14ac:dyDescent="0.2">
      <c r="A282" s="181"/>
      <c r="B282" s="296">
        <v>276</v>
      </c>
      <c r="C282" s="264">
        <v>39</v>
      </c>
      <c r="D282" s="297">
        <v>13322</v>
      </c>
      <c r="E282" s="241" t="s">
        <v>449</v>
      </c>
      <c r="F282" s="242" t="s">
        <v>1706</v>
      </c>
      <c r="G282" s="285" t="s">
        <v>137</v>
      </c>
      <c r="H282" s="272" t="s">
        <v>88</v>
      </c>
      <c r="I282" s="292" t="s">
        <v>2710</v>
      </c>
      <c r="J282" s="64" t="s">
        <v>1707</v>
      </c>
      <c r="K282" s="64"/>
      <c r="L282" s="64" t="s">
        <v>88</v>
      </c>
      <c r="M282" s="290" t="s">
        <v>137</v>
      </c>
      <c r="N282" s="98"/>
      <c r="O282" s="245" t="s">
        <v>2410</v>
      </c>
      <c r="P282" s="89"/>
      <c r="Q282" s="243">
        <v>30</v>
      </c>
      <c r="R282" s="245">
        <v>90</v>
      </c>
      <c r="S282" s="245">
        <v>0</v>
      </c>
      <c r="T282" s="245">
        <v>0</v>
      </c>
      <c r="U282" s="89">
        <v>0</v>
      </c>
      <c r="V282" s="260">
        <v>25</v>
      </c>
      <c r="W282" s="98">
        <v>0</v>
      </c>
      <c r="X282" s="83">
        <v>0</v>
      </c>
      <c r="Y282" s="98">
        <v>1</v>
      </c>
      <c r="Z282" s="64">
        <v>1</v>
      </c>
      <c r="AA282" s="315">
        <v>885165</v>
      </c>
      <c r="AB282" s="315">
        <v>46667</v>
      </c>
      <c r="AC282" s="316">
        <v>931832</v>
      </c>
      <c r="AD282" s="74">
        <v>4500000</v>
      </c>
      <c r="AE282" s="74">
        <v>6000000</v>
      </c>
      <c r="AF282" s="334">
        <v>177895.19999999998</v>
      </c>
      <c r="AG282" s="112">
        <v>26554950</v>
      </c>
      <c r="AH282" s="74">
        <v>1400010</v>
      </c>
      <c r="AI282" s="74">
        <v>16010567.999999998</v>
      </c>
      <c r="AJ282" s="74">
        <v>2655495</v>
      </c>
      <c r="AK282" s="74">
        <v>4500000</v>
      </c>
      <c r="AL282" s="74">
        <v>6000000</v>
      </c>
      <c r="AM282" s="74">
        <v>0</v>
      </c>
      <c r="AN282" s="74">
        <v>0</v>
      </c>
      <c r="AO282" s="74">
        <v>0</v>
      </c>
      <c r="AP282" s="74">
        <v>5000000</v>
      </c>
      <c r="AQ282" s="74">
        <v>0</v>
      </c>
      <c r="AR282" s="74">
        <v>0</v>
      </c>
      <c r="AS282" s="74">
        <v>0</v>
      </c>
      <c r="AT282" s="79">
        <v>3812587</v>
      </c>
      <c r="AU282" s="81">
        <v>65933610</v>
      </c>
      <c r="AV282" s="112">
        <v>43965528</v>
      </c>
      <c r="AW282" s="387">
        <v>0</v>
      </c>
      <c r="AX282" s="387">
        <v>0</v>
      </c>
      <c r="AY282" s="75">
        <v>396552.80000000005</v>
      </c>
      <c r="AZ282" s="74">
        <v>0</v>
      </c>
      <c r="BA282" s="74">
        <v>0</v>
      </c>
      <c r="BB282" s="74">
        <v>0</v>
      </c>
      <c r="BC282" s="79">
        <v>0</v>
      </c>
      <c r="BD282" s="79">
        <v>0</v>
      </c>
      <c r="BE282" s="79">
        <v>0</v>
      </c>
      <c r="BF282" s="77">
        <v>0</v>
      </c>
      <c r="BG282" s="344">
        <v>396552.80000000005</v>
      </c>
      <c r="BH282" s="187">
        <v>65537057</v>
      </c>
      <c r="BI282" s="339" t="s">
        <v>3303</v>
      </c>
    </row>
    <row r="283" spans="1:61" s="50" customFormat="1" ht="24" customHeight="1" x14ac:dyDescent="0.2">
      <c r="A283" s="181"/>
      <c r="B283" s="296">
        <v>277</v>
      </c>
      <c r="C283" s="264">
        <v>40</v>
      </c>
      <c r="D283" s="297">
        <v>13298</v>
      </c>
      <c r="E283" s="241" t="s">
        <v>209</v>
      </c>
      <c r="F283" s="242" t="s">
        <v>1642</v>
      </c>
      <c r="G283" s="285" t="s">
        <v>137</v>
      </c>
      <c r="H283" s="272" t="s">
        <v>88</v>
      </c>
      <c r="I283" s="292" t="s">
        <v>2711</v>
      </c>
      <c r="J283" s="64" t="s">
        <v>1643</v>
      </c>
      <c r="K283" s="64" t="s">
        <v>1644</v>
      </c>
      <c r="L283" s="64" t="s">
        <v>88</v>
      </c>
      <c r="M283" s="290" t="s">
        <v>137</v>
      </c>
      <c r="N283" s="243" t="s">
        <v>2410</v>
      </c>
      <c r="O283" s="64"/>
      <c r="P283" s="89"/>
      <c r="Q283" s="243">
        <v>30</v>
      </c>
      <c r="R283" s="245">
        <v>120</v>
      </c>
      <c r="S283" s="245">
        <v>110</v>
      </c>
      <c r="T283" s="245">
        <v>29.33</v>
      </c>
      <c r="U283" s="89">
        <v>0</v>
      </c>
      <c r="V283" s="260">
        <v>15</v>
      </c>
      <c r="W283" s="98">
        <v>0</v>
      </c>
      <c r="X283" s="83">
        <v>0</v>
      </c>
      <c r="Y283" s="98">
        <v>0</v>
      </c>
      <c r="Z283" s="64">
        <v>0</v>
      </c>
      <c r="AA283" s="315">
        <v>885165</v>
      </c>
      <c r="AB283" s="315">
        <v>46667</v>
      </c>
      <c r="AC283" s="316">
        <v>931832</v>
      </c>
      <c r="AD283" s="74">
        <v>4500000</v>
      </c>
      <c r="AE283" s="74">
        <v>6000000</v>
      </c>
      <c r="AF283" s="334">
        <v>177895.19999999998</v>
      </c>
      <c r="AG283" s="112">
        <v>26554950</v>
      </c>
      <c r="AH283" s="74">
        <v>1400010</v>
      </c>
      <c r="AI283" s="74">
        <v>21347423.999999996</v>
      </c>
      <c r="AJ283" s="74">
        <v>0</v>
      </c>
      <c r="AK283" s="74">
        <v>4500000</v>
      </c>
      <c r="AL283" s="74">
        <v>6000000</v>
      </c>
      <c r="AM283" s="74">
        <v>4892117.9999999991</v>
      </c>
      <c r="AN283" s="74">
        <v>5217666.2159999991</v>
      </c>
      <c r="AO283" s="74">
        <v>0</v>
      </c>
      <c r="AP283" s="74">
        <v>3000000</v>
      </c>
      <c r="AQ283" s="74">
        <v>0</v>
      </c>
      <c r="AR283" s="74">
        <v>0</v>
      </c>
      <c r="AS283" s="74">
        <v>0</v>
      </c>
      <c r="AT283" s="79">
        <v>0</v>
      </c>
      <c r="AU283" s="81">
        <v>72912168.216000006</v>
      </c>
      <c r="AV283" s="112">
        <v>54308316.440880008</v>
      </c>
      <c r="AW283" s="74">
        <v>72912168.215999991</v>
      </c>
      <c r="AX283" s="74">
        <v>5103851.7751199994</v>
      </c>
      <c r="AY283" s="75">
        <v>1430831.644088001</v>
      </c>
      <c r="AZ283" s="74">
        <v>0</v>
      </c>
      <c r="BA283" s="74">
        <v>0</v>
      </c>
      <c r="BB283" s="74">
        <v>0</v>
      </c>
      <c r="BC283" s="79">
        <v>0</v>
      </c>
      <c r="BD283" s="79">
        <v>0</v>
      </c>
      <c r="BE283" s="79">
        <v>0</v>
      </c>
      <c r="BF283" s="77">
        <v>0</v>
      </c>
      <c r="BG283" s="344">
        <v>6534683.4192080004</v>
      </c>
      <c r="BH283" s="187">
        <v>66377484</v>
      </c>
    </row>
    <row r="284" spans="1:61" s="50" customFormat="1" ht="24" customHeight="1" x14ac:dyDescent="0.2">
      <c r="A284" s="181"/>
      <c r="B284" s="296">
        <v>278</v>
      </c>
      <c r="C284" s="264">
        <v>41</v>
      </c>
      <c r="D284" s="297">
        <v>13231</v>
      </c>
      <c r="E284" s="241" t="s">
        <v>85</v>
      </c>
      <c r="F284" s="242" t="s">
        <v>1431</v>
      </c>
      <c r="G284" s="285" t="s">
        <v>137</v>
      </c>
      <c r="H284" s="272" t="s">
        <v>88</v>
      </c>
      <c r="I284" s="292" t="s">
        <v>2712</v>
      </c>
      <c r="J284" s="64" t="s">
        <v>1432</v>
      </c>
      <c r="K284" s="64" t="s">
        <v>1433</v>
      </c>
      <c r="L284" s="64" t="s">
        <v>88</v>
      </c>
      <c r="M284" s="290" t="s">
        <v>137</v>
      </c>
      <c r="N284" s="243" t="s">
        <v>2410</v>
      </c>
      <c r="O284" s="64"/>
      <c r="P284" s="89"/>
      <c r="Q284" s="243">
        <v>30</v>
      </c>
      <c r="R284" s="245">
        <v>120</v>
      </c>
      <c r="S284" s="245">
        <v>110</v>
      </c>
      <c r="T284" s="245">
        <v>29.33</v>
      </c>
      <c r="U284" s="89">
        <v>0</v>
      </c>
      <c r="V284" s="260">
        <v>15</v>
      </c>
      <c r="W284" s="98">
        <v>0</v>
      </c>
      <c r="X284" s="83">
        <v>0</v>
      </c>
      <c r="Y284" s="98">
        <v>2</v>
      </c>
      <c r="Z284" s="64">
        <v>2</v>
      </c>
      <c r="AA284" s="315">
        <v>885165</v>
      </c>
      <c r="AB284" s="315">
        <v>46667</v>
      </c>
      <c r="AC284" s="316">
        <v>931832</v>
      </c>
      <c r="AD284" s="74">
        <v>4500000</v>
      </c>
      <c r="AE284" s="74">
        <v>6000000</v>
      </c>
      <c r="AF284" s="334">
        <v>177895.19999999998</v>
      </c>
      <c r="AG284" s="112">
        <v>26554950</v>
      </c>
      <c r="AH284" s="74">
        <v>1400010</v>
      </c>
      <c r="AI284" s="74">
        <v>21347423.999999996</v>
      </c>
      <c r="AJ284" s="74">
        <v>5310990</v>
      </c>
      <c r="AK284" s="74">
        <v>4500000</v>
      </c>
      <c r="AL284" s="74">
        <v>6000000</v>
      </c>
      <c r="AM284" s="74">
        <v>4892117.9999999991</v>
      </c>
      <c r="AN284" s="74">
        <v>5217666.2159999991</v>
      </c>
      <c r="AO284" s="74">
        <v>0</v>
      </c>
      <c r="AP284" s="74">
        <v>3000000</v>
      </c>
      <c r="AQ284" s="74">
        <v>0</v>
      </c>
      <c r="AR284" s="74">
        <v>0</v>
      </c>
      <c r="AS284" s="74">
        <v>0</v>
      </c>
      <c r="AT284" s="79">
        <v>0</v>
      </c>
      <c r="AU284" s="81">
        <v>78223158.216000006</v>
      </c>
      <c r="AV284" s="112">
        <v>54308316.440880008</v>
      </c>
      <c r="AW284" s="74">
        <v>72912168.215999991</v>
      </c>
      <c r="AX284" s="74">
        <v>5103851.7751199994</v>
      </c>
      <c r="AY284" s="75">
        <v>1430831.644088001</v>
      </c>
      <c r="AZ284" s="74">
        <v>0</v>
      </c>
      <c r="BA284" s="74">
        <v>0</v>
      </c>
      <c r="BB284" s="74">
        <v>0</v>
      </c>
      <c r="BC284" s="79">
        <v>0</v>
      </c>
      <c r="BD284" s="79">
        <v>0</v>
      </c>
      <c r="BE284" s="79">
        <v>0</v>
      </c>
      <c r="BF284" s="77">
        <v>0</v>
      </c>
      <c r="BG284" s="344">
        <v>6534683.4192080004</v>
      </c>
      <c r="BH284" s="187">
        <v>71688474</v>
      </c>
    </row>
    <row r="285" spans="1:61" s="50" customFormat="1" ht="24" customHeight="1" x14ac:dyDescent="0.2">
      <c r="A285" s="181"/>
      <c r="B285" s="296">
        <v>279</v>
      </c>
      <c r="C285" s="264">
        <v>42</v>
      </c>
      <c r="D285" s="297">
        <v>13282</v>
      </c>
      <c r="E285" s="241" t="s">
        <v>1590</v>
      </c>
      <c r="F285" s="242" t="s">
        <v>1591</v>
      </c>
      <c r="G285" s="285" t="s">
        <v>137</v>
      </c>
      <c r="H285" s="272" t="s">
        <v>88</v>
      </c>
      <c r="I285" s="292" t="s">
        <v>2713</v>
      </c>
      <c r="J285" s="64" t="s">
        <v>1592</v>
      </c>
      <c r="K285" s="64" t="s">
        <v>1593</v>
      </c>
      <c r="L285" s="64" t="s">
        <v>88</v>
      </c>
      <c r="M285" s="290" t="s">
        <v>137</v>
      </c>
      <c r="N285" s="98"/>
      <c r="O285" s="64"/>
      <c r="P285" s="244" t="s">
        <v>2410</v>
      </c>
      <c r="Q285" s="243">
        <v>30</v>
      </c>
      <c r="R285" s="245">
        <v>120</v>
      </c>
      <c r="S285" s="245">
        <v>220</v>
      </c>
      <c r="T285" s="245">
        <v>29.33</v>
      </c>
      <c r="U285" s="89">
        <v>0</v>
      </c>
      <c r="V285" s="260">
        <v>15</v>
      </c>
      <c r="W285" s="98">
        <v>0</v>
      </c>
      <c r="X285" s="83">
        <v>0</v>
      </c>
      <c r="Y285" s="98">
        <v>0</v>
      </c>
      <c r="Z285" s="64">
        <v>0</v>
      </c>
      <c r="AA285" s="315">
        <v>885165</v>
      </c>
      <c r="AB285" s="315">
        <v>46667</v>
      </c>
      <c r="AC285" s="316">
        <v>931832</v>
      </c>
      <c r="AD285" s="74">
        <v>4500000</v>
      </c>
      <c r="AE285" s="74">
        <v>6000000</v>
      </c>
      <c r="AF285" s="334">
        <v>177895.19999999998</v>
      </c>
      <c r="AG285" s="112">
        <v>26554950</v>
      </c>
      <c r="AH285" s="74">
        <v>1400010</v>
      </c>
      <c r="AI285" s="74">
        <v>21347423.999999996</v>
      </c>
      <c r="AJ285" s="74">
        <v>0</v>
      </c>
      <c r="AK285" s="74">
        <v>4500000</v>
      </c>
      <c r="AL285" s="74">
        <v>6000000</v>
      </c>
      <c r="AM285" s="74">
        <v>9784235.9999999981</v>
      </c>
      <c r="AN285" s="74">
        <v>5217666.2159999991</v>
      </c>
      <c r="AO285" s="74">
        <v>0</v>
      </c>
      <c r="AP285" s="74">
        <v>3000000</v>
      </c>
      <c r="AQ285" s="74">
        <v>0</v>
      </c>
      <c r="AR285" s="74">
        <v>0</v>
      </c>
      <c r="AS285" s="74">
        <v>0</v>
      </c>
      <c r="AT285" s="79">
        <v>0</v>
      </c>
      <c r="AU285" s="81">
        <v>77804286.216000006</v>
      </c>
      <c r="AV285" s="112">
        <v>58857986.18088001</v>
      </c>
      <c r="AW285" s="74">
        <v>77804286.215999991</v>
      </c>
      <c r="AX285" s="74">
        <v>5446300.0351200001</v>
      </c>
      <c r="AY285" s="75">
        <v>1885798.6180880012</v>
      </c>
      <c r="AZ285" s="74">
        <v>0</v>
      </c>
      <c r="BA285" s="74">
        <v>0</v>
      </c>
      <c r="BB285" s="74">
        <v>0</v>
      </c>
      <c r="BC285" s="79">
        <v>0</v>
      </c>
      <c r="BD285" s="79">
        <v>0</v>
      </c>
      <c r="BE285" s="79">
        <v>0</v>
      </c>
      <c r="BF285" s="77">
        <v>0</v>
      </c>
      <c r="BG285" s="344">
        <v>7332098.6532080015</v>
      </c>
      <c r="BH285" s="187">
        <v>70472187</v>
      </c>
    </row>
    <row r="286" spans="1:61" s="50" customFormat="1" ht="24" customHeight="1" x14ac:dyDescent="0.2">
      <c r="A286" s="181"/>
      <c r="B286" s="296">
        <v>280</v>
      </c>
      <c r="C286" s="264">
        <v>43</v>
      </c>
      <c r="D286" s="297">
        <v>13264</v>
      </c>
      <c r="E286" s="241" t="s">
        <v>1533</v>
      </c>
      <c r="F286" s="242" t="s">
        <v>1534</v>
      </c>
      <c r="G286" s="285" t="s">
        <v>137</v>
      </c>
      <c r="H286" s="272" t="s">
        <v>88</v>
      </c>
      <c r="I286" s="292" t="s">
        <v>2714</v>
      </c>
      <c r="J286" s="64" t="s">
        <v>1535</v>
      </c>
      <c r="K286" s="64" t="s">
        <v>1536</v>
      </c>
      <c r="L286" s="64" t="s">
        <v>88</v>
      </c>
      <c r="M286" s="290" t="s">
        <v>137</v>
      </c>
      <c r="N286" s="98"/>
      <c r="O286" s="64"/>
      <c r="P286" s="244" t="s">
        <v>2410</v>
      </c>
      <c r="Q286" s="243">
        <v>30</v>
      </c>
      <c r="R286" s="245">
        <v>120</v>
      </c>
      <c r="S286" s="245">
        <v>220</v>
      </c>
      <c r="T286" s="245">
        <v>29.33</v>
      </c>
      <c r="U286" s="89">
        <v>0</v>
      </c>
      <c r="V286" s="260">
        <v>25</v>
      </c>
      <c r="W286" s="98">
        <v>0</v>
      </c>
      <c r="X286" s="83">
        <v>0</v>
      </c>
      <c r="Y286" s="98">
        <v>1</v>
      </c>
      <c r="Z286" s="64">
        <v>1</v>
      </c>
      <c r="AA286" s="315">
        <v>885165</v>
      </c>
      <c r="AB286" s="315">
        <v>46667</v>
      </c>
      <c r="AC286" s="316">
        <v>931832</v>
      </c>
      <c r="AD286" s="74">
        <v>4500000</v>
      </c>
      <c r="AE286" s="74">
        <v>6000000</v>
      </c>
      <c r="AF286" s="334">
        <v>177895.19999999998</v>
      </c>
      <c r="AG286" s="112">
        <v>26554950</v>
      </c>
      <c r="AH286" s="74">
        <v>1400010</v>
      </c>
      <c r="AI286" s="74">
        <v>21347423.999999996</v>
      </c>
      <c r="AJ286" s="74">
        <v>2655495</v>
      </c>
      <c r="AK286" s="74">
        <v>4500000</v>
      </c>
      <c r="AL286" s="74">
        <v>6000000</v>
      </c>
      <c r="AM286" s="74">
        <v>9784235.9999999981</v>
      </c>
      <c r="AN286" s="74">
        <v>5217666.2159999991</v>
      </c>
      <c r="AO286" s="74">
        <v>0</v>
      </c>
      <c r="AP286" s="74">
        <v>5000000</v>
      </c>
      <c r="AQ286" s="74">
        <v>0</v>
      </c>
      <c r="AR286" s="74">
        <v>0</v>
      </c>
      <c r="AS286" s="74">
        <v>0</v>
      </c>
      <c r="AT286" s="79">
        <v>0</v>
      </c>
      <c r="AU286" s="81">
        <v>82459781.216000006</v>
      </c>
      <c r="AV286" s="112">
        <v>58717986.18088001</v>
      </c>
      <c r="AW286" s="74">
        <v>79804286.215999991</v>
      </c>
      <c r="AX286" s="74">
        <v>5586300.0351200001</v>
      </c>
      <c r="AY286" s="75">
        <v>1871798.6180880012</v>
      </c>
      <c r="AZ286" s="74">
        <v>0</v>
      </c>
      <c r="BA286" s="74">
        <v>0</v>
      </c>
      <c r="BB286" s="74">
        <v>0</v>
      </c>
      <c r="BC286" s="79">
        <v>0</v>
      </c>
      <c r="BD286" s="79">
        <v>0</v>
      </c>
      <c r="BE286" s="79">
        <v>0</v>
      </c>
      <c r="BF286" s="77">
        <v>0</v>
      </c>
      <c r="BG286" s="344">
        <v>7458098.6532080015</v>
      </c>
      <c r="BH286" s="187">
        <v>75001682</v>
      </c>
    </row>
    <row r="287" spans="1:61" s="50" customFormat="1" ht="24" customHeight="1" x14ac:dyDescent="0.2">
      <c r="A287" s="181"/>
      <c r="B287" s="296">
        <v>281</v>
      </c>
      <c r="C287" s="264">
        <v>44</v>
      </c>
      <c r="D287" s="297">
        <v>13323</v>
      </c>
      <c r="E287" s="241" t="s">
        <v>209</v>
      </c>
      <c r="F287" s="242" t="s">
        <v>1708</v>
      </c>
      <c r="G287" s="285" t="s">
        <v>137</v>
      </c>
      <c r="H287" s="272" t="s">
        <v>88</v>
      </c>
      <c r="I287" s="292" t="s">
        <v>2715</v>
      </c>
      <c r="J287" s="64" t="s">
        <v>1709</v>
      </c>
      <c r="K287" s="64" t="s">
        <v>1710</v>
      </c>
      <c r="L287" s="64" t="s">
        <v>88</v>
      </c>
      <c r="M287" s="290" t="s">
        <v>137</v>
      </c>
      <c r="N287" s="243" t="s">
        <v>2410</v>
      </c>
      <c r="O287" s="64"/>
      <c r="P287" s="89"/>
      <c r="Q287" s="243">
        <v>30</v>
      </c>
      <c r="R287" s="245">
        <v>120</v>
      </c>
      <c r="S287" s="245">
        <v>110</v>
      </c>
      <c r="T287" s="245">
        <v>29.33</v>
      </c>
      <c r="U287" s="89">
        <v>0</v>
      </c>
      <c r="V287" s="260">
        <v>15</v>
      </c>
      <c r="W287" s="98">
        <v>0</v>
      </c>
      <c r="X287" s="83">
        <v>0</v>
      </c>
      <c r="Y287" s="98">
        <v>0</v>
      </c>
      <c r="Z287" s="64">
        <v>0</v>
      </c>
      <c r="AA287" s="315">
        <v>885165</v>
      </c>
      <c r="AB287" s="315">
        <v>46667</v>
      </c>
      <c r="AC287" s="316">
        <v>931832</v>
      </c>
      <c r="AD287" s="74">
        <v>4500000</v>
      </c>
      <c r="AE287" s="74">
        <v>6000000</v>
      </c>
      <c r="AF287" s="334">
        <v>177895.19999999998</v>
      </c>
      <c r="AG287" s="112">
        <v>26554950</v>
      </c>
      <c r="AH287" s="74">
        <v>1400010</v>
      </c>
      <c r="AI287" s="74">
        <v>21347423.999999996</v>
      </c>
      <c r="AJ287" s="74">
        <v>0</v>
      </c>
      <c r="AK287" s="74">
        <v>4500000</v>
      </c>
      <c r="AL287" s="74">
        <v>6000000</v>
      </c>
      <c r="AM287" s="74">
        <v>4892117.9999999991</v>
      </c>
      <c r="AN287" s="74">
        <v>5217666.2159999991</v>
      </c>
      <c r="AO287" s="74">
        <v>0</v>
      </c>
      <c r="AP287" s="74">
        <v>3000000</v>
      </c>
      <c r="AQ287" s="74">
        <v>0</v>
      </c>
      <c r="AR287" s="74">
        <v>0</v>
      </c>
      <c r="AS287" s="74">
        <v>0</v>
      </c>
      <c r="AT287" s="79">
        <v>0</v>
      </c>
      <c r="AU287" s="81">
        <v>72912168.216000006</v>
      </c>
      <c r="AV287" s="112">
        <v>54308316.440880008</v>
      </c>
      <c r="AW287" s="74">
        <v>72912168.215999991</v>
      </c>
      <c r="AX287" s="74">
        <v>5103851.7751199994</v>
      </c>
      <c r="AY287" s="75">
        <v>1430831.644088001</v>
      </c>
      <c r="AZ287" s="74">
        <v>0</v>
      </c>
      <c r="BA287" s="74">
        <v>0</v>
      </c>
      <c r="BB287" s="74">
        <v>0</v>
      </c>
      <c r="BC287" s="79">
        <v>0</v>
      </c>
      <c r="BD287" s="79">
        <v>0</v>
      </c>
      <c r="BE287" s="79">
        <v>0</v>
      </c>
      <c r="BF287" s="77">
        <v>0</v>
      </c>
      <c r="BG287" s="344">
        <v>6534683.4192080004</v>
      </c>
      <c r="BH287" s="187">
        <v>66377484</v>
      </c>
    </row>
    <row r="288" spans="1:61" s="50" customFormat="1" ht="24" customHeight="1" x14ac:dyDescent="0.4">
      <c r="A288" s="181"/>
      <c r="B288" s="296">
        <v>282</v>
      </c>
      <c r="C288" s="264">
        <v>45</v>
      </c>
      <c r="D288" s="297">
        <v>13304</v>
      </c>
      <c r="E288" s="241" t="s">
        <v>135</v>
      </c>
      <c r="F288" s="242" t="s">
        <v>1658</v>
      </c>
      <c r="G288" s="285" t="s">
        <v>137</v>
      </c>
      <c r="H288" s="272" t="s">
        <v>88</v>
      </c>
      <c r="I288" s="292" t="s">
        <v>2716</v>
      </c>
      <c r="J288" s="68" t="s">
        <v>1659</v>
      </c>
      <c r="K288" s="64" t="s">
        <v>1660</v>
      </c>
      <c r="L288" s="64" t="s">
        <v>88</v>
      </c>
      <c r="M288" s="290" t="s">
        <v>137</v>
      </c>
      <c r="N288" s="243" t="s">
        <v>2410</v>
      </c>
      <c r="O288" s="64"/>
      <c r="P288" s="89"/>
      <c r="Q288" s="243">
        <v>30</v>
      </c>
      <c r="R288" s="245">
        <v>120</v>
      </c>
      <c r="S288" s="245">
        <v>110</v>
      </c>
      <c r="T288" s="245">
        <v>29.33</v>
      </c>
      <c r="U288" s="89">
        <v>0</v>
      </c>
      <c r="V288" s="260">
        <v>15</v>
      </c>
      <c r="W288" s="98">
        <v>0</v>
      </c>
      <c r="X288" s="83">
        <v>0</v>
      </c>
      <c r="Y288" s="98">
        <v>1</v>
      </c>
      <c r="Z288" s="64">
        <v>0</v>
      </c>
      <c r="AA288" s="315">
        <v>885165</v>
      </c>
      <c r="AB288" s="315">
        <v>46667</v>
      </c>
      <c r="AC288" s="316">
        <v>931832</v>
      </c>
      <c r="AD288" s="74">
        <v>4500000</v>
      </c>
      <c r="AE288" s="74">
        <v>6000000</v>
      </c>
      <c r="AF288" s="334">
        <v>177895.19999999998</v>
      </c>
      <c r="AG288" s="112">
        <v>26554950</v>
      </c>
      <c r="AH288" s="74">
        <v>1400010</v>
      </c>
      <c r="AI288" s="74">
        <v>21347423.999999996</v>
      </c>
      <c r="AJ288" s="74">
        <v>0</v>
      </c>
      <c r="AK288" s="74">
        <v>4500000</v>
      </c>
      <c r="AL288" s="74">
        <v>6000000</v>
      </c>
      <c r="AM288" s="74">
        <v>4892117.9999999991</v>
      </c>
      <c r="AN288" s="74">
        <v>5217666.2159999991</v>
      </c>
      <c r="AO288" s="74">
        <v>0</v>
      </c>
      <c r="AP288" s="74">
        <v>3000000</v>
      </c>
      <c r="AQ288" s="74">
        <v>0</v>
      </c>
      <c r="AR288" s="74">
        <v>0</v>
      </c>
      <c r="AS288" s="74">
        <v>0</v>
      </c>
      <c r="AT288" s="79">
        <v>0</v>
      </c>
      <c r="AU288" s="81">
        <v>72912168.216000006</v>
      </c>
      <c r="AV288" s="112">
        <v>54308316.440880008</v>
      </c>
      <c r="AW288" s="74">
        <v>72912168.215999991</v>
      </c>
      <c r="AX288" s="74">
        <v>5103851.7751199994</v>
      </c>
      <c r="AY288" s="75">
        <v>1430831.644088001</v>
      </c>
      <c r="AZ288" s="74">
        <v>0</v>
      </c>
      <c r="BA288" s="74">
        <v>0</v>
      </c>
      <c r="BB288" s="74">
        <v>0</v>
      </c>
      <c r="BC288" s="79">
        <v>0</v>
      </c>
      <c r="BD288" s="79">
        <v>0</v>
      </c>
      <c r="BE288" s="79">
        <v>0</v>
      </c>
      <c r="BF288" s="77">
        <v>0</v>
      </c>
      <c r="BG288" s="344">
        <v>6534683.4192080004</v>
      </c>
      <c r="BH288" s="187">
        <v>66377484</v>
      </c>
    </row>
    <row r="289" spans="1:61" s="50" customFormat="1" ht="24" customHeight="1" x14ac:dyDescent="0.2">
      <c r="A289" s="181"/>
      <c r="B289" s="296">
        <v>283</v>
      </c>
      <c r="C289" s="264">
        <v>46</v>
      </c>
      <c r="D289" s="297">
        <v>13255</v>
      </c>
      <c r="E289" s="241" t="s">
        <v>1509</v>
      </c>
      <c r="F289" s="242" t="s">
        <v>1221</v>
      </c>
      <c r="G289" s="285" t="s">
        <v>137</v>
      </c>
      <c r="H289" s="272" t="s">
        <v>88</v>
      </c>
      <c r="I289" s="292" t="s">
        <v>2717</v>
      </c>
      <c r="J289" s="64" t="s">
        <v>1510</v>
      </c>
      <c r="K289" s="64" t="s">
        <v>1511</v>
      </c>
      <c r="L289" s="64" t="s">
        <v>88</v>
      </c>
      <c r="M289" s="290" t="s">
        <v>137</v>
      </c>
      <c r="N289" s="243" t="s">
        <v>2410</v>
      </c>
      <c r="O289" s="64"/>
      <c r="P289" s="89"/>
      <c r="Q289" s="243">
        <v>30</v>
      </c>
      <c r="R289" s="245">
        <v>120</v>
      </c>
      <c r="S289" s="245">
        <v>110</v>
      </c>
      <c r="T289" s="245">
        <v>29.33</v>
      </c>
      <c r="U289" s="89">
        <v>0</v>
      </c>
      <c r="V289" s="260">
        <v>12</v>
      </c>
      <c r="W289" s="98">
        <v>0</v>
      </c>
      <c r="X289" s="83">
        <v>0</v>
      </c>
      <c r="Y289" s="98">
        <v>1</v>
      </c>
      <c r="Z289" s="64">
        <v>0</v>
      </c>
      <c r="AA289" s="315">
        <v>885165</v>
      </c>
      <c r="AB289" s="315">
        <v>46667</v>
      </c>
      <c r="AC289" s="316">
        <v>931832</v>
      </c>
      <c r="AD289" s="74">
        <v>4500000</v>
      </c>
      <c r="AE289" s="74">
        <v>6000000</v>
      </c>
      <c r="AF289" s="334">
        <v>177895.19999999998</v>
      </c>
      <c r="AG289" s="112">
        <v>26554950</v>
      </c>
      <c r="AH289" s="74">
        <v>1400010</v>
      </c>
      <c r="AI289" s="74">
        <v>21347423.999999996</v>
      </c>
      <c r="AJ289" s="74">
        <v>0</v>
      </c>
      <c r="AK289" s="74">
        <v>4500000</v>
      </c>
      <c r="AL289" s="74">
        <v>6000000</v>
      </c>
      <c r="AM289" s="74">
        <v>4892117.9999999991</v>
      </c>
      <c r="AN289" s="74">
        <v>5217666.2159999991</v>
      </c>
      <c r="AO289" s="74">
        <v>0</v>
      </c>
      <c r="AP289" s="74">
        <v>2400000</v>
      </c>
      <c r="AQ289" s="74">
        <v>0</v>
      </c>
      <c r="AR289" s="74">
        <v>0</v>
      </c>
      <c r="AS289" s="74">
        <v>0</v>
      </c>
      <c r="AT289" s="79">
        <v>0</v>
      </c>
      <c r="AU289" s="81">
        <v>72312168.216000006</v>
      </c>
      <c r="AV289" s="112">
        <v>54350316.440880008</v>
      </c>
      <c r="AW289" s="74">
        <v>72312168.215999991</v>
      </c>
      <c r="AX289" s="74">
        <v>5061851.7751199994</v>
      </c>
      <c r="AY289" s="75">
        <v>1435031.644088001</v>
      </c>
      <c r="AZ289" s="74">
        <v>0</v>
      </c>
      <c r="BA289" s="74">
        <v>0</v>
      </c>
      <c r="BB289" s="74">
        <v>0</v>
      </c>
      <c r="BC289" s="79">
        <v>0</v>
      </c>
      <c r="BD289" s="79">
        <v>0</v>
      </c>
      <c r="BE289" s="79">
        <v>0</v>
      </c>
      <c r="BF289" s="77">
        <v>0</v>
      </c>
      <c r="BG289" s="344">
        <v>6496883.4192080004</v>
      </c>
      <c r="BH289" s="187">
        <v>65815284</v>
      </c>
    </row>
    <row r="290" spans="1:61" s="50" customFormat="1" ht="24" customHeight="1" x14ac:dyDescent="0.2">
      <c r="A290" s="181"/>
      <c r="B290" s="296">
        <v>284</v>
      </c>
      <c r="C290" s="264">
        <v>47</v>
      </c>
      <c r="D290" s="297">
        <v>13305</v>
      </c>
      <c r="E290" s="241" t="s">
        <v>1661</v>
      </c>
      <c r="F290" s="242" t="s">
        <v>1205</v>
      </c>
      <c r="G290" s="285" t="s">
        <v>137</v>
      </c>
      <c r="H290" s="272" t="s">
        <v>88</v>
      </c>
      <c r="I290" s="292" t="s">
        <v>2718</v>
      </c>
      <c r="J290" s="64">
        <v>3932891287</v>
      </c>
      <c r="K290" s="64" t="s">
        <v>1662</v>
      </c>
      <c r="L290" s="64" t="s">
        <v>88</v>
      </c>
      <c r="M290" s="290" t="s">
        <v>137</v>
      </c>
      <c r="N290" s="243" t="s">
        <v>2410</v>
      </c>
      <c r="O290" s="64"/>
      <c r="P290" s="89"/>
      <c r="Q290" s="243">
        <v>30</v>
      </c>
      <c r="R290" s="245">
        <v>120</v>
      </c>
      <c r="S290" s="245">
        <v>110</v>
      </c>
      <c r="T290" s="245">
        <v>29.33</v>
      </c>
      <c r="U290" s="89">
        <v>0</v>
      </c>
      <c r="V290" s="260">
        <v>15</v>
      </c>
      <c r="W290" s="98">
        <v>0</v>
      </c>
      <c r="X290" s="83">
        <v>0</v>
      </c>
      <c r="Y290" s="98">
        <v>0</v>
      </c>
      <c r="Z290" s="64">
        <v>0</v>
      </c>
      <c r="AA290" s="315">
        <v>885165</v>
      </c>
      <c r="AB290" s="315">
        <v>46667</v>
      </c>
      <c r="AC290" s="316">
        <v>931832</v>
      </c>
      <c r="AD290" s="74">
        <v>4500000</v>
      </c>
      <c r="AE290" s="74">
        <v>6000000</v>
      </c>
      <c r="AF290" s="334">
        <v>177895.19999999998</v>
      </c>
      <c r="AG290" s="112">
        <v>26554950</v>
      </c>
      <c r="AH290" s="74">
        <v>1400010</v>
      </c>
      <c r="AI290" s="74">
        <v>21347423.999999996</v>
      </c>
      <c r="AJ290" s="74">
        <v>0</v>
      </c>
      <c r="AK290" s="74">
        <v>4500000</v>
      </c>
      <c r="AL290" s="74">
        <v>6000000</v>
      </c>
      <c r="AM290" s="74">
        <v>4892117.9999999991</v>
      </c>
      <c r="AN290" s="74">
        <v>5217666.2159999991</v>
      </c>
      <c r="AO290" s="74">
        <v>0</v>
      </c>
      <c r="AP290" s="74">
        <v>3000000</v>
      </c>
      <c r="AQ290" s="74">
        <v>0</v>
      </c>
      <c r="AR290" s="74">
        <v>0</v>
      </c>
      <c r="AS290" s="74">
        <v>0</v>
      </c>
      <c r="AT290" s="79">
        <v>0</v>
      </c>
      <c r="AU290" s="81">
        <v>72912168.216000006</v>
      </c>
      <c r="AV290" s="112">
        <v>54308316.440880008</v>
      </c>
      <c r="AW290" s="74">
        <v>72912168.215999991</v>
      </c>
      <c r="AX290" s="74">
        <v>5103851.7751199994</v>
      </c>
      <c r="AY290" s="75">
        <v>1430831.644088001</v>
      </c>
      <c r="AZ290" s="74">
        <v>0</v>
      </c>
      <c r="BA290" s="74">
        <v>0</v>
      </c>
      <c r="BB290" s="74">
        <v>0</v>
      </c>
      <c r="BC290" s="79">
        <v>0</v>
      </c>
      <c r="BD290" s="79">
        <v>0</v>
      </c>
      <c r="BE290" s="79">
        <v>0</v>
      </c>
      <c r="BF290" s="77">
        <v>0</v>
      </c>
      <c r="BG290" s="344">
        <v>6534683.4192080004</v>
      </c>
      <c r="BH290" s="187">
        <v>66377484</v>
      </c>
    </row>
    <row r="291" spans="1:61" s="50" customFormat="1" ht="24" customHeight="1" x14ac:dyDescent="0.2">
      <c r="A291" s="181"/>
      <c r="B291" s="296">
        <v>285</v>
      </c>
      <c r="C291" s="264">
        <v>48</v>
      </c>
      <c r="D291" s="297">
        <v>13360</v>
      </c>
      <c r="E291" s="241" t="s">
        <v>1820</v>
      </c>
      <c r="F291" s="242" t="s">
        <v>1821</v>
      </c>
      <c r="G291" s="285" t="s">
        <v>137</v>
      </c>
      <c r="H291" s="272" t="s">
        <v>88</v>
      </c>
      <c r="I291" s="292" t="s">
        <v>2719</v>
      </c>
      <c r="J291" s="64" t="s">
        <v>1822</v>
      </c>
      <c r="K291" s="64" t="s">
        <v>1823</v>
      </c>
      <c r="L291" s="64" t="s">
        <v>88</v>
      </c>
      <c r="M291" s="290" t="s">
        <v>137</v>
      </c>
      <c r="N291" s="243" t="s">
        <v>2410</v>
      </c>
      <c r="O291" s="64"/>
      <c r="P291" s="89"/>
      <c r="Q291" s="243">
        <v>30</v>
      </c>
      <c r="R291" s="245">
        <v>120</v>
      </c>
      <c r="S291" s="245">
        <v>110</v>
      </c>
      <c r="T291" s="245">
        <v>29.33</v>
      </c>
      <c r="U291" s="89">
        <v>0</v>
      </c>
      <c r="V291" s="260">
        <v>13</v>
      </c>
      <c r="W291" s="98">
        <v>0</v>
      </c>
      <c r="X291" s="83">
        <v>0</v>
      </c>
      <c r="Y291" s="98">
        <v>3</v>
      </c>
      <c r="Z291" s="64">
        <v>3</v>
      </c>
      <c r="AA291" s="315">
        <v>885165</v>
      </c>
      <c r="AB291" s="315">
        <v>46667</v>
      </c>
      <c r="AC291" s="316">
        <v>931832</v>
      </c>
      <c r="AD291" s="74">
        <v>4500000</v>
      </c>
      <c r="AE291" s="74">
        <v>6000000</v>
      </c>
      <c r="AF291" s="334">
        <v>177895.19999999998</v>
      </c>
      <c r="AG291" s="112">
        <v>26554950</v>
      </c>
      <c r="AH291" s="74">
        <v>1400010</v>
      </c>
      <c r="AI291" s="74">
        <v>21347423.999999996</v>
      </c>
      <c r="AJ291" s="74">
        <v>7966485</v>
      </c>
      <c r="AK291" s="74">
        <v>4500000</v>
      </c>
      <c r="AL291" s="74">
        <v>6000000</v>
      </c>
      <c r="AM291" s="74">
        <v>4892117.9999999991</v>
      </c>
      <c r="AN291" s="74">
        <v>5217666.2159999991</v>
      </c>
      <c r="AO291" s="74">
        <v>0</v>
      </c>
      <c r="AP291" s="74">
        <v>2600000</v>
      </c>
      <c r="AQ291" s="74">
        <v>0</v>
      </c>
      <c r="AR291" s="74">
        <v>0</v>
      </c>
      <c r="AS291" s="74">
        <v>0</v>
      </c>
      <c r="AT291" s="79">
        <v>0</v>
      </c>
      <c r="AU291" s="81">
        <v>80478653.216000006</v>
      </c>
      <c r="AV291" s="112">
        <v>54336316.440880008</v>
      </c>
      <c r="AW291" s="74">
        <v>72512168.215999991</v>
      </c>
      <c r="AX291" s="74">
        <v>5075851.7751199994</v>
      </c>
      <c r="AY291" s="75">
        <v>1433631.644088001</v>
      </c>
      <c r="AZ291" s="74">
        <v>0</v>
      </c>
      <c r="BA291" s="74">
        <v>0</v>
      </c>
      <c r="BB291" s="74">
        <v>0</v>
      </c>
      <c r="BC291" s="79">
        <v>0</v>
      </c>
      <c r="BD291" s="79">
        <v>0</v>
      </c>
      <c r="BE291" s="79">
        <v>0</v>
      </c>
      <c r="BF291" s="77">
        <v>0</v>
      </c>
      <c r="BG291" s="344">
        <v>6509483.4192080004</v>
      </c>
      <c r="BH291" s="187">
        <v>73969169</v>
      </c>
      <c r="BI291" s="117"/>
    </row>
    <row r="292" spans="1:61" s="50" customFormat="1" ht="24" customHeight="1" x14ac:dyDescent="0.2">
      <c r="A292" s="181"/>
      <c r="B292" s="296">
        <v>286</v>
      </c>
      <c r="C292" s="264">
        <v>49</v>
      </c>
      <c r="D292" s="297">
        <v>13270</v>
      </c>
      <c r="E292" s="241" t="s">
        <v>1552</v>
      </c>
      <c r="F292" s="242" t="s">
        <v>723</v>
      </c>
      <c r="G292" s="285" t="s">
        <v>137</v>
      </c>
      <c r="H292" s="272" t="s">
        <v>88</v>
      </c>
      <c r="I292" s="292" t="s">
        <v>2720</v>
      </c>
      <c r="J292" s="64" t="s">
        <v>1553</v>
      </c>
      <c r="K292" s="64" t="s">
        <v>1554</v>
      </c>
      <c r="L292" s="64" t="s">
        <v>88</v>
      </c>
      <c r="M292" s="290" t="s">
        <v>137</v>
      </c>
      <c r="N292" s="98"/>
      <c r="O292" s="64"/>
      <c r="P292" s="244" t="s">
        <v>2410</v>
      </c>
      <c r="Q292" s="243">
        <v>30</v>
      </c>
      <c r="R292" s="245">
        <v>120</v>
      </c>
      <c r="S292" s="245">
        <v>220</v>
      </c>
      <c r="T292" s="245">
        <v>29.33</v>
      </c>
      <c r="U292" s="89">
        <v>0</v>
      </c>
      <c r="V292" s="260">
        <v>24</v>
      </c>
      <c r="W292" s="98">
        <v>0</v>
      </c>
      <c r="X292" s="83">
        <v>0</v>
      </c>
      <c r="Y292" s="98">
        <v>2</v>
      </c>
      <c r="Z292" s="64">
        <v>2</v>
      </c>
      <c r="AA292" s="315">
        <v>885165</v>
      </c>
      <c r="AB292" s="315">
        <v>46667</v>
      </c>
      <c r="AC292" s="316">
        <v>931832</v>
      </c>
      <c r="AD292" s="74">
        <v>4500000</v>
      </c>
      <c r="AE292" s="74">
        <v>6000000</v>
      </c>
      <c r="AF292" s="334">
        <v>177895.19999999998</v>
      </c>
      <c r="AG292" s="112">
        <v>26554950</v>
      </c>
      <c r="AH292" s="74">
        <v>1400010</v>
      </c>
      <c r="AI292" s="74">
        <v>21347423.999999996</v>
      </c>
      <c r="AJ292" s="74">
        <v>5310990</v>
      </c>
      <c r="AK292" s="74">
        <v>4500000</v>
      </c>
      <c r="AL292" s="74">
        <v>6000000</v>
      </c>
      <c r="AM292" s="74">
        <v>9784235.9999999981</v>
      </c>
      <c r="AN292" s="74">
        <v>5217666.2159999991</v>
      </c>
      <c r="AO292" s="74">
        <v>0</v>
      </c>
      <c r="AP292" s="74">
        <v>4800000</v>
      </c>
      <c r="AQ292" s="74">
        <v>0</v>
      </c>
      <c r="AR292" s="74">
        <v>0</v>
      </c>
      <c r="AS292" s="74">
        <v>0</v>
      </c>
      <c r="AT292" s="79">
        <v>0</v>
      </c>
      <c r="AU292" s="81">
        <v>84915276.216000006</v>
      </c>
      <c r="AV292" s="112">
        <v>58731986.18088001</v>
      </c>
      <c r="AW292" s="74">
        <v>79604286.215999991</v>
      </c>
      <c r="AX292" s="74">
        <v>5572300.0351200001</v>
      </c>
      <c r="AY292" s="75">
        <v>1873198.6180880012</v>
      </c>
      <c r="AZ292" s="74">
        <v>0</v>
      </c>
      <c r="BA292" s="74">
        <v>0</v>
      </c>
      <c r="BB292" s="74">
        <v>0</v>
      </c>
      <c r="BC292" s="79">
        <v>0</v>
      </c>
      <c r="BD292" s="79">
        <v>0</v>
      </c>
      <c r="BE292" s="79">
        <v>0</v>
      </c>
      <c r="BF292" s="77">
        <v>0</v>
      </c>
      <c r="BG292" s="344">
        <v>7445498.6532080015</v>
      </c>
      <c r="BH292" s="187">
        <v>77469777</v>
      </c>
    </row>
    <row r="293" spans="1:61" s="50" customFormat="1" ht="24" customHeight="1" x14ac:dyDescent="0.2">
      <c r="A293" s="181"/>
      <c r="B293" s="296">
        <v>287</v>
      </c>
      <c r="C293" s="264">
        <v>50</v>
      </c>
      <c r="D293" s="297">
        <v>13294</v>
      </c>
      <c r="E293" s="241" t="s">
        <v>1628</v>
      </c>
      <c r="F293" s="242" t="s">
        <v>1629</v>
      </c>
      <c r="G293" s="285" t="s">
        <v>137</v>
      </c>
      <c r="H293" s="272" t="s">
        <v>88</v>
      </c>
      <c r="I293" s="292" t="s">
        <v>2721</v>
      </c>
      <c r="J293" s="64" t="s">
        <v>1630</v>
      </c>
      <c r="K293" s="64" t="s">
        <v>1631</v>
      </c>
      <c r="L293" s="64" t="s">
        <v>88</v>
      </c>
      <c r="M293" s="290" t="s">
        <v>137</v>
      </c>
      <c r="N293" s="243" t="s">
        <v>2410</v>
      </c>
      <c r="O293" s="64"/>
      <c r="P293" s="89"/>
      <c r="Q293" s="243">
        <v>30</v>
      </c>
      <c r="R293" s="245">
        <v>120</v>
      </c>
      <c r="S293" s="245">
        <v>110</v>
      </c>
      <c r="T293" s="245">
        <v>29.33</v>
      </c>
      <c r="U293" s="89">
        <v>0</v>
      </c>
      <c r="V293" s="260">
        <v>15</v>
      </c>
      <c r="W293" s="98">
        <v>0</v>
      </c>
      <c r="X293" s="83">
        <v>0</v>
      </c>
      <c r="Y293" s="98">
        <v>1</v>
      </c>
      <c r="Z293" s="64">
        <v>1</v>
      </c>
      <c r="AA293" s="315">
        <v>885165</v>
      </c>
      <c r="AB293" s="315">
        <v>46667</v>
      </c>
      <c r="AC293" s="316">
        <v>931832</v>
      </c>
      <c r="AD293" s="74">
        <v>4500000</v>
      </c>
      <c r="AE293" s="74">
        <v>6000000</v>
      </c>
      <c r="AF293" s="334">
        <v>177895.19999999998</v>
      </c>
      <c r="AG293" s="112">
        <v>26554950</v>
      </c>
      <c r="AH293" s="74">
        <v>1400010</v>
      </c>
      <c r="AI293" s="74">
        <v>21347423.999999996</v>
      </c>
      <c r="AJ293" s="74">
        <v>2655495</v>
      </c>
      <c r="AK293" s="74">
        <v>4500000</v>
      </c>
      <c r="AL293" s="74">
        <v>6000000</v>
      </c>
      <c r="AM293" s="74">
        <v>4892117.9999999991</v>
      </c>
      <c r="AN293" s="74">
        <v>5217666.2159999991</v>
      </c>
      <c r="AO293" s="74">
        <v>0</v>
      </c>
      <c r="AP293" s="74">
        <v>3000000</v>
      </c>
      <c r="AQ293" s="74">
        <v>0</v>
      </c>
      <c r="AR293" s="74">
        <v>0</v>
      </c>
      <c r="AS293" s="74">
        <v>0</v>
      </c>
      <c r="AT293" s="79">
        <v>0</v>
      </c>
      <c r="AU293" s="81">
        <v>75567663.216000006</v>
      </c>
      <c r="AV293" s="112">
        <v>54308316.440880008</v>
      </c>
      <c r="AW293" s="74">
        <v>72912168.215999991</v>
      </c>
      <c r="AX293" s="74">
        <v>5103851.7751199994</v>
      </c>
      <c r="AY293" s="75">
        <v>1430831.644088001</v>
      </c>
      <c r="AZ293" s="74">
        <v>0</v>
      </c>
      <c r="BA293" s="74">
        <v>0</v>
      </c>
      <c r="BB293" s="74">
        <v>0</v>
      </c>
      <c r="BC293" s="79">
        <v>0</v>
      </c>
      <c r="BD293" s="79">
        <v>0</v>
      </c>
      <c r="BE293" s="79">
        <v>0</v>
      </c>
      <c r="BF293" s="77">
        <v>0</v>
      </c>
      <c r="BG293" s="344">
        <v>6534683.4192080004</v>
      </c>
      <c r="BH293" s="187">
        <v>69032979</v>
      </c>
    </row>
    <row r="294" spans="1:61" s="50" customFormat="1" ht="24" customHeight="1" x14ac:dyDescent="0.2">
      <c r="A294" s="181"/>
      <c r="B294" s="296">
        <v>288</v>
      </c>
      <c r="C294" s="264">
        <v>51</v>
      </c>
      <c r="D294" s="297">
        <v>13286</v>
      </c>
      <c r="E294" s="241" t="s">
        <v>1603</v>
      </c>
      <c r="F294" s="242" t="s">
        <v>1604</v>
      </c>
      <c r="G294" s="285" t="s">
        <v>137</v>
      </c>
      <c r="H294" s="272" t="s">
        <v>88</v>
      </c>
      <c r="I294" s="292" t="s">
        <v>2722</v>
      </c>
      <c r="J294" s="64" t="s">
        <v>1605</v>
      </c>
      <c r="K294" s="64" t="s">
        <v>1606</v>
      </c>
      <c r="L294" s="64" t="s">
        <v>88</v>
      </c>
      <c r="M294" s="290" t="s">
        <v>137</v>
      </c>
      <c r="N294" s="98"/>
      <c r="O294" s="64"/>
      <c r="P294" s="244" t="s">
        <v>2410</v>
      </c>
      <c r="Q294" s="243">
        <v>30</v>
      </c>
      <c r="R294" s="245">
        <v>120</v>
      </c>
      <c r="S294" s="245">
        <v>220</v>
      </c>
      <c r="T294" s="245">
        <v>29.33</v>
      </c>
      <c r="U294" s="89">
        <v>0</v>
      </c>
      <c r="V294" s="260">
        <v>30</v>
      </c>
      <c r="W294" s="98">
        <v>0</v>
      </c>
      <c r="X294" s="83">
        <v>0</v>
      </c>
      <c r="Y294" s="98">
        <v>1</v>
      </c>
      <c r="Z294" s="64">
        <v>1</v>
      </c>
      <c r="AA294" s="315">
        <v>885165</v>
      </c>
      <c r="AB294" s="315">
        <v>46667</v>
      </c>
      <c r="AC294" s="316">
        <v>931832</v>
      </c>
      <c r="AD294" s="74">
        <v>4500000</v>
      </c>
      <c r="AE294" s="74">
        <v>6000000</v>
      </c>
      <c r="AF294" s="334">
        <v>177895.19999999998</v>
      </c>
      <c r="AG294" s="112">
        <v>26554950</v>
      </c>
      <c r="AH294" s="74">
        <v>1400010</v>
      </c>
      <c r="AI294" s="74">
        <v>21347423.999999996</v>
      </c>
      <c r="AJ294" s="74">
        <v>2655495</v>
      </c>
      <c r="AK294" s="74">
        <v>4500000</v>
      </c>
      <c r="AL294" s="74">
        <v>6000000</v>
      </c>
      <c r="AM294" s="74">
        <v>9784235.9999999981</v>
      </c>
      <c r="AN294" s="74">
        <v>5217666.2159999991</v>
      </c>
      <c r="AO294" s="74">
        <v>0</v>
      </c>
      <c r="AP294" s="74">
        <v>6000000</v>
      </c>
      <c r="AQ294" s="74">
        <v>0</v>
      </c>
      <c r="AR294" s="74">
        <v>0</v>
      </c>
      <c r="AS294" s="74">
        <v>0</v>
      </c>
      <c r="AT294" s="79">
        <v>0</v>
      </c>
      <c r="AU294" s="81">
        <v>83459781.216000006</v>
      </c>
      <c r="AV294" s="112">
        <v>58647986.18088001</v>
      </c>
      <c r="AW294" s="74">
        <v>80804286.215999991</v>
      </c>
      <c r="AX294" s="74">
        <v>5656300.0351200001</v>
      </c>
      <c r="AY294" s="75">
        <v>1864798.6180880012</v>
      </c>
      <c r="AZ294" s="74">
        <v>0</v>
      </c>
      <c r="BA294" s="74">
        <v>0</v>
      </c>
      <c r="BB294" s="74">
        <v>0</v>
      </c>
      <c r="BC294" s="79">
        <v>0</v>
      </c>
      <c r="BD294" s="79">
        <v>0</v>
      </c>
      <c r="BE294" s="79">
        <v>0</v>
      </c>
      <c r="BF294" s="77">
        <v>0</v>
      </c>
      <c r="BG294" s="344">
        <v>7521098.6532080015</v>
      </c>
      <c r="BH294" s="187">
        <v>75938682</v>
      </c>
    </row>
    <row r="295" spans="1:61" s="50" customFormat="1" ht="24" customHeight="1" x14ac:dyDescent="0.4">
      <c r="A295" s="181"/>
      <c r="B295" s="296">
        <v>289</v>
      </c>
      <c r="C295" s="264">
        <v>52</v>
      </c>
      <c r="D295" s="297">
        <v>13274</v>
      </c>
      <c r="E295" s="241" t="s">
        <v>407</v>
      </c>
      <c r="F295" s="242" t="s">
        <v>1566</v>
      </c>
      <c r="G295" s="285" t="s">
        <v>137</v>
      </c>
      <c r="H295" s="272" t="s">
        <v>88</v>
      </c>
      <c r="I295" s="292" t="s">
        <v>2723</v>
      </c>
      <c r="J295" s="68" t="s">
        <v>1567</v>
      </c>
      <c r="K295" s="64" t="s">
        <v>1568</v>
      </c>
      <c r="L295" s="64" t="s">
        <v>88</v>
      </c>
      <c r="M295" s="290" t="s">
        <v>137</v>
      </c>
      <c r="N295" s="243" t="s">
        <v>2410</v>
      </c>
      <c r="O295" s="64"/>
      <c r="P295" s="89"/>
      <c r="Q295" s="243">
        <v>30</v>
      </c>
      <c r="R295" s="245">
        <v>120</v>
      </c>
      <c r="S295" s="245">
        <v>110</v>
      </c>
      <c r="T295" s="245">
        <v>29.33</v>
      </c>
      <c r="U295" s="89">
        <v>0</v>
      </c>
      <c r="V295" s="260">
        <v>14</v>
      </c>
      <c r="W295" s="98">
        <v>0</v>
      </c>
      <c r="X295" s="83">
        <v>0</v>
      </c>
      <c r="Y295" s="98">
        <v>2</v>
      </c>
      <c r="Z295" s="64">
        <v>2</v>
      </c>
      <c r="AA295" s="315">
        <v>885165</v>
      </c>
      <c r="AB295" s="315">
        <v>46667</v>
      </c>
      <c r="AC295" s="316">
        <v>931832</v>
      </c>
      <c r="AD295" s="74">
        <v>4500000</v>
      </c>
      <c r="AE295" s="74">
        <v>6000000</v>
      </c>
      <c r="AF295" s="334">
        <v>177895.19999999998</v>
      </c>
      <c r="AG295" s="112">
        <v>26554950</v>
      </c>
      <c r="AH295" s="74">
        <v>1400010</v>
      </c>
      <c r="AI295" s="74">
        <v>21347423.999999996</v>
      </c>
      <c r="AJ295" s="74">
        <v>5310990</v>
      </c>
      <c r="AK295" s="74">
        <v>4500000</v>
      </c>
      <c r="AL295" s="74">
        <v>6000000</v>
      </c>
      <c r="AM295" s="74">
        <v>4892117.9999999991</v>
      </c>
      <c r="AN295" s="74">
        <v>5217666.2159999991</v>
      </c>
      <c r="AO295" s="74">
        <v>0</v>
      </c>
      <c r="AP295" s="74">
        <v>2800000</v>
      </c>
      <c r="AQ295" s="74">
        <v>0</v>
      </c>
      <c r="AR295" s="74">
        <v>0</v>
      </c>
      <c r="AS295" s="74">
        <v>0</v>
      </c>
      <c r="AT295" s="79">
        <v>0</v>
      </c>
      <c r="AU295" s="81">
        <v>78023158.216000006</v>
      </c>
      <c r="AV295" s="112">
        <v>54322316.440880008</v>
      </c>
      <c r="AW295" s="74">
        <v>72712168.215999991</v>
      </c>
      <c r="AX295" s="74">
        <v>5089851.7751199994</v>
      </c>
      <c r="AY295" s="75">
        <v>1432231.644088001</v>
      </c>
      <c r="AZ295" s="74">
        <v>0</v>
      </c>
      <c r="BA295" s="74">
        <v>0</v>
      </c>
      <c r="BB295" s="74">
        <v>0</v>
      </c>
      <c r="BC295" s="79">
        <v>0</v>
      </c>
      <c r="BD295" s="79">
        <v>0</v>
      </c>
      <c r="BE295" s="79">
        <v>0</v>
      </c>
      <c r="BF295" s="77">
        <v>0</v>
      </c>
      <c r="BG295" s="344">
        <v>6522083.4192080004</v>
      </c>
      <c r="BH295" s="187">
        <v>71501074</v>
      </c>
    </row>
    <row r="296" spans="1:61" s="50" customFormat="1" ht="24" customHeight="1" x14ac:dyDescent="0.2">
      <c r="A296" s="181"/>
      <c r="B296" s="296">
        <v>290</v>
      </c>
      <c r="C296" s="264">
        <v>53</v>
      </c>
      <c r="D296" s="297">
        <v>13285</v>
      </c>
      <c r="E296" s="241" t="s">
        <v>946</v>
      </c>
      <c r="F296" s="242" t="s">
        <v>1600</v>
      </c>
      <c r="G296" s="285" t="s">
        <v>137</v>
      </c>
      <c r="H296" s="272" t="s">
        <v>88</v>
      </c>
      <c r="I296" s="349" t="s">
        <v>2724</v>
      </c>
      <c r="J296" s="67" t="s">
        <v>1601</v>
      </c>
      <c r="K296" s="67" t="s">
        <v>1602</v>
      </c>
      <c r="L296" s="67" t="s">
        <v>88</v>
      </c>
      <c r="M296" s="290" t="s">
        <v>137</v>
      </c>
      <c r="N296" s="99"/>
      <c r="O296" s="67"/>
      <c r="P296" s="244" t="s">
        <v>2410</v>
      </c>
      <c r="Q296" s="243">
        <v>30</v>
      </c>
      <c r="R296" s="245">
        <v>120</v>
      </c>
      <c r="S296" s="245">
        <v>220</v>
      </c>
      <c r="T296" s="245">
        <v>29.33</v>
      </c>
      <c r="U296" s="89">
        <v>0</v>
      </c>
      <c r="V296" s="260">
        <v>25</v>
      </c>
      <c r="W296" s="98">
        <v>0</v>
      </c>
      <c r="X296" s="83">
        <v>0</v>
      </c>
      <c r="Y296" s="98">
        <v>1</v>
      </c>
      <c r="Z296" s="64">
        <v>1</v>
      </c>
      <c r="AA296" s="315">
        <v>885165</v>
      </c>
      <c r="AB296" s="315">
        <v>46667</v>
      </c>
      <c r="AC296" s="316">
        <v>931832</v>
      </c>
      <c r="AD296" s="74">
        <v>4500000</v>
      </c>
      <c r="AE296" s="74">
        <v>6000000</v>
      </c>
      <c r="AF296" s="334">
        <v>177895.19999999998</v>
      </c>
      <c r="AG296" s="112">
        <v>26554950</v>
      </c>
      <c r="AH296" s="74">
        <v>1400010</v>
      </c>
      <c r="AI296" s="74">
        <v>21347423.999999996</v>
      </c>
      <c r="AJ296" s="74">
        <v>2655495</v>
      </c>
      <c r="AK296" s="74">
        <v>4500000</v>
      </c>
      <c r="AL296" s="74">
        <v>6000000</v>
      </c>
      <c r="AM296" s="74">
        <v>9784235.9999999981</v>
      </c>
      <c r="AN296" s="74">
        <v>5217666.2159999991</v>
      </c>
      <c r="AO296" s="74">
        <v>0</v>
      </c>
      <c r="AP296" s="74">
        <v>5000000</v>
      </c>
      <c r="AQ296" s="74">
        <v>0</v>
      </c>
      <c r="AR296" s="74">
        <v>0</v>
      </c>
      <c r="AS296" s="74">
        <v>0</v>
      </c>
      <c r="AT296" s="79">
        <v>0</v>
      </c>
      <c r="AU296" s="81">
        <v>82459781.216000006</v>
      </c>
      <c r="AV296" s="112">
        <v>58717986.18088001</v>
      </c>
      <c r="AW296" s="74">
        <v>79804286.215999991</v>
      </c>
      <c r="AX296" s="74">
        <v>5586300.0351200001</v>
      </c>
      <c r="AY296" s="75">
        <v>1871798.6180880012</v>
      </c>
      <c r="AZ296" s="74">
        <v>0</v>
      </c>
      <c r="BA296" s="74">
        <v>0</v>
      </c>
      <c r="BB296" s="74">
        <v>0</v>
      </c>
      <c r="BC296" s="79">
        <v>0</v>
      </c>
      <c r="BD296" s="79">
        <v>0</v>
      </c>
      <c r="BE296" s="79">
        <v>0</v>
      </c>
      <c r="BF296" s="77">
        <v>0</v>
      </c>
      <c r="BG296" s="344">
        <v>7458098.6532080015</v>
      </c>
      <c r="BH296" s="187">
        <v>75001682</v>
      </c>
    </row>
    <row r="297" spans="1:61" s="50" customFormat="1" ht="24" customHeight="1" x14ac:dyDescent="0.2">
      <c r="A297" s="181"/>
      <c r="B297" s="296">
        <v>291</v>
      </c>
      <c r="C297" s="264">
        <v>54</v>
      </c>
      <c r="D297" s="297">
        <v>13307</v>
      </c>
      <c r="E297" s="241" t="s">
        <v>480</v>
      </c>
      <c r="F297" s="242" t="s">
        <v>1666</v>
      </c>
      <c r="G297" s="285" t="s">
        <v>137</v>
      </c>
      <c r="H297" s="272" t="s">
        <v>88</v>
      </c>
      <c r="I297" s="292" t="s">
        <v>2725</v>
      </c>
      <c r="J297" s="64">
        <v>3873569213</v>
      </c>
      <c r="K297" s="64" t="s">
        <v>1667</v>
      </c>
      <c r="L297" s="64" t="s">
        <v>88</v>
      </c>
      <c r="M297" s="290" t="s">
        <v>137</v>
      </c>
      <c r="N297" s="243" t="s">
        <v>2410</v>
      </c>
      <c r="O297" s="64"/>
      <c r="P297" s="89"/>
      <c r="Q297" s="243">
        <v>30</v>
      </c>
      <c r="R297" s="245">
        <v>120</v>
      </c>
      <c r="S297" s="245">
        <v>110</v>
      </c>
      <c r="T297" s="245">
        <v>29.33</v>
      </c>
      <c r="U297" s="89">
        <v>0</v>
      </c>
      <c r="V297" s="260">
        <v>15</v>
      </c>
      <c r="W297" s="98">
        <v>0</v>
      </c>
      <c r="X297" s="83">
        <v>0</v>
      </c>
      <c r="Y297" s="98">
        <v>0</v>
      </c>
      <c r="Z297" s="64">
        <v>0</v>
      </c>
      <c r="AA297" s="315">
        <v>885165</v>
      </c>
      <c r="AB297" s="315">
        <v>46667</v>
      </c>
      <c r="AC297" s="316">
        <v>931832</v>
      </c>
      <c r="AD297" s="74">
        <v>4500000</v>
      </c>
      <c r="AE297" s="74">
        <v>6000000</v>
      </c>
      <c r="AF297" s="334">
        <v>177895.19999999998</v>
      </c>
      <c r="AG297" s="112">
        <v>26554950</v>
      </c>
      <c r="AH297" s="74">
        <v>1400010</v>
      </c>
      <c r="AI297" s="74">
        <v>21347423.999999996</v>
      </c>
      <c r="AJ297" s="74">
        <v>0</v>
      </c>
      <c r="AK297" s="74">
        <v>4500000</v>
      </c>
      <c r="AL297" s="74">
        <v>6000000</v>
      </c>
      <c r="AM297" s="74">
        <v>4892117.9999999991</v>
      </c>
      <c r="AN297" s="74">
        <v>5217666.2159999991</v>
      </c>
      <c r="AO297" s="74">
        <v>0</v>
      </c>
      <c r="AP297" s="74">
        <v>3000000</v>
      </c>
      <c r="AQ297" s="74">
        <v>0</v>
      </c>
      <c r="AR297" s="74">
        <v>0</v>
      </c>
      <c r="AS297" s="74">
        <v>0</v>
      </c>
      <c r="AT297" s="79">
        <v>0</v>
      </c>
      <c r="AU297" s="81">
        <v>72912168.216000006</v>
      </c>
      <c r="AV297" s="112">
        <v>54308316.440880008</v>
      </c>
      <c r="AW297" s="74">
        <v>72912168.215999991</v>
      </c>
      <c r="AX297" s="74">
        <v>5103851.7751199994</v>
      </c>
      <c r="AY297" s="75">
        <v>1430831.644088001</v>
      </c>
      <c r="AZ297" s="74">
        <v>0</v>
      </c>
      <c r="BA297" s="74">
        <v>0</v>
      </c>
      <c r="BB297" s="74">
        <v>0</v>
      </c>
      <c r="BC297" s="79">
        <v>0</v>
      </c>
      <c r="BD297" s="79">
        <v>0</v>
      </c>
      <c r="BE297" s="79">
        <v>0</v>
      </c>
      <c r="BF297" s="77">
        <v>0</v>
      </c>
      <c r="BG297" s="344">
        <v>6534683.4192080004</v>
      </c>
      <c r="BH297" s="187">
        <v>66377484</v>
      </c>
    </row>
    <row r="298" spans="1:61" s="50" customFormat="1" ht="24" customHeight="1" x14ac:dyDescent="0.2">
      <c r="A298" s="181"/>
      <c r="B298" s="296">
        <v>292</v>
      </c>
      <c r="C298" s="264">
        <v>55</v>
      </c>
      <c r="D298" s="297">
        <v>13238</v>
      </c>
      <c r="E298" s="241" t="s">
        <v>85</v>
      </c>
      <c r="F298" s="242" t="s">
        <v>1453</v>
      </c>
      <c r="G298" s="285" t="s">
        <v>137</v>
      </c>
      <c r="H298" s="272" t="s">
        <v>88</v>
      </c>
      <c r="I298" s="292" t="s">
        <v>2726</v>
      </c>
      <c r="J298" s="64" t="s">
        <v>1454</v>
      </c>
      <c r="K298" s="64" t="s">
        <v>1455</v>
      </c>
      <c r="L298" s="64" t="s">
        <v>88</v>
      </c>
      <c r="M298" s="290" t="s">
        <v>137</v>
      </c>
      <c r="N298" s="243" t="s">
        <v>2410</v>
      </c>
      <c r="O298" s="64"/>
      <c r="P298" s="89"/>
      <c r="Q298" s="243">
        <v>30</v>
      </c>
      <c r="R298" s="245">
        <v>120</v>
      </c>
      <c r="S298" s="245">
        <v>110</v>
      </c>
      <c r="T298" s="245">
        <v>29.33</v>
      </c>
      <c r="U298" s="89">
        <v>0</v>
      </c>
      <c r="V298" s="260">
        <v>14</v>
      </c>
      <c r="W298" s="98">
        <v>0</v>
      </c>
      <c r="X298" s="83">
        <v>0</v>
      </c>
      <c r="Y298" s="98">
        <v>0</v>
      </c>
      <c r="Z298" s="64">
        <v>0</v>
      </c>
      <c r="AA298" s="315">
        <v>885165</v>
      </c>
      <c r="AB298" s="315">
        <v>46667</v>
      </c>
      <c r="AC298" s="316">
        <v>931832</v>
      </c>
      <c r="AD298" s="74">
        <v>4500000</v>
      </c>
      <c r="AE298" s="74">
        <v>6000000</v>
      </c>
      <c r="AF298" s="334">
        <v>177895.19999999998</v>
      </c>
      <c r="AG298" s="112">
        <v>26554950</v>
      </c>
      <c r="AH298" s="74">
        <v>1400010</v>
      </c>
      <c r="AI298" s="74">
        <v>21347423.999999996</v>
      </c>
      <c r="AJ298" s="74">
        <v>0</v>
      </c>
      <c r="AK298" s="74">
        <v>4500000</v>
      </c>
      <c r="AL298" s="74">
        <v>6000000</v>
      </c>
      <c r="AM298" s="74">
        <v>4892117.9999999991</v>
      </c>
      <c r="AN298" s="74">
        <v>5217666.2159999991</v>
      </c>
      <c r="AO298" s="74">
        <v>0</v>
      </c>
      <c r="AP298" s="74">
        <v>2800000</v>
      </c>
      <c r="AQ298" s="74">
        <v>0</v>
      </c>
      <c r="AR298" s="74">
        <v>0</v>
      </c>
      <c r="AS298" s="74">
        <v>0</v>
      </c>
      <c r="AT298" s="79">
        <v>0</v>
      </c>
      <c r="AU298" s="81">
        <v>72712168.216000006</v>
      </c>
      <c r="AV298" s="112">
        <v>54322316.440880008</v>
      </c>
      <c r="AW298" s="74">
        <v>72712168.215999991</v>
      </c>
      <c r="AX298" s="74">
        <v>5089851.7751199994</v>
      </c>
      <c r="AY298" s="75">
        <v>1432231.644088001</v>
      </c>
      <c r="AZ298" s="74">
        <v>0</v>
      </c>
      <c r="BA298" s="74">
        <v>0</v>
      </c>
      <c r="BB298" s="74">
        <v>0</v>
      </c>
      <c r="BC298" s="79">
        <v>0</v>
      </c>
      <c r="BD298" s="79">
        <v>0</v>
      </c>
      <c r="BE298" s="79">
        <v>0</v>
      </c>
      <c r="BF298" s="77">
        <v>0</v>
      </c>
      <c r="BG298" s="344">
        <v>6522083.4192080004</v>
      </c>
      <c r="BH298" s="187">
        <v>66190084</v>
      </c>
    </row>
    <row r="299" spans="1:61" s="50" customFormat="1" ht="24" customHeight="1" x14ac:dyDescent="0.2">
      <c r="A299" s="181"/>
      <c r="B299" s="296">
        <v>293</v>
      </c>
      <c r="C299" s="264">
        <v>56</v>
      </c>
      <c r="D299" s="297">
        <v>13263</v>
      </c>
      <c r="E299" s="241" t="s">
        <v>1387</v>
      </c>
      <c r="F299" s="242" t="s">
        <v>1530</v>
      </c>
      <c r="G299" s="285" t="s">
        <v>137</v>
      </c>
      <c r="H299" s="272" t="s">
        <v>88</v>
      </c>
      <c r="I299" s="349" t="s">
        <v>2727</v>
      </c>
      <c r="J299" s="67" t="s">
        <v>1531</v>
      </c>
      <c r="K299" s="67" t="s">
        <v>1532</v>
      </c>
      <c r="L299" s="67" t="s">
        <v>88</v>
      </c>
      <c r="M299" s="290" t="s">
        <v>137</v>
      </c>
      <c r="N299" s="99"/>
      <c r="O299" s="67"/>
      <c r="P299" s="244" t="s">
        <v>2410</v>
      </c>
      <c r="Q299" s="243">
        <v>30</v>
      </c>
      <c r="R299" s="245">
        <v>120</v>
      </c>
      <c r="S299" s="245">
        <v>220</v>
      </c>
      <c r="T299" s="245">
        <v>29.33</v>
      </c>
      <c r="U299" s="89">
        <v>0</v>
      </c>
      <c r="V299" s="260">
        <v>25</v>
      </c>
      <c r="W299" s="98">
        <v>0</v>
      </c>
      <c r="X299" s="83">
        <v>0</v>
      </c>
      <c r="Y299" s="98">
        <v>2</v>
      </c>
      <c r="Z299" s="64">
        <v>2</v>
      </c>
      <c r="AA299" s="315">
        <v>885165</v>
      </c>
      <c r="AB299" s="315">
        <v>46667</v>
      </c>
      <c r="AC299" s="316">
        <v>931832</v>
      </c>
      <c r="AD299" s="74">
        <v>4500000</v>
      </c>
      <c r="AE299" s="74">
        <v>6000000</v>
      </c>
      <c r="AF299" s="334">
        <v>177895.19999999998</v>
      </c>
      <c r="AG299" s="112">
        <v>26554950</v>
      </c>
      <c r="AH299" s="74">
        <v>1400010</v>
      </c>
      <c r="AI299" s="74">
        <v>21347423.999999996</v>
      </c>
      <c r="AJ299" s="74">
        <v>5310990</v>
      </c>
      <c r="AK299" s="74">
        <v>4500000</v>
      </c>
      <c r="AL299" s="74">
        <v>6000000</v>
      </c>
      <c r="AM299" s="74">
        <v>9784235.9999999981</v>
      </c>
      <c r="AN299" s="74">
        <v>5217666.2159999991</v>
      </c>
      <c r="AO299" s="74">
        <v>0</v>
      </c>
      <c r="AP299" s="74">
        <v>5000000</v>
      </c>
      <c r="AQ299" s="74">
        <v>0</v>
      </c>
      <c r="AR299" s="74">
        <v>0</v>
      </c>
      <c r="AS299" s="74">
        <v>0</v>
      </c>
      <c r="AT299" s="79">
        <v>0</v>
      </c>
      <c r="AU299" s="81">
        <v>85115276.216000006</v>
      </c>
      <c r="AV299" s="112">
        <v>58717986.18088001</v>
      </c>
      <c r="AW299" s="74">
        <v>79804286.215999991</v>
      </c>
      <c r="AX299" s="74">
        <v>5586300.0351200001</v>
      </c>
      <c r="AY299" s="75">
        <v>1871798.6180880012</v>
      </c>
      <c r="AZ299" s="74">
        <v>0</v>
      </c>
      <c r="BA299" s="74">
        <v>0</v>
      </c>
      <c r="BB299" s="74">
        <v>0</v>
      </c>
      <c r="BC299" s="79">
        <v>0</v>
      </c>
      <c r="BD299" s="79">
        <v>0</v>
      </c>
      <c r="BE299" s="79">
        <v>0</v>
      </c>
      <c r="BF299" s="77">
        <v>0</v>
      </c>
      <c r="BG299" s="344">
        <v>7458098.6532080015</v>
      </c>
      <c r="BH299" s="187">
        <v>77657177</v>
      </c>
    </row>
    <row r="300" spans="1:61" s="50" customFormat="1" ht="24" customHeight="1" x14ac:dyDescent="0.2">
      <c r="A300" s="181"/>
      <c r="B300" s="296">
        <v>294</v>
      </c>
      <c r="C300" s="264">
        <v>57</v>
      </c>
      <c r="D300" s="297">
        <v>13297</v>
      </c>
      <c r="E300" s="241" t="s">
        <v>966</v>
      </c>
      <c r="F300" s="242" t="s">
        <v>1639</v>
      </c>
      <c r="G300" s="285" t="s">
        <v>137</v>
      </c>
      <c r="H300" s="272" t="s">
        <v>88</v>
      </c>
      <c r="I300" s="292" t="s">
        <v>2728</v>
      </c>
      <c r="J300" s="64" t="s">
        <v>1640</v>
      </c>
      <c r="K300" s="64" t="s">
        <v>1641</v>
      </c>
      <c r="L300" s="64" t="s">
        <v>88</v>
      </c>
      <c r="M300" s="290" t="s">
        <v>137</v>
      </c>
      <c r="N300" s="243" t="s">
        <v>2410</v>
      </c>
      <c r="O300" s="64"/>
      <c r="P300" s="89"/>
      <c r="Q300" s="243">
        <v>30</v>
      </c>
      <c r="R300" s="245">
        <v>120</v>
      </c>
      <c r="S300" s="245">
        <v>110</v>
      </c>
      <c r="T300" s="245">
        <v>29.33</v>
      </c>
      <c r="U300" s="89">
        <v>0</v>
      </c>
      <c r="V300" s="260">
        <v>15</v>
      </c>
      <c r="W300" s="98">
        <v>0</v>
      </c>
      <c r="X300" s="83">
        <v>0</v>
      </c>
      <c r="Y300" s="98">
        <v>1</v>
      </c>
      <c r="Z300" s="64">
        <v>1</v>
      </c>
      <c r="AA300" s="315">
        <v>885165</v>
      </c>
      <c r="AB300" s="315">
        <v>46667</v>
      </c>
      <c r="AC300" s="316">
        <v>931832</v>
      </c>
      <c r="AD300" s="74">
        <v>4500000</v>
      </c>
      <c r="AE300" s="74">
        <v>6000000</v>
      </c>
      <c r="AF300" s="334">
        <v>177895.19999999998</v>
      </c>
      <c r="AG300" s="112">
        <v>26554950</v>
      </c>
      <c r="AH300" s="74">
        <v>1400010</v>
      </c>
      <c r="AI300" s="74">
        <v>21347423.999999996</v>
      </c>
      <c r="AJ300" s="74">
        <v>2655495</v>
      </c>
      <c r="AK300" s="74">
        <v>4500000</v>
      </c>
      <c r="AL300" s="74">
        <v>6000000</v>
      </c>
      <c r="AM300" s="74">
        <v>4892117.9999999991</v>
      </c>
      <c r="AN300" s="74">
        <v>5217666.2159999991</v>
      </c>
      <c r="AO300" s="74">
        <v>0</v>
      </c>
      <c r="AP300" s="74">
        <v>3000000</v>
      </c>
      <c r="AQ300" s="74">
        <v>0</v>
      </c>
      <c r="AR300" s="74">
        <v>0</v>
      </c>
      <c r="AS300" s="74">
        <v>0</v>
      </c>
      <c r="AT300" s="79">
        <v>0</v>
      </c>
      <c r="AU300" s="81">
        <v>75567663.216000006</v>
      </c>
      <c r="AV300" s="112">
        <v>54308316.440880008</v>
      </c>
      <c r="AW300" s="74">
        <v>72912168.215999991</v>
      </c>
      <c r="AX300" s="74">
        <v>5103851.7751199994</v>
      </c>
      <c r="AY300" s="75">
        <v>1430831.644088001</v>
      </c>
      <c r="AZ300" s="74">
        <v>0</v>
      </c>
      <c r="BA300" s="74">
        <v>0</v>
      </c>
      <c r="BB300" s="74">
        <v>0</v>
      </c>
      <c r="BC300" s="79">
        <v>0</v>
      </c>
      <c r="BD300" s="79">
        <v>0</v>
      </c>
      <c r="BE300" s="79">
        <v>0</v>
      </c>
      <c r="BF300" s="77">
        <v>0</v>
      </c>
      <c r="BG300" s="344">
        <v>6534683.4192080004</v>
      </c>
      <c r="BH300" s="187">
        <v>69032979</v>
      </c>
    </row>
    <row r="301" spans="1:61" s="50" customFormat="1" ht="24" customHeight="1" x14ac:dyDescent="0.2">
      <c r="A301" s="181"/>
      <c r="B301" s="296">
        <v>295</v>
      </c>
      <c r="C301" s="264">
        <v>58</v>
      </c>
      <c r="D301" s="297">
        <v>13353</v>
      </c>
      <c r="E301" s="241" t="s">
        <v>209</v>
      </c>
      <c r="F301" s="242" t="s">
        <v>187</v>
      </c>
      <c r="G301" s="285" t="s">
        <v>137</v>
      </c>
      <c r="H301" s="272" t="s">
        <v>88</v>
      </c>
      <c r="I301" s="292" t="s">
        <v>2729</v>
      </c>
      <c r="J301" s="64" t="s">
        <v>1801</v>
      </c>
      <c r="K301" s="64" t="s">
        <v>1802</v>
      </c>
      <c r="L301" s="64" t="s">
        <v>88</v>
      </c>
      <c r="M301" s="290" t="s">
        <v>137</v>
      </c>
      <c r="N301" s="243" t="s">
        <v>2410</v>
      </c>
      <c r="O301" s="64"/>
      <c r="P301" s="89"/>
      <c r="Q301" s="243">
        <v>30</v>
      </c>
      <c r="R301" s="245">
        <v>120</v>
      </c>
      <c r="S301" s="245">
        <v>110</v>
      </c>
      <c r="T301" s="245">
        <v>29.33</v>
      </c>
      <c r="U301" s="89">
        <v>0</v>
      </c>
      <c r="V301" s="260">
        <v>15</v>
      </c>
      <c r="W301" s="98">
        <v>0</v>
      </c>
      <c r="X301" s="83">
        <v>0</v>
      </c>
      <c r="Y301" s="98">
        <v>2</v>
      </c>
      <c r="Z301" s="64">
        <v>2</v>
      </c>
      <c r="AA301" s="315">
        <v>885165</v>
      </c>
      <c r="AB301" s="315">
        <v>46667</v>
      </c>
      <c r="AC301" s="316">
        <v>931832</v>
      </c>
      <c r="AD301" s="74">
        <v>4500000</v>
      </c>
      <c r="AE301" s="74">
        <v>6000000</v>
      </c>
      <c r="AF301" s="334">
        <v>177895.19999999998</v>
      </c>
      <c r="AG301" s="112">
        <v>26554950</v>
      </c>
      <c r="AH301" s="74">
        <v>1400010</v>
      </c>
      <c r="AI301" s="74">
        <v>21347423.999999996</v>
      </c>
      <c r="AJ301" s="74">
        <v>5310990</v>
      </c>
      <c r="AK301" s="74">
        <v>4500000</v>
      </c>
      <c r="AL301" s="74">
        <v>6000000</v>
      </c>
      <c r="AM301" s="74">
        <v>4892117.9999999991</v>
      </c>
      <c r="AN301" s="74">
        <v>5217666.2159999991</v>
      </c>
      <c r="AO301" s="74">
        <v>0</v>
      </c>
      <c r="AP301" s="74">
        <v>3000000</v>
      </c>
      <c r="AQ301" s="74">
        <v>0</v>
      </c>
      <c r="AR301" s="74">
        <v>0</v>
      </c>
      <c r="AS301" s="74">
        <v>0</v>
      </c>
      <c r="AT301" s="79">
        <v>0</v>
      </c>
      <c r="AU301" s="81">
        <v>78223158.216000006</v>
      </c>
      <c r="AV301" s="112">
        <v>54308316.440880008</v>
      </c>
      <c r="AW301" s="74">
        <v>72912168.215999991</v>
      </c>
      <c r="AX301" s="74">
        <v>5103851.7751199994</v>
      </c>
      <c r="AY301" s="75">
        <v>1430831.644088001</v>
      </c>
      <c r="AZ301" s="74">
        <v>0</v>
      </c>
      <c r="BA301" s="74">
        <v>0</v>
      </c>
      <c r="BB301" s="74">
        <v>0</v>
      </c>
      <c r="BC301" s="79">
        <v>0</v>
      </c>
      <c r="BD301" s="79">
        <v>0</v>
      </c>
      <c r="BE301" s="79">
        <v>0</v>
      </c>
      <c r="BF301" s="77">
        <v>0</v>
      </c>
      <c r="BG301" s="344">
        <v>6534683.4192080004</v>
      </c>
      <c r="BH301" s="187">
        <v>71688474</v>
      </c>
    </row>
    <row r="302" spans="1:61" s="50" customFormat="1" ht="24" customHeight="1" x14ac:dyDescent="0.2">
      <c r="A302" s="181"/>
      <c r="B302" s="296">
        <v>296</v>
      </c>
      <c r="C302" s="264">
        <v>59</v>
      </c>
      <c r="D302" s="297">
        <v>13311</v>
      </c>
      <c r="E302" s="241" t="s">
        <v>1675</v>
      </c>
      <c r="F302" s="242" t="s">
        <v>1676</v>
      </c>
      <c r="G302" s="285" t="s">
        <v>137</v>
      </c>
      <c r="H302" s="272" t="s">
        <v>88</v>
      </c>
      <c r="I302" s="292" t="s">
        <v>2730</v>
      </c>
      <c r="J302" s="64" t="s">
        <v>1677</v>
      </c>
      <c r="K302" s="64" t="s">
        <v>1678</v>
      </c>
      <c r="L302" s="64" t="s">
        <v>88</v>
      </c>
      <c r="M302" s="290" t="s">
        <v>137</v>
      </c>
      <c r="N302" s="243" t="s">
        <v>2410</v>
      </c>
      <c r="O302" s="64"/>
      <c r="P302" s="89"/>
      <c r="Q302" s="243">
        <v>30</v>
      </c>
      <c r="R302" s="245">
        <v>120</v>
      </c>
      <c r="S302" s="245">
        <v>110</v>
      </c>
      <c r="T302" s="245">
        <v>29.33</v>
      </c>
      <c r="U302" s="89">
        <v>0</v>
      </c>
      <c r="V302" s="260">
        <v>14</v>
      </c>
      <c r="W302" s="98">
        <v>0</v>
      </c>
      <c r="X302" s="83">
        <v>0</v>
      </c>
      <c r="Y302" s="98">
        <v>0</v>
      </c>
      <c r="Z302" s="64">
        <v>0</v>
      </c>
      <c r="AA302" s="315">
        <v>885165</v>
      </c>
      <c r="AB302" s="315">
        <v>46667</v>
      </c>
      <c r="AC302" s="316">
        <v>931832</v>
      </c>
      <c r="AD302" s="74">
        <v>4500000</v>
      </c>
      <c r="AE302" s="74">
        <v>6000000</v>
      </c>
      <c r="AF302" s="334">
        <v>177895.19999999998</v>
      </c>
      <c r="AG302" s="112">
        <v>26554950</v>
      </c>
      <c r="AH302" s="74">
        <v>1400010</v>
      </c>
      <c r="AI302" s="74">
        <v>21347423.999999996</v>
      </c>
      <c r="AJ302" s="74">
        <v>0</v>
      </c>
      <c r="AK302" s="74">
        <v>4500000</v>
      </c>
      <c r="AL302" s="74">
        <v>6000000</v>
      </c>
      <c r="AM302" s="74">
        <v>4892117.9999999991</v>
      </c>
      <c r="AN302" s="74">
        <v>5217666.2159999991</v>
      </c>
      <c r="AO302" s="74">
        <v>0</v>
      </c>
      <c r="AP302" s="74">
        <v>2800000</v>
      </c>
      <c r="AQ302" s="74">
        <v>0</v>
      </c>
      <c r="AR302" s="74">
        <v>0</v>
      </c>
      <c r="AS302" s="74">
        <v>0</v>
      </c>
      <c r="AT302" s="79">
        <v>4893852</v>
      </c>
      <c r="AU302" s="81">
        <v>77606020.216000006</v>
      </c>
      <c r="AV302" s="112">
        <v>59412168.216000006</v>
      </c>
      <c r="AW302" s="387">
        <v>0</v>
      </c>
      <c r="AX302" s="387">
        <v>0</v>
      </c>
      <c r="AY302" s="75">
        <v>1941216.8216000006</v>
      </c>
      <c r="AZ302" s="74">
        <v>0</v>
      </c>
      <c r="BA302" s="74">
        <v>0</v>
      </c>
      <c r="BB302" s="74">
        <v>0</v>
      </c>
      <c r="BC302" s="79">
        <v>0</v>
      </c>
      <c r="BD302" s="79">
        <v>0</v>
      </c>
      <c r="BE302" s="79">
        <v>0</v>
      </c>
      <c r="BF302" s="77">
        <v>0</v>
      </c>
      <c r="BG302" s="344">
        <v>1941216.8216000006</v>
      </c>
      <c r="BH302" s="187">
        <v>75664803</v>
      </c>
      <c r="BI302" s="339" t="s">
        <v>3303</v>
      </c>
    </row>
    <row r="303" spans="1:61" s="50" customFormat="1" ht="24" customHeight="1" x14ac:dyDescent="0.2">
      <c r="A303" s="181"/>
      <c r="B303" s="296">
        <v>297</v>
      </c>
      <c r="C303" s="264">
        <v>60</v>
      </c>
      <c r="D303" s="297">
        <v>13318</v>
      </c>
      <c r="E303" s="241" t="s">
        <v>85</v>
      </c>
      <c r="F303" s="242" t="s">
        <v>1692</v>
      </c>
      <c r="G303" s="285" t="s">
        <v>137</v>
      </c>
      <c r="H303" s="272" t="s">
        <v>88</v>
      </c>
      <c r="I303" s="292" t="s">
        <v>2731</v>
      </c>
      <c r="J303" s="64" t="s">
        <v>1693</v>
      </c>
      <c r="K303" s="64" t="s">
        <v>1694</v>
      </c>
      <c r="L303" s="64" t="s">
        <v>88</v>
      </c>
      <c r="M303" s="290" t="s">
        <v>137</v>
      </c>
      <c r="N303" s="243" t="s">
        <v>2410</v>
      </c>
      <c r="O303" s="64"/>
      <c r="P303" s="89"/>
      <c r="Q303" s="243">
        <v>30</v>
      </c>
      <c r="R303" s="245">
        <v>120</v>
      </c>
      <c r="S303" s="245">
        <v>110</v>
      </c>
      <c r="T303" s="245">
        <v>29.33</v>
      </c>
      <c r="U303" s="89">
        <v>0</v>
      </c>
      <c r="V303" s="260">
        <v>15</v>
      </c>
      <c r="W303" s="98">
        <v>0</v>
      </c>
      <c r="X303" s="83">
        <v>0</v>
      </c>
      <c r="Y303" s="98">
        <v>2</v>
      </c>
      <c r="Z303" s="64">
        <v>2</v>
      </c>
      <c r="AA303" s="315">
        <v>885165</v>
      </c>
      <c r="AB303" s="315">
        <v>46667</v>
      </c>
      <c r="AC303" s="316">
        <v>931832</v>
      </c>
      <c r="AD303" s="74">
        <v>4500000</v>
      </c>
      <c r="AE303" s="74">
        <v>6000000</v>
      </c>
      <c r="AF303" s="334">
        <v>177895.19999999998</v>
      </c>
      <c r="AG303" s="112">
        <v>26554950</v>
      </c>
      <c r="AH303" s="74">
        <v>1400010</v>
      </c>
      <c r="AI303" s="74">
        <v>21347423.999999996</v>
      </c>
      <c r="AJ303" s="74">
        <v>5310990</v>
      </c>
      <c r="AK303" s="74">
        <v>4500000</v>
      </c>
      <c r="AL303" s="74">
        <v>6000000</v>
      </c>
      <c r="AM303" s="74">
        <v>4892117.9999999991</v>
      </c>
      <c r="AN303" s="74">
        <v>5217666.2159999991</v>
      </c>
      <c r="AO303" s="74">
        <v>0</v>
      </c>
      <c r="AP303" s="74">
        <v>3000000</v>
      </c>
      <c r="AQ303" s="74">
        <v>0</v>
      </c>
      <c r="AR303" s="74">
        <v>0</v>
      </c>
      <c r="AS303" s="74">
        <v>0</v>
      </c>
      <c r="AT303" s="79">
        <v>0</v>
      </c>
      <c r="AU303" s="81">
        <v>78223158.216000006</v>
      </c>
      <c r="AV303" s="112">
        <v>54308316.440880008</v>
      </c>
      <c r="AW303" s="74">
        <v>72912168.215999991</v>
      </c>
      <c r="AX303" s="74">
        <v>5103851.7751199994</v>
      </c>
      <c r="AY303" s="75">
        <v>1430831.644088001</v>
      </c>
      <c r="AZ303" s="74">
        <v>0</v>
      </c>
      <c r="BA303" s="74">
        <v>0</v>
      </c>
      <c r="BB303" s="74">
        <v>0</v>
      </c>
      <c r="BC303" s="79">
        <v>0</v>
      </c>
      <c r="BD303" s="79">
        <v>0</v>
      </c>
      <c r="BE303" s="79">
        <v>0</v>
      </c>
      <c r="BF303" s="77">
        <v>0</v>
      </c>
      <c r="BG303" s="344">
        <v>6534683.4192080004</v>
      </c>
      <c r="BH303" s="187">
        <v>71688474</v>
      </c>
    </row>
    <row r="304" spans="1:61" s="50" customFormat="1" ht="24" customHeight="1" x14ac:dyDescent="0.2">
      <c r="A304" s="181"/>
      <c r="B304" s="296">
        <v>298</v>
      </c>
      <c r="C304" s="264">
        <v>61</v>
      </c>
      <c r="D304" s="297">
        <v>13331</v>
      </c>
      <c r="E304" s="241" t="s">
        <v>1488</v>
      </c>
      <c r="F304" s="242" t="s">
        <v>1205</v>
      </c>
      <c r="G304" s="285" t="s">
        <v>137</v>
      </c>
      <c r="H304" s="272" t="s">
        <v>88</v>
      </c>
      <c r="I304" s="292" t="s">
        <v>2732</v>
      </c>
      <c r="J304" s="64" t="s">
        <v>1733</v>
      </c>
      <c r="K304" s="64" t="s">
        <v>1734</v>
      </c>
      <c r="L304" s="64" t="s">
        <v>88</v>
      </c>
      <c r="M304" s="290" t="s">
        <v>137</v>
      </c>
      <c r="N304" s="243" t="s">
        <v>2410</v>
      </c>
      <c r="O304" s="64"/>
      <c r="P304" s="89"/>
      <c r="Q304" s="243">
        <v>30</v>
      </c>
      <c r="R304" s="245">
        <v>120</v>
      </c>
      <c r="S304" s="245">
        <v>110</v>
      </c>
      <c r="T304" s="245">
        <v>29.33</v>
      </c>
      <c r="U304" s="89">
        <v>0</v>
      </c>
      <c r="V304" s="260">
        <v>15</v>
      </c>
      <c r="W304" s="98">
        <v>0</v>
      </c>
      <c r="X304" s="83">
        <v>0</v>
      </c>
      <c r="Y304" s="98">
        <v>0</v>
      </c>
      <c r="Z304" s="64">
        <v>0</v>
      </c>
      <c r="AA304" s="315">
        <v>885165</v>
      </c>
      <c r="AB304" s="315">
        <v>46667</v>
      </c>
      <c r="AC304" s="316">
        <v>931832</v>
      </c>
      <c r="AD304" s="74">
        <v>4500000</v>
      </c>
      <c r="AE304" s="74">
        <v>6000000</v>
      </c>
      <c r="AF304" s="334">
        <v>177895.19999999998</v>
      </c>
      <c r="AG304" s="112">
        <v>26554950</v>
      </c>
      <c r="AH304" s="74">
        <v>1400010</v>
      </c>
      <c r="AI304" s="74">
        <v>21347423.999999996</v>
      </c>
      <c r="AJ304" s="74">
        <v>0</v>
      </c>
      <c r="AK304" s="74">
        <v>4500000</v>
      </c>
      <c r="AL304" s="74">
        <v>6000000</v>
      </c>
      <c r="AM304" s="74">
        <v>4892117.9999999991</v>
      </c>
      <c r="AN304" s="74">
        <v>5217666.2159999991</v>
      </c>
      <c r="AO304" s="74">
        <v>0</v>
      </c>
      <c r="AP304" s="74">
        <v>3000000</v>
      </c>
      <c r="AQ304" s="74">
        <v>0</v>
      </c>
      <c r="AR304" s="74">
        <v>0</v>
      </c>
      <c r="AS304" s="74">
        <v>0</v>
      </c>
      <c r="AT304" s="79">
        <v>0</v>
      </c>
      <c r="AU304" s="81">
        <v>72912168.216000006</v>
      </c>
      <c r="AV304" s="112">
        <v>54308316.440880008</v>
      </c>
      <c r="AW304" s="74">
        <v>72912168.215999991</v>
      </c>
      <c r="AX304" s="74">
        <v>5103851.7751199994</v>
      </c>
      <c r="AY304" s="75">
        <v>1430831.644088001</v>
      </c>
      <c r="AZ304" s="74">
        <v>0</v>
      </c>
      <c r="BA304" s="74">
        <v>0</v>
      </c>
      <c r="BB304" s="74">
        <v>0</v>
      </c>
      <c r="BC304" s="79">
        <v>0</v>
      </c>
      <c r="BD304" s="79">
        <v>0</v>
      </c>
      <c r="BE304" s="79">
        <v>0</v>
      </c>
      <c r="BF304" s="77">
        <v>0</v>
      </c>
      <c r="BG304" s="344">
        <v>6534683.4192080004</v>
      </c>
      <c r="BH304" s="187">
        <v>66377484</v>
      </c>
    </row>
    <row r="305" spans="1:60" s="50" customFormat="1" ht="24" customHeight="1" x14ac:dyDescent="0.2">
      <c r="A305" s="181"/>
      <c r="B305" s="296">
        <v>299</v>
      </c>
      <c r="C305" s="264">
        <v>62</v>
      </c>
      <c r="D305" s="297">
        <v>13240</v>
      </c>
      <c r="E305" s="241" t="s">
        <v>1460</v>
      </c>
      <c r="F305" s="242" t="s">
        <v>1461</v>
      </c>
      <c r="G305" s="285" t="s">
        <v>137</v>
      </c>
      <c r="H305" s="272" t="s">
        <v>88</v>
      </c>
      <c r="I305" s="292" t="s">
        <v>2733</v>
      </c>
      <c r="J305" s="64" t="s">
        <v>1462</v>
      </c>
      <c r="K305" s="64" t="s">
        <v>1463</v>
      </c>
      <c r="L305" s="64" t="s">
        <v>88</v>
      </c>
      <c r="M305" s="290" t="s">
        <v>137</v>
      </c>
      <c r="N305" s="98"/>
      <c r="O305" s="64"/>
      <c r="P305" s="244" t="s">
        <v>2410</v>
      </c>
      <c r="Q305" s="243">
        <v>30</v>
      </c>
      <c r="R305" s="245">
        <v>120</v>
      </c>
      <c r="S305" s="245">
        <v>220</v>
      </c>
      <c r="T305" s="245">
        <v>29.33</v>
      </c>
      <c r="U305" s="89">
        <v>0</v>
      </c>
      <c r="V305" s="260">
        <v>25</v>
      </c>
      <c r="W305" s="98">
        <v>0</v>
      </c>
      <c r="X305" s="83">
        <v>0</v>
      </c>
      <c r="Y305" s="98">
        <v>2</v>
      </c>
      <c r="Z305" s="64">
        <v>2</v>
      </c>
      <c r="AA305" s="315">
        <v>885165</v>
      </c>
      <c r="AB305" s="315">
        <v>46667</v>
      </c>
      <c r="AC305" s="316">
        <v>931832</v>
      </c>
      <c r="AD305" s="74">
        <v>4500000</v>
      </c>
      <c r="AE305" s="74">
        <v>6000000</v>
      </c>
      <c r="AF305" s="334">
        <v>177895.19999999998</v>
      </c>
      <c r="AG305" s="112">
        <v>26554950</v>
      </c>
      <c r="AH305" s="74">
        <v>1400010</v>
      </c>
      <c r="AI305" s="74">
        <v>21347423.999999996</v>
      </c>
      <c r="AJ305" s="74">
        <v>5310990</v>
      </c>
      <c r="AK305" s="74">
        <v>4500000</v>
      </c>
      <c r="AL305" s="74">
        <v>6000000</v>
      </c>
      <c r="AM305" s="74">
        <v>9784235.9999999981</v>
      </c>
      <c r="AN305" s="74">
        <v>5217666.2159999991</v>
      </c>
      <c r="AO305" s="74">
        <v>0</v>
      </c>
      <c r="AP305" s="74">
        <v>5000000</v>
      </c>
      <c r="AQ305" s="74">
        <v>0</v>
      </c>
      <c r="AR305" s="74">
        <v>0</v>
      </c>
      <c r="AS305" s="74">
        <v>0</v>
      </c>
      <c r="AT305" s="79">
        <v>0</v>
      </c>
      <c r="AU305" s="81">
        <v>85115276.216000006</v>
      </c>
      <c r="AV305" s="112">
        <v>58717986.18088001</v>
      </c>
      <c r="AW305" s="74">
        <v>79804286.215999991</v>
      </c>
      <c r="AX305" s="74">
        <v>5586300.0351200001</v>
      </c>
      <c r="AY305" s="75">
        <v>1871798.6180880012</v>
      </c>
      <c r="AZ305" s="74">
        <v>0</v>
      </c>
      <c r="BA305" s="74">
        <v>0</v>
      </c>
      <c r="BB305" s="74">
        <v>0</v>
      </c>
      <c r="BC305" s="79">
        <v>0</v>
      </c>
      <c r="BD305" s="79">
        <v>0</v>
      </c>
      <c r="BE305" s="79">
        <v>0</v>
      </c>
      <c r="BF305" s="77">
        <v>0</v>
      </c>
      <c r="BG305" s="344">
        <v>7458098.6532080015</v>
      </c>
      <c r="BH305" s="187">
        <v>77657177</v>
      </c>
    </row>
    <row r="306" spans="1:60" s="50" customFormat="1" ht="24" customHeight="1" x14ac:dyDescent="0.2">
      <c r="A306" s="181"/>
      <c r="B306" s="296">
        <v>300</v>
      </c>
      <c r="C306" s="264">
        <v>63</v>
      </c>
      <c r="D306" s="297">
        <v>13328</v>
      </c>
      <c r="E306" s="241" t="s">
        <v>374</v>
      </c>
      <c r="F306" s="242" t="s">
        <v>1723</v>
      </c>
      <c r="G306" s="285" t="s">
        <v>137</v>
      </c>
      <c r="H306" s="272" t="s">
        <v>88</v>
      </c>
      <c r="I306" s="292" t="s">
        <v>2734</v>
      </c>
      <c r="J306" s="64" t="s">
        <v>1724</v>
      </c>
      <c r="K306" s="64" t="s">
        <v>1725</v>
      </c>
      <c r="L306" s="64" t="s">
        <v>88</v>
      </c>
      <c r="M306" s="290" t="s">
        <v>137</v>
      </c>
      <c r="N306" s="243" t="s">
        <v>2410</v>
      </c>
      <c r="O306" s="64"/>
      <c r="P306" s="89"/>
      <c r="Q306" s="243">
        <v>30</v>
      </c>
      <c r="R306" s="245">
        <v>120</v>
      </c>
      <c r="S306" s="245">
        <v>110</v>
      </c>
      <c r="T306" s="245">
        <v>29.33</v>
      </c>
      <c r="U306" s="89">
        <v>0</v>
      </c>
      <c r="V306" s="260">
        <v>14</v>
      </c>
      <c r="W306" s="98">
        <v>0</v>
      </c>
      <c r="X306" s="83">
        <v>0</v>
      </c>
      <c r="Y306" s="98">
        <v>0</v>
      </c>
      <c r="Z306" s="64">
        <v>0</v>
      </c>
      <c r="AA306" s="315">
        <v>885165</v>
      </c>
      <c r="AB306" s="315">
        <v>46667</v>
      </c>
      <c r="AC306" s="316">
        <v>931832</v>
      </c>
      <c r="AD306" s="74">
        <v>4500000</v>
      </c>
      <c r="AE306" s="74">
        <v>6000000</v>
      </c>
      <c r="AF306" s="334">
        <v>177895.19999999998</v>
      </c>
      <c r="AG306" s="112">
        <v>26554950</v>
      </c>
      <c r="AH306" s="74">
        <v>1400010</v>
      </c>
      <c r="AI306" s="74">
        <v>21347423.999999996</v>
      </c>
      <c r="AJ306" s="74">
        <v>0</v>
      </c>
      <c r="AK306" s="74">
        <v>4500000</v>
      </c>
      <c r="AL306" s="74">
        <v>6000000</v>
      </c>
      <c r="AM306" s="74">
        <v>4892117.9999999991</v>
      </c>
      <c r="AN306" s="74">
        <v>5217666.2159999991</v>
      </c>
      <c r="AO306" s="74">
        <v>0</v>
      </c>
      <c r="AP306" s="74">
        <v>2800000</v>
      </c>
      <c r="AQ306" s="74">
        <v>0</v>
      </c>
      <c r="AR306" s="74">
        <v>0</v>
      </c>
      <c r="AS306" s="74">
        <v>0</v>
      </c>
      <c r="AT306" s="79">
        <v>0</v>
      </c>
      <c r="AU306" s="81">
        <v>72712168.216000006</v>
      </c>
      <c r="AV306" s="112">
        <v>54322316.440880008</v>
      </c>
      <c r="AW306" s="74">
        <v>72712168.215999991</v>
      </c>
      <c r="AX306" s="74">
        <v>5089851.7751199994</v>
      </c>
      <c r="AY306" s="75">
        <v>1432231.644088001</v>
      </c>
      <c r="AZ306" s="74">
        <v>0</v>
      </c>
      <c r="BA306" s="74">
        <v>0</v>
      </c>
      <c r="BB306" s="74">
        <v>0</v>
      </c>
      <c r="BC306" s="79">
        <v>0</v>
      </c>
      <c r="BD306" s="79">
        <v>0</v>
      </c>
      <c r="BE306" s="79">
        <v>0</v>
      </c>
      <c r="BF306" s="77">
        <v>0</v>
      </c>
      <c r="BG306" s="344">
        <v>6522083.4192080004</v>
      </c>
      <c r="BH306" s="187">
        <v>66190084</v>
      </c>
    </row>
    <row r="307" spans="1:60" s="50" customFormat="1" ht="24" customHeight="1" x14ac:dyDescent="0.2">
      <c r="A307" s="181"/>
      <c r="B307" s="296">
        <v>301</v>
      </c>
      <c r="C307" s="264">
        <v>64</v>
      </c>
      <c r="D307" s="297">
        <v>13349</v>
      </c>
      <c r="E307" s="241" t="s">
        <v>216</v>
      </c>
      <c r="F307" s="242" t="s">
        <v>1789</v>
      </c>
      <c r="G307" s="285" t="s">
        <v>137</v>
      </c>
      <c r="H307" s="272" t="s">
        <v>88</v>
      </c>
      <c r="I307" s="292" t="s">
        <v>2735</v>
      </c>
      <c r="J307" s="64" t="s">
        <v>1790</v>
      </c>
      <c r="K307" s="64" t="s">
        <v>1791</v>
      </c>
      <c r="L307" s="64" t="s">
        <v>88</v>
      </c>
      <c r="M307" s="290" t="s">
        <v>137</v>
      </c>
      <c r="N307" s="243" t="s">
        <v>2410</v>
      </c>
      <c r="O307" s="64"/>
      <c r="P307" s="89"/>
      <c r="Q307" s="243">
        <v>30</v>
      </c>
      <c r="R307" s="245">
        <v>120</v>
      </c>
      <c r="S307" s="245">
        <v>110</v>
      </c>
      <c r="T307" s="245">
        <v>29.33</v>
      </c>
      <c r="U307" s="89">
        <v>0</v>
      </c>
      <c r="V307" s="260">
        <v>14</v>
      </c>
      <c r="W307" s="98">
        <v>0</v>
      </c>
      <c r="X307" s="83">
        <v>0</v>
      </c>
      <c r="Y307" s="98">
        <v>1</v>
      </c>
      <c r="Z307" s="64">
        <v>1</v>
      </c>
      <c r="AA307" s="315">
        <v>885165</v>
      </c>
      <c r="AB307" s="315">
        <v>46667</v>
      </c>
      <c r="AC307" s="316">
        <v>931832</v>
      </c>
      <c r="AD307" s="74">
        <v>4500000</v>
      </c>
      <c r="AE307" s="74">
        <v>6000000</v>
      </c>
      <c r="AF307" s="334">
        <v>177895.19999999998</v>
      </c>
      <c r="AG307" s="112">
        <v>26554950</v>
      </c>
      <c r="AH307" s="74">
        <v>1400010</v>
      </c>
      <c r="AI307" s="74">
        <v>21347423.999999996</v>
      </c>
      <c r="AJ307" s="74">
        <v>2655495</v>
      </c>
      <c r="AK307" s="74">
        <v>4500000</v>
      </c>
      <c r="AL307" s="74">
        <v>6000000</v>
      </c>
      <c r="AM307" s="74">
        <v>4892117.9999999991</v>
      </c>
      <c r="AN307" s="74">
        <v>5217666.2159999991</v>
      </c>
      <c r="AO307" s="74">
        <v>0</v>
      </c>
      <c r="AP307" s="74">
        <v>2800000</v>
      </c>
      <c r="AQ307" s="74">
        <v>0</v>
      </c>
      <c r="AR307" s="74">
        <v>0</v>
      </c>
      <c r="AS307" s="74">
        <v>0</v>
      </c>
      <c r="AT307" s="79">
        <v>0</v>
      </c>
      <c r="AU307" s="81">
        <v>75367663.216000006</v>
      </c>
      <c r="AV307" s="112">
        <v>54322316.440880008</v>
      </c>
      <c r="AW307" s="74">
        <v>72712168.215999991</v>
      </c>
      <c r="AX307" s="74">
        <v>5089851.7751199994</v>
      </c>
      <c r="AY307" s="75">
        <v>1432231.644088001</v>
      </c>
      <c r="AZ307" s="74">
        <v>0</v>
      </c>
      <c r="BA307" s="74">
        <v>0</v>
      </c>
      <c r="BB307" s="74">
        <v>0</v>
      </c>
      <c r="BC307" s="79">
        <v>0</v>
      </c>
      <c r="BD307" s="79">
        <v>0</v>
      </c>
      <c r="BE307" s="79">
        <v>0</v>
      </c>
      <c r="BF307" s="77">
        <v>0</v>
      </c>
      <c r="BG307" s="344">
        <v>6522083.4192080004</v>
      </c>
      <c r="BH307" s="187">
        <v>68845579</v>
      </c>
    </row>
    <row r="308" spans="1:60" s="50" customFormat="1" ht="24" customHeight="1" x14ac:dyDescent="0.2">
      <c r="A308" s="181"/>
      <c r="B308" s="296">
        <v>302</v>
      </c>
      <c r="C308" s="264">
        <v>65</v>
      </c>
      <c r="D308" s="297">
        <v>13262</v>
      </c>
      <c r="E308" s="241" t="s">
        <v>190</v>
      </c>
      <c r="F308" s="242" t="s">
        <v>1110</v>
      </c>
      <c r="G308" s="285" t="s">
        <v>137</v>
      </c>
      <c r="H308" s="272" t="s">
        <v>88</v>
      </c>
      <c r="I308" s="288" t="s">
        <v>2736</v>
      </c>
      <c r="J308" s="66" t="s">
        <v>1528</v>
      </c>
      <c r="K308" s="66" t="s">
        <v>1529</v>
      </c>
      <c r="L308" s="66" t="s">
        <v>88</v>
      </c>
      <c r="M308" s="290" t="s">
        <v>137</v>
      </c>
      <c r="N308" s="243" t="s">
        <v>2410</v>
      </c>
      <c r="O308" s="66"/>
      <c r="P308" s="91"/>
      <c r="Q308" s="243">
        <v>30</v>
      </c>
      <c r="R308" s="245">
        <v>120</v>
      </c>
      <c r="S308" s="245">
        <v>110</v>
      </c>
      <c r="T308" s="245">
        <v>29.33</v>
      </c>
      <c r="U308" s="89">
        <v>0</v>
      </c>
      <c r="V308" s="260">
        <v>14</v>
      </c>
      <c r="W308" s="98">
        <v>0</v>
      </c>
      <c r="X308" s="83">
        <v>0</v>
      </c>
      <c r="Y308" s="98">
        <v>1</v>
      </c>
      <c r="Z308" s="64">
        <v>1</v>
      </c>
      <c r="AA308" s="315">
        <v>885165</v>
      </c>
      <c r="AB308" s="315">
        <v>46667</v>
      </c>
      <c r="AC308" s="316">
        <v>931832</v>
      </c>
      <c r="AD308" s="74">
        <v>4500000</v>
      </c>
      <c r="AE308" s="74">
        <v>6000000</v>
      </c>
      <c r="AF308" s="334">
        <v>177895.19999999998</v>
      </c>
      <c r="AG308" s="112">
        <v>26554950</v>
      </c>
      <c r="AH308" s="74">
        <v>1400010</v>
      </c>
      <c r="AI308" s="74">
        <v>21347423.999999996</v>
      </c>
      <c r="AJ308" s="74">
        <v>2655495</v>
      </c>
      <c r="AK308" s="74">
        <v>4500000</v>
      </c>
      <c r="AL308" s="74">
        <v>6000000</v>
      </c>
      <c r="AM308" s="74">
        <v>4892117.9999999991</v>
      </c>
      <c r="AN308" s="74">
        <v>5217666.2159999991</v>
      </c>
      <c r="AO308" s="74">
        <v>0</v>
      </c>
      <c r="AP308" s="74">
        <v>2800000</v>
      </c>
      <c r="AQ308" s="74">
        <v>0</v>
      </c>
      <c r="AR308" s="74">
        <v>0</v>
      </c>
      <c r="AS308" s="74">
        <v>0</v>
      </c>
      <c r="AT308" s="79">
        <v>0</v>
      </c>
      <c r="AU308" s="81">
        <v>75367663.216000006</v>
      </c>
      <c r="AV308" s="112">
        <v>54322316.440880008</v>
      </c>
      <c r="AW308" s="74">
        <v>72712168.215999991</v>
      </c>
      <c r="AX308" s="74">
        <v>5089851.7751199994</v>
      </c>
      <c r="AY308" s="75">
        <v>1432231.644088001</v>
      </c>
      <c r="AZ308" s="74">
        <v>0</v>
      </c>
      <c r="BA308" s="74">
        <v>0</v>
      </c>
      <c r="BB308" s="74">
        <v>0</v>
      </c>
      <c r="BC308" s="79">
        <v>0</v>
      </c>
      <c r="BD308" s="79">
        <v>0</v>
      </c>
      <c r="BE308" s="79">
        <v>0</v>
      </c>
      <c r="BF308" s="77">
        <v>0</v>
      </c>
      <c r="BG308" s="344">
        <v>6522083.4192080004</v>
      </c>
      <c r="BH308" s="187">
        <v>68845579</v>
      </c>
    </row>
    <row r="309" spans="1:60" s="50" customFormat="1" ht="24" customHeight="1" x14ac:dyDescent="0.2">
      <c r="A309" s="181"/>
      <c r="B309" s="296">
        <v>303</v>
      </c>
      <c r="C309" s="264">
        <v>66</v>
      </c>
      <c r="D309" s="297">
        <v>13514</v>
      </c>
      <c r="E309" s="241" t="s">
        <v>216</v>
      </c>
      <c r="F309" s="242" t="s">
        <v>2227</v>
      </c>
      <c r="G309" s="285" t="s">
        <v>137</v>
      </c>
      <c r="H309" s="272" t="s">
        <v>88</v>
      </c>
      <c r="I309" s="292" t="s">
        <v>2737</v>
      </c>
      <c r="J309" s="64" t="s">
        <v>2228</v>
      </c>
      <c r="K309" s="64" t="s">
        <v>2229</v>
      </c>
      <c r="L309" s="64" t="s">
        <v>88</v>
      </c>
      <c r="M309" s="290" t="s">
        <v>137</v>
      </c>
      <c r="N309" s="243" t="s">
        <v>2410</v>
      </c>
      <c r="O309" s="64"/>
      <c r="P309" s="89"/>
      <c r="Q309" s="243">
        <v>30</v>
      </c>
      <c r="R309" s="245">
        <v>120</v>
      </c>
      <c r="S309" s="245">
        <v>110</v>
      </c>
      <c r="T309" s="245">
        <v>29.33</v>
      </c>
      <c r="U309" s="89">
        <v>0</v>
      </c>
      <c r="V309" s="260">
        <v>15</v>
      </c>
      <c r="W309" s="98">
        <v>0</v>
      </c>
      <c r="X309" s="83">
        <v>0</v>
      </c>
      <c r="Y309" s="98">
        <v>2</v>
      </c>
      <c r="Z309" s="64">
        <v>2</v>
      </c>
      <c r="AA309" s="315">
        <v>885165</v>
      </c>
      <c r="AB309" s="315">
        <v>46667</v>
      </c>
      <c r="AC309" s="316">
        <v>931832</v>
      </c>
      <c r="AD309" s="74">
        <v>4500000</v>
      </c>
      <c r="AE309" s="74">
        <v>6000000</v>
      </c>
      <c r="AF309" s="334">
        <v>177895.19999999998</v>
      </c>
      <c r="AG309" s="112">
        <v>26554950</v>
      </c>
      <c r="AH309" s="74">
        <v>1400010</v>
      </c>
      <c r="AI309" s="74">
        <v>21347423.999999996</v>
      </c>
      <c r="AJ309" s="74">
        <v>5310990</v>
      </c>
      <c r="AK309" s="74">
        <v>4500000</v>
      </c>
      <c r="AL309" s="74">
        <v>6000000</v>
      </c>
      <c r="AM309" s="74">
        <v>4892117.9999999991</v>
      </c>
      <c r="AN309" s="74">
        <v>5217666.2159999991</v>
      </c>
      <c r="AO309" s="74">
        <v>0</v>
      </c>
      <c r="AP309" s="74">
        <v>3000000</v>
      </c>
      <c r="AQ309" s="74">
        <v>0</v>
      </c>
      <c r="AR309" s="74">
        <v>0</v>
      </c>
      <c r="AS309" s="74">
        <v>0</v>
      </c>
      <c r="AT309" s="79">
        <v>0</v>
      </c>
      <c r="AU309" s="81">
        <v>78223158.216000006</v>
      </c>
      <c r="AV309" s="112">
        <v>54308316.440880008</v>
      </c>
      <c r="AW309" s="74">
        <v>72912168.215999991</v>
      </c>
      <c r="AX309" s="74">
        <v>5103851.7751199994</v>
      </c>
      <c r="AY309" s="75">
        <v>1430831.644088001</v>
      </c>
      <c r="AZ309" s="74">
        <v>0</v>
      </c>
      <c r="BA309" s="74">
        <v>0</v>
      </c>
      <c r="BB309" s="74">
        <v>0</v>
      </c>
      <c r="BC309" s="79">
        <v>0</v>
      </c>
      <c r="BD309" s="79">
        <v>0</v>
      </c>
      <c r="BE309" s="79">
        <v>0</v>
      </c>
      <c r="BF309" s="77">
        <v>0</v>
      </c>
      <c r="BG309" s="344">
        <v>6534683.4192080004</v>
      </c>
      <c r="BH309" s="187">
        <v>71688474</v>
      </c>
    </row>
    <row r="310" spans="1:60" s="50" customFormat="1" ht="24" customHeight="1" x14ac:dyDescent="0.2">
      <c r="A310" s="181"/>
      <c r="B310" s="296">
        <v>304</v>
      </c>
      <c r="C310" s="264">
        <v>67</v>
      </c>
      <c r="D310" s="297">
        <v>13341</v>
      </c>
      <c r="E310" s="241" t="s">
        <v>123</v>
      </c>
      <c r="F310" s="242" t="s">
        <v>1762</v>
      </c>
      <c r="G310" s="285" t="s">
        <v>137</v>
      </c>
      <c r="H310" s="272" t="s">
        <v>88</v>
      </c>
      <c r="I310" s="292" t="s">
        <v>2738</v>
      </c>
      <c r="J310" s="64" t="s">
        <v>1763</v>
      </c>
      <c r="K310" s="64" t="s">
        <v>1764</v>
      </c>
      <c r="L310" s="64" t="s">
        <v>88</v>
      </c>
      <c r="M310" s="290" t="s">
        <v>137</v>
      </c>
      <c r="N310" s="243" t="s">
        <v>2410</v>
      </c>
      <c r="O310" s="64"/>
      <c r="P310" s="89"/>
      <c r="Q310" s="243">
        <v>30</v>
      </c>
      <c r="R310" s="245">
        <v>120</v>
      </c>
      <c r="S310" s="245">
        <v>110</v>
      </c>
      <c r="T310" s="245">
        <v>29.33</v>
      </c>
      <c r="U310" s="89">
        <v>0</v>
      </c>
      <c r="V310" s="260">
        <v>15</v>
      </c>
      <c r="W310" s="98">
        <v>0</v>
      </c>
      <c r="X310" s="83">
        <v>0</v>
      </c>
      <c r="Y310" s="98">
        <v>2</v>
      </c>
      <c r="Z310" s="64">
        <v>2</v>
      </c>
      <c r="AA310" s="315">
        <v>885165</v>
      </c>
      <c r="AB310" s="315">
        <v>46667</v>
      </c>
      <c r="AC310" s="316">
        <v>931832</v>
      </c>
      <c r="AD310" s="74">
        <v>4500000</v>
      </c>
      <c r="AE310" s="74">
        <v>6000000</v>
      </c>
      <c r="AF310" s="334">
        <v>177895.19999999998</v>
      </c>
      <c r="AG310" s="112">
        <v>26554950</v>
      </c>
      <c r="AH310" s="74">
        <v>1400010</v>
      </c>
      <c r="AI310" s="74">
        <v>21347423.999999996</v>
      </c>
      <c r="AJ310" s="74">
        <v>5310990</v>
      </c>
      <c r="AK310" s="74">
        <v>4500000</v>
      </c>
      <c r="AL310" s="74">
        <v>6000000</v>
      </c>
      <c r="AM310" s="74">
        <v>4892117.9999999991</v>
      </c>
      <c r="AN310" s="74">
        <v>5217666.2159999991</v>
      </c>
      <c r="AO310" s="74">
        <v>0</v>
      </c>
      <c r="AP310" s="74">
        <v>3000000</v>
      </c>
      <c r="AQ310" s="74">
        <v>0</v>
      </c>
      <c r="AR310" s="74">
        <v>0</v>
      </c>
      <c r="AS310" s="74">
        <v>0</v>
      </c>
      <c r="AT310" s="79">
        <v>0</v>
      </c>
      <c r="AU310" s="81">
        <v>78223158.216000006</v>
      </c>
      <c r="AV310" s="112">
        <v>54308316.440880008</v>
      </c>
      <c r="AW310" s="74">
        <v>72912168.215999991</v>
      </c>
      <c r="AX310" s="74">
        <v>5103851.7751199994</v>
      </c>
      <c r="AY310" s="75">
        <v>1430831.644088001</v>
      </c>
      <c r="AZ310" s="74">
        <v>0</v>
      </c>
      <c r="BA310" s="74">
        <v>0</v>
      </c>
      <c r="BB310" s="74">
        <v>0</v>
      </c>
      <c r="BC310" s="79">
        <v>0</v>
      </c>
      <c r="BD310" s="79">
        <v>0</v>
      </c>
      <c r="BE310" s="79">
        <v>0</v>
      </c>
      <c r="BF310" s="77">
        <v>0</v>
      </c>
      <c r="BG310" s="344">
        <v>6534683.4192080004</v>
      </c>
      <c r="BH310" s="187">
        <v>71688474</v>
      </c>
    </row>
    <row r="311" spans="1:60" s="50" customFormat="1" ht="24" customHeight="1" x14ac:dyDescent="0.2">
      <c r="A311" s="181"/>
      <c r="B311" s="296">
        <v>305</v>
      </c>
      <c r="C311" s="264">
        <v>68</v>
      </c>
      <c r="D311" s="297">
        <v>13344</v>
      </c>
      <c r="E311" s="241" t="s">
        <v>1771</v>
      </c>
      <c r="F311" s="242" t="s">
        <v>1772</v>
      </c>
      <c r="G311" s="285" t="s">
        <v>137</v>
      </c>
      <c r="H311" s="272" t="s">
        <v>88</v>
      </c>
      <c r="I311" s="292" t="s">
        <v>2739</v>
      </c>
      <c r="J311" s="64" t="s">
        <v>1773</v>
      </c>
      <c r="K311" s="64" t="s">
        <v>1774</v>
      </c>
      <c r="L311" s="64" t="s">
        <v>88</v>
      </c>
      <c r="M311" s="290" t="s">
        <v>137</v>
      </c>
      <c r="N311" s="243" t="s">
        <v>2410</v>
      </c>
      <c r="O311" s="64"/>
      <c r="P311" s="89"/>
      <c r="Q311" s="243">
        <v>30</v>
      </c>
      <c r="R311" s="245">
        <v>120</v>
      </c>
      <c r="S311" s="245">
        <v>110</v>
      </c>
      <c r="T311" s="245">
        <v>29.33</v>
      </c>
      <c r="U311" s="89">
        <v>0</v>
      </c>
      <c r="V311" s="260">
        <v>13</v>
      </c>
      <c r="W311" s="98">
        <v>0</v>
      </c>
      <c r="X311" s="83">
        <v>0</v>
      </c>
      <c r="Y311" s="98">
        <v>0</v>
      </c>
      <c r="Z311" s="64">
        <v>0</v>
      </c>
      <c r="AA311" s="315">
        <v>885165</v>
      </c>
      <c r="AB311" s="315">
        <v>46667</v>
      </c>
      <c r="AC311" s="316">
        <v>931832</v>
      </c>
      <c r="AD311" s="74">
        <v>4500000</v>
      </c>
      <c r="AE311" s="74">
        <v>6000000</v>
      </c>
      <c r="AF311" s="334">
        <v>177895.19999999998</v>
      </c>
      <c r="AG311" s="112">
        <v>26554950</v>
      </c>
      <c r="AH311" s="74">
        <v>1400010</v>
      </c>
      <c r="AI311" s="74">
        <v>21347423.999999996</v>
      </c>
      <c r="AJ311" s="74">
        <v>0</v>
      </c>
      <c r="AK311" s="74">
        <v>4500000</v>
      </c>
      <c r="AL311" s="74">
        <v>6000000</v>
      </c>
      <c r="AM311" s="74">
        <v>4892117.9999999991</v>
      </c>
      <c r="AN311" s="74">
        <v>5217666.2159999991</v>
      </c>
      <c r="AO311" s="74">
        <v>0</v>
      </c>
      <c r="AP311" s="74">
        <v>2600000</v>
      </c>
      <c r="AQ311" s="74">
        <v>0</v>
      </c>
      <c r="AR311" s="74">
        <v>0</v>
      </c>
      <c r="AS311" s="74">
        <v>0</v>
      </c>
      <c r="AT311" s="79">
        <v>0</v>
      </c>
      <c r="AU311" s="81">
        <v>72512168.216000006</v>
      </c>
      <c r="AV311" s="112">
        <v>54336316.440880008</v>
      </c>
      <c r="AW311" s="74">
        <v>72512168.215999991</v>
      </c>
      <c r="AX311" s="74">
        <v>5075851.7751199994</v>
      </c>
      <c r="AY311" s="75">
        <v>1433631.644088001</v>
      </c>
      <c r="AZ311" s="74">
        <v>0</v>
      </c>
      <c r="BA311" s="74">
        <v>0</v>
      </c>
      <c r="BB311" s="74">
        <v>0</v>
      </c>
      <c r="BC311" s="79">
        <v>0</v>
      </c>
      <c r="BD311" s="79">
        <v>0</v>
      </c>
      <c r="BE311" s="79">
        <v>0</v>
      </c>
      <c r="BF311" s="77">
        <v>0</v>
      </c>
      <c r="BG311" s="344">
        <v>6509483.4192080004</v>
      </c>
      <c r="BH311" s="187">
        <v>66002684</v>
      </c>
    </row>
    <row r="312" spans="1:60" s="50" customFormat="1" ht="24" customHeight="1" x14ac:dyDescent="0.2">
      <c r="A312" s="181"/>
      <c r="B312" s="296">
        <v>306</v>
      </c>
      <c r="C312" s="264">
        <v>69</v>
      </c>
      <c r="D312" s="297">
        <v>13272</v>
      </c>
      <c r="E312" s="241" t="s">
        <v>1558</v>
      </c>
      <c r="F312" s="242" t="s">
        <v>1559</v>
      </c>
      <c r="G312" s="285" t="s">
        <v>137</v>
      </c>
      <c r="H312" s="272" t="s">
        <v>88</v>
      </c>
      <c r="I312" s="288" t="s">
        <v>2740</v>
      </c>
      <c r="J312" s="66" t="s">
        <v>1560</v>
      </c>
      <c r="K312" s="66" t="s">
        <v>1561</v>
      </c>
      <c r="L312" s="66" t="s">
        <v>88</v>
      </c>
      <c r="M312" s="290" t="s">
        <v>137</v>
      </c>
      <c r="N312" s="243" t="s">
        <v>2410</v>
      </c>
      <c r="O312" s="66"/>
      <c r="P312" s="91"/>
      <c r="Q312" s="243">
        <v>30</v>
      </c>
      <c r="R312" s="245">
        <v>120</v>
      </c>
      <c r="S312" s="245">
        <v>110</v>
      </c>
      <c r="T312" s="245">
        <v>29.33</v>
      </c>
      <c r="U312" s="89">
        <v>0</v>
      </c>
      <c r="V312" s="260">
        <v>15</v>
      </c>
      <c r="W312" s="98">
        <v>0</v>
      </c>
      <c r="X312" s="83">
        <v>0</v>
      </c>
      <c r="Y312" s="98">
        <v>1</v>
      </c>
      <c r="Z312" s="64">
        <v>0</v>
      </c>
      <c r="AA312" s="315">
        <v>885165</v>
      </c>
      <c r="AB312" s="315">
        <v>46667</v>
      </c>
      <c r="AC312" s="316">
        <v>931832</v>
      </c>
      <c r="AD312" s="74">
        <v>4500000</v>
      </c>
      <c r="AE312" s="74">
        <v>6000000</v>
      </c>
      <c r="AF312" s="334">
        <v>177895.19999999998</v>
      </c>
      <c r="AG312" s="112">
        <v>26554950</v>
      </c>
      <c r="AH312" s="74">
        <v>1400010</v>
      </c>
      <c r="AI312" s="74">
        <v>21347423.999999996</v>
      </c>
      <c r="AJ312" s="74">
        <v>0</v>
      </c>
      <c r="AK312" s="74">
        <v>4500000</v>
      </c>
      <c r="AL312" s="74">
        <v>6000000</v>
      </c>
      <c r="AM312" s="74">
        <v>4892117.9999999991</v>
      </c>
      <c r="AN312" s="74">
        <v>5217666.2159999991</v>
      </c>
      <c r="AO312" s="74">
        <v>0</v>
      </c>
      <c r="AP312" s="74">
        <v>3000000</v>
      </c>
      <c r="AQ312" s="74">
        <v>0</v>
      </c>
      <c r="AR312" s="74">
        <v>0</v>
      </c>
      <c r="AS312" s="74">
        <v>0</v>
      </c>
      <c r="AT312" s="79">
        <v>0</v>
      </c>
      <c r="AU312" s="81">
        <v>72912168.216000006</v>
      </c>
      <c r="AV312" s="112">
        <v>54308316.440880008</v>
      </c>
      <c r="AW312" s="74">
        <v>72912168.215999991</v>
      </c>
      <c r="AX312" s="74">
        <v>5103851.7751199994</v>
      </c>
      <c r="AY312" s="75">
        <v>1430831.644088001</v>
      </c>
      <c r="AZ312" s="74">
        <v>0</v>
      </c>
      <c r="BA312" s="74">
        <v>0</v>
      </c>
      <c r="BB312" s="74">
        <v>0</v>
      </c>
      <c r="BC312" s="79">
        <v>0</v>
      </c>
      <c r="BD312" s="79">
        <v>0</v>
      </c>
      <c r="BE312" s="79">
        <v>0</v>
      </c>
      <c r="BF312" s="77">
        <v>0</v>
      </c>
      <c r="BG312" s="344">
        <v>6534683.4192080004</v>
      </c>
      <c r="BH312" s="187">
        <v>66377484</v>
      </c>
    </row>
    <row r="313" spans="1:60" s="50" customFormat="1" ht="24" customHeight="1" x14ac:dyDescent="0.2">
      <c r="A313" s="181"/>
      <c r="B313" s="296">
        <v>307</v>
      </c>
      <c r="C313" s="264">
        <v>70</v>
      </c>
      <c r="D313" s="297">
        <v>13308</v>
      </c>
      <c r="E313" s="241" t="s">
        <v>374</v>
      </c>
      <c r="F313" s="242" t="s">
        <v>1668</v>
      </c>
      <c r="G313" s="285" t="s">
        <v>137</v>
      </c>
      <c r="H313" s="272" t="s">
        <v>88</v>
      </c>
      <c r="I313" s="349" t="s">
        <v>2741</v>
      </c>
      <c r="J313" s="67">
        <v>5889912801</v>
      </c>
      <c r="K313" s="67" t="s">
        <v>1669</v>
      </c>
      <c r="L313" s="67" t="s">
        <v>88</v>
      </c>
      <c r="M313" s="290" t="s">
        <v>137</v>
      </c>
      <c r="N313" s="243" t="s">
        <v>2410</v>
      </c>
      <c r="O313" s="67"/>
      <c r="P313" s="90"/>
      <c r="Q313" s="243">
        <v>30</v>
      </c>
      <c r="R313" s="245">
        <v>120</v>
      </c>
      <c r="S313" s="245">
        <v>110</v>
      </c>
      <c r="T313" s="245">
        <v>29.33</v>
      </c>
      <c r="U313" s="89">
        <v>0</v>
      </c>
      <c r="V313" s="260">
        <v>15</v>
      </c>
      <c r="W313" s="98">
        <v>0</v>
      </c>
      <c r="X313" s="83">
        <v>0</v>
      </c>
      <c r="Y313" s="98">
        <v>0</v>
      </c>
      <c r="Z313" s="64">
        <v>0</v>
      </c>
      <c r="AA313" s="315">
        <v>885165</v>
      </c>
      <c r="AB313" s="315">
        <v>46667</v>
      </c>
      <c r="AC313" s="316">
        <v>931832</v>
      </c>
      <c r="AD313" s="74">
        <v>4500000</v>
      </c>
      <c r="AE313" s="74">
        <v>6000000</v>
      </c>
      <c r="AF313" s="334">
        <v>177895.19999999998</v>
      </c>
      <c r="AG313" s="112">
        <v>26554950</v>
      </c>
      <c r="AH313" s="74">
        <v>1400010</v>
      </c>
      <c r="AI313" s="74">
        <v>21347423.999999996</v>
      </c>
      <c r="AJ313" s="74">
        <v>0</v>
      </c>
      <c r="AK313" s="74">
        <v>4500000</v>
      </c>
      <c r="AL313" s="74">
        <v>6000000</v>
      </c>
      <c r="AM313" s="74">
        <v>4892117.9999999991</v>
      </c>
      <c r="AN313" s="74">
        <v>5217666.2159999991</v>
      </c>
      <c r="AO313" s="74">
        <v>0</v>
      </c>
      <c r="AP313" s="74">
        <v>3000000</v>
      </c>
      <c r="AQ313" s="74">
        <v>0</v>
      </c>
      <c r="AR313" s="74">
        <v>0</v>
      </c>
      <c r="AS313" s="74">
        <v>0</v>
      </c>
      <c r="AT313" s="79">
        <v>0</v>
      </c>
      <c r="AU313" s="81">
        <v>72912168.216000006</v>
      </c>
      <c r="AV313" s="112">
        <v>54308316.440880008</v>
      </c>
      <c r="AW313" s="74">
        <v>72912168.215999991</v>
      </c>
      <c r="AX313" s="74">
        <v>5103851.7751199994</v>
      </c>
      <c r="AY313" s="75">
        <v>1430831.644088001</v>
      </c>
      <c r="AZ313" s="74">
        <v>0</v>
      </c>
      <c r="BA313" s="74">
        <v>0</v>
      </c>
      <c r="BB313" s="74">
        <v>0</v>
      </c>
      <c r="BC313" s="79">
        <v>0</v>
      </c>
      <c r="BD313" s="79">
        <v>0</v>
      </c>
      <c r="BE313" s="79">
        <v>0</v>
      </c>
      <c r="BF313" s="77">
        <v>0</v>
      </c>
      <c r="BG313" s="344">
        <v>6534683.4192080004</v>
      </c>
      <c r="BH313" s="187">
        <v>66377484</v>
      </c>
    </row>
    <row r="314" spans="1:60" s="50" customFormat="1" ht="24" customHeight="1" x14ac:dyDescent="0.2">
      <c r="A314" s="181"/>
      <c r="B314" s="296">
        <v>308</v>
      </c>
      <c r="C314" s="264">
        <v>71</v>
      </c>
      <c r="D314" s="297">
        <v>13284</v>
      </c>
      <c r="E314" s="241" t="s">
        <v>634</v>
      </c>
      <c r="F314" s="242" t="s">
        <v>1597</v>
      </c>
      <c r="G314" s="285" t="s">
        <v>137</v>
      </c>
      <c r="H314" s="272" t="s">
        <v>88</v>
      </c>
      <c r="I314" s="288" t="s">
        <v>2742</v>
      </c>
      <c r="J314" s="66" t="s">
        <v>1598</v>
      </c>
      <c r="K314" s="66" t="s">
        <v>1599</v>
      </c>
      <c r="L314" s="66" t="s">
        <v>88</v>
      </c>
      <c r="M314" s="290" t="s">
        <v>137</v>
      </c>
      <c r="N314" s="243" t="s">
        <v>2410</v>
      </c>
      <c r="O314" s="66"/>
      <c r="P314" s="91"/>
      <c r="Q314" s="243">
        <v>30</v>
      </c>
      <c r="R314" s="245">
        <v>120</v>
      </c>
      <c r="S314" s="245">
        <v>110</v>
      </c>
      <c r="T314" s="245">
        <v>29.33</v>
      </c>
      <c r="U314" s="89">
        <v>0</v>
      </c>
      <c r="V314" s="260">
        <v>25</v>
      </c>
      <c r="W314" s="98">
        <v>0</v>
      </c>
      <c r="X314" s="83">
        <v>0</v>
      </c>
      <c r="Y314" s="98">
        <v>1</v>
      </c>
      <c r="Z314" s="64">
        <v>1</v>
      </c>
      <c r="AA314" s="315">
        <v>885165</v>
      </c>
      <c r="AB314" s="315">
        <v>46667</v>
      </c>
      <c r="AC314" s="316">
        <v>931832</v>
      </c>
      <c r="AD314" s="74">
        <v>4500000</v>
      </c>
      <c r="AE314" s="74">
        <v>6000000</v>
      </c>
      <c r="AF314" s="334">
        <v>177895.19999999998</v>
      </c>
      <c r="AG314" s="112">
        <v>26554950</v>
      </c>
      <c r="AH314" s="74">
        <v>1400010</v>
      </c>
      <c r="AI314" s="74">
        <v>21347423.999999996</v>
      </c>
      <c r="AJ314" s="74">
        <v>2655495</v>
      </c>
      <c r="AK314" s="74">
        <v>4500000</v>
      </c>
      <c r="AL314" s="74">
        <v>6000000</v>
      </c>
      <c r="AM314" s="74">
        <v>4892117.9999999991</v>
      </c>
      <c r="AN314" s="74">
        <v>5217666.2159999991</v>
      </c>
      <c r="AO314" s="74">
        <v>0</v>
      </c>
      <c r="AP314" s="74">
        <v>5000000</v>
      </c>
      <c r="AQ314" s="74">
        <v>0</v>
      </c>
      <c r="AR314" s="74">
        <v>0</v>
      </c>
      <c r="AS314" s="74">
        <v>0</v>
      </c>
      <c r="AT314" s="79">
        <v>0</v>
      </c>
      <c r="AU314" s="81">
        <v>77567663.216000006</v>
      </c>
      <c r="AV314" s="112">
        <v>54168316.440880008</v>
      </c>
      <c r="AW314" s="74">
        <v>74912168.215999991</v>
      </c>
      <c r="AX314" s="74">
        <v>5243851.7751199994</v>
      </c>
      <c r="AY314" s="75">
        <v>1416831.644088001</v>
      </c>
      <c r="AZ314" s="74">
        <v>0</v>
      </c>
      <c r="BA314" s="74">
        <v>0</v>
      </c>
      <c r="BB314" s="74">
        <v>0</v>
      </c>
      <c r="BC314" s="79">
        <v>0</v>
      </c>
      <c r="BD314" s="79">
        <v>0</v>
      </c>
      <c r="BE314" s="79">
        <v>0</v>
      </c>
      <c r="BF314" s="77">
        <v>0</v>
      </c>
      <c r="BG314" s="344">
        <v>6660683.4192080004</v>
      </c>
      <c r="BH314" s="187">
        <v>70906979</v>
      </c>
    </row>
    <row r="315" spans="1:60" s="50" customFormat="1" ht="24" customHeight="1" x14ac:dyDescent="0.2">
      <c r="A315" s="181"/>
      <c r="B315" s="296">
        <v>309</v>
      </c>
      <c r="C315" s="264">
        <v>72</v>
      </c>
      <c r="D315" s="297">
        <v>13224</v>
      </c>
      <c r="E315" s="241" t="s">
        <v>1407</v>
      </c>
      <c r="F315" s="242" t="s">
        <v>1408</v>
      </c>
      <c r="G315" s="285" t="s">
        <v>137</v>
      </c>
      <c r="H315" s="272" t="s">
        <v>88</v>
      </c>
      <c r="I315" s="292" t="s">
        <v>2743</v>
      </c>
      <c r="J315" s="64" t="s">
        <v>1409</v>
      </c>
      <c r="K315" s="64" t="s">
        <v>1410</v>
      </c>
      <c r="L315" s="64" t="s">
        <v>88</v>
      </c>
      <c r="M315" s="290" t="s">
        <v>137</v>
      </c>
      <c r="N315" s="243" t="s">
        <v>2410</v>
      </c>
      <c r="O315" s="64"/>
      <c r="P315" s="89"/>
      <c r="Q315" s="243">
        <v>30</v>
      </c>
      <c r="R315" s="245">
        <v>120</v>
      </c>
      <c r="S315" s="245">
        <v>110</v>
      </c>
      <c r="T315" s="245">
        <v>29.33</v>
      </c>
      <c r="U315" s="89">
        <v>0</v>
      </c>
      <c r="V315" s="260">
        <v>25</v>
      </c>
      <c r="W315" s="98">
        <v>0</v>
      </c>
      <c r="X315" s="83">
        <v>0</v>
      </c>
      <c r="Y315" s="98">
        <v>1</v>
      </c>
      <c r="Z315" s="64">
        <v>0</v>
      </c>
      <c r="AA315" s="315">
        <v>885165</v>
      </c>
      <c r="AB315" s="315">
        <v>46667</v>
      </c>
      <c r="AC315" s="316">
        <v>931832</v>
      </c>
      <c r="AD315" s="74">
        <v>4500000</v>
      </c>
      <c r="AE315" s="74">
        <v>6000000</v>
      </c>
      <c r="AF315" s="334">
        <v>177895.19999999998</v>
      </c>
      <c r="AG315" s="112">
        <v>26554950</v>
      </c>
      <c r="AH315" s="74">
        <v>1400010</v>
      </c>
      <c r="AI315" s="74">
        <v>21347423.999999996</v>
      </c>
      <c r="AJ315" s="74">
        <v>0</v>
      </c>
      <c r="AK315" s="74">
        <v>4500000</v>
      </c>
      <c r="AL315" s="74">
        <v>6000000</v>
      </c>
      <c r="AM315" s="74">
        <v>4892117.9999999991</v>
      </c>
      <c r="AN315" s="74">
        <v>5217666.2159999991</v>
      </c>
      <c r="AO315" s="74">
        <v>0</v>
      </c>
      <c r="AP315" s="74">
        <v>5000000</v>
      </c>
      <c r="AQ315" s="74">
        <v>0</v>
      </c>
      <c r="AR315" s="74">
        <v>0</v>
      </c>
      <c r="AS315" s="74">
        <v>0</v>
      </c>
      <c r="AT315" s="79">
        <v>0</v>
      </c>
      <c r="AU315" s="81">
        <v>74912168.216000006</v>
      </c>
      <c r="AV315" s="112">
        <v>54168316.440880008</v>
      </c>
      <c r="AW315" s="74">
        <v>74912168.215999991</v>
      </c>
      <c r="AX315" s="74">
        <v>5243851.7751199994</v>
      </c>
      <c r="AY315" s="75">
        <v>1416831.644088001</v>
      </c>
      <c r="AZ315" s="74">
        <v>0</v>
      </c>
      <c r="BA315" s="74">
        <v>0</v>
      </c>
      <c r="BB315" s="74">
        <v>0</v>
      </c>
      <c r="BC315" s="79">
        <v>0</v>
      </c>
      <c r="BD315" s="79">
        <v>0</v>
      </c>
      <c r="BE315" s="79">
        <v>0</v>
      </c>
      <c r="BF315" s="77">
        <v>0</v>
      </c>
      <c r="BG315" s="344">
        <v>6660683.4192080004</v>
      </c>
      <c r="BH315" s="187">
        <v>68251484</v>
      </c>
    </row>
    <row r="316" spans="1:60" s="50" customFormat="1" ht="24" customHeight="1" x14ac:dyDescent="0.2">
      <c r="A316" s="181"/>
      <c r="B316" s="296">
        <v>310</v>
      </c>
      <c r="C316" s="264">
        <v>73</v>
      </c>
      <c r="D316" s="297">
        <v>13340</v>
      </c>
      <c r="E316" s="241" t="s">
        <v>1758</v>
      </c>
      <c r="F316" s="242" t="s">
        <v>1759</v>
      </c>
      <c r="G316" s="285" t="s">
        <v>137</v>
      </c>
      <c r="H316" s="272" t="s">
        <v>88</v>
      </c>
      <c r="I316" s="292" t="s">
        <v>2744</v>
      </c>
      <c r="J316" s="64" t="s">
        <v>1760</v>
      </c>
      <c r="K316" s="64" t="s">
        <v>1761</v>
      </c>
      <c r="L316" s="64" t="s">
        <v>88</v>
      </c>
      <c r="M316" s="290" t="s">
        <v>137</v>
      </c>
      <c r="N316" s="98"/>
      <c r="O316" s="64"/>
      <c r="P316" s="244" t="s">
        <v>2410</v>
      </c>
      <c r="Q316" s="243">
        <v>30</v>
      </c>
      <c r="R316" s="245">
        <v>120</v>
      </c>
      <c r="S316" s="245">
        <v>220</v>
      </c>
      <c r="T316" s="245">
        <v>29.33</v>
      </c>
      <c r="U316" s="89">
        <v>0</v>
      </c>
      <c r="V316" s="260">
        <v>27</v>
      </c>
      <c r="W316" s="98">
        <v>0</v>
      </c>
      <c r="X316" s="83">
        <v>0</v>
      </c>
      <c r="Y316" s="98">
        <v>1</v>
      </c>
      <c r="Z316" s="64">
        <v>0</v>
      </c>
      <c r="AA316" s="315">
        <v>885165</v>
      </c>
      <c r="AB316" s="315">
        <v>46667</v>
      </c>
      <c r="AC316" s="316">
        <v>931832</v>
      </c>
      <c r="AD316" s="74">
        <v>4500000</v>
      </c>
      <c r="AE316" s="74">
        <v>6000000</v>
      </c>
      <c r="AF316" s="334">
        <v>177895.19999999998</v>
      </c>
      <c r="AG316" s="112">
        <v>26554950</v>
      </c>
      <c r="AH316" s="74">
        <v>1400010</v>
      </c>
      <c r="AI316" s="74">
        <v>21347423.999999996</v>
      </c>
      <c r="AJ316" s="74">
        <v>0</v>
      </c>
      <c r="AK316" s="74">
        <v>4500000</v>
      </c>
      <c r="AL316" s="74">
        <v>6000000</v>
      </c>
      <c r="AM316" s="74">
        <v>9784235.9999999981</v>
      </c>
      <c r="AN316" s="74">
        <v>5217666.2159999991</v>
      </c>
      <c r="AO316" s="74">
        <v>0</v>
      </c>
      <c r="AP316" s="74">
        <v>5400000</v>
      </c>
      <c r="AQ316" s="74">
        <v>0</v>
      </c>
      <c r="AR316" s="74">
        <v>0</v>
      </c>
      <c r="AS316" s="74">
        <v>0</v>
      </c>
      <c r="AT316" s="79">
        <v>0</v>
      </c>
      <c r="AU316" s="81">
        <v>80204286.216000006</v>
      </c>
      <c r="AV316" s="112">
        <v>58689986.18088001</v>
      </c>
      <c r="AW316" s="74">
        <v>80204286.215999991</v>
      </c>
      <c r="AX316" s="74">
        <v>5614300.0351200001</v>
      </c>
      <c r="AY316" s="75">
        <v>1868998.6180880012</v>
      </c>
      <c r="AZ316" s="74">
        <v>0</v>
      </c>
      <c r="BA316" s="74">
        <v>0</v>
      </c>
      <c r="BB316" s="74">
        <v>0</v>
      </c>
      <c r="BC316" s="79">
        <v>0</v>
      </c>
      <c r="BD316" s="79">
        <v>0</v>
      </c>
      <c r="BE316" s="79">
        <v>0</v>
      </c>
      <c r="BF316" s="77">
        <v>0</v>
      </c>
      <c r="BG316" s="344">
        <v>7483298.6532080015</v>
      </c>
      <c r="BH316" s="187">
        <v>72720987</v>
      </c>
    </row>
    <row r="317" spans="1:60" s="50" customFormat="1" ht="24" customHeight="1" x14ac:dyDescent="0.2">
      <c r="A317" s="181"/>
      <c r="B317" s="296">
        <v>311</v>
      </c>
      <c r="C317" s="264">
        <v>74</v>
      </c>
      <c r="D317" s="297">
        <v>13313</v>
      </c>
      <c r="E317" s="241" t="s">
        <v>248</v>
      </c>
      <c r="F317" s="242" t="s">
        <v>1681</v>
      </c>
      <c r="G317" s="285" t="s">
        <v>137</v>
      </c>
      <c r="H317" s="272" t="s">
        <v>88</v>
      </c>
      <c r="I317" s="292" t="s">
        <v>2745</v>
      </c>
      <c r="J317" s="64" t="s">
        <v>1682</v>
      </c>
      <c r="K317" s="64" t="s">
        <v>1683</v>
      </c>
      <c r="L317" s="64" t="s">
        <v>88</v>
      </c>
      <c r="M317" s="290" t="s">
        <v>137</v>
      </c>
      <c r="N317" s="243" t="s">
        <v>2410</v>
      </c>
      <c r="O317" s="64"/>
      <c r="P317" s="89"/>
      <c r="Q317" s="243">
        <v>30</v>
      </c>
      <c r="R317" s="245">
        <v>120</v>
      </c>
      <c r="S317" s="245">
        <v>110</v>
      </c>
      <c r="T317" s="245">
        <v>29.33</v>
      </c>
      <c r="U317" s="89">
        <v>0</v>
      </c>
      <c r="V317" s="260">
        <v>13</v>
      </c>
      <c r="W317" s="98">
        <v>0</v>
      </c>
      <c r="X317" s="83">
        <v>0</v>
      </c>
      <c r="Y317" s="98">
        <v>2</v>
      </c>
      <c r="Z317" s="64">
        <v>0</v>
      </c>
      <c r="AA317" s="315">
        <v>885165</v>
      </c>
      <c r="AB317" s="315">
        <v>46667</v>
      </c>
      <c r="AC317" s="316">
        <v>931832</v>
      </c>
      <c r="AD317" s="74">
        <v>4500000</v>
      </c>
      <c r="AE317" s="74">
        <v>6000000</v>
      </c>
      <c r="AF317" s="334">
        <v>177895.19999999998</v>
      </c>
      <c r="AG317" s="112">
        <v>26554950</v>
      </c>
      <c r="AH317" s="74">
        <v>1400010</v>
      </c>
      <c r="AI317" s="74">
        <v>21347423.999999996</v>
      </c>
      <c r="AJ317" s="74">
        <v>0</v>
      </c>
      <c r="AK317" s="74">
        <v>4500000</v>
      </c>
      <c r="AL317" s="74">
        <v>6000000</v>
      </c>
      <c r="AM317" s="74">
        <v>4892117.9999999991</v>
      </c>
      <c r="AN317" s="74">
        <v>5217666.2159999991</v>
      </c>
      <c r="AO317" s="74">
        <v>0</v>
      </c>
      <c r="AP317" s="74">
        <v>2600000</v>
      </c>
      <c r="AQ317" s="74">
        <v>0</v>
      </c>
      <c r="AR317" s="74">
        <v>0</v>
      </c>
      <c r="AS317" s="74">
        <v>0</v>
      </c>
      <c r="AT317" s="79">
        <v>0</v>
      </c>
      <c r="AU317" s="81">
        <v>72512168.216000006</v>
      </c>
      <c r="AV317" s="112">
        <v>54336316.440880008</v>
      </c>
      <c r="AW317" s="74">
        <v>72512168.215999991</v>
      </c>
      <c r="AX317" s="74">
        <v>5075851.7751199994</v>
      </c>
      <c r="AY317" s="75">
        <v>1433631.644088001</v>
      </c>
      <c r="AZ317" s="74">
        <v>0</v>
      </c>
      <c r="BA317" s="74">
        <v>0</v>
      </c>
      <c r="BB317" s="74">
        <v>0</v>
      </c>
      <c r="BC317" s="79">
        <v>0</v>
      </c>
      <c r="BD317" s="79">
        <v>0</v>
      </c>
      <c r="BE317" s="79">
        <v>0</v>
      </c>
      <c r="BF317" s="77">
        <v>0</v>
      </c>
      <c r="BG317" s="344">
        <v>6509483.4192080004</v>
      </c>
      <c r="BH317" s="187">
        <v>66002684</v>
      </c>
    </row>
    <row r="318" spans="1:60" s="50" customFormat="1" ht="24" customHeight="1" x14ac:dyDescent="0.2">
      <c r="A318" s="181"/>
      <c r="B318" s="296">
        <v>312</v>
      </c>
      <c r="C318" s="264">
        <v>75</v>
      </c>
      <c r="D318" s="297">
        <v>13230</v>
      </c>
      <c r="E318" s="241" t="s">
        <v>190</v>
      </c>
      <c r="F318" s="242" t="s">
        <v>1428</v>
      </c>
      <c r="G318" s="285" t="s">
        <v>137</v>
      </c>
      <c r="H318" s="272" t="s">
        <v>88</v>
      </c>
      <c r="I318" s="292" t="s">
        <v>2746</v>
      </c>
      <c r="J318" s="64" t="s">
        <v>1429</v>
      </c>
      <c r="K318" s="64" t="s">
        <v>1430</v>
      </c>
      <c r="L318" s="64" t="s">
        <v>88</v>
      </c>
      <c r="M318" s="290" t="s">
        <v>137</v>
      </c>
      <c r="N318" s="243" t="s">
        <v>2410</v>
      </c>
      <c r="O318" s="64"/>
      <c r="P318" s="89"/>
      <c r="Q318" s="243">
        <v>30</v>
      </c>
      <c r="R318" s="245">
        <v>120</v>
      </c>
      <c r="S318" s="245">
        <v>110</v>
      </c>
      <c r="T318" s="245">
        <v>29.33</v>
      </c>
      <c r="U318" s="89">
        <v>0</v>
      </c>
      <c r="V318" s="260">
        <v>15</v>
      </c>
      <c r="W318" s="98">
        <v>0</v>
      </c>
      <c r="X318" s="83">
        <v>0</v>
      </c>
      <c r="Y318" s="98">
        <v>2</v>
      </c>
      <c r="Z318" s="64">
        <v>1</v>
      </c>
      <c r="AA318" s="315">
        <v>885165</v>
      </c>
      <c r="AB318" s="315">
        <v>46667</v>
      </c>
      <c r="AC318" s="316">
        <v>931832</v>
      </c>
      <c r="AD318" s="74">
        <v>4500000</v>
      </c>
      <c r="AE318" s="74">
        <v>6000000</v>
      </c>
      <c r="AF318" s="334">
        <v>177895.19999999998</v>
      </c>
      <c r="AG318" s="112">
        <v>26554950</v>
      </c>
      <c r="AH318" s="74">
        <v>1400010</v>
      </c>
      <c r="AI318" s="74">
        <v>21347423.999999996</v>
      </c>
      <c r="AJ318" s="74">
        <v>2655495</v>
      </c>
      <c r="AK318" s="74">
        <v>4500000</v>
      </c>
      <c r="AL318" s="74">
        <v>6000000</v>
      </c>
      <c r="AM318" s="74">
        <v>4892117.9999999991</v>
      </c>
      <c r="AN318" s="74">
        <v>5217666.2159999991</v>
      </c>
      <c r="AO318" s="74">
        <v>0</v>
      </c>
      <c r="AP318" s="74">
        <v>3000000</v>
      </c>
      <c r="AQ318" s="74">
        <v>0</v>
      </c>
      <c r="AR318" s="74">
        <v>0</v>
      </c>
      <c r="AS318" s="74">
        <v>0</v>
      </c>
      <c r="AT318" s="79">
        <v>0</v>
      </c>
      <c r="AU318" s="81">
        <v>75567663.216000006</v>
      </c>
      <c r="AV318" s="112">
        <v>54308316.440880008</v>
      </c>
      <c r="AW318" s="74">
        <v>72912168.215999991</v>
      </c>
      <c r="AX318" s="74">
        <v>5103851.7751199994</v>
      </c>
      <c r="AY318" s="75">
        <v>1430831.644088001</v>
      </c>
      <c r="AZ318" s="74">
        <v>0</v>
      </c>
      <c r="BA318" s="74">
        <v>0</v>
      </c>
      <c r="BB318" s="74">
        <v>0</v>
      </c>
      <c r="BC318" s="79">
        <v>0</v>
      </c>
      <c r="BD318" s="79">
        <v>0</v>
      </c>
      <c r="BE318" s="79">
        <v>0</v>
      </c>
      <c r="BF318" s="77">
        <v>0</v>
      </c>
      <c r="BG318" s="344">
        <v>6534683.4192080004</v>
      </c>
      <c r="BH318" s="187">
        <v>69032979</v>
      </c>
    </row>
    <row r="319" spans="1:60" s="50" customFormat="1" ht="24" customHeight="1" x14ac:dyDescent="0.2">
      <c r="A319" s="181"/>
      <c r="B319" s="296">
        <v>313</v>
      </c>
      <c r="C319" s="264">
        <v>76</v>
      </c>
      <c r="D319" s="297">
        <v>13266</v>
      </c>
      <c r="E319" s="241" t="s">
        <v>209</v>
      </c>
      <c r="F319" s="242" t="s">
        <v>1540</v>
      </c>
      <c r="G319" s="285" t="s">
        <v>137</v>
      </c>
      <c r="H319" s="272" t="s">
        <v>88</v>
      </c>
      <c r="I319" s="292" t="s">
        <v>2747</v>
      </c>
      <c r="J319" s="64" t="s">
        <v>1541</v>
      </c>
      <c r="K319" s="64" t="s">
        <v>1542</v>
      </c>
      <c r="L319" s="64" t="s">
        <v>88</v>
      </c>
      <c r="M319" s="290" t="s">
        <v>137</v>
      </c>
      <c r="N319" s="243" t="s">
        <v>2410</v>
      </c>
      <c r="O319" s="64"/>
      <c r="P319" s="89"/>
      <c r="Q319" s="243">
        <v>30</v>
      </c>
      <c r="R319" s="245">
        <v>120</v>
      </c>
      <c r="S319" s="245">
        <v>110</v>
      </c>
      <c r="T319" s="245">
        <v>29.33</v>
      </c>
      <c r="U319" s="89">
        <v>0</v>
      </c>
      <c r="V319" s="260">
        <v>13</v>
      </c>
      <c r="W319" s="98">
        <v>0</v>
      </c>
      <c r="X319" s="83">
        <v>0</v>
      </c>
      <c r="Y319" s="98">
        <v>1</v>
      </c>
      <c r="Z319" s="64">
        <v>0</v>
      </c>
      <c r="AA319" s="315">
        <v>885165</v>
      </c>
      <c r="AB319" s="315">
        <v>46667</v>
      </c>
      <c r="AC319" s="316">
        <v>931832</v>
      </c>
      <c r="AD319" s="74">
        <v>4500000</v>
      </c>
      <c r="AE319" s="74">
        <v>6000000</v>
      </c>
      <c r="AF319" s="334">
        <v>177895.19999999998</v>
      </c>
      <c r="AG319" s="112">
        <v>26554950</v>
      </c>
      <c r="AH319" s="74">
        <v>1400010</v>
      </c>
      <c r="AI319" s="74">
        <v>21347423.999999996</v>
      </c>
      <c r="AJ319" s="74">
        <v>0</v>
      </c>
      <c r="AK319" s="74">
        <v>4500000</v>
      </c>
      <c r="AL319" s="74">
        <v>6000000</v>
      </c>
      <c r="AM319" s="74">
        <v>4892117.9999999991</v>
      </c>
      <c r="AN319" s="74">
        <v>5217666.2159999991</v>
      </c>
      <c r="AO319" s="74">
        <v>0</v>
      </c>
      <c r="AP319" s="74">
        <v>2600000</v>
      </c>
      <c r="AQ319" s="74">
        <v>0</v>
      </c>
      <c r="AR319" s="74">
        <v>0</v>
      </c>
      <c r="AS319" s="74">
        <v>0</v>
      </c>
      <c r="AT319" s="79">
        <v>0</v>
      </c>
      <c r="AU319" s="81">
        <v>72512168.216000006</v>
      </c>
      <c r="AV319" s="112">
        <v>54336316.440880008</v>
      </c>
      <c r="AW319" s="74">
        <v>72512168.215999991</v>
      </c>
      <c r="AX319" s="74">
        <v>5075851.7751199994</v>
      </c>
      <c r="AY319" s="75">
        <v>1433631.644088001</v>
      </c>
      <c r="AZ319" s="74">
        <v>0</v>
      </c>
      <c r="BA319" s="74">
        <v>0</v>
      </c>
      <c r="BB319" s="74">
        <v>0</v>
      </c>
      <c r="BC319" s="79">
        <v>0</v>
      </c>
      <c r="BD319" s="79">
        <v>0</v>
      </c>
      <c r="BE319" s="79">
        <v>0</v>
      </c>
      <c r="BF319" s="77">
        <v>0</v>
      </c>
      <c r="BG319" s="344">
        <v>6509483.4192080004</v>
      </c>
      <c r="BH319" s="187">
        <v>66002684</v>
      </c>
    </row>
    <row r="320" spans="1:60" s="50" customFormat="1" ht="24" customHeight="1" x14ac:dyDescent="0.2">
      <c r="A320" s="181"/>
      <c r="B320" s="296">
        <v>314</v>
      </c>
      <c r="C320" s="264">
        <v>77</v>
      </c>
      <c r="D320" s="297">
        <v>13321</v>
      </c>
      <c r="E320" s="241" t="s">
        <v>1702</v>
      </c>
      <c r="F320" s="242" t="s">
        <v>1703</v>
      </c>
      <c r="G320" s="285" t="s">
        <v>137</v>
      </c>
      <c r="H320" s="272" t="s">
        <v>88</v>
      </c>
      <c r="I320" s="292" t="s">
        <v>2748</v>
      </c>
      <c r="J320" s="64" t="s">
        <v>1704</v>
      </c>
      <c r="K320" s="64" t="s">
        <v>1705</v>
      </c>
      <c r="L320" s="64" t="s">
        <v>88</v>
      </c>
      <c r="M320" s="290" t="s">
        <v>137</v>
      </c>
      <c r="N320" s="98"/>
      <c r="O320" s="64"/>
      <c r="P320" s="244" t="s">
        <v>2410</v>
      </c>
      <c r="Q320" s="243">
        <v>30</v>
      </c>
      <c r="R320" s="245">
        <v>120</v>
      </c>
      <c r="S320" s="245">
        <v>220</v>
      </c>
      <c r="T320" s="245">
        <v>29.33</v>
      </c>
      <c r="U320" s="89">
        <v>0</v>
      </c>
      <c r="V320" s="260">
        <v>28</v>
      </c>
      <c r="W320" s="98">
        <v>0</v>
      </c>
      <c r="X320" s="83">
        <v>0</v>
      </c>
      <c r="Y320" s="98">
        <v>0</v>
      </c>
      <c r="Z320" s="64">
        <v>0</v>
      </c>
      <c r="AA320" s="315">
        <v>885165</v>
      </c>
      <c r="AB320" s="315">
        <v>46667</v>
      </c>
      <c r="AC320" s="316">
        <v>931832</v>
      </c>
      <c r="AD320" s="74">
        <v>4500000</v>
      </c>
      <c r="AE320" s="74">
        <v>6000000</v>
      </c>
      <c r="AF320" s="334">
        <v>177895.19999999998</v>
      </c>
      <c r="AG320" s="112">
        <v>26554950</v>
      </c>
      <c r="AH320" s="74">
        <v>1400010</v>
      </c>
      <c r="AI320" s="74">
        <v>21347423.999999996</v>
      </c>
      <c r="AJ320" s="74">
        <v>0</v>
      </c>
      <c r="AK320" s="74">
        <v>4500000</v>
      </c>
      <c r="AL320" s="74">
        <v>6000000</v>
      </c>
      <c r="AM320" s="74">
        <v>9784235.9999999981</v>
      </c>
      <c r="AN320" s="74">
        <v>5217666.2159999991</v>
      </c>
      <c r="AO320" s="74">
        <v>0</v>
      </c>
      <c r="AP320" s="74">
        <v>5600000</v>
      </c>
      <c r="AQ320" s="74">
        <v>0</v>
      </c>
      <c r="AR320" s="74">
        <v>0</v>
      </c>
      <c r="AS320" s="74">
        <v>0</v>
      </c>
      <c r="AT320" s="79">
        <v>0</v>
      </c>
      <c r="AU320" s="81">
        <v>80404286.216000006</v>
      </c>
      <c r="AV320" s="112">
        <v>58675986.18088001</v>
      </c>
      <c r="AW320" s="74">
        <v>80404286.215999991</v>
      </c>
      <c r="AX320" s="74">
        <v>5628300.0351200001</v>
      </c>
      <c r="AY320" s="75">
        <v>1867598.6180880012</v>
      </c>
      <c r="AZ320" s="74">
        <v>0</v>
      </c>
      <c r="BA320" s="74">
        <v>0</v>
      </c>
      <c r="BB320" s="74">
        <v>0</v>
      </c>
      <c r="BC320" s="79">
        <v>0</v>
      </c>
      <c r="BD320" s="79">
        <v>0</v>
      </c>
      <c r="BE320" s="79">
        <v>0</v>
      </c>
      <c r="BF320" s="77">
        <v>0</v>
      </c>
      <c r="BG320" s="344">
        <v>7495898.6532080015</v>
      </c>
      <c r="BH320" s="187">
        <v>72908387</v>
      </c>
    </row>
    <row r="321" spans="1:61" s="50" customFormat="1" ht="24" customHeight="1" x14ac:dyDescent="0.2">
      <c r="A321" s="181"/>
      <c r="B321" s="296">
        <v>315</v>
      </c>
      <c r="C321" s="264">
        <v>78</v>
      </c>
      <c r="D321" s="297">
        <v>13299</v>
      </c>
      <c r="E321" s="241" t="s">
        <v>99</v>
      </c>
      <c r="F321" s="242" t="s">
        <v>1645</v>
      </c>
      <c r="G321" s="285" t="s">
        <v>137</v>
      </c>
      <c r="H321" s="272" t="s">
        <v>88</v>
      </c>
      <c r="I321" s="349" t="s">
        <v>2749</v>
      </c>
      <c r="J321" s="67" t="s">
        <v>1646</v>
      </c>
      <c r="K321" s="67" t="s">
        <v>1647</v>
      </c>
      <c r="L321" s="67" t="s">
        <v>88</v>
      </c>
      <c r="M321" s="290" t="s">
        <v>137</v>
      </c>
      <c r="N321" s="243" t="s">
        <v>2410</v>
      </c>
      <c r="O321" s="67"/>
      <c r="P321" s="90"/>
      <c r="Q321" s="243">
        <v>30</v>
      </c>
      <c r="R321" s="245">
        <v>120</v>
      </c>
      <c r="S321" s="245">
        <v>110</v>
      </c>
      <c r="T321" s="245">
        <v>29.33</v>
      </c>
      <c r="U321" s="89">
        <v>0</v>
      </c>
      <c r="V321" s="260">
        <v>25</v>
      </c>
      <c r="W321" s="98">
        <v>0</v>
      </c>
      <c r="X321" s="83">
        <v>0</v>
      </c>
      <c r="Y321" s="98">
        <v>2</v>
      </c>
      <c r="Z321" s="64">
        <v>1</v>
      </c>
      <c r="AA321" s="315">
        <v>885165</v>
      </c>
      <c r="AB321" s="315">
        <v>46667</v>
      </c>
      <c r="AC321" s="316">
        <v>931832</v>
      </c>
      <c r="AD321" s="74">
        <v>4500000</v>
      </c>
      <c r="AE321" s="74">
        <v>6000000</v>
      </c>
      <c r="AF321" s="334">
        <v>177895.19999999998</v>
      </c>
      <c r="AG321" s="112">
        <v>26554950</v>
      </c>
      <c r="AH321" s="74">
        <v>1400010</v>
      </c>
      <c r="AI321" s="74">
        <v>21347423.999999996</v>
      </c>
      <c r="AJ321" s="74">
        <v>2655495</v>
      </c>
      <c r="AK321" s="74">
        <v>4500000</v>
      </c>
      <c r="AL321" s="74">
        <v>6000000</v>
      </c>
      <c r="AM321" s="74">
        <v>4892117.9999999991</v>
      </c>
      <c r="AN321" s="74">
        <v>5217666.2159999991</v>
      </c>
      <c r="AO321" s="74">
        <v>0</v>
      </c>
      <c r="AP321" s="74">
        <v>5000000</v>
      </c>
      <c r="AQ321" s="74">
        <v>0</v>
      </c>
      <c r="AR321" s="74">
        <v>0</v>
      </c>
      <c r="AS321" s="74">
        <v>0</v>
      </c>
      <c r="AT321" s="79">
        <v>0</v>
      </c>
      <c r="AU321" s="81">
        <v>77567663.216000006</v>
      </c>
      <c r="AV321" s="112">
        <v>54168316.440880008</v>
      </c>
      <c r="AW321" s="74">
        <v>74912168.215999991</v>
      </c>
      <c r="AX321" s="74">
        <v>5243851.7751199994</v>
      </c>
      <c r="AY321" s="75">
        <v>1416831.644088001</v>
      </c>
      <c r="AZ321" s="74">
        <v>0</v>
      </c>
      <c r="BA321" s="74">
        <v>0</v>
      </c>
      <c r="BB321" s="74">
        <v>0</v>
      </c>
      <c r="BC321" s="79">
        <v>0</v>
      </c>
      <c r="BD321" s="79">
        <v>0</v>
      </c>
      <c r="BE321" s="79">
        <v>0</v>
      </c>
      <c r="BF321" s="77">
        <v>0</v>
      </c>
      <c r="BG321" s="344">
        <v>6660683.4192080004</v>
      </c>
      <c r="BH321" s="187">
        <v>70906979</v>
      </c>
    </row>
    <row r="322" spans="1:61" s="50" customFormat="1" ht="24" customHeight="1" x14ac:dyDescent="0.2">
      <c r="A322" s="181"/>
      <c r="B322" s="296">
        <v>316</v>
      </c>
      <c r="C322" s="264">
        <v>79</v>
      </c>
      <c r="D322" s="297">
        <v>13348</v>
      </c>
      <c r="E322" s="241" t="s">
        <v>1468</v>
      </c>
      <c r="F322" s="242" t="s">
        <v>1786</v>
      </c>
      <c r="G322" s="285" t="s">
        <v>137</v>
      </c>
      <c r="H322" s="272" t="s">
        <v>88</v>
      </c>
      <c r="I322" s="292" t="s">
        <v>2750</v>
      </c>
      <c r="J322" s="64" t="s">
        <v>1787</v>
      </c>
      <c r="K322" s="64" t="s">
        <v>1788</v>
      </c>
      <c r="L322" s="64" t="s">
        <v>88</v>
      </c>
      <c r="M322" s="290" t="s">
        <v>137</v>
      </c>
      <c r="N322" s="243" t="s">
        <v>2410</v>
      </c>
      <c r="O322" s="64"/>
      <c r="P322" s="89"/>
      <c r="Q322" s="243">
        <v>30</v>
      </c>
      <c r="R322" s="245">
        <v>120</v>
      </c>
      <c r="S322" s="245">
        <v>110</v>
      </c>
      <c r="T322" s="245">
        <v>29.33</v>
      </c>
      <c r="U322" s="89">
        <v>0</v>
      </c>
      <c r="V322" s="260">
        <v>20</v>
      </c>
      <c r="W322" s="98">
        <v>0</v>
      </c>
      <c r="X322" s="83">
        <v>0</v>
      </c>
      <c r="Y322" s="98">
        <v>1</v>
      </c>
      <c r="Z322" s="64">
        <v>1</v>
      </c>
      <c r="AA322" s="315">
        <v>885165</v>
      </c>
      <c r="AB322" s="315">
        <v>46667</v>
      </c>
      <c r="AC322" s="316">
        <v>931832</v>
      </c>
      <c r="AD322" s="74">
        <v>4500000</v>
      </c>
      <c r="AE322" s="74">
        <v>6000000</v>
      </c>
      <c r="AF322" s="334">
        <v>177895.19999999998</v>
      </c>
      <c r="AG322" s="112">
        <v>26554950</v>
      </c>
      <c r="AH322" s="74">
        <v>1400010</v>
      </c>
      <c r="AI322" s="74">
        <v>21347423.999999996</v>
      </c>
      <c r="AJ322" s="74">
        <v>2655495</v>
      </c>
      <c r="AK322" s="74">
        <v>4500000</v>
      </c>
      <c r="AL322" s="74">
        <v>6000000</v>
      </c>
      <c r="AM322" s="74">
        <v>4892117.9999999991</v>
      </c>
      <c r="AN322" s="74">
        <v>5217666.2159999991</v>
      </c>
      <c r="AO322" s="74">
        <v>0</v>
      </c>
      <c r="AP322" s="74">
        <v>4000000</v>
      </c>
      <c r="AQ322" s="74">
        <v>0</v>
      </c>
      <c r="AR322" s="74">
        <v>0</v>
      </c>
      <c r="AS322" s="74">
        <v>0</v>
      </c>
      <c r="AT322" s="79">
        <v>0</v>
      </c>
      <c r="AU322" s="81">
        <v>76567663.216000006</v>
      </c>
      <c r="AV322" s="112">
        <v>54238316.440880008</v>
      </c>
      <c r="AW322" s="74">
        <v>73912168.215999991</v>
      </c>
      <c r="AX322" s="74">
        <v>5173851.7751199994</v>
      </c>
      <c r="AY322" s="75">
        <v>1423831.644088001</v>
      </c>
      <c r="AZ322" s="74">
        <v>0</v>
      </c>
      <c r="BA322" s="74">
        <v>0</v>
      </c>
      <c r="BB322" s="74">
        <v>0</v>
      </c>
      <c r="BC322" s="79">
        <v>0</v>
      </c>
      <c r="BD322" s="79">
        <v>0</v>
      </c>
      <c r="BE322" s="79">
        <v>0</v>
      </c>
      <c r="BF322" s="77">
        <v>0</v>
      </c>
      <c r="BG322" s="344">
        <v>6597683.4192080004</v>
      </c>
      <c r="BH322" s="187">
        <v>69969979</v>
      </c>
    </row>
    <row r="323" spans="1:61" s="50" customFormat="1" ht="24" customHeight="1" x14ac:dyDescent="0.2">
      <c r="A323" s="181"/>
      <c r="B323" s="296">
        <v>317</v>
      </c>
      <c r="C323" s="264">
        <v>80</v>
      </c>
      <c r="D323" s="297">
        <v>13330</v>
      </c>
      <c r="E323" s="241" t="s">
        <v>1468</v>
      </c>
      <c r="F323" s="242" t="s">
        <v>1730</v>
      </c>
      <c r="G323" s="285" t="s">
        <v>137</v>
      </c>
      <c r="H323" s="272" t="s">
        <v>88</v>
      </c>
      <c r="I323" s="292" t="s">
        <v>2751</v>
      </c>
      <c r="J323" s="64" t="s">
        <v>1731</v>
      </c>
      <c r="K323" s="64" t="s">
        <v>1732</v>
      </c>
      <c r="L323" s="64" t="s">
        <v>88</v>
      </c>
      <c r="M323" s="290" t="s">
        <v>137</v>
      </c>
      <c r="N323" s="243" t="s">
        <v>2410</v>
      </c>
      <c r="O323" s="64"/>
      <c r="P323" s="89"/>
      <c r="Q323" s="243">
        <v>30</v>
      </c>
      <c r="R323" s="245">
        <v>120</v>
      </c>
      <c r="S323" s="245">
        <v>110</v>
      </c>
      <c r="T323" s="245">
        <v>29.33</v>
      </c>
      <c r="U323" s="89">
        <v>0</v>
      </c>
      <c r="V323" s="260">
        <v>15</v>
      </c>
      <c r="W323" s="98">
        <v>0</v>
      </c>
      <c r="X323" s="83">
        <v>0</v>
      </c>
      <c r="Y323" s="98">
        <v>0</v>
      </c>
      <c r="Z323" s="64">
        <v>0</v>
      </c>
      <c r="AA323" s="315">
        <v>885165</v>
      </c>
      <c r="AB323" s="315">
        <v>46667</v>
      </c>
      <c r="AC323" s="316">
        <v>931832</v>
      </c>
      <c r="AD323" s="74">
        <v>4500000</v>
      </c>
      <c r="AE323" s="74">
        <v>6000000</v>
      </c>
      <c r="AF323" s="334">
        <v>177895.19999999998</v>
      </c>
      <c r="AG323" s="112">
        <v>26554950</v>
      </c>
      <c r="AH323" s="74">
        <v>1400010</v>
      </c>
      <c r="AI323" s="74">
        <v>21347423.999999996</v>
      </c>
      <c r="AJ323" s="74">
        <v>0</v>
      </c>
      <c r="AK323" s="74">
        <v>4500000</v>
      </c>
      <c r="AL323" s="74">
        <v>6000000</v>
      </c>
      <c r="AM323" s="74">
        <v>4892117.9999999991</v>
      </c>
      <c r="AN323" s="74">
        <v>5217666.2159999991</v>
      </c>
      <c r="AO323" s="74">
        <v>0</v>
      </c>
      <c r="AP323" s="74">
        <v>3000000</v>
      </c>
      <c r="AQ323" s="74">
        <v>0</v>
      </c>
      <c r="AR323" s="74">
        <v>0</v>
      </c>
      <c r="AS323" s="74">
        <v>0</v>
      </c>
      <c r="AT323" s="79">
        <v>0</v>
      </c>
      <c r="AU323" s="81">
        <v>72912168.216000006</v>
      </c>
      <c r="AV323" s="112">
        <v>54308316.440880008</v>
      </c>
      <c r="AW323" s="74">
        <v>72912168.215999991</v>
      </c>
      <c r="AX323" s="74">
        <v>5103851.7751199994</v>
      </c>
      <c r="AY323" s="75">
        <v>1430831.644088001</v>
      </c>
      <c r="AZ323" s="74">
        <v>0</v>
      </c>
      <c r="BA323" s="74">
        <v>0</v>
      </c>
      <c r="BB323" s="74">
        <v>0</v>
      </c>
      <c r="BC323" s="79">
        <v>0</v>
      </c>
      <c r="BD323" s="79">
        <v>0</v>
      </c>
      <c r="BE323" s="79">
        <v>0</v>
      </c>
      <c r="BF323" s="77">
        <v>0</v>
      </c>
      <c r="BG323" s="344">
        <v>6534683.4192080004</v>
      </c>
      <c r="BH323" s="187">
        <v>66377484</v>
      </c>
    </row>
    <row r="324" spans="1:61" s="50" customFormat="1" ht="24" customHeight="1" x14ac:dyDescent="0.2">
      <c r="A324" s="181"/>
      <c r="B324" s="296">
        <v>318</v>
      </c>
      <c r="C324" s="264">
        <v>81</v>
      </c>
      <c r="D324" s="297">
        <v>13303</v>
      </c>
      <c r="E324" s="241" t="s">
        <v>85</v>
      </c>
      <c r="F324" s="242" t="s">
        <v>1656</v>
      </c>
      <c r="G324" s="285" t="s">
        <v>137</v>
      </c>
      <c r="H324" s="272" t="s">
        <v>88</v>
      </c>
      <c r="I324" s="292" t="s">
        <v>2752</v>
      </c>
      <c r="J324" s="64">
        <v>1462848291</v>
      </c>
      <c r="K324" s="64" t="s">
        <v>1657</v>
      </c>
      <c r="L324" s="64" t="s">
        <v>88</v>
      </c>
      <c r="M324" s="290" t="s">
        <v>137</v>
      </c>
      <c r="N324" s="243" t="s">
        <v>2410</v>
      </c>
      <c r="O324" s="64"/>
      <c r="P324" s="89"/>
      <c r="Q324" s="243">
        <v>30</v>
      </c>
      <c r="R324" s="245">
        <v>120</v>
      </c>
      <c r="S324" s="245">
        <v>110</v>
      </c>
      <c r="T324" s="245">
        <v>29.33</v>
      </c>
      <c r="U324" s="89">
        <v>0</v>
      </c>
      <c r="V324" s="260">
        <v>14</v>
      </c>
      <c r="W324" s="98">
        <v>0</v>
      </c>
      <c r="X324" s="83">
        <v>0</v>
      </c>
      <c r="Y324" s="98">
        <v>1</v>
      </c>
      <c r="Z324" s="64">
        <v>1</v>
      </c>
      <c r="AA324" s="315">
        <v>885165</v>
      </c>
      <c r="AB324" s="315">
        <v>46667</v>
      </c>
      <c r="AC324" s="316">
        <v>931832</v>
      </c>
      <c r="AD324" s="74">
        <v>4500000</v>
      </c>
      <c r="AE324" s="74">
        <v>6000000</v>
      </c>
      <c r="AF324" s="334">
        <v>177895.19999999998</v>
      </c>
      <c r="AG324" s="112">
        <v>26554950</v>
      </c>
      <c r="AH324" s="74">
        <v>1400010</v>
      </c>
      <c r="AI324" s="74">
        <v>21347423.999999996</v>
      </c>
      <c r="AJ324" s="74">
        <v>2655495</v>
      </c>
      <c r="AK324" s="74">
        <v>4500000</v>
      </c>
      <c r="AL324" s="74">
        <v>6000000</v>
      </c>
      <c r="AM324" s="74">
        <v>4892117.9999999991</v>
      </c>
      <c r="AN324" s="74">
        <v>5217666.2159999991</v>
      </c>
      <c r="AO324" s="74">
        <v>0</v>
      </c>
      <c r="AP324" s="74">
        <v>2800000</v>
      </c>
      <c r="AQ324" s="74">
        <v>0</v>
      </c>
      <c r="AR324" s="74">
        <v>0</v>
      </c>
      <c r="AS324" s="74">
        <v>0</v>
      </c>
      <c r="AT324" s="79">
        <v>0</v>
      </c>
      <c r="AU324" s="81">
        <v>75367663.216000006</v>
      </c>
      <c r="AV324" s="112">
        <v>54322316.440880008</v>
      </c>
      <c r="AW324" s="74">
        <v>72712168.215999991</v>
      </c>
      <c r="AX324" s="74">
        <v>5089851.7751199994</v>
      </c>
      <c r="AY324" s="75">
        <v>1432231.644088001</v>
      </c>
      <c r="AZ324" s="74">
        <v>0</v>
      </c>
      <c r="BA324" s="74">
        <v>0</v>
      </c>
      <c r="BB324" s="74">
        <v>0</v>
      </c>
      <c r="BC324" s="79">
        <v>0</v>
      </c>
      <c r="BD324" s="79">
        <v>0</v>
      </c>
      <c r="BE324" s="79">
        <v>0</v>
      </c>
      <c r="BF324" s="77">
        <v>0</v>
      </c>
      <c r="BG324" s="344">
        <v>6522083.4192080004</v>
      </c>
      <c r="BH324" s="187">
        <v>68845579</v>
      </c>
    </row>
    <row r="325" spans="1:61" s="50" customFormat="1" ht="24" customHeight="1" x14ac:dyDescent="0.2">
      <c r="A325" s="181"/>
      <c r="B325" s="296">
        <v>319</v>
      </c>
      <c r="C325" s="264">
        <v>82</v>
      </c>
      <c r="D325" s="297">
        <v>13225</v>
      </c>
      <c r="E325" s="241" t="s">
        <v>1411</v>
      </c>
      <c r="F325" s="242" t="s">
        <v>1412</v>
      </c>
      <c r="G325" s="285" t="s">
        <v>137</v>
      </c>
      <c r="H325" s="272" t="s">
        <v>88</v>
      </c>
      <c r="I325" s="292" t="s">
        <v>2753</v>
      </c>
      <c r="J325" s="64">
        <v>1671249577</v>
      </c>
      <c r="K325" s="64" t="s">
        <v>1413</v>
      </c>
      <c r="L325" s="64" t="s">
        <v>88</v>
      </c>
      <c r="M325" s="290" t="s">
        <v>137</v>
      </c>
      <c r="N325" s="243" t="s">
        <v>2410</v>
      </c>
      <c r="O325" s="64"/>
      <c r="P325" s="89"/>
      <c r="Q325" s="243">
        <v>30</v>
      </c>
      <c r="R325" s="245">
        <v>120</v>
      </c>
      <c r="S325" s="245">
        <v>110</v>
      </c>
      <c r="T325" s="245">
        <v>29.33</v>
      </c>
      <c r="U325" s="89">
        <v>0</v>
      </c>
      <c r="V325" s="260">
        <v>14</v>
      </c>
      <c r="W325" s="98">
        <v>0</v>
      </c>
      <c r="X325" s="83">
        <v>0</v>
      </c>
      <c r="Y325" s="98">
        <v>2</v>
      </c>
      <c r="Z325" s="64">
        <v>1</v>
      </c>
      <c r="AA325" s="315">
        <v>885165</v>
      </c>
      <c r="AB325" s="315">
        <v>46667</v>
      </c>
      <c r="AC325" s="316">
        <v>931832</v>
      </c>
      <c r="AD325" s="74">
        <v>4500000</v>
      </c>
      <c r="AE325" s="74">
        <v>6000000</v>
      </c>
      <c r="AF325" s="334">
        <v>177895.19999999998</v>
      </c>
      <c r="AG325" s="112">
        <v>26554950</v>
      </c>
      <c r="AH325" s="74">
        <v>1400010</v>
      </c>
      <c r="AI325" s="74">
        <v>21347423.999999996</v>
      </c>
      <c r="AJ325" s="74">
        <v>2655495</v>
      </c>
      <c r="AK325" s="74">
        <v>4500000</v>
      </c>
      <c r="AL325" s="74">
        <v>6000000</v>
      </c>
      <c r="AM325" s="74">
        <v>4892117.9999999991</v>
      </c>
      <c r="AN325" s="74">
        <v>5217666.2159999991</v>
      </c>
      <c r="AO325" s="74">
        <v>0</v>
      </c>
      <c r="AP325" s="74">
        <v>2800000</v>
      </c>
      <c r="AQ325" s="74">
        <v>0</v>
      </c>
      <c r="AR325" s="74">
        <v>0</v>
      </c>
      <c r="AS325" s="74">
        <v>0</v>
      </c>
      <c r="AT325" s="79">
        <v>0</v>
      </c>
      <c r="AU325" s="81">
        <v>75367663.216000006</v>
      </c>
      <c r="AV325" s="112">
        <v>54322316.440880008</v>
      </c>
      <c r="AW325" s="74">
        <v>72712168.215999991</v>
      </c>
      <c r="AX325" s="74">
        <v>5089851.7751199994</v>
      </c>
      <c r="AY325" s="75">
        <v>1432231.644088001</v>
      </c>
      <c r="AZ325" s="74">
        <v>0</v>
      </c>
      <c r="BA325" s="74">
        <v>0</v>
      </c>
      <c r="BB325" s="74">
        <v>0</v>
      </c>
      <c r="BC325" s="79">
        <v>0</v>
      </c>
      <c r="BD325" s="79">
        <v>0</v>
      </c>
      <c r="BE325" s="79">
        <v>0</v>
      </c>
      <c r="BF325" s="77">
        <v>0</v>
      </c>
      <c r="BG325" s="344">
        <v>6522083.4192080004</v>
      </c>
      <c r="BH325" s="187">
        <v>68845579</v>
      </c>
    </row>
    <row r="326" spans="1:61" s="50" customFormat="1" ht="24" customHeight="1" x14ac:dyDescent="0.2">
      <c r="A326" s="181"/>
      <c r="B326" s="296">
        <v>320</v>
      </c>
      <c r="C326" s="264">
        <v>83</v>
      </c>
      <c r="D326" s="297">
        <v>13265</v>
      </c>
      <c r="E326" s="241" t="s">
        <v>1468</v>
      </c>
      <c r="F326" s="242" t="s">
        <v>1537</v>
      </c>
      <c r="G326" s="285" t="s">
        <v>137</v>
      </c>
      <c r="H326" s="272" t="s">
        <v>88</v>
      </c>
      <c r="I326" s="292" t="s">
        <v>2754</v>
      </c>
      <c r="J326" s="64" t="s">
        <v>1538</v>
      </c>
      <c r="K326" s="64" t="s">
        <v>1539</v>
      </c>
      <c r="L326" s="64" t="s">
        <v>88</v>
      </c>
      <c r="M326" s="290" t="s">
        <v>137</v>
      </c>
      <c r="N326" s="243" t="s">
        <v>2410</v>
      </c>
      <c r="O326" s="64"/>
      <c r="P326" s="89"/>
      <c r="Q326" s="243">
        <v>30</v>
      </c>
      <c r="R326" s="245">
        <v>120</v>
      </c>
      <c r="S326" s="245">
        <v>110</v>
      </c>
      <c r="T326" s="245">
        <v>29.33</v>
      </c>
      <c r="U326" s="89">
        <v>0</v>
      </c>
      <c r="V326" s="260">
        <v>15</v>
      </c>
      <c r="W326" s="98">
        <v>0</v>
      </c>
      <c r="X326" s="83">
        <v>0</v>
      </c>
      <c r="Y326" s="98">
        <v>0</v>
      </c>
      <c r="Z326" s="64">
        <v>0</v>
      </c>
      <c r="AA326" s="315">
        <v>885165</v>
      </c>
      <c r="AB326" s="315">
        <v>46667</v>
      </c>
      <c r="AC326" s="316">
        <v>931832</v>
      </c>
      <c r="AD326" s="74">
        <v>4500000</v>
      </c>
      <c r="AE326" s="74">
        <v>6000000</v>
      </c>
      <c r="AF326" s="334">
        <v>177895.19999999998</v>
      </c>
      <c r="AG326" s="112">
        <v>26554950</v>
      </c>
      <c r="AH326" s="74">
        <v>1400010</v>
      </c>
      <c r="AI326" s="74">
        <v>21347423.999999996</v>
      </c>
      <c r="AJ326" s="74">
        <v>0</v>
      </c>
      <c r="AK326" s="74">
        <v>4500000</v>
      </c>
      <c r="AL326" s="74">
        <v>6000000</v>
      </c>
      <c r="AM326" s="74">
        <v>4892117.9999999991</v>
      </c>
      <c r="AN326" s="74">
        <v>5217666.2159999991</v>
      </c>
      <c r="AO326" s="74">
        <v>0</v>
      </c>
      <c r="AP326" s="74">
        <v>3000000</v>
      </c>
      <c r="AQ326" s="74">
        <v>0</v>
      </c>
      <c r="AR326" s="74">
        <v>0</v>
      </c>
      <c r="AS326" s="74">
        <v>0</v>
      </c>
      <c r="AT326" s="79">
        <v>0</v>
      </c>
      <c r="AU326" s="81">
        <v>72912168.216000006</v>
      </c>
      <c r="AV326" s="112">
        <v>54308316.440880008</v>
      </c>
      <c r="AW326" s="74">
        <v>72912168.215999991</v>
      </c>
      <c r="AX326" s="74">
        <v>5103851.7751199994</v>
      </c>
      <c r="AY326" s="75">
        <v>1430831.644088001</v>
      </c>
      <c r="AZ326" s="74">
        <v>0</v>
      </c>
      <c r="BA326" s="74">
        <v>0</v>
      </c>
      <c r="BB326" s="74">
        <v>0</v>
      </c>
      <c r="BC326" s="79">
        <v>0</v>
      </c>
      <c r="BD326" s="79">
        <v>0</v>
      </c>
      <c r="BE326" s="79">
        <v>0</v>
      </c>
      <c r="BF326" s="77">
        <v>0</v>
      </c>
      <c r="BG326" s="344">
        <v>6534683.4192080004</v>
      </c>
      <c r="BH326" s="187">
        <v>66377484</v>
      </c>
      <c r="BI326" s="117"/>
    </row>
    <row r="327" spans="1:61" s="50" customFormat="1" ht="24" customHeight="1" x14ac:dyDescent="0.2">
      <c r="A327" s="181"/>
      <c r="B327" s="296">
        <v>321</v>
      </c>
      <c r="C327" s="264">
        <v>84</v>
      </c>
      <c r="D327" s="297">
        <v>13252</v>
      </c>
      <c r="E327" s="241" t="s">
        <v>449</v>
      </c>
      <c r="F327" s="242" t="s">
        <v>1499</v>
      </c>
      <c r="G327" s="285" t="s">
        <v>137</v>
      </c>
      <c r="H327" s="272" t="s">
        <v>88</v>
      </c>
      <c r="I327" s="292" t="s">
        <v>2755</v>
      </c>
      <c r="J327" s="64" t="s">
        <v>1500</v>
      </c>
      <c r="K327" s="64" t="s">
        <v>1501</v>
      </c>
      <c r="L327" s="64" t="s">
        <v>88</v>
      </c>
      <c r="M327" s="290" t="s">
        <v>137</v>
      </c>
      <c r="N327" s="243" t="s">
        <v>2410</v>
      </c>
      <c r="O327" s="64"/>
      <c r="P327" s="89"/>
      <c r="Q327" s="243">
        <v>30</v>
      </c>
      <c r="R327" s="245">
        <v>120</v>
      </c>
      <c r="S327" s="245">
        <v>110</v>
      </c>
      <c r="T327" s="245">
        <v>29.33</v>
      </c>
      <c r="U327" s="89">
        <v>0</v>
      </c>
      <c r="V327" s="260">
        <v>15</v>
      </c>
      <c r="W327" s="98">
        <v>0</v>
      </c>
      <c r="X327" s="83">
        <v>0</v>
      </c>
      <c r="Y327" s="98">
        <v>2</v>
      </c>
      <c r="Z327" s="64">
        <v>2</v>
      </c>
      <c r="AA327" s="315">
        <v>885165</v>
      </c>
      <c r="AB327" s="315">
        <v>46667</v>
      </c>
      <c r="AC327" s="316">
        <v>931832</v>
      </c>
      <c r="AD327" s="74">
        <v>4500000</v>
      </c>
      <c r="AE327" s="74">
        <v>6000000</v>
      </c>
      <c r="AF327" s="334">
        <v>177895.19999999998</v>
      </c>
      <c r="AG327" s="112">
        <v>26554950</v>
      </c>
      <c r="AH327" s="74">
        <v>1400010</v>
      </c>
      <c r="AI327" s="74">
        <v>21347423.999999996</v>
      </c>
      <c r="AJ327" s="74">
        <v>5310990</v>
      </c>
      <c r="AK327" s="74">
        <v>4500000</v>
      </c>
      <c r="AL327" s="74">
        <v>6000000</v>
      </c>
      <c r="AM327" s="74">
        <v>4892117.9999999991</v>
      </c>
      <c r="AN327" s="74">
        <v>5217666.2159999991</v>
      </c>
      <c r="AO327" s="74">
        <v>0</v>
      </c>
      <c r="AP327" s="74">
        <v>3000000</v>
      </c>
      <c r="AQ327" s="74">
        <v>0</v>
      </c>
      <c r="AR327" s="74">
        <v>0</v>
      </c>
      <c r="AS327" s="74">
        <v>0</v>
      </c>
      <c r="AT327" s="79">
        <v>0</v>
      </c>
      <c r="AU327" s="81">
        <v>78223158.216000006</v>
      </c>
      <c r="AV327" s="112">
        <v>54308316.440880008</v>
      </c>
      <c r="AW327" s="74">
        <v>72912168.215999991</v>
      </c>
      <c r="AX327" s="74">
        <v>5103851.7751199994</v>
      </c>
      <c r="AY327" s="75">
        <v>1430831.644088001</v>
      </c>
      <c r="AZ327" s="74">
        <v>0</v>
      </c>
      <c r="BA327" s="74">
        <v>0</v>
      </c>
      <c r="BB327" s="74">
        <v>0</v>
      </c>
      <c r="BC327" s="79">
        <v>0</v>
      </c>
      <c r="BD327" s="79">
        <v>0</v>
      </c>
      <c r="BE327" s="79">
        <v>0</v>
      </c>
      <c r="BF327" s="77">
        <v>0</v>
      </c>
      <c r="BG327" s="344">
        <v>6534683.4192080004</v>
      </c>
      <c r="BH327" s="187">
        <v>71688474</v>
      </c>
    </row>
    <row r="328" spans="1:61" s="50" customFormat="1" ht="24" customHeight="1" x14ac:dyDescent="0.2">
      <c r="A328" s="181"/>
      <c r="B328" s="296">
        <v>322</v>
      </c>
      <c r="C328" s="264">
        <v>85</v>
      </c>
      <c r="D328" s="297">
        <v>13271</v>
      </c>
      <c r="E328" s="241" t="s">
        <v>1555</v>
      </c>
      <c r="F328" s="242" t="s">
        <v>943</v>
      </c>
      <c r="G328" s="285" t="s">
        <v>137</v>
      </c>
      <c r="H328" s="272" t="s">
        <v>88</v>
      </c>
      <c r="I328" s="349" t="s">
        <v>2756</v>
      </c>
      <c r="J328" s="67" t="s">
        <v>1556</v>
      </c>
      <c r="K328" s="67" t="s">
        <v>1557</v>
      </c>
      <c r="L328" s="67" t="s">
        <v>88</v>
      </c>
      <c r="M328" s="290" t="s">
        <v>137</v>
      </c>
      <c r="N328" s="99"/>
      <c r="O328" s="67"/>
      <c r="P328" s="244" t="s">
        <v>2410</v>
      </c>
      <c r="Q328" s="243">
        <v>30</v>
      </c>
      <c r="R328" s="245">
        <v>120</v>
      </c>
      <c r="S328" s="245">
        <v>220</v>
      </c>
      <c r="T328" s="245">
        <v>29.33</v>
      </c>
      <c r="U328" s="89">
        <v>0</v>
      </c>
      <c r="V328" s="260">
        <v>25</v>
      </c>
      <c r="W328" s="98">
        <v>0</v>
      </c>
      <c r="X328" s="83">
        <v>0</v>
      </c>
      <c r="Y328" s="98">
        <v>3</v>
      </c>
      <c r="Z328" s="64">
        <v>3</v>
      </c>
      <c r="AA328" s="315">
        <v>885165</v>
      </c>
      <c r="AB328" s="315">
        <v>46667</v>
      </c>
      <c r="AC328" s="316">
        <v>931832</v>
      </c>
      <c r="AD328" s="74">
        <v>4500000</v>
      </c>
      <c r="AE328" s="74">
        <v>6000000</v>
      </c>
      <c r="AF328" s="334">
        <v>177895.19999999998</v>
      </c>
      <c r="AG328" s="112">
        <v>26554950</v>
      </c>
      <c r="AH328" s="74">
        <v>1400010</v>
      </c>
      <c r="AI328" s="74">
        <v>21347423.999999996</v>
      </c>
      <c r="AJ328" s="74">
        <v>7966485</v>
      </c>
      <c r="AK328" s="74">
        <v>4500000</v>
      </c>
      <c r="AL328" s="74">
        <v>6000000</v>
      </c>
      <c r="AM328" s="74">
        <v>9784235.9999999981</v>
      </c>
      <c r="AN328" s="74">
        <v>5217666.2159999991</v>
      </c>
      <c r="AO328" s="74">
        <v>0</v>
      </c>
      <c r="AP328" s="74">
        <v>5000000</v>
      </c>
      <c r="AQ328" s="74">
        <v>0</v>
      </c>
      <c r="AR328" s="74">
        <v>0</v>
      </c>
      <c r="AS328" s="74">
        <v>0</v>
      </c>
      <c r="AT328" s="79">
        <v>0</v>
      </c>
      <c r="AU328" s="81">
        <v>87770771.216000006</v>
      </c>
      <c r="AV328" s="112">
        <v>58717986.18088001</v>
      </c>
      <c r="AW328" s="74">
        <v>79804286.215999991</v>
      </c>
      <c r="AX328" s="74">
        <v>5586300.0351200001</v>
      </c>
      <c r="AY328" s="75">
        <v>1871798.6180880012</v>
      </c>
      <c r="AZ328" s="74">
        <v>0</v>
      </c>
      <c r="BA328" s="74">
        <v>0</v>
      </c>
      <c r="BB328" s="74">
        <v>0</v>
      </c>
      <c r="BC328" s="79">
        <v>0</v>
      </c>
      <c r="BD328" s="79">
        <v>0</v>
      </c>
      <c r="BE328" s="79">
        <v>0</v>
      </c>
      <c r="BF328" s="77">
        <v>0</v>
      </c>
      <c r="BG328" s="344">
        <v>7458098.6532080015</v>
      </c>
      <c r="BH328" s="187">
        <v>80312672</v>
      </c>
    </row>
    <row r="329" spans="1:61" s="50" customFormat="1" ht="24" customHeight="1" x14ac:dyDescent="0.2">
      <c r="A329" s="181"/>
      <c r="B329" s="296">
        <v>323</v>
      </c>
      <c r="C329" s="264">
        <v>87</v>
      </c>
      <c r="D329" s="297">
        <v>13333</v>
      </c>
      <c r="E329" s="241" t="s">
        <v>1738</v>
      </c>
      <c r="F329" s="242" t="s">
        <v>1739</v>
      </c>
      <c r="G329" s="285" t="s">
        <v>137</v>
      </c>
      <c r="H329" s="272" t="s">
        <v>88</v>
      </c>
      <c r="I329" s="292" t="s">
        <v>2757</v>
      </c>
      <c r="J329" s="64" t="s">
        <v>1740</v>
      </c>
      <c r="K329" s="64" t="s">
        <v>1741</v>
      </c>
      <c r="L329" s="64" t="s">
        <v>88</v>
      </c>
      <c r="M329" s="290" t="s">
        <v>137</v>
      </c>
      <c r="N329" s="98"/>
      <c r="O329" s="64"/>
      <c r="P329" s="244" t="s">
        <v>2410</v>
      </c>
      <c r="Q329" s="243">
        <v>30</v>
      </c>
      <c r="R329" s="245">
        <v>120</v>
      </c>
      <c r="S329" s="245">
        <v>220</v>
      </c>
      <c r="T329" s="245">
        <v>29.33</v>
      </c>
      <c r="U329" s="89">
        <v>0</v>
      </c>
      <c r="V329" s="260">
        <v>25</v>
      </c>
      <c r="W329" s="98">
        <v>0</v>
      </c>
      <c r="X329" s="83">
        <v>0</v>
      </c>
      <c r="Y329" s="98">
        <v>0</v>
      </c>
      <c r="Z329" s="64">
        <v>0</v>
      </c>
      <c r="AA329" s="315">
        <v>885165</v>
      </c>
      <c r="AB329" s="315">
        <v>46667</v>
      </c>
      <c r="AC329" s="316">
        <v>931832</v>
      </c>
      <c r="AD329" s="74">
        <v>4500000</v>
      </c>
      <c r="AE329" s="74">
        <v>6000000</v>
      </c>
      <c r="AF329" s="334">
        <v>177895.19999999998</v>
      </c>
      <c r="AG329" s="112">
        <v>26554950</v>
      </c>
      <c r="AH329" s="74">
        <v>1400010</v>
      </c>
      <c r="AI329" s="74">
        <v>21347423.999999996</v>
      </c>
      <c r="AJ329" s="74">
        <v>0</v>
      </c>
      <c r="AK329" s="74">
        <v>4500000</v>
      </c>
      <c r="AL329" s="74">
        <v>6000000</v>
      </c>
      <c r="AM329" s="74">
        <v>9784235.9999999981</v>
      </c>
      <c r="AN329" s="74">
        <v>5217666.2159999991</v>
      </c>
      <c r="AO329" s="74">
        <v>0</v>
      </c>
      <c r="AP329" s="74">
        <v>5000000</v>
      </c>
      <c r="AQ329" s="74">
        <v>0</v>
      </c>
      <c r="AR329" s="74">
        <v>0</v>
      </c>
      <c r="AS329" s="74">
        <v>0</v>
      </c>
      <c r="AT329" s="79">
        <v>0</v>
      </c>
      <c r="AU329" s="81">
        <v>79804286.216000006</v>
      </c>
      <c r="AV329" s="112">
        <v>58717986.18088001</v>
      </c>
      <c r="AW329" s="74">
        <v>79804286.215999991</v>
      </c>
      <c r="AX329" s="74">
        <v>5586300.0351200001</v>
      </c>
      <c r="AY329" s="75">
        <v>1871798.6180880012</v>
      </c>
      <c r="AZ329" s="74">
        <v>0</v>
      </c>
      <c r="BA329" s="74">
        <v>0</v>
      </c>
      <c r="BB329" s="74">
        <v>0</v>
      </c>
      <c r="BC329" s="79">
        <v>0</v>
      </c>
      <c r="BD329" s="79">
        <v>0</v>
      </c>
      <c r="BE329" s="79">
        <v>0</v>
      </c>
      <c r="BF329" s="77">
        <v>0</v>
      </c>
      <c r="BG329" s="344">
        <v>7458098.6532080015</v>
      </c>
      <c r="BH329" s="187">
        <v>72346187</v>
      </c>
    </row>
    <row r="330" spans="1:61" s="50" customFormat="1" ht="24" customHeight="1" x14ac:dyDescent="0.2">
      <c r="A330" s="181"/>
      <c r="B330" s="296">
        <v>324</v>
      </c>
      <c r="C330" s="264">
        <v>88</v>
      </c>
      <c r="D330" s="297">
        <v>13319</v>
      </c>
      <c r="E330" s="241" t="s">
        <v>1695</v>
      </c>
      <c r="F330" s="242" t="s">
        <v>1696</v>
      </c>
      <c r="G330" s="285" t="s">
        <v>137</v>
      </c>
      <c r="H330" s="272" t="s">
        <v>88</v>
      </c>
      <c r="I330" s="292" t="s">
        <v>2758</v>
      </c>
      <c r="J330" s="64" t="s">
        <v>1697</v>
      </c>
      <c r="K330" s="64" t="s">
        <v>1698</v>
      </c>
      <c r="L330" s="64" t="s">
        <v>88</v>
      </c>
      <c r="M330" s="290" t="s">
        <v>137</v>
      </c>
      <c r="N330" s="243" t="s">
        <v>2410</v>
      </c>
      <c r="O330" s="64"/>
      <c r="P330" s="89"/>
      <c r="Q330" s="243">
        <v>30</v>
      </c>
      <c r="R330" s="245">
        <v>120</v>
      </c>
      <c r="S330" s="245">
        <v>110</v>
      </c>
      <c r="T330" s="245">
        <v>29.33</v>
      </c>
      <c r="U330" s="89">
        <v>0</v>
      </c>
      <c r="V330" s="260">
        <v>15</v>
      </c>
      <c r="W330" s="98">
        <v>0</v>
      </c>
      <c r="X330" s="83">
        <v>0</v>
      </c>
      <c r="Y330" s="98">
        <v>1</v>
      </c>
      <c r="Z330" s="64">
        <v>1</v>
      </c>
      <c r="AA330" s="315">
        <v>885165</v>
      </c>
      <c r="AB330" s="315">
        <v>46667</v>
      </c>
      <c r="AC330" s="316">
        <v>931832</v>
      </c>
      <c r="AD330" s="74">
        <v>4500000</v>
      </c>
      <c r="AE330" s="74">
        <v>6000000</v>
      </c>
      <c r="AF330" s="334">
        <v>177895.19999999998</v>
      </c>
      <c r="AG330" s="112">
        <v>26554950</v>
      </c>
      <c r="AH330" s="74">
        <v>1400010</v>
      </c>
      <c r="AI330" s="74">
        <v>21347423.999999996</v>
      </c>
      <c r="AJ330" s="74">
        <v>2655495</v>
      </c>
      <c r="AK330" s="74">
        <v>4500000</v>
      </c>
      <c r="AL330" s="74">
        <v>6000000</v>
      </c>
      <c r="AM330" s="74">
        <v>4892117.9999999991</v>
      </c>
      <c r="AN330" s="74">
        <v>5217666.2159999991</v>
      </c>
      <c r="AO330" s="74">
        <v>0</v>
      </c>
      <c r="AP330" s="74">
        <v>3000000</v>
      </c>
      <c r="AQ330" s="74">
        <v>0</v>
      </c>
      <c r="AR330" s="74">
        <v>0</v>
      </c>
      <c r="AS330" s="74">
        <v>0</v>
      </c>
      <c r="AT330" s="79">
        <v>0</v>
      </c>
      <c r="AU330" s="81">
        <v>75567663.216000006</v>
      </c>
      <c r="AV330" s="112">
        <v>54308316.440880008</v>
      </c>
      <c r="AW330" s="74">
        <v>72912168.215999991</v>
      </c>
      <c r="AX330" s="74">
        <v>5103851.7751199994</v>
      </c>
      <c r="AY330" s="75">
        <v>1430831.644088001</v>
      </c>
      <c r="AZ330" s="74">
        <v>0</v>
      </c>
      <c r="BA330" s="74">
        <v>0</v>
      </c>
      <c r="BB330" s="74">
        <v>0</v>
      </c>
      <c r="BC330" s="79">
        <v>0</v>
      </c>
      <c r="BD330" s="79">
        <v>0</v>
      </c>
      <c r="BE330" s="79">
        <v>0</v>
      </c>
      <c r="BF330" s="77">
        <v>0</v>
      </c>
      <c r="BG330" s="344">
        <v>6534683.4192080004</v>
      </c>
      <c r="BH330" s="187">
        <v>69032979</v>
      </c>
    </row>
    <row r="331" spans="1:61" s="50" customFormat="1" ht="24" customHeight="1" x14ac:dyDescent="0.2">
      <c r="A331" s="181"/>
      <c r="B331" s="296">
        <v>325</v>
      </c>
      <c r="C331" s="264">
        <v>89</v>
      </c>
      <c r="D331" s="297">
        <v>13229</v>
      </c>
      <c r="E331" s="241" t="s">
        <v>131</v>
      </c>
      <c r="F331" s="242" t="s">
        <v>1425</v>
      </c>
      <c r="G331" s="285" t="s">
        <v>137</v>
      </c>
      <c r="H331" s="272" t="s">
        <v>88</v>
      </c>
      <c r="I331" s="292" t="s">
        <v>2759</v>
      </c>
      <c r="J331" s="64" t="s">
        <v>1426</v>
      </c>
      <c r="K331" s="64" t="s">
        <v>1427</v>
      </c>
      <c r="L331" s="64" t="s">
        <v>88</v>
      </c>
      <c r="M331" s="290" t="s">
        <v>137</v>
      </c>
      <c r="N331" s="243" t="s">
        <v>2410</v>
      </c>
      <c r="O331" s="64"/>
      <c r="P331" s="89"/>
      <c r="Q331" s="243">
        <v>30</v>
      </c>
      <c r="R331" s="245">
        <v>120</v>
      </c>
      <c r="S331" s="245">
        <v>110</v>
      </c>
      <c r="T331" s="245">
        <v>29.33</v>
      </c>
      <c r="U331" s="89">
        <v>0</v>
      </c>
      <c r="V331" s="260">
        <v>13</v>
      </c>
      <c r="W331" s="98">
        <v>0</v>
      </c>
      <c r="X331" s="83">
        <v>0</v>
      </c>
      <c r="Y331" s="98">
        <v>0</v>
      </c>
      <c r="Z331" s="64">
        <v>0</v>
      </c>
      <c r="AA331" s="315">
        <v>885165</v>
      </c>
      <c r="AB331" s="315">
        <v>46667</v>
      </c>
      <c r="AC331" s="316">
        <v>931832</v>
      </c>
      <c r="AD331" s="74">
        <v>4500000</v>
      </c>
      <c r="AE331" s="74">
        <v>6000000</v>
      </c>
      <c r="AF331" s="334">
        <v>177895.19999999998</v>
      </c>
      <c r="AG331" s="112">
        <v>26554950</v>
      </c>
      <c r="AH331" s="74">
        <v>1400010</v>
      </c>
      <c r="AI331" s="74">
        <v>21347423.999999996</v>
      </c>
      <c r="AJ331" s="74">
        <v>0</v>
      </c>
      <c r="AK331" s="74">
        <v>4500000</v>
      </c>
      <c r="AL331" s="74">
        <v>6000000</v>
      </c>
      <c r="AM331" s="74">
        <v>4892117.9999999991</v>
      </c>
      <c r="AN331" s="74">
        <v>5217666.2159999991</v>
      </c>
      <c r="AO331" s="74">
        <v>0</v>
      </c>
      <c r="AP331" s="74">
        <v>2600000</v>
      </c>
      <c r="AQ331" s="74">
        <v>0</v>
      </c>
      <c r="AR331" s="74">
        <v>0</v>
      </c>
      <c r="AS331" s="74">
        <v>0</v>
      </c>
      <c r="AT331" s="79">
        <v>0</v>
      </c>
      <c r="AU331" s="81">
        <v>72512168.216000006</v>
      </c>
      <c r="AV331" s="112">
        <v>54336316.440880008</v>
      </c>
      <c r="AW331" s="74">
        <v>72512168.215999991</v>
      </c>
      <c r="AX331" s="74">
        <v>5075851.7751199994</v>
      </c>
      <c r="AY331" s="75">
        <v>1433631.644088001</v>
      </c>
      <c r="AZ331" s="74">
        <v>0</v>
      </c>
      <c r="BA331" s="74">
        <v>0</v>
      </c>
      <c r="BB331" s="74">
        <v>0</v>
      </c>
      <c r="BC331" s="79">
        <v>0</v>
      </c>
      <c r="BD331" s="79">
        <v>0</v>
      </c>
      <c r="BE331" s="79">
        <v>0</v>
      </c>
      <c r="BF331" s="77">
        <v>0</v>
      </c>
      <c r="BG331" s="344">
        <v>6509483.4192080004</v>
      </c>
      <c r="BH331" s="187">
        <v>66002684</v>
      </c>
    </row>
    <row r="332" spans="1:61" s="50" customFormat="1" ht="24" customHeight="1" x14ac:dyDescent="0.2">
      <c r="A332" s="181"/>
      <c r="B332" s="296">
        <v>326</v>
      </c>
      <c r="C332" s="264">
        <v>90</v>
      </c>
      <c r="D332" s="297">
        <v>13283</v>
      </c>
      <c r="E332" s="241" t="s">
        <v>107</v>
      </c>
      <c r="F332" s="242" t="s">
        <v>1594</v>
      </c>
      <c r="G332" s="285" t="s">
        <v>137</v>
      </c>
      <c r="H332" s="272" t="s">
        <v>88</v>
      </c>
      <c r="I332" s="349" t="s">
        <v>2760</v>
      </c>
      <c r="J332" s="67" t="s">
        <v>1595</v>
      </c>
      <c r="K332" s="67" t="s">
        <v>1596</v>
      </c>
      <c r="L332" s="67" t="s">
        <v>88</v>
      </c>
      <c r="M332" s="290" t="s">
        <v>137</v>
      </c>
      <c r="N332" s="243" t="s">
        <v>2410</v>
      </c>
      <c r="O332" s="67"/>
      <c r="P332" s="90"/>
      <c r="Q332" s="243">
        <v>30</v>
      </c>
      <c r="R332" s="245">
        <v>120</v>
      </c>
      <c r="S332" s="245">
        <v>110</v>
      </c>
      <c r="T332" s="245">
        <v>29.33</v>
      </c>
      <c r="U332" s="89">
        <v>0</v>
      </c>
      <c r="V332" s="260">
        <v>15</v>
      </c>
      <c r="W332" s="98">
        <v>0</v>
      </c>
      <c r="X332" s="83">
        <v>0</v>
      </c>
      <c r="Y332" s="98">
        <v>1</v>
      </c>
      <c r="Z332" s="64">
        <v>1</v>
      </c>
      <c r="AA332" s="315">
        <v>885165</v>
      </c>
      <c r="AB332" s="315">
        <v>46667</v>
      </c>
      <c r="AC332" s="316">
        <v>931832</v>
      </c>
      <c r="AD332" s="74">
        <v>4500000</v>
      </c>
      <c r="AE332" s="74">
        <v>6000000</v>
      </c>
      <c r="AF332" s="334">
        <v>177895.19999999998</v>
      </c>
      <c r="AG332" s="112">
        <v>26554950</v>
      </c>
      <c r="AH332" s="74">
        <v>1400010</v>
      </c>
      <c r="AI332" s="74">
        <v>21347423.999999996</v>
      </c>
      <c r="AJ332" s="74">
        <v>2655495</v>
      </c>
      <c r="AK332" s="74">
        <v>4500000</v>
      </c>
      <c r="AL332" s="74">
        <v>6000000</v>
      </c>
      <c r="AM332" s="74">
        <v>4892117.9999999991</v>
      </c>
      <c r="AN332" s="74">
        <v>5217666.2159999991</v>
      </c>
      <c r="AO332" s="74">
        <v>0</v>
      </c>
      <c r="AP332" s="74">
        <v>3000000</v>
      </c>
      <c r="AQ332" s="74">
        <v>0</v>
      </c>
      <c r="AR332" s="74">
        <v>0</v>
      </c>
      <c r="AS332" s="74">
        <v>0</v>
      </c>
      <c r="AT332" s="79">
        <v>0</v>
      </c>
      <c r="AU332" s="81">
        <v>75567663.216000006</v>
      </c>
      <c r="AV332" s="112">
        <v>54308316.440880008</v>
      </c>
      <c r="AW332" s="74">
        <v>72912168.215999991</v>
      </c>
      <c r="AX332" s="74">
        <v>5103851.7751199994</v>
      </c>
      <c r="AY332" s="75">
        <v>1430831.644088001</v>
      </c>
      <c r="AZ332" s="74">
        <v>0</v>
      </c>
      <c r="BA332" s="74">
        <v>0</v>
      </c>
      <c r="BB332" s="74">
        <v>0</v>
      </c>
      <c r="BC332" s="79">
        <v>0</v>
      </c>
      <c r="BD332" s="79">
        <v>0</v>
      </c>
      <c r="BE332" s="79">
        <v>0</v>
      </c>
      <c r="BF332" s="77">
        <v>0</v>
      </c>
      <c r="BG332" s="344">
        <v>6534683.4192080004</v>
      </c>
      <c r="BH332" s="187">
        <v>69032979</v>
      </c>
    </row>
    <row r="333" spans="1:61" s="50" customFormat="1" ht="24" customHeight="1" x14ac:dyDescent="0.2">
      <c r="A333" s="181"/>
      <c r="B333" s="296">
        <v>327</v>
      </c>
      <c r="C333" s="264">
        <v>91</v>
      </c>
      <c r="D333" s="297">
        <v>12839</v>
      </c>
      <c r="E333" s="241" t="s">
        <v>209</v>
      </c>
      <c r="F333" s="242" t="s">
        <v>233</v>
      </c>
      <c r="G333" s="285" t="s">
        <v>137</v>
      </c>
      <c r="H333" s="272" t="s">
        <v>88</v>
      </c>
      <c r="I333" s="292" t="s">
        <v>2557</v>
      </c>
      <c r="J333" s="328" t="s">
        <v>1648</v>
      </c>
      <c r="K333" s="328" t="s">
        <v>1649</v>
      </c>
      <c r="L333" s="64" t="s">
        <v>88</v>
      </c>
      <c r="M333" s="290" t="s">
        <v>137</v>
      </c>
      <c r="N333" s="243" t="s">
        <v>2410</v>
      </c>
      <c r="O333" s="64"/>
      <c r="P333" s="89"/>
      <c r="Q333" s="243">
        <v>30</v>
      </c>
      <c r="R333" s="245">
        <v>120</v>
      </c>
      <c r="S333" s="245">
        <v>110</v>
      </c>
      <c r="T333" s="245">
        <v>29.33</v>
      </c>
      <c r="U333" s="89">
        <v>0</v>
      </c>
      <c r="V333" s="260">
        <v>13</v>
      </c>
      <c r="W333" s="98">
        <v>0</v>
      </c>
      <c r="X333" s="83">
        <v>0</v>
      </c>
      <c r="Y333" s="202">
        <v>2</v>
      </c>
      <c r="Z333" s="116">
        <v>2</v>
      </c>
      <c r="AA333" s="315">
        <v>885165</v>
      </c>
      <c r="AB333" s="315">
        <v>46667</v>
      </c>
      <c r="AC333" s="316">
        <v>931832</v>
      </c>
      <c r="AD333" s="74">
        <v>4500000</v>
      </c>
      <c r="AE333" s="74">
        <v>6000000</v>
      </c>
      <c r="AF333" s="334">
        <v>177895.19999999998</v>
      </c>
      <c r="AG333" s="112">
        <v>26554950</v>
      </c>
      <c r="AH333" s="74">
        <v>1400010</v>
      </c>
      <c r="AI333" s="74">
        <v>21347423.999999996</v>
      </c>
      <c r="AJ333" s="74">
        <v>5310990</v>
      </c>
      <c r="AK333" s="74">
        <v>4500000</v>
      </c>
      <c r="AL333" s="74">
        <v>6000000</v>
      </c>
      <c r="AM333" s="74">
        <v>4892117.9999999991</v>
      </c>
      <c r="AN333" s="74">
        <v>5217666.2159999991</v>
      </c>
      <c r="AO333" s="74">
        <v>0</v>
      </c>
      <c r="AP333" s="74">
        <v>2600000</v>
      </c>
      <c r="AQ333" s="74">
        <v>0</v>
      </c>
      <c r="AR333" s="74">
        <v>0</v>
      </c>
      <c r="AS333" s="74">
        <v>0</v>
      </c>
      <c r="AT333" s="79">
        <v>0</v>
      </c>
      <c r="AU333" s="81">
        <v>77823158.216000006</v>
      </c>
      <c r="AV333" s="112">
        <v>54336316.440880008</v>
      </c>
      <c r="AW333" s="74">
        <v>72512168.215999991</v>
      </c>
      <c r="AX333" s="74">
        <v>5075851.7751199994</v>
      </c>
      <c r="AY333" s="75">
        <v>1433631.644088001</v>
      </c>
      <c r="AZ333" s="74">
        <v>0</v>
      </c>
      <c r="BA333" s="74">
        <v>0</v>
      </c>
      <c r="BB333" s="74">
        <v>0</v>
      </c>
      <c r="BC333" s="79">
        <v>0</v>
      </c>
      <c r="BD333" s="79">
        <v>0</v>
      </c>
      <c r="BE333" s="79">
        <v>0</v>
      </c>
      <c r="BF333" s="77">
        <v>0</v>
      </c>
      <c r="BG333" s="344">
        <v>6509483.4192080004</v>
      </c>
      <c r="BH333" s="187">
        <v>71313674</v>
      </c>
      <c r="BI333" s="118"/>
    </row>
    <row r="334" spans="1:61" s="50" customFormat="1" ht="24" customHeight="1" x14ac:dyDescent="0.2">
      <c r="A334" s="181"/>
      <c r="B334" s="296">
        <v>328</v>
      </c>
      <c r="C334" s="264">
        <v>92</v>
      </c>
      <c r="D334" s="297">
        <v>13289</v>
      </c>
      <c r="E334" s="241" t="s">
        <v>530</v>
      </c>
      <c r="F334" s="242" t="s">
        <v>1613</v>
      </c>
      <c r="G334" s="285" t="s">
        <v>137</v>
      </c>
      <c r="H334" s="272" t="s">
        <v>88</v>
      </c>
      <c r="I334" s="288" t="s">
        <v>2762</v>
      </c>
      <c r="J334" s="66" t="s">
        <v>1614</v>
      </c>
      <c r="K334" s="66" t="s">
        <v>1615</v>
      </c>
      <c r="L334" s="66" t="s">
        <v>88</v>
      </c>
      <c r="M334" s="290" t="s">
        <v>137</v>
      </c>
      <c r="N334" s="243" t="s">
        <v>2410</v>
      </c>
      <c r="O334" s="66"/>
      <c r="P334" s="91"/>
      <c r="Q334" s="243">
        <v>30</v>
      </c>
      <c r="R334" s="245">
        <v>120</v>
      </c>
      <c r="S334" s="245">
        <v>110</v>
      </c>
      <c r="T334" s="245">
        <v>29.33</v>
      </c>
      <c r="U334" s="89">
        <v>0</v>
      </c>
      <c r="V334" s="260">
        <v>15</v>
      </c>
      <c r="W334" s="98">
        <v>0</v>
      </c>
      <c r="X334" s="83">
        <v>0</v>
      </c>
      <c r="Y334" s="98">
        <v>2</v>
      </c>
      <c r="Z334" s="64">
        <v>0</v>
      </c>
      <c r="AA334" s="315">
        <v>885165</v>
      </c>
      <c r="AB334" s="315">
        <v>46667</v>
      </c>
      <c r="AC334" s="316">
        <v>931832</v>
      </c>
      <c r="AD334" s="74">
        <v>4500000</v>
      </c>
      <c r="AE334" s="74">
        <v>6000000</v>
      </c>
      <c r="AF334" s="334">
        <v>177895.19999999998</v>
      </c>
      <c r="AG334" s="112">
        <v>26554950</v>
      </c>
      <c r="AH334" s="74">
        <v>1400010</v>
      </c>
      <c r="AI334" s="74">
        <v>21347423.999999996</v>
      </c>
      <c r="AJ334" s="74">
        <v>0</v>
      </c>
      <c r="AK334" s="74">
        <v>4500000</v>
      </c>
      <c r="AL334" s="74">
        <v>6000000</v>
      </c>
      <c r="AM334" s="74">
        <v>4892117.9999999991</v>
      </c>
      <c r="AN334" s="74">
        <v>5217666.2159999991</v>
      </c>
      <c r="AO334" s="74">
        <v>0</v>
      </c>
      <c r="AP334" s="74">
        <v>3000000</v>
      </c>
      <c r="AQ334" s="74">
        <v>0</v>
      </c>
      <c r="AR334" s="74">
        <v>0</v>
      </c>
      <c r="AS334" s="74">
        <v>0</v>
      </c>
      <c r="AT334" s="79">
        <v>0</v>
      </c>
      <c r="AU334" s="81">
        <v>72912168.216000006</v>
      </c>
      <c r="AV334" s="112">
        <v>54308316.440880008</v>
      </c>
      <c r="AW334" s="74">
        <v>72912168.215999991</v>
      </c>
      <c r="AX334" s="74">
        <v>5103851.7751199994</v>
      </c>
      <c r="AY334" s="75">
        <v>1430831.644088001</v>
      </c>
      <c r="AZ334" s="74">
        <v>0</v>
      </c>
      <c r="BA334" s="74">
        <v>0</v>
      </c>
      <c r="BB334" s="74">
        <v>0</v>
      </c>
      <c r="BC334" s="79">
        <v>0</v>
      </c>
      <c r="BD334" s="79">
        <v>0</v>
      </c>
      <c r="BE334" s="79">
        <v>0</v>
      </c>
      <c r="BF334" s="77">
        <v>0</v>
      </c>
      <c r="BG334" s="344">
        <v>6534683.4192080004</v>
      </c>
      <c r="BH334" s="187">
        <v>66377484</v>
      </c>
    </row>
    <row r="335" spans="1:61" s="50" customFormat="1" ht="24" customHeight="1" x14ac:dyDescent="0.2">
      <c r="A335" s="181"/>
      <c r="B335" s="296">
        <v>329</v>
      </c>
      <c r="C335" s="264">
        <v>93</v>
      </c>
      <c r="D335" s="297">
        <v>13267</v>
      </c>
      <c r="E335" s="241" t="s">
        <v>966</v>
      </c>
      <c r="F335" s="242" t="s">
        <v>1543</v>
      </c>
      <c r="G335" s="285" t="s">
        <v>137</v>
      </c>
      <c r="H335" s="272" t="s">
        <v>88</v>
      </c>
      <c r="I335" s="292" t="s">
        <v>2763</v>
      </c>
      <c r="J335" s="64" t="s">
        <v>1544</v>
      </c>
      <c r="K335" s="64" t="s">
        <v>1545</v>
      </c>
      <c r="L335" s="64" t="s">
        <v>88</v>
      </c>
      <c r="M335" s="290" t="s">
        <v>137</v>
      </c>
      <c r="N335" s="243" t="s">
        <v>2410</v>
      </c>
      <c r="O335" s="64"/>
      <c r="P335" s="89"/>
      <c r="Q335" s="243">
        <v>30</v>
      </c>
      <c r="R335" s="245">
        <v>120</v>
      </c>
      <c r="S335" s="245">
        <v>110</v>
      </c>
      <c r="T335" s="245">
        <v>29.33</v>
      </c>
      <c r="U335" s="89">
        <v>0</v>
      </c>
      <c r="V335" s="260">
        <v>25</v>
      </c>
      <c r="W335" s="98">
        <v>0</v>
      </c>
      <c r="X335" s="83">
        <v>0</v>
      </c>
      <c r="Y335" s="98">
        <v>0</v>
      </c>
      <c r="Z335" s="64">
        <v>0</v>
      </c>
      <c r="AA335" s="315">
        <v>885165</v>
      </c>
      <c r="AB335" s="315">
        <v>46667</v>
      </c>
      <c r="AC335" s="316">
        <v>931832</v>
      </c>
      <c r="AD335" s="74">
        <v>4500000</v>
      </c>
      <c r="AE335" s="74">
        <v>6000000</v>
      </c>
      <c r="AF335" s="334">
        <v>177895.19999999998</v>
      </c>
      <c r="AG335" s="112">
        <v>26554950</v>
      </c>
      <c r="AH335" s="74">
        <v>1400010</v>
      </c>
      <c r="AI335" s="74">
        <v>21347423.999999996</v>
      </c>
      <c r="AJ335" s="74">
        <v>0</v>
      </c>
      <c r="AK335" s="74">
        <v>4500000</v>
      </c>
      <c r="AL335" s="74">
        <v>6000000</v>
      </c>
      <c r="AM335" s="74">
        <v>4892117.9999999991</v>
      </c>
      <c r="AN335" s="74">
        <v>5217666.2159999991</v>
      </c>
      <c r="AO335" s="74">
        <v>0</v>
      </c>
      <c r="AP335" s="74">
        <v>5000000</v>
      </c>
      <c r="AQ335" s="74">
        <v>0</v>
      </c>
      <c r="AR335" s="74">
        <v>0</v>
      </c>
      <c r="AS335" s="74">
        <v>0</v>
      </c>
      <c r="AT335" s="79">
        <v>0</v>
      </c>
      <c r="AU335" s="81">
        <v>74912168.216000006</v>
      </c>
      <c r="AV335" s="112">
        <v>54168316.440880008</v>
      </c>
      <c r="AW335" s="74">
        <v>74912168.215999991</v>
      </c>
      <c r="AX335" s="74">
        <v>5243851.7751199994</v>
      </c>
      <c r="AY335" s="75">
        <v>1416831.644088001</v>
      </c>
      <c r="AZ335" s="74">
        <v>0</v>
      </c>
      <c r="BA335" s="74">
        <v>0</v>
      </c>
      <c r="BB335" s="74">
        <v>0</v>
      </c>
      <c r="BC335" s="79">
        <v>0</v>
      </c>
      <c r="BD335" s="79">
        <v>0</v>
      </c>
      <c r="BE335" s="79">
        <v>0</v>
      </c>
      <c r="BF335" s="77">
        <v>0</v>
      </c>
      <c r="BG335" s="344">
        <v>6660683.4192080004</v>
      </c>
      <c r="BH335" s="187">
        <v>68251484</v>
      </c>
    </row>
    <row r="336" spans="1:61" s="50" customFormat="1" ht="24" customHeight="1" x14ac:dyDescent="0.2">
      <c r="A336" s="181"/>
      <c r="B336" s="296">
        <v>330</v>
      </c>
      <c r="C336" s="264">
        <v>94</v>
      </c>
      <c r="D336" s="297">
        <v>13291</v>
      </c>
      <c r="E336" s="241" t="s">
        <v>352</v>
      </c>
      <c r="F336" s="242" t="s">
        <v>1619</v>
      </c>
      <c r="G336" s="285" t="s">
        <v>137</v>
      </c>
      <c r="H336" s="272" t="s">
        <v>88</v>
      </c>
      <c r="I336" s="292" t="s">
        <v>2764</v>
      </c>
      <c r="J336" s="64" t="s">
        <v>1620</v>
      </c>
      <c r="K336" s="64" t="s">
        <v>1621</v>
      </c>
      <c r="L336" s="64" t="s">
        <v>88</v>
      </c>
      <c r="M336" s="290" t="s">
        <v>137</v>
      </c>
      <c r="N336" s="243" t="s">
        <v>2410</v>
      </c>
      <c r="O336" s="64"/>
      <c r="P336" s="89"/>
      <c r="Q336" s="243">
        <v>30</v>
      </c>
      <c r="R336" s="245">
        <v>120</v>
      </c>
      <c r="S336" s="245">
        <v>110</v>
      </c>
      <c r="T336" s="245">
        <v>29.33</v>
      </c>
      <c r="U336" s="89">
        <v>0</v>
      </c>
      <c r="V336" s="260">
        <v>25</v>
      </c>
      <c r="W336" s="98">
        <v>0</v>
      </c>
      <c r="X336" s="83">
        <v>0</v>
      </c>
      <c r="Y336" s="98">
        <v>2</v>
      </c>
      <c r="Z336" s="64">
        <v>2</v>
      </c>
      <c r="AA336" s="315">
        <v>885165</v>
      </c>
      <c r="AB336" s="315">
        <v>46667</v>
      </c>
      <c r="AC336" s="316">
        <v>931832</v>
      </c>
      <c r="AD336" s="74">
        <v>4500000</v>
      </c>
      <c r="AE336" s="74">
        <v>6000000</v>
      </c>
      <c r="AF336" s="334">
        <v>177895.19999999998</v>
      </c>
      <c r="AG336" s="112">
        <v>26554950</v>
      </c>
      <c r="AH336" s="74">
        <v>1400010</v>
      </c>
      <c r="AI336" s="74">
        <v>21347423.999999996</v>
      </c>
      <c r="AJ336" s="74">
        <v>5310990</v>
      </c>
      <c r="AK336" s="74">
        <v>4500000</v>
      </c>
      <c r="AL336" s="74">
        <v>6000000</v>
      </c>
      <c r="AM336" s="74">
        <v>4892117.9999999991</v>
      </c>
      <c r="AN336" s="74">
        <v>5217666.2159999991</v>
      </c>
      <c r="AO336" s="74">
        <v>0</v>
      </c>
      <c r="AP336" s="74">
        <v>5000000</v>
      </c>
      <c r="AQ336" s="74">
        <v>0</v>
      </c>
      <c r="AR336" s="74">
        <v>0</v>
      </c>
      <c r="AS336" s="74">
        <v>0</v>
      </c>
      <c r="AT336" s="79">
        <v>0</v>
      </c>
      <c r="AU336" s="81">
        <v>80223158.216000006</v>
      </c>
      <c r="AV336" s="112">
        <v>54168316.440880008</v>
      </c>
      <c r="AW336" s="74">
        <v>74912168.215999991</v>
      </c>
      <c r="AX336" s="74">
        <v>5243851.7751199994</v>
      </c>
      <c r="AY336" s="75">
        <v>1416831.644088001</v>
      </c>
      <c r="AZ336" s="74">
        <v>0</v>
      </c>
      <c r="BA336" s="74">
        <v>0</v>
      </c>
      <c r="BB336" s="74">
        <v>0</v>
      </c>
      <c r="BC336" s="79">
        <v>0</v>
      </c>
      <c r="BD336" s="79">
        <v>0</v>
      </c>
      <c r="BE336" s="79">
        <v>0</v>
      </c>
      <c r="BF336" s="77">
        <v>0</v>
      </c>
      <c r="BG336" s="344">
        <v>6660683.4192080004</v>
      </c>
      <c r="BH336" s="187">
        <v>73562474</v>
      </c>
    </row>
    <row r="337" spans="1:60" s="50" customFormat="1" ht="24" customHeight="1" x14ac:dyDescent="0.4">
      <c r="A337" s="181"/>
      <c r="B337" s="296">
        <v>331</v>
      </c>
      <c r="C337" s="264">
        <v>95</v>
      </c>
      <c r="D337" s="297">
        <v>13350</v>
      </c>
      <c r="E337" s="241" t="s">
        <v>309</v>
      </c>
      <c r="F337" s="242" t="s">
        <v>1792</v>
      </c>
      <c r="G337" s="285" t="s">
        <v>137</v>
      </c>
      <c r="H337" s="272" t="s">
        <v>88</v>
      </c>
      <c r="I337" s="292" t="s">
        <v>2765</v>
      </c>
      <c r="J337" s="68" t="s">
        <v>1793</v>
      </c>
      <c r="K337" s="64" t="s">
        <v>1794</v>
      </c>
      <c r="L337" s="64" t="s">
        <v>88</v>
      </c>
      <c r="M337" s="290" t="s">
        <v>137</v>
      </c>
      <c r="N337" s="243" t="s">
        <v>2410</v>
      </c>
      <c r="O337" s="64"/>
      <c r="P337" s="89"/>
      <c r="Q337" s="243">
        <v>30</v>
      </c>
      <c r="R337" s="245">
        <v>120</v>
      </c>
      <c r="S337" s="245">
        <v>110</v>
      </c>
      <c r="T337" s="245">
        <v>29.33</v>
      </c>
      <c r="U337" s="89">
        <v>0</v>
      </c>
      <c r="V337" s="260">
        <v>15</v>
      </c>
      <c r="W337" s="98">
        <v>0</v>
      </c>
      <c r="X337" s="83">
        <v>0</v>
      </c>
      <c r="Y337" s="98">
        <v>1</v>
      </c>
      <c r="Z337" s="64">
        <v>0</v>
      </c>
      <c r="AA337" s="315">
        <v>885165</v>
      </c>
      <c r="AB337" s="315">
        <v>46667</v>
      </c>
      <c r="AC337" s="316">
        <v>931832</v>
      </c>
      <c r="AD337" s="74">
        <v>4500000</v>
      </c>
      <c r="AE337" s="74">
        <v>6000000</v>
      </c>
      <c r="AF337" s="334">
        <v>177895.19999999998</v>
      </c>
      <c r="AG337" s="112">
        <v>26554950</v>
      </c>
      <c r="AH337" s="74">
        <v>1400010</v>
      </c>
      <c r="AI337" s="74">
        <v>21347423.999999996</v>
      </c>
      <c r="AJ337" s="74">
        <v>0</v>
      </c>
      <c r="AK337" s="74">
        <v>4500000</v>
      </c>
      <c r="AL337" s="74">
        <v>6000000</v>
      </c>
      <c r="AM337" s="74">
        <v>4892117.9999999991</v>
      </c>
      <c r="AN337" s="74">
        <v>5217666.2159999991</v>
      </c>
      <c r="AO337" s="74">
        <v>0</v>
      </c>
      <c r="AP337" s="74">
        <v>3000000</v>
      </c>
      <c r="AQ337" s="74">
        <v>0</v>
      </c>
      <c r="AR337" s="74">
        <v>0</v>
      </c>
      <c r="AS337" s="74">
        <v>0</v>
      </c>
      <c r="AT337" s="79">
        <v>0</v>
      </c>
      <c r="AU337" s="81">
        <v>72912168.216000006</v>
      </c>
      <c r="AV337" s="112">
        <v>54308316.440880008</v>
      </c>
      <c r="AW337" s="74">
        <v>72912168.215999991</v>
      </c>
      <c r="AX337" s="74">
        <v>5103851.7751199994</v>
      </c>
      <c r="AY337" s="75">
        <v>1430831.644088001</v>
      </c>
      <c r="AZ337" s="74">
        <v>0</v>
      </c>
      <c r="BA337" s="74">
        <v>0</v>
      </c>
      <c r="BB337" s="74">
        <v>0</v>
      </c>
      <c r="BC337" s="79">
        <v>0</v>
      </c>
      <c r="BD337" s="79">
        <v>0</v>
      </c>
      <c r="BE337" s="79">
        <v>0</v>
      </c>
      <c r="BF337" s="77">
        <v>0</v>
      </c>
      <c r="BG337" s="344">
        <v>6534683.4192080004</v>
      </c>
      <c r="BH337" s="187">
        <v>66377484</v>
      </c>
    </row>
    <row r="338" spans="1:60" s="50" customFormat="1" ht="24" customHeight="1" x14ac:dyDescent="0.2">
      <c r="A338" s="181"/>
      <c r="B338" s="296">
        <v>332</v>
      </c>
      <c r="C338" s="264">
        <v>96</v>
      </c>
      <c r="D338" s="297">
        <v>13217</v>
      </c>
      <c r="E338" s="241" t="s">
        <v>1387</v>
      </c>
      <c r="F338" s="242" t="s">
        <v>1388</v>
      </c>
      <c r="G338" s="285" t="s">
        <v>137</v>
      </c>
      <c r="H338" s="272" t="s">
        <v>88</v>
      </c>
      <c r="I338" s="292" t="s">
        <v>2766</v>
      </c>
      <c r="J338" s="64">
        <v>5809626947</v>
      </c>
      <c r="K338" s="64" t="s">
        <v>1389</v>
      </c>
      <c r="L338" s="64" t="s">
        <v>88</v>
      </c>
      <c r="M338" s="290" t="s">
        <v>137</v>
      </c>
      <c r="N338" s="243" t="s">
        <v>2410</v>
      </c>
      <c r="O338" s="64"/>
      <c r="P338" s="89"/>
      <c r="Q338" s="243">
        <v>30</v>
      </c>
      <c r="R338" s="245">
        <v>120</v>
      </c>
      <c r="S338" s="245">
        <v>110</v>
      </c>
      <c r="T338" s="245">
        <v>29.33</v>
      </c>
      <c r="U338" s="89">
        <v>0</v>
      </c>
      <c r="V338" s="260">
        <v>14</v>
      </c>
      <c r="W338" s="98">
        <v>0</v>
      </c>
      <c r="X338" s="83">
        <v>0</v>
      </c>
      <c r="Y338" s="98">
        <v>2</v>
      </c>
      <c r="Z338" s="64">
        <v>1</v>
      </c>
      <c r="AA338" s="315">
        <v>885165</v>
      </c>
      <c r="AB338" s="315">
        <v>46667</v>
      </c>
      <c r="AC338" s="316">
        <v>931832</v>
      </c>
      <c r="AD338" s="74">
        <v>4500000</v>
      </c>
      <c r="AE338" s="74">
        <v>6000000</v>
      </c>
      <c r="AF338" s="334">
        <v>177895.19999999998</v>
      </c>
      <c r="AG338" s="112">
        <v>26554950</v>
      </c>
      <c r="AH338" s="74">
        <v>1400010</v>
      </c>
      <c r="AI338" s="74">
        <v>21347423.999999996</v>
      </c>
      <c r="AJ338" s="74">
        <v>2655495</v>
      </c>
      <c r="AK338" s="74">
        <v>4500000</v>
      </c>
      <c r="AL338" s="74">
        <v>6000000</v>
      </c>
      <c r="AM338" s="74">
        <v>4892117.9999999991</v>
      </c>
      <c r="AN338" s="74">
        <v>5217666.2159999991</v>
      </c>
      <c r="AO338" s="74">
        <v>0</v>
      </c>
      <c r="AP338" s="74">
        <v>2800000</v>
      </c>
      <c r="AQ338" s="74">
        <v>0</v>
      </c>
      <c r="AR338" s="74">
        <v>0</v>
      </c>
      <c r="AS338" s="74">
        <v>0</v>
      </c>
      <c r="AT338" s="79">
        <v>0</v>
      </c>
      <c r="AU338" s="81">
        <v>75367663.216000006</v>
      </c>
      <c r="AV338" s="112">
        <v>54322316.440880008</v>
      </c>
      <c r="AW338" s="74">
        <v>72712168.215999991</v>
      </c>
      <c r="AX338" s="74">
        <v>5089851.7751199994</v>
      </c>
      <c r="AY338" s="75">
        <v>1432231.644088001</v>
      </c>
      <c r="AZ338" s="74">
        <v>0</v>
      </c>
      <c r="BA338" s="74">
        <v>0</v>
      </c>
      <c r="BB338" s="74">
        <v>0</v>
      </c>
      <c r="BC338" s="79">
        <v>0</v>
      </c>
      <c r="BD338" s="79">
        <v>0</v>
      </c>
      <c r="BE338" s="79">
        <v>0</v>
      </c>
      <c r="BF338" s="77">
        <v>0</v>
      </c>
      <c r="BG338" s="344">
        <v>6522083.4192080004</v>
      </c>
      <c r="BH338" s="187">
        <v>68845579</v>
      </c>
    </row>
    <row r="339" spans="1:60" s="50" customFormat="1" ht="24" customHeight="1" x14ac:dyDescent="0.2">
      <c r="A339" s="181"/>
      <c r="B339" s="296">
        <v>333</v>
      </c>
      <c r="C339" s="264">
        <v>97</v>
      </c>
      <c r="D339" s="297">
        <v>13257</v>
      </c>
      <c r="E339" s="241" t="s">
        <v>158</v>
      </c>
      <c r="F339" s="242" t="s">
        <v>1515</v>
      </c>
      <c r="G339" s="285" t="s">
        <v>137</v>
      </c>
      <c r="H339" s="272" t="s">
        <v>88</v>
      </c>
      <c r="I339" s="292" t="s">
        <v>2767</v>
      </c>
      <c r="J339" s="64" t="s">
        <v>1516</v>
      </c>
      <c r="K339" s="64" t="s">
        <v>1517</v>
      </c>
      <c r="L339" s="64" t="s">
        <v>88</v>
      </c>
      <c r="M339" s="290" t="s">
        <v>137</v>
      </c>
      <c r="N339" s="98"/>
      <c r="O339" s="64"/>
      <c r="P339" s="244" t="s">
        <v>2410</v>
      </c>
      <c r="Q339" s="243">
        <v>30</v>
      </c>
      <c r="R339" s="245">
        <v>120</v>
      </c>
      <c r="S339" s="245">
        <v>220</v>
      </c>
      <c r="T339" s="245">
        <v>29.33</v>
      </c>
      <c r="U339" s="89">
        <v>0</v>
      </c>
      <c r="V339" s="260">
        <v>25</v>
      </c>
      <c r="W339" s="98">
        <v>0</v>
      </c>
      <c r="X339" s="83">
        <v>0</v>
      </c>
      <c r="Y339" s="98">
        <v>0</v>
      </c>
      <c r="Z339" s="64">
        <v>0</v>
      </c>
      <c r="AA339" s="315">
        <v>885165</v>
      </c>
      <c r="AB339" s="315">
        <v>46667</v>
      </c>
      <c r="AC339" s="316">
        <v>931832</v>
      </c>
      <c r="AD339" s="74">
        <v>4500000</v>
      </c>
      <c r="AE339" s="74">
        <v>6000000</v>
      </c>
      <c r="AF339" s="334">
        <v>177895.19999999998</v>
      </c>
      <c r="AG339" s="112">
        <v>26554950</v>
      </c>
      <c r="AH339" s="74">
        <v>1400010</v>
      </c>
      <c r="AI339" s="74">
        <v>21347423.999999996</v>
      </c>
      <c r="AJ339" s="74">
        <v>0</v>
      </c>
      <c r="AK339" s="74">
        <v>4500000</v>
      </c>
      <c r="AL339" s="74">
        <v>6000000</v>
      </c>
      <c r="AM339" s="74">
        <v>9784235.9999999981</v>
      </c>
      <c r="AN339" s="74">
        <v>5217666.2159999991</v>
      </c>
      <c r="AO339" s="74">
        <v>0</v>
      </c>
      <c r="AP339" s="74">
        <v>5000000</v>
      </c>
      <c r="AQ339" s="74">
        <v>0</v>
      </c>
      <c r="AR339" s="74">
        <v>0</v>
      </c>
      <c r="AS339" s="74">
        <v>0</v>
      </c>
      <c r="AT339" s="79">
        <v>0</v>
      </c>
      <c r="AU339" s="81">
        <v>79804286.216000006</v>
      </c>
      <c r="AV339" s="112">
        <v>58717986.18088001</v>
      </c>
      <c r="AW339" s="74">
        <v>79804286.215999991</v>
      </c>
      <c r="AX339" s="74">
        <v>5586300.0351200001</v>
      </c>
      <c r="AY339" s="75">
        <v>1871798.6180880012</v>
      </c>
      <c r="AZ339" s="74">
        <v>0</v>
      </c>
      <c r="BA339" s="74">
        <v>0</v>
      </c>
      <c r="BB339" s="74">
        <v>0</v>
      </c>
      <c r="BC339" s="79">
        <v>0</v>
      </c>
      <c r="BD339" s="79">
        <v>0</v>
      </c>
      <c r="BE339" s="79">
        <v>0</v>
      </c>
      <c r="BF339" s="77">
        <v>0</v>
      </c>
      <c r="BG339" s="344">
        <v>7458098.6532080015</v>
      </c>
      <c r="BH339" s="187">
        <v>72346187</v>
      </c>
    </row>
    <row r="340" spans="1:60" s="50" customFormat="1" ht="24" customHeight="1" x14ac:dyDescent="0.4">
      <c r="A340" s="181"/>
      <c r="B340" s="296">
        <v>334</v>
      </c>
      <c r="C340" s="264">
        <v>98</v>
      </c>
      <c r="D340" s="297">
        <v>13250</v>
      </c>
      <c r="E340" s="241" t="s">
        <v>244</v>
      </c>
      <c r="F340" s="242" t="s">
        <v>1494</v>
      </c>
      <c r="G340" s="285" t="s">
        <v>137</v>
      </c>
      <c r="H340" s="272" t="s">
        <v>88</v>
      </c>
      <c r="I340" s="291" t="s">
        <v>2768</v>
      </c>
      <c r="J340" s="68" t="s">
        <v>1495</v>
      </c>
      <c r="K340" s="65" t="s">
        <v>1496</v>
      </c>
      <c r="L340" s="65" t="s">
        <v>88</v>
      </c>
      <c r="M340" s="290" t="s">
        <v>137</v>
      </c>
      <c r="N340" s="85"/>
      <c r="O340" s="65"/>
      <c r="P340" s="244" t="s">
        <v>2410</v>
      </c>
      <c r="Q340" s="243">
        <v>30</v>
      </c>
      <c r="R340" s="245">
        <v>120</v>
      </c>
      <c r="S340" s="245">
        <v>220</v>
      </c>
      <c r="T340" s="245">
        <v>29.33</v>
      </c>
      <c r="U340" s="89">
        <v>0</v>
      </c>
      <c r="V340" s="260">
        <v>22</v>
      </c>
      <c r="W340" s="98">
        <v>0</v>
      </c>
      <c r="X340" s="83">
        <v>0</v>
      </c>
      <c r="Y340" s="98">
        <v>0</v>
      </c>
      <c r="Z340" s="64">
        <v>0</v>
      </c>
      <c r="AA340" s="315">
        <v>885165</v>
      </c>
      <c r="AB340" s="315">
        <v>46667</v>
      </c>
      <c r="AC340" s="316">
        <v>931832</v>
      </c>
      <c r="AD340" s="74">
        <v>4500000</v>
      </c>
      <c r="AE340" s="74">
        <v>6000000</v>
      </c>
      <c r="AF340" s="334">
        <v>177895.19999999998</v>
      </c>
      <c r="AG340" s="112">
        <v>26554950</v>
      </c>
      <c r="AH340" s="74">
        <v>1400010</v>
      </c>
      <c r="AI340" s="74">
        <v>21347423.999999996</v>
      </c>
      <c r="AJ340" s="74">
        <v>0</v>
      </c>
      <c r="AK340" s="74">
        <v>4500000</v>
      </c>
      <c r="AL340" s="74">
        <v>6000000</v>
      </c>
      <c r="AM340" s="74">
        <v>9784235.9999999981</v>
      </c>
      <c r="AN340" s="74">
        <v>5217666.2159999991</v>
      </c>
      <c r="AO340" s="74">
        <v>0</v>
      </c>
      <c r="AP340" s="74">
        <v>4400000</v>
      </c>
      <c r="AQ340" s="74">
        <v>0</v>
      </c>
      <c r="AR340" s="74">
        <v>0</v>
      </c>
      <c r="AS340" s="74">
        <v>0</v>
      </c>
      <c r="AT340" s="79">
        <v>0</v>
      </c>
      <c r="AU340" s="81">
        <v>79204286.216000006</v>
      </c>
      <c r="AV340" s="112">
        <v>58759986.18088001</v>
      </c>
      <c r="AW340" s="74">
        <v>79204286.215999991</v>
      </c>
      <c r="AX340" s="74">
        <v>5544300.0351200001</v>
      </c>
      <c r="AY340" s="75">
        <v>1875998.6180880012</v>
      </c>
      <c r="AZ340" s="74">
        <v>0</v>
      </c>
      <c r="BA340" s="74">
        <v>0</v>
      </c>
      <c r="BB340" s="74">
        <v>0</v>
      </c>
      <c r="BC340" s="79">
        <v>0</v>
      </c>
      <c r="BD340" s="79">
        <v>0</v>
      </c>
      <c r="BE340" s="79">
        <v>0</v>
      </c>
      <c r="BF340" s="77">
        <v>0</v>
      </c>
      <c r="BG340" s="344">
        <v>7420298.6532080015</v>
      </c>
      <c r="BH340" s="187">
        <v>71783987</v>
      </c>
    </row>
    <row r="341" spans="1:60" s="50" customFormat="1" ht="24" customHeight="1" x14ac:dyDescent="0.2">
      <c r="A341" s="181"/>
      <c r="B341" s="296">
        <v>335</v>
      </c>
      <c r="C341" s="264">
        <v>99</v>
      </c>
      <c r="D341" s="297">
        <v>13292</v>
      </c>
      <c r="E341" s="241" t="s">
        <v>314</v>
      </c>
      <c r="F341" s="242" t="s">
        <v>1622</v>
      </c>
      <c r="G341" s="285" t="s">
        <v>137</v>
      </c>
      <c r="H341" s="272" t="s">
        <v>88</v>
      </c>
      <c r="I341" s="292" t="s">
        <v>2769</v>
      </c>
      <c r="J341" s="64" t="s">
        <v>1623</v>
      </c>
      <c r="K341" s="64" t="s">
        <v>1624</v>
      </c>
      <c r="L341" s="64" t="s">
        <v>88</v>
      </c>
      <c r="M341" s="290" t="s">
        <v>137</v>
      </c>
      <c r="N341" s="243" t="s">
        <v>2410</v>
      </c>
      <c r="O341" s="64"/>
      <c r="P341" s="89"/>
      <c r="Q341" s="243">
        <v>30</v>
      </c>
      <c r="R341" s="245">
        <v>120</v>
      </c>
      <c r="S341" s="245">
        <v>110</v>
      </c>
      <c r="T341" s="245">
        <v>29.33</v>
      </c>
      <c r="U341" s="89">
        <v>0</v>
      </c>
      <c r="V341" s="260">
        <v>15</v>
      </c>
      <c r="W341" s="98">
        <v>0</v>
      </c>
      <c r="X341" s="83">
        <v>0</v>
      </c>
      <c r="Y341" s="98">
        <v>2</v>
      </c>
      <c r="Z341" s="64">
        <v>2</v>
      </c>
      <c r="AA341" s="315">
        <v>885165</v>
      </c>
      <c r="AB341" s="315">
        <v>46667</v>
      </c>
      <c r="AC341" s="316">
        <v>931832</v>
      </c>
      <c r="AD341" s="74">
        <v>4500000</v>
      </c>
      <c r="AE341" s="74">
        <v>6000000</v>
      </c>
      <c r="AF341" s="334">
        <v>177895.19999999998</v>
      </c>
      <c r="AG341" s="112">
        <v>26554950</v>
      </c>
      <c r="AH341" s="74">
        <v>1400010</v>
      </c>
      <c r="AI341" s="74">
        <v>21347423.999999996</v>
      </c>
      <c r="AJ341" s="74">
        <v>5310990</v>
      </c>
      <c r="AK341" s="74">
        <v>4500000</v>
      </c>
      <c r="AL341" s="74">
        <v>6000000</v>
      </c>
      <c r="AM341" s="74">
        <v>4892117.9999999991</v>
      </c>
      <c r="AN341" s="74">
        <v>5217666.2159999991</v>
      </c>
      <c r="AO341" s="74">
        <v>0</v>
      </c>
      <c r="AP341" s="74">
        <v>3000000</v>
      </c>
      <c r="AQ341" s="74">
        <v>0</v>
      </c>
      <c r="AR341" s="74">
        <v>0</v>
      </c>
      <c r="AS341" s="74">
        <v>0</v>
      </c>
      <c r="AT341" s="79">
        <v>0</v>
      </c>
      <c r="AU341" s="81">
        <v>78223158.216000006</v>
      </c>
      <c r="AV341" s="112">
        <v>54308316.440880008</v>
      </c>
      <c r="AW341" s="74">
        <v>72912168.215999991</v>
      </c>
      <c r="AX341" s="74">
        <v>5103851.7751199994</v>
      </c>
      <c r="AY341" s="75">
        <v>1430831.644088001</v>
      </c>
      <c r="AZ341" s="74">
        <v>0</v>
      </c>
      <c r="BA341" s="74">
        <v>0</v>
      </c>
      <c r="BB341" s="74">
        <v>0</v>
      </c>
      <c r="BC341" s="79">
        <v>0</v>
      </c>
      <c r="BD341" s="79">
        <v>0</v>
      </c>
      <c r="BE341" s="79">
        <v>0</v>
      </c>
      <c r="BF341" s="77">
        <v>0</v>
      </c>
      <c r="BG341" s="344">
        <v>6534683.4192080004</v>
      </c>
      <c r="BH341" s="187">
        <v>71688474</v>
      </c>
    </row>
    <row r="342" spans="1:60" s="50" customFormat="1" ht="24" customHeight="1" x14ac:dyDescent="0.2">
      <c r="A342" s="181"/>
      <c r="B342" s="296">
        <v>336</v>
      </c>
      <c r="C342" s="264">
        <v>100</v>
      </c>
      <c r="D342" s="297">
        <v>13258</v>
      </c>
      <c r="E342" s="241" t="s">
        <v>279</v>
      </c>
      <c r="F342" s="242" t="s">
        <v>780</v>
      </c>
      <c r="G342" s="285" t="s">
        <v>137</v>
      </c>
      <c r="H342" s="272" t="s">
        <v>88</v>
      </c>
      <c r="I342" s="292" t="s">
        <v>2770</v>
      </c>
      <c r="J342" s="64" t="s">
        <v>1518</v>
      </c>
      <c r="K342" s="64" t="s">
        <v>1519</v>
      </c>
      <c r="L342" s="64" t="s">
        <v>88</v>
      </c>
      <c r="M342" s="290" t="s">
        <v>137</v>
      </c>
      <c r="N342" s="243" t="s">
        <v>2410</v>
      </c>
      <c r="O342" s="64"/>
      <c r="P342" s="89"/>
      <c r="Q342" s="243">
        <v>30</v>
      </c>
      <c r="R342" s="245">
        <v>120</v>
      </c>
      <c r="S342" s="245">
        <v>110</v>
      </c>
      <c r="T342" s="245">
        <v>29.33</v>
      </c>
      <c r="U342" s="89">
        <v>0</v>
      </c>
      <c r="V342" s="260">
        <v>23</v>
      </c>
      <c r="W342" s="98">
        <v>0</v>
      </c>
      <c r="X342" s="83">
        <v>0</v>
      </c>
      <c r="Y342" s="98">
        <v>1</v>
      </c>
      <c r="Z342" s="64">
        <v>1</v>
      </c>
      <c r="AA342" s="315">
        <v>885165</v>
      </c>
      <c r="AB342" s="315">
        <v>46667</v>
      </c>
      <c r="AC342" s="316">
        <v>931832</v>
      </c>
      <c r="AD342" s="74">
        <v>4500000</v>
      </c>
      <c r="AE342" s="74">
        <v>6000000</v>
      </c>
      <c r="AF342" s="334">
        <v>177895.19999999998</v>
      </c>
      <c r="AG342" s="112">
        <v>26554950</v>
      </c>
      <c r="AH342" s="74">
        <v>1400010</v>
      </c>
      <c r="AI342" s="74">
        <v>21347423.999999996</v>
      </c>
      <c r="AJ342" s="74">
        <v>2655495</v>
      </c>
      <c r="AK342" s="74">
        <v>4500000</v>
      </c>
      <c r="AL342" s="74">
        <v>6000000</v>
      </c>
      <c r="AM342" s="74">
        <v>4892117.9999999991</v>
      </c>
      <c r="AN342" s="74">
        <v>5217666.2159999991</v>
      </c>
      <c r="AO342" s="74">
        <v>0</v>
      </c>
      <c r="AP342" s="74">
        <v>4600000</v>
      </c>
      <c r="AQ342" s="74">
        <v>0</v>
      </c>
      <c r="AR342" s="74">
        <v>0</v>
      </c>
      <c r="AS342" s="74">
        <v>0</v>
      </c>
      <c r="AT342" s="79">
        <v>0</v>
      </c>
      <c r="AU342" s="81">
        <v>77167663.216000006</v>
      </c>
      <c r="AV342" s="112">
        <v>54196316.440880008</v>
      </c>
      <c r="AW342" s="74">
        <v>74512168.215999991</v>
      </c>
      <c r="AX342" s="74">
        <v>5215851.7751199994</v>
      </c>
      <c r="AY342" s="75">
        <v>1419631.644088001</v>
      </c>
      <c r="AZ342" s="74">
        <v>0</v>
      </c>
      <c r="BA342" s="74">
        <v>0</v>
      </c>
      <c r="BB342" s="74">
        <v>0</v>
      </c>
      <c r="BC342" s="79">
        <v>0</v>
      </c>
      <c r="BD342" s="79">
        <v>0</v>
      </c>
      <c r="BE342" s="79">
        <v>0</v>
      </c>
      <c r="BF342" s="77">
        <v>0</v>
      </c>
      <c r="BG342" s="344">
        <v>6635483.4192080004</v>
      </c>
      <c r="BH342" s="187">
        <v>70532179</v>
      </c>
    </row>
    <row r="343" spans="1:60" s="50" customFormat="1" ht="24" customHeight="1" x14ac:dyDescent="0.2">
      <c r="A343" s="181"/>
      <c r="B343" s="296">
        <v>337</v>
      </c>
      <c r="C343" s="264">
        <v>101</v>
      </c>
      <c r="D343" s="297">
        <v>13236</v>
      </c>
      <c r="E343" s="241" t="s">
        <v>467</v>
      </c>
      <c r="F343" s="242" t="s">
        <v>1205</v>
      </c>
      <c r="G343" s="285" t="s">
        <v>137</v>
      </c>
      <c r="H343" s="272" t="s">
        <v>88</v>
      </c>
      <c r="I343" s="292" t="s">
        <v>2771</v>
      </c>
      <c r="J343" s="64" t="s">
        <v>1448</v>
      </c>
      <c r="K343" s="64" t="s">
        <v>1449</v>
      </c>
      <c r="L343" s="64" t="s">
        <v>88</v>
      </c>
      <c r="M343" s="290" t="s">
        <v>137</v>
      </c>
      <c r="N343" s="98"/>
      <c r="O343" s="64"/>
      <c r="P343" s="244" t="s">
        <v>2410</v>
      </c>
      <c r="Q343" s="243">
        <v>30</v>
      </c>
      <c r="R343" s="245">
        <v>120</v>
      </c>
      <c r="S343" s="245">
        <v>220</v>
      </c>
      <c r="T343" s="245">
        <v>29.33</v>
      </c>
      <c r="U343" s="89">
        <v>0</v>
      </c>
      <c r="V343" s="260">
        <v>30</v>
      </c>
      <c r="W343" s="98">
        <v>0</v>
      </c>
      <c r="X343" s="83">
        <v>0</v>
      </c>
      <c r="Y343" s="98">
        <v>1</v>
      </c>
      <c r="Z343" s="64">
        <v>1</v>
      </c>
      <c r="AA343" s="315">
        <v>885165</v>
      </c>
      <c r="AB343" s="315">
        <v>46667</v>
      </c>
      <c r="AC343" s="316">
        <v>931832</v>
      </c>
      <c r="AD343" s="74">
        <v>4500000</v>
      </c>
      <c r="AE343" s="74">
        <v>6000000</v>
      </c>
      <c r="AF343" s="334">
        <v>177895.19999999998</v>
      </c>
      <c r="AG343" s="112">
        <v>26554950</v>
      </c>
      <c r="AH343" s="74">
        <v>1400010</v>
      </c>
      <c r="AI343" s="74">
        <v>21347423.999999996</v>
      </c>
      <c r="AJ343" s="74">
        <v>2655495</v>
      </c>
      <c r="AK343" s="74">
        <v>4500000</v>
      </c>
      <c r="AL343" s="74">
        <v>6000000</v>
      </c>
      <c r="AM343" s="74">
        <v>9784235.9999999981</v>
      </c>
      <c r="AN343" s="74">
        <v>5217666.2159999991</v>
      </c>
      <c r="AO343" s="74">
        <v>0</v>
      </c>
      <c r="AP343" s="74">
        <v>6000000</v>
      </c>
      <c r="AQ343" s="74">
        <v>0</v>
      </c>
      <c r="AR343" s="74">
        <v>0</v>
      </c>
      <c r="AS343" s="74">
        <v>0</v>
      </c>
      <c r="AT343" s="79">
        <v>0</v>
      </c>
      <c r="AU343" s="81">
        <v>83459781.216000006</v>
      </c>
      <c r="AV343" s="112">
        <v>58647986.18088001</v>
      </c>
      <c r="AW343" s="74">
        <v>80804286.215999991</v>
      </c>
      <c r="AX343" s="74">
        <v>5656300.0351200001</v>
      </c>
      <c r="AY343" s="75">
        <v>1864798.6180880012</v>
      </c>
      <c r="AZ343" s="74">
        <v>0</v>
      </c>
      <c r="BA343" s="74">
        <v>0</v>
      </c>
      <c r="BB343" s="74">
        <v>0</v>
      </c>
      <c r="BC343" s="79">
        <v>0</v>
      </c>
      <c r="BD343" s="79">
        <v>0</v>
      </c>
      <c r="BE343" s="79">
        <v>0</v>
      </c>
      <c r="BF343" s="77">
        <v>0</v>
      </c>
      <c r="BG343" s="344">
        <v>7521098.6532080015</v>
      </c>
      <c r="BH343" s="187">
        <v>75938682</v>
      </c>
    </row>
    <row r="344" spans="1:60" s="50" customFormat="1" ht="24" customHeight="1" x14ac:dyDescent="0.2">
      <c r="A344" s="181"/>
      <c r="B344" s="296">
        <v>338</v>
      </c>
      <c r="C344" s="264">
        <v>102</v>
      </c>
      <c r="D344" s="297">
        <v>13511</v>
      </c>
      <c r="E344" s="241" t="s">
        <v>966</v>
      </c>
      <c r="F344" s="242" t="s">
        <v>2219</v>
      </c>
      <c r="G344" s="285" t="s">
        <v>137</v>
      </c>
      <c r="H344" s="272" t="s">
        <v>88</v>
      </c>
      <c r="I344" s="292" t="s">
        <v>2772</v>
      </c>
      <c r="J344" s="64" t="s">
        <v>2220</v>
      </c>
      <c r="K344" s="64" t="s">
        <v>2221</v>
      </c>
      <c r="L344" s="64" t="s">
        <v>88</v>
      </c>
      <c r="M344" s="290" t="s">
        <v>137</v>
      </c>
      <c r="N344" s="98"/>
      <c r="O344" s="64"/>
      <c r="P344" s="244" t="s">
        <v>2410</v>
      </c>
      <c r="Q344" s="243">
        <v>30</v>
      </c>
      <c r="R344" s="245">
        <v>120</v>
      </c>
      <c r="S344" s="245">
        <v>220</v>
      </c>
      <c r="T344" s="245">
        <v>29.33</v>
      </c>
      <c r="U344" s="89">
        <v>0</v>
      </c>
      <c r="V344" s="260">
        <v>23</v>
      </c>
      <c r="W344" s="98">
        <v>0</v>
      </c>
      <c r="X344" s="83">
        <v>0</v>
      </c>
      <c r="Y344" s="98">
        <v>1</v>
      </c>
      <c r="Z344" s="64">
        <v>1</v>
      </c>
      <c r="AA344" s="315">
        <v>885165</v>
      </c>
      <c r="AB344" s="315">
        <v>46667</v>
      </c>
      <c r="AC344" s="316">
        <v>931832</v>
      </c>
      <c r="AD344" s="74">
        <v>4500000</v>
      </c>
      <c r="AE344" s="74">
        <v>6000000</v>
      </c>
      <c r="AF344" s="334">
        <v>177895.19999999998</v>
      </c>
      <c r="AG344" s="112">
        <v>26554950</v>
      </c>
      <c r="AH344" s="74">
        <v>1400010</v>
      </c>
      <c r="AI344" s="74">
        <v>21347423.999999996</v>
      </c>
      <c r="AJ344" s="74">
        <v>2655495</v>
      </c>
      <c r="AK344" s="74">
        <v>4500000</v>
      </c>
      <c r="AL344" s="74">
        <v>6000000</v>
      </c>
      <c r="AM344" s="74">
        <v>9784235.9999999981</v>
      </c>
      <c r="AN344" s="74">
        <v>5217666.2159999991</v>
      </c>
      <c r="AO344" s="74">
        <v>0</v>
      </c>
      <c r="AP344" s="74">
        <v>4600000</v>
      </c>
      <c r="AQ344" s="74">
        <v>0</v>
      </c>
      <c r="AR344" s="74">
        <v>0</v>
      </c>
      <c r="AS344" s="74">
        <v>0</v>
      </c>
      <c r="AT344" s="79">
        <v>0</v>
      </c>
      <c r="AU344" s="81">
        <v>82059781.216000006</v>
      </c>
      <c r="AV344" s="112">
        <v>58745986.18088001</v>
      </c>
      <c r="AW344" s="74">
        <v>79404286.215999991</v>
      </c>
      <c r="AX344" s="74">
        <v>5558300.0351200001</v>
      </c>
      <c r="AY344" s="75">
        <v>1874598.6180880012</v>
      </c>
      <c r="AZ344" s="74">
        <v>0</v>
      </c>
      <c r="BA344" s="74">
        <v>0</v>
      </c>
      <c r="BB344" s="74">
        <v>0</v>
      </c>
      <c r="BC344" s="79">
        <v>0</v>
      </c>
      <c r="BD344" s="79">
        <v>0</v>
      </c>
      <c r="BE344" s="79">
        <v>0</v>
      </c>
      <c r="BF344" s="77">
        <v>0</v>
      </c>
      <c r="BG344" s="344">
        <v>7432898.6532080015</v>
      </c>
      <c r="BH344" s="187">
        <v>74626882</v>
      </c>
    </row>
    <row r="345" spans="1:60" s="50" customFormat="1" ht="24" customHeight="1" x14ac:dyDescent="0.2">
      <c r="A345" s="181"/>
      <c r="B345" s="296">
        <v>339</v>
      </c>
      <c r="C345" s="264">
        <v>103</v>
      </c>
      <c r="D345" s="297">
        <v>13244</v>
      </c>
      <c r="E345" s="241" t="s">
        <v>1402</v>
      </c>
      <c r="F345" s="242" t="s">
        <v>1475</v>
      </c>
      <c r="G345" s="285" t="s">
        <v>137</v>
      </c>
      <c r="H345" s="272" t="s">
        <v>88</v>
      </c>
      <c r="I345" s="291" t="s">
        <v>2773</v>
      </c>
      <c r="J345" s="65" t="s">
        <v>1476</v>
      </c>
      <c r="K345" s="65" t="s">
        <v>1477</v>
      </c>
      <c r="L345" s="65" t="s">
        <v>88</v>
      </c>
      <c r="M345" s="290" t="s">
        <v>137</v>
      </c>
      <c r="N345" s="243" t="s">
        <v>2410</v>
      </c>
      <c r="O345" s="65"/>
      <c r="P345" s="86"/>
      <c r="Q345" s="243">
        <v>30</v>
      </c>
      <c r="R345" s="245">
        <v>120</v>
      </c>
      <c r="S345" s="245">
        <v>110</v>
      </c>
      <c r="T345" s="245">
        <v>29.33</v>
      </c>
      <c r="U345" s="89">
        <v>0</v>
      </c>
      <c r="V345" s="260">
        <v>15</v>
      </c>
      <c r="W345" s="98">
        <v>0</v>
      </c>
      <c r="X345" s="83">
        <v>0</v>
      </c>
      <c r="Y345" s="98">
        <v>2</v>
      </c>
      <c r="Z345" s="64">
        <v>2</v>
      </c>
      <c r="AA345" s="315">
        <v>885165</v>
      </c>
      <c r="AB345" s="315">
        <v>46667</v>
      </c>
      <c r="AC345" s="316">
        <v>931832</v>
      </c>
      <c r="AD345" s="74">
        <v>4500000</v>
      </c>
      <c r="AE345" s="74">
        <v>6000000</v>
      </c>
      <c r="AF345" s="334">
        <v>177895.19999999998</v>
      </c>
      <c r="AG345" s="112">
        <v>26554950</v>
      </c>
      <c r="AH345" s="74">
        <v>1400010</v>
      </c>
      <c r="AI345" s="74">
        <v>21347423.999999996</v>
      </c>
      <c r="AJ345" s="74">
        <v>5310990</v>
      </c>
      <c r="AK345" s="74">
        <v>4500000</v>
      </c>
      <c r="AL345" s="74">
        <v>6000000</v>
      </c>
      <c r="AM345" s="74">
        <v>4892117.9999999991</v>
      </c>
      <c r="AN345" s="74">
        <v>5217666.2159999991</v>
      </c>
      <c r="AO345" s="74">
        <v>0</v>
      </c>
      <c r="AP345" s="74">
        <v>3000000</v>
      </c>
      <c r="AQ345" s="74">
        <v>0</v>
      </c>
      <c r="AR345" s="74">
        <v>0</v>
      </c>
      <c r="AS345" s="74">
        <v>0</v>
      </c>
      <c r="AT345" s="79">
        <v>0</v>
      </c>
      <c r="AU345" s="81">
        <v>78223158.216000006</v>
      </c>
      <c r="AV345" s="112">
        <v>54308316.440880008</v>
      </c>
      <c r="AW345" s="74">
        <v>72912168.215999991</v>
      </c>
      <c r="AX345" s="74">
        <v>5103851.7751199994</v>
      </c>
      <c r="AY345" s="75">
        <v>1430831.644088001</v>
      </c>
      <c r="AZ345" s="74">
        <v>0</v>
      </c>
      <c r="BA345" s="74">
        <v>0</v>
      </c>
      <c r="BB345" s="74">
        <v>0</v>
      </c>
      <c r="BC345" s="79">
        <v>0</v>
      </c>
      <c r="BD345" s="79">
        <v>0</v>
      </c>
      <c r="BE345" s="79">
        <v>0</v>
      </c>
      <c r="BF345" s="77">
        <v>0</v>
      </c>
      <c r="BG345" s="344">
        <v>6534683.4192080004</v>
      </c>
      <c r="BH345" s="187">
        <v>71688474</v>
      </c>
    </row>
    <row r="346" spans="1:60" s="50" customFormat="1" ht="24" customHeight="1" x14ac:dyDescent="0.2">
      <c r="A346" s="181"/>
      <c r="B346" s="296">
        <v>340</v>
      </c>
      <c r="C346" s="264">
        <v>104</v>
      </c>
      <c r="D346" s="297">
        <v>13220</v>
      </c>
      <c r="E346" s="241" t="s">
        <v>1396</v>
      </c>
      <c r="F346" s="242" t="s">
        <v>1397</v>
      </c>
      <c r="G346" s="285" t="s">
        <v>137</v>
      </c>
      <c r="H346" s="272" t="s">
        <v>88</v>
      </c>
      <c r="I346" s="292" t="s">
        <v>2774</v>
      </c>
      <c r="J346" s="64">
        <v>1738192873</v>
      </c>
      <c r="K346" s="64" t="s">
        <v>1398</v>
      </c>
      <c r="L346" s="64" t="s">
        <v>88</v>
      </c>
      <c r="M346" s="290" t="s">
        <v>137</v>
      </c>
      <c r="N346" s="243" t="s">
        <v>2410</v>
      </c>
      <c r="O346" s="64"/>
      <c r="P346" s="89"/>
      <c r="Q346" s="243">
        <v>30</v>
      </c>
      <c r="R346" s="245">
        <v>120</v>
      </c>
      <c r="S346" s="245">
        <v>110</v>
      </c>
      <c r="T346" s="245">
        <v>29.33</v>
      </c>
      <c r="U346" s="89">
        <v>0</v>
      </c>
      <c r="V346" s="260">
        <v>14</v>
      </c>
      <c r="W346" s="98">
        <v>0</v>
      </c>
      <c r="X346" s="83">
        <v>0</v>
      </c>
      <c r="Y346" s="98">
        <v>3</v>
      </c>
      <c r="Z346" s="64">
        <v>2</v>
      </c>
      <c r="AA346" s="315">
        <v>885165</v>
      </c>
      <c r="AB346" s="315">
        <v>46667</v>
      </c>
      <c r="AC346" s="316">
        <v>931832</v>
      </c>
      <c r="AD346" s="74">
        <v>4500000</v>
      </c>
      <c r="AE346" s="74">
        <v>6000000</v>
      </c>
      <c r="AF346" s="334">
        <v>177895.19999999998</v>
      </c>
      <c r="AG346" s="112">
        <v>26554950</v>
      </c>
      <c r="AH346" s="74">
        <v>1400010</v>
      </c>
      <c r="AI346" s="74">
        <v>21347423.999999996</v>
      </c>
      <c r="AJ346" s="74">
        <v>5310990</v>
      </c>
      <c r="AK346" s="74">
        <v>4500000</v>
      </c>
      <c r="AL346" s="74">
        <v>6000000</v>
      </c>
      <c r="AM346" s="74">
        <v>4892117.9999999991</v>
      </c>
      <c r="AN346" s="74">
        <v>5217666.2159999991</v>
      </c>
      <c r="AO346" s="74">
        <v>0</v>
      </c>
      <c r="AP346" s="74">
        <v>2800000</v>
      </c>
      <c r="AQ346" s="74">
        <v>0</v>
      </c>
      <c r="AR346" s="74">
        <v>0</v>
      </c>
      <c r="AS346" s="74">
        <v>0</v>
      </c>
      <c r="AT346" s="79">
        <v>0</v>
      </c>
      <c r="AU346" s="81">
        <v>78023158.216000006</v>
      </c>
      <c r="AV346" s="112">
        <v>54322316.440880008</v>
      </c>
      <c r="AW346" s="74">
        <v>72712168.215999991</v>
      </c>
      <c r="AX346" s="74">
        <v>5089851.7751199994</v>
      </c>
      <c r="AY346" s="75">
        <v>1432231.644088001</v>
      </c>
      <c r="AZ346" s="74">
        <v>0</v>
      </c>
      <c r="BA346" s="74">
        <v>0</v>
      </c>
      <c r="BB346" s="74">
        <v>0</v>
      </c>
      <c r="BC346" s="79">
        <v>0</v>
      </c>
      <c r="BD346" s="79">
        <v>0</v>
      </c>
      <c r="BE346" s="79">
        <v>0</v>
      </c>
      <c r="BF346" s="77">
        <v>0</v>
      </c>
      <c r="BG346" s="344">
        <v>6522083.4192080004</v>
      </c>
      <c r="BH346" s="187">
        <v>71501074</v>
      </c>
    </row>
    <row r="347" spans="1:60" s="50" customFormat="1" ht="24" customHeight="1" x14ac:dyDescent="0.2">
      <c r="A347" s="181"/>
      <c r="B347" s="296">
        <v>341</v>
      </c>
      <c r="C347" s="264">
        <v>105</v>
      </c>
      <c r="D347" s="297">
        <v>13268</v>
      </c>
      <c r="E347" s="241" t="s">
        <v>244</v>
      </c>
      <c r="F347" s="242" t="s">
        <v>1546</v>
      </c>
      <c r="G347" s="285" t="s">
        <v>137</v>
      </c>
      <c r="H347" s="272" t="s">
        <v>88</v>
      </c>
      <c r="I347" s="288" t="s">
        <v>2775</v>
      </c>
      <c r="J347" s="66" t="s">
        <v>1547</v>
      </c>
      <c r="K347" s="66" t="s">
        <v>1548</v>
      </c>
      <c r="L347" s="66" t="s">
        <v>88</v>
      </c>
      <c r="M347" s="290" t="s">
        <v>137</v>
      </c>
      <c r="N347" s="243" t="s">
        <v>2410</v>
      </c>
      <c r="O347" s="66"/>
      <c r="P347" s="91"/>
      <c r="Q347" s="243">
        <v>30</v>
      </c>
      <c r="R347" s="245">
        <v>120</v>
      </c>
      <c r="S347" s="245">
        <v>110</v>
      </c>
      <c r="T347" s="245">
        <v>29.33</v>
      </c>
      <c r="U347" s="89">
        <v>0</v>
      </c>
      <c r="V347" s="260">
        <v>14</v>
      </c>
      <c r="W347" s="98">
        <v>0</v>
      </c>
      <c r="X347" s="83">
        <v>0</v>
      </c>
      <c r="Y347" s="98">
        <v>0</v>
      </c>
      <c r="Z347" s="64">
        <v>0</v>
      </c>
      <c r="AA347" s="315">
        <v>885165</v>
      </c>
      <c r="AB347" s="315">
        <v>46667</v>
      </c>
      <c r="AC347" s="316">
        <v>931832</v>
      </c>
      <c r="AD347" s="74">
        <v>4500000</v>
      </c>
      <c r="AE347" s="74">
        <v>6000000</v>
      </c>
      <c r="AF347" s="334">
        <v>177895.19999999998</v>
      </c>
      <c r="AG347" s="112">
        <v>26554950</v>
      </c>
      <c r="AH347" s="74">
        <v>1400010</v>
      </c>
      <c r="AI347" s="74">
        <v>21347423.999999996</v>
      </c>
      <c r="AJ347" s="74">
        <v>0</v>
      </c>
      <c r="AK347" s="74">
        <v>4500000</v>
      </c>
      <c r="AL347" s="74">
        <v>6000000</v>
      </c>
      <c r="AM347" s="74">
        <v>4892117.9999999991</v>
      </c>
      <c r="AN347" s="74">
        <v>5217666.2159999991</v>
      </c>
      <c r="AO347" s="74">
        <v>0</v>
      </c>
      <c r="AP347" s="74">
        <v>2800000</v>
      </c>
      <c r="AQ347" s="74">
        <v>0</v>
      </c>
      <c r="AR347" s="74">
        <v>0</v>
      </c>
      <c r="AS347" s="74">
        <v>0</v>
      </c>
      <c r="AT347" s="79">
        <v>0</v>
      </c>
      <c r="AU347" s="81">
        <v>72712168.216000006</v>
      </c>
      <c r="AV347" s="112">
        <v>54322316.440880008</v>
      </c>
      <c r="AW347" s="74">
        <v>72712168.215999991</v>
      </c>
      <c r="AX347" s="74">
        <v>5089851.7751199994</v>
      </c>
      <c r="AY347" s="75">
        <v>1432231.644088001</v>
      </c>
      <c r="AZ347" s="74">
        <v>0</v>
      </c>
      <c r="BA347" s="74">
        <v>0</v>
      </c>
      <c r="BB347" s="74">
        <v>0</v>
      </c>
      <c r="BC347" s="79">
        <v>0</v>
      </c>
      <c r="BD347" s="79">
        <v>0</v>
      </c>
      <c r="BE347" s="79">
        <v>0</v>
      </c>
      <c r="BF347" s="77">
        <v>0</v>
      </c>
      <c r="BG347" s="344">
        <v>6522083.4192080004</v>
      </c>
      <c r="BH347" s="187">
        <v>66190084</v>
      </c>
    </row>
    <row r="348" spans="1:60" s="50" customFormat="1" ht="24" customHeight="1" x14ac:dyDescent="0.2">
      <c r="A348" s="181"/>
      <c r="B348" s="296">
        <v>342</v>
      </c>
      <c r="C348" s="264">
        <v>106</v>
      </c>
      <c r="D348" s="297">
        <v>13296</v>
      </c>
      <c r="E348" s="241" t="s">
        <v>776</v>
      </c>
      <c r="F348" s="242" t="s">
        <v>1636</v>
      </c>
      <c r="G348" s="285" t="s">
        <v>137</v>
      </c>
      <c r="H348" s="272" t="s">
        <v>88</v>
      </c>
      <c r="I348" s="349" t="s">
        <v>2776</v>
      </c>
      <c r="J348" s="67" t="s">
        <v>1637</v>
      </c>
      <c r="K348" s="67" t="s">
        <v>1638</v>
      </c>
      <c r="L348" s="67" t="s">
        <v>88</v>
      </c>
      <c r="M348" s="290" t="s">
        <v>137</v>
      </c>
      <c r="N348" s="243" t="s">
        <v>2410</v>
      </c>
      <c r="O348" s="67"/>
      <c r="P348" s="90"/>
      <c r="Q348" s="243">
        <v>30</v>
      </c>
      <c r="R348" s="245">
        <v>120</v>
      </c>
      <c r="S348" s="245">
        <v>110</v>
      </c>
      <c r="T348" s="245">
        <v>29.33</v>
      </c>
      <c r="U348" s="89">
        <v>0</v>
      </c>
      <c r="V348" s="260">
        <v>13</v>
      </c>
      <c r="W348" s="98">
        <v>0</v>
      </c>
      <c r="X348" s="83">
        <v>0</v>
      </c>
      <c r="Y348" s="98">
        <v>0</v>
      </c>
      <c r="Z348" s="64">
        <v>0</v>
      </c>
      <c r="AA348" s="315">
        <v>885165</v>
      </c>
      <c r="AB348" s="315">
        <v>46667</v>
      </c>
      <c r="AC348" s="316">
        <v>931832</v>
      </c>
      <c r="AD348" s="74">
        <v>4500000</v>
      </c>
      <c r="AE348" s="74">
        <v>6000000</v>
      </c>
      <c r="AF348" s="334">
        <v>177895.19999999998</v>
      </c>
      <c r="AG348" s="112">
        <v>26554950</v>
      </c>
      <c r="AH348" s="74">
        <v>1400010</v>
      </c>
      <c r="AI348" s="74">
        <v>21347423.999999996</v>
      </c>
      <c r="AJ348" s="74">
        <v>0</v>
      </c>
      <c r="AK348" s="74">
        <v>4500000</v>
      </c>
      <c r="AL348" s="74">
        <v>6000000</v>
      </c>
      <c r="AM348" s="74">
        <v>4892117.9999999991</v>
      </c>
      <c r="AN348" s="74">
        <v>5217666.2159999991</v>
      </c>
      <c r="AO348" s="74">
        <v>0</v>
      </c>
      <c r="AP348" s="74">
        <v>2600000</v>
      </c>
      <c r="AQ348" s="74">
        <v>0</v>
      </c>
      <c r="AR348" s="74">
        <v>0</v>
      </c>
      <c r="AS348" s="74">
        <v>0</v>
      </c>
      <c r="AT348" s="79">
        <v>0</v>
      </c>
      <c r="AU348" s="81">
        <v>72512168.216000006</v>
      </c>
      <c r="AV348" s="112">
        <v>54336316.440880008</v>
      </c>
      <c r="AW348" s="74">
        <v>72512168.215999991</v>
      </c>
      <c r="AX348" s="74">
        <v>5075851.7751199994</v>
      </c>
      <c r="AY348" s="75">
        <v>1433631.644088001</v>
      </c>
      <c r="AZ348" s="74">
        <v>0</v>
      </c>
      <c r="BA348" s="74">
        <v>0</v>
      </c>
      <c r="BB348" s="74">
        <v>0</v>
      </c>
      <c r="BC348" s="79">
        <v>0</v>
      </c>
      <c r="BD348" s="79">
        <v>0</v>
      </c>
      <c r="BE348" s="79">
        <v>0</v>
      </c>
      <c r="BF348" s="77">
        <v>0</v>
      </c>
      <c r="BG348" s="344">
        <v>6509483.4192080004</v>
      </c>
      <c r="BH348" s="187">
        <v>66002684</v>
      </c>
    </row>
    <row r="349" spans="1:60" s="50" customFormat="1" ht="24" customHeight="1" x14ac:dyDescent="0.2">
      <c r="A349" s="181"/>
      <c r="B349" s="296">
        <v>343</v>
      </c>
      <c r="C349" s="264">
        <v>107</v>
      </c>
      <c r="D349" s="297">
        <v>13235</v>
      </c>
      <c r="E349" s="241" t="s">
        <v>1445</v>
      </c>
      <c r="F349" s="242" t="s">
        <v>319</v>
      </c>
      <c r="G349" s="285" t="s">
        <v>137</v>
      </c>
      <c r="H349" s="272" t="s">
        <v>88</v>
      </c>
      <c r="I349" s="292" t="s">
        <v>2777</v>
      </c>
      <c r="J349" s="64" t="s">
        <v>1446</v>
      </c>
      <c r="K349" s="64" t="s">
        <v>1447</v>
      </c>
      <c r="L349" s="64" t="s">
        <v>88</v>
      </c>
      <c r="M349" s="290" t="s">
        <v>137</v>
      </c>
      <c r="N349" s="243" t="s">
        <v>2410</v>
      </c>
      <c r="O349" s="64"/>
      <c r="P349" s="89"/>
      <c r="Q349" s="243">
        <v>30</v>
      </c>
      <c r="R349" s="245">
        <v>120</v>
      </c>
      <c r="S349" s="245">
        <v>110</v>
      </c>
      <c r="T349" s="245">
        <v>29.33</v>
      </c>
      <c r="U349" s="89">
        <v>0</v>
      </c>
      <c r="V349" s="260">
        <v>13</v>
      </c>
      <c r="W349" s="98">
        <v>0</v>
      </c>
      <c r="X349" s="83">
        <v>0</v>
      </c>
      <c r="Y349" s="98">
        <v>3</v>
      </c>
      <c r="Z349" s="64">
        <v>2</v>
      </c>
      <c r="AA349" s="315">
        <v>885165</v>
      </c>
      <c r="AB349" s="315">
        <v>46667</v>
      </c>
      <c r="AC349" s="316">
        <v>931832</v>
      </c>
      <c r="AD349" s="74">
        <v>4500000</v>
      </c>
      <c r="AE349" s="74">
        <v>6000000</v>
      </c>
      <c r="AF349" s="334">
        <v>177895.19999999998</v>
      </c>
      <c r="AG349" s="112">
        <v>26554950</v>
      </c>
      <c r="AH349" s="74">
        <v>1400010</v>
      </c>
      <c r="AI349" s="74">
        <v>21347423.999999996</v>
      </c>
      <c r="AJ349" s="74">
        <v>5310990</v>
      </c>
      <c r="AK349" s="74">
        <v>4500000</v>
      </c>
      <c r="AL349" s="74">
        <v>6000000</v>
      </c>
      <c r="AM349" s="74">
        <v>4892117.9999999991</v>
      </c>
      <c r="AN349" s="74">
        <v>5217666.2159999991</v>
      </c>
      <c r="AO349" s="74">
        <v>0</v>
      </c>
      <c r="AP349" s="74">
        <v>2600000</v>
      </c>
      <c r="AQ349" s="74">
        <v>0</v>
      </c>
      <c r="AR349" s="74">
        <v>0</v>
      </c>
      <c r="AS349" s="74">
        <v>0</v>
      </c>
      <c r="AT349" s="79">
        <v>0</v>
      </c>
      <c r="AU349" s="81">
        <v>77823158.216000006</v>
      </c>
      <c r="AV349" s="112">
        <v>54336316.440880008</v>
      </c>
      <c r="AW349" s="74">
        <v>72512168.215999991</v>
      </c>
      <c r="AX349" s="74">
        <v>5075851.7751199994</v>
      </c>
      <c r="AY349" s="75">
        <v>1433631.644088001</v>
      </c>
      <c r="AZ349" s="74">
        <v>0</v>
      </c>
      <c r="BA349" s="74">
        <v>0</v>
      </c>
      <c r="BB349" s="74">
        <v>0</v>
      </c>
      <c r="BC349" s="79">
        <v>0</v>
      </c>
      <c r="BD349" s="79">
        <v>0</v>
      </c>
      <c r="BE349" s="79">
        <v>0</v>
      </c>
      <c r="BF349" s="77">
        <v>0</v>
      </c>
      <c r="BG349" s="344">
        <v>6509483.4192080004</v>
      </c>
      <c r="BH349" s="187">
        <v>71313674</v>
      </c>
    </row>
    <row r="350" spans="1:60" s="50" customFormat="1" ht="24" customHeight="1" x14ac:dyDescent="0.2">
      <c r="A350" s="181"/>
      <c r="B350" s="296">
        <v>344</v>
      </c>
      <c r="C350" s="264">
        <v>108</v>
      </c>
      <c r="D350" s="297">
        <v>13316</v>
      </c>
      <c r="E350" s="241" t="s">
        <v>111</v>
      </c>
      <c r="F350" s="242" t="s">
        <v>581</v>
      </c>
      <c r="G350" s="285" t="s">
        <v>137</v>
      </c>
      <c r="H350" s="272" t="s">
        <v>88</v>
      </c>
      <c r="I350" s="292" t="s">
        <v>2778</v>
      </c>
      <c r="J350" s="64" t="s">
        <v>1688</v>
      </c>
      <c r="K350" s="64" t="s">
        <v>1689</v>
      </c>
      <c r="L350" s="64" t="s">
        <v>88</v>
      </c>
      <c r="M350" s="290" t="s">
        <v>137</v>
      </c>
      <c r="N350" s="243" t="s">
        <v>2410</v>
      </c>
      <c r="O350" s="64"/>
      <c r="P350" s="89"/>
      <c r="Q350" s="243">
        <v>30</v>
      </c>
      <c r="R350" s="245">
        <v>120</v>
      </c>
      <c r="S350" s="245">
        <v>110</v>
      </c>
      <c r="T350" s="245">
        <v>29.33</v>
      </c>
      <c r="U350" s="89">
        <v>0</v>
      </c>
      <c r="V350" s="260">
        <v>15</v>
      </c>
      <c r="W350" s="98">
        <v>0</v>
      </c>
      <c r="X350" s="83">
        <v>0</v>
      </c>
      <c r="Y350" s="98">
        <v>0</v>
      </c>
      <c r="Z350" s="64">
        <v>0</v>
      </c>
      <c r="AA350" s="315">
        <v>885165</v>
      </c>
      <c r="AB350" s="315">
        <v>46667</v>
      </c>
      <c r="AC350" s="316">
        <v>931832</v>
      </c>
      <c r="AD350" s="74">
        <v>4500000</v>
      </c>
      <c r="AE350" s="74">
        <v>6000000</v>
      </c>
      <c r="AF350" s="334">
        <v>177895.19999999998</v>
      </c>
      <c r="AG350" s="112">
        <v>26554950</v>
      </c>
      <c r="AH350" s="74">
        <v>1400010</v>
      </c>
      <c r="AI350" s="74">
        <v>21347423.999999996</v>
      </c>
      <c r="AJ350" s="74">
        <v>0</v>
      </c>
      <c r="AK350" s="74">
        <v>4500000</v>
      </c>
      <c r="AL350" s="74">
        <v>6000000</v>
      </c>
      <c r="AM350" s="74">
        <v>4892117.9999999991</v>
      </c>
      <c r="AN350" s="74">
        <v>5217666.2159999991</v>
      </c>
      <c r="AO350" s="74">
        <v>0</v>
      </c>
      <c r="AP350" s="74">
        <v>3000000</v>
      </c>
      <c r="AQ350" s="74">
        <v>0</v>
      </c>
      <c r="AR350" s="74">
        <v>0</v>
      </c>
      <c r="AS350" s="74">
        <v>0</v>
      </c>
      <c r="AT350" s="79">
        <v>0</v>
      </c>
      <c r="AU350" s="81">
        <v>72912168.216000006</v>
      </c>
      <c r="AV350" s="112">
        <v>54308316.440880008</v>
      </c>
      <c r="AW350" s="74">
        <v>72912168.215999991</v>
      </c>
      <c r="AX350" s="74">
        <v>5103851.7751199994</v>
      </c>
      <c r="AY350" s="75">
        <v>1430831.644088001</v>
      </c>
      <c r="AZ350" s="74">
        <v>0</v>
      </c>
      <c r="BA350" s="74">
        <v>0</v>
      </c>
      <c r="BB350" s="74">
        <v>0</v>
      </c>
      <c r="BC350" s="79">
        <v>0</v>
      </c>
      <c r="BD350" s="79">
        <v>0</v>
      </c>
      <c r="BE350" s="79">
        <v>0</v>
      </c>
      <c r="BF350" s="77">
        <v>0</v>
      </c>
      <c r="BG350" s="344">
        <v>6534683.4192080004</v>
      </c>
      <c r="BH350" s="187">
        <v>66377484</v>
      </c>
    </row>
    <row r="351" spans="1:60" s="50" customFormat="1" ht="24" customHeight="1" x14ac:dyDescent="0.2">
      <c r="A351" s="181"/>
      <c r="B351" s="296">
        <v>345</v>
      </c>
      <c r="C351" s="264">
        <v>109</v>
      </c>
      <c r="D351" s="297">
        <v>12812</v>
      </c>
      <c r="E351" s="241" t="s">
        <v>135</v>
      </c>
      <c r="F351" s="242" t="s">
        <v>136</v>
      </c>
      <c r="G351" s="285" t="s">
        <v>137</v>
      </c>
      <c r="H351" s="272" t="s">
        <v>88</v>
      </c>
      <c r="I351" s="292" t="s">
        <v>2779</v>
      </c>
      <c r="J351" s="64" t="s">
        <v>138</v>
      </c>
      <c r="K351" s="64" t="s">
        <v>139</v>
      </c>
      <c r="L351" s="64" t="s">
        <v>88</v>
      </c>
      <c r="M351" s="290" t="s">
        <v>137</v>
      </c>
      <c r="N351" s="243" t="s">
        <v>2410</v>
      </c>
      <c r="O351" s="64"/>
      <c r="P351" s="89"/>
      <c r="Q351" s="243">
        <v>30</v>
      </c>
      <c r="R351" s="245">
        <v>120</v>
      </c>
      <c r="S351" s="245">
        <v>110</v>
      </c>
      <c r="T351" s="245">
        <v>29.33</v>
      </c>
      <c r="U351" s="89">
        <v>0</v>
      </c>
      <c r="V351" s="260">
        <v>24</v>
      </c>
      <c r="W351" s="98">
        <v>0</v>
      </c>
      <c r="X351" s="83">
        <v>0</v>
      </c>
      <c r="Y351" s="98">
        <v>2</v>
      </c>
      <c r="Z351" s="64">
        <v>1</v>
      </c>
      <c r="AA351" s="315">
        <v>885165</v>
      </c>
      <c r="AB351" s="315">
        <v>46667</v>
      </c>
      <c r="AC351" s="316">
        <v>931832</v>
      </c>
      <c r="AD351" s="74">
        <v>4500000</v>
      </c>
      <c r="AE351" s="74">
        <v>6000000</v>
      </c>
      <c r="AF351" s="334">
        <v>177895.19999999998</v>
      </c>
      <c r="AG351" s="112">
        <v>26554950</v>
      </c>
      <c r="AH351" s="74">
        <v>1400010</v>
      </c>
      <c r="AI351" s="74">
        <v>21347423.999999996</v>
      </c>
      <c r="AJ351" s="74">
        <v>2655495</v>
      </c>
      <c r="AK351" s="74">
        <v>4500000</v>
      </c>
      <c r="AL351" s="74">
        <v>6000000</v>
      </c>
      <c r="AM351" s="74">
        <v>4892117.9999999991</v>
      </c>
      <c r="AN351" s="74">
        <v>5217666.2159999991</v>
      </c>
      <c r="AO351" s="74">
        <v>0</v>
      </c>
      <c r="AP351" s="74">
        <v>4800000</v>
      </c>
      <c r="AQ351" s="74">
        <v>0</v>
      </c>
      <c r="AR351" s="74">
        <v>0</v>
      </c>
      <c r="AS351" s="74">
        <v>0</v>
      </c>
      <c r="AT351" s="79">
        <v>0</v>
      </c>
      <c r="AU351" s="81">
        <v>77367663.216000006</v>
      </c>
      <c r="AV351" s="112">
        <v>54182316.440880008</v>
      </c>
      <c r="AW351" s="74">
        <v>74712168.215999991</v>
      </c>
      <c r="AX351" s="74">
        <v>5229851.7751199994</v>
      </c>
      <c r="AY351" s="75">
        <v>1418231.644088001</v>
      </c>
      <c r="AZ351" s="74">
        <v>0</v>
      </c>
      <c r="BA351" s="74">
        <v>0</v>
      </c>
      <c r="BB351" s="74">
        <v>0</v>
      </c>
      <c r="BC351" s="79">
        <v>0</v>
      </c>
      <c r="BD351" s="79">
        <v>0</v>
      </c>
      <c r="BE351" s="79">
        <v>0</v>
      </c>
      <c r="BF351" s="77">
        <v>0</v>
      </c>
      <c r="BG351" s="344">
        <v>6648083.4192080004</v>
      </c>
      <c r="BH351" s="187">
        <v>70719579</v>
      </c>
    </row>
    <row r="352" spans="1:60" s="50" customFormat="1" ht="24" customHeight="1" x14ac:dyDescent="0.2">
      <c r="A352" s="181"/>
      <c r="B352" s="296">
        <v>346</v>
      </c>
      <c r="C352" s="264">
        <v>110</v>
      </c>
      <c r="D352" s="297">
        <v>13242</v>
      </c>
      <c r="E352" s="241" t="s">
        <v>1468</v>
      </c>
      <c r="F352" s="242" t="s">
        <v>210</v>
      </c>
      <c r="G352" s="285" t="s">
        <v>137</v>
      </c>
      <c r="H352" s="272" t="s">
        <v>88</v>
      </c>
      <c r="I352" s="291" t="s">
        <v>2780</v>
      </c>
      <c r="J352" s="65" t="s">
        <v>1469</v>
      </c>
      <c r="K352" s="65" t="s">
        <v>1470</v>
      </c>
      <c r="L352" s="65" t="s">
        <v>88</v>
      </c>
      <c r="M352" s="290" t="s">
        <v>137</v>
      </c>
      <c r="N352" s="243" t="s">
        <v>2410</v>
      </c>
      <c r="O352" s="65"/>
      <c r="P352" s="86"/>
      <c r="Q352" s="243">
        <v>30</v>
      </c>
      <c r="R352" s="245">
        <v>120</v>
      </c>
      <c r="S352" s="245">
        <v>110</v>
      </c>
      <c r="T352" s="245">
        <v>29.33</v>
      </c>
      <c r="U352" s="89">
        <v>0</v>
      </c>
      <c r="V352" s="260">
        <v>22</v>
      </c>
      <c r="W352" s="98">
        <v>0</v>
      </c>
      <c r="X352" s="83">
        <v>0</v>
      </c>
      <c r="Y352" s="98">
        <v>0</v>
      </c>
      <c r="Z352" s="64">
        <v>0</v>
      </c>
      <c r="AA352" s="315">
        <v>885165</v>
      </c>
      <c r="AB352" s="315">
        <v>46667</v>
      </c>
      <c r="AC352" s="316">
        <v>931832</v>
      </c>
      <c r="AD352" s="74">
        <v>4500000</v>
      </c>
      <c r="AE352" s="74">
        <v>6000000</v>
      </c>
      <c r="AF352" s="334">
        <v>177895.19999999998</v>
      </c>
      <c r="AG352" s="112">
        <v>26554950</v>
      </c>
      <c r="AH352" s="74">
        <v>1400010</v>
      </c>
      <c r="AI352" s="74">
        <v>21347423.999999996</v>
      </c>
      <c r="AJ352" s="74">
        <v>0</v>
      </c>
      <c r="AK352" s="74">
        <v>4500000</v>
      </c>
      <c r="AL352" s="74">
        <v>6000000</v>
      </c>
      <c r="AM352" s="74">
        <v>4892117.9999999991</v>
      </c>
      <c r="AN352" s="74">
        <v>5217666.2159999991</v>
      </c>
      <c r="AO352" s="74">
        <v>0</v>
      </c>
      <c r="AP352" s="74">
        <v>4400000</v>
      </c>
      <c r="AQ352" s="74">
        <v>0</v>
      </c>
      <c r="AR352" s="74">
        <v>0</v>
      </c>
      <c r="AS352" s="74">
        <v>0</v>
      </c>
      <c r="AT352" s="79">
        <v>0</v>
      </c>
      <c r="AU352" s="81">
        <v>74312168.216000006</v>
      </c>
      <c r="AV352" s="112">
        <v>54210316.440880008</v>
      </c>
      <c r="AW352" s="74">
        <v>74312168.215999991</v>
      </c>
      <c r="AX352" s="74">
        <v>5201851.7751199994</v>
      </c>
      <c r="AY352" s="75">
        <v>1421031.644088001</v>
      </c>
      <c r="AZ352" s="74">
        <v>0</v>
      </c>
      <c r="BA352" s="74">
        <v>0</v>
      </c>
      <c r="BB352" s="74">
        <v>0</v>
      </c>
      <c r="BC352" s="79">
        <v>0</v>
      </c>
      <c r="BD352" s="79">
        <v>0</v>
      </c>
      <c r="BE352" s="79">
        <v>0</v>
      </c>
      <c r="BF352" s="77">
        <v>0</v>
      </c>
      <c r="BG352" s="344">
        <v>6622883.4192080004</v>
      </c>
      <c r="BH352" s="187">
        <v>67689284</v>
      </c>
    </row>
    <row r="353" spans="1:60" s="50" customFormat="1" ht="24" customHeight="1" x14ac:dyDescent="0.2">
      <c r="A353" s="181"/>
      <c r="B353" s="296">
        <v>347</v>
      </c>
      <c r="C353" s="264">
        <v>111</v>
      </c>
      <c r="D353" s="297">
        <v>13279</v>
      </c>
      <c r="E353" s="241" t="s">
        <v>1579</v>
      </c>
      <c r="F353" s="242" t="s">
        <v>1580</v>
      </c>
      <c r="G353" s="285" t="s">
        <v>137</v>
      </c>
      <c r="H353" s="272" t="s">
        <v>88</v>
      </c>
      <c r="I353" s="292" t="s">
        <v>2781</v>
      </c>
      <c r="J353" s="64" t="s">
        <v>1581</v>
      </c>
      <c r="K353" s="64" t="s">
        <v>1582</v>
      </c>
      <c r="L353" s="64" t="s">
        <v>88</v>
      </c>
      <c r="M353" s="290" t="s">
        <v>137</v>
      </c>
      <c r="N353" s="98"/>
      <c r="O353" s="64"/>
      <c r="P353" s="244" t="s">
        <v>2410</v>
      </c>
      <c r="Q353" s="243">
        <v>30</v>
      </c>
      <c r="R353" s="245">
        <v>120</v>
      </c>
      <c r="S353" s="245">
        <v>220</v>
      </c>
      <c r="T353" s="245">
        <v>29.33</v>
      </c>
      <c r="U353" s="89">
        <v>0</v>
      </c>
      <c r="V353" s="260">
        <v>25</v>
      </c>
      <c r="W353" s="98">
        <v>0</v>
      </c>
      <c r="X353" s="83">
        <v>0</v>
      </c>
      <c r="Y353" s="98">
        <v>0</v>
      </c>
      <c r="Z353" s="64">
        <v>0</v>
      </c>
      <c r="AA353" s="315">
        <v>885165</v>
      </c>
      <c r="AB353" s="315">
        <v>46667</v>
      </c>
      <c r="AC353" s="316">
        <v>931832</v>
      </c>
      <c r="AD353" s="74">
        <v>4500000</v>
      </c>
      <c r="AE353" s="74">
        <v>6000000</v>
      </c>
      <c r="AF353" s="334">
        <v>177895.19999999998</v>
      </c>
      <c r="AG353" s="112">
        <v>26554950</v>
      </c>
      <c r="AH353" s="74">
        <v>1400010</v>
      </c>
      <c r="AI353" s="74">
        <v>21347423.999999996</v>
      </c>
      <c r="AJ353" s="74">
        <v>0</v>
      </c>
      <c r="AK353" s="74">
        <v>4500000</v>
      </c>
      <c r="AL353" s="74">
        <v>6000000</v>
      </c>
      <c r="AM353" s="74">
        <v>9784235.9999999981</v>
      </c>
      <c r="AN353" s="74">
        <v>5217666.2159999991</v>
      </c>
      <c r="AO353" s="74">
        <v>0</v>
      </c>
      <c r="AP353" s="74">
        <v>5000000</v>
      </c>
      <c r="AQ353" s="74">
        <v>0</v>
      </c>
      <c r="AR353" s="74">
        <v>0</v>
      </c>
      <c r="AS353" s="74">
        <v>0</v>
      </c>
      <c r="AT353" s="79">
        <v>0</v>
      </c>
      <c r="AU353" s="81">
        <v>79804286.216000006</v>
      </c>
      <c r="AV353" s="112">
        <v>58717986.18088001</v>
      </c>
      <c r="AW353" s="74">
        <v>79804286.215999991</v>
      </c>
      <c r="AX353" s="74">
        <v>5586300.0351200001</v>
      </c>
      <c r="AY353" s="75">
        <v>1871798.6180880012</v>
      </c>
      <c r="AZ353" s="74">
        <v>0</v>
      </c>
      <c r="BA353" s="74">
        <v>0</v>
      </c>
      <c r="BB353" s="74">
        <v>0</v>
      </c>
      <c r="BC353" s="79">
        <v>0</v>
      </c>
      <c r="BD353" s="79">
        <v>0</v>
      </c>
      <c r="BE353" s="79">
        <v>0</v>
      </c>
      <c r="BF353" s="77">
        <v>0</v>
      </c>
      <c r="BG353" s="344">
        <v>7458098.6532080015</v>
      </c>
      <c r="BH353" s="187">
        <v>72346187</v>
      </c>
    </row>
    <row r="354" spans="1:60" s="50" customFormat="1" ht="24" customHeight="1" x14ac:dyDescent="0.2">
      <c r="A354" s="181"/>
      <c r="B354" s="296">
        <v>348</v>
      </c>
      <c r="C354" s="264">
        <v>112</v>
      </c>
      <c r="D354" s="297">
        <v>13248</v>
      </c>
      <c r="E354" s="241" t="s">
        <v>1488</v>
      </c>
      <c r="F354" s="242" t="s">
        <v>312</v>
      </c>
      <c r="G354" s="285" t="s">
        <v>137</v>
      </c>
      <c r="H354" s="272" t="s">
        <v>88</v>
      </c>
      <c r="I354" s="291" t="s">
        <v>2782</v>
      </c>
      <c r="J354" s="65" t="s">
        <v>1489</v>
      </c>
      <c r="K354" s="65" t="s">
        <v>1490</v>
      </c>
      <c r="L354" s="65" t="s">
        <v>88</v>
      </c>
      <c r="M354" s="290" t="s">
        <v>137</v>
      </c>
      <c r="N354" s="243" t="s">
        <v>2410</v>
      </c>
      <c r="O354" s="65"/>
      <c r="P354" s="86"/>
      <c r="Q354" s="243">
        <v>30</v>
      </c>
      <c r="R354" s="245">
        <v>120</v>
      </c>
      <c r="S354" s="245">
        <v>110</v>
      </c>
      <c r="T354" s="245">
        <v>29.33</v>
      </c>
      <c r="U354" s="89">
        <v>0</v>
      </c>
      <c r="V354" s="260">
        <v>12</v>
      </c>
      <c r="W354" s="98">
        <v>0</v>
      </c>
      <c r="X354" s="83">
        <v>0</v>
      </c>
      <c r="Y354" s="98">
        <v>0</v>
      </c>
      <c r="Z354" s="64">
        <v>0</v>
      </c>
      <c r="AA354" s="315">
        <v>885165</v>
      </c>
      <c r="AB354" s="315">
        <v>46667</v>
      </c>
      <c r="AC354" s="316">
        <v>931832</v>
      </c>
      <c r="AD354" s="74">
        <v>4500000</v>
      </c>
      <c r="AE354" s="74">
        <v>6000000</v>
      </c>
      <c r="AF354" s="334">
        <v>177895.19999999998</v>
      </c>
      <c r="AG354" s="112">
        <v>26554950</v>
      </c>
      <c r="AH354" s="74">
        <v>1400010</v>
      </c>
      <c r="AI354" s="74">
        <v>21347423.999999996</v>
      </c>
      <c r="AJ354" s="74">
        <v>0</v>
      </c>
      <c r="AK354" s="74">
        <v>4500000</v>
      </c>
      <c r="AL354" s="74">
        <v>6000000</v>
      </c>
      <c r="AM354" s="74">
        <v>4892117.9999999991</v>
      </c>
      <c r="AN354" s="74">
        <v>5217666.2159999991</v>
      </c>
      <c r="AO354" s="74">
        <v>0</v>
      </c>
      <c r="AP354" s="74">
        <v>2400000</v>
      </c>
      <c r="AQ354" s="74">
        <v>0</v>
      </c>
      <c r="AR354" s="74">
        <v>0</v>
      </c>
      <c r="AS354" s="74">
        <v>0</v>
      </c>
      <c r="AT354" s="79">
        <v>0</v>
      </c>
      <c r="AU354" s="81">
        <v>72312168.216000006</v>
      </c>
      <c r="AV354" s="112">
        <v>54350316.440880008</v>
      </c>
      <c r="AW354" s="74">
        <v>72312168.215999991</v>
      </c>
      <c r="AX354" s="74">
        <v>5061851.7751199994</v>
      </c>
      <c r="AY354" s="75">
        <v>1435031.644088001</v>
      </c>
      <c r="AZ354" s="74">
        <v>0</v>
      </c>
      <c r="BA354" s="74">
        <v>0</v>
      </c>
      <c r="BB354" s="74">
        <v>0</v>
      </c>
      <c r="BC354" s="79">
        <v>0</v>
      </c>
      <c r="BD354" s="79">
        <v>0</v>
      </c>
      <c r="BE354" s="79">
        <v>0</v>
      </c>
      <c r="BF354" s="77">
        <v>0</v>
      </c>
      <c r="BG354" s="344">
        <v>6496883.4192080004</v>
      </c>
      <c r="BH354" s="187">
        <v>65815284</v>
      </c>
    </row>
    <row r="355" spans="1:60" s="50" customFormat="1" ht="24" customHeight="1" x14ac:dyDescent="0.2">
      <c r="A355" s="181"/>
      <c r="B355" s="296">
        <v>349</v>
      </c>
      <c r="C355" s="264">
        <v>113</v>
      </c>
      <c r="D355" s="297">
        <v>13278</v>
      </c>
      <c r="E355" s="241" t="s">
        <v>410</v>
      </c>
      <c r="F355" s="242" t="s">
        <v>1577</v>
      </c>
      <c r="G355" s="285" t="s">
        <v>137</v>
      </c>
      <c r="H355" s="272" t="s">
        <v>88</v>
      </c>
      <c r="I355" s="292" t="s">
        <v>2783</v>
      </c>
      <c r="J355" s="65" t="s">
        <v>2484</v>
      </c>
      <c r="K355" s="64" t="s">
        <v>1578</v>
      </c>
      <c r="L355" s="64" t="s">
        <v>88</v>
      </c>
      <c r="M355" s="290" t="s">
        <v>137</v>
      </c>
      <c r="N355" s="98"/>
      <c r="O355" s="64"/>
      <c r="P355" s="244" t="s">
        <v>2410</v>
      </c>
      <c r="Q355" s="243">
        <v>30</v>
      </c>
      <c r="R355" s="245">
        <v>120</v>
      </c>
      <c r="S355" s="245">
        <v>220</v>
      </c>
      <c r="T355" s="245">
        <v>29.33</v>
      </c>
      <c r="U355" s="89">
        <v>0</v>
      </c>
      <c r="V355" s="260">
        <v>17</v>
      </c>
      <c r="W355" s="98">
        <v>0</v>
      </c>
      <c r="X355" s="83">
        <v>0</v>
      </c>
      <c r="Y355" s="98">
        <v>0</v>
      </c>
      <c r="Z355" s="64">
        <v>0</v>
      </c>
      <c r="AA355" s="315">
        <v>885165</v>
      </c>
      <c r="AB355" s="315">
        <v>46667</v>
      </c>
      <c r="AC355" s="316">
        <v>931832</v>
      </c>
      <c r="AD355" s="74">
        <v>4500000</v>
      </c>
      <c r="AE355" s="74">
        <v>6000000</v>
      </c>
      <c r="AF355" s="334">
        <v>177895.19999999998</v>
      </c>
      <c r="AG355" s="112">
        <v>26554950</v>
      </c>
      <c r="AH355" s="74">
        <v>1400010</v>
      </c>
      <c r="AI355" s="74">
        <v>21347423.999999996</v>
      </c>
      <c r="AJ355" s="74">
        <v>0</v>
      </c>
      <c r="AK355" s="74">
        <v>4500000</v>
      </c>
      <c r="AL355" s="74">
        <v>6000000</v>
      </c>
      <c r="AM355" s="74">
        <v>9784235.9999999981</v>
      </c>
      <c r="AN355" s="74">
        <v>5217666.2159999991</v>
      </c>
      <c r="AO355" s="74">
        <v>0</v>
      </c>
      <c r="AP355" s="74">
        <v>3400000</v>
      </c>
      <c r="AQ355" s="74">
        <v>0</v>
      </c>
      <c r="AR355" s="74">
        <v>0</v>
      </c>
      <c r="AS355" s="74">
        <v>0</v>
      </c>
      <c r="AT355" s="79">
        <v>0</v>
      </c>
      <c r="AU355" s="81">
        <v>78204286.216000006</v>
      </c>
      <c r="AV355" s="112">
        <v>58829986.18088001</v>
      </c>
      <c r="AW355" s="74">
        <v>78204286.215999991</v>
      </c>
      <c r="AX355" s="74">
        <v>5474300.0351200001</v>
      </c>
      <c r="AY355" s="75">
        <v>1882998.6180880012</v>
      </c>
      <c r="AZ355" s="74">
        <v>0</v>
      </c>
      <c r="BA355" s="74">
        <v>0</v>
      </c>
      <c r="BB355" s="74">
        <v>0</v>
      </c>
      <c r="BC355" s="79">
        <v>0</v>
      </c>
      <c r="BD355" s="79">
        <v>0</v>
      </c>
      <c r="BE355" s="79">
        <v>0</v>
      </c>
      <c r="BF355" s="77">
        <v>0</v>
      </c>
      <c r="BG355" s="344">
        <v>7357298.6532080015</v>
      </c>
      <c r="BH355" s="187">
        <v>70846987</v>
      </c>
    </row>
    <row r="356" spans="1:60" s="50" customFormat="1" ht="24" customHeight="1" x14ac:dyDescent="0.2">
      <c r="A356" s="181"/>
      <c r="B356" s="296">
        <v>350</v>
      </c>
      <c r="C356" s="264">
        <v>114</v>
      </c>
      <c r="D356" s="297">
        <v>13237</v>
      </c>
      <c r="E356" s="241" t="s">
        <v>267</v>
      </c>
      <c r="F356" s="242" t="s">
        <v>1450</v>
      </c>
      <c r="G356" s="285" t="s">
        <v>137</v>
      </c>
      <c r="H356" s="272" t="s">
        <v>88</v>
      </c>
      <c r="I356" s="292" t="s">
        <v>2784</v>
      </c>
      <c r="J356" s="65" t="s">
        <v>1451</v>
      </c>
      <c r="K356" s="64" t="s">
        <v>1452</v>
      </c>
      <c r="L356" s="64" t="s">
        <v>88</v>
      </c>
      <c r="M356" s="290" t="s">
        <v>137</v>
      </c>
      <c r="N356" s="243" t="s">
        <v>2410</v>
      </c>
      <c r="O356" s="64"/>
      <c r="P356" s="89"/>
      <c r="Q356" s="243">
        <v>30</v>
      </c>
      <c r="R356" s="245">
        <v>120</v>
      </c>
      <c r="S356" s="245">
        <v>110</v>
      </c>
      <c r="T356" s="245">
        <v>29.33</v>
      </c>
      <c r="U356" s="89">
        <v>0</v>
      </c>
      <c r="V356" s="260">
        <v>15</v>
      </c>
      <c r="W356" s="98">
        <v>0</v>
      </c>
      <c r="X356" s="83">
        <v>0</v>
      </c>
      <c r="Y356" s="98">
        <v>2</v>
      </c>
      <c r="Z356" s="64">
        <v>2</v>
      </c>
      <c r="AA356" s="315">
        <v>885165</v>
      </c>
      <c r="AB356" s="315">
        <v>46667</v>
      </c>
      <c r="AC356" s="316">
        <v>931832</v>
      </c>
      <c r="AD356" s="74">
        <v>4500000</v>
      </c>
      <c r="AE356" s="74">
        <v>6000000</v>
      </c>
      <c r="AF356" s="334">
        <v>177895.19999999998</v>
      </c>
      <c r="AG356" s="112">
        <v>26554950</v>
      </c>
      <c r="AH356" s="74">
        <v>1400010</v>
      </c>
      <c r="AI356" s="74">
        <v>21347423.999999996</v>
      </c>
      <c r="AJ356" s="74">
        <v>5310990</v>
      </c>
      <c r="AK356" s="74">
        <v>4500000</v>
      </c>
      <c r="AL356" s="74">
        <v>6000000</v>
      </c>
      <c r="AM356" s="74">
        <v>4892117.9999999991</v>
      </c>
      <c r="AN356" s="74">
        <v>5217666.2159999991</v>
      </c>
      <c r="AO356" s="74">
        <v>0</v>
      </c>
      <c r="AP356" s="74">
        <v>3000000</v>
      </c>
      <c r="AQ356" s="74">
        <v>0</v>
      </c>
      <c r="AR356" s="74">
        <v>0</v>
      </c>
      <c r="AS356" s="74">
        <v>0</v>
      </c>
      <c r="AT356" s="79">
        <v>0</v>
      </c>
      <c r="AU356" s="81">
        <v>78223158.216000006</v>
      </c>
      <c r="AV356" s="112">
        <v>54308316.440880008</v>
      </c>
      <c r="AW356" s="74">
        <v>72912168.215999991</v>
      </c>
      <c r="AX356" s="74">
        <v>5103851.7751199994</v>
      </c>
      <c r="AY356" s="75">
        <v>1430831.644088001</v>
      </c>
      <c r="AZ356" s="74">
        <v>0</v>
      </c>
      <c r="BA356" s="74">
        <v>0</v>
      </c>
      <c r="BB356" s="74">
        <v>0</v>
      </c>
      <c r="BC356" s="79">
        <v>0</v>
      </c>
      <c r="BD356" s="79">
        <v>0</v>
      </c>
      <c r="BE356" s="79">
        <v>0</v>
      </c>
      <c r="BF356" s="77">
        <v>0</v>
      </c>
      <c r="BG356" s="344">
        <v>6534683.4192080004</v>
      </c>
      <c r="BH356" s="187">
        <v>71688474</v>
      </c>
    </row>
    <row r="357" spans="1:60" s="50" customFormat="1" ht="24" customHeight="1" x14ac:dyDescent="0.2">
      <c r="A357" s="181"/>
      <c r="B357" s="296">
        <v>351</v>
      </c>
      <c r="C357" s="264">
        <v>115</v>
      </c>
      <c r="D357" s="297">
        <v>13241</v>
      </c>
      <c r="E357" s="241" t="s">
        <v>1464</v>
      </c>
      <c r="F357" s="242" t="s">
        <v>1465</v>
      </c>
      <c r="G357" s="285" t="s">
        <v>137</v>
      </c>
      <c r="H357" s="272" t="s">
        <v>88</v>
      </c>
      <c r="I357" s="292" t="s">
        <v>2785</v>
      </c>
      <c r="J357" s="65" t="s">
        <v>1466</v>
      </c>
      <c r="K357" s="64" t="s">
        <v>1467</v>
      </c>
      <c r="L357" s="64" t="s">
        <v>88</v>
      </c>
      <c r="M357" s="290" t="s">
        <v>137</v>
      </c>
      <c r="N357" s="243" t="s">
        <v>2410</v>
      </c>
      <c r="O357" s="64"/>
      <c r="P357" s="89"/>
      <c r="Q357" s="243">
        <v>30</v>
      </c>
      <c r="R357" s="245">
        <v>120</v>
      </c>
      <c r="S357" s="245">
        <v>110</v>
      </c>
      <c r="T357" s="245">
        <v>29.33</v>
      </c>
      <c r="U357" s="89">
        <v>0</v>
      </c>
      <c r="V357" s="260">
        <v>15</v>
      </c>
      <c r="W357" s="98">
        <v>0</v>
      </c>
      <c r="X357" s="83">
        <v>0</v>
      </c>
      <c r="Y357" s="98">
        <v>2</v>
      </c>
      <c r="Z357" s="64">
        <v>2</v>
      </c>
      <c r="AA357" s="315">
        <v>885165</v>
      </c>
      <c r="AB357" s="315">
        <v>46667</v>
      </c>
      <c r="AC357" s="316">
        <v>931832</v>
      </c>
      <c r="AD357" s="74">
        <v>4500000</v>
      </c>
      <c r="AE357" s="74">
        <v>6000000</v>
      </c>
      <c r="AF357" s="334">
        <v>177895.19999999998</v>
      </c>
      <c r="AG357" s="112">
        <v>26554950</v>
      </c>
      <c r="AH357" s="74">
        <v>1400010</v>
      </c>
      <c r="AI357" s="74">
        <v>21347423.999999996</v>
      </c>
      <c r="AJ357" s="74">
        <v>5310990</v>
      </c>
      <c r="AK357" s="74">
        <v>4500000</v>
      </c>
      <c r="AL357" s="74">
        <v>6000000</v>
      </c>
      <c r="AM357" s="74">
        <v>4892117.9999999991</v>
      </c>
      <c r="AN357" s="74">
        <v>5217666.2159999991</v>
      </c>
      <c r="AO357" s="74">
        <v>0</v>
      </c>
      <c r="AP357" s="74">
        <v>3000000</v>
      </c>
      <c r="AQ357" s="74">
        <v>0</v>
      </c>
      <c r="AR357" s="74">
        <v>0</v>
      </c>
      <c r="AS357" s="74">
        <v>0</v>
      </c>
      <c r="AT357" s="79">
        <v>0</v>
      </c>
      <c r="AU357" s="81">
        <v>78223158.216000006</v>
      </c>
      <c r="AV357" s="112">
        <v>54308316.440880008</v>
      </c>
      <c r="AW357" s="74">
        <v>72912168.215999991</v>
      </c>
      <c r="AX357" s="74">
        <v>5103851.7751199994</v>
      </c>
      <c r="AY357" s="75">
        <v>1430831.644088001</v>
      </c>
      <c r="AZ357" s="74">
        <v>0</v>
      </c>
      <c r="BA357" s="74">
        <v>0</v>
      </c>
      <c r="BB357" s="74">
        <v>0</v>
      </c>
      <c r="BC357" s="79">
        <v>0</v>
      </c>
      <c r="BD357" s="79">
        <v>0</v>
      </c>
      <c r="BE357" s="79">
        <v>0</v>
      </c>
      <c r="BF357" s="77">
        <v>0</v>
      </c>
      <c r="BG357" s="344">
        <v>6534683.4192080004</v>
      </c>
      <c r="BH357" s="187">
        <v>71688474</v>
      </c>
    </row>
    <row r="358" spans="1:60" s="50" customFormat="1" ht="24" customHeight="1" x14ac:dyDescent="0.2">
      <c r="A358" s="181"/>
      <c r="B358" s="296">
        <v>352</v>
      </c>
      <c r="C358" s="264">
        <v>116</v>
      </c>
      <c r="D358" s="297">
        <v>13243</v>
      </c>
      <c r="E358" s="241" t="s">
        <v>1471</v>
      </c>
      <c r="F358" s="242" t="s">
        <v>1472</v>
      </c>
      <c r="G358" s="285" t="s">
        <v>137</v>
      </c>
      <c r="H358" s="272" t="s">
        <v>88</v>
      </c>
      <c r="I358" s="291" t="s">
        <v>2786</v>
      </c>
      <c r="J358" s="65" t="s">
        <v>1473</v>
      </c>
      <c r="K358" s="65" t="s">
        <v>1474</v>
      </c>
      <c r="L358" s="65" t="s">
        <v>88</v>
      </c>
      <c r="M358" s="290" t="s">
        <v>137</v>
      </c>
      <c r="N358" s="243" t="s">
        <v>2410</v>
      </c>
      <c r="O358" s="65"/>
      <c r="P358" s="86"/>
      <c r="Q358" s="243">
        <v>30</v>
      </c>
      <c r="R358" s="245">
        <v>120</v>
      </c>
      <c r="S358" s="245">
        <v>110</v>
      </c>
      <c r="T358" s="245">
        <v>29.33</v>
      </c>
      <c r="U358" s="89">
        <v>0</v>
      </c>
      <c r="V358" s="260">
        <v>15</v>
      </c>
      <c r="W358" s="98">
        <v>0</v>
      </c>
      <c r="X358" s="83">
        <v>0</v>
      </c>
      <c r="Y358" s="98">
        <v>2</v>
      </c>
      <c r="Z358" s="64">
        <v>1</v>
      </c>
      <c r="AA358" s="315">
        <v>885165</v>
      </c>
      <c r="AB358" s="315">
        <v>46667</v>
      </c>
      <c r="AC358" s="316">
        <v>931832</v>
      </c>
      <c r="AD358" s="74">
        <v>4500000</v>
      </c>
      <c r="AE358" s="74">
        <v>6000000</v>
      </c>
      <c r="AF358" s="334">
        <v>177895.19999999998</v>
      </c>
      <c r="AG358" s="112">
        <v>26554950</v>
      </c>
      <c r="AH358" s="74">
        <v>1400010</v>
      </c>
      <c r="AI358" s="74">
        <v>21347423.999999996</v>
      </c>
      <c r="AJ358" s="74">
        <v>2655495</v>
      </c>
      <c r="AK358" s="74">
        <v>4500000</v>
      </c>
      <c r="AL358" s="74">
        <v>6000000</v>
      </c>
      <c r="AM358" s="74">
        <v>4892117.9999999991</v>
      </c>
      <c r="AN358" s="74">
        <v>5217666.2159999991</v>
      </c>
      <c r="AO358" s="74">
        <v>0</v>
      </c>
      <c r="AP358" s="74">
        <v>3000000</v>
      </c>
      <c r="AQ358" s="74">
        <v>0</v>
      </c>
      <c r="AR358" s="74">
        <v>0</v>
      </c>
      <c r="AS358" s="74">
        <v>0</v>
      </c>
      <c r="AT358" s="79">
        <v>0</v>
      </c>
      <c r="AU358" s="81">
        <v>75567663.216000006</v>
      </c>
      <c r="AV358" s="112">
        <v>54308316.440880008</v>
      </c>
      <c r="AW358" s="74">
        <v>72912168.215999991</v>
      </c>
      <c r="AX358" s="74">
        <v>5103851.7751199994</v>
      </c>
      <c r="AY358" s="75">
        <v>1430831.644088001</v>
      </c>
      <c r="AZ358" s="74">
        <v>0</v>
      </c>
      <c r="BA358" s="74">
        <v>0</v>
      </c>
      <c r="BB358" s="74">
        <v>0</v>
      </c>
      <c r="BC358" s="79">
        <v>0</v>
      </c>
      <c r="BD358" s="79">
        <v>0</v>
      </c>
      <c r="BE358" s="79">
        <v>0</v>
      </c>
      <c r="BF358" s="77">
        <v>0</v>
      </c>
      <c r="BG358" s="344">
        <v>6534683.4192080004</v>
      </c>
      <c r="BH358" s="187">
        <v>69032979</v>
      </c>
    </row>
    <row r="359" spans="1:60" s="50" customFormat="1" ht="24" customHeight="1" x14ac:dyDescent="0.2">
      <c r="A359" s="181"/>
      <c r="B359" s="296">
        <v>353</v>
      </c>
      <c r="C359" s="264">
        <v>117</v>
      </c>
      <c r="D359" s="297">
        <v>13338</v>
      </c>
      <c r="E359" s="241" t="s">
        <v>1207</v>
      </c>
      <c r="F359" s="242" t="s">
        <v>1752</v>
      </c>
      <c r="G359" s="285" t="s">
        <v>137</v>
      </c>
      <c r="H359" s="272" t="s">
        <v>88</v>
      </c>
      <c r="I359" s="349" t="s">
        <v>2787</v>
      </c>
      <c r="J359" s="67" t="s">
        <v>1753</v>
      </c>
      <c r="K359" s="67" t="s">
        <v>1754</v>
      </c>
      <c r="L359" s="67" t="s">
        <v>88</v>
      </c>
      <c r="M359" s="290" t="s">
        <v>137</v>
      </c>
      <c r="N359" s="243" t="s">
        <v>2410</v>
      </c>
      <c r="O359" s="67"/>
      <c r="P359" s="90"/>
      <c r="Q359" s="243">
        <v>30</v>
      </c>
      <c r="R359" s="245">
        <v>120</v>
      </c>
      <c r="S359" s="245">
        <v>110</v>
      </c>
      <c r="T359" s="245">
        <v>29.33</v>
      </c>
      <c r="U359" s="89">
        <v>0</v>
      </c>
      <c r="V359" s="260">
        <v>15</v>
      </c>
      <c r="W359" s="98">
        <v>0</v>
      </c>
      <c r="X359" s="83">
        <v>0</v>
      </c>
      <c r="Y359" s="98">
        <v>3</v>
      </c>
      <c r="Z359" s="64">
        <v>0</v>
      </c>
      <c r="AA359" s="315">
        <v>885165</v>
      </c>
      <c r="AB359" s="315">
        <v>46667</v>
      </c>
      <c r="AC359" s="316">
        <v>931832</v>
      </c>
      <c r="AD359" s="74">
        <v>4500000</v>
      </c>
      <c r="AE359" s="74">
        <v>6000000</v>
      </c>
      <c r="AF359" s="334">
        <v>177895.19999999998</v>
      </c>
      <c r="AG359" s="112">
        <v>26554950</v>
      </c>
      <c r="AH359" s="74">
        <v>1400010</v>
      </c>
      <c r="AI359" s="74">
        <v>21347423.999999996</v>
      </c>
      <c r="AJ359" s="74">
        <v>0</v>
      </c>
      <c r="AK359" s="74">
        <v>4500000</v>
      </c>
      <c r="AL359" s="74">
        <v>6000000</v>
      </c>
      <c r="AM359" s="74">
        <v>4892117.9999999991</v>
      </c>
      <c r="AN359" s="74">
        <v>5217666.2159999991</v>
      </c>
      <c r="AO359" s="74">
        <v>0</v>
      </c>
      <c r="AP359" s="74">
        <v>3000000</v>
      </c>
      <c r="AQ359" s="74">
        <v>0</v>
      </c>
      <c r="AR359" s="74">
        <v>0</v>
      </c>
      <c r="AS359" s="74">
        <v>0</v>
      </c>
      <c r="AT359" s="79">
        <v>0</v>
      </c>
      <c r="AU359" s="81">
        <v>72912168.216000006</v>
      </c>
      <c r="AV359" s="112">
        <v>54308316.440880008</v>
      </c>
      <c r="AW359" s="74">
        <v>72912168.215999991</v>
      </c>
      <c r="AX359" s="74">
        <v>5103851.7751199994</v>
      </c>
      <c r="AY359" s="75">
        <v>1430831.644088001</v>
      </c>
      <c r="AZ359" s="74">
        <v>0</v>
      </c>
      <c r="BA359" s="74">
        <v>0</v>
      </c>
      <c r="BB359" s="74">
        <v>0</v>
      </c>
      <c r="BC359" s="79">
        <v>0</v>
      </c>
      <c r="BD359" s="79">
        <v>0</v>
      </c>
      <c r="BE359" s="79">
        <v>0</v>
      </c>
      <c r="BF359" s="77">
        <v>0</v>
      </c>
      <c r="BG359" s="344">
        <v>6534683.4192080004</v>
      </c>
      <c r="BH359" s="187">
        <v>66377484</v>
      </c>
    </row>
    <row r="360" spans="1:60" s="50" customFormat="1" ht="24" customHeight="1" x14ac:dyDescent="0.2">
      <c r="A360" s="181"/>
      <c r="B360" s="296">
        <v>354</v>
      </c>
      <c r="C360" s="264">
        <v>118</v>
      </c>
      <c r="D360" s="297">
        <v>13345</v>
      </c>
      <c r="E360" s="241" t="s">
        <v>267</v>
      </c>
      <c r="F360" s="242" t="s">
        <v>1775</v>
      </c>
      <c r="G360" s="285" t="s">
        <v>137</v>
      </c>
      <c r="H360" s="272" t="s">
        <v>88</v>
      </c>
      <c r="I360" s="292" t="s">
        <v>2788</v>
      </c>
      <c r="J360" s="64" t="s">
        <v>1776</v>
      </c>
      <c r="K360" s="64" t="s">
        <v>1777</v>
      </c>
      <c r="L360" s="64" t="s">
        <v>88</v>
      </c>
      <c r="M360" s="290" t="s">
        <v>137</v>
      </c>
      <c r="N360" s="243" t="s">
        <v>2410</v>
      </c>
      <c r="O360" s="64"/>
      <c r="P360" s="89"/>
      <c r="Q360" s="243">
        <v>30</v>
      </c>
      <c r="R360" s="245">
        <v>120</v>
      </c>
      <c r="S360" s="245">
        <v>110</v>
      </c>
      <c r="T360" s="245">
        <v>29.33</v>
      </c>
      <c r="U360" s="89">
        <v>0</v>
      </c>
      <c r="V360" s="260">
        <v>15</v>
      </c>
      <c r="W360" s="98">
        <v>0</v>
      </c>
      <c r="X360" s="83">
        <v>0</v>
      </c>
      <c r="Y360" s="98">
        <v>0</v>
      </c>
      <c r="Z360" s="64">
        <v>0</v>
      </c>
      <c r="AA360" s="315">
        <v>885165</v>
      </c>
      <c r="AB360" s="315">
        <v>0</v>
      </c>
      <c r="AC360" s="316">
        <v>885165</v>
      </c>
      <c r="AD360" s="74">
        <v>4500000</v>
      </c>
      <c r="AE360" s="74">
        <v>6000000</v>
      </c>
      <c r="AF360" s="334">
        <v>168986.04545454544</v>
      </c>
      <c r="AG360" s="112">
        <v>26554950</v>
      </c>
      <c r="AH360" s="74">
        <v>0</v>
      </c>
      <c r="AI360" s="74">
        <v>20278325.454545453</v>
      </c>
      <c r="AJ360" s="74">
        <v>0</v>
      </c>
      <c r="AK360" s="74">
        <v>4500000</v>
      </c>
      <c r="AL360" s="74">
        <v>6000000</v>
      </c>
      <c r="AM360" s="74">
        <v>4647116.25</v>
      </c>
      <c r="AN360" s="74">
        <v>4956360.7131818179</v>
      </c>
      <c r="AO360" s="74">
        <v>0</v>
      </c>
      <c r="AP360" s="74">
        <v>3000000</v>
      </c>
      <c r="AQ360" s="74">
        <v>0</v>
      </c>
      <c r="AR360" s="74">
        <v>0</v>
      </c>
      <c r="AS360" s="74">
        <v>0</v>
      </c>
      <c r="AT360" s="79">
        <v>0</v>
      </c>
      <c r="AU360" s="81">
        <v>69936752.417727262</v>
      </c>
      <c r="AV360" s="112">
        <v>51541179.748486355</v>
      </c>
      <c r="AW360" s="74">
        <v>69936752.417727262</v>
      </c>
      <c r="AX360" s="74">
        <v>4895572.6692409087</v>
      </c>
      <c r="AY360" s="75">
        <v>1154117.9748486355</v>
      </c>
      <c r="AZ360" s="74">
        <v>0</v>
      </c>
      <c r="BA360" s="74">
        <v>0</v>
      </c>
      <c r="BB360" s="74">
        <v>0</v>
      </c>
      <c r="BC360" s="79">
        <v>0</v>
      </c>
      <c r="BD360" s="79">
        <v>0</v>
      </c>
      <c r="BE360" s="79">
        <v>0</v>
      </c>
      <c r="BF360" s="77">
        <v>0</v>
      </c>
      <c r="BG360" s="344">
        <v>6049690.6440895442</v>
      </c>
      <c r="BH360" s="187">
        <v>63887061</v>
      </c>
    </row>
    <row r="361" spans="1:60" s="50" customFormat="1" ht="24" customHeight="1" x14ac:dyDescent="0.2">
      <c r="A361" s="181"/>
      <c r="B361" s="296">
        <v>355</v>
      </c>
      <c r="C361" s="264">
        <v>119</v>
      </c>
      <c r="D361" s="297">
        <v>13277</v>
      </c>
      <c r="E361" s="241" t="s">
        <v>259</v>
      </c>
      <c r="F361" s="242" t="s">
        <v>1574</v>
      </c>
      <c r="G361" s="285" t="s">
        <v>137</v>
      </c>
      <c r="H361" s="272" t="s">
        <v>88</v>
      </c>
      <c r="I361" s="292" t="s">
        <v>2789</v>
      </c>
      <c r="J361" s="64" t="s">
        <v>1575</v>
      </c>
      <c r="K361" s="64" t="s">
        <v>1576</v>
      </c>
      <c r="L361" s="64" t="s">
        <v>88</v>
      </c>
      <c r="M361" s="290" t="s">
        <v>137</v>
      </c>
      <c r="N361" s="243" t="s">
        <v>2410</v>
      </c>
      <c r="O361" s="64"/>
      <c r="P361" s="89"/>
      <c r="Q361" s="243">
        <v>30</v>
      </c>
      <c r="R361" s="245">
        <v>120</v>
      </c>
      <c r="S361" s="245">
        <v>110</v>
      </c>
      <c r="T361" s="245">
        <v>29.33</v>
      </c>
      <c r="U361" s="89">
        <v>0</v>
      </c>
      <c r="V361" s="260">
        <v>8</v>
      </c>
      <c r="W361" s="98">
        <v>0</v>
      </c>
      <c r="X361" s="83">
        <v>0</v>
      </c>
      <c r="Y361" s="98">
        <v>0</v>
      </c>
      <c r="Z361" s="64">
        <v>0</v>
      </c>
      <c r="AA361" s="315">
        <v>885165</v>
      </c>
      <c r="AB361" s="315">
        <v>0</v>
      </c>
      <c r="AC361" s="316">
        <v>885165</v>
      </c>
      <c r="AD361" s="74">
        <v>4500000</v>
      </c>
      <c r="AE361" s="74">
        <v>6000000</v>
      </c>
      <c r="AF361" s="334">
        <v>168986.04545454544</v>
      </c>
      <c r="AG361" s="112">
        <v>26554950</v>
      </c>
      <c r="AH361" s="74">
        <v>0</v>
      </c>
      <c r="AI361" s="74">
        <v>20278325.454545453</v>
      </c>
      <c r="AJ361" s="74">
        <v>0</v>
      </c>
      <c r="AK361" s="74">
        <v>4500000</v>
      </c>
      <c r="AL361" s="74">
        <v>6000000</v>
      </c>
      <c r="AM361" s="74">
        <v>4647116.25</v>
      </c>
      <c r="AN361" s="74">
        <v>4956360.7131818179</v>
      </c>
      <c r="AO361" s="74">
        <v>0</v>
      </c>
      <c r="AP361" s="74">
        <v>1600000</v>
      </c>
      <c r="AQ361" s="74">
        <v>0</v>
      </c>
      <c r="AR361" s="74">
        <v>0</v>
      </c>
      <c r="AS361" s="74">
        <v>0</v>
      </c>
      <c r="AT361" s="79">
        <v>0</v>
      </c>
      <c r="AU361" s="81">
        <v>68536752.417727262</v>
      </c>
      <c r="AV361" s="112">
        <v>51639179.748486355</v>
      </c>
      <c r="AW361" s="74">
        <v>68536752.417727262</v>
      </c>
      <c r="AX361" s="74">
        <v>4797572.6692409087</v>
      </c>
      <c r="AY361" s="75">
        <v>1163917.9748486355</v>
      </c>
      <c r="AZ361" s="74">
        <v>0</v>
      </c>
      <c r="BA361" s="74">
        <v>0</v>
      </c>
      <c r="BB361" s="74">
        <v>0</v>
      </c>
      <c r="BC361" s="79">
        <v>0</v>
      </c>
      <c r="BD361" s="79">
        <v>0</v>
      </c>
      <c r="BE361" s="79">
        <v>0</v>
      </c>
      <c r="BF361" s="77">
        <v>0</v>
      </c>
      <c r="BG361" s="344">
        <v>5961490.6440895442</v>
      </c>
      <c r="BH361" s="187">
        <v>62575261</v>
      </c>
    </row>
    <row r="362" spans="1:60" s="50" customFormat="1" ht="24" customHeight="1" x14ac:dyDescent="0.2">
      <c r="A362" s="181"/>
      <c r="B362" s="296">
        <v>356</v>
      </c>
      <c r="C362" s="264">
        <v>120</v>
      </c>
      <c r="D362" s="297">
        <v>13228</v>
      </c>
      <c r="E362" s="241" t="s">
        <v>694</v>
      </c>
      <c r="F362" s="242" t="s">
        <v>1422</v>
      </c>
      <c r="G362" s="285" t="s">
        <v>137</v>
      </c>
      <c r="H362" s="272" t="s">
        <v>88</v>
      </c>
      <c r="I362" s="292" t="s">
        <v>2790</v>
      </c>
      <c r="J362" s="64" t="s">
        <v>1423</v>
      </c>
      <c r="K362" s="64" t="s">
        <v>1424</v>
      </c>
      <c r="L362" s="64" t="s">
        <v>88</v>
      </c>
      <c r="M362" s="290" t="s">
        <v>137</v>
      </c>
      <c r="N362" s="243" t="s">
        <v>2410</v>
      </c>
      <c r="O362" s="64"/>
      <c r="P362" s="89"/>
      <c r="Q362" s="243">
        <v>30</v>
      </c>
      <c r="R362" s="245">
        <v>120</v>
      </c>
      <c r="S362" s="245">
        <v>110</v>
      </c>
      <c r="T362" s="245">
        <v>29.33</v>
      </c>
      <c r="U362" s="89">
        <v>0</v>
      </c>
      <c r="V362" s="260">
        <v>8</v>
      </c>
      <c r="W362" s="98">
        <v>0</v>
      </c>
      <c r="X362" s="83">
        <v>0</v>
      </c>
      <c r="Y362" s="98">
        <v>0</v>
      </c>
      <c r="Z362" s="64">
        <v>0</v>
      </c>
      <c r="AA362" s="315">
        <v>885165</v>
      </c>
      <c r="AB362" s="315">
        <v>0</v>
      </c>
      <c r="AC362" s="316">
        <v>885165</v>
      </c>
      <c r="AD362" s="74">
        <v>4500000</v>
      </c>
      <c r="AE362" s="74">
        <v>6000000</v>
      </c>
      <c r="AF362" s="334">
        <v>168986.04545454544</v>
      </c>
      <c r="AG362" s="112">
        <v>26554950</v>
      </c>
      <c r="AH362" s="74">
        <v>0</v>
      </c>
      <c r="AI362" s="74">
        <v>20278325.454545453</v>
      </c>
      <c r="AJ362" s="74">
        <v>0</v>
      </c>
      <c r="AK362" s="74">
        <v>4500000</v>
      </c>
      <c r="AL362" s="74">
        <v>6000000</v>
      </c>
      <c r="AM362" s="74">
        <v>4647116.25</v>
      </c>
      <c r="AN362" s="74">
        <v>4956360.7131818179</v>
      </c>
      <c r="AO362" s="74">
        <v>0</v>
      </c>
      <c r="AP362" s="74">
        <v>1600000</v>
      </c>
      <c r="AQ362" s="74">
        <v>0</v>
      </c>
      <c r="AR362" s="74">
        <v>0</v>
      </c>
      <c r="AS362" s="74">
        <v>0</v>
      </c>
      <c r="AT362" s="79">
        <v>0</v>
      </c>
      <c r="AU362" s="81">
        <v>68536752.417727262</v>
      </c>
      <c r="AV362" s="112">
        <v>51639179.748486355</v>
      </c>
      <c r="AW362" s="74">
        <v>68536752.417727262</v>
      </c>
      <c r="AX362" s="74">
        <v>4797572.6692409087</v>
      </c>
      <c r="AY362" s="75">
        <v>1163917.9748486355</v>
      </c>
      <c r="AZ362" s="74">
        <v>0</v>
      </c>
      <c r="BA362" s="74">
        <v>0</v>
      </c>
      <c r="BB362" s="74">
        <v>0</v>
      </c>
      <c r="BC362" s="79">
        <v>0</v>
      </c>
      <c r="BD362" s="79">
        <v>0</v>
      </c>
      <c r="BE362" s="79">
        <v>0</v>
      </c>
      <c r="BF362" s="77">
        <v>0</v>
      </c>
      <c r="BG362" s="344">
        <v>5961490.6440895442</v>
      </c>
      <c r="BH362" s="187">
        <v>62575261</v>
      </c>
    </row>
    <row r="363" spans="1:60" s="50" customFormat="1" ht="24" customHeight="1" x14ac:dyDescent="0.2">
      <c r="A363" s="181"/>
      <c r="B363" s="296">
        <v>357</v>
      </c>
      <c r="C363" s="264">
        <v>121</v>
      </c>
      <c r="D363" s="297">
        <v>13358</v>
      </c>
      <c r="E363" s="241" t="s">
        <v>410</v>
      </c>
      <c r="F363" s="242" t="s">
        <v>1815</v>
      </c>
      <c r="G363" s="285" t="s">
        <v>137</v>
      </c>
      <c r="H363" s="272" t="s">
        <v>88</v>
      </c>
      <c r="I363" s="292" t="s">
        <v>2791</v>
      </c>
      <c r="J363" s="64">
        <v>2710327368</v>
      </c>
      <c r="K363" s="64" t="s">
        <v>1816</v>
      </c>
      <c r="L363" s="64" t="s">
        <v>88</v>
      </c>
      <c r="M363" s="290" t="s">
        <v>137</v>
      </c>
      <c r="N363" s="243" t="s">
        <v>2410</v>
      </c>
      <c r="O363" s="64"/>
      <c r="P363" s="89"/>
      <c r="Q363" s="243">
        <v>30</v>
      </c>
      <c r="R363" s="245">
        <v>120</v>
      </c>
      <c r="S363" s="245">
        <v>110</v>
      </c>
      <c r="T363" s="245">
        <v>29.33</v>
      </c>
      <c r="U363" s="89">
        <v>0</v>
      </c>
      <c r="V363" s="260">
        <v>17</v>
      </c>
      <c r="W363" s="98">
        <v>0</v>
      </c>
      <c r="X363" s="83">
        <v>0</v>
      </c>
      <c r="Y363" s="98">
        <v>0</v>
      </c>
      <c r="Z363" s="64">
        <v>0</v>
      </c>
      <c r="AA363" s="315">
        <v>885165</v>
      </c>
      <c r="AB363" s="315">
        <v>0</v>
      </c>
      <c r="AC363" s="316">
        <v>885165</v>
      </c>
      <c r="AD363" s="74">
        <v>4500000</v>
      </c>
      <c r="AE363" s="74">
        <v>6000000</v>
      </c>
      <c r="AF363" s="334">
        <v>168986.04545454544</v>
      </c>
      <c r="AG363" s="112">
        <v>26554950</v>
      </c>
      <c r="AH363" s="74">
        <v>0</v>
      </c>
      <c r="AI363" s="74">
        <v>20278325.454545453</v>
      </c>
      <c r="AJ363" s="74">
        <v>0</v>
      </c>
      <c r="AK363" s="74">
        <v>4500000</v>
      </c>
      <c r="AL363" s="74">
        <v>6000000</v>
      </c>
      <c r="AM363" s="74">
        <v>4647116.25</v>
      </c>
      <c r="AN363" s="74">
        <v>4956360.7131818179</v>
      </c>
      <c r="AO363" s="74">
        <v>0</v>
      </c>
      <c r="AP363" s="74">
        <v>3400000</v>
      </c>
      <c r="AQ363" s="74">
        <v>0</v>
      </c>
      <c r="AR363" s="74">
        <v>0</v>
      </c>
      <c r="AS363" s="74">
        <v>0</v>
      </c>
      <c r="AT363" s="79">
        <v>0</v>
      </c>
      <c r="AU363" s="81">
        <v>70336752.417727262</v>
      </c>
      <c r="AV363" s="112">
        <v>51513179.748486355</v>
      </c>
      <c r="AW363" s="74">
        <v>70336752.417727262</v>
      </c>
      <c r="AX363" s="74">
        <v>4923572.6692409087</v>
      </c>
      <c r="AY363" s="75">
        <v>1151317.9748486355</v>
      </c>
      <c r="AZ363" s="74">
        <v>0</v>
      </c>
      <c r="BA363" s="74">
        <v>0</v>
      </c>
      <c r="BB363" s="74">
        <v>0</v>
      </c>
      <c r="BC363" s="79">
        <v>0</v>
      </c>
      <c r="BD363" s="79">
        <v>0</v>
      </c>
      <c r="BE363" s="79">
        <v>0</v>
      </c>
      <c r="BF363" s="77">
        <v>0</v>
      </c>
      <c r="BG363" s="344">
        <v>6074890.6440895442</v>
      </c>
      <c r="BH363" s="187">
        <v>64261861</v>
      </c>
    </row>
    <row r="364" spans="1:60" s="50" customFormat="1" ht="24" customHeight="1" x14ac:dyDescent="0.2">
      <c r="A364" s="181"/>
      <c r="B364" s="296">
        <v>358</v>
      </c>
      <c r="C364" s="264">
        <v>122</v>
      </c>
      <c r="D364" s="297">
        <v>13281</v>
      </c>
      <c r="E364" s="241" t="s">
        <v>85</v>
      </c>
      <c r="F364" s="242" t="s">
        <v>1587</v>
      </c>
      <c r="G364" s="285" t="s">
        <v>137</v>
      </c>
      <c r="H364" s="272" t="s">
        <v>88</v>
      </c>
      <c r="I364" s="292" t="s">
        <v>2792</v>
      </c>
      <c r="J364" s="64" t="s">
        <v>1588</v>
      </c>
      <c r="K364" s="64" t="s">
        <v>1589</v>
      </c>
      <c r="L364" s="64" t="s">
        <v>88</v>
      </c>
      <c r="M364" s="290" t="s">
        <v>137</v>
      </c>
      <c r="N364" s="243" t="s">
        <v>2410</v>
      </c>
      <c r="O364" s="64"/>
      <c r="P364" s="89"/>
      <c r="Q364" s="243">
        <v>30</v>
      </c>
      <c r="R364" s="245">
        <v>120</v>
      </c>
      <c r="S364" s="245">
        <v>110</v>
      </c>
      <c r="T364" s="245">
        <v>29.33</v>
      </c>
      <c r="U364" s="89">
        <v>0</v>
      </c>
      <c r="V364" s="260">
        <v>15</v>
      </c>
      <c r="W364" s="98">
        <v>0</v>
      </c>
      <c r="X364" s="83">
        <v>0</v>
      </c>
      <c r="Y364" s="98">
        <v>2</v>
      </c>
      <c r="Z364" s="64">
        <v>2</v>
      </c>
      <c r="AA364" s="315">
        <v>885165</v>
      </c>
      <c r="AB364" s="315">
        <v>0</v>
      </c>
      <c r="AC364" s="316">
        <v>885165</v>
      </c>
      <c r="AD364" s="74">
        <v>4500000</v>
      </c>
      <c r="AE364" s="74">
        <v>6000000</v>
      </c>
      <c r="AF364" s="334">
        <v>168986.04545454544</v>
      </c>
      <c r="AG364" s="112">
        <v>26554950</v>
      </c>
      <c r="AH364" s="74">
        <v>0</v>
      </c>
      <c r="AI364" s="74">
        <v>20278325.454545453</v>
      </c>
      <c r="AJ364" s="74">
        <v>5310990</v>
      </c>
      <c r="AK364" s="74">
        <v>4500000</v>
      </c>
      <c r="AL364" s="74">
        <v>6000000</v>
      </c>
      <c r="AM364" s="74">
        <v>4647116.25</v>
      </c>
      <c r="AN364" s="74">
        <v>4956360.7131818179</v>
      </c>
      <c r="AO364" s="74">
        <v>0</v>
      </c>
      <c r="AP364" s="74">
        <v>3000000</v>
      </c>
      <c r="AQ364" s="74">
        <v>0</v>
      </c>
      <c r="AR364" s="74">
        <v>0</v>
      </c>
      <c r="AS364" s="74">
        <v>0</v>
      </c>
      <c r="AT364" s="79">
        <v>0</v>
      </c>
      <c r="AU364" s="81">
        <v>75247742.417727277</v>
      </c>
      <c r="AV364" s="112">
        <v>51541179.74848637</v>
      </c>
      <c r="AW364" s="74">
        <v>69936752.417727262</v>
      </c>
      <c r="AX364" s="74">
        <v>4895572.6692409087</v>
      </c>
      <c r="AY364" s="75">
        <v>1154117.9748486371</v>
      </c>
      <c r="AZ364" s="74">
        <v>0</v>
      </c>
      <c r="BA364" s="74">
        <v>0</v>
      </c>
      <c r="BB364" s="74">
        <v>0</v>
      </c>
      <c r="BC364" s="79">
        <v>0</v>
      </c>
      <c r="BD364" s="79">
        <v>0</v>
      </c>
      <c r="BE364" s="79">
        <v>0</v>
      </c>
      <c r="BF364" s="77">
        <v>0</v>
      </c>
      <c r="BG364" s="344">
        <v>6049690.6440895461</v>
      </c>
      <c r="BH364" s="187">
        <v>69198051</v>
      </c>
    </row>
    <row r="365" spans="1:60" s="50" customFormat="1" ht="24" customHeight="1" x14ac:dyDescent="0.2">
      <c r="A365" s="181"/>
      <c r="B365" s="296">
        <v>359</v>
      </c>
      <c r="C365" s="264">
        <v>123</v>
      </c>
      <c r="D365" s="297">
        <v>13287</v>
      </c>
      <c r="E365" s="241" t="s">
        <v>190</v>
      </c>
      <c r="F365" s="242" t="s">
        <v>1607</v>
      </c>
      <c r="G365" s="285" t="s">
        <v>137</v>
      </c>
      <c r="H365" s="272" t="s">
        <v>88</v>
      </c>
      <c r="I365" s="292" t="s">
        <v>2793</v>
      </c>
      <c r="J365" s="64" t="s">
        <v>1608</v>
      </c>
      <c r="K365" s="64" t="s">
        <v>1609</v>
      </c>
      <c r="L365" s="64" t="s">
        <v>88</v>
      </c>
      <c r="M365" s="290" t="s">
        <v>137</v>
      </c>
      <c r="N365" s="243" t="s">
        <v>2410</v>
      </c>
      <c r="O365" s="64"/>
      <c r="P365" s="89"/>
      <c r="Q365" s="243">
        <v>30</v>
      </c>
      <c r="R365" s="245">
        <v>120</v>
      </c>
      <c r="S365" s="245">
        <v>110</v>
      </c>
      <c r="T365" s="245">
        <v>29.33</v>
      </c>
      <c r="U365" s="89">
        <v>0</v>
      </c>
      <c r="V365" s="260">
        <v>15</v>
      </c>
      <c r="W365" s="98">
        <v>0</v>
      </c>
      <c r="X365" s="83">
        <v>0</v>
      </c>
      <c r="Y365" s="98">
        <v>1</v>
      </c>
      <c r="Z365" s="64">
        <v>1</v>
      </c>
      <c r="AA365" s="315">
        <v>885165</v>
      </c>
      <c r="AB365" s="315">
        <v>0</v>
      </c>
      <c r="AC365" s="316">
        <v>885165</v>
      </c>
      <c r="AD365" s="74">
        <v>4500000</v>
      </c>
      <c r="AE365" s="74">
        <v>6000000</v>
      </c>
      <c r="AF365" s="334">
        <v>168986.04545454544</v>
      </c>
      <c r="AG365" s="112">
        <v>26554950</v>
      </c>
      <c r="AH365" s="74">
        <v>0</v>
      </c>
      <c r="AI365" s="74">
        <v>20278325.454545453</v>
      </c>
      <c r="AJ365" s="74">
        <v>2655495</v>
      </c>
      <c r="AK365" s="74">
        <v>4500000</v>
      </c>
      <c r="AL365" s="74">
        <v>6000000</v>
      </c>
      <c r="AM365" s="74">
        <v>4647116.25</v>
      </c>
      <c r="AN365" s="74">
        <v>4956360.7131818179</v>
      </c>
      <c r="AO365" s="74">
        <v>0</v>
      </c>
      <c r="AP365" s="74">
        <v>3000000</v>
      </c>
      <c r="AQ365" s="74">
        <v>0</v>
      </c>
      <c r="AR365" s="74">
        <v>0</v>
      </c>
      <c r="AS365" s="74">
        <v>0</v>
      </c>
      <c r="AT365" s="79">
        <v>0</v>
      </c>
      <c r="AU365" s="81">
        <v>72592247.417727277</v>
      </c>
      <c r="AV365" s="112">
        <v>51541179.74848637</v>
      </c>
      <c r="AW365" s="74">
        <v>69936752.417727262</v>
      </c>
      <c r="AX365" s="74">
        <v>4895572.6692409087</v>
      </c>
      <c r="AY365" s="75">
        <v>1154117.9748486371</v>
      </c>
      <c r="AZ365" s="74">
        <v>0</v>
      </c>
      <c r="BA365" s="74">
        <v>0</v>
      </c>
      <c r="BB365" s="74">
        <v>0</v>
      </c>
      <c r="BC365" s="79">
        <v>0</v>
      </c>
      <c r="BD365" s="79">
        <v>0</v>
      </c>
      <c r="BE365" s="79">
        <v>0</v>
      </c>
      <c r="BF365" s="77">
        <v>0</v>
      </c>
      <c r="BG365" s="344">
        <v>6049690.6440895461</v>
      </c>
      <c r="BH365" s="187">
        <v>66542556</v>
      </c>
    </row>
    <row r="366" spans="1:60" s="50" customFormat="1" ht="24" customHeight="1" x14ac:dyDescent="0.2">
      <c r="A366" s="181"/>
      <c r="B366" s="296">
        <v>360</v>
      </c>
      <c r="C366" s="264">
        <v>124</v>
      </c>
      <c r="D366" s="297">
        <v>13306</v>
      </c>
      <c r="E366" s="241" t="s">
        <v>1184</v>
      </c>
      <c r="F366" s="242" t="s">
        <v>1663</v>
      </c>
      <c r="G366" s="285" t="s">
        <v>137</v>
      </c>
      <c r="H366" s="272" t="s">
        <v>88</v>
      </c>
      <c r="I366" s="349" t="s">
        <v>2794</v>
      </c>
      <c r="J366" s="67" t="s">
        <v>1664</v>
      </c>
      <c r="K366" s="67" t="s">
        <v>1665</v>
      </c>
      <c r="L366" s="67" t="s">
        <v>88</v>
      </c>
      <c r="M366" s="290" t="s">
        <v>137</v>
      </c>
      <c r="N366" s="243" t="s">
        <v>2410</v>
      </c>
      <c r="O366" s="67"/>
      <c r="P366" s="90"/>
      <c r="Q366" s="243">
        <v>30</v>
      </c>
      <c r="R366" s="245">
        <v>120</v>
      </c>
      <c r="S366" s="245">
        <v>110</v>
      </c>
      <c r="T366" s="245">
        <v>29.33</v>
      </c>
      <c r="U366" s="89">
        <v>0</v>
      </c>
      <c r="V366" s="260">
        <v>15</v>
      </c>
      <c r="W366" s="98">
        <v>0</v>
      </c>
      <c r="X366" s="83">
        <v>0</v>
      </c>
      <c r="Y366" s="98">
        <v>0</v>
      </c>
      <c r="Z366" s="64">
        <v>0</v>
      </c>
      <c r="AA366" s="315">
        <v>885165</v>
      </c>
      <c r="AB366" s="315">
        <v>0</v>
      </c>
      <c r="AC366" s="316">
        <v>885165</v>
      </c>
      <c r="AD366" s="74">
        <v>4500000</v>
      </c>
      <c r="AE366" s="74">
        <v>6000000</v>
      </c>
      <c r="AF366" s="334">
        <v>168986.04545454544</v>
      </c>
      <c r="AG366" s="112">
        <v>26554950</v>
      </c>
      <c r="AH366" s="74">
        <v>0</v>
      </c>
      <c r="AI366" s="74">
        <v>20278325.454545453</v>
      </c>
      <c r="AJ366" s="74">
        <v>0</v>
      </c>
      <c r="AK366" s="74">
        <v>4500000</v>
      </c>
      <c r="AL366" s="74">
        <v>6000000</v>
      </c>
      <c r="AM366" s="74">
        <v>4647116.25</v>
      </c>
      <c r="AN366" s="74">
        <v>4956360.7131818179</v>
      </c>
      <c r="AO366" s="74">
        <v>0</v>
      </c>
      <c r="AP366" s="74">
        <v>3000000</v>
      </c>
      <c r="AQ366" s="74">
        <v>0</v>
      </c>
      <c r="AR366" s="74">
        <v>0</v>
      </c>
      <c r="AS366" s="74">
        <v>0</v>
      </c>
      <c r="AT366" s="79">
        <v>0</v>
      </c>
      <c r="AU366" s="81">
        <v>69936752.417727262</v>
      </c>
      <c r="AV366" s="112">
        <v>51541179.748486355</v>
      </c>
      <c r="AW366" s="74">
        <v>69936752.417727262</v>
      </c>
      <c r="AX366" s="74">
        <v>4895572.6692409087</v>
      </c>
      <c r="AY366" s="75">
        <v>1154117.9748486355</v>
      </c>
      <c r="AZ366" s="74">
        <v>0</v>
      </c>
      <c r="BA366" s="74">
        <v>0</v>
      </c>
      <c r="BB366" s="74">
        <v>0</v>
      </c>
      <c r="BC366" s="79">
        <v>0</v>
      </c>
      <c r="BD366" s="79">
        <v>0</v>
      </c>
      <c r="BE366" s="79">
        <v>0</v>
      </c>
      <c r="BF366" s="77">
        <v>0</v>
      </c>
      <c r="BG366" s="344">
        <v>6049690.6440895442</v>
      </c>
      <c r="BH366" s="187">
        <v>63887061</v>
      </c>
    </row>
    <row r="367" spans="1:60" s="50" customFormat="1" ht="24" customHeight="1" x14ac:dyDescent="0.2">
      <c r="A367" s="181"/>
      <c r="B367" s="296">
        <v>361</v>
      </c>
      <c r="C367" s="264">
        <v>125</v>
      </c>
      <c r="D367" s="297">
        <v>13218</v>
      </c>
      <c r="E367" s="241" t="s">
        <v>226</v>
      </c>
      <c r="F367" s="242" t="s">
        <v>1390</v>
      </c>
      <c r="G367" s="285" t="s">
        <v>137</v>
      </c>
      <c r="H367" s="272" t="s">
        <v>88</v>
      </c>
      <c r="I367" s="292" t="s">
        <v>2795</v>
      </c>
      <c r="J367" s="64" t="s">
        <v>1391</v>
      </c>
      <c r="K367" s="64" t="s">
        <v>1392</v>
      </c>
      <c r="L367" s="64" t="s">
        <v>88</v>
      </c>
      <c r="M367" s="290" t="s">
        <v>137</v>
      </c>
      <c r="N367" s="243" t="s">
        <v>2410</v>
      </c>
      <c r="O367" s="64"/>
      <c r="P367" s="89"/>
      <c r="Q367" s="243">
        <v>30</v>
      </c>
      <c r="R367" s="245">
        <v>120</v>
      </c>
      <c r="S367" s="245">
        <v>110</v>
      </c>
      <c r="T367" s="245">
        <v>29.33</v>
      </c>
      <c r="U367" s="89">
        <v>0</v>
      </c>
      <c r="V367" s="260">
        <v>15</v>
      </c>
      <c r="W367" s="98">
        <v>0</v>
      </c>
      <c r="X367" s="83">
        <v>0</v>
      </c>
      <c r="Y367" s="98">
        <v>2</v>
      </c>
      <c r="Z367" s="64">
        <v>2</v>
      </c>
      <c r="AA367" s="315">
        <v>885165</v>
      </c>
      <c r="AB367" s="315">
        <v>0</v>
      </c>
      <c r="AC367" s="316">
        <v>885165</v>
      </c>
      <c r="AD367" s="74">
        <v>4500000</v>
      </c>
      <c r="AE367" s="74">
        <v>6000000</v>
      </c>
      <c r="AF367" s="334">
        <v>168986.04545454544</v>
      </c>
      <c r="AG367" s="112">
        <v>26554950</v>
      </c>
      <c r="AH367" s="74">
        <v>0</v>
      </c>
      <c r="AI367" s="74">
        <v>20278325.454545453</v>
      </c>
      <c r="AJ367" s="74">
        <v>5310990</v>
      </c>
      <c r="AK367" s="74">
        <v>4500000</v>
      </c>
      <c r="AL367" s="74">
        <v>6000000</v>
      </c>
      <c r="AM367" s="74">
        <v>4647116.25</v>
      </c>
      <c r="AN367" s="74">
        <v>4956360.7131818179</v>
      </c>
      <c r="AO367" s="74">
        <v>0</v>
      </c>
      <c r="AP367" s="74">
        <v>3000000</v>
      </c>
      <c r="AQ367" s="74">
        <v>0</v>
      </c>
      <c r="AR367" s="74">
        <v>0</v>
      </c>
      <c r="AS367" s="74">
        <v>0</v>
      </c>
      <c r="AT367" s="79">
        <v>0</v>
      </c>
      <c r="AU367" s="81">
        <v>75247742.417727277</v>
      </c>
      <c r="AV367" s="112">
        <v>51541179.74848637</v>
      </c>
      <c r="AW367" s="74">
        <v>69936752.417727262</v>
      </c>
      <c r="AX367" s="74">
        <v>4895572.6692409087</v>
      </c>
      <c r="AY367" s="75">
        <v>1154117.9748486371</v>
      </c>
      <c r="AZ367" s="74">
        <v>0</v>
      </c>
      <c r="BA367" s="74">
        <v>0</v>
      </c>
      <c r="BB367" s="74">
        <v>0</v>
      </c>
      <c r="BC367" s="79">
        <v>0</v>
      </c>
      <c r="BD367" s="79">
        <v>0</v>
      </c>
      <c r="BE367" s="79">
        <v>0</v>
      </c>
      <c r="BF367" s="77">
        <v>0</v>
      </c>
      <c r="BG367" s="344">
        <v>6049690.6440895461</v>
      </c>
      <c r="BH367" s="187">
        <v>69198051</v>
      </c>
    </row>
    <row r="368" spans="1:60" s="50" customFormat="1" ht="24" customHeight="1" x14ac:dyDescent="0.2">
      <c r="A368" s="181"/>
      <c r="B368" s="296">
        <v>362</v>
      </c>
      <c r="C368" s="264">
        <v>126</v>
      </c>
      <c r="D368" s="297">
        <v>13320</v>
      </c>
      <c r="E368" s="241" t="s">
        <v>244</v>
      </c>
      <c r="F368" s="242" t="s">
        <v>1699</v>
      </c>
      <c r="G368" s="285" t="s">
        <v>137</v>
      </c>
      <c r="H368" s="272" t="s">
        <v>88</v>
      </c>
      <c r="I368" s="292" t="s">
        <v>2796</v>
      </c>
      <c r="J368" s="64" t="s">
        <v>1700</v>
      </c>
      <c r="K368" s="64" t="s">
        <v>1701</v>
      </c>
      <c r="L368" s="64" t="s">
        <v>88</v>
      </c>
      <c r="M368" s="290" t="s">
        <v>137</v>
      </c>
      <c r="N368" s="243" t="s">
        <v>2410</v>
      </c>
      <c r="O368" s="64"/>
      <c r="P368" s="89"/>
      <c r="Q368" s="243">
        <v>30</v>
      </c>
      <c r="R368" s="245">
        <v>120</v>
      </c>
      <c r="S368" s="245">
        <v>110</v>
      </c>
      <c r="T368" s="245">
        <v>29.33</v>
      </c>
      <c r="U368" s="89">
        <v>0</v>
      </c>
      <c r="V368" s="260">
        <v>15</v>
      </c>
      <c r="W368" s="98">
        <v>0</v>
      </c>
      <c r="X368" s="83">
        <v>0</v>
      </c>
      <c r="Y368" s="98">
        <v>0</v>
      </c>
      <c r="Z368" s="64">
        <v>0</v>
      </c>
      <c r="AA368" s="315">
        <v>885165</v>
      </c>
      <c r="AB368" s="315">
        <v>0</v>
      </c>
      <c r="AC368" s="316">
        <v>885165</v>
      </c>
      <c r="AD368" s="74">
        <v>4500000</v>
      </c>
      <c r="AE368" s="74">
        <v>6000000</v>
      </c>
      <c r="AF368" s="334">
        <v>168986.04545454544</v>
      </c>
      <c r="AG368" s="112">
        <v>26554950</v>
      </c>
      <c r="AH368" s="74">
        <v>0</v>
      </c>
      <c r="AI368" s="74">
        <v>20278325.454545453</v>
      </c>
      <c r="AJ368" s="74">
        <v>0</v>
      </c>
      <c r="AK368" s="74">
        <v>4500000</v>
      </c>
      <c r="AL368" s="74">
        <v>6000000</v>
      </c>
      <c r="AM368" s="74">
        <v>4647116.25</v>
      </c>
      <c r="AN368" s="74">
        <v>4956360.7131818179</v>
      </c>
      <c r="AO368" s="74">
        <v>0</v>
      </c>
      <c r="AP368" s="74">
        <v>3000000</v>
      </c>
      <c r="AQ368" s="74">
        <v>0</v>
      </c>
      <c r="AR368" s="74">
        <v>0</v>
      </c>
      <c r="AS368" s="74">
        <v>0</v>
      </c>
      <c r="AT368" s="79">
        <v>0</v>
      </c>
      <c r="AU368" s="81">
        <v>69936752.417727262</v>
      </c>
      <c r="AV368" s="112">
        <v>51541179.748486355</v>
      </c>
      <c r="AW368" s="74">
        <v>69936752.417727262</v>
      </c>
      <c r="AX368" s="74">
        <v>4895572.6692409087</v>
      </c>
      <c r="AY368" s="75">
        <v>1154117.9748486355</v>
      </c>
      <c r="AZ368" s="74">
        <v>0</v>
      </c>
      <c r="BA368" s="74">
        <v>0</v>
      </c>
      <c r="BB368" s="74">
        <v>0</v>
      </c>
      <c r="BC368" s="79">
        <v>0</v>
      </c>
      <c r="BD368" s="79">
        <v>0</v>
      </c>
      <c r="BE368" s="79">
        <v>0</v>
      </c>
      <c r="BF368" s="77">
        <v>0</v>
      </c>
      <c r="BG368" s="344">
        <v>6049690.6440895442</v>
      </c>
      <c r="BH368" s="187">
        <v>63887061</v>
      </c>
    </row>
    <row r="369" spans="1:60" s="50" customFormat="1" ht="24" customHeight="1" x14ac:dyDescent="0.2">
      <c r="A369" s="181"/>
      <c r="B369" s="296">
        <v>363</v>
      </c>
      <c r="C369" s="264">
        <v>127</v>
      </c>
      <c r="D369" s="297">
        <v>13276</v>
      </c>
      <c r="E369" s="241" t="s">
        <v>107</v>
      </c>
      <c r="F369" s="242" t="s">
        <v>1311</v>
      </c>
      <c r="G369" s="285" t="s">
        <v>137</v>
      </c>
      <c r="H369" s="272" t="s">
        <v>88</v>
      </c>
      <c r="I369" s="292" t="s">
        <v>2797</v>
      </c>
      <c r="J369" s="64" t="s">
        <v>1572</v>
      </c>
      <c r="K369" s="64" t="s">
        <v>1573</v>
      </c>
      <c r="L369" s="64" t="s">
        <v>88</v>
      </c>
      <c r="M369" s="290" t="s">
        <v>137</v>
      </c>
      <c r="N369" s="243" t="s">
        <v>2410</v>
      </c>
      <c r="O369" s="64"/>
      <c r="P369" s="89"/>
      <c r="Q369" s="243">
        <v>30</v>
      </c>
      <c r="R369" s="245">
        <v>120</v>
      </c>
      <c r="S369" s="245">
        <v>110</v>
      </c>
      <c r="T369" s="245">
        <v>29.33</v>
      </c>
      <c r="U369" s="89">
        <v>0</v>
      </c>
      <c r="V369" s="260">
        <v>15</v>
      </c>
      <c r="W369" s="98">
        <v>0</v>
      </c>
      <c r="X369" s="83">
        <v>0</v>
      </c>
      <c r="Y369" s="98">
        <v>1</v>
      </c>
      <c r="Z369" s="64">
        <v>1</v>
      </c>
      <c r="AA369" s="315">
        <v>885165</v>
      </c>
      <c r="AB369" s="315">
        <v>0</v>
      </c>
      <c r="AC369" s="316">
        <v>885165</v>
      </c>
      <c r="AD369" s="74">
        <v>4500000</v>
      </c>
      <c r="AE369" s="74">
        <v>6000000</v>
      </c>
      <c r="AF369" s="334">
        <v>168986.04545454544</v>
      </c>
      <c r="AG369" s="112">
        <v>26554950</v>
      </c>
      <c r="AH369" s="74">
        <v>0</v>
      </c>
      <c r="AI369" s="74">
        <v>20278325.454545453</v>
      </c>
      <c r="AJ369" s="74">
        <v>2655495</v>
      </c>
      <c r="AK369" s="74">
        <v>4500000</v>
      </c>
      <c r="AL369" s="74">
        <v>6000000</v>
      </c>
      <c r="AM369" s="74">
        <v>4647116.25</v>
      </c>
      <c r="AN369" s="74">
        <v>4956360.7131818179</v>
      </c>
      <c r="AO369" s="74">
        <v>0</v>
      </c>
      <c r="AP369" s="74">
        <v>3000000</v>
      </c>
      <c r="AQ369" s="74">
        <v>0</v>
      </c>
      <c r="AR369" s="74">
        <v>0</v>
      </c>
      <c r="AS369" s="74">
        <v>0</v>
      </c>
      <c r="AT369" s="79">
        <v>0</v>
      </c>
      <c r="AU369" s="81">
        <v>72592247.417727277</v>
      </c>
      <c r="AV369" s="112">
        <v>51541179.74848637</v>
      </c>
      <c r="AW369" s="74">
        <v>69936752.417727262</v>
      </c>
      <c r="AX369" s="74">
        <v>4895572.6692409087</v>
      </c>
      <c r="AY369" s="75">
        <v>1154117.9748486371</v>
      </c>
      <c r="AZ369" s="74">
        <v>0</v>
      </c>
      <c r="BA369" s="74">
        <v>0</v>
      </c>
      <c r="BB369" s="74">
        <v>0</v>
      </c>
      <c r="BC369" s="79">
        <v>0</v>
      </c>
      <c r="BD369" s="79">
        <v>0</v>
      </c>
      <c r="BE369" s="79">
        <v>0</v>
      </c>
      <c r="BF369" s="77">
        <v>0</v>
      </c>
      <c r="BG369" s="344">
        <v>6049690.6440895461</v>
      </c>
      <c r="BH369" s="187">
        <v>66542556</v>
      </c>
    </row>
    <row r="370" spans="1:60" s="50" customFormat="1" ht="24" customHeight="1" x14ac:dyDescent="0.2">
      <c r="A370" s="181"/>
      <c r="B370" s="296">
        <v>364</v>
      </c>
      <c r="C370" s="264">
        <v>128</v>
      </c>
      <c r="D370" s="297">
        <v>13249</v>
      </c>
      <c r="E370" s="241" t="s">
        <v>433</v>
      </c>
      <c r="F370" s="242" t="s">
        <v>1491</v>
      </c>
      <c r="G370" s="285" t="s">
        <v>137</v>
      </c>
      <c r="H370" s="272" t="s">
        <v>88</v>
      </c>
      <c r="I370" s="291" t="s">
        <v>2798</v>
      </c>
      <c r="J370" s="65" t="s">
        <v>1492</v>
      </c>
      <c r="K370" s="65" t="s">
        <v>1493</v>
      </c>
      <c r="L370" s="65" t="s">
        <v>88</v>
      </c>
      <c r="M370" s="290" t="s">
        <v>137</v>
      </c>
      <c r="N370" s="243" t="s">
        <v>2410</v>
      </c>
      <c r="O370" s="65"/>
      <c r="P370" s="86"/>
      <c r="Q370" s="243">
        <v>30</v>
      </c>
      <c r="R370" s="245">
        <v>120</v>
      </c>
      <c r="S370" s="245">
        <v>110</v>
      </c>
      <c r="T370" s="245">
        <v>29.33</v>
      </c>
      <c r="U370" s="89">
        <v>0</v>
      </c>
      <c r="V370" s="260">
        <v>15</v>
      </c>
      <c r="W370" s="98">
        <v>0</v>
      </c>
      <c r="X370" s="83">
        <v>0</v>
      </c>
      <c r="Y370" s="98">
        <v>2</v>
      </c>
      <c r="Z370" s="64">
        <v>2</v>
      </c>
      <c r="AA370" s="315">
        <v>885165</v>
      </c>
      <c r="AB370" s="315">
        <v>0</v>
      </c>
      <c r="AC370" s="316">
        <v>885165</v>
      </c>
      <c r="AD370" s="74">
        <v>4500000</v>
      </c>
      <c r="AE370" s="74">
        <v>6000000</v>
      </c>
      <c r="AF370" s="334">
        <v>168986.04545454544</v>
      </c>
      <c r="AG370" s="112">
        <v>26554950</v>
      </c>
      <c r="AH370" s="74">
        <v>0</v>
      </c>
      <c r="AI370" s="74">
        <v>20278325.454545453</v>
      </c>
      <c r="AJ370" s="74">
        <v>5310990</v>
      </c>
      <c r="AK370" s="74">
        <v>4500000</v>
      </c>
      <c r="AL370" s="74">
        <v>6000000</v>
      </c>
      <c r="AM370" s="74">
        <v>4647116.25</v>
      </c>
      <c r="AN370" s="74">
        <v>4956360.7131818179</v>
      </c>
      <c r="AO370" s="74">
        <v>0</v>
      </c>
      <c r="AP370" s="74">
        <v>3000000</v>
      </c>
      <c r="AQ370" s="74">
        <v>0</v>
      </c>
      <c r="AR370" s="74">
        <v>0</v>
      </c>
      <c r="AS370" s="74">
        <v>0</v>
      </c>
      <c r="AT370" s="79">
        <v>0</v>
      </c>
      <c r="AU370" s="81">
        <v>75247742.417727277</v>
      </c>
      <c r="AV370" s="112">
        <v>51541179.74848637</v>
      </c>
      <c r="AW370" s="74">
        <v>69936752.417727262</v>
      </c>
      <c r="AX370" s="74">
        <v>4895572.6692409087</v>
      </c>
      <c r="AY370" s="75">
        <v>1154117.9748486371</v>
      </c>
      <c r="AZ370" s="74">
        <v>0</v>
      </c>
      <c r="BA370" s="74">
        <v>0</v>
      </c>
      <c r="BB370" s="74">
        <v>0</v>
      </c>
      <c r="BC370" s="79">
        <v>0</v>
      </c>
      <c r="BD370" s="79">
        <v>0</v>
      </c>
      <c r="BE370" s="79">
        <v>0</v>
      </c>
      <c r="BF370" s="77">
        <v>0</v>
      </c>
      <c r="BG370" s="344">
        <v>6049690.6440895461</v>
      </c>
      <c r="BH370" s="187">
        <v>69198051</v>
      </c>
    </row>
    <row r="371" spans="1:60" s="50" customFormat="1" ht="24" customHeight="1" x14ac:dyDescent="0.2">
      <c r="A371" s="181"/>
      <c r="B371" s="296">
        <v>365</v>
      </c>
      <c r="C371" s="264">
        <v>129</v>
      </c>
      <c r="D371" s="297">
        <v>13232</v>
      </c>
      <c r="E371" s="241" t="s">
        <v>131</v>
      </c>
      <c r="F371" s="242" t="s">
        <v>1434</v>
      </c>
      <c r="G371" s="285" t="s">
        <v>137</v>
      </c>
      <c r="H371" s="272" t="s">
        <v>88</v>
      </c>
      <c r="I371" s="292" t="s">
        <v>2799</v>
      </c>
      <c r="J371" s="64" t="s">
        <v>1435</v>
      </c>
      <c r="K371" s="64" t="s">
        <v>1436</v>
      </c>
      <c r="L371" s="64" t="s">
        <v>88</v>
      </c>
      <c r="M371" s="290" t="s">
        <v>137</v>
      </c>
      <c r="N371" s="243" t="s">
        <v>2410</v>
      </c>
      <c r="O371" s="64"/>
      <c r="P371" s="89"/>
      <c r="Q371" s="243">
        <v>30</v>
      </c>
      <c r="R371" s="245">
        <v>120</v>
      </c>
      <c r="S371" s="245">
        <v>110</v>
      </c>
      <c r="T371" s="245">
        <v>29.33</v>
      </c>
      <c r="U371" s="89">
        <v>0</v>
      </c>
      <c r="V371" s="260">
        <v>12</v>
      </c>
      <c r="W371" s="98">
        <v>0</v>
      </c>
      <c r="X371" s="83">
        <v>0</v>
      </c>
      <c r="Y371" s="98">
        <v>1</v>
      </c>
      <c r="Z371" s="64">
        <v>1</v>
      </c>
      <c r="AA371" s="315">
        <v>885165</v>
      </c>
      <c r="AB371" s="315">
        <v>0</v>
      </c>
      <c r="AC371" s="316">
        <v>885165</v>
      </c>
      <c r="AD371" s="74">
        <v>4500000</v>
      </c>
      <c r="AE371" s="74">
        <v>6000000</v>
      </c>
      <c r="AF371" s="334">
        <v>168986.04545454544</v>
      </c>
      <c r="AG371" s="112">
        <v>26554950</v>
      </c>
      <c r="AH371" s="74">
        <v>0</v>
      </c>
      <c r="AI371" s="74">
        <v>20278325.454545453</v>
      </c>
      <c r="AJ371" s="74">
        <v>2655495</v>
      </c>
      <c r="AK371" s="74">
        <v>4500000</v>
      </c>
      <c r="AL371" s="74">
        <v>6000000</v>
      </c>
      <c r="AM371" s="74">
        <v>4647116.25</v>
      </c>
      <c r="AN371" s="74">
        <v>4956360.7131818179</v>
      </c>
      <c r="AO371" s="74">
        <v>0</v>
      </c>
      <c r="AP371" s="74">
        <v>2400000</v>
      </c>
      <c r="AQ371" s="74">
        <v>0</v>
      </c>
      <c r="AR371" s="74">
        <v>0</v>
      </c>
      <c r="AS371" s="74">
        <v>0</v>
      </c>
      <c r="AT371" s="79">
        <v>0</v>
      </c>
      <c r="AU371" s="81">
        <v>71992247.417727277</v>
      </c>
      <c r="AV371" s="112">
        <v>51583179.74848637</v>
      </c>
      <c r="AW371" s="74">
        <v>69336752.417727262</v>
      </c>
      <c r="AX371" s="74">
        <v>4853572.6692409087</v>
      </c>
      <c r="AY371" s="75">
        <v>1158317.9748486371</v>
      </c>
      <c r="AZ371" s="74">
        <v>0</v>
      </c>
      <c r="BA371" s="74">
        <v>0</v>
      </c>
      <c r="BB371" s="74">
        <v>0</v>
      </c>
      <c r="BC371" s="79">
        <v>0</v>
      </c>
      <c r="BD371" s="79">
        <v>0</v>
      </c>
      <c r="BE371" s="79">
        <v>0</v>
      </c>
      <c r="BF371" s="77">
        <v>0</v>
      </c>
      <c r="BG371" s="344">
        <v>6011890.6440895461</v>
      </c>
      <c r="BH371" s="187">
        <v>65980356</v>
      </c>
    </row>
    <row r="372" spans="1:60" s="50" customFormat="1" ht="24" customHeight="1" x14ac:dyDescent="0.2">
      <c r="A372" s="181"/>
      <c r="B372" s="296">
        <v>366</v>
      </c>
      <c r="C372" s="264">
        <v>130</v>
      </c>
      <c r="D372" s="297">
        <v>13269</v>
      </c>
      <c r="E372" s="246" t="s">
        <v>190</v>
      </c>
      <c r="F372" s="242" t="s">
        <v>1549</v>
      </c>
      <c r="G372" s="285" t="s">
        <v>137</v>
      </c>
      <c r="H372" s="272" t="s">
        <v>88</v>
      </c>
      <c r="I372" s="349" t="s">
        <v>2800</v>
      </c>
      <c r="J372" s="67" t="s">
        <v>1550</v>
      </c>
      <c r="K372" s="67" t="s">
        <v>1551</v>
      </c>
      <c r="L372" s="67" t="s">
        <v>88</v>
      </c>
      <c r="M372" s="290" t="s">
        <v>137</v>
      </c>
      <c r="N372" s="243" t="s">
        <v>2410</v>
      </c>
      <c r="O372" s="67"/>
      <c r="P372" s="90"/>
      <c r="Q372" s="243">
        <v>30</v>
      </c>
      <c r="R372" s="245">
        <v>120</v>
      </c>
      <c r="S372" s="245">
        <v>110</v>
      </c>
      <c r="T372" s="245">
        <v>29.33</v>
      </c>
      <c r="U372" s="89">
        <v>0</v>
      </c>
      <c r="V372" s="260">
        <v>15</v>
      </c>
      <c r="W372" s="98">
        <v>0</v>
      </c>
      <c r="X372" s="83">
        <v>0</v>
      </c>
      <c r="Y372" s="98">
        <v>1</v>
      </c>
      <c r="Z372" s="64">
        <v>0</v>
      </c>
      <c r="AA372" s="315">
        <v>885165</v>
      </c>
      <c r="AB372" s="315">
        <v>46667</v>
      </c>
      <c r="AC372" s="316">
        <v>931832</v>
      </c>
      <c r="AD372" s="74">
        <v>4500000</v>
      </c>
      <c r="AE372" s="74">
        <v>6000000</v>
      </c>
      <c r="AF372" s="334">
        <v>177895.19999999998</v>
      </c>
      <c r="AG372" s="112">
        <v>26554950</v>
      </c>
      <c r="AH372" s="74">
        <v>1400010</v>
      </c>
      <c r="AI372" s="74">
        <v>21347423.999999996</v>
      </c>
      <c r="AJ372" s="74">
        <v>0</v>
      </c>
      <c r="AK372" s="74">
        <v>4500000</v>
      </c>
      <c r="AL372" s="74">
        <v>6000000</v>
      </c>
      <c r="AM372" s="74">
        <v>4892117.9999999991</v>
      </c>
      <c r="AN372" s="74">
        <v>5217666.2159999991</v>
      </c>
      <c r="AO372" s="74">
        <v>0</v>
      </c>
      <c r="AP372" s="74">
        <v>3000000</v>
      </c>
      <c r="AQ372" s="74">
        <v>0</v>
      </c>
      <c r="AR372" s="74">
        <v>0</v>
      </c>
      <c r="AS372" s="74">
        <v>0</v>
      </c>
      <c r="AT372" s="79">
        <v>0</v>
      </c>
      <c r="AU372" s="81">
        <v>72912168.216000006</v>
      </c>
      <c r="AV372" s="112">
        <v>54308316.440880008</v>
      </c>
      <c r="AW372" s="74">
        <v>72912168.215999991</v>
      </c>
      <c r="AX372" s="74">
        <v>5103851.7751199994</v>
      </c>
      <c r="AY372" s="75">
        <v>1430831.644088001</v>
      </c>
      <c r="AZ372" s="74">
        <v>0</v>
      </c>
      <c r="BA372" s="74">
        <v>0</v>
      </c>
      <c r="BB372" s="74">
        <v>0</v>
      </c>
      <c r="BC372" s="79">
        <v>0</v>
      </c>
      <c r="BD372" s="79">
        <v>0</v>
      </c>
      <c r="BE372" s="79">
        <v>0</v>
      </c>
      <c r="BF372" s="77">
        <v>0</v>
      </c>
      <c r="BG372" s="344">
        <v>6534683.4192080004</v>
      </c>
      <c r="BH372" s="187">
        <v>66377484</v>
      </c>
    </row>
    <row r="373" spans="1:60" s="50" customFormat="1" ht="24" customHeight="1" x14ac:dyDescent="0.2">
      <c r="A373" s="181"/>
      <c r="B373" s="296">
        <v>367</v>
      </c>
      <c r="C373" s="264">
        <v>131</v>
      </c>
      <c r="D373" s="297">
        <v>13247</v>
      </c>
      <c r="E373" s="241" t="s">
        <v>158</v>
      </c>
      <c r="F373" s="242" t="s">
        <v>1485</v>
      </c>
      <c r="G373" s="285" t="s">
        <v>137</v>
      </c>
      <c r="H373" s="272" t="s">
        <v>88</v>
      </c>
      <c r="I373" s="292" t="s">
        <v>2801</v>
      </c>
      <c r="J373" s="64" t="s">
        <v>1486</v>
      </c>
      <c r="K373" s="64" t="s">
        <v>1487</v>
      </c>
      <c r="L373" s="64" t="s">
        <v>88</v>
      </c>
      <c r="M373" s="290" t="s">
        <v>137</v>
      </c>
      <c r="N373" s="98"/>
      <c r="O373" s="64"/>
      <c r="P373" s="244" t="s">
        <v>2410</v>
      </c>
      <c r="Q373" s="243">
        <v>30</v>
      </c>
      <c r="R373" s="245">
        <v>120</v>
      </c>
      <c r="S373" s="245">
        <v>220</v>
      </c>
      <c r="T373" s="245">
        <v>29.33</v>
      </c>
      <c r="U373" s="89">
        <v>0</v>
      </c>
      <c r="V373" s="260">
        <v>24</v>
      </c>
      <c r="W373" s="98">
        <v>0</v>
      </c>
      <c r="X373" s="83">
        <v>0</v>
      </c>
      <c r="Y373" s="98">
        <v>0</v>
      </c>
      <c r="Z373" s="64">
        <v>1</v>
      </c>
      <c r="AA373" s="315">
        <v>885165</v>
      </c>
      <c r="AB373" s="315">
        <v>0</v>
      </c>
      <c r="AC373" s="316">
        <v>885165</v>
      </c>
      <c r="AD373" s="74">
        <v>4500000</v>
      </c>
      <c r="AE373" s="74">
        <v>6000000</v>
      </c>
      <c r="AF373" s="334">
        <v>168986.04545454544</v>
      </c>
      <c r="AG373" s="112">
        <v>26554950</v>
      </c>
      <c r="AH373" s="74">
        <v>0</v>
      </c>
      <c r="AI373" s="74">
        <v>20278325.454545453</v>
      </c>
      <c r="AJ373" s="74">
        <v>2655495</v>
      </c>
      <c r="AK373" s="74">
        <v>4500000</v>
      </c>
      <c r="AL373" s="74">
        <v>6000000</v>
      </c>
      <c r="AM373" s="74">
        <v>9294232.5</v>
      </c>
      <c r="AN373" s="74">
        <v>4956360.7131818179</v>
      </c>
      <c r="AO373" s="74">
        <v>0</v>
      </c>
      <c r="AP373" s="74">
        <v>4800000</v>
      </c>
      <c r="AQ373" s="74">
        <v>0</v>
      </c>
      <c r="AR373" s="74">
        <v>0</v>
      </c>
      <c r="AS373" s="74">
        <v>0</v>
      </c>
      <c r="AT373" s="79">
        <v>0</v>
      </c>
      <c r="AU373" s="81">
        <v>79039363.667727277</v>
      </c>
      <c r="AV373" s="112">
        <v>55736997.860986367</v>
      </c>
      <c r="AW373" s="74">
        <v>76383868.667727262</v>
      </c>
      <c r="AX373" s="74">
        <v>5346870.8067409089</v>
      </c>
      <c r="AY373" s="75">
        <v>1573699.7860986367</v>
      </c>
      <c r="AZ373" s="74">
        <v>0</v>
      </c>
      <c r="BA373" s="74">
        <v>0</v>
      </c>
      <c r="BB373" s="74">
        <v>0</v>
      </c>
      <c r="BC373" s="79">
        <v>0</v>
      </c>
      <c r="BD373" s="79">
        <v>0</v>
      </c>
      <c r="BE373" s="79">
        <v>0</v>
      </c>
      <c r="BF373" s="77">
        <v>0</v>
      </c>
      <c r="BG373" s="344">
        <v>6920570.5928395456</v>
      </c>
      <c r="BH373" s="187">
        <v>72118793</v>
      </c>
    </row>
    <row r="374" spans="1:60" s="50" customFormat="1" ht="24" customHeight="1" x14ac:dyDescent="0.2">
      <c r="A374" s="181"/>
      <c r="B374" s="296">
        <v>368</v>
      </c>
      <c r="C374" s="264">
        <v>132</v>
      </c>
      <c r="D374" s="297">
        <v>13339</v>
      </c>
      <c r="E374" s="241" t="s">
        <v>600</v>
      </c>
      <c r="F374" s="242" t="s">
        <v>1755</v>
      </c>
      <c r="G374" s="285" t="s">
        <v>137</v>
      </c>
      <c r="H374" s="272" t="s">
        <v>88</v>
      </c>
      <c r="I374" s="292" t="s">
        <v>2802</v>
      </c>
      <c r="J374" s="64" t="s">
        <v>1756</v>
      </c>
      <c r="K374" s="64" t="s">
        <v>1757</v>
      </c>
      <c r="L374" s="64" t="s">
        <v>88</v>
      </c>
      <c r="M374" s="290" t="s">
        <v>137</v>
      </c>
      <c r="N374" s="243" t="s">
        <v>2410</v>
      </c>
      <c r="O374" s="64"/>
      <c r="P374" s="89"/>
      <c r="Q374" s="243">
        <v>30</v>
      </c>
      <c r="R374" s="245">
        <v>120</v>
      </c>
      <c r="S374" s="245">
        <v>110</v>
      </c>
      <c r="T374" s="245">
        <v>29.33</v>
      </c>
      <c r="U374" s="89">
        <v>0</v>
      </c>
      <c r="V374" s="260">
        <v>15</v>
      </c>
      <c r="W374" s="98">
        <v>0</v>
      </c>
      <c r="X374" s="83">
        <v>0</v>
      </c>
      <c r="Y374" s="98">
        <v>0</v>
      </c>
      <c r="Z374" s="64">
        <v>0</v>
      </c>
      <c r="AA374" s="315">
        <v>885165</v>
      </c>
      <c r="AB374" s="315">
        <v>0</v>
      </c>
      <c r="AC374" s="316">
        <v>885165</v>
      </c>
      <c r="AD374" s="74">
        <v>4500000</v>
      </c>
      <c r="AE374" s="74">
        <v>6000000</v>
      </c>
      <c r="AF374" s="334">
        <v>168986.04545454544</v>
      </c>
      <c r="AG374" s="112">
        <v>26554950</v>
      </c>
      <c r="AH374" s="74">
        <v>0</v>
      </c>
      <c r="AI374" s="74">
        <v>20278325.454545453</v>
      </c>
      <c r="AJ374" s="74">
        <v>0</v>
      </c>
      <c r="AK374" s="74">
        <v>4500000</v>
      </c>
      <c r="AL374" s="74">
        <v>6000000</v>
      </c>
      <c r="AM374" s="74">
        <v>4647116.25</v>
      </c>
      <c r="AN374" s="74">
        <v>4956360.7131818179</v>
      </c>
      <c r="AO374" s="74">
        <v>0</v>
      </c>
      <c r="AP374" s="74">
        <v>3000000</v>
      </c>
      <c r="AQ374" s="74">
        <v>0</v>
      </c>
      <c r="AR374" s="74">
        <v>0</v>
      </c>
      <c r="AS374" s="74">
        <v>0</v>
      </c>
      <c r="AT374" s="79">
        <v>0</v>
      </c>
      <c r="AU374" s="81">
        <v>69936752.417727262</v>
      </c>
      <c r="AV374" s="112">
        <v>51541179.748486355</v>
      </c>
      <c r="AW374" s="74">
        <v>69936752.417727262</v>
      </c>
      <c r="AX374" s="74">
        <v>4895572.6692409087</v>
      </c>
      <c r="AY374" s="75">
        <v>1154117.9748486355</v>
      </c>
      <c r="AZ374" s="74">
        <v>0</v>
      </c>
      <c r="BA374" s="74">
        <v>0</v>
      </c>
      <c r="BB374" s="74">
        <v>0</v>
      </c>
      <c r="BC374" s="79">
        <v>0</v>
      </c>
      <c r="BD374" s="79">
        <v>0</v>
      </c>
      <c r="BE374" s="79">
        <v>0</v>
      </c>
      <c r="BF374" s="77">
        <v>0</v>
      </c>
      <c r="BG374" s="344">
        <v>6049690.6440895442</v>
      </c>
      <c r="BH374" s="187">
        <v>63887061</v>
      </c>
    </row>
    <row r="375" spans="1:60" s="50" customFormat="1" ht="24" customHeight="1" x14ac:dyDescent="0.2">
      <c r="A375" s="181"/>
      <c r="B375" s="296">
        <v>369</v>
      </c>
      <c r="C375" s="264">
        <v>133</v>
      </c>
      <c r="D375" s="297">
        <v>13352</v>
      </c>
      <c r="E375" s="241" t="s">
        <v>115</v>
      </c>
      <c r="F375" s="242" t="s">
        <v>765</v>
      </c>
      <c r="G375" s="285" t="s">
        <v>137</v>
      </c>
      <c r="H375" s="272" t="s">
        <v>88</v>
      </c>
      <c r="I375" s="292" t="s">
        <v>2803</v>
      </c>
      <c r="J375" s="64" t="s">
        <v>1799</v>
      </c>
      <c r="K375" s="64" t="s">
        <v>1800</v>
      </c>
      <c r="L375" s="64" t="s">
        <v>88</v>
      </c>
      <c r="M375" s="290" t="s">
        <v>137</v>
      </c>
      <c r="N375" s="98"/>
      <c r="O375" s="64"/>
      <c r="P375" s="244" t="s">
        <v>2410</v>
      </c>
      <c r="Q375" s="243">
        <v>30</v>
      </c>
      <c r="R375" s="245">
        <v>120</v>
      </c>
      <c r="S375" s="245">
        <v>220</v>
      </c>
      <c r="T375" s="245">
        <v>29.33</v>
      </c>
      <c r="U375" s="89">
        <v>0</v>
      </c>
      <c r="V375" s="260">
        <v>25</v>
      </c>
      <c r="W375" s="98">
        <v>0</v>
      </c>
      <c r="X375" s="83">
        <v>0</v>
      </c>
      <c r="Y375" s="98">
        <v>2</v>
      </c>
      <c r="Z375" s="64">
        <v>2</v>
      </c>
      <c r="AA375" s="315">
        <v>885165</v>
      </c>
      <c r="AB375" s="315">
        <v>0</v>
      </c>
      <c r="AC375" s="316">
        <v>885165</v>
      </c>
      <c r="AD375" s="74">
        <v>4500000</v>
      </c>
      <c r="AE375" s="74">
        <v>6000000</v>
      </c>
      <c r="AF375" s="334">
        <v>168986.04545454544</v>
      </c>
      <c r="AG375" s="112">
        <v>26554950</v>
      </c>
      <c r="AH375" s="74">
        <v>0</v>
      </c>
      <c r="AI375" s="74">
        <v>20278325.454545453</v>
      </c>
      <c r="AJ375" s="74">
        <v>5310990</v>
      </c>
      <c r="AK375" s="74">
        <v>4500000</v>
      </c>
      <c r="AL375" s="74">
        <v>6000000</v>
      </c>
      <c r="AM375" s="74">
        <v>9294232.5</v>
      </c>
      <c r="AN375" s="74">
        <v>4956360.7131818179</v>
      </c>
      <c r="AO375" s="74">
        <v>0</v>
      </c>
      <c r="AP375" s="74">
        <v>5000000</v>
      </c>
      <c r="AQ375" s="74">
        <v>0</v>
      </c>
      <c r="AR375" s="74">
        <v>0</v>
      </c>
      <c r="AS375" s="74">
        <v>0</v>
      </c>
      <c r="AT375" s="79">
        <v>0</v>
      </c>
      <c r="AU375" s="81">
        <v>81894858.667727277</v>
      </c>
      <c r="AV375" s="112">
        <v>55722997.860986367</v>
      </c>
      <c r="AW375" s="74">
        <v>76583868.667727262</v>
      </c>
      <c r="AX375" s="74">
        <v>5360870.8067409089</v>
      </c>
      <c r="AY375" s="75">
        <v>1572299.7860986367</v>
      </c>
      <c r="AZ375" s="74">
        <v>0</v>
      </c>
      <c r="BA375" s="74">
        <v>0</v>
      </c>
      <c r="BB375" s="74">
        <v>0</v>
      </c>
      <c r="BC375" s="79">
        <v>0</v>
      </c>
      <c r="BD375" s="79">
        <v>0</v>
      </c>
      <c r="BE375" s="79">
        <v>0</v>
      </c>
      <c r="BF375" s="77">
        <v>0</v>
      </c>
      <c r="BG375" s="344">
        <v>6933170.5928395456</v>
      </c>
      <c r="BH375" s="187">
        <v>74961688</v>
      </c>
    </row>
    <row r="376" spans="1:60" s="50" customFormat="1" ht="24" customHeight="1" x14ac:dyDescent="0.2">
      <c r="A376" s="181"/>
      <c r="B376" s="296">
        <v>370</v>
      </c>
      <c r="C376" s="264">
        <v>134</v>
      </c>
      <c r="D376" s="297">
        <v>13253</v>
      </c>
      <c r="E376" s="241" t="s">
        <v>1502</v>
      </c>
      <c r="F376" s="242" t="s">
        <v>1503</v>
      </c>
      <c r="G376" s="285" t="s">
        <v>137</v>
      </c>
      <c r="H376" s="272" t="s">
        <v>88</v>
      </c>
      <c r="I376" s="292" t="s">
        <v>2804</v>
      </c>
      <c r="J376" s="64" t="s">
        <v>1504</v>
      </c>
      <c r="K376" s="64" t="s">
        <v>1505</v>
      </c>
      <c r="L376" s="64" t="s">
        <v>88</v>
      </c>
      <c r="M376" s="290" t="s">
        <v>137</v>
      </c>
      <c r="N376" s="243" t="s">
        <v>2410</v>
      </c>
      <c r="O376" s="64"/>
      <c r="P376" s="89"/>
      <c r="Q376" s="243">
        <v>30</v>
      </c>
      <c r="R376" s="245">
        <v>120</v>
      </c>
      <c r="S376" s="245">
        <v>110</v>
      </c>
      <c r="T376" s="245">
        <v>29.33</v>
      </c>
      <c r="U376" s="89">
        <v>0</v>
      </c>
      <c r="V376" s="260">
        <v>15</v>
      </c>
      <c r="W376" s="98">
        <v>0</v>
      </c>
      <c r="X376" s="83">
        <v>0</v>
      </c>
      <c r="Y376" s="98">
        <v>0</v>
      </c>
      <c r="Z376" s="64">
        <v>0</v>
      </c>
      <c r="AA376" s="315">
        <v>885165</v>
      </c>
      <c r="AB376" s="315">
        <v>0</v>
      </c>
      <c r="AC376" s="316">
        <v>885165</v>
      </c>
      <c r="AD376" s="74">
        <v>4500000</v>
      </c>
      <c r="AE376" s="74">
        <v>6000000</v>
      </c>
      <c r="AF376" s="334">
        <v>168986.04545454544</v>
      </c>
      <c r="AG376" s="112">
        <v>26554950</v>
      </c>
      <c r="AH376" s="74">
        <v>0</v>
      </c>
      <c r="AI376" s="74">
        <v>20278325.454545453</v>
      </c>
      <c r="AJ376" s="74">
        <v>0</v>
      </c>
      <c r="AK376" s="74">
        <v>4500000</v>
      </c>
      <c r="AL376" s="74">
        <v>6000000</v>
      </c>
      <c r="AM376" s="74">
        <v>4647116.25</v>
      </c>
      <c r="AN376" s="74">
        <v>4956360.7131818179</v>
      </c>
      <c r="AO376" s="74">
        <v>0</v>
      </c>
      <c r="AP376" s="74">
        <v>3000000</v>
      </c>
      <c r="AQ376" s="74">
        <v>0</v>
      </c>
      <c r="AR376" s="74">
        <v>0</v>
      </c>
      <c r="AS376" s="74">
        <v>0</v>
      </c>
      <c r="AT376" s="79">
        <v>0</v>
      </c>
      <c r="AU376" s="81">
        <v>69936752.417727262</v>
      </c>
      <c r="AV376" s="112">
        <v>51541179.748486355</v>
      </c>
      <c r="AW376" s="74">
        <v>69936752.417727262</v>
      </c>
      <c r="AX376" s="74">
        <v>4895572.6692409087</v>
      </c>
      <c r="AY376" s="75">
        <v>1154117.9748486355</v>
      </c>
      <c r="AZ376" s="74">
        <v>0</v>
      </c>
      <c r="BA376" s="74">
        <v>0</v>
      </c>
      <c r="BB376" s="74">
        <v>0</v>
      </c>
      <c r="BC376" s="79">
        <v>0</v>
      </c>
      <c r="BD376" s="79">
        <v>0</v>
      </c>
      <c r="BE376" s="79">
        <v>0</v>
      </c>
      <c r="BF376" s="77">
        <v>0</v>
      </c>
      <c r="BG376" s="344">
        <v>6049690.6440895442</v>
      </c>
      <c r="BH376" s="187">
        <v>63887061</v>
      </c>
    </row>
    <row r="377" spans="1:60" s="50" customFormat="1" ht="24" customHeight="1" x14ac:dyDescent="0.2">
      <c r="A377" s="181"/>
      <c r="B377" s="296">
        <v>371</v>
      </c>
      <c r="C377" s="264">
        <v>135</v>
      </c>
      <c r="D377" s="297">
        <v>13259</v>
      </c>
      <c r="E377" s="241" t="s">
        <v>131</v>
      </c>
      <c r="F377" s="242" t="s">
        <v>1520</v>
      </c>
      <c r="G377" s="285" t="s">
        <v>137</v>
      </c>
      <c r="H377" s="272" t="s">
        <v>88</v>
      </c>
      <c r="I377" s="288" t="s">
        <v>2805</v>
      </c>
      <c r="J377" s="66" t="s">
        <v>1521</v>
      </c>
      <c r="K377" s="66" t="s">
        <v>1522</v>
      </c>
      <c r="L377" s="66" t="s">
        <v>88</v>
      </c>
      <c r="M377" s="290" t="s">
        <v>137</v>
      </c>
      <c r="N377" s="243" t="s">
        <v>2410</v>
      </c>
      <c r="O377" s="66"/>
      <c r="P377" s="91"/>
      <c r="Q377" s="243">
        <v>30</v>
      </c>
      <c r="R377" s="245">
        <v>120</v>
      </c>
      <c r="S377" s="245">
        <v>110</v>
      </c>
      <c r="T377" s="245">
        <v>29.33</v>
      </c>
      <c r="U377" s="89">
        <v>0</v>
      </c>
      <c r="V377" s="260">
        <v>15</v>
      </c>
      <c r="W377" s="98">
        <v>0</v>
      </c>
      <c r="X377" s="83">
        <v>0</v>
      </c>
      <c r="Y377" s="98">
        <v>1</v>
      </c>
      <c r="Z377" s="64">
        <v>0</v>
      </c>
      <c r="AA377" s="315">
        <v>885165</v>
      </c>
      <c r="AB377" s="315">
        <v>0</v>
      </c>
      <c r="AC377" s="316">
        <v>885165</v>
      </c>
      <c r="AD377" s="74">
        <v>4500000</v>
      </c>
      <c r="AE377" s="74">
        <v>6000000</v>
      </c>
      <c r="AF377" s="334">
        <v>168986.04545454544</v>
      </c>
      <c r="AG377" s="112">
        <v>26554950</v>
      </c>
      <c r="AH377" s="74">
        <v>0</v>
      </c>
      <c r="AI377" s="74">
        <v>20278325.454545453</v>
      </c>
      <c r="AJ377" s="74">
        <v>0</v>
      </c>
      <c r="AK377" s="74">
        <v>4500000</v>
      </c>
      <c r="AL377" s="74">
        <v>6000000</v>
      </c>
      <c r="AM377" s="74">
        <v>4647116.25</v>
      </c>
      <c r="AN377" s="74">
        <v>4956360.7131818179</v>
      </c>
      <c r="AO377" s="74">
        <v>0</v>
      </c>
      <c r="AP377" s="74">
        <v>3000000</v>
      </c>
      <c r="AQ377" s="74">
        <v>0</v>
      </c>
      <c r="AR377" s="74">
        <v>0</v>
      </c>
      <c r="AS377" s="74">
        <v>0</v>
      </c>
      <c r="AT377" s="79">
        <v>0</v>
      </c>
      <c r="AU377" s="81">
        <v>69936752.417727262</v>
      </c>
      <c r="AV377" s="112">
        <v>51541179.748486355</v>
      </c>
      <c r="AW377" s="74">
        <v>69936752.417727262</v>
      </c>
      <c r="AX377" s="74">
        <v>4895572.6692409087</v>
      </c>
      <c r="AY377" s="75">
        <v>1154117.9748486355</v>
      </c>
      <c r="AZ377" s="74">
        <v>0</v>
      </c>
      <c r="BA377" s="74">
        <v>0</v>
      </c>
      <c r="BB377" s="74">
        <v>0</v>
      </c>
      <c r="BC377" s="79">
        <v>0</v>
      </c>
      <c r="BD377" s="79">
        <v>0</v>
      </c>
      <c r="BE377" s="79">
        <v>0</v>
      </c>
      <c r="BF377" s="77">
        <v>0</v>
      </c>
      <c r="BG377" s="344">
        <v>6049690.6440895442</v>
      </c>
      <c r="BH377" s="187">
        <v>63887061</v>
      </c>
    </row>
    <row r="378" spans="1:60" s="50" customFormat="1" ht="24" customHeight="1" x14ac:dyDescent="0.2">
      <c r="A378" s="181"/>
      <c r="B378" s="296">
        <v>372</v>
      </c>
      <c r="C378" s="264">
        <v>136</v>
      </c>
      <c r="D378" s="297">
        <v>13359</v>
      </c>
      <c r="E378" s="241" t="s">
        <v>158</v>
      </c>
      <c r="F378" s="242" t="s">
        <v>1817</v>
      </c>
      <c r="G378" s="285" t="s">
        <v>137</v>
      </c>
      <c r="H378" s="272" t="s">
        <v>88</v>
      </c>
      <c r="I378" s="292" t="s">
        <v>2806</v>
      </c>
      <c r="J378" s="64" t="s">
        <v>1818</v>
      </c>
      <c r="K378" s="64" t="s">
        <v>1819</v>
      </c>
      <c r="L378" s="64" t="s">
        <v>88</v>
      </c>
      <c r="M378" s="290" t="s">
        <v>137</v>
      </c>
      <c r="N378" s="243" t="s">
        <v>2410</v>
      </c>
      <c r="O378" s="64"/>
      <c r="P378" s="89"/>
      <c r="Q378" s="243">
        <v>30</v>
      </c>
      <c r="R378" s="245">
        <v>120</v>
      </c>
      <c r="S378" s="245">
        <v>110</v>
      </c>
      <c r="T378" s="245">
        <v>29.33</v>
      </c>
      <c r="U378" s="89">
        <v>0</v>
      </c>
      <c r="V378" s="260">
        <v>15</v>
      </c>
      <c r="W378" s="98">
        <v>0</v>
      </c>
      <c r="X378" s="83">
        <v>0</v>
      </c>
      <c r="Y378" s="98">
        <v>2</v>
      </c>
      <c r="Z378" s="64">
        <v>2</v>
      </c>
      <c r="AA378" s="315">
        <v>885165</v>
      </c>
      <c r="AB378" s="315">
        <v>0</v>
      </c>
      <c r="AC378" s="316">
        <v>885165</v>
      </c>
      <c r="AD378" s="74">
        <v>4500000</v>
      </c>
      <c r="AE378" s="74">
        <v>6000000</v>
      </c>
      <c r="AF378" s="334">
        <v>168986.04545454544</v>
      </c>
      <c r="AG378" s="112">
        <v>26554950</v>
      </c>
      <c r="AH378" s="74">
        <v>0</v>
      </c>
      <c r="AI378" s="74">
        <v>20278325.454545453</v>
      </c>
      <c r="AJ378" s="74">
        <v>5310990</v>
      </c>
      <c r="AK378" s="74">
        <v>4500000</v>
      </c>
      <c r="AL378" s="74">
        <v>6000000</v>
      </c>
      <c r="AM378" s="74">
        <v>4647116.25</v>
      </c>
      <c r="AN378" s="74">
        <v>4956360.7131818179</v>
      </c>
      <c r="AO378" s="74">
        <v>0</v>
      </c>
      <c r="AP378" s="74">
        <v>3000000</v>
      </c>
      <c r="AQ378" s="74">
        <v>0</v>
      </c>
      <c r="AR378" s="74">
        <v>0</v>
      </c>
      <c r="AS378" s="74">
        <v>0</v>
      </c>
      <c r="AT378" s="79">
        <v>0</v>
      </c>
      <c r="AU378" s="81">
        <v>75247742.417727277</v>
      </c>
      <c r="AV378" s="112">
        <v>51541179.74848637</v>
      </c>
      <c r="AW378" s="74">
        <v>69936752.417727262</v>
      </c>
      <c r="AX378" s="74">
        <v>4895572.6692409087</v>
      </c>
      <c r="AY378" s="75">
        <v>1154117.9748486371</v>
      </c>
      <c r="AZ378" s="74">
        <v>0</v>
      </c>
      <c r="BA378" s="74">
        <v>0</v>
      </c>
      <c r="BB378" s="74">
        <v>0</v>
      </c>
      <c r="BC378" s="79">
        <v>0</v>
      </c>
      <c r="BD378" s="79">
        <v>0</v>
      </c>
      <c r="BE378" s="79">
        <v>0</v>
      </c>
      <c r="BF378" s="77">
        <v>0</v>
      </c>
      <c r="BG378" s="344">
        <v>6049690.6440895461</v>
      </c>
      <c r="BH378" s="187">
        <v>69198051</v>
      </c>
    </row>
    <row r="379" spans="1:60" s="50" customFormat="1" ht="24" customHeight="1" x14ac:dyDescent="0.2">
      <c r="A379" s="181"/>
      <c r="B379" s="296">
        <v>373</v>
      </c>
      <c r="C379" s="264">
        <v>137</v>
      </c>
      <c r="D379" s="297">
        <v>13251</v>
      </c>
      <c r="E379" s="241" t="s">
        <v>99</v>
      </c>
      <c r="F379" s="242" t="s">
        <v>1288</v>
      </c>
      <c r="G379" s="285" t="s">
        <v>137</v>
      </c>
      <c r="H379" s="272" t="s">
        <v>88</v>
      </c>
      <c r="I379" s="292" t="s">
        <v>2807</v>
      </c>
      <c r="J379" s="64" t="s">
        <v>1497</v>
      </c>
      <c r="K379" s="64" t="s">
        <v>1498</v>
      </c>
      <c r="L379" s="64" t="s">
        <v>88</v>
      </c>
      <c r="M379" s="290" t="s">
        <v>137</v>
      </c>
      <c r="N379" s="98"/>
      <c r="O379" s="64"/>
      <c r="P379" s="244" t="s">
        <v>2410</v>
      </c>
      <c r="Q379" s="243">
        <v>30</v>
      </c>
      <c r="R379" s="245">
        <v>120</v>
      </c>
      <c r="S379" s="245">
        <v>220</v>
      </c>
      <c r="T379" s="245">
        <v>29.33</v>
      </c>
      <c r="U379" s="89">
        <v>0</v>
      </c>
      <c r="V379" s="260">
        <v>23</v>
      </c>
      <c r="W379" s="98">
        <v>0</v>
      </c>
      <c r="X379" s="83">
        <v>0</v>
      </c>
      <c r="Y379" s="98">
        <v>0</v>
      </c>
      <c r="Z379" s="64">
        <v>0</v>
      </c>
      <c r="AA379" s="315">
        <v>885165</v>
      </c>
      <c r="AB379" s="315">
        <v>0</v>
      </c>
      <c r="AC379" s="316">
        <v>885165</v>
      </c>
      <c r="AD379" s="74">
        <v>4500000</v>
      </c>
      <c r="AE379" s="74">
        <v>6000000</v>
      </c>
      <c r="AF379" s="334">
        <v>168986.04545454544</v>
      </c>
      <c r="AG379" s="112">
        <v>26554950</v>
      </c>
      <c r="AH379" s="74">
        <v>0</v>
      </c>
      <c r="AI379" s="74">
        <v>20278325.454545453</v>
      </c>
      <c r="AJ379" s="74">
        <v>0</v>
      </c>
      <c r="AK379" s="74">
        <v>4500000</v>
      </c>
      <c r="AL379" s="74">
        <v>6000000</v>
      </c>
      <c r="AM379" s="74">
        <v>9294232.5</v>
      </c>
      <c r="AN379" s="74">
        <v>4956360.7131818179</v>
      </c>
      <c r="AO379" s="74">
        <v>0</v>
      </c>
      <c r="AP379" s="74">
        <v>4600000</v>
      </c>
      <c r="AQ379" s="74">
        <v>0</v>
      </c>
      <c r="AR379" s="74">
        <v>0</v>
      </c>
      <c r="AS379" s="74">
        <v>0</v>
      </c>
      <c r="AT379" s="79">
        <v>0</v>
      </c>
      <c r="AU379" s="81">
        <v>76183868.667727277</v>
      </c>
      <c r="AV379" s="112">
        <v>55750997.860986367</v>
      </c>
      <c r="AW379" s="74">
        <v>76183868.667727262</v>
      </c>
      <c r="AX379" s="74">
        <v>5332870.8067409089</v>
      </c>
      <c r="AY379" s="75">
        <v>1575099.7860986367</v>
      </c>
      <c r="AZ379" s="74">
        <v>0</v>
      </c>
      <c r="BA379" s="74">
        <v>0</v>
      </c>
      <c r="BB379" s="74">
        <v>0</v>
      </c>
      <c r="BC379" s="79">
        <v>0</v>
      </c>
      <c r="BD379" s="79">
        <v>0</v>
      </c>
      <c r="BE379" s="79">
        <v>0</v>
      </c>
      <c r="BF379" s="77">
        <v>0</v>
      </c>
      <c r="BG379" s="344">
        <v>6907970.5928395456</v>
      </c>
      <c r="BH379" s="187">
        <v>69275898</v>
      </c>
    </row>
    <row r="380" spans="1:60" s="50" customFormat="1" ht="24" customHeight="1" x14ac:dyDescent="0.2">
      <c r="A380" s="181"/>
      <c r="B380" s="296">
        <v>374</v>
      </c>
      <c r="C380" s="264">
        <v>138</v>
      </c>
      <c r="D380" s="297">
        <v>13295</v>
      </c>
      <c r="E380" s="241" t="s">
        <v>1632</v>
      </c>
      <c r="F380" s="242" t="s">
        <v>1633</v>
      </c>
      <c r="G380" s="285" t="s">
        <v>137</v>
      </c>
      <c r="H380" s="272" t="s">
        <v>88</v>
      </c>
      <c r="I380" s="292" t="s">
        <v>2808</v>
      </c>
      <c r="J380" s="64" t="s">
        <v>1634</v>
      </c>
      <c r="K380" s="64" t="s">
        <v>1635</v>
      </c>
      <c r="L380" s="64" t="s">
        <v>88</v>
      </c>
      <c r="M380" s="290" t="s">
        <v>137</v>
      </c>
      <c r="N380" s="243" t="s">
        <v>2410</v>
      </c>
      <c r="O380" s="64"/>
      <c r="P380" s="89"/>
      <c r="Q380" s="243">
        <v>30</v>
      </c>
      <c r="R380" s="245">
        <v>120</v>
      </c>
      <c r="S380" s="245">
        <v>110</v>
      </c>
      <c r="T380" s="245">
        <v>29.33</v>
      </c>
      <c r="U380" s="89">
        <v>0</v>
      </c>
      <c r="V380" s="260">
        <v>12</v>
      </c>
      <c r="W380" s="98">
        <v>0</v>
      </c>
      <c r="X380" s="83">
        <v>0</v>
      </c>
      <c r="Y380" s="98">
        <v>0</v>
      </c>
      <c r="Z380" s="64">
        <v>0</v>
      </c>
      <c r="AA380" s="315">
        <v>885165</v>
      </c>
      <c r="AB380" s="315">
        <v>0</v>
      </c>
      <c r="AC380" s="316">
        <v>885165</v>
      </c>
      <c r="AD380" s="74">
        <v>4500000</v>
      </c>
      <c r="AE380" s="74">
        <v>6000000</v>
      </c>
      <c r="AF380" s="334">
        <v>168986.04545454544</v>
      </c>
      <c r="AG380" s="112">
        <v>26554950</v>
      </c>
      <c r="AH380" s="74">
        <v>0</v>
      </c>
      <c r="AI380" s="74">
        <v>20278325.454545453</v>
      </c>
      <c r="AJ380" s="74">
        <v>0</v>
      </c>
      <c r="AK380" s="74">
        <v>4500000</v>
      </c>
      <c r="AL380" s="74">
        <v>6000000</v>
      </c>
      <c r="AM380" s="74">
        <v>4647116.25</v>
      </c>
      <c r="AN380" s="74">
        <v>4956360.7131818179</v>
      </c>
      <c r="AO380" s="74">
        <v>0</v>
      </c>
      <c r="AP380" s="74">
        <v>2400000</v>
      </c>
      <c r="AQ380" s="74">
        <v>0</v>
      </c>
      <c r="AR380" s="74">
        <v>0</v>
      </c>
      <c r="AS380" s="74">
        <v>0</v>
      </c>
      <c r="AT380" s="79">
        <v>0</v>
      </c>
      <c r="AU380" s="81">
        <v>69336752.417727262</v>
      </c>
      <c r="AV380" s="112">
        <v>51583179.748486355</v>
      </c>
      <c r="AW380" s="74">
        <v>69336752.417727262</v>
      </c>
      <c r="AX380" s="74">
        <v>4853572.6692409087</v>
      </c>
      <c r="AY380" s="75">
        <v>1158317.9748486355</v>
      </c>
      <c r="AZ380" s="74">
        <v>0</v>
      </c>
      <c r="BA380" s="74">
        <v>0</v>
      </c>
      <c r="BB380" s="74">
        <v>0</v>
      </c>
      <c r="BC380" s="79">
        <v>0</v>
      </c>
      <c r="BD380" s="79">
        <v>0</v>
      </c>
      <c r="BE380" s="79">
        <v>0</v>
      </c>
      <c r="BF380" s="77">
        <v>0</v>
      </c>
      <c r="BG380" s="344">
        <v>6011890.6440895442</v>
      </c>
      <c r="BH380" s="187">
        <v>63324861</v>
      </c>
    </row>
    <row r="381" spans="1:60" s="50" customFormat="1" ht="24" customHeight="1" x14ac:dyDescent="0.2">
      <c r="A381" s="181"/>
      <c r="B381" s="296">
        <v>375</v>
      </c>
      <c r="C381" s="264">
        <v>139</v>
      </c>
      <c r="D381" s="297">
        <v>13293</v>
      </c>
      <c r="E381" s="241" t="s">
        <v>230</v>
      </c>
      <c r="F381" s="242" t="s">
        <v>1625</v>
      </c>
      <c r="G381" s="285" t="s">
        <v>137</v>
      </c>
      <c r="H381" s="272" t="s">
        <v>88</v>
      </c>
      <c r="I381" s="292" t="s">
        <v>2809</v>
      </c>
      <c r="J381" s="64" t="s">
        <v>1626</v>
      </c>
      <c r="K381" s="64" t="s">
        <v>1627</v>
      </c>
      <c r="L381" s="64" t="s">
        <v>88</v>
      </c>
      <c r="M381" s="290" t="s">
        <v>137</v>
      </c>
      <c r="N381" s="243" t="s">
        <v>2410</v>
      </c>
      <c r="O381" s="64"/>
      <c r="P381" s="89"/>
      <c r="Q381" s="243">
        <v>30</v>
      </c>
      <c r="R381" s="245">
        <v>120</v>
      </c>
      <c r="S381" s="245">
        <v>110</v>
      </c>
      <c r="T381" s="245">
        <v>29.33</v>
      </c>
      <c r="U381" s="89">
        <v>0</v>
      </c>
      <c r="V381" s="260">
        <v>13</v>
      </c>
      <c r="W381" s="98">
        <v>0</v>
      </c>
      <c r="X381" s="83">
        <v>0</v>
      </c>
      <c r="Y381" s="98">
        <v>1</v>
      </c>
      <c r="Z381" s="64">
        <v>1</v>
      </c>
      <c r="AA381" s="315">
        <v>885165</v>
      </c>
      <c r="AB381" s="315">
        <v>0</v>
      </c>
      <c r="AC381" s="316">
        <v>885165</v>
      </c>
      <c r="AD381" s="74">
        <v>4500000</v>
      </c>
      <c r="AE381" s="74">
        <v>6000000</v>
      </c>
      <c r="AF381" s="334">
        <v>168986.04545454544</v>
      </c>
      <c r="AG381" s="112">
        <v>26554950</v>
      </c>
      <c r="AH381" s="74">
        <v>0</v>
      </c>
      <c r="AI381" s="74">
        <v>20278325.454545453</v>
      </c>
      <c r="AJ381" s="74">
        <v>2655495</v>
      </c>
      <c r="AK381" s="74">
        <v>4500000</v>
      </c>
      <c r="AL381" s="74">
        <v>6000000</v>
      </c>
      <c r="AM381" s="74">
        <v>4647116.25</v>
      </c>
      <c r="AN381" s="74">
        <v>4956360.7131818179</v>
      </c>
      <c r="AO381" s="74">
        <v>0</v>
      </c>
      <c r="AP381" s="74">
        <v>2600000</v>
      </c>
      <c r="AQ381" s="74">
        <v>0</v>
      </c>
      <c r="AR381" s="74">
        <v>0</v>
      </c>
      <c r="AS381" s="74">
        <v>0</v>
      </c>
      <c r="AT381" s="79">
        <v>0</v>
      </c>
      <c r="AU381" s="81">
        <v>72192247.417727277</v>
      </c>
      <c r="AV381" s="112">
        <v>51569179.74848637</v>
      </c>
      <c r="AW381" s="74">
        <v>69536752.417727262</v>
      </c>
      <c r="AX381" s="74">
        <v>4867572.6692409087</v>
      </c>
      <c r="AY381" s="75">
        <v>1156917.9748486371</v>
      </c>
      <c r="AZ381" s="74">
        <v>0</v>
      </c>
      <c r="BA381" s="74">
        <v>0</v>
      </c>
      <c r="BB381" s="74">
        <v>0</v>
      </c>
      <c r="BC381" s="79">
        <v>0</v>
      </c>
      <c r="BD381" s="79">
        <v>0</v>
      </c>
      <c r="BE381" s="79">
        <v>0</v>
      </c>
      <c r="BF381" s="77">
        <v>0</v>
      </c>
      <c r="BG381" s="344">
        <v>6024490.6440895461</v>
      </c>
      <c r="BH381" s="187">
        <v>66167756</v>
      </c>
    </row>
    <row r="382" spans="1:60" s="50" customFormat="1" ht="24" customHeight="1" x14ac:dyDescent="0.2">
      <c r="A382" s="181"/>
      <c r="B382" s="296">
        <v>376</v>
      </c>
      <c r="C382" s="264">
        <v>140</v>
      </c>
      <c r="D382" s="297">
        <v>13314</v>
      </c>
      <c r="E382" s="241" t="s">
        <v>259</v>
      </c>
      <c r="F382" s="242" t="s">
        <v>1684</v>
      </c>
      <c r="G382" s="285" t="s">
        <v>137</v>
      </c>
      <c r="H382" s="272" t="s">
        <v>88</v>
      </c>
      <c r="I382" s="292" t="s">
        <v>2810</v>
      </c>
      <c r="J382" s="64" t="s">
        <v>1685</v>
      </c>
      <c r="K382" s="64"/>
      <c r="L382" s="64" t="s">
        <v>88</v>
      </c>
      <c r="M382" s="290" t="s">
        <v>137</v>
      </c>
      <c r="N382" s="243" t="s">
        <v>2410</v>
      </c>
      <c r="O382" s="64"/>
      <c r="P382" s="89"/>
      <c r="Q382" s="243">
        <v>30</v>
      </c>
      <c r="R382" s="245">
        <v>120</v>
      </c>
      <c r="S382" s="245">
        <v>110</v>
      </c>
      <c r="T382" s="245">
        <v>29.33</v>
      </c>
      <c r="U382" s="89">
        <v>0</v>
      </c>
      <c r="V382" s="260">
        <v>12</v>
      </c>
      <c r="W382" s="98">
        <v>0</v>
      </c>
      <c r="X382" s="83">
        <v>0</v>
      </c>
      <c r="Y382" s="98">
        <v>0</v>
      </c>
      <c r="Z382" s="64">
        <v>0</v>
      </c>
      <c r="AA382" s="315">
        <v>885165</v>
      </c>
      <c r="AB382" s="315">
        <v>0</v>
      </c>
      <c r="AC382" s="316">
        <v>885165</v>
      </c>
      <c r="AD382" s="74">
        <v>4500000</v>
      </c>
      <c r="AE382" s="74">
        <v>6000000</v>
      </c>
      <c r="AF382" s="334">
        <v>168986.04545454544</v>
      </c>
      <c r="AG382" s="112">
        <v>26554950</v>
      </c>
      <c r="AH382" s="74">
        <v>0</v>
      </c>
      <c r="AI382" s="74">
        <v>20278325.454545453</v>
      </c>
      <c r="AJ382" s="74">
        <v>0</v>
      </c>
      <c r="AK382" s="74">
        <v>4500000</v>
      </c>
      <c r="AL382" s="74">
        <v>6000000</v>
      </c>
      <c r="AM382" s="74">
        <v>4647116.25</v>
      </c>
      <c r="AN382" s="74">
        <v>4956360.7131818179</v>
      </c>
      <c r="AO382" s="74">
        <v>0</v>
      </c>
      <c r="AP382" s="74">
        <v>2400000</v>
      </c>
      <c r="AQ382" s="74">
        <v>0</v>
      </c>
      <c r="AR382" s="74">
        <v>0</v>
      </c>
      <c r="AS382" s="74">
        <v>0</v>
      </c>
      <c r="AT382" s="79">
        <v>0</v>
      </c>
      <c r="AU382" s="81">
        <v>69336752.417727262</v>
      </c>
      <c r="AV382" s="112">
        <v>51583179.748486355</v>
      </c>
      <c r="AW382" s="74">
        <v>69336752.417727262</v>
      </c>
      <c r="AX382" s="74">
        <v>4853572.6692409087</v>
      </c>
      <c r="AY382" s="75">
        <v>1158317.9748486355</v>
      </c>
      <c r="AZ382" s="74">
        <v>0</v>
      </c>
      <c r="BA382" s="74">
        <v>0</v>
      </c>
      <c r="BB382" s="74">
        <v>0</v>
      </c>
      <c r="BC382" s="79">
        <v>0</v>
      </c>
      <c r="BD382" s="79">
        <v>0</v>
      </c>
      <c r="BE382" s="79">
        <v>0</v>
      </c>
      <c r="BF382" s="77">
        <v>0</v>
      </c>
      <c r="BG382" s="344">
        <v>6011890.6440895442</v>
      </c>
      <c r="BH382" s="187">
        <v>63324861</v>
      </c>
    </row>
    <row r="383" spans="1:60" s="50" customFormat="1" ht="24" customHeight="1" x14ac:dyDescent="0.2">
      <c r="A383" s="181"/>
      <c r="B383" s="296">
        <v>377</v>
      </c>
      <c r="C383" s="264">
        <v>141</v>
      </c>
      <c r="D383" s="297">
        <v>13336</v>
      </c>
      <c r="E383" s="241" t="s">
        <v>410</v>
      </c>
      <c r="F383" s="242" t="s">
        <v>1749</v>
      </c>
      <c r="G383" s="285" t="s">
        <v>137</v>
      </c>
      <c r="H383" s="272" t="s">
        <v>88</v>
      </c>
      <c r="I383" s="349" t="s">
        <v>2811</v>
      </c>
      <c r="J383" s="67" t="s">
        <v>1750</v>
      </c>
      <c r="K383" s="67" t="s">
        <v>1751</v>
      </c>
      <c r="L383" s="67" t="s">
        <v>88</v>
      </c>
      <c r="M383" s="290" t="s">
        <v>137</v>
      </c>
      <c r="N383" s="99"/>
      <c r="O383" s="67"/>
      <c r="P383" s="244" t="s">
        <v>2410</v>
      </c>
      <c r="Q383" s="243">
        <v>30</v>
      </c>
      <c r="R383" s="245">
        <v>120</v>
      </c>
      <c r="S383" s="245">
        <v>220</v>
      </c>
      <c r="T383" s="245">
        <v>29.33</v>
      </c>
      <c r="U383" s="89">
        <v>0</v>
      </c>
      <c r="V383" s="260">
        <v>24</v>
      </c>
      <c r="W383" s="98">
        <v>0</v>
      </c>
      <c r="X383" s="83">
        <v>0</v>
      </c>
      <c r="Y383" s="98">
        <v>0</v>
      </c>
      <c r="Z383" s="64">
        <v>0</v>
      </c>
      <c r="AA383" s="315">
        <v>885165</v>
      </c>
      <c r="AB383" s="315">
        <v>0</v>
      </c>
      <c r="AC383" s="316">
        <v>885165</v>
      </c>
      <c r="AD383" s="74">
        <v>4500000</v>
      </c>
      <c r="AE383" s="74">
        <v>6000000</v>
      </c>
      <c r="AF383" s="334">
        <v>168986.04545454544</v>
      </c>
      <c r="AG383" s="112">
        <v>26554950</v>
      </c>
      <c r="AH383" s="74">
        <v>0</v>
      </c>
      <c r="AI383" s="74">
        <v>20278325.454545453</v>
      </c>
      <c r="AJ383" s="74">
        <v>0</v>
      </c>
      <c r="AK383" s="74">
        <v>4500000</v>
      </c>
      <c r="AL383" s="74">
        <v>6000000</v>
      </c>
      <c r="AM383" s="74">
        <v>9294232.5</v>
      </c>
      <c r="AN383" s="74">
        <v>4956360.7131818179</v>
      </c>
      <c r="AO383" s="74">
        <v>0</v>
      </c>
      <c r="AP383" s="74">
        <v>4800000</v>
      </c>
      <c r="AQ383" s="74">
        <v>0</v>
      </c>
      <c r="AR383" s="74">
        <v>0</v>
      </c>
      <c r="AS383" s="74">
        <v>0</v>
      </c>
      <c r="AT383" s="79">
        <v>0</v>
      </c>
      <c r="AU383" s="81">
        <v>76383868.667727277</v>
      </c>
      <c r="AV383" s="112">
        <v>55736997.860986367</v>
      </c>
      <c r="AW383" s="74">
        <v>76383868.667727262</v>
      </c>
      <c r="AX383" s="74">
        <v>5346870.8067409089</v>
      </c>
      <c r="AY383" s="75">
        <v>1573699.7860986367</v>
      </c>
      <c r="AZ383" s="74">
        <v>0</v>
      </c>
      <c r="BA383" s="74">
        <v>0</v>
      </c>
      <c r="BB383" s="74">
        <v>0</v>
      </c>
      <c r="BC383" s="79">
        <v>0</v>
      </c>
      <c r="BD383" s="79">
        <v>0</v>
      </c>
      <c r="BE383" s="79">
        <v>0</v>
      </c>
      <c r="BF383" s="77">
        <v>0</v>
      </c>
      <c r="BG383" s="344">
        <v>6920570.5928395456</v>
      </c>
      <c r="BH383" s="187">
        <v>69463298</v>
      </c>
    </row>
    <row r="384" spans="1:60" s="50" customFormat="1" ht="24" customHeight="1" x14ac:dyDescent="0.2">
      <c r="A384" s="181"/>
      <c r="B384" s="296">
        <v>378</v>
      </c>
      <c r="C384" s="264">
        <v>143</v>
      </c>
      <c r="D384" s="297">
        <v>13343</v>
      </c>
      <c r="E384" s="241" t="s">
        <v>410</v>
      </c>
      <c r="F384" s="242" t="s">
        <v>1768</v>
      </c>
      <c r="G384" s="285" t="s">
        <v>137</v>
      </c>
      <c r="H384" s="272" t="s">
        <v>88</v>
      </c>
      <c r="I384" s="292" t="s">
        <v>2812</v>
      </c>
      <c r="J384" s="67" t="s">
        <v>1769</v>
      </c>
      <c r="K384" s="64" t="s">
        <v>1770</v>
      </c>
      <c r="L384" s="64" t="s">
        <v>88</v>
      </c>
      <c r="M384" s="290" t="s">
        <v>137</v>
      </c>
      <c r="N384" s="243" t="s">
        <v>2410</v>
      </c>
      <c r="O384" s="64"/>
      <c r="P384" s="89"/>
      <c r="Q384" s="243">
        <v>30</v>
      </c>
      <c r="R384" s="245">
        <v>120</v>
      </c>
      <c r="S384" s="245">
        <v>110</v>
      </c>
      <c r="T384" s="245">
        <v>29.33</v>
      </c>
      <c r="U384" s="89">
        <v>0</v>
      </c>
      <c r="V384" s="260">
        <v>15</v>
      </c>
      <c r="W384" s="98">
        <v>0</v>
      </c>
      <c r="X384" s="83">
        <v>0</v>
      </c>
      <c r="Y384" s="98">
        <v>0</v>
      </c>
      <c r="Z384" s="64">
        <v>2</v>
      </c>
      <c r="AA384" s="315">
        <v>885165</v>
      </c>
      <c r="AB384" s="315">
        <v>0</v>
      </c>
      <c r="AC384" s="316">
        <v>885165</v>
      </c>
      <c r="AD384" s="74">
        <v>4500000</v>
      </c>
      <c r="AE384" s="74">
        <v>6000000</v>
      </c>
      <c r="AF384" s="334">
        <v>168986.04545454544</v>
      </c>
      <c r="AG384" s="112">
        <v>26554950</v>
      </c>
      <c r="AH384" s="74">
        <v>0</v>
      </c>
      <c r="AI384" s="74">
        <v>20278325.454545453</v>
      </c>
      <c r="AJ384" s="74">
        <v>5310990</v>
      </c>
      <c r="AK384" s="74">
        <v>4500000</v>
      </c>
      <c r="AL384" s="74">
        <v>6000000</v>
      </c>
      <c r="AM384" s="74">
        <v>4647116.25</v>
      </c>
      <c r="AN384" s="74">
        <v>4956360.7131818179</v>
      </c>
      <c r="AO384" s="74">
        <v>0</v>
      </c>
      <c r="AP384" s="74">
        <v>3000000</v>
      </c>
      <c r="AQ384" s="74">
        <v>0</v>
      </c>
      <c r="AR384" s="74">
        <v>0</v>
      </c>
      <c r="AS384" s="74">
        <v>0</v>
      </c>
      <c r="AT384" s="79">
        <v>0</v>
      </c>
      <c r="AU384" s="81">
        <v>75247742.417727277</v>
      </c>
      <c r="AV384" s="112">
        <v>51541179.74848637</v>
      </c>
      <c r="AW384" s="74">
        <v>69936752.417727262</v>
      </c>
      <c r="AX384" s="74">
        <v>4895572.6692409087</v>
      </c>
      <c r="AY384" s="75">
        <v>1154117.9748486371</v>
      </c>
      <c r="AZ384" s="74">
        <v>0</v>
      </c>
      <c r="BA384" s="74">
        <v>0</v>
      </c>
      <c r="BB384" s="74">
        <v>0</v>
      </c>
      <c r="BC384" s="79">
        <v>0</v>
      </c>
      <c r="BD384" s="79">
        <v>0</v>
      </c>
      <c r="BE384" s="79">
        <v>0</v>
      </c>
      <c r="BF384" s="77">
        <v>0</v>
      </c>
      <c r="BG384" s="344">
        <v>6049690.6440895461</v>
      </c>
      <c r="BH384" s="187">
        <v>69198051</v>
      </c>
    </row>
    <row r="385" spans="1:60" s="50" customFormat="1" ht="24" customHeight="1" x14ac:dyDescent="0.2">
      <c r="A385" s="181"/>
      <c r="B385" s="296">
        <v>379</v>
      </c>
      <c r="C385" s="264">
        <v>144</v>
      </c>
      <c r="D385" s="297">
        <v>13260</v>
      </c>
      <c r="E385" s="241" t="s">
        <v>85</v>
      </c>
      <c r="F385" s="242" t="s">
        <v>1523</v>
      </c>
      <c r="G385" s="285" t="s">
        <v>137</v>
      </c>
      <c r="H385" s="272" t="s">
        <v>88</v>
      </c>
      <c r="I385" s="292" t="s">
        <v>2813</v>
      </c>
      <c r="J385" s="67" t="s">
        <v>1524</v>
      </c>
      <c r="K385" s="64" t="s">
        <v>1525</v>
      </c>
      <c r="L385" s="64" t="s">
        <v>88</v>
      </c>
      <c r="M385" s="290" t="s">
        <v>137</v>
      </c>
      <c r="N385" s="243" t="s">
        <v>2410</v>
      </c>
      <c r="O385" s="64"/>
      <c r="P385" s="89"/>
      <c r="Q385" s="243">
        <v>30</v>
      </c>
      <c r="R385" s="245">
        <v>120</v>
      </c>
      <c r="S385" s="245">
        <v>110</v>
      </c>
      <c r="T385" s="245">
        <v>29.33</v>
      </c>
      <c r="U385" s="89">
        <v>0</v>
      </c>
      <c r="V385" s="260">
        <v>15</v>
      </c>
      <c r="W385" s="98">
        <v>0</v>
      </c>
      <c r="X385" s="83">
        <v>0</v>
      </c>
      <c r="Y385" s="98">
        <v>0</v>
      </c>
      <c r="Z385" s="64">
        <v>0</v>
      </c>
      <c r="AA385" s="315">
        <v>885165</v>
      </c>
      <c r="AB385" s="315">
        <v>0</v>
      </c>
      <c r="AC385" s="316">
        <v>885165</v>
      </c>
      <c r="AD385" s="74">
        <v>4500000</v>
      </c>
      <c r="AE385" s="74">
        <v>6000000</v>
      </c>
      <c r="AF385" s="334">
        <v>168986.04545454544</v>
      </c>
      <c r="AG385" s="112">
        <v>26554950</v>
      </c>
      <c r="AH385" s="74">
        <v>0</v>
      </c>
      <c r="AI385" s="74">
        <v>20278325.454545453</v>
      </c>
      <c r="AJ385" s="74">
        <v>0</v>
      </c>
      <c r="AK385" s="74">
        <v>4500000</v>
      </c>
      <c r="AL385" s="74">
        <v>6000000</v>
      </c>
      <c r="AM385" s="74">
        <v>4647116.25</v>
      </c>
      <c r="AN385" s="74">
        <v>4956360.7131818179</v>
      </c>
      <c r="AO385" s="74">
        <v>0</v>
      </c>
      <c r="AP385" s="74">
        <v>3000000</v>
      </c>
      <c r="AQ385" s="74">
        <v>0</v>
      </c>
      <c r="AR385" s="74">
        <v>0</v>
      </c>
      <c r="AS385" s="74">
        <v>0</v>
      </c>
      <c r="AT385" s="79">
        <v>0</v>
      </c>
      <c r="AU385" s="81">
        <v>69936752.417727262</v>
      </c>
      <c r="AV385" s="112">
        <v>51541179.748486355</v>
      </c>
      <c r="AW385" s="74">
        <v>69936752.417727262</v>
      </c>
      <c r="AX385" s="74">
        <v>4895572.6692409087</v>
      </c>
      <c r="AY385" s="75">
        <v>1154117.9748486355</v>
      </c>
      <c r="AZ385" s="74">
        <v>0</v>
      </c>
      <c r="BA385" s="74">
        <v>0</v>
      </c>
      <c r="BB385" s="74">
        <v>0</v>
      </c>
      <c r="BC385" s="79">
        <v>0</v>
      </c>
      <c r="BD385" s="79">
        <v>0</v>
      </c>
      <c r="BE385" s="79">
        <v>0</v>
      </c>
      <c r="BF385" s="77">
        <v>0</v>
      </c>
      <c r="BG385" s="344">
        <v>6049690.6440895442</v>
      </c>
      <c r="BH385" s="187">
        <v>63887061</v>
      </c>
    </row>
    <row r="386" spans="1:60" s="50" customFormat="1" ht="24" customHeight="1" x14ac:dyDescent="0.2">
      <c r="A386" s="181"/>
      <c r="B386" s="296">
        <v>380</v>
      </c>
      <c r="C386" s="264">
        <v>145</v>
      </c>
      <c r="D386" s="297">
        <v>13361</v>
      </c>
      <c r="E386" s="241" t="s">
        <v>216</v>
      </c>
      <c r="F386" s="242" t="s">
        <v>1824</v>
      </c>
      <c r="G386" s="285" t="s">
        <v>137</v>
      </c>
      <c r="H386" s="272" t="s">
        <v>88</v>
      </c>
      <c r="I386" s="292" t="s">
        <v>2814</v>
      </c>
      <c r="J386" s="67" t="s">
        <v>2485</v>
      </c>
      <c r="K386" s="64" t="s">
        <v>1825</v>
      </c>
      <c r="L386" s="64"/>
      <c r="M386" s="290" t="s">
        <v>137</v>
      </c>
      <c r="N386" s="243" t="s">
        <v>2410</v>
      </c>
      <c r="O386" s="64"/>
      <c r="P386" s="89"/>
      <c r="Q386" s="243">
        <v>30</v>
      </c>
      <c r="R386" s="245">
        <v>120</v>
      </c>
      <c r="S386" s="245">
        <v>110</v>
      </c>
      <c r="T386" s="245">
        <v>29.33</v>
      </c>
      <c r="U386" s="89">
        <v>0</v>
      </c>
      <c r="V386" s="260">
        <v>15</v>
      </c>
      <c r="W386" s="98">
        <v>0</v>
      </c>
      <c r="X386" s="83">
        <v>0</v>
      </c>
      <c r="Y386" s="98">
        <v>0</v>
      </c>
      <c r="Z386" s="64">
        <v>0</v>
      </c>
      <c r="AA386" s="315">
        <v>885165</v>
      </c>
      <c r="AB386" s="315">
        <v>0</v>
      </c>
      <c r="AC386" s="316">
        <v>885165</v>
      </c>
      <c r="AD386" s="74">
        <v>4500000</v>
      </c>
      <c r="AE386" s="74">
        <v>6000000</v>
      </c>
      <c r="AF386" s="334">
        <v>168986.04545454544</v>
      </c>
      <c r="AG386" s="112">
        <v>26554950</v>
      </c>
      <c r="AH386" s="74">
        <v>0</v>
      </c>
      <c r="AI386" s="74">
        <v>20278325.454545453</v>
      </c>
      <c r="AJ386" s="74">
        <v>0</v>
      </c>
      <c r="AK386" s="74">
        <v>4500000</v>
      </c>
      <c r="AL386" s="74">
        <v>6000000</v>
      </c>
      <c r="AM386" s="74">
        <v>4647116.25</v>
      </c>
      <c r="AN386" s="74">
        <v>4956360.7131818179</v>
      </c>
      <c r="AO386" s="74">
        <v>0</v>
      </c>
      <c r="AP386" s="74">
        <v>3000000</v>
      </c>
      <c r="AQ386" s="74">
        <v>0</v>
      </c>
      <c r="AR386" s="74">
        <v>0</v>
      </c>
      <c r="AS386" s="74">
        <v>0</v>
      </c>
      <c r="AT386" s="79">
        <v>0</v>
      </c>
      <c r="AU386" s="81">
        <v>69936752.417727262</v>
      </c>
      <c r="AV386" s="112">
        <v>51541179.748486355</v>
      </c>
      <c r="AW386" s="74">
        <v>69936752.417727262</v>
      </c>
      <c r="AX386" s="74">
        <v>4895572.6692409087</v>
      </c>
      <c r="AY386" s="75">
        <v>1154117.9748486355</v>
      </c>
      <c r="AZ386" s="74">
        <v>0</v>
      </c>
      <c r="BA386" s="74">
        <v>0</v>
      </c>
      <c r="BB386" s="74">
        <v>0</v>
      </c>
      <c r="BC386" s="79">
        <v>0</v>
      </c>
      <c r="BD386" s="79">
        <v>0</v>
      </c>
      <c r="BE386" s="79">
        <v>0</v>
      </c>
      <c r="BF386" s="77">
        <v>0</v>
      </c>
      <c r="BG386" s="344">
        <v>6049690.6440895442</v>
      </c>
      <c r="BH386" s="187">
        <v>63887061</v>
      </c>
    </row>
    <row r="387" spans="1:60" s="50" customFormat="1" ht="24" customHeight="1" x14ac:dyDescent="0.2">
      <c r="A387" s="181"/>
      <c r="B387" s="296">
        <v>381</v>
      </c>
      <c r="C387" s="264">
        <v>146</v>
      </c>
      <c r="D387" s="297">
        <v>13342</v>
      </c>
      <c r="E387" s="241" t="s">
        <v>263</v>
      </c>
      <c r="F387" s="242" t="s">
        <v>1765</v>
      </c>
      <c r="G387" s="285" t="s">
        <v>137</v>
      </c>
      <c r="H387" s="272" t="s">
        <v>88</v>
      </c>
      <c r="I387" s="292" t="s">
        <v>2815</v>
      </c>
      <c r="J387" s="67" t="s">
        <v>1766</v>
      </c>
      <c r="K387" s="64" t="s">
        <v>1767</v>
      </c>
      <c r="L387" s="64"/>
      <c r="M387" s="290" t="s">
        <v>137</v>
      </c>
      <c r="N387" s="243" t="s">
        <v>2410</v>
      </c>
      <c r="O387" s="64"/>
      <c r="P387" s="89"/>
      <c r="Q387" s="243">
        <v>30</v>
      </c>
      <c r="R387" s="245">
        <v>120</v>
      </c>
      <c r="S387" s="245">
        <v>110</v>
      </c>
      <c r="T387" s="245">
        <v>29.33</v>
      </c>
      <c r="U387" s="89">
        <v>0</v>
      </c>
      <c r="V387" s="260">
        <v>15</v>
      </c>
      <c r="W387" s="98">
        <v>0</v>
      </c>
      <c r="X387" s="83">
        <v>0</v>
      </c>
      <c r="Y387" s="98">
        <v>0</v>
      </c>
      <c r="Z387" s="64">
        <v>1</v>
      </c>
      <c r="AA387" s="315">
        <v>885165</v>
      </c>
      <c r="AB387" s="315">
        <v>0</v>
      </c>
      <c r="AC387" s="316">
        <v>885165</v>
      </c>
      <c r="AD387" s="74">
        <v>4500000</v>
      </c>
      <c r="AE387" s="74">
        <v>6000000</v>
      </c>
      <c r="AF387" s="334">
        <v>168986.04545454544</v>
      </c>
      <c r="AG387" s="112">
        <v>26554950</v>
      </c>
      <c r="AH387" s="74">
        <v>0</v>
      </c>
      <c r="AI387" s="74">
        <v>20278325.454545453</v>
      </c>
      <c r="AJ387" s="74">
        <v>2655495</v>
      </c>
      <c r="AK387" s="74">
        <v>4500000</v>
      </c>
      <c r="AL387" s="74">
        <v>6000000</v>
      </c>
      <c r="AM387" s="74">
        <v>4647116.25</v>
      </c>
      <c r="AN387" s="74">
        <v>4956360.7131818179</v>
      </c>
      <c r="AO387" s="74">
        <v>0</v>
      </c>
      <c r="AP387" s="74">
        <v>3000000</v>
      </c>
      <c r="AQ387" s="74">
        <v>0</v>
      </c>
      <c r="AR387" s="74">
        <v>0</v>
      </c>
      <c r="AS387" s="74">
        <v>0</v>
      </c>
      <c r="AT387" s="79">
        <v>0</v>
      </c>
      <c r="AU387" s="81">
        <v>72592247.417727277</v>
      </c>
      <c r="AV387" s="112">
        <v>51541179.74848637</v>
      </c>
      <c r="AW387" s="74">
        <v>69936752.417727262</v>
      </c>
      <c r="AX387" s="74">
        <v>4895572.6692409087</v>
      </c>
      <c r="AY387" s="75">
        <v>1154117.9748486371</v>
      </c>
      <c r="AZ387" s="74">
        <v>0</v>
      </c>
      <c r="BA387" s="74">
        <v>0</v>
      </c>
      <c r="BB387" s="74">
        <v>0</v>
      </c>
      <c r="BC387" s="79">
        <v>0</v>
      </c>
      <c r="BD387" s="79">
        <v>0</v>
      </c>
      <c r="BE387" s="79">
        <v>0</v>
      </c>
      <c r="BF387" s="77">
        <v>0</v>
      </c>
      <c r="BG387" s="344">
        <v>6049690.6440895461</v>
      </c>
      <c r="BH387" s="187">
        <v>66542556</v>
      </c>
    </row>
    <row r="388" spans="1:60" s="50" customFormat="1" ht="24" customHeight="1" x14ac:dyDescent="0.2">
      <c r="A388" s="181"/>
      <c r="B388" s="296">
        <v>382</v>
      </c>
      <c r="C388" s="264">
        <v>147</v>
      </c>
      <c r="D388" s="297">
        <v>13357</v>
      </c>
      <c r="E388" s="241" t="s">
        <v>209</v>
      </c>
      <c r="F388" s="242" t="s">
        <v>798</v>
      </c>
      <c r="G388" s="285" t="s">
        <v>137</v>
      </c>
      <c r="H388" s="272" t="s">
        <v>88</v>
      </c>
      <c r="I388" s="292" t="s">
        <v>2816</v>
      </c>
      <c r="J388" s="67" t="s">
        <v>1813</v>
      </c>
      <c r="K388" s="64" t="s">
        <v>1814</v>
      </c>
      <c r="L388" s="64"/>
      <c r="M388" s="290" t="s">
        <v>137</v>
      </c>
      <c r="N388" s="243" t="s">
        <v>2410</v>
      </c>
      <c r="O388" s="64"/>
      <c r="P388" s="89"/>
      <c r="Q388" s="243">
        <v>30</v>
      </c>
      <c r="R388" s="245">
        <v>120</v>
      </c>
      <c r="S388" s="245">
        <v>110</v>
      </c>
      <c r="T388" s="245">
        <v>29.33</v>
      </c>
      <c r="U388" s="89">
        <v>0</v>
      </c>
      <c r="V388" s="260">
        <v>15</v>
      </c>
      <c r="W388" s="98">
        <v>0</v>
      </c>
      <c r="X388" s="83">
        <v>0</v>
      </c>
      <c r="Y388" s="98">
        <v>0</v>
      </c>
      <c r="Z388" s="64">
        <v>0</v>
      </c>
      <c r="AA388" s="315">
        <v>885165</v>
      </c>
      <c r="AB388" s="315">
        <v>0</v>
      </c>
      <c r="AC388" s="316">
        <v>885165</v>
      </c>
      <c r="AD388" s="74">
        <v>4500000</v>
      </c>
      <c r="AE388" s="74">
        <v>6000000</v>
      </c>
      <c r="AF388" s="334">
        <v>168986.04545454544</v>
      </c>
      <c r="AG388" s="112">
        <v>26554950</v>
      </c>
      <c r="AH388" s="74">
        <v>0</v>
      </c>
      <c r="AI388" s="74">
        <v>20278325.454545453</v>
      </c>
      <c r="AJ388" s="74">
        <v>0</v>
      </c>
      <c r="AK388" s="74">
        <v>4500000</v>
      </c>
      <c r="AL388" s="74">
        <v>6000000</v>
      </c>
      <c r="AM388" s="74">
        <v>4647116.25</v>
      </c>
      <c r="AN388" s="74">
        <v>4956360.7131818179</v>
      </c>
      <c r="AO388" s="74">
        <v>0</v>
      </c>
      <c r="AP388" s="74">
        <v>3000000</v>
      </c>
      <c r="AQ388" s="74">
        <v>0</v>
      </c>
      <c r="AR388" s="74">
        <v>0</v>
      </c>
      <c r="AS388" s="74">
        <v>0</v>
      </c>
      <c r="AT388" s="79">
        <v>0</v>
      </c>
      <c r="AU388" s="81">
        <v>69936752.417727262</v>
      </c>
      <c r="AV388" s="112">
        <v>51541179.748486355</v>
      </c>
      <c r="AW388" s="74">
        <v>69936752.417727262</v>
      </c>
      <c r="AX388" s="74">
        <v>4895572.6692409087</v>
      </c>
      <c r="AY388" s="75">
        <v>1154117.9748486355</v>
      </c>
      <c r="AZ388" s="74">
        <v>0</v>
      </c>
      <c r="BA388" s="74">
        <v>0</v>
      </c>
      <c r="BB388" s="74">
        <v>0</v>
      </c>
      <c r="BC388" s="79">
        <v>0</v>
      </c>
      <c r="BD388" s="79">
        <v>0</v>
      </c>
      <c r="BE388" s="79">
        <v>0</v>
      </c>
      <c r="BF388" s="77">
        <v>0</v>
      </c>
      <c r="BG388" s="344">
        <v>6049690.6440895442</v>
      </c>
      <c r="BH388" s="187">
        <v>63887061</v>
      </c>
    </row>
    <row r="389" spans="1:60" s="50" customFormat="1" ht="24" customHeight="1" x14ac:dyDescent="0.2">
      <c r="A389" s="181"/>
      <c r="B389" s="296">
        <v>383</v>
      </c>
      <c r="C389" s="264">
        <v>148</v>
      </c>
      <c r="D389" s="297">
        <v>12999</v>
      </c>
      <c r="E389" s="241" t="s">
        <v>712</v>
      </c>
      <c r="F389" s="242" t="s">
        <v>713</v>
      </c>
      <c r="G389" s="285" t="s">
        <v>137</v>
      </c>
      <c r="H389" s="272" t="s">
        <v>88</v>
      </c>
      <c r="I389" s="292" t="s">
        <v>2817</v>
      </c>
      <c r="J389" s="67" t="s">
        <v>714</v>
      </c>
      <c r="K389" s="64"/>
      <c r="L389" s="64"/>
      <c r="M389" s="290" t="s">
        <v>137</v>
      </c>
      <c r="N389" s="243" t="s">
        <v>2410</v>
      </c>
      <c r="O389" s="64"/>
      <c r="P389" s="89"/>
      <c r="Q389" s="243">
        <v>30</v>
      </c>
      <c r="R389" s="245">
        <v>120</v>
      </c>
      <c r="S389" s="245">
        <v>110</v>
      </c>
      <c r="T389" s="245">
        <v>29.33</v>
      </c>
      <c r="U389" s="89">
        <v>0</v>
      </c>
      <c r="V389" s="260">
        <v>21</v>
      </c>
      <c r="W389" s="98">
        <v>0</v>
      </c>
      <c r="X389" s="83">
        <v>0</v>
      </c>
      <c r="Y389" s="98">
        <v>0</v>
      </c>
      <c r="Z389" s="64">
        <v>0</v>
      </c>
      <c r="AA389" s="315">
        <v>885165</v>
      </c>
      <c r="AB389" s="315">
        <v>0</v>
      </c>
      <c r="AC389" s="316">
        <v>885165</v>
      </c>
      <c r="AD389" s="74">
        <v>4500000</v>
      </c>
      <c r="AE389" s="74">
        <v>6000000</v>
      </c>
      <c r="AF389" s="334">
        <v>168986.04545454544</v>
      </c>
      <c r="AG389" s="112">
        <v>26554950</v>
      </c>
      <c r="AH389" s="74">
        <v>0</v>
      </c>
      <c r="AI389" s="74">
        <v>20278325.454545453</v>
      </c>
      <c r="AJ389" s="74">
        <v>0</v>
      </c>
      <c r="AK389" s="74">
        <v>4500000</v>
      </c>
      <c r="AL389" s="74">
        <v>6000000</v>
      </c>
      <c r="AM389" s="74">
        <v>4647116.25</v>
      </c>
      <c r="AN389" s="74">
        <v>4956360.7131818179</v>
      </c>
      <c r="AO389" s="74">
        <v>0</v>
      </c>
      <c r="AP389" s="74">
        <v>4200000</v>
      </c>
      <c r="AQ389" s="74">
        <v>0</v>
      </c>
      <c r="AR389" s="74">
        <v>0</v>
      </c>
      <c r="AS389" s="74">
        <v>0</v>
      </c>
      <c r="AT389" s="79">
        <v>0</v>
      </c>
      <c r="AU389" s="81">
        <v>71136752.417727262</v>
      </c>
      <c r="AV389" s="112">
        <v>51457179.748486355</v>
      </c>
      <c r="AW389" s="74">
        <v>71136752.417727262</v>
      </c>
      <c r="AX389" s="74">
        <v>4979572.6692409087</v>
      </c>
      <c r="AY389" s="75">
        <v>1145717.9748486355</v>
      </c>
      <c r="AZ389" s="74">
        <v>0</v>
      </c>
      <c r="BA389" s="74">
        <v>0</v>
      </c>
      <c r="BB389" s="74">
        <v>0</v>
      </c>
      <c r="BC389" s="79">
        <v>0</v>
      </c>
      <c r="BD389" s="79">
        <v>0</v>
      </c>
      <c r="BE389" s="79">
        <v>0</v>
      </c>
      <c r="BF389" s="77">
        <v>0</v>
      </c>
      <c r="BG389" s="344">
        <v>6125290.6440895442</v>
      </c>
      <c r="BH389" s="187">
        <v>65011461</v>
      </c>
    </row>
    <row r="390" spans="1:60" s="50" customFormat="1" ht="24" customHeight="1" x14ac:dyDescent="0.2">
      <c r="A390" s="181"/>
      <c r="B390" s="296">
        <v>384</v>
      </c>
      <c r="C390" s="264">
        <v>158</v>
      </c>
      <c r="D390" s="297">
        <v>13315</v>
      </c>
      <c r="E390" s="241" t="s">
        <v>935</v>
      </c>
      <c r="F390" s="242" t="s">
        <v>1686</v>
      </c>
      <c r="G390" s="285" t="s">
        <v>137</v>
      </c>
      <c r="H390" s="272" t="s">
        <v>983</v>
      </c>
      <c r="I390" s="292" t="s">
        <v>2818</v>
      </c>
      <c r="J390" s="67">
        <v>60644168</v>
      </c>
      <c r="K390" s="64" t="s">
        <v>1687</v>
      </c>
      <c r="L390" s="64" t="s">
        <v>2384</v>
      </c>
      <c r="M390" s="290" t="s">
        <v>137</v>
      </c>
      <c r="N390" s="243" t="s">
        <v>2410</v>
      </c>
      <c r="O390" s="64"/>
      <c r="P390" s="89"/>
      <c r="Q390" s="243">
        <v>30</v>
      </c>
      <c r="R390" s="245">
        <v>120</v>
      </c>
      <c r="S390" s="245">
        <v>110</v>
      </c>
      <c r="T390" s="245">
        <v>29.33</v>
      </c>
      <c r="U390" s="89">
        <v>0</v>
      </c>
      <c r="V390" s="260">
        <v>15</v>
      </c>
      <c r="W390" s="98">
        <v>0</v>
      </c>
      <c r="X390" s="83">
        <v>0</v>
      </c>
      <c r="Y390" s="98">
        <v>3</v>
      </c>
      <c r="Z390" s="64">
        <v>3</v>
      </c>
      <c r="AA390" s="315">
        <v>885165</v>
      </c>
      <c r="AB390" s="315">
        <v>46667</v>
      </c>
      <c r="AC390" s="316">
        <v>931832</v>
      </c>
      <c r="AD390" s="74">
        <v>4500000</v>
      </c>
      <c r="AE390" s="74">
        <v>6000000</v>
      </c>
      <c r="AF390" s="334">
        <v>177895.19999999998</v>
      </c>
      <c r="AG390" s="112">
        <v>26554950</v>
      </c>
      <c r="AH390" s="74">
        <v>1400010</v>
      </c>
      <c r="AI390" s="74">
        <v>21347423.999999996</v>
      </c>
      <c r="AJ390" s="74">
        <v>7966485</v>
      </c>
      <c r="AK390" s="74">
        <v>4500000</v>
      </c>
      <c r="AL390" s="74">
        <v>6000000</v>
      </c>
      <c r="AM390" s="74">
        <v>4892117.9999999991</v>
      </c>
      <c r="AN390" s="74">
        <v>5217666.2159999991</v>
      </c>
      <c r="AO390" s="74">
        <v>0</v>
      </c>
      <c r="AP390" s="74">
        <v>3000000</v>
      </c>
      <c r="AQ390" s="74">
        <v>0</v>
      </c>
      <c r="AR390" s="74">
        <v>0</v>
      </c>
      <c r="AS390" s="74">
        <v>0</v>
      </c>
      <c r="AT390" s="79">
        <v>0</v>
      </c>
      <c r="AU390" s="81">
        <v>80878653.216000006</v>
      </c>
      <c r="AV390" s="112">
        <v>54308316.440880008</v>
      </c>
      <c r="AW390" s="74">
        <v>72912168.215999991</v>
      </c>
      <c r="AX390" s="74">
        <v>5103851.7751199994</v>
      </c>
      <c r="AY390" s="75">
        <v>1430831.644088001</v>
      </c>
      <c r="AZ390" s="74">
        <v>0</v>
      </c>
      <c r="BA390" s="74">
        <v>0</v>
      </c>
      <c r="BB390" s="74">
        <v>0</v>
      </c>
      <c r="BC390" s="79">
        <v>0</v>
      </c>
      <c r="BD390" s="79">
        <v>0</v>
      </c>
      <c r="BE390" s="79">
        <v>0</v>
      </c>
      <c r="BF390" s="77">
        <v>0</v>
      </c>
      <c r="BG390" s="344">
        <v>6534683.4192080004</v>
      </c>
      <c r="BH390" s="187">
        <v>74343969</v>
      </c>
    </row>
    <row r="391" spans="1:60" s="50" customFormat="1" ht="24" customHeight="1" x14ac:dyDescent="0.2">
      <c r="A391" s="181"/>
      <c r="B391" s="296">
        <v>385</v>
      </c>
      <c r="C391" s="264">
        <v>159</v>
      </c>
      <c r="D391" s="297">
        <v>13467</v>
      </c>
      <c r="E391" s="241" t="s">
        <v>1027</v>
      </c>
      <c r="F391" s="242" t="s">
        <v>2094</v>
      </c>
      <c r="G391" s="285" t="s">
        <v>137</v>
      </c>
      <c r="H391" s="272" t="s">
        <v>983</v>
      </c>
      <c r="I391" s="292" t="s">
        <v>2819</v>
      </c>
      <c r="J391" s="67" t="s">
        <v>2095</v>
      </c>
      <c r="K391" s="64" t="s">
        <v>2096</v>
      </c>
      <c r="L391" s="64" t="s">
        <v>2384</v>
      </c>
      <c r="M391" s="290" t="s">
        <v>137</v>
      </c>
      <c r="N391" s="243" t="s">
        <v>2410</v>
      </c>
      <c r="O391" s="64"/>
      <c r="P391" s="89"/>
      <c r="Q391" s="243">
        <v>30</v>
      </c>
      <c r="R391" s="245">
        <v>120</v>
      </c>
      <c r="S391" s="245">
        <v>110</v>
      </c>
      <c r="T391" s="245">
        <v>29.33</v>
      </c>
      <c r="U391" s="89">
        <v>0</v>
      </c>
      <c r="V391" s="260">
        <v>15</v>
      </c>
      <c r="W391" s="98">
        <v>0</v>
      </c>
      <c r="X391" s="83">
        <v>0</v>
      </c>
      <c r="Y391" s="98">
        <v>1</v>
      </c>
      <c r="Z391" s="64">
        <v>1</v>
      </c>
      <c r="AA391" s="315">
        <v>885165</v>
      </c>
      <c r="AB391" s="315">
        <v>46667</v>
      </c>
      <c r="AC391" s="316">
        <v>931832</v>
      </c>
      <c r="AD391" s="74">
        <v>4500000</v>
      </c>
      <c r="AE391" s="74">
        <v>6000000</v>
      </c>
      <c r="AF391" s="334">
        <v>177895.19999999998</v>
      </c>
      <c r="AG391" s="112">
        <v>26554950</v>
      </c>
      <c r="AH391" s="74">
        <v>1400010</v>
      </c>
      <c r="AI391" s="74">
        <v>21347423.999999996</v>
      </c>
      <c r="AJ391" s="74">
        <v>2655495</v>
      </c>
      <c r="AK391" s="74">
        <v>4500000</v>
      </c>
      <c r="AL391" s="74">
        <v>6000000</v>
      </c>
      <c r="AM391" s="74">
        <v>4892117.9999999991</v>
      </c>
      <c r="AN391" s="74">
        <v>5217666.2159999991</v>
      </c>
      <c r="AO391" s="74">
        <v>0</v>
      </c>
      <c r="AP391" s="74">
        <v>3000000</v>
      </c>
      <c r="AQ391" s="74">
        <v>0</v>
      </c>
      <c r="AR391" s="74">
        <v>0</v>
      </c>
      <c r="AS391" s="74">
        <v>0</v>
      </c>
      <c r="AT391" s="79">
        <v>0</v>
      </c>
      <c r="AU391" s="81">
        <v>75567663.216000006</v>
      </c>
      <c r="AV391" s="112">
        <v>54308316.440880008</v>
      </c>
      <c r="AW391" s="74">
        <v>72912168.215999991</v>
      </c>
      <c r="AX391" s="74">
        <v>5103851.7751199994</v>
      </c>
      <c r="AY391" s="75">
        <v>1430831.644088001</v>
      </c>
      <c r="AZ391" s="74">
        <v>0</v>
      </c>
      <c r="BA391" s="74">
        <v>0</v>
      </c>
      <c r="BB391" s="74">
        <v>0</v>
      </c>
      <c r="BC391" s="79">
        <v>0</v>
      </c>
      <c r="BD391" s="79">
        <v>0</v>
      </c>
      <c r="BE391" s="79">
        <v>0</v>
      </c>
      <c r="BF391" s="77">
        <v>0</v>
      </c>
      <c r="BG391" s="344">
        <v>6534683.4192080004</v>
      </c>
      <c r="BH391" s="187">
        <v>69032979</v>
      </c>
    </row>
    <row r="392" spans="1:60" s="50" customFormat="1" ht="24" customHeight="1" x14ac:dyDescent="0.2">
      <c r="A392" s="181"/>
      <c r="B392" s="296">
        <v>386</v>
      </c>
      <c r="C392" s="264">
        <v>160</v>
      </c>
      <c r="D392" s="297">
        <v>13490</v>
      </c>
      <c r="E392" s="241" t="s">
        <v>2156</v>
      </c>
      <c r="F392" s="242" t="s">
        <v>2157</v>
      </c>
      <c r="G392" s="285" t="s">
        <v>137</v>
      </c>
      <c r="H392" s="272" t="s">
        <v>983</v>
      </c>
      <c r="I392" s="292" t="s">
        <v>2820</v>
      </c>
      <c r="J392" s="67" t="s">
        <v>2158</v>
      </c>
      <c r="K392" s="64" t="s">
        <v>2159</v>
      </c>
      <c r="L392" s="64" t="s">
        <v>2384</v>
      </c>
      <c r="M392" s="290" t="s">
        <v>137</v>
      </c>
      <c r="N392" s="98"/>
      <c r="O392" s="64"/>
      <c r="P392" s="244" t="s">
        <v>2410</v>
      </c>
      <c r="Q392" s="243">
        <v>30</v>
      </c>
      <c r="R392" s="245">
        <v>120</v>
      </c>
      <c r="S392" s="245">
        <v>220</v>
      </c>
      <c r="T392" s="245">
        <v>29.33</v>
      </c>
      <c r="U392" s="89">
        <v>0</v>
      </c>
      <c r="V392" s="260">
        <v>25</v>
      </c>
      <c r="W392" s="98">
        <v>0</v>
      </c>
      <c r="X392" s="83">
        <v>0</v>
      </c>
      <c r="Y392" s="98">
        <v>2</v>
      </c>
      <c r="Z392" s="64">
        <v>2</v>
      </c>
      <c r="AA392" s="315">
        <v>885165</v>
      </c>
      <c r="AB392" s="315">
        <v>46667</v>
      </c>
      <c r="AC392" s="316">
        <v>931832</v>
      </c>
      <c r="AD392" s="74">
        <v>4500000</v>
      </c>
      <c r="AE392" s="74">
        <v>6000000</v>
      </c>
      <c r="AF392" s="334">
        <v>177895.19999999998</v>
      </c>
      <c r="AG392" s="112">
        <v>26554950</v>
      </c>
      <c r="AH392" s="74">
        <v>1400010</v>
      </c>
      <c r="AI392" s="74">
        <v>21347423.999999996</v>
      </c>
      <c r="AJ392" s="74">
        <v>5310990</v>
      </c>
      <c r="AK392" s="74">
        <v>4500000</v>
      </c>
      <c r="AL392" s="74">
        <v>6000000</v>
      </c>
      <c r="AM392" s="74">
        <v>9784235.9999999981</v>
      </c>
      <c r="AN392" s="74">
        <v>5217666.2159999991</v>
      </c>
      <c r="AO392" s="74">
        <v>0</v>
      </c>
      <c r="AP392" s="74">
        <v>5000000</v>
      </c>
      <c r="AQ392" s="74">
        <v>0</v>
      </c>
      <c r="AR392" s="74">
        <v>0</v>
      </c>
      <c r="AS392" s="74">
        <v>0</v>
      </c>
      <c r="AT392" s="79">
        <v>0</v>
      </c>
      <c r="AU392" s="81">
        <v>85115276.216000006</v>
      </c>
      <c r="AV392" s="112">
        <v>58717986.18088001</v>
      </c>
      <c r="AW392" s="74">
        <v>79804286.215999991</v>
      </c>
      <c r="AX392" s="74">
        <v>5586300.0351200001</v>
      </c>
      <c r="AY392" s="75">
        <v>1871798.6180880012</v>
      </c>
      <c r="AZ392" s="74">
        <v>0</v>
      </c>
      <c r="BA392" s="74">
        <v>0</v>
      </c>
      <c r="BB392" s="74">
        <v>0</v>
      </c>
      <c r="BC392" s="79">
        <v>0</v>
      </c>
      <c r="BD392" s="79">
        <v>0</v>
      </c>
      <c r="BE392" s="79">
        <v>0</v>
      </c>
      <c r="BF392" s="77">
        <v>0</v>
      </c>
      <c r="BG392" s="344">
        <v>7458098.6532080015</v>
      </c>
      <c r="BH392" s="187">
        <v>77657177</v>
      </c>
    </row>
    <row r="393" spans="1:60" s="50" customFormat="1" ht="24" customHeight="1" x14ac:dyDescent="0.2">
      <c r="A393" s="181"/>
      <c r="B393" s="296">
        <v>387</v>
      </c>
      <c r="C393" s="264">
        <v>161</v>
      </c>
      <c r="D393" s="297">
        <v>13483</v>
      </c>
      <c r="E393" s="241" t="s">
        <v>417</v>
      </c>
      <c r="F393" s="242" t="s">
        <v>2135</v>
      </c>
      <c r="G393" s="285" t="s">
        <v>137</v>
      </c>
      <c r="H393" s="272" t="s">
        <v>983</v>
      </c>
      <c r="I393" s="292" t="s">
        <v>2821</v>
      </c>
      <c r="J393" s="67" t="s">
        <v>2486</v>
      </c>
      <c r="K393" s="64" t="s">
        <v>2136</v>
      </c>
      <c r="L393" s="64" t="s">
        <v>2384</v>
      </c>
      <c r="M393" s="290" t="s">
        <v>137</v>
      </c>
      <c r="N393" s="243" t="s">
        <v>2410</v>
      </c>
      <c r="O393" s="64"/>
      <c r="P393" s="89"/>
      <c r="Q393" s="243">
        <v>30</v>
      </c>
      <c r="R393" s="245">
        <v>120</v>
      </c>
      <c r="S393" s="245">
        <v>110</v>
      </c>
      <c r="T393" s="245">
        <v>29.33</v>
      </c>
      <c r="U393" s="89">
        <v>0</v>
      </c>
      <c r="V393" s="260">
        <v>15</v>
      </c>
      <c r="W393" s="98">
        <v>0</v>
      </c>
      <c r="X393" s="83">
        <v>0</v>
      </c>
      <c r="Y393" s="98">
        <v>1</v>
      </c>
      <c r="Z393" s="64">
        <v>1</v>
      </c>
      <c r="AA393" s="315">
        <v>885165</v>
      </c>
      <c r="AB393" s="315">
        <v>0</v>
      </c>
      <c r="AC393" s="316">
        <v>885165</v>
      </c>
      <c r="AD393" s="74">
        <v>4500000</v>
      </c>
      <c r="AE393" s="74">
        <v>6000000</v>
      </c>
      <c r="AF393" s="334">
        <v>168986.04545454544</v>
      </c>
      <c r="AG393" s="112">
        <v>26554950</v>
      </c>
      <c r="AH393" s="74">
        <v>0</v>
      </c>
      <c r="AI393" s="74">
        <v>20278325.454545453</v>
      </c>
      <c r="AJ393" s="74">
        <v>2655495</v>
      </c>
      <c r="AK393" s="74">
        <v>4500000</v>
      </c>
      <c r="AL393" s="74">
        <v>6000000</v>
      </c>
      <c r="AM393" s="74">
        <v>4647116.25</v>
      </c>
      <c r="AN393" s="74">
        <v>4956360.7131818179</v>
      </c>
      <c r="AO393" s="74">
        <v>0</v>
      </c>
      <c r="AP393" s="74">
        <v>3000000</v>
      </c>
      <c r="AQ393" s="74">
        <v>0</v>
      </c>
      <c r="AR393" s="74">
        <v>0</v>
      </c>
      <c r="AS393" s="74">
        <v>0</v>
      </c>
      <c r="AT393" s="79">
        <v>0</v>
      </c>
      <c r="AU393" s="81">
        <v>72592247.417727277</v>
      </c>
      <c r="AV393" s="112">
        <v>51541179.74848637</v>
      </c>
      <c r="AW393" s="74">
        <v>69936752.417727262</v>
      </c>
      <c r="AX393" s="74">
        <v>4895572.6692409087</v>
      </c>
      <c r="AY393" s="75">
        <v>1154117.9748486371</v>
      </c>
      <c r="AZ393" s="74">
        <v>0</v>
      </c>
      <c r="BA393" s="74">
        <v>0</v>
      </c>
      <c r="BB393" s="74">
        <v>0</v>
      </c>
      <c r="BC393" s="79">
        <v>0</v>
      </c>
      <c r="BD393" s="79">
        <v>0</v>
      </c>
      <c r="BE393" s="79">
        <v>0</v>
      </c>
      <c r="BF393" s="77">
        <v>0</v>
      </c>
      <c r="BG393" s="344">
        <v>6049690.6440895461</v>
      </c>
      <c r="BH393" s="187">
        <v>66542556</v>
      </c>
    </row>
    <row r="394" spans="1:60" s="50" customFormat="1" ht="24" customHeight="1" x14ac:dyDescent="0.2">
      <c r="A394" s="181"/>
      <c r="B394" s="296">
        <v>388</v>
      </c>
      <c r="C394" s="264">
        <v>162</v>
      </c>
      <c r="D394" s="297">
        <v>13454</v>
      </c>
      <c r="E394" s="241" t="s">
        <v>480</v>
      </c>
      <c r="F394" s="242" t="s">
        <v>2057</v>
      </c>
      <c r="G394" s="285" t="s">
        <v>137</v>
      </c>
      <c r="H394" s="272" t="s">
        <v>983</v>
      </c>
      <c r="I394" s="292" t="s">
        <v>2822</v>
      </c>
      <c r="J394" s="67" t="s">
        <v>2058</v>
      </c>
      <c r="K394" s="64" t="s">
        <v>2059</v>
      </c>
      <c r="L394" s="64" t="s">
        <v>2384</v>
      </c>
      <c r="M394" s="290" t="s">
        <v>137</v>
      </c>
      <c r="N394" s="243" t="s">
        <v>2410</v>
      </c>
      <c r="O394" s="64"/>
      <c r="P394" s="89"/>
      <c r="Q394" s="243">
        <v>30</v>
      </c>
      <c r="R394" s="245">
        <v>120</v>
      </c>
      <c r="S394" s="245">
        <v>110</v>
      </c>
      <c r="T394" s="245">
        <v>29.33</v>
      </c>
      <c r="U394" s="89">
        <v>0</v>
      </c>
      <c r="V394" s="260">
        <v>12</v>
      </c>
      <c r="W394" s="98">
        <v>0</v>
      </c>
      <c r="X394" s="83">
        <v>0</v>
      </c>
      <c r="Y394" s="98">
        <v>1</v>
      </c>
      <c r="Z394" s="64">
        <v>0</v>
      </c>
      <c r="AA394" s="315">
        <v>885165</v>
      </c>
      <c r="AB394" s="315">
        <v>46667</v>
      </c>
      <c r="AC394" s="316">
        <v>931832</v>
      </c>
      <c r="AD394" s="74">
        <v>4500000</v>
      </c>
      <c r="AE394" s="74">
        <v>6000000</v>
      </c>
      <c r="AF394" s="334">
        <v>177895.19999999998</v>
      </c>
      <c r="AG394" s="112">
        <v>26554950</v>
      </c>
      <c r="AH394" s="74">
        <v>1400010</v>
      </c>
      <c r="AI394" s="74">
        <v>21347423.999999996</v>
      </c>
      <c r="AJ394" s="74">
        <v>0</v>
      </c>
      <c r="AK394" s="74">
        <v>4500000</v>
      </c>
      <c r="AL394" s="74">
        <v>6000000</v>
      </c>
      <c r="AM394" s="74">
        <v>4892117.9999999991</v>
      </c>
      <c r="AN394" s="74">
        <v>5217666.2159999991</v>
      </c>
      <c r="AO394" s="74">
        <v>0</v>
      </c>
      <c r="AP394" s="74">
        <v>2400000</v>
      </c>
      <c r="AQ394" s="74">
        <v>0</v>
      </c>
      <c r="AR394" s="74">
        <v>0</v>
      </c>
      <c r="AS394" s="74">
        <v>0</v>
      </c>
      <c r="AT394" s="79">
        <v>0</v>
      </c>
      <c r="AU394" s="81">
        <v>72312168.216000006</v>
      </c>
      <c r="AV394" s="112">
        <v>54350316.440880008</v>
      </c>
      <c r="AW394" s="74">
        <v>72312168.215999991</v>
      </c>
      <c r="AX394" s="74">
        <v>5061851.7751199994</v>
      </c>
      <c r="AY394" s="75">
        <v>1435031.644088001</v>
      </c>
      <c r="AZ394" s="74">
        <v>0</v>
      </c>
      <c r="BA394" s="74">
        <v>0</v>
      </c>
      <c r="BB394" s="74">
        <v>0</v>
      </c>
      <c r="BC394" s="79">
        <v>0</v>
      </c>
      <c r="BD394" s="79">
        <v>0</v>
      </c>
      <c r="BE394" s="79">
        <v>0</v>
      </c>
      <c r="BF394" s="77">
        <v>0</v>
      </c>
      <c r="BG394" s="344">
        <v>6496883.4192080004</v>
      </c>
      <c r="BH394" s="187">
        <v>65815284</v>
      </c>
    </row>
    <row r="395" spans="1:60" s="50" customFormat="1" ht="24" customHeight="1" x14ac:dyDescent="0.2">
      <c r="A395" s="181"/>
      <c r="B395" s="296">
        <v>389</v>
      </c>
      <c r="C395" s="264">
        <v>163</v>
      </c>
      <c r="D395" s="297">
        <v>13355</v>
      </c>
      <c r="E395" s="241" t="s">
        <v>209</v>
      </c>
      <c r="F395" s="242" t="s">
        <v>1806</v>
      </c>
      <c r="G395" s="285" t="s">
        <v>137</v>
      </c>
      <c r="H395" s="272" t="s">
        <v>983</v>
      </c>
      <c r="I395" s="292" t="s">
        <v>2823</v>
      </c>
      <c r="J395" s="64" t="s">
        <v>1807</v>
      </c>
      <c r="K395" s="64" t="s">
        <v>1808</v>
      </c>
      <c r="L395" s="64" t="s">
        <v>2384</v>
      </c>
      <c r="M395" s="290" t="s">
        <v>137</v>
      </c>
      <c r="N395" s="243" t="s">
        <v>2410</v>
      </c>
      <c r="O395" s="64"/>
      <c r="P395" s="89"/>
      <c r="Q395" s="243">
        <v>30</v>
      </c>
      <c r="R395" s="245">
        <v>120</v>
      </c>
      <c r="S395" s="245">
        <v>110</v>
      </c>
      <c r="T395" s="245">
        <v>29.33</v>
      </c>
      <c r="U395" s="89">
        <v>0</v>
      </c>
      <c r="V395" s="260">
        <v>15</v>
      </c>
      <c r="W395" s="98">
        <v>0</v>
      </c>
      <c r="X395" s="83">
        <v>0</v>
      </c>
      <c r="Y395" s="98">
        <v>0</v>
      </c>
      <c r="Z395" s="64">
        <v>0</v>
      </c>
      <c r="AA395" s="315">
        <v>885165</v>
      </c>
      <c r="AB395" s="315">
        <v>46667</v>
      </c>
      <c r="AC395" s="316">
        <v>931832</v>
      </c>
      <c r="AD395" s="74">
        <v>4500000</v>
      </c>
      <c r="AE395" s="74">
        <v>6000000</v>
      </c>
      <c r="AF395" s="334">
        <v>177895.19999999998</v>
      </c>
      <c r="AG395" s="112">
        <v>26554950</v>
      </c>
      <c r="AH395" s="74">
        <v>1400010</v>
      </c>
      <c r="AI395" s="74">
        <v>21347423.999999996</v>
      </c>
      <c r="AJ395" s="74">
        <v>0</v>
      </c>
      <c r="AK395" s="74">
        <v>4500000</v>
      </c>
      <c r="AL395" s="74">
        <v>6000000</v>
      </c>
      <c r="AM395" s="74">
        <v>4892117.9999999991</v>
      </c>
      <c r="AN395" s="74">
        <v>5217666.2159999991</v>
      </c>
      <c r="AO395" s="74">
        <v>0</v>
      </c>
      <c r="AP395" s="74">
        <v>3000000</v>
      </c>
      <c r="AQ395" s="74">
        <v>0</v>
      </c>
      <c r="AR395" s="74">
        <v>0</v>
      </c>
      <c r="AS395" s="74">
        <v>0</v>
      </c>
      <c r="AT395" s="79">
        <v>0</v>
      </c>
      <c r="AU395" s="81">
        <v>72912168.216000006</v>
      </c>
      <c r="AV395" s="112">
        <v>54308316.440880008</v>
      </c>
      <c r="AW395" s="74">
        <v>72912168.215999991</v>
      </c>
      <c r="AX395" s="74">
        <v>5103851.7751199994</v>
      </c>
      <c r="AY395" s="75">
        <v>1430831.644088001</v>
      </c>
      <c r="AZ395" s="74">
        <v>0</v>
      </c>
      <c r="BA395" s="74">
        <v>0</v>
      </c>
      <c r="BB395" s="74">
        <v>0</v>
      </c>
      <c r="BC395" s="79">
        <v>0</v>
      </c>
      <c r="BD395" s="79">
        <v>0</v>
      </c>
      <c r="BE395" s="79">
        <v>0</v>
      </c>
      <c r="BF395" s="77">
        <v>0</v>
      </c>
      <c r="BG395" s="344">
        <v>6534683.4192080004</v>
      </c>
      <c r="BH395" s="187">
        <v>66377484</v>
      </c>
    </row>
    <row r="396" spans="1:60" s="50" customFormat="1" ht="24" customHeight="1" x14ac:dyDescent="0.2">
      <c r="A396" s="181"/>
      <c r="B396" s="296">
        <v>390</v>
      </c>
      <c r="C396" s="264">
        <v>164</v>
      </c>
      <c r="D396" s="297">
        <v>13509</v>
      </c>
      <c r="E396" s="241" t="s">
        <v>2213</v>
      </c>
      <c r="F396" s="242" t="s">
        <v>277</v>
      </c>
      <c r="G396" s="285" t="s">
        <v>137</v>
      </c>
      <c r="H396" s="272" t="s">
        <v>983</v>
      </c>
      <c r="I396" s="292" t="s">
        <v>2824</v>
      </c>
      <c r="J396" s="64" t="s">
        <v>2214</v>
      </c>
      <c r="K396" s="64" t="s">
        <v>2215</v>
      </c>
      <c r="L396" s="64" t="s">
        <v>2384</v>
      </c>
      <c r="M396" s="290" t="s">
        <v>137</v>
      </c>
      <c r="N396" s="243" t="s">
        <v>2410</v>
      </c>
      <c r="O396" s="64"/>
      <c r="P396" s="89"/>
      <c r="Q396" s="243">
        <v>30</v>
      </c>
      <c r="R396" s="245">
        <v>120</v>
      </c>
      <c r="S396" s="245">
        <v>110</v>
      </c>
      <c r="T396" s="245">
        <v>29.33</v>
      </c>
      <c r="U396" s="89">
        <v>0</v>
      </c>
      <c r="V396" s="260">
        <v>15</v>
      </c>
      <c r="W396" s="98">
        <v>0</v>
      </c>
      <c r="X396" s="83">
        <v>0</v>
      </c>
      <c r="Y396" s="98">
        <v>1</v>
      </c>
      <c r="Z396" s="64">
        <v>1</v>
      </c>
      <c r="AA396" s="315">
        <v>885165</v>
      </c>
      <c r="AB396" s="315">
        <v>46667</v>
      </c>
      <c r="AC396" s="316">
        <v>931832</v>
      </c>
      <c r="AD396" s="74">
        <v>4500000</v>
      </c>
      <c r="AE396" s="74">
        <v>6000000</v>
      </c>
      <c r="AF396" s="334">
        <v>177895.19999999998</v>
      </c>
      <c r="AG396" s="112">
        <v>26554950</v>
      </c>
      <c r="AH396" s="74">
        <v>1400010</v>
      </c>
      <c r="AI396" s="74">
        <v>21347423.999999996</v>
      </c>
      <c r="AJ396" s="74">
        <v>2655495</v>
      </c>
      <c r="AK396" s="74">
        <v>4500000</v>
      </c>
      <c r="AL396" s="74">
        <v>6000000</v>
      </c>
      <c r="AM396" s="74">
        <v>4892117.9999999991</v>
      </c>
      <c r="AN396" s="74">
        <v>5217666.2159999991</v>
      </c>
      <c r="AO396" s="74">
        <v>0</v>
      </c>
      <c r="AP396" s="74">
        <v>3000000</v>
      </c>
      <c r="AQ396" s="74">
        <v>0</v>
      </c>
      <c r="AR396" s="74">
        <v>0</v>
      </c>
      <c r="AS396" s="74">
        <v>0</v>
      </c>
      <c r="AT396" s="79">
        <v>0</v>
      </c>
      <c r="AU396" s="81">
        <v>75567663.216000006</v>
      </c>
      <c r="AV396" s="112">
        <v>54308316.440880008</v>
      </c>
      <c r="AW396" s="74">
        <v>72912168.215999991</v>
      </c>
      <c r="AX396" s="74">
        <v>5103851.7751199994</v>
      </c>
      <c r="AY396" s="75">
        <v>1430831.644088001</v>
      </c>
      <c r="AZ396" s="74">
        <v>0</v>
      </c>
      <c r="BA396" s="74">
        <v>0</v>
      </c>
      <c r="BB396" s="74">
        <v>0</v>
      </c>
      <c r="BC396" s="79">
        <v>0</v>
      </c>
      <c r="BD396" s="79">
        <v>0</v>
      </c>
      <c r="BE396" s="79">
        <v>0</v>
      </c>
      <c r="BF396" s="77">
        <v>0</v>
      </c>
      <c r="BG396" s="344">
        <v>6534683.4192080004</v>
      </c>
      <c r="BH396" s="187">
        <v>69032979</v>
      </c>
    </row>
    <row r="397" spans="1:60" s="50" customFormat="1" ht="24" customHeight="1" x14ac:dyDescent="0.2">
      <c r="A397" s="181"/>
      <c r="B397" s="296">
        <v>391</v>
      </c>
      <c r="C397" s="264">
        <v>165</v>
      </c>
      <c r="D397" s="297">
        <v>13469</v>
      </c>
      <c r="E397" s="241" t="s">
        <v>244</v>
      </c>
      <c r="F397" s="242" t="s">
        <v>2100</v>
      </c>
      <c r="G397" s="285" t="s">
        <v>137</v>
      </c>
      <c r="H397" s="272" t="s">
        <v>983</v>
      </c>
      <c r="I397" s="292" t="s">
        <v>2825</v>
      </c>
      <c r="J397" s="64" t="s">
        <v>2101</v>
      </c>
      <c r="K397" s="64" t="s">
        <v>2102</v>
      </c>
      <c r="L397" s="64" t="s">
        <v>2384</v>
      </c>
      <c r="M397" s="290" t="s">
        <v>137</v>
      </c>
      <c r="N397" s="243" t="s">
        <v>2410</v>
      </c>
      <c r="O397" s="64"/>
      <c r="P397" s="89"/>
      <c r="Q397" s="243">
        <v>30</v>
      </c>
      <c r="R397" s="245">
        <v>120</v>
      </c>
      <c r="S397" s="245">
        <v>110</v>
      </c>
      <c r="T397" s="245">
        <v>29.33</v>
      </c>
      <c r="U397" s="89">
        <v>0</v>
      </c>
      <c r="V397" s="260">
        <v>15</v>
      </c>
      <c r="W397" s="98">
        <v>0</v>
      </c>
      <c r="X397" s="83">
        <v>0</v>
      </c>
      <c r="Y397" s="98">
        <v>2</v>
      </c>
      <c r="Z397" s="64">
        <v>1</v>
      </c>
      <c r="AA397" s="315">
        <v>885165</v>
      </c>
      <c r="AB397" s="315">
        <v>46667</v>
      </c>
      <c r="AC397" s="316">
        <v>931832</v>
      </c>
      <c r="AD397" s="74">
        <v>4500000</v>
      </c>
      <c r="AE397" s="74">
        <v>6000000</v>
      </c>
      <c r="AF397" s="334">
        <v>177895.19999999998</v>
      </c>
      <c r="AG397" s="112">
        <v>26554950</v>
      </c>
      <c r="AH397" s="74">
        <v>1400010</v>
      </c>
      <c r="AI397" s="74">
        <v>21347423.999999996</v>
      </c>
      <c r="AJ397" s="74">
        <v>2655495</v>
      </c>
      <c r="AK397" s="74">
        <v>4500000</v>
      </c>
      <c r="AL397" s="74">
        <v>6000000</v>
      </c>
      <c r="AM397" s="74">
        <v>4892117.9999999991</v>
      </c>
      <c r="AN397" s="74">
        <v>5217666.2159999991</v>
      </c>
      <c r="AO397" s="74">
        <v>0</v>
      </c>
      <c r="AP397" s="74">
        <v>3000000</v>
      </c>
      <c r="AQ397" s="74">
        <v>0</v>
      </c>
      <c r="AR397" s="74">
        <v>0</v>
      </c>
      <c r="AS397" s="74">
        <v>0</v>
      </c>
      <c r="AT397" s="79">
        <v>0</v>
      </c>
      <c r="AU397" s="81">
        <v>75567663.216000006</v>
      </c>
      <c r="AV397" s="112">
        <v>54308316.440880008</v>
      </c>
      <c r="AW397" s="74">
        <v>72912168.215999991</v>
      </c>
      <c r="AX397" s="74">
        <v>5103851.7751199994</v>
      </c>
      <c r="AY397" s="75">
        <v>1430831.644088001</v>
      </c>
      <c r="AZ397" s="74">
        <v>0</v>
      </c>
      <c r="BA397" s="74">
        <v>0</v>
      </c>
      <c r="BB397" s="74">
        <v>0</v>
      </c>
      <c r="BC397" s="79">
        <v>0</v>
      </c>
      <c r="BD397" s="79">
        <v>0</v>
      </c>
      <c r="BE397" s="79">
        <v>0</v>
      </c>
      <c r="BF397" s="77">
        <v>0</v>
      </c>
      <c r="BG397" s="344">
        <v>6534683.4192080004</v>
      </c>
      <c r="BH397" s="187">
        <v>69032979</v>
      </c>
    </row>
    <row r="398" spans="1:60" s="50" customFormat="1" ht="24" customHeight="1" x14ac:dyDescent="0.2">
      <c r="A398" s="181"/>
      <c r="B398" s="296">
        <v>392</v>
      </c>
      <c r="C398" s="264">
        <v>166</v>
      </c>
      <c r="D398" s="297">
        <v>13470</v>
      </c>
      <c r="E398" s="241" t="s">
        <v>216</v>
      </c>
      <c r="F398" s="242" t="s">
        <v>674</v>
      </c>
      <c r="G398" s="285" t="s">
        <v>137</v>
      </c>
      <c r="H398" s="272" t="s">
        <v>983</v>
      </c>
      <c r="I398" s="292" t="s">
        <v>2826</v>
      </c>
      <c r="J398" s="64" t="s">
        <v>2103</v>
      </c>
      <c r="K398" s="64" t="s">
        <v>2104</v>
      </c>
      <c r="L398" s="64" t="s">
        <v>2384</v>
      </c>
      <c r="M398" s="290" t="s">
        <v>137</v>
      </c>
      <c r="N398" s="243" t="s">
        <v>2410</v>
      </c>
      <c r="O398" s="64"/>
      <c r="P398" s="89"/>
      <c r="Q398" s="243">
        <v>30</v>
      </c>
      <c r="R398" s="245">
        <v>120</v>
      </c>
      <c r="S398" s="245">
        <v>110</v>
      </c>
      <c r="T398" s="245">
        <v>29.33</v>
      </c>
      <c r="U398" s="89">
        <v>0</v>
      </c>
      <c r="V398" s="260">
        <v>10</v>
      </c>
      <c r="W398" s="98">
        <v>0</v>
      </c>
      <c r="X398" s="83">
        <v>0</v>
      </c>
      <c r="Y398" s="98">
        <v>1</v>
      </c>
      <c r="Z398" s="64">
        <v>1</v>
      </c>
      <c r="AA398" s="315">
        <v>885165</v>
      </c>
      <c r="AB398" s="315">
        <v>46667</v>
      </c>
      <c r="AC398" s="316">
        <v>931832</v>
      </c>
      <c r="AD398" s="74">
        <v>4500000</v>
      </c>
      <c r="AE398" s="74">
        <v>6000000</v>
      </c>
      <c r="AF398" s="334">
        <v>177895.19999999998</v>
      </c>
      <c r="AG398" s="112">
        <v>26554950</v>
      </c>
      <c r="AH398" s="74">
        <v>1400010</v>
      </c>
      <c r="AI398" s="74">
        <v>21347423.999999996</v>
      </c>
      <c r="AJ398" s="74">
        <v>2655495</v>
      </c>
      <c r="AK398" s="74">
        <v>4500000</v>
      </c>
      <c r="AL398" s="74">
        <v>6000000</v>
      </c>
      <c r="AM398" s="74">
        <v>4892117.9999999991</v>
      </c>
      <c r="AN398" s="74">
        <v>5217666.2159999991</v>
      </c>
      <c r="AO398" s="74">
        <v>0</v>
      </c>
      <c r="AP398" s="74">
        <v>2000000</v>
      </c>
      <c r="AQ398" s="74">
        <v>0</v>
      </c>
      <c r="AR398" s="74">
        <v>0</v>
      </c>
      <c r="AS398" s="74">
        <v>0</v>
      </c>
      <c r="AT398" s="79">
        <v>0</v>
      </c>
      <c r="AU398" s="81">
        <v>74567663.216000006</v>
      </c>
      <c r="AV398" s="112">
        <v>54378316.440880008</v>
      </c>
      <c r="AW398" s="74">
        <v>71912168.215999991</v>
      </c>
      <c r="AX398" s="74">
        <v>5033851.7751199994</v>
      </c>
      <c r="AY398" s="75">
        <v>1437831.644088001</v>
      </c>
      <c r="AZ398" s="74">
        <v>0</v>
      </c>
      <c r="BA398" s="74">
        <v>0</v>
      </c>
      <c r="BB398" s="74">
        <v>0</v>
      </c>
      <c r="BC398" s="79">
        <v>0</v>
      </c>
      <c r="BD398" s="79">
        <v>0</v>
      </c>
      <c r="BE398" s="79">
        <v>0</v>
      </c>
      <c r="BF398" s="77">
        <v>0</v>
      </c>
      <c r="BG398" s="344">
        <v>6471683.4192080004</v>
      </c>
      <c r="BH398" s="187">
        <v>68095979</v>
      </c>
    </row>
    <row r="399" spans="1:60" s="50" customFormat="1" ht="24" customHeight="1" x14ac:dyDescent="0.2">
      <c r="A399" s="181"/>
      <c r="B399" s="296">
        <v>393</v>
      </c>
      <c r="C399" s="264">
        <v>167</v>
      </c>
      <c r="D399" s="297">
        <v>13505</v>
      </c>
      <c r="E399" s="241" t="s">
        <v>1944</v>
      </c>
      <c r="F399" s="242" t="s">
        <v>2201</v>
      </c>
      <c r="G399" s="285" t="s">
        <v>137</v>
      </c>
      <c r="H399" s="272" t="s">
        <v>983</v>
      </c>
      <c r="I399" s="292" t="s">
        <v>2827</v>
      </c>
      <c r="J399" s="64" t="s">
        <v>2202</v>
      </c>
      <c r="K399" s="64" t="s">
        <v>2203</v>
      </c>
      <c r="L399" s="64" t="s">
        <v>2384</v>
      </c>
      <c r="M399" s="290" t="s">
        <v>137</v>
      </c>
      <c r="N399" s="243" t="s">
        <v>2410</v>
      </c>
      <c r="O399" s="64"/>
      <c r="P399" s="89"/>
      <c r="Q399" s="243">
        <v>30</v>
      </c>
      <c r="R399" s="245">
        <v>120</v>
      </c>
      <c r="S399" s="245">
        <v>110</v>
      </c>
      <c r="T399" s="245">
        <v>29.33</v>
      </c>
      <c r="U399" s="89">
        <v>0</v>
      </c>
      <c r="V399" s="260">
        <v>15</v>
      </c>
      <c r="W399" s="98">
        <v>0</v>
      </c>
      <c r="X399" s="83">
        <v>0</v>
      </c>
      <c r="Y399" s="98">
        <v>2</v>
      </c>
      <c r="Z399" s="64">
        <v>2</v>
      </c>
      <c r="AA399" s="315">
        <v>885165</v>
      </c>
      <c r="AB399" s="315">
        <v>46667</v>
      </c>
      <c r="AC399" s="316">
        <v>931832</v>
      </c>
      <c r="AD399" s="74">
        <v>4500000</v>
      </c>
      <c r="AE399" s="74">
        <v>6000000</v>
      </c>
      <c r="AF399" s="334">
        <v>177895.19999999998</v>
      </c>
      <c r="AG399" s="112">
        <v>26554950</v>
      </c>
      <c r="AH399" s="74">
        <v>1400010</v>
      </c>
      <c r="AI399" s="74">
        <v>21347423.999999996</v>
      </c>
      <c r="AJ399" s="74">
        <v>5310990</v>
      </c>
      <c r="AK399" s="74">
        <v>4500000</v>
      </c>
      <c r="AL399" s="74">
        <v>6000000</v>
      </c>
      <c r="AM399" s="74">
        <v>4892117.9999999991</v>
      </c>
      <c r="AN399" s="74">
        <v>5217666.2159999991</v>
      </c>
      <c r="AO399" s="74">
        <v>0</v>
      </c>
      <c r="AP399" s="74">
        <v>3000000</v>
      </c>
      <c r="AQ399" s="74">
        <v>0</v>
      </c>
      <c r="AR399" s="74">
        <v>0</v>
      </c>
      <c r="AS399" s="74">
        <v>0</v>
      </c>
      <c r="AT399" s="79">
        <v>0</v>
      </c>
      <c r="AU399" s="81">
        <v>78223158.216000006</v>
      </c>
      <c r="AV399" s="112">
        <v>54308316.440880008</v>
      </c>
      <c r="AW399" s="74">
        <v>72912168.215999991</v>
      </c>
      <c r="AX399" s="74">
        <v>5103851.7751199994</v>
      </c>
      <c r="AY399" s="75">
        <v>1430831.644088001</v>
      </c>
      <c r="AZ399" s="74">
        <v>0</v>
      </c>
      <c r="BA399" s="74">
        <v>0</v>
      </c>
      <c r="BB399" s="74">
        <v>0</v>
      </c>
      <c r="BC399" s="79">
        <v>0</v>
      </c>
      <c r="BD399" s="79">
        <v>0</v>
      </c>
      <c r="BE399" s="79">
        <v>0</v>
      </c>
      <c r="BF399" s="77">
        <v>0</v>
      </c>
      <c r="BG399" s="344">
        <v>6534683.4192080004</v>
      </c>
      <c r="BH399" s="187">
        <v>71688474</v>
      </c>
    </row>
    <row r="400" spans="1:60" s="50" customFormat="1" ht="24" customHeight="1" x14ac:dyDescent="0.2">
      <c r="A400" s="181"/>
      <c r="B400" s="296">
        <v>394</v>
      </c>
      <c r="C400" s="264">
        <v>168</v>
      </c>
      <c r="D400" s="297">
        <v>13463</v>
      </c>
      <c r="E400" s="241" t="s">
        <v>115</v>
      </c>
      <c r="F400" s="242" t="s">
        <v>2085</v>
      </c>
      <c r="G400" s="285" t="s">
        <v>137</v>
      </c>
      <c r="H400" s="272" t="s">
        <v>983</v>
      </c>
      <c r="I400" s="292" t="s">
        <v>2828</v>
      </c>
      <c r="J400" s="64" t="s">
        <v>2086</v>
      </c>
      <c r="K400" s="64" t="s">
        <v>2087</v>
      </c>
      <c r="L400" s="64" t="s">
        <v>2384</v>
      </c>
      <c r="M400" s="290" t="s">
        <v>137</v>
      </c>
      <c r="N400" s="98"/>
      <c r="O400" s="245" t="s">
        <v>2410</v>
      </c>
      <c r="P400" s="89"/>
      <c r="Q400" s="243">
        <v>30</v>
      </c>
      <c r="R400" s="245">
        <v>90</v>
      </c>
      <c r="S400" s="245">
        <v>0</v>
      </c>
      <c r="T400" s="245">
        <v>0</v>
      </c>
      <c r="U400" s="89">
        <v>0</v>
      </c>
      <c r="V400" s="260">
        <v>20</v>
      </c>
      <c r="W400" s="98">
        <v>0</v>
      </c>
      <c r="X400" s="83">
        <v>0</v>
      </c>
      <c r="Y400" s="98">
        <v>0</v>
      </c>
      <c r="Z400" s="64">
        <v>0</v>
      </c>
      <c r="AA400" s="315">
        <v>885165</v>
      </c>
      <c r="AB400" s="315">
        <v>46667</v>
      </c>
      <c r="AC400" s="316">
        <v>931832</v>
      </c>
      <c r="AD400" s="74">
        <v>4500000</v>
      </c>
      <c r="AE400" s="74">
        <v>6000000</v>
      </c>
      <c r="AF400" s="334">
        <v>177895.19999999998</v>
      </c>
      <c r="AG400" s="112">
        <v>26554950</v>
      </c>
      <c r="AH400" s="74">
        <v>1400010</v>
      </c>
      <c r="AI400" s="74">
        <v>16010567.999999998</v>
      </c>
      <c r="AJ400" s="74">
        <v>0</v>
      </c>
      <c r="AK400" s="74">
        <v>4500000</v>
      </c>
      <c r="AL400" s="74">
        <v>6000000</v>
      </c>
      <c r="AM400" s="74">
        <v>0</v>
      </c>
      <c r="AN400" s="74">
        <v>0</v>
      </c>
      <c r="AO400" s="74">
        <v>0</v>
      </c>
      <c r="AP400" s="74">
        <v>4000000</v>
      </c>
      <c r="AQ400" s="74">
        <v>0</v>
      </c>
      <c r="AR400" s="74">
        <v>0</v>
      </c>
      <c r="AS400" s="74">
        <v>0</v>
      </c>
      <c r="AT400" s="79">
        <v>0</v>
      </c>
      <c r="AU400" s="81">
        <v>58465528</v>
      </c>
      <c r="AV400" s="112">
        <v>39872941.039999999</v>
      </c>
      <c r="AW400" s="74">
        <v>58465528</v>
      </c>
      <c r="AX400" s="74">
        <v>4092586.9600000004</v>
      </c>
      <c r="AY400" s="75">
        <v>0</v>
      </c>
      <c r="AZ400" s="74">
        <v>0</v>
      </c>
      <c r="BA400" s="74">
        <v>0</v>
      </c>
      <c r="BB400" s="74">
        <v>0</v>
      </c>
      <c r="BC400" s="79">
        <v>0</v>
      </c>
      <c r="BD400" s="79">
        <v>0</v>
      </c>
      <c r="BE400" s="79">
        <v>0</v>
      </c>
      <c r="BF400" s="77">
        <v>0</v>
      </c>
      <c r="BG400" s="344">
        <v>4092586.9600000004</v>
      </c>
      <c r="BH400" s="187">
        <v>54372941</v>
      </c>
    </row>
    <row r="401" spans="1:60" s="50" customFormat="1" ht="24" customHeight="1" x14ac:dyDescent="0.2">
      <c r="A401" s="181"/>
      <c r="B401" s="296">
        <v>395</v>
      </c>
      <c r="C401" s="264">
        <v>169</v>
      </c>
      <c r="D401" s="297">
        <v>13477</v>
      </c>
      <c r="E401" s="241" t="s">
        <v>230</v>
      </c>
      <c r="F401" s="242" t="s">
        <v>2121</v>
      </c>
      <c r="G401" s="285" t="s">
        <v>137</v>
      </c>
      <c r="H401" s="272" t="s">
        <v>983</v>
      </c>
      <c r="I401" s="292" t="s">
        <v>2829</v>
      </c>
      <c r="J401" s="64" t="s">
        <v>2122</v>
      </c>
      <c r="K401" s="64" t="s">
        <v>2123</v>
      </c>
      <c r="L401" s="64" t="s">
        <v>2384</v>
      </c>
      <c r="M401" s="290" t="s">
        <v>137</v>
      </c>
      <c r="N401" s="243" t="s">
        <v>2410</v>
      </c>
      <c r="O401" s="64"/>
      <c r="P401" s="89"/>
      <c r="Q401" s="243">
        <v>30</v>
      </c>
      <c r="R401" s="245">
        <v>120</v>
      </c>
      <c r="S401" s="245">
        <v>110</v>
      </c>
      <c r="T401" s="245">
        <v>29.33</v>
      </c>
      <c r="U401" s="89">
        <v>0</v>
      </c>
      <c r="V401" s="260">
        <v>12</v>
      </c>
      <c r="W401" s="98">
        <v>0</v>
      </c>
      <c r="X401" s="83">
        <v>0</v>
      </c>
      <c r="Y401" s="98">
        <v>1</v>
      </c>
      <c r="Z401" s="64">
        <v>1</v>
      </c>
      <c r="AA401" s="315">
        <v>885165</v>
      </c>
      <c r="AB401" s="315">
        <v>46667</v>
      </c>
      <c r="AC401" s="316">
        <v>931832</v>
      </c>
      <c r="AD401" s="74">
        <v>4500000</v>
      </c>
      <c r="AE401" s="74">
        <v>6000000</v>
      </c>
      <c r="AF401" s="334">
        <v>177895.19999999998</v>
      </c>
      <c r="AG401" s="112">
        <v>26554950</v>
      </c>
      <c r="AH401" s="74">
        <v>1400010</v>
      </c>
      <c r="AI401" s="74">
        <v>21347423.999999996</v>
      </c>
      <c r="AJ401" s="74">
        <v>2655495</v>
      </c>
      <c r="AK401" s="74">
        <v>4500000</v>
      </c>
      <c r="AL401" s="74">
        <v>6000000</v>
      </c>
      <c r="AM401" s="74">
        <v>4892117.9999999991</v>
      </c>
      <c r="AN401" s="74">
        <v>5217666.2159999991</v>
      </c>
      <c r="AO401" s="74">
        <v>0</v>
      </c>
      <c r="AP401" s="74">
        <v>2400000</v>
      </c>
      <c r="AQ401" s="74">
        <v>0</v>
      </c>
      <c r="AR401" s="74">
        <v>0</v>
      </c>
      <c r="AS401" s="74">
        <v>0</v>
      </c>
      <c r="AT401" s="79">
        <v>0</v>
      </c>
      <c r="AU401" s="81">
        <v>74967663.216000006</v>
      </c>
      <c r="AV401" s="112">
        <v>54350316.440880008</v>
      </c>
      <c r="AW401" s="74">
        <v>72312168.215999991</v>
      </c>
      <c r="AX401" s="74">
        <v>5061851.7751199994</v>
      </c>
      <c r="AY401" s="75">
        <v>1435031.644088001</v>
      </c>
      <c r="AZ401" s="74">
        <v>0</v>
      </c>
      <c r="BA401" s="74">
        <v>0</v>
      </c>
      <c r="BB401" s="74">
        <v>0</v>
      </c>
      <c r="BC401" s="79">
        <v>0</v>
      </c>
      <c r="BD401" s="79">
        <v>0</v>
      </c>
      <c r="BE401" s="79">
        <v>0</v>
      </c>
      <c r="BF401" s="77">
        <v>0</v>
      </c>
      <c r="BG401" s="344">
        <v>6496883.4192080004</v>
      </c>
      <c r="BH401" s="187">
        <v>68470779</v>
      </c>
    </row>
    <row r="402" spans="1:60" s="50" customFormat="1" ht="24" customHeight="1" x14ac:dyDescent="0.2">
      <c r="A402" s="181"/>
      <c r="B402" s="296">
        <v>396</v>
      </c>
      <c r="C402" s="264">
        <v>170</v>
      </c>
      <c r="D402" s="297">
        <v>13506</v>
      </c>
      <c r="E402" s="241" t="s">
        <v>267</v>
      </c>
      <c r="F402" s="242" t="s">
        <v>871</v>
      </c>
      <c r="G402" s="285" t="s">
        <v>137</v>
      </c>
      <c r="H402" s="272" t="s">
        <v>983</v>
      </c>
      <c r="I402" s="292" t="s">
        <v>2830</v>
      </c>
      <c r="J402" s="64" t="s">
        <v>2204</v>
      </c>
      <c r="K402" s="64" t="s">
        <v>2205</v>
      </c>
      <c r="L402" s="64" t="s">
        <v>2384</v>
      </c>
      <c r="M402" s="290" t="s">
        <v>137</v>
      </c>
      <c r="N402" s="243" t="s">
        <v>2410</v>
      </c>
      <c r="O402" s="64"/>
      <c r="P402" s="89"/>
      <c r="Q402" s="243">
        <v>30</v>
      </c>
      <c r="R402" s="245">
        <v>120</v>
      </c>
      <c r="S402" s="245">
        <v>110</v>
      </c>
      <c r="T402" s="245">
        <v>29.33</v>
      </c>
      <c r="U402" s="89">
        <v>0</v>
      </c>
      <c r="V402" s="260">
        <v>15</v>
      </c>
      <c r="W402" s="98">
        <v>0</v>
      </c>
      <c r="X402" s="83">
        <v>0</v>
      </c>
      <c r="Y402" s="98">
        <v>1</v>
      </c>
      <c r="Z402" s="64">
        <v>1</v>
      </c>
      <c r="AA402" s="315">
        <v>885165</v>
      </c>
      <c r="AB402" s="315">
        <v>46667</v>
      </c>
      <c r="AC402" s="316">
        <v>931832</v>
      </c>
      <c r="AD402" s="74">
        <v>4500000</v>
      </c>
      <c r="AE402" s="74">
        <v>6000000</v>
      </c>
      <c r="AF402" s="334">
        <v>177895.19999999998</v>
      </c>
      <c r="AG402" s="112">
        <v>26554950</v>
      </c>
      <c r="AH402" s="74">
        <v>1400010</v>
      </c>
      <c r="AI402" s="74">
        <v>21347423.999999996</v>
      </c>
      <c r="AJ402" s="74">
        <v>2655495</v>
      </c>
      <c r="AK402" s="74">
        <v>4500000</v>
      </c>
      <c r="AL402" s="74">
        <v>6000000</v>
      </c>
      <c r="AM402" s="74">
        <v>4892117.9999999991</v>
      </c>
      <c r="AN402" s="74">
        <v>5217666.2159999991</v>
      </c>
      <c r="AO402" s="74">
        <v>0</v>
      </c>
      <c r="AP402" s="74">
        <v>3000000</v>
      </c>
      <c r="AQ402" s="74">
        <v>0</v>
      </c>
      <c r="AR402" s="74">
        <v>0</v>
      </c>
      <c r="AS402" s="74">
        <v>0</v>
      </c>
      <c r="AT402" s="79">
        <v>0</v>
      </c>
      <c r="AU402" s="81">
        <v>75567663.216000006</v>
      </c>
      <c r="AV402" s="112">
        <v>54308316.440880008</v>
      </c>
      <c r="AW402" s="74">
        <v>72912168.215999991</v>
      </c>
      <c r="AX402" s="74">
        <v>5103851.7751199994</v>
      </c>
      <c r="AY402" s="75">
        <v>1430831.644088001</v>
      </c>
      <c r="AZ402" s="74">
        <v>0</v>
      </c>
      <c r="BA402" s="74">
        <v>0</v>
      </c>
      <c r="BB402" s="74">
        <v>0</v>
      </c>
      <c r="BC402" s="79">
        <v>0</v>
      </c>
      <c r="BD402" s="79">
        <v>0</v>
      </c>
      <c r="BE402" s="79">
        <v>0</v>
      </c>
      <c r="BF402" s="77">
        <v>0</v>
      </c>
      <c r="BG402" s="344">
        <v>6534683.4192080004</v>
      </c>
      <c r="BH402" s="187">
        <v>69032979</v>
      </c>
    </row>
    <row r="403" spans="1:60" s="50" customFormat="1" ht="24" customHeight="1" x14ac:dyDescent="0.2">
      <c r="A403" s="181"/>
      <c r="B403" s="296">
        <v>397</v>
      </c>
      <c r="C403" s="264">
        <v>171</v>
      </c>
      <c r="D403" s="297">
        <v>13496</v>
      </c>
      <c r="E403" s="241" t="s">
        <v>1230</v>
      </c>
      <c r="F403" s="242" t="s">
        <v>2174</v>
      </c>
      <c r="G403" s="285" t="s">
        <v>137</v>
      </c>
      <c r="H403" s="272" t="s">
        <v>983</v>
      </c>
      <c r="I403" s="292" t="s">
        <v>2831</v>
      </c>
      <c r="J403" s="64" t="s">
        <v>2175</v>
      </c>
      <c r="K403" s="64" t="s">
        <v>2176</v>
      </c>
      <c r="L403" s="64" t="s">
        <v>2384</v>
      </c>
      <c r="M403" s="290" t="s">
        <v>137</v>
      </c>
      <c r="N403" s="243" t="s">
        <v>2410</v>
      </c>
      <c r="O403" s="64"/>
      <c r="P403" s="89"/>
      <c r="Q403" s="243">
        <v>30</v>
      </c>
      <c r="R403" s="245">
        <v>120</v>
      </c>
      <c r="S403" s="245">
        <v>110</v>
      </c>
      <c r="T403" s="245">
        <v>29.33</v>
      </c>
      <c r="U403" s="89">
        <v>0</v>
      </c>
      <c r="V403" s="260">
        <v>15</v>
      </c>
      <c r="W403" s="98">
        <v>0</v>
      </c>
      <c r="X403" s="83">
        <v>0</v>
      </c>
      <c r="Y403" s="98">
        <v>2</v>
      </c>
      <c r="Z403" s="64">
        <v>2</v>
      </c>
      <c r="AA403" s="315">
        <v>885165</v>
      </c>
      <c r="AB403" s="315">
        <v>46667</v>
      </c>
      <c r="AC403" s="316">
        <v>931832</v>
      </c>
      <c r="AD403" s="74">
        <v>4500000</v>
      </c>
      <c r="AE403" s="74">
        <v>6000000</v>
      </c>
      <c r="AF403" s="334">
        <v>177895.19999999998</v>
      </c>
      <c r="AG403" s="112">
        <v>26554950</v>
      </c>
      <c r="AH403" s="74">
        <v>1400010</v>
      </c>
      <c r="AI403" s="74">
        <v>21347423.999999996</v>
      </c>
      <c r="AJ403" s="74">
        <v>5310990</v>
      </c>
      <c r="AK403" s="74">
        <v>4500000</v>
      </c>
      <c r="AL403" s="74">
        <v>6000000</v>
      </c>
      <c r="AM403" s="74">
        <v>4892117.9999999991</v>
      </c>
      <c r="AN403" s="74">
        <v>5217666.2159999991</v>
      </c>
      <c r="AO403" s="74">
        <v>0</v>
      </c>
      <c r="AP403" s="74">
        <v>3000000</v>
      </c>
      <c r="AQ403" s="74">
        <v>0</v>
      </c>
      <c r="AR403" s="74">
        <v>0</v>
      </c>
      <c r="AS403" s="74">
        <v>0</v>
      </c>
      <c r="AT403" s="79">
        <v>0</v>
      </c>
      <c r="AU403" s="81">
        <v>78223158.216000006</v>
      </c>
      <c r="AV403" s="112">
        <v>54308316.440880008</v>
      </c>
      <c r="AW403" s="74">
        <v>72912168.215999991</v>
      </c>
      <c r="AX403" s="74">
        <v>5103851.7751199994</v>
      </c>
      <c r="AY403" s="75">
        <v>1430831.644088001</v>
      </c>
      <c r="AZ403" s="74">
        <v>0</v>
      </c>
      <c r="BA403" s="74">
        <v>0</v>
      </c>
      <c r="BB403" s="74">
        <v>0</v>
      </c>
      <c r="BC403" s="79">
        <v>0</v>
      </c>
      <c r="BD403" s="79">
        <v>0</v>
      </c>
      <c r="BE403" s="79">
        <v>0</v>
      </c>
      <c r="BF403" s="77">
        <v>0</v>
      </c>
      <c r="BG403" s="344">
        <v>6534683.4192080004</v>
      </c>
      <c r="BH403" s="187">
        <v>71688474</v>
      </c>
    </row>
    <row r="404" spans="1:60" s="50" customFormat="1" ht="24" customHeight="1" x14ac:dyDescent="0.2">
      <c r="A404" s="181"/>
      <c r="B404" s="296">
        <v>398</v>
      </c>
      <c r="C404" s="264">
        <v>172</v>
      </c>
      <c r="D404" s="297">
        <v>13495</v>
      </c>
      <c r="E404" s="241" t="s">
        <v>85</v>
      </c>
      <c r="F404" s="242" t="s">
        <v>2171</v>
      </c>
      <c r="G404" s="285" t="s">
        <v>137</v>
      </c>
      <c r="H404" s="272" t="s">
        <v>983</v>
      </c>
      <c r="I404" s="292" t="s">
        <v>2832</v>
      </c>
      <c r="J404" s="64" t="s">
        <v>2172</v>
      </c>
      <c r="K404" s="64" t="s">
        <v>2173</v>
      </c>
      <c r="L404" s="64" t="s">
        <v>2384</v>
      </c>
      <c r="M404" s="290" t="s">
        <v>137</v>
      </c>
      <c r="N404" s="243" t="s">
        <v>2410</v>
      </c>
      <c r="O404" s="64"/>
      <c r="P404" s="89"/>
      <c r="Q404" s="243">
        <v>30</v>
      </c>
      <c r="R404" s="245">
        <v>120</v>
      </c>
      <c r="S404" s="245">
        <v>110</v>
      </c>
      <c r="T404" s="245">
        <v>29.33</v>
      </c>
      <c r="U404" s="89">
        <v>0</v>
      </c>
      <c r="V404" s="260">
        <v>14</v>
      </c>
      <c r="W404" s="98">
        <v>0</v>
      </c>
      <c r="X404" s="83">
        <v>0</v>
      </c>
      <c r="Y404" s="98">
        <v>1</v>
      </c>
      <c r="Z404" s="64">
        <v>0</v>
      </c>
      <c r="AA404" s="315">
        <v>885165</v>
      </c>
      <c r="AB404" s="315">
        <v>46667</v>
      </c>
      <c r="AC404" s="316">
        <v>931832</v>
      </c>
      <c r="AD404" s="74">
        <v>4500000</v>
      </c>
      <c r="AE404" s="74">
        <v>6000000</v>
      </c>
      <c r="AF404" s="334">
        <v>177895.19999999998</v>
      </c>
      <c r="AG404" s="112">
        <v>26554950</v>
      </c>
      <c r="AH404" s="74">
        <v>1400010</v>
      </c>
      <c r="AI404" s="74">
        <v>21347423.999999996</v>
      </c>
      <c r="AJ404" s="74">
        <v>0</v>
      </c>
      <c r="AK404" s="74">
        <v>4500000</v>
      </c>
      <c r="AL404" s="74">
        <v>6000000</v>
      </c>
      <c r="AM404" s="74">
        <v>4892117.9999999991</v>
      </c>
      <c r="AN404" s="74">
        <v>5217666.2159999991</v>
      </c>
      <c r="AO404" s="74">
        <v>0</v>
      </c>
      <c r="AP404" s="74">
        <v>2800000</v>
      </c>
      <c r="AQ404" s="74">
        <v>0</v>
      </c>
      <c r="AR404" s="74">
        <v>0</v>
      </c>
      <c r="AS404" s="74">
        <v>0</v>
      </c>
      <c r="AT404" s="79">
        <v>0</v>
      </c>
      <c r="AU404" s="81">
        <v>72712168.216000006</v>
      </c>
      <c r="AV404" s="112">
        <v>54322316.440880008</v>
      </c>
      <c r="AW404" s="74">
        <v>72712168.215999991</v>
      </c>
      <c r="AX404" s="74">
        <v>5089851.7751199994</v>
      </c>
      <c r="AY404" s="75">
        <v>1432231.644088001</v>
      </c>
      <c r="AZ404" s="74">
        <v>0</v>
      </c>
      <c r="BA404" s="74">
        <v>0</v>
      </c>
      <c r="BB404" s="74">
        <v>0</v>
      </c>
      <c r="BC404" s="79">
        <v>0</v>
      </c>
      <c r="BD404" s="79">
        <v>0</v>
      </c>
      <c r="BE404" s="79">
        <v>0</v>
      </c>
      <c r="BF404" s="77">
        <v>0</v>
      </c>
      <c r="BG404" s="344">
        <v>6522083.4192080004</v>
      </c>
      <c r="BH404" s="187">
        <v>66190084</v>
      </c>
    </row>
    <row r="405" spans="1:60" s="50" customFormat="1" ht="24" customHeight="1" x14ac:dyDescent="0.2">
      <c r="A405" s="181"/>
      <c r="B405" s="296">
        <v>399</v>
      </c>
      <c r="C405" s="264">
        <v>173</v>
      </c>
      <c r="D405" s="297">
        <v>13500</v>
      </c>
      <c r="E405" s="241" t="s">
        <v>935</v>
      </c>
      <c r="F405" s="242" t="s">
        <v>2186</v>
      </c>
      <c r="G405" s="285" t="s">
        <v>137</v>
      </c>
      <c r="H405" s="272" t="s">
        <v>983</v>
      </c>
      <c r="I405" s="292" t="s">
        <v>2833</v>
      </c>
      <c r="J405" s="64" t="s">
        <v>2187</v>
      </c>
      <c r="K405" s="64" t="s">
        <v>2188</v>
      </c>
      <c r="L405" s="64" t="s">
        <v>2384</v>
      </c>
      <c r="M405" s="290" t="s">
        <v>137</v>
      </c>
      <c r="N405" s="243" t="s">
        <v>2410</v>
      </c>
      <c r="O405" s="64"/>
      <c r="P405" s="89"/>
      <c r="Q405" s="243">
        <v>30</v>
      </c>
      <c r="R405" s="245">
        <v>120</v>
      </c>
      <c r="S405" s="245">
        <v>110</v>
      </c>
      <c r="T405" s="245">
        <v>29.33</v>
      </c>
      <c r="U405" s="89">
        <v>0</v>
      </c>
      <c r="V405" s="260">
        <v>15</v>
      </c>
      <c r="W405" s="98">
        <v>0</v>
      </c>
      <c r="X405" s="83">
        <v>0</v>
      </c>
      <c r="Y405" s="98">
        <v>2</v>
      </c>
      <c r="Z405" s="64">
        <v>1</v>
      </c>
      <c r="AA405" s="315">
        <v>885165</v>
      </c>
      <c r="AB405" s="315">
        <v>46667</v>
      </c>
      <c r="AC405" s="316">
        <v>931832</v>
      </c>
      <c r="AD405" s="74">
        <v>4500000</v>
      </c>
      <c r="AE405" s="74">
        <v>6000000</v>
      </c>
      <c r="AF405" s="334">
        <v>177895.19999999998</v>
      </c>
      <c r="AG405" s="112">
        <v>26554950</v>
      </c>
      <c r="AH405" s="74">
        <v>1400010</v>
      </c>
      <c r="AI405" s="74">
        <v>21347423.999999996</v>
      </c>
      <c r="AJ405" s="74">
        <v>2655495</v>
      </c>
      <c r="AK405" s="74">
        <v>4500000</v>
      </c>
      <c r="AL405" s="74">
        <v>6000000</v>
      </c>
      <c r="AM405" s="74">
        <v>4892117.9999999991</v>
      </c>
      <c r="AN405" s="74">
        <v>5217666.2159999991</v>
      </c>
      <c r="AO405" s="74">
        <v>0</v>
      </c>
      <c r="AP405" s="74">
        <v>3000000</v>
      </c>
      <c r="AQ405" s="74">
        <v>0</v>
      </c>
      <c r="AR405" s="74">
        <v>0</v>
      </c>
      <c r="AS405" s="74">
        <v>0</v>
      </c>
      <c r="AT405" s="79">
        <v>0</v>
      </c>
      <c r="AU405" s="81">
        <v>75567663.216000006</v>
      </c>
      <c r="AV405" s="112">
        <v>54308316.440880008</v>
      </c>
      <c r="AW405" s="74">
        <v>72912168.215999991</v>
      </c>
      <c r="AX405" s="74">
        <v>5103851.7751199994</v>
      </c>
      <c r="AY405" s="75">
        <v>1430831.644088001</v>
      </c>
      <c r="AZ405" s="74">
        <v>0</v>
      </c>
      <c r="BA405" s="74">
        <v>0</v>
      </c>
      <c r="BB405" s="74">
        <v>0</v>
      </c>
      <c r="BC405" s="79">
        <v>0</v>
      </c>
      <c r="BD405" s="79">
        <v>0</v>
      </c>
      <c r="BE405" s="79">
        <v>0</v>
      </c>
      <c r="BF405" s="77">
        <v>0</v>
      </c>
      <c r="BG405" s="344">
        <v>6534683.4192080004</v>
      </c>
      <c r="BH405" s="187">
        <v>69032979</v>
      </c>
    </row>
    <row r="406" spans="1:60" s="50" customFormat="1" ht="24" customHeight="1" x14ac:dyDescent="0.5">
      <c r="A406" s="181"/>
      <c r="B406" s="296">
        <v>400</v>
      </c>
      <c r="C406" s="264">
        <v>174</v>
      </c>
      <c r="D406" s="297">
        <v>13480</v>
      </c>
      <c r="E406" s="241" t="s">
        <v>352</v>
      </c>
      <c r="F406" s="242" t="s">
        <v>2129</v>
      </c>
      <c r="G406" s="285" t="s">
        <v>137</v>
      </c>
      <c r="H406" s="272" t="s">
        <v>983</v>
      </c>
      <c r="I406" s="352" t="s">
        <v>2834</v>
      </c>
      <c r="J406" s="64">
        <v>2180466498</v>
      </c>
      <c r="K406" s="64" t="s">
        <v>2130</v>
      </c>
      <c r="L406" s="64" t="s">
        <v>2384</v>
      </c>
      <c r="M406" s="290" t="s">
        <v>137</v>
      </c>
      <c r="N406" s="243" t="s">
        <v>2410</v>
      </c>
      <c r="O406" s="64"/>
      <c r="P406" s="89"/>
      <c r="Q406" s="243">
        <v>30</v>
      </c>
      <c r="R406" s="245">
        <v>120</v>
      </c>
      <c r="S406" s="245">
        <v>110</v>
      </c>
      <c r="T406" s="245">
        <v>29.33</v>
      </c>
      <c r="U406" s="89">
        <v>0</v>
      </c>
      <c r="V406" s="260">
        <v>15</v>
      </c>
      <c r="W406" s="98">
        <v>0</v>
      </c>
      <c r="X406" s="83">
        <v>0</v>
      </c>
      <c r="Y406" s="98">
        <v>1</v>
      </c>
      <c r="Z406" s="64">
        <v>1</v>
      </c>
      <c r="AA406" s="315">
        <v>885165</v>
      </c>
      <c r="AB406" s="315">
        <v>46667</v>
      </c>
      <c r="AC406" s="316">
        <v>931832</v>
      </c>
      <c r="AD406" s="74">
        <v>4500000</v>
      </c>
      <c r="AE406" s="74">
        <v>6000000</v>
      </c>
      <c r="AF406" s="334">
        <v>177895.19999999998</v>
      </c>
      <c r="AG406" s="112">
        <v>26554950</v>
      </c>
      <c r="AH406" s="74">
        <v>1400010</v>
      </c>
      <c r="AI406" s="74">
        <v>21347423.999999996</v>
      </c>
      <c r="AJ406" s="74">
        <v>2655495</v>
      </c>
      <c r="AK406" s="74">
        <v>4500000</v>
      </c>
      <c r="AL406" s="74">
        <v>6000000</v>
      </c>
      <c r="AM406" s="74">
        <v>4892117.9999999991</v>
      </c>
      <c r="AN406" s="74">
        <v>5217666.2159999991</v>
      </c>
      <c r="AO406" s="74">
        <v>0</v>
      </c>
      <c r="AP406" s="74">
        <v>3000000</v>
      </c>
      <c r="AQ406" s="74">
        <v>0</v>
      </c>
      <c r="AR406" s="74">
        <v>0</v>
      </c>
      <c r="AS406" s="74">
        <v>0</v>
      </c>
      <c r="AT406" s="79">
        <v>0</v>
      </c>
      <c r="AU406" s="81">
        <v>75567663.216000006</v>
      </c>
      <c r="AV406" s="112">
        <v>54308316.440880008</v>
      </c>
      <c r="AW406" s="74">
        <v>72912168.215999991</v>
      </c>
      <c r="AX406" s="74">
        <v>5103851.7751199994</v>
      </c>
      <c r="AY406" s="75">
        <v>1430831.644088001</v>
      </c>
      <c r="AZ406" s="74">
        <v>0</v>
      </c>
      <c r="BA406" s="74">
        <v>0</v>
      </c>
      <c r="BB406" s="74">
        <v>0</v>
      </c>
      <c r="BC406" s="79">
        <v>0</v>
      </c>
      <c r="BD406" s="79">
        <v>0</v>
      </c>
      <c r="BE406" s="79">
        <v>0</v>
      </c>
      <c r="BF406" s="77">
        <v>0</v>
      </c>
      <c r="BG406" s="344">
        <v>6534683.4192080004</v>
      </c>
      <c r="BH406" s="187">
        <v>69032979</v>
      </c>
    </row>
    <row r="407" spans="1:60" s="50" customFormat="1" ht="24" customHeight="1" x14ac:dyDescent="0.4">
      <c r="A407" s="181"/>
      <c r="B407" s="296">
        <v>401</v>
      </c>
      <c r="C407" s="264">
        <v>175</v>
      </c>
      <c r="D407" s="297">
        <v>13473</v>
      </c>
      <c r="E407" s="241" t="s">
        <v>1162</v>
      </c>
      <c r="F407" s="242" t="s">
        <v>2111</v>
      </c>
      <c r="G407" s="285" t="s">
        <v>137</v>
      </c>
      <c r="H407" s="272" t="s">
        <v>983</v>
      </c>
      <c r="I407" s="292" t="s">
        <v>2835</v>
      </c>
      <c r="J407" s="68">
        <v>439145228</v>
      </c>
      <c r="K407" s="64" t="s">
        <v>2112</v>
      </c>
      <c r="L407" s="64" t="s">
        <v>2384</v>
      </c>
      <c r="M407" s="290" t="s">
        <v>137</v>
      </c>
      <c r="N407" s="243" t="s">
        <v>2410</v>
      </c>
      <c r="O407" s="64"/>
      <c r="P407" s="89"/>
      <c r="Q407" s="243">
        <v>30</v>
      </c>
      <c r="R407" s="245">
        <v>120</v>
      </c>
      <c r="S407" s="245">
        <v>110</v>
      </c>
      <c r="T407" s="245">
        <v>29.33</v>
      </c>
      <c r="U407" s="89">
        <v>0</v>
      </c>
      <c r="V407" s="260">
        <v>12</v>
      </c>
      <c r="W407" s="98">
        <v>0</v>
      </c>
      <c r="X407" s="83">
        <v>0</v>
      </c>
      <c r="Y407" s="98">
        <v>2</v>
      </c>
      <c r="Z407" s="64">
        <v>2</v>
      </c>
      <c r="AA407" s="315">
        <v>885165</v>
      </c>
      <c r="AB407" s="315">
        <v>46667</v>
      </c>
      <c r="AC407" s="316">
        <v>931832</v>
      </c>
      <c r="AD407" s="74">
        <v>4500000</v>
      </c>
      <c r="AE407" s="74">
        <v>6000000</v>
      </c>
      <c r="AF407" s="334">
        <v>177895.19999999998</v>
      </c>
      <c r="AG407" s="112">
        <v>26554950</v>
      </c>
      <c r="AH407" s="74">
        <v>1400010</v>
      </c>
      <c r="AI407" s="74">
        <v>21347423.999999996</v>
      </c>
      <c r="AJ407" s="74">
        <v>5310990</v>
      </c>
      <c r="AK407" s="74">
        <v>4500000</v>
      </c>
      <c r="AL407" s="74">
        <v>6000000</v>
      </c>
      <c r="AM407" s="74">
        <v>4892117.9999999991</v>
      </c>
      <c r="AN407" s="74">
        <v>5217666.2159999991</v>
      </c>
      <c r="AO407" s="74">
        <v>0</v>
      </c>
      <c r="AP407" s="74">
        <v>2400000</v>
      </c>
      <c r="AQ407" s="74">
        <v>0</v>
      </c>
      <c r="AR407" s="74">
        <v>0</v>
      </c>
      <c r="AS407" s="74">
        <v>0</v>
      </c>
      <c r="AT407" s="79">
        <v>0</v>
      </c>
      <c r="AU407" s="81">
        <v>77623158.216000006</v>
      </c>
      <c r="AV407" s="112">
        <v>54350316.440880008</v>
      </c>
      <c r="AW407" s="74">
        <v>72312168.215999991</v>
      </c>
      <c r="AX407" s="74">
        <v>5061851.7751199994</v>
      </c>
      <c r="AY407" s="75">
        <v>1435031.644088001</v>
      </c>
      <c r="AZ407" s="74">
        <v>0</v>
      </c>
      <c r="BA407" s="74">
        <v>0</v>
      </c>
      <c r="BB407" s="74">
        <v>0</v>
      </c>
      <c r="BC407" s="79">
        <v>0</v>
      </c>
      <c r="BD407" s="79">
        <v>0</v>
      </c>
      <c r="BE407" s="79">
        <v>0</v>
      </c>
      <c r="BF407" s="77">
        <v>0</v>
      </c>
      <c r="BG407" s="344">
        <v>6496883.4192080004</v>
      </c>
      <c r="BH407" s="187">
        <v>71126274</v>
      </c>
    </row>
    <row r="408" spans="1:60" s="50" customFormat="1" ht="24" customHeight="1" x14ac:dyDescent="0.2">
      <c r="A408" s="181"/>
      <c r="B408" s="296">
        <v>402</v>
      </c>
      <c r="C408" s="264">
        <v>176</v>
      </c>
      <c r="D408" s="297">
        <v>13492</v>
      </c>
      <c r="E408" s="241" t="s">
        <v>209</v>
      </c>
      <c r="F408" s="242" t="s">
        <v>2163</v>
      </c>
      <c r="G408" s="285" t="s">
        <v>137</v>
      </c>
      <c r="H408" s="272" t="s">
        <v>983</v>
      </c>
      <c r="I408" s="292" t="s">
        <v>2836</v>
      </c>
      <c r="J408" s="64" t="s">
        <v>2164</v>
      </c>
      <c r="K408" s="64" t="s">
        <v>2165</v>
      </c>
      <c r="L408" s="64" t="s">
        <v>2384</v>
      </c>
      <c r="M408" s="290" t="s">
        <v>137</v>
      </c>
      <c r="N408" s="243" t="s">
        <v>2410</v>
      </c>
      <c r="O408" s="64"/>
      <c r="P408" s="89"/>
      <c r="Q408" s="243">
        <v>30</v>
      </c>
      <c r="R408" s="245">
        <v>120</v>
      </c>
      <c r="S408" s="245">
        <v>110</v>
      </c>
      <c r="T408" s="245">
        <v>29.33</v>
      </c>
      <c r="U408" s="89">
        <v>0</v>
      </c>
      <c r="V408" s="260">
        <v>19</v>
      </c>
      <c r="W408" s="98">
        <v>0</v>
      </c>
      <c r="X408" s="83">
        <v>0</v>
      </c>
      <c r="Y408" s="98">
        <v>1</v>
      </c>
      <c r="Z408" s="64">
        <v>1</v>
      </c>
      <c r="AA408" s="315">
        <v>885165</v>
      </c>
      <c r="AB408" s="315">
        <v>46667</v>
      </c>
      <c r="AC408" s="316">
        <v>931832</v>
      </c>
      <c r="AD408" s="74">
        <v>4500000</v>
      </c>
      <c r="AE408" s="74">
        <v>6000000</v>
      </c>
      <c r="AF408" s="334">
        <v>177895.19999999998</v>
      </c>
      <c r="AG408" s="112">
        <v>26554950</v>
      </c>
      <c r="AH408" s="74">
        <v>1400010</v>
      </c>
      <c r="AI408" s="74">
        <v>21347423.999999996</v>
      </c>
      <c r="AJ408" s="74">
        <v>2655495</v>
      </c>
      <c r="AK408" s="74">
        <v>4500000</v>
      </c>
      <c r="AL408" s="74">
        <v>6000000</v>
      </c>
      <c r="AM408" s="74">
        <v>4892117.9999999991</v>
      </c>
      <c r="AN408" s="74">
        <v>5217666.2159999991</v>
      </c>
      <c r="AO408" s="74">
        <v>0</v>
      </c>
      <c r="AP408" s="74">
        <v>3800000</v>
      </c>
      <c r="AQ408" s="74">
        <v>0</v>
      </c>
      <c r="AR408" s="74">
        <v>0</v>
      </c>
      <c r="AS408" s="74">
        <v>0</v>
      </c>
      <c r="AT408" s="79">
        <v>0</v>
      </c>
      <c r="AU408" s="81">
        <v>76367663.216000006</v>
      </c>
      <c r="AV408" s="112">
        <v>54252316.440880008</v>
      </c>
      <c r="AW408" s="74">
        <v>73712168.215999991</v>
      </c>
      <c r="AX408" s="74">
        <v>5159851.7751199994</v>
      </c>
      <c r="AY408" s="75">
        <v>1425231.644088001</v>
      </c>
      <c r="AZ408" s="74">
        <v>0</v>
      </c>
      <c r="BA408" s="74">
        <v>0</v>
      </c>
      <c r="BB408" s="74">
        <v>0</v>
      </c>
      <c r="BC408" s="79">
        <v>0</v>
      </c>
      <c r="BD408" s="79">
        <v>0</v>
      </c>
      <c r="BE408" s="79">
        <v>0</v>
      </c>
      <c r="BF408" s="77">
        <v>0</v>
      </c>
      <c r="BG408" s="344">
        <v>6585083.4192080004</v>
      </c>
      <c r="BH408" s="187">
        <v>69782579</v>
      </c>
    </row>
    <row r="409" spans="1:60" s="50" customFormat="1" ht="24" customHeight="1" x14ac:dyDescent="0.2">
      <c r="A409" s="181"/>
      <c r="B409" s="296">
        <v>403</v>
      </c>
      <c r="C409" s="264">
        <v>177</v>
      </c>
      <c r="D409" s="297">
        <v>13462</v>
      </c>
      <c r="E409" s="241" t="s">
        <v>248</v>
      </c>
      <c r="F409" s="242" t="s">
        <v>2082</v>
      </c>
      <c r="G409" s="285" t="s">
        <v>137</v>
      </c>
      <c r="H409" s="272" t="s">
        <v>983</v>
      </c>
      <c r="I409" s="292" t="s">
        <v>2837</v>
      </c>
      <c r="J409" s="64" t="s">
        <v>2083</v>
      </c>
      <c r="K409" s="64" t="s">
        <v>2084</v>
      </c>
      <c r="L409" s="64" t="s">
        <v>2384</v>
      </c>
      <c r="M409" s="290" t="s">
        <v>137</v>
      </c>
      <c r="N409" s="243" t="s">
        <v>2410</v>
      </c>
      <c r="O409" s="64"/>
      <c r="P409" s="89"/>
      <c r="Q409" s="243">
        <v>30</v>
      </c>
      <c r="R409" s="245">
        <v>120</v>
      </c>
      <c r="S409" s="245">
        <v>110</v>
      </c>
      <c r="T409" s="245">
        <v>29.33</v>
      </c>
      <c r="U409" s="89">
        <v>0</v>
      </c>
      <c r="V409" s="260">
        <v>24</v>
      </c>
      <c r="W409" s="98">
        <v>0</v>
      </c>
      <c r="X409" s="83">
        <v>0</v>
      </c>
      <c r="Y409" s="98">
        <v>1</v>
      </c>
      <c r="Z409" s="64">
        <v>0</v>
      </c>
      <c r="AA409" s="315">
        <v>885165</v>
      </c>
      <c r="AB409" s="315">
        <v>46667</v>
      </c>
      <c r="AC409" s="316">
        <v>931832</v>
      </c>
      <c r="AD409" s="74">
        <v>4500000</v>
      </c>
      <c r="AE409" s="74">
        <v>6000000</v>
      </c>
      <c r="AF409" s="334">
        <v>177895.19999999998</v>
      </c>
      <c r="AG409" s="112">
        <v>26554950</v>
      </c>
      <c r="AH409" s="74">
        <v>1400010</v>
      </c>
      <c r="AI409" s="74">
        <v>21347423.999999996</v>
      </c>
      <c r="AJ409" s="74">
        <v>0</v>
      </c>
      <c r="AK409" s="74">
        <v>4500000</v>
      </c>
      <c r="AL409" s="74">
        <v>6000000</v>
      </c>
      <c r="AM409" s="74">
        <v>4892117.9999999991</v>
      </c>
      <c r="AN409" s="74">
        <v>5217666.2159999991</v>
      </c>
      <c r="AO409" s="74">
        <v>0</v>
      </c>
      <c r="AP409" s="74">
        <v>4800000</v>
      </c>
      <c r="AQ409" s="74">
        <v>0</v>
      </c>
      <c r="AR409" s="74">
        <v>0</v>
      </c>
      <c r="AS409" s="74">
        <v>0</v>
      </c>
      <c r="AT409" s="79">
        <v>0</v>
      </c>
      <c r="AU409" s="81">
        <v>74712168.216000006</v>
      </c>
      <c r="AV409" s="112">
        <v>54182316.440880008</v>
      </c>
      <c r="AW409" s="74">
        <v>74712168.215999991</v>
      </c>
      <c r="AX409" s="74">
        <v>5229851.7751199994</v>
      </c>
      <c r="AY409" s="75">
        <v>1418231.644088001</v>
      </c>
      <c r="AZ409" s="74">
        <v>0</v>
      </c>
      <c r="BA409" s="74">
        <v>0</v>
      </c>
      <c r="BB409" s="74">
        <v>0</v>
      </c>
      <c r="BC409" s="79">
        <v>0</v>
      </c>
      <c r="BD409" s="79">
        <v>0</v>
      </c>
      <c r="BE409" s="79">
        <v>0</v>
      </c>
      <c r="BF409" s="77">
        <v>0</v>
      </c>
      <c r="BG409" s="344">
        <v>6648083.4192080004</v>
      </c>
      <c r="BH409" s="187">
        <v>68064084</v>
      </c>
    </row>
    <row r="410" spans="1:60" s="50" customFormat="1" ht="24" customHeight="1" x14ac:dyDescent="0.2">
      <c r="A410" s="181"/>
      <c r="B410" s="296">
        <v>404</v>
      </c>
      <c r="C410" s="264">
        <v>178</v>
      </c>
      <c r="D410" s="297">
        <v>13508</v>
      </c>
      <c r="E410" s="241" t="s">
        <v>838</v>
      </c>
      <c r="F410" s="242" t="s">
        <v>2210</v>
      </c>
      <c r="G410" s="285" t="s">
        <v>137</v>
      </c>
      <c r="H410" s="272" t="s">
        <v>983</v>
      </c>
      <c r="I410" s="292" t="s">
        <v>2838</v>
      </c>
      <c r="J410" s="64" t="s">
        <v>2211</v>
      </c>
      <c r="K410" s="64" t="s">
        <v>2212</v>
      </c>
      <c r="L410" s="64" t="s">
        <v>2384</v>
      </c>
      <c r="M410" s="290" t="s">
        <v>137</v>
      </c>
      <c r="N410" s="243" t="s">
        <v>2410</v>
      </c>
      <c r="O410" s="64"/>
      <c r="P410" s="89"/>
      <c r="Q410" s="243">
        <v>30</v>
      </c>
      <c r="R410" s="245">
        <v>120</v>
      </c>
      <c r="S410" s="245">
        <v>110</v>
      </c>
      <c r="T410" s="245">
        <v>29.33</v>
      </c>
      <c r="U410" s="89">
        <v>0</v>
      </c>
      <c r="V410" s="260">
        <v>13</v>
      </c>
      <c r="W410" s="98">
        <v>0</v>
      </c>
      <c r="X410" s="83">
        <v>0</v>
      </c>
      <c r="Y410" s="98">
        <v>1</v>
      </c>
      <c r="Z410" s="64">
        <v>0</v>
      </c>
      <c r="AA410" s="315">
        <v>885165</v>
      </c>
      <c r="AB410" s="315">
        <v>46667</v>
      </c>
      <c r="AC410" s="316">
        <v>931832</v>
      </c>
      <c r="AD410" s="74">
        <v>4500000</v>
      </c>
      <c r="AE410" s="74">
        <v>6000000</v>
      </c>
      <c r="AF410" s="334">
        <v>177895.19999999998</v>
      </c>
      <c r="AG410" s="112">
        <v>26554950</v>
      </c>
      <c r="AH410" s="74">
        <v>1400010</v>
      </c>
      <c r="AI410" s="74">
        <v>21347423.999999996</v>
      </c>
      <c r="AJ410" s="74">
        <v>0</v>
      </c>
      <c r="AK410" s="74">
        <v>4500000</v>
      </c>
      <c r="AL410" s="74">
        <v>6000000</v>
      </c>
      <c r="AM410" s="74">
        <v>4892117.9999999991</v>
      </c>
      <c r="AN410" s="74">
        <v>5217666.2159999991</v>
      </c>
      <c r="AO410" s="74">
        <v>0</v>
      </c>
      <c r="AP410" s="74">
        <v>2600000</v>
      </c>
      <c r="AQ410" s="74">
        <v>0</v>
      </c>
      <c r="AR410" s="74">
        <v>0</v>
      </c>
      <c r="AS410" s="74">
        <v>0</v>
      </c>
      <c r="AT410" s="79">
        <v>0</v>
      </c>
      <c r="AU410" s="81">
        <v>72512168.216000006</v>
      </c>
      <c r="AV410" s="112">
        <v>54336316.440880008</v>
      </c>
      <c r="AW410" s="74">
        <v>72512168.215999991</v>
      </c>
      <c r="AX410" s="74">
        <v>5075851.7751199994</v>
      </c>
      <c r="AY410" s="75">
        <v>1433631.644088001</v>
      </c>
      <c r="AZ410" s="74">
        <v>0</v>
      </c>
      <c r="BA410" s="74">
        <v>0</v>
      </c>
      <c r="BB410" s="74">
        <v>0</v>
      </c>
      <c r="BC410" s="79">
        <v>0</v>
      </c>
      <c r="BD410" s="79">
        <v>0</v>
      </c>
      <c r="BE410" s="79">
        <v>0</v>
      </c>
      <c r="BF410" s="77">
        <v>0</v>
      </c>
      <c r="BG410" s="344">
        <v>6509483.4192080004</v>
      </c>
      <c r="BH410" s="187">
        <v>66002684</v>
      </c>
    </row>
    <row r="411" spans="1:60" s="50" customFormat="1" ht="24" customHeight="1" x14ac:dyDescent="0.2">
      <c r="A411" s="181"/>
      <c r="B411" s="296">
        <v>405</v>
      </c>
      <c r="C411" s="264">
        <v>179</v>
      </c>
      <c r="D411" s="297">
        <v>13499</v>
      </c>
      <c r="E411" s="241" t="s">
        <v>1650</v>
      </c>
      <c r="F411" s="242" t="s">
        <v>342</v>
      </c>
      <c r="G411" s="285" t="s">
        <v>137</v>
      </c>
      <c r="H411" s="272" t="s">
        <v>983</v>
      </c>
      <c r="I411" s="292" t="s">
        <v>2839</v>
      </c>
      <c r="J411" s="64" t="s">
        <v>2184</v>
      </c>
      <c r="K411" s="64" t="s">
        <v>2185</v>
      </c>
      <c r="L411" s="64" t="s">
        <v>2384</v>
      </c>
      <c r="M411" s="290" t="s">
        <v>137</v>
      </c>
      <c r="N411" s="243" t="s">
        <v>2410</v>
      </c>
      <c r="O411" s="64"/>
      <c r="P411" s="89"/>
      <c r="Q411" s="243">
        <v>30</v>
      </c>
      <c r="R411" s="245">
        <v>120</v>
      </c>
      <c r="S411" s="245">
        <v>110</v>
      </c>
      <c r="T411" s="245">
        <v>29.33</v>
      </c>
      <c r="U411" s="89">
        <v>0</v>
      </c>
      <c r="V411" s="260">
        <v>24</v>
      </c>
      <c r="W411" s="98">
        <v>0</v>
      </c>
      <c r="X411" s="83">
        <v>0</v>
      </c>
      <c r="Y411" s="98">
        <v>2</v>
      </c>
      <c r="Z411" s="64">
        <v>2</v>
      </c>
      <c r="AA411" s="315">
        <v>885165</v>
      </c>
      <c r="AB411" s="315">
        <v>46667</v>
      </c>
      <c r="AC411" s="316">
        <v>931832</v>
      </c>
      <c r="AD411" s="74">
        <v>4500000</v>
      </c>
      <c r="AE411" s="74">
        <v>6000000</v>
      </c>
      <c r="AF411" s="334">
        <v>177895.19999999998</v>
      </c>
      <c r="AG411" s="112">
        <v>26554950</v>
      </c>
      <c r="AH411" s="74">
        <v>1400010</v>
      </c>
      <c r="AI411" s="74">
        <v>21347423.999999996</v>
      </c>
      <c r="AJ411" s="74">
        <v>5310990</v>
      </c>
      <c r="AK411" s="74">
        <v>4500000</v>
      </c>
      <c r="AL411" s="74">
        <v>6000000</v>
      </c>
      <c r="AM411" s="74">
        <v>4892117.9999999991</v>
      </c>
      <c r="AN411" s="74">
        <v>5217666.2159999991</v>
      </c>
      <c r="AO411" s="74">
        <v>0</v>
      </c>
      <c r="AP411" s="74">
        <v>4800000</v>
      </c>
      <c r="AQ411" s="74">
        <v>0</v>
      </c>
      <c r="AR411" s="74">
        <v>0</v>
      </c>
      <c r="AS411" s="74">
        <v>0</v>
      </c>
      <c r="AT411" s="79">
        <v>0</v>
      </c>
      <c r="AU411" s="81">
        <v>80023158.216000006</v>
      </c>
      <c r="AV411" s="112">
        <v>54182316.440880008</v>
      </c>
      <c r="AW411" s="74">
        <v>74712168.215999991</v>
      </c>
      <c r="AX411" s="74">
        <v>5229851.7751199994</v>
      </c>
      <c r="AY411" s="75">
        <v>1418231.644088001</v>
      </c>
      <c r="AZ411" s="74">
        <v>0</v>
      </c>
      <c r="BA411" s="74">
        <v>0</v>
      </c>
      <c r="BB411" s="74">
        <v>0</v>
      </c>
      <c r="BC411" s="79">
        <v>0</v>
      </c>
      <c r="BD411" s="79">
        <v>0</v>
      </c>
      <c r="BE411" s="79">
        <v>0</v>
      </c>
      <c r="BF411" s="77">
        <v>0</v>
      </c>
      <c r="BG411" s="344">
        <v>6648083.4192080004</v>
      </c>
      <c r="BH411" s="187">
        <v>73375074</v>
      </c>
    </row>
    <row r="412" spans="1:60" s="50" customFormat="1" ht="24" customHeight="1" x14ac:dyDescent="0.2">
      <c r="A412" s="181"/>
      <c r="B412" s="296">
        <v>406</v>
      </c>
      <c r="C412" s="264">
        <v>180</v>
      </c>
      <c r="D412" s="297">
        <v>13497</v>
      </c>
      <c r="E412" s="241" t="s">
        <v>216</v>
      </c>
      <c r="F412" s="242" t="s">
        <v>2177</v>
      </c>
      <c r="G412" s="285" t="s">
        <v>137</v>
      </c>
      <c r="H412" s="272" t="s">
        <v>983</v>
      </c>
      <c r="I412" s="292" t="s">
        <v>2840</v>
      </c>
      <c r="J412" s="64" t="s">
        <v>2178</v>
      </c>
      <c r="K412" s="64" t="s">
        <v>2179</v>
      </c>
      <c r="L412" s="64" t="s">
        <v>2384</v>
      </c>
      <c r="M412" s="290" t="s">
        <v>137</v>
      </c>
      <c r="N412" s="243" t="s">
        <v>2410</v>
      </c>
      <c r="O412" s="64"/>
      <c r="P412" s="89"/>
      <c r="Q412" s="243">
        <v>30</v>
      </c>
      <c r="R412" s="245">
        <v>120</v>
      </c>
      <c r="S412" s="245">
        <v>110</v>
      </c>
      <c r="T412" s="245">
        <v>29.33</v>
      </c>
      <c r="U412" s="89">
        <v>0</v>
      </c>
      <c r="V412" s="260">
        <v>24</v>
      </c>
      <c r="W412" s="98">
        <v>0</v>
      </c>
      <c r="X412" s="83">
        <v>0</v>
      </c>
      <c r="Y412" s="98">
        <v>0</v>
      </c>
      <c r="Z412" s="64">
        <v>0</v>
      </c>
      <c r="AA412" s="315">
        <v>885165</v>
      </c>
      <c r="AB412" s="315">
        <v>46667</v>
      </c>
      <c r="AC412" s="316">
        <v>931832</v>
      </c>
      <c r="AD412" s="74">
        <v>4500000</v>
      </c>
      <c r="AE412" s="74">
        <v>6000000</v>
      </c>
      <c r="AF412" s="334">
        <v>177895.19999999998</v>
      </c>
      <c r="AG412" s="112">
        <v>26554950</v>
      </c>
      <c r="AH412" s="74">
        <v>1400010</v>
      </c>
      <c r="AI412" s="74">
        <v>21347423.999999996</v>
      </c>
      <c r="AJ412" s="74">
        <v>0</v>
      </c>
      <c r="AK412" s="74">
        <v>4500000</v>
      </c>
      <c r="AL412" s="74">
        <v>6000000</v>
      </c>
      <c r="AM412" s="74">
        <v>4892117.9999999991</v>
      </c>
      <c r="AN412" s="74">
        <v>5217666.2159999991</v>
      </c>
      <c r="AO412" s="74">
        <v>0</v>
      </c>
      <c r="AP412" s="74">
        <v>4800000</v>
      </c>
      <c r="AQ412" s="74">
        <v>0</v>
      </c>
      <c r="AR412" s="74">
        <v>0</v>
      </c>
      <c r="AS412" s="74">
        <v>0</v>
      </c>
      <c r="AT412" s="79">
        <v>0</v>
      </c>
      <c r="AU412" s="81">
        <v>74712168.216000006</v>
      </c>
      <c r="AV412" s="112">
        <v>54182316.440880008</v>
      </c>
      <c r="AW412" s="74">
        <v>74712168.215999991</v>
      </c>
      <c r="AX412" s="74">
        <v>5229851.7751199994</v>
      </c>
      <c r="AY412" s="75">
        <v>1418231.644088001</v>
      </c>
      <c r="AZ412" s="74">
        <v>0</v>
      </c>
      <c r="BA412" s="74">
        <v>0</v>
      </c>
      <c r="BB412" s="74">
        <v>0</v>
      </c>
      <c r="BC412" s="79">
        <v>0</v>
      </c>
      <c r="BD412" s="79">
        <v>0</v>
      </c>
      <c r="BE412" s="79">
        <v>0</v>
      </c>
      <c r="BF412" s="77">
        <v>0</v>
      </c>
      <c r="BG412" s="344">
        <v>6648083.4192080004</v>
      </c>
      <c r="BH412" s="187">
        <v>68064084</v>
      </c>
    </row>
    <row r="413" spans="1:60" s="50" customFormat="1" ht="24" customHeight="1" x14ac:dyDescent="0.2">
      <c r="A413" s="181"/>
      <c r="B413" s="296">
        <v>407</v>
      </c>
      <c r="C413" s="264">
        <v>181</v>
      </c>
      <c r="D413" s="297">
        <v>13464</v>
      </c>
      <c r="E413" s="241" t="s">
        <v>85</v>
      </c>
      <c r="F413" s="242" t="s">
        <v>477</v>
      </c>
      <c r="G413" s="285" t="s">
        <v>137</v>
      </c>
      <c r="H413" s="272" t="s">
        <v>983</v>
      </c>
      <c r="I413" s="292" t="s">
        <v>2841</v>
      </c>
      <c r="J413" s="64" t="s">
        <v>2088</v>
      </c>
      <c r="K413" s="64" t="s">
        <v>2089</v>
      </c>
      <c r="L413" s="64" t="s">
        <v>2384</v>
      </c>
      <c r="M413" s="290" t="s">
        <v>137</v>
      </c>
      <c r="N413" s="243" t="s">
        <v>2410</v>
      </c>
      <c r="O413" s="64"/>
      <c r="P413" s="89"/>
      <c r="Q413" s="243">
        <v>30</v>
      </c>
      <c r="R413" s="245">
        <v>120</v>
      </c>
      <c r="S413" s="245">
        <v>110</v>
      </c>
      <c r="T413" s="245">
        <v>29.33</v>
      </c>
      <c r="U413" s="89">
        <v>0</v>
      </c>
      <c r="V413" s="260">
        <v>15</v>
      </c>
      <c r="W413" s="98">
        <v>0</v>
      </c>
      <c r="X413" s="83">
        <v>0</v>
      </c>
      <c r="Y413" s="98">
        <v>0</v>
      </c>
      <c r="Z413" s="64">
        <v>0</v>
      </c>
      <c r="AA413" s="315">
        <v>885165</v>
      </c>
      <c r="AB413" s="315">
        <v>46667</v>
      </c>
      <c r="AC413" s="316">
        <v>931832</v>
      </c>
      <c r="AD413" s="74">
        <v>4500000</v>
      </c>
      <c r="AE413" s="74">
        <v>6000000</v>
      </c>
      <c r="AF413" s="334">
        <v>177895.19999999998</v>
      </c>
      <c r="AG413" s="112">
        <v>26554950</v>
      </c>
      <c r="AH413" s="74">
        <v>1400010</v>
      </c>
      <c r="AI413" s="74">
        <v>21347423.999999996</v>
      </c>
      <c r="AJ413" s="74">
        <v>0</v>
      </c>
      <c r="AK413" s="74">
        <v>4500000</v>
      </c>
      <c r="AL413" s="74">
        <v>6000000</v>
      </c>
      <c r="AM413" s="74">
        <v>4892117.9999999991</v>
      </c>
      <c r="AN413" s="74">
        <v>5217666.2159999991</v>
      </c>
      <c r="AO413" s="74">
        <v>0</v>
      </c>
      <c r="AP413" s="74">
        <v>3000000</v>
      </c>
      <c r="AQ413" s="74">
        <v>0</v>
      </c>
      <c r="AR413" s="74">
        <v>0</v>
      </c>
      <c r="AS413" s="74">
        <v>0</v>
      </c>
      <c r="AT413" s="79">
        <v>0</v>
      </c>
      <c r="AU413" s="81">
        <v>72912168.216000006</v>
      </c>
      <c r="AV413" s="112">
        <v>54308316.440880008</v>
      </c>
      <c r="AW413" s="74">
        <v>72912168.215999991</v>
      </c>
      <c r="AX413" s="74">
        <v>5103851.7751199994</v>
      </c>
      <c r="AY413" s="75">
        <v>1430831.644088001</v>
      </c>
      <c r="AZ413" s="74">
        <v>0</v>
      </c>
      <c r="BA413" s="74">
        <v>0</v>
      </c>
      <c r="BB413" s="74">
        <v>0</v>
      </c>
      <c r="BC413" s="79">
        <v>0</v>
      </c>
      <c r="BD413" s="79">
        <v>0</v>
      </c>
      <c r="BE413" s="79">
        <v>0</v>
      </c>
      <c r="BF413" s="77">
        <v>0</v>
      </c>
      <c r="BG413" s="344">
        <v>6534683.4192080004</v>
      </c>
      <c r="BH413" s="187">
        <v>66377484</v>
      </c>
    </row>
    <row r="414" spans="1:60" s="50" customFormat="1" ht="24" customHeight="1" x14ac:dyDescent="0.2">
      <c r="A414" s="181"/>
      <c r="B414" s="296">
        <v>408</v>
      </c>
      <c r="C414" s="264">
        <v>182</v>
      </c>
      <c r="D414" s="297">
        <v>13507</v>
      </c>
      <c r="E414" s="241" t="s">
        <v>2206</v>
      </c>
      <c r="F414" s="242" t="s">
        <v>2207</v>
      </c>
      <c r="G414" s="285" t="s">
        <v>137</v>
      </c>
      <c r="H414" s="272" t="s">
        <v>983</v>
      </c>
      <c r="I414" s="292" t="s">
        <v>2842</v>
      </c>
      <c r="J414" s="64" t="s">
        <v>2208</v>
      </c>
      <c r="K414" s="64" t="s">
        <v>2209</v>
      </c>
      <c r="L414" s="64" t="s">
        <v>2384</v>
      </c>
      <c r="M414" s="290" t="s">
        <v>137</v>
      </c>
      <c r="N414" s="243" t="s">
        <v>2410</v>
      </c>
      <c r="O414" s="64"/>
      <c r="P414" s="89"/>
      <c r="Q414" s="243">
        <v>30</v>
      </c>
      <c r="R414" s="245">
        <v>120</v>
      </c>
      <c r="S414" s="245">
        <v>110</v>
      </c>
      <c r="T414" s="245">
        <v>29.33</v>
      </c>
      <c r="U414" s="89">
        <v>0</v>
      </c>
      <c r="V414" s="260">
        <v>14</v>
      </c>
      <c r="W414" s="98">
        <v>0</v>
      </c>
      <c r="X414" s="83">
        <v>0</v>
      </c>
      <c r="Y414" s="98">
        <v>2</v>
      </c>
      <c r="Z414" s="64">
        <v>2</v>
      </c>
      <c r="AA414" s="315">
        <v>885165</v>
      </c>
      <c r="AB414" s="315">
        <v>46667</v>
      </c>
      <c r="AC414" s="316">
        <v>931832</v>
      </c>
      <c r="AD414" s="74">
        <v>4500000</v>
      </c>
      <c r="AE414" s="74">
        <v>6000000</v>
      </c>
      <c r="AF414" s="334">
        <v>177895.19999999998</v>
      </c>
      <c r="AG414" s="112">
        <v>26554950</v>
      </c>
      <c r="AH414" s="74">
        <v>1400010</v>
      </c>
      <c r="AI414" s="74">
        <v>21347423.999999996</v>
      </c>
      <c r="AJ414" s="74">
        <v>5310990</v>
      </c>
      <c r="AK414" s="74">
        <v>4500000</v>
      </c>
      <c r="AL414" s="74">
        <v>6000000</v>
      </c>
      <c r="AM414" s="74">
        <v>4892117.9999999991</v>
      </c>
      <c r="AN414" s="74">
        <v>5217666.2159999991</v>
      </c>
      <c r="AO414" s="74">
        <v>0</v>
      </c>
      <c r="AP414" s="74">
        <v>2800000</v>
      </c>
      <c r="AQ414" s="74">
        <v>0</v>
      </c>
      <c r="AR414" s="74">
        <v>0</v>
      </c>
      <c r="AS414" s="74">
        <v>0</v>
      </c>
      <c r="AT414" s="79">
        <v>0</v>
      </c>
      <c r="AU414" s="81">
        <v>78023158.216000006</v>
      </c>
      <c r="AV414" s="112">
        <v>54322316.440880008</v>
      </c>
      <c r="AW414" s="74">
        <v>72712168.215999991</v>
      </c>
      <c r="AX414" s="74">
        <v>5089851.7751199994</v>
      </c>
      <c r="AY414" s="75">
        <v>1432231.644088001</v>
      </c>
      <c r="AZ414" s="74">
        <v>0</v>
      </c>
      <c r="BA414" s="74">
        <v>0</v>
      </c>
      <c r="BB414" s="74">
        <v>0</v>
      </c>
      <c r="BC414" s="79">
        <v>0</v>
      </c>
      <c r="BD414" s="79">
        <v>0</v>
      </c>
      <c r="BE414" s="79">
        <v>0</v>
      </c>
      <c r="BF414" s="77">
        <v>0</v>
      </c>
      <c r="BG414" s="344">
        <v>6522083.4192080004</v>
      </c>
      <c r="BH414" s="187">
        <v>71501074</v>
      </c>
    </row>
    <row r="415" spans="1:60" s="50" customFormat="1" ht="24" customHeight="1" x14ac:dyDescent="0.2">
      <c r="A415" s="181"/>
      <c r="B415" s="296">
        <v>409</v>
      </c>
      <c r="C415" s="264">
        <v>183</v>
      </c>
      <c r="D415" s="297">
        <v>13482</v>
      </c>
      <c r="E415" s="241" t="s">
        <v>374</v>
      </c>
      <c r="F415" s="242" t="s">
        <v>2132</v>
      </c>
      <c r="G415" s="285" t="s">
        <v>137</v>
      </c>
      <c r="H415" s="272" t="s">
        <v>983</v>
      </c>
      <c r="I415" s="292" t="s">
        <v>2843</v>
      </c>
      <c r="J415" s="64" t="s">
        <v>2133</v>
      </c>
      <c r="K415" s="64" t="s">
        <v>2134</v>
      </c>
      <c r="L415" s="64" t="s">
        <v>2384</v>
      </c>
      <c r="M415" s="290" t="s">
        <v>137</v>
      </c>
      <c r="N415" s="243" t="s">
        <v>2410</v>
      </c>
      <c r="O415" s="64"/>
      <c r="P415" s="89"/>
      <c r="Q415" s="243">
        <v>30</v>
      </c>
      <c r="R415" s="245">
        <v>120</v>
      </c>
      <c r="S415" s="245">
        <v>110</v>
      </c>
      <c r="T415" s="245">
        <v>29.33</v>
      </c>
      <c r="U415" s="89">
        <v>0</v>
      </c>
      <c r="V415" s="260">
        <v>15</v>
      </c>
      <c r="W415" s="98">
        <v>0</v>
      </c>
      <c r="X415" s="83">
        <v>0</v>
      </c>
      <c r="Y415" s="98">
        <v>2</v>
      </c>
      <c r="Z415" s="64">
        <v>2</v>
      </c>
      <c r="AA415" s="315">
        <v>885165</v>
      </c>
      <c r="AB415" s="315">
        <v>46667</v>
      </c>
      <c r="AC415" s="316">
        <v>931832</v>
      </c>
      <c r="AD415" s="74">
        <v>4500000</v>
      </c>
      <c r="AE415" s="74">
        <v>6000000</v>
      </c>
      <c r="AF415" s="334">
        <v>177895.19999999998</v>
      </c>
      <c r="AG415" s="112">
        <v>26554950</v>
      </c>
      <c r="AH415" s="74">
        <v>1400010</v>
      </c>
      <c r="AI415" s="74">
        <v>21347423.999999996</v>
      </c>
      <c r="AJ415" s="74">
        <v>5310990</v>
      </c>
      <c r="AK415" s="74">
        <v>4500000</v>
      </c>
      <c r="AL415" s="74">
        <v>6000000</v>
      </c>
      <c r="AM415" s="74">
        <v>4892117.9999999991</v>
      </c>
      <c r="AN415" s="74">
        <v>5217666.2159999991</v>
      </c>
      <c r="AO415" s="74">
        <v>0</v>
      </c>
      <c r="AP415" s="74">
        <v>3000000</v>
      </c>
      <c r="AQ415" s="74">
        <v>0</v>
      </c>
      <c r="AR415" s="74">
        <v>0</v>
      </c>
      <c r="AS415" s="74">
        <v>0</v>
      </c>
      <c r="AT415" s="79">
        <v>0</v>
      </c>
      <c r="AU415" s="81">
        <v>78223158.216000006</v>
      </c>
      <c r="AV415" s="112">
        <v>54308316.440880008</v>
      </c>
      <c r="AW415" s="74">
        <v>72912168.215999991</v>
      </c>
      <c r="AX415" s="74">
        <v>5103851.7751199994</v>
      </c>
      <c r="AY415" s="75">
        <v>1430831.644088001</v>
      </c>
      <c r="AZ415" s="74">
        <v>0</v>
      </c>
      <c r="BA415" s="74">
        <v>0</v>
      </c>
      <c r="BB415" s="74">
        <v>0</v>
      </c>
      <c r="BC415" s="79">
        <v>0</v>
      </c>
      <c r="BD415" s="79">
        <v>0</v>
      </c>
      <c r="BE415" s="79">
        <v>0</v>
      </c>
      <c r="BF415" s="77">
        <v>0</v>
      </c>
      <c r="BG415" s="344">
        <v>6534683.4192080004</v>
      </c>
      <c r="BH415" s="187">
        <v>71688474</v>
      </c>
    </row>
    <row r="416" spans="1:60" s="50" customFormat="1" ht="24" customHeight="1" x14ac:dyDescent="0.2">
      <c r="A416" s="181"/>
      <c r="B416" s="296">
        <v>410</v>
      </c>
      <c r="C416" s="264">
        <v>184</v>
      </c>
      <c r="D416" s="297">
        <v>13458</v>
      </c>
      <c r="E416" s="241" t="s">
        <v>2069</v>
      </c>
      <c r="F416" s="242" t="s">
        <v>2070</v>
      </c>
      <c r="G416" s="285" t="s">
        <v>137</v>
      </c>
      <c r="H416" s="272" t="s">
        <v>983</v>
      </c>
      <c r="I416" s="292" t="s">
        <v>2844</v>
      </c>
      <c r="J416" s="64" t="s">
        <v>2071</v>
      </c>
      <c r="K416" s="64" t="s">
        <v>2072</v>
      </c>
      <c r="L416" s="64" t="s">
        <v>2384</v>
      </c>
      <c r="M416" s="290" t="s">
        <v>137</v>
      </c>
      <c r="N416" s="243" t="s">
        <v>2410</v>
      </c>
      <c r="O416" s="64"/>
      <c r="P416" s="89"/>
      <c r="Q416" s="243">
        <v>30</v>
      </c>
      <c r="R416" s="245">
        <v>120</v>
      </c>
      <c r="S416" s="245">
        <v>110</v>
      </c>
      <c r="T416" s="245">
        <v>29.33</v>
      </c>
      <c r="U416" s="89">
        <v>0</v>
      </c>
      <c r="V416" s="260">
        <v>15</v>
      </c>
      <c r="W416" s="98">
        <v>0</v>
      </c>
      <c r="X416" s="83">
        <v>0</v>
      </c>
      <c r="Y416" s="98">
        <v>1</v>
      </c>
      <c r="Z416" s="64">
        <v>0</v>
      </c>
      <c r="AA416" s="315">
        <v>885165</v>
      </c>
      <c r="AB416" s="315">
        <v>46667</v>
      </c>
      <c r="AC416" s="316">
        <v>931832</v>
      </c>
      <c r="AD416" s="74">
        <v>4500000</v>
      </c>
      <c r="AE416" s="74">
        <v>6000000</v>
      </c>
      <c r="AF416" s="334">
        <v>177895.19999999998</v>
      </c>
      <c r="AG416" s="112">
        <v>26554950</v>
      </c>
      <c r="AH416" s="74">
        <v>1400010</v>
      </c>
      <c r="AI416" s="74">
        <v>21347423.999999996</v>
      </c>
      <c r="AJ416" s="74">
        <v>0</v>
      </c>
      <c r="AK416" s="74">
        <v>4500000</v>
      </c>
      <c r="AL416" s="74">
        <v>6000000</v>
      </c>
      <c r="AM416" s="74">
        <v>4892117.9999999991</v>
      </c>
      <c r="AN416" s="74">
        <v>5217666.2159999991</v>
      </c>
      <c r="AO416" s="74">
        <v>0</v>
      </c>
      <c r="AP416" s="74">
        <v>3000000</v>
      </c>
      <c r="AQ416" s="74">
        <v>0</v>
      </c>
      <c r="AR416" s="74">
        <v>0</v>
      </c>
      <c r="AS416" s="74">
        <v>0</v>
      </c>
      <c r="AT416" s="79">
        <v>0</v>
      </c>
      <c r="AU416" s="81">
        <v>72912168.216000006</v>
      </c>
      <c r="AV416" s="112">
        <v>54308316.440880008</v>
      </c>
      <c r="AW416" s="74">
        <v>72912168.215999991</v>
      </c>
      <c r="AX416" s="74">
        <v>5103851.7751199994</v>
      </c>
      <c r="AY416" s="75">
        <v>1430831.644088001</v>
      </c>
      <c r="AZ416" s="74">
        <v>0</v>
      </c>
      <c r="BA416" s="74">
        <v>0</v>
      </c>
      <c r="BB416" s="74">
        <v>0</v>
      </c>
      <c r="BC416" s="79">
        <v>0</v>
      </c>
      <c r="BD416" s="79">
        <v>0</v>
      </c>
      <c r="BE416" s="79">
        <v>0</v>
      </c>
      <c r="BF416" s="77">
        <v>0</v>
      </c>
      <c r="BG416" s="344">
        <v>6534683.4192080004</v>
      </c>
      <c r="BH416" s="187">
        <v>66377484</v>
      </c>
    </row>
    <row r="417" spans="1:60" s="50" customFormat="1" ht="24" customHeight="1" x14ac:dyDescent="0.2">
      <c r="A417" s="181"/>
      <c r="B417" s="296">
        <v>411</v>
      </c>
      <c r="C417" s="264">
        <v>185</v>
      </c>
      <c r="D417" s="297">
        <v>13476</v>
      </c>
      <c r="E417" s="241" t="s">
        <v>2118</v>
      </c>
      <c r="F417" s="242" t="s">
        <v>310</v>
      </c>
      <c r="G417" s="285" t="s">
        <v>137</v>
      </c>
      <c r="H417" s="272" t="s">
        <v>983</v>
      </c>
      <c r="I417" s="292" t="s">
        <v>2845</v>
      </c>
      <c r="J417" s="64" t="s">
        <v>2119</v>
      </c>
      <c r="K417" s="64" t="s">
        <v>2120</v>
      </c>
      <c r="L417" s="64" t="s">
        <v>2384</v>
      </c>
      <c r="M417" s="290" t="s">
        <v>137</v>
      </c>
      <c r="N417" s="243" t="s">
        <v>2410</v>
      </c>
      <c r="O417" s="64"/>
      <c r="P417" s="89"/>
      <c r="Q417" s="243">
        <v>30</v>
      </c>
      <c r="R417" s="245">
        <v>120</v>
      </c>
      <c r="S417" s="245">
        <v>110</v>
      </c>
      <c r="T417" s="245">
        <v>29.33</v>
      </c>
      <c r="U417" s="89">
        <v>0</v>
      </c>
      <c r="V417" s="260">
        <v>13</v>
      </c>
      <c r="W417" s="98">
        <v>0</v>
      </c>
      <c r="X417" s="83">
        <v>0</v>
      </c>
      <c r="Y417" s="98">
        <v>2</v>
      </c>
      <c r="Z417" s="64">
        <v>1</v>
      </c>
      <c r="AA417" s="315">
        <v>885165</v>
      </c>
      <c r="AB417" s="315">
        <v>46667</v>
      </c>
      <c r="AC417" s="316">
        <v>931832</v>
      </c>
      <c r="AD417" s="74">
        <v>4500000</v>
      </c>
      <c r="AE417" s="74">
        <v>6000000</v>
      </c>
      <c r="AF417" s="334">
        <v>177895.19999999998</v>
      </c>
      <c r="AG417" s="112">
        <v>26554950</v>
      </c>
      <c r="AH417" s="74">
        <v>1400010</v>
      </c>
      <c r="AI417" s="74">
        <v>21347423.999999996</v>
      </c>
      <c r="AJ417" s="74">
        <v>2655495</v>
      </c>
      <c r="AK417" s="74">
        <v>4500000</v>
      </c>
      <c r="AL417" s="74">
        <v>6000000</v>
      </c>
      <c r="AM417" s="74">
        <v>4892117.9999999991</v>
      </c>
      <c r="AN417" s="74">
        <v>5217666.2159999991</v>
      </c>
      <c r="AO417" s="74">
        <v>0</v>
      </c>
      <c r="AP417" s="74">
        <v>2600000</v>
      </c>
      <c r="AQ417" s="74">
        <v>0</v>
      </c>
      <c r="AR417" s="74">
        <v>0</v>
      </c>
      <c r="AS417" s="74">
        <v>0</v>
      </c>
      <c r="AT417" s="79">
        <v>0</v>
      </c>
      <c r="AU417" s="81">
        <v>75167663.216000006</v>
      </c>
      <c r="AV417" s="112">
        <v>54336316.440880008</v>
      </c>
      <c r="AW417" s="74">
        <v>72512168.215999991</v>
      </c>
      <c r="AX417" s="74">
        <v>5075851.7751199994</v>
      </c>
      <c r="AY417" s="75">
        <v>1433631.644088001</v>
      </c>
      <c r="AZ417" s="74">
        <v>0</v>
      </c>
      <c r="BA417" s="74">
        <v>0</v>
      </c>
      <c r="BB417" s="74">
        <v>0</v>
      </c>
      <c r="BC417" s="79">
        <v>0</v>
      </c>
      <c r="BD417" s="79">
        <v>0</v>
      </c>
      <c r="BE417" s="79">
        <v>0</v>
      </c>
      <c r="BF417" s="77">
        <v>0</v>
      </c>
      <c r="BG417" s="344">
        <v>6509483.4192080004</v>
      </c>
      <c r="BH417" s="187">
        <v>68658179</v>
      </c>
    </row>
    <row r="418" spans="1:60" s="50" customFormat="1" ht="24" customHeight="1" x14ac:dyDescent="0.2">
      <c r="A418" s="181"/>
      <c r="B418" s="296">
        <v>412</v>
      </c>
      <c r="C418" s="264">
        <v>186</v>
      </c>
      <c r="D418" s="297">
        <v>13450</v>
      </c>
      <c r="E418" s="241" t="s">
        <v>1579</v>
      </c>
      <c r="F418" s="242" t="s">
        <v>2049</v>
      </c>
      <c r="G418" s="285" t="s">
        <v>137</v>
      </c>
      <c r="H418" s="272" t="s">
        <v>983</v>
      </c>
      <c r="I418" s="292" t="s">
        <v>2846</v>
      </c>
      <c r="J418" s="64">
        <v>5459753597</v>
      </c>
      <c r="K418" s="64" t="s">
        <v>2050</v>
      </c>
      <c r="L418" s="64" t="s">
        <v>2384</v>
      </c>
      <c r="M418" s="290" t="s">
        <v>137</v>
      </c>
      <c r="N418" s="243" t="s">
        <v>2410</v>
      </c>
      <c r="O418" s="64"/>
      <c r="P418" s="89"/>
      <c r="Q418" s="243">
        <v>30</v>
      </c>
      <c r="R418" s="245">
        <v>120</v>
      </c>
      <c r="S418" s="245">
        <v>110</v>
      </c>
      <c r="T418" s="245">
        <v>29.33</v>
      </c>
      <c r="U418" s="89">
        <v>0</v>
      </c>
      <c r="V418" s="260">
        <v>12</v>
      </c>
      <c r="W418" s="98">
        <v>0</v>
      </c>
      <c r="X418" s="83">
        <v>0</v>
      </c>
      <c r="Y418" s="98">
        <v>1</v>
      </c>
      <c r="Z418" s="64">
        <v>1</v>
      </c>
      <c r="AA418" s="315">
        <v>885165</v>
      </c>
      <c r="AB418" s="315">
        <v>46667</v>
      </c>
      <c r="AC418" s="316">
        <v>931832</v>
      </c>
      <c r="AD418" s="74">
        <v>4500000</v>
      </c>
      <c r="AE418" s="74">
        <v>6000000</v>
      </c>
      <c r="AF418" s="334">
        <v>177895.19999999998</v>
      </c>
      <c r="AG418" s="112">
        <v>26554950</v>
      </c>
      <c r="AH418" s="74">
        <v>1400010</v>
      </c>
      <c r="AI418" s="74">
        <v>21347423.999999996</v>
      </c>
      <c r="AJ418" s="74">
        <v>2655495</v>
      </c>
      <c r="AK418" s="74">
        <v>4500000</v>
      </c>
      <c r="AL418" s="74">
        <v>6000000</v>
      </c>
      <c r="AM418" s="74">
        <v>4892117.9999999991</v>
      </c>
      <c r="AN418" s="74">
        <v>5217666.2159999991</v>
      </c>
      <c r="AO418" s="74">
        <v>0</v>
      </c>
      <c r="AP418" s="74">
        <v>2400000</v>
      </c>
      <c r="AQ418" s="74">
        <v>0</v>
      </c>
      <c r="AR418" s="74">
        <v>0</v>
      </c>
      <c r="AS418" s="74">
        <v>0</v>
      </c>
      <c r="AT418" s="79">
        <v>0</v>
      </c>
      <c r="AU418" s="81">
        <v>74967663.216000006</v>
      </c>
      <c r="AV418" s="112">
        <v>54350316.440880008</v>
      </c>
      <c r="AW418" s="74">
        <v>72312168.215999991</v>
      </c>
      <c r="AX418" s="74">
        <v>5061851.7751199994</v>
      </c>
      <c r="AY418" s="75">
        <v>1435031.644088001</v>
      </c>
      <c r="AZ418" s="74">
        <v>0</v>
      </c>
      <c r="BA418" s="74">
        <v>0</v>
      </c>
      <c r="BB418" s="74">
        <v>0</v>
      </c>
      <c r="BC418" s="79">
        <v>0</v>
      </c>
      <c r="BD418" s="79">
        <v>0</v>
      </c>
      <c r="BE418" s="79">
        <v>0</v>
      </c>
      <c r="BF418" s="77">
        <v>0</v>
      </c>
      <c r="BG418" s="344">
        <v>6496883.4192080004</v>
      </c>
      <c r="BH418" s="187">
        <v>68470779</v>
      </c>
    </row>
    <row r="419" spans="1:60" s="50" customFormat="1" ht="24" customHeight="1" x14ac:dyDescent="0.2">
      <c r="A419" s="181"/>
      <c r="B419" s="296">
        <v>413</v>
      </c>
      <c r="C419" s="264">
        <v>187</v>
      </c>
      <c r="D419" s="297">
        <v>13471</v>
      </c>
      <c r="E419" s="241" t="s">
        <v>99</v>
      </c>
      <c r="F419" s="242" t="s">
        <v>2105</v>
      </c>
      <c r="G419" s="285" t="s">
        <v>137</v>
      </c>
      <c r="H419" s="272" t="s">
        <v>983</v>
      </c>
      <c r="I419" s="292" t="s">
        <v>2847</v>
      </c>
      <c r="J419" s="64" t="s">
        <v>2106</v>
      </c>
      <c r="K419" s="64" t="s">
        <v>2107</v>
      </c>
      <c r="L419" s="64" t="s">
        <v>2384</v>
      </c>
      <c r="M419" s="290" t="s">
        <v>137</v>
      </c>
      <c r="N419" s="243" t="s">
        <v>2410</v>
      </c>
      <c r="O419" s="64"/>
      <c r="P419" s="89"/>
      <c r="Q419" s="243">
        <v>30</v>
      </c>
      <c r="R419" s="245">
        <v>120</v>
      </c>
      <c r="S419" s="245">
        <v>110</v>
      </c>
      <c r="T419" s="245">
        <v>29.33</v>
      </c>
      <c r="U419" s="89">
        <v>0</v>
      </c>
      <c r="V419" s="260">
        <v>14</v>
      </c>
      <c r="W419" s="98">
        <v>0</v>
      </c>
      <c r="X419" s="83">
        <v>0</v>
      </c>
      <c r="Y419" s="98">
        <v>1</v>
      </c>
      <c r="Z419" s="64">
        <v>1</v>
      </c>
      <c r="AA419" s="315">
        <v>885165</v>
      </c>
      <c r="AB419" s="315">
        <v>46667</v>
      </c>
      <c r="AC419" s="316">
        <v>931832</v>
      </c>
      <c r="AD419" s="74">
        <v>4500000</v>
      </c>
      <c r="AE419" s="74">
        <v>6000000</v>
      </c>
      <c r="AF419" s="334">
        <v>177895.19999999998</v>
      </c>
      <c r="AG419" s="112">
        <v>26554950</v>
      </c>
      <c r="AH419" s="74">
        <v>1400010</v>
      </c>
      <c r="AI419" s="74">
        <v>21347423.999999996</v>
      </c>
      <c r="AJ419" s="74">
        <v>2655495</v>
      </c>
      <c r="AK419" s="74">
        <v>4500000</v>
      </c>
      <c r="AL419" s="74">
        <v>6000000</v>
      </c>
      <c r="AM419" s="74">
        <v>4892117.9999999991</v>
      </c>
      <c r="AN419" s="74">
        <v>5217666.2159999991</v>
      </c>
      <c r="AO419" s="74">
        <v>0</v>
      </c>
      <c r="AP419" s="74">
        <v>2800000</v>
      </c>
      <c r="AQ419" s="74">
        <v>0</v>
      </c>
      <c r="AR419" s="74">
        <v>0</v>
      </c>
      <c r="AS419" s="74">
        <v>0</v>
      </c>
      <c r="AT419" s="79">
        <v>0</v>
      </c>
      <c r="AU419" s="81">
        <v>75367663.216000006</v>
      </c>
      <c r="AV419" s="112">
        <v>54322316.440880008</v>
      </c>
      <c r="AW419" s="74">
        <v>72712168.215999991</v>
      </c>
      <c r="AX419" s="74">
        <v>5089851.7751199994</v>
      </c>
      <c r="AY419" s="75">
        <v>1432231.644088001</v>
      </c>
      <c r="AZ419" s="74">
        <v>0</v>
      </c>
      <c r="BA419" s="74">
        <v>0</v>
      </c>
      <c r="BB419" s="74">
        <v>0</v>
      </c>
      <c r="BC419" s="79">
        <v>0</v>
      </c>
      <c r="BD419" s="79">
        <v>0</v>
      </c>
      <c r="BE419" s="79">
        <v>0</v>
      </c>
      <c r="BF419" s="77">
        <v>0</v>
      </c>
      <c r="BG419" s="344">
        <v>6522083.4192080004</v>
      </c>
      <c r="BH419" s="187">
        <v>68845579</v>
      </c>
    </row>
    <row r="420" spans="1:60" s="50" customFormat="1" ht="24" customHeight="1" x14ac:dyDescent="0.2">
      <c r="A420" s="181"/>
      <c r="B420" s="296">
        <v>414</v>
      </c>
      <c r="C420" s="264">
        <v>188</v>
      </c>
      <c r="D420" s="297">
        <v>13488</v>
      </c>
      <c r="E420" s="241" t="s">
        <v>2149</v>
      </c>
      <c r="F420" s="242" t="s">
        <v>2150</v>
      </c>
      <c r="G420" s="285" t="s">
        <v>137</v>
      </c>
      <c r="H420" s="272" t="s">
        <v>983</v>
      </c>
      <c r="I420" s="292" t="s">
        <v>2848</v>
      </c>
      <c r="J420" s="64" t="s">
        <v>2151</v>
      </c>
      <c r="K420" s="64" t="s">
        <v>2152</v>
      </c>
      <c r="L420" s="64" t="s">
        <v>2384</v>
      </c>
      <c r="M420" s="290" t="s">
        <v>137</v>
      </c>
      <c r="N420" s="243" t="s">
        <v>2410</v>
      </c>
      <c r="O420" s="64"/>
      <c r="P420" s="89"/>
      <c r="Q420" s="243">
        <v>30</v>
      </c>
      <c r="R420" s="245">
        <v>120</v>
      </c>
      <c r="S420" s="245">
        <v>110</v>
      </c>
      <c r="T420" s="245">
        <v>29.33</v>
      </c>
      <c r="U420" s="89">
        <v>0</v>
      </c>
      <c r="V420" s="260">
        <v>15</v>
      </c>
      <c r="W420" s="98">
        <v>0</v>
      </c>
      <c r="X420" s="83">
        <v>0</v>
      </c>
      <c r="Y420" s="98">
        <v>2</v>
      </c>
      <c r="Z420" s="64">
        <v>2</v>
      </c>
      <c r="AA420" s="315">
        <v>885165</v>
      </c>
      <c r="AB420" s="315">
        <v>46667</v>
      </c>
      <c r="AC420" s="316">
        <v>931832</v>
      </c>
      <c r="AD420" s="74">
        <v>4500000</v>
      </c>
      <c r="AE420" s="74">
        <v>6000000</v>
      </c>
      <c r="AF420" s="334">
        <v>177895.19999999998</v>
      </c>
      <c r="AG420" s="112">
        <v>26554950</v>
      </c>
      <c r="AH420" s="74">
        <v>1400010</v>
      </c>
      <c r="AI420" s="74">
        <v>21347423.999999996</v>
      </c>
      <c r="AJ420" s="74">
        <v>5310990</v>
      </c>
      <c r="AK420" s="74">
        <v>4500000</v>
      </c>
      <c r="AL420" s="74">
        <v>6000000</v>
      </c>
      <c r="AM420" s="74">
        <v>4892117.9999999991</v>
      </c>
      <c r="AN420" s="74">
        <v>5217666.2159999991</v>
      </c>
      <c r="AO420" s="74">
        <v>0</v>
      </c>
      <c r="AP420" s="74">
        <v>3000000</v>
      </c>
      <c r="AQ420" s="74">
        <v>0</v>
      </c>
      <c r="AR420" s="74">
        <v>0</v>
      </c>
      <c r="AS420" s="74">
        <v>0</v>
      </c>
      <c r="AT420" s="79">
        <v>0</v>
      </c>
      <c r="AU420" s="81">
        <v>78223158.216000006</v>
      </c>
      <c r="AV420" s="112">
        <v>54308316.440880008</v>
      </c>
      <c r="AW420" s="74">
        <v>72912168.215999991</v>
      </c>
      <c r="AX420" s="74">
        <v>5103851.7751199994</v>
      </c>
      <c r="AY420" s="75">
        <v>1430831.644088001</v>
      </c>
      <c r="AZ420" s="74">
        <v>0</v>
      </c>
      <c r="BA420" s="74">
        <v>0</v>
      </c>
      <c r="BB420" s="74">
        <v>0</v>
      </c>
      <c r="BC420" s="79">
        <v>0</v>
      </c>
      <c r="BD420" s="79">
        <v>0</v>
      </c>
      <c r="BE420" s="79">
        <v>0</v>
      </c>
      <c r="BF420" s="77">
        <v>0</v>
      </c>
      <c r="BG420" s="344">
        <v>6534683.4192080004</v>
      </c>
      <c r="BH420" s="187">
        <v>71688474</v>
      </c>
    </row>
    <row r="421" spans="1:60" s="50" customFormat="1" ht="24" customHeight="1" x14ac:dyDescent="0.2">
      <c r="A421" s="181"/>
      <c r="B421" s="296">
        <v>415</v>
      </c>
      <c r="C421" s="264">
        <v>189</v>
      </c>
      <c r="D421" s="297">
        <v>13474</v>
      </c>
      <c r="E421" s="241" t="s">
        <v>2113</v>
      </c>
      <c r="F421" s="242" t="s">
        <v>227</v>
      </c>
      <c r="G421" s="285" t="s">
        <v>137</v>
      </c>
      <c r="H421" s="272" t="s">
        <v>983</v>
      </c>
      <c r="I421" s="292" t="s">
        <v>2849</v>
      </c>
      <c r="J421" s="64">
        <v>1930085877</v>
      </c>
      <c r="K421" s="64" t="s">
        <v>2114</v>
      </c>
      <c r="L421" s="64" t="s">
        <v>2384</v>
      </c>
      <c r="M421" s="290" t="s">
        <v>137</v>
      </c>
      <c r="N421" s="243" t="s">
        <v>2410</v>
      </c>
      <c r="O421" s="64"/>
      <c r="P421" s="89"/>
      <c r="Q421" s="243">
        <v>30</v>
      </c>
      <c r="R421" s="245">
        <v>120</v>
      </c>
      <c r="S421" s="245">
        <v>110</v>
      </c>
      <c r="T421" s="245">
        <v>29.33</v>
      </c>
      <c r="U421" s="89">
        <v>0</v>
      </c>
      <c r="V421" s="260">
        <v>15</v>
      </c>
      <c r="W421" s="98">
        <v>0</v>
      </c>
      <c r="X421" s="83">
        <v>0</v>
      </c>
      <c r="Y421" s="98">
        <v>1</v>
      </c>
      <c r="Z421" s="64">
        <v>1</v>
      </c>
      <c r="AA421" s="315">
        <v>885165</v>
      </c>
      <c r="AB421" s="315">
        <v>46667</v>
      </c>
      <c r="AC421" s="316">
        <v>931832</v>
      </c>
      <c r="AD421" s="74">
        <v>4500000</v>
      </c>
      <c r="AE421" s="74">
        <v>6000000</v>
      </c>
      <c r="AF421" s="334">
        <v>177895.19999999998</v>
      </c>
      <c r="AG421" s="112">
        <v>26554950</v>
      </c>
      <c r="AH421" s="74">
        <v>1400010</v>
      </c>
      <c r="AI421" s="74">
        <v>21347423.999999996</v>
      </c>
      <c r="AJ421" s="74">
        <v>2655495</v>
      </c>
      <c r="AK421" s="74">
        <v>4500000</v>
      </c>
      <c r="AL421" s="74">
        <v>6000000</v>
      </c>
      <c r="AM421" s="74">
        <v>4892117.9999999991</v>
      </c>
      <c r="AN421" s="74">
        <v>5217666.2159999991</v>
      </c>
      <c r="AO421" s="74">
        <v>0</v>
      </c>
      <c r="AP421" s="74">
        <v>3000000</v>
      </c>
      <c r="AQ421" s="74">
        <v>0</v>
      </c>
      <c r="AR421" s="74">
        <v>0</v>
      </c>
      <c r="AS421" s="74">
        <v>0</v>
      </c>
      <c r="AT421" s="79">
        <v>0</v>
      </c>
      <c r="AU421" s="81">
        <v>75567663.216000006</v>
      </c>
      <c r="AV421" s="112">
        <v>54308316.440880008</v>
      </c>
      <c r="AW421" s="74">
        <v>72912168.215999991</v>
      </c>
      <c r="AX421" s="74">
        <v>5103851.7751199994</v>
      </c>
      <c r="AY421" s="75">
        <v>1430831.644088001</v>
      </c>
      <c r="AZ421" s="74">
        <v>0</v>
      </c>
      <c r="BA421" s="74">
        <v>0</v>
      </c>
      <c r="BB421" s="74">
        <v>0</v>
      </c>
      <c r="BC421" s="79">
        <v>0</v>
      </c>
      <c r="BD421" s="79">
        <v>0</v>
      </c>
      <c r="BE421" s="79">
        <v>0</v>
      </c>
      <c r="BF421" s="77">
        <v>0</v>
      </c>
      <c r="BG421" s="344">
        <v>6534683.4192080004</v>
      </c>
      <c r="BH421" s="187">
        <v>69032979</v>
      </c>
    </row>
    <row r="422" spans="1:60" s="50" customFormat="1" ht="24" customHeight="1" x14ac:dyDescent="0.2">
      <c r="A422" s="181"/>
      <c r="B422" s="296">
        <v>416</v>
      </c>
      <c r="C422" s="264">
        <v>190</v>
      </c>
      <c r="D422" s="297">
        <v>13484</v>
      </c>
      <c r="E422" s="241" t="s">
        <v>2137</v>
      </c>
      <c r="F422" s="242" t="s">
        <v>2138</v>
      </c>
      <c r="G422" s="285" t="s">
        <v>137</v>
      </c>
      <c r="H422" s="272" t="s">
        <v>983</v>
      </c>
      <c r="I422" s="292" t="s">
        <v>2850</v>
      </c>
      <c r="J422" s="64" t="s">
        <v>2139</v>
      </c>
      <c r="K422" s="64" t="s">
        <v>2140</v>
      </c>
      <c r="L422" s="64" t="s">
        <v>2384</v>
      </c>
      <c r="M422" s="290" t="s">
        <v>137</v>
      </c>
      <c r="N422" s="243" t="s">
        <v>2410</v>
      </c>
      <c r="O422" s="64"/>
      <c r="P422" s="89"/>
      <c r="Q422" s="243">
        <v>30</v>
      </c>
      <c r="R422" s="245">
        <v>120</v>
      </c>
      <c r="S422" s="245">
        <v>110</v>
      </c>
      <c r="T422" s="245">
        <v>29.33</v>
      </c>
      <c r="U422" s="89">
        <v>0</v>
      </c>
      <c r="V422" s="260">
        <v>25</v>
      </c>
      <c r="W422" s="98">
        <v>0</v>
      </c>
      <c r="X422" s="83">
        <v>0</v>
      </c>
      <c r="Y422" s="98">
        <v>0</v>
      </c>
      <c r="Z422" s="64">
        <v>0</v>
      </c>
      <c r="AA422" s="315">
        <v>885165</v>
      </c>
      <c r="AB422" s="315">
        <v>46667</v>
      </c>
      <c r="AC422" s="316">
        <v>931832</v>
      </c>
      <c r="AD422" s="74">
        <v>4500000</v>
      </c>
      <c r="AE422" s="74">
        <v>6000000</v>
      </c>
      <c r="AF422" s="334">
        <v>177895.19999999998</v>
      </c>
      <c r="AG422" s="112">
        <v>26554950</v>
      </c>
      <c r="AH422" s="74">
        <v>1400010</v>
      </c>
      <c r="AI422" s="74">
        <v>21347423.999999996</v>
      </c>
      <c r="AJ422" s="74">
        <v>0</v>
      </c>
      <c r="AK422" s="74">
        <v>4500000</v>
      </c>
      <c r="AL422" s="74">
        <v>6000000</v>
      </c>
      <c r="AM422" s="74">
        <v>4892117.9999999991</v>
      </c>
      <c r="AN422" s="74">
        <v>5217666.2159999991</v>
      </c>
      <c r="AO422" s="74">
        <v>0</v>
      </c>
      <c r="AP422" s="74">
        <v>5000000</v>
      </c>
      <c r="AQ422" s="74">
        <v>0</v>
      </c>
      <c r="AR422" s="74">
        <v>0</v>
      </c>
      <c r="AS422" s="74">
        <v>0</v>
      </c>
      <c r="AT422" s="79">
        <v>0</v>
      </c>
      <c r="AU422" s="81">
        <v>74912168.216000006</v>
      </c>
      <c r="AV422" s="112">
        <v>54168316.440880008</v>
      </c>
      <c r="AW422" s="74">
        <v>74912168.215999991</v>
      </c>
      <c r="AX422" s="74">
        <v>5243851.7751199994</v>
      </c>
      <c r="AY422" s="75">
        <v>1416831.644088001</v>
      </c>
      <c r="AZ422" s="74">
        <v>0</v>
      </c>
      <c r="BA422" s="74">
        <v>0</v>
      </c>
      <c r="BB422" s="74">
        <v>0</v>
      </c>
      <c r="BC422" s="79">
        <v>0</v>
      </c>
      <c r="BD422" s="79">
        <v>0</v>
      </c>
      <c r="BE422" s="79">
        <v>0</v>
      </c>
      <c r="BF422" s="77">
        <v>0</v>
      </c>
      <c r="BG422" s="344">
        <v>6660683.4192080004</v>
      </c>
      <c r="BH422" s="187">
        <v>68251484</v>
      </c>
    </row>
    <row r="423" spans="1:60" s="50" customFormat="1" ht="24" customHeight="1" x14ac:dyDescent="0.2">
      <c r="A423" s="181"/>
      <c r="B423" s="296">
        <v>417</v>
      </c>
      <c r="C423" s="264">
        <v>191</v>
      </c>
      <c r="D423" s="297">
        <v>13502</v>
      </c>
      <c r="E423" s="241" t="s">
        <v>694</v>
      </c>
      <c r="F423" s="242" t="s">
        <v>2192</v>
      </c>
      <c r="G423" s="285" t="s">
        <v>137</v>
      </c>
      <c r="H423" s="272" t="s">
        <v>983</v>
      </c>
      <c r="I423" s="292" t="s">
        <v>2851</v>
      </c>
      <c r="J423" s="64" t="s">
        <v>2193</v>
      </c>
      <c r="K423" s="64" t="s">
        <v>2194</v>
      </c>
      <c r="L423" s="64" t="s">
        <v>2384</v>
      </c>
      <c r="M423" s="290" t="s">
        <v>137</v>
      </c>
      <c r="N423" s="243" t="s">
        <v>2410</v>
      </c>
      <c r="O423" s="64"/>
      <c r="P423" s="89"/>
      <c r="Q423" s="243">
        <v>30</v>
      </c>
      <c r="R423" s="245">
        <v>120</v>
      </c>
      <c r="S423" s="245">
        <v>110</v>
      </c>
      <c r="T423" s="245">
        <v>29.33</v>
      </c>
      <c r="U423" s="89">
        <v>0</v>
      </c>
      <c r="V423" s="260">
        <v>13</v>
      </c>
      <c r="W423" s="98">
        <v>0</v>
      </c>
      <c r="X423" s="83">
        <v>0</v>
      </c>
      <c r="Y423" s="98">
        <v>0</v>
      </c>
      <c r="Z423" s="64">
        <v>0</v>
      </c>
      <c r="AA423" s="315">
        <v>885165</v>
      </c>
      <c r="AB423" s="315">
        <v>46667</v>
      </c>
      <c r="AC423" s="316">
        <v>931832</v>
      </c>
      <c r="AD423" s="74">
        <v>4500000</v>
      </c>
      <c r="AE423" s="74">
        <v>6000000</v>
      </c>
      <c r="AF423" s="334">
        <v>177895.19999999998</v>
      </c>
      <c r="AG423" s="112">
        <v>26554950</v>
      </c>
      <c r="AH423" s="74">
        <v>1400010</v>
      </c>
      <c r="AI423" s="74">
        <v>21347423.999999996</v>
      </c>
      <c r="AJ423" s="74">
        <v>0</v>
      </c>
      <c r="AK423" s="74">
        <v>4500000</v>
      </c>
      <c r="AL423" s="74">
        <v>6000000</v>
      </c>
      <c r="AM423" s="74">
        <v>4892117.9999999991</v>
      </c>
      <c r="AN423" s="74">
        <v>5217666.2159999991</v>
      </c>
      <c r="AO423" s="74">
        <v>0</v>
      </c>
      <c r="AP423" s="74">
        <v>2600000</v>
      </c>
      <c r="AQ423" s="74">
        <v>0</v>
      </c>
      <c r="AR423" s="74">
        <v>0</v>
      </c>
      <c r="AS423" s="74">
        <v>0</v>
      </c>
      <c r="AT423" s="79">
        <v>0</v>
      </c>
      <c r="AU423" s="81">
        <v>72512168.216000006</v>
      </c>
      <c r="AV423" s="112">
        <v>54336316.440880008</v>
      </c>
      <c r="AW423" s="74">
        <v>72512168.215999991</v>
      </c>
      <c r="AX423" s="74">
        <v>5075851.7751199994</v>
      </c>
      <c r="AY423" s="75">
        <v>1433631.644088001</v>
      </c>
      <c r="AZ423" s="74">
        <v>0</v>
      </c>
      <c r="BA423" s="74">
        <v>0</v>
      </c>
      <c r="BB423" s="74">
        <v>0</v>
      </c>
      <c r="BC423" s="79">
        <v>0</v>
      </c>
      <c r="BD423" s="79">
        <v>0</v>
      </c>
      <c r="BE423" s="79">
        <v>0</v>
      </c>
      <c r="BF423" s="77">
        <v>0</v>
      </c>
      <c r="BG423" s="344">
        <v>6509483.4192080004</v>
      </c>
      <c r="BH423" s="187">
        <v>66002684</v>
      </c>
    </row>
    <row r="424" spans="1:60" s="50" customFormat="1" ht="24" customHeight="1" x14ac:dyDescent="0.2">
      <c r="A424" s="181"/>
      <c r="B424" s="296">
        <v>418</v>
      </c>
      <c r="C424" s="264">
        <v>192</v>
      </c>
      <c r="D424" s="297">
        <v>13510</v>
      </c>
      <c r="E424" s="241" t="s">
        <v>259</v>
      </c>
      <c r="F424" s="242" t="s">
        <v>2216</v>
      </c>
      <c r="G424" s="285" t="s">
        <v>137</v>
      </c>
      <c r="H424" s="272" t="s">
        <v>983</v>
      </c>
      <c r="I424" s="292" t="s">
        <v>2852</v>
      </c>
      <c r="J424" s="64" t="s">
        <v>2217</v>
      </c>
      <c r="K424" s="64" t="s">
        <v>2218</v>
      </c>
      <c r="L424" s="64" t="s">
        <v>2384</v>
      </c>
      <c r="M424" s="290" t="s">
        <v>137</v>
      </c>
      <c r="N424" s="243" t="s">
        <v>2410</v>
      </c>
      <c r="O424" s="64"/>
      <c r="P424" s="89"/>
      <c r="Q424" s="243">
        <v>30</v>
      </c>
      <c r="R424" s="245">
        <v>120</v>
      </c>
      <c r="S424" s="245">
        <v>110</v>
      </c>
      <c r="T424" s="245">
        <v>29.33</v>
      </c>
      <c r="U424" s="89">
        <v>0</v>
      </c>
      <c r="V424" s="260">
        <v>15</v>
      </c>
      <c r="W424" s="98">
        <v>0</v>
      </c>
      <c r="X424" s="83">
        <v>0</v>
      </c>
      <c r="Y424" s="98">
        <v>0</v>
      </c>
      <c r="Z424" s="64">
        <v>0</v>
      </c>
      <c r="AA424" s="315">
        <v>885165</v>
      </c>
      <c r="AB424" s="315">
        <v>46667</v>
      </c>
      <c r="AC424" s="316">
        <v>931832</v>
      </c>
      <c r="AD424" s="74">
        <v>4500000</v>
      </c>
      <c r="AE424" s="74">
        <v>6000000</v>
      </c>
      <c r="AF424" s="334">
        <v>177895.19999999998</v>
      </c>
      <c r="AG424" s="112">
        <v>26554950</v>
      </c>
      <c r="AH424" s="74">
        <v>1400010</v>
      </c>
      <c r="AI424" s="74">
        <v>21347423.999999996</v>
      </c>
      <c r="AJ424" s="74">
        <v>0</v>
      </c>
      <c r="AK424" s="74">
        <v>4500000</v>
      </c>
      <c r="AL424" s="74">
        <v>6000000</v>
      </c>
      <c r="AM424" s="74">
        <v>4892117.9999999991</v>
      </c>
      <c r="AN424" s="74">
        <v>5217666.2159999991</v>
      </c>
      <c r="AO424" s="74">
        <v>0</v>
      </c>
      <c r="AP424" s="74">
        <v>3000000</v>
      </c>
      <c r="AQ424" s="74">
        <v>0</v>
      </c>
      <c r="AR424" s="74">
        <v>0</v>
      </c>
      <c r="AS424" s="74">
        <v>0</v>
      </c>
      <c r="AT424" s="79">
        <v>0</v>
      </c>
      <c r="AU424" s="81">
        <v>72912168.216000006</v>
      </c>
      <c r="AV424" s="112">
        <v>54308316.440880008</v>
      </c>
      <c r="AW424" s="74">
        <v>72912168.215999991</v>
      </c>
      <c r="AX424" s="74">
        <v>5103851.7751199994</v>
      </c>
      <c r="AY424" s="75">
        <v>1430831.644088001</v>
      </c>
      <c r="AZ424" s="74">
        <v>0</v>
      </c>
      <c r="BA424" s="74">
        <v>0</v>
      </c>
      <c r="BB424" s="74">
        <v>0</v>
      </c>
      <c r="BC424" s="79">
        <v>0</v>
      </c>
      <c r="BD424" s="79">
        <v>0</v>
      </c>
      <c r="BE424" s="79">
        <v>0</v>
      </c>
      <c r="BF424" s="77">
        <v>0</v>
      </c>
      <c r="BG424" s="344">
        <v>6534683.4192080004</v>
      </c>
      <c r="BH424" s="187">
        <v>66377484</v>
      </c>
    </row>
    <row r="425" spans="1:60" s="50" customFormat="1" ht="24" customHeight="1" x14ac:dyDescent="0.2">
      <c r="A425" s="181"/>
      <c r="B425" s="296">
        <v>419</v>
      </c>
      <c r="C425" s="264">
        <v>193</v>
      </c>
      <c r="D425" s="297">
        <v>13456</v>
      </c>
      <c r="E425" s="241" t="s">
        <v>2063</v>
      </c>
      <c r="F425" s="242" t="s">
        <v>674</v>
      </c>
      <c r="G425" s="285" t="s">
        <v>137</v>
      </c>
      <c r="H425" s="272" t="s">
        <v>983</v>
      </c>
      <c r="I425" s="292" t="s">
        <v>2853</v>
      </c>
      <c r="J425" s="64" t="s">
        <v>2064</v>
      </c>
      <c r="K425" s="64" t="s">
        <v>2065</v>
      </c>
      <c r="L425" s="64" t="s">
        <v>2384</v>
      </c>
      <c r="M425" s="290" t="s">
        <v>137</v>
      </c>
      <c r="N425" s="98"/>
      <c r="O425" s="64"/>
      <c r="P425" s="244" t="s">
        <v>2410</v>
      </c>
      <c r="Q425" s="243">
        <v>30</v>
      </c>
      <c r="R425" s="245">
        <v>120</v>
      </c>
      <c r="S425" s="245">
        <v>220</v>
      </c>
      <c r="T425" s="245">
        <v>29.33</v>
      </c>
      <c r="U425" s="89">
        <v>0</v>
      </c>
      <c r="V425" s="260">
        <v>25</v>
      </c>
      <c r="W425" s="98">
        <v>0</v>
      </c>
      <c r="X425" s="83">
        <v>0</v>
      </c>
      <c r="Y425" s="98">
        <v>2</v>
      </c>
      <c r="Z425" s="64">
        <v>2</v>
      </c>
      <c r="AA425" s="315">
        <v>885165</v>
      </c>
      <c r="AB425" s="315">
        <v>46667</v>
      </c>
      <c r="AC425" s="316">
        <v>931832</v>
      </c>
      <c r="AD425" s="74">
        <v>4500000</v>
      </c>
      <c r="AE425" s="74">
        <v>6000000</v>
      </c>
      <c r="AF425" s="334">
        <v>177895.19999999998</v>
      </c>
      <c r="AG425" s="112">
        <v>26554950</v>
      </c>
      <c r="AH425" s="74">
        <v>1400010</v>
      </c>
      <c r="AI425" s="74">
        <v>21347423.999999996</v>
      </c>
      <c r="AJ425" s="74">
        <v>5310990</v>
      </c>
      <c r="AK425" s="74">
        <v>4500000</v>
      </c>
      <c r="AL425" s="74">
        <v>6000000</v>
      </c>
      <c r="AM425" s="74">
        <v>9784235.9999999981</v>
      </c>
      <c r="AN425" s="74">
        <v>5217666.2159999991</v>
      </c>
      <c r="AO425" s="74">
        <v>0</v>
      </c>
      <c r="AP425" s="74">
        <v>5000000</v>
      </c>
      <c r="AQ425" s="74">
        <v>0</v>
      </c>
      <c r="AR425" s="74">
        <v>0</v>
      </c>
      <c r="AS425" s="74">
        <v>0</v>
      </c>
      <c r="AT425" s="79">
        <v>0</v>
      </c>
      <c r="AU425" s="81">
        <v>85115276.216000006</v>
      </c>
      <c r="AV425" s="112">
        <v>58717986.18088001</v>
      </c>
      <c r="AW425" s="74">
        <v>79804286.215999991</v>
      </c>
      <c r="AX425" s="74">
        <v>5586300.0351200001</v>
      </c>
      <c r="AY425" s="75">
        <v>1871798.6180880012</v>
      </c>
      <c r="AZ425" s="74">
        <v>0</v>
      </c>
      <c r="BA425" s="74">
        <v>0</v>
      </c>
      <c r="BB425" s="74">
        <v>0</v>
      </c>
      <c r="BC425" s="79">
        <v>0</v>
      </c>
      <c r="BD425" s="79">
        <v>0</v>
      </c>
      <c r="BE425" s="79">
        <v>0</v>
      </c>
      <c r="BF425" s="77">
        <v>0</v>
      </c>
      <c r="BG425" s="344">
        <v>7458098.6532080015</v>
      </c>
      <c r="BH425" s="187">
        <v>77657177</v>
      </c>
    </row>
    <row r="426" spans="1:60" s="50" customFormat="1" ht="24" customHeight="1" x14ac:dyDescent="0.2">
      <c r="A426" s="181"/>
      <c r="B426" s="296">
        <v>420</v>
      </c>
      <c r="C426" s="264">
        <v>194</v>
      </c>
      <c r="D426" s="297">
        <v>13478</v>
      </c>
      <c r="E426" s="241" t="s">
        <v>259</v>
      </c>
      <c r="F426" s="242" t="s">
        <v>2124</v>
      </c>
      <c r="G426" s="285" t="s">
        <v>137</v>
      </c>
      <c r="H426" s="272" t="s">
        <v>983</v>
      </c>
      <c r="I426" s="292" t="s">
        <v>2854</v>
      </c>
      <c r="J426" s="64" t="s">
        <v>2125</v>
      </c>
      <c r="K426" s="64" t="s">
        <v>2126</v>
      </c>
      <c r="L426" s="64" t="s">
        <v>2384</v>
      </c>
      <c r="M426" s="290" t="s">
        <v>137</v>
      </c>
      <c r="N426" s="243" t="s">
        <v>2410</v>
      </c>
      <c r="O426" s="64"/>
      <c r="P426" s="89"/>
      <c r="Q426" s="243">
        <v>30</v>
      </c>
      <c r="R426" s="245">
        <v>120</v>
      </c>
      <c r="S426" s="245">
        <v>110</v>
      </c>
      <c r="T426" s="245">
        <v>29.33</v>
      </c>
      <c r="U426" s="89">
        <v>0</v>
      </c>
      <c r="V426" s="260">
        <v>15</v>
      </c>
      <c r="W426" s="98">
        <v>0</v>
      </c>
      <c r="X426" s="83">
        <v>0</v>
      </c>
      <c r="Y426" s="98">
        <v>2</v>
      </c>
      <c r="Z426" s="64">
        <v>2</v>
      </c>
      <c r="AA426" s="315">
        <v>885165</v>
      </c>
      <c r="AB426" s="315">
        <v>46667</v>
      </c>
      <c r="AC426" s="316">
        <v>931832</v>
      </c>
      <c r="AD426" s="74">
        <v>4500000</v>
      </c>
      <c r="AE426" s="74">
        <v>6000000</v>
      </c>
      <c r="AF426" s="334">
        <v>177895.19999999998</v>
      </c>
      <c r="AG426" s="112">
        <v>26554950</v>
      </c>
      <c r="AH426" s="74">
        <v>1400010</v>
      </c>
      <c r="AI426" s="74">
        <v>21347423.999999996</v>
      </c>
      <c r="AJ426" s="74">
        <v>5310990</v>
      </c>
      <c r="AK426" s="74">
        <v>4500000</v>
      </c>
      <c r="AL426" s="74">
        <v>6000000</v>
      </c>
      <c r="AM426" s="74">
        <v>4892117.9999999991</v>
      </c>
      <c r="AN426" s="74">
        <v>5217666.2159999991</v>
      </c>
      <c r="AO426" s="74">
        <v>0</v>
      </c>
      <c r="AP426" s="74">
        <v>3000000</v>
      </c>
      <c r="AQ426" s="74">
        <v>0</v>
      </c>
      <c r="AR426" s="74">
        <v>0</v>
      </c>
      <c r="AS426" s="74">
        <v>0</v>
      </c>
      <c r="AT426" s="79">
        <v>0</v>
      </c>
      <c r="AU426" s="81">
        <v>78223158.216000006</v>
      </c>
      <c r="AV426" s="112">
        <v>54308316.440880008</v>
      </c>
      <c r="AW426" s="74">
        <v>72912168.215999991</v>
      </c>
      <c r="AX426" s="74">
        <v>5103851.7751199994</v>
      </c>
      <c r="AY426" s="75">
        <v>1430831.644088001</v>
      </c>
      <c r="AZ426" s="74">
        <v>0</v>
      </c>
      <c r="BA426" s="74">
        <v>0</v>
      </c>
      <c r="BB426" s="74">
        <v>0</v>
      </c>
      <c r="BC426" s="79">
        <v>0</v>
      </c>
      <c r="BD426" s="79">
        <v>0</v>
      </c>
      <c r="BE426" s="79">
        <v>0</v>
      </c>
      <c r="BF426" s="77">
        <v>0</v>
      </c>
      <c r="BG426" s="344">
        <v>6534683.4192080004</v>
      </c>
      <c r="BH426" s="187">
        <v>71688474</v>
      </c>
    </row>
    <row r="427" spans="1:60" s="50" customFormat="1" ht="24" customHeight="1" x14ac:dyDescent="0.2">
      <c r="A427" s="181"/>
      <c r="B427" s="296">
        <v>421</v>
      </c>
      <c r="C427" s="264">
        <v>195</v>
      </c>
      <c r="D427" s="297">
        <v>13479</v>
      </c>
      <c r="E427" s="241" t="s">
        <v>135</v>
      </c>
      <c r="F427" s="242" t="s">
        <v>2124</v>
      </c>
      <c r="G427" s="285" t="s">
        <v>137</v>
      </c>
      <c r="H427" s="272" t="s">
        <v>983</v>
      </c>
      <c r="I427" s="292" t="s">
        <v>2855</v>
      </c>
      <c r="J427" s="64" t="s">
        <v>2127</v>
      </c>
      <c r="K427" s="64" t="s">
        <v>2128</v>
      </c>
      <c r="L427" s="64" t="s">
        <v>2384</v>
      </c>
      <c r="M427" s="290" t="s">
        <v>137</v>
      </c>
      <c r="N427" s="243" t="s">
        <v>2410</v>
      </c>
      <c r="O427" s="64"/>
      <c r="P427" s="89"/>
      <c r="Q427" s="243">
        <v>30</v>
      </c>
      <c r="R427" s="245">
        <v>120</v>
      </c>
      <c r="S427" s="245">
        <v>110</v>
      </c>
      <c r="T427" s="245">
        <v>29.33</v>
      </c>
      <c r="U427" s="89">
        <v>0</v>
      </c>
      <c r="V427" s="260">
        <v>15</v>
      </c>
      <c r="W427" s="98">
        <v>0</v>
      </c>
      <c r="X427" s="83">
        <v>0</v>
      </c>
      <c r="Y427" s="98">
        <v>1</v>
      </c>
      <c r="Z427" s="64">
        <v>1</v>
      </c>
      <c r="AA427" s="315">
        <v>885165</v>
      </c>
      <c r="AB427" s="315">
        <v>46667</v>
      </c>
      <c r="AC427" s="316">
        <v>931832</v>
      </c>
      <c r="AD427" s="74">
        <v>4500000</v>
      </c>
      <c r="AE427" s="74">
        <v>6000000</v>
      </c>
      <c r="AF427" s="334">
        <v>177895.19999999998</v>
      </c>
      <c r="AG427" s="112">
        <v>26554950</v>
      </c>
      <c r="AH427" s="74">
        <v>1400010</v>
      </c>
      <c r="AI427" s="74">
        <v>21347423.999999996</v>
      </c>
      <c r="AJ427" s="74">
        <v>2655495</v>
      </c>
      <c r="AK427" s="74">
        <v>4500000</v>
      </c>
      <c r="AL427" s="74">
        <v>6000000</v>
      </c>
      <c r="AM427" s="74">
        <v>4892117.9999999991</v>
      </c>
      <c r="AN427" s="74">
        <v>5217666.2159999991</v>
      </c>
      <c r="AO427" s="74">
        <v>0</v>
      </c>
      <c r="AP427" s="74">
        <v>3000000</v>
      </c>
      <c r="AQ427" s="74">
        <v>0</v>
      </c>
      <c r="AR427" s="74">
        <v>0</v>
      </c>
      <c r="AS427" s="74">
        <v>0</v>
      </c>
      <c r="AT427" s="79">
        <v>0</v>
      </c>
      <c r="AU427" s="81">
        <v>75567663.216000006</v>
      </c>
      <c r="AV427" s="112">
        <v>54308316.440880008</v>
      </c>
      <c r="AW427" s="74">
        <v>72912168.215999991</v>
      </c>
      <c r="AX427" s="74">
        <v>5103851.7751199994</v>
      </c>
      <c r="AY427" s="75">
        <v>1430831.644088001</v>
      </c>
      <c r="AZ427" s="74">
        <v>0</v>
      </c>
      <c r="BA427" s="74">
        <v>0</v>
      </c>
      <c r="BB427" s="74">
        <v>0</v>
      </c>
      <c r="BC427" s="79">
        <v>0</v>
      </c>
      <c r="BD427" s="79">
        <v>0</v>
      </c>
      <c r="BE427" s="79">
        <v>0</v>
      </c>
      <c r="BF427" s="77">
        <v>0</v>
      </c>
      <c r="BG427" s="344">
        <v>6534683.4192080004</v>
      </c>
      <c r="BH427" s="187">
        <v>69032979</v>
      </c>
    </row>
    <row r="428" spans="1:60" s="50" customFormat="1" ht="24" customHeight="1" x14ac:dyDescent="0.2">
      <c r="A428" s="181"/>
      <c r="B428" s="296">
        <v>422</v>
      </c>
      <c r="C428" s="264">
        <v>196</v>
      </c>
      <c r="D428" s="297">
        <v>13455</v>
      </c>
      <c r="E428" s="241" t="s">
        <v>435</v>
      </c>
      <c r="F428" s="242" t="s">
        <v>2060</v>
      </c>
      <c r="G428" s="285" t="s">
        <v>137</v>
      </c>
      <c r="H428" s="272" t="s">
        <v>983</v>
      </c>
      <c r="I428" s="292" t="s">
        <v>2856</v>
      </c>
      <c r="J428" s="64" t="s">
        <v>2061</v>
      </c>
      <c r="K428" s="64" t="s">
        <v>2062</v>
      </c>
      <c r="L428" s="64" t="s">
        <v>2384</v>
      </c>
      <c r="M428" s="290" t="s">
        <v>137</v>
      </c>
      <c r="N428" s="243" t="s">
        <v>2410</v>
      </c>
      <c r="O428" s="64"/>
      <c r="P428" s="89"/>
      <c r="Q428" s="243">
        <v>30</v>
      </c>
      <c r="R428" s="245">
        <v>120</v>
      </c>
      <c r="S428" s="245">
        <v>110</v>
      </c>
      <c r="T428" s="245">
        <v>29.33</v>
      </c>
      <c r="U428" s="89">
        <v>0</v>
      </c>
      <c r="V428" s="260">
        <v>13</v>
      </c>
      <c r="W428" s="98">
        <v>0</v>
      </c>
      <c r="X428" s="83">
        <v>0</v>
      </c>
      <c r="Y428" s="98">
        <v>2</v>
      </c>
      <c r="Z428" s="64">
        <v>0</v>
      </c>
      <c r="AA428" s="315">
        <v>885165</v>
      </c>
      <c r="AB428" s="315">
        <v>46667</v>
      </c>
      <c r="AC428" s="316">
        <v>931832</v>
      </c>
      <c r="AD428" s="74">
        <v>4500000</v>
      </c>
      <c r="AE428" s="74">
        <v>6000000</v>
      </c>
      <c r="AF428" s="334">
        <v>177895.19999999998</v>
      </c>
      <c r="AG428" s="112">
        <v>26554950</v>
      </c>
      <c r="AH428" s="74">
        <v>1400010</v>
      </c>
      <c r="AI428" s="74">
        <v>21347423.999999996</v>
      </c>
      <c r="AJ428" s="74">
        <v>0</v>
      </c>
      <c r="AK428" s="74">
        <v>4500000</v>
      </c>
      <c r="AL428" s="74">
        <v>6000000</v>
      </c>
      <c r="AM428" s="74">
        <v>4892117.9999999991</v>
      </c>
      <c r="AN428" s="74">
        <v>5217666.2159999991</v>
      </c>
      <c r="AO428" s="74">
        <v>0</v>
      </c>
      <c r="AP428" s="74">
        <v>2600000</v>
      </c>
      <c r="AQ428" s="74">
        <v>0</v>
      </c>
      <c r="AR428" s="74">
        <v>0</v>
      </c>
      <c r="AS428" s="74">
        <v>0</v>
      </c>
      <c r="AT428" s="79">
        <v>0</v>
      </c>
      <c r="AU428" s="81">
        <v>72512168.216000006</v>
      </c>
      <c r="AV428" s="112">
        <v>54336316.440880008</v>
      </c>
      <c r="AW428" s="74">
        <v>72512168.215999991</v>
      </c>
      <c r="AX428" s="74">
        <v>5075851.7751199994</v>
      </c>
      <c r="AY428" s="75">
        <v>1433631.644088001</v>
      </c>
      <c r="AZ428" s="74">
        <v>0</v>
      </c>
      <c r="BA428" s="74">
        <v>0</v>
      </c>
      <c r="BB428" s="74">
        <v>0</v>
      </c>
      <c r="BC428" s="79">
        <v>0</v>
      </c>
      <c r="BD428" s="79">
        <v>0</v>
      </c>
      <c r="BE428" s="79">
        <v>0</v>
      </c>
      <c r="BF428" s="77">
        <v>0</v>
      </c>
      <c r="BG428" s="344">
        <v>6509483.4192080004</v>
      </c>
      <c r="BH428" s="187">
        <v>66002684</v>
      </c>
    </row>
    <row r="429" spans="1:60" s="50" customFormat="1" ht="24" customHeight="1" x14ac:dyDescent="0.2">
      <c r="A429" s="181"/>
      <c r="B429" s="296">
        <v>423</v>
      </c>
      <c r="C429" s="264">
        <v>197</v>
      </c>
      <c r="D429" s="297">
        <v>13491</v>
      </c>
      <c r="E429" s="241" t="s">
        <v>2160</v>
      </c>
      <c r="F429" s="242" t="s">
        <v>1215</v>
      </c>
      <c r="G429" s="285" t="s">
        <v>137</v>
      </c>
      <c r="H429" s="272" t="s">
        <v>983</v>
      </c>
      <c r="I429" s="292" t="s">
        <v>2857</v>
      </c>
      <c r="J429" s="64" t="s">
        <v>2161</v>
      </c>
      <c r="K429" s="64" t="s">
        <v>2162</v>
      </c>
      <c r="L429" s="64" t="s">
        <v>2384</v>
      </c>
      <c r="M429" s="290" t="s">
        <v>137</v>
      </c>
      <c r="N429" s="98"/>
      <c r="O429" s="245" t="s">
        <v>2410</v>
      </c>
      <c r="P429" s="89"/>
      <c r="Q429" s="243">
        <v>30</v>
      </c>
      <c r="R429" s="245">
        <v>90</v>
      </c>
      <c r="S429" s="245">
        <v>0</v>
      </c>
      <c r="T429" s="245">
        <v>0</v>
      </c>
      <c r="U429" s="89">
        <v>0</v>
      </c>
      <c r="V429" s="260">
        <v>20</v>
      </c>
      <c r="W429" s="98">
        <v>0</v>
      </c>
      <c r="X429" s="83">
        <v>0</v>
      </c>
      <c r="Y429" s="98">
        <v>1</v>
      </c>
      <c r="Z429" s="64">
        <v>1</v>
      </c>
      <c r="AA429" s="315">
        <v>885165</v>
      </c>
      <c r="AB429" s="315">
        <v>46667</v>
      </c>
      <c r="AC429" s="316">
        <v>931832</v>
      </c>
      <c r="AD429" s="74">
        <v>4500000</v>
      </c>
      <c r="AE429" s="74">
        <v>6000000</v>
      </c>
      <c r="AF429" s="334">
        <v>177895.19999999998</v>
      </c>
      <c r="AG429" s="112">
        <v>26554950</v>
      </c>
      <c r="AH429" s="74">
        <v>1400010</v>
      </c>
      <c r="AI429" s="74">
        <v>16010567.999999998</v>
      </c>
      <c r="AJ429" s="74">
        <v>2655495</v>
      </c>
      <c r="AK429" s="74">
        <v>4500000</v>
      </c>
      <c r="AL429" s="74">
        <v>6000000</v>
      </c>
      <c r="AM429" s="74">
        <v>0</v>
      </c>
      <c r="AN429" s="74">
        <v>0</v>
      </c>
      <c r="AO429" s="74">
        <v>0</v>
      </c>
      <c r="AP429" s="74">
        <v>4000000</v>
      </c>
      <c r="AQ429" s="74">
        <v>0</v>
      </c>
      <c r="AR429" s="74">
        <v>0</v>
      </c>
      <c r="AS429" s="74">
        <v>0</v>
      </c>
      <c r="AT429" s="79">
        <v>0</v>
      </c>
      <c r="AU429" s="81">
        <v>61121023</v>
      </c>
      <c r="AV429" s="112">
        <v>39872941.039999999</v>
      </c>
      <c r="AW429" s="74">
        <v>58465528</v>
      </c>
      <c r="AX429" s="74">
        <v>4092586.9600000004</v>
      </c>
      <c r="AY429" s="75">
        <v>0</v>
      </c>
      <c r="AZ429" s="74">
        <v>0</v>
      </c>
      <c r="BA429" s="74">
        <v>0</v>
      </c>
      <c r="BB429" s="74">
        <v>0</v>
      </c>
      <c r="BC429" s="79">
        <v>0</v>
      </c>
      <c r="BD429" s="79">
        <v>0</v>
      </c>
      <c r="BE429" s="79">
        <v>0</v>
      </c>
      <c r="BF429" s="77">
        <v>0</v>
      </c>
      <c r="BG429" s="344">
        <v>4092586.9600000004</v>
      </c>
      <c r="BH429" s="187">
        <v>57028436</v>
      </c>
    </row>
    <row r="430" spans="1:60" s="50" customFormat="1" ht="24" customHeight="1" x14ac:dyDescent="0.2">
      <c r="A430" s="181"/>
      <c r="B430" s="296">
        <v>424</v>
      </c>
      <c r="C430" s="264">
        <v>198</v>
      </c>
      <c r="D430" s="297">
        <v>13468</v>
      </c>
      <c r="E430" s="241" t="s">
        <v>410</v>
      </c>
      <c r="F430" s="242" t="s">
        <v>2097</v>
      </c>
      <c r="G430" s="285" t="s">
        <v>137</v>
      </c>
      <c r="H430" s="272" t="s">
        <v>983</v>
      </c>
      <c r="I430" s="292" t="s">
        <v>2858</v>
      </c>
      <c r="J430" s="64" t="s">
        <v>2098</v>
      </c>
      <c r="K430" s="64" t="s">
        <v>2099</v>
      </c>
      <c r="L430" s="64" t="s">
        <v>2384</v>
      </c>
      <c r="M430" s="290" t="s">
        <v>137</v>
      </c>
      <c r="N430" s="243" t="s">
        <v>2410</v>
      </c>
      <c r="O430" s="64"/>
      <c r="P430" s="89"/>
      <c r="Q430" s="243">
        <v>30</v>
      </c>
      <c r="R430" s="245">
        <v>120</v>
      </c>
      <c r="S430" s="245">
        <v>110</v>
      </c>
      <c r="T430" s="245">
        <v>29.33</v>
      </c>
      <c r="U430" s="89">
        <v>0</v>
      </c>
      <c r="V430" s="260">
        <v>15</v>
      </c>
      <c r="W430" s="98">
        <v>0</v>
      </c>
      <c r="X430" s="83">
        <v>0</v>
      </c>
      <c r="Y430" s="98">
        <v>0</v>
      </c>
      <c r="Z430" s="64">
        <v>0</v>
      </c>
      <c r="AA430" s="315">
        <v>885165</v>
      </c>
      <c r="AB430" s="315">
        <v>0</v>
      </c>
      <c r="AC430" s="316">
        <v>885165</v>
      </c>
      <c r="AD430" s="74">
        <v>4500000</v>
      </c>
      <c r="AE430" s="74">
        <v>6000000</v>
      </c>
      <c r="AF430" s="334">
        <v>168986.04545454544</v>
      </c>
      <c r="AG430" s="112">
        <v>26554950</v>
      </c>
      <c r="AH430" s="74">
        <v>0</v>
      </c>
      <c r="AI430" s="74">
        <v>20278325.454545453</v>
      </c>
      <c r="AJ430" s="74">
        <v>0</v>
      </c>
      <c r="AK430" s="74">
        <v>4500000</v>
      </c>
      <c r="AL430" s="74">
        <v>6000000</v>
      </c>
      <c r="AM430" s="74">
        <v>4647116.25</v>
      </c>
      <c r="AN430" s="74">
        <v>4956360.7131818179</v>
      </c>
      <c r="AO430" s="74">
        <v>0</v>
      </c>
      <c r="AP430" s="74">
        <v>3000000</v>
      </c>
      <c r="AQ430" s="74">
        <v>0</v>
      </c>
      <c r="AR430" s="74">
        <v>0</v>
      </c>
      <c r="AS430" s="74">
        <v>0</v>
      </c>
      <c r="AT430" s="79">
        <v>0</v>
      </c>
      <c r="AU430" s="81">
        <v>69936752.417727262</v>
      </c>
      <c r="AV430" s="112">
        <v>51541179.748486355</v>
      </c>
      <c r="AW430" s="74">
        <v>69936752.417727262</v>
      </c>
      <c r="AX430" s="74">
        <v>4895572.6692409087</v>
      </c>
      <c r="AY430" s="75">
        <v>1154117.9748486355</v>
      </c>
      <c r="AZ430" s="74">
        <v>0</v>
      </c>
      <c r="BA430" s="74">
        <v>0</v>
      </c>
      <c r="BB430" s="74">
        <v>0</v>
      </c>
      <c r="BC430" s="79">
        <v>0</v>
      </c>
      <c r="BD430" s="79">
        <v>0</v>
      </c>
      <c r="BE430" s="79">
        <v>0</v>
      </c>
      <c r="BF430" s="77">
        <v>0</v>
      </c>
      <c r="BG430" s="344">
        <v>6049690.6440895442</v>
      </c>
      <c r="BH430" s="187">
        <v>63887061</v>
      </c>
    </row>
    <row r="431" spans="1:60" s="50" customFormat="1" ht="24" customHeight="1" x14ac:dyDescent="0.2">
      <c r="A431" s="181"/>
      <c r="B431" s="296">
        <v>425</v>
      </c>
      <c r="C431" s="264">
        <v>199</v>
      </c>
      <c r="D431" s="297">
        <v>13461</v>
      </c>
      <c r="E431" s="241" t="s">
        <v>131</v>
      </c>
      <c r="F431" s="242" t="s">
        <v>741</v>
      </c>
      <c r="G431" s="285" t="s">
        <v>137</v>
      </c>
      <c r="H431" s="272" t="s">
        <v>983</v>
      </c>
      <c r="I431" s="292" t="s">
        <v>2859</v>
      </c>
      <c r="J431" s="64" t="s">
        <v>2080</v>
      </c>
      <c r="K431" s="64" t="s">
        <v>2081</v>
      </c>
      <c r="L431" s="64" t="s">
        <v>2384</v>
      </c>
      <c r="M431" s="290" t="s">
        <v>137</v>
      </c>
      <c r="N431" s="243" t="s">
        <v>2410</v>
      </c>
      <c r="O431" s="64"/>
      <c r="P431" s="89"/>
      <c r="Q431" s="243">
        <v>30</v>
      </c>
      <c r="R431" s="245">
        <v>120</v>
      </c>
      <c r="S431" s="245">
        <v>110</v>
      </c>
      <c r="T431" s="245">
        <v>29.33</v>
      </c>
      <c r="U431" s="89">
        <v>0</v>
      </c>
      <c r="V431" s="260">
        <v>15</v>
      </c>
      <c r="W431" s="98">
        <v>0</v>
      </c>
      <c r="X431" s="83">
        <v>0</v>
      </c>
      <c r="Y431" s="98">
        <v>1</v>
      </c>
      <c r="Z431" s="64">
        <v>0</v>
      </c>
      <c r="AA431" s="315">
        <v>885165</v>
      </c>
      <c r="AB431" s="315">
        <v>0</v>
      </c>
      <c r="AC431" s="316">
        <v>885165</v>
      </c>
      <c r="AD431" s="74">
        <v>4500000</v>
      </c>
      <c r="AE431" s="74">
        <v>6000000</v>
      </c>
      <c r="AF431" s="334">
        <v>168986.04545454544</v>
      </c>
      <c r="AG431" s="112">
        <v>26554950</v>
      </c>
      <c r="AH431" s="74">
        <v>0</v>
      </c>
      <c r="AI431" s="74">
        <v>20278325.454545453</v>
      </c>
      <c r="AJ431" s="74">
        <v>0</v>
      </c>
      <c r="AK431" s="74">
        <v>4500000</v>
      </c>
      <c r="AL431" s="74">
        <v>6000000</v>
      </c>
      <c r="AM431" s="74">
        <v>4647116.25</v>
      </c>
      <c r="AN431" s="74">
        <v>4956360.7131818179</v>
      </c>
      <c r="AO431" s="74">
        <v>0</v>
      </c>
      <c r="AP431" s="74">
        <v>3000000</v>
      </c>
      <c r="AQ431" s="74">
        <v>0</v>
      </c>
      <c r="AR431" s="74">
        <v>0</v>
      </c>
      <c r="AS431" s="74">
        <v>0</v>
      </c>
      <c r="AT431" s="79">
        <v>0</v>
      </c>
      <c r="AU431" s="81">
        <v>69936752.417727262</v>
      </c>
      <c r="AV431" s="112">
        <v>51541179.748486355</v>
      </c>
      <c r="AW431" s="74">
        <v>69936752.417727262</v>
      </c>
      <c r="AX431" s="74">
        <v>4895572.6692409087</v>
      </c>
      <c r="AY431" s="75">
        <v>1154117.9748486355</v>
      </c>
      <c r="AZ431" s="74">
        <v>0</v>
      </c>
      <c r="BA431" s="74">
        <v>0</v>
      </c>
      <c r="BB431" s="74">
        <v>0</v>
      </c>
      <c r="BC431" s="79">
        <v>0</v>
      </c>
      <c r="BD431" s="79">
        <v>0</v>
      </c>
      <c r="BE431" s="79">
        <v>0</v>
      </c>
      <c r="BF431" s="77">
        <v>0</v>
      </c>
      <c r="BG431" s="344">
        <v>6049690.6440895442</v>
      </c>
      <c r="BH431" s="187">
        <v>63887061</v>
      </c>
    </row>
    <row r="432" spans="1:60" s="50" customFormat="1" ht="24" customHeight="1" x14ac:dyDescent="0.2">
      <c r="A432" s="181"/>
      <c r="B432" s="296">
        <v>426</v>
      </c>
      <c r="C432" s="264">
        <v>200</v>
      </c>
      <c r="D432" s="297">
        <v>13503</v>
      </c>
      <c r="E432" s="241" t="s">
        <v>1387</v>
      </c>
      <c r="F432" s="242" t="s">
        <v>2195</v>
      </c>
      <c r="G432" s="285" t="s">
        <v>137</v>
      </c>
      <c r="H432" s="272" t="s">
        <v>983</v>
      </c>
      <c r="I432" s="292" t="s">
        <v>2860</v>
      </c>
      <c r="J432" s="64" t="s">
        <v>2196</v>
      </c>
      <c r="K432" s="64" t="s">
        <v>2197</v>
      </c>
      <c r="L432" s="64" t="s">
        <v>2384</v>
      </c>
      <c r="M432" s="290" t="s">
        <v>137</v>
      </c>
      <c r="N432" s="243" t="s">
        <v>2410</v>
      </c>
      <c r="O432" s="64"/>
      <c r="P432" s="89"/>
      <c r="Q432" s="243">
        <v>30</v>
      </c>
      <c r="R432" s="245">
        <v>120</v>
      </c>
      <c r="S432" s="245">
        <v>110</v>
      </c>
      <c r="T432" s="245">
        <v>29.33</v>
      </c>
      <c r="U432" s="89">
        <v>0</v>
      </c>
      <c r="V432" s="260">
        <v>15</v>
      </c>
      <c r="W432" s="98">
        <v>0</v>
      </c>
      <c r="X432" s="83">
        <v>0</v>
      </c>
      <c r="Y432" s="98">
        <v>1</v>
      </c>
      <c r="Z432" s="64">
        <v>0</v>
      </c>
      <c r="AA432" s="315">
        <v>885165</v>
      </c>
      <c r="AB432" s="315">
        <v>0</v>
      </c>
      <c r="AC432" s="316">
        <v>885165</v>
      </c>
      <c r="AD432" s="74">
        <v>4500000</v>
      </c>
      <c r="AE432" s="74">
        <v>6000000</v>
      </c>
      <c r="AF432" s="334">
        <v>168986.04545454544</v>
      </c>
      <c r="AG432" s="112">
        <v>26554950</v>
      </c>
      <c r="AH432" s="74">
        <v>0</v>
      </c>
      <c r="AI432" s="74">
        <v>20278325.454545453</v>
      </c>
      <c r="AJ432" s="74">
        <v>0</v>
      </c>
      <c r="AK432" s="74">
        <v>4500000</v>
      </c>
      <c r="AL432" s="74">
        <v>6000000</v>
      </c>
      <c r="AM432" s="74">
        <v>4647116.25</v>
      </c>
      <c r="AN432" s="74">
        <v>4956360.7131818179</v>
      </c>
      <c r="AO432" s="74">
        <v>0</v>
      </c>
      <c r="AP432" s="74">
        <v>3000000</v>
      </c>
      <c r="AQ432" s="74">
        <v>0</v>
      </c>
      <c r="AR432" s="74">
        <v>0</v>
      </c>
      <c r="AS432" s="74">
        <v>0</v>
      </c>
      <c r="AT432" s="79">
        <v>0</v>
      </c>
      <c r="AU432" s="81">
        <v>69936752.417727262</v>
      </c>
      <c r="AV432" s="112">
        <v>51541179.748486355</v>
      </c>
      <c r="AW432" s="74">
        <v>69936752.417727262</v>
      </c>
      <c r="AX432" s="74">
        <v>4895572.6692409087</v>
      </c>
      <c r="AY432" s="75">
        <v>1154117.9748486355</v>
      </c>
      <c r="AZ432" s="74">
        <v>0</v>
      </c>
      <c r="BA432" s="74">
        <v>0</v>
      </c>
      <c r="BB432" s="74">
        <v>0</v>
      </c>
      <c r="BC432" s="79">
        <v>0</v>
      </c>
      <c r="BD432" s="79">
        <v>0</v>
      </c>
      <c r="BE432" s="79">
        <v>0</v>
      </c>
      <c r="BF432" s="77">
        <v>0</v>
      </c>
      <c r="BG432" s="344">
        <v>6049690.6440895442</v>
      </c>
      <c r="BH432" s="187">
        <v>63887061</v>
      </c>
    </row>
    <row r="433" spans="1:60" s="50" customFormat="1" ht="24" customHeight="1" x14ac:dyDescent="0.2">
      <c r="A433" s="181"/>
      <c r="B433" s="296">
        <v>427</v>
      </c>
      <c r="C433" s="264">
        <v>201</v>
      </c>
      <c r="D433" s="297">
        <v>13451</v>
      </c>
      <c r="E433" s="241" t="s">
        <v>209</v>
      </c>
      <c r="F433" s="242" t="s">
        <v>1465</v>
      </c>
      <c r="G433" s="285" t="s">
        <v>137</v>
      </c>
      <c r="H433" s="272" t="s">
        <v>983</v>
      </c>
      <c r="I433" s="292" t="s">
        <v>2861</v>
      </c>
      <c r="J433" s="64" t="s">
        <v>2051</v>
      </c>
      <c r="K433" s="64" t="s">
        <v>2052</v>
      </c>
      <c r="L433" s="64" t="s">
        <v>2384</v>
      </c>
      <c r="M433" s="290" t="s">
        <v>137</v>
      </c>
      <c r="N433" s="243" t="s">
        <v>2410</v>
      </c>
      <c r="O433" s="64"/>
      <c r="P433" s="89"/>
      <c r="Q433" s="243">
        <v>30</v>
      </c>
      <c r="R433" s="245">
        <v>120</v>
      </c>
      <c r="S433" s="245">
        <v>110</v>
      </c>
      <c r="T433" s="245">
        <v>29.33</v>
      </c>
      <c r="U433" s="89">
        <v>0</v>
      </c>
      <c r="V433" s="260">
        <v>13</v>
      </c>
      <c r="W433" s="98">
        <v>0</v>
      </c>
      <c r="X433" s="83">
        <v>0</v>
      </c>
      <c r="Y433" s="98">
        <v>0</v>
      </c>
      <c r="Z433" s="64">
        <v>0</v>
      </c>
      <c r="AA433" s="315">
        <v>885165</v>
      </c>
      <c r="AB433" s="315">
        <v>0</v>
      </c>
      <c r="AC433" s="316">
        <v>885165</v>
      </c>
      <c r="AD433" s="74">
        <v>4500000</v>
      </c>
      <c r="AE433" s="74">
        <v>6000000</v>
      </c>
      <c r="AF433" s="334">
        <v>168986.04545454544</v>
      </c>
      <c r="AG433" s="112">
        <v>26554950</v>
      </c>
      <c r="AH433" s="74">
        <v>0</v>
      </c>
      <c r="AI433" s="74">
        <v>20278325.454545453</v>
      </c>
      <c r="AJ433" s="74">
        <v>0</v>
      </c>
      <c r="AK433" s="74">
        <v>4500000</v>
      </c>
      <c r="AL433" s="74">
        <v>6000000</v>
      </c>
      <c r="AM433" s="74">
        <v>4647116.25</v>
      </c>
      <c r="AN433" s="74">
        <v>4956360.7131818179</v>
      </c>
      <c r="AO433" s="74">
        <v>0</v>
      </c>
      <c r="AP433" s="74">
        <v>2600000</v>
      </c>
      <c r="AQ433" s="74">
        <v>0</v>
      </c>
      <c r="AR433" s="74">
        <v>0</v>
      </c>
      <c r="AS433" s="74">
        <v>0</v>
      </c>
      <c r="AT433" s="79">
        <v>0</v>
      </c>
      <c r="AU433" s="81">
        <v>69536752.417727262</v>
      </c>
      <c r="AV433" s="112">
        <v>51569179.748486355</v>
      </c>
      <c r="AW433" s="74">
        <v>69536752.417727262</v>
      </c>
      <c r="AX433" s="74">
        <v>4867572.6692409087</v>
      </c>
      <c r="AY433" s="75">
        <v>1156917.9748486355</v>
      </c>
      <c r="AZ433" s="74">
        <v>0</v>
      </c>
      <c r="BA433" s="74">
        <v>0</v>
      </c>
      <c r="BB433" s="74">
        <v>0</v>
      </c>
      <c r="BC433" s="79">
        <v>0</v>
      </c>
      <c r="BD433" s="79">
        <v>0</v>
      </c>
      <c r="BE433" s="79">
        <v>0</v>
      </c>
      <c r="BF433" s="77">
        <v>0</v>
      </c>
      <c r="BG433" s="344">
        <v>6024490.6440895442</v>
      </c>
      <c r="BH433" s="187">
        <v>63512261</v>
      </c>
    </row>
    <row r="434" spans="1:60" s="50" customFormat="1" ht="24" customHeight="1" x14ac:dyDescent="0.2">
      <c r="A434" s="181"/>
      <c r="B434" s="296">
        <v>428</v>
      </c>
      <c r="C434" s="264">
        <v>202</v>
      </c>
      <c r="D434" s="297">
        <v>13487</v>
      </c>
      <c r="E434" s="241" t="s">
        <v>2146</v>
      </c>
      <c r="F434" s="242" t="s">
        <v>745</v>
      </c>
      <c r="G434" s="285" t="s">
        <v>137</v>
      </c>
      <c r="H434" s="272" t="s">
        <v>983</v>
      </c>
      <c r="I434" s="292" t="s">
        <v>2862</v>
      </c>
      <c r="J434" s="64" t="s">
        <v>2147</v>
      </c>
      <c r="K434" s="64" t="s">
        <v>2148</v>
      </c>
      <c r="L434" s="64" t="s">
        <v>2384</v>
      </c>
      <c r="M434" s="290" t="s">
        <v>137</v>
      </c>
      <c r="N434" s="98"/>
      <c r="O434" s="64"/>
      <c r="P434" s="244" t="s">
        <v>2410</v>
      </c>
      <c r="Q434" s="243">
        <v>30</v>
      </c>
      <c r="R434" s="245">
        <v>120</v>
      </c>
      <c r="S434" s="245">
        <v>220</v>
      </c>
      <c r="T434" s="245">
        <v>29.33</v>
      </c>
      <c r="U434" s="89">
        <v>0</v>
      </c>
      <c r="V434" s="260">
        <v>20</v>
      </c>
      <c r="W434" s="98">
        <v>0</v>
      </c>
      <c r="X434" s="83">
        <v>0</v>
      </c>
      <c r="Y434" s="98">
        <v>1</v>
      </c>
      <c r="Z434" s="64">
        <v>1</v>
      </c>
      <c r="AA434" s="315">
        <v>885165</v>
      </c>
      <c r="AB434" s="315">
        <v>0</v>
      </c>
      <c r="AC434" s="316">
        <v>885165</v>
      </c>
      <c r="AD434" s="74">
        <v>4500000</v>
      </c>
      <c r="AE434" s="74">
        <v>6000000</v>
      </c>
      <c r="AF434" s="334">
        <v>168986.04545454544</v>
      </c>
      <c r="AG434" s="112">
        <v>26554950</v>
      </c>
      <c r="AH434" s="74">
        <v>0</v>
      </c>
      <c r="AI434" s="74">
        <v>20278325.454545453</v>
      </c>
      <c r="AJ434" s="74">
        <v>2655495</v>
      </c>
      <c r="AK434" s="74">
        <v>4500000</v>
      </c>
      <c r="AL434" s="74">
        <v>6000000</v>
      </c>
      <c r="AM434" s="74">
        <v>9294232.5</v>
      </c>
      <c r="AN434" s="74">
        <v>4956360.7131818179</v>
      </c>
      <c r="AO434" s="74">
        <v>0</v>
      </c>
      <c r="AP434" s="74">
        <v>4000000</v>
      </c>
      <c r="AQ434" s="74">
        <v>0</v>
      </c>
      <c r="AR434" s="74">
        <v>0</v>
      </c>
      <c r="AS434" s="74">
        <v>0</v>
      </c>
      <c r="AT434" s="79">
        <v>0</v>
      </c>
      <c r="AU434" s="81">
        <v>78239363.667727277</v>
      </c>
      <c r="AV434" s="112">
        <v>55792997.860986367</v>
      </c>
      <c r="AW434" s="74">
        <v>75583868.667727262</v>
      </c>
      <c r="AX434" s="74">
        <v>5290870.8067409089</v>
      </c>
      <c r="AY434" s="75">
        <v>1579299.7860986367</v>
      </c>
      <c r="AZ434" s="74">
        <v>0</v>
      </c>
      <c r="BA434" s="74">
        <v>0</v>
      </c>
      <c r="BB434" s="74">
        <v>0</v>
      </c>
      <c r="BC434" s="79">
        <v>0</v>
      </c>
      <c r="BD434" s="79">
        <v>0</v>
      </c>
      <c r="BE434" s="79">
        <v>0</v>
      </c>
      <c r="BF434" s="77">
        <v>0</v>
      </c>
      <c r="BG434" s="344">
        <v>6870170.5928395456</v>
      </c>
      <c r="BH434" s="187">
        <v>71369193</v>
      </c>
    </row>
    <row r="435" spans="1:60" s="50" customFormat="1" ht="24" customHeight="1" x14ac:dyDescent="0.2">
      <c r="A435" s="181"/>
      <c r="B435" s="296">
        <v>429</v>
      </c>
      <c r="C435" s="264">
        <v>203</v>
      </c>
      <c r="D435" s="297">
        <v>13485</v>
      </c>
      <c r="E435" s="241" t="s">
        <v>2141</v>
      </c>
      <c r="F435" s="242" t="s">
        <v>872</v>
      </c>
      <c r="G435" s="285" t="s">
        <v>137</v>
      </c>
      <c r="H435" s="272" t="s">
        <v>983</v>
      </c>
      <c r="I435" s="292" t="s">
        <v>2863</v>
      </c>
      <c r="J435" s="64" t="s">
        <v>2142</v>
      </c>
      <c r="K435" s="64" t="s">
        <v>2143</v>
      </c>
      <c r="L435" s="64" t="s">
        <v>2384</v>
      </c>
      <c r="M435" s="290" t="s">
        <v>137</v>
      </c>
      <c r="N435" s="243" t="s">
        <v>2410</v>
      </c>
      <c r="O435" s="64"/>
      <c r="P435" s="89"/>
      <c r="Q435" s="243">
        <v>30</v>
      </c>
      <c r="R435" s="245">
        <v>120</v>
      </c>
      <c r="S435" s="245">
        <v>110</v>
      </c>
      <c r="T435" s="245">
        <v>29.33</v>
      </c>
      <c r="U435" s="89">
        <v>0</v>
      </c>
      <c r="V435" s="260">
        <v>15</v>
      </c>
      <c r="W435" s="98">
        <v>0</v>
      </c>
      <c r="X435" s="83">
        <v>0</v>
      </c>
      <c r="Y435" s="98">
        <v>1</v>
      </c>
      <c r="Z435" s="64">
        <v>1</v>
      </c>
      <c r="AA435" s="315">
        <v>885165</v>
      </c>
      <c r="AB435" s="315">
        <v>46667</v>
      </c>
      <c r="AC435" s="316">
        <v>931832</v>
      </c>
      <c r="AD435" s="74">
        <v>4500000</v>
      </c>
      <c r="AE435" s="74">
        <v>6000000</v>
      </c>
      <c r="AF435" s="334">
        <v>177895.19999999998</v>
      </c>
      <c r="AG435" s="112">
        <v>26554950</v>
      </c>
      <c r="AH435" s="74">
        <v>1400010</v>
      </c>
      <c r="AI435" s="74">
        <v>21347423.999999996</v>
      </c>
      <c r="AJ435" s="74">
        <v>2655495</v>
      </c>
      <c r="AK435" s="74">
        <v>4500000</v>
      </c>
      <c r="AL435" s="74">
        <v>6000000</v>
      </c>
      <c r="AM435" s="74">
        <v>4892117.9999999991</v>
      </c>
      <c r="AN435" s="74">
        <v>5217666.2159999991</v>
      </c>
      <c r="AO435" s="74">
        <v>0</v>
      </c>
      <c r="AP435" s="74">
        <v>3000000</v>
      </c>
      <c r="AQ435" s="74">
        <v>0</v>
      </c>
      <c r="AR435" s="74">
        <v>0</v>
      </c>
      <c r="AS435" s="74">
        <v>0</v>
      </c>
      <c r="AT435" s="79">
        <v>0</v>
      </c>
      <c r="AU435" s="81">
        <v>75567663.216000006</v>
      </c>
      <c r="AV435" s="112">
        <v>54308316.440880008</v>
      </c>
      <c r="AW435" s="74">
        <v>72912168.215999991</v>
      </c>
      <c r="AX435" s="74">
        <v>5103851.7751199994</v>
      </c>
      <c r="AY435" s="75">
        <v>1430831.644088001</v>
      </c>
      <c r="AZ435" s="74">
        <v>0</v>
      </c>
      <c r="BA435" s="74">
        <v>0</v>
      </c>
      <c r="BB435" s="74">
        <v>0</v>
      </c>
      <c r="BC435" s="79">
        <v>0</v>
      </c>
      <c r="BD435" s="79">
        <v>0</v>
      </c>
      <c r="BE435" s="79">
        <v>0</v>
      </c>
      <c r="BF435" s="77">
        <v>0</v>
      </c>
      <c r="BG435" s="344">
        <v>6534683.4192080004</v>
      </c>
      <c r="BH435" s="187">
        <v>69032979</v>
      </c>
    </row>
    <row r="436" spans="1:60" s="50" customFormat="1" ht="24" customHeight="1" x14ac:dyDescent="0.2">
      <c r="A436" s="181"/>
      <c r="B436" s="296">
        <v>430</v>
      </c>
      <c r="C436" s="264">
        <v>204</v>
      </c>
      <c r="D436" s="297">
        <v>13498</v>
      </c>
      <c r="E436" s="241" t="s">
        <v>946</v>
      </c>
      <c r="F436" s="242" t="s">
        <v>2180</v>
      </c>
      <c r="G436" s="285" t="s">
        <v>137</v>
      </c>
      <c r="H436" s="272" t="s">
        <v>983</v>
      </c>
      <c r="I436" s="292" t="s">
        <v>2864</v>
      </c>
      <c r="J436" s="64" t="s">
        <v>2182</v>
      </c>
      <c r="K436" s="64" t="s">
        <v>2183</v>
      </c>
      <c r="L436" s="64" t="s">
        <v>2384</v>
      </c>
      <c r="M436" s="290" t="s">
        <v>137</v>
      </c>
      <c r="N436" s="243" t="s">
        <v>2410</v>
      </c>
      <c r="O436" s="64"/>
      <c r="P436" s="89"/>
      <c r="Q436" s="243">
        <v>30</v>
      </c>
      <c r="R436" s="245">
        <v>120</v>
      </c>
      <c r="S436" s="245">
        <v>110</v>
      </c>
      <c r="T436" s="245">
        <v>29.33</v>
      </c>
      <c r="U436" s="89">
        <v>0</v>
      </c>
      <c r="V436" s="260">
        <v>24</v>
      </c>
      <c r="W436" s="98">
        <v>0</v>
      </c>
      <c r="X436" s="83">
        <v>0</v>
      </c>
      <c r="Y436" s="98">
        <v>0</v>
      </c>
      <c r="Z436" s="64">
        <v>0</v>
      </c>
      <c r="AA436" s="315">
        <v>885165</v>
      </c>
      <c r="AB436" s="315">
        <v>46667</v>
      </c>
      <c r="AC436" s="316">
        <v>931832</v>
      </c>
      <c r="AD436" s="74">
        <v>4500000</v>
      </c>
      <c r="AE436" s="74">
        <v>6000000</v>
      </c>
      <c r="AF436" s="334">
        <v>177895.19999999998</v>
      </c>
      <c r="AG436" s="112">
        <v>26554950</v>
      </c>
      <c r="AH436" s="74">
        <v>1400010</v>
      </c>
      <c r="AI436" s="74">
        <v>21347423.999999996</v>
      </c>
      <c r="AJ436" s="74">
        <v>0</v>
      </c>
      <c r="AK436" s="74">
        <v>4500000</v>
      </c>
      <c r="AL436" s="74">
        <v>6000000</v>
      </c>
      <c r="AM436" s="74">
        <v>4892117.9999999991</v>
      </c>
      <c r="AN436" s="74">
        <v>5217666.2159999991</v>
      </c>
      <c r="AO436" s="74">
        <v>0</v>
      </c>
      <c r="AP436" s="74">
        <v>4800000</v>
      </c>
      <c r="AQ436" s="74">
        <v>0</v>
      </c>
      <c r="AR436" s="74">
        <v>0</v>
      </c>
      <c r="AS436" s="74">
        <v>0</v>
      </c>
      <c r="AT436" s="79">
        <v>0</v>
      </c>
      <c r="AU436" s="81">
        <v>74712168.216000006</v>
      </c>
      <c r="AV436" s="112">
        <v>54182316.440880008</v>
      </c>
      <c r="AW436" s="74">
        <v>74712168.215999991</v>
      </c>
      <c r="AX436" s="74">
        <v>5229851.7751199994</v>
      </c>
      <c r="AY436" s="75">
        <v>1418231.644088001</v>
      </c>
      <c r="AZ436" s="74">
        <v>0</v>
      </c>
      <c r="BA436" s="74">
        <v>0</v>
      </c>
      <c r="BB436" s="74">
        <v>0</v>
      </c>
      <c r="BC436" s="79">
        <v>0</v>
      </c>
      <c r="BD436" s="79">
        <v>0</v>
      </c>
      <c r="BE436" s="79">
        <v>0</v>
      </c>
      <c r="BF436" s="77">
        <v>0</v>
      </c>
      <c r="BG436" s="344">
        <v>6648083.4192080004</v>
      </c>
      <c r="BH436" s="187">
        <v>68064084</v>
      </c>
    </row>
    <row r="437" spans="1:60" s="50" customFormat="1" ht="24" customHeight="1" x14ac:dyDescent="0.2">
      <c r="A437" s="181"/>
      <c r="B437" s="296">
        <v>431</v>
      </c>
      <c r="C437" s="264">
        <v>205</v>
      </c>
      <c r="D437" s="297">
        <v>13472</v>
      </c>
      <c r="E437" s="241" t="s">
        <v>2108</v>
      </c>
      <c r="F437" s="242" t="s">
        <v>120</v>
      </c>
      <c r="G437" s="285" t="s">
        <v>137</v>
      </c>
      <c r="H437" s="272" t="s">
        <v>983</v>
      </c>
      <c r="I437" s="292" t="s">
        <v>2865</v>
      </c>
      <c r="J437" s="64" t="s">
        <v>2109</v>
      </c>
      <c r="K437" s="64" t="s">
        <v>2110</v>
      </c>
      <c r="L437" s="64" t="s">
        <v>2384</v>
      </c>
      <c r="M437" s="290" t="s">
        <v>137</v>
      </c>
      <c r="N437" s="243" t="s">
        <v>2410</v>
      </c>
      <c r="O437" s="64"/>
      <c r="P437" s="89"/>
      <c r="Q437" s="243">
        <v>30</v>
      </c>
      <c r="R437" s="245">
        <v>120</v>
      </c>
      <c r="S437" s="245">
        <v>110</v>
      </c>
      <c r="T437" s="245">
        <v>29.33</v>
      </c>
      <c r="U437" s="89">
        <v>0</v>
      </c>
      <c r="V437" s="260">
        <v>13</v>
      </c>
      <c r="W437" s="98">
        <v>0</v>
      </c>
      <c r="X437" s="83">
        <v>0</v>
      </c>
      <c r="Y437" s="98">
        <v>2</v>
      </c>
      <c r="Z437" s="64">
        <v>1</v>
      </c>
      <c r="AA437" s="315">
        <v>885165</v>
      </c>
      <c r="AB437" s="315">
        <v>0</v>
      </c>
      <c r="AC437" s="316">
        <v>885165</v>
      </c>
      <c r="AD437" s="74">
        <v>4500000</v>
      </c>
      <c r="AE437" s="74">
        <v>6000000</v>
      </c>
      <c r="AF437" s="334">
        <v>168986.04545454544</v>
      </c>
      <c r="AG437" s="112">
        <v>26554950</v>
      </c>
      <c r="AH437" s="74">
        <v>0</v>
      </c>
      <c r="AI437" s="74">
        <v>20278325.454545453</v>
      </c>
      <c r="AJ437" s="74">
        <v>2655495</v>
      </c>
      <c r="AK437" s="74">
        <v>4500000</v>
      </c>
      <c r="AL437" s="74">
        <v>6000000</v>
      </c>
      <c r="AM437" s="74">
        <v>4647116.25</v>
      </c>
      <c r="AN437" s="74">
        <v>4956360.7131818179</v>
      </c>
      <c r="AO437" s="74">
        <v>0</v>
      </c>
      <c r="AP437" s="74">
        <v>2600000</v>
      </c>
      <c r="AQ437" s="74">
        <v>0</v>
      </c>
      <c r="AR437" s="74">
        <v>0</v>
      </c>
      <c r="AS437" s="74">
        <v>0</v>
      </c>
      <c r="AT437" s="79">
        <v>0</v>
      </c>
      <c r="AU437" s="81">
        <v>72192247.417727277</v>
      </c>
      <c r="AV437" s="112">
        <v>51569179.74848637</v>
      </c>
      <c r="AW437" s="74">
        <v>69536752.417727262</v>
      </c>
      <c r="AX437" s="74">
        <v>4867572.6692409087</v>
      </c>
      <c r="AY437" s="75">
        <v>1156917.9748486371</v>
      </c>
      <c r="AZ437" s="74">
        <v>0</v>
      </c>
      <c r="BA437" s="74">
        <v>0</v>
      </c>
      <c r="BB437" s="74">
        <v>0</v>
      </c>
      <c r="BC437" s="79">
        <v>0</v>
      </c>
      <c r="BD437" s="79">
        <v>0</v>
      </c>
      <c r="BE437" s="79">
        <v>0</v>
      </c>
      <c r="BF437" s="77">
        <v>0</v>
      </c>
      <c r="BG437" s="344">
        <v>6024490.6440895461</v>
      </c>
      <c r="BH437" s="187">
        <v>66167756</v>
      </c>
    </row>
    <row r="438" spans="1:60" s="50" customFormat="1" ht="24" customHeight="1" x14ac:dyDescent="0.2">
      <c r="A438" s="181"/>
      <c r="B438" s="296">
        <v>432</v>
      </c>
      <c r="C438" s="264">
        <v>206</v>
      </c>
      <c r="D438" s="297">
        <v>13460</v>
      </c>
      <c r="E438" s="241" t="s">
        <v>2076</v>
      </c>
      <c r="F438" s="242" t="s">
        <v>2077</v>
      </c>
      <c r="G438" s="285" t="s">
        <v>137</v>
      </c>
      <c r="H438" s="272" t="s">
        <v>983</v>
      </c>
      <c r="I438" s="292" t="s">
        <v>2866</v>
      </c>
      <c r="J438" s="64" t="s">
        <v>2078</v>
      </c>
      <c r="K438" s="64" t="s">
        <v>2079</v>
      </c>
      <c r="L438" s="64" t="s">
        <v>2384</v>
      </c>
      <c r="M438" s="290" t="s">
        <v>137</v>
      </c>
      <c r="N438" s="243" t="s">
        <v>2410</v>
      </c>
      <c r="O438" s="64"/>
      <c r="P438" s="89"/>
      <c r="Q438" s="243">
        <v>30</v>
      </c>
      <c r="R438" s="245">
        <v>120</v>
      </c>
      <c r="S438" s="245">
        <v>110</v>
      </c>
      <c r="T438" s="245">
        <v>29.33</v>
      </c>
      <c r="U438" s="89">
        <v>0</v>
      </c>
      <c r="V438" s="260">
        <v>12</v>
      </c>
      <c r="W438" s="98">
        <v>0</v>
      </c>
      <c r="X438" s="83">
        <v>0</v>
      </c>
      <c r="Y438" s="98">
        <v>1</v>
      </c>
      <c r="Z438" s="64">
        <v>1</v>
      </c>
      <c r="AA438" s="315">
        <v>885165</v>
      </c>
      <c r="AB438" s="315">
        <v>46667</v>
      </c>
      <c r="AC438" s="316">
        <v>931832</v>
      </c>
      <c r="AD438" s="74">
        <v>4500000</v>
      </c>
      <c r="AE438" s="74">
        <v>6000000</v>
      </c>
      <c r="AF438" s="334">
        <v>177895.19999999998</v>
      </c>
      <c r="AG438" s="112">
        <v>26554950</v>
      </c>
      <c r="AH438" s="74">
        <v>1400010</v>
      </c>
      <c r="AI438" s="74">
        <v>21347423.999999996</v>
      </c>
      <c r="AJ438" s="74">
        <v>2655495</v>
      </c>
      <c r="AK438" s="74">
        <v>4500000</v>
      </c>
      <c r="AL438" s="74">
        <v>6000000</v>
      </c>
      <c r="AM438" s="74">
        <v>4892117.9999999991</v>
      </c>
      <c r="AN438" s="74">
        <v>5217666.2159999991</v>
      </c>
      <c r="AO438" s="74">
        <v>0</v>
      </c>
      <c r="AP438" s="74">
        <v>2400000</v>
      </c>
      <c r="AQ438" s="74">
        <v>0</v>
      </c>
      <c r="AR438" s="74">
        <v>0</v>
      </c>
      <c r="AS438" s="74">
        <v>0</v>
      </c>
      <c r="AT438" s="79">
        <v>0</v>
      </c>
      <c r="AU438" s="81">
        <v>74967663.216000006</v>
      </c>
      <c r="AV438" s="112">
        <v>54350316.440880008</v>
      </c>
      <c r="AW438" s="74">
        <v>72312168.215999991</v>
      </c>
      <c r="AX438" s="74">
        <v>5061851.7751199994</v>
      </c>
      <c r="AY438" s="75">
        <v>1435031.644088001</v>
      </c>
      <c r="AZ438" s="74">
        <v>0</v>
      </c>
      <c r="BA438" s="74">
        <v>0</v>
      </c>
      <c r="BB438" s="74">
        <v>0</v>
      </c>
      <c r="BC438" s="79">
        <v>0</v>
      </c>
      <c r="BD438" s="79">
        <v>0</v>
      </c>
      <c r="BE438" s="79">
        <v>0</v>
      </c>
      <c r="BF438" s="77">
        <v>0</v>
      </c>
      <c r="BG438" s="344">
        <v>6496883.4192080004</v>
      </c>
      <c r="BH438" s="187">
        <v>68470779</v>
      </c>
    </row>
    <row r="439" spans="1:60" s="50" customFormat="1" ht="24" customHeight="1" x14ac:dyDescent="0.2">
      <c r="A439" s="181"/>
      <c r="B439" s="296">
        <v>433</v>
      </c>
      <c r="C439" s="264">
        <v>207</v>
      </c>
      <c r="D439" s="297">
        <v>13459</v>
      </c>
      <c r="E439" s="241" t="s">
        <v>593</v>
      </c>
      <c r="F439" s="242" t="s">
        <v>2073</v>
      </c>
      <c r="G439" s="285" t="s">
        <v>137</v>
      </c>
      <c r="H439" s="272" t="s">
        <v>983</v>
      </c>
      <c r="I439" s="292" t="s">
        <v>2867</v>
      </c>
      <c r="J439" s="64" t="s">
        <v>2074</v>
      </c>
      <c r="K439" s="64" t="s">
        <v>2075</v>
      </c>
      <c r="L439" s="64" t="s">
        <v>2384</v>
      </c>
      <c r="M439" s="290" t="s">
        <v>137</v>
      </c>
      <c r="N439" s="243" t="s">
        <v>2410</v>
      </c>
      <c r="O439" s="64"/>
      <c r="P439" s="89"/>
      <c r="Q439" s="243">
        <v>30</v>
      </c>
      <c r="R439" s="245">
        <v>120</v>
      </c>
      <c r="S439" s="245">
        <v>110</v>
      </c>
      <c r="T439" s="245">
        <v>29.33</v>
      </c>
      <c r="U439" s="89">
        <v>0</v>
      </c>
      <c r="V439" s="260">
        <v>15</v>
      </c>
      <c r="W439" s="98">
        <v>0</v>
      </c>
      <c r="X439" s="83">
        <v>0</v>
      </c>
      <c r="Y439" s="98">
        <v>2</v>
      </c>
      <c r="Z439" s="64">
        <v>2</v>
      </c>
      <c r="AA439" s="315">
        <v>885165</v>
      </c>
      <c r="AB439" s="315">
        <v>0</v>
      </c>
      <c r="AC439" s="316">
        <v>885165</v>
      </c>
      <c r="AD439" s="74">
        <v>4500000</v>
      </c>
      <c r="AE439" s="74">
        <v>6000000</v>
      </c>
      <c r="AF439" s="334">
        <v>168986.04545454544</v>
      </c>
      <c r="AG439" s="112">
        <v>26554950</v>
      </c>
      <c r="AH439" s="74">
        <v>0</v>
      </c>
      <c r="AI439" s="74">
        <v>20278325.454545453</v>
      </c>
      <c r="AJ439" s="74">
        <v>5310990</v>
      </c>
      <c r="AK439" s="74">
        <v>4500000</v>
      </c>
      <c r="AL439" s="74">
        <v>6000000</v>
      </c>
      <c r="AM439" s="74">
        <v>4647116.25</v>
      </c>
      <c r="AN439" s="74">
        <v>4956360.7131818179</v>
      </c>
      <c r="AO439" s="74">
        <v>0</v>
      </c>
      <c r="AP439" s="74">
        <v>3000000</v>
      </c>
      <c r="AQ439" s="74">
        <v>0</v>
      </c>
      <c r="AR439" s="74">
        <v>0</v>
      </c>
      <c r="AS439" s="74">
        <v>0</v>
      </c>
      <c r="AT439" s="79">
        <v>0</v>
      </c>
      <c r="AU439" s="81">
        <v>75247742.417727277</v>
      </c>
      <c r="AV439" s="112">
        <v>51541179.74848637</v>
      </c>
      <c r="AW439" s="74">
        <v>69936752.417727262</v>
      </c>
      <c r="AX439" s="74">
        <v>4895572.6692409087</v>
      </c>
      <c r="AY439" s="75">
        <v>1154117.9748486371</v>
      </c>
      <c r="AZ439" s="74">
        <v>0</v>
      </c>
      <c r="BA439" s="74">
        <v>0</v>
      </c>
      <c r="BB439" s="74">
        <v>0</v>
      </c>
      <c r="BC439" s="79">
        <v>0</v>
      </c>
      <c r="BD439" s="79">
        <v>0</v>
      </c>
      <c r="BE439" s="79">
        <v>0</v>
      </c>
      <c r="BF439" s="77">
        <v>0</v>
      </c>
      <c r="BG439" s="344">
        <v>6049690.6440895461</v>
      </c>
      <c r="BH439" s="187">
        <v>69198051</v>
      </c>
    </row>
    <row r="440" spans="1:60" s="50" customFormat="1" ht="24" customHeight="1" x14ac:dyDescent="0.2">
      <c r="A440" s="181"/>
      <c r="B440" s="296">
        <v>434</v>
      </c>
      <c r="C440" s="264">
        <v>208</v>
      </c>
      <c r="D440" s="297">
        <v>13465</v>
      </c>
      <c r="E440" s="241" t="s">
        <v>99</v>
      </c>
      <c r="F440" s="242" t="s">
        <v>2090</v>
      </c>
      <c r="G440" s="285" t="s">
        <v>137</v>
      </c>
      <c r="H440" s="272" t="s">
        <v>983</v>
      </c>
      <c r="I440" s="292" t="s">
        <v>2868</v>
      </c>
      <c r="J440" s="64" t="s">
        <v>2091</v>
      </c>
      <c r="K440" s="64" t="s">
        <v>2092</v>
      </c>
      <c r="L440" s="64" t="s">
        <v>2384</v>
      </c>
      <c r="M440" s="290" t="s">
        <v>137</v>
      </c>
      <c r="N440" s="243" t="s">
        <v>2410</v>
      </c>
      <c r="O440" s="64"/>
      <c r="P440" s="89"/>
      <c r="Q440" s="243">
        <v>30</v>
      </c>
      <c r="R440" s="245">
        <v>120</v>
      </c>
      <c r="S440" s="245">
        <v>110</v>
      </c>
      <c r="T440" s="245">
        <v>29.33</v>
      </c>
      <c r="U440" s="89">
        <v>0</v>
      </c>
      <c r="V440" s="260">
        <v>15</v>
      </c>
      <c r="W440" s="98">
        <v>0</v>
      </c>
      <c r="X440" s="83">
        <v>0</v>
      </c>
      <c r="Y440" s="98">
        <v>0</v>
      </c>
      <c r="Z440" s="64">
        <v>0</v>
      </c>
      <c r="AA440" s="315">
        <v>885165</v>
      </c>
      <c r="AB440" s="315">
        <v>0</v>
      </c>
      <c r="AC440" s="316">
        <v>885165</v>
      </c>
      <c r="AD440" s="74">
        <v>4500000</v>
      </c>
      <c r="AE440" s="74">
        <v>6000000</v>
      </c>
      <c r="AF440" s="334">
        <v>168986.04545454544</v>
      </c>
      <c r="AG440" s="112">
        <v>26554950</v>
      </c>
      <c r="AH440" s="74">
        <v>0</v>
      </c>
      <c r="AI440" s="74">
        <v>20278325.454545453</v>
      </c>
      <c r="AJ440" s="74">
        <v>0</v>
      </c>
      <c r="AK440" s="74">
        <v>4500000</v>
      </c>
      <c r="AL440" s="74">
        <v>6000000</v>
      </c>
      <c r="AM440" s="74">
        <v>4647116.25</v>
      </c>
      <c r="AN440" s="74">
        <v>4956360.7131818179</v>
      </c>
      <c r="AO440" s="74">
        <v>0</v>
      </c>
      <c r="AP440" s="74">
        <v>3000000</v>
      </c>
      <c r="AQ440" s="74">
        <v>0</v>
      </c>
      <c r="AR440" s="74">
        <v>0</v>
      </c>
      <c r="AS440" s="74">
        <v>0</v>
      </c>
      <c r="AT440" s="79">
        <v>0</v>
      </c>
      <c r="AU440" s="81">
        <v>69936752.417727262</v>
      </c>
      <c r="AV440" s="112">
        <v>51541179.748486355</v>
      </c>
      <c r="AW440" s="74">
        <v>69936752.417727262</v>
      </c>
      <c r="AX440" s="74">
        <v>4895572.6692409087</v>
      </c>
      <c r="AY440" s="75">
        <v>1154117.9748486355</v>
      </c>
      <c r="AZ440" s="74">
        <v>0</v>
      </c>
      <c r="BA440" s="74">
        <v>0</v>
      </c>
      <c r="BB440" s="74">
        <v>0</v>
      </c>
      <c r="BC440" s="79">
        <v>0</v>
      </c>
      <c r="BD440" s="79">
        <v>0</v>
      </c>
      <c r="BE440" s="79">
        <v>0</v>
      </c>
      <c r="BF440" s="77">
        <v>0</v>
      </c>
      <c r="BG440" s="344">
        <v>6049690.6440895442</v>
      </c>
      <c r="BH440" s="187">
        <v>63887061</v>
      </c>
    </row>
    <row r="441" spans="1:60" s="50" customFormat="1" ht="24" customHeight="1" x14ac:dyDescent="0.2">
      <c r="A441" s="181"/>
      <c r="B441" s="296">
        <v>435</v>
      </c>
      <c r="C441" s="264">
        <v>210</v>
      </c>
      <c r="D441" s="297">
        <v>13453</v>
      </c>
      <c r="E441" s="241" t="s">
        <v>135</v>
      </c>
      <c r="F441" s="242" t="s">
        <v>2054</v>
      </c>
      <c r="G441" s="285" t="s">
        <v>137</v>
      </c>
      <c r="H441" s="272" t="s">
        <v>983</v>
      </c>
      <c r="I441" s="292" t="s">
        <v>2869</v>
      </c>
      <c r="J441" s="64" t="s">
        <v>2055</v>
      </c>
      <c r="K441" s="64" t="s">
        <v>2056</v>
      </c>
      <c r="L441" s="64" t="s">
        <v>2384</v>
      </c>
      <c r="M441" s="290" t="s">
        <v>137</v>
      </c>
      <c r="N441" s="98"/>
      <c r="O441" s="64"/>
      <c r="P441" s="244" t="s">
        <v>2410</v>
      </c>
      <c r="Q441" s="243">
        <v>30</v>
      </c>
      <c r="R441" s="245">
        <v>120</v>
      </c>
      <c r="S441" s="245">
        <v>220</v>
      </c>
      <c r="T441" s="245">
        <v>29.33</v>
      </c>
      <c r="U441" s="89">
        <v>0</v>
      </c>
      <c r="V441" s="260">
        <v>25</v>
      </c>
      <c r="W441" s="98">
        <v>0</v>
      </c>
      <c r="X441" s="83">
        <v>0</v>
      </c>
      <c r="Y441" s="98">
        <v>0</v>
      </c>
      <c r="Z441" s="64">
        <v>0</v>
      </c>
      <c r="AA441" s="315">
        <v>885165</v>
      </c>
      <c r="AB441" s="315">
        <v>0</v>
      </c>
      <c r="AC441" s="316">
        <v>885165</v>
      </c>
      <c r="AD441" s="74">
        <v>4500000</v>
      </c>
      <c r="AE441" s="74">
        <v>6000000</v>
      </c>
      <c r="AF441" s="334">
        <v>168986.04545454544</v>
      </c>
      <c r="AG441" s="112">
        <v>26554950</v>
      </c>
      <c r="AH441" s="74">
        <v>0</v>
      </c>
      <c r="AI441" s="74">
        <v>20278325.454545453</v>
      </c>
      <c r="AJ441" s="74">
        <v>0</v>
      </c>
      <c r="AK441" s="74">
        <v>4500000</v>
      </c>
      <c r="AL441" s="74">
        <v>6000000</v>
      </c>
      <c r="AM441" s="74">
        <v>9294232.5</v>
      </c>
      <c r="AN441" s="74">
        <v>4956360.7131818179</v>
      </c>
      <c r="AO441" s="74">
        <v>0</v>
      </c>
      <c r="AP441" s="74">
        <v>5000000</v>
      </c>
      <c r="AQ441" s="74">
        <v>0</v>
      </c>
      <c r="AR441" s="74">
        <v>0</v>
      </c>
      <c r="AS441" s="74">
        <v>0</v>
      </c>
      <c r="AT441" s="79">
        <v>0</v>
      </c>
      <c r="AU441" s="81">
        <v>76583868.667727277</v>
      </c>
      <c r="AV441" s="112">
        <v>55722997.860986367</v>
      </c>
      <c r="AW441" s="74">
        <v>76583868.667727262</v>
      </c>
      <c r="AX441" s="74">
        <v>5360870.8067409089</v>
      </c>
      <c r="AY441" s="75">
        <v>1572299.7860986367</v>
      </c>
      <c r="AZ441" s="74">
        <v>0</v>
      </c>
      <c r="BA441" s="74">
        <v>0</v>
      </c>
      <c r="BB441" s="74">
        <v>0</v>
      </c>
      <c r="BC441" s="79">
        <v>0</v>
      </c>
      <c r="BD441" s="79">
        <v>0</v>
      </c>
      <c r="BE441" s="79">
        <v>0</v>
      </c>
      <c r="BF441" s="77">
        <v>0</v>
      </c>
      <c r="BG441" s="344">
        <v>6933170.5928395456</v>
      </c>
      <c r="BH441" s="187">
        <v>69650698</v>
      </c>
    </row>
    <row r="442" spans="1:60" s="50" customFormat="1" ht="24" customHeight="1" x14ac:dyDescent="0.2">
      <c r="A442" s="181"/>
      <c r="B442" s="296">
        <v>436</v>
      </c>
      <c r="C442" s="264">
        <v>211</v>
      </c>
      <c r="D442" s="297">
        <v>13493</v>
      </c>
      <c r="E442" s="241" t="s">
        <v>99</v>
      </c>
      <c r="F442" s="242" t="s">
        <v>2166</v>
      </c>
      <c r="G442" s="285" t="s">
        <v>137</v>
      </c>
      <c r="H442" s="272" t="s">
        <v>983</v>
      </c>
      <c r="I442" s="292" t="s">
        <v>3168</v>
      </c>
      <c r="J442" s="64" t="s">
        <v>2167</v>
      </c>
      <c r="K442" s="64" t="s">
        <v>2168</v>
      </c>
      <c r="L442" s="64" t="s">
        <v>2384</v>
      </c>
      <c r="M442" s="290" t="s">
        <v>137</v>
      </c>
      <c r="N442" s="243" t="s">
        <v>2410</v>
      </c>
      <c r="O442" s="64"/>
      <c r="P442" s="89"/>
      <c r="Q442" s="243">
        <v>28</v>
      </c>
      <c r="R442" s="245">
        <v>112</v>
      </c>
      <c r="S442" s="317">
        <v>103</v>
      </c>
      <c r="T442" s="318">
        <v>27.37</v>
      </c>
      <c r="U442" s="89">
        <v>0</v>
      </c>
      <c r="V442" s="260">
        <v>13</v>
      </c>
      <c r="W442" s="98">
        <v>0</v>
      </c>
      <c r="X442" s="83">
        <v>0</v>
      </c>
      <c r="Y442" s="98">
        <v>0</v>
      </c>
      <c r="Z442" s="64">
        <v>1</v>
      </c>
      <c r="AA442" s="315">
        <v>885165</v>
      </c>
      <c r="AB442" s="315">
        <v>0</v>
      </c>
      <c r="AC442" s="316">
        <v>885165</v>
      </c>
      <c r="AD442" s="74">
        <v>4500000</v>
      </c>
      <c r="AE442" s="74">
        <v>6000000</v>
      </c>
      <c r="AF442" s="334">
        <v>168986.04545454544</v>
      </c>
      <c r="AG442" s="112">
        <v>24784620</v>
      </c>
      <c r="AH442" s="74">
        <v>0</v>
      </c>
      <c r="AI442" s="74">
        <v>18926437.09090909</v>
      </c>
      <c r="AJ442" s="74">
        <v>2478462</v>
      </c>
      <c r="AK442" s="74">
        <v>4200000</v>
      </c>
      <c r="AL442" s="74">
        <v>5600000</v>
      </c>
      <c r="AM442" s="74">
        <v>4351390.6704545449</v>
      </c>
      <c r="AN442" s="74">
        <v>4625148.0640909085</v>
      </c>
      <c r="AO442" s="74">
        <v>0</v>
      </c>
      <c r="AP442" s="74">
        <v>2600000</v>
      </c>
      <c r="AQ442" s="74">
        <v>0</v>
      </c>
      <c r="AR442" s="74">
        <v>0</v>
      </c>
      <c r="AS442" s="74">
        <v>0</v>
      </c>
      <c r="AT442" s="79">
        <v>0</v>
      </c>
      <c r="AU442" s="81">
        <v>67566057.825454548</v>
      </c>
      <c r="AV442" s="112">
        <v>48131464.117672727</v>
      </c>
      <c r="AW442" s="74">
        <v>65087595.825454548</v>
      </c>
      <c r="AX442" s="74">
        <v>4556131.7077818187</v>
      </c>
      <c r="AY442" s="75">
        <v>813146.41176727274</v>
      </c>
      <c r="AZ442" s="74">
        <v>0</v>
      </c>
      <c r="BA442" s="74">
        <v>0</v>
      </c>
      <c r="BB442" s="74">
        <v>0</v>
      </c>
      <c r="BC442" s="79">
        <v>0</v>
      </c>
      <c r="BD442" s="79">
        <v>0</v>
      </c>
      <c r="BE442" s="79">
        <v>0</v>
      </c>
      <c r="BF442" s="77">
        <v>0</v>
      </c>
      <c r="BG442" s="344">
        <v>5369278.1195490919</v>
      </c>
      <c r="BH442" s="187">
        <v>62196779</v>
      </c>
    </row>
    <row r="443" spans="1:60" s="50" customFormat="1" ht="24" customHeight="1" x14ac:dyDescent="0.2">
      <c r="A443" s="181"/>
      <c r="B443" s="296">
        <v>437</v>
      </c>
      <c r="C443" s="264">
        <v>212</v>
      </c>
      <c r="D443" s="297">
        <v>13501</v>
      </c>
      <c r="E443" s="241" t="s">
        <v>435</v>
      </c>
      <c r="F443" s="242" t="s">
        <v>2189</v>
      </c>
      <c r="G443" s="285" t="s">
        <v>137</v>
      </c>
      <c r="H443" s="272" t="s">
        <v>983</v>
      </c>
      <c r="I443" s="292" t="s">
        <v>2871</v>
      </c>
      <c r="J443" s="64" t="s">
        <v>2190</v>
      </c>
      <c r="K443" s="64" t="s">
        <v>2191</v>
      </c>
      <c r="L443" s="64" t="s">
        <v>2384</v>
      </c>
      <c r="M443" s="290" t="s">
        <v>137</v>
      </c>
      <c r="N443" s="243" t="s">
        <v>2410</v>
      </c>
      <c r="O443" s="64"/>
      <c r="P443" s="89"/>
      <c r="Q443" s="243">
        <v>30</v>
      </c>
      <c r="R443" s="245">
        <v>120</v>
      </c>
      <c r="S443" s="245">
        <v>110</v>
      </c>
      <c r="T443" s="245">
        <v>29.33</v>
      </c>
      <c r="U443" s="89">
        <v>0</v>
      </c>
      <c r="V443" s="260">
        <v>15</v>
      </c>
      <c r="W443" s="98">
        <v>0</v>
      </c>
      <c r="X443" s="83">
        <v>0</v>
      </c>
      <c r="Y443" s="98">
        <v>0</v>
      </c>
      <c r="Z443" s="64">
        <v>2</v>
      </c>
      <c r="AA443" s="315">
        <v>885165</v>
      </c>
      <c r="AB443" s="315">
        <v>0</v>
      </c>
      <c r="AC443" s="316">
        <v>885165</v>
      </c>
      <c r="AD443" s="74">
        <v>4500000</v>
      </c>
      <c r="AE443" s="74">
        <v>6000000</v>
      </c>
      <c r="AF443" s="334">
        <v>168986.04545454544</v>
      </c>
      <c r="AG443" s="112">
        <v>26554950</v>
      </c>
      <c r="AH443" s="74">
        <v>0</v>
      </c>
      <c r="AI443" s="74">
        <v>20278325.454545453</v>
      </c>
      <c r="AJ443" s="74">
        <v>5310990</v>
      </c>
      <c r="AK443" s="74">
        <v>4500000</v>
      </c>
      <c r="AL443" s="74">
        <v>6000000</v>
      </c>
      <c r="AM443" s="74">
        <v>4647116.25</v>
      </c>
      <c r="AN443" s="74">
        <v>4956360.7131818179</v>
      </c>
      <c r="AO443" s="74">
        <v>0</v>
      </c>
      <c r="AP443" s="74">
        <v>3000000</v>
      </c>
      <c r="AQ443" s="74">
        <v>0</v>
      </c>
      <c r="AR443" s="74">
        <v>0</v>
      </c>
      <c r="AS443" s="74">
        <v>0</v>
      </c>
      <c r="AT443" s="79">
        <v>0</v>
      </c>
      <c r="AU443" s="81">
        <v>75247742.417727277</v>
      </c>
      <c r="AV443" s="112">
        <v>51541179.74848637</v>
      </c>
      <c r="AW443" s="74">
        <v>69936752.417727262</v>
      </c>
      <c r="AX443" s="74">
        <v>4895572.6692409087</v>
      </c>
      <c r="AY443" s="75">
        <v>1154117.9748486371</v>
      </c>
      <c r="AZ443" s="74">
        <v>0</v>
      </c>
      <c r="BA443" s="74">
        <v>0</v>
      </c>
      <c r="BB443" s="74">
        <v>0</v>
      </c>
      <c r="BC443" s="79">
        <v>0</v>
      </c>
      <c r="BD443" s="79">
        <v>0</v>
      </c>
      <c r="BE443" s="79">
        <v>0</v>
      </c>
      <c r="BF443" s="77">
        <v>0</v>
      </c>
      <c r="BG443" s="344">
        <v>6049690.6440895461</v>
      </c>
      <c r="BH443" s="187">
        <v>69198051</v>
      </c>
    </row>
    <row r="444" spans="1:60" s="50" customFormat="1" ht="24" customHeight="1" x14ac:dyDescent="0.2">
      <c r="A444" s="181"/>
      <c r="B444" s="296">
        <v>438</v>
      </c>
      <c r="C444" s="264">
        <v>213</v>
      </c>
      <c r="D444" s="297">
        <v>13452</v>
      </c>
      <c r="E444" s="241" t="s">
        <v>298</v>
      </c>
      <c r="F444" s="242" t="s">
        <v>649</v>
      </c>
      <c r="G444" s="285" t="s">
        <v>137</v>
      </c>
      <c r="H444" s="272" t="s">
        <v>983</v>
      </c>
      <c r="I444" s="292" t="s">
        <v>2872</v>
      </c>
      <c r="J444" s="64">
        <v>1465439366</v>
      </c>
      <c r="K444" s="64" t="s">
        <v>2053</v>
      </c>
      <c r="L444" s="64" t="s">
        <v>2384</v>
      </c>
      <c r="M444" s="290" t="s">
        <v>137</v>
      </c>
      <c r="N444" s="243" t="s">
        <v>2410</v>
      </c>
      <c r="O444" s="64"/>
      <c r="P444" s="89"/>
      <c r="Q444" s="243">
        <v>30</v>
      </c>
      <c r="R444" s="245">
        <v>120</v>
      </c>
      <c r="S444" s="245">
        <v>110</v>
      </c>
      <c r="T444" s="245">
        <v>29.33</v>
      </c>
      <c r="U444" s="89">
        <v>0</v>
      </c>
      <c r="V444" s="260">
        <v>15</v>
      </c>
      <c r="W444" s="98">
        <v>0</v>
      </c>
      <c r="X444" s="83">
        <v>0</v>
      </c>
      <c r="Y444" s="98">
        <v>1</v>
      </c>
      <c r="Z444" s="64">
        <v>1</v>
      </c>
      <c r="AA444" s="315">
        <v>885165</v>
      </c>
      <c r="AB444" s="315">
        <v>0</v>
      </c>
      <c r="AC444" s="316">
        <v>885165</v>
      </c>
      <c r="AD444" s="74">
        <v>4500000</v>
      </c>
      <c r="AE444" s="74">
        <v>6000000</v>
      </c>
      <c r="AF444" s="334">
        <v>168986.04545454544</v>
      </c>
      <c r="AG444" s="112">
        <v>26554950</v>
      </c>
      <c r="AH444" s="74">
        <v>0</v>
      </c>
      <c r="AI444" s="74">
        <v>20278325.454545453</v>
      </c>
      <c r="AJ444" s="74">
        <v>2655495</v>
      </c>
      <c r="AK444" s="74">
        <v>4500000</v>
      </c>
      <c r="AL444" s="74">
        <v>6000000</v>
      </c>
      <c r="AM444" s="74">
        <v>4647116.25</v>
      </c>
      <c r="AN444" s="74">
        <v>4956360.7131818179</v>
      </c>
      <c r="AO444" s="74">
        <v>0</v>
      </c>
      <c r="AP444" s="74">
        <v>3000000</v>
      </c>
      <c r="AQ444" s="74">
        <v>0</v>
      </c>
      <c r="AR444" s="74">
        <v>0</v>
      </c>
      <c r="AS444" s="74">
        <v>0</v>
      </c>
      <c r="AT444" s="79">
        <v>0</v>
      </c>
      <c r="AU444" s="81">
        <v>72592247.417727277</v>
      </c>
      <c r="AV444" s="112">
        <v>51541179.74848637</v>
      </c>
      <c r="AW444" s="74">
        <v>69936752.417727262</v>
      </c>
      <c r="AX444" s="74">
        <v>4895572.6692409087</v>
      </c>
      <c r="AY444" s="75">
        <v>1154117.9748486371</v>
      </c>
      <c r="AZ444" s="74">
        <v>0</v>
      </c>
      <c r="BA444" s="74">
        <v>0</v>
      </c>
      <c r="BB444" s="74">
        <v>0</v>
      </c>
      <c r="BC444" s="79">
        <v>0</v>
      </c>
      <c r="BD444" s="79">
        <v>0</v>
      </c>
      <c r="BE444" s="79">
        <v>0</v>
      </c>
      <c r="BF444" s="77">
        <v>0</v>
      </c>
      <c r="BG444" s="344">
        <v>6049690.6440895461</v>
      </c>
      <c r="BH444" s="187">
        <v>66542556</v>
      </c>
    </row>
    <row r="445" spans="1:60" s="50" customFormat="1" ht="24" customHeight="1" x14ac:dyDescent="0.2">
      <c r="A445" s="181"/>
      <c r="B445" s="296">
        <v>439</v>
      </c>
      <c r="C445" s="264">
        <v>214</v>
      </c>
      <c r="D445" s="297">
        <v>13486</v>
      </c>
      <c r="E445" s="241" t="s">
        <v>244</v>
      </c>
      <c r="F445" s="242" t="s">
        <v>1864</v>
      </c>
      <c r="G445" s="285" t="s">
        <v>137</v>
      </c>
      <c r="H445" s="272" t="s">
        <v>983</v>
      </c>
      <c r="I445" s="292" t="s">
        <v>2873</v>
      </c>
      <c r="J445" s="64" t="s">
        <v>2144</v>
      </c>
      <c r="K445" s="64" t="s">
        <v>2145</v>
      </c>
      <c r="L445" s="64" t="s">
        <v>2384</v>
      </c>
      <c r="M445" s="290" t="s">
        <v>137</v>
      </c>
      <c r="N445" s="243" t="s">
        <v>2410</v>
      </c>
      <c r="O445" s="64"/>
      <c r="P445" s="89"/>
      <c r="Q445" s="243">
        <v>30</v>
      </c>
      <c r="R445" s="245">
        <v>120</v>
      </c>
      <c r="S445" s="245">
        <v>110</v>
      </c>
      <c r="T445" s="245">
        <v>29.33</v>
      </c>
      <c r="U445" s="89">
        <v>0</v>
      </c>
      <c r="V445" s="260">
        <v>15</v>
      </c>
      <c r="W445" s="98">
        <v>0</v>
      </c>
      <c r="X445" s="83">
        <v>0</v>
      </c>
      <c r="Y445" s="98">
        <v>0</v>
      </c>
      <c r="Z445" s="64">
        <v>0</v>
      </c>
      <c r="AA445" s="315">
        <v>885165</v>
      </c>
      <c r="AB445" s="315">
        <v>0</v>
      </c>
      <c r="AC445" s="316">
        <v>885165</v>
      </c>
      <c r="AD445" s="74">
        <v>4500000</v>
      </c>
      <c r="AE445" s="74">
        <v>6000000</v>
      </c>
      <c r="AF445" s="334">
        <v>168986.04545454544</v>
      </c>
      <c r="AG445" s="112">
        <v>26554950</v>
      </c>
      <c r="AH445" s="74">
        <v>0</v>
      </c>
      <c r="AI445" s="74">
        <v>20278325.454545453</v>
      </c>
      <c r="AJ445" s="74">
        <v>0</v>
      </c>
      <c r="AK445" s="74">
        <v>4500000</v>
      </c>
      <c r="AL445" s="74">
        <v>6000000</v>
      </c>
      <c r="AM445" s="74">
        <v>4647116.25</v>
      </c>
      <c r="AN445" s="74">
        <v>4956360.7131818179</v>
      </c>
      <c r="AO445" s="74">
        <v>0</v>
      </c>
      <c r="AP445" s="74">
        <v>3000000</v>
      </c>
      <c r="AQ445" s="74">
        <v>0</v>
      </c>
      <c r="AR445" s="74">
        <v>0</v>
      </c>
      <c r="AS445" s="74">
        <v>0</v>
      </c>
      <c r="AT445" s="79">
        <v>0</v>
      </c>
      <c r="AU445" s="81">
        <v>69936752.417727262</v>
      </c>
      <c r="AV445" s="112">
        <v>51541179.748486355</v>
      </c>
      <c r="AW445" s="74">
        <v>69936752.417727262</v>
      </c>
      <c r="AX445" s="74">
        <v>4895572.6692409087</v>
      </c>
      <c r="AY445" s="75">
        <v>1154117.9748486355</v>
      </c>
      <c r="AZ445" s="74">
        <v>0</v>
      </c>
      <c r="BA445" s="74">
        <v>0</v>
      </c>
      <c r="BB445" s="74">
        <v>0</v>
      </c>
      <c r="BC445" s="79">
        <v>0</v>
      </c>
      <c r="BD445" s="79">
        <v>0</v>
      </c>
      <c r="BE445" s="79">
        <v>0</v>
      </c>
      <c r="BF445" s="77">
        <v>0</v>
      </c>
      <c r="BG445" s="344">
        <v>6049690.6440895442</v>
      </c>
      <c r="BH445" s="187">
        <v>63887061</v>
      </c>
    </row>
    <row r="446" spans="1:60" s="50" customFormat="1" ht="24" customHeight="1" x14ac:dyDescent="0.2">
      <c r="A446" s="181"/>
      <c r="B446" s="296">
        <v>440</v>
      </c>
      <c r="C446" s="264">
        <v>215</v>
      </c>
      <c r="D446" s="297">
        <v>13512</v>
      </c>
      <c r="E446" s="241" t="s">
        <v>259</v>
      </c>
      <c r="F446" s="242" t="s">
        <v>2222</v>
      </c>
      <c r="G446" s="285" t="s">
        <v>137</v>
      </c>
      <c r="H446" s="272" t="s">
        <v>983</v>
      </c>
      <c r="I446" s="292" t="s">
        <v>2874</v>
      </c>
      <c r="J446" s="64" t="s">
        <v>2223</v>
      </c>
      <c r="K446" s="64"/>
      <c r="L446" s="64" t="s">
        <v>2384</v>
      </c>
      <c r="M446" s="290" t="s">
        <v>137</v>
      </c>
      <c r="N446" s="243" t="s">
        <v>2410</v>
      </c>
      <c r="O446" s="64"/>
      <c r="P446" s="89"/>
      <c r="Q446" s="243">
        <v>30</v>
      </c>
      <c r="R446" s="245">
        <v>120</v>
      </c>
      <c r="S446" s="245">
        <v>110</v>
      </c>
      <c r="T446" s="245">
        <v>29.33</v>
      </c>
      <c r="U446" s="89">
        <v>0</v>
      </c>
      <c r="V446" s="260">
        <v>13</v>
      </c>
      <c r="W446" s="98">
        <v>0</v>
      </c>
      <c r="X446" s="83">
        <v>0</v>
      </c>
      <c r="Y446" s="98">
        <v>0</v>
      </c>
      <c r="Z446" s="64">
        <v>0</v>
      </c>
      <c r="AA446" s="315">
        <v>885165</v>
      </c>
      <c r="AB446" s="315">
        <v>0</v>
      </c>
      <c r="AC446" s="316">
        <v>885165</v>
      </c>
      <c r="AD446" s="74">
        <v>4500000</v>
      </c>
      <c r="AE446" s="74">
        <v>6000000</v>
      </c>
      <c r="AF446" s="334">
        <v>168986.04545454544</v>
      </c>
      <c r="AG446" s="112">
        <v>26554950</v>
      </c>
      <c r="AH446" s="74">
        <v>0</v>
      </c>
      <c r="AI446" s="74">
        <v>20278325.454545453</v>
      </c>
      <c r="AJ446" s="74">
        <v>0</v>
      </c>
      <c r="AK446" s="74">
        <v>4500000</v>
      </c>
      <c r="AL446" s="74">
        <v>6000000</v>
      </c>
      <c r="AM446" s="74">
        <v>4647116.25</v>
      </c>
      <c r="AN446" s="74">
        <v>4956360.7131818179</v>
      </c>
      <c r="AO446" s="74">
        <v>0</v>
      </c>
      <c r="AP446" s="74">
        <v>2600000</v>
      </c>
      <c r="AQ446" s="74">
        <v>0</v>
      </c>
      <c r="AR446" s="74">
        <v>0</v>
      </c>
      <c r="AS446" s="74">
        <v>0</v>
      </c>
      <c r="AT446" s="79">
        <v>0</v>
      </c>
      <c r="AU446" s="81">
        <v>69536752.417727262</v>
      </c>
      <c r="AV446" s="112">
        <v>51569179.748486355</v>
      </c>
      <c r="AW446" s="74">
        <v>69536752.417727262</v>
      </c>
      <c r="AX446" s="74">
        <v>4867572.6692409087</v>
      </c>
      <c r="AY446" s="75">
        <v>1156917.9748486355</v>
      </c>
      <c r="AZ446" s="74">
        <v>0</v>
      </c>
      <c r="BA446" s="74">
        <v>0</v>
      </c>
      <c r="BB446" s="74">
        <v>0</v>
      </c>
      <c r="BC446" s="79">
        <v>0</v>
      </c>
      <c r="BD446" s="79">
        <v>0</v>
      </c>
      <c r="BE446" s="79">
        <v>0</v>
      </c>
      <c r="BF446" s="77">
        <v>0</v>
      </c>
      <c r="BG446" s="344">
        <v>6024490.6440895442</v>
      </c>
      <c r="BH446" s="187">
        <v>63512261</v>
      </c>
    </row>
    <row r="447" spans="1:60" s="50" customFormat="1" ht="24" customHeight="1" x14ac:dyDescent="0.2">
      <c r="A447" s="181"/>
      <c r="B447" s="296">
        <v>441</v>
      </c>
      <c r="C447" s="264">
        <v>216</v>
      </c>
      <c r="D447" s="297">
        <v>13457</v>
      </c>
      <c r="E447" s="241" t="s">
        <v>410</v>
      </c>
      <c r="F447" s="242" t="s">
        <v>2066</v>
      </c>
      <c r="G447" s="285" t="s">
        <v>137</v>
      </c>
      <c r="H447" s="272" t="s">
        <v>983</v>
      </c>
      <c r="I447" s="292" t="s">
        <v>2875</v>
      </c>
      <c r="J447" s="64" t="s">
        <v>2067</v>
      </c>
      <c r="K447" s="64" t="s">
        <v>2068</v>
      </c>
      <c r="L447" s="64" t="s">
        <v>2384</v>
      </c>
      <c r="M447" s="290" t="s">
        <v>137</v>
      </c>
      <c r="N447" s="243" t="s">
        <v>2410</v>
      </c>
      <c r="O447" s="64"/>
      <c r="P447" s="89"/>
      <c r="Q447" s="243">
        <v>30</v>
      </c>
      <c r="R447" s="245">
        <v>120</v>
      </c>
      <c r="S447" s="245">
        <v>110</v>
      </c>
      <c r="T447" s="245">
        <v>29.33</v>
      </c>
      <c r="U447" s="89">
        <v>0</v>
      </c>
      <c r="V447" s="260">
        <v>15</v>
      </c>
      <c r="W447" s="98">
        <v>0</v>
      </c>
      <c r="X447" s="83">
        <v>0</v>
      </c>
      <c r="Y447" s="98">
        <v>0</v>
      </c>
      <c r="Z447" s="64">
        <v>2</v>
      </c>
      <c r="AA447" s="315">
        <v>885165</v>
      </c>
      <c r="AB447" s="315">
        <v>0</v>
      </c>
      <c r="AC447" s="316">
        <v>885165</v>
      </c>
      <c r="AD447" s="74">
        <v>4500000</v>
      </c>
      <c r="AE447" s="74">
        <v>6000000</v>
      </c>
      <c r="AF447" s="334">
        <v>168986.04545454544</v>
      </c>
      <c r="AG447" s="112">
        <v>26554950</v>
      </c>
      <c r="AH447" s="74">
        <v>0</v>
      </c>
      <c r="AI447" s="74">
        <v>20278325.454545453</v>
      </c>
      <c r="AJ447" s="74">
        <v>5310990</v>
      </c>
      <c r="AK447" s="74">
        <v>4500000</v>
      </c>
      <c r="AL447" s="74">
        <v>6000000</v>
      </c>
      <c r="AM447" s="74">
        <v>4647116.25</v>
      </c>
      <c r="AN447" s="74">
        <v>4956360.7131818179</v>
      </c>
      <c r="AO447" s="74">
        <v>0</v>
      </c>
      <c r="AP447" s="74">
        <v>3000000</v>
      </c>
      <c r="AQ447" s="74">
        <v>0</v>
      </c>
      <c r="AR447" s="74">
        <v>0</v>
      </c>
      <c r="AS447" s="74">
        <v>0</v>
      </c>
      <c r="AT447" s="79">
        <v>0</v>
      </c>
      <c r="AU447" s="81">
        <v>75247742.417727277</v>
      </c>
      <c r="AV447" s="112">
        <v>51541179.74848637</v>
      </c>
      <c r="AW447" s="74">
        <v>69936752.417727262</v>
      </c>
      <c r="AX447" s="74">
        <v>4895572.6692409087</v>
      </c>
      <c r="AY447" s="75">
        <v>1154117.9748486371</v>
      </c>
      <c r="AZ447" s="74">
        <v>0</v>
      </c>
      <c r="BA447" s="74">
        <v>0</v>
      </c>
      <c r="BB447" s="74">
        <v>0</v>
      </c>
      <c r="BC447" s="79">
        <v>0</v>
      </c>
      <c r="BD447" s="79">
        <v>0</v>
      </c>
      <c r="BE447" s="79">
        <v>0</v>
      </c>
      <c r="BF447" s="77">
        <v>0</v>
      </c>
      <c r="BG447" s="344">
        <v>6049690.6440895461</v>
      </c>
      <c r="BH447" s="187">
        <v>69198051</v>
      </c>
    </row>
    <row r="448" spans="1:60" s="50" customFormat="1" ht="24" customHeight="1" x14ac:dyDescent="0.2">
      <c r="A448" s="181"/>
      <c r="B448" s="296">
        <v>442</v>
      </c>
      <c r="C448" s="264">
        <v>217</v>
      </c>
      <c r="D448" s="297">
        <v>13475</v>
      </c>
      <c r="E448" s="241" t="s">
        <v>2115</v>
      </c>
      <c r="F448" s="242" t="s">
        <v>277</v>
      </c>
      <c r="G448" s="285" t="s">
        <v>137</v>
      </c>
      <c r="H448" s="272" t="s">
        <v>983</v>
      </c>
      <c r="I448" s="292" t="s">
        <v>2876</v>
      </c>
      <c r="J448" s="64" t="s">
        <v>2116</v>
      </c>
      <c r="K448" s="64" t="s">
        <v>2117</v>
      </c>
      <c r="L448" s="64" t="s">
        <v>2384</v>
      </c>
      <c r="M448" s="290" t="s">
        <v>137</v>
      </c>
      <c r="N448" s="243" t="s">
        <v>2410</v>
      </c>
      <c r="O448" s="64"/>
      <c r="P448" s="89"/>
      <c r="Q448" s="243">
        <v>30</v>
      </c>
      <c r="R448" s="245">
        <v>120</v>
      </c>
      <c r="S448" s="245">
        <v>110</v>
      </c>
      <c r="T448" s="245">
        <v>29.33</v>
      </c>
      <c r="U448" s="89">
        <v>0</v>
      </c>
      <c r="V448" s="260">
        <v>15</v>
      </c>
      <c r="W448" s="98">
        <v>0</v>
      </c>
      <c r="X448" s="83">
        <v>0</v>
      </c>
      <c r="Y448" s="98">
        <v>0</v>
      </c>
      <c r="Z448" s="64">
        <v>2</v>
      </c>
      <c r="AA448" s="315">
        <v>885165</v>
      </c>
      <c r="AB448" s="315">
        <v>0</v>
      </c>
      <c r="AC448" s="316">
        <v>885165</v>
      </c>
      <c r="AD448" s="74">
        <v>4500000</v>
      </c>
      <c r="AE448" s="74">
        <v>6000000</v>
      </c>
      <c r="AF448" s="334">
        <v>168986.04545454544</v>
      </c>
      <c r="AG448" s="112">
        <v>26554950</v>
      </c>
      <c r="AH448" s="74">
        <v>0</v>
      </c>
      <c r="AI448" s="74">
        <v>20278325.454545453</v>
      </c>
      <c r="AJ448" s="74">
        <v>5310990</v>
      </c>
      <c r="AK448" s="74">
        <v>4500000</v>
      </c>
      <c r="AL448" s="74">
        <v>6000000</v>
      </c>
      <c r="AM448" s="74">
        <v>4647116.25</v>
      </c>
      <c r="AN448" s="74">
        <v>4956360.7131818179</v>
      </c>
      <c r="AO448" s="74">
        <v>0</v>
      </c>
      <c r="AP448" s="74">
        <v>3000000</v>
      </c>
      <c r="AQ448" s="74">
        <v>0</v>
      </c>
      <c r="AR448" s="74">
        <v>0</v>
      </c>
      <c r="AS448" s="74">
        <v>0</v>
      </c>
      <c r="AT448" s="79">
        <v>0</v>
      </c>
      <c r="AU448" s="81">
        <v>75247742.417727277</v>
      </c>
      <c r="AV448" s="112">
        <v>51541179.74848637</v>
      </c>
      <c r="AW448" s="74">
        <v>69936752.417727262</v>
      </c>
      <c r="AX448" s="74">
        <v>4895572.6692409087</v>
      </c>
      <c r="AY448" s="75">
        <v>1154117.9748486371</v>
      </c>
      <c r="AZ448" s="74">
        <v>0</v>
      </c>
      <c r="BA448" s="74">
        <v>0</v>
      </c>
      <c r="BB448" s="74">
        <v>0</v>
      </c>
      <c r="BC448" s="79">
        <v>0</v>
      </c>
      <c r="BD448" s="79">
        <v>0</v>
      </c>
      <c r="BE448" s="79">
        <v>0</v>
      </c>
      <c r="BF448" s="77">
        <v>0</v>
      </c>
      <c r="BG448" s="344">
        <v>6049690.6440895461</v>
      </c>
      <c r="BH448" s="187">
        <v>69198051</v>
      </c>
    </row>
    <row r="449" spans="1:60" s="50" customFormat="1" ht="24" customHeight="1" x14ac:dyDescent="0.2">
      <c r="A449" s="181"/>
      <c r="B449" s="296">
        <v>443</v>
      </c>
      <c r="C449" s="264">
        <v>218</v>
      </c>
      <c r="D449" s="297">
        <v>13504</v>
      </c>
      <c r="E449" s="241" t="s">
        <v>85</v>
      </c>
      <c r="F449" s="242" t="s">
        <v>2198</v>
      </c>
      <c r="G449" s="285" t="s">
        <v>137</v>
      </c>
      <c r="H449" s="272" t="s">
        <v>983</v>
      </c>
      <c r="I449" s="292" t="s">
        <v>2877</v>
      </c>
      <c r="J449" s="64" t="s">
        <v>2199</v>
      </c>
      <c r="K449" s="64" t="s">
        <v>2200</v>
      </c>
      <c r="L449" s="64" t="s">
        <v>2384</v>
      </c>
      <c r="M449" s="290" t="s">
        <v>137</v>
      </c>
      <c r="N449" s="243" t="s">
        <v>2410</v>
      </c>
      <c r="O449" s="64"/>
      <c r="P449" s="89"/>
      <c r="Q449" s="243">
        <v>30</v>
      </c>
      <c r="R449" s="245">
        <v>120</v>
      </c>
      <c r="S449" s="245">
        <v>110</v>
      </c>
      <c r="T449" s="245">
        <v>29.33</v>
      </c>
      <c r="U449" s="89">
        <v>0</v>
      </c>
      <c r="V449" s="260">
        <v>15</v>
      </c>
      <c r="W449" s="98">
        <v>0</v>
      </c>
      <c r="X449" s="83">
        <v>0</v>
      </c>
      <c r="Y449" s="98">
        <v>0</v>
      </c>
      <c r="Z449" s="64">
        <v>0</v>
      </c>
      <c r="AA449" s="315">
        <v>885165</v>
      </c>
      <c r="AB449" s="315">
        <v>0</v>
      </c>
      <c r="AC449" s="316">
        <v>885165</v>
      </c>
      <c r="AD449" s="74">
        <v>4500000</v>
      </c>
      <c r="AE449" s="74">
        <v>6000000</v>
      </c>
      <c r="AF449" s="334">
        <v>168986.04545454544</v>
      </c>
      <c r="AG449" s="112">
        <v>26554950</v>
      </c>
      <c r="AH449" s="74">
        <v>0</v>
      </c>
      <c r="AI449" s="74">
        <v>20278325.454545453</v>
      </c>
      <c r="AJ449" s="74">
        <v>0</v>
      </c>
      <c r="AK449" s="74">
        <v>4500000</v>
      </c>
      <c r="AL449" s="74">
        <v>6000000</v>
      </c>
      <c r="AM449" s="74">
        <v>4647116.25</v>
      </c>
      <c r="AN449" s="74">
        <v>4956360.7131818179</v>
      </c>
      <c r="AO449" s="74">
        <v>0</v>
      </c>
      <c r="AP449" s="74">
        <v>3000000</v>
      </c>
      <c r="AQ449" s="74">
        <v>0</v>
      </c>
      <c r="AR449" s="74">
        <v>0</v>
      </c>
      <c r="AS449" s="74">
        <v>0</v>
      </c>
      <c r="AT449" s="79">
        <v>0</v>
      </c>
      <c r="AU449" s="81">
        <v>69936752.417727262</v>
      </c>
      <c r="AV449" s="112">
        <v>51541179.748486355</v>
      </c>
      <c r="AW449" s="74">
        <v>69936752.417727262</v>
      </c>
      <c r="AX449" s="74">
        <v>4895572.6692409087</v>
      </c>
      <c r="AY449" s="75">
        <v>1154117.9748486355</v>
      </c>
      <c r="AZ449" s="74">
        <v>0</v>
      </c>
      <c r="BA449" s="74">
        <v>0</v>
      </c>
      <c r="BB449" s="74">
        <v>0</v>
      </c>
      <c r="BC449" s="79">
        <v>0</v>
      </c>
      <c r="BD449" s="79">
        <v>0</v>
      </c>
      <c r="BE449" s="79">
        <v>0</v>
      </c>
      <c r="BF449" s="77">
        <v>0</v>
      </c>
      <c r="BG449" s="344">
        <v>6049690.6440895442</v>
      </c>
      <c r="BH449" s="187">
        <v>63887061</v>
      </c>
    </row>
    <row r="450" spans="1:60" s="50" customFormat="1" ht="24" customHeight="1" x14ac:dyDescent="0.2">
      <c r="A450" s="181"/>
      <c r="B450" s="296">
        <v>444</v>
      </c>
      <c r="C450" s="264">
        <v>219</v>
      </c>
      <c r="D450" s="297">
        <v>13494</v>
      </c>
      <c r="E450" s="241" t="s">
        <v>410</v>
      </c>
      <c r="F450" s="242" t="s">
        <v>1976</v>
      </c>
      <c r="G450" s="285" t="s">
        <v>137</v>
      </c>
      <c r="H450" s="272" t="s">
        <v>983</v>
      </c>
      <c r="I450" s="292" t="s">
        <v>2878</v>
      </c>
      <c r="J450" s="64" t="s">
        <v>2169</v>
      </c>
      <c r="K450" s="64" t="s">
        <v>2170</v>
      </c>
      <c r="L450" s="64" t="s">
        <v>2384</v>
      </c>
      <c r="M450" s="290" t="s">
        <v>137</v>
      </c>
      <c r="N450" s="243" t="s">
        <v>2410</v>
      </c>
      <c r="O450" s="64"/>
      <c r="P450" s="89"/>
      <c r="Q450" s="243">
        <v>30</v>
      </c>
      <c r="R450" s="245">
        <v>120</v>
      </c>
      <c r="S450" s="245">
        <v>110</v>
      </c>
      <c r="T450" s="245">
        <v>29.33</v>
      </c>
      <c r="U450" s="89">
        <v>0</v>
      </c>
      <c r="V450" s="260">
        <v>15</v>
      </c>
      <c r="W450" s="98">
        <v>0</v>
      </c>
      <c r="X450" s="83">
        <v>0</v>
      </c>
      <c r="Y450" s="98">
        <v>0</v>
      </c>
      <c r="Z450" s="64">
        <v>2</v>
      </c>
      <c r="AA450" s="315">
        <v>885165</v>
      </c>
      <c r="AB450" s="315">
        <v>0</v>
      </c>
      <c r="AC450" s="316">
        <v>885165</v>
      </c>
      <c r="AD450" s="74">
        <v>4500000</v>
      </c>
      <c r="AE450" s="74">
        <v>6000000</v>
      </c>
      <c r="AF450" s="334">
        <v>168986.04545454544</v>
      </c>
      <c r="AG450" s="112">
        <v>26554950</v>
      </c>
      <c r="AH450" s="74">
        <v>0</v>
      </c>
      <c r="AI450" s="74">
        <v>20278325.454545453</v>
      </c>
      <c r="AJ450" s="74">
        <v>5310990</v>
      </c>
      <c r="AK450" s="74">
        <v>4500000</v>
      </c>
      <c r="AL450" s="74">
        <v>6000000</v>
      </c>
      <c r="AM450" s="74">
        <v>4647116.25</v>
      </c>
      <c r="AN450" s="74">
        <v>4956360.7131818179</v>
      </c>
      <c r="AO450" s="74">
        <v>0</v>
      </c>
      <c r="AP450" s="74">
        <v>3000000</v>
      </c>
      <c r="AQ450" s="74">
        <v>0</v>
      </c>
      <c r="AR450" s="74">
        <v>0</v>
      </c>
      <c r="AS450" s="74">
        <v>0</v>
      </c>
      <c r="AT450" s="79">
        <v>0</v>
      </c>
      <c r="AU450" s="81">
        <v>75247742.417727277</v>
      </c>
      <c r="AV450" s="112">
        <v>51541179.74848637</v>
      </c>
      <c r="AW450" s="74">
        <v>69936752.417727262</v>
      </c>
      <c r="AX450" s="74">
        <v>4895572.6692409087</v>
      </c>
      <c r="AY450" s="75">
        <v>1154117.9748486371</v>
      </c>
      <c r="AZ450" s="74">
        <v>0</v>
      </c>
      <c r="BA450" s="74">
        <v>0</v>
      </c>
      <c r="BB450" s="74">
        <v>0</v>
      </c>
      <c r="BC450" s="79">
        <v>0</v>
      </c>
      <c r="BD450" s="79">
        <v>0</v>
      </c>
      <c r="BE450" s="79">
        <v>0</v>
      </c>
      <c r="BF450" s="77">
        <v>0</v>
      </c>
      <c r="BG450" s="344">
        <v>6049690.6440895461</v>
      </c>
      <c r="BH450" s="187">
        <v>69198051</v>
      </c>
    </row>
    <row r="451" spans="1:60" s="50" customFormat="1" ht="24" customHeight="1" x14ac:dyDescent="0.2">
      <c r="A451" s="181"/>
      <c r="B451" s="296">
        <v>445</v>
      </c>
      <c r="C451" s="264">
        <v>220</v>
      </c>
      <c r="D451" s="297">
        <v>13489</v>
      </c>
      <c r="E451" s="241" t="s">
        <v>148</v>
      </c>
      <c r="F451" s="242" t="s">
        <v>2153</v>
      </c>
      <c r="G451" s="285" t="s">
        <v>137</v>
      </c>
      <c r="H451" s="272" t="s">
        <v>983</v>
      </c>
      <c r="I451" s="292" t="s">
        <v>2879</v>
      </c>
      <c r="J451" s="64" t="s">
        <v>2154</v>
      </c>
      <c r="K451" s="64" t="s">
        <v>2155</v>
      </c>
      <c r="L451" s="64" t="s">
        <v>2384</v>
      </c>
      <c r="M451" s="290" t="s">
        <v>137</v>
      </c>
      <c r="N451" s="243" t="s">
        <v>2410</v>
      </c>
      <c r="O451" s="64"/>
      <c r="P451" s="89"/>
      <c r="Q451" s="243">
        <v>30</v>
      </c>
      <c r="R451" s="245">
        <v>120</v>
      </c>
      <c r="S451" s="245">
        <v>110</v>
      </c>
      <c r="T451" s="245">
        <v>29.33</v>
      </c>
      <c r="U451" s="89">
        <v>0</v>
      </c>
      <c r="V451" s="260">
        <v>8</v>
      </c>
      <c r="W451" s="98">
        <v>0</v>
      </c>
      <c r="X451" s="83">
        <v>0</v>
      </c>
      <c r="Y451" s="98">
        <v>0</v>
      </c>
      <c r="Z451" s="64">
        <v>1</v>
      </c>
      <c r="AA451" s="315">
        <v>885165</v>
      </c>
      <c r="AB451" s="315">
        <v>0</v>
      </c>
      <c r="AC451" s="316">
        <v>885165</v>
      </c>
      <c r="AD451" s="74">
        <v>4500000</v>
      </c>
      <c r="AE451" s="74">
        <v>6000000</v>
      </c>
      <c r="AF451" s="334">
        <v>168986.04545454544</v>
      </c>
      <c r="AG451" s="112">
        <v>26554950</v>
      </c>
      <c r="AH451" s="74">
        <v>0</v>
      </c>
      <c r="AI451" s="74">
        <v>20278325.454545453</v>
      </c>
      <c r="AJ451" s="74">
        <v>2655495</v>
      </c>
      <c r="AK451" s="74">
        <v>4500000</v>
      </c>
      <c r="AL451" s="74">
        <v>6000000</v>
      </c>
      <c r="AM451" s="74">
        <v>4647116.25</v>
      </c>
      <c r="AN451" s="74">
        <v>4956360.7131818179</v>
      </c>
      <c r="AO451" s="74">
        <v>0</v>
      </c>
      <c r="AP451" s="74">
        <v>1600000</v>
      </c>
      <c r="AQ451" s="74">
        <v>0</v>
      </c>
      <c r="AR451" s="74">
        <v>0</v>
      </c>
      <c r="AS451" s="74">
        <v>0</v>
      </c>
      <c r="AT451" s="79">
        <v>0</v>
      </c>
      <c r="AU451" s="81">
        <v>71192247.417727277</v>
      </c>
      <c r="AV451" s="112">
        <v>51639179.74848637</v>
      </c>
      <c r="AW451" s="74">
        <v>68536752.417727262</v>
      </c>
      <c r="AX451" s="74">
        <v>4797572.6692409087</v>
      </c>
      <c r="AY451" s="75">
        <v>1163917.9748486371</v>
      </c>
      <c r="AZ451" s="74">
        <v>0</v>
      </c>
      <c r="BA451" s="74">
        <v>0</v>
      </c>
      <c r="BB451" s="74">
        <v>0</v>
      </c>
      <c r="BC451" s="79">
        <v>0</v>
      </c>
      <c r="BD451" s="79">
        <v>0</v>
      </c>
      <c r="BE451" s="79">
        <v>0</v>
      </c>
      <c r="BF451" s="77">
        <v>0</v>
      </c>
      <c r="BG451" s="344">
        <v>5961490.6440895461</v>
      </c>
      <c r="BH451" s="187">
        <v>65230756</v>
      </c>
    </row>
    <row r="452" spans="1:60" s="50" customFormat="1" ht="24" customHeight="1" x14ac:dyDescent="0.2">
      <c r="A452" s="181"/>
      <c r="B452" s="296">
        <v>446</v>
      </c>
      <c r="C452" s="264">
        <v>221</v>
      </c>
      <c r="D452" s="297">
        <v>13481</v>
      </c>
      <c r="E452" s="241" t="s">
        <v>1289</v>
      </c>
      <c r="F452" s="242" t="s">
        <v>2131</v>
      </c>
      <c r="G452" s="285" t="s">
        <v>137</v>
      </c>
      <c r="H452" s="272" t="s">
        <v>983</v>
      </c>
      <c r="I452" s="292" t="s">
        <v>2880</v>
      </c>
      <c r="J452" s="64">
        <v>3920781767</v>
      </c>
      <c r="K452" s="64"/>
      <c r="L452" s="64" t="s">
        <v>2384</v>
      </c>
      <c r="M452" s="290" t="s">
        <v>137</v>
      </c>
      <c r="N452" s="243" t="s">
        <v>2410</v>
      </c>
      <c r="O452" s="64"/>
      <c r="P452" s="89"/>
      <c r="Q452" s="243">
        <v>30</v>
      </c>
      <c r="R452" s="245">
        <v>120</v>
      </c>
      <c r="S452" s="245">
        <v>110</v>
      </c>
      <c r="T452" s="245">
        <v>29.33</v>
      </c>
      <c r="U452" s="89">
        <v>0</v>
      </c>
      <c r="V452" s="260">
        <v>13</v>
      </c>
      <c r="W452" s="98">
        <v>0</v>
      </c>
      <c r="X452" s="83">
        <v>0</v>
      </c>
      <c r="Y452" s="98">
        <v>0</v>
      </c>
      <c r="Z452" s="64">
        <v>0</v>
      </c>
      <c r="AA452" s="315">
        <v>885165</v>
      </c>
      <c r="AB452" s="315">
        <v>0</v>
      </c>
      <c r="AC452" s="316">
        <v>885165</v>
      </c>
      <c r="AD452" s="74">
        <v>4500000</v>
      </c>
      <c r="AE452" s="74">
        <v>6000000</v>
      </c>
      <c r="AF452" s="334">
        <v>168986.04545454544</v>
      </c>
      <c r="AG452" s="112">
        <v>26554950</v>
      </c>
      <c r="AH452" s="74">
        <v>0</v>
      </c>
      <c r="AI452" s="74">
        <v>20278325.454545453</v>
      </c>
      <c r="AJ452" s="74">
        <v>0</v>
      </c>
      <c r="AK452" s="74">
        <v>4500000</v>
      </c>
      <c r="AL452" s="74">
        <v>6000000</v>
      </c>
      <c r="AM452" s="74">
        <v>4647116.25</v>
      </c>
      <c r="AN452" s="74">
        <v>4956360.7131818179</v>
      </c>
      <c r="AO452" s="74">
        <v>0</v>
      </c>
      <c r="AP452" s="74">
        <v>2600000</v>
      </c>
      <c r="AQ452" s="74">
        <v>0</v>
      </c>
      <c r="AR452" s="74">
        <v>0</v>
      </c>
      <c r="AS452" s="74">
        <v>0</v>
      </c>
      <c r="AT452" s="79">
        <v>0</v>
      </c>
      <c r="AU452" s="81">
        <v>69536752.417727262</v>
      </c>
      <c r="AV452" s="112">
        <v>51569179.748486355</v>
      </c>
      <c r="AW452" s="74">
        <v>69536752.417727262</v>
      </c>
      <c r="AX452" s="74">
        <v>4867572.6692409087</v>
      </c>
      <c r="AY452" s="75">
        <v>1156917.9748486355</v>
      </c>
      <c r="AZ452" s="74">
        <v>0</v>
      </c>
      <c r="BA452" s="74">
        <v>0</v>
      </c>
      <c r="BB452" s="74">
        <v>0</v>
      </c>
      <c r="BC452" s="79">
        <v>0</v>
      </c>
      <c r="BD452" s="79">
        <v>0</v>
      </c>
      <c r="BE452" s="79">
        <v>0</v>
      </c>
      <c r="BF452" s="77">
        <v>0</v>
      </c>
      <c r="BG452" s="344">
        <v>6024490.6440895442</v>
      </c>
      <c r="BH452" s="187">
        <v>63512261</v>
      </c>
    </row>
    <row r="453" spans="1:60" s="50" customFormat="1" ht="24" customHeight="1" x14ac:dyDescent="0.2">
      <c r="A453" s="181"/>
      <c r="B453" s="296">
        <v>447</v>
      </c>
      <c r="C453" s="264">
        <v>228</v>
      </c>
      <c r="D453" s="297">
        <v>12863</v>
      </c>
      <c r="E453" s="241" t="s">
        <v>309</v>
      </c>
      <c r="F453" s="242" t="s">
        <v>310</v>
      </c>
      <c r="G453" s="285" t="s">
        <v>137</v>
      </c>
      <c r="H453" s="272" t="s">
        <v>303</v>
      </c>
      <c r="I453" s="349" t="s">
        <v>2881</v>
      </c>
      <c r="J453" s="67">
        <v>3251170414</v>
      </c>
      <c r="K453" s="67" t="s">
        <v>311</v>
      </c>
      <c r="L453" s="67" t="s">
        <v>303</v>
      </c>
      <c r="M453" s="290" t="s">
        <v>137</v>
      </c>
      <c r="N453" s="99"/>
      <c r="O453" s="245" t="s">
        <v>2410</v>
      </c>
      <c r="P453" s="90"/>
      <c r="Q453" s="243">
        <v>30</v>
      </c>
      <c r="R453" s="245">
        <v>90</v>
      </c>
      <c r="S453" s="245">
        <v>0</v>
      </c>
      <c r="T453" s="245">
        <v>0</v>
      </c>
      <c r="U453" s="89">
        <v>0</v>
      </c>
      <c r="V453" s="260">
        <v>23</v>
      </c>
      <c r="W453" s="98">
        <v>0</v>
      </c>
      <c r="X453" s="83">
        <v>0</v>
      </c>
      <c r="Y453" s="98">
        <v>1</v>
      </c>
      <c r="Z453" s="64">
        <v>1</v>
      </c>
      <c r="AA453" s="315">
        <v>885165</v>
      </c>
      <c r="AB453" s="315">
        <v>0</v>
      </c>
      <c r="AC453" s="316">
        <v>885165</v>
      </c>
      <c r="AD453" s="74">
        <v>4500000</v>
      </c>
      <c r="AE453" s="74">
        <v>6000000</v>
      </c>
      <c r="AF453" s="334">
        <v>168986.04545454544</v>
      </c>
      <c r="AG453" s="112">
        <v>26554950</v>
      </c>
      <c r="AH453" s="74">
        <v>0</v>
      </c>
      <c r="AI453" s="74">
        <v>15208744.09090909</v>
      </c>
      <c r="AJ453" s="74">
        <v>2655495</v>
      </c>
      <c r="AK453" s="74">
        <v>4500000</v>
      </c>
      <c r="AL453" s="74">
        <v>6000000</v>
      </c>
      <c r="AM453" s="74">
        <v>0</v>
      </c>
      <c r="AN453" s="74">
        <v>0</v>
      </c>
      <c r="AO453" s="74">
        <v>0</v>
      </c>
      <c r="AP453" s="74">
        <v>4600000</v>
      </c>
      <c r="AQ453" s="74">
        <v>0</v>
      </c>
      <c r="AR453" s="74">
        <v>0</v>
      </c>
      <c r="AS453" s="74">
        <v>0</v>
      </c>
      <c r="AT453" s="79">
        <v>0</v>
      </c>
      <c r="AU453" s="81">
        <v>59519189.090909094</v>
      </c>
      <c r="AV453" s="112">
        <v>37783235.504545458</v>
      </c>
      <c r="AW453" s="74">
        <v>56863694.090909094</v>
      </c>
      <c r="AX453" s="74">
        <v>3980458.5863636369</v>
      </c>
      <c r="AY453" s="75">
        <v>0</v>
      </c>
      <c r="AZ453" s="74">
        <v>0</v>
      </c>
      <c r="BA453" s="74">
        <v>0</v>
      </c>
      <c r="BB453" s="74">
        <v>0</v>
      </c>
      <c r="BC453" s="79">
        <v>0</v>
      </c>
      <c r="BD453" s="79">
        <v>0</v>
      </c>
      <c r="BE453" s="79">
        <v>0</v>
      </c>
      <c r="BF453" s="77">
        <v>0</v>
      </c>
      <c r="BG453" s="344">
        <v>3980458.5863636369</v>
      </c>
      <c r="BH453" s="187">
        <v>55538730</v>
      </c>
    </row>
    <row r="454" spans="1:60" s="50" customFormat="1" ht="24" customHeight="1" x14ac:dyDescent="0.4">
      <c r="A454" s="181"/>
      <c r="B454" s="296">
        <v>448</v>
      </c>
      <c r="C454" s="264">
        <v>229</v>
      </c>
      <c r="D454" s="297">
        <v>12861</v>
      </c>
      <c r="E454" s="241" t="s">
        <v>85</v>
      </c>
      <c r="F454" s="242" t="s">
        <v>305</v>
      </c>
      <c r="G454" s="285" t="s">
        <v>137</v>
      </c>
      <c r="H454" s="272" t="s">
        <v>303</v>
      </c>
      <c r="I454" s="292" t="s">
        <v>2882</v>
      </c>
      <c r="J454" s="68">
        <v>5309951148</v>
      </c>
      <c r="K454" s="64" t="s">
        <v>306</v>
      </c>
      <c r="L454" s="64" t="s">
        <v>303</v>
      </c>
      <c r="M454" s="290" t="s">
        <v>137</v>
      </c>
      <c r="N454" s="98"/>
      <c r="O454" s="245" t="s">
        <v>2410</v>
      </c>
      <c r="P454" s="89"/>
      <c r="Q454" s="243">
        <v>30</v>
      </c>
      <c r="R454" s="245">
        <v>90</v>
      </c>
      <c r="S454" s="245">
        <v>0</v>
      </c>
      <c r="T454" s="245">
        <v>0</v>
      </c>
      <c r="U454" s="89">
        <v>0</v>
      </c>
      <c r="V454" s="260">
        <v>23</v>
      </c>
      <c r="W454" s="98">
        <v>0</v>
      </c>
      <c r="X454" s="83">
        <v>0</v>
      </c>
      <c r="Y454" s="98">
        <v>1</v>
      </c>
      <c r="Z454" s="64">
        <v>1</v>
      </c>
      <c r="AA454" s="315">
        <v>885165</v>
      </c>
      <c r="AB454" s="315">
        <v>46667</v>
      </c>
      <c r="AC454" s="316">
        <v>931832</v>
      </c>
      <c r="AD454" s="74">
        <v>4500000</v>
      </c>
      <c r="AE454" s="74">
        <v>6000000</v>
      </c>
      <c r="AF454" s="334">
        <v>177895.19999999998</v>
      </c>
      <c r="AG454" s="112">
        <v>26554950</v>
      </c>
      <c r="AH454" s="74">
        <v>1400010</v>
      </c>
      <c r="AI454" s="74">
        <v>16010567.999999998</v>
      </c>
      <c r="AJ454" s="74">
        <v>2655495</v>
      </c>
      <c r="AK454" s="74">
        <v>4500000</v>
      </c>
      <c r="AL454" s="74">
        <v>6000000</v>
      </c>
      <c r="AM454" s="74">
        <v>0</v>
      </c>
      <c r="AN454" s="74">
        <v>0</v>
      </c>
      <c r="AO454" s="74">
        <v>0</v>
      </c>
      <c r="AP454" s="74">
        <v>4600000</v>
      </c>
      <c r="AQ454" s="74">
        <v>0</v>
      </c>
      <c r="AR454" s="74">
        <v>0</v>
      </c>
      <c r="AS454" s="74">
        <v>0</v>
      </c>
      <c r="AT454" s="79">
        <v>0</v>
      </c>
      <c r="AU454" s="81">
        <v>61721023</v>
      </c>
      <c r="AV454" s="112">
        <v>39830941.039999999</v>
      </c>
      <c r="AW454" s="74">
        <v>59065528</v>
      </c>
      <c r="AX454" s="74">
        <v>4134586.9600000004</v>
      </c>
      <c r="AY454" s="75">
        <v>0</v>
      </c>
      <c r="AZ454" s="74">
        <v>0</v>
      </c>
      <c r="BA454" s="74">
        <v>0</v>
      </c>
      <c r="BB454" s="74">
        <v>0</v>
      </c>
      <c r="BC454" s="79">
        <v>0</v>
      </c>
      <c r="BD454" s="79">
        <v>0</v>
      </c>
      <c r="BE454" s="79">
        <v>0</v>
      </c>
      <c r="BF454" s="77">
        <v>0</v>
      </c>
      <c r="BG454" s="344">
        <v>4134586.9600000004</v>
      </c>
      <c r="BH454" s="187">
        <v>57586436</v>
      </c>
    </row>
    <row r="455" spans="1:60" s="50" customFormat="1" ht="24" customHeight="1" x14ac:dyDescent="0.2">
      <c r="A455" s="181"/>
      <c r="B455" s="296">
        <v>449</v>
      </c>
      <c r="C455" s="264">
        <v>230</v>
      </c>
      <c r="D455" s="297">
        <v>12864</v>
      </c>
      <c r="E455" s="241" t="s">
        <v>158</v>
      </c>
      <c r="F455" s="242" t="s">
        <v>312</v>
      </c>
      <c r="G455" s="285" t="s">
        <v>137</v>
      </c>
      <c r="H455" s="272" t="s">
        <v>303</v>
      </c>
      <c r="I455" s="292" t="s">
        <v>2883</v>
      </c>
      <c r="J455" s="64">
        <v>4592196988</v>
      </c>
      <c r="K455" s="64" t="s">
        <v>313</v>
      </c>
      <c r="L455" s="64" t="s">
        <v>303</v>
      </c>
      <c r="M455" s="290" t="s">
        <v>137</v>
      </c>
      <c r="N455" s="243" t="s">
        <v>2410</v>
      </c>
      <c r="O455" s="64"/>
      <c r="P455" s="89"/>
      <c r="Q455" s="243">
        <v>30</v>
      </c>
      <c r="R455" s="245">
        <v>120</v>
      </c>
      <c r="S455" s="245">
        <v>110</v>
      </c>
      <c r="T455" s="245">
        <v>29.33</v>
      </c>
      <c r="U455" s="89">
        <v>0</v>
      </c>
      <c r="V455" s="260">
        <v>13</v>
      </c>
      <c r="W455" s="98">
        <v>0</v>
      </c>
      <c r="X455" s="83">
        <v>0</v>
      </c>
      <c r="Y455" s="98">
        <v>0</v>
      </c>
      <c r="Z455" s="64">
        <v>0</v>
      </c>
      <c r="AA455" s="315">
        <v>885165</v>
      </c>
      <c r="AB455" s="315">
        <v>46667</v>
      </c>
      <c r="AC455" s="316">
        <v>931832</v>
      </c>
      <c r="AD455" s="74">
        <v>4500000</v>
      </c>
      <c r="AE455" s="74">
        <v>6000000</v>
      </c>
      <c r="AF455" s="334">
        <v>177895.19999999998</v>
      </c>
      <c r="AG455" s="112">
        <v>26554950</v>
      </c>
      <c r="AH455" s="74">
        <v>1400010</v>
      </c>
      <c r="AI455" s="74">
        <v>21347423.999999996</v>
      </c>
      <c r="AJ455" s="74">
        <v>0</v>
      </c>
      <c r="AK455" s="74">
        <v>4500000</v>
      </c>
      <c r="AL455" s="74">
        <v>6000000</v>
      </c>
      <c r="AM455" s="74">
        <v>4892117.9999999991</v>
      </c>
      <c r="AN455" s="74">
        <v>5217666.2159999991</v>
      </c>
      <c r="AO455" s="74">
        <v>0</v>
      </c>
      <c r="AP455" s="74">
        <v>2600000</v>
      </c>
      <c r="AQ455" s="74">
        <v>0</v>
      </c>
      <c r="AR455" s="74">
        <v>0</v>
      </c>
      <c r="AS455" s="74">
        <v>0</v>
      </c>
      <c r="AT455" s="79">
        <v>0</v>
      </c>
      <c r="AU455" s="81">
        <v>72512168.216000006</v>
      </c>
      <c r="AV455" s="112">
        <v>54336316.440880008</v>
      </c>
      <c r="AW455" s="74">
        <v>72512168.215999991</v>
      </c>
      <c r="AX455" s="74">
        <v>5075851.7751199994</v>
      </c>
      <c r="AY455" s="75">
        <v>1433631.644088001</v>
      </c>
      <c r="AZ455" s="74">
        <v>0</v>
      </c>
      <c r="BA455" s="74">
        <v>0</v>
      </c>
      <c r="BB455" s="74">
        <v>0</v>
      </c>
      <c r="BC455" s="79">
        <v>0</v>
      </c>
      <c r="BD455" s="79">
        <v>0</v>
      </c>
      <c r="BE455" s="79">
        <v>0</v>
      </c>
      <c r="BF455" s="77">
        <v>0</v>
      </c>
      <c r="BG455" s="344">
        <v>6509483.4192080004</v>
      </c>
      <c r="BH455" s="187">
        <v>66002684</v>
      </c>
    </row>
    <row r="456" spans="1:60" s="50" customFormat="1" ht="24" customHeight="1" x14ac:dyDescent="0.2">
      <c r="A456" s="181"/>
      <c r="B456" s="296">
        <v>450</v>
      </c>
      <c r="C456" s="264">
        <v>231</v>
      </c>
      <c r="D456" s="297">
        <v>12862</v>
      </c>
      <c r="E456" s="241" t="s">
        <v>230</v>
      </c>
      <c r="F456" s="242" t="s">
        <v>307</v>
      </c>
      <c r="G456" s="285" t="s">
        <v>137</v>
      </c>
      <c r="H456" s="272" t="s">
        <v>303</v>
      </c>
      <c r="I456" s="292" t="s">
        <v>2884</v>
      </c>
      <c r="J456" s="64">
        <v>4590515059</v>
      </c>
      <c r="K456" s="64" t="s">
        <v>308</v>
      </c>
      <c r="L456" s="64" t="s">
        <v>303</v>
      </c>
      <c r="M456" s="290" t="s">
        <v>137</v>
      </c>
      <c r="N456" s="243" t="s">
        <v>2410</v>
      </c>
      <c r="O456" s="64"/>
      <c r="P456" s="89"/>
      <c r="Q456" s="243">
        <v>30</v>
      </c>
      <c r="R456" s="245">
        <v>120</v>
      </c>
      <c r="S456" s="245">
        <v>110</v>
      </c>
      <c r="T456" s="245">
        <v>29.33</v>
      </c>
      <c r="U456" s="89">
        <v>0</v>
      </c>
      <c r="V456" s="260">
        <v>11</v>
      </c>
      <c r="W456" s="98">
        <v>0</v>
      </c>
      <c r="X456" s="83">
        <v>0</v>
      </c>
      <c r="Y456" s="98">
        <v>1</v>
      </c>
      <c r="Z456" s="64">
        <v>0</v>
      </c>
      <c r="AA456" s="315">
        <v>885165</v>
      </c>
      <c r="AB456" s="315">
        <v>46667</v>
      </c>
      <c r="AC456" s="316">
        <v>931832</v>
      </c>
      <c r="AD456" s="74">
        <v>4500000</v>
      </c>
      <c r="AE456" s="74">
        <v>6000000</v>
      </c>
      <c r="AF456" s="334">
        <v>177895.19999999998</v>
      </c>
      <c r="AG456" s="112">
        <v>26554950</v>
      </c>
      <c r="AH456" s="74">
        <v>1400010</v>
      </c>
      <c r="AI456" s="74">
        <v>21347423.999999996</v>
      </c>
      <c r="AJ456" s="74">
        <v>0</v>
      </c>
      <c r="AK456" s="74">
        <v>4500000</v>
      </c>
      <c r="AL456" s="74">
        <v>6000000</v>
      </c>
      <c r="AM456" s="74">
        <v>4892117.9999999991</v>
      </c>
      <c r="AN456" s="74">
        <v>5217666.2159999991</v>
      </c>
      <c r="AO456" s="74">
        <v>0</v>
      </c>
      <c r="AP456" s="74">
        <v>2200000</v>
      </c>
      <c r="AQ456" s="74">
        <v>0</v>
      </c>
      <c r="AR456" s="74">
        <v>0</v>
      </c>
      <c r="AS456" s="74">
        <v>0</v>
      </c>
      <c r="AT456" s="79">
        <v>0</v>
      </c>
      <c r="AU456" s="81">
        <v>72112168.216000006</v>
      </c>
      <c r="AV456" s="112">
        <v>54364316.440880008</v>
      </c>
      <c r="AW456" s="74">
        <v>72112168.215999991</v>
      </c>
      <c r="AX456" s="74">
        <v>5047851.7751199994</v>
      </c>
      <c r="AY456" s="75">
        <v>1436431.644088001</v>
      </c>
      <c r="AZ456" s="74">
        <v>0</v>
      </c>
      <c r="BA456" s="74">
        <v>0</v>
      </c>
      <c r="BB456" s="74">
        <v>0</v>
      </c>
      <c r="BC456" s="79">
        <v>0</v>
      </c>
      <c r="BD456" s="79">
        <v>0</v>
      </c>
      <c r="BE456" s="79">
        <v>0</v>
      </c>
      <c r="BF456" s="77">
        <v>0</v>
      </c>
      <c r="BG456" s="344">
        <v>6484283.4192080004</v>
      </c>
      <c r="BH456" s="187">
        <v>65627884</v>
      </c>
    </row>
    <row r="457" spans="1:60" s="50" customFormat="1" ht="24" customHeight="1" x14ac:dyDescent="0.2">
      <c r="A457" s="181"/>
      <c r="B457" s="296">
        <v>451</v>
      </c>
      <c r="C457" s="264">
        <v>232</v>
      </c>
      <c r="D457" s="297">
        <v>12865</v>
      </c>
      <c r="E457" s="241" t="s">
        <v>314</v>
      </c>
      <c r="F457" s="242" t="s">
        <v>315</v>
      </c>
      <c r="G457" s="285" t="s">
        <v>137</v>
      </c>
      <c r="H457" s="272" t="s">
        <v>303</v>
      </c>
      <c r="I457" s="349" t="s">
        <v>2885</v>
      </c>
      <c r="J457" s="67" t="s">
        <v>316</v>
      </c>
      <c r="K457" s="67" t="s">
        <v>317</v>
      </c>
      <c r="L457" s="67" t="s">
        <v>303</v>
      </c>
      <c r="M457" s="290" t="s">
        <v>137</v>
      </c>
      <c r="N457" s="243" t="s">
        <v>2410</v>
      </c>
      <c r="O457" s="67"/>
      <c r="P457" s="90"/>
      <c r="Q457" s="243">
        <v>30</v>
      </c>
      <c r="R457" s="245">
        <v>120</v>
      </c>
      <c r="S457" s="245">
        <v>110</v>
      </c>
      <c r="T457" s="245">
        <v>29.33</v>
      </c>
      <c r="U457" s="89">
        <v>0</v>
      </c>
      <c r="V457" s="260">
        <v>14</v>
      </c>
      <c r="W457" s="98">
        <v>0</v>
      </c>
      <c r="X457" s="83">
        <v>0</v>
      </c>
      <c r="Y457" s="98">
        <v>0</v>
      </c>
      <c r="Z457" s="64">
        <v>1</v>
      </c>
      <c r="AA457" s="315">
        <v>885165</v>
      </c>
      <c r="AB457" s="315">
        <v>0</v>
      </c>
      <c r="AC457" s="316">
        <v>885165</v>
      </c>
      <c r="AD457" s="74">
        <v>4500000</v>
      </c>
      <c r="AE457" s="74">
        <v>6000000</v>
      </c>
      <c r="AF457" s="334">
        <v>168986.04545454544</v>
      </c>
      <c r="AG457" s="112">
        <v>26554950</v>
      </c>
      <c r="AH457" s="74">
        <v>0</v>
      </c>
      <c r="AI457" s="74">
        <v>20278325.454545453</v>
      </c>
      <c r="AJ457" s="74">
        <v>2655495</v>
      </c>
      <c r="AK457" s="74">
        <v>4500000</v>
      </c>
      <c r="AL457" s="74">
        <v>6000000</v>
      </c>
      <c r="AM457" s="74">
        <v>4647116.25</v>
      </c>
      <c r="AN457" s="74">
        <v>4956360.7131818179</v>
      </c>
      <c r="AO457" s="74">
        <v>0</v>
      </c>
      <c r="AP457" s="74">
        <v>2800000</v>
      </c>
      <c r="AQ457" s="74">
        <v>0</v>
      </c>
      <c r="AR457" s="74">
        <v>0</v>
      </c>
      <c r="AS457" s="74">
        <v>0</v>
      </c>
      <c r="AT457" s="79">
        <v>0</v>
      </c>
      <c r="AU457" s="81">
        <v>72392247.417727277</v>
      </c>
      <c r="AV457" s="112">
        <v>51555179.74848637</v>
      </c>
      <c r="AW457" s="74">
        <v>69736752.417727262</v>
      </c>
      <c r="AX457" s="74">
        <v>4881572.6692409087</v>
      </c>
      <c r="AY457" s="75">
        <v>1155517.9748486371</v>
      </c>
      <c r="AZ457" s="74">
        <v>0</v>
      </c>
      <c r="BA457" s="74">
        <v>0</v>
      </c>
      <c r="BB457" s="74">
        <v>0</v>
      </c>
      <c r="BC457" s="79">
        <v>0</v>
      </c>
      <c r="BD457" s="79">
        <v>0</v>
      </c>
      <c r="BE457" s="79">
        <v>0</v>
      </c>
      <c r="BF457" s="77">
        <v>0</v>
      </c>
      <c r="BG457" s="344">
        <v>6037090.6440895461</v>
      </c>
      <c r="BH457" s="187">
        <v>66355156</v>
      </c>
    </row>
    <row r="458" spans="1:60" s="50" customFormat="1" ht="24" customHeight="1" x14ac:dyDescent="0.2">
      <c r="A458" s="181"/>
      <c r="B458" s="296">
        <v>452</v>
      </c>
      <c r="C458" s="264">
        <v>235</v>
      </c>
      <c r="D458" s="297">
        <v>13148</v>
      </c>
      <c r="E458" s="241" t="s">
        <v>1217</v>
      </c>
      <c r="F458" s="242" t="s">
        <v>1218</v>
      </c>
      <c r="G458" s="285" t="s">
        <v>137</v>
      </c>
      <c r="H458" s="272" t="s">
        <v>1150</v>
      </c>
      <c r="I458" s="292" t="s">
        <v>2886</v>
      </c>
      <c r="J458" s="64">
        <v>2592407510</v>
      </c>
      <c r="K458" s="64" t="s">
        <v>1219</v>
      </c>
      <c r="L458" s="64" t="s">
        <v>1150</v>
      </c>
      <c r="M458" s="290" t="s">
        <v>137</v>
      </c>
      <c r="N458" s="98"/>
      <c r="O458" s="245" t="s">
        <v>2410</v>
      </c>
      <c r="P458" s="89"/>
      <c r="Q458" s="243">
        <v>30</v>
      </c>
      <c r="R458" s="245">
        <v>90</v>
      </c>
      <c r="S458" s="245">
        <v>0</v>
      </c>
      <c r="T458" s="245">
        <v>0</v>
      </c>
      <c r="U458" s="89">
        <v>0</v>
      </c>
      <c r="V458" s="260">
        <v>20</v>
      </c>
      <c r="W458" s="98">
        <v>0</v>
      </c>
      <c r="X458" s="83">
        <v>0</v>
      </c>
      <c r="Y458" s="98">
        <v>2</v>
      </c>
      <c r="Z458" s="64">
        <v>2</v>
      </c>
      <c r="AA458" s="315">
        <v>885165</v>
      </c>
      <c r="AB458" s="315">
        <v>46667</v>
      </c>
      <c r="AC458" s="316">
        <v>931832</v>
      </c>
      <c r="AD458" s="74">
        <v>4500000</v>
      </c>
      <c r="AE458" s="74">
        <v>6000000</v>
      </c>
      <c r="AF458" s="334">
        <v>177895.19999999998</v>
      </c>
      <c r="AG458" s="112">
        <v>26554950</v>
      </c>
      <c r="AH458" s="74">
        <v>1400010</v>
      </c>
      <c r="AI458" s="74">
        <v>16010567.999999998</v>
      </c>
      <c r="AJ458" s="74">
        <v>5310990</v>
      </c>
      <c r="AK458" s="74">
        <v>4500000</v>
      </c>
      <c r="AL458" s="74">
        <v>6000000</v>
      </c>
      <c r="AM458" s="74">
        <v>0</v>
      </c>
      <c r="AN458" s="74">
        <v>0</v>
      </c>
      <c r="AO458" s="74">
        <v>0</v>
      </c>
      <c r="AP458" s="74">
        <v>4000000</v>
      </c>
      <c r="AQ458" s="74">
        <v>0</v>
      </c>
      <c r="AR458" s="74">
        <v>0</v>
      </c>
      <c r="AS458" s="74">
        <v>0</v>
      </c>
      <c r="AT458" s="79">
        <v>0</v>
      </c>
      <c r="AU458" s="81">
        <v>63776518</v>
      </c>
      <c r="AV458" s="112">
        <v>39872941.039999999</v>
      </c>
      <c r="AW458" s="74">
        <v>58465528</v>
      </c>
      <c r="AX458" s="74">
        <v>4092586.9600000004</v>
      </c>
      <c r="AY458" s="75">
        <v>0</v>
      </c>
      <c r="AZ458" s="74">
        <v>0</v>
      </c>
      <c r="BA458" s="74">
        <v>0</v>
      </c>
      <c r="BB458" s="74">
        <v>0</v>
      </c>
      <c r="BC458" s="79">
        <v>0</v>
      </c>
      <c r="BD458" s="79">
        <v>0</v>
      </c>
      <c r="BE458" s="79">
        <v>0</v>
      </c>
      <c r="BF458" s="77">
        <v>0</v>
      </c>
      <c r="BG458" s="344">
        <v>4092586.9600000004</v>
      </c>
      <c r="BH458" s="187">
        <v>59683931</v>
      </c>
    </row>
    <row r="459" spans="1:60" s="50" customFormat="1" ht="24" customHeight="1" x14ac:dyDescent="0.2">
      <c r="A459" s="181"/>
      <c r="B459" s="296">
        <v>453</v>
      </c>
      <c r="C459" s="264">
        <v>236</v>
      </c>
      <c r="D459" s="297">
        <v>13146</v>
      </c>
      <c r="E459" s="241" t="s">
        <v>1213</v>
      </c>
      <c r="F459" s="242" t="s">
        <v>120</v>
      </c>
      <c r="G459" s="285" t="s">
        <v>137</v>
      </c>
      <c r="H459" s="272" t="s">
        <v>1150</v>
      </c>
      <c r="I459" s="292" t="s">
        <v>2887</v>
      </c>
      <c r="J459" s="64">
        <v>4989575806</v>
      </c>
      <c r="K459" s="64" t="s">
        <v>1214</v>
      </c>
      <c r="L459" s="64" t="s">
        <v>1150</v>
      </c>
      <c r="M459" s="290" t="s">
        <v>137</v>
      </c>
      <c r="N459" s="98"/>
      <c r="O459" s="245" t="s">
        <v>2410</v>
      </c>
      <c r="P459" s="89"/>
      <c r="Q459" s="243">
        <v>30</v>
      </c>
      <c r="R459" s="245">
        <v>90</v>
      </c>
      <c r="S459" s="245">
        <v>0</v>
      </c>
      <c r="T459" s="245">
        <v>0</v>
      </c>
      <c r="U459" s="89">
        <v>0</v>
      </c>
      <c r="V459" s="260">
        <v>20</v>
      </c>
      <c r="W459" s="98">
        <v>0</v>
      </c>
      <c r="X459" s="83">
        <v>0</v>
      </c>
      <c r="Y459" s="98">
        <v>2</v>
      </c>
      <c r="Z459" s="64">
        <v>1</v>
      </c>
      <c r="AA459" s="315">
        <v>885165</v>
      </c>
      <c r="AB459" s="315">
        <v>46667</v>
      </c>
      <c r="AC459" s="316">
        <v>931832</v>
      </c>
      <c r="AD459" s="74">
        <v>4500000</v>
      </c>
      <c r="AE459" s="74">
        <v>6000000</v>
      </c>
      <c r="AF459" s="334">
        <v>177895.19999999998</v>
      </c>
      <c r="AG459" s="112">
        <v>26554950</v>
      </c>
      <c r="AH459" s="74">
        <v>1400010</v>
      </c>
      <c r="AI459" s="74">
        <v>16010567.999999998</v>
      </c>
      <c r="AJ459" s="74">
        <v>2655495</v>
      </c>
      <c r="AK459" s="74">
        <v>4500000</v>
      </c>
      <c r="AL459" s="74">
        <v>6000000</v>
      </c>
      <c r="AM459" s="74">
        <v>0</v>
      </c>
      <c r="AN459" s="74">
        <v>0</v>
      </c>
      <c r="AO459" s="74">
        <v>0</v>
      </c>
      <c r="AP459" s="74">
        <v>4000000</v>
      </c>
      <c r="AQ459" s="74">
        <v>0</v>
      </c>
      <c r="AR459" s="74">
        <v>0</v>
      </c>
      <c r="AS459" s="74">
        <v>0</v>
      </c>
      <c r="AT459" s="79">
        <v>0</v>
      </c>
      <c r="AU459" s="81">
        <v>61121023</v>
      </c>
      <c r="AV459" s="112">
        <v>39872941.039999999</v>
      </c>
      <c r="AW459" s="74">
        <v>58465528</v>
      </c>
      <c r="AX459" s="74">
        <v>4092586.9600000004</v>
      </c>
      <c r="AY459" s="75">
        <v>0</v>
      </c>
      <c r="AZ459" s="74">
        <v>0</v>
      </c>
      <c r="BA459" s="74">
        <v>0</v>
      </c>
      <c r="BB459" s="74">
        <v>0</v>
      </c>
      <c r="BC459" s="79">
        <v>0</v>
      </c>
      <c r="BD459" s="79">
        <v>0</v>
      </c>
      <c r="BE459" s="79">
        <v>0</v>
      </c>
      <c r="BF459" s="77">
        <v>0</v>
      </c>
      <c r="BG459" s="344">
        <v>4092586.9600000004</v>
      </c>
      <c r="BH459" s="187">
        <v>57028436</v>
      </c>
    </row>
    <row r="460" spans="1:60" s="50" customFormat="1" ht="24" customHeight="1" x14ac:dyDescent="0.2">
      <c r="A460" s="181"/>
      <c r="B460" s="296">
        <v>454</v>
      </c>
      <c r="C460" s="264">
        <v>237</v>
      </c>
      <c r="D460" s="297">
        <v>13134</v>
      </c>
      <c r="E460" s="241" t="s">
        <v>1187</v>
      </c>
      <c r="F460" s="242" t="s">
        <v>227</v>
      </c>
      <c r="G460" s="285" t="s">
        <v>137</v>
      </c>
      <c r="H460" s="272" t="s">
        <v>1150</v>
      </c>
      <c r="I460" s="292" t="s">
        <v>2888</v>
      </c>
      <c r="J460" s="64">
        <v>2200789726</v>
      </c>
      <c r="K460" s="64" t="s">
        <v>1188</v>
      </c>
      <c r="L460" s="64" t="s">
        <v>1150</v>
      </c>
      <c r="M460" s="290" t="s">
        <v>137</v>
      </c>
      <c r="N460" s="243" t="s">
        <v>2410</v>
      </c>
      <c r="O460" s="64"/>
      <c r="P460" s="89"/>
      <c r="Q460" s="243">
        <v>30</v>
      </c>
      <c r="R460" s="245">
        <v>120</v>
      </c>
      <c r="S460" s="245">
        <v>110</v>
      </c>
      <c r="T460" s="245">
        <v>29.33</v>
      </c>
      <c r="U460" s="89">
        <v>0</v>
      </c>
      <c r="V460" s="260">
        <v>15</v>
      </c>
      <c r="W460" s="98">
        <v>0</v>
      </c>
      <c r="X460" s="83">
        <v>0</v>
      </c>
      <c r="Y460" s="98">
        <v>1</v>
      </c>
      <c r="Z460" s="64">
        <v>1</v>
      </c>
      <c r="AA460" s="315">
        <v>885165</v>
      </c>
      <c r="AB460" s="315">
        <v>46667</v>
      </c>
      <c r="AC460" s="316">
        <v>931832</v>
      </c>
      <c r="AD460" s="74">
        <v>4500000</v>
      </c>
      <c r="AE460" s="74">
        <v>6000000</v>
      </c>
      <c r="AF460" s="334">
        <v>177895.19999999998</v>
      </c>
      <c r="AG460" s="112">
        <v>26554950</v>
      </c>
      <c r="AH460" s="74">
        <v>1400010</v>
      </c>
      <c r="AI460" s="74">
        <v>21347423.999999996</v>
      </c>
      <c r="AJ460" s="74">
        <v>2655495</v>
      </c>
      <c r="AK460" s="74">
        <v>4500000</v>
      </c>
      <c r="AL460" s="74">
        <v>6000000</v>
      </c>
      <c r="AM460" s="74">
        <v>4892117.9999999991</v>
      </c>
      <c r="AN460" s="74">
        <v>5217666.2159999991</v>
      </c>
      <c r="AO460" s="74">
        <v>0</v>
      </c>
      <c r="AP460" s="74">
        <v>3000000</v>
      </c>
      <c r="AQ460" s="74">
        <v>0</v>
      </c>
      <c r="AR460" s="74">
        <v>0</v>
      </c>
      <c r="AS460" s="74">
        <v>0</v>
      </c>
      <c r="AT460" s="79">
        <v>0</v>
      </c>
      <c r="AU460" s="81">
        <v>75567663.216000006</v>
      </c>
      <c r="AV460" s="112">
        <v>54308316.440880008</v>
      </c>
      <c r="AW460" s="74">
        <v>72912168.215999991</v>
      </c>
      <c r="AX460" s="74">
        <v>5103851.7751199994</v>
      </c>
      <c r="AY460" s="75">
        <v>1430831.644088001</v>
      </c>
      <c r="AZ460" s="74">
        <v>0</v>
      </c>
      <c r="BA460" s="74">
        <v>0</v>
      </c>
      <c r="BB460" s="74">
        <v>0</v>
      </c>
      <c r="BC460" s="79">
        <v>0</v>
      </c>
      <c r="BD460" s="79">
        <v>0</v>
      </c>
      <c r="BE460" s="79">
        <v>0</v>
      </c>
      <c r="BF460" s="77">
        <v>0</v>
      </c>
      <c r="BG460" s="344">
        <v>6534683.4192080004</v>
      </c>
      <c r="BH460" s="187">
        <v>69032979</v>
      </c>
    </row>
    <row r="461" spans="1:60" s="50" customFormat="1" ht="24" customHeight="1" x14ac:dyDescent="0.2">
      <c r="A461" s="181"/>
      <c r="B461" s="296">
        <v>455</v>
      </c>
      <c r="C461" s="264">
        <v>238</v>
      </c>
      <c r="D461" s="297">
        <v>13145</v>
      </c>
      <c r="E461" s="241" t="s">
        <v>1184</v>
      </c>
      <c r="F461" s="242" t="s">
        <v>1211</v>
      </c>
      <c r="G461" s="285" t="s">
        <v>137</v>
      </c>
      <c r="H461" s="272" t="s">
        <v>1150</v>
      </c>
      <c r="I461" s="292" t="s">
        <v>2889</v>
      </c>
      <c r="J461" s="64">
        <v>4839921598</v>
      </c>
      <c r="K461" s="64" t="s">
        <v>1212</v>
      </c>
      <c r="L461" s="64" t="s">
        <v>1150</v>
      </c>
      <c r="M461" s="290" t="s">
        <v>137</v>
      </c>
      <c r="N461" s="243" t="s">
        <v>2410</v>
      </c>
      <c r="O461" s="64"/>
      <c r="P461" s="89"/>
      <c r="Q461" s="243">
        <v>30</v>
      </c>
      <c r="R461" s="245">
        <v>120</v>
      </c>
      <c r="S461" s="245">
        <v>110</v>
      </c>
      <c r="T461" s="245">
        <v>29.33</v>
      </c>
      <c r="U461" s="89">
        <v>0</v>
      </c>
      <c r="V461" s="260">
        <v>15</v>
      </c>
      <c r="W461" s="98">
        <v>0</v>
      </c>
      <c r="X461" s="83">
        <v>0</v>
      </c>
      <c r="Y461" s="98">
        <v>1</v>
      </c>
      <c r="Z461" s="64">
        <v>1</v>
      </c>
      <c r="AA461" s="315">
        <v>885165</v>
      </c>
      <c r="AB461" s="315">
        <v>46667</v>
      </c>
      <c r="AC461" s="316">
        <v>931832</v>
      </c>
      <c r="AD461" s="74">
        <v>4500000</v>
      </c>
      <c r="AE461" s="74">
        <v>6000000</v>
      </c>
      <c r="AF461" s="334">
        <v>177895.19999999998</v>
      </c>
      <c r="AG461" s="112">
        <v>26554950</v>
      </c>
      <c r="AH461" s="74">
        <v>1400010</v>
      </c>
      <c r="AI461" s="74">
        <v>21347423.999999996</v>
      </c>
      <c r="AJ461" s="74">
        <v>2655495</v>
      </c>
      <c r="AK461" s="74">
        <v>4500000</v>
      </c>
      <c r="AL461" s="74">
        <v>6000000</v>
      </c>
      <c r="AM461" s="74">
        <v>4892117.9999999991</v>
      </c>
      <c r="AN461" s="74">
        <v>5217666.2159999991</v>
      </c>
      <c r="AO461" s="74">
        <v>0</v>
      </c>
      <c r="AP461" s="74">
        <v>3000000</v>
      </c>
      <c r="AQ461" s="74">
        <v>0</v>
      </c>
      <c r="AR461" s="74">
        <v>0</v>
      </c>
      <c r="AS461" s="74">
        <v>0</v>
      </c>
      <c r="AT461" s="79">
        <v>0</v>
      </c>
      <c r="AU461" s="81">
        <v>75567663.216000006</v>
      </c>
      <c r="AV461" s="112">
        <v>54308316.440880008</v>
      </c>
      <c r="AW461" s="74">
        <v>72912168.215999991</v>
      </c>
      <c r="AX461" s="74">
        <v>5103851.7751199994</v>
      </c>
      <c r="AY461" s="75">
        <v>1430831.644088001</v>
      </c>
      <c r="AZ461" s="74">
        <v>0</v>
      </c>
      <c r="BA461" s="74">
        <v>0</v>
      </c>
      <c r="BB461" s="74">
        <v>0</v>
      </c>
      <c r="BC461" s="79">
        <v>0</v>
      </c>
      <c r="BD461" s="79">
        <v>0</v>
      </c>
      <c r="BE461" s="79">
        <v>0</v>
      </c>
      <c r="BF461" s="77">
        <v>0</v>
      </c>
      <c r="BG461" s="344">
        <v>6534683.4192080004</v>
      </c>
      <c r="BH461" s="187">
        <v>69032979</v>
      </c>
    </row>
    <row r="462" spans="1:60" s="50" customFormat="1" ht="24" customHeight="1" x14ac:dyDescent="0.2">
      <c r="A462" s="181"/>
      <c r="B462" s="296">
        <v>456</v>
      </c>
      <c r="C462" s="264">
        <v>239</v>
      </c>
      <c r="D462" s="297">
        <v>13144</v>
      </c>
      <c r="E462" s="241" t="s">
        <v>732</v>
      </c>
      <c r="F462" s="242" t="s">
        <v>1179</v>
      </c>
      <c r="G462" s="285" t="s">
        <v>137</v>
      </c>
      <c r="H462" s="272" t="s">
        <v>1150</v>
      </c>
      <c r="I462" s="292" t="s">
        <v>2890</v>
      </c>
      <c r="J462" s="64">
        <v>2064984380</v>
      </c>
      <c r="K462" s="64" t="s">
        <v>1210</v>
      </c>
      <c r="L462" s="64" t="s">
        <v>1150</v>
      </c>
      <c r="M462" s="290" t="s">
        <v>137</v>
      </c>
      <c r="N462" s="98"/>
      <c r="O462" s="245" t="s">
        <v>2410</v>
      </c>
      <c r="P462" s="89"/>
      <c r="Q462" s="243">
        <v>30</v>
      </c>
      <c r="R462" s="245">
        <v>90</v>
      </c>
      <c r="S462" s="245">
        <v>0</v>
      </c>
      <c r="T462" s="245">
        <v>0</v>
      </c>
      <c r="U462" s="89">
        <v>0</v>
      </c>
      <c r="V462" s="260">
        <v>20</v>
      </c>
      <c r="W462" s="98">
        <v>0</v>
      </c>
      <c r="X462" s="83">
        <v>0</v>
      </c>
      <c r="Y462" s="98">
        <v>1</v>
      </c>
      <c r="Z462" s="64">
        <v>1</v>
      </c>
      <c r="AA462" s="315">
        <v>885165</v>
      </c>
      <c r="AB462" s="315">
        <v>46667</v>
      </c>
      <c r="AC462" s="316">
        <v>931832</v>
      </c>
      <c r="AD462" s="74">
        <v>4500000</v>
      </c>
      <c r="AE462" s="74">
        <v>6000000</v>
      </c>
      <c r="AF462" s="334">
        <v>177895.19999999998</v>
      </c>
      <c r="AG462" s="112">
        <v>26554950</v>
      </c>
      <c r="AH462" s="74">
        <v>1400010</v>
      </c>
      <c r="AI462" s="74">
        <v>16010567.999999998</v>
      </c>
      <c r="AJ462" s="74">
        <v>2655495</v>
      </c>
      <c r="AK462" s="74">
        <v>4500000</v>
      </c>
      <c r="AL462" s="74">
        <v>6000000</v>
      </c>
      <c r="AM462" s="74">
        <v>0</v>
      </c>
      <c r="AN462" s="74">
        <v>0</v>
      </c>
      <c r="AO462" s="74">
        <v>0</v>
      </c>
      <c r="AP462" s="74">
        <v>4000000</v>
      </c>
      <c r="AQ462" s="74">
        <v>0</v>
      </c>
      <c r="AR462" s="74">
        <v>0</v>
      </c>
      <c r="AS462" s="74">
        <v>0</v>
      </c>
      <c r="AT462" s="79">
        <v>0</v>
      </c>
      <c r="AU462" s="81">
        <v>61121023</v>
      </c>
      <c r="AV462" s="112">
        <v>39872941.039999999</v>
      </c>
      <c r="AW462" s="74">
        <v>58465528</v>
      </c>
      <c r="AX462" s="74">
        <v>4092586.9600000004</v>
      </c>
      <c r="AY462" s="75">
        <v>0</v>
      </c>
      <c r="AZ462" s="74">
        <v>0</v>
      </c>
      <c r="BA462" s="74">
        <v>0</v>
      </c>
      <c r="BB462" s="74">
        <v>0</v>
      </c>
      <c r="BC462" s="79">
        <v>0</v>
      </c>
      <c r="BD462" s="79">
        <v>0</v>
      </c>
      <c r="BE462" s="79">
        <v>0</v>
      </c>
      <c r="BF462" s="77">
        <v>0</v>
      </c>
      <c r="BG462" s="344">
        <v>4092586.9600000004</v>
      </c>
      <c r="BH462" s="187">
        <v>57028436</v>
      </c>
    </row>
    <row r="463" spans="1:60" s="50" customFormat="1" ht="24" customHeight="1" x14ac:dyDescent="0.2">
      <c r="A463" s="181"/>
      <c r="B463" s="296">
        <v>457</v>
      </c>
      <c r="C463" s="264">
        <v>240</v>
      </c>
      <c r="D463" s="297">
        <v>13156</v>
      </c>
      <c r="E463" s="241" t="s">
        <v>115</v>
      </c>
      <c r="F463" s="242" t="s">
        <v>1234</v>
      </c>
      <c r="G463" s="285" t="s">
        <v>137</v>
      </c>
      <c r="H463" s="272" t="s">
        <v>1150</v>
      </c>
      <c r="I463" s="292" t="s">
        <v>2891</v>
      </c>
      <c r="J463" s="64">
        <v>2219736199</v>
      </c>
      <c r="K463" s="64" t="s">
        <v>1235</v>
      </c>
      <c r="L463" s="64" t="s">
        <v>1150</v>
      </c>
      <c r="M463" s="290" t="s">
        <v>137</v>
      </c>
      <c r="N463" s="243" t="s">
        <v>2410</v>
      </c>
      <c r="O463" s="64"/>
      <c r="P463" s="89"/>
      <c r="Q463" s="243">
        <v>30</v>
      </c>
      <c r="R463" s="245">
        <v>120</v>
      </c>
      <c r="S463" s="245">
        <v>110</v>
      </c>
      <c r="T463" s="245">
        <v>29.33</v>
      </c>
      <c r="U463" s="89">
        <v>0</v>
      </c>
      <c r="V463" s="260">
        <v>15</v>
      </c>
      <c r="W463" s="98">
        <v>0</v>
      </c>
      <c r="X463" s="83">
        <v>0</v>
      </c>
      <c r="Y463" s="98">
        <v>2</v>
      </c>
      <c r="Z463" s="64">
        <v>1</v>
      </c>
      <c r="AA463" s="315">
        <v>885165</v>
      </c>
      <c r="AB463" s="315">
        <v>46667</v>
      </c>
      <c r="AC463" s="316">
        <v>931832</v>
      </c>
      <c r="AD463" s="74">
        <v>4500000</v>
      </c>
      <c r="AE463" s="74">
        <v>6000000</v>
      </c>
      <c r="AF463" s="334">
        <v>177895.19999999998</v>
      </c>
      <c r="AG463" s="112">
        <v>26554950</v>
      </c>
      <c r="AH463" s="74">
        <v>1400010</v>
      </c>
      <c r="AI463" s="74">
        <v>21347423.999999996</v>
      </c>
      <c r="AJ463" s="74">
        <v>2655495</v>
      </c>
      <c r="AK463" s="74">
        <v>4500000</v>
      </c>
      <c r="AL463" s="74">
        <v>6000000</v>
      </c>
      <c r="AM463" s="74">
        <v>4892117.9999999991</v>
      </c>
      <c r="AN463" s="74">
        <v>5217666.2159999991</v>
      </c>
      <c r="AO463" s="74">
        <v>0</v>
      </c>
      <c r="AP463" s="74">
        <v>3000000</v>
      </c>
      <c r="AQ463" s="74">
        <v>0</v>
      </c>
      <c r="AR463" s="74">
        <v>0</v>
      </c>
      <c r="AS463" s="74">
        <v>0</v>
      </c>
      <c r="AT463" s="79">
        <v>0</v>
      </c>
      <c r="AU463" s="81">
        <v>75567663.216000006</v>
      </c>
      <c r="AV463" s="112">
        <v>54308316.440880008</v>
      </c>
      <c r="AW463" s="74">
        <v>72912168.215999991</v>
      </c>
      <c r="AX463" s="74">
        <v>5103851.7751199994</v>
      </c>
      <c r="AY463" s="75">
        <v>1430831.644088001</v>
      </c>
      <c r="AZ463" s="74">
        <v>0</v>
      </c>
      <c r="BA463" s="74">
        <v>0</v>
      </c>
      <c r="BB463" s="74">
        <v>0</v>
      </c>
      <c r="BC463" s="79">
        <v>0</v>
      </c>
      <c r="BD463" s="79">
        <v>0</v>
      </c>
      <c r="BE463" s="79">
        <v>0</v>
      </c>
      <c r="BF463" s="77">
        <v>0</v>
      </c>
      <c r="BG463" s="344">
        <v>6534683.4192080004</v>
      </c>
      <c r="BH463" s="187">
        <v>69032979</v>
      </c>
    </row>
    <row r="464" spans="1:60" s="50" customFormat="1" ht="24" customHeight="1" x14ac:dyDescent="0.2">
      <c r="A464" s="181"/>
      <c r="B464" s="296">
        <v>458</v>
      </c>
      <c r="C464" s="264">
        <v>241</v>
      </c>
      <c r="D464" s="297">
        <v>13157</v>
      </c>
      <c r="E464" s="241" t="s">
        <v>1236</v>
      </c>
      <c r="F464" s="242" t="s">
        <v>1237</v>
      </c>
      <c r="G464" s="285" t="s">
        <v>137</v>
      </c>
      <c r="H464" s="272" t="s">
        <v>1150</v>
      </c>
      <c r="I464" s="292" t="s">
        <v>2892</v>
      </c>
      <c r="J464" s="64">
        <v>2064225234</v>
      </c>
      <c r="K464" s="64" t="s">
        <v>1238</v>
      </c>
      <c r="L464" s="64" t="s">
        <v>1150</v>
      </c>
      <c r="M464" s="290" t="s">
        <v>137</v>
      </c>
      <c r="N464" s="243" t="s">
        <v>2410</v>
      </c>
      <c r="O464" s="64"/>
      <c r="P464" s="89"/>
      <c r="Q464" s="243">
        <v>30</v>
      </c>
      <c r="R464" s="245">
        <v>120</v>
      </c>
      <c r="S464" s="245">
        <v>110</v>
      </c>
      <c r="T464" s="245">
        <v>29.33</v>
      </c>
      <c r="U464" s="89">
        <v>0</v>
      </c>
      <c r="V464" s="260">
        <v>15</v>
      </c>
      <c r="W464" s="98">
        <v>0</v>
      </c>
      <c r="X464" s="83">
        <v>0</v>
      </c>
      <c r="Y464" s="98">
        <v>2</v>
      </c>
      <c r="Z464" s="64">
        <v>2</v>
      </c>
      <c r="AA464" s="315">
        <v>885165</v>
      </c>
      <c r="AB464" s="315">
        <v>46667</v>
      </c>
      <c r="AC464" s="316">
        <v>931832</v>
      </c>
      <c r="AD464" s="74">
        <v>4500000</v>
      </c>
      <c r="AE464" s="74">
        <v>6000000</v>
      </c>
      <c r="AF464" s="334">
        <v>177895.19999999998</v>
      </c>
      <c r="AG464" s="112">
        <v>26554950</v>
      </c>
      <c r="AH464" s="74">
        <v>1400010</v>
      </c>
      <c r="AI464" s="74">
        <v>21347423.999999996</v>
      </c>
      <c r="AJ464" s="74">
        <v>5310990</v>
      </c>
      <c r="AK464" s="74">
        <v>4500000</v>
      </c>
      <c r="AL464" s="74">
        <v>6000000</v>
      </c>
      <c r="AM464" s="74">
        <v>4892117.9999999991</v>
      </c>
      <c r="AN464" s="74">
        <v>5217666.2159999991</v>
      </c>
      <c r="AO464" s="74">
        <v>0</v>
      </c>
      <c r="AP464" s="74">
        <v>3000000</v>
      </c>
      <c r="AQ464" s="74">
        <v>0</v>
      </c>
      <c r="AR464" s="74">
        <v>0</v>
      </c>
      <c r="AS464" s="74">
        <v>0</v>
      </c>
      <c r="AT464" s="79">
        <v>0</v>
      </c>
      <c r="AU464" s="81">
        <v>78223158.216000006</v>
      </c>
      <c r="AV464" s="112">
        <v>54308316.440880008</v>
      </c>
      <c r="AW464" s="74">
        <v>72912168.215999991</v>
      </c>
      <c r="AX464" s="74">
        <v>5103851.7751199994</v>
      </c>
      <c r="AY464" s="75">
        <v>1430831.644088001</v>
      </c>
      <c r="AZ464" s="74">
        <v>0</v>
      </c>
      <c r="BA464" s="74">
        <v>0</v>
      </c>
      <c r="BB464" s="74">
        <v>0</v>
      </c>
      <c r="BC464" s="79">
        <v>0</v>
      </c>
      <c r="BD464" s="79">
        <v>0</v>
      </c>
      <c r="BE464" s="79">
        <v>0</v>
      </c>
      <c r="BF464" s="77">
        <v>0</v>
      </c>
      <c r="BG464" s="344">
        <v>6534683.4192080004</v>
      </c>
      <c r="BH464" s="187">
        <v>71688474</v>
      </c>
    </row>
    <row r="465" spans="1:60" s="50" customFormat="1" ht="24" customHeight="1" x14ac:dyDescent="0.2">
      <c r="A465" s="181"/>
      <c r="B465" s="296">
        <v>459</v>
      </c>
      <c r="C465" s="264">
        <v>242</v>
      </c>
      <c r="D465" s="297">
        <v>13138</v>
      </c>
      <c r="E465" s="241" t="s">
        <v>209</v>
      </c>
      <c r="F465" s="242" t="s">
        <v>1197</v>
      </c>
      <c r="G465" s="285" t="s">
        <v>137</v>
      </c>
      <c r="H465" s="272" t="s">
        <v>1150</v>
      </c>
      <c r="I465" s="292" t="s">
        <v>2893</v>
      </c>
      <c r="J465" s="64">
        <v>4839782474</v>
      </c>
      <c r="K465" s="64" t="s">
        <v>1198</v>
      </c>
      <c r="L465" s="64" t="s">
        <v>1150</v>
      </c>
      <c r="M465" s="290" t="s">
        <v>137</v>
      </c>
      <c r="N465" s="98"/>
      <c r="O465" s="245" t="s">
        <v>2410</v>
      </c>
      <c r="P465" s="89"/>
      <c r="Q465" s="243">
        <v>30</v>
      </c>
      <c r="R465" s="245">
        <v>90</v>
      </c>
      <c r="S465" s="245">
        <v>0</v>
      </c>
      <c r="T465" s="245">
        <v>0</v>
      </c>
      <c r="U465" s="244">
        <v>2</v>
      </c>
      <c r="V465" s="260">
        <v>20</v>
      </c>
      <c r="W465" s="98">
        <v>0</v>
      </c>
      <c r="X465" s="83">
        <v>0</v>
      </c>
      <c r="Y465" s="98">
        <v>0</v>
      </c>
      <c r="Z465" s="64">
        <v>0</v>
      </c>
      <c r="AA465" s="315">
        <v>885165</v>
      </c>
      <c r="AB465" s="315">
        <v>46667</v>
      </c>
      <c r="AC465" s="316">
        <v>931832</v>
      </c>
      <c r="AD465" s="74">
        <v>4500000</v>
      </c>
      <c r="AE465" s="74">
        <v>6000000</v>
      </c>
      <c r="AF465" s="334">
        <v>177895.19999999998</v>
      </c>
      <c r="AG465" s="112">
        <v>26554950</v>
      </c>
      <c r="AH465" s="74">
        <v>1400010</v>
      </c>
      <c r="AI465" s="74">
        <v>16010567.999999998</v>
      </c>
      <c r="AJ465" s="74">
        <v>0</v>
      </c>
      <c r="AK465" s="74">
        <v>4500000</v>
      </c>
      <c r="AL465" s="74">
        <v>6000000</v>
      </c>
      <c r="AM465" s="74">
        <v>0</v>
      </c>
      <c r="AN465" s="74">
        <v>0</v>
      </c>
      <c r="AO465" s="74">
        <v>1863664</v>
      </c>
      <c r="AP465" s="74">
        <v>4000000</v>
      </c>
      <c r="AQ465" s="74">
        <v>0</v>
      </c>
      <c r="AR465" s="74">
        <v>0</v>
      </c>
      <c r="AS465" s="74">
        <v>0</v>
      </c>
      <c r="AT465" s="79">
        <v>0</v>
      </c>
      <c r="AU465" s="81">
        <v>60329192</v>
      </c>
      <c r="AV465" s="112">
        <v>39872941.039999999</v>
      </c>
      <c r="AW465" s="74">
        <v>58465528</v>
      </c>
      <c r="AX465" s="74">
        <v>4092586.9600000004</v>
      </c>
      <c r="AY465" s="75">
        <v>0</v>
      </c>
      <c r="AZ465" s="74">
        <v>0</v>
      </c>
      <c r="BA465" s="74">
        <v>0</v>
      </c>
      <c r="BB465" s="74">
        <v>0</v>
      </c>
      <c r="BC465" s="79">
        <v>0</v>
      </c>
      <c r="BD465" s="79">
        <v>0</v>
      </c>
      <c r="BE465" s="79">
        <v>0</v>
      </c>
      <c r="BF465" s="77">
        <v>0</v>
      </c>
      <c r="BG465" s="344">
        <v>4092586.9600000004</v>
      </c>
      <c r="BH465" s="187">
        <v>56236605</v>
      </c>
    </row>
    <row r="466" spans="1:60" s="50" customFormat="1" ht="24" customHeight="1" x14ac:dyDescent="0.2">
      <c r="A466" s="181"/>
      <c r="B466" s="296">
        <v>460</v>
      </c>
      <c r="C466" s="264">
        <v>243</v>
      </c>
      <c r="D466" s="297">
        <v>13139</v>
      </c>
      <c r="E466" s="241" t="s">
        <v>85</v>
      </c>
      <c r="F466" s="242" t="s">
        <v>1199</v>
      </c>
      <c r="G466" s="285" t="s">
        <v>137</v>
      </c>
      <c r="H466" s="272" t="s">
        <v>1150</v>
      </c>
      <c r="I466" s="292" t="s">
        <v>2894</v>
      </c>
      <c r="J466" s="64">
        <v>2200789033</v>
      </c>
      <c r="K466" s="64" t="s">
        <v>1200</v>
      </c>
      <c r="L466" s="64" t="s">
        <v>1150</v>
      </c>
      <c r="M466" s="290" t="s">
        <v>137</v>
      </c>
      <c r="N466" s="98"/>
      <c r="O466" s="245" t="s">
        <v>2410</v>
      </c>
      <c r="P466" s="89"/>
      <c r="Q466" s="243">
        <v>30</v>
      </c>
      <c r="R466" s="245">
        <v>90</v>
      </c>
      <c r="S466" s="245">
        <v>0</v>
      </c>
      <c r="T466" s="245">
        <v>0</v>
      </c>
      <c r="U466" s="89">
        <v>0</v>
      </c>
      <c r="V466" s="260">
        <v>20</v>
      </c>
      <c r="W466" s="98">
        <v>0</v>
      </c>
      <c r="X466" s="83">
        <v>0</v>
      </c>
      <c r="Y466" s="98">
        <v>0</v>
      </c>
      <c r="Z466" s="64">
        <v>0</v>
      </c>
      <c r="AA466" s="315">
        <v>885165</v>
      </c>
      <c r="AB466" s="315">
        <v>46667</v>
      </c>
      <c r="AC466" s="316">
        <v>931832</v>
      </c>
      <c r="AD466" s="74">
        <v>4500000</v>
      </c>
      <c r="AE466" s="74">
        <v>6000000</v>
      </c>
      <c r="AF466" s="334">
        <v>177895.19999999998</v>
      </c>
      <c r="AG466" s="112">
        <v>26554950</v>
      </c>
      <c r="AH466" s="74">
        <v>1400010</v>
      </c>
      <c r="AI466" s="74">
        <v>16010567.999999998</v>
      </c>
      <c r="AJ466" s="74">
        <v>0</v>
      </c>
      <c r="AK466" s="74">
        <v>4500000</v>
      </c>
      <c r="AL466" s="74">
        <v>6000000</v>
      </c>
      <c r="AM466" s="74">
        <v>0</v>
      </c>
      <c r="AN466" s="74">
        <v>0</v>
      </c>
      <c r="AO466" s="74">
        <v>0</v>
      </c>
      <c r="AP466" s="74">
        <v>4000000</v>
      </c>
      <c r="AQ466" s="74">
        <v>0</v>
      </c>
      <c r="AR466" s="74">
        <v>0</v>
      </c>
      <c r="AS466" s="74">
        <v>0</v>
      </c>
      <c r="AT466" s="79">
        <v>0</v>
      </c>
      <c r="AU466" s="81">
        <v>58465528</v>
      </c>
      <c r="AV466" s="112">
        <v>39872941.039999999</v>
      </c>
      <c r="AW466" s="74">
        <v>58465528</v>
      </c>
      <c r="AX466" s="74">
        <v>4092586.9600000004</v>
      </c>
      <c r="AY466" s="75">
        <v>0</v>
      </c>
      <c r="AZ466" s="74">
        <v>0</v>
      </c>
      <c r="BA466" s="74">
        <v>0</v>
      </c>
      <c r="BB466" s="74">
        <v>0</v>
      </c>
      <c r="BC466" s="79">
        <v>0</v>
      </c>
      <c r="BD466" s="79">
        <v>0</v>
      </c>
      <c r="BE466" s="79">
        <v>0</v>
      </c>
      <c r="BF466" s="77">
        <v>0</v>
      </c>
      <c r="BG466" s="344">
        <v>4092586.9600000004</v>
      </c>
      <c r="BH466" s="187">
        <v>54372941</v>
      </c>
    </row>
    <row r="467" spans="1:60" s="50" customFormat="1" ht="24" customHeight="1" x14ac:dyDescent="0.2">
      <c r="A467" s="181"/>
      <c r="B467" s="296">
        <v>461</v>
      </c>
      <c r="C467" s="264">
        <v>244</v>
      </c>
      <c r="D467" s="297">
        <v>13155</v>
      </c>
      <c r="E467" s="241" t="s">
        <v>327</v>
      </c>
      <c r="F467" s="242" t="s">
        <v>1232</v>
      </c>
      <c r="G467" s="285" t="s">
        <v>137</v>
      </c>
      <c r="H467" s="272" t="s">
        <v>1150</v>
      </c>
      <c r="I467" s="292" t="s">
        <v>2895</v>
      </c>
      <c r="J467" s="64">
        <v>2279246171</v>
      </c>
      <c r="K467" s="64" t="s">
        <v>1233</v>
      </c>
      <c r="L467" s="64" t="s">
        <v>1150</v>
      </c>
      <c r="M467" s="290" t="s">
        <v>137</v>
      </c>
      <c r="N467" s="243" t="s">
        <v>2410</v>
      </c>
      <c r="O467" s="64"/>
      <c r="P467" s="89"/>
      <c r="Q467" s="243">
        <v>30</v>
      </c>
      <c r="R467" s="245">
        <v>120</v>
      </c>
      <c r="S467" s="245">
        <v>110</v>
      </c>
      <c r="T467" s="245">
        <v>29.33</v>
      </c>
      <c r="U467" s="89">
        <v>0</v>
      </c>
      <c r="V467" s="260">
        <v>15</v>
      </c>
      <c r="W467" s="98">
        <v>0</v>
      </c>
      <c r="X467" s="83">
        <v>0</v>
      </c>
      <c r="Y467" s="98">
        <v>2</v>
      </c>
      <c r="Z467" s="64">
        <v>0</v>
      </c>
      <c r="AA467" s="315">
        <v>885165</v>
      </c>
      <c r="AB467" s="315">
        <v>46667</v>
      </c>
      <c r="AC467" s="316">
        <v>931832</v>
      </c>
      <c r="AD467" s="74">
        <v>4500000</v>
      </c>
      <c r="AE467" s="74">
        <v>6000000</v>
      </c>
      <c r="AF467" s="334">
        <v>177895.19999999998</v>
      </c>
      <c r="AG467" s="112">
        <v>26554950</v>
      </c>
      <c r="AH467" s="74">
        <v>1400010</v>
      </c>
      <c r="AI467" s="74">
        <v>21347423.999999996</v>
      </c>
      <c r="AJ467" s="74">
        <v>0</v>
      </c>
      <c r="AK467" s="74">
        <v>4500000</v>
      </c>
      <c r="AL467" s="74">
        <v>6000000</v>
      </c>
      <c r="AM467" s="74">
        <v>4892117.9999999991</v>
      </c>
      <c r="AN467" s="74">
        <v>5217666.2159999991</v>
      </c>
      <c r="AO467" s="74">
        <v>0</v>
      </c>
      <c r="AP467" s="74">
        <v>3000000</v>
      </c>
      <c r="AQ467" s="74">
        <v>0</v>
      </c>
      <c r="AR467" s="74">
        <v>0</v>
      </c>
      <c r="AS467" s="74">
        <v>0</v>
      </c>
      <c r="AT467" s="79">
        <v>0</v>
      </c>
      <c r="AU467" s="81">
        <v>72912168.216000006</v>
      </c>
      <c r="AV467" s="112">
        <v>54308316.440880008</v>
      </c>
      <c r="AW467" s="74">
        <v>72912168.215999991</v>
      </c>
      <c r="AX467" s="74">
        <v>5103851.7751199994</v>
      </c>
      <c r="AY467" s="75">
        <v>1430831.644088001</v>
      </c>
      <c r="AZ467" s="74">
        <v>0</v>
      </c>
      <c r="BA467" s="74">
        <v>0</v>
      </c>
      <c r="BB467" s="74">
        <v>0</v>
      </c>
      <c r="BC467" s="79">
        <v>0</v>
      </c>
      <c r="BD467" s="79">
        <v>0</v>
      </c>
      <c r="BE467" s="79">
        <v>0</v>
      </c>
      <c r="BF467" s="77">
        <v>0</v>
      </c>
      <c r="BG467" s="344">
        <v>6534683.4192080004</v>
      </c>
      <c r="BH467" s="187">
        <v>66377484</v>
      </c>
    </row>
    <row r="468" spans="1:60" s="50" customFormat="1" ht="24" customHeight="1" x14ac:dyDescent="0.2">
      <c r="A468" s="181"/>
      <c r="B468" s="296">
        <v>462</v>
      </c>
      <c r="C468" s="264">
        <v>245</v>
      </c>
      <c r="D468" s="297">
        <v>13152</v>
      </c>
      <c r="E468" s="241" t="s">
        <v>1225</v>
      </c>
      <c r="F468" s="242" t="s">
        <v>1226</v>
      </c>
      <c r="G468" s="285" t="s">
        <v>137</v>
      </c>
      <c r="H468" s="272" t="s">
        <v>1150</v>
      </c>
      <c r="I468" s="292" t="s">
        <v>2896</v>
      </c>
      <c r="J468" s="64">
        <v>2210067154</v>
      </c>
      <c r="K468" s="64" t="s">
        <v>1227</v>
      </c>
      <c r="L468" s="64" t="s">
        <v>1150</v>
      </c>
      <c r="M468" s="290" t="s">
        <v>137</v>
      </c>
      <c r="N468" s="98"/>
      <c r="O468" s="245" t="s">
        <v>2410</v>
      </c>
      <c r="P468" s="89"/>
      <c r="Q468" s="243">
        <v>30</v>
      </c>
      <c r="R468" s="245">
        <v>90</v>
      </c>
      <c r="S468" s="245">
        <v>0</v>
      </c>
      <c r="T468" s="245">
        <v>0</v>
      </c>
      <c r="U468" s="89">
        <v>0</v>
      </c>
      <c r="V468" s="260">
        <v>20</v>
      </c>
      <c r="W468" s="98">
        <v>0</v>
      </c>
      <c r="X468" s="83">
        <v>0</v>
      </c>
      <c r="Y468" s="98">
        <v>1</v>
      </c>
      <c r="Z468" s="64">
        <v>1</v>
      </c>
      <c r="AA468" s="315">
        <v>885165</v>
      </c>
      <c r="AB468" s="315">
        <v>46667</v>
      </c>
      <c r="AC468" s="316">
        <v>931832</v>
      </c>
      <c r="AD468" s="74">
        <v>4500000</v>
      </c>
      <c r="AE468" s="74">
        <v>6000000</v>
      </c>
      <c r="AF468" s="334">
        <v>177895.19999999998</v>
      </c>
      <c r="AG468" s="112">
        <v>26554950</v>
      </c>
      <c r="AH468" s="74">
        <v>1400010</v>
      </c>
      <c r="AI468" s="74">
        <v>16010567.999999998</v>
      </c>
      <c r="AJ468" s="74">
        <v>2655495</v>
      </c>
      <c r="AK468" s="74">
        <v>4500000</v>
      </c>
      <c r="AL468" s="74">
        <v>6000000</v>
      </c>
      <c r="AM468" s="74">
        <v>0</v>
      </c>
      <c r="AN468" s="74">
        <v>0</v>
      </c>
      <c r="AO468" s="74">
        <v>0</v>
      </c>
      <c r="AP468" s="74">
        <v>4000000</v>
      </c>
      <c r="AQ468" s="74">
        <v>0</v>
      </c>
      <c r="AR468" s="74">
        <v>0</v>
      </c>
      <c r="AS468" s="74">
        <v>0</v>
      </c>
      <c r="AT468" s="79">
        <v>0</v>
      </c>
      <c r="AU468" s="81">
        <v>61121023</v>
      </c>
      <c r="AV468" s="112">
        <v>39872941.039999999</v>
      </c>
      <c r="AW468" s="74">
        <v>58465528</v>
      </c>
      <c r="AX468" s="74">
        <v>4092586.9600000004</v>
      </c>
      <c r="AY468" s="75">
        <v>0</v>
      </c>
      <c r="AZ468" s="74">
        <v>0</v>
      </c>
      <c r="BA468" s="74">
        <v>0</v>
      </c>
      <c r="BB468" s="74">
        <v>0</v>
      </c>
      <c r="BC468" s="79">
        <v>0</v>
      </c>
      <c r="BD468" s="79">
        <v>0</v>
      </c>
      <c r="BE468" s="79">
        <v>0</v>
      </c>
      <c r="BF468" s="77">
        <v>0</v>
      </c>
      <c r="BG468" s="344">
        <v>4092586.9600000004</v>
      </c>
      <c r="BH468" s="187">
        <v>57028436</v>
      </c>
    </row>
    <row r="469" spans="1:60" s="50" customFormat="1" ht="24" customHeight="1" x14ac:dyDescent="0.2">
      <c r="A469" s="181"/>
      <c r="B469" s="296">
        <v>463</v>
      </c>
      <c r="C469" s="264">
        <v>246</v>
      </c>
      <c r="D469" s="297">
        <v>13154</v>
      </c>
      <c r="E469" s="241" t="s">
        <v>1230</v>
      </c>
      <c r="F469" s="242" t="s">
        <v>292</v>
      </c>
      <c r="G469" s="285" t="s">
        <v>137</v>
      </c>
      <c r="H469" s="272" t="s">
        <v>1150</v>
      </c>
      <c r="I469" s="292" t="s">
        <v>2897</v>
      </c>
      <c r="J469" s="64">
        <v>2217969714</v>
      </c>
      <c r="K469" s="64" t="s">
        <v>1231</v>
      </c>
      <c r="L469" s="64" t="s">
        <v>1150</v>
      </c>
      <c r="M469" s="290" t="s">
        <v>137</v>
      </c>
      <c r="N469" s="243" t="s">
        <v>2410</v>
      </c>
      <c r="O469" s="64"/>
      <c r="P469" s="89"/>
      <c r="Q469" s="243">
        <v>30</v>
      </c>
      <c r="R469" s="245">
        <v>120</v>
      </c>
      <c r="S469" s="245">
        <v>110</v>
      </c>
      <c r="T469" s="245">
        <v>29.33</v>
      </c>
      <c r="U469" s="89">
        <v>0</v>
      </c>
      <c r="V469" s="260">
        <v>15</v>
      </c>
      <c r="W469" s="98">
        <v>0</v>
      </c>
      <c r="X469" s="83">
        <v>0</v>
      </c>
      <c r="Y469" s="98">
        <v>0</v>
      </c>
      <c r="Z469" s="64">
        <v>0</v>
      </c>
      <c r="AA469" s="315">
        <v>885165</v>
      </c>
      <c r="AB469" s="315">
        <v>46667</v>
      </c>
      <c r="AC469" s="316">
        <v>931832</v>
      </c>
      <c r="AD469" s="74">
        <v>4500000</v>
      </c>
      <c r="AE469" s="74">
        <v>6000000</v>
      </c>
      <c r="AF469" s="334">
        <v>177895.19999999998</v>
      </c>
      <c r="AG469" s="112">
        <v>26554950</v>
      </c>
      <c r="AH469" s="74">
        <v>1400010</v>
      </c>
      <c r="AI469" s="74">
        <v>21347423.999999996</v>
      </c>
      <c r="AJ469" s="74">
        <v>0</v>
      </c>
      <c r="AK469" s="74">
        <v>4500000</v>
      </c>
      <c r="AL469" s="74">
        <v>6000000</v>
      </c>
      <c r="AM469" s="74">
        <v>4892117.9999999991</v>
      </c>
      <c r="AN469" s="74">
        <v>5217666.2159999991</v>
      </c>
      <c r="AO469" s="74">
        <v>0</v>
      </c>
      <c r="AP469" s="74">
        <v>3000000</v>
      </c>
      <c r="AQ469" s="74">
        <v>0</v>
      </c>
      <c r="AR469" s="74">
        <v>0</v>
      </c>
      <c r="AS469" s="74">
        <v>0</v>
      </c>
      <c r="AT469" s="79">
        <v>0</v>
      </c>
      <c r="AU469" s="81">
        <v>72912168.216000006</v>
      </c>
      <c r="AV469" s="112">
        <v>54308316.440880008</v>
      </c>
      <c r="AW469" s="74">
        <v>72912168.215999991</v>
      </c>
      <c r="AX469" s="74">
        <v>5103851.7751199994</v>
      </c>
      <c r="AY469" s="75">
        <v>1430831.644088001</v>
      </c>
      <c r="AZ469" s="74">
        <v>0</v>
      </c>
      <c r="BA469" s="74">
        <v>0</v>
      </c>
      <c r="BB469" s="74">
        <v>0</v>
      </c>
      <c r="BC469" s="79">
        <v>0</v>
      </c>
      <c r="BD469" s="79">
        <v>0</v>
      </c>
      <c r="BE469" s="79">
        <v>0</v>
      </c>
      <c r="BF469" s="77">
        <v>0</v>
      </c>
      <c r="BG469" s="344">
        <v>6534683.4192080004</v>
      </c>
      <c r="BH469" s="187">
        <v>66377484</v>
      </c>
    </row>
    <row r="470" spans="1:60" s="50" customFormat="1" ht="24" customHeight="1" x14ac:dyDescent="0.2">
      <c r="A470" s="181"/>
      <c r="B470" s="296">
        <v>464</v>
      </c>
      <c r="C470" s="264">
        <v>247</v>
      </c>
      <c r="D470" s="297">
        <v>13158</v>
      </c>
      <c r="E470" s="241" t="s">
        <v>279</v>
      </c>
      <c r="F470" s="242" t="s">
        <v>414</v>
      </c>
      <c r="G470" s="285" t="s">
        <v>137</v>
      </c>
      <c r="H470" s="272" t="s">
        <v>1150</v>
      </c>
      <c r="I470" s="292" t="s">
        <v>2898</v>
      </c>
      <c r="J470" s="64">
        <v>6300046435</v>
      </c>
      <c r="K470" s="64" t="s">
        <v>1239</v>
      </c>
      <c r="L470" s="64" t="s">
        <v>1150</v>
      </c>
      <c r="M470" s="290" t="s">
        <v>137</v>
      </c>
      <c r="N470" s="243" t="s">
        <v>2410</v>
      </c>
      <c r="O470" s="64"/>
      <c r="P470" s="89"/>
      <c r="Q470" s="243">
        <v>30</v>
      </c>
      <c r="R470" s="245">
        <v>120</v>
      </c>
      <c r="S470" s="245">
        <v>110</v>
      </c>
      <c r="T470" s="245">
        <v>29.33</v>
      </c>
      <c r="U470" s="89">
        <v>0</v>
      </c>
      <c r="V470" s="260">
        <v>15</v>
      </c>
      <c r="W470" s="98">
        <v>0</v>
      </c>
      <c r="X470" s="83">
        <v>0</v>
      </c>
      <c r="Y470" s="98">
        <v>1</v>
      </c>
      <c r="Z470" s="64">
        <v>1</v>
      </c>
      <c r="AA470" s="315">
        <v>885165</v>
      </c>
      <c r="AB470" s="315">
        <v>46667</v>
      </c>
      <c r="AC470" s="316">
        <v>931832</v>
      </c>
      <c r="AD470" s="74">
        <v>4500000</v>
      </c>
      <c r="AE470" s="74">
        <v>6000000</v>
      </c>
      <c r="AF470" s="334">
        <v>177895.19999999998</v>
      </c>
      <c r="AG470" s="112">
        <v>26554950</v>
      </c>
      <c r="AH470" s="74">
        <v>1400010</v>
      </c>
      <c r="AI470" s="74">
        <v>21347423.999999996</v>
      </c>
      <c r="AJ470" s="74">
        <v>2655495</v>
      </c>
      <c r="AK470" s="74">
        <v>4500000</v>
      </c>
      <c r="AL470" s="74">
        <v>6000000</v>
      </c>
      <c r="AM470" s="74">
        <v>4892117.9999999991</v>
      </c>
      <c r="AN470" s="74">
        <v>5217666.2159999991</v>
      </c>
      <c r="AO470" s="74">
        <v>0</v>
      </c>
      <c r="AP470" s="74">
        <v>3000000</v>
      </c>
      <c r="AQ470" s="74">
        <v>0</v>
      </c>
      <c r="AR470" s="74">
        <v>0</v>
      </c>
      <c r="AS470" s="74">
        <v>0</v>
      </c>
      <c r="AT470" s="79">
        <v>0</v>
      </c>
      <c r="AU470" s="81">
        <v>75567663.216000006</v>
      </c>
      <c r="AV470" s="112">
        <v>54308316.440880008</v>
      </c>
      <c r="AW470" s="74">
        <v>72912168.215999991</v>
      </c>
      <c r="AX470" s="74">
        <v>5103851.7751199994</v>
      </c>
      <c r="AY470" s="75">
        <v>1430831.644088001</v>
      </c>
      <c r="AZ470" s="74">
        <v>0</v>
      </c>
      <c r="BA470" s="74">
        <v>0</v>
      </c>
      <c r="BB470" s="74">
        <v>0</v>
      </c>
      <c r="BC470" s="79">
        <v>0</v>
      </c>
      <c r="BD470" s="79">
        <v>0</v>
      </c>
      <c r="BE470" s="79">
        <v>0</v>
      </c>
      <c r="BF470" s="77">
        <v>0</v>
      </c>
      <c r="BG470" s="344">
        <v>6534683.4192080004</v>
      </c>
      <c r="BH470" s="187">
        <v>69032979</v>
      </c>
    </row>
    <row r="471" spans="1:60" s="50" customFormat="1" ht="24" customHeight="1" x14ac:dyDescent="0.2">
      <c r="A471" s="181"/>
      <c r="B471" s="296">
        <v>465</v>
      </c>
      <c r="C471" s="264">
        <v>248</v>
      </c>
      <c r="D471" s="297">
        <v>13143</v>
      </c>
      <c r="E471" s="241" t="s">
        <v>1207</v>
      </c>
      <c r="F471" s="242" t="s">
        <v>1208</v>
      </c>
      <c r="G471" s="285" t="s">
        <v>137</v>
      </c>
      <c r="H471" s="272" t="s">
        <v>1150</v>
      </c>
      <c r="I471" s="292" t="s">
        <v>2899</v>
      </c>
      <c r="J471" s="64">
        <v>4839749493</v>
      </c>
      <c r="K471" s="64" t="s">
        <v>1209</v>
      </c>
      <c r="L471" s="64" t="s">
        <v>1150</v>
      </c>
      <c r="M471" s="290" t="s">
        <v>137</v>
      </c>
      <c r="N471" s="98"/>
      <c r="O471" s="245" t="s">
        <v>2410</v>
      </c>
      <c r="P471" s="89"/>
      <c r="Q471" s="243">
        <v>30</v>
      </c>
      <c r="R471" s="245">
        <v>90</v>
      </c>
      <c r="S471" s="245">
        <v>0</v>
      </c>
      <c r="T471" s="245">
        <v>0</v>
      </c>
      <c r="U471" s="89">
        <v>0</v>
      </c>
      <c r="V471" s="260">
        <v>20</v>
      </c>
      <c r="W471" s="98">
        <v>0</v>
      </c>
      <c r="X471" s="83">
        <v>0</v>
      </c>
      <c r="Y471" s="98">
        <v>1</v>
      </c>
      <c r="Z471" s="64">
        <v>1</v>
      </c>
      <c r="AA471" s="315">
        <v>885165</v>
      </c>
      <c r="AB471" s="315">
        <v>46667</v>
      </c>
      <c r="AC471" s="316">
        <v>931832</v>
      </c>
      <c r="AD471" s="74">
        <v>4500000</v>
      </c>
      <c r="AE471" s="74">
        <v>6000000</v>
      </c>
      <c r="AF471" s="334">
        <v>177895.19999999998</v>
      </c>
      <c r="AG471" s="112">
        <v>26554950</v>
      </c>
      <c r="AH471" s="74">
        <v>1400010</v>
      </c>
      <c r="AI471" s="74">
        <v>16010567.999999998</v>
      </c>
      <c r="AJ471" s="74">
        <v>2655495</v>
      </c>
      <c r="AK471" s="74">
        <v>4500000</v>
      </c>
      <c r="AL471" s="74">
        <v>6000000</v>
      </c>
      <c r="AM471" s="74">
        <v>0</v>
      </c>
      <c r="AN471" s="74">
        <v>0</v>
      </c>
      <c r="AO471" s="74">
        <v>0</v>
      </c>
      <c r="AP471" s="74">
        <v>4000000</v>
      </c>
      <c r="AQ471" s="74">
        <v>0</v>
      </c>
      <c r="AR471" s="74">
        <v>0</v>
      </c>
      <c r="AS471" s="74">
        <v>0</v>
      </c>
      <c r="AT471" s="79">
        <v>0</v>
      </c>
      <c r="AU471" s="81">
        <v>61121023</v>
      </c>
      <c r="AV471" s="112">
        <v>39872941.039999999</v>
      </c>
      <c r="AW471" s="74">
        <v>58465528</v>
      </c>
      <c r="AX471" s="74">
        <v>4092586.9600000004</v>
      </c>
      <c r="AY471" s="75">
        <v>0</v>
      </c>
      <c r="AZ471" s="74">
        <v>0</v>
      </c>
      <c r="BA471" s="74">
        <v>0</v>
      </c>
      <c r="BB471" s="74">
        <v>0</v>
      </c>
      <c r="BC471" s="79">
        <v>0</v>
      </c>
      <c r="BD471" s="79">
        <v>0</v>
      </c>
      <c r="BE471" s="79">
        <v>0</v>
      </c>
      <c r="BF471" s="77">
        <v>0</v>
      </c>
      <c r="BG471" s="344">
        <v>4092586.9600000004</v>
      </c>
      <c r="BH471" s="187">
        <v>57028436</v>
      </c>
    </row>
    <row r="472" spans="1:60" s="50" customFormat="1" ht="24" customHeight="1" x14ac:dyDescent="0.2">
      <c r="A472" s="181"/>
      <c r="B472" s="296">
        <v>466</v>
      </c>
      <c r="C472" s="264">
        <v>249</v>
      </c>
      <c r="D472" s="297">
        <v>13135</v>
      </c>
      <c r="E472" s="241" t="s">
        <v>1189</v>
      </c>
      <c r="F472" s="242" t="s">
        <v>1190</v>
      </c>
      <c r="G472" s="285" t="s">
        <v>137</v>
      </c>
      <c r="H472" s="272" t="s">
        <v>1150</v>
      </c>
      <c r="I472" s="292" t="s">
        <v>2900</v>
      </c>
      <c r="J472" s="64">
        <v>2050174543</v>
      </c>
      <c r="K472" s="64" t="s">
        <v>1191</v>
      </c>
      <c r="L472" s="64" t="s">
        <v>1150</v>
      </c>
      <c r="M472" s="290" t="s">
        <v>137</v>
      </c>
      <c r="N472" s="98"/>
      <c r="O472" s="245" t="s">
        <v>2410</v>
      </c>
      <c r="P472" s="89"/>
      <c r="Q472" s="243">
        <v>30</v>
      </c>
      <c r="R472" s="245">
        <v>90</v>
      </c>
      <c r="S472" s="245">
        <v>0</v>
      </c>
      <c r="T472" s="245">
        <v>0</v>
      </c>
      <c r="U472" s="89">
        <v>0</v>
      </c>
      <c r="V472" s="260">
        <v>20</v>
      </c>
      <c r="W472" s="98">
        <v>0</v>
      </c>
      <c r="X472" s="83">
        <v>0</v>
      </c>
      <c r="Y472" s="98">
        <v>0</v>
      </c>
      <c r="Z472" s="64">
        <v>1</v>
      </c>
      <c r="AA472" s="315">
        <v>885165</v>
      </c>
      <c r="AB472" s="315">
        <v>46667</v>
      </c>
      <c r="AC472" s="316">
        <v>931832</v>
      </c>
      <c r="AD472" s="74">
        <v>4500000</v>
      </c>
      <c r="AE472" s="74">
        <v>6000000</v>
      </c>
      <c r="AF472" s="334">
        <v>177895.19999999998</v>
      </c>
      <c r="AG472" s="112">
        <v>26554950</v>
      </c>
      <c r="AH472" s="74">
        <v>1400010</v>
      </c>
      <c r="AI472" s="74">
        <v>16010567.999999998</v>
      </c>
      <c r="AJ472" s="74">
        <v>2655495</v>
      </c>
      <c r="AK472" s="74">
        <v>4500000</v>
      </c>
      <c r="AL472" s="74">
        <v>6000000</v>
      </c>
      <c r="AM472" s="74">
        <v>0</v>
      </c>
      <c r="AN472" s="74">
        <v>0</v>
      </c>
      <c r="AO472" s="74">
        <v>0</v>
      </c>
      <c r="AP472" s="74">
        <v>4000000</v>
      </c>
      <c r="AQ472" s="74">
        <v>0</v>
      </c>
      <c r="AR472" s="74">
        <v>0</v>
      </c>
      <c r="AS472" s="74">
        <v>0</v>
      </c>
      <c r="AT472" s="79">
        <v>0</v>
      </c>
      <c r="AU472" s="81">
        <v>61121023</v>
      </c>
      <c r="AV472" s="112">
        <v>39872941.039999999</v>
      </c>
      <c r="AW472" s="74">
        <v>58465528</v>
      </c>
      <c r="AX472" s="74">
        <v>4092586.9600000004</v>
      </c>
      <c r="AY472" s="75">
        <v>0</v>
      </c>
      <c r="AZ472" s="74">
        <v>0</v>
      </c>
      <c r="BA472" s="74">
        <v>0</v>
      </c>
      <c r="BB472" s="74">
        <v>0</v>
      </c>
      <c r="BC472" s="79">
        <v>0</v>
      </c>
      <c r="BD472" s="79">
        <v>0</v>
      </c>
      <c r="BE472" s="79">
        <v>0</v>
      </c>
      <c r="BF472" s="77">
        <v>0</v>
      </c>
      <c r="BG472" s="344">
        <v>4092586.9600000004</v>
      </c>
      <c r="BH472" s="187">
        <v>57028436</v>
      </c>
    </row>
    <row r="473" spans="1:60" s="50" customFormat="1" ht="24" customHeight="1" x14ac:dyDescent="0.2">
      <c r="A473" s="181"/>
      <c r="B473" s="296">
        <v>467</v>
      </c>
      <c r="C473" s="264">
        <v>250</v>
      </c>
      <c r="D473" s="297">
        <v>13151</v>
      </c>
      <c r="E473" s="241" t="s">
        <v>141</v>
      </c>
      <c r="F473" s="242" t="s">
        <v>1223</v>
      </c>
      <c r="G473" s="285" t="s">
        <v>137</v>
      </c>
      <c r="H473" s="272" t="s">
        <v>1150</v>
      </c>
      <c r="I473" s="292" t="s">
        <v>2901</v>
      </c>
      <c r="J473" s="64">
        <v>2160293288</v>
      </c>
      <c r="K473" s="64" t="s">
        <v>1224</v>
      </c>
      <c r="L473" s="64" t="s">
        <v>1150</v>
      </c>
      <c r="M473" s="290" t="s">
        <v>137</v>
      </c>
      <c r="N473" s="243" t="s">
        <v>2410</v>
      </c>
      <c r="O473" s="64"/>
      <c r="P473" s="89"/>
      <c r="Q473" s="243">
        <v>30</v>
      </c>
      <c r="R473" s="245">
        <v>120</v>
      </c>
      <c r="S473" s="245">
        <v>110</v>
      </c>
      <c r="T473" s="245">
        <v>29.33</v>
      </c>
      <c r="U473" s="89">
        <v>0</v>
      </c>
      <c r="V473" s="260">
        <v>15</v>
      </c>
      <c r="W473" s="98">
        <v>0</v>
      </c>
      <c r="X473" s="83">
        <v>0</v>
      </c>
      <c r="Y473" s="98">
        <v>0</v>
      </c>
      <c r="Z473" s="64">
        <v>0</v>
      </c>
      <c r="AA473" s="315">
        <v>885165</v>
      </c>
      <c r="AB473" s="315">
        <v>46667</v>
      </c>
      <c r="AC473" s="316">
        <v>931832</v>
      </c>
      <c r="AD473" s="74">
        <v>4500000</v>
      </c>
      <c r="AE473" s="74">
        <v>6000000</v>
      </c>
      <c r="AF473" s="334">
        <v>177895.19999999998</v>
      </c>
      <c r="AG473" s="112">
        <v>26554950</v>
      </c>
      <c r="AH473" s="74">
        <v>1400010</v>
      </c>
      <c r="AI473" s="74">
        <v>21347423.999999996</v>
      </c>
      <c r="AJ473" s="74">
        <v>0</v>
      </c>
      <c r="AK473" s="74">
        <v>4500000</v>
      </c>
      <c r="AL473" s="74">
        <v>6000000</v>
      </c>
      <c r="AM473" s="74">
        <v>4892117.9999999991</v>
      </c>
      <c r="AN473" s="74">
        <v>5217666.2159999991</v>
      </c>
      <c r="AO473" s="74">
        <v>0</v>
      </c>
      <c r="AP473" s="74">
        <v>3000000</v>
      </c>
      <c r="AQ473" s="74">
        <v>0</v>
      </c>
      <c r="AR473" s="74">
        <v>0</v>
      </c>
      <c r="AS473" s="74">
        <v>0</v>
      </c>
      <c r="AT473" s="79">
        <v>0</v>
      </c>
      <c r="AU473" s="81">
        <v>72912168.216000006</v>
      </c>
      <c r="AV473" s="112">
        <v>54308316.440880008</v>
      </c>
      <c r="AW473" s="74">
        <v>72912168.215999991</v>
      </c>
      <c r="AX473" s="74">
        <v>5103851.7751199994</v>
      </c>
      <c r="AY473" s="75">
        <v>1430831.644088001</v>
      </c>
      <c r="AZ473" s="74">
        <v>0</v>
      </c>
      <c r="BA473" s="74">
        <v>0</v>
      </c>
      <c r="BB473" s="74">
        <v>0</v>
      </c>
      <c r="BC473" s="79">
        <v>0</v>
      </c>
      <c r="BD473" s="79">
        <v>0</v>
      </c>
      <c r="BE473" s="79">
        <v>0</v>
      </c>
      <c r="BF473" s="77">
        <v>0</v>
      </c>
      <c r="BG473" s="344">
        <v>6534683.4192080004</v>
      </c>
      <c r="BH473" s="187">
        <v>66377484</v>
      </c>
    </row>
    <row r="474" spans="1:60" s="50" customFormat="1" ht="24" customHeight="1" x14ac:dyDescent="0.2">
      <c r="A474" s="181"/>
      <c r="B474" s="296">
        <v>468</v>
      </c>
      <c r="C474" s="264">
        <v>251</v>
      </c>
      <c r="D474" s="297">
        <v>13150</v>
      </c>
      <c r="E474" s="241" t="s">
        <v>158</v>
      </c>
      <c r="F474" s="242" t="s">
        <v>1221</v>
      </c>
      <c r="G474" s="285" t="s">
        <v>137</v>
      </c>
      <c r="H474" s="272" t="s">
        <v>1150</v>
      </c>
      <c r="I474" s="292" t="s">
        <v>2902</v>
      </c>
      <c r="J474" s="64">
        <v>4849275990</v>
      </c>
      <c r="K474" s="64" t="s">
        <v>1222</v>
      </c>
      <c r="L474" s="64" t="s">
        <v>1150</v>
      </c>
      <c r="M474" s="290" t="s">
        <v>137</v>
      </c>
      <c r="N474" s="243" t="s">
        <v>2410</v>
      </c>
      <c r="O474" s="64"/>
      <c r="P474" s="89"/>
      <c r="Q474" s="243">
        <v>30</v>
      </c>
      <c r="R474" s="245">
        <v>120</v>
      </c>
      <c r="S474" s="245">
        <v>110</v>
      </c>
      <c r="T474" s="245">
        <v>29.33</v>
      </c>
      <c r="U474" s="89">
        <v>0</v>
      </c>
      <c r="V474" s="260">
        <v>15</v>
      </c>
      <c r="W474" s="98">
        <v>0</v>
      </c>
      <c r="X474" s="83">
        <v>0</v>
      </c>
      <c r="Y474" s="98">
        <v>2</v>
      </c>
      <c r="Z474" s="64">
        <v>0</v>
      </c>
      <c r="AA474" s="315">
        <v>885165</v>
      </c>
      <c r="AB474" s="315">
        <v>46667</v>
      </c>
      <c r="AC474" s="316">
        <v>931832</v>
      </c>
      <c r="AD474" s="74">
        <v>4500000</v>
      </c>
      <c r="AE474" s="74">
        <v>6000000</v>
      </c>
      <c r="AF474" s="334">
        <v>177895.19999999998</v>
      </c>
      <c r="AG474" s="112">
        <v>26554950</v>
      </c>
      <c r="AH474" s="74">
        <v>1400010</v>
      </c>
      <c r="AI474" s="74">
        <v>21347423.999999996</v>
      </c>
      <c r="AJ474" s="74">
        <v>0</v>
      </c>
      <c r="AK474" s="74">
        <v>4500000</v>
      </c>
      <c r="AL474" s="74">
        <v>6000000</v>
      </c>
      <c r="AM474" s="74">
        <v>4892117.9999999991</v>
      </c>
      <c r="AN474" s="74">
        <v>5217666.2159999991</v>
      </c>
      <c r="AO474" s="74">
        <v>0</v>
      </c>
      <c r="AP474" s="74">
        <v>3000000</v>
      </c>
      <c r="AQ474" s="74">
        <v>0</v>
      </c>
      <c r="AR474" s="74">
        <v>0</v>
      </c>
      <c r="AS474" s="74">
        <v>0</v>
      </c>
      <c r="AT474" s="79">
        <v>0</v>
      </c>
      <c r="AU474" s="81">
        <v>72912168.216000006</v>
      </c>
      <c r="AV474" s="112">
        <v>54308316.440880008</v>
      </c>
      <c r="AW474" s="74">
        <v>72912168.215999991</v>
      </c>
      <c r="AX474" s="74">
        <v>5103851.7751199994</v>
      </c>
      <c r="AY474" s="75">
        <v>1430831.644088001</v>
      </c>
      <c r="AZ474" s="74">
        <v>0</v>
      </c>
      <c r="BA474" s="74">
        <v>0</v>
      </c>
      <c r="BB474" s="74">
        <v>0</v>
      </c>
      <c r="BC474" s="79">
        <v>0</v>
      </c>
      <c r="BD474" s="79">
        <v>0</v>
      </c>
      <c r="BE474" s="79">
        <v>0</v>
      </c>
      <c r="BF474" s="77">
        <v>0</v>
      </c>
      <c r="BG474" s="344">
        <v>6534683.4192080004</v>
      </c>
      <c r="BH474" s="187">
        <v>66377484</v>
      </c>
    </row>
    <row r="475" spans="1:60" s="50" customFormat="1" ht="24" customHeight="1" x14ac:dyDescent="0.2">
      <c r="A475" s="181"/>
      <c r="B475" s="296">
        <v>469</v>
      </c>
      <c r="C475" s="264">
        <v>252</v>
      </c>
      <c r="D475" s="297">
        <v>13136</v>
      </c>
      <c r="E475" s="241" t="s">
        <v>1192</v>
      </c>
      <c r="F475" s="242" t="s">
        <v>798</v>
      </c>
      <c r="G475" s="285" t="s">
        <v>137</v>
      </c>
      <c r="H475" s="272" t="s">
        <v>1150</v>
      </c>
      <c r="I475" s="292" t="s">
        <v>2903</v>
      </c>
      <c r="J475" s="64">
        <v>2064747745</v>
      </c>
      <c r="K475" s="64" t="s">
        <v>1193</v>
      </c>
      <c r="L475" s="64" t="s">
        <v>1150</v>
      </c>
      <c r="M475" s="290" t="s">
        <v>137</v>
      </c>
      <c r="N475" s="98"/>
      <c r="O475" s="245" t="s">
        <v>2410</v>
      </c>
      <c r="P475" s="89"/>
      <c r="Q475" s="243">
        <v>30</v>
      </c>
      <c r="R475" s="245">
        <v>90</v>
      </c>
      <c r="S475" s="245">
        <v>0</v>
      </c>
      <c r="T475" s="245">
        <v>0</v>
      </c>
      <c r="U475" s="89">
        <v>0</v>
      </c>
      <c r="V475" s="260">
        <v>20</v>
      </c>
      <c r="W475" s="98">
        <v>0</v>
      </c>
      <c r="X475" s="83">
        <v>0</v>
      </c>
      <c r="Y475" s="98">
        <v>2</v>
      </c>
      <c r="Z475" s="64">
        <v>1</v>
      </c>
      <c r="AA475" s="315">
        <v>885165</v>
      </c>
      <c r="AB475" s="315">
        <v>46667</v>
      </c>
      <c r="AC475" s="316">
        <v>931832</v>
      </c>
      <c r="AD475" s="74">
        <v>4500000</v>
      </c>
      <c r="AE475" s="74">
        <v>6000000</v>
      </c>
      <c r="AF475" s="334">
        <v>177895.19999999998</v>
      </c>
      <c r="AG475" s="112">
        <v>26554950</v>
      </c>
      <c r="AH475" s="74">
        <v>1400010</v>
      </c>
      <c r="AI475" s="74">
        <v>16010567.999999998</v>
      </c>
      <c r="AJ475" s="74">
        <v>2655495</v>
      </c>
      <c r="AK475" s="74">
        <v>4500000</v>
      </c>
      <c r="AL475" s="74">
        <v>6000000</v>
      </c>
      <c r="AM475" s="74">
        <v>0</v>
      </c>
      <c r="AN475" s="74">
        <v>0</v>
      </c>
      <c r="AO475" s="74">
        <v>0</v>
      </c>
      <c r="AP475" s="74">
        <v>4000000</v>
      </c>
      <c r="AQ475" s="74">
        <v>0</v>
      </c>
      <c r="AR475" s="74">
        <v>0</v>
      </c>
      <c r="AS475" s="74">
        <v>0</v>
      </c>
      <c r="AT475" s="79">
        <v>0</v>
      </c>
      <c r="AU475" s="81">
        <v>61121023</v>
      </c>
      <c r="AV475" s="112">
        <v>39872941.039999999</v>
      </c>
      <c r="AW475" s="74">
        <v>58465528</v>
      </c>
      <c r="AX475" s="74">
        <v>4092586.9600000004</v>
      </c>
      <c r="AY475" s="75">
        <v>0</v>
      </c>
      <c r="AZ475" s="74">
        <v>0</v>
      </c>
      <c r="BA475" s="74">
        <v>0</v>
      </c>
      <c r="BB475" s="74">
        <v>0</v>
      </c>
      <c r="BC475" s="79">
        <v>0</v>
      </c>
      <c r="BD475" s="79">
        <v>0</v>
      </c>
      <c r="BE475" s="79">
        <v>0</v>
      </c>
      <c r="BF475" s="77">
        <v>0</v>
      </c>
      <c r="BG475" s="344">
        <v>4092586.9600000004</v>
      </c>
      <c r="BH475" s="187">
        <v>57028436</v>
      </c>
    </row>
    <row r="476" spans="1:60" s="50" customFormat="1" ht="24" customHeight="1" x14ac:dyDescent="0.2">
      <c r="A476" s="181"/>
      <c r="B476" s="296">
        <v>470</v>
      </c>
      <c r="C476" s="264">
        <v>253</v>
      </c>
      <c r="D476" s="297">
        <v>13149</v>
      </c>
      <c r="E476" s="241" t="s">
        <v>248</v>
      </c>
      <c r="F476" s="242" t="s">
        <v>1135</v>
      </c>
      <c r="G476" s="285" t="s">
        <v>137</v>
      </c>
      <c r="H476" s="272" t="s">
        <v>1150</v>
      </c>
      <c r="I476" s="292" t="s">
        <v>2904</v>
      </c>
      <c r="J476" s="64">
        <v>2160906034</v>
      </c>
      <c r="K476" s="64" t="s">
        <v>1220</v>
      </c>
      <c r="L476" s="64" t="s">
        <v>1150</v>
      </c>
      <c r="M476" s="290" t="s">
        <v>137</v>
      </c>
      <c r="N476" s="243" t="s">
        <v>2410</v>
      </c>
      <c r="O476" s="64"/>
      <c r="P476" s="89"/>
      <c r="Q476" s="243">
        <v>30</v>
      </c>
      <c r="R476" s="245">
        <v>120</v>
      </c>
      <c r="S476" s="245">
        <v>110</v>
      </c>
      <c r="T476" s="245">
        <v>29.33</v>
      </c>
      <c r="U476" s="89">
        <v>0</v>
      </c>
      <c r="V476" s="260">
        <v>15</v>
      </c>
      <c r="W476" s="98">
        <v>0</v>
      </c>
      <c r="X476" s="83">
        <v>0</v>
      </c>
      <c r="Y476" s="98">
        <v>1</v>
      </c>
      <c r="Z476" s="64">
        <v>0</v>
      </c>
      <c r="AA476" s="315">
        <v>885165</v>
      </c>
      <c r="AB476" s="315">
        <v>46667</v>
      </c>
      <c r="AC476" s="316">
        <v>931832</v>
      </c>
      <c r="AD476" s="74">
        <v>4500000</v>
      </c>
      <c r="AE476" s="74">
        <v>6000000</v>
      </c>
      <c r="AF476" s="334">
        <v>177895.19999999998</v>
      </c>
      <c r="AG476" s="112">
        <v>26554950</v>
      </c>
      <c r="AH476" s="74">
        <v>1400010</v>
      </c>
      <c r="AI476" s="74">
        <v>21347423.999999996</v>
      </c>
      <c r="AJ476" s="74">
        <v>0</v>
      </c>
      <c r="AK476" s="74">
        <v>4500000</v>
      </c>
      <c r="AL476" s="74">
        <v>6000000</v>
      </c>
      <c r="AM476" s="74">
        <v>4892117.9999999991</v>
      </c>
      <c r="AN476" s="74">
        <v>5217666.2159999991</v>
      </c>
      <c r="AO476" s="74">
        <v>0</v>
      </c>
      <c r="AP476" s="74">
        <v>3000000</v>
      </c>
      <c r="AQ476" s="74">
        <v>0</v>
      </c>
      <c r="AR476" s="74">
        <v>0</v>
      </c>
      <c r="AS476" s="74">
        <v>0</v>
      </c>
      <c r="AT476" s="79">
        <v>0</v>
      </c>
      <c r="AU476" s="81">
        <v>72912168.216000006</v>
      </c>
      <c r="AV476" s="112">
        <v>54308316.440880008</v>
      </c>
      <c r="AW476" s="74">
        <v>72912168.215999991</v>
      </c>
      <c r="AX476" s="74">
        <v>5103851.7751199994</v>
      </c>
      <c r="AY476" s="75">
        <v>1430831.644088001</v>
      </c>
      <c r="AZ476" s="74">
        <v>0</v>
      </c>
      <c r="BA476" s="74">
        <v>0</v>
      </c>
      <c r="BB476" s="74">
        <v>0</v>
      </c>
      <c r="BC476" s="79">
        <v>0</v>
      </c>
      <c r="BD476" s="79">
        <v>0</v>
      </c>
      <c r="BE476" s="79">
        <v>0</v>
      </c>
      <c r="BF476" s="77">
        <v>0</v>
      </c>
      <c r="BG476" s="344">
        <v>6534683.4192080004</v>
      </c>
      <c r="BH476" s="187">
        <v>66377484</v>
      </c>
    </row>
    <row r="477" spans="1:60" s="50" customFormat="1" ht="24" customHeight="1" x14ac:dyDescent="0.2">
      <c r="A477" s="181"/>
      <c r="B477" s="296">
        <v>471</v>
      </c>
      <c r="C477" s="264">
        <v>254</v>
      </c>
      <c r="D477" s="297">
        <v>13142</v>
      </c>
      <c r="E477" s="241" t="s">
        <v>715</v>
      </c>
      <c r="F477" s="242" t="s">
        <v>1205</v>
      </c>
      <c r="G477" s="285" t="s">
        <v>137</v>
      </c>
      <c r="H477" s="272" t="s">
        <v>1150</v>
      </c>
      <c r="I477" s="292" t="s">
        <v>2905</v>
      </c>
      <c r="J477" s="64">
        <v>4989848500</v>
      </c>
      <c r="K477" s="64" t="s">
        <v>1206</v>
      </c>
      <c r="L477" s="64" t="s">
        <v>1150</v>
      </c>
      <c r="M477" s="290" t="s">
        <v>137</v>
      </c>
      <c r="N477" s="98"/>
      <c r="O477" s="245" t="s">
        <v>2410</v>
      </c>
      <c r="P477" s="89"/>
      <c r="Q477" s="243">
        <v>30</v>
      </c>
      <c r="R477" s="245">
        <v>90</v>
      </c>
      <c r="S477" s="245">
        <v>0</v>
      </c>
      <c r="T477" s="245">
        <v>0</v>
      </c>
      <c r="U477" s="89">
        <v>0</v>
      </c>
      <c r="V477" s="260">
        <v>20</v>
      </c>
      <c r="W477" s="98">
        <v>0</v>
      </c>
      <c r="X477" s="83">
        <v>0</v>
      </c>
      <c r="Y477" s="98">
        <v>1</v>
      </c>
      <c r="Z477" s="64">
        <v>1</v>
      </c>
      <c r="AA477" s="315">
        <v>885165</v>
      </c>
      <c r="AB477" s="315">
        <v>46667</v>
      </c>
      <c r="AC477" s="316">
        <v>931832</v>
      </c>
      <c r="AD477" s="74">
        <v>4500000</v>
      </c>
      <c r="AE477" s="74">
        <v>6000000</v>
      </c>
      <c r="AF477" s="334">
        <v>177895.19999999998</v>
      </c>
      <c r="AG477" s="112">
        <v>26554950</v>
      </c>
      <c r="AH477" s="74">
        <v>1400010</v>
      </c>
      <c r="AI477" s="74">
        <v>16010567.999999998</v>
      </c>
      <c r="AJ477" s="74">
        <v>2655495</v>
      </c>
      <c r="AK477" s="74">
        <v>4500000</v>
      </c>
      <c r="AL477" s="74">
        <v>6000000</v>
      </c>
      <c r="AM477" s="74">
        <v>0</v>
      </c>
      <c r="AN477" s="74">
        <v>0</v>
      </c>
      <c r="AO477" s="74">
        <v>0</v>
      </c>
      <c r="AP477" s="74">
        <v>4000000</v>
      </c>
      <c r="AQ477" s="74">
        <v>0</v>
      </c>
      <c r="AR477" s="74">
        <v>0</v>
      </c>
      <c r="AS477" s="74">
        <v>0</v>
      </c>
      <c r="AT477" s="79">
        <v>0</v>
      </c>
      <c r="AU477" s="81">
        <v>61121023</v>
      </c>
      <c r="AV477" s="112">
        <v>39872941.039999999</v>
      </c>
      <c r="AW477" s="74">
        <v>58465528</v>
      </c>
      <c r="AX477" s="74">
        <v>4092586.9600000004</v>
      </c>
      <c r="AY477" s="75">
        <v>0</v>
      </c>
      <c r="AZ477" s="74">
        <v>0</v>
      </c>
      <c r="BA477" s="74">
        <v>0</v>
      </c>
      <c r="BB477" s="74">
        <v>0</v>
      </c>
      <c r="BC477" s="79">
        <v>0</v>
      </c>
      <c r="BD477" s="79">
        <v>0</v>
      </c>
      <c r="BE477" s="79">
        <v>0</v>
      </c>
      <c r="BF477" s="77">
        <v>0</v>
      </c>
      <c r="BG477" s="344">
        <v>4092586.9600000004</v>
      </c>
      <c r="BH477" s="187">
        <v>57028436</v>
      </c>
    </row>
    <row r="478" spans="1:60" s="50" customFormat="1" ht="24" customHeight="1" x14ac:dyDescent="0.2">
      <c r="A478" s="181"/>
      <c r="B478" s="296">
        <v>472</v>
      </c>
      <c r="C478" s="264">
        <v>255</v>
      </c>
      <c r="D478" s="297">
        <v>13147</v>
      </c>
      <c r="E478" s="241" t="s">
        <v>760</v>
      </c>
      <c r="F478" s="242" t="s">
        <v>1215</v>
      </c>
      <c r="G478" s="285" t="s">
        <v>137</v>
      </c>
      <c r="H478" s="272" t="s">
        <v>1150</v>
      </c>
      <c r="I478" s="292" t="s">
        <v>2906</v>
      </c>
      <c r="J478" s="64">
        <v>2200722621</v>
      </c>
      <c r="K478" s="64" t="s">
        <v>1216</v>
      </c>
      <c r="L478" s="64" t="s">
        <v>1150</v>
      </c>
      <c r="M478" s="290" t="s">
        <v>137</v>
      </c>
      <c r="N478" s="98"/>
      <c r="O478" s="245" t="s">
        <v>2410</v>
      </c>
      <c r="P478" s="89"/>
      <c r="Q478" s="243">
        <v>30</v>
      </c>
      <c r="R478" s="245">
        <v>90</v>
      </c>
      <c r="S478" s="245">
        <v>0</v>
      </c>
      <c r="T478" s="245">
        <v>0</v>
      </c>
      <c r="U478" s="89">
        <v>0</v>
      </c>
      <c r="V478" s="260">
        <v>17</v>
      </c>
      <c r="W478" s="98">
        <v>0</v>
      </c>
      <c r="X478" s="83">
        <v>0</v>
      </c>
      <c r="Y478" s="98">
        <v>1</v>
      </c>
      <c r="Z478" s="64">
        <v>1</v>
      </c>
      <c r="AA478" s="315">
        <v>885165</v>
      </c>
      <c r="AB478" s="315">
        <v>46667</v>
      </c>
      <c r="AC478" s="316">
        <v>931832</v>
      </c>
      <c r="AD478" s="74">
        <v>4500000</v>
      </c>
      <c r="AE478" s="74">
        <v>6000000</v>
      </c>
      <c r="AF478" s="334">
        <v>177895.19999999998</v>
      </c>
      <c r="AG478" s="112">
        <v>26554950</v>
      </c>
      <c r="AH478" s="74">
        <v>1400010</v>
      </c>
      <c r="AI478" s="74">
        <v>16010567.999999998</v>
      </c>
      <c r="AJ478" s="74">
        <v>2655495</v>
      </c>
      <c r="AK478" s="74">
        <v>4500000</v>
      </c>
      <c r="AL478" s="74">
        <v>6000000</v>
      </c>
      <c r="AM478" s="74">
        <v>0</v>
      </c>
      <c r="AN478" s="74">
        <v>0</v>
      </c>
      <c r="AO478" s="74">
        <v>0</v>
      </c>
      <c r="AP478" s="74">
        <v>3400000</v>
      </c>
      <c r="AQ478" s="74">
        <v>0</v>
      </c>
      <c r="AR478" s="74">
        <v>0</v>
      </c>
      <c r="AS478" s="74">
        <v>0</v>
      </c>
      <c r="AT478" s="79">
        <v>0</v>
      </c>
      <c r="AU478" s="81">
        <v>60521023</v>
      </c>
      <c r="AV478" s="112">
        <v>39914941.039999999</v>
      </c>
      <c r="AW478" s="74">
        <v>57865528</v>
      </c>
      <c r="AX478" s="74">
        <v>4050586.9600000004</v>
      </c>
      <c r="AY478" s="75">
        <v>0</v>
      </c>
      <c r="AZ478" s="74">
        <v>0</v>
      </c>
      <c r="BA478" s="74">
        <v>0</v>
      </c>
      <c r="BB478" s="74">
        <v>0</v>
      </c>
      <c r="BC478" s="79">
        <v>0</v>
      </c>
      <c r="BD478" s="79">
        <v>0</v>
      </c>
      <c r="BE478" s="79">
        <v>0</v>
      </c>
      <c r="BF478" s="77">
        <v>0</v>
      </c>
      <c r="BG478" s="344">
        <v>4050586.9600000004</v>
      </c>
      <c r="BH478" s="187">
        <v>56470436</v>
      </c>
    </row>
    <row r="479" spans="1:60" s="50" customFormat="1" ht="24" customHeight="1" x14ac:dyDescent="0.2">
      <c r="A479" s="181"/>
      <c r="B479" s="296">
        <v>473</v>
      </c>
      <c r="C479" s="264">
        <v>256</v>
      </c>
      <c r="D479" s="297">
        <v>13140</v>
      </c>
      <c r="E479" s="241" t="s">
        <v>378</v>
      </c>
      <c r="F479" s="242" t="s">
        <v>1201</v>
      </c>
      <c r="G479" s="285" t="s">
        <v>137</v>
      </c>
      <c r="H479" s="272" t="s">
        <v>1150</v>
      </c>
      <c r="I479" s="292" t="s">
        <v>2907</v>
      </c>
      <c r="J479" s="64">
        <v>4830041811</v>
      </c>
      <c r="K479" s="64" t="s">
        <v>1202</v>
      </c>
      <c r="L479" s="64" t="s">
        <v>1150</v>
      </c>
      <c r="M479" s="290" t="s">
        <v>137</v>
      </c>
      <c r="N479" s="98"/>
      <c r="O479" s="64"/>
      <c r="P479" s="244" t="s">
        <v>2410</v>
      </c>
      <c r="Q479" s="243">
        <v>30</v>
      </c>
      <c r="R479" s="245">
        <v>120</v>
      </c>
      <c r="S479" s="245">
        <v>220</v>
      </c>
      <c r="T479" s="245">
        <v>29.33</v>
      </c>
      <c r="U479" s="89">
        <v>0</v>
      </c>
      <c r="V479" s="260">
        <v>15</v>
      </c>
      <c r="W479" s="98">
        <v>0</v>
      </c>
      <c r="X479" s="83">
        <v>0</v>
      </c>
      <c r="Y479" s="98">
        <v>0</v>
      </c>
      <c r="Z479" s="64">
        <v>0</v>
      </c>
      <c r="AA479" s="315">
        <v>885165</v>
      </c>
      <c r="AB479" s="315">
        <v>46667</v>
      </c>
      <c r="AC479" s="316">
        <v>931832</v>
      </c>
      <c r="AD479" s="74">
        <v>4500000</v>
      </c>
      <c r="AE479" s="74">
        <v>6000000</v>
      </c>
      <c r="AF479" s="334">
        <v>177895.19999999998</v>
      </c>
      <c r="AG479" s="112">
        <v>26554950</v>
      </c>
      <c r="AH479" s="74">
        <v>1400010</v>
      </c>
      <c r="AI479" s="74">
        <v>21347423.999999996</v>
      </c>
      <c r="AJ479" s="74">
        <v>0</v>
      </c>
      <c r="AK479" s="74">
        <v>4500000</v>
      </c>
      <c r="AL479" s="74">
        <v>6000000</v>
      </c>
      <c r="AM479" s="74">
        <v>9784235.9999999981</v>
      </c>
      <c r="AN479" s="74">
        <v>5217666.2159999991</v>
      </c>
      <c r="AO479" s="74">
        <v>0</v>
      </c>
      <c r="AP479" s="74">
        <v>3000000</v>
      </c>
      <c r="AQ479" s="74">
        <v>0</v>
      </c>
      <c r="AR479" s="74">
        <v>0</v>
      </c>
      <c r="AS479" s="74">
        <v>0</v>
      </c>
      <c r="AT479" s="79">
        <v>0</v>
      </c>
      <c r="AU479" s="81">
        <v>77804286.216000006</v>
      </c>
      <c r="AV479" s="112">
        <v>58857986.18088001</v>
      </c>
      <c r="AW479" s="74">
        <v>77804286.215999991</v>
      </c>
      <c r="AX479" s="74">
        <v>5446300.0351200001</v>
      </c>
      <c r="AY479" s="75">
        <v>1885798.6180880012</v>
      </c>
      <c r="AZ479" s="74">
        <v>0</v>
      </c>
      <c r="BA479" s="74">
        <v>0</v>
      </c>
      <c r="BB479" s="74">
        <v>0</v>
      </c>
      <c r="BC479" s="79">
        <v>0</v>
      </c>
      <c r="BD479" s="79">
        <v>0</v>
      </c>
      <c r="BE479" s="79">
        <v>0</v>
      </c>
      <c r="BF479" s="77">
        <v>0</v>
      </c>
      <c r="BG479" s="344">
        <v>7332098.6532080015</v>
      </c>
      <c r="BH479" s="187">
        <v>70472187</v>
      </c>
    </row>
    <row r="480" spans="1:60" s="50" customFormat="1" ht="24" customHeight="1" x14ac:dyDescent="0.2">
      <c r="A480" s="181"/>
      <c r="B480" s="296">
        <v>474</v>
      </c>
      <c r="C480" s="264">
        <v>257</v>
      </c>
      <c r="D480" s="297">
        <v>13141</v>
      </c>
      <c r="E480" s="241" t="s">
        <v>158</v>
      </c>
      <c r="F480" s="242" t="s">
        <v>1203</v>
      </c>
      <c r="G480" s="285" t="s">
        <v>137</v>
      </c>
      <c r="H480" s="272" t="s">
        <v>1150</v>
      </c>
      <c r="I480" s="292" t="s">
        <v>2908</v>
      </c>
      <c r="J480" s="64">
        <v>2063738734</v>
      </c>
      <c r="K480" s="64" t="s">
        <v>1204</v>
      </c>
      <c r="L480" s="64" t="s">
        <v>1150</v>
      </c>
      <c r="M480" s="290" t="s">
        <v>137</v>
      </c>
      <c r="N480" s="98"/>
      <c r="O480" s="64"/>
      <c r="P480" s="244" t="s">
        <v>2410</v>
      </c>
      <c r="Q480" s="243">
        <v>30</v>
      </c>
      <c r="R480" s="245">
        <v>120</v>
      </c>
      <c r="S480" s="245">
        <v>220</v>
      </c>
      <c r="T480" s="245">
        <v>29.33</v>
      </c>
      <c r="U480" s="89">
        <v>0</v>
      </c>
      <c r="V480" s="260">
        <v>15</v>
      </c>
      <c r="W480" s="98">
        <v>0</v>
      </c>
      <c r="X480" s="83">
        <v>0</v>
      </c>
      <c r="Y480" s="98">
        <v>1</v>
      </c>
      <c r="Z480" s="64">
        <v>1</v>
      </c>
      <c r="AA480" s="315">
        <v>885165</v>
      </c>
      <c r="AB480" s="315">
        <v>46667</v>
      </c>
      <c r="AC480" s="316">
        <v>931832</v>
      </c>
      <c r="AD480" s="74">
        <v>4500000</v>
      </c>
      <c r="AE480" s="74">
        <v>6000000</v>
      </c>
      <c r="AF480" s="334">
        <v>177895.19999999998</v>
      </c>
      <c r="AG480" s="112">
        <v>26554950</v>
      </c>
      <c r="AH480" s="74">
        <v>1400010</v>
      </c>
      <c r="AI480" s="74">
        <v>21347423.999999996</v>
      </c>
      <c r="AJ480" s="74">
        <v>2655495</v>
      </c>
      <c r="AK480" s="74">
        <v>4500000</v>
      </c>
      <c r="AL480" s="74">
        <v>6000000</v>
      </c>
      <c r="AM480" s="74">
        <v>9784235.9999999981</v>
      </c>
      <c r="AN480" s="74">
        <v>5217666.2159999991</v>
      </c>
      <c r="AO480" s="74">
        <v>0</v>
      </c>
      <c r="AP480" s="74">
        <v>3000000</v>
      </c>
      <c r="AQ480" s="74">
        <v>0</v>
      </c>
      <c r="AR480" s="74">
        <v>0</v>
      </c>
      <c r="AS480" s="74">
        <v>0</v>
      </c>
      <c r="AT480" s="79">
        <v>0</v>
      </c>
      <c r="AU480" s="81">
        <v>80459781.216000006</v>
      </c>
      <c r="AV480" s="112">
        <v>58857986.18088001</v>
      </c>
      <c r="AW480" s="74">
        <v>77804286.215999991</v>
      </c>
      <c r="AX480" s="74">
        <v>5446300.0351200001</v>
      </c>
      <c r="AY480" s="75">
        <v>1885798.6180880012</v>
      </c>
      <c r="AZ480" s="74">
        <v>0</v>
      </c>
      <c r="BA480" s="74">
        <v>0</v>
      </c>
      <c r="BB480" s="74">
        <v>0</v>
      </c>
      <c r="BC480" s="79">
        <v>0</v>
      </c>
      <c r="BD480" s="79">
        <v>0</v>
      </c>
      <c r="BE480" s="79">
        <v>0</v>
      </c>
      <c r="BF480" s="77">
        <v>0</v>
      </c>
      <c r="BG480" s="344">
        <v>7332098.6532080015</v>
      </c>
      <c r="BH480" s="187">
        <v>73127682</v>
      </c>
    </row>
    <row r="481" spans="1:60" s="50" customFormat="1" ht="24" customHeight="1" x14ac:dyDescent="0.2">
      <c r="A481" s="181"/>
      <c r="B481" s="296">
        <v>475</v>
      </c>
      <c r="C481" s="264">
        <v>258</v>
      </c>
      <c r="D481" s="297">
        <v>13137</v>
      </c>
      <c r="E481" s="241" t="s">
        <v>1194</v>
      </c>
      <c r="F481" s="242" t="s">
        <v>1195</v>
      </c>
      <c r="G481" s="285" t="s">
        <v>137</v>
      </c>
      <c r="H481" s="272" t="s">
        <v>1150</v>
      </c>
      <c r="I481" s="292" t="s">
        <v>2909</v>
      </c>
      <c r="J481" s="64">
        <v>2219955869</v>
      </c>
      <c r="K481" s="64" t="s">
        <v>1196</v>
      </c>
      <c r="L481" s="64" t="s">
        <v>1150</v>
      </c>
      <c r="M481" s="290" t="s">
        <v>137</v>
      </c>
      <c r="N481" s="98"/>
      <c r="O481" s="245" t="s">
        <v>2410</v>
      </c>
      <c r="P481" s="89"/>
      <c r="Q481" s="243">
        <v>30</v>
      </c>
      <c r="R481" s="245">
        <v>90</v>
      </c>
      <c r="S481" s="245">
        <v>0</v>
      </c>
      <c r="T481" s="245">
        <v>0</v>
      </c>
      <c r="U481" s="89">
        <v>0</v>
      </c>
      <c r="V481" s="260">
        <v>19</v>
      </c>
      <c r="W481" s="98">
        <v>0</v>
      </c>
      <c r="X481" s="83">
        <v>0</v>
      </c>
      <c r="Y481" s="98">
        <v>1</v>
      </c>
      <c r="Z481" s="64">
        <v>1</v>
      </c>
      <c r="AA481" s="315">
        <v>885165</v>
      </c>
      <c r="AB481" s="315">
        <v>46667</v>
      </c>
      <c r="AC481" s="316">
        <v>931832</v>
      </c>
      <c r="AD481" s="74">
        <v>4500000</v>
      </c>
      <c r="AE481" s="74">
        <v>6000000</v>
      </c>
      <c r="AF481" s="334">
        <v>177895.19999999998</v>
      </c>
      <c r="AG481" s="112">
        <v>26554950</v>
      </c>
      <c r="AH481" s="74">
        <v>1400010</v>
      </c>
      <c r="AI481" s="74">
        <v>16010567.999999998</v>
      </c>
      <c r="AJ481" s="74">
        <v>2655495</v>
      </c>
      <c r="AK481" s="74">
        <v>4500000</v>
      </c>
      <c r="AL481" s="74">
        <v>6000000</v>
      </c>
      <c r="AM481" s="74">
        <v>0</v>
      </c>
      <c r="AN481" s="74">
        <v>0</v>
      </c>
      <c r="AO481" s="74">
        <v>0</v>
      </c>
      <c r="AP481" s="74">
        <v>3800000</v>
      </c>
      <c r="AQ481" s="74">
        <v>0</v>
      </c>
      <c r="AR481" s="74">
        <v>0</v>
      </c>
      <c r="AS481" s="74">
        <v>0</v>
      </c>
      <c r="AT481" s="79">
        <v>0</v>
      </c>
      <c r="AU481" s="81">
        <v>60921023</v>
      </c>
      <c r="AV481" s="112">
        <v>39886941.039999999</v>
      </c>
      <c r="AW481" s="74">
        <v>58265528</v>
      </c>
      <c r="AX481" s="74">
        <v>4078586.9600000004</v>
      </c>
      <c r="AY481" s="75">
        <v>0</v>
      </c>
      <c r="AZ481" s="74">
        <v>0</v>
      </c>
      <c r="BA481" s="74">
        <v>0</v>
      </c>
      <c r="BB481" s="74">
        <v>0</v>
      </c>
      <c r="BC481" s="79">
        <v>0</v>
      </c>
      <c r="BD481" s="79">
        <v>0</v>
      </c>
      <c r="BE481" s="79">
        <v>0</v>
      </c>
      <c r="BF481" s="77">
        <v>0</v>
      </c>
      <c r="BG481" s="344">
        <v>4078586.9600000004</v>
      </c>
      <c r="BH481" s="187">
        <v>56842436</v>
      </c>
    </row>
    <row r="482" spans="1:60" s="50" customFormat="1" ht="24" customHeight="1" x14ac:dyDescent="0.2">
      <c r="A482" s="181"/>
      <c r="B482" s="296">
        <v>476</v>
      </c>
      <c r="C482" s="264">
        <v>259</v>
      </c>
      <c r="D482" s="297">
        <v>13159</v>
      </c>
      <c r="E482" s="241" t="s">
        <v>504</v>
      </c>
      <c r="F482" s="242" t="s">
        <v>1240</v>
      </c>
      <c r="G482" s="285" t="s">
        <v>137</v>
      </c>
      <c r="H482" s="272" t="s">
        <v>1150</v>
      </c>
      <c r="I482" s="292" t="s">
        <v>2910</v>
      </c>
      <c r="J482" s="64">
        <v>5799569059</v>
      </c>
      <c r="K482" s="64" t="s">
        <v>1241</v>
      </c>
      <c r="L482" s="64" t="s">
        <v>1150</v>
      </c>
      <c r="M482" s="290" t="s">
        <v>137</v>
      </c>
      <c r="N482" s="243" t="s">
        <v>2410</v>
      </c>
      <c r="O482" s="64"/>
      <c r="P482" s="89"/>
      <c r="Q482" s="243">
        <v>30</v>
      </c>
      <c r="R482" s="245">
        <v>120</v>
      </c>
      <c r="S482" s="245">
        <v>110</v>
      </c>
      <c r="T482" s="245">
        <v>29.33</v>
      </c>
      <c r="U482" s="89">
        <v>0</v>
      </c>
      <c r="V482" s="260">
        <v>15</v>
      </c>
      <c r="W482" s="98">
        <v>0</v>
      </c>
      <c r="X482" s="83">
        <v>0</v>
      </c>
      <c r="Y482" s="98">
        <v>1</v>
      </c>
      <c r="Z482" s="64">
        <v>1</v>
      </c>
      <c r="AA482" s="315">
        <v>885165</v>
      </c>
      <c r="AB482" s="315">
        <v>46667</v>
      </c>
      <c r="AC482" s="316">
        <v>931832</v>
      </c>
      <c r="AD482" s="74">
        <v>4500000</v>
      </c>
      <c r="AE482" s="74">
        <v>6000000</v>
      </c>
      <c r="AF482" s="334">
        <v>177895.19999999998</v>
      </c>
      <c r="AG482" s="112">
        <v>26554950</v>
      </c>
      <c r="AH482" s="74">
        <v>1400010</v>
      </c>
      <c r="AI482" s="74">
        <v>21347423.999999996</v>
      </c>
      <c r="AJ482" s="74">
        <v>2655495</v>
      </c>
      <c r="AK482" s="74">
        <v>4500000</v>
      </c>
      <c r="AL482" s="74">
        <v>6000000</v>
      </c>
      <c r="AM482" s="74">
        <v>4892117.9999999991</v>
      </c>
      <c r="AN482" s="74">
        <v>5217666.2159999991</v>
      </c>
      <c r="AO482" s="74">
        <v>0</v>
      </c>
      <c r="AP482" s="74">
        <v>3000000</v>
      </c>
      <c r="AQ482" s="74">
        <v>0</v>
      </c>
      <c r="AR482" s="74">
        <v>0</v>
      </c>
      <c r="AS482" s="74">
        <v>0</v>
      </c>
      <c r="AT482" s="79">
        <v>0</v>
      </c>
      <c r="AU482" s="81">
        <v>75567663.216000006</v>
      </c>
      <c r="AV482" s="112">
        <v>54308316.440880008</v>
      </c>
      <c r="AW482" s="74">
        <v>72912168.215999991</v>
      </c>
      <c r="AX482" s="74">
        <v>5103851.7751199994</v>
      </c>
      <c r="AY482" s="75">
        <v>1430831.644088001</v>
      </c>
      <c r="AZ482" s="74">
        <v>0</v>
      </c>
      <c r="BA482" s="74">
        <v>0</v>
      </c>
      <c r="BB482" s="74">
        <v>0</v>
      </c>
      <c r="BC482" s="79">
        <v>0</v>
      </c>
      <c r="BD482" s="79">
        <v>0</v>
      </c>
      <c r="BE482" s="79">
        <v>0</v>
      </c>
      <c r="BF482" s="77">
        <v>0</v>
      </c>
      <c r="BG482" s="344">
        <v>6534683.4192080004</v>
      </c>
      <c r="BH482" s="187">
        <v>69032979</v>
      </c>
    </row>
    <row r="483" spans="1:60" s="50" customFormat="1" ht="24" customHeight="1" x14ac:dyDescent="0.2">
      <c r="A483" s="181"/>
      <c r="B483" s="296">
        <v>477</v>
      </c>
      <c r="C483" s="264">
        <v>260</v>
      </c>
      <c r="D483" s="297">
        <v>13160</v>
      </c>
      <c r="E483" s="241" t="s">
        <v>1207</v>
      </c>
      <c r="F483" s="242" t="s">
        <v>1242</v>
      </c>
      <c r="G483" s="285" t="s">
        <v>137</v>
      </c>
      <c r="H483" s="272" t="s">
        <v>1150</v>
      </c>
      <c r="I483" s="292" t="s">
        <v>2911</v>
      </c>
      <c r="J483" s="64">
        <v>2080271024</v>
      </c>
      <c r="K483" s="64" t="s">
        <v>1243</v>
      </c>
      <c r="L483" s="64" t="s">
        <v>1150</v>
      </c>
      <c r="M483" s="290" t="s">
        <v>137</v>
      </c>
      <c r="N483" s="243" t="s">
        <v>2410</v>
      </c>
      <c r="O483" s="64"/>
      <c r="P483" s="89"/>
      <c r="Q483" s="243">
        <v>30</v>
      </c>
      <c r="R483" s="245">
        <v>120</v>
      </c>
      <c r="S483" s="245">
        <v>110</v>
      </c>
      <c r="T483" s="245">
        <v>29.33</v>
      </c>
      <c r="U483" s="244">
        <v>1</v>
      </c>
      <c r="V483" s="260">
        <v>15</v>
      </c>
      <c r="W483" s="98">
        <v>0</v>
      </c>
      <c r="X483" s="83">
        <v>0</v>
      </c>
      <c r="Y483" s="98">
        <v>0</v>
      </c>
      <c r="Z483" s="64">
        <v>0</v>
      </c>
      <c r="AA483" s="315">
        <v>885165</v>
      </c>
      <c r="AB483" s="315">
        <v>46667</v>
      </c>
      <c r="AC483" s="316">
        <v>931832</v>
      </c>
      <c r="AD483" s="74">
        <v>4500000</v>
      </c>
      <c r="AE483" s="74">
        <v>6000000</v>
      </c>
      <c r="AF483" s="334">
        <v>177895.19999999998</v>
      </c>
      <c r="AG483" s="112">
        <v>26554950</v>
      </c>
      <c r="AH483" s="74">
        <v>1400010</v>
      </c>
      <c r="AI483" s="74">
        <v>21347423.999999996</v>
      </c>
      <c r="AJ483" s="74">
        <v>0</v>
      </c>
      <c r="AK483" s="74">
        <v>4500000</v>
      </c>
      <c r="AL483" s="74">
        <v>6000000</v>
      </c>
      <c r="AM483" s="74">
        <v>4892117.9999999991</v>
      </c>
      <c r="AN483" s="74">
        <v>5217666.2159999991</v>
      </c>
      <c r="AO483" s="74">
        <v>931832</v>
      </c>
      <c r="AP483" s="74">
        <v>3000000</v>
      </c>
      <c r="AQ483" s="74">
        <v>0</v>
      </c>
      <c r="AR483" s="74">
        <v>0</v>
      </c>
      <c r="AS483" s="74">
        <v>0</v>
      </c>
      <c r="AT483" s="79">
        <v>0</v>
      </c>
      <c r="AU483" s="81">
        <v>73844000.216000006</v>
      </c>
      <c r="AV483" s="112">
        <v>54308316.440880008</v>
      </c>
      <c r="AW483" s="74">
        <v>72912168.215999991</v>
      </c>
      <c r="AX483" s="74">
        <v>5103851.7751199994</v>
      </c>
      <c r="AY483" s="75">
        <v>1430831.644088001</v>
      </c>
      <c r="AZ483" s="74">
        <v>0</v>
      </c>
      <c r="BA483" s="74">
        <v>0</v>
      </c>
      <c r="BB483" s="74">
        <v>0</v>
      </c>
      <c r="BC483" s="79">
        <v>0</v>
      </c>
      <c r="BD483" s="79">
        <v>0</v>
      </c>
      <c r="BE483" s="79">
        <v>0</v>
      </c>
      <c r="BF483" s="77">
        <v>0</v>
      </c>
      <c r="BG483" s="344">
        <v>6534683.4192080004</v>
      </c>
      <c r="BH483" s="187">
        <v>67309316</v>
      </c>
    </row>
    <row r="484" spans="1:60" s="50" customFormat="1" ht="24" customHeight="1" x14ac:dyDescent="0.2">
      <c r="A484" s="181"/>
      <c r="B484" s="296">
        <v>478</v>
      </c>
      <c r="C484" s="264">
        <v>261</v>
      </c>
      <c r="D484" s="297">
        <v>13162</v>
      </c>
      <c r="E484" s="241" t="s">
        <v>1246</v>
      </c>
      <c r="F484" s="242" t="s">
        <v>1247</v>
      </c>
      <c r="G484" s="285" t="s">
        <v>137</v>
      </c>
      <c r="H484" s="272" t="s">
        <v>1150</v>
      </c>
      <c r="I484" s="292" t="s">
        <v>2912</v>
      </c>
      <c r="J484" s="64">
        <v>2190059097</v>
      </c>
      <c r="K484" s="64" t="s">
        <v>1248</v>
      </c>
      <c r="L484" s="64" t="s">
        <v>1150</v>
      </c>
      <c r="M484" s="290" t="s">
        <v>137</v>
      </c>
      <c r="N484" s="243" t="s">
        <v>2410</v>
      </c>
      <c r="O484" s="64"/>
      <c r="P484" s="89"/>
      <c r="Q484" s="243">
        <v>30</v>
      </c>
      <c r="R484" s="245">
        <v>120</v>
      </c>
      <c r="S484" s="245">
        <v>110</v>
      </c>
      <c r="T484" s="245">
        <v>29.33</v>
      </c>
      <c r="U484" s="89">
        <v>0</v>
      </c>
      <c r="V484" s="260">
        <v>15</v>
      </c>
      <c r="W484" s="98">
        <v>0</v>
      </c>
      <c r="X484" s="83">
        <v>0</v>
      </c>
      <c r="Y484" s="98">
        <v>0</v>
      </c>
      <c r="Z484" s="64">
        <v>0</v>
      </c>
      <c r="AA484" s="315">
        <v>885165</v>
      </c>
      <c r="AB484" s="315">
        <v>46667</v>
      </c>
      <c r="AC484" s="316">
        <v>931832</v>
      </c>
      <c r="AD484" s="74">
        <v>4500000</v>
      </c>
      <c r="AE484" s="74">
        <v>6000000</v>
      </c>
      <c r="AF484" s="334">
        <v>177895.19999999998</v>
      </c>
      <c r="AG484" s="112">
        <v>26554950</v>
      </c>
      <c r="AH484" s="74">
        <v>1400010</v>
      </c>
      <c r="AI484" s="74">
        <v>21347423.999999996</v>
      </c>
      <c r="AJ484" s="74">
        <v>0</v>
      </c>
      <c r="AK484" s="74">
        <v>4500000</v>
      </c>
      <c r="AL484" s="74">
        <v>6000000</v>
      </c>
      <c r="AM484" s="74">
        <v>4892117.9999999991</v>
      </c>
      <c r="AN484" s="74">
        <v>5217666.2159999991</v>
      </c>
      <c r="AO484" s="74">
        <v>0</v>
      </c>
      <c r="AP484" s="74">
        <v>3000000</v>
      </c>
      <c r="AQ484" s="74">
        <v>0</v>
      </c>
      <c r="AR484" s="74">
        <v>0</v>
      </c>
      <c r="AS484" s="74">
        <v>0</v>
      </c>
      <c r="AT484" s="79">
        <v>0</v>
      </c>
      <c r="AU484" s="81">
        <v>72912168.216000006</v>
      </c>
      <c r="AV484" s="112">
        <v>54308316.440880008</v>
      </c>
      <c r="AW484" s="74">
        <v>72912168.215999991</v>
      </c>
      <c r="AX484" s="74">
        <v>5103851.7751199994</v>
      </c>
      <c r="AY484" s="75">
        <v>1430831.644088001</v>
      </c>
      <c r="AZ484" s="74">
        <v>0</v>
      </c>
      <c r="BA484" s="74">
        <v>0</v>
      </c>
      <c r="BB484" s="74">
        <v>0</v>
      </c>
      <c r="BC484" s="79">
        <v>0</v>
      </c>
      <c r="BD484" s="79">
        <v>0</v>
      </c>
      <c r="BE484" s="79">
        <v>0</v>
      </c>
      <c r="BF484" s="77">
        <v>0</v>
      </c>
      <c r="BG484" s="344">
        <v>6534683.4192080004</v>
      </c>
      <c r="BH484" s="187">
        <v>66377484</v>
      </c>
    </row>
    <row r="485" spans="1:60" s="50" customFormat="1" ht="24" customHeight="1" x14ac:dyDescent="0.2">
      <c r="A485" s="181"/>
      <c r="B485" s="296">
        <v>479</v>
      </c>
      <c r="C485" s="264">
        <v>262</v>
      </c>
      <c r="D485" s="297">
        <v>13163</v>
      </c>
      <c r="E485" s="241" t="s">
        <v>111</v>
      </c>
      <c r="F485" s="242" t="s">
        <v>1249</v>
      </c>
      <c r="G485" s="285" t="s">
        <v>137</v>
      </c>
      <c r="H485" s="272" t="s">
        <v>1150</v>
      </c>
      <c r="I485" s="292" t="s">
        <v>2913</v>
      </c>
      <c r="J485" s="64">
        <v>4839982181</v>
      </c>
      <c r="K485" s="64" t="s">
        <v>1250</v>
      </c>
      <c r="L485" s="64" t="s">
        <v>1150</v>
      </c>
      <c r="M485" s="290" t="s">
        <v>137</v>
      </c>
      <c r="N485" s="243" t="s">
        <v>2410</v>
      </c>
      <c r="O485" s="64"/>
      <c r="P485" s="89"/>
      <c r="Q485" s="243">
        <v>30</v>
      </c>
      <c r="R485" s="245">
        <v>120</v>
      </c>
      <c r="S485" s="245">
        <v>110</v>
      </c>
      <c r="T485" s="245">
        <v>29.33</v>
      </c>
      <c r="U485" s="89">
        <v>0</v>
      </c>
      <c r="V485" s="260">
        <v>15</v>
      </c>
      <c r="W485" s="98">
        <v>0</v>
      </c>
      <c r="X485" s="83">
        <v>0</v>
      </c>
      <c r="Y485" s="98">
        <v>0</v>
      </c>
      <c r="Z485" s="64">
        <v>0</v>
      </c>
      <c r="AA485" s="315">
        <v>885165</v>
      </c>
      <c r="AB485" s="315">
        <v>46667</v>
      </c>
      <c r="AC485" s="316">
        <v>931832</v>
      </c>
      <c r="AD485" s="74">
        <v>4500000</v>
      </c>
      <c r="AE485" s="74">
        <v>6000000</v>
      </c>
      <c r="AF485" s="334">
        <v>177895.19999999998</v>
      </c>
      <c r="AG485" s="112">
        <v>26554950</v>
      </c>
      <c r="AH485" s="74">
        <v>1400010</v>
      </c>
      <c r="AI485" s="74">
        <v>21347423.999999996</v>
      </c>
      <c r="AJ485" s="74">
        <v>0</v>
      </c>
      <c r="AK485" s="74">
        <v>4500000</v>
      </c>
      <c r="AL485" s="74">
        <v>6000000</v>
      </c>
      <c r="AM485" s="74">
        <v>4892117.9999999991</v>
      </c>
      <c r="AN485" s="74">
        <v>5217666.2159999991</v>
      </c>
      <c r="AO485" s="74">
        <v>0</v>
      </c>
      <c r="AP485" s="74">
        <v>3000000</v>
      </c>
      <c r="AQ485" s="74">
        <v>0</v>
      </c>
      <c r="AR485" s="74">
        <v>0</v>
      </c>
      <c r="AS485" s="74">
        <v>0</v>
      </c>
      <c r="AT485" s="79">
        <v>0</v>
      </c>
      <c r="AU485" s="81">
        <v>72912168.216000006</v>
      </c>
      <c r="AV485" s="112">
        <v>54308316.440880008</v>
      </c>
      <c r="AW485" s="74">
        <v>72912168.215999991</v>
      </c>
      <c r="AX485" s="74">
        <v>5103851.7751199994</v>
      </c>
      <c r="AY485" s="75">
        <v>1430831.644088001</v>
      </c>
      <c r="AZ485" s="74">
        <v>0</v>
      </c>
      <c r="BA485" s="74">
        <v>0</v>
      </c>
      <c r="BB485" s="74">
        <v>0</v>
      </c>
      <c r="BC485" s="79">
        <v>0</v>
      </c>
      <c r="BD485" s="79">
        <v>0</v>
      </c>
      <c r="BE485" s="79">
        <v>0</v>
      </c>
      <c r="BF485" s="77">
        <v>0</v>
      </c>
      <c r="BG485" s="344">
        <v>6534683.4192080004</v>
      </c>
      <c r="BH485" s="187">
        <v>66377484</v>
      </c>
    </row>
    <row r="486" spans="1:60" s="50" customFormat="1" ht="24" customHeight="1" x14ac:dyDescent="0.2">
      <c r="A486" s="181"/>
      <c r="B486" s="296">
        <v>480</v>
      </c>
      <c r="C486" s="264">
        <v>263</v>
      </c>
      <c r="D486" s="297">
        <v>13164</v>
      </c>
      <c r="E486" s="241" t="s">
        <v>1251</v>
      </c>
      <c r="F486" s="242" t="s">
        <v>1252</v>
      </c>
      <c r="G486" s="285" t="s">
        <v>137</v>
      </c>
      <c r="H486" s="272" t="s">
        <v>1150</v>
      </c>
      <c r="I486" s="292" t="s">
        <v>2914</v>
      </c>
      <c r="J486" s="64">
        <v>2162248379</v>
      </c>
      <c r="K486" s="64" t="s">
        <v>1253</v>
      </c>
      <c r="L486" s="64" t="s">
        <v>1150</v>
      </c>
      <c r="M486" s="290" t="s">
        <v>137</v>
      </c>
      <c r="N486" s="98"/>
      <c r="O486" s="245" t="s">
        <v>2410</v>
      </c>
      <c r="P486" s="89"/>
      <c r="Q486" s="243">
        <v>30</v>
      </c>
      <c r="R486" s="245">
        <v>90</v>
      </c>
      <c r="S486" s="245">
        <v>0</v>
      </c>
      <c r="T486" s="245">
        <v>0</v>
      </c>
      <c r="U486" s="89">
        <v>0</v>
      </c>
      <c r="V486" s="260">
        <v>20</v>
      </c>
      <c r="W486" s="98">
        <v>0</v>
      </c>
      <c r="X486" s="83">
        <v>0</v>
      </c>
      <c r="Y486" s="98">
        <v>2</v>
      </c>
      <c r="Z486" s="64">
        <v>1</v>
      </c>
      <c r="AA486" s="315">
        <v>885165</v>
      </c>
      <c r="AB486" s="315">
        <v>46667</v>
      </c>
      <c r="AC486" s="316">
        <v>931832</v>
      </c>
      <c r="AD486" s="74">
        <v>4500000</v>
      </c>
      <c r="AE486" s="74">
        <v>6000000</v>
      </c>
      <c r="AF486" s="334">
        <v>177895.19999999998</v>
      </c>
      <c r="AG486" s="112">
        <v>26554950</v>
      </c>
      <c r="AH486" s="74">
        <v>1400010</v>
      </c>
      <c r="AI486" s="74">
        <v>16010567.999999998</v>
      </c>
      <c r="AJ486" s="74">
        <v>2655495</v>
      </c>
      <c r="AK486" s="74">
        <v>4500000</v>
      </c>
      <c r="AL486" s="74">
        <v>6000000</v>
      </c>
      <c r="AM486" s="74">
        <v>0</v>
      </c>
      <c r="AN486" s="74">
        <v>0</v>
      </c>
      <c r="AO486" s="74">
        <v>0</v>
      </c>
      <c r="AP486" s="74">
        <v>4000000</v>
      </c>
      <c r="AQ486" s="74">
        <v>0</v>
      </c>
      <c r="AR486" s="74">
        <v>0</v>
      </c>
      <c r="AS486" s="74">
        <v>0</v>
      </c>
      <c r="AT486" s="79">
        <v>0</v>
      </c>
      <c r="AU486" s="81">
        <v>61121023</v>
      </c>
      <c r="AV486" s="112">
        <v>39872941.039999999</v>
      </c>
      <c r="AW486" s="74">
        <v>58465528</v>
      </c>
      <c r="AX486" s="74">
        <v>4092586.9600000004</v>
      </c>
      <c r="AY486" s="75">
        <v>0</v>
      </c>
      <c r="AZ486" s="74">
        <v>0</v>
      </c>
      <c r="BA486" s="74">
        <v>0</v>
      </c>
      <c r="BB486" s="74">
        <v>0</v>
      </c>
      <c r="BC486" s="79">
        <v>0</v>
      </c>
      <c r="BD486" s="79">
        <v>0</v>
      </c>
      <c r="BE486" s="79">
        <v>0</v>
      </c>
      <c r="BF486" s="77">
        <v>0</v>
      </c>
      <c r="BG486" s="344">
        <v>4092586.9600000004</v>
      </c>
      <c r="BH486" s="187">
        <v>57028436</v>
      </c>
    </row>
    <row r="487" spans="1:60" s="50" customFormat="1" ht="24" customHeight="1" x14ac:dyDescent="0.2">
      <c r="A487" s="181"/>
      <c r="B487" s="296">
        <v>481</v>
      </c>
      <c r="C487" s="264">
        <v>264</v>
      </c>
      <c r="D487" s="297">
        <v>13169</v>
      </c>
      <c r="E487" s="241" t="s">
        <v>1265</v>
      </c>
      <c r="F487" s="242" t="s">
        <v>1266</v>
      </c>
      <c r="G487" s="285" t="s">
        <v>137</v>
      </c>
      <c r="H487" s="272" t="s">
        <v>1150</v>
      </c>
      <c r="I487" s="292" t="s">
        <v>2915</v>
      </c>
      <c r="J487" s="64">
        <v>2219924017</v>
      </c>
      <c r="K487" s="64" t="s">
        <v>1267</v>
      </c>
      <c r="L487" s="64" t="s">
        <v>1150</v>
      </c>
      <c r="M487" s="290" t="s">
        <v>137</v>
      </c>
      <c r="N487" s="243" t="s">
        <v>2410</v>
      </c>
      <c r="O487" s="64"/>
      <c r="P487" s="89"/>
      <c r="Q487" s="243">
        <v>30</v>
      </c>
      <c r="R487" s="245">
        <v>120</v>
      </c>
      <c r="S487" s="245">
        <v>110</v>
      </c>
      <c r="T487" s="245">
        <v>29.33</v>
      </c>
      <c r="U487" s="89">
        <v>0</v>
      </c>
      <c r="V487" s="260">
        <v>15</v>
      </c>
      <c r="W487" s="98">
        <v>0</v>
      </c>
      <c r="X487" s="83">
        <v>0</v>
      </c>
      <c r="Y487" s="98">
        <v>0</v>
      </c>
      <c r="Z487" s="64">
        <v>0</v>
      </c>
      <c r="AA487" s="315">
        <v>885165</v>
      </c>
      <c r="AB487" s="315">
        <v>46667</v>
      </c>
      <c r="AC487" s="316">
        <v>931832</v>
      </c>
      <c r="AD487" s="74">
        <v>4500000</v>
      </c>
      <c r="AE487" s="74">
        <v>6000000</v>
      </c>
      <c r="AF487" s="334">
        <v>177895.19999999998</v>
      </c>
      <c r="AG487" s="112">
        <v>26554950</v>
      </c>
      <c r="AH487" s="74">
        <v>1400010</v>
      </c>
      <c r="AI487" s="74">
        <v>21347423.999999996</v>
      </c>
      <c r="AJ487" s="74">
        <v>0</v>
      </c>
      <c r="AK487" s="74">
        <v>4500000</v>
      </c>
      <c r="AL487" s="74">
        <v>6000000</v>
      </c>
      <c r="AM487" s="74">
        <v>4892117.9999999991</v>
      </c>
      <c r="AN487" s="74">
        <v>5217666.2159999991</v>
      </c>
      <c r="AO487" s="74">
        <v>0</v>
      </c>
      <c r="AP487" s="74">
        <v>3000000</v>
      </c>
      <c r="AQ487" s="74">
        <v>0</v>
      </c>
      <c r="AR487" s="74">
        <v>0</v>
      </c>
      <c r="AS487" s="74">
        <v>0</v>
      </c>
      <c r="AT487" s="79">
        <v>0</v>
      </c>
      <c r="AU487" s="81">
        <v>72912168.216000006</v>
      </c>
      <c r="AV487" s="112">
        <v>54308316.440880008</v>
      </c>
      <c r="AW487" s="74">
        <v>72912168.215999991</v>
      </c>
      <c r="AX487" s="74">
        <v>5103851.7751199994</v>
      </c>
      <c r="AY487" s="75">
        <v>1430831.644088001</v>
      </c>
      <c r="AZ487" s="74">
        <v>0</v>
      </c>
      <c r="BA487" s="74">
        <v>0</v>
      </c>
      <c r="BB487" s="74">
        <v>0</v>
      </c>
      <c r="BC487" s="79">
        <v>0</v>
      </c>
      <c r="BD487" s="79">
        <v>0</v>
      </c>
      <c r="BE487" s="79">
        <v>0</v>
      </c>
      <c r="BF487" s="77">
        <v>0</v>
      </c>
      <c r="BG487" s="344">
        <v>6534683.4192080004</v>
      </c>
      <c r="BH487" s="187">
        <v>66377484</v>
      </c>
    </row>
    <row r="488" spans="1:60" s="50" customFormat="1" ht="24" customHeight="1" x14ac:dyDescent="0.2">
      <c r="A488" s="181"/>
      <c r="B488" s="296">
        <v>482</v>
      </c>
      <c r="C488" s="264">
        <v>265</v>
      </c>
      <c r="D488" s="297">
        <v>13168</v>
      </c>
      <c r="E488" s="241" t="s">
        <v>298</v>
      </c>
      <c r="F488" s="242" t="s">
        <v>1262</v>
      </c>
      <c r="G488" s="285" t="s">
        <v>137</v>
      </c>
      <c r="H488" s="272" t="s">
        <v>1150</v>
      </c>
      <c r="I488" s="292" t="s">
        <v>2916</v>
      </c>
      <c r="J488" s="64" t="s">
        <v>1263</v>
      </c>
      <c r="K488" s="64" t="s">
        <v>1264</v>
      </c>
      <c r="L488" s="64" t="s">
        <v>1150</v>
      </c>
      <c r="M488" s="290" t="s">
        <v>137</v>
      </c>
      <c r="N488" s="243" t="s">
        <v>2410</v>
      </c>
      <c r="O488" s="64"/>
      <c r="P488" s="89"/>
      <c r="Q488" s="243">
        <v>30</v>
      </c>
      <c r="R488" s="245">
        <v>120</v>
      </c>
      <c r="S488" s="245">
        <v>110</v>
      </c>
      <c r="T488" s="245">
        <v>29.33</v>
      </c>
      <c r="U488" s="89">
        <v>0</v>
      </c>
      <c r="V488" s="260">
        <v>15</v>
      </c>
      <c r="W488" s="98">
        <v>0</v>
      </c>
      <c r="X488" s="83">
        <v>0</v>
      </c>
      <c r="Y488" s="98">
        <v>1</v>
      </c>
      <c r="Z488" s="64">
        <v>1</v>
      </c>
      <c r="AA488" s="315">
        <v>885165</v>
      </c>
      <c r="AB488" s="315">
        <v>46667</v>
      </c>
      <c r="AC488" s="316">
        <v>931832</v>
      </c>
      <c r="AD488" s="74">
        <v>4500000</v>
      </c>
      <c r="AE488" s="74">
        <v>6000000</v>
      </c>
      <c r="AF488" s="334">
        <v>177895.19999999998</v>
      </c>
      <c r="AG488" s="112">
        <v>26554950</v>
      </c>
      <c r="AH488" s="74">
        <v>1400010</v>
      </c>
      <c r="AI488" s="74">
        <v>21347423.999999996</v>
      </c>
      <c r="AJ488" s="74">
        <v>2655495</v>
      </c>
      <c r="AK488" s="74">
        <v>4500000</v>
      </c>
      <c r="AL488" s="74">
        <v>6000000</v>
      </c>
      <c r="AM488" s="74">
        <v>4892117.9999999991</v>
      </c>
      <c r="AN488" s="74">
        <v>5217666.2159999991</v>
      </c>
      <c r="AO488" s="74">
        <v>0</v>
      </c>
      <c r="AP488" s="74">
        <v>3000000</v>
      </c>
      <c r="AQ488" s="74">
        <v>0</v>
      </c>
      <c r="AR488" s="74">
        <v>0</v>
      </c>
      <c r="AS488" s="74">
        <v>0</v>
      </c>
      <c r="AT488" s="79">
        <v>0</v>
      </c>
      <c r="AU488" s="81">
        <v>75567663.216000006</v>
      </c>
      <c r="AV488" s="112">
        <v>54308316.440880008</v>
      </c>
      <c r="AW488" s="74">
        <v>72912168.215999991</v>
      </c>
      <c r="AX488" s="74">
        <v>5103851.7751199994</v>
      </c>
      <c r="AY488" s="75">
        <v>1430831.644088001</v>
      </c>
      <c r="AZ488" s="74">
        <v>0</v>
      </c>
      <c r="BA488" s="74">
        <v>0</v>
      </c>
      <c r="BB488" s="74">
        <v>0</v>
      </c>
      <c r="BC488" s="79">
        <v>0</v>
      </c>
      <c r="BD488" s="79">
        <v>0</v>
      </c>
      <c r="BE488" s="79">
        <v>0</v>
      </c>
      <c r="BF488" s="77">
        <v>0</v>
      </c>
      <c r="BG488" s="344">
        <v>6534683.4192080004</v>
      </c>
      <c r="BH488" s="187">
        <v>69032979</v>
      </c>
    </row>
    <row r="489" spans="1:60" s="50" customFormat="1" ht="24" customHeight="1" x14ac:dyDescent="0.2">
      <c r="A489" s="181"/>
      <c r="B489" s="296">
        <v>483</v>
      </c>
      <c r="C489" s="264">
        <v>266</v>
      </c>
      <c r="D489" s="297">
        <v>13165</v>
      </c>
      <c r="E489" s="241" t="s">
        <v>135</v>
      </c>
      <c r="F489" s="242" t="s">
        <v>1254</v>
      </c>
      <c r="G489" s="285" t="s">
        <v>137</v>
      </c>
      <c r="H489" s="272" t="s">
        <v>1150</v>
      </c>
      <c r="I489" s="292" t="s">
        <v>2917</v>
      </c>
      <c r="J489" s="64">
        <v>2080494155</v>
      </c>
      <c r="K489" s="64" t="s">
        <v>1255</v>
      </c>
      <c r="L489" s="64" t="s">
        <v>1150</v>
      </c>
      <c r="M489" s="290" t="s">
        <v>137</v>
      </c>
      <c r="N489" s="98"/>
      <c r="O489" s="245" t="s">
        <v>2410</v>
      </c>
      <c r="P489" s="89"/>
      <c r="Q489" s="243">
        <v>30</v>
      </c>
      <c r="R489" s="245">
        <v>90</v>
      </c>
      <c r="S489" s="245">
        <v>0</v>
      </c>
      <c r="T489" s="245">
        <v>0</v>
      </c>
      <c r="U489" s="89">
        <v>0</v>
      </c>
      <c r="V489" s="260">
        <v>19</v>
      </c>
      <c r="W489" s="98">
        <v>0</v>
      </c>
      <c r="X489" s="83">
        <v>0</v>
      </c>
      <c r="Y489" s="98">
        <v>1</v>
      </c>
      <c r="Z489" s="64">
        <v>0</v>
      </c>
      <c r="AA489" s="315">
        <v>885165</v>
      </c>
      <c r="AB489" s="315">
        <v>46667</v>
      </c>
      <c r="AC489" s="316">
        <v>931832</v>
      </c>
      <c r="AD489" s="74">
        <v>4500000</v>
      </c>
      <c r="AE489" s="74">
        <v>6000000</v>
      </c>
      <c r="AF489" s="334">
        <v>177895.19999999998</v>
      </c>
      <c r="AG489" s="112">
        <v>26554950</v>
      </c>
      <c r="AH489" s="74">
        <v>1400010</v>
      </c>
      <c r="AI489" s="74">
        <v>16010567.999999998</v>
      </c>
      <c r="AJ489" s="74">
        <v>0</v>
      </c>
      <c r="AK489" s="74">
        <v>4500000</v>
      </c>
      <c r="AL489" s="74">
        <v>6000000</v>
      </c>
      <c r="AM489" s="74">
        <v>0</v>
      </c>
      <c r="AN489" s="74">
        <v>0</v>
      </c>
      <c r="AO489" s="74">
        <v>0</v>
      </c>
      <c r="AP489" s="74">
        <v>3800000</v>
      </c>
      <c r="AQ489" s="74">
        <v>0</v>
      </c>
      <c r="AR489" s="74">
        <v>0</v>
      </c>
      <c r="AS489" s="74">
        <v>0</v>
      </c>
      <c r="AT489" s="79">
        <v>0</v>
      </c>
      <c r="AU489" s="81">
        <v>58265528</v>
      </c>
      <c r="AV489" s="112">
        <v>39886941.039999999</v>
      </c>
      <c r="AW489" s="74">
        <v>58265528</v>
      </c>
      <c r="AX489" s="74">
        <v>4078586.9600000004</v>
      </c>
      <c r="AY489" s="75">
        <v>0</v>
      </c>
      <c r="AZ489" s="74">
        <v>0</v>
      </c>
      <c r="BA489" s="74">
        <v>0</v>
      </c>
      <c r="BB489" s="74">
        <v>0</v>
      </c>
      <c r="BC489" s="79">
        <v>0</v>
      </c>
      <c r="BD489" s="79">
        <v>0</v>
      </c>
      <c r="BE489" s="79">
        <v>0</v>
      </c>
      <c r="BF489" s="77">
        <v>0</v>
      </c>
      <c r="BG489" s="344">
        <v>4078586.9600000004</v>
      </c>
      <c r="BH489" s="187">
        <v>54186941</v>
      </c>
    </row>
    <row r="490" spans="1:60" s="50" customFormat="1" ht="24" customHeight="1" x14ac:dyDescent="0.2">
      <c r="A490" s="181"/>
      <c r="B490" s="296">
        <v>484</v>
      </c>
      <c r="C490" s="264">
        <v>267</v>
      </c>
      <c r="D490" s="297">
        <v>13167</v>
      </c>
      <c r="E490" s="241" t="s">
        <v>1259</v>
      </c>
      <c r="F490" s="242" t="s">
        <v>1260</v>
      </c>
      <c r="G490" s="285" t="s">
        <v>137</v>
      </c>
      <c r="H490" s="272" t="s">
        <v>1150</v>
      </c>
      <c r="I490" s="292" t="s">
        <v>2918</v>
      </c>
      <c r="J490" s="64">
        <v>5779909407</v>
      </c>
      <c r="K490" s="64" t="s">
        <v>1261</v>
      </c>
      <c r="L490" s="64" t="s">
        <v>1150</v>
      </c>
      <c r="M490" s="290" t="s">
        <v>137</v>
      </c>
      <c r="N490" s="98"/>
      <c r="O490" s="245" t="s">
        <v>2410</v>
      </c>
      <c r="P490" s="89"/>
      <c r="Q490" s="243">
        <v>30</v>
      </c>
      <c r="R490" s="245">
        <v>90</v>
      </c>
      <c r="S490" s="245">
        <v>0</v>
      </c>
      <c r="T490" s="245">
        <v>0</v>
      </c>
      <c r="U490" s="89">
        <v>0</v>
      </c>
      <c r="V490" s="260">
        <v>20</v>
      </c>
      <c r="W490" s="98">
        <v>0</v>
      </c>
      <c r="X490" s="83">
        <v>0</v>
      </c>
      <c r="Y490" s="98">
        <v>1</v>
      </c>
      <c r="Z490" s="64">
        <v>1</v>
      </c>
      <c r="AA490" s="315">
        <v>885165</v>
      </c>
      <c r="AB490" s="315">
        <v>46667</v>
      </c>
      <c r="AC490" s="316">
        <v>931832</v>
      </c>
      <c r="AD490" s="74">
        <v>4500000</v>
      </c>
      <c r="AE490" s="74">
        <v>6000000</v>
      </c>
      <c r="AF490" s="334">
        <v>177895.19999999998</v>
      </c>
      <c r="AG490" s="112">
        <v>26554950</v>
      </c>
      <c r="AH490" s="74">
        <v>1400010</v>
      </c>
      <c r="AI490" s="74">
        <v>16010567.999999998</v>
      </c>
      <c r="AJ490" s="74">
        <v>2655495</v>
      </c>
      <c r="AK490" s="74">
        <v>4500000</v>
      </c>
      <c r="AL490" s="74">
        <v>6000000</v>
      </c>
      <c r="AM490" s="74">
        <v>0</v>
      </c>
      <c r="AN490" s="74">
        <v>0</v>
      </c>
      <c r="AO490" s="74">
        <v>0</v>
      </c>
      <c r="AP490" s="74">
        <v>4000000</v>
      </c>
      <c r="AQ490" s="74">
        <v>0</v>
      </c>
      <c r="AR490" s="74">
        <v>0</v>
      </c>
      <c r="AS490" s="74">
        <v>0</v>
      </c>
      <c r="AT490" s="79">
        <v>0</v>
      </c>
      <c r="AU490" s="81">
        <v>61121023</v>
      </c>
      <c r="AV490" s="112">
        <v>39872941.039999999</v>
      </c>
      <c r="AW490" s="74">
        <v>58465528</v>
      </c>
      <c r="AX490" s="74">
        <v>4092586.9600000004</v>
      </c>
      <c r="AY490" s="75">
        <v>0</v>
      </c>
      <c r="AZ490" s="74">
        <v>0</v>
      </c>
      <c r="BA490" s="74">
        <v>0</v>
      </c>
      <c r="BB490" s="74">
        <v>0</v>
      </c>
      <c r="BC490" s="79">
        <v>0</v>
      </c>
      <c r="BD490" s="79">
        <v>0</v>
      </c>
      <c r="BE490" s="79">
        <v>0</v>
      </c>
      <c r="BF490" s="77">
        <v>0</v>
      </c>
      <c r="BG490" s="344">
        <v>4092586.9600000004</v>
      </c>
      <c r="BH490" s="187">
        <v>57028436</v>
      </c>
    </row>
    <row r="491" spans="1:60" s="50" customFormat="1" ht="24" customHeight="1" x14ac:dyDescent="0.2">
      <c r="A491" s="181"/>
      <c r="B491" s="296">
        <v>485</v>
      </c>
      <c r="C491" s="264">
        <v>268</v>
      </c>
      <c r="D491" s="297">
        <v>13166</v>
      </c>
      <c r="E491" s="241" t="s">
        <v>1256</v>
      </c>
      <c r="F491" s="242" t="s">
        <v>1257</v>
      </c>
      <c r="G491" s="285" t="s">
        <v>137</v>
      </c>
      <c r="H491" s="272" t="s">
        <v>1150</v>
      </c>
      <c r="I491" s="292" t="s">
        <v>2919</v>
      </c>
      <c r="J491" s="64">
        <v>4839578206</v>
      </c>
      <c r="K491" s="64" t="s">
        <v>1258</v>
      </c>
      <c r="L491" s="64" t="s">
        <v>1150</v>
      </c>
      <c r="M491" s="290" t="s">
        <v>137</v>
      </c>
      <c r="N491" s="243" t="s">
        <v>2410</v>
      </c>
      <c r="O491" s="64"/>
      <c r="P491" s="89"/>
      <c r="Q491" s="243">
        <v>30</v>
      </c>
      <c r="R491" s="245">
        <v>120</v>
      </c>
      <c r="S491" s="245">
        <v>110</v>
      </c>
      <c r="T491" s="245">
        <v>29.33</v>
      </c>
      <c r="U491" s="89">
        <v>0</v>
      </c>
      <c r="V491" s="260">
        <v>15</v>
      </c>
      <c r="W491" s="98">
        <v>0</v>
      </c>
      <c r="X491" s="83">
        <v>0</v>
      </c>
      <c r="Y491" s="98">
        <v>2</v>
      </c>
      <c r="Z491" s="64">
        <v>0</v>
      </c>
      <c r="AA491" s="315">
        <v>885165</v>
      </c>
      <c r="AB491" s="315">
        <v>46667</v>
      </c>
      <c r="AC491" s="316">
        <v>931832</v>
      </c>
      <c r="AD491" s="74">
        <v>4500000</v>
      </c>
      <c r="AE491" s="74">
        <v>6000000</v>
      </c>
      <c r="AF491" s="334">
        <v>177895.19999999998</v>
      </c>
      <c r="AG491" s="112">
        <v>26554950</v>
      </c>
      <c r="AH491" s="74">
        <v>1400010</v>
      </c>
      <c r="AI491" s="74">
        <v>21347423.999999996</v>
      </c>
      <c r="AJ491" s="74">
        <v>0</v>
      </c>
      <c r="AK491" s="74">
        <v>4500000</v>
      </c>
      <c r="AL491" s="74">
        <v>6000000</v>
      </c>
      <c r="AM491" s="74">
        <v>4892117.9999999991</v>
      </c>
      <c r="AN491" s="74">
        <v>5217666.2159999991</v>
      </c>
      <c r="AO491" s="74">
        <v>0</v>
      </c>
      <c r="AP491" s="74">
        <v>3000000</v>
      </c>
      <c r="AQ491" s="74">
        <v>0</v>
      </c>
      <c r="AR491" s="74">
        <v>0</v>
      </c>
      <c r="AS491" s="74">
        <v>0</v>
      </c>
      <c r="AT491" s="79">
        <v>0</v>
      </c>
      <c r="AU491" s="81">
        <v>72912168.216000006</v>
      </c>
      <c r="AV491" s="112">
        <v>54308316.440880008</v>
      </c>
      <c r="AW491" s="74">
        <v>72912168.215999991</v>
      </c>
      <c r="AX491" s="74">
        <v>5103851.7751199994</v>
      </c>
      <c r="AY491" s="75">
        <v>1430831.644088001</v>
      </c>
      <c r="AZ491" s="74">
        <v>0</v>
      </c>
      <c r="BA491" s="74">
        <v>0</v>
      </c>
      <c r="BB491" s="74">
        <v>0</v>
      </c>
      <c r="BC491" s="79">
        <v>0</v>
      </c>
      <c r="BD491" s="79">
        <v>0</v>
      </c>
      <c r="BE491" s="79">
        <v>0</v>
      </c>
      <c r="BF491" s="77">
        <v>0</v>
      </c>
      <c r="BG491" s="344">
        <v>6534683.4192080004</v>
      </c>
      <c r="BH491" s="187">
        <v>66377484</v>
      </c>
    </row>
    <row r="492" spans="1:60" s="50" customFormat="1" ht="24" customHeight="1" x14ac:dyDescent="0.2">
      <c r="A492" s="181"/>
      <c r="B492" s="296">
        <v>486</v>
      </c>
      <c r="C492" s="264">
        <v>269</v>
      </c>
      <c r="D492" s="297">
        <v>13153</v>
      </c>
      <c r="E492" s="241" t="s">
        <v>190</v>
      </c>
      <c r="F492" s="242" t="s">
        <v>1228</v>
      </c>
      <c r="G492" s="285" t="s">
        <v>137</v>
      </c>
      <c r="H492" s="272" t="s">
        <v>1150</v>
      </c>
      <c r="I492" s="292" t="s">
        <v>2920</v>
      </c>
      <c r="J492" s="64">
        <v>2200697449</v>
      </c>
      <c r="K492" s="64" t="s">
        <v>1229</v>
      </c>
      <c r="L492" s="64" t="s">
        <v>1150</v>
      </c>
      <c r="M492" s="290" t="s">
        <v>137</v>
      </c>
      <c r="N492" s="243" t="s">
        <v>2410</v>
      </c>
      <c r="O492" s="64"/>
      <c r="P492" s="89"/>
      <c r="Q492" s="243">
        <v>30</v>
      </c>
      <c r="R492" s="245">
        <v>120</v>
      </c>
      <c r="S492" s="245">
        <v>110</v>
      </c>
      <c r="T492" s="245">
        <v>29.33</v>
      </c>
      <c r="U492" s="89">
        <v>0</v>
      </c>
      <c r="V492" s="260">
        <v>15</v>
      </c>
      <c r="W492" s="98">
        <v>0</v>
      </c>
      <c r="X492" s="83">
        <v>0</v>
      </c>
      <c r="Y492" s="98">
        <v>0</v>
      </c>
      <c r="Z492" s="64">
        <v>0</v>
      </c>
      <c r="AA492" s="315">
        <v>885165</v>
      </c>
      <c r="AB492" s="315">
        <v>46667</v>
      </c>
      <c r="AC492" s="316">
        <v>931832</v>
      </c>
      <c r="AD492" s="74">
        <v>4500000</v>
      </c>
      <c r="AE492" s="74">
        <v>6000000</v>
      </c>
      <c r="AF492" s="334">
        <v>177895.19999999998</v>
      </c>
      <c r="AG492" s="112">
        <v>26554950</v>
      </c>
      <c r="AH492" s="74">
        <v>1400010</v>
      </c>
      <c r="AI492" s="74">
        <v>21347423.999999996</v>
      </c>
      <c r="AJ492" s="74">
        <v>0</v>
      </c>
      <c r="AK492" s="74">
        <v>4500000</v>
      </c>
      <c r="AL492" s="74">
        <v>6000000</v>
      </c>
      <c r="AM492" s="74">
        <v>4892117.9999999991</v>
      </c>
      <c r="AN492" s="74">
        <v>5217666.2159999991</v>
      </c>
      <c r="AO492" s="74">
        <v>0</v>
      </c>
      <c r="AP492" s="74">
        <v>3000000</v>
      </c>
      <c r="AQ492" s="74">
        <v>0</v>
      </c>
      <c r="AR492" s="74">
        <v>0</v>
      </c>
      <c r="AS492" s="74">
        <v>0</v>
      </c>
      <c r="AT492" s="79">
        <v>0</v>
      </c>
      <c r="AU492" s="81">
        <v>72912168.216000006</v>
      </c>
      <c r="AV492" s="112">
        <v>54308316.440880008</v>
      </c>
      <c r="AW492" s="74">
        <v>72912168.215999991</v>
      </c>
      <c r="AX492" s="74">
        <v>5103851.7751199994</v>
      </c>
      <c r="AY492" s="75">
        <v>1430831.644088001</v>
      </c>
      <c r="AZ492" s="74">
        <v>0</v>
      </c>
      <c r="BA492" s="74">
        <v>0</v>
      </c>
      <c r="BB492" s="74">
        <v>0</v>
      </c>
      <c r="BC492" s="79">
        <v>0</v>
      </c>
      <c r="BD492" s="79">
        <v>0</v>
      </c>
      <c r="BE492" s="79">
        <v>0</v>
      </c>
      <c r="BF492" s="77">
        <v>0</v>
      </c>
      <c r="BG492" s="344">
        <v>6534683.4192080004</v>
      </c>
      <c r="BH492" s="187">
        <v>66377484</v>
      </c>
    </row>
    <row r="493" spans="1:60" s="50" customFormat="1" ht="24" customHeight="1" x14ac:dyDescent="0.2">
      <c r="A493" s="181"/>
      <c r="B493" s="296">
        <v>487</v>
      </c>
      <c r="C493" s="264">
        <v>270</v>
      </c>
      <c r="D493" s="297">
        <v>13161</v>
      </c>
      <c r="E493" s="241" t="s">
        <v>216</v>
      </c>
      <c r="F493" s="242" t="s">
        <v>1244</v>
      </c>
      <c r="G493" s="285" t="s">
        <v>137</v>
      </c>
      <c r="H493" s="272" t="s">
        <v>1150</v>
      </c>
      <c r="I493" s="292" t="s">
        <v>2921</v>
      </c>
      <c r="J493" s="64">
        <v>2190028299</v>
      </c>
      <c r="K493" s="64" t="s">
        <v>1245</v>
      </c>
      <c r="L493" s="64" t="s">
        <v>1150</v>
      </c>
      <c r="M493" s="290" t="s">
        <v>137</v>
      </c>
      <c r="N493" s="98"/>
      <c r="O493" s="245" t="s">
        <v>2410</v>
      </c>
      <c r="P493" s="89"/>
      <c r="Q493" s="243">
        <v>30</v>
      </c>
      <c r="R493" s="245">
        <v>90</v>
      </c>
      <c r="S493" s="245">
        <v>0</v>
      </c>
      <c r="T493" s="245">
        <v>0</v>
      </c>
      <c r="U493" s="89">
        <v>0</v>
      </c>
      <c r="V493" s="260">
        <v>20</v>
      </c>
      <c r="W493" s="98">
        <v>0</v>
      </c>
      <c r="X493" s="83">
        <v>0</v>
      </c>
      <c r="Y493" s="98">
        <v>0</v>
      </c>
      <c r="Z493" s="64">
        <v>0</v>
      </c>
      <c r="AA493" s="315">
        <v>885165</v>
      </c>
      <c r="AB493" s="315">
        <v>46667</v>
      </c>
      <c r="AC493" s="316">
        <v>931832</v>
      </c>
      <c r="AD493" s="74">
        <v>4500000</v>
      </c>
      <c r="AE493" s="74">
        <v>6000000</v>
      </c>
      <c r="AF493" s="334">
        <v>177895.19999999998</v>
      </c>
      <c r="AG493" s="112">
        <v>26554950</v>
      </c>
      <c r="AH493" s="74">
        <v>1400010</v>
      </c>
      <c r="AI493" s="74">
        <v>16010567.999999998</v>
      </c>
      <c r="AJ493" s="74">
        <v>0</v>
      </c>
      <c r="AK493" s="74">
        <v>4500000</v>
      </c>
      <c r="AL493" s="74">
        <v>6000000</v>
      </c>
      <c r="AM493" s="74">
        <v>0</v>
      </c>
      <c r="AN493" s="74">
        <v>0</v>
      </c>
      <c r="AO493" s="74">
        <v>0</v>
      </c>
      <c r="AP493" s="74">
        <v>4000000</v>
      </c>
      <c r="AQ493" s="74">
        <v>0</v>
      </c>
      <c r="AR493" s="74">
        <v>0</v>
      </c>
      <c r="AS493" s="74">
        <v>0</v>
      </c>
      <c r="AT493" s="79">
        <v>0</v>
      </c>
      <c r="AU493" s="81">
        <v>58465528</v>
      </c>
      <c r="AV493" s="112">
        <v>39872941.039999999</v>
      </c>
      <c r="AW493" s="74">
        <v>58465528</v>
      </c>
      <c r="AX493" s="74">
        <v>4092586.9600000004</v>
      </c>
      <c r="AY493" s="75">
        <v>0</v>
      </c>
      <c r="AZ493" s="74">
        <v>0</v>
      </c>
      <c r="BA493" s="74">
        <v>0</v>
      </c>
      <c r="BB493" s="74">
        <v>0</v>
      </c>
      <c r="BC493" s="79">
        <v>0</v>
      </c>
      <c r="BD493" s="79">
        <v>0</v>
      </c>
      <c r="BE493" s="79">
        <v>0</v>
      </c>
      <c r="BF493" s="77">
        <v>0</v>
      </c>
      <c r="BG493" s="344">
        <v>4092586.9600000004</v>
      </c>
      <c r="BH493" s="187">
        <v>54372941</v>
      </c>
    </row>
    <row r="494" spans="1:60" s="50" customFormat="1" ht="24" customHeight="1" x14ac:dyDescent="0.2">
      <c r="A494" s="181"/>
      <c r="B494" s="296">
        <v>488</v>
      </c>
      <c r="C494" s="264">
        <v>271</v>
      </c>
      <c r="D494" s="297">
        <v>13170</v>
      </c>
      <c r="E494" s="241" t="s">
        <v>1268</v>
      </c>
      <c r="F494" s="242" t="s">
        <v>1269</v>
      </c>
      <c r="G494" s="285" t="s">
        <v>137</v>
      </c>
      <c r="H494" s="272" t="s">
        <v>1150</v>
      </c>
      <c r="I494" s="292" t="s">
        <v>2922</v>
      </c>
      <c r="J494" s="64">
        <v>2210190436</v>
      </c>
      <c r="K494" s="64" t="s">
        <v>1270</v>
      </c>
      <c r="L494" s="64" t="s">
        <v>1150</v>
      </c>
      <c r="M494" s="290" t="s">
        <v>137</v>
      </c>
      <c r="N494" s="243" t="s">
        <v>2410</v>
      </c>
      <c r="O494" s="64"/>
      <c r="P494" s="89"/>
      <c r="Q494" s="243">
        <v>30</v>
      </c>
      <c r="R494" s="245">
        <v>120</v>
      </c>
      <c r="S494" s="245">
        <v>110</v>
      </c>
      <c r="T494" s="245">
        <v>29.33</v>
      </c>
      <c r="U494" s="89">
        <v>0</v>
      </c>
      <c r="V494" s="260">
        <v>15</v>
      </c>
      <c r="W494" s="98">
        <v>0</v>
      </c>
      <c r="X494" s="83">
        <v>0</v>
      </c>
      <c r="Y494" s="98">
        <v>0</v>
      </c>
      <c r="Z494" s="64">
        <v>0</v>
      </c>
      <c r="AA494" s="315">
        <v>885165</v>
      </c>
      <c r="AB494" s="315">
        <v>46667</v>
      </c>
      <c r="AC494" s="316">
        <v>931832</v>
      </c>
      <c r="AD494" s="74">
        <v>4500000</v>
      </c>
      <c r="AE494" s="74">
        <v>6000000</v>
      </c>
      <c r="AF494" s="334">
        <v>177895.19999999998</v>
      </c>
      <c r="AG494" s="112">
        <v>26554950</v>
      </c>
      <c r="AH494" s="74">
        <v>1400010</v>
      </c>
      <c r="AI494" s="74">
        <v>21347423.999999996</v>
      </c>
      <c r="AJ494" s="74">
        <v>0</v>
      </c>
      <c r="AK494" s="74">
        <v>4500000</v>
      </c>
      <c r="AL494" s="74">
        <v>6000000</v>
      </c>
      <c r="AM494" s="74">
        <v>4892117.9999999991</v>
      </c>
      <c r="AN494" s="74">
        <v>5217666.2159999991</v>
      </c>
      <c r="AO494" s="74">
        <v>0</v>
      </c>
      <c r="AP494" s="74">
        <v>3000000</v>
      </c>
      <c r="AQ494" s="74">
        <v>0</v>
      </c>
      <c r="AR494" s="74">
        <v>0</v>
      </c>
      <c r="AS494" s="74">
        <v>0</v>
      </c>
      <c r="AT494" s="79">
        <v>0</v>
      </c>
      <c r="AU494" s="81">
        <v>72912168.216000006</v>
      </c>
      <c r="AV494" s="112">
        <v>54308316.440880008</v>
      </c>
      <c r="AW494" s="74">
        <v>72912168.215999991</v>
      </c>
      <c r="AX494" s="74">
        <v>5103851.7751199994</v>
      </c>
      <c r="AY494" s="75">
        <v>1430831.644088001</v>
      </c>
      <c r="AZ494" s="74">
        <v>0</v>
      </c>
      <c r="BA494" s="74">
        <v>0</v>
      </c>
      <c r="BB494" s="74">
        <v>0</v>
      </c>
      <c r="BC494" s="79">
        <v>0</v>
      </c>
      <c r="BD494" s="79">
        <v>0</v>
      </c>
      <c r="BE494" s="79">
        <v>0</v>
      </c>
      <c r="BF494" s="77">
        <v>0</v>
      </c>
      <c r="BG494" s="344">
        <v>6534683.4192080004</v>
      </c>
      <c r="BH494" s="187">
        <v>66377484</v>
      </c>
    </row>
    <row r="495" spans="1:60" s="50" customFormat="1" ht="24" customHeight="1" x14ac:dyDescent="0.2">
      <c r="A495" s="181"/>
      <c r="B495" s="296">
        <v>489</v>
      </c>
      <c r="C495" s="264">
        <v>272</v>
      </c>
      <c r="D495" s="297">
        <v>13171</v>
      </c>
      <c r="E495" s="241" t="s">
        <v>1268</v>
      </c>
      <c r="F495" s="242" t="s">
        <v>1271</v>
      </c>
      <c r="G495" s="285" t="s">
        <v>137</v>
      </c>
      <c r="H495" s="272" t="s">
        <v>1150</v>
      </c>
      <c r="I495" s="292" t="s">
        <v>2923</v>
      </c>
      <c r="J495" s="64">
        <v>2250044971</v>
      </c>
      <c r="K495" s="64" t="s">
        <v>1272</v>
      </c>
      <c r="L495" s="64" t="s">
        <v>1150</v>
      </c>
      <c r="M495" s="290" t="s">
        <v>137</v>
      </c>
      <c r="N495" s="98"/>
      <c r="O495" s="245" t="s">
        <v>2410</v>
      </c>
      <c r="P495" s="89"/>
      <c r="Q495" s="243">
        <v>30</v>
      </c>
      <c r="R495" s="245">
        <v>90</v>
      </c>
      <c r="S495" s="245">
        <v>0</v>
      </c>
      <c r="T495" s="245">
        <v>0</v>
      </c>
      <c r="U495" s="244">
        <v>2</v>
      </c>
      <c r="V495" s="260">
        <v>20</v>
      </c>
      <c r="W495" s="98">
        <v>0</v>
      </c>
      <c r="X495" s="83">
        <v>0</v>
      </c>
      <c r="Y495" s="98">
        <v>0</v>
      </c>
      <c r="Z495" s="64">
        <v>0</v>
      </c>
      <c r="AA495" s="315">
        <v>885165</v>
      </c>
      <c r="AB495" s="315">
        <v>0</v>
      </c>
      <c r="AC495" s="316">
        <v>885165</v>
      </c>
      <c r="AD495" s="74">
        <v>4500000</v>
      </c>
      <c r="AE495" s="74">
        <v>6000000</v>
      </c>
      <c r="AF495" s="334">
        <v>168986.04545454544</v>
      </c>
      <c r="AG495" s="112">
        <v>26554950</v>
      </c>
      <c r="AH495" s="74">
        <v>0</v>
      </c>
      <c r="AI495" s="74">
        <v>15208744.09090909</v>
      </c>
      <c r="AJ495" s="74">
        <v>0</v>
      </c>
      <c r="AK495" s="74">
        <v>4500000</v>
      </c>
      <c r="AL495" s="74">
        <v>6000000</v>
      </c>
      <c r="AM495" s="74">
        <v>0</v>
      </c>
      <c r="AN495" s="74">
        <v>0</v>
      </c>
      <c r="AO495" s="74">
        <v>1770330</v>
      </c>
      <c r="AP495" s="74">
        <v>4000000</v>
      </c>
      <c r="AQ495" s="74">
        <v>0</v>
      </c>
      <c r="AR495" s="74">
        <v>0</v>
      </c>
      <c r="AS495" s="74">
        <v>0</v>
      </c>
      <c r="AT495" s="79">
        <v>0</v>
      </c>
      <c r="AU495" s="81">
        <v>58034024.090909094</v>
      </c>
      <c r="AV495" s="112">
        <v>37825235.504545458</v>
      </c>
      <c r="AW495" s="74">
        <v>56263694.090909094</v>
      </c>
      <c r="AX495" s="74">
        <v>3938458.5863636369</v>
      </c>
      <c r="AY495" s="75">
        <v>0</v>
      </c>
      <c r="AZ495" s="74">
        <v>0</v>
      </c>
      <c r="BA495" s="74">
        <v>0</v>
      </c>
      <c r="BB495" s="74">
        <v>0</v>
      </c>
      <c r="BC495" s="79">
        <v>0</v>
      </c>
      <c r="BD495" s="79">
        <v>0</v>
      </c>
      <c r="BE495" s="79">
        <v>0</v>
      </c>
      <c r="BF495" s="77">
        <v>0</v>
      </c>
      <c r="BG495" s="344">
        <v>3938458.5863636369</v>
      </c>
      <c r="BH495" s="187">
        <v>54095565</v>
      </c>
    </row>
    <row r="496" spans="1:60" s="50" customFormat="1" ht="24" customHeight="1" x14ac:dyDescent="0.2">
      <c r="A496" s="181"/>
      <c r="B496" s="296">
        <v>490</v>
      </c>
      <c r="C496" s="264">
        <v>273</v>
      </c>
      <c r="D496" s="297">
        <v>13172</v>
      </c>
      <c r="E496" s="241" t="s">
        <v>248</v>
      </c>
      <c r="F496" s="242" t="s">
        <v>1273</v>
      </c>
      <c r="G496" s="285" t="s">
        <v>137</v>
      </c>
      <c r="H496" s="272" t="s">
        <v>1150</v>
      </c>
      <c r="I496" s="292" t="s">
        <v>2924</v>
      </c>
      <c r="J496" s="64">
        <v>4839429121</v>
      </c>
      <c r="K496" s="64" t="s">
        <v>1274</v>
      </c>
      <c r="L496" s="64" t="s">
        <v>1150</v>
      </c>
      <c r="M496" s="290" t="s">
        <v>137</v>
      </c>
      <c r="N496" s="98"/>
      <c r="O496" s="245" t="s">
        <v>2410</v>
      </c>
      <c r="P496" s="89"/>
      <c r="Q496" s="243">
        <v>30</v>
      </c>
      <c r="R496" s="245">
        <v>90</v>
      </c>
      <c r="S496" s="245">
        <v>0</v>
      </c>
      <c r="T496" s="245">
        <v>0</v>
      </c>
      <c r="U496" s="89">
        <v>0</v>
      </c>
      <c r="V496" s="260">
        <v>20</v>
      </c>
      <c r="W496" s="98">
        <v>0</v>
      </c>
      <c r="X496" s="83">
        <v>0</v>
      </c>
      <c r="Y496" s="98">
        <v>3</v>
      </c>
      <c r="Z496" s="64">
        <v>1</v>
      </c>
      <c r="AA496" s="315">
        <v>885165</v>
      </c>
      <c r="AB496" s="315">
        <v>0</v>
      </c>
      <c r="AC496" s="316">
        <v>885165</v>
      </c>
      <c r="AD496" s="74">
        <v>4500000</v>
      </c>
      <c r="AE496" s="74">
        <v>6000000</v>
      </c>
      <c r="AF496" s="334">
        <v>168986.04545454544</v>
      </c>
      <c r="AG496" s="112">
        <v>26554950</v>
      </c>
      <c r="AH496" s="74">
        <v>0</v>
      </c>
      <c r="AI496" s="74">
        <v>15208744.09090909</v>
      </c>
      <c r="AJ496" s="74">
        <v>2655495</v>
      </c>
      <c r="AK496" s="74">
        <v>4500000</v>
      </c>
      <c r="AL496" s="74">
        <v>6000000</v>
      </c>
      <c r="AM496" s="74">
        <v>0</v>
      </c>
      <c r="AN496" s="74">
        <v>0</v>
      </c>
      <c r="AO496" s="74">
        <v>0</v>
      </c>
      <c r="AP496" s="74">
        <v>4000000</v>
      </c>
      <c r="AQ496" s="74">
        <v>0</v>
      </c>
      <c r="AR496" s="74">
        <v>0</v>
      </c>
      <c r="AS496" s="74">
        <v>0</v>
      </c>
      <c r="AT496" s="79">
        <v>0</v>
      </c>
      <c r="AU496" s="81">
        <v>58919189.090909094</v>
      </c>
      <c r="AV496" s="112">
        <v>37825235.504545458</v>
      </c>
      <c r="AW496" s="74">
        <v>56263694.090909094</v>
      </c>
      <c r="AX496" s="74">
        <v>3938458.5863636369</v>
      </c>
      <c r="AY496" s="75">
        <v>0</v>
      </c>
      <c r="AZ496" s="74">
        <v>0</v>
      </c>
      <c r="BA496" s="74">
        <v>0</v>
      </c>
      <c r="BB496" s="74">
        <v>0</v>
      </c>
      <c r="BC496" s="79">
        <v>0</v>
      </c>
      <c r="BD496" s="79">
        <v>0</v>
      </c>
      <c r="BE496" s="79">
        <v>0</v>
      </c>
      <c r="BF496" s="77">
        <v>0</v>
      </c>
      <c r="BG496" s="344">
        <v>3938458.5863636369</v>
      </c>
      <c r="BH496" s="187">
        <v>54980730</v>
      </c>
    </row>
    <row r="497" spans="1:60" s="50" customFormat="1" ht="24" customHeight="1" x14ac:dyDescent="0.2">
      <c r="A497" s="181"/>
      <c r="B497" s="296">
        <v>491</v>
      </c>
      <c r="C497" s="264">
        <v>274</v>
      </c>
      <c r="D497" s="297">
        <v>13173</v>
      </c>
      <c r="E497" s="241" t="s">
        <v>1275</v>
      </c>
      <c r="F497" s="242" t="s">
        <v>1276</v>
      </c>
      <c r="G497" s="285" t="s">
        <v>137</v>
      </c>
      <c r="H497" s="272" t="s">
        <v>1150</v>
      </c>
      <c r="I497" s="292" t="s">
        <v>2925</v>
      </c>
      <c r="J497" s="64" t="s">
        <v>1277</v>
      </c>
      <c r="K497" s="64" t="s">
        <v>1278</v>
      </c>
      <c r="L497" s="64" t="s">
        <v>1150</v>
      </c>
      <c r="M497" s="290" t="s">
        <v>137</v>
      </c>
      <c r="N497" s="98"/>
      <c r="O497" s="245" t="s">
        <v>2410</v>
      </c>
      <c r="P497" s="89"/>
      <c r="Q497" s="243">
        <v>30</v>
      </c>
      <c r="R497" s="245">
        <v>90</v>
      </c>
      <c r="S497" s="245">
        <v>0</v>
      </c>
      <c r="T497" s="245">
        <v>0</v>
      </c>
      <c r="U497" s="89">
        <v>0</v>
      </c>
      <c r="V497" s="260">
        <v>20</v>
      </c>
      <c r="W497" s="98">
        <v>0</v>
      </c>
      <c r="X497" s="83">
        <v>0</v>
      </c>
      <c r="Y497" s="98">
        <v>1</v>
      </c>
      <c r="Z497" s="64">
        <v>0</v>
      </c>
      <c r="AA497" s="315">
        <v>885165</v>
      </c>
      <c r="AB497" s="315">
        <v>0</v>
      </c>
      <c r="AC497" s="316">
        <v>885165</v>
      </c>
      <c r="AD497" s="74">
        <v>4500000</v>
      </c>
      <c r="AE497" s="74">
        <v>6000000</v>
      </c>
      <c r="AF497" s="334">
        <v>168986.04545454544</v>
      </c>
      <c r="AG497" s="112">
        <v>26554950</v>
      </c>
      <c r="AH497" s="74">
        <v>0</v>
      </c>
      <c r="AI497" s="74">
        <v>15208744.09090909</v>
      </c>
      <c r="AJ497" s="74">
        <v>0</v>
      </c>
      <c r="AK497" s="74">
        <v>4500000</v>
      </c>
      <c r="AL497" s="74">
        <v>6000000</v>
      </c>
      <c r="AM497" s="74">
        <v>0</v>
      </c>
      <c r="AN497" s="74">
        <v>0</v>
      </c>
      <c r="AO497" s="74">
        <v>0</v>
      </c>
      <c r="AP497" s="74">
        <v>4000000</v>
      </c>
      <c r="AQ497" s="74">
        <v>0</v>
      </c>
      <c r="AR497" s="74">
        <v>0</v>
      </c>
      <c r="AS497" s="74">
        <v>0</v>
      </c>
      <c r="AT497" s="79">
        <v>0</v>
      </c>
      <c r="AU497" s="81">
        <v>56263694.090909094</v>
      </c>
      <c r="AV497" s="112">
        <v>37825235.504545458</v>
      </c>
      <c r="AW497" s="74">
        <v>56263694.090909094</v>
      </c>
      <c r="AX497" s="74">
        <v>3938458.5863636369</v>
      </c>
      <c r="AY497" s="75">
        <v>0</v>
      </c>
      <c r="AZ497" s="74">
        <v>0</v>
      </c>
      <c r="BA497" s="74">
        <v>0</v>
      </c>
      <c r="BB497" s="74">
        <v>0</v>
      </c>
      <c r="BC497" s="79">
        <v>0</v>
      </c>
      <c r="BD497" s="79">
        <v>0</v>
      </c>
      <c r="BE497" s="79">
        <v>0</v>
      </c>
      <c r="BF497" s="77">
        <v>0</v>
      </c>
      <c r="BG497" s="344">
        <v>3938458.5863636369</v>
      </c>
      <c r="BH497" s="187">
        <v>52325235</v>
      </c>
    </row>
    <row r="498" spans="1:60" s="50" customFormat="1" ht="24" customHeight="1" x14ac:dyDescent="0.2">
      <c r="A498" s="181"/>
      <c r="B498" s="296">
        <v>492</v>
      </c>
      <c r="C498" s="264">
        <v>275</v>
      </c>
      <c r="D498" s="297">
        <v>13175</v>
      </c>
      <c r="E498" s="241" t="s">
        <v>456</v>
      </c>
      <c r="F498" s="242" t="s">
        <v>1282</v>
      </c>
      <c r="G498" s="285" t="s">
        <v>137</v>
      </c>
      <c r="H498" s="272" t="s">
        <v>1150</v>
      </c>
      <c r="I498" s="292" t="s">
        <v>2926</v>
      </c>
      <c r="J498" s="64">
        <v>4980134602</v>
      </c>
      <c r="K498" s="64" t="s">
        <v>1283</v>
      </c>
      <c r="L498" s="64" t="s">
        <v>1150</v>
      </c>
      <c r="M498" s="290" t="s">
        <v>137</v>
      </c>
      <c r="N498" s="243" t="s">
        <v>2410</v>
      </c>
      <c r="O498" s="64"/>
      <c r="P498" s="89"/>
      <c r="Q498" s="243">
        <v>30</v>
      </c>
      <c r="R498" s="245">
        <v>120</v>
      </c>
      <c r="S498" s="245">
        <v>110</v>
      </c>
      <c r="T498" s="245">
        <v>29.33</v>
      </c>
      <c r="U498" s="89">
        <v>0</v>
      </c>
      <c r="V498" s="260">
        <v>15</v>
      </c>
      <c r="W498" s="98">
        <v>0</v>
      </c>
      <c r="X498" s="83">
        <v>0</v>
      </c>
      <c r="Y498" s="98">
        <v>0</v>
      </c>
      <c r="Z498" s="64">
        <v>0</v>
      </c>
      <c r="AA498" s="315">
        <v>885165</v>
      </c>
      <c r="AB498" s="315">
        <v>0</v>
      </c>
      <c r="AC498" s="316">
        <v>885165</v>
      </c>
      <c r="AD498" s="74">
        <v>4500000</v>
      </c>
      <c r="AE498" s="74">
        <v>6000000</v>
      </c>
      <c r="AF498" s="334">
        <v>168986.04545454544</v>
      </c>
      <c r="AG498" s="112">
        <v>26554950</v>
      </c>
      <c r="AH498" s="74">
        <v>0</v>
      </c>
      <c r="AI498" s="74">
        <v>20278325.454545453</v>
      </c>
      <c r="AJ498" s="74">
        <v>0</v>
      </c>
      <c r="AK498" s="74">
        <v>4500000</v>
      </c>
      <c r="AL498" s="74">
        <v>6000000</v>
      </c>
      <c r="AM498" s="74">
        <v>4647116.25</v>
      </c>
      <c r="AN498" s="74">
        <v>4956360.7131818179</v>
      </c>
      <c r="AO498" s="74">
        <v>0</v>
      </c>
      <c r="AP498" s="74">
        <v>3000000</v>
      </c>
      <c r="AQ498" s="74">
        <v>0</v>
      </c>
      <c r="AR498" s="74">
        <v>0</v>
      </c>
      <c r="AS498" s="74">
        <v>0</v>
      </c>
      <c r="AT498" s="79">
        <v>0</v>
      </c>
      <c r="AU498" s="81">
        <v>69936752.417727262</v>
      </c>
      <c r="AV498" s="112">
        <v>51541179.748486355</v>
      </c>
      <c r="AW498" s="74">
        <v>69936752.417727262</v>
      </c>
      <c r="AX498" s="74">
        <v>4895572.6692409087</v>
      </c>
      <c r="AY498" s="75">
        <v>1154117.9748486355</v>
      </c>
      <c r="AZ498" s="74">
        <v>0</v>
      </c>
      <c r="BA498" s="74">
        <v>0</v>
      </c>
      <c r="BB498" s="74">
        <v>0</v>
      </c>
      <c r="BC498" s="79">
        <v>0</v>
      </c>
      <c r="BD498" s="79">
        <v>0</v>
      </c>
      <c r="BE498" s="79">
        <v>0</v>
      </c>
      <c r="BF498" s="77">
        <v>0</v>
      </c>
      <c r="BG498" s="344">
        <v>6049690.6440895442</v>
      </c>
      <c r="BH498" s="187">
        <v>63887061</v>
      </c>
    </row>
    <row r="499" spans="1:60" s="50" customFormat="1" ht="24" customHeight="1" x14ac:dyDescent="0.2">
      <c r="A499" s="181"/>
      <c r="B499" s="296">
        <v>493</v>
      </c>
      <c r="C499" s="264">
        <v>276</v>
      </c>
      <c r="D499" s="297">
        <v>13176</v>
      </c>
      <c r="E499" s="241" t="s">
        <v>1284</v>
      </c>
      <c r="F499" s="242" t="s">
        <v>1285</v>
      </c>
      <c r="G499" s="285" t="s">
        <v>137</v>
      </c>
      <c r="H499" s="272" t="s">
        <v>1150</v>
      </c>
      <c r="I499" s="292" t="s">
        <v>2927</v>
      </c>
      <c r="J499" s="64">
        <v>6269669162</v>
      </c>
      <c r="K499" s="64" t="s">
        <v>1286</v>
      </c>
      <c r="L499" s="64" t="s">
        <v>1150</v>
      </c>
      <c r="M499" s="290" t="s">
        <v>137</v>
      </c>
      <c r="N499" s="243" t="s">
        <v>2410</v>
      </c>
      <c r="O499" s="64"/>
      <c r="P499" s="89"/>
      <c r="Q499" s="243">
        <v>30</v>
      </c>
      <c r="R499" s="245">
        <v>120</v>
      </c>
      <c r="S499" s="245">
        <v>110</v>
      </c>
      <c r="T499" s="245">
        <v>29.33</v>
      </c>
      <c r="U499" s="89">
        <v>0</v>
      </c>
      <c r="V499" s="260">
        <v>15</v>
      </c>
      <c r="W499" s="98">
        <v>0</v>
      </c>
      <c r="X499" s="83">
        <v>0</v>
      </c>
      <c r="Y499" s="98">
        <v>1</v>
      </c>
      <c r="Z499" s="64">
        <v>1</v>
      </c>
      <c r="AA499" s="315">
        <v>885165</v>
      </c>
      <c r="AB499" s="315">
        <v>0</v>
      </c>
      <c r="AC499" s="316">
        <v>885165</v>
      </c>
      <c r="AD499" s="74">
        <v>4500000</v>
      </c>
      <c r="AE499" s="74">
        <v>6000000</v>
      </c>
      <c r="AF499" s="334">
        <v>168986.04545454544</v>
      </c>
      <c r="AG499" s="112">
        <v>26554950</v>
      </c>
      <c r="AH499" s="74">
        <v>0</v>
      </c>
      <c r="AI499" s="74">
        <v>20278325.454545453</v>
      </c>
      <c r="AJ499" s="74">
        <v>2655495</v>
      </c>
      <c r="AK499" s="74">
        <v>4500000</v>
      </c>
      <c r="AL499" s="74">
        <v>6000000</v>
      </c>
      <c r="AM499" s="74">
        <v>4647116.25</v>
      </c>
      <c r="AN499" s="74">
        <v>4956360.7131818179</v>
      </c>
      <c r="AO499" s="74">
        <v>0</v>
      </c>
      <c r="AP499" s="74">
        <v>3000000</v>
      </c>
      <c r="AQ499" s="74">
        <v>0</v>
      </c>
      <c r="AR499" s="74">
        <v>0</v>
      </c>
      <c r="AS499" s="74">
        <v>0</v>
      </c>
      <c r="AT499" s="79">
        <v>0</v>
      </c>
      <c r="AU499" s="81">
        <v>72592247.417727277</v>
      </c>
      <c r="AV499" s="112">
        <v>51541179.74848637</v>
      </c>
      <c r="AW499" s="74">
        <v>69936752.417727262</v>
      </c>
      <c r="AX499" s="74">
        <v>4895572.6692409087</v>
      </c>
      <c r="AY499" s="75">
        <v>1154117.9748486371</v>
      </c>
      <c r="AZ499" s="74">
        <v>0</v>
      </c>
      <c r="BA499" s="74">
        <v>0</v>
      </c>
      <c r="BB499" s="74">
        <v>0</v>
      </c>
      <c r="BC499" s="79">
        <v>0</v>
      </c>
      <c r="BD499" s="79">
        <v>0</v>
      </c>
      <c r="BE499" s="79">
        <v>0</v>
      </c>
      <c r="BF499" s="77">
        <v>0</v>
      </c>
      <c r="BG499" s="344">
        <v>6049690.6440895461</v>
      </c>
      <c r="BH499" s="187">
        <v>66542556</v>
      </c>
    </row>
    <row r="500" spans="1:60" s="50" customFormat="1" ht="24" customHeight="1" x14ac:dyDescent="0.2">
      <c r="A500" s="181"/>
      <c r="B500" s="296">
        <v>494</v>
      </c>
      <c r="C500" s="264">
        <v>277</v>
      </c>
      <c r="D500" s="297">
        <v>13174</v>
      </c>
      <c r="E500" s="241" t="s">
        <v>1279</v>
      </c>
      <c r="F500" s="242" t="s">
        <v>1280</v>
      </c>
      <c r="G500" s="285" t="s">
        <v>137</v>
      </c>
      <c r="H500" s="272" t="s">
        <v>1150</v>
      </c>
      <c r="I500" s="292" t="s">
        <v>2928</v>
      </c>
      <c r="J500" s="64">
        <v>6279656845</v>
      </c>
      <c r="K500" s="64" t="s">
        <v>1281</v>
      </c>
      <c r="L500" s="64" t="s">
        <v>1150</v>
      </c>
      <c r="M500" s="290" t="s">
        <v>137</v>
      </c>
      <c r="N500" s="98"/>
      <c r="O500" s="245" t="s">
        <v>2410</v>
      </c>
      <c r="P500" s="89"/>
      <c r="Q500" s="243">
        <v>30</v>
      </c>
      <c r="R500" s="245">
        <v>90</v>
      </c>
      <c r="S500" s="245">
        <v>0</v>
      </c>
      <c r="T500" s="245">
        <v>0</v>
      </c>
      <c r="U500" s="89">
        <v>0</v>
      </c>
      <c r="V500" s="260">
        <v>20</v>
      </c>
      <c r="W500" s="98">
        <v>0</v>
      </c>
      <c r="X500" s="83">
        <v>0</v>
      </c>
      <c r="Y500" s="98">
        <v>0</v>
      </c>
      <c r="Z500" s="64">
        <v>0</v>
      </c>
      <c r="AA500" s="315">
        <v>885165</v>
      </c>
      <c r="AB500" s="315">
        <v>0</v>
      </c>
      <c r="AC500" s="316">
        <v>885165</v>
      </c>
      <c r="AD500" s="74">
        <v>4500000</v>
      </c>
      <c r="AE500" s="74">
        <v>6000000</v>
      </c>
      <c r="AF500" s="334">
        <v>168986.04545454544</v>
      </c>
      <c r="AG500" s="112">
        <v>26554950</v>
      </c>
      <c r="AH500" s="74">
        <v>0</v>
      </c>
      <c r="AI500" s="74">
        <v>15208744.09090909</v>
      </c>
      <c r="AJ500" s="74">
        <v>0</v>
      </c>
      <c r="AK500" s="74">
        <v>4500000</v>
      </c>
      <c r="AL500" s="74">
        <v>6000000</v>
      </c>
      <c r="AM500" s="74">
        <v>0</v>
      </c>
      <c r="AN500" s="74">
        <v>0</v>
      </c>
      <c r="AO500" s="74">
        <v>0</v>
      </c>
      <c r="AP500" s="74">
        <v>4000000</v>
      </c>
      <c r="AQ500" s="74">
        <v>0</v>
      </c>
      <c r="AR500" s="74">
        <v>0</v>
      </c>
      <c r="AS500" s="74">
        <v>0</v>
      </c>
      <c r="AT500" s="79">
        <v>0</v>
      </c>
      <c r="AU500" s="81">
        <v>56263694.090909094</v>
      </c>
      <c r="AV500" s="112">
        <v>37825235.504545458</v>
      </c>
      <c r="AW500" s="74">
        <v>56263694.090909094</v>
      </c>
      <c r="AX500" s="74">
        <v>3938458.5863636369</v>
      </c>
      <c r="AY500" s="75">
        <v>0</v>
      </c>
      <c r="AZ500" s="74">
        <v>0</v>
      </c>
      <c r="BA500" s="74">
        <v>0</v>
      </c>
      <c r="BB500" s="74">
        <v>0</v>
      </c>
      <c r="BC500" s="79">
        <v>0</v>
      </c>
      <c r="BD500" s="79">
        <v>0</v>
      </c>
      <c r="BE500" s="79">
        <v>0</v>
      </c>
      <c r="BF500" s="77">
        <v>0</v>
      </c>
      <c r="BG500" s="344">
        <v>3938458.5863636369</v>
      </c>
      <c r="BH500" s="187">
        <v>52325235</v>
      </c>
    </row>
    <row r="501" spans="1:60" s="50" customFormat="1" ht="24" customHeight="1" x14ac:dyDescent="0.4">
      <c r="A501" s="181"/>
      <c r="B501" s="296">
        <v>495</v>
      </c>
      <c r="C501" s="264">
        <v>278</v>
      </c>
      <c r="D501" s="297">
        <v>13177</v>
      </c>
      <c r="E501" s="241" t="s">
        <v>1287</v>
      </c>
      <c r="F501" s="242" t="s">
        <v>1288</v>
      </c>
      <c r="G501" s="285" t="s">
        <v>137</v>
      </c>
      <c r="H501" s="272" t="s">
        <v>1150</v>
      </c>
      <c r="I501" s="292" t="s">
        <v>3166</v>
      </c>
      <c r="J501" s="68">
        <v>4679873612</v>
      </c>
      <c r="K501" s="64">
        <v>35090571</v>
      </c>
      <c r="L501" s="64"/>
      <c r="M501" s="290" t="s">
        <v>137</v>
      </c>
      <c r="N501" s="98"/>
      <c r="O501" s="245" t="s">
        <v>2410</v>
      </c>
      <c r="P501" s="89"/>
      <c r="Q501" s="243">
        <v>30</v>
      </c>
      <c r="R501" s="245">
        <v>90</v>
      </c>
      <c r="S501" s="245">
        <v>0</v>
      </c>
      <c r="T501" s="245">
        <v>0</v>
      </c>
      <c r="U501" s="89">
        <v>0</v>
      </c>
      <c r="V501" s="260">
        <v>20</v>
      </c>
      <c r="W501" s="98">
        <v>0</v>
      </c>
      <c r="X501" s="83">
        <v>0</v>
      </c>
      <c r="Y501" s="98">
        <v>0</v>
      </c>
      <c r="Z501" s="64">
        <v>0</v>
      </c>
      <c r="AA501" s="315">
        <v>885165</v>
      </c>
      <c r="AB501" s="315">
        <v>0</v>
      </c>
      <c r="AC501" s="316">
        <v>885165</v>
      </c>
      <c r="AD501" s="74">
        <v>4500000</v>
      </c>
      <c r="AE501" s="74">
        <v>6000000</v>
      </c>
      <c r="AF501" s="334">
        <v>168986.04545454544</v>
      </c>
      <c r="AG501" s="112">
        <v>26554950</v>
      </c>
      <c r="AH501" s="74">
        <v>0</v>
      </c>
      <c r="AI501" s="74">
        <v>15208744.09090909</v>
      </c>
      <c r="AJ501" s="74">
        <v>0</v>
      </c>
      <c r="AK501" s="74">
        <v>4500000</v>
      </c>
      <c r="AL501" s="74">
        <v>6000000</v>
      </c>
      <c r="AM501" s="74">
        <v>0</v>
      </c>
      <c r="AN501" s="74">
        <v>0</v>
      </c>
      <c r="AO501" s="74">
        <v>0</v>
      </c>
      <c r="AP501" s="74">
        <v>4000000</v>
      </c>
      <c r="AQ501" s="74">
        <v>0</v>
      </c>
      <c r="AR501" s="74">
        <v>0</v>
      </c>
      <c r="AS501" s="74">
        <v>0</v>
      </c>
      <c r="AT501" s="79">
        <v>0</v>
      </c>
      <c r="AU501" s="81">
        <v>56263694.090909094</v>
      </c>
      <c r="AV501" s="112">
        <v>37825235.504545458</v>
      </c>
      <c r="AW501" s="74">
        <v>56263694.090909094</v>
      </c>
      <c r="AX501" s="74">
        <v>3938458.5863636369</v>
      </c>
      <c r="AY501" s="75">
        <v>0</v>
      </c>
      <c r="AZ501" s="74">
        <v>0</v>
      </c>
      <c r="BA501" s="74">
        <v>0</v>
      </c>
      <c r="BB501" s="74">
        <v>0</v>
      </c>
      <c r="BC501" s="79">
        <v>0</v>
      </c>
      <c r="BD501" s="79">
        <v>0</v>
      </c>
      <c r="BE501" s="79">
        <v>0</v>
      </c>
      <c r="BF501" s="77">
        <v>0</v>
      </c>
      <c r="BG501" s="344">
        <v>3938458.5863636369</v>
      </c>
      <c r="BH501" s="187">
        <v>52325235</v>
      </c>
    </row>
    <row r="502" spans="1:60" s="50" customFormat="1" ht="24" customHeight="1" x14ac:dyDescent="0.2">
      <c r="A502" s="181"/>
      <c r="B502" s="296">
        <v>496</v>
      </c>
      <c r="C502" s="264">
        <v>279</v>
      </c>
      <c r="D502" s="297">
        <v>13178</v>
      </c>
      <c r="E502" s="241" t="s">
        <v>1289</v>
      </c>
      <c r="F502" s="242" t="s">
        <v>1290</v>
      </c>
      <c r="G502" s="285" t="s">
        <v>137</v>
      </c>
      <c r="H502" s="272" t="s">
        <v>1150</v>
      </c>
      <c r="I502" s="292" t="s">
        <v>1291</v>
      </c>
      <c r="J502" s="64" t="s">
        <v>1292</v>
      </c>
      <c r="K502" s="64">
        <v>36243573</v>
      </c>
      <c r="L502" s="64"/>
      <c r="M502" s="290" t="s">
        <v>137</v>
      </c>
      <c r="N502" s="98"/>
      <c r="O502" s="245" t="s">
        <v>2410</v>
      </c>
      <c r="P502" s="89"/>
      <c r="Q502" s="243">
        <v>30</v>
      </c>
      <c r="R502" s="245">
        <v>90</v>
      </c>
      <c r="S502" s="245">
        <v>0</v>
      </c>
      <c r="T502" s="245">
        <v>0</v>
      </c>
      <c r="U502" s="89">
        <v>0</v>
      </c>
      <c r="V502" s="260">
        <v>20</v>
      </c>
      <c r="W502" s="98">
        <v>0</v>
      </c>
      <c r="X502" s="83">
        <v>0</v>
      </c>
      <c r="Y502" s="98">
        <v>0</v>
      </c>
      <c r="Z502" s="64">
        <v>0</v>
      </c>
      <c r="AA502" s="315">
        <v>885165</v>
      </c>
      <c r="AB502" s="315">
        <v>0</v>
      </c>
      <c r="AC502" s="316">
        <v>885165</v>
      </c>
      <c r="AD502" s="74">
        <v>4500000</v>
      </c>
      <c r="AE502" s="74">
        <v>6000000</v>
      </c>
      <c r="AF502" s="334">
        <v>168986.04545454544</v>
      </c>
      <c r="AG502" s="112">
        <v>26554950</v>
      </c>
      <c r="AH502" s="74">
        <v>0</v>
      </c>
      <c r="AI502" s="74">
        <v>15208744.09090909</v>
      </c>
      <c r="AJ502" s="74">
        <v>0</v>
      </c>
      <c r="AK502" s="74">
        <v>4500000</v>
      </c>
      <c r="AL502" s="74">
        <v>6000000</v>
      </c>
      <c r="AM502" s="74">
        <v>0</v>
      </c>
      <c r="AN502" s="74">
        <v>0</v>
      </c>
      <c r="AO502" s="74">
        <v>0</v>
      </c>
      <c r="AP502" s="74">
        <v>4000000</v>
      </c>
      <c r="AQ502" s="74">
        <v>0</v>
      </c>
      <c r="AR502" s="74">
        <v>0</v>
      </c>
      <c r="AS502" s="74">
        <v>0</v>
      </c>
      <c r="AT502" s="79">
        <v>0</v>
      </c>
      <c r="AU502" s="81">
        <v>56263694.090909094</v>
      </c>
      <c r="AV502" s="112">
        <v>37825235.504545458</v>
      </c>
      <c r="AW502" s="74">
        <v>56263694.090909094</v>
      </c>
      <c r="AX502" s="74">
        <v>3938458.5863636369</v>
      </c>
      <c r="AY502" s="75">
        <v>0</v>
      </c>
      <c r="AZ502" s="74">
        <v>0</v>
      </c>
      <c r="BA502" s="74">
        <v>0</v>
      </c>
      <c r="BB502" s="74">
        <v>0</v>
      </c>
      <c r="BC502" s="79">
        <v>0</v>
      </c>
      <c r="BD502" s="79">
        <v>0</v>
      </c>
      <c r="BE502" s="79">
        <v>0</v>
      </c>
      <c r="BF502" s="77">
        <v>0</v>
      </c>
      <c r="BG502" s="344">
        <v>3938458.5863636369</v>
      </c>
      <c r="BH502" s="187">
        <v>52325235</v>
      </c>
    </row>
    <row r="503" spans="1:60" s="50" customFormat="1" ht="24" customHeight="1" x14ac:dyDescent="0.2">
      <c r="A503" s="181"/>
      <c r="B503" s="296">
        <v>497</v>
      </c>
      <c r="C503" s="264">
        <v>280</v>
      </c>
      <c r="D503" s="297">
        <v>13423</v>
      </c>
      <c r="E503" s="241" t="s">
        <v>555</v>
      </c>
      <c r="F503" s="242" t="s">
        <v>1993</v>
      </c>
      <c r="G503" s="285" t="s">
        <v>137</v>
      </c>
      <c r="H503" s="272" t="s">
        <v>1961</v>
      </c>
      <c r="I503" s="292" t="s">
        <v>2929</v>
      </c>
      <c r="J503" s="64">
        <v>5799535804</v>
      </c>
      <c r="K503" s="64" t="s">
        <v>1994</v>
      </c>
      <c r="L503" s="64" t="s">
        <v>1961</v>
      </c>
      <c r="M503" s="290" t="s">
        <v>137</v>
      </c>
      <c r="N503" s="243" t="s">
        <v>2410</v>
      </c>
      <c r="O503" s="64"/>
      <c r="P503" s="89"/>
      <c r="Q503" s="243">
        <v>30</v>
      </c>
      <c r="R503" s="245">
        <v>120</v>
      </c>
      <c r="S503" s="245">
        <v>110</v>
      </c>
      <c r="T503" s="245">
        <v>29.33</v>
      </c>
      <c r="U503" s="89">
        <v>0</v>
      </c>
      <c r="V503" s="260">
        <v>13</v>
      </c>
      <c r="W503" s="98">
        <v>0</v>
      </c>
      <c r="X503" s="83">
        <v>0</v>
      </c>
      <c r="Y503" s="98">
        <v>2</v>
      </c>
      <c r="Z503" s="64">
        <v>2</v>
      </c>
      <c r="AA503" s="315">
        <v>885165</v>
      </c>
      <c r="AB503" s="315">
        <v>46667</v>
      </c>
      <c r="AC503" s="316">
        <v>931832</v>
      </c>
      <c r="AD503" s="74">
        <v>4500000</v>
      </c>
      <c r="AE503" s="74">
        <v>6000000</v>
      </c>
      <c r="AF503" s="334">
        <v>177895.19999999998</v>
      </c>
      <c r="AG503" s="112">
        <v>26554950</v>
      </c>
      <c r="AH503" s="74">
        <v>1400010</v>
      </c>
      <c r="AI503" s="74">
        <v>21347423.999999996</v>
      </c>
      <c r="AJ503" s="74">
        <v>5310990</v>
      </c>
      <c r="AK503" s="74">
        <v>4500000</v>
      </c>
      <c r="AL503" s="74">
        <v>6000000</v>
      </c>
      <c r="AM503" s="74">
        <v>4892117.9999999991</v>
      </c>
      <c r="AN503" s="74">
        <v>5217666.2159999991</v>
      </c>
      <c r="AO503" s="74">
        <v>0</v>
      </c>
      <c r="AP503" s="74">
        <v>2600000</v>
      </c>
      <c r="AQ503" s="74">
        <v>0</v>
      </c>
      <c r="AR503" s="74">
        <v>0</v>
      </c>
      <c r="AS503" s="74">
        <v>0</v>
      </c>
      <c r="AT503" s="79">
        <v>0</v>
      </c>
      <c r="AU503" s="81">
        <v>77823158.216000006</v>
      </c>
      <c r="AV503" s="112">
        <v>54336316.440880008</v>
      </c>
      <c r="AW503" s="74">
        <v>72512168.215999991</v>
      </c>
      <c r="AX503" s="74">
        <v>5075851.7751199994</v>
      </c>
      <c r="AY503" s="75">
        <v>1433631.644088001</v>
      </c>
      <c r="AZ503" s="74">
        <v>0</v>
      </c>
      <c r="BA503" s="74">
        <v>0</v>
      </c>
      <c r="BB503" s="74">
        <v>0</v>
      </c>
      <c r="BC503" s="79">
        <v>0</v>
      </c>
      <c r="BD503" s="79">
        <v>0</v>
      </c>
      <c r="BE503" s="79">
        <v>0</v>
      </c>
      <c r="BF503" s="77">
        <v>0</v>
      </c>
      <c r="BG503" s="344">
        <v>6509483.4192080004</v>
      </c>
      <c r="BH503" s="187">
        <v>71313674</v>
      </c>
    </row>
    <row r="504" spans="1:60" s="50" customFormat="1" ht="24" customHeight="1" x14ac:dyDescent="0.2">
      <c r="A504" s="181"/>
      <c r="B504" s="296">
        <v>498</v>
      </c>
      <c r="C504" s="264">
        <v>281</v>
      </c>
      <c r="D504" s="297">
        <v>13439</v>
      </c>
      <c r="E504" s="241" t="s">
        <v>488</v>
      </c>
      <c r="F504" s="242" t="s">
        <v>2027</v>
      </c>
      <c r="G504" s="285" t="s">
        <v>137</v>
      </c>
      <c r="H504" s="272" t="s">
        <v>1961</v>
      </c>
      <c r="I504" s="292" t="s">
        <v>2930</v>
      </c>
      <c r="J504" s="64">
        <v>2030155454</v>
      </c>
      <c r="K504" s="64" t="s">
        <v>2028</v>
      </c>
      <c r="L504" s="64" t="s">
        <v>1961</v>
      </c>
      <c r="M504" s="290" t="s">
        <v>137</v>
      </c>
      <c r="N504" s="98"/>
      <c r="O504" s="64"/>
      <c r="P504" s="244" t="s">
        <v>2410</v>
      </c>
      <c r="Q504" s="243">
        <v>30</v>
      </c>
      <c r="R504" s="245">
        <v>120</v>
      </c>
      <c r="S504" s="245">
        <v>220</v>
      </c>
      <c r="T504" s="245">
        <v>29.33</v>
      </c>
      <c r="U504" s="89">
        <v>0</v>
      </c>
      <c r="V504" s="260">
        <v>22</v>
      </c>
      <c r="W504" s="98">
        <v>0</v>
      </c>
      <c r="X504" s="83">
        <v>0</v>
      </c>
      <c r="Y504" s="98">
        <v>1</v>
      </c>
      <c r="Z504" s="64">
        <v>0</v>
      </c>
      <c r="AA504" s="315">
        <v>885165</v>
      </c>
      <c r="AB504" s="315">
        <v>46667</v>
      </c>
      <c r="AC504" s="316">
        <v>931832</v>
      </c>
      <c r="AD504" s="74">
        <v>4500000</v>
      </c>
      <c r="AE504" s="74">
        <v>6000000</v>
      </c>
      <c r="AF504" s="334">
        <v>177895.19999999998</v>
      </c>
      <c r="AG504" s="112">
        <v>26554950</v>
      </c>
      <c r="AH504" s="74">
        <v>1400010</v>
      </c>
      <c r="AI504" s="74">
        <v>21347423.999999996</v>
      </c>
      <c r="AJ504" s="74">
        <v>0</v>
      </c>
      <c r="AK504" s="74">
        <v>4500000</v>
      </c>
      <c r="AL504" s="74">
        <v>6000000</v>
      </c>
      <c r="AM504" s="74">
        <v>9784235.9999999981</v>
      </c>
      <c r="AN504" s="74">
        <v>5217666.2159999991</v>
      </c>
      <c r="AO504" s="74">
        <v>0</v>
      </c>
      <c r="AP504" s="74">
        <v>4400000</v>
      </c>
      <c r="AQ504" s="74">
        <v>0</v>
      </c>
      <c r="AR504" s="74">
        <v>0</v>
      </c>
      <c r="AS504" s="74">
        <v>0</v>
      </c>
      <c r="AT504" s="79">
        <v>0</v>
      </c>
      <c r="AU504" s="81">
        <v>79204286.216000006</v>
      </c>
      <c r="AV504" s="112">
        <v>58759986.18088001</v>
      </c>
      <c r="AW504" s="74">
        <v>79204286.215999991</v>
      </c>
      <c r="AX504" s="74">
        <v>5544300.0351200001</v>
      </c>
      <c r="AY504" s="75">
        <v>1875998.6180880012</v>
      </c>
      <c r="AZ504" s="74">
        <v>0</v>
      </c>
      <c r="BA504" s="74">
        <v>0</v>
      </c>
      <c r="BB504" s="74">
        <v>0</v>
      </c>
      <c r="BC504" s="79">
        <v>0</v>
      </c>
      <c r="BD504" s="79">
        <v>0</v>
      </c>
      <c r="BE504" s="79">
        <v>0</v>
      </c>
      <c r="BF504" s="77">
        <v>0</v>
      </c>
      <c r="BG504" s="344">
        <v>7420298.6532080015</v>
      </c>
      <c r="BH504" s="187">
        <v>71783987</v>
      </c>
    </row>
    <row r="505" spans="1:60" s="50" customFormat="1" ht="24" customHeight="1" x14ac:dyDescent="0.2">
      <c r="A505" s="181"/>
      <c r="B505" s="296">
        <v>499</v>
      </c>
      <c r="C505" s="264">
        <v>282</v>
      </c>
      <c r="D505" s="297">
        <v>13432</v>
      </c>
      <c r="E505" s="241" t="s">
        <v>473</v>
      </c>
      <c r="F505" s="242" t="s">
        <v>2013</v>
      </c>
      <c r="G505" s="285" t="s">
        <v>137</v>
      </c>
      <c r="H505" s="272" t="s">
        <v>1961</v>
      </c>
      <c r="I505" s="292" t="s">
        <v>2931</v>
      </c>
      <c r="J505" s="64">
        <v>2180712723</v>
      </c>
      <c r="K505" s="64" t="s">
        <v>2014</v>
      </c>
      <c r="L505" s="64" t="s">
        <v>1961</v>
      </c>
      <c r="M505" s="290" t="s">
        <v>137</v>
      </c>
      <c r="N505" s="98"/>
      <c r="O505" s="245" t="s">
        <v>2410</v>
      </c>
      <c r="P505" s="89"/>
      <c r="Q505" s="243">
        <v>30</v>
      </c>
      <c r="R505" s="245">
        <v>90</v>
      </c>
      <c r="S505" s="245">
        <v>0</v>
      </c>
      <c r="T505" s="245">
        <v>0</v>
      </c>
      <c r="U505" s="89">
        <v>0</v>
      </c>
      <c r="V505" s="260">
        <v>24</v>
      </c>
      <c r="W505" s="98">
        <v>0</v>
      </c>
      <c r="X505" s="83">
        <v>0</v>
      </c>
      <c r="Y505" s="98">
        <v>2</v>
      </c>
      <c r="Z505" s="64">
        <v>2</v>
      </c>
      <c r="AA505" s="315">
        <v>885165</v>
      </c>
      <c r="AB505" s="315">
        <v>46667</v>
      </c>
      <c r="AC505" s="316">
        <v>931832</v>
      </c>
      <c r="AD505" s="74">
        <v>4500000</v>
      </c>
      <c r="AE505" s="74">
        <v>6000000</v>
      </c>
      <c r="AF505" s="334">
        <v>177895.19999999998</v>
      </c>
      <c r="AG505" s="112">
        <v>26554950</v>
      </c>
      <c r="AH505" s="74">
        <v>1400010</v>
      </c>
      <c r="AI505" s="74">
        <v>16010567.999999998</v>
      </c>
      <c r="AJ505" s="74">
        <v>5310990</v>
      </c>
      <c r="AK505" s="74">
        <v>4500000</v>
      </c>
      <c r="AL505" s="74">
        <v>6000000</v>
      </c>
      <c r="AM505" s="74">
        <v>0</v>
      </c>
      <c r="AN505" s="74">
        <v>0</v>
      </c>
      <c r="AO505" s="74">
        <v>0</v>
      </c>
      <c r="AP505" s="74">
        <v>4800000</v>
      </c>
      <c r="AQ505" s="74">
        <v>0</v>
      </c>
      <c r="AR505" s="74">
        <v>0</v>
      </c>
      <c r="AS505" s="74">
        <v>0</v>
      </c>
      <c r="AT505" s="79">
        <v>0</v>
      </c>
      <c r="AU505" s="81">
        <v>64576518</v>
      </c>
      <c r="AV505" s="112">
        <v>39816941.039999999</v>
      </c>
      <c r="AW505" s="74">
        <v>59265528</v>
      </c>
      <c r="AX505" s="74">
        <v>4148586.9600000004</v>
      </c>
      <c r="AY505" s="75">
        <v>0</v>
      </c>
      <c r="AZ505" s="74">
        <v>0</v>
      </c>
      <c r="BA505" s="74">
        <v>0</v>
      </c>
      <c r="BB505" s="74">
        <v>0</v>
      </c>
      <c r="BC505" s="79">
        <v>0</v>
      </c>
      <c r="BD505" s="79">
        <v>0</v>
      </c>
      <c r="BE505" s="79">
        <v>0</v>
      </c>
      <c r="BF505" s="77">
        <v>0</v>
      </c>
      <c r="BG505" s="344">
        <v>4148586.9600000004</v>
      </c>
      <c r="BH505" s="187">
        <v>60427931</v>
      </c>
    </row>
    <row r="506" spans="1:60" s="50" customFormat="1" ht="24" customHeight="1" x14ac:dyDescent="0.2">
      <c r="A506" s="181"/>
      <c r="B506" s="296">
        <v>500</v>
      </c>
      <c r="C506" s="264">
        <v>283</v>
      </c>
      <c r="D506" s="297">
        <v>13429</v>
      </c>
      <c r="E506" s="241" t="s">
        <v>2006</v>
      </c>
      <c r="F506" s="242" t="s">
        <v>2007</v>
      </c>
      <c r="G506" s="285" t="s">
        <v>137</v>
      </c>
      <c r="H506" s="272" t="s">
        <v>1961</v>
      </c>
      <c r="I506" s="292" t="s">
        <v>2932</v>
      </c>
      <c r="J506" s="64">
        <v>2080299069</v>
      </c>
      <c r="K506" s="64" t="s">
        <v>2008</v>
      </c>
      <c r="L506" s="64" t="s">
        <v>1961</v>
      </c>
      <c r="M506" s="290" t="s">
        <v>137</v>
      </c>
      <c r="N506" s="243" t="s">
        <v>2410</v>
      </c>
      <c r="O506" s="64"/>
      <c r="P506" s="89"/>
      <c r="Q506" s="243">
        <v>30</v>
      </c>
      <c r="R506" s="245">
        <v>120</v>
      </c>
      <c r="S506" s="245">
        <v>110</v>
      </c>
      <c r="T506" s="245">
        <v>29.33</v>
      </c>
      <c r="U506" s="89">
        <v>0</v>
      </c>
      <c r="V506" s="260">
        <v>13</v>
      </c>
      <c r="W506" s="98">
        <v>0</v>
      </c>
      <c r="X506" s="83">
        <v>0</v>
      </c>
      <c r="Y506" s="98">
        <v>0</v>
      </c>
      <c r="Z506" s="64">
        <v>0</v>
      </c>
      <c r="AA506" s="315">
        <v>885165</v>
      </c>
      <c r="AB506" s="315">
        <v>46667.01</v>
      </c>
      <c r="AC506" s="316">
        <v>931832.01</v>
      </c>
      <c r="AD506" s="74">
        <v>4500000</v>
      </c>
      <c r="AE506" s="74">
        <v>6000000</v>
      </c>
      <c r="AF506" s="334">
        <v>177895.20190909092</v>
      </c>
      <c r="AG506" s="112">
        <v>26554950</v>
      </c>
      <c r="AH506" s="74">
        <v>1400010.3</v>
      </c>
      <c r="AI506" s="74">
        <v>21347424.22909091</v>
      </c>
      <c r="AJ506" s="74">
        <v>0</v>
      </c>
      <c r="AK506" s="74">
        <v>4500000</v>
      </c>
      <c r="AL506" s="74">
        <v>6000000</v>
      </c>
      <c r="AM506" s="74">
        <v>4892118.0525000002</v>
      </c>
      <c r="AN506" s="74">
        <v>5217666.2719936362</v>
      </c>
      <c r="AO506" s="74">
        <v>0</v>
      </c>
      <c r="AP506" s="74">
        <v>2600000</v>
      </c>
      <c r="AQ506" s="74">
        <v>0</v>
      </c>
      <c r="AR506" s="74">
        <v>0</v>
      </c>
      <c r="AS506" s="74">
        <v>0</v>
      </c>
      <c r="AT506" s="79">
        <v>0</v>
      </c>
      <c r="AU506" s="81">
        <v>72512168.853584543</v>
      </c>
      <c r="AV506" s="112">
        <v>54336317.033833623</v>
      </c>
      <c r="AW506" s="74">
        <v>72512168.853584543</v>
      </c>
      <c r="AX506" s="74">
        <v>5075851.8197509181</v>
      </c>
      <c r="AY506" s="75">
        <v>1433631.7033833624</v>
      </c>
      <c r="AZ506" s="74">
        <v>0</v>
      </c>
      <c r="BA506" s="74">
        <v>0</v>
      </c>
      <c r="BB506" s="74">
        <v>0</v>
      </c>
      <c r="BC506" s="79">
        <v>0</v>
      </c>
      <c r="BD506" s="79">
        <v>0</v>
      </c>
      <c r="BE506" s="79">
        <v>0</v>
      </c>
      <c r="BF506" s="77">
        <v>0</v>
      </c>
      <c r="BG506" s="344">
        <v>6509483.52313428</v>
      </c>
      <c r="BH506" s="187">
        <v>66002685</v>
      </c>
    </row>
    <row r="507" spans="1:60" s="50" customFormat="1" ht="24" customHeight="1" x14ac:dyDescent="0.2">
      <c r="A507" s="181"/>
      <c r="B507" s="296">
        <v>501</v>
      </c>
      <c r="C507" s="264">
        <v>284</v>
      </c>
      <c r="D507" s="297">
        <v>13433</v>
      </c>
      <c r="E507" s="241" t="s">
        <v>488</v>
      </c>
      <c r="F507" s="242" t="s">
        <v>2015</v>
      </c>
      <c r="G507" s="285" t="s">
        <v>137</v>
      </c>
      <c r="H507" s="272" t="s">
        <v>1961</v>
      </c>
      <c r="I507" s="292" t="s">
        <v>2933</v>
      </c>
      <c r="J507" s="64">
        <v>2122912731</v>
      </c>
      <c r="K507" s="64" t="s">
        <v>2016</v>
      </c>
      <c r="L507" s="64" t="s">
        <v>1961</v>
      </c>
      <c r="M507" s="290" t="s">
        <v>137</v>
      </c>
      <c r="N507" s="243" t="s">
        <v>2410</v>
      </c>
      <c r="O507" s="64"/>
      <c r="P507" s="89"/>
      <c r="Q507" s="243">
        <v>30</v>
      </c>
      <c r="R507" s="245">
        <v>120</v>
      </c>
      <c r="S507" s="245">
        <v>110</v>
      </c>
      <c r="T507" s="245">
        <v>29.33</v>
      </c>
      <c r="U507" s="89">
        <v>0</v>
      </c>
      <c r="V507" s="260">
        <v>15</v>
      </c>
      <c r="W507" s="98">
        <v>0</v>
      </c>
      <c r="X507" s="83">
        <v>0</v>
      </c>
      <c r="Y507" s="98">
        <v>2</v>
      </c>
      <c r="Z507" s="64">
        <v>2</v>
      </c>
      <c r="AA507" s="315">
        <v>885165</v>
      </c>
      <c r="AB507" s="315">
        <v>46667</v>
      </c>
      <c r="AC507" s="316">
        <v>931832</v>
      </c>
      <c r="AD507" s="74">
        <v>4500000</v>
      </c>
      <c r="AE507" s="74">
        <v>6000000</v>
      </c>
      <c r="AF507" s="334">
        <v>177895.19999999998</v>
      </c>
      <c r="AG507" s="112">
        <v>26554950</v>
      </c>
      <c r="AH507" s="74">
        <v>1400010</v>
      </c>
      <c r="AI507" s="74">
        <v>21347423.999999996</v>
      </c>
      <c r="AJ507" s="74">
        <v>5310990</v>
      </c>
      <c r="AK507" s="74">
        <v>4500000</v>
      </c>
      <c r="AL507" s="74">
        <v>6000000</v>
      </c>
      <c r="AM507" s="74">
        <v>4892117.9999999991</v>
      </c>
      <c r="AN507" s="74">
        <v>5217666.2159999991</v>
      </c>
      <c r="AO507" s="74">
        <v>0</v>
      </c>
      <c r="AP507" s="74">
        <v>3000000</v>
      </c>
      <c r="AQ507" s="74">
        <v>0</v>
      </c>
      <c r="AR507" s="74">
        <v>0</v>
      </c>
      <c r="AS507" s="74">
        <v>0</v>
      </c>
      <c r="AT507" s="79">
        <v>0</v>
      </c>
      <c r="AU507" s="81">
        <v>78223158.216000006</v>
      </c>
      <c r="AV507" s="112">
        <v>54308316.440880008</v>
      </c>
      <c r="AW507" s="74">
        <v>72912168.215999991</v>
      </c>
      <c r="AX507" s="74">
        <v>5103851.7751199994</v>
      </c>
      <c r="AY507" s="75">
        <v>1430831.644088001</v>
      </c>
      <c r="AZ507" s="74">
        <v>0</v>
      </c>
      <c r="BA507" s="74">
        <v>0</v>
      </c>
      <c r="BB507" s="74">
        <v>0</v>
      </c>
      <c r="BC507" s="79">
        <v>0</v>
      </c>
      <c r="BD507" s="79">
        <v>0</v>
      </c>
      <c r="BE507" s="79">
        <v>0</v>
      </c>
      <c r="BF507" s="77">
        <v>0</v>
      </c>
      <c r="BG507" s="344">
        <v>6534683.4192080004</v>
      </c>
      <c r="BH507" s="187">
        <v>71688474</v>
      </c>
    </row>
    <row r="508" spans="1:60" s="50" customFormat="1" ht="24" customHeight="1" x14ac:dyDescent="0.2">
      <c r="A508" s="181"/>
      <c r="B508" s="296">
        <v>502</v>
      </c>
      <c r="C508" s="264">
        <v>285</v>
      </c>
      <c r="D508" s="297">
        <v>13437</v>
      </c>
      <c r="E508" s="241" t="s">
        <v>158</v>
      </c>
      <c r="F508" s="242" t="s">
        <v>120</v>
      </c>
      <c r="G508" s="285" t="s">
        <v>137</v>
      </c>
      <c r="H508" s="272" t="s">
        <v>1961</v>
      </c>
      <c r="I508" s="292" t="s">
        <v>2934</v>
      </c>
      <c r="J508" s="64">
        <v>4880138614</v>
      </c>
      <c r="K508" s="64" t="s">
        <v>2023</v>
      </c>
      <c r="L508" s="64" t="s">
        <v>1961</v>
      </c>
      <c r="M508" s="290" t="s">
        <v>137</v>
      </c>
      <c r="N508" s="98"/>
      <c r="O508" s="64"/>
      <c r="P508" s="244" t="s">
        <v>2410</v>
      </c>
      <c r="Q508" s="243">
        <v>30</v>
      </c>
      <c r="R508" s="245">
        <v>120</v>
      </c>
      <c r="S508" s="245">
        <v>220</v>
      </c>
      <c r="T508" s="245">
        <v>29.33</v>
      </c>
      <c r="U508" s="89">
        <v>0</v>
      </c>
      <c r="V508" s="260">
        <v>17</v>
      </c>
      <c r="W508" s="98">
        <v>0</v>
      </c>
      <c r="X508" s="83">
        <v>0</v>
      </c>
      <c r="Y508" s="98">
        <v>0</v>
      </c>
      <c r="Z508" s="64">
        <v>0</v>
      </c>
      <c r="AA508" s="315">
        <v>885165</v>
      </c>
      <c r="AB508" s="315">
        <v>46667</v>
      </c>
      <c r="AC508" s="316">
        <v>931832</v>
      </c>
      <c r="AD508" s="74">
        <v>4500000</v>
      </c>
      <c r="AE508" s="74">
        <v>6000000</v>
      </c>
      <c r="AF508" s="334">
        <v>177895.19999999998</v>
      </c>
      <c r="AG508" s="112">
        <v>26554950</v>
      </c>
      <c r="AH508" s="74">
        <v>1400010</v>
      </c>
      <c r="AI508" s="74">
        <v>21347423.999999996</v>
      </c>
      <c r="AJ508" s="74">
        <v>0</v>
      </c>
      <c r="AK508" s="74">
        <v>4500000</v>
      </c>
      <c r="AL508" s="74">
        <v>6000000</v>
      </c>
      <c r="AM508" s="74">
        <v>9784235.9999999981</v>
      </c>
      <c r="AN508" s="74">
        <v>5217666.2159999991</v>
      </c>
      <c r="AO508" s="74">
        <v>0</v>
      </c>
      <c r="AP508" s="74">
        <v>3400000</v>
      </c>
      <c r="AQ508" s="74">
        <v>0</v>
      </c>
      <c r="AR508" s="74">
        <v>0</v>
      </c>
      <c r="AS508" s="74">
        <v>0</v>
      </c>
      <c r="AT508" s="79">
        <v>0</v>
      </c>
      <c r="AU508" s="81">
        <v>78204286.216000006</v>
      </c>
      <c r="AV508" s="112">
        <v>58829986.18088001</v>
      </c>
      <c r="AW508" s="74">
        <v>78204286.215999991</v>
      </c>
      <c r="AX508" s="74">
        <v>5474300.0351200001</v>
      </c>
      <c r="AY508" s="75">
        <v>1882998.6180880012</v>
      </c>
      <c r="AZ508" s="74">
        <v>0</v>
      </c>
      <c r="BA508" s="74">
        <v>0</v>
      </c>
      <c r="BB508" s="74">
        <v>0</v>
      </c>
      <c r="BC508" s="79">
        <v>0</v>
      </c>
      <c r="BD508" s="79">
        <v>0</v>
      </c>
      <c r="BE508" s="79">
        <v>0</v>
      </c>
      <c r="BF508" s="77">
        <v>0</v>
      </c>
      <c r="BG508" s="344">
        <v>7357298.6532080015</v>
      </c>
      <c r="BH508" s="187">
        <v>70846987</v>
      </c>
    </row>
    <row r="509" spans="1:60" s="50" customFormat="1" ht="24" customHeight="1" x14ac:dyDescent="0.2">
      <c r="A509" s="181"/>
      <c r="B509" s="296">
        <v>503</v>
      </c>
      <c r="C509" s="264">
        <v>286</v>
      </c>
      <c r="D509" s="297">
        <v>13416</v>
      </c>
      <c r="E509" s="241" t="s">
        <v>760</v>
      </c>
      <c r="F509" s="242" t="s">
        <v>1976</v>
      </c>
      <c r="G509" s="285" t="s">
        <v>137</v>
      </c>
      <c r="H509" s="272" t="s">
        <v>1961</v>
      </c>
      <c r="I509" s="292" t="s">
        <v>2935</v>
      </c>
      <c r="J509" s="64" t="s">
        <v>1977</v>
      </c>
      <c r="K509" s="64" t="s">
        <v>1978</v>
      </c>
      <c r="L509" s="64" t="s">
        <v>1961</v>
      </c>
      <c r="M509" s="290" t="s">
        <v>137</v>
      </c>
      <c r="N509" s="243" t="s">
        <v>2410</v>
      </c>
      <c r="O509" s="64"/>
      <c r="P509" s="89"/>
      <c r="Q509" s="243">
        <v>30</v>
      </c>
      <c r="R509" s="245">
        <v>120</v>
      </c>
      <c r="S509" s="245">
        <v>110</v>
      </c>
      <c r="T509" s="245">
        <v>29.33</v>
      </c>
      <c r="U509" s="89">
        <v>0</v>
      </c>
      <c r="V509" s="260">
        <v>9</v>
      </c>
      <c r="W509" s="98">
        <v>0</v>
      </c>
      <c r="X509" s="83">
        <v>0</v>
      </c>
      <c r="Y509" s="98">
        <v>2</v>
      </c>
      <c r="Z509" s="64">
        <v>2</v>
      </c>
      <c r="AA509" s="315">
        <v>885165</v>
      </c>
      <c r="AB509" s="315">
        <v>46667</v>
      </c>
      <c r="AC509" s="316">
        <v>931832</v>
      </c>
      <c r="AD509" s="74">
        <v>4500000</v>
      </c>
      <c r="AE509" s="74">
        <v>6000000</v>
      </c>
      <c r="AF509" s="334">
        <v>177895.19999999998</v>
      </c>
      <c r="AG509" s="112">
        <v>26554950</v>
      </c>
      <c r="AH509" s="74">
        <v>1400010</v>
      </c>
      <c r="AI509" s="74">
        <v>21347423.999999996</v>
      </c>
      <c r="AJ509" s="74">
        <v>5310990</v>
      </c>
      <c r="AK509" s="74">
        <v>4500000</v>
      </c>
      <c r="AL509" s="74">
        <v>6000000</v>
      </c>
      <c r="AM509" s="74">
        <v>4892117.9999999991</v>
      </c>
      <c r="AN509" s="74">
        <v>5217666.2159999991</v>
      </c>
      <c r="AO509" s="74">
        <v>0</v>
      </c>
      <c r="AP509" s="74">
        <v>1800000</v>
      </c>
      <c r="AQ509" s="74">
        <v>0</v>
      </c>
      <c r="AR509" s="74">
        <v>0</v>
      </c>
      <c r="AS509" s="74">
        <v>0</v>
      </c>
      <c r="AT509" s="79">
        <v>0</v>
      </c>
      <c r="AU509" s="81">
        <v>77023158.216000006</v>
      </c>
      <c r="AV509" s="112">
        <v>54392316.440880008</v>
      </c>
      <c r="AW509" s="74">
        <v>71712168.215999991</v>
      </c>
      <c r="AX509" s="74">
        <v>5019851.7751199994</v>
      </c>
      <c r="AY509" s="75">
        <v>1439231.644088001</v>
      </c>
      <c r="AZ509" s="74">
        <v>0</v>
      </c>
      <c r="BA509" s="74">
        <v>0</v>
      </c>
      <c r="BB509" s="74">
        <v>0</v>
      </c>
      <c r="BC509" s="79">
        <v>0</v>
      </c>
      <c r="BD509" s="79">
        <v>0</v>
      </c>
      <c r="BE509" s="79">
        <v>0</v>
      </c>
      <c r="BF509" s="77">
        <v>0</v>
      </c>
      <c r="BG509" s="344">
        <v>6459083.4192080004</v>
      </c>
      <c r="BH509" s="187">
        <v>70564074</v>
      </c>
    </row>
    <row r="510" spans="1:60" s="50" customFormat="1" ht="24" customHeight="1" x14ac:dyDescent="0.2">
      <c r="A510" s="181"/>
      <c r="B510" s="296">
        <v>504</v>
      </c>
      <c r="C510" s="264">
        <v>287</v>
      </c>
      <c r="D510" s="297">
        <v>13438</v>
      </c>
      <c r="E510" s="241" t="s">
        <v>2024</v>
      </c>
      <c r="F510" s="242" t="s">
        <v>2025</v>
      </c>
      <c r="G510" s="285" t="s">
        <v>137</v>
      </c>
      <c r="H510" s="272" t="s">
        <v>1961</v>
      </c>
      <c r="I510" s="292" t="s">
        <v>2936</v>
      </c>
      <c r="J510" s="64">
        <v>4889497048</v>
      </c>
      <c r="K510" s="64" t="s">
        <v>2026</v>
      </c>
      <c r="L510" s="64" t="s">
        <v>1961</v>
      </c>
      <c r="M510" s="290" t="s">
        <v>137</v>
      </c>
      <c r="N510" s="243" t="s">
        <v>2410</v>
      </c>
      <c r="O510" s="64"/>
      <c r="P510" s="89"/>
      <c r="Q510" s="243">
        <v>30</v>
      </c>
      <c r="R510" s="245">
        <v>120</v>
      </c>
      <c r="S510" s="245">
        <v>110</v>
      </c>
      <c r="T510" s="245">
        <v>29.33</v>
      </c>
      <c r="U510" s="89">
        <v>0</v>
      </c>
      <c r="V510" s="260">
        <v>15</v>
      </c>
      <c r="W510" s="98">
        <v>0</v>
      </c>
      <c r="X510" s="83">
        <v>0</v>
      </c>
      <c r="Y510" s="98">
        <v>0</v>
      </c>
      <c r="Z510" s="64">
        <v>0</v>
      </c>
      <c r="AA510" s="315">
        <v>885165</v>
      </c>
      <c r="AB510" s="315">
        <v>46667</v>
      </c>
      <c r="AC510" s="316">
        <v>931832</v>
      </c>
      <c r="AD510" s="74">
        <v>4500000</v>
      </c>
      <c r="AE510" s="74">
        <v>6000000</v>
      </c>
      <c r="AF510" s="334">
        <v>177895.19999999998</v>
      </c>
      <c r="AG510" s="112">
        <v>26554950</v>
      </c>
      <c r="AH510" s="74">
        <v>1400010</v>
      </c>
      <c r="AI510" s="74">
        <v>21347423.999999996</v>
      </c>
      <c r="AJ510" s="74">
        <v>0</v>
      </c>
      <c r="AK510" s="74">
        <v>4500000</v>
      </c>
      <c r="AL510" s="74">
        <v>6000000</v>
      </c>
      <c r="AM510" s="74">
        <v>4892117.9999999991</v>
      </c>
      <c r="AN510" s="74">
        <v>5217666.2159999991</v>
      </c>
      <c r="AO510" s="74">
        <v>0</v>
      </c>
      <c r="AP510" s="74">
        <v>3000000</v>
      </c>
      <c r="AQ510" s="74">
        <v>0</v>
      </c>
      <c r="AR510" s="74">
        <v>0</v>
      </c>
      <c r="AS510" s="74">
        <v>0</v>
      </c>
      <c r="AT510" s="79">
        <v>0</v>
      </c>
      <c r="AU510" s="81">
        <v>72912168.216000006</v>
      </c>
      <c r="AV510" s="112">
        <v>54308316.440880008</v>
      </c>
      <c r="AW510" s="74">
        <v>72912168.215999991</v>
      </c>
      <c r="AX510" s="74">
        <v>5103851.7751199994</v>
      </c>
      <c r="AY510" s="75">
        <v>1430831.644088001</v>
      </c>
      <c r="AZ510" s="74">
        <v>0</v>
      </c>
      <c r="BA510" s="74">
        <v>0</v>
      </c>
      <c r="BB510" s="74">
        <v>0</v>
      </c>
      <c r="BC510" s="79">
        <v>0</v>
      </c>
      <c r="BD510" s="79">
        <v>0</v>
      </c>
      <c r="BE510" s="79">
        <v>0</v>
      </c>
      <c r="BF510" s="77">
        <v>0</v>
      </c>
      <c r="BG510" s="344">
        <v>6534683.4192080004</v>
      </c>
      <c r="BH510" s="187">
        <v>66377484</v>
      </c>
    </row>
    <row r="511" spans="1:60" s="50" customFormat="1" ht="24" customHeight="1" x14ac:dyDescent="0.2">
      <c r="A511" s="181"/>
      <c r="B511" s="296">
        <v>505</v>
      </c>
      <c r="C511" s="264">
        <v>288</v>
      </c>
      <c r="D511" s="297">
        <v>13444</v>
      </c>
      <c r="E511" s="241" t="s">
        <v>1162</v>
      </c>
      <c r="F511" s="242" t="s">
        <v>2037</v>
      </c>
      <c r="G511" s="285" t="s">
        <v>137</v>
      </c>
      <c r="H511" s="272" t="s">
        <v>1961</v>
      </c>
      <c r="I511" s="292" t="s">
        <v>2937</v>
      </c>
      <c r="J511" s="64">
        <v>4880266930</v>
      </c>
      <c r="K511" s="64" t="s">
        <v>2038</v>
      </c>
      <c r="L511" s="64" t="s">
        <v>1961</v>
      </c>
      <c r="M511" s="290" t="s">
        <v>137</v>
      </c>
      <c r="N511" s="243" t="s">
        <v>2410</v>
      </c>
      <c r="O511" s="64"/>
      <c r="P511" s="89"/>
      <c r="Q511" s="243">
        <v>30</v>
      </c>
      <c r="R511" s="245">
        <v>120</v>
      </c>
      <c r="S511" s="245">
        <v>110</v>
      </c>
      <c r="T511" s="245">
        <v>29.33</v>
      </c>
      <c r="U511" s="89">
        <v>0</v>
      </c>
      <c r="V511" s="260">
        <v>15</v>
      </c>
      <c r="W511" s="98">
        <v>0</v>
      </c>
      <c r="X511" s="83">
        <v>0</v>
      </c>
      <c r="Y511" s="98">
        <v>0</v>
      </c>
      <c r="Z511" s="64">
        <v>0</v>
      </c>
      <c r="AA511" s="315">
        <v>885165</v>
      </c>
      <c r="AB511" s="315">
        <v>46667</v>
      </c>
      <c r="AC511" s="316">
        <v>931832</v>
      </c>
      <c r="AD511" s="74">
        <v>4500000</v>
      </c>
      <c r="AE511" s="74">
        <v>6000000</v>
      </c>
      <c r="AF511" s="334">
        <v>177895.19999999998</v>
      </c>
      <c r="AG511" s="112">
        <v>26554950</v>
      </c>
      <c r="AH511" s="74">
        <v>1400010</v>
      </c>
      <c r="AI511" s="74">
        <v>21347423.999999996</v>
      </c>
      <c r="AJ511" s="74">
        <v>0</v>
      </c>
      <c r="AK511" s="74">
        <v>4500000</v>
      </c>
      <c r="AL511" s="74">
        <v>6000000</v>
      </c>
      <c r="AM511" s="74">
        <v>4892117.9999999991</v>
      </c>
      <c r="AN511" s="74">
        <v>5217666.2159999991</v>
      </c>
      <c r="AO511" s="74">
        <v>0</v>
      </c>
      <c r="AP511" s="74">
        <v>3000000</v>
      </c>
      <c r="AQ511" s="74">
        <v>0</v>
      </c>
      <c r="AR511" s="74">
        <v>0</v>
      </c>
      <c r="AS511" s="74">
        <v>0</v>
      </c>
      <c r="AT511" s="79">
        <v>0</v>
      </c>
      <c r="AU511" s="81">
        <v>72912168.216000006</v>
      </c>
      <c r="AV511" s="112">
        <v>54308316.440880008</v>
      </c>
      <c r="AW511" s="74">
        <v>72912168.215999991</v>
      </c>
      <c r="AX511" s="74">
        <v>5103851.7751199994</v>
      </c>
      <c r="AY511" s="75">
        <v>1430831.644088001</v>
      </c>
      <c r="AZ511" s="74">
        <v>0</v>
      </c>
      <c r="BA511" s="74">
        <v>0</v>
      </c>
      <c r="BB511" s="74">
        <v>0</v>
      </c>
      <c r="BC511" s="79">
        <v>0</v>
      </c>
      <c r="BD511" s="79">
        <v>0</v>
      </c>
      <c r="BE511" s="79">
        <v>0</v>
      </c>
      <c r="BF511" s="77">
        <v>0</v>
      </c>
      <c r="BG511" s="344">
        <v>6534683.4192080004</v>
      </c>
      <c r="BH511" s="187">
        <v>66377484</v>
      </c>
    </row>
    <row r="512" spans="1:60" s="50" customFormat="1" ht="24" customHeight="1" x14ac:dyDescent="0.2">
      <c r="A512" s="181"/>
      <c r="B512" s="296">
        <v>506</v>
      </c>
      <c r="C512" s="264">
        <v>289</v>
      </c>
      <c r="D512" s="297">
        <v>13428</v>
      </c>
      <c r="E512" s="241" t="s">
        <v>2003</v>
      </c>
      <c r="F512" s="242" t="s">
        <v>2004</v>
      </c>
      <c r="G512" s="285" t="s">
        <v>137</v>
      </c>
      <c r="H512" s="272" t="s">
        <v>1961</v>
      </c>
      <c r="I512" s="292" t="s">
        <v>2938</v>
      </c>
      <c r="J512" s="64">
        <v>2122579293</v>
      </c>
      <c r="K512" s="64" t="s">
        <v>2005</v>
      </c>
      <c r="L512" s="64" t="s">
        <v>1961</v>
      </c>
      <c r="M512" s="290" t="s">
        <v>137</v>
      </c>
      <c r="N512" s="98"/>
      <c r="O512" s="245" t="s">
        <v>2410</v>
      </c>
      <c r="P512" s="89"/>
      <c r="Q512" s="243">
        <v>30</v>
      </c>
      <c r="R512" s="245">
        <v>90</v>
      </c>
      <c r="S512" s="245">
        <v>0</v>
      </c>
      <c r="T512" s="245">
        <v>0</v>
      </c>
      <c r="U512" s="89">
        <v>0</v>
      </c>
      <c r="V512" s="260">
        <v>24</v>
      </c>
      <c r="W512" s="98">
        <v>0</v>
      </c>
      <c r="X512" s="83">
        <v>0</v>
      </c>
      <c r="Y512" s="98">
        <v>0</v>
      </c>
      <c r="Z512" s="64">
        <v>0</v>
      </c>
      <c r="AA512" s="315">
        <v>885165</v>
      </c>
      <c r="AB512" s="315">
        <v>46667</v>
      </c>
      <c r="AC512" s="316">
        <v>931832</v>
      </c>
      <c r="AD512" s="74">
        <v>4500000</v>
      </c>
      <c r="AE512" s="74">
        <v>6000000</v>
      </c>
      <c r="AF512" s="334">
        <v>177895.19999999998</v>
      </c>
      <c r="AG512" s="112">
        <v>26554950</v>
      </c>
      <c r="AH512" s="74">
        <v>1400010</v>
      </c>
      <c r="AI512" s="74">
        <v>16010567.999999998</v>
      </c>
      <c r="AJ512" s="74">
        <v>0</v>
      </c>
      <c r="AK512" s="74">
        <v>4500000</v>
      </c>
      <c r="AL512" s="74">
        <v>6000000</v>
      </c>
      <c r="AM512" s="74">
        <v>0</v>
      </c>
      <c r="AN512" s="74">
        <v>0</v>
      </c>
      <c r="AO512" s="74">
        <v>0</v>
      </c>
      <c r="AP512" s="74">
        <v>4800000</v>
      </c>
      <c r="AQ512" s="74">
        <v>0</v>
      </c>
      <c r="AR512" s="74">
        <v>0</v>
      </c>
      <c r="AS512" s="74">
        <v>0</v>
      </c>
      <c r="AT512" s="79">
        <v>0</v>
      </c>
      <c r="AU512" s="81">
        <v>59265528</v>
      </c>
      <c r="AV512" s="112">
        <v>39816941.039999999</v>
      </c>
      <c r="AW512" s="74">
        <v>59265528</v>
      </c>
      <c r="AX512" s="74">
        <v>4148586.9600000004</v>
      </c>
      <c r="AY512" s="75">
        <v>0</v>
      </c>
      <c r="AZ512" s="74">
        <v>0</v>
      </c>
      <c r="BA512" s="74">
        <v>0</v>
      </c>
      <c r="BB512" s="74">
        <v>0</v>
      </c>
      <c r="BC512" s="79">
        <v>0</v>
      </c>
      <c r="BD512" s="79">
        <v>0</v>
      </c>
      <c r="BE512" s="79">
        <v>0</v>
      </c>
      <c r="BF512" s="77">
        <v>0</v>
      </c>
      <c r="BG512" s="344">
        <v>4148586.9600000004</v>
      </c>
      <c r="BH512" s="187">
        <v>55116941</v>
      </c>
    </row>
    <row r="513" spans="1:60" s="50" customFormat="1" ht="24" customHeight="1" x14ac:dyDescent="0.2">
      <c r="A513" s="181"/>
      <c r="B513" s="296">
        <v>507</v>
      </c>
      <c r="C513" s="264">
        <v>290</v>
      </c>
      <c r="D513" s="297">
        <v>13420</v>
      </c>
      <c r="E513" s="241" t="s">
        <v>158</v>
      </c>
      <c r="F513" s="242" t="s">
        <v>1986</v>
      </c>
      <c r="G513" s="285" t="s">
        <v>137</v>
      </c>
      <c r="H513" s="272" t="s">
        <v>1961</v>
      </c>
      <c r="I513" s="292" t="s">
        <v>2939</v>
      </c>
      <c r="J513" s="64">
        <v>2110035897</v>
      </c>
      <c r="K513" s="64" t="s">
        <v>1987</v>
      </c>
      <c r="L513" s="64" t="s">
        <v>1961</v>
      </c>
      <c r="M513" s="290" t="s">
        <v>137</v>
      </c>
      <c r="N513" s="98"/>
      <c r="O513" s="245" t="s">
        <v>2410</v>
      </c>
      <c r="P513" s="89"/>
      <c r="Q513" s="243">
        <v>30</v>
      </c>
      <c r="R513" s="245">
        <v>90</v>
      </c>
      <c r="S513" s="245">
        <v>0</v>
      </c>
      <c r="T513" s="245">
        <v>0</v>
      </c>
      <c r="U513" s="89">
        <v>0</v>
      </c>
      <c r="V513" s="260">
        <v>14</v>
      </c>
      <c r="W513" s="98">
        <v>0</v>
      </c>
      <c r="X513" s="83">
        <v>0</v>
      </c>
      <c r="Y513" s="98">
        <v>0</v>
      </c>
      <c r="Z513" s="64">
        <v>0</v>
      </c>
      <c r="AA513" s="315">
        <v>885165</v>
      </c>
      <c r="AB513" s="315">
        <v>46667</v>
      </c>
      <c r="AC513" s="316">
        <v>931832</v>
      </c>
      <c r="AD513" s="74">
        <v>4500000</v>
      </c>
      <c r="AE513" s="74">
        <v>6000000</v>
      </c>
      <c r="AF513" s="334">
        <v>177895.19999999998</v>
      </c>
      <c r="AG513" s="112">
        <v>26554950</v>
      </c>
      <c r="AH513" s="74">
        <v>1400010</v>
      </c>
      <c r="AI513" s="74">
        <v>16010567.999999998</v>
      </c>
      <c r="AJ513" s="74">
        <v>0</v>
      </c>
      <c r="AK513" s="74">
        <v>4500000</v>
      </c>
      <c r="AL513" s="74">
        <v>6000000</v>
      </c>
      <c r="AM513" s="74">
        <v>0</v>
      </c>
      <c r="AN513" s="74">
        <v>0</v>
      </c>
      <c r="AO513" s="74">
        <v>0</v>
      </c>
      <c r="AP513" s="74">
        <v>2800000</v>
      </c>
      <c r="AQ513" s="74">
        <v>0</v>
      </c>
      <c r="AR513" s="74">
        <v>0</v>
      </c>
      <c r="AS513" s="74">
        <v>0</v>
      </c>
      <c r="AT513" s="79">
        <v>0</v>
      </c>
      <c r="AU513" s="81">
        <v>57265528</v>
      </c>
      <c r="AV513" s="112">
        <v>39956941.039999999</v>
      </c>
      <c r="AW513" s="74">
        <v>57265528</v>
      </c>
      <c r="AX513" s="74">
        <v>4008586.9600000004</v>
      </c>
      <c r="AY513" s="75">
        <v>0</v>
      </c>
      <c r="AZ513" s="74">
        <v>0</v>
      </c>
      <c r="BA513" s="74">
        <v>0</v>
      </c>
      <c r="BB513" s="74">
        <v>0</v>
      </c>
      <c r="BC513" s="79">
        <v>0</v>
      </c>
      <c r="BD513" s="79">
        <v>0</v>
      </c>
      <c r="BE513" s="79">
        <v>0</v>
      </c>
      <c r="BF513" s="77">
        <v>0</v>
      </c>
      <c r="BG513" s="344">
        <v>4008586.9600000004</v>
      </c>
      <c r="BH513" s="187">
        <v>53256941</v>
      </c>
    </row>
    <row r="514" spans="1:60" s="50" customFormat="1" ht="24" customHeight="1" x14ac:dyDescent="0.2">
      <c r="A514" s="181"/>
      <c r="B514" s="296">
        <v>508</v>
      </c>
      <c r="C514" s="264">
        <v>291</v>
      </c>
      <c r="D514" s="297">
        <v>13434</v>
      </c>
      <c r="E514" s="241" t="s">
        <v>216</v>
      </c>
      <c r="F514" s="242" t="s">
        <v>2017</v>
      </c>
      <c r="G514" s="285" t="s">
        <v>137</v>
      </c>
      <c r="H514" s="272" t="s">
        <v>1961</v>
      </c>
      <c r="I514" s="292" t="s">
        <v>2940</v>
      </c>
      <c r="J514" s="64">
        <v>2162769573</v>
      </c>
      <c r="K514" s="64" t="s">
        <v>2018</v>
      </c>
      <c r="L514" s="64" t="s">
        <v>1961</v>
      </c>
      <c r="M514" s="290" t="s">
        <v>137</v>
      </c>
      <c r="N514" s="243" t="s">
        <v>2410</v>
      </c>
      <c r="O514" s="64"/>
      <c r="P514" s="89"/>
      <c r="Q514" s="243">
        <v>30</v>
      </c>
      <c r="R514" s="245">
        <v>120</v>
      </c>
      <c r="S514" s="245">
        <v>110</v>
      </c>
      <c r="T514" s="245">
        <v>29.33</v>
      </c>
      <c r="U514" s="89">
        <v>0</v>
      </c>
      <c r="V514" s="260">
        <v>15</v>
      </c>
      <c r="W514" s="98">
        <v>0</v>
      </c>
      <c r="X514" s="83">
        <v>0</v>
      </c>
      <c r="Y514" s="98">
        <v>2</v>
      </c>
      <c r="Z514" s="64">
        <v>2</v>
      </c>
      <c r="AA514" s="315">
        <v>885165</v>
      </c>
      <c r="AB514" s="315">
        <v>46667</v>
      </c>
      <c r="AC514" s="316">
        <v>931832</v>
      </c>
      <c r="AD514" s="74">
        <v>4500000</v>
      </c>
      <c r="AE514" s="74">
        <v>6000000</v>
      </c>
      <c r="AF514" s="334">
        <v>177895.19999999998</v>
      </c>
      <c r="AG514" s="112">
        <v>26554950</v>
      </c>
      <c r="AH514" s="74">
        <v>1400010</v>
      </c>
      <c r="AI514" s="74">
        <v>21347423.999999996</v>
      </c>
      <c r="AJ514" s="74">
        <v>5310990</v>
      </c>
      <c r="AK514" s="74">
        <v>4500000</v>
      </c>
      <c r="AL514" s="74">
        <v>6000000</v>
      </c>
      <c r="AM514" s="74">
        <v>4892117.9999999991</v>
      </c>
      <c r="AN514" s="74">
        <v>5217666.2159999991</v>
      </c>
      <c r="AO514" s="74">
        <v>0</v>
      </c>
      <c r="AP514" s="74">
        <v>3000000</v>
      </c>
      <c r="AQ514" s="74">
        <v>0</v>
      </c>
      <c r="AR514" s="74">
        <v>0</v>
      </c>
      <c r="AS514" s="74">
        <v>0</v>
      </c>
      <c r="AT514" s="79">
        <v>0</v>
      </c>
      <c r="AU514" s="81">
        <v>78223158.216000006</v>
      </c>
      <c r="AV514" s="112">
        <v>54308316.440880008</v>
      </c>
      <c r="AW514" s="74">
        <v>72912168.215999991</v>
      </c>
      <c r="AX514" s="74">
        <v>5103851.7751199994</v>
      </c>
      <c r="AY514" s="75">
        <v>1430831.644088001</v>
      </c>
      <c r="AZ514" s="74">
        <v>0</v>
      </c>
      <c r="BA514" s="74">
        <v>0</v>
      </c>
      <c r="BB514" s="74">
        <v>0</v>
      </c>
      <c r="BC514" s="79">
        <v>0</v>
      </c>
      <c r="BD514" s="79">
        <v>0</v>
      </c>
      <c r="BE514" s="79">
        <v>0</v>
      </c>
      <c r="BF514" s="77">
        <v>0</v>
      </c>
      <c r="BG514" s="344">
        <v>6534683.4192080004</v>
      </c>
      <c r="BH514" s="187">
        <v>71688474</v>
      </c>
    </row>
    <row r="515" spans="1:60" s="50" customFormat="1" ht="24" customHeight="1" x14ac:dyDescent="0.2">
      <c r="A515" s="181"/>
      <c r="B515" s="296">
        <v>509</v>
      </c>
      <c r="C515" s="264">
        <v>292</v>
      </c>
      <c r="D515" s="297">
        <v>13443</v>
      </c>
      <c r="E515" s="241" t="s">
        <v>435</v>
      </c>
      <c r="F515" s="242" t="s">
        <v>2035</v>
      </c>
      <c r="G515" s="285" t="s">
        <v>137</v>
      </c>
      <c r="H515" s="272" t="s">
        <v>1961</v>
      </c>
      <c r="I515" s="292" t="s">
        <v>2941</v>
      </c>
      <c r="J515" s="64">
        <v>4869864398</v>
      </c>
      <c r="K515" s="64" t="s">
        <v>2036</v>
      </c>
      <c r="L515" s="64" t="s">
        <v>1961</v>
      </c>
      <c r="M515" s="290" t="s">
        <v>137</v>
      </c>
      <c r="N515" s="243" t="s">
        <v>2410</v>
      </c>
      <c r="O515" s="64"/>
      <c r="P515" s="89"/>
      <c r="Q515" s="243">
        <v>30</v>
      </c>
      <c r="R515" s="245">
        <v>120</v>
      </c>
      <c r="S515" s="245">
        <v>110</v>
      </c>
      <c r="T515" s="245">
        <v>29.33</v>
      </c>
      <c r="U515" s="89">
        <v>0</v>
      </c>
      <c r="V515" s="260">
        <v>15</v>
      </c>
      <c r="W515" s="98">
        <v>0</v>
      </c>
      <c r="X515" s="83">
        <v>0</v>
      </c>
      <c r="Y515" s="98">
        <v>1</v>
      </c>
      <c r="Z515" s="64">
        <v>1</v>
      </c>
      <c r="AA515" s="315">
        <v>885165</v>
      </c>
      <c r="AB515" s="315">
        <v>0</v>
      </c>
      <c r="AC515" s="316">
        <v>885165</v>
      </c>
      <c r="AD515" s="74">
        <v>4500000</v>
      </c>
      <c r="AE515" s="74">
        <v>6000000</v>
      </c>
      <c r="AF515" s="334">
        <v>168986.04545454544</v>
      </c>
      <c r="AG515" s="112">
        <v>26554950</v>
      </c>
      <c r="AH515" s="74">
        <v>0</v>
      </c>
      <c r="AI515" s="74">
        <v>20278325.454545453</v>
      </c>
      <c r="AJ515" s="74">
        <v>2655495</v>
      </c>
      <c r="AK515" s="74">
        <v>4500000</v>
      </c>
      <c r="AL515" s="74">
        <v>6000000</v>
      </c>
      <c r="AM515" s="74">
        <v>4647116.25</v>
      </c>
      <c r="AN515" s="74">
        <v>4956360.7131818179</v>
      </c>
      <c r="AO515" s="74">
        <v>0</v>
      </c>
      <c r="AP515" s="74">
        <v>3000000</v>
      </c>
      <c r="AQ515" s="74">
        <v>0</v>
      </c>
      <c r="AR515" s="74">
        <v>0</v>
      </c>
      <c r="AS515" s="74">
        <v>0</v>
      </c>
      <c r="AT515" s="79">
        <v>0</v>
      </c>
      <c r="AU515" s="81">
        <v>72592247.417727277</v>
      </c>
      <c r="AV515" s="112">
        <v>51541179.74848637</v>
      </c>
      <c r="AW515" s="74">
        <v>69936752.417727262</v>
      </c>
      <c r="AX515" s="74">
        <v>4895572.6692409087</v>
      </c>
      <c r="AY515" s="75">
        <v>1154117.9748486371</v>
      </c>
      <c r="AZ515" s="74">
        <v>0</v>
      </c>
      <c r="BA515" s="74">
        <v>0</v>
      </c>
      <c r="BB515" s="74">
        <v>0</v>
      </c>
      <c r="BC515" s="79">
        <v>0</v>
      </c>
      <c r="BD515" s="79">
        <v>0</v>
      </c>
      <c r="BE515" s="79">
        <v>0</v>
      </c>
      <c r="BF515" s="77">
        <v>0</v>
      </c>
      <c r="BG515" s="344">
        <v>6049690.6440895461</v>
      </c>
      <c r="BH515" s="187">
        <v>66542556</v>
      </c>
    </row>
    <row r="516" spans="1:60" s="50" customFormat="1" ht="24" customHeight="1" x14ac:dyDescent="0.2">
      <c r="A516" s="181"/>
      <c r="B516" s="296">
        <v>510</v>
      </c>
      <c r="C516" s="264">
        <v>293</v>
      </c>
      <c r="D516" s="297">
        <v>13417</v>
      </c>
      <c r="E516" s="241" t="s">
        <v>1979</v>
      </c>
      <c r="F516" s="242" t="s">
        <v>1394</v>
      </c>
      <c r="G516" s="285" t="s">
        <v>137</v>
      </c>
      <c r="H516" s="272" t="s">
        <v>1961</v>
      </c>
      <c r="I516" s="292" t="s">
        <v>2942</v>
      </c>
      <c r="J516" s="64">
        <v>2110587407</v>
      </c>
      <c r="K516" s="64" t="s">
        <v>1980</v>
      </c>
      <c r="L516" s="64" t="s">
        <v>1961</v>
      </c>
      <c r="M516" s="290" t="s">
        <v>137</v>
      </c>
      <c r="N516" s="243" t="s">
        <v>2410</v>
      </c>
      <c r="O516" s="64"/>
      <c r="P516" s="89"/>
      <c r="Q516" s="243">
        <v>30</v>
      </c>
      <c r="R516" s="245">
        <v>120</v>
      </c>
      <c r="S516" s="245">
        <v>110</v>
      </c>
      <c r="T516" s="245">
        <v>29.33</v>
      </c>
      <c r="U516" s="89">
        <v>0</v>
      </c>
      <c r="V516" s="260">
        <v>15</v>
      </c>
      <c r="W516" s="98">
        <v>0</v>
      </c>
      <c r="X516" s="83">
        <v>0</v>
      </c>
      <c r="Y516" s="98">
        <v>0</v>
      </c>
      <c r="Z516" s="64">
        <v>0</v>
      </c>
      <c r="AA516" s="315">
        <v>885165</v>
      </c>
      <c r="AB516" s="315">
        <v>0</v>
      </c>
      <c r="AC516" s="316">
        <v>885165</v>
      </c>
      <c r="AD516" s="74">
        <v>4500000</v>
      </c>
      <c r="AE516" s="74">
        <v>6000000</v>
      </c>
      <c r="AF516" s="334">
        <v>168986.04545454544</v>
      </c>
      <c r="AG516" s="112">
        <v>26554950</v>
      </c>
      <c r="AH516" s="74">
        <v>0</v>
      </c>
      <c r="AI516" s="74">
        <v>20278325.454545453</v>
      </c>
      <c r="AJ516" s="74">
        <v>0</v>
      </c>
      <c r="AK516" s="74">
        <v>4500000</v>
      </c>
      <c r="AL516" s="74">
        <v>6000000</v>
      </c>
      <c r="AM516" s="74">
        <v>4647116.25</v>
      </c>
      <c r="AN516" s="74">
        <v>4956360.7131818179</v>
      </c>
      <c r="AO516" s="74">
        <v>0</v>
      </c>
      <c r="AP516" s="74">
        <v>3000000</v>
      </c>
      <c r="AQ516" s="74">
        <v>0</v>
      </c>
      <c r="AR516" s="74">
        <v>0</v>
      </c>
      <c r="AS516" s="74">
        <v>0</v>
      </c>
      <c r="AT516" s="79">
        <v>0</v>
      </c>
      <c r="AU516" s="81">
        <v>69936752.417727262</v>
      </c>
      <c r="AV516" s="112">
        <v>51541179.748486355</v>
      </c>
      <c r="AW516" s="74">
        <v>69936752.417727262</v>
      </c>
      <c r="AX516" s="74">
        <v>4895572.6692409087</v>
      </c>
      <c r="AY516" s="75">
        <v>1154117.9748486355</v>
      </c>
      <c r="AZ516" s="74">
        <v>0</v>
      </c>
      <c r="BA516" s="74">
        <v>0</v>
      </c>
      <c r="BB516" s="74">
        <v>0</v>
      </c>
      <c r="BC516" s="79">
        <v>0</v>
      </c>
      <c r="BD516" s="79">
        <v>0</v>
      </c>
      <c r="BE516" s="79">
        <v>0</v>
      </c>
      <c r="BF516" s="77">
        <v>0</v>
      </c>
      <c r="BG516" s="344">
        <v>6049690.6440895442</v>
      </c>
      <c r="BH516" s="187">
        <v>63887061</v>
      </c>
    </row>
    <row r="517" spans="1:60" s="50" customFormat="1" ht="24" customHeight="1" x14ac:dyDescent="0.4">
      <c r="A517" s="181"/>
      <c r="B517" s="296">
        <v>511</v>
      </c>
      <c r="C517" s="264">
        <v>294</v>
      </c>
      <c r="D517" s="297">
        <v>13447</v>
      </c>
      <c r="E517" s="241" t="s">
        <v>85</v>
      </c>
      <c r="F517" s="242" t="s">
        <v>2042</v>
      </c>
      <c r="G517" s="285" t="s">
        <v>137</v>
      </c>
      <c r="H517" s="272" t="s">
        <v>1961</v>
      </c>
      <c r="I517" s="292" t="s">
        <v>2943</v>
      </c>
      <c r="J517" s="68">
        <v>2122582111</v>
      </c>
      <c r="K517" s="64" t="s">
        <v>2043</v>
      </c>
      <c r="L517" s="64" t="s">
        <v>1961</v>
      </c>
      <c r="M517" s="290" t="s">
        <v>137</v>
      </c>
      <c r="N517" s="243" t="s">
        <v>2410</v>
      </c>
      <c r="O517" s="64"/>
      <c r="P517" s="89"/>
      <c r="Q517" s="243">
        <v>30</v>
      </c>
      <c r="R517" s="245">
        <v>120</v>
      </c>
      <c r="S517" s="245">
        <v>110</v>
      </c>
      <c r="T517" s="245">
        <v>29.33</v>
      </c>
      <c r="U517" s="89">
        <v>0</v>
      </c>
      <c r="V517" s="260">
        <v>23</v>
      </c>
      <c r="W517" s="98">
        <v>0</v>
      </c>
      <c r="X517" s="83">
        <v>0</v>
      </c>
      <c r="Y517" s="98">
        <v>2</v>
      </c>
      <c r="Z517" s="64">
        <v>2</v>
      </c>
      <c r="AA517" s="315">
        <v>885165</v>
      </c>
      <c r="AB517" s="315">
        <v>0</v>
      </c>
      <c r="AC517" s="316">
        <v>885165</v>
      </c>
      <c r="AD517" s="74">
        <v>4500000</v>
      </c>
      <c r="AE517" s="74">
        <v>6000000</v>
      </c>
      <c r="AF517" s="334">
        <v>168986.04545454544</v>
      </c>
      <c r="AG517" s="112">
        <v>26554950</v>
      </c>
      <c r="AH517" s="74">
        <v>0</v>
      </c>
      <c r="AI517" s="74">
        <v>20278325.454545453</v>
      </c>
      <c r="AJ517" s="74">
        <v>5310990</v>
      </c>
      <c r="AK517" s="74">
        <v>4500000</v>
      </c>
      <c r="AL517" s="74">
        <v>6000000</v>
      </c>
      <c r="AM517" s="74">
        <v>4647116.25</v>
      </c>
      <c r="AN517" s="74">
        <v>4956360.7131818179</v>
      </c>
      <c r="AO517" s="74">
        <v>0</v>
      </c>
      <c r="AP517" s="74">
        <v>4600000</v>
      </c>
      <c r="AQ517" s="74">
        <v>0</v>
      </c>
      <c r="AR517" s="74">
        <v>0</v>
      </c>
      <c r="AS517" s="74">
        <v>0</v>
      </c>
      <c r="AT517" s="79">
        <v>0</v>
      </c>
      <c r="AU517" s="81">
        <v>76847742.417727277</v>
      </c>
      <c r="AV517" s="112">
        <v>51429179.74848637</v>
      </c>
      <c r="AW517" s="74">
        <v>71536752.417727262</v>
      </c>
      <c r="AX517" s="74">
        <v>5007572.6692409087</v>
      </c>
      <c r="AY517" s="75">
        <v>1142917.9748486371</v>
      </c>
      <c r="AZ517" s="74">
        <v>0</v>
      </c>
      <c r="BA517" s="74">
        <v>0</v>
      </c>
      <c r="BB517" s="74">
        <v>0</v>
      </c>
      <c r="BC517" s="79">
        <v>0</v>
      </c>
      <c r="BD517" s="79">
        <v>0</v>
      </c>
      <c r="BE517" s="79">
        <v>0</v>
      </c>
      <c r="BF517" s="77">
        <v>0</v>
      </c>
      <c r="BG517" s="344">
        <v>6150490.6440895461</v>
      </c>
      <c r="BH517" s="187">
        <v>70697251</v>
      </c>
    </row>
    <row r="518" spans="1:60" s="50" customFormat="1" ht="24" customHeight="1" x14ac:dyDescent="0.2">
      <c r="A518" s="181"/>
      <c r="B518" s="296">
        <v>512</v>
      </c>
      <c r="C518" s="264">
        <v>295</v>
      </c>
      <c r="D518" s="297">
        <v>13440</v>
      </c>
      <c r="E518" s="241" t="s">
        <v>294</v>
      </c>
      <c r="F518" s="242" t="s">
        <v>2029</v>
      </c>
      <c r="G518" s="285" t="s">
        <v>137</v>
      </c>
      <c r="H518" s="272" t="s">
        <v>1961</v>
      </c>
      <c r="I518" s="292" t="s">
        <v>2944</v>
      </c>
      <c r="J518" s="64">
        <v>2020007916</v>
      </c>
      <c r="K518" s="64" t="s">
        <v>2030</v>
      </c>
      <c r="L518" s="64" t="s">
        <v>1961</v>
      </c>
      <c r="M518" s="290" t="s">
        <v>137</v>
      </c>
      <c r="N518" s="98"/>
      <c r="O518" s="64"/>
      <c r="P518" s="244" t="s">
        <v>2410</v>
      </c>
      <c r="Q518" s="243">
        <v>30</v>
      </c>
      <c r="R518" s="245">
        <v>120</v>
      </c>
      <c r="S518" s="245">
        <v>220</v>
      </c>
      <c r="T518" s="245">
        <v>29.33</v>
      </c>
      <c r="U518" s="89">
        <v>0</v>
      </c>
      <c r="V518" s="260">
        <v>12</v>
      </c>
      <c r="W518" s="98">
        <v>0</v>
      </c>
      <c r="X518" s="83">
        <v>0</v>
      </c>
      <c r="Y518" s="98">
        <v>0</v>
      </c>
      <c r="Z518" s="64">
        <v>0</v>
      </c>
      <c r="AA518" s="315">
        <v>885165</v>
      </c>
      <c r="AB518" s="315">
        <v>0</v>
      </c>
      <c r="AC518" s="316">
        <v>885165</v>
      </c>
      <c r="AD518" s="74">
        <v>4500000</v>
      </c>
      <c r="AE518" s="74">
        <v>6000000</v>
      </c>
      <c r="AF518" s="334">
        <v>168986.04545454544</v>
      </c>
      <c r="AG518" s="112">
        <v>26554950</v>
      </c>
      <c r="AH518" s="74">
        <v>0</v>
      </c>
      <c r="AI518" s="74">
        <v>20278325.454545453</v>
      </c>
      <c r="AJ518" s="74">
        <v>0</v>
      </c>
      <c r="AK518" s="74">
        <v>4500000</v>
      </c>
      <c r="AL518" s="74">
        <v>6000000</v>
      </c>
      <c r="AM518" s="74">
        <v>9294232.5</v>
      </c>
      <c r="AN518" s="74">
        <v>4956360.7131818179</v>
      </c>
      <c r="AO518" s="74">
        <v>0</v>
      </c>
      <c r="AP518" s="74">
        <v>2400000</v>
      </c>
      <c r="AQ518" s="74">
        <v>0</v>
      </c>
      <c r="AR518" s="74">
        <v>0</v>
      </c>
      <c r="AS518" s="74">
        <v>0</v>
      </c>
      <c r="AT518" s="79">
        <v>0</v>
      </c>
      <c r="AU518" s="81">
        <v>73983868.667727277</v>
      </c>
      <c r="AV518" s="112">
        <v>55904997.860986367</v>
      </c>
      <c r="AW518" s="74">
        <v>73983868.667727262</v>
      </c>
      <c r="AX518" s="74">
        <v>5178870.8067409089</v>
      </c>
      <c r="AY518" s="75">
        <v>1590499.7860986367</v>
      </c>
      <c r="AZ518" s="74">
        <v>0</v>
      </c>
      <c r="BA518" s="74">
        <v>0</v>
      </c>
      <c r="BB518" s="74">
        <v>0</v>
      </c>
      <c r="BC518" s="79">
        <v>0</v>
      </c>
      <c r="BD518" s="79">
        <v>0</v>
      </c>
      <c r="BE518" s="79">
        <v>0</v>
      </c>
      <c r="BF518" s="77">
        <v>0</v>
      </c>
      <c r="BG518" s="344">
        <v>6769370.5928395456</v>
      </c>
      <c r="BH518" s="187">
        <v>67214498</v>
      </c>
    </row>
    <row r="519" spans="1:60" s="50" customFormat="1" ht="24" customHeight="1" x14ac:dyDescent="0.2">
      <c r="A519" s="181"/>
      <c r="B519" s="296">
        <v>513</v>
      </c>
      <c r="C519" s="264">
        <v>284</v>
      </c>
      <c r="D519" s="297">
        <v>13441</v>
      </c>
      <c r="E519" s="241" t="s">
        <v>158</v>
      </c>
      <c r="F519" s="242" t="s">
        <v>2031</v>
      </c>
      <c r="G519" s="285" t="s">
        <v>137</v>
      </c>
      <c r="H519" s="272" t="s">
        <v>1961</v>
      </c>
      <c r="I519" s="292" t="s">
        <v>2945</v>
      </c>
      <c r="J519" s="64">
        <v>4889872078</v>
      </c>
      <c r="K519" s="64" t="s">
        <v>2032</v>
      </c>
      <c r="L519" s="64" t="s">
        <v>1961</v>
      </c>
      <c r="M519" s="290" t="s">
        <v>137</v>
      </c>
      <c r="N519" s="98"/>
      <c r="O519" s="64"/>
      <c r="P519" s="244" t="s">
        <v>2410</v>
      </c>
      <c r="Q519" s="243">
        <v>30</v>
      </c>
      <c r="R519" s="245">
        <v>120</v>
      </c>
      <c r="S519" s="245">
        <v>220</v>
      </c>
      <c r="T519" s="245">
        <v>29.33</v>
      </c>
      <c r="U519" s="89">
        <v>0</v>
      </c>
      <c r="V519" s="260">
        <v>12</v>
      </c>
      <c r="W519" s="98">
        <v>0</v>
      </c>
      <c r="X519" s="83">
        <v>0</v>
      </c>
      <c r="Y519" s="98">
        <v>0</v>
      </c>
      <c r="Z519" s="64">
        <v>0</v>
      </c>
      <c r="AA519" s="315">
        <v>885165</v>
      </c>
      <c r="AB519" s="315">
        <v>0</v>
      </c>
      <c r="AC519" s="316">
        <v>885165</v>
      </c>
      <c r="AD519" s="74">
        <v>4500000</v>
      </c>
      <c r="AE519" s="74">
        <v>6000000</v>
      </c>
      <c r="AF519" s="334">
        <v>168986.04545454544</v>
      </c>
      <c r="AG519" s="112">
        <v>26554950</v>
      </c>
      <c r="AH519" s="74">
        <v>0</v>
      </c>
      <c r="AI519" s="74">
        <v>20278325.454545453</v>
      </c>
      <c r="AJ519" s="74">
        <v>0</v>
      </c>
      <c r="AK519" s="74">
        <v>4500000</v>
      </c>
      <c r="AL519" s="74">
        <v>6000000</v>
      </c>
      <c r="AM519" s="74">
        <v>9294232.5</v>
      </c>
      <c r="AN519" s="74">
        <v>4956360.7131818179</v>
      </c>
      <c r="AO519" s="74">
        <v>0</v>
      </c>
      <c r="AP519" s="74">
        <v>2400000</v>
      </c>
      <c r="AQ519" s="74">
        <v>0</v>
      </c>
      <c r="AR519" s="74">
        <v>0</v>
      </c>
      <c r="AS519" s="74">
        <v>0</v>
      </c>
      <c r="AT519" s="79">
        <v>0</v>
      </c>
      <c r="AU519" s="81">
        <v>73983868.667727277</v>
      </c>
      <c r="AV519" s="112">
        <v>55904997.860986367</v>
      </c>
      <c r="AW519" s="74">
        <v>73983868.667727262</v>
      </c>
      <c r="AX519" s="74">
        <v>5178870.8067409089</v>
      </c>
      <c r="AY519" s="75">
        <v>1590499.7860986367</v>
      </c>
      <c r="AZ519" s="74">
        <v>0</v>
      </c>
      <c r="BA519" s="74">
        <v>0</v>
      </c>
      <c r="BB519" s="74">
        <v>0</v>
      </c>
      <c r="BC519" s="79">
        <v>0</v>
      </c>
      <c r="BD519" s="79">
        <v>0</v>
      </c>
      <c r="BE519" s="79">
        <v>0</v>
      </c>
      <c r="BF519" s="77">
        <v>0</v>
      </c>
      <c r="BG519" s="344">
        <v>6769370.5928395456</v>
      </c>
      <c r="BH519" s="187">
        <v>67214498</v>
      </c>
    </row>
    <row r="520" spans="1:60" s="50" customFormat="1" ht="24" customHeight="1" x14ac:dyDescent="0.2">
      <c r="A520" s="181"/>
      <c r="B520" s="296">
        <v>514</v>
      </c>
      <c r="C520" s="264">
        <v>285</v>
      </c>
      <c r="D520" s="297">
        <v>13424</v>
      </c>
      <c r="E520" s="241" t="s">
        <v>1445</v>
      </c>
      <c r="F520" s="242" t="s">
        <v>319</v>
      </c>
      <c r="G520" s="285" t="s">
        <v>137</v>
      </c>
      <c r="H520" s="272" t="s">
        <v>1961</v>
      </c>
      <c r="I520" s="292" t="s">
        <v>2946</v>
      </c>
      <c r="J520" s="64">
        <v>2122714573</v>
      </c>
      <c r="K520" s="64" t="s">
        <v>1995</v>
      </c>
      <c r="L520" s="64"/>
      <c r="M520" s="290" t="s">
        <v>137</v>
      </c>
      <c r="N520" s="98"/>
      <c r="O520" s="64"/>
      <c r="P520" s="244" t="s">
        <v>2410</v>
      </c>
      <c r="Q520" s="243">
        <v>30</v>
      </c>
      <c r="R520" s="245">
        <v>120</v>
      </c>
      <c r="S520" s="245">
        <v>220</v>
      </c>
      <c r="T520" s="245">
        <v>29.33</v>
      </c>
      <c r="U520" s="89">
        <v>0</v>
      </c>
      <c r="V520" s="260">
        <v>24</v>
      </c>
      <c r="W520" s="98">
        <v>0</v>
      </c>
      <c r="X520" s="83">
        <v>0</v>
      </c>
      <c r="Y520" s="98">
        <v>0</v>
      </c>
      <c r="Z520" s="64">
        <v>2</v>
      </c>
      <c r="AA520" s="315">
        <v>885165</v>
      </c>
      <c r="AB520" s="315">
        <v>0</v>
      </c>
      <c r="AC520" s="316">
        <v>885165</v>
      </c>
      <c r="AD520" s="74">
        <v>4500000</v>
      </c>
      <c r="AE520" s="74">
        <v>6000000</v>
      </c>
      <c r="AF520" s="334">
        <v>168986.04545454544</v>
      </c>
      <c r="AG520" s="112">
        <v>26554950</v>
      </c>
      <c r="AH520" s="74">
        <v>0</v>
      </c>
      <c r="AI520" s="74">
        <v>20278325.454545453</v>
      </c>
      <c r="AJ520" s="74">
        <v>5310990</v>
      </c>
      <c r="AK520" s="74">
        <v>4500000</v>
      </c>
      <c r="AL520" s="74">
        <v>6000000</v>
      </c>
      <c r="AM520" s="74">
        <v>9294232.5</v>
      </c>
      <c r="AN520" s="74">
        <v>4956360.7131818179</v>
      </c>
      <c r="AO520" s="74">
        <v>0</v>
      </c>
      <c r="AP520" s="74">
        <v>4800000</v>
      </c>
      <c r="AQ520" s="74">
        <v>0</v>
      </c>
      <c r="AR520" s="74">
        <v>0</v>
      </c>
      <c r="AS520" s="74">
        <v>0</v>
      </c>
      <c r="AT520" s="79">
        <v>0</v>
      </c>
      <c r="AU520" s="81">
        <v>81694858.667727277</v>
      </c>
      <c r="AV520" s="112">
        <v>55736997.860986367</v>
      </c>
      <c r="AW520" s="74">
        <v>76383868.667727262</v>
      </c>
      <c r="AX520" s="74">
        <v>5346870.8067409089</v>
      </c>
      <c r="AY520" s="75">
        <v>1573699.7860986367</v>
      </c>
      <c r="AZ520" s="74">
        <v>0</v>
      </c>
      <c r="BA520" s="74">
        <v>0</v>
      </c>
      <c r="BB520" s="74">
        <v>0</v>
      </c>
      <c r="BC520" s="79">
        <v>0</v>
      </c>
      <c r="BD520" s="79">
        <v>0</v>
      </c>
      <c r="BE520" s="79">
        <v>0</v>
      </c>
      <c r="BF520" s="77">
        <v>0</v>
      </c>
      <c r="BG520" s="344">
        <v>6920570.5928395456</v>
      </c>
      <c r="BH520" s="187">
        <v>74774288</v>
      </c>
    </row>
    <row r="521" spans="1:60" s="50" customFormat="1" ht="24" customHeight="1" x14ac:dyDescent="0.2">
      <c r="A521" s="181"/>
      <c r="B521" s="296">
        <v>515</v>
      </c>
      <c r="C521" s="264">
        <v>212</v>
      </c>
      <c r="D521" s="297">
        <v>13436</v>
      </c>
      <c r="E521" s="251" t="s">
        <v>2020</v>
      </c>
      <c r="F521" s="252" t="s">
        <v>2021</v>
      </c>
      <c r="G521" s="251" t="s">
        <v>2414</v>
      </c>
      <c r="H521" s="272" t="s">
        <v>1961</v>
      </c>
      <c r="I521" s="292" t="s">
        <v>2947</v>
      </c>
      <c r="J521" s="64">
        <v>2110533188</v>
      </c>
      <c r="K521" s="64" t="s">
        <v>2022</v>
      </c>
      <c r="L521" s="64"/>
      <c r="M521" s="290" t="s">
        <v>2380</v>
      </c>
      <c r="N521" s="98"/>
      <c r="O521" s="64"/>
      <c r="P521" s="89"/>
      <c r="Q521" s="253">
        <v>30</v>
      </c>
      <c r="R521" s="254">
        <v>99</v>
      </c>
      <c r="S521" s="64">
        <v>0</v>
      </c>
      <c r="T521" s="64">
        <v>0</v>
      </c>
      <c r="U521" s="89">
        <v>0</v>
      </c>
      <c r="V521" s="258">
        <v>23</v>
      </c>
      <c r="W521" s="98">
        <v>0</v>
      </c>
      <c r="X521" s="83">
        <v>0</v>
      </c>
      <c r="Y521" s="98">
        <v>0</v>
      </c>
      <c r="Z521" s="64">
        <v>0</v>
      </c>
      <c r="AA521" s="323">
        <v>1477052</v>
      </c>
      <c r="AB521" s="323">
        <v>0</v>
      </c>
      <c r="AC521" s="324">
        <v>1477052</v>
      </c>
      <c r="AD521" s="74">
        <v>4500000</v>
      </c>
      <c r="AE521" s="74">
        <v>6000000</v>
      </c>
      <c r="AF521" s="334">
        <v>281982.65454545454</v>
      </c>
      <c r="AG521" s="112">
        <v>44311560</v>
      </c>
      <c r="AH521" s="74">
        <v>0</v>
      </c>
      <c r="AI521" s="74">
        <v>27916282.800000001</v>
      </c>
      <c r="AJ521" s="74">
        <v>0</v>
      </c>
      <c r="AK521" s="74">
        <v>4500000</v>
      </c>
      <c r="AL521" s="74">
        <v>6000000</v>
      </c>
      <c r="AM521" s="74">
        <v>0</v>
      </c>
      <c r="AN521" s="74">
        <v>0</v>
      </c>
      <c r="AO521" s="74">
        <v>0</v>
      </c>
      <c r="AP521" s="74">
        <v>4600000</v>
      </c>
      <c r="AQ521" s="74">
        <v>0</v>
      </c>
      <c r="AR521" s="74">
        <v>0</v>
      </c>
      <c r="AS521" s="74">
        <v>0</v>
      </c>
      <c r="AT521" s="79">
        <v>0</v>
      </c>
      <c r="AU521" s="81">
        <v>87327842.799999997</v>
      </c>
      <c r="AV521" s="112">
        <v>66114893.803999998</v>
      </c>
      <c r="AW521" s="74">
        <v>87327842.799999997</v>
      </c>
      <c r="AX521" s="74">
        <v>6112948.9960000003</v>
      </c>
      <c r="AY521" s="75">
        <v>2611489.3804000001</v>
      </c>
      <c r="AZ521" s="74">
        <v>0</v>
      </c>
      <c r="BA521" s="74">
        <v>0</v>
      </c>
      <c r="BB521" s="74">
        <v>0</v>
      </c>
      <c r="BC521" s="79">
        <v>0</v>
      </c>
      <c r="BD521" s="79">
        <v>0</v>
      </c>
      <c r="BE521" s="79">
        <v>0</v>
      </c>
      <c r="BF521" s="77">
        <v>0</v>
      </c>
      <c r="BG521" s="344">
        <v>8724438.3764000013</v>
      </c>
      <c r="BH521" s="187">
        <v>78603404</v>
      </c>
    </row>
    <row r="522" spans="1:60" s="50" customFormat="1" ht="24" customHeight="1" x14ac:dyDescent="0.5">
      <c r="A522" s="181"/>
      <c r="B522" s="296">
        <v>516</v>
      </c>
      <c r="C522" s="264">
        <v>301</v>
      </c>
      <c r="D522" s="297">
        <v>12876</v>
      </c>
      <c r="E522" s="241" t="s">
        <v>354</v>
      </c>
      <c r="F522" s="242" t="s">
        <v>355</v>
      </c>
      <c r="G522" s="285" t="s">
        <v>137</v>
      </c>
      <c r="H522" s="272" t="s">
        <v>353</v>
      </c>
      <c r="I522" s="352" t="s">
        <v>2948</v>
      </c>
      <c r="J522" s="64">
        <v>2721488740</v>
      </c>
      <c r="K522" s="64" t="s">
        <v>356</v>
      </c>
      <c r="L522" s="64" t="s">
        <v>353</v>
      </c>
      <c r="M522" s="290" t="s">
        <v>137</v>
      </c>
      <c r="N522" s="243" t="s">
        <v>2410</v>
      </c>
      <c r="O522" s="64"/>
      <c r="P522" s="89"/>
      <c r="Q522" s="243">
        <v>30</v>
      </c>
      <c r="R522" s="245">
        <v>120</v>
      </c>
      <c r="S522" s="245">
        <v>110</v>
      </c>
      <c r="T522" s="245">
        <v>29.33</v>
      </c>
      <c r="U522" s="89">
        <v>0</v>
      </c>
      <c r="V522" s="260">
        <v>15</v>
      </c>
      <c r="W522" s="98">
        <v>0</v>
      </c>
      <c r="X522" s="83">
        <v>0</v>
      </c>
      <c r="Y522" s="98">
        <v>2</v>
      </c>
      <c r="Z522" s="64">
        <v>0</v>
      </c>
      <c r="AA522" s="315">
        <v>885165</v>
      </c>
      <c r="AB522" s="315">
        <v>46667</v>
      </c>
      <c r="AC522" s="316">
        <v>931832</v>
      </c>
      <c r="AD522" s="74">
        <v>4500000</v>
      </c>
      <c r="AE522" s="74">
        <v>6000000</v>
      </c>
      <c r="AF522" s="334">
        <v>177895.19999999998</v>
      </c>
      <c r="AG522" s="112">
        <v>26554950</v>
      </c>
      <c r="AH522" s="74">
        <v>1400010</v>
      </c>
      <c r="AI522" s="74">
        <v>21347423.999999996</v>
      </c>
      <c r="AJ522" s="74">
        <v>0</v>
      </c>
      <c r="AK522" s="74">
        <v>4500000</v>
      </c>
      <c r="AL522" s="74">
        <v>6000000</v>
      </c>
      <c r="AM522" s="74">
        <v>4892117.9999999991</v>
      </c>
      <c r="AN522" s="74">
        <v>5217666.2159999991</v>
      </c>
      <c r="AO522" s="74">
        <v>0</v>
      </c>
      <c r="AP522" s="74">
        <v>3000000</v>
      </c>
      <c r="AQ522" s="74">
        <v>0</v>
      </c>
      <c r="AR522" s="74">
        <v>0</v>
      </c>
      <c r="AS522" s="74">
        <v>0</v>
      </c>
      <c r="AT522" s="79">
        <v>0</v>
      </c>
      <c r="AU522" s="81">
        <v>72912168.216000006</v>
      </c>
      <c r="AV522" s="112">
        <v>54308316.440880008</v>
      </c>
      <c r="AW522" s="74">
        <v>72912168.215999991</v>
      </c>
      <c r="AX522" s="74">
        <v>5103851.7751199994</v>
      </c>
      <c r="AY522" s="75">
        <v>1430831.644088001</v>
      </c>
      <c r="AZ522" s="74">
        <v>0</v>
      </c>
      <c r="BA522" s="74">
        <v>0</v>
      </c>
      <c r="BB522" s="74">
        <v>0</v>
      </c>
      <c r="BC522" s="79">
        <v>0</v>
      </c>
      <c r="BD522" s="79">
        <v>0</v>
      </c>
      <c r="BE522" s="79">
        <v>0</v>
      </c>
      <c r="BF522" s="77">
        <v>0</v>
      </c>
      <c r="BG522" s="344">
        <v>6534683.4192080004</v>
      </c>
      <c r="BH522" s="187">
        <v>66377484</v>
      </c>
    </row>
    <row r="523" spans="1:60" s="50" customFormat="1" ht="24" customHeight="1" x14ac:dyDescent="0.2">
      <c r="A523" s="181"/>
      <c r="B523" s="296">
        <v>517</v>
      </c>
      <c r="C523" s="264">
        <v>302</v>
      </c>
      <c r="D523" s="297">
        <v>12878</v>
      </c>
      <c r="E523" s="241" t="s">
        <v>270</v>
      </c>
      <c r="F523" s="242" t="s">
        <v>360</v>
      </c>
      <c r="G523" s="285" t="s">
        <v>137</v>
      </c>
      <c r="H523" s="272" t="s">
        <v>353</v>
      </c>
      <c r="I523" s="292" t="s">
        <v>2949</v>
      </c>
      <c r="J523" s="64">
        <v>2709645157</v>
      </c>
      <c r="K523" s="64" t="s">
        <v>361</v>
      </c>
      <c r="L523" s="64" t="s">
        <v>353</v>
      </c>
      <c r="M523" s="290" t="s">
        <v>137</v>
      </c>
      <c r="N523" s="243" t="s">
        <v>2410</v>
      </c>
      <c r="O523" s="64"/>
      <c r="P523" s="89"/>
      <c r="Q523" s="243">
        <v>30</v>
      </c>
      <c r="R523" s="245">
        <v>120</v>
      </c>
      <c r="S523" s="245">
        <v>110</v>
      </c>
      <c r="T523" s="245">
        <v>29.33</v>
      </c>
      <c r="U523" s="89">
        <v>0</v>
      </c>
      <c r="V523" s="260">
        <v>15</v>
      </c>
      <c r="W523" s="98">
        <v>0</v>
      </c>
      <c r="X523" s="83">
        <v>0</v>
      </c>
      <c r="Y523" s="98">
        <v>2</v>
      </c>
      <c r="Z523" s="64">
        <v>1</v>
      </c>
      <c r="AA523" s="315">
        <v>885165</v>
      </c>
      <c r="AB523" s="315">
        <v>46667</v>
      </c>
      <c r="AC523" s="316">
        <v>931832</v>
      </c>
      <c r="AD523" s="74">
        <v>4500000</v>
      </c>
      <c r="AE523" s="74">
        <v>6000000</v>
      </c>
      <c r="AF523" s="334">
        <v>177895.19999999998</v>
      </c>
      <c r="AG523" s="112">
        <v>26554950</v>
      </c>
      <c r="AH523" s="74">
        <v>1400010</v>
      </c>
      <c r="AI523" s="74">
        <v>21347423.999999996</v>
      </c>
      <c r="AJ523" s="74">
        <v>2655495</v>
      </c>
      <c r="AK523" s="74">
        <v>4500000</v>
      </c>
      <c r="AL523" s="74">
        <v>6000000</v>
      </c>
      <c r="AM523" s="74">
        <v>4892117.9999999991</v>
      </c>
      <c r="AN523" s="74">
        <v>5217666.2159999991</v>
      </c>
      <c r="AO523" s="74">
        <v>0</v>
      </c>
      <c r="AP523" s="74">
        <v>3000000</v>
      </c>
      <c r="AQ523" s="74">
        <v>0</v>
      </c>
      <c r="AR523" s="74">
        <v>0</v>
      </c>
      <c r="AS523" s="74">
        <v>0</v>
      </c>
      <c r="AT523" s="79">
        <v>0</v>
      </c>
      <c r="AU523" s="81">
        <v>75567663.216000006</v>
      </c>
      <c r="AV523" s="112">
        <v>54308316.440880008</v>
      </c>
      <c r="AW523" s="74">
        <v>72912168.215999991</v>
      </c>
      <c r="AX523" s="74">
        <v>5103851.7751199994</v>
      </c>
      <c r="AY523" s="75">
        <v>1430831.644088001</v>
      </c>
      <c r="AZ523" s="74">
        <v>0</v>
      </c>
      <c r="BA523" s="74">
        <v>0</v>
      </c>
      <c r="BB523" s="74">
        <v>0</v>
      </c>
      <c r="BC523" s="79">
        <v>0</v>
      </c>
      <c r="BD523" s="79">
        <v>0</v>
      </c>
      <c r="BE523" s="79">
        <v>0</v>
      </c>
      <c r="BF523" s="77">
        <v>0</v>
      </c>
      <c r="BG523" s="344">
        <v>6534683.4192080004</v>
      </c>
      <c r="BH523" s="187">
        <v>69032979</v>
      </c>
    </row>
    <row r="524" spans="1:60" s="50" customFormat="1" ht="24" customHeight="1" x14ac:dyDescent="0.2">
      <c r="A524" s="181"/>
      <c r="B524" s="296">
        <v>518</v>
      </c>
      <c r="C524" s="264">
        <v>303</v>
      </c>
      <c r="D524" s="297">
        <v>12880</v>
      </c>
      <c r="E524" s="241" t="s">
        <v>364</v>
      </c>
      <c r="F524" s="242" t="s">
        <v>365</v>
      </c>
      <c r="G524" s="285" t="s">
        <v>137</v>
      </c>
      <c r="H524" s="272" t="s">
        <v>353</v>
      </c>
      <c r="I524" s="292" t="s">
        <v>2950</v>
      </c>
      <c r="J524" s="64">
        <v>5179220998</v>
      </c>
      <c r="K524" s="64" t="s">
        <v>366</v>
      </c>
      <c r="L524" s="64" t="s">
        <v>353</v>
      </c>
      <c r="M524" s="290" t="s">
        <v>137</v>
      </c>
      <c r="N524" s="98"/>
      <c r="O524" s="64"/>
      <c r="P524" s="244" t="s">
        <v>2410</v>
      </c>
      <c r="Q524" s="243">
        <v>30</v>
      </c>
      <c r="R524" s="245">
        <v>120</v>
      </c>
      <c r="S524" s="245">
        <v>220</v>
      </c>
      <c r="T524" s="245">
        <v>29.33</v>
      </c>
      <c r="U524" s="89">
        <v>0</v>
      </c>
      <c r="V524" s="260">
        <v>15</v>
      </c>
      <c r="W524" s="98">
        <v>0</v>
      </c>
      <c r="X524" s="83">
        <v>0</v>
      </c>
      <c r="Y524" s="98">
        <v>2</v>
      </c>
      <c r="Z524" s="64">
        <v>1</v>
      </c>
      <c r="AA524" s="315">
        <v>885165</v>
      </c>
      <c r="AB524" s="315">
        <v>46667</v>
      </c>
      <c r="AC524" s="316">
        <v>931832</v>
      </c>
      <c r="AD524" s="74">
        <v>4500000</v>
      </c>
      <c r="AE524" s="74">
        <v>6000000</v>
      </c>
      <c r="AF524" s="334">
        <v>177895.19999999998</v>
      </c>
      <c r="AG524" s="112">
        <v>26554950</v>
      </c>
      <c r="AH524" s="74">
        <v>1400010</v>
      </c>
      <c r="AI524" s="74">
        <v>21347423.999999996</v>
      </c>
      <c r="AJ524" s="74">
        <v>2655495</v>
      </c>
      <c r="AK524" s="74">
        <v>4500000</v>
      </c>
      <c r="AL524" s="74">
        <v>6000000</v>
      </c>
      <c r="AM524" s="74">
        <v>9784235.9999999981</v>
      </c>
      <c r="AN524" s="74">
        <v>5217666.2159999991</v>
      </c>
      <c r="AO524" s="74">
        <v>0</v>
      </c>
      <c r="AP524" s="74">
        <v>3000000</v>
      </c>
      <c r="AQ524" s="74">
        <v>0</v>
      </c>
      <c r="AR524" s="74">
        <v>0</v>
      </c>
      <c r="AS524" s="74">
        <v>0</v>
      </c>
      <c r="AT524" s="79">
        <v>0</v>
      </c>
      <c r="AU524" s="81">
        <v>80459781.216000006</v>
      </c>
      <c r="AV524" s="112">
        <v>58857986.18088001</v>
      </c>
      <c r="AW524" s="74">
        <v>77804286.215999991</v>
      </c>
      <c r="AX524" s="74">
        <v>5446300.0351200001</v>
      </c>
      <c r="AY524" s="75">
        <v>1885798.6180880012</v>
      </c>
      <c r="AZ524" s="74">
        <v>0</v>
      </c>
      <c r="BA524" s="74">
        <v>0</v>
      </c>
      <c r="BB524" s="74">
        <v>0</v>
      </c>
      <c r="BC524" s="79">
        <v>0</v>
      </c>
      <c r="BD524" s="79">
        <v>0</v>
      </c>
      <c r="BE524" s="79">
        <v>0</v>
      </c>
      <c r="BF524" s="77">
        <v>0</v>
      </c>
      <c r="BG524" s="344">
        <v>7332098.6532080015</v>
      </c>
      <c r="BH524" s="187">
        <v>73127682</v>
      </c>
    </row>
    <row r="525" spans="1:60" s="50" customFormat="1" ht="24" customHeight="1" x14ac:dyDescent="0.2">
      <c r="A525" s="181"/>
      <c r="B525" s="296">
        <v>519</v>
      </c>
      <c r="C525" s="264">
        <v>304</v>
      </c>
      <c r="D525" s="297">
        <v>12881</v>
      </c>
      <c r="E525" s="241" t="s">
        <v>135</v>
      </c>
      <c r="F525" s="242" t="s">
        <v>367</v>
      </c>
      <c r="G525" s="285" t="s">
        <v>137</v>
      </c>
      <c r="H525" s="272" t="s">
        <v>353</v>
      </c>
      <c r="I525" s="292" t="s">
        <v>2951</v>
      </c>
      <c r="J525" s="64">
        <v>2669225977</v>
      </c>
      <c r="K525" s="64" t="s">
        <v>368</v>
      </c>
      <c r="L525" s="64" t="s">
        <v>353</v>
      </c>
      <c r="M525" s="290" t="s">
        <v>137</v>
      </c>
      <c r="N525" s="243" t="s">
        <v>2410</v>
      </c>
      <c r="O525" s="64"/>
      <c r="P525" s="89"/>
      <c r="Q525" s="243">
        <v>30</v>
      </c>
      <c r="R525" s="245">
        <v>120</v>
      </c>
      <c r="S525" s="245">
        <v>110</v>
      </c>
      <c r="T525" s="245">
        <v>29.33</v>
      </c>
      <c r="U525" s="89">
        <v>0</v>
      </c>
      <c r="V525" s="260">
        <v>15</v>
      </c>
      <c r="W525" s="98">
        <v>0</v>
      </c>
      <c r="X525" s="83">
        <v>0</v>
      </c>
      <c r="Y525" s="98">
        <v>1</v>
      </c>
      <c r="Z525" s="64">
        <v>0</v>
      </c>
      <c r="AA525" s="315">
        <v>885165</v>
      </c>
      <c r="AB525" s="315">
        <v>46667</v>
      </c>
      <c r="AC525" s="316">
        <v>931832</v>
      </c>
      <c r="AD525" s="74">
        <v>4500000</v>
      </c>
      <c r="AE525" s="74">
        <v>6000000</v>
      </c>
      <c r="AF525" s="334">
        <v>177895.19999999998</v>
      </c>
      <c r="AG525" s="112">
        <v>26554950</v>
      </c>
      <c r="AH525" s="74">
        <v>1400010</v>
      </c>
      <c r="AI525" s="74">
        <v>21347423.999999996</v>
      </c>
      <c r="AJ525" s="74">
        <v>0</v>
      </c>
      <c r="AK525" s="74">
        <v>4500000</v>
      </c>
      <c r="AL525" s="74">
        <v>6000000</v>
      </c>
      <c r="AM525" s="74">
        <v>4892117.9999999991</v>
      </c>
      <c r="AN525" s="74">
        <v>5217666.2159999991</v>
      </c>
      <c r="AO525" s="74">
        <v>0</v>
      </c>
      <c r="AP525" s="74">
        <v>3000000</v>
      </c>
      <c r="AQ525" s="74">
        <v>0</v>
      </c>
      <c r="AR525" s="74">
        <v>0</v>
      </c>
      <c r="AS525" s="74">
        <v>0</v>
      </c>
      <c r="AT525" s="79">
        <v>0</v>
      </c>
      <c r="AU525" s="81">
        <v>72912168.216000006</v>
      </c>
      <c r="AV525" s="112">
        <v>54308316.440880008</v>
      </c>
      <c r="AW525" s="74">
        <v>72912168.215999991</v>
      </c>
      <c r="AX525" s="74">
        <v>5103851.7751199994</v>
      </c>
      <c r="AY525" s="75">
        <v>1430831.644088001</v>
      </c>
      <c r="AZ525" s="74">
        <v>0</v>
      </c>
      <c r="BA525" s="74">
        <v>0</v>
      </c>
      <c r="BB525" s="74">
        <v>0</v>
      </c>
      <c r="BC525" s="79">
        <v>0</v>
      </c>
      <c r="BD525" s="79">
        <v>0</v>
      </c>
      <c r="BE525" s="79">
        <v>0</v>
      </c>
      <c r="BF525" s="77">
        <v>0</v>
      </c>
      <c r="BG525" s="344">
        <v>6534683.4192080004</v>
      </c>
      <c r="BH525" s="187">
        <v>66377484</v>
      </c>
    </row>
    <row r="526" spans="1:60" s="50" customFormat="1" ht="24" customHeight="1" x14ac:dyDescent="0.2">
      <c r="A526" s="181"/>
      <c r="B526" s="296">
        <v>520</v>
      </c>
      <c r="C526" s="264">
        <v>305</v>
      </c>
      <c r="D526" s="297">
        <v>12882</v>
      </c>
      <c r="E526" s="241" t="s">
        <v>158</v>
      </c>
      <c r="F526" s="242" t="s">
        <v>369</v>
      </c>
      <c r="G526" s="285" t="s">
        <v>137</v>
      </c>
      <c r="H526" s="272" t="s">
        <v>353</v>
      </c>
      <c r="I526" s="349" t="s">
        <v>2952</v>
      </c>
      <c r="J526" s="64">
        <v>5709707961</v>
      </c>
      <c r="K526" s="67" t="s">
        <v>370</v>
      </c>
      <c r="L526" s="67" t="s">
        <v>353</v>
      </c>
      <c r="M526" s="290" t="s">
        <v>137</v>
      </c>
      <c r="N526" s="243" t="s">
        <v>2410</v>
      </c>
      <c r="O526" s="67"/>
      <c r="P526" s="90"/>
      <c r="Q526" s="243">
        <v>30</v>
      </c>
      <c r="R526" s="245">
        <v>120</v>
      </c>
      <c r="S526" s="245">
        <v>110</v>
      </c>
      <c r="T526" s="245">
        <v>29.33</v>
      </c>
      <c r="U526" s="89">
        <v>0</v>
      </c>
      <c r="V526" s="260">
        <v>15</v>
      </c>
      <c r="W526" s="98">
        <v>0</v>
      </c>
      <c r="X526" s="83">
        <v>0</v>
      </c>
      <c r="Y526" s="98">
        <v>2</v>
      </c>
      <c r="Z526" s="64">
        <v>2</v>
      </c>
      <c r="AA526" s="315">
        <v>885165</v>
      </c>
      <c r="AB526" s="315">
        <v>46667</v>
      </c>
      <c r="AC526" s="316">
        <v>931832</v>
      </c>
      <c r="AD526" s="74">
        <v>4500000</v>
      </c>
      <c r="AE526" s="74">
        <v>6000000</v>
      </c>
      <c r="AF526" s="334">
        <v>177895.19999999998</v>
      </c>
      <c r="AG526" s="112">
        <v>26554950</v>
      </c>
      <c r="AH526" s="74">
        <v>1400010</v>
      </c>
      <c r="AI526" s="74">
        <v>21347423.999999996</v>
      </c>
      <c r="AJ526" s="74">
        <v>5310990</v>
      </c>
      <c r="AK526" s="74">
        <v>4500000</v>
      </c>
      <c r="AL526" s="74">
        <v>6000000</v>
      </c>
      <c r="AM526" s="74">
        <v>4892117.9999999991</v>
      </c>
      <c r="AN526" s="74">
        <v>5217666.2159999991</v>
      </c>
      <c r="AO526" s="74">
        <v>0</v>
      </c>
      <c r="AP526" s="74">
        <v>3000000</v>
      </c>
      <c r="AQ526" s="74">
        <v>0</v>
      </c>
      <c r="AR526" s="74">
        <v>0</v>
      </c>
      <c r="AS526" s="74">
        <v>0</v>
      </c>
      <c r="AT526" s="79">
        <v>0</v>
      </c>
      <c r="AU526" s="81">
        <v>78223158.216000006</v>
      </c>
      <c r="AV526" s="112">
        <v>54308316.440880008</v>
      </c>
      <c r="AW526" s="74">
        <v>72912168.215999991</v>
      </c>
      <c r="AX526" s="74">
        <v>5103851.7751199994</v>
      </c>
      <c r="AY526" s="75">
        <v>1430831.644088001</v>
      </c>
      <c r="AZ526" s="74">
        <v>0</v>
      </c>
      <c r="BA526" s="74">
        <v>0</v>
      </c>
      <c r="BB526" s="74">
        <v>0</v>
      </c>
      <c r="BC526" s="79">
        <v>0</v>
      </c>
      <c r="BD526" s="79">
        <v>0</v>
      </c>
      <c r="BE526" s="79">
        <v>0</v>
      </c>
      <c r="BF526" s="77">
        <v>0</v>
      </c>
      <c r="BG526" s="344">
        <v>6534683.4192080004</v>
      </c>
      <c r="BH526" s="187">
        <v>71688474</v>
      </c>
    </row>
    <row r="527" spans="1:60" s="50" customFormat="1" ht="24" customHeight="1" x14ac:dyDescent="0.2">
      <c r="A527" s="181"/>
      <c r="B527" s="296">
        <v>521</v>
      </c>
      <c r="C527" s="264">
        <v>306</v>
      </c>
      <c r="D527" s="297">
        <v>12883</v>
      </c>
      <c r="E527" s="241" t="s">
        <v>371</v>
      </c>
      <c r="F527" s="242" t="s">
        <v>372</v>
      </c>
      <c r="G527" s="285" t="s">
        <v>137</v>
      </c>
      <c r="H527" s="272" t="s">
        <v>353</v>
      </c>
      <c r="I527" s="349" t="s">
        <v>2953</v>
      </c>
      <c r="J527" s="67">
        <v>5709943428</v>
      </c>
      <c r="K527" s="67" t="s">
        <v>373</v>
      </c>
      <c r="L527" s="67" t="s">
        <v>353</v>
      </c>
      <c r="M527" s="290" t="s">
        <v>137</v>
      </c>
      <c r="N527" s="243" t="s">
        <v>2410</v>
      </c>
      <c r="O527" s="67"/>
      <c r="P527" s="90"/>
      <c r="Q527" s="243">
        <v>30</v>
      </c>
      <c r="R527" s="245">
        <v>120</v>
      </c>
      <c r="S527" s="245">
        <v>110</v>
      </c>
      <c r="T527" s="245">
        <v>29.33</v>
      </c>
      <c r="U527" s="89">
        <v>0</v>
      </c>
      <c r="V527" s="260">
        <v>15</v>
      </c>
      <c r="W527" s="98">
        <v>0</v>
      </c>
      <c r="X527" s="83">
        <v>0</v>
      </c>
      <c r="Y527" s="98">
        <v>2</v>
      </c>
      <c r="Z527" s="64">
        <v>2</v>
      </c>
      <c r="AA527" s="315">
        <v>885165</v>
      </c>
      <c r="AB527" s="315">
        <v>46667</v>
      </c>
      <c r="AC527" s="316">
        <v>931832</v>
      </c>
      <c r="AD527" s="74">
        <v>4500000</v>
      </c>
      <c r="AE527" s="74">
        <v>6000000</v>
      </c>
      <c r="AF527" s="334">
        <v>177895.19999999998</v>
      </c>
      <c r="AG527" s="112">
        <v>26554950</v>
      </c>
      <c r="AH527" s="74">
        <v>1400010</v>
      </c>
      <c r="AI527" s="74">
        <v>21347423.999999996</v>
      </c>
      <c r="AJ527" s="74">
        <v>5310990</v>
      </c>
      <c r="AK527" s="74">
        <v>4500000</v>
      </c>
      <c r="AL527" s="74">
        <v>6000000</v>
      </c>
      <c r="AM527" s="74">
        <v>4892117.9999999991</v>
      </c>
      <c r="AN527" s="74">
        <v>5217666.2159999991</v>
      </c>
      <c r="AO527" s="74">
        <v>0</v>
      </c>
      <c r="AP527" s="74">
        <v>3000000</v>
      </c>
      <c r="AQ527" s="74">
        <v>0</v>
      </c>
      <c r="AR527" s="74">
        <v>0</v>
      </c>
      <c r="AS527" s="74">
        <v>0</v>
      </c>
      <c r="AT527" s="79">
        <v>0</v>
      </c>
      <c r="AU527" s="81">
        <v>78223158.216000006</v>
      </c>
      <c r="AV527" s="112">
        <v>54308316.440880008</v>
      </c>
      <c r="AW527" s="74">
        <v>72912168.215999991</v>
      </c>
      <c r="AX527" s="74">
        <v>5103851.7751199994</v>
      </c>
      <c r="AY527" s="75">
        <v>1430831.644088001</v>
      </c>
      <c r="AZ527" s="74">
        <v>0</v>
      </c>
      <c r="BA527" s="74">
        <v>0</v>
      </c>
      <c r="BB527" s="74">
        <v>0</v>
      </c>
      <c r="BC527" s="79">
        <v>0</v>
      </c>
      <c r="BD527" s="79">
        <v>0</v>
      </c>
      <c r="BE527" s="79">
        <v>0</v>
      </c>
      <c r="BF527" s="77">
        <v>0</v>
      </c>
      <c r="BG527" s="344">
        <v>6534683.4192080004</v>
      </c>
      <c r="BH527" s="187">
        <v>71688474</v>
      </c>
    </row>
    <row r="528" spans="1:60" s="50" customFormat="1" ht="24" customHeight="1" x14ac:dyDescent="0.2">
      <c r="A528" s="181"/>
      <c r="B528" s="296">
        <v>522</v>
      </c>
      <c r="C528" s="264">
        <v>307</v>
      </c>
      <c r="D528" s="297">
        <v>12884</v>
      </c>
      <c r="E528" s="241" t="s">
        <v>374</v>
      </c>
      <c r="F528" s="242" t="s">
        <v>375</v>
      </c>
      <c r="G528" s="285" t="s">
        <v>137</v>
      </c>
      <c r="H528" s="272" t="s">
        <v>353</v>
      </c>
      <c r="I528" s="292" t="s">
        <v>2954</v>
      </c>
      <c r="J528" s="64" t="s">
        <v>376</v>
      </c>
      <c r="K528" s="64" t="s">
        <v>377</v>
      </c>
      <c r="L528" s="64" t="s">
        <v>353</v>
      </c>
      <c r="M528" s="290" t="s">
        <v>137</v>
      </c>
      <c r="N528" s="98"/>
      <c r="O528" s="64"/>
      <c r="P528" s="244" t="s">
        <v>2410</v>
      </c>
      <c r="Q528" s="243">
        <v>30</v>
      </c>
      <c r="R528" s="245">
        <v>120</v>
      </c>
      <c r="S528" s="245">
        <v>220</v>
      </c>
      <c r="T528" s="245">
        <v>29.33</v>
      </c>
      <c r="U528" s="89">
        <v>0</v>
      </c>
      <c r="V528" s="260">
        <v>15</v>
      </c>
      <c r="W528" s="98">
        <v>0</v>
      </c>
      <c r="X528" s="83">
        <v>0</v>
      </c>
      <c r="Y528" s="98">
        <v>1</v>
      </c>
      <c r="Z528" s="64">
        <v>0</v>
      </c>
      <c r="AA528" s="315">
        <v>885165</v>
      </c>
      <c r="AB528" s="315">
        <v>46667</v>
      </c>
      <c r="AC528" s="316">
        <v>931832</v>
      </c>
      <c r="AD528" s="74">
        <v>4500000</v>
      </c>
      <c r="AE528" s="74">
        <v>6000000</v>
      </c>
      <c r="AF528" s="334">
        <v>177895.19999999998</v>
      </c>
      <c r="AG528" s="112">
        <v>26554950</v>
      </c>
      <c r="AH528" s="74">
        <v>1400010</v>
      </c>
      <c r="AI528" s="74">
        <v>21347423.999999996</v>
      </c>
      <c r="AJ528" s="74">
        <v>0</v>
      </c>
      <c r="AK528" s="74">
        <v>4500000</v>
      </c>
      <c r="AL528" s="74">
        <v>6000000</v>
      </c>
      <c r="AM528" s="74">
        <v>9784235.9999999981</v>
      </c>
      <c r="AN528" s="74">
        <v>5217666.2159999991</v>
      </c>
      <c r="AO528" s="74">
        <v>0</v>
      </c>
      <c r="AP528" s="74">
        <v>3000000</v>
      </c>
      <c r="AQ528" s="74">
        <v>0</v>
      </c>
      <c r="AR528" s="74">
        <v>0</v>
      </c>
      <c r="AS528" s="74">
        <v>0</v>
      </c>
      <c r="AT528" s="79">
        <v>0</v>
      </c>
      <c r="AU528" s="81">
        <v>77804286.216000006</v>
      </c>
      <c r="AV528" s="112">
        <v>58857986.18088001</v>
      </c>
      <c r="AW528" s="74">
        <v>77804286.215999991</v>
      </c>
      <c r="AX528" s="74">
        <v>5446300.0351200001</v>
      </c>
      <c r="AY528" s="75">
        <v>1885798.6180880012</v>
      </c>
      <c r="AZ528" s="74">
        <v>0</v>
      </c>
      <c r="BA528" s="74">
        <v>0</v>
      </c>
      <c r="BB528" s="74">
        <v>0</v>
      </c>
      <c r="BC528" s="79">
        <v>0</v>
      </c>
      <c r="BD528" s="79">
        <v>0</v>
      </c>
      <c r="BE528" s="79">
        <v>0</v>
      </c>
      <c r="BF528" s="77">
        <v>0</v>
      </c>
      <c r="BG528" s="344">
        <v>7332098.6532080015</v>
      </c>
      <c r="BH528" s="187">
        <v>70472187</v>
      </c>
    </row>
    <row r="529" spans="1:60" s="50" customFormat="1" ht="24" customHeight="1" x14ac:dyDescent="0.2">
      <c r="A529" s="181"/>
      <c r="B529" s="296">
        <v>523</v>
      </c>
      <c r="C529" s="264">
        <v>308</v>
      </c>
      <c r="D529" s="297">
        <v>12886</v>
      </c>
      <c r="E529" s="241" t="s">
        <v>115</v>
      </c>
      <c r="F529" s="242" t="s">
        <v>381</v>
      </c>
      <c r="G529" s="285" t="s">
        <v>137</v>
      </c>
      <c r="H529" s="272" t="s">
        <v>353</v>
      </c>
      <c r="I529" s="292" t="s">
        <v>2955</v>
      </c>
      <c r="J529" s="64">
        <v>5189973001</v>
      </c>
      <c r="K529" s="64" t="s">
        <v>382</v>
      </c>
      <c r="L529" s="64" t="s">
        <v>353</v>
      </c>
      <c r="M529" s="290" t="s">
        <v>137</v>
      </c>
      <c r="N529" s="243" t="s">
        <v>2410</v>
      </c>
      <c r="O529" s="64"/>
      <c r="P529" s="89"/>
      <c r="Q529" s="243">
        <v>30</v>
      </c>
      <c r="R529" s="245">
        <v>120</v>
      </c>
      <c r="S529" s="245">
        <v>110</v>
      </c>
      <c r="T529" s="245">
        <v>29.33</v>
      </c>
      <c r="U529" s="89">
        <v>0</v>
      </c>
      <c r="V529" s="260">
        <v>15</v>
      </c>
      <c r="W529" s="98">
        <v>0</v>
      </c>
      <c r="X529" s="83">
        <v>0</v>
      </c>
      <c r="Y529" s="98">
        <v>0</v>
      </c>
      <c r="Z529" s="64">
        <v>0</v>
      </c>
      <c r="AA529" s="315">
        <v>885165</v>
      </c>
      <c r="AB529" s="315">
        <v>46667</v>
      </c>
      <c r="AC529" s="316">
        <v>931832</v>
      </c>
      <c r="AD529" s="74">
        <v>4500000</v>
      </c>
      <c r="AE529" s="74">
        <v>6000000</v>
      </c>
      <c r="AF529" s="334">
        <v>177895.19999999998</v>
      </c>
      <c r="AG529" s="112">
        <v>26554950</v>
      </c>
      <c r="AH529" s="74">
        <v>1400010</v>
      </c>
      <c r="AI529" s="74">
        <v>21347423.999999996</v>
      </c>
      <c r="AJ529" s="74">
        <v>0</v>
      </c>
      <c r="AK529" s="74">
        <v>4500000</v>
      </c>
      <c r="AL529" s="74">
        <v>6000000</v>
      </c>
      <c r="AM529" s="74">
        <v>4892117.9999999991</v>
      </c>
      <c r="AN529" s="74">
        <v>5217666.2159999991</v>
      </c>
      <c r="AO529" s="74">
        <v>0</v>
      </c>
      <c r="AP529" s="74">
        <v>3000000</v>
      </c>
      <c r="AQ529" s="74">
        <v>0</v>
      </c>
      <c r="AR529" s="74">
        <v>0</v>
      </c>
      <c r="AS529" s="74">
        <v>0</v>
      </c>
      <c r="AT529" s="79">
        <v>0</v>
      </c>
      <c r="AU529" s="81">
        <v>72912168.216000006</v>
      </c>
      <c r="AV529" s="112">
        <v>54308316.440880008</v>
      </c>
      <c r="AW529" s="74">
        <v>72912168.215999991</v>
      </c>
      <c r="AX529" s="74">
        <v>5103851.7751199994</v>
      </c>
      <c r="AY529" s="75">
        <v>1430831.644088001</v>
      </c>
      <c r="AZ529" s="74">
        <v>0</v>
      </c>
      <c r="BA529" s="74">
        <v>0</v>
      </c>
      <c r="BB529" s="74">
        <v>0</v>
      </c>
      <c r="BC529" s="79">
        <v>0</v>
      </c>
      <c r="BD529" s="79">
        <v>0</v>
      </c>
      <c r="BE529" s="79">
        <v>0</v>
      </c>
      <c r="BF529" s="77">
        <v>0</v>
      </c>
      <c r="BG529" s="344">
        <v>6534683.4192080004</v>
      </c>
      <c r="BH529" s="187">
        <v>66377484</v>
      </c>
    </row>
    <row r="530" spans="1:60" s="50" customFormat="1" ht="24" customHeight="1" x14ac:dyDescent="0.2">
      <c r="A530" s="181"/>
      <c r="B530" s="296">
        <v>524</v>
      </c>
      <c r="C530" s="264">
        <v>309</v>
      </c>
      <c r="D530" s="297">
        <v>12887</v>
      </c>
      <c r="E530" s="241" t="s">
        <v>338</v>
      </c>
      <c r="F530" s="242" t="s">
        <v>383</v>
      </c>
      <c r="G530" s="285" t="s">
        <v>137</v>
      </c>
      <c r="H530" s="272" t="s">
        <v>353</v>
      </c>
      <c r="I530" s="292" t="s">
        <v>2956</v>
      </c>
      <c r="J530" s="64">
        <v>5709880639</v>
      </c>
      <c r="K530" s="64" t="s">
        <v>384</v>
      </c>
      <c r="L530" s="64" t="s">
        <v>353</v>
      </c>
      <c r="M530" s="290" t="s">
        <v>137</v>
      </c>
      <c r="N530" s="98"/>
      <c r="O530" s="64"/>
      <c r="P530" s="244" t="s">
        <v>2410</v>
      </c>
      <c r="Q530" s="243">
        <v>30</v>
      </c>
      <c r="R530" s="245">
        <v>120</v>
      </c>
      <c r="S530" s="245">
        <v>220</v>
      </c>
      <c r="T530" s="245">
        <v>29.33</v>
      </c>
      <c r="U530" s="89">
        <v>0</v>
      </c>
      <c r="V530" s="260">
        <v>15</v>
      </c>
      <c r="W530" s="98">
        <v>0</v>
      </c>
      <c r="X530" s="83">
        <v>0</v>
      </c>
      <c r="Y530" s="98">
        <v>3</v>
      </c>
      <c r="Z530" s="64">
        <v>3</v>
      </c>
      <c r="AA530" s="315">
        <v>885165</v>
      </c>
      <c r="AB530" s="315">
        <v>46667</v>
      </c>
      <c r="AC530" s="316">
        <v>931832</v>
      </c>
      <c r="AD530" s="74">
        <v>4500000</v>
      </c>
      <c r="AE530" s="74">
        <v>6000000</v>
      </c>
      <c r="AF530" s="334">
        <v>177895.19999999998</v>
      </c>
      <c r="AG530" s="112">
        <v>26554950</v>
      </c>
      <c r="AH530" s="74">
        <v>1400010</v>
      </c>
      <c r="AI530" s="74">
        <v>21347423.999999996</v>
      </c>
      <c r="AJ530" s="74">
        <v>7966485</v>
      </c>
      <c r="AK530" s="74">
        <v>4500000</v>
      </c>
      <c r="AL530" s="74">
        <v>6000000</v>
      </c>
      <c r="AM530" s="74">
        <v>9784235.9999999981</v>
      </c>
      <c r="AN530" s="74">
        <v>5217666.2159999991</v>
      </c>
      <c r="AO530" s="74">
        <v>0</v>
      </c>
      <c r="AP530" s="74">
        <v>3000000</v>
      </c>
      <c r="AQ530" s="74">
        <v>0</v>
      </c>
      <c r="AR530" s="74">
        <v>0</v>
      </c>
      <c r="AS530" s="74">
        <v>0</v>
      </c>
      <c r="AT530" s="79">
        <v>0</v>
      </c>
      <c r="AU530" s="81">
        <v>85770771.216000006</v>
      </c>
      <c r="AV530" s="112">
        <v>58857986.18088001</v>
      </c>
      <c r="AW530" s="74">
        <v>77804286.215999991</v>
      </c>
      <c r="AX530" s="74">
        <v>5446300.0351200001</v>
      </c>
      <c r="AY530" s="75">
        <v>1885798.6180880012</v>
      </c>
      <c r="AZ530" s="74">
        <v>0</v>
      </c>
      <c r="BA530" s="74">
        <v>0</v>
      </c>
      <c r="BB530" s="74">
        <v>0</v>
      </c>
      <c r="BC530" s="79">
        <v>0</v>
      </c>
      <c r="BD530" s="79">
        <v>0</v>
      </c>
      <c r="BE530" s="79">
        <v>0</v>
      </c>
      <c r="BF530" s="77">
        <v>0</v>
      </c>
      <c r="BG530" s="344">
        <v>7332098.6532080015</v>
      </c>
      <c r="BH530" s="187">
        <v>78438672</v>
      </c>
    </row>
    <row r="531" spans="1:60" s="50" customFormat="1" ht="24" customHeight="1" x14ac:dyDescent="0.2">
      <c r="A531" s="181"/>
      <c r="B531" s="296">
        <v>525</v>
      </c>
      <c r="C531" s="264">
        <v>224</v>
      </c>
      <c r="D531" s="297">
        <v>12877</v>
      </c>
      <c r="E531" s="251" t="s">
        <v>357</v>
      </c>
      <c r="F531" s="252" t="s">
        <v>358</v>
      </c>
      <c r="G531" s="251" t="s">
        <v>2414</v>
      </c>
      <c r="H531" s="272" t="s">
        <v>353</v>
      </c>
      <c r="I531" s="292" t="s">
        <v>2957</v>
      </c>
      <c r="J531" s="64">
        <v>2580478914</v>
      </c>
      <c r="K531" s="64" t="s">
        <v>359</v>
      </c>
      <c r="L531" s="64" t="s">
        <v>353</v>
      </c>
      <c r="M531" s="290" t="s">
        <v>2380</v>
      </c>
      <c r="N531" s="98"/>
      <c r="O531" s="64"/>
      <c r="P531" s="89"/>
      <c r="Q531" s="253">
        <v>30</v>
      </c>
      <c r="R531" s="254">
        <v>80</v>
      </c>
      <c r="S531" s="64">
        <v>0</v>
      </c>
      <c r="T531" s="64">
        <v>0</v>
      </c>
      <c r="U531" s="298">
        <v>1</v>
      </c>
      <c r="V531" s="258">
        <v>21</v>
      </c>
      <c r="W531" s="98">
        <v>0</v>
      </c>
      <c r="X531" s="83">
        <v>0</v>
      </c>
      <c r="Y531" s="98">
        <v>0</v>
      </c>
      <c r="Z531" s="64">
        <v>0</v>
      </c>
      <c r="AA531" s="323">
        <v>1477052</v>
      </c>
      <c r="AB531" s="323">
        <v>46667</v>
      </c>
      <c r="AC531" s="324">
        <v>1523719</v>
      </c>
      <c r="AD531" s="74">
        <v>4500000</v>
      </c>
      <c r="AE531" s="74">
        <v>6000000</v>
      </c>
      <c r="AF531" s="334">
        <v>290891.80909090908</v>
      </c>
      <c r="AG531" s="112">
        <v>44311560</v>
      </c>
      <c r="AH531" s="74">
        <v>1400010</v>
      </c>
      <c r="AI531" s="74">
        <v>23271344.727272727</v>
      </c>
      <c r="AJ531" s="74">
        <v>0</v>
      </c>
      <c r="AK531" s="74">
        <v>4500000</v>
      </c>
      <c r="AL531" s="74">
        <v>6000000</v>
      </c>
      <c r="AM531" s="74">
        <v>0</v>
      </c>
      <c r="AN531" s="74">
        <v>0</v>
      </c>
      <c r="AO531" s="74">
        <v>1523719</v>
      </c>
      <c r="AP531" s="74">
        <v>4200000</v>
      </c>
      <c r="AQ531" s="74">
        <v>0</v>
      </c>
      <c r="AR531" s="74">
        <v>0</v>
      </c>
      <c r="AS531" s="74">
        <v>0</v>
      </c>
      <c r="AT531" s="79">
        <v>0</v>
      </c>
      <c r="AU531" s="81">
        <v>85206633.727272719</v>
      </c>
      <c r="AV531" s="112">
        <v>63125110.696363628</v>
      </c>
      <c r="AW531" s="74">
        <v>83682914.727272719</v>
      </c>
      <c r="AX531" s="74">
        <v>5857804.0309090912</v>
      </c>
      <c r="AY531" s="75">
        <v>2312511.0696363631</v>
      </c>
      <c r="AZ531" s="74">
        <v>0</v>
      </c>
      <c r="BA531" s="74">
        <v>0</v>
      </c>
      <c r="BB531" s="74">
        <v>0</v>
      </c>
      <c r="BC531" s="79">
        <v>0</v>
      </c>
      <c r="BD531" s="79">
        <v>0</v>
      </c>
      <c r="BE531" s="79">
        <v>0</v>
      </c>
      <c r="BF531" s="77">
        <v>0</v>
      </c>
      <c r="BG531" s="344">
        <v>8170315.1005454548</v>
      </c>
      <c r="BH531" s="187">
        <v>77036318</v>
      </c>
    </row>
    <row r="532" spans="1:60" s="50" customFormat="1" ht="24" customHeight="1" x14ac:dyDescent="0.2">
      <c r="A532" s="181"/>
      <c r="B532" s="296">
        <v>526</v>
      </c>
      <c r="C532" s="264">
        <v>310</v>
      </c>
      <c r="D532" s="297">
        <v>12879</v>
      </c>
      <c r="E532" s="241" t="s">
        <v>301</v>
      </c>
      <c r="F532" s="242" t="s">
        <v>362</v>
      </c>
      <c r="G532" s="285" t="s">
        <v>137</v>
      </c>
      <c r="H532" s="272" t="s">
        <v>353</v>
      </c>
      <c r="I532" s="292" t="s">
        <v>2958</v>
      </c>
      <c r="J532" s="64">
        <v>2580868976</v>
      </c>
      <c r="K532" s="64" t="s">
        <v>363</v>
      </c>
      <c r="L532" s="64" t="s">
        <v>353</v>
      </c>
      <c r="M532" s="290" t="s">
        <v>137</v>
      </c>
      <c r="N532" s="243" t="s">
        <v>2410</v>
      </c>
      <c r="O532" s="64"/>
      <c r="P532" s="89"/>
      <c r="Q532" s="243">
        <v>30</v>
      </c>
      <c r="R532" s="245">
        <v>120</v>
      </c>
      <c r="S532" s="245">
        <v>110</v>
      </c>
      <c r="T532" s="245">
        <v>29.33</v>
      </c>
      <c r="U532" s="89">
        <v>0</v>
      </c>
      <c r="V532" s="260">
        <v>15</v>
      </c>
      <c r="W532" s="98">
        <v>0</v>
      </c>
      <c r="X532" s="83">
        <v>0</v>
      </c>
      <c r="Y532" s="98">
        <v>0</v>
      </c>
      <c r="Z532" s="64">
        <v>0</v>
      </c>
      <c r="AA532" s="315">
        <v>885165</v>
      </c>
      <c r="AB532" s="315">
        <v>46667</v>
      </c>
      <c r="AC532" s="316">
        <v>931832</v>
      </c>
      <c r="AD532" s="74">
        <v>4500000</v>
      </c>
      <c r="AE532" s="74">
        <v>6000000</v>
      </c>
      <c r="AF532" s="334">
        <v>177895.19999999998</v>
      </c>
      <c r="AG532" s="112">
        <v>26554950</v>
      </c>
      <c r="AH532" s="74">
        <v>1400010</v>
      </c>
      <c r="AI532" s="74">
        <v>21347423.999999996</v>
      </c>
      <c r="AJ532" s="74">
        <v>0</v>
      </c>
      <c r="AK532" s="74">
        <v>4500000</v>
      </c>
      <c r="AL532" s="74">
        <v>6000000</v>
      </c>
      <c r="AM532" s="74">
        <v>4892117.9999999991</v>
      </c>
      <c r="AN532" s="74">
        <v>5217666.2159999991</v>
      </c>
      <c r="AO532" s="74">
        <v>0</v>
      </c>
      <c r="AP532" s="74">
        <v>3000000</v>
      </c>
      <c r="AQ532" s="74">
        <v>0</v>
      </c>
      <c r="AR532" s="74">
        <v>0</v>
      </c>
      <c r="AS532" s="74">
        <v>0</v>
      </c>
      <c r="AT532" s="79">
        <v>0</v>
      </c>
      <c r="AU532" s="81">
        <v>72912168.216000006</v>
      </c>
      <c r="AV532" s="112">
        <v>54308316.440880008</v>
      </c>
      <c r="AW532" s="74">
        <v>72912168.215999991</v>
      </c>
      <c r="AX532" s="74">
        <v>5103851.7751199994</v>
      </c>
      <c r="AY532" s="75">
        <v>1430831.644088001</v>
      </c>
      <c r="AZ532" s="74">
        <v>0</v>
      </c>
      <c r="BA532" s="74">
        <v>0</v>
      </c>
      <c r="BB532" s="74">
        <v>0</v>
      </c>
      <c r="BC532" s="79">
        <v>0</v>
      </c>
      <c r="BD532" s="79">
        <v>0</v>
      </c>
      <c r="BE532" s="79">
        <v>0</v>
      </c>
      <c r="BF532" s="77">
        <v>0</v>
      </c>
      <c r="BG532" s="344">
        <v>6534683.4192080004</v>
      </c>
      <c r="BH532" s="187">
        <v>66377484</v>
      </c>
    </row>
    <row r="533" spans="1:60" s="50" customFormat="1" ht="24" customHeight="1" x14ac:dyDescent="0.2">
      <c r="A533" s="181"/>
      <c r="B533" s="296">
        <v>527</v>
      </c>
      <c r="C533" s="264">
        <v>311</v>
      </c>
      <c r="D533" s="297">
        <v>12885</v>
      </c>
      <c r="E533" s="241" t="s">
        <v>378</v>
      </c>
      <c r="F533" s="242" t="s">
        <v>379</v>
      </c>
      <c r="G533" s="285" t="s">
        <v>137</v>
      </c>
      <c r="H533" s="272" t="s">
        <v>353</v>
      </c>
      <c r="I533" s="292" t="s">
        <v>2959</v>
      </c>
      <c r="J533" s="64">
        <v>2670163718</v>
      </c>
      <c r="K533" s="64" t="s">
        <v>380</v>
      </c>
      <c r="L533" s="64" t="s">
        <v>353</v>
      </c>
      <c r="M533" s="290" t="s">
        <v>137</v>
      </c>
      <c r="N533" s="98"/>
      <c r="O533" s="64"/>
      <c r="P533" s="244" t="s">
        <v>2410</v>
      </c>
      <c r="Q533" s="243">
        <v>30</v>
      </c>
      <c r="R533" s="245">
        <v>120</v>
      </c>
      <c r="S533" s="245">
        <v>220</v>
      </c>
      <c r="T533" s="245">
        <v>29.33</v>
      </c>
      <c r="U533" s="89">
        <v>0</v>
      </c>
      <c r="V533" s="260">
        <v>15</v>
      </c>
      <c r="W533" s="98">
        <v>0</v>
      </c>
      <c r="X533" s="83">
        <v>0</v>
      </c>
      <c r="Y533" s="98">
        <v>0</v>
      </c>
      <c r="Z533" s="64">
        <v>0</v>
      </c>
      <c r="AA533" s="315">
        <v>885165</v>
      </c>
      <c r="AB533" s="315">
        <v>46667</v>
      </c>
      <c r="AC533" s="316">
        <v>931832</v>
      </c>
      <c r="AD533" s="74">
        <v>4500000</v>
      </c>
      <c r="AE533" s="74">
        <v>6000000</v>
      </c>
      <c r="AF533" s="334">
        <v>177895.19999999998</v>
      </c>
      <c r="AG533" s="112">
        <v>26554950</v>
      </c>
      <c r="AH533" s="74">
        <v>1400010</v>
      </c>
      <c r="AI533" s="74">
        <v>21347423.999999996</v>
      </c>
      <c r="AJ533" s="74">
        <v>0</v>
      </c>
      <c r="AK533" s="74">
        <v>4500000</v>
      </c>
      <c r="AL533" s="74">
        <v>6000000</v>
      </c>
      <c r="AM533" s="74">
        <v>9784235.9999999981</v>
      </c>
      <c r="AN533" s="74">
        <v>5217666.2159999991</v>
      </c>
      <c r="AO533" s="74">
        <v>0</v>
      </c>
      <c r="AP533" s="74">
        <v>3000000</v>
      </c>
      <c r="AQ533" s="74">
        <v>0</v>
      </c>
      <c r="AR533" s="74">
        <v>0</v>
      </c>
      <c r="AS533" s="74">
        <v>0</v>
      </c>
      <c r="AT533" s="79">
        <v>0</v>
      </c>
      <c r="AU533" s="81">
        <v>77804286.216000006</v>
      </c>
      <c r="AV533" s="112">
        <v>58857986.18088001</v>
      </c>
      <c r="AW533" s="74">
        <v>77804286.215999991</v>
      </c>
      <c r="AX533" s="74">
        <v>5446300.0351200001</v>
      </c>
      <c r="AY533" s="75">
        <v>1885798.6180880012</v>
      </c>
      <c r="AZ533" s="74">
        <v>0</v>
      </c>
      <c r="BA533" s="74">
        <v>0</v>
      </c>
      <c r="BB533" s="74">
        <v>0</v>
      </c>
      <c r="BC533" s="79">
        <v>0</v>
      </c>
      <c r="BD533" s="79">
        <v>0</v>
      </c>
      <c r="BE533" s="79">
        <v>0</v>
      </c>
      <c r="BF533" s="77">
        <v>0</v>
      </c>
      <c r="BG533" s="344">
        <v>7332098.6532080015</v>
      </c>
      <c r="BH533" s="187">
        <v>70472187</v>
      </c>
    </row>
    <row r="534" spans="1:60" s="50" customFormat="1" ht="24" customHeight="1" x14ac:dyDescent="0.2">
      <c r="A534" s="181"/>
      <c r="B534" s="296">
        <v>528</v>
      </c>
      <c r="C534" s="264">
        <v>312</v>
      </c>
      <c r="D534" s="297">
        <v>12889</v>
      </c>
      <c r="E534" s="241" t="s">
        <v>387</v>
      </c>
      <c r="F534" s="242" t="s">
        <v>388</v>
      </c>
      <c r="G534" s="285" t="s">
        <v>137</v>
      </c>
      <c r="H534" s="272" t="s">
        <v>353</v>
      </c>
      <c r="I534" s="292" t="s">
        <v>2960</v>
      </c>
      <c r="J534" s="64">
        <v>2650188545</v>
      </c>
      <c r="K534" s="64" t="s">
        <v>389</v>
      </c>
      <c r="L534" s="64" t="s">
        <v>353</v>
      </c>
      <c r="M534" s="290" t="s">
        <v>137</v>
      </c>
      <c r="N534" s="98"/>
      <c r="O534" s="64"/>
      <c r="P534" s="244" t="s">
        <v>2410</v>
      </c>
      <c r="Q534" s="243">
        <v>30</v>
      </c>
      <c r="R534" s="245">
        <v>120</v>
      </c>
      <c r="S534" s="245">
        <v>220</v>
      </c>
      <c r="T534" s="245">
        <v>29.33</v>
      </c>
      <c r="U534" s="89">
        <v>0</v>
      </c>
      <c r="V534" s="260">
        <v>15</v>
      </c>
      <c r="W534" s="98">
        <v>0</v>
      </c>
      <c r="X534" s="83">
        <v>0</v>
      </c>
      <c r="Y534" s="98">
        <v>0</v>
      </c>
      <c r="Z534" s="64">
        <v>0</v>
      </c>
      <c r="AA534" s="315">
        <v>885165</v>
      </c>
      <c r="AB534" s="315">
        <v>0</v>
      </c>
      <c r="AC534" s="316">
        <v>885165</v>
      </c>
      <c r="AD534" s="74">
        <v>4500000</v>
      </c>
      <c r="AE534" s="74">
        <v>6000000</v>
      </c>
      <c r="AF534" s="334">
        <v>168986.04545454544</v>
      </c>
      <c r="AG534" s="112">
        <v>26554950</v>
      </c>
      <c r="AH534" s="74">
        <v>0</v>
      </c>
      <c r="AI534" s="74">
        <v>20278325.454545453</v>
      </c>
      <c r="AJ534" s="74">
        <v>0</v>
      </c>
      <c r="AK534" s="74">
        <v>4500000</v>
      </c>
      <c r="AL534" s="74">
        <v>6000000</v>
      </c>
      <c r="AM534" s="74">
        <v>9294232.5</v>
      </c>
      <c r="AN534" s="74">
        <v>4956360.7131818179</v>
      </c>
      <c r="AO534" s="74">
        <v>0</v>
      </c>
      <c r="AP534" s="74">
        <v>3000000</v>
      </c>
      <c r="AQ534" s="74">
        <v>0</v>
      </c>
      <c r="AR534" s="74">
        <v>0</v>
      </c>
      <c r="AS534" s="74">
        <v>0</v>
      </c>
      <c r="AT534" s="79">
        <v>0</v>
      </c>
      <c r="AU534" s="81">
        <v>74583868.667727277</v>
      </c>
      <c r="AV534" s="112">
        <v>55862997.860986367</v>
      </c>
      <c r="AW534" s="74">
        <v>74583868.667727262</v>
      </c>
      <c r="AX534" s="74">
        <v>5220870.8067409089</v>
      </c>
      <c r="AY534" s="75">
        <v>1586299.7860986367</v>
      </c>
      <c r="AZ534" s="74">
        <v>0</v>
      </c>
      <c r="BA534" s="74">
        <v>0</v>
      </c>
      <c r="BB534" s="74">
        <v>0</v>
      </c>
      <c r="BC534" s="79">
        <v>0</v>
      </c>
      <c r="BD534" s="79">
        <v>0</v>
      </c>
      <c r="BE534" s="79">
        <v>0</v>
      </c>
      <c r="BF534" s="77">
        <v>0</v>
      </c>
      <c r="BG534" s="344">
        <v>6807170.5928395456</v>
      </c>
      <c r="BH534" s="187">
        <v>67776698</v>
      </c>
    </row>
    <row r="535" spans="1:60" s="50" customFormat="1" ht="24" customHeight="1" x14ac:dyDescent="0.2">
      <c r="A535" s="181"/>
      <c r="B535" s="296">
        <v>529</v>
      </c>
      <c r="C535" s="264">
        <v>313</v>
      </c>
      <c r="D535" s="297">
        <v>12888</v>
      </c>
      <c r="E535" s="241" t="s">
        <v>111</v>
      </c>
      <c r="F535" s="242" t="s">
        <v>385</v>
      </c>
      <c r="G535" s="285" t="s">
        <v>137</v>
      </c>
      <c r="H535" s="272" t="s">
        <v>353</v>
      </c>
      <c r="I535" s="292" t="s">
        <v>2961</v>
      </c>
      <c r="J535" s="64">
        <v>2700157583</v>
      </c>
      <c r="K535" s="64" t="s">
        <v>386</v>
      </c>
      <c r="L535" s="64" t="s">
        <v>353</v>
      </c>
      <c r="M535" s="290" t="s">
        <v>137</v>
      </c>
      <c r="N535" s="98"/>
      <c r="O535" s="64"/>
      <c r="P535" s="244" t="s">
        <v>2410</v>
      </c>
      <c r="Q535" s="243">
        <v>30</v>
      </c>
      <c r="R535" s="245">
        <v>120</v>
      </c>
      <c r="S535" s="245">
        <v>220</v>
      </c>
      <c r="T535" s="245">
        <v>29.33</v>
      </c>
      <c r="U535" s="89">
        <v>0</v>
      </c>
      <c r="V535" s="260">
        <v>15</v>
      </c>
      <c r="W535" s="98">
        <v>0</v>
      </c>
      <c r="X535" s="83">
        <v>0</v>
      </c>
      <c r="Y535" s="98">
        <v>0</v>
      </c>
      <c r="Z535" s="64">
        <v>0</v>
      </c>
      <c r="AA535" s="315">
        <v>885165</v>
      </c>
      <c r="AB535" s="315">
        <v>0</v>
      </c>
      <c r="AC535" s="316">
        <v>885165</v>
      </c>
      <c r="AD535" s="74">
        <v>4500000</v>
      </c>
      <c r="AE535" s="74">
        <v>6000000</v>
      </c>
      <c r="AF535" s="334">
        <v>168986.04545454544</v>
      </c>
      <c r="AG535" s="112">
        <v>26554950</v>
      </c>
      <c r="AH535" s="74">
        <v>0</v>
      </c>
      <c r="AI535" s="74">
        <v>20278325.454545453</v>
      </c>
      <c r="AJ535" s="74">
        <v>0</v>
      </c>
      <c r="AK535" s="74">
        <v>4500000</v>
      </c>
      <c r="AL535" s="74">
        <v>6000000</v>
      </c>
      <c r="AM535" s="74">
        <v>9294232.5</v>
      </c>
      <c r="AN535" s="74">
        <v>4956360.7131818179</v>
      </c>
      <c r="AO535" s="74">
        <v>0</v>
      </c>
      <c r="AP535" s="74">
        <v>3000000</v>
      </c>
      <c r="AQ535" s="74">
        <v>0</v>
      </c>
      <c r="AR535" s="74">
        <v>0</v>
      </c>
      <c r="AS535" s="74">
        <v>0</v>
      </c>
      <c r="AT535" s="79">
        <v>0</v>
      </c>
      <c r="AU535" s="81">
        <v>74583868.667727277</v>
      </c>
      <c r="AV535" s="112">
        <v>55862997.860986367</v>
      </c>
      <c r="AW535" s="74">
        <v>74583868.667727262</v>
      </c>
      <c r="AX535" s="74">
        <v>5220870.8067409089</v>
      </c>
      <c r="AY535" s="75">
        <v>1586299.7860986367</v>
      </c>
      <c r="AZ535" s="74">
        <v>0</v>
      </c>
      <c r="BA535" s="74">
        <v>0</v>
      </c>
      <c r="BB535" s="74">
        <v>0</v>
      </c>
      <c r="BC535" s="79">
        <v>0</v>
      </c>
      <c r="BD535" s="79">
        <v>0</v>
      </c>
      <c r="BE535" s="79">
        <v>0</v>
      </c>
      <c r="BF535" s="77">
        <v>0</v>
      </c>
      <c r="BG535" s="344">
        <v>6807170.5928395456</v>
      </c>
      <c r="BH535" s="187">
        <v>67776698</v>
      </c>
    </row>
    <row r="536" spans="1:60" s="50" customFormat="1" ht="24" customHeight="1" x14ac:dyDescent="0.2">
      <c r="A536" s="181"/>
      <c r="B536" s="296">
        <v>530</v>
      </c>
      <c r="C536" s="264">
        <v>321</v>
      </c>
      <c r="D536" s="297">
        <v>13000</v>
      </c>
      <c r="E536" s="241" t="s">
        <v>715</v>
      </c>
      <c r="F536" s="242" t="s">
        <v>716</v>
      </c>
      <c r="G536" s="285" t="s">
        <v>137</v>
      </c>
      <c r="H536" s="272" t="s">
        <v>717</v>
      </c>
      <c r="I536" s="292" t="s">
        <v>2962</v>
      </c>
      <c r="J536" s="64">
        <v>4160009093</v>
      </c>
      <c r="K536" s="64" t="s">
        <v>718</v>
      </c>
      <c r="L536" s="64" t="s">
        <v>717</v>
      </c>
      <c r="M536" s="290" t="s">
        <v>137</v>
      </c>
      <c r="N536" s="243" t="s">
        <v>2410</v>
      </c>
      <c r="O536" s="64"/>
      <c r="P536" s="89"/>
      <c r="Q536" s="243">
        <v>30</v>
      </c>
      <c r="R536" s="245">
        <v>120</v>
      </c>
      <c r="S536" s="245">
        <v>110</v>
      </c>
      <c r="T536" s="245">
        <v>29.33</v>
      </c>
      <c r="U536" s="89">
        <v>0</v>
      </c>
      <c r="V536" s="260">
        <v>28</v>
      </c>
      <c r="W536" s="98">
        <v>0</v>
      </c>
      <c r="X536" s="83">
        <v>0</v>
      </c>
      <c r="Y536" s="98">
        <v>1</v>
      </c>
      <c r="Z536" s="64">
        <v>1</v>
      </c>
      <c r="AA536" s="315">
        <v>885165</v>
      </c>
      <c r="AB536" s="315">
        <v>46667</v>
      </c>
      <c r="AC536" s="316">
        <v>931832</v>
      </c>
      <c r="AD536" s="74">
        <v>4500000</v>
      </c>
      <c r="AE536" s="74">
        <v>6000000</v>
      </c>
      <c r="AF536" s="334">
        <v>177895.19999999998</v>
      </c>
      <c r="AG536" s="112">
        <v>26554950</v>
      </c>
      <c r="AH536" s="74">
        <v>1400010</v>
      </c>
      <c r="AI536" s="74">
        <v>21347423.999999996</v>
      </c>
      <c r="AJ536" s="74">
        <v>2655495</v>
      </c>
      <c r="AK536" s="74">
        <v>4500000</v>
      </c>
      <c r="AL536" s="74">
        <v>6000000</v>
      </c>
      <c r="AM536" s="74">
        <v>4892117.9999999991</v>
      </c>
      <c r="AN536" s="74">
        <v>5217666.2159999991</v>
      </c>
      <c r="AO536" s="74">
        <v>0</v>
      </c>
      <c r="AP536" s="74">
        <v>5600000</v>
      </c>
      <c r="AQ536" s="74">
        <v>0</v>
      </c>
      <c r="AR536" s="74">
        <v>0</v>
      </c>
      <c r="AS536" s="74">
        <v>0</v>
      </c>
      <c r="AT536" s="79">
        <v>0</v>
      </c>
      <c r="AU536" s="81">
        <v>78167663.216000006</v>
      </c>
      <c r="AV536" s="112">
        <v>54126316.440880008</v>
      </c>
      <c r="AW536" s="74">
        <v>75512168.215999991</v>
      </c>
      <c r="AX536" s="74">
        <v>5285851.7751199994</v>
      </c>
      <c r="AY536" s="75">
        <v>1412631.644088001</v>
      </c>
      <c r="AZ536" s="74">
        <v>0</v>
      </c>
      <c r="BA536" s="74">
        <v>0</v>
      </c>
      <c r="BB536" s="74">
        <v>0</v>
      </c>
      <c r="BC536" s="79">
        <v>0</v>
      </c>
      <c r="BD536" s="79">
        <v>0</v>
      </c>
      <c r="BE536" s="79">
        <v>0</v>
      </c>
      <c r="BF536" s="77">
        <v>0</v>
      </c>
      <c r="BG536" s="344">
        <v>6698483.4192080004</v>
      </c>
      <c r="BH536" s="187">
        <v>71469179</v>
      </c>
    </row>
    <row r="537" spans="1:60" s="50" customFormat="1" ht="24" customHeight="1" x14ac:dyDescent="0.2">
      <c r="A537" s="181"/>
      <c r="B537" s="296">
        <v>531</v>
      </c>
      <c r="C537" s="264">
        <v>322</v>
      </c>
      <c r="D537" s="297">
        <v>13001</v>
      </c>
      <c r="E537" s="241" t="s">
        <v>248</v>
      </c>
      <c r="F537" s="242" t="s">
        <v>719</v>
      </c>
      <c r="G537" s="285" t="s">
        <v>137</v>
      </c>
      <c r="H537" s="272" t="s">
        <v>717</v>
      </c>
      <c r="I537" s="292" t="s">
        <v>720</v>
      </c>
      <c r="J537" s="64" t="s">
        <v>721</v>
      </c>
      <c r="K537" s="64" t="s">
        <v>722</v>
      </c>
      <c r="L537" s="64" t="s">
        <v>717</v>
      </c>
      <c r="M537" s="290" t="s">
        <v>137</v>
      </c>
      <c r="N537" s="243" t="s">
        <v>2410</v>
      </c>
      <c r="O537" s="64"/>
      <c r="P537" s="89"/>
      <c r="Q537" s="243">
        <v>30</v>
      </c>
      <c r="R537" s="245">
        <v>120</v>
      </c>
      <c r="S537" s="245">
        <v>110</v>
      </c>
      <c r="T537" s="245">
        <v>29.33</v>
      </c>
      <c r="U537" s="89">
        <v>0</v>
      </c>
      <c r="V537" s="260">
        <v>30</v>
      </c>
      <c r="W537" s="98">
        <v>0</v>
      </c>
      <c r="X537" s="83">
        <v>0</v>
      </c>
      <c r="Y537" s="98">
        <v>1</v>
      </c>
      <c r="Z537" s="64">
        <v>1</v>
      </c>
      <c r="AA537" s="315">
        <v>885165</v>
      </c>
      <c r="AB537" s="315">
        <v>46667</v>
      </c>
      <c r="AC537" s="316">
        <v>931832</v>
      </c>
      <c r="AD537" s="74">
        <v>4500000</v>
      </c>
      <c r="AE537" s="74">
        <v>6000000</v>
      </c>
      <c r="AF537" s="334">
        <v>177895.19999999998</v>
      </c>
      <c r="AG537" s="112">
        <v>26554950</v>
      </c>
      <c r="AH537" s="74">
        <v>1400010</v>
      </c>
      <c r="AI537" s="74">
        <v>21347423.999999996</v>
      </c>
      <c r="AJ537" s="74">
        <v>2655495</v>
      </c>
      <c r="AK537" s="74">
        <v>4500000</v>
      </c>
      <c r="AL537" s="74">
        <v>6000000</v>
      </c>
      <c r="AM537" s="74">
        <v>4892117.9999999991</v>
      </c>
      <c r="AN537" s="74">
        <v>5217666.2159999991</v>
      </c>
      <c r="AO537" s="74">
        <v>0</v>
      </c>
      <c r="AP537" s="74">
        <v>6000000</v>
      </c>
      <c r="AQ537" s="74">
        <v>0</v>
      </c>
      <c r="AR537" s="74">
        <v>0</v>
      </c>
      <c r="AS537" s="74">
        <v>0</v>
      </c>
      <c r="AT537" s="79">
        <v>0</v>
      </c>
      <c r="AU537" s="81">
        <v>78567663.216000006</v>
      </c>
      <c r="AV537" s="112">
        <v>54098316.440880008</v>
      </c>
      <c r="AW537" s="74">
        <v>75912168.215999991</v>
      </c>
      <c r="AX537" s="74">
        <v>5313851.7751199994</v>
      </c>
      <c r="AY537" s="75">
        <v>1409831.644088001</v>
      </c>
      <c r="AZ537" s="74">
        <v>0</v>
      </c>
      <c r="BA537" s="74">
        <v>0</v>
      </c>
      <c r="BB537" s="74">
        <v>0</v>
      </c>
      <c r="BC537" s="79">
        <v>0</v>
      </c>
      <c r="BD537" s="79">
        <v>0</v>
      </c>
      <c r="BE537" s="79">
        <v>0</v>
      </c>
      <c r="BF537" s="77">
        <v>0</v>
      </c>
      <c r="BG537" s="344">
        <v>6723683.4192080004</v>
      </c>
      <c r="BH537" s="187">
        <v>71843979</v>
      </c>
    </row>
    <row r="538" spans="1:60" s="50" customFormat="1" ht="24" customHeight="1" x14ac:dyDescent="0.2">
      <c r="A538" s="181"/>
      <c r="B538" s="296">
        <v>532</v>
      </c>
      <c r="C538" s="264">
        <v>323</v>
      </c>
      <c r="D538" s="297">
        <v>13006</v>
      </c>
      <c r="E538" s="241" t="s">
        <v>294</v>
      </c>
      <c r="F538" s="242" t="s">
        <v>741</v>
      </c>
      <c r="G538" s="285" t="s">
        <v>137</v>
      </c>
      <c r="H538" s="272" t="s">
        <v>717</v>
      </c>
      <c r="I538" s="292" t="s">
        <v>742</v>
      </c>
      <c r="J538" s="64" t="s">
        <v>743</v>
      </c>
      <c r="K538" s="64" t="s">
        <v>744</v>
      </c>
      <c r="L538" s="64" t="s">
        <v>717</v>
      </c>
      <c r="M538" s="290" t="s">
        <v>137</v>
      </c>
      <c r="N538" s="243" t="s">
        <v>2410</v>
      </c>
      <c r="O538" s="64"/>
      <c r="P538" s="89"/>
      <c r="Q538" s="243">
        <v>30</v>
      </c>
      <c r="R538" s="245">
        <v>120</v>
      </c>
      <c r="S538" s="245">
        <v>110</v>
      </c>
      <c r="T538" s="245">
        <v>29.33</v>
      </c>
      <c r="U538" s="89">
        <v>0</v>
      </c>
      <c r="V538" s="260">
        <v>27</v>
      </c>
      <c r="W538" s="98">
        <v>0</v>
      </c>
      <c r="X538" s="83">
        <v>0</v>
      </c>
      <c r="Y538" s="98">
        <v>0</v>
      </c>
      <c r="Z538" s="64">
        <v>0</v>
      </c>
      <c r="AA538" s="315">
        <v>885165</v>
      </c>
      <c r="AB538" s="315">
        <v>46667</v>
      </c>
      <c r="AC538" s="316">
        <v>931832</v>
      </c>
      <c r="AD538" s="74">
        <v>4500000</v>
      </c>
      <c r="AE538" s="74">
        <v>6000000</v>
      </c>
      <c r="AF538" s="334">
        <v>177895.19999999998</v>
      </c>
      <c r="AG538" s="112">
        <v>26554950</v>
      </c>
      <c r="AH538" s="74">
        <v>1400010</v>
      </c>
      <c r="AI538" s="74">
        <v>21347423.999999996</v>
      </c>
      <c r="AJ538" s="74">
        <v>0</v>
      </c>
      <c r="AK538" s="74">
        <v>4500000</v>
      </c>
      <c r="AL538" s="74">
        <v>6000000</v>
      </c>
      <c r="AM538" s="74">
        <v>4892117.9999999991</v>
      </c>
      <c r="AN538" s="74">
        <v>5217666.2159999991</v>
      </c>
      <c r="AO538" s="74">
        <v>0</v>
      </c>
      <c r="AP538" s="74">
        <v>5400000</v>
      </c>
      <c r="AQ538" s="74">
        <v>0</v>
      </c>
      <c r="AR538" s="74">
        <v>0</v>
      </c>
      <c r="AS538" s="74">
        <v>0</v>
      </c>
      <c r="AT538" s="79">
        <v>0</v>
      </c>
      <c r="AU538" s="81">
        <v>75312168.216000006</v>
      </c>
      <c r="AV538" s="112">
        <v>54140316.440880008</v>
      </c>
      <c r="AW538" s="74">
        <v>75312168.215999991</v>
      </c>
      <c r="AX538" s="74">
        <v>5271851.7751199994</v>
      </c>
      <c r="AY538" s="75">
        <v>1414031.644088001</v>
      </c>
      <c r="AZ538" s="74">
        <v>0</v>
      </c>
      <c r="BA538" s="74">
        <v>0</v>
      </c>
      <c r="BB538" s="74">
        <v>0</v>
      </c>
      <c r="BC538" s="79">
        <v>0</v>
      </c>
      <c r="BD538" s="79">
        <v>0</v>
      </c>
      <c r="BE538" s="79">
        <v>0</v>
      </c>
      <c r="BF538" s="77">
        <v>0</v>
      </c>
      <c r="BG538" s="344">
        <v>6685883.4192080004</v>
      </c>
      <c r="BH538" s="187">
        <v>68626284</v>
      </c>
    </row>
    <row r="539" spans="1:60" s="50" customFormat="1" ht="24" customHeight="1" x14ac:dyDescent="0.4">
      <c r="A539" s="181"/>
      <c r="B539" s="296">
        <v>533</v>
      </c>
      <c r="C539" s="264">
        <v>324</v>
      </c>
      <c r="D539" s="297">
        <v>13004</v>
      </c>
      <c r="E539" s="241" t="s">
        <v>732</v>
      </c>
      <c r="F539" s="242" t="s">
        <v>733</v>
      </c>
      <c r="G539" s="285" t="s">
        <v>137</v>
      </c>
      <c r="H539" s="272" t="s">
        <v>717</v>
      </c>
      <c r="I539" s="292" t="s">
        <v>734</v>
      </c>
      <c r="J539" s="68" t="s">
        <v>735</v>
      </c>
      <c r="K539" s="64" t="s">
        <v>736</v>
      </c>
      <c r="L539" s="64" t="s">
        <v>717</v>
      </c>
      <c r="M539" s="290" t="s">
        <v>137</v>
      </c>
      <c r="N539" s="243" t="s">
        <v>2410</v>
      </c>
      <c r="O539" s="64"/>
      <c r="P539" s="89"/>
      <c r="Q539" s="243">
        <v>30</v>
      </c>
      <c r="R539" s="245">
        <v>120</v>
      </c>
      <c r="S539" s="245">
        <v>110</v>
      </c>
      <c r="T539" s="245">
        <v>29.33</v>
      </c>
      <c r="U539" s="89">
        <v>0</v>
      </c>
      <c r="V539" s="260">
        <v>27</v>
      </c>
      <c r="W539" s="98">
        <v>0</v>
      </c>
      <c r="X539" s="83">
        <v>0</v>
      </c>
      <c r="Y539" s="98">
        <v>2</v>
      </c>
      <c r="Z539" s="64">
        <v>1</v>
      </c>
      <c r="AA539" s="315">
        <v>885165</v>
      </c>
      <c r="AB539" s="315">
        <v>46667</v>
      </c>
      <c r="AC539" s="316">
        <v>931832</v>
      </c>
      <c r="AD539" s="74">
        <v>4500000</v>
      </c>
      <c r="AE539" s="74">
        <v>6000000</v>
      </c>
      <c r="AF539" s="334">
        <v>177895.19999999998</v>
      </c>
      <c r="AG539" s="112">
        <v>26554950</v>
      </c>
      <c r="AH539" s="74">
        <v>1400010</v>
      </c>
      <c r="AI539" s="74">
        <v>21347423.999999996</v>
      </c>
      <c r="AJ539" s="74">
        <v>2655495</v>
      </c>
      <c r="AK539" s="74">
        <v>4500000</v>
      </c>
      <c r="AL539" s="74">
        <v>6000000</v>
      </c>
      <c r="AM539" s="74">
        <v>4892117.9999999991</v>
      </c>
      <c r="AN539" s="74">
        <v>5217666.2159999991</v>
      </c>
      <c r="AO539" s="74">
        <v>0</v>
      </c>
      <c r="AP539" s="74">
        <v>5400000</v>
      </c>
      <c r="AQ539" s="74">
        <v>0</v>
      </c>
      <c r="AR539" s="74">
        <v>0</v>
      </c>
      <c r="AS539" s="74">
        <v>0</v>
      </c>
      <c r="AT539" s="79">
        <v>0</v>
      </c>
      <c r="AU539" s="81">
        <v>77967663.216000006</v>
      </c>
      <c r="AV539" s="112">
        <v>54140316.440880008</v>
      </c>
      <c r="AW539" s="74">
        <v>75312168.215999991</v>
      </c>
      <c r="AX539" s="74">
        <v>5271851.7751199994</v>
      </c>
      <c r="AY539" s="75">
        <v>1414031.644088001</v>
      </c>
      <c r="AZ539" s="74">
        <v>0</v>
      </c>
      <c r="BA539" s="74">
        <v>0</v>
      </c>
      <c r="BB539" s="74">
        <v>0</v>
      </c>
      <c r="BC539" s="79">
        <v>0</v>
      </c>
      <c r="BD539" s="79">
        <v>0</v>
      </c>
      <c r="BE539" s="79">
        <v>0</v>
      </c>
      <c r="BF539" s="77">
        <v>0</v>
      </c>
      <c r="BG539" s="344">
        <v>6685883.4192080004</v>
      </c>
      <c r="BH539" s="187">
        <v>71281779</v>
      </c>
    </row>
    <row r="540" spans="1:60" s="50" customFormat="1" ht="24" customHeight="1" x14ac:dyDescent="0.2">
      <c r="A540" s="181"/>
      <c r="B540" s="296">
        <v>534</v>
      </c>
      <c r="C540" s="264">
        <v>325</v>
      </c>
      <c r="D540" s="297">
        <v>13011</v>
      </c>
      <c r="E540" s="241" t="s">
        <v>760</v>
      </c>
      <c r="F540" s="242" t="s">
        <v>761</v>
      </c>
      <c r="G540" s="285" t="s">
        <v>137</v>
      </c>
      <c r="H540" s="272" t="s">
        <v>717</v>
      </c>
      <c r="I540" s="292" t="s">
        <v>762</v>
      </c>
      <c r="J540" s="64" t="s">
        <v>763</v>
      </c>
      <c r="K540" s="64" t="s">
        <v>764</v>
      </c>
      <c r="L540" s="64" t="s">
        <v>717</v>
      </c>
      <c r="M540" s="290" t="s">
        <v>137</v>
      </c>
      <c r="N540" s="243" t="s">
        <v>2410</v>
      </c>
      <c r="O540" s="64"/>
      <c r="P540" s="89"/>
      <c r="Q540" s="243">
        <v>30</v>
      </c>
      <c r="R540" s="245">
        <v>120</v>
      </c>
      <c r="S540" s="245">
        <v>110</v>
      </c>
      <c r="T540" s="245">
        <v>29.33</v>
      </c>
      <c r="U540" s="89">
        <v>0</v>
      </c>
      <c r="V540" s="260">
        <v>30</v>
      </c>
      <c r="W540" s="98">
        <v>0</v>
      </c>
      <c r="X540" s="83">
        <v>0</v>
      </c>
      <c r="Y540" s="98">
        <v>0</v>
      </c>
      <c r="Z540" s="64">
        <v>0</v>
      </c>
      <c r="AA540" s="315">
        <v>885165</v>
      </c>
      <c r="AB540" s="315">
        <v>46667</v>
      </c>
      <c r="AC540" s="316">
        <v>931832</v>
      </c>
      <c r="AD540" s="74">
        <v>4500000</v>
      </c>
      <c r="AE540" s="74">
        <v>6000000</v>
      </c>
      <c r="AF540" s="334">
        <v>177895.19999999998</v>
      </c>
      <c r="AG540" s="112">
        <v>26554950</v>
      </c>
      <c r="AH540" s="74">
        <v>1400010</v>
      </c>
      <c r="AI540" s="74">
        <v>21347423.999999996</v>
      </c>
      <c r="AJ540" s="74">
        <v>0</v>
      </c>
      <c r="AK540" s="74">
        <v>4500000</v>
      </c>
      <c r="AL540" s="74">
        <v>6000000</v>
      </c>
      <c r="AM540" s="74">
        <v>4892117.9999999991</v>
      </c>
      <c r="AN540" s="74">
        <v>5217666.2159999991</v>
      </c>
      <c r="AO540" s="74">
        <v>0</v>
      </c>
      <c r="AP540" s="74">
        <v>6000000</v>
      </c>
      <c r="AQ540" s="74">
        <v>0</v>
      </c>
      <c r="AR540" s="74">
        <v>0</v>
      </c>
      <c r="AS540" s="74">
        <v>0</v>
      </c>
      <c r="AT540" s="79">
        <v>0</v>
      </c>
      <c r="AU540" s="81">
        <v>75912168.216000006</v>
      </c>
      <c r="AV540" s="112">
        <v>54098316.440880008</v>
      </c>
      <c r="AW540" s="74">
        <v>75912168.215999991</v>
      </c>
      <c r="AX540" s="74">
        <v>5313851.7751199994</v>
      </c>
      <c r="AY540" s="75">
        <v>1409831.644088001</v>
      </c>
      <c r="AZ540" s="74">
        <v>0</v>
      </c>
      <c r="BA540" s="74">
        <v>0</v>
      </c>
      <c r="BB540" s="74">
        <v>0</v>
      </c>
      <c r="BC540" s="79">
        <v>0</v>
      </c>
      <c r="BD540" s="79">
        <v>0</v>
      </c>
      <c r="BE540" s="79">
        <v>0</v>
      </c>
      <c r="BF540" s="77">
        <v>0</v>
      </c>
      <c r="BG540" s="344">
        <v>6723683.4192080004</v>
      </c>
      <c r="BH540" s="187">
        <v>69188484</v>
      </c>
    </row>
    <row r="541" spans="1:60" s="50" customFormat="1" ht="24" customHeight="1" x14ac:dyDescent="0.2">
      <c r="A541" s="181"/>
      <c r="B541" s="296">
        <v>535</v>
      </c>
      <c r="C541" s="264">
        <v>326</v>
      </c>
      <c r="D541" s="297">
        <v>13005</v>
      </c>
      <c r="E541" s="241" t="s">
        <v>417</v>
      </c>
      <c r="F541" s="242" t="s">
        <v>737</v>
      </c>
      <c r="G541" s="285" t="s">
        <v>137</v>
      </c>
      <c r="H541" s="272" t="s">
        <v>717</v>
      </c>
      <c r="I541" s="292" t="s">
        <v>738</v>
      </c>
      <c r="J541" s="64" t="s">
        <v>739</v>
      </c>
      <c r="K541" s="64" t="s">
        <v>740</v>
      </c>
      <c r="L541" s="64" t="s">
        <v>717</v>
      </c>
      <c r="M541" s="290" t="s">
        <v>137</v>
      </c>
      <c r="N541" s="243" t="s">
        <v>2410</v>
      </c>
      <c r="O541" s="64"/>
      <c r="P541" s="89"/>
      <c r="Q541" s="243">
        <v>30</v>
      </c>
      <c r="R541" s="245">
        <v>120</v>
      </c>
      <c r="S541" s="245">
        <v>110</v>
      </c>
      <c r="T541" s="245">
        <v>29.33</v>
      </c>
      <c r="U541" s="89">
        <v>0</v>
      </c>
      <c r="V541" s="260">
        <v>30</v>
      </c>
      <c r="W541" s="98">
        <v>0</v>
      </c>
      <c r="X541" s="83">
        <v>0</v>
      </c>
      <c r="Y541" s="98">
        <v>0</v>
      </c>
      <c r="Z541" s="64">
        <v>0</v>
      </c>
      <c r="AA541" s="315">
        <v>885165</v>
      </c>
      <c r="AB541" s="315">
        <v>46667</v>
      </c>
      <c r="AC541" s="316">
        <v>931832</v>
      </c>
      <c r="AD541" s="74">
        <v>4500000</v>
      </c>
      <c r="AE541" s="74">
        <v>6000000</v>
      </c>
      <c r="AF541" s="334">
        <v>177895.19999999998</v>
      </c>
      <c r="AG541" s="112">
        <v>26554950</v>
      </c>
      <c r="AH541" s="74">
        <v>1400010</v>
      </c>
      <c r="AI541" s="74">
        <v>21347423.999999996</v>
      </c>
      <c r="AJ541" s="74">
        <v>0</v>
      </c>
      <c r="AK541" s="74">
        <v>4500000</v>
      </c>
      <c r="AL541" s="74">
        <v>6000000</v>
      </c>
      <c r="AM541" s="74">
        <v>4892117.9999999991</v>
      </c>
      <c r="AN541" s="74">
        <v>5217666.2159999991</v>
      </c>
      <c r="AO541" s="74">
        <v>0</v>
      </c>
      <c r="AP541" s="74">
        <v>6000000</v>
      </c>
      <c r="AQ541" s="74">
        <v>0</v>
      </c>
      <c r="AR541" s="74">
        <v>0</v>
      </c>
      <c r="AS541" s="74">
        <v>0</v>
      </c>
      <c r="AT541" s="79">
        <v>0</v>
      </c>
      <c r="AU541" s="81">
        <v>75912168.216000006</v>
      </c>
      <c r="AV541" s="112">
        <v>54098316.440880008</v>
      </c>
      <c r="AW541" s="74">
        <v>75912168.215999991</v>
      </c>
      <c r="AX541" s="74">
        <v>5313851.7751199994</v>
      </c>
      <c r="AY541" s="75">
        <v>1409831.644088001</v>
      </c>
      <c r="AZ541" s="74">
        <v>0</v>
      </c>
      <c r="BA541" s="74">
        <v>0</v>
      </c>
      <c r="BB541" s="74">
        <v>0</v>
      </c>
      <c r="BC541" s="79">
        <v>0</v>
      </c>
      <c r="BD541" s="79">
        <v>0</v>
      </c>
      <c r="BE541" s="79">
        <v>0</v>
      </c>
      <c r="BF541" s="77">
        <v>0</v>
      </c>
      <c r="BG541" s="344">
        <v>6723683.4192080004</v>
      </c>
      <c r="BH541" s="187">
        <v>69188484</v>
      </c>
    </row>
    <row r="542" spans="1:60" s="50" customFormat="1" ht="24" customHeight="1" x14ac:dyDescent="0.2">
      <c r="A542" s="181"/>
      <c r="B542" s="296">
        <v>536</v>
      </c>
      <c r="C542" s="264">
        <v>327</v>
      </c>
      <c r="D542" s="297">
        <v>13007</v>
      </c>
      <c r="E542" s="241" t="s">
        <v>111</v>
      </c>
      <c r="F542" s="242" t="s">
        <v>745</v>
      </c>
      <c r="G542" s="285" t="s">
        <v>137</v>
      </c>
      <c r="H542" s="272" t="s">
        <v>717</v>
      </c>
      <c r="I542" s="292" t="s">
        <v>2963</v>
      </c>
      <c r="J542" s="64" t="s">
        <v>746</v>
      </c>
      <c r="K542" s="64" t="s">
        <v>747</v>
      </c>
      <c r="L542" s="64" t="s">
        <v>717</v>
      </c>
      <c r="M542" s="290" t="s">
        <v>137</v>
      </c>
      <c r="N542" s="243" t="s">
        <v>2410</v>
      </c>
      <c r="O542" s="64"/>
      <c r="P542" s="89"/>
      <c r="Q542" s="243">
        <v>30</v>
      </c>
      <c r="R542" s="245">
        <v>120</v>
      </c>
      <c r="S542" s="245">
        <v>110</v>
      </c>
      <c r="T542" s="245">
        <v>29.33</v>
      </c>
      <c r="U542" s="89">
        <v>0</v>
      </c>
      <c r="V542" s="260">
        <v>27</v>
      </c>
      <c r="W542" s="98">
        <v>0</v>
      </c>
      <c r="X542" s="83">
        <v>0</v>
      </c>
      <c r="Y542" s="98">
        <v>2</v>
      </c>
      <c r="Z542" s="64">
        <v>2</v>
      </c>
      <c r="AA542" s="315">
        <v>885165</v>
      </c>
      <c r="AB542" s="315">
        <v>46667</v>
      </c>
      <c r="AC542" s="316">
        <v>931832</v>
      </c>
      <c r="AD542" s="74">
        <v>4500000</v>
      </c>
      <c r="AE542" s="74">
        <v>6000000</v>
      </c>
      <c r="AF542" s="334">
        <v>177895.19999999998</v>
      </c>
      <c r="AG542" s="112">
        <v>26554950</v>
      </c>
      <c r="AH542" s="74">
        <v>1400010</v>
      </c>
      <c r="AI542" s="74">
        <v>21347423.999999996</v>
      </c>
      <c r="AJ542" s="74">
        <v>5310990</v>
      </c>
      <c r="AK542" s="74">
        <v>4500000</v>
      </c>
      <c r="AL542" s="74">
        <v>6000000</v>
      </c>
      <c r="AM542" s="74">
        <v>4892117.9999999991</v>
      </c>
      <c r="AN542" s="74">
        <v>5217666.2159999991</v>
      </c>
      <c r="AO542" s="74">
        <v>0</v>
      </c>
      <c r="AP542" s="74">
        <v>5400000</v>
      </c>
      <c r="AQ542" s="74">
        <v>0</v>
      </c>
      <c r="AR542" s="74">
        <v>0</v>
      </c>
      <c r="AS542" s="74">
        <v>0</v>
      </c>
      <c r="AT542" s="79">
        <v>0</v>
      </c>
      <c r="AU542" s="81">
        <v>80623158.216000006</v>
      </c>
      <c r="AV542" s="112">
        <v>54140316.440880008</v>
      </c>
      <c r="AW542" s="74">
        <v>75312168.215999991</v>
      </c>
      <c r="AX542" s="74">
        <v>5271851.7751199994</v>
      </c>
      <c r="AY542" s="75">
        <v>1414031.644088001</v>
      </c>
      <c r="AZ542" s="74">
        <v>0</v>
      </c>
      <c r="BA542" s="74">
        <v>0</v>
      </c>
      <c r="BB542" s="74">
        <v>0</v>
      </c>
      <c r="BC542" s="79">
        <v>0</v>
      </c>
      <c r="BD542" s="79">
        <v>0</v>
      </c>
      <c r="BE542" s="79">
        <v>0</v>
      </c>
      <c r="BF542" s="77">
        <v>0</v>
      </c>
      <c r="BG542" s="344">
        <v>6685883.4192080004</v>
      </c>
      <c r="BH542" s="187">
        <v>73937274</v>
      </c>
    </row>
    <row r="543" spans="1:60" s="50" customFormat="1" ht="24" customHeight="1" x14ac:dyDescent="0.2">
      <c r="A543" s="181"/>
      <c r="B543" s="296">
        <v>537</v>
      </c>
      <c r="C543" s="264">
        <v>328</v>
      </c>
      <c r="D543" s="297">
        <v>13002</v>
      </c>
      <c r="E543" s="241" t="s">
        <v>480</v>
      </c>
      <c r="F543" s="242" t="s">
        <v>723</v>
      </c>
      <c r="G543" s="285" t="s">
        <v>137</v>
      </c>
      <c r="H543" s="272" t="s">
        <v>717</v>
      </c>
      <c r="I543" s="292" t="s">
        <v>724</v>
      </c>
      <c r="J543" s="64" t="s">
        <v>725</v>
      </c>
      <c r="K543" s="64" t="s">
        <v>726</v>
      </c>
      <c r="L543" s="64" t="s">
        <v>717</v>
      </c>
      <c r="M543" s="290" t="s">
        <v>137</v>
      </c>
      <c r="N543" s="243" t="s">
        <v>2410</v>
      </c>
      <c r="O543" s="64"/>
      <c r="P543" s="89"/>
      <c r="Q543" s="243">
        <v>30</v>
      </c>
      <c r="R543" s="245">
        <v>120</v>
      </c>
      <c r="S543" s="245">
        <v>110</v>
      </c>
      <c r="T543" s="245">
        <v>29.33</v>
      </c>
      <c r="U543" s="89">
        <v>0</v>
      </c>
      <c r="V543" s="260">
        <v>29</v>
      </c>
      <c r="W543" s="98">
        <v>0</v>
      </c>
      <c r="X543" s="83">
        <v>0</v>
      </c>
      <c r="Y543" s="98">
        <v>0</v>
      </c>
      <c r="Z543" s="64">
        <v>0</v>
      </c>
      <c r="AA543" s="315">
        <v>885165</v>
      </c>
      <c r="AB543" s="315">
        <v>46667</v>
      </c>
      <c r="AC543" s="316">
        <v>931832</v>
      </c>
      <c r="AD543" s="74">
        <v>4500000</v>
      </c>
      <c r="AE543" s="74">
        <v>6000000</v>
      </c>
      <c r="AF543" s="334">
        <v>177895.19999999998</v>
      </c>
      <c r="AG543" s="112">
        <v>26554950</v>
      </c>
      <c r="AH543" s="74">
        <v>1400010</v>
      </c>
      <c r="AI543" s="74">
        <v>21347423.999999996</v>
      </c>
      <c r="AJ543" s="74">
        <v>0</v>
      </c>
      <c r="AK543" s="74">
        <v>4500000</v>
      </c>
      <c r="AL543" s="74">
        <v>6000000</v>
      </c>
      <c r="AM543" s="74">
        <v>4892117.9999999991</v>
      </c>
      <c r="AN543" s="74">
        <v>5217666.2159999991</v>
      </c>
      <c r="AO543" s="74">
        <v>0</v>
      </c>
      <c r="AP543" s="74">
        <v>5800000</v>
      </c>
      <c r="AQ543" s="74">
        <v>0</v>
      </c>
      <c r="AR543" s="74">
        <v>0</v>
      </c>
      <c r="AS543" s="74">
        <v>0</v>
      </c>
      <c r="AT543" s="79">
        <v>0</v>
      </c>
      <c r="AU543" s="81">
        <v>75712168.216000006</v>
      </c>
      <c r="AV543" s="112">
        <v>54112316.440880008</v>
      </c>
      <c r="AW543" s="74">
        <v>75712168.215999991</v>
      </c>
      <c r="AX543" s="74">
        <v>5299851.7751199994</v>
      </c>
      <c r="AY543" s="75">
        <v>1411231.644088001</v>
      </c>
      <c r="AZ543" s="74">
        <v>0</v>
      </c>
      <c r="BA543" s="74">
        <v>0</v>
      </c>
      <c r="BB543" s="74">
        <v>0</v>
      </c>
      <c r="BC543" s="79">
        <v>0</v>
      </c>
      <c r="BD543" s="79">
        <v>0</v>
      </c>
      <c r="BE543" s="79">
        <v>0</v>
      </c>
      <c r="BF543" s="77">
        <v>0</v>
      </c>
      <c r="BG543" s="344">
        <v>6711083.4192080004</v>
      </c>
      <c r="BH543" s="187">
        <v>69001084</v>
      </c>
    </row>
    <row r="544" spans="1:60" s="50" customFormat="1" ht="24" customHeight="1" x14ac:dyDescent="0.2">
      <c r="A544" s="181"/>
      <c r="B544" s="296">
        <v>538</v>
      </c>
      <c r="C544" s="264">
        <v>329</v>
      </c>
      <c r="D544" s="297">
        <v>13010</v>
      </c>
      <c r="E544" s="241" t="s">
        <v>435</v>
      </c>
      <c r="F544" s="242" t="s">
        <v>756</v>
      </c>
      <c r="G544" s="285" t="s">
        <v>137</v>
      </c>
      <c r="H544" s="272" t="s">
        <v>717</v>
      </c>
      <c r="I544" s="292" t="s">
        <v>757</v>
      </c>
      <c r="J544" s="64" t="s">
        <v>758</v>
      </c>
      <c r="K544" s="64" t="s">
        <v>759</v>
      </c>
      <c r="L544" s="64" t="s">
        <v>717</v>
      </c>
      <c r="M544" s="290" t="s">
        <v>137</v>
      </c>
      <c r="N544" s="243" t="s">
        <v>2410</v>
      </c>
      <c r="O544" s="64"/>
      <c r="P544" s="89"/>
      <c r="Q544" s="243">
        <v>30</v>
      </c>
      <c r="R544" s="245">
        <v>120</v>
      </c>
      <c r="S544" s="245">
        <v>110</v>
      </c>
      <c r="T544" s="245">
        <v>29.33</v>
      </c>
      <c r="U544" s="89">
        <v>0</v>
      </c>
      <c r="V544" s="260">
        <v>29</v>
      </c>
      <c r="W544" s="98">
        <v>0</v>
      </c>
      <c r="X544" s="83">
        <v>0</v>
      </c>
      <c r="Y544" s="98">
        <v>2</v>
      </c>
      <c r="Z544" s="64">
        <v>1</v>
      </c>
      <c r="AA544" s="315">
        <v>885165</v>
      </c>
      <c r="AB544" s="315">
        <v>46667</v>
      </c>
      <c r="AC544" s="316">
        <v>931832</v>
      </c>
      <c r="AD544" s="74">
        <v>4500000</v>
      </c>
      <c r="AE544" s="74">
        <v>6000000</v>
      </c>
      <c r="AF544" s="334">
        <v>177895.19999999998</v>
      </c>
      <c r="AG544" s="112">
        <v>26554950</v>
      </c>
      <c r="AH544" s="74">
        <v>1400010</v>
      </c>
      <c r="AI544" s="74">
        <v>21347423.999999996</v>
      </c>
      <c r="AJ544" s="74">
        <v>2655495</v>
      </c>
      <c r="AK544" s="74">
        <v>4500000</v>
      </c>
      <c r="AL544" s="74">
        <v>6000000</v>
      </c>
      <c r="AM544" s="74">
        <v>4892117.9999999991</v>
      </c>
      <c r="AN544" s="74">
        <v>5217666.2159999991</v>
      </c>
      <c r="AO544" s="74">
        <v>0</v>
      </c>
      <c r="AP544" s="74">
        <v>5800000</v>
      </c>
      <c r="AQ544" s="74">
        <v>0</v>
      </c>
      <c r="AR544" s="74">
        <v>0</v>
      </c>
      <c r="AS544" s="74">
        <v>0</v>
      </c>
      <c r="AT544" s="79">
        <v>0</v>
      </c>
      <c r="AU544" s="81">
        <v>78367663.216000006</v>
      </c>
      <c r="AV544" s="112">
        <v>54112316.440880008</v>
      </c>
      <c r="AW544" s="74">
        <v>75712168.215999991</v>
      </c>
      <c r="AX544" s="74">
        <v>5299851.7751199994</v>
      </c>
      <c r="AY544" s="75">
        <v>1411231.644088001</v>
      </c>
      <c r="AZ544" s="74">
        <v>0</v>
      </c>
      <c r="BA544" s="74">
        <v>0</v>
      </c>
      <c r="BB544" s="74">
        <v>0</v>
      </c>
      <c r="BC544" s="79">
        <v>0</v>
      </c>
      <c r="BD544" s="79">
        <v>0</v>
      </c>
      <c r="BE544" s="79">
        <v>0</v>
      </c>
      <c r="BF544" s="77">
        <v>0</v>
      </c>
      <c r="BG544" s="344">
        <v>6711083.4192080004</v>
      </c>
      <c r="BH544" s="187">
        <v>71656579</v>
      </c>
    </row>
    <row r="545" spans="1:61" s="50" customFormat="1" ht="24" customHeight="1" x14ac:dyDescent="0.2">
      <c r="A545" s="181"/>
      <c r="B545" s="296">
        <v>539</v>
      </c>
      <c r="C545" s="264">
        <v>330</v>
      </c>
      <c r="D545" s="297">
        <v>13013</v>
      </c>
      <c r="E545" s="241" t="s">
        <v>407</v>
      </c>
      <c r="F545" s="242" t="s">
        <v>769</v>
      </c>
      <c r="G545" s="285" t="s">
        <v>137</v>
      </c>
      <c r="H545" s="272" t="s">
        <v>717</v>
      </c>
      <c r="I545" s="292" t="s">
        <v>770</v>
      </c>
      <c r="J545" s="64">
        <v>3871310018</v>
      </c>
      <c r="K545" s="64" t="s">
        <v>771</v>
      </c>
      <c r="L545" s="64" t="s">
        <v>717</v>
      </c>
      <c r="M545" s="290" t="s">
        <v>137</v>
      </c>
      <c r="N545" s="243" t="s">
        <v>2410</v>
      </c>
      <c r="O545" s="64"/>
      <c r="P545" s="89"/>
      <c r="Q545" s="243">
        <v>30</v>
      </c>
      <c r="R545" s="245">
        <v>120</v>
      </c>
      <c r="S545" s="245">
        <v>110</v>
      </c>
      <c r="T545" s="245">
        <v>29.33</v>
      </c>
      <c r="U545" s="89">
        <v>0</v>
      </c>
      <c r="V545" s="260">
        <v>29</v>
      </c>
      <c r="W545" s="98">
        <v>0</v>
      </c>
      <c r="X545" s="83">
        <v>0</v>
      </c>
      <c r="Y545" s="98">
        <v>0</v>
      </c>
      <c r="Z545" s="64">
        <v>0</v>
      </c>
      <c r="AA545" s="315">
        <v>885165</v>
      </c>
      <c r="AB545" s="315">
        <v>46667</v>
      </c>
      <c r="AC545" s="316">
        <v>931832</v>
      </c>
      <c r="AD545" s="74">
        <v>4500000</v>
      </c>
      <c r="AE545" s="74">
        <v>6000000</v>
      </c>
      <c r="AF545" s="334">
        <v>177895.19999999998</v>
      </c>
      <c r="AG545" s="112">
        <v>26554950</v>
      </c>
      <c r="AH545" s="74">
        <v>1400010</v>
      </c>
      <c r="AI545" s="74">
        <v>21347423.999999996</v>
      </c>
      <c r="AJ545" s="74">
        <v>0</v>
      </c>
      <c r="AK545" s="74">
        <v>4500000</v>
      </c>
      <c r="AL545" s="74">
        <v>6000000</v>
      </c>
      <c r="AM545" s="74">
        <v>4892117.9999999991</v>
      </c>
      <c r="AN545" s="74">
        <v>5217666.2159999991</v>
      </c>
      <c r="AO545" s="74">
        <v>0</v>
      </c>
      <c r="AP545" s="74">
        <v>5800000</v>
      </c>
      <c r="AQ545" s="74">
        <v>0</v>
      </c>
      <c r="AR545" s="74">
        <v>0</v>
      </c>
      <c r="AS545" s="74">
        <v>0</v>
      </c>
      <c r="AT545" s="79">
        <v>0</v>
      </c>
      <c r="AU545" s="81">
        <v>75712168.216000006</v>
      </c>
      <c r="AV545" s="112">
        <v>54112316.440880008</v>
      </c>
      <c r="AW545" s="74">
        <v>75712168.215999991</v>
      </c>
      <c r="AX545" s="74">
        <v>5299851.7751199994</v>
      </c>
      <c r="AY545" s="75">
        <v>1411231.644088001</v>
      </c>
      <c r="AZ545" s="74">
        <v>0</v>
      </c>
      <c r="BA545" s="74">
        <v>0</v>
      </c>
      <c r="BB545" s="74">
        <v>0</v>
      </c>
      <c r="BC545" s="79">
        <v>0</v>
      </c>
      <c r="BD545" s="79">
        <v>0</v>
      </c>
      <c r="BE545" s="79">
        <v>0</v>
      </c>
      <c r="BF545" s="77">
        <v>0</v>
      </c>
      <c r="BG545" s="344">
        <v>6711083.4192080004</v>
      </c>
      <c r="BH545" s="187">
        <v>69001084</v>
      </c>
    </row>
    <row r="546" spans="1:61" s="50" customFormat="1" ht="24" customHeight="1" x14ac:dyDescent="0.2">
      <c r="A546" s="181"/>
      <c r="B546" s="296">
        <v>540</v>
      </c>
      <c r="C546" s="264">
        <v>331</v>
      </c>
      <c r="D546" s="297">
        <v>13012</v>
      </c>
      <c r="E546" s="241" t="s">
        <v>314</v>
      </c>
      <c r="F546" s="242" t="s">
        <v>765</v>
      </c>
      <c r="G546" s="285" t="s">
        <v>137</v>
      </c>
      <c r="H546" s="272" t="s">
        <v>717</v>
      </c>
      <c r="I546" s="292" t="s">
        <v>766</v>
      </c>
      <c r="J546" s="64" t="s">
        <v>767</v>
      </c>
      <c r="K546" s="64" t="s">
        <v>768</v>
      </c>
      <c r="L546" s="64" t="s">
        <v>717</v>
      </c>
      <c r="M546" s="290" t="s">
        <v>137</v>
      </c>
      <c r="N546" s="98"/>
      <c r="O546" s="64"/>
      <c r="P546" s="244" t="s">
        <v>2410</v>
      </c>
      <c r="Q546" s="243">
        <v>30</v>
      </c>
      <c r="R546" s="245">
        <v>120</v>
      </c>
      <c r="S546" s="245">
        <v>220</v>
      </c>
      <c r="T546" s="245">
        <v>29.33</v>
      </c>
      <c r="U546" s="89">
        <v>0</v>
      </c>
      <c r="V546" s="260">
        <v>27</v>
      </c>
      <c r="W546" s="98">
        <v>0</v>
      </c>
      <c r="X546" s="83">
        <v>0</v>
      </c>
      <c r="Y546" s="98">
        <v>1</v>
      </c>
      <c r="Z546" s="64">
        <v>1</v>
      </c>
      <c r="AA546" s="315">
        <v>885165</v>
      </c>
      <c r="AB546" s="315">
        <v>46667</v>
      </c>
      <c r="AC546" s="316">
        <v>931832</v>
      </c>
      <c r="AD546" s="74">
        <v>4500000</v>
      </c>
      <c r="AE546" s="74">
        <v>6000000</v>
      </c>
      <c r="AF546" s="334">
        <v>177895.19999999998</v>
      </c>
      <c r="AG546" s="112">
        <v>26554950</v>
      </c>
      <c r="AH546" s="74">
        <v>1400010</v>
      </c>
      <c r="AI546" s="74">
        <v>21347423.999999996</v>
      </c>
      <c r="AJ546" s="74">
        <v>2655495</v>
      </c>
      <c r="AK546" s="74">
        <v>4500000</v>
      </c>
      <c r="AL546" s="74">
        <v>6000000</v>
      </c>
      <c r="AM546" s="74">
        <v>9784235.9999999981</v>
      </c>
      <c r="AN546" s="74">
        <v>5217666.2159999991</v>
      </c>
      <c r="AO546" s="74">
        <v>0</v>
      </c>
      <c r="AP546" s="74">
        <v>5400000</v>
      </c>
      <c r="AQ546" s="74">
        <v>0</v>
      </c>
      <c r="AR546" s="74">
        <v>0</v>
      </c>
      <c r="AS546" s="74">
        <v>0</v>
      </c>
      <c r="AT546" s="79">
        <v>0</v>
      </c>
      <c r="AU546" s="81">
        <v>82859781.216000006</v>
      </c>
      <c r="AV546" s="112">
        <v>58689986.18088001</v>
      </c>
      <c r="AW546" s="74">
        <v>80204286.215999991</v>
      </c>
      <c r="AX546" s="74">
        <v>5614300.0351200001</v>
      </c>
      <c r="AY546" s="75">
        <v>1868998.6180880012</v>
      </c>
      <c r="AZ546" s="74">
        <v>0</v>
      </c>
      <c r="BA546" s="74">
        <v>0</v>
      </c>
      <c r="BB546" s="74">
        <v>0</v>
      </c>
      <c r="BC546" s="79">
        <v>0</v>
      </c>
      <c r="BD546" s="79">
        <v>0</v>
      </c>
      <c r="BE546" s="79">
        <v>0</v>
      </c>
      <c r="BF546" s="77">
        <v>0</v>
      </c>
      <c r="BG546" s="344">
        <v>7483298.6532080015</v>
      </c>
      <c r="BH546" s="187">
        <v>75376482</v>
      </c>
    </row>
    <row r="547" spans="1:61" s="50" customFormat="1" ht="24" customHeight="1" x14ac:dyDescent="0.2">
      <c r="A547" s="181"/>
      <c r="B547" s="296">
        <v>541</v>
      </c>
      <c r="C547" s="264">
        <v>332</v>
      </c>
      <c r="D547" s="297">
        <v>13003</v>
      </c>
      <c r="E547" s="241" t="s">
        <v>727</v>
      </c>
      <c r="F547" s="242" t="s">
        <v>728</v>
      </c>
      <c r="G547" s="285" t="s">
        <v>137</v>
      </c>
      <c r="H547" s="272" t="s">
        <v>717</v>
      </c>
      <c r="I547" s="292" t="s">
        <v>729</v>
      </c>
      <c r="J547" s="64" t="s">
        <v>730</v>
      </c>
      <c r="K547" s="64" t="s">
        <v>731</v>
      </c>
      <c r="L547" s="64" t="s">
        <v>717</v>
      </c>
      <c r="M547" s="290" t="s">
        <v>137</v>
      </c>
      <c r="N547" s="243" t="s">
        <v>2410</v>
      </c>
      <c r="O547" s="64"/>
      <c r="P547" s="89"/>
      <c r="Q547" s="243">
        <v>30</v>
      </c>
      <c r="R547" s="245">
        <v>120</v>
      </c>
      <c r="S547" s="245">
        <v>110</v>
      </c>
      <c r="T547" s="245">
        <v>29.33</v>
      </c>
      <c r="U547" s="89">
        <v>0</v>
      </c>
      <c r="V547" s="260">
        <v>27</v>
      </c>
      <c r="W547" s="98">
        <v>0</v>
      </c>
      <c r="X547" s="83">
        <v>0</v>
      </c>
      <c r="Y547" s="98">
        <v>1</v>
      </c>
      <c r="Z547" s="64">
        <v>1</v>
      </c>
      <c r="AA547" s="315">
        <v>885165</v>
      </c>
      <c r="AB547" s="315">
        <v>46667</v>
      </c>
      <c r="AC547" s="316">
        <v>931832</v>
      </c>
      <c r="AD547" s="74">
        <v>4500000</v>
      </c>
      <c r="AE547" s="74">
        <v>6000000</v>
      </c>
      <c r="AF547" s="334">
        <v>177895.19999999998</v>
      </c>
      <c r="AG547" s="112">
        <v>26554950</v>
      </c>
      <c r="AH547" s="74">
        <v>1400010</v>
      </c>
      <c r="AI547" s="74">
        <v>21347423.999999996</v>
      </c>
      <c r="AJ547" s="74">
        <v>2655495</v>
      </c>
      <c r="AK547" s="74">
        <v>4500000</v>
      </c>
      <c r="AL547" s="74">
        <v>6000000</v>
      </c>
      <c r="AM547" s="74">
        <v>4892117.9999999991</v>
      </c>
      <c r="AN547" s="74">
        <v>5217666.2159999991</v>
      </c>
      <c r="AO547" s="74">
        <v>0</v>
      </c>
      <c r="AP547" s="74">
        <v>5400000</v>
      </c>
      <c r="AQ547" s="74">
        <v>0</v>
      </c>
      <c r="AR547" s="74">
        <v>0</v>
      </c>
      <c r="AS547" s="74">
        <v>0</v>
      </c>
      <c r="AT547" s="79">
        <v>0</v>
      </c>
      <c r="AU547" s="81">
        <v>77967663.216000006</v>
      </c>
      <c r="AV547" s="112">
        <v>54140316.440880008</v>
      </c>
      <c r="AW547" s="74">
        <v>75312168.215999991</v>
      </c>
      <c r="AX547" s="74">
        <v>5271851.7751199994</v>
      </c>
      <c r="AY547" s="75">
        <v>1414031.644088001</v>
      </c>
      <c r="AZ547" s="74">
        <v>0</v>
      </c>
      <c r="BA547" s="74">
        <v>0</v>
      </c>
      <c r="BB547" s="74">
        <v>0</v>
      </c>
      <c r="BC547" s="79">
        <v>0</v>
      </c>
      <c r="BD547" s="79">
        <v>0</v>
      </c>
      <c r="BE547" s="79">
        <v>0</v>
      </c>
      <c r="BF547" s="77">
        <v>0</v>
      </c>
      <c r="BG547" s="344">
        <v>6685883.4192080004</v>
      </c>
      <c r="BH547" s="187">
        <v>71281779</v>
      </c>
    </row>
    <row r="548" spans="1:61" s="50" customFormat="1" ht="24" customHeight="1" x14ac:dyDescent="0.2">
      <c r="A548" s="181"/>
      <c r="B548" s="296">
        <v>542</v>
      </c>
      <c r="C548" s="264">
        <v>333</v>
      </c>
      <c r="D548" s="297">
        <v>13014</v>
      </c>
      <c r="E548" s="241" t="s">
        <v>410</v>
      </c>
      <c r="F548" s="242" t="s">
        <v>772</v>
      </c>
      <c r="G548" s="285" t="s">
        <v>137</v>
      </c>
      <c r="H548" s="272" t="s">
        <v>717</v>
      </c>
      <c r="I548" s="292" t="s">
        <v>773</v>
      </c>
      <c r="J548" s="64" t="s">
        <v>774</v>
      </c>
      <c r="K548" s="64" t="s">
        <v>775</v>
      </c>
      <c r="L548" s="64" t="s">
        <v>717</v>
      </c>
      <c r="M548" s="290" t="s">
        <v>137</v>
      </c>
      <c r="N548" s="98"/>
      <c r="O548" s="245" t="s">
        <v>2410</v>
      </c>
      <c r="P548" s="89"/>
      <c r="Q548" s="243">
        <v>30</v>
      </c>
      <c r="R548" s="245">
        <v>90</v>
      </c>
      <c r="S548" s="245">
        <v>0</v>
      </c>
      <c r="T548" s="245">
        <v>0</v>
      </c>
      <c r="U548" s="89">
        <v>0</v>
      </c>
      <c r="V548" s="260">
        <v>28</v>
      </c>
      <c r="W548" s="98">
        <v>0</v>
      </c>
      <c r="X548" s="83">
        <v>0</v>
      </c>
      <c r="Y548" s="98">
        <v>0</v>
      </c>
      <c r="Z548" s="64">
        <v>0</v>
      </c>
      <c r="AA548" s="315">
        <v>885165</v>
      </c>
      <c r="AB548" s="315">
        <v>46667</v>
      </c>
      <c r="AC548" s="316">
        <v>931832</v>
      </c>
      <c r="AD548" s="74">
        <v>4500000</v>
      </c>
      <c r="AE548" s="74">
        <v>6000000</v>
      </c>
      <c r="AF548" s="334">
        <v>177895.19999999998</v>
      </c>
      <c r="AG548" s="112">
        <v>26554950</v>
      </c>
      <c r="AH548" s="74">
        <v>1400010</v>
      </c>
      <c r="AI548" s="74">
        <v>16010567.999999998</v>
      </c>
      <c r="AJ548" s="74">
        <v>0</v>
      </c>
      <c r="AK548" s="74">
        <v>4500000</v>
      </c>
      <c r="AL548" s="74">
        <v>6000000</v>
      </c>
      <c r="AM548" s="74">
        <v>0</v>
      </c>
      <c r="AN548" s="74">
        <v>0</v>
      </c>
      <c r="AO548" s="74">
        <v>0</v>
      </c>
      <c r="AP548" s="74">
        <v>5600000</v>
      </c>
      <c r="AQ548" s="74">
        <v>0</v>
      </c>
      <c r="AR548" s="74">
        <v>0</v>
      </c>
      <c r="AS548" s="74">
        <v>0</v>
      </c>
      <c r="AT548" s="79">
        <v>0</v>
      </c>
      <c r="AU548" s="81">
        <v>60065528</v>
      </c>
      <c r="AV548" s="112">
        <v>39760941.039999999</v>
      </c>
      <c r="AW548" s="74">
        <v>60065528</v>
      </c>
      <c r="AX548" s="74">
        <v>4204586.96</v>
      </c>
      <c r="AY548" s="75">
        <v>0</v>
      </c>
      <c r="AZ548" s="74">
        <v>0</v>
      </c>
      <c r="BA548" s="74">
        <v>0</v>
      </c>
      <c r="BB548" s="74">
        <v>0</v>
      </c>
      <c r="BC548" s="79">
        <v>0</v>
      </c>
      <c r="BD548" s="79">
        <v>0</v>
      </c>
      <c r="BE548" s="79">
        <v>0</v>
      </c>
      <c r="BF548" s="77">
        <v>0</v>
      </c>
      <c r="BG548" s="344">
        <v>4204586.96</v>
      </c>
      <c r="BH548" s="187">
        <v>55860941</v>
      </c>
    </row>
    <row r="549" spans="1:61" s="50" customFormat="1" ht="24" customHeight="1" x14ac:dyDescent="0.2">
      <c r="A549" s="181"/>
      <c r="B549" s="296">
        <v>543</v>
      </c>
      <c r="C549" s="264">
        <v>336</v>
      </c>
      <c r="D549" s="297">
        <v>13393</v>
      </c>
      <c r="E549" s="241" t="s">
        <v>1920</v>
      </c>
      <c r="F549" s="242" t="s">
        <v>1921</v>
      </c>
      <c r="G549" s="285" t="s">
        <v>137</v>
      </c>
      <c r="H549" s="272" t="s">
        <v>1906</v>
      </c>
      <c r="I549" s="292" t="s">
        <v>2964</v>
      </c>
      <c r="J549" s="64">
        <v>3733174127</v>
      </c>
      <c r="K549" s="64" t="s">
        <v>1922</v>
      </c>
      <c r="L549" s="64" t="s">
        <v>1906</v>
      </c>
      <c r="M549" s="290" t="s">
        <v>137</v>
      </c>
      <c r="N549" s="243" t="s">
        <v>2410</v>
      </c>
      <c r="O549" s="64"/>
      <c r="P549" s="89"/>
      <c r="Q549" s="243">
        <v>30</v>
      </c>
      <c r="R549" s="245">
        <v>120</v>
      </c>
      <c r="S549" s="245">
        <v>110</v>
      </c>
      <c r="T549" s="245">
        <v>29.33</v>
      </c>
      <c r="U549" s="89">
        <v>0</v>
      </c>
      <c r="V549" s="260">
        <v>15</v>
      </c>
      <c r="W549" s="98">
        <v>0</v>
      </c>
      <c r="X549" s="83">
        <v>0</v>
      </c>
      <c r="Y549" s="98">
        <v>1</v>
      </c>
      <c r="Z549" s="64">
        <v>1</v>
      </c>
      <c r="AA549" s="315">
        <v>885165</v>
      </c>
      <c r="AB549" s="315">
        <v>46667</v>
      </c>
      <c r="AC549" s="316">
        <v>931832</v>
      </c>
      <c r="AD549" s="74">
        <v>4500000</v>
      </c>
      <c r="AE549" s="74">
        <v>6000000</v>
      </c>
      <c r="AF549" s="334">
        <v>177895.19999999998</v>
      </c>
      <c r="AG549" s="112">
        <v>26554950</v>
      </c>
      <c r="AH549" s="74">
        <v>1400010</v>
      </c>
      <c r="AI549" s="74">
        <v>21347423.999999996</v>
      </c>
      <c r="AJ549" s="74">
        <v>2655495</v>
      </c>
      <c r="AK549" s="74">
        <v>4500000</v>
      </c>
      <c r="AL549" s="74">
        <v>6000000</v>
      </c>
      <c r="AM549" s="74">
        <v>4892117.9999999991</v>
      </c>
      <c r="AN549" s="74">
        <v>5217666.2159999991</v>
      </c>
      <c r="AO549" s="74">
        <v>0</v>
      </c>
      <c r="AP549" s="74">
        <v>3000000</v>
      </c>
      <c r="AQ549" s="74">
        <v>0</v>
      </c>
      <c r="AR549" s="74">
        <v>0</v>
      </c>
      <c r="AS549" s="74">
        <v>0</v>
      </c>
      <c r="AT549" s="79">
        <v>0</v>
      </c>
      <c r="AU549" s="81">
        <v>75567663.216000006</v>
      </c>
      <c r="AV549" s="112">
        <v>54308316.440880008</v>
      </c>
      <c r="AW549" s="74">
        <v>72912168.215999991</v>
      </c>
      <c r="AX549" s="74">
        <v>5103851.7751199994</v>
      </c>
      <c r="AY549" s="75">
        <v>1430831.644088001</v>
      </c>
      <c r="AZ549" s="74">
        <v>0</v>
      </c>
      <c r="BA549" s="74">
        <v>0</v>
      </c>
      <c r="BB549" s="74">
        <v>0</v>
      </c>
      <c r="BC549" s="79">
        <v>0</v>
      </c>
      <c r="BD549" s="79">
        <v>0</v>
      </c>
      <c r="BE549" s="79">
        <v>0</v>
      </c>
      <c r="BF549" s="77">
        <v>0</v>
      </c>
      <c r="BG549" s="344">
        <v>6534683.4192080004</v>
      </c>
      <c r="BH549" s="187">
        <v>69032979</v>
      </c>
    </row>
    <row r="550" spans="1:61" s="50" customFormat="1" ht="24" customHeight="1" x14ac:dyDescent="0.2">
      <c r="A550" s="181"/>
      <c r="B550" s="296">
        <v>544</v>
      </c>
      <c r="C550" s="264">
        <v>337</v>
      </c>
      <c r="D550" s="297">
        <v>13394</v>
      </c>
      <c r="E550" s="241" t="s">
        <v>378</v>
      </c>
      <c r="F550" s="242" t="s">
        <v>1923</v>
      </c>
      <c r="G550" s="285" t="s">
        <v>137</v>
      </c>
      <c r="H550" s="272" t="s">
        <v>1906</v>
      </c>
      <c r="I550" s="292" t="s">
        <v>2965</v>
      </c>
      <c r="J550" s="64">
        <v>3257407866</v>
      </c>
      <c r="K550" s="64" t="s">
        <v>1924</v>
      </c>
      <c r="L550" s="64" t="s">
        <v>1906</v>
      </c>
      <c r="M550" s="290" t="s">
        <v>137</v>
      </c>
      <c r="N550" s="243" t="s">
        <v>2410</v>
      </c>
      <c r="O550" s="64"/>
      <c r="P550" s="89"/>
      <c r="Q550" s="243">
        <v>30</v>
      </c>
      <c r="R550" s="245">
        <v>120</v>
      </c>
      <c r="S550" s="245">
        <v>110</v>
      </c>
      <c r="T550" s="245">
        <v>29.33</v>
      </c>
      <c r="U550" s="89">
        <v>0</v>
      </c>
      <c r="V550" s="260">
        <v>15</v>
      </c>
      <c r="W550" s="98">
        <v>0</v>
      </c>
      <c r="X550" s="83">
        <v>0</v>
      </c>
      <c r="Y550" s="98">
        <v>1</v>
      </c>
      <c r="Z550" s="64">
        <v>1</v>
      </c>
      <c r="AA550" s="315">
        <v>885165</v>
      </c>
      <c r="AB550" s="315">
        <v>46667</v>
      </c>
      <c r="AC550" s="316">
        <v>931832</v>
      </c>
      <c r="AD550" s="74">
        <v>4500000</v>
      </c>
      <c r="AE550" s="74">
        <v>6000000</v>
      </c>
      <c r="AF550" s="334">
        <v>177895.19999999998</v>
      </c>
      <c r="AG550" s="112">
        <v>26554950</v>
      </c>
      <c r="AH550" s="74">
        <v>1400010</v>
      </c>
      <c r="AI550" s="74">
        <v>21347423.999999996</v>
      </c>
      <c r="AJ550" s="74">
        <v>2655495</v>
      </c>
      <c r="AK550" s="74">
        <v>4500000</v>
      </c>
      <c r="AL550" s="74">
        <v>6000000</v>
      </c>
      <c r="AM550" s="74">
        <v>4892117.9999999991</v>
      </c>
      <c r="AN550" s="74">
        <v>5217666.2159999991</v>
      </c>
      <c r="AO550" s="74">
        <v>0</v>
      </c>
      <c r="AP550" s="74">
        <v>3000000</v>
      </c>
      <c r="AQ550" s="74">
        <v>0</v>
      </c>
      <c r="AR550" s="74">
        <v>0</v>
      </c>
      <c r="AS550" s="74">
        <v>0</v>
      </c>
      <c r="AT550" s="79">
        <v>0</v>
      </c>
      <c r="AU550" s="81">
        <v>75567663.216000006</v>
      </c>
      <c r="AV550" s="112">
        <v>54308316.440880008</v>
      </c>
      <c r="AW550" s="74">
        <v>72912168.215999991</v>
      </c>
      <c r="AX550" s="74">
        <v>5103851.7751199994</v>
      </c>
      <c r="AY550" s="75">
        <v>1430831.644088001</v>
      </c>
      <c r="AZ550" s="74">
        <v>0</v>
      </c>
      <c r="BA550" s="74">
        <v>0</v>
      </c>
      <c r="BB550" s="74">
        <v>0</v>
      </c>
      <c r="BC550" s="79">
        <v>0</v>
      </c>
      <c r="BD550" s="79">
        <v>0</v>
      </c>
      <c r="BE550" s="79">
        <v>0</v>
      </c>
      <c r="BF550" s="77">
        <v>0</v>
      </c>
      <c r="BG550" s="344">
        <v>6534683.4192080004</v>
      </c>
      <c r="BH550" s="187">
        <v>69032979</v>
      </c>
    </row>
    <row r="551" spans="1:61" s="50" customFormat="1" ht="24" customHeight="1" x14ac:dyDescent="0.4">
      <c r="A551" s="181"/>
      <c r="B551" s="296">
        <v>545</v>
      </c>
      <c r="C551" s="264">
        <v>338</v>
      </c>
      <c r="D551" s="297">
        <v>13401</v>
      </c>
      <c r="E551" s="241" t="s">
        <v>1939</v>
      </c>
      <c r="F551" s="242" t="s">
        <v>1940</v>
      </c>
      <c r="G551" s="285" t="s">
        <v>137</v>
      </c>
      <c r="H551" s="272" t="s">
        <v>3312</v>
      </c>
      <c r="I551" s="402" t="s">
        <v>2966</v>
      </c>
      <c r="J551" s="64">
        <v>5589873223</v>
      </c>
      <c r="K551" s="64" t="s">
        <v>1941</v>
      </c>
      <c r="L551" s="64" t="s">
        <v>3312</v>
      </c>
      <c r="M551" s="290" t="s">
        <v>137</v>
      </c>
      <c r="N551" s="243" t="s">
        <v>2410</v>
      </c>
      <c r="O551" s="64"/>
      <c r="P551" s="89"/>
      <c r="Q551" s="243">
        <v>30</v>
      </c>
      <c r="R551" s="245">
        <v>120</v>
      </c>
      <c r="S551" s="245">
        <v>110</v>
      </c>
      <c r="T551" s="245">
        <v>29.33</v>
      </c>
      <c r="U551" s="89">
        <v>0</v>
      </c>
      <c r="V551" s="260">
        <v>15</v>
      </c>
      <c r="W551" s="98">
        <v>0</v>
      </c>
      <c r="X551" s="83">
        <v>0</v>
      </c>
      <c r="Y551" s="98">
        <v>2</v>
      </c>
      <c r="Z551" s="66">
        <v>2</v>
      </c>
      <c r="AA551" s="315">
        <v>885165</v>
      </c>
      <c r="AB551" s="315">
        <v>46667</v>
      </c>
      <c r="AC551" s="316">
        <v>931832</v>
      </c>
      <c r="AD551" s="74">
        <v>4500000</v>
      </c>
      <c r="AE551" s="74">
        <v>6000000</v>
      </c>
      <c r="AF551" s="334">
        <v>177895.19999999998</v>
      </c>
      <c r="AG551" s="112">
        <v>26554950</v>
      </c>
      <c r="AH551" s="74">
        <v>1400010</v>
      </c>
      <c r="AI551" s="74">
        <v>21347423.999999996</v>
      </c>
      <c r="AJ551" s="74">
        <v>5310990</v>
      </c>
      <c r="AK551" s="74">
        <v>4500000</v>
      </c>
      <c r="AL551" s="74">
        <v>6000000</v>
      </c>
      <c r="AM551" s="74">
        <v>4892117.9999999991</v>
      </c>
      <c r="AN551" s="74">
        <v>5217666.2159999991</v>
      </c>
      <c r="AO551" s="74">
        <v>0</v>
      </c>
      <c r="AP551" s="74">
        <v>3000000</v>
      </c>
      <c r="AQ551" s="74">
        <v>0</v>
      </c>
      <c r="AR551" s="74">
        <v>0</v>
      </c>
      <c r="AS551" s="74">
        <v>0</v>
      </c>
      <c r="AT551" s="79">
        <v>0</v>
      </c>
      <c r="AU551" s="81">
        <v>78223158.216000006</v>
      </c>
      <c r="AV551" s="112">
        <v>54308316.440880008</v>
      </c>
      <c r="AW551" s="74">
        <v>72912168.215999991</v>
      </c>
      <c r="AX551" s="74">
        <v>5103851.7751199994</v>
      </c>
      <c r="AY551" s="75">
        <v>1430831.644088001</v>
      </c>
      <c r="AZ551" s="74">
        <v>0</v>
      </c>
      <c r="BA551" s="74">
        <v>0</v>
      </c>
      <c r="BB551" s="74">
        <v>0</v>
      </c>
      <c r="BC551" s="79">
        <v>0</v>
      </c>
      <c r="BD551" s="79">
        <v>0</v>
      </c>
      <c r="BE551" s="79">
        <v>0</v>
      </c>
      <c r="BF551" s="77">
        <v>0</v>
      </c>
      <c r="BG551" s="344">
        <v>6534683.4192080004</v>
      </c>
      <c r="BH551" s="187">
        <v>71688474</v>
      </c>
      <c r="BI551" s="278" t="s">
        <v>3293</v>
      </c>
    </row>
    <row r="552" spans="1:61" s="50" customFormat="1" ht="24" customHeight="1" x14ac:dyDescent="0.2">
      <c r="A552" s="181"/>
      <c r="B552" s="296">
        <v>546</v>
      </c>
      <c r="C552" s="264">
        <v>339</v>
      </c>
      <c r="D552" s="297">
        <v>13402</v>
      </c>
      <c r="E552" s="241" t="s">
        <v>1942</v>
      </c>
      <c r="F552" s="242" t="s">
        <v>1940</v>
      </c>
      <c r="G552" s="285" t="s">
        <v>137</v>
      </c>
      <c r="H552" s="272" t="s">
        <v>1906</v>
      </c>
      <c r="I552" s="292" t="s">
        <v>2967</v>
      </c>
      <c r="J552" s="64">
        <v>5588999444</v>
      </c>
      <c r="K552" s="64" t="s">
        <v>1943</v>
      </c>
      <c r="L552" s="64" t="s">
        <v>1906</v>
      </c>
      <c r="M552" s="290" t="s">
        <v>137</v>
      </c>
      <c r="N552" s="243" t="s">
        <v>2410</v>
      </c>
      <c r="O552" s="64"/>
      <c r="P552" s="89"/>
      <c r="Q552" s="243">
        <v>30</v>
      </c>
      <c r="R552" s="245">
        <v>120</v>
      </c>
      <c r="S552" s="245">
        <v>110</v>
      </c>
      <c r="T552" s="245">
        <v>29.33</v>
      </c>
      <c r="U552" s="89">
        <v>0</v>
      </c>
      <c r="V552" s="260">
        <v>15</v>
      </c>
      <c r="W552" s="98">
        <v>0</v>
      </c>
      <c r="X552" s="83">
        <v>0</v>
      </c>
      <c r="Y552" s="98">
        <v>1</v>
      </c>
      <c r="Z552" s="64">
        <v>1</v>
      </c>
      <c r="AA552" s="315">
        <v>885165</v>
      </c>
      <c r="AB552" s="315">
        <v>46667</v>
      </c>
      <c r="AC552" s="316">
        <v>931832</v>
      </c>
      <c r="AD552" s="74">
        <v>4500000</v>
      </c>
      <c r="AE552" s="74">
        <v>6000000</v>
      </c>
      <c r="AF552" s="334">
        <v>177895.19999999998</v>
      </c>
      <c r="AG552" s="112">
        <v>26554950</v>
      </c>
      <c r="AH552" s="74">
        <v>1400010</v>
      </c>
      <c r="AI552" s="74">
        <v>21347423.999999996</v>
      </c>
      <c r="AJ552" s="74">
        <v>2655495</v>
      </c>
      <c r="AK552" s="74">
        <v>4500000</v>
      </c>
      <c r="AL552" s="74">
        <v>6000000</v>
      </c>
      <c r="AM552" s="74">
        <v>4892117.9999999991</v>
      </c>
      <c r="AN552" s="74">
        <v>5217666.2159999991</v>
      </c>
      <c r="AO552" s="74">
        <v>0</v>
      </c>
      <c r="AP552" s="74">
        <v>3000000</v>
      </c>
      <c r="AQ552" s="74">
        <v>0</v>
      </c>
      <c r="AR552" s="74">
        <v>0</v>
      </c>
      <c r="AS552" s="74">
        <v>0</v>
      </c>
      <c r="AT552" s="79">
        <v>0</v>
      </c>
      <c r="AU552" s="81">
        <v>75567663.216000006</v>
      </c>
      <c r="AV552" s="112">
        <v>54308316.440880008</v>
      </c>
      <c r="AW552" s="74">
        <v>72912168.215999991</v>
      </c>
      <c r="AX552" s="74">
        <v>5103851.7751199994</v>
      </c>
      <c r="AY552" s="75">
        <v>1430831.644088001</v>
      </c>
      <c r="AZ552" s="74">
        <v>0</v>
      </c>
      <c r="BA552" s="74">
        <v>0</v>
      </c>
      <c r="BB552" s="74">
        <v>0</v>
      </c>
      <c r="BC552" s="79">
        <v>0</v>
      </c>
      <c r="BD552" s="79">
        <v>0</v>
      </c>
      <c r="BE552" s="79">
        <v>0</v>
      </c>
      <c r="BF552" s="77">
        <v>0</v>
      </c>
      <c r="BG552" s="344">
        <v>6534683.4192080004</v>
      </c>
      <c r="BH552" s="187">
        <v>69032979</v>
      </c>
    </row>
    <row r="553" spans="1:61" s="50" customFormat="1" ht="24" customHeight="1" x14ac:dyDescent="0.2">
      <c r="A553" s="181"/>
      <c r="B553" s="296">
        <v>547</v>
      </c>
      <c r="C553" s="264">
        <v>340</v>
      </c>
      <c r="D553" s="297">
        <v>13403</v>
      </c>
      <c r="E553" s="241" t="s">
        <v>1944</v>
      </c>
      <c r="F553" s="242" t="s">
        <v>1945</v>
      </c>
      <c r="G553" s="285" t="s">
        <v>137</v>
      </c>
      <c r="H553" s="272" t="s">
        <v>1906</v>
      </c>
      <c r="I553" s="292" t="s">
        <v>2968</v>
      </c>
      <c r="J553" s="64">
        <v>3820800931</v>
      </c>
      <c r="K553" s="64" t="s">
        <v>1946</v>
      </c>
      <c r="L553" s="64" t="s">
        <v>1906</v>
      </c>
      <c r="M553" s="290" t="s">
        <v>137</v>
      </c>
      <c r="N553" s="243" t="s">
        <v>2410</v>
      </c>
      <c r="O553" s="64"/>
      <c r="P553" s="89"/>
      <c r="Q553" s="243">
        <v>30</v>
      </c>
      <c r="R553" s="245">
        <v>120</v>
      </c>
      <c r="S553" s="245">
        <v>110</v>
      </c>
      <c r="T553" s="245">
        <v>29.33</v>
      </c>
      <c r="U553" s="89">
        <v>0</v>
      </c>
      <c r="V553" s="260">
        <v>15</v>
      </c>
      <c r="W553" s="98">
        <v>0</v>
      </c>
      <c r="X553" s="83">
        <v>0</v>
      </c>
      <c r="Y553" s="98">
        <v>1</v>
      </c>
      <c r="Z553" s="64">
        <v>1</v>
      </c>
      <c r="AA553" s="315">
        <v>885165</v>
      </c>
      <c r="AB553" s="315">
        <v>46667</v>
      </c>
      <c r="AC553" s="316">
        <v>931832</v>
      </c>
      <c r="AD553" s="74">
        <v>4500000</v>
      </c>
      <c r="AE553" s="74">
        <v>6000000</v>
      </c>
      <c r="AF553" s="334">
        <v>177895.19999999998</v>
      </c>
      <c r="AG553" s="112">
        <v>26554950</v>
      </c>
      <c r="AH553" s="74">
        <v>1400010</v>
      </c>
      <c r="AI553" s="74">
        <v>21347423.999999996</v>
      </c>
      <c r="AJ553" s="74">
        <v>2655495</v>
      </c>
      <c r="AK553" s="74">
        <v>4500000</v>
      </c>
      <c r="AL553" s="74">
        <v>6000000</v>
      </c>
      <c r="AM553" s="74">
        <v>4892117.9999999991</v>
      </c>
      <c r="AN553" s="74">
        <v>5217666.2159999991</v>
      </c>
      <c r="AO553" s="74">
        <v>0</v>
      </c>
      <c r="AP553" s="74">
        <v>3000000</v>
      </c>
      <c r="AQ553" s="74">
        <v>0</v>
      </c>
      <c r="AR553" s="74">
        <v>0</v>
      </c>
      <c r="AS553" s="74">
        <v>0</v>
      </c>
      <c r="AT553" s="79">
        <v>0</v>
      </c>
      <c r="AU553" s="81">
        <v>75567663.216000006</v>
      </c>
      <c r="AV553" s="112">
        <v>54308316.440880008</v>
      </c>
      <c r="AW553" s="74">
        <v>72912168.215999991</v>
      </c>
      <c r="AX553" s="74">
        <v>5103851.7751199994</v>
      </c>
      <c r="AY553" s="75">
        <v>1430831.644088001</v>
      </c>
      <c r="AZ553" s="74">
        <v>0</v>
      </c>
      <c r="BA553" s="74">
        <v>0</v>
      </c>
      <c r="BB553" s="74">
        <v>0</v>
      </c>
      <c r="BC553" s="79">
        <v>0</v>
      </c>
      <c r="BD553" s="79">
        <v>0</v>
      </c>
      <c r="BE553" s="79">
        <v>0</v>
      </c>
      <c r="BF553" s="77">
        <v>0</v>
      </c>
      <c r="BG553" s="344">
        <v>6534683.4192080004</v>
      </c>
      <c r="BH553" s="187">
        <v>69032979</v>
      </c>
    </row>
    <row r="554" spans="1:61" s="50" customFormat="1" ht="24" customHeight="1" x14ac:dyDescent="0.2">
      <c r="A554" s="181"/>
      <c r="B554" s="296">
        <v>548</v>
      </c>
      <c r="C554" s="264">
        <v>341</v>
      </c>
      <c r="D554" s="297">
        <v>13404</v>
      </c>
      <c r="E554" s="241" t="s">
        <v>1947</v>
      </c>
      <c r="F554" s="242" t="s">
        <v>1948</v>
      </c>
      <c r="G554" s="285" t="s">
        <v>137</v>
      </c>
      <c r="H554" s="272" t="s">
        <v>1906</v>
      </c>
      <c r="I554" s="292" t="s">
        <v>2969</v>
      </c>
      <c r="J554" s="64">
        <v>3732742441</v>
      </c>
      <c r="K554" s="64" t="s">
        <v>1949</v>
      </c>
      <c r="L554" s="64" t="s">
        <v>1906</v>
      </c>
      <c r="M554" s="290" t="s">
        <v>137</v>
      </c>
      <c r="N554" s="243" t="s">
        <v>2410</v>
      </c>
      <c r="O554" s="64"/>
      <c r="P554" s="89"/>
      <c r="Q554" s="243">
        <v>30</v>
      </c>
      <c r="R554" s="245">
        <v>120</v>
      </c>
      <c r="S554" s="245">
        <v>110</v>
      </c>
      <c r="T554" s="245">
        <v>29.33</v>
      </c>
      <c r="U554" s="89">
        <v>0</v>
      </c>
      <c r="V554" s="260">
        <v>15</v>
      </c>
      <c r="W554" s="98">
        <v>0</v>
      </c>
      <c r="X554" s="83">
        <v>0</v>
      </c>
      <c r="Y554" s="98">
        <v>2</v>
      </c>
      <c r="Z554" s="64">
        <v>2</v>
      </c>
      <c r="AA554" s="315">
        <v>885165</v>
      </c>
      <c r="AB554" s="315">
        <v>46667</v>
      </c>
      <c r="AC554" s="316">
        <v>931832</v>
      </c>
      <c r="AD554" s="74">
        <v>4500000</v>
      </c>
      <c r="AE554" s="74">
        <v>6000000</v>
      </c>
      <c r="AF554" s="334">
        <v>177895.19999999998</v>
      </c>
      <c r="AG554" s="112">
        <v>26554950</v>
      </c>
      <c r="AH554" s="74">
        <v>1400010</v>
      </c>
      <c r="AI554" s="74">
        <v>21347423.999999996</v>
      </c>
      <c r="AJ554" s="74">
        <v>5310990</v>
      </c>
      <c r="AK554" s="74">
        <v>4500000</v>
      </c>
      <c r="AL554" s="74">
        <v>6000000</v>
      </c>
      <c r="AM554" s="74">
        <v>4892117.9999999991</v>
      </c>
      <c r="AN554" s="74">
        <v>5217666.2159999991</v>
      </c>
      <c r="AO554" s="74">
        <v>0</v>
      </c>
      <c r="AP554" s="74">
        <v>3000000</v>
      </c>
      <c r="AQ554" s="74">
        <v>0</v>
      </c>
      <c r="AR554" s="74">
        <v>0</v>
      </c>
      <c r="AS554" s="74">
        <v>0</v>
      </c>
      <c r="AT554" s="79">
        <v>0</v>
      </c>
      <c r="AU554" s="81">
        <v>78223158.216000006</v>
      </c>
      <c r="AV554" s="112">
        <v>54308316.440880008</v>
      </c>
      <c r="AW554" s="74">
        <v>72912168.215999991</v>
      </c>
      <c r="AX554" s="74">
        <v>5103851.7751199994</v>
      </c>
      <c r="AY554" s="75">
        <v>1430831.644088001</v>
      </c>
      <c r="AZ554" s="74">
        <v>0</v>
      </c>
      <c r="BA554" s="74">
        <v>0</v>
      </c>
      <c r="BB554" s="74">
        <v>0</v>
      </c>
      <c r="BC554" s="79">
        <v>0</v>
      </c>
      <c r="BD554" s="79">
        <v>0</v>
      </c>
      <c r="BE554" s="79">
        <v>0</v>
      </c>
      <c r="BF554" s="77">
        <v>0</v>
      </c>
      <c r="BG554" s="344">
        <v>6534683.4192080004</v>
      </c>
      <c r="BH554" s="187">
        <v>71688474</v>
      </c>
    </row>
    <row r="555" spans="1:61" s="50" customFormat="1" ht="24" customHeight="1" x14ac:dyDescent="0.2">
      <c r="A555" s="181"/>
      <c r="B555" s="296">
        <v>549</v>
      </c>
      <c r="C555" s="264">
        <v>342</v>
      </c>
      <c r="D555" s="297">
        <v>13395</v>
      </c>
      <c r="E555" s="241" t="s">
        <v>248</v>
      </c>
      <c r="F555" s="242" t="s">
        <v>1925</v>
      </c>
      <c r="G555" s="285" t="s">
        <v>137</v>
      </c>
      <c r="H555" s="272" t="s">
        <v>1906</v>
      </c>
      <c r="I555" s="292" t="s">
        <v>2970</v>
      </c>
      <c r="J555" s="64">
        <v>3230190483</v>
      </c>
      <c r="K555" s="64" t="s">
        <v>1926</v>
      </c>
      <c r="L555" s="64" t="s">
        <v>1906</v>
      </c>
      <c r="M555" s="290" t="s">
        <v>137</v>
      </c>
      <c r="N555" s="243" t="s">
        <v>2410</v>
      </c>
      <c r="O555" s="64"/>
      <c r="P555" s="89"/>
      <c r="Q555" s="243">
        <v>30</v>
      </c>
      <c r="R555" s="245">
        <v>120</v>
      </c>
      <c r="S555" s="245">
        <v>110</v>
      </c>
      <c r="T555" s="245">
        <v>29.33</v>
      </c>
      <c r="U555" s="244">
        <v>1</v>
      </c>
      <c r="V555" s="260">
        <v>11</v>
      </c>
      <c r="W555" s="98">
        <v>0</v>
      </c>
      <c r="X555" s="83">
        <v>0</v>
      </c>
      <c r="Y555" s="98">
        <v>3</v>
      </c>
      <c r="Z555" s="64">
        <v>1</v>
      </c>
      <c r="AA555" s="315">
        <v>885165</v>
      </c>
      <c r="AB555" s="315">
        <v>46667</v>
      </c>
      <c r="AC555" s="316">
        <v>931832</v>
      </c>
      <c r="AD555" s="74">
        <v>4500000</v>
      </c>
      <c r="AE555" s="74">
        <v>6000000</v>
      </c>
      <c r="AF555" s="334">
        <v>177895.19999999998</v>
      </c>
      <c r="AG555" s="112">
        <v>26554950</v>
      </c>
      <c r="AH555" s="74">
        <v>1400010</v>
      </c>
      <c r="AI555" s="74">
        <v>21347423.999999996</v>
      </c>
      <c r="AJ555" s="74">
        <v>2655495</v>
      </c>
      <c r="AK555" s="74">
        <v>4500000</v>
      </c>
      <c r="AL555" s="74">
        <v>6000000</v>
      </c>
      <c r="AM555" s="74">
        <v>4892117.9999999991</v>
      </c>
      <c r="AN555" s="74">
        <v>5217666.2159999991</v>
      </c>
      <c r="AO555" s="74">
        <v>931832</v>
      </c>
      <c r="AP555" s="74">
        <v>2200000</v>
      </c>
      <c r="AQ555" s="74">
        <v>0</v>
      </c>
      <c r="AR555" s="74">
        <v>0</v>
      </c>
      <c r="AS555" s="74">
        <v>0</v>
      </c>
      <c r="AT555" s="79">
        <v>0</v>
      </c>
      <c r="AU555" s="81">
        <v>75699495.216000006</v>
      </c>
      <c r="AV555" s="112">
        <v>54364316.440880008</v>
      </c>
      <c r="AW555" s="74">
        <v>72112168.215999991</v>
      </c>
      <c r="AX555" s="74">
        <v>5047851.7751199994</v>
      </c>
      <c r="AY555" s="75">
        <v>1436431.644088001</v>
      </c>
      <c r="AZ555" s="74">
        <v>0</v>
      </c>
      <c r="BA555" s="74">
        <v>0</v>
      </c>
      <c r="BB555" s="74">
        <v>0</v>
      </c>
      <c r="BC555" s="79">
        <v>0</v>
      </c>
      <c r="BD555" s="79">
        <v>0</v>
      </c>
      <c r="BE555" s="79">
        <v>0</v>
      </c>
      <c r="BF555" s="77">
        <v>0</v>
      </c>
      <c r="BG555" s="344">
        <v>6484283.4192080004</v>
      </c>
      <c r="BH555" s="187">
        <v>69215211</v>
      </c>
    </row>
    <row r="556" spans="1:61" s="50" customFormat="1" ht="24" customHeight="1" x14ac:dyDescent="0.2">
      <c r="A556" s="181"/>
      <c r="B556" s="296">
        <v>550</v>
      </c>
      <c r="C556" s="264">
        <v>343</v>
      </c>
      <c r="D556" s="297">
        <v>13405</v>
      </c>
      <c r="E556" s="241" t="s">
        <v>374</v>
      </c>
      <c r="F556" s="242" t="s">
        <v>1950</v>
      </c>
      <c r="G556" s="285" t="s">
        <v>137</v>
      </c>
      <c r="H556" s="272" t="s">
        <v>1906</v>
      </c>
      <c r="I556" s="292" t="s">
        <v>2971</v>
      </c>
      <c r="J556" s="64">
        <v>3839345456</v>
      </c>
      <c r="K556" s="64" t="s">
        <v>1951</v>
      </c>
      <c r="L556" s="64" t="s">
        <v>1906</v>
      </c>
      <c r="M556" s="290" t="s">
        <v>137</v>
      </c>
      <c r="N556" s="243" t="s">
        <v>2410</v>
      </c>
      <c r="O556" s="64"/>
      <c r="P556" s="89"/>
      <c r="Q556" s="243">
        <v>30</v>
      </c>
      <c r="R556" s="245">
        <v>120</v>
      </c>
      <c r="S556" s="245">
        <v>110</v>
      </c>
      <c r="T556" s="245">
        <v>29.33</v>
      </c>
      <c r="U556" s="89">
        <v>0</v>
      </c>
      <c r="V556" s="260">
        <v>15</v>
      </c>
      <c r="W556" s="98">
        <v>0</v>
      </c>
      <c r="X556" s="83">
        <v>0</v>
      </c>
      <c r="Y556" s="98">
        <v>2</v>
      </c>
      <c r="Z556" s="64">
        <v>2</v>
      </c>
      <c r="AA556" s="315">
        <v>885165</v>
      </c>
      <c r="AB556" s="315">
        <v>46667</v>
      </c>
      <c r="AC556" s="316">
        <v>931832</v>
      </c>
      <c r="AD556" s="74">
        <v>4500000</v>
      </c>
      <c r="AE556" s="74">
        <v>6000000</v>
      </c>
      <c r="AF556" s="334">
        <v>177895.19999999998</v>
      </c>
      <c r="AG556" s="112">
        <v>26554950</v>
      </c>
      <c r="AH556" s="74">
        <v>1400010</v>
      </c>
      <c r="AI556" s="74">
        <v>21347423.999999996</v>
      </c>
      <c r="AJ556" s="74">
        <v>5310990</v>
      </c>
      <c r="AK556" s="74">
        <v>4500000</v>
      </c>
      <c r="AL556" s="74">
        <v>6000000</v>
      </c>
      <c r="AM556" s="74">
        <v>4892117.9999999991</v>
      </c>
      <c r="AN556" s="74">
        <v>5217666.2159999991</v>
      </c>
      <c r="AO556" s="74">
        <v>0</v>
      </c>
      <c r="AP556" s="74">
        <v>3000000</v>
      </c>
      <c r="AQ556" s="74">
        <v>0</v>
      </c>
      <c r="AR556" s="74">
        <v>0</v>
      </c>
      <c r="AS556" s="74">
        <v>0</v>
      </c>
      <c r="AT556" s="79">
        <v>0</v>
      </c>
      <c r="AU556" s="81">
        <v>78223158.216000006</v>
      </c>
      <c r="AV556" s="112">
        <v>54308316.440880008</v>
      </c>
      <c r="AW556" s="74">
        <v>72912168.215999991</v>
      </c>
      <c r="AX556" s="74">
        <v>5103851.7751199994</v>
      </c>
      <c r="AY556" s="75">
        <v>1430831.644088001</v>
      </c>
      <c r="AZ556" s="74">
        <v>0</v>
      </c>
      <c r="BA556" s="74">
        <v>0</v>
      </c>
      <c r="BB556" s="74">
        <v>0</v>
      </c>
      <c r="BC556" s="79">
        <v>0</v>
      </c>
      <c r="BD556" s="79">
        <v>0</v>
      </c>
      <c r="BE556" s="79">
        <v>0</v>
      </c>
      <c r="BF556" s="77">
        <v>0</v>
      </c>
      <c r="BG556" s="344">
        <v>6534683.4192080004</v>
      </c>
      <c r="BH556" s="187">
        <v>71688474</v>
      </c>
    </row>
    <row r="557" spans="1:61" s="50" customFormat="1" ht="24" customHeight="1" x14ac:dyDescent="0.2">
      <c r="A557" s="181"/>
      <c r="B557" s="296">
        <v>551</v>
      </c>
      <c r="C557" s="264">
        <v>344</v>
      </c>
      <c r="D557" s="297">
        <v>13406</v>
      </c>
      <c r="E557" s="241" t="s">
        <v>838</v>
      </c>
      <c r="F557" s="242" t="s">
        <v>1952</v>
      </c>
      <c r="G557" s="285" t="s">
        <v>137</v>
      </c>
      <c r="H557" s="272" t="s">
        <v>1906</v>
      </c>
      <c r="I557" s="292" t="s">
        <v>2972</v>
      </c>
      <c r="J557" s="64">
        <v>3760332862</v>
      </c>
      <c r="K557" s="64" t="s">
        <v>1953</v>
      </c>
      <c r="L557" s="64" t="s">
        <v>1906</v>
      </c>
      <c r="M557" s="290" t="s">
        <v>137</v>
      </c>
      <c r="N557" s="243" t="s">
        <v>2410</v>
      </c>
      <c r="O557" s="64"/>
      <c r="P557" s="89"/>
      <c r="Q557" s="243">
        <v>30</v>
      </c>
      <c r="R557" s="245">
        <v>120</v>
      </c>
      <c r="S557" s="245">
        <v>110</v>
      </c>
      <c r="T557" s="245">
        <v>29.33</v>
      </c>
      <c r="U557" s="89">
        <v>0</v>
      </c>
      <c r="V557" s="260">
        <v>15</v>
      </c>
      <c r="W557" s="98">
        <v>0</v>
      </c>
      <c r="X557" s="83">
        <v>0</v>
      </c>
      <c r="Y557" s="98">
        <v>2</v>
      </c>
      <c r="Z557" s="64">
        <v>1</v>
      </c>
      <c r="AA557" s="315">
        <v>885165</v>
      </c>
      <c r="AB557" s="315">
        <v>46667</v>
      </c>
      <c r="AC557" s="316">
        <v>931832</v>
      </c>
      <c r="AD557" s="74">
        <v>4500000</v>
      </c>
      <c r="AE557" s="74">
        <v>6000000</v>
      </c>
      <c r="AF557" s="334">
        <v>177895.19999999998</v>
      </c>
      <c r="AG557" s="112">
        <v>26554950</v>
      </c>
      <c r="AH557" s="74">
        <v>1400010</v>
      </c>
      <c r="AI557" s="74">
        <v>21347423.999999996</v>
      </c>
      <c r="AJ557" s="74">
        <v>2655495</v>
      </c>
      <c r="AK557" s="74">
        <v>4500000</v>
      </c>
      <c r="AL557" s="74">
        <v>6000000</v>
      </c>
      <c r="AM557" s="74">
        <v>4892117.9999999991</v>
      </c>
      <c r="AN557" s="74">
        <v>5217666.2159999991</v>
      </c>
      <c r="AO557" s="74">
        <v>0</v>
      </c>
      <c r="AP557" s="74">
        <v>3000000</v>
      </c>
      <c r="AQ557" s="74">
        <v>0</v>
      </c>
      <c r="AR557" s="74">
        <v>0</v>
      </c>
      <c r="AS557" s="74">
        <v>0</v>
      </c>
      <c r="AT557" s="79">
        <v>0</v>
      </c>
      <c r="AU557" s="81">
        <v>75567663.216000006</v>
      </c>
      <c r="AV557" s="112">
        <v>54308316.440880008</v>
      </c>
      <c r="AW557" s="74">
        <v>72912168.215999991</v>
      </c>
      <c r="AX557" s="74">
        <v>5103851.7751199994</v>
      </c>
      <c r="AY557" s="75">
        <v>1430831.644088001</v>
      </c>
      <c r="AZ557" s="74">
        <v>0</v>
      </c>
      <c r="BA557" s="74">
        <v>0</v>
      </c>
      <c r="BB557" s="74">
        <v>0</v>
      </c>
      <c r="BC557" s="79">
        <v>0</v>
      </c>
      <c r="BD557" s="79">
        <v>0</v>
      </c>
      <c r="BE557" s="79">
        <v>0</v>
      </c>
      <c r="BF557" s="77">
        <v>0</v>
      </c>
      <c r="BG557" s="344">
        <v>6534683.4192080004</v>
      </c>
      <c r="BH557" s="187">
        <v>69032979</v>
      </c>
    </row>
    <row r="558" spans="1:61" s="50" customFormat="1" ht="24" customHeight="1" x14ac:dyDescent="0.2">
      <c r="A558" s="181"/>
      <c r="B558" s="296">
        <v>552</v>
      </c>
      <c r="C558" s="264">
        <v>345</v>
      </c>
      <c r="D558" s="297">
        <v>13396</v>
      </c>
      <c r="E558" s="241" t="s">
        <v>1927</v>
      </c>
      <c r="F558" s="242" t="s">
        <v>1928</v>
      </c>
      <c r="G558" s="285" t="s">
        <v>137</v>
      </c>
      <c r="H558" s="272" t="s">
        <v>1906</v>
      </c>
      <c r="I558" s="292" t="s">
        <v>2973</v>
      </c>
      <c r="J558" s="64">
        <v>3258219176</v>
      </c>
      <c r="K558" s="64" t="s">
        <v>1929</v>
      </c>
      <c r="L558" s="64" t="s">
        <v>1906</v>
      </c>
      <c r="M558" s="290" t="s">
        <v>137</v>
      </c>
      <c r="N558" s="243" t="s">
        <v>2410</v>
      </c>
      <c r="O558" s="64"/>
      <c r="P558" s="89"/>
      <c r="Q558" s="243">
        <v>30</v>
      </c>
      <c r="R558" s="245">
        <v>120</v>
      </c>
      <c r="S558" s="245">
        <v>110</v>
      </c>
      <c r="T558" s="245">
        <v>29.33</v>
      </c>
      <c r="U558" s="89">
        <v>0</v>
      </c>
      <c r="V558" s="260">
        <v>15</v>
      </c>
      <c r="W558" s="98">
        <v>0</v>
      </c>
      <c r="X558" s="83">
        <v>0</v>
      </c>
      <c r="Y558" s="98">
        <v>1</v>
      </c>
      <c r="Z558" s="64">
        <v>0</v>
      </c>
      <c r="AA558" s="315">
        <v>885165</v>
      </c>
      <c r="AB558" s="315">
        <v>46667</v>
      </c>
      <c r="AC558" s="316">
        <v>931832</v>
      </c>
      <c r="AD558" s="74">
        <v>4500000</v>
      </c>
      <c r="AE558" s="74">
        <v>6000000</v>
      </c>
      <c r="AF558" s="334">
        <v>177895.19999999998</v>
      </c>
      <c r="AG558" s="112">
        <v>26554950</v>
      </c>
      <c r="AH558" s="74">
        <v>1400010</v>
      </c>
      <c r="AI558" s="74">
        <v>21347423.999999996</v>
      </c>
      <c r="AJ558" s="74">
        <v>0</v>
      </c>
      <c r="AK558" s="74">
        <v>4500000</v>
      </c>
      <c r="AL558" s="74">
        <v>6000000</v>
      </c>
      <c r="AM558" s="74">
        <v>4892117.9999999991</v>
      </c>
      <c r="AN558" s="74">
        <v>5217666.2159999991</v>
      </c>
      <c r="AO558" s="74">
        <v>0</v>
      </c>
      <c r="AP558" s="74">
        <v>3000000</v>
      </c>
      <c r="AQ558" s="74">
        <v>0</v>
      </c>
      <c r="AR558" s="74">
        <v>0</v>
      </c>
      <c r="AS558" s="74">
        <v>0</v>
      </c>
      <c r="AT558" s="79">
        <v>0</v>
      </c>
      <c r="AU558" s="81">
        <v>72912168.216000006</v>
      </c>
      <c r="AV558" s="112">
        <v>54308316.440880008</v>
      </c>
      <c r="AW558" s="74">
        <v>72912168.215999991</v>
      </c>
      <c r="AX558" s="74">
        <v>5103851.7751199994</v>
      </c>
      <c r="AY558" s="75">
        <v>1430831.644088001</v>
      </c>
      <c r="AZ558" s="74">
        <v>0</v>
      </c>
      <c r="BA558" s="74">
        <v>0</v>
      </c>
      <c r="BB558" s="74">
        <v>0</v>
      </c>
      <c r="BC558" s="79">
        <v>0</v>
      </c>
      <c r="BD558" s="79">
        <v>0</v>
      </c>
      <c r="BE558" s="79">
        <v>0</v>
      </c>
      <c r="BF558" s="77">
        <v>0</v>
      </c>
      <c r="BG558" s="344">
        <v>6534683.4192080004</v>
      </c>
      <c r="BH558" s="187">
        <v>66377484</v>
      </c>
    </row>
    <row r="559" spans="1:61" s="50" customFormat="1" ht="24" customHeight="1" x14ac:dyDescent="0.2">
      <c r="A559" s="181"/>
      <c r="B559" s="296">
        <v>553</v>
      </c>
      <c r="C559" s="264">
        <v>346</v>
      </c>
      <c r="D559" s="297">
        <v>13400</v>
      </c>
      <c r="E559" s="241" t="s">
        <v>1936</v>
      </c>
      <c r="F559" s="242" t="s">
        <v>1937</v>
      </c>
      <c r="G559" s="285" t="s">
        <v>137</v>
      </c>
      <c r="H559" s="272" t="s">
        <v>1906</v>
      </c>
      <c r="I559" s="292" t="s">
        <v>2974</v>
      </c>
      <c r="J559" s="64">
        <v>3358530027</v>
      </c>
      <c r="K559" s="64" t="s">
        <v>1938</v>
      </c>
      <c r="L559" s="64" t="s">
        <v>1906</v>
      </c>
      <c r="M559" s="290" t="s">
        <v>137</v>
      </c>
      <c r="N559" s="243" t="s">
        <v>2410</v>
      </c>
      <c r="O559" s="64"/>
      <c r="P559" s="89"/>
      <c r="Q559" s="243">
        <v>30</v>
      </c>
      <c r="R559" s="245">
        <v>120</v>
      </c>
      <c r="S559" s="245">
        <v>110</v>
      </c>
      <c r="T559" s="245">
        <v>29.33</v>
      </c>
      <c r="U559" s="89">
        <v>0</v>
      </c>
      <c r="V559" s="260">
        <v>15</v>
      </c>
      <c r="W559" s="98">
        <v>0</v>
      </c>
      <c r="X559" s="83">
        <v>0</v>
      </c>
      <c r="Y559" s="98">
        <v>2</v>
      </c>
      <c r="Z559" s="64">
        <v>2</v>
      </c>
      <c r="AA559" s="315">
        <v>885165</v>
      </c>
      <c r="AB559" s="315">
        <v>46667</v>
      </c>
      <c r="AC559" s="316">
        <v>931832</v>
      </c>
      <c r="AD559" s="74">
        <v>4500000</v>
      </c>
      <c r="AE559" s="74">
        <v>6000000</v>
      </c>
      <c r="AF559" s="334">
        <v>177895.19999999998</v>
      </c>
      <c r="AG559" s="112">
        <v>26554950</v>
      </c>
      <c r="AH559" s="74">
        <v>1400010</v>
      </c>
      <c r="AI559" s="74">
        <v>21347423.999999996</v>
      </c>
      <c r="AJ559" s="74">
        <v>5310990</v>
      </c>
      <c r="AK559" s="74">
        <v>4500000</v>
      </c>
      <c r="AL559" s="74">
        <v>6000000</v>
      </c>
      <c r="AM559" s="74">
        <v>4892117.9999999991</v>
      </c>
      <c r="AN559" s="74">
        <v>5217666.2159999991</v>
      </c>
      <c r="AO559" s="74">
        <v>0</v>
      </c>
      <c r="AP559" s="74">
        <v>3000000</v>
      </c>
      <c r="AQ559" s="74">
        <v>0</v>
      </c>
      <c r="AR559" s="74">
        <v>0</v>
      </c>
      <c r="AS559" s="74">
        <v>0</v>
      </c>
      <c r="AT559" s="79">
        <v>0</v>
      </c>
      <c r="AU559" s="81">
        <v>78223158.216000006</v>
      </c>
      <c r="AV559" s="112">
        <v>54308316.440880008</v>
      </c>
      <c r="AW559" s="74">
        <v>72912168.215999991</v>
      </c>
      <c r="AX559" s="74">
        <v>5103851.7751199994</v>
      </c>
      <c r="AY559" s="75">
        <v>1430831.644088001</v>
      </c>
      <c r="AZ559" s="74">
        <v>0</v>
      </c>
      <c r="BA559" s="74">
        <v>0</v>
      </c>
      <c r="BB559" s="74">
        <v>0</v>
      </c>
      <c r="BC559" s="79">
        <v>0</v>
      </c>
      <c r="BD559" s="79">
        <v>0</v>
      </c>
      <c r="BE559" s="79">
        <v>0</v>
      </c>
      <c r="BF559" s="77">
        <v>0</v>
      </c>
      <c r="BG559" s="344">
        <v>6534683.4192080004</v>
      </c>
      <c r="BH559" s="187">
        <v>71688474</v>
      </c>
    </row>
    <row r="560" spans="1:61" s="50" customFormat="1" ht="24" customHeight="1" x14ac:dyDescent="0.2">
      <c r="A560" s="181"/>
      <c r="B560" s="296">
        <v>554</v>
      </c>
      <c r="C560" s="264">
        <v>347</v>
      </c>
      <c r="D560" s="297">
        <v>13397</v>
      </c>
      <c r="E560" s="241" t="s">
        <v>776</v>
      </c>
      <c r="F560" s="242" t="s">
        <v>1930</v>
      </c>
      <c r="G560" s="285" t="s">
        <v>137</v>
      </c>
      <c r="H560" s="272" t="s">
        <v>1906</v>
      </c>
      <c r="I560" s="292" t="s">
        <v>2975</v>
      </c>
      <c r="J560" s="64">
        <v>3254328051</v>
      </c>
      <c r="K560" s="64" t="s">
        <v>1931</v>
      </c>
      <c r="L560" s="64" t="s">
        <v>1906</v>
      </c>
      <c r="M560" s="290" t="s">
        <v>137</v>
      </c>
      <c r="N560" s="243" t="s">
        <v>2410</v>
      </c>
      <c r="O560" s="64"/>
      <c r="P560" s="89"/>
      <c r="Q560" s="243">
        <v>30</v>
      </c>
      <c r="R560" s="245">
        <v>120</v>
      </c>
      <c r="S560" s="245">
        <v>110</v>
      </c>
      <c r="T560" s="245">
        <v>29.33</v>
      </c>
      <c r="U560" s="89">
        <v>0</v>
      </c>
      <c r="V560" s="260">
        <v>15</v>
      </c>
      <c r="W560" s="98">
        <v>0</v>
      </c>
      <c r="X560" s="83">
        <v>0</v>
      </c>
      <c r="Y560" s="98">
        <v>2</v>
      </c>
      <c r="Z560" s="64">
        <v>1</v>
      </c>
      <c r="AA560" s="315">
        <v>885165</v>
      </c>
      <c r="AB560" s="315">
        <v>46667</v>
      </c>
      <c r="AC560" s="316">
        <v>931832</v>
      </c>
      <c r="AD560" s="74">
        <v>4500000</v>
      </c>
      <c r="AE560" s="74">
        <v>6000000</v>
      </c>
      <c r="AF560" s="334">
        <v>177895.19999999998</v>
      </c>
      <c r="AG560" s="112">
        <v>26554950</v>
      </c>
      <c r="AH560" s="74">
        <v>1400010</v>
      </c>
      <c r="AI560" s="74">
        <v>21347423.999999996</v>
      </c>
      <c r="AJ560" s="74">
        <v>2655495</v>
      </c>
      <c r="AK560" s="74">
        <v>4500000</v>
      </c>
      <c r="AL560" s="74">
        <v>6000000</v>
      </c>
      <c r="AM560" s="74">
        <v>4892117.9999999991</v>
      </c>
      <c r="AN560" s="74">
        <v>5217666.2159999991</v>
      </c>
      <c r="AO560" s="74">
        <v>0</v>
      </c>
      <c r="AP560" s="74">
        <v>3000000</v>
      </c>
      <c r="AQ560" s="74">
        <v>0</v>
      </c>
      <c r="AR560" s="74">
        <v>0</v>
      </c>
      <c r="AS560" s="74">
        <v>0</v>
      </c>
      <c r="AT560" s="79">
        <v>0</v>
      </c>
      <c r="AU560" s="81">
        <v>75567663.216000006</v>
      </c>
      <c r="AV560" s="112">
        <v>54308316.440880008</v>
      </c>
      <c r="AW560" s="74">
        <v>72912168.215999991</v>
      </c>
      <c r="AX560" s="74">
        <v>5103851.7751199994</v>
      </c>
      <c r="AY560" s="75">
        <v>1430831.644088001</v>
      </c>
      <c r="AZ560" s="74">
        <v>0</v>
      </c>
      <c r="BA560" s="74">
        <v>0</v>
      </c>
      <c r="BB560" s="74">
        <v>0</v>
      </c>
      <c r="BC560" s="79">
        <v>0</v>
      </c>
      <c r="BD560" s="79">
        <v>0</v>
      </c>
      <c r="BE560" s="79">
        <v>0</v>
      </c>
      <c r="BF560" s="77">
        <v>0</v>
      </c>
      <c r="BG560" s="344">
        <v>6534683.4192080004</v>
      </c>
      <c r="BH560" s="187">
        <v>69032979</v>
      </c>
    </row>
    <row r="561" spans="1:60" s="50" customFormat="1" ht="24" customHeight="1" x14ac:dyDescent="0.2">
      <c r="A561" s="181"/>
      <c r="B561" s="296">
        <v>555</v>
      </c>
      <c r="C561" s="264">
        <v>348</v>
      </c>
      <c r="D561" s="297">
        <v>13398</v>
      </c>
      <c r="E561" s="241" t="s">
        <v>111</v>
      </c>
      <c r="F561" s="242" t="s">
        <v>1932</v>
      </c>
      <c r="G561" s="285" t="s">
        <v>137</v>
      </c>
      <c r="H561" s="272" t="s">
        <v>1906</v>
      </c>
      <c r="I561" s="292" t="s">
        <v>2976</v>
      </c>
      <c r="J561" s="64">
        <v>3240659891</v>
      </c>
      <c r="K561" s="64" t="s">
        <v>1933</v>
      </c>
      <c r="L561" s="64" t="s">
        <v>1906</v>
      </c>
      <c r="M561" s="290" t="s">
        <v>137</v>
      </c>
      <c r="N561" s="243" t="s">
        <v>2410</v>
      </c>
      <c r="O561" s="64"/>
      <c r="P561" s="89"/>
      <c r="Q561" s="243">
        <v>30</v>
      </c>
      <c r="R561" s="245">
        <v>120</v>
      </c>
      <c r="S561" s="245">
        <v>110</v>
      </c>
      <c r="T561" s="245">
        <v>29.33</v>
      </c>
      <c r="U561" s="89">
        <v>0</v>
      </c>
      <c r="V561" s="260">
        <v>15</v>
      </c>
      <c r="W561" s="98">
        <v>0</v>
      </c>
      <c r="X561" s="83">
        <v>0</v>
      </c>
      <c r="Y561" s="98">
        <v>0</v>
      </c>
      <c r="Z561" s="64">
        <v>0</v>
      </c>
      <c r="AA561" s="315">
        <v>885165</v>
      </c>
      <c r="AB561" s="315">
        <v>46667</v>
      </c>
      <c r="AC561" s="316">
        <v>931832</v>
      </c>
      <c r="AD561" s="74">
        <v>4500000</v>
      </c>
      <c r="AE561" s="74">
        <v>6000000</v>
      </c>
      <c r="AF561" s="334">
        <v>177895.19999999998</v>
      </c>
      <c r="AG561" s="112">
        <v>26554950</v>
      </c>
      <c r="AH561" s="74">
        <v>1400010</v>
      </c>
      <c r="AI561" s="74">
        <v>21347423.999999996</v>
      </c>
      <c r="AJ561" s="74">
        <v>0</v>
      </c>
      <c r="AK561" s="74">
        <v>4500000</v>
      </c>
      <c r="AL561" s="74">
        <v>6000000</v>
      </c>
      <c r="AM561" s="74">
        <v>4892117.9999999991</v>
      </c>
      <c r="AN561" s="74">
        <v>5217666.2159999991</v>
      </c>
      <c r="AO561" s="74">
        <v>0</v>
      </c>
      <c r="AP561" s="74">
        <v>3000000</v>
      </c>
      <c r="AQ561" s="74">
        <v>0</v>
      </c>
      <c r="AR561" s="74">
        <v>0</v>
      </c>
      <c r="AS561" s="74">
        <v>0</v>
      </c>
      <c r="AT561" s="79">
        <v>0</v>
      </c>
      <c r="AU561" s="81">
        <v>72912168.216000006</v>
      </c>
      <c r="AV561" s="112">
        <v>54308316.440880008</v>
      </c>
      <c r="AW561" s="74">
        <v>72912168.215999991</v>
      </c>
      <c r="AX561" s="74">
        <v>5103851.7751199994</v>
      </c>
      <c r="AY561" s="75">
        <v>1430831.644088001</v>
      </c>
      <c r="AZ561" s="74">
        <v>0</v>
      </c>
      <c r="BA561" s="74">
        <v>0</v>
      </c>
      <c r="BB561" s="74">
        <v>0</v>
      </c>
      <c r="BC561" s="79">
        <v>0</v>
      </c>
      <c r="BD561" s="79">
        <v>0</v>
      </c>
      <c r="BE561" s="79">
        <v>0</v>
      </c>
      <c r="BF561" s="77">
        <v>0</v>
      </c>
      <c r="BG561" s="344">
        <v>6534683.4192080004</v>
      </c>
      <c r="BH561" s="187">
        <v>66377484</v>
      </c>
    </row>
    <row r="562" spans="1:60" s="50" customFormat="1" ht="24" customHeight="1" x14ac:dyDescent="0.2">
      <c r="A562" s="181"/>
      <c r="B562" s="296">
        <v>556</v>
      </c>
      <c r="C562" s="264">
        <v>349</v>
      </c>
      <c r="D562" s="297">
        <v>13399</v>
      </c>
      <c r="E562" s="241" t="s">
        <v>946</v>
      </c>
      <c r="F562" s="242" t="s">
        <v>1934</v>
      </c>
      <c r="G562" s="285" t="s">
        <v>137</v>
      </c>
      <c r="H562" s="272" t="s">
        <v>1906</v>
      </c>
      <c r="I562" s="292" t="s">
        <v>2977</v>
      </c>
      <c r="J562" s="64">
        <v>3240358883</v>
      </c>
      <c r="K562" s="64" t="s">
        <v>1935</v>
      </c>
      <c r="L562" s="64" t="s">
        <v>1906</v>
      </c>
      <c r="M562" s="290" t="s">
        <v>137</v>
      </c>
      <c r="N562" s="243" t="s">
        <v>2410</v>
      </c>
      <c r="O562" s="64"/>
      <c r="P562" s="89"/>
      <c r="Q562" s="243">
        <v>30</v>
      </c>
      <c r="R562" s="245">
        <v>120</v>
      </c>
      <c r="S562" s="245">
        <v>110</v>
      </c>
      <c r="T562" s="245">
        <v>29.33</v>
      </c>
      <c r="U562" s="89">
        <v>0</v>
      </c>
      <c r="V562" s="260">
        <v>15</v>
      </c>
      <c r="W562" s="98">
        <v>0</v>
      </c>
      <c r="X562" s="83">
        <v>0</v>
      </c>
      <c r="Y562" s="98">
        <v>0</v>
      </c>
      <c r="Z562" s="64">
        <v>0</v>
      </c>
      <c r="AA562" s="315">
        <v>885165</v>
      </c>
      <c r="AB562" s="315">
        <v>0</v>
      </c>
      <c r="AC562" s="316">
        <v>885165</v>
      </c>
      <c r="AD562" s="74">
        <v>4500000</v>
      </c>
      <c r="AE562" s="74">
        <v>6000000</v>
      </c>
      <c r="AF562" s="334">
        <v>168986.04545454544</v>
      </c>
      <c r="AG562" s="112">
        <v>26554950</v>
      </c>
      <c r="AH562" s="74">
        <v>0</v>
      </c>
      <c r="AI562" s="74">
        <v>20278325.454545453</v>
      </c>
      <c r="AJ562" s="74">
        <v>0</v>
      </c>
      <c r="AK562" s="74">
        <v>4500000</v>
      </c>
      <c r="AL562" s="74">
        <v>6000000</v>
      </c>
      <c r="AM562" s="74">
        <v>4647116.25</v>
      </c>
      <c r="AN562" s="74">
        <v>4956360.7131818179</v>
      </c>
      <c r="AO562" s="74">
        <v>0</v>
      </c>
      <c r="AP562" s="74">
        <v>3000000</v>
      </c>
      <c r="AQ562" s="74">
        <v>0</v>
      </c>
      <c r="AR562" s="74">
        <v>0</v>
      </c>
      <c r="AS562" s="74">
        <v>0</v>
      </c>
      <c r="AT562" s="79">
        <v>0</v>
      </c>
      <c r="AU562" s="81">
        <v>69936752.417727262</v>
      </c>
      <c r="AV562" s="112">
        <v>51541179.748486355</v>
      </c>
      <c r="AW562" s="74">
        <v>69936752.417727262</v>
      </c>
      <c r="AX562" s="74">
        <v>4895572.6692409087</v>
      </c>
      <c r="AY562" s="75">
        <v>1154117.9748486355</v>
      </c>
      <c r="AZ562" s="74">
        <v>0</v>
      </c>
      <c r="BA562" s="74">
        <v>0</v>
      </c>
      <c r="BB562" s="74">
        <v>0</v>
      </c>
      <c r="BC562" s="79">
        <v>0</v>
      </c>
      <c r="BD562" s="79">
        <v>0</v>
      </c>
      <c r="BE562" s="79">
        <v>0</v>
      </c>
      <c r="BF562" s="77">
        <v>0</v>
      </c>
      <c r="BG562" s="344">
        <v>6049690.6440895442</v>
      </c>
      <c r="BH562" s="187">
        <v>63887061</v>
      </c>
    </row>
    <row r="563" spans="1:60" s="50" customFormat="1" ht="24" customHeight="1" x14ac:dyDescent="0.2">
      <c r="A563" s="181"/>
      <c r="B563" s="296">
        <v>557</v>
      </c>
      <c r="C563" s="264">
        <v>350</v>
      </c>
      <c r="D563" s="297">
        <v>13407</v>
      </c>
      <c r="E563" s="241" t="s">
        <v>1954</v>
      </c>
      <c r="F563" s="242" t="s">
        <v>1955</v>
      </c>
      <c r="G563" s="285" t="s">
        <v>137</v>
      </c>
      <c r="H563" s="272" t="s">
        <v>1906</v>
      </c>
      <c r="I563" s="292" t="s">
        <v>2978</v>
      </c>
      <c r="J563" s="64">
        <v>3310052133</v>
      </c>
      <c r="K563" s="64" t="s">
        <v>1956</v>
      </c>
      <c r="L563" s="64"/>
      <c r="M563" s="290" t="s">
        <v>137</v>
      </c>
      <c r="N563" s="243" t="s">
        <v>2410</v>
      </c>
      <c r="O563" s="64"/>
      <c r="P563" s="89"/>
      <c r="Q563" s="243">
        <v>30</v>
      </c>
      <c r="R563" s="245">
        <v>120</v>
      </c>
      <c r="S563" s="245">
        <v>110</v>
      </c>
      <c r="T563" s="245">
        <v>29.33</v>
      </c>
      <c r="U563" s="89">
        <v>0</v>
      </c>
      <c r="V563" s="260">
        <v>15</v>
      </c>
      <c r="W563" s="98">
        <v>0</v>
      </c>
      <c r="X563" s="83">
        <v>0</v>
      </c>
      <c r="Y563" s="98">
        <v>0</v>
      </c>
      <c r="Z563" s="64">
        <v>0</v>
      </c>
      <c r="AA563" s="315">
        <v>885165</v>
      </c>
      <c r="AB563" s="315">
        <v>0</v>
      </c>
      <c r="AC563" s="316">
        <v>885165</v>
      </c>
      <c r="AD563" s="74">
        <v>4500000</v>
      </c>
      <c r="AE563" s="74">
        <v>6000000</v>
      </c>
      <c r="AF563" s="334">
        <v>168986.04545454544</v>
      </c>
      <c r="AG563" s="112">
        <v>26554950</v>
      </c>
      <c r="AH563" s="74">
        <v>0</v>
      </c>
      <c r="AI563" s="74">
        <v>20278325.454545453</v>
      </c>
      <c r="AJ563" s="74">
        <v>0</v>
      </c>
      <c r="AK563" s="74">
        <v>4500000</v>
      </c>
      <c r="AL563" s="74">
        <v>6000000</v>
      </c>
      <c r="AM563" s="74">
        <v>4647116.25</v>
      </c>
      <c r="AN563" s="74">
        <v>4956360.7131818179</v>
      </c>
      <c r="AO563" s="74">
        <v>0</v>
      </c>
      <c r="AP563" s="74">
        <v>3000000</v>
      </c>
      <c r="AQ563" s="74">
        <v>0</v>
      </c>
      <c r="AR563" s="74">
        <v>0</v>
      </c>
      <c r="AS563" s="74">
        <v>0</v>
      </c>
      <c r="AT563" s="79">
        <v>0</v>
      </c>
      <c r="AU563" s="81">
        <v>69936752.417727262</v>
      </c>
      <c r="AV563" s="112">
        <v>51541179.748486355</v>
      </c>
      <c r="AW563" s="74">
        <v>69936752.417727262</v>
      </c>
      <c r="AX563" s="74">
        <v>4895572.6692409087</v>
      </c>
      <c r="AY563" s="75">
        <v>1154117.9748486355</v>
      </c>
      <c r="AZ563" s="74">
        <v>0</v>
      </c>
      <c r="BA563" s="74">
        <v>0</v>
      </c>
      <c r="BB563" s="74">
        <v>0</v>
      </c>
      <c r="BC563" s="79">
        <v>0</v>
      </c>
      <c r="BD563" s="79">
        <v>0</v>
      </c>
      <c r="BE563" s="79">
        <v>0</v>
      </c>
      <c r="BF563" s="77">
        <v>0</v>
      </c>
      <c r="BG563" s="344">
        <v>6049690.6440895442</v>
      </c>
      <c r="BH563" s="187">
        <v>63887061</v>
      </c>
    </row>
    <row r="564" spans="1:60" s="50" customFormat="1" ht="24" customHeight="1" x14ac:dyDescent="0.2">
      <c r="A564" s="181"/>
      <c r="B564" s="296">
        <v>558</v>
      </c>
      <c r="C564" s="264">
        <v>352</v>
      </c>
      <c r="D564" s="297">
        <v>13189</v>
      </c>
      <c r="E564" s="241" t="s">
        <v>374</v>
      </c>
      <c r="F564" s="242" t="s">
        <v>1316</v>
      </c>
      <c r="G564" s="285" t="s">
        <v>137</v>
      </c>
      <c r="H564" s="272" t="s">
        <v>1294</v>
      </c>
      <c r="I564" s="292" t="s">
        <v>2979</v>
      </c>
      <c r="J564" s="64">
        <v>4500893997</v>
      </c>
      <c r="K564" s="64">
        <v>48735289</v>
      </c>
      <c r="L564" s="64" t="s">
        <v>1294</v>
      </c>
      <c r="M564" s="290" t="s">
        <v>137</v>
      </c>
      <c r="N564" s="243" t="s">
        <v>2410</v>
      </c>
      <c r="O564" s="64"/>
      <c r="P564" s="89"/>
      <c r="Q564" s="243">
        <v>30</v>
      </c>
      <c r="R564" s="245">
        <v>120</v>
      </c>
      <c r="S564" s="245">
        <v>110</v>
      </c>
      <c r="T564" s="245">
        <v>29.33</v>
      </c>
      <c r="U564" s="89">
        <v>0</v>
      </c>
      <c r="V564" s="260">
        <v>15</v>
      </c>
      <c r="W564" s="98">
        <v>0</v>
      </c>
      <c r="X564" s="83">
        <v>0</v>
      </c>
      <c r="Y564" s="98">
        <v>0</v>
      </c>
      <c r="Z564" s="64">
        <v>0</v>
      </c>
      <c r="AA564" s="315">
        <v>885165</v>
      </c>
      <c r="AB564" s="315">
        <v>46667</v>
      </c>
      <c r="AC564" s="316">
        <v>931832</v>
      </c>
      <c r="AD564" s="74">
        <v>4500000</v>
      </c>
      <c r="AE564" s="74">
        <v>6000000</v>
      </c>
      <c r="AF564" s="334">
        <v>177895.19999999998</v>
      </c>
      <c r="AG564" s="112">
        <v>26554950</v>
      </c>
      <c r="AH564" s="74">
        <v>1400010</v>
      </c>
      <c r="AI564" s="74">
        <v>21347423.999999996</v>
      </c>
      <c r="AJ564" s="74">
        <v>0</v>
      </c>
      <c r="AK564" s="74">
        <v>4500000</v>
      </c>
      <c r="AL564" s="74">
        <v>6000000</v>
      </c>
      <c r="AM564" s="74">
        <v>4892117.9999999991</v>
      </c>
      <c r="AN564" s="74">
        <v>5217666.2159999991</v>
      </c>
      <c r="AO564" s="74">
        <v>0</v>
      </c>
      <c r="AP564" s="74">
        <v>3000000</v>
      </c>
      <c r="AQ564" s="74">
        <v>0</v>
      </c>
      <c r="AR564" s="74">
        <v>0</v>
      </c>
      <c r="AS564" s="74">
        <v>0</v>
      </c>
      <c r="AT564" s="79">
        <v>0</v>
      </c>
      <c r="AU564" s="81">
        <v>72912168.216000006</v>
      </c>
      <c r="AV564" s="112">
        <v>54308316.440880008</v>
      </c>
      <c r="AW564" s="74">
        <v>72912168.215999991</v>
      </c>
      <c r="AX564" s="74">
        <v>5103851.7751199994</v>
      </c>
      <c r="AY564" s="75">
        <v>1430831.644088001</v>
      </c>
      <c r="AZ564" s="74">
        <v>0</v>
      </c>
      <c r="BA564" s="74">
        <v>0</v>
      </c>
      <c r="BB564" s="74">
        <v>0</v>
      </c>
      <c r="BC564" s="79">
        <v>0</v>
      </c>
      <c r="BD564" s="79">
        <v>0</v>
      </c>
      <c r="BE564" s="79">
        <v>0</v>
      </c>
      <c r="BF564" s="77">
        <v>0</v>
      </c>
      <c r="BG564" s="344">
        <v>6534683.4192080004</v>
      </c>
      <c r="BH564" s="187">
        <v>66377484</v>
      </c>
    </row>
    <row r="565" spans="1:60" s="50" customFormat="1" ht="24" customHeight="1" x14ac:dyDescent="0.2">
      <c r="A565" s="181"/>
      <c r="B565" s="296">
        <v>559</v>
      </c>
      <c r="C565" s="264">
        <v>353</v>
      </c>
      <c r="D565" s="297">
        <v>13192</v>
      </c>
      <c r="E565" s="241" t="s">
        <v>1321</v>
      </c>
      <c r="F565" s="242" t="s">
        <v>1314</v>
      </c>
      <c r="G565" s="285" t="s">
        <v>137</v>
      </c>
      <c r="H565" s="272" t="s">
        <v>1294</v>
      </c>
      <c r="I565" s="292" t="s">
        <v>2980</v>
      </c>
      <c r="J565" s="64">
        <v>4529886220</v>
      </c>
      <c r="K565" s="64">
        <v>48941954</v>
      </c>
      <c r="L565" s="64" t="s">
        <v>1294</v>
      </c>
      <c r="M565" s="290" t="s">
        <v>137</v>
      </c>
      <c r="N565" s="243" t="s">
        <v>2410</v>
      </c>
      <c r="O565" s="64"/>
      <c r="P565" s="89"/>
      <c r="Q565" s="243">
        <v>30</v>
      </c>
      <c r="R565" s="245">
        <v>120</v>
      </c>
      <c r="S565" s="245">
        <v>110</v>
      </c>
      <c r="T565" s="245">
        <v>29.33</v>
      </c>
      <c r="U565" s="89">
        <v>0</v>
      </c>
      <c r="V565" s="260">
        <v>14</v>
      </c>
      <c r="W565" s="98">
        <v>0</v>
      </c>
      <c r="X565" s="83">
        <v>0</v>
      </c>
      <c r="Y565" s="98">
        <v>1</v>
      </c>
      <c r="Z565" s="64">
        <v>1</v>
      </c>
      <c r="AA565" s="315">
        <v>885165</v>
      </c>
      <c r="AB565" s="315">
        <v>46667</v>
      </c>
      <c r="AC565" s="316">
        <v>931832</v>
      </c>
      <c r="AD565" s="74">
        <v>4500000</v>
      </c>
      <c r="AE565" s="74">
        <v>6000000</v>
      </c>
      <c r="AF565" s="334">
        <v>177895.19999999998</v>
      </c>
      <c r="AG565" s="112">
        <v>26554950</v>
      </c>
      <c r="AH565" s="74">
        <v>1400010</v>
      </c>
      <c r="AI565" s="74">
        <v>21347423.999999996</v>
      </c>
      <c r="AJ565" s="74">
        <v>2655495</v>
      </c>
      <c r="AK565" s="74">
        <v>4500000</v>
      </c>
      <c r="AL565" s="74">
        <v>6000000</v>
      </c>
      <c r="AM565" s="74">
        <v>4892117.9999999991</v>
      </c>
      <c r="AN565" s="74">
        <v>5217666.2159999991</v>
      </c>
      <c r="AO565" s="74">
        <v>0</v>
      </c>
      <c r="AP565" s="74">
        <v>2800000</v>
      </c>
      <c r="AQ565" s="74">
        <v>0</v>
      </c>
      <c r="AR565" s="74">
        <v>0</v>
      </c>
      <c r="AS565" s="74">
        <v>0</v>
      </c>
      <c r="AT565" s="79">
        <v>0</v>
      </c>
      <c r="AU565" s="81">
        <v>75367663.216000006</v>
      </c>
      <c r="AV565" s="112">
        <v>54322316.440880008</v>
      </c>
      <c r="AW565" s="74">
        <v>72712168.215999991</v>
      </c>
      <c r="AX565" s="74">
        <v>5089851.7751199994</v>
      </c>
      <c r="AY565" s="75">
        <v>1432231.644088001</v>
      </c>
      <c r="AZ565" s="74">
        <v>0</v>
      </c>
      <c r="BA565" s="74">
        <v>0</v>
      </c>
      <c r="BB565" s="74">
        <v>0</v>
      </c>
      <c r="BC565" s="79">
        <v>0</v>
      </c>
      <c r="BD565" s="79">
        <v>0</v>
      </c>
      <c r="BE565" s="79">
        <v>0</v>
      </c>
      <c r="BF565" s="77">
        <v>0</v>
      </c>
      <c r="BG565" s="344">
        <v>6522083.4192080004</v>
      </c>
      <c r="BH565" s="187">
        <v>68845579</v>
      </c>
    </row>
    <row r="566" spans="1:60" s="50" customFormat="1" ht="24" customHeight="1" x14ac:dyDescent="0.2">
      <c r="A566" s="181"/>
      <c r="B566" s="296">
        <v>560</v>
      </c>
      <c r="C566" s="264">
        <v>354</v>
      </c>
      <c r="D566" s="297">
        <v>13187</v>
      </c>
      <c r="E566" s="241" t="s">
        <v>115</v>
      </c>
      <c r="F566" s="242" t="s">
        <v>1312</v>
      </c>
      <c r="G566" s="285" t="s">
        <v>137</v>
      </c>
      <c r="H566" s="272" t="s">
        <v>1294</v>
      </c>
      <c r="I566" s="292" t="s">
        <v>2981</v>
      </c>
      <c r="J566" s="64">
        <v>4539268147</v>
      </c>
      <c r="K566" s="64" t="s">
        <v>1313</v>
      </c>
      <c r="L566" s="64" t="s">
        <v>1294</v>
      </c>
      <c r="M566" s="290" t="s">
        <v>137</v>
      </c>
      <c r="N566" s="243" t="s">
        <v>2410</v>
      </c>
      <c r="O566" s="64"/>
      <c r="P566" s="89"/>
      <c r="Q566" s="243">
        <v>30</v>
      </c>
      <c r="R566" s="245">
        <v>120</v>
      </c>
      <c r="S566" s="245">
        <v>110</v>
      </c>
      <c r="T566" s="245">
        <v>29.33</v>
      </c>
      <c r="U566" s="89">
        <v>0</v>
      </c>
      <c r="V566" s="260">
        <v>15</v>
      </c>
      <c r="W566" s="98">
        <v>0</v>
      </c>
      <c r="X566" s="83">
        <v>0</v>
      </c>
      <c r="Y566" s="98">
        <v>2</v>
      </c>
      <c r="Z566" s="64">
        <v>2</v>
      </c>
      <c r="AA566" s="315">
        <v>885165</v>
      </c>
      <c r="AB566" s="315">
        <v>46667</v>
      </c>
      <c r="AC566" s="316">
        <v>931832</v>
      </c>
      <c r="AD566" s="74">
        <v>4500000</v>
      </c>
      <c r="AE566" s="74">
        <v>6000000</v>
      </c>
      <c r="AF566" s="334">
        <v>177895.19999999998</v>
      </c>
      <c r="AG566" s="112">
        <v>26554950</v>
      </c>
      <c r="AH566" s="74">
        <v>1400010</v>
      </c>
      <c r="AI566" s="74">
        <v>21347423.999999996</v>
      </c>
      <c r="AJ566" s="74">
        <v>5310990</v>
      </c>
      <c r="AK566" s="74">
        <v>4500000</v>
      </c>
      <c r="AL566" s="74">
        <v>6000000</v>
      </c>
      <c r="AM566" s="74">
        <v>4892117.9999999991</v>
      </c>
      <c r="AN566" s="74">
        <v>5217666.2159999991</v>
      </c>
      <c r="AO566" s="74">
        <v>0</v>
      </c>
      <c r="AP566" s="74">
        <v>3000000</v>
      </c>
      <c r="AQ566" s="74">
        <v>0</v>
      </c>
      <c r="AR566" s="74">
        <v>0</v>
      </c>
      <c r="AS566" s="74">
        <v>0</v>
      </c>
      <c r="AT566" s="79">
        <v>0</v>
      </c>
      <c r="AU566" s="81">
        <v>78223158.216000006</v>
      </c>
      <c r="AV566" s="112">
        <v>54308316.440880008</v>
      </c>
      <c r="AW566" s="74">
        <v>72912168.215999991</v>
      </c>
      <c r="AX566" s="74">
        <v>5103851.7751199994</v>
      </c>
      <c r="AY566" s="75">
        <v>1430831.644088001</v>
      </c>
      <c r="AZ566" s="74">
        <v>0</v>
      </c>
      <c r="BA566" s="74">
        <v>0</v>
      </c>
      <c r="BB566" s="74">
        <v>0</v>
      </c>
      <c r="BC566" s="79">
        <v>0</v>
      </c>
      <c r="BD566" s="79">
        <v>0</v>
      </c>
      <c r="BE566" s="79">
        <v>0</v>
      </c>
      <c r="BF566" s="77">
        <v>0</v>
      </c>
      <c r="BG566" s="344">
        <v>6534683.4192080004</v>
      </c>
      <c r="BH566" s="187">
        <v>71688474</v>
      </c>
    </row>
    <row r="567" spans="1:60" s="50" customFormat="1" ht="24" customHeight="1" x14ac:dyDescent="0.2">
      <c r="A567" s="181"/>
      <c r="B567" s="296">
        <v>561</v>
      </c>
      <c r="C567" s="264">
        <v>355</v>
      </c>
      <c r="D567" s="297">
        <v>13186</v>
      </c>
      <c r="E567" s="241" t="s">
        <v>294</v>
      </c>
      <c r="F567" s="242" t="s">
        <v>1311</v>
      </c>
      <c r="G567" s="285" t="s">
        <v>137</v>
      </c>
      <c r="H567" s="272" t="s">
        <v>1294</v>
      </c>
      <c r="I567" s="292" t="s">
        <v>2982</v>
      </c>
      <c r="J567" s="64">
        <v>3329800410</v>
      </c>
      <c r="K567" s="64">
        <v>85159410</v>
      </c>
      <c r="L567" s="64" t="s">
        <v>1294</v>
      </c>
      <c r="M567" s="290" t="s">
        <v>137</v>
      </c>
      <c r="N567" s="243" t="s">
        <v>2410</v>
      </c>
      <c r="O567" s="64"/>
      <c r="P567" s="89"/>
      <c r="Q567" s="243">
        <v>30</v>
      </c>
      <c r="R567" s="245">
        <v>120</v>
      </c>
      <c r="S567" s="245">
        <v>110</v>
      </c>
      <c r="T567" s="245">
        <v>29.33</v>
      </c>
      <c r="U567" s="89">
        <v>0</v>
      </c>
      <c r="V567" s="260">
        <v>15</v>
      </c>
      <c r="W567" s="98">
        <v>0</v>
      </c>
      <c r="X567" s="83">
        <v>0</v>
      </c>
      <c r="Y567" s="98">
        <v>0</v>
      </c>
      <c r="Z567" s="64">
        <v>1</v>
      </c>
      <c r="AA567" s="315">
        <v>885165</v>
      </c>
      <c r="AB567" s="315">
        <v>46667</v>
      </c>
      <c r="AC567" s="316">
        <v>931832</v>
      </c>
      <c r="AD567" s="74">
        <v>4500000</v>
      </c>
      <c r="AE567" s="74">
        <v>6000000</v>
      </c>
      <c r="AF567" s="334">
        <v>177895.19999999998</v>
      </c>
      <c r="AG567" s="112">
        <v>26554950</v>
      </c>
      <c r="AH567" s="74">
        <v>1400010</v>
      </c>
      <c r="AI567" s="74">
        <v>21347423.999999996</v>
      </c>
      <c r="AJ567" s="74">
        <v>2655495</v>
      </c>
      <c r="AK567" s="74">
        <v>4500000</v>
      </c>
      <c r="AL567" s="74">
        <v>6000000</v>
      </c>
      <c r="AM567" s="74">
        <v>4892117.9999999991</v>
      </c>
      <c r="AN567" s="74">
        <v>5217666.2159999991</v>
      </c>
      <c r="AO567" s="74">
        <v>0</v>
      </c>
      <c r="AP567" s="74">
        <v>3000000</v>
      </c>
      <c r="AQ567" s="74">
        <v>0</v>
      </c>
      <c r="AR567" s="74">
        <v>0</v>
      </c>
      <c r="AS567" s="74">
        <v>0</v>
      </c>
      <c r="AT567" s="79">
        <v>0</v>
      </c>
      <c r="AU567" s="81">
        <v>75567663.216000006</v>
      </c>
      <c r="AV567" s="112">
        <v>54308316.440880008</v>
      </c>
      <c r="AW567" s="74">
        <v>72912168.215999991</v>
      </c>
      <c r="AX567" s="74">
        <v>5103851.7751199994</v>
      </c>
      <c r="AY567" s="75">
        <v>1430831.644088001</v>
      </c>
      <c r="AZ567" s="74">
        <v>0</v>
      </c>
      <c r="BA567" s="74">
        <v>0</v>
      </c>
      <c r="BB567" s="74">
        <v>0</v>
      </c>
      <c r="BC567" s="79">
        <v>0</v>
      </c>
      <c r="BD567" s="79">
        <v>0</v>
      </c>
      <c r="BE567" s="79">
        <v>0</v>
      </c>
      <c r="BF567" s="77">
        <v>0</v>
      </c>
      <c r="BG567" s="344">
        <v>6534683.4192080004</v>
      </c>
      <c r="BH567" s="187">
        <v>69032979</v>
      </c>
    </row>
    <row r="568" spans="1:60" s="50" customFormat="1" ht="24" customHeight="1" x14ac:dyDescent="0.2">
      <c r="A568" s="181"/>
      <c r="B568" s="296">
        <v>562</v>
      </c>
      <c r="C568" s="264">
        <v>192</v>
      </c>
      <c r="D568" s="297">
        <v>13190</v>
      </c>
      <c r="E568" s="251" t="s">
        <v>1317</v>
      </c>
      <c r="F568" s="252" t="s">
        <v>1318</v>
      </c>
      <c r="G568" s="251" t="s">
        <v>2414</v>
      </c>
      <c r="H568" s="272" t="s">
        <v>1906</v>
      </c>
      <c r="I568" s="292" t="s">
        <v>2983</v>
      </c>
      <c r="J568" s="64">
        <v>3329820675</v>
      </c>
      <c r="K568" s="64" t="s">
        <v>1319</v>
      </c>
      <c r="L568" s="64" t="s">
        <v>1906</v>
      </c>
      <c r="M568" s="290" t="s">
        <v>2380</v>
      </c>
      <c r="N568" s="98"/>
      <c r="O568" s="64"/>
      <c r="P568" s="89"/>
      <c r="Q568" s="253">
        <v>30</v>
      </c>
      <c r="R568" s="254">
        <v>52</v>
      </c>
      <c r="S568" s="64">
        <v>0</v>
      </c>
      <c r="T568" s="64">
        <v>0</v>
      </c>
      <c r="U568" s="89">
        <v>0</v>
      </c>
      <c r="V568" s="258">
        <v>11</v>
      </c>
      <c r="W568" s="98">
        <v>0</v>
      </c>
      <c r="X568" s="83">
        <v>0</v>
      </c>
      <c r="Y568" s="98">
        <v>1</v>
      </c>
      <c r="Z568" s="64">
        <v>1</v>
      </c>
      <c r="AA568" s="323">
        <v>1477052</v>
      </c>
      <c r="AB568" s="323">
        <v>46667</v>
      </c>
      <c r="AC568" s="324">
        <v>1523719</v>
      </c>
      <c r="AD568" s="74">
        <v>4500000</v>
      </c>
      <c r="AE568" s="74">
        <v>6000000</v>
      </c>
      <c r="AF568" s="334">
        <v>290891.80909090908</v>
      </c>
      <c r="AG568" s="112">
        <v>44311560</v>
      </c>
      <c r="AH568" s="74">
        <v>1400010</v>
      </c>
      <c r="AI568" s="74">
        <v>15126374.072727272</v>
      </c>
      <c r="AJ568" s="74">
        <v>2655495</v>
      </c>
      <c r="AK568" s="74">
        <v>4500000</v>
      </c>
      <c r="AL568" s="74">
        <v>6000000</v>
      </c>
      <c r="AM568" s="74">
        <v>0</v>
      </c>
      <c r="AN568" s="74">
        <v>0</v>
      </c>
      <c r="AO568" s="74">
        <v>0</v>
      </c>
      <c r="AP568" s="74">
        <v>2200000</v>
      </c>
      <c r="AQ568" s="74">
        <v>0</v>
      </c>
      <c r="AR568" s="74">
        <v>0</v>
      </c>
      <c r="AS568" s="74">
        <v>0</v>
      </c>
      <c r="AT568" s="79">
        <v>0</v>
      </c>
      <c r="AU568" s="81">
        <v>76193439.072727263</v>
      </c>
      <c r="AV568" s="112">
        <v>55690287.987636358</v>
      </c>
      <c r="AW568" s="74">
        <v>73537944.072727278</v>
      </c>
      <c r="AX568" s="74">
        <v>5147656.0850909101</v>
      </c>
      <c r="AY568" s="75">
        <v>1569028.7987636358</v>
      </c>
      <c r="AZ568" s="74">
        <v>0</v>
      </c>
      <c r="BA568" s="74">
        <v>0</v>
      </c>
      <c r="BB568" s="74">
        <v>0</v>
      </c>
      <c r="BC568" s="79">
        <v>0</v>
      </c>
      <c r="BD568" s="79">
        <v>0</v>
      </c>
      <c r="BE568" s="79">
        <v>0</v>
      </c>
      <c r="BF568" s="77">
        <v>0</v>
      </c>
      <c r="BG568" s="344">
        <v>6716684.8838545457</v>
      </c>
      <c r="BH568" s="187">
        <v>69476754</v>
      </c>
    </row>
    <row r="569" spans="1:60" s="50" customFormat="1" ht="24" customHeight="1" x14ac:dyDescent="0.2">
      <c r="A569" s="181"/>
      <c r="B569" s="296">
        <v>563</v>
      </c>
      <c r="C569" s="264">
        <v>356</v>
      </c>
      <c r="D569" s="297">
        <v>13191</v>
      </c>
      <c r="E569" s="241" t="s">
        <v>426</v>
      </c>
      <c r="F569" s="242" t="s">
        <v>452</v>
      </c>
      <c r="G569" s="285" t="s">
        <v>137</v>
      </c>
      <c r="H569" s="272" t="s">
        <v>1294</v>
      </c>
      <c r="I569" s="292" t="s">
        <v>2984</v>
      </c>
      <c r="J569" s="176">
        <v>4490212313</v>
      </c>
      <c r="K569" s="64" t="s">
        <v>1320</v>
      </c>
      <c r="L569" s="64" t="s">
        <v>1294</v>
      </c>
      <c r="M569" s="290" t="s">
        <v>137</v>
      </c>
      <c r="N569" s="243" t="s">
        <v>2410</v>
      </c>
      <c r="O569" s="64"/>
      <c r="P569" s="89"/>
      <c r="Q569" s="243">
        <v>30</v>
      </c>
      <c r="R569" s="245">
        <v>120</v>
      </c>
      <c r="S569" s="245">
        <v>110</v>
      </c>
      <c r="T569" s="245">
        <v>29.33</v>
      </c>
      <c r="U569" s="89">
        <v>0</v>
      </c>
      <c r="V569" s="260">
        <v>15</v>
      </c>
      <c r="W569" s="98">
        <v>0</v>
      </c>
      <c r="X569" s="83">
        <v>0</v>
      </c>
      <c r="Y569" s="98">
        <v>0</v>
      </c>
      <c r="Z569" s="64">
        <v>0</v>
      </c>
      <c r="AA569" s="315">
        <v>885165</v>
      </c>
      <c r="AB569" s="315">
        <v>46667</v>
      </c>
      <c r="AC569" s="316">
        <v>931832</v>
      </c>
      <c r="AD569" s="74">
        <v>4500000</v>
      </c>
      <c r="AE569" s="74">
        <v>6000000</v>
      </c>
      <c r="AF569" s="334">
        <v>177895.19999999998</v>
      </c>
      <c r="AG569" s="112">
        <v>26554950</v>
      </c>
      <c r="AH569" s="74">
        <v>1400010</v>
      </c>
      <c r="AI569" s="74">
        <v>21347423.999999996</v>
      </c>
      <c r="AJ569" s="74">
        <v>0</v>
      </c>
      <c r="AK569" s="74">
        <v>4500000</v>
      </c>
      <c r="AL569" s="74">
        <v>6000000</v>
      </c>
      <c r="AM569" s="74">
        <v>4892117.9999999991</v>
      </c>
      <c r="AN569" s="74">
        <v>5217666.2159999991</v>
      </c>
      <c r="AO569" s="74">
        <v>0</v>
      </c>
      <c r="AP569" s="74">
        <v>3000000</v>
      </c>
      <c r="AQ569" s="74">
        <v>0</v>
      </c>
      <c r="AR569" s="74">
        <v>0</v>
      </c>
      <c r="AS569" s="74">
        <v>0</v>
      </c>
      <c r="AT569" s="79">
        <v>0</v>
      </c>
      <c r="AU569" s="81">
        <v>72912168.216000006</v>
      </c>
      <c r="AV569" s="112">
        <v>54308316.440880008</v>
      </c>
      <c r="AW569" s="74">
        <v>72912168.215999991</v>
      </c>
      <c r="AX569" s="74">
        <v>5103851.7751199994</v>
      </c>
      <c r="AY569" s="75">
        <v>1430831.644088001</v>
      </c>
      <c r="AZ569" s="74">
        <v>0</v>
      </c>
      <c r="BA569" s="74">
        <v>0</v>
      </c>
      <c r="BB569" s="74">
        <v>0</v>
      </c>
      <c r="BC569" s="79">
        <v>0</v>
      </c>
      <c r="BD569" s="79">
        <v>0</v>
      </c>
      <c r="BE569" s="79">
        <v>0</v>
      </c>
      <c r="BF569" s="77">
        <v>0</v>
      </c>
      <c r="BG569" s="344">
        <v>6534683.4192080004</v>
      </c>
      <c r="BH569" s="187">
        <v>66377484</v>
      </c>
    </row>
    <row r="570" spans="1:60" s="50" customFormat="1" ht="24" customHeight="1" x14ac:dyDescent="0.2">
      <c r="A570" s="181"/>
      <c r="B570" s="296">
        <v>564</v>
      </c>
      <c r="C570" s="264">
        <v>357</v>
      </c>
      <c r="D570" s="297">
        <v>13185</v>
      </c>
      <c r="E570" s="241" t="s">
        <v>694</v>
      </c>
      <c r="F570" s="242" t="s">
        <v>1309</v>
      </c>
      <c r="G570" s="285" t="s">
        <v>137</v>
      </c>
      <c r="H570" s="272" t="s">
        <v>1294</v>
      </c>
      <c r="I570" s="292" t="s">
        <v>2985</v>
      </c>
      <c r="J570" s="64">
        <v>4520060362</v>
      </c>
      <c r="K570" s="64" t="s">
        <v>1310</v>
      </c>
      <c r="L570" s="64" t="s">
        <v>1294</v>
      </c>
      <c r="M570" s="290" t="s">
        <v>137</v>
      </c>
      <c r="N570" s="243" t="s">
        <v>2410</v>
      </c>
      <c r="O570" s="64"/>
      <c r="P570" s="89"/>
      <c r="Q570" s="243">
        <v>30</v>
      </c>
      <c r="R570" s="245">
        <v>120</v>
      </c>
      <c r="S570" s="245">
        <v>110</v>
      </c>
      <c r="T570" s="245">
        <v>29.33</v>
      </c>
      <c r="U570" s="89">
        <v>0</v>
      </c>
      <c r="V570" s="260">
        <v>15</v>
      </c>
      <c r="W570" s="98">
        <v>0</v>
      </c>
      <c r="X570" s="83">
        <v>0</v>
      </c>
      <c r="Y570" s="98">
        <v>0</v>
      </c>
      <c r="Z570" s="64">
        <v>0</v>
      </c>
      <c r="AA570" s="315">
        <v>885165</v>
      </c>
      <c r="AB570" s="315">
        <v>0</v>
      </c>
      <c r="AC570" s="316">
        <v>885165</v>
      </c>
      <c r="AD570" s="74">
        <v>4500000</v>
      </c>
      <c r="AE570" s="74">
        <v>6000000</v>
      </c>
      <c r="AF570" s="334">
        <v>168986.04545454544</v>
      </c>
      <c r="AG570" s="112">
        <v>26554950</v>
      </c>
      <c r="AH570" s="74">
        <v>0</v>
      </c>
      <c r="AI570" s="74">
        <v>20278325.454545453</v>
      </c>
      <c r="AJ570" s="74">
        <v>0</v>
      </c>
      <c r="AK570" s="74">
        <v>4500000</v>
      </c>
      <c r="AL570" s="74">
        <v>6000000</v>
      </c>
      <c r="AM570" s="74">
        <v>4647116.25</v>
      </c>
      <c r="AN570" s="74">
        <v>4956360.7131818179</v>
      </c>
      <c r="AO570" s="74">
        <v>0</v>
      </c>
      <c r="AP570" s="74">
        <v>3000000</v>
      </c>
      <c r="AQ570" s="74">
        <v>0</v>
      </c>
      <c r="AR570" s="74">
        <v>0</v>
      </c>
      <c r="AS570" s="74">
        <v>0</v>
      </c>
      <c r="AT570" s="79">
        <v>0</v>
      </c>
      <c r="AU570" s="81">
        <v>69936752.417727262</v>
      </c>
      <c r="AV570" s="112">
        <v>51541179.748486355</v>
      </c>
      <c r="AW570" s="74">
        <v>69936752.417727262</v>
      </c>
      <c r="AX570" s="74">
        <v>4895572.6692409087</v>
      </c>
      <c r="AY570" s="75">
        <v>1154117.9748486355</v>
      </c>
      <c r="AZ570" s="74">
        <v>0</v>
      </c>
      <c r="BA570" s="74">
        <v>0</v>
      </c>
      <c r="BB570" s="74">
        <v>0</v>
      </c>
      <c r="BC570" s="79">
        <v>0</v>
      </c>
      <c r="BD570" s="79">
        <v>0</v>
      </c>
      <c r="BE570" s="79">
        <v>0</v>
      </c>
      <c r="BF570" s="77">
        <v>0</v>
      </c>
      <c r="BG570" s="344">
        <v>6049690.6440895442</v>
      </c>
      <c r="BH570" s="187">
        <v>63887061</v>
      </c>
    </row>
    <row r="571" spans="1:60" s="50" customFormat="1" ht="24" customHeight="1" x14ac:dyDescent="0.2">
      <c r="A571" s="181"/>
      <c r="B571" s="296">
        <v>565</v>
      </c>
      <c r="C571" s="264">
        <v>358</v>
      </c>
      <c r="D571" s="297">
        <v>13184</v>
      </c>
      <c r="E571" s="241" t="s">
        <v>946</v>
      </c>
      <c r="F571" s="242" t="s">
        <v>1307</v>
      </c>
      <c r="G571" s="285" t="s">
        <v>137</v>
      </c>
      <c r="H571" s="272" t="s">
        <v>1294</v>
      </c>
      <c r="I571" s="292" t="s">
        <v>2986</v>
      </c>
      <c r="J571" s="64">
        <v>4520043001</v>
      </c>
      <c r="K571" s="64" t="s">
        <v>1308</v>
      </c>
      <c r="L571" s="64" t="s">
        <v>1294</v>
      </c>
      <c r="M571" s="290" t="s">
        <v>137</v>
      </c>
      <c r="N571" s="243" t="s">
        <v>2410</v>
      </c>
      <c r="O571" s="64"/>
      <c r="P571" s="89"/>
      <c r="Q571" s="243">
        <v>30</v>
      </c>
      <c r="R571" s="245">
        <v>120</v>
      </c>
      <c r="S571" s="245">
        <v>110</v>
      </c>
      <c r="T571" s="245">
        <v>29.33</v>
      </c>
      <c r="U571" s="89">
        <v>0</v>
      </c>
      <c r="V571" s="260">
        <v>15</v>
      </c>
      <c r="W571" s="98">
        <v>0</v>
      </c>
      <c r="X571" s="83">
        <v>0</v>
      </c>
      <c r="Y571" s="98">
        <v>0</v>
      </c>
      <c r="Z571" s="64">
        <v>0</v>
      </c>
      <c r="AA571" s="315">
        <v>885165</v>
      </c>
      <c r="AB571" s="315">
        <v>0</v>
      </c>
      <c r="AC571" s="316">
        <v>885165</v>
      </c>
      <c r="AD571" s="74">
        <v>4500000</v>
      </c>
      <c r="AE571" s="74">
        <v>6000000</v>
      </c>
      <c r="AF571" s="334">
        <v>168986.04545454544</v>
      </c>
      <c r="AG571" s="112">
        <v>26554950</v>
      </c>
      <c r="AH571" s="74">
        <v>0</v>
      </c>
      <c r="AI571" s="74">
        <v>20278325.454545453</v>
      </c>
      <c r="AJ571" s="74">
        <v>0</v>
      </c>
      <c r="AK571" s="74">
        <v>4500000</v>
      </c>
      <c r="AL571" s="74">
        <v>6000000</v>
      </c>
      <c r="AM571" s="74">
        <v>4647116.25</v>
      </c>
      <c r="AN571" s="74">
        <v>4956360.7131818179</v>
      </c>
      <c r="AO571" s="74">
        <v>0</v>
      </c>
      <c r="AP571" s="74">
        <v>3000000</v>
      </c>
      <c r="AQ571" s="74">
        <v>0</v>
      </c>
      <c r="AR571" s="74">
        <v>0</v>
      </c>
      <c r="AS571" s="74">
        <v>0</v>
      </c>
      <c r="AT571" s="79">
        <v>0</v>
      </c>
      <c r="AU571" s="81">
        <v>69936752.417727262</v>
      </c>
      <c r="AV571" s="112">
        <v>51541179.748486355</v>
      </c>
      <c r="AW571" s="74">
        <v>69936752.417727262</v>
      </c>
      <c r="AX571" s="74">
        <v>4895572.6692409087</v>
      </c>
      <c r="AY571" s="75">
        <v>1154117.9748486355</v>
      </c>
      <c r="AZ571" s="74">
        <v>0</v>
      </c>
      <c r="BA571" s="74">
        <v>0</v>
      </c>
      <c r="BB571" s="74">
        <v>0</v>
      </c>
      <c r="BC571" s="79">
        <v>0</v>
      </c>
      <c r="BD571" s="79">
        <v>0</v>
      </c>
      <c r="BE571" s="79">
        <v>0</v>
      </c>
      <c r="BF571" s="77">
        <v>0</v>
      </c>
      <c r="BG571" s="344">
        <v>6049690.6440895442</v>
      </c>
      <c r="BH571" s="187">
        <v>63887061</v>
      </c>
    </row>
    <row r="572" spans="1:60" s="50" customFormat="1" ht="24" customHeight="1" x14ac:dyDescent="0.2">
      <c r="A572" s="181"/>
      <c r="B572" s="296">
        <v>566</v>
      </c>
      <c r="C572" s="264">
        <v>359</v>
      </c>
      <c r="D572" s="297">
        <v>13188</v>
      </c>
      <c r="E572" s="241" t="s">
        <v>115</v>
      </c>
      <c r="F572" s="242" t="s">
        <v>1314</v>
      </c>
      <c r="G572" s="285" t="s">
        <v>137</v>
      </c>
      <c r="H572" s="272" t="s">
        <v>1294</v>
      </c>
      <c r="I572" s="292" t="s">
        <v>2987</v>
      </c>
      <c r="J572" s="64">
        <v>4529972178</v>
      </c>
      <c r="K572" s="64" t="s">
        <v>1315</v>
      </c>
      <c r="L572" s="64" t="s">
        <v>1294</v>
      </c>
      <c r="M572" s="290" t="s">
        <v>137</v>
      </c>
      <c r="N572" s="243" t="s">
        <v>2410</v>
      </c>
      <c r="O572" s="64"/>
      <c r="P572" s="89"/>
      <c r="Q572" s="243">
        <v>30</v>
      </c>
      <c r="R572" s="245">
        <v>120</v>
      </c>
      <c r="S572" s="245">
        <v>110</v>
      </c>
      <c r="T572" s="245">
        <v>29.33</v>
      </c>
      <c r="U572" s="89">
        <v>0</v>
      </c>
      <c r="V572" s="260">
        <v>15</v>
      </c>
      <c r="W572" s="98">
        <v>0</v>
      </c>
      <c r="X572" s="83">
        <v>0</v>
      </c>
      <c r="Y572" s="98">
        <v>1</v>
      </c>
      <c r="Z572" s="64">
        <v>1</v>
      </c>
      <c r="AA572" s="315">
        <v>885165</v>
      </c>
      <c r="AB572" s="315">
        <v>0</v>
      </c>
      <c r="AC572" s="316">
        <v>885165</v>
      </c>
      <c r="AD572" s="74">
        <v>4500000</v>
      </c>
      <c r="AE572" s="74">
        <v>6000000</v>
      </c>
      <c r="AF572" s="334">
        <v>168986.04545454544</v>
      </c>
      <c r="AG572" s="112">
        <v>26554950</v>
      </c>
      <c r="AH572" s="74">
        <v>0</v>
      </c>
      <c r="AI572" s="74">
        <v>20278325.454545453</v>
      </c>
      <c r="AJ572" s="74">
        <v>2655495</v>
      </c>
      <c r="AK572" s="74">
        <v>4500000</v>
      </c>
      <c r="AL572" s="74">
        <v>6000000</v>
      </c>
      <c r="AM572" s="74">
        <v>4647116.25</v>
      </c>
      <c r="AN572" s="74">
        <v>4956360.7131818179</v>
      </c>
      <c r="AO572" s="74">
        <v>0</v>
      </c>
      <c r="AP572" s="74">
        <v>3000000</v>
      </c>
      <c r="AQ572" s="74">
        <v>0</v>
      </c>
      <c r="AR572" s="74">
        <v>0</v>
      </c>
      <c r="AS572" s="74">
        <v>0</v>
      </c>
      <c r="AT572" s="79">
        <v>0</v>
      </c>
      <c r="AU572" s="81">
        <v>72592247.417727277</v>
      </c>
      <c r="AV572" s="112">
        <v>51541179.74848637</v>
      </c>
      <c r="AW572" s="74">
        <v>69936752.417727262</v>
      </c>
      <c r="AX572" s="74">
        <v>4895572.6692409087</v>
      </c>
      <c r="AY572" s="75">
        <v>1154117.9748486371</v>
      </c>
      <c r="AZ572" s="74">
        <v>0</v>
      </c>
      <c r="BA572" s="74">
        <v>0</v>
      </c>
      <c r="BB572" s="74">
        <v>0</v>
      </c>
      <c r="BC572" s="79">
        <v>0</v>
      </c>
      <c r="BD572" s="79">
        <v>0</v>
      </c>
      <c r="BE572" s="79">
        <v>0</v>
      </c>
      <c r="BF572" s="77">
        <v>0</v>
      </c>
      <c r="BG572" s="344">
        <v>6049690.6440895461</v>
      </c>
      <c r="BH572" s="187">
        <v>66542556</v>
      </c>
    </row>
    <row r="573" spans="1:60" s="50" customFormat="1" ht="24" customHeight="1" x14ac:dyDescent="0.2">
      <c r="A573" s="181"/>
      <c r="B573" s="296">
        <v>567</v>
      </c>
      <c r="C573" s="264">
        <v>362</v>
      </c>
      <c r="D573" s="297">
        <v>12851</v>
      </c>
      <c r="E573" s="241" t="s">
        <v>276</v>
      </c>
      <c r="F573" s="242" t="s">
        <v>277</v>
      </c>
      <c r="G573" s="285" t="s">
        <v>137</v>
      </c>
      <c r="H573" s="272" t="s">
        <v>274</v>
      </c>
      <c r="I573" s="292" t="s">
        <v>2988</v>
      </c>
      <c r="J573" s="64">
        <v>4281443551</v>
      </c>
      <c r="K573" s="64" t="s">
        <v>278</v>
      </c>
      <c r="L573" s="64" t="s">
        <v>274</v>
      </c>
      <c r="M573" s="290" t="s">
        <v>137</v>
      </c>
      <c r="N573" s="243" t="s">
        <v>2410</v>
      </c>
      <c r="O573" s="64"/>
      <c r="P573" s="89"/>
      <c r="Q573" s="243">
        <v>30</v>
      </c>
      <c r="R573" s="245">
        <v>120</v>
      </c>
      <c r="S573" s="245">
        <v>110</v>
      </c>
      <c r="T573" s="245">
        <v>29.33</v>
      </c>
      <c r="U573" s="89">
        <v>0</v>
      </c>
      <c r="V573" s="260">
        <v>15</v>
      </c>
      <c r="W573" s="98">
        <v>0</v>
      </c>
      <c r="X573" s="83">
        <v>0</v>
      </c>
      <c r="Y573" s="98">
        <v>2</v>
      </c>
      <c r="Z573" s="64">
        <v>2</v>
      </c>
      <c r="AA573" s="315">
        <v>885165</v>
      </c>
      <c r="AB573" s="315">
        <v>46667</v>
      </c>
      <c r="AC573" s="316">
        <v>931832</v>
      </c>
      <c r="AD573" s="74">
        <v>4500000</v>
      </c>
      <c r="AE573" s="74">
        <v>6000000</v>
      </c>
      <c r="AF573" s="334">
        <v>177895.19999999998</v>
      </c>
      <c r="AG573" s="112">
        <v>26554950</v>
      </c>
      <c r="AH573" s="74">
        <v>1400010</v>
      </c>
      <c r="AI573" s="74">
        <v>21347423.999999996</v>
      </c>
      <c r="AJ573" s="74">
        <v>5310990</v>
      </c>
      <c r="AK573" s="74">
        <v>4500000</v>
      </c>
      <c r="AL573" s="74">
        <v>6000000</v>
      </c>
      <c r="AM573" s="74">
        <v>4892117.9999999991</v>
      </c>
      <c r="AN573" s="74">
        <v>5217666.2159999991</v>
      </c>
      <c r="AO573" s="74">
        <v>0</v>
      </c>
      <c r="AP573" s="74">
        <v>3000000</v>
      </c>
      <c r="AQ573" s="74">
        <v>0</v>
      </c>
      <c r="AR573" s="74">
        <v>0</v>
      </c>
      <c r="AS573" s="74">
        <v>0</v>
      </c>
      <c r="AT573" s="79">
        <v>0</v>
      </c>
      <c r="AU573" s="81">
        <v>78223158.216000006</v>
      </c>
      <c r="AV573" s="112">
        <v>54308316.440880008</v>
      </c>
      <c r="AW573" s="74">
        <v>72912168.215999991</v>
      </c>
      <c r="AX573" s="74">
        <v>5103851.7751199994</v>
      </c>
      <c r="AY573" s="75">
        <v>1430831.644088001</v>
      </c>
      <c r="AZ573" s="74">
        <v>0</v>
      </c>
      <c r="BA573" s="74">
        <v>0</v>
      </c>
      <c r="BB573" s="74">
        <v>0</v>
      </c>
      <c r="BC573" s="79">
        <v>0</v>
      </c>
      <c r="BD573" s="79">
        <v>0</v>
      </c>
      <c r="BE573" s="79">
        <v>0</v>
      </c>
      <c r="BF573" s="77">
        <v>0</v>
      </c>
      <c r="BG573" s="344">
        <v>6534683.4192080004</v>
      </c>
      <c r="BH573" s="187">
        <v>71688474</v>
      </c>
    </row>
    <row r="574" spans="1:60" s="50" customFormat="1" ht="24" customHeight="1" x14ac:dyDescent="0.2">
      <c r="A574" s="181"/>
      <c r="B574" s="296">
        <v>568</v>
      </c>
      <c r="C574" s="264">
        <v>363</v>
      </c>
      <c r="D574" s="297">
        <v>12853</v>
      </c>
      <c r="E574" s="241" t="s">
        <v>282</v>
      </c>
      <c r="F574" s="242" t="s">
        <v>283</v>
      </c>
      <c r="G574" s="285" t="s">
        <v>137</v>
      </c>
      <c r="H574" s="272" t="s">
        <v>274</v>
      </c>
      <c r="I574" s="349" t="s">
        <v>2989</v>
      </c>
      <c r="J574" s="67">
        <v>4282351292</v>
      </c>
      <c r="K574" s="67" t="s">
        <v>284</v>
      </c>
      <c r="L574" s="67" t="s">
        <v>274</v>
      </c>
      <c r="M574" s="290" t="s">
        <v>137</v>
      </c>
      <c r="N574" s="243" t="s">
        <v>2410</v>
      </c>
      <c r="O574" s="67"/>
      <c r="P574" s="90"/>
      <c r="Q574" s="243">
        <v>30</v>
      </c>
      <c r="R574" s="245">
        <v>120</v>
      </c>
      <c r="S574" s="245">
        <v>110</v>
      </c>
      <c r="T574" s="245">
        <v>29.33</v>
      </c>
      <c r="U574" s="89">
        <v>0</v>
      </c>
      <c r="V574" s="260">
        <v>15</v>
      </c>
      <c r="W574" s="98">
        <v>0</v>
      </c>
      <c r="X574" s="83">
        <v>0</v>
      </c>
      <c r="Y574" s="98">
        <v>3</v>
      </c>
      <c r="Z574" s="64">
        <v>3</v>
      </c>
      <c r="AA574" s="315">
        <v>885165</v>
      </c>
      <c r="AB574" s="315">
        <v>46667</v>
      </c>
      <c r="AC574" s="316">
        <v>931832</v>
      </c>
      <c r="AD574" s="74">
        <v>4500000</v>
      </c>
      <c r="AE574" s="74">
        <v>6000000</v>
      </c>
      <c r="AF574" s="334">
        <v>177895.19999999998</v>
      </c>
      <c r="AG574" s="112">
        <v>26554950</v>
      </c>
      <c r="AH574" s="74">
        <v>1400010</v>
      </c>
      <c r="AI574" s="74">
        <v>21347423.999999996</v>
      </c>
      <c r="AJ574" s="74">
        <v>7966485</v>
      </c>
      <c r="AK574" s="74">
        <v>4500000</v>
      </c>
      <c r="AL574" s="74">
        <v>6000000</v>
      </c>
      <c r="AM574" s="74">
        <v>4892117.9999999991</v>
      </c>
      <c r="AN574" s="74">
        <v>5217666.2159999991</v>
      </c>
      <c r="AO574" s="74">
        <v>0</v>
      </c>
      <c r="AP574" s="74">
        <v>3000000</v>
      </c>
      <c r="AQ574" s="74">
        <v>0</v>
      </c>
      <c r="AR574" s="74">
        <v>0</v>
      </c>
      <c r="AS574" s="74">
        <v>0</v>
      </c>
      <c r="AT574" s="79">
        <v>0</v>
      </c>
      <c r="AU574" s="81">
        <v>80878653.216000006</v>
      </c>
      <c r="AV574" s="112">
        <v>54308316.440880008</v>
      </c>
      <c r="AW574" s="74">
        <v>72912168.215999991</v>
      </c>
      <c r="AX574" s="74">
        <v>5103851.7751199994</v>
      </c>
      <c r="AY574" s="75">
        <v>1430831.644088001</v>
      </c>
      <c r="AZ574" s="74">
        <v>0</v>
      </c>
      <c r="BA574" s="74">
        <v>0</v>
      </c>
      <c r="BB574" s="74">
        <v>0</v>
      </c>
      <c r="BC574" s="79">
        <v>0</v>
      </c>
      <c r="BD574" s="79">
        <v>0</v>
      </c>
      <c r="BE574" s="79">
        <v>0</v>
      </c>
      <c r="BF574" s="77">
        <v>0</v>
      </c>
      <c r="BG574" s="344">
        <v>6534683.4192080004</v>
      </c>
      <c r="BH574" s="187">
        <v>74343969</v>
      </c>
    </row>
    <row r="575" spans="1:60" s="50" customFormat="1" ht="24" customHeight="1" x14ac:dyDescent="0.2">
      <c r="A575" s="181"/>
      <c r="B575" s="296">
        <v>569</v>
      </c>
      <c r="C575" s="264">
        <v>364</v>
      </c>
      <c r="D575" s="297">
        <v>12854</v>
      </c>
      <c r="E575" s="241" t="s">
        <v>285</v>
      </c>
      <c r="F575" s="242" t="s">
        <v>286</v>
      </c>
      <c r="G575" s="285" t="s">
        <v>137</v>
      </c>
      <c r="H575" s="272" t="s">
        <v>274</v>
      </c>
      <c r="I575" s="292" t="s">
        <v>2990</v>
      </c>
      <c r="J575" s="64">
        <v>4283574554</v>
      </c>
      <c r="K575" s="64" t="s">
        <v>287</v>
      </c>
      <c r="L575" s="64" t="s">
        <v>274</v>
      </c>
      <c r="M575" s="290" t="s">
        <v>137</v>
      </c>
      <c r="N575" s="243" t="s">
        <v>2410</v>
      </c>
      <c r="O575" s="64"/>
      <c r="P575" s="89"/>
      <c r="Q575" s="243">
        <v>30</v>
      </c>
      <c r="R575" s="245">
        <v>120</v>
      </c>
      <c r="S575" s="245">
        <v>110</v>
      </c>
      <c r="T575" s="245">
        <v>29.33</v>
      </c>
      <c r="U575" s="89">
        <v>0</v>
      </c>
      <c r="V575" s="260">
        <v>14</v>
      </c>
      <c r="W575" s="98">
        <v>0</v>
      </c>
      <c r="X575" s="83">
        <v>0</v>
      </c>
      <c r="Y575" s="98">
        <v>2</v>
      </c>
      <c r="Z575" s="64">
        <v>2</v>
      </c>
      <c r="AA575" s="315">
        <v>885165</v>
      </c>
      <c r="AB575" s="315">
        <v>46667</v>
      </c>
      <c r="AC575" s="316">
        <v>931832</v>
      </c>
      <c r="AD575" s="74">
        <v>4500000</v>
      </c>
      <c r="AE575" s="74">
        <v>6000000</v>
      </c>
      <c r="AF575" s="334">
        <v>177895.19999999998</v>
      </c>
      <c r="AG575" s="112">
        <v>26554950</v>
      </c>
      <c r="AH575" s="74">
        <v>1400010</v>
      </c>
      <c r="AI575" s="74">
        <v>21347423.999999996</v>
      </c>
      <c r="AJ575" s="74">
        <v>5310990</v>
      </c>
      <c r="AK575" s="74">
        <v>4500000</v>
      </c>
      <c r="AL575" s="74">
        <v>6000000</v>
      </c>
      <c r="AM575" s="74">
        <v>4892117.9999999991</v>
      </c>
      <c r="AN575" s="74">
        <v>5217666.2159999991</v>
      </c>
      <c r="AO575" s="74">
        <v>0</v>
      </c>
      <c r="AP575" s="74">
        <v>2800000</v>
      </c>
      <c r="AQ575" s="74">
        <v>0</v>
      </c>
      <c r="AR575" s="74">
        <v>0</v>
      </c>
      <c r="AS575" s="74">
        <v>0</v>
      </c>
      <c r="AT575" s="79">
        <v>0</v>
      </c>
      <c r="AU575" s="81">
        <v>78023158.216000006</v>
      </c>
      <c r="AV575" s="112">
        <v>54322316.440880008</v>
      </c>
      <c r="AW575" s="74">
        <v>72712168.215999991</v>
      </c>
      <c r="AX575" s="74">
        <v>5089851.7751199994</v>
      </c>
      <c r="AY575" s="75">
        <v>1432231.644088001</v>
      </c>
      <c r="AZ575" s="74">
        <v>0</v>
      </c>
      <c r="BA575" s="74">
        <v>0</v>
      </c>
      <c r="BB575" s="74">
        <v>0</v>
      </c>
      <c r="BC575" s="79">
        <v>0</v>
      </c>
      <c r="BD575" s="79">
        <v>0</v>
      </c>
      <c r="BE575" s="79">
        <v>0</v>
      </c>
      <c r="BF575" s="77">
        <v>0</v>
      </c>
      <c r="BG575" s="344">
        <v>6522083.4192080004</v>
      </c>
      <c r="BH575" s="187">
        <v>71501074</v>
      </c>
    </row>
    <row r="576" spans="1:60" s="50" customFormat="1" ht="24" customHeight="1" x14ac:dyDescent="0.2">
      <c r="A576" s="181"/>
      <c r="B576" s="296">
        <v>570</v>
      </c>
      <c r="C576" s="264">
        <v>365</v>
      </c>
      <c r="D576" s="297">
        <v>12856</v>
      </c>
      <c r="E576" s="241" t="s">
        <v>291</v>
      </c>
      <c r="F576" s="242" t="s">
        <v>292</v>
      </c>
      <c r="G576" s="285" t="s">
        <v>137</v>
      </c>
      <c r="H576" s="272" t="s">
        <v>274</v>
      </c>
      <c r="I576" s="349" t="s">
        <v>2991</v>
      </c>
      <c r="J576" s="67">
        <v>4280856001</v>
      </c>
      <c r="K576" s="67" t="s">
        <v>293</v>
      </c>
      <c r="L576" s="67" t="s">
        <v>274</v>
      </c>
      <c r="M576" s="290" t="s">
        <v>137</v>
      </c>
      <c r="N576" s="99"/>
      <c r="O576" s="245" t="s">
        <v>2410</v>
      </c>
      <c r="P576" s="90"/>
      <c r="Q576" s="243">
        <v>30</v>
      </c>
      <c r="R576" s="245">
        <v>90</v>
      </c>
      <c r="S576" s="245">
        <v>0</v>
      </c>
      <c r="T576" s="245">
        <v>0</v>
      </c>
      <c r="U576" s="89">
        <v>0</v>
      </c>
      <c r="V576" s="260">
        <v>18</v>
      </c>
      <c r="W576" s="98">
        <v>0</v>
      </c>
      <c r="X576" s="83">
        <v>0</v>
      </c>
      <c r="Y576" s="98">
        <v>1</v>
      </c>
      <c r="Z576" s="64">
        <v>1</v>
      </c>
      <c r="AA576" s="315">
        <v>885165</v>
      </c>
      <c r="AB576" s="315">
        <v>46667</v>
      </c>
      <c r="AC576" s="316">
        <v>931832</v>
      </c>
      <c r="AD576" s="74">
        <v>4500000</v>
      </c>
      <c r="AE576" s="74">
        <v>6000000</v>
      </c>
      <c r="AF576" s="334">
        <v>177895.19999999998</v>
      </c>
      <c r="AG576" s="112">
        <v>26554950</v>
      </c>
      <c r="AH576" s="74">
        <v>1400010</v>
      </c>
      <c r="AI576" s="74">
        <v>16010567.999999998</v>
      </c>
      <c r="AJ576" s="74">
        <v>2655495</v>
      </c>
      <c r="AK576" s="74">
        <v>4500000</v>
      </c>
      <c r="AL576" s="74">
        <v>6000000</v>
      </c>
      <c r="AM576" s="74">
        <v>0</v>
      </c>
      <c r="AN576" s="74">
        <v>0</v>
      </c>
      <c r="AO576" s="74">
        <v>0</v>
      </c>
      <c r="AP576" s="74">
        <v>3600000</v>
      </c>
      <c r="AQ576" s="74">
        <v>0</v>
      </c>
      <c r="AR576" s="74">
        <v>0</v>
      </c>
      <c r="AS576" s="74">
        <v>0</v>
      </c>
      <c r="AT576" s="79">
        <v>0</v>
      </c>
      <c r="AU576" s="81">
        <v>60721023</v>
      </c>
      <c r="AV576" s="112">
        <v>39900941.039999999</v>
      </c>
      <c r="AW576" s="74">
        <v>58065528</v>
      </c>
      <c r="AX576" s="74">
        <v>4064586.9600000004</v>
      </c>
      <c r="AY576" s="75">
        <v>0</v>
      </c>
      <c r="AZ576" s="74">
        <v>0</v>
      </c>
      <c r="BA576" s="74">
        <v>0</v>
      </c>
      <c r="BB576" s="74">
        <v>0</v>
      </c>
      <c r="BC576" s="79">
        <v>0</v>
      </c>
      <c r="BD576" s="79">
        <v>0</v>
      </c>
      <c r="BE576" s="79">
        <v>0</v>
      </c>
      <c r="BF576" s="77">
        <v>0</v>
      </c>
      <c r="BG576" s="344">
        <v>4064586.9600000004</v>
      </c>
      <c r="BH576" s="187">
        <v>56656436</v>
      </c>
    </row>
    <row r="577" spans="1:60" s="50" customFormat="1" ht="24" customHeight="1" x14ac:dyDescent="0.2">
      <c r="A577" s="181"/>
      <c r="B577" s="296">
        <v>571</v>
      </c>
      <c r="C577" s="264">
        <v>366</v>
      </c>
      <c r="D577" s="297">
        <v>12852</v>
      </c>
      <c r="E577" s="241" t="s">
        <v>279</v>
      </c>
      <c r="F577" s="242" t="s">
        <v>280</v>
      </c>
      <c r="G577" s="285" t="s">
        <v>137</v>
      </c>
      <c r="H577" s="272" t="s">
        <v>274</v>
      </c>
      <c r="I577" s="292" t="s">
        <v>2992</v>
      </c>
      <c r="J577" s="64">
        <v>5889340131</v>
      </c>
      <c r="K577" s="64" t="s">
        <v>281</v>
      </c>
      <c r="L577" s="64" t="s">
        <v>274</v>
      </c>
      <c r="M577" s="290" t="s">
        <v>137</v>
      </c>
      <c r="N577" s="243" t="s">
        <v>2410</v>
      </c>
      <c r="O577" s="64"/>
      <c r="P577" s="89"/>
      <c r="Q577" s="243">
        <v>30</v>
      </c>
      <c r="R577" s="245">
        <v>120</v>
      </c>
      <c r="S577" s="245">
        <v>110</v>
      </c>
      <c r="T577" s="245">
        <v>29.33</v>
      </c>
      <c r="U577" s="89">
        <v>0</v>
      </c>
      <c r="V577" s="260">
        <v>15</v>
      </c>
      <c r="W577" s="98">
        <v>0</v>
      </c>
      <c r="X577" s="83">
        <v>0</v>
      </c>
      <c r="Y577" s="98">
        <v>2</v>
      </c>
      <c r="Z577" s="64">
        <v>2</v>
      </c>
      <c r="AA577" s="315">
        <v>885165</v>
      </c>
      <c r="AB577" s="315">
        <v>46667</v>
      </c>
      <c r="AC577" s="316">
        <v>931832</v>
      </c>
      <c r="AD577" s="74">
        <v>4500000</v>
      </c>
      <c r="AE577" s="74">
        <v>6000000</v>
      </c>
      <c r="AF577" s="334">
        <v>177895.19999999998</v>
      </c>
      <c r="AG577" s="112">
        <v>26554950</v>
      </c>
      <c r="AH577" s="74">
        <v>1400010</v>
      </c>
      <c r="AI577" s="74">
        <v>21347423.999999996</v>
      </c>
      <c r="AJ577" s="74">
        <v>5310990</v>
      </c>
      <c r="AK577" s="74">
        <v>4500000</v>
      </c>
      <c r="AL577" s="74">
        <v>6000000</v>
      </c>
      <c r="AM577" s="74">
        <v>4892117.9999999991</v>
      </c>
      <c r="AN577" s="74">
        <v>5217666.2159999991</v>
      </c>
      <c r="AO577" s="74">
        <v>0</v>
      </c>
      <c r="AP577" s="74">
        <v>3000000</v>
      </c>
      <c r="AQ577" s="74">
        <v>0</v>
      </c>
      <c r="AR577" s="74">
        <v>0</v>
      </c>
      <c r="AS577" s="74">
        <v>0</v>
      </c>
      <c r="AT577" s="79">
        <v>0</v>
      </c>
      <c r="AU577" s="81">
        <v>78223158.216000006</v>
      </c>
      <c r="AV577" s="112">
        <v>54308316.440880008</v>
      </c>
      <c r="AW577" s="74">
        <v>72912168.215999991</v>
      </c>
      <c r="AX577" s="74">
        <v>5103851.7751199994</v>
      </c>
      <c r="AY577" s="75">
        <v>1430831.644088001</v>
      </c>
      <c r="AZ577" s="74">
        <v>0</v>
      </c>
      <c r="BA577" s="74">
        <v>0</v>
      </c>
      <c r="BB577" s="74">
        <v>0</v>
      </c>
      <c r="BC577" s="79">
        <v>0</v>
      </c>
      <c r="BD577" s="79">
        <v>0</v>
      </c>
      <c r="BE577" s="79">
        <v>0</v>
      </c>
      <c r="BF577" s="77">
        <v>0</v>
      </c>
      <c r="BG577" s="344">
        <v>6534683.4192080004</v>
      </c>
      <c r="BH577" s="187">
        <v>71688474</v>
      </c>
    </row>
    <row r="578" spans="1:60" s="50" customFormat="1" ht="24" customHeight="1" x14ac:dyDescent="0.2">
      <c r="A578" s="181"/>
      <c r="B578" s="296">
        <v>572</v>
      </c>
      <c r="C578" s="264">
        <v>367</v>
      </c>
      <c r="D578" s="297">
        <v>12850</v>
      </c>
      <c r="E578" s="241" t="s">
        <v>216</v>
      </c>
      <c r="F578" s="242" t="s">
        <v>273</v>
      </c>
      <c r="G578" s="285" t="s">
        <v>137</v>
      </c>
      <c r="H578" s="272" t="s">
        <v>274</v>
      </c>
      <c r="I578" s="292" t="s">
        <v>2993</v>
      </c>
      <c r="J578" s="64">
        <v>4285001578</v>
      </c>
      <c r="K578" s="64" t="s">
        <v>275</v>
      </c>
      <c r="L578" s="64" t="s">
        <v>274</v>
      </c>
      <c r="M578" s="290" t="s">
        <v>137</v>
      </c>
      <c r="N578" s="243" t="s">
        <v>2410</v>
      </c>
      <c r="O578" s="64"/>
      <c r="P578" s="89"/>
      <c r="Q578" s="243">
        <v>30</v>
      </c>
      <c r="R578" s="245">
        <v>120</v>
      </c>
      <c r="S578" s="245">
        <v>110</v>
      </c>
      <c r="T578" s="245">
        <v>29.33</v>
      </c>
      <c r="U578" s="89">
        <v>0</v>
      </c>
      <c r="V578" s="260">
        <v>15</v>
      </c>
      <c r="W578" s="98">
        <v>0</v>
      </c>
      <c r="X578" s="83">
        <v>0</v>
      </c>
      <c r="Y578" s="98">
        <v>1</v>
      </c>
      <c r="Z578" s="64">
        <v>1</v>
      </c>
      <c r="AA578" s="315">
        <v>885165</v>
      </c>
      <c r="AB578" s="315">
        <v>46667</v>
      </c>
      <c r="AC578" s="316">
        <v>931832</v>
      </c>
      <c r="AD578" s="74">
        <v>4500000</v>
      </c>
      <c r="AE578" s="74">
        <v>6000000</v>
      </c>
      <c r="AF578" s="334">
        <v>177895.19999999998</v>
      </c>
      <c r="AG578" s="112">
        <v>26554950</v>
      </c>
      <c r="AH578" s="74">
        <v>1400010</v>
      </c>
      <c r="AI578" s="74">
        <v>21347423.999999996</v>
      </c>
      <c r="AJ578" s="74">
        <v>2655495</v>
      </c>
      <c r="AK578" s="74">
        <v>4500000</v>
      </c>
      <c r="AL578" s="74">
        <v>6000000</v>
      </c>
      <c r="AM578" s="74">
        <v>4892117.9999999991</v>
      </c>
      <c r="AN578" s="74">
        <v>5217666.2159999991</v>
      </c>
      <c r="AO578" s="74">
        <v>0</v>
      </c>
      <c r="AP578" s="74">
        <v>3000000</v>
      </c>
      <c r="AQ578" s="74">
        <v>0</v>
      </c>
      <c r="AR578" s="74">
        <v>0</v>
      </c>
      <c r="AS578" s="74">
        <v>0</v>
      </c>
      <c r="AT578" s="79">
        <v>0</v>
      </c>
      <c r="AU578" s="81">
        <v>75567663.216000006</v>
      </c>
      <c r="AV578" s="112">
        <v>54308316.440880008</v>
      </c>
      <c r="AW578" s="74">
        <v>72912168.215999991</v>
      </c>
      <c r="AX578" s="74">
        <v>5103851.7751199994</v>
      </c>
      <c r="AY578" s="75">
        <v>1430831.644088001</v>
      </c>
      <c r="AZ578" s="74">
        <v>0</v>
      </c>
      <c r="BA578" s="74">
        <v>0</v>
      </c>
      <c r="BB578" s="74">
        <v>0</v>
      </c>
      <c r="BC578" s="79">
        <v>0</v>
      </c>
      <c r="BD578" s="79">
        <v>0</v>
      </c>
      <c r="BE578" s="79">
        <v>0</v>
      </c>
      <c r="BF578" s="77">
        <v>0</v>
      </c>
      <c r="BG578" s="344">
        <v>6534683.4192080004</v>
      </c>
      <c r="BH578" s="187">
        <v>69032979</v>
      </c>
    </row>
    <row r="579" spans="1:60" s="50" customFormat="1" ht="24" customHeight="1" x14ac:dyDescent="0.2">
      <c r="A579" s="181"/>
      <c r="B579" s="296">
        <v>573</v>
      </c>
      <c r="C579" s="264">
        <v>368</v>
      </c>
      <c r="D579" s="297">
        <v>12855</v>
      </c>
      <c r="E579" s="241" t="s">
        <v>288</v>
      </c>
      <c r="F579" s="242" t="s">
        <v>108</v>
      </c>
      <c r="G579" s="285" t="s">
        <v>137</v>
      </c>
      <c r="H579" s="272" t="s">
        <v>274</v>
      </c>
      <c r="I579" s="292" t="s">
        <v>2994</v>
      </c>
      <c r="J579" s="64" t="s">
        <v>289</v>
      </c>
      <c r="K579" s="64" t="s">
        <v>290</v>
      </c>
      <c r="L579" s="64" t="s">
        <v>274</v>
      </c>
      <c r="M579" s="290" t="s">
        <v>137</v>
      </c>
      <c r="N579" s="243" t="s">
        <v>2410</v>
      </c>
      <c r="O579" s="64"/>
      <c r="P579" s="89"/>
      <c r="Q579" s="243">
        <v>30</v>
      </c>
      <c r="R579" s="245">
        <v>120</v>
      </c>
      <c r="S579" s="245">
        <v>110</v>
      </c>
      <c r="T579" s="245">
        <v>29.33</v>
      </c>
      <c r="U579" s="89">
        <v>0</v>
      </c>
      <c r="V579" s="260">
        <v>14</v>
      </c>
      <c r="W579" s="98">
        <v>0</v>
      </c>
      <c r="X579" s="83">
        <v>0</v>
      </c>
      <c r="Y579" s="98">
        <v>2</v>
      </c>
      <c r="Z579" s="64">
        <v>2</v>
      </c>
      <c r="AA579" s="315">
        <v>885165</v>
      </c>
      <c r="AB579" s="315">
        <v>46667</v>
      </c>
      <c r="AC579" s="316">
        <v>931832</v>
      </c>
      <c r="AD579" s="74">
        <v>4500000</v>
      </c>
      <c r="AE579" s="74">
        <v>6000000</v>
      </c>
      <c r="AF579" s="334">
        <v>177895.19999999998</v>
      </c>
      <c r="AG579" s="112">
        <v>26554950</v>
      </c>
      <c r="AH579" s="74">
        <v>1400010</v>
      </c>
      <c r="AI579" s="74">
        <v>21347423.999999996</v>
      </c>
      <c r="AJ579" s="74">
        <v>5310990</v>
      </c>
      <c r="AK579" s="74">
        <v>4500000</v>
      </c>
      <c r="AL579" s="74">
        <v>6000000</v>
      </c>
      <c r="AM579" s="74">
        <v>4892117.9999999991</v>
      </c>
      <c r="AN579" s="74">
        <v>5217666.2159999991</v>
      </c>
      <c r="AO579" s="74">
        <v>0</v>
      </c>
      <c r="AP579" s="74">
        <v>2800000</v>
      </c>
      <c r="AQ579" s="74">
        <v>0</v>
      </c>
      <c r="AR579" s="74">
        <v>0</v>
      </c>
      <c r="AS579" s="74">
        <v>0</v>
      </c>
      <c r="AT579" s="79">
        <v>0</v>
      </c>
      <c r="AU579" s="81">
        <v>78023158.216000006</v>
      </c>
      <c r="AV579" s="112">
        <v>54322316.440880008</v>
      </c>
      <c r="AW579" s="74">
        <v>72712168.215999991</v>
      </c>
      <c r="AX579" s="74">
        <v>5089851.7751199994</v>
      </c>
      <c r="AY579" s="75">
        <v>1432231.644088001</v>
      </c>
      <c r="AZ579" s="74">
        <v>0</v>
      </c>
      <c r="BA579" s="74">
        <v>0</v>
      </c>
      <c r="BB579" s="74">
        <v>0</v>
      </c>
      <c r="BC579" s="79">
        <v>0</v>
      </c>
      <c r="BD579" s="79">
        <v>0</v>
      </c>
      <c r="BE579" s="79">
        <v>0</v>
      </c>
      <c r="BF579" s="77">
        <v>0</v>
      </c>
      <c r="BG579" s="344">
        <v>6522083.4192080004</v>
      </c>
      <c r="BH579" s="187">
        <v>71501074</v>
      </c>
    </row>
    <row r="580" spans="1:60" s="50" customFormat="1" ht="24" customHeight="1" x14ac:dyDescent="0.2">
      <c r="A580" s="181"/>
      <c r="B580" s="296">
        <v>574</v>
      </c>
      <c r="C580" s="264">
        <v>369</v>
      </c>
      <c r="D580" s="297">
        <v>12859</v>
      </c>
      <c r="E580" s="241" t="s">
        <v>298</v>
      </c>
      <c r="F580" s="242" t="s">
        <v>299</v>
      </c>
      <c r="G580" s="285" t="s">
        <v>137</v>
      </c>
      <c r="H580" s="272" t="s">
        <v>274</v>
      </c>
      <c r="I580" s="292" t="s">
        <v>2995</v>
      </c>
      <c r="J580" s="64">
        <v>6159872850</v>
      </c>
      <c r="K580" s="64" t="s">
        <v>300</v>
      </c>
      <c r="L580" s="64" t="s">
        <v>274</v>
      </c>
      <c r="M580" s="290" t="s">
        <v>137</v>
      </c>
      <c r="N580" s="243" t="s">
        <v>2410</v>
      </c>
      <c r="O580" s="64"/>
      <c r="P580" s="89"/>
      <c r="Q580" s="243">
        <v>30</v>
      </c>
      <c r="R580" s="245">
        <v>120</v>
      </c>
      <c r="S580" s="245">
        <v>110</v>
      </c>
      <c r="T580" s="245">
        <v>29.33</v>
      </c>
      <c r="U580" s="89">
        <v>0</v>
      </c>
      <c r="V580" s="260">
        <v>14</v>
      </c>
      <c r="W580" s="98">
        <v>0</v>
      </c>
      <c r="X580" s="83">
        <v>0</v>
      </c>
      <c r="Y580" s="98">
        <v>0</v>
      </c>
      <c r="Z580" s="64">
        <v>0</v>
      </c>
      <c r="AA580" s="315">
        <v>885165</v>
      </c>
      <c r="AB580" s="315">
        <v>46667</v>
      </c>
      <c r="AC580" s="316">
        <v>931832</v>
      </c>
      <c r="AD580" s="74">
        <v>4500000</v>
      </c>
      <c r="AE580" s="74">
        <v>6000000</v>
      </c>
      <c r="AF580" s="334">
        <v>177895.19999999998</v>
      </c>
      <c r="AG580" s="112">
        <v>26554950</v>
      </c>
      <c r="AH580" s="74">
        <v>1400010</v>
      </c>
      <c r="AI580" s="74">
        <v>21347423.999999996</v>
      </c>
      <c r="AJ580" s="74">
        <v>0</v>
      </c>
      <c r="AK580" s="74">
        <v>4500000</v>
      </c>
      <c r="AL580" s="74">
        <v>6000000</v>
      </c>
      <c r="AM580" s="74">
        <v>4892117.9999999991</v>
      </c>
      <c r="AN580" s="74">
        <v>5217666.2159999991</v>
      </c>
      <c r="AO580" s="74">
        <v>0</v>
      </c>
      <c r="AP580" s="74">
        <v>2800000</v>
      </c>
      <c r="AQ580" s="74">
        <v>0</v>
      </c>
      <c r="AR580" s="74">
        <v>0</v>
      </c>
      <c r="AS580" s="74">
        <v>0</v>
      </c>
      <c r="AT580" s="79">
        <v>0</v>
      </c>
      <c r="AU580" s="81">
        <v>72712168.216000006</v>
      </c>
      <c r="AV580" s="112">
        <v>54322316.440880008</v>
      </c>
      <c r="AW580" s="74">
        <v>72712168.215999991</v>
      </c>
      <c r="AX580" s="74">
        <v>5089851.7751199994</v>
      </c>
      <c r="AY580" s="75">
        <v>1432231.644088001</v>
      </c>
      <c r="AZ580" s="74">
        <v>0</v>
      </c>
      <c r="BA580" s="74">
        <v>0</v>
      </c>
      <c r="BB580" s="74">
        <v>0</v>
      </c>
      <c r="BC580" s="79">
        <v>0</v>
      </c>
      <c r="BD580" s="79">
        <v>0</v>
      </c>
      <c r="BE580" s="79">
        <v>0</v>
      </c>
      <c r="BF580" s="77">
        <v>0</v>
      </c>
      <c r="BG580" s="344">
        <v>6522083.4192080004</v>
      </c>
      <c r="BH580" s="187">
        <v>66190084</v>
      </c>
    </row>
    <row r="581" spans="1:60" s="50" customFormat="1" ht="24" customHeight="1" x14ac:dyDescent="0.2">
      <c r="A581" s="181"/>
      <c r="B581" s="296">
        <v>575</v>
      </c>
      <c r="C581" s="264">
        <v>370</v>
      </c>
      <c r="D581" s="297">
        <v>12871</v>
      </c>
      <c r="E581" s="241" t="s">
        <v>338</v>
      </c>
      <c r="F581" s="242" t="s">
        <v>339</v>
      </c>
      <c r="G581" s="285" t="s">
        <v>137</v>
      </c>
      <c r="H581" s="272" t="s">
        <v>324</v>
      </c>
      <c r="I581" s="292" t="s">
        <v>2996</v>
      </c>
      <c r="J581" s="64" t="s">
        <v>340</v>
      </c>
      <c r="K581" s="64" t="s">
        <v>341</v>
      </c>
      <c r="L581" s="64" t="s">
        <v>324</v>
      </c>
      <c r="M581" s="290" t="s">
        <v>137</v>
      </c>
      <c r="N581" s="243" t="s">
        <v>2410</v>
      </c>
      <c r="O581" s="64"/>
      <c r="P581" s="89"/>
      <c r="Q581" s="243">
        <v>30</v>
      </c>
      <c r="R581" s="245">
        <v>120</v>
      </c>
      <c r="S581" s="245">
        <v>110</v>
      </c>
      <c r="T581" s="245">
        <v>29.33</v>
      </c>
      <c r="U581" s="89">
        <v>0</v>
      </c>
      <c r="V581" s="260">
        <v>15</v>
      </c>
      <c r="W581" s="98">
        <v>0</v>
      </c>
      <c r="X581" s="83">
        <v>0</v>
      </c>
      <c r="Y581" s="98">
        <v>1</v>
      </c>
      <c r="Z581" s="64">
        <v>1</v>
      </c>
      <c r="AA581" s="315">
        <v>885165</v>
      </c>
      <c r="AB581" s="315">
        <v>46667</v>
      </c>
      <c r="AC581" s="316">
        <v>931832</v>
      </c>
      <c r="AD581" s="74">
        <v>4500000</v>
      </c>
      <c r="AE581" s="74">
        <v>6000000</v>
      </c>
      <c r="AF581" s="334">
        <v>177895.19999999998</v>
      </c>
      <c r="AG581" s="112">
        <v>26554950</v>
      </c>
      <c r="AH581" s="74">
        <v>1400010</v>
      </c>
      <c r="AI581" s="74">
        <v>21347423.999999996</v>
      </c>
      <c r="AJ581" s="74">
        <v>2655495</v>
      </c>
      <c r="AK581" s="74">
        <v>4500000</v>
      </c>
      <c r="AL581" s="74">
        <v>6000000</v>
      </c>
      <c r="AM581" s="74">
        <v>4892117.9999999991</v>
      </c>
      <c r="AN581" s="74">
        <v>5217666.2159999991</v>
      </c>
      <c r="AO581" s="74">
        <v>0</v>
      </c>
      <c r="AP581" s="74">
        <v>3000000</v>
      </c>
      <c r="AQ581" s="74">
        <v>0</v>
      </c>
      <c r="AR581" s="74">
        <v>0</v>
      </c>
      <c r="AS581" s="74">
        <v>0</v>
      </c>
      <c r="AT581" s="79">
        <v>0</v>
      </c>
      <c r="AU581" s="81">
        <v>75567663.216000006</v>
      </c>
      <c r="AV581" s="112">
        <v>54308316.440880008</v>
      </c>
      <c r="AW581" s="74">
        <v>72912168.215999991</v>
      </c>
      <c r="AX581" s="74">
        <v>5103851.7751199994</v>
      </c>
      <c r="AY581" s="75">
        <v>1430831.644088001</v>
      </c>
      <c r="AZ581" s="74">
        <v>0</v>
      </c>
      <c r="BA581" s="74">
        <v>0</v>
      </c>
      <c r="BB581" s="74">
        <v>0</v>
      </c>
      <c r="BC581" s="79">
        <v>0</v>
      </c>
      <c r="BD581" s="79">
        <v>0</v>
      </c>
      <c r="BE581" s="79">
        <v>0</v>
      </c>
      <c r="BF581" s="77">
        <v>0</v>
      </c>
      <c r="BG581" s="344">
        <v>6534683.4192080004</v>
      </c>
      <c r="BH581" s="187">
        <v>69032979</v>
      </c>
    </row>
    <row r="582" spans="1:60" s="50" customFormat="1" ht="24" customHeight="1" x14ac:dyDescent="0.2">
      <c r="A582" s="181"/>
      <c r="B582" s="296">
        <v>576</v>
      </c>
      <c r="C582" s="264">
        <v>371</v>
      </c>
      <c r="D582" s="297">
        <v>12870</v>
      </c>
      <c r="E582" s="241" t="s">
        <v>85</v>
      </c>
      <c r="F582" s="242" t="s">
        <v>335</v>
      </c>
      <c r="G582" s="285" t="s">
        <v>137</v>
      </c>
      <c r="H582" s="272" t="s">
        <v>324</v>
      </c>
      <c r="I582" s="292" t="s">
        <v>2997</v>
      </c>
      <c r="J582" s="64" t="s">
        <v>336</v>
      </c>
      <c r="K582" s="64" t="s">
        <v>337</v>
      </c>
      <c r="L582" s="64" t="s">
        <v>324</v>
      </c>
      <c r="M582" s="290" t="s">
        <v>137</v>
      </c>
      <c r="N582" s="243" t="s">
        <v>2410</v>
      </c>
      <c r="O582" s="64"/>
      <c r="P582" s="89"/>
      <c r="Q582" s="243">
        <v>30</v>
      </c>
      <c r="R582" s="245">
        <v>120</v>
      </c>
      <c r="S582" s="245">
        <v>110</v>
      </c>
      <c r="T582" s="245">
        <v>29.33</v>
      </c>
      <c r="U582" s="89">
        <v>0</v>
      </c>
      <c r="V582" s="260">
        <v>15</v>
      </c>
      <c r="W582" s="98">
        <v>0</v>
      </c>
      <c r="X582" s="83">
        <v>0</v>
      </c>
      <c r="Y582" s="98">
        <v>0</v>
      </c>
      <c r="Z582" s="64">
        <v>0</v>
      </c>
      <c r="AA582" s="315">
        <v>885165</v>
      </c>
      <c r="AB582" s="315">
        <v>46667</v>
      </c>
      <c r="AC582" s="316">
        <v>931832</v>
      </c>
      <c r="AD582" s="74">
        <v>4500000</v>
      </c>
      <c r="AE582" s="74">
        <v>6000000</v>
      </c>
      <c r="AF582" s="334">
        <v>177895.19999999998</v>
      </c>
      <c r="AG582" s="112">
        <v>26554950</v>
      </c>
      <c r="AH582" s="74">
        <v>1400010</v>
      </c>
      <c r="AI582" s="74">
        <v>21347423.999999996</v>
      </c>
      <c r="AJ582" s="74">
        <v>0</v>
      </c>
      <c r="AK582" s="74">
        <v>4500000</v>
      </c>
      <c r="AL582" s="74">
        <v>6000000</v>
      </c>
      <c r="AM582" s="74">
        <v>4892117.9999999991</v>
      </c>
      <c r="AN582" s="74">
        <v>5217666.2159999991</v>
      </c>
      <c r="AO582" s="74">
        <v>0</v>
      </c>
      <c r="AP582" s="74">
        <v>3000000</v>
      </c>
      <c r="AQ582" s="74">
        <v>0</v>
      </c>
      <c r="AR582" s="74">
        <v>0</v>
      </c>
      <c r="AS582" s="74">
        <v>0</v>
      </c>
      <c r="AT582" s="79">
        <v>0</v>
      </c>
      <c r="AU582" s="81">
        <v>72912168.216000006</v>
      </c>
      <c r="AV582" s="112">
        <v>54308316.440880008</v>
      </c>
      <c r="AW582" s="74">
        <v>72912168.215999991</v>
      </c>
      <c r="AX582" s="74">
        <v>5103851.7751199994</v>
      </c>
      <c r="AY582" s="75">
        <v>1430831.644088001</v>
      </c>
      <c r="AZ582" s="74">
        <v>0</v>
      </c>
      <c r="BA582" s="74">
        <v>0</v>
      </c>
      <c r="BB582" s="74">
        <v>0</v>
      </c>
      <c r="BC582" s="79">
        <v>0</v>
      </c>
      <c r="BD582" s="79">
        <v>0</v>
      </c>
      <c r="BE582" s="79">
        <v>0</v>
      </c>
      <c r="BF582" s="77">
        <v>0</v>
      </c>
      <c r="BG582" s="344">
        <v>6534683.4192080004</v>
      </c>
      <c r="BH582" s="187">
        <v>66377484</v>
      </c>
    </row>
    <row r="583" spans="1:60" s="50" customFormat="1" ht="24" customHeight="1" x14ac:dyDescent="0.2">
      <c r="A583" s="181"/>
      <c r="B583" s="296">
        <v>577</v>
      </c>
      <c r="C583" s="264">
        <v>372</v>
      </c>
      <c r="D583" s="297">
        <v>12868</v>
      </c>
      <c r="E583" s="241" t="s">
        <v>327</v>
      </c>
      <c r="F583" s="242" t="s">
        <v>328</v>
      </c>
      <c r="G583" s="285" t="s">
        <v>137</v>
      </c>
      <c r="H583" s="272" t="s">
        <v>324</v>
      </c>
      <c r="I583" s="292" t="s">
        <v>2998</v>
      </c>
      <c r="J583" s="64" t="s">
        <v>329</v>
      </c>
      <c r="K583" s="64" t="s">
        <v>330</v>
      </c>
      <c r="L583" s="64" t="s">
        <v>324</v>
      </c>
      <c r="M583" s="290" t="s">
        <v>137</v>
      </c>
      <c r="N583" s="243" t="s">
        <v>2410</v>
      </c>
      <c r="O583" s="64"/>
      <c r="P583" s="89"/>
      <c r="Q583" s="243">
        <v>30</v>
      </c>
      <c r="R583" s="245">
        <v>120</v>
      </c>
      <c r="S583" s="245">
        <v>110</v>
      </c>
      <c r="T583" s="245">
        <v>29.33</v>
      </c>
      <c r="U583" s="89">
        <v>0</v>
      </c>
      <c r="V583" s="260">
        <v>15</v>
      </c>
      <c r="W583" s="98">
        <v>0</v>
      </c>
      <c r="X583" s="83">
        <v>0</v>
      </c>
      <c r="Y583" s="98">
        <v>0</v>
      </c>
      <c r="Z583" s="64">
        <v>0</v>
      </c>
      <c r="AA583" s="315">
        <v>885165</v>
      </c>
      <c r="AB583" s="315">
        <v>46667</v>
      </c>
      <c r="AC583" s="316">
        <v>931832</v>
      </c>
      <c r="AD583" s="74">
        <v>4500000</v>
      </c>
      <c r="AE583" s="74">
        <v>6000000</v>
      </c>
      <c r="AF583" s="334">
        <v>177895.19999999998</v>
      </c>
      <c r="AG583" s="112">
        <v>26554950</v>
      </c>
      <c r="AH583" s="74">
        <v>1400010</v>
      </c>
      <c r="AI583" s="74">
        <v>21347423.999999996</v>
      </c>
      <c r="AJ583" s="74">
        <v>0</v>
      </c>
      <c r="AK583" s="74">
        <v>4500000</v>
      </c>
      <c r="AL583" s="74">
        <v>6000000</v>
      </c>
      <c r="AM583" s="74">
        <v>4892117.9999999991</v>
      </c>
      <c r="AN583" s="74">
        <v>5217666.2159999991</v>
      </c>
      <c r="AO583" s="74">
        <v>0</v>
      </c>
      <c r="AP583" s="74">
        <v>3000000</v>
      </c>
      <c r="AQ583" s="74">
        <v>0</v>
      </c>
      <c r="AR583" s="74">
        <v>0</v>
      </c>
      <c r="AS583" s="74">
        <v>0</v>
      </c>
      <c r="AT583" s="79">
        <v>0</v>
      </c>
      <c r="AU583" s="81">
        <v>72912168.216000006</v>
      </c>
      <c r="AV583" s="112">
        <v>54308316.440880008</v>
      </c>
      <c r="AW583" s="74">
        <v>72912168.215999991</v>
      </c>
      <c r="AX583" s="74">
        <v>5103851.7751199994</v>
      </c>
      <c r="AY583" s="75">
        <v>1430831.644088001</v>
      </c>
      <c r="AZ583" s="74">
        <v>0</v>
      </c>
      <c r="BA583" s="74">
        <v>0</v>
      </c>
      <c r="BB583" s="74">
        <v>0</v>
      </c>
      <c r="BC583" s="79">
        <v>0</v>
      </c>
      <c r="BD583" s="79">
        <v>0</v>
      </c>
      <c r="BE583" s="79">
        <v>0</v>
      </c>
      <c r="BF583" s="77">
        <v>0</v>
      </c>
      <c r="BG583" s="344">
        <v>6534683.4192080004</v>
      </c>
      <c r="BH583" s="187">
        <v>66377484</v>
      </c>
    </row>
    <row r="584" spans="1:60" s="50" customFormat="1" ht="24" customHeight="1" x14ac:dyDescent="0.2">
      <c r="A584" s="181"/>
      <c r="B584" s="296">
        <v>578</v>
      </c>
      <c r="C584" s="264">
        <v>373</v>
      </c>
      <c r="D584" s="297">
        <v>12869</v>
      </c>
      <c r="E584" s="241" t="s">
        <v>331</v>
      </c>
      <c r="F584" s="242" t="s">
        <v>332</v>
      </c>
      <c r="G584" s="285" t="s">
        <v>137</v>
      </c>
      <c r="H584" s="272" t="s">
        <v>324</v>
      </c>
      <c r="I584" s="292" t="s">
        <v>2999</v>
      </c>
      <c r="J584" s="64" t="s">
        <v>333</v>
      </c>
      <c r="K584" s="64" t="s">
        <v>334</v>
      </c>
      <c r="L584" s="64" t="s">
        <v>324</v>
      </c>
      <c r="M584" s="290" t="s">
        <v>137</v>
      </c>
      <c r="N584" s="98"/>
      <c r="O584" s="245" t="s">
        <v>2410</v>
      </c>
      <c r="P584" s="89"/>
      <c r="Q584" s="243">
        <v>30</v>
      </c>
      <c r="R584" s="245">
        <v>90</v>
      </c>
      <c r="S584" s="245">
        <v>0</v>
      </c>
      <c r="T584" s="245">
        <v>0</v>
      </c>
      <c r="U584" s="244">
        <v>5</v>
      </c>
      <c r="V584" s="260">
        <v>20</v>
      </c>
      <c r="W584" s="98">
        <v>0</v>
      </c>
      <c r="X584" s="83">
        <v>0</v>
      </c>
      <c r="Y584" s="98">
        <v>1</v>
      </c>
      <c r="Z584" s="64">
        <v>1</v>
      </c>
      <c r="AA584" s="315">
        <v>885165</v>
      </c>
      <c r="AB584" s="315">
        <v>46667</v>
      </c>
      <c r="AC584" s="316">
        <v>931832</v>
      </c>
      <c r="AD584" s="74">
        <v>4500000</v>
      </c>
      <c r="AE584" s="74">
        <v>6000000</v>
      </c>
      <c r="AF584" s="334">
        <v>177895.19999999998</v>
      </c>
      <c r="AG584" s="112">
        <v>26554950</v>
      </c>
      <c r="AH584" s="74">
        <v>1400010</v>
      </c>
      <c r="AI584" s="74">
        <v>16010567.999999998</v>
      </c>
      <c r="AJ584" s="74">
        <v>2655495</v>
      </c>
      <c r="AK584" s="74">
        <v>4500000</v>
      </c>
      <c r="AL584" s="74">
        <v>6000000</v>
      </c>
      <c r="AM584" s="74">
        <v>0</v>
      </c>
      <c r="AN584" s="74">
        <v>0</v>
      </c>
      <c r="AO584" s="74">
        <v>4659160</v>
      </c>
      <c r="AP584" s="74">
        <v>4000000</v>
      </c>
      <c r="AQ584" s="74">
        <v>0</v>
      </c>
      <c r="AR584" s="74">
        <v>0</v>
      </c>
      <c r="AS584" s="74">
        <v>0</v>
      </c>
      <c r="AT584" s="79">
        <v>0</v>
      </c>
      <c r="AU584" s="81">
        <v>65780183</v>
      </c>
      <c r="AV584" s="112">
        <v>39872941.039999999</v>
      </c>
      <c r="AW584" s="74">
        <v>58465528</v>
      </c>
      <c r="AX584" s="74">
        <v>4092586.9600000004</v>
      </c>
      <c r="AY584" s="75">
        <v>0</v>
      </c>
      <c r="AZ584" s="74">
        <v>0</v>
      </c>
      <c r="BA584" s="74">
        <v>0</v>
      </c>
      <c r="BB584" s="74">
        <v>0</v>
      </c>
      <c r="BC584" s="79">
        <v>0</v>
      </c>
      <c r="BD584" s="79">
        <v>0</v>
      </c>
      <c r="BE584" s="79">
        <v>0</v>
      </c>
      <c r="BF584" s="77">
        <v>0</v>
      </c>
      <c r="BG584" s="344">
        <v>4092586.9600000004</v>
      </c>
      <c r="BH584" s="187">
        <v>61687596</v>
      </c>
    </row>
    <row r="585" spans="1:60" s="50" customFormat="1" ht="24" customHeight="1" x14ac:dyDescent="0.2">
      <c r="A585" s="181"/>
      <c r="B585" s="296">
        <v>579</v>
      </c>
      <c r="C585" s="264">
        <v>374</v>
      </c>
      <c r="D585" s="297">
        <v>12874</v>
      </c>
      <c r="E585" s="241" t="s">
        <v>85</v>
      </c>
      <c r="F585" s="242" t="s">
        <v>349</v>
      </c>
      <c r="G585" s="285" t="s">
        <v>137</v>
      </c>
      <c r="H585" s="272" t="s">
        <v>324</v>
      </c>
      <c r="I585" s="292" t="s">
        <v>3000</v>
      </c>
      <c r="J585" s="64" t="s">
        <v>350</v>
      </c>
      <c r="K585" s="64" t="s">
        <v>351</v>
      </c>
      <c r="L585" s="64" t="s">
        <v>324</v>
      </c>
      <c r="M585" s="290" t="s">
        <v>137</v>
      </c>
      <c r="N585" s="243" t="s">
        <v>2410</v>
      </c>
      <c r="O585" s="64"/>
      <c r="P585" s="89"/>
      <c r="Q585" s="243">
        <v>30</v>
      </c>
      <c r="R585" s="245">
        <v>120</v>
      </c>
      <c r="S585" s="245">
        <v>110</v>
      </c>
      <c r="T585" s="245">
        <v>29.33</v>
      </c>
      <c r="U585" s="89">
        <v>0</v>
      </c>
      <c r="V585" s="260">
        <v>15</v>
      </c>
      <c r="W585" s="98">
        <v>0</v>
      </c>
      <c r="X585" s="83">
        <v>0</v>
      </c>
      <c r="Y585" s="98">
        <v>1</v>
      </c>
      <c r="Z585" s="64">
        <v>1</v>
      </c>
      <c r="AA585" s="315">
        <v>885165</v>
      </c>
      <c r="AB585" s="315">
        <v>46667</v>
      </c>
      <c r="AC585" s="316">
        <v>931832</v>
      </c>
      <c r="AD585" s="74">
        <v>4500000</v>
      </c>
      <c r="AE585" s="74">
        <v>6000000</v>
      </c>
      <c r="AF585" s="334">
        <v>177895.19999999998</v>
      </c>
      <c r="AG585" s="112">
        <v>26554950</v>
      </c>
      <c r="AH585" s="74">
        <v>1400010</v>
      </c>
      <c r="AI585" s="74">
        <v>21347423.999999996</v>
      </c>
      <c r="AJ585" s="74">
        <v>2655495</v>
      </c>
      <c r="AK585" s="74">
        <v>4500000</v>
      </c>
      <c r="AL585" s="74">
        <v>6000000</v>
      </c>
      <c r="AM585" s="74">
        <v>4892117.9999999991</v>
      </c>
      <c r="AN585" s="74">
        <v>5217666.2159999991</v>
      </c>
      <c r="AO585" s="74">
        <v>0</v>
      </c>
      <c r="AP585" s="74">
        <v>3000000</v>
      </c>
      <c r="AQ585" s="74">
        <v>0</v>
      </c>
      <c r="AR585" s="74">
        <v>0</v>
      </c>
      <c r="AS585" s="74">
        <v>0</v>
      </c>
      <c r="AT585" s="79">
        <v>0</v>
      </c>
      <c r="AU585" s="81">
        <v>75567663.216000006</v>
      </c>
      <c r="AV585" s="112">
        <v>54308316.440880008</v>
      </c>
      <c r="AW585" s="74">
        <v>72912168.215999991</v>
      </c>
      <c r="AX585" s="74">
        <v>5103851.7751199994</v>
      </c>
      <c r="AY585" s="75">
        <v>1430831.644088001</v>
      </c>
      <c r="AZ585" s="74">
        <v>0</v>
      </c>
      <c r="BA585" s="74">
        <v>0</v>
      </c>
      <c r="BB585" s="74">
        <v>0</v>
      </c>
      <c r="BC585" s="79">
        <v>0</v>
      </c>
      <c r="BD585" s="79">
        <v>0</v>
      </c>
      <c r="BE585" s="79">
        <v>0</v>
      </c>
      <c r="BF585" s="77">
        <v>0</v>
      </c>
      <c r="BG585" s="344">
        <v>6534683.4192080004</v>
      </c>
      <c r="BH585" s="187">
        <v>69032979</v>
      </c>
    </row>
    <row r="586" spans="1:60" s="50" customFormat="1" ht="24" customHeight="1" x14ac:dyDescent="0.2">
      <c r="A586" s="181"/>
      <c r="B586" s="296">
        <v>580</v>
      </c>
      <c r="C586" s="264">
        <v>375</v>
      </c>
      <c r="D586" s="297">
        <v>12872</v>
      </c>
      <c r="E586" s="241" t="s">
        <v>111</v>
      </c>
      <c r="F586" s="242" t="s">
        <v>342</v>
      </c>
      <c r="G586" s="285" t="s">
        <v>137</v>
      </c>
      <c r="H586" s="272" t="s">
        <v>324</v>
      </c>
      <c r="I586" s="292" t="s">
        <v>3001</v>
      </c>
      <c r="J586" s="64" t="s">
        <v>343</v>
      </c>
      <c r="K586" s="64" t="s">
        <v>344</v>
      </c>
      <c r="L586" s="64" t="s">
        <v>324</v>
      </c>
      <c r="M586" s="290" t="s">
        <v>137</v>
      </c>
      <c r="N586" s="245" t="s">
        <v>2410</v>
      </c>
      <c r="O586" s="64"/>
      <c r="P586" s="89"/>
      <c r="Q586" s="243">
        <v>30</v>
      </c>
      <c r="R586" s="245">
        <v>120</v>
      </c>
      <c r="S586" s="245">
        <v>110</v>
      </c>
      <c r="T586" s="245">
        <v>29.33</v>
      </c>
      <c r="U586" s="89">
        <v>0</v>
      </c>
      <c r="V586" s="260">
        <v>15</v>
      </c>
      <c r="W586" s="98">
        <v>0</v>
      </c>
      <c r="X586" s="83">
        <v>0</v>
      </c>
      <c r="Y586" s="98">
        <v>0</v>
      </c>
      <c r="Z586" s="64">
        <v>0</v>
      </c>
      <c r="AA586" s="315">
        <v>885165</v>
      </c>
      <c r="AB586" s="315">
        <v>46667</v>
      </c>
      <c r="AC586" s="316">
        <v>931832</v>
      </c>
      <c r="AD586" s="74">
        <v>4500000</v>
      </c>
      <c r="AE586" s="74">
        <v>6000000</v>
      </c>
      <c r="AF586" s="334">
        <v>177895.19999999998</v>
      </c>
      <c r="AG586" s="112">
        <v>26554950</v>
      </c>
      <c r="AH586" s="74">
        <v>1400010</v>
      </c>
      <c r="AI586" s="74">
        <v>21347423.999999996</v>
      </c>
      <c r="AJ586" s="74">
        <v>0</v>
      </c>
      <c r="AK586" s="74">
        <v>4500000</v>
      </c>
      <c r="AL586" s="74">
        <v>6000000</v>
      </c>
      <c r="AM586" s="74">
        <v>4892117.9999999991</v>
      </c>
      <c r="AN586" s="74">
        <v>5217666.2159999991</v>
      </c>
      <c r="AO586" s="74">
        <v>0</v>
      </c>
      <c r="AP586" s="74">
        <v>3000000</v>
      </c>
      <c r="AQ586" s="74">
        <v>0</v>
      </c>
      <c r="AR586" s="74">
        <v>0</v>
      </c>
      <c r="AS586" s="74">
        <v>0</v>
      </c>
      <c r="AT586" s="79">
        <v>0</v>
      </c>
      <c r="AU586" s="81">
        <v>72912168.216000006</v>
      </c>
      <c r="AV586" s="112">
        <v>54308316.440880008</v>
      </c>
      <c r="AW586" s="74">
        <v>72912168.215999991</v>
      </c>
      <c r="AX586" s="74">
        <v>5103851.7751199994</v>
      </c>
      <c r="AY586" s="75">
        <v>1430831.644088001</v>
      </c>
      <c r="AZ586" s="74">
        <v>0</v>
      </c>
      <c r="BA586" s="74">
        <v>0</v>
      </c>
      <c r="BB586" s="74">
        <v>0</v>
      </c>
      <c r="BC586" s="79">
        <v>0</v>
      </c>
      <c r="BD586" s="79">
        <v>0</v>
      </c>
      <c r="BE586" s="79">
        <v>0</v>
      </c>
      <c r="BF586" s="77">
        <v>0</v>
      </c>
      <c r="BG586" s="344">
        <v>6534683.4192080004</v>
      </c>
      <c r="BH586" s="187">
        <v>66377484</v>
      </c>
    </row>
    <row r="587" spans="1:60" s="50" customFormat="1" ht="24" customHeight="1" x14ac:dyDescent="0.2">
      <c r="A587" s="181"/>
      <c r="B587" s="296">
        <v>581</v>
      </c>
      <c r="C587" s="264">
        <v>377</v>
      </c>
      <c r="D587" s="297">
        <v>12845</v>
      </c>
      <c r="E587" s="241" t="s">
        <v>255</v>
      </c>
      <c r="F587" s="242" t="s">
        <v>256</v>
      </c>
      <c r="G587" s="285" t="s">
        <v>137</v>
      </c>
      <c r="H587" s="272" t="s">
        <v>206</v>
      </c>
      <c r="I587" s="292" t="s">
        <v>3002</v>
      </c>
      <c r="J587" s="64" t="s">
        <v>257</v>
      </c>
      <c r="K587" s="64" t="s">
        <v>258</v>
      </c>
      <c r="L587" s="64" t="s">
        <v>206</v>
      </c>
      <c r="M587" s="290" t="s">
        <v>137</v>
      </c>
      <c r="N587" s="243" t="s">
        <v>2410</v>
      </c>
      <c r="O587" s="64"/>
      <c r="P587" s="89"/>
      <c r="Q587" s="243">
        <v>30</v>
      </c>
      <c r="R587" s="245">
        <v>120</v>
      </c>
      <c r="S587" s="245">
        <v>110</v>
      </c>
      <c r="T587" s="245">
        <v>29.33</v>
      </c>
      <c r="U587" s="89">
        <v>0</v>
      </c>
      <c r="V587" s="260">
        <v>21</v>
      </c>
      <c r="W587" s="98">
        <v>0</v>
      </c>
      <c r="X587" s="83">
        <v>0</v>
      </c>
      <c r="Y587" s="98">
        <v>2</v>
      </c>
      <c r="Z587" s="64">
        <v>2</v>
      </c>
      <c r="AA587" s="315">
        <v>885165</v>
      </c>
      <c r="AB587" s="315">
        <v>46667</v>
      </c>
      <c r="AC587" s="316">
        <v>931832</v>
      </c>
      <c r="AD587" s="74">
        <v>4500000</v>
      </c>
      <c r="AE587" s="74">
        <v>6000000</v>
      </c>
      <c r="AF587" s="334">
        <v>177895.19999999998</v>
      </c>
      <c r="AG587" s="112">
        <v>26554950</v>
      </c>
      <c r="AH587" s="74">
        <v>1400010</v>
      </c>
      <c r="AI587" s="74">
        <v>21347423.999999996</v>
      </c>
      <c r="AJ587" s="74">
        <v>5310990</v>
      </c>
      <c r="AK587" s="74">
        <v>4500000</v>
      </c>
      <c r="AL587" s="74">
        <v>6000000</v>
      </c>
      <c r="AM587" s="74">
        <v>4892117.9999999991</v>
      </c>
      <c r="AN587" s="74">
        <v>5217666.2159999991</v>
      </c>
      <c r="AO587" s="74">
        <v>0</v>
      </c>
      <c r="AP587" s="74">
        <v>4200000</v>
      </c>
      <c r="AQ587" s="74">
        <v>0</v>
      </c>
      <c r="AR587" s="74">
        <v>0</v>
      </c>
      <c r="AS587" s="74">
        <v>0</v>
      </c>
      <c r="AT587" s="79">
        <v>0</v>
      </c>
      <c r="AU587" s="81">
        <v>79423158.216000006</v>
      </c>
      <c r="AV587" s="112">
        <v>54224316.440880008</v>
      </c>
      <c r="AW587" s="74">
        <v>74112168.215999991</v>
      </c>
      <c r="AX587" s="74">
        <v>5187851.7751199994</v>
      </c>
      <c r="AY587" s="75">
        <v>1422431.644088001</v>
      </c>
      <c r="AZ587" s="74">
        <v>0</v>
      </c>
      <c r="BA587" s="74">
        <v>0</v>
      </c>
      <c r="BB587" s="74">
        <v>0</v>
      </c>
      <c r="BC587" s="79">
        <v>0</v>
      </c>
      <c r="BD587" s="79">
        <v>0</v>
      </c>
      <c r="BE587" s="79">
        <v>0</v>
      </c>
      <c r="BF587" s="77">
        <v>0</v>
      </c>
      <c r="BG587" s="344">
        <v>6610283.4192080004</v>
      </c>
      <c r="BH587" s="187">
        <v>72812874</v>
      </c>
    </row>
    <row r="588" spans="1:60" s="50" customFormat="1" ht="24" customHeight="1" x14ac:dyDescent="0.2">
      <c r="A588" s="181"/>
      <c r="B588" s="296">
        <v>582</v>
      </c>
      <c r="C588" s="264">
        <v>378</v>
      </c>
      <c r="D588" s="297">
        <v>12840</v>
      </c>
      <c r="E588" s="241" t="s">
        <v>236</v>
      </c>
      <c r="F588" s="242" t="s">
        <v>237</v>
      </c>
      <c r="G588" s="285" t="s">
        <v>137</v>
      </c>
      <c r="H588" s="272" t="s">
        <v>206</v>
      </c>
      <c r="I588" s="349" t="s">
        <v>3003</v>
      </c>
      <c r="J588" s="67" t="s">
        <v>238</v>
      </c>
      <c r="K588" s="67" t="s">
        <v>239</v>
      </c>
      <c r="L588" s="67" t="s">
        <v>206</v>
      </c>
      <c r="M588" s="290" t="s">
        <v>137</v>
      </c>
      <c r="N588" s="99"/>
      <c r="O588" s="245" t="s">
        <v>2410</v>
      </c>
      <c r="P588" s="90"/>
      <c r="Q588" s="243">
        <v>30</v>
      </c>
      <c r="R588" s="245">
        <v>90</v>
      </c>
      <c r="S588" s="245">
        <v>0</v>
      </c>
      <c r="T588" s="245">
        <v>0</v>
      </c>
      <c r="U588" s="89">
        <v>0</v>
      </c>
      <c r="V588" s="260">
        <v>19</v>
      </c>
      <c r="W588" s="98">
        <v>0</v>
      </c>
      <c r="X588" s="83">
        <v>0</v>
      </c>
      <c r="Y588" s="98">
        <v>3</v>
      </c>
      <c r="Z588" s="64">
        <v>3</v>
      </c>
      <c r="AA588" s="315">
        <v>885165</v>
      </c>
      <c r="AB588" s="315">
        <v>46667</v>
      </c>
      <c r="AC588" s="316">
        <v>931832</v>
      </c>
      <c r="AD588" s="74">
        <v>4500000</v>
      </c>
      <c r="AE588" s="74">
        <v>6000000</v>
      </c>
      <c r="AF588" s="334">
        <v>177895.19999999998</v>
      </c>
      <c r="AG588" s="112">
        <v>26554950</v>
      </c>
      <c r="AH588" s="74">
        <v>1400010</v>
      </c>
      <c r="AI588" s="74">
        <v>16010567.999999998</v>
      </c>
      <c r="AJ588" s="74">
        <v>7966485</v>
      </c>
      <c r="AK588" s="74">
        <v>4500000</v>
      </c>
      <c r="AL588" s="74">
        <v>6000000</v>
      </c>
      <c r="AM588" s="74">
        <v>0</v>
      </c>
      <c r="AN588" s="74">
        <v>0</v>
      </c>
      <c r="AO588" s="74">
        <v>0</v>
      </c>
      <c r="AP588" s="74">
        <v>3800000</v>
      </c>
      <c r="AQ588" s="74">
        <v>0</v>
      </c>
      <c r="AR588" s="74">
        <v>0</v>
      </c>
      <c r="AS588" s="74">
        <v>0</v>
      </c>
      <c r="AT588" s="79">
        <v>0</v>
      </c>
      <c r="AU588" s="81">
        <v>66232013</v>
      </c>
      <c r="AV588" s="112">
        <v>39886941.039999999</v>
      </c>
      <c r="AW588" s="74">
        <v>58265528</v>
      </c>
      <c r="AX588" s="74">
        <v>4078586.9600000004</v>
      </c>
      <c r="AY588" s="75">
        <v>0</v>
      </c>
      <c r="AZ588" s="74">
        <v>0</v>
      </c>
      <c r="BA588" s="74">
        <v>0</v>
      </c>
      <c r="BB588" s="74">
        <v>0</v>
      </c>
      <c r="BC588" s="79">
        <v>0</v>
      </c>
      <c r="BD588" s="79">
        <v>0</v>
      </c>
      <c r="BE588" s="79">
        <v>0</v>
      </c>
      <c r="BF588" s="77">
        <v>0</v>
      </c>
      <c r="BG588" s="344">
        <v>4078586.9600000004</v>
      </c>
      <c r="BH588" s="187">
        <v>62153426</v>
      </c>
    </row>
    <row r="589" spans="1:60" s="50" customFormat="1" ht="24" customHeight="1" x14ac:dyDescent="0.2">
      <c r="A589" s="181"/>
      <c r="B589" s="296">
        <v>583</v>
      </c>
      <c r="C589" s="264">
        <v>379</v>
      </c>
      <c r="D589" s="297">
        <v>12849</v>
      </c>
      <c r="E589" s="241" t="s">
        <v>270</v>
      </c>
      <c r="F589" s="242" t="s">
        <v>268</v>
      </c>
      <c r="G589" s="285" t="s">
        <v>137</v>
      </c>
      <c r="H589" s="272" t="s">
        <v>206</v>
      </c>
      <c r="I589" s="292" t="s">
        <v>3004</v>
      </c>
      <c r="J589" s="64" t="s">
        <v>271</v>
      </c>
      <c r="K589" s="64" t="s">
        <v>272</v>
      </c>
      <c r="L589" s="64" t="s">
        <v>206</v>
      </c>
      <c r="M589" s="290" t="s">
        <v>137</v>
      </c>
      <c r="N589" s="243" t="s">
        <v>2410</v>
      </c>
      <c r="O589" s="64"/>
      <c r="P589" s="89"/>
      <c r="Q589" s="243">
        <v>30</v>
      </c>
      <c r="R589" s="245">
        <v>120</v>
      </c>
      <c r="S589" s="245">
        <v>110</v>
      </c>
      <c r="T589" s="245">
        <v>29.33</v>
      </c>
      <c r="U589" s="89">
        <v>0</v>
      </c>
      <c r="V589" s="260">
        <v>11</v>
      </c>
      <c r="W589" s="98">
        <v>0</v>
      </c>
      <c r="X589" s="83">
        <v>0</v>
      </c>
      <c r="Y589" s="98">
        <v>1</v>
      </c>
      <c r="Z589" s="64">
        <v>1</v>
      </c>
      <c r="AA589" s="315">
        <v>885165</v>
      </c>
      <c r="AB589" s="315">
        <v>46667</v>
      </c>
      <c r="AC589" s="316">
        <v>931832</v>
      </c>
      <c r="AD589" s="74">
        <v>4500000</v>
      </c>
      <c r="AE589" s="74">
        <v>6000000</v>
      </c>
      <c r="AF589" s="334">
        <v>177895.19999999998</v>
      </c>
      <c r="AG589" s="112">
        <v>26554950</v>
      </c>
      <c r="AH589" s="74">
        <v>1400010</v>
      </c>
      <c r="AI589" s="74">
        <v>21347423.999999996</v>
      </c>
      <c r="AJ589" s="74">
        <v>2655495</v>
      </c>
      <c r="AK589" s="74">
        <v>4500000</v>
      </c>
      <c r="AL589" s="74">
        <v>6000000</v>
      </c>
      <c r="AM589" s="74">
        <v>4892117.9999999991</v>
      </c>
      <c r="AN589" s="74">
        <v>5217666.2159999991</v>
      </c>
      <c r="AO589" s="74">
        <v>0</v>
      </c>
      <c r="AP589" s="74">
        <v>2200000</v>
      </c>
      <c r="AQ589" s="74">
        <v>0</v>
      </c>
      <c r="AR589" s="74">
        <v>0</v>
      </c>
      <c r="AS589" s="74">
        <v>0</v>
      </c>
      <c r="AT589" s="79">
        <v>0</v>
      </c>
      <c r="AU589" s="81">
        <v>74767663.216000006</v>
      </c>
      <c r="AV589" s="112">
        <v>54364316.440880008</v>
      </c>
      <c r="AW589" s="74">
        <v>72112168.215999991</v>
      </c>
      <c r="AX589" s="74">
        <v>5047851.7751199994</v>
      </c>
      <c r="AY589" s="75">
        <v>1436431.644088001</v>
      </c>
      <c r="AZ589" s="74">
        <v>0</v>
      </c>
      <c r="BA589" s="74">
        <v>0</v>
      </c>
      <c r="BB589" s="74">
        <v>0</v>
      </c>
      <c r="BC589" s="79">
        <v>0</v>
      </c>
      <c r="BD589" s="79">
        <v>0</v>
      </c>
      <c r="BE589" s="79">
        <v>0</v>
      </c>
      <c r="BF589" s="77">
        <v>0</v>
      </c>
      <c r="BG589" s="344">
        <v>6484283.4192080004</v>
      </c>
      <c r="BH589" s="187">
        <v>68283379</v>
      </c>
    </row>
    <row r="590" spans="1:60" s="50" customFormat="1" ht="24" customHeight="1" x14ac:dyDescent="0.2">
      <c r="A590" s="181"/>
      <c r="B590" s="296">
        <v>584</v>
      </c>
      <c r="C590" s="264">
        <v>380</v>
      </c>
      <c r="D590" s="297">
        <v>12841</v>
      </c>
      <c r="E590" s="241" t="s">
        <v>240</v>
      </c>
      <c r="F590" s="242" t="s">
        <v>241</v>
      </c>
      <c r="G590" s="285" t="s">
        <v>137</v>
      </c>
      <c r="H590" s="272" t="s">
        <v>206</v>
      </c>
      <c r="I590" s="288" t="s">
        <v>3005</v>
      </c>
      <c r="J590" s="66" t="s">
        <v>242</v>
      </c>
      <c r="K590" s="66" t="s">
        <v>243</v>
      </c>
      <c r="L590" s="66" t="s">
        <v>206</v>
      </c>
      <c r="M590" s="290" t="s">
        <v>137</v>
      </c>
      <c r="N590" s="100"/>
      <c r="O590" s="245" t="s">
        <v>2410</v>
      </c>
      <c r="P590" s="91"/>
      <c r="Q590" s="243">
        <v>30</v>
      </c>
      <c r="R590" s="245">
        <v>90</v>
      </c>
      <c r="S590" s="245">
        <v>0</v>
      </c>
      <c r="T590" s="245">
        <v>0</v>
      </c>
      <c r="U590" s="244">
        <v>1</v>
      </c>
      <c r="V590" s="260">
        <v>20</v>
      </c>
      <c r="W590" s="98">
        <v>0</v>
      </c>
      <c r="X590" s="83">
        <v>0</v>
      </c>
      <c r="Y590" s="98">
        <v>1</v>
      </c>
      <c r="Z590" s="64">
        <v>1</v>
      </c>
      <c r="AA590" s="315">
        <v>885165</v>
      </c>
      <c r="AB590" s="315">
        <v>46667</v>
      </c>
      <c r="AC590" s="316">
        <v>931832</v>
      </c>
      <c r="AD590" s="74">
        <v>4500000</v>
      </c>
      <c r="AE590" s="74">
        <v>6000000</v>
      </c>
      <c r="AF590" s="334">
        <v>177895.19999999998</v>
      </c>
      <c r="AG590" s="112">
        <v>26554950</v>
      </c>
      <c r="AH590" s="74">
        <v>1400010</v>
      </c>
      <c r="AI590" s="74">
        <v>16010567.999999998</v>
      </c>
      <c r="AJ590" s="74">
        <v>2655495</v>
      </c>
      <c r="AK590" s="74">
        <v>4500000</v>
      </c>
      <c r="AL590" s="74">
        <v>6000000</v>
      </c>
      <c r="AM590" s="74">
        <v>0</v>
      </c>
      <c r="AN590" s="74">
        <v>0</v>
      </c>
      <c r="AO590" s="74">
        <v>931832</v>
      </c>
      <c r="AP590" s="74">
        <v>4000000</v>
      </c>
      <c r="AQ590" s="74">
        <v>0</v>
      </c>
      <c r="AR590" s="74">
        <v>0</v>
      </c>
      <c r="AS590" s="74">
        <v>0</v>
      </c>
      <c r="AT590" s="79">
        <v>0</v>
      </c>
      <c r="AU590" s="81">
        <v>62052855</v>
      </c>
      <c r="AV590" s="112">
        <v>39872941.039999999</v>
      </c>
      <c r="AW590" s="74">
        <v>58465528</v>
      </c>
      <c r="AX590" s="74">
        <v>4092586.9600000004</v>
      </c>
      <c r="AY590" s="75">
        <v>0</v>
      </c>
      <c r="AZ590" s="74">
        <v>0</v>
      </c>
      <c r="BA590" s="74">
        <v>0</v>
      </c>
      <c r="BB590" s="74">
        <v>0</v>
      </c>
      <c r="BC590" s="79">
        <v>0</v>
      </c>
      <c r="BD590" s="79">
        <v>0</v>
      </c>
      <c r="BE590" s="79">
        <v>0</v>
      </c>
      <c r="BF590" s="77">
        <v>0</v>
      </c>
      <c r="BG590" s="344">
        <v>4092586.9600000004</v>
      </c>
      <c r="BH590" s="187">
        <v>57960268</v>
      </c>
    </row>
    <row r="591" spans="1:60" s="50" customFormat="1" ht="24" customHeight="1" x14ac:dyDescent="0.2">
      <c r="A591" s="181"/>
      <c r="B591" s="296">
        <v>585</v>
      </c>
      <c r="C591" s="264">
        <v>381</v>
      </c>
      <c r="D591" s="297">
        <v>12847</v>
      </c>
      <c r="E591" s="241" t="s">
        <v>263</v>
      </c>
      <c r="F591" s="242" t="s">
        <v>264</v>
      </c>
      <c r="G591" s="285" t="s">
        <v>137</v>
      </c>
      <c r="H591" s="272" t="s">
        <v>206</v>
      </c>
      <c r="I591" s="292" t="s">
        <v>3006</v>
      </c>
      <c r="J591" s="64" t="s">
        <v>265</v>
      </c>
      <c r="K591" s="64" t="s">
        <v>266</v>
      </c>
      <c r="L591" s="64" t="s">
        <v>206</v>
      </c>
      <c r="M591" s="290" t="s">
        <v>137</v>
      </c>
      <c r="N591" s="98"/>
      <c r="O591" s="245" t="s">
        <v>2410</v>
      </c>
      <c r="P591" s="89"/>
      <c r="Q591" s="243">
        <v>30</v>
      </c>
      <c r="R591" s="245">
        <v>90</v>
      </c>
      <c r="S591" s="245">
        <v>0</v>
      </c>
      <c r="T591" s="245">
        <v>0</v>
      </c>
      <c r="U591" s="244">
        <v>1</v>
      </c>
      <c r="V591" s="260">
        <v>20</v>
      </c>
      <c r="W591" s="98">
        <v>0</v>
      </c>
      <c r="X591" s="83">
        <v>0</v>
      </c>
      <c r="Y591" s="98">
        <v>1</v>
      </c>
      <c r="Z591" s="64">
        <v>1</v>
      </c>
      <c r="AA591" s="315">
        <v>885165</v>
      </c>
      <c r="AB591" s="315">
        <v>46667</v>
      </c>
      <c r="AC591" s="316">
        <v>931832</v>
      </c>
      <c r="AD591" s="74">
        <v>4500000</v>
      </c>
      <c r="AE591" s="74">
        <v>6000000</v>
      </c>
      <c r="AF591" s="334">
        <v>177895.19999999998</v>
      </c>
      <c r="AG591" s="112">
        <v>26554950</v>
      </c>
      <c r="AH591" s="74">
        <v>1400010</v>
      </c>
      <c r="AI591" s="74">
        <v>16010567.999999998</v>
      </c>
      <c r="AJ591" s="74">
        <v>2655495</v>
      </c>
      <c r="AK591" s="74">
        <v>4500000</v>
      </c>
      <c r="AL591" s="74">
        <v>6000000</v>
      </c>
      <c r="AM591" s="74">
        <v>0</v>
      </c>
      <c r="AN591" s="74">
        <v>0</v>
      </c>
      <c r="AO591" s="74">
        <v>931832</v>
      </c>
      <c r="AP591" s="74">
        <v>4000000</v>
      </c>
      <c r="AQ591" s="74">
        <v>0</v>
      </c>
      <c r="AR591" s="74">
        <v>0</v>
      </c>
      <c r="AS591" s="74">
        <v>0</v>
      </c>
      <c r="AT591" s="79">
        <v>0</v>
      </c>
      <c r="AU591" s="81">
        <v>62052855</v>
      </c>
      <c r="AV591" s="112">
        <v>39872941.039999999</v>
      </c>
      <c r="AW591" s="74">
        <v>58465528</v>
      </c>
      <c r="AX591" s="74">
        <v>4092586.9600000004</v>
      </c>
      <c r="AY591" s="75">
        <v>0</v>
      </c>
      <c r="AZ591" s="74">
        <v>0</v>
      </c>
      <c r="BA591" s="74">
        <v>0</v>
      </c>
      <c r="BB591" s="74">
        <v>0</v>
      </c>
      <c r="BC591" s="79">
        <v>0</v>
      </c>
      <c r="BD591" s="79">
        <v>0</v>
      </c>
      <c r="BE591" s="79">
        <v>0</v>
      </c>
      <c r="BF591" s="77">
        <v>0</v>
      </c>
      <c r="BG591" s="344">
        <v>4092586.9600000004</v>
      </c>
      <c r="BH591" s="187">
        <v>57960268</v>
      </c>
    </row>
    <row r="592" spans="1:60" s="50" customFormat="1" ht="24" customHeight="1" x14ac:dyDescent="0.2">
      <c r="A592" s="181"/>
      <c r="B592" s="296">
        <v>586</v>
      </c>
      <c r="C592" s="264">
        <v>382</v>
      </c>
      <c r="D592" s="297">
        <v>12846</v>
      </c>
      <c r="E592" s="241" t="s">
        <v>259</v>
      </c>
      <c r="F592" s="242" t="s">
        <v>260</v>
      </c>
      <c r="G592" s="285" t="s">
        <v>137</v>
      </c>
      <c r="H592" s="272" t="s">
        <v>206</v>
      </c>
      <c r="I592" s="288" t="s">
        <v>3007</v>
      </c>
      <c r="J592" s="66" t="s">
        <v>261</v>
      </c>
      <c r="K592" s="66" t="s">
        <v>262</v>
      </c>
      <c r="L592" s="66" t="s">
        <v>206</v>
      </c>
      <c r="M592" s="290" t="s">
        <v>137</v>
      </c>
      <c r="N592" s="100"/>
      <c r="O592" s="245" t="s">
        <v>2410</v>
      </c>
      <c r="P592" s="91"/>
      <c r="Q592" s="243">
        <v>30</v>
      </c>
      <c r="R592" s="245">
        <v>90</v>
      </c>
      <c r="S592" s="245">
        <v>0</v>
      </c>
      <c r="T592" s="245">
        <v>0</v>
      </c>
      <c r="U592" s="244">
        <v>1</v>
      </c>
      <c r="V592" s="260">
        <v>20</v>
      </c>
      <c r="W592" s="98">
        <v>0</v>
      </c>
      <c r="X592" s="83">
        <v>0</v>
      </c>
      <c r="Y592" s="98">
        <v>2</v>
      </c>
      <c r="Z592" s="64">
        <v>2</v>
      </c>
      <c r="AA592" s="315">
        <v>885165</v>
      </c>
      <c r="AB592" s="315">
        <v>46667</v>
      </c>
      <c r="AC592" s="316">
        <v>931832</v>
      </c>
      <c r="AD592" s="74">
        <v>4500000</v>
      </c>
      <c r="AE592" s="74">
        <v>6000000</v>
      </c>
      <c r="AF592" s="334">
        <v>177895.19999999998</v>
      </c>
      <c r="AG592" s="112">
        <v>26554950</v>
      </c>
      <c r="AH592" s="74">
        <v>1400010</v>
      </c>
      <c r="AI592" s="74">
        <v>16010567.999999998</v>
      </c>
      <c r="AJ592" s="74">
        <v>5310990</v>
      </c>
      <c r="AK592" s="74">
        <v>4500000</v>
      </c>
      <c r="AL592" s="74">
        <v>6000000</v>
      </c>
      <c r="AM592" s="74">
        <v>0</v>
      </c>
      <c r="AN592" s="74">
        <v>0</v>
      </c>
      <c r="AO592" s="74">
        <v>931832</v>
      </c>
      <c r="AP592" s="74">
        <v>4000000</v>
      </c>
      <c r="AQ592" s="74">
        <v>0</v>
      </c>
      <c r="AR592" s="74">
        <v>0</v>
      </c>
      <c r="AS592" s="74">
        <v>0</v>
      </c>
      <c r="AT592" s="79">
        <v>0</v>
      </c>
      <c r="AU592" s="81">
        <v>64708350</v>
      </c>
      <c r="AV592" s="112">
        <v>39872941.039999999</v>
      </c>
      <c r="AW592" s="74">
        <v>58465528</v>
      </c>
      <c r="AX592" s="74">
        <v>4092586.9600000004</v>
      </c>
      <c r="AY592" s="75">
        <v>0</v>
      </c>
      <c r="AZ592" s="74">
        <v>0</v>
      </c>
      <c r="BA592" s="74">
        <v>0</v>
      </c>
      <c r="BB592" s="74">
        <v>0</v>
      </c>
      <c r="BC592" s="79">
        <v>0</v>
      </c>
      <c r="BD592" s="79">
        <v>0</v>
      </c>
      <c r="BE592" s="79">
        <v>0</v>
      </c>
      <c r="BF592" s="77">
        <v>0</v>
      </c>
      <c r="BG592" s="344">
        <v>4092586.9600000004</v>
      </c>
      <c r="BH592" s="187">
        <v>60615763</v>
      </c>
    </row>
    <row r="593" spans="1:60" s="50" customFormat="1" ht="24" customHeight="1" x14ac:dyDescent="0.2">
      <c r="A593" s="181"/>
      <c r="B593" s="296">
        <v>587</v>
      </c>
      <c r="C593" s="264">
        <v>383</v>
      </c>
      <c r="D593" s="297">
        <v>12842</v>
      </c>
      <c r="E593" s="241" t="s">
        <v>244</v>
      </c>
      <c r="F593" s="242" t="s">
        <v>245</v>
      </c>
      <c r="G593" s="285" t="s">
        <v>137</v>
      </c>
      <c r="H593" s="272" t="s">
        <v>206</v>
      </c>
      <c r="I593" s="349" t="s">
        <v>3008</v>
      </c>
      <c r="J593" s="67" t="s">
        <v>246</v>
      </c>
      <c r="K593" s="67" t="s">
        <v>247</v>
      </c>
      <c r="L593" s="67" t="s">
        <v>206</v>
      </c>
      <c r="M593" s="290" t="s">
        <v>137</v>
      </c>
      <c r="N593" s="243" t="s">
        <v>2410</v>
      </c>
      <c r="O593" s="67"/>
      <c r="P593" s="90"/>
      <c r="Q593" s="243">
        <v>30</v>
      </c>
      <c r="R593" s="245">
        <v>120</v>
      </c>
      <c r="S593" s="245">
        <v>110</v>
      </c>
      <c r="T593" s="245">
        <v>29.33</v>
      </c>
      <c r="U593" s="89">
        <v>0</v>
      </c>
      <c r="V593" s="260">
        <v>10</v>
      </c>
      <c r="W593" s="98">
        <v>0</v>
      </c>
      <c r="X593" s="83">
        <v>0</v>
      </c>
      <c r="Y593" s="98">
        <v>1</v>
      </c>
      <c r="Z593" s="64">
        <v>1</v>
      </c>
      <c r="AA593" s="315">
        <v>885165</v>
      </c>
      <c r="AB593" s="315">
        <v>46667</v>
      </c>
      <c r="AC593" s="316">
        <v>931832</v>
      </c>
      <c r="AD593" s="74">
        <v>4500000</v>
      </c>
      <c r="AE593" s="74">
        <v>6000000</v>
      </c>
      <c r="AF593" s="334">
        <v>177895.19999999998</v>
      </c>
      <c r="AG593" s="112">
        <v>26554950</v>
      </c>
      <c r="AH593" s="74">
        <v>1400010</v>
      </c>
      <c r="AI593" s="74">
        <v>21347423.999999996</v>
      </c>
      <c r="AJ593" s="74">
        <v>2655495</v>
      </c>
      <c r="AK593" s="74">
        <v>4500000</v>
      </c>
      <c r="AL593" s="74">
        <v>6000000</v>
      </c>
      <c r="AM593" s="74">
        <v>4892117.9999999991</v>
      </c>
      <c r="AN593" s="74">
        <v>5217666.2159999991</v>
      </c>
      <c r="AO593" s="74">
        <v>0</v>
      </c>
      <c r="AP593" s="74">
        <v>2000000</v>
      </c>
      <c r="AQ593" s="74">
        <v>0</v>
      </c>
      <c r="AR593" s="74">
        <v>0</v>
      </c>
      <c r="AS593" s="74">
        <v>0</v>
      </c>
      <c r="AT593" s="79">
        <v>0</v>
      </c>
      <c r="AU593" s="81">
        <v>74567663.216000006</v>
      </c>
      <c r="AV593" s="112">
        <v>54378316.440880008</v>
      </c>
      <c r="AW593" s="74">
        <v>71912168.215999991</v>
      </c>
      <c r="AX593" s="74">
        <v>5033851.7751199994</v>
      </c>
      <c r="AY593" s="75">
        <v>1437831.644088001</v>
      </c>
      <c r="AZ593" s="74">
        <v>0</v>
      </c>
      <c r="BA593" s="74">
        <v>0</v>
      </c>
      <c r="BB593" s="74">
        <v>0</v>
      </c>
      <c r="BC593" s="79">
        <v>0</v>
      </c>
      <c r="BD593" s="79">
        <v>0</v>
      </c>
      <c r="BE593" s="79">
        <v>0</v>
      </c>
      <c r="BF593" s="77">
        <v>0</v>
      </c>
      <c r="BG593" s="344">
        <v>6471683.4192080004</v>
      </c>
      <c r="BH593" s="187">
        <v>68095979</v>
      </c>
    </row>
    <row r="594" spans="1:60" s="50" customFormat="1" ht="24" customHeight="1" x14ac:dyDescent="0.2">
      <c r="A594" s="181"/>
      <c r="B594" s="296">
        <v>588</v>
      </c>
      <c r="C594" s="264">
        <v>384</v>
      </c>
      <c r="D594" s="297">
        <v>12843</v>
      </c>
      <c r="E594" s="241" t="s">
        <v>248</v>
      </c>
      <c r="F594" s="242" t="s">
        <v>249</v>
      </c>
      <c r="G594" s="285" t="s">
        <v>137</v>
      </c>
      <c r="H594" s="272" t="s">
        <v>206</v>
      </c>
      <c r="I594" s="292" t="s">
        <v>3009</v>
      </c>
      <c r="J594" s="64" t="s">
        <v>250</v>
      </c>
      <c r="K594" s="64" t="s">
        <v>251</v>
      </c>
      <c r="L594" s="64" t="s">
        <v>206</v>
      </c>
      <c r="M594" s="290" t="s">
        <v>137</v>
      </c>
      <c r="N594" s="243" t="s">
        <v>2410</v>
      </c>
      <c r="O594" s="64"/>
      <c r="P594" s="89"/>
      <c r="Q594" s="243">
        <v>30</v>
      </c>
      <c r="R594" s="245">
        <v>120</v>
      </c>
      <c r="S594" s="245">
        <v>110</v>
      </c>
      <c r="T594" s="245">
        <v>29.33</v>
      </c>
      <c r="U594" s="89">
        <v>0</v>
      </c>
      <c r="V594" s="260">
        <v>21</v>
      </c>
      <c r="W594" s="98">
        <v>0</v>
      </c>
      <c r="X594" s="83">
        <v>0</v>
      </c>
      <c r="Y594" s="98">
        <v>1</v>
      </c>
      <c r="Z594" s="64">
        <v>1</v>
      </c>
      <c r="AA594" s="315">
        <v>885165</v>
      </c>
      <c r="AB594" s="315">
        <v>46667</v>
      </c>
      <c r="AC594" s="316">
        <v>931832</v>
      </c>
      <c r="AD594" s="74">
        <v>4500000</v>
      </c>
      <c r="AE594" s="74">
        <v>6000000</v>
      </c>
      <c r="AF594" s="334">
        <v>177895.19999999998</v>
      </c>
      <c r="AG594" s="112">
        <v>26554950</v>
      </c>
      <c r="AH594" s="74">
        <v>1400010</v>
      </c>
      <c r="AI594" s="74">
        <v>21347423.999999996</v>
      </c>
      <c r="AJ594" s="74">
        <v>2655495</v>
      </c>
      <c r="AK594" s="74">
        <v>4500000</v>
      </c>
      <c r="AL594" s="74">
        <v>6000000</v>
      </c>
      <c r="AM594" s="74">
        <v>4892117.9999999991</v>
      </c>
      <c r="AN594" s="74">
        <v>5217666.2159999991</v>
      </c>
      <c r="AO594" s="74">
        <v>0</v>
      </c>
      <c r="AP594" s="74">
        <v>4200000</v>
      </c>
      <c r="AQ594" s="74">
        <v>0</v>
      </c>
      <c r="AR594" s="74">
        <v>0</v>
      </c>
      <c r="AS594" s="74">
        <v>0</v>
      </c>
      <c r="AT594" s="79">
        <v>0</v>
      </c>
      <c r="AU594" s="81">
        <v>76767663.216000006</v>
      </c>
      <c r="AV594" s="112">
        <v>54224316.440880008</v>
      </c>
      <c r="AW594" s="74">
        <v>74112168.215999991</v>
      </c>
      <c r="AX594" s="74">
        <v>5187851.7751199994</v>
      </c>
      <c r="AY594" s="75">
        <v>1422431.644088001</v>
      </c>
      <c r="AZ594" s="74">
        <v>0</v>
      </c>
      <c r="BA594" s="74">
        <v>0</v>
      </c>
      <c r="BB594" s="74">
        <v>0</v>
      </c>
      <c r="BC594" s="79">
        <v>0</v>
      </c>
      <c r="BD594" s="79">
        <v>0</v>
      </c>
      <c r="BE594" s="79">
        <v>0</v>
      </c>
      <c r="BF594" s="77">
        <v>0</v>
      </c>
      <c r="BG594" s="344">
        <v>6610283.4192080004</v>
      </c>
      <c r="BH594" s="187">
        <v>70157379</v>
      </c>
    </row>
    <row r="595" spans="1:60" s="50" customFormat="1" ht="24" customHeight="1" x14ac:dyDescent="0.2">
      <c r="A595" s="181"/>
      <c r="B595" s="296">
        <v>589</v>
      </c>
      <c r="C595" s="264">
        <v>385</v>
      </c>
      <c r="D595" s="297">
        <v>12848</v>
      </c>
      <c r="E595" s="241" t="s">
        <v>267</v>
      </c>
      <c r="F595" s="242" t="s">
        <v>268</v>
      </c>
      <c r="G595" s="285" t="s">
        <v>137</v>
      </c>
      <c r="H595" s="272" t="s">
        <v>206</v>
      </c>
      <c r="I595" s="292" t="s">
        <v>3010</v>
      </c>
      <c r="J595" s="64" t="s">
        <v>269</v>
      </c>
      <c r="K595" s="64"/>
      <c r="L595" s="64" t="s">
        <v>206</v>
      </c>
      <c r="M595" s="290" t="s">
        <v>137</v>
      </c>
      <c r="N595" s="243" t="s">
        <v>2410</v>
      </c>
      <c r="O595" s="64"/>
      <c r="P595" s="89"/>
      <c r="Q595" s="243">
        <v>30</v>
      </c>
      <c r="R595" s="245">
        <v>120</v>
      </c>
      <c r="S595" s="245">
        <v>110</v>
      </c>
      <c r="T595" s="245">
        <v>29.33</v>
      </c>
      <c r="U595" s="89">
        <v>0</v>
      </c>
      <c r="V595" s="260">
        <v>24</v>
      </c>
      <c r="W595" s="98">
        <v>0</v>
      </c>
      <c r="X595" s="83">
        <v>0</v>
      </c>
      <c r="Y595" s="98">
        <v>0</v>
      </c>
      <c r="Z595" s="64">
        <v>0</v>
      </c>
      <c r="AA595" s="315">
        <v>885165</v>
      </c>
      <c r="AB595" s="315">
        <v>0</v>
      </c>
      <c r="AC595" s="316">
        <v>885165</v>
      </c>
      <c r="AD595" s="74">
        <v>4500000</v>
      </c>
      <c r="AE595" s="74">
        <v>6000000</v>
      </c>
      <c r="AF595" s="334">
        <v>168986.04545454544</v>
      </c>
      <c r="AG595" s="112">
        <v>26554950</v>
      </c>
      <c r="AH595" s="74">
        <v>0</v>
      </c>
      <c r="AI595" s="74">
        <v>20278325.454545453</v>
      </c>
      <c r="AJ595" s="74">
        <v>0</v>
      </c>
      <c r="AK595" s="74">
        <v>4500000</v>
      </c>
      <c r="AL595" s="74">
        <v>6000000</v>
      </c>
      <c r="AM595" s="74">
        <v>4647116.25</v>
      </c>
      <c r="AN595" s="74">
        <v>4956360.7131818179</v>
      </c>
      <c r="AO595" s="74">
        <v>0</v>
      </c>
      <c r="AP595" s="74">
        <v>4800000</v>
      </c>
      <c r="AQ595" s="74">
        <v>0</v>
      </c>
      <c r="AR595" s="74">
        <v>0</v>
      </c>
      <c r="AS595" s="74">
        <v>0</v>
      </c>
      <c r="AT595" s="79">
        <v>0</v>
      </c>
      <c r="AU595" s="81">
        <v>71736752.417727262</v>
      </c>
      <c r="AV595" s="112">
        <v>51415179.748486355</v>
      </c>
      <c r="AW595" s="74">
        <v>71736752.417727262</v>
      </c>
      <c r="AX595" s="74">
        <v>5021572.6692409087</v>
      </c>
      <c r="AY595" s="75">
        <v>1141517.9748486355</v>
      </c>
      <c r="AZ595" s="74">
        <v>0</v>
      </c>
      <c r="BA595" s="74">
        <v>0</v>
      </c>
      <c r="BB595" s="74">
        <v>0</v>
      </c>
      <c r="BC595" s="79">
        <v>0</v>
      </c>
      <c r="BD595" s="79">
        <v>0</v>
      </c>
      <c r="BE595" s="79">
        <v>0</v>
      </c>
      <c r="BF595" s="77">
        <v>0</v>
      </c>
      <c r="BG595" s="344">
        <v>6163090.6440895442</v>
      </c>
      <c r="BH595" s="187">
        <v>65573661</v>
      </c>
    </row>
    <row r="596" spans="1:60" s="50" customFormat="1" ht="24" customHeight="1" x14ac:dyDescent="0.2">
      <c r="A596" s="181"/>
      <c r="B596" s="296">
        <v>590</v>
      </c>
      <c r="C596" s="264">
        <v>387</v>
      </c>
      <c r="D596" s="297">
        <v>13523</v>
      </c>
      <c r="E596" s="241" t="s">
        <v>2257</v>
      </c>
      <c r="F596" s="242" t="s">
        <v>2258</v>
      </c>
      <c r="G596" s="285" t="s">
        <v>137</v>
      </c>
      <c r="H596" s="272" t="s">
        <v>2235</v>
      </c>
      <c r="I596" s="292" t="s">
        <v>2259</v>
      </c>
      <c r="J596" s="64">
        <v>1751368645</v>
      </c>
      <c r="K596" s="64" t="s">
        <v>2260</v>
      </c>
      <c r="L596" s="64" t="s">
        <v>2235</v>
      </c>
      <c r="M596" s="290" t="s">
        <v>137</v>
      </c>
      <c r="N596" s="243" t="s">
        <v>2410</v>
      </c>
      <c r="O596" s="64"/>
      <c r="P596" s="89"/>
      <c r="Q596" s="243">
        <v>30</v>
      </c>
      <c r="R596" s="245">
        <v>120</v>
      </c>
      <c r="S596" s="245">
        <v>110</v>
      </c>
      <c r="T596" s="245">
        <v>29.33</v>
      </c>
      <c r="U596" s="89">
        <v>0</v>
      </c>
      <c r="V596" s="260">
        <v>15</v>
      </c>
      <c r="W596" s="98">
        <v>0</v>
      </c>
      <c r="X596" s="83">
        <v>0</v>
      </c>
      <c r="Y596" s="98">
        <v>0</v>
      </c>
      <c r="Z596" s="64">
        <v>0</v>
      </c>
      <c r="AA596" s="315">
        <v>885165</v>
      </c>
      <c r="AB596" s="315">
        <v>46667</v>
      </c>
      <c r="AC596" s="316">
        <v>931832</v>
      </c>
      <c r="AD596" s="74">
        <v>4500000</v>
      </c>
      <c r="AE596" s="74">
        <v>6000000</v>
      </c>
      <c r="AF596" s="334">
        <v>177895.19999999998</v>
      </c>
      <c r="AG596" s="112">
        <v>26554950</v>
      </c>
      <c r="AH596" s="74">
        <v>1400010</v>
      </c>
      <c r="AI596" s="74">
        <v>21347423.999999996</v>
      </c>
      <c r="AJ596" s="74">
        <v>0</v>
      </c>
      <c r="AK596" s="74">
        <v>4500000</v>
      </c>
      <c r="AL596" s="74">
        <v>6000000</v>
      </c>
      <c r="AM596" s="74">
        <v>4892117.9999999991</v>
      </c>
      <c r="AN596" s="74">
        <v>5217666.2159999991</v>
      </c>
      <c r="AO596" s="74">
        <v>0</v>
      </c>
      <c r="AP596" s="74">
        <v>3000000</v>
      </c>
      <c r="AQ596" s="74">
        <v>0</v>
      </c>
      <c r="AR596" s="74">
        <v>0</v>
      </c>
      <c r="AS596" s="74">
        <v>0</v>
      </c>
      <c r="AT596" s="79">
        <v>0</v>
      </c>
      <c r="AU596" s="81">
        <v>72912168.216000006</v>
      </c>
      <c r="AV596" s="112">
        <v>54308316.440880008</v>
      </c>
      <c r="AW596" s="74">
        <v>72912168.215999991</v>
      </c>
      <c r="AX596" s="74">
        <v>5103851.7751199994</v>
      </c>
      <c r="AY596" s="75">
        <v>1430831.644088001</v>
      </c>
      <c r="AZ596" s="74">
        <v>0</v>
      </c>
      <c r="BA596" s="74">
        <v>0</v>
      </c>
      <c r="BB596" s="74">
        <v>0</v>
      </c>
      <c r="BC596" s="79">
        <v>0</v>
      </c>
      <c r="BD596" s="79">
        <v>0</v>
      </c>
      <c r="BE596" s="79">
        <v>0</v>
      </c>
      <c r="BF596" s="77">
        <v>0</v>
      </c>
      <c r="BG596" s="344">
        <v>6534683.4192080004</v>
      </c>
      <c r="BH596" s="187">
        <v>66377484</v>
      </c>
    </row>
    <row r="597" spans="1:60" s="50" customFormat="1" ht="24" customHeight="1" x14ac:dyDescent="0.2">
      <c r="A597" s="181"/>
      <c r="B597" s="296">
        <v>591</v>
      </c>
      <c r="C597" s="264">
        <v>388</v>
      </c>
      <c r="D597" s="297">
        <v>13518</v>
      </c>
      <c r="E597" s="241" t="s">
        <v>842</v>
      </c>
      <c r="F597" s="242" t="s">
        <v>2241</v>
      </c>
      <c r="G597" s="285" t="s">
        <v>137</v>
      </c>
      <c r="H597" s="272" t="s">
        <v>2235</v>
      </c>
      <c r="I597" s="292" t="s">
        <v>2242</v>
      </c>
      <c r="J597" s="64">
        <v>2001279817</v>
      </c>
      <c r="K597" s="64" t="s">
        <v>2243</v>
      </c>
      <c r="L597" s="64" t="s">
        <v>2235</v>
      </c>
      <c r="M597" s="290" t="s">
        <v>137</v>
      </c>
      <c r="N597" s="243" t="s">
        <v>2410</v>
      </c>
      <c r="O597" s="64"/>
      <c r="P597" s="89"/>
      <c r="Q597" s="243">
        <v>30</v>
      </c>
      <c r="R597" s="245">
        <v>120</v>
      </c>
      <c r="S597" s="245">
        <v>110</v>
      </c>
      <c r="T597" s="245">
        <v>29.33</v>
      </c>
      <c r="U597" s="89">
        <v>0</v>
      </c>
      <c r="V597" s="260">
        <v>15</v>
      </c>
      <c r="W597" s="98">
        <v>0</v>
      </c>
      <c r="X597" s="83">
        <v>0</v>
      </c>
      <c r="Y597" s="98">
        <v>2</v>
      </c>
      <c r="Z597" s="64">
        <v>2</v>
      </c>
      <c r="AA597" s="315">
        <v>885165</v>
      </c>
      <c r="AB597" s="315">
        <v>46667</v>
      </c>
      <c r="AC597" s="316">
        <v>931832</v>
      </c>
      <c r="AD597" s="74">
        <v>4500000</v>
      </c>
      <c r="AE597" s="74">
        <v>6000000</v>
      </c>
      <c r="AF597" s="334">
        <v>177895.19999999998</v>
      </c>
      <c r="AG597" s="112">
        <v>26554950</v>
      </c>
      <c r="AH597" s="74">
        <v>1400010</v>
      </c>
      <c r="AI597" s="74">
        <v>21347423.999999996</v>
      </c>
      <c r="AJ597" s="74">
        <v>5310990</v>
      </c>
      <c r="AK597" s="74">
        <v>4500000</v>
      </c>
      <c r="AL597" s="74">
        <v>6000000</v>
      </c>
      <c r="AM597" s="74">
        <v>4892117.9999999991</v>
      </c>
      <c r="AN597" s="74">
        <v>5217666.2159999991</v>
      </c>
      <c r="AO597" s="74">
        <v>0</v>
      </c>
      <c r="AP597" s="74">
        <v>3000000</v>
      </c>
      <c r="AQ597" s="74">
        <v>0</v>
      </c>
      <c r="AR597" s="74">
        <v>0</v>
      </c>
      <c r="AS597" s="74">
        <v>0</v>
      </c>
      <c r="AT597" s="79">
        <v>0</v>
      </c>
      <c r="AU597" s="81">
        <v>78223158.216000006</v>
      </c>
      <c r="AV597" s="112">
        <v>54308316.440880008</v>
      </c>
      <c r="AW597" s="74">
        <v>72912168.215999991</v>
      </c>
      <c r="AX597" s="74">
        <v>5103851.7751199994</v>
      </c>
      <c r="AY597" s="75">
        <v>1430831.644088001</v>
      </c>
      <c r="AZ597" s="74">
        <v>0</v>
      </c>
      <c r="BA597" s="74">
        <v>0</v>
      </c>
      <c r="BB597" s="74">
        <v>0</v>
      </c>
      <c r="BC597" s="79">
        <v>0</v>
      </c>
      <c r="BD597" s="79">
        <v>0</v>
      </c>
      <c r="BE597" s="79">
        <v>0</v>
      </c>
      <c r="BF597" s="77">
        <v>0</v>
      </c>
      <c r="BG597" s="344">
        <v>6534683.4192080004</v>
      </c>
      <c r="BH597" s="187">
        <v>71688474</v>
      </c>
    </row>
    <row r="598" spans="1:60" s="50" customFormat="1" ht="24" customHeight="1" x14ac:dyDescent="0.2">
      <c r="A598" s="181"/>
      <c r="B598" s="296">
        <v>592</v>
      </c>
      <c r="C598" s="264">
        <v>389</v>
      </c>
      <c r="D598" s="297">
        <v>13517</v>
      </c>
      <c r="E598" s="241" t="s">
        <v>931</v>
      </c>
      <c r="F598" s="242" t="s">
        <v>2238</v>
      </c>
      <c r="G598" s="285" t="s">
        <v>137</v>
      </c>
      <c r="H598" s="272" t="s">
        <v>2235</v>
      </c>
      <c r="I598" s="292" t="s">
        <v>2239</v>
      </c>
      <c r="J598" s="64">
        <v>532233867</v>
      </c>
      <c r="K598" s="64" t="s">
        <v>2240</v>
      </c>
      <c r="L598" s="64" t="s">
        <v>2235</v>
      </c>
      <c r="M598" s="290" t="s">
        <v>137</v>
      </c>
      <c r="N598" s="98"/>
      <c r="O598" s="64"/>
      <c r="P598" s="244" t="s">
        <v>2410</v>
      </c>
      <c r="Q598" s="243">
        <v>30</v>
      </c>
      <c r="R598" s="245">
        <v>120</v>
      </c>
      <c r="S598" s="245">
        <v>220</v>
      </c>
      <c r="T598" s="245">
        <v>29.33</v>
      </c>
      <c r="U598" s="89">
        <v>0</v>
      </c>
      <c r="V598" s="260">
        <v>15</v>
      </c>
      <c r="W598" s="98">
        <v>0</v>
      </c>
      <c r="X598" s="83">
        <v>0</v>
      </c>
      <c r="Y598" s="98">
        <v>2</v>
      </c>
      <c r="Z598" s="64">
        <v>0</v>
      </c>
      <c r="AA598" s="315">
        <v>885165</v>
      </c>
      <c r="AB598" s="315">
        <v>46667</v>
      </c>
      <c r="AC598" s="316">
        <v>931832</v>
      </c>
      <c r="AD598" s="74">
        <v>4500000</v>
      </c>
      <c r="AE598" s="74">
        <v>6000000</v>
      </c>
      <c r="AF598" s="334">
        <v>177895.19999999998</v>
      </c>
      <c r="AG598" s="112">
        <v>26554950</v>
      </c>
      <c r="AH598" s="74">
        <v>1400010</v>
      </c>
      <c r="AI598" s="74">
        <v>21347423.999999996</v>
      </c>
      <c r="AJ598" s="74">
        <v>0</v>
      </c>
      <c r="AK598" s="74">
        <v>4500000</v>
      </c>
      <c r="AL598" s="74">
        <v>6000000</v>
      </c>
      <c r="AM598" s="74">
        <v>9784235.9999999981</v>
      </c>
      <c r="AN598" s="74">
        <v>5217666.2159999991</v>
      </c>
      <c r="AO598" s="74">
        <v>0</v>
      </c>
      <c r="AP598" s="74">
        <v>3000000</v>
      </c>
      <c r="AQ598" s="74">
        <v>0</v>
      </c>
      <c r="AR598" s="74">
        <v>0</v>
      </c>
      <c r="AS598" s="74">
        <v>0</v>
      </c>
      <c r="AT598" s="79">
        <v>0</v>
      </c>
      <c r="AU598" s="81">
        <v>77804286.216000006</v>
      </c>
      <c r="AV598" s="112">
        <v>58857986.18088001</v>
      </c>
      <c r="AW598" s="74">
        <v>77804286.215999991</v>
      </c>
      <c r="AX598" s="74">
        <v>5446300.0351200001</v>
      </c>
      <c r="AY598" s="75">
        <v>1885798.6180880012</v>
      </c>
      <c r="AZ598" s="74">
        <v>0</v>
      </c>
      <c r="BA598" s="74">
        <v>0</v>
      </c>
      <c r="BB598" s="74">
        <v>0</v>
      </c>
      <c r="BC598" s="79">
        <v>0</v>
      </c>
      <c r="BD598" s="79">
        <v>0</v>
      </c>
      <c r="BE598" s="79">
        <v>0</v>
      </c>
      <c r="BF598" s="77">
        <v>0</v>
      </c>
      <c r="BG598" s="344">
        <v>7332098.6532080015</v>
      </c>
      <c r="BH598" s="187">
        <v>70472187</v>
      </c>
    </row>
    <row r="599" spans="1:60" s="50" customFormat="1" ht="24" customHeight="1" x14ac:dyDescent="0.2">
      <c r="A599" s="181"/>
      <c r="B599" s="296">
        <v>593</v>
      </c>
      <c r="C599" s="264">
        <v>390</v>
      </c>
      <c r="D599" s="297">
        <v>13531</v>
      </c>
      <c r="E599" s="241" t="s">
        <v>99</v>
      </c>
      <c r="F599" s="242" t="s">
        <v>2283</v>
      </c>
      <c r="G599" s="285" t="s">
        <v>137</v>
      </c>
      <c r="H599" s="272" t="s">
        <v>2235</v>
      </c>
      <c r="I599" s="292" t="s">
        <v>2284</v>
      </c>
      <c r="J599" s="64">
        <v>1988631701</v>
      </c>
      <c r="K599" s="64" t="s">
        <v>2285</v>
      </c>
      <c r="L599" s="64" t="s">
        <v>2235</v>
      </c>
      <c r="M599" s="290" t="s">
        <v>137</v>
      </c>
      <c r="N599" s="243" t="s">
        <v>2410</v>
      </c>
      <c r="O599" s="64"/>
      <c r="P599" s="89"/>
      <c r="Q599" s="243">
        <v>30</v>
      </c>
      <c r="R599" s="245">
        <v>120</v>
      </c>
      <c r="S599" s="245">
        <v>110</v>
      </c>
      <c r="T599" s="245">
        <v>29.33</v>
      </c>
      <c r="U599" s="89">
        <v>0</v>
      </c>
      <c r="V599" s="260">
        <v>14</v>
      </c>
      <c r="W599" s="98">
        <v>0</v>
      </c>
      <c r="X599" s="83">
        <v>0</v>
      </c>
      <c r="Y599" s="98">
        <v>2</v>
      </c>
      <c r="Z599" s="64">
        <v>1</v>
      </c>
      <c r="AA599" s="315">
        <v>885165</v>
      </c>
      <c r="AB599" s="315">
        <v>46667</v>
      </c>
      <c r="AC599" s="316">
        <v>931832</v>
      </c>
      <c r="AD599" s="74">
        <v>4500000</v>
      </c>
      <c r="AE599" s="74">
        <v>6000000</v>
      </c>
      <c r="AF599" s="334">
        <v>177895.19999999998</v>
      </c>
      <c r="AG599" s="112">
        <v>26554950</v>
      </c>
      <c r="AH599" s="74">
        <v>1400010</v>
      </c>
      <c r="AI599" s="74">
        <v>21347423.999999996</v>
      </c>
      <c r="AJ599" s="74">
        <v>2655495</v>
      </c>
      <c r="AK599" s="74">
        <v>4500000</v>
      </c>
      <c r="AL599" s="74">
        <v>6000000</v>
      </c>
      <c r="AM599" s="74">
        <v>4892117.9999999991</v>
      </c>
      <c r="AN599" s="74">
        <v>5217666.2159999991</v>
      </c>
      <c r="AO599" s="74">
        <v>0</v>
      </c>
      <c r="AP599" s="74">
        <v>2800000</v>
      </c>
      <c r="AQ599" s="74">
        <v>0</v>
      </c>
      <c r="AR599" s="74">
        <v>0</v>
      </c>
      <c r="AS599" s="74">
        <v>0</v>
      </c>
      <c r="AT599" s="79">
        <v>0</v>
      </c>
      <c r="AU599" s="81">
        <v>75367663.216000006</v>
      </c>
      <c r="AV599" s="112">
        <v>54322316.440880008</v>
      </c>
      <c r="AW599" s="74">
        <v>72712168.215999991</v>
      </c>
      <c r="AX599" s="74">
        <v>5089851.7751199994</v>
      </c>
      <c r="AY599" s="75">
        <v>1432231.644088001</v>
      </c>
      <c r="AZ599" s="74">
        <v>0</v>
      </c>
      <c r="BA599" s="74">
        <v>0</v>
      </c>
      <c r="BB599" s="74">
        <v>0</v>
      </c>
      <c r="BC599" s="79">
        <v>0</v>
      </c>
      <c r="BD599" s="79">
        <v>0</v>
      </c>
      <c r="BE599" s="79">
        <v>0</v>
      </c>
      <c r="BF599" s="77">
        <v>0</v>
      </c>
      <c r="BG599" s="344">
        <v>6522083.4192080004</v>
      </c>
      <c r="BH599" s="187">
        <v>68845579</v>
      </c>
    </row>
    <row r="600" spans="1:60" s="50" customFormat="1" ht="24" customHeight="1" x14ac:dyDescent="0.2">
      <c r="A600" s="181"/>
      <c r="B600" s="296">
        <v>594</v>
      </c>
      <c r="C600" s="264">
        <v>391</v>
      </c>
      <c r="D600" s="297">
        <v>13516</v>
      </c>
      <c r="E600" s="241" t="s">
        <v>2233</v>
      </c>
      <c r="F600" s="242" t="s">
        <v>2234</v>
      </c>
      <c r="G600" s="285" t="s">
        <v>137</v>
      </c>
      <c r="H600" s="272" t="s">
        <v>2235</v>
      </c>
      <c r="I600" s="292" t="s">
        <v>2236</v>
      </c>
      <c r="J600" s="64">
        <v>1829435183</v>
      </c>
      <c r="K600" s="64" t="s">
        <v>2237</v>
      </c>
      <c r="L600" s="64" t="s">
        <v>2235</v>
      </c>
      <c r="M600" s="290" t="s">
        <v>137</v>
      </c>
      <c r="N600" s="98"/>
      <c r="O600" s="245" t="s">
        <v>2410</v>
      </c>
      <c r="P600" s="89"/>
      <c r="Q600" s="243">
        <v>30</v>
      </c>
      <c r="R600" s="245">
        <v>90</v>
      </c>
      <c r="S600" s="245">
        <v>0</v>
      </c>
      <c r="T600" s="245">
        <v>0</v>
      </c>
      <c r="U600" s="89">
        <v>0</v>
      </c>
      <c r="V600" s="260">
        <v>22</v>
      </c>
      <c r="W600" s="98">
        <v>0</v>
      </c>
      <c r="X600" s="83">
        <v>0</v>
      </c>
      <c r="Y600" s="98">
        <v>2</v>
      </c>
      <c r="Z600" s="64">
        <v>2</v>
      </c>
      <c r="AA600" s="315">
        <v>885165</v>
      </c>
      <c r="AB600" s="315">
        <v>46667</v>
      </c>
      <c r="AC600" s="316">
        <v>931832</v>
      </c>
      <c r="AD600" s="74">
        <v>4500000</v>
      </c>
      <c r="AE600" s="74">
        <v>6000000</v>
      </c>
      <c r="AF600" s="334">
        <v>177895.19999999998</v>
      </c>
      <c r="AG600" s="112">
        <v>26554950</v>
      </c>
      <c r="AH600" s="74">
        <v>1400010</v>
      </c>
      <c r="AI600" s="74">
        <v>16010567.999999998</v>
      </c>
      <c r="AJ600" s="74">
        <v>5310990</v>
      </c>
      <c r="AK600" s="74">
        <v>4500000</v>
      </c>
      <c r="AL600" s="74">
        <v>6000000</v>
      </c>
      <c r="AM600" s="74">
        <v>0</v>
      </c>
      <c r="AN600" s="74">
        <v>0</v>
      </c>
      <c r="AO600" s="74">
        <v>0</v>
      </c>
      <c r="AP600" s="74">
        <v>4400000</v>
      </c>
      <c r="AQ600" s="74">
        <v>0</v>
      </c>
      <c r="AR600" s="74">
        <v>0</v>
      </c>
      <c r="AS600" s="74">
        <v>0</v>
      </c>
      <c r="AT600" s="79">
        <v>0</v>
      </c>
      <c r="AU600" s="81">
        <v>64176518</v>
      </c>
      <c r="AV600" s="112">
        <v>39844941.039999999</v>
      </c>
      <c r="AW600" s="74">
        <v>58865528</v>
      </c>
      <c r="AX600" s="74">
        <v>4120586.9600000004</v>
      </c>
      <c r="AY600" s="75">
        <v>0</v>
      </c>
      <c r="AZ600" s="74">
        <v>0</v>
      </c>
      <c r="BA600" s="74">
        <v>0</v>
      </c>
      <c r="BB600" s="74">
        <v>0</v>
      </c>
      <c r="BC600" s="79">
        <v>0</v>
      </c>
      <c r="BD600" s="79">
        <v>0</v>
      </c>
      <c r="BE600" s="79">
        <v>0</v>
      </c>
      <c r="BF600" s="77">
        <v>0</v>
      </c>
      <c r="BG600" s="344">
        <v>4120586.9600000004</v>
      </c>
      <c r="BH600" s="187">
        <v>60055931</v>
      </c>
    </row>
    <row r="601" spans="1:60" s="50" customFormat="1" ht="24" customHeight="1" x14ac:dyDescent="0.2">
      <c r="A601" s="181"/>
      <c r="B601" s="296">
        <v>595</v>
      </c>
      <c r="C601" s="264">
        <v>392</v>
      </c>
      <c r="D601" s="297">
        <v>13519</v>
      </c>
      <c r="E601" s="241" t="s">
        <v>2244</v>
      </c>
      <c r="F601" s="242" t="s">
        <v>2245</v>
      </c>
      <c r="G601" s="285" t="s">
        <v>137</v>
      </c>
      <c r="H601" s="272" t="s">
        <v>2235</v>
      </c>
      <c r="I601" s="292" t="s">
        <v>2246</v>
      </c>
      <c r="J601" s="64">
        <v>1841745367</v>
      </c>
      <c r="K601" s="64" t="s">
        <v>2247</v>
      </c>
      <c r="L601" s="64" t="s">
        <v>2235</v>
      </c>
      <c r="M601" s="290" t="s">
        <v>137</v>
      </c>
      <c r="N601" s="243" t="s">
        <v>2410</v>
      </c>
      <c r="O601" s="64"/>
      <c r="P601" s="89"/>
      <c r="Q601" s="243">
        <v>30</v>
      </c>
      <c r="R601" s="245">
        <v>120</v>
      </c>
      <c r="S601" s="245">
        <v>110</v>
      </c>
      <c r="T601" s="245">
        <v>29.33</v>
      </c>
      <c r="U601" s="89">
        <v>0</v>
      </c>
      <c r="V601" s="260">
        <v>14</v>
      </c>
      <c r="W601" s="98">
        <v>0</v>
      </c>
      <c r="X601" s="83">
        <v>0</v>
      </c>
      <c r="Y601" s="98">
        <v>2</v>
      </c>
      <c r="Z601" s="64">
        <v>3</v>
      </c>
      <c r="AA601" s="315">
        <v>885165</v>
      </c>
      <c r="AB601" s="315">
        <v>46667</v>
      </c>
      <c r="AC601" s="316">
        <v>931832</v>
      </c>
      <c r="AD601" s="74">
        <v>4500000</v>
      </c>
      <c r="AE601" s="74">
        <v>6000000</v>
      </c>
      <c r="AF601" s="334">
        <v>177895.19999999998</v>
      </c>
      <c r="AG601" s="112">
        <v>26554950</v>
      </c>
      <c r="AH601" s="74">
        <v>1400010</v>
      </c>
      <c r="AI601" s="74">
        <v>21347423.999999996</v>
      </c>
      <c r="AJ601" s="74">
        <v>7966485</v>
      </c>
      <c r="AK601" s="74">
        <v>4500000</v>
      </c>
      <c r="AL601" s="74">
        <v>6000000</v>
      </c>
      <c r="AM601" s="74">
        <v>4892117.9999999991</v>
      </c>
      <c r="AN601" s="74">
        <v>5217666.2159999991</v>
      </c>
      <c r="AO601" s="74">
        <v>0</v>
      </c>
      <c r="AP601" s="74">
        <v>2800000</v>
      </c>
      <c r="AQ601" s="74">
        <v>0</v>
      </c>
      <c r="AR601" s="74">
        <v>0</v>
      </c>
      <c r="AS601" s="74">
        <v>0</v>
      </c>
      <c r="AT601" s="79">
        <v>0</v>
      </c>
      <c r="AU601" s="81">
        <v>80678653.216000006</v>
      </c>
      <c r="AV601" s="112">
        <v>54322316.440880008</v>
      </c>
      <c r="AW601" s="74">
        <v>72712168.215999991</v>
      </c>
      <c r="AX601" s="74">
        <v>5089851.7751199994</v>
      </c>
      <c r="AY601" s="75">
        <v>1432231.644088001</v>
      </c>
      <c r="AZ601" s="74">
        <v>0</v>
      </c>
      <c r="BA601" s="74">
        <v>0</v>
      </c>
      <c r="BB601" s="74">
        <v>0</v>
      </c>
      <c r="BC601" s="79">
        <v>0</v>
      </c>
      <c r="BD601" s="79">
        <v>0</v>
      </c>
      <c r="BE601" s="79">
        <v>0</v>
      </c>
      <c r="BF601" s="77">
        <v>0</v>
      </c>
      <c r="BG601" s="344">
        <v>6522083.4192080004</v>
      </c>
      <c r="BH601" s="187">
        <v>74156569</v>
      </c>
    </row>
    <row r="602" spans="1:60" s="50" customFormat="1" ht="24" customHeight="1" x14ac:dyDescent="0.2">
      <c r="A602" s="181"/>
      <c r="B602" s="296">
        <v>596</v>
      </c>
      <c r="C602" s="264">
        <v>393</v>
      </c>
      <c r="D602" s="297">
        <v>13522</v>
      </c>
      <c r="E602" s="241" t="s">
        <v>236</v>
      </c>
      <c r="F602" s="242" t="s">
        <v>2254</v>
      </c>
      <c r="G602" s="285" t="s">
        <v>137</v>
      </c>
      <c r="H602" s="272" t="s">
        <v>2235</v>
      </c>
      <c r="I602" s="292" t="s">
        <v>2255</v>
      </c>
      <c r="J602" s="64">
        <v>1756236429</v>
      </c>
      <c r="K602" s="64" t="s">
        <v>2256</v>
      </c>
      <c r="L602" s="64" t="s">
        <v>2235</v>
      </c>
      <c r="M602" s="290" t="s">
        <v>137</v>
      </c>
      <c r="N602" s="98"/>
      <c r="O602" s="64"/>
      <c r="P602" s="244" t="s">
        <v>2410</v>
      </c>
      <c r="Q602" s="243">
        <v>30</v>
      </c>
      <c r="R602" s="245">
        <v>120</v>
      </c>
      <c r="S602" s="245">
        <v>220</v>
      </c>
      <c r="T602" s="245">
        <v>29.33</v>
      </c>
      <c r="U602" s="89">
        <v>0</v>
      </c>
      <c r="V602" s="260">
        <v>15</v>
      </c>
      <c r="W602" s="98">
        <v>0</v>
      </c>
      <c r="X602" s="83">
        <v>0</v>
      </c>
      <c r="Y602" s="98">
        <v>2</v>
      </c>
      <c r="Z602" s="64">
        <v>3</v>
      </c>
      <c r="AA602" s="315">
        <v>885165</v>
      </c>
      <c r="AB602" s="315">
        <v>46667</v>
      </c>
      <c r="AC602" s="316">
        <v>931832</v>
      </c>
      <c r="AD602" s="74">
        <v>4500000</v>
      </c>
      <c r="AE602" s="74">
        <v>6000000</v>
      </c>
      <c r="AF602" s="334">
        <v>177895.19999999998</v>
      </c>
      <c r="AG602" s="112">
        <v>26554950</v>
      </c>
      <c r="AH602" s="74">
        <v>1400010</v>
      </c>
      <c r="AI602" s="74">
        <v>21347423.999999996</v>
      </c>
      <c r="AJ602" s="74">
        <v>7966485</v>
      </c>
      <c r="AK602" s="74">
        <v>4500000</v>
      </c>
      <c r="AL602" s="74">
        <v>6000000</v>
      </c>
      <c r="AM602" s="74">
        <v>9784235.9999999981</v>
      </c>
      <c r="AN602" s="74">
        <v>5217666.2159999991</v>
      </c>
      <c r="AO602" s="74">
        <v>0</v>
      </c>
      <c r="AP602" s="74">
        <v>3000000</v>
      </c>
      <c r="AQ602" s="74">
        <v>0</v>
      </c>
      <c r="AR602" s="74">
        <v>0</v>
      </c>
      <c r="AS602" s="74">
        <v>0</v>
      </c>
      <c r="AT602" s="79">
        <v>0</v>
      </c>
      <c r="AU602" s="81">
        <v>85770771.216000006</v>
      </c>
      <c r="AV602" s="112">
        <v>58857986.18088001</v>
      </c>
      <c r="AW602" s="74">
        <v>77804286.215999991</v>
      </c>
      <c r="AX602" s="74">
        <v>5446300.0351200001</v>
      </c>
      <c r="AY602" s="75">
        <v>1885798.6180880012</v>
      </c>
      <c r="AZ602" s="74">
        <v>0</v>
      </c>
      <c r="BA602" s="74">
        <v>0</v>
      </c>
      <c r="BB602" s="74">
        <v>0</v>
      </c>
      <c r="BC602" s="79">
        <v>0</v>
      </c>
      <c r="BD602" s="79">
        <v>0</v>
      </c>
      <c r="BE602" s="79">
        <v>0</v>
      </c>
      <c r="BF602" s="77">
        <v>0</v>
      </c>
      <c r="BG602" s="344">
        <v>7332098.6532080015</v>
      </c>
      <c r="BH602" s="187">
        <v>78438672</v>
      </c>
    </row>
    <row r="603" spans="1:60" s="50" customFormat="1" ht="24" customHeight="1" x14ac:dyDescent="0.2">
      <c r="A603" s="181"/>
      <c r="B603" s="296">
        <v>597</v>
      </c>
      <c r="C603" s="264">
        <v>394</v>
      </c>
      <c r="D603" s="297">
        <v>13546</v>
      </c>
      <c r="E603" s="241" t="s">
        <v>2331</v>
      </c>
      <c r="F603" s="242" t="s">
        <v>2332</v>
      </c>
      <c r="G603" s="285" t="s">
        <v>137</v>
      </c>
      <c r="H603" s="272" t="s">
        <v>2235</v>
      </c>
      <c r="I603" s="292" t="s">
        <v>2333</v>
      </c>
      <c r="J603" s="64">
        <v>1810002044</v>
      </c>
      <c r="K603" s="64" t="s">
        <v>2334</v>
      </c>
      <c r="L603" s="64" t="s">
        <v>2235</v>
      </c>
      <c r="M603" s="290" t="s">
        <v>137</v>
      </c>
      <c r="N603" s="243" t="s">
        <v>2410</v>
      </c>
      <c r="O603" s="64"/>
      <c r="P603" s="89"/>
      <c r="Q603" s="243">
        <v>30</v>
      </c>
      <c r="R603" s="245">
        <v>120</v>
      </c>
      <c r="S603" s="245">
        <v>110</v>
      </c>
      <c r="T603" s="245">
        <v>29.33</v>
      </c>
      <c r="U603" s="89">
        <v>0</v>
      </c>
      <c r="V603" s="260">
        <v>15</v>
      </c>
      <c r="W603" s="98">
        <v>0</v>
      </c>
      <c r="X603" s="83">
        <v>0</v>
      </c>
      <c r="Y603" s="98">
        <v>0</v>
      </c>
      <c r="Z603" s="64">
        <v>0</v>
      </c>
      <c r="AA603" s="315">
        <v>885165</v>
      </c>
      <c r="AB603" s="315">
        <v>46667</v>
      </c>
      <c r="AC603" s="316">
        <v>931832</v>
      </c>
      <c r="AD603" s="74">
        <v>4500000</v>
      </c>
      <c r="AE603" s="74">
        <v>6000000</v>
      </c>
      <c r="AF603" s="334">
        <v>177895.19999999998</v>
      </c>
      <c r="AG603" s="112">
        <v>26554950</v>
      </c>
      <c r="AH603" s="74">
        <v>1400010</v>
      </c>
      <c r="AI603" s="74">
        <v>21347423.999999996</v>
      </c>
      <c r="AJ603" s="74">
        <v>0</v>
      </c>
      <c r="AK603" s="74">
        <v>4500000</v>
      </c>
      <c r="AL603" s="74">
        <v>6000000</v>
      </c>
      <c r="AM603" s="74">
        <v>4892117.9999999991</v>
      </c>
      <c r="AN603" s="74">
        <v>5217666.2159999991</v>
      </c>
      <c r="AO603" s="74">
        <v>0</v>
      </c>
      <c r="AP603" s="74">
        <v>3000000</v>
      </c>
      <c r="AQ603" s="74">
        <v>0</v>
      </c>
      <c r="AR603" s="74">
        <v>0</v>
      </c>
      <c r="AS603" s="74">
        <v>0</v>
      </c>
      <c r="AT603" s="79">
        <v>0</v>
      </c>
      <c r="AU603" s="81">
        <v>72912168.216000006</v>
      </c>
      <c r="AV603" s="112">
        <v>54308316.440880008</v>
      </c>
      <c r="AW603" s="74">
        <v>72912168.215999991</v>
      </c>
      <c r="AX603" s="74">
        <v>5103851.7751199994</v>
      </c>
      <c r="AY603" s="75">
        <v>1430831.644088001</v>
      </c>
      <c r="AZ603" s="74">
        <v>0</v>
      </c>
      <c r="BA603" s="74">
        <v>0</v>
      </c>
      <c r="BB603" s="74">
        <v>0</v>
      </c>
      <c r="BC603" s="79">
        <v>0</v>
      </c>
      <c r="BD603" s="79">
        <v>0</v>
      </c>
      <c r="BE603" s="79">
        <v>0</v>
      </c>
      <c r="BF603" s="77">
        <v>0</v>
      </c>
      <c r="BG603" s="344">
        <v>6534683.4192080004</v>
      </c>
      <c r="BH603" s="187">
        <v>66377484</v>
      </c>
    </row>
    <row r="604" spans="1:60" s="50" customFormat="1" ht="24" customHeight="1" x14ac:dyDescent="0.2">
      <c r="A604" s="181"/>
      <c r="B604" s="296">
        <v>598</v>
      </c>
      <c r="C604" s="264">
        <v>395</v>
      </c>
      <c r="D604" s="297">
        <v>13527</v>
      </c>
      <c r="E604" s="241" t="s">
        <v>954</v>
      </c>
      <c r="F604" s="242" t="s">
        <v>2270</v>
      </c>
      <c r="G604" s="285" t="s">
        <v>137</v>
      </c>
      <c r="H604" s="272" t="s">
        <v>2235</v>
      </c>
      <c r="I604" s="292" t="s">
        <v>2271</v>
      </c>
      <c r="J604" s="64">
        <v>1971966411</v>
      </c>
      <c r="K604" s="64" t="s">
        <v>2272</v>
      </c>
      <c r="L604" s="64" t="s">
        <v>2235</v>
      </c>
      <c r="M604" s="290" t="s">
        <v>137</v>
      </c>
      <c r="N604" s="98"/>
      <c r="O604" s="245" t="s">
        <v>2410</v>
      </c>
      <c r="P604" s="89"/>
      <c r="Q604" s="243">
        <v>30</v>
      </c>
      <c r="R604" s="245">
        <v>90</v>
      </c>
      <c r="S604" s="245">
        <v>0</v>
      </c>
      <c r="T604" s="245">
        <v>0</v>
      </c>
      <c r="U604" s="89">
        <v>0</v>
      </c>
      <c r="V604" s="260">
        <v>22</v>
      </c>
      <c r="W604" s="98">
        <v>0</v>
      </c>
      <c r="X604" s="83">
        <v>0</v>
      </c>
      <c r="Y604" s="98">
        <v>2</v>
      </c>
      <c r="Z604" s="64">
        <v>2</v>
      </c>
      <c r="AA604" s="315">
        <v>885165</v>
      </c>
      <c r="AB604" s="315">
        <v>46667</v>
      </c>
      <c r="AC604" s="316">
        <v>931832</v>
      </c>
      <c r="AD604" s="74">
        <v>4500000</v>
      </c>
      <c r="AE604" s="74">
        <v>6000000</v>
      </c>
      <c r="AF604" s="334">
        <v>177895.19999999998</v>
      </c>
      <c r="AG604" s="112">
        <v>26554950</v>
      </c>
      <c r="AH604" s="74">
        <v>1400010</v>
      </c>
      <c r="AI604" s="74">
        <v>16010567.999999998</v>
      </c>
      <c r="AJ604" s="74">
        <v>5310990</v>
      </c>
      <c r="AK604" s="74">
        <v>4500000</v>
      </c>
      <c r="AL604" s="74">
        <v>6000000</v>
      </c>
      <c r="AM604" s="74">
        <v>0</v>
      </c>
      <c r="AN604" s="74">
        <v>0</v>
      </c>
      <c r="AO604" s="74">
        <v>0</v>
      </c>
      <c r="AP604" s="74">
        <v>4400000</v>
      </c>
      <c r="AQ604" s="74">
        <v>0</v>
      </c>
      <c r="AR604" s="74">
        <v>0</v>
      </c>
      <c r="AS604" s="74">
        <v>0</v>
      </c>
      <c r="AT604" s="79">
        <v>0</v>
      </c>
      <c r="AU604" s="81">
        <v>64176518</v>
      </c>
      <c r="AV604" s="112">
        <v>39844941.039999999</v>
      </c>
      <c r="AW604" s="74">
        <v>58865528</v>
      </c>
      <c r="AX604" s="74">
        <v>4120586.9600000004</v>
      </c>
      <c r="AY604" s="75">
        <v>0</v>
      </c>
      <c r="AZ604" s="74">
        <v>0</v>
      </c>
      <c r="BA604" s="74">
        <v>0</v>
      </c>
      <c r="BB604" s="74">
        <v>0</v>
      </c>
      <c r="BC604" s="79">
        <v>0</v>
      </c>
      <c r="BD604" s="79">
        <v>0</v>
      </c>
      <c r="BE604" s="79">
        <v>0</v>
      </c>
      <c r="BF604" s="77">
        <v>0</v>
      </c>
      <c r="BG604" s="344">
        <v>4120586.9600000004</v>
      </c>
      <c r="BH604" s="187">
        <v>60055931</v>
      </c>
    </row>
    <row r="605" spans="1:60" s="50" customFormat="1" ht="24" customHeight="1" x14ac:dyDescent="0.2">
      <c r="A605" s="181"/>
      <c r="B605" s="296">
        <v>599</v>
      </c>
      <c r="C605" s="264">
        <v>396</v>
      </c>
      <c r="D605" s="297">
        <v>13547</v>
      </c>
      <c r="E605" s="241" t="s">
        <v>1726</v>
      </c>
      <c r="F605" s="242" t="s">
        <v>2332</v>
      </c>
      <c r="G605" s="285" t="s">
        <v>137</v>
      </c>
      <c r="H605" s="272" t="s">
        <v>2235</v>
      </c>
      <c r="I605" s="292" t="s">
        <v>2335</v>
      </c>
      <c r="J605" s="64">
        <v>1817512439</v>
      </c>
      <c r="K605" s="64" t="s">
        <v>2336</v>
      </c>
      <c r="L605" s="64" t="s">
        <v>2235</v>
      </c>
      <c r="M605" s="290" t="s">
        <v>137</v>
      </c>
      <c r="N605" s="243" t="s">
        <v>2410</v>
      </c>
      <c r="O605" s="64"/>
      <c r="P605" s="89"/>
      <c r="Q605" s="243">
        <v>30</v>
      </c>
      <c r="R605" s="245">
        <v>120</v>
      </c>
      <c r="S605" s="245">
        <v>110</v>
      </c>
      <c r="T605" s="245">
        <v>29.33</v>
      </c>
      <c r="U605" s="89">
        <v>0</v>
      </c>
      <c r="V605" s="260">
        <v>15</v>
      </c>
      <c r="W605" s="98">
        <v>0</v>
      </c>
      <c r="X605" s="83">
        <v>0</v>
      </c>
      <c r="Y605" s="98">
        <v>1</v>
      </c>
      <c r="Z605" s="64">
        <v>1</v>
      </c>
      <c r="AA605" s="315">
        <v>885165</v>
      </c>
      <c r="AB605" s="315">
        <v>46667</v>
      </c>
      <c r="AC605" s="316">
        <v>931832</v>
      </c>
      <c r="AD605" s="74">
        <v>4500000</v>
      </c>
      <c r="AE605" s="74">
        <v>6000000</v>
      </c>
      <c r="AF605" s="334">
        <v>177895.19999999998</v>
      </c>
      <c r="AG605" s="112">
        <v>26554950</v>
      </c>
      <c r="AH605" s="74">
        <v>1400010</v>
      </c>
      <c r="AI605" s="74">
        <v>21347423.999999996</v>
      </c>
      <c r="AJ605" s="74">
        <v>2655495</v>
      </c>
      <c r="AK605" s="74">
        <v>4500000</v>
      </c>
      <c r="AL605" s="74">
        <v>6000000</v>
      </c>
      <c r="AM605" s="74">
        <v>4892117.9999999991</v>
      </c>
      <c r="AN605" s="74">
        <v>5217666.2159999991</v>
      </c>
      <c r="AO605" s="74">
        <v>0</v>
      </c>
      <c r="AP605" s="74">
        <v>3000000</v>
      </c>
      <c r="AQ605" s="74">
        <v>0</v>
      </c>
      <c r="AR605" s="74">
        <v>0</v>
      </c>
      <c r="AS605" s="74">
        <v>0</v>
      </c>
      <c r="AT605" s="79">
        <v>0</v>
      </c>
      <c r="AU605" s="81">
        <v>75567663.216000006</v>
      </c>
      <c r="AV605" s="112">
        <v>54308316.440880008</v>
      </c>
      <c r="AW605" s="74">
        <v>72912168.215999991</v>
      </c>
      <c r="AX605" s="74">
        <v>5103851.7751199994</v>
      </c>
      <c r="AY605" s="75">
        <v>1430831.644088001</v>
      </c>
      <c r="AZ605" s="74">
        <v>0</v>
      </c>
      <c r="BA605" s="74">
        <v>0</v>
      </c>
      <c r="BB605" s="74">
        <v>0</v>
      </c>
      <c r="BC605" s="79">
        <v>0</v>
      </c>
      <c r="BD605" s="79">
        <v>0</v>
      </c>
      <c r="BE605" s="79">
        <v>0</v>
      </c>
      <c r="BF605" s="77">
        <v>0</v>
      </c>
      <c r="BG605" s="344">
        <v>6534683.4192080004</v>
      </c>
      <c r="BH605" s="187">
        <v>69032979</v>
      </c>
    </row>
    <row r="606" spans="1:60" s="50" customFormat="1" ht="24" customHeight="1" x14ac:dyDescent="0.2">
      <c r="A606" s="181"/>
      <c r="B606" s="296">
        <v>600</v>
      </c>
      <c r="C606" s="264">
        <v>397</v>
      </c>
      <c r="D606" s="297">
        <v>13533</v>
      </c>
      <c r="E606" s="241" t="s">
        <v>500</v>
      </c>
      <c r="F606" s="242" t="s">
        <v>2289</v>
      </c>
      <c r="G606" s="285" t="s">
        <v>137</v>
      </c>
      <c r="H606" s="272" t="s">
        <v>2235</v>
      </c>
      <c r="I606" s="292" t="s">
        <v>2290</v>
      </c>
      <c r="J606" s="64">
        <v>1753761344</v>
      </c>
      <c r="K606" s="64" t="s">
        <v>2291</v>
      </c>
      <c r="L606" s="64" t="s">
        <v>2235</v>
      </c>
      <c r="M606" s="290" t="s">
        <v>137</v>
      </c>
      <c r="N606" s="98"/>
      <c r="O606" s="64"/>
      <c r="P606" s="244" t="s">
        <v>2410</v>
      </c>
      <c r="Q606" s="243">
        <v>30</v>
      </c>
      <c r="R606" s="245">
        <v>120</v>
      </c>
      <c r="S606" s="245">
        <v>220</v>
      </c>
      <c r="T606" s="245">
        <v>29.33</v>
      </c>
      <c r="U606" s="244">
        <v>4</v>
      </c>
      <c r="V606" s="261">
        <v>22</v>
      </c>
      <c r="W606" s="98">
        <v>0</v>
      </c>
      <c r="X606" s="83">
        <v>0</v>
      </c>
      <c r="Y606" s="98">
        <v>2</v>
      </c>
      <c r="Z606" s="64">
        <v>2</v>
      </c>
      <c r="AA606" s="315">
        <v>885165</v>
      </c>
      <c r="AB606" s="315">
        <v>46667</v>
      </c>
      <c r="AC606" s="316">
        <v>931832</v>
      </c>
      <c r="AD606" s="74">
        <v>4500000</v>
      </c>
      <c r="AE606" s="74">
        <v>6000000</v>
      </c>
      <c r="AF606" s="334">
        <v>177895.19999999998</v>
      </c>
      <c r="AG606" s="112">
        <v>26554950</v>
      </c>
      <c r="AH606" s="74">
        <v>1400010</v>
      </c>
      <c r="AI606" s="74">
        <v>21347423.999999996</v>
      </c>
      <c r="AJ606" s="74">
        <v>5310990</v>
      </c>
      <c r="AK606" s="74">
        <v>4500000</v>
      </c>
      <c r="AL606" s="74">
        <v>6000000</v>
      </c>
      <c r="AM606" s="74">
        <v>9784235.9999999981</v>
      </c>
      <c r="AN606" s="74">
        <v>5217666.2159999991</v>
      </c>
      <c r="AO606" s="74">
        <v>3727328</v>
      </c>
      <c r="AP606" s="74">
        <v>4400000</v>
      </c>
      <c r="AQ606" s="74">
        <v>0</v>
      </c>
      <c r="AR606" s="74">
        <v>0</v>
      </c>
      <c r="AS606" s="74">
        <v>0</v>
      </c>
      <c r="AT606" s="79">
        <v>0</v>
      </c>
      <c r="AU606" s="81">
        <v>88242604.216000006</v>
      </c>
      <c r="AV606" s="112">
        <v>58759986.18088001</v>
      </c>
      <c r="AW606" s="74">
        <v>79204286.215999991</v>
      </c>
      <c r="AX606" s="74">
        <v>5544300.0351200001</v>
      </c>
      <c r="AY606" s="75">
        <v>1875998.6180880012</v>
      </c>
      <c r="AZ606" s="74">
        <v>0</v>
      </c>
      <c r="BA606" s="74">
        <v>0</v>
      </c>
      <c r="BB606" s="74">
        <v>0</v>
      </c>
      <c r="BC606" s="79">
        <v>0</v>
      </c>
      <c r="BD606" s="79">
        <v>0</v>
      </c>
      <c r="BE606" s="79">
        <v>0</v>
      </c>
      <c r="BF606" s="77">
        <v>0</v>
      </c>
      <c r="BG606" s="344">
        <v>7420298.6532080015</v>
      </c>
      <c r="BH606" s="187">
        <v>80822305</v>
      </c>
    </row>
    <row r="607" spans="1:60" s="50" customFormat="1" ht="24" customHeight="1" x14ac:dyDescent="0.2">
      <c r="A607" s="181"/>
      <c r="B607" s="296">
        <v>601</v>
      </c>
      <c r="C607" s="264">
        <v>398</v>
      </c>
      <c r="D607" s="297">
        <v>13534</v>
      </c>
      <c r="E607" s="241" t="s">
        <v>2292</v>
      </c>
      <c r="F607" s="242" t="s">
        <v>2293</v>
      </c>
      <c r="G607" s="285" t="s">
        <v>137</v>
      </c>
      <c r="H607" s="272" t="s">
        <v>2235</v>
      </c>
      <c r="I607" s="292" t="s">
        <v>2294</v>
      </c>
      <c r="J607" s="64">
        <v>1827925711</v>
      </c>
      <c r="K607" s="64" t="s">
        <v>2295</v>
      </c>
      <c r="L607" s="64" t="s">
        <v>2235</v>
      </c>
      <c r="M607" s="290" t="s">
        <v>137</v>
      </c>
      <c r="N607" s="98"/>
      <c r="O607" s="64"/>
      <c r="P607" s="244" t="s">
        <v>2410</v>
      </c>
      <c r="Q607" s="243">
        <v>30</v>
      </c>
      <c r="R607" s="245">
        <v>120</v>
      </c>
      <c r="S607" s="245">
        <v>220</v>
      </c>
      <c r="T607" s="245">
        <v>29.33</v>
      </c>
      <c r="U607" s="89">
        <v>0</v>
      </c>
      <c r="V607" s="260">
        <v>15</v>
      </c>
      <c r="W607" s="98">
        <v>0</v>
      </c>
      <c r="X607" s="83">
        <v>0</v>
      </c>
      <c r="Y607" s="98">
        <v>2</v>
      </c>
      <c r="Z607" s="64">
        <v>1</v>
      </c>
      <c r="AA607" s="315">
        <v>885165</v>
      </c>
      <c r="AB607" s="315">
        <v>46667</v>
      </c>
      <c r="AC607" s="316">
        <v>931832</v>
      </c>
      <c r="AD607" s="74">
        <v>4500000</v>
      </c>
      <c r="AE607" s="74">
        <v>6000000</v>
      </c>
      <c r="AF607" s="334">
        <v>177895.19999999998</v>
      </c>
      <c r="AG607" s="112">
        <v>26554950</v>
      </c>
      <c r="AH607" s="74">
        <v>1400010</v>
      </c>
      <c r="AI607" s="74">
        <v>21347423.999999996</v>
      </c>
      <c r="AJ607" s="74">
        <v>2655495</v>
      </c>
      <c r="AK607" s="74">
        <v>4500000</v>
      </c>
      <c r="AL607" s="74">
        <v>6000000</v>
      </c>
      <c r="AM607" s="74">
        <v>9784235.9999999981</v>
      </c>
      <c r="AN607" s="74">
        <v>5217666.2159999991</v>
      </c>
      <c r="AO607" s="74">
        <v>0</v>
      </c>
      <c r="AP607" s="74">
        <v>3000000</v>
      </c>
      <c r="AQ607" s="74">
        <v>0</v>
      </c>
      <c r="AR607" s="74">
        <v>0</v>
      </c>
      <c r="AS607" s="74">
        <v>0</v>
      </c>
      <c r="AT607" s="79">
        <v>0</v>
      </c>
      <c r="AU607" s="81">
        <v>80459781.216000006</v>
      </c>
      <c r="AV607" s="112">
        <v>58857986.18088001</v>
      </c>
      <c r="AW607" s="74">
        <v>77804286.215999991</v>
      </c>
      <c r="AX607" s="74">
        <v>5446300.0351200001</v>
      </c>
      <c r="AY607" s="75">
        <v>1885798.6180880012</v>
      </c>
      <c r="AZ607" s="74">
        <v>0</v>
      </c>
      <c r="BA607" s="74">
        <v>0</v>
      </c>
      <c r="BB607" s="74">
        <v>0</v>
      </c>
      <c r="BC607" s="79">
        <v>0</v>
      </c>
      <c r="BD607" s="79">
        <v>0</v>
      </c>
      <c r="BE607" s="79">
        <v>0</v>
      </c>
      <c r="BF607" s="77">
        <v>0</v>
      </c>
      <c r="BG607" s="344">
        <v>7332098.6532080015</v>
      </c>
      <c r="BH607" s="187">
        <v>73127682</v>
      </c>
    </row>
    <row r="608" spans="1:60" s="50" customFormat="1" ht="24" customHeight="1" x14ac:dyDescent="0.2">
      <c r="A608" s="181"/>
      <c r="B608" s="296">
        <v>602</v>
      </c>
      <c r="C608" s="264">
        <v>399</v>
      </c>
      <c r="D608" s="297">
        <v>13537</v>
      </c>
      <c r="E608" s="241" t="s">
        <v>435</v>
      </c>
      <c r="F608" s="242" t="s">
        <v>2302</v>
      </c>
      <c r="G608" s="285" t="s">
        <v>137</v>
      </c>
      <c r="H608" s="272" t="s">
        <v>2235</v>
      </c>
      <c r="I608" s="292" t="s">
        <v>2303</v>
      </c>
      <c r="J608" s="64">
        <v>4260034049</v>
      </c>
      <c r="K608" s="64" t="s">
        <v>2304</v>
      </c>
      <c r="L608" s="64" t="s">
        <v>2235</v>
      </c>
      <c r="M608" s="290" t="s">
        <v>137</v>
      </c>
      <c r="N608" s="243" t="s">
        <v>2410</v>
      </c>
      <c r="O608" s="64"/>
      <c r="P608" s="89"/>
      <c r="Q608" s="243">
        <v>30</v>
      </c>
      <c r="R608" s="245">
        <v>120</v>
      </c>
      <c r="S608" s="245">
        <v>110</v>
      </c>
      <c r="T608" s="245">
        <v>29.33</v>
      </c>
      <c r="U608" s="89">
        <v>0</v>
      </c>
      <c r="V608" s="260">
        <v>15</v>
      </c>
      <c r="W608" s="98">
        <v>0</v>
      </c>
      <c r="X608" s="83">
        <v>0</v>
      </c>
      <c r="Y608" s="98">
        <v>1</v>
      </c>
      <c r="Z608" s="64">
        <v>1</v>
      </c>
      <c r="AA608" s="315">
        <v>885165</v>
      </c>
      <c r="AB608" s="315">
        <v>46667</v>
      </c>
      <c r="AC608" s="316">
        <v>931832</v>
      </c>
      <c r="AD608" s="74">
        <v>4500000</v>
      </c>
      <c r="AE608" s="74">
        <v>6000000</v>
      </c>
      <c r="AF608" s="334">
        <v>177895.19999999998</v>
      </c>
      <c r="AG608" s="112">
        <v>26554950</v>
      </c>
      <c r="AH608" s="74">
        <v>1400010</v>
      </c>
      <c r="AI608" s="74">
        <v>21347423.999999996</v>
      </c>
      <c r="AJ608" s="74">
        <v>2655495</v>
      </c>
      <c r="AK608" s="74">
        <v>4500000</v>
      </c>
      <c r="AL608" s="74">
        <v>6000000</v>
      </c>
      <c r="AM608" s="74">
        <v>4892117.9999999991</v>
      </c>
      <c r="AN608" s="74">
        <v>5217666.2159999991</v>
      </c>
      <c r="AO608" s="74">
        <v>0</v>
      </c>
      <c r="AP608" s="74">
        <v>3000000</v>
      </c>
      <c r="AQ608" s="74">
        <v>0</v>
      </c>
      <c r="AR608" s="74">
        <v>0</v>
      </c>
      <c r="AS608" s="74">
        <v>0</v>
      </c>
      <c r="AT608" s="79">
        <v>0</v>
      </c>
      <c r="AU608" s="81">
        <v>75567663.216000006</v>
      </c>
      <c r="AV608" s="112">
        <v>54308316.440880008</v>
      </c>
      <c r="AW608" s="74">
        <v>72912168.215999991</v>
      </c>
      <c r="AX608" s="74">
        <v>5103851.7751199994</v>
      </c>
      <c r="AY608" s="75">
        <v>1430831.644088001</v>
      </c>
      <c r="AZ608" s="74">
        <v>0</v>
      </c>
      <c r="BA608" s="74">
        <v>0</v>
      </c>
      <c r="BB608" s="74">
        <v>0</v>
      </c>
      <c r="BC608" s="79">
        <v>0</v>
      </c>
      <c r="BD608" s="79">
        <v>0</v>
      </c>
      <c r="BE608" s="79">
        <v>0</v>
      </c>
      <c r="BF608" s="77">
        <v>0</v>
      </c>
      <c r="BG608" s="344">
        <v>6534683.4192080004</v>
      </c>
      <c r="BH608" s="187">
        <v>69032979</v>
      </c>
    </row>
    <row r="609" spans="1:60" s="50" customFormat="1" ht="24" customHeight="1" x14ac:dyDescent="0.2">
      <c r="A609" s="181"/>
      <c r="B609" s="296">
        <v>603</v>
      </c>
      <c r="C609" s="264">
        <v>400</v>
      </c>
      <c r="D609" s="297">
        <v>13530</v>
      </c>
      <c r="E609" s="241" t="s">
        <v>204</v>
      </c>
      <c r="F609" s="242" t="s">
        <v>2280</v>
      </c>
      <c r="G609" s="285" t="s">
        <v>137</v>
      </c>
      <c r="H609" s="272" t="s">
        <v>2235</v>
      </c>
      <c r="I609" s="292" t="s">
        <v>2281</v>
      </c>
      <c r="J609" s="64">
        <v>1740656301</v>
      </c>
      <c r="K609" s="64" t="s">
        <v>2282</v>
      </c>
      <c r="L609" s="64" t="s">
        <v>2235</v>
      </c>
      <c r="M609" s="290" t="s">
        <v>137</v>
      </c>
      <c r="N609" s="243" t="s">
        <v>2410</v>
      </c>
      <c r="O609" s="64"/>
      <c r="P609" s="89"/>
      <c r="Q609" s="243">
        <v>30</v>
      </c>
      <c r="R609" s="245">
        <v>120</v>
      </c>
      <c r="S609" s="245">
        <v>110</v>
      </c>
      <c r="T609" s="245">
        <v>29.33</v>
      </c>
      <c r="U609" s="89">
        <v>0</v>
      </c>
      <c r="V609" s="260">
        <v>15</v>
      </c>
      <c r="W609" s="98">
        <v>0</v>
      </c>
      <c r="X609" s="83">
        <v>0</v>
      </c>
      <c r="Y609" s="98">
        <v>0</v>
      </c>
      <c r="Z609" s="64">
        <v>0</v>
      </c>
      <c r="AA609" s="315">
        <v>885165</v>
      </c>
      <c r="AB609" s="315">
        <v>46667</v>
      </c>
      <c r="AC609" s="316">
        <v>931832</v>
      </c>
      <c r="AD609" s="74">
        <v>4500000</v>
      </c>
      <c r="AE609" s="74">
        <v>6000000</v>
      </c>
      <c r="AF609" s="334">
        <v>177895.19999999998</v>
      </c>
      <c r="AG609" s="112">
        <v>26554950</v>
      </c>
      <c r="AH609" s="74">
        <v>1400010</v>
      </c>
      <c r="AI609" s="74">
        <v>21347423.999999996</v>
      </c>
      <c r="AJ609" s="74">
        <v>0</v>
      </c>
      <c r="AK609" s="74">
        <v>4500000</v>
      </c>
      <c r="AL609" s="74">
        <v>6000000</v>
      </c>
      <c r="AM609" s="74">
        <v>4892117.9999999991</v>
      </c>
      <c r="AN609" s="74">
        <v>5217666.2159999991</v>
      </c>
      <c r="AO609" s="74">
        <v>0</v>
      </c>
      <c r="AP609" s="74">
        <v>3000000</v>
      </c>
      <c r="AQ609" s="74">
        <v>0</v>
      </c>
      <c r="AR609" s="74">
        <v>0</v>
      </c>
      <c r="AS609" s="74">
        <v>0</v>
      </c>
      <c r="AT609" s="79">
        <v>0</v>
      </c>
      <c r="AU609" s="81">
        <v>72912168.216000006</v>
      </c>
      <c r="AV609" s="112">
        <v>54308316.440880008</v>
      </c>
      <c r="AW609" s="74">
        <v>72912168.215999991</v>
      </c>
      <c r="AX609" s="74">
        <v>5103851.7751199994</v>
      </c>
      <c r="AY609" s="75">
        <v>1430831.644088001</v>
      </c>
      <c r="AZ609" s="74">
        <v>0</v>
      </c>
      <c r="BA609" s="74">
        <v>0</v>
      </c>
      <c r="BB609" s="74">
        <v>0</v>
      </c>
      <c r="BC609" s="79">
        <v>0</v>
      </c>
      <c r="BD609" s="79">
        <v>0</v>
      </c>
      <c r="BE609" s="79">
        <v>0</v>
      </c>
      <c r="BF609" s="77">
        <v>0</v>
      </c>
      <c r="BG609" s="344">
        <v>6534683.4192080004</v>
      </c>
      <c r="BH609" s="187">
        <v>66377484</v>
      </c>
    </row>
    <row r="610" spans="1:60" s="50" customFormat="1" ht="24" customHeight="1" x14ac:dyDescent="0.2">
      <c r="A610" s="181"/>
      <c r="B610" s="296">
        <v>604</v>
      </c>
      <c r="C610" s="264">
        <v>401</v>
      </c>
      <c r="D610" s="297">
        <v>13526</v>
      </c>
      <c r="E610" s="241" t="s">
        <v>115</v>
      </c>
      <c r="F610" s="242" t="s">
        <v>2267</v>
      </c>
      <c r="G610" s="285" t="s">
        <v>137</v>
      </c>
      <c r="H610" s="272" t="s">
        <v>2235</v>
      </c>
      <c r="I610" s="292" t="s">
        <v>2268</v>
      </c>
      <c r="J610" s="64">
        <v>1741153298</v>
      </c>
      <c r="K610" s="64" t="s">
        <v>2269</v>
      </c>
      <c r="L610" s="64" t="s">
        <v>2235</v>
      </c>
      <c r="M610" s="290" t="s">
        <v>137</v>
      </c>
      <c r="N610" s="98"/>
      <c r="O610" s="64"/>
      <c r="P610" s="244" t="s">
        <v>2410</v>
      </c>
      <c r="Q610" s="243">
        <v>30</v>
      </c>
      <c r="R610" s="245">
        <v>120</v>
      </c>
      <c r="S610" s="245">
        <v>220</v>
      </c>
      <c r="T610" s="245">
        <v>29.33</v>
      </c>
      <c r="U610" s="89">
        <v>0</v>
      </c>
      <c r="V610" s="260">
        <v>15</v>
      </c>
      <c r="W610" s="98">
        <v>0</v>
      </c>
      <c r="X610" s="83">
        <v>0</v>
      </c>
      <c r="Y610" s="98">
        <v>1</v>
      </c>
      <c r="Z610" s="64">
        <v>1</v>
      </c>
      <c r="AA610" s="315">
        <v>885165</v>
      </c>
      <c r="AB610" s="315">
        <v>46667</v>
      </c>
      <c r="AC610" s="316">
        <v>931832</v>
      </c>
      <c r="AD610" s="74">
        <v>4500000</v>
      </c>
      <c r="AE610" s="74">
        <v>6000000</v>
      </c>
      <c r="AF610" s="334">
        <v>177895.19999999998</v>
      </c>
      <c r="AG610" s="112">
        <v>26554950</v>
      </c>
      <c r="AH610" s="74">
        <v>1400010</v>
      </c>
      <c r="AI610" s="74">
        <v>21347423.999999996</v>
      </c>
      <c r="AJ610" s="74">
        <v>2655495</v>
      </c>
      <c r="AK610" s="74">
        <v>4500000</v>
      </c>
      <c r="AL610" s="74">
        <v>6000000</v>
      </c>
      <c r="AM610" s="74">
        <v>9784235.9999999981</v>
      </c>
      <c r="AN610" s="74">
        <v>5217666.2159999991</v>
      </c>
      <c r="AO610" s="74">
        <v>0</v>
      </c>
      <c r="AP610" s="74">
        <v>3000000</v>
      </c>
      <c r="AQ610" s="74">
        <v>0</v>
      </c>
      <c r="AR610" s="74">
        <v>0</v>
      </c>
      <c r="AS610" s="74">
        <v>0</v>
      </c>
      <c r="AT610" s="79">
        <v>0</v>
      </c>
      <c r="AU610" s="81">
        <v>80459781.216000006</v>
      </c>
      <c r="AV610" s="112">
        <v>58857986.18088001</v>
      </c>
      <c r="AW610" s="74">
        <v>77804286.215999991</v>
      </c>
      <c r="AX610" s="74">
        <v>5446300.0351200001</v>
      </c>
      <c r="AY610" s="75">
        <v>1885798.6180880012</v>
      </c>
      <c r="AZ610" s="74">
        <v>0</v>
      </c>
      <c r="BA610" s="74">
        <v>0</v>
      </c>
      <c r="BB610" s="74">
        <v>0</v>
      </c>
      <c r="BC610" s="79">
        <v>0</v>
      </c>
      <c r="BD610" s="79">
        <v>0</v>
      </c>
      <c r="BE610" s="79">
        <v>0</v>
      </c>
      <c r="BF610" s="77">
        <v>0</v>
      </c>
      <c r="BG610" s="344">
        <v>7332098.6532080015</v>
      </c>
      <c r="BH610" s="187">
        <v>73127682</v>
      </c>
    </row>
    <row r="611" spans="1:60" s="50" customFormat="1" ht="24" customHeight="1" x14ac:dyDescent="0.2">
      <c r="A611" s="181"/>
      <c r="B611" s="296">
        <v>605</v>
      </c>
      <c r="C611" s="264">
        <v>402</v>
      </c>
      <c r="D611" s="297">
        <v>13520</v>
      </c>
      <c r="E611" s="241" t="s">
        <v>1122</v>
      </c>
      <c r="F611" s="242" t="s">
        <v>2248</v>
      </c>
      <c r="G611" s="285" t="s">
        <v>137</v>
      </c>
      <c r="H611" s="272" t="s">
        <v>2235</v>
      </c>
      <c r="I611" s="292" t="s">
        <v>2249</v>
      </c>
      <c r="J611" s="64">
        <v>1829575740</v>
      </c>
      <c r="K611" s="64" t="s">
        <v>2250</v>
      </c>
      <c r="L611" s="64" t="s">
        <v>2235</v>
      </c>
      <c r="M611" s="290" t="s">
        <v>137</v>
      </c>
      <c r="N611" s="243" t="s">
        <v>2410</v>
      </c>
      <c r="O611" s="64"/>
      <c r="P611" s="89"/>
      <c r="Q611" s="243">
        <v>30</v>
      </c>
      <c r="R611" s="245">
        <v>120</v>
      </c>
      <c r="S611" s="245">
        <v>110</v>
      </c>
      <c r="T611" s="245">
        <v>29.33</v>
      </c>
      <c r="U611" s="89">
        <v>0</v>
      </c>
      <c r="V611" s="260">
        <v>15</v>
      </c>
      <c r="W611" s="98">
        <v>0</v>
      </c>
      <c r="X611" s="83">
        <v>0</v>
      </c>
      <c r="Y611" s="98">
        <v>0</v>
      </c>
      <c r="Z611" s="64">
        <v>0</v>
      </c>
      <c r="AA611" s="315">
        <v>885165</v>
      </c>
      <c r="AB611" s="315">
        <v>46667</v>
      </c>
      <c r="AC611" s="316">
        <v>931832</v>
      </c>
      <c r="AD611" s="74">
        <v>4500000</v>
      </c>
      <c r="AE611" s="74">
        <v>6000000</v>
      </c>
      <c r="AF611" s="334">
        <v>177895.19999999998</v>
      </c>
      <c r="AG611" s="112">
        <v>26554950</v>
      </c>
      <c r="AH611" s="74">
        <v>1400010</v>
      </c>
      <c r="AI611" s="74">
        <v>21347423.999999996</v>
      </c>
      <c r="AJ611" s="74">
        <v>0</v>
      </c>
      <c r="AK611" s="74">
        <v>4500000</v>
      </c>
      <c r="AL611" s="74">
        <v>6000000</v>
      </c>
      <c r="AM611" s="74">
        <v>4892117.9999999991</v>
      </c>
      <c r="AN611" s="74">
        <v>5217666.2159999991</v>
      </c>
      <c r="AO611" s="74">
        <v>0</v>
      </c>
      <c r="AP611" s="74">
        <v>3000000</v>
      </c>
      <c r="AQ611" s="74">
        <v>0</v>
      </c>
      <c r="AR611" s="74">
        <v>0</v>
      </c>
      <c r="AS611" s="74">
        <v>0</v>
      </c>
      <c r="AT611" s="79">
        <v>0</v>
      </c>
      <c r="AU611" s="81">
        <v>72912168.216000006</v>
      </c>
      <c r="AV611" s="112">
        <v>54308316.440880008</v>
      </c>
      <c r="AW611" s="74">
        <v>72912168.215999991</v>
      </c>
      <c r="AX611" s="74">
        <v>5103851.7751199994</v>
      </c>
      <c r="AY611" s="75">
        <v>1430831.644088001</v>
      </c>
      <c r="AZ611" s="74">
        <v>0</v>
      </c>
      <c r="BA611" s="74">
        <v>0</v>
      </c>
      <c r="BB611" s="74">
        <v>0</v>
      </c>
      <c r="BC611" s="79">
        <v>0</v>
      </c>
      <c r="BD611" s="79">
        <v>0</v>
      </c>
      <c r="BE611" s="79">
        <v>0</v>
      </c>
      <c r="BF611" s="77">
        <v>0</v>
      </c>
      <c r="BG611" s="344">
        <v>6534683.4192080004</v>
      </c>
      <c r="BH611" s="187">
        <v>66377484</v>
      </c>
    </row>
    <row r="612" spans="1:60" s="50" customFormat="1" ht="24" customHeight="1" x14ac:dyDescent="0.5">
      <c r="A612" s="181"/>
      <c r="B612" s="296">
        <v>606</v>
      </c>
      <c r="C612" s="264">
        <v>403</v>
      </c>
      <c r="D612" s="297">
        <v>13545</v>
      </c>
      <c r="E612" s="241" t="s">
        <v>2329</v>
      </c>
      <c r="F612" s="242" t="s">
        <v>319</v>
      </c>
      <c r="G612" s="285" t="s">
        <v>137</v>
      </c>
      <c r="H612" s="272" t="s">
        <v>2235</v>
      </c>
      <c r="I612" s="352" t="s">
        <v>3011</v>
      </c>
      <c r="J612" s="64">
        <v>1757547681</v>
      </c>
      <c r="K612" s="64" t="s">
        <v>2330</v>
      </c>
      <c r="L612" s="64" t="s">
        <v>2235</v>
      </c>
      <c r="M612" s="290" t="s">
        <v>137</v>
      </c>
      <c r="N612" s="243" t="s">
        <v>2410</v>
      </c>
      <c r="O612" s="64"/>
      <c r="P612" s="89"/>
      <c r="Q612" s="243">
        <v>30</v>
      </c>
      <c r="R612" s="245">
        <v>120</v>
      </c>
      <c r="S612" s="245">
        <v>110</v>
      </c>
      <c r="T612" s="245">
        <v>29.33</v>
      </c>
      <c r="U612" s="89">
        <v>0</v>
      </c>
      <c r="V612" s="260">
        <v>15</v>
      </c>
      <c r="W612" s="98">
        <v>0</v>
      </c>
      <c r="X612" s="83">
        <v>0</v>
      </c>
      <c r="Y612" s="98">
        <v>0</v>
      </c>
      <c r="Z612" s="64">
        <v>0</v>
      </c>
      <c r="AA612" s="315">
        <v>885165</v>
      </c>
      <c r="AB612" s="315">
        <v>0</v>
      </c>
      <c r="AC612" s="316">
        <v>885165</v>
      </c>
      <c r="AD612" s="74">
        <v>4500000</v>
      </c>
      <c r="AE612" s="74">
        <v>6000000</v>
      </c>
      <c r="AF612" s="334">
        <v>168986.04545454544</v>
      </c>
      <c r="AG612" s="112">
        <v>26554950</v>
      </c>
      <c r="AH612" s="74">
        <v>0</v>
      </c>
      <c r="AI612" s="74">
        <v>20278325.454545453</v>
      </c>
      <c r="AJ612" s="74">
        <v>0</v>
      </c>
      <c r="AK612" s="74">
        <v>4500000</v>
      </c>
      <c r="AL612" s="74">
        <v>6000000</v>
      </c>
      <c r="AM612" s="74">
        <v>4647116.25</v>
      </c>
      <c r="AN612" s="74">
        <v>4956360.7131818179</v>
      </c>
      <c r="AO612" s="74">
        <v>0</v>
      </c>
      <c r="AP612" s="74">
        <v>3000000</v>
      </c>
      <c r="AQ612" s="74">
        <v>0</v>
      </c>
      <c r="AR612" s="74">
        <v>0</v>
      </c>
      <c r="AS612" s="74">
        <v>0</v>
      </c>
      <c r="AT612" s="79">
        <v>0</v>
      </c>
      <c r="AU612" s="81">
        <v>69936752.417727262</v>
      </c>
      <c r="AV612" s="112">
        <v>51541179.748486355</v>
      </c>
      <c r="AW612" s="74">
        <v>69936752.417727262</v>
      </c>
      <c r="AX612" s="74">
        <v>4895572.6692409087</v>
      </c>
      <c r="AY612" s="75">
        <v>1154117.9748486355</v>
      </c>
      <c r="AZ612" s="74">
        <v>0</v>
      </c>
      <c r="BA612" s="74">
        <v>0</v>
      </c>
      <c r="BB612" s="74">
        <v>0</v>
      </c>
      <c r="BC612" s="79">
        <v>0</v>
      </c>
      <c r="BD612" s="79">
        <v>0</v>
      </c>
      <c r="BE612" s="79">
        <v>0</v>
      </c>
      <c r="BF612" s="77">
        <v>0</v>
      </c>
      <c r="BG612" s="344">
        <v>6049690.6440895442</v>
      </c>
      <c r="BH612" s="187">
        <v>63887061</v>
      </c>
    </row>
    <row r="613" spans="1:60" s="50" customFormat="1" ht="24" customHeight="1" x14ac:dyDescent="0.2">
      <c r="A613" s="181"/>
      <c r="B613" s="296">
        <v>607</v>
      </c>
      <c r="C613" s="264">
        <v>404</v>
      </c>
      <c r="D613" s="297">
        <v>13532</v>
      </c>
      <c r="E613" s="241" t="s">
        <v>352</v>
      </c>
      <c r="F613" s="242" t="s">
        <v>2286</v>
      </c>
      <c r="G613" s="285" t="s">
        <v>137</v>
      </c>
      <c r="H613" s="272" t="s">
        <v>2235</v>
      </c>
      <c r="I613" s="292" t="s">
        <v>2287</v>
      </c>
      <c r="J613" s="64">
        <v>1911876562</v>
      </c>
      <c r="K613" s="64" t="s">
        <v>2288</v>
      </c>
      <c r="L613" s="64" t="s">
        <v>2235</v>
      </c>
      <c r="M613" s="290" t="s">
        <v>137</v>
      </c>
      <c r="N613" s="243" t="s">
        <v>2410</v>
      </c>
      <c r="O613" s="64"/>
      <c r="P613" s="89"/>
      <c r="Q613" s="243">
        <v>30</v>
      </c>
      <c r="R613" s="245">
        <v>120</v>
      </c>
      <c r="S613" s="245">
        <v>110</v>
      </c>
      <c r="T613" s="245">
        <v>29.33</v>
      </c>
      <c r="U613" s="89">
        <v>0</v>
      </c>
      <c r="V613" s="260">
        <v>15</v>
      </c>
      <c r="W613" s="98">
        <v>0</v>
      </c>
      <c r="X613" s="83">
        <v>0</v>
      </c>
      <c r="Y613" s="98">
        <v>2</v>
      </c>
      <c r="Z613" s="64">
        <v>2</v>
      </c>
      <c r="AA613" s="315">
        <v>885165</v>
      </c>
      <c r="AB613" s="315">
        <v>46667</v>
      </c>
      <c r="AC613" s="316">
        <v>931832</v>
      </c>
      <c r="AD613" s="74">
        <v>4500000</v>
      </c>
      <c r="AE613" s="74">
        <v>6000000</v>
      </c>
      <c r="AF613" s="334">
        <v>177895.19999999998</v>
      </c>
      <c r="AG613" s="112">
        <v>26554950</v>
      </c>
      <c r="AH613" s="74">
        <v>1400010</v>
      </c>
      <c r="AI613" s="74">
        <v>21347423.999999996</v>
      </c>
      <c r="AJ613" s="74">
        <v>5310990</v>
      </c>
      <c r="AK613" s="74">
        <v>4500000</v>
      </c>
      <c r="AL613" s="74">
        <v>6000000</v>
      </c>
      <c r="AM613" s="74">
        <v>4892117.9999999991</v>
      </c>
      <c r="AN613" s="74">
        <v>5217666.2159999991</v>
      </c>
      <c r="AO613" s="74">
        <v>0</v>
      </c>
      <c r="AP613" s="74">
        <v>3000000</v>
      </c>
      <c r="AQ613" s="74">
        <v>0</v>
      </c>
      <c r="AR613" s="74">
        <v>0</v>
      </c>
      <c r="AS613" s="74">
        <v>0</v>
      </c>
      <c r="AT613" s="79">
        <v>0</v>
      </c>
      <c r="AU613" s="81">
        <v>78223158.216000006</v>
      </c>
      <c r="AV613" s="112">
        <v>54308316.440880008</v>
      </c>
      <c r="AW613" s="74">
        <v>72912168.215999991</v>
      </c>
      <c r="AX613" s="74">
        <v>5103851.7751199994</v>
      </c>
      <c r="AY613" s="75">
        <v>1430831.644088001</v>
      </c>
      <c r="AZ613" s="74">
        <v>0</v>
      </c>
      <c r="BA613" s="74">
        <v>0</v>
      </c>
      <c r="BB613" s="74">
        <v>0</v>
      </c>
      <c r="BC613" s="79">
        <v>0</v>
      </c>
      <c r="BD613" s="79">
        <v>0</v>
      </c>
      <c r="BE613" s="79">
        <v>0</v>
      </c>
      <c r="BF613" s="77">
        <v>0</v>
      </c>
      <c r="BG613" s="344">
        <v>6534683.4192080004</v>
      </c>
      <c r="BH613" s="187">
        <v>71688474</v>
      </c>
    </row>
    <row r="614" spans="1:60" s="50" customFormat="1" ht="24" customHeight="1" x14ac:dyDescent="0.2">
      <c r="A614" s="181"/>
      <c r="B614" s="296">
        <v>608</v>
      </c>
      <c r="C614" s="264">
        <v>405</v>
      </c>
      <c r="D614" s="297">
        <v>13538</v>
      </c>
      <c r="E614" s="241" t="s">
        <v>1387</v>
      </c>
      <c r="F614" s="242" t="s">
        <v>2305</v>
      </c>
      <c r="G614" s="285" t="s">
        <v>137</v>
      </c>
      <c r="H614" s="272" t="s">
        <v>2235</v>
      </c>
      <c r="I614" s="292" t="s">
        <v>2306</v>
      </c>
      <c r="J614" s="64">
        <v>1829788590</v>
      </c>
      <c r="K614" s="64" t="s">
        <v>2307</v>
      </c>
      <c r="L614" s="64" t="s">
        <v>2235</v>
      </c>
      <c r="M614" s="290" t="s">
        <v>137</v>
      </c>
      <c r="N614" s="98"/>
      <c r="O614" s="64"/>
      <c r="P614" s="244" t="s">
        <v>2410</v>
      </c>
      <c r="Q614" s="243">
        <v>30</v>
      </c>
      <c r="R614" s="245">
        <v>120</v>
      </c>
      <c r="S614" s="245">
        <v>220</v>
      </c>
      <c r="T614" s="245">
        <v>29.33</v>
      </c>
      <c r="U614" s="89">
        <v>0</v>
      </c>
      <c r="V614" s="260">
        <v>15</v>
      </c>
      <c r="W614" s="98">
        <v>0</v>
      </c>
      <c r="X614" s="83">
        <v>0</v>
      </c>
      <c r="Y614" s="98">
        <v>3</v>
      </c>
      <c r="Z614" s="64">
        <v>3</v>
      </c>
      <c r="AA614" s="315">
        <v>885165</v>
      </c>
      <c r="AB614" s="315">
        <v>46667</v>
      </c>
      <c r="AC614" s="316">
        <v>931832</v>
      </c>
      <c r="AD614" s="74">
        <v>4500000</v>
      </c>
      <c r="AE614" s="74">
        <v>6000000</v>
      </c>
      <c r="AF614" s="334">
        <v>177895.19999999998</v>
      </c>
      <c r="AG614" s="112">
        <v>26554950</v>
      </c>
      <c r="AH614" s="74">
        <v>1400010</v>
      </c>
      <c r="AI614" s="74">
        <v>21347423.999999996</v>
      </c>
      <c r="AJ614" s="74">
        <v>7966485</v>
      </c>
      <c r="AK614" s="74">
        <v>4500000</v>
      </c>
      <c r="AL614" s="74">
        <v>6000000</v>
      </c>
      <c r="AM614" s="74">
        <v>9784235.9999999981</v>
      </c>
      <c r="AN614" s="74">
        <v>5217666.2159999991</v>
      </c>
      <c r="AO614" s="74">
        <v>0</v>
      </c>
      <c r="AP614" s="74">
        <v>3000000</v>
      </c>
      <c r="AQ614" s="74">
        <v>0</v>
      </c>
      <c r="AR614" s="74">
        <v>0</v>
      </c>
      <c r="AS614" s="74">
        <v>0</v>
      </c>
      <c r="AT614" s="79">
        <v>0</v>
      </c>
      <c r="AU614" s="81">
        <v>85770771.216000006</v>
      </c>
      <c r="AV614" s="112">
        <v>58857986.18088001</v>
      </c>
      <c r="AW614" s="74">
        <v>77804286.215999991</v>
      </c>
      <c r="AX614" s="74">
        <v>5446300.0351200001</v>
      </c>
      <c r="AY614" s="75">
        <v>1885798.6180880012</v>
      </c>
      <c r="AZ614" s="74">
        <v>0</v>
      </c>
      <c r="BA614" s="74">
        <v>0</v>
      </c>
      <c r="BB614" s="74">
        <v>0</v>
      </c>
      <c r="BC614" s="79">
        <v>0</v>
      </c>
      <c r="BD614" s="79">
        <v>0</v>
      </c>
      <c r="BE614" s="79">
        <v>0</v>
      </c>
      <c r="BF614" s="77">
        <v>0</v>
      </c>
      <c r="BG614" s="344">
        <v>7332098.6532080015</v>
      </c>
      <c r="BH614" s="187">
        <v>78438672</v>
      </c>
    </row>
    <row r="615" spans="1:60" s="50" customFormat="1" ht="24" customHeight="1" x14ac:dyDescent="0.2">
      <c r="A615" s="181"/>
      <c r="B615" s="296">
        <v>609</v>
      </c>
      <c r="C615" s="264">
        <v>406</v>
      </c>
      <c r="D615" s="297">
        <v>13528</v>
      </c>
      <c r="E615" s="241" t="s">
        <v>1579</v>
      </c>
      <c r="F615" s="242" t="s">
        <v>2273</v>
      </c>
      <c r="G615" s="285" t="s">
        <v>137</v>
      </c>
      <c r="H615" s="272" t="s">
        <v>2235</v>
      </c>
      <c r="I615" s="292" t="s">
        <v>2274</v>
      </c>
      <c r="J615" s="64">
        <v>1860622674</v>
      </c>
      <c r="K615" s="64" t="s">
        <v>2275</v>
      </c>
      <c r="L615" s="64" t="s">
        <v>2235</v>
      </c>
      <c r="M615" s="290" t="s">
        <v>137</v>
      </c>
      <c r="N615" s="98"/>
      <c r="O615" s="64"/>
      <c r="P615" s="244" t="s">
        <v>2410</v>
      </c>
      <c r="Q615" s="243">
        <v>30</v>
      </c>
      <c r="R615" s="245">
        <v>120</v>
      </c>
      <c r="S615" s="245">
        <v>220</v>
      </c>
      <c r="T615" s="245">
        <v>29.33</v>
      </c>
      <c r="U615" s="89">
        <v>0</v>
      </c>
      <c r="V615" s="260">
        <v>15</v>
      </c>
      <c r="W615" s="98">
        <v>0</v>
      </c>
      <c r="X615" s="83">
        <v>0</v>
      </c>
      <c r="Y615" s="98">
        <v>2</v>
      </c>
      <c r="Z615" s="64">
        <v>3</v>
      </c>
      <c r="AA615" s="315">
        <v>885165</v>
      </c>
      <c r="AB615" s="315">
        <v>46667</v>
      </c>
      <c r="AC615" s="316">
        <v>931832</v>
      </c>
      <c r="AD615" s="74">
        <v>4500000</v>
      </c>
      <c r="AE615" s="74">
        <v>6000000</v>
      </c>
      <c r="AF615" s="334">
        <v>177895.19999999998</v>
      </c>
      <c r="AG615" s="112">
        <v>26554950</v>
      </c>
      <c r="AH615" s="74">
        <v>1400010</v>
      </c>
      <c r="AI615" s="74">
        <v>21347423.999999996</v>
      </c>
      <c r="AJ615" s="74">
        <v>7966485</v>
      </c>
      <c r="AK615" s="74">
        <v>4500000</v>
      </c>
      <c r="AL615" s="74">
        <v>6000000</v>
      </c>
      <c r="AM615" s="74">
        <v>9784235.9999999981</v>
      </c>
      <c r="AN615" s="74">
        <v>5217666.2159999991</v>
      </c>
      <c r="AO615" s="74">
        <v>0</v>
      </c>
      <c r="AP615" s="74">
        <v>3000000</v>
      </c>
      <c r="AQ615" s="74">
        <v>0</v>
      </c>
      <c r="AR615" s="74">
        <v>0</v>
      </c>
      <c r="AS615" s="74">
        <v>0</v>
      </c>
      <c r="AT615" s="79">
        <v>0</v>
      </c>
      <c r="AU615" s="81">
        <v>85770771.216000006</v>
      </c>
      <c r="AV615" s="112">
        <v>58857986.18088001</v>
      </c>
      <c r="AW615" s="74">
        <v>77804286.215999991</v>
      </c>
      <c r="AX615" s="74">
        <v>5446300.0351200001</v>
      </c>
      <c r="AY615" s="75">
        <v>1885798.6180880012</v>
      </c>
      <c r="AZ615" s="74">
        <v>0</v>
      </c>
      <c r="BA615" s="74">
        <v>0</v>
      </c>
      <c r="BB615" s="74">
        <v>0</v>
      </c>
      <c r="BC615" s="79">
        <v>0</v>
      </c>
      <c r="BD615" s="79">
        <v>0</v>
      </c>
      <c r="BE615" s="79">
        <v>0</v>
      </c>
      <c r="BF615" s="77">
        <v>0</v>
      </c>
      <c r="BG615" s="344">
        <v>7332098.6532080015</v>
      </c>
      <c r="BH615" s="187">
        <v>78438672</v>
      </c>
    </row>
    <row r="616" spans="1:60" s="50" customFormat="1" ht="24" customHeight="1" x14ac:dyDescent="0.2">
      <c r="A616" s="181"/>
      <c r="B616" s="296">
        <v>610</v>
      </c>
      <c r="C616" s="264">
        <v>407</v>
      </c>
      <c r="D616" s="297">
        <v>13524</v>
      </c>
      <c r="E616" s="241" t="s">
        <v>352</v>
      </c>
      <c r="F616" s="242" t="s">
        <v>2261</v>
      </c>
      <c r="G616" s="285" t="s">
        <v>137</v>
      </c>
      <c r="H616" s="272" t="s">
        <v>2235</v>
      </c>
      <c r="I616" s="292" t="s">
        <v>2262</v>
      </c>
      <c r="J616" s="64">
        <v>829773800</v>
      </c>
      <c r="K616" s="64" t="s">
        <v>2263</v>
      </c>
      <c r="L616" s="64" t="s">
        <v>2235</v>
      </c>
      <c r="M616" s="290" t="s">
        <v>137</v>
      </c>
      <c r="N616" s="243" t="s">
        <v>2410</v>
      </c>
      <c r="O616" s="64"/>
      <c r="P616" s="89"/>
      <c r="Q616" s="243">
        <v>30</v>
      </c>
      <c r="R616" s="245">
        <v>120</v>
      </c>
      <c r="S616" s="245">
        <v>110</v>
      </c>
      <c r="T616" s="245">
        <v>29.33</v>
      </c>
      <c r="U616" s="89">
        <v>0</v>
      </c>
      <c r="V616" s="260">
        <v>15</v>
      </c>
      <c r="W616" s="98">
        <v>0</v>
      </c>
      <c r="X616" s="83">
        <v>0</v>
      </c>
      <c r="Y616" s="98">
        <v>1</v>
      </c>
      <c r="Z616" s="64">
        <v>1</v>
      </c>
      <c r="AA616" s="315">
        <v>885165</v>
      </c>
      <c r="AB616" s="315">
        <v>46667</v>
      </c>
      <c r="AC616" s="316">
        <v>931832</v>
      </c>
      <c r="AD616" s="74">
        <v>4500000</v>
      </c>
      <c r="AE616" s="74">
        <v>6000000</v>
      </c>
      <c r="AF616" s="334">
        <v>177895.19999999998</v>
      </c>
      <c r="AG616" s="112">
        <v>26554950</v>
      </c>
      <c r="AH616" s="74">
        <v>1400010</v>
      </c>
      <c r="AI616" s="74">
        <v>21347423.999999996</v>
      </c>
      <c r="AJ616" s="74">
        <v>2655495</v>
      </c>
      <c r="AK616" s="74">
        <v>4500000</v>
      </c>
      <c r="AL616" s="74">
        <v>6000000</v>
      </c>
      <c r="AM616" s="74">
        <v>4892117.9999999991</v>
      </c>
      <c r="AN616" s="74">
        <v>5217666.2159999991</v>
      </c>
      <c r="AO616" s="74">
        <v>0</v>
      </c>
      <c r="AP616" s="74">
        <v>3000000</v>
      </c>
      <c r="AQ616" s="74">
        <v>0</v>
      </c>
      <c r="AR616" s="74">
        <v>0</v>
      </c>
      <c r="AS616" s="74">
        <v>0</v>
      </c>
      <c r="AT616" s="79">
        <v>0</v>
      </c>
      <c r="AU616" s="81">
        <v>75567663.216000006</v>
      </c>
      <c r="AV616" s="112">
        <v>54308316.440880008</v>
      </c>
      <c r="AW616" s="74">
        <v>72912168.215999991</v>
      </c>
      <c r="AX616" s="74">
        <v>5103851.7751199994</v>
      </c>
      <c r="AY616" s="75">
        <v>1430831.644088001</v>
      </c>
      <c r="AZ616" s="74">
        <v>0</v>
      </c>
      <c r="BA616" s="74">
        <v>0</v>
      </c>
      <c r="BB616" s="74">
        <v>0</v>
      </c>
      <c r="BC616" s="79">
        <v>0</v>
      </c>
      <c r="BD616" s="79">
        <v>0</v>
      </c>
      <c r="BE616" s="79">
        <v>0</v>
      </c>
      <c r="BF616" s="77">
        <v>0</v>
      </c>
      <c r="BG616" s="344">
        <v>6534683.4192080004</v>
      </c>
      <c r="BH616" s="187">
        <v>69032979</v>
      </c>
    </row>
    <row r="617" spans="1:60" s="50" customFormat="1" ht="24" customHeight="1" x14ac:dyDescent="0.2">
      <c r="A617" s="181"/>
      <c r="B617" s="296">
        <v>611</v>
      </c>
      <c r="C617" s="264">
        <v>408</v>
      </c>
      <c r="D617" s="297">
        <v>13541</v>
      </c>
      <c r="E617" s="241" t="s">
        <v>2315</v>
      </c>
      <c r="F617" s="242" t="s">
        <v>2316</v>
      </c>
      <c r="G617" s="285" t="s">
        <v>137</v>
      </c>
      <c r="H617" s="272" t="s">
        <v>2235</v>
      </c>
      <c r="I617" s="292" t="s">
        <v>2317</v>
      </c>
      <c r="J617" s="64">
        <v>1972365436</v>
      </c>
      <c r="K617" s="64" t="s">
        <v>2318</v>
      </c>
      <c r="L617" s="64" t="s">
        <v>2235</v>
      </c>
      <c r="M617" s="290" t="s">
        <v>137</v>
      </c>
      <c r="N617" s="243" t="s">
        <v>2410</v>
      </c>
      <c r="O617" s="64"/>
      <c r="P617" s="89"/>
      <c r="Q617" s="243">
        <v>30</v>
      </c>
      <c r="R617" s="245">
        <v>120</v>
      </c>
      <c r="S617" s="245">
        <v>110</v>
      </c>
      <c r="T617" s="245">
        <v>29.33</v>
      </c>
      <c r="U617" s="89">
        <v>0</v>
      </c>
      <c r="V617" s="260">
        <v>15</v>
      </c>
      <c r="W617" s="98">
        <v>0</v>
      </c>
      <c r="X617" s="83">
        <v>0</v>
      </c>
      <c r="Y617" s="98">
        <v>0</v>
      </c>
      <c r="Z617" s="64">
        <v>0</v>
      </c>
      <c r="AA617" s="315">
        <v>885165</v>
      </c>
      <c r="AB617" s="315">
        <v>46667</v>
      </c>
      <c r="AC617" s="316">
        <v>931832</v>
      </c>
      <c r="AD617" s="74">
        <v>4500000</v>
      </c>
      <c r="AE617" s="74">
        <v>6000000</v>
      </c>
      <c r="AF617" s="334">
        <v>177895.19999999998</v>
      </c>
      <c r="AG617" s="112">
        <v>26554950</v>
      </c>
      <c r="AH617" s="74">
        <v>1400010</v>
      </c>
      <c r="AI617" s="74">
        <v>21347423.999999996</v>
      </c>
      <c r="AJ617" s="74">
        <v>0</v>
      </c>
      <c r="AK617" s="74">
        <v>4500000</v>
      </c>
      <c r="AL617" s="74">
        <v>6000000</v>
      </c>
      <c r="AM617" s="74">
        <v>4892117.9999999991</v>
      </c>
      <c r="AN617" s="74">
        <v>5217666.2159999991</v>
      </c>
      <c r="AO617" s="74">
        <v>0</v>
      </c>
      <c r="AP617" s="74">
        <v>3000000</v>
      </c>
      <c r="AQ617" s="74">
        <v>0</v>
      </c>
      <c r="AR617" s="74">
        <v>0</v>
      </c>
      <c r="AS617" s="74">
        <v>0</v>
      </c>
      <c r="AT617" s="79">
        <v>0</v>
      </c>
      <c r="AU617" s="81">
        <v>72912168.216000006</v>
      </c>
      <c r="AV617" s="112">
        <v>54308316.440880008</v>
      </c>
      <c r="AW617" s="74">
        <v>72912168.215999991</v>
      </c>
      <c r="AX617" s="74">
        <v>5103851.7751199994</v>
      </c>
      <c r="AY617" s="75">
        <v>1430831.644088001</v>
      </c>
      <c r="AZ617" s="74">
        <v>0</v>
      </c>
      <c r="BA617" s="74">
        <v>0</v>
      </c>
      <c r="BB617" s="74">
        <v>0</v>
      </c>
      <c r="BC617" s="79">
        <v>0</v>
      </c>
      <c r="BD617" s="79">
        <v>0</v>
      </c>
      <c r="BE617" s="79">
        <v>0</v>
      </c>
      <c r="BF617" s="77">
        <v>0</v>
      </c>
      <c r="BG617" s="344">
        <v>6534683.4192080004</v>
      </c>
      <c r="BH617" s="187">
        <v>66377484</v>
      </c>
    </row>
    <row r="618" spans="1:60" s="50" customFormat="1" ht="24" customHeight="1" x14ac:dyDescent="0.2">
      <c r="A618" s="181"/>
      <c r="B618" s="296">
        <v>612</v>
      </c>
      <c r="C618" s="264">
        <v>409</v>
      </c>
      <c r="D618" s="297">
        <v>13540</v>
      </c>
      <c r="E618" s="241" t="s">
        <v>2311</v>
      </c>
      <c r="F618" s="242" t="s">
        <v>2312</v>
      </c>
      <c r="G618" s="285" t="s">
        <v>137</v>
      </c>
      <c r="H618" s="272" t="s">
        <v>2235</v>
      </c>
      <c r="I618" s="292" t="s">
        <v>2313</v>
      </c>
      <c r="J618" s="64">
        <v>1819875504</v>
      </c>
      <c r="K618" s="64" t="s">
        <v>2314</v>
      </c>
      <c r="L618" s="64" t="s">
        <v>2235</v>
      </c>
      <c r="M618" s="290" t="s">
        <v>137</v>
      </c>
      <c r="N618" s="243" t="s">
        <v>2410</v>
      </c>
      <c r="O618" s="64"/>
      <c r="P618" s="89"/>
      <c r="Q618" s="243">
        <v>30</v>
      </c>
      <c r="R618" s="245">
        <v>120</v>
      </c>
      <c r="S618" s="245">
        <v>110</v>
      </c>
      <c r="T618" s="245">
        <v>29.33</v>
      </c>
      <c r="U618" s="89">
        <v>0</v>
      </c>
      <c r="V618" s="260">
        <v>15</v>
      </c>
      <c r="W618" s="98">
        <v>0</v>
      </c>
      <c r="X618" s="83">
        <v>0</v>
      </c>
      <c r="Y618" s="98">
        <v>3</v>
      </c>
      <c r="Z618" s="64">
        <v>3</v>
      </c>
      <c r="AA618" s="315">
        <v>885165</v>
      </c>
      <c r="AB618" s="315">
        <v>46667</v>
      </c>
      <c r="AC618" s="316">
        <v>931832</v>
      </c>
      <c r="AD618" s="74">
        <v>4500000</v>
      </c>
      <c r="AE618" s="74">
        <v>6000000</v>
      </c>
      <c r="AF618" s="334">
        <v>177895.19999999998</v>
      </c>
      <c r="AG618" s="112">
        <v>26554950</v>
      </c>
      <c r="AH618" s="74">
        <v>1400010</v>
      </c>
      <c r="AI618" s="74">
        <v>21347423.999999996</v>
      </c>
      <c r="AJ618" s="74">
        <v>7966485</v>
      </c>
      <c r="AK618" s="74">
        <v>4500000</v>
      </c>
      <c r="AL618" s="74">
        <v>6000000</v>
      </c>
      <c r="AM618" s="74">
        <v>4892117.9999999991</v>
      </c>
      <c r="AN618" s="74">
        <v>5217666.2159999991</v>
      </c>
      <c r="AO618" s="74">
        <v>0</v>
      </c>
      <c r="AP618" s="74">
        <v>3000000</v>
      </c>
      <c r="AQ618" s="74">
        <v>0</v>
      </c>
      <c r="AR618" s="74">
        <v>0</v>
      </c>
      <c r="AS618" s="74">
        <v>0</v>
      </c>
      <c r="AT618" s="79">
        <v>0</v>
      </c>
      <c r="AU618" s="81">
        <v>80878653.216000006</v>
      </c>
      <c r="AV618" s="112">
        <v>54308316.440880008</v>
      </c>
      <c r="AW618" s="74">
        <v>72912168.215999991</v>
      </c>
      <c r="AX618" s="74">
        <v>5103851.7751199994</v>
      </c>
      <c r="AY618" s="75">
        <v>1430831.644088001</v>
      </c>
      <c r="AZ618" s="74">
        <v>0</v>
      </c>
      <c r="BA618" s="74">
        <v>0</v>
      </c>
      <c r="BB618" s="74">
        <v>0</v>
      </c>
      <c r="BC618" s="79">
        <v>0</v>
      </c>
      <c r="BD618" s="79">
        <v>0</v>
      </c>
      <c r="BE618" s="79">
        <v>0</v>
      </c>
      <c r="BF618" s="77">
        <v>0</v>
      </c>
      <c r="BG618" s="344">
        <v>6534683.4192080004</v>
      </c>
      <c r="BH618" s="187">
        <v>74343969</v>
      </c>
    </row>
    <row r="619" spans="1:60" s="50" customFormat="1" ht="24" customHeight="1" x14ac:dyDescent="0.2">
      <c r="A619" s="181"/>
      <c r="B619" s="296">
        <v>613</v>
      </c>
      <c r="C619" s="264">
        <v>410</v>
      </c>
      <c r="D619" s="297">
        <v>13536</v>
      </c>
      <c r="E619" s="241" t="s">
        <v>135</v>
      </c>
      <c r="F619" s="242" t="s">
        <v>2299</v>
      </c>
      <c r="G619" s="285" t="s">
        <v>137</v>
      </c>
      <c r="H619" s="272" t="s">
        <v>2235</v>
      </c>
      <c r="I619" s="292" t="s">
        <v>2300</v>
      </c>
      <c r="J619" s="64">
        <v>4232063625</v>
      </c>
      <c r="K619" s="64" t="s">
        <v>2301</v>
      </c>
      <c r="L619" s="64" t="s">
        <v>2235</v>
      </c>
      <c r="M619" s="290" t="s">
        <v>137</v>
      </c>
      <c r="N619" s="98"/>
      <c r="O619" s="64"/>
      <c r="P619" s="244" t="s">
        <v>2410</v>
      </c>
      <c r="Q619" s="243">
        <v>30</v>
      </c>
      <c r="R619" s="245">
        <v>120</v>
      </c>
      <c r="S619" s="245">
        <v>220</v>
      </c>
      <c r="T619" s="245">
        <v>29.33</v>
      </c>
      <c r="U619" s="89">
        <v>0</v>
      </c>
      <c r="V619" s="260">
        <v>15</v>
      </c>
      <c r="W619" s="98">
        <v>0</v>
      </c>
      <c r="X619" s="83">
        <v>0</v>
      </c>
      <c r="Y619" s="98">
        <v>0</v>
      </c>
      <c r="Z619" s="64">
        <v>0</v>
      </c>
      <c r="AA619" s="315">
        <v>885165</v>
      </c>
      <c r="AB619" s="315">
        <v>46667</v>
      </c>
      <c r="AC619" s="316">
        <v>931832</v>
      </c>
      <c r="AD619" s="74">
        <v>4500000</v>
      </c>
      <c r="AE619" s="74">
        <v>6000000</v>
      </c>
      <c r="AF619" s="334">
        <v>177895.19999999998</v>
      </c>
      <c r="AG619" s="112">
        <v>26554950</v>
      </c>
      <c r="AH619" s="74">
        <v>1400010</v>
      </c>
      <c r="AI619" s="74">
        <v>21347423.999999996</v>
      </c>
      <c r="AJ619" s="74">
        <v>0</v>
      </c>
      <c r="AK619" s="74">
        <v>4500000</v>
      </c>
      <c r="AL619" s="74">
        <v>6000000</v>
      </c>
      <c r="AM619" s="74">
        <v>9784235.9999999981</v>
      </c>
      <c r="AN619" s="74">
        <v>5217666.2159999991</v>
      </c>
      <c r="AO619" s="74">
        <v>0</v>
      </c>
      <c r="AP619" s="74">
        <v>3000000</v>
      </c>
      <c r="AQ619" s="74">
        <v>0</v>
      </c>
      <c r="AR619" s="74">
        <v>0</v>
      </c>
      <c r="AS619" s="74">
        <v>0</v>
      </c>
      <c r="AT619" s="79">
        <v>0</v>
      </c>
      <c r="AU619" s="81">
        <v>77804286.216000006</v>
      </c>
      <c r="AV619" s="112">
        <v>58857986.18088001</v>
      </c>
      <c r="AW619" s="74">
        <v>77804286.215999991</v>
      </c>
      <c r="AX619" s="74">
        <v>5446300.0351200001</v>
      </c>
      <c r="AY619" s="75">
        <v>1885798.6180880012</v>
      </c>
      <c r="AZ619" s="74">
        <v>0</v>
      </c>
      <c r="BA619" s="74">
        <v>0</v>
      </c>
      <c r="BB619" s="74">
        <v>0</v>
      </c>
      <c r="BC619" s="79">
        <v>0</v>
      </c>
      <c r="BD619" s="79">
        <v>0</v>
      </c>
      <c r="BE619" s="79">
        <v>0</v>
      </c>
      <c r="BF619" s="77">
        <v>0</v>
      </c>
      <c r="BG619" s="344">
        <v>7332098.6532080015</v>
      </c>
      <c r="BH619" s="187">
        <v>70472187</v>
      </c>
    </row>
    <row r="620" spans="1:60" s="50" customFormat="1" ht="24" customHeight="1" x14ac:dyDescent="0.2">
      <c r="A620" s="181"/>
      <c r="B620" s="296">
        <v>614</v>
      </c>
      <c r="C620" s="264">
        <v>411</v>
      </c>
      <c r="D620" s="297">
        <v>13521</v>
      </c>
      <c r="E620" s="241" t="s">
        <v>244</v>
      </c>
      <c r="F620" s="242" t="s">
        <v>2251</v>
      </c>
      <c r="G620" s="285" t="s">
        <v>137</v>
      </c>
      <c r="H620" s="272" t="s">
        <v>2235</v>
      </c>
      <c r="I620" s="292" t="s">
        <v>2252</v>
      </c>
      <c r="J620" s="64">
        <v>2300396750</v>
      </c>
      <c r="K620" s="64" t="s">
        <v>2253</v>
      </c>
      <c r="L620" s="64" t="s">
        <v>2235</v>
      </c>
      <c r="M620" s="290" t="s">
        <v>137</v>
      </c>
      <c r="N620" s="243" t="s">
        <v>2410</v>
      </c>
      <c r="O620" s="64"/>
      <c r="P620" s="89"/>
      <c r="Q620" s="243">
        <v>30</v>
      </c>
      <c r="R620" s="245">
        <v>120</v>
      </c>
      <c r="S620" s="245">
        <v>110</v>
      </c>
      <c r="T620" s="245">
        <v>29.33</v>
      </c>
      <c r="U620" s="89">
        <v>0</v>
      </c>
      <c r="V620" s="260">
        <v>15</v>
      </c>
      <c r="W620" s="98">
        <v>0</v>
      </c>
      <c r="X620" s="83">
        <v>0</v>
      </c>
      <c r="Y620" s="98">
        <v>3</v>
      </c>
      <c r="Z620" s="64">
        <v>3</v>
      </c>
      <c r="AA620" s="315">
        <v>885165</v>
      </c>
      <c r="AB620" s="315">
        <v>0</v>
      </c>
      <c r="AC620" s="316">
        <v>885165</v>
      </c>
      <c r="AD620" s="74">
        <v>4500000</v>
      </c>
      <c r="AE620" s="74">
        <v>6000000</v>
      </c>
      <c r="AF620" s="334">
        <v>168986.04545454544</v>
      </c>
      <c r="AG620" s="112">
        <v>26554950</v>
      </c>
      <c r="AH620" s="74">
        <v>0</v>
      </c>
      <c r="AI620" s="74">
        <v>20278325.454545453</v>
      </c>
      <c r="AJ620" s="74">
        <v>7966485</v>
      </c>
      <c r="AK620" s="74">
        <v>4500000</v>
      </c>
      <c r="AL620" s="74">
        <v>6000000</v>
      </c>
      <c r="AM620" s="74">
        <v>4647116.25</v>
      </c>
      <c r="AN620" s="74">
        <v>4956360.7131818179</v>
      </c>
      <c r="AO620" s="74">
        <v>0</v>
      </c>
      <c r="AP620" s="74">
        <v>3000000</v>
      </c>
      <c r="AQ620" s="74">
        <v>0</v>
      </c>
      <c r="AR620" s="74">
        <v>0</v>
      </c>
      <c r="AS620" s="74">
        <v>0</v>
      </c>
      <c r="AT620" s="79">
        <v>0</v>
      </c>
      <c r="AU620" s="81">
        <v>77903237.417727277</v>
      </c>
      <c r="AV620" s="112">
        <v>51541179.74848637</v>
      </c>
      <c r="AW620" s="74">
        <v>69936752.417727262</v>
      </c>
      <c r="AX620" s="74">
        <v>4895572.6692409087</v>
      </c>
      <c r="AY620" s="75">
        <v>1154117.9748486371</v>
      </c>
      <c r="AZ620" s="74">
        <v>0</v>
      </c>
      <c r="BA620" s="74">
        <v>0</v>
      </c>
      <c r="BB620" s="74">
        <v>0</v>
      </c>
      <c r="BC620" s="79">
        <v>0</v>
      </c>
      <c r="BD620" s="79">
        <v>0</v>
      </c>
      <c r="BE620" s="79">
        <v>0</v>
      </c>
      <c r="BF620" s="77">
        <v>0</v>
      </c>
      <c r="BG620" s="344">
        <v>6049690.6440895461</v>
      </c>
      <c r="BH620" s="187">
        <v>71853546</v>
      </c>
    </row>
    <row r="621" spans="1:60" s="50" customFormat="1" ht="24" customHeight="1" x14ac:dyDescent="0.2">
      <c r="A621" s="181"/>
      <c r="B621" s="296">
        <v>615</v>
      </c>
      <c r="C621" s="264">
        <v>412</v>
      </c>
      <c r="D621" s="297">
        <v>13543</v>
      </c>
      <c r="E621" s="241" t="s">
        <v>244</v>
      </c>
      <c r="F621" s="242" t="s">
        <v>2322</v>
      </c>
      <c r="G621" s="285" t="s">
        <v>137</v>
      </c>
      <c r="H621" s="272" t="s">
        <v>2235</v>
      </c>
      <c r="I621" s="292" t="s">
        <v>2323</v>
      </c>
      <c r="J621" s="64">
        <v>4679724153</v>
      </c>
      <c r="K621" s="64" t="s">
        <v>2324</v>
      </c>
      <c r="L621" s="64" t="s">
        <v>2235</v>
      </c>
      <c r="M621" s="290" t="s">
        <v>137</v>
      </c>
      <c r="N621" s="243" t="s">
        <v>2410</v>
      </c>
      <c r="O621" s="64"/>
      <c r="P621" s="89"/>
      <c r="Q621" s="243">
        <v>30</v>
      </c>
      <c r="R621" s="245">
        <v>120</v>
      </c>
      <c r="S621" s="245">
        <v>110</v>
      </c>
      <c r="T621" s="245">
        <v>29.33</v>
      </c>
      <c r="U621" s="244">
        <v>2</v>
      </c>
      <c r="V621" s="260">
        <v>21</v>
      </c>
      <c r="W621" s="98">
        <v>0</v>
      </c>
      <c r="X621" s="83">
        <v>0</v>
      </c>
      <c r="Y621" s="98">
        <v>2</v>
      </c>
      <c r="Z621" s="64">
        <v>2</v>
      </c>
      <c r="AA621" s="315">
        <v>885165</v>
      </c>
      <c r="AB621" s="315">
        <v>0</v>
      </c>
      <c r="AC621" s="316">
        <v>885165</v>
      </c>
      <c r="AD621" s="74">
        <v>4500000</v>
      </c>
      <c r="AE621" s="74">
        <v>6000000</v>
      </c>
      <c r="AF621" s="334">
        <v>168986.04545454544</v>
      </c>
      <c r="AG621" s="112">
        <v>26554950</v>
      </c>
      <c r="AH621" s="74">
        <v>0</v>
      </c>
      <c r="AI621" s="74">
        <v>20278325.454545453</v>
      </c>
      <c r="AJ621" s="74">
        <v>5310990</v>
      </c>
      <c r="AK621" s="74">
        <v>4500000</v>
      </c>
      <c r="AL621" s="74">
        <v>6000000</v>
      </c>
      <c r="AM621" s="74">
        <v>4647116.25</v>
      </c>
      <c r="AN621" s="74">
        <v>4956360.7131818179</v>
      </c>
      <c r="AO621" s="74">
        <v>1770330</v>
      </c>
      <c r="AP621" s="74">
        <v>4200000</v>
      </c>
      <c r="AQ621" s="74">
        <v>0</v>
      </c>
      <c r="AR621" s="74">
        <v>0</v>
      </c>
      <c r="AS621" s="74">
        <v>0</v>
      </c>
      <c r="AT621" s="79">
        <v>0</v>
      </c>
      <c r="AU621" s="81">
        <v>78218072.417727277</v>
      </c>
      <c r="AV621" s="112">
        <v>51457179.74848637</v>
      </c>
      <c r="AW621" s="74">
        <v>71136752.417727262</v>
      </c>
      <c r="AX621" s="74">
        <v>4979572.6692409087</v>
      </c>
      <c r="AY621" s="75">
        <v>1145717.9748486371</v>
      </c>
      <c r="AZ621" s="74">
        <v>0</v>
      </c>
      <c r="BA621" s="74">
        <v>0</v>
      </c>
      <c r="BB621" s="74">
        <v>0</v>
      </c>
      <c r="BC621" s="79">
        <v>0</v>
      </c>
      <c r="BD621" s="79">
        <v>0</v>
      </c>
      <c r="BE621" s="79">
        <v>0</v>
      </c>
      <c r="BF621" s="77">
        <v>0</v>
      </c>
      <c r="BG621" s="344">
        <v>6125290.6440895461</v>
      </c>
      <c r="BH621" s="187">
        <v>72092781</v>
      </c>
    </row>
    <row r="622" spans="1:60" s="50" customFormat="1" ht="24" customHeight="1" x14ac:dyDescent="0.2">
      <c r="A622" s="181"/>
      <c r="B622" s="296">
        <v>616</v>
      </c>
      <c r="C622" s="264">
        <v>413</v>
      </c>
      <c r="D622" s="297">
        <v>12915</v>
      </c>
      <c r="E622" s="241" t="s">
        <v>294</v>
      </c>
      <c r="F622" s="242" t="s">
        <v>446</v>
      </c>
      <c r="G622" s="285" t="s">
        <v>137</v>
      </c>
      <c r="H622" s="272" t="s">
        <v>421</v>
      </c>
      <c r="I622" s="292" t="s">
        <v>3012</v>
      </c>
      <c r="J622" s="64">
        <v>1281781339</v>
      </c>
      <c r="K622" s="64"/>
      <c r="L622" s="64" t="s">
        <v>421</v>
      </c>
      <c r="M622" s="290" t="s">
        <v>137</v>
      </c>
      <c r="N622" s="243" t="s">
        <v>2410</v>
      </c>
      <c r="O622" s="64"/>
      <c r="P622" s="89"/>
      <c r="Q622" s="243">
        <v>30</v>
      </c>
      <c r="R622" s="245">
        <v>120</v>
      </c>
      <c r="S622" s="245">
        <v>110</v>
      </c>
      <c r="T622" s="245">
        <v>29.33</v>
      </c>
      <c r="U622" s="89">
        <v>0</v>
      </c>
      <c r="V622" s="260">
        <v>15</v>
      </c>
      <c r="W622" s="98">
        <v>0</v>
      </c>
      <c r="X622" s="83">
        <v>0</v>
      </c>
      <c r="Y622" s="98">
        <v>1</v>
      </c>
      <c r="Z622" s="64">
        <v>1</v>
      </c>
      <c r="AA622" s="315">
        <v>885165</v>
      </c>
      <c r="AB622" s="315">
        <v>46667</v>
      </c>
      <c r="AC622" s="316">
        <v>931832</v>
      </c>
      <c r="AD622" s="74">
        <v>4500000</v>
      </c>
      <c r="AE622" s="74">
        <v>6000000</v>
      </c>
      <c r="AF622" s="334">
        <v>177895.19999999998</v>
      </c>
      <c r="AG622" s="112">
        <v>26554950</v>
      </c>
      <c r="AH622" s="74">
        <v>1400010</v>
      </c>
      <c r="AI622" s="74">
        <v>21347423.999999996</v>
      </c>
      <c r="AJ622" s="74">
        <v>2655495</v>
      </c>
      <c r="AK622" s="74">
        <v>4500000</v>
      </c>
      <c r="AL622" s="74">
        <v>6000000</v>
      </c>
      <c r="AM622" s="74">
        <v>4892117.9999999991</v>
      </c>
      <c r="AN622" s="74">
        <v>5217666.2159999991</v>
      </c>
      <c r="AO622" s="74">
        <v>0</v>
      </c>
      <c r="AP622" s="74">
        <v>3000000</v>
      </c>
      <c r="AQ622" s="74">
        <v>0</v>
      </c>
      <c r="AR622" s="74">
        <v>0</v>
      </c>
      <c r="AS622" s="74">
        <v>0</v>
      </c>
      <c r="AT622" s="79">
        <v>0</v>
      </c>
      <c r="AU622" s="81">
        <v>75567663.216000006</v>
      </c>
      <c r="AV622" s="112">
        <v>54308316.440880008</v>
      </c>
      <c r="AW622" s="74">
        <v>72912168.215999991</v>
      </c>
      <c r="AX622" s="74">
        <v>5103851.7751199994</v>
      </c>
      <c r="AY622" s="75">
        <v>1430831.644088001</v>
      </c>
      <c r="AZ622" s="74">
        <v>0</v>
      </c>
      <c r="BA622" s="74">
        <v>0</v>
      </c>
      <c r="BB622" s="74">
        <v>0</v>
      </c>
      <c r="BC622" s="79">
        <v>0</v>
      </c>
      <c r="BD622" s="79">
        <v>0</v>
      </c>
      <c r="BE622" s="79">
        <v>0</v>
      </c>
      <c r="BF622" s="77">
        <v>0</v>
      </c>
      <c r="BG622" s="344">
        <v>6534683.4192080004</v>
      </c>
      <c r="BH622" s="187">
        <v>69032979</v>
      </c>
    </row>
    <row r="623" spans="1:60" s="50" customFormat="1" ht="24" customHeight="1" x14ac:dyDescent="0.2">
      <c r="A623" s="181"/>
      <c r="B623" s="296">
        <v>617</v>
      </c>
      <c r="C623" s="264">
        <v>414</v>
      </c>
      <c r="D623" s="297">
        <v>12917</v>
      </c>
      <c r="E623" s="241" t="s">
        <v>135</v>
      </c>
      <c r="F623" s="242" t="s">
        <v>448</v>
      </c>
      <c r="G623" s="285" t="s">
        <v>137</v>
      </c>
      <c r="H623" s="272" t="s">
        <v>421</v>
      </c>
      <c r="I623" s="292" t="s">
        <v>3013</v>
      </c>
      <c r="J623" s="64">
        <v>1292292180</v>
      </c>
      <c r="K623" s="64"/>
      <c r="L623" s="64" t="s">
        <v>421</v>
      </c>
      <c r="M623" s="290" t="s">
        <v>137</v>
      </c>
      <c r="N623" s="98"/>
      <c r="O623" s="245" t="s">
        <v>2410</v>
      </c>
      <c r="P623" s="89"/>
      <c r="Q623" s="243">
        <v>30</v>
      </c>
      <c r="R623" s="245">
        <v>90</v>
      </c>
      <c r="S623" s="245">
        <v>0</v>
      </c>
      <c r="T623" s="245">
        <v>0</v>
      </c>
      <c r="U623" s="89">
        <v>0</v>
      </c>
      <c r="V623" s="260">
        <v>20</v>
      </c>
      <c r="W623" s="98">
        <v>0</v>
      </c>
      <c r="X623" s="83">
        <v>0</v>
      </c>
      <c r="Y623" s="98">
        <v>1</v>
      </c>
      <c r="Z623" s="64">
        <v>1</v>
      </c>
      <c r="AA623" s="315">
        <v>885165</v>
      </c>
      <c r="AB623" s="315">
        <v>46667</v>
      </c>
      <c r="AC623" s="316">
        <v>931832</v>
      </c>
      <c r="AD623" s="74">
        <v>4500000</v>
      </c>
      <c r="AE623" s="74">
        <v>6000000</v>
      </c>
      <c r="AF623" s="334">
        <v>177895.19999999998</v>
      </c>
      <c r="AG623" s="112">
        <v>26554950</v>
      </c>
      <c r="AH623" s="74">
        <v>1400010</v>
      </c>
      <c r="AI623" s="74">
        <v>16010567.999999998</v>
      </c>
      <c r="AJ623" s="74">
        <v>2655495</v>
      </c>
      <c r="AK623" s="74">
        <v>4500000</v>
      </c>
      <c r="AL623" s="74">
        <v>6000000</v>
      </c>
      <c r="AM623" s="74">
        <v>0</v>
      </c>
      <c r="AN623" s="74">
        <v>0</v>
      </c>
      <c r="AO623" s="74">
        <v>0</v>
      </c>
      <c r="AP623" s="74">
        <v>4000000</v>
      </c>
      <c r="AQ623" s="74">
        <v>0</v>
      </c>
      <c r="AR623" s="74">
        <v>0</v>
      </c>
      <c r="AS623" s="74">
        <v>0</v>
      </c>
      <c r="AT623" s="79">
        <v>0</v>
      </c>
      <c r="AU623" s="81">
        <v>61121023</v>
      </c>
      <c r="AV623" s="112">
        <v>39872941.039999999</v>
      </c>
      <c r="AW623" s="74">
        <v>58465528</v>
      </c>
      <c r="AX623" s="74">
        <v>4092586.9600000004</v>
      </c>
      <c r="AY623" s="75">
        <v>0</v>
      </c>
      <c r="AZ623" s="74">
        <v>0</v>
      </c>
      <c r="BA623" s="74">
        <v>0</v>
      </c>
      <c r="BB623" s="74">
        <v>0</v>
      </c>
      <c r="BC623" s="79">
        <v>0</v>
      </c>
      <c r="BD623" s="79">
        <v>0</v>
      </c>
      <c r="BE623" s="79">
        <v>0</v>
      </c>
      <c r="BF623" s="77">
        <v>0</v>
      </c>
      <c r="BG623" s="344">
        <v>4092586.9600000004</v>
      </c>
      <c r="BH623" s="187">
        <v>57028436</v>
      </c>
    </row>
    <row r="624" spans="1:60" s="50" customFormat="1" ht="24" customHeight="1" x14ac:dyDescent="0.2">
      <c r="A624" s="181"/>
      <c r="B624" s="296">
        <v>618</v>
      </c>
      <c r="C624" s="264">
        <v>415</v>
      </c>
      <c r="D624" s="297">
        <v>12921</v>
      </c>
      <c r="E624" s="241" t="s">
        <v>148</v>
      </c>
      <c r="F624" s="242" t="s">
        <v>455</v>
      </c>
      <c r="G624" s="285" t="s">
        <v>137</v>
      </c>
      <c r="H624" s="272" t="s">
        <v>421</v>
      </c>
      <c r="I624" s="349" t="s">
        <v>3014</v>
      </c>
      <c r="J624" s="67">
        <v>1281892580</v>
      </c>
      <c r="K624" s="67"/>
      <c r="L624" s="67" t="s">
        <v>421</v>
      </c>
      <c r="M624" s="290" t="s">
        <v>137</v>
      </c>
      <c r="N624" s="243" t="s">
        <v>2410</v>
      </c>
      <c r="O624" s="67"/>
      <c r="P624" s="90"/>
      <c r="Q624" s="243">
        <v>30</v>
      </c>
      <c r="R624" s="245">
        <v>120</v>
      </c>
      <c r="S624" s="245">
        <v>110</v>
      </c>
      <c r="T624" s="245">
        <v>29.33</v>
      </c>
      <c r="U624" s="89">
        <v>0</v>
      </c>
      <c r="V624" s="260">
        <v>14</v>
      </c>
      <c r="W624" s="98">
        <v>0</v>
      </c>
      <c r="X624" s="83">
        <v>0</v>
      </c>
      <c r="Y624" s="98">
        <v>3</v>
      </c>
      <c r="Z624" s="64">
        <v>3</v>
      </c>
      <c r="AA624" s="315">
        <v>885165</v>
      </c>
      <c r="AB624" s="315">
        <v>46667</v>
      </c>
      <c r="AC624" s="316">
        <v>931832</v>
      </c>
      <c r="AD624" s="74">
        <v>4500000</v>
      </c>
      <c r="AE624" s="74">
        <v>6000000</v>
      </c>
      <c r="AF624" s="334">
        <v>177895.19999999998</v>
      </c>
      <c r="AG624" s="112">
        <v>26554950</v>
      </c>
      <c r="AH624" s="74">
        <v>1400010</v>
      </c>
      <c r="AI624" s="74">
        <v>21347423.999999996</v>
      </c>
      <c r="AJ624" s="74">
        <v>7966485</v>
      </c>
      <c r="AK624" s="74">
        <v>4500000</v>
      </c>
      <c r="AL624" s="74">
        <v>6000000</v>
      </c>
      <c r="AM624" s="74">
        <v>4892117.9999999991</v>
      </c>
      <c r="AN624" s="74">
        <v>5217666.2159999991</v>
      </c>
      <c r="AO624" s="74">
        <v>0</v>
      </c>
      <c r="AP624" s="74">
        <v>2800000</v>
      </c>
      <c r="AQ624" s="74">
        <v>0</v>
      </c>
      <c r="AR624" s="74">
        <v>0</v>
      </c>
      <c r="AS624" s="74">
        <v>0</v>
      </c>
      <c r="AT624" s="79">
        <v>0</v>
      </c>
      <c r="AU624" s="81">
        <v>80678653.216000006</v>
      </c>
      <c r="AV624" s="112">
        <v>54322316.440880008</v>
      </c>
      <c r="AW624" s="74">
        <v>72712168.215999991</v>
      </c>
      <c r="AX624" s="74">
        <v>5089851.7751199994</v>
      </c>
      <c r="AY624" s="75">
        <v>1432231.644088001</v>
      </c>
      <c r="AZ624" s="74">
        <v>0</v>
      </c>
      <c r="BA624" s="74">
        <v>0</v>
      </c>
      <c r="BB624" s="74">
        <v>0</v>
      </c>
      <c r="BC624" s="79">
        <v>0</v>
      </c>
      <c r="BD624" s="79">
        <v>0</v>
      </c>
      <c r="BE624" s="79">
        <v>0</v>
      </c>
      <c r="BF624" s="77">
        <v>0</v>
      </c>
      <c r="BG624" s="344">
        <v>6522083.4192080004</v>
      </c>
      <c r="BH624" s="187">
        <v>74156569</v>
      </c>
    </row>
    <row r="625" spans="1:60" s="50" customFormat="1" ht="24" customHeight="1" x14ac:dyDescent="0.4">
      <c r="A625" s="181"/>
      <c r="B625" s="296">
        <v>619</v>
      </c>
      <c r="C625" s="264">
        <v>416</v>
      </c>
      <c r="D625" s="297">
        <v>12907</v>
      </c>
      <c r="E625" s="241" t="s">
        <v>431</v>
      </c>
      <c r="F625" s="242" t="s">
        <v>432</v>
      </c>
      <c r="G625" s="285" t="s">
        <v>137</v>
      </c>
      <c r="H625" s="272" t="s">
        <v>421</v>
      </c>
      <c r="I625" s="292" t="s">
        <v>3015</v>
      </c>
      <c r="J625" s="68">
        <v>2372497790</v>
      </c>
      <c r="K625" s="64"/>
      <c r="L625" s="64" t="s">
        <v>421</v>
      </c>
      <c r="M625" s="290" t="s">
        <v>137</v>
      </c>
      <c r="N625" s="243" t="s">
        <v>2410</v>
      </c>
      <c r="O625" s="64"/>
      <c r="P625" s="89"/>
      <c r="Q625" s="243">
        <v>30</v>
      </c>
      <c r="R625" s="245">
        <v>120</v>
      </c>
      <c r="S625" s="245">
        <v>110</v>
      </c>
      <c r="T625" s="245">
        <v>29.33</v>
      </c>
      <c r="U625" s="89">
        <v>0</v>
      </c>
      <c r="V625" s="260">
        <v>12</v>
      </c>
      <c r="W625" s="98">
        <v>0</v>
      </c>
      <c r="X625" s="83">
        <v>0</v>
      </c>
      <c r="Y625" s="98">
        <v>1</v>
      </c>
      <c r="Z625" s="64">
        <v>1</v>
      </c>
      <c r="AA625" s="315">
        <v>885165</v>
      </c>
      <c r="AB625" s="315">
        <v>46667</v>
      </c>
      <c r="AC625" s="316">
        <v>931832</v>
      </c>
      <c r="AD625" s="74">
        <v>4500000</v>
      </c>
      <c r="AE625" s="74">
        <v>6000000</v>
      </c>
      <c r="AF625" s="334">
        <v>177895.19999999998</v>
      </c>
      <c r="AG625" s="112">
        <v>26554950</v>
      </c>
      <c r="AH625" s="74">
        <v>1400010</v>
      </c>
      <c r="AI625" s="74">
        <v>21347423.999999996</v>
      </c>
      <c r="AJ625" s="74">
        <v>2655495</v>
      </c>
      <c r="AK625" s="74">
        <v>4500000</v>
      </c>
      <c r="AL625" s="74">
        <v>6000000</v>
      </c>
      <c r="AM625" s="74">
        <v>4892117.9999999991</v>
      </c>
      <c r="AN625" s="74">
        <v>5217666.2159999991</v>
      </c>
      <c r="AO625" s="74">
        <v>0</v>
      </c>
      <c r="AP625" s="74">
        <v>2400000</v>
      </c>
      <c r="AQ625" s="74">
        <v>0</v>
      </c>
      <c r="AR625" s="74">
        <v>0</v>
      </c>
      <c r="AS625" s="74">
        <v>0</v>
      </c>
      <c r="AT625" s="79">
        <v>0</v>
      </c>
      <c r="AU625" s="81">
        <v>74967663.216000006</v>
      </c>
      <c r="AV625" s="112">
        <v>54350316.440880008</v>
      </c>
      <c r="AW625" s="74">
        <v>72312168.215999991</v>
      </c>
      <c r="AX625" s="74">
        <v>5061851.7751199994</v>
      </c>
      <c r="AY625" s="75">
        <v>1435031.644088001</v>
      </c>
      <c r="AZ625" s="74">
        <v>0</v>
      </c>
      <c r="BA625" s="74">
        <v>0</v>
      </c>
      <c r="BB625" s="74">
        <v>0</v>
      </c>
      <c r="BC625" s="79">
        <v>0</v>
      </c>
      <c r="BD625" s="79">
        <v>0</v>
      </c>
      <c r="BE625" s="79">
        <v>0</v>
      </c>
      <c r="BF625" s="77">
        <v>0</v>
      </c>
      <c r="BG625" s="344">
        <v>6496883.4192080004</v>
      </c>
      <c r="BH625" s="187">
        <v>68470779</v>
      </c>
    </row>
    <row r="626" spans="1:60" s="50" customFormat="1" ht="24" customHeight="1" x14ac:dyDescent="0.2">
      <c r="A626" s="181"/>
      <c r="B626" s="296">
        <v>620</v>
      </c>
      <c r="C626" s="264">
        <v>417</v>
      </c>
      <c r="D626" s="297">
        <v>12908</v>
      </c>
      <c r="E626" s="241" t="s">
        <v>433</v>
      </c>
      <c r="F626" s="242" t="s">
        <v>434</v>
      </c>
      <c r="G626" s="285" t="s">
        <v>137</v>
      </c>
      <c r="H626" s="272" t="s">
        <v>421</v>
      </c>
      <c r="I626" s="292" t="s">
        <v>3016</v>
      </c>
      <c r="J626" s="64">
        <v>1971399353</v>
      </c>
      <c r="K626" s="64"/>
      <c r="L626" s="64" t="s">
        <v>421</v>
      </c>
      <c r="M626" s="290" t="s">
        <v>137</v>
      </c>
      <c r="N626" s="243" t="s">
        <v>2410</v>
      </c>
      <c r="O626" s="64"/>
      <c r="P626" s="89"/>
      <c r="Q626" s="243">
        <v>30</v>
      </c>
      <c r="R626" s="245">
        <v>120</v>
      </c>
      <c r="S626" s="245">
        <v>110</v>
      </c>
      <c r="T626" s="245">
        <v>29.33</v>
      </c>
      <c r="U626" s="89">
        <v>0</v>
      </c>
      <c r="V626" s="260">
        <v>13</v>
      </c>
      <c r="W626" s="98">
        <v>0</v>
      </c>
      <c r="X626" s="83">
        <v>0</v>
      </c>
      <c r="Y626" s="98">
        <v>1</v>
      </c>
      <c r="Z626" s="64">
        <v>1</v>
      </c>
      <c r="AA626" s="315">
        <v>885165</v>
      </c>
      <c r="AB626" s="315">
        <v>46667</v>
      </c>
      <c r="AC626" s="316">
        <v>931832</v>
      </c>
      <c r="AD626" s="74">
        <v>4500000</v>
      </c>
      <c r="AE626" s="74">
        <v>6000000</v>
      </c>
      <c r="AF626" s="334">
        <v>177895.19999999998</v>
      </c>
      <c r="AG626" s="112">
        <v>26554950</v>
      </c>
      <c r="AH626" s="74">
        <v>1400010</v>
      </c>
      <c r="AI626" s="74">
        <v>21347423.999999996</v>
      </c>
      <c r="AJ626" s="74">
        <v>2655495</v>
      </c>
      <c r="AK626" s="74">
        <v>4500000</v>
      </c>
      <c r="AL626" s="74">
        <v>6000000</v>
      </c>
      <c r="AM626" s="74">
        <v>4892117.9999999991</v>
      </c>
      <c r="AN626" s="74">
        <v>5217666.2159999991</v>
      </c>
      <c r="AO626" s="74">
        <v>0</v>
      </c>
      <c r="AP626" s="74">
        <v>2600000</v>
      </c>
      <c r="AQ626" s="74">
        <v>0</v>
      </c>
      <c r="AR626" s="74">
        <v>0</v>
      </c>
      <c r="AS626" s="74">
        <v>0</v>
      </c>
      <c r="AT626" s="79">
        <v>0</v>
      </c>
      <c r="AU626" s="81">
        <v>75167663.216000006</v>
      </c>
      <c r="AV626" s="112">
        <v>54336316.440880008</v>
      </c>
      <c r="AW626" s="74">
        <v>72512168.215999991</v>
      </c>
      <c r="AX626" s="74">
        <v>5075851.7751199994</v>
      </c>
      <c r="AY626" s="75">
        <v>1433631.644088001</v>
      </c>
      <c r="AZ626" s="74">
        <v>0</v>
      </c>
      <c r="BA626" s="74">
        <v>0</v>
      </c>
      <c r="BB626" s="74">
        <v>0</v>
      </c>
      <c r="BC626" s="79">
        <v>0</v>
      </c>
      <c r="BD626" s="79">
        <v>0</v>
      </c>
      <c r="BE626" s="79">
        <v>0</v>
      </c>
      <c r="BF626" s="77">
        <v>0</v>
      </c>
      <c r="BG626" s="344">
        <v>6509483.4192080004</v>
      </c>
      <c r="BH626" s="187">
        <v>68658179</v>
      </c>
    </row>
    <row r="627" spans="1:60" s="50" customFormat="1" ht="24" customHeight="1" x14ac:dyDescent="0.2">
      <c r="A627" s="181"/>
      <c r="B627" s="296">
        <v>621</v>
      </c>
      <c r="C627" s="264">
        <v>418</v>
      </c>
      <c r="D627" s="297">
        <v>12905</v>
      </c>
      <c r="E627" s="241" t="s">
        <v>99</v>
      </c>
      <c r="F627" s="242" t="s">
        <v>428</v>
      </c>
      <c r="G627" s="285" t="s">
        <v>137</v>
      </c>
      <c r="H627" s="272" t="s">
        <v>421</v>
      </c>
      <c r="I627" s="292" t="s">
        <v>3017</v>
      </c>
      <c r="J627" s="64">
        <v>1091422184</v>
      </c>
      <c r="K627" s="64"/>
      <c r="L627" s="64" t="s">
        <v>421</v>
      </c>
      <c r="M627" s="290" t="s">
        <v>137</v>
      </c>
      <c r="N627" s="98"/>
      <c r="O627" s="245" t="s">
        <v>2410</v>
      </c>
      <c r="P627" s="89"/>
      <c r="Q627" s="243">
        <v>30</v>
      </c>
      <c r="R627" s="245">
        <v>90</v>
      </c>
      <c r="S627" s="245">
        <v>0</v>
      </c>
      <c r="T627" s="245">
        <v>0</v>
      </c>
      <c r="U627" s="89">
        <v>0</v>
      </c>
      <c r="V627" s="260">
        <v>15</v>
      </c>
      <c r="W627" s="98">
        <v>0</v>
      </c>
      <c r="X627" s="83">
        <v>0</v>
      </c>
      <c r="Y627" s="98">
        <v>2</v>
      </c>
      <c r="Z627" s="64">
        <v>2</v>
      </c>
      <c r="AA627" s="315">
        <v>885165</v>
      </c>
      <c r="AB627" s="315">
        <v>46667</v>
      </c>
      <c r="AC627" s="316">
        <v>931832</v>
      </c>
      <c r="AD627" s="74">
        <v>4500000</v>
      </c>
      <c r="AE627" s="74">
        <v>6000000</v>
      </c>
      <c r="AF627" s="334">
        <v>177895.19999999998</v>
      </c>
      <c r="AG627" s="112">
        <v>26554950</v>
      </c>
      <c r="AH627" s="74">
        <v>1400010</v>
      </c>
      <c r="AI627" s="74">
        <v>16010567.999999998</v>
      </c>
      <c r="AJ627" s="74">
        <v>5310990</v>
      </c>
      <c r="AK627" s="74">
        <v>4500000</v>
      </c>
      <c r="AL627" s="74">
        <v>6000000</v>
      </c>
      <c r="AM627" s="74">
        <v>0</v>
      </c>
      <c r="AN627" s="74">
        <v>0</v>
      </c>
      <c r="AO627" s="74">
        <v>0</v>
      </c>
      <c r="AP627" s="74">
        <v>3000000</v>
      </c>
      <c r="AQ627" s="74">
        <v>0</v>
      </c>
      <c r="AR627" s="74">
        <v>0</v>
      </c>
      <c r="AS627" s="74">
        <v>0</v>
      </c>
      <c r="AT627" s="79">
        <v>0</v>
      </c>
      <c r="AU627" s="81">
        <v>62776518</v>
      </c>
      <c r="AV627" s="112">
        <v>39942941.039999999</v>
      </c>
      <c r="AW627" s="74">
        <v>57465528</v>
      </c>
      <c r="AX627" s="74">
        <v>4022586.9600000004</v>
      </c>
      <c r="AY627" s="75">
        <v>0</v>
      </c>
      <c r="AZ627" s="74">
        <v>0</v>
      </c>
      <c r="BA627" s="74">
        <v>0</v>
      </c>
      <c r="BB627" s="74">
        <v>0</v>
      </c>
      <c r="BC627" s="79">
        <v>0</v>
      </c>
      <c r="BD627" s="79">
        <v>0</v>
      </c>
      <c r="BE627" s="79">
        <v>0</v>
      </c>
      <c r="BF627" s="77">
        <v>0</v>
      </c>
      <c r="BG627" s="344">
        <v>4022586.9600000004</v>
      </c>
      <c r="BH627" s="187">
        <v>58753931</v>
      </c>
    </row>
    <row r="628" spans="1:60" s="50" customFormat="1" ht="24" customHeight="1" x14ac:dyDescent="0.2">
      <c r="A628" s="181"/>
      <c r="B628" s="296">
        <v>622</v>
      </c>
      <c r="C628" s="264">
        <v>419</v>
      </c>
      <c r="D628" s="297">
        <v>12904</v>
      </c>
      <c r="E628" s="241" t="s">
        <v>426</v>
      </c>
      <c r="F628" s="242" t="s">
        <v>427</v>
      </c>
      <c r="G628" s="285" t="s">
        <v>137</v>
      </c>
      <c r="H628" s="272" t="s">
        <v>421</v>
      </c>
      <c r="I628" s="292" t="s">
        <v>3018</v>
      </c>
      <c r="J628" s="64">
        <v>1271978903</v>
      </c>
      <c r="K628" s="64"/>
      <c r="L628" s="64" t="s">
        <v>421</v>
      </c>
      <c r="M628" s="290" t="s">
        <v>137</v>
      </c>
      <c r="N628" s="98"/>
      <c r="O628" s="245" t="s">
        <v>2410</v>
      </c>
      <c r="P628" s="89"/>
      <c r="Q628" s="243">
        <v>30</v>
      </c>
      <c r="R628" s="245">
        <v>90</v>
      </c>
      <c r="S628" s="245">
        <v>0</v>
      </c>
      <c r="T628" s="245">
        <v>0</v>
      </c>
      <c r="U628" s="89">
        <v>0</v>
      </c>
      <c r="V628" s="260">
        <v>19</v>
      </c>
      <c r="W628" s="98">
        <v>0</v>
      </c>
      <c r="X628" s="83">
        <v>0</v>
      </c>
      <c r="Y628" s="98">
        <v>0</v>
      </c>
      <c r="Z628" s="64">
        <v>0</v>
      </c>
      <c r="AA628" s="315">
        <v>885165</v>
      </c>
      <c r="AB628" s="315">
        <v>46667</v>
      </c>
      <c r="AC628" s="316">
        <v>931832</v>
      </c>
      <c r="AD628" s="74">
        <v>4500000</v>
      </c>
      <c r="AE628" s="74">
        <v>6000000</v>
      </c>
      <c r="AF628" s="334">
        <v>177895.19999999998</v>
      </c>
      <c r="AG628" s="112">
        <v>26554950</v>
      </c>
      <c r="AH628" s="74">
        <v>1400010</v>
      </c>
      <c r="AI628" s="74">
        <v>16010567.999999998</v>
      </c>
      <c r="AJ628" s="74">
        <v>0</v>
      </c>
      <c r="AK628" s="74">
        <v>4500000</v>
      </c>
      <c r="AL628" s="74">
        <v>6000000</v>
      </c>
      <c r="AM628" s="74">
        <v>0</v>
      </c>
      <c r="AN628" s="74">
        <v>0</v>
      </c>
      <c r="AO628" s="74">
        <v>0</v>
      </c>
      <c r="AP628" s="74">
        <v>3800000</v>
      </c>
      <c r="AQ628" s="74">
        <v>0</v>
      </c>
      <c r="AR628" s="74">
        <v>0</v>
      </c>
      <c r="AS628" s="74">
        <v>0</v>
      </c>
      <c r="AT628" s="79">
        <v>0</v>
      </c>
      <c r="AU628" s="81">
        <v>58265528</v>
      </c>
      <c r="AV628" s="112">
        <v>39886941.039999999</v>
      </c>
      <c r="AW628" s="74">
        <v>58265528</v>
      </c>
      <c r="AX628" s="74">
        <v>4078586.9600000004</v>
      </c>
      <c r="AY628" s="75">
        <v>0</v>
      </c>
      <c r="AZ628" s="74">
        <v>0</v>
      </c>
      <c r="BA628" s="74">
        <v>0</v>
      </c>
      <c r="BB628" s="74">
        <v>0</v>
      </c>
      <c r="BC628" s="79">
        <v>0</v>
      </c>
      <c r="BD628" s="79">
        <v>0</v>
      </c>
      <c r="BE628" s="79">
        <v>0</v>
      </c>
      <c r="BF628" s="77">
        <v>0</v>
      </c>
      <c r="BG628" s="344">
        <v>4078586.9600000004</v>
      </c>
      <c r="BH628" s="187">
        <v>54186941</v>
      </c>
    </row>
    <row r="629" spans="1:60" s="50" customFormat="1" ht="24" customHeight="1" x14ac:dyDescent="0.2">
      <c r="A629" s="181"/>
      <c r="B629" s="296">
        <v>623</v>
      </c>
      <c r="C629" s="264">
        <v>420</v>
      </c>
      <c r="D629" s="297">
        <v>12910</v>
      </c>
      <c r="E629" s="241" t="s">
        <v>135</v>
      </c>
      <c r="F629" s="242" t="s">
        <v>437</v>
      </c>
      <c r="G629" s="285" t="s">
        <v>137</v>
      </c>
      <c r="H629" s="272" t="s">
        <v>421</v>
      </c>
      <c r="I629" s="292" t="s">
        <v>3019</v>
      </c>
      <c r="J629" s="64">
        <v>1293085685</v>
      </c>
      <c r="K629" s="64"/>
      <c r="L629" s="64" t="s">
        <v>421</v>
      </c>
      <c r="M629" s="290" t="s">
        <v>137</v>
      </c>
      <c r="N629" s="243" t="s">
        <v>2410</v>
      </c>
      <c r="O629" s="64"/>
      <c r="P629" s="89"/>
      <c r="Q629" s="243">
        <v>30</v>
      </c>
      <c r="R629" s="245">
        <v>120</v>
      </c>
      <c r="S629" s="245">
        <v>110</v>
      </c>
      <c r="T629" s="245">
        <v>29.33</v>
      </c>
      <c r="U629" s="89">
        <v>0</v>
      </c>
      <c r="V629" s="260">
        <v>15</v>
      </c>
      <c r="W629" s="98">
        <v>0</v>
      </c>
      <c r="X629" s="83">
        <v>0</v>
      </c>
      <c r="Y629" s="98">
        <v>1</v>
      </c>
      <c r="Z629" s="64">
        <v>1</v>
      </c>
      <c r="AA629" s="315">
        <v>885165</v>
      </c>
      <c r="AB629" s="315">
        <v>46667</v>
      </c>
      <c r="AC629" s="316">
        <v>931832</v>
      </c>
      <c r="AD629" s="74">
        <v>4500000</v>
      </c>
      <c r="AE629" s="74">
        <v>6000000</v>
      </c>
      <c r="AF629" s="334">
        <v>177895.19999999998</v>
      </c>
      <c r="AG629" s="112">
        <v>26554950</v>
      </c>
      <c r="AH629" s="74">
        <v>1400010</v>
      </c>
      <c r="AI629" s="74">
        <v>21347423.999999996</v>
      </c>
      <c r="AJ629" s="74">
        <v>2655495</v>
      </c>
      <c r="AK629" s="74">
        <v>4500000</v>
      </c>
      <c r="AL629" s="74">
        <v>6000000</v>
      </c>
      <c r="AM629" s="74">
        <v>4892117.9999999991</v>
      </c>
      <c r="AN629" s="74">
        <v>5217666.2159999991</v>
      </c>
      <c r="AO629" s="74">
        <v>0</v>
      </c>
      <c r="AP629" s="74">
        <v>3000000</v>
      </c>
      <c r="AQ629" s="74">
        <v>0</v>
      </c>
      <c r="AR629" s="74">
        <v>0</v>
      </c>
      <c r="AS629" s="74">
        <v>0</v>
      </c>
      <c r="AT629" s="79">
        <v>0</v>
      </c>
      <c r="AU629" s="81">
        <v>75567663.216000006</v>
      </c>
      <c r="AV629" s="112">
        <v>54308316.440880008</v>
      </c>
      <c r="AW629" s="74">
        <v>72912168.215999991</v>
      </c>
      <c r="AX629" s="74">
        <v>5103851.7751199994</v>
      </c>
      <c r="AY629" s="75">
        <v>1430831.644088001</v>
      </c>
      <c r="AZ629" s="74">
        <v>0</v>
      </c>
      <c r="BA629" s="74">
        <v>0</v>
      </c>
      <c r="BB629" s="74">
        <v>0</v>
      </c>
      <c r="BC629" s="79">
        <v>0</v>
      </c>
      <c r="BD629" s="79">
        <v>0</v>
      </c>
      <c r="BE629" s="79">
        <v>0</v>
      </c>
      <c r="BF629" s="77">
        <v>0</v>
      </c>
      <c r="BG629" s="344">
        <v>6534683.4192080004</v>
      </c>
      <c r="BH629" s="187">
        <v>69032979</v>
      </c>
    </row>
    <row r="630" spans="1:60" s="50" customFormat="1" ht="24" customHeight="1" x14ac:dyDescent="0.2">
      <c r="A630" s="181"/>
      <c r="B630" s="296">
        <v>624</v>
      </c>
      <c r="C630" s="264">
        <v>421</v>
      </c>
      <c r="D630" s="297">
        <v>12909</v>
      </c>
      <c r="E630" s="241" t="s">
        <v>435</v>
      </c>
      <c r="F630" s="242" t="s">
        <v>436</v>
      </c>
      <c r="G630" s="285" t="s">
        <v>137</v>
      </c>
      <c r="H630" s="272" t="s">
        <v>421</v>
      </c>
      <c r="I630" s="292" t="s">
        <v>3020</v>
      </c>
      <c r="J630" s="64">
        <v>1286937280</v>
      </c>
      <c r="K630" s="64"/>
      <c r="L630" s="64" t="s">
        <v>421</v>
      </c>
      <c r="M630" s="290" t="s">
        <v>137</v>
      </c>
      <c r="N630" s="243" t="s">
        <v>2410</v>
      </c>
      <c r="O630" s="64"/>
      <c r="P630" s="89"/>
      <c r="Q630" s="243">
        <v>30</v>
      </c>
      <c r="R630" s="245">
        <v>120</v>
      </c>
      <c r="S630" s="245">
        <v>110</v>
      </c>
      <c r="T630" s="245">
        <v>29.33</v>
      </c>
      <c r="U630" s="89">
        <v>0</v>
      </c>
      <c r="V630" s="260">
        <v>15</v>
      </c>
      <c r="W630" s="98">
        <v>0</v>
      </c>
      <c r="X630" s="83">
        <v>0</v>
      </c>
      <c r="Y630" s="98">
        <v>1</v>
      </c>
      <c r="Z630" s="64">
        <v>0</v>
      </c>
      <c r="AA630" s="315">
        <v>885165</v>
      </c>
      <c r="AB630" s="315">
        <v>46667</v>
      </c>
      <c r="AC630" s="316">
        <v>931832</v>
      </c>
      <c r="AD630" s="74">
        <v>4500000</v>
      </c>
      <c r="AE630" s="74">
        <v>6000000</v>
      </c>
      <c r="AF630" s="334">
        <v>177895.19999999998</v>
      </c>
      <c r="AG630" s="112">
        <v>26554950</v>
      </c>
      <c r="AH630" s="74">
        <v>1400010</v>
      </c>
      <c r="AI630" s="74">
        <v>21347423.999999996</v>
      </c>
      <c r="AJ630" s="74">
        <v>0</v>
      </c>
      <c r="AK630" s="74">
        <v>4500000</v>
      </c>
      <c r="AL630" s="74">
        <v>6000000</v>
      </c>
      <c r="AM630" s="74">
        <v>4892117.9999999991</v>
      </c>
      <c r="AN630" s="74">
        <v>5217666.2159999991</v>
      </c>
      <c r="AO630" s="74">
        <v>0</v>
      </c>
      <c r="AP630" s="74">
        <v>3000000</v>
      </c>
      <c r="AQ630" s="74">
        <v>0</v>
      </c>
      <c r="AR630" s="74">
        <v>0</v>
      </c>
      <c r="AS630" s="74">
        <v>0</v>
      </c>
      <c r="AT630" s="79">
        <v>0</v>
      </c>
      <c r="AU630" s="81">
        <v>72912168.216000006</v>
      </c>
      <c r="AV630" s="112">
        <v>54308316.440880008</v>
      </c>
      <c r="AW630" s="74">
        <v>72912168.215999991</v>
      </c>
      <c r="AX630" s="74">
        <v>5103851.7751199994</v>
      </c>
      <c r="AY630" s="75">
        <v>1430831.644088001</v>
      </c>
      <c r="AZ630" s="74">
        <v>0</v>
      </c>
      <c r="BA630" s="74">
        <v>0</v>
      </c>
      <c r="BB630" s="74">
        <v>0</v>
      </c>
      <c r="BC630" s="79">
        <v>0</v>
      </c>
      <c r="BD630" s="79">
        <v>0</v>
      </c>
      <c r="BE630" s="79">
        <v>0</v>
      </c>
      <c r="BF630" s="77">
        <v>0</v>
      </c>
      <c r="BG630" s="344">
        <v>6534683.4192080004</v>
      </c>
      <c r="BH630" s="187">
        <v>66377484</v>
      </c>
    </row>
    <row r="631" spans="1:60" s="50" customFormat="1" ht="24" customHeight="1" x14ac:dyDescent="0.2">
      <c r="A631" s="181"/>
      <c r="B631" s="296">
        <v>625</v>
      </c>
      <c r="C631" s="264">
        <v>422</v>
      </c>
      <c r="D631" s="297">
        <v>12906</v>
      </c>
      <c r="E631" s="241" t="s">
        <v>429</v>
      </c>
      <c r="F631" s="242" t="s">
        <v>430</v>
      </c>
      <c r="G631" s="285" t="s">
        <v>137</v>
      </c>
      <c r="H631" s="272" t="s">
        <v>421</v>
      </c>
      <c r="I631" s="292" t="s">
        <v>3021</v>
      </c>
      <c r="J631" s="64">
        <v>5759654586</v>
      </c>
      <c r="K631" s="64"/>
      <c r="L631" s="64" t="s">
        <v>421</v>
      </c>
      <c r="M631" s="290" t="s">
        <v>137</v>
      </c>
      <c r="N631" s="243" t="s">
        <v>2410</v>
      </c>
      <c r="O631" s="64"/>
      <c r="P631" s="89"/>
      <c r="Q631" s="243">
        <v>30</v>
      </c>
      <c r="R631" s="245">
        <v>120</v>
      </c>
      <c r="S631" s="245">
        <v>110</v>
      </c>
      <c r="T631" s="245">
        <v>29.33</v>
      </c>
      <c r="U631" s="89">
        <v>0</v>
      </c>
      <c r="V631" s="260">
        <v>15</v>
      </c>
      <c r="W631" s="98">
        <v>0</v>
      </c>
      <c r="X631" s="83">
        <v>0</v>
      </c>
      <c r="Y631" s="98">
        <v>3</v>
      </c>
      <c r="Z631" s="64">
        <v>3</v>
      </c>
      <c r="AA631" s="315">
        <v>885165</v>
      </c>
      <c r="AB631" s="315">
        <v>46667</v>
      </c>
      <c r="AC631" s="316">
        <v>931832</v>
      </c>
      <c r="AD631" s="74">
        <v>4500000</v>
      </c>
      <c r="AE631" s="74">
        <v>6000000</v>
      </c>
      <c r="AF631" s="334">
        <v>177895.19999999998</v>
      </c>
      <c r="AG631" s="112">
        <v>26554950</v>
      </c>
      <c r="AH631" s="74">
        <v>1400010</v>
      </c>
      <c r="AI631" s="74">
        <v>21347423.999999996</v>
      </c>
      <c r="AJ631" s="74">
        <v>7966485</v>
      </c>
      <c r="AK631" s="74">
        <v>4500000</v>
      </c>
      <c r="AL631" s="74">
        <v>6000000</v>
      </c>
      <c r="AM631" s="74">
        <v>4892117.9999999991</v>
      </c>
      <c r="AN631" s="74">
        <v>5217666.2159999991</v>
      </c>
      <c r="AO631" s="74">
        <v>0</v>
      </c>
      <c r="AP631" s="74">
        <v>3000000</v>
      </c>
      <c r="AQ631" s="74">
        <v>0</v>
      </c>
      <c r="AR631" s="74">
        <v>0</v>
      </c>
      <c r="AS631" s="74">
        <v>0</v>
      </c>
      <c r="AT631" s="79">
        <v>0</v>
      </c>
      <c r="AU631" s="81">
        <v>80878653.216000006</v>
      </c>
      <c r="AV631" s="112">
        <v>54308316.440880008</v>
      </c>
      <c r="AW631" s="74">
        <v>72912168.215999991</v>
      </c>
      <c r="AX631" s="74">
        <v>5103851.7751199994</v>
      </c>
      <c r="AY631" s="75">
        <v>1430831.644088001</v>
      </c>
      <c r="AZ631" s="74">
        <v>0</v>
      </c>
      <c r="BA631" s="74">
        <v>0</v>
      </c>
      <c r="BB631" s="74">
        <v>0</v>
      </c>
      <c r="BC631" s="79">
        <v>0</v>
      </c>
      <c r="BD631" s="79">
        <v>0</v>
      </c>
      <c r="BE631" s="79">
        <v>0</v>
      </c>
      <c r="BF631" s="77">
        <v>0</v>
      </c>
      <c r="BG631" s="344">
        <v>6534683.4192080004</v>
      </c>
      <c r="BH631" s="187">
        <v>74343969</v>
      </c>
    </row>
    <row r="632" spans="1:60" s="50" customFormat="1" ht="24" customHeight="1" x14ac:dyDescent="0.2">
      <c r="A632" s="181"/>
      <c r="B632" s="296">
        <v>626</v>
      </c>
      <c r="C632" s="264">
        <v>423</v>
      </c>
      <c r="D632" s="297">
        <v>12920</v>
      </c>
      <c r="E632" s="241" t="s">
        <v>453</v>
      </c>
      <c r="F632" s="242" t="s">
        <v>454</v>
      </c>
      <c r="G632" s="285" t="s">
        <v>137</v>
      </c>
      <c r="H632" s="272" t="s">
        <v>421</v>
      </c>
      <c r="I632" s="292" t="s">
        <v>3022</v>
      </c>
      <c r="J632" s="64">
        <v>5499393125</v>
      </c>
      <c r="K632" s="64"/>
      <c r="L632" s="64" t="s">
        <v>421</v>
      </c>
      <c r="M632" s="290" t="s">
        <v>137</v>
      </c>
      <c r="N632" s="98"/>
      <c r="O632" s="245" t="s">
        <v>2410</v>
      </c>
      <c r="P632" s="89"/>
      <c r="Q632" s="243">
        <v>30</v>
      </c>
      <c r="R632" s="245">
        <v>90</v>
      </c>
      <c r="S632" s="245">
        <v>0</v>
      </c>
      <c r="T632" s="245">
        <v>0</v>
      </c>
      <c r="U632" s="89">
        <v>0</v>
      </c>
      <c r="V632" s="260">
        <v>17</v>
      </c>
      <c r="W632" s="98">
        <v>0</v>
      </c>
      <c r="X632" s="83">
        <v>0</v>
      </c>
      <c r="Y632" s="98">
        <v>2</v>
      </c>
      <c r="Z632" s="64">
        <v>1</v>
      </c>
      <c r="AA632" s="315">
        <v>885165</v>
      </c>
      <c r="AB632" s="315">
        <v>46667</v>
      </c>
      <c r="AC632" s="316">
        <v>931832</v>
      </c>
      <c r="AD632" s="74">
        <v>4500000</v>
      </c>
      <c r="AE632" s="74">
        <v>6000000</v>
      </c>
      <c r="AF632" s="334">
        <v>177895.19999999998</v>
      </c>
      <c r="AG632" s="112">
        <v>26554950</v>
      </c>
      <c r="AH632" s="74">
        <v>1400010</v>
      </c>
      <c r="AI632" s="74">
        <v>16010567.999999998</v>
      </c>
      <c r="AJ632" s="74">
        <v>2655495</v>
      </c>
      <c r="AK632" s="74">
        <v>4500000</v>
      </c>
      <c r="AL632" s="74">
        <v>6000000</v>
      </c>
      <c r="AM632" s="74">
        <v>0</v>
      </c>
      <c r="AN632" s="74">
        <v>0</v>
      </c>
      <c r="AO632" s="74">
        <v>0</v>
      </c>
      <c r="AP632" s="74">
        <v>3400000</v>
      </c>
      <c r="AQ632" s="74">
        <v>0</v>
      </c>
      <c r="AR632" s="74">
        <v>0</v>
      </c>
      <c r="AS632" s="74">
        <v>0</v>
      </c>
      <c r="AT632" s="79">
        <v>0</v>
      </c>
      <c r="AU632" s="81">
        <v>60521023</v>
      </c>
      <c r="AV632" s="112">
        <v>39914941.039999999</v>
      </c>
      <c r="AW632" s="74">
        <v>57865528</v>
      </c>
      <c r="AX632" s="74">
        <v>4050586.9600000004</v>
      </c>
      <c r="AY632" s="75">
        <v>0</v>
      </c>
      <c r="AZ632" s="74">
        <v>0</v>
      </c>
      <c r="BA632" s="74">
        <v>0</v>
      </c>
      <c r="BB632" s="74">
        <v>0</v>
      </c>
      <c r="BC632" s="79">
        <v>0</v>
      </c>
      <c r="BD632" s="79">
        <v>0</v>
      </c>
      <c r="BE632" s="79">
        <v>0</v>
      </c>
      <c r="BF632" s="77">
        <v>0</v>
      </c>
      <c r="BG632" s="344">
        <v>4050586.9600000004</v>
      </c>
      <c r="BH632" s="187">
        <v>56470436</v>
      </c>
    </row>
    <row r="633" spans="1:60" s="50" customFormat="1" ht="24" customHeight="1" x14ac:dyDescent="0.4">
      <c r="A633" s="181"/>
      <c r="B633" s="296">
        <v>627</v>
      </c>
      <c r="C633" s="264">
        <v>424</v>
      </c>
      <c r="D633" s="297">
        <v>12900</v>
      </c>
      <c r="E633" s="241" t="s">
        <v>419</v>
      </c>
      <c r="F633" s="242" t="s">
        <v>420</v>
      </c>
      <c r="G633" s="285" t="s">
        <v>137</v>
      </c>
      <c r="H633" s="272" t="s">
        <v>421</v>
      </c>
      <c r="I633" s="354" t="s">
        <v>3023</v>
      </c>
      <c r="J633" s="64">
        <v>4689116725</v>
      </c>
      <c r="K633" s="64"/>
      <c r="L633" s="64" t="s">
        <v>421</v>
      </c>
      <c r="M633" s="290" t="s">
        <v>137</v>
      </c>
      <c r="N633" s="243" t="s">
        <v>2410</v>
      </c>
      <c r="O633" s="64"/>
      <c r="P633" s="89"/>
      <c r="Q633" s="243">
        <v>30</v>
      </c>
      <c r="R633" s="245">
        <v>120</v>
      </c>
      <c r="S633" s="245">
        <v>110</v>
      </c>
      <c r="T633" s="245">
        <v>29.33</v>
      </c>
      <c r="U633" s="89">
        <v>0</v>
      </c>
      <c r="V633" s="260">
        <v>14</v>
      </c>
      <c r="W633" s="98">
        <v>0</v>
      </c>
      <c r="X633" s="83">
        <v>0</v>
      </c>
      <c r="Y633" s="98">
        <v>2</v>
      </c>
      <c r="Z633" s="64">
        <v>0</v>
      </c>
      <c r="AA633" s="315">
        <v>885165</v>
      </c>
      <c r="AB633" s="315">
        <v>46667</v>
      </c>
      <c r="AC633" s="316">
        <v>931832</v>
      </c>
      <c r="AD633" s="74">
        <v>4500000</v>
      </c>
      <c r="AE633" s="74">
        <v>6000000</v>
      </c>
      <c r="AF633" s="334">
        <v>177895.19999999998</v>
      </c>
      <c r="AG633" s="112">
        <v>26554950</v>
      </c>
      <c r="AH633" s="74">
        <v>1400010</v>
      </c>
      <c r="AI633" s="74">
        <v>21347423.999999996</v>
      </c>
      <c r="AJ633" s="74">
        <v>0</v>
      </c>
      <c r="AK633" s="74">
        <v>4500000</v>
      </c>
      <c r="AL633" s="74">
        <v>6000000</v>
      </c>
      <c r="AM633" s="74">
        <v>4892117.9999999991</v>
      </c>
      <c r="AN633" s="74">
        <v>5217666.2159999991</v>
      </c>
      <c r="AO633" s="74">
        <v>0</v>
      </c>
      <c r="AP633" s="74">
        <v>2800000</v>
      </c>
      <c r="AQ633" s="74">
        <v>0</v>
      </c>
      <c r="AR633" s="74">
        <v>0</v>
      </c>
      <c r="AS633" s="74">
        <v>0</v>
      </c>
      <c r="AT633" s="79">
        <v>0</v>
      </c>
      <c r="AU633" s="81">
        <v>72712168.216000006</v>
      </c>
      <c r="AV633" s="112">
        <v>54322316.440880008</v>
      </c>
      <c r="AW633" s="74">
        <v>72712168.215999991</v>
      </c>
      <c r="AX633" s="74">
        <v>5089851.7751199994</v>
      </c>
      <c r="AY633" s="75">
        <v>1432231.644088001</v>
      </c>
      <c r="AZ633" s="74">
        <v>0</v>
      </c>
      <c r="BA633" s="74">
        <v>0</v>
      </c>
      <c r="BB633" s="74">
        <v>0</v>
      </c>
      <c r="BC633" s="79">
        <v>0</v>
      </c>
      <c r="BD633" s="79">
        <v>0</v>
      </c>
      <c r="BE633" s="79">
        <v>0</v>
      </c>
      <c r="BF633" s="77">
        <v>0</v>
      </c>
      <c r="BG633" s="344">
        <v>6522083.4192080004</v>
      </c>
      <c r="BH633" s="187">
        <v>66190084</v>
      </c>
    </row>
    <row r="634" spans="1:60" s="50" customFormat="1" ht="24" customHeight="1" x14ac:dyDescent="0.2">
      <c r="A634" s="181"/>
      <c r="B634" s="296">
        <v>628</v>
      </c>
      <c r="C634" s="264">
        <v>425</v>
      </c>
      <c r="D634" s="297">
        <v>12919</v>
      </c>
      <c r="E634" s="241" t="s">
        <v>451</v>
      </c>
      <c r="F634" s="242" t="s">
        <v>452</v>
      </c>
      <c r="G634" s="285" t="s">
        <v>137</v>
      </c>
      <c r="H634" s="272" t="s">
        <v>421</v>
      </c>
      <c r="I634" s="292" t="s">
        <v>3024</v>
      </c>
      <c r="J634" s="64">
        <v>5100014131</v>
      </c>
      <c r="K634" s="64"/>
      <c r="L634" s="64" t="s">
        <v>421</v>
      </c>
      <c r="M634" s="290" t="s">
        <v>137</v>
      </c>
      <c r="N634" s="243" t="s">
        <v>2410</v>
      </c>
      <c r="O634" s="64"/>
      <c r="P634" s="89"/>
      <c r="Q634" s="243">
        <v>30</v>
      </c>
      <c r="R634" s="245">
        <v>120</v>
      </c>
      <c r="S634" s="245">
        <v>110</v>
      </c>
      <c r="T634" s="245">
        <v>29.33</v>
      </c>
      <c r="U634" s="89">
        <v>0</v>
      </c>
      <c r="V634" s="260">
        <v>15</v>
      </c>
      <c r="W634" s="98">
        <v>0</v>
      </c>
      <c r="X634" s="83">
        <v>0</v>
      </c>
      <c r="Y634" s="98">
        <v>0</v>
      </c>
      <c r="Z634" s="64">
        <v>1</v>
      </c>
      <c r="AA634" s="315">
        <v>885165</v>
      </c>
      <c r="AB634" s="315">
        <v>46667</v>
      </c>
      <c r="AC634" s="316">
        <v>931832</v>
      </c>
      <c r="AD634" s="74">
        <v>4500000</v>
      </c>
      <c r="AE634" s="74">
        <v>6000000</v>
      </c>
      <c r="AF634" s="334">
        <v>177895.19999999998</v>
      </c>
      <c r="AG634" s="112">
        <v>26554950</v>
      </c>
      <c r="AH634" s="74">
        <v>1400010</v>
      </c>
      <c r="AI634" s="74">
        <v>21347423.999999996</v>
      </c>
      <c r="AJ634" s="74">
        <v>2655495</v>
      </c>
      <c r="AK634" s="74">
        <v>4500000</v>
      </c>
      <c r="AL634" s="74">
        <v>6000000</v>
      </c>
      <c r="AM634" s="74">
        <v>4892117.9999999991</v>
      </c>
      <c r="AN634" s="74">
        <v>5217666.2159999991</v>
      </c>
      <c r="AO634" s="74">
        <v>0</v>
      </c>
      <c r="AP634" s="74">
        <v>3000000</v>
      </c>
      <c r="AQ634" s="74">
        <v>0</v>
      </c>
      <c r="AR634" s="74">
        <v>0</v>
      </c>
      <c r="AS634" s="74">
        <v>0</v>
      </c>
      <c r="AT634" s="79">
        <v>0</v>
      </c>
      <c r="AU634" s="81">
        <v>75567663.216000006</v>
      </c>
      <c r="AV634" s="112">
        <v>54308316.440880008</v>
      </c>
      <c r="AW634" s="74">
        <v>72912168.215999991</v>
      </c>
      <c r="AX634" s="74">
        <v>5103851.7751199994</v>
      </c>
      <c r="AY634" s="75">
        <v>1430831.644088001</v>
      </c>
      <c r="AZ634" s="74">
        <v>0</v>
      </c>
      <c r="BA634" s="74">
        <v>0</v>
      </c>
      <c r="BB634" s="74">
        <v>0</v>
      </c>
      <c r="BC634" s="79">
        <v>0</v>
      </c>
      <c r="BD634" s="79">
        <v>0</v>
      </c>
      <c r="BE634" s="79">
        <v>0</v>
      </c>
      <c r="BF634" s="77">
        <v>0</v>
      </c>
      <c r="BG634" s="344">
        <v>6534683.4192080004</v>
      </c>
      <c r="BH634" s="187">
        <v>69032979</v>
      </c>
    </row>
    <row r="635" spans="1:60" s="50" customFormat="1" ht="24" customHeight="1" x14ac:dyDescent="0.4">
      <c r="A635" s="181"/>
      <c r="B635" s="296">
        <v>629</v>
      </c>
      <c r="C635" s="264">
        <v>426</v>
      </c>
      <c r="D635" s="297">
        <v>12903</v>
      </c>
      <c r="E635" s="241" t="s">
        <v>158</v>
      </c>
      <c r="F635" s="242" t="s">
        <v>425</v>
      </c>
      <c r="G635" s="285" t="s">
        <v>137</v>
      </c>
      <c r="H635" s="272" t="s">
        <v>421</v>
      </c>
      <c r="I635" s="292" t="s">
        <v>3025</v>
      </c>
      <c r="J635" s="68">
        <v>1142355780</v>
      </c>
      <c r="K635" s="64"/>
      <c r="L635" s="64" t="s">
        <v>421</v>
      </c>
      <c r="M635" s="290" t="s">
        <v>137</v>
      </c>
      <c r="N635" s="98"/>
      <c r="O635" s="245" t="s">
        <v>2410</v>
      </c>
      <c r="P635" s="89"/>
      <c r="Q635" s="243">
        <v>30</v>
      </c>
      <c r="R635" s="245">
        <v>90</v>
      </c>
      <c r="S635" s="245">
        <v>0</v>
      </c>
      <c r="T635" s="245">
        <v>0</v>
      </c>
      <c r="U635" s="89">
        <v>0</v>
      </c>
      <c r="V635" s="260">
        <v>21</v>
      </c>
      <c r="W635" s="98">
        <v>0</v>
      </c>
      <c r="X635" s="83">
        <v>0</v>
      </c>
      <c r="Y635" s="98">
        <v>0</v>
      </c>
      <c r="Z635" s="64">
        <v>0</v>
      </c>
      <c r="AA635" s="315">
        <v>885165</v>
      </c>
      <c r="AB635" s="315">
        <v>46667</v>
      </c>
      <c r="AC635" s="316">
        <v>931832</v>
      </c>
      <c r="AD635" s="74">
        <v>4500000</v>
      </c>
      <c r="AE635" s="74">
        <v>6000000</v>
      </c>
      <c r="AF635" s="334">
        <v>177895.19999999998</v>
      </c>
      <c r="AG635" s="112">
        <v>26554950</v>
      </c>
      <c r="AH635" s="74">
        <v>1400010</v>
      </c>
      <c r="AI635" s="74">
        <v>16010567.999999998</v>
      </c>
      <c r="AJ635" s="74">
        <v>0</v>
      </c>
      <c r="AK635" s="74">
        <v>4500000</v>
      </c>
      <c r="AL635" s="74">
        <v>6000000</v>
      </c>
      <c r="AM635" s="74">
        <v>0</v>
      </c>
      <c r="AN635" s="74">
        <v>0</v>
      </c>
      <c r="AO635" s="74">
        <v>0</v>
      </c>
      <c r="AP635" s="74">
        <v>4200000</v>
      </c>
      <c r="AQ635" s="74">
        <v>0</v>
      </c>
      <c r="AR635" s="74">
        <v>0</v>
      </c>
      <c r="AS635" s="74">
        <v>0</v>
      </c>
      <c r="AT635" s="79">
        <v>0</v>
      </c>
      <c r="AU635" s="81">
        <v>58665528</v>
      </c>
      <c r="AV635" s="112">
        <v>39858941.039999999</v>
      </c>
      <c r="AW635" s="74">
        <v>58665528</v>
      </c>
      <c r="AX635" s="74">
        <v>4106586.9600000004</v>
      </c>
      <c r="AY635" s="75">
        <v>0</v>
      </c>
      <c r="AZ635" s="74">
        <v>0</v>
      </c>
      <c r="BA635" s="74">
        <v>0</v>
      </c>
      <c r="BB635" s="74">
        <v>0</v>
      </c>
      <c r="BC635" s="79">
        <v>0</v>
      </c>
      <c r="BD635" s="79">
        <v>0</v>
      </c>
      <c r="BE635" s="79">
        <v>0</v>
      </c>
      <c r="BF635" s="77">
        <v>0</v>
      </c>
      <c r="BG635" s="344">
        <v>4106586.9600000004</v>
      </c>
      <c r="BH635" s="187">
        <v>54558941</v>
      </c>
    </row>
    <row r="636" spans="1:60" s="50" customFormat="1" ht="24" customHeight="1" x14ac:dyDescent="0.2">
      <c r="A636" s="181"/>
      <c r="B636" s="296">
        <v>630</v>
      </c>
      <c r="C636" s="264">
        <v>427</v>
      </c>
      <c r="D636" s="297">
        <v>12912</v>
      </c>
      <c r="E636" s="241" t="s">
        <v>439</v>
      </c>
      <c r="F636" s="242" t="s">
        <v>440</v>
      </c>
      <c r="G636" s="285" t="s">
        <v>137</v>
      </c>
      <c r="H636" s="272" t="s">
        <v>421</v>
      </c>
      <c r="I636" s="292" t="s">
        <v>3026</v>
      </c>
      <c r="J636" s="64">
        <v>1290449481</v>
      </c>
      <c r="K636" s="64"/>
      <c r="L636" s="64" t="s">
        <v>421</v>
      </c>
      <c r="M636" s="290" t="s">
        <v>137</v>
      </c>
      <c r="N636" s="243" t="s">
        <v>2410</v>
      </c>
      <c r="O636" s="64"/>
      <c r="P636" s="89"/>
      <c r="Q636" s="243">
        <v>30</v>
      </c>
      <c r="R636" s="245">
        <v>120</v>
      </c>
      <c r="S636" s="245">
        <v>110</v>
      </c>
      <c r="T636" s="245">
        <v>29.33</v>
      </c>
      <c r="U636" s="89">
        <v>0</v>
      </c>
      <c r="V636" s="260">
        <v>30</v>
      </c>
      <c r="W636" s="98">
        <v>0</v>
      </c>
      <c r="X636" s="83">
        <v>0</v>
      </c>
      <c r="Y636" s="98">
        <v>2</v>
      </c>
      <c r="Z636" s="64">
        <v>2</v>
      </c>
      <c r="AA636" s="315">
        <v>885165</v>
      </c>
      <c r="AB636" s="315">
        <v>46667</v>
      </c>
      <c r="AC636" s="316">
        <v>931832</v>
      </c>
      <c r="AD636" s="74">
        <v>4500000</v>
      </c>
      <c r="AE636" s="74">
        <v>6000000</v>
      </c>
      <c r="AF636" s="334">
        <v>177895.19999999998</v>
      </c>
      <c r="AG636" s="112">
        <v>26554950</v>
      </c>
      <c r="AH636" s="74">
        <v>1400010</v>
      </c>
      <c r="AI636" s="74">
        <v>21347423.999999996</v>
      </c>
      <c r="AJ636" s="74">
        <v>5310990</v>
      </c>
      <c r="AK636" s="74">
        <v>4500000</v>
      </c>
      <c r="AL636" s="74">
        <v>6000000</v>
      </c>
      <c r="AM636" s="74">
        <v>4892117.9999999991</v>
      </c>
      <c r="AN636" s="74">
        <v>5217666.2159999991</v>
      </c>
      <c r="AO636" s="74">
        <v>0</v>
      </c>
      <c r="AP636" s="74">
        <v>6000000</v>
      </c>
      <c r="AQ636" s="74">
        <v>0</v>
      </c>
      <c r="AR636" s="74">
        <v>0</v>
      </c>
      <c r="AS636" s="74">
        <v>0</v>
      </c>
      <c r="AT636" s="79">
        <v>0</v>
      </c>
      <c r="AU636" s="81">
        <v>81223158.216000006</v>
      </c>
      <c r="AV636" s="112">
        <v>54098316.440880008</v>
      </c>
      <c r="AW636" s="74">
        <v>75912168.215999991</v>
      </c>
      <c r="AX636" s="74">
        <v>5313851.7751199994</v>
      </c>
      <c r="AY636" s="75">
        <v>1409831.644088001</v>
      </c>
      <c r="AZ636" s="74">
        <v>0</v>
      </c>
      <c r="BA636" s="74">
        <v>0</v>
      </c>
      <c r="BB636" s="74">
        <v>0</v>
      </c>
      <c r="BC636" s="79">
        <v>0</v>
      </c>
      <c r="BD636" s="79">
        <v>0</v>
      </c>
      <c r="BE636" s="79">
        <v>0</v>
      </c>
      <c r="BF636" s="77">
        <v>0</v>
      </c>
      <c r="BG636" s="344">
        <v>6723683.4192080004</v>
      </c>
      <c r="BH636" s="187">
        <v>74499474</v>
      </c>
    </row>
    <row r="637" spans="1:60" s="50" customFormat="1" ht="24" customHeight="1" x14ac:dyDescent="0.2">
      <c r="A637" s="181"/>
      <c r="B637" s="296">
        <v>631</v>
      </c>
      <c r="C637" s="264">
        <v>428</v>
      </c>
      <c r="D637" s="297">
        <v>12902</v>
      </c>
      <c r="E637" s="241" t="s">
        <v>423</v>
      </c>
      <c r="F637" s="242" t="s">
        <v>424</v>
      </c>
      <c r="G637" s="285" t="s">
        <v>137</v>
      </c>
      <c r="H637" s="272" t="s">
        <v>421</v>
      </c>
      <c r="I637" s="292" t="s">
        <v>3027</v>
      </c>
      <c r="J637" s="64">
        <v>1960383930</v>
      </c>
      <c r="K637" s="64"/>
      <c r="L637" s="64" t="s">
        <v>421</v>
      </c>
      <c r="M637" s="290" t="s">
        <v>137</v>
      </c>
      <c r="N637" s="243" t="s">
        <v>2410</v>
      </c>
      <c r="O637" s="64"/>
      <c r="P637" s="89"/>
      <c r="Q637" s="243">
        <v>30</v>
      </c>
      <c r="R637" s="245">
        <v>120</v>
      </c>
      <c r="S637" s="245">
        <v>110</v>
      </c>
      <c r="T637" s="245">
        <v>29.33</v>
      </c>
      <c r="U637" s="89">
        <v>0</v>
      </c>
      <c r="V637" s="260">
        <v>15</v>
      </c>
      <c r="W637" s="98">
        <v>0</v>
      </c>
      <c r="X637" s="83">
        <v>0</v>
      </c>
      <c r="Y637" s="98">
        <v>0</v>
      </c>
      <c r="Z637" s="64">
        <v>0</v>
      </c>
      <c r="AA637" s="315">
        <v>885165</v>
      </c>
      <c r="AB637" s="315">
        <v>46667</v>
      </c>
      <c r="AC637" s="316">
        <v>931832</v>
      </c>
      <c r="AD637" s="74">
        <v>4500000</v>
      </c>
      <c r="AE637" s="74">
        <v>6000000</v>
      </c>
      <c r="AF637" s="334">
        <v>177895.19999999998</v>
      </c>
      <c r="AG637" s="112">
        <v>26554950</v>
      </c>
      <c r="AH637" s="74">
        <v>1400010</v>
      </c>
      <c r="AI637" s="74">
        <v>21347423.999999996</v>
      </c>
      <c r="AJ637" s="74">
        <v>0</v>
      </c>
      <c r="AK637" s="74">
        <v>4500000</v>
      </c>
      <c r="AL637" s="74">
        <v>6000000</v>
      </c>
      <c r="AM637" s="74">
        <v>4892117.9999999991</v>
      </c>
      <c r="AN637" s="74">
        <v>5217666.2159999991</v>
      </c>
      <c r="AO637" s="74">
        <v>0</v>
      </c>
      <c r="AP637" s="74">
        <v>3000000</v>
      </c>
      <c r="AQ637" s="74">
        <v>0</v>
      </c>
      <c r="AR637" s="74">
        <v>0</v>
      </c>
      <c r="AS637" s="74">
        <v>0</v>
      </c>
      <c r="AT637" s="79">
        <v>0</v>
      </c>
      <c r="AU637" s="81">
        <v>72912168.216000006</v>
      </c>
      <c r="AV637" s="112">
        <v>54308316.440880008</v>
      </c>
      <c r="AW637" s="74">
        <v>72912168.215999991</v>
      </c>
      <c r="AX637" s="74">
        <v>5103851.7751199994</v>
      </c>
      <c r="AY637" s="75">
        <v>1430831.644088001</v>
      </c>
      <c r="AZ637" s="74">
        <v>0</v>
      </c>
      <c r="BA637" s="74">
        <v>0</v>
      </c>
      <c r="BB637" s="74">
        <v>0</v>
      </c>
      <c r="BC637" s="79">
        <v>0</v>
      </c>
      <c r="BD637" s="79">
        <v>0</v>
      </c>
      <c r="BE637" s="79">
        <v>0</v>
      </c>
      <c r="BF637" s="77">
        <v>0</v>
      </c>
      <c r="BG637" s="344">
        <v>6534683.4192080004</v>
      </c>
      <c r="BH637" s="187">
        <v>66377484</v>
      </c>
    </row>
    <row r="638" spans="1:60" s="50" customFormat="1" ht="24" customHeight="1" x14ac:dyDescent="0.2">
      <c r="A638" s="181"/>
      <c r="B638" s="296">
        <v>632</v>
      </c>
      <c r="C638" s="264">
        <v>429</v>
      </c>
      <c r="D638" s="297">
        <v>12911</v>
      </c>
      <c r="E638" s="241" t="s">
        <v>282</v>
      </c>
      <c r="F638" s="242" t="s">
        <v>438</v>
      </c>
      <c r="G638" s="285" t="s">
        <v>137</v>
      </c>
      <c r="H638" s="272" t="s">
        <v>421</v>
      </c>
      <c r="I638" s="349" t="s">
        <v>3028</v>
      </c>
      <c r="J638" s="67">
        <v>600492079</v>
      </c>
      <c r="K638" s="67"/>
      <c r="L638" s="67" t="s">
        <v>421</v>
      </c>
      <c r="M638" s="290" t="s">
        <v>137</v>
      </c>
      <c r="N638" s="243" t="s">
        <v>2410</v>
      </c>
      <c r="O638" s="67"/>
      <c r="P638" s="90"/>
      <c r="Q638" s="243">
        <v>30</v>
      </c>
      <c r="R638" s="245">
        <v>120</v>
      </c>
      <c r="S638" s="245">
        <v>110</v>
      </c>
      <c r="T638" s="245">
        <v>29.33</v>
      </c>
      <c r="U638" s="89">
        <v>0</v>
      </c>
      <c r="V638" s="260">
        <v>13</v>
      </c>
      <c r="W638" s="98">
        <v>0</v>
      </c>
      <c r="X638" s="83">
        <v>0</v>
      </c>
      <c r="Y638" s="98">
        <v>2</v>
      </c>
      <c r="Z638" s="64">
        <v>2</v>
      </c>
      <c r="AA638" s="315">
        <v>885165</v>
      </c>
      <c r="AB638" s="315">
        <v>46667</v>
      </c>
      <c r="AC638" s="316">
        <v>931832</v>
      </c>
      <c r="AD638" s="74">
        <v>4500000</v>
      </c>
      <c r="AE638" s="74">
        <v>6000000</v>
      </c>
      <c r="AF638" s="334">
        <v>177895.19999999998</v>
      </c>
      <c r="AG638" s="112">
        <v>26554950</v>
      </c>
      <c r="AH638" s="74">
        <v>1400010</v>
      </c>
      <c r="AI638" s="74">
        <v>21347423.999999996</v>
      </c>
      <c r="AJ638" s="74">
        <v>5310990</v>
      </c>
      <c r="AK638" s="74">
        <v>4500000</v>
      </c>
      <c r="AL638" s="74">
        <v>6000000</v>
      </c>
      <c r="AM638" s="74">
        <v>4892117.9999999991</v>
      </c>
      <c r="AN638" s="74">
        <v>5217666.2159999991</v>
      </c>
      <c r="AO638" s="74">
        <v>0</v>
      </c>
      <c r="AP638" s="74">
        <v>2600000</v>
      </c>
      <c r="AQ638" s="74">
        <v>0</v>
      </c>
      <c r="AR638" s="74">
        <v>0</v>
      </c>
      <c r="AS638" s="74">
        <v>0</v>
      </c>
      <c r="AT638" s="79">
        <v>0</v>
      </c>
      <c r="AU638" s="81">
        <v>77823158.216000006</v>
      </c>
      <c r="AV638" s="112">
        <v>54336316.440880008</v>
      </c>
      <c r="AW638" s="74">
        <v>72512168.215999991</v>
      </c>
      <c r="AX638" s="74">
        <v>5075851.7751199994</v>
      </c>
      <c r="AY638" s="75">
        <v>1433631.644088001</v>
      </c>
      <c r="AZ638" s="74">
        <v>0</v>
      </c>
      <c r="BA638" s="74">
        <v>0</v>
      </c>
      <c r="BB638" s="74">
        <v>0</v>
      </c>
      <c r="BC638" s="79">
        <v>0</v>
      </c>
      <c r="BD638" s="79">
        <v>0</v>
      </c>
      <c r="BE638" s="79">
        <v>0</v>
      </c>
      <c r="BF638" s="77">
        <v>0</v>
      </c>
      <c r="BG638" s="344">
        <v>6509483.4192080004</v>
      </c>
      <c r="BH638" s="187">
        <v>71313674</v>
      </c>
    </row>
    <row r="639" spans="1:60" s="50" customFormat="1" ht="24" customHeight="1" x14ac:dyDescent="0.2">
      <c r="A639" s="181"/>
      <c r="B639" s="296">
        <v>633</v>
      </c>
      <c r="C639" s="264">
        <v>430</v>
      </c>
      <c r="D639" s="297">
        <v>12932</v>
      </c>
      <c r="E639" s="241" t="s">
        <v>492</v>
      </c>
      <c r="F639" s="242" t="s">
        <v>493</v>
      </c>
      <c r="G639" s="285" t="s">
        <v>137</v>
      </c>
      <c r="H639" s="272" t="s">
        <v>458</v>
      </c>
      <c r="I639" s="292" t="s">
        <v>3029</v>
      </c>
      <c r="J639" s="64" t="s">
        <v>494</v>
      </c>
      <c r="K639" s="64" t="s">
        <v>495</v>
      </c>
      <c r="L639" s="64" t="s">
        <v>458</v>
      </c>
      <c r="M639" s="290" t="s">
        <v>137</v>
      </c>
      <c r="N639" s="243" t="s">
        <v>2410</v>
      </c>
      <c r="O639" s="64"/>
      <c r="P639" s="89"/>
      <c r="Q639" s="243">
        <v>30</v>
      </c>
      <c r="R639" s="245">
        <v>120</v>
      </c>
      <c r="S639" s="245">
        <v>110</v>
      </c>
      <c r="T639" s="245">
        <v>29.33</v>
      </c>
      <c r="U639" s="89">
        <v>0</v>
      </c>
      <c r="V639" s="260">
        <v>15</v>
      </c>
      <c r="W639" s="98">
        <v>0</v>
      </c>
      <c r="X639" s="83">
        <v>0</v>
      </c>
      <c r="Y639" s="98">
        <v>2</v>
      </c>
      <c r="Z639" s="64">
        <v>1</v>
      </c>
      <c r="AA639" s="315">
        <v>885165</v>
      </c>
      <c r="AB639" s="315">
        <v>46667</v>
      </c>
      <c r="AC639" s="316">
        <v>931832</v>
      </c>
      <c r="AD639" s="74">
        <v>4500000</v>
      </c>
      <c r="AE639" s="74">
        <v>6000000</v>
      </c>
      <c r="AF639" s="334">
        <v>177895.19999999998</v>
      </c>
      <c r="AG639" s="112">
        <v>26554950</v>
      </c>
      <c r="AH639" s="74">
        <v>1400010</v>
      </c>
      <c r="AI639" s="74">
        <v>21347423.999999996</v>
      </c>
      <c r="AJ639" s="74">
        <v>2655495</v>
      </c>
      <c r="AK639" s="74">
        <v>4500000</v>
      </c>
      <c r="AL639" s="74">
        <v>6000000</v>
      </c>
      <c r="AM639" s="74">
        <v>4892117.9999999991</v>
      </c>
      <c r="AN639" s="74">
        <v>5217666.2159999991</v>
      </c>
      <c r="AO639" s="74">
        <v>0</v>
      </c>
      <c r="AP639" s="74">
        <v>3000000</v>
      </c>
      <c r="AQ639" s="74">
        <v>0</v>
      </c>
      <c r="AR639" s="74">
        <v>0</v>
      </c>
      <c r="AS639" s="74">
        <v>0</v>
      </c>
      <c r="AT639" s="79">
        <v>0</v>
      </c>
      <c r="AU639" s="81">
        <v>75567663.216000006</v>
      </c>
      <c r="AV639" s="112">
        <v>54308316.440880008</v>
      </c>
      <c r="AW639" s="74">
        <v>72912168.215999991</v>
      </c>
      <c r="AX639" s="74">
        <v>5103851.7751199994</v>
      </c>
      <c r="AY639" s="75">
        <v>1430831.644088001</v>
      </c>
      <c r="AZ639" s="74">
        <v>0</v>
      </c>
      <c r="BA639" s="74">
        <v>0</v>
      </c>
      <c r="BB639" s="74">
        <v>0</v>
      </c>
      <c r="BC639" s="79">
        <v>0</v>
      </c>
      <c r="BD639" s="79">
        <v>0</v>
      </c>
      <c r="BE639" s="79">
        <v>0</v>
      </c>
      <c r="BF639" s="77">
        <v>0</v>
      </c>
      <c r="BG639" s="344">
        <v>6534683.4192080004</v>
      </c>
      <c r="BH639" s="187">
        <v>69032979</v>
      </c>
    </row>
    <row r="640" spans="1:60" s="50" customFormat="1" ht="24" customHeight="1" x14ac:dyDescent="0.2">
      <c r="A640" s="181"/>
      <c r="B640" s="296">
        <v>634</v>
      </c>
      <c r="C640" s="264">
        <v>431</v>
      </c>
      <c r="D640" s="297">
        <v>12924</v>
      </c>
      <c r="E640" s="241" t="s">
        <v>291</v>
      </c>
      <c r="F640" s="242" t="s">
        <v>464</v>
      </c>
      <c r="G640" s="285" t="s">
        <v>137</v>
      </c>
      <c r="H640" s="272" t="s">
        <v>458</v>
      </c>
      <c r="I640" s="349" t="s">
        <v>3030</v>
      </c>
      <c r="J640" s="67" t="s">
        <v>465</v>
      </c>
      <c r="K640" s="67" t="s">
        <v>466</v>
      </c>
      <c r="L640" s="67" t="s">
        <v>458</v>
      </c>
      <c r="M640" s="290" t="s">
        <v>137</v>
      </c>
      <c r="N640" s="99"/>
      <c r="O640" s="245" t="s">
        <v>2410</v>
      </c>
      <c r="P640" s="90"/>
      <c r="Q640" s="243">
        <v>30</v>
      </c>
      <c r="R640" s="245">
        <v>90</v>
      </c>
      <c r="S640" s="245">
        <v>0</v>
      </c>
      <c r="T640" s="245">
        <v>0</v>
      </c>
      <c r="U640" s="89">
        <v>0</v>
      </c>
      <c r="V640" s="260">
        <v>30</v>
      </c>
      <c r="W640" s="98">
        <v>0</v>
      </c>
      <c r="X640" s="83">
        <v>0</v>
      </c>
      <c r="Y640" s="98">
        <v>2</v>
      </c>
      <c r="Z640" s="64">
        <v>2</v>
      </c>
      <c r="AA640" s="315">
        <v>885165</v>
      </c>
      <c r="AB640" s="315">
        <v>46667</v>
      </c>
      <c r="AC640" s="316">
        <v>931832</v>
      </c>
      <c r="AD640" s="74">
        <v>4500000</v>
      </c>
      <c r="AE640" s="74">
        <v>6000000</v>
      </c>
      <c r="AF640" s="334">
        <v>177895.19999999998</v>
      </c>
      <c r="AG640" s="112">
        <v>26554950</v>
      </c>
      <c r="AH640" s="74">
        <v>1400010</v>
      </c>
      <c r="AI640" s="74">
        <v>16010567.999999998</v>
      </c>
      <c r="AJ640" s="74">
        <v>5310990</v>
      </c>
      <c r="AK640" s="74">
        <v>4500000</v>
      </c>
      <c r="AL640" s="74">
        <v>6000000</v>
      </c>
      <c r="AM640" s="74">
        <v>0</v>
      </c>
      <c r="AN640" s="74">
        <v>0</v>
      </c>
      <c r="AO640" s="74">
        <v>0</v>
      </c>
      <c r="AP640" s="74">
        <v>6000000</v>
      </c>
      <c r="AQ640" s="74">
        <v>0</v>
      </c>
      <c r="AR640" s="74">
        <v>0</v>
      </c>
      <c r="AS640" s="74">
        <v>0</v>
      </c>
      <c r="AT640" s="79">
        <v>0</v>
      </c>
      <c r="AU640" s="81">
        <v>65776518</v>
      </c>
      <c r="AV640" s="112">
        <v>39732941.039999999</v>
      </c>
      <c r="AW640" s="74">
        <v>60465528</v>
      </c>
      <c r="AX640" s="74">
        <v>4232586.96</v>
      </c>
      <c r="AY640" s="75">
        <v>0</v>
      </c>
      <c r="AZ640" s="74">
        <v>0</v>
      </c>
      <c r="BA640" s="74">
        <v>0</v>
      </c>
      <c r="BB640" s="74">
        <v>0</v>
      </c>
      <c r="BC640" s="79">
        <v>0</v>
      </c>
      <c r="BD640" s="79">
        <v>0</v>
      </c>
      <c r="BE640" s="79">
        <v>0</v>
      </c>
      <c r="BF640" s="77">
        <v>0</v>
      </c>
      <c r="BG640" s="344">
        <v>4232586.96</v>
      </c>
      <c r="BH640" s="187">
        <v>61543931</v>
      </c>
    </row>
    <row r="641" spans="1:61" s="50" customFormat="1" ht="24" customHeight="1" x14ac:dyDescent="0.2">
      <c r="A641" s="181"/>
      <c r="B641" s="296">
        <v>635</v>
      </c>
      <c r="C641" s="264">
        <v>432</v>
      </c>
      <c r="D641" s="297">
        <v>12931</v>
      </c>
      <c r="E641" s="241" t="s">
        <v>488</v>
      </c>
      <c r="F641" s="242" t="s">
        <v>489</v>
      </c>
      <c r="G641" s="285" t="s">
        <v>137</v>
      </c>
      <c r="H641" s="272" t="s">
        <v>458</v>
      </c>
      <c r="I641" s="292" t="s">
        <v>3031</v>
      </c>
      <c r="J641" s="64" t="s">
        <v>490</v>
      </c>
      <c r="K641" s="64" t="s">
        <v>491</v>
      </c>
      <c r="L641" s="64" t="s">
        <v>458</v>
      </c>
      <c r="M641" s="290" t="s">
        <v>137</v>
      </c>
      <c r="N641" s="243" t="s">
        <v>2410</v>
      </c>
      <c r="O641" s="64"/>
      <c r="P641" s="89"/>
      <c r="Q641" s="243">
        <v>30</v>
      </c>
      <c r="R641" s="245">
        <v>120</v>
      </c>
      <c r="S641" s="245">
        <v>110</v>
      </c>
      <c r="T641" s="245">
        <v>29.33</v>
      </c>
      <c r="U641" s="89">
        <v>0</v>
      </c>
      <c r="V641" s="260">
        <v>15</v>
      </c>
      <c r="W641" s="98">
        <v>0</v>
      </c>
      <c r="X641" s="83">
        <v>0</v>
      </c>
      <c r="Y641" s="98">
        <v>1</v>
      </c>
      <c r="Z641" s="64">
        <v>2</v>
      </c>
      <c r="AA641" s="315">
        <v>885165</v>
      </c>
      <c r="AB641" s="315">
        <v>46667</v>
      </c>
      <c r="AC641" s="316">
        <v>931832</v>
      </c>
      <c r="AD641" s="74">
        <v>4500000</v>
      </c>
      <c r="AE641" s="74">
        <v>6000000</v>
      </c>
      <c r="AF641" s="334">
        <v>177895.19999999998</v>
      </c>
      <c r="AG641" s="112">
        <v>26554950</v>
      </c>
      <c r="AH641" s="74">
        <v>1400010</v>
      </c>
      <c r="AI641" s="74">
        <v>21347423.999999996</v>
      </c>
      <c r="AJ641" s="74">
        <v>5310990</v>
      </c>
      <c r="AK641" s="74">
        <v>4500000</v>
      </c>
      <c r="AL641" s="74">
        <v>6000000</v>
      </c>
      <c r="AM641" s="74">
        <v>4892117.9999999991</v>
      </c>
      <c r="AN641" s="74">
        <v>5217666.2159999991</v>
      </c>
      <c r="AO641" s="74">
        <v>0</v>
      </c>
      <c r="AP641" s="74">
        <v>3000000</v>
      </c>
      <c r="AQ641" s="74">
        <v>0</v>
      </c>
      <c r="AR641" s="74">
        <v>0</v>
      </c>
      <c r="AS641" s="74">
        <v>0</v>
      </c>
      <c r="AT641" s="79">
        <v>0</v>
      </c>
      <c r="AU641" s="81">
        <v>78223158.216000006</v>
      </c>
      <c r="AV641" s="112">
        <v>54308316.440880008</v>
      </c>
      <c r="AW641" s="74">
        <v>72912168.215999991</v>
      </c>
      <c r="AX641" s="74">
        <v>5103851.7751199994</v>
      </c>
      <c r="AY641" s="75">
        <v>1430831.644088001</v>
      </c>
      <c r="AZ641" s="74">
        <v>0</v>
      </c>
      <c r="BA641" s="74">
        <v>0</v>
      </c>
      <c r="BB641" s="74">
        <v>0</v>
      </c>
      <c r="BC641" s="79">
        <v>0</v>
      </c>
      <c r="BD641" s="79">
        <v>0</v>
      </c>
      <c r="BE641" s="79">
        <v>0</v>
      </c>
      <c r="BF641" s="77">
        <v>0</v>
      </c>
      <c r="BG641" s="344">
        <v>6534683.4192080004</v>
      </c>
      <c r="BH641" s="187">
        <v>71688474</v>
      </c>
    </row>
    <row r="642" spans="1:61" s="50" customFormat="1" ht="24" customHeight="1" x14ac:dyDescent="0.2">
      <c r="A642" s="181"/>
      <c r="B642" s="296">
        <v>636</v>
      </c>
      <c r="C642" s="264">
        <v>433</v>
      </c>
      <c r="D642" s="297">
        <v>12948</v>
      </c>
      <c r="E642" s="241" t="s">
        <v>291</v>
      </c>
      <c r="F642" s="242" t="s">
        <v>546</v>
      </c>
      <c r="G642" s="285" t="s">
        <v>137</v>
      </c>
      <c r="H642" s="272" t="s">
        <v>458</v>
      </c>
      <c r="I642" s="292" t="s">
        <v>3032</v>
      </c>
      <c r="J642" s="64" t="s">
        <v>547</v>
      </c>
      <c r="K642" s="64" t="s">
        <v>548</v>
      </c>
      <c r="L642" s="64" t="s">
        <v>458</v>
      </c>
      <c r="M642" s="290" t="s">
        <v>137</v>
      </c>
      <c r="N642" s="98"/>
      <c r="O642" s="245" t="s">
        <v>2410</v>
      </c>
      <c r="P642" s="89"/>
      <c r="Q642" s="243">
        <v>30</v>
      </c>
      <c r="R642" s="245">
        <v>90</v>
      </c>
      <c r="S642" s="245">
        <v>0</v>
      </c>
      <c r="T642" s="245">
        <v>0</v>
      </c>
      <c r="U642" s="89">
        <v>0</v>
      </c>
      <c r="V642" s="260">
        <v>24</v>
      </c>
      <c r="W642" s="98">
        <v>0</v>
      </c>
      <c r="X642" s="83">
        <v>0</v>
      </c>
      <c r="Y642" s="98">
        <v>1</v>
      </c>
      <c r="Z642" s="64">
        <v>0</v>
      </c>
      <c r="AA642" s="315">
        <v>885165</v>
      </c>
      <c r="AB642" s="315">
        <v>46667</v>
      </c>
      <c r="AC642" s="316">
        <v>931832</v>
      </c>
      <c r="AD642" s="74">
        <v>4500000</v>
      </c>
      <c r="AE642" s="74">
        <v>6000000</v>
      </c>
      <c r="AF642" s="334">
        <v>177895.19999999998</v>
      </c>
      <c r="AG642" s="112">
        <v>26554950</v>
      </c>
      <c r="AH642" s="74">
        <v>1400010</v>
      </c>
      <c r="AI642" s="74">
        <v>16010567.999999998</v>
      </c>
      <c r="AJ642" s="74">
        <v>0</v>
      </c>
      <c r="AK642" s="74">
        <v>4500000</v>
      </c>
      <c r="AL642" s="74">
        <v>6000000</v>
      </c>
      <c r="AM642" s="74">
        <v>0</v>
      </c>
      <c r="AN642" s="74">
        <v>0</v>
      </c>
      <c r="AO642" s="74">
        <v>0</v>
      </c>
      <c r="AP642" s="74">
        <v>4800000</v>
      </c>
      <c r="AQ642" s="74">
        <v>0</v>
      </c>
      <c r="AR642" s="74">
        <v>0</v>
      </c>
      <c r="AS642" s="74">
        <v>0</v>
      </c>
      <c r="AT642" s="79">
        <v>0</v>
      </c>
      <c r="AU642" s="81">
        <v>59265528</v>
      </c>
      <c r="AV642" s="112">
        <v>39816941.039999999</v>
      </c>
      <c r="AW642" s="74">
        <v>59265528</v>
      </c>
      <c r="AX642" s="74">
        <v>4148586.9600000004</v>
      </c>
      <c r="AY642" s="75">
        <v>0</v>
      </c>
      <c r="AZ642" s="74">
        <v>0</v>
      </c>
      <c r="BA642" s="74">
        <v>0</v>
      </c>
      <c r="BB642" s="74">
        <v>0</v>
      </c>
      <c r="BC642" s="79">
        <v>0</v>
      </c>
      <c r="BD642" s="79">
        <v>0</v>
      </c>
      <c r="BE642" s="79">
        <v>0</v>
      </c>
      <c r="BF642" s="77">
        <v>0</v>
      </c>
      <c r="BG642" s="344">
        <v>4148586.9600000004</v>
      </c>
      <c r="BH642" s="187">
        <v>55116941</v>
      </c>
    </row>
    <row r="643" spans="1:61" s="50" customFormat="1" ht="24" customHeight="1" x14ac:dyDescent="0.2">
      <c r="A643" s="181"/>
      <c r="B643" s="296">
        <v>637</v>
      </c>
      <c r="C643" s="264">
        <v>434</v>
      </c>
      <c r="D643" s="297">
        <v>12951</v>
      </c>
      <c r="E643" s="241" t="s">
        <v>555</v>
      </c>
      <c r="F643" s="242" t="s">
        <v>556</v>
      </c>
      <c r="G643" s="285" t="s">
        <v>137</v>
      </c>
      <c r="H643" s="272" t="s">
        <v>458</v>
      </c>
      <c r="I643" s="292" t="s">
        <v>3033</v>
      </c>
      <c r="J643" s="64" t="s">
        <v>557</v>
      </c>
      <c r="K643" s="64" t="s">
        <v>558</v>
      </c>
      <c r="L643" s="64" t="s">
        <v>458</v>
      </c>
      <c r="M643" s="290" t="s">
        <v>137</v>
      </c>
      <c r="N643" s="243" t="s">
        <v>2410</v>
      </c>
      <c r="O643" s="64"/>
      <c r="P643" s="89"/>
      <c r="Q643" s="243">
        <v>30</v>
      </c>
      <c r="R643" s="245">
        <v>120</v>
      </c>
      <c r="S643" s="245">
        <v>110</v>
      </c>
      <c r="T643" s="245">
        <v>29.33</v>
      </c>
      <c r="U643" s="89">
        <v>0</v>
      </c>
      <c r="V643" s="260">
        <v>15</v>
      </c>
      <c r="W643" s="98">
        <v>0</v>
      </c>
      <c r="X643" s="83">
        <v>0</v>
      </c>
      <c r="Y643" s="98">
        <v>2</v>
      </c>
      <c r="Z643" s="64">
        <v>3</v>
      </c>
      <c r="AA643" s="315">
        <v>885165</v>
      </c>
      <c r="AB643" s="315">
        <v>46667</v>
      </c>
      <c r="AC643" s="316">
        <v>931832</v>
      </c>
      <c r="AD643" s="74">
        <v>4500000</v>
      </c>
      <c r="AE643" s="74">
        <v>6000000</v>
      </c>
      <c r="AF643" s="334">
        <v>177895.19999999998</v>
      </c>
      <c r="AG643" s="112">
        <v>26554950</v>
      </c>
      <c r="AH643" s="74">
        <v>1400010</v>
      </c>
      <c r="AI643" s="74">
        <v>21347423.999999996</v>
      </c>
      <c r="AJ643" s="74">
        <v>7966485</v>
      </c>
      <c r="AK643" s="74">
        <v>4500000</v>
      </c>
      <c r="AL643" s="74">
        <v>6000000</v>
      </c>
      <c r="AM643" s="74">
        <v>4892117.9999999991</v>
      </c>
      <c r="AN643" s="74">
        <v>5217666.2159999991</v>
      </c>
      <c r="AO643" s="74">
        <v>0</v>
      </c>
      <c r="AP643" s="74">
        <v>3000000</v>
      </c>
      <c r="AQ643" s="74">
        <v>0</v>
      </c>
      <c r="AR643" s="74">
        <v>0</v>
      </c>
      <c r="AS643" s="74">
        <v>0</v>
      </c>
      <c r="AT643" s="79">
        <v>0</v>
      </c>
      <c r="AU643" s="81">
        <v>80878653.216000006</v>
      </c>
      <c r="AV643" s="112">
        <v>54308316.440880008</v>
      </c>
      <c r="AW643" s="74">
        <v>72912168.215999991</v>
      </c>
      <c r="AX643" s="74">
        <v>5103851.7751199994</v>
      </c>
      <c r="AY643" s="75">
        <v>1430831.644088001</v>
      </c>
      <c r="AZ643" s="74">
        <v>0</v>
      </c>
      <c r="BA643" s="74">
        <v>0</v>
      </c>
      <c r="BB643" s="74">
        <v>0</v>
      </c>
      <c r="BC643" s="79">
        <v>0</v>
      </c>
      <c r="BD643" s="79">
        <v>0</v>
      </c>
      <c r="BE643" s="79">
        <v>0</v>
      </c>
      <c r="BF643" s="77">
        <v>0</v>
      </c>
      <c r="BG643" s="344">
        <v>6534683.4192080004</v>
      </c>
      <c r="BH643" s="187">
        <v>74343969</v>
      </c>
    </row>
    <row r="644" spans="1:61" s="50" customFormat="1" ht="24" customHeight="1" x14ac:dyDescent="0.2">
      <c r="A644" s="181"/>
      <c r="B644" s="296">
        <v>638</v>
      </c>
      <c r="C644" s="264">
        <v>435</v>
      </c>
      <c r="D644" s="297">
        <v>12945</v>
      </c>
      <c r="E644" s="241" t="s">
        <v>135</v>
      </c>
      <c r="F644" s="242" t="s">
        <v>536</v>
      </c>
      <c r="G644" s="285" t="s">
        <v>137</v>
      </c>
      <c r="H644" s="272" t="s">
        <v>458</v>
      </c>
      <c r="I644" s="292" t="s">
        <v>3034</v>
      </c>
      <c r="J644" s="64" t="s">
        <v>537</v>
      </c>
      <c r="K644" s="64" t="s">
        <v>538</v>
      </c>
      <c r="L644" s="64" t="s">
        <v>458</v>
      </c>
      <c r="M644" s="290" t="s">
        <v>137</v>
      </c>
      <c r="N644" s="98"/>
      <c r="O644" s="245" t="s">
        <v>2410</v>
      </c>
      <c r="P644" s="89"/>
      <c r="Q644" s="243">
        <v>30</v>
      </c>
      <c r="R644" s="245">
        <v>90</v>
      </c>
      <c r="S644" s="245">
        <v>0</v>
      </c>
      <c r="T644" s="245">
        <v>0</v>
      </c>
      <c r="U644" s="89">
        <v>0</v>
      </c>
      <c r="V644" s="260">
        <v>30</v>
      </c>
      <c r="W644" s="98">
        <v>0</v>
      </c>
      <c r="X644" s="83">
        <v>0</v>
      </c>
      <c r="Y644" s="98">
        <v>0</v>
      </c>
      <c r="Z644" s="64">
        <v>0</v>
      </c>
      <c r="AA644" s="315">
        <v>885165</v>
      </c>
      <c r="AB644" s="315">
        <v>46667</v>
      </c>
      <c r="AC644" s="316">
        <v>931832</v>
      </c>
      <c r="AD644" s="74">
        <v>4500000</v>
      </c>
      <c r="AE644" s="74">
        <v>6000000</v>
      </c>
      <c r="AF644" s="334">
        <v>177895.19999999998</v>
      </c>
      <c r="AG644" s="112">
        <v>26554950</v>
      </c>
      <c r="AH644" s="74">
        <v>1400010</v>
      </c>
      <c r="AI644" s="74">
        <v>16010567.999999998</v>
      </c>
      <c r="AJ644" s="74">
        <v>0</v>
      </c>
      <c r="AK644" s="74">
        <v>4500000</v>
      </c>
      <c r="AL644" s="74">
        <v>6000000</v>
      </c>
      <c r="AM644" s="74">
        <v>0</v>
      </c>
      <c r="AN644" s="74">
        <v>0</v>
      </c>
      <c r="AO644" s="74">
        <v>0</v>
      </c>
      <c r="AP644" s="74">
        <v>6000000</v>
      </c>
      <c r="AQ644" s="74">
        <v>0</v>
      </c>
      <c r="AR644" s="74">
        <v>0</v>
      </c>
      <c r="AS644" s="74">
        <v>0</v>
      </c>
      <c r="AT644" s="79">
        <v>0</v>
      </c>
      <c r="AU644" s="81">
        <v>60465528</v>
      </c>
      <c r="AV644" s="112">
        <v>39732941.039999999</v>
      </c>
      <c r="AW644" s="74">
        <v>60465528</v>
      </c>
      <c r="AX644" s="74">
        <v>4232586.96</v>
      </c>
      <c r="AY644" s="75">
        <v>0</v>
      </c>
      <c r="AZ644" s="74">
        <v>0</v>
      </c>
      <c r="BA644" s="74">
        <v>0</v>
      </c>
      <c r="BB644" s="74">
        <v>0</v>
      </c>
      <c r="BC644" s="79">
        <v>0</v>
      </c>
      <c r="BD644" s="79">
        <v>0</v>
      </c>
      <c r="BE644" s="79">
        <v>0</v>
      </c>
      <c r="BF644" s="77">
        <v>0</v>
      </c>
      <c r="BG644" s="344">
        <v>4232586.96</v>
      </c>
      <c r="BH644" s="187">
        <v>56232941</v>
      </c>
    </row>
    <row r="645" spans="1:61" s="50" customFormat="1" ht="24" customHeight="1" x14ac:dyDescent="0.2">
      <c r="A645" s="181"/>
      <c r="B645" s="296">
        <v>639</v>
      </c>
      <c r="C645" s="264">
        <v>436</v>
      </c>
      <c r="D645" s="297">
        <v>12953</v>
      </c>
      <c r="E645" s="241" t="s">
        <v>562</v>
      </c>
      <c r="F645" s="242" t="s">
        <v>563</v>
      </c>
      <c r="G645" s="285" t="s">
        <v>137</v>
      </c>
      <c r="H645" s="272" t="s">
        <v>458</v>
      </c>
      <c r="I645" s="292" t="s">
        <v>3035</v>
      </c>
      <c r="J645" s="64" t="s">
        <v>564</v>
      </c>
      <c r="K645" s="64" t="s">
        <v>565</v>
      </c>
      <c r="L645" s="64" t="s">
        <v>458</v>
      </c>
      <c r="M645" s="290" t="s">
        <v>137</v>
      </c>
      <c r="N645" s="98"/>
      <c r="O645" s="245" t="s">
        <v>2410</v>
      </c>
      <c r="P645" s="89"/>
      <c r="Q645" s="243">
        <v>30</v>
      </c>
      <c r="R645" s="245">
        <v>90</v>
      </c>
      <c r="S645" s="245">
        <v>0</v>
      </c>
      <c r="T645" s="245">
        <v>0</v>
      </c>
      <c r="U645" s="89">
        <v>0</v>
      </c>
      <c r="V645" s="260">
        <v>30</v>
      </c>
      <c r="W645" s="98">
        <v>0</v>
      </c>
      <c r="X645" s="83">
        <v>0</v>
      </c>
      <c r="Y645" s="98">
        <v>1</v>
      </c>
      <c r="Z645" s="64">
        <v>1</v>
      </c>
      <c r="AA645" s="315">
        <v>885165</v>
      </c>
      <c r="AB645" s="315">
        <v>46667</v>
      </c>
      <c r="AC645" s="316">
        <v>931832</v>
      </c>
      <c r="AD645" s="74">
        <v>4500000</v>
      </c>
      <c r="AE645" s="74">
        <v>6000000</v>
      </c>
      <c r="AF645" s="334">
        <v>177895.19999999998</v>
      </c>
      <c r="AG645" s="112">
        <v>26554950</v>
      </c>
      <c r="AH645" s="74">
        <v>1400010</v>
      </c>
      <c r="AI645" s="74">
        <v>16010567.999999998</v>
      </c>
      <c r="AJ645" s="74">
        <v>2655495</v>
      </c>
      <c r="AK645" s="74">
        <v>4500000</v>
      </c>
      <c r="AL645" s="74">
        <v>6000000</v>
      </c>
      <c r="AM645" s="74">
        <v>0</v>
      </c>
      <c r="AN645" s="74">
        <v>0</v>
      </c>
      <c r="AO645" s="74">
        <v>0</v>
      </c>
      <c r="AP645" s="74">
        <v>6000000</v>
      </c>
      <c r="AQ645" s="74">
        <v>0</v>
      </c>
      <c r="AR645" s="74">
        <v>0</v>
      </c>
      <c r="AS645" s="74">
        <v>0</v>
      </c>
      <c r="AT645" s="79">
        <v>0</v>
      </c>
      <c r="AU645" s="81">
        <v>63121023</v>
      </c>
      <c r="AV645" s="112">
        <v>39732941.039999999</v>
      </c>
      <c r="AW645" s="74">
        <v>60465528</v>
      </c>
      <c r="AX645" s="74">
        <v>4232586.96</v>
      </c>
      <c r="AY645" s="75">
        <v>0</v>
      </c>
      <c r="AZ645" s="74">
        <v>0</v>
      </c>
      <c r="BA645" s="74">
        <v>0</v>
      </c>
      <c r="BB645" s="74">
        <v>0</v>
      </c>
      <c r="BC645" s="79">
        <v>0</v>
      </c>
      <c r="BD645" s="79">
        <v>0</v>
      </c>
      <c r="BE645" s="79">
        <v>0</v>
      </c>
      <c r="BF645" s="77">
        <v>0</v>
      </c>
      <c r="BG645" s="344">
        <v>4232586.96</v>
      </c>
      <c r="BH645" s="187">
        <v>58888436</v>
      </c>
    </row>
    <row r="646" spans="1:61" s="50" customFormat="1" ht="24" customHeight="1" x14ac:dyDescent="0.2">
      <c r="A646" s="181"/>
      <c r="B646" s="296">
        <v>640</v>
      </c>
      <c r="C646" s="264">
        <v>437</v>
      </c>
      <c r="D646" s="297">
        <v>12947</v>
      </c>
      <c r="E646" s="241" t="s">
        <v>542</v>
      </c>
      <c r="F646" s="242" t="s">
        <v>543</v>
      </c>
      <c r="G646" s="285" t="s">
        <v>137</v>
      </c>
      <c r="H646" s="272" t="s">
        <v>458</v>
      </c>
      <c r="I646" s="292" t="s">
        <v>3036</v>
      </c>
      <c r="J646" s="64" t="s">
        <v>544</v>
      </c>
      <c r="K646" s="64" t="s">
        <v>545</v>
      </c>
      <c r="L646" s="64" t="s">
        <v>458</v>
      </c>
      <c r="M646" s="290" t="s">
        <v>137</v>
      </c>
      <c r="N646" s="243" t="s">
        <v>2410</v>
      </c>
      <c r="O646" s="64"/>
      <c r="P646" s="89"/>
      <c r="Q646" s="243">
        <v>30</v>
      </c>
      <c r="R646" s="245">
        <v>120</v>
      </c>
      <c r="S646" s="245">
        <v>110</v>
      </c>
      <c r="T646" s="245">
        <v>29.33</v>
      </c>
      <c r="U646" s="89">
        <v>0</v>
      </c>
      <c r="V646" s="260">
        <v>14</v>
      </c>
      <c r="W646" s="98">
        <v>0</v>
      </c>
      <c r="X646" s="83">
        <v>0</v>
      </c>
      <c r="Y646" s="98">
        <v>1</v>
      </c>
      <c r="Z646" s="64">
        <v>1</v>
      </c>
      <c r="AA646" s="315">
        <v>885165</v>
      </c>
      <c r="AB646" s="315">
        <v>46667</v>
      </c>
      <c r="AC646" s="316">
        <v>931832</v>
      </c>
      <c r="AD646" s="74">
        <v>4500000</v>
      </c>
      <c r="AE646" s="74">
        <v>6000000</v>
      </c>
      <c r="AF646" s="334">
        <v>177895.19999999998</v>
      </c>
      <c r="AG646" s="112">
        <v>26554950</v>
      </c>
      <c r="AH646" s="74">
        <v>1400010</v>
      </c>
      <c r="AI646" s="74">
        <v>21347423.999999996</v>
      </c>
      <c r="AJ646" s="74">
        <v>2655495</v>
      </c>
      <c r="AK646" s="74">
        <v>4500000</v>
      </c>
      <c r="AL646" s="74">
        <v>6000000</v>
      </c>
      <c r="AM646" s="74">
        <v>4892117.9999999991</v>
      </c>
      <c r="AN646" s="74">
        <v>5217666.2159999991</v>
      </c>
      <c r="AO646" s="74">
        <v>0</v>
      </c>
      <c r="AP646" s="74">
        <v>2800000</v>
      </c>
      <c r="AQ646" s="74">
        <v>0</v>
      </c>
      <c r="AR646" s="74">
        <v>0</v>
      </c>
      <c r="AS646" s="74">
        <v>0</v>
      </c>
      <c r="AT646" s="79">
        <v>0</v>
      </c>
      <c r="AU646" s="81">
        <v>75367663.216000006</v>
      </c>
      <c r="AV646" s="112">
        <v>54322316.440880008</v>
      </c>
      <c r="AW646" s="74">
        <v>72712168.215999991</v>
      </c>
      <c r="AX646" s="74">
        <v>5089851.7751199994</v>
      </c>
      <c r="AY646" s="75">
        <v>1432231.644088001</v>
      </c>
      <c r="AZ646" s="74">
        <v>0</v>
      </c>
      <c r="BA646" s="74">
        <v>0</v>
      </c>
      <c r="BB646" s="74">
        <v>0</v>
      </c>
      <c r="BC646" s="79">
        <v>0</v>
      </c>
      <c r="BD646" s="79">
        <v>0</v>
      </c>
      <c r="BE646" s="79">
        <v>0</v>
      </c>
      <c r="BF646" s="77">
        <v>0</v>
      </c>
      <c r="BG646" s="344">
        <v>6522083.4192080004</v>
      </c>
      <c r="BH646" s="187">
        <v>68845579</v>
      </c>
    </row>
    <row r="647" spans="1:61" s="50" customFormat="1" ht="24" customHeight="1" x14ac:dyDescent="0.2">
      <c r="A647" s="181"/>
      <c r="B647" s="296">
        <v>641</v>
      </c>
      <c r="C647" s="264">
        <v>438</v>
      </c>
      <c r="D647" s="297">
        <v>12942</v>
      </c>
      <c r="E647" s="241" t="s">
        <v>526</v>
      </c>
      <c r="F647" s="242" t="s">
        <v>527</v>
      </c>
      <c r="G647" s="285" t="s">
        <v>137</v>
      </c>
      <c r="H647" s="272" t="s">
        <v>458</v>
      </c>
      <c r="I647" s="292" t="s">
        <v>3037</v>
      </c>
      <c r="J647" s="64" t="s">
        <v>528</v>
      </c>
      <c r="K647" s="64" t="s">
        <v>529</v>
      </c>
      <c r="L647" s="64" t="s">
        <v>458</v>
      </c>
      <c r="M647" s="290" t="s">
        <v>137</v>
      </c>
      <c r="N647" s="243" t="s">
        <v>2410</v>
      </c>
      <c r="O647" s="64"/>
      <c r="P647" s="89"/>
      <c r="Q647" s="243">
        <v>30</v>
      </c>
      <c r="R647" s="245">
        <v>120</v>
      </c>
      <c r="S647" s="245">
        <v>110</v>
      </c>
      <c r="T647" s="245">
        <v>29.33</v>
      </c>
      <c r="U647" s="89">
        <v>0</v>
      </c>
      <c r="V647" s="260">
        <v>14</v>
      </c>
      <c r="W647" s="98">
        <v>0</v>
      </c>
      <c r="X647" s="83">
        <v>0</v>
      </c>
      <c r="Y647" s="98">
        <v>0</v>
      </c>
      <c r="Z647" s="64">
        <v>0</v>
      </c>
      <c r="AA647" s="315">
        <v>885165</v>
      </c>
      <c r="AB647" s="315">
        <v>46667</v>
      </c>
      <c r="AC647" s="316">
        <v>931832</v>
      </c>
      <c r="AD647" s="74">
        <v>4500000</v>
      </c>
      <c r="AE647" s="74">
        <v>6000000</v>
      </c>
      <c r="AF647" s="334">
        <v>177895.19999999998</v>
      </c>
      <c r="AG647" s="112">
        <v>26554950</v>
      </c>
      <c r="AH647" s="74">
        <v>1400010</v>
      </c>
      <c r="AI647" s="74">
        <v>21347423.999999996</v>
      </c>
      <c r="AJ647" s="74">
        <v>0</v>
      </c>
      <c r="AK647" s="74">
        <v>4500000</v>
      </c>
      <c r="AL647" s="74">
        <v>6000000</v>
      </c>
      <c r="AM647" s="74">
        <v>4892117.9999999991</v>
      </c>
      <c r="AN647" s="74">
        <v>5217666.2159999991</v>
      </c>
      <c r="AO647" s="74">
        <v>0</v>
      </c>
      <c r="AP647" s="74">
        <v>2800000</v>
      </c>
      <c r="AQ647" s="74">
        <v>0</v>
      </c>
      <c r="AR647" s="74">
        <v>0</v>
      </c>
      <c r="AS647" s="74">
        <v>0</v>
      </c>
      <c r="AT647" s="79">
        <v>0</v>
      </c>
      <c r="AU647" s="81">
        <v>72712168.216000006</v>
      </c>
      <c r="AV647" s="112">
        <v>54322316.440880008</v>
      </c>
      <c r="AW647" s="74">
        <v>72712168.215999991</v>
      </c>
      <c r="AX647" s="74">
        <v>5089851.7751199994</v>
      </c>
      <c r="AY647" s="75">
        <v>1432231.644088001</v>
      </c>
      <c r="AZ647" s="74">
        <v>0</v>
      </c>
      <c r="BA647" s="74">
        <v>0</v>
      </c>
      <c r="BB647" s="74">
        <v>0</v>
      </c>
      <c r="BC647" s="79">
        <v>0</v>
      </c>
      <c r="BD647" s="79">
        <v>0</v>
      </c>
      <c r="BE647" s="79">
        <v>0</v>
      </c>
      <c r="BF647" s="77">
        <v>0</v>
      </c>
      <c r="BG647" s="344">
        <v>6522083.4192080004</v>
      </c>
      <c r="BH647" s="187">
        <v>66190084</v>
      </c>
    </row>
    <row r="648" spans="1:61" s="50" customFormat="1" ht="24" customHeight="1" x14ac:dyDescent="0.2">
      <c r="A648" s="181"/>
      <c r="B648" s="296">
        <v>642</v>
      </c>
      <c r="C648" s="264">
        <v>439</v>
      </c>
      <c r="D648" s="297">
        <v>12955</v>
      </c>
      <c r="E648" s="241" t="s">
        <v>569</v>
      </c>
      <c r="F648" s="242" t="s">
        <v>570</v>
      </c>
      <c r="G648" s="285" t="s">
        <v>137</v>
      </c>
      <c r="H648" s="272" t="s">
        <v>458</v>
      </c>
      <c r="I648" s="292" t="s">
        <v>3038</v>
      </c>
      <c r="J648" s="64" t="s">
        <v>571</v>
      </c>
      <c r="K648" s="64" t="s">
        <v>572</v>
      </c>
      <c r="L648" s="64" t="s">
        <v>458</v>
      </c>
      <c r="M648" s="290" t="s">
        <v>137</v>
      </c>
      <c r="N648" s="243" t="s">
        <v>2410</v>
      </c>
      <c r="O648" s="64"/>
      <c r="P648" s="89"/>
      <c r="Q648" s="243">
        <v>30</v>
      </c>
      <c r="R648" s="245">
        <v>120</v>
      </c>
      <c r="S648" s="245">
        <v>110</v>
      </c>
      <c r="T648" s="245">
        <v>29.33</v>
      </c>
      <c r="U648" s="89">
        <v>0</v>
      </c>
      <c r="V648" s="260">
        <v>15</v>
      </c>
      <c r="W648" s="98">
        <v>0</v>
      </c>
      <c r="X648" s="83">
        <v>0</v>
      </c>
      <c r="Y648" s="98">
        <v>1</v>
      </c>
      <c r="Z648" s="64">
        <v>1</v>
      </c>
      <c r="AA648" s="315">
        <v>885165</v>
      </c>
      <c r="AB648" s="315">
        <v>46667</v>
      </c>
      <c r="AC648" s="316">
        <v>931832</v>
      </c>
      <c r="AD648" s="74">
        <v>4500000</v>
      </c>
      <c r="AE648" s="74">
        <v>6000000</v>
      </c>
      <c r="AF648" s="334">
        <v>177895.19999999998</v>
      </c>
      <c r="AG648" s="112">
        <v>26554950</v>
      </c>
      <c r="AH648" s="74">
        <v>1400010</v>
      </c>
      <c r="AI648" s="74">
        <v>21347423.999999996</v>
      </c>
      <c r="AJ648" s="74">
        <v>2655495</v>
      </c>
      <c r="AK648" s="74">
        <v>4500000</v>
      </c>
      <c r="AL648" s="74">
        <v>6000000</v>
      </c>
      <c r="AM648" s="74">
        <v>4892117.9999999991</v>
      </c>
      <c r="AN648" s="74">
        <v>5217666.2159999991</v>
      </c>
      <c r="AO648" s="74">
        <v>0</v>
      </c>
      <c r="AP648" s="74">
        <v>3000000</v>
      </c>
      <c r="AQ648" s="74">
        <v>0</v>
      </c>
      <c r="AR648" s="74">
        <v>0</v>
      </c>
      <c r="AS648" s="74">
        <v>0</v>
      </c>
      <c r="AT648" s="79">
        <v>0</v>
      </c>
      <c r="AU648" s="81">
        <v>75567663.216000006</v>
      </c>
      <c r="AV648" s="112">
        <v>54308316.440880008</v>
      </c>
      <c r="AW648" s="74">
        <v>72912168.215999991</v>
      </c>
      <c r="AX648" s="74">
        <v>5103851.7751199994</v>
      </c>
      <c r="AY648" s="75">
        <v>1430831.644088001</v>
      </c>
      <c r="AZ648" s="74">
        <v>0</v>
      </c>
      <c r="BA648" s="74">
        <v>0</v>
      </c>
      <c r="BB648" s="74">
        <v>0</v>
      </c>
      <c r="BC648" s="79">
        <v>0</v>
      </c>
      <c r="BD648" s="79">
        <v>0</v>
      </c>
      <c r="BE648" s="79">
        <v>0</v>
      </c>
      <c r="BF648" s="77">
        <v>0</v>
      </c>
      <c r="BG648" s="344">
        <v>6534683.4192080004</v>
      </c>
      <c r="BH648" s="187">
        <v>69032979</v>
      </c>
    </row>
    <row r="649" spans="1:61" s="50" customFormat="1" ht="24" customHeight="1" x14ac:dyDescent="0.2">
      <c r="A649" s="181"/>
      <c r="B649" s="296">
        <v>643</v>
      </c>
      <c r="C649" s="264">
        <v>440</v>
      </c>
      <c r="D649" s="297">
        <v>13301</v>
      </c>
      <c r="E649" s="241" t="s">
        <v>1650</v>
      </c>
      <c r="F649" s="242" t="s">
        <v>546</v>
      </c>
      <c r="G649" s="285" t="s">
        <v>137</v>
      </c>
      <c r="H649" s="272" t="s">
        <v>458</v>
      </c>
      <c r="I649" s="288" t="s">
        <v>3271</v>
      </c>
      <c r="J649" s="176" t="s">
        <v>496</v>
      </c>
      <c r="K649" s="64" t="s">
        <v>1652</v>
      </c>
      <c r="L649" s="64"/>
      <c r="M649" s="290" t="s">
        <v>137</v>
      </c>
      <c r="N649" s="243" t="s">
        <v>2410</v>
      </c>
      <c r="O649" s="64"/>
      <c r="P649" s="89"/>
      <c r="Q649" s="243">
        <v>30</v>
      </c>
      <c r="R649" s="245">
        <v>120</v>
      </c>
      <c r="S649" s="245">
        <v>110</v>
      </c>
      <c r="T649" s="245">
        <v>29.33</v>
      </c>
      <c r="U649" s="89">
        <v>0</v>
      </c>
      <c r="V649" s="260">
        <v>14</v>
      </c>
      <c r="W649" s="98">
        <v>0</v>
      </c>
      <c r="X649" s="83">
        <v>0</v>
      </c>
      <c r="Y649" s="98">
        <v>0</v>
      </c>
      <c r="Z649" s="64">
        <v>0</v>
      </c>
      <c r="AA649" s="315">
        <v>885165</v>
      </c>
      <c r="AB649" s="315">
        <v>0</v>
      </c>
      <c r="AC649" s="316">
        <v>885165</v>
      </c>
      <c r="AD649" s="74">
        <v>4500000</v>
      </c>
      <c r="AE649" s="74">
        <v>6000000</v>
      </c>
      <c r="AF649" s="334">
        <v>168986.04545454544</v>
      </c>
      <c r="AG649" s="112">
        <v>26554950</v>
      </c>
      <c r="AH649" s="74">
        <v>0</v>
      </c>
      <c r="AI649" s="74">
        <v>20278325.454545453</v>
      </c>
      <c r="AJ649" s="74">
        <v>0</v>
      </c>
      <c r="AK649" s="74">
        <v>4500000</v>
      </c>
      <c r="AL649" s="74">
        <v>6000000</v>
      </c>
      <c r="AM649" s="74">
        <v>4647116.25</v>
      </c>
      <c r="AN649" s="74">
        <v>4956360.7131818179</v>
      </c>
      <c r="AO649" s="74">
        <v>0</v>
      </c>
      <c r="AP649" s="74">
        <v>2800000</v>
      </c>
      <c r="AQ649" s="74">
        <v>0</v>
      </c>
      <c r="AR649" s="74">
        <v>0</v>
      </c>
      <c r="AS649" s="74">
        <v>0</v>
      </c>
      <c r="AT649" s="79">
        <v>0</v>
      </c>
      <c r="AU649" s="81">
        <v>69736752.417727262</v>
      </c>
      <c r="AV649" s="112">
        <v>51555179.748486355</v>
      </c>
      <c r="AW649" s="74">
        <v>69736752.417727262</v>
      </c>
      <c r="AX649" s="74">
        <v>4881572.6692409087</v>
      </c>
      <c r="AY649" s="75">
        <v>1155517.9748486355</v>
      </c>
      <c r="AZ649" s="74">
        <v>0</v>
      </c>
      <c r="BA649" s="74">
        <v>0</v>
      </c>
      <c r="BB649" s="74">
        <v>0</v>
      </c>
      <c r="BC649" s="79">
        <v>0</v>
      </c>
      <c r="BD649" s="79">
        <v>0</v>
      </c>
      <c r="BE649" s="79">
        <v>0</v>
      </c>
      <c r="BF649" s="77">
        <v>0</v>
      </c>
      <c r="BG649" s="344">
        <v>6037090.6440895442</v>
      </c>
      <c r="BH649" s="187">
        <v>63699661</v>
      </c>
      <c r="BI649" s="339" t="s">
        <v>3272</v>
      </c>
    </row>
    <row r="650" spans="1:61" s="50" customFormat="1" ht="24" customHeight="1" x14ac:dyDescent="0.2">
      <c r="A650" s="181"/>
      <c r="B650" s="296">
        <v>644</v>
      </c>
      <c r="C650" s="264">
        <v>441</v>
      </c>
      <c r="D650" s="297">
        <v>12936</v>
      </c>
      <c r="E650" s="241" t="s">
        <v>504</v>
      </c>
      <c r="F650" s="242" t="s">
        <v>505</v>
      </c>
      <c r="G650" s="285" t="s">
        <v>137</v>
      </c>
      <c r="H650" s="272" t="s">
        <v>458</v>
      </c>
      <c r="I650" s="292" t="s">
        <v>3039</v>
      </c>
      <c r="J650" s="64" t="s">
        <v>506</v>
      </c>
      <c r="K650" s="64" t="s">
        <v>507</v>
      </c>
      <c r="L650" s="64" t="s">
        <v>458</v>
      </c>
      <c r="M650" s="290" t="s">
        <v>137</v>
      </c>
      <c r="N650" s="98"/>
      <c r="O650" s="245" t="s">
        <v>2410</v>
      </c>
      <c r="P650" s="89"/>
      <c r="Q650" s="243">
        <v>30</v>
      </c>
      <c r="R650" s="245">
        <v>90</v>
      </c>
      <c r="S650" s="245">
        <v>0</v>
      </c>
      <c r="T650" s="245">
        <v>0</v>
      </c>
      <c r="U650" s="89">
        <v>0</v>
      </c>
      <c r="V650" s="260">
        <v>29</v>
      </c>
      <c r="W650" s="98">
        <v>0</v>
      </c>
      <c r="X650" s="83">
        <v>0</v>
      </c>
      <c r="Y650" s="98">
        <v>1</v>
      </c>
      <c r="Z650" s="64">
        <v>1</v>
      </c>
      <c r="AA650" s="315">
        <v>885165</v>
      </c>
      <c r="AB650" s="315">
        <v>46667</v>
      </c>
      <c r="AC650" s="316">
        <v>931832</v>
      </c>
      <c r="AD650" s="74">
        <v>4500000</v>
      </c>
      <c r="AE650" s="74">
        <v>6000000</v>
      </c>
      <c r="AF650" s="334">
        <v>177895.19999999998</v>
      </c>
      <c r="AG650" s="112">
        <v>26554950</v>
      </c>
      <c r="AH650" s="74">
        <v>1400010</v>
      </c>
      <c r="AI650" s="74">
        <v>16010567.999999998</v>
      </c>
      <c r="AJ650" s="74">
        <v>2655495</v>
      </c>
      <c r="AK650" s="74">
        <v>4500000</v>
      </c>
      <c r="AL650" s="74">
        <v>6000000</v>
      </c>
      <c r="AM650" s="74">
        <v>0</v>
      </c>
      <c r="AN650" s="74">
        <v>0</v>
      </c>
      <c r="AO650" s="74">
        <v>0</v>
      </c>
      <c r="AP650" s="74">
        <v>5800000</v>
      </c>
      <c r="AQ650" s="74">
        <v>0</v>
      </c>
      <c r="AR650" s="74">
        <v>0</v>
      </c>
      <c r="AS650" s="74">
        <v>0</v>
      </c>
      <c r="AT650" s="79">
        <v>0</v>
      </c>
      <c r="AU650" s="81">
        <v>62921023</v>
      </c>
      <c r="AV650" s="112">
        <v>39746941.039999999</v>
      </c>
      <c r="AW650" s="74">
        <v>60265528</v>
      </c>
      <c r="AX650" s="74">
        <v>4218586.96</v>
      </c>
      <c r="AY650" s="75">
        <v>0</v>
      </c>
      <c r="AZ650" s="74">
        <v>0</v>
      </c>
      <c r="BA650" s="74">
        <v>0</v>
      </c>
      <c r="BB650" s="74">
        <v>0</v>
      </c>
      <c r="BC650" s="79">
        <v>0</v>
      </c>
      <c r="BD650" s="79">
        <v>0</v>
      </c>
      <c r="BE650" s="79">
        <v>0</v>
      </c>
      <c r="BF650" s="77">
        <v>0</v>
      </c>
      <c r="BG650" s="344">
        <v>4218586.96</v>
      </c>
      <c r="BH650" s="187">
        <v>58702436</v>
      </c>
    </row>
    <row r="651" spans="1:61" s="50" customFormat="1" ht="24" customHeight="1" x14ac:dyDescent="0.2">
      <c r="A651" s="181"/>
      <c r="B651" s="296">
        <v>645</v>
      </c>
      <c r="C651" s="264">
        <v>442</v>
      </c>
      <c r="D651" s="297">
        <v>12952</v>
      </c>
      <c r="E651" s="241" t="s">
        <v>500</v>
      </c>
      <c r="F651" s="242" t="s">
        <v>559</v>
      </c>
      <c r="G651" s="285" t="s">
        <v>137</v>
      </c>
      <c r="H651" s="272" t="s">
        <v>458</v>
      </c>
      <c r="I651" s="292" t="s">
        <v>3040</v>
      </c>
      <c r="J651" s="64" t="s">
        <v>560</v>
      </c>
      <c r="K651" s="64" t="s">
        <v>561</v>
      </c>
      <c r="L651" s="64" t="s">
        <v>458</v>
      </c>
      <c r="M651" s="290" t="s">
        <v>137</v>
      </c>
      <c r="N651" s="243" t="s">
        <v>2410</v>
      </c>
      <c r="O651" s="64"/>
      <c r="P651" s="89"/>
      <c r="Q651" s="243">
        <v>30</v>
      </c>
      <c r="R651" s="245">
        <v>120</v>
      </c>
      <c r="S651" s="245">
        <v>110</v>
      </c>
      <c r="T651" s="245">
        <v>29.33</v>
      </c>
      <c r="U651" s="89">
        <v>0</v>
      </c>
      <c r="V651" s="260">
        <v>15</v>
      </c>
      <c r="W651" s="98">
        <v>0</v>
      </c>
      <c r="X651" s="83">
        <v>0</v>
      </c>
      <c r="Y651" s="98">
        <v>2</v>
      </c>
      <c r="Z651" s="64">
        <v>2</v>
      </c>
      <c r="AA651" s="315">
        <v>885165</v>
      </c>
      <c r="AB651" s="315">
        <v>46667</v>
      </c>
      <c r="AC651" s="316">
        <v>931832</v>
      </c>
      <c r="AD651" s="74">
        <v>4500000</v>
      </c>
      <c r="AE651" s="74">
        <v>6000000</v>
      </c>
      <c r="AF651" s="334">
        <v>177895.19999999998</v>
      </c>
      <c r="AG651" s="112">
        <v>26554950</v>
      </c>
      <c r="AH651" s="74">
        <v>1400010</v>
      </c>
      <c r="AI651" s="74">
        <v>21347423.999999996</v>
      </c>
      <c r="AJ651" s="74">
        <v>5310990</v>
      </c>
      <c r="AK651" s="74">
        <v>4500000</v>
      </c>
      <c r="AL651" s="74">
        <v>6000000</v>
      </c>
      <c r="AM651" s="74">
        <v>4892117.9999999991</v>
      </c>
      <c r="AN651" s="74">
        <v>5217666.2159999991</v>
      </c>
      <c r="AO651" s="74">
        <v>0</v>
      </c>
      <c r="AP651" s="74">
        <v>3000000</v>
      </c>
      <c r="AQ651" s="74">
        <v>0</v>
      </c>
      <c r="AR651" s="74">
        <v>0</v>
      </c>
      <c r="AS651" s="74">
        <v>0</v>
      </c>
      <c r="AT651" s="79">
        <v>0</v>
      </c>
      <c r="AU651" s="81">
        <v>78223158.216000006</v>
      </c>
      <c r="AV651" s="112">
        <v>54308316.440880008</v>
      </c>
      <c r="AW651" s="74">
        <v>72912168.215999991</v>
      </c>
      <c r="AX651" s="74">
        <v>5103851.7751199994</v>
      </c>
      <c r="AY651" s="75">
        <v>1430831.644088001</v>
      </c>
      <c r="AZ651" s="74">
        <v>0</v>
      </c>
      <c r="BA651" s="74">
        <v>0</v>
      </c>
      <c r="BB651" s="74">
        <v>0</v>
      </c>
      <c r="BC651" s="79">
        <v>0</v>
      </c>
      <c r="BD651" s="79">
        <v>0</v>
      </c>
      <c r="BE651" s="79">
        <v>0</v>
      </c>
      <c r="BF651" s="77">
        <v>0</v>
      </c>
      <c r="BG651" s="344">
        <v>6534683.4192080004</v>
      </c>
      <c r="BH651" s="187">
        <v>71688474</v>
      </c>
    </row>
    <row r="652" spans="1:61" s="50" customFormat="1" ht="24" customHeight="1" x14ac:dyDescent="0.2">
      <c r="A652" s="181"/>
      <c r="B652" s="296">
        <v>646</v>
      </c>
      <c r="C652" s="264">
        <v>443</v>
      </c>
      <c r="D652" s="297">
        <v>12929</v>
      </c>
      <c r="E652" s="241" t="s">
        <v>480</v>
      </c>
      <c r="F652" s="242" t="s">
        <v>481</v>
      </c>
      <c r="G652" s="285" t="s">
        <v>137</v>
      </c>
      <c r="H652" s="272" t="s">
        <v>458</v>
      </c>
      <c r="I652" s="292" t="s">
        <v>3041</v>
      </c>
      <c r="J652" s="64" t="s">
        <v>482</v>
      </c>
      <c r="K652" s="64" t="s">
        <v>483</v>
      </c>
      <c r="L652" s="64" t="s">
        <v>458</v>
      </c>
      <c r="M652" s="290" t="s">
        <v>137</v>
      </c>
      <c r="N652" s="98"/>
      <c r="O652" s="64"/>
      <c r="P652" s="244" t="s">
        <v>2410</v>
      </c>
      <c r="Q652" s="243">
        <v>30</v>
      </c>
      <c r="R652" s="245">
        <v>120</v>
      </c>
      <c r="S652" s="245">
        <v>220</v>
      </c>
      <c r="T652" s="245">
        <v>29.33</v>
      </c>
      <c r="U652" s="89">
        <v>0</v>
      </c>
      <c r="V652" s="260">
        <v>28</v>
      </c>
      <c r="W652" s="98">
        <v>0</v>
      </c>
      <c r="X652" s="83">
        <v>0</v>
      </c>
      <c r="Y652" s="98">
        <v>0</v>
      </c>
      <c r="Z652" s="64">
        <v>0</v>
      </c>
      <c r="AA652" s="315">
        <v>885165</v>
      </c>
      <c r="AB652" s="315">
        <v>46667</v>
      </c>
      <c r="AC652" s="316">
        <v>931832</v>
      </c>
      <c r="AD652" s="74">
        <v>4500000</v>
      </c>
      <c r="AE652" s="74">
        <v>6000000</v>
      </c>
      <c r="AF652" s="334">
        <v>177895.19999999998</v>
      </c>
      <c r="AG652" s="112">
        <v>26554950</v>
      </c>
      <c r="AH652" s="74">
        <v>1400010</v>
      </c>
      <c r="AI652" s="74">
        <v>21347423.999999996</v>
      </c>
      <c r="AJ652" s="74">
        <v>0</v>
      </c>
      <c r="AK652" s="74">
        <v>4500000</v>
      </c>
      <c r="AL652" s="74">
        <v>6000000</v>
      </c>
      <c r="AM652" s="74">
        <v>9784235.9999999981</v>
      </c>
      <c r="AN652" s="74">
        <v>5217666.2159999991</v>
      </c>
      <c r="AO652" s="74">
        <v>0</v>
      </c>
      <c r="AP652" s="74">
        <v>5600000</v>
      </c>
      <c r="AQ652" s="74">
        <v>0</v>
      </c>
      <c r="AR652" s="74">
        <v>0</v>
      </c>
      <c r="AS652" s="74">
        <v>0</v>
      </c>
      <c r="AT652" s="79">
        <v>0</v>
      </c>
      <c r="AU652" s="81">
        <v>80404286.216000006</v>
      </c>
      <c r="AV652" s="112">
        <v>58675986.18088001</v>
      </c>
      <c r="AW652" s="74">
        <v>80404286.215999991</v>
      </c>
      <c r="AX652" s="74">
        <v>5628300.0351200001</v>
      </c>
      <c r="AY652" s="75">
        <v>1867598.6180880012</v>
      </c>
      <c r="AZ652" s="74">
        <v>0</v>
      </c>
      <c r="BA652" s="74">
        <v>0</v>
      </c>
      <c r="BB652" s="74">
        <v>0</v>
      </c>
      <c r="BC652" s="79">
        <v>0</v>
      </c>
      <c r="BD652" s="79">
        <v>0</v>
      </c>
      <c r="BE652" s="79">
        <v>0</v>
      </c>
      <c r="BF652" s="77">
        <v>0</v>
      </c>
      <c r="BG652" s="344">
        <v>7495898.6532080015</v>
      </c>
      <c r="BH652" s="187">
        <v>72908387</v>
      </c>
    </row>
    <row r="653" spans="1:61" s="50" customFormat="1" ht="24" customHeight="1" x14ac:dyDescent="0.2">
      <c r="A653" s="181"/>
      <c r="B653" s="296">
        <v>647</v>
      </c>
      <c r="C653" s="264">
        <v>444</v>
      </c>
      <c r="D653" s="297">
        <v>12937</v>
      </c>
      <c r="E653" s="241" t="s">
        <v>508</v>
      </c>
      <c r="F653" s="242" t="s">
        <v>509</v>
      </c>
      <c r="G653" s="285" t="s">
        <v>137</v>
      </c>
      <c r="H653" s="272" t="s">
        <v>458</v>
      </c>
      <c r="I653" s="292" t="s">
        <v>3042</v>
      </c>
      <c r="J653" s="64" t="s">
        <v>510</v>
      </c>
      <c r="K653" s="64" t="s">
        <v>511</v>
      </c>
      <c r="L653" s="64" t="s">
        <v>458</v>
      </c>
      <c r="M653" s="290" t="s">
        <v>137</v>
      </c>
      <c r="N653" s="243" t="s">
        <v>2410</v>
      </c>
      <c r="O653" s="64"/>
      <c r="P653" s="89"/>
      <c r="Q653" s="243">
        <v>30</v>
      </c>
      <c r="R653" s="245">
        <v>120</v>
      </c>
      <c r="S653" s="245">
        <v>110</v>
      </c>
      <c r="T653" s="245">
        <v>29.33</v>
      </c>
      <c r="U653" s="89">
        <v>0</v>
      </c>
      <c r="V653" s="260">
        <v>14</v>
      </c>
      <c r="W653" s="98">
        <v>0</v>
      </c>
      <c r="X653" s="83">
        <v>0</v>
      </c>
      <c r="Y653" s="98">
        <v>1</v>
      </c>
      <c r="Z653" s="64">
        <v>1</v>
      </c>
      <c r="AA653" s="315">
        <v>885165</v>
      </c>
      <c r="AB653" s="315">
        <v>46667</v>
      </c>
      <c r="AC653" s="316">
        <v>931832</v>
      </c>
      <c r="AD653" s="74">
        <v>4500000</v>
      </c>
      <c r="AE653" s="74">
        <v>6000000</v>
      </c>
      <c r="AF653" s="334">
        <v>177895.19999999998</v>
      </c>
      <c r="AG653" s="112">
        <v>26554950</v>
      </c>
      <c r="AH653" s="74">
        <v>1400010</v>
      </c>
      <c r="AI653" s="74">
        <v>21347423.999999996</v>
      </c>
      <c r="AJ653" s="74">
        <v>2655495</v>
      </c>
      <c r="AK653" s="74">
        <v>4500000</v>
      </c>
      <c r="AL653" s="74">
        <v>6000000</v>
      </c>
      <c r="AM653" s="74">
        <v>4892117.9999999991</v>
      </c>
      <c r="AN653" s="74">
        <v>5217666.2159999991</v>
      </c>
      <c r="AO653" s="74">
        <v>0</v>
      </c>
      <c r="AP653" s="74">
        <v>2800000</v>
      </c>
      <c r="AQ653" s="74">
        <v>0</v>
      </c>
      <c r="AR653" s="74">
        <v>0</v>
      </c>
      <c r="AS653" s="74">
        <v>0</v>
      </c>
      <c r="AT653" s="79">
        <v>0</v>
      </c>
      <c r="AU653" s="81">
        <v>75367663.216000006</v>
      </c>
      <c r="AV653" s="112">
        <v>54322316.440880008</v>
      </c>
      <c r="AW653" s="74">
        <v>72712168.215999991</v>
      </c>
      <c r="AX653" s="74">
        <v>5089851.7751199994</v>
      </c>
      <c r="AY653" s="75">
        <v>1432231.644088001</v>
      </c>
      <c r="AZ653" s="74">
        <v>0</v>
      </c>
      <c r="BA653" s="74">
        <v>0</v>
      </c>
      <c r="BB653" s="74">
        <v>0</v>
      </c>
      <c r="BC653" s="79">
        <v>0</v>
      </c>
      <c r="BD653" s="79">
        <v>0</v>
      </c>
      <c r="BE653" s="79">
        <v>0</v>
      </c>
      <c r="BF653" s="77">
        <v>0</v>
      </c>
      <c r="BG653" s="344">
        <v>6522083.4192080004</v>
      </c>
      <c r="BH653" s="187">
        <v>68845579</v>
      </c>
    </row>
    <row r="654" spans="1:61" s="50" customFormat="1" ht="24" customHeight="1" x14ac:dyDescent="0.2">
      <c r="A654" s="181"/>
      <c r="B654" s="296">
        <v>648</v>
      </c>
      <c r="C654" s="264">
        <v>445</v>
      </c>
      <c r="D654" s="297">
        <v>12923</v>
      </c>
      <c r="E654" s="241" t="s">
        <v>244</v>
      </c>
      <c r="F654" s="242" t="s">
        <v>461</v>
      </c>
      <c r="G654" s="285" t="s">
        <v>137</v>
      </c>
      <c r="H654" s="272" t="s">
        <v>458</v>
      </c>
      <c r="I654" s="292" t="s">
        <v>3043</v>
      </c>
      <c r="J654" s="64" t="s">
        <v>462</v>
      </c>
      <c r="K654" s="64" t="s">
        <v>463</v>
      </c>
      <c r="L654" s="64" t="s">
        <v>458</v>
      </c>
      <c r="M654" s="290" t="s">
        <v>137</v>
      </c>
      <c r="N654" s="243" t="s">
        <v>2410</v>
      </c>
      <c r="O654" s="64"/>
      <c r="P654" s="89"/>
      <c r="Q654" s="243">
        <v>30</v>
      </c>
      <c r="R654" s="245">
        <v>120</v>
      </c>
      <c r="S654" s="245">
        <v>110</v>
      </c>
      <c r="T654" s="245">
        <v>29.33</v>
      </c>
      <c r="U654" s="89">
        <v>0</v>
      </c>
      <c r="V654" s="260">
        <v>15</v>
      </c>
      <c r="W654" s="98">
        <v>0</v>
      </c>
      <c r="X654" s="83">
        <v>0</v>
      </c>
      <c r="Y654" s="98">
        <v>0</v>
      </c>
      <c r="Z654" s="64">
        <v>0</v>
      </c>
      <c r="AA654" s="315">
        <v>885165</v>
      </c>
      <c r="AB654" s="315">
        <v>46667</v>
      </c>
      <c r="AC654" s="316">
        <v>931832</v>
      </c>
      <c r="AD654" s="74">
        <v>4500000</v>
      </c>
      <c r="AE654" s="74">
        <v>6000000</v>
      </c>
      <c r="AF654" s="334">
        <v>177895.19999999998</v>
      </c>
      <c r="AG654" s="112">
        <v>26554950</v>
      </c>
      <c r="AH654" s="74">
        <v>1400010</v>
      </c>
      <c r="AI654" s="74">
        <v>21347423.999999996</v>
      </c>
      <c r="AJ654" s="74">
        <v>0</v>
      </c>
      <c r="AK654" s="74">
        <v>4500000</v>
      </c>
      <c r="AL654" s="74">
        <v>6000000</v>
      </c>
      <c r="AM654" s="74">
        <v>4892117.9999999991</v>
      </c>
      <c r="AN654" s="74">
        <v>5217666.2159999991</v>
      </c>
      <c r="AO654" s="74">
        <v>0</v>
      </c>
      <c r="AP654" s="74">
        <v>3000000</v>
      </c>
      <c r="AQ654" s="74">
        <v>0</v>
      </c>
      <c r="AR654" s="74">
        <v>0</v>
      </c>
      <c r="AS654" s="74">
        <v>0</v>
      </c>
      <c r="AT654" s="79">
        <v>0</v>
      </c>
      <c r="AU654" s="81">
        <v>72912168.216000006</v>
      </c>
      <c r="AV654" s="112">
        <v>54308316.440880008</v>
      </c>
      <c r="AW654" s="74">
        <v>72912168.215999991</v>
      </c>
      <c r="AX654" s="74">
        <v>5103851.7751199994</v>
      </c>
      <c r="AY654" s="75">
        <v>1430831.644088001</v>
      </c>
      <c r="AZ654" s="74">
        <v>0</v>
      </c>
      <c r="BA654" s="74">
        <v>0</v>
      </c>
      <c r="BB654" s="74">
        <v>0</v>
      </c>
      <c r="BC654" s="79">
        <v>0</v>
      </c>
      <c r="BD654" s="79">
        <v>0</v>
      </c>
      <c r="BE654" s="79">
        <v>0</v>
      </c>
      <c r="BF654" s="77">
        <v>0</v>
      </c>
      <c r="BG654" s="344">
        <v>6534683.4192080004</v>
      </c>
      <c r="BH654" s="187">
        <v>66377484</v>
      </c>
    </row>
    <row r="655" spans="1:61" s="50" customFormat="1" ht="24" customHeight="1" x14ac:dyDescent="0.2">
      <c r="A655" s="181"/>
      <c r="B655" s="296">
        <v>649</v>
      </c>
      <c r="C655" s="264">
        <v>446</v>
      </c>
      <c r="D655" s="297">
        <v>12946</v>
      </c>
      <c r="E655" s="241" t="s">
        <v>135</v>
      </c>
      <c r="F655" s="242" t="s">
        <v>539</v>
      </c>
      <c r="G655" s="285" t="s">
        <v>137</v>
      </c>
      <c r="H655" s="272" t="s">
        <v>458</v>
      </c>
      <c r="I655" s="292" t="s">
        <v>3044</v>
      </c>
      <c r="J655" s="64" t="s">
        <v>540</v>
      </c>
      <c r="K655" s="64" t="s">
        <v>541</v>
      </c>
      <c r="L655" s="64" t="s">
        <v>458</v>
      </c>
      <c r="M655" s="290" t="s">
        <v>137</v>
      </c>
      <c r="N655" s="243" t="s">
        <v>2410</v>
      </c>
      <c r="O655" s="64"/>
      <c r="P655" s="89"/>
      <c r="Q655" s="243">
        <v>30</v>
      </c>
      <c r="R655" s="245">
        <v>120</v>
      </c>
      <c r="S655" s="245">
        <v>110</v>
      </c>
      <c r="T655" s="245">
        <v>29.33</v>
      </c>
      <c r="U655" s="89">
        <v>0</v>
      </c>
      <c r="V655" s="260">
        <v>15</v>
      </c>
      <c r="W655" s="98">
        <v>0</v>
      </c>
      <c r="X655" s="83">
        <v>0</v>
      </c>
      <c r="Y655" s="98">
        <v>1</v>
      </c>
      <c r="Z655" s="64">
        <v>1</v>
      </c>
      <c r="AA655" s="315">
        <v>885165</v>
      </c>
      <c r="AB655" s="315">
        <v>46667</v>
      </c>
      <c r="AC655" s="316">
        <v>931832</v>
      </c>
      <c r="AD655" s="74">
        <v>4500000</v>
      </c>
      <c r="AE655" s="74">
        <v>6000000</v>
      </c>
      <c r="AF655" s="334">
        <v>177895.19999999998</v>
      </c>
      <c r="AG655" s="112">
        <v>26554950</v>
      </c>
      <c r="AH655" s="74">
        <v>1400010</v>
      </c>
      <c r="AI655" s="74">
        <v>21347423.999999996</v>
      </c>
      <c r="AJ655" s="74">
        <v>2655495</v>
      </c>
      <c r="AK655" s="74">
        <v>4500000</v>
      </c>
      <c r="AL655" s="74">
        <v>6000000</v>
      </c>
      <c r="AM655" s="74">
        <v>4892117.9999999991</v>
      </c>
      <c r="AN655" s="74">
        <v>5217666.2159999991</v>
      </c>
      <c r="AO655" s="74">
        <v>0</v>
      </c>
      <c r="AP655" s="74">
        <v>3000000</v>
      </c>
      <c r="AQ655" s="74">
        <v>0</v>
      </c>
      <c r="AR655" s="74">
        <v>0</v>
      </c>
      <c r="AS655" s="74">
        <v>0</v>
      </c>
      <c r="AT655" s="79">
        <v>0</v>
      </c>
      <c r="AU655" s="81">
        <v>75567663.216000006</v>
      </c>
      <c r="AV655" s="112">
        <v>54308316.440880008</v>
      </c>
      <c r="AW655" s="74">
        <v>72912168.215999991</v>
      </c>
      <c r="AX655" s="74">
        <v>5103851.7751199994</v>
      </c>
      <c r="AY655" s="75">
        <v>1430831.644088001</v>
      </c>
      <c r="AZ655" s="74">
        <v>0</v>
      </c>
      <c r="BA655" s="74">
        <v>0</v>
      </c>
      <c r="BB655" s="74">
        <v>0</v>
      </c>
      <c r="BC655" s="79">
        <v>0</v>
      </c>
      <c r="BD655" s="79">
        <v>0</v>
      </c>
      <c r="BE655" s="79">
        <v>0</v>
      </c>
      <c r="BF655" s="77">
        <v>0</v>
      </c>
      <c r="BG655" s="344">
        <v>6534683.4192080004</v>
      </c>
      <c r="BH655" s="187">
        <v>69032979</v>
      </c>
    </row>
    <row r="656" spans="1:61" s="50" customFormat="1" ht="24" customHeight="1" x14ac:dyDescent="0.2">
      <c r="A656" s="181"/>
      <c r="B656" s="296">
        <v>650</v>
      </c>
      <c r="C656" s="264">
        <v>447</v>
      </c>
      <c r="D656" s="297">
        <v>12950</v>
      </c>
      <c r="E656" s="241" t="s">
        <v>216</v>
      </c>
      <c r="F656" s="242" t="s">
        <v>552</v>
      </c>
      <c r="G656" s="285" t="s">
        <v>137</v>
      </c>
      <c r="H656" s="272" t="s">
        <v>458</v>
      </c>
      <c r="I656" s="292" t="s">
        <v>3045</v>
      </c>
      <c r="J656" s="64" t="s">
        <v>553</v>
      </c>
      <c r="K656" s="64" t="s">
        <v>554</v>
      </c>
      <c r="L656" s="64" t="s">
        <v>458</v>
      </c>
      <c r="M656" s="290" t="s">
        <v>137</v>
      </c>
      <c r="N656" s="243" t="s">
        <v>2410</v>
      </c>
      <c r="O656" s="64"/>
      <c r="P656" s="89"/>
      <c r="Q656" s="243">
        <v>30</v>
      </c>
      <c r="R656" s="245">
        <v>120</v>
      </c>
      <c r="S656" s="245">
        <v>110</v>
      </c>
      <c r="T656" s="245">
        <v>29.33</v>
      </c>
      <c r="U656" s="89">
        <v>0</v>
      </c>
      <c r="V656" s="260">
        <v>15</v>
      </c>
      <c r="W656" s="98">
        <v>0</v>
      </c>
      <c r="X656" s="83">
        <v>0</v>
      </c>
      <c r="Y656" s="98">
        <v>2</v>
      </c>
      <c r="Z656" s="64">
        <v>1</v>
      </c>
      <c r="AA656" s="315">
        <v>885165</v>
      </c>
      <c r="AB656" s="315">
        <v>46667</v>
      </c>
      <c r="AC656" s="316">
        <v>931832</v>
      </c>
      <c r="AD656" s="74">
        <v>4500000</v>
      </c>
      <c r="AE656" s="74">
        <v>6000000</v>
      </c>
      <c r="AF656" s="334">
        <v>177895.19999999998</v>
      </c>
      <c r="AG656" s="112">
        <v>26554950</v>
      </c>
      <c r="AH656" s="74">
        <v>1400010</v>
      </c>
      <c r="AI656" s="74">
        <v>21347423.999999996</v>
      </c>
      <c r="AJ656" s="74">
        <v>2655495</v>
      </c>
      <c r="AK656" s="74">
        <v>4500000</v>
      </c>
      <c r="AL656" s="74">
        <v>6000000</v>
      </c>
      <c r="AM656" s="74">
        <v>4892117.9999999991</v>
      </c>
      <c r="AN656" s="74">
        <v>5217666.2159999991</v>
      </c>
      <c r="AO656" s="74">
        <v>0</v>
      </c>
      <c r="AP656" s="74">
        <v>3000000</v>
      </c>
      <c r="AQ656" s="74">
        <v>0</v>
      </c>
      <c r="AR656" s="74">
        <v>0</v>
      </c>
      <c r="AS656" s="74">
        <v>0</v>
      </c>
      <c r="AT656" s="79">
        <v>0</v>
      </c>
      <c r="AU656" s="81">
        <v>75567663.216000006</v>
      </c>
      <c r="AV656" s="112">
        <v>54308316.440880008</v>
      </c>
      <c r="AW656" s="74">
        <v>72912168.215999991</v>
      </c>
      <c r="AX656" s="74">
        <v>5103851.7751199994</v>
      </c>
      <c r="AY656" s="75">
        <v>1430831.644088001</v>
      </c>
      <c r="AZ656" s="74">
        <v>0</v>
      </c>
      <c r="BA656" s="74">
        <v>0</v>
      </c>
      <c r="BB656" s="74">
        <v>0</v>
      </c>
      <c r="BC656" s="79">
        <v>0</v>
      </c>
      <c r="BD656" s="79">
        <v>0</v>
      </c>
      <c r="BE656" s="79">
        <v>0</v>
      </c>
      <c r="BF656" s="77">
        <v>0</v>
      </c>
      <c r="BG656" s="344">
        <v>6534683.4192080004</v>
      </c>
      <c r="BH656" s="187">
        <v>69032979</v>
      </c>
    </row>
    <row r="657" spans="1:60" s="50" customFormat="1" ht="24" customHeight="1" x14ac:dyDescent="0.2">
      <c r="A657" s="181"/>
      <c r="B657" s="296">
        <v>651</v>
      </c>
      <c r="C657" s="264">
        <v>448</v>
      </c>
      <c r="D657" s="297">
        <v>12954</v>
      </c>
      <c r="E657" s="241" t="s">
        <v>435</v>
      </c>
      <c r="F657" s="242" t="s">
        <v>566</v>
      </c>
      <c r="G657" s="285" t="s">
        <v>137</v>
      </c>
      <c r="H657" s="272" t="s">
        <v>458</v>
      </c>
      <c r="I657" s="292" t="s">
        <v>3046</v>
      </c>
      <c r="J657" s="64" t="s">
        <v>567</v>
      </c>
      <c r="K657" s="64" t="s">
        <v>568</v>
      </c>
      <c r="L657" s="64" t="s">
        <v>458</v>
      </c>
      <c r="M657" s="290" t="s">
        <v>137</v>
      </c>
      <c r="N657" s="243" t="s">
        <v>2410</v>
      </c>
      <c r="O657" s="64"/>
      <c r="P657" s="89"/>
      <c r="Q657" s="243">
        <v>30</v>
      </c>
      <c r="R657" s="245">
        <v>120</v>
      </c>
      <c r="S657" s="245">
        <v>110</v>
      </c>
      <c r="T657" s="245">
        <v>29.33</v>
      </c>
      <c r="U657" s="89">
        <v>0</v>
      </c>
      <c r="V657" s="260">
        <v>15</v>
      </c>
      <c r="W657" s="98">
        <v>0</v>
      </c>
      <c r="X657" s="83">
        <v>0</v>
      </c>
      <c r="Y657" s="98">
        <v>2</v>
      </c>
      <c r="Z657" s="64">
        <v>2</v>
      </c>
      <c r="AA657" s="315">
        <v>885165</v>
      </c>
      <c r="AB657" s="315">
        <v>46667</v>
      </c>
      <c r="AC657" s="316">
        <v>931832</v>
      </c>
      <c r="AD657" s="74">
        <v>4500000</v>
      </c>
      <c r="AE657" s="74">
        <v>6000000</v>
      </c>
      <c r="AF657" s="334">
        <v>177895.19999999998</v>
      </c>
      <c r="AG657" s="112">
        <v>26554950</v>
      </c>
      <c r="AH657" s="74">
        <v>1400010</v>
      </c>
      <c r="AI657" s="74">
        <v>21347423.999999996</v>
      </c>
      <c r="AJ657" s="74">
        <v>5310990</v>
      </c>
      <c r="AK657" s="74">
        <v>4500000</v>
      </c>
      <c r="AL657" s="74">
        <v>6000000</v>
      </c>
      <c r="AM657" s="74">
        <v>4892117.9999999991</v>
      </c>
      <c r="AN657" s="74">
        <v>5217666.2159999991</v>
      </c>
      <c r="AO657" s="74">
        <v>0</v>
      </c>
      <c r="AP657" s="74">
        <v>3000000</v>
      </c>
      <c r="AQ657" s="74">
        <v>0</v>
      </c>
      <c r="AR657" s="74">
        <v>0</v>
      </c>
      <c r="AS657" s="74">
        <v>0</v>
      </c>
      <c r="AT657" s="79">
        <v>0</v>
      </c>
      <c r="AU657" s="81">
        <v>78223158.216000006</v>
      </c>
      <c r="AV657" s="112">
        <v>54308316.440880008</v>
      </c>
      <c r="AW657" s="74">
        <v>72912168.215999991</v>
      </c>
      <c r="AX657" s="74">
        <v>5103851.7751199994</v>
      </c>
      <c r="AY657" s="75">
        <v>1430831.644088001</v>
      </c>
      <c r="AZ657" s="74">
        <v>0</v>
      </c>
      <c r="BA657" s="74">
        <v>0</v>
      </c>
      <c r="BB657" s="74">
        <v>0</v>
      </c>
      <c r="BC657" s="79">
        <v>0</v>
      </c>
      <c r="BD657" s="79">
        <v>0</v>
      </c>
      <c r="BE657" s="79">
        <v>0</v>
      </c>
      <c r="BF657" s="77">
        <v>0</v>
      </c>
      <c r="BG657" s="344">
        <v>6534683.4192080004</v>
      </c>
      <c r="BH657" s="187">
        <v>71688474</v>
      </c>
    </row>
    <row r="658" spans="1:60" s="50" customFormat="1" ht="24" customHeight="1" x14ac:dyDescent="0.2">
      <c r="A658" s="181"/>
      <c r="B658" s="296">
        <v>652</v>
      </c>
      <c r="C658" s="264">
        <v>449</v>
      </c>
      <c r="D658" s="297">
        <v>12927</v>
      </c>
      <c r="E658" s="241" t="s">
        <v>473</v>
      </c>
      <c r="F658" s="242" t="s">
        <v>474</v>
      </c>
      <c r="G658" s="285" t="s">
        <v>137</v>
      </c>
      <c r="H658" s="272" t="s">
        <v>458</v>
      </c>
      <c r="I658" s="292" t="s">
        <v>3047</v>
      </c>
      <c r="J658" s="64" t="s">
        <v>475</v>
      </c>
      <c r="K658" s="64" t="s">
        <v>476</v>
      </c>
      <c r="L658" s="64" t="s">
        <v>458</v>
      </c>
      <c r="M658" s="290" t="s">
        <v>137</v>
      </c>
      <c r="N658" s="243" t="s">
        <v>2410</v>
      </c>
      <c r="O658" s="64"/>
      <c r="P658" s="89"/>
      <c r="Q658" s="243">
        <v>30</v>
      </c>
      <c r="R658" s="245">
        <v>120</v>
      </c>
      <c r="S658" s="245">
        <v>110</v>
      </c>
      <c r="T658" s="245">
        <v>29.33</v>
      </c>
      <c r="U658" s="89">
        <v>0</v>
      </c>
      <c r="V658" s="260">
        <v>14</v>
      </c>
      <c r="W658" s="98">
        <v>0</v>
      </c>
      <c r="X658" s="83">
        <v>0</v>
      </c>
      <c r="Y658" s="98">
        <v>2</v>
      </c>
      <c r="Z658" s="64">
        <v>2</v>
      </c>
      <c r="AA658" s="315">
        <v>885165</v>
      </c>
      <c r="AB658" s="315">
        <v>0</v>
      </c>
      <c r="AC658" s="316">
        <v>885165</v>
      </c>
      <c r="AD658" s="74">
        <v>4500000</v>
      </c>
      <c r="AE658" s="74">
        <v>6000000</v>
      </c>
      <c r="AF658" s="334">
        <v>168986.04545454544</v>
      </c>
      <c r="AG658" s="112">
        <v>26554950</v>
      </c>
      <c r="AH658" s="74">
        <v>0</v>
      </c>
      <c r="AI658" s="74">
        <v>20278325.454545453</v>
      </c>
      <c r="AJ658" s="74">
        <v>5310990</v>
      </c>
      <c r="AK658" s="74">
        <v>4500000</v>
      </c>
      <c r="AL658" s="74">
        <v>6000000</v>
      </c>
      <c r="AM658" s="74">
        <v>4647116.25</v>
      </c>
      <c r="AN658" s="74">
        <v>4956360.7131818179</v>
      </c>
      <c r="AO658" s="74">
        <v>0</v>
      </c>
      <c r="AP658" s="74">
        <v>2800000</v>
      </c>
      <c r="AQ658" s="74">
        <v>0</v>
      </c>
      <c r="AR658" s="74">
        <v>0</v>
      </c>
      <c r="AS658" s="74">
        <v>0</v>
      </c>
      <c r="AT658" s="79">
        <v>0</v>
      </c>
      <c r="AU658" s="81">
        <v>75047742.417727277</v>
      </c>
      <c r="AV658" s="112">
        <v>51555179.74848637</v>
      </c>
      <c r="AW658" s="74">
        <v>69736752.417727262</v>
      </c>
      <c r="AX658" s="74">
        <v>4881572.6692409087</v>
      </c>
      <c r="AY658" s="75">
        <v>1155517.9748486371</v>
      </c>
      <c r="AZ658" s="74">
        <v>0</v>
      </c>
      <c r="BA658" s="74">
        <v>0</v>
      </c>
      <c r="BB658" s="74">
        <v>0</v>
      </c>
      <c r="BC658" s="79">
        <v>0</v>
      </c>
      <c r="BD658" s="79">
        <v>0</v>
      </c>
      <c r="BE658" s="79">
        <v>0</v>
      </c>
      <c r="BF658" s="77">
        <v>0</v>
      </c>
      <c r="BG658" s="344">
        <v>6037090.6440895461</v>
      </c>
      <c r="BH658" s="187">
        <v>69010651</v>
      </c>
    </row>
    <row r="659" spans="1:60" s="50" customFormat="1" ht="24" customHeight="1" x14ac:dyDescent="0.2">
      <c r="A659" s="181"/>
      <c r="B659" s="296">
        <v>653</v>
      </c>
      <c r="C659" s="264">
        <v>450</v>
      </c>
      <c r="D659" s="297">
        <v>12934</v>
      </c>
      <c r="E659" s="241" t="s">
        <v>259</v>
      </c>
      <c r="F659" s="242" t="s">
        <v>497</v>
      </c>
      <c r="G659" s="285" t="s">
        <v>137</v>
      </c>
      <c r="H659" s="272" t="s">
        <v>458</v>
      </c>
      <c r="I659" s="292" t="s">
        <v>3048</v>
      </c>
      <c r="J659" s="64" t="s">
        <v>498</v>
      </c>
      <c r="K659" s="64" t="s">
        <v>499</v>
      </c>
      <c r="L659" s="64" t="s">
        <v>458</v>
      </c>
      <c r="M659" s="290" t="s">
        <v>137</v>
      </c>
      <c r="N659" s="98"/>
      <c r="O659" s="245" t="s">
        <v>2410</v>
      </c>
      <c r="P659" s="89"/>
      <c r="Q659" s="243">
        <v>30</v>
      </c>
      <c r="R659" s="245">
        <v>90</v>
      </c>
      <c r="S659" s="245">
        <v>0</v>
      </c>
      <c r="T659" s="245">
        <v>0</v>
      </c>
      <c r="U659" s="89">
        <v>0</v>
      </c>
      <c r="V659" s="260">
        <v>22</v>
      </c>
      <c r="W659" s="98">
        <v>0</v>
      </c>
      <c r="X659" s="83">
        <v>0</v>
      </c>
      <c r="Y659" s="98">
        <v>0</v>
      </c>
      <c r="Z659" s="64">
        <v>0</v>
      </c>
      <c r="AA659" s="315">
        <v>885165</v>
      </c>
      <c r="AB659" s="315">
        <v>0</v>
      </c>
      <c r="AC659" s="316">
        <v>885165</v>
      </c>
      <c r="AD659" s="74">
        <v>4500000</v>
      </c>
      <c r="AE659" s="74">
        <v>6000000</v>
      </c>
      <c r="AF659" s="334">
        <v>168986.04545454544</v>
      </c>
      <c r="AG659" s="112">
        <v>26554950</v>
      </c>
      <c r="AH659" s="74">
        <v>0</v>
      </c>
      <c r="AI659" s="74">
        <v>15208744.09090909</v>
      </c>
      <c r="AJ659" s="74">
        <v>0</v>
      </c>
      <c r="AK659" s="74">
        <v>4500000</v>
      </c>
      <c r="AL659" s="74">
        <v>6000000</v>
      </c>
      <c r="AM659" s="74">
        <v>0</v>
      </c>
      <c r="AN659" s="74">
        <v>0</v>
      </c>
      <c r="AO659" s="74">
        <v>0</v>
      </c>
      <c r="AP659" s="74">
        <v>4400000</v>
      </c>
      <c r="AQ659" s="74">
        <v>0</v>
      </c>
      <c r="AR659" s="74">
        <v>0</v>
      </c>
      <c r="AS659" s="74">
        <v>0</v>
      </c>
      <c r="AT659" s="79">
        <v>0</v>
      </c>
      <c r="AU659" s="81">
        <v>56663694.090909094</v>
      </c>
      <c r="AV659" s="112">
        <v>37797235.504545458</v>
      </c>
      <c r="AW659" s="74">
        <v>56663694.090909094</v>
      </c>
      <c r="AX659" s="74">
        <v>3966458.5863636369</v>
      </c>
      <c r="AY659" s="75">
        <v>0</v>
      </c>
      <c r="AZ659" s="74">
        <v>0</v>
      </c>
      <c r="BA659" s="74">
        <v>0</v>
      </c>
      <c r="BB659" s="74">
        <v>0</v>
      </c>
      <c r="BC659" s="79">
        <v>0</v>
      </c>
      <c r="BD659" s="79">
        <v>0</v>
      </c>
      <c r="BE659" s="79">
        <v>0</v>
      </c>
      <c r="BF659" s="77">
        <v>0</v>
      </c>
      <c r="BG659" s="344">
        <v>3966458.5863636369</v>
      </c>
      <c r="BH659" s="187">
        <v>52697235</v>
      </c>
    </row>
    <row r="660" spans="1:60" s="50" customFormat="1" ht="24" customHeight="1" x14ac:dyDescent="0.2">
      <c r="A660" s="181"/>
      <c r="B660" s="296">
        <v>654</v>
      </c>
      <c r="C660" s="264">
        <v>451</v>
      </c>
      <c r="D660" s="297">
        <v>12966</v>
      </c>
      <c r="E660" s="241" t="s">
        <v>600</v>
      </c>
      <c r="F660" s="242" t="s">
        <v>607</v>
      </c>
      <c r="G660" s="285" t="s">
        <v>137</v>
      </c>
      <c r="H660" s="272" t="s">
        <v>458</v>
      </c>
      <c r="I660" s="292" t="s">
        <v>3049</v>
      </c>
      <c r="J660" s="64" t="s">
        <v>608</v>
      </c>
      <c r="K660" s="64" t="s">
        <v>609</v>
      </c>
      <c r="L660" s="64" t="s">
        <v>458</v>
      </c>
      <c r="M660" s="290" t="s">
        <v>137</v>
      </c>
      <c r="N660" s="98"/>
      <c r="O660" s="245" t="s">
        <v>2410</v>
      </c>
      <c r="P660" s="89"/>
      <c r="Q660" s="243">
        <v>30</v>
      </c>
      <c r="R660" s="245">
        <v>90</v>
      </c>
      <c r="S660" s="245">
        <v>0</v>
      </c>
      <c r="T660" s="245">
        <v>0</v>
      </c>
      <c r="U660" s="89">
        <v>0</v>
      </c>
      <c r="V660" s="260">
        <v>23</v>
      </c>
      <c r="W660" s="98">
        <v>0</v>
      </c>
      <c r="X660" s="83">
        <v>0</v>
      </c>
      <c r="Y660" s="98">
        <v>0</v>
      </c>
      <c r="Z660" s="64">
        <v>1</v>
      </c>
      <c r="AA660" s="315">
        <v>885165</v>
      </c>
      <c r="AB660" s="315">
        <v>0</v>
      </c>
      <c r="AC660" s="316">
        <v>885165</v>
      </c>
      <c r="AD660" s="74">
        <v>4500000</v>
      </c>
      <c r="AE660" s="74">
        <v>6000000</v>
      </c>
      <c r="AF660" s="334">
        <v>168986.04545454544</v>
      </c>
      <c r="AG660" s="112">
        <v>26554950</v>
      </c>
      <c r="AH660" s="74">
        <v>0</v>
      </c>
      <c r="AI660" s="74">
        <v>15208744.09090909</v>
      </c>
      <c r="AJ660" s="74">
        <v>2655495</v>
      </c>
      <c r="AK660" s="74">
        <v>4500000</v>
      </c>
      <c r="AL660" s="74">
        <v>6000000</v>
      </c>
      <c r="AM660" s="74">
        <v>0</v>
      </c>
      <c r="AN660" s="74">
        <v>0</v>
      </c>
      <c r="AO660" s="74">
        <v>0</v>
      </c>
      <c r="AP660" s="74">
        <v>4600000</v>
      </c>
      <c r="AQ660" s="74">
        <v>0</v>
      </c>
      <c r="AR660" s="74">
        <v>0</v>
      </c>
      <c r="AS660" s="74">
        <v>0</v>
      </c>
      <c r="AT660" s="79">
        <v>0</v>
      </c>
      <c r="AU660" s="81">
        <v>59519189.090909094</v>
      </c>
      <c r="AV660" s="112">
        <v>37783235.504545458</v>
      </c>
      <c r="AW660" s="74">
        <v>56863694.090909094</v>
      </c>
      <c r="AX660" s="74">
        <v>3980458.5863636369</v>
      </c>
      <c r="AY660" s="75">
        <v>0</v>
      </c>
      <c r="AZ660" s="74">
        <v>0</v>
      </c>
      <c r="BA660" s="74">
        <v>0</v>
      </c>
      <c r="BB660" s="74">
        <v>0</v>
      </c>
      <c r="BC660" s="79">
        <v>0</v>
      </c>
      <c r="BD660" s="79">
        <v>0</v>
      </c>
      <c r="BE660" s="79">
        <v>0</v>
      </c>
      <c r="BF660" s="77">
        <v>0</v>
      </c>
      <c r="BG660" s="344">
        <v>3980458.5863636369</v>
      </c>
      <c r="BH660" s="187">
        <v>55538730</v>
      </c>
    </row>
    <row r="661" spans="1:60" s="50" customFormat="1" ht="24" customHeight="1" x14ac:dyDescent="0.2">
      <c r="A661" s="181"/>
      <c r="B661" s="296">
        <v>655</v>
      </c>
      <c r="C661" s="264">
        <v>452</v>
      </c>
      <c r="D661" s="297">
        <v>12965</v>
      </c>
      <c r="E661" s="241" t="s">
        <v>216</v>
      </c>
      <c r="F661" s="242" t="s">
        <v>604</v>
      </c>
      <c r="G661" s="285" t="s">
        <v>137</v>
      </c>
      <c r="H661" s="272" t="s">
        <v>458</v>
      </c>
      <c r="I661" s="292" t="s">
        <v>3050</v>
      </c>
      <c r="J661" s="64" t="s">
        <v>605</v>
      </c>
      <c r="K661" s="64" t="s">
        <v>606</v>
      </c>
      <c r="L661" s="64" t="s">
        <v>458</v>
      </c>
      <c r="M661" s="290" t="s">
        <v>137</v>
      </c>
      <c r="N661" s="243" t="s">
        <v>2410</v>
      </c>
      <c r="O661" s="64"/>
      <c r="P661" s="89"/>
      <c r="Q661" s="243">
        <v>30</v>
      </c>
      <c r="R661" s="245">
        <v>120</v>
      </c>
      <c r="S661" s="245">
        <v>110</v>
      </c>
      <c r="T661" s="245">
        <v>29.33</v>
      </c>
      <c r="U661" s="89">
        <v>0</v>
      </c>
      <c r="V661" s="260">
        <v>15</v>
      </c>
      <c r="W661" s="98">
        <v>0</v>
      </c>
      <c r="X661" s="83">
        <v>0</v>
      </c>
      <c r="Y661" s="98">
        <v>0</v>
      </c>
      <c r="Z661" s="64">
        <v>2</v>
      </c>
      <c r="AA661" s="315">
        <v>885165</v>
      </c>
      <c r="AB661" s="315">
        <v>0</v>
      </c>
      <c r="AC661" s="316">
        <v>885165</v>
      </c>
      <c r="AD661" s="74">
        <v>4500000</v>
      </c>
      <c r="AE661" s="74">
        <v>6000000</v>
      </c>
      <c r="AF661" s="334">
        <v>168986.04545454544</v>
      </c>
      <c r="AG661" s="112">
        <v>26554950</v>
      </c>
      <c r="AH661" s="74">
        <v>0</v>
      </c>
      <c r="AI661" s="74">
        <v>20278325.454545453</v>
      </c>
      <c r="AJ661" s="74">
        <v>5310990</v>
      </c>
      <c r="AK661" s="74">
        <v>4500000</v>
      </c>
      <c r="AL661" s="74">
        <v>6000000</v>
      </c>
      <c r="AM661" s="74">
        <v>4647116.25</v>
      </c>
      <c r="AN661" s="74">
        <v>4956360.7131818179</v>
      </c>
      <c r="AO661" s="74">
        <v>0</v>
      </c>
      <c r="AP661" s="74">
        <v>3000000</v>
      </c>
      <c r="AQ661" s="74">
        <v>0</v>
      </c>
      <c r="AR661" s="74">
        <v>0</v>
      </c>
      <c r="AS661" s="74">
        <v>0</v>
      </c>
      <c r="AT661" s="79">
        <v>0</v>
      </c>
      <c r="AU661" s="81">
        <v>75247742.417727277</v>
      </c>
      <c r="AV661" s="112">
        <v>51541179.74848637</v>
      </c>
      <c r="AW661" s="74">
        <v>69936752.417727262</v>
      </c>
      <c r="AX661" s="74">
        <v>4895572.6692409087</v>
      </c>
      <c r="AY661" s="75">
        <v>1154117.9748486371</v>
      </c>
      <c r="AZ661" s="74">
        <v>0</v>
      </c>
      <c r="BA661" s="74">
        <v>0</v>
      </c>
      <c r="BB661" s="74">
        <v>0</v>
      </c>
      <c r="BC661" s="79">
        <v>0</v>
      </c>
      <c r="BD661" s="79">
        <v>0</v>
      </c>
      <c r="BE661" s="79">
        <v>0</v>
      </c>
      <c r="BF661" s="77">
        <v>0</v>
      </c>
      <c r="BG661" s="344">
        <v>6049690.6440895461</v>
      </c>
      <c r="BH661" s="187">
        <v>69198051</v>
      </c>
    </row>
    <row r="662" spans="1:60" s="50" customFormat="1" ht="24" customHeight="1" x14ac:dyDescent="0.2">
      <c r="A662" s="181"/>
      <c r="B662" s="296">
        <v>656</v>
      </c>
      <c r="C662" s="264">
        <v>453</v>
      </c>
      <c r="D662" s="297">
        <v>12964</v>
      </c>
      <c r="E662" s="241" t="s">
        <v>600</v>
      </c>
      <c r="F662" s="242" t="s">
        <v>601</v>
      </c>
      <c r="G662" s="285" t="s">
        <v>137</v>
      </c>
      <c r="H662" s="272" t="s">
        <v>574</v>
      </c>
      <c r="I662" s="292" t="s">
        <v>3051</v>
      </c>
      <c r="J662" s="64" t="s">
        <v>602</v>
      </c>
      <c r="K662" s="64" t="s">
        <v>603</v>
      </c>
      <c r="L662" s="64" t="s">
        <v>574</v>
      </c>
      <c r="M662" s="290" t="s">
        <v>137</v>
      </c>
      <c r="N662" s="243" t="s">
        <v>2410</v>
      </c>
      <c r="O662" s="64"/>
      <c r="P662" s="89"/>
      <c r="Q662" s="243">
        <v>30</v>
      </c>
      <c r="R662" s="245">
        <v>120</v>
      </c>
      <c r="S662" s="245">
        <v>110</v>
      </c>
      <c r="T662" s="245">
        <v>29.33</v>
      </c>
      <c r="U662" s="89">
        <v>0</v>
      </c>
      <c r="V662" s="260">
        <v>15</v>
      </c>
      <c r="W662" s="98">
        <v>0</v>
      </c>
      <c r="X662" s="83">
        <v>0</v>
      </c>
      <c r="Y662" s="98">
        <v>2</v>
      </c>
      <c r="Z662" s="64">
        <v>2</v>
      </c>
      <c r="AA662" s="315">
        <v>885165</v>
      </c>
      <c r="AB662" s="315">
        <v>0</v>
      </c>
      <c r="AC662" s="316">
        <v>885165</v>
      </c>
      <c r="AD662" s="74">
        <v>4500000</v>
      </c>
      <c r="AE662" s="74">
        <v>6000000</v>
      </c>
      <c r="AF662" s="334">
        <v>168986.04545454544</v>
      </c>
      <c r="AG662" s="112">
        <v>26554950</v>
      </c>
      <c r="AH662" s="74">
        <v>0</v>
      </c>
      <c r="AI662" s="74">
        <v>20278325.454545453</v>
      </c>
      <c r="AJ662" s="74">
        <v>5310990</v>
      </c>
      <c r="AK662" s="74">
        <v>4500000</v>
      </c>
      <c r="AL662" s="74">
        <v>6000000</v>
      </c>
      <c r="AM662" s="74">
        <v>4647116.25</v>
      </c>
      <c r="AN662" s="74">
        <v>4956360.7131818179</v>
      </c>
      <c r="AO662" s="74">
        <v>0</v>
      </c>
      <c r="AP662" s="74">
        <v>3000000</v>
      </c>
      <c r="AQ662" s="74">
        <v>0</v>
      </c>
      <c r="AR662" s="74">
        <v>0</v>
      </c>
      <c r="AS662" s="74">
        <v>0</v>
      </c>
      <c r="AT662" s="79">
        <v>0</v>
      </c>
      <c r="AU662" s="81">
        <v>75247742.417727277</v>
      </c>
      <c r="AV662" s="112">
        <v>51541179.74848637</v>
      </c>
      <c r="AW662" s="74">
        <v>69936752.417727262</v>
      </c>
      <c r="AX662" s="74">
        <v>4895572.6692409087</v>
      </c>
      <c r="AY662" s="75">
        <v>1154117.9748486371</v>
      </c>
      <c r="AZ662" s="74">
        <v>0</v>
      </c>
      <c r="BA662" s="74">
        <v>0</v>
      </c>
      <c r="BB662" s="74">
        <v>0</v>
      </c>
      <c r="BC662" s="79">
        <v>0</v>
      </c>
      <c r="BD662" s="79">
        <v>0</v>
      </c>
      <c r="BE662" s="79">
        <v>0</v>
      </c>
      <c r="BF662" s="77">
        <v>0</v>
      </c>
      <c r="BG662" s="344">
        <v>6049690.6440895461</v>
      </c>
      <c r="BH662" s="187">
        <v>69198051</v>
      </c>
    </row>
    <row r="663" spans="1:60" s="50" customFormat="1" ht="24" customHeight="1" x14ac:dyDescent="0.2">
      <c r="A663" s="181"/>
      <c r="B663" s="296">
        <v>657</v>
      </c>
      <c r="C663" s="264">
        <v>454</v>
      </c>
      <c r="D663" s="297">
        <v>12958</v>
      </c>
      <c r="E663" s="241" t="s">
        <v>580</v>
      </c>
      <c r="F663" s="242" t="s">
        <v>581</v>
      </c>
      <c r="G663" s="285" t="s">
        <v>137</v>
      </c>
      <c r="H663" s="272" t="s">
        <v>574</v>
      </c>
      <c r="I663" s="292" t="s">
        <v>3052</v>
      </c>
      <c r="J663" s="64" t="s">
        <v>582</v>
      </c>
      <c r="K663" s="64" t="s">
        <v>583</v>
      </c>
      <c r="L663" s="64" t="s">
        <v>574</v>
      </c>
      <c r="M663" s="290" t="s">
        <v>137</v>
      </c>
      <c r="N663" s="243" t="s">
        <v>2410</v>
      </c>
      <c r="O663" s="64"/>
      <c r="P663" s="89"/>
      <c r="Q663" s="243">
        <v>30</v>
      </c>
      <c r="R663" s="245">
        <v>120</v>
      </c>
      <c r="S663" s="245">
        <v>110</v>
      </c>
      <c r="T663" s="245">
        <v>29.33</v>
      </c>
      <c r="U663" s="89">
        <v>0</v>
      </c>
      <c r="V663" s="260">
        <v>15</v>
      </c>
      <c r="W663" s="98">
        <v>0</v>
      </c>
      <c r="X663" s="83">
        <v>0</v>
      </c>
      <c r="Y663" s="98">
        <v>0</v>
      </c>
      <c r="Z663" s="64">
        <v>0</v>
      </c>
      <c r="AA663" s="315">
        <v>885165</v>
      </c>
      <c r="AB663" s="315">
        <v>0</v>
      </c>
      <c r="AC663" s="316">
        <v>885165</v>
      </c>
      <c r="AD663" s="74">
        <v>4500000</v>
      </c>
      <c r="AE663" s="74">
        <v>6000000</v>
      </c>
      <c r="AF663" s="334">
        <v>168986.04545454544</v>
      </c>
      <c r="AG663" s="112">
        <v>26554950</v>
      </c>
      <c r="AH663" s="74">
        <v>0</v>
      </c>
      <c r="AI663" s="74">
        <v>20278325.454545453</v>
      </c>
      <c r="AJ663" s="74">
        <v>0</v>
      </c>
      <c r="AK663" s="74">
        <v>4500000</v>
      </c>
      <c r="AL663" s="74">
        <v>6000000</v>
      </c>
      <c r="AM663" s="74">
        <v>4647116.25</v>
      </c>
      <c r="AN663" s="74">
        <v>4956360.7131818179</v>
      </c>
      <c r="AO663" s="74">
        <v>0</v>
      </c>
      <c r="AP663" s="74">
        <v>3000000</v>
      </c>
      <c r="AQ663" s="74">
        <v>0</v>
      </c>
      <c r="AR663" s="74">
        <v>0</v>
      </c>
      <c r="AS663" s="74">
        <v>0</v>
      </c>
      <c r="AT663" s="79">
        <v>0</v>
      </c>
      <c r="AU663" s="81">
        <v>69936752.417727262</v>
      </c>
      <c r="AV663" s="112">
        <v>51541179.748486355</v>
      </c>
      <c r="AW663" s="74">
        <v>69936752.417727262</v>
      </c>
      <c r="AX663" s="74">
        <v>4895572.6692409087</v>
      </c>
      <c r="AY663" s="75">
        <v>1154117.9748486355</v>
      </c>
      <c r="AZ663" s="74">
        <v>0</v>
      </c>
      <c r="BA663" s="74">
        <v>0</v>
      </c>
      <c r="BB663" s="74">
        <v>0</v>
      </c>
      <c r="BC663" s="79">
        <v>0</v>
      </c>
      <c r="BD663" s="79">
        <v>0</v>
      </c>
      <c r="BE663" s="79">
        <v>0</v>
      </c>
      <c r="BF663" s="77">
        <v>0</v>
      </c>
      <c r="BG663" s="344">
        <v>6049690.6440895442</v>
      </c>
      <c r="BH663" s="187">
        <v>63887061</v>
      </c>
    </row>
    <row r="664" spans="1:60" s="50" customFormat="1" ht="24" customHeight="1" x14ac:dyDescent="0.2">
      <c r="A664" s="181"/>
      <c r="B664" s="296">
        <v>658</v>
      </c>
      <c r="C664" s="264">
        <v>455</v>
      </c>
      <c r="D664" s="297">
        <v>12960</v>
      </c>
      <c r="E664" s="241" t="s">
        <v>248</v>
      </c>
      <c r="F664" s="242" t="s">
        <v>587</v>
      </c>
      <c r="G664" s="285" t="s">
        <v>137</v>
      </c>
      <c r="H664" s="272" t="s">
        <v>574</v>
      </c>
      <c r="I664" s="292" t="s">
        <v>3053</v>
      </c>
      <c r="J664" s="64" t="s">
        <v>588</v>
      </c>
      <c r="K664" s="64" t="s">
        <v>589</v>
      </c>
      <c r="L664" s="64" t="s">
        <v>574</v>
      </c>
      <c r="M664" s="290" t="s">
        <v>137</v>
      </c>
      <c r="N664" s="243" t="s">
        <v>2410</v>
      </c>
      <c r="O664" s="64"/>
      <c r="P664" s="89"/>
      <c r="Q664" s="243">
        <v>30</v>
      </c>
      <c r="R664" s="245">
        <v>120</v>
      </c>
      <c r="S664" s="245">
        <v>110</v>
      </c>
      <c r="T664" s="245">
        <v>29.33</v>
      </c>
      <c r="U664" s="89">
        <v>0</v>
      </c>
      <c r="V664" s="260">
        <v>15</v>
      </c>
      <c r="W664" s="98">
        <v>0</v>
      </c>
      <c r="X664" s="83">
        <v>0</v>
      </c>
      <c r="Y664" s="98">
        <v>1</v>
      </c>
      <c r="Z664" s="64">
        <v>1</v>
      </c>
      <c r="AA664" s="315">
        <v>885165</v>
      </c>
      <c r="AB664" s="315">
        <v>46667</v>
      </c>
      <c r="AC664" s="316">
        <v>931832</v>
      </c>
      <c r="AD664" s="74">
        <v>4500000</v>
      </c>
      <c r="AE664" s="74">
        <v>6000000</v>
      </c>
      <c r="AF664" s="334">
        <v>177895.19999999998</v>
      </c>
      <c r="AG664" s="112">
        <v>26554950</v>
      </c>
      <c r="AH664" s="74">
        <v>1400010</v>
      </c>
      <c r="AI664" s="74">
        <v>21347423.999999996</v>
      </c>
      <c r="AJ664" s="74">
        <v>2655495</v>
      </c>
      <c r="AK664" s="74">
        <v>4500000</v>
      </c>
      <c r="AL664" s="74">
        <v>6000000</v>
      </c>
      <c r="AM664" s="74">
        <v>4892117.9999999991</v>
      </c>
      <c r="AN664" s="74">
        <v>5217666.2159999991</v>
      </c>
      <c r="AO664" s="74">
        <v>0</v>
      </c>
      <c r="AP664" s="74">
        <v>3000000</v>
      </c>
      <c r="AQ664" s="74">
        <v>0</v>
      </c>
      <c r="AR664" s="74">
        <v>0</v>
      </c>
      <c r="AS664" s="74">
        <v>0</v>
      </c>
      <c r="AT664" s="79">
        <v>0</v>
      </c>
      <c r="AU664" s="81">
        <v>75567663.216000006</v>
      </c>
      <c r="AV664" s="112">
        <v>54308316.440880008</v>
      </c>
      <c r="AW664" s="74">
        <v>72912168.215999991</v>
      </c>
      <c r="AX664" s="74">
        <v>5103851.7751199994</v>
      </c>
      <c r="AY664" s="75">
        <v>1430831.644088001</v>
      </c>
      <c r="AZ664" s="74">
        <v>0</v>
      </c>
      <c r="BA664" s="74">
        <v>0</v>
      </c>
      <c r="BB664" s="74">
        <v>0</v>
      </c>
      <c r="BC664" s="79">
        <v>0</v>
      </c>
      <c r="BD664" s="79">
        <v>0</v>
      </c>
      <c r="BE664" s="79">
        <v>0</v>
      </c>
      <c r="BF664" s="77">
        <v>0</v>
      </c>
      <c r="BG664" s="344">
        <v>6534683.4192080004</v>
      </c>
      <c r="BH664" s="187">
        <v>69032979</v>
      </c>
    </row>
    <row r="665" spans="1:60" s="50" customFormat="1" ht="24" customHeight="1" x14ac:dyDescent="0.2">
      <c r="A665" s="181"/>
      <c r="B665" s="296">
        <v>659</v>
      </c>
      <c r="C665" s="264">
        <v>456</v>
      </c>
      <c r="D665" s="297">
        <v>12957</v>
      </c>
      <c r="E665" s="241" t="s">
        <v>244</v>
      </c>
      <c r="F665" s="242" t="s">
        <v>577</v>
      </c>
      <c r="G665" s="285" t="s">
        <v>137</v>
      </c>
      <c r="H665" s="272" t="s">
        <v>574</v>
      </c>
      <c r="I665" s="292" t="s">
        <v>3054</v>
      </c>
      <c r="J665" s="64" t="s">
        <v>578</v>
      </c>
      <c r="K665" s="64" t="s">
        <v>579</v>
      </c>
      <c r="L665" s="64" t="s">
        <v>574</v>
      </c>
      <c r="M665" s="290" t="s">
        <v>137</v>
      </c>
      <c r="N665" s="243" t="s">
        <v>2410</v>
      </c>
      <c r="O665" s="64"/>
      <c r="P665" s="89"/>
      <c r="Q665" s="243">
        <v>30</v>
      </c>
      <c r="R665" s="245">
        <v>120</v>
      </c>
      <c r="S665" s="245">
        <v>110</v>
      </c>
      <c r="T665" s="245">
        <v>29.33</v>
      </c>
      <c r="U665" s="89">
        <v>0</v>
      </c>
      <c r="V665" s="261">
        <v>15</v>
      </c>
      <c r="W665" s="98">
        <v>0</v>
      </c>
      <c r="X665" s="83">
        <v>0</v>
      </c>
      <c r="Y665" s="98">
        <v>2</v>
      </c>
      <c r="Z665" s="64">
        <v>2</v>
      </c>
      <c r="AA665" s="315">
        <v>885165</v>
      </c>
      <c r="AB665" s="315">
        <v>46667</v>
      </c>
      <c r="AC665" s="316">
        <v>931832</v>
      </c>
      <c r="AD665" s="74">
        <v>4500000</v>
      </c>
      <c r="AE665" s="74">
        <v>6000000</v>
      </c>
      <c r="AF665" s="334">
        <v>177895.19999999998</v>
      </c>
      <c r="AG665" s="112">
        <v>26554950</v>
      </c>
      <c r="AH665" s="74">
        <v>1400010</v>
      </c>
      <c r="AI665" s="74">
        <v>21347423.999999996</v>
      </c>
      <c r="AJ665" s="74">
        <v>5310990</v>
      </c>
      <c r="AK665" s="74">
        <v>4500000</v>
      </c>
      <c r="AL665" s="74">
        <v>6000000</v>
      </c>
      <c r="AM665" s="74">
        <v>4892117.9999999991</v>
      </c>
      <c r="AN665" s="74">
        <v>5217666.2159999991</v>
      </c>
      <c r="AO665" s="74">
        <v>0</v>
      </c>
      <c r="AP665" s="74">
        <v>3000000</v>
      </c>
      <c r="AQ665" s="74">
        <v>0</v>
      </c>
      <c r="AR665" s="74">
        <v>0</v>
      </c>
      <c r="AS665" s="74">
        <v>0</v>
      </c>
      <c r="AT665" s="79">
        <v>0</v>
      </c>
      <c r="AU665" s="81">
        <v>78223158.216000006</v>
      </c>
      <c r="AV665" s="112">
        <v>54308316.440880008</v>
      </c>
      <c r="AW665" s="74">
        <v>72912168.215999991</v>
      </c>
      <c r="AX665" s="74">
        <v>5103851.7751199994</v>
      </c>
      <c r="AY665" s="75">
        <v>1430831.644088001</v>
      </c>
      <c r="AZ665" s="74">
        <v>0</v>
      </c>
      <c r="BA665" s="74">
        <v>0</v>
      </c>
      <c r="BB665" s="74">
        <v>0</v>
      </c>
      <c r="BC665" s="79">
        <v>0</v>
      </c>
      <c r="BD665" s="79">
        <v>0</v>
      </c>
      <c r="BE665" s="79">
        <v>0</v>
      </c>
      <c r="BF665" s="77">
        <v>0</v>
      </c>
      <c r="BG665" s="344">
        <v>6534683.4192080004</v>
      </c>
      <c r="BH665" s="187">
        <v>71688474</v>
      </c>
    </row>
    <row r="666" spans="1:60" s="50" customFormat="1" ht="24" customHeight="1" x14ac:dyDescent="0.4">
      <c r="A666" s="181"/>
      <c r="B666" s="296">
        <v>660</v>
      </c>
      <c r="C666" s="264">
        <v>457</v>
      </c>
      <c r="D666" s="297">
        <v>12963</v>
      </c>
      <c r="E666" s="241" t="s">
        <v>226</v>
      </c>
      <c r="F666" s="242" t="s">
        <v>597</v>
      </c>
      <c r="G666" s="285" t="s">
        <v>137</v>
      </c>
      <c r="H666" s="272" t="s">
        <v>574</v>
      </c>
      <c r="I666" s="355" t="s">
        <v>3169</v>
      </c>
      <c r="J666" s="64" t="s">
        <v>598</v>
      </c>
      <c r="K666" s="64" t="s">
        <v>599</v>
      </c>
      <c r="L666" s="64" t="s">
        <v>574</v>
      </c>
      <c r="M666" s="290" t="s">
        <v>137</v>
      </c>
      <c r="N666" s="243" t="s">
        <v>2410</v>
      </c>
      <c r="O666" s="64"/>
      <c r="P666" s="89"/>
      <c r="Q666" s="243">
        <v>30</v>
      </c>
      <c r="R666" s="245">
        <v>120</v>
      </c>
      <c r="S666" s="245">
        <v>110</v>
      </c>
      <c r="T666" s="245">
        <v>29.33</v>
      </c>
      <c r="U666" s="89">
        <v>0</v>
      </c>
      <c r="V666" s="260">
        <v>15</v>
      </c>
      <c r="W666" s="98">
        <v>0</v>
      </c>
      <c r="X666" s="83">
        <v>0</v>
      </c>
      <c r="Y666" s="98">
        <v>0</v>
      </c>
      <c r="Z666" s="64">
        <v>0</v>
      </c>
      <c r="AA666" s="315">
        <v>885165</v>
      </c>
      <c r="AB666" s="315">
        <v>0</v>
      </c>
      <c r="AC666" s="316">
        <v>885165</v>
      </c>
      <c r="AD666" s="74">
        <v>4500000</v>
      </c>
      <c r="AE666" s="74">
        <v>6000000</v>
      </c>
      <c r="AF666" s="334">
        <v>168986.04545454544</v>
      </c>
      <c r="AG666" s="112">
        <v>26554950</v>
      </c>
      <c r="AH666" s="74">
        <v>0</v>
      </c>
      <c r="AI666" s="74">
        <v>20278325.454545453</v>
      </c>
      <c r="AJ666" s="74">
        <v>0</v>
      </c>
      <c r="AK666" s="74">
        <v>4500000</v>
      </c>
      <c r="AL666" s="74">
        <v>6000000</v>
      </c>
      <c r="AM666" s="74">
        <v>4647116.25</v>
      </c>
      <c r="AN666" s="74">
        <v>4956360.7131818179</v>
      </c>
      <c r="AO666" s="74">
        <v>0</v>
      </c>
      <c r="AP666" s="74">
        <v>3000000</v>
      </c>
      <c r="AQ666" s="74">
        <v>0</v>
      </c>
      <c r="AR666" s="74">
        <v>0</v>
      </c>
      <c r="AS666" s="74">
        <v>0</v>
      </c>
      <c r="AT666" s="79">
        <v>0</v>
      </c>
      <c r="AU666" s="81">
        <v>69936752.417727262</v>
      </c>
      <c r="AV666" s="112">
        <v>51541179.748486355</v>
      </c>
      <c r="AW666" s="74">
        <v>69936752.417727262</v>
      </c>
      <c r="AX666" s="74">
        <v>4895572.6692409087</v>
      </c>
      <c r="AY666" s="75">
        <v>1154117.9748486355</v>
      </c>
      <c r="AZ666" s="74">
        <v>0</v>
      </c>
      <c r="BA666" s="74">
        <v>0</v>
      </c>
      <c r="BB666" s="74">
        <v>0</v>
      </c>
      <c r="BC666" s="79">
        <v>0</v>
      </c>
      <c r="BD666" s="79">
        <v>0</v>
      </c>
      <c r="BE666" s="79">
        <v>0</v>
      </c>
      <c r="BF666" s="77">
        <v>0</v>
      </c>
      <c r="BG666" s="344">
        <v>6049690.6440895442</v>
      </c>
      <c r="BH666" s="187">
        <v>63887061</v>
      </c>
    </row>
    <row r="667" spans="1:60" s="50" customFormat="1" ht="24" customHeight="1" x14ac:dyDescent="0.2">
      <c r="A667" s="181"/>
      <c r="B667" s="296">
        <v>661</v>
      </c>
      <c r="C667" s="264">
        <v>460</v>
      </c>
      <c r="D667" s="297">
        <v>13196</v>
      </c>
      <c r="E667" s="241" t="s">
        <v>526</v>
      </c>
      <c r="F667" s="242" t="s">
        <v>470</v>
      </c>
      <c r="G667" s="285" t="s">
        <v>137</v>
      </c>
      <c r="H667" s="272" t="s">
        <v>1323</v>
      </c>
      <c r="I667" s="292" t="s">
        <v>3055</v>
      </c>
      <c r="J667" s="64">
        <v>6038726251</v>
      </c>
      <c r="K667" s="64" t="s">
        <v>1328</v>
      </c>
      <c r="L667" s="64" t="s">
        <v>1323</v>
      </c>
      <c r="M667" s="290" t="s">
        <v>137</v>
      </c>
      <c r="N667" s="243" t="s">
        <v>2410</v>
      </c>
      <c r="O667" s="64"/>
      <c r="P667" s="89"/>
      <c r="Q667" s="243">
        <v>30</v>
      </c>
      <c r="R667" s="245">
        <v>120</v>
      </c>
      <c r="S667" s="245">
        <v>110</v>
      </c>
      <c r="T667" s="245">
        <v>29.33</v>
      </c>
      <c r="U667" s="89">
        <v>0</v>
      </c>
      <c r="V667" s="260">
        <v>15</v>
      </c>
      <c r="W667" s="98">
        <v>0</v>
      </c>
      <c r="X667" s="83">
        <v>0</v>
      </c>
      <c r="Y667" s="98">
        <v>2</v>
      </c>
      <c r="Z667" s="64">
        <v>2</v>
      </c>
      <c r="AA667" s="315">
        <v>885165</v>
      </c>
      <c r="AB667" s="315">
        <v>46667</v>
      </c>
      <c r="AC667" s="316">
        <v>931832</v>
      </c>
      <c r="AD667" s="74">
        <v>4500000</v>
      </c>
      <c r="AE667" s="74">
        <v>6000000</v>
      </c>
      <c r="AF667" s="334">
        <v>177895.19999999998</v>
      </c>
      <c r="AG667" s="112">
        <v>26554950</v>
      </c>
      <c r="AH667" s="74">
        <v>1400010</v>
      </c>
      <c r="AI667" s="74">
        <v>21347423.999999996</v>
      </c>
      <c r="AJ667" s="74">
        <v>5310990</v>
      </c>
      <c r="AK667" s="74">
        <v>4500000</v>
      </c>
      <c r="AL667" s="74">
        <v>6000000</v>
      </c>
      <c r="AM667" s="74">
        <v>4892117.9999999991</v>
      </c>
      <c r="AN667" s="74">
        <v>5217666.2159999991</v>
      </c>
      <c r="AO667" s="74">
        <v>0</v>
      </c>
      <c r="AP667" s="74">
        <v>3000000</v>
      </c>
      <c r="AQ667" s="74">
        <v>0</v>
      </c>
      <c r="AR667" s="74">
        <v>0</v>
      </c>
      <c r="AS667" s="74">
        <v>0</v>
      </c>
      <c r="AT667" s="79">
        <v>0</v>
      </c>
      <c r="AU667" s="81">
        <v>78223158.216000006</v>
      </c>
      <c r="AV667" s="112">
        <v>54308316.440880008</v>
      </c>
      <c r="AW667" s="74">
        <v>72912168.215999991</v>
      </c>
      <c r="AX667" s="74">
        <v>5103851.7751199994</v>
      </c>
      <c r="AY667" s="75">
        <v>1430831.644088001</v>
      </c>
      <c r="AZ667" s="74">
        <v>0</v>
      </c>
      <c r="BA667" s="74">
        <v>0</v>
      </c>
      <c r="BB667" s="74">
        <v>0</v>
      </c>
      <c r="BC667" s="79">
        <v>0</v>
      </c>
      <c r="BD667" s="79">
        <v>0</v>
      </c>
      <c r="BE667" s="79">
        <v>0</v>
      </c>
      <c r="BF667" s="77">
        <v>0</v>
      </c>
      <c r="BG667" s="344">
        <v>6534683.4192080004</v>
      </c>
      <c r="BH667" s="187">
        <v>71688474</v>
      </c>
    </row>
    <row r="668" spans="1:60" s="50" customFormat="1" ht="24" customHeight="1" x14ac:dyDescent="0.2">
      <c r="A668" s="181"/>
      <c r="B668" s="296">
        <v>662</v>
      </c>
      <c r="C668" s="264">
        <v>461</v>
      </c>
      <c r="D668" s="297">
        <v>13198</v>
      </c>
      <c r="E668" s="241" t="s">
        <v>842</v>
      </c>
      <c r="F668" s="242" t="s">
        <v>1331</v>
      </c>
      <c r="G668" s="285" t="s">
        <v>137</v>
      </c>
      <c r="H668" s="272" t="s">
        <v>1323</v>
      </c>
      <c r="I668" s="292" t="s">
        <v>3056</v>
      </c>
      <c r="J668" s="64" t="s">
        <v>1332</v>
      </c>
      <c r="K668" s="64" t="s">
        <v>1333</v>
      </c>
      <c r="L668" s="64" t="s">
        <v>1323</v>
      </c>
      <c r="M668" s="290" t="s">
        <v>137</v>
      </c>
      <c r="N668" s="243" t="s">
        <v>2410</v>
      </c>
      <c r="O668" s="64"/>
      <c r="P668" s="89"/>
      <c r="Q668" s="243">
        <v>30</v>
      </c>
      <c r="R668" s="245">
        <v>120</v>
      </c>
      <c r="S668" s="245">
        <v>110</v>
      </c>
      <c r="T668" s="245">
        <v>29.33</v>
      </c>
      <c r="U668" s="89">
        <v>0</v>
      </c>
      <c r="V668" s="260">
        <v>15</v>
      </c>
      <c r="W668" s="98">
        <v>0</v>
      </c>
      <c r="X668" s="83">
        <v>0</v>
      </c>
      <c r="Y668" s="98">
        <v>1</v>
      </c>
      <c r="Z668" s="64">
        <v>1</v>
      </c>
      <c r="AA668" s="315">
        <v>885165</v>
      </c>
      <c r="AB668" s="315">
        <v>46667</v>
      </c>
      <c r="AC668" s="316">
        <v>931832</v>
      </c>
      <c r="AD668" s="74">
        <v>4500000</v>
      </c>
      <c r="AE668" s="74">
        <v>6000000</v>
      </c>
      <c r="AF668" s="334">
        <v>177895.19999999998</v>
      </c>
      <c r="AG668" s="112">
        <v>26554950</v>
      </c>
      <c r="AH668" s="74">
        <v>1400010</v>
      </c>
      <c r="AI668" s="74">
        <v>21347423.999999996</v>
      </c>
      <c r="AJ668" s="74">
        <v>2655495</v>
      </c>
      <c r="AK668" s="74">
        <v>4500000</v>
      </c>
      <c r="AL668" s="74">
        <v>6000000</v>
      </c>
      <c r="AM668" s="74">
        <v>4892117.9999999991</v>
      </c>
      <c r="AN668" s="74">
        <v>5217666.2159999991</v>
      </c>
      <c r="AO668" s="74">
        <v>0</v>
      </c>
      <c r="AP668" s="74">
        <v>3000000</v>
      </c>
      <c r="AQ668" s="74">
        <v>0</v>
      </c>
      <c r="AR668" s="74">
        <v>0</v>
      </c>
      <c r="AS668" s="74">
        <v>0</v>
      </c>
      <c r="AT668" s="79">
        <v>0</v>
      </c>
      <c r="AU668" s="81">
        <v>75567663.216000006</v>
      </c>
      <c r="AV668" s="112">
        <v>54308316.440880008</v>
      </c>
      <c r="AW668" s="74">
        <v>72912168.215999991</v>
      </c>
      <c r="AX668" s="74">
        <v>5103851.7751199994</v>
      </c>
      <c r="AY668" s="75">
        <v>1430831.644088001</v>
      </c>
      <c r="AZ668" s="74">
        <v>0</v>
      </c>
      <c r="BA668" s="74">
        <v>0</v>
      </c>
      <c r="BB668" s="74">
        <v>0</v>
      </c>
      <c r="BC668" s="79">
        <v>0</v>
      </c>
      <c r="BD668" s="79">
        <v>0</v>
      </c>
      <c r="BE668" s="79">
        <v>0</v>
      </c>
      <c r="BF668" s="77">
        <v>0</v>
      </c>
      <c r="BG668" s="344">
        <v>6534683.4192080004</v>
      </c>
      <c r="BH668" s="187">
        <v>69032979</v>
      </c>
    </row>
    <row r="669" spans="1:60" s="50" customFormat="1" ht="24" customHeight="1" x14ac:dyDescent="0.2">
      <c r="A669" s="181"/>
      <c r="B669" s="296">
        <v>663</v>
      </c>
      <c r="C669" s="264">
        <v>462</v>
      </c>
      <c r="D669" s="297">
        <v>13201</v>
      </c>
      <c r="E669" s="241" t="s">
        <v>1338</v>
      </c>
      <c r="F669" s="242" t="s">
        <v>1339</v>
      </c>
      <c r="G669" s="285" t="s">
        <v>137</v>
      </c>
      <c r="H669" s="272" t="s">
        <v>1323</v>
      </c>
      <c r="I669" s="292" t="s">
        <v>3057</v>
      </c>
      <c r="J669" s="64">
        <v>1621786854</v>
      </c>
      <c r="K669" s="64" t="s">
        <v>1340</v>
      </c>
      <c r="L669" s="64" t="s">
        <v>1323</v>
      </c>
      <c r="M669" s="290" t="s">
        <v>137</v>
      </c>
      <c r="N669" s="98"/>
      <c r="O669" s="245" t="s">
        <v>2410</v>
      </c>
      <c r="P669" s="89"/>
      <c r="Q669" s="243">
        <v>30</v>
      </c>
      <c r="R669" s="245">
        <v>90</v>
      </c>
      <c r="S669" s="245">
        <v>0</v>
      </c>
      <c r="T669" s="245">
        <v>0</v>
      </c>
      <c r="U669" s="89">
        <v>0</v>
      </c>
      <c r="V669" s="260">
        <v>15</v>
      </c>
      <c r="W669" s="98">
        <v>0</v>
      </c>
      <c r="X669" s="83">
        <v>0</v>
      </c>
      <c r="Y669" s="98">
        <v>0</v>
      </c>
      <c r="Z669" s="64">
        <v>0</v>
      </c>
      <c r="AA669" s="315">
        <v>885165</v>
      </c>
      <c r="AB669" s="315">
        <v>46667</v>
      </c>
      <c r="AC669" s="316">
        <v>931832</v>
      </c>
      <c r="AD669" s="74">
        <v>4500000</v>
      </c>
      <c r="AE669" s="74">
        <v>6000000</v>
      </c>
      <c r="AF669" s="334">
        <v>177895.19999999998</v>
      </c>
      <c r="AG669" s="112">
        <v>26554950</v>
      </c>
      <c r="AH669" s="74">
        <v>1400010</v>
      </c>
      <c r="AI669" s="74">
        <v>16010567.999999998</v>
      </c>
      <c r="AJ669" s="74">
        <v>0</v>
      </c>
      <c r="AK669" s="74">
        <v>4500000</v>
      </c>
      <c r="AL669" s="74">
        <v>6000000</v>
      </c>
      <c r="AM669" s="74">
        <v>0</v>
      </c>
      <c r="AN669" s="74">
        <v>0</v>
      </c>
      <c r="AO669" s="74">
        <v>0</v>
      </c>
      <c r="AP669" s="74">
        <v>3000000</v>
      </c>
      <c r="AQ669" s="74">
        <v>0</v>
      </c>
      <c r="AR669" s="74">
        <v>0</v>
      </c>
      <c r="AS669" s="74">
        <v>0</v>
      </c>
      <c r="AT669" s="79">
        <v>0</v>
      </c>
      <c r="AU669" s="81">
        <v>57465528</v>
      </c>
      <c r="AV669" s="112">
        <v>39942941.039999999</v>
      </c>
      <c r="AW669" s="74">
        <v>57465528</v>
      </c>
      <c r="AX669" s="74">
        <v>4022586.9600000004</v>
      </c>
      <c r="AY669" s="75">
        <v>0</v>
      </c>
      <c r="AZ669" s="74">
        <v>0</v>
      </c>
      <c r="BA669" s="74">
        <v>0</v>
      </c>
      <c r="BB669" s="74">
        <v>0</v>
      </c>
      <c r="BC669" s="79">
        <v>0</v>
      </c>
      <c r="BD669" s="79">
        <v>0</v>
      </c>
      <c r="BE669" s="79">
        <v>0</v>
      </c>
      <c r="BF669" s="77">
        <v>0</v>
      </c>
      <c r="BG669" s="344">
        <v>4022586.9600000004</v>
      </c>
      <c r="BH669" s="187">
        <v>53442941</v>
      </c>
    </row>
    <row r="670" spans="1:60" s="50" customFormat="1" ht="24" customHeight="1" x14ac:dyDescent="0.2">
      <c r="A670" s="181"/>
      <c r="B670" s="296">
        <v>664</v>
      </c>
      <c r="C670" s="264">
        <v>463</v>
      </c>
      <c r="D670" s="297">
        <v>13197</v>
      </c>
      <c r="E670" s="241" t="s">
        <v>158</v>
      </c>
      <c r="F670" s="242" t="s">
        <v>1329</v>
      </c>
      <c r="G670" s="285" t="s">
        <v>137</v>
      </c>
      <c r="H670" s="272" t="s">
        <v>1323</v>
      </c>
      <c r="I670" s="292" t="s">
        <v>3058</v>
      </c>
      <c r="J670" s="64">
        <v>1361631430</v>
      </c>
      <c r="K670" s="64" t="s">
        <v>1330</v>
      </c>
      <c r="L670" s="64" t="s">
        <v>1323</v>
      </c>
      <c r="M670" s="290" t="s">
        <v>137</v>
      </c>
      <c r="N670" s="98"/>
      <c r="O670" s="245" t="s">
        <v>2410</v>
      </c>
      <c r="P670" s="89"/>
      <c r="Q670" s="243">
        <v>30</v>
      </c>
      <c r="R670" s="245">
        <v>90</v>
      </c>
      <c r="S670" s="245">
        <v>0</v>
      </c>
      <c r="T670" s="245">
        <v>0</v>
      </c>
      <c r="U670" s="89">
        <v>0</v>
      </c>
      <c r="V670" s="260">
        <v>21</v>
      </c>
      <c r="W670" s="98">
        <v>0</v>
      </c>
      <c r="X670" s="83">
        <v>0</v>
      </c>
      <c r="Y670" s="98">
        <v>0</v>
      </c>
      <c r="Z670" s="64">
        <v>0</v>
      </c>
      <c r="AA670" s="315">
        <v>885165</v>
      </c>
      <c r="AB670" s="315">
        <v>46667</v>
      </c>
      <c r="AC670" s="316">
        <v>931832</v>
      </c>
      <c r="AD670" s="74">
        <v>4500000</v>
      </c>
      <c r="AE670" s="74">
        <v>6000000</v>
      </c>
      <c r="AF670" s="334">
        <v>177895.19999999998</v>
      </c>
      <c r="AG670" s="112">
        <v>26554950</v>
      </c>
      <c r="AH670" s="74">
        <v>1400010</v>
      </c>
      <c r="AI670" s="74">
        <v>16010567.999999998</v>
      </c>
      <c r="AJ670" s="74">
        <v>0</v>
      </c>
      <c r="AK670" s="74">
        <v>4500000</v>
      </c>
      <c r="AL670" s="74">
        <v>6000000</v>
      </c>
      <c r="AM670" s="74">
        <v>0</v>
      </c>
      <c r="AN670" s="74">
        <v>0</v>
      </c>
      <c r="AO670" s="74">
        <v>0</v>
      </c>
      <c r="AP670" s="74">
        <v>4200000</v>
      </c>
      <c r="AQ670" s="74">
        <v>0</v>
      </c>
      <c r="AR670" s="74">
        <v>0</v>
      </c>
      <c r="AS670" s="74">
        <v>0</v>
      </c>
      <c r="AT670" s="79">
        <v>0</v>
      </c>
      <c r="AU670" s="81">
        <v>58665528</v>
      </c>
      <c r="AV670" s="112">
        <v>39858941.039999999</v>
      </c>
      <c r="AW670" s="74">
        <v>58665528</v>
      </c>
      <c r="AX670" s="74">
        <v>4106586.9600000004</v>
      </c>
      <c r="AY670" s="75">
        <v>0</v>
      </c>
      <c r="AZ670" s="74">
        <v>0</v>
      </c>
      <c r="BA670" s="74">
        <v>0</v>
      </c>
      <c r="BB670" s="74">
        <v>0</v>
      </c>
      <c r="BC670" s="79">
        <v>0</v>
      </c>
      <c r="BD670" s="79">
        <v>0</v>
      </c>
      <c r="BE670" s="79">
        <v>0</v>
      </c>
      <c r="BF670" s="77">
        <v>0</v>
      </c>
      <c r="BG670" s="344">
        <v>4106586.9600000004</v>
      </c>
      <c r="BH670" s="187">
        <v>54558941</v>
      </c>
    </row>
    <row r="671" spans="1:60" s="50" customFormat="1" ht="24" customHeight="1" x14ac:dyDescent="0.2">
      <c r="A671" s="181"/>
      <c r="B671" s="296">
        <v>665</v>
      </c>
      <c r="C671" s="264">
        <v>464</v>
      </c>
      <c r="D671" s="297">
        <v>13200</v>
      </c>
      <c r="E671" s="241" t="s">
        <v>1335</v>
      </c>
      <c r="F671" s="242" t="s">
        <v>1336</v>
      </c>
      <c r="G671" s="285" t="s">
        <v>137</v>
      </c>
      <c r="H671" s="272" t="s">
        <v>1323</v>
      </c>
      <c r="I671" s="292" t="s">
        <v>3059</v>
      </c>
      <c r="J671" s="64">
        <v>1583103181</v>
      </c>
      <c r="K671" s="64" t="s">
        <v>1337</v>
      </c>
      <c r="L671" s="64" t="s">
        <v>1323</v>
      </c>
      <c r="M671" s="290" t="s">
        <v>137</v>
      </c>
      <c r="N671" s="243" t="s">
        <v>2410</v>
      </c>
      <c r="O671" s="64"/>
      <c r="P671" s="89"/>
      <c r="Q671" s="243">
        <v>30</v>
      </c>
      <c r="R671" s="245">
        <v>120</v>
      </c>
      <c r="S671" s="245">
        <v>110</v>
      </c>
      <c r="T671" s="245">
        <v>29.33</v>
      </c>
      <c r="U671" s="89">
        <v>0</v>
      </c>
      <c r="V671" s="260">
        <v>15</v>
      </c>
      <c r="W671" s="98">
        <v>0</v>
      </c>
      <c r="X671" s="83">
        <v>0</v>
      </c>
      <c r="Y671" s="98">
        <v>2</v>
      </c>
      <c r="Z671" s="64">
        <v>2</v>
      </c>
      <c r="AA671" s="315">
        <v>885165</v>
      </c>
      <c r="AB671" s="315">
        <v>46667</v>
      </c>
      <c r="AC671" s="316">
        <v>931832</v>
      </c>
      <c r="AD671" s="74">
        <v>4500000</v>
      </c>
      <c r="AE671" s="74">
        <v>6000000</v>
      </c>
      <c r="AF671" s="334">
        <v>177895.19999999998</v>
      </c>
      <c r="AG671" s="112">
        <v>26554950</v>
      </c>
      <c r="AH671" s="74">
        <v>1400010</v>
      </c>
      <c r="AI671" s="74">
        <v>21347423.999999996</v>
      </c>
      <c r="AJ671" s="74">
        <v>5310990</v>
      </c>
      <c r="AK671" s="74">
        <v>4500000</v>
      </c>
      <c r="AL671" s="74">
        <v>6000000</v>
      </c>
      <c r="AM671" s="74">
        <v>4892117.9999999991</v>
      </c>
      <c r="AN671" s="74">
        <v>5217666.2159999991</v>
      </c>
      <c r="AO671" s="74">
        <v>0</v>
      </c>
      <c r="AP671" s="74">
        <v>3000000</v>
      </c>
      <c r="AQ671" s="74">
        <v>0</v>
      </c>
      <c r="AR671" s="74">
        <v>0</v>
      </c>
      <c r="AS671" s="74">
        <v>0</v>
      </c>
      <c r="AT671" s="79">
        <v>0</v>
      </c>
      <c r="AU671" s="81">
        <v>78223158.216000006</v>
      </c>
      <c r="AV671" s="112">
        <v>54308316.440880008</v>
      </c>
      <c r="AW671" s="74">
        <v>72912168.215999991</v>
      </c>
      <c r="AX671" s="74">
        <v>5103851.7751199994</v>
      </c>
      <c r="AY671" s="75">
        <v>1430831.644088001</v>
      </c>
      <c r="AZ671" s="74">
        <v>0</v>
      </c>
      <c r="BA671" s="74">
        <v>0</v>
      </c>
      <c r="BB671" s="74">
        <v>0</v>
      </c>
      <c r="BC671" s="79">
        <v>0</v>
      </c>
      <c r="BD671" s="79">
        <v>0</v>
      </c>
      <c r="BE671" s="79">
        <v>0</v>
      </c>
      <c r="BF671" s="77">
        <v>0</v>
      </c>
      <c r="BG671" s="344">
        <v>6534683.4192080004</v>
      </c>
      <c r="BH671" s="187">
        <v>71688474</v>
      </c>
    </row>
    <row r="672" spans="1:60" s="50" customFormat="1" ht="24" customHeight="1" x14ac:dyDescent="0.2">
      <c r="A672" s="181"/>
      <c r="B672" s="296">
        <v>666</v>
      </c>
      <c r="C672" s="264">
        <v>465</v>
      </c>
      <c r="D672" s="297">
        <v>13199</v>
      </c>
      <c r="E672" s="241" t="s">
        <v>107</v>
      </c>
      <c r="F672" s="242" t="s">
        <v>644</v>
      </c>
      <c r="G672" s="285" t="s">
        <v>137</v>
      </c>
      <c r="H672" s="272" t="s">
        <v>1323</v>
      </c>
      <c r="I672" s="292" t="s">
        <v>3060</v>
      </c>
      <c r="J672" s="64">
        <v>1380053331</v>
      </c>
      <c r="K672" s="64" t="s">
        <v>1334</v>
      </c>
      <c r="L672" s="64" t="s">
        <v>1323</v>
      </c>
      <c r="M672" s="290" t="s">
        <v>137</v>
      </c>
      <c r="N672" s="243" t="s">
        <v>2410</v>
      </c>
      <c r="O672" s="64"/>
      <c r="P672" s="89"/>
      <c r="Q672" s="243">
        <v>30</v>
      </c>
      <c r="R672" s="245">
        <v>120</v>
      </c>
      <c r="S672" s="245">
        <v>110</v>
      </c>
      <c r="T672" s="245">
        <v>29.33</v>
      </c>
      <c r="U672" s="89">
        <v>0</v>
      </c>
      <c r="V672" s="260">
        <v>15</v>
      </c>
      <c r="W672" s="98">
        <v>0</v>
      </c>
      <c r="X672" s="83">
        <v>0</v>
      </c>
      <c r="Y672" s="98">
        <v>1</v>
      </c>
      <c r="Z672" s="64">
        <v>0</v>
      </c>
      <c r="AA672" s="315">
        <v>885165</v>
      </c>
      <c r="AB672" s="315">
        <v>46667</v>
      </c>
      <c r="AC672" s="316">
        <v>931832</v>
      </c>
      <c r="AD672" s="74">
        <v>4500000</v>
      </c>
      <c r="AE672" s="74">
        <v>6000000</v>
      </c>
      <c r="AF672" s="334">
        <v>177895.19999999998</v>
      </c>
      <c r="AG672" s="112">
        <v>26554950</v>
      </c>
      <c r="AH672" s="74">
        <v>1400010</v>
      </c>
      <c r="AI672" s="74">
        <v>21347423.999999996</v>
      </c>
      <c r="AJ672" s="74">
        <v>0</v>
      </c>
      <c r="AK672" s="74">
        <v>4500000</v>
      </c>
      <c r="AL672" s="74">
        <v>6000000</v>
      </c>
      <c r="AM672" s="74">
        <v>4892117.9999999991</v>
      </c>
      <c r="AN672" s="74">
        <v>5217666.2159999991</v>
      </c>
      <c r="AO672" s="74">
        <v>0</v>
      </c>
      <c r="AP672" s="74">
        <v>3000000</v>
      </c>
      <c r="AQ672" s="74">
        <v>0</v>
      </c>
      <c r="AR672" s="74">
        <v>0</v>
      </c>
      <c r="AS672" s="74">
        <v>0</v>
      </c>
      <c r="AT672" s="79">
        <v>0</v>
      </c>
      <c r="AU672" s="81">
        <v>72912168.216000006</v>
      </c>
      <c r="AV672" s="112">
        <v>54308316.440880008</v>
      </c>
      <c r="AW672" s="74">
        <v>72912168.215999991</v>
      </c>
      <c r="AX672" s="74">
        <v>5103851.7751199994</v>
      </c>
      <c r="AY672" s="75">
        <v>1430831.644088001</v>
      </c>
      <c r="AZ672" s="74">
        <v>0</v>
      </c>
      <c r="BA672" s="74">
        <v>0</v>
      </c>
      <c r="BB672" s="74">
        <v>0</v>
      </c>
      <c r="BC672" s="79">
        <v>0</v>
      </c>
      <c r="BD672" s="79">
        <v>0</v>
      </c>
      <c r="BE672" s="79">
        <v>0</v>
      </c>
      <c r="BF672" s="77">
        <v>0</v>
      </c>
      <c r="BG672" s="344">
        <v>6534683.4192080004</v>
      </c>
      <c r="BH672" s="187">
        <v>66377484</v>
      </c>
    </row>
    <row r="673" spans="1:60" s="50" customFormat="1" ht="24" customHeight="1" x14ac:dyDescent="0.2">
      <c r="A673" s="181"/>
      <c r="B673" s="296">
        <v>667</v>
      </c>
      <c r="C673" s="264">
        <v>466</v>
      </c>
      <c r="D673" s="297">
        <v>13212</v>
      </c>
      <c r="E673" s="241" t="s">
        <v>291</v>
      </c>
      <c r="F673" s="242" t="s">
        <v>1372</v>
      </c>
      <c r="G673" s="285" t="s">
        <v>137</v>
      </c>
      <c r="H673" s="272" t="s">
        <v>1343</v>
      </c>
      <c r="I673" s="292" t="s">
        <v>3061</v>
      </c>
      <c r="J673" s="64" t="s">
        <v>1373</v>
      </c>
      <c r="K673" s="64" t="s">
        <v>1374</v>
      </c>
      <c r="L673" s="64" t="s">
        <v>1343</v>
      </c>
      <c r="M673" s="290" t="s">
        <v>137</v>
      </c>
      <c r="N673" s="243" t="s">
        <v>2410</v>
      </c>
      <c r="O673" s="64"/>
      <c r="P673" s="89"/>
      <c r="Q673" s="243">
        <v>30</v>
      </c>
      <c r="R673" s="245">
        <v>120</v>
      </c>
      <c r="S673" s="245">
        <v>110</v>
      </c>
      <c r="T673" s="245">
        <v>29.33</v>
      </c>
      <c r="U673" s="89">
        <v>0</v>
      </c>
      <c r="V673" s="260">
        <v>15</v>
      </c>
      <c r="W673" s="98">
        <v>0</v>
      </c>
      <c r="X673" s="83">
        <v>0</v>
      </c>
      <c r="Y673" s="98">
        <v>1</v>
      </c>
      <c r="Z673" s="64">
        <v>1</v>
      </c>
      <c r="AA673" s="315">
        <v>885165</v>
      </c>
      <c r="AB673" s="315">
        <v>46667</v>
      </c>
      <c r="AC673" s="316">
        <v>931832</v>
      </c>
      <c r="AD673" s="74">
        <v>4500000</v>
      </c>
      <c r="AE673" s="74">
        <v>6000000</v>
      </c>
      <c r="AF673" s="334">
        <v>177895.19999999998</v>
      </c>
      <c r="AG673" s="112">
        <v>26554950</v>
      </c>
      <c r="AH673" s="74">
        <v>1400010</v>
      </c>
      <c r="AI673" s="74">
        <v>21347423.999999996</v>
      </c>
      <c r="AJ673" s="74">
        <v>2655495</v>
      </c>
      <c r="AK673" s="74">
        <v>4500000</v>
      </c>
      <c r="AL673" s="74">
        <v>6000000</v>
      </c>
      <c r="AM673" s="74">
        <v>4892117.9999999991</v>
      </c>
      <c r="AN673" s="74">
        <v>5217666.2159999991</v>
      </c>
      <c r="AO673" s="74">
        <v>0</v>
      </c>
      <c r="AP673" s="74">
        <v>3000000</v>
      </c>
      <c r="AQ673" s="74">
        <v>0</v>
      </c>
      <c r="AR673" s="74">
        <v>0</v>
      </c>
      <c r="AS673" s="74">
        <v>0</v>
      </c>
      <c r="AT673" s="79">
        <v>0</v>
      </c>
      <c r="AU673" s="81">
        <v>75567663.216000006</v>
      </c>
      <c r="AV673" s="112">
        <v>54308316.440880008</v>
      </c>
      <c r="AW673" s="74">
        <v>72912168.215999991</v>
      </c>
      <c r="AX673" s="74">
        <v>5103851.7751199994</v>
      </c>
      <c r="AY673" s="75">
        <v>1430831.644088001</v>
      </c>
      <c r="AZ673" s="74">
        <v>0</v>
      </c>
      <c r="BA673" s="74">
        <v>0</v>
      </c>
      <c r="BB673" s="74">
        <v>0</v>
      </c>
      <c r="BC673" s="79">
        <v>0</v>
      </c>
      <c r="BD673" s="79">
        <v>0</v>
      </c>
      <c r="BE673" s="79">
        <v>0</v>
      </c>
      <c r="BF673" s="77">
        <v>0</v>
      </c>
      <c r="BG673" s="344">
        <v>6534683.4192080004</v>
      </c>
      <c r="BH673" s="187">
        <v>69032979</v>
      </c>
    </row>
    <row r="674" spans="1:60" s="50" customFormat="1" ht="24" customHeight="1" x14ac:dyDescent="0.2">
      <c r="A674" s="181"/>
      <c r="B674" s="296">
        <v>668</v>
      </c>
      <c r="C674" s="264">
        <v>467</v>
      </c>
      <c r="D674" s="297">
        <v>13206</v>
      </c>
      <c r="E674" s="241" t="s">
        <v>680</v>
      </c>
      <c r="F674" s="242" t="s">
        <v>1355</v>
      </c>
      <c r="G674" s="285" t="s">
        <v>137</v>
      </c>
      <c r="H674" s="272" t="s">
        <v>1343</v>
      </c>
      <c r="I674" s="292" t="s">
        <v>3062</v>
      </c>
      <c r="J674" s="64" t="s">
        <v>1356</v>
      </c>
      <c r="K674" s="64" t="s">
        <v>1357</v>
      </c>
      <c r="L674" s="64" t="s">
        <v>1343</v>
      </c>
      <c r="M674" s="290" t="s">
        <v>137</v>
      </c>
      <c r="N674" s="243" t="s">
        <v>2410</v>
      </c>
      <c r="O674" s="64"/>
      <c r="P674" s="89"/>
      <c r="Q674" s="243">
        <v>30</v>
      </c>
      <c r="R674" s="245">
        <v>120</v>
      </c>
      <c r="S674" s="245">
        <v>110</v>
      </c>
      <c r="T674" s="245">
        <v>29.33</v>
      </c>
      <c r="U674" s="89">
        <v>0</v>
      </c>
      <c r="V674" s="260">
        <v>15</v>
      </c>
      <c r="W674" s="98">
        <v>0</v>
      </c>
      <c r="X674" s="83">
        <v>0</v>
      </c>
      <c r="Y674" s="98">
        <v>0</v>
      </c>
      <c r="Z674" s="64">
        <v>0</v>
      </c>
      <c r="AA674" s="315">
        <v>885165</v>
      </c>
      <c r="AB674" s="315">
        <v>46667</v>
      </c>
      <c r="AC674" s="316">
        <v>931832</v>
      </c>
      <c r="AD674" s="74">
        <v>4500000</v>
      </c>
      <c r="AE674" s="74">
        <v>6000000</v>
      </c>
      <c r="AF674" s="334">
        <v>177895.19999999998</v>
      </c>
      <c r="AG674" s="112">
        <v>26554950</v>
      </c>
      <c r="AH674" s="74">
        <v>1400010</v>
      </c>
      <c r="AI674" s="74">
        <v>21347423.999999996</v>
      </c>
      <c r="AJ674" s="74">
        <v>0</v>
      </c>
      <c r="AK674" s="74">
        <v>4500000</v>
      </c>
      <c r="AL674" s="74">
        <v>6000000</v>
      </c>
      <c r="AM674" s="74">
        <v>4892117.9999999991</v>
      </c>
      <c r="AN674" s="74">
        <v>5217666.2159999991</v>
      </c>
      <c r="AO674" s="74">
        <v>0</v>
      </c>
      <c r="AP674" s="74">
        <v>3000000</v>
      </c>
      <c r="AQ674" s="74">
        <v>0</v>
      </c>
      <c r="AR674" s="74">
        <v>0</v>
      </c>
      <c r="AS674" s="74">
        <v>0</v>
      </c>
      <c r="AT674" s="79">
        <v>0</v>
      </c>
      <c r="AU674" s="81">
        <v>72912168.216000006</v>
      </c>
      <c r="AV674" s="112">
        <v>54308316.440880008</v>
      </c>
      <c r="AW674" s="74">
        <v>72912168.215999991</v>
      </c>
      <c r="AX674" s="74">
        <v>5103851.7751199994</v>
      </c>
      <c r="AY674" s="75">
        <v>1430831.644088001</v>
      </c>
      <c r="AZ674" s="74">
        <v>0</v>
      </c>
      <c r="BA674" s="74">
        <v>0</v>
      </c>
      <c r="BB674" s="74">
        <v>0</v>
      </c>
      <c r="BC674" s="79">
        <v>0</v>
      </c>
      <c r="BD674" s="79">
        <v>0</v>
      </c>
      <c r="BE674" s="79">
        <v>0</v>
      </c>
      <c r="BF674" s="77">
        <v>0</v>
      </c>
      <c r="BG674" s="344">
        <v>6534683.4192080004</v>
      </c>
      <c r="BH674" s="187">
        <v>66377484</v>
      </c>
    </row>
    <row r="675" spans="1:60" s="50" customFormat="1" ht="24" customHeight="1" x14ac:dyDescent="0.2">
      <c r="A675" s="181"/>
      <c r="B675" s="296">
        <v>669</v>
      </c>
      <c r="C675" s="264">
        <v>468</v>
      </c>
      <c r="D675" s="297">
        <v>13209</v>
      </c>
      <c r="E675" s="241" t="s">
        <v>294</v>
      </c>
      <c r="F675" s="242" t="s">
        <v>1364</v>
      </c>
      <c r="G675" s="285" t="s">
        <v>137</v>
      </c>
      <c r="H675" s="272" t="s">
        <v>1343</v>
      </c>
      <c r="I675" s="292" t="s">
        <v>3063</v>
      </c>
      <c r="J675" s="64" t="s">
        <v>1365</v>
      </c>
      <c r="K675" s="64" t="s">
        <v>1366</v>
      </c>
      <c r="L675" s="64" t="s">
        <v>1343</v>
      </c>
      <c r="M675" s="290" t="s">
        <v>137</v>
      </c>
      <c r="N675" s="243" t="s">
        <v>2410</v>
      </c>
      <c r="O675" s="64"/>
      <c r="P675" s="89"/>
      <c r="Q675" s="243">
        <v>30</v>
      </c>
      <c r="R675" s="245">
        <v>120</v>
      </c>
      <c r="S675" s="245">
        <v>110</v>
      </c>
      <c r="T675" s="245">
        <v>29.33</v>
      </c>
      <c r="U675" s="89">
        <v>0</v>
      </c>
      <c r="V675" s="260">
        <v>15</v>
      </c>
      <c r="W675" s="98">
        <v>0</v>
      </c>
      <c r="X675" s="83">
        <v>0</v>
      </c>
      <c r="Y675" s="98">
        <v>0</v>
      </c>
      <c r="Z675" s="64">
        <v>0</v>
      </c>
      <c r="AA675" s="315">
        <v>885165</v>
      </c>
      <c r="AB675" s="315">
        <v>46667</v>
      </c>
      <c r="AC675" s="316">
        <v>931832</v>
      </c>
      <c r="AD675" s="74">
        <v>4500000</v>
      </c>
      <c r="AE675" s="74">
        <v>6000000</v>
      </c>
      <c r="AF675" s="334">
        <v>177895.19999999998</v>
      </c>
      <c r="AG675" s="112">
        <v>26554950</v>
      </c>
      <c r="AH675" s="74">
        <v>1400010</v>
      </c>
      <c r="AI675" s="74">
        <v>21347423.999999996</v>
      </c>
      <c r="AJ675" s="74">
        <v>0</v>
      </c>
      <c r="AK675" s="74">
        <v>4500000</v>
      </c>
      <c r="AL675" s="74">
        <v>6000000</v>
      </c>
      <c r="AM675" s="74">
        <v>4892117.9999999991</v>
      </c>
      <c r="AN675" s="74">
        <v>5217666.2159999991</v>
      </c>
      <c r="AO675" s="74">
        <v>0</v>
      </c>
      <c r="AP675" s="74">
        <v>3000000</v>
      </c>
      <c r="AQ675" s="74">
        <v>0</v>
      </c>
      <c r="AR675" s="74">
        <v>0</v>
      </c>
      <c r="AS675" s="74">
        <v>0</v>
      </c>
      <c r="AT675" s="79">
        <v>0</v>
      </c>
      <c r="AU675" s="81">
        <v>72912168.216000006</v>
      </c>
      <c r="AV675" s="112">
        <v>54308316.440880008</v>
      </c>
      <c r="AW675" s="74">
        <v>72912168.215999991</v>
      </c>
      <c r="AX675" s="74">
        <v>5103851.7751199994</v>
      </c>
      <c r="AY675" s="75">
        <v>1430831.644088001</v>
      </c>
      <c r="AZ675" s="74">
        <v>0</v>
      </c>
      <c r="BA675" s="74">
        <v>0</v>
      </c>
      <c r="BB675" s="74">
        <v>0</v>
      </c>
      <c r="BC675" s="79">
        <v>0</v>
      </c>
      <c r="BD675" s="79">
        <v>0</v>
      </c>
      <c r="BE675" s="79">
        <v>0</v>
      </c>
      <c r="BF675" s="77">
        <v>0</v>
      </c>
      <c r="BG675" s="344">
        <v>6534683.4192080004</v>
      </c>
      <c r="BH675" s="187">
        <v>66377484</v>
      </c>
    </row>
    <row r="676" spans="1:60" s="50" customFormat="1" ht="24" customHeight="1" x14ac:dyDescent="0.2">
      <c r="A676" s="181"/>
      <c r="B676" s="296">
        <v>670</v>
      </c>
      <c r="C676" s="264">
        <v>469</v>
      </c>
      <c r="D676" s="297">
        <v>13210</v>
      </c>
      <c r="E676" s="241" t="s">
        <v>248</v>
      </c>
      <c r="F676" s="242" t="s">
        <v>1367</v>
      </c>
      <c r="G676" s="285" t="s">
        <v>137</v>
      </c>
      <c r="H676" s="272" t="s">
        <v>1343</v>
      </c>
      <c r="I676" s="292" t="s">
        <v>3064</v>
      </c>
      <c r="J676" s="64" t="s">
        <v>1368</v>
      </c>
      <c r="K676" s="64" t="s">
        <v>1369</v>
      </c>
      <c r="L676" s="64" t="s">
        <v>1343</v>
      </c>
      <c r="M676" s="290" t="s">
        <v>137</v>
      </c>
      <c r="N676" s="243" t="s">
        <v>2410</v>
      </c>
      <c r="O676" s="64"/>
      <c r="P676" s="89"/>
      <c r="Q676" s="243">
        <v>30</v>
      </c>
      <c r="R676" s="245">
        <v>120</v>
      </c>
      <c r="S676" s="245">
        <v>110</v>
      </c>
      <c r="T676" s="245">
        <v>29.33</v>
      </c>
      <c r="U676" s="89">
        <v>0</v>
      </c>
      <c r="V676" s="260">
        <v>15</v>
      </c>
      <c r="W676" s="98">
        <v>0</v>
      </c>
      <c r="X676" s="83">
        <v>0</v>
      </c>
      <c r="Y676" s="98">
        <v>0</v>
      </c>
      <c r="Z676" s="64">
        <v>0</v>
      </c>
      <c r="AA676" s="315">
        <v>885165</v>
      </c>
      <c r="AB676" s="315">
        <v>46667</v>
      </c>
      <c r="AC676" s="316">
        <v>931832</v>
      </c>
      <c r="AD676" s="74">
        <v>4500000</v>
      </c>
      <c r="AE676" s="74">
        <v>6000000</v>
      </c>
      <c r="AF676" s="334">
        <v>177895.19999999998</v>
      </c>
      <c r="AG676" s="112">
        <v>26554950</v>
      </c>
      <c r="AH676" s="74">
        <v>1400010</v>
      </c>
      <c r="AI676" s="74">
        <v>21347423.999999996</v>
      </c>
      <c r="AJ676" s="74">
        <v>0</v>
      </c>
      <c r="AK676" s="74">
        <v>4500000</v>
      </c>
      <c r="AL676" s="74">
        <v>6000000</v>
      </c>
      <c r="AM676" s="74">
        <v>4892117.9999999991</v>
      </c>
      <c r="AN676" s="74">
        <v>5217666.2159999991</v>
      </c>
      <c r="AO676" s="74">
        <v>0</v>
      </c>
      <c r="AP676" s="74">
        <v>3000000</v>
      </c>
      <c r="AQ676" s="74">
        <v>0</v>
      </c>
      <c r="AR676" s="74">
        <v>0</v>
      </c>
      <c r="AS676" s="74">
        <v>0</v>
      </c>
      <c r="AT676" s="79">
        <v>0</v>
      </c>
      <c r="AU676" s="81">
        <v>72912168.216000006</v>
      </c>
      <c r="AV676" s="112">
        <v>54308316.440880008</v>
      </c>
      <c r="AW676" s="74">
        <v>72912168.215999991</v>
      </c>
      <c r="AX676" s="74">
        <v>5103851.7751199994</v>
      </c>
      <c r="AY676" s="75">
        <v>1430831.644088001</v>
      </c>
      <c r="AZ676" s="74">
        <v>0</v>
      </c>
      <c r="BA676" s="74">
        <v>0</v>
      </c>
      <c r="BB676" s="74">
        <v>0</v>
      </c>
      <c r="BC676" s="79">
        <v>0</v>
      </c>
      <c r="BD676" s="79">
        <v>0</v>
      </c>
      <c r="BE676" s="79">
        <v>0</v>
      </c>
      <c r="BF676" s="77">
        <v>0</v>
      </c>
      <c r="BG676" s="344">
        <v>6534683.4192080004</v>
      </c>
      <c r="BH676" s="187">
        <v>66377484</v>
      </c>
    </row>
    <row r="677" spans="1:60" s="50" customFormat="1" ht="24" customHeight="1" x14ac:dyDescent="0.2">
      <c r="A677" s="181"/>
      <c r="B677" s="296">
        <v>671</v>
      </c>
      <c r="C677" s="264">
        <v>470</v>
      </c>
      <c r="D677" s="297">
        <v>13208</v>
      </c>
      <c r="E677" s="241" t="s">
        <v>135</v>
      </c>
      <c r="F677" s="242" t="s">
        <v>1361</v>
      </c>
      <c r="G677" s="285" t="s">
        <v>137</v>
      </c>
      <c r="H677" s="272" t="s">
        <v>1343</v>
      </c>
      <c r="I677" s="292" t="s">
        <v>3065</v>
      </c>
      <c r="J677" s="64" t="s">
        <v>1362</v>
      </c>
      <c r="K677" s="64" t="s">
        <v>1363</v>
      </c>
      <c r="L677" s="64" t="s">
        <v>1343</v>
      </c>
      <c r="M677" s="290" t="s">
        <v>137</v>
      </c>
      <c r="N677" s="243" t="s">
        <v>2410</v>
      </c>
      <c r="O677" s="64"/>
      <c r="P677" s="89"/>
      <c r="Q677" s="243">
        <v>30</v>
      </c>
      <c r="R677" s="245">
        <v>120</v>
      </c>
      <c r="S677" s="245">
        <v>110</v>
      </c>
      <c r="T677" s="245">
        <v>29.33</v>
      </c>
      <c r="U677" s="89">
        <v>0</v>
      </c>
      <c r="V677" s="260">
        <v>21</v>
      </c>
      <c r="W677" s="98">
        <v>0</v>
      </c>
      <c r="X677" s="83">
        <v>0</v>
      </c>
      <c r="Y677" s="98">
        <v>1</v>
      </c>
      <c r="Z677" s="64">
        <v>1</v>
      </c>
      <c r="AA677" s="315">
        <v>885165</v>
      </c>
      <c r="AB677" s="315">
        <v>46667</v>
      </c>
      <c r="AC677" s="316">
        <v>931832</v>
      </c>
      <c r="AD677" s="74">
        <v>4500000</v>
      </c>
      <c r="AE677" s="74">
        <v>6000000</v>
      </c>
      <c r="AF677" s="334">
        <v>177895.19999999998</v>
      </c>
      <c r="AG677" s="112">
        <v>26554950</v>
      </c>
      <c r="AH677" s="74">
        <v>1400010</v>
      </c>
      <c r="AI677" s="74">
        <v>21347423.999999996</v>
      </c>
      <c r="AJ677" s="74">
        <v>2655495</v>
      </c>
      <c r="AK677" s="74">
        <v>4500000</v>
      </c>
      <c r="AL677" s="74">
        <v>6000000</v>
      </c>
      <c r="AM677" s="74">
        <v>4892117.9999999991</v>
      </c>
      <c r="AN677" s="74">
        <v>5217666.2159999991</v>
      </c>
      <c r="AO677" s="74">
        <v>0</v>
      </c>
      <c r="AP677" s="74">
        <v>4200000</v>
      </c>
      <c r="AQ677" s="74">
        <v>0</v>
      </c>
      <c r="AR677" s="74">
        <v>0</v>
      </c>
      <c r="AS677" s="74">
        <v>0</v>
      </c>
      <c r="AT677" s="79">
        <v>0</v>
      </c>
      <c r="AU677" s="81">
        <v>76767663.216000006</v>
      </c>
      <c r="AV677" s="112">
        <v>54224316.440880008</v>
      </c>
      <c r="AW677" s="74">
        <v>74112168.215999991</v>
      </c>
      <c r="AX677" s="74">
        <v>5187851.7751199994</v>
      </c>
      <c r="AY677" s="75">
        <v>1422431.644088001</v>
      </c>
      <c r="AZ677" s="74">
        <v>0</v>
      </c>
      <c r="BA677" s="74">
        <v>0</v>
      </c>
      <c r="BB677" s="74">
        <v>0</v>
      </c>
      <c r="BC677" s="79">
        <v>0</v>
      </c>
      <c r="BD677" s="79">
        <v>0</v>
      </c>
      <c r="BE677" s="79">
        <v>0</v>
      </c>
      <c r="BF677" s="77">
        <v>0</v>
      </c>
      <c r="BG677" s="344">
        <v>6610283.4192080004</v>
      </c>
      <c r="BH677" s="187">
        <v>70157379</v>
      </c>
    </row>
    <row r="678" spans="1:60" s="50" customFormat="1" ht="24" customHeight="1" x14ac:dyDescent="0.2">
      <c r="A678" s="181"/>
      <c r="B678" s="296">
        <v>672</v>
      </c>
      <c r="C678" s="264">
        <v>471</v>
      </c>
      <c r="D678" s="297">
        <v>13213</v>
      </c>
      <c r="E678" s="241" t="s">
        <v>1375</v>
      </c>
      <c r="F678" s="242" t="s">
        <v>1376</v>
      </c>
      <c r="G678" s="285" t="s">
        <v>137</v>
      </c>
      <c r="H678" s="272" t="s">
        <v>1343</v>
      </c>
      <c r="I678" s="292" t="s">
        <v>3066</v>
      </c>
      <c r="J678" s="64" t="s">
        <v>1377</v>
      </c>
      <c r="K678" s="64" t="s">
        <v>1378</v>
      </c>
      <c r="L678" s="64" t="s">
        <v>1343</v>
      </c>
      <c r="M678" s="290" t="s">
        <v>137</v>
      </c>
      <c r="N678" s="243" t="s">
        <v>2410</v>
      </c>
      <c r="O678" s="64"/>
      <c r="P678" s="89"/>
      <c r="Q678" s="243">
        <v>30</v>
      </c>
      <c r="R678" s="245">
        <v>120</v>
      </c>
      <c r="S678" s="245">
        <v>110</v>
      </c>
      <c r="T678" s="245">
        <v>29.33</v>
      </c>
      <c r="U678" s="89">
        <v>0</v>
      </c>
      <c r="V678" s="260">
        <v>15</v>
      </c>
      <c r="W678" s="98">
        <v>0</v>
      </c>
      <c r="X678" s="83">
        <v>0</v>
      </c>
      <c r="Y678" s="98">
        <v>2</v>
      </c>
      <c r="Z678" s="64">
        <v>2</v>
      </c>
      <c r="AA678" s="315">
        <v>885165</v>
      </c>
      <c r="AB678" s="315">
        <v>46667</v>
      </c>
      <c r="AC678" s="316">
        <v>931832</v>
      </c>
      <c r="AD678" s="74">
        <v>4500000</v>
      </c>
      <c r="AE678" s="74">
        <v>6000000</v>
      </c>
      <c r="AF678" s="334">
        <v>177895.19999999998</v>
      </c>
      <c r="AG678" s="112">
        <v>26554950</v>
      </c>
      <c r="AH678" s="74">
        <v>1400010</v>
      </c>
      <c r="AI678" s="74">
        <v>21347423.999999996</v>
      </c>
      <c r="AJ678" s="74">
        <v>5310990</v>
      </c>
      <c r="AK678" s="74">
        <v>4500000</v>
      </c>
      <c r="AL678" s="74">
        <v>6000000</v>
      </c>
      <c r="AM678" s="74">
        <v>4892117.9999999991</v>
      </c>
      <c r="AN678" s="74">
        <v>5217666.2159999991</v>
      </c>
      <c r="AO678" s="74">
        <v>0</v>
      </c>
      <c r="AP678" s="74">
        <v>3000000</v>
      </c>
      <c r="AQ678" s="74">
        <v>0</v>
      </c>
      <c r="AR678" s="74">
        <v>0</v>
      </c>
      <c r="AS678" s="74">
        <v>0</v>
      </c>
      <c r="AT678" s="79">
        <v>0</v>
      </c>
      <c r="AU678" s="81">
        <v>78223158.216000006</v>
      </c>
      <c r="AV678" s="112">
        <v>54308316.440880008</v>
      </c>
      <c r="AW678" s="74">
        <v>72912168.215999991</v>
      </c>
      <c r="AX678" s="74">
        <v>5103851.7751199994</v>
      </c>
      <c r="AY678" s="75">
        <v>1430831.644088001</v>
      </c>
      <c r="AZ678" s="74">
        <v>0</v>
      </c>
      <c r="BA678" s="74">
        <v>0</v>
      </c>
      <c r="BB678" s="74">
        <v>0</v>
      </c>
      <c r="BC678" s="79">
        <v>0</v>
      </c>
      <c r="BD678" s="79">
        <v>0</v>
      </c>
      <c r="BE678" s="79">
        <v>0</v>
      </c>
      <c r="BF678" s="77">
        <v>0</v>
      </c>
      <c r="BG678" s="344">
        <v>6534683.4192080004</v>
      </c>
      <c r="BH678" s="187">
        <v>71688474</v>
      </c>
    </row>
    <row r="679" spans="1:60" s="50" customFormat="1" ht="24" customHeight="1" x14ac:dyDescent="0.2">
      <c r="A679" s="181"/>
      <c r="B679" s="296">
        <v>673</v>
      </c>
      <c r="C679" s="264">
        <v>472</v>
      </c>
      <c r="D679" s="297">
        <v>13214</v>
      </c>
      <c r="E679" s="241" t="s">
        <v>687</v>
      </c>
      <c r="F679" s="242" t="s">
        <v>1379</v>
      </c>
      <c r="G679" s="285" t="s">
        <v>137</v>
      </c>
      <c r="H679" s="272" t="s">
        <v>1343</v>
      </c>
      <c r="I679" s="292" t="s">
        <v>3067</v>
      </c>
      <c r="J679" s="64" t="s">
        <v>1380</v>
      </c>
      <c r="K679" s="64" t="s">
        <v>1381</v>
      </c>
      <c r="L679" s="64" t="s">
        <v>1343</v>
      </c>
      <c r="M679" s="290" t="s">
        <v>137</v>
      </c>
      <c r="N679" s="243" t="s">
        <v>2410</v>
      </c>
      <c r="O679" s="64"/>
      <c r="P679" s="89"/>
      <c r="Q679" s="243">
        <v>30</v>
      </c>
      <c r="R679" s="245">
        <v>120</v>
      </c>
      <c r="S679" s="245">
        <v>110</v>
      </c>
      <c r="T679" s="245">
        <v>29.33</v>
      </c>
      <c r="U679" s="89">
        <v>0</v>
      </c>
      <c r="V679" s="260">
        <v>15</v>
      </c>
      <c r="W679" s="98">
        <v>0</v>
      </c>
      <c r="X679" s="83">
        <v>0</v>
      </c>
      <c r="Y679" s="98">
        <v>0</v>
      </c>
      <c r="Z679" s="64">
        <v>0</v>
      </c>
      <c r="AA679" s="315">
        <v>885165</v>
      </c>
      <c r="AB679" s="315">
        <v>46667</v>
      </c>
      <c r="AC679" s="316">
        <v>931832</v>
      </c>
      <c r="AD679" s="74">
        <v>4500000</v>
      </c>
      <c r="AE679" s="74">
        <v>6000000</v>
      </c>
      <c r="AF679" s="334">
        <v>177895.19999999998</v>
      </c>
      <c r="AG679" s="112">
        <v>26554950</v>
      </c>
      <c r="AH679" s="74">
        <v>1400010</v>
      </c>
      <c r="AI679" s="74">
        <v>21347423.999999996</v>
      </c>
      <c r="AJ679" s="74">
        <v>0</v>
      </c>
      <c r="AK679" s="74">
        <v>4500000</v>
      </c>
      <c r="AL679" s="74">
        <v>6000000</v>
      </c>
      <c r="AM679" s="74">
        <v>4892117.9999999991</v>
      </c>
      <c r="AN679" s="74">
        <v>5217666.2159999991</v>
      </c>
      <c r="AO679" s="74">
        <v>0</v>
      </c>
      <c r="AP679" s="74">
        <v>3000000</v>
      </c>
      <c r="AQ679" s="74">
        <v>0</v>
      </c>
      <c r="AR679" s="74">
        <v>0</v>
      </c>
      <c r="AS679" s="74">
        <v>0</v>
      </c>
      <c r="AT679" s="79">
        <v>0</v>
      </c>
      <c r="AU679" s="81">
        <v>72912168.216000006</v>
      </c>
      <c r="AV679" s="112">
        <v>54308316.440880008</v>
      </c>
      <c r="AW679" s="74">
        <v>72912168.215999991</v>
      </c>
      <c r="AX679" s="74">
        <v>5103851.7751199994</v>
      </c>
      <c r="AY679" s="75">
        <v>1430831.644088001</v>
      </c>
      <c r="AZ679" s="74">
        <v>0</v>
      </c>
      <c r="BA679" s="74">
        <v>0</v>
      </c>
      <c r="BB679" s="74">
        <v>0</v>
      </c>
      <c r="BC679" s="79">
        <v>0</v>
      </c>
      <c r="BD679" s="79">
        <v>0</v>
      </c>
      <c r="BE679" s="79">
        <v>0</v>
      </c>
      <c r="BF679" s="77">
        <v>0</v>
      </c>
      <c r="BG679" s="344">
        <v>6534683.4192080004</v>
      </c>
      <c r="BH679" s="187">
        <v>66377484</v>
      </c>
    </row>
    <row r="680" spans="1:60" s="50" customFormat="1" ht="24" customHeight="1" x14ac:dyDescent="0.2">
      <c r="A680" s="181"/>
      <c r="B680" s="296">
        <v>674</v>
      </c>
      <c r="C680" s="264">
        <v>473</v>
      </c>
      <c r="D680" s="297">
        <v>13207</v>
      </c>
      <c r="E680" s="241" t="s">
        <v>158</v>
      </c>
      <c r="F680" s="242" t="s">
        <v>1358</v>
      </c>
      <c r="G680" s="285" t="s">
        <v>137</v>
      </c>
      <c r="H680" s="272" t="s">
        <v>1343</v>
      </c>
      <c r="I680" s="292" t="s">
        <v>3068</v>
      </c>
      <c r="J680" s="64" t="s">
        <v>1359</v>
      </c>
      <c r="K680" s="64" t="s">
        <v>1360</v>
      </c>
      <c r="L680" s="64" t="s">
        <v>1343</v>
      </c>
      <c r="M680" s="290" t="s">
        <v>137</v>
      </c>
      <c r="N680" s="243" t="s">
        <v>2410</v>
      </c>
      <c r="O680" s="64"/>
      <c r="P680" s="89"/>
      <c r="Q680" s="243">
        <v>30</v>
      </c>
      <c r="R680" s="245">
        <v>120</v>
      </c>
      <c r="S680" s="245">
        <v>110</v>
      </c>
      <c r="T680" s="245">
        <v>29.33</v>
      </c>
      <c r="U680" s="89">
        <v>0</v>
      </c>
      <c r="V680" s="260">
        <v>15</v>
      </c>
      <c r="W680" s="98">
        <v>0</v>
      </c>
      <c r="X680" s="83">
        <v>0</v>
      </c>
      <c r="Y680" s="98">
        <v>2</v>
      </c>
      <c r="Z680" s="64">
        <v>2</v>
      </c>
      <c r="AA680" s="315">
        <v>885165</v>
      </c>
      <c r="AB680" s="315">
        <v>46667</v>
      </c>
      <c r="AC680" s="316">
        <v>931832</v>
      </c>
      <c r="AD680" s="74">
        <v>4500000</v>
      </c>
      <c r="AE680" s="74">
        <v>6000000</v>
      </c>
      <c r="AF680" s="334">
        <v>177895.19999999998</v>
      </c>
      <c r="AG680" s="112">
        <v>26554950</v>
      </c>
      <c r="AH680" s="74">
        <v>1400010</v>
      </c>
      <c r="AI680" s="74">
        <v>21347423.999999996</v>
      </c>
      <c r="AJ680" s="74">
        <v>5310990</v>
      </c>
      <c r="AK680" s="74">
        <v>4500000</v>
      </c>
      <c r="AL680" s="74">
        <v>6000000</v>
      </c>
      <c r="AM680" s="74">
        <v>4892117.9999999991</v>
      </c>
      <c r="AN680" s="74">
        <v>5217666.2159999991</v>
      </c>
      <c r="AO680" s="74">
        <v>0</v>
      </c>
      <c r="AP680" s="74">
        <v>3000000</v>
      </c>
      <c r="AQ680" s="74">
        <v>0</v>
      </c>
      <c r="AR680" s="74">
        <v>0</v>
      </c>
      <c r="AS680" s="74">
        <v>0</v>
      </c>
      <c r="AT680" s="79">
        <v>0</v>
      </c>
      <c r="AU680" s="81">
        <v>78223158.216000006</v>
      </c>
      <c r="AV680" s="112">
        <v>54308316.440880008</v>
      </c>
      <c r="AW680" s="74">
        <v>72912168.215999991</v>
      </c>
      <c r="AX680" s="74">
        <v>5103851.7751199994</v>
      </c>
      <c r="AY680" s="75">
        <v>1430831.644088001</v>
      </c>
      <c r="AZ680" s="74">
        <v>0</v>
      </c>
      <c r="BA680" s="74">
        <v>0</v>
      </c>
      <c r="BB680" s="74">
        <v>0</v>
      </c>
      <c r="BC680" s="79">
        <v>0</v>
      </c>
      <c r="BD680" s="79">
        <v>0</v>
      </c>
      <c r="BE680" s="79">
        <v>0</v>
      </c>
      <c r="BF680" s="77">
        <v>0</v>
      </c>
      <c r="BG680" s="344">
        <v>6534683.4192080004</v>
      </c>
      <c r="BH680" s="187">
        <v>71688474</v>
      </c>
    </row>
    <row r="681" spans="1:60" s="50" customFormat="1" ht="24" customHeight="1" x14ac:dyDescent="0.2">
      <c r="A681" s="181"/>
      <c r="B681" s="296">
        <v>675</v>
      </c>
      <c r="C681" s="264">
        <v>474</v>
      </c>
      <c r="D681" s="297">
        <v>13211</v>
      </c>
      <c r="E681" s="241" t="s">
        <v>1370</v>
      </c>
      <c r="F681" s="242" t="s">
        <v>798</v>
      </c>
      <c r="G681" s="285" t="s">
        <v>137</v>
      </c>
      <c r="H681" s="272" t="s">
        <v>1343</v>
      </c>
      <c r="I681" s="292" t="s">
        <v>3069</v>
      </c>
      <c r="J681" s="64">
        <v>2930059583</v>
      </c>
      <c r="K681" s="64" t="s">
        <v>1371</v>
      </c>
      <c r="L681" s="64" t="s">
        <v>1343</v>
      </c>
      <c r="M681" s="290" t="s">
        <v>137</v>
      </c>
      <c r="N681" s="98"/>
      <c r="O681" s="245" t="s">
        <v>2410</v>
      </c>
      <c r="P681" s="89"/>
      <c r="Q681" s="243">
        <v>30</v>
      </c>
      <c r="R681" s="245">
        <v>90</v>
      </c>
      <c r="S681" s="245">
        <v>0</v>
      </c>
      <c r="T681" s="245">
        <v>0</v>
      </c>
      <c r="U681" s="89">
        <v>0</v>
      </c>
      <c r="V681" s="260">
        <v>26</v>
      </c>
      <c r="W681" s="98">
        <v>0</v>
      </c>
      <c r="X681" s="83">
        <v>0</v>
      </c>
      <c r="Y681" s="98">
        <v>1</v>
      </c>
      <c r="Z681" s="64">
        <v>0</v>
      </c>
      <c r="AA681" s="315">
        <v>885165</v>
      </c>
      <c r="AB681" s="315">
        <v>46667</v>
      </c>
      <c r="AC681" s="316">
        <v>931832</v>
      </c>
      <c r="AD681" s="74">
        <v>4500000</v>
      </c>
      <c r="AE681" s="74">
        <v>6000000</v>
      </c>
      <c r="AF681" s="334">
        <v>177895.19999999998</v>
      </c>
      <c r="AG681" s="112">
        <v>26554950</v>
      </c>
      <c r="AH681" s="74">
        <v>1400010</v>
      </c>
      <c r="AI681" s="74">
        <v>16010567.999999998</v>
      </c>
      <c r="AJ681" s="74">
        <v>0</v>
      </c>
      <c r="AK681" s="74">
        <v>4500000</v>
      </c>
      <c r="AL681" s="74">
        <v>6000000</v>
      </c>
      <c r="AM681" s="74">
        <v>0</v>
      </c>
      <c r="AN681" s="74">
        <v>0</v>
      </c>
      <c r="AO681" s="74">
        <v>0</v>
      </c>
      <c r="AP681" s="74">
        <v>5200000</v>
      </c>
      <c r="AQ681" s="74">
        <v>0</v>
      </c>
      <c r="AR681" s="74">
        <v>0</v>
      </c>
      <c r="AS681" s="74">
        <v>0</v>
      </c>
      <c r="AT681" s="79">
        <v>0</v>
      </c>
      <c r="AU681" s="81">
        <v>59665528</v>
      </c>
      <c r="AV681" s="112">
        <v>39788941.039999999</v>
      </c>
      <c r="AW681" s="74">
        <v>59665528</v>
      </c>
      <c r="AX681" s="74">
        <v>4176586.9600000004</v>
      </c>
      <c r="AY681" s="75">
        <v>0</v>
      </c>
      <c r="AZ681" s="74">
        <v>0</v>
      </c>
      <c r="BA681" s="74">
        <v>0</v>
      </c>
      <c r="BB681" s="74">
        <v>0</v>
      </c>
      <c r="BC681" s="79">
        <v>0</v>
      </c>
      <c r="BD681" s="79">
        <v>0</v>
      </c>
      <c r="BE681" s="79">
        <v>0</v>
      </c>
      <c r="BF681" s="77">
        <v>0</v>
      </c>
      <c r="BG681" s="344">
        <v>4176586.9600000004</v>
      </c>
      <c r="BH681" s="187">
        <v>55488941</v>
      </c>
    </row>
    <row r="682" spans="1:60" s="50" customFormat="1" ht="24" customHeight="1" x14ac:dyDescent="0.2">
      <c r="A682" s="181"/>
      <c r="B682" s="296">
        <v>676</v>
      </c>
      <c r="C682" s="264">
        <v>475</v>
      </c>
      <c r="D682" s="297">
        <v>13215</v>
      </c>
      <c r="E682" s="241" t="s">
        <v>1382</v>
      </c>
      <c r="F682" s="242" t="s">
        <v>1383</v>
      </c>
      <c r="G682" s="285" t="s">
        <v>137</v>
      </c>
      <c r="H682" s="272" t="s">
        <v>1343</v>
      </c>
      <c r="I682" s="292" t="s">
        <v>3070</v>
      </c>
      <c r="J682" s="64" t="s">
        <v>1384</v>
      </c>
      <c r="K682" s="64" t="s">
        <v>1385</v>
      </c>
      <c r="L682" s="64" t="s">
        <v>1343</v>
      </c>
      <c r="M682" s="290" t="s">
        <v>137</v>
      </c>
      <c r="N682" s="243" t="s">
        <v>2410</v>
      </c>
      <c r="O682" s="64"/>
      <c r="P682" s="89"/>
      <c r="Q682" s="243">
        <v>30</v>
      </c>
      <c r="R682" s="245">
        <v>120</v>
      </c>
      <c r="S682" s="245">
        <v>110</v>
      </c>
      <c r="T682" s="245">
        <v>29.33</v>
      </c>
      <c r="U682" s="89">
        <v>0</v>
      </c>
      <c r="V682" s="260">
        <v>15</v>
      </c>
      <c r="W682" s="98">
        <v>0</v>
      </c>
      <c r="X682" s="83">
        <v>0</v>
      </c>
      <c r="Y682" s="98">
        <v>2</v>
      </c>
      <c r="Z682" s="64">
        <v>1</v>
      </c>
      <c r="AA682" s="315">
        <v>885165</v>
      </c>
      <c r="AB682" s="315">
        <v>46667</v>
      </c>
      <c r="AC682" s="316">
        <v>931832</v>
      </c>
      <c r="AD682" s="74">
        <v>4500000</v>
      </c>
      <c r="AE682" s="74">
        <v>6000000</v>
      </c>
      <c r="AF682" s="334">
        <v>177895.19999999998</v>
      </c>
      <c r="AG682" s="112">
        <v>26554950</v>
      </c>
      <c r="AH682" s="74">
        <v>1400010</v>
      </c>
      <c r="AI682" s="74">
        <v>21347423.999999996</v>
      </c>
      <c r="AJ682" s="74">
        <v>2655495</v>
      </c>
      <c r="AK682" s="74">
        <v>4500000</v>
      </c>
      <c r="AL682" s="74">
        <v>6000000</v>
      </c>
      <c r="AM682" s="74">
        <v>4892117.9999999991</v>
      </c>
      <c r="AN682" s="74">
        <v>5217666.2159999991</v>
      </c>
      <c r="AO682" s="74">
        <v>0</v>
      </c>
      <c r="AP682" s="74">
        <v>3000000</v>
      </c>
      <c r="AQ682" s="74">
        <v>0</v>
      </c>
      <c r="AR682" s="74">
        <v>0</v>
      </c>
      <c r="AS682" s="74">
        <v>0</v>
      </c>
      <c r="AT682" s="79">
        <v>0</v>
      </c>
      <c r="AU682" s="81">
        <v>75567663.216000006</v>
      </c>
      <c r="AV682" s="112">
        <v>54308316.440880008</v>
      </c>
      <c r="AW682" s="74">
        <v>72912168.215999991</v>
      </c>
      <c r="AX682" s="74">
        <v>5103851.7751199994</v>
      </c>
      <c r="AY682" s="75">
        <v>1430831.644088001</v>
      </c>
      <c r="AZ682" s="74">
        <v>0</v>
      </c>
      <c r="BA682" s="74">
        <v>0</v>
      </c>
      <c r="BB682" s="74">
        <v>0</v>
      </c>
      <c r="BC682" s="79">
        <v>0</v>
      </c>
      <c r="BD682" s="79">
        <v>0</v>
      </c>
      <c r="BE682" s="79">
        <v>0</v>
      </c>
      <c r="BF682" s="77">
        <v>0</v>
      </c>
      <c r="BG682" s="344">
        <v>6534683.4192080004</v>
      </c>
      <c r="BH682" s="187">
        <v>69032979</v>
      </c>
    </row>
    <row r="683" spans="1:60" s="50" customFormat="1" ht="24" customHeight="1" x14ac:dyDescent="0.2">
      <c r="A683" s="181"/>
      <c r="B683" s="296">
        <v>677</v>
      </c>
      <c r="C683" s="264">
        <v>476</v>
      </c>
      <c r="D683" s="297">
        <v>13216</v>
      </c>
      <c r="E683" s="241" t="s">
        <v>148</v>
      </c>
      <c r="F683" s="242" t="s">
        <v>900</v>
      </c>
      <c r="G683" s="285" t="s">
        <v>137</v>
      </c>
      <c r="H683" s="272" t="s">
        <v>1343</v>
      </c>
      <c r="I683" s="292" t="s">
        <v>3071</v>
      </c>
      <c r="J683" s="64">
        <v>4920089971</v>
      </c>
      <c r="K683" s="64" t="s">
        <v>1386</v>
      </c>
      <c r="L683" s="64" t="s">
        <v>1343</v>
      </c>
      <c r="M683" s="290" t="s">
        <v>137</v>
      </c>
      <c r="N683" s="243" t="s">
        <v>2410</v>
      </c>
      <c r="O683" s="64"/>
      <c r="P683" s="89"/>
      <c r="Q683" s="243">
        <v>30</v>
      </c>
      <c r="R683" s="245">
        <v>120</v>
      </c>
      <c r="S683" s="245">
        <v>110</v>
      </c>
      <c r="T683" s="245">
        <v>29.33</v>
      </c>
      <c r="U683" s="89">
        <v>0</v>
      </c>
      <c r="V683" s="260">
        <v>26</v>
      </c>
      <c r="W683" s="98">
        <v>0</v>
      </c>
      <c r="X683" s="83">
        <v>0</v>
      </c>
      <c r="Y683" s="98">
        <v>0</v>
      </c>
      <c r="Z683" s="64">
        <v>0</v>
      </c>
      <c r="AA683" s="315">
        <v>885165</v>
      </c>
      <c r="AB683" s="315">
        <v>0</v>
      </c>
      <c r="AC683" s="316">
        <v>885165</v>
      </c>
      <c r="AD683" s="74">
        <v>4500000</v>
      </c>
      <c r="AE683" s="74">
        <v>6000000</v>
      </c>
      <c r="AF683" s="334">
        <v>168986.04545454544</v>
      </c>
      <c r="AG683" s="112">
        <v>26554950</v>
      </c>
      <c r="AH683" s="74">
        <v>0</v>
      </c>
      <c r="AI683" s="74">
        <v>20278325.454545453</v>
      </c>
      <c r="AJ683" s="74">
        <v>0</v>
      </c>
      <c r="AK683" s="74">
        <v>4500000</v>
      </c>
      <c r="AL683" s="74">
        <v>6000000</v>
      </c>
      <c r="AM683" s="74">
        <v>4647116.25</v>
      </c>
      <c r="AN683" s="74">
        <v>4956360.7131818179</v>
      </c>
      <c r="AO683" s="74">
        <v>0</v>
      </c>
      <c r="AP683" s="74">
        <v>5200000</v>
      </c>
      <c r="AQ683" s="74">
        <v>0</v>
      </c>
      <c r="AR683" s="74">
        <v>0</v>
      </c>
      <c r="AS683" s="74">
        <v>0</v>
      </c>
      <c r="AT683" s="79">
        <v>0</v>
      </c>
      <c r="AU683" s="81">
        <v>72136752.417727262</v>
      </c>
      <c r="AV683" s="112">
        <v>51387179.748486355</v>
      </c>
      <c r="AW683" s="74">
        <v>72136752.417727262</v>
      </c>
      <c r="AX683" s="74">
        <v>5049572.6692409087</v>
      </c>
      <c r="AY683" s="75">
        <v>1138717.9748486355</v>
      </c>
      <c r="AZ683" s="74">
        <v>0</v>
      </c>
      <c r="BA683" s="74">
        <v>0</v>
      </c>
      <c r="BB683" s="74">
        <v>0</v>
      </c>
      <c r="BC683" s="79">
        <v>0</v>
      </c>
      <c r="BD683" s="79">
        <v>0</v>
      </c>
      <c r="BE683" s="79">
        <v>0</v>
      </c>
      <c r="BF683" s="77">
        <v>0</v>
      </c>
      <c r="BG683" s="344">
        <v>6188290.6440895442</v>
      </c>
      <c r="BH683" s="187">
        <v>65948461</v>
      </c>
    </row>
    <row r="684" spans="1:60" s="50" customFormat="1" ht="24" customHeight="1" x14ac:dyDescent="0.2">
      <c r="A684" s="181"/>
      <c r="B684" s="296">
        <v>678</v>
      </c>
      <c r="C684" s="264">
        <v>477</v>
      </c>
      <c r="D684" s="297">
        <v>13029</v>
      </c>
      <c r="E684" s="241" t="s">
        <v>111</v>
      </c>
      <c r="F684" s="242" t="s">
        <v>822</v>
      </c>
      <c r="G684" s="285" t="s">
        <v>137</v>
      </c>
      <c r="H684" s="272" t="s">
        <v>799</v>
      </c>
      <c r="I684" s="292" t="s">
        <v>3072</v>
      </c>
      <c r="J684" s="64" t="s">
        <v>823</v>
      </c>
      <c r="K684" s="64" t="s">
        <v>824</v>
      </c>
      <c r="L684" s="64" t="s">
        <v>799</v>
      </c>
      <c r="M684" s="290" t="s">
        <v>137</v>
      </c>
      <c r="N684" s="243" t="s">
        <v>2410</v>
      </c>
      <c r="O684" s="64"/>
      <c r="P684" s="89"/>
      <c r="Q684" s="243">
        <v>30</v>
      </c>
      <c r="R684" s="245">
        <v>120</v>
      </c>
      <c r="S684" s="245">
        <v>110</v>
      </c>
      <c r="T684" s="245">
        <v>29.33</v>
      </c>
      <c r="U684" s="89">
        <v>0</v>
      </c>
      <c r="V684" s="260">
        <v>15</v>
      </c>
      <c r="W684" s="98">
        <v>0</v>
      </c>
      <c r="X684" s="83">
        <v>0</v>
      </c>
      <c r="Y684" s="98">
        <v>2</v>
      </c>
      <c r="Z684" s="64">
        <v>2</v>
      </c>
      <c r="AA684" s="315">
        <v>885165</v>
      </c>
      <c r="AB684" s="315">
        <v>46667</v>
      </c>
      <c r="AC684" s="316">
        <v>931832</v>
      </c>
      <c r="AD684" s="74">
        <v>4500000</v>
      </c>
      <c r="AE684" s="74">
        <v>6000000</v>
      </c>
      <c r="AF684" s="334">
        <v>177895.19999999998</v>
      </c>
      <c r="AG684" s="112">
        <v>26554950</v>
      </c>
      <c r="AH684" s="74">
        <v>1400010</v>
      </c>
      <c r="AI684" s="74">
        <v>21347423.999999996</v>
      </c>
      <c r="AJ684" s="74">
        <v>5310990</v>
      </c>
      <c r="AK684" s="74">
        <v>4500000</v>
      </c>
      <c r="AL684" s="74">
        <v>6000000</v>
      </c>
      <c r="AM684" s="74">
        <v>4892117.9999999991</v>
      </c>
      <c r="AN684" s="74">
        <v>5217666.2159999991</v>
      </c>
      <c r="AO684" s="74">
        <v>0</v>
      </c>
      <c r="AP684" s="74">
        <v>3000000</v>
      </c>
      <c r="AQ684" s="74">
        <v>0</v>
      </c>
      <c r="AR684" s="74">
        <v>0</v>
      </c>
      <c r="AS684" s="74">
        <v>0</v>
      </c>
      <c r="AT684" s="79">
        <v>0</v>
      </c>
      <c r="AU684" s="81">
        <v>78223158.216000006</v>
      </c>
      <c r="AV684" s="112">
        <v>54308316.440880008</v>
      </c>
      <c r="AW684" s="74">
        <v>72912168.215999991</v>
      </c>
      <c r="AX684" s="74">
        <v>5103851.7751199994</v>
      </c>
      <c r="AY684" s="75">
        <v>1430831.644088001</v>
      </c>
      <c r="AZ684" s="74">
        <v>0</v>
      </c>
      <c r="BA684" s="74">
        <v>0</v>
      </c>
      <c r="BB684" s="74">
        <v>0</v>
      </c>
      <c r="BC684" s="79">
        <v>0</v>
      </c>
      <c r="BD684" s="79">
        <v>0</v>
      </c>
      <c r="BE684" s="79">
        <v>0</v>
      </c>
      <c r="BF684" s="77">
        <v>0</v>
      </c>
      <c r="BG684" s="344">
        <v>6534683.4192080004</v>
      </c>
      <c r="BH684" s="187">
        <v>71688474</v>
      </c>
    </row>
    <row r="685" spans="1:60" s="50" customFormat="1" ht="24" customHeight="1" x14ac:dyDescent="0.2">
      <c r="A685" s="181"/>
      <c r="B685" s="296">
        <v>679</v>
      </c>
      <c r="C685" s="264">
        <v>478</v>
      </c>
      <c r="D685" s="297">
        <v>13056</v>
      </c>
      <c r="E685" s="241" t="s">
        <v>158</v>
      </c>
      <c r="F685" s="242" t="s">
        <v>910</v>
      </c>
      <c r="G685" s="285" t="s">
        <v>137</v>
      </c>
      <c r="H685" s="272" t="s">
        <v>799</v>
      </c>
      <c r="I685" s="292" t="s">
        <v>3073</v>
      </c>
      <c r="J685" s="64" t="s">
        <v>911</v>
      </c>
      <c r="K685" s="64" t="s">
        <v>912</v>
      </c>
      <c r="L685" s="64" t="s">
        <v>799</v>
      </c>
      <c r="M685" s="290" t="s">
        <v>137</v>
      </c>
      <c r="N685" s="243" t="s">
        <v>2410</v>
      </c>
      <c r="O685" s="64"/>
      <c r="P685" s="89"/>
      <c r="Q685" s="243">
        <v>30</v>
      </c>
      <c r="R685" s="245">
        <v>120</v>
      </c>
      <c r="S685" s="245">
        <v>110</v>
      </c>
      <c r="T685" s="245">
        <v>29.33</v>
      </c>
      <c r="U685" s="89">
        <v>0</v>
      </c>
      <c r="V685" s="260">
        <v>15</v>
      </c>
      <c r="W685" s="98">
        <v>0</v>
      </c>
      <c r="X685" s="83">
        <v>0</v>
      </c>
      <c r="Y685" s="98">
        <v>0</v>
      </c>
      <c r="Z685" s="64">
        <v>0</v>
      </c>
      <c r="AA685" s="315">
        <v>885165</v>
      </c>
      <c r="AB685" s="315">
        <v>46667</v>
      </c>
      <c r="AC685" s="316">
        <v>931832</v>
      </c>
      <c r="AD685" s="74">
        <v>4500000</v>
      </c>
      <c r="AE685" s="74">
        <v>6000000</v>
      </c>
      <c r="AF685" s="334">
        <v>177895.19999999998</v>
      </c>
      <c r="AG685" s="112">
        <v>26554950</v>
      </c>
      <c r="AH685" s="74">
        <v>1400010</v>
      </c>
      <c r="AI685" s="74">
        <v>21347423.999999996</v>
      </c>
      <c r="AJ685" s="74">
        <v>0</v>
      </c>
      <c r="AK685" s="74">
        <v>4500000</v>
      </c>
      <c r="AL685" s="74">
        <v>6000000</v>
      </c>
      <c r="AM685" s="74">
        <v>4892117.9999999991</v>
      </c>
      <c r="AN685" s="74">
        <v>5217666.2159999991</v>
      </c>
      <c r="AO685" s="74">
        <v>0</v>
      </c>
      <c r="AP685" s="74">
        <v>3000000</v>
      </c>
      <c r="AQ685" s="74">
        <v>0</v>
      </c>
      <c r="AR685" s="74">
        <v>0</v>
      </c>
      <c r="AS685" s="74">
        <v>0</v>
      </c>
      <c r="AT685" s="79">
        <v>0</v>
      </c>
      <c r="AU685" s="81">
        <v>72912168.216000006</v>
      </c>
      <c r="AV685" s="112">
        <v>54308316.440880008</v>
      </c>
      <c r="AW685" s="74">
        <v>72912168.215999991</v>
      </c>
      <c r="AX685" s="74">
        <v>5103851.7751199994</v>
      </c>
      <c r="AY685" s="75">
        <v>1430831.644088001</v>
      </c>
      <c r="AZ685" s="74">
        <v>0</v>
      </c>
      <c r="BA685" s="74">
        <v>0</v>
      </c>
      <c r="BB685" s="74">
        <v>0</v>
      </c>
      <c r="BC685" s="79">
        <v>0</v>
      </c>
      <c r="BD685" s="79">
        <v>0</v>
      </c>
      <c r="BE685" s="79">
        <v>0</v>
      </c>
      <c r="BF685" s="77">
        <v>0</v>
      </c>
      <c r="BG685" s="344">
        <v>6534683.4192080004</v>
      </c>
      <c r="BH685" s="187">
        <v>66377484</v>
      </c>
    </row>
    <row r="686" spans="1:60" s="50" customFormat="1" ht="24" customHeight="1" x14ac:dyDescent="0.2">
      <c r="A686" s="181"/>
      <c r="B686" s="296">
        <v>680</v>
      </c>
      <c r="C686" s="264">
        <v>479</v>
      </c>
      <c r="D686" s="297">
        <v>13060</v>
      </c>
      <c r="E686" s="241" t="s">
        <v>526</v>
      </c>
      <c r="F686" s="242" t="s">
        <v>897</v>
      </c>
      <c r="G686" s="285" t="s">
        <v>137</v>
      </c>
      <c r="H686" s="272" t="s">
        <v>799</v>
      </c>
      <c r="I686" s="292" t="s">
        <v>3074</v>
      </c>
      <c r="J686" s="64" t="s">
        <v>923</v>
      </c>
      <c r="K686" s="64" t="s">
        <v>924</v>
      </c>
      <c r="L686" s="64" t="s">
        <v>799</v>
      </c>
      <c r="M686" s="290" t="s">
        <v>137</v>
      </c>
      <c r="N686" s="243" t="s">
        <v>2410</v>
      </c>
      <c r="O686" s="64"/>
      <c r="P686" s="89"/>
      <c r="Q686" s="243">
        <v>30</v>
      </c>
      <c r="R686" s="245">
        <v>120</v>
      </c>
      <c r="S686" s="245">
        <v>110</v>
      </c>
      <c r="T686" s="245">
        <v>29.33</v>
      </c>
      <c r="U686" s="89">
        <v>0</v>
      </c>
      <c r="V686" s="260">
        <v>15</v>
      </c>
      <c r="W686" s="98">
        <v>0</v>
      </c>
      <c r="X686" s="83">
        <v>0</v>
      </c>
      <c r="Y686" s="98">
        <v>2</v>
      </c>
      <c r="Z686" s="64">
        <v>2</v>
      </c>
      <c r="AA686" s="315">
        <v>885165</v>
      </c>
      <c r="AB686" s="315">
        <v>46667</v>
      </c>
      <c r="AC686" s="316">
        <v>931832</v>
      </c>
      <c r="AD686" s="74">
        <v>4500000</v>
      </c>
      <c r="AE686" s="74">
        <v>6000000</v>
      </c>
      <c r="AF686" s="334">
        <v>177895.19999999998</v>
      </c>
      <c r="AG686" s="112">
        <v>26554950</v>
      </c>
      <c r="AH686" s="74">
        <v>1400010</v>
      </c>
      <c r="AI686" s="74">
        <v>21347423.999999996</v>
      </c>
      <c r="AJ686" s="74">
        <v>5310990</v>
      </c>
      <c r="AK686" s="74">
        <v>4500000</v>
      </c>
      <c r="AL686" s="74">
        <v>6000000</v>
      </c>
      <c r="AM686" s="74">
        <v>4892117.9999999991</v>
      </c>
      <c r="AN686" s="74">
        <v>5217666.2159999991</v>
      </c>
      <c r="AO686" s="74">
        <v>0</v>
      </c>
      <c r="AP686" s="74">
        <v>3000000</v>
      </c>
      <c r="AQ686" s="74">
        <v>0</v>
      </c>
      <c r="AR686" s="74">
        <v>0</v>
      </c>
      <c r="AS686" s="74">
        <v>0</v>
      </c>
      <c r="AT686" s="79">
        <v>0</v>
      </c>
      <c r="AU686" s="81">
        <v>78223158.216000006</v>
      </c>
      <c r="AV686" s="112">
        <v>54308316.440880008</v>
      </c>
      <c r="AW686" s="74">
        <v>72912168.215999991</v>
      </c>
      <c r="AX686" s="74">
        <v>5103851.7751199994</v>
      </c>
      <c r="AY686" s="75">
        <v>1430831.644088001</v>
      </c>
      <c r="AZ686" s="74">
        <v>0</v>
      </c>
      <c r="BA686" s="74">
        <v>0</v>
      </c>
      <c r="BB686" s="74">
        <v>0</v>
      </c>
      <c r="BC686" s="79">
        <v>0</v>
      </c>
      <c r="BD686" s="79">
        <v>0</v>
      </c>
      <c r="BE686" s="79">
        <v>0</v>
      </c>
      <c r="BF686" s="77">
        <v>0</v>
      </c>
      <c r="BG686" s="344">
        <v>6534683.4192080004</v>
      </c>
      <c r="BH686" s="187">
        <v>71688474</v>
      </c>
    </row>
    <row r="687" spans="1:60" s="50" customFormat="1" ht="24" customHeight="1" x14ac:dyDescent="0.4">
      <c r="A687" s="181"/>
      <c r="B687" s="296">
        <v>681</v>
      </c>
      <c r="C687" s="264">
        <v>480</v>
      </c>
      <c r="D687" s="297">
        <v>13030</v>
      </c>
      <c r="E687" s="241" t="s">
        <v>473</v>
      </c>
      <c r="F687" s="242" t="s">
        <v>825</v>
      </c>
      <c r="G687" s="285" t="s">
        <v>137</v>
      </c>
      <c r="H687" s="272" t="s">
        <v>799</v>
      </c>
      <c r="I687" s="292" t="s">
        <v>3075</v>
      </c>
      <c r="J687" s="68" t="s">
        <v>826</v>
      </c>
      <c r="K687" s="64" t="s">
        <v>827</v>
      </c>
      <c r="L687" s="64" t="s">
        <v>799</v>
      </c>
      <c r="M687" s="290" t="s">
        <v>137</v>
      </c>
      <c r="N687" s="243" t="s">
        <v>2410</v>
      </c>
      <c r="O687" s="64"/>
      <c r="P687" s="89"/>
      <c r="Q687" s="243">
        <v>30</v>
      </c>
      <c r="R687" s="245">
        <v>120</v>
      </c>
      <c r="S687" s="245">
        <v>110</v>
      </c>
      <c r="T687" s="245">
        <v>29.33</v>
      </c>
      <c r="U687" s="89">
        <v>0</v>
      </c>
      <c r="V687" s="260">
        <v>15</v>
      </c>
      <c r="W687" s="98">
        <v>0</v>
      </c>
      <c r="X687" s="83">
        <v>0</v>
      </c>
      <c r="Y687" s="98">
        <v>2</v>
      </c>
      <c r="Z687" s="64">
        <v>2</v>
      </c>
      <c r="AA687" s="315">
        <v>885165</v>
      </c>
      <c r="AB687" s="315">
        <v>46667</v>
      </c>
      <c r="AC687" s="316">
        <v>931832</v>
      </c>
      <c r="AD687" s="74">
        <v>4500000</v>
      </c>
      <c r="AE687" s="74">
        <v>6000000</v>
      </c>
      <c r="AF687" s="334">
        <v>177895.19999999998</v>
      </c>
      <c r="AG687" s="112">
        <v>26554950</v>
      </c>
      <c r="AH687" s="74">
        <v>1400010</v>
      </c>
      <c r="AI687" s="74">
        <v>21347423.999999996</v>
      </c>
      <c r="AJ687" s="74">
        <v>5310990</v>
      </c>
      <c r="AK687" s="74">
        <v>4500000</v>
      </c>
      <c r="AL687" s="74">
        <v>6000000</v>
      </c>
      <c r="AM687" s="74">
        <v>4892117.9999999991</v>
      </c>
      <c r="AN687" s="74">
        <v>5217666.2159999991</v>
      </c>
      <c r="AO687" s="74">
        <v>0</v>
      </c>
      <c r="AP687" s="74">
        <v>3000000</v>
      </c>
      <c r="AQ687" s="74">
        <v>0</v>
      </c>
      <c r="AR687" s="74">
        <v>0</v>
      </c>
      <c r="AS687" s="74">
        <v>0</v>
      </c>
      <c r="AT687" s="79">
        <v>0</v>
      </c>
      <c r="AU687" s="81">
        <v>78223158.216000006</v>
      </c>
      <c r="AV687" s="112">
        <v>54308316.440880008</v>
      </c>
      <c r="AW687" s="74">
        <v>72912168.215999991</v>
      </c>
      <c r="AX687" s="74">
        <v>5103851.7751199994</v>
      </c>
      <c r="AY687" s="75">
        <v>1430831.644088001</v>
      </c>
      <c r="AZ687" s="74">
        <v>0</v>
      </c>
      <c r="BA687" s="74">
        <v>0</v>
      </c>
      <c r="BB687" s="74">
        <v>0</v>
      </c>
      <c r="BC687" s="79">
        <v>0</v>
      </c>
      <c r="BD687" s="79">
        <v>0</v>
      </c>
      <c r="BE687" s="79">
        <v>0</v>
      </c>
      <c r="BF687" s="77">
        <v>0</v>
      </c>
      <c r="BG687" s="344">
        <v>6534683.4192080004</v>
      </c>
      <c r="BH687" s="187">
        <v>71688474</v>
      </c>
    </row>
    <row r="688" spans="1:60" s="50" customFormat="1" ht="24" customHeight="1" x14ac:dyDescent="0.2">
      <c r="A688" s="181"/>
      <c r="B688" s="296">
        <v>682</v>
      </c>
      <c r="C688" s="264">
        <v>481</v>
      </c>
      <c r="D688" s="297">
        <v>13034</v>
      </c>
      <c r="E688" s="241" t="s">
        <v>838</v>
      </c>
      <c r="F688" s="242" t="s">
        <v>839</v>
      </c>
      <c r="G688" s="285" t="s">
        <v>137</v>
      </c>
      <c r="H688" s="272" t="s">
        <v>799</v>
      </c>
      <c r="I688" s="292" t="s">
        <v>3076</v>
      </c>
      <c r="J688" s="64" t="s">
        <v>840</v>
      </c>
      <c r="K688" s="64" t="s">
        <v>841</v>
      </c>
      <c r="L688" s="64" t="s">
        <v>799</v>
      </c>
      <c r="M688" s="290" t="s">
        <v>137</v>
      </c>
      <c r="N688" s="243" t="s">
        <v>2410</v>
      </c>
      <c r="O688" s="64"/>
      <c r="P688" s="89"/>
      <c r="Q688" s="243">
        <v>30</v>
      </c>
      <c r="R688" s="245">
        <v>120</v>
      </c>
      <c r="S688" s="245">
        <v>110</v>
      </c>
      <c r="T688" s="245">
        <v>29.33</v>
      </c>
      <c r="U688" s="89">
        <v>0</v>
      </c>
      <c r="V688" s="260">
        <v>15</v>
      </c>
      <c r="W688" s="98">
        <v>0</v>
      </c>
      <c r="X688" s="83">
        <v>0</v>
      </c>
      <c r="Y688" s="98">
        <v>2</v>
      </c>
      <c r="Z688" s="64">
        <v>1</v>
      </c>
      <c r="AA688" s="315">
        <v>885165</v>
      </c>
      <c r="AB688" s="315">
        <v>46667</v>
      </c>
      <c r="AC688" s="316">
        <v>931832</v>
      </c>
      <c r="AD688" s="74">
        <v>4500000</v>
      </c>
      <c r="AE688" s="74">
        <v>6000000</v>
      </c>
      <c r="AF688" s="334">
        <v>177895.19999999998</v>
      </c>
      <c r="AG688" s="112">
        <v>26554950</v>
      </c>
      <c r="AH688" s="74">
        <v>1400010</v>
      </c>
      <c r="AI688" s="74">
        <v>21347423.999999996</v>
      </c>
      <c r="AJ688" s="74">
        <v>2655495</v>
      </c>
      <c r="AK688" s="74">
        <v>4500000</v>
      </c>
      <c r="AL688" s="74">
        <v>6000000</v>
      </c>
      <c r="AM688" s="74">
        <v>4892117.9999999991</v>
      </c>
      <c r="AN688" s="74">
        <v>5217666.2159999991</v>
      </c>
      <c r="AO688" s="74">
        <v>0</v>
      </c>
      <c r="AP688" s="74">
        <v>3000000</v>
      </c>
      <c r="AQ688" s="74">
        <v>0</v>
      </c>
      <c r="AR688" s="74">
        <v>0</v>
      </c>
      <c r="AS688" s="74">
        <v>0</v>
      </c>
      <c r="AT688" s="79">
        <v>0</v>
      </c>
      <c r="AU688" s="81">
        <v>75567663.216000006</v>
      </c>
      <c r="AV688" s="112">
        <v>54308316.440880008</v>
      </c>
      <c r="AW688" s="74">
        <v>72912168.215999991</v>
      </c>
      <c r="AX688" s="74">
        <v>5103851.7751199994</v>
      </c>
      <c r="AY688" s="75">
        <v>1430831.644088001</v>
      </c>
      <c r="AZ688" s="74">
        <v>0</v>
      </c>
      <c r="BA688" s="74">
        <v>0</v>
      </c>
      <c r="BB688" s="74">
        <v>0</v>
      </c>
      <c r="BC688" s="79">
        <v>0</v>
      </c>
      <c r="BD688" s="79">
        <v>0</v>
      </c>
      <c r="BE688" s="79">
        <v>0</v>
      </c>
      <c r="BF688" s="77">
        <v>0</v>
      </c>
      <c r="BG688" s="344">
        <v>6534683.4192080004</v>
      </c>
      <c r="BH688" s="187">
        <v>69032979</v>
      </c>
    </row>
    <row r="689" spans="1:61" s="50" customFormat="1" ht="24" customHeight="1" x14ac:dyDescent="0.2">
      <c r="A689" s="181"/>
      <c r="B689" s="296">
        <v>683</v>
      </c>
      <c r="C689" s="264">
        <v>482</v>
      </c>
      <c r="D689" s="297">
        <v>13061</v>
      </c>
      <c r="E689" s="241" t="s">
        <v>99</v>
      </c>
      <c r="F689" s="242" t="s">
        <v>925</v>
      </c>
      <c r="G689" s="285" t="s">
        <v>137</v>
      </c>
      <c r="H689" s="272" t="s">
        <v>799</v>
      </c>
      <c r="I689" s="292" t="s">
        <v>3077</v>
      </c>
      <c r="J689" s="64" t="s">
        <v>926</v>
      </c>
      <c r="K689" s="64" t="s">
        <v>927</v>
      </c>
      <c r="L689" s="64" t="s">
        <v>799</v>
      </c>
      <c r="M689" s="290" t="s">
        <v>137</v>
      </c>
      <c r="N689" s="243" t="s">
        <v>2410</v>
      </c>
      <c r="O689" s="64"/>
      <c r="P689" s="89"/>
      <c r="Q689" s="243">
        <v>30</v>
      </c>
      <c r="R689" s="245">
        <v>120</v>
      </c>
      <c r="S689" s="245">
        <v>110</v>
      </c>
      <c r="T689" s="245">
        <v>29.33</v>
      </c>
      <c r="U689" s="89">
        <v>0</v>
      </c>
      <c r="V689" s="260">
        <v>15</v>
      </c>
      <c r="W689" s="98">
        <v>0</v>
      </c>
      <c r="X689" s="83">
        <v>0</v>
      </c>
      <c r="Y689" s="98">
        <v>2</v>
      </c>
      <c r="Z689" s="64">
        <v>3</v>
      </c>
      <c r="AA689" s="315">
        <v>885165</v>
      </c>
      <c r="AB689" s="315">
        <v>46667</v>
      </c>
      <c r="AC689" s="316">
        <v>931832</v>
      </c>
      <c r="AD689" s="74">
        <v>4500000</v>
      </c>
      <c r="AE689" s="74">
        <v>6000000</v>
      </c>
      <c r="AF689" s="334">
        <v>177895.19999999998</v>
      </c>
      <c r="AG689" s="112">
        <v>26554950</v>
      </c>
      <c r="AH689" s="74">
        <v>1400010</v>
      </c>
      <c r="AI689" s="74">
        <v>21347423.999999996</v>
      </c>
      <c r="AJ689" s="74">
        <v>7966485</v>
      </c>
      <c r="AK689" s="74">
        <v>4500000</v>
      </c>
      <c r="AL689" s="74">
        <v>6000000</v>
      </c>
      <c r="AM689" s="74">
        <v>4892117.9999999991</v>
      </c>
      <c r="AN689" s="74">
        <v>5217666.2159999991</v>
      </c>
      <c r="AO689" s="74">
        <v>0</v>
      </c>
      <c r="AP689" s="74">
        <v>3000000</v>
      </c>
      <c r="AQ689" s="74">
        <v>0</v>
      </c>
      <c r="AR689" s="74">
        <v>0</v>
      </c>
      <c r="AS689" s="74">
        <v>0</v>
      </c>
      <c r="AT689" s="79">
        <v>0</v>
      </c>
      <c r="AU689" s="81">
        <v>80878653.216000006</v>
      </c>
      <c r="AV689" s="112">
        <v>54308316.440880008</v>
      </c>
      <c r="AW689" s="74">
        <v>72912168.215999991</v>
      </c>
      <c r="AX689" s="74">
        <v>5103851.7751199994</v>
      </c>
      <c r="AY689" s="75">
        <v>1430831.644088001</v>
      </c>
      <c r="AZ689" s="74">
        <v>0</v>
      </c>
      <c r="BA689" s="74">
        <v>0</v>
      </c>
      <c r="BB689" s="74">
        <v>0</v>
      </c>
      <c r="BC689" s="79">
        <v>0</v>
      </c>
      <c r="BD689" s="79">
        <v>0</v>
      </c>
      <c r="BE689" s="79">
        <v>0</v>
      </c>
      <c r="BF689" s="77">
        <v>0</v>
      </c>
      <c r="BG689" s="344">
        <v>6534683.4192080004</v>
      </c>
      <c r="BH689" s="187">
        <v>74343969</v>
      </c>
    </row>
    <row r="690" spans="1:61" s="50" customFormat="1" ht="24" customHeight="1" x14ac:dyDescent="0.2">
      <c r="A690" s="181"/>
      <c r="B690" s="296">
        <v>684</v>
      </c>
      <c r="C690" s="264">
        <v>483</v>
      </c>
      <c r="D690" s="297">
        <v>13047</v>
      </c>
      <c r="E690" s="241" t="s">
        <v>488</v>
      </c>
      <c r="F690" s="242" t="s">
        <v>812</v>
      </c>
      <c r="G690" s="285" t="s">
        <v>137</v>
      </c>
      <c r="H690" s="272" t="s">
        <v>799</v>
      </c>
      <c r="I690" s="292" t="s">
        <v>3078</v>
      </c>
      <c r="J690" s="64" t="s">
        <v>882</v>
      </c>
      <c r="K690" s="64" t="s">
        <v>883</v>
      </c>
      <c r="L690" s="64" t="s">
        <v>799</v>
      </c>
      <c r="M690" s="290" t="s">
        <v>137</v>
      </c>
      <c r="N690" s="243" t="s">
        <v>2410</v>
      </c>
      <c r="O690" s="64"/>
      <c r="P690" s="89"/>
      <c r="Q690" s="243">
        <v>30</v>
      </c>
      <c r="R690" s="245">
        <v>120</v>
      </c>
      <c r="S690" s="245">
        <v>110</v>
      </c>
      <c r="T690" s="245">
        <v>29.33</v>
      </c>
      <c r="U690" s="89">
        <v>0</v>
      </c>
      <c r="V690" s="260">
        <v>14</v>
      </c>
      <c r="W690" s="98">
        <v>0</v>
      </c>
      <c r="X690" s="83">
        <v>0</v>
      </c>
      <c r="Y690" s="98">
        <v>1</v>
      </c>
      <c r="Z690" s="64">
        <v>1</v>
      </c>
      <c r="AA690" s="315">
        <v>885165</v>
      </c>
      <c r="AB690" s="315">
        <v>46667</v>
      </c>
      <c r="AC690" s="316">
        <v>931832</v>
      </c>
      <c r="AD690" s="74">
        <v>4500000</v>
      </c>
      <c r="AE690" s="74">
        <v>6000000</v>
      </c>
      <c r="AF690" s="334">
        <v>177895.19999999998</v>
      </c>
      <c r="AG690" s="112">
        <v>26554950</v>
      </c>
      <c r="AH690" s="74">
        <v>1400010</v>
      </c>
      <c r="AI690" s="74">
        <v>21347423.999999996</v>
      </c>
      <c r="AJ690" s="74">
        <v>2655495</v>
      </c>
      <c r="AK690" s="74">
        <v>4500000</v>
      </c>
      <c r="AL690" s="74">
        <v>6000000</v>
      </c>
      <c r="AM690" s="74">
        <v>4892117.9999999991</v>
      </c>
      <c r="AN690" s="74">
        <v>5217666.2159999991</v>
      </c>
      <c r="AO690" s="74">
        <v>0</v>
      </c>
      <c r="AP690" s="74">
        <v>2800000</v>
      </c>
      <c r="AQ690" s="74">
        <v>0</v>
      </c>
      <c r="AR690" s="74">
        <v>0</v>
      </c>
      <c r="AS690" s="74">
        <v>0</v>
      </c>
      <c r="AT690" s="79">
        <v>0</v>
      </c>
      <c r="AU690" s="81">
        <v>75367663.216000006</v>
      </c>
      <c r="AV690" s="112">
        <v>54322316.440880008</v>
      </c>
      <c r="AW690" s="74">
        <v>72712168.215999991</v>
      </c>
      <c r="AX690" s="74">
        <v>5089851.7751199994</v>
      </c>
      <c r="AY690" s="75">
        <v>1432231.644088001</v>
      </c>
      <c r="AZ690" s="74">
        <v>0</v>
      </c>
      <c r="BA690" s="74">
        <v>0</v>
      </c>
      <c r="BB690" s="74">
        <v>0</v>
      </c>
      <c r="BC690" s="79">
        <v>0</v>
      </c>
      <c r="BD690" s="79">
        <v>0</v>
      </c>
      <c r="BE690" s="79">
        <v>0</v>
      </c>
      <c r="BF690" s="77">
        <v>0</v>
      </c>
      <c r="BG690" s="344">
        <v>6522083.4192080004</v>
      </c>
      <c r="BH690" s="187">
        <v>68845579</v>
      </c>
    </row>
    <row r="691" spans="1:61" s="50" customFormat="1" ht="24" customHeight="1" x14ac:dyDescent="0.2">
      <c r="A691" s="181"/>
      <c r="B691" s="296">
        <v>685</v>
      </c>
      <c r="C691" s="264">
        <v>484</v>
      </c>
      <c r="D691" s="297">
        <v>13040</v>
      </c>
      <c r="E691" s="241" t="s">
        <v>488</v>
      </c>
      <c r="F691" s="242" t="s">
        <v>858</v>
      </c>
      <c r="G691" s="285" t="s">
        <v>137</v>
      </c>
      <c r="H691" s="272" t="s">
        <v>799</v>
      </c>
      <c r="I691" s="292" t="s">
        <v>3079</v>
      </c>
      <c r="J691" s="64" t="s">
        <v>859</v>
      </c>
      <c r="K691" s="64" t="s">
        <v>860</v>
      </c>
      <c r="L691" s="64" t="s">
        <v>799</v>
      </c>
      <c r="M691" s="290" t="s">
        <v>137</v>
      </c>
      <c r="N691" s="243" t="s">
        <v>2410</v>
      </c>
      <c r="O691" s="64"/>
      <c r="P691" s="89"/>
      <c r="Q691" s="243">
        <v>30</v>
      </c>
      <c r="R691" s="245">
        <v>120</v>
      </c>
      <c r="S691" s="245">
        <v>110</v>
      </c>
      <c r="T691" s="245">
        <v>29.33</v>
      </c>
      <c r="U691" s="89">
        <v>0</v>
      </c>
      <c r="V691" s="260">
        <v>14</v>
      </c>
      <c r="W691" s="98">
        <v>0</v>
      </c>
      <c r="X691" s="83">
        <v>0</v>
      </c>
      <c r="Y691" s="98">
        <v>1</v>
      </c>
      <c r="Z691" s="64">
        <v>1</v>
      </c>
      <c r="AA691" s="315">
        <v>885165</v>
      </c>
      <c r="AB691" s="315">
        <v>46667</v>
      </c>
      <c r="AC691" s="316">
        <v>931832</v>
      </c>
      <c r="AD691" s="74">
        <v>4500000</v>
      </c>
      <c r="AE691" s="74">
        <v>6000000</v>
      </c>
      <c r="AF691" s="334">
        <v>177895.19999999998</v>
      </c>
      <c r="AG691" s="112">
        <v>26554950</v>
      </c>
      <c r="AH691" s="74">
        <v>1400010</v>
      </c>
      <c r="AI691" s="74">
        <v>21347423.999999996</v>
      </c>
      <c r="AJ691" s="74">
        <v>2655495</v>
      </c>
      <c r="AK691" s="74">
        <v>4500000</v>
      </c>
      <c r="AL691" s="74">
        <v>6000000</v>
      </c>
      <c r="AM691" s="74">
        <v>4892117.9999999991</v>
      </c>
      <c r="AN691" s="74">
        <v>5217666.2159999991</v>
      </c>
      <c r="AO691" s="74">
        <v>0</v>
      </c>
      <c r="AP691" s="74">
        <v>2800000</v>
      </c>
      <c r="AQ691" s="74">
        <v>0</v>
      </c>
      <c r="AR691" s="74">
        <v>0</v>
      </c>
      <c r="AS691" s="74">
        <v>0</v>
      </c>
      <c r="AT691" s="79">
        <v>0</v>
      </c>
      <c r="AU691" s="81">
        <v>75367663.216000006</v>
      </c>
      <c r="AV691" s="112">
        <v>54322316.440880008</v>
      </c>
      <c r="AW691" s="74">
        <v>72712168.215999991</v>
      </c>
      <c r="AX691" s="74">
        <v>5089851.7751199994</v>
      </c>
      <c r="AY691" s="75">
        <v>1432231.644088001</v>
      </c>
      <c r="AZ691" s="74">
        <v>0</v>
      </c>
      <c r="BA691" s="74">
        <v>0</v>
      </c>
      <c r="BB691" s="74">
        <v>0</v>
      </c>
      <c r="BC691" s="79">
        <v>0</v>
      </c>
      <c r="BD691" s="79">
        <v>0</v>
      </c>
      <c r="BE691" s="79">
        <v>0</v>
      </c>
      <c r="BF691" s="77">
        <v>0</v>
      </c>
      <c r="BG691" s="344">
        <v>6522083.4192080004</v>
      </c>
      <c r="BH691" s="187">
        <v>68845579</v>
      </c>
    </row>
    <row r="692" spans="1:61" s="50" customFormat="1" ht="24" customHeight="1" x14ac:dyDescent="0.2">
      <c r="A692" s="181"/>
      <c r="B692" s="296">
        <v>686</v>
      </c>
      <c r="C692" s="264">
        <v>485</v>
      </c>
      <c r="D692" s="297">
        <v>13035</v>
      </c>
      <c r="E692" s="241" t="s">
        <v>842</v>
      </c>
      <c r="F692" s="242" t="s">
        <v>843</v>
      </c>
      <c r="G692" s="285" t="s">
        <v>137</v>
      </c>
      <c r="H692" s="272" t="s">
        <v>799</v>
      </c>
      <c r="I692" s="292" t="s">
        <v>3080</v>
      </c>
      <c r="J692" s="64" t="s">
        <v>844</v>
      </c>
      <c r="K692" s="64" t="s">
        <v>845</v>
      </c>
      <c r="L692" s="64" t="s">
        <v>799</v>
      </c>
      <c r="M692" s="290" t="s">
        <v>137</v>
      </c>
      <c r="N692" s="243" t="s">
        <v>2410</v>
      </c>
      <c r="O692" s="64"/>
      <c r="P692" s="89"/>
      <c r="Q692" s="243">
        <v>30</v>
      </c>
      <c r="R692" s="245">
        <v>120</v>
      </c>
      <c r="S692" s="245">
        <v>110</v>
      </c>
      <c r="T692" s="245">
        <v>29.33</v>
      </c>
      <c r="U692" s="89">
        <v>0</v>
      </c>
      <c r="V692" s="260">
        <v>15</v>
      </c>
      <c r="W692" s="98">
        <v>0</v>
      </c>
      <c r="X692" s="83">
        <v>0</v>
      </c>
      <c r="Y692" s="98">
        <v>1</v>
      </c>
      <c r="Z692" s="64">
        <v>1</v>
      </c>
      <c r="AA692" s="315">
        <v>885165</v>
      </c>
      <c r="AB692" s="315">
        <v>46667</v>
      </c>
      <c r="AC692" s="316">
        <v>931832</v>
      </c>
      <c r="AD692" s="74">
        <v>4500000</v>
      </c>
      <c r="AE692" s="74">
        <v>6000000</v>
      </c>
      <c r="AF692" s="334">
        <v>177895.19999999998</v>
      </c>
      <c r="AG692" s="112">
        <v>26554950</v>
      </c>
      <c r="AH692" s="74">
        <v>1400010</v>
      </c>
      <c r="AI692" s="74">
        <v>21347423.999999996</v>
      </c>
      <c r="AJ692" s="74">
        <v>2655495</v>
      </c>
      <c r="AK692" s="74">
        <v>4500000</v>
      </c>
      <c r="AL692" s="74">
        <v>6000000</v>
      </c>
      <c r="AM692" s="74">
        <v>4892117.9999999991</v>
      </c>
      <c r="AN692" s="74">
        <v>5217666.2159999991</v>
      </c>
      <c r="AO692" s="74">
        <v>0</v>
      </c>
      <c r="AP692" s="74">
        <v>3000000</v>
      </c>
      <c r="AQ692" s="74">
        <v>0</v>
      </c>
      <c r="AR692" s="74">
        <v>0</v>
      </c>
      <c r="AS692" s="74">
        <v>0</v>
      </c>
      <c r="AT692" s="79">
        <v>0</v>
      </c>
      <c r="AU692" s="81">
        <v>75567663.216000006</v>
      </c>
      <c r="AV692" s="112">
        <v>54308316.440880008</v>
      </c>
      <c r="AW692" s="74">
        <v>72912168.215999991</v>
      </c>
      <c r="AX692" s="74">
        <v>5103851.7751199994</v>
      </c>
      <c r="AY692" s="75">
        <v>1430831.644088001</v>
      </c>
      <c r="AZ692" s="74">
        <v>0</v>
      </c>
      <c r="BA692" s="74">
        <v>0</v>
      </c>
      <c r="BB692" s="74">
        <v>0</v>
      </c>
      <c r="BC692" s="79">
        <v>0</v>
      </c>
      <c r="BD692" s="79">
        <v>0</v>
      </c>
      <c r="BE692" s="79">
        <v>0</v>
      </c>
      <c r="BF692" s="77">
        <v>0</v>
      </c>
      <c r="BG692" s="344">
        <v>6534683.4192080004</v>
      </c>
      <c r="BH692" s="187">
        <v>69032979</v>
      </c>
    </row>
    <row r="693" spans="1:61" s="50" customFormat="1" ht="24" customHeight="1" x14ac:dyDescent="0.5">
      <c r="A693" s="181"/>
      <c r="B693" s="296">
        <v>687</v>
      </c>
      <c r="C693" s="264">
        <v>486</v>
      </c>
      <c r="D693" s="297">
        <v>13063</v>
      </c>
      <c r="E693" s="241" t="s">
        <v>931</v>
      </c>
      <c r="F693" s="242" t="s">
        <v>932</v>
      </c>
      <c r="G693" s="285" t="s">
        <v>137</v>
      </c>
      <c r="H693" s="272" t="s">
        <v>799</v>
      </c>
      <c r="I693" s="352" t="s">
        <v>3081</v>
      </c>
      <c r="J693" s="64" t="s">
        <v>933</v>
      </c>
      <c r="K693" s="64" t="s">
        <v>934</v>
      </c>
      <c r="L693" s="64" t="s">
        <v>799</v>
      </c>
      <c r="M693" s="290" t="s">
        <v>137</v>
      </c>
      <c r="N693" s="243" t="s">
        <v>2410</v>
      </c>
      <c r="O693" s="64"/>
      <c r="P693" s="89"/>
      <c r="Q693" s="243">
        <v>30</v>
      </c>
      <c r="R693" s="245">
        <v>120</v>
      </c>
      <c r="S693" s="245">
        <v>110</v>
      </c>
      <c r="T693" s="245">
        <v>29.33</v>
      </c>
      <c r="U693" s="89">
        <v>0</v>
      </c>
      <c r="V693" s="260">
        <v>15</v>
      </c>
      <c r="W693" s="98">
        <v>0</v>
      </c>
      <c r="X693" s="83">
        <v>0</v>
      </c>
      <c r="Y693" s="98">
        <v>1</v>
      </c>
      <c r="Z693" s="64">
        <v>2</v>
      </c>
      <c r="AA693" s="315">
        <v>885165</v>
      </c>
      <c r="AB693" s="315">
        <v>46667</v>
      </c>
      <c r="AC693" s="316">
        <v>931832</v>
      </c>
      <c r="AD693" s="74">
        <v>4500000</v>
      </c>
      <c r="AE693" s="74">
        <v>6000000</v>
      </c>
      <c r="AF693" s="334">
        <v>177895.19999999998</v>
      </c>
      <c r="AG693" s="112">
        <v>26554950</v>
      </c>
      <c r="AH693" s="74">
        <v>1400010</v>
      </c>
      <c r="AI693" s="74">
        <v>21347423.999999996</v>
      </c>
      <c r="AJ693" s="74">
        <v>5310990</v>
      </c>
      <c r="AK693" s="74">
        <v>4500000</v>
      </c>
      <c r="AL693" s="74">
        <v>6000000</v>
      </c>
      <c r="AM693" s="74">
        <v>4892117.9999999991</v>
      </c>
      <c r="AN693" s="74">
        <v>5217666.2159999991</v>
      </c>
      <c r="AO693" s="74">
        <v>0</v>
      </c>
      <c r="AP693" s="74">
        <v>3000000</v>
      </c>
      <c r="AQ693" s="74">
        <v>0</v>
      </c>
      <c r="AR693" s="74">
        <v>0</v>
      </c>
      <c r="AS693" s="74">
        <v>0</v>
      </c>
      <c r="AT693" s="79">
        <v>0</v>
      </c>
      <c r="AU693" s="81">
        <v>78223158.216000006</v>
      </c>
      <c r="AV693" s="112">
        <v>54308316.440880008</v>
      </c>
      <c r="AW693" s="74">
        <v>72912168.215999991</v>
      </c>
      <c r="AX693" s="74">
        <v>5103851.7751199994</v>
      </c>
      <c r="AY693" s="75">
        <v>1430831.644088001</v>
      </c>
      <c r="AZ693" s="74">
        <v>0</v>
      </c>
      <c r="BA693" s="74">
        <v>0</v>
      </c>
      <c r="BB693" s="74">
        <v>0</v>
      </c>
      <c r="BC693" s="79">
        <v>0</v>
      </c>
      <c r="BD693" s="79">
        <v>0</v>
      </c>
      <c r="BE693" s="79">
        <v>0</v>
      </c>
      <c r="BF693" s="77">
        <v>0</v>
      </c>
      <c r="BG693" s="344">
        <v>6534683.4192080004</v>
      </c>
      <c r="BH693" s="187">
        <v>71688474</v>
      </c>
    </row>
    <row r="694" spans="1:61" s="50" customFormat="1" ht="24" customHeight="1" x14ac:dyDescent="0.2">
      <c r="A694" s="181"/>
      <c r="B694" s="296">
        <v>688</v>
      </c>
      <c r="C694" s="264">
        <v>487</v>
      </c>
      <c r="D694" s="297">
        <v>13031</v>
      </c>
      <c r="E694" s="241" t="s">
        <v>828</v>
      </c>
      <c r="F694" s="242" t="s">
        <v>829</v>
      </c>
      <c r="G694" s="285" t="s">
        <v>137</v>
      </c>
      <c r="H694" s="272" t="s">
        <v>799</v>
      </c>
      <c r="I694" s="292" t="s">
        <v>3082</v>
      </c>
      <c r="J694" s="64" t="s">
        <v>830</v>
      </c>
      <c r="K694" s="64" t="s">
        <v>831</v>
      </c>
      <c r="L694" s="64" t="s">
        <v>799</v>
      </c>
      <c r="M694" s="290" t="s">
        <v>137</v>
      </c>
      <c r="N694" s="243" t="s">
        <v>2410</v>
      </c>
      <c r="O694" s="64"/>
      <c r="P694" s="89"/>
      <c r="Q694" s="243">
        <v>30</v>
      </c>
      <c r="R694" s="245">
        <v>120</v>
      </c>
      <c r="S694" s="245">
        <v>110</v>
      </c>
      <c r="T694" s="245">
        <v>29.33</v>
      </c>
      <c r="U694" s="89">
        <v>0</v>
      </c>
      <c r="V694" s="260">
        <v>15</v>
      </c>
      <c r="W694" s="98">
        <v>0</v>
      </c>
      <c r="X694" s="83">
        <v>0</v>
      </c>
      <c r="Y694" s="98">
        <v>0</v>
      </c>
      <c r="Z694" s="64">
        <v>0</v>
      </c>
      <c r="AA694" s="315">
        <v>885165</v>
      </c>
      <c r="AB694" s="315">
        <v>46667</v>
      </c>
      <c r="AC694" s="316">
        <v>931832</v>
      </c>
      <c r="AD694" s="74">
        <v>4500000</v>
      </c>
      <c r="AE694" s="74">
        <v>6000000</v>
      </c>
      <c r="AF694" s="334">
        <v>177895.19999999998</v>
      </c>
      <c r="AG694" s="112">
        <v>26554950</v>
      </c>
      <c r="AH694" s="74">
        <v>1400010</v>
      </c>
      <c r="AI694" s="74">
        <v>21347423.999999996</v>
      </c>
      <c r="AJ694" s="74">
        <v>0</v>
      </c>
      <c r="AK694" s="74">
        <v>4500000</v>
      </c>
      <c r="AL694" s="74">
        <v>6000000</v>
      </c>
      <c r="AM694" s="74">
        <v>4892117.9999999991</v>
      </c>
      <c r="AN694" s="74">
        <v>5217666.2159999991</v>
      </c>
      <c r="AO694" s="74">
        <v>0</v>
      </c>
      <c r="AP694" s="74">
        <v>3000000</v>
      </c>
      <c r="AQ694" s="74">
        <v>0</v>
      </c>
      <c r="AR694" s="74">
        <v>0</v>
      </c>
      <c r="AS694" s="74">
        <v>0</v>
      </c>
      <c r="AT694" s="79">
        <v>0</v>
      </c>
      <c r="AU694" s="81">
        <v>72912168.216000006</v>
      </c>
      <c r="AV694" s="112">
        <v>54308316.440880008</v>
      </c>
      <c r="AW694" s="74">
        <v>72912168.215999991</v>
      </c>
      <c r="AX694" s="74">
        <v>5103851.7751199994</v>
      </c>
      <c r="AY694" s="75">
        <v>1430831.644088001</v>
      </c>
      <c r="AZ694" s="74">
        <v>0</v>
      </c>
      <c r="BA694" s="74">
        <v>0</v>
      </c>
      <c r="BB694" s="74">
        <v>0</v>
      </c>
      <c r="BC694" s="79">
        <v>0</v>
      </c>
      <c r="BD694" s="79">
        <v>0</v>
      </c>
      <c r="BE694" s="79">
        <v>0</v>
      </c>
      <c r="BF694" s="77">
        <v>0</v>
      </c>
      <c r="BG694" s="344">
        <v>6534683.4192080004</v>
      </c>
      <c r="BH694" s="187">
        <v>66377484</v>
      </c>
    </row>
    <row r="695" spans="1:61" s="50" customFormat="1" ht="24" customHeight="1" x14ac:dyDescent="0.2">
      <c r="A695" s="181"/>
      <c r="B695" s="296">
        <v>689</v>
      </c>
      <c r="C695" s="264">
        <v>488</v>
      </c>
      <c r="D695" s="297">
        <v>13045</v>
      </c>
      <c r="E695" s="241" t="s">
        <v>875</v>
      </c>
      <c r="F695" s="242" t="s">
        <v>876</v>
      </c>
      <c r="G695" s="285" t="s">
        <v>137</v>
      </c>
      <c r="H695" s="272" t="s">
        <v>799</v>
      </c>
      <c r="I695" s="292" t="s">
        <v>3083</v>
      </c>
      <c r="J695" s="64" t="s">
        <v>877</v>
      </c>
      <c r="K695" s="64" t="s">
        <v>878</v>
      </c>
      <c r="L695" s="64" t="s">
        <v>799</v>
      </c>
      <c r="M695" s="290" t="s">
        <v>137</v>
      </c>
      <c r="N695" s="243" t="s">
        <v>2410</v>
      </c>
      <c r="O695" s="64"/>
      <c r="P695" s="89"/>
      <c r="Q695" s="243">
        <v>30</v>
      </c>
      <c r="R695" s="245">
        <v>120</v>
      </c>
      <c r="S695" s="245">
        <v>110</v>
      </c>
      <c r="T695" s="245">
        <v>29.33</v>
      </c>
      <c r="U695" s="89">
        <v>0</v>
      </c>
      <c r="V695" s="260">
        <v>14</v>
      </c>
      <c r="W695" s="98">
        <v>0</v>
      </c>
      <c r="X695" s="83">
        <v>0</v>
      </c>
      <c r="Y695" s="98">
        <v>1</v>
      </c>
      <c r="Z695" s="64">
        <v>1</v>
      </c>
      <c r="AA695" s="315">
        <v>885165</v>
      </c>
      <c r="AB695" s="315">
        <v>46667</v>
      </c>
      <c r="AC695" s="316">
        <v>931832</v>
      </c>
      <c r="AD695" s="74">
        <v>4500000</v>
      </c>
      <c r="AE695" s="74">
        <v>6000000</v>
      </c>
      <c r="AF695" s="334">
        <v>177895.19999999998</v>
      </c>
      <c r="AG695" s="112">
        <v>26554950</v>
      </c>
      <c r="AH695" s="74">
        <v>1400010</v>
      </c>
      <c r="AI695" s="74">
        <v>21347423.999999996</v>
      </c>
      <c r="AJ695" s="74">
        <v>2655495</v>
      </c>
      <c r="AK695" s="74">
        <v>4500000</v>
      </c>
      <c r="AL695" s="74">
        <v>6000000</v>
      </c>
      <c r="AM695" s="74">
        <v>4892117.9999999991</v>
      </c>
      <c r="AN695" s="74">
        <v>5217666.2159999991</v>
      </c>
      <c r="AO695" s="74">
        <v>0</v>
      </c>
      <c r="AP695" s="74">
        <v>2800000</v>
      </c>
      <c r="AQ695" s="74">
        <v>0</v>
      </c>
      <c r="AR695" s="74">
        <v>0</v>
      </c>
      <c r="AS695" s="74">
        <v>0</v>
      </c>
      <c r="AT695" s="79">
        <v>0</v>
      </c>
      <c r="AU695" s="81">
        <v>75367663.216000006</v>
      </c>
      <c r="AV695" s="112">
        <v>54322316.440880008</v>
      </c>
      <c r="AW695" s="74">
        <v>72712168.215999991</v>
      </c>
      <c r="AX695" s="74">
        <v>5089851.7751199994</v>
      </c>
      <c r="AY695" s="75">
        <v>1432231.644088001</v>
      </c>
      <c r="AZ695" s="74">
        <v>0</v>
      </c>
      <c r="BA695" s="74">
        <v>0</v>
      </c>
      <c r="BB695" s="74">
        <v>0</v>
      </c>
      <c r="BC695" s="79">
        <v>0</v>
      </c>
      <c r="BD695" s="79">
        <v>0</v>
      </c>
      <c r="BE695" s="79">
        <v>0</v>
      </c>
      <c r="BF695" s="77">
        <v>0</v>
      </c>
      <c r="BG695" s="344">
        <v>6522083.4192080004</v>
      </c>
      <c r="BH695" s="187">
        <v>68845579</v>
      </c>
    </row>
    <row r="696" spans="1:61" s="50" customFormat="1" ht="24" customHeight="1" x14ac:dyDescent="0.2">
      <c r="A696" s="181"/>
      <c r="B696" s="296">
        <v>690</v>
      </c>
      <c r="C696" s="264">
        <v>489</v>
      </c>
      <c r="D696" s="297">
        <v>13038</v>
      </c>
      <c r="E696" s="241" t="s">
        <v>851</v>
      </c>
      <c r="F696" s="242" t="s">
        <v>852</v>
      </c>
      <c r="G696" s="285" t="s">
        <v>137</v>
      </c>
      <c r="H696" s="272" t="s">
        <v>799</v>
      </c>
      <c r="I696" s="292" t="s">
        <v>3084</v>
      </c>
      <c r="J696" s="64" t="s">
        <v>853</v>
      </c>
      <c r="K696" s="64" t="s">
        <v>854</v>
      </c>
      <c r="L696" s="64" t="s">
        <v>799</v>
      </c>
      <c r="M696" s="290" t="s">
        <v>137</v>
      </c>
      <c r="N696" s="243" t="s">
        <v>2410</v>
      </c>
      <c r="O696" s="64"/>
      <c r="P696" s="89"/>
      <c r="Q696" s="243">
        <v>30</v>
      </c>
      <c r="R696" s="245">
        <v>120</v>
      </c>
      <c r="S696" s="245">
        <v>110</v>
      </c>
      <c r="T696" s="245">
        <v>29.33</v>
      </c>
      <c r="U696" s="89">
        <v>0</v>
      </c>
      <c r="V696" s="260">
        <v>14</v>
      </c>
      <c r="W696" s="98">
        <v>0</v>
      </c>
      <c r="X696" s="83">
        <v>0</v>
      </c>
      <c r="Y696" s="98">
        <v>2</v>
      </c>
      <c r="Z696" s="64">
        <v>0</v>
      </c>
      <c r="AA696" s="315">
        <v>885165</v>
      </c>
      <c r="AB696" s="315">
        <v>46667</v>
      </c>
      <c r="AC696" s="316">
        <v>931832</v>
      </c>
      <c r="AD696" s="74">
        <v>4500000</v>
      </c>
      <c r="AE696" s="74">
        <v>6000000</v>
      </c>
      <c r="AF696" s="334">
        <v>177895.19999999998</v>
      </c>
      <c r="AG696" s="112">
        <v>26554950</v>
      </c>
      <c r="AH696" s="74">
        <v>1400010</v>
      </c>
      <c r="AI696" s="74">
        <v>21347423.999999996</v>
      </c>
      <c r="AJ696" s="74">
        <v>0</v>
      </c>
      <c r="AK696" s="74">
        <v>4500000</v>
      </c>
      <c r="AL696" s="74">
        <v>6000000</v>
      </c>
      <c r="AM696" s="74">
        <v>4892117.9999999991</v>
      </c>
      <c r="AN696" s="74">
        <v>5217666.2159999991</v>
      </c>
      <c r="AO696" s="74">
        <v>0</v>
      </c>
      <c r="AP696" s="74">
        <v>2800000</v>
      </c>
      <c r="AQ696" s="74">
        <v>0</v>
      </c>
      <c r="AR696" s="74">
        <v>0</v>
      </c>
      <c r="AS696" s="74">
        <v>0</v>
      </c>
      <c r="AT696" s="79">
        <v>0</v>
      </c>
      <c r="AU696" s="81">
        <v>72712168.216000006</v>
      </c>
      <c r="AV696" s="112">
        <v>54322316.440880008</v>
      </c>
      <c r="AW696" s="74">
        <v>72712168.215999991</v>
      </c>
      <c r="AX696" s="74">
        <v>5089851.7751199994</v>
      </c>
      <c r="AY696" s="75">
        <v>1432231.644088001</v>
      </c>
      <c r="AZ696" s="74">
        <v>0</v>
      </c>
      <c r="BA696" s="74">
        <v>0</v>
      </c>
      <c r="BB696" s="74">
        <v>0</v>
      </c>
      <c r="BC696" s="79">
        <v>0</v>
      </c>
      <c r="BD696" s="79">
        <v>0</v>
      </c>
      <c r="BE696" s="79">
        <v>0</v>
      </c>
      <c r="BF696" s="77">
        <v>0</v>
      </c>
      <c r="BG696" s="344">
        <v>6522083.4192080004</v>
      </c>
      <c r="BH696" s="187">
        <v>66190084</v>
      </c>
    </row>
    <row r="697" spans="1:61" s="50" customFormat="1" ht="24" customHeight="1" x14ac:dyDescent="0.2">
      <c r="A697" s="181"/>
      <c r="B697" s="296">
        <v>691</v>
      </c>
      <c r="C697" s="264">
        <v>490</v>
      </c>
      <c r="D697" s="297">
        <v>13052</v>
      </c>
      <c r="E697" s="241" t="s">
        <v>263</v>
      </c>
      <c r="F697" s="242" t="s">
        <v>897</v>
      </c>
      <c r="G697" s="285" t="s">
        <v>137</v>
      </c>
      <c r="H697" s="272" t="s">
        <v>799</v>
      </c>
      <c r="I697" s="292" t="s">
        <v>3085</v>
      </c>
      <c r="J697" s="64" t="s">
        <v>898</v>
      </c>
      <c r="K697" s="64" t="s">
        <v>899</v>
      </c>
      <c r="L697" s="64" t="s">
        <v>799</v>
      </c>
      <c r="M697" s="290" t="s">
        <v>137</v>
      </c>
      <c r="N697" s="243" t="s">
        <v>2410</v>
      </c>
      <c r="O697" s="64"/>
      <c r="P697" s="89"/>
      <c r="Q697" s="243">
        <v>30</v>
      </c>
      <c r="R697" s="245">
        <v>120</v>
      </c>
      <c r="S697" s="245">
        <v>110</v>
      </c>
      <c r="T697" s="245">
        <v>29.33</v>
      </c>
      <c r="U697" s="89">
        <v>0</v>
      </c>
      <c r="V697" s="260">
        <v>15</v>
      </c>
      <c r="W697" s="98">
        <v>0</v>
      </c>
      <c r="X697" s="83">
        <v>0</v>
      </c>
      <c r="Y697" s="98">
        <v>1</v>
      </c>
      <c r="Z697" s="64">
        <v>0</v>
      </c>
      <c r="AA697" s="315">
        <v>885165</v>
      </c>
      <c r="AB697" s="315">
        <v>46667</v>
      </c>
      <c r="AC697" s="316">
        <v>931832</v>
      </c>
      <c r="AD697" s="74">
        <v>4500000</v>
      </c>
      <c r="AE697" s="74">
        <v>6000000</v>
      </c>
      <c r="AF697" s="334">
        <v>177895.19999999998</v>
      </c>
      <c r="AG697" s="112">
        <v>26554950</v>
      </c>
      <c r="AH697" s="74">
        <v>1400010</v>
      </c>
      <c r="AI697" s="74">
        <v>21347423.999999996</v>
      </c>
      <c r="AJ697" s="74">
        <v>0</v>
      </c>
      <c r="AK697" s="74">
        <v>4500000</v>
      </c>
      <c r="AL697" s="74">
        <v>6000000</v>
      </c>
      <c r="AM697" s="74">
        <v>4892117.9999999991</v>
      </c>
      <c r="AN697" s="74">
        <v>5217666.2159999991</v>
      </c>
      <c r="AO697" s="74">
        <v>0</v>
      </c>
      <c r="AP697" s="74">
        <v>3000000</v>
      </c>
      <c r="AQ697" s="74">
        <v>0</v>
      </c>
      <c r="AR697" s="74">
        <v>0</v>
      </c>
      <c r="AS697" s="74">
        <v>0</v>
      </c>
      <c r="AT697" s="79">
        <v>0</v>
      </c>
      <c r="AU697" s="81">
        <v>72912168.216000006</v>
      </c>
      <c r="AV697" s="112">
        <v>54308316.440880008</v>
      </c>
      <c r="AW697" s="74">
        <v>72912168.215999991</v>
      </c>
      <c r="AX697" s="74">
        <v>5103851.7751199994</v>
      </c>
      <c r="AY697" s="75">
        <v>1430831.644088001</v>
      </c>
      <c r="AZ697" s="74">
        <v>0</v>
      </c>
      <c r="BA697" s="74">
        <v>0</v>
      </c>
      <c r="BB697" s="74">
        <v>0</v>
      </c>
      <c r="BC697" s="79">
        <v>0</v>
      </c>
      <c r="BD697" s="79">
        <v>0</v>
      </c>
      <c r="BE697" s="79">
        <v>0</v>
      </c>
      <c r="BF697" s="77">
        <v>0</v>
      </c>
      <c r="BG697" s="344">
        <v>6534683.4192080004</v>
      </c>
      <c r="BH697" s="187">
        <v>66377484</v>
      </c>
    </row>
    <row r="698" spans="1:61" s="50" customFormat="1" ht="24" customHeight="1" x14ac:dyDescent="0.2">
      <c r="A698" s="181"/>
      <c r="B698" s="296">
        <v>692</v>
      </c>
      <c r="C698" s="264">
        <v>491</v>
      </c>
      <c r="D698" s="297">
        <v>13049</v>
      </c>
      <c r="E698" s="241" t="s">
        <v>888</v>
      </c>
      <c r="F698" s="242" t="s">
        <v>889</v>
      </c>
      <c r="G698" s="285" t="s">
        <v>137</v>
      </c>
      <c r="H698" s="272" t="s">
        <v>799</v>
      </c>
      <c r="I698" s="292" t="s">
        <v>3086</v>
      </c>
      <c r="J698" s="64" t="s">
        <v>890</v>
      </c>
      <c r="K698" s="64" t="s">
        <v>891</v>
      </c>
      <c r="L698" s="64" t="s">
        <v>799</v>
      </c>
      <c r="M698" s="290" t="s">
        <v>137</v>
      </c>
      <c r="N698" s="243" t="s">
        <v>2410</v>
      </c>
      <c r="O698" s="64"/>
      <c r="P698" s="89"/>
      <c r="Q698" s="243">
        <v>30</v>
      </c>
      <c r="R698" s="245">
        <v>120</v>
      </c>
      <c r="S698" s="245">
        <v>110</v>
      </c>
      <c r="T698" s="245">
        <v>29.33</v>
      </c>
      <c r="U698" s="89">
        <v>0</v>
      </c>
      <c r="V698" s="260">
        <v>15</v>
      </c>
      <c r="W698" s="98">
        <v>0</v>
      </c>
      <c r="X698" s="83">
        <v>0</v>
      </c>
      <c r="Y698" s="98">
        <v>2</v>
      </c>
      <c r="Z698" s="64">
        <v>2</v>
      </c>
      <c r="AA698" s="315">
        <v>885165</v>
      </c>
      <c r="AB698" s="315">
        <v>46667</v>
      </c>
      <c r="AC698" s="316">
        <v>931832</v>
      </c>
      <c r="AD698" s="74">
        <v>4500000</v>
      </c>
      <c r="AE698" s="74">
        <v>6000000</v>
      </c>
      <c r="AF698" s="334">
        <v>177895.19999999998</v>
      </c>
      <c r="AG698" s="112">
        <v>26554950</v>
      </c>
      <c r="AH698" s="74">
        <v>1400010</v>
      </c>
      <c r="AI698" s="74">
        <v>21347423.999999996</v>
      </c>
      <c r="AJ698" s="74">
        <v>5310990</v>
      </c>
      <c r="AK698" s="74">
        <v>4500000</v>
      </c>
      <c r="AL698" s="74">
        <v>6000000</v>
      </c>
      <c r="AM698" s="74">
        <v>4892117.9999999991</v>
      </c>
      <c r="AN698" s="74">
        <v>5217666.2159999991</v>
      </c>
      <c r="AO698" s="74">
        <v>0</v>
      </c>
      <c r="AP698" s="74">
        <v>3000000</v>
      </c>
      <c r="AQ698" s="74">
        <v>0</v>
      </c>
      <c r="AR698" s="74">
        <v>0</v>
      </c>
      <c r="AS698" s="74">
        <v>0</v>
      </c>
      <c r="AT698" s="79">
        <v>0</v>
      </c>
      <c r="AU698" s="81">
        <v>78223158.216000006</v>
      </c>
      <c r="AV698" s="112">
        <v>54308316.440880008</v>
      </c>
      <c r="AW698" s="74">
        <v>72912168.215999991</v>
      </c>
      <c r="AX698" s="74">
        <v>5103851.7751199994</v>
      </c>
      <c r="AY698" s="75">
        <v>1430831.644088001</v>
      </c>
      <c r="AZ698" s="74">
        <v>0</v>
      </c>
      <c r="BA698" s="74">
        <v>0</v>
      </c>
      <c r="BB698" s="74">
        <v>0</v>
      </c>
      <c r="BC698" s="79">
        <v>0</v>
      </c>
      <c r="BD698" s="79">
        <v>0</v>
      </c>
      <c r="BE698" s="79">
        <v>0</v>
      </c>
      <c r="BF698" s="77">
        <v>0</v>
      </c>
      <c r="BG698" s="344">
        <v>6534683.4192080004</v>
      </c>
      <c r="BH698" s="187">
        <v>71688474</v>
      </c>
    </row>
    <row r="699" spans="1:61" s="50" customFormat="1" ht="24" customHeight="1" x14ac:dyDescent="0.2">
      <c r="A699" s="181"/>
      <c r="B699" s="296">
        <v>693</v>
      </c>
      <c r="C699" s="264">
        <v>492</v>
      </c>
      <c r="D699" s="297">
        <v>13055</v>
      </c>
      <c r="E699" s="241" t="s">
        <v>526</v>
      </c>
      <c r="F699" s="242" t="s">
        <v>907</v>
      </c>
      <c r="G699" s="285" t="s">
        <v>137</v>
      </c>
      <c r="H699" s="272" t="s">
        <v>799</v>
      </c>
      <c r="I699" s="292" t="s">
        <v>3087</v>
      </c>
      <c r="J699" s="64" t="s">
        <v>908</v>
      </c>
      <c r="K699" s="64" t="s">
        <v>909</v>
      </c>
      <c r="L699" s="64" t="s">
        <v>799</v>
      </c>
      <c r="M699" s="290" t="s">
        <v>137</v>
      </c>
      <c r="N699" s="243" t="s">
        <v>2410</v>
      </c>
      <c r="O699" s="64"/>
      <c r="P699" s="89"/>
      <c r="Q699" s="243">
        <v>30</v>
      </c>
      <c r="R699" s="245">
        <v>120</v>
      </c>
      <c r="S699" s="245">
        <v>110</v>
      </c>
      <c r="T699" s="245">
        <v>29.33</v>
      </c>
      <c r="U699" s="89">
        <v>0</v>
      </c>
      <c r="V699" s="260">
        <v>13</v>
      </c>
      <c r="W699" s="98">
        <v>0</v>
      </c>
      <c r="X699" s="83">
        <v>0</v>
      </c>
      <c r="Y699" s="98">
        <v>2</v>
      </c>
      <c r="Z699" s="64">
        <v>2</v>
      </c>
      <c r="AA699" s="315">
        <v>885165</v>
      </c>
      <c r="AB699" s="315">
        <v>46667</v>
      </c>
      <c r="AC699" s="316">
        <v>931832</v>
      </c>
      <c r="AD699" s="74">
        <v>4500000</v>
      </c>
      <c r="AE699" s="74">
        <v>6000000</v>
      </c>
      <c r="AF699" s="334">
        <v>177895.19999999998</v>
      </c>
      <c r="AG699" s="112">
        <v>26554950</v>
      </c>
      <c r="AH699" s="74">
        <v>1400010</v>
      </c>
      <c r="AI699" s="74">
        <v>21347423.999999996</v>
      </c>
      <c r="AJ699" s="74">
        <v>5310990</v>
      </c>
      <c r="AK699" s="74">
        <v>4500000</v>
      </c>
      <c r="AL699" s="74">
        <v>6000000</v>
      </c>
      <c r="AM699" s="74">
        <v>4892117.9999999991</v>
      </c>
      <c r="AN699" s="74">
        <v>5217666.2159999991</v>
      </c>
      <c r="AO699" s="74">
        <v>0</v>
      </c>
      <c r="AP699" s="74">
        <v>2600000</v>
      </c>
      <c r="AQ699" s="74">
        <v>0</v>
      </c>
      <c r="AR699" s="74">
        <v>0</v>
      </c>
      <c r="AS699" s="74">
        <v>0</v>
      </c>
      <c r="AT699" s="79">
        <v>0</v>
      </c>
      <c r="AU699" s="81">
        <v>77823158.216000006</v>
      </c>
      <c r="AV699" s="112">
        <v>54336316.440880008</v>
      </c>
      <c r="AW699" s="74">
        <v>72512168.215999991</v>
      </c>
      <c r="AX699" s="74">
        <v>5075851.7751199994</v>
      </c>
      <c r="AY699" s="75">
        <v>1433631.644088001</v>
      </c>
      <c r="AZ699" s="74">
        <v>0</v>
      </c>
      <c r="BA699" s="74">
        <v>0</v>
      </c>
      <c r="BB699" s="74">
        <v>0</v>
      </c>
      <c r="BC699" s="79">
        <v>0</v>
      </c>
      <c r="BD699" s="79">
        <v>0</v>
      </c>
      <c r="BE699" s="79">
        <v>0</v>
      </c>
      <c r="BF699" s="77">
        <v>0</v>
      </c>
      <c r="BG699" s="344">
        <v>6509483.4192080004</v>
      </c>
      <c r="BH699" s="187">
        <v>71313674</v>
      </c>
    </row>
    <row r="700" spans="1:61" s="50" customFormat="1" ht="24" customHeight="1" x14ac:dyDescent="0.2">
      <c r="A700" s="181"/>
      <c r="B700" s="296">
        <v>694</v>
      </c>
      <c r="C700" s="264">
        <v>493</v>
      </c>
      <c r="D700" s="297">
        <v>13044</v>
      </c>
      <c r="E700" s="241" t="s">
        <v>871</v>
      </c>
      <c r="F700" s="242" t="s">
        <v>872</v>
      </c>
      <c r="G700" s="285" t="s">
        <v>137</v>
      </c>
      <c r="H700" s="272" t="s">
        <v>799</v>
      </c>
      <c r="I700" s="292" t="s">
        <v>3088</v>
      </c>
      <c r="J700" s="64" t="s">
        <v>873</v>
      </c>
      <c r="K700" s="64" t="s">
        <v>874</v>
      </c>
      <c r="L700" s="64" t="s">
        <v>799</v>
      </c>
      <c r="M700" s="290" t="s">
        <v>137</v>
      </c>
      <c r="N700" s="243" t="s">
        <v>2410</v>
      </c>
      <c r="O700" s="64"/>
      <c r="P700" s="89"/>
      <c r="Q700" s="243">
        <v>30</v>
      </c>
      <c r="R700" s="245">
        <v>120</v>
      </c>
      <c r="S700" s="245">
        <v>110</v>
      </c>
      <c r="T700" s="245">
        <v>29.33</v>
      </c>
      <c r="U700" s="89">
        <v>0</v>
      </c>
      <c r="V700" s="260">
        <v>15</v>
      </c>
      <c r="W700" s="98">
        <v>0</v>
      </c>
      <c r="X700" s="83">
        <v>0</v>
      </c>
      <c r="Y700" s="98">
        <v>1</v>
      </c>
      <c r="Z700" s="64">
        <v>1</v>
      </c>
      <c r="AA700" s="315">
        <v>885165</v>
      </c>
      <c r="AB700" s="315">
        <v>46667</v>
      </c>
      <c r="AC700" s="316">
        <v>931832</v>
      </c>
      <c r="AD700" s="74">
        <v>4500000</v>
      </c>
      <c r="AE700" s="74">
        <v>6000000</v>
      </c>
      <c r="AF700" s="334">
        <v>177895.19999999998</v>
      </c>
      <c r="AG700" s="112">
        <v>26554950</v>
      </c>
      <c r="AH700" s="74">
        <v>1400010</v>
      </c>
      <c r="AI700" s="74">
        <v>21347423.999999996</v>
      </c>
      <c r="AJ700" s="74">
        <v>2655495</v>
      </c>
      <c r="AK700" s="74">
        <v>4500000</v>
      </c>
      <c r="AL700" s="74">
        <v>6000000</v>
      </c>
      <c r="AM700" s="74">
        <v>4892117.9999999991</v>
      </c>
      <c r="AN700" s="74">
        <v>5217666.2159999991</v>
      </c>
      <c r="AO700" s="74">
        <v>0</v>
      </c>
      <c r="AP700" s="74">
        <v>3000000</v>
      </c>
      <c r="AQ700" s="74">
        <v>0</v>
      </c>
      <c r="AR700" s="74">
        <v>0</v>
      </c>
      <c r="AS700" s="74">
        <v>0</v>
      </c>
      <c r="AT700" s="79">
        <v>0</v>
      </c>
      <c r="AU700" s="81">
        <v>75567663.216000006</v>
      </c>
      <c r="AV700" s="112">
        <v>54308316.440880008</v>
      </c>
      <c r="AW700" s="74">
        <v>72912168.215999991</v>
      </c>
      <c r="AX700" s="74">
        <v>5103851.7751199994</v>
      </c>
      <c r="AY700" s="75">
        <v>1430831.644088001</v>
      </c>
      <c r="AZ700" s="74">
        <v>0</v>
      </c>
      <c r="BA700" s="74">
        <v>0</v>
      </c>
      <c r="BB700" s="74">
        <v>0</v>
      </c>
      <c r="BC700" s="79">
        <v>0</v>
      </c>
      <c r="BD700" s="79">
        <v>0</v>
      </c>
      <c r="BE700" s="79">
        <v>0</v>
      </c>
      <c r="BF700" s="77">
        <v>0</v>
      </c>
      <c r="BG700" s="344">
        <v>6534683.4192080004</v>
      </c>
      <c r="BH700" s="187">
        <v>69032979</v>
      </c>
    </row>
    <row r="701" spans="1:61" s="50" customFormat="1" ht="24" customHeight="1" x14ac:dyDescent="0.2">
      <c r="A701" s="181"/>
      <c r="B701" s="296">
        <v>695</v>
      </c>
      <c r="C701" s="264">
        <v>494</v>
      </c>
      <c r="D701" s="297">
        <v>13042</v>
      </c>
      <c r="E701" s="241" t="s">
        <v>864</v>
      </c>
      <c r="F701" s="242" t="s">
        <v>865</v>
      </c>
      <c r="G701" s="285" t="s">
        <v>137</v>
      </c>
      <c r="H701" s="272" t="s">
        <v>799</v>
      </c>
      <c r="I701" s="292" t="s">
        <v>3089</v>
      </c>
      <c r="J701" s="64" t="s">
        <v>866</v>
      </c>
      <c r="K701" s="64" t="s">
        <v>867</v>
      </c>
      <c r="L701" s="64" t="s">
        <v>799</v>
      </c>
      <c r="M701" s="290" t="s">
        <v>137</v>
      </c>
      <c r="N701" s="243" t="s">
        <v>2410</v>
      </c>
      <c r="O701" s="64"/>
      <c r="P701" s="89"/>
      <c r="Q701" s="243">
        <v>30</v>
      </c>
      <c r="R701" s="245">
        <v>120</v>
      </c>
      <c r="S701" s="245">
        <v>110</v>
      </c>
      <c r="T701" s="245">
        <v>29.33</v>
      </c>
      <c r="U701" s="89">
        <v>0</v>
      </c>
      <c r="V701" s="260">
        <v>15</v>
      </c>
      <c r="W701" s="98">
        <v>0</v>
      </c>
      <c r="X701" s="83">
        <v>0</v>
      </c>
      <c r="Y701" s="98">
        <v>1</v>
      </c>
      <c r="Z701" s="64">
        <v>2</v>
      </c>
      <c r="AA701" s="315">
        <v>885165</v>
      </c>
      <c r="AB701" s="315">
        <v>46667</v>
      </c>
      <c r="AC701" s="316">
        <v>931832</v>
      </c>
      <c r="AD701" s="74">
        <v>4500000</v>
      </c>
      <c r="AE701" s="74">
        <v>6000000</v>
      </c>
      <c r="AF701" s="334">
        <v>177895.19999999998</v>
      </c>
      <c r="AG701" s="112">
        <v>26554950</v>
      </c>
      <c r="AH701" s="74">
        <v>1400010</v>
      </c>
      <c r="AI701" s="74">
        <v>21347423.999999996</v>
      </c>
      <c r="AJ701" s="74">
        <v>5310990</v>
      </c>
      <c r="AK701" s="74">
        <v>4500000</v>
      </c>
      <c r="AL701" s="74">
        <v>6000000</v>
      </c>
      <c r="AM701" s="74">
        <v>4892117.9999999991</v>
      </c>
      <c r="AN701" s="74">
        <v>5217666.2159999991</v>
      </c>
      <c r="AO701" s="74">
        <v>0</v>
      </c>
      <c r="AP701" s="74">
        <v>3000000</v>
      </c>
      <c r="AQ701" s="74">
        <v>0</v>
      </c>
      <c r="AR701" s="74">
        <v>0</v>
      </c>
      <c r="AS701" s="74">
        <v>0</v>
      </c>
      <c r="AT701" s="79">
        <v>0</v>
      </c>
      <c r="AU701" s="81">
        <v>78223158.216000006</v>
      </c>
      <c r="AV701" s="112">
        <v>54308316.440880008</v>
      </c>
      <c r="AW701" s="74">
        <v>72912168.215999991</v>
      </c>
      <c r="AX701" s="74">
        <v>5103851.7751199994</v>
      </c>
      <c r="AY701" s="75">
        <v>1430831.644088001</v>
      </c>
      <c r="AZ701" s="74">
        <v>0</v>
      </c>
      <c r="BA701" s="74">
        <v>0</v>
      </c>
      <c r="BB701" s="74">
        <v>0</v>
      </c>
      <c r="BC701" s="79">
        <v>0</v>
      </c>
      <c r="BD701" s="79">
        <v>0</v>
      </c>
      <c r="BE701" s="79">
        <v>0</v>
      </c>
      <c r="BF701" s="77">
        <v>0</v>
      </c>
      <c r="BG701" s="344">
        <v>6534683.4192080004</v>
      </c>
      <c r="BH701" s="187">
        <v>71688474</v>
      </c>
    </row>
    <row r="702" spans="1:61" s="50" customFormat="1" ht="24" customHeight="1" x14ac:dyDescent="0.2">
      <c r="A702" s="181"/>
      <c r="B702" s="296">
        <v>696</v>
      </c>
      <c r="C702" s="264">
        <v>495</v>
      </c>
      <c r="D702" s="297">
        <v>13058</v>
      </c>
      <c r="E702" s="241" t="s">
        <v>916</v>
      </c>
      <c r="F702" s="242" t="s">
        <v>917</v>
      </c>
      <c r="G702" s="285" t="s">
        <v>137</v>
      </c>
      <c r="H702" s="272" t="s">
        <v>799</v>
      </c>
      <c r="I702" s="292" t="s">
        <v>3090</v>
      </c>
      <c r="J702" s="64" t="s">
        <v>918</v>
      </c>
      <c r="K702" s="64" t="s">
        <v>919</v>
      </c>
      <c r="L702" s="64" t="s">
        <v>799</v>
      </c>
      <c r="M702" s="290" t="s">
        <v>137</v>
      </c>
      <c r="N702" s="243" t="s">
        <v>2410</v>
      </c>
      <c r="O702" s="64"/>
      <c r="P702" s="89"/>
      <c r="Q702" s="243">
        <v>30</v>
      </c>
      <c r="R702" s="245">
        <v>120</v>
      </c>
      <c r="S702" s="245">
        <v>110</v>
      </c>
      <c r="T702" s="245">
        <v>29.33</v>
      </c>
      <c r="U702" s="89">
        <v>0</v>
      </c>
      <c r="V702" s="260">
        <v>15</v>
      </c>
      <c r="W702" s="98">
        <v>0</v>
      </c>
      <c r="X702" s="83">
        <v>0</v>
      </c>
      <c r="Y702" s="98">
        <v>1</v>
      </c>
      <c r="Z702" s="64">
        <v>1</v>
      </c>
      <c r="AA702" s="315">
        <v>885165</v>
      </c>
      <c r="AB702" s="315">
        <v>46667</v>
      </c>
      <c r="AC702" s="316">
        <v>931832</v>
      </c>
      <c r="AD702" s="74">
        <v>4500000</v>
      </c>
      <c r="AE702" s="74">
        <v>6000000</v>
      </c>
      <c r="AF702" s="334">
        <v>177895.19999999998</v>
      </c>
      <c r="AG702" s="112">
        <v>26554950</v>
      </c>
      <c r="AH702" s="74">
        <v>1400010</v>
      </c>
      <c r="AI702" s="74">
        <v>21347423.999999996</v>
      </c>
      <c r="AJ702" s="74">
        <v>2655495</v>
      </c>
      <c r="AK702" s="74">
        <v>4500000</v>
      </c>
      <c r="AL702" s="74">
        <v>6000000</v>
      </c>
      <c r="AM702" s="74">
        <v>4892117.9999999991</v>
      </c>
      <c r="AN702" s="74">
        <v>5217666.2159999991</v>
      </c>
      <c r="AO702" s="74">
        <v>0</v>
      </c>
      <c r="AP702" s="74">
        <v>3000000</v>
      </c>
      <c r="AQ702" s="74">
        <v>0</v>
      </c>
      <c r="AR702" s="74">
        <v>0</v>
      </c>
      <c r="AS702" s="74">
        <v>0</v>
      </c>
      <c r="AT702" s="79">
        <v>0</v>
      </c>
      <c r="AU702" s="81">
        <v>75567663.216000006</v>
      </c>
      <c r="AV702" s="112">
        <v>54308316.440880008</v>
      </c>
      <c r="AW702" s="74">
        <v>72912168.215999991</v>
      </c>
      <c r="AX702" s="74">
        <v>5103851.7751199994</v>
      </c>
      <c r="AY702" s="75">
        <v>1430831.644088001</v>
      </c>
      <c r="AZ702" s="74">
        <v>0</v>
      </c>
      <c r="BA702" s="74">
        <v>0</v>
      </c>
      <c r="BB702" s="74">
        <v>0</v>
      </c>
      <c r="BC702" s="79">
        <v>0</v>
      </c>
      <c r="BD702" s="79">
        <v>0</v>
      </c>
      <c r="BE702" s="79">
        <v>0</v>
      </c>
      <c r="BF702" s="77">
        <v>0</v>
      </c>
      <c r="BG702" s="344">
        <v>6534683.4192080004</v>
      </c>
      <c r="BH702" s="187">
        <v>69032979</v>
      </c>
    </row>
    <row r="703" spans="1:61" s="50" customFormat="1" ht="24" customHeight="1" x14ac:dyDescent="0.2">
      <c r="A703" s="181"/>
      <c r="B703" s="296">
        <v>697</v>
      </c>
      <c r="C703" s="264">
        <v>496</v>
      </c>
      <c r="D703" s="297">
        <v>13028</v>
      </c>
      <c r="E703" s="241" t="s">
        <v>488</v>
      </c>
      <c r="F703" s="242" t="s">
        <v>819</v>
      </c>
      <c r="G703" s="285" t="s">
        <v>137</v>
      </c>
      <c r="H703" s="272" t="s">
        <v>799</v>
      </c>
      <c r="I703" s="292" t="s">
        <v>3091</v>
      </c>
      <c r="J703" s="64" t="s">
        <v>820</v>
      </c>
      <c r="K703" s="64" t="s">
        <v>821</v>
      </c>
      <c r="L703" s="64" t="s">
        <v>799</v>
      </c>
      <c r="M703" s="290" t="s">
        <v>137</v>
      </c>
      <c r="N703" s="243" t="s">
        <v>2410</v>
      </c>
      <c r="O703" s="64"/>
      <c r="P703" s="89"/>
      <c r="Q703" s="243">
        <v>30</v>
      </c>
      <c r="R703" s="245">
        <v>120</v>
      </c>
      <c r="S703" s="245">
        <v>110</v>
      </c>
      <c r="T703" s="245">
        <v>29.33</v>
      </c>
      <c r="U703" s="89">
        <v>0</v>
      </c>
      <c r="V703" s="260">
        <v>15</v>
      </c>
      <c r="W703" s="98">
        <v>0</v>
      </c>
      <c r="X703" s="83">
        <v>0</v>
      </c>
      <c r="Y703" s="98">
        <v>2</v>
      </c>
      <c r="Z703" s="64">
        <v>2</v>
      </c>
      <c r="AA703" s="315">
        <v>885165</v>
      </c>
      <c r="AB703" s="315">
        <v>46667</v>
      </c>
      <c r="AC703" s="316">
        <v>931832</v>
      </c>
      <c r="AD703" s="74">
        <v>4500000</v>
      </c>
      <c r="AE703" s="74">
        <v>6000000</v>
      </c>
      <c r="AF703" s="334">
        <v>177895.19999999998</v>
      </c>
      <c r="AG703" s="112">
        <v>26554950</v>
      </c>
      <c r="AH703" s="74">
        <v>1400010</v>
      </c>
      <c r="AI703" s="74">
        <v>21347423.999999996</v>
      </c>
      <c r="AJ703" s="74">
        <v>5310990</v>
      </c>
      <c r="AK703" s="74">
        <v>4500000</v>
      </c>
      <c r="AL703" s="74">
        <v>6000000</v>
      </c>
      <c r="AM703" s="74">
        <v>4892117.9999999991</v>
      </c>
      <c r="AN703" s="74">
        <v>5217666.2159999991</v>
      </c>
      <c r="AO703" s="74">
        <v>0</v>
      </c>
      <c r="AP703" s="74">
        <v>3000000</v>
      </c>
      <c r="AQ703" s="74">
        <v>0</v>
      </c>
      <c r="AR703" s="74">
        <v>0</v>
      </c>
      <c r="AS703" s="74">
        <v>0</v>
      </c>
      <c r="AT703" s="79">
        <v>0</v>
      </c>
      <c r="AU703" s="81">
        <v>78223158.216000006</v>
      </c>
      <c r="AV703" s="112">
        <v>54308316.440880008</v>
      </c>
      <c r="AW703" s="74">
        <v>72912168.215999991</v>
      </c>
      <c r="AX703" s="74">
        <v>5103851.7751199994</v>
      </c>
      <c r="AY703" s="75">
        <v>1430831.644088001</v>
      </c>
      <c r="AZ703" s="74">
        <v>0</v>
      </c>
      <c r="BA703" s="74">
        <v>0</v>
      </c>
      <c r="BB703" s="74">
        <v>0</v>
      </c>
      <c r="BC703" s="79">
        <v>0</v>
      </c>
      <c r="BD703" s="79">
        <v>0</v>
      </c>
      <c r="BE703" s="79">
        <v>0</v>
      </c>
      <c r="BF703" s="77">
        <v>0</v>
      </c>
      <c r="BG703" s="344">
        <v>6534683.4192080004</v>
      </c>
      <c r="BH703" s="187">
        <v>71688474</v>
      </c>
      <c r="BI703" s="50" t="s">
        <v>3298</v>
      </c>
    </row>
    <row r="704" spans="1:61" s="50" customFormat="1" ht="24" customHeight="1" x14ac:dyDescent="0.2">
      <c r="A704" s="181"/>
      <c r="B704" s="296">
        <v>698</v>
      </c>
      <c r="C704" s="264">
        <v>497</v>
      </c>
      <c r="D704" s="297">
        <v>13048</v>
      </c>
      <c r="E704" s="241" t="s">
        <v>884</v>
      </c>
      <c r="F704" s="242" t="s">
        <v>885</v>
      </c>
      <c r="G704" s="285" t="s">
        <v>137</v>
      </c>
      <c r="H704" s="272" t="s">
        <v>799</v>
      </c>
      <c r="I704" s="292" t="s">
        <v>3092</v>
      </c>
      <c r="J704" s="64" t="s">
        <v>886</v>
      </c>
      <c r="K704" s="64" t="s">
        <v>887</v>
      </c>
      <c r="L704" s="64" t="s">
        <v>799</v>
      </c>
      <c r="M704" s="290" t="s">
        <v>137</v>
      </c>
      <c r="N704" s="243" t="s">
        <v>2410</v>
      </c>
      <c r="O704" s="64"/>
      <c r="P704" s="89"/>
      <c r="Q704" s="243">
        <v>30</v>
      </c>
      <c r="R704" s="245">
        <v>120</v>
      </c>
      <c r="S704" s="245">
        <v>110</v>
      </c>
      <c r="T704" s="245">
        <v>29.33</v>
      </c>
      <c r="U704" s="89">
        <v>0</v>
      </c>
      <c r="V704" s="260">
        <v>15</v>
      </c>
      <c r="W704" s="98">
        <v>0</v>
      </c>
      <c r="X704" s="83">
        <v>0</v>
      </c>
      <c r="Y704" s="98">
        <v>2</v>
      </c>
      <c r="Z704" s="64">
        <v>1</v>
      </c>
      <c r="AA704" s="315">
        <v>885165</v>
      </c>
      <c r="AB704" s="315">
        <v>46667</v>
      </c>
      <c r="AC704" s="316">
        <v>931832</v>
      </c>
      <c r="AD704" s="74">
        <v>4500000</v>
      </c>
      <c r="AE704" s="74">
        <v>6000000</v>
      </c>
      <c r="AF704" s="334">
        <v>177895.19999999998</v>
      </c>
      <c r="AG704" s="112">
        <v>26554950</v>
      </c>
      <c r="AH704" s="74">
        <v>1400010</v>
      </c>
      <c r="AI704" s="74">
        <v>21347423.999999996</v>
      </c>
      <c r="AJ704" s="74">
        <v>2655495</v>
      </c>
      <c r="AK704" s="74">
        <v>4500000</v>
      </c>
      <c r="AL704" s="74">
        <v>6000000</v>
      </c>
      <c r="AM704" s="74">
        <v>4892117.9999999991</v>
      </c>
      <c r="AN704" s="74">
        <v>5217666.2159999991</v>
      </c>
      <c r="AO704" s="74">
        <v>0</v>
      </c>
      <c r="AP704" s="74">
        <v>3000000</v>
      </c>
      <c r="AQ704" s="74">
        <v>0</v>
      </c>
      <c r="AR704" s="74">
        <v>0</v>
      </c>
      <c r="AS704" s="74">
        <v>0</v>
      </c>
      <c r="AT704" s="79">
        <v>0</v>
      </c>
      <c r="AU704" s="81">
        <v>75567663.216000006</v>
      </c>
      <c r="AV704" s="112">
        <v>54308316.440880008</v>
      </c>
      <c r="AW704" s="74">
        <v>72912168.215999991</v>
      </c>
      <c r="AX704" s="74">
        <v>5103851.7751199994</v>
      </c>
      <c r="AY704" s="75">
        <v>1430831.644088001</v>
      </c>
      <c r="AZ704" s="74">
        <v>0</v>
      </c>
      <c r="BA704" s="74">
        <v>0</v>
      </c>
      <c r="BB704" s="74">
        <v>0</v>
      </c>
      <c r="BC704" s="79">
        <v>0</v>
      </c>
      <c r="BD704" s="79">
        <v>0</v>
      </c>
      <c r="BE704" s="79">
        <v>0</v>
      </c>
      <c r="BF704" s="77">
        <v>0</v>
      </c>
      <c r="BG704" s="344">
        <v>6534683.4192080004</v>
      </c>
      <c r="BH704" s="187">
        <v>69032979</v>
      </c>
    </row>
    <row r="705" spans="1:60" s="50" customFormat="1" ht="24" customHeight="1" x14ac:dyDescent="0.2">
      <c r="A705" s="181"/>
      <c r="B705" s="296">
        <v>699</v>
      </c>
      <c r="C705" s="264">
        <v>498</v>
      </c>
      <c r="D705" s="297">
        <v>13041</v>
      </c>
      <c r="E705" s="241" t="s">
        <v>99</v>
      </c>
      <c r="F705" s="242" t="s">
        <v>861</v>
      </c>
      <c r="G705" s="285" t="s">
        <v>137</v>
      </c>
      <c r="H705" s="272" t="s">
        <v>799</v>
      </c>
      <c r="I705" s="292" t="s">
        <v>3093</v>
      </c>
      <c r="J705" s="64" t="s">
        <v>862</v>
      </c>
      <c r="K705" s="64" t="s">
        <v>863</v>
      </c>
      <c r="L705" s="64" t="s">
        <v>799</v>
      </c>
      <c r="M705" s="290" t="s">
        <v>137</v>
      </c>
      <c r="N705" s="243" t="s">
        <v>2410</v>
      </c>
      <c r="O705" s="64"/>
      <c r="P705" s="89"/>
      <c r="Q705" s="243">
        <v>30</v>
      </c>
      <c r="R705" s="245">
        <v>120</v>
      </c>
      <c r="S705" s="245">
        <v>110</v>
      </c>
      <c r="T705" s="245">
        <v>29.33</v>
      </c>
      <c r="U705" s="89">
        <v>0</v>
      </c>
      <c r="V705" s="260">
        <v>15</v>
      </c>
      <c r="W705" s="98">
        <v>0</v>
      </c>
      <c r="X705" s="83">
        <v>0</v>
      </c>
      <c r="Y705" s="98">
        <v>2</v>
      </c>
      <c r="Z705" s="64">
        <v>3</v>
      </c>
      <c r="AA705" s="315">
        <v>885165</v>
      </c>
      <c r="AB705" s="315">
        <v>46667</v>
      </c>
      <c r="AC705" s="316">
        <v>931832</v>
      </c>
      <c r="AD705" s="74">
        <v>4500000</v>
      </c>
      <c r="AE705" s="74">
        <v>6000000</v>
      </c>
      <c r="AF705" s="334">
        <v>177895.19999999998</v>
      </c>
      <c r="AG705" s="112">
        <v>26554950</v>
      </c>
      <c r="AH705" s="74">
        <v>1400010</v>
      </c>
      <c r="AI705" s="74">
        <v>21347423.999999996</v>
      </c>
      <c r="AJ705" s="74">
        <v>7966485</v>
      </c>
      <c r="AK705" s="74">
        <v>4500000</v>
      </c>
      <c r="AL705" s="74">
        <v>6000000</v>
      </c>
      <c r="AM705" s="74">
        <v>4892117.9999999991</v>
      </c>
      <c r="AN705" s="74">
        <v>5217666.2159999991</v>
      </c>
      <c r="AO705" s="74">
        <v>0</v>
      </c>
      <c r="AP705" s="74">
        <v>3000000</v>
      </c>
      <c r="AQ705" s="74">
        <v>0</v>
      </c>
      <c r="AR705" s="74">
        <v>0</v>
      </c>
      <c r="AS705" s="74">
        <v>0</v>
      </c>
      <c r="AT705" s="79">
        <v>0</v>
      </c>
      <c r="AU705" s="81">
        <v>80878653.216000006</v>
      </c>
      <c r="AV705" s="112">
        <v>54308316.440880008</v>
      </c>
      <c r="AW705" s="74">
        <v>72912168.215999991</v>
      </c>
      <c r="AX705" s="74">
        <v>5103851.7751199994</v>
      </c>
      <c r="AY705" s="75">
        <v>1430831.644088001</v>
      </c>
      <c r="AZ705" s="74">
        <v>0</v>
      </c>
      <c r="BA705" s="74">
        <v>0</v>
      </c>
      <c r="BB705" s="74">
        <v>0</v>
      </c>
      <c r="BC705" s="79">
        <v>0</v>
      </c>
      <c r="BD705" s="79">
        <v>0</v>
      </c>
      <c r="BE705" s="79">
        <v>0</v>
      </c>
      <c r="BF705" s="77">
        <v>0</v>
      </c>
      <c r="BG705" s="344">
        <v>6534683.4192080004</v>
      </c>
      <c r="BH705" s="187">
        <v>74343969</v>
      </c>
    </row>
    <row r="706" spans="1:60" s="50" customFormat="1" ht="24" customHeight="1" x14ac:dyDescent="0.2">
      <c r="A706" s="181"/>
      <c r="B706" s="296">
        <v>700</v>
      </c>
      <c r="C706" s="264">
        <v>499</v>
      </c>
      <c r="D706" s="297">
        <v>13064</v>
      </c>
      <c r="E706" s="241" t="s">
        <v>935</v>
      </c>
      <c r="F706" s="242" t="s">
        <v>936</v>
      </c>
      <c r="G706" s="285" t="s">
        <v>137</v>
      </c>
      <c r="H706" s="272" t="s">
        <v>799</v>
      </c>
      <c r="I706" s="292" t="s">
        <v>3094</v>
      </c>
      <c r="J706" s="64" t="s">
        <v>937</v>
      </c>
      <c r="K706" s="64" t="s">
        <v>938</v>
      </c>
      <c r="L706" s="64" t="s">
        <v>799</v>
      </c>
      <c r="M706" s="290" t="s">
        <v>137</v>
      </c>
      <c r="N706" s="243" t="s">
        <v>2410</v>
      </c>
      <c r="O706" s="64"/>
      <c r="P706" s="89"/>
      <c r="Q706" s="243">
        <v>30</v>
      </c>
      <c r="R706" s="245">
        <v>120</v>
      </c>
      <c r="S706" s="245">
        <v>110</v>
      </c>
      <c r="T706" s="245">
        <v>29.33</v>
      </c>
      <c r="U706" s="89">
        <v>0</v>
      </c>
      <c r="V706" s="260">
        <v>15</v>
      </c>
      <c r="W706" s="98">
        <v>0</v>
      </c>
      <c r="X706" s="83">
        <v>0</v>
      </c>
      <c r="Y706" s="98">
        <v>2</v>
      </c>
      <c r="Z706" s="64">
        <v>0</v>
      </c>
      <c r="AA706" s="315">
        <v>885165</v>
      </c>
      <c r="AB706" s="315">
        <v>46667</v>
      </c>
      <c r="AC706" s="316">
        <v>931832</v>
      </c>
      <c r="AD706" s="74">
        <v>4500000</v>
      </c>
      <c r="AE706" s="74">
        <v>6000000</v>
      </c>
      <c r="AF706" s="334">
        <v>177895.19999999998</v>
      </c>
      <c r="AG706" s="112">
        <v>26554950</v>
      </c>
      <c r="AH706" s="74">
        <v>1400010</v>
      </c>
      <c r="AI706" s="74">
        <v>21347423.999999996</v>
      </c>
      <c r="AJ706" s="74">
        <v>0</v>
      </c>
      <c r="AK706" s="74">
        <v>4500000</v>
      </c>
      <c r="AL706" s="74">
        <v>6000000</v>
      </c>
      <c r="AM706" s="74">
        <v>4892117.9999999991</v>
      </c>
      <c r="AN706" s="74">
        <v>5217666.2159999991</v>
      </c>
      <c r="AO706" s="74">
        <v>0</v>
      </c>
      <c r="AP706" s="74">
        <v>3000000</v>
      </c>
      <c r="AQ706" s="74">
        <v>0</v>
      </c>
      <c r="AR706" s="74">
        <v>0</v>
      </c>
      <c r="AS706" s="74">
        <v>0</v>
      </c>
      <c r="AT706" s="79">
        <v>0</v>
      </c>
      <c r="AU706" s="81">
        <v>72912168.216000006</v>
      </c>
      <c r="AV706" s="112">
        <v>54308316.440880008</v>
      </c>
      <c r="AW706" s="74">
        <v>72912168.215999991</v>
      </c>
      <c r="AX706" s="74">
        <v>5103851.7751199994</v>
      </c>
      <c r="AY706" s="75">
        <v>1430831.644088001</v>
      </c>
      <c r="AZ706" s="74">
        <v>0</v>
      </c>
      <c r="BA706" s="74">
        <v>0</v>
      </c>
      <c r="BB706" s="74">
        <v>0</v>
      </c>
      <c r="BC706" s="79">
        <v>0</v>
      </c>
      <c r="BD706" s="79">
        <v>0</v>
      </c>
      <c r="BE706" s="79">
        <v>0</v>
      </c>
      <c r="BF706" s="77">
        <v>0</v>
      </c>
      <c r="BG706" s="344">
        <v>6534683.4192080004</v>
      </c>
      <c r="BH706" s="187">
        <v>66377484</v>
      </c>
    </row>
    <row r="707" spans="1:60" s="50" customFormat="1" ht="24" customHeight="1" x14ac:dyDescent="0.2">
      <c r="A707" s="181"/>
      <c r="B707" s="296">
        <v>701</v>
      </c>
      <c r="C707" s="264">
        <v>500</v>
      </c>
      <c r="D707" s="297">
        <v>13054</v>
      </c>
      <c r="E707" s="241" t="s">
        <v>903</v>
      </c>
      <c r="F707" s="242" t="s">
        <v>904</v>
      </c>
      <c r="G707" s="285" t="s">
        <v>137</v>
      </c>
      <c r="H707" s="272" t="s">
        <v>799</v>
      </c>
      <c r="I707" s="292" t="s">
        <v>3095</v>
      </c>
      <c r="J707" s="64" t="s">
        <v>905</v>
      </c>
      <c r="K707" s="64" t="s">
        <v>906</v>
      </c>
      <c r="L707" s="64" t="s">
        <v>799</v>
      </c>
      <c r="M707" s="290" t="s">
        <v>137</v>
      </c>
      <c r="N707" s="243" t="s">
        <v>2410</v>
      </c>
      <c r="O707" s="64"/>
      <c r="P707" s="89"/>
      <c r="Q707" s="243">
        <v>30</v>
      </c>
      <c r="R707" s="245">
        <v>120</v>
      </c>
      <c r="S707" s="245">
        <v>110</v>
      </c>
      <c r="T707" s="245">
        <v>29.33</v>
      </c>
      <c r="U707" s="89">
        <v>0</v>
      </c>
      <c r="V707" s="260">
        <v>15</v>
      </c>
      <c r="W707" s="98">
        <v>0</v>
      </c>
      <c r="X707" s="83">
        <v>0</v>
      </c>
      <c r="Y707" s="98">
        <v>0</v>
      </c>
      <c r="Z707" s="64">
        <v>0</v>
      </c>
      <c r="AA707" s="315">
        <v>885165</v>
      </c>
      <c r="AB707" s="315">
        <v>46667</v>
      </c>
      <c r="AC707" s="316">
        <v>931832</v>
      </c>
      <c r="AD707" s="74">
        <v>4500000</v>
      </c>
      <c r="AE707" s="74">
        <v>6000000</v>
      </c>
      <c r="AF707" s="334">
        <v>177895.19999999998</v>
      </c>
      <c r="AG707" s="112">
        <v>26554950</v>
      </c>
      <c r="AH707" s="74">
        <v>1400010</v>
      </c>
      <c r="AI707" s="74">
        <v>21347423.999999996</v>
      </c>
      <c r="AJ707" s="74">
        <v>0</v>
      </c>
      <c r="AK707" s="74">
        <v>4500000</v>
      </c>
      <c r="AL707" s="74">
        <v>6000000</v>
      </c>
      <c r="AM707" s="74">
        <v>4892117.9999999991</v>
      </c>
      <c r="AN707" s="74">
        <v>5217666.2159999991</v>
      </c>
      <c r="AO707" s="74">
        <v>0</v>
      </c>
      <c r="AP707" s="74">
        <v>3000000</v>
      </c>
      <c r="AQ707" s="74">
        <v>0</v>
      </c>
      <c r="AR707" s="74">
        <v>0</v>
      </c>
      <c r="AS707" s="74">
        <v>0</v>
      </c>
      <c r="AT707" s="79">
        <v>0</v>
      </c>
      <c r="AU707" s="81">
        <v>72912168.216000006</v>
      </c>
      <c r="AV707" s="112">
        <v>54308316.440880008</v>
      </c>
      <c r="AW707" s="74">
        <v>72912168.215999991</v>
      </c>
      <c r="AX707" s="74">
        <v>5103851.7751199994</v>
      </c>
      <c r="AY707" s="75">
        <v>1430831.644088001</v>
      </c>
      <c r="AZ707" s="74">
        <v>0</v>
      </c>
      <c r="BA707" s="74">
        <v>0</v>
      </c>
      <c r="BB707" s="74">
        <v>0</v>
      </c>
      <c r="BC707" s="79">
        <v>0</v>
      </c>
      <c r="BD707" s="79">
        <v>0</v>
      </c>
      <c r="BE707" s="79">
        <v>0</v>
      </c>
      <c r="BF707" s="77">
        <v>0</v>
      </c>
      <c r="BG707" s="344">
        <v>6534683.4192080004</v>
      </c>
      <c r="BH707" s="187">
        <v>66377484</v>
      </c>
    </row>
    <row r="708" spans="1:60" s="50" customFormat="1" ht="24" customHeight="1" x14ac:dyDescent="0.2">
      <c r="A708" s="181"/>
      <c r="B708" s="296">
        <v>702</v>
      </c>
      <c r="C708" s="264">
        <v>501</v>
      </c>
      <c r="D708" s="297">
        <v>13062</v>
      </c>
      <c r="E708" s="241" t="s">
        <v>294</v>
      </c>
      <c r="F708" s="242" t="s">
        <v>928</v>
      </c>
      <c r="G708" s="285" t="s">
        <v>137</v>
      </c>
      <c r="H708" s="272" t="s">
        <v>799</v>
      </c>
      <c r="I708" s="292" t="s">
        <v>3096</v>
      </c>
      <c r="J708" s="64" t="s">
        <v>929</v>
      </c>
      <c r="K708" s="64" t="s">
        <v>930</v>
      </c>
      <c r="L708" s="64" t="s">
        <v>799</v>
      </c>
      <c r="M708" s="290" t="s">
        <v>137</v>
      </c>
      <c r="N708" s="243" t="s">
        <v>2410</v>
      </c>
      <c r="O708" s="64"/>
      <c r="P708" s="89"/>
      <c r="Q708" s="243">
        <v>30</v>
      </c>
      <c r="R708" s="245">
        <v>120</v>
      </c>
      <c r="S708" s="245">
        <v>110</v>
      </c>
      <c r="T708" s="245">
        <v>29.33</v>
      </c>
      <c r="U708" s="89">
        <v>0</v>
      </c>
      <c r="V708" s="260">
        <v>24</v>
      </c>
      <c r="W708" s="98">
        <v>0</v>
      </c>
      <c r="X708" s="83">
        <v>0</v>
      </c>
      <c r="Y708" s="98">
        <v>1</v>
      </c>
      <c r="Z708" s="64">
        <v>1</v>
      </c>
      <c r="AA708" s="315">
        <v>885165</v>
      </c>
      <c r="AB708" s="315">
        <v>46667</v>
      </c>
      <c r="AC708" s="316">
        <v>931832</v>
      </c>
      <c r="AD708" s="74">
        <v>4500000</v>
      </c>
      <c r="AE708" s="74">
        <v>6000000</v>
      </c>
      <c r="AF708" s="334">
        <v>177895.19999999998</v>
      </c>
      <c r="AG708" s="112">
        <v>26554950</v>
      </c>
      <c r="AH708" s="74">
        <v>1400010</v>
      </c>
      <c r="AI708" s="74">
        <v>21347423.999999996</v>
      </c>
      <c r="AJ708" s="74">
        <v>2655495</v>
      </c>
      <c r="AK708" s="74">
        <v>4500000</v>
      </c>
      <c r="AL708" s="74">
        <v>6000000</v>
      </c>
      <c r="AM708" s="74">
        <v>4892117.9999999991</v>
      </c>
      <c r="AN708" s="74">
        <v>5217666.2159999991</v>
      </c>
      <c r="AO708" s="74">
        <v>0</v>
      </c>
      <c r="AP708" s="74">
        <v>4800000</v>
      </c>
      <c r="AQ708" s="74">
        <v>0</v>
      </c>
      <c r="AR708" s="74">
        <v>0</v>
      </c>
      <c r="AS708" s="74">
        <v>0</v>
      </c>
      <c r="AT708" s="79">
        <v>0</v>
      </c>
      <c r="AU708" s="81">
        <v>77367663.216000006</v>
      </c>
      <c r="AV708" s="112">
        <v>54182316.440880008</v>
      </c>
      <c r="AW708" s="74">
        <v>74712168.215999991</v>
      </c>
      <c r="AX708" s="74">
        <v>5229851.7751199994</v>
      </c>
      <c r="AY708" s="75">
        <v>1418231.644088001</v>
      </c>
      <c r="AZ708" s="74">
        <v>0</v>
      </c>
      <c r="BA708" s="74">
        <v>0</v>
      </c>
      <c r="BB708" s="74">
        <v>0</v>
      </c>
      <c r="BC708" s="79">
        <v>0</v>
      </c>
      <c r="BD708" s="79">
        <v>0</v>
      </c>
      <c r="BE708" s="79">
        <v>0</v>
      </c>
      <c r="BF708" s="77">
        <v>0</v>
      </c>
      <c r="BG708" s="344">
        <v>6648083.4192080004</v>
      </c>
      <c r="BH708" s="187">
        <v>70719579</v>
      </c>
    </row>
    <row r="709" spans="1:60" s="50" customFormat="1" ht="24" customHeight="1" x14ac:dyDescent="0.2">
      <c r="A709" s="181"/>
      <c r="B709" s="296">
        <v>703</v>
      </c>
      <c r="C709" s="264">
        <v>502</v>
      </c>
      <c r="D709" s="297">
        <v>13033</v>
      </c>
      <c r="E709" s="241" t="s">
        <v>158</v>
      </c>
      <c r="F709" s="242" t="s">
        <v>765</v>
      </c>
      <c r="G709" s="285" t="s">
        <v>137</v>
      </c>
      <c r="H709" s="272" t="s">
        <v>799</v>
      </c>
      <c r="I709" s="292" t="s">
        <v>3097</v>
      </c>
      <c r="J709" s="64" t="s">
        <v>836</v>
      </c>
      <c r="K709" s="64" t="s">
        <v>837</v>
      </c>
      <c r="L709" s="64" t="s">
        <v>799</v>
      </c>
      <c r="M709" s="290" t="s">
        <v>137</v>
      </c>
      <c r="N709" s="243" t="s">
        <v>2410</v>
      </c>
      <c r="O709" s="64"/>
      <c r="P709" s="89"/>
      <c r="Q709" s="243">
        <v>30</v>
      </c>
      <c r="R709" s="245">
        <v>120</v>
      </c>
      <c r="S709" s="245">
        <v>110</v>
      </c>
      <c r="T709" s="245">
        <v>29.33</v>
      </c>
      <c r="U709" s="89">
        <v>0</v>
      </c>
      <c r="V709" s="260">
        <v>14</v>
      </c>
      <c r="W709" s="98">
        <v>0</v>
      </c>
      <c r="X709" s="83">
        <v>0</v>
      </c>
      <c r="Y709" s="98">
        <v>0</v>
      </c>
      <c r="Z709" s="64">
        <v>0</v>
      </c>
      <c r="AA709" s="315">
        <v>885165</v>
      </c>
      <c r="AB709" s="315">
        <v>46667</v>
      </c>
      <c r="AC709" s="316">
        <v>931832</v>
      </c>
      <c r="AD709" s="74">
        <v>4500000</v>
      </c>
      <c r="AE709" s="74">
        <v>6000000</v>
      </c>
      <c r="AF709" s="334">
        <v>177895.19999999998</v>
      </c>
      <c r="AG709" s="112">
        <v>26554950</v>
      </c>
      <c r="AH709" s="74">
        <v>1400010</v>
      </c>
      <c r="AI709" s="74">
        <v>21347423.999999996</v>
      </c>
      <c r="AJ709" s="74">
        <v>0</v>
      </c>
      <c r="AK709" s="74">
        <v>4500000</v>
      </c>
      <c r="AL709" s="74">
        <v>6000000</v>
      </c>
      <c r="AM709" s="74">
        <v>4892117.9999999991</v>
      </c>
      <c r="AN709" s="74">
        <v>5217666.2159999991</v>
      </c>
      <c r="AO709" s="74">
        <v>0</v>
      </c>
      <c r="AP709" s="74">
        <v>2800000</v>
      </c>
      <c r="AQ709" s="74">
        <v>0</v>
      </c>
      <c r="AR709" s="74">
        <v>0</v>
      </c>
      <c r="AS709" s="74">
        <v>0</v>
      </c>
      <c r="AT709" s="79">
        <v>0</v>
      </c>
      <c r="AU709" s="81">
        <v>72712168.216000006</v>
      </c>
      <c r="AV709" s="112">
        <v>54322316.440880008</v>
      </c>
      <c r="AW709" s="74">
        <v>72712168.215999991</v>
      </c>
      <c r="AX709" s="74">
        <v>5089851.7751199994</v>
      </c>
      <c r="AY709" s="75">
        <v>1432231.644088001</v>
      </c>
      <c r="AZ709" s="74">
        <v>0</v>
      </c>
      <c r="BA709" s="74">
        <v>0</v>
      </c>
      <c r="BB709" s="74">
        <v>0</v>
      </c>
      <c r="BC709" s="79">
        <v>0</v>
      </c>
      <c r="BD709" s="79">
        <v>0</v>
      </c>
      <c r="BE709" s="79">
        <v>0</v>
      </c>
      <c r="BF709" s="77">
        <v>0</v>
      </c>
      <c r="BG709" s="344">
        <v>6522083.4192080004</v>
      </c>
      <c r="BH709" s="187">
        <v>66190084</v>
      </c>
    </row>
    <row r="710" spans="1:60" s="50" customFormat="1" ht="24" customHeight="1" x14ac:dyDescent="0.2">
      <c r="A710" s="181"/>
      <c r="B710" s="296">
        <v>704</v>
      </c>
      <c r="C710" s="264">
        <v>503</v>
      </c>
      <c r="D710" s="297">
        <v>13066</v>
      </c>
      <c r="E710" s="241" t="s">
        <v>942</v>
      </c>
      <c r="F710" s="242" t="s">
        <v>943</v>
      </c>
      <c r="G710" s="285" t="s">
        <v>137</v>
      </c>
      <c r="H710" s="272" t="s">
        <v>799</v>
      </c>
      <c r="I710" s="292" t="s">
        <v>3098</v>
      </c>
      <c r="J710" s="64" t="s">
        <v>944</v>
      </c>
      <c r="K710" s="64" t="s">
        <v>945</v>
      </c>
      <c r="L710" s="64" t="s">
        <v>799</v>
      </c>
      <c r="M710" s="290" t="s">
        <v>137</v>
      </c>
      <c r="N710" s="243" t="s">
        <v>2410</v>
      </c>
      <c r="O710" s="64"/>
      <c r="P710" s="89"/>
      <c r="Q710" s="243">
        <v>30</v>
      </c>
      <c r="R710" s="245">
        <v>120</v>
      </c>
      <c r="S710" s="245">
        <v>110</v>
      </c>
      <c r="T710" s="245">
        <v>29.33</v>
      </c>
      <c r="U710" s="89">
        <v>0</v>
      </c>
      <c r="V710" s="260">
        <v>24</v>
      </c>
      <c r="W710" s="98">
        <v>0</v>
      </c>
      <c r="X710" s="83">
        <v>0</v>
      </c>
      <c r="Y710" s="98">
        <v>2</v>
      </c>
      <c r="Z710" s="64">
        <v>2</v>
      </c>
      <c r="AA710" s="315">
        <v>885165</v>
      </c>
      <c r="AB710" s="315">
        <v>46667</v>
      </c>
      <c r="AC710" s="316">
        <v>931832</v>
      </c>
      <c r="AD710" s="74">
        <v>4500000</v>
      </c>
      <c r="AE710" s="74">
        <v>6000000</v>
      </c>
      <c r="AF710" s="334">
        <v>177895.19999999998</v>
      </c>
      <c r="AG710" s="112">
        <v>26554950</v>
      </c>
      <c r="AH710" s="74">
        <v>1400010</v>
      </c>
      <c r="AI710" s="74">
        <v>21347423.999999996</v>
      </c>
      <c r="AJ710" s="74">
        <v>5310990</v>
      </c>
      <c r="AK710" s="74">
        <v>4500000</v>
      </c>
      <c r="AL710" s="74">
        <v>6000000</v>
      </c>
      <c r="AM710" s="74">
        <v>4892117.9999999991</v>
      </c>
      <c r="AN710" s="74">
        <v>5217666.2159999991</v>
      </c>
      <c r="AO710" s="74">
        <v>0</v>
      </c>
      <c r="AP710" s="74">
        <v>4800000</v>
      </c>
      <c r="AQ710" s="74">
        <v>0</v>
      </c>
      <c r="AR710" s="74">
        <v>0</v>
      </c>
      <c r="AS710" s="74">
        <v>0</v>
      </c>
      <c r="AT710" s="79">
        <v>0</v>
      </c>
      <c r="AU710" s="81">
        <v>80023158.216000006</v>
      </c>
      <c r="AV710" s="112">
        <v>54182316.440880008</v>
      </c>
      <c r="AW710" s="74">
        <v>74712168.215999991</v>
      </c>
      <c r="AX710" s="74">
        <v>5229851.7751199994</v>
      </c>
      <c r="AY710" s="75">
        <v>1418231.644088001</v>
      </c>
      <c r="AZ710" s="74">
        <v>0</v>
      </c>
      <c r="BA710" s="74">
        <v>0</v>
      </c>
      <c r="BB710" s="74">
        <v>0</v>
      </c>
      <c r="BC710" s="79">
        <v>0</v>
      </c>
      <c r="BD710" s="79">
        <v>0</v>
      </c>
      <c r="BE710" s="79">
        <v>0</v>
      </c>
      <c r="BF710" s="77">
        <v>0</v>
      </c>
      <c r="BG710" s="344">
        <v>6648083.4192080004</v>
      </c>
      <c r="BH710" s="187">
        <v>73375074</v>
      </c>
    </row>
    <row r="711" spans="1:60" s="50" customFormat="1" ht="24" customHeight="1" x14ac:dyDescent="0.2">
      <c r="A711" s="181"/>
      <c r="B711" s="296">
        <v>705</v>
      </c>
      <c r="C711" s="264">
        <v>504</v>
      </c>
      <c r="D711" s="297">
        <v>13059</v>
      </c>
      <c r="E711" s="241" t="s">
        <v>410</v>
      </c>
      <c r="F711" s="242" t="s">
        <v>920</v>
      </c>
      <c r="G711" s="285" t="s">
        <v>137</v>
      </c>
      <c r="H711" s="272" t="s">
        <v>799</v>
      </c>
      <c r="I711" s="292" t="s">
        <v>3099</v>
      </c>
      <c r="J711" s="64" t="s">
        <v>921</v>
      </c>
      <c r="K711" s="64" t="s">
        <v>922</v>
      </c>
      <c r="L711" s="64" t="s">
        <v>799</v>
      </c>
      <c r="M711" s="290" t="s">
        <v>137</v>
      </c>
      <c r="N711" s="243" t="s">
        <v>2410</v>
      </c>
      <c r="O711" s="64"/>
      <c r="P711" s="89"/>
      <c r="Q711" s="243">
        <v>30</v>
      </c>
      <c r="R711" s="245">
        <v>120</v>
      </c>
      <c r="S711" s="245">
        <v>110</v>
      </c>
      <c r="T711" s="245">
        <v>29.33</v>
      </c>
      <c r="U711" s="89">
        <v>0</v>
      </c>
      <c r="V711" s="260">
        <v>15</v>
      </c>
      <c r="W711" s="98">
        <v>0</v>
      </c>
      <c r="X711" s="83">
        <v>0</v>
      </c>
      <c r="Y711" s="98">
        <v>1</v>
      </c>
      <c r="Z711" s="64">
        <v>0</v>
      </c>
      <c r="AA711" s="315">
        <v>885165</v>
      </c>
      <c r="AB711" s="315">
        <v>46667</v>
      </c>
      <c r="AC711" s="316">
        <v>931832</v>
      </c>
      <c r="AD711" s="74">
        <v>4500000</v>
      </c>
      <c r="AE711" s="74">
        <v>6000000</v>
      </c>
      <c r="AF711" s="334">
        <v>177895.19999999998</v>
      </c>
      <c r="AG711" s="112">
        <v>26554950</v>
      </c>
      <c r="AH711" s="74">
        <v>1400010</v>
      </c>
      <c r="AI711" s="74">
        <v>21347423.999999996</v>
      </c>
      <c r="AJ711" s="74">
        <v>0</v>
      </c>
      <c r="AK711" s="74">
        <v>4500000</v>
      </c>
      <c r="AL711" s="74">
        <v>6000000</v>
      </c>
      <c r="AM711" s="74">
        <v>4892117.9999999991</v>
      </c>
      <c r="AN711" s="74">
        <v>5217666.2159999991</v>
      </c>
      <c r="AO711" s="74">
        <v>0</v>
      </c>
      <c r="AP711" s="74">
        <v>3000000</v>
      </c>
      <c r="AQ711" s="74">
        <v>0</v>
      </c>
      <c r="AR711" s="74">
        <v>0</v>
      </c>
      <c r="AS711" s="74">
        <v>0</v>
      </c>
      <c r="AT711" s="79">
        <v>0</v>
      </c>
      <c r="AU711" s="81">
        <v>72912168.216000006</v>
      </c>
      <c r="AV711" s="112">
        <v>54308316.440880008</v>
      </c>
      <c r="AW711" s="74">
        <v>72912168.215999991</v>
      </c>
      <c r="AX711" s="74">
        <v>5103851.7751199994</v>
      </c>
      <c r="AY711" s="75">
        <v>1430831.644088001</v>
      </c>
      <c r="AZ711" s="74">
        <v>0</v>
      </c>
      <c r="BA711" s="74">
        <v>0</v>
      </c>
      <c r="BB711" s="74">
        <v>0</v>
      </c>
      <c r="BC711" s="79">
        <v>0</v>
      </c>
      <c r="BD711" s="79">
        <v>0</v>
      </c>
      <c r="BE711" s="79">
        <v>0</v>
      </c>
      <c r="BF711" s="77">
        <v>0</v>
      </c>
      <c r="BG711" s="344">
        <v>6534683.4192080004</v>
      </c>
      <c r="BH711" s="187">
        <v>66377484</v>
      </c>
    </row>
    <row r="712" spans="1:60" s="50" customFormat="1" ht="24" customHeight="1" x14ac:dyDescent="0.2">
      <c r="A712" s="181"/>
      <c r="B712" s="296">
        <v>706</v>
      </c>
      <c r="C712" s="264">
        <v>505</v>
      </c>
      <c r="D712" s="297">
        <v>13036</v>
      </c>
      <c r="E712" s="241" t="s">
        <v>298</v>
      </c>
      <c r="F712" s="242" t="s">
        <v>612</v>
      </c>
      <c r="G712" s="285" t="s">
        <v>137</v>
      </c>
      <c r="H712" s="272" t="s">
        <v>799</v>
      </c>
      <c r="I712" s="292" t="s">
        <v>3100</v>
      </c>
      <c r="J712" s="64" t="s">
        <v>846</v>
      </c>
      <c r="K712" s="64" t="s">
        <v>847</v>
      </c>
      <c r="L712" s="64" t="s">
        <v>799</v>
      </c>
      <c r="M712" s="290" t="s">
        <v>137</v>
      </c>
      <c r="N712" s="243" t="s">
        <v>2410</v>
      </c>
      <c r="O712" s="64"/>
      <c r="P712" s="89"/>
      <c r="Q712" s="243">
        <v>30</v>
      </c>
      <c r="R712" s="245">
        <v>120</v>
      </c>
      <c r="S712" s="245">
        <v>110</v>
      </c>
      <c r="T712" s="245">
        <v>29.33</v>
      </c>
      <c r="U712" s="89">
        <v>0</v>
      </c>
      <c r="V712" s="260">
        <v>15</v>
      </c>
      <c r="W712" s="98">
        <v>0</v>
      </c>
      <c r="X712" s="83">
        <v>0</v>
      </c>
      <c r="Y712" s="98">
        <v>2</v>
      </c>
      <c r="Z712" s="64">
        <v>0</v>
      </c>
      <c r="AA712" s="315">
        <v>885165</v>
      </c>
      <c r="AB712" s="315">
        <v>46667</v>
      </c>
      <c r="AC712" s="316">
        <v>931832</v>
      </c>
      <c r="AD712" s="74">
        <v>4500000</v>
      </c>
      <c r="AE712" s="74">
        <v>6000000</v>
      </c>
      <c r="AF712" s="334">
        <v>177895.19999999998</v>
      </c>
      <c r="AG712" s="112">
        <v>26554950</v>
      </c>
      <c r="AH712" s="74">
        <v>1400010</v>
      </c>
      <c r="AI712" s="74">
        <v>21347423.999999996</v>
      </c>
      <c r="AJ712" s="74">
        <v>0</v>
      </c>
      <c r="AK712" s="74">
        <v>4500000</v>
      </c>
      <c r="AL712" s="74">
        <v>6000000</v>
      </c>
      <c r="AM712" s="74">
        <v>4892117.9999999991</v>
      </c>
      <c r="AN712" s="74">
        <v>5217666.2159999991</v>
      </c>
      <c r="AO712" s="74">
        <v>0</v>
      </c>
      <c r="AP712" s="74">
        <v>3000000</v>
      </c>
      <c r="AQ712" s="74">
        <v>0</v>
      </c>
      <c r="AR712" s="74">
        <v>0</v>
      </c>
      <c r="AS712" s="74">
        <v>0</v>
      </c>
      <c r="AT712" s="79">
        <v>0</v>
      </c>
      <c r="AU712" s="81">
        <v>72912168.216000006</v>
      </c>
      <c r="AV712" s="112">
        <v>54308316.440880008</v>
      </c>
      <c r="AW712" s="74">
        <v>72912168.215999991</v>
      </c>
      <c r="AX712" s="74">
        <v>5103851.7751199994</v>
      </c>
      <c r="AY712" s="75">
        <v>1430831.644088001</v>
      </c>
      <c r="AZ712" s="74">
        <v>0</v>
      </c>
      <c r="BA712" s="74">
        <v>0</v>
      </c>
      <c r="BB712" s="74">
        <v>0</v>
      </c>
      <c r="BC712" s="79">
        <v>0</v>
      </c>
      <c r="BD712" s="79">
        <v>0</v>
      </c>
      <c r="BE712" s="79">
        <v>0</v>
      </c>
      <c r="BF712" s="77">
        <v>0</v>
      </c>
      <c r="BG712" s="344">
        <v>6534683.4192080004</v>
      </c>
      <c r="BH712" s="187">
        <v>66377484</v>
      </c>
    </row>
    <row r="713" spans="1:60" s="50" customFormat="1" ht="24" customHeight="1" x14ac:dyDescent="0.2">
      <c r="A713" s="181"/>
      <c r="B713" s="296">
        <v>707</v>
      </c>
      <c r="C713" s="264">
        <v>506</v>
      </c>
      <c r="D713" s="297">
        <v>13046</v>
      </c>
      <c r="E713" s="241" t="s">
        <v>216</v>
      </c>
      <c r="F713" s="242" t="s">
        <v>879</v>
      </c>
      <c r="G713" s="285" t="s">
        <v>137</v>
      </c>
      <c r="H713" s="272" t="s">
        <v>799</v>
      </c>
      <c r="I713" s="292" t="s">
        <v>3101</v>
      </c>
      <c r="J713" s="64" t="s">
        <v>880</v>
      </c>
      <c r="K713" s="64" t="s">
        <v>881</v>
      </c>
      <c r="L713" s="64" t="s">
        <v>799</v>
      </c>
      <c r="M713" s="290" t="s">
        <v>137</v>
      </c>
      <c r="N713" s="243" t="s">
        <v>2410</v>
      </c>
      <c r="O713" s="64"/>
      <c r="P713" s="89"/>
      <c r="Q713" s="243">
        <v>30</v>
      </c>
      <c r="R713" s="245">
        <v>120</v>
      </c>
      <c r="S713" s="245">
        <v>110</v>
      </c>
      <c r="T713" s="245">
        <v>29.33</v>
      </c>
      <c r="U713" s="89">
        <v>0</v>
      </c>
      <c r="V713" s="260">
        <v>14</v>
      </c>
      <c r="W713" s="98">
        <v>0</v>
      </c>
      <c r="X713" s="83">
        <v>0</v>
      </c>
      <c r="Y713" s="98">
        <v>0</v>
      </c>
      <c r="Z713" s="64">
        <v>0</v>
      </c>
      <c r="AA713" s="315">
        <v>885165</v>
      </c>
      <c r="AB713" s="315">
        <v>46667</v>
      </c>
      <c r="AC713" s="316">
        <v>931832</v>
      </c>
      <c r="AD713" s="74">
        <v>4500000</v>
      </c>
      <c r="AE713" s="74">
        <v>6000000</v>
      </c>
      <c r="AF713" s="334">
        <v>177895.19999999998</v>
      </c>
      <c r="AG713" s="112">
        <v>26554950</v>
      </c>
      <c r="AH713" s="74">
        <v>1400010</v>
      </c>
      <c r="AI713" s="74">
        <v>21347423.999999996</v>
      </c>
      <c r="AJ713" s="74">
        <v>0</v>
      </c>
      <c r="AK713" s="74">
        <v>4500000</v>
      </c>
      <c r="AL713" s="74">
        <v>6000000</v>
      </c>
      <c r="AM713" s="74">
        <v>4892117.9999999991</v>
      </c>
      <c r="AN713" s="74">
        <v>5217666.2159999991</v>
      </c>
      <c r="AO713" s="74">
        <v>0</v>
      </c>
      <c r="AP713" s="74">
        <v>2800000</v>
      </c>
      <c r="AQ713" s="74">
        <v>0</v>
      </c>
      <c r="AR713" s="74">
        <v>0</v>
      </c>
      <c r="AS713" s="74">
        <v>0</v>
      </c>
      <c r="AT713" s="79">
        <v>0</v>
      </c>
      <c r="AU713" s="81">
        <v>72712168.216000006</v>
      </c>
      <c r="AV713" s="112">
        <v>54322316.440880008</v>
      </c>
      <c r="AW713" s="74">
        <v>72712168.215999991</v>
      </c>
      <c r="AX713" s="74">
        <v>5089851.7751199994</v>
      </c>
      <c r="AY713" s="75">
        <v>1432231.644088001</v>
      </c>
      <c r="AZ713" s="74">
        <v>0</v>
      </c>
      <c r="BA713" s="74">
        <v>0</v>
      </c>
      <c r="BB713" s="74">
        <v>0</v>
      </c>
      <c r="BC713" s="79">
        <v>0</v>
      </c>
      <c r="BD713" s="79">
        <v>0</v>
      </c>
      <c r="BE713" s="79">
        <v>0</v>
      </c>
      <c r="BF713" s="77">
        <v>0</v>
      </c>
      <c r="BG713" s="344">
        <v>6522083.4192080004</v>
      </c>
      <c r="BH713" s="187">
        <v>66190084</v>
      </c>
    </row>
    <row r="714" spans="1:60" s="50" customFormat="1" ht="24" customHeight="1" x14ac:dyDescent="0.2">
      <c r="A714" s="181"/>
      <c r="B714" s="296">
        <v>708</v>
      </c>
      <c r="C714" s="264">
        <v>507</v>
      </c>
      <c r="D714" s="297">
        <v>13027</v>
      </c>
      <c r="E714" s="241" t="s">
        <v>815</v>
      </c>
      <c r="F714" s="242" t="s">
        <v>816</v>
      </c>
      <c r="G714" s="285" t="s">
        <v>137</v>
      </c>
      <c r="H714" s="272" t="s">
        <v>799</v>
      </c>
      <c r="I714" s="292" t="s">
        <v>3102</v>
      </c>
      <c r="J714" s="64" t="s">
        <v>817</v>
      </c>
      <c r="K714" s="64" t="s">
        <v>818</v>
      </c>
      <c r="L714" s="64" t="s">
        <v>799</v>
      </c>
      <c r="M714" s="290" t="s">
        <v>137</v>
      </c>
      <c r="N714" s="243" t="s">
        <v>2410</v>
      </c>
      <c r="O714" s="64"/>
      <c r="P714" s="89"/>
      <c r="Q714" s="243">
        <v>30</v>
      </c>
      <c r="R714" s="245">
        <v>120</v>
      </c>
      <c r="S714" s="245">
        <v>110</v>
      </c>
      <c r="T714" s="245">
        <v>29.33</v>
      </c>
      <c r="U714" s="89">
        <v>0</v>
      </c>
      <c r="V714" s="260">
        <v>14</v>
      </c>
      <c r="W714" s="98">
        <v>0</v>
      </c>
      <c r="X714" s="83">
        <v>0</v>
      </c>
      <c r="Y714" s="98">
        <v>0</v>
      </c>
      <c r="Z714" s="64">
        <v>0</v>
      </c>
      <c r="AA714" s="315">
        <v>885165</v>
      </c>
      <c r="AB714" s="315">
        <v>46667</v>
      </c>
      <c r="AC714" s="316">
        <v>931832</v>
      </c>
      <c r="AD714" s="74">
        <v>4500000</v>
      </c>
      <c r="AE714" s="74">
        <v>6000000</v>
      </c>
      <c r="AF714" s="334">
        <v>177895.19999999998</v>
      </c>
      <c r="AG714" s="112">
        <v>26554950</v>
      </c>
      <c r="AH714" s="74">
        <v>1400010</v>
      </c>
      <c r="AI714" s="74">
        <v>21347423.999999996</v>
      </c>
      <c r="AJ714" s="74">
        <v>0</v>
      </c>
      <c r="AK714" s="74">
        <v>4500000</v>
      </c>
      <c r="AL714" s="74">
        <v>6000000</v>
      </c>
      <c r="AM714" s="74">
        <v>4892117.9999999991</v>
      </c>
      <c r="AN714" s="74">
        <v>5217666.2159999991</v>
      </c>
      <c r="AO714" s="74">
        <v>0</v>
      </c>
      <c r="AP714" s="74">
        <v>2800000</v>
      </c>
      <c r="AQ714" s="74">
        <v>0</v>
      </c>
      <c r="AR714" s="74">
        <v>0</v>
      </c>
      <c r="AS714" s="74">
        <v>0</v>
      </c>
      <c r="AT714" s="79">
        <v>0</v>
      </c>
      <c r="AU714" s="81">
        <v>72712168.216000006</v>
      </c>
      <c r="AV714" s="112">
        <v>54322316.440880008</v>
      </c>
      <c r="AW714" s="74">
        <v>72712168.215999991</v>
      </c>
      <c r="AX714" s="74">
        <v>5089851.7751199994</v>
      </c>
      <c r="AY714" s="75">
        <v>1432231.644088001</v>
      </c>
      <c r="AZ714" s="74">
        <v>0</v>
      </c>
      <c r="BA714" s="74">
        <v>0</v>
      </c>
      <c r="BB714" s="74">
        <v>0</v>
      </c>
      <c r="BC714" s="79">
        <v>0</v>
      </c>
      <c r="BD714" s="79">
        <v>0</v>
      </c>
      <c r="BE714" s="79">
        <v>0</v>
      </c>
      <c r="BF714" s="77">
        <v>0</v>
      </c>
      <c r="BG714" s="344">
        <v>6522083.4192080004</v>
      </c>
      <c r="BH714" s="187">
        <v>66190084</v>
      </c>
    </row>
    <row r="715" spans="1:60" s="50" customFormat="1" ht="24" customHeight="1" x14ac:dyDescent="0.2">
      <c r="A715" s="181"/>
      <c r="B715" s="296">
        <v>709</v>
      </c>
      <c r="C715" s="264">
        <v>508</v>
      </c>
      <c r="D715" s="297">
        <v>13067</v>
      </c>
      <c r="E715" s="241" t="s">
        <v>946</v>
      </c>
      <c r="F715" s="242" t="s">
        <v>947</v>
      </c>
      <c r="G715" s="285" t="s">
        <v>137</v>
      </c>
      <c r="H715" s="272" t="s">
        <v>799</v>
      </c>
      <c r="I715" s="292" t="s">
        <v>3103</v>
      </c>
      <c r="J715" s="64" t="s">
        <v>948</v>
      </c>
      <c r="K715" s="64" t="s">
        <v>949</v>
      </c>
      <c r="L715" s="64" t="s">
        <v>799</v>
      </c>
      <c r="M715" s="290" t="s">
        <v>137</v>
      </c>
      <c r="N715" s="243" t="s">
        <v>2410</v>
      </c>
      <c r="O715" s="64"/>
      <c r="P715" s="89"/>
      <c r="Q715" s="243">
        <v>30</v>
      </c>
      <c r="R715" s="245">
        <v>120</v>
      </c>
      <c r="S715" s="245">
        <v>110</v>
      </c>
      <c r="T715" s="245">
        <v>29.33</v>
      </c>
      <c r="U715" s="89">
        <v>0</v>
      </c>
      <c r="V715" s="260">
        <v>14</v>
      </c>
      <c r="W715" s="98">
        <v>0</v>
      </c>
      <c r="X715" s="83">
        <v>0</v>
      </c>
      <c r="Y715" s="98">
        <v>0</v>
      </c>
      <c r="Z715" s="386">
        <v>0</v>
      </c>
      <c r="AA715" s="315">
        <v>885165</v>
      </c>
      <c r="AB715" s="315">
        <v>46667</v>
      </c>
      <c r="AC715" s="316">
        <v>931832</v>
      </c>
      <c r="AD715" s="74">
        <v>4500000</v>
      </c>
      <c r="AE715" s="74">
        <v>6000000</v>
      </c>
      <c r="AF715" s="334">
        <v>177895.19999999998</v>
      </c>
      <c r="AG715" s="112">
        <v>26554950</v>
      </c>
      <c r="AH715" s="74">
        <v>1400010</v>
      </c>
      <c r="AI715" s="74">
        <v>21347423.999999996</v>
      </c>
      <c r="AJ715" s="74">
        <v>0</v>
      </c>
      <c r="AK715" s="74">
        <v>4500000</v>
      </c>
      <c r="AL715" s="74">
        <v>6000000</v>
      </c>
      <c r="AM715" s="74">
        <v>4892117.9999999991</v>
      </c>
      <c r="AN715" s="74">
        <v>5217666.2159999991</v>
      </c>
      <c r="AO715" s="74">
        <v>0</v>
      </c>
      <c r="AP715" s="74">
        <v>2800000</v>
      </c>
      <c r="AQ715" s="74">
        <v>0</v>
      </c>
      <c r="AR715" s="74">
        <v>0</v>
      </c>
      <c r="AS715" s="74">
        <v>0</v>
      </c>
      <c r="AT715" s="79">
        <v>0</v>
      </c>
      <c r="AU715" s="81">
        <v>72712168.216000006</v>
      </c>
      <c r="AV715" s="112">
        <v>54322316.440880008</v>
      </c>
      <c r="AW715" s="74">
        <v>72712168.215999991</v>
      </c>
      <c r="AX715" s="74">
        <v>5089851.7751199994</v>
      </c>
      <c r="AY715" s="75">
        <v>1432231.644088001</v>
      </c>
      <c r="AZ715" s="74">
        <v>0</v>
      </c>
      <c r="BA715" s="74">
        <v>0</v>
      </c>
      <c r="BB715" s="74">
        <v>0</v>
      </c>
      <c r="BC715" s="79">
        <v>0</v>
      </c>
      <c r="BD715" s="79">
        <v>0</v>
      </c>
      <c r="BE715" s="79">
        <v>0</v>
      </c>
      <c r="BF715" s="77">
        <v>0</v>
      </c>
      <c r="BG715" s="344">
        <v>6522083.4192080004</v>
      </c>
      <c r="BH715" s="187">
        <v>66190084</v>
      </c>
    </row>
    <row r="716" spans="1:60" s="50" customFormat="1" ht="24" customHeight="1" x14ac:dyDescent="0.2">
      <c r="A716" s="181"/>
      <c r="B716" s="296">
        <v>710</v>
      </c>
      <c r="C716" s="264">
        <v>509</v>
      </c>
      <c r="D716" s="297">
        <v>13026</v>
      </c>
      <c r="E716" s="241" t="s">
        <v>811</v>
      </c>
      <c r="F716" s="242" t="s">
        <v>812</v>
      </c>
      <c r="G716" s="285" t="s">
        <v>137</v>
      </c>
      <c r="H716" s="272" t="s">
        <v>799</v>
      </c>
      <c r="I716" s="292" t="s">
        <v>3104</v>
      </c>
      <c r="J716" s="64" t="s">
        <v>813</v>
      </c>
      <c r="K716" s="64" t="s">
        <v>814</v>
      </c>
      <c r="L716" s="64" t="s">
        <v>799</v>
      </c>
      <c r="M716" s="290" t="s">
        <v>137</v>
      </c>
      <c r="N716" s="98"/>
      <c r="O716" s="64"/>
      <c r="P716" s="244" t="s">
        <v>2410</v>
      </c>
      <c r="Q716" s="243">
        <v>30</v>
      </c>
      <c r="R716" s="245">
        <v>120</v>
      </c>
      <c r="S716" s="245">
        <v>220</v>
      </c>
      <c r="T716" s="245">
        <v>29.33</v>
      </c>
      <c r="U716" s="89">
        <v>0</v>
      </c>
      <c r="V716" s="260">
        <v>29</v>
      </c>
      <c r="W716" s="98">
        <v>0</v>
      </c>
      <c r="X716" s="83">
        <v>0</v>
      </c>
      <c r="Y716" s="98">
        <v>0</v>
      </c>
      <c r="Z716" s="64">
        <v>0</v>
      </c>
      <c r="AA716" s="315">
        <v>885165</v>
      </c>
      <c r="AB716" s="315">
        <v>46667</v>
      </c>
      <c r="AC716" s="316">
        <v>931832</v>
      </c>
      <c r="AD716" s="74">
        <v>4500000</v>
      </c>
      <c r="AE716" s="74">
        <v>6000000</v>
      </c>
      <c r="AF716" s="334">
        <v>177895.19999999998</v>
      </c>
      <c r="AG716" s="112">
        <v>26554950</v>
      </c>
      <c r="AH716" s="74">
        <v>1400010</v>
      </c>
      <c r="AI716" s="74">
        <v>21347423.999999996</v>
      </c>
      <c r="AJ716" s="74">
        <v>0</v>
      </c>
      <c r="AK716" s="74">
        <v>4500000</v>
      </c>
      <c r="AL716" s="74">
        <v>6000000</v>
      </c>
      <c r="AM716" s="74">
        <v>9784235.9999999981</v>
      </c>
      <c r="AN716" s="74">
        <v>5217666.2159999991</v>
      </c>
      <c r="AO716" s="74">
        <v>0</v>
      </c>
      <c r="AP716" s="74">
        <v>5800000</v>
      </c>
      <c r="AQ716" s="74">
        <v>0</v>
      </c>
      <c r="AR716" s="74">
        <v>0</v>
      </c>
      <c r="AS716" s="74">
        <v>0</v>
      </c>
      <c r="AT716" s="79">
        <v>0</v>
      </c>
      <c r="AU716" s="81">
        <v>80604286.216000006</v>
      </c>
      <c r="AV716" s="112">
        <v>58661986.18088001</v>
      </c>
      <c r="AW716" s="74">
        <v>80604286.215999991</v>
      </c>
      <c r="AX716" s="74">
        <v>5642300.0351200001</v>
      </c>
      <c r="AY716" s="75">
        <v>1866198.6180880012</v>
      </c>
      <c r="AZ716" s="74">
        <v>0</v>
      </c>
      <c r="BA716" s="74">
        <v>0</v>
      </c>
      <c r="BB716" s="74">
        <v>0</v>
      </c>
      <c r="BC716" s="79">
        <v>0</v>
      </c>
      <c r="BD716" s="79">
        <v>0</v>
      </c>
      <c r="BE716" s="79">
        <v>0</v>
      </c>
      <c r="BF716" s="77">
        <v>0</v>
      </c>
      <c r="BG716" s="344">
        <v>7508498.6532080015</v>
      </c>
      <c r="BH716" s="187">
        <v>73095787</v>
      </c>
    </row>
    <row r="717" spans="1:60" s="50" customFormat="1" ht="24" customHeight="1" x14ac:dyDescent="0.2">
      <c r="A717" s="181"/>
      <c r="B717" s="296">
        <v>711</v>
      </c>
      <c r="C717" s="264">
        <v>510</v>
      </c>
      <c r="D717" s="297">
        <v>13051</v>
      </c>
      <c r="E717" s="241" t="s">
        <v>327</v>
      </c>
      <c r="F717" s="242" t="s">
        <v>894</v>
      </c>
      <c r="G717" s="285" t="s">
        <v>137</v>
      </c>
      <c r="H717" s="272" t="s">
        <v>799</v>
      </c>
      <c r="I717" s="292" t="s">
        <v>3105</v>
      </c>
      <c r="J717" s="64" t="s">
        <v>895</v>
      </c>
      <c r="K717" s="64" t="s">
        <v>896</v>
      </c>
      <c r="L717" s="64" t="s">
        <v>799</v>
      </c>
      <c r="M717" s="290" t="s">
        <v>137</v>
      </c>
      <c r="N717" s="243" t="s">
        <v>2410</v>
      </c>
      <c r="O717" s="64"/>
      <c r="P717" s="89"/>
      <c r="Q717" s="243">
        <v>30</v>
      </c>
      <c r="R717" s="245">
        <v>120</v>
      </c>
      <c r="S717" s="245">
        <v>110</v>
      </c>
      <c r="T717" s="245">
        <v>29.33</v>
      </c>
      <c r="U717" s="89">
        <v>0</v>
      </c>
      <c r="V717" s="260">
        <v>15</v>
      </c>
      <c r="W717" s="98">
        <v>0</v>
      </c>
      <c r="X717" s="83">
        <v>0</v>
      </c>
      <c r="Y717" s="98">
        <v>0</v>
      </c>
      <c r="Z717" s="64">
        <v>0</v>
      </c>
      <c r="AA717" s="315">
        <v>885165</v>
      </c>
      <c r="AB717" s="315">
        <v>46667</v>
      </c>
      <c r="AC717" s="316">
        <v>931832</v>
      </c>
      <c r="AD717" s="74">
        <v>4500000</v>
      </c>
      <c r="AE717" s="74">
        <v>6000000</v>
      </c>
      <c r="AF717" s="334">
        <v>177895.19999999998</v>
      </c>
      <c r="AG717" s="112">
        <v>26554950</v>
      </c>
      <c r="AH717" s="74">
        <v>1400010</v>
      </c>
      <c r="AI717" s="74">
        <v>21347423.999999996</v>
      </c>
      <c r="AJ717" s="74">
        <v>0</v>
      </c>
      <c r="AK717" s="74">
        <v>4500000</v>
      </c>
      <c r="AL717" s="74">
        <v>6000000</v>
      </c>
      <c r="AM717" s="74">
        <v>4892117.9999999991</v>
      </c>
      <c r="AN717" s="74">
        <v>5217666.2159999991</v>
      </c>
      <c r="AO717" s="74">
        <v>0</v>
      </c>
      <c r="AP717" s="74">
        <v>3000000</v>
      </c>
      <c r="AQ717" s="74">
        <v>0</v>
      </c>
      <c r="AR717" s="74">
        <v>0</v>
      </c>
      <c r="AS717" s="74">
        <v>0</v>
      </c>
      <c r="AT717" s="79">
        <v>0</v>
      </c>
      <c r="AU717" s="81">
        <v>72912168.216000006</v>
      </c>
      <c r="AV717" s="112">
        <v>54308316.440880008</v>
      </c>
      <c r="AW717" s="74">
        <v>72912168.215999991</v>
      </c>
      <c r="AX717" s="74">
        <v>5103851.7751199994</v>
      </c>
      <c r="AY717" s="75">
        <v>1430831.644088001</v>
      </c>
      <c r="AZ717" s="74">
        <v>0</v>
      </c>
      <c r="BA717" s="74">
        <v>0</v>
      </c>
      <c r="BB717" s="74">
        <v>0</v>
      </c>
      <c r="BC717" s="79">
        <v>0</v>
      </c>
      <c r="BD717" s="79">
        <v>0</v>
      </c>
      <c r="BE717" s="79">
        <v>0</v>
      </c>
      <c r="BF717" s="77">
        <v>0</v>
      </c>
      <c r="BG717" s="344">
        <v>6534683.4192080004</v>
      </c>
      <c r="BH717" s="187">
        <v>66377484</v>
      </c>
    </row>
    <row r="718" spans="1:60" s="50" customFormat="1" ht="24" customHeight="1" x14ac:dyDescent="0.2">
      <c r="A718" s="181"/>
      <c r="B718" s="296">
        <v>712</v>
      </c>
      <c r="C718" s="264">
        <v>511</v>
      </c>
      <c r="D718" s="297">
        <v>13057</v>
      </c>
      <c r="E718" s="241" t="s">
        <v>760</v>
      </c>
      <c r="F718" s="242" t="s">
        <v>563</v>
      </c>
      <c r="G718" s="285" t="s">
        <v>137</v>
      </c>
      <c r="H718" s="272" t="s">
        <v>799</v>
      </c>
      <c r="I718" s="292" t="s">
        <v>913</v>
      </c>
      <c r="J718" s="64" t="s">
        <v>914</v>
      </c>
      <c r="K718" s="64" t="s">
        <v>915</v>
      </c>
      <c r="L718" s="64" t="s">
        <v>799</v>
      </c>
      <c r="M718" s="290" t="s">
        <v>137</v>
      </c>
      <c r="N718" s="243" t="s">
        <v>2410</v>
      </c>
      <c r="O718" s="64"/>
      <c r="P718" s="89"/>
      <c r="Q718" s="243">
        <v>30</v>
      </c>
      <c r="R718" s="245">
        <v>120</v>
      </c>
      <c r="S718" s="245">
        <v>110</v>
      </c>
      <c r="T718" s="245">
        <v>29.33</v>
      </c>
      <c r="U718" s="89">
        <v>0</v>
      </c>
      <c r="V718" s="260">
        <v>15</v>
      </c>
      <c r="W718" s="98">
        <v>0</v>
      </c>
      <c r="X718" s="83">
        <v>0</v>
      </c>
      <c r="Y718" s="98">
        <v>1</v>
      </c>
      <c r="Z718" s="386">
        <v>1</v>
      </c>
      <c r="AA718" s="315">
        <v>885165</v>
      </c>
      <c r="AB718" s="315">
        <v>46667</v>
      </c>
      <c r="AC718" s="316">
        <v>931832</v>
      </c>
      <c r="AD718" s="74">
        <v>4500000</v>
      </c>
      <c r="AE718" s="74">
        <v>6000000</v>
      </c>
      <c r="AF718" s="334">
        <v>177895.19999999998</v>
      </c>
      <c r="AG718" s="112">
        <v>26554950</v>
      </c>
      <c r="AH718" s="74">
        <v>1400010</v>
      </c>
      <c r="AI718" s="74">
        <v>21347423.999999996</v>
      </c>
      <c r="AJ718" s="74">
        <v>2655495</v>
      </c>
      <c r="AK718" s="74">
        <v>4500000</v>
      </c>
      <c r="AL718" s="74">
        <v>6000000</v>
      </c>
      <c r="AM718" s="74">
        <v>4892117.9999999991</v>
      </c>
      <c r="AN718" s="74">
        <v>5217666.2159999991</v>
      </c>
      <c r="AO718" s="74">
        <v>0</v>
      </c>
      <c r="AP718" s="74">
        <v>3000000</v>
      </c>
      <c r="AQ718" s="74">
        <v>0</v>
      </c>
      <c r="AR718" s="74">
        <v>0</v>
      </c>
      <c r="AS718" s="74">
        <v>0</v>
      </c>
      <c r="AT718" s="79">
        <v>0</v>
      </c>
      <c r="AU718" s="81">
        <v>75567663.216000006</v>
      </c>
      <c r="AV718" s="112">
        <v>54308316.440880008</v>
      </c>
      <c r="AW718" s="74">
        <v>72912168.215999991</v>
      </c>
      <c r="AX718" s="74">
        <v>5103851.7751199994</v>
      </c>
      <c r="AY718" s="75">
        <v>1430831.644088001</v>
      </c>
      <c r="AZ718" s="74">
        <v>0</v>
      </c>
      <c r="BA718" s="74">
        <v>0</v>
      </c>
      <c r="BB718" s="74">
        <v>0</v>
      </c>
      <c r="BC718" s="79">
        <v>0</v>
      </c>
      <c r="BD718" s="79">
        <v>0</v>
      </c>
      <c r="BE718" s="79">
        <v>0</v>
      </c>
      <c r="BF718" s="77">
        <v>0</v>
      </c>
      <c r="BG718" s="344">
        <v>6534683.4192080004</v>
      </c>
      <c r="BH718" s="187">
        <v>69032979</v>
      </c>
    </row>
    <row r="719" spans="1:60" s="50" customFormat="1" ht="24" customHeight="1" x14ac:dyDescent="0.2">
      <c r="A719" s="181"/>
      <c r="B719" s="296">
        <v>713</v>
      </c>
      <c r="C719" s="264">
        <v>512</v>
      </c>
      <c r="D719" s="297">
        <v>13024</v>
      </c>
      <c r="E719" s="241" t="s">
        <v>805</v>
      </c>
      <c r="F719" s="242" t="s">
        <v>408</v>
      </c>
      <c r="G719" s="285" t="s">
        <v>137</v>
      </c>
      <c r="H719" s="272" t="s">
        <v>799</v>
      </c>
      <c r="I719" s="292" t="s">
        <v>3106</v>
      </c>
      <c r="J719" s="64" t="s">
        <v>806</v>
      </c>
      <c r="K719" s="64" t="s">
        <v>807</v>
      </c>
      <c r="L719" s="64" t="s">
        <v>799</v>
      </c>
      <c r="M719" s="290" t="s">
        <v>137</v>
      </c>
      <c r="N719" s="243" t="s">
        <v>2410</v>
      </c>
      <c r="O719" s="64"/>
      <c r="P719" s="89"/>
      <c r="Q719" s="243">
        <v>30</v>
      </c>
      <c r="R719" s="245">
        <v>120</v>
      </c>
      <c r="S719" s="245">
        <v>110</v>
      </c>
      <c r="T719" s="245">
        <v>29.33</v>
      </c>
      <c r="U719" s="89">
        <v>0</v>
      </c>
      <c r="V719" s="260">
        <v>25</v>
      </c>
      <c r="W719" s="98">
        <v>0</v>
      </c>
      <c r="X719" s="83">
        <v>0</v>
      </c>
      <c r="Y719" s="98">
        <v>0</v>
      </c>
      <c r="Z719" s="64">
        <v>0</v>
      </c>
      <c r="AA719" s="315">
        <v>885165</v>
      </c>
      <c r="AB719" s="315">
        <v>46667</v>
      </c>
      <c r="AC719" s="316">
        <v>931832</v>
      </c>
      <c r="AD719" s="74">
        <v>4500000</v>
      </c>
      <c r="AE719" s="74">
        <v>6000000</v>
      </c>
      <c r="AF719" s="334">
        <v>177895.19999999998</v>
      </c>
      <c r="AG719" s="112">
        <v>26554950</v>
      </c>
      <c r="AH719" s="74">
        <v>1400010</v>
      </c>
      <c r="AI719" s="74">
        <v>21347423.999999996</v>
      </c>
      <c r="AJ719" s="74">
        <v>0</v>
      </c>
      <c r="AK719" s="74">
        <v>4500000</v>
      </c>
      <c r="AL719" s="74">
        <v>6000000</v>
      </c>
      <c r="AM719" s="74">
        <v>4892117.9999999991</v>
      </c>
      <c r="AN719" s="74">
        <v>5217666.2159999991</v>
      </c>
      <c r="AO719" s="74">
        <v>0</v>
      </c>
      <c r="AP719" s="74">
        <v>5000000</v>
      </c>
      <c r="AQ719" s="74">
        <v>0</v>
      </c>
      <c r="AR719" s="74">
        <v>0</v>
      </c>
      <c r="AS719" s="74">
        <v>0</v>
      </c>
      <c r="AT719" s="79">
        <v>0</v>
      </c>
      <c r="AU719" s="81">
        <v>74912168.216000006</v>
      </c>
      <c r="AV719" s="112">
        <v>54168316.440880008</v>
      </c>
      <c r="AW719" s="74">
        <v>74912168.215999991</v>
      </c>
      <c r="AX719" s="74">
        <v>5243851.7751199994</v>
      </c>
      <c r="AY719" s="75">
        <v>1416831.644088001</v>
      </c>
      <c r="AZ719" s="74">
        <v>0</v>
      </c>
      <c r="BA719" s="74">
        <v>0</v>
      </c>
      <c r="BB719" s="74">
        <v>0</v>
      </c>
      <c r="BC719" s="79">
        <v>0</v>
      </c>
      <c r="BD719" s="79">
        <v>0</v>
      </c>
      <c r="BE719" s="79">
        <v>0</v>
      </c>
      <c r="BF719" s="77">
        <v>0</v>
      </c>
      <c r="BG719" s="344">
        <v>6660683.4192080004</v>
      </c>
      <c r="BH719" s="187">
        <v>68251484</v>
      </c>
    </row>
    <row r="720" spans="1:60" s="50" customFormat="1" ht="24" customHeight="1" x14ac:dyDescent="0.2">
      <c r="A720" s="181"/>
      <c r="B720" s="296">
        <v>714</v>
      </c>
      <c r="C720" s="264">
        <v>513</v>
      </c>
      <c r="D720" s="297">
        <v>13050</v>
      </c>
      <c r="E720" s="241" t="s">
        <v>244</v>
      </c>
      <c r="F720" s="242" t="s">
        <v>872</v>
      </c>
      <c r="G720" s="285" t="s">
        <v>137</v>
      </c>
      <c r="H720" s="272" t="s">
        <v>799</v>
      </c>
      <c r="I720" s="292" t="s">
        <v>3107</v>
      </c>
      <c r="J720" s="64" t="s">
        <v>892</v>
      </c>
      <c r="K720" s="64" t="s">
        <v>893</v>
      </c>
      <c r="L720" s="64" t="s">
        <v>799</v>
      </c>
      <c r="M720" s="290" t="s">
        <v>137</v>
      </c>
      <c r="N720" s="243" t="s">
        <v>2410</v>
      </c>
      <c r="O720" s="64"/>
      <c r="P720" s="89"/>
      <c r="Q720" s="243">
        <v>30</v>
      </c>
      <c r="R720" s="245">
        <v>120</v>
      </c>
      <c r="S720" s="245">
        <v>110</v>
      </c>
      <c r="T720" s="245">
        <v>29.33</v>
      </c>
      <c r="U720" s="89">
        <v>0</v>
      </c>
      <c r="V720" s="260">
        <v>15</v>
      </c>
      <c r="W720" s="98">
        <v>0</v>
      </c>
      <c r="X720" s="83">
        <v>0</v>
      </c>
      <c r="Y720" s="98">
        <v>1</v>
      </c>
      <c r="Z720" s="386">
        <v>1</v>
      </c>
      <c r="AA720" s="315">
        <v>885165</v>
      </c>
      <c r="AB720" s="315">
        <v>46667</v>
      </c>
      <c r="AC720" s="316">
        <v>931832</v>
      </c>
      <c r="AD720" s="74">
        <v>4500000</v>
      </c>
      <c r="AE720" s="74">
        <v>6000000</v>
      </c>
      <c r="AF720" s="334">
        <v>177895.19999999998</v>
      </c>
      <c r="AG720" s="112">
        <v>26554950</v>
      </c>
      <c r="AH720" s="74">
        <v>1400010</v>
      </c>
      <c r="AI720" s="74">
        <v>21347423.999999996</v>
      </c>
      <c r="AJ720" s="74">
        <v>2655495</v>
      </c>
      <c r="AK720" s="74">
        <v>4500000</v>
      </c>
      <c r="AL720" s="74">
        <v>6000000</v>
      </c>
      <c r="AM720" s="74">
        <v>4892117.9999999991</v>
      </c>
      <c r="AN720" s="74">
        <v>5217666.2159999991</v>
      </c>
      <c r="AO720" s="74">
        <v>0</v>
      </c>
      <c r="AP720" s="74">
        <v>3000000</v>
      </c>
      <c r="AQ720" s="74">
        <v>0</v>
      </c>
      <c r="AR720" s="74">
        <v>0</v>
      </c>
      <c r="AS720" s="74">
        <v>0</v>
      </c>
      <c r="AT720" s="79">
        <v>0</v>
      </c>
      <c r="AU720" s="81">
        <v>75567663.216000006</v>
      </c>
      <c r="AV720" s="112">
        <v>54308316.440880008</v>
      </c>
      <c r="AW720" s="74">
        <v>72912168.215999991</v>
      </c>
      <c r="AX720" s="74">
        <v>5103851.7751199994</v>
      </c>
      <c r="AY720" s="75">
        <v>1430831.644088001</v>
      </c>
      <c r="AZ720" s="74">
        <v>0</v>
      </c>
      <c r="BA720" s="74">
        <v>0</v>
      </c>
      <c r="BB720" s="74">
        <v>0</v>
      </c>
      <c r="BC720" s="79">
        <v>0</v>
      </c>
      <c r="BD720" s="79">
        <v>0</v>
      </c>
      <c r="BE720" s="79">
        <v>0</v>
      </c>
      <c r="BF720" s="77">
        <v>0</v>
      </c>
      <c r="BG720" s="344">
        <v>6534683.4192080004</v>
      </c>
      <c r="BH720" s="187">
        <v>69032979</v>
      </c>
    </row>
    <row r="721" spans="1:60" s="50" customFormat="1" ht="24" customHeight="1" x14ac:dyDescent="0.2">
      <c r="A721" s="181"/>
      <c r="B721" s="296">
        <v>715</v>
      </c>
      <c r="C721" s="264">
        <v>514</v>
      </c>
      <c r="D721" s="297">
        <v>13022</v>
      </c>
      <c r="E721" s="241" t="s">
        <v>135</v>
      </c>
      <c r="F721" s="242" t="s">
        <v>798</v>
      </c>
      <c r="G721" s="285" t="s">
        <v>137</v>
      </c>
      <c r="H721" s="272" t="s">
        <v>799</v>
      </c>
      <c r="I721" s="292" t="s">
        <v>3108</v>
      </c>
      <c r="J721" s="64" t="s">
        <v>800</v>
      </c>
      <c r="K721" s="64" t="s">
        <v>801</v>
      </c>
      <c r="L721" s="64" t="s">
        <v>799</v>
      </c>
      <c r="M721" s="290" t="s">
        <v>137</v>
      </c>
      <c r="N721" s="243" t="s">
        <v>2410</v>
      </c>
      <c r="O721" s="64"/>
      <c r="P721" s="89"/>
      <c r="Q721" s="243">
        <v>30</v>
      </c>
      <c r="R721" s="245">
        <v>120</v>
      </c>
      <c r="S721" s="245">
        <v>110</v>
      </c>
      <c r="T721" s="245">
        <v>29.33</v>
      </c>
      <c r="U721" s="89">
        <v>0</v>
      </c>
      <c r="V721" s="260">
        <v>15</v>
      </c>
      <c r="W721" s="98">
        <v>0</v>
      </c>
      <c r="X721" s="83">
        <v>0</v>
      </c>
      <c r="Y721" s="98">
        <v>0</v>
      </c>
      <c r="Z721" s="64">
        <v>0</v>
      </c>
      <c r="AA721" s="315">
        <v>885165</v>
      </c>
      <c r="AB721" s="315">
        <v>46667</v>
      </c>
      <c r="AC721" s="316">
        <v>931832</v>
      </c>
      <c r="AD721" s="74">
        <v>4500000</v>
      </c>
      <c r="AE721" s="74">
        <v>6000000</v>
      </c>
      <c r="AF721" s="334">
        <v>177895.19999999998</v>
      </c>
      <c r="AG721" s="112">
        <v>26554950</v>
      </c>
      <c r="AH721" s="74">
        <v>1400010</v>
      </c>
      <c r="AI721" s="74">
        <v>21347423.999999996</v>
      </c>
      <c r="AJ721" s="74">
        <v>0</v>
      </c>
      <c r="AK721" s="74">
        <v>4500000</v>
      </c>
      <c r="AL721" s="74">
        <v>6000000</v>
      </c>
      <c r="AM721" s="74">
        <v>4892117.9999999991</v>
      </c>
      <c r="AN721" s="74">
        <v>5217666.2159999991</v>
      </c>
      <c r="AO721" s="74">
        <v>0</v>
      </c>
      <c r="AP721" s="74">
        <v>3000000</v>
      </c>
      <c r="AQ721" s="74">
        <v>0</v>
      </c>
      <c r="AR721" s="74">
        <v>0</v>
      </c>
      <c r="AS721" s="74">
        <v>0</v>
      </c>
      <c r="AT721" s="79">
        <v>0</v>
      </c>
      <c r="AU721" s="81">
        <v>72912168.216000006</v>
      </c>
      <c r="AV721" s="112">
        <v>54308316.440880008</v>
      </c>
      <c r="AW721" s="74">
        <v>72912168.215999991</v>
      </c>
      <c r="AX721" s="74">
        <v>5103851.7751199994</v>
      </c>
      <c r="AY721" s="75">
        <v>1430831.644088001</v>
      </c>
      <c r="AZ721" s="74">
        <v>0</v>
      </c>
      <c r="BA721" s="74">
        <v>0</v>
      </c>
      <c r="BB721" s="74">
        <v>0</v>
      </c>
      <c r="BC721" s="79">
        <v>0</v>
      </c>
      <c r="BD721" s="79">
        <v>0</v>
      </c>
      <c r="BE721" s="79">
        <v>0</v>
      </c>
      <c r="BF721" s="77">
        <v>0</v>
      </c>
      <c r="BG721" s="344">
        <v>6534683.4192080004</v>
      </c>
      <c r="BH721" s="187">
        <v>66377484</v>
      </c>
    </row>
    <row r="722" spans="1:60" s="50" customFormat="1" ht="24" customHeight="1" x14ac:dyDescent="0.2">
      <c r="A722" s="181"/>
      <c r="B722" s="296">
        <v>716</v>
      </c>
      <c r="C722" s="264">
        <v>515</v>
      </c>
      <c r="D722" s="297">
        <v>13023</v>
      </c>
      <c r="E722" s="241" t="s">
        <v>802</v>
      </c>
      <c r="F722" s="242" t="s">
        <v>319</v>
      </c>
      <c r="G722" s="285" t="s">
        <v>137</v>
      </c>
      <c r="H722" s="272" t="s">
        <v>799</v>
      </c>
      <c r="I722" s="292" t="s">
        <v>3109</v>
      </c>
      <c r="J722" s="64" t="s">
        <v>803</v>
      </c>
      <c r="K722" s="64" t="s">
        <v>804</v>
      </c>
      <c r="L722" s="64" t="s">
        <v>799</v>
      </c>
      <c r="M722" s="290" t="s">
        <v>137</v>
      </c>
      <c r="N722" s="243" t="s">
        <v>2410</v>
      </c>
      <c r="O722" s="64"/>
      <c r="P722" s="89"/>
      <c r="Q722" s="243">
        <v>30</v>
      </c>
      <c r="R722" s="245">
        <v>120</v>
      </c>
      <c r="S722" s="245">
        <v>110</v>
      </c>
      <c r="T722" s="245">
        <v>29.33</v>
      </c>
      <c r="U722" s="89">
        <v>0</v>
      </c>
      <c r="V722" s="260">
        <v>14</v>
      </c>
      <c r="W722" s="98">
        <v>0</v>
      </c>
      <c r="X722" s="83">
        <v>0</v>
      </c>
      <c r="Y722" s="98">
        <v>1</v>
      </c>
      <c r="Z722" s="64">
        <v>1</v>
      </c>
      <c r="AA722" s="315">
        <v>885165</v>
      </c>
      <c r="AB722" s="315">
        <v>46667</v>
      </c>
      <c r="AC722" s="316">
        <v>931832</v>
      </c>
      <c r="AD722" s="74">
        <v>4500000</v>
      </c>
      <c r="AE722" s="74">
        <v>6000000</v>
      </c>
      <c r="AF722" s="334">
        <v>177895.19999999998</v>
      </c>
      <c r="AG722" s="112">
        <v>26554950</v>
      </c>
      <c r="AH722" s="74">
        <v>1400010</v>
      </c>
      <c r="AI722" s="74">
        <v>21347423.999999996</v>
      </c>
      <c r="AJ722" s="74">
        <v>2655495</v>
      </c>
      <c r="AK722" s="74">
        <v>4500000</v>
      </c>
      <c r="AL722" s="74">
        <v>6000000</v>
      </c>
      <c r="AM722" s="74">
        <v>4892117.9999999991</v>
      </c>
      <c r="AN722" s="74">
        <v>5217666.2159999991</v>
      </c>
      <c r="AO722" s="74">
        <v>0</v>
      </c>
      <c r="AP722" s="74">
        <v>2800000</v>
      </c>
      <c r="AQ722" s="74">
        <v>0</v>
      </c>
      <c r="AR722" s="74">
        <v>0</v>
      </c>
      <c r="AS722" s="74">
        <v>0</v>
      </c>
      <c r="AT722" s="79">
        <v>0</v>
      </c>
      <c r="AU722" s="81">
        <v>75367663.216000006</v>
      </c>
      <c r="AV722" s="112">
        <v>54322316.440880008</v>
      </c>
      <c r="AW722" s="74">
        <v>72712168.215999991</v>
      </c>
      <c r="AX722" s="74">
        <v>5089851.7751199994</v>
      </c>
      <c r="AY722" s="75">
        <v>1432231.644088001</v>
      </c>
      <c r="AZ722" s="74">
        <v>0</v>
      </c>
      <c r="BA722" s="74">
        <v>0</v>
      </c>
      <c r="BB722" s="74">
        <v>0</v>
      </c>
      <c r="BC722" s="79">
        <v>0</v>
      </c>
      <c r="BD722" s="79">
        <v>0</v>
      </c>
      <c r="BE722" s="79">
        <v>0</v>
      </c>
      <c r="BF722" s="77">
        <v>0</v>
      </c>
      <c r="BG722" s="344">
        <v>6522083.4192080004</v>
      </c>
      <c r="BH722" s="187">
        <v>68845579</v>
      </c>
    </row>
    <row r="723" spans="1:60" s="50" customFormat="1" ht="24" customHeight="1" x14ac:dyDescent="0.2">
      <c r="A723" s="181"/>
      <c r="B723" s="296">
        <v>717</v>
      </c>
      <c r="C723" s="264">
        <v>516</v>
      </c>
      <c r="D723" s="297">
        <v>13032</v>
      </c>
      <c r="E723" s="241" t="s">
        <v>832</v>
      </c>
      <c r="F723" s="242" t="s">
        <v>833</v>
      </c>
      <c r="G723" s="285" t="s">
        <v>137</v>
      </c>
      <c r="H723" s="272" t="s">
        <v>799</v>
      </c>
      <c r="I723" s="292" t="s">
        <v>3110</v>
      </c>
      <c r="J723" s="64" t="s">
        <v>834</v>
      </c>
      <c r="K723" s="64" t="s">
        <v>835</v>
      </c>
      <c r="L723" s="64" t="s">
        <v>799</v>
      </c>
      <c r="M723" s="290" t="s">
        <v>137</v>
      </c>
      <c r="N723" s="243" t="s">
        <v>2410</v>
      </c>
      <c r="O723" s="64"/>
      <c r="P723" s="89"/>
      <c r="Q723" s="243">
        <v>30</v>
      </c>
      <c r="R723" s="245">
        <v>120</v>
      </c>
      <c r="S723" s="245">
        <v>110</v>
      </c>
      <c r="T723" s="245">
        <v>29.33</v>
      </c>
      <c r="U723" s="89">
        <v>0</v>
      </c>
      <c r="V723" s="260">
        <v>15</v>
      </c>
      <c r="W723" s="98">
        <v>0</v>
      </c>
      <c r="X723" s="83">
        <v>0</v>
      </c>
      <c r="Y723" s="98">
        <v>0</v>
      </c>
      <c r="Z723" s="64">
        <v>0</v>
      </c>
      <c r="AA723" s="315">
        <v>885165</v>
      </c>
      <c r="AB723" s="315">
        <v>46667</v>
      </c>
      <c r="AC723" s="316">
        <v>931832</v>
      </c>
      <c r="AD723" s="74">
        <v>4500000</v>
      </c>
      <c r="AE723" s="74">
        <v>6000000</v>
      </c>
      <c r="AF723" s="334">
        <v>177895.19999999998</v>
      </c>
      <c r="AG723" s="112">
        <v>26554950</v>
      </c>
      <c r="AH723" s="74">
        <v>1400010</v>
      </c>
      <c r="AI723" s="74">
        <v>21347423.999999996</v>
      </c>
      <c r="AJ723" s="74">
        <v>0</v>
      </c>
      <c r="AK723" s="74">
        <v>4500000</v>
      </c>
      <c r="AL723" s="74">
        <v>6000000</v>
      </c>
      <c r="AM723" s="74">
        <v>4892117.9999999991</v>
      </c>
      <c r="AN723" s="74">
        <v>5217666.2159999991</v>
      </c>
      <c r="AO723" s="74">
        <v>0</v>
      </c>
      <c r="AP723" s="74">
        <v>3000000</v>
      </c>
      <c r="AQ723" s="74">
        <v>0</v>
      </c>
      <c r="AR723" s="74">
        <v>0</v>
      </c>
      <c r="AS723" s="74">
        <v>0</v>
      </c>
      <c r="AT723" s="79">
        <v>0</v>
      </c>
      <c r="AU723" s="81">
        <v>72912168.216000006</v>
      </c>
      <c r="AV723" s="112">
        <v>54308316.440880008</v>
      </c>
      <c r="AW723" s="74">
        <v>72912168.215999991</v>
      </c>
      <c r="AX723" s="74">
        <v>5103851.7751199994</v>
      </c>
      <c r="AY723" s="75">
        <v>1430831.644088001</v>
      </c>
      <c r="AZ723" s="74">
        <v>0</v>
      </c>
      <c r="BA723" s="74">
        <v>0</v>
      </c>
      <c r="BB723" s="74">
        <v>0</v>
      </c>
      <c r="BC723" s="79">
        <v>0</v>
      </c>
      <c r="BD723" s="79">
        <v>0</v>
      </c>
      <c r="BE723" s="79">
        <v>0</v>
      </c>
      <c r="BF723" s="77">
        <v>0</v>
      </c>
      <c r="BG723" s="344">
        <v>6534683.4192080004</v>
      </c>
      <c r="BH723" s="187">
        <v>66377484</v>
      </c>
    </row>
    <row r="724" spans="1:60" s="50" customFormat="1" ht="24" customHeight="1" x14ac:dyDescent="0.2">
      <c r="A724" s="181"/>
      <c r="B724" s="296">
        <v>718</v>
      </c>
      <c r="C724" s="264">
        <v>517</v>
      </c>
      <c r="D724" s="297">
        <v>13053</v>
      </c>
      <c r="E724" s="241" t="s">
        <v>593</v>
      </c>
      <c r="F724" s="242" t="s">
        <v>900</v>
      </c>
      <c r="G724" s="285" t="s">
        <v>137</v>
      </c>
      <c r="H724" s="272" t="s">
        <v>799</v>
      </c>
      <c r="I724" s="292" t="s">
        <v>3111</v>
      </c>
      <c r="J724" s="64" t="s">
        <v>901</v>
      </c>
      <c r="K724" s="64" t="s">
        <v>902</v>
      </c>
      <c r="L724" s="64" t="s">
        <v>799</v>
      </c>
      <c r="M724" s="290" t="s">
        <v>137</v>
      </c>
      <c r="N724" s="243" t="s">
        <v>2410</v>
      </c>
      <c r="O724" s="64"/>
      <c r="P724" s="89"/>
      <c r="Q724" s="243">
        <v>30</v>
      </c>
      <c r="R724" s="245">
        <v>120</v>
      </c>
      <c r="S724" s="245">
        <v>110</v>
      </c>
      <c r="T724" s="245">
        <v>29.33</v>
      </c>
      <c r="U724" s="89">
        <v>0</v>
      </c>
      <c r="V724" s="260">
        <v>15</v>
      </c>
      <c r="W724" s="98">
        <v>0</v>
      </c>
      <c r="X724" s="83">
        <v>0</v>
      </c>
      <c r="Y724" s="98">
        <v>1</v>
      </c>
      <c r="Z724" s="64">
        <v>1</v>
      </c>
      <c r="AA724" s="315">
        <v>885165</v>
      </c>
      <c r="AB724" s="315">
        <v>46667</v>
      </c>
      <c r="AC724" s="316">
        <v>931832</v>
      </c>
      <c r="AD724" s="74">
        <v>4500000</v>
      </c>
      <c r="AE724" s="74">
        <v>6000000</v>
      </c>
      <c r="AF724" s="334">
        <v>177895.19999999998</v>
      </c>
      <c r="AG724" s="112">
        <v>26554950</v>
      </c>
      <c r="AH724" s="74">
        <v>1400010</v>
      </c>
      <c r="AI724" s="74">
        <v>21347423.999999996</v>
      </c>
      <c r="AJ724" s="74">
        <v>2655495</v>
      </c>
      <c r="AK724" s="74">
        <v>4500000</v>
      </c>
      <c r="AL724" s="74">
        <v>6000000</v>
      </c>
      <c r="AM724" s="74">
        <v>4892117.9999999991</v>
      </c>
      <c r="AN724" s="74">
        <v>5217666.2159999991</v>
      </c>
      <c r="AO724" s="74">
        <v>0</v>
      </c>
      <c r="AP724" s="74">
        <v>3000000</v>
      </c>
      <c r="AQ724" s="74">
        <v>0</v>
      </c>
      <c r="AR724" s="74">
        <v>0</v>
      </c>
      <c r="AS724" s="74">
        <v>0</v>
      </c>
      <c r="AT724" s="79">
        <v>0</v>
      </c>
      <c r="AU724" s="81">
        <v>75567663.216000006</v>
      </c>
      <c r="AV724" s="112">
        <v>54308316.440880008</v>
      </c>
      <c r="AW724" s="74">
        <v>72912168.215999991</v>
      </c>
      <c r="AX724" s="74">
        <v>5103851.7751199994</v>
      </c>
      <c r="AY724" s="75">
        <v>1430831.644088001</v>
      </c>
      <c r="AZ724" s="74">
        <v>0</v>
      </c>
      <c r="BA724" s="74">
        <v>0</v>
      </c>
      <c r="BB724" s="74">
        <v>0</v>
      </c>
      <c r="BC724" s="79">
        <v>0</v>
      </c>
      <c r="BD724" s="79">
        <v>0</v>
      </c>
      <c r="BE724" s="79">
        <v>0</v>
      </c>
      <c r="BF724" s="77">
        <v>0</v>
      </c>
      <c r="BG724" s="344">
        <v>6534683.4192080004</v>
      </c>
      <c r="BH724" s="187">
        <v>69032979</v>
      </c>
    </row>
    <row r="725" spans="1:60" s="50" customFormat="1" ht="24" customHeight="1" x14ac:dyDescent="0.2">
      <c r="A725" s="181"/>
      <c r="B725" s="296">
        <v>719</v>
      </c>
      <c r="C725" s="264">
        <v>518</v>
      </c>
      <c r="D725" s="297">
        <v>13039</v>
      </c>
      <c r="E725" s="241" t="s">
        <v>259</v>
      </c>
      <c r="F725" s="242" t="s">
        <v>855</v>
      </c>
      <c r="G725" s="285" t="s">
        <v>137</v>
      </c>
      <c r="H725" s="272" t="s">
        <v>799</v>
      </c>
      <c r="I725" s="292" t="s">
        <v>3112</v>
      </c>
      <c r="J725" s="64" t="s">
        <v>856</v>
      </c>
      <c r="K725" s="64" t="s">
        <v>857</v>
      </c>
      <c r="L725" s="64" t="s">
        <v>799</v>
      </c>
      <c r="M725" s="290" t="s">
        <v>137</v>
      </c>
      <c r="N725" s="243" t="s">
        <v>2410</v>
      </c>
      <c r="O725" s="64"/>
      <c r="P725" s="89"/>
      <c r="Q725" s="243">
        <v>30</v>
      </c>
      <c r="R725" s="245">
        <v>120</v>
      </c>
      <c r="S725" s="245">
        <v>110</v>
      </c>
      <c r="T725" s="245">
        <v>29.33</v>
      </c>
      <c r="U725" s="89">
        <v>0</v>
      </c>
      <c r="V725" s="260">
        <v>14</v>
      </c>
      <c r="W725" s="98">
        <v>0</v>
      </c>
      <c r="X725" s="83">
        <v>0</v>
      </c>
      <c r="Y725" s="98">
        <v>2</v>
      </c>
      <c r="Z725" s="64">
        <v>2</v>
      </c>
      <c r="AA725" s="315">
        <v>885165</v>
      </c>
      <c r="AB725" s="315">
        <v>46667</v>
      </c>
      <c r="AC725" s="316">
        <v>931832</v>
      </c>
      <c r="AD725" s="74">
        <v>4500000</v>
      </c>
      <c r="AE725" s="74">
        <v>6000000</v>
      </c>
      <c r="AF725" s="334">
        <v>177895.19999999998</v>
      </c>
      <c r="AG725" s="112">
        <v>26554950</v>
      </c>
      <c r="AH725" s="74">
        <v>1400010</v>
      </c>
      <c r="AI725" s="74">
        <v>21347423.999999996</v>
      </c>
      <c r="AJ725" s="74">
        <v>5310990</v>
      </c>
      <c r="AK725" s="74">
        <v>4500000</v>
      </c>
      <c r="AL725" s="74">
        <v>6000000</v>
      </c>
      <c r="AM725" s="74">
        <v>4892117.9999999991</v>
      </c>
      <c r="AN725" s="74">
        <v>5217666.2159999991</v>
      </c>
      <c r="AO725" s="74">
        <v>0</v>
      </c>
      <c r="AP725" s="74">
        <v>2800000</v>
      </c>
      <c r="AQ725" s="74">
        <v>0</v>
      </c>
      <c r="AR725" s="74">
        <v>0</v>
      </c>
      <c r="AS725" s="74">
        <v>0</v>
      </c>
      <c r="AT725" s="79">
        <v>0</v>
      </c>
      <c r="AU725" s="81">
        <v>78023158.216000006</v>
      </c>
      <c r="AV725" s="112">
        <v>54322316.440880008</v>
      </c>
      <c r="AW725" s="74">
        <v>72712168.215999991</v>
      </c>
      <c r="AX725" s="74">
        <v>5089851.7751199994</v>
      </c>
      <c r="AY725" s="75">
        <v>1432231.644088001</v>
      </c>
      <c r="AZ725" s="74">
        <v>0</v>
      </c>
      <c r="BA725" s="74">
        <v>0</v>
      </c>
      <c r="BB725" s="74">
        <v>0</v>
      </c>
      <c r="BC725" s="79">
        <v>0</v>
      </c>
      <c r="BD725" s="79">
        <v>0</v>
      </c>
      <c r="BE725" s="79">
        <v>0</v>
      </c>
      <c r="BF725" s="77">
        <v>0</v>
      </c>
      <c r="BG725" s="344">
        <v>6522083.4192080004</v>
      </c>
      <c r="BH725" s="187">
        <v>71501074</v>
      </c>
    </row>
    <row r="726" spans="1:60" s="50" customFormat="1" ht="24" customHeight="1" x14ac:dyDescent="0.2">
      <c r="A726" s="181"/>
      <c r="B726" s="296">
        <v>720</v>
      </c>
      <c r="C726" s="264">
        <v>519</v>
      </c>
      <c r="D726" s="297">
        <v>13043</v>
      </c>
      <c r="E726" s="241" t="s">
        <v>248</v>
      </c>
      <c r="F726" s="242" t="s">
        <v>868</v>
      </c>
      <c r="G726" s="285" t="s">
        <v>137</v>
      </c>
      <c r="H726" s="272" t="s">
        <v>799</v>
      </c>
      <c r="I726" s="292" t="s">
        <v>3113</v>
      </c>
      <c r="J726" s="64" t="s">
        <v>869</v>
      </c>
      <c r="K726" s="64" t="s">
        <v>870</v>
      </c>
      <c r="L726" s="64" t="s">
        <v>799</v>
      </c>
      <c r="M726" s="290" t="s">
        <v>137</v>
      </c>
      <c r="N726" s="243" t="s">
        <v>2410</v>
      </c>
      <c r="O726" s="64"/>
      <c r="P726" s="89"/>
      <c r="Q726" s="243">
        <v>30</v>
      </c>
      <c r="R726" s="245">
        <v>120</v>
      </c>
      <c r="S726" s="245">
        <v>110</v>
      </c>
      <c r="T726" s="245">
        <v>29.33</v>
      </c>
      <c r="U726" s="89">
        <v>0</v>
      </c>
      <c r="V726" s="260">
        <v>14</v>
      </c>
      <c r="W726" s="98">
        <v>0</v>
      </c>
      <c r="X726" s="83">
        <v>0</v>
      </c>
      <c r="Y726" s="98">
        <v>0</v>
      </c>
      <c r="Z726" s="386">
        <v>0</v>
      </c>
      <c r="AA726" s="315">
        <v>885165</v>
      </c>
      <c r="AB726" s="315">
        <v>46667</v>
      </c>
      <c r="AC726" s="316">
        <v>931832</v>
      </c>
      <c r="AD726" s="74">
        <v>4500000</v>
      </c>
      <c r="AE726" s="74">
        <v>6000000</v>
      </c>
      <c r="AF726" s="334">
        <v>177895.19999999998</v>
      </c>
      <c r="AG726" s="112">
        <v>26554950</v>
      </c>
      <c r="AH726" s="74">
        <v>1400010</v>
      </c>
      <c r="AI726" s="74">
        <v>21347423.999999996</v>
      </c>
      <c r="AJ726" s="74">
        <v>0</v>
      </c>
      <c r="AK726" s="74">
        <v>4500000</v>
      </c>
      <c r="AL726" s="74">
        <v>6000000</v>
      </c>
      <c r="AM726" s="74">
        <v>4892117.9999999991</v>
      </c>
      <c r="AN726" s="74">
        <v>5217666.2159999991</v>
      </c>
      <c r="AO726" s="74">
        <v>0</v>
      </c>
      <c r="AP726" s="74">
        <v>2800000</v>
      </c>
      <c r="AQ726" s="74">
        <v>0</v>
      </c>
      <c r="AR726" s="74">
        <v>0</v>
      </c>
      <c r="AS726" s="74">
        <v>0</v>
      </c>
      <c r="AT726" s="79">
        <v>0</v>
      </c>
      <c r="AU726" s="81">
        <v>72712168.216000006</v>
      </c>
      <c r="AV726" s="112">
        <v>54322316.440880008</v>
      </c>
      <c r="AW726" s="74">
        <v>72712168.215999991</v>
      </c>
      <c r="AX726" s="74">
        <v>5089851.7751199994</v>
      </c>
      <c r="AY726" s="75">
        <v>1432231.644088001</v>
      </c>
      <c r="AZ726" s="74">
        <v>0</v>
      </c>
      <c r="BA726" s="74">
        <v>0</v>
      </c>
      <c r="BB726" s="74">
        <v>0</v>
      </c>
      <c r="BC726" s="79">
        <v>0</v>
      </c>
      <c r="BD726" s="79">
        <v>0</v>
      </c>
      <c r="BE726" s="79">
        <v>0</v>
      </c>
      <c r="BF726" s="77">
        <v>0</v>
      </c>
      <c r="BG726" s="344">
        <v>6522083.4192080004</v>
      </c>
      <c r="BH726" s="187">
        <v>66190084</v>
      </c>
    </row>
    <row r="727" spans="1:60" s="50" customFormat="1" ht="24" customHeight="1" x14ac:dyDescent="0.2">
      <c r="A727" s="181"/>
      <c r="B727" s="296">
        <v>721</v>
      </c>
      <c r="C727" s="264">
        <v>520</v>
      </c>
      <c r="D727" s="297">
        <v>13025</v>
      </c>
      <c r="E727" s="241" t="s">
        <v>158</v>
      </c>
      <c r="F727" s="242" t="s">
        <v>808</v>
      </c>
      <c r="G727" s="285" t="s">
        <v>137</v>
      </c>
      <c r="H727" s="272" t="s">
        <v>799</v>
      </c>
      <c r="I727" s="292" t="s">
        <v>3114</v>
      </c>
      <c r="J727" s="64" t="s">
        <v>809</v>
      </c>
      <c r="K727" s="64" t="s">
        <v>810</v>
      </c>
      <c r="L727" s="64" t="s">
        <v>799</v>
      </c>
      <c r="M727" s="290" t="s">
        <v>137</v>
      </c>
      <c r="N727" s="98"/>
      <c r="O727" s="64"/>
      <c r="P727" s="244" t="s">
        <v>2410</v>
      </c>
      <c r="Q727" s="243">
        <v>30</v>
      </c>
      <c r="R727" s="245">
        <v>120</v>
      </c>
      <c r="S727" s="245">
        <v>220</v>
      </c>
      <c r="T727" s="245">
        <v>29.33</v>
      </c>
      <c r="U727" s="89">
        <v>0</v>
      </c>
      <c r="V727" s="260">
        <v>30</v>
      </c>
      <c r="W727" s="98">
        <v>0</v>
      </c>
      <c r="X727" s="83">
        <v>0</v>
      </c>
      <c r="Y727" s="98">
        <v>0</v>
      </c>
      <c r="Z727" s="386">
        <v>0</v>
      </c>
      <c r="AA727" s="315">
        <v>885165</v>
      </c>
      <c r="AB727" s="315">
        <v>0</v>
      </c>
      <c r="AC727" s="316">
        <v>885165</v>
      </c>
      <c r="AD727" s="74">
        <v>4500000</v>
      </c>
      <c r="AE727" s="74">
        <v>6000000</v>
      </c>
      <c r="AF727" s="334">
        <v>168986.04545454544</v>
      </c>
      <c r="AG727" s="112">
        <v>26554950</v>
      </c>
      <c r="AH727" s="74">
        <v>0</v>
      </c>
      <c r="AI727" s="74">
        <v>20278325.454545453</v>
      </c>
      <c r="AJ727" s="74">
        <v>0</v>
      </c>
      <c r="AK727" s="74">
        <v>4500000</v>
      </c>
      <c r="AL727" s="74">
        <v>6000000</v>
      </c>
      <c r="AM727" s="74">
        <v>9294232.5</v>
      </c>
      <c r="AN727" s="74">
        <v>4956360.7131818179</v>
      </c>
      <c r="AO727" s="74">
        <v>0</v>
      </c>
      <c r="AP727" s="74">
        <v>6000000</v>
      </c>
      <c r="AQ727" s="74">
        <v>0</v>
      </c>
      <c r="AR727" s="74">
        <v>0</v>
      </c>
      <c r="AS727" s="74">
        <v>0</v>
      </c>
      <c r="AT727" s="79">
        <v>0</v>
      </c>
      <c r="AU727" s="81">
        <v>77583868.667727277</v>
      </c>
      <c r="AV727" s="112">
        <v>55652997.860986367</v>
      </c>
      <c r="AW727" s="74">
        <v>77583868.667727262</v>
      </c>
      <c r="AX727" s="74">
        <v>5430870.8067409089</v>
      </c>
      <c r="AY727" s="75">
        <v>1565299.7860986367</v>
      </c>
      <c r="AZ727" s="74">
        <v>0</v>
      </c>
      <c r="BA727" s="74">
        <v>0</v>
      </c>
      <c r="BB727" s="74">
        <v>0</v>
      </c>
      <c r="BC727" s="79">
        <v>0</v>
      </c>
      <c r="BD727" s="79">
        <v>0</v>
      </c>
      <c r="BE727" s="79">
        <v>0</v>
      </c>
      <c r="BF727" s="77">
        <v>0</v>
      </c>
      <c r="BG727" s="344">
        <v>6996170.5928395456</v>
      </c>
      <c r="BH727" s="187">
        <v>70587698</v>
      </c>
    </row>
    <row r="728" spans="1:60" s="50" customFormat="1" ht="24" customHeight="1" x14ac:dyDescent="0.2">
      <c r="A728" s="181"/>
      <c r="B728" s="296">
        <v>722</v>
      </c>
      <c r="C728" s="264">
        <v>521</v>
      </c>
      <c r="D728" s="297">
        <v>13072</v>
      </c>
      <c r="E728" s="241" t="s">
        <v>963</v>
      </c>
      <c r="F728" s="242" t="s">
        <v>312</v>
      </c>
      <c r="G728" s="285" t="s">
        <v>137</v>
      </c>
      <c r="H728" s="272" t="s">
        <v>799</v>
      </c>
      <c r="I728" s="292" t="s">
        <v>3115</v>
      </c>
      <c r="J728" s="64" t="s">
        <v>964</v>
      </c>
      <c r="K728" s="64" t="s">
        <v>965</v>
      </c>
      <c r="L728" s="64" t="s">
        <v>799</v>
      </c>
      <c r="M728" s="290" t="s">
        <v>137</v>
      </c>
      <c r="N728" s="243" t="s">
        <v>2410</v>
      </c>
      <c r="O728" s="64"/>
      <c r="P728" s="89"/>
      <c r="Q728" s="243">
        <v>30</v>
      </c>
      <c r="R728" s="245">
        <v>120</v>
      </c>
      <c r="S728" s="245">
        <v>110</v>
      </c>
      <c r="T728" s="245">
        <v>29.33</v>
      </c>
      <c r="U728" s="89">
        <v>0</v>
      </c>
      <c r="V728" s="260">
        <v>15</v>
      </c>
      <c r="W728" s="98">
        <v>0</v>
      </c>
      <c r="X728" s="83">
        <v>0</v>
      </c>
      <c r="Y728" s="98">
        <v>2</v>
      </c>
      <c r="Z728" s="386">
        <v>2</v>
      </c>
      <c r="AA728" s="315">
        <v>885165</v>
      </c>
      <c r="AB728" s="315">
        <v>46667</v>
      </c>
      <c r="AC728" s="316">
        <v>931832</v>
      </c>
      <c r="AD728" s="74">
        <v>4500000</v>
      </c>
      <c r="AE728" s="74">
        <v>6000000</v>
      </c>
      <c r="AF728" s="334">
        <v>177895.19999999998</v>
      </c>
      <c r="AG728" s="112">
        <v>26554950</v>
      </c>
      <c r="AH728" s="74">
        <v>1400010</v>
      </c>
      <c r="AI728" s="74">
        <v>21347423.999999996</v>
      </c>
      <c r="AJ728" s="74">
        <v>5310990</v>
      </c>
      <c r="AK728" s="74">
        <v>4500000</v>
      </c>
      <c r="AL728" s="74">
        <v>6000000</v>
      </c>
      <c r="AM728" s="74">
        <v>4892117.9999999991</v>
      </c>
      <c r="AN728" s="74">
        <v>5217666.2159999991</v>
      </c>
      <c r="AO728" s="74">
        <v>0</v>
      </c>
      <c r="AP728" s="74">
        <v>3000000</v>
      </c>
      <c r="AQ728" s="74">
        <v>0</v>
      </c>
      <c r="AR728" s="74">
        <v>0</v>
      </c>
      <c r="AS728" s="74">
        <v>0</v>
      </c>
      <c r="AT728" s="79">
        <v>0</v>
      </c>
      <c r="AU728" s="81">
        <v>78223158.216000006</v>
      </c>
      <c r="AV728" s="112">
        <v>54308316.440880008</v>
      </c>
      <c r="AW728" s="74">
        <v>72912168.215999991</v>
      </c>
      <c r="AX728" s="74">
        <v>5103851.7751199994</v>
      </c>
      <c r="AY728" s="75">
        <v>1430831.644088001</v>
      </c>
      <c r="AZ728" s="74">
        <v>0</v>
      </c>
      <c r="BA728" s="74">
        <v>0</v>
      </c>
      <c r="BB728" s="74">
        <v>0</v>
      </c>
      <c r="BC728" s="79">
        <v>0</v>
      </c>
      <c r="BD728" s="79">
        <v>0</v>
      </c>
      <c r="BE728" s="79">
        <v>0</v>
      </c>
      <c r="BF728" s="77">
        <v>0</v>
      </c>
      <c r="BG728" s="344">
        <v>6534683.4192080004</v>
      </c>
      <c r="BH728" s="187">
        <v>71688474</v>
      </c>
    </row>
    <row r="729" spans="1:60" s="50" customFormat="1" ht="24" customHeight="1" x14ac:dyDescent="0.2">
      <c r="A729" s="181"/>
      <c r="B729" s="296">
        <v>723</v>
      </c>
      <c r="C729" s="264">
        <v>522</v>
      </c>
      <c r="D729" s="297">
        <v>13073</v>
      </c>
      <c r="E729" s="241" t="s">
        <v>966</v>
      </c>
      <c r="F729" s="242" t="s">
        <v>967</v>
      </c>
      <c r="G729" s="285" t="s">
        <v>137</v>
      </c>
      <c r="H729" s="272" t="s">
        <v>799</v>
      </c>
      <c r="I729" s="292" t="s">
        <v>3116</v>
      </c>
      <c r="J729" s="64" t="s">
        <v>968</v>
      </c>
      <c r="K729" s="64" t="s">
        <v>969</v>
      </c>
      <c r="L729" s="64" t="s">
        <v>799</v>
      </c>
      <c r="M729" s="290" t="s">
        <v>137</v>
      </c>
      <c r="N729" s="243" t="s">
        <v>2410</v>
      </c>
      <c r="O729" s="64"/>
      <c r="P729" s="89"/>
      <c r="Q729" s="243">
        <v>30</v>
      </c>
      <c r="R729" s="245">
        <v>120</v>
      </c>
      <c r="S729" s="245">
        <v>110</v>
      </c>
      <c r="T729" s="245">
        <v>29.33</v>
      </c>
      <c r="U729" s="89">
        <v>0</v>
      </c>
      <c r="V729" s="260">
        <v>14</v>
      </c>
      <c r="W729" s="98">
        <v>0</v>
      </c>
      <c r="X729" s="83">
        <v>0</v>
      </c>
      <c r="Y729" s="98">
        <v>2</v>
      </c>
      <c r="Z729" s="64">
        <v>2</v>
      </c>
      <c r="AA729" s="315">
        <v>885165</v>
      </c>
      <c r="AB729" s="315">
        <v>46667</v>
      </c>
      <c r="AC729" s="316">
        <v>931832</v>
      </c>
      <c r="AD729" s="74">
        <v>4500000</v>
      </c>
      <c r="AE729" s="74">
        <v>6000000</v>
      </c>
      <c r="AF729" s="334">
        <v>177895.19999999998</v>
      </c>
      <c r="AG729" s="112">
        <v>26554950</v>
      </c>
      <c r="AH729" s="74">
        <v>1400010</v>
      </c>
      <c r="AI729" s="74">
        <v>21347423.999999996</v>
      </c>
      <c r="AJ729" s="74">
        <v>5310990</v>
      </c>
      <c r="AK729" s="74">
        <v>4500000</v>
      </c>
      <c r="AL729" s="74">
        <v>6000000</v>
      </c>
      <c r="AM729" s="74">
        <v>4892117.9999999991</v>
      </c>
      <c r="AN729" s="74">
        <v>5217666.2159999991</v>
      </c>
      <c r="AO729" s="74">
        <v>0</v>
      </c>
      <c r="AP729" s="74">
        <v>2800000</v>
      </c>
      <c r="AQ729" s="74">
        <v>0</v>
      </c>
      <c r="AR729" s="74">
        <v>0</v>
      </c>
      <c r="AS729" s="74">
        <v>0</v>
      </c>
      <c r="AT729" s="79">
        <v>0</v>
      </c>
      <c r="AU729" s="81">
        <v>78023158.216000006</v>
      </c>
      <c r="AV729" s="112">
        <v>54322316.440880008</v>
      </c>
      <c r="AW729" s="74">
        <v>72712168.215999991</v>
      </c>
      <c r="AX729" s="74">
        <v>5089851.7751199994</v>
      </c>
      <c r="AY729" s="75">
        <v>1432231.644088001</v>
      </c>
      <c r="AZ729" s="74">
        <v>0</v>
      </c>
      <c r="BA729" s="74">
        <v>0</v>
      </c>
      <c r="BB729" s="74">
        <v>0</v>
      </c>
      <c r="BC729" s="79">
        <v>0</v>
      </c>
      <c r="BD729" s="79">
        <v>0</v>
      </c>
      <c r="BE729" s="79">
        <v>0</v>
      </c>
      <c r="BF729" s="77">
        <v>0</v>
      </c>
      <c r="BG729" s="344">
        <v>6522083.4192080004</v>
      </c>
      <c r="BH729" s="187">
        <v>71501074</v>
      </c>
    </row>
    <row r="730" spans="1:60" s="50" customFormat="1" ht="24" customHeight="1" x14ac:dyDescent="0.2">
      <c r="A730" s="181"/>
      <c r="B730" s="296">
        <v>724</v>
      </c>
      <c r="C730" s="264">
        <v>523</v>
      </c>
      <c r="D730" s="297">
        <v>13076</v>
      </c>
      <c r="E730" s="241" t="s">
        <v>593</v>
      </c>
      <c r="F730" s="242" t="s">
        <v>977</v>
      </c>
      <c r="G730" s="285" t="s">
        <v>137</v>
      </c>
      <c r="H730" s="272" t="s">
        <v>799</v>
      </c>
      <c r="I730" s="292" t="s">
        <v>3117</v>
      </c>
      <c r="J730" s="64" t="s">
        <v>978</v>
      </c>
      <c r="K730" s="64"/>
      <c r="L730" s="64" t="s">
        <v>799</v>
      </c>
      <c r="M730" s="290" t="s">
        <v>137</v>
      </c>
      <c r="N730" s="243" t="s">
        <v>2410</v>
      </c>
      <c r="O730" s="64"/>
      <c r="P730" s="89"/>
      <c r="Q730" s="243">
        <v>30</v>
      </c>
      <c r="R730" s="245">
        <v>120</v>
      </c>
      <c r="S730" s="245">
        <v>110</v>
      </c>
      <c r="T730" s="245">
        <v>29.33</v>
      </c>
      <c r="U730" s="89">
        <v>0</v>
      </c>
      <c r="V730" s="260">
        <v>15</v>
      </c>
      <c r="W730" s="98">
        <v>0</v>
      </c>
      <c r="X730" s="83">
        <v>0</v>
      </c>
      <c r="Y730" s="98">
        <v>0</v>
      </c>
      <c r="Z730" s="64">
        <v>0</v>
      </c>
      <c r="AA730" s="315">
        <v>885165</v>
      </c>
      <c r="AB730" s="315">
        <v>0</v>
      </c>
      <c r="AC730" s="316">
        <v>885165</v>
      </c>
      <c r="AD730" s="74">
        <v>4500000</v>
      </c>
      <c r="AE730" s="74">
        <v>6000000</v>
      </c>
      <c r="AF730" s="334">
        <v>168986.04545454544</v>
      </c>
      <c r="AG730" s="112">
        <v>26554950</v>
      </c>
      <c r="AH730" s="74">
        <v>0</v>
      </c>
      <c r="AI730" s="74">
        <v>20278325.454545453</v>
      </c>
      <c r="AJ730" s="74">
        <v>0</v>
      </c>
      <c r="AK730" s="74">
        <v>4500000</v>
      </c>
      <c r="AL730" s="74">
        <v>6000000</v>
      </c>
      <c r="AM730" s="74">
        <v>4647116.25</v>
      </c>
      <c r="AN730" s="74">
        <v>4956360.7131818179</v>
      </c>
      <c r="AO730" s="74">
        <v>0</v>
      </c>
      <c r="AP730" s="74">
        <v>3000000</v>
      </c>
      <c r="AQ730" s="74">
        <v>0</v>
      </c>
      <c r="AR730" s="74">
        <v>0</v>
      </c>
      <c r="AS730" s="74">
        <v>0</v>
      </c>
      <c r="AT730" s="79">
        <v>0</v>
      </c>
      <c r="AU730" s="81">
        <v>69936752.417727262</v>
      </c>
      <c r="AV730" s="112">
        <v>51541179.748486355</v>
      </c>
      <c r="AW730" s="74">
        <v>69936752.417727262</v>
      </c>
      <c r="AX730" s="74">
        <v>4895572.6692409087</v>
      </c>
      <c r="AY730" s="75">
        <v>1154117.9748486355</v>
      </c>
      <c r="AZ730" s="74">
        <v>0</v>
      </c>
      <c r="BA730" s="74">
        <v>0</v>
      </c>
      <c r="BB730" s="74">
        <v>0</v>
      </c>
      <c r="BC730" s="79">
        <v>0</v>
      </c>
      <c r="BD730" s="79">
        <v>0</v>
      </c>
      <c r="BE730" s="79">
        <v>0</v>
      </c>
      <c r="BF730" s="77">
        <v>0</v>
      </c>
      <c r="BG730" s="344">
        <v>6049690.6440895442</v>
      </c>
      <c r="BH730" s="187">
        <v>63887061</v>
      </c>
    </row>
    <row r="731" spans="1:60" s="50" customFormat="1" ht="24" customHeight="1" x14ac:dyDescent="0.2">
      <c r="A731" s="181"/>
      <c r="B731" s="296">
        <v>725</v>
      </c>
      <c r="C731" s="264">
        <v>524</v>
      </c>
      <c r="D731" s="297">
        <v>13077</v>
      </c>
      <c r="E731" s="241" t="s">
        <v>99</v>
      </c>
      <c r="F731" s="242" t="s">
        <v>315</v>
      </c>
      <c r="G731" s="285" t="s">
        <v>137</v>
      </c>
      <c r="H731" s="272" t="s">
        <v>799</v>
      </c>
      <c r="I731" s="292" t="s">
        <v>3118</v>
      </c>
      <c r="J731" s="64" t="s">
        <v>979</v>
      </c>
      <c r="K731" s="64" t="s">
        <v>980</v>
      </c>
      <c r="L731" s="64" t="s">
        <v>799</v>
      </c>
      <c r="M731" s="290" t="s">
        <v>137</v>
      </c>
      <c r="N731" s="243" t="s">
        <v>2410</v>
      </c>
      <c r="O731" s="64"/>
      <c r="P731" s="89"/>
      <c r="Q731" s="243">
        <v>30</v>
      </c>
      <c r="R731" s="245">
        <v>120</v>
      </c>
      <c r="S731" s="245">
        <v>110</v>
      </c>
      <c r="T731" s="245">
        <v>29.33</v>
      </c>
      <c r="U731" s="89">
        <v>0</v>
      </c>
      <c r="V731" s="260">
        <v>15</v>
      </c>
      <c r="W731" s="98">
        <v>0</v>
      </c>
      <c r="X731" s="83">
        <v>0</v>
      </c>
      <c r="Y731" s="98">
        <v>0</v>
      </c>
      <c r="Z731" s="64">
        <v>1</v>
      </c>
      <c r="AA731" s="315">
        <v>885165</v>
      </c>
      <c r="AB731" s="315">
        <v>0</v>
      </c>
      <c r="AC731" s="316">
        <v>885165</v>
      </c>
      <c r="AD731" s="74">
        <v>4500000</v>
      </c>
      <c r="AE731" s="74">
        <v>6000000</v>
      </c>
      <c r="AF731" s="334">
        <v>168986.04545454544</v>
      </c>
      <c r="AG731" s="112">
        <v>26554950</v>
      </c>
      <c r="AH731" s="74">
        <v>0</v>
      </c>
      <c r="AI731" s="74">
        <v>20278325.454545453</v>
      </c>
      <c r="AJ731" s="74">
        <v>2655495</v>
      </c>
      <c r="AK731" s="74">
        <v>4500000</v>
      </c>
      <c r="AL731" s="74">
        <v>6000000</v>
      </c>
      <c r="AM731" s="74">
        <v>4647116.25</v>
      </c>
      <c r="AN731" s="74">
        <v>4956360.7131818179</v>
      </c>
      <c r="AO731" s="74">
        <v>0</v>
      </c>
      <c r="AP731" s="74">
        <v>3000000</v>
      </c>
      <c r="AQ731" s="74">
        <v>0</v>
      </c>
      <c r="AR731" s="74">
        <v>0</v>
      </c>
      <c r="AS731" s="74">
        <v>0</v>
      </c>
      <c r="AT731" s="79">
        <v>0</v>
      </c>
      <c r="AU731" s="81">
        <v>72592247.417727277</v>
      </c>
      <c r="AV731" s="112">
        <v>51541179.74848637</v>
      </c>
      <c r="AW731" s="74">
        <v>69936752.417727262</v>
      </c>
      <c r="AX731" s="74">
        <v>4895572.6692409087</v>
      </c>
      <c r="AY731" s="75">
        <v>1154117.9748486371</v>
      </c>
      <c r="AZ731" s="74">
        <v>0</v>
      </c>
      <c r="BA731" s="74">
        <v>0</v>
      </c>
      <c r="BB731" s="74">
        <v>0</v>
      </c>
      <c r="BC731" s="79">
        <v>0</v>
      </c>
      <c r="BD731" s="79">
        <v>0</v>
      </c>
      <c r="BE731" s="79">
        <v>0</v>
      </c>
      <c r="BF731" s="77">
        <v>0</v>
      </c>
      <c r="BG731" s="344">
        <v>6049690.6440895461</v>
      </c>
      <c r="BH731" s="187">
        <v>66542556</v>
      </c>
    </row>
    <row r="732" spans="1:60" s="50" customFormat="1" ht="24" customHeight="1" x14ac:dyDescent="0.5">
      <c r="A732" s="181"/>
      <c r="B732" s="296">
        <v>726</v>
      </c>
      <c r="C732" s="264">
        <v>525</v>
      </c>
      <c r="D732" s="297">
        <v>13037</v>
      </c>
      <c r="E732" s="241" t="s">
        <v>190</v>
      </c>
      <c r="F732" s="242" t="s">
        <v>848</v>
      </c>
      <c r="G732" s="285" t="s">
        <v>137</v>
      </c>
      <c r="H732" s="272" t="s">
        <v>799</v>
      </c>
      <c r="I732" s="352" t="s">
        <v>3119</v>
      </c>
      <c r="J732" s="64" t="s">
        <v>849</v>
      </c>
      <c r="K732" s="64" t="s">
        <v>850</v>
      </c>
      <c r="L732" s="64" t="s">
        <v>799</v>
      </c>
      <c r="M732" s="290" t="s">
        <v>137</v>
      </c>
      <c r="N732" s="243" t="s">
        <v>2410</v>
      </c>
      <c r="O732" s="64"/>
      <c r="P732" s="89"/>
      <c r="Q732" s="243">
        <v>30</v>
      </c>
      <c r="R732" s="245">
        <v>120</v>
      </c>
      <c r="S732" s="245">
        <v>110</v>
      </c>
      <c r="T732" s="245">
        <v>29.33</v>
      </c>
      <c r="U732" s="89">
        <v>0</v>
      </c>
      <c r="V732" s="260">
        <v>14</v>
      </c>
      <c r="W732" s="98">
        <v>0</v>
      </c>
      <c r="X732" s="83">
        <v>0</v>
      </c>
      <c r="Y732" s="98">
        <v>1</v>
      </c>
      <c r="Z732" s="386">
        <v>1</v>
      </c>
      <c r="AA732" s="315">
        <v>885165</v>
      </c>
      <c r="AB732" s="315">
        <v>46667</v>
      </c>
      <c r="AC732" s="316">
        <v>931832</v>
      </c>
      <c r="AD732" s="74">
        <v>4500000</v>
      </c>
      <c r="AE732" s="74">
        <v>6000000</v>
      </c>
      <c r="AF732" s="334">
        <v>177895.19999999998</v>
      </c>
      <c r="AG732" s="112">
        <v>26554950</v>
      </c>
      <c r="AH732" s="74">
        <v>1400010</v>
      </c>
      <c r="AI732" s="74">
        <v>21347423.999999996</v>
      </c>
      <c r="AJ732" s="74">
        <v>2655495</v>
      </c>
      <c r="AK732" s="74">
        <v>4500000</v>
      </c>
      <c r="AL732" s="74">
        <v>6000000</v>
      </c>
      <c r="AM732" s="74">
        <v>4892117.9999999991</v>
      </c>
      <c r="AN732" s="74">
        <v>5217666.2159999991</v>
      </c>
      <c r="AO732" s="74">
        <v>0</v>
      </c>
      <c r="AP732" s="74">
        <v>2800000</v>
      </c>
      <c r="AQ732" s="74">
        <v>0</v>
      </c>
      <c r="AR732" s="74">
        <v>0</v>
      </c>
      <c r="AS732" s="74">
        <v>0</v>
      </c>
      <c r="AT732" s="79">
        <v>0</v>
      </c>
      <c r="AU732" s="81">
        <v>75367663.216000006</v>
      </c>
      <c r="AV732" s="112">
        <v>54322316.440880008</v>
      </c>
      <c r="AW732" s="74">
        <v>72712168.215999991</v>
      </c>
      <c r="AX732" s="74">
        <v>5089851.7751199994</v>
      </c>
      <c r="AY732" s="75">
        <v>1432231.644088001</v>
      </c>
      <c r="AZ732" s="74">
        <v>0</v>
      </c>
      <c r="BA732" s="74">
        <v>0</v>
      </c>
      <c r="BB732" s="74">
        <v>0</v>
      </c>
      <c r="BC732" s="79">
        <v>0</v>
      </c>
      <c r="BD732" s="79">
        <v>0</v>
      </c>
      <c r="BE732" s="79">
        <v>0</v>
      </c>
      <c r="BF732" s="77">
        <v>0</v>
      </c>
      <c r="BG732" s="344">
        <v>6522083.4192080004</v>
      </c>
      <c r="BH732" s="187">
        <v>68845579</v>
      </c>
    </row>
    <row r="733" spans="1:60" s="50" customFormat="1" ht="24" customHeight="1" x14ac:dyDescent="0.2">
      <c r="A733" s="181"/>
      <c r="B733" s="296">
        <v>727</v>
      </c>
      <c r="C733" s="264">
        <v>526</v>
      </c>
      <c r="D733" s="297">
        <v>13365</v>
      </c>
      <c r="E733" s="241" t="s">
        <v>1836</v>
      </c>
      <c r="F733" s="242" t="s">
        <v>1837</v>
      </c>
      <c r="G733" s="285" t="s">
        <v>137</v>
      </c>
      <c r="H733" s="272" t="s">
        <v>1826</v>
      </c>
      <c r="I733" s="349" t="s">
        <v>3120</v>
      </c>
      <c r="J733" s="67" t="s">
        <v>1838</v>
      </c>
      <c r="K733" s="67" t="s">
        <v>1839</v>
      </c>
      <c r="L733" s="67" t="s">
        <v>1826</v>
      </c>
      <c r="M733" s="290" t="s">
        <v>137</v>
      </c>
      <c r="N733" s="99"/>
      <c r="O733" s="67"/>
      <c r="P733" s="244" t="s">
        <v>2410</v>
      </c>
      <c r="Q733" s="243">
        <v>30</v>
      </c>
      <c r="R733" s="245">
        <v>120</v>
      </c>
      <c r="S733" s="245">
        <v>220</v>
      </c>
      <c r="T733" s="245">
        <v>29.33</v>
      </c>
      <c r="U733" s="89">
        <v>0</v>
      </c>
      <c r="V733" s="260">
        <v>30</v>
      </c>
      <c r="W733" s="98">
        <v>0</v>
      </c>
      <c r="X733" s="83">
        <v>0</v>
      </c>
      <c r="Y733" s="98">
        <v>0</v>
      </c>
      <c r="Z733" s="64">
        <v>0</v>
      </c>
      <c r="AA733" s="315">
        <v>885165</v>
      </c>
      <c r="AB733" s="315">
        <v>46667</v>
      </c>
      <c r="AC733" s="316">
        <v>931832</v>
      </c>
      <c r="AD733" s="74">
        <v>4500000</v>
      </c>
      <c r="AE733" s="74">
        <v>6000000</v>
      </c>
      <c r="AF733" s="334">
        <v>177895.19999999998</v>
      </c>
      <c r="AG733" s="112">
        <v>26554950</v>
      </c>
      <c r="AH733" s="74">
        <v>1400010</v>
      </c>
      <c r="AI733" s="74">
        <v>21347423.999999996</v>
      </c>
      <c r="AJ733" s="74">
        <v>0</v>
      </c>
      <c r="AK733" s="74">
        <v>4500000</v>
      </c>
      <c r="AL733" s="74">
        <v>6000000</v>
      </c>
      <c r="AM733" s="74">
        <v>9784235.9999999981</v>
      </c>
      <c r="AN733" s="74">
        <v>5217666.2159999991</v>
      </c>
      <c r="AO733" s="74">
        <v>0</v>
      </c>
      <c r="AP733" s="74">
        <v>6000000</v>
      </c>
      <c r="AQ733" s="74">
        <v>0</v>
      </c>
      <c r="AR733" s="74">
        <v>0</v>
      </c>
      <c r="AS733" s="74">
        <v>0</v>
      </c>
      <c r="AT733" s="79">
        <v>0</v>
      </c>
      <c r="AU733" s="81">
        <v>80804286.216000006</v>
      </c>
      <c r="AV733" s="112">
        <v>58647986.18088001</v>
      </c>
      <c r="AW733" s="74">
        <v>80804286.215999991</v>
      </c>
      <c r="AX733" s="74">
        <v>5656300.0351200001</v>
      </c>
      <c r="AY733" s="75">
        <v>1864798.6180880012</v>
      </c>
      <c r="AZ733" s="74">
        <v>0</v>
      </c>
      <c r="BA733" s="74">
        <v>0</v>
      </c>
      <c r="BB733" s="74">
        <v>0</v>
      </c>
      <c r="BC733" s="79">
        <v>0</v>
      </c>
      <c r="BD733" s="79">
        <v>0</v>
      </c>
      <c r="BE733" s="79">
        <v>0</v>
      </c>
      <c r="BF733" s="77">
        <v>0</v>
      </c>
      <c r="BG733" s="344">
        <v>7521098.6532080015</v>
      </c>
      <c r="BH733" s="187">
        <v>73283187</v>
      </c>
    </row>
    <row r="734" spans="1:60" s="50" customFormat="1" ht="24" customHeight="1" x14ac:dyDescent="0.2">
      <c r="A734" s="181"/>
      <c r="B734" s="296">
        <v>728</v>
      </c>
      <c r="C734" s="264">
        <v>527</v>
      </c>
      <c r="D734" s="297">
        <v>13370</v>
      </c>
      <c r="E734" s="241" t="s">
        <v>85</v>
      </c>
      <c r="F734" s="242" t="s">
        <v>1851</v>
      </c>
      <c r="G734" s="285" t="s">
        <v>137</v>
      </c>
      <c r="H734" s="272" t="s">
        <v>1826</v>
      </c>
      <c r="I734" s="292" t="s">
        <v>3121</v>
      </c>
      <c r="J734" s="64" t="s">
        <v>1852</v>
      </c>
      <c r="K734" s="64" t="s">
        <v>1853</v>
      </c>
      <c r="L734" s="64" t="s">
        <v>1826</v>
      </c>
      <c r="M734" s="290" t="s">
        <v>137</v>
      </c>
      <c r="N734" s="98"/>
      <c r="O734" s="245" t="s">
        <v>2410</v>
      </c>
      <c r="P734" s="89"/>
      <c r="Q734" s="243">
        <v>30</v>
      </c>
      <c r="R734" s="245">
        <v>90</v>
      </c>
      <c r="S734" s="245">
        <v>0</v>
      </c>
      <c r="T734" s="245">
        <v>0</v>
      </c>
      <c r="U734" s="89">
        <v>0</v>
      </c>
      <c r="V734" s="260">
        <v>21</v>
      </c>
      <c r="W734" s="98">
        <v>0</v>
      </c>
      <c r="X734" s="83">
        <v>0</v>
      </c>
      <c r="Y734" s="98">
        <v>0</v>
      </c>
      <c r="Z734" s="64">
        <v>0</v>
      </c>
      <c r="AA734" s="315">
        <v>885165</v>
      </c>
      <c r="AB734" s="315">
        <v>46667</v>
      </c>
      <c r="AC734" s="316">
        <v>931832</v>
      </c>
      <c r="AD734" s="74">
        <v>4500000</v>
      </c>
      <c r="AE734" s="74">
        <v>6000000</v>
      </c>
      <c r="AF734" s="334">
        <v>177895.19999999998</v>
      </c>
      <c r="AG734" s="112">
        <v>26554950</v>
      </c>
      <c r="AH734" s="74">
        <v>1400010</v>
      </c>
      <c r="AI734" s="74">
        <v>16010567.999999998</v>
      </c>
      <c r="AJ734" s="74">
        <v>0</v>
      </c>
      <c r="AK734" s="74">
        <v>4500000</v>
      </c>
      <c r="AL734" s="74">
        <v>6000000</v>
      </c>
      <c r="AM734" s="74">
        <v>0</v>
      </c>
      <c r="AN734" s="74">
        <v>0</v>
      </c>
      <c r="AO734" s="74">
        <v>0</v>
      </c>
      <c r="AP734" s="74">
        <v>4200000</v>
      </c>
      <c r="AQ734" s="74">
        <v>0</v>
      </c>
      <c r="AR734" s="74">
        <v>0</v>
      </c>
      <c r="AS734" s="74">
        <v>0</v>
      </c>
      <c r="AT734" s="79">
        <v>0</v>
      </c>
      <c r="AU734" s="81">
        <v>58665528</v>
      </c>
      <c r="AV734" s="112">
        <v>39858941.039999999</v>
      </c>
      <c r="AW734" s="74">
        <v>58665528</v>
      </c>
      <c r="AX734" s="74">
        <v>4106586.9600000004</v>
      </c>
      <c r="AY734" s="75">
        <v>0</v>
      </c>
      <c r="AZ734" s="74">
        <v>0</v>
      </c>
      <c r="BA734" s="74">
        <v>0</v>
      </c>
      <c r="BB734" s="74">
        <v>0</v>
      </c>
      <c r="BC734" s="79">
        <v>0</v>
      </c>
      <c r="BD734" s="79">
        <v>0</v>
      </c>
      <c r="BE734" s="79">
        <v>0</v>
      </c>
      <c r="BF734" s="77">
        <v>0</v>
      </c>
      <c r="BG734" s="344">
        <v>4106586.9600000004</v>
      </c>
      <c r="BH734" s="187">
        <v>54558941</v>
      </c>
    </row>
    <row r="735" spans="1:60" s="50" customFormat="1" ht="24" customHeight="1" x14ac:dyDescent="0.2">
      <c r="A735" s="181"/>
      <c r="B735" s="296">
        <v>729</v>
      </c>
      <c r="C735" s="264">
        <v>528</v>
      </c>
      <c r="D735" s="297">
        <v>13375</v>
      </c>
      <c r="E735" s="241" t="s">
        <v>85</v>
      </c>
      <c r="F735" s="242" t="s">
        <v>1867</v>
      </c>
      <c r="G735" s="285" t="s">
        <v>137</v>
      </c>
      <c r="H735" s="272" t="s">
        <v>1826</v>
      </c>
      <c r="I735" s="292" t="s">
        <v>3122</v>
      </c>
      <c r="J735" s="64" t="s">
        <v>1868</v>
      </c>
      <c r="K735" s="64" t="s">
        <v>1869</v>
      </c>
      <c r="L735" s="64" t="s">
        <v>1826</v>
      </c>
      <c r="M735" s="290" t="s">
        <v>137</v>
      </c>
      <c r="N735" s="243" t="s">
        <v>2410</v>
      </c>
      <c r="O735" s="64"/>
      <c r="P735" s="89"/>
      <c r="Q735" s="243">
        <v>30</v>
      </c>
      <c r="R735" s="245">
        <v>120</v>
      </c>
      <c r="S735" s="245">
        <v>110</v>
      </c>
      <c r="T735" s="245">
        <v>29.33</v>
      </c>
      <c r="U735" s="89">
        <v>0</v>
      </c>
      <c r="V735" s="260">
        <v>15</v>
      </c>
      <c r="W735" s="98">
        <v>0</v>
      </c>
      <c r="X735" s="83">
        <v>0</v>
      </c>
      <c r="Y735" s="98">
        <v>3</v>
      </c>
      <c r="Z735" s="64">
        <v>2</v>
      </c>
      <c r="AA735" s="315">
        <v>885165</v>
      </c>
      <c r="AB735" s="315">
        <v>0</v>
      </c>
      <c r="AC735" s="316">
        <v>885165</v>
      </c>
      <c r="AD735" s="74">
        <v>4500000</v>
      </c>
      <c r="AE735" s="74">
        <v>6000000</v>
      </c>
      <c r="AF735" s="334">
        <v>168986.04545454544</v>
      </c>
      <c r="AG735" s="112">
        <v>26554950</v>
      </c>
      <c r="AH735" s="74">
        <v>0</v>
      </c>
      <c r="AI735" s="74">
        <v>20278325.454545453</v>
      </c>
      <c r="AJ735" s="74">
        <v>5310990</v>
      </c>
      <c r="AK735" s="74">
        <v>4500000</v>
      </c>
      <c r="AL735" s="74">
        <v>6000000</v>
      </c>
      <c r="AM735" s="74">
        <v>4647116.25</v>
      </c>
      <c r="AN735" s="74">
        <v>4956360.7131818179</v>
      </c>
      <c r="AO735" s="74">
        <v>0</v>
      </c>
      <c r="AP735" s="74">
        <v>3000000</v>
      </c>
      <c r="AQ735" s="74">
        <v>0</v>
      </c>
      <c r="AR735" s="74">
        <v>0</v>
      </c>
      <c r="AS735" s="74">
        <v>0</v>
      </c>
      <c r="AT735" s="79">
        <v>0</v>
      </c>
      <c r="AU735" s="81">
        <v>75247742.417727277</v>
      </c>
      <c r="AV735" s="112">
        <v>51541179.74848637</v>
      </c>
      <c r="AW735" s="74">
        <v>69936752.417727262</v>
      </c>
      <c r="AX735" s="74">
        <v>4895572.6692409087</v>
      </c>
      <c r="AY735" s="75">
        <v>1154117.9748486371</v>
      </c>
      <c r="AZ735" s="74">
        <v>0</v>
      </c>
      <c r="BA735" s="74">
        <v>0</v>
      </c>
      <c r="BB735" s="74">
        <v>0</v>
      </c>
      <c r="BC735" s="79">
        <v>0</v>
      </c>
      <c r="BD735" s="79">
        <v>0</v>
      </c>
      <c r="BE735" s="79">
        <v>0</v>
      </c>
      <c r="BF735" s="77">
        <v>0</v>
      </c>
      <c r="BG735" s="344">
        <v>6049690.6440895461</v>
      </c>
      <c r="BH735" s="187">
        <v>69198051</v>
      </c>
    </row>
    <row r="736" spans="1:60" s="50" customFormat="1" ht="24" customHeight="1" x14ac:dyDescent="0.2">
      <c r="A736" s="181"/>
      <c r="B736" s="296">
        <v>730</v>
      </c>
      <c r="C736" s="264">
        <v>529</v>
      </c>
      <c r="D736" s="297">
        <v>13369</v>
      </c>
      <c r="E736" s="241" t="s">
        <v>410</v>
      </c>
      <c r="F736" s="242" t="s">
        <v>1848</v>
      </c>
      <c r="G736" s="285" t="s">
        <v>137</v>
      </c>
      <c r="H736" s="272" t="s">
        <v>1826</v>
      </c>
      <c r="I736" s="292" t="s">
        <v>3123</v>
      </c>
      <c r="J736" s="64" t="s">
        <v>1849</v>
      </c>
      <c r="K736" s="64" t="s">
        <v>1850</v>
      </c>
      <c r="L736" s="64" t="s">
        <v>1826</v>
      </c>
      <c r="M736" s="290" t="s">
        <v>137</v>
      </c>
      <c r="N736" s="243" t="s">
        <v>2410</v>
      </c>
      <c r="O736" s="64"/>
      <c r="P736" s="89"/>
      <c r="Q736" s="243">
        <v>30</v>
      </c>
      <c r="R736" s="245">
        <v>120</v>
      </c>
      <c r="S736" s="245">
        <v>110</v>
      </c>
      <c r="T736" s="245">
        <v>29.33</v>
      </c>
      <c r="U736" s="89">
        <v>0</v>
      </c>
      <c r="V736" s="260">
        <v>15</v>
      </c>
      <c r="W736" s="98">
        <v>0</v>
      </c>
      <c r="X736" s="83">
        <v>0</v>
      </c>
      <c r="Y736" s="98">
        <v>0</v>
      </c>
      <c r="Z736" s="64">
        <v>0</v>
      </c>
      <c r="AA736" s="315">
        <v>885165</v>
      </c>
      <c r="AB736" s="315">
        <v>0</v>
      </c>
      <c r="AC736" s="316">
        <v>885165</v>
      </c>
      <c r="AD736" s="74">
        <v>4500000</v>
      </c>
      <c r="AE736" s="74">
        <v>6000000</v>
      </c>
      <c r="AF736" s="334">
        <v>168986.04545454544</v>
      </c>
      <c r="AG736" s="112">
        <v>26554950</v>
      </c>
      <c r="AH736" s="74">
        <v>0</v>
      </c>
      <c r="AI736" s="74">
        <v>20278325.454545453</v>
      </c>
      <c r="AJ736" s="74">
        <v>0</v>
      </c>
      <c r="AK736" s="74">
        <v>4500000</v>
      </c>
      <c r="AL736" s="74">
        <v>6000000</v>
      </c>
      <c r="AM736" s="74">
        <v>4647116.25</v>
      </c>
      <c r="AN736" s="74">
        <v>4956360.7131818179</v>
      </c>
      <c r="AO736" s="74">
        <v>0</v>
      </c>
      <c r="AP736" s="74">
        <v>3000000</v>
      </c>
      <c r="AQ736" s="74">
        <v>0</v>
      </c>
      <c r="AR736" s="74">
        <v>0</v>
      </c>
      <c r="AS736" s="74">
        <v>0</v>
      </c>
      <c r="AT736" s="79">
        <v>0</v>
      </c>
      <c r="AU736" s="81">
        <v>69936752.417727262</v>
      </c>
      <c r="AV736" s="112">
        <v>51541179.748486355</v>
      </c>
      <c r="AW736" s="74">
        <v>69936752.417727262</v>
      </c>
      <c r="AX736" s="74">
        <v>4895572.6692409087</v>
      </c>
      <c r="AY736" s="75">
        <v>1154117.9748486355</v>
      </c>
      <c r="AZ736" s="74">
        <v>0</v>
      </c>
      <c r="BA736" s="74">
        <v>0</v>
      </c>
      <c r="BB736" s="74">
        <v>0</v>
      </c>
      <c r="BC736" s="79">
        <v>0</v>
      </c>
      <c r="BD736" s="79">
        <v>0</v>
      </c>
      <c r="BE736" s="79">
        <v>0</v>
      </c>
      <c r="BF736" s="77">
        <v>0</v>
      </c>
      <c r="BG736" s="344">
        <v>6049690.6440895442</v>
      </c>
      <c r="BH736" s="187">
        <v>63887061</v>
      </c>
    </row>
    <row r="737" spans="1:60" s="50" customFormat="1" ht="24" customHeight="1" x14ac:dyDescent="0.2">
      <c r="A737" s="181"/>
      <c r="B737" s="296">
        <v>731</v>
      </c>
      <c r="C737" s="264">
        <v>530</v>
      </c>
      <c r="D737" s="297">
        <v>13363</v>
      </c>
      <c r="E737" s="241" t="s">
        <v>291</v>
      </c>
      <c r="F737" s="242" t="s">
        <v>1829</v>
      </c>
      <c r="G737" s="285" t="s">
        <v>137</v>
      </c>
      <c r="H737" s="272" t="s">
        <v>1826</v>
      </c>
      <c r="I737" s="292" t="s">
        <v>3124</v>
      </c>
      <c r="J737" s="64" t="s">
        <v>1830</v>
      </c>
      <c r="K737" s="64" t="s">
        <v>1831</v>
      </c>
      <c r="L737" s="64" t="s">
        <v>1826</v>
      </c>
      <c r="M737" s="290" t="s">
        <v>137</v>
      </c>
      <c r="N737" s="243" t="s">
        <v>2410</v>
      </c>
      <c r="O737" s="64"/>
      <c r="P737" s="89"/>
      <c r="Q737" s="243">
        <v>30</v>
      </c>
      <c r="R737" s="245">
        <v>120</v>
      </c>
      <c r="S737" s="245">
        <v>110</v>
      </c>
      <c r="T737" s="245">
        <v>29.33</v>
      </c>
      <c r="U737" s="89">
        <v>0</v>
      </c>
      <c r="V737" s="260">
        <v>15</v>
      </c>
      <c r="W737" s="98">
        <v>0</v>
      </c>
      <c r="X737" s="83">
        <v>0</v>
      </c>
      <c r="Y737" s="98">
        <v>0</v>
      </c>
      <c r="Z737" s="64">
        <v>0</v>
      </c>
      <c r="AA737" s="315">
        <v>885165</v>
      </c>
      <c r="AB737" s="315">
        <v>0</v>
      </c>
      <c r="AC737" s="316">
        <v>885165</v>
      </c>
      <c r="AD737" s="74">
        <v>4500000</v>
      </c>
      <c r="AE737" s="74">
        <v>6000000</v>
      </c>
      <c r="AF737" s="334">
        <v>168986.04545454544</v>
      </c>
      <c r="AG737" s="112">
        <v>26554950</v>
      </c>
      <c r="AH737" s="74">
        <v>0</v>
      </c>
      <c r="AI737" s="74">
        <v>20278325.454545453</v>
      </c>
      <c r="AJ737" s="74">
        <v>0</v>
      </c>
      <c r="AK737" s="74">
        <v>4500000</v>
      </c>
      <c r="AL737" s="74">
        <v>6000000</v>
      </c>
      <c r="AM737" s="74">
        <v>4647116.25</v>
      </c>
      <c r="AN737" s="74">
        <v>4956360.7131818179</v>
      </c>
      <c r="AO737" s="74">
        <v>0</v>
      </c>
      <c r="AP737" s="74">
        <v>3000000</v>
      </c>
      <c r="AQ737" s="74">
        <v>0</v>
      </c>
      <c r="AR737" s="74">
        <v>0</v>
      </c>
      <c r="AS737" s="74">
        <v>0</v>
      </c>
      <c r="AT737" s="79">
        <v>0</v>
      </c>
      <c r="AU737" s="81">
        <v>69936752.417727262</v>
      </c>
      <c r="AV737" s="112">
        <v>51541179.748486355</v>
      </c>
      <c r="AW737" s="74">
        <v>69936752.417727262</v>
      </c>
      <c r="AX737" s="74">
        <v>4895572.6692409087</v>
      </c>
      <c r="AY737" s="75">
        <v>1154117.9748486355</v>
      </c>
      <c r="AZ737" s="74">
        <v>0</v>
      </c>
      <c r="BA737" s="74">
        <v>0</v>
      </c>
      <c r="BB737" s="74">
        <v>0</v>
      </c>
      <c r="BC737" s="79">
        <v>0</v>
      </c>
      <c r="BD737" s="79">
        <v>0</v>
      </c>
      <c r="BE737" s="79">
        <v>0</v>
      </c>
      <c r="BF737" s="77">
        <v>0</v>
      </c>
      <c r="BG737" s="344">
        <v>6049690.6440895442</v>
      </c>
      <c r="BH737" s="187">
        <v>63887061</v>
      </c>
    </row>
    <row r="738" spans="1:60" s="50" customFormat="1" ht="24" customHeight="1" x14ac:dyDescent="0.2">
      <c r="A738" s="181"/>
      <c r="B738" s="296">
        <v>732</v>
      </c>
      <c r="C738" s="264">
        <v>531</v>
      </c>
      <c r="D738" s="297">
        <v>13362</v>
      </c>
      <c r="E738" s="241" t="s">
        <v>610</v>
      </c>
      <c r="F738" s="242" t="s">
        <v>268</v>
      </c>
      <c r="G738" s="285" t="s">
        <v>137</v>
      </c>
      <c r="H738" s="272" t="s">
        <v>1826</v>
      </c>
      <c r="I738" s="292" t="s">
        <v>3125</v>
      </c>
      <c r="J738" s="64" t="s">
        <v>1827</v>
      </c>
      <c r="K738" s="64" t="s">
        <v>1828</v>
      </c>
      <c r="L738" s="64" t="s">
        <v>1826</v>
      </c>
      <c r="M738" s="290" t="s">
        <v>137</v>
      </c>
      <c r="N738" s="243" t="s">
        <v>2410</v>
      </c>
      <c r="O738" s="64"/>
      <c r="P738" s="89"/>
      <c r="Q738" s="243">
        <v>30</v>
      </c>
      <c r="R738" s="245">
        <v>120</v>
      </c>
      <c r="S738" s="245">
        <v>110</v>
      </c>
      <c r="T738" s="245">
        <v>29.33</v>
      </c>
      <c r="U738" s="89">
        <v>0</v>
      </c>
      <c r="V738" s="260">
        <v>15</v>
      </c>
      <c r="W738" s="98">
        <v>0</v>
      </c>
      <c r="X738" s="83">
        <v>0</v>
      </c>
      <c r="Y738" s="98">
        <v>3</v>
      </c>
      <c r="Z738" s="64">
        <v>3</v>
      </c>
      <c r="AA738" s="315">
        <v>885165</v>
      </c>
      <c r="AB738" s="315">
        <v>0</v>
      </c>
      <c r="AC738" s="316">
        <v>885165</v>
      </c>
      <c r="AD738" s="74">
        <v>4500000</v>
      </c>
      <c r="AE738" s="74">
        <v>6000000</v>
      </c>
      <c r="AF738" s="334">
        <v>168986.04545454544</v>
      </c>
      <c r="AG738" s="112">
        <v>26554950</v>
      </c>
      <c r="AH738" s="74">
        <v>0</v>
      </c>
      <c r="AI738" s="74">
        <v>20278325.454545453</v>
      </c>
      <c r="AJ738" s="74">
        <v>7966485</v>
      </c>
      <c r="AK738" s="74">
        <v>4500000</v>
      </c>
      <c r="AL738" s="74">
        <v>6000000</v>
      </c>
      <c r="AM738" s="74">
        <v>4647116.25</v>
      </c>
      <c r="AN738" s="74">
        <v>4956360.7131818179</v>
      </c>
      <c r="AO738" s="74">
        <v>0</v>
      </c>
      <c r="AP738" s="74">
        <v>3000000</v>
      </c>
      <c r="AQ738" s="74">
        <v>0</v>
      </c>
      <c r="AR738" s="74">
        <v>0</v>
      </c>
      <c r="AS738" s="74">
        <v>0</v>
      </c>
      <c r="AT738" s="79">
        <v>0</v>
      </c>
      <c r="AU738" s="81">
        <v>77903237.417727277</v>
      </c>
      <c r="AV738" s="112">
        <v>51541179.74848637</v>
      </c>
      <c r="AW738" s="74">
        <v>69936752.417727262</v>
      </c>
      <c r="AX738" s="74">
        <v>4895572.6692409087</v>
      </c>
      <c r="AY738" s="75">
        <v>1154117.9748486371</v>
      </c>
      <c r="AZ738" s="74">
        <v>0</v>
      </c>
      <c r="BA738" s="74">
        <v>0</v>
      </c>
      <c r="BB738" s="74">
        <v>0</v>
      </c>
      <c r="BC738" s="79">
        <v>0</v>
      </c>
      <c r="BD738" s="79">
        <v>0</v>
      </c>
      <c r="BE738" s="79">
        <v>0</v>
      </c>
      <c r="BF738" s="77">
        <v>0</v>
      </c>
      <c r="BG738" s="344">
        <v>6049690.6440895461</v>
      </c>
      <c r="BH738" s="187">
        <v>71853546</v>
      </c>
    </row>
    <row r="739" spans="1:60" s="50" customFormat="1" ht="24" customHeight="1" x14ac:dyDescent="0.5">
      <c r="A739" s="181"/>
      <c r="B739" s="296">
        <v>733</v>
      </c>
      <c r="C739" s="264">
        <v>532</v>
      </c>
      <c r="D739" s="297">
        <v>13558</v>
      </c>
      <c r="E739" s="241" t="s">
        <v>2365</v>
      </c>
      <c r="F739" s="242" t="s">
        <v>2366</v>
      </c>
      <c r="G739" s="285" t="s">
        <v>137</v>
      </c>
      <c r="H739" s="272" t="s">
        <v>2342</v>
      </c>
      <c r="I739" s="352" t="s">
        <v>3126</v>
      </c>
      <c r="J739" s="64" t="s">
        <v>2367</v>
      </c>
      <c r="K739" s="64"/>
      <c r="L739" s="64" t="s">
        <v>2342</v>
      </c>
      <c r="M739" s="290" t="s">
        <v>137</v>
      </c>
      <c r="N739" s="243" t="s">
        <v>2410</v>
      </c>
      <c r="O739" s="64"/>
      <c r="P739" s="89"/>
      <c r="Q739" s="243">
        <v>30</v>
      </c>
      <c r="R739" s="245">
        <v>120</v>
      </c>
      <c r="S739" s="245">
        <v>110</v>
      </c>
      <c r="T739" s="245">
        <v>29.33</v>
      </c>
      <c r="U739" s="89">
        <v>0</v>
      </c>
      <c r="V739" s="260">
        <v>15</v>
      </c>
      <c r="W739" s="98">
        <v>0</v>
      </c>
      <c r="X739" s="83">
        <v>0</v>
      </c>
      <c r="Y739" s="98">
        <v>2</v>
      </c>
      <c r="Z739" s="64">
        <v>2</v>
      </c>
      <c r="AA739" s="315">
        <v>885165</v>
      </c>
      <c r="AB739" s="315">
        <v>46667</v>
      </c>
      <c r="AC739" s="316">
        <v>931832</v>
      </c>
      <c r="AD739" s="74">
        <v>4500000</v>
      </c>
      <c r="AE739" s="74">
        <v>6000000</v>
      </c>
      <c r="AF739" s="334">
        <v>177895.19999999998</v>
      </c>
      <c r="AG739" s="112">
        <v>26554950</v>
      </c>
      <c r="AH739" s="74">
        <v>1400010</v>
      </c>
      <c r="AI739" s="74">
        <v>21347423.999999996</v>
      </c>
      <c r="AJ739" s="74">
        <v>5310990</v>
      </c>
      <c r="AK739" s="74">
        <v>4500000</v>
      </c>
      <c r="AL739" s="74">
        <v>6000000</v>
      </c>
      <c r="AM739" s="74">
        <v>4892117.9999999991</v>
      </c>
      <c r="AN739" s="74">
        <v>5217666.2159999991</v>
      </c>
      <c r="AO739" s="74">
        <v>0</v>
      </c>
      <c r="AP739" s="74">
        <v>3000000</v>
      </c>
      <c r="AQ739" s="74">
        <v>0</v>
      </c>
      <c r="AR739" s="74">
        <v>0</v>
      </c>
      <c r="AS739" s="74">
        <v>0</v>
      </c>
      <c r="AT739" s="79">
        <v>0</v>
      </c>
      <c r="AU739" s="81">
        <v>78223158.216000006</v>
      </c>
      <c r="AV739" s="112">
        <v>54308316.440880008</v>
      </c>
      <c r="AW739" s="74">
        <v>72912168.215999991</v>
      </c>
      <c r="AX739" s="74">
        <v>5103851.7751199994</v>
      </c>
      <c r="AY739" s="75">
        <v>1430831.644088001</v>
      </c>
      <c r="AZ739" s="74">
        <v>0</v>
      </c>
      <c r="BA739" s="74">
        <v>0</v>
      </c>
      <c r="BB739" s="74">
        <v>0</v>
      </c>
      <c r="BC739" s="79">
        <v>0</v>
      </c>
      <c r="BD739" s="79">
        <v>0</v>
      </c>
      <c r="BE739" s="79">
        <v>0</v>
      </c>
      <c r="BF739" s="77">
        <v>0</v>
      </c>
      <c r="BG739" s="344">
        <v>6534683.4192080004</v>
      </c>
      <c r="BH739" s="187">
        <v>71688474</v>
      </c>
    </row>
    <row r="740" spans="1:60" s="50" customFormat="1" ht="24" customHeight="1" x14ac:dyDescent="0.2">
      <c r="A740" s="181"/>
      <c r="B740" s="296">
        <v>734</v>
      </c>
      <c r="C740" s="264">
        <v>533</v>
      </c>
      <c r="D740" s="297">
        <v>13561</v>
      </c>
      <c r="E740" s="241" t="s">
        <v>2374</v>
      </c>
      <c r="F740" s="242" t="s">
        <v>2375</v>
      </c>
      <c r="G740" s="285" t="s">
        <v>137</v>
      </c>
      <c r="H740" s="272" t="s">
        <v>2342</v>
      </c>
      <c r="I740" s="292" t="s">
        <v>3127</v>
      </c>
      <c r="J740" s="64" t="s">
        <v>2376</v>
      </c>
      <c r="K740" s="64" t="s">
        <v>2377</v>
      </c>
      <c r="L740" s="64" t="s">
        <v>2342</v>
      </c>
      <c r="M740" s="290" t="s">
        <v>137</v>
      </c>
      <c r="N740" s="243" t="s">
        <v>2410</v>
      </c>
      <c r="O740" s="64"/>
      <c r="P740" s="89"/>
      <c r="Q740" s="243">
        <v>30</v>
      </c>
      <c r="R740" s="245">
        <v>120</v>
      </c>
      <c r="S740" s="245">
        <v>110</v>
      </c>
      <c r="T740" s="245">
        <v>29.33</v>
      </c>
      <c r="U740" s="89">
        <v>0</v>
      </c>
      <c r="V740" s="260">
        <v>27</v>
      </c>
      <c r="W740" s="98">
        <v>0</v>
      </c>
      <c r="X740" s="83">
        <v>0</v>
      </c>
      <c r="Y740" s="98">
        <v>2</v>
      </c>
      <c r="Z740" s="64">
        <v>0</v>
      </c>
      <c r="AA740" s="315">
        <v>885165</v>
      </c>
      <c r="AB740" s="315">
        <v>46667</v>
      </c>
      <c r="AC740" s="316">
        <v>931832</v>
      </c>
      <c r="AD740" s="74">
        <v>4500000</v>
      </c>
      <c r="AE740" s="74">
        <v>6000000</v>
      </c>
      <c r="AF740" s="334">
        <v>177895.19999999998</v>
      </c>
      <c r="AG740" s="112">
        <v>26554950</v>
      </c>
      <c r="AH740" s="74">
        <v>1400010</v>
      </c>
      <c r="AI740" s="74">
        <v>21347423.999999996</v>
      </c>
      <c r="AJ740" s="74">
        <v>0</v>
      </c>
      <c r="AK740" s="74">
        <v>4500000</v>
      </c>
      <c r="AL740" s="74">
        <v>6000000</v>
      </c>
      <c r="AM740" s="74">
        <v>4892117.9999999991</v>
      </c>
      <c r="AN740" s="74">
        <v>5217666.2159999991</v>
      </c>
      <c r="AO740" s="74">
        <v>0</v>
      </c>
      <c r="AP740" s="74">
        <v>5400000</v>
      </c>
      <c r="AQ740" s="74">
        <v>0</v>
      </c>
      <c r="AR740" s="74">
        <v>0</v>
      </c>
      <c r="AS740" s="74">
        <v>0</v>
      </c>
      <c r="AT740" s="79">
        <v>0</v>
      </c>
      <c r="AU740" s="81">
        <v>75312168.216000006</v>
      </c>
      <c r="AV740" s="112">
        <v>54140316.440880008</v>
      </c>
      <c r="AW740" s="74">
        <v>75312168.215999991</v>
      </c>
      <c r="AX740" s="74">
        <v>5271851.7751199994</v>
      </c>
      <c r="AY740" s="75">
        <v>1414031.644088001</v>
      </c>
      <c r="AZ740" s="74">
        <v>0</v>
      </c>
      <c r="BA740" s="74">
        <v>0</v>
      </c>
      <c r="BB740" s="74">
        <v>0</v>
      </c>
      <c r="BC740" s="79">
        <v>0</v>
      </c>
      <c r="BD740" s="79">
        <v>0</v>
      </c>
      <c r="BE740" s="79">
        <v>0</v>
      </c>
      <c r="BF740" s="77">
        <v>0</v>
      </c>
      <c r="BG740" s="344">
        <v>6685883.4192080004</v>
      </c>
      <c r="BH740" s="187">
        <v>68626284</v>
      </c>
    </row>
    <row r="741" spans="1:60" s="50" customFormat="1" ht="24" customHeight="1" x14ac:dyDescent="0.2">
      <c r="A741" s="181"/>
      <c r="B741" s="296">
        <v>735</v>
      </c>
      <c r="C741" s="264">
        <v>534</v>
      </c>
      <c r="D741" s="297">
        <v>13552</v>
      </c>
      <c r="E741" s="241" t="s">
        <v>488</v>
      </c>
      <c r="F741" s="242" t="s">
        <v>2348</v>
      </c>
      <c r="G741" s="285" t="s">
        <v>137</v>
      </c>
      <c r="H741" s="272" t="s">
        <v>2342</v>
      </c>
      <c r="I741" s="292" t="s">
        <v>3128</v>
      </c>
      <c r="J741" s="64" t="s">
        <v>2349</v>
      </c>
      <c r="K741" s="64" t="s">
        <v>2350</v>
      </c>
      <c r="L741" s="64" t="s">
        <v>2342</v>
      </c>
      <c r="M741" s="290" t="s">
        <v>137</v>
      </c>
      <c r="N741" s="243" t="s">
        <v>2410</v>
      </c>
      <c r="O741" s="64"/>
      <c r="P741" s="89"/>
      <c r="Q741" s="243">
        <v>30</v>
      </c>
      <c r="R741" s="245">
        <v>120</v>
      </c>
      <c r="S741" s="245">
        <v>110</v>
      </c>
      <c r="T741" s="245">
        <v>29.33</v>
      </c>
      <c r="U741" s="89">
        <v>0</v>
      </c>
      <c r="V741" s="260">
        <v>15</v>
      </c>
      <c r="W741" s="98">
        <v>0</v>
      </c>
      <c r="X741" s="83">
        <v>0</v>
      </c>
      <c r="Y741" s="98">
        <v>3</v>
      </c>
      <c r="Z741" s="64">
        <v>3</v>
      </c>
      <c r="AA741" s="315">
        <v>885165</v>
      </c>
      <c r="AB741" s="315">
        <v>46667</v>
      </c>
      <c r="AC741" s="316">
        <v>931832</v>
      </c>
      <c r="AD741" s="74">
        <v>4500000</v>
      </c>
      <c r="AE741" s="74">
        <v>6000000</v>
      </c>
      <c r="AF741" s="334">
        <v>177895.19999999998</v>
      </c>
      <c r="AG741" s="112">
        <v>26554950</v>
      </c>
      <c r="AH741" s="74">
        <v>1400010</v>
      </c>
      <c r="AI741" s="74">
        <v>21347423.999999996</v>
      </c>
      <c r="AJ741" s="74">
        <v>7966485</v>
      </c>
      <c r="AK741" s="74">
        <v>4500000</v>
      </c>
      <c r="AL741" s="74">
        <v>6000000</v>
      </c>
      <c r="AM741" s="74">
        <v>4892117.9999999991</v>
      </c>
      <c r="AN741" s="74">
        <v>5217666.2159999991</v>
      </c>
      <c r="AO741" s="74">
        <v>0</v>
      </c>
      <c r="AP741" s="74">
        <v>3000000</v>
      </c>
      <c r="AQ741" s="74">
        <v>0</v>
      </c>
      <c r="AR741" s="74">
        <v>0</v>
      </c>
      <c r="AS741" s="74">
        <v>0</v>
      </c>
      <c r="AT741" s="79">
        <v>0</v>
      </c>
      <c r="AU741" s="81">
        <v>80878653.216000006</v>
      </c>
      <c r="AV741" s="112">
        <v>54308316.440880008</v>
      </c>
      <c r="AW741" s="74">
        <v>72912168.215999991</v>
      </c>
      <c r="AX741" s="74">
        <v>5103851.7751199994</v>
      </c>
      <c r="AY741" s="75">
        <v>1430831.644088001</v>
      </c>
      <c r="AZ741" s="74">
        <v>0</v>
      </c>
      <c r="BA741" s="74">
        <v>0</v>
      </c>
      <c r="BB741" s="74">
        <v>0</v>
      </c>
      <c r="BC741" s="79">
        <v>0</v>
      </c>
      <c r="BD741" s="79">
        <v>0</v>
      </c>
      <c r="BE741" s="79">
        <v>0</v>
      </c>
      <c r="BF741" s="77">
        <v>0</v>
      </c>
      <c r="BG741" s="344">
        <v>6534683.4192080004</v>
      </c>
      <c r="BH741" s="187">
        <v>74343969</v>
      </c>
    </row>
    <row r="742" spans="1:60" s="50" customFormat="1" ht="24" customHeight="1" x14ac:dyDescent="0.2">
      <c r="A742" s="181"/>
      <c r="B742" s="296">
        <v>736</v>
      </c>
      <c r="C742" s="264">
        <v>535</v>
      </c>
      <c r="D742" s="297">
        <v>13557</v>
      </c>
      <c r="E742" s="241" t="s">
        <v>1184</v>
      </c>
      <c r="F742" s="242" t="s">
        <v>2362</v>
      </c>
      <c r="G742" s="285" t="s">
        <v>137</v>
      </c>
      <c r="H742" s="272" t="s">
        <v>2342</v>
      </c>
      <c r="I742" s="292" t="s">
        <v>3129</v>
      </c>
      <c r="J742" s="64" t="s">
        <v>2363</v>
      </c>
      <c r="K742" s="64" t="s">
        <v>2364</v>
      </c>
      <c r="L742" s="64" t="s">
        <v>2342</v>
      </c>
      <c r="M742" s="290" t="s">
        <v>137</v>
      </c>
      <c r="N742" s="243" t="s">
        <v>2410</v>
      </c>
      <c r="O742" s="64"/>
      <c r="P742" s="89"/>
      <c r="Q742" s="243">
        <v>30</v>
      </c>
      <c r="R742" s="245">
        <v>120</v>
      </c>
      <c r="S742" s="245">
        <v>110</v>
      </c>
      <c r="T742" s="245">
        <v>29.33</v>
      </c>
      <c r="U742" s="89">
        <v>0</v>
      </c>
      <c r="V742" s="260">
        <v>30</v>
      </c>
      <c r="W742" s="98">
        <v>0</v>
      </c>
      <c r="X742" s="83">
        <v>0</v>
      </c>
      <c r="Y742" s="98">
        <v>1</v>
      </c>
      <c r="Z742" s="64">
        <v>0</v>
      </c>
      <c r="AA742" s="315">
        <v>885165</v>
      </c>
      <c r="AB742" s="315">
        <v>46667</v>
      </c>
      <c r="AC742" s="316">
        <v>931832</v>
      </c>
      <c r="AD742" s="74">
        <v>4500000</v>
      </c>
      <c r="AE742" s="74">
        <v>6000000</v>
      </c>
      <c r="AF742" s="334">
        <v>177895.19999999998</v>
      </c>
      <c r="AG742" s="112">
        <v>26554950</v>
      </c>
      <c r="AH742" s="74">
        <v>1400010</v>
      </c>
      <c r="AI742" s="74">
        <v>21347423.999999996</v>
      </c>
      <c r="AJ742" s="74">
        <v>0</v>
      </c>
      <c r="AK742" s="74">
        <v>4500000</v>
      </c>
      <c r="AL742" s="74">
        <v>6000000</v>
      </c>
      <c r="AM742" s="74">
        <v>4892117.9999999991</v>
      </c>
      <c r="AN742" s="74">
        <v>5217666.2159999991</v>
      </c>
      <c r="AO742" s="74">
        <v>0</v>
      </c>
      <c r="AP742" s="74">
        <v>6000000</v>
      </c>
      <c r="AQ742" s="74">
        <v>0</v>
      </c>
      <c r="AR742" s="74">
        <v>0</v>
      </c>
      <c r="AS742" s="74">
        <v>0</v>
      </c>
      <c r="AT742" s="79">
        <v>0</v>
      </c>
      <c r="AU742" s="81">
        <v>75912168.216000006</v>
      </c>
      <c r="AV742" s="112">
        <v>54098316.440880008</v>
      </c>
      <c r="AW742" s="74">
        <v>75912168.215999991</v>
      </c>
      <c r="AX742" s="74">
        <v>5313851.7751199994</v>
      </c>
      <c r="AY742" s="75">
        <v>1409831.644088001</v>
      </c>
      <c r="AZ742" s="74">
        <v>0</v>
      </c>
      <c r="BA742" s="74">
        <v>0</v>
      </c>
      <c r="BB742" s="74">
        <v>0</v>
      </c>
      <c r="BC742" s="79">
        <v>0</v>
      </c>
      <c r="BD742" s="79">
        <v>0</v>
      </c>
      <c r="BE742" s="79">
        <v>0</v>
      </c>
      <c r="BF742" s="77">
        <v>0</v>
      </c>
      <c r="BG742" s="344">
        <v>6723683.4192080004</v>
      </c>
      <c r="BH742" s="187">
        <v>69188484</v>
      </c>
    </row>
    <row r="743" spans="1:60" s="50" customFormat="1" ht="24" customHeight="1" x14ac:dyDescent="0.2">
      <c r="A743" s="181"/>
      <c r="B743" s="296">
        <v>737</v>
      </c>
      <c r="C743" s="264">
        <v>536</v>
      </c>
      <c r="D743" s="297">
        <v>13550</v>
      </c>
      <c r="E743" s="241" t="s">
        <v>352</v>
      </c>
      <c r="F743" s="242" t="s">
        <v>2344</v>
      </c>
      <c r="G743" s="285" t="s">
        <v>137</v>
      </c>
      <c r="H743" s="272" t="s">
        <v>2342</v>
      </c>
      <c r="I743" s="292" t="s">
        <v>3130</v>
      </c>
      <c r="J743" s="64" t="s">
        <v>2345</v>
      </c>
      <c r="K743" s="64"/>
      <c r="L743" s="64" t="s">
        <v>2342</v>
      </c>
      <c r="M743" s="290" t="s">
        <v>137</v>
      </c>
      <c r="N743" s="243" t="s">
        <v>2410</v>
      </c>
      <c r="O743" s="64"/>
      <c r="P743" s="89"/>
      <c r="Q743" s="243">
        <v>30</v>
      </c>
      <c r="R743" s="245">
        <v>120</v>
      </c>
      <c r="S743" s="245">
        <v>110</v>
      </c>
      <c r="T743" s="245">
        <v>29.33</v>
      </c>
      <c r="U743" s="89">
        <v>0</v>
      </c>
      <c r="V743" s="260">
        <v>30</v>
      </c>
      <c r="W743" s="98">
        <v>0</v>
      </c>
      <c r="X743" s="83">
        <v>0</v>
      </c>
      <c r="Y743" s="98">
        <v>2</v>
      </c>
      <c r="Z743" s="64">
        <v>1</v>
      </c>
      <c r="AA743" s="315">
        <v>885165</v>
      </c>
      <c r="AB743" s="315">
        <v>46667</v>
      </c>
      <c r="AC743" s="316">
        <v>931832</v>
      </c>
      <c r="AD743" s="74">
        <v>4500000</v>
      </c>
      <c r="AE743" s="74">
        <v>6000000</v>
      </c>
      <c r="AF743" s="334">
        <v>177895.19999999998</v>
      </c>
      <c r="AG743" s="112">
        <v>26554950</v>
      </c>
      <c r="AH743" s="74">
        <v>1400010</v>
      </c>
      <c r="AI743" s="74">
        <v>21347423.999999996</v>
      </c>
      <c r="AJ743" s="74">
        <v>2655495</v>
      </c>
      <c r="AK743" s="74">
        <v>4500000</v>
      </c>
      <c r="AL743" s="74">
        <v>6000000</v>
      </c>
      <c r="AM743" s="74">
        <v>4892117.9999999991</v>
      </c>
      <c r="AN743" s="74">
        <v>5217666.2159999991</v>
      </c>
      <c r="AO743" s="74">
        <v>0</v>
      </c>
      <c r="AP743" s="74">
        <v>6000000</v>
      </c>
      <c r="AQ743" s="74">
        <v>0</v>
      </c>
      <c r="AR743" s="74">
        <v>0</v>
      </c>
      <c r="AS743" s="74">
        <v>0</v>
      </c>
      <c r="AT743" s="79">
        <v>0</v>
      </c>
      <c r="AU743" s="81">
        <v>78567663.216000006</v>
      </c>
      <c r="AV743" s="112">
        <v>54098316.440880008</v>
      </c>
      <c r="AW743" s="74">
        <v>75912168.215999991</v>
      </c>
      <c r="AX743" s="74">
        <v>5313851.7751199994</v>
      </c>
      <c r="AY743" s="75">
        <v>1409831.644088001</v>
      </c>
      <c r="AZ743" s="74">
        <v>0</v>
      </c>
      <c r="BA743" s="74">
        <v>0</v>
      </c>
      <c r="BB743" s="74">
        <v>0</v>
      </c>
      <c r="BC743" s="79">
        <v>0</v>
      </c>
      <c r="BD743" s="79">
        <v>0</v>
      </c>
      <c r="BE743" s="79">
        <v>0</v>
      </c>
      <c r="BF743" s="77">
        <v>0</v>
      </c>
      <c r="BG743" s="344">
        <v>6723683.4192080004</v>
      </c>
      <c r="BH743" s="187">
        <v>71843979</v>
      </c>
    </row>
    <row r="744" spans="1:60" s="50" customFormat="1" ht="24" customHeight="1" x14ac:dyDescent="0.2">
      <c r="A744" s="181"/>
      <c r="B744" s="296">
        <v>738</v>
      </c>
      <c r="C744" s="264">
        <v>537</v>
      </c>
      <c r="D744" s="297">
        <v>13549</v>
      </c>
      <c r="E744" s="241" t="s">
        <v>2340</v>
      </c>
      <c r="F744" s="242" t="s">
        <v>2341</v>
      </c>
      <c r="G744" s="285" t="s">
        <v>137</v>
      </c>
      <c r="H744" s="272" t="s">
        <v>2342</v>
      </c>
      <c r="I744" s="292" t="s">
        <v>3131</v>
      </c>
      <c r="J744" s="64" t="s">
        <v>2343</v>
      </c>
      <c r="K744" s="64"/>
      <c r="L744" s="64" t="s">
        <v>2342</v>
      </c>
      <c r="M744" s="290" t="s">
        <v>137</v>
      </c>
      <c r="N744" s="98"/>
      <c r="O744" s="245" t="s">
        <v>2410</v>
      </c>
      <c r="P744" s="89"/>
      <c r="Q744" s="243">
        <v>30</v>
      </c>
      <c r="R744" s="245">
        <v>90</v>
      </c>
      <c r="S744" s="245">
        <v>0</v>
      </c>
      <c r="T744" s="245">
        <v>0</v>
      </c>
      <c r="U744" s="89">
        <v>0</v>
      </c>
      <c r="V744" s="260">
        <v>30</v>
      </c>
      <c r="W744" s="98">
        <v>0</v>
      </c>
      <c r="X744" s="83">
        <v>0</v>
      </c>
      <c r="Y744" s="98">
        <v>1</v>
      </c>
      <c r="Z744" s="64">
        <v>0</v>
      </c>
      <c r="AA744" s="315">
        <v>885165</v>
      </c>
      <c r="AB744" s="315">
        <v>46667</v>
      </c>
      <c r="AC744" s="316">
        <v>931832</v>
      </c>
      <c r="AD744" s="74">
        <v>4500000</v>
      </c>
      <c r="AE744" s="74">
        <v>6000000</v>
      </c>
      <c r="AF744" s="334">
        <v>177895.19999999998</v>
      </c>
      <c r="AG744" s="112">
        <v>26554950</v>
      </c>
      <c r="AH744" s="74">
        <v>1400010</v>
      </c>
      <c r="AI744" s="74">
        <v>16010567.999999998</v>
      </c>
      <c r="AJ744" s="74">
        <v>0</v>
      </c>
      <c r="AK744" s="74">
        <v>4500000</v>
      </c>
      <c r="AL744" s="74">
        <v>6000000</v>
      </c>
      <c r="AM744" s="74">
        <v>0</v>
      </c>
      <c r="AN744" s="74">
        <v>0</v>
      </c>
      <c r="AO744" s="74">
        <v>0</v>
      </c>
      <c r="AP744" s="74">
        <v>6000000</v>
      </c>
      <c r="AQ744" s="74">
        <v>0</v>
      </c>
      <c r="AR744" s="74">
        <v>0</v>
      </c>
      <c r="AS744" s="74">
        <v>0</v>
      </c>
      <c r="AT744" s="79">
        <v>0</v>
      </c>
      <c r="AU744" s="81">
        <v>60465528</v>
      </c>
      <c r="AV744" s="112">
        <v>39732941.039999999</v>
      </c>
      <c r="AW744" s="74">
        <v>60465528</v>
      </c>
      <c r="AX744" s="74">
        <v>4232586.96</v>
      </c>
      <c r="AY744" s="75">
        <v>0</v>
      </c>
      <c r="AZ744" s="74">
        <v>0</v>
      </c>
      <c r="BA744" s="74">
        <v>0</v>
      </c>
      <c r="BB744" s="74">
        <v>0</v>
      </c>
      <c r="BC744" s="79">
        <v>0</v>
      </c>
      <c r="BD744" s="79">
        <v>0</v>
      </c>
      <c r="BE744" s="79">
        <v>0</v>
      </c>
      <c r="BF744" s="77">
        <v>0</v>
      </c>
      <c r="BG744" s="344">
        <v>4232586.96</v>
      </c>
      <c r="BH744" s="187">
        <v>56232941</v>
      </c>
    </row>
    <row r="745" spans="1:60" s="50" customFormat="1" ht="24" customHeight="1" x14ac:dyDescent="0.2">
      <c r="A745" s="181"/>
      <c r="B745" s="296">
        <v>739</v>
      </c>
      <c r="C745" s="264">
        <v>538</v>
      </c>
      <c r="D745" s="297">
        <v>13559</v>
      </c>
      <c r="E745" s="241" t="s">
        <v>99</v>
      </c>
      <c r="F745" s="242" t="s">
        <v>2368</v>
      </c>
      <c r="G745" s="285" t="s">
        <v>137</v>
      </c>
      <c r="H745" s="272" t="s">
        <v>2342</v>
      </c>
      <c r="I745" s="292" t="s">
        <v>3132</v>
      </c>
      <c r="J745" s="64" t="s">
        <v>2369</v>
      </c>
      <c r="K745" s="64" t="s">
        <v>2370</v>
      </c>
      <c r="L745" s="64" t="s">
        <v>2342</v>
      </c>
      <c r="M745" s="290" t="s">
        <v>137</v>
      </c>
      <c r="N745" s="243" t="s">
        <v>2410</v>
      </c>
      <c r="O745" s="64"/>
      <c r="P745" s="89"/>
      <c r="Q745" s="243">
        <v>30</v>
      </c>
      <c r="R745" s="245">
        <v>120</v>
      </c>
      <c r="S745" s="245">
        <v>110</v>
      </c>
      <c r="T745" s="245">
        <v>29.33</v>
      </c>
      <c r="U745" s="89">
        <v>0</v>
      </c>
      <c r="V745" s="260">
        <v>28</v>
      </c>
      <c r="W745" s="98">
        <v>0</v>
      </c>
      <c r="X745" s="83">
        <v>0</v>
      </c>
      <c r="Y745" s="98">
        <v>3</v>
      </c>
      <c r="Z745" s="64">
        <v>2</v>
      </c>
      <c r="AA745" s="315">
        <v>885165</v>
      </c>
      <c r="AB745" s="315">
        <v>46667</v>
      </c>
      <c r="AC745" s="316">
        <v>931832</v>
      </c>
      <c r="AD745" s="74">
        <v>4500000</v>
      </c>
      <c r="AE745" s="74">
        <v>6000000</v>
      </c>
      <c r="AF745" s="334">
        <v>177895.19999999998</v>
      </c>
      <c r="AG745" s="112">
        <v>26554950</v>
      </c>
      <c r="AH745" s="74">
        <v>1400010</v>
      </c>
      <c r="AI745" s="74">
        <v>21347423.999999996</v>
      </c>
      <c r="AJ745" s="74">
        <v>5310990</v>
      </c>
      <c r="AK745" s="74">
        <v>4500000</v>
      </c>
      <c r="AL745" s="74">
        <v>6000000</v>
      </c>
      <c r="AM745" s="74">
        <v>4892117.9999999991</v>
      </c>
      <c r="AN745" s="74">
        <v>5217666.2159999991</v>
      </c>
      <c r="AO745" s="74">
        <v>0</v>
      </c>
      <c r="AP745" s="74">
        <v>5600000</v>
      </c>
      <c r="AQ745" s="74">
        <v>0</v>
      </c>
      <c r="AR745" s="74">
        <v>0</v>
      </c>
      <c r="AS745" s="74">
        <v>0</v>
      </c>
      <c r="AT745" s="79">
        <v>0</v>
      </c>
      <c r="AU745" s="81">
        <v>80823158.216000006</v>
      </c>
      <c r="AV745" s="112">
        <v>54126316.440880008</v>
      </c>
      <c r="AW745" s="74">
        <v>75512168.215999991</v>
      </c>
      <c r="AX745" s="74">
        <v>5285851.7751199994</v>
      </c>
      <c r="AY745" s="75">
        <v>1412631.644088001</v>
      </c>
      <c r="AZ745" s="74">
        <v>0</v>
      </c>
      <c r="BA745" s="74">
        <v>0</v>
      </c>
      <c r="BB745" s="74">
        <v>0</v>
      </c>
      <c r="BC745" s="79">
        <v>0</v>
      </c>
      <c r="BD745" s="79">
        <v>0</v>
      </c>
      <c r="BE745" s="79">
        <v>0</v>
      </c>
      <c r="BF745" s="77">
        <v>0</v>
      </c>
      <c r="BG745" s="344">
        <v>6698483.4192080004</v>
      </c>
      <c r="BH745" s="187">
        <v>74124674</v>
      </c>
    </row>
    <row r="746" spans="1:60" s="50" customFormat="1" ht="24" customHeight="1" x14ac:dyDescent="0.2">
      <c r="A746" s="181"/>
      <c r="B746" s="296">
        <v>740</v>
      </c>
      <c r="C746" s="264">
        <v>539</v>
      </c>
      <c r="D746" s="297">
        <v>13551</v>
      </c>
      <c r="E746" s="241" t="s">
        <v>1916</v>
      </c>
      <c r="F746" s="242" t="s">
        <v>2346</v>
      </c>
      <c r="G746" s="285" t="s">
        <v>137</v>
      </c>
      <c r="H746" s="272" t="s">
        <v>2342</v>
      </c>
      <c r="I746" s="292" t="s">
        <v>3133</v>
      </c>
      <c r="J746" s="64">
        <v>4723308687</v>
      </c>
      <c r="K746" s="64" t="s">
        <v>2347</v>
      </c>
      <c r="L746" s="64" t="s">
        <v>2342</v>
      </c>
      <c r="M746" s="290" t="s">
        <v>137</v>
      </c>
      <c r="N746" s="243" t="s">
        <v>2410</v>
      </c>
      <c r="O746" s="64"/>
      <c r="P746" s="89"/>
      <c r="Q746" s="243">
        <v>30</v>
      </c>
      <c r="R746" s="245">
        <v>120</v>
      </c>
      <c r="S746" s="245">
        <v>110</v>
      </c>
      <c r="T746" s="245">
        <v>29.33</v>
      </c>
      <c r="U746" s="89">
        <v>0</v>
      </c>
      <c r="V746" s="260">
        <v>30</v>
      </c>
      <c r="W746" s="98">
        <v>0</v>
      </c>
      <c r="X746" s="83">
        <v>0</v>
      </c>
      <c r="Y746" s="98">
        <v>3</v>
      </c>
      <c r="Z746" s="64">
        <v>3</v>
      </c>
      <c r="AA746" s="315">
        <v>885165</v>
      </c>
      <c r="AB746" s="315">
        <v>46667</v>
      </c>
      <c r="AC746" s="316">
        <v>931832</v>
      </c>
      <c r="AD746" s="74">
        <v>4500000</v>
      </c>
      <c r="AE746" s="74">
        <v>6000000</v>
      </c>
      <c r="AF746" s="334">
        <v>177895.19999999998</v>
      </c>
      <c r="AG746" s="112">
        <v>26554950</v>
      </c>
      <c r="AH746" s="74">
        <v>1400010</v>
      </c>
      <c r="AI746" s="74">
        <v>21347423.999999996</v>
      </c>
      <c r="AJ746" s="74">
        <v>7966485</v>
      </c>
      <c r="AK746" s="74">
        <v>4500000</v>
      </c>
      <c r="AL746" s="74">
        <v>6000000</v>
      </c>
      <c r="AM746" s="74">
        <v>4892117.9999999991</v>
      </c>
      <c r="AN746" s="74">
        <v>5217666.2159999991</v>
      </c>
      <c r="AO746" s="74">
        <v>0</v>
      </c>
      <c r="AP746" s="74">
        <v>6000000</v>
      </c>
      <c r="AQ746" s="74">
        <v>0</v>
      </c>
      <c r="AR746" s="74">
        <v>0</v>
      </c>
      <c r="AS746" s="74">
        <v>0</v>
      </c>
      <c r="AT746" s="79">
        <v>0</v>
      </c>
      <c r="AU746" s="81">
        <v>83878653.216000006</v>
      </c>
      <c r="AV746" s="112">
        <v>54098316.440880008</v>
      </c>
      <c r="AW746" s="74">
        <v>75912168.215999991</v>
      </c>
      <c r="AX746" s="74">
        <v>5313851.7751199994</v>
      </c>
      <c r="AY746" s="75">
        <v>1409831.644088001</v>
      </c>
      <c r="AZ746" s="74">
        <v>0</v>
      </c>
      <c r="BA746" s="74">
        <v>0</v>
      </c>
      <c r="BB746" s="74">
        <v>0</v>
      </c>
      <c r="BC746" s="79">
        <v>0</v>
      </c>
      <c r="BD746" s="79">
        <v>0</v>
      </c>
      <c r="BE746" s="79">
        <v>0</v>
      </c>
      <c r="BF746" s="77">
        <v>0</v>
      </c>
      <c r="BG746" s="344">
        <v>6723683.4192080004</v>
      </c>
      <c r="BH746" s="187">
        <v>77154969</v>
      </c>
    </row>
    <row r="747" spans="1:60" s="50" customFormat="1" ht="24" customHeight="1" x14ac:dyDescent="0.2">
      <c r="A747" s="181"/>
      <c r="B747" s="296">
        <v>741</v>
      </c>
      <c r="C747" s="264">
        <v>540</v>
      </c>
      <c r="D747" s="297">
        <v>13560</v>
      </c>
      <c r="E747" s="241" t="s">
        <v>1027</v>
      </c>
      <c r="F747" s="242" t="s">
        <v>2371</v>
      </c>
      <c r="G747" s="285" t="s">
        <v>137</v>
      </c>
      <c r="H747" s="272" t="s">
        <v>2342</v>
      </c>
      <c r="I747" s="292" t="s">
        <v>3134</v>
      </c>
      <c r="J747" s="64" t="s">
        <v>2372</v>
      </c>
      <c r="K747" s="64" t="s">
        <v>2373</v>
      </c>
      <c r="L747" s="64" t="s">
        <v>2342</v>
      </c>
      <c r="M747" s="290" t="s">
        <v>137</v>
      </c>
      <c r="N747" s="243" t="s">
        <v>2410</v>
      </c>
      <c r="O747" s="64"/>
      <c r="P747" s="89"/>
      <c r="Q747" s="243">
        <v>30</v>
      </c>
      <c r="R747" s="245">
        <v>120</v>
      </c>
      <c r="S747" s="245">
        <v>110</v>
      </c>
      <c r="T747" s="245">
        <v>29.33</v>
      </c>
      <c r="U747" s="89">
        <v>0</v>
      </c>
      <c r="V747" s="260">
        <v>30</v>
      </c>
      <c r="W747" s="98">
        <v>0</v>
      </c>
      <c r="X747" s="83">
        <v>0</v>
      </c>
      <c r="Y747" s="98">
        <v>0</v>
      </c>
      <c r="Z747" s="64">
        <v>0</v>
      </c>
      <c r="AA747" s="315">
        <v>885165</v>
      </c>
      <c r="AB747" s="315">
        <v>46667</v>
      </c>
      <c r="AC747" s="316">
        <v>931832</v>
      </c>
      <c r="AD747" s="74">
        <v>4500000</v>
      </c>
      <c r="AE747" s="74">
        <v>6000000</v>
      </c>
      <c r="AF747" s="334">
        <v>177895.19999999998</v>
      </c>
      <c r="AG747" s="112">
        <v>26554950</v>
      </c>
      <c r="AH747" s="74">
        <v>1400010</v>
      </c>
      <c r="AI747" s="74">
        <v>21347423.999999996</v>
      </c>
      <c r="AJ747" s="74">
        <v>0</v>
      </c>
      <c r="AK747" s="74">
        <v>4500000</v>
      </c>
      <c r="AL747" s="74">
        <v>6000000</v>
      </c>
      <c r="AM747" s="74">
        <v>4892117.9999999991</v>
      </c>
      <c r="AN747" s="74">
        <v>5217666.2159999991</v>
      </c>
      <c r="AO747" s="74">
        <v>0</v>
      </c>
      <c r="AP747" s="74">
        <v>6000000</v>
      </c>
      <c r="AQ747" s="74">
        <v>0</v>
      </c>
      <c r="AR747" s="74">
        <v>0</v>
      </c>
      <c r="AS747" s="74">
        <v>0</v>
      </c>
      <c r="AT747" s="79">
        <v>0</v>
      </c>
      <c r="AU747" s="81">
        <v>75912168.216000006</v>
      </c>
      <c r="AV747" s="112">
        <v>54098316.440880008</v>
      </c>
      <c r="AW747" s="74">
        <v>75912168.215999991</v>
      </c>
      <c r="AX747" s="74">
        <v>5313851.7751199994</v>
      </c>
      <c r="AY747" s="75">
        <v>1409831.644088001</v>
      </c>
      <c r="AZ747" s="74">
        <v>0</v>
      </c>
      <c r="BA747" s="74">
        <v>0</v>
      </c>
      <c r="BB747" s="74">
        <v>0</v>
      </c>
      <c r="BC747" s="79">
        <v>0</v>
      </c>
      <c r="BD747" s="79">
        <v>0</v>
      </c>
      <c r="BE747" s="79">
        <v>0</v>
      </c>
      <c r="BF747" s="77">
        <v>0</v>
      </c>
      <c r="BG747" s="344">
        <v>6723683.4192080004</v>
      </c>
      <c r="BH747" s="187">
        <v>69188484</v>
      </c>
    </row>
    <row r="748" spans="1:60" s="50" customFormat="1" ht="24" customHeight="1" x14ac:dyDescent="0.2">
      <c r="A748" s="181"/>
      <c r="B748" s="296">
        <v>742</v>
      </c>
      <c r="C748" s="264">
        <v>541</v>
      </c>
      <c r="D748" s="297">
        <v>13379</v>
      </c>
      <c r="E748" s="241" t="s">
        <v>1880</v>
      </c>
      <c r="F748" s="242" t="s">
        <v>1881</v>
      </c>
      <c r="G748" s="285" t="s">
        <v>137</v>
      </c>
      <c r="H748" s="272" t="s">
        <v>1871</v>
      </c>
      <c r="I748" s="292" t="s">
        <v>3135</v>
      </c>
      <c r="J748" s="64" t="s">
        <v>1882</v>
      </c>
      <c r="K748" s="64" t="s">
        <v>1883</v>
      </c>
      <c r="L748" s="64" t="s">
        <v>1871</v>
      </c>
      <c r="M748" s="290" t="s">
        <v>137</v>
      </c>
      <c r="N748" s="243" t="s">
        <v>2410</v>
      </c>
      <c r="O748" s="64"/>
      <c r="P748" s="89"/>
      <c r="Q748" s="243">
        <v>30</v>
      </c>
      <c r="R748" s="245">
        <v>120</v>
      </c>
      <c r="S748" s="245">
        <v>110</v>
      </c>
      <c r="T748" s="245">
        <v>29.33</v>
      </c>
      <c r="U748" s="89">
        <v>0</v>
      </c>
      <c r="V748" s="260">
        <v>10</v>
      </c>
      <c r="W748" s="98">
        <v>0</v>
      </c>
      <c r="X748" s="83">
        <v>0</v>
      </c>
      <c r="Y748" s="98">
        <v>2</v>
      </c>
      <c r="Z748" s="64">
        <v>1</v>
      </c>
      <c r="AA748" s="315">
        <v>885165</v>
      </c>
      <c r="AB748" s="315">
        <v>46667</v>
      </c>
      <c r="AC748" s="316">
        <v>931832</v>
      </c>
      <c r="AD748" s="74">
        <v>4500000</v>
      </c>
      <c r="AE748" s="74">
        <v>6000000</v>
      </c>
      <c r="AF748" s="334">
        <v>177895.19999999998</v>
      </c>
      <c r="AG748" s="112">
        <v>26554950</v>
      </c>
      <c r="AH748" s="74">
        <v>1400010</v>
      </c>
      <c r="AI748" s="74">
        <v>21347423.999999996</v>
      </c>
      <c r="AJ748" s="74">
        <v>2655495</v>
      </c>
      <c r="AK748" s="74">
        <v>4500000</v>
      </c>
      <c r="AL748" s="74">
        <v>6000000</v>
      </c>
      <c r="AM748" s="74">
        <v>4892117.9999999991</v>
      </c>
      <c r="AN748" s="74">
        <v>5217666.2159999991</v>
      </c>
      <c r="AO748" s="74">
        <v>0</v>
      </c>
      <c r="AP748" s="74">
        <v>2000000</v>
      </c>
      <c r="AQ748" s="74">
        <v>0</v>
      </c>
      <c r="AR748" s="74">
        <v>0</v>
      </c>
      <c r="AS748" s="74">
        <v>0</v>
      </c>
      <c r="AT748" s="79">
        <v>0</v>
      </c>
      <c r="AU748" s="81">
        <v>74567663.216000006</v>
      </c>
      <c r="AV748" s="112">
        <v>54378316.440880008</v>
      </c>
      <c r="AW748" s="74">
        <v>71912168.215999991</v>
      </c>
      <c r="AX748" s="74">
        <v>5033851.7751199994</v>
      </c>
      <c r="AY748" s="75">
        <v>1437831.644088001</v>
      </c>
      <c r="AZ748" s="74">
        <v>0</v>
      </c>
      <c r="BA748" s="74">
        <v>0</v>
      </c>
      <c r="BB748" s="74">
        <v>0</v>
      </c>
      <c r="BC748" s="79">
        <v>0</v>
      </c>
      <c r="BD748" s="79">
        <v>0</v>
      </c>
      <c r="BE748" s="79">
        <v>0</v>
      </c>
      <c r="BF748" s="77">
        <v>0</v>
      </c>
      <c r="BG748" s="344">
        <v>6471683.4192080004</v>
      </c>
      <c r="BH748" s="187">
        <v>68095979</v>
      </c>
    </row>
    <row r="749" spans="1:60" s="50" customFormat="1" ht="24" customHeight="1" x14ac:dyDescent="0.2">
      <c r="A749" s="181"/>
      <c r="B749" s="296">
        <v>743</v>
      </c>
      <c r="C749" s="264">
        <v>542</v>
      </c>
      <c r="D749" s="297">
        <v>13385</v>
      </c>
      <c r="E749" s="241" t="s">
        <v>500</v>
      </c>
      <c r="F749" s="242" t="s">
        <v>1898</v>
      </c>
      <c r="G749" s="285" t="s">
        <v>137</v>
      </c>
      <c r="H749" s="272" t="s">
        <v>1871</v>
      </c>
      <c r="I749" s="292" t="s">
        <v>3136</v>
      </c>
      <c r="J749" s="64" t="s">
        <v>1899</v>
      </c>
      <c r="K749" s="64" t="s">
        <v>1900</v>
      </c>
      <c r="L749" s="64" t="s">
        <v>1871</v>
      </c>
      <c r="M749" s="290" t="s">
        <v>137</v>
      </c>
      <c r="N749" s="98"/>
      <c r="O749" s="64"/>
      <c r="P749" s="244" t="s">
        <v>2410</v>
      </c>
      <c r="Q749" s="243">
        <v>30</v>
      </c>
      <c r="R749" s="245">
        <v>120</v>
      </c>
      <c r="S749" s="245">
        <v>220</v>
      </c>
      <c r="T749" s="245">
        <v>29.33</v>
      </c>
      <c r="U749" s="89">
        <v>0</v>
      </c>
      <c r="V749" s="260">
        <v>10</v>
      </c>
      <c r="W749" s="98">
        <v>0</v>
      </c>
      <c r="X749" s="83">
        <v>0</v>
      </c>
      <c r="Y749" s="98">
        <v>2</v>
      </c>
      <c r="Z749" s="64">
        <v>2</v>
      </c>
      <c r="AA749" s="315">
        <v>885165</v>
      </c>
      <c r="AB749" s="315">
        <v>46667</v>
      </c>
      <c r="AC749" s="316">
        <v>931832</v>
      </c>
      <c r="AD749" s="74">
        <v>4500000</v>
      </c>
      <c r="AE749" s="74">
        <v>6000000</v>
      </c>
      <c r="AF749" s="334">
        <v>177895.19999999998</v>
      </c>
      <c r="AG749" s="112">
        <v>26554950</v>
      </c>
      <c r="AH749" s="74">
        <v>1400010</v>
      </c>
      <c r="AI749" s="74">
        <v>21347423.999999996</v>
      </c>
      <c r="AJ749" s="74">
        <v>5310990</v>
      </c>
      <c r="AK749" s="74">
        <v>4500000</v>
      </c>
      <c r="AL749" s="74">
        <v>6000000</v>
      </c>
      <c r="AM749" s="74">
        <v>9784235.9999999981</v>
      </c>
      <c r="AN749" s="74">
        <v>5217666.2159999991</v>
      </c>
      <c r="AO749" s="74">
        <v>0</v>
      </c>
      <c r="AP749" s="74">
        <v>2000000</v>
      </c>
      <c r="AQ749" s="74">
        <v>0</v>
      </c>
      <c r="AR749" s="74">
        <v>0</v>
      </c>
      <c r="AS749" s="74">
        <v>0</v>
      </c>
      <c r="AT749" s="79">
        <v>0</v>
      </c>
      <c r="AU749" s="81">
        <v>82115276.216000006</v>
      </c>
      <c r="AV749" s="112">
        <v>58927986.18088001</v>
      </c>
      <c r="AW749" s="74">
        <v>76804286.215999991</v>
      </c>
      <c r="AX749" s="74">
        <v>5376300.0351200001</v>
      </c>
      <c r="AY749" s="75">
        <v>1892798.6180880012</v>
      </c>
      <c r="AZ749" s="74">
        <v>0</v>
      </c>
      <c r="BA749" s="74">
        <v>0</v>
      </c>
      <c r="BB749" s="74">
        <v>0</v>
      </c>
      <c r="BC749" s="79">
        <v>0</v>
      </c>
      <c r="BD749" s="79">
        <v>0</v>
      </c>
      <c r="BE749" s="79">
        <v>0</v>
      </c>
      <c r="BF749" s="77">
        <v>0</v>
      </c>
      <c r="BG749" s="344">
        <v>7269098.6532080015</v>
      </c>
      <c r="BH749" s="187">
        <v>74846177</v>
      </c>
    </row>
    <row r="750" spans="1:60" s="50" customFormat="1" ht="24" customHeight="1" x14ac:dyDescent="0.2">
      <c r="A750" s="181"/>
      <c r="B750" s="296">
        <v>744</v>
      </c>
      <c r="C750" s="264">
        <v>543</v>
      </c>
      <c r="D750" s="297">
        <v>13377</v>
      </c>
      <c r="E750" s="241" t="s">
        <v>864</v>
      </c>
      <c r="F750" s="242" t="s">
        <v>1874</v>
      </c>
      <c r="G750" s="285" t="s">
        <v>137</v>
      </c>
      <c r="H750" s="272" t="s">
        <v>1871</v>
      </c>
      <c r="I750" s="292" t="s">
        <v>3137</v>
      </c>
      <c r="J750" s="64" t="s">
        <v>1875</v>
      </c>
      <c r="K750" s="64" t="s">
        <v>1876</v>
      </c>
      <c r="L750" s="64" t="s">
        <v>1871</v>
      </c>
      <c r="M750" s="290" t="s">
        <v>137</v>
      </c>
      <c r="N750" s="243" t="s">
        <v>2410</v>
      </c>
      <c r="O750" s="64"/>
      <c r="P750" s="89"/>
      <c r="Q750" s="243">
        <v>30</v>
      </c>
      <c r="R750" s="245">
        <v>120</v>
      </c>
      <c r="S750" s="245">
        <v>110</v>
      </c>
      <c r="T750" s="245">
        <v>29.33</v>
      </c>
      <c r="U750" s="89">
        <v>0</v>
      </c>
      <c r="V750" s="260">
        <v>10</v>
      </c>
      <c r="W750" s="98">
        <v>0</v>
      </c>
      <c r="X750" s="83">
        <v>0</v>
      </c>
      <c r="Y750" s="98">
        <v>2</v>
      </c>
      <c r="Z750" s="64">
        <v>2</v>
      </c>
      <c r="AA750" s="315">
        <v>885165</v>
      </c>
      <c r="AB750" s="315">
        <v>46667</v>
      </c>
      <c r="AC750" s="316">
        <v>931832</v>
      </c>
      <c r="AD750" s="74">
        <v>4500000</v>
      </c>
      <c r="AE750" s="74">
        <v>6000000</v>
      </c>
      <c r="AF750" s="334">
        <v>177895.19999999998</v>
      </c>
      <c r="AG750" s="112">
        <v>26554950</v>
      </c>
      <c r="AH750" s="74">
        <v>1400010</v>
      </c>
      <c r="AI750" s="74">
        <v>21347423.999999996</v>
      </c>
      <c r="AJ750" s="74">
        <v>5310990</v>
      </c>
      <c r="AK750" s="74">
        <v>4500000</v>
      </c>
      <c r="AL750" s="74">
        <v>6000000</v>
      </c>
      <c r="AM750" s="74">
        <v>4892117.9999999991</v>
      </c>
      <c r="AN750" s="74">
        <v>5217666.2159999991</v>
      </c>
      <c r="AO750" s="74">
        <v>0</v>
      </c>
      <c r="AP750" s="74">
        <v>2000000</v>
      </c>
      <c r="AQ750" s="74">
        <v>0</v>
      </c>
      <c r="AR750" s="74">
        <v>0</v>
      </c>
      <c r="AS750" s="74">
        <v>0</v>
      </c>
      <c r="AT750" s="79">
        <v>0</v>
      </c>
      <c r="AU750" s="81">
        <v>77223158.216000006</v>
      </c>
      <c r="AV750" s="112">
        <v>54378316.440880008</v>
      </c>
      <c r="AW750" s="74">
        <v>71912168.215999991</v>
      </c>
      <c r="AX750" s="74">
        <v>5033851.7751199994</v>
      </c>
      <c r="AY750" s="75">
        <v>1437831.644088001</v>
      </c>
      <c r="AZ750" s="74">
        <v>0</v>
      </c>
      <c r="BA750" s="74">
        <v>0</v>
      </c>
      <c r="BB750" s="74">
        <v>0</v>
      </c>
      <c r="BC750" s="79">
        <v>0</v>
      </c>
      <c r="BD750" s="79">
        <v>0</v>
      </c>
      <c r="BE750" s="79">
        <v>0</v>
      </c>
      <c r="BF750" s="77">
        <v>0</v>
      </c>
      <c r="BG750" s="344">
        <v>6471683.4192080004</v>
      </c>
      <c r="BH750" s="187">
        <v>70751474</v>
      </c>
    </row>
    <row r="751" spans="1:60" s="50" customFormat="1" ht="24" customHeight="1" x14ac:dyDescent="0.5">
      <c r="A751" s="181"/>
      <c r="B751" s="296">
        <v>745</v>
      </c>
      <c r="C751" s="264">
        <v>544</v>
      </c>
      <c r="D751" s="297">
        <v>13383</v>
      </c>
      <c r="E751" s="241" t="s">
        <v>270</v>
      </c>
      <c r="F751" s="242" t="s">
        <v>1893</v>
      </c>
      <c r="G751" s="285" t="s">
        <v>137</v>
      </c>
      <c r="H751" s="272" t="s">
        <v>1871</v>
      </c>
      <c r="I751" s="352" t="s">
        <v>3138</v>
      </c>
      <c r="J751" s="64" t="s">
        <v>1894</v>
      </c>
      <c r="K751" s="64" t="s">
        <v>1895</v>
      </c>
      <c r="L751" s="64" t="s">
        <v>1871</v>
      </c>
      <c r="M751" s="290" t="s">
        <v>137</v>
      </c>
      <c r="N751" s="98"/>
      <c r="O751" s="64"/>
      <c r="P751" s="244" t="s">
        <v>2410</v>
      </c>
      <c r="Q751" s="243">
        <v>30</v>
      </c>
      <c r="R751" s="245">
        <v>120</v>
      </c>
      <c r="S751" s="245">
        <v>220</v>
      </c>
      <c r="T751" s="245">
        <v>29.33</v>
      </c>
      <c r="U751" s="89">
        <v>0</v>
      </c>
      <c r="V751" s="260">
        <v>14</v>
      </c>
      <c r="W751" s="98">
        <v>0</v>
      </c>
      <c r="X751" s="83">
        <v>0</v>
      </c>
      <c r="Y751" s="98">
        <v>0</v>
      </c>
      <c r="Z751" s="64">
        <v>0</v>
      </c>
      <c r="AA751" s="315">
        <v>885165</v>
      </c>
      <c r="AB751" s="315">
        <v>46667</v>
      </c>
      <c r="AC751" s="316">
        <v>931832</v>
      </c>
      <c r="AD751" s="74">
        <v>4500000</v>
      </c>
      <c r="AE751" s="74">
        <v>6000000</v>
      </c>
      <c r="AF751" s="334">
        <v>177895.19999999998</v>
      </c>
      <c r="AG751" s="112">
        <v>26554950</v>
      </c>
      <c r="AH751" s="74">
        <v>1400010</v>
      </c>
      <c r="AI751" s="74">
        <v>21347423.999999996</v>
      </c>
      <c r="AJ751" s="74">
        <v>0</v>
      </c>
      <c r="AK751" s="74">
        <v>4500000</v>
      </c>
      <c r="AL751" s="74">
        <v>6000000</v>
      </c>
      <c r="AM751" s="74">
        <v>9784235.9999999981</v>
      </c>
      <c r="AN751" s="74">
        <v>5217666.2159999991</v>
      </c>
      <c r="AO751" s="74">
        <v>0</v>
      </c>
      <c r="AP751" s="74">
        <v>2800000</v>
      </c>
      <c r="AQ751" s="74">
        <v>0</v>
      </c>
      <c r="AR751" s="74">
        <v>0</v>
      </c>
      <c r="AS751" s="74">
        <v>0</v>
      </c>
      <c r="AT751" s="79">
        <v>0</v>
      </c>
      <c r="AU751" s="81">
        <v>77604286.216000006</v>
      </c>
      <c r="AV751" s="112">
        <v>58871986.18088001</v>
      </c>
      <c r="AW751" s="74">
        <v>77604286.215999991</v>
      </c>
      <c r="AX751" s="74">
        <v>5432300.0351200001</v>
      </c>
      <c r="AY751" s="75">
        <v>1887198.6180880012</v>
      </c>
      <c r="AZ751" s="74">
        <v>0</v>
      </c>
      <c r="BA751" s="74">
        <v>0</v>
      </c>
      <c r="BB751" s="74">
        <v>0</v>
      </c>
      <c r="BC751" s="79">
        <v>0</v>
      </c>
      <c r="BD751" s="79">
        <v>0</v>
      </c>
      <c r="BE751" s="79">
        <v>0</v>
      </c>
      <c r="BF751" s="77">
        <v>0</v>
      </c>
      <c r="BG751" s="344">
        <v>7319498.6532080015</v>
      </c>
      <c r="BH751" s="187">
        <v>70284787</v>
      </c>
    </row>
    <row r="752" spans="1:60" s="50" customFormat="1" ht="24" customHeight="1" x14ac:dyDescent="0.2">
      <c r="A752" s="181"/>
      <c r="B752" s="296">
        <v>746</v>
      </c>
      <c r="C752" s="264">
        <v>545</v>
      </c>
      <c r="D752" s="297">
        <v>13386</v>
      </c>
      <c r="E752" s="241" t="s">
        <v>158</v>
      </c>
      <c r="F752" s="242" t="s">
        <v>1901</v>
      </c>
      <c r="G752" s="285" t="s">
        <v>137</v>
      </c>
      <c r="H752" s="272" t="s">
        <v>1871</v>
      </c>
      <c r="I752" s="292" t="s">
        <v>3139</v>
      </c>
      <c r="J752" s="64" t="s">
        <v>1902</v>
      </c>
      <c r="K752" s="64" t="s">
        <v>1903</v>
      </c>
      <c r="L752" s="64" t="s">
        <v>1871</v>
      </c>
      <c r="M752" s="290" t="s">
        <v>137</v>
      </c>
      <c r="N752" s="243" t="s">
        <v>2410</v>
      </c>
      <c r="O752" s="64"/>
      <c r="P752" s="89"/>
      <c r="Q752" s="243">
        <v>30</v>
      </c>
      <c r="R752" s="245">
        <v>120</v>
      </c>
      <c r="S752" s="245">
        <v>110</v>
      </c>
      <c r="T752" s="245">
        <v>29.33</v>
      </c>
      <c r="U752" s="89">
        <v>0</v>
      </c>
      <c r="V752" s="260">
        <v>10</v>
      </c>
      <c r="W752" s="98">
        <v>0</v>
      </c>
      <c r="X752" s="83">
        <v>0</v>
      </c>
      <c r="Y752" s="98">
        <v>1</v>
      </c>
      <c r="Z752" s="64">
        <v>1</v>
      </c>
      <c r="AA752" s="315">
        <v>885165</v>
      </c>
      <c r="AB752" s="315">
        <v>46667</v>
      </c>
      <c r="AC752" s="316">
        <v>931832</v>
      </c>
      <c r="AD752" s="74">
        <v>4500000</v>
      </c>
      <c r="AE752" s="74">
        <v>6000000</v>
      </c>
      <c r="AF752" s="334">
        <v>177895.19999999998</v>
      </c>
      <c r="AG752" s="112">
        <v>26554950</v>
      </c>
      <c r="AH752" s="74">
        <v>1400010</v>
      </c>
      <c r="AI752" s="74">
        <v>21347423.999999996</v>
      </c>
      <c r="AJ752" s="74">
        <v>2655495</v>
      </c>
      <c r="AK752" s="74">
        <v>4500000</v>
      </c>
      <c r="AL752" s="74">
        <v>6000000</v>
      </c>
      <c r="AM752" s="74">
        <v>4892117.9999999991</v>
      </c>
      <c r="AN752" s="74">
        <v>5217666.2159999991</v>
      </c>
      <c r="AO752" s="74">
        <v>0</v>
      </c>
      <c r="AP752" s="74">
        <v>2000000</v>
      </c>
      <c r="AQ752" s="74">
        <v>0</v>
      </c>
      <c r="AR752" s="74">
        <v>0</v>
      </c>
      <c r="AS752" s="74">
        <v>0</v>
      </c>
      <c r="AT752" s="79">
        <v>0</v>
      </c>
      <c r="AU752" s="81">
        <v>74567663.216000006</v>
      </c>
      <c r="AV752" s="112">
        <v>54378316.440880008</v>
      </c>
      <c r="AW752" s="74">
        <v>71912168.215999991</v>
      </c>
      <c r="AX752" s="74">
        <v>5033851.7751199994</v>
      </c>
      <c r="AY752" s="75">
        <v>1437831.644088001</v>
      </c>
      <c r="AZ752" s="74">
        <v>0</v>
      </c>
      <c r="BA752" s="74">
        <v>0</v>
      </c>
      <c r="BB752" s="74">
        <v>0</v>
      </c>
      <c r="BC752" s="79">
        <v>0</v>
      </c>
      <c r="BD752" s="79">
        <v>0</v>
      </c>
      <c r="BE752" s="79">
        <v>0</v>
      </c>
      <c r="BF752" s="77">
        <v>0</v>
      </c>
      <c r="BG752" s="344">
        <v>6471683.4192080004</v>
      </c>
      <c r="BH752" s="187">
        <v>68095979</v>
      </c>
    </row>
    <row r="753" spans="1:60" s="50" customFormat="1" ht="24" customHeight="1" x14ac:dyDescent="0.2">
      <c r="A753" s="181"/>
      <c r="B753" s="296">
        <v>747</v>
      </c>
      <c r="C753" s="264">
        <v>546</v>
      </c>
      <c r="D753" s="297">
        <v>13378</v>
      </c>
      <c r="E753" s="241" t="s">
        <v>123</v>
      </c>
      <c r="F753" s="242" t="s">
        <v>1877</v>
      </c>
      <c r="G753" s="285" t="s">
        <v>137</v>
      </c>
      <c r="H753" s="272" t="s">
        <v>1871</v>
      </c>
      <c r="I753" s="292" t="s">
        <v>3140</v>
      </c>
      <c r="J753" s="64" t="s">
        <v>1878</v>
      </c>
      <c r="K753" s="64" t="s">
        <v>1879</v>
      </c>
      <c r="L753" s="64" t="s">
        <v>1871</v>
      </c>
      <c r="M753" s="290" t="s">
        <v>137</v>
      </c>
      <c r="N753" s="98"/>
      <c r="O753" s="64"/>
      <c r="P753" s="244" t="s">
        <v>2410</v>
      </c>
      <c r="Q753" s="243">
        <v>30</v>
      </c>
      <c r="R753" s="245">
        <v>120</v>
      </c>
      <c r="S753" s="245">
        <v>220</v>
      </c>
      <c r="T753" s="245">
        <v>29.33</v>
      </c>
      <c r="U753" s="89">
        <v>0</v>
      </c>
      <c r="V753" s="260">
        <v>10</v>
      </c>
      <c r="W753" s="98">
        <v>0</v>
      </c>
      <c r="X753" s="83">
        <v>0</v>
      </c>
      <c r="Y753" s="98">
        <v>1</v>
      </c>
      <c r="Z753" s="64">
        <v>1</v>
      </c>
      <c r="AA753" s="315">
        <v>885165</v>
      </c>
      <c r="AB753" s="315">
        <v>46667</v>
      </c>
      <c r="AC753" s="316">
        <v>931832</v>
      </c>
      <c r="AD753" s="74">
        <v>4500000</v>
      </c>
      <c r="AE753" s="74">
        <v>6000000</v>
      </c>
      <c r="AF753" s="334">
        <v>177895.19999999998</v>
      </c>
      <c r="AG753" s="112">
        <v>26554950</v>
      </c>
      <c r="AH753" s="74">
        <v>1400010</v>
      </c>
      <c r="AI753" s="74">
        <v>21347423.999999996</v>
      </c>
      <c r="AJ753" s="74">
        <v>2655495</v>
      </c>
      <c r="AK753" s="74">
        <v>4500000</v>
      </c>
      <c r="AL753" s="74">
        <v>6000000</v>
      </c>
      <c r="AM753" s="74">
        <v>9784235.9999999981</v>
      </c>
      <c r="AN753" s="74">
        <v>5217666.2159999991</v>
      </c>
      <c r="AO753" s="74">
        <v>0</v>
      </c>
      <c r="AP753" s="74">
        <v>2000000</v>
      </c>
      <c r="AQ753" s="74">
        <v>0</v>
      </c>
      <c r="AR753" s="74">
        <v>0</v>
      </c>
      <c r="AS753" s="74">
        <v>0</v>
      </c>
      <c r="AT753" s="79">
        <v>0</v>
      </c>
      <c r="AU753" s="81">
        <v>79459781.216000006</v>
      </c>
      <c r="AV753" s="112">
        <v>58927986.18088001</v>
      </c>
      <c r="AW753" s="74">
        <v>76804286.215999991</v>
      </c>
      <c r="AX753" s="74">
        <v>5376300.0351200001</v>
      </c>
      <c r="AY753" s="75">
        <v>1892798.6180880012</v>
      </c>
      <c r="AZ753" s="74">
        <v>0</v>
      </c>
      <c r="BA753" s="74">
        <v>0</v>
      </c>
      <c r="BB753" s="74">
        <v>0</v>
      </c>
      <c r="BC753" s="79">
        <v>0</v>
      </c>
      <c r="BD753" s="79">
        <v>0</v>
      </c>
      <c r="BE753" s="79">
        <v>0</v>
      </c>
      <c r="BF753" s="77">
        <v>0</v>
      </c>
      <c r="BG753" s="344">
        <v>7269098.6532080015</v>
      </c>
      <c r="BH753" s="187">
        <v>72190682</v>
      </c>
    </row>
    <row r="754" spans="1:60" s="50" customFormat="1" ht="24" customHeight="1" x14ac:dyDescent="0.2">
      <c r="A754" s="181"/>
      <c r="B754" s="296">
        <v>748</v>
      </c>
      <c r="C754" s="264">
        <v>547</v>
      </c>
      <c r="D754" s="297">
        <v>13381</v>
      </c>
      <c r="E754" s="241" t="s">
        <v>916</v>
      </c>
      <c r="F754" s="242" t="s">
        <v>1887</v>
      </c>
      <c r="G754" s="285" t="s">
        <v>137</v>
      </c>
      <c r="H754" s="272" t="s">
        <v>1871</v>
      </c>
      <c r="I754" s="292" t="s">
        <v>3141</v>
      </c>
      <c r="J754" s="64" t="s">
        <v>1888</v>
      </c>
      <c r="K754" s="64" t="s">
        <v>1889</v>
      </c>
      <c r="L754" s="64" t="s">
        <v>1871</v>
      </c>
      <c r="M754" s="290" t="s">
        <v>137</v>
      </c>
      <c r="N754" s="243" t="s">
        <v>2410</v>
      </c>
      <c r="O754" s="64"/>
      <c r="P754" s="89"/>
      <c r="Q754" s="243">
        <v>30</v>
      </c>
      <c r="R754" s="245">
        <v>120</v>
      </c>
      <c r="S754" s="245">
        <v>110</v>
      </c>
      <c r="T754" s="245">
        <v>29.33</v>
      </c>
      <c r="U754" s="89">
        <v>0</v>
      </c>
      <c r="V754" s="260">
        <v>10</v>
      </c>
      <c r="W754" s="98">
        <v>0</v>
      </c>
      <c r="X754" s="83">
        <v>0</v>
      </c>
      <c r="Y754" s="98">
        <v>2</v>
      </c>
      <c r="Z754" s="64">
        <v>2</v>
      </c>
      <c r="AA754" s="315">
        <v>885165</v>
      </c>
      <c r="AB754" s="315">
        <v>46667</v>
      </c>
      <c r="AC754" s="316">
        <v>931832</v>
      </c>
      <c r="AD754" s="74">
        <v>4500000</v>
      </c>
      <c r="AE754" s="74">
        <v>6000000</v>
      </c>
      <c r="AF754" s="334">
        <v>177895.19999999998</v>
      </c>
      <c r="AG754" s="112">
        <v>26554950</v>
      </c>
      <c r="AH754" s="74">
        <v>1400010</v>
      </c>
      <c r="AI754" s="74">
        <v>21347423.999999996</v>
      </c>
      <c r="AJ754" s="74">
        <v>5310990</v>
      </c>
      <c r="AK754" s="74">
        <v>4500000</v>
      </c>
      <c r="AL754" s="74">
        <v>6000000</v>
      </c>
      <c r="AM754" s="74">
        <v>4892117.9999999991</v>
      </c>
      <c r="AN754" s="74">
        <v>5217666.2159999991</v>
      </c>
      <c r="AO754" s="74">
        <v>0</v>
      </c>
      <c r="AP754" s="74">
        <v>2000000</v>
      </c>
      <c r="AQ754" s="74">
        <v>0</v>
      </c>
      <c r="AR754" s="74">
        <v>0</v>
      </c>
      <c r="AS754" s="74">
        <v>0</v>
      </c>
      <c r="AT754" s="79">
        <v>0</v>
      </c>
      <c r="AU754" s="81">
        <v>77223158.216000006</v>
      </c>
      <c r="AV754" s="112">
        <v>54378316.440880008</v>
      </c>
      <c r="AW754" s="74">
        <v>71912168.215999991</v>
      </c>
      <c r="AX754" s="74">
        <v>5033851.7751199994</v>
      </c>
      <c r="AY754" s="75">
        <v>1437831.644088001</v>
      </c>
      <c r="AZ754" s="74">
        <v>0</v>
      </c>
      <c r="BA754" s="74">
        <v>0</v>
      </c>
      <c r="BB754" s="74">
        <v>0</v>
      </c>
      <c r="BC754" s="79">
        <v>0</v>
      </c>
      <c r="BD754" s="79">
        <v>0</v>
      </c>
      <c r="BE754" s="79">
        <v>0</v>
      </c>
      <c r="BF754" s="77">
        <v>0</v>
      </c>
      <c r="BG754" s="344">
        <v>6471683.4192080004</v>
      </c>
      <c r="BH754" s="187">
        <v>70751474</v>
      </c>
    </row>
    <row r="755" spans="1:60" s="50" customFormat="1" ht="24" customHeight="1" x14ac:dyDescent="0.2">
      <c r="A755" s="181"/>
      <c r="B755" s="296">
        <v>749</v>
      </c>
      <c r="C755" s="264">
        <v>548</v>
      </c>
      <c r="D755" s="297">
        <v>13380</v>
      </c>
      <c r="E755" s="241" t="s">
        <v>1162</v>
      </c>
      <c r="F755" s="242" t="s">
        <v>1884</v>
      </c>
      <c r="G755" s="285" t="s">
        <v>137</v>
      </c>
      <c r="H755" s="272" t="s">
        <v>1871</v>
      </c>
      <c r="I755" s="292" t="s">
        <v>3142</v>
      </c>
      <c r="J755" s="64" t="s">
        <v>1885</v>
      </c>
      <c r="K755" s="64" t="s">
        <v>1886</v>
      </c>
      <c r="L755" s="64" t="s">
        <v>1871</v>
      </c>
      <c r="M755" s="290" t="s">
        <v>137</v>
      </c>
      <c r="N755" s="243" t="s">
        <v>2410</v>
      </c>
      <c r="O755" s="64"/>
      <c r="P755" s="89"/>
      <c r="Q755" s="243">
        <v>30</v>
      </c>
      <c r="R755" s="245">
        <v>120</v>
      </c>
      <c r="S755" s="245">
        <v>110</v>
      </c>
      <c r="T755" s="245">
        <v>29.33</v>
      </c>
      <c r="U755" s="89">
        <v>0</v>
      </c>
      <c r="V755" s="260">
        <v>10</v>
      </c>
      <c r="W755" s="98">
        <v>0</v>
      </c>
      <c r="X755" s="83">
        <v>0</v>
      </c>
      <c r="Y755" s="98">
        <v>0</v>
      </c>
      <c r="Z755" s="64">
        <v>1</v>
      </c>
      <c r="AA755" s="315">
        <v>885165</v>
      </c>
      <c r="AB755" s="315">
        <v>46667</v>
      </c>
      <c r="AC755" s="316">
        <v>931832</v>
      </c>
      <c r="AD755" s="74">
        <v>4500000</v>
      </c>
      <c r="AE755" s="74">
        <v>6000000</v>
      </c>
      <c r="AF755" s="334">
        <v>177895.19999999998</v>
      </c>
      <c r="AG755" s="112">
        <v>26554950</v>
      </c>
      <c r="AH755" s="74">
        <v>1400010</v>
      </c>
      <c r="AI755" s="74">
        <v>21347423.999999996</v>
      </c>
      <c r="AJ755" s="74">
        <v>2655495</v>
      </c>
      <c r="AK755" s="74">
        <v>4500000</v>
      </c>
      <c r="AL755" s="74">
        <v>6000000</v>
      </c>
      <c r="AM755" s="74">
        <v>4892117.9999999991</v>
      </c>
      <c r="AN755" s="74">
        <v>5217666.2159999991</v>
      </c>
      <c r="AO755" s="74">
        <v>0</v>
      </c>
      <c r="AP755" s="74">
        <v>2000000</v>
      </c>
      <c r="AQ755" s="74">
        <v>0</v>
      </c>
      <c r="AR755" s="74">
        <v>0</v>
      </c>
      <c r="AS755" s="74">
        <v>0</v>
      </c>
      <c r="AT755" s="79">
        <v>0</v>
      </c>
      <c r="AU755" s="81">
        <v>74567663.216000006</v>
      </c>
      <c r="AV755" s="112">
        <v>54378316.440880008</v>
      </c>
      <c r="AW755" s="74">
        <v>71912168.215999991</v>
      </c>
      <c r="AX755" s="74">
        <v>5033851.7751199994</v>
      </c>
      <c r="AY755" s="75">
        <v>1437831.644088001</v>
      </c>
      <c r="AZ755" s="74">
        <v>0</v>
      </c>
      <c r="BA755" s="74">
        <v>0</v>
      </c>
      <c r="BB755" s="74">
        <v>0</v>
      </c>
      <c r="BC755" s="79">
        <v>0</v>
      </c>
      <c r="BD755" s="79">
        <v>0</v>
      </c>
      <c r="BE755" s="79">
        <v>0</v>
      </c>
      <c r="BF755" s="77">
        <v>0</v>
      </c>
      <c r="BG755" s="344">
        <v>6471683.4192080004</v>
      </c>
      <c r="BH755" s="187">
        <v>68095979</v>
      </c>
    </row>
    <row r="756" spans="1:60" s="50" customFormat="1" ht="24" customHeight="1" x14ac:dyDescent="0.2">
      <c r="A756" s="181"/>
      <c r="B756" s="296">
        <v>750</v>
      </c>
      <c r="C756" s="264">
        <v>549</v>
      </c>
      <c r="D756" s="297">
        <v>13382</v>
      </c>
      <c r="E756" s="241" t="s">
        <v>240</v>
      </c>
      <c r="F756" s="242" t="s">
        <v>1890</v>
      </c>
      <c r="G756" s="285" t="s">
        <v>137</v>
      </c>
      <c r="H756" s="272" t="s">
        <v>1871</v>
      </c>
      <c r="I756" s="292" t="s">
        <v>3143</v>
      </c>
      <c r="J756" s="64" t="s">
        <v>1891</v>
      </c>
      <c r="K756" s="64" t="s">
        <v>1892</v>
      </c>
      <c r="L756" s="64" t="s">
        <v>1871</v>
      </c>
      <c r="M756" s="290" t="s">
        <v>137</v>
      </c>
      <c r="N756" s="243" t="s">
        <v>2410</v>
      </c>
      <c r="O756" s="64"/>
      <c r="P756" s="89"/>
      <c r="Q756" s="243">
        <v>30</v>
      </c>
      <c r="R756" s="245">
        <v>120</v>
      </c>
      <c r="S756" s="245">
        <v>110</v>
      </c>
      <c r="T756" s="245">
        <v>29.33</v>
      </c>
      <c r="U756" s="89">
        <v>0</v>
      </c>
      <c r="V756" s="260">
        <v>10</v>
      </c>
      <c r="W756" s="98">
        <v>0</v>
      </c>
      <c r="X756" s="83">
        <v>0</v>
      </c>
      <c r="Y756" s="98">
        <v>1</v>
      </c>
      <c r="Z756" s="64">
        <v>1</v>
      </c>
      <c r="AA756" s="315">
        <v>885165</v>
      </c>
      <c r="AB756" s="315">
        <v>46667</v>
      </c>
      <c r="AC756" s="316">
        <v>931832</v>
      </c>
      <c r="AD756" s="74">
        <v>4500000</v>
      </c>
      <c r="AE756" s="74">
        <v>6000000</v>
      </c>
      <c r="AF756" s="334">
        <v>177895.19999999998</v>
      </c>
      <c r="AG756" s="112">
        <v>26554950</v>
      </c>
      <c r="AH756" s="74">
        <v>1400010</v>
      </c>
      <c r="AI756" s="74">
        <v>21347423.999999996</v>
      </c>
      <c r="AJ756" s="74">
        <v>2655495</v>
      </c>
      <c r="AK756" s="74">
        <v>4500000</v>
      </c>
      <c r="AL756" s="74">
        <v>6000000</v>
      </c>
      <c r="AM756" s="74">
        <v>4892117.9999999991</v>
      </c>
      <c r="AN756" s="74">
        <v>5217666.2159999991</v>
      </c>
      <c r="AO756" s="74">
        <v>0</v>
      </c>
      <c r="AP756" s="74">
        <v>2000000</v>
      </c>
      <c r="AQ756" s="74">
        <v>0</v>
      </c>
      <c r="AR756" s="74">
        <v>0</v>
      </c>
      <c r="AS756" s="74">
        <v>0</v>
      </c>
      <c r="AT756" s="79">
        <v>0</v>
      </c>
      <c r="AU756" s="81">
        <v>74567663.216000006</v>
      </c>
      <c r="AV756" s="112">
        <v>54378316.440880008</v>
      </c>
      <c r="AW756" s="74">
        <v>71912168.215999991</v>
      </c>
      <c r="AX756" s="74">
        <v>5033851.7751199994</v>
      </c>
      <c r="AY756" s="75">
        <v>1437831.644088001</v>
      </c>
      <c r="AZ756" s="74">
        <v>0</v>
      </c>
      <c r="BA756" s="74">
        <v>0</v>
      </c>
      <c r="BB756" s="74">
        <v>0</v>
      </c>
      <c r="BC756" s="79">
        <v>0</v>
      </c>
      <c r="BD756" s="79">
        <v>0</v>
      </c>
      <c r="BE756" s="79">
        <v>0</v>
      </c>
      <c r="BF756" s="77">
        <v>0</v>
      </c>
      <c r="BG756" s="344">
        <v>6471683.4192080004</v>
      </c>
      <c r="BH756" s="187">
        <v>68095979</v>
      </c>
    </row>
    <row r="757" spans="1:60" s="50" customFormat="1" ht="24" customHeight="1" x14ac:dyDescent="0.2">
      <c r="A757" s="181"/>
      <c r="B757" s="296">
        <v>751</v>
      </c>
      <c r="C757" s="264">
        <v>550</v>
      </c>
      <c r="D757" s="297">
        <v>13376</v>
      </c>
      <c r="E757" s="241" t="s">
        <v>1579</v>
      </c>
      <c r="F757" s="242" t="s">
        <v>1870</v>
      </c>
      <c r="G757" s="285" t="s">
        <v>137</v>
      </c>
      <c r="H757" s="272" t="s">
        <v>1871</v>
      </c>
      <c r="I757" s="292" t="s">
        <v>3144</v>
      </c>
      <c r="J757" s="64" t="s">
        <v>1872</v>
      </c>
      <c r="K757" s="64" t="s">
        <v>1873</v>
      </c>
      <c r="L757" s="64" t="s">
        <v>1871</v>
      </c>
      <c r="M757" s="290" t="s">
        <v>137</v>
      </c>
      <c r="N757" s="98"/>
      <c r="O757" s="64"/>
      <c r="P757" s="244" t="s">
        <v>2410</v>
      </c>
      <c r="Q757" s="243">
        <v>30</v>
      </c>
      <c r="R757" s="245">
        <v>120</v>
      </c>
      <c r="S757" s="245">
        <v>220</v>
      </c>
      <c r="T757" s="245">
        <v>29.33</v>
      </c>
      <c r="U757" s="89">
        <v>0</v>
      </c>
      <c r="V757" s="260">
        <v>10</v>
      </c>
      <c r="W757" s="98">
        <v>0</v>
      </c>
      <c r="X757" s="83">
        <v>0</v>
      </c>
      <c r="Y757" s="98">
        <v>2</v>
      </c>
      <c r="Z757" s="64">
        <v>2</v>
      </c>
      <c r="AA757" s="315">
        <v>885165</v>
      </c>
      <c r="AB757" s="315">
        <v>46667</v>
      </c>
      <c r="AC757" s="316">
        <v>931832</v>
      </c>
      <c r="AD757" s="74">
        <v>4500000</v>
      </c>
      <c r="AE757" s="74">
        <v>6000000</v>
      </c>
      <c r="AF757" s="334">
        <v>177895.19999999998</v>
      </c>
      <c r="AG757" s="112">
        <v>26554950</v>
      </c>
      <c r="AH757" s="74">
        <v>1400010</v>
      </c>
      <c r="AI757" s="74">
        <v>21347423.999999996</v>
      </c>
      <c r="AJ757" s="74">
        <v>5310990</v>
      </c>
      <c r="AK757" s="74">
        <v>4500000</v>
      </c>
      <c r="AL757" s="74">
        <v>6000000</v>
      </c>
      <c r="AM757" s="74">
        <v>9784235.9999999981</v>
      </c>
      <c r="AN757" s="74">
        <v>5217666.2159999991</v>
      </c>
      <c r="AO757" s="74">
        <v>0</v>
      </c>
      <c r="AP757" s="74">
        <v>2000000</v>
      </c>
      <c r="AQ757" s="74">
        <v>0</v>
      </c>
      <c r="AR757" s="74">
        <v>0</v>
      </c>
      <c r="AS757" s="74">
        <v>0</v>
      </c>
      <c r="AT757" s="79">
        <v>0</v>
      </c>
      <c r="AU757" s="81">
        <v>82115276.216000006</v>
      </c>
      <c r="AV757" s="112">
        <v>58927986.18088001</v>
      </c>
      <c r="AW757" s="74">
        <v>76804286.215999991</v>
      </c>
      <c r="AX757" s="74">
        <v>5376300.0351200001</v>
      </c>
      <c r="AY757" s="75">
        <v>1892798.6180880012</v>
      </c>
      <c r="AZ757" s="74">
        <v>0</v>
      </c>
      <c r="BA757" s="74">
        <v>0</v>
      </c>
      <c r="BB757" s="74">
        <v>0</v>
      </c>
      <c r="BC757" s="79">
        <v>0</v>
      </c>
      <c r="BD757" s="79">
        <v>0</v>
      </c>
      <c r="BE757" s="79">
        <v>0</v>
      </c>
      <c r="BF757" s="77">
        <v>0</v>
      </c>
      <c r="BG757" s="344">
        <v>7269098.6532080015</v>
      </c>
      <c r="BH757" s="187">
        <v>74846177</v>
      </c>
    </row>
    <row r="758" spans="1:60" s="50" customFormat="1" ht="24" customHeight="1" x14ac:dyDescent="0.2">
      <c r="A758" s="181"/>
      <c r="B758" s="296">
        <v>752</v>
      </c>
      <c r="C758" s="264">
        <v>551</v>
      </c>
      <c r="D758" s="297">
        <v>13384</v>
      </c>
      <c r="E758" s="241" t="s">
        <v>158</v>
      </c>
      <c r="F758" s="242" t="s">
        <v>868</v>
      </c>
      <c r="G758" s="285" t="s">
        <v>137</v>
      </c>
      <c r="H758" s="272" t="s">
        <v>1871</v>
      </c>
      <c r="I758" s="292" t="s">
        <v>3145</v>
      </c>
      <c r="J758" s="64" t="s">
        <v>1896</v>
      </c>
      <c r="K758" s="64" t="s">
        <v>1897</v>
      </c>
      <c r="L758" s="64" t="s">
        <v>1871</v>
      </c>
      <c r="M758" s="290" t="s">
        <v>137</v>
      </c>
      <c r="N758" s="243" t="s">
        <v>2410</v>
      </c>
      <c r="O758" s="64"/>
      <c r="P758" s="89"/>
      <c r="Q758" s="243">
        <v>30</v>
      </c>
      <c r="R758" s="245">
        <v>120</v>
      </c>
      <c r="S758" s="245">
        <v>110</v>
      </c>
      <c r="T758" s="245">
        <v>29.33</v>
      </c>
      <c r="U758" s="89">
        <v>0</v>
      </c>
      <c r="V758" s="260">
        <v>21</v>
      </c>
      <c r="W758" s="98">
        <v>0</v>
      </c>
      <c r="X758" s="83">
        <v>0</v>
      </c>
      <c r="Y758" s="98">
        <v>2</v>
      </c>
      <c r="Z758" s="64">
        <v>2</v>
      </c>
      <c r="AA758" s="315">
        <v>885165</v>
      </c>
      <c r="AB758" s="315">
        <v>46667</v>
      </c>
      <c r="AC758" s="316">
        <v>931832</v>
      </c>
      <c r="AD758" s="74">
        <v>4500000</v>
      </c>
      <c r="AE758" s="74">
        <v>6000000</v>
      </c>
      <c r="AF758" s="334">
        <v>177895.19999999998</v>
      </c>
      <c r="AG758" s="112">
        <v>26554950</v>
      </c>
      <c r="AH758" s="74">
        <v>1400010</v>
      </c>
      <c r="AI758" s="74">
        <v>21347423.999999996</v>
      </c>
      <c r="AJ758" s="74">
        <v>5310990</v>
      </c>
      <c r="AK758" s="74">
        <v>4500000</v>
      </c>
      <c r="AL758" s="74">
        <v>6000000</v>
      </c>
      <c r="AM758" s="74">
        <v>4892117.9999999991</v>
      </c>
      <c r="AN758" s="74">
        <v>5217666.2159999991</v>
      </c>
      <c r="AO758" s="74">
        <v>0</v>
      </c>
      <c r="AP758" s="74">
        <v>4200000</v>
      </c>
      <c r="AQ758" s="74">
        <v>0</v>
      </c>
      <c r="AR758" s="74">
        <v>0</v>
      </c>
      <c r="AS758" s="74">
        <v>0</v>
      </c>
      <c r="AT758" s="79">
        <v>0</v>
      </c>
      <c r="AU758" s="81">
        <v>79423158.216000006</v>
      </c>
      <c r="AV758" s="112">
        <v>54224316.440880008</v>
      </c>
      <c r="AW758" s="74">
        <v>74112168.215999991</v>
      </c>
      <c r="AX758" s="74">
        <v>5187851.7751199994</v>
      </c>
      <c r="AY758" s="75">
        <v>1422431.644088001</v>
      </c>
      <c r="AZ758" s="74">
        <v>0</v>
      </c>
      <c r="BA758" s="74">
        <v>0</v>
      </c>
      <c r="BB758" s="74">
        <v>0</v>
      </c>
      <c r="BC758" s="79">
        <v>0</v>
      </c>
      <c r="BD758" s="79">
        <v>0</v>
      </c>
      <c r="BE758" s="79">
        <v>0</v>
      </c>
      <c r="BF758" s="77">
        <v>0</v>
      </c>
      <c r="BG758" s="344">
        <v>6610283.4192080004</v>
      </c>
      <c r="BH758" s="187">
        <v>72812874</v>
      </c>
    </row>
    <row r="759" spans="1:60" s="50" customFormat="1" ht="24" customHeight="1" x14ac:dyDescent="0.2">
      <c r="A759" s="181"/>
      <c r="B759" s="296">
        <v>753</v>
      </c>
      <c r="C759" s="264">
        <v>553</v>
      </c>
      <c r="D759" s="297">
        <v>13019</v>
      </c>
      <c r="E759" s="241" t="s">
        <v>244</v>
      </c>
      <c r="F759" s="242" t="s">
        <v>789</v>
      </c>
      <c r="G759" s="285" t="s">
        <v>137</v>
      </c>
      <c r="H759" s="272" t="s">
        <v>784</v>
      </c>
      <c r="I759" s="292" t="s">
        <v>3146</v>
      </c>
      <c r="J759" s="64" t="s">
        <v>790</v>
      </c>
      <c r="K759" s="64" t="s">
        <v>791</v>
      </c>
      <c r="L759" s="64" t="s">
        <v>784</v>
      </c>
      <c r="M759" s="290" t="s">
        <v>137</v>
      </c>
      <c r="N759" s="243" t="s">
        <v>2410</v>
      </c>
      <c r="O759" s="64"/>
      <c r="P759" s="89"/>
      <c r="Q759" s="243">
        <v>30</v>
      </c>
      <c r="R759" s="245">
        <v>120</v>
      </c>
      <c r="S759" s="245">
        <v>110</v>
      </c>
      <c r="T759" s="245">
        <v>29.33</v>
      </c>
      <c r="U759" s="89">
        <v>0</v>
      </c>
      <c r="V759" s="260">
        <v>22</v>
      </c>
      <c r="W759" s="98">
        <v>0</v>
      </c>
      <c r="X759" s="83">
        <v>0</v>
      </c>
      <c r="Y759" s="98">
        <v>2</v>
      </c>
      <c r="Z759" s="64">
        <v>0</v>
      </c>
      <c r="AA759" s="315">
        <v>885165</v>
      </c>
      <c r="AB759" s="315">
        <v>46667</v>
      </c>
      <c r="AC759" s="316">
        <v>931832</v>
      </c>
      <c r="AD759" s="74">
        <v>4500000</v>
      </c>
      <c r="AE759" s="74">
        <v>6000000</v>
      </c>
      <c r="AF759" s="334">
        <v>177895.19999999998</v>
      </c>
      <c r="AG759" s="112">
        <v>26554950</v>
      </c>
      <c r="AH759" s="74">
        <v>1400010</v>
      </c>
      <c r="AI759" s="74">
        <v>21347423.999999996</v>
      </c>
      <c r="AJ759" s="74">
        <v>0</v>
      </c>
      <c r="AK759" s="74">
        <v>4500000</v>
      </c>
      <c r="AL759" s="74">
        <v>6000000</v>
      </c>
      <c r="AM759" s="74">
        <v>4892117.9999999991</v>
      </c>
      <c r="AN759" s="74">
        <v>5217666.2159999991</v>
      </c>
      <c r="AO759" s="74">
        <v>0</v>
      </c>
      <c r="AP759" s="74">
        <v>4400000</v>
      </c>
      <c r="AQ759" s="74">
        <v>0</v>
      </c>
      <c r="AR759" s="74">
        <v>0</v>
      </c>
      <c r="AS759" s="74">
        <v>0</v>
      </c>
      <c r="AT759" s="79">
        <v>0</v>
      </c>
      <c r="AU759" s="81">
        <v>74312168.216000006</v>
      </c>
      <c r="AV759" s="112">
        <v>54210316.440880008</v>
      </c>
      <c r="AW759" s="74">
        <v>74312168.215999991</v>
      </c>
      <c r="AX759" s="74">
        <v>5201851.7751199994</v>
      </c>
      <c r="AY759" s="75">
        <v>1421031.644088001</v>
      </c>
      <c r="AZ759" s="74">
        <v>0</v>
      </c>
      <c r="BA759" s="74">
        <v>0</v>
      </c>
      <c r="BB759" s="74">
        <v>0</v>
      </c>
      <c r="BC759" s="79">
        <v>0</v>
      </c>
      <c r="BD759" s="79">
        <v>0</v>
      </c>
      <c r="BE759" s="79">
        <v>0</v>
      </c>
      <c r="BF759" s="77">
        <v>0</v>
      </c>
      <c r="BG759" s="344">
        <v>6622883.4192080004</v>
      </c>
      <c r="BH759" s="187">
        <v>67689284</v>
      </c>
    </row>
    <row r="760" spans="1:60" s="50" customFormat="1" ht="24" customHeight="1" x14ac:dyDescent="0.2">
      <c r="A760" s="181"/>
      <c r="B760" s="296">
        <v>754</v>
      </c>
      <c r="C760" s="264">
        <v>554</v>
      </c>
      <c r="D760" s="297">
        <v>13018</v>
      </c>
      <c r="E760" s="241" t="s">
        <v>148</v>
      </c>
      <c r="F760" s="242" t="s">
        <v>787</v>
      </c>
      <c r="G760" s="285" t="s">
        <v>137</v>
      </c>
      <c r="H760" s="272" t="s">
        <v>784</v>
      </c>
      <c r="I760" s="292" t="s">
        <v>3147</v>
      </c>
      <c r="J760" s="64" t="s">
        <v>788</v>
      </c>
      <c r="K760" s="64" t="s">
        <v>788</v>
      </c>
      <c r="L760" s="64" t="s">
        <v>784</v>
      </c>
      <c r="M760" s="290" t="s">
        <v>137</v>
      </c>
      <c r="N760" s="98"/>
      <c r="O760" s="64"/>
      <c r="P760" s="244" t="s">
        <v>2410</v>
      </c>
      <c r="Q760" s="243">
        <v>30</v>
      </c>
      <c r="R760" s="245">
        <v>120</v>
      </c>
      <c r="S760" s="245">
        <v>220</v>
      </c>
      <c r="T760" s="245">
        <v>29.33</v>
      </c>
      <c r="U760" s="89">
        <v>0</v>
      </c>
      <c r="V760" s="260">
        <v>15</v>
      </c>
      <c r="W760" s="98">
        <v>0</v>
      </c>
      <c r="X760" s="83">
        <v>0</v>
      </c>
      <c r="Y760" s="98">
        <v>2</v>
      </c>
      <c r="Z760" s="64">
        <v>2</v>
      </c>
      <c r="AA760" s="315">
        <v>885165</v>
      </c>
      <c r="AB760" s="315">
        <v>46667</v>
      </c>
      <c r="AC760" s="316">
        <v>931832</v>
      </c>
      <c r="AD760" s="74">
        <v>4500000</v>
      </c>
      <c r="AE760" s="74">
        <v>6000000</v>
      </c>
      <c r="AF760" s="334">
        <v>177895.19999999998</v>
      </c>
      <c r="AG760" s="112">
        <v>26554950</v>
      </c>
      <c r="AH760" s="74">
        <v>1400010</v>
      </c>
      <c r="AI760" s="74">
        <v>21347423.999999996</v>
      </c>
      <c r="AJ760" s="74">
        <v>5310990</v>
      </c>
      <c r="AK760" s="74">
        <v>4500000</v>
      </c>
      <c r="AL760" s="74">
        <v>6000000</v>
      </c>
      <c r="AM760" s="74">
        <v>9784235.9999999981</v>
      </c>
      <c r="AN760" s="74">
        <v>5217666.2159999991</v>
      </c>
      <c r="AO760" s="74">
        <v>0</v>
      </c>
      <c r="AP760" s="74">
        <v>3000000</v>
      </c>
      <c r="AQ760" s="74">
        <v>0</v>
      </c>
      <c r="AR760" s="74">
        <v>0</v>
      </c>
      <c r="AS760" s="74">
        <v>0</v>
      </c>
      <c r="AT760" s="79">
        <v>0</v>
      </c>
      <c r="AU760" s="81">
        <v>83115276.216000006</v>
      </c>
      <c r="AV760" s="112">
        <v>58857986.18088001</v>
      </c>
      <c r="AW760" s="74">
        <v>77804286.215999991</v>
      </c>
      <c r="AX760" s="74">
        <v>5446300.0351200001</v>
      </c>
      <c r="AY760" s="75">
        <v>1885798.6180880012</v>
      </c>
      <c r="AZ760" s="74">
        <v>0</v>
      </c>
      <c r="BA760" s="74">
        <v>0</v>
      </c>
      <c r="BB760" s="74">
        <v>0</v>
      </c>
      <c r="BC760" s="79">
        <v>0</v>
      </c>
      <c r="BD760" s="79">
        <v>0</v>
      </c>
      <c r="BE760" s="79">
        <v>0</v>
      </c>
      <c r="BF760" s="77">
        <v>0</v>
      </c>
      <c r="BG760" s="344">
        <v>7332098.6532080015</v>
      </c>
      <c r="BH760" s="187">
        <v>75783177</v>
      </c>
    </row>
    <row r="761" spans="1:60" s="50" customFormat="1" ht="24" customHeight="1" x14ac:dyDescent="0.2">
      <c r="A761" s="181"/>
      <c r="B761" s="296">
        <v>755</v>
      </c>
      <c r="C761" s="264">
        <v>555</v>
      </c>
      <c r="D761" s="297">
        <v>13020</v>
      </c>
      <c r="E761" s="241" t="s">
        <v>792</v>
      </c>
      <c r="F761" s="242" t="s">
        <v>793</v>
      </c>
      <c r="G761" s="285" t="s">
        <v>137</v>
      </c>
      <c r="H761" s="272" t="s">
        <v>784</v>
      </c>
      <c r="I761" s="292" t="s">
        <v>3148</v>
      </c>
      <c r="J761" s="64" t="s">
        <v>794</v>
      </c>
      <c r="K761" s="64" t="s">
        <v>795</v>
      </c>
      <c r="L761" s="64" t="s">
        <v>784</v>
      </c>
      <c r="M761" s="290" t="s">
        <v>137</v>
      </c>
      <c r="N761" s="98"/>
      <c r="O761" s="245" t="s">
        <v>2410</v>
      </c>
      <c r="P761" s="89"/>
      <c r="Q761" s="243">
        <v>30</v>
      </c>
      <c r="R761" s="245">
        <v>90</v>
      </c>
      <c r="S761" s="245">
        <v>0</v>
      </c>
      <c r="T761" s="245">
        <v>0</v>
      </c>
      <c r="U761" s="89">
        <v>0</v>
      </c>
      <c r="V761" s="260">
        <v>22</v>
      </c>
      <c r="W761" s="98">
        <v>0</v>
      </c>
      <c r="X761" s="83">
        <v>0</v>
      </c>
      <c r="Y761" s="98">
        <v>3</v>
      </c>
      <c r="Z761" s="64">
        <v>2</v>
      </c>
      <c r="AA761" s="315">
        <v>885165</v>
      </c>
      <c r="AB761" s="315">
        <v>46667</v>
      </c>
      <c r="AC761" s="316">
        <v>931832</v>
      </c>
      <c r="AD761" s="74">
        <v>4500000</v>
      </c>
      <c r="AE761" s="74">
        <v>6000000</v>
      </c>
      <c r="AF761" s="334">
        <v>177895.19999999998</v>
      </c>
      <c r="AG761" s="112">
        <v>26554950</v>
      </c>
      <c r="AH761" s="74">
        <v>1400010</v>
      </c>
      <c r="AI761" s="74">
        <v>16010567.999999998</v>
      </c>
      <c r="AJ761" s="74">
        <v>5310990</v>
      </c>
      <c r="AK761" s="74">
        <v>4500000</v>
      </c>
      <c r="AL761" s="74">
        <v>6000000</v>
      </c>
      <c r="AM761" s="74">
        <v>0</v>
      </c>
      <c r="AN761" s="74">
        <v>0</v>
      </c>
      <c r="AO761" s="74">
        <v>0</v>
      </c>
      <c r="AP761" s="74">
        <v>4400000</v>
      </c>
      <c r="AQ761" s="74">
        <v>0</v>
      </c>
      <c r="AR761" s="74">
        <v>0</v>
      </c>
      <c r="AS761" s="74">
        <v>0</v>
      </c>
      <c r="AT761" s="79">
        <v>0</v>
      </c>
      <c r="AU761" s="81">
        <v>64176518</v>
      </c>
      <c r="AV761" s="112">
        <v>39844941.039999999</v>
      </c>
      <c r="AW761" s="74">
        <v>58865528</v>
      </c>
      <c r="AX761" s="74">
        <v>4120586.9600000004</v>
      </c>
      <c r="AY761" s="75">
        <v>0</v>
      </c>
      <c r="AZ761" s="74">
        <v>0</v>
      </c>
      <c r="BA761" s="74">
        <v>0</v>
      </c>
      <c r="BB761" s="74">
        <v>0</v>
      </c>
      <c r="BC761" s="79">
        <v>0</v>
      </c>
      <c r="BD761" s="79">
        <v>0</v>
      </c>
      <c r="BE761" s="79">
        <v>0</v>
      </c>
      <c r="BF761" s="77">
        <v>0</v>
      </c>
      <c r="BG761" s="344">
        <v>4120586.9600000004</v>
      </c>
      <c r="BH761" s="187">
        <v>60055931</v>
      </c>
    </row>
    <row r="762" spans="1:60" s="50" customFormat="1" ht="24" customHeight="1" x14ac:dyDescent="0.2">
      <c r="A762" s="181"/>
      <c r="B762" s="296">
        <v>756</v>
      </c>
      <c r="C762" s="264">
        <v>556</v>
      </c>
      <c r="D762" s="297">
        <v>13017</v>
      </c>
      <c r="E762" s="241" t="s">
        <v>216</v>
      </c>
      <c r="F762" s="242" t="s">
        <v>783</v>
      </c>
      <c r="G762" s="285" t="s">
        <v>137</v>
      </c>
      <c r="H762" s="272" t="s">
        <v>784</v>
      </c>
      <c r="I762" s="292" t="s">
        <v>3149</v>
      </c>
      <c r="J762" s="64" t="s">
        <v>785</v>
      </c>
      <c r="K762" s="64" t="s">
        <v>786</v>
      </c>
      <c r="L762" s="64" t="s">
        <v>784</v>
      </c>
      <c r="M762" s="290" t="s">
        <v>137</v>
      </c>
      <c r="N762" s="243" t="s">
        <v>2410</v>
      </c>
      <c r="O762" s="64"/>
      <c r="P762" s="89"/>
      <c r="Q762" s="243">
        <v>30</v>
      </c>
      <c r="R762" s="245">
        <v>120</v>
      </c>
      <c r="S762" s="245">
        <v>110</v>
      </c>
      <c r="T762" s="245">
        <v>29.33</v>
      </c>
      <c r="U762" s="89">
        <v>0</v>
      </c>
      <c r="V762" s="260">
        <v>15</v>
      </c>
      <c r="W762" s="98">
        <v>0</v>
      </c>
      <c r="X762" s="83">
        <v>0</v>
      </c>
      <c r="Y762" s="98">
        <v>0</v>
      </c>
      <c r="Z762" s="64">
        <v>0</v>
      </c>
      <c r="AA762" s="315">
        <v>885165</v>
      </c>
      <c r="AB762" s="315">
        <v>0</v>
      </c>
      <c r="AC762" s="316">
        <v>885165</v>
      </c>
      <c r="AD762" s="74">
        <v>4500000</v>
      </c>
      <c r="AE762" s="74">
        <v>6000000</v>
      </c>
      <c r="AF762" s="334">
        <v>168986.04545454544</v>
      </c>
      <c r="AG762" s="112">
        <v>26554950</v>
      </c>
      <c r="AH762" s="74">
        <v>0</v>
      </c>
      <c r="AI762" s="74">
        <v>20278325.454545453</v>
      </c>
      <c r="AJ762" s="74">
        <v>0</v>
      </c>
      <c r="AK762" s="74">
        <v>4500000</v>
      </c>
      <c r="AL762" s="74">
        <v>6000000</v>
      </c>
      <c r="AM762" s="74">
        <v>4647116.25</v>
      </c>
      <c r="AN762" s="74">
        <v>4956360.7131818179</v>
      </c>
      <c r="AO762" s="74">
        <v>0</v>
      </c>
      <c r="AP762" s="74">
        <v>3000000</v>
      </c>
      <c r="AQ762" s="74">
        <v>0</v>
      </c>
      <c r="AR762" s="74">
        <v>0</v>
      </c>
      <c r="AS762" s="74">
        <v>0</v>
      </c>
      <c r="AT762" s="79">
        <v>0</v>
      </c>
      <c r="AU762" s="81">
        <v>69936752.417727262</v>
      </c>
      <c r="AV762" s="112">
        <v>51541179.748486355</v>
      </c>
      <c r="AW762" s="74">
        <v>69936752.417727262</v>
      </c>
      <c r="AX762" s="74">
        <v>4895572.6692409087</v>
      </c>
      <c r="AY762" s="75">
        <v>1154117.9748486355</v>
      </c>
      <c r="AZ762" s="74">
        <v>0</v>
      </c>
      <c r="BA762" s="74">
        <v>0</v>
      </c>
      <c r="BB762" s="74">
        <v>0</v>
      </c>
      <c r="BC762" s="79">
        <v>0</v>
      </c>
      <c r="BD762" s="79">
        <v>0</v>
      </c>
      <c r="BE762" s="79">
        <v>0</v>
      </c>
      <c r="BF762" s="77">
        <v>0</v>
      </c>
      <c r="BG762" s="344">
        <v>6049690.6440895442</v>
      </c>
      <c r="BH762" s="187">
        <v>63887061</v>
      </c>
    </row>
    <row r="763" spans="1:60" s="50" customFormat="1" ht="24" customHeight="1" x14ac:dyDescent="0.2">
      <c r="A763" s="181"/>
      <c r="B763" s="296">
        <v>757</v>
      </c>
      <c r="C763" s="264">
        <v>86</v>
      </c>
      <c r="D763" s="297"/>
      <c r="E763" s="241" t="s">
        <v>2441</v>
      </c>
      <c r="F763" s="242" t="s">
        <v>2442</v>
      </c>
      <c r="G763" s="285" t="s">
        <v>137</v>
      </c>
      <c r="H763" s="272" t="s">
        <v>88</v>
      </c>
      <c r="I763" s="292" t="s">
        <v>3150</v>
      </c>
      <c r="J763" s="64" t="s">
        <v>1651</v>
      </c>
      <c r="K763" s="64" t="s">
        <v>1652</v>
      </c>
      <c r="L763" s="64" t="s">
        <v>88</v>
      </c>
      <c r="M763" s="290" t="s">
        <v>137</v>
      </c>
      <c r="N763" s="245" t="s">
        <v>2410</v>
      </c>
      <c r="O763" s="64"/>
      <c r="P763" s="89"/>
      <c r="Q763" s="243">
        <v>30</v>
      </c>
      <c r="R763" s="245">
        <v>120</v>
      </c>
      <c r="S763" s="245">
        <v>110</v>
      </c>
      <c r="T763" s="245">
        <v>29.33</v>
      </c>
      <c r="U763" s="89">
        <v>0</v>
      </c>
      <c r="V763" s="260">
        <v>12</v>
      </c>
      <c r="W763" s="98">
        <v>0</v>
      </c>
      <c r="X763" s="83">
        <v>0</v>
      </c>
      <c r="Y763" s="98">
        <v>3</v>
      </c>
      <c r="Z763" s="64">
        <v>1</v>
      </c>
      <c r="AA763" s="315">
        <v>885165</v>
      </c>
      <c r="AB763" s="315">
        <v>0</v>
      </c>
      <c r="AC763" s="316">
        <v>885165</v>
      </c>
      <c r="AD763" s="74">
        <v>4500000</v>
      </c>
      <c r="AE763" s="74">
        <v>6000000</v>
      </c>
      <c r="AF763" s="334">
        <v>168986.04545454544</v>
      </c>
      <c r="AG763" s="112">
        <v>26554950</v>
      </c>
      <c r="AH763" s="74">
        <v>0</v>
      </c>
      <c r="AI763" s="74">
        <v>20278325.454545453</v>
      </c>
      <c r="AJ763" s="74">
        <v>2655495</v>
      </c>
      <c r="AK763" s="74">
        <v>4500000</v>
      </c>
      <c r="AL763" s="74">
        <v>6000000</v>
      </c>
      <c r="AM763" s="74">
        <v>4647116.25</v>
      </c>
      <c r="AN763" s="74">
        <v>4956360.7131818179</v>
      </c>
      <c r="AO763" s="74">
        <v>0</v>
      </c>
      <c r="AP763" s="74">
        <v>2400000</v>
      </c>
      <c r="AQ763" s="74">
        <v>0</v>
      </c>
      <c r="AR763" s="74">
        <v>0</v>
      </c>
      <c r="AS763" s="74">
        <v>0</v>
      </c>
      <c r="AT763" s="79">
        <v>0</v>
      </c>
      <c r="AU763" s="81">
        <v>71992247.417727277</v>
      </c>
      <c r="AV763" s="112">
        <v>51583179.74848637</v>
      </c>
      <c r="AW763" s="74">
        <v>69336752.417727262</v>
      </c>
      <c r="AX763" s="74">
        <v>4853572.6692409087</v>
      </c>
      <c r="AY763" s="75">
        <v>1158317.9748486371</v>
      </c>
      <c r="AZ763" s="74">
        <v>0</v>
      </c>
      <c r="BA763" s="74">
        <v>0</v>
      </c>
      <c r="BB763" s="74">
        <v>0</v>
      </c>
      <c r="BC763" s="79">
        <v>0</v>
      </c>
      <c r="BD763" s="79">
        <v>0</v>
      </c>
      <c r="BE763" s="79">
        <v>0</v>
      </c>
      <c r="BF763" s="77">
        <v>0</v>
      </c>
      <c r="BG763" s="344">
        <v>6011890.6440895461</v>
      </c>
      <c r="BH763" s="187">
        <v>65980356</v>
      </c>
    </row>
    <row r="764" spans="1:60" s="50" customFormat="1" ht="24" customHeight="1" x14ac:dyDescent="0.2">
      <c r="A764" s="181"/>
      <c r="B764" s="296">
        <v>758</v>
      </c>
      <c r="C764" s="264">
        <v>222</v>
      </c>
      <c r="D764" s="297"/>
      <c r="E764" s="241" t="s">
        <v>805</v>
      </c>
      <c r="F764" s="242" t="s">
        <v>2443</v>
      </c>
      <c r="G764" s="285" t="s">
        <v>137</v>
      </c>
      <c r="H764" s="272" t="s">
        <v>983</v>
      </c>
      <c r="I764" s="292" t="s">
        <v>3164</v>
      </c>
      <c r="J764" s="64" t="s">
        <v>2462</v>
      </c>
      <c r="K764" s="64"/>
      <c r="L764" s="327" t="s">
        <v>2463</v>
      </c>
      <c r="M764" s="290" t="s">
        <v>137</v>
      </c>
      <c r="N764" s="245" t="s">
        <v>2410</v>
      </c>
      <c r="O764" s="64"/>
      <c r="P764" s="89"/>
      <c r="Q764" s="243">
        <v>30</v>
      </c>
      <c r="R764" s="245">
        <v>120</v>
      </c>
      <c r="S764" s="245">
        <v>110</v>
      </c>
      <c r="T764" s="245">
        <v>29.33</v>
      </c>
      <c r="U764" s="89">
        <v>0</v>
      </c>
      <c r="V764" s="260">
        <v>15</v>
      </c>
      <c r="W764" s="98">
        <v>0</v>
      </c>
      <c r="X764" s="83">
        <v>0</v>
      </c>
      <c r="Y764" s="98">
        <v>0</v>
      </c>
      <c r="Z764" s="64">
        <v>1</v>
      </c>
      <c r="AA764" s="315">
        <v>885165</v>
      </c>
      <c r="AB764" s="315">
        <v>0</v>
      </c>
      <c r="AC764" s="316">
        <v>885165</v>
      </c>
      <c r="AD764" s="74">
        <v>4500000</v>
      </c>
      <c r="AE764" s="74">
        <v>6000000</v>
      </c>
      <c r="AF764" s="334">
        <v>168986.04545454544</v>
      </c>
      <c r="AG764" s="112">
        <v>26554950</v>
      </c>
      <c r="AH764" s="74">
        <v>0</v>
      </c>
      <c r="AI764" s="74">
        <v>20278325.454545453</v>
      </c>
      <c r="AJ764" s="74">
        <v>2655495</v>
      </c>
      <c r="AK764" s="74">
        <v>4500000</v>
      </c>
      <c r="AL764" s="74">
        <v>6000000</v>
      </c>
      <c r="AM764" s="74">
        <v>4647116.25</v>
      </c>
      <c r="AN764" s="74">
        <v>4956360.7131818179</v>
      </c>
      <c r="AO764" s="74">
        <v>0</v>
      </c>
      <c r="AP764" s="74">
        <v>3000000</v>
      </c>
      <c r="AQ764" s="74">
        <v>0</v>
      </c>
      <c r="AR764" s="74">
        <v>0</v>
      </c>
      <c r="AS764" s="74">
        <v>0</v>
      </c>
      <c r="AT764" s="79">
        <v>0</v>
      </c>
      <c r="AU764" s="81">
        <v>72592247.417727277</v>
      </c>
      <c r="AV764" s="112">
        <v>51541179.74848637</v>
      </c>
      <c r="AW764" s="74">
        <v>69936752.417727262</v>
      </c>
      <c r="AX764" s="74">
        <v>4895572.6692409087</v>
      </c>
      <c r="AY764" s="75">
        <v>1154117.9748486371</v>
      </c>
      <c r="AZ764" s="74">
        <v>0</v>
      </c>
      <c r="BA764" s="74">
        <v>0</v>
      </c>
      <c r="BB764" s="74">
        <v>0</v>
      </c>
      <c r="BC764" s="79">
        <v>0</v>
      </c>
      <c r="BD764" s="79">
        <v>0</v>
      </c>
      <c r="BE764" s="79">
        <v>0</v>
      </c>
      <c r="BF764" s="77">
        <v>0</v>
      </c>
      <c r="BG764" s="344">
        <v>6049690.6440895461</v>
      </c>
      <c r="BH764" s="187">
        <v>66542556</v>
      </c>
    </row>
    <row r="765" spans="1:60" s="50" customFormat="1" ht="24" customHeight="1" x14ac:dyDescent="0.2">
      <c r="A765" s="181"/>
      <c r="B765" s="296">
        <v>759</v>
      </c>
      <c r="C765" s="264">
        <v>223</v>
      </c>
      <c r="D765" s="297"/>
      <c r="E765" s="241" t="s">
        <v>226</v>
      </c>
      <c r="F765" s="242" t="s">
        <v>2444</v>
      </c>
      <c r="G765" s="285" t="s">
        <v>137</v>
      </c>
      <c r="H765" s="272" t="s">
        <v>983</v>
      </c>
      <c r="I765" s="292" t="s">
        <v>3165</v>
      </c>
      <c r="J765" s="64">
        <v>4011430951</v>
      </c>
      <c r="K765" s="64"/>
      <c r="L765" s="272" t="s">
        <v>983</v>
      </c>
      <c r="M765" s="290" t="s">
        <v>137</v>
      </c>
      <c r="N765" s="245" t="s">
        <v>2410</v>
      </c>
      <c r="O765" s="64"/>
      <c r="P765" s="89"/>
      <c r="Q765" s="243">
        <v>30</v>
      </c>
      <c r="R765" s="245">
        <v>120</v>
      </c>
      <c r="S765" s="245">
        <v>110</v>
      </c>
      <c r="T765" s="245">
        <v>29.33</v>
      </c>
      <c r="U765" s="89">
        <v>0</v>
      </c>
      <c r="V765" s="260">
        <v>13</v>
      </c>
      <c r="W765" s="98">
        <v>0</v>
      </c>
      <c r="X765" s="83">
        <v>0</v>
      </c>
      <c r="Y765" s="98">
        <v>0</v>
      </c>
      <c r="Z765" s="64">
        <v>2</v>
      </c>
      <c r="AA765" s="315">
        <v>885165</v>
      </c>
      <c r="AB765" s="315">
        <v>0</v>
      </c>
      <c r="AC765" s="316">
        <v>885165</v>
      </c>
      <c r="AD765" s="74">
        <v>4500000</v>
      </c>
      <c r="AE765" s="74">
        <v>6000000</v>
      </c>
      <c r="AF765" s="334">
        <v>168986.04545454544</v>
      </c>
      <c r="AG765" s="112">
        <v>26554950</v>
      </c>
      <c r="AH765" s="74">
        <v>0</v>
      </c>
      <c r="AI765" s="74">
        <v>20278325.454545453</v>
      </c>
      <c r="AJ765" s="74">
        <v>5310990</v>
      </c>
      <c r="AK765" s="74">
        <v>4500000</v>
      </c>
      <c r="AL765" s="74">
        <v>6000000</v>
      </c>
      <c r="AM765" s="74">
        <v>4647116.25</v>
      </c>
      <c r="AN765" s="74">
        <v>4956360.7131818179</v>
      </c>
      <c r="AO765" s="74">
        <v>0</v>
      </c>
      <c r="AP765" s="74">
        <v>2600000</v>
      </c>
      <c r="AQ765" s="74">
        <v>0</v>
      </c>
      <c r="AR765" s="74">
        <v>0</v>
      </c>
      <c r="AS765" s="74">
        <v>0</v>
      </c>
      <c r="AT765" s="79">
        <v>0</v>
      </c>
      <c r="AU765" s="81">
        <v>74847742.417727277</v>
      </c>
      <c r="AV765" s="112">
        <v>51569179.74848637</v>
      </c>
      <c r="AW765" s="74">
        <v>69536752.417727262</v>
      </c>
      <c r="AX765" s="74">
        <v>4867572.6692409087</v>
      </c>
      <c r="AY765" s="75">
        <v>1156917.9748486371</v>
      </c>
      <c r="AZ765" s="74">
        <v>0</v>
      </c>
      <c r="BA765" s="74">
        <v>0</v>
      </c>
      <c r="BB765" s="74">
        <v>0</v>
      </c>
      <c r="BC765" s="79">
        <v>0</v>
      </c>
      <c r="BD765" s="79">
        <v>0</v>
      </c>
      <c r="BE765" s="79">
        <v>0</v>
      </c>
      <c r="BF765" s="77">
        <v>0</v>
      </c>
      <c r="BG765" s="344">
        <v>6024490.6440895461</v>
      </c>
      <c r="BH765" s="187">
        <v>68823251</v>
      </c>
    </row>
    <row r="766" spans="1:60" s="50" customFormat="1" ht="24" customHeight="1" x14ac:dyDescent="0.2">
      <c r="A766" s="181"/>
      <c r="B766" s="296">
        <v>760</v>
      </c>
      <c r="C766" s="264">
        <v>376</v>
      </c>
      <c r="D766" s="297"/>
      <c r="E766" s="241" t="s">
        <v>732</v>
      </c>
      <c r="F766" s="242" t="s">
        <v>2445</v>
      </c>
      <c r="G766" s="285" t="s">
        <v>137</v>
      </c>
      <c r="H766" s="272" t="s">
        <v>324</v>
      </c>
      <c r="I766" s="292" t="s">
        <v>2480</v>
      </c>
      <c r="J766" s="64">
        <v>2282812743</v>
      </c>
      <c r="K766" s="64">
        <v>63617401</v>
      </c>
      <c r="L766" s="272" t="s">
        <v>324</v>
      </c>
      <c r="M766" s="290" t="s">
        <v>137</v>
      </c>
      <c r="N766" s="245" t="s">
        <v>2410</v>
      </c>
      <c r="O766" s="64"/>
      <c r="P766" s="89"/>
      <c r="Q766" s="243">
        <v>30</v>
      </c>
      <c r="R766" s="245">
        <v>120</v>
      </c>
      <c r="S766" s="245">
        <v>110</v>
      </c>
      <c r="T766" s="245">
        <v>29.33</v>
      </c>
      <c r="U766" s="89">
        <v>0</v>
      </c>
      <c r="V766" s="260">
        <v>15</v>
      </c>
      <c r="W766" s="98">
        <v>0</v>
      </c>
      <c r="X766" s="83">
        <v>0</v>
      </c>
      <c r="Y766" s="98">
        <v>0</v>
      </c>
      <c r="Z766" s="64">
        <v>0</v>
      </c>
      <c r="AA766" s="315">
        <v>885165</v>
      </c>
      <c r="AB766" s="315">
        <v>0</v>
      </c>
      <c r="AC766" s="316">
        <v>885165</v>
      </c>
      <c r="AD766" s="74">
        <v>4500000</v>
      </c>
      <c r="AE766" s="74">
        <v>6000000</v>
      </c>
      <c r="AF766" s="334">
        <v>168986.04545454544</v>
      </c>
      <c r="AG766" s="112">
        <v>26554950</v>
      </c>
      <c r="AH766" s="74">
        <v>0</v>
      </c>
      <c r="AI766" s="74">
        <v>20278325.454545453</v>
      </c>
      <c r="AJ766" s="74">
        <v>0</v>
      </c>
      <c r="AK766" s="74">
        <v>4500000</v>
      </c>
      <c r="AL766" s="74">
        <v>6000000</v>
      </c>
      <c r="AM766" s="74">
        <v>4647116.25</v>
      </c>
      <c r="AN766" s="74">
        <v>4956360.7131818179</v>
      </c>
      <c r="AO766" s="74">
        <v>0</v>
      </c>
      <c r="AP766" s="74">
        <v>3000000</v>
      </c>
      <c r="AQ766" s="74">
        <v>0</v>
      </c>
      <c r="AR766" s="74">
        <v>0</v>
      </c>
      <c r="AS766" s="74">
        <v>0</v>
      </c>
      <c r="AT766" s="79">
        <v>0</v>
      </c>
      <c r="AU766" s="81">
        <v>69936752.417727262</v>
      </c>
      <c r="AV766" s="112">
        <v>51541179.748486355</v>
      </c>
      <c r="AW766" s="74">
        <v>69936752.417727262</v>
      </c>
      <c r="AX766" s="74">
        <v>4895572.6692409087</v>
      </c>
      <c r="AY766" s="75">
        <v>1154117.9748486355</v>
      </c>
      <c r="AZ766" s="74">
        <v>0</v>
      </c>
      <c r="BA766" s="74">
        <v>0</v>
      </c>
      <c r="BB766" s="74">
        <v>0</v>
      </c>
      <c r="BC766" s="79">
        <v>0</v>
      </c>
      <c r="BD766" s="79">
        <v>0</v>
      </c>
      <c r="BE766" s="79">
        <v>0</v>
      </c>
      <c r="BF766" s="77">
        <v>0</v>
      </c>
      <c r="BG766" s="344">
        <v>6049690.6440895442</v>
      </c>
      <c r="BH766" s="187">
        <v>63887061</v>
      </c>
    </row>
    <row r="767" spans="1:60" s="50" customFormat="1" ht="24" customHeight="1" x14ac:dyDescent="0.2">
      <c r="A767" s="181"/>
      <c r="B767" s="296">
        <v>761</v>
      </c>
      <c r="C767" s="264">
        <v>386</v>
      </c>
      <c r="D767" s="297"/>
      <c r="E767" s="241" t="s">
        <v>259</v>
      </c>
      <c r="F767" s="242" t="s">
        <v>1268</v>
      </c>
      <c r="G767" s="285" t="s">
        <v>137</v>
      </c>
      <c r="H767" s="272" t="s">
        <v>206</v>
      </c>
      <c r="I767" s="292" t="s">
        <v>3151</v>
      </c>
      <c r="J767" s="64" t="s">
        <v>2465</v>
      </c>
      <c r="K767" s="64" t="s">
        <v>2464</v>
      </c>
      <c r="L767" s="272" t="s">
        <v>206</v>
      </c>
      <c r="M767" s="290" t="s">
        <v>137</v>
      </c>
      <c r="N767" s="82"/>
      <c r="O767" s="245" t="s">
        <v>2410</v>
      </c>
      <c r="P767" s="89"/>
      <c r="Q767" s="243">
        <v>30</v>
      </c>
      <c r="R767" s="245">
        <v>90</v>
      </c>
      <c r="S767" s="245">
        <v>0</v>
      </c>
      <c r="T767" s="245">
        <v>0</v>
      </c>
      <c r="U767" s="89">
        <v>0</v>
      </c>
      <c r="V767" s="260">
        <v>24</v>
      </c>
      <c r="W767" s="98">
        <v>0</v>
      </c>
      <c r="X767" s="83">
        <v>0</v>
      </c>
      <c r="Y767" s="98">
        <v>0</v>
      </c>
      <c r="Z767" s="64">
        <v>0</v>
      </c>
      <c r="AA767" s="315">
        <v>885165</v>
      </c>
      <c r="AB767" s="315">
        <v>0</v>
      </c>
      <c r="AC767" s="316">
        <v>885165</v>
      </c>
      <c r="AD767" s="74">
        <v>4500000</v>
      </c>
      <c r="AE767" s="74">
        <v>6000000</v>
      </c>
      <c r="AF767" s="334">
        <v>168986.04545454544</v>
      </c>
      <c r="AG767" s="112">
        <v>26554950</v>
      </c>
      <c r="AH767" s="74">
        <v>0</v>
      </c>
      <c r="AI767" s="74">
        <v>15208744.09090909</v>
      </c>
      <c r="AJ767" s="74">
        <v>0</v>
      </c>
      <c r="AK767" s="74">
        <v>4500000</v>
      </c>
      <c r="AL767" s="74">
        <v>6000000</v>
      </c>
      <c r="AM767" s="74">
        <v>0</v>
      </c>
      <c r="AN767" s="74">
        <v>0</v>
      </c>
      <c r="AO767" s="74">
        <v>0</v>
      </c>
      <c r="AP767" s="74">
        <v>4800000</v>
      </c>
      <c r="AQ767" s="74">
        <v>0</v>
      </c>
      <c r="AR767" s="74">
        <v>0</v>
      </c>
      <c r="AS767" s="74">
        <v>0</v>
      </c>
      <c r="AT767" s="79">
        <v>0</v>
      </c>
      <c r="AU767" s="81">
        <v>57063694.090909094</v>
      </c>
      <c r="AV767" s="112">
        <v>37769235.504545458</v>
      </c>
      <c r="AW767" s="74">
        <v>57063694.090909094</v>
      </c>
      <c r="AX767" s="74">
        <v>3994458.5863636369</v>
      </c>
      <c r="AY767" s="75">
        <v>0</v>
      </c>
      <c r="AZ767" s="74">
        <v>0</v>
      </c>
      <c r="BA767" s="74">
        <v>0</v>
      </c>
      <c r="BB767" s="74">
        <v>0</v>
      </c>
      <c r="BC767" s="79">
        <v>0</v>
      </c>
      <c r="BD767" s="79">
        <v>0</v>
      </c>
      <c r="BE767" s="79">
        <v>0</v>
      </c>
      <c r="BF767" s="77">
        <v>0</v>
      </c>
      <c r="BG767" s="344">
        <v>3994458.5863636369</v>
      </c>
      <c r="BH767" s="187">
        <v>53069235</v>
      </c>
    </row>
    <row r="768" spans="1:60" s="50" customFormat="1" ht="24" customHeight="1" x14ac:dyDescent="0.2">
      <c r="A768" s="181"/>
      <c r="B768" s="296">
        <v>762</v>
      </c>
      <c r="C768" s="264">
        <v>552</v>
      </c>
      <c r="D768" s="297"/>
      <c r="E768" s="241" t="s">
        <v>135</v>
      </c>
      <c r="F768" s="242" t="s">
        <v>2446</v>
      </c>
      <c r="G768" s="285" t="s">
        <v>137</v>
      </c>
      <c r="H768" s="272" t="s">
        <v>2447</v>
      </c>
      <c r="I768" s="292" t="s">
        <v>3152</v>
      </c>
      <c r="J768" s="64">
        <v>3671556201</v>
      </c>
      <c r="K768" s="64" t="s">
        <v>2479</v>
      </c>
      <c r="L768" s="272" t="s">
        <v>2447</v>
      </c>
      <c r="M768" s="290" t="s">
        <v>137</v>
      </c>
      <c r="N768" s="245" t="s">
        <v>2410</v>
      </c>
      <c r="O768" s="64"/>
      <c r="P768" s="89"/>
      <c r="Q768" s="243">
        <v>30</v>
      </c>
      <c r="R768" s="245">
        <v>120</v>
      </c>
      <c r="S768" s="245">
        <v>110</v>
      </c>
      <c r="T768" s="245">
        <v>29.33</v>
      </c>
      <c r="U768" s="244">
        <v>5</v>
      </c>
      <c r="V768" s="260">
        <v>21</v>
      </c>
      <c r="W768" s="98">
        <v>0</v>
      </c>
      <c r="X768" s="83">
        <v>0</v>
      </c>
      <c r="Y768" s="98">
        <v>4</v>
      </c>
      <c r="Z768" s="386">
        <v>4</v>
      </c>
      <c r="AA768" s="315">
        <v>885165</v>
      </c>
      <c r="AB768" s="315">
        <v>0</v>
      </c>
      <c r="AC768" s="316">
        <v>885165</v>
      </c>
      <c r="AD768" s="74">
        <v>4500000</v>
      </c>
      <c r="AE768" s="74">
        <v>6000000</v>
      </c>
      <c r="AF768" s="334">
        <v>168986.04545454544</v>
      </c>
      <c r="AG768" s="112">
        <v>26554950</v>
      </c>
      <c r="AH768" s="74">
        <v>0</v>
      </c>
      <c r="AI768" s="74">
        <v>20278325.454545453</v>
      </c>
      <c r="AJ768" s="74">
        <v>10621980</v>
      </c>
      <c r="AK768" s="74">
        <v>4500000</v>
      </c>
      <c r="AL768" s="74">
        <v>6000000</v>
      </c>
      <c r="AM768" s="74">
        <v>4647116.25</v>
      </c>
      <c r="AN768" s="74">
        <v>4956360.7131818179</v>
      </c>
      <c r="AO768" s="74">
        <v>4425825</v>
      </c>
      <c r="AP768" s="74">
        <v>4200000</v>
      </c>
      <c r="AQ768" s="74">
        <v>0</v>
      </c>
      <c r="AR768" s="74">
        <v>0</v>
      </c>
      <c r="AS768" s="74">
        <v>0</v>
      </c>
      <c r="AT768" s="79">
        <v>0</v>
      </c>
      <c r="AU768" s="81">
        <v>86184557.417727277</v>
      </c>
      <c r="AV768" s="112">
        <v>51457179.74848637</v>
      </c>
      <c r="AW768" s="74">
        <v>71136752.417727262</v>
      </c>
      <c r="AX768" s="74">
        <v>4979572.6692409087</v>
      </c>
      <c r="AY768" s="75">
        <v>1145717.9748486371</v>
      </c>
      <c r="AZ768" s="74">
        <v>0</v>
      </c>
      <c r="BA768" s="74">
        <v>0</v>
      </c>
      <c r="BB768" s="74">
        <v>0</v>
      </c>
      <c r="BC768" s="79">
        <v>0</v>
      </c>
      <c r="BD768" s="79">
        <v>0</v>
      </c>
      <c r="BE768" s="79">
        <v>0</v>
      </c>
      <c r="BF768" s="77">
        <v>0</v>
      </c>
      <c r="BG768" s="344">
        <v>6125290.6440895461</v>
      </c>
      <c r="BH768" s="187">
        <v>80059266</v>
      </c>
    </row>
    <row r="769" spans="1:63" s="50" customFormat="1" ht="24" customHeight="1" x14ac:dyDescent="0.2">
      <c r="A769" s="181"/>
      <c r="B769" s="296">
        <v>763</v>
      </c>
      <c r="C769" s="264">
        <v>209</v>
      </c>
      <c r="D769" s="297"/>
      <c r="E769" s="241" t="s">
        <v>2448</v>
      </c>
      <c r="F769" s="242" t="s">
        <v>1110</v>
      </c>
      <c r="G769" s="285" t="s">
        <v>137</v>
      </c>
      <c r="H769" s="272" t="s">
        <v>983</v>
      </c>
      <c r="I769" s="292" t="s">
        <v>3153</v>
      </c>
      <c r="J769" s="64">
        <v>3781710191</v>
      </c>
      <c r="K769" s="64" t="s">
        <v>2478</v>
      </c>
      <c r="L769" s="272" t="s">
        <v>983</v>
      </c>
      <c r="M769" s="290" t="s">
        <v>137</v>
      </c>
      <c r="N769" s="245" t="s">
        <v>2410</v>
      </c>
      <c r="O769" s="64"/>
      <c r="P769" s="89"/>
      <c r="Q769" s="243">
        <v>30</v>
      </c>
      <c r="R769" s="245">
        <v>120</v>
      </c>
      <c r="S769" s="245">
        <v>110</v>
      </c>
      <c r="T769" s="245">
        <v>29.33</v>
      </c>
      <c r="U769" s="89">
        <v>0</v>
      </c>
      <c r="V769" s="260">
        <v>15</v>
      </c>
      <c r="W769" s="98">
        <v>0</v>
      </c>
      <c r="X769" s="83">
        <v>0</v>
      </c>
      <c r="Y769" s="98">
        <v>0</v>
      </c>
      <c r="Z769" s="386">
        <v>0</v>
      </c>
      <c r="AA769" s="315">
        <v>885165</v>
      </c>
      <c r="AB769" s="315">
        <v>0</v>
      </c>
      <c r="AC769" s="316">
        <v>885165</v>
      </c>
      <c r="AD769" s="74">
        <v>4500000</v>
      </c>
      <c r="AE769" s="74">
        <v>6000000</v>
      </c>
      <c r="AF769" s="334">
        <v>168986.04545454544</v>
      </c>
      <c r="AG769" s="112">
        <v>26554950</v>
      </c>
      <c r="AH769" s="74">
        <v>0</v>
      </c>
      <c r="AI769" s="74">
        <v>20278325.454545453</v>
      </c>
      <c r="AJ769" s="74">
        <v>0</v>
      </c>
      <c r="AK769" s="74">
        <v>4500000</v>
      </c>
      <c r="AL769" s="74">
        <v>6000000</v>
      </c>
      <c r="AM769" s="74">
        <v>4647116.25</v>
      </c>
      <c r="AN769" s="74">
        <v>4956360.7131818179</v>
      </c>
      <c r="AO769" s="74">
        <v>0</v>
      </c>
      <c r="AP769" s="74">
        <v>3000000</v>
      </c>
      <c r="AQ769" s="74">
        <v>0</v>
      </c>
      <c r="AR769" s="74">
        <v>0</v>
      </c>
      <c r="AS769" s="74">
        <v>0</v>
      </c>
      <c r="AT769" s="79">
        <v>0</v>
      </c>
      <c r="AU769" s="81">
        <v>69936752.417727262</v>
      </c>
      <c r="AV769" s="112">
        <v>51541179.748486355</v>
      </c>
      <c r="AW769" s="74">
        <v>69936752.417727262</v>
      </c>
      <c r="AX769" s="74">
        <v>4895572.6692409087</v>
      </c>
      <c r="AY769" s="75">
        <v>1154117.9748486355</v>
      </c>
      <c r="AZ769" s="74">
        <v>0</v>
      </c>
      <c r="BA769" s="74">
        <v>0</v>
      </c>
      <c r="BB769" s="74">
        <v>0</v>
      </c>
      <c r="BC769" s="79">
        <v>0</v>
      </c>
      <c r="BD769" s="79">
        <v>0</v>
      </c>
      <c r="BE769" s="79">
        <v>0</v>
      </c>
      <c r="BF769" s="77">
        <v>0</v>
      </c>
      <c r="BG769" s="344">
        <v>6049690.6440895442</v>
      </c>
      <c r="BH769" s="187">
        <v>63887061</v>
      </c>
    </row>
    <row r="770" spans="1:63" s="50" customFormat="1" ht="24" customHeight="1" x14ac:dyDescent="0.2">
      <c r="A770" s="181"/>
      <c r="B770" s="296">
        <v>764</v>
      </c>
      <c r="C770" s="264">
        <v>142</v>
      </c>
      <c r="D770" s="297"/>
      <c r="E770" s="241" t="s">
        <v>2449</v>
      </c>
      <c r="F770" s="242" t="s">
        <v>2450</v>
      </c>
      <c r="G770" s="285" t="s">
        <v>137</v>
      </c>
      <c r="H770" s="272" t="s">
        <v>88</v>
      </c>
      <c r="I770" s="292" t="s">
        <v>2870</v>
      </c>
      <c r="J770" s="64">
        <v>2680127110</v>
      </c>
      <c r="K770" s="64" t="s">
        <v>2477</v>
      </c>
      <c r="L770" s="272" t="s">
        <v>88</v>
      </c>
      <c r="M770" s="290" t="s">
        <v>137</v>
      </c>
      <c r="N770" s="64"/>
      <c r="O770" s="64"/>
      <c r="P770" s="245" t="s">
        <v>2410</v>
      </c>
      <c r="Q770" s="243">
        <v>30</v>
      </c>
      <c r="R770" s="245">
        <v>120</v>
      </c>
      <c r="S770" s="245">
        <v>220</v>
      </c>
      <c r="T770" s="245">
        <v>29.33</v>
      </c>
      <c r="U770" s="89">
        <v>0</v>
      </c>
      <c r="V770" s="260">
        <v>24</v>
      </c>
      <c r="W770" s="98">
        <v>0</v>
      </c>
      <c r="X770" s="83">
        <v>0</v>
      </c>
      <c r="Y770" s="98">
        <v>0</v>
      </c>
      <c r="Z770" s="64">
        <v>0</v>
      </c>
      <c r="AA770" s="315">
        <v>885165</v>
      </c>
      <c r="AB770" s="315">
        <v>0</v>
      </c>
      <c r="AC770" s="316">
        <v>885165</v>
      </c>
      <c r="AD770" s="74">
        <v>4500000</v>
      </c>
      <c r="AE770" s="74">
        <v>6000000</v>
      </c>
      <c r="AF770" s="334">
        <v>168986.04545454544</v>
      </c>
      <c r="AG770" s="112">
        <v>26554950</v>
      </c>
      <c r="AH770" s="74">
        <v>0</v>
      </c>
      <c r="AI770" s="74">
        <v>20278325.454545453</v>
      </c>
      <c r="AJ770" s="74">
        <v>0</v>
      </c>
      <c r="AK770" s="74">
        <v>4500000</v>
      </c>
      <c r="AL770" s="74">
        <v>6000000</v>
      </c>
      <c r="AM770" s="74">
        <v>9294232.5</v>
      </c>
      <c r="AN770" s="74">
        <v>4956360.7131818179</v>
      </c>
      <c r="AO770" s="74">
        <v>0</v>
      </c>
      <c r="AP770" s="74">
        <v>4800000</v>
      </c>
      <c r="AQ770" s="74">
        <v>0</v>
      </c>
      <c r="AR770" s="74">
        <v>0</v>
      </c>
      <c r="AS770" s="74">
        <v>0</v>
      </c>
      <c r="AT770" s="79">
        <v>0</v>
      </c>
      <c r="AU770" s="81">
        <v>76383868.667727277</v>
      </c>
      <c r="AV770" s="112">
        <v>55736997.860986367</v>
      </c>
      <c r="AW770" s="74">
        <v>76383868.667727262</v>
      </c>
      <c r="AX770" s="74">
        <v>5346870.8067409089</v>
      </c>
      <c r="AY770" s="75">
        <v>1573699.7860986367</v>
      </c>
      <c r="AZ770" s="74">
        <v>0</v>
      </c>
      <c r="BA770" s="74">
        <v>0</v>
      </c>
      <c r="BB770" s="74">
        <v>0</v>
      </c>
      <c r="BC770" s="79">
        <v>0</v>
      </c>
      <c r="BD770" s="79">
        <v>0</v>
      </c>
      <c r="BE770" s="79">
        <v>0</v>
      </c>
      <c r="BF770" s="77">
        <v>0</v>
      </c>
      <c r="BG770" s="344">
        <v>6920570.5928395456</v>
      </c>
      <c r="BH770" s="187">
        <v>69463298</v>
      </c>
    </row>
    <row r="771" spans="1:63" s="50" customFormat="1" ht="24" customHeight="1" x14ac:dyDescent="0.2">
      <c r="A771" s="181"/>
      <c r="B771" s="296">
        <v>765</v>
      </c>
      <c r="C771" s="264">
        <v>361</v>
      </c>
      <c r="D771" s="297"/>
      <c r="E771" s="241" t="s">
        <v>314</v>
      </c>
      <c r="F771" s="242" t="s">
        <v>1394</v>
      </c>
      <c r="G771" s="285" t="s">
        <v>137</v>
      </c>
      <c r="H771" s="272" t="s">
        <v>1294</v>
      </c>
      <c r="I771" s="292" t="s">
        <v>3154</v>
      </c>
      <c r="J771" s="64" t="s">
        <v>2475</v>
      </c>
      <c r="K771" s="64" t="s">
        <v>2476</v>
      </c>
      <c r="L771" s="64" t="s">
        <v>1294</v>
      </c>
      <c r="M771" s="290" t="s">
        <v>137</v>
      </c>
      <c r="N771" s="245" t="s">
        <v>2410</v>
      </c>
      <c r="O771" s="64"/>
      <c r="P771" s="89"/>
      <c r="Q771" s="243">
        <v>30</v>
      </c>
      <c r="R771" s="245">
        <v>120</v>
      </c>
      <c r="S771" s="245">
        <v>110</v>
      </c>
      <c r="T771" s="245">
        <v>29.33</v>
      </c>
      <c r="U771" s="89">
        <v>0</v>
      </c>
      <c r="V771" s="260">
        <v>15</v>
      </c>
      <c r="W771" s="98">
        <v>0</v>
      </c>
      <c r="X771" s="83">
        <v>0</v>
      </c>
      <c r="Y771" s="98">
        <v>1</v>
      </c>
      <c r="Z771" s="386">
        <v>1</v>
      </c>
      <c r="AA771" s="315">
        <v>885165</v>
      </c>
      <c r="AB771" s="315">
        <v>0</v>
      </c>
      <c r="AC771" s="316">
        <v>885165</v>
      </c>
      <c r="AD771" s="74">
        <v>4500000</v>
      </c>
      <c r="AE771" s="74">
        <v>6000000</v>
      </c>
      <c r="AF771" s="334">
        <v>168986.04545454544</v>
      </c>
      <c r="AG771" s="112">
        <v>26554950</v>
      </c>
      <c r="AH771" s="74">
        <v>0</v>
      </c>
      <c r="AI771" s="74">
        <v>20278325.454545453</v>
      </c>
      <c r="AJ771" s="74">
        <v>2655495</v>
      </c>
      <c r="AK771" s="74">
        <v>4500000</v>
      </c>
      <c r="AL771" s="74">
        <v>6000000</v>
      </c>
      <c r="AM771" s="74">
        <v>4647116.25</v>
      </c>
      <c r="AN771" s="74">
        <v>4956360.7131818179</v>
      </c>
      <c r="AO771" s="74">
        <v>0</v>
      </c>
      <c r="AP771" s="74">
        <v>3000000</v>
      </c>
      <c r="AQ771" s="74">
        <v>0</v>
      </c>
      <c r="AR771" s="74">
        <v>0</v>
      </c>
      <c r="AS771" s="74">
        <v>0</v>
      </c>
      <c r="AT771" s="79">
        <v>0</v>
      </c>
      <c r="AU771" s="81">
        <v>72592247.417727277</v>
      </c>
      <c r="AV771" s="112">
        <v>51541179.74848637</v>
      </c>
      <c r="AW771" s="74">
        <v>69936752.417727262</v>
      </c>
      <c r="AX771" s="74">
        <v>4895572.6692409087</v>
      </c>
      <c r="AY771" s="75">
        <v>1154117.9748486371</v>
      </c>
      <c r="AZ771" s="74">
        <v>0</v>
      </c>
      <c r="BA771" s="74">
        <v>0</v>
      </c>
      <c r="BB771" s="74">
        <v>0</v>
      </c>
      <c r="BC771" s="79">
        <v>0</v>
      </c>
      <c r="BD771" s="79">
        <v>0</v>
      </c>
      <c r="BE771" s="79">
        <v>0</v>
      </c>
      <c r="BF771" s="77">
        <v>0</v>
      </c>
      <c r="BG771" s="344">
        <v>6049690.6440895461</v>
      </c>
      <c r="BH771" s="187">
        <v>66542556</v>
      </c>
    </row>
    <row r="772" spans="1:63" s="50" customFormat="1" ht="24" customHeight="1" x14ac:dyDescent="0.2">
      <c r="A772" s="181"/>
      <c r="B772" s="296">
        <v>766</v>
      </c>
      <c r="C772" s="264">
        <v>137</v>
      </c>
      <c r="D772" s="297"/>
      <c r="E772" s="251" t="s">
        <v>2457</v>
      </c>
      <c r="F772" s="252" t="s">
        <v>2458</v>
      </c>
      <c r="G772" s="251" t="s">
        <v>2414</v>
      </c>
      <c r="H772" s="272" t="s">
        <v>574</v>
      </c>
      <c r="I772" s="292" t="s">
        <v>3160</v>
      </c>
      <c r="J772" s="64" t="s">
        <v>2466</v>
      </c>
      <c r="K772" s="64"/>
      <c r="L772" s="272" t="s">
        <v>574</v>
      </c>
      <c r="M772" s="290" t="s">
        <v>2380</v>
      </c>
      <c r="N772" s="64"/>
      <c r="O772" s="64"/>
      <c r="P772" s="89"/>
      <c r="Q772" s="253">
        <v>30</v>
      </c>
      <c r="R772" s="254">
        <v>10</v>
      </c>
      <c r="S772" s="64">
        <v>0</v>
      </c>
      <c r="T772" s="64">
        <v>0</v>
      </c>
      <c r="U772" s="298">
        <v>5</v>
      </c>
      <c r="V772" s="258">
        <v>15</v>
      </c>
      <c r="W772" s="98">
        <v>0</v>
      </c>
      <c r="X772" s="83">
        <v>0</v>
      </c>
      <c r="Y772" s="98">
        <v>0</v>
      </c>
      <c r="Z772" s="386">
        <v>0</v>
      </c>
      <c r="AA772" s="323">
        <v>1477052</v>
      </c>
      <c r="AB772" s="323">
        <v>0</v>
      </c>
      <c r="AC772" s="324">
        <v>1477052</v>
      </c>
      <c r="AD772" s="74">
        <v>4500000</v>
      </c>
      <c r="AE772" s="74">
        <v>6000000</v>
      </c>
      <c r="AF772" s="334">
        <v>281982.65454545454</v>
      </c>
      <c r="AG772" s="112">
        <v>44311560</v>
      </c>
      <c r="AH772" s="74">
        <v>0</v>
      </c>
      <c r="AI772" s="74">
        <v>2819826.5454545454</v>
      </c>
      <c r="AJ772" s="74">
        <v>0</v>
      </c>
      <c r="AK772" s="74">
        <v>4500000</v>
      </c>
      <c r="AL772" s="74">
        <v>6000000</v>
      </c>
      <c r="AM772" s="74">
        <v>0</v>
      </c>
      <c r="AN772" s="74">
        <v>0</v>
      </c>
      <c r="AO772" s="74">
        <v>7385260</v>
      </c>
      <c r="AP772" s="74">
        <v>3000000</v>
      </c>
      <c r="AQ772" s="74">
        <v>0</v>
      </c>
      <c r="AR772" s="74">
        <v>0</v>
      </c>
      <c r="AS772" s="74">
        <v>0</v>
      </c>
      <c r="AT772" s="79">
        <v>0</v>
      </c>
      <c r="AU772" s="81">
        <v>68016646.545454547</v>
      </c>
      <c r="AV772" s="112">
        <v>42887189.487272725</v>
      </c>
      <c r="AW772" s="74">
        <v>60631386.545454547</v>
      </c>
      <c r="AX772" s="74">
        <v>4244197.0581818186</v>
      </c>
      <c r="AY772" s="75">
        <v>288718.94872727245</v>
      </c>
      <c r="AZ772" s="74">
        <v>0</v>
      </c>
      <c r="BA772" s="74">
        <v>0</v>
      </c>
      <c r="BB772" s="74">
        <v>0</v>
      </c>
      <c r="BC772" s="79">
        <v>0</v>
      </c>
      <c r="BD772" s="79">
        <v>0</v>
      </c>
      <c r="BE772" s="79">
        <v>0</v>
      </c>
      <c r="BF772" s="77">
        <v>0</v>
      </c>
      <c r="BG772" s="344">
        <v>4532916.006909091</v>
      </c>
      <c r="BH772" s="187">
        <v>63483730</v>
      </c>
    </row>
    <row r="773" spans="1:63" s="50" customFormat="1" ht="24" customHeight="1" x14ac:dyDescent="0.2">
      <c r="A773" s="181"/>
      <c r="B773" s="296">
        <v>767</v>
      </c>
      <c r="C773" s="264">
        <v>222</v>
      </c>
      <c r="D773" s="297"/>
      <c r="E773" s="251" t="s">
        <v>2459</v>
      </c>
      <c r="F773" s="252" t="s">
        <v>2460</v>
      </c>
      <c r="G773" s="251" t="s">
        <v>2414</v>
      </c>
      <c r="H773" s="272" t="s">
        <v>353</v>
      </c>
      <c r="I773" s="292" t="s">
        <v>3161</v>
      </c>
      <c r="J773" s="64">
        <v>2580697225</v>
      </c>
      <c r="K773" s="64"/>
      <c r="L773" s="64" t="s">
        <v>353</v>
      </c>
      <c r="M773" s="290" t="s">
        <v>2380</v>
      </c>
      <c r="N773" s="64"/>
      <c r="O773" s="64"/>
      <c r="P773" s="89"/>
      <c r="Q773" s="253">
        <v>30</v>
      </c>
      <c r="R773" s="254">
        <v>70</v>
      </c>
      <c r="S773" s="64">
        <v>0</v>
      </c>
      <c r="T773" s="64">
        <v>0</v>
      </c>
      <c r="U773" s="89">
        <v>0</v>
      </c>
      <c r="V773" s="258">
        <v>21</v>
      </c>
      <c r="W773" s="98">
        <v>0</v>
      </c>
      <c r="X773" s="83">
        <v>0</v>
      </c>
      <c r="Y773" s="98">
        <v>1</v>
      </c>
      <c r="Z773" s="386">
        <v>1</v>
      </c>
      <c r="AA773" s="323">
        <v>1477052</v>
      </c>
      <c r="AB773" s="323">
        <v>0</v>
      </c>
      <c r="AC773" s="324">
        <v>1477052</v>
      </c>
      <c r="AD773" s="74">
        <v>4500000</v>
      </c>
      <c r="AE773" s="74">
        <v>6000000</v>
      </c>
      <c r="AF773" s="334">
        <v>281982.65454545454</v>
      </c>
      <c r="AG773" s="112">
        <v>44311560</v>
      </c>
      <c r="AH773" s="74">
        <v>0</v>
      </c>
      <c r="AI773" s="74">
        <v>19738785.818181816</v>
      </c>
      <c r="AJ773" s="74">
        <v>2655495</v>
      </c>
      <c r="AK773" s="74">
        <v>4500000</v>
      </c>
      <c r="AL773" s="74">
        <v>6000000</v>
      </c>
      <c r="AM773" s="74">
        <v>0</v>
      </c>
      <c r="AN773" s="74">
        <v>0</v>
      </c>
      <c r="AO773" s="74">
        <v>0</v>
      </c>
      <c r="AP773" s="74">
        <v>4200000</v>
      </c>
      <c r="AQ773" s="74">
        <v>0</v>
      </c>
      <c r="AR773" s="74">
        <v>0</v>
      </c>
      <c r="AS773" s="74">
        <v>0</v>
      </c>
      <c r="AT773" s="79">
        <v>0</v>
      </c>
      <c r="AU773" s="81">
        <v>81405840.818181813</v>
      </c>
      <c r="AV773" s="112">
        <v>58537821.610909089</v>
      </c>
      <c r="AW773" s="74">
        <v>78750345.818181813</v>
      </c>
      <c r="AX773" s="74">
        <v>5512524.207272727</v>
      </c>
      <c r="AY773" s="75">
        <v>1853782.161090909</v>
      </c>
      <c r="AZ773" s="74">
        <v>0</v>
      </c>
      <c r="BA773" s="74">
        <v>0</v>
      </c>
      <c r="BB773" s="74">
        <v>0</v>
      </c>
      <c r="BC773" s="79">
        <v>0</v>
      </c>
      <c r="BD773" s="79">
        <v>0</v>
      </c>
      <c r="BE773" s="79">
        <v>0</v>
      </c>
      <c r="BF773" s="77">
        <v>0</v>
      </c>
      <c r="BG773" s="344">
        <v>7366306.3683636356</v>
      </c>
      <c r="BH773" s="187">
        <v>74039534</v>
      </c>
    </row>
    <row r="774" spans="1:63" s="50" customFormat="1" ht="24" customHeight="1" x14ac:dyDescent="0.2">
      <c r="A774" s="181"/>
      <c r="B774" s="296">
        <v>768</v>
      </c>
      <c r="C774" s="264">
        <v>256</v>
      </c>
      <c r="D774" s="297"/>
      <c r="E774" s="251" t="s">
        <v>760</v>
      </c>
      <c r="F774" s="252" t="s">
        <v>2461</v>
      </c>
      <c r="G774" s="251" t="s">
        <v>2414</v>
      </c>
      <c r="H774" s="272" t="s">
        <v>2447</v>
      </c>
      <c r="I774" s="292" t="s">
        <v>3162</v>
      </c>
      <c r="J774" s="64">
        <v>3660481041</v>
      </c>
      <c r="K774" s="64"/>
      <c r="L774" s="64" t="s">
        <v>2447</v>
      </c>
      <c r="M774" s="290" t="s">
        <v>2380</v>
      </c>
      <c r="N774" s="64"/>
      <c r="O774" s="64"/>
      <c r="P774" s="89"/>
      <c r="Q774" s="253">
        <v>30</v>
      </c>
      <c r="R774" s="254">
        <v>60</v>
      </c>
      <c r="S774" s="64">
        <v>0</v>
      </c>
      <c r="T774" s="64">
        <v>0</v>
      </c>
      <c r="U774" s="89">
        <v>0</v>
      </c>
      <c r="V774" s="258">
        <v>21</v>
      </c>
      <c r="W774" s="98">
        <v>0</v>
      </c>
      <c r="X774" s="83">
        <v>0</v>
      </c>
      <c r="Y774" s="98">
        <v>0</v>
      </c>
      <c r="Z774" s="386">
        <v>0</v>
      </c>
      <c r="AA774" s="323">
        <v>1477052</v>
      </c>
      <c r="AB774" s="323">
        <v>0</v>
      </c>
      <c r="AC774" s="324">
        <v>1477052</v>
      </c>
      <c r="AD774" s="74">
        <v>4500000</v>
      </c>
      <c r="AE774" s="74">
        <v>6000000</v>
      </c>
      <c r="AF774" s="334">
        <v>281982.65454545454</v>
      </c>
      <c r="AG774" s="112">
        <v>44311560</v>
      </c>
      <c r="AH774" s="74">
        <v>0</v>
      </c>
      <c r="AI774" s="74">
        <v>16918959.272727273</v>
      </c>
      <c r="AJ774" s="74">
        <v>0</v>
      </c>
      <c r="AK774" s="74">
        <v>4500000</v>
      </c>
      <c r="AL774" s="74">
        <v>6000000</v>
      </c>
      <c r="AM774" s="74">
        <v>0</v>
      </c>
      <c r="AN774" s="74">
        <v>0</v>
      </c>
      <c r="AO774" s="74">
        <v>0</v>
      </c>
      <c r="AP774" s="74">
        <v>4200000</v>
      </c>
      <c r="AQ774" s="74">
        <v>0</v>
      </c>
      <c r="AR774" s="74">
        <v>0</v>
      </c>
      <c r="AS774" s="74">
        <v>0</v>
      </c>
      <c r="AT774" s="79">
        <v>0</v>
      </c>
      <c r="AU774" s="81">
        <v>75930519.272727281</v>
      </c>
      <c r="AV774" s="112">
        <v>55915382.923636369</v>
      </c>
      <c r="AW774" s="74">
        <v>75930519.272727281</v>
      </c>
      <c r="AX774" s="74">
        <v>5315136.3490909105</v>
      </c>
      <c r="AY774" s="75">
        <v>1591538.2923636371</v>
      </c>
      <c r="AZ774" s="74">
        <v>0</v>
      </c>
      <c r="BA774" s="74">
        <v>0</v>
      </c>
      <c r="BB774" s="74">
        <v>0</v>
      </c>
      <c r="BC774" s="79">
        <v>0</v>
      </c>
      <c r="BD774" s="79">
        <v>0</v>
      </c>
      <c r="BE774" s="79">
        <v>0</v>
      </c>
      <c r="BF774" s="77">
        <v>0</v>
      </c>
      <c r="BG774" s="344">
        <v>6906674.6414545476</v>
      </c>
      <c r="BH774" s="187">
        <v>69023844</v>
      </c>
    </row>
    <row r="775" spans="1:63" s="50" customFormat="1" ht="24" customHeight="1" x14ac:dyDescent="0.2">
      <c r="A775" s="181"/>
      <c r="B775" s="296">
        <v>769</v>
      </c>
      <c r="C775" s="264">
        <v>360</v>
      </c>
      <c r="D775" s="297"/>
      <c r="E775" s="241" t="s">
        <v>1225</v>
      </c>
      <c r="F775" s="242" t="s">
        <v>2487</v>
      </c>
      <c r="G775" s="285" t="s">
        <v>137</v>
      </c>
      <c r="H775" s="272" t="s">
        <v>1294</v>
      </c>
      <c r="I775" s="292" t="s">
        <v>3163</v>
      </c>
      <c r="J775" s="64" t="s">
        <v>2488</v>
      </c>
      <c r="K775" s="64" t="s">
        <v>2489</v>
      </c>
      <c r="L775" s="272" t="s">
        <v>1294</v>
      </c>
      <c r="M775" s="290" t="s">
        <v>137</v>
      </c>
      <c r="N775" s="245" t="s">
        <v>2410</v>
      </c>
      <c r="O775" s="64"/>
      <c r="P775" s="89"/>
      <c r="Q775" s="262">
        <v>30</v>
      </c>
      <c r="R775" s="245">
        <v>120</v>
      </c>
      <c r="S775" s="245">
        <v>110</v>
      </c>
      <c r="T775" s="245">
        <v>29.33</v>
      </c>
      <c r="U775" s="89">
        <v>0</v>
      </c>
      <c r="V775" s="263">
        <v>15</v>
      </c>
      <c r="W775" s="98">
        <v>0</v>
      </c>
      <c r="X775" s="83">
        <v>0</v>
      </c>
      <c r="Y775" s="98">
        <v>1</v>
      </c>
      <c r="Z775" s="64">
        <v>1</v>
      </c>
      <c r="AA775" s="315">
        <v>885165</v>
      </c>
      <c r="AB775" s="315">
        <v>0</v>
      </c>
      <c r="AC775" s="316">
        <v>885165</v>
      </c>
      <c r="AD775" s="74">
        <v>4500000</v>
      </c>
      <c r="AE775" s="74">
        <v>6000000</v>
      </c>
      <c r="AF775" s="334">
        <v>168986.04545454544</v>
      </c>
      <c r="AG775" s="112">
        <v>26554950</v>
      </c>
      <c r="AH775" s="74">
        <v>0</v>
      </c>
      <c r="AI775" s="74">
        <v>20278325.454545453</v>
      </c>
      <c r="AJ775" s="74">
        <v>2655495</v>
      </c>
      <c r="AK775" s="74">
        <v>4500000</v>
      </c>
      <c r="AL775" s="74">
        <v>6000000</v>
      </c>
      <c r="AM775" s="74">
        <v>4647116.25</v>
      </c>
      <c r="AN775" s="74">
        <v>4956360.7131818179</v>
      </c>
      <c r="AO775" s="74">
        <v>0</v>
      </c>
      <c r="AP775" s="74">
        <v>3000000</v>
      </c>
      <c r="AQ775" s="74">
        <v>0</v>
      </c>
      <c r="AR775" s="74">
        <v>0</v>
      </c>
      <c r="AS775" s="74">
        <v>0</v>
      </c>
      <c r="AT775" s="79">
        <v>0</v>
      </c>
      <c r="AU775" s="81">
        <v>72592247.417727277</v>
      </c>
      <c r="AV775" s="112">
        <v>51541179.74848637</v>
      </c>
      <c r="AW775" s="74">
        <v>69936752.417727262</v>
      </c>
      <c r="AX775" s="74">
        <v>4895572.6692409087</v>
      </c>
      <c r="AY775" s="75">
        <v>1154117.9748486371</v>
      </c>
      <c r="AZ775" s="74">
        <v>0</v>
      </c>
      <c r="BA775" s="74">
        <v>0</v>
      </c>
      <c r="BB775" s="74">
        <v>0</v>
      </c>
      <c r="BC775" s="79">
        <v>0</v>
      </c>
      <c r="BD775" s="79">
        <v>0</v>
      </c>
      <c r="BE775" s="79">
        <v>0</v>
      </c>
      <c r="BF775" s="77">
        <v>0</v>
      </c>
      <c r="BG775" s="344">
        <v>6049690.6440895461</v>
      </c>
      <c r="BH775" s="187">
        <v>66542556</v>
      </c>
    </row>
    <row r="776" spans="1:63" s="196" customFormat="1" ht="24" customHeight="1" x14ac:dyDescent="0.2">
      <c r="A776" s="181"/>
      <c r="B776" s="296">
        <v>770</v>
      </c>
      <c r="C776" s="264">
        <v>76</v>
      </c>
      <c r="D776" s="297"/>
      <c r="E776" s="265" t="s">
        <v>2451</v>
      </c>
      <c r="F776" s="266" t="s">
        <v>2452</v>
      </c>
      <c r="G776" s="265" t="s">
        <v>2414</v>
      </c>
      <c r="H776" s="272" t="s">
        <v>983</v>
      </c>
      <c r="I776" s="288" t="s">
        <v>3155</v>
      </c>
      <c r="J776" s="66" t="s">
        <v>2473</v>
      </c>
      <c r="K776" s="66" t="s">
        <v>2474</v>
      </c>
      <c r="L776" s="272" t="s">
        <v>88</v>
      </c>
      <c r="M776" s="290" t="s">
        <v>2380</v>
      </c>
      <c r="N776" s="100"/>
      <c r="O776" s="66"/>
      <c r="P776" s="91"/>
      <c r="Q776" s="267">
        <v>30</v>
      </c>
      <c r="R776" s="268">
        <v>82</v>
      </c>
      <c r="S776" s="66">
        <v>0</v>
      </c>
      <c r="T776" s="66">
        <v>0</v>
      </c>
      <c r="U776" s="89">
        <v>0</v>
      </c>
      <c r="V776" s="269">
        <v>19</v>
      </c>
      <c r="W776" s="100">
        <v>0</v>
      </c>
      <c r="X776" s="297">
        <v>0</v>
      </c>
      <c r="Y776" s="287">
        <v>0</v>
      </c>
      <c r="Z776" s="288">
        <v>0</v>
      </c>
      <c r="AA776" s="323">
        <v>1477052</v>
      </c>
      <c r="AB776" s="324">
        <v>0</v>
      </c>
      <c r="AC776" s="324">
        <v>1477052</v>
      </c>
      <c r="AD776" s="74">
        <v>4500000</v>
      </c>
      <c r="AE776" s="74">
        <v>6000000</v>
      </c>
      <c r="AF776" s="334">
        <v>281982.65454545454</v>
      </c>
      <c r="AG776" s="112">
        <v>44311560</v>
      </c>
      <c r="AH776" s="74">
        <v>0</v>
      </c>
      <c r="AI776" s="74">
        <v>23122577.672727272</v>
      </c>
      <c r="AJ776" s="74">
        <v>0</v>
      </c>
      <c r="AK776" s="74">
        <v>4500000</v>
      </c>
      <c r="AL776" s="74">
        <v>6000000</v>
      </c>
      <c r="AM776" s="74">
        <v>0</v>
      </c>
      <c r="AN776" s="74">
        <v>0</v>
      </c>
      <c r="AO776" s="74">
        <v>0</v>
      </c>
      <c r="AP776" s="74">
        <v>3800000</v>
      </c>
      <c r="AQ776" s="74">
        <v>0</v>
      </c>
      <c r="AR776" s="74">
        <v>0</v>
      </c>
      <c r="AS776" s="74">
        <v>0</v>
      </c>
      <c r="AT776" s="79">
        <v>0</v>
      </c>
      <c r="AU776" s="81">
        <v>81734137.672727272</v>
      </c>
      <c r="AV776" s="112">
        <v>61712748.035636365</v>
      </c>
      <c r="AW776" s="74">
        <v>81734137.672727272</v>
      </c>
      <c r="AX776" s="74">
        <v>5721389.6370909093</v>
      </c>
      <c r="AY776" s="75">
        <v>2171274.8035636367</v>
      </c>
      <c r="AZ776" s="74">
        <v>0</v>
      </c>
      <c r="BA776" s="74">
        <v>0</v>
      </c>
      <c r="BB776" s="74">
        <v>0</v>
      </c>
      <c r="BC776" s="79">
        <v>0</v>
      </c>
      <c r="BD776" s="79">
        <v>0</v>
      </c>
      <c r="BE776" s="79">
        <v>0</v>
      </c>
      <c r="BF776" s="77">
        <v>0</v>
      </c>
      <c r="BG776" s="344">
        <v>7892664.440654546</v>
      </c>
      <c r="BH776" s="187">
        <v>73841473</v>
      </c>
      <c r="BI776" s="199"/>
      <c r="BJ776" s="200"/>
      <c r="BK776" s="201"/>
    </row>
    <row r="777" spans="1:63" s="196" customFormat="1" ht="24" customHeight="1" x14ac:dyDescent="0.2">
      <c r="A777" s="181"/>
      <c r="B777" s="296">
        <v>771</v>
      </c>
      <c r="C777" s="264">
        <v>77</v>
      </c>
      <c r="D777" s="297"/>
      <c r="E777" s="265" t="s">
        <v>715</v>
      </c>
      <c r="F777" s="266" t="s">
        <v>1394</v>
      </c>
      <c r="G777" s="265" t="s">
        <v>2414</v>
      </c>
      <c r="H777" s="272" t="s">
        <v>983</v>
      </c>
      <c r="I777" s="288" t="s">
        <v>3156</v>
      </c>
      <c r="J777" s="66" t="s">
        <v>2471</v>
      </c>
      <c r="K777" s="66" t="s">
        <v>2472</v>
      </c>
      <c r="L777" s="272" t="s">
        <v>88</v>
      </c>
      <c r="M777" s="286" t="s">
        <v>2381</v>
      </c>
      <c r="N777" s="100"/>
      <c r="O777" s="66"/>
      <c r="P777" s="91"/>
      <c r="Q777" s="267">
        <v>30</v>
      </c>
      <c r="R777" s="268">
        <v>71</v>
      </c>
      <c r="S777" s="66">
        <v>0</v>
      </c>
      <c r="T777" s="66">
        <v>0</v>
      </c>
      <c r="U777" s="89">
        <v>0</v>
      </c>
      <c r="V777" s="269">
        <v>20</v>
      </c>
      <c r="W777" s="100">
        <v>0</v>
      </c>
      <c r="X777" s="297">
        <v>0</v>
      </c>
      <c r="Y777" s="287">
        <v>0</v>
      </c>
      <c r="Z777" s="288">
        <v>0</v>
      </c>
      <c r="AA777" s="323">
        <v>1311206</v>
      </c>
      <c r="AB777" s="324">
        <v>0</v>
      </c>
      <c r="AC777" s="324">
        <v>1311206</v>
      </c>
      <c r="AD777" s="74">
        <v>4500000</v>
      </c>
      <c r="AE777" s="74">
        <v>6000000</v>
      </c>
      <c r="AF777" s="334">
        <v>250321.14545454542</v>
      </c>
      <c r="AG777" s="112">
        <v>39336180</v>
      </c>
      <c r="AH777" s="74">
        <v>0</v>
      </c>
      <c r="AI777" s="74">
        <v>17772801.327272724</v>
      </c>
      <c r="AJ777" s="74">
        <v>0</v>
      </c>
      <c r="AK777" s="74">
        <v>4500000</v>
      </c>
      <c r="AL777" s="74">
        <v>6000000</v>
      </c>
      <c r="AM777" s="74">
        <v>0</v>
      </c>
      <c r="AN777" s="74">
        <v>0</v>
      </c>
      <c r="AO777" s="74">
        <v>0</v>
      </c>
      <c r="AP777" s="74">
        <v>4000000</v>
      </c>
      <c r="AQ777" s="74">
        <v>0</v>
      </c>
      <c r="AR777" s="74">
        <v>0</v>
      </c>
      <c r="AS777" s="74">
        <v>0</v>
      </c>
      <c r="AT777" s="79">
        <v>0</v>
      </c>
      <c r="AU777" s="81">
        <v>71608981.327272728</v>
      </c>
      <c r="AV777" s="112">
        <v>52096352.634363636</v>
      </c>
      <c r="AW777" s="74">
        <v>71608981.327272728</v>
      </c>
      <c r="AX777" s="74">
        <v>5012628.6929090917</v>
      </c>
      <c r="AY777" s="75">
        <v>1209635.2634363638</v>
      </c>
      <c r="AZ777" s="74">
        <v>0</v>
      </c>
      <c r="BA777" s="74">
        <v>0</v>
      </c>
      <c r="BB777" s="74">
        <v>0</v>
      </c>
      <c r="BC777" s="79">
        <v>0</v>
      </c>
      <c r="BD777" s="79">
        <v>0</v>
      </c>
      <c r="BE777" s="79">
        <v>0</v>
      </c>
      <c r="BF777" s="77">
        <v>0</v>
      </c>
      <c r="BG777" s="344">
        <v>6222263.9563454557</v>
      </c>
      <c r="BH777" s="187">
        <v>65386717</v>
      </c>
      <c r="BI777" s="199"/>
      <c r="BJ777" s="200"/>
      <c r="BK777" s="201"/>
    </row>
    <row r="778" spans="1:63" s="196" customFormat="1" ht="24" customHeight="1" x14ac:dyDescent="0.2">
      <c r="A778" s="181"/>
      <c r="B778" s="296">
        <v>772</v>
      </c>
      <c r="C778" s="264">
        <v>78</v>
      </c>
      <c r="D778" s="297"/>
      <c r="E778" s="265" t="s">
        <v>244</v>
      </c>
      <c r="F778" s="266" t="s">
        <v>2453</v>
      </c>
      <c r="G778" s="265" t="s">
        <v>2414</v>
      </c>
      <c r="H778" s="272" t="s">
        <v>983</v>
      </c>
      <c r="I778" s="288" t="s">
        <v>3157</v>
      </c>
      <c r="J778" s="66" t="s">
        <v>2470</v>
      </c>
      <c r="K778" s="66"/>
      <c r="L778" s="272" t="s">
        <v>88</v>
      </c>
      <c r="M778" s="286" t="s">
        <v>2380</v>
      </c>
      <c r="N778" s="102"/>
      <c r="O778" s="70"/>
      <c r="P778" s="93"/>
      <c r="Q778" s="267">
        <v>30</v>
      </c>
      <c r="R778" s="268">
        <v>65</v>
      </c>
      <c r="S778" s="66">
        <v>0</v>
      </c>
      <c r="T778" s="66">
        <v>0</v>
      </c>
      <c r="U778" s="89">
        <v>0</v>
      </c>
      <c r="V778" s="269">
        <v>20</v>
      </c>
      <c r="W778" s="100">
        <v>0</v>
      </c>
      <c r="X778" s="297">
        <v>0</v>
      </c>
      <c r="Y778" s="287">
        <v>0</v>
      </c>
      <c r="Z778" s="288">
        <v>0</v>
      </c>
      <c r="AA778" s="323">
        <v>1477052</v>
      </c>
      <c r="AB778" s="324">
        <v>0</v>
      </c>
      <c r="AC778" s="324">
        <v>1477052</v>
      </c>
      <c r="AD778" s="74">
        <v>4500000</v>
      </c>
      <c r="AE778" s="74">
        <v>6000000</v>
      </c>
      <c r="AF778" s="334">
        <v>281982.65454545454</v>
      </c>
      <c r="AG778" s="112">
        <v>44311560</v>
      </c>
      <c r="AH778" s="74">
        <v>0</v>
      </c>
      <c r="AI778" s="74">
        <v>18328872.545454547</v>
      </c>
      <c r="AJ778" s="74">
        <v>0</v>
      </c>
      <c r="AK778" s="74">
        <v>4500000</v>
      </c>
      <c r="AL778" s="74">
        <v>6000000</v>
      </c>
      <c r="AM778" s="74">
        <v>0</v>
      </c>
      <c r="AN778" s="74">
        <v>0</v>
      </c>
      <c r="AO778" s="74">
        <v>0</v>
      </c>
      <c r="AP778" s="74">
        <v>4000000</v>
      </c>
      <c r="AQ778" s="74">
        <v>0</v>
      </c>
      <c r="AR778" s="74">
        <v>0</v>
      </c>
      <c r="AS778" s="74">
        <v>0</v>
      </c>
      <c r="AT778" s="79">
        <v>0</v>
      </c>
      <c r="AU778" s="81">
        <v>77140432.545454547</v>
      </c>
      <c r="AV778" s="112">
        <v>57240602.267272726</v>
      </c>
      <c r="AW778" s="74">
        <v>77140432.545454547</v>
      </c>
      <c r="AX778" s="74">
        <v>5399830.2781818192</v>
      </c>
      <c r="AY778" s="75">
        <v>1724060.2267272726</v>
      </c>
      <c r="AZ778" s="74">
        <v>0</v>
      </c>
      <c r="BA778" s="74">
        <v>0</v>
      </c>
      <c r="BB778" s="74">
        <v>0</v>
      </c>
      <c r="BC778" s="79">
        <v>0</v>
      </c>
      <c r="BD778" s="79">
        <v>0</v>
      </c>
      <c r="BE778" s="79">
        <v>0</v>
      </c>
      <c r="BF778" s="77">
        <v>0</v>
      </c>
      <c r="BG778" s="344">
        <v>7123890.5049090916</v>
      </c>
      <c r="BH778" s="187">
        <v>70016542</v>
      </c>
      <c r="BI778" s="199"/>
      <c r="BJ778" s="200"/>
      <c r="BK778" s="201"/>
    </row>
    <row r="779" spans="1:63" s="196" customFormat="1" ht="24" customHeight="1" x14ac:dyDescent="0.2">
      <c r="A779" s="181"/>
      <c r="B779" s="296">
        <v>773</v>
      </c>
      <c r="C779" s="264">
        <v>79</v>
      </c>
      <c r="D779" s="297"/>
      <c r="E779" s="265" t="s">
        <v>2455</v>
      </c>
      <c r="F779" s="266" t="s">
        <v>2454</v>
      </c>
      <c r="G779" s="265" t="s">
        <v>2414</v>
      </c>
      <c r="H779" s="272" t="s">
        <v>983</v>
      </c>
      <c r="I779" s="288" t="s">
        <v>3158</v>
      </c>
      <c r="J779" s="66" t="s">
        <v>2468</v>
      </c>
      <c r="K779" s="66" t="s">
        <v>2469</v>
      </c>
      <c r="L779" s="272" t="s">
        <v>88</v>
      </c>
      <c r="M779" s="286" t="s">
        <v>2380</v>
      </c>
      <c r="N779" s="310"/>
      <c r="O779" s="272"/>
      <c r="P779" s="311"/>
      <c r="Q779" s="267">
        <v>30</v>
      </c>
      <c r="R779" s="268">
        <v>67</v>
      </c>
      <c r="S779" s="66">
        <v>0</v>
      </c>
      <c r="T779" s="66">
        <v>0</v>
      </c>
      <c r="U779" s="89">
        <v>0</v>
      </c>
      <c r="V779" s="269">
        <v>20</v>
      </c>
      <c r="W779" s="100">
        <v>0</v>
      </c>
      <c r="X779" s="297">
        <v>0</v>
      </c>
      <c r="Y779" s="287">
        <v>0</v>
      </c>
      <c r="Z779" s="288">
        <v>0</v>
      </c>
      <c r="AA779" s="323">
        <v>1477052</v>
      </c>
      <c r="AB779" s="324">
        <v>0</v>
      </c>
      <c r="AC779" s="324">
        <v>1477052</v>
      </c>
      <c r="AD779" s="74">
        <v>4500000</v>
      </c>
      <c r="AE779" s="74">
        <v>6000000</v>
      </c>
      <c r="AF779" s="334">
        <v>281982.65454545454</v>
      </c>
      <c r="AG779" s="112">
        <v>44311560</v>
      </c>
      <c r="AH779" s="74">
        <v>0</v>
      </c>
      <c r="AI779" s="74">
        <v>18892837.854545455</v>
      </c>
      <c r="AJ779" s="74">
        <v>0</v>
      </c>
      <c r="AK779" s="74">
        <v>4500000</v>
      </c>
      <c r="AL779" s="74">
        <v>6000000</v>
      </c>
      <c r="AM779" s="74">
        <v>0</v>
      </c>
      <c r="AN779" s="74">
        <v>0</v>
      </c>
      <c r="AO779" s="74">
        <v>0</v>
      </c>
      <c r="AP779" s="74">
        <v>4000000</v>
      </c>
      <c r="AQ779" s="74">
        <v>0</v>
      </c>
      <c r="AR779" s="74">
        <v>0</v>
      </c>
      <c r="AS779" s="74">
        <v>0</v>
      </c>
      <c r="AT779" s="79">
        <v>0</v>
      </c>
      <c r="AU779" s="81">
        <v>77704397.854545459</v>
      </c>
      <c r="AV779" s="112">
        <v>57765090.004727274</v>
      </c>
      <c r="AW779" s="74">
        <v>77704397.854545459</v>
      </c>
      <c r="AX779" s="74">
        <v>5439307.8498181831</v>
      </c>
      <c r="AY779" s="75">
        <v>1776509.0004727275</v>
      </c>
      <c r="AZ779" s="74">
        <v>0</v>
      </c>
      <c r="BA779" s="74">
        <v>0</v>
      </c>
      <c r="BB779" s="74">
        <v>0</v>
      </c>
      <c r="BC779" s="79">
        <v>0</v>
      </c>
      <c r="BD779" s="79">
        <v>0</v>
      </c>
      <c r="BE779" s="79">
        <v>0</v>
      </c>
      <c r="BF779" s="77">
        <v>0</v>
      </c>
      <c r="BG779" s="344">
        <v>7215816.8502909103</v>
      </c>
      <c r="BH779" s="187">
        <v>70488581</v>
      </c>
      <c r="BI779" s="199"/>
      <c r="BJ779" s="200"/>
      <c r="BK779" s="201"/>
    </row>
    <row r="780" spans="1:63" s="196" customFormat="1" ht="24" customHeight="1" x14ac:dyDescent="0.2">
      <c r="A780" s="181"/>
      <c r="B780" s="296">
        <v>774</v>
      </c>
      <c r="C780" s="264">
        <v>80</v>
      </c>
      <c r="D780" s="297"/>
      <c r="E780" s="265" t="s">
        <v>715</v>
      </c>
      <c r="F780" s="266" t="s">
        <v>2456</v>
      </c>
      <c r="G780" s="265" t="s">
        <v>2414</v>
      </c>
      <c r="H780" s="272" t="s">
        <v>983</v>
      </c>
      <c r="I780" s="288" t="s">
        <v>3159</v>
      </c>
      <c r="J780" s="66" t="s">
        <v>2467</v>
      </c>
      <c r="K780" s="66"/>
      <c r="L780" s="272" t="s">
        <v>88</v>
      </c>
      <c r="M780" s="286" t="s">
        <v>2380</v>
      </c>
      <c r="N780" s="100"/>
      <c r="O780" s="66"/>
      <c r="P780" s="91"/>
      <c r="Q780" s="267">
        <v>30</v>
      </c>
      <c r="R780" s="268">
        <v>59</v>
      </c>
      <c r="S780" s="66">
        <v>0</v>
      </c>
      <c r="T780" s="66">
        <v>0</v>
      </c>
      <c r="U780" s="89">
        <v>0</v>
      </c>
      <c r="V780" s="269">
        <v>20</v>
      </c>
      <c r="W780" s="100">
        <v>0</v>
      </c>
      <c r="X780" s="297">
        <v>0</v>
      </c>
      <c r="Y780" s="198">
        <v>2</v>
      </c>
      <c r="Z780" s="197">
        <v>2</v>
      </c>
      <c r="AA780" s="323">
        <v>1477052</v>
      </c>
      <c r="AB780" s="324">
        <v>0</v>
      </c>
      <c r="AC780" s="324">
        <v>1477052</v>
      </c>
      <c r="AD780" s="74">
        <v>4500000</v>
      </c>
      <c r="AE780" s="74">
        <v>6000000</v>
      </c>
      <c r="AF780" s="334">
        <v>281982.65454545454</v>
      </c>
      <c r="AG780" s="112">
        <v>44311560</v>
      </c>
      <c r="AH780" s="74">
        <v>0</v>
      </c>
      <c r="AI780" s="74">
        <v>16636976.618181817</v>
      </c>
      <c r="AJ780" s="74">
        <v>5310990</v>
      </c>
      <c r="AK780" s="74">
        <v>4500000</v>
      </c>
      <c r="AL780" s="74">
        <v>6000000</v>
      </c>
      <c r="AM780" s="74">
        <v>0</v>
      </c>
      <c r="AN780" s="74">
        <v>0</v>
      </c>
      <c r="AO780" s="74">
        <v>0</v>
      </c>
      <c r="AP780" s="74">
        <v>4000000</v>
      </c>
      <c r="AQ780" s="74">
        <v>0</v>
      </c>
      <c r="AR780" s="74">
        <v>0</v>
      </c>
      <c r="AS780" s="74">
        <v>0</v>
      </c>
      <c r="AT780" s="79">
        <v>0</v>
      </c>
      <c r="AU780" s="81">
        <v>80759526.618181825</v>
      </c>
      <c r="AV780" s="112">
        <v>55667139.054909095</v>
      </c>
      <c r="AW780" s="74">
        <v>75448536.618181825</v>
      </c>
      <c r="AX780" s="74">
        <v>5281397.5632727286</v>
      </c>
      <c r="AY780" s="75">
        <v>1566713.9054909097</v>
      </c>
      <c r="AZ780" s="74">
        <v>0</v>
      </c>
      <c r="BA780" s="74">
        <v>0</v>
      </c>
      <c r="BB780" s="74">
        <v>0</v>
      </c>
      <c r="BC780" s="79">
        <v>0</v>
      </c>
      <c r="BD780" s="79">
        <v>0</v>
      </c>
      <c r="BE780" s="79">
        <v>0</v>
      </c>
      <c r="BF780" s="77">
        <v>0</v>
      </c>
      <c r="BG780" s="344">
        <v>6848111.4687636383</v>
      </c>
      <c r="BH780" s="187">
        <v>73911415</v>
      </c>
      <c r="BI780" s="199"/>
      <c r="BJ780" s="200"/>
      <c r="BK780" s="201"/>
    </row>
    <row r="781" spans="1:63" s="196" customFormat="1" ht="24" customHeight="1" x14ac:dyDescent="0.2">
      <c r="A781" s="181"/>
      <c r="B781" s="385">
        <v>775</v>
      </c>
      <c r="C781" s="270">
        <v>100</v>
      </c>
      <c r="D781" s="271"/>
      <c r="E781" s="274" t="s">
        <v>480</v>
      </c>
      <c r="F781" s="275" t="s">
        <v>3173</v>
      </c>
      <c r="G781" s="265" t="s">
        <v>2414</v>
      </c>
      <c r="H781" s="272" t="s">
        <v>1294</v>
      </c>
      <c r="I781" s="288" t="s">
        <v>3337</v>
      </c>
      <c r="J781" s="66"/>
      <c r="K781" s="66"/>
      <c r="L781" s="272" t="s">
        <v>88</v>
      </c>
      <c r="M781" s="286" t="s">
        <v>2380</v>
      </c>
      <c r="N781" s="239"/>
      <c r="O781" s="273"/>
      <c r="P781" s="240"/>
      <c r="Q781" s="276">
        <v>15</v>
      </c>
      <c r="R781" s="279">
        <v>0</v>
      </c>
      <c r="S781" s="66">
        <v>0</v>
      </c>
      <c r="T781" s="66">
        <v>0</v>
      </c>
      <c r="U781" s="89">
        <v>0</v>
      </c>
      <c r="V781" s="277">
        <v>11</v>
      </c>
      <c r="W781" s="100">
        <v>0</v>
      </c>
      <c r="X781" s="297">
        <v>0</v>
      </c>
      <c r="Y781" s="100">
        <v>0</v>
      </c>
      <c r="Z781" s="66">
        <v>0</v>
      </c>
      <c r="AA781" s="324">
        <v>1477052</v>
      </c>
      <c r="AB781" s="324">
        <v>0</v>
      </c>
      <c r="AC781" s="324">
        <v>1477052</v>
      </c>
      <c r="AD781" s="74">
        <v>4500000</v>
      </c>
      <c r="AE781" s="74">
        <v>6000000</v>
      </c>
      <c r="AF781" s="334">
        <v>281982.65454545454</v>
      </c>
      <c r="AG781" s="112">
        <v>22155780</v>
      </c>
      <c r="AH781" s="74">
        <v>0</v>
      </c>
      <c r="AI781" s="74">
        <v>0</v>
      </c>
      <c r="AJ781" s="74">
        <v>0</v>
      </c>
      <c r="AK781" s="74">
        <v>2250000</v>
      </c>
      <c r="AL781" s="74">
        <v>3000000</v>
      </c>
      <c r="AM781" s="74">
        <v>0</v>
      </c>
      <c r="AN781" s="74">
        <v>0</v>
      </c>
      <c r="AO781" s="74">
        <v>0</v>
      </c>
      <c r="AP781" s="74">
        <v>2200000</v>
      </c>
      <c r="AQ781" s="74">
        <v>0</v>
      </c>
      <c r="AR781" s="74">
        <v>0</v>
      </c>
      <c r="AS781" s="74">
        <v>0</v>
      </c>
      <c r="AT781" s="79">
        <v>0</v>
      </c>
      <c r="AU781" s="81">
        <v>29605780</v>
      </c>
      <c r="AV781" s="112">
        <v>20083375.399999999</v>
      </c>
      <c r="AW781" s="74">
        <v>29605780</v>
      </c>
      <c r="AX781" s="74">
        <v>2072404.6</v>
      </c>
      <c r="AY781" s="75">
        <v>0</v>
      </c>
      <c r="AZ781" s="74">
        <v>0</v>
      </c>
      <c r="BA781" s="74">
        <v>0</v>
      </c>
      <c r="BB781" s="74">
        <v>0</v>
      </c>
      <c r="BC781" s="79">
        <v>0</v>
      </c>
      <c r="BD781" s="79">
        <v>0</v>
      </c>
      <c r="BE781" s="79">
        <v>0</v>
      </c>
      <c r="BF781" s="77">
        <v>0</v>
      </c>
      <c r="BG781" s="344">
        <v>2072404.6</v>
      </c>
      <c r="BH781" s="187">
        <v>27533375</v>
      </c>
      <c r="BI781" s="278" t="s">
        <v>3174</v>
      </c>
      <c r="BJ781" s="200"/>
      <c r="BK781" s="201"/>
    </row>
    <row r="782" spans="1:63" s="196" customFormat="1" ht="24" customHeight="1" x14ac:dyDescent="0.2">
      <c r="A782" s="181"/>
      <c r="B782" s="296">
        <v>776</v>
      </c>
      <c r="C782" s="270">
        <v>131</v>
      </c>
      <c r="D782" s="271"/>
      <c r="E782" s="274" t="s">
        <v>3175</v>
      </c>
      <c r="F782" s="275" t="s">
        <v>611</v>
      </c>
      <c r="G782" s="265" t="s">
        <v>2414</v>
      </c>
      <c r="H782" s="272" t="s">
        <v>458</v>
      </c>
      <c r="I782" s="288" t="s">
        <v>3279</v>
      </c>
      <c r="J782" s="289" t="s">
        <v>3280</v>
      </c>
      <c r="K782" s="289" t="s">
        <v>3281</v>
      </c>
      <c r="L782" s="272" t="s">
        <v>458</v>
      </c>
      <c r="M782" s="286" t="s">
        <v>2381</v>
      </c>
      <c r="N782" s="239"/>
      <c r="O782" s="273"/>
      <c r="P782" s="240"/>
      <c r="Q782" s="276">
        <v>30</v>
      </c>
      <c r="R782" s="279">
        <v>30</v>
      </c>
      <c r="S782" s="66">
        <v>0</v>
      </c>
      <c r="T782" s="66">
        <v>0</v>
      </c>
      <c r="U782" s="89">
        <v>0</v>
      </c>
      <c r="V782" s="277">
        <v>22</v>
      </c>
      <c r="W782" s="100">
        <v>0</v>
      </c>
      <c r="X782" s="297">
        <v>0</v>
      </c>
      <c r="Y782" s="100">
        <v>0</v>
      </c>
      <c r="Z782" s="66">
        <v>0</v>
      </c>
      <c r="AA782" s="323">
        <v>1311206</v>
      </c>
      <c r="AB782" s="324">
        <v>0</v>
      </c>
      <c r="AC782" s="324">
        <v>1311206</v>
      </c>
      <c r="AD782" s="74">
        <v>4500000</v>
      </c>
      <c r="AE782" s="74">
        <v>6000000</v>
      </c>
      <c r="AF782" s="334">
        <v>250321.14545454542</v>
      </c>
      <c r="AG782" s="112">
        <v>39336180</v>
      </c>
      <c r="AH782" s="74">
        <v>0</v>
      </c>
      <c r="AI782" s="74">
        <v>7509634.3636363624</v>
      </c>
      <c r="AJ782" s="74">
        <v>0</v>
      </c>
      <c r="AK782" s="74">
        <v>4500000</v>
      </c>
      <c r="AL782" s="74">
        <v>6000000</v>
      </c>
      <c r="AM782" s="74">
        <v>0</v>
      </c>
      <c r="AN782" s="74">
        <v>0</v>
      </c>
      <c r="AO782" s="74">
        <v>0</v>
      </c>
      <c r="AP782" s="74">
        <v>4400000</v>
      </c>
      <c r="AQ782" s="74">
        <v>0</v>
      </c>
      <c r="AR782" s="74">
        <v>0</v>
      </c>
      <c r="AS782" s="74">
        <v>0</v>
      </c>
      <c r="AT782" s="79">
        <v>0</v>
      </c>
      <c r="AU782" s="81">
        <v>61745814.36363636</v>
      </c>
      <c r="AV782" s="112">
        <v>42523607.358181812</v>
      </c>
      <c r="AW782" s="74">
        <v>61745814.36363636</v>
      </c>
      <c r="AX782" s="74">
        <v>4322207.0054545458</v>
      </c>
      <c r="AY782" s="75">
        <v>252360.73581818119</v>
      </c>
      <c r="AZ782" s="74">
        <v>0</v>
      </c>
      <c r="BA782" s="74">
        <v>0</v>
      </c>
      <c r="BB782" s="74">
        <v>0</v>
      </c>
      <c r="BC782" s="79">
        <v>0</v>
      </c>
      <c r="BD782" s="79">
        <v>0</v>
      </c>
      <c r="BE782" s="79">
        <v>0</v>
      </c>
      <c r="BF782" s="77">
        <v>0</v>
      </c>
      <c r="BG782" s="344">
        <v>4574567.741272727</v>
      </c>
      <c r="BH782" s="187">
        <v>57171246</v>
      </c>
      <c r="BI782" s="278" t="s">
        <v>3176</v>
      </c>
      <c r="BJ782" s="200"/>
      <c r="BK782" s="201"/>
    </row>
    <row r="783" spans="1:63" s="196" customFormat="1" ht="24" customHeight="1" x14ac:dyDescent="0.2">
      <c r="A783" s="181"/>
      <c r="B783" s="296">
        <v>777</v>
      </c>
      <c r="C783" s="270">
        <v>132</v>
      </c>
      <c r="D783" s="271"/>
      <c r="E783" s="274" t="s">
        <v>3175</v>
      </c>
      <c r="F783" s="275" t="s">
        <v>611</v>
      </c>
      <c r="G783" s="265" t="s">
        <v>2414</v>
      </c>
      <c r="H783" s="272" t="s">
        <v>458</v>
      </c>
      <c r="I783" s="288" t="s">
        <v>3279</v>
      </c>
      <c r="J783" s="289" t="s">
        <v>3280</v>
      </c>
      <c r="K783" s="289" t="s">
        <v>3281</v>
      </c>
      <c r="L783" s="272" t="s">
        <v>458</v>
      </c>
      <c r="M783" s="286" t="s">
        <v>2381</v>
      </c>
      <c r="N783" s="239"/>
      <c r="O783" s="273"/>
      <c r="P783" s="240"/>
      <c r="Q783" s="276">
        <v>14</v>
      </c>
      <c r="R783" s="279">
        <v>0</v>
      </c>
      <c r="S783" s="66">
        <v>0</v>
      </c>
      <c r="T783" s="66">
        <v>0</v>
      </c>
      <c r="U783" s="89">
        <v>0</v>
      </c>
      <c r="V783" s="277">
        <v>0</v>
      </c>
      <c r="W783" s="100">
        <v>0</v>
      </c>
      <c r="X783" s="297">
        <v>0</v>
      </c>
      <c r="Y783" s="100">
        <v>0</v>
      </c>
      <c r="Z783" s="66">
        <v>0</v>
      </c>
      <c r="AA783" s="323">
        <v>1311206</v>
      </c>
      <c r="AB783" s="324">
        <v>0</v>
      </c>
      <c r="AC783" s="324">
        <v>1311206</v>
      </c>
      <c r="AD783" s="74">
        <v>4500000</v>
      </c>
      <c r="AE783" s="74">
        <v>6000000</v>
      </c>
      <c r="AF783" s="334">
        <v>250321.14545454542</v>
      </c>
      <c r="AG783" s="112">
        <v>18356884</v>
      </c>
      <c r="AH783" s="74">
        <v>0</v>
      </c>
      <c r="AI783" s="74">
        <v>0</v>
      </c>
      <c r="AJ783" s="74">
        <v>0</v>
      </c>
      <c r="AK783" s="74">
        <v>2100000</v>
      </c>
      <c r="AL783" s="74">
        <v>2800000</v>
      </c>
      <c r="AM783" s="74">
        <v>0</v>
      </c>
      <c r="AN783" s="74">
        <v>0</v>
      </c>
      <c r="AO783" s="74">
        <v>0</v>
      </c>
      <c r="AP783" s="74">
        <v>0</v>
      </c>
      <c r="AQ783" s="74">
        <v>0</v>
      </c>
      <c r="AR783" s="74">
        <v>0</v>
      </c>
      <c r="AS783" s="74">
        <v>0</v>
      </c>
      <c r="AT783" s="79">
        <v>0</v>
      </c>
      <c r="AU783" s="81">
        <v>23256884</v>
      </c>
      <c r="AV783" s="112">
        <v>16728902.120000001</v>
      </c>
      <c r="AW783" s="74">
        <v>23256884</v>
      </c>
      <c r="AX783" s="74">
        <v>1627981.8800000001</v>
      </c>
      <c r="AY783" s="75">
        <v>0</v>
      </c>
      <c r="AZ783" s="74">
        <v>0</v>
      </c>
      <c r="BA783" s="74">
        <v>0</v>
      </c>
      <c r="BB783" s="74">
        <v>0</v>
      </c>
      <c r="BC783" s="79">
        <v>0</v>
      </c>
      <c r="BD783" s="79">
        <v>0</v>
      </c>
      <c r="BE783" s="79">
        <v>0</v>
      </c>
      <c r="BF783" s="77">
        <v>0</v>
      </c>
      <c r="BG783" s="344">
        <v>1627981.8800000001</v>
      </c>
      <c r="BH783" s="187">
        <v>21628902</v>
      </c>
      <c r="BI783" s="278" t="s">
        <v>3177</v>
      </c>
      <c r="BJ783" s="200"/>
      <c r="BK783" s="201"/>
    </row>
    <row r="784" spans="1:63" s="196" customFormat="1" ht="24" customHeight="1" x14ac:dyDescent="0.2">
      <c r="A784" s="181"/>
      <c r="B784" s="296">
        <v>778</v>
      </c>
      <c r="C784" s="270">
        <v>225</v>
      </c>
      <c r="D784" s="271"/>
      <c r="E784" s="274" t="s">
        <v>410</v>
      </c>
      <c r="F784" s="275" t="s">
        <v>3178</v>
      </c>
      <c r="G784" s="265" t="s">
        <v>2414</v>
      </c>
      <c r="H784" s="272" t="s">
        <v>353</v>
      </c>
      <c r="I784" s="288" t="s">
        <v>3301</v>
      </c>
      <c r="J784" s="66"/>
      <c r="K784" s="66"/>
      <c r="L784" s="272" t="s">
        <v>353</v>
      </c>
      <c r="M784" s="286" t="s">
        <v>2380</v>
      </c>
      <c r="N784" s="239"/>
      <c r="O784" s="273"/>
      <c r="P784" s="240"/>
      <c r="Q784" s="276">
        <v>30</v>
      </c>
      <c r="R784" s="279">
        <v>50</v>
      </c>
      <c r="S784" s="66">
        <v>0</v>
      </c>
      <c r="T784" s="66">
        <v>0</v>
      </c>
      <c r="U784" s="89">
        <v>0</v>
      </c>
      <c r="V784" s="277">
        <v>21</v>
      </c>
      <c r="W784" s="100">
        <v>0</v>
      </c>
      <c r="X784" s="297">
        <v>0</v>
      </c>
      <c r="Y784" s="100">
        <v>1</v>
      </c>
      <c r="Z784" s="66">
        <v>1</v>
      </c>
      <c r="AA784" s="323">
        <v>1477052</v>
      </c>
      <c r="AB784" s="324">
        <v>0</v>
      </c>
      <c r="AC784" s="324">
        <v>1477052</v>
      </c>
      <c r="AD784" s="74">
        <v>4500000</v>
      </c>
      <c r="AE784" s="74">
        <v>6000000</v>
      </c>
      <c r="AF784" s="334">
        <v>281982.65454545454</v>
      </c>
      <c r="AG784" s="112">
        <v>44311560</v>
      </c>
      <c r="AH784" s="74">
        <v>0</v>
      </c>
      <c r="AI784" s="74">
        <v>14099132.727272727</v>
      </c>
      <c r="AJ784" s="74">
        <v>2655495</v>
      </c>
      <c r="AK784" s="74">
        <v>4500000</v>
      </c>
      <c r="AL784" s="74">
        <v>6000000</v>
      </c>
      <c r="AM784" s="74">
        <v>0</v>
      </c>
      <c r="AN784" s="74">
        <v>0</v>
      </c>
      <c r="AO784" s="74">
        <v>0</v>
      </c>
      <c r="AP784" s="74">
        <v>4200000</v>
      </c>
      <c r="AQ784" s="74">
        <v>0</v>
      </c>
      <c r="AR784" s="74">
        <v>0</v>
      </c>
      <c r="AS784" s="74">
        <v>0</v>
      </c>
      <c r="AT784" s="79">
        <v>0</v>
      </c>
      <c r="AU784" s="81">
        <v>75766187.727272719</v>
      </c>
      <c r="AV784" s="112">
        <v>53292944.236363627</v>
      </c>
      <c r="AW784" s="74">
        <v>73110692.727272719</v>
      </c>
      <c r="AX784" s="74">
        <v>5117748.4909090912</v>
      </c>
      <c r="AY784" s="75">
        <v>1329294.4236363629</v>
      </c>
      <c r="AZ784" s="74">
        <v>0</v>
      </c>
      <c r="BA784" s="74">
        <v>0</v>
      </c>
      <c r="BB784" s="74">
        <v>0</v>
      </c>
      <c r="BC784" s="79">
        <v>0</v>
      </c>
      <c r="BD784" s="79">
        <v>0</v>
      </c>
      <c r="BE784" s="79">
        <v>0</v>
      </c>
      <c r="BF784" s="77">
        <v>0</v>
      </c>
      <c r="BG784" s="344">
        <v>6447042.9145454541</v>
      </c>
      <c r="BH784" s="187">
        <v>69319144</v>
      </c>
      <c r="BI784" s="278" t="s">
        <v>3176</v>
      </c>
      <c r="BJ784" s="200"/>
      <c r="BK784" s="201"/>
    </row>
    <row r="785" spans="1:63" s="196" customFormat="1" ht="24" customHeight="1" x14ac:dyDescent="0.2">
      <c r="A785" s="181"/>
      <c r="B785" s="296">
        <v>779</v>
      </c>
      <c r="C785" s="270">
        <v>226</v>
      </c>
      <c r="D785" s="271"/>
      <c r="E785" s="274" t="s">
        <v>410</v>
      </c>
      <c r="F785" s="275" t="s">
        <v>3178</v>
      </c>
      <c r="G785" s="265" t="s">
        <v>2414</v>
      </c>
      <c r="H785" s="272" t="s">
        <v>353</v>
      </c>
      <c r="I785" s="288" t="s">
        <v>3301</v>
      </c>
      <c r="J785" s="66"/>
      <c r="K785" s="66"/>
      <c r="L785" s="272" t="s">
        <v>353</v>
      </c>
      <c r="M785" s="286" t="s">
        <v>2380</v>
      </c>
      <c r="N785" s="239"/>
      <c r="O785" s="273"/>
      <c r="P785" s="240"/>
      <c r="Q785" s="276">
        <v>14</v>
      </c>
      <c r="R785" s="279">
        <v>0</v>
      </c>
      <c r="S785" s="66">
        <v>0</v>
      </c>
      <c r="T785" s="66">
        <v>0</v>
      </c>
      <c r="U785" s="89">
        <v>0</v>
      </c>
      <c r="V785" s="277">
        <v>0</v>
      </c>
      <c r="W785" s="100">
        <v>0</v>
      </c>
      <c r="X785" s="297">
        <v>0</v>
      </c>
      <c r="Y785" s="100">
        <v>1</v>
      </c>
      <c r="Z785" s="66">
        <v>1</v>
      </c>
      <c r="AA785" s="323">
        <v>1477052</v>
      </c>
      <c r="AB785" s="324">
        <v>0</v>
      </c>
      <c r="AC785" s="324">
        <v>1477052</v>
      </c>
      <c r="AD785" s="74">
        <v>4500000</v>
      </c>
      <c r="AE785" s="74">
        <v>6000000</v>
      </c>
      <c r="AF785" s="334">
        <v>281982.65454545454</v>
      </c>
      <c r="AG785" s="112">
        <v>20678728</v>
      </c>
      <c r="AH785" s="74">
        <v>0</v>
      </c>
      <c r="AI785" s="74">
        <v>0</v>
      </c>
      <c r="AJ785" s="74">
        <v>1239231</v>
      </c>
      <c r="AK785" s="74">
        <v>2100000</v>
      </c>
      <c r="AL785" s="74">
        <v>2800000</v>
      </c>
      <c r="AM785" s="74">
        <v>0</v>
      </c>
      <c r="AN785" s="74">
        <v>0</v>
      </c>
      <c r="AO785" s="74">
        <v>0</v>
      </c>
      <c r="AP785" s="74">
        <v>0</v>
      </c>
      <c r="AQ785" s="74">
        <v>0</v>
      </c>
      <c r="AR785" s="74">
        <v>0</v>
      </c>
      <c r="AS785" s="74">
        <v>0</v>
      </c>
      <c r="AT785" s="79">
        <v>0</v>
      </c>
      <c r="AU785" s="81">
        <v>26817959</v>
      </c>
      <c r="AV785" s="112">
        <v>18888217.039999999</v>
      </c>
      <c r="AW785" s="74">
        <v>25578728</v>
      </c>
      <c r="AX785" s="74">
        <v>1790510.9600000002</v>
      </c>
      <c r="AY785" s="75">
        <v>0</v>
      </c>
      <c r="AZ785" s="74">
        <v>0</v>
      </c>
      <c r="BA785" s="74">
        <v>0</v>
      </c>
      <c r="BB785" s="74">
        <v>0</v>
      </c>
      <c r="BC785" s="79">
        <v>0</v>
      </c>
      <c r="BD785" s="79">
        <v>0</v>
      </c>
      <c r="BE785" s="79">
        <v>0</v>
      </c>
      <c r="BF785" s="77">
        <v>0</v>
      </c>
      <c r="BG785" s="344">
        <v>1790510.9600000002</v>
      </c>
      <c r="BH785" s="187">
        <v>25027448</v>
      </c>
      <c r="BI785" s="278" t="s">
        <v>3177</v>
      </c>
      <c r="BJ785" s="200"/>
      <c r="BK785" s="201"/>
    </row>
    <row r="786" spans="1:63" s="196" customFormat="1" ht="24" customHeight="1" x14ac:dyDescent="0.2">
      <c r="A786" s="181"/>
      <c r="B786" s="296">
        <v>780</v>
      </c>
      <c r="C786" s="270">
        <v>227</v>
      </c>
      <c r="D786" s="271"/>
      <c r="E786" s="274" t="s">
        <v>216</v>
      </c>
      <c r="F786" s="275" t="s">
        <v>3179</v>
      </c>
      <c r="G786" s="265" t="s">
        <v>2414</v>
      </c>
      <c r="H786" s="272" t="s">
        <v>353</v>
      </c>
      <c r="I786" s="288" t="s">
        <v>3282</v>
      </c>
      <c r="J786" s="66">
        <v>2595737767</v>
      </c>
      <c r="K786" s="66"/>
      <c r="L786" s="272" t="s">
        <v>353</v>
      </c>
      <c r="M786" s="286" t="s">
        <v>2383</v>
      </c>
      <c r="N786" s="239"/>
      <c r="O786" s="273"/>
      <c r="P786" s="240"/>
      <c r="Q786" s="276">
        <v>30</v>
      </c>
      <c r="R786" s="279">
        <v>50</v>
      </c>
      <c r="S786" s="66">
        <v>0</v>
      </c>
      <c r="T786" s="66">
        <v>0</v>
      </c>
      <c r="U786" s="89">
        <v>0</v>
      </c>
      <c r="V786" s="277">
        <v>21</v>
      </c>
      <c r="W786" s="100">
        <v>0</v>
      </c>
      <c r="X786" s="297">
        <v>0</v>
      </c>
      <c r="Y786" s="100">
        <v>0</v>
      </c>
      <c r="Z786" s="66">
        <v>0</v>
      </c>
      <c r="AA786" s="323">
        <v>1642901</v>
      </c>
      <c r="AB786" s="324">
        <v>0</v>
      </c>
      <c r="AC786" s="324">
        <v>1642901</v>
      </c>
      <c r="AD786" s="74">
        <v>4500000</v>
      </c>
      <c r="AE786" s="74">
        <v>6000000</v>
      </c>
      <c r="AF786" s="334">
        <v>313644.73636363639</v>
      </c>
      <c r="AG786" s="112">
        <v>49287030</v>
      </c>
      <c r="AH786" s="74">
        <v>0</v>
      </c>
      <c r="AI786" s="74">
        <v>15682236.81818182</v>
      </c>
      <c r="AJ786" s="74">
        <v>0</v>
      </c>
      <c r="AK786" s="74">
        <v>4500000</v>
      </c>
      <c r="AL786" s="74">
        <v>6000000</v>
      </c>
      <c r="AM786" s="74">
        <v>0</v>
      </c>
      <c r="AN786" s="74">
        <v>0</v>
      </c>
      <c r="AO786" s="74">
        <v>0</v>
      </c>
      <c r="AP786" s="74">
        <v>4200000</v>
      </c>
      <c r="AQ786" s="74">
        <v>0</v>
      </c>
      <c r="AR786" s="74">
        <v>0</v>
      </c>
      <c r="AS786" s="74">
        <v>0</v>
      </c>
      <c r="AT786" s="79">
        <v>0</v>
      </c>
      <c r="AU786" s="81">
        <v>79669266.818181813</v>
      </c>
      <c r="AV786" s="112">
        <v>59392418.140909083</v>
      </c>
      <c r="AW786" s="74">
        <v>79669266.818181813</v>
      </c>
      <c r="AX786" s="74">
        <v>5576848.6772727277</v>
      </c>
      <c r="AY786" s="75">
        <v>1939241.8140909085</v>
      </c>
      <c r="AZ786" s="74">
        <v>0</v>
      </c>
      <c r="BA786" s="74">
        <v>0</v>
      </c>
      <c r="BB786" s="74">
        <v>0</v>
      </c>
      <c r="BC786" s="79">
        <v>0</v>
      </c>
      <c r="BD786" s="79">
        <v>0</v>
      </c>
      <c r="BE786" s="79">
        <v>0</v>
      </c>
      <c r="BF786" s="77">
        <v>0</v>
      </c>
      <c r="BG786" s="344">
        <v>7516090.4913636362</v>
      </c>
      <c r="BH786" s="187">
        <v>72153176</v>
      </c>
      <c r="BI786" s="278" t="s">
        <v>3176</v>
      </c>
      <c r="BJ786" s="200"/>
      <c r="BK786" s="201"/>
    </row>
    <row r="787" spans="1:63" s="196" customFormat="1" ht="24" customHeight="1" x14ac:dyDescent="0.2">
      <c r="A787" s="181"/>
      <c r="B787" s="296">
        <v>781</v>
      </c>
      <c r="C787" s="270">
        <v>228</v>
      </c>
      <c r="D787" s="271"/>
      <c r="E787" s="274" t="s">
        <v>216</v>
      </c>
      <c r="F787" s="275" t="s">
        <v>3179</v>
      </c>
      <c r="G787" s="265" t="s">
        <v>2414</v>
      </c>
      <c r="H787" s="272" t="s">
        <v>353</v>
      </c>
      <c r="I787" s="288" t="s">
        <v>3282</v>
      </c>
      <c r="J787" s="66">
        <v>2595737767</v>
      </c>
      <c r="K787" s="66"/>
      <c r="L787" s="272" t="s">
        <v>353</v>
      </c>
      <c r="M787" s="286" t="s">
        <v>2383</v>
      </c>
      <c r="N787" s="239"/>
      <c r="O787" s="273"/>
      <c r="P787" s="240"/>
      <c r="Q787" s="276">
        <v>14</v>
      </c>
      <c r="R787" s="279">
        <v>0</v>
      </c>
      <c r="S787" s="66">
        <v>0</v>
      </c>
      <c r="T787" s="66">
        <v>0</v>
      </c>
      <c r="U787" s="89">
        <v>0</v>
      </c>
      <c r="V787" s="277">
        <v>0</v>
      </c>
      <c r="W787" s="100">
        <v>0</v>
      </c>
      <c r="X787" s="297">
        <v>0</v>
      </c>
      <c r="Y787" s="100">
        <v>0</v>
      </c>
      <c r="Z787" s="66">
        <v>0</v>
      </c>
      <c r="AA787" s="323">
        <v>1642901</v>
      </c>
      <c r="AB787" s="324">
        <v>0</v>
      </c>
      <c r="AC787" s="324">
        <v>1642901</v>
      </c>
      <c r="AD787" s="74">
        <v>4500000</v>
      </c>
      <c r="AE787" s="74">
        <v>6000000</v>
      </c>
      <c r="AF787" s="334">
        <v>313644.73636363639</v>
      </c>
      <c r="AG787" s="112">
        <v>23000614</v>
      </c>
      <c r="AH787" s="74">
        <v>0</v>
      </c>
      <c r="AI787" s="74">
        <v>0</v>
      </c>
      <c r="AJ787" s="74">
        <v>0</v>
      </c>
      <c r="AK787" s="74">
        <v>2100000</v>
      </c>
      <c r="AL787" s="74">
        <v>2800000</v>
      </c>
      <c r="AM787" s="74">
        <v>0</v>
      </c>
      <c r="AN787" s="74">
        <v>0</v>
      </c>
      <c r="AO787" s="74">
        <v>0</v>
      </c>
      <c r="AP787" s="74">
        <v>0</v>
      </c>
      <c r="AQ787" s="74">
        <v>0</v>
      </c>
      <c r="AR787" s="74">
        <v>0</v>
      </c>
      <c r="AS787" s="74">
        <v>0</v>
      </c>
      <c r="AT787" s="79">
        <v>0</v>
      </c>
      <c r="AU787" s="81">
        <v>27900614</v>
      </c>
      <c r="AV787" s="112">
        <v>21047571.02</v>
      </c>
      <c r="AW787" s="74">
        <v>27900614</v>
      </c>
      <c r="AX787" s="74">
        <v>1953042.9800000002</v>
      </c>
      <c r="AY787" s="75">
        <v>0</v>
      </c>
      <c r="AZ787" s="74">
        <v>0</v>
      </c>
      <c r="BA787" s="74">
        <v>0</v>
      </c>
      <c r="BB787" s="74">
        <v>0</v>
      </c>
      <c r="BC787" s="79">
        <v>0</v>
      </c>
      <c r="BD787" s="79">
        <v>0</v>
      </c>
      <c r="BE787" s="79">
        <v>0</v>
      </c>
      <c r="BF787" s="77">
        <v>0</v>
      </c>
      <c r="BG787" s="344">
        <v>1953042.9800000002</v>
      </c>
      <c r="BH787" s="187">
        <v>25947571</v>
      </c>
      <c r="BI787" s="278" t="s">
        <v>3177</v>
      </c>
      <c r="BJ787" s="200"/>
      <c r="BK787" s="201"/>
    </row>
    <row r="788" spans="1:63" s="196" customFormat="1" ht="24" customHeight="1" x14ac:dyDescent="0.2">
      <c r="A788" s="181"/>
      <c r="B788" s="296">
        <v>782</v>
      </c>
      <c r="C788" s="270">
        <v>229</v>
      </c>
      <c r="D788" s="271"/>
      <c r="E788" s="274" t="s">
        <v>3180</v>
      </c>
      <c r="F788" s="275" t="s">
        <v>3181</v>
      </c>
      <c r="G788" s="265" t="s">
        <v>2414</v>
      </c>
      <c r="H788" s="272" t="s">
        <v>353</v>
      </c>
      <c r="I788" s="288" t="s">
        <v>3336</v>
      </c>
      <c r="J788" s="66"/>
      <c r="K788" s="66"/>
      <c r="L788" s="272" t="s">
        <v>353</v>
      </c>
      <c r="M788" s="286" t="s">
        <v>2380</v>
      </c>
      <c r="N788" s="239"/>
      <c r="O788" s="273"/>
      <c r="P788" s="240"/>
      <c r="Q788" s="276">
        <v>30</v>
      </c>
      <c r="R788" s="279">
        <v>40</v>
      </c>
      <c r="S788" s="66">
        <v>0</v>
      </c>
      <c r="T788" s="66">
        <v>0</v>
      </c>
      <c r="U788" s="89">
        <v>0</v>
      </c>
      <c r="V788" s="277">
        <v>21</v>
      </c>
      <c r="W788" s="100">
        <v>0</v>
      </c>
      <c r="X788" s="297">
        <v>0</v>
      </c>
      <c r="Y788" s="100">
        <v>0</v>
      </c>
      <c r="Z788" s="66">
        <v>1</v>
      </c>
      <c r="AA788" s="324">
        <v>1477052</v>
      </c>
      <c r="AB788" s="324">
        <v>0</v>
      </c>
      <c r="AC788" s="324">
        <v>1477052</v>
      </c>
      <c r="AD788" s="74">
        <v>4500000</v>
      </c>
      <c r="AE788" s="74">
        <v>6000000</v>
      </c>
      <c r="AF788" s="334">
        <v>281982.65454545454</v>
      </c>
      <c r="AG788" s="112">
        <v>44311560</v>
      </c>
      <c r="AH788" s="74">
        <v>0</v>
      </c>
      <c r="AI788" s="74">
        <v>11279306.181818182</v>
      </c>
      <c r="AJ788" s="74">
        <v>2655495</v>
      </c>
      <c r="AK788" s="74">
        <v>4500000</v>
      </c>
      <c r="AL788" s="74">
        <v>6000000</v>
      </c>
      <c r="AM788" s="74">
        <v>0</v>
      </c>
      <c r="AN788" s="74">
        <v>0</v>
      </c>
      <c r="AO788" s="74">
        <v>0</v>
      </c>
      <c r="AP788" s="74">
        <v>4200000</v>
      </c>
      <c r="AQ788" s="74">
        <v>0</v>
      </c>
      <c r="AR788" s="74">
        <v>0</v>
      </c>
      <c r="AS788" s="74">
        <v>0</v>
      </c>
      <c r="AT788" s="79">
        <v>0</v>
      </c>
      <c r="AU788" s="81">
        <v>72946361.181818187</v>
      </c>
      <c r="AV788" s="112">
        <v>50670505.549090914</v>
      </c>
      <c r="AW788" s="74">
        <v>70290866.181818187</v>
      </c>
      <c r="AX788" s="74">
        <v>4920360.6327272737</v>
      </c>
      <c r="AY788" s="75">
        <v>1067050.5549090914</v>
      </c>
      <c r="AZ788" s="74">
        <v>0</v>
      </c>
      <c r="BA788" s="74">
        <v>0</v>
      </c>
      <c r="BB788" s="74">
        <v>0</v>
      </c>
      <c r="BC788" s="79">
        <v>0</v>
      </c>
      <c r="BD788" s="79">
        <v>0</v>
      </c>
      <c r="BE788" s="79">
        <v>0</v>
      </c>
      <c r="BF788" s="77">
        <v>0</v>
      </c>
      <c r="BG788" s="344">
        <v>5987411.1876363652</v>
      </c>
      <c r="BH788" s="187">
        <v>66958949</v>
      </c>
      <c r="BI788" s="278" t="s">
        <v>3176</v>
      </c>
      <c r="BJ788" s="200"/>
      <c r="BK788" s="201"/>
    </row>
    <row r="789" spans="1:63" s="196" customFormat="1" ht="24" customHeight="1" x14ac:dyDescent="0.2">
      <c r="A789" s="181"/>
      <c r="B789" s="296">
        <v>783</v>
      </c>
      <c r="C789" s="270">
        <v>230</v>
      </c>
      <c r="D789" s="271"/>
      <c r="E789" s="274" t="s">
        <v>3180</v>
      </c>
      <c r="F789" s="275" t="s">
        <v>3181</v>
      </c>
      <c r="G789" s="265" t="s">
        <v>2414</v>
      </c>
      <c r="H789" s="272" t="s">
        <v>353</v>
      </c>
      <c r="I789" s="288" t="s">
        <v>3336</v>
      </c>
      <c r="J789" s="66"/>
      <c r="K789" s="66"/>
      <c r="L789" s="272" t="s">
        <v>353</v>
      </c>
      <c r="M789" s="286" t="s">
        <v>2380</v>
      </c>
      <c r="N789" s="239"/>
      <c r="O789" s="273"/>
      <c r="P789" s="240"/>
      <c r="Q789" s="276">
        <v>14</v>
      </c>
      <c r="R789" s="279">
        <v>0</v>
      </c>
      <c r="S789" s="66">
        <v>0</v>
      </c>
      <c r="T789" s="66">
        <v>0</v>
      </c>
      <c r="U789" s="89">
        <v>0</v>
      </c>
      <c r="V789" s="277">
        <v>0</v>
      </c>
      <c r="W789" s="100">
        <v>0</v>
      </c>
      <c r="X789" s="297">
        <v>0</v>
      </c>
      <c r="Y789" s="100">
        <v>0</v>
      </c>
      <c r="Z789" s="66">
        <v>1</v>
      </c>
      <c r="AA789" s="324">
        <v>1477052</v>
      </c>
      <c r="AB789" s="324">
        <v>0</v>
      </c>
      <c r="AC789" s="324">
        <v>1477052</v>
      </c>
      <c r="AD789" s="74">
        <v>4500000</v>
      </c>
      <c r="AE789" s="74">
        <v>6000000</v>
      </c>
      <c r="AF789" s="334">
        <v>281982.65454545454</v>
      </c>
      <c r="AG789" s="112">
        <v>20678728</v>
      </c>
      <c r="AH789" s="74">
        <v>0</v>
      </c>
      <c r="AI789" s="74">
        <v>0</v>
      </c>
      <c r="AJ789" s="74">
        <v>1239231</v>
      </c>
      <c r="AK789" s="74">
        <v>2100000</v>
      </c>
      <c r="AL789" s="74">
        <v>2800000</v>
      </c>
      <c r="AM789" s="74">
        <v>0</v>
      </c>
      <c r="AN789" s="74">
        <v>0</v>
      </c>
      <c r="AO789" s="74">
        <v>0</v>
      </c>
      <c r="AP789" s="74">
        <v>0</v>
      </c>
      <c r="AQ789" s="74">
        <v>0</v>
      </c>
      <c r="AR789" s="74">
        <v>0</v>
      </c>
      <c r="AS789" s="74">
        <v>0</v>
      </c>
      <c r="AT789" s="79">
        <v>0</v>
      </c>
      <c r="AU789" s="81">
        <v>26817959</v>
      </c>
      <c r="AV789" s="112">
        <v>18888217.039999999</v>
      </c>
      <c r="AW789" s="74">
        <v>25578728</v>
      </c>
      <c r="AX789" s="74">
        <v>1790510.9600000002</v>
      </c>
      <c r="AY789" s="75">
        <v>0</v>
      </c>
      <c r="AZ789" s="74">
        <v>0</v>
      </c>
      <c r="BA789" s="74">
        <v>0</v>
      </c>
      <c r="BB789" s="74">
        <v>0</v>
      </c>
      <c r="BC789" s="79">
        <v>0</v>
      </c>
      <c r="BD789" s="79">
        <v>0</v>
      </c>
      <c r="BE789" s="79">
        <v>0</v>
      </c>
      <c r="BF789" s="77">
        <v>0</v>
      </c>
      <c r="BG789" s="344">
        <v>1790510.9600000002</v>
      </c>
      <c r="BH789" s="187">
        <v>25027448</v>
      </c>
      <c r="BI789" s="278" t="s">
        <v>3177</v>
      </c>
      <c r="BJ789" s="200"/>
      <c r="BK789" s="201"/>
    </row>
    <row r="790" spans="1:63" s="196" customFormat="1" ht="24" customHeight="1" x14ac:dyDescent="0.2">
      <c r="A790" s="181"/>
      <c r="B790" s="296">
        <v>784</v>
      </c>
      <c r="C790" s="270">
        <v>251</v>
      </c>
      <c r="D790" s="271"/>
      <c r="E790" s="274" t="s">
        <v>3182</v>
      </c>
      <c r="F790" s="275" t="s">
        <v>3183</v>
      </c>
      <c r="G790" s="265" t="s">
        <v>2414</v>
      </c>
      <c r="H790" s="272" t="s">
        <v>717</v>
      </c>
      <c r="I790" s="288" t="s">
        <v>3229</v>
      </c>
      <c r="J790" s="289" t="s">
        <v>3230</v>
      </c>
      <c r="K790" s="289"/>
      <c r="L790" s="272" t="s">
        <v>717</v>
      </c>
      <c r="M790" s="286" t="s">
        <v>2380</v>
      </c>
      <c r="N790" s="239"/>
      <c r="O790" s="273"/>
      <c r="P790" s="240"/>
      <c r="Q790" s="276">
        <v>23</v>
      </c>
      <c r="R790" s="279">
        <v>0</v>
      </c>
      <c r="S790" s="66">
        <v>0</v>
      </c>
      <c r="T790" s="66">
        <v>0</v>
      </c>
      <c r="U790" s="89">
        <v>0</v>
      </c>
      <c r="V790" s="277">
        <v>17</v>
      </c>
      <c r="W790" s="100">
        <v>0</v>
      </c>
      <c r="X790" s="297">
        <v>0</v>
      </c>
      <c r="Y790" s="100">
        <v>0</v>
      </c>
      <c r="Z790" s="66">
        <v>0</v>
      </c>
      <c r="AA790" s="323">
        <v>1477052</v>
      </c>
      <c r="AB790" s="324">
        <v>0</v>
      </c>
      <c r="AC790" s="324">
        <v>1477052</v>
      </c>
      <c r="AD790" s="74">
        <v>4500000</v>
      </c>
      <c r="AE790" s="74">
        <v>6000000</v>
      </c>
      <c r="AF790" s="334">
        <v>281982.65454545454</v>
      </c>
      <c r="AG790" s="112">
        <v>33972196</v>
      </c>
      <c r="AH790" s="74">
        <v>0</v>
      </c>
      <c r="AI790" s="74">
        <v>0</v>
      </c>
      <c r="AJ790" s="74">
        <v>0</v>
      </c>
      <c r="AK790" s="74">
        <v>3450000.0000000005</v>
      </c>
      <c r="AL790" s="74">
        <v>4600000</v>
      </c>
      <c r="AM790" s="74">
        <v>0</v>
      </c>
      <c r="AN790" s="74">
        <v>0</v>
      </c>
      <c r="AO790" s="74">
        <v>0</v>
      </c>
      <c r="AP790" s="74">
        <v>3400000</v>
      </c>
      <c r="AQ790" s="74">
        <v>0</v>
      </c>
      <c r="AR790" s="74">
        <v>0</v>
      </c>
      <c r="AS790" s="74">
        <v>0</v>
      </c>
      <c r="AT790" s="79">
        <v>0</v>
      </c>
      <c r="AU790" s="81">
        <v>45422196</v>
      </c>
      <c r="AV790" s="112">
        <v>30792642.280000001</v>
      </c>
      <c r="AW790" s="74">
        <v>45422196</v>
      </c>
      <c r="AX790" s="74">
        <v>3179553.72</v>
      </c>
      <c r="AY790" s="75">
        <v>0</v>
      </c>
      <c r="AZ790" s="74">
        <v>0</v>
      </c>
      <c r="BA790" s="74">
        <v>0</v>
      </c>
      <c r="BB790" s="74">
        <v>0</v>
      </c>
      <c r="BC790" s="79">
        <v>0</v>
      </c>
      <c r="BD790" s="79">
        <v>0</v>
      </c>
      <c r="BE790" s="79">
        <v>0</v>
      </c>
      <c r="BF790" s="77">
        <v>0</v>
      </c>
      <c r="BG790" s="344">
        <v>3179553.72</v>
      </c>
      <c r="BH790" s="187">
        <v>42242642</v>
      </c>
      <c r="BI790" s="278" t="s">
        <v>3185</v>
      </c>
      <c r="BJ790" s="200"/>
      <c r="BK790" s="201"/>
    </row>
    <row r="791" spans="1:63" s="196" customFormat="1" ht="24" customHeight="1" x14ac:dyDescent="0.2">
      <c r="A791" s="181"/>
      <c r="B791" s="296">
        <v>785</v>
      </c>
      <c r="C791" s="270">
        <v>149</v>
      </c>
      <c r="D791" s="271"/>
      <c r="E791" s="280" t="s">
        <v>1184</v>
      </c>
      <c r="F791" s="281" t="s">
        <v>3184</v>
      </c>
      <c r="G791" s="285" t="s">
        <v>137</v>
      </c>
      <c r="H791" s="272" t="s">
        <v>88</v>
      </c>
      <c r="I791" s="288" t="s">
        <v>3219</v>
      </c>
      <c r="J791" s="66">
        <v>2803361361</v>
      </c>
      <c r="K791" s="66"/>
      <c r="L791" s="272" t="s">
        <v>88</v>
      </c>
      <c r="M791" s="290" t="s">
        <v>137</v>
      </c>
      <c r="N791" s="245" t="s">
        <v>2410</v>
      </c>
      <c r="O791" s="273"/>
      <c r="P791" s="240"/>
      <c r="Q791" s="282">
        <v>30</v>
      </c>
      <c r="R791" s="245">
        <v>120</v>
      </c>
      <c r="S791" s="245">
        <v>110</v>
      </c>
      <c r="T791" s="245">
        <v>29.33</v>
      </c>
      <c r="U791" s="89">
        <v>0</v>
      </c>
      <c r="V791" s="283">
        <v>15</v>
      </c>
      <c r="W791" s="100">
        <v>0</v>
      </c>
      <c r="X791" s="297">
        <v>0</v>
      </c>
      <c r="Y791" s="100">
        <v>0</v>
      </c>
      <c r="Z791" s="66">
        <v>0</v>
      </c>
      <c r="AA791" s="315">
        <v>885165</v>
      </c>
      <c r="AB791" s="316">
        <v>0</v>
      </c>
      <c r="AC791" s="316">
        <v>885165</v>
      </c>
      <c r="AD791" s="74">
        <v>4500000</v>
      </c>
      <c r="AE791" s="74">
        <v>6000000</v>
      </c>
      <c r="AF791" s="334">
        <v>168986.04545454544</v>
      </c>
      <c r="AG791" s="112">
        <v>26554950</v>
      </c>
      <c r="AH791" s="74">
        <v>0</v>
      </c>
      <c r="AI791" s="74">
        <v>20278325.454545453</v>
      </c>
      <c r="AJ791" s="74">
        <v>0</v>
      </c>
      <c r="AK791" s="74">
        <v>4500000</v>
      </c>
      <c r="AL791" s="74">
        <v>6000000</v>
      </c>
      <c r="AM791" s="74">
        <v>4647116.25</v>
      </c>
      <c r="AN791" s="74">
        <v>4956360.7131818179</v>
      </c>
      <c r="AO791" s="74">
        <v>0</v>
      </c>
      <c r="AP791" s="74">
        <v>3000000</v>
      </c>
      <c r="AQ791" s="74">
        <v>0</v>
      </c>
      <c r="AR791" s="74">
        <v>0</v>
      </c>
      <c r="AS791" s="74">
        <v>0</v>
      </c>
      <c r="AT791" s="79">
        <v>0</v>
      </c>
      <c r="AU791" s="81">
        <v>69936752.417727262</v>
      </c>
      <c r="AV791" s="112">
        <v>51541179.748486355</v>
      </c>
      <c r="AW791" s="74">
        <v>69936752.417727262</v>
      </c>
      <c r="AX791" s="74">
        <v>4895572.6692409087</v>
      </c>
      <c r="AY791" s="75">
        <v>1154117.9748486355</v>
      </c>
      <c r="AZ791" s="74">
        <v>0</v>
      </c>
      <c r="BA791" s="74">
        <v>0</v>
      </c>
      <c r="BB791" s="74">
        <v>0</v>
      </c>
      <c r="BC791" s="79">
        <v>0</v>
      </c>
      <c r="BD791" s="79">
        <v>0</v>
      </c>
      <c r="BE791" s="79">
        <v>0</v>
      </c>
      <c r="BF791" s="77">
        <v>0</v>
      </c>
      <c r="BG791" s="344">
        <v>6049690.6440895442</v>
      </c>
      <c r="BH791" s="187">
        <v>63887061</v>
      </c>
      <c r="BI791" s="278" t="s">
        <v>3186</v>
      </c>
      <c r="BJ791" s="200"/>
      <c r="BK791" s="201"/>
    </row>
    <row r="792" spans="1:63" s="196" customFormat="1" ht="24" customHeight="1" x14ac:dyDescent="0.2">
      <c r="A792" s="181"/>
      <c r="B792" s="296">
        <v>786</v>
      </c>
      <c r="C792" s="270">
        <v>150</v>
      </c>
      <c r="D792" s="271"/>
      <c r="E792" s="280" t="s">
        <v>1184</v>
      </c>
      <c r="F792" s="281" t="s">
        <v>3184</v>
      </c>
      <c r="G792" s="285" t="s">
        <v>137</v>
      </c>
      <c r="H792" s="272" t="s">
        <v>88</v>
      </c>
      <c r="I792" s="288" t="s">
        <v>3219</v>
      </c>
      <c r="J792" s="66">
        <v>2803361361</v>
      </c>
      <c r="K792" s="66"/>
      <c r="L792" s="272" t="s">
        <v>88</v>
      </c>
      <c r="M792" s="290" t="s">
        <v>137</v>
      </c>
      <c r="N792" s="245" t="s">
        <v>2410</v>
      </c>
      <c r="O792" s="273"/>
      <c r="P792" s="240"/>
      <c r="Q792" s="282">
        <v>3</v>
      </c>
      <c r="R792" s="319">
        <v>12</v>
      </c>
      <c r="S792" s="320">
        <v>11</v>
      </c>
      <c r="T792" s="321">
        <v>2.93</v>
      </c>
      <c r="U792" s="89">
        <v>0</v>
      </c>
      <c r="V792" s="283">
        <v>0</v>
      </c>
      <c r="W792" s="100">
        <v>0</v>
      </c>
      <c r="X792" s="297">
        <v>0</v>
      </c>
      <c r="Y792" s="100">
        <v>0</v>
      </c>
      <c r="Z792" s="66">
        <v>0</v>
      </c>
      <c r="AA792" s="315">
        <v>885165</v>
      </c>
      <c r="AB792" s="316">
        <v>0</v>
      </c>
      <c r="AC792" s="316">
        <v>885165</v>
      </c>
      <c r="AD792" s="74">
        <v>4500000</v>
      </c>
      <c r="AE792" s="74">
        <v>6000000</v>
      </c>
      <c r="AF792" s="334">
        <v>168986.04545454544</v>
      </c>
      <c r="AG792" s="112">
        <v>2655495</v>
      </c>
      <c r="AH792" s="74">
        <v>0</v>
      </c>
      <c r="AI792" s="74">
        <v>2027832.5454545454</v>
      </c>
      <c r="AJ792" s="74">
        <v>0</v>
      </c>
      <c r="AK792" s="74">
        <v>450000</v>
      </c>
      <c r="AL792" s="74">
        <v>600000</v>
      </c>
      <c r="AM792" s="74">
        <v>464711.62499999994</v>
      </c>
      <c r="AN792" s="74">
        <v>495129.11318181816</v>
      </c>
      <c r="AO792" s="74">
        <v>0</v>
      </c>
      <c r="AP792" s="74">
        <v>0</v>
      </c>
      <c r="AQ792" s="74">
        <v>0</v>
      </c>
      <c r="AR792" s="74">
        <v>0</v>
      </c>
      <c r="AS792" s="74">
        <v>0</v>
      </c>
      <c r="AT792" s="79">
        <v>0</v>
      </c>
      <c r="AU792" s="81">
        <v>6693168.2836363632</v>
      </c>
      <c r="AV792" s="112">
        <v>5174646.5037818179</v>
      </c>
      <c r="AW792" s="74">
        <v>6693168.2836363632</v>
      </c>
      <c r="AX792" s="74">
        <v>468521.77985454549</v>
      </c>
      <c r="AY792" s="75">
        <v>0</v>
      </c>
      <c r="AZ792" s="74">
        <v>0</v>
      </c>
      <c r="BA792" s="74">
        <v>0</v>
      </c>
      <c r="BB792" s="74">
        <v>0</v>
      </c>
      <c r="BC792" s="79">
        <v>0</v>
      </c>
      <c r="BD792" s="79">
        <v>0</v>
      </c>
      <c r="BE792" s="79">
        <v>0</v>
      </c>
      <c r="BF792" s="77">
        <v>0</v>
      </c>
      <c r="BG792" s="344">
        <v>468521.77985454549</v>
      </c>
      <c r="BH792" s="187">
        <v>6224646</v>
      </c>
      <c r="BI792" s="278" t="s">
        <v>3187</v>
      </c>
      <c r="BJ792" s="200"/>
      <c r="BK792" s="201"/>
    </row>
    <row r="793" spans="1:63" s="196" customFormat="1" ht="24" customHeight="1" x14ac:dyDescent="0.2">
      <c r="A793" s="181"/>
      <c r="B793" s="296">
        <v>787</v>
      </c>
      <c r="C793" s="270">
        <v>151</v>
      </c>
      <c r="D793" s="271"/>
      <c r="E793" s="280" t="s">
        <v>435</v>
      </c>
      <c r="F793" s="281" t="s">
        <v>3188</v>
      </c>
      <c r="G793" s="285" t="s">
        <v>137</v>
      </c>
      <c r="H793" s="272" t="s">
        <v>88</v>
      </c>
      <c r="I793" s="288" t="s">
        <v>3231</v>
      </c>
      <c r="J793" s="289" t="s">
        <v>3233</v>
      </c>
      <c r="K793" s="289" t="s">
        <v>3232</v>
      </c>
      <c r="L793" s="272" t="s">
        <v>88</v>
      </c>
      <c r="M793" s="290" t="s">
        <v>137</v>
      </c>
      <c r="N793" s="245" t="s">
        <v>2410</v>
      </c>
      <c r="O793" s="273"/>
      <c r="P793" s="240"/>
      <c r="Q793" s="282">
        <v>28</v>
      </c>
      <c r="R793" s="319">
        <v>112</v>
      </c>
      <c r="S793" s="320">
        <v>103</v>
      </c>
      <c r="T793" s="320">
        <v>27.37</v>
      </c>
      <c r="U793" s="89">
        <v>0</v>
      </c>
      <c r="V793" s="283">
        <v>14</v>
      </c>
      <c r="W793" s="100">
        <v>0</v>
      </c>
      <c r="X793" s="297">
        <v>0</v>
      </c>
      <c r="Y793" s="100">
        <v>0</v>
      </c>
      <c r="Z793" s="66">
        <v>0</v>
      </c>
      <c r="AA793" s="315">
        <v>885165</v>
      </c>
      <c r="AB793" s="316">
        <v>0</v>
      </c>
      <c r="AC793" s="316">
        <v>885165</v>
      </c>
      <c r="AD793" s="74">
        <v>4500000</v>
      </c>
      <c r="AE793" s="74">
        <v>6000000</v>
      </c>
      <c r="AF793" s="334">
        <v>168986.04545454544</v>
      </c>
      <c r="AG793" s="112">
        <v>24784620</v>
      </c>
      <c r="AH793" s="74">
        <v>0</v>
      </c>
      <c r="AI793" s="74">
        <v>18926437.09090909</v>
      </c>
      <c r="AJ793" s="74">
        <v>0</v>
      </c>
      <c r="AK793" s="74">
        <v>4200000</v>
      </c>
      <c r="AL793" s="74">
        <v>5600000</v>
      </c>
      <c r="AM793" s="74">
        <v>4351390.6704545449</v>
      </c>
      <c r="AN793" s="74">
        <v>4625148.0640909085</v>
      </c>
      <c r="AO793" s="74">
        <v>0</v>
      </c>
      <c r="AP793" s="74">
        <v>2800000</v>
      </c>
      <c r="AQ793" s="74">
        <v>0</v>
      </c>
      <c r="AR793" s="74">
        <v>0</v>
      </c>
      <c r="AS793" s="74">
        <v>0</v>
      </c>
      <c r="AT793" s="79">
        <v>0</v>
      </c>
      <c r="AU793" s="81">
        <v>65287595.825454548</v>
      </c>
      <c r="AV793" s="112">
        <v>48117464.117672727</v>
      </c>
      <c r="AW793" s="74">
        <v>65287595.825454548</v>
      </c>
      <c r="AX793" s="74">
        <v>4570131.7077818187</v>
      </c>
      <c r="AY793" s="75">
        <v>811746.41176727274</v>
      </c>
      <c r="AZ793" s="74">
        <v>0</v>
      </c>
      <c r="BA793" s="74">
        <v>0</v>
      </c>
      <c r="BB793" s="74">
        <v>0</v>
      </c>
      <c r="BC793" s="79">
        <v>0</v>
      </c>
      <c r="BD793" s="79">
        <v>0</v>
      </c>
      <c r="BE793" s="79">
        <v>0</v>
      </c>
      <c r="BF793" s="77">
        <v>0</v>
      </c>
      <c r="BG793" s="344">
        <v>5381878.1195490919</v>
      </c>
      <c r="BH793" s="187">
        <v>59905717</v>
      </c>
      <c r="BI793" s="278" t="s">
        <v>3234</v>
      </c>
      <c r="BJ793" s="200"/>
      <c r="BK793" s="201"/>
    </row>
    <row r="794" spans="1:63" s="196" customFormat="1" ht="24" customHeight="1" x14ac:dyDescent="0.2">
      <c r="A794" s="181"/>
      <c r="B794" s="296">
        <v>788</v>
      </c>
      <c r="C794" s="270">
        <v>152</v>
      </c>
      <c r="D794" s="271"/>
      <c r="E794" s="280" t="s">
        <v>1184</v>
      </c>
      <c r="F794" s="281" t="s">
        <v>3189</v>
      </c>
      <c r="G794" s="285" t="s">
        <v>137</v>
      </c>
      <c r="H794" s="272" t="s">
        <v>88</v>
      </c>
      <c r="I794" s="288" t="s">
        <v>3220</v>
      </c>
      <c r="J794" s="66">
        <v>1451199503</v>
      </c>
      <c r="K794" s="66"/>
      <c r="L794" s="272" t="s">
        <v>88</v>
      </c>
      <c r="M794" s="290" t="s">
        <v>137</v>
      </c>
      <c r="N794" s="239"/>
      <c r="O794" s="273"/>
      <c r="P794" s="245" t="s">
        <v>2410</v>
      </c>
      <c r="Q794" s="282">
        <v>30</v>
      </c>
      <c r="R794" s="245">
        <v>120</v>
      </c>
      <c r="S794" s="245">
        <v>220</v>
      </c>
      <c r="T794" s="245">
        <v>29.33</v>
      </c>
      <c r="U794" s="89">
        <v>0</v>
      </c>
      <c r="V794" s="283">
        <v>30</v>
      </c>
      <c r="W794" s="100">
        <v>0</v>
      </c>
      <c r="X794" s="297">
        <v>0</v>
      </c>
      <c r="Y794" s="100">
        <v>0</v>
      </c>
      <c r="Z794" s="66">
        <v>0</v>
      </c>
      <c r="AA794" s="315">
        <v>885165</v>
      </c>
      <c r="AB794" s="316">
        <v>0</v>
      </c>
      <c r="AC794" s="316">
        <v>885165</v>
      </c>
      <c r="AD794" s="74">
        <v>4500000</v>
      </c>
      <c r="AE794" s="74">
        <v>6000000</v>
      </c>
      <c r="AF794" s="334">
        <v>168986.04545454544</v>
      </c>
      <c r="AG794" s="112">
        <v>26554950</v>
      </c>
      <c r="AH794" s="74">
        <v>0</v>
      </c>
      <c r="AI794" s="74">
        <v>20278325.454545453</v>
      </c>
      <c r="AJ794" s="74">
        <v>0</v>
      </c>
      <c r="AK794" s="74">
        <v>4500000</v>
      </c>
      <c r="AL794" s="74">
        <v>6000000</v>
      </c>
      <c r="AM794" s="74">
        <v>9294232.5</v>
      </c>
      <c r="AN794" s="74">
        <v>4956360.7131818179</v>
      </c>
      <c r="AO794" s="74">
        <v>0</v>
      </c>
      <c r="AP794" s="74">
        <v>6000000</v>
      </c>
      <c r="AQ794" s="74">
        <v>0</v>
      </c>
      <c r="AR794" s="74">
        <v>0</v>
      </c>
      <c r="AS794" s="74">
        <v>0</v>
      </c>
      <c r="AT794" s="79">
        <v>0</v>
      </c>
      <c r="AU794" s="81">
        <v>77583868.667727277</v>
      </c>
      <c r="AV794" s="112">
        <v>55652997.860986367</v>
      </c>
      <c r="AW794" s="74">
        <v>77583868.667727262</v>
      </c>
      <c r="AX794" s="74">
        <v>5430870.8067409089</v>
      </c>
      <c r="AY794" s="75">
        <v>1565299.7860986367</v>
      </c>
      <c r="AZ794" s="74">
        <v>0</v>
      </c>
      <c r="BA794" s="74">
        <v>0</v>
      </c>
      <c r="BB794" s="74">
        <v>0</v>
      </c>
      <c r="BC794" s="79">
        <v>0</v>
      </c>
      <c r="BD794" s="79">
        <v>0</v>
      </c>
      <c r="BE794" s="79">
        <v>0</v>
      </c>
      <c r="BF794" s="77">
        <v>0</v>
      </c>
      <c r="BG794" s="344">
        <v>6996170.5928395456</v>
      </c>
      <c r="BH794" s="187">
        <v>70587698</v>
      </c>
      <c r="BI794" s="278" t="s">
        <v>3186</v>
      </c>
      <c r="BJ794" s="200"/>
      <c r="BK794" s="201"/>
    </row>
    <row r="795" spans="1:63" s="196" customFormat="1" ht="24" customHeight="1" x14ac:dyDescent="0.2">
      <c r="A795" s="181"/>
      <c r="B795" s="296">
        <v>789</v>
      </c>
      <c r="C795" s="270">
        <v>153</v>
      </c>
      <c r="D795" s="271"/>
      <c r="E795" s="280" t="s">
        <v>1184</v>
      </c>
      <c r="F795" s="281" t="s">
        <v>3189</v>
      </c>
      <c r="G795" s="285" t="s">
        <v>137</v>
      </c>
      <c r="H795" s="272" t="s">
        <v>88</v>
      </c>
      <c r="I795" s="288" t="s">
        <v>3220</v>
      </c>
      <c r="J795" s="66">
        <v>1451199503</v>
      </c>
      <c r="K795" s="66"/>
      <c r="L795" s="272" t="s">
        <v>88</v>
      </c>
      <c r="M795" s="290" t="s">
        <v>137</v>
      </c>
      <c r="N795" s="239"/>
      <c r="O795" s="273"/>
      <c r="P795" s="245" t="s">
        <v>2410</v>
      </c>
      <c r="Q795" s="282">
        <v>3</v>
      </c>
      <c r="R795" s="319">
        <v>12</v>
      </c>
      <c r="S795" s="320">
        <v>22</v>
      </c>
      <c r="T795" s="321">
        <v>2.93</v>
      </c>
      <c r="U795" s="89">
        <v>0</v>
      </c>
      <c r="V795" s="283">
        <v>0</v>
      </c>
      <c r="W795" s="100">
        <v>0</v>
      </c>
      <c r="X795" s="297">
        <v>0</v>
      </c>
      <c r="Y795" s="100">
        <v>0</v>
      </c>
      <c r="Z795" s="66">
        <v>0</v>
      </c>
      <c r="AA795" s="315">
        <v>885165</v>
      </c>
      <c r="AB795" s="316">
        <v>0</v>
      </c>
      <c r="AC795" s="316">
        <v>885165</v>
      </c>
      <c r="AD795" s="74">
        <v>4500000</v>
      </c>
      <c r="AE795" s="74">
        <v>6000000</v>
      </c>
      <c r="AF795" s="334">
        <v>168986.04545454544</v>
      </c>
      <c r="AG795" s="112">
        <v>2655495</v>
      </c>
      <c r="AH795" s="74">
        <v>0</v>
      </c>
      <c r="AI795" s="74">
        <v>2027832.5454545454</v>
      </c>
      <c r="AJ795" s="74">
        <v>0</v>
      </c>
      <c r="AK795" s="74">
        <v>450000</v>
      </c>
      <c r="AL795" s="74">
        <v>600000</v>
      </c>
      <c r="AM795" s="74">
        <v>929423.24999999988</v>
      </c>
      <c r="AN795" s="74">
        <v>495129.11318181816</v>
      </c>
      <c r="AO795" s="74">
        <v>0</v>
      </c>
      <c r="AP795" s="74">
        <v>0</v>
      </c>
      <c r="AQ795" s="74">
        <v>0</v>
      </c>
      <c r="AR795" s="74">
        <v>0</v>
      </c>
      <c r="AS795" s="74">
        <v>0</v>
      </c>
      <c r="AT795" s="79">
        <v>0</v>
      </c>
      <c r="AU795" s="81">
        <v>7157879.9086363632</v>
      </c>
      <c r="AV795" s="112">
        <v>5606828.3150318172</v>
      </c>
      <c r="AW795" s="74">
        <v>7157879.9086363632</v>
      </c>
      <c r="AX795" s="74">
        <v>501051.59360454546</v>
      </c>
      <c r="AY795" s="75">
        <v>0</v>
      </c>
      <c r="AZ795" s="74">
        <v>0</v>
      </c>
      <c r="BA795" s="74">
        <v>0</v>
      </c>
      <c r="BB795" s="74">
        <v>0</v>
      </c>
      <c r="BC795" s="79">
        <v>0</v>
      </c>
      <c r="BD795" s="79">
        <v>0</v>
      </c>
      <c r="BE795" s="79">
        <v>0</v>
      </c>
      <c r="BF795" s="77">
        <v>0</v>
      </c>
      <c r="BG795" s="344">
        <v>501051.59360454546</v>
      </c>
      <c r="BH795" s="187">
        <v>6656828</v>
      </c>
      <c r="BI795" s="278" t="s">
        <v>3187</v>
      </c>
      <c r="BJ795" s="200"/>
      <c r="BK795" s="201"/>
    </row>
    <row r="796" spans="1:63" s="196" customFormat="1" ht="24" customHeight="1" x14ac:dyDescent="0.2">
      <c r="A796" s="181"/>
      <c r="B796" s="296">
        <v>790</v>
      </c>
      <c r="C796" s="270">
        <v>154</v>
      </c>
      <c r="D796" s="271"/>
      <c r="E796" s="280" t="s">
        <v>3190</v>
      </c>
      <c r="F796" s="281" t="s">
        <v>3191</v>
      </c>
      <c r="G796" s="285" t="s">
        <v>137</v>
      </c>
      <c r="H796" s="272" t="s">
        <v>88</v>
      </c>
      <c r="I796" s="288" t="s">
        <v>3284</v>
      </c>
      <c r="J796" s="289" t="s">
        <v>3283</v>
      </c>
      <c r="K796" s="289" t="s">
        <v>3285</v>
      </c>
      <c r="L796" s="272" t="s">
        <v>88</v>
      </c>
      <c r="M796" s="290" t="s">
        <v>137</v>
      </c>
      <c r="N796" s="245" t="s">
        <v>2410</v>
      </c>
      <c r="O796" s="273"/>
      <c r="P796" s="240"/>
      <c r="Q796" s="282">
        <v>30</v>
      </c>
      <c r="R796" s="245">
        <v>120</v>
      </c>
      <c r="S796" s="245">
        <v>110</v>
      </c>
      <c r="T796" s="245">
        <v>29.33</v>
      </c>
      <c r="U796" s="89">
        <v>0</v>
      </c>
      <c r="V796" s="283">
        <v>15</v>
      </c>
      <c r="W796" s="100">
        <v>0</v>
      </c>
      <c r="X796" s="297">
        <v>0</v>
      </c>
      <c r="Y796" s="100">
        <v>2</v>
      </c>
      <c r="Z796" s="66">
        <v>2</v>
      </c>
      <c r="AA796" s="315">
        <v>885165</v>
      </c>
      <c r="AB796" s="316">
        <v>0</v>
      </c>
      <c r="AC796" s="316">
        <v>885165</v>
      </c>
      <c r="AD796" s="74">
        <v>4500000</v>
      </c>
      <c r="AE796" s="74">
        <v>6000000</v>
      </c>
      <c r="AF796" s="334">
        <v>168986.04545454544</v>
      </c>
      <c r="AG796" s="112">
        <v>26554950</v>
      </c>
      <c r="AH796" s="74">
        <v>0</v>
      </c>
      <c r="AI796" s="74">
        <v>20278325.454545453</v>
      </c>
      <c r="AJ796" s="74">
        <v>5310990</v>
      </c>
      <c r="AK796" s="74">
        <v>4500000</v>
      </c>
      <c r="AL796" s="74">
        <v>6000000</v>
      </c>
      <c r="AM796" s="74">
        <v>4647116.25</v>
      </c>
      <c r="AN796" s="74">
        <v>4956360.7131818179</v>
      </c>
      <c r="AO796" s="74">
        <v>0</v>
      </c>
      <c r="AP796" s="74">
        <v>3000000</v>
      </c>
      <c r="AQ796" s="74">
        <v>0</v>
      </c>
      <c r="AR796" s="74">
        <v>0</v>
      </c>
      <c r="AS796" s="74">
        <v>0</v>
      </c>
      <c r="AT796" s="79">
        <v>0</v>
      </c>
      <c r="AU796" s="81">
        <v>75247742.417727277</v>
      </c>
      <c r="AV796" s="112">
        <v>51541179.74848637</v>
      </c>
      <c r="AW796" s="74">
        <v>69936752.417727262</v>
      </c>
      <c r="AX796" s="74">
        <v>4895572.6692409087</v>
      </c>
      <c r="AY796" s="75">
        <v>1154117.9748486371</v>
      </c>
      <c r="AZ796" s="74">
        <v>0</v>
      </c>
      <c r="BA796" s="74">
        <v>0</v>
      </c>
      <c r="BB796" s="74">
        <v>0</v>
      </c>
      <c r="BC796" s="79">
        <v>0</v>
      </c>
      <c r="BD796" s="79">
        <v>0</v>
      </c>
      <c r="BE796" s="79">
        <v>0</v>
      </c>
      <c r="BF796" s="77">
        <v>0</v>
      </c>
      <c r="BG796" s="344">
        <v>6049690.6440895461</v>
      </c>
      <c r="BH796" s="187">
        <v>69198051</v>
      </c>
      <c r="BI796" s="278" t="s">
        <v>3186</v>
      </c>
      <c r="BJ796" s="200"/>
      <c r="BK796" s="201"/>
    </row>
    <row r="797" spans="1:63" s="196" customFormat="1" ht="24" customHeight="1" x14ac:dyDescent="0.2">
      <c r="A797" s="181"/>
      <c r="B797" s="296">
        <v>791</v>
      </c>
      <c r="C797" s="270">
        <v>155</v>
      </c>
      <c r="D797" s="271"/>
      <c r="E797" s="280" t="s">
        <v>3190</v>
      </c>
      <c r="F797" s="281" t="s">
        <v>3191</v>
      </c>
      <c r="G797" s="285" t="s">
        <v>137</v>
      </c>
      <c r="H797" s="272" t="s">
        <v>88</v>
      </c>
      <c r="I797" s="288" t="s">
        <v>3284</v>
      </c>
      <c r="J797" s="289" t="s">
        <v>3283</v>
      </c>
      <c r="K797" s="289" t="s">
        <v>3285</v>
      </c>
      <c r="L797" s="272" t="s">
        <v>88</v>
      </c>
      <c r="M797" s="290" t="s">
        <v>137</v>
      </c>
      <c r="N797" s="245" t="s">
        <v>2410</v>
      </c>
      <c r="O797" s="273"/>
      <c r="P797" s="240"/>
      <c r="Q797" s="282">
        <v>3</v>
      </c>
      <c r="R797" s="319">
        <v>12</v>
      </c>
      <c r="S797" s="320">
        <v>11</v>
      </c>
      <c r="T797" s="320">
        <v>2.93</v>
      </c>
      <c r="U797" s="89">
        <v>0</v>
      </c>
      <c r="V797" s="283">
        <v>0</v>
      </c>
      <c r="W797" s="100">
        <v>0</v>
      </c>
      <c r="X797" s="297">
        <v>0</v>
      </c>
      <c r="Y797" s="100">
        <v>2</v>
      </c>
      <c r="Z797" s="66">
        <v>2</v>
      </c>
      <c r="AA797" s="315">
        <v>885165</v>
      </c>
      <c r="AB797" s="316">
        <v>0</v>
      </c>
      <c r="AC797" s="316">
        <v>885165</v>
      </c>
      <c r="AD797" s="74">
        <v>4500000</v>
      </c>
      <c r="AE797" s="74">
        <v>6000000</v>
      </c>
      <c r="AF797" s="334">
        <v>168986.04545454544</v>
      </c>
      <c r="AG797" s="112">
        <v>2655495</v>
      </c>
      <c r="AH797" s="74">
        <v>0</v>
      </c>
      <c r="AI797" s="74">
        <v>2027832.5454545454</v>
      </c>
      <c r="AJ797" s="74">
        <v>531099</v>
      </c>
      <c r="AK797" s="74">
        <v>450000</v>
      </c>
      <c r="AL797" s="74">
        <v>600000</v>
      </c>
      <c r="AM797" s="74">
        <v>464711.62499999994</v>
      </c>
      <c r="AN797" s="74">
        <v>495129.11318181816</v>
      </c>
      <c r="AO797" s="74">
        <v>0</v>
      </c>
      <c r="AP797" s="74">
        <v>0</v>
      </c>
      <c r="AQ797" s="74">
        <v>0</v>
      </c>
      <c r="AR797" s="74">
        <v>0</v>
      </c>
      <c r="AS797" s="74">
        <v>0</v>
      </c>
      <c r="AT797" s="79">
        <v>0</v>
      </c>
      <c r="AU797" s="81">
        <v>7224267.2836363632</v>
      </c>
      <c r="AV797" s="112">
        <v>5174646.5037818179</v>
      </c>
      <c r="AW797" s="74">
        <v>6693168.2836363632</v>
      </c>
      <c r="AX797" s="74">
        <v>468521.77985454549</v>
      </c>
      <c r="AY797" s="75">
        <v>0</v>
      </c>
      <c r="AZ797" s="74">
        <v>0</v>
      </c>
      <c r="BA797" s="74">
        <v>0</v>
      </c>
      <c r="BB797" s="74">
        <v>0</v>
      </c>
      <c r="BC797" s="79">
        <v>0</v>
      </c>
      <c r="BD797" s="79">
        <v>0</v>
      </c>
      <c r="BE797" s="79">
        <v>0</v>
      </c>
      <c r="BF797" s="77">
        <v>0</v>
      </c>
      <c r="BG797" s="344">
        <v>468521.77985454549</v>
      </c>
      <c r="BH797" s="187">
        <v>6755745</v>
      </c>
      <c r="BI797" s="278" t="s">
        <v>3187</v>
      </c>
      <c r="BJ797" s="200"/>
      <c r="BK797" s="201"/>
    </row>
    <row r="798" spans="1:63" s="196" customFormat="1" ht="24" customHeight="1" x14ac:dyDescent="0.2">
      <c r="A798" s="181"/>
      <c r="B798" s="296">
        <v>792</v>
      </c>
      <c r="C798" s="270">
        <v>156</v>
      </c>
      <c r="D798" s="271"/>
      <c r="E798" s="280" t="s">
        <v>85</v>
      </c>
      <c r="F798" s="281" t="s">
        <v>3192</v>
      </c>
      <c r="G798" s="285" t="s">
        <v>137</v>
      </c>
      <c r="H798" s="272" t="s">
        <v>88</v>
      </c>
      <c r="I798" s="288" t="s">
        <v>3225</v>
      </c>
      <c r="J798" s="328" t="s">
        <v>3224</v>
      </c>
      <c r="K798" s="66"/>
      <c r="L798" s="272" t="s">
        <v>88</v>
      </c>
      <c r="M798" s="290" t="s">
        <v>137</v>
      </c>
      <c r="N798" s="245" t="s">
        <v>2410</v>
      </c>
      <c r="O798" s="273"/>
      <c r="P798" s="240"/>
      <c r="Q798" s="282">
        <v>23</v>
      </c>
      <c r="R798" s="319">
        <v>92</v>
      </c>
      <c r="S798" s="320">
        <v>84</v>
      </c>
      <c r="T798" s="321">
        <v>22.49</v>
      </c>
      <c r="U798" s="89">
        <v>0</v>
      </c>
      <c r="V798" s="283">
        <v>20</v>
      </c>
      <c r="W798" s="100">
        <v>0</v>
      </c>
      <c r="X798" s="297">
        <v>0</v>
      </c>
      <c r="Y798" s="287">
        <v>0</v>
      </c>
      <c r="Z798" s="288">
        <v>0</v>
      </c>
      <c r="AA798" s="315">
        <v>885165</v>
      </c>
      <c r="AB798" s="316">
        <v>0</v>
      </c>
      <c r="AC798" s="316">
        <v>885165</v>
      </c>
      <c r="AD798" s="74">
        <v>4500000</v>
      </c>
      <c r="AE798" s="74">
        <v>6000000</v>
      </c>
      <c r="AF798" s="334">
        <v>168986.04545454544</v>
      </c>
      <c r="AG798" s="112">
        <v>20358795</v>
      </c>
      <c r="AH798" s="74">
        <v>0</v>
      </c>
      <c r="AI798" s="74">
        <v>15546716.18181818</v>
      </c>
      <c r="AJ798" s="74">
        <v>0</v>
      </c>
      <c r="AK798" s="74">
        <v>3450000.0000000005</v>
      </c>
      <c r="AL798" s="74">
        <v>4600000</v>
      </c>
      <c r="AM798" s="74">
        <v>3548706.9545454541</v>
      </c>
      <c r="AN798" s="74">
        <v>3800496.1622727267</v>
      </c>
      <c r="AO798" s="74">
        <v>0</v>
      </c>
      <c r="AP798" s="74">
        <v>4000000</v>
      </c>
      <c r="AQ798" s="74">
        <v>0</v>
      </c>
      <c r="AR798" s="74">
        <v>0</v>
      </c>
      <c r="AS798" s="74">
        <v>0</v>
      </c>
      <c r="AT798" s="79">
        <v>0</v>
      </c>
      <c r="AU798" s="81">
        <v>55304714.298636362</v>
      </c>
      <c r="AV798" s="112">
        <v>39383384.297731817</v>
      </c>
      <c r="AW798" s="74">
        <v>55304714.298636362</v>
      </c>
      <c r="AX798" s="74">
        <v>3871330.0009045457</v>
      </c>
      <c r="AY798" s="75">
        <v>0</v>
      </c>
      <c r="AZ798" s="74">
        <v>0</v>
      </c>
      <c r="BA798" s="74">
        <v>0</v>
      </c>
      <c r="BB798" s="74">
        <v>0</v>
      </c>
      <c r="BC798" s="79">
        <v>0</v>
      </c>
      <c r="BD798" s="79">
        <v>0</v>
      </c>
      <c r="BE798" s="79">
        <v>0</v>
      </c>
      <c r="BF798" s="77">
        <v>0</v>
      </c>
      <c r="BG798" s="344">
        <v>3871330.0009045457</v>
      </c>
      <c r="BH798" s="187">
        <v>51433384</v>
      </c>
      <c r="BI798" s="278" t="s">
        <v>3185</v>
      </c>
      <c r="BJ798" s="200"/>
      <c r="BK798" s="201"/>
    </row>
    <row r="799" spans="1:63" s="196" customFormat="1" ht="24" customHeight="1" x14ac:dyDescent="0.2">
      <c r="A799" s="181"/>
      <c r="B799" s="296">
        <v>793</v>
      </c>
      <c r="C799" s="270">
        <v>157</v>
      </c>
      <c r="D799" s="271"/>
      <c r="E799" s="280" t="s">
        <v>1027</v>
      </c>
      <c r="F799" s="281" t="s">
        <v>408</v>
      </c>
      <c r="G799" s="285" t="s">
        <v>137</v>
      </c>
      <c r="H799" s="272" t="s">
        <v>88</v>
      </c>
      <c r="I799" s="288" t="s">
        <v>3228</v>
      </c>
      <c r="J799" s="289" t="s">
        <v>3227</v>
      </c>
      <c r="K799" s="289" t="s">
        <v>3226</v>
      </c>
      <c r="L799" s="272" t="s">
        <v>88</v>
      </c>
      <c r="M799" s="290" t="s">
        <v>137</v>
      </c>
      <c r="N799" s="245" t="s">
        <v>2410</v>
      </c>
      <c r="O799" s="273"/>
      <c r="P799" s="240"/>
      <c r="Q799" s="282">
        <v>30</v>
      </c>
      <c r="R799" s="245">
        <v>120</v>
      </c>
      <c r="S799" s="245">
        <v>110</v>
      </c>
      <c r="T799" s="245">
        <v>29.33</v>
      </c>
      <c r="U799" s="89">
        <v>0</v>
      </c>
      <c r="V799" s="283">
        <v>15</v>
      </c>
      <c r="W799" s="100">
        <v>0</v>
      </c>
      <c r="X799" s="297">
        <v>0</v>
      </c>
      <c r="Y799" s="287">
        <v>0</v>
      </c>
      <c r="Z799" s="288">
        <v>0</v>
      </c>
      <c r="AA799" s="315">
        <v>885165</v>
      </c>
      <c r="AB799" s="316">
        <v>0</v>
      </c>
      <c r="AC799" s="316">
        <v>885165</v>
      </c>
      <c r="AD799" s="74">
        <v>4500000</v>
      </c>
      <c r="AE799" s="74">
        <v>6000000</v>
      </c>
      <c r="AF799" s="334">
        <v>168986.04545454544</v>
      </c>
      <c r="AG799" s="112">
        <v>26554950</v>
      </c>
      <c r="AH799" s="74">
        <v>0</v>
      </c>
      <c r="AI799" s="74">
        <v>20278325.454545453</v>
      </c>
      <c r="AJ799" s="74">
        <v>0</v>
      </c>
      <c r="AK799" s="74">
        <v>4500000</v>
      </c>
      <c r="AL799" s="74">
        <v>6000000</v>
      </c>
      <c r="AM799" s="74">
        <v>4647116.25</v>
      </c>
      <c r="AN799" s="74">
        <v>4956360.7131818179</v>
      </c>
      <c r="AO799" s="74">
        <v>0</v>
      </c>
      <c r="AP799" s="74">
        <v>3000000</v>
      </c>
      <c r="AQ799" s="74">
        <v>0</v>
      </c>
      <c r="AR799" s="74">
        <v>0</v>
      </c>
      <c r="AS799" s="74">
        <v>0</v>
      </c>
      <c r="AT799" s="79">
        <v>0</v>
      </c>
      <c r="AU799" s="81">
        <v>69936752.417727262</v>
      </c>
      <c r="AV799" s="112">
        <v>51541179.748486355</v>
      </c>
      <c r="AW799" s="74">
        <v>69936752.417727262</v>
      </c>
      <c r="AX799" s="74">
        <v>4895572.6692409087</v>
      </c>
      <c r="AY799" s="75">
        <v>1154117.9748486355</v>
      </c>
      <c r="AZ799" s="74">
        <v>0</v>
      </c>
      <c r="BA799" s="74">
        <v>0</v>
      </c>
      <c r="BB799" s="74">
        <v>0</v>
      </c>
      <c r="BC799" s="79">
        <v>0</v>
      </c>
      <c r="BD799" s="79">
        <v>0</v>
      </c>
      <c r="BE799" s="79">
        <v>0</v>
      </c>
      <c r="BF799" s="77">
        <v>0</v>
      </c>
      <c r="BG799" s="344">
        <v>6049690.6440895442</v>
      </c>
      <c r="BH799" s="187">
        <v>63887061</v>
      </c>
      <c r="BI799" s="278" t="s">
        <v>3193</v>
      </c>
      <c r="BJ799" s="200"/>
      <c r="BK799" s="201"/>
    </row>
    <row r="800" spans="1:63" s="196" customFormat="1" ht="24" customHeight="1" x14ac:dyDescent="0.2">
      <c r="A800" s="181"/>
      <c r="B800" s="296">
        <v>794</v>
      </c>
      <c r="C800" s="270">
        <v>224</v>
      </c>
      <c r="D800" s="271"/>
      <c r="E800" s="280" t="s">
        <v>3194</v>
      </c>
      <c r="F800" s="281" t="s">
        <v>3195</v>
      </c>
      <c r="G800" s="285" t="s">
        <v>137</v>
      </c>
      <c r="H800" s="272" t="s">
        <v>88</v>
      </c>
      <c r="I800" s="288" t="s">
        <v>3253</v>
      </c>
      <c r="J800" s="289" t="s">
        <v>3255</v>
      </c>
      <c r="K800" s="289" t="s">
        <v>3254</v>
      </c>
      <c r="L800" s="272" t="s">
        <v>88</v>
      </c>
      <c r="M800" s="290" t="s">
        <v>137</v>
      </c>
      <c r="N800" s="245" t="s">
        <v>2410</v>
      </c>
      <c r="O800" s="273"/>
      <c r="P800" s="240"/>
      <c r="Q800" s="282">
        <v>22</v>
      </c>
      <c r="R800" s="319">
        <v>88</v>
      </c>
      <c r="S800" s="320">
        <v>81</v>
      </c>
      <c r="T800" s="321">
        <v>21.51</v>
      </c>
      <c r="U800" s="89">
        <v>0</v>
      </c>
      <c r="V800" s="283">
        <v>11</v>
      </c>
      <c r="W800" s="100">
        <v>0</v>
      </c>
      <c r="X800" s="297">
        <v>0</v>
      </c>
      <c r="Y800" s="287">
        <v>0</v>
      </c>
      <c r="Z800" s="288">
        <v>0</v>
      </c>
      <c r="AA800" s="315">
        <v>885165</v>
      </c>
      <c r="AB800" s="316">
        <v>0</v>
      </c>
      <c r="AC800" s="316">
        <v>885165</v>
      </c>
      <c r="AD800" s="74">
        <v>4500000</v>
      </c>
      <c r="AE800" s="74">
        <v>6000000</v>
      </c>
      <c r="AF800" s="334">
        <v>168986.04545454544</v>
      </c>
      <c r="AG800" s="112">
        <v>19473630</v>
      </c>
      <c r="AH800" s="74">
        <v>0</v>
      </c>
      <c r="AI800" s="74">
        <v>14870771.999999998</v>
      </c>
      <c r="AJ800" s="74">
        <v>0</v>
      </c>
      <c r="AK800" s="74">
        <v>3299999.9999999995</v>
      </c>
      <c r="AL800" s="74">
        <v>4400000</v>
      </c>
      <c r="AM800" s="74">
        <v>3421967.4204545454</v>
      </c>
      <c r="AN800" s="74">
        <v>3634889.8377272729</v>
      </c>
      <c r="AO800" s="74">
        <v>0</v>
      </c>
      <c r="AP800" s="74">
        <v>2200000</v>
      </c>
      <c r="AQ800" s="74">
        <v>0</v>
      </c>
      <c r="AR800" s="74">
        <v>0</v>
      </c>
      <c r="AS800" s="74">
        <v>0</v>
      </c>
      <c r="AT800" s="79">
        <v>0</v>
      </c>
      <c r="AU800" s="81">
        <v>51301259.258181818</v>
      </c>
      <c r="AV800" s="112">
        <v>37810171.110109091</v>
      </c>
      <c r="AW800" s="74">
        <v>51301259.258181818</v>
      </c>
      <c r="AX800" s="74">
        <v>3591088.1480727275</v>
      </c>
      <c r="AY800" s="75">
        <v>0</v>
      </c>
      <c r="AZ800" s="74">
        <v>0</v>
      </c>
      <c r="BA800" s="74">
        <v>0</v>
      </c>
      <c r="BB800" s="74">
        <v>0</v>
      </c>
      <c r="BC800" s="79">
        <v>0</v>
      </c>
      <c r="BD800" s="79">
        <v>0</v>
      </c>
      <c r="BE800" s="79">
        <v>0</v>
      </c>
      <c r="BF800" s="77">
        <v>0</v>
      </c>
      <c r="BG800" s="344">
        <v>3591088.1480727275</v>
      </c>
      <c r="BH800" s="187">
        <v>47710171</v>
      </c>
      <c r="BI800" s="278" t="s">
        <v>3196</v>
      </c>
      <c r="BJ800" s="200"/>
      <c r="BK800" s="201"/>
    </row>
    <row r="801" spans="1:63" s="196" customFormat="1" ht="24" customHeight="1" x14ac:dyDescent="0.2">
      <c r="A801" s="181"/>
      <c r="B801" s="296">
        <v>795</v>
      </c>
      <c r="C801" s="270">
        <v>225</v>
      </c>
      <c r="D801" s="271"/>
      <c r="E801" s="280" t="s">
        <v>805</v>
      </c>
      <c r="F801" s="281" t="s">
        <v>3197</v>
      </c>
      <c r="G801" s="285" t="s">
        <v>137</v>
      </c>
      <c r="H801" s="272" t="s">
        <v>983</v>
      </c>
      <c r="I801" s="288" t="s">
        <v>3313</v>
      </c>
      <c r="J801" s="289" t="s">
        <v>3315</v>
      </c>
      <c r="K801" s="289" t="s">
        <v>3314</v>
      </c>
      <c r="L801" s="272" t="s">
        <v>3310</v>
      </c>
      <c r="M801" s="290" t="s">
        <v>137</v>
      </c>
      <c r="N801" s="245" t="s">
        <v>2410</v>
      </c>
      <c r="O801" s="273"/>
      <c r="P801" s="240"/>
      <c r="Q801" s="282">
        <v>30</v>
      </c>
      <c r="R801" s="245">
        <v>120</v>
      </c>
      <c r="S801" s="245">
        <v>110</v>
      </c>
      <c r="T801" s="245">
        <v>29.33</v>
      </c>
      <c r="U801" s="89">
        <v>0</v>
      </c>
      <c r="V801" s="283">
        <v>25</v>
      </c>
      <c r="W801" s="100">
        <v>0</v>
      </c>
      <c r="X801" s="297">
        <v>0</v>
      </c>
      <c r="Y801" s="100">
        <v>0</v>
      </c>
      <c r="Z801" s="66">
        <v>0</v>
      </c>
      <c r="AA801" s="315">
        <v>885165</v>
      </c>
      <c r="AB801" s="316">
        <v>0</v>
      </c>
      <c r="AC801" s="316">
        <v>885165</v>
      </c>
      <c r="AD801" s="74">
        <v>4500000</v>
      </c>
      <c r="AE801" s="74">
        <v>6000000</v>
      </c>
      <c r="AF801" s="334">
        <v>168986.04545454544</v>
      </c>
      <c r="AG801" s="112">
        <v>26554950</v>
      </c>
      <c r="AH801" s="74">
        <v>0</v>
      </c>
      <c r="AI801" s="74">
        <v>20278325.454545453</v>
      </c>
      <c r="AJ801" s="74">
        <v>0</v>
      </c>
      <c r="AK801" s="74">
        <v>4500000</v>
      </c>
      <c r="AL801" s="74">
        <v>6000000</v>
      </c>
      <c r="AM801" s="74">
        <v>4647116.25</v>
      </c>
      <c r="AN801" s="74">
        <v>4956360.7131818179</v>
      </c>
      <c r="AO801" s="74">
        <v>0</v>
      </c>
      <c r="AP801" s="74">
        <v>5000000</v>
      </c>
      <c r="AQ801" s="74">
        <v>0</v>
      </c>
      <c r="AR801" s="74">
        <v>0</v>
      </c>
      <c r="AS801" s="74">
        <v>0</v>
      </c>
      <c r="AT801" s="79">
        <v>0</v>
      </c>
      <c r="AU801" s="81">
        <v>71936752.417727262</v>
      </c>
      <c r="AV801" s="112">
        <v>51401179.748486355</v>
      </c>
      <c r="AW801" s="74">
        <v>71936752.417727262</v>
      </c>
      <c r="AX801" s="74">
        <v>5035572.6692409087</v>
      </c>
      <c r="AY801" s="75">
        <v>1140117.9748486355</v>
      </c>
      <c r="AZ801" s="74">
        <v>0</v>
      </c>
      <c r="BA801" s="74">
        <v>0</v>
      </c>
      <c r="BB801" s="74">
        <v>0</v>
      </c>
      <c r="BC801" s="79">
        <v>0</v>
      </c>
      <c r="BD801" s="79">
        <v>0</v>
      </c>
      <c r="BE801" s="79">
        <v>0</v>
      </c>
      <c r="BF801" s="77">
        <v>0</v>
      </c>
      <c r="BG801" s="344">
        <v>6175690.6440895442</v>
      </c>
      <c r="BH801" s="187">
        <v>65761061</v>
      </c>
      <c r="BI801" s="278" t="s">
        <v>3193</v>
      </c>
      <c r="BJ801" s="200" t="s">
        <v>3302</v>
      </c>
      <c r="BK801" s="201"/>
    </row>
    <row r="802" spans="1:63" s="196" customFormat="1" ht="24" customHeight="1" x14ac:dyDescent="0.2">
      <c r="A802" s="181"/>
      <c r="B802" s="296">
        <v>796</v>
      </c>
      <c r="C802" s="270">
        <v>226</v>
      </c>
      <c r="D802" s="271"/>
      <c r="E802" s="280" t="s">
        <v>410</v>
      </c>
      <c r="F802" s="281" t="s">
        <v>3198</v>
      </c>
      <c r="G802" s="285" t="s">
        <v>137</v>
      </c>
      <c r="H802" s="272" t="s">
        <v>983</v>
      </c>
      <c r="I802" s="288" t="s">
        <v>3223</v>
      </c>
      <c r="J802" s="289" t="s">
        <v>3222</v>
      </c>
      <c r="K802" s="289" t="s">
        <v>3221</v>
      </c>
      <c r="L802" s="272" t="s">
        <v>3311</v>
      </c>
      <c r="M802" s="290" t="s">
        <v>137</v>
      </c>
      <c r="N802" s="245" t="s">
        <v>2410</v>
      </c>
      <c r="O802" s="273"/>
      <c r="P802" s="240"/>
      <c r="Q802" s="282">
        <v>30</v>
      </c>
      <c r="R802" s="245">
        <v>120</v>
      </c>
      <c r="S802" s="245">
        <v>110</v>
      </c>
      <c r="T802" s="245">
        <v>29.33</v>
      </c>
      <c r="U802" s="89">
        <v>0</v>
      </c>
      <c r="V802" s="283">
        <v>15</v>
      </c>
      <c r="W802" s="100">
        <v>0</v>
      </c>
      <c r="X802" s="297">
        <v>0</v>
      </c>
      <c r="Y802" s="287">
        <v>0</v>
      </c>
      <c r="Z802" s="288">
        <v>0</v>
      </c>
      <c r="AA802" s="315">
        <v>885165</v>
      </c>
      <c r="AB802" s="316">
        <v>0</v>
      </c>
      <c r="AC802" s="316">
        <v>885165</v>
      </c>
      <c r="AD802" s="74">
        <v>4500000</v>
      </c>
      <c r="AE802" s="74">
        <v>6000000</v>
      </c>
      <c r="AF802" s="334">
        <v>168986.04545454544</v>
      </c>
      <c r="AG802" s="112">
        <v>26554950</v>
      </c>
      <c r="AH802" s="74">
        <v>0</v>
      </c>
      <c r="AI802" s="74">
        <v>20278325.454545453</v>
      </c>
      <c r="AJ802" s="74">
        <v>0</v>
      </c>
      <c r="AK802" s="74">
        <v>4500000</v>
      </c>
      <c r="AL802" s="74">
        <v>6000000</v>
      </c>
      <c r="AM802" s="74">
        <v>4647116.25</v>
      </c>
      <c r="AN802" s="74">
        <v>4956360.7131818179</v>
      </c>
      <c r="AO802" s="74">
        <v>0</v>
      </c>
      <c r="AP802" s="74">
        <v>3000000</v>
      </c>
      <c r="AQ802" s="74">
        <v>0</v>
      </c>
      <c r="AR802" s="74">
        <v>0</v>
      </c>
      <c r="AS802" s="74">
        <v>0</v>
      </c>
      <c r="AT802" s="79">
        <v>0</v>
      </c>
      <c r="AU802" s="81">
        <v>69936752.417727262</v>
      </c>
      <c r="AV802" s="112">
        <v>51541179.748486355</v>
      </c>
      <c r="AW802" s="74">
        <v>69936752.417727262</v>
      </c>
      <c r="AX802" s="74">
        <v>4895572.6692409087</v>
      </c>
      <c r="AY802" s="75">
        <v>1154117.9748486355</v>
      </c>
      <c r="AZ802" s="74">
        <v>0</v>
      </c>
      <c r="BA802" s="74">
        <v>0</v>
      </c>
      <c r="BB802" s="74">
        <v>0</v>
      </c>
      <c r="BC802" s="79">
        <v>0</v>
      </c>
      <c r="BD802" s="79">
        <v>0</v>
      </c>
      <c r="BE802" s="79">
        <v>0</v>
      </c>
      <c r="BF802" s="77">
        <v>0</v>
      </c>
      <c r="BG802" s="344">
        <v>6049690.6440895442</v>
      </c>
      <c r="BH802" s="187">
        <v>63887061</v>
      </c>
      <c r="BI802" s="278" t="s">
        <v>3186</v>
      </c>
      <c r="BJ802" s="200"/>
      <c r="BK802" s="201"/>
    </row>
    <row r="803" spans="1:63" s="196" customFormat="1" ht="24" customHeight="1" x14ac:dyDescent="0.2">
      <c r="A803" s="181"/>
      <c r="B803" s="296">
        <v>797</v>
      </c>
      <c r="C803" s="270">
        <v>227</v>
      </c>
      <c r="D803" s="271"/>
      <c r="E803" s="280" t="s">
        <v>410</v>
      </c>
      <c r="F803" s="281" t="s">
        <v>3198</v>
      </c>
      <c r="G803" s="285" t="s">
        <v>137</v>
      </c>
      <c r="H803" s="272" t="s">
        <v>983</v>
      </c>
      <c r="I803" s="288" t="s">
        <v>3223</v>
      </c>
      <c r="J803" s="289" t="s">
        <v>3222</v>
      </c>
      <c r="K803" s="289" t="s">
        <v>3221</v>
      </c>
      <c r="L803" s="272" t="s">
        <v>3311</v>
      </c>
      <c r="M803" s="290" t="s">
        <v>137</v>
      </c>
      <c r="N803" s="245" t="s">
        <v>2410</v>
      </c>
      <c r="O803" s="273"/>
      <c r="P803" s="240"/>
      <c r="Q803" s="282">
        <v>3</v>
      </c>
      <c r="R803" s="319">
        <v>12</v>
      </c>
      <c r="S803" s="320">
        <v>11</v>
      </c>
      <c r="T803" s="320">
        <v>2.93</v>
      </c>
      <c r="U803" s="89">
        <v>0</v>
      </c>
      <c r="V803" s="283">
        <v>0</v>
      </c>
      <c r="W803" s="100">
        <v>0</v>
      </c>
      <c r="X803" s="297">
        <v>0</v>
      </c>
      <c r="Y803" s="287">
        <v>0</v>
      </c>
      <c r="Z803" s="288">
        <v>0</v>
      </c>
      <c r="AA803" s="315">
        <v>885165</v>
      </c>
      <c r="AB803" s="316">
        <v>0</v>
      </c>
      <c r="AC803" s="316">
        <v>885165</v>
      </c>
      <c r="AD803" s="74">
        <v>4500000</v>
      </c>
      <c r="AE803" s="74">
        <v>6000000</v>
      </c>
      <c r="AF803" s="334">
        <v>168986.04545454544</v>
      </c>
      <c r="AG803" s="112">
        <v>2655495</v>
      </c>
      <c r="AH803" s="74">
        <v>0</v>
      </c>
      <c r="AI803" s="74">
        <v>2027832.5454545454</v>
      </c>
      <c r="AJ803" s="74">
        <v>0</v>
      </c>
      <c r="AK803" s="74">
        <v>450000</v>
      </c>
      <c r="AL803" s="74">
        <v>600000</v>
      </c>
      <c r="AM803" s="74">
        <v>464711.62499999994</v>
      </c>
      <c r="AN803" s="74">
        <v>495129.11318181816</v>
      </c>
      <c r="AO803" s="74">
        <v>0</v>
      </c>
      <c r="AP803" s="74">
        <v>0</v>
      </c>
      <c r="AQ803" s="74">
        <v>0</v>
      </c>
      <c r="AR803" s="74">
        <v>0</v>
      </c>
      <c r="AS803" s="74">
        <v>0</v>
      </c>
      <c r="AT803" s="79">
        <v>0</v>
      </c>
      <c r="AU803" s="81">
        <v>6693168.2836363632</v>
      </c>
      <c r="AV803" s="112">
        <v>5174646.5037818179</v>
      </c>
      <c r="AW803" s="74">
        <v>6693168.2836363632</v>
      </c>
      <c r="AX803" s="74">
        <v>468521.77985454549</v>
      </c>
      <c r="AY803" s="75">
        <v>0</v>
      </c>
      <c r="AZ803" s="74">
        <v>0</v>
      </c>
      <c r="BA803" s="74">
        <v>0</v>
      </c>
      <c r="BB803" s="74">
        <v>0</v>
      </c>
      <c r="BC803" s="79">
        <v>0</v>
      </c>
      <c r="BD803" s="79">
        <v>0</v>
      </c>
      <c r="BE803" s="79">
        <v>0</v>
      </c>
      <c r="BF803" s="77">
        <v>0</v>
      </c>
      <c r="BG803" s="344">
        <v>468521.77985454549</v>
      </c>
      <c r="BH803" s="187">
        <v>6224646</v>
      </c>
      <c r="BI803" s="278" t="s">
        <v>3187</v>
      </c>
      <c r="BJ803" s="200"/>
      <c r="BK803" s="201"/>
    </row>
    <row r="804" spans="1:63" s="196" customFormat="1" ht="24" customHeight="1" x14ac:dyDescent="0.2">
      <c r="A804" s="181"/>
      <c r="B804" s="296">
        <v>798</v>
      </c>
      <c r="C804" s="270">
        <v>233</v>
      </c>
      <c r="D804" s="271"/>
      <c r="E804" s="280" t="s">
        <v>3199</v>
      </c>
      <c r="F804" s="281" t="s">
        <v>3200</v>
      </c>
      <c r="G804" s="285" t="s">
        <v>137</v>
      </c>
      <c r="H804" s="272" t="s">
        <v>303</v>
      </c>
      <c r="I804" s="288" t="s">
        <v>3286</v>
      </c>
      <c r="J804" s="289" t="s">
        <v>3287</v>
      </c>
      <c r="K804" s="289" t="s">
        <v>3288</v>
      </c>
      <c r="L804" s="272" t="s">
        <v>303</v>
      </c>
      <c r="M804" s="290" t="s">
        <v>137</v>
      </c>
      <c r="N804" s="239"/>
      <c r="O804" s="245" t="s">
        <v>2410</v>
      </c>
      <c r="P804" s="240"/>
      <c r="Q804" s="282">
        <v>30</v>
      </c>
      <c r="R804" s="245">
        <v>90</v>
      </c>
      <c r="S804" s="245">
        <v>0</v>
      </c>
      <c r="T804" s="245">
        <v>0</v>
      </c>
      <c r="U804" s="89">
        <v>0</v>
      </c>
      <c r="V804" s="283">
        <v>24</v>
      </c>
      <c r="W804" s="100">
        <v>0</v>
      </c>
      <c r="X804" s="297">
        <v>0</v>
      </c>
      <c r="Y804" s="100">
        <v>0</v>
      </c>
      <c r="Z804" s="66">
        <v>0</v>
      </c>
      <c r="AA804" s="315">
        <v>885165</v>
      </c>
      <c r="AB804" s="316">
        <v>0</v>
      </c>
      <c r="AC804" s="316">
        <v>885165</v>
      </c>
      <c r="AD804" s="74">
        <v>4500000</v>
      </c>
      <c r="AE804" s="74">
        <v>6000000</v>
      </c>
      <c r="AF804" s="334">
        <v>168986.04545454544</v>
      </c>
      <c r="AG804" s="112">
        <v>26554950</v>
      </c>
      <c r="AH804" s="74">
        <v>0</v>
      </c>
      <c r="AI804" s="74">
        <v>15208744.09090909</v>
      </c>
      <c r="AJ804" s="74">
        <v>0</v>
      </c>
      <c r="AK804" s="74">
        <v>4500000</v>
      </c>
      <c r="AL804" s="74">
        <v>6000000</v>
      </c>
      <c r="AM804" s="74">
        <v>0</v>
      </c>
      <c r="AN804" s="74">
        <v>0</v>
      </c>
      <c r="AO804" s="74">
        <v>0</v>
      </c>
      <c r="AP804" s="74">
        <v>4800000</v>
      </c>
      <c r="AQ804" s="74">
        <v>0</v>
      </c>
      <c r="AR804" s="74">
        <v>0</v>
      </c>
      <c r="AS804" s="74">
        <v>0</v>
      </c>
      <c r="AT804" s="79">
        <v>0</v>
      </c>
      <c r="AU804" s="81">
        <v>57063694.090909094</v>
      </c>
      <c r="AV804" s="112">
        <v>37769235.504545458</v>
      </c>
      <c r="AW804" s="74">
        <v>57063694.090909094</v>
      </c>
      <c r="AX804" s="74">
        <v>3994458.5863636369</v>
      </c>
      <c r="AY804" s="75">
        <v>0</v>
      </c>
      <c r="AZ804" s="74">
        <v>0</v>
      </c>
      <c r="BA804" s="74">
        <v>0</v>
      </c>
      <c r="BB804" s="74">
        <v>0</v>
      </c>
      <c r="BC804" s="79">
        <v>0</v>
      </c>
      <c r="BD804" s="79">
        <v>0</v>
      </c>
      <c r="BE804" s="79">
        <v>0</v>
      </c>
      <c r="BF804" s="77">
        <v>0</v>
      </c>
      <c r="BG804" s="344">
        <v>3994458.5863636369</v>
      </c>
      <c r="BH804" s="187">
        <v>53069235</v>
      </c>
      <c r="BI804" s="278" t="s">
        <v>3176</v>
      </c>
      <c r="BJ804" s="200"/>
      <c r="BK804" s="201"/>
    </row>
    <row r="805" spans="1:63" s="196" customFormat="1" ht="24" customHeight="1" x14ac:dyDescent="0.2">
      <c r="A805" s="181"/>
      <c r="B805" s="296">
        <v>799</v>
      </c>
      <c r="C805" s="270">
        <v>234</v>
      </c>
      <c r="D805" s="271"/>
      <c r="E805" s="280" t="s">
        <v>3199</v>
      </c>
      <c r="F805" s="281" t="s">
        <v>3200</v>
      </c>
      <c r="G805" s="285" t="s">
        <v>137</v>
      </c>
      <c r="H805" s="272" t="s">
        <v>303</v>
      </c>
      <c r="I805" s="288" t="s">
        <v>3286</v>
      </c>
      <c r="J805" s="289" t="s">
        <v>3287</v>
      </c>
      <c r="K805" s="289" t="s">
        <v>3288</v>
      </c>
      <c r="L805" s="272" t="s">
        <v>303</v>
      </c>
      <c r="M805" s="290" t="s">
        <v>137</v>
      </c>
      <c r="N805" s="239"/>
      <c r="O805" s="245" t="s">
        <v>2410</v>
      </c>
      <c r="P805" s="240"/>
      <c r="Q805" s="282">
        <v>14</v>
      </c>
      <c r="R805" s="319">
        <v>42</v>
      </c>
      <c r="S805" s="320">
        <v>0</v>
      </c>
      <c r="T805" s="320">
        <v>0</v>
      </c>
      <c r="U805" s="89">
        <v>0</v>
      </c>
      <c r="V805" s="283">
        <v>0</v>
      </c>
      <c r="W805" s="100">
        <v>0</v>
      </c>
      <c r="X805" s="297">
        <v>0</v>
      </c>
      <c r="Y805" s="100">
        <v>0</v>
      </c>
      <c r="Z805" s="66">
        <v>0</v>
      </c>
      <c r="AA805" s="315">
        <v>885165</v>
      </c>
      <c r="AB805" s="316">
        <v>0</v>
      </c>
      <c r="AC805" s="316">
        <v>885165</v>
      </c>
      <c r="AD805" s="74">
        <v>4500000</v>
      </c>
      <c r="AE805" s="74">
        <v>6000000</v>
      </c>
      <c r="AF805" s="334">
        <v>168986.04545454544</v>
      </c>
      <c r="AG805" s="112">
        <v>12392310</v>
      </c>
      <c r="AH805" s="74">
        <v>0</v>
      </c>
      <c r="AI805" s="74">
        <v>7097413.9090909082</v>
      </c>
      <c r="AJ805" s="74">
        <v>0</v>
      </c>
      <c r="AK805" s="74">
        <v>2100000</v>
      </c>
      <c r="AL805" s="74">
        <v>2800000</v>
      </c>
      <c r="AM805" s="74">
        <v>0</v>
      </c>
      <c r="AN805" s="74">
        <v>0</v>
      </c>
      <c r="AO805" s="74">
        <v>0</v>
      </c>
      <c r="AP805" s="74">
        <v>0</v>
      </c>
      <c r="AQ805" s="74">
        <v>0</v>
      </c>
      <c r="AR805" s="74">
        <v>0</v>
      </c>
      <c r="AS805" s="74">
        <v>0</v>
      </c>
      <c r="AT805" s="79">
        <v>0</v>
      </c>
      <c r="AU805" s="81">
        <v>24389723.909090906</v>
      </c>
      <c r="AV805" s="112">
        <v>17782443.235454544</v>
      </c>
      <c r="AW805" s="74">
        <v>24389723.909090906</v>
      </c>
      <c r="AX805" s="74">
        <v>1707280.6736363636</v>
      </c>
      <c r="AY805" s="75">
        <v>0</v>
      </c>
      <c r="AZ805" s="74">
        <v>0</v>
      </c>
      <c r="BA805" s="74">
        <v>0</v>
      </c>
      <c r="BB805" s="74">
        <v>0</v>
      </c>
      <c r="BC805" s="79">
        <v>0</v>
      </c>
      <c r="BD805" s="79">
        <v>0</v>
      </c>
      <c r="BE805" s="79">
        <v>0</v>
      </c>
      <c r="BF805" s="77">
        <v>0</v>
      </c>
      <c r="BG805" s="344">
        <v>1707280.6736363636</v>
      </c>
      <c r="BH805" s="187">
        <v>22682443</v>
      </c>
      <c r="BI805" s="278" t="s">
        <v>3177</v>
      </c>
      <c r="BJ805" s="200"/>
      <c r="BK805" s="201"/>
    </row>
    <row r="806" spans="1:63" s="196" customFormat="1" ht="24" customHeight="1" x14ac:dyDescent="0.2">
      <c r="A806" s="181"/>
      <c r="B806" s="296">
        <v>800</v>
      </c>
      <c r="C806" s="270">
        <v>229</v>
      </c>
      <c r="D806" s="271"/>
      <c r="E806" s="280" t="s">
        <v>1414</v>
      </c>
      <c r="F806" s="281" t="s">
        <v>1708</v>
      </c>
      <c r="G806" s="285" t="s">
        <v>137</v>
      </c>
      <c r="H806" s="272" t="s">
        <v>1961</v>
      </c>
      <c r="I806" s="288" t="s">
        <v>3257</v>
      </c>
      <c r="J806" s="66">
        <v>2249210543</v>
      </c>
      <c r="K806" s="289" t="s">
        <v>3256</v>
      </c>
      <c r="L806" s="272" t="s">
        <v>1961</v>
      </c>
      <c r="M806" s="290" t="s">
        <v>137</v>
      </c>
      <c r="N806" s="245" t="s">
        <v>2410</v>
      </c>
      <c r="O806" s="273"/>
      <c r="P806" s="240"/>
      <c r="Q806" s="282">
        <v>30</v>
      </c>
      <c r="R806" s="245">
        <v>120</v>
      </c>
      <c r="S806" s="245">
        <v>110</v>
      </c>
      <c r="T806" s="245">
        <v>29.33</v>
      </c>
      <c r="U806" s="89">
        <v>0</v>
      </c>
      <c r="V806" s="283">
        <v>15</v>
      </c>
      <c r="W806" s="100">
        <v>0</v>
      </c>
      <c r="X806" s="297">
        <v>0</v>
      </c>
      <c r="Y806" s="100">
        <v>2</v>
      </c>
      <c r="Z806" s="66">
        <v>2</v>
      </c>
      <c r="AA806" s="315">
        <v>885165</v>
      </c>
      <c r="AB806" s="316">
        <v>0</v>
      </c>
      <c r="AC806" s="316">
        <v>885165</v>
      </c>
      <c r="AD806" s="74">
        <v>4500000</v>
      </c>
      <c r="AE806" s="74">
        <v>6000000</v>
      </c>
      <c r="AF806" s="334">
        <v>168986.04545454544</v>
      </c>
      <c r="AG806" s="112">
        <v>26554950</v>
      </c>
      <c r="AH806" s="74">
        <v>0</v>
      </c>
      <c r="AI806" s="74">
        <v>20278325.454545453</v>
      </c>
      <c r="AJ806" s="74">
        <v>5310990</v>
      </c>
      <c r="AK806" s="74">
        <v>4500000</v>
      </c>
      <c r="AL806" s="74">
        <v>6000000</v>
      </c>
      <c r="AM806" s="74">
        <v>4647116.25</v>
      </c>
      <c r="AN806" s="74">
        <v>4956360.7131818179</v>
      </c>
      <c r="AO806" s="74">
        <v>0</v>
      </c>
      <c r="AP806" s="74">
        <v>3000000</v>
      </c>
      <c r="AQ806" s="74">
        <v>0</v>
      </c>
      <c r="AR806" s="74">
        <v>0</v>
      </c>
      <c r="AS806" s="74">
        <v>0</v>
      </c>
      <c r="AT806" s="79">
        <v>0</v>
      </c>
      <c r="AU806" s="81">
        <v>75247742.417727277</v>
      </c>
      <c r="AV806" s="112">
        <v>51541179.74848637</v>
      </c>
      <c r="AW806" s="74">
        <v>69936752.417727262</v>
      </c>
      <c r="AX806" s="74">
        <v>4895572.6692409087</v>
      </c>
      <c r="AY806" s="75">
        <v>1154117.9748486371</v>
      </c>
      <c r="AZ806" s="74">
        <v>0</v>
      </c>
      <c r="BA806" s="74">
        <v>0</v>
      </c>
      <c r="BB806" s="74">
        <v>0</v>
      </c>
      <c r="BC806" s="79">
        <v>0</v>
      </c>
      <c r="BD806" s="79">
        <v>0</v>
      </c>
      <c r="BE806" s="79">
        <v>0</v>
      </c>
      <c r="BF806" s="77">
        <v>0</v>
      </c>
      <c r="BG806" s="344">
        <v>6049690.6440895461</v>
      </c>
      <c r="BH806" s="187">
        <v>69198051</v>
      </c>
      <c r="BI806" s="278" t="s">
        <v>3202</v>
      </c>
      <c r="BJ806" s="200"/>
      <c r="BK806" s="201"/>
    </row>
    <row r="807" spans="1:63" s="196" customFormat="1" ht="24" customHeight="1" x14ac:dyDescent="0.2">
      <c r="A807" s="181"/>
      <c r="B807" s="296">
        <v>801</v>
      </c>
      <c r="C807" s="270">
        <v>230</v>
      </c>
      <c r="D807" s="271"/>
      <c r="E807" s="280" t="s">
        <v>1414</v>
      </c>
      <c r="F807" s="281" t="s">
        <v>1708</v>
      </c>
      <c r="G807" s="285" t="s">
        <v>137</v>
      </c>
      <c r="H807" s="272" t="s">
        <v>1961</v>
      </c>
      <c r="I807" s="288" t="s">
        <v>3257</v>
      </c>
      <c r="J807" s="66">
        <v>2249210543</v>
      </c>
      <c r="K807" s="289" t="s">
        <v>3256</v>
      </c>
      <c r="L807" s="272" t="s">
        <v>1961</v>
      </c>
      <c r="M807" s="290" t="s">
        <v>137</v>
      </c>
      <c r="N807" s="245" t="s">
        <v>2410</v>
      </c>
      <c r="O807" s="273"/>
      <c r="P807" s="240"/>
      <c r="Q807" s="282">
        <v>30</v>
      </c>
      <c r="R807" s="245">
        <v>120</v>
      </c>
      <c r="S807" s="245">
        <v>110</v>
      </c>
      <c r="T807" s="245">
        <v>29.33</v>
      </c>
      <c r="U807" s="89">
        <v>0</v>
      </c>
      <c r="V807" s="283">
        <v>0</v>
      </c>
      <c r="W807" s="100">
        <v>0</v>
      </c>
      <c r="X807" s="297">
        <v>0</v>
      </c>
      <c r="Y807" s="100">
        <v>2</v>
      </c>
      <c r="Z807" s="66">
        <v>2</v>
      </c>
      <c r="AA807" s="315">
        <v>885165</v>
      </c>
      <c r="AB807" s="316">
        <v>0</v>
      </c>
      <c r="AC807" s="316">
        <v>885165</v>
      </c>
      <c r="AD807" s="74">
        <v>4500000</v>
      </c>
      <c r="AE807" s="74">
        <v>6000000</v>
      </c>
      <c r="AF807" s="334">
        <v>168986.04545454544</v>
      </c>
      <c r="AG807" s="112">
        <v>26554950</v>
      </c>
      <c r="AH807" s="74">
        <v>0</v>
      </c>
      <c r="AI807" s="74">
        <v>20278325.454545453</v>
      </c>
      <c r="AJ807" s="74">
        <v>5310990</v>
      </c>
      <c r="AK807" s="74">
        <v>4500000</v>
      </c>
      <c r="AL807" s="74">
        <v>6000000</v>
      </c>
      <c r="AM807" s="74">
        <v>4647116.25</v>
      </c>
      <c r="AN807" s="74">
        <v>4956360.7131818179</v>
      </c>
      <c r="AO807" s="74">
        <v>0</v>
      </c>
      <c r="AP807" s="74">
        <v>0</v>
      </c>
      <c r="AQ807" s="74">
        <v>0</v>
      </c>
      <c r="AR807" s="74">
        <v>0</v>
      </c>
      <c r="AS807" s="74">
        <v>0</v>
      </c>
      <c r="AT807" s="79">
        <v>0</v>
      </c>
      <c r="AU807" s="81">
        <v>72247742.417727277</v>
      </c>
      <c r="AV807" s="112">
        <v>51751179.74848637</v>
      </c>
      <c r="AW807" s="74">
        <v>66936752.417727269</v>
      </c>
      <c r="AX807" s="74">
        <v>4685572.6692409096</v>
      </c>
      <c r="AY807" s="75">
        <v>1175117.9748486371</v>
      </c>
      <c r="AZ807" s="74">
        <v>0</v>
      </c>
      <c r="BA807" s="74">
        <v>0</v>
      </c>
      <c r="BB807" s="74">
        <v>0</v>
      </c>
      <c r="BC807" s="79">
        <v>0</v>
      </c>
      <c r="BD807" s="79">
        <v>0</v>
      </c>
      <c r="BE807" s="79">
        <v>0</v>
      </c>
      <c r="BF807" s="77">
        <v>0</v>
      </c>
      <c r="BG807" s="344">
        <v>5860690.644089547</v>
      </c>
      <c r="BH807" s="187">
        <v>66387051</v>
      </c>
      <c r="BI807" s="278" t="s">
        <v>3203</v>
      </c>
      <c r="BJ807" s="200"/>
      <c r="BK807" s="201"/>
    </row>
    <row r="808" spans="1:63" s="196" customFormat="1" ht="24" customHeight="1" x14ac:dyDescent="0.2">
      <c r="A808" s="181"/>
      <c r="B808" s="296">
        <v>802</v>
      </c>
      <c r="C808" s="270">
        <v>314</v>
      </c>
      <c r="D808" s="271"/>
      <c r="E808" s="280" t="s">
        <v>3204</v>
      </c>
      <c r="F808" s="281" t="s">
        <v>3205</v>
      </c>
      <c r="G808" s="285" t="s">
        <v>137</v>
      </c>
      <c r="H808" s="272" t="s">
        <v>353</v>
      </c>
      <c r="I808" s="288" t="s">
        <v>3241</v>
      </c>
      <c r="J808" s="289" t="s">
        <v>3243</v>
      </c>
      <c r="K808" s="289" t="s">
        <v>3242</v>
      </c>
      <c r="L808" s="272" t="s">
        <v>353</v>
      </c>
      <c r="M808" s="290" t="s">
        <v>137</v>
      </c>
      <c r="N808" s="174"/>
      <c r="O808" s="273"/>
      <c r="P808" s="245" t="s">
        <v>2410</v>
      </c>
      <c r="Q808" s="282">
        <v>30</v>
      </c>
      <c r="R808" s="245">
        <v>120</v>
      </c>
      <c r="S808" s="245">
        <v>220</v>
      </c>
      <c r="T808" s="245">
        <v>29.33</v>
      </c>
      <c r="U808" s="89">
        <v>0</v>
      </c>
      <c r="V808" s="283">
        <v>15</v>
      </c>
      <c r="W808" s="100">
        <v>0</v>
      </c>
      <c r="X808" s="297">
        <v>0</v>
      </c>
      <c r="Y808" s="287">
        <v>2</v>
      </c>
      <c r="Z808" s="288">
        <v>2</v>
      </c>
      <c r="AA808" s="315">
        <v>885165</v>
      </c>
      <c r="AB808" s="316">
        <v>0</v>
      </c>
      <c r="AC808" s="316">
        <v>885165</v>
      </c>
      <c r="AD808" s="74">
        <v>4500000</v>
      </c>
      <c r="AE808" s="74">
        <v>6000000</v>
      </c>
      <c r="AF808" s="334">
        <v>168986.04545454544</v>
      </c>
      <c r="AG808" s="112">
        <v>26554950</v>
      </c>
      <c r="AH808" s="74">
        <v>0</v>
      </c>
      <c r="AI808" s="74">
        <v>20278325.454545453</v>
      </c>
      <c r="AJ808" s="74">
        <v>5310990</v>
      </c>
      <c r="AK808" s="74">
        <v>4500000</v>
      </c>
      <c r="AL808" s="74">
        <v>6000000</v>
      </c>
      <c r="AM808" s="74">
        <v>9294232.5</v>
      </c>
      <c r="AN808" s="74">
        <v>4956360.7131818179</v>
      </c>
      <c r="AO808" s="74">
        <v>0</v>
      </c>
      <c r="AP808" s="74">
        <v>3000000</v>
      </c>
      <c r="AQ808" s="74">
        <v>0</v>
      </c>
      <c r="AR808" s="74">
        <v>0</v>
      </c>
      <c r="AS808" s="74">
        <v>0</v>
      </c>
      <c r="AT808" s="79">
        <v>0</v>
      </c>
      <c r="AU808" s="81">
        <v>79894858.667727277</v>
      </c>
      <c r="AV808" s="112">
        <v>55862997.860986367</v>
      </c>
      <c r="AW808" s="74">
        <v>74583868.667727262</v>
      </c>
      <c r="AX808" s="74">
        <v>5220870.8067409089</v>
      </c>
      <c r="AY808" s="75">
        <v>1586299.7860986367</v>
      </c>
      <c r="AZ808" s="74">
        <v>0</v>
      </c>
      <c r="BA808" s="74">
        <v>0</v>
      </c>
      <c r="BB808" s="74">
        <v>0</v>
      </c>
      <c r="BC808" s="79">
        <v>0</v>
      </c>
      <c r="BD808" s="79">
        <v>0</v>
      </c>
      <c r="BE808" s="79">
        <v>0</v>
      </c>
      <c r="BF808" s="77">
        <v>0</v>
      </c>
      <c r="BG808" s="344">
        <v>6807170.5928395456</v>
      </c>
      <c r="BH808" s="187">
        <v>73087688</v>
      </c>
      <c r="BI808" s="278" t="s">
        <v>3206</v>
      </c>
      <c r="BJ808" s="200"/>
      <c r="BK808" s="201"/>
    </row>
    <row r="809" spans="1:63" s="196" customFormat="1" ht="24" customHeight="1" x14ac:dyDescent="0.2">
      <c r="A809" s="181"/>
      <c r="B809" s="296">
        <v>803</v>
      </c>
      <c r="C809" s="270">
        <v>315</v>
      </c>
      <c r="D809" s="271"/>
      <c r="E809" s="280" t="s">
        <v>3204</v>
      </c>
      <c r="F809" s="281" t="s">
        <v>3205</v>
      </c>
      <c r="G809" s="285" t="s">
        <v>137</v>
      </c>
      <c r="H809" s="272" t="s">
        <v>353</v>
      </c>
      <c r="I809" s="288" t="s">
        <v>3241</v>
      </c>
      <c r="J809" s="289" t="s">
        <v>3243</v>
      </c>
      <c r="K809" s="289" t="s">
        <v>3242</v>
      </c>
      <c r="L809" s="272" t="s">
        <v>353</v>
      </c>
      <c r="M809" s="290" t="s">
        <v>137</v>
      </c>
      <c r="N809" s="174"/>
      <c r="O809" s="273"/>
      <c r="P809" s="245" t="s">
        <v>2410</v>
      </c>
      <c r="Q809" s="282">
        <v>7</v>
      </c>
      <c r="R809" s="319">
        <v>28</v>
      </c>
      <c r="S809" s="322">
        <v>51</v>
      </c>
      <c r="T809" s="321">
        <v>6.84</v>
      </c>
      <c r="U809" s="89">
        <v>0</v>
      </c>
      <c r="V809" s="283">
        <v>0</v>
      </c>
      <c r="W809" s="100">
        <v>0</v>
      </c>
      <c r="X809" s="297">
        <v>0</v>
      </c>
      <c r="Y809" s="287">
        <v>2</v>
      </c>
      <c r="Z809" s="288">
        <v>2</v>
      </c>
      <c r="AA809" s="315">
        <v>885165</v>
      </c>
      <c r="AB809" s="316">
        <v>0</v>
      </c>
      <c r="AC809" s="316">
        <v>885165</v>
      </c>
      <c r="AD809" s="74">
        <v>4500000</v>
      </c>
      <c r="AE809" s="74">
        <v>6000000</v>
      </c>
      <c r="AF809" s="334">
        <v>168986.04545454544</v>
      </c>
      <c r="AG809" s="112">
        <v>6196155</v>
      </c>
      <c r="AH809" s="74">
        <v>0</v>
      </c>
      <c r="AI809" s="74">
        <v>4731609.2727272725</v>
      </c>
      <c r="AJ809" s="74">
        <v>1239231</v>
      </c>
      <c r="AK809" s="74">
        <v>1050000</v>
      </c>
      <c r="AL809" s="74">
        <v>1400000</v>
      </c>
      <c r="AM809" s="74">
        <v>2154572.0795454546</v>
      </c>
      <c r="AN809" s="74">
        <v>1155864.5509090908</v>
      </c>
      <c r="AO809" s="74">
        <v>0</v>
      </c>
      <c r="AP809" s="74">
        <v>0</v>
      </c>
      <c r="AQ809" s="74">
        <v>0</v>
      </c>
      <c r="AR809" s="74">
        <v>0</v>
      </c>
      <c r="AS809" s="74">
        <v>0</v>
      </c>
      <c r="AT809" s="79">
        <v>0</v>
      </c>
      <c r="AU809" s="81">
        <v>17927431.903181821</v>
      </c>
      <c r="AV809" s="112">
        <v>13070026.839959092</v>
      </c>
      <c r="AW809" s="74">
        <v>16688200.903181819</v>
      </c>
      <c r="AX809" s="74">
        <v>1168174.0632227275</v>
      </c>
      <c r="AY809" s="75">
        <v>0</v>
      </c>
      <c r="AZ809" s="74">
        <v>0</v>
      </c>
      <c r="BA809" s="74">
        <v>0</v>
      </c>
      <c r="BB809" s="74">
        <v>0</v>
      </c>
      <c r="BC809" s="79">
        <v>0</v>
      </c>
      <c r="BD809" s="79">
        <v>0</v>
      </c>
      <c r="BE809" s="79">
        <v>0</v>
      </c>
      <c r="BF809" s="77">
        <v>0</v>
      </c>
      <c r="BG809" s="344">
        <v>1168174.0632227275</v>
      </c>
      <c r="BH809" s="187">
        <v>16759257</v>
      </c>
      <c r="BI809" s="278" t="s">
        <v>3207</v>
      </c>
      <c r="BJ809" s="200"/>
      <c r="BK809" s="201"/>
    </row>
    <row r="810" spans="1:63" s="196" customFormat="1" ht="24" customHeight="1" x14ac:dyDescent="0.2">
      <c r="A810" s="181"/>
      <c r="B810" s="296">
        <v>804</v>
      </c>
      <c r="C810" s="270">
        <v>316</v>
      </c>
      <c r="D810" s="271"/>
      <c r="E810" s="280" t="s">
        <v>634</v>
      </c>
      <c r="F810" s="281" t="s">
        <v>3208</v>
      </c>
      <c r="G810" s="285" t="s">
        <v>137</v>
      </c>
      <c r="H810" s="272" t="s">
        <v>353</v>
      </c>
      <c r="I810" s="288" t="s">
        <v>3289</v>
      </c>
      <c r="J810" s="66">
        <v>2669881173</v>
      </c>
      <c r="K810" s="66"/>
      <c r="L810" s="66" t="s">
        <v>353</v>
      </c>
      <c r="M810" s="290" t="s">
        <v>137</v>
      </c>
      <c r="N810" s="245" t="s">
        <v>2410</v>
      </c>
      <c r="O810" s="273"/>
      <c r="P810" s="240"/>
      <c r="Q810" s="282">
        <v>30</v>
      </c>
      <c r="R810" s="245">
        <v>120</v>
      </c>
      <c r="S810" s="245">
        <v>110</v>
      </c>
      <c r="T810" s="245">
        <v>29.33</v>
      </c>
      <c r="U810" s="89">
        <v>0</v>
      </c>
      <c r="V810" s="283">
        <v>15</v>
      </c>
      <c r="W810" s="100">
        <v>0</v>
      </c>
      <c r="X810" s="297">
        <v>0</v>
      </c>
      <c r="Y810" s="100">
        <v>2</v>
      </c>
      <c r="Z810" s="66">
        <v>2</v>
      </c>
      <c r="AA810" s="315">
        <v>885165</v>
      </c>
      <c r="AB810" s="316">
        <v>0</v>
      </c>
      <c r="AC810" s="316">
        <v>885165</v>
      </c>
      <c r="AD810" s="74">
        <v>4500000</v>
      </c>
      <c r="AE810" s="74">
        <v>6000000</v>
      </c>
      <c r="AF810" s="334">
        <v>168986.04545454544</v>
      </c>
      <c r="AG810" s="112">
        <v>26554950</v>
      </c>
      <c r="AH810" s="74">
        <v>0</v>
      </c>
      <c r="AI810" s="74">
        <v>20278325.454545453</v>
      </c>
      <c r="AJ810" s="74">
        <v>5310990</v>
      </c>
      <c r="AK810" s="74">
        <v>4500000</v>
      </c>
      <c r="AL810" s="74">
        <v>6000000</v>
      </c>
      <c r="AM810" s="74">
        <v>4647116.25</v>
      </c>
      <c r="AN810" s="74">
        <v>4956360.7131818179</v>
      </c>
      <c r="AO810" s="74">
        <v>0</v>
      </c>
      <c r="AP810" s="74">
        <v>3000000</v>
      </c>
      <c r="AQ810" s="74">
        <v>0</v>
      </c>
      <c r="AR810" s="74">
        <v>0</v>
      </c>
      <c r="AS810" s="74">
        <v>0</v>
      </c>
      <c r="AT810" s="79">
        <v>0</v>
      </c>
      <c r="AU810" s="81">
        <v>75247742.417727277</v>
      </c>
      <c r="AV810" s="112">
        <v>51541179.74848637</v>
      </c>
      <c r="AW810" s="74">
        <v>69936752.417727262</v>
      </c>
      <c r="AX810" s="74">
        <v>4895572.6692409087</v>
      </c>
      <c r="AY810" s="75">
        <v>1154117.9748486371</v>
      </c>
      <c r="AZ810" s="74">
        <v>0</v>
      </c>
      <c r="BA810" s="74">
        <v>0</v>
      </c>
      <c r="BB810" s="74">
        <v>0</v>
      </c>
      <c r="BC810" s="79">
        <v>0</v>
      </c>
      <c r="BD810" s="79">
        <v>0</v>
      </c>
      <c r="BE810" s="79">
        <v>0</v>
      </c>
      <c r="BF810" s="77">
        <v>0</v>
      </c>
      <c r="BG810" s="344">
        <v>6049690.6440895461</v>
      </c>
      <c r="BH810" s="187">
        <v>69198051</v>
      </c>
      <c r="BI810" s="278" t="s">
        <v>3193</v>
      </c>
      <c r="BJ810" s="200"/>
      <c r="BK810" s="201"/>
    </row>
    <row r="811" spans="1:63" s="196" customFormat="1" ht="24" customHeight="1" x14ac:dyDescent="0.2">
      <c r="A811" s="181"/>
      <c r="B811" s="296">
        <v>805</v>
      </c>
      <c r="C811" s="270">
        <v>317</v>
      </c>
      <c r="D811" s="271"/>
      <c r="E811" s="280" t="s">
        <v>417</v>
      </c>
      <c r="F811" s="281" t="s">
        <v>418</v>
      </c>
      <c r="G811" s="285" t="s">
        <v>137</v>
      </c>
      <c r="H811" s="272" t="s">
        <v>353</v>
      </c>
      <c r="I811" s="288" t="s">
        <v>3290</v>
      </c>
      <c r="J811" s="289" t="s">
        <v>3291</v>
      </c>
      <c r="K811" s="289" t="s">
        <v>3292</v>
      </c>
      <c r="L811" s="66" t="s">
        <v>353</v>
      </c>
      <c r="M811" s="290" t="s">
        <v>137</v>
      </c>
      <c r="N811" s="174">
        <v>0</v>
      </c>
      <c r="O811" s="273">
        <v>0</v>
      </c>
      <c r="P811" s="245" t="s">
        <v>2410</v>
      </c>
      <c r="Q811" s="282">
        <v>30</v>
      </c>
      <c r="R811" s="245">
        <v>120</v>
      </c>
      <c r="S811" s="245">
        <v>220</v>
      </c>
      <c r="T811" s="245">
        <v>29.33</v>
      </c>
      <c r="U811" s="89">
        <v>0</v>
      </c>
      <c r="V811" s="283">
        <v>15</v>
      </c>
      <c r="W811" s="100">
        <v>0</v>
      </c>
      <c r="X811" s="297">
        <v>0</v>
      </c>
      <c r="Y811" s="100">
        <v>0</v>
      </c>
      <c r="Z811" s="66">
        <v>0</v>
      </c>
      <c r="AA811" s="315">
        <v>885165</v>
      </c>
      <c r="AB811" s="316">
        <v>0</v>
      </c>
      <c r="AC811" s="316">
        <v>885165</v>
      </c>
      <c r="AD811" s="74">
        <v>4500000</v>
      </c>
      <c r="AE811" s="74">
        <v>6000000</v>
      </c>
      <c r="AF811" s="334">
        <v>168986.04545454544</v>
      </c>
      <c r="AG811" s="112">
        <v>26554950</v>
      </c>
      <c r="AH811" s="74">
        <v>0</v>
      </c>
      <c r="AI811" s="74">
        <v>20278325.454545453</v>
      </c>
      <c r="AJ811" s="74">
        <v>0</v>
      </c>
      <c r="AK811" s="74">
        <v>4500000</v>
      </c>
      <c r="AL811" s="74">
        <v>6000000</v>
      </c>
      <c r="AM811" s="74">
        <v>9294232.5</v>
      </c>
      <c r="AN811" s="74">
        <v>4956360.7131818179</v>
      </c>
      <c r="AO811" s="74">
        <v>0</v>
      </c>
      <c r="AP811" s="74">
        <v>3000000</v>
      </c>
      <c r="AQ811" s="74">
        <v>0</v>
      </c>
      <c r="AR811" s="74">
        <v>0</v>
      </c>
      <c r="AS811" s="74">
        <v>0</v>
      </c>
      <c r="AT811" s="79">
        <v>0</v>
      </c>
      <c r="AU811" s="81">
        <v>74583868.667727277</v>
      </c>
      <c r="AV811" s="112">
        <v>55862997.860986367</v>
      </c>
      <c r="AW811" s="74">
        <v>74583868.667727262</v>
      </c>
      <c r="AX811" s="74">
        <v>5220870.8067409089</v>
      </c>
      <c r="AY811" s="75">
        <v>1586299.7860986367</v>
      </c>
      <c r="AZ811" s="74">
        <v>0</v>
      </c>
      <c r="BA811" s="74">
        <v>0</v>
      </c>
      <c r="BB811" s="74">
        <v>0</v>
      </c>
      <c r="BC811" s="79">
        <v>0</v>
      </c>
      <c r="BD811" s="79">
        <v>0</v>
      </c>
      <c r="BE811" s="79">
        <v>0</v>
      </c>
      <c r="BF811" s="77">
        <v>0</v>
      </c>
      <c r="BG811" s="344">
        <v>6807170.5928395456</v>
      </c>
      <c r="BH811" s="187">
        <v>67776698</v>
      </c>
      <c r="BI811" s="278" t="s">
        <v>3202</v>
      </c>
      <c r="BJ811" s="200"/>
      <c r="BK811" s="201"/>
    </row>
    <row r="812" spans="1:63" s="196" customFormat="1" ht="24" customHeight="1" x14ac:dyDescent="0.2">
      <c r="A812" s="181"/>
      <c r="B812" s="296">
        <v>806</v>
      </c>
      <c r="C812" s="270">
        <v>318</v>
      </c>
      <c r="D812" s="271"/>
      <c r="E812" s="280" t="s">
        <v>417</v>
      </c>
      <c r="F812" s="281" t="s">
        <v>418</v>
      </c>
      <c r="G812" s="285" t="s">
        <v>137</v>
      </c>
      <c r="H812" s="272" t="s">
        <v>353</v>
      </c>
      <c r="I812" s="288" t="s">
        <v>3290</v>
      </c>
      <c r="J812" s="289" t="s">
        <v>3291</v>
      </c>
      <c r="K812" s="289" t="s">
        <v>3292</v>
      </c>
      <c r="L812" s="66" t="s">
        <v>353</v>
      </c>
      <c r="M812" s="290" t="s">
        <v>137</v>
      </c>
      <c r="N812" s="174">
        <v>0</v>
      </c>
      <c r="O812" s="273">
        <v>0</v>
      </c>
      <c r="P812" s="245" t="s">
        <v>2410</v>
      </c>
      <c r="Q812" s="282">
        <v>30</v>
      </c>
      <c r="R812" s="245">
        <v>120</v>
      </c>
      <c r="S812" s="245">
        <v>220</v>
      </c>
      <c r="T812" s="245">
        <v>29.33</v>
      </c>
      <c r="U812" s="89">
        <v>0</v>
      </c>
      <c r="V812" s="283">
        <v>0</v>
      </c>
      <c r="W812" s="100">
        <v>0</v>
      </c>
      <c r="X812" s="297">
        <v>0</v>
      </c>
      <c r="Y812" s="100">
        <v>0</v>
      </c>
      <c r="Z812" s="66">
        <v>0</v>
      </c>
      <c r="AA812" s="315">
        <v>885165</v>
      </c>
      <c r="AB812" s="316">
        <v>0</v>
      </c>
      <c r="AC812" s="316">
        <v>885165</v>
      </c>
      <c r="AD812" s="74">
        <v>4500000</v>
      </c>
      <c r="AE812" s="74">
        <v>6000000</v>
      </c>
      <c r="AF812" s="334">
        <v>168986.04545454544</v>
      </c>
      <c r="AG812" s="112">
        <v>26554950</v>
      </c>
      <c r="AH812" s="74">
        <v>0</v>
      </c>
      <c r="AI812" s="74">
        <v>20278325.454545453</v>
      </c>
      <c r="AJ812" s="74">
        <v>0</v>
      </c>
      <c r="AK812" s="74">
        <v>4500000</v>
      </c>
      <c r="AL812" s="74">
        <v>6000000</v>
      </c>
      <c r="AM812" s="74">
        <v>9294232.5</v>
      </c>
      <c r="AN812" s="74">
        <v>4956360.7131818179</v>
      </c>
      <c r="AO812" s="74">
        <v>0</v>
      </c>
      <c r="AP812" s="74">
        <v>0</v>
      </c>
      <c r="AQ812" s="74">
        <v>0</v>
      </c>
      <c r="AR812" s="74">
        <v>0</v>
      </c>
      <c r="AS812" s="74">
        <v>0</v>
      </c>
      <c r="AT812" s="79">
        <v>0</v>
      </c>
      <c r="AU812" s="81">
        <v>71583868.667727277</v>
      </c>
      <c r="AV812" s="112">
        <v>56072997.860986367</v>
      </c>
      <c r="AW812" s="74">
        <v>71583868.667727262</v>
      </c>
      <c r="AX812" s="74">
        <v>5010870.8067409089</v>
      </c>
      <c r="AY812" s="75">
        <v>1607299.7860986367</v>
      </c>
      <c r="AZ812" s="74">
        <v>0</v>
      </c>
      <c r="BA812" s="74">
        <v>0</v>
      </c>
      <c r="BB812" s="74">
        <v>0</v>
      </c>
      <c r="BC812" s="79">
        <v>0</v>
      </c>
      <c r="BD812" s="79">
        <v>0</v>
      </c>
      <c r="BE812" s="79">
        <v>0</v>
      </c>
      <c r="BF812" s="77">
        <v>0</v>
      </c>
      <c r="BG812" s="344">
        <v>6618170.5928395456</v>
      </c>
      <c r="BH812" s="187">
        <v>64965698</v>
      </c>
      <c r="BI812" s="278" t="s">
        <v>3203</v>
      </c>
      <c r="BJ812" s="200"/>
      <c r="BK812" s="201"/>
    </row>
    <row r="813" spans="1:63" s="196" customFormat="1" ht="24" customHeight="1" x14ac:dyDescent="0.2">
      <c r="A813" s="181"/>
      <c r="B813" s="296">
        <v>807</v>
      </c>
      <c r="C813" s="270">
        <v>319</v>
      </c>
      <c r="D813" s="271"/>
      <c r="E813" s="280" t="s">
        <v>3209</v>
      </c>
      <c r="F813" s="281" t="s">
        <v>2450</v>
      </c>
      <c r="G813" s="285" t="s">
        <v>137</v>
      </c>
      <c r="H813" s="272" t="s">
        <v>353</v>
      </c>
      <c r="I813" s="382" t="s">
        <v>3249</v>
      </c>
      <c r="J813" s="289" t="s">
        <v>3248</v>
      </c>
      <c r="K813" s="289"/>
      <c r="L813" s="66" t="s">
        <v>353</v>
      </c>
      <c r="M813" s="290" t="s">
        <v>137</v>
      </c>
      <c r="N813" s="245" t="s">
        <v>2410</v>
      </c>
      <c r="O813" s="273"/>
      <c r="P813" s="240"/>
      <c r="Q813" s="282">
        <v>21</v>
      </c>
      <c r="R813" s="319">
        <v>84</v>
      </c>
      <c r="S813" s="320">
        <v>77</v>
      </c>
      <c r="T813" s="321">
        <v>20.53</v>
      </c>
      <c r="U813" s="89">
        <v>0</v>
      </c>
      <c r="V813" s="283">
        <v>10</v>
      </c>
      <c r="W813" s="100">
        <v>0</v>
      </c>
      <c r="X813" s="297">
        <v>0</v>
      </c>
      <c r="Y813" s="100">
        <v>0</v>
      </c>
      <c r="Z813" s="66">
        <v>0</v>
      </c>
      <c r="AA813" s="315">
        <v>885165</v>
      </c>
      <c r="AB813" s="316">
        <v>0</v>
      </c>
      <c r="AC813" s="316">
        <v>885165</v>
      </c>
      <c r="AD813" s="74">
        <v>4500000</v>
      </c>
      <c r="AE813" s="74">
        <v>6000000</v>
      </c>
      <c r="AF813" s="334">
        <v>168986.04545454544</v>
      </c>
      <c r="AG813" s="112">
        <v>18588465</v>
      </c>
      <c r="AH813" s="74">
        <v>0</v>
      </c>
      <c r="AI813" s="74">
        <v>14194827.818181816</v>
      </c>
      <c r="AJ813" s="74">
        <v>0</v>
      </c>
      <c r="AK813" s="74">
        <v>3150000</v>
      </c>
      <c r="AL813" s="74">
        <v>4200000</v>
      </c>
      <c r="AM813" s="74">
        <v>3252981.3749999995</v>
      </c>
      <c r="AN813" s="74">
        <v>3469283.5131818182</v>
      </c>
      <c r="AO813" s="74">
        <v>0</v>
      </c>
      <c r="AP813" s="74">
        <v>2000000</v>
      </c>
      <c r="AQ813" s="74">
        <v>0</v>
      </c>
      <c r="AR813" s="74">
        <v>0</v>
      </c>
      <c r="AS813" s="74">
        <v>0</v>
      </c>
      <c r="AT813" s="79">
        <v>0</v>
      </c>
      <c r="AU813" s="81">
        <v>48855557.706363633</v>
      </c>
      <c r="AV813" s="112">
        <v>36085668.666918181</v>
      </c>
      <c r="AW813" s="74">
        <v>48855557.706363633</v>
      </c>
      <c r="AX813" s="74">
        <v>3419889.0394454547</v>
      </c>
      <c r="AY813" s="75">
        <v>0</v>
      </c>
      <c r="AZ813" s="74">
        <v>0</v>
      </c>
      <c r="BA813" s="74">
        <v>0</v>
      </c>
      <c r="BB813" s="74">
        <v>0</v>
      </c>
      <c r="BC813" s="79">
        <v>0</v>
      </c>
      <c r="BD813" s="79">
        <v>0</v>
      </c>
      <c r="BE813" s="79">
        <v>0</v>
      </c>
      <c r="BF813" s="77">
        <v>0</v>
      </c>
      <c r="BG813" s="344">
        <v>3419889.0394454547</v>
      </c>
      <c r="BH813" s="187">
        <v>45435668</v>
      </c>
      <c r="BI813" s="278" t="s">
        <v>3210</v>
      </c>
      <c r="BJ813" s="200"/>
      <c r="BK813" s="201"/>
    </row>
    <row r="814" spans="1:63" s="196" customFormat="1" ht="24" customHeight="1" x14ac:dyDescent="0.2">
      <c r="A814" s="181"/>
      <c r="B814" s="296">
        <v>808</v>
      </c>
      <c r="C814" s="270">
        <v>320</v>
      </c>
      <c r="D814" s="271"/>
      <c r="E814" s="280" t="s">
        <v>3211</v>
      </c>
      <c r="F814" s="281" t="s">
        <v>3212</v>
      </c>
      <c r="G814" s="285" t="s">
        <v>137</v>
      </c>
      <c r="H814" s="272" t="s">
        <v>353</v>
      </c>
      <c r="I814" s="288" t="s">
        <v>3252</v>
      </c>
      <c r="J814" s="289" t="s">
        <v>3251</v>
      </c>
      <c r="K814" s="289" t="s">
        <v>3250</v>
      </c>
      <c r="L814" s="66" t="s">
        <v>353</v>
      </c>
      <c r="M814" s="290" t="s">
        <v>137</v>
      </c>
      <c r="N814" s="245" t="s">
        <v>2410</v>
      </c>
      <c r="O814" s="273"/>
      <c r="P814" s="240"/>
      <c r="Q814" s="282">
        <v>19</v>
      </c>
      <c r="R814" s="319">
        <v>76</v>
      </c>
      <c r="S814" s="322">
        <v>70</v>
      </c>
      <c r="T814" s="321">
        <v>18.579999999999998</v>
      </c>
      <c r="U814" s="89">
        <v>0</v>
      </c>
      <c r="V814" s="283">
        <v>9</v>
      </c>
      <c r="W814" s="100">
        <v>0</v>
      </c>
      <c r="X814" s="297">
        <v>0</v>
      </c>
      <c r="Y814" s="100">
        <v>0</v>
      </c>
      <c r="Z814" s="66">
        <v>0</v>
      </c>
      <c r="AA814" s="315">
        <v>885165</v>
      </c>
      <c r="AB814" s="316">
        <v>0</v>
      </c>
      <c r="AC814" s="316">
        <v>885165</v>
      </c>
      <c r="AD814" s="74">
        <v>4500000</v>
      </c>
      <c r="AE814" s="74">
        <v>6000000</v>
      </c>
      <c r="AF814" s="334">
        <v>168986.04545454544</v>
      </c>
      <c r="AG814" s="112">
        <v>16818135</v>
      </c>
      <c r="AH814" s="74">
        <v>0</v>
      </c>
      <c r="AI814" s="74">
        <v>12842939.454545453</v>
      </c>
      <c r="AJ814" s="74">
        <v>0</v>
      </c>
      <c r="AK814" s="74">
        <v>2850000</v>
      </c>
      <c r="AL814" s="74">
        <v>3800000</v>
      </c>
      <c r="AM814" s="74">
        <v>2957255.7954545454</v>
      </c>
      <c r="AN814" s="74">
        <v>3139760.7245454541</v>
      </c>
      <c r="AO814" s="74">
        <v>0</v>
      </c>
      <c r="AP814" s="74">
        <v>1800000</v>
      </c>
      <c r="AQ814" s="74">
        <v>0</v>
      </c>
      <c r="AR814" s="74">
        <v>0</v>
      </c>
      <c r="AS814" s="74">
        <v>0</v>
      </c>
      <c r="AT814" s="79">
        <v>0</v>
      </c>
      <c r="AU814" s="81">
        <v>44208090.974545456</v>
      </c>
      <c r="AV814" s="112">
        <v>32663524.606327273</v>
      </c>
      <c r="AW814" s="74">
        <v>44208090.974545456</v>
      </c>
      <c r="AX814" s="74">
        <v>3094566.3682181821</v>
      </c>
      <c r="AY814" s="75">
        <v>0</v>
      </c>
      <c r="AZ814" s="74">
        <v>0</v>
      </c>
      <c r="BA814" s="74">
        <v>0</v>
      </c>
      <c r="BB814" s="74">
        <v>0</v>
      </c>
      <c r="BC814" s="79">
        <v>0</v>
      </c>
      <c r="BD814" s="79">
        <v>0</v>
      </c>
      <c r="BE814" s="79">
        <v>0</v>
      </c>
      <c r="BF814" s="77">
        <v>0</v>
      </c>
      <c r="BG814" s="344">
        <v>3094566.3682181821</v>
      </c>
      <c r="BH814" s="187">
        <v>41113524</v>
      </c>
      <c r="BI814" s="278" t="s">
        <v>3213</v>
      </c>
      <c r="BJ814" s="200"/>
      <c r="BK814" s="201"/>
    </row>
    <row r="815" spans="1:63" s="196" customFormat="1" ht="24" customHeight="1" x14ac:dyDescent="0.2">
      <c r="A815" s="181"/>
      <c r="B815" s="296">
        <v>809</v>
      </c>
      <c r="C815" s="270">
        <v>334</v>
      </c>
      <c r="D815" s="271"/>
      <c r="E815" s="280" t="s">
        <v>3214</v>
      </c>
      <c r="F815" s="281" t="s">
        <v>3215</v>
      </c>
      <c r="G815" s="285" t="s">
        <v>137</v>
      </c>
      <c r="H815" s="272" t="s">
        <v>717</v>
      </c>
      <c r="I815" s="288" t="s">
        <v>3240</v>
      </c>
      <c r="J815" s="289" t="s">
        <v>3239</v>
      </c>
      <c r="K815" s="289" t="s">
        <v>3238</v>
      </c>
      <c r="L815" s="66" t="s">
        <v>717</v>
      </c>
      <c r="M815" s="290" t="s">
        <v>137</v>
      </c>
      <c r="N815" s="245" t="s">
        <v>2410</v>
      </c>
      <c r="O815" s="273"/>
      <c r="P815" s="240"/>
      <c r="Q815" s="282">
        <v>30</v>
      </c>
      <c r="R815" s="245">
        <v>120</v>
      </c>
      <c r="S815" s="245">
        <v>110</v>
      </c>
      <c r="T815" s="245">
        <v>29.33</v>
      </c>
      <c r="U815" s="89">
        <v>0</v>
      </c>
      <c r="V815" s="283">
        <v>21</v>
      </c>
      <c r="W815" s="100">
        <v>0</v>
      </c>
      <c r="X815" s="297">
        <v>0</v>
      </c>
      <c r="Y815" s="100">
        <v>0</v>
      </c>
      <c r="Z815" s="66">
        <v>0</v>
      </c>
      <c r="AA815" s="315">
        <v>885165</v>
      </c>
      <c r="AB815" s="316">
        <v>0</v>
      </c>
      <c r="AC815" s="316">
        <v>885165</v>
      </c>
      <c r="AD815" s="74">
        <v>4500000</v>
      </c>
      <c r="AE815" s="74">
        <v>6000000</v>
      </c>
      <c r="AF815" s="334">
        <v>168986.04545454544</v>
      </c>
      <c r="AG815" s="112">
        <v>26554950</v>
      </c>
      <c r="AH815" s="74">
        <v>0</v>
      </c>
      <c r="AI815" s="74">
        <v>20278325.454545453</v>
      </c>
      <c r="AJ815" s="74">
        <v>0</v>
      </c>
      <c r="AK815" s="74">
        <v>4500000</v>
      </c>
      <c r="AL815" s="74">
        <v>6000000</v>
      </c>
      <c r="AM815" s="74">
        <v>4647116.25</v>
      </c>
      <c r="AN815" s="74">
        <v>4956360.7131818179</v>
      </c>
      <c r="AO815" s="74">
        <v>0</v>
      </c>
      <c r="AP815" s="74">
        <v>4200000</v>
      </c>
      <c r="AQ815" s="74">
        <v>0</v>
      </c>
      <c r="AR815" s="74">
        <v>0</v>
      </c>
      <c r="AS815" s="74">
        <v>0</v>
      </c>
      <c r="AT815" s="79">
        <v>0</v>
      </c>
      <c r="AU815" s="81">
        <v>71136752.417727262</v>
      </c>
      <c r="AV815" s="112">
        <v>51457179.748486355</v>
      </c>
      <c r="AW815" s="74">
        <v>71136752.417727262</v>
      </c>
      <c r="AX815" s="74">
        <v>4979572.6692409087</v>
      </c>
      <c r="AY815" s="75">
        <v>1145717.9748486355</v>
      </c>
      <c r="AZ815" s="74">
        <v>0</v>
      </c>
      <c r="BA815" s="74">
        <v>0</v>
      </c>
      <c r="BB815" s="74">
        <v>0</v>
      </c>
      <c r="BC815" s="79">
        <v>0</v>
      </c>
      <c r="BD815" s="79">
        <v>0</v>
      </c>
      <c r="BE815" s="79">
        <v>0</v>
      </c>
      <c r="BF815" s="77">
        <v>0</v>
      </c>
      <c r="BG815" s="344">
        <v>6125290.6440895442</v>
      </c>
      <c r="BH815" s="187">
        <v>65011461</v>
      </c>
      <c r="BI815" s="278" t="s">
        <v>3193</v>
      </c>
      <c r="BJ815" s="200"/>
      <c r="BK815" s="201"/>
    </row>
    <row r="816" spans="1:63" s="196" customFormat="1" ht="24" customHeight="1" x14ac:dyDescent="0.2">
      <c r="A816" s="181"/>
      <c r="B816" s="296">
        <v>810</v>
      </c>
      <c r="C816" s="270">
        <v>335</v>
      </c>
      <c r="D816" s="271"/>
      <c r="E816" s="280" t="s">
        <v>2063</v>
      </c>
      <c r="F816" s="281" t="s">
        <v>2186</v>
      </c>
      <c r="G816" s="285" t="s">
        <v>137</v>
      </c>
      <c r="H816" s="272" t="s">
        <v>717</v>
      </c>
      <c r="I816" s="288" t="s">
        <v>3244</v>
      </c>
      <c r="J816" s="289" t="s">
        <v>3246</v>
      </c>
      <c r="K816" s="289" t="s">
        <v>3245</v>
      </c>
      <c r="L816" s="66" t="s">
        <v>3247</v>
      </c>
      <c r="M816" s="290" t="s">
        <v>137</v>
      </c>
      <c r="N816" s="174"/>
      <c r="O816" s="245" t="s">
        <v>2410</v>
      </c>
      <c r="P816" s="240"/>
      <c r="Q816" s="282">
        <v>30</v>
      </c>
      <c r="R816" s="245">
        <v>90</v>
      </c>
      <c r="S816" s="245">
        <v>0</v>
      </c>
      <c r="T816" s="245">
        <v>0</v>
      </c>
      <c r="U816" s="89">
        <v>0</v>
      </c>
      <c r="V816" s="283">
        <v>21</v>
      </c>
      <c r="W816" s="100">
        <v>0</v>
      </c>
      <c r="X816" s="297">
        <v>0</v>
      </c>
      <c r="Y816" s="100">
        <v>0</v>
      </c>
      <c r="Z816" s="66">
        <v>0</v>
      </c>
      <c r="AA816" s="315">
        <v>885165</v>
      </c>
      <c r="AB816" s="316">
        <v>0</v>
      </c>
      <c r="AC816" s="316">
        <v>885165</v>
      </c>
      <c r="AD816" s="74">
        <v>4500000</v>
      </c>
      <c r="AE816" s="74">
        <v>6000000</v>
      </c>
      <c r="AF816" s="334">
        <v>168986.04545454544</v>
      </c>
      <c r="AG816" s="112">
        <v>26554950</v>
      </c>
      <c r="AH816" s="74">
        <v>0</v>
      </c>
      <c r="AI816" s="74">
        <v>15208744.09090909</v>
      </c>
      <c r="AJ816" s="74">
        <v>0</v>
      </c>
      <c r="AK816" s="74">
        <v>4500000</v>
      </c>
      <c r="AL816" s="74">
        <v>6000000</v>
      </c>
      <c r="AM816" s="74">
        <v>0</v>
      </c>
      <c r="AN816" s="74">
        <v>0</v>
      </c>
      <c r="AO816" s="74">
        <v>0</v>
      </c>
      <c r="AP816" s="74">
        <v>4200000</v>
      </c>
      <c r="AQ816" s="74">
        <v>0</v>
      </c>
      <c r="AR816" s="74">
        <v>0</v>
      </c>
      <c r="AS816" s="74">
        <v>0</v>
      </c>
      <c r="AT816" s="79">
        <v>0</v>
      </c>
      <c r="AU816" s="81">
        <v>56463694.090909094</v>
      </c>
      <c r="AV816" s="112">
        <v>37811235.504545458</v>
      </c>
      <c r="AW816" s="74">
        <v>56463694.090909094</v>
      </c>
      <c r="AX816" s="74">
        <v>3952458.5863636369</v>
      </c>
      <c r="AY816" s="75">
        <v>0</v>
      </c>
      <c r="AZ816" s="74">
        <v>0</v>
      </c>
      <c r="BA816" s="74">
        <v>0</v>
      </c>
      <c r="BB816" s="74">
        <v>0</v>
      </c>
      <c r="BC816" s="79">
        <v>0</v>
      </c>
      <c r="BD816" s="79">
        <v>0</v>
      </c>
      <c r="BE816" s="79">
        <v>0</v>
      </c>
      <c r="BF816" s="77">
        <v>0</v>
      </c>
      <c r="BG816" s="344">
        <v>3952458.5863636369</v>
      </c>
      <c r="BH816" s="187">
        <v>52511235</v>
      </c>
      <c r="BI816" s="278" t="s">
        <v>3193</v>
      </c>
      <c r="BJ816" s="200"/>
      <c r="BK816" s="201"/>
    </row>
    <row r="817" spans="1:63" s="196" customFormat="1" ht="24" customHeight="1" x14ac:dyDescent="0.2">
      <c r="A817" s="181"/>
      <c r="B817" s="296">
        <v>811</v>
      </c>
      <c r="C817" s="270">
        <v>351</v>
      </c>
      <c r="D817" s="271"/>
      <c r="E817" s="280" t="s">
        <v>1122</v>
      </c>
      <c r="F817" s="281" t="s">
        <v>1739</v>
      </c>
      <c r="G817" s="285" t="s">
        <v>137</v>
      </c>
      <c r="H817" s="272" t="s">
        <v>1906</v>
      </c>
      <c r="I817" s="288" t="s">
        <v>3318</v>
      </c>
      <c r="J817" s="66">
        <v>3240818272</v>
      </c>
      <c r="K817" s="289" t="s">
        <v>3317</v>
      </c>
      <c r="L817" s="66" t="s">
        <v>1906</v>
      </c>
      <c r="M817" s="290" t="s">
        <v>137</v>
      </c>
      <c r="N817" s="245" t="s">
        <v>2410</v>
      </c>
      <c r="O817" s="273"/>
      <c r="P817" s="240"/>
      <c r="Q817" s="282">
        <v>30</v>
      </c>
      <c r="R817" s="245">
        <v>120</v>
      </c>
      <c r="S817" s="245">
        <v>110</v>
      </c>
      <c r="T817" s="245">
        <v>29.33</v>
      </c>
      <c r="U817" s="89">
        <v>0</v>
      </c>
      <c r="V817" s="283">
        <v>15</v>
      </c>
      <c r="W817" s="100">
        <v>0</v>
      </c>
      <c r="X817" s="297">
        <v>0</v>
      </c>
      <c r="Y817" s="100">
        <v>0</v>
      </c>
      <c r="Z817" s="66">
        <v>0</v>
      </c>
      <c r="AA817" s="315">
        <v>885165</v>
      </c>
      <c r="AB817" s="316">
        <v>0</v>
      </c>
      <c r="AC817" s="316">
        <v>885165</v>
      </c>
      <c r="AD817" s="74">
        <v>4500000</v>
      </c>
      <c r="AE817" s="74">
        <v>6000000</v>
      </c>
      <c r="AF817" s="334">
        <v>168986.04545454544</v>
      </c>
      <c r="AG817" s="112">
        <v>26554950</v>
      </c>
      <c r="AH817" s="74">
        <v>0</v>
      </c>
      <c r="AI817" s="74">
        <v>20278325.454545453</v>
      </c>
      <c r="AJ817" s="74">
        <v>0</v>
      </c>
      <c r="AK817" s="74">
        <v>4500000</v>
      </c>
      <c r="AL817" s="74">
        <v>6000000</v>
      </c>
      <c r="AM817" s="74">
        <v>4647116.25</v>
      </c>
      <c r="AN817" s="74">
        <v>4956360.7131818179</v>
      </c>
      <c r="AO817" s="74">
        <v>0</v>
      </c>
      <c r="AP817" s="74">
        <v>3000000</v>
      </c>
      <c r="AQ817" s="74">
        <v>0</v>
      </c>
      <c r="AR817" s="74">
        <v>0</v>
      </c>
      <c r="AS817" s="74">
        <v>0</v>
      </c>
      <c r="AT817" s="79">
        <v>0</v>
      </c>
      <c r="AU817" s="81">
        <v>69936752.417727262</v>
      </c>
      <c r="AV817" s="112">
        <v>51541179.748486355</v>
      </c>
      <c r="AW817" s="74">
        <v>69936752.417727262</v>
      </c>
      <c r="AX817" s="74">
        <v>4895572.6692409087</v>
      </c>
      <c r="AY817" s="75">
        <v>1154117.9748486355</v>
      </c>
      <c r="AZ817" s="74">
        <v>0</v>
      </c>
      <c r="BA817" s="74">
        <v>0</v>
      </c>
      <c r="BB817" s="74">
        <v>0</v>
      </c>
      <c r="BC817" s="79">
        <v>0</v>
      </c>
      <c r="BD817" s="79">
        <v>0</v>
      </c>
      <c r="BE817" s="79">
        <v>0</v>
      </c>
      <c r="BF817" s="77">
        <v>0</v>
      </c>
      <c r="BG817" s="344">
        <v>6049690.6440895442</v>
      </c>
      <c r="BH817" s="187">
        <v>63887061</v>
      </c>
      <c r="BI817" s="278" t="s">
        <v>3193</v>
      </c>
      <c r="BJ817" s="200"/>
      <c r="BK817" s="201"/>
    </row>
    <row r="818" spans="1:63" s="196" customFormat="1" ht="24" customHeight="1" x14ac:dyDescent="0.2">
      <c r="A818" s="181"/>
      <c r="B818" s="296">
        <v>812</v>
      </c>
      <c r="C818" s="270">
        <v>458</v>
      </c>
      <c r="D818" s="271"/>
      <c r="E818" s="280" t="s">
        <v>694</v>
      </c>
      <c r="F818" s="281" t="s">
        <v>3216</v>
      </c>
      <c r="G818" s="285" t="s">
        <v>137</v>
      </c>
      <c r="H818" s="272" t="s">
        <v>574</v>
      </c>
      <c r="I818" s="288" t="s">
        <v>3237</v>
      </c>
      <c r="J818" s="289" t="s">
        <v>3236</v>
      </c>
      <c r="K818" s="289" t="s">
        <v>3235</v>
      </c>
      <c r="L818" s="65" t="s">
        <v>574</v>
      </c>
      <c r="M818" s="290" t="s">
        <v>137</v>
      </c>
      <c r="N818" s="245" t="s">
        <v>2410</v>
      </c>
      <c r="O818" s="273"/>
      <c r="P818" s="240"/>
      <c r="Q818" s="282">
        <v>30</v>
      </c>
      <c r="R818" s="245">
        <v>120</v>
      </c>
      <c r="S818" s="245">
        <v>110</v>
      </c>
      <c r="T818" s="245">
        <v>29.33</v>
      </c>
      <c r="U818" s="89">
        <v>0</v>
      </c>
      <c r="V818" s="283">
        <v>15</v>
      </c>
      <c r="W818" s="100">
        <v>0</v>
      </c>
      <c r="X818" s="297">
        <v>0</v>
      </c>
      <c r="Y818" s="100">
        <v>1</v>
      </c>
      <c r="Z818" s="66">
        <v>1</v>
      </c>
      <c r="AA818" s="315">
        <v>885165</v>
      </c>
      <c r="AB818" s="316">
        <v>0</v>
      </c>
      <c r="AC818" s="316">
        <v>885165</v>
      </c>
      <c r="AD818" s="74">
        <v>4500000</v>
      </c>
      <c r="AE818" s="74">
        <v>6000000</v>
      </c>
      <c r="AF818" s="334">
        <v>168986.04545454544</v>
      </c>
      <c r="AG818" s="112">
        <v>26554950</v>
      </c>
      <c r="AH818" s="74">
        <v>0</v>
      </c>
      <c r="AI818" s="74">
        <v>20278325.454545453</v>
      </c>
      <c r="AJ818" s="74">
        <v>2655495</v>
      </c>
      <c r="AK818" s="74">
        <v>4500000</v>
      </c>
      <c r="AL818" s="74">
        <v>6000000</v>
      </c>
      <c r="AM818" s="74">
        <v>4647116.25</v>
      </c>
      <c r="AN818" s="74">
        <v>4956360.7131818179</v>
      </c>
      <c r="AO818" s="74">
        <v>0</v>
      </c>
      <c r="AP818" s="74">
        <v>3000000</v>
      </c>
      <c r="AQ818" s="74">
        <v>0</v>
      </c>
      <c r="AR818" s="74">
        <v>0</v>
      </c>
      <c r="AS818" s="74">
        <v>0</v>
      </c>
      <c r="AT818" s="79">
        <v>0</v>
      </c>
      <c r="AU818" s="81">
        <v>72592247.417727277</v>
      </c>
      <c r="AV818" s="112">
        <v>51541179.74848637</v>
      </c>
      <c r="AW818" s="74">
        <v>69936752.417727262</v>
      </c>
      <c r="AX818" s="74">
        <v>4895572.6692409087</v>
      </c>
      <c r="AY818" s="75">
        <v>1154117.9748486371</v>
      </c>
      <c r="AZ818" s="74">
        <v>0</v>
      </c>
      <c r="BA818" s="74">
        <v>0</v>
      </c>
      <c r="BB818" s="74">
        <v>0</v>
      </c>
      <c r="BC818" s="79">
        <v>0</v>
      </c>
      <c r="BD818" s="79">
        <v>0</v>
      </c>
      <c r="BE818" s="79">
        <v>0</v>
      </c>
      <c r="BF818" s="77">
        <v>0</v>
      </c>
      <c r="BG818" s="344">
        <v>6049690.6440895461</v>
      </c>
      <c r="BH818" s="187">
        <v>66542556</v>
      </c>
      <c r="BI818" s="278" t="s">
        <v>3217</v>
      </c>
      <c r="BJ818" s="200"/>
      <c r="BK818" s="201"/>
    </row>
    <row r="819" spans="1:63" s="196" customFormat="1" ht="24" customHeight="1" thickBot="1" x14ac:dyDescent="0.25">
      <c r="A819" s="181"/>
      <c r="B819" s="296">
        <v>813</v>
      </c>
      <c r="C819" s="270">
        <v>459</v>
      </c>
      <c r="D819" s="271"/>
      <c r="E819" s="280" t="s">
        <v>694</v>
      </c>
      <c r="F819" s="281" t="s">
        <v>3216</v>
      </c>
      <c r="G819" s="285" t="s">
        <v>137</v>
      </c>
      <c r="H819" s="272" t="s">
        <v>574</v>
      </c>
      <c r="I819" s="288" t="s">
        <v>3237</v>
      </c>
      <c r="J819" s="289" t="s">
        <v>3236</v>
      </c>
      <c r="K819" s="289" t="s">
        <v>3235</v>
      </c>
      <c r="L819" s="65" t="s">
        <v>574</v>
      </c>
      <c r="M819" s="290" t="s">
        <v>137</v>
      </c>
      <c r="N819" s="245" t="s">
        <v>2410</v>
      </c>
      <c r="O819" s="273"/>
      <c r="P819" s="240"/>
      <c r="Q819" s="282">
        <v>13</v>
      </c>
      <c r="R819" s="319">
        <v>52</v>
      </c>
      <c r="S819" s="322">
        <v>48</v>
      </c>
      <c r="T819" s="321">
        <v>12.71</v>
      </c>
      <c r="U819" s="89">
        <v>0</v>
      </c>
      <c r="V819" s="283">
        <v>0</v>
      </c>
      <c r="W819" s="100">
        <v>0</v>
      </c>
      <c r="X819" s="297">
        <v>0</v>
      </c>
      <c r="Y819" s="383">
        <v>1</v>
      </c>
      <c r="Z819" s="384">
        <v>1</v>
      </c>
      <c r="AA819" s="335">
        <v>885165</v>
      </c>
      <c r="AB819" s="336">
        <v>0</v>
      </c>
      <c r="AC819" s="336">
        <v>885165</v>
      </c>
      <c r="AD819" s="337">
        <v>4500000</v>
      </c>
      <c r="AE819" s="337">
        <v>6000000</v>
      </c>
      <c r="AF819" s="338">
        <v>168986.04545454544</v>
      </c>
      <c r="AG819" s="340">
        <v>11507145</v>
      </c>
      <c r="AH819" s="337">
        <v>0</v>
      </c>
      <c r="AI819" s="337">
        <v>8787274.3636363633</v>
      </c>
      <c r="AJ819" s="337">
        <v>1150714.5</v>
      </c>
      <c r="AK819" s="337">
        <v>1950000</v>
      </c>
      <c r="AL819" s="337">
        <v>2600000</v>
      </c>
      <c r="AM819" s="337">
        <v>2027832.5454545454</v>
      </c>
      <c r="AN819" s="337">
        <v>2147812.6377272727</v>
      </c>
      <c r="AO819" s="337">
        <v>0</v>
      </c>
      <c r="AP819" s="337">
        <v>0</v>
      </c>
      <c r="AQ819" s="74">
        <v>0</v>
      </c>
      <c r="AR819" s="74">
        <v>0</v>
      </c>
      <c r="AS819" s="74">
        <v>0</v>
      </c>
      <c r="AT819" s="79">
        <v>0</v>
      </c>
      <c r="AU819" s="341">
        <v>30170779.046818182</v>
      </c>
      <c r="AV819" s="340">
        <v>22438660.028540909</v>
      </c>
      <c r="AW819" s="337">
        <v>29020064.546818182</v>
      </c>
      <c r="AX819" s="337">
        <v>2031404.5182772728</v>
      </c>
      <c r="AY819" s="342">
        <v>0</v>
      </c>
      <c r="AZ819" s="74">
        <v>0</v>
      </c>
      <c r="BA819" s="74">
        <v>0</v>
      </c>
      <c r="BB819" s="74">
        <v>0</v>
      </c>
      <c r="BC819" s="79">
        <v>0</v>
      </c>
      <c r="BD819" s="79">
        <v>0</v>
      </c>
      <c r="BE819" s="79">
        <v>0</v>
      </c>
      <c r="BF819" s="77">
        <v>0</v>
      </c>
      <c r="BG819" s="345">
        <v>2031404.5182772728</v>
      </c>
      <c r="BH819" s="346">
        <v>28139374</v>
      </c>
      <c r="BI819" s="278" t="s">
        <v>3218</v>
      </c>
      <c r="BJ819" s="200"/>
      <c r="BK819" s="201"/>
    </row>
    <row r="820" spans="1:63" s="114" customFormat="1" ht="120" customHeight="1" thickBot="1" x14ac:dyDescent="0.25">
      <c r="A820" s="182"/>
      <c r="B820" s="521" t="s">
        <v>21</v>
      </c>
      <c r="C820" s="522"/>
      <c r="D820" s="522"/>
      <c r="E820" s="522"/>
      <c r="F820" s="522"/>
      <c r="G820" s="522"/>
      <c r="H820" s="522"/>
      <c r="I820" s="522"/>
      <c r="J820" s="522"/>
      <c r="K820" s="522"/>
      <c r="L820" s="522"/>
      <c r="M820" s="523"/>
      <c r="N820" s="356"/>
      <c r="O820" s="356"/>
      <c r="P820" s="356"/>
      <c r="Q820" s="357">
        <v>24094</v>
      </c>
      <c r="R820" s="357">
        <v>79510</v>
      </c>
      <c r="S820" s="357">
        <v>61502</v>
      </c>
      <c r="T820" s="357">
        <v>14335.509999999971</v>
      </c>
      <c r="U820" s="357">
        <v>136</v>
      </c>
      <c r="V820" s="357">
        <v>14241</v>
      </c>
      <c r="W820" s="357">
        <v>0</v>
      </c>
      <c r="X820" s="357">
        <v>0</v>
      </c>
      <c r="Y820" s="357">
        <v>690</v>
      </c>
      <c r="Z820" s="357">
        <v>607</v>
      </c>
      <c r="AA820" s="357">
        <v>872251816</v>
      </c>
      <c r="AB820" s="357">
        <v>26553523.009999998</v>
      </c>
      <c r="AC820" s="357">
        <v>898805339.00999999</v>
      </c>
      <c r="AD820" s="357">
        <v>3658500000</v>
      </c>
      <c r="AE820" s="357">
        <v>4878000000</v>
      </c>
      <c r="AF820" s="357">
        <v>171590110.17463529</v>
      </c>
      <c r="AG820" s="357">
        <v>25852821945</v>
      </c>
      <c r="AH820" s="357">
        <v>796279021.29999995</v>
      </c>
      <c r="AI820" s="357">
        <v>15805407425.983654</v>
      </c>
      <c r="AJ820" s="357">
        <v>1598519473.5</v>
      </c>
      <c r="AK820" s="357">
        <v>3614100000</v>
      </c>
      <c r="AL820" s="357">
        <v>4818800000</v>
      </c>
      <c r="AM820" s="357">
        <v>2702615687.4388633</v>
      </c>
      <c r="AN820" s="357">
        <v>2520229402.5841036</v>
      </c>
      <c r="AO820" s="357">
        <v>194454012</v>
      </c>
      <c r="AP820" s="357">
        <v>2848200000</v>
      </c>
      <c r="AQ820" s="357">
        <v>0</v>
      </c>
      <c r="AR820" s="357">
        <v>0</v>
      </c>
      <c r="AS820" s="357">
        <v>0</v>
      </c>
      <c r="AT820" s="357">
        <v>8706439</v>
      </c>
      <c r="AU820" s="357">
        <v>60760133406.807198</v>
      </c>
      <c r="AV820" s="357">
        <v>43559514177.280312</v>
      </c>
      <c r="AW820" s="357">
        <v>58826275786.091194</v>
      </c>
      <c r="AX820" s="357">
        <v>4117839305.0263042</v>
      </c>
      <c r="AY820" s="357">
        <v>1146805607.1769345</v>
      </c>
      <c r="AZ820" s="357">
        <v>0</v>
      </c>
      <c r="BA820" s="357">
        <v>0</v>
      </c>
      <c r="BB820" s="357">
        <v>0</v>
      </c>
      <c r="BC820" s="357">
        <v>0</v>
      </c>
      <c r="BD820" s="357">
        <v>0</v>
      </c>
      <c r="BE820" s="357">
        <v>0</v>
      </c>
      <c r="BF820" s="357">
        <v>20000000</v>
      </c>
      <c r="BG820" s="357">
        <v>5284644912.2032528</v>
      </c>
      <c r="BH820" s="405">
        <v>55475487986</v>
      </c>
      <c r="BI820" s="409" t="s">
        <v>3333</v>
      </c>
      <c r="BK820" s="62"/>
    </row>
  </sheetData>
  <mergeCells count="18">
    <mergeCell ref="B820:M820"/>
    <mergeCell ref="B5:B6"/>
    <mergeCell ref="C1:BH1"/>
    <mergeCell ref="C2:BH2"/>
    <mergeCell ref="AU5:AU6"/>
    <mergeCell ref="AV5:BF5"/>
    <mergeCell ref="BG5:BG6"/>
    <mergeCell ref="BH5:BH6"/>
    <mergeCell ref="N5:P5"/>
    <mergeCell ref="W5:X5"/>
    <mergeCell ref="Y5:AF5"/>
    <mergeCell ref="AG5:AT5"/>
    <mergeCell ref="Q5:V5"/>
    <mergeCell ref="C5:C6"/>
    <mergeCell ref="D5:D6"/>
    <mergeCell ref="E5:E6"/>
    <mergeCell ref="F5:F6"/>
    <mergeCell ref="G5:M5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O24"/>
  <sheetViews>
    <sheetView rightToLeft="1" workbookViewId="0">
      <selection activeCell="C7" sqref="C7"/>
    </sheetView>
  </sheetViews>
  <sheetFormatPr defaultColWidth="9" defaultRowHeight="19.5" x14ac:dyDescent="0.2"/>
  <cols>
    <col min="1" max="1" width="3.25" style="1" customWidth="1"/>
    <col min="2" max="2" width="15.375" style="1" customWidth="1"/>
    <col min="3" max="3" width="13.625" style="1" customWidth="1"/>
    <col min="4" max="4" width="15.75" style="1" customWidth="1"/>
    <col min="5" max="5" width="13.625" style="1" customWidth="1"/>
    <col min="6" max="6" width="9" style="1"/>
    <col min="7" max="7" width="9" style="1" customWidth="1"/>
    <col min="8" max="8" width="5.375" style="1" customWidth="1"/>
    <col min="9" max="9" width="13.625" style="1" customWidth="1"/>
    <col min="10" max="10" width="9.75" style="1" customWidth="1"/>
    <col min="11" max="16384" width="9" style="1"/>
  </cols>
  <sheetData>
    <row r="1" spans="2:15" ht="27.75" customHeight="1" x14ac:dyDescent="0.2">
      <c r="B1" s="526" t="s">
        <v>20</v>
      </c>
      <c r="C1" s="527"/>
      <c r="D1" s="527"/>
      <c r="E1" s="527"/>
      <c r="F1" s="527"/>
      <c r="G1" s="527"/>
      <c r="H1" s="527"/>
      <c r="I1" s="528"/>
    </row>
    <row r="2" spans="2:15" ht="22.5" thickBot="1" x14ac:dyDescent="0.25">
      <c r="B2" s="529" t="s">
        <v>77</v>
      </c>
      <c r="C2" s="530"/>
      <c r="D2" s="530"/>
      <c r="E2" s="530"/>
      <c r="F2" s="530"/>
      <c r="G2" s="530"/>
      <c r="H2" s="530"/>
      <c r="I2" s="531"/>
    </row>
    <row r="3" spans="2:15" s="2" customFormat="1" ht="17.25" customHeight="1" thickTop="1" x14ac:dyDescent="0.2">
      <c r="B3" s="17" t="s">
        <v>41</v>
      </c>
      <c r="C3" s="36" t="s">
        <v>2389</v>
      </c>
      <c r="D3" s="532"/>
      <c r="E3" s="532"/>
      <c r="F3" s="533" t="s">
        <v>43</v>
      </c>
      <c r="G3" s="533"/>
      <c r="H3" s="538" t="e">
        <f>VLOOKUP($C$6,#REF!,7,FALSE)</f>
        <v>#REF!</v>
      </c>
      <c r="I3" s="539"/>
    </row>
    <row r="4" spans="2:15" s="2" customFormat="1" ht="17.25" customHeight="1" x14ac:dyDescent="0.2">
      <c r="B4" s="18"/>
      <c r="C4" s="41"/>
      <c r="D4" s="40"/>
      <c r="E4" s="40"/>
      <c r="F4" s="39"/>
      <c r="G4" s="39"/>
      <c r="H4" s="41"/>
      <c r="I4" s="42"/>
    </row>
    <row r="5" spans="2:15" s="2" customFormat="1" ht="17.25" customHeight="1" x14ac:dyDescent="0.2">
      <c r="B5" s="18"/>
      <c r="C5" s="41"/>
      <c r="D5" s="40"/>
      <c r="E5" s="40"/>
      <c r="F5" s="39"/>
      <c r="G5" s="39"/>
      <c r="H5" s="41"/>
      <c r="I5" s="42"/>
    </row>
    <row r="6" spans="2:15" s="2" customFormat="1" ht="17.25" customHeight="1" x14ac:dyDescent="0.2">
      <c r="B6" s="18" t="s">
        <v>42</v>
      </c>
      <c r="C6" s="37">
        <v>1</v>
      </c>
      <c r="D6" s="534"/>
      <c r="E6" s="534"/>
      <c r="F6" s="535" t="s">
        <v>31</v>
      </c>
      <c r="G6" s="535"/>
      <c r="H6" s="536" t="e">
        <f>VLOOKUP($C$6,#REF!,8,FALSE)</f>
        <v>#REF!</v>
      </c>
      <c r="I6" s="537"/>
    </row>
    <row r="7" spans="2:15" s="2" customFormat="1" ht="17.25" customHeight="1" x14ac:dyDescent="0.2">
      <c r="B7" s="18" t="s">
        <v>44</v>
      </c>
      <c r="C7" s="37" t="e">
        <f>VLOOKUP('گام اول '!$E$7,'گام اول '!$BH$7:$BH$780,4,FALSE)</f>
        <v>#N/A</v>
      </c>
      <c r="D7" s="19"/>
      <c r="E7" s="19"/>
      <c r="F7" s="535" t="s">
        <v>26</v>
      </c>
      <c r="G7" s="535"/>
      <c r="H7" s="536" t="e">
        <f>VLOOKUP($C$6,#REF!,9,FALSE)</f>
        <v>#REF!</v>
      </c>
      <c r="I7" s="537"/>
    </row>
    <row r="8" spans="2:15" s="2" customFormat="1" ht="17.25" customHeight="1" x14ac:dyDescent="0.2">
      <c r="B8" s="18" t="s">
        <v>30</v>
      </c>
      <c r="C8" s="37" t="e">
        <f>VLOOKUP($C$6,#REF!,4,FALSE)</f>
        <v>#REF!</v>
      </c>
      <c r="D8" s="534"/>
      <c r="E8" s="534"/>
      <c r="F8" s="20" t="s">
        <v>18</v>
      </c>
      <c r="G8" s="20"/>
      <c r="H8" s="536" t="e">
        <f>VLOOKUP($C$6,#REF!,10,FALSE)</f>
        <v>#REF!</v>
      </c>
      <c r="I8" s="537"/>
    </row>
    <row r="9" spans="2:15" s="2" customFormat="1" ht="17.25" customHeight="1" x14ac:dyDescent="0.2">
      <c r="B9" s="18" t="s">
        <v>1</v>
      </c>
      <c r="C9" s="37" t="e">
        <f>VLOOKUP($C$6,#REF!,15,FALSE)</f>
        <v>#REF!</v>
      </c>
      <c r="D9" s="19"/>
      <c r="E9" s="19"/>
      <c r="F9" s="20" t="s">
        <v>65</v>
      </c>
      <c r="G9" s="20"/>
      <c r="H9" s="536" t="e">
        <f>VLOOKUP($C$6,#REF!,11,FALSE)</f>
        <v>#REF!</v>
      </c>
      <c r="I9" s="537"/>
    </row>
    <row r="10" spans="2:15" s="2" customFormat="1" ht="17.25" customHeight="1" x14ac:dyDescent="0.2">
      <c r="B10" s="18" t="s">
        <v>16</v>
      </c>
      <c r="C10" s="37" t="e">
        <f>VLOOKUP($C$6,#REF!,4,FALSE)</f>
        <v>#REF!</v>
      </c>
      <c r="D10" s="19"/>
      <c r="E10" s="19"/>
      <c r="F10" s="20" t="s">
        <v>68</v>
      </c>
      <c r="G10" s="20"/>
      <c r="H10" s="542" t="e">
        <f>VLOOKUP($C$6,#REF!,15,FALSE)</f>
        <v>#REF!</v>
      </c>
      <c r="I10" s="543"/>
    </row>
    <row r="11" spans="2:15" s="2" customFormat="1" ht="17.25" customHeight="1" x14ac:dyDescent="0.2">
      <c r="B11" s="18" t="s">
        <v>64</v>
      </c>
      <c r="C11" s="37" t="e">
        <f>VLOOKUP($C$6,#REF!,12,FALSE)</f>
        <v>#REF!</v>
      </c>
      <c r="D11" s="19"/>
      <c r="E11" s="19"/>
      <c r="F11" s="20" t="s">
        <v>69</v>
      </c>
      <c r="G11" s="20"/>
      <c r="H11" s="542" t="e">
        <f>VLOOKUP($C$6,#REF!,16,FALSE)</f>
        <v>#REF!</v>
      </c>
      <c r="I11" s="543"/>
    </row>
    <row r="12" spans="2:15" s="2" customFormat="1" ht="17.25" customHeight="1" thickBot="1" x14ac:dyDescent="0.25">
      <c r="B12" s="21" t="s">
        <v>71</v>
      </c>
      <c r="C12" s="38" t="e">
        <f>VLOOKUP($C$6,#REF!,13,FALSE)</f>
        <v>#REF!</v>
      </c>
      <c r="D12" s="22"/>
      <c r="E12" s="22"/>
      <c r="F12" s="551" t="s">
        <v>70</v>
      </c>
      <c r="G12" s="551"/>
      <c r="H12" s="549" t="e">
        <f>VLOOKUP($C$6,#REF!,17,FALSE)</f>
        <v>#REF!</v>
      </c>
      <c r="I12" s="550"/>
    </row>
    <row r="13" spans="2:15" ht="19.5" customHeight="1" thickTop="1" thickBot="1" x14ac:dyDescent="0.25">
      <c r="B13" s="544" t="s">
        <v>45</v>
      </c>
      <c r="C13" s="545"/>
      <c r="D13" s="545"/>
      <c r="E13" s="546"/>
      <c r="F13" s="544" t="s">
        <v>46</v>
      </c>
      <c r="G13" s="545"/>
      <c r="H13" s="545"/>
      <c r="I13" s="546"/>
      <c r="L13" s="5"/>
      <c r="M13" s="6"/>
      <c r="N13" s="5"/>
      <c r="O13" s="5"/>
    </row>
    <row r="14" spans="2:15" ht="21" customHeight="1" x14ac:dyDescent="0.2">
      <c r="B14" s="23" t="s">
        <v>47</v>
      </c>
      <c r="C14" s="24" t="e">
        <f>VLOOKUP($C$6,#REF!,21,FALSE)</f>
        <v>#REF!</v>
      </c>
      <c r="D14" s="25" t="s">
        <v>48</v>
      </c>
      <c r="E14" s="26" t="e">
        <f>VLOOKUP($C$6,#REF!,25,FALSE)</f>
        <v>#REF!</v>
      </c>
      <c r="F14" s="547" t="s">
        <v>19</v>
      </c>
      <c r="G14" s="548"/>
      <c r="H14" s="548"/>
      <c r="I14" s="26" t="e">
        <f>VLOOKUP($C$6,#REF!,35,FALSE)</f>
        <v>#REF!</v>
      </c>
      <c r="L14" s="5"/>
      <c r="M14" s="6"/>
      <c r="N14" s="5"/>
      <c r="O14" s="5"/>
    </row>
    <row r="15" spans="2:15" ht="21" customHeight="1" x14ac:dyDescent="0.2">
      <c r="B15" s="27" t="s">
        <v>49</v>
      </c>
      <c r="C15" s="28" t="e">
        <f>VLOOKUP($C$6,#REF!,22,FALSE)</f>
        <v>#REF!</v>
      </c>
      <c r="D15" s="29" t="s">
        <v>26</v>
      </c>
      <c r="E15" s="30" t="e">
        <f>VLOOKUP($C$6,#REF!,26,FALSE)</f>
        <v>#REF!</v>
      </c>
      <c r="F15" s="540" t="s">
        <v>50</v>
      </c>
      <c r="G15" s="541"/>
      <c r="H15" s="541"/>
      <c r="I15" s="30" t="e">
        <f>VLOOKUP($C$6,#REF!,36,FALSE)</f>
        <v>#REF!</v>
      </c>
      <c r="L15" s="5"/>
      <c r="M15" s="6"/>
      <c r="N15" s="5"/>
      <c r="O15" s="5"/>
    </row>
    <row r="16" spans="2:15" ht="21" customHeight="1" x14ac:dyDescent="0.2">
      <c r="B16" s="27" t="s">
        <v>51</v>
      </c>
      <c r="C16" s="28" t="e">
        <f>VLOOKUP($C$6,#REF!,23,FALSE)</f>
        <v>#REF!</v>
      </c>
      <c r="D16" s="29" t="s">
        <v>52</v>
      </c>
      <c r="E16" s="30" t="e">
        <f>VLOOKUP($C$6,#REF!,27,FALSE)</f>
        <v>#REF!</v>
      </c>
      <c r="F16" s="540" t="s">
        <v>53</v>
      </c>
      <c r="G16" s="541"/>
      <c r="H16" s="541"/>
      <c r="I16" s="30" t="e">
        <f>VLOOKUP($C$6,#REF!,37,FALSE)</f>
        <v>#REF!</v>
      </c>
      <c r="L16" s="5"/>
      <c r="M16" s="5"/>
      <c r="N16" s="5"/>
      <c r="O16" s="5"/>
    </row>
    <row r="17" spans="2:15" ht="21" customHeight="1" x14ac:dyDescent="0.2">
      <c r="B17" s="27" t="s">
        <v>0</v>
      </c>
      <c r="C17" s="28" t="e">
        <f>VLOOKUP($C$6,#REF!,24,FALSE)</f>
        <v>#REF!</v>
      </c>
      <c r="D17" s="29"/>
      <c r="E17" s="30"/>
      <c r="F17" s="540" t="s">
        <v>78</v>
      </c>
      <c r="G17" s="541"/>
      <c r="H17" s="541"/>
      <c r="I17" s="30" t="e">
        <f>VLOOKUP($C$6,#REF!,38,FALSE)</f>
        <v>#REF!</v>
      </c>
      <c r="K17" s="9"/>
      <c r="L17" s="5"/>
      <c r="M17" s="5"/>
      <c r="N17" s="5"/>
      <c r="O17" s="5"/>
    </row>
    <row r="18" spans="2:15" ht="21" customHeight="1" x14ac:dyDescent="0.2">
      <c r="B18" s="27" t="s">
        <v>34</v>
      </c>
      <c r="C18" s="28" t="e">
        <f>VLOOKUP($C$6,#REF!,29,FALSE)</f>
        <v>#REF!</v>
      </c>
      <c r="D18" s="29"/>
      <c r="E18" s="30"/>
      <c r="F18" s="540" t="s">
        <v>79</v>
      </c>
      <c r="G18" s="541"/>
      <c r="H18" s="541"/>
      <c r="I18" s="30" t="e">
        <f>VLOOKUP($C$6,#REF!,39,FALSE)</f>
        <v>#REF!</v>
      </c>
      <c r="K18" s="9"/>
      <c r="L18" s="5"/>
      <c r="M18" s="5"/>
      <c r="N18" s="5"/>
      <c r="O18" s="5"/>
    </row>
    <row r="19" spans="2:15" ht="21" customHeight="1" thickBot="1" x14ac:dyDescent="0.25">
      <c r="B19" s="31"/>
      <c r="C19" s="32"/>
      <c r="D19" s="33"/>
      <c r="E19" s="34"/>
      <c r="F19" s="569" t="s">
        <v>66</v>
      </c>
      <c r="G19" s="570"/>
      <c r="H19" s="571"/>
      <c r="I19" s="34" t="e">
        <f>VLOOKUP($C$6,#REF!,40,FALSE)</f>
        <v>#REF!</v>
      </c>
      <c r="K19" s="9"/>
      <c r="L19" s="5"/>
      <c r="M19" s="5"/>
      <c r="N19" s="5"/>
      <c r="O19" s="5"/>
    </row>
    <row r="20" spans="2:15" s="2" customFormat="1" ht="21" customHeight="1" thickBot="1" x14ac:dyDescent="0.25">
      <c r="B20" s="562" t="s">
        <v>54</v>
      </c>
      <c r="C20" s="563"/>
      <c r="D20" s="564" t="e">
        <f>VLOOKUP($C$6,#REF!,32,FALSE)</f>
        <v>#REF!</v>
      </c>
      <c r="E20" s="565"/>
      <c r="F20" s="566" t="s">
        <v>55</v>
      </c>
      <c r="G20" s="567"/>
      <c r="H20" s="568" t="e">
        <f>VLOOKUP($C$6,#REF!,41,FALSE)</f>
        <v>#REF!</v>
      </c>
      <c r="I20" s="565"/>
      <c r="L20" s="35"/>
      <c r="M20" s="35"/>
      <c r="N20" s="35"/>
      <c r="O20" s="35"/>
    </row>
    <row r="21" spans="2:15" ht="21" customHeight="1" thickBot="1" x14ac:dyDescent="0.25">
      <c r="B21" s="12"/>
      <c r="C21" s="11"/>
      <c r="D21" s="11"/>
      <c r="E21" s="11"/>
      <c r="F21" s="552" t="s">
        <v>56</v>
      </c>
      <c r="G21" s="553"/>
      <c r="H21" s="554" t="e">
        <f>VLOOKUP($C$6,#REF!,42,FALSE)</f>
        <v>#REF!</v>
      </c>
      <c r="I21" s="555"/>
    </row>
    <row r="22" spans="2:15" ht="1.5" customHeight="1" thickTop="1" x14ac:dyDescent="0.2">
      <c r="B22" s="13"/>
      <c r="C22" s="7"/>
      <c r="D22" s="7"/>
      <c r="E22" s="7"/>
      <c r="F22" s="7"/>
      <c r="G22" s="7"/>
      <c r="H22" s="4"/>
      <c r="I22" s="14"/>
    </row>
    <row r="23" spans="2:15" ht="7.5" hidden="1" customHeight="1" x14ac:dyDescent="0.2">
      <c r="B23" s="556" t="s">
        <v>72</v>
      </c>
      <c r="C23" s="557"/>
      <c r="D23" s="8"/>
      <c r="E23" s="8"/>
      <c r="F23" s="8"/>
      <c r="G23" s="8"/>
      <c r="H23" s="8"/>
      <c r="I23" s="15"/>
    </row>
    <row r="24" spans="2:15" ht="19.5" customHeight="1" thickBot="1" x14ac:dyDescent="0.25">
      <c r="B24" s="558"/>
      <c r="C24" s="559"/>
      <c r="D24" s="16"/>
      <c r="E24" s="16"/>
      <c r="F24" s="560" t="s">
        <v>57</v>
      </c>
      <c r="G24" s="560"/>
      <c r="H24" s="560"/>
      <c r="I24" s="561"/>
    </row>
  </sheetData>
  <mergeCells count="33">
    <mergeCell ref="F21:G21"/>
    <mergeCell ref="H21:I21"/>
    <mergeCell ref="B23:C24"/>
    <mergeCell ref="F24:I24"/>
    <mergeCell ref="F17:H17"/>
    <mergeCell ref="B20:C20"/>
    <mergeCell ref="D20:E20"/>
    <mergeCell ref="F20:G20"/>
    <mergeCell ref="H20:I20"/>
    <mergeCell ref="F18:H18"/>
    <mergeCell ref="F19:H19"/>
    <mergeCell ref="F16:H16"/>
    <mergeCell ref="F7:G7"/>
    <mergeCell ref="D8:E8"/>
    <mergeCell ref="H10:I10"/>
    <mergeCell ref="B13:E13"/>
    <mergeCell ref="F13:I13"/>
    <mergeCell ref="F14:H14"/>
    <mergeCell ref="F15:H15"/>
    <mergeCell ref="H7:I7"/>
    <mergeCell ref="H8:I8"/>
    <mergeCell ref="H9:I9"/>
    <mergeCell ref="H12:I12"/>
    <mergeCell ref="F12:G12"/>
    <mergeCell ref="H11:I11"/>
    <mergeCell ref="B1:I1"/>
    <mergeCell ref="B2:I2"/>
    <mergeCell ref="D3:E3"/>
    <mergeCell ref="F3:G3"/>
    <mergeCell ref="D6:E6"/>
    <mergeCell ref="F6:G6"/>
    <mergeCell ref="H6:I6"/>
    <mergeCell ref="H3:I3"/>
  </mergeCells>
  <pageMargins left="0.55118110236220474" right="0.4" top="0.43307086614173229" bottom="0.47244094488188981" header="0.31496062992125984" footer="0.31496062992125984"/>
  <pageSetup paperSize="11" scale="9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N823"/>
  <sheetViews>
    <sheetView rightToLeft="1" topLeftCell="A747" zoomScale="89" zoomScaleNormal="89" workbookViewId="0">
      <selection activeCell="L822" sqref="L822"/>
    </sheetView>
  </sheetViews>
  <sheetFormatPr defaultColWidth="9" defaultRowHeight="19.5" x14ac:dyDescent="0.2"/>
  <cols>
    <col min="1" max="1" width="2" style="3" customWidth="1"/>
    <col min="2" max="2" width="6.625" style="3" customWidth="1"/>
    <col min="3" max="6" width="12.25" style="10" customWidth="1"/>
    <col min="7" max="7" width="19.75" style="10" customWidth="1"/>
    <col min="8" max="8" width="15.625" style="10" customWidth="1"/>
    <col min="9" max="9" width="20.875" style="10" customWidth="1"/>
    <col min="10" max="10" width="15.625" style="3" customWidth="1"/>
    <col min="11" max="11" width="17.625" style="3" customWidth="1"/>
    <col min="12" max="12" width="13.625" style="3" bestFit="1" customWidth="1"/>
    <col min="13" max="16384" width="9" style="3"/>
  </cols>
  <sheetData>
    <row r="1" spans="2:14" ht="21.75" x14ac:dyDescent="0.2">
      <c r="B1" s="572" t="s">
        <v>35</v>
      </c>
      <c r="C1" s="572"/>
      <c r="D1" s="572"/>
      <c r="E1" s="572"/>
      <c r="F1" s="572"/>
      <c r="G1" s="572"/>
      <c r="H1" s="572"/>
      <c r="I1" s="572"/>
    </row>
    <row r="2" spans="2:14" ht="21.75" x14ac:dyDescent="0.2">
      <c r="B2" s="572" t="s">
        <v>3309</v>
      </c>
      <c r="C2" s="572"/>
      <c r="D2" s="572"/>
      <c r="E2" s="572"/>
      <c r="F2" s="572"/>
      <c r="G2" s="572"/>
      <c r="H2" s="572"/>
      <c r="I2" s="572"/>
      <c r="K2" s="10"/>
    </row>
    <row r="3" spans="2:14" ht="22.5" thickBot="1" x14ac:dyDescent="0.25">
      <c r="B3" s="573" t="s">
        <v>2390</v>
      </c>
      <c r="C3" s="573"/>
      <c r="D3" s="573"/>
      <c r="E3" s="573"/>
      <c r="F3" s="573"/>
      <c r="G3" s="573"/>
      <c r="H3" s="573"/>
      <c r="I3" s="573"/>
    </row>
    <row r="4" spans="2:14" ht="20.25" thickBot="1" x14ac:dyDescent="0.25">
      <c r="B4" s="161" t="s">
        <v>15</v>
      </c>
      <c r="C4" s="238" t="s">
        <v>29</v>
      </c>
      <c r="D4" s="238" t="s">
        <v>2493</v>
      </c>
      <c r="E4" s="194" t="s">
        <v>81</v>
      </c>
      <c r="F4" s="236" t="s">
        <v>82</v>
      </c>
      <c r="G4" s="236" t="s">
        <v>16</v>
      </c>
      <c r="H4" s="236" t="s">
        <v>76</v>
      </c>
      <c r="I4" s="237" t="s">
        <v>3167</v>
      </c>
    </row>
    <row r="5" spans="2:14" s="410" customFormat="1" ht="11.25" customHeight="1" x14ac:dyDescent="0.2">
      <c r="B5" s="411">
        <f>'گام اول '!B7</f>
        <v>1</v>
      </c>
      <c r="C5" s="411" t="str">
        <f>'گام اول '!E7</f>
        <v>فیروز</v>
      </c>
      <c r="D5" s="411" t="str">
        <f>'گام اول '!F7</f>
        <v>زارعی</v>
      </c>
      <c r="E5" s="411" t="str">
        <f>'گام اول '!G7</f>
        <v xml:space="preserve">اداری </v>
      </c>
      <c r="F5" s="411" t="str">
        <f>'گام اول '!H7</f>
        <v>تهران</v>
      </c>
      <c r="G5" s="411" t="str">
        <f>'گام اول '!I7</f>
        <v>121-800-160413-1</v>
      </c>
      <c r="H5" s="411" t="str">
        <f>'گام اول '!J7</f>
        <v>5709701319</v>
      </c>
      <c r="I5" s="412">
        <f>'گام اول '!BH7</f>
        <v>67492036</v>
      </c>
      <c r="K5" s="413">
        <f>'گام اول '!BH7</f>
        <v>67492036</v>
      </c>
      <c r="L5" s="413">
        <f>K5-I5</f>
        <v>0</v>
      </c>
      <c r="M5" s="414"/>
      <c r="N5" s="413"/>
    </row>
    <row r="6" spans="2:14" s="410" customFormat="1" ht="11.25" customHeight="1" x14ac:dyDescent="0.2">
      <c r="B6" s="411">
        <f>'گام اول '!B8</f>
        <v>2</v>
      </c>
      <c r="C6" s="411" t="str">
        <f>'گام اول '!E8</f>
        <v>داود</v>
      </c>
      <c r="D6" s="411" t="str">
        <f>'گام اول '!F8</f>
        <v>ساداتی</v>
      </c>
      <c r="E6" s="411" t="str">
        <f>'گام اول '!G8</f>
        <v xml:space="preserve">اداری </v>
      </c>
      <c r="F6" s="411" t="str">
        <f>'گام اول '!H8</f>
        <v>تهران</v>
      </c>
      <c r="G6" s="411" t="str">
        <f>'گام اول '!I8</f>
        <v>268-813-3116311-1</v>
      </c>
      <c r="H6" s="411">
        <f>'گام اول '!J8</f>
        <v>492246734</v>
      </c>
      <c r="I6" s="412">
        <f>'گام اول '!BH8</f>
        <v>88469352</v>
      </c>
      <c r="K6" s="413">
        <f>'گام اول '!BH8</f>
        <v>88469352</v>
      </c>
      <c r="L6" s="413">
        <f t="shared" ref="L6:L69" si="0">K6-I6</f>
        <v>0</v>
      </c>
      <c r="M6" s="414"/>
      <c r="N6" s="413"/>
    </row>
    <row r="7" spans="2:14" s="410" customFormat="1" ht="11.25" customHeight="1" x14ac:dyDescent="0.2">
      <c r="B7" s="411">
        <f>'گام اول '!B9</f>
        <v>3</v>
      </c>
      <c r="C7" s="411" t="str">
        <f>'گام اول '!E9</f>
        <v xml:space="preserve">محمدرضا </v>
      </c>
      <c r="D7" s="411" t="str">
        <f>'گام اول '!F9</f>
        <v>تاش پور</v>
      </c>
      <c r="E7" s="411" t="str">
        <f>'گام اول '!G9</f>
        <v xml:space="preserve">اداری </v>
      </c>
      <c r="F7" s="411" t="str">
        <f>'گام اول '!H9</f>
        <v>تهران</v>
      </c>
      <c r="G7" s="411" t="str">
        <f>'گام اول '!I9</f>
        <v>377-813-55050000-1</v>
      </c>
      <c r="H7" s="411" t="str">
        <f>'گام اول '!J9</f>
        <v>0076241084</v>
      </c>
      <c r="I7" s="412">
        <f>'گام اول '!BH9</f>
        <v>73545617</v>
      </c>
      <c r="K7" s="413">
        <f>'گام اول '!BH9</f>
        <v>73545617</v>
      </c>
      <c r="L7" s="413">
        <f t="shared" si="0"/>
        <v>0</v>
      </c>
      <c r="M7" s="414"/>
      <c r="N7" s="413"/>
    </row>
    <row r="8" spans="2:14" s="410" customFormat="1" ht="11.25" customHeight="1" x14ac:dyDescent="0.2">
      <c r="B8" s="411">
        <f>'گام اول '!B10</f>
        <v>4</v>
      </c>
      <c r="C8" s="411" t="str">
        <f>'گام اول '!E10</f>
        <v>محمد حسین</v>
      </c>
      <c r="D8" s="411" t="str">
        <f>'گام اول '!F10</f>
        <v>چای فروش</v>
      </c>
      <c r="E8" s="411" t="str">
        <f>'گام اول '!G10</f>
        <v xml:space="preserve">اداری </v>
      </c>
      <c r="F8" s="411" t="str">
        <f>'گام اول '!H10</f>
        <v>تهران</v>
      </c>
      <c r="G8" s="411" t="str">
        <f>'گام اول '!I10</f>
        <v>444-700-3688465-1</v>
      </c>
      <c r="H8" s="411" t="str">
        <f>'گام اول '!J10</f>
        <v>0063875454</v>
      </c>
      <c r="I8" s="412">
        <f>'گام اول '!BH10</f>
        <v>71673052</v>
      </c>
      <c r="K8" s="413">
        <f>'گام اول '!BH10</f>
        <v>71673052</v>
      </c>
      <c r="L8" s="413">
        <f t="shared" si="0"/>
        <v>0</v>
      </c>
      <c r="M8" s="414"/>
      <c r="N8" s="413"/>
    </row>
    <row r="9" spans="2:14" s="410" customFormat="1" ht="11.25" customHeight="1" x14ac:dyDescent="0.2">
      <c r="B9" s="411">
        <f>'گام اول '!B11</f>
        <v>5</v>
      </c>
      <c r="C9" s="411" t="str">
        <f>'گام اول '!E11</f>
        <v xml:space="preserve">میثم </v>
      </c>
      <c r="D9" s="411" t="str">
        <f>'گام اول '!F11</f>
        <v>نادری</v>
      </c>
      <c r="E9" s="411" t="str">
        <f>'گام اول '!G11</f>
        <v xml:space="preserve">اداری </v>
      </c>
      <c r="F9" s="411" t="str">
        <f>'گام اول '!H11</f>
        <v>تهران</v>
      </c>
      <c r="G9" s="411" t="str">
        <f>'گام اول '!I11</f>
        <v>366-700-3688627-1</v>
      </c>
      <c r="H9" s="411" t="str">
        <f>'گام اول '!J11</f>
        <v>0077854713</v>
      </c>
      <c r="I9" s="412">
        <f>'گام اول '!BH11</f>
        <v>66110000</v>
      </c>
      <c r="K9" s="413">
        <f>'گام اول '!BH11</f>
        <v>66110000</v>
      </c>
      <c r="L9" s="413">
        <f t="shared" si="0"/>
        <v>0</v>
      </c>
      <c r="M9" s="414"/>
      <c r="N9" s="413"/>
    </row>
    <row r="10" spans="2:14" s="410" customFormat="1" ht="11.25" customHeight="1" x14ac:dyDescent="0.2">
      <c r="B10" s="411">
        <f>'گام اول '!B12</f>
        <v>6</v>
      </c>
      <c r="C10" s="411" t="str">
        <f>'گام اول '!E12</f>
        <v>محمدمهدی</v>
      </c>
      <c r="D10" s="411" t="str">
        <f>'گام اول '!F12</f>
        <v>عطائی فرد</v>
      </c>
      <c r="E10" s="411" t="str">
        <f>'گام اول '!G12</f>
        <v xml:space="preserve">اداری </v>
      </c>
      <c r="F10" s="411" t="str">
        <f>'گام اول '!H12</f>
        <v>تهران</v>
      </c>
      <c r="G10" s="411" t="str">
        <f>'گام اول '!I12</f>
        <v>121-813-3037903-1</v>
      </c>
      <c r="H10" s="411" t="str">
        <f>'گام اول '!J12</f>
        <v>0015802574</v>
      </c>
      <c r="I10" s="412">
        <f>'گام اول '!BH12</f>
        <v>77532382</v>
      </c>
      <c r="K10" s="413">
        <f>'گام اول '!BH12</f>
        <v>77532382</v>
      </c>
      <c r="L10" s="413">
        <f t="shared" si="0"/>
        <v>0</v>
      </c>
      <c r="M10" s="414"/>
      <c r="N10" s="413"/>
    </row>
    <row r="11" spans="2:14" s="410" customFormat="1" ht="11.25" customHeight="1" x14ac:dyDescent="0.2">
      <c r="B11" s="411">
        <f>'گام اول '!B13</f>
        <v>7</v>
      </c>
      <c r="C11" s="411" t="str">
        <f>'گام اول '!E13</f>
        <v>حمیدرضا</v>
      </c>
      <c r="D11" s="411" t="str">
        <f>'گام اول '!F13</f>
        <v>رستگار</v>
      </c>
      <c r="E11" s="411" t="str">
        <f>'گام اول '!G13</f>
        <v xml:space="preserve">اداری </v>
      </c>
      <c r="F11" s="411" t="str">
        <f>'گام اول '!H13</f>
        <v>تهران</v>
      </c>
      <c r="G11" s="411" t="str">
        <f>'گام اول '!I13</f>
        <v>121-800-1044246-1</v>
      </c>
      <c r="H11" s="411" t="str">
        <f>'گام اول '!J13</f>
        <v>0069252084</v>
      </c>
      <c r="I11" s="412">
        <f>'گام اول '!BH13</f>
        <v>71864495</v>
      </c>
      <c r="K11" s="413">
        <f>'گام اول '!BH13</f>
        <v>71864495</v>
      </c>
      <c r="L11" s="413">
        <f t="shared" si="0"/>
        <v>0</v>
      </c>
      <c r="M11" s="414"/>
      <c r="N11" s="413"/>
    </row>
    <row r="12" spans="2:14" s="410" customFormat="1" ht="11.25" customHeight="1" x14ac:dyDescent="0.2">
      <c r="B12" s="411">
        <f>'گام اول '!B14</f>
        <v>8</v>
      </c>
      <c r="C12" s="411" t="str">
        <f>'گام اول '!E14</f>
        <v>محمدباقر</v>
      </c>
      <c r="D12" s="411" t="str">
        <f>'گام اول '!F14</f>
        <v>کشانی</v>
      </c>
      <c r="E12" s="411" t="str">
        <f>'گام اول '!G14</f>
        <v xml:space="preserve">اداری </v>
      </c>
      <c r="F12" s="411" t="str">
        <f>'گام اول '!H14</f>
        <v>تهران</v>
      </c>
      <c r="G12" s="411" t="str">
        <f>'گام اول '!I14</f>
        <v>121-813-2887078-1</v>
      </c>
      <c r="H12" s="411" t="str">
        <f>'گام اول '!J14</f>
        <v>0064736997</v>
      </c>
      <c r="I12" s="412">
        <f>'گام اول '!BH14</f>
        <v>91494309</v>
      </c>
      <c r="K12" s="413">
        <f>'گام اول '!BH14</f>
        <v>91494309</v>
      </c>
      <c r="L12" s="413">
        <f t="shared" si="0"/>
        <v>0</v>
      </c>
      <c r="M12" s="414"/>
      <c r="N12" s="413"/>
    </row>
    <row r="13" spans="2:14" s="410" customFormat="1" ht="11.25" customHeight="1" x14ac:dyDescent="0.2">
      <c r="B13" s="411">
        <f>'گام اول '!B15</f>
        <v>9</v>
      </c>
      <c r="C13" s="411" t="str">
        <f>'گام اول '!E15</f>
        <v>سکینه</v>
      </c>
      <c r="D13" s="411" t="str">
        <f>'گام اول '!F15</f>
        <v>توفیق</v>
      </c>
      <c r="E13" s="411" t="str">
        <f>'گام اول '!G15</f>
        <v xml:space="preserve">اداری </v>
      </c>
      <c r="F13" s="411" t="str">
        <f>'گام اول '!H15</f>
        <v>تهران</v>
      </c>
      <c r="G13" s="411" t="str">
        <f>'گام اول '!I15</f>
        <v>124-700-3786113-1</v>
      </c>
      <c r="H13" s="411" t="str">
        <f>'گام اول '!J15</f>
        <v>0067939619</v>
      </c>
      <c r="I13" s="412">
        <f>'گام اول '!BH15</f>
        <v>71317423</v>
      </c>
      <c r="K13" s="413">
        <f>'گام اول '!BH15</f>
        <v>71317423</v>
      </c>
      <c r="L13" s="413">
        <f t="shared" si="0"/>
        <v>0</v>
      </c>
      <c r="M13" s="414"/>
      <c r="N13" s="413"/>
    </row>
    <row r="14" spans="2:14" s="410" customFormat="1" ht="11.25" customHeight="1" x14ac:dyDescent="0.2">
      <c r="B14" s="411">
        <f>'گام اول '!B16</f>
        <v>10</v>
      </c>
      <c r="C14" s="411" t="str">
        <f>'گام اول '!E16</f>
        <v xml:space="preserve">پارسا </v>
      </c>
      <c r="D14" s="411" t="str">
        <f>'گام اول '!F16</f>
        <v>توکلی نژاد</v>
      </c>
      <c r="E14" s="411" t="str">
        <f>'گام اول '!G16</f>
        <v xml:space="preserve">اداری </v>
      </c>
      <c r="F14" s="411" t="str">
        <f>'گام اول '!H16</f>
        <v>تهران</v>
      </c>
      <c r="G14" s="411" t="str">
        <f>'گام اول '!I16</f>
        <v>124-700-3690027-1</v>
      </c>
      <c r="H14" s="411" t="str">
        <f>'گام اول '!J16</f>
        <v>0323223354</v>
      </c>
      <c r="I14" s="412">
        <f>'گام اول '!BH16</f>
        <v>66672200</v>
      </c>
      <c r="K14" s="413">
        <f>'گام اول '!BH16</f>
        <v>66672200</v>
      </c>
      <c r="L14" s="413">
        <f t="shared" si="0"/>
        <v>0</v>
      </c>
      <c r="M14" s="414"/>
      <c r="N14" s="413"/>
    </row>
    <row r="15" spans="2:14" s="410" customFormat="1" ht="11.25" customHeight="1" x14ac:dyDescent="0.2">
      <c r="B15" s="411">
        <f>'گام اول '!B17</f>
        <v>11</v>
      </c>
      <c r="C15" s="411" t="str">
        <f>'گام اول '!E17</f>
        <v>عباس</v>
      </c>
      <c r="D15" s="411" t="str">
        <f>'گام اول '!F17</f>
        <v>درزی</v>
      </c>
      <c r="E15" s="411" t="str">
        <f>'گام اول '!G17</f>
        <v xml:space="preserve">اداری </v>
      </c>
      <c r="F15" s="411" t="str">
        <f>'گام اول '!H17</f>
        <v>تهران</v>
      </c>
      <c r="G15" s="411" t="str">
        <f>'گام اول '!I17</f>
        <v>124-700-3563452-1</v>
      </c>
      <c r="H15" s="411" t="str">
        <f>'گام اول '!J17</f>
        <v>0450780139</v>
      </c>
      <c r="I15" s="412">
        <f>'گام اول '!BH17</f>
        <v>70930462</v>
      </c>
      <c r="K15" s="413">
        <f>'گام اول '!BH17</f>
        <v>70930462</v>
      </c>
      <c r="L15" s="413">
        <f t="shared" si="0"/>
        <v>0</v>
      </c>
      <c r="M15" s="414"/>
      <c r="N15" s="413"/>
    </row>
    <row r="16" spans="2:14" s="410" customFormat="1" ht="11.25" customHeight="1" x14ac:dyDescent="0.2">
      <c r="B16" s="411">
        <f>'گام اول '!B18</f>
        <v>12</v>
      </c>
      <c r="C16" s="411" t="str">
        <f>'گام اول '!E18</f>
        <v>علی</v>
      </c>
      <c r="D16" s="411" t="str">
        <f>'گام اول '!F18</f>
        <v>نعمتی</v>
      </c>
      <c r="E16" s="411" t="str">
        <f>'گام اول '!G18</f>
        <v xml:space="preserve">اداری </v>
      </c>
      <c r="F16" s="411" t="str">
        <f>'گام اول '!H18</f>
        <v>تهران</v>
      </c>
      <c r="G16" s="411" t="str">
        <f>'گام اول '!I18</f>
        <v>124-700-3628477-1</v>
      </c>
      <c r="H16" s="411" t="str">
        <f>'گام اول '!J18</f>
        <v>0068098464</v>
      </c>
      <c r="I16" s="412">
        <f>'گام اول '!BH18</f>
        <v>75733330</v>
      </c>
      <c r="K16" s="413">
        <f>'گام اول '!BH18</f>
        <v>75733330</v>
      </c>
      <c r="L16" s="413">
        <f t="shared" si="0"/>
        <v>0</v>
      </c>
      <c r="M16" s="414"/>
      <c r="N16" s="413"/>
    </row>
    <row r="17" spans="2:14" s="410" customFormat="1" ht="11.25" customHeight="1" x14ac:dyDescent="0.2">
      <c r="B17" s="411">
        <f>'گام اول '!B19</f>
        <v>13</v>
      </c>
      <c r="C17" s="411" t="str">
        <f>'گام اول '!E19</f>
        <v>داوود</v>
      </c>
      <c r="D17" s="411" t="str">
        <f>'گام اول '!F19</f>
        <v>جلالی نیا</v>
      </c>
      <c r="E17" s="411" t="str">
        <f>'گام اول '!G19</f>
        <v xml:space="preserve">اداری </v>
      </c>
      <c r="F17" s="411" t="str">
        <f>'گام اول '!H19</f>
        <v>تهران</v>
      </c>
      <c r="G17" s="411" t="str">
        <f>'گام اول '!I19</f>
        <v>124-813-3605226-1</v>
      </c>
      <c r="H17" s="411" t="str">
        <f>'گام اول '!J19</f>
        <v>6179768757</v>
      </c>
      <c r="I17" s="412">
        <f>'گام اول '!BH19</f>
        <v>76130876</v>
      </c>
      <c r="K17" s="413">
        <f>'گام اول '!BH19</f>
        <v>76130876</v>
      </c>
      <c r="L17" s="413">
        <f t="shared" si="0"/>
        <v>0</v>
      </c>
      <c r="M17" s="414"/>
      <c r="N17" s="413"/>
    </row>
    <row r="18" spans="2:14" s="410" customFormat="1" ht="11.25" customHeight="1" x14ac:dyDescent="0.2">
      <c r="B18" s="411">
        <f>'گام اول '!B20</f>
        <v>14</v>
      </c>
      <c r="C18" s="411" t="str">
        <f>'گام اول '!E20</f>
        <v xml:space="preserve">آزاده </v>
      </c>
      <c r="D18" s="411" t="str">
        <f>'گام اول '!F20</f>
        <v>یارمحمدی</v>
      </c>
      <c r="E18" s="411" t="str">
        <f>'گام اول '!G20</f>
        <v xml:space="preserve">اداری </v>
      </c>
      <c r="F18" s="411" t="str">
        <f>'گام اول '!H20</f>
        <v>تهران</v>
      </c>
      <c r="G18" s="411" t="str">
        <f>'گام اول '!I20</f>
        <v>124-813-3736761-1</v>
      </c>
      <c r="H18" s="411" t="str">
        <f>'گام اول '!J20</f>
        <v>0058299661</v>
      </c>
      <c r="I18" s="412">
        <f>'گام اول '!BH20</f>
        <v>72948232</v>
      </c>
      <c r="K18" s="413">
        <f>'گام اول '!BH20</f>
        <v>72948232</v>
      </c>
      <c r="L18" s="413">
        <f t="shared" si="0"/>
        <v>0</v>
      </c>
      <c r="M18" s="414"/>
      <c r="N18" s="413"/>
    </row>
    <row r="19" spans="2:14" s="410" customFormat="1" ht="11.25" customHeight="1" x14ac:dyDescent="0.2">
      <c r="B19" s="411">
        <f>'گام اول '!B21</f>
        <v>15</v>
      </c>
      <c r="C19" s="411" t="str">
        <f>'گام اول '!E21</f>
        <v>سعید</v>
      </c>
      <c r="D19" s="411" t="str">
        <f>'گام اول '!F21</f>
        <v>قدمی</v>
      </c>
      <c r="E19" s="411" t="str">
        <f>'گام اول '!G21</f>
        <v xml:space="preserve">اداری </v>
      </c>
      <c r="F19" s="411" t="str">
        <f>'گام اول '!H21</f>
        <v>تهران</v>
      </c>
      <c r="G19" s="411" t="str">
        <f>'گام اول '!I21</f>
        <v>124-813-3676104-1</v>
      </c>
      <c r="H19" s="411" t="str">
        <f>'گام اول '!J21</f>
        <v>2640002181</v>
      </c>
      <c r="I19" s="412">
        <f>'گام اول '!BH21</f>
        <v>63507006</v>
      </c>
      <c r="K19" s="413">
        <f>'گام اول '!BH21</f>
        <v>63507006</v>
      </c>
      <c r="L19" s="413">
        <f t="shared" si="0"/>
        <v>0</v>
      </c>
      <c r="M19" s="414"/>
      <c r="N19" s="413"/>
    </row>
    <row r="20" spans="2:14" s="410" customFormat="1" ht="11.25" customHeight="1" x14ac:dyDescent="0.2">
      <c r="B20" s="411">
        <f>'گام اول '!B22</f>
        <v>16</v>
      </c>
      <c r="C20" s="411" t="str">
        <f>'گام اول '!E22</f>
        <v>فاطمه</v>
      </c>
      <c r="D20" s="411" t="str">
        <f>'گام اول '!F22</f>
        <v>سهرابی بناب</v>
      </c>
      <c r="E20" s="411" t="str">
        <f>'گام اول '!G22</f>
        <v xml:space="preserve">اداری </v>
      </c>
      <c r="F20" s="411" t="str">
        <f>'گام اول '!H22</f>
        <v>تهران</v>
      </c>
      <c r="G20" s="411" t="str">
        <f>'گام اول '!I22</f>
        <v>124-813-3588193-1</v>
      </c>
      <c r="H20" s="411" t="str">
        <f>'گام اول '!J22</f>
        <v>1689609435</v>
      </c>
      <c r="I20" s="412">
        <f>'گام اول '!BH22</f>
        <v>67923480</v>
      </c>
      <c r="K20" s="413">
        <f>'گام اول '!BH22</f>
        <v>67923480</v>
      </c>
      <c r="L20" s="413">
        <f t="shared" si="0"/>
        <v>0</v>
      </c>
      <c r="M20" s="414"/>
      <c r="N20" s="413"/>
    </row>
    <row r="21" spans="2:14" s="410" customFormat="1" ht="11.25" customHeight="1" x14ac:dyDescent="0.2">
      <c r="B21" s="411">
        <f>'گام اول '!B23</f>
        <v>17</v>
      </c>
      <c r="C21" s="411" t="str">
        <f>'گام اول '!E23</f>
        <v>جواد</v>
      </c>
      <c r="D21" s="411" t="str">
        <f>'گام اول '!F23</f>
        <v>بیات</v>
      </c>
      <c r="E21" s="411" t="str">
        <f>'گام اول '!G23</f>
        <v xml:space="preserve">اداری </v>
      </c>
      <c r="F21" s="411" t="str">
        <f>'گام اول '!H23</f>
        <v>تهران</v>
      </c>
      <c r="G21" s="411" t="str">
        <f>'گام اول '!I23</f>
        <v>124-813-3635192-1</v>
      </c>
      <c r="H21" s="411" t="str">
        <f>'گام اول '!J23</f>
        <v>3873509318</v>
      </c>
      <c r="I21" s="412">
        <f>'گام اول '!BH23</f>
        <v>100704582</v>
      </c>
      <c r="K21" s="413">
        <f>'گام اول '!BH23</f>
        <v>100704582</v>
      </c>
      <c r="L21" s="413">
        <f t="shared" si="0"/>
        <v>0</v>
      </c>
      <c r="M21" s="414"/>
      <c r="N21" s="413"/>
    </row>
    <row r="22" spans="2:14" s="410" customFormat="1" ht="11.25" customHeight="1" x14ac:dyDescent="0.2">
      <c r="B22" s="411">
        <f>'گام اول '!B24</f>
        <v>18</v>
      </c>
      <c r="C22" s="411" t="str">
        <f>'گام اول '!E24</f>
        <v xml:space="preserve">زهرا </v>
      </c>
      <c r="D22" s="411" t="str">
        <f>'گام اول '!F24</f>
        <v>بختیاری</v>
      </c>
      <c r="E22" s="411" t="str">
        <f>'گام اول '!G24</f>
        <v xml:space="preserve">اداری </v>
      </c>
      <c r="F22" s="411" t="str">
        <f>'گام اول '!H24</f>
        <v>تهران</v>
      </c>
      <c r="G22" s="411" t="str">
        <f>'گام اول '!I24</f>
        <v>124-813-3132071-1</v>
      </c>
      <c r="H22" s="411" t="str">
        <f>'گام اول '!J24</f>
        <v>0015291928</v>
      </c>
      <c r="I22" s="412">
        <f>'گام اول '!BH24</f>
        <v>59208265</v>
      </c>
      <c r="K22" s="413">
        <f>'گام اول '!BH24</f>
        <v>59208265</v>
      </c>
      <c r="L22" s="413">
        <f t="shared" si="0"/>
        <v>0</v>
      </c>
      <c r="M22" s="414"/>
      <c r="N22" s="413"/>
    </row>
    <row r="23" spans="2:14" s="410" customFormat="1" ht="11.25" customHeight="1" x14ac:dyDescent="0.2">
      <c r="B23" s="411">
        <f>'گام اول '!B25</f>
        <v>19</v>
      </c>
      <c r="C23" s="411" t="str">
        <f>'گام اول '!E25</f>
        <v>محمد</v>
      </c>
      <c r="D23" s="411" t="str">
        <f>'گام اول '!F25</f>
        <v>غفاری منش</v>
      </c>
      <c r="E23" s="411" t="str">
        <f>'گام اول '!G25</f>
        <v xml:space="preserve">اداری </v>
      </c>
      <c r="F23" s="411" t="str">
        <f>'گام اول '!H25</f>
        <v>تهران</v>
      </c>
      <c r="G23" s="411" t="str">
        <f>'گام اول '!I25</f>
        <v>124-700-4135034-1</v>
      </c>
      <c r="H23" s="411" t="str">
        <f>'گام اول '!J25</f>
        <v>0014947382</v>
      </c>
      <c r="I23" s="412">
        <f>'گام اول '!BH25</f>
        <v>59916323</v>
      </c>
      <c r="K23" s="413">
        <f>'گام اول '!BH25</f>
        <v>59916323</v>
      </c>
      <c r="L23" s="413">
        <f t="shared" si="0"/>
        <v>0</v>
      </c>
      <c r="M23" s="414"/>
      <c r="N23" s="413"/>
    </row>
    <row r="24" spans="2:14" s="410" customFormat="1" ht="11.25" customHeight="1" x14ac:dyDescent="0.2">
      <c r="B24" s="411">
        <f>'گام اول '!B26</f>
        <v>20</v>
      </c>
      <c r="C24" s="411" t="str">
        <f>'گام اول '!E26</f>
        <v>علی</v>
      </c>
      <c r="D24" s="411" t="str">
        <f>'گام اول '!F26</f>
        <v>میثمی</v>
      </c>
      <c r="E24" s="411" t="str">
        <f>'گام اول '!G26</f>
        <v xml:space="preserve">اداری </v>
      </c>
      <c r="F24" s="411" t="str">
        <f>'گام اول '!H26</f>
        <v>تهران</v>
      </c>
      <c r="G24" s="411" t="str">
        <f>'گام اول '!I26</f>
        <v>124-700-4134754-1</v>
      </c>
      <c r="H24" s="411" t="str">
        <f>'گام اول '!J26</f>
        <v>0080867766</v>
      </c>
      <c r="I24" s="412">
        <f>'گام اول '!BH26</f>
        <v>64602249</v>
      </c>
      <c r="K24" s="413">
        <f>'گام اول '!BH26</f>
        <v>64602249</v>
      </c>
      <c r="L24" s="413">
        <f t="shared" si="0"/>
        <v>0</v>
      </c>
      <c r="M24" s="414"/>
      <c r="N24" s="413"/>
    </row>
    <row r="25" spans="2:14" s="410" customFormat="1" ht="11.25" customHeight="1" x14ac:dyDescent="0.2">
      <c r="B25" s="411">
        <f>'گام اول '!B27</f>
        <v>21</v>
      </c>
      <c r="C25" s="411" t="str">
        <f>'گام اول '!E27</f>
        <v xml:space="preserve">محمدرضا </v>
      </c>
      <c r="D25" s="411" t="str">
        <f>'گام اول '!F27</f>
        <v>رمضانعلی</v>
      </c>
      <c r="E25" s="411" t="str">
        <f>'گام اول '!G27</f>
        <v xml:space="preserve">اداری </v>
      </c>
      <c r="F25" s="411" t="str">
        <f>'گام اول '!H27</f>
        <v>تهران</v>
      </c>
      <c r="G25" s="411" t="str">
        <f>'گام اول '!I27</f>
        <v>430-813-5470136-1</v>
      </c>
      <c r="H25" s="411" t="str">
        <f>'گام اول '!J27</f>
        <v>0492579555</v>
      </c>
      <c r="I25" s="412">
        <f>'گام اول '!BH27</f>
        <v>79859796</v>
      </c>
      <c r="K25" s="413">
        <f>'گام اول '!BH27</f>
        <v>79859796</v>
      </c>
      <c r="L25" s="413">
        <f t="shared" si="0"/>
        <v>0</v>
      </c>
      <c r="M25" s="414"/>
      <c r="N25" s="413"/>
    </row>
    <row r="26" spans="2:14" s="410" customFormat="1" ht="11.25" customHeight="1" x14ac:dyDescent="0.2">
      <c r="B26" s="411">
        <f>'گام اول '!B28</f>
        <v>22</v>
      </c>
      <c r="C26" s="411" t="str">
        <f>'گام اول '!E28</f>
        <v xml:space="preserve">روح اله </v>
      </c>
      <c r="D26" s="411" t="str">
        <f>'گام اول '!F28</f>
        <v>علمی فر</v>
      </c>
      <c r="E26" s="411" t="str">
        <f>'گام اول '!G28</f>
        <v xml:space="preserve">اداری </v>
      </c>
      <c r="F26" s="411" t="str">
        <f>'گام اول '!H28</f>
        <v>تهران</v>
      </c>
      <c r="G26" s="411" t="str">
        <f>'گام اول '!I28</f>
        <v>124-813-3570783-1</v>
      </c>
      <c r="H26" s="411">
        <f>'گام اول '!J28</f>
        <v>2990393617</v>
      </c>
      <c r="I26" s="412">
        <f>'گام اول '!BH28</f>
        <v>99121886</v>
      </c>
      <c r="K26" s="413">
        <f>'گام اول '!BH28</f>
        <v>99121886</v>
      </c>
      <c r="L26" s="413">
        <f t="shared" si="0"/>
        <v>0</v>
      </c>
      <c r="M26" s="414"/>
      <c r="N26" s="413"/>
    </row>
    <row r="27" spans="2:14" s="410" customFormat="1" ht="11.25" customHeight="1" x14ac:dyDescent="0.2">
      <c r="B27" s="411">
        <f>'گام اول '!B29</f>
        <v>23</v>
      </c>
      <c r="C27" s="411" t="str">
        <f>'گام اول '!E29</f>
        <v>امید</v>
      </c>
      <c r="D27" s="411" t="str">
        <f>'گام اول '!F29</f>
        <v>مطیع دولت</v>
      </c>
      <c r="E27" s="411" t="str">
        <f>'گام اول '!G29</f>
        <v xml:space="preserve">اداری </v>
      </c>
      <c r="F27" s="411" t="str">
        <f>'گام اول '!H29</f>
        <v>تهران</v>
      </c>
      <c r="G27" s="411" t="str">
        <f>'گام اول '!I29</f>
        <v>366-700-3944351-1</v>
      </c>
      <c r="H27" s="411" t="str">
        <f>'گام اول '!J29</f>
        <v>0480165653</v>
      </c>
      <c r="I27" s="412">
        <f>'گام اول '!BH29</f>
        <v>84229055</v>
      </c>
      <c r="K27" s="413">
        <f>'گام اول '!BH29</f>
        <v>84229055</v>
      </c>
      <c r="L27" s="413">
        <f t="shared" si="0"/>
        <v>0</v>
      </c>
      <c r="M27" s="414"/>
      <c r="N27" s="413"/>
    </row>
    <row r="28" spans="2:14" s="410" customFormat="1" ht="11.25" customHeight="1" x14ac:dyDescent="0.2">
      <c r="B28" s="411">
        <f>'گام اول '!B30</f>
        <v>24</v>
      </c>
      <c r="C28" s="411" t="str">
        <f>'گام اول '!E30</f>
        <v>مهدی</v>
      </c>
      <c r="D28" s="411" t="str">
        <f>'گام اول '!F30</f>
        <v>غلامی</v>
      </c>
      <c r="E28" s="411" t="str">
        <f>'گام اول '!G30</f>
        <v xml:space="preserve">اداری </v>
      </c>
      <c r="F28" s="411" t="str">
        <f>'گام اول '!H30</f>
        <v>تهران</v>
      </c>
      <c r="G28" s="411" t="str">
        <f>'گام اول '!I30</f>
        <v>410-700-3607648-1</v>
      </c>
      <c r="H28" s="411" t="str">
        <f>'گام اول '!J30</f>
        <v>0077580001</v>
      </c>
      <c r="I28" s="412">
        <f>'گام اول '!BH30</f>
        <v>78932454</v>
      </c>
      <c r="K28" s="413">
        <f>'گام اول '!BH30</f>
        <v>78932454</v>
      </c>
      <c r="L28" s="413">
        <f t="shared" si="0"/>
        <v>0</v>
      </c>
      <c r="M28" s="414"/>
      <c r="N28" s="413"/>
    </row>
    <row r="29" spans="2:14" s="410" customFormat="1" ht="11.25" customHeight="1" x14ac:dyDescent="0.2">
      <c r="B29" s="411">
        <f>'گام اول '!B31</f>
        <v>25</v>
      </c>
      <c r="C29" s="411" t="str">
        <f>'گام اول '!E31</f>
        <v>هادی</v>
      </c>
      <c r="D29" s="411" t="str">
        <f>'گام اول '!F31</f>
        <v>رسولی</v>
      </c>
      <c r="E29" s="411" t="str">
        <f>'گام اول '!G31</f>
        <v xml:space="preserve">اداری </v>
      </c>
      <c r="F29" s="411" t="str">
        <f>'گام اول '!H31</f>
        <v>تهران</v>
      </c>
      <c r="G29" s="411" t="str">
        <f>'گام اول '!I31</f>
        <v>124-700-4145840-1</v>
      </c>
      <c r="H29" s="411" t="str">
        <f>'گام اول '!J31</f>
        <v>0062778692</v>
      </c>
      <c r="I29" s="412">
        <f>'گام اول '!BH31</f>
        <v>72526178</v>
      </c>
      <c r="K29" s="413">
        <f>'گام اول '!BH31</f>
        <v>72526178</v>
      </c>
      <c r="L29" s="413">
        <f t="shared" si="0"/>
        <v>0</v>
      </c>
      <c r="M29" s="414"/>
      <c r="N29" s="413"/>
    </row>
    <row r="30" spans="2:14" s="410" customFormat="1" ht="11.25" customHeight="1" x14ac:dyDescent="0.2">
      <c r="B30" s="411">
        <f>'گام اول '!B32</f>
        <v>26</v>
      </c>
      <c r="C30" s="411" t="str">
        <f>'گام اول '!E32</f>
        <v>رسول</v>
      </c>
      <c r="D30" s="411" t="str">
        <f>'گام اول '!F32</f>
        <v>حسنوند</v>
      </c>
      <c r="E30" s="411" t="str">
        <f>'گام اول '!G32</f>
        <v xml:space="preserve">اداری </v>
      </c>
      <c r="F30" s="411" t="str">
        <f>'گام اول '!H32</f>
        <v>تهران</v>
      </c>
      <c r="G30" s="411" t="str">
        <f>'گام اول '!I32</f>
        <v>124-700-4138246-1</v>
      </c>
      <c r="H30" s="411" t="str">
        <f>'گام اول '!J32</f>
        <v>4060934895</v>
      </c>
      <c r="I30" s="412">
        <f>'گام اول '!BH32</f>
        <v>56412485</v>
      </c>
      <c r="K30" s="413">
        <f>'گام اول '!BH32</f>
        <v>56412485</v>
      </c>
      <c r="L30" s="413">
        <f t="shared" si="0"/>
        <v>0</v>
      </c>
      <c r="M30" s="414"/>
      <c r="N30" s="413"/>
    </row>
    <row r="31" spans="2:14" s="410" customFormat="1" ht="11.25" customHeight="1" x14ac:dyDescent="0.2">
      <c r="B31" s="411">
        <f>'گام اول '!B33</f>
        <v>27</v>
      </c>
      <c r="C31" s="411" t="str">
        <f>'گام اول '!E33</f>
        <v xml:space="preserve">زهرا </v>
      </c>
      <c r="D31" s="411" t="str">
        <f>'گام اول '!F33</f>
        <v>نکونام</v>
      </c>
      <c r="E31" s="411" t="str">
        <f>'گام اول '!G33</f>
        <v xml:space="preserve">اداری </v>
      </c>
      <c r="F31" s="411" t="str">
        <f>'گام اول '!H33</f>
        <v>تهران</v>
      </c>
      <c r="G31" s="411" t="str">
        <f>'گام اول '!I33</f>
        <v>221-813-13680818-1</v>
      </c>
      <c r="H31" s="411" t="str">
        <f>'گام اول '!J33</f>
        <v>4610072211</v>
      </c>
      <c r="I31" s="412">
        <f>'گام اول '!BH33</f>
        <v>82316360</v>
      </c>
      <c r="K31" s="413">
        <f>'گام اول '!BH33</f>
        <v>82316360</v>
      </c>
      <c r="L31" s="413">
        <f t="shared" si="0"/>
        <v>0</v>
      </c>
      <c r="M31" s="414"/>
      <c r="N31" s="413"/>
    </row>
    <row r="32" spans="2:14" s="410" customFormat="1" ht="11.25" customHeight="1" x14ac:dyDescent="0.2">
      <c r="B32" s="411">
        <f>'گام اول '!B34</f>
        <v>28</v>
      </c>
      <c r="C32" s="411" t="str">
        <f>'گام اول '!E34</f>
        <v xml:space="preserve">میثم </v>
      </c>
      <c r="D32" s="411" t="str">
        <f>'گام اول '!F34</f>
        <v>حسینی</v>
      </c>
      <c r="E32" s="411" t="str">
        <f>'گام اول '!G34</f>
        <v xml:space="preserve">اداری </v>
      </c>
      <c r="F32" s="411" t="str">
        <f>'گام اول '!H34</f>
        <v>تهران</v>
      </c>
      <c r="G32" s="411" t="str">
        <f>'گام اول '!I34</f>
        <v>124-700-4134569-1</v>
      </c>
      <c r="H32" s="411" t="str">
        <f>'گام اول '!J34</f>
        <v>4060817661</v>
      </c>
      <c r="I32" s="412">
        <f>'گام اول '!BH34</f>
        <v>68836444</v>
      </c>
      <c r="K32" s="413">
        <f>'گام اول '!BH34</f>
        <v>68836444</v>
      </c>
      <c r="L32" s="413">
        <f t="shared" si="0"/>
        <v>0</v>
      </c>
      <c r="M32" s="414"/>
      <c r="N32" s="413"/>
    </row>
    <row r="33" spans="2:14" s="410" customFormat="1" ht="11.25" customHeight="1" x14ac:dyDescent="0.2">
      <c r="B33" s="411">
        <f>'گام اول '!B35</f>
        <v>29</v>
      </c>
      <c r="C33" s="411" t="str">
        <f>'گام اول '!E35</f>
        <v>علی</v>
      </c>
      <c r="D33" s="411" t="str">
        <f>'گام اول '!F35</f>
        <v>بیات احمدی</v>
      </c>
      <c r="E33" s="411" t="str">
        <f>'گام اول '!G35</f>
        <v xml:space="preserve">اداری </v>
      </c>
      <c r="F33" s="411" t="str">
        <f>'گام اول '!H35</f>
        <v>تهران</v>
      </c>
      <c r="G33" s="411" t="str">
        <f>'گام اول '!I35</f>
        <v>124-700-4163505-1</v>
      </c>
      <c r="H33" s="411" t="str">
        <f>'گام اول '!J35</f>
        <v>0017025974</v>
      </c>
      <c r="I33" s="412">
        <f>'گام اول '!BH35</f>
        <v>77902423</v>
      </c>
      <c r="K33" s="413">
        <f>'گام اول '!BH35</f>
        <v>77902423</v>
      </c>
      <c r="L33" s="413">
        <f t="shared" si="0"/>
        <v>0</v>
      </c>
      <c r="M33" s="414"/>
      <c r="N33" s="413"/>
    </row>
    <row r="34" spans="2:14" s="410" customFormat="1" ht="11.25" customHeight="1" x14ac:dyDescent="0.2">
      <c r="B34" s="411">
        <f>'گام اول '!B36</f>
        <v>30</v>
      </c>
      <c r="C34" s="411" t="str">
        <f>'گام اول '!E36</f>
        <v>غلامحسین</v>
      </c>
      <c r="D34" s="411" t="str">
        <f>'گام اول '!F36</f>
        <v>قزوینی</v>
      </c>
      <c r="E34" s="411" t="str">
        <f>'گام اول '!G36</f>
        <v xml:space="preserve">اداری </v>
      </c>
      <c r="F34" s="411" t="str">
        <f>'گام اول '!H36</f>
        <v>تهران</v>
      </c>
      <c r="G34" s="411" t="str">
        <f>'گام اول '!I36</f>
        <v>124-700-4180623-1</v>
      </c>
      <c r="H34" s="411" t="str">
        <f>'گام اول '!J36</f>
        <v>0015379566</v>
      </c>
      <c r="I34" s="412">
        <f>'گام اول '!BH36</f>
        <v>68683463</v>
      </c>
      <c r="K34" s="413">
        <f>'گام اول '!BH36</f>
        <v>68683463</v>
      </c>
      <c r="L34" s="413">
        <f t="shared" si="0"/>
        <v>0</v>
      </c>
      <c r="M34" s="414"/>
      <c r="N34" s="413"/>
    </row>
    <row r="35" spans="2:14" s="410" customFormat="1" ht="11.25" customHeight="1" x14ac:dyDescent="0.2">
      <c r="B35" s="411">
        <f>'گام اول '!B37</f>
        <v>31</v>
      </c>
      <c r="C35" s="411" t="str">
        <f>'گام اول '!E37</f>
        <v>محسن</v>
      </c>
      <c r="D35" s="411" t="str">
        <f>'گام اول '!F37</f>
        <v>خطیبی</v>
      </c>
      <c r="E35" s="411" t="str">
        <f>'گام اول '!G37</f>
        <v xml:space="preserve">اداری </v>
      </c>
      <c r="F35" s="411" t="str">
        <f>'گام اول '!H37</f>
        <v>تهران</v>
      </c>
      <c r="G35" s="411" t="str">
        <f>'گام اول '!I37</f>
        <v>124-700-4255218-1</v>
      </c>
      <c r="H35" s="411" t="str">
        <f>'گام اول '!J37</f>
        <v>4570125670</v>
      </c>
      <c r="I35" s="412">
        <f>'گام اول '!BH37</f>
        <v>75528785</v>
      </c>
      <c r="K35" s="413">
        <f>'گام اول '!BH37</f>
        <v>75528785</v>
      </c>
      <c r="L35" s="413">
        <f t="shared" si="0"/>
        <v>0</v>
      </c>
      <c r="M35" s="414"/>
      <c r="N35" s="413"/>
    </row>
    <row r="36" spans="2:14" s="410" customFormat="1" ht="11.25" customHeight="1" x14ac:dyDescent="0.2">
      <c r="B36" s="411">
        <f>'گام اول '!B38</f>
        <v>32</v>
      </c>
      <c r="C36" s="411" t="str">
        <f>'گام اول '!E38</f>
        <v>امید</v>
      </c>
      <c r="D36" s="411" t="str">
        <f>'گام اول '!F38</f>
        <v>خداوردی</v>
      </c>
      <c r="E36" s="411" t="str">
        <f>'گام اول '!G38</f>
        <v xml:space="preserve">اداری </v>
      </c>
      <c r="F36" s="411" t="str">
        <f>'گام اول '!H38</f>
        <v>تهران</v>
      </c>
      <c r="G36" s="411" t="str">
        <f>'گام اول '!I38</f>
        <v>366-700-4181665-1</v>
      </c>
      <c r="H36" s="411" t="str">
        <f>'گام اول '!J38</f>
        <v>0018980775</v>
      </c>
      <c r="I36" s="412">
        <f>'گام اول '!BH38</f>
        <v>82500902</v>
      </c>
      <c r="K36" s="413">
        <f>'گام اول '!BH38</f>
        <v>82500902</v>
      </c>
      <c r="L36" s="413">
        <f t="shared" si="0"/>
        <v>0</v>
      </c>
      <c r="M36" s="414"/>
      <c r="N36" s="413"/>
    </row>
    <row r="37" spans="2:14" s="410" customFormat="1" ht="11.25" customHeight="1" x14ac:dyDescent="0.2">
      <c r="B37" s="411">
        <f>'گام اول '!B39</f>
        <v>33</v>
      </c>
      <c r="C37" s="411" t="str">
        <f>'گام اول '!E39</f>
        <v>امیرعباس</v>
      </c>
      <c r="D37" s="411" t="str">
        <f>'گام اول '!F39</f>
        <v>کاشی</v>
      </c>
      <c r="E37" s="411" t="str">
        <f>'گام اول '!G39</f>
        <v xml:space="preserve">اداری </v>
      </c>
      <c r="F37" s="411" t="str">
        <f>'گام اول '!H39</f>
        <v>تهران</v>
      </c>
      <c r="G37" s="411" t="str">
        <f>'گام اول '!I39</f>
        <v>293-813-4085237-1</v>
      </c>
      <c r="H37" s="411" t="str">
        <f>'گام اول '!J39</f>
        <v>5090158411</v>
      </c>
      <c r="I37" s="412">
        <f>'گام اول '!BH39</f>
        <v>85251657</v>
      </c>
      <c r="K37" s="413">
        <f>'گام اول '!BH39</f>
        <v>85251657</v>
      </c>
      <c r="L37" s="413">
        <f t="shared" si="0"/>
        <v>0</v>
      </c>
      <c r="M37" s="414"/>
      <c r="N37" s="413"/>
    </row>
    <row r="38" spans="2:14" s="410" customFormat="1" ht="11.25" customHeight="1" x14ac:dyDescent="0.2">
      <c r="B38" s="411">
        <f>'گام اول '!B40</f>
        <v>34</v>
      </c>
      <c r="C38" s="411" t="str">
        <f>'گام اول '!E40</f>
        <v>سمیرا</v>
      </c>
      <c r="D38" s="411" t="str">
        <f>'گام اول '!F40</f>
        <v>عبدالهی</v>
      </c>
      <c r="E38" s="411" t="str">
        <f>'گام اول '!G40</f>
        <v xml:space="preserve">اداری </v>
      </c>
      <c r="F38" s="411" t="str">
        <f>'گام اول '!H40</f>
        <v>ش.تهران</v>
      </c>
      <c r="G38" s="411" t="str">
        <f>'گام اول '!I40</f>
        <v>124-813-3605555-1</v>
      </c>
      <c r="H38" s="411">
        <f>'گام اول '!J40</f>
        <v>430016247</v>
      </c>
      <c r="I38" s="412">
        <f>'گام اول '!BH40</f>
        <v>62664424</v>
      </c>
      <c r="K38" s="413">
        <f>'گام اول '!BH40</f>
        <v>62664424</v>
      </c>
      <c r="L38" s="413">
        <f t="shared" si="0"/>
        <v>0</v>
      </c>
      <c r="M38" s="414"/>
      <c r="N38" s="413"/>
    </row>
    <row r="39" spans="2:14" s="410" customFormat="1" ht="11.25" customHeight="1" x14ac:dyDescent="0.2">
      <c r="B39" s="411">
        <f>'گام اول '!B41</f>
        <v>35</v>
      </c>
      <c r="C39" s="411" t="str">
        <f>'گام اول '!E41</f>
        <v>سعید</v>
      </c>
      <c r="D39" s="411" t="str">
        <f>'گام اول '!F41</f>
        <v>اصغری</v>
      </c>
      <c r="E39" s="411" t="str">
        <f>'گام اول '!G41</f>
        <v xml:space="preserve">اداری </v>
      </c>
      <c r="F39" s="411" t="str">
        <f>'گام اول '!H41</f>
        <v>ش.تهران</v>
      </c>
      <c r="G39" s="411" t="str">
        <f>'گام اول '!I41</f>
        <v>121-800-1628255-1</v>
      </c>
      <c r="H39" s="411" t="str">
        <f>'گام اول '!J41</f>
        <v>0010470875</v>
      </c>
      <c r="I39" s="412">
        <f>'گام اول '!BH41</f>
        <v>58517297</v>
      </c>
      <c r="K39" s="413">
        <f>'گام اول '!BH41</f>
        <v>58517297</v>
      </c>
      <c r="L39" s="413">
        <f t="shared" si="0"/>
        <v>0</v>
      </c>
      <c r="M39" s="414"/>
      <c r="N39" s="413"/>
    </row>
    <row r="40" spans="2:14" s="410" customFormat="1" ht="11.25" customHeight="1" x14ac:dyDescent="0.2">
      <c r="B40" s="411">
        <f>'گام اول '!B42</f>
        <v>36</v>
      </c>
      <c r="C40" s="411" t="str">
        <f>'گام اول '!E42</f>
        <v>محمد حسین</v>
      </c>
      <c r="D40" s="411" t="str">
        <f>'گام اول '!F42</f>
        <v>کرمی</v>
      </c>
      <c r="E40" s="411" t="str">
        <f>'گام اول '!G42</f>
        <v xml:space="preserve">اداری </v>
      </c>
      <c r="F40" s="411" t="str">
        <f>'گام اول '!H42</f>
        <v>ش.تهران</v>
      </c>
      <c r="G40" s="411" t="str">
        <f>'گام اول '!I42</f>
        <v>121-800-329028-1</v>
      </c>
      <c r="H40" s="411" t="str">
        <f>'گام اول '!J42</f>
        <v>0010159551</v>
      </c>
      <c r="I40" s="412">
        <f>'گام اول '!BH42</f>
        <v>54528878</v>
      </c>
      <c r="K40" s="413">
        <f>'گام اول '!BH42</f>
        <v>54528878</v>
      </c>
      <c r="L40" s="413">
        <f t="shared" si="0"/>
        <v>0</v>
      </c>
      <c r="M40" s="414"/>
      <c r="N40" s="413"/>
    </row>
    <row r="41" spans="2:14" s="410" customFormat="1" ht="11.25" customHeight="1" x14ac:dyDescent="0.2">
      <c r="B41" s="411">
        <f>'گام اول '!B43</f>
        <v>37</v>
      </c>
      <c r="C41" s="411" t="str">
        <f>'گام اول '!E43</f>
        <v>محمدولی</v>
      </c>
      <c r="D41" s="411" t="str">
        <f>'گام اول '!F43</f>
        <v>درفكی</v>
      </c>
      <c r="E41" s="411" t="str">
        <f>'گام اول '!G43</f>
        <v xml:space="preserve">اداری </v>
      </c>
      <c r="F41" s="411" t="str">
        <f>'گام اول '!H43</f>
        <v>ش.تهران</v>
      </c>
      <c r="G41" s="411" t="str">
        <f>'گام اول '!I43</f>
        <v>124-700-2929273-1</v>
      </c>
      <c r="H41" s="411" t="str">
        <f>'گام اول '!J43</f>
        <v>0078710995</v>
      </c>
      <c r="I41" s="412">
        <f>'گام اول '!BH43</f>
        <v>101128886</v>
      </c>
      <c r="K41" s="413">
        <f>'گام اول '!BH43</f>
        <v>101128886</v>
      </c>
      <c r="L41" s="413">
        <f t="shared" si="0"/>
        <v>0</v>
      </c>
      <c r="M41" s="414"/>
      <c r="N41" s="413"/>
    </row>
    <row r="42" spans="2:14" s="410" customFormat="1" ht="11.25" customHeight="1" x14ac:dyDescent="0.2">
      <c r="B42" s="411">
        <f>'گام اول '!B44</f>
        <v>38</v>
      </c>
      <c r="C42" s="411" t="str">
        <f>'گام اول '!E44</f>
        <v>مجید</v>
      </c>
      <c r="D42" s="411" t="str">
        <f>'گام اول '!F44</f>
        <v>رضوانی</v>
      </c>
      <c r="E42" s="411" t="str">
        <f>'گام اول '!G44</f>
        <v xml:space="preserve">اداری </v>
      </c>
      <c r="F42" s="411" t="str">
        <f>'گام اول '!H44</f>
        <v>ش.تهران</v>
      </c>
      <c r="G42" s="411" t="str">
        <f>'گام اول '!I44</f>
        <v>361-813-4059635-1</v>
      </c>
      <c r="H42" s="411" t="str">
        <f>'گام اول '!J44</f>
        <v>0056296525</v>
      </c>
      <c r="I42" s="412">
        <f>'گام اول '!BH44</f>
        <v>61767147</v>
      </c>
      <c r="K42" s="413">
        <f>'گام اول '!BH44</f>
        <v>61767147</v>
      </c>
      <c r="L42" s="413">
        <f t="shared" si="0"/>
        <v>0</v>
      </c>
      <c r="M42" s="414"/>
      <c r="N42" s="413"/>
    </row>
    <row r="43" spans="2:14" s="410" customFormat="1" ht="11.25" customHeight="1" x14ac:dyDescent="0.2">
      <c r="B43" s="411">
        <f>'گام اول '!B45</f>
        <v>39</v>
      </c>
      <c r="C43" s="411" t="str">
        <f>'گام اول '!E45</f>
        <v xml:space="preserve">سید حمید </v>
      </c>
      <c r="D43" s="411" t="str">
        <f>'گام اول '!F45</f>
        <v>حسینی</v>
      </c>
      <c r="E43" s="411" t="str">
        <f>'گام اول '!G45</f>
        <v xml:space="preserve">اداری </v>
      </c>
      <c r="F43" s="411" t="str">
        <f>'گام اول '!H45</f>
        <v>ش.تهران</v>
      </c>
      <c r="G43" s="411" t="str">
        <f>'گام اول '!I45</f>
        <v>372-700-4069552-1</v>
      </c>
      <c r="H43" s="411" t="str">
        <f>'گام اول '!J45</f>
        <v>3860593382</v>
      </c>
      <c r="I43" s="412">
        <f>'گام اول '!BH45</f>
        <v>60280128</v>
      </c>
      <c r="K43" s="413">
        <f>'گام اول '!BH45</f>
        <v>60280128</v>
      </c>
      <c r="L43" s="413">
        <f t="shared" si="0"/>
        <v>0</v>
      </c>
      <c r="M43" s="414"/>
      <c r="N43" s="413"/>
    </row>
    <row r="44" spans="2:14" s="410" customFormat="1" ht="11.25" customHeight="1" x14ac:dyDescent="0.2">
      <c r="B44" s="411">
        <f>'گام اول '!B46</f>
        <v>40</v>
      </c>
      <c r="C44" s="411" t="str">
        <f>'گام اول '!E46</f>
        <v>شهلا</v>
      </c>
      <c r="D44" s="411" t="str">
        <f>'گام اول '!F46</f>
        <v>کاظم خانلو</v>
      </c>
      <c r="E44" s="411" t="str">
        <f>'گام اول '!G46</f>
        <v xml:space="preserve">اداری </v>
      </c>
      <c r="F44" s="411" t="str">
        <f>'گام اول '!H46</f>
        <v>ش.تهران</v>
      </c>
      <c r="G44" s="411" t="str">
        <f>'گام اول '!I46</f>
        <v>124-813-4058755-1</v>
      </c>
      <c r="H44" s="411" t="str">
        <f>'گام اول '!J46</f>
        <v>0062289241</v>
      </c>
      <c r="I44" s="412">
        <f>'گام اول '!BH46</f>
        <v>60529212</v>
      </c>
      <c r="K44" s="413">
        <f>'گام اول '!BH46</f>
        <v>60529212</v>
      </c>
      <c r="L44" s="413">
        <f t="shared" si="0"/>
        <v>0</v>
      </c>
      <c r="M44" s="414"/>
      <c r="N44" s="413"/>
    </row>
    <row r="45" spans="2:14" s="410" customFormat="1" ht="11.25" customHeight="1" x14ac:dyDescent="0.2">
      <c r="B45" s="411">
        <f>'گام اول '!B47</f>
        <v>41</v>
      </c>
      <c r="C45" s="411" t="str">
        <f>'گام اول '!E47</f>
        <v xml:space="preserve">محمدرضا </v>
      </c>
      <c r="D45" s="411" t="str">
        <f>'گام اول '!F47</f>
        <v>سعیدی</v>
      </c>
      <c r="E45" s="411" t="str">
        <f>'گام اول '!G47</f>
        <v xml:space="preserve">اداری </v>
      </c>
      <c r="F45" s="411" t="str">
        <f>'گام اول '!H47</f>
        <v>ش.تهران</v>
      </c>
      <c r="G45" s="411" t="str">
        <f>'گام اول '!I47</f>
        <v>255-12-3834420-1</v>
      </c>
      <c r="H45" s="411" t="str">
        <f>'گام اول '!J47</f>
        <v>0012608580</v>
      </c>
      <c r="I45" s="412">
        <f>'گام اول '!BH47</f>
        <v>80194728</v>
      </c>
      <c r="K45" s="413">
        <f>'گام اول '!BH47</f>
        <v>80194728</v>
      </c>
      <c r="L45" s="413">
        <f t="shared" si="0"/>
        <v>0</v>
      </c>
      <c r="M45" s="414"/>
      <c r="N45" s="413"/>
    </row>
    <row r="46" spans="2:14" s="410" customFormat="1" ht="11.25" customHeight="1" x14ac:dyDescent="0.2">
      <c r="B46" s="411">
        <f>'گام اول '!B48</f>
        <v>42</v>
      </c>
      <c r="C46" s="411" t="str">
        <f>'گام اول '!E48</f>
        <v>محمد</v>
      </c>
      <c r="D46" s="411" t="str">
        <f>'گام اول '!F48</f>
        <v>تورانی</v>
      </c>
      <c r="E46" s="411" t="str">
        <f>'گام اول '!G48</f>
        <v xml:space="preserve">اداری </v>
      </c>
      <c r="F46" s="411" t="str">
        <f>'گام اول '!H48</f>
        <v>ش.تهران</v>
      </c>
      <c r="G46" s="411" t="str">
        <f>'گام اول '!I48</f>
        <v>124-813-4057271-1</v>
      </c>
      <c r="H46" s="411" t="str">
        <f>'گام اول '!J48</f>
        <v>0070395519</v>
      </c>
      <c r="I46" s="412">
        <f>'گام اول '!BH48</f>
        <v>79520375</v>
      </c>
      <c r="K46" s="413">
        <f>'گام اول '!BH48</f>
        <v>79520375</v>
      </c>
      <c r="L46" s="413">
        <f t="shared" si="0"/>
        <v>0</v>
      </c>
      <c r="M46" s="414"/>
      <c r="N46" s="413"/>
    </row>
    <row r="47" spans="2:14" s="410" customFormat="1" ht="11.25" customHeight="1" x14ac:dyDescent="0.2">
      <c r="B47" s="411">
        <f>'گام اول '!B49</f>
        <v>43</v>
      </c>
      <c r="C47" s="411" t="str">
        <f>'گام اول '!E49</f>
        <v xml:space="preserve">زینب </v>
      </c>
      <c r="D47" s="411" t="str">
        <f>'گام اول '!F49</f>
        <v>احمد خانی</v>
      </c>
      <c r="E47" s="411" t="str">
        <f>'گام اول '!G49</f>
        <v xml:space="preserve">اداری </v>
      </c>
      <c r="F47" s="411" t="str">
        <f>'گام اول '!H49</f>
        <v>ش.تهران</v>
      </c>
      <c r="G47" s="411" t="str">
        <f>'گام اول '!I49</f>
        <v>124-700-4117113-1</v>
      </c>
      <c r="H47" s="411" t="str">
        <f>'گام اول '!J49</f>
        <v>0018955800</v>
      </c>
      <c r="I47" s="412">
        <f>'گام اول '!BH49</f>
        <v>63319606</v>
      </c>
      <c r="K47" s="413">
        <f>'گام اول '!BH49</f>
        <v>63319606</v>
      </c>
      <c r="L47" s="413">
        <f t="shared" si="0"/>
        <v>0</v>
      </c>
      <c r="M47" s="414"/>
      <c r="N47" s="413"/>
    </row>
    <row r="48" spans="2:14" s="410" customFormat="1" ht="11.25" customHeight="1" x14ac:dyDescent="0.2">
      <c r="B48" s="411">
        <f>'گام اول '!B50</f>
        <v>44</v>
      </c>
      <c r="C48" s="411" t="str">
        <f>'گام اول '!E50</f>
        <v>ابوالفضل</v>
      </c>
      <c r="D48" s="411" t="str">
        <f>'گام اول '!F50</f>
        <v>حاجی محمدی</v>
      </c>
      <c r="E48" s="411" t="str">
        <f>'گام اول '!G50</f>
        <v xml:space="preserve">اداری </v>
      </c>
      <c r="F48" s="411" t="str">
        <f>'گام اول '!H50</f>
        <v>ش.تهران</v>
      </c>
      <c r="G48" s="411" t="str">
        <f>'گام اول '!I50</f>
        <v>124-813-4063087-1</v>
      </c>
      <c r="H48" s="411" t="str">
        <f>'گام اول '!J50</f>
        <v>0311186701</v>
      </c>
      <c r="I48" s="412">
        <f>'گام اول '!BH50</f>
        <v>70252561</v>
      </c>
      <c r="K48" s="413">
        <f>'گام اول '!BH50</f>
        <v>70252561</v>
      </c>
      <c r="L48" s="413">
        <f t="shared" si="0"/>
        <v>0</v>
      </c>
      <c r="M48" s="414"/>
      <c r="N48" s="413"/>
    </row>
    <row r="49" spans="2:14" s="410" customFormat="1" ht="11.25" customHeight="1" x14ac:dyDescent="0.2">
      <c r="B49" s="411">
        <f>'گام اول '!B51</f>
        <v>45</v>
      </c>
      <c r="C49" s="411" t="str">
        <f>'گام اول '!E51</f>
        <v>حسن</v>
      </c>
      <c r="D49" s="411" t="str">
        <f>'گام اول '!F51</f>
        <v>صیدخانی</v>
      </c>
      <c r="E49" s="411" t="str">
        <f>'گام اول '!G51</f>
        <v xml:space="preserve">اداری </v>
      </c>
      <c r="F49" s="411" t="str">
        <f>'گام اول '!H51</f>
        <v>ش.تهران</v>
      </c>
      <c r="G49" s="411" t="str">
        <f>'گام اول '!I51</f>
        <v>124-700-4117467-1</v>
      </c>
      <c r="H49" s="411" t="str">
        <f>'گام اول '!J51</f>
        <v>4501207302</v>
      </c>
      <c r="I49" s="412">
        <f>'گام اول '!BH51</f>
        <v>70016542</v>
      </c>
      <c r="K49" s="413">
        <f>'گام اول '!BH51</f>
        <v>70016542</v>
      </c>
      <c r="L49" s="413">
        <f t="shared" si="0"/>
        <v>0</v>
      </c>
      <c r="M49" s="414"/>
      <c r="N49" s="413"/>
    </row>
    <row r="50" spans="2:14" s="410" customFormat="1" ht="11.25" customHeight="1" x14ac:dyDescent="0.2">
      <c r="B50" s="411">
        <f>'گام اول '!B52</f>
        <v>46</v>
      </c>
      <c r="C50" s="411" t="str">
        <f>'گام اول '!E52</f>
        <v>حسین</v>
      </c>
      <c r="D50" s="411" t="str">
        <f>'گام اول '!F52</f>
        <v>صیدخانی</v>
      </c>
      <c r="E50" s="411" t="str">
        <f>'گام اول '!G52</f>
        <v xml:space="preserve">اداری </v>
      </c>
      <c r="F50" s="411" t="str">
        <f>'گام اول '!H52</f>
        <v>ش.تهران</v>
      </c>
      <c r="G50" s="411" t="str">
        <f>'گام اول '!I52</f>
        <v>124-700-4124212-1</v>
      </c>
      <c r="H50" s="411" t="str">
        <f>'گام اول '!J52</f>
        <v>4501207310</v>
      </c>
      <c r="I50" s="412">
        <f>'گام اول '!BH52</f>
        <v>62935957</v>
      </c>
      <c r="K50" s="413">
        <f>'گام اول '!BH52</f>
        <v>62935957</v>
      </c>
      <c r="L50" s="413">
        <f t="shared" si="0"/>
        <v>0</v>
      </c>
      <c r="M50" s="414"/>
      <c r="N50" s="413"/>
    </row>
    <row r="51" spans="2:14" s="410" customFormat="1" ht="11.25" customHeight="1" x14ac:dyDescent="0.2">
      <c r="B51" s="411">
        <f>'گام اول '!B53</f>
        <v>47</v>
      </c>
      <c r="C51" s="411" t="str">
        <f>'گام اول '!E53</f>
        <v>محمد</v>
      </c>
      <c r="D51" s="411" t="str">
        <f>'گام اول '!F53</f>
        <v>حسنی سوخته سرایی</v>
      </c>
      <c r="E51" s="411" t="str">
        <f>'گام اول '!G53</f>
        <v xml:space="preserve">اداری </v>
      </c>
      <c r="F51" s="411" t="str">
        <f>'گام اول '!H53</f>
        <v>ش.تهران</v>
      </c>
      <c r="G51" s="411" t="str">
        <f>'گام اول '!I53</f>
        <v>124-700-4133692-1</v>
      </c>
      <c r="H51" s="411" t="str">
        <f>'گام اول '!J53</f>
        <v>2162547597</v>
      </c>
      <c r="I51" s="412">
        <f>'گام اول '!BH53</f>
        <v>68290487</v>
      </c>
      <c r="K51" s="413">
        <f>'گام اول '!BH53</f>
        <v>68290487</v>
      </c>
      <c r="L51" s="413">
        <f t="shared" si="0"/>
        <v>0</v>
      </c>
      <c r="M51" s="414"/>
      <c r="N51" s="413"/>
    </row>
    <row r="52" spans="2:14" s="410" customFormat="1" ht="11.25" customHeight="1" x14ac:dyDescent="0.2">
      <c r="B52" s="411">
        <f>'گام اول '!B54</f>
        <v>48</v>
      </c>
      <c r="C52" s="411" t="str">
        <f>'گام اول '!E54</f>
        <v>محمد</v>
      </c>
      <c r="D52" s="411" t="str">
        <f>'گام اول '!F54</f>
        <v>جعفری</v>
      </c>
      <c r="E52" s="411" t="str">
        <f>'گام اول '!G54</f>
        <v xml:space="preserve">اداری </v>
      </c>
      <c r="F52" s="411" t="str">
        <f>'گام اول '!H54</f>
        <v>ش.تهران</v>
      </c>
      <c r="G52" s="411" t="str">
        <f>'گام اول '!I54</f>
        <v>124-813-4103461-1</v>
      </c>
      <c r="H52" s="411" t="str">
        <f>'گام اول '!J54</f>
        <v>4073524933</v>
      </c>
      <c r="I52" s="412">
        <f>'گام اول '!BH54</f>
        <v>73320814</v>
      </c>
      <c r="K52" s="413">
        <f>'گام اول '!BH54</f>
        <v>73320814</v>
      </c>
      <c r="L52" s="413">
        <f t="shared" si="0"/>
        <v>0</v>
      </c>
      <c r="M52" s="414"/>
      <c r="N52" s="413"/>
    </row>
    <row r="53" spans="2:14" s="410" customFormat="1" ht="11.25" customHeight="1" x14ac:dyDescent="0.2">
      <c r="B53" s="411">
        <f>'گام اول '!B55</f>
        <v>49</v>
      </c>
      <c r="C53" s="411" t="str">
        <f>'گام اول '!E55</f>
        <v>امیدرضا</v>
      </c>
      <c r="D53" s="411" t="str">
        <f>'گام اول '!F55</f>
        <v>داودیان گیلان</v>
      </c>
      <c r="E53" s="411" t="str">
        <f>'گام اول '!G55</f>
        <v xml:space="preserve">اداری </v>
      </c>
      <c r="F53" s="411" t="str">
        <f>'گام اول '!H55</f>
        <v>ش.تهران</v>
      </c>
      <c r="G53" s="411" t="str">
        <f>'گام اول '!I55</f>
        <v>444-813-3812492-1</v>
      </c>
      <c r="H53" s="411" t="str">
        <f>'گام اول '!J55</f>
        <v>0016036115</v>
      </c>
      <c r="I53" s="412">
        <f>'گام اول '!BH55</f>
        <v>73556834</v>
      </c>
      <c r="K53" s="413">
        <f>'گام اول '!BH55</f>
        <v>73556834</v>
      </c>
      <c r="L53" s="413">
        <f t="shared" si="0"/>
        <v>0</v>
      </c>
      <c r="M53" s="414"/>
      <c r="N53" s="413"/>
    </row>
    <row r="54" spans="2:14" s="410" customFormat="1" ht="11.25" customHeight="1" x14ac:dyDescent="0.2">
      <c r="B54" s="411">
        <f>'گام اول '!B56</f>
        <v>50</v>
      </c>
      <c r="C54" s="411" t="str">
        <f>'گام اول '!E56</f>
        <v>شهاب الدین</v>
      </c>
      <c r="D54" s="411" t="str">
        <f>'گام اول '!F56</f>
        <v>کربلایی حسینی</v>
      </c>
      <c r="E54" s="411" t="str">
        <f>'گام اول '!G56</f>
        <v xml:space="preserve">اداری </v>
      </c>
      <c r="F54" s="411" t="str">
        <f>'گام اول '!H56</f>
        <v>ش.تهران</v>
      </c>
      <c r="G54" s="411" t="str">
        <f>'گام اول '!I56</f>
        <v>288-813-9199732-1</v>
      </c>
      <c r="H54" s="411" t="str">
        <f>'گام اول '!J56</f>
        <v>0014785102</v>
      </c>
      <c r="I54" s="412">
        <f>'گام اول '!BH56</f>
        <v>69078049</v>
      </c>
      <c r="K54" s="413">
        <f>'گام اول '!BH56</f>
        <v>69078049</v>
      </c>
      <c r="L54" s="413">
        <f t="shared" si="0"/>
        <v>0</v>
      </c>
      <c r="M54" s="414"/>
      <c r="N54" s="413"/>
    </row>
    <row r="55" spans="2:14" s="410" customFormat="1" ht="11.25" customHeight="1" x14ac:dyDescent="0.2">
      <c r="B55" s="411">
        <f>'گام اول '!B57</f>
        <v>51</v>
      </c>
      <c r="C55" s="411" t="str">
        <f>'گام اول '!E57</f>
        <v>محمدحسین</v>
      </c>
      <c r="D55" s="411" t="str">
        <f>'گام اول '!F57</f>
        <v>جوادی</v>
      </c>
      <c r="E55" s="411" t="str">
        <f>'گام اول '!G57</f>
        <v xml:space="preserve">اداری </v>
      </c>
      <c r="F55" s="411" t="str">
        <f>'گام اول '!H57</f>
        <v>ش.تهران</v>
      </c>
      <c r="G55" s="411" t="str">
        <f>'گام اول '!I57</f>
        <v>124-700-4195711-1</v>
      </c>
      <c r="H55" s="411" t="str">
        <f>'گام اول '!J57</f>
        <v>0014020319</v>
      </c>
      <c r="I55" s="412">
        <f>'گام اول '!BH57</f>
        <v>71776578</v>
      </c>
      <c r="K55" s="413">
        <f>'گام اول '!BH57</f>
        <v>71776578</v>
      </c>
      <c r="L55" s="413">
        <f t="shared" si="0"/>
        <v>0</v>
      </c>
      <c r="M55" s="414"/>
      <c r="N55" s="413"/>
    </row>
    <row r="56" spans="2:14" s="410" customFormat="1" ht="11.25" customHeight="1" x14ac:dyDescent="0.2">
      <c r="B56" s="411">
        <f>'گام اول '!B58</f>
        <v>52</v>
      </c>
      <c r="C56" s="411" t="str">
        <f>'گام اول '!E58</f>
        <v>امیرحسین</v>
      </c>
      <c r="D56" s="411" t="str">
        <f>'گام اول '!F58</f>
        <v>خوئینی</v>
      </c>
      <c r="E56" s="411" t="str">
        <f>'گام اول '!G58</f>
        <v xml:space="preserve">اداری </v>
      </c>
      <c r="F56" s="411" t="str">
        <f>'گام اول '!H58</f>
        <v>ش.تهران</v>
      </c>
      <c r="G56" s="411" t="str">
        <f>'گام اول '!I58</f>
        <v>124-813-4114779-1</v>
      </c>
      <c r="H56" s="411" t="str">
        <f>'گام اول '!J58</f>
        <v>0017587141</v>
      </c>
      <c r="I56" s="412">
        <f>'گام اول '!BH58</f>
        <v>71009239</v>
      </c>
      <c r="K56" s="413">
        <f>'گام اول '!BH58</f>
        <v>71009239</v>
      </c>
      <c r="L56" s="413">
        <f t="shared" si="0"/>
        <v>0</v>
      </c>
      <c r="M56" s="414"/>
      <c r="N56" s="413"/>
    </row>
    <row r="57" spans="2:14" s="410" customFormat="1" ht="11.25" customHeight="1" x14ac:dyDescent="0.2">
      <c r="B57" s="411">
        <f>'گام اول '!B59</f>
        <v>53</v>
      </c>
      <c r="C57" s="411" t="str">
        <f>'گام اول '!E59</f>
        <v>محمدمهدی</v>
      </c>
      <c r="D57" s="411" t="str">
        <f>'گام اول '!F59</f>
        <v>سیدی نشلجی</v>
      </c>
      <c r="E57" s="411" t="str">
        <f>'گام اول '!G59</f>
        <v xml:space="preserve">اداری </v>
      </c>
      <c r="F57" s="411" t="str">
        <f>'گام اول '!H59</f>
        <v>ش.تهران</v>
      </c>
      <c r="G57" s="411" t="str">
        <f>'گام اول '!I59</f>
        <v>124-700-4111701-1</v>
      </c>
      <c r="H57" s="411" t="str">
        <f>'گام اول '!J59</f>
        <v>0311360475</v>
      </c>
      <c r="I57" s="412">
        <f>'گام اول '!BH59</f>
        <v>68649044</v>
      </c>
      <c r="K57" s="413">
        <f>'گام اول '!BH59</f>
        <v>68649044</v>
      </c>
      <c r="L57" s="413">
        <f t="shared" si="0"/>
        <v>0</v>
      </c>
      <c r="M57" s="414"/>
      <c r="N57" s="413"/>
    </row>
    <row r="58" spans="2:14" s="410" customFormat="1" ht="11.25" customHeight="1" x14ac:dyDescent="0.2">
      <c r="B58" s="411">
        <f>'گام اول '!B60</f>
        <v>54</v>
      </c>
      <c r="C58" s="411" t="str">
        <f>'گام اول '!E60</f>
        <v>بابک</v>
      </c>
      <c r="D58" s="411" t="str">
        <f>'گام اول '!F60</f>
        <v>ربیعی گودرزی</v>
      </c>
      <c r="E58" s="411" t="str">
        <f>'گام اول '!G60</f>
        <v xml:space="preserve">اداری </v>
      </c>
      <c r="F58" s="411" t="str">
        <f>'گام اول '!H60</f>
        <v>ش.تهران</v>
      </c>
      <c r="G58" s="411" t="str">
        <f>'گام اول '!I60</f>
        <v>230-813-91143238-1</v>
      </c>
      <c r="H58" s="411" t="str">
        <f>'گام اول '!J60</f>
        <v>0480755981</v>
      </c>
      <c r="I58" s="412">
        <f>'گام اول '!BH60</f>
        <v>73084795</v>
      </c>
      <c r="K58" s="413">
        <f>'گام اول '!BH60</f>
        <v>73084795</v>
      </c>
      <c r="L58" s="413">
        <f t="shared" si="0"/>
        <v>0</v>
      </c>
      <c r="M58" s="414"/>
      <c r="N58" s="413"/>
    </row>
    <row r="59" spans="2:14" s="410" customFormat="1" ht="11.25" customHeight="1" x14ac:dyDescent="0.2">
      <c r="B59" s="411">
        <f>'گام اول '!B61</f>
        <v>55</v>
      </c>
      <c r="C59" s="411" t="str">
        <f>'گام اول '!E61</f>
        <v>علی</v>
      </c>
      <c r="D59" s="411" t="str">
        <f>'گام اول '!F61</f>
        <v>افتخاری</v>
      </c>
      <c r="E59" s="411" t="str">
        <f>'گام اول '!G61</f>
        <v xml:space="preserve">اداری </v>
      </c>
      <c r="F59" s="411" t="str">
        <f>'گام اول '!H61</f>
        <v>ش.تهران</v>
      </c>
      <c r="G59" s="411" t="str">
        <f>'گام اول '!I61</f>
        <v>124-700-4175510-1</v>
      </c>
      <c r="H59" s="411" t="str">
        <f>'گام اول '!J61</f>
        <v>0063572168</v>
      </c>
      <c r="I59" s="412">
        <f>'گام اول '!BH61</f>
        <v>62040499</v>
      </c>
      <c r="K59" s="413">
        <f>'گام اول '!BH61</f>
        <v>62040499</v>
      </c>
      <c r="L59" s="413">
        <f t="shared" si="0"/>
        <v>0</v>
      </c>
      <c r="M59" s="414"/>
      <c r="N59" s="413"/>
    </row>
    <row r="60" spans="2:14" s="410" customFormat="1" ht="11.25" customHeight="1" x14ac:dyDescent="0.2">
      <c r="B60" s="411">
        <f>'گام اول '!B62</f>
        <v>56</v>
      </c>
      <c r="C60" s="411" t="str">
        <f>'گام اول '!E62</f>
        <v>حمید</v>
      </c>
      <c r="D60" s="411" t="str">
        <f>'گام اول '!F62</f>
        <v>باقری روحی</v>
      </c>
      <c r="E60" s="411" t="str">
        <f>'گام اول '!G62</f>
        <v xml:space="preserve">اداری </v>
      </c>
      <c r="F60" s="411" t="str">
        <f>'گام اول '!H62</f>
        <v>ش.تهران</v>
      </c>
      <c r="G60" s="411" t="str">
        <f>'گام اول '!I62</f>
        <v>124-700-4192913-1</v>
      </c>
      <c r="H60" s="411" t="str">
        <f>'گام اول '!J62</f>
        <v>0321675894</v>
      </c>
      <c r="I60" s="412">
        <f>'گام اول '!BH62</f>
        <v>69180364</v>
      </c>
      <c r="K60" s="413">
        <f>'گام اول '!BH62</f>
        <v>69180364</v>
      </c>
      <c r="L60" s="413">
        <f t="shared" si="0"/>
        <v>0</v>
      </c>
      <c r="M60" s="414"/>
      <c r="N60" s="413"/>
    </row>
    <row r="61" spans="2:14" s="410" customFormat="1" ht="11.25" customHeight="1" x14ac:dyDescent="0.2">
      <c r="B61" s="411">
        <f>'گام اول '!B63</f>
        <v>57</v>
      </c>
      <c r="C61" s="411" t="str">
        <f>'گام اول '!E63</f>
        <v>امین</v>
      </c>
      <c r="D61" s="411" t="str">
        <f>'گام اول '!F63</f>
        <v>خادمی</v>
      </c>
      <c r="E61" s="411" t="str">
        <f>'گام اول '!G63</f>
        <v xml:space="preserve">اداری </v>
      </c>
      <c r="F61" s="411" t="str">
        <f>'گام اول '!H63</f>
        <v>ش.تهران</v>
      </c>
      <c r="G61" s="411" t="str">
        <f>'گام اول '!I63</f>
        <v>124-813-4174752-1</v>
      </c>
      <c r="H61" s="411" t="str">
        <f>'گام اول '!J63</f>
        <v>4900411061</v>
      </c>
      <c r="I61" s="412">
        <f>'گام اول '!BH63</f>
        <v>62276518</v>
      </c>
      <c r="K61" s="413">
        <f>'گام اول '!BH63</f>
        <v>62276518</v>
      </c>
      <c r="L61" s="413">
        <f t="shared" si="0"/>
        <v>0</v>
      </c>
      <c r="M61" s="414"/>
      <c r="N61" s="413"/>
    </row>
    <row r="62" spans="2:14" s="410" customFormat="1" ht="11.25" customHeight="1" x14ac:dyDescent="0.2">
      <c r="B62" s="411">
        <f>'گام اول '!B64</f>
        <v>58</v>
      </c>
      <c r="C62" s="411" t="str">
        <f>'گام اول '!E64</f>
        <v>سعید</v>
      </c>
      <c r="D62" s="411" t="str">
        <f>'گام اول '!F64</f>
        <v>سلیمی</v>
      </c>
      <c r="E62" s="411" t="str">
        <f>'گام اول '!G64</f>
        <v xml:space="preserve">اداری </v>
      </c>
      <c r="F62" s="411" t="str">
        <f>'گام اول '!H64</f>
        <v>ش.تهران</v>
      </c>
      <c r="G62" s="411" t="str">
        <f>'گام اول '!I64</f>
        <v>124-700-4183341-1</v>
      </c>
      <c r="H62" s="411" t="str">
        <f>'گام اول '!J64</f>
        <v>3259160000</v>
      </c>
      <c r="I62" s="412">
        <f>'گام اول '!BH64</f>
        <v>74328462</v>
      </c>
      <c r="K62" s="413">
        <f>'گام اول '!BH64</f>
        <v>74328462</v>
      </c>
      <c r="L62" s="413">
        <f t="shared" si="0"/>
        <v>0</v>
      </c>
      <c r="M62" s="414"/>
      <c r="N62" s="413"/>
    </row>
    <row r="63" spans="2:14" s="410" customFormat="1" ht="11.25" customHeight="1" x14ac:dyDescent="0.2">
      <c r="B63" s="411">
        <f>'گام اول '!B65</f>
        <v>59</v>
      </c>
      <c r="C63" s="411" t="str">
        <f>'گام اول '!E65</f>
        <v>مهدی</v>
      </c>
      <c r="D63" s="411" t="str">
        <f>'گام اول '!F65</f>
        <v>علیشاهی</v>
      </c>
      <c r="E63" s="411" t="str">
        <f>'گام اول '!G65</f>
        <v xml:space="preserve">اداری </v>
      </c>
      <c r="F63" s="411" t="str">
        <f>'گام اول '!H65</f>
        <v>ش.تهران</v>
      </c>
      <c r="G63" s="411" t="str">
        <f>'گام اول '!I65</f>
        <v>124-700-4183808-1</v>
      </c>
      <c r="H63" s="411" t="str">
        <f>'گام اول '!J65</f>
        <v>0493441859</v>
      </c>
      <c r="I63" s="412">
        <f>'گام اول '!BH65</f>
        <v>71106478</v>
      </c>
      <c r="K63" s="413">
        <f>'گام اول '!BH65</f>
        <v>71106478</v>
      </c>
      <c r="L63" s="413">
        <f t="shared" si="0"/>
        <v>0</v>
      </c>
      <c r="M63" s="414"/>
      <c r="N63" s="413"/>
    </row>
    <row r="64" spans="2:14" s="410" customFormat="1" ht="11.25" customHeight="1" x14ac:dyDescent="0.2">
      <c r="B64" s="411">
        <f>'گام اول '!B66</f>
        <v>60</v>
      </c>
      <c r="C64" s="411" t="str">
        <f>'گام اول '!E66</f>
        <v>امیرحسین</v>
      </c>
      <c r="D64" s="411" t="str">
        <f>'گام اول '!F66</f>
        <v>کوزه گر</v>
      </c>
      <c r="E64" s="411" t="str">
        <f>'گام اول '!G66</f>
        <v xml:space="preserve">اداری </v>
      </c>
      <c r="F64" s="411" t="str">
        <f>'گام اول '!H66</f>
        <v>ش.تهران</v>
      </c>
      <c r="G64" s="411" t="str">
        <f>'گام اول '!I66</f>
        <v>124-700-4175538-1</v>
      </c>
      <c r="H64" s="411" t="str">
        <f>'گام اول '!J66</f>
        <v>2270087951</v>
      </c>
      <c r="I64" s="412">
        <f>'گام اول '!BH66</f>
        <v>61853099</v>
      </c>
      <c r="K64" s="413">
        <f>'گام اول '!BH66</f>
        <v>61853099</v>
      </c>
      <c r="L64" s="413">
        <f t="shared" si="0"/>
        <v>0</v>
      </c>
      <c r="M64" s="414"/>
      <c r="N64" s="413"/>
    </row>
    <row r="65" spans="2:14" s="410" customFormat="1" ht="11.25" customHeight="1" x14ac:dyDescent="0.2">
      <c r="B65" s="411">
        <f>'گام اول '!B67</f>
        <v>61</v>
      </c>
      <c r="C65" s="411" t="str">
        <f>'گام اول '!E67</f>
        <v>رضا</v>
      </c>
      <c r="D65" s="411" t="str">
        <f>'گام اول '!F67</f>
        <v>خسروی</v>
      </c>
      <c r="E65" s="411" t="str">
        <f>'گام اول '!G67</f>
        <v xml:space="preserve">اداری </v>
      </c>
      <c r="F65" s="411" t="str">
        <f>'گام اول '!H67</f>
        <v>ش.تهران</v>
      </c>
      <c r="G65" s="411" t="str">
        <f>'گام اول '!I67</f>
        <v>124-700-939349-1</v>
      </c>
      <c r="H65" s="411" t="str">
        <f>'گام اول '!J67</f>
        <v>0640507069</v>
      </c>
      <c r="I65" s="412">
        <f>'گام اول '!BH67</f>
        <v>76250287</v>
      </c>
      <c r="K65" s="413">
        <f>'گام اول '!BH67</f>
        <v>76250287</v>
      </c>
      <c r="L65" s="413">
        <f t="shared" si="0"/>
        <v>0</v>
      </c>
      <c r="M65" s="414"/>
      <c r="N65" s="413"/>
    </row>
    <row r="66" spans="2:14" s="410" customFormat="1" ht="11.25" customHeight="1" x14ac:dyDescent="0.2">
      <c r="B66" s="411">
        <f>'گام اول '!B68</f>
        <v>62</v>
      </c>
      <c r="C66" s="411" t="str">
        <f>'گام اول '!E68</f>
        <v>جواد</v>
      </c>
      <c r="D66" s="411" t="str">
        <f>'گام اول '!F68</f>
        <v>داوری مقدم</v>
      </c>
      <c r="E66" s="411" t="str">
        <f>'گام اول '!G68</f>
        <v xml:space="preserve">اداری </v>
      </c>
      <c r="F66" s="411" t="str">
        <f>'گام اول '!H68</f>
        <v>ش.تهران</v>
      </c>
      <c r="G66" s="411" t="str">
        <f>'گام اول '!I68</f>
        <v>124-700-4173697-1</v>
      </c>
      <c r="H66" s="411" t="str">
        <f>'گام اول '!J68</f>
        <v>0410009768</v>
      </c>
      <c r="I66" s="412">
        <f>'گام اول '!BH68</f>
        <v>62144816</v>
      </c>
      <c r="K66" s="413">
        <f>'گام اول '!BH68</f>
        <v>62144816</v>
      </c>
      <c r="L66" s="413">
        <f t="shared" si="0"/>
        <v>0</v>
      </c>
      <c r="M66" s="414"/>
      <c r="N66" s="413"/>
    </row>
    <row r="67" spans="2:14" s="410" customFormat="1" ht="11.25" customHeight="1" x14ac:dyDescent="0.2">
      <c r="B67" s="411">
        <f>'گام اول '!B69</f>
        <v>63</v>
      </c>
      <c r="C67" s="411" t="str">
        <f>'گام اول '!E69</f>
        <v>سید مرتضی</v>
      </c>
      <c r="D67" s="411" t="str">
        <f>'گام اول '!F69</f>
        <v>مرعشیان</v>
      </c>
      <c r="E67" s="411" t="str">
        <f>'گام اول '!G69</f>
        <v xml:space="preserve">اداری </v>
      </c>
      <c r="F67" s="411" t="str">
        <f>'گام اول '!H69</f>
        <v>ش.تهران</v>
      </c>
      <c r="G67" s="411" t="str">
        <f>'گام اول '!I69</f>
        <v>124-700-4175243-1</v>
      </c>
      <c r="H67" s="411" t="str">
        <f>'گام اول '!J69</f>
        <v>5260083377</v>
      </c>
      <c r="I67" s="412">
        <f>'گام اول '!BH69</f>
        <v>66678204</v>
      </c>
      <c r="K67" s="413">
        <f>'گام اول '!BH69</f>
        <v>66678204</v>
      </c>
      <c r="L67" s="413">
        <f t="shared" si="0"/>
        <v>0</v>
      </c>
      <c r="M67" s="414"/>
      <c r="N67" s="413"/>
    </row>
    <row r="68" spans="2:14" s="410" customFormat="1" ht="11.25" customHeight="1" x14ac:dyDescent="0.2">
      <c r="B68" s="411">
        <f>'گام اول '!B70</f>
        <v>64</v>
      </c>
      <c r="C68" s="411" t="str">
        <f>'گام اول '!E70</f>
        <v xml:space="preserve">محمد مهدی </v>
      </c>
      <c r="D68" s="411" t="str">
        <f>'گام اول '!F70</f>
        <v>ساجدی</v>
      </c>
      <c r="E68" s="411" t="str">
        <f>'گام اول '!G70</f>
        <v xml:space="preserve">اداری </v>
      </c>
      <c r="F68" s="411" t="str">
        <f>'گام اول '!H70</f>
        <v>ش.تهران</v>
      </c>
      <c r="G68" s="411" t="str">
        <f>'گام اول '!I70</f>
        <v>390-813-4033293-1</v>
      </c>
      <c r="H68" s="411" t="str">
        <f>'گام اول '!J70</f>
        <v>4609942471</v>
      </c>
      <c r="I68" s="412">
        <f>'گام اول '!BH70</f>
        <v>92640942</v>
      </c>
      <c r="K68" s="413">
        <f>'گام اول '!BH70</f>
        <v>92640942</v>
      </c>
      <c r="L68" s="413">
        <f t="shared" si="0"/>
        <v>0</v>
      </c>
      <c r="M68" s="414"/>
      <c r="N68" s="413"/>
    </row>
    <row r="69" spans="2:14" s="410" customFormat="1" ht="11.25" customHeight="1" x14ac:dyDescent="0.2">
      <c r="B69" s="411">
        <f>'گام اول '!B71</f>
        <v>65</v>
      </c>
      <c r="C69" s="411" t="str">
        <f>'گام اول '!E71</f>
        <v>نوید</v>
      </c>
      <c r="D69" s="411" t="str">
        <f>'گام اول '!F71</f>
        <v>پیشرو</v>
      </c>
      <c r="E69" s="411" t="str">
        <f>'گام اول '!G71</f>
        <v xml:space="preserve">اداری </v>
      </c>
      <c r="F69" s="411" t="str">
        <f>'گام اول '!H71</f>
        <v>ش.تهران</v>
      </c>
      <c r="G69" s="411" t="str">
        <f>'گام اول '!I71</f>
        <v>255-700-4178687-1</v>
      </c>
      <c r="H69" s="411" t="str">
        <f>'گام اول '!J71</f>
        <v>0491653751</v>
      </c>
      <c r="I69" s="412">
        <f>'گام اول '!BH71</f>
        <v>87747303</v>
      </c>
      <c r="K69" s="413">
        <f>'گام اول '!BH71</f>
        <v>87747303</v>
      </c>
      <c r="L69" s="413">
        <f t="shared" si="0"/>
        <v>0</v>
      </c>
      <c r="M69" s="414"/>
      <c r="N69" s="413"/>
    </row>
    <row r="70" spans="2:14" s="410" customFormat="1" ht="11.25" customHeight="1" x14ac:dyDescent="0.2">
      <c r="B70" s="411">
        <f>'گام اول '!B72</f>
        <v>66</v>
      </c>
      <c r="C70" s="411" t="str">
        <f>'گام اول '!E72</f>
        <v xml:space="preserve">حجت </v>
      </c>
      <c r="D70" s="411" t="str">
        <f>'گام اول '!F72</f>
        <v>پیران</v>
      </c>
      <c r="E70" s="411" t="str">
        <f>'گام اول '!G72</f>
        <v xml:space="preserve">اداری </v>
      </c>
      <c r="F70" s="411" t="str">
        <f>'گام اول '!H72</f>
        <v>ش.تهران</v>
      </c>
      <c r="G70" s="411" t="str">
        <f>'گام اول '!I72</f>
        <v>119-813-3107485-1</v>
      </c>
      <c r="H70" s="411" t="str">
        <f>'گام اول '!J72</f>
        <v>1610162218</v>
      </c>
      <c r="I70" s="412">
        <f>'گام اول '!BH72</f>
        <v>75325199</v>
      </c>
      <c r="K70" s="413">
        <f>'گام اول '!BH72</f>
        <v>75325199</v>
      </c>
      <c r="L70" s="413">
        <f t="shared" ref="L70:L133" si="1">K70-I70</f>
        <v>0</v>
      </c>
      <c r="M70" s="414"/>
      <c r="N70" s="413"/>
    </row>
    <row r="71" spans="2:14" s="410" customFormat="1" ht="11.25" customHeight="1" x14ac:dyDescent="0.2">
      <c r="B71" s="411">
        <f>'گام اول '!B73</f>
        <v>67</v>
      </c>
      <c r="C71" s="411" t="str">
        <f>'گام اول '!E73</f>
        <v>عباس</v>
      </c>
      <c r="D71" s="411" t="str">
        <f>'گام اول '!F73</f>
        <v>ابوطالبی</v>
      </c>
      <c r="E71" s="411" t="str">
        <f>'گام اول '!G73</f>
        <v xml:space="preserve">اداری </v>
      </c>
      <c r="F71" s="411" t="str">
        <f>'گام اول '!H73</f>
        <v>ش.تهران</v>
      </c>
      <c r="G71" s="411" t="str">
        <f>'گام اول '!I73</f>
        <v>366-876-3974712-1</v>
      </c>
      <c r="H71" s="411" t="str">
        <f>'گام اول '!J73</f>
        <v>5410011287</v>
      </c>
      <c r="I71" s="412">
        <f>'گام اول '!BH73</f>
        <v>100328382</v>
      </c>
      <c r="K71" s="413">
        <f>'گام اول '!BH73</f>
        <v>100328382</v>
      </c>
      <c r="L71" s="413">
        <f t="shared" si="1"/>
        <v>0</v>
      </c>
      <c r="M71" s="414"/>
      <c r="N71" s="413"/>
    </row>
    <row r="72" spans="2:14" s="410" customFormat="1" ht="11.25" customHeight="1" x14ac:dyDescent="0.2">
      <c r="B72" s="411">
        <f>'گام اول '!B74</f>
        <v>68</v>
      </c>
      <c r="C72" s="411" t="str">
        <f>'گام اول '!E74</f>
        <v>فاطمه</v>
      </c>
      <c r="D72" s="411" t="str">
        <f>'گام اول '!F74</f>
        <v>نبی زاده</v>
      </c>
      <c r="E72" s="411" t="str">
        <f>'گام اول '!G74</f>
        <v xml:space="preserve">اداری </v>
      </c>
      <c r="F72" s="411" t="str">
        <f>'گام اول '!H74</f>
        <v>ش.تهران</v>
      </c>
      <c r="G72" s="411" t="str">
        <f>'گام اول '!I74</f>
        <v>255-813-4200950-1</v>
      </c>
      <c r="H72" s="411" t="str">
        <f>'گام اول '!J74</f>
        <v>0080919375</v>
      </c>
      <c r="I72" s="412">
        <f>'گام اول '!BH74</f>
        <v>56660670</v>
      </c>
      <c r="K72" s="413">
        <f>'گام اول '!BH74</f>
        <v>56660670</v>
      </c>
      <c r="L72" s="413">
        <f t="shared" si="1"/>
        <v>0</v>
      </c>
      <c r="M72" s="414"/>
      <c r="N72" s="413"/>
    </row>
    <row r="73" spans="2:14" s="410" customFormat="1" ht="11.25" customHeight="1" x14ac:dyDescent="0.2">
      <c r="B73" s="411">
        <f>'گام اول '!B75</f>
        <v>69</v>
      </c>
      <c r="C73" s="411" t="str">
        <f>'گام اول '!E75</f>
        <v>سید ایمان</v>
      </c>
      <c r="D73" s="411" t="str">
        <f>'گام اول '!F75</f>
        <v>موسوی</v>
      </c>
      <c r="E73" s="411" t="str">
        <f>'گام اول '!G75</f>
        <v xml:space="preserve">اداری </v>
      </c>
      <c r="F73" s="411" t="str">
        <f>'گام اول '!H75</f>
        <v>ش.تهران</v>
      </c>
      <c r="G73" s="411" t="str">
        <f>'گام اول '!I75</f>
        <v>124-813-4236103-1</v>
      </c>
      <c r="H73" s="411" t="str">
        <f>'گام اول '!J75</f>
        <v>4680049057</v>
      </c>
      <c r="I73" s="412">
        <f>'گام اول '!BH75</f>
        <v>79841395</v>
      </c>
      <c r="K73" s="413">
        <f>'گام اول '!BH75</f>
        <v>79841395</v>
      </c>
      <c r="L73" s="413">
        <f t="shared" si="1"/>
        <v>0</v>
      </c>
      <c r="M73" s="414"/>
      <c r="N73" s="413"/>
    </row>
    <row r="74" spans="2:14" s="410" customFormat="1" ht="11.25" customHeight="1" x14ac:dyDescent="0.2">
      <c r="B74" s="411">
        <f>'گام اول '!B76</f>
        <v>70</v>
      </c>
      <c r="C74" s="411" t="str">
        <f>'گام اول '!E76</f>
        <v>فاطمه</v>
      </c>
      <c r="D74" s="411" t="str">
        <f>'گام اول '!F76</f>
        <v>مومنی رینه</v>
      </c>
      <c r="E74" s="411" t="str">
        <f>'گام اول '!G76</f>
        <v xml:space="preserve">اداری </v>
      </c>
      <c r="F74" s="411" t="str">
        <f>'گام اول '!H76</f>
        <v>ش.تهران</v>
      </c>
      <c r="G74" s="411" t="str">
        <f>'گام اول '!I76</f>
        <v>124-813-4204648-1</v>
      </c>
      <c r="H74" s="411" t="str">
        <f>'گام اول '!J76</f>
        <v>2130432719</v>
      </c>
      <c r="I74" s="412">
        <f>'گام اول '!BH76</f>
        <v>66452842</v>
      </c>
      <c r="K74" s="413">
        <f>'گام اول '!BH76</f>
        <v>66452842</v>
      </c>
      <c r="L74" s="413">
        <f t="shared" si="1"/>
        <v>0</v>
      </c>
      <c r="M74" s="414"/>
      <c r="N74" s="413"/>
    </row>
    <row r="75" spans="2:14" s="410" customFormat="1" ht="11.25" customHeight="1" x14ac:dyDescent="0.2">
      <c r="B75" s="411">
        <f>'گام اول '!B77</f>
        <v>71</v>
      </c>
      <c r="C75" s="411" t="str">
        <f>'گام اول '!E77</f>
        <v>علیرضا</v>
      </c>
      <c r="D75" s="411" t="str">
        <f>'گام اول '!F77</f>
        <v>حاجی محمدی توران پشتی</v>
      </c>
      <c r="E75" s="411" t="str">
        <f>'گام اول '!G77</f>
        <v xml:space="preserve">اداری </v>
      </c>
      <c r="F75" s="411" t="str">
        <f>'گام اول '!H77</f>
        <v>ش.تهران</v>
      </c>
      <c r="G75" s="411" t="str">
        <f>'گام اول '!I77</f>
        <v>124-700-4135930-1</v>
      </c>
      <c r="H75" s="411" t="str">
        <f>'گام اول '!J77</f>
        <v>0310078636</v>
      </c>
      <c r="I75" s="412">
        <f>'گام اول '!BH77</f>
        <v>68885064</v>
      </c>
      <c r="K75" s="413">
        <f>'گام اول '!BH77</f>
        <v>68885064</v>
      </c>
      <c r="L75" s="413">
        <f t="shared" si="1"/>
        <v>0</v>
      </c>
      <c r="M75" s="414"/>
      <c r="N75" s="413"/>
    </row>
    <row r="76" spans="2:14" s="410" customFormat="1" ht="11.25" customHeight="1" x14ac:dyDescent="0.2">
      <c r="B76" s="411">
        <f>'گام اول '!B78</f>
        <v>72</v>
      </c>
      <c r="C76" s="411" t="str">
        <f>'گام اول '!E78</f>
        <v>محسن</v>
      </c>
      <c r="D76" s="411" t="str">
        <f>'گام اول '!F78</f>
        <v>نقی زاده</v>
      </c>
      <c r="E76" s="411" t="str">
        <f>'گام اول '!G78</f>
        <v xml:space="preserve">اداری </v>
      </c>
      <c r="F76" s="411" t="str">
        <f>'گام اول '!H78</f>
        <v>ش.تهران</v>
      </c>
      <c r="G76" s="411" t="str">
        <f>'گام اول '!I78</f>
        <v>124-700-4178285-1</v>
      </c>
      <c r="H76" s="411" t="str">
        <f>'گام اول '!J78</f>
        <v>0019283067</v>
      </c>
      <c r="I76" s="412">
        <f>'گام اول '!BH78</f>
        <v>66712269</v>
      </c>
      <c r="K76" s="413">
        <f>'گام اول '!BH78</f>
        <v>66712269</v>
      </c>
      <c r="L76" s="413">
        <f t="shared" si="1"/>
        <v>0</v>
      </c>
      <c r="M76" s="414"/>
      <c r="N76" s="413"/>
    </row>
    <row r="77" spans="2:14" s="410" customFormat="1" ht="11.25" customHeight="1" x14ac:dyDescent="0.2">
      <c r="B77" s="411">
        <f>'گام اول '!B79</f>
        <v>73</v>
      </c>
      <c r="C77" s="411" t="str">
        <f>'گام اول '!E79</f>
        <v>علیرضا</v>
      </c>
      <c r="D77" s="411" t="str">
        <f>'گام اول '!F79</f>
        <v>همتی</v>
      </c>
      <c r="E77" s="411" t="str">
        <f>'گام اول '!G79</f>
        <v xml:space="preserve">اداری </v>
      </c>
      <c r="F77" s="411" t="str">
        <f>'گام اول '!H79</f>
        <v>ش.تهران</v>
      </c>
      <c r="G77" s="411" t="str">
        <f>'گام اول '!I79</f>
        <v>124-700-4275964-1</v>
      </c>
      <c r="H77" s="411" t="str">
        <f>'گام اول '!J79</f>
        <v>0078617413</v>
      </c>
      <c r="I77" s="412">
        <f>'گام اول '!BH79</f>
        <v>106266770</v>
      </c>
      <c r="K77" s="413">
        <f>'گام اول '!BH79</f>
        <v>106266770</v>
      </c>
      <c r="L77" s="413">
        <f t="shared" si="1"/>
        <v>0</v>
      </c>
      <c r="M77" s="414"/>
      <c r="N77" s="413"/>
    </row>
    <row r="78" spans="2:14" s="410" customFormat="1" ht="11.25" customHeight="1" x14ac:dyDescent="0.2">
      <c r="B78" s="411">
        <f>'گام اول '!B80</f>
        <v>74</v>
      </c>
      <c r="C78" s="411" t="str">
        <f>'گام اول '!E80</f>
        <v>سهیل</v>
      </c>
      <c r="D78" s="411" t="str">
        <f>'گام اول '!F80</f>
        <v xml:space="preserve">سهرابی </v>
      </c>
      <c r="E78" s="411" t="str">
        <f>'گام اول '!G80</f>
        <v xml:space="preserve">اداری </v>
      </c>
      <c r="F78" s="411" t="str">
        <f>'گام اول '!H80</f>
        <v>ش.تهران</v>
      </c>
      <c r="G78" s="411" t="str">
        <f>'گام اول '!I80</f>
        <v>124-700-4269549-1</v>
      </c>
      <c r="H78" s="411" t="str">
        <f>'گام اول '!J80</f>
        <v>4260114018</v>
      </c>
      <c r="I78" s="412">
        <f>'گام اول '!BH80</f>
        <v>68836444</v>
      </c>
      <c r="K78" s="413">
        <f>'گام اول '!BH80</f>
        <v>68836444</v>
      </c>
      <c r="L78" s="413">
        <f t="shared" si="1"/>
        <v>0</v>
      </c>
      <c r="M78" s="414"/>
      <c r="N78" s="413"/>
    </row>
    <row r="79" spans="2:14" s="410" customFormat="1" ht="11.25" customHeight="1" x14ac:dyDescent="0.2">
      <c r="B79" s="411">
        <f>'گام اول '!B81</f>
        <v>75</v>
      </c>
      <c r="C79" s="411" t="str">
        <f>'گام اول '!E81</f>
        <v>رضا</v>
      </c>
      <c r="D79" s="411" t="str">
        <f>'گام اول '!F81</f>
        <v>شفیعی</v>
      </c>
      <c r="E79" s="411" t="str">
        <f>'گام اول '!G81</f>
        <v xml:space="preserve">اداری </v>
      </c>
      <c r="F79" s="411" t="str">
        <f>'گام اول '!H81</f>
        <v>ش.تهران</v>
      </c>
      <c r="G79" s="411" t="str">
        <f>'گام اول '!I81</f>
        <v>292-700-4306887-1</v>
      </c>
      <c r="H79" s="411" t="str">
        <f>'گام اول '!J81</f>
        <v>6660088660</v>
      </c>
      <c r="I79" s="412">
        <f>'گام اول '!BH81</f>
        <v>85626457</v>
      </c>
      <c r="K79" s="413">
        <f>'گام اول '!BH81</f>
        <v>85626457</v>
      </c>
      <c r="L79" s="413">
        <f t="shared" si="1"/>
        <v>0</v>
      </c>
      <c r="M79" s="414"/>
      <c r="N79" s="413"/>
    </row>
    <row r="80" spans="2:14" s="410" customFormat="1" ht="11.25" customHeight="1" x14ac:dyDescent="0.2">
      <c r="B80" s="411">
        <f>'گام اول '!B82</f>
        <v>76</v>
      </c>
      <c r="C80" s="411" t="str">
        <f>'گام اول '!E82</f>
        <v>فرشاد</v>
      </c>
      <c r="D80" s="411" t="str">
        <f>'گام اول '!F82</f>
        <v>سه گانه</v>
      </c>
      <c r="E80" s="411" t="str">
        <f>'گام اول '!G82</f>
        <v xml:space="preserve">اداری </v>
      </c>
      <c r="F80" s="411" t="str">
        <f>'گام اول '!H82</f>
        <v>سمنان</v>
      </c>
      <c r="G80" s="411" t="str">
        <f>'گام اول '!I82</f>
        <v>323-700-9923437-1</v>
      </c>
      <c r="H80" s="411">
        <f>'گام اول '!J82</f>
        <v>4569923437</v>
      </c>
      <c r="I80" s="412">
        <f>'گام اول '!BH82</f>
        <v>83521849</v>
      </c>
      <c r="K80" s="413">
        <f>'گام اول '!BH82</f>
        <v>83521849</v>
      </c>
      <c r="L80" s="413">
        <f t="shared" si="1"/>
        <v>0</v>
      </c>
      <c r="M80" s="414"/>
      <c r="N80" s="413"/>
    </row>
    <row r="81" spans="2:14" s="410" customFormat="1" ht="11.25" customHeight="1" x14ac:dyDescent="0.2">
      <c r="B81" s="411">
        <f>'گام اول '!B83</f>
        <v>77</v>
      </c>
      <c r="C81" s="411" t="str">
        <f>'گام اول '!E83</f>
        <v>سیدعلیرضا</v>
      </c>
      <c r="D81" s="411" t="str">
        <f>'گام اول '!F83</f>
        <v>موسوی</v>
      </c>
      <c r="E81" s="411" t="str">
        <f>'گام اول '!G83</f>
        <v xml:space="preserve">اداری </v>
      </c>
      <c r="F81" s="411" t="str">
        <f>'گام اول '!H83</f>
        <v>سمنان</v>
      </c>
      <c r="G81" s="411" t="str">
        <f>'گام اول '!I83</f>
        <v>174-12-4235054-1</v>
      </c>
      <c r="H81" s="411" t="str">
        <f>'گام اول '!J83</f>
        <v>0017541433</v>
      </c>
      <c r="I81" s="412">
        <f>'گام اول '!BH83</f>
        <v>83747213</v>
      </c>
      <c r="K81" s="413">
        <f>'گام اول '!BH83</f>
        <v>83747213</v>
      </c>
      <c r="L81" s="413">
        <f t="shared" si="1"/>
        <v>0</v>
      </c>
      <c r="M81" s="414"/>
      <c r="N81" s="413"/>
    </row>
    <row r="82" spans="2:14" s="410" customFormat="1" ht="11.25" customHeight="1" x14ac:dyDescent="0.2">
      <c r="B82" s="411">
        <f>'گام اول '!B84</f>
        <v>78</v>
      </c>
      <c r="C82" s="411" t="str">
        <f>'گام اول '!E84</f>
        <v xml:space="preserve">محسن </v>
      </c>
      <c r="D82" s="411" t="str">
        <f>'گام اول '!F84</f>
        <v>رمضان پور اردستانی</v>
      </c>
      <c r="E82" s="411" t="str">
        <f>'گام اول '!G84</f>
        <v xml:space="preserve">اداری </v>
      </c>
      <c r="F82" s="411" t="str">
        <f>'گام اول '!H84</f>
        <v>اصفهان</v>
      </c>
      <c r="G82" s="411" t="str">
        <f>'گام اول '!I84</f>
        <v>131-813-3342412-1</v>
      </c>
      <c r="H82" s="411">
        <f>'گام اول '!J84</f>
        <v>1189929252</v>
      </c>
      <c r="I82" s="412">
        <f>'گام اول '!BH84</f>
        <v>80882076</v>
      </c>
      <c r="K82" s="413">
        <f>'گام اول '!BH84</f>
        <v>80882076</v>
      </c>
      <c r="L82" s="413">
        <f t="shared" si="1"/>
        <v>0</v>
      </c>
      <c r="M82" s="414"/>
      <c r="N82" s="413"/>
    </row>
    <row r="83" spans="2:14" s="410" customFormat="1" ht="11.25" customHeight="1" x14ac:dyDescent="0.2">
      <c r="B83" s="411">
        <f>'گام اول '!B85</f>
        <v>79</v>
      </c>
      <c r="C83" s="411" t="str">
        <f>'گام اول '!E85</f>
        <v>محمد حامد</v>
      </c>
      <c r="D83" s="411" t="str">
        <f>'گام اول '!F85</f>
        <v>رزمخواه</v>
      </c>
      <c r="E83" s="411" t="str">
        <f>'گام اول '!G85</f>
        <v xml:space="preserve">اداری </v>
      </c>
      <c r="F83" s="411" t="str">
        <f>'گام اول '!H85</f>
        <v>اصفهان</v>
      </c>
      <c r="G83" s="411" t="str">
        <f>'گام اول '!I85</f>
        <v>131-813-3342418-1</v>
      </c>
      <c r="H83" s="411">
        <f>'گام اول '!J85</f>
        <v>1289218617</v>
      </c>
      <c r="I83" s="412">
        <f>'گام اول '!BH85</f>
        <v>80516975</v>
      </c>
      <c r="K83" s="413">
        <f>'گام اول '!BH85</f>
        <v>80516975</v>
      </c>
      <c r="L83" s="413">
        <f t="shared" si="1"/>
        <v>0</v>
      </c>
      <c r="M83" s="414"/>
      <c r="N83" s="413"/>
    </row>
    <row r="84" spans="2:14" s="410" customFormat="1" ht="11.25" customHeight="1" x14ac:dyDescent="0.2">
      <c r="B84" s="411">
        <f>'گام اول '!B86</f>
        <v>80</v>
      </c>
      <c r="C84" s="411" t="str">
        <f>'گام اول '!E86</f>
        <v>مهدی</v>
      </c>
      <c r="D84" s="411" t="str">
        <f>'گام اول '!F86</f>
        <v>دستمرد</v>
      </c>
      <c r="E84" s="411" t="str">
        <f>'گام اول '!G86</f>
        <v xml:space="preserve">اداری </v>
      </c>
      <c r="F84" s="411" t="str">
        <f>'گام اول '!H86</f>
        <v>اصفهان</v>
      </c>
      <c r="G84" s="411" t="str">
        <f>'گام اول '!I86</f>
        <v>131-813-3342015-1</v>
      </c>
      <c r="H84" s="411">
        <f>'گام اول '!J86</f>
        <v>4232110127</v>
      </c>
      <c r="I84" s="412">
        <f>'گام اول '!BH86</f>
        <v>67844090</v>
      </c>
      <c r="K84" s="413">
        <f>'گام اول '!BH86</f>
        <v>67844090</v>
      </c>
      <c r="L84" s="413">
        <f t="shared" si="1"/>
        <v>0</v>
      </c>
      <c r="M84" s="414"/>
      <c r="N84" s="413"/>
    </row>
    <row r="85" spans="2:14" s="410" customFormat="1" ht="11.25" customHeight="1" x14ac:dyDescent="0.2">
      <c r="B85" s="411">
        <f>'گام اول '!B87</f>
        <v>81</v>
      </c>
      <c r="C85" s="411" t="str">
        <f>'گام اول '!E87</f>
        <v>سید محسن</v>
      </c>
      <c r="D85" s="411" t="str">
        <f>'گام اول '!F87</f>
        <v>میراحمدی بابا حیدری</v>
      </c>
      <c r="E85" s="411" t="str">
        <f>'گام اول '!G87</f>
        <v xml:space="preserve">اداری </v>
      </c>
      <c r="F85" s="411" t="str">
        <f>'گام اول '!H87</f>
        <v>اصفهان</v>
      </c>
      <c r="G85" s="411" t="str">
        <f>'گام اول '!I87</f>
        <v>221-12-4139963-1</v>
      </c>
      <c r="H85" s="411">
        <f>'گام اول '!J87</f>
        <v>4670152661</v>
      </c>
      <c r="I85" s="412">
        <f>'گام اول '!BH87</f>
        <v>76232365</v>
      </c>
      <c r="K85" s="413">
        <f>'گام اول '!BH87</f>
        <v>76232365</v>
      </c>
      <c r="L85" s="413">
        <f t="shared" si="1"/>
        <v>0</v>
      </c>
      <c r="M85" s="414"/>
      <c r="N85" s="413"/>
    </row>
    <row r="86" spans="2:14" s="410" customFormat="1" ht="11.25" customHeight="1" x14ac:dyDescent="0.2">
      <c r="B86" s="411">
        <f>'گام اول '!B88</f>
        <v>82</v>
      </c>
      <c r="C86" s="411" t="str">
        <f>'گام اول '!E88</f>
        <v xml:space="preserve">امین </v>
      </c>
      <c r="D86" s="411" t="str">
        <f>'گام اول '!F88</f>
        <v>شیران</v>
      </c>
      <c r="E86" s="411" t="str">
        <f>'گام اول '!G88</f>
        <v xml:space="preserve">اداری </v>
      </c>
      <c r="F86" s="411" t="str">
        <f>'گام اول '!H88</f>
        <v xml:space="preserve">اصفهان </v>
      </c>
      <c r="G86" s="411" t="str">
        <f>'گام اول '!I88</f>
        <v>131-700-4166924-1</v>
      </c>
      <c r="H86" s="411">
        <f>'گام اول '!J88</f>
        <v>1271523361</v>
      </c>
      <c r="I86" s="412">
        <f>'گام اول '!BH88</f>
        <v>66476249</v>
      </c>
      <c r="K86" s="413">
        <f>'گام اول '!BH88</f>
        <v>66476249</v>
      </c>
      <c r="L86" s="413">
        <f t="shared" si="1"/>
        <v>0</v>
      </c>
      <c r="M86" s="414"/>
      <c r="N86" s="413"/>
    </row>
    <row r="87" spans="2:14" s="410" customFormat="1" ht="11.25" customHeight="1" x14ac:dyDescent="0.2">
      <c r="B87" s="411">
        <f>'گام اول '!B89</f>
        <v>83</v>
      </c>
      <c r="C87" s="411" t="str">
        <f>'گام اول '!E89</f>
        <v>اميد</v>
      </c>
      <c r="D87" s="411" t="str">
        <f>'گام اول '!F89</f>
        <v>محرابيان</v>
      </c>
      <c r="E87" s="411" t="str">
        <f>'گام اول '!G89</f>
        <v xml:space="preserve">اداری </v>
      </c>
      <c r="F87" s="411" t="str">
        <f>'گام اول '!H89</f>
        <v>البرز</v>
      </c>
      <c r="G87" s="411" t="str">
        <f>'گام اول '!I89</f>
        <v>129-813-2201893-1</v>
      </c>
      <c r="H87" s="411" t="str">
        <f>'گام اول '!J89</f>
        <v>0310012058</v>
      </c>
      <c r="I87" s="412">
        <f>'گام اول '!BH89</f>
        <v>75002900</v>
      </c>
      <c r="K87" s="413">
        <f>'گام اول '!BH89</f>
        <v>75002900</v>
      </c>
      <c r="L87" s="413">
        <f t="shared" si="1"/>
        <v>0</v>
      </c>
      <c r="M87" s="414"/>
      <c r="N87" s="413"/>
    </row>
    <row r="88" spans="2:14" s="410" customFormat="1" ht="11.25" customHeight="1" x14ac:dyDescent="0.2">
      <c r="B88" s="411">
        <f>'گام اول '!B90</f>
        <v>84</v>
      </c>
      <c r="C88" s="411" t="str">
        <f>'گام اول '!E90</f>
        <v>علي</v>
      </c>
      <c r="D88" s="411" t="str">
        <f>'گام اول '!F90</f>
        <v>اميدي</v>
      </c>
      <c r="E88" s="411" t="str">
        <f>'گام اول '!G90</f>
        <v xml:space="preserve">اداری </v>
      </c>
      <c r="F88" s="411" t="str">
        <f>'گام اول '!H90</f>
        <v>البرز</v>
      </c>
      <c r="G88" s="411" t="str">
        <f>'گام اول '!I90</f>
        <v>129-813-476109-1</v>
      </c>
      <c r="H88" s="411" t="str">
        <f>'گام اول '!J90</f>
        <v>3254000870</v>
      </c>
      <c r="I88" s="412">
        <f>'گام اول '!BH90</f>
        <v>79306654</v>
      </c>
      <c r="K88" s="413">
        <f>'گام اول '!BH90</f>
        <v>79306654</v>
      </c>
      <c r="L88" s="413">
        <f t="shared" si="1"/>
        <v>0</v>
      </c>
      <c r="M88" s="414"/>
      <c r="N88" s="413"/>
    </row>
    <row r="89" spans="2:14" s="410" customFormat="1" ht="11.25" customHeight="1" x14ac:dyDescent="0.2">
      <c r="B89" s="411">
        <f>'گام اول '!B91</f>
        <v>85</v>
      </c>
      <c r="C89" s="411" t="str">
        <f>'گام اول '!E91</f>
        <v>مالک</v>
      </c>
      <c r="D89" s="411" t="str">
        <f>'گام اول '!F91</f>
        <v>چاقمی</v>
      </c>
      <c r="E89" s="411" t="str">
        <f>'گام اول '!G91</f>
        <v xml:space="preserve">اداری </v>
      </c>
      <c r="F89" s="411" t="str">
        <f>'گام اول '!H91</f>
        <v>البرز</v>
      </c>
      <c r="G89" s="411" t="str">
        <f>'گام اول '!I91</f>
        <v>254-813-3163059-1</v>
      </c>
      <c r="H89" s="411" t="str">
        <f>'گام اول '!J91</f>
        <v>0323272789</v>
      </c>
      <c r="I89" s="412">
        <f>'گام اول '!BH91</f>
        <v>55827913</v>
      </c>
      <c r="K89" s="413">
        <f>'گام اول '!BH91</f>
        <v>55827913</v>
      </c>
      <c r="L89" s="413">
        <f t="shared" si="1"/>
        <v>0</v>
      </c>
      <c r="M89" s="414"/>
      <c r="N89" s="413"/>
    </row>
    <row r="90" spans="2:14" s="410" customFormat="1" ht="11.25" customHeight="1" x14ac:dyDescent="0.2">
      <c r="B90" s="411">
        <f>'گام اول '!B92</f>
        <v>86</v>
      </c>
      <c r="C90" s="411" t="str">
        <f>'گام اول '!E92</f>
        <v>سید محسن</v>
      </c>
      <c r="D90" s="411" t="str">
        <f>'گام اول '!F92</f>
        <v>حسینی</v>
      </c>
      <c r="E90" s="411" t="str">
        <f>'گام اول '!G92</f>
        <v xml:space="preserve">اداری </v>
      </c>
      <c r="F90" s="411" t="str">
        <f>'گام اول '!H92</f>
        <v>البرز</v>
      </c>
      <c r="G90" s="411" t="str">
        <f>'گام اول '!I92</f>
        <v>129-813-2245177-1</v>
      </c>
      <c r="H90" s="411" t="str">
        <f>'گام اول '!J92</f>
        <v>0323478840</v>
      </c>
      <c r="I90" s="412">
        <f>'گام اول '!BH92</f>
        <v>79052593</v>
      </c>
      <c r="K90" s="413">
        <f>'گام اول '!BH92</f>
        <v>79052593</v>
      </c>
      <c r="L90" s="413">
        <f t="shared" si="1"/>
        <v>0</v>
      </c>
      <c r="M90" s="414"/>
      <c r="N90" s="413"/>
    </row>
    <row r="91" spans="2:14" s="410" customFormat="1" ht="11.25" customHeight="1" x14ac:dyDescent="0.2">
      <c r="B91" s="411">
        <f>'گام اول '!B93</f>
        <v>87</v>
      </c>
      <c r="C91" s="411" t="str">
        <f>'گام اول '!E93</f>
        <v>امیرارسلان</v>
      </c>
      <c r="D91" s="411" t="str">
        <f>'گام اول '!F93</f>
        <v>ابراهیمی طارمی</v>
      </c>
      <c r="E91" s="411" t="str">
        <f>'گام اول '!G93</f>
        <v xml:space="preserve">اداری </v>
      </c>
      <c r="F91" s="411" t="str">
        <f>'گام اول '!H93</f>
        <v>البرز</v>
      </c>
      <c r="G91" s="411" t="str">
        <f>'گام اول '!I93</f>
        <v>129-700-4198127-1</v>
      </c>
      <c r="H91" s="411" t="str">
        <f>'گام اول '!J93</f>
        <v>0017520525</v>
      </c>
      <c r="I91" s="412">
        <f>'گام اول '!BH93</f>
        <v>91015197</v>
      </c>
      <c r="K91" s="413">
        <f>'گام اول '!BH93</f>
        <v>91015197</v>
      </c>
      <c r="L91" s="413">
        <f t="shared" si="1"/>
        <v>0</v>
      </c>
      <c r="M91" s="414"/>
      <c r="N91" s="413"/>
    </row>
    <row r="92" spans="2:14" s="410" customFormat="1" ht="11.25" customHeight="1" x14ac:dyDescent="0.2">
      <c r="B92" s="411">
        <f>'گام اول '!B94</f>
        <v>88</v>
      </c>
      <c r="C92" s="411" t="str">
        <f>'گام اول '!E94</f>
        <v>حمید</v>
      </c>
      <c r="D92" s="411" t="str">
        <f>'گام اول '!F94</f>
        <v>افیری</v>
      </c>
      <c r="E92" s="411" t="str">
        <f>'گام اول '!G94</f>
        <v xml:space="preserve">اداری </v>
      </c>
      <c r="F92" s="411" t="str">
        <f>'گام اول '!H94</f>
        <v>البرز</v>
      </c>
      <c r="G92" s="411" t="str">
        <f>'گام اول '!I94</f>
        <v>214-12-3629061-1</v>
      </c>
      <c r="H92" s="411" t="str">
        <f>'گام اول '!J94</f>
        <v>2200496087</v>
      </c>
      <c r="I92" s="412">
        <f>'گام اول '!BH94</f>
        <v>81412110</v>
      </c>
      <c r="K92" s="413">
        <f>'گام اول '!BH94</f>
        <v>81412110</v>
      </c>
      <c r="L92" s="413">
        <f t="shared" si="1"/>
        <v>0</v>
      </c>
      <c r="M92" s="414"/>
      <c r="N92" s="413"/>
    </row>
    <row r="93" spans="2:14" s="410" customFormat="1" ht="11.25" customHeight="1" x14ac:dyDescent="0.2">
      <c r="B93" s="411">
        <f>'گام اول '!B95</f>
        <v>89</v>
      </c>
      <c r="C93" s="411" t="str">
        <f>'گام اول '!E95</f>
        <v>سید محمدرضا</v>
      </c>
      <c r="D93" s="411" t="str">
        <f>'گام اول '!F95</f>
        <v>میرسعیدی</v>
      </c>
      <c r="E93" s="411" t="str">
        <f>'گام اول '!G95</f>
        <v xml:space="preserve">اداری </v>
      </c>
      <c r="F93" s="411" t="str">
        <f>'گام اول '!H95</f>
        <v>البرز</v>
      </c>
      <c r="G93" s="411" t="str">
        <f>'گام اول '!I95</f>
        <v>254-700-99003293-1</v>
      </c>
      <c r="H93" s="411" t="str">
        <f>'گام اول '!J95</f>
        <v>0310972884</v>
      </c>
      <c r="I93" s="412">
        <f>'گام اول '!BH95</f>
        <v>75400276</v>
      </c>
      <c r="K93" s="413">
        <f>'گام اول '!BH95</f>
        <v>75400276</v>
      </c>
      <c r="L93" s="413">
        <f t="shared" si="1"/>
        <v>0</v>
      </c>
      <c r="M93" s="414"/>
      <c r="N93" s="413"/>
    </row>
    <row r="94" spans="2:14" s="410" customFormat="1" ht="11.25" customHeight="1" x14ac:dyDescent="0.2">
      <c r="B94" s="411">
        <f>'گام اول '!B96</f>
        <v>90</v>
      </c>
      <c r="C94" s="411" t="str">
        <f>'گام اول '!E96</f>
        <v>مجتبی</v>
      </c>
      <c r="D94" s="411" t="str">
        <f>'گام اول '!F96</f>
        <v>شاهینی</v>
      </c>
      <c r="E94" s="411" t="str">
        <f>'گام اول '!G96</f>
        <v xml:space="preserve">اداری </v>
      </c>
      <c r="F94" s="411" t="str">
        <f>'گام اول '!H96</f>
        <v>ایلام</v>
      </c>
      <c r="G94" s="411" t="str">
        <f>'گام اول '!I96</f>
        <v>121-813-3182716-1</v>
      </c>
      <c r="H94" s="411">
        <f>'گام اول '!J96</f>
        <v>4539918230</v>
      </c>
      <c r="I94" s="412">
        <f>'گام اول '!BH96</f>
        <v>68872280</v>
      </c>
      <c r="K94" s="413">
        <f>'گام اول '!BH96</f>
        <v>68872280</v>
      </c>
      <c r="L94" s="413">
        <f t="shared" si="1"/>
        <v>0</v>
      </c>
      <c r="M94" s="414"/>
      <c r="N94" s="413"/>
    </row>
    <row r="95" spans="2:14" s="410" customFormat="1" ht="11.25" customHeight="1" x14ac:dyDescent="0.2">
      <c r="B95" s="411">
        <f>'گام اول '!B97</f>
        <v>91</v>
      </c>
      <c r="C95" s="411" t="str">
        <f>'گام اول '!E97</f>
        <v>ایوب</v>
      </c>
      <c r="D95" s="411" t="str">
        <f>'گام اول '!F97</f>
        <v>فرج الهی</v>
      </c>
      <c r="E95" s="411" t="str">
        <f>'گام اول '!G97</f>
        <v xml:space="preserve">اداری </v>
      </c>
      <c r="F95" s="411" t="str">
        <f>'گام اول '!H97</f>
        <v>ایلام</v>
      </c>
      <c r="G95" s="411" t="str">
        <f>'گام اول '!I97</f>
        <v>273-12-3811115-1</v>
      </c>
      <c r="H95" s="411">
        <f>'گام اول '!J97</f>
        <v>6349609123</v>
      </c>
      <c r="I95" s="412">
        <f>'گام اول '!BH97</f>
        <v>86572348</v>
      </c>
      <c r="K95" s="413">
        <f>'گام اول '!BH97</f>
        <v>86572348</v>
      </c>
      <c r="L95" s="413">
        <f t="shared" si="1"/>
        <v>0</v>
      </c>
      <c r="M95" s="414"/>
      <c r="N95" s="413"/>
    </row>
    <row r="96" spans="2:14" s="410" customFormat="1" ht="11.25" customHeight="1" x14ac:dyDescent="0.2">
      <c r="B96" s="411">
        <f>'گام اول '!B98</f>
        <v>92</v>
      </c>
      <c r="C96" s="411" t="str">
        <f>'گام اول '!E98</f>
        <v>ناهید</v>
      </c>
      <c r="D96" s="411" t="str">
        <f>'گام اول '!F98</f>
        <v>روشنی</v>
      </c>
      <c r="E96" s="411" t="str">
        <f>'گام اول '!G98</f>
        <v xml:space="preserve">اداری </v>
      </c>
      <c r="F96" s="411" t="str">
        <f>'گام اول '!H98</f>
        <v>ایلام</v>
      </c>
      <c r="G96" s="411" t="str">
        <f>'گام اول '!I98</f>
        <v>273-12-3810768-1</v>
      </c>
      <c r="H96" s="411">
        <f>'گام اول '!J98</f>
        <v>4490136803</v>
      </c>
      <c r="I96" s="412">
        <f>'گام اول '!BH98</f>
        <v>60417060</v>
      </c>
      <c r="K96" s="413">
        <f>'گام اول '!BH98</f>
        <v>60417060</v>
      </c>
      <c r="L96" s="413">
        <f t="shared" si="1"/>
        <v>0</v>
      </c>
      <c r="M96" s="414"/>
      <c r="N96" s="413"/>
    </row>
    <row r="97" spans="2:14" s="410" customFormat="1" ht="11.25" customHeight="1" x14ac:dyDescent="0.2">
      <c r="B97" s="411">
        <f>'گام اول '!B99</f>
        <v>93</v>
      </c>
      <c r="C97" s="411" t="str">
        <f>'گام اول '!E99</f>
        <v>شیوا</v>
      </c>
      <c r="D97" s="411" t="str">
        <f>'گام اول '!F99</f>
        <v>محمدی</v>
      </c>
      <c r="E97" s="411" t="str">
        <f>'گام اول '!G99</f>
        <v xml:space="preserve">اداری </v>
      </c>
      <c r="F97" s="411" t="str">
        <f>'گام اول '!H99</f>
        <v>ایلام</v>
      </c>
      <c r="G97" s="411" t="str">
        <f>'گام اول '!I99</f>
        <v>273-12-3896788-1</v>
      </c>
      <c r="H97" s="411">
        <f>'گام اول '!J99</f>
        <v>4539968033</v>
      </c>
      <c r="I97" s="412">
        <f>'گام اول '!BH99</f>
        <v>63582253</v>
      </c>
      <c r="K97" s="413">
        <f>'گام اول '!BH99</f>
        <v>63582253</v>
      </c>
      <c r="L97" s="413">
        <f t="shared" si="1"/>
        <v>0</v>
      </c>
      <c r="M97" s="414"/>
      <c r="N97" s="413"/>
    </row>
    <row r="98" spans="2:14" s="410" customFormat="1" ht="11.25" customHeight="1" x14ac:dyDescent="0.2">
      <c r="B98" s="411">
        <f>'گام اول '!B100</f>
        <v>94</v>
      </c>
      <c r="C98" s="411" t="str">
        <f>'گام اول '!E100</f>
        <v>حنا</v>
      </c>
      <c r="D98" s="411" t="str">
        <f>'گام اول '!F100</f>
        <v>نعمتی</v>
      </c>
      <c r="E98" s="411" t="str">
        <f>'گام اول '!G100</f>
        <v xml:space="preserve">اداری </v>
      </c>
      <c r="F98" s="411" t="str">
        <f>'گام اول '!H100</f>
        <v>ایلام</v>
      </c>
      <c r="G98" s="411" t="str">
        <f>'گام اول '!I100</f>
        <v>273-700-4212530-1</v>
      </c>
      <c r="H98" s="411">
        <f>'گام اول '!J100</f>
        <v>4501115475</v>
      </c>
      <c r="I98" s="412">
        <f>'گام اول '!BH100</f>
        <v>60939909</v>
      </c>
      <c r="K98" s="413">
        <f>'گام اول '!BH100</f>
        <v>60939909</v>
      </c>
      <c r="L98" s="413">
        <f t="shared" si="1"/>
        <v>0</v>
      </c>
      <c r="M98" s="414"/>
      <c r="N98" s="413"/>
    </row>
    <row r="99" spans="2:14" s="410" customFormat="1" ht="11.25" customHeight="1" x14ac:dyDescent="0.2">
      <c r="B99" s="411">
        <f>'گام اول '!B101</f>
        <v>95</v>
      </c>
      <c r="C99" s="411" t="str">
        <f>'گام اول '!E101</f>
        <v>محمد</v>
      </c>
      <c r="D99" s="411" t="str">
        <f>'گام اول '!F101</f>
        <v>خراطي</v>
      </c>
      <c r="E99" s="411" t="str">
        <f>'گام اول '!G101</f>
        <v xml:space="preserve">اداری </v>
      </c>
      <c r="F99" s="411" t="str">
        <f>'گام اول '!H101</f>
        <v>آذربایجان شرقی و اردبیل</v>
      </c>
      <c r="G99" s="411" t="str">
        <f>'گام اول '!I101</f>
        <v>130-813-3046469-1</v>
      </c>
      <c r="H99" s="411">
        <f>'گام اول '!J101</f>
        <v>1372900918</v>
      </c>
      <c r="I99" s="412">
        <f>'گام اول '!BH101</f>
        <v>58576390</v>
      </c>
      <c r="K99" s="413">
        <f>'گام اول '!BH101</f>
        <v>58576390</v>
      </c>
      <c r="L99" s="413">
        <f t="shared" si="1"/>
        <v>0</v>
      </c>
      <c r="M99" s="414"/>
      <c r="N99" s="413"/>
    </row>
    <row r="100" spans="2:14" s="410" customFormat="1" ht="11.25" customHeight="1" x14ac:dyDescent="0.2">
      <c r="B100" s="411">
        <f>'گام اول '!B102</f>
        <v>96</v>
      </c>
      <c r="C100" s="411" t="str">
        <f>'گام اول '!E102</f>
        <v>مهدی</v>
      </c>
      <c r="D100" s="411" t="str">
        <f>'گام اول '!F102</f>
        <v>نعمتی</v>
      </c>
      <c r="E100" s="411" t="str">
        <f>'گام اول '!G102</f>
        <v xml:space="preserve">اداری </v>
      </c>
      <c r="F100" s="411" t="str">
        <f>'گام اول '!H102</f>
        <v>آذربایجان شرقی و اردبیل</v>
      </c>
      <c r="G100" s="411" t="str">
        <f>'گام اول '!I102</f>
        <v>130-813-4209647-1</v>
      </c>
      <c r="H100" s="411">
        <f>'گام اول '!J102</f>
        <v>1381902340</v>
      </c>
      <c r="I100" s="412">
        <f>'گام اول '!BH102</f>
        <v>61189065</v>
      </c>
      <c r="K100" s="413">
        <f>'گام اول '!BH102</f>
        <v>61189065</v>
      </c>
      <c r="L100" s="413">
        <f t="shared" si="1"/>
        <v>0</v>
      </c>
      <c r="M100" s="414"/>
      <c r="N100" s="413"/>
    </row>
    <row r="101" spans="2:14" s="410" customFormat="1" ht="11.25" customHeight="1" x14ac:dyDescent="0.2">
      <c r="B101" s="411">
        <f>'گام اول '!B103</f>
        <v>97</v>
      </c>
      <c r="C101" s="411" t="str">
        <f>'گام اول '!E103</f>
        <v>مهدی</v>
      </c>
      <c r="D101" s="411" t="str">
        <f>'گام اول '!F103</f>
        <v>اسکندری</v>
      </c>
      <c r="E101" s="411" t="str">
        <f>'گام اول '!G103</f>
        <v xml:space="preserve">اداری </v>
      </c>
      <c r="F101" s="411" t="str">
        <f>'گام اول '!H103</f>
        <v>آذربایجان شرقی و اردبیل</v>
      </c>
      <c r="G101" s="411" t="str">
        <f>'گام اول '!I103</f>
        <v>130-3-4264327-1</v>
      </c>
      <c r="H101" s="411">
        <f>'گام اول '!J103</f>
        <v>1361166452</v>
      </c>
      <c r="I101" s="412">
        <f>'گام اول '!BH103</f>
        <v>85202117</v>
      </c>
      <c r="K101" s="413">
        <f>'گام اول '!BH103</f>
        <v>85202117</v>
      </c>
      <c r="L101" s="413">
        <f t="shared" si="1"/>
        <v>0</v>
      </c>
      <c r="M101" s="414"/>
      <c r="N101" s="413"/>
    </row>
    <row r="102" spans="2:14" s="410" customFormat="1" ht="11.25" customHeight="1" x14ac:dyDescent="0.2">
      <c r="B102" s="411">
        <f>'گام اول '!B104</f>
        <v>98</v>
      </c>
      <c r="C102" s="411" t="str">
        <f>'گام اول '!E104</f>
        <v>نيما</v>
      </c>
      <c r="D102" s="411" t="str">
        <f>'گام اول '!F104</f>
        <v>اكبري راد</v>
      </c>
      <c r="E102" s="411" t="str">
        <f>'گام اول '!G104</f>
        <v xml:space="preserve">اداری </v>
      </c>
      <c r="F102" s="411" t="str">
        <f>'گام اول '!H104</f>
        <v>آذربایجان غربی</v>
      </c>
      <c r="G102" s="411" t="str">
        <f>'گام اول '!I104</f>
        <v>272-813-2280646-1</v>
      </c>
      <c r="H102" s="411" t="str">
        <f>'گام اول '!J104</f>
        <v>2753803633</v>
      </c>
      <c r="I102" s="412">
        <f>'گام اول '!BH104</f>
        <v>75954060</v>
      </c>
      <c r="K102" s="413">
        <f>'گام اول '!BH104</f>
        <v>75954060</v>
      </c>
      <c r="L102" s="413">
        <f t="shared" si="1"/>
        <v>0</v>
      </c>
      <c r="M102" s="414"/>
      <c r="N102" s="413"/>
    </row>
    <row r="103" spans="2:14" s="410" customFormat="1" ht="11.25" customHeight="1" x14ac:dyDescent="0.2">
      <c r="B103" s="411">
        <f>'گام اول '!B105</f>
        <v>99</v>
      </c>
      <c r="C103" s="411" t="str">
        <f>'گام اول '!E105</f>
        <v>علي</v>
      </c>
      <c r="D103" s="411" t="str">
        <f>'گام اول '!F105</f>
        <v>اكبري راد</v>
      </c>
      <c r="E103" s="411" t="str">
        <f>'گام اول '!G105</f>
        <v xml:space="preserve">اداری </v>
      </c>
      <c r="F103" s="411" t="str">
        <f>'گام اول '!H105</f>
        <v>آذربایجان غربی</v>
      </c>
      <c r="G103" s="411" t="str">
        <f>'گام اول '!I105</f>
        <v>272-813-4482352-1</v>
      </c>
      <c r="H103" s="411" t="str">
        <f>'گام اول '!J105</f>
        <v>2753818231</v>
      </c>
      <c r="I103" s="412">
        <f>'گام اول '!BH105</f>
        <v>72608223</v>
      </c>
      <c r="K103" s="413">
        <f>'گام اول '!BH105</f>
        <v>72608223</v>
      </c>
      <c r="L103" s="413">
        <f t="shared" si="1"/>
        <v>0</v>
      </c>
      <c r="M103" s="414"/>
      <c r="N103" s="413"/>
    </row>
    <row r="104" spans="2:14" s="410" customFormat="1" ht="11.25" customHeight="1" x14ac:dyDescent="0.2">
      <c r="B104" s="411">
        <f>'گام اول '!B106</f>
        <v>100</v>
      </c>
      <c r="C104" s="411" t="str">
        <f>'گام اول '!E106</f>
        <v>سالار</v>
      </c>
      <c r="D104" s="411" t="str">
        <f>'گام اول '!F106</f>
        <v>حیدروند</v>
      </c>
      <c r="E104" s="411" t="str">
        <f>'گام اول '!G106</f>
        <v xml:space="preserve">اداری </v>
      </c>
      <c r="F104" s="411" t="str">
        <f>'گام اول '!H106</f>
        <v>آذربایجان غربی</v>
      </c>
      <c r="G104" s="411" t="str">
        <f>'گام اول '!I106</f>
        <v>272-813-4197874-1</v>
      </c>
      <c r="H104" s="411" t="str">
        <f>'گام اول '!J106</f>
        <v>2741066396</v>
      </c>
      <c r="I104" s="412">
        <f>'گام اول '!BH106</f>
        <v>67765901</v>
      </c>
      <c r="K104" s="413">
        <f>'گام اول '!BH106</f>
        <v>67765901</v>
      </c>
      <c r="L104" s="413">
        <f t="shared" si="1"/>
        <v>0</v>
      </c>
      <c r="M104" s="414"/>
      <c r="N104" s="413"/>
    </row>
    <row r="105" spans="2:14" s="410" customFormat="1" ht="11.25" customHeight="1" x14ac:dyDescent="0.2">
      <c r="B105" s="411">
        <f>'گام اول '!B107</f>
        <v>101</v>
      </c>
      <c r="C105" s="411" t="str">
        <f>'گام اول '!E107</f>
        <v>صارم</v>
      </c>
      <c r="D105" s="411" t="str">
        <f>'گام اول '!F107</f>
        <v>دیده بان</v>
      </c>
      <c r="E105" s="411" t="str">
        <f>'گام اول '!G107</f>
        <v xml:space="preserve">اداری </v>
      </c>
      <c r="F105" s="411" t="str">
        <f>'گام اول '!H107</f>
        <v>آذربایجان غربی</v>
      </c>
      <c r="G105" s="411" t="str">
        <f>'گام اول '!I107</f>
        <v>272-813-91460295-1</v>
      </c>
      <c r="H105" s="411" t="str">
        <f>'گام اول '!J107</f>
        <v>2860073361</v>
      </c>
      <c r="I105" s="412">
        <f>'گام اول '!BH107</f>
        <v>64165277</v>
      </c>
      <c r="K105" s="413">
        <f>'گام اول '!BH107</f>
        <v>64165277</v>
      </c>
      <c r="L105" s="413">
        <f t="shared" si="1"/>
        <v>0</v>
      </c>
      <c r="M105" s="414"/>
      <c r="N105" s="413"/>
    </row>
    <row r="106" spans="2:14" s="410" customFormat="1" ht="11.25" customHeight="1" x14ac:dyDescent="0.2">
      <c r="B106" s="411">
        <f>'گام اول '!B108</f>
        <v>102</v>
      </c>
      <c r="C106" s="411" t="str">
        <f>'گام اول '!E108</f>
        <v>هادي</v>
      </c>
      <c r="D106" s="411" t="str">
        <f>'گام اول '!F108</f>
        <v>اكبري</v>
      </c>
      <c r="E106" s="411" t="str">
        <f>'گام اول '!G108</f>
        <v xml:space="preserve">اداری </v>
      </c>
      <c r="F106" s="411" t="str">
        <f>'گام اول '!H108</f>
        <v>خراسان جنوبی</v>
      </c>
      <c r="G106" s="411" t="str">
        <f>'گام اول '!I108</f>
        <v>180-813-3610442-1</v>
      </c>
      <c r="H106" s="411" t="str">
        <f>'گام اول '!J108</f>
        <v>0889077861</v>
      </c>
      <c r="I106" s="412">
        <f>'گام اول '!BH108</f>
        <v>68832251</v>
      </c>
      <c r="K106" s="413">
        <f>'گام اول '!BH108</f>
        <v>68832251</v>
      </c>
      <c r="L106" s="413">
        <f t="shared" si="1"/>
        <v>0</v>
      </c>
      <c r="M106" s="414"/>
      <c r="N106" s="413"/>
    </row>
    <row r="107" spans="2:14" s="410" customFormat="1" ht="11.25" customHeight="1" x14ac:dyDescent="0.2">
      <c r="B107" s="411">
        <f>'گام اول '!B109</f>
        <v>103</v>
      </c>
      <c r="C107" s="411" t="str">
        <f>'گام اول '!E109</f>
        <v>محمود</v>
      </c>
      <c r="D107" s="411" t="str">
        <f>'گام اول '!F109</f>
        <v>حسن خوئی</v>
      </c>
      <c r="E107" s="411" t="str">
        <f>'گام اول '!G109</f>
        <v xml:space="preserve">اداری </v>
      </c>
      <c r="F107" s="411" t="str">
        <f>'گام اول '!H109</f>
        <v>خراسان جنوبی</v>
      </c>
      <c r="G107" s="411" t="str">
        <f>'گام اول '!I109</f>
        <v>180-12-4730836-1</v>
      </c>
      <c r="H107" s="411" t="str">
        <f>'گام اول '!J109</f>
        <v>0653305400</v>
      </c>
      <c r="I107" s="412">
        <f>'گام اول '!BH109</f>
        <v>58637477</v>
      </c>
      <c r="K107" s="413">
        <f>'گام اول '!BH109</f>
        <v>58637477</v>
      </c>
      <c r="L107" s="413">
        <f t="shared" si="1"/>
        <v>0</v>
      </c>
      <c r="M107" s="414"/>
      <c r="N107" s="413"/>
    </row>
    <row r="108" spans="2:14" s="410" customFormat="1" ht="11.25" customHeight="1" x14ac:dyDescent="0.2">
      <c r="B108" s="411">
        <f>'گام اول '!B110</f>
        <v>104</v>
      </c>
      <c r="C108" s="411" t="str">
        <f>'گام اول '!E110</f>
        <v>جواد</v>
      </c>
      <c r="D108" s="411" t="str">
        <f>'گام اول '!F110</f>
        <v>سبزیان</v>
      </c>
      <c r="E108" s="411" t="str">
        <f>'گام اول '!G110</f>
        <v xml:space="preserve">اداری </v>
      </c>
      <c r="F108" s="411" t="str">
        <f>'گام اول '!H110</f>
        <v>خراسان جنوبی</v>
      </c>
      <c r="G108" s="411" t="str">
        <f>'گام اول '!I110</f>
        <v>180-12-6036867-1</v>
      </c>
      <c r="H108" s="411" t="str">
        <f>'گام اول '!J110</f>
        <v>0640312381</v>
      </c>
      <c r="I108" s="412">
        <f>'گام اول '!BH110</f>
        <v>68848707</v>
      </c>
      <c r="K108" s="413">
        <f>'گام اول '!BH110</f>
        <v>68848707</v>
      </c>
      <c r="L108" s="413">
        <f t="shared" si="1"/>
        <v>0</v>
      </c>
      <c r="M108" s="414"/>
      <c r="N108" s="413"/>
    </row>
    <row r="109" spans="2:14" s="410" customFormat="1" ht="11.25" customHeight="1" x14ac:dyDescent="0.2">
      <c r="B109" s="411">
        <f>'گام اول '!B111</f>
        <v>105</v>
      </c>
      <c r="C109" s="411" t="str">
        <f>'گام اول '!E111</f>
        <v>مرتضی</v>
      </c>
      <c r="D109" s="411" t="str">
        <f>'گام اول '!F111</f>
        <v>اسماعیلی</v>
      </c>
      <c r="E109" s="411" t="str">
        <f>'گام اول '!G111</f>
        <v xml:space="preserve">اداری </v>
      </c>
      <c r="F109" s="411" t="str">
        <f>'گام اول '!H111</f>
        <v>خراسان جنوبی</v>
      </c>
      <c r="G109" s="411" t="str">
        <f>'گام اول '!I111</f>
        <v>180-813-5616861-1</v>
      </c>
      <c r="H109" s="411">
        <f>'گام اول '!J111</f>
        <v>3621807381</v>
      </c>
      <c r="I109" s="412">
        <f>'گام اول '!BH111</f>
        <v>70270701</v>
      </c>
      <c r="K109" s="413">
        <f>'گام اول '!BH111</f>
        <v>70270701</v>
      </c>
      <c r="L109" s="413">
        <f t="shared" si="1"/>
        <v>0</v>
      </c>
      <c r="M109" s="414"/>
      <c r="N109" s="413"/>
    </row>
    <row r="110" spans="2:14" s="410" customFormat="1" ht="11.25" customHeight="1" x14ac:dyDescent="0.2">
      <c r="B110" s="411">
        <f>'گام اول '!B112</f>
        <v>106</v>
      </c>
      <c r="C110" s="411" t="str">
        <f>'گام اول '!E112</f>
        <v>مرتضی</v>
      </c>
      <c r="D110" s="411" t="str">
        <f>'گام اول '!F112</f>
        <v>غلامی</v>
      </c>
      <c r="E110" s="411" t="str">
        <f>'گام اول '!G112</f>
        <v xml:space="preserve">اداری </v>
      </c>
      <c r="F110" s="411" t="str">
        <f>'گام اول '!H112</f>
        <v>خراسان جنوبی</v>
      </c>
      <c r="G110" s="411" t="str">
        <f>'گام اول '!I112</f>
        <v>180-813-1945350-1</v>
      </c>
      <c r="H110" s="411" t="str">
        <f>'گام اول '!J112</f>
        <v>0653320639</v>
      </c>
      <c r="I110" s="412">
        <f>'گام اول '!BH112</f>
        <v>80613443</v>
      </c>
      <c r="K110" s="413">
        <f>'گام اول '!BH112</f>
        <v>80613443</v>
      </c>
      <c r="L110" s="413">
        <f t="shared" si="1"/>
        <v>0</v>
      </c>
      <c r="M110" s="414"/>
      <c r="N110" s="413"/>
    </row>
    <row r="111" spans="2:14" s="410" customFormat="1" ht="11.25" customHeight="1" x14ac:dyDescent="0.2">
      <c r="B111" s="411">
        <f>'گام اول '!B113</f>
        <v>107</v>
      </c>
      <c r="C111" s="411" t="str">
        <f>'گام اول '!E113</f>
        <v>حسین</v>
      </c>
      <c r="D111" s="411" t="str">
        <f>'گام اول '!F113</f>
        <v>تقوی</v>
      </c>
      <c r="E111" s="411" t="str">
        <f>'گام اول '!G113</f>
        <v xml:space="preserve">اداری </v>
      </c>
      <c r="F111" s="411" t="str">
        <f>'گام اول '!H113</f>
        <v>خراسان جنوبی</v>
      </c>
      <c r="G111" s="411" t="str">
        <f>'گام اول '!I113</f>
        <v>180-12-8791870-1</v>
      </c>
      <c r="H111" s="411" t="str">
        <f>'گام اول '!J113</f>
        <v>5220018590</v>
      </c>
      <c r="I111" s="412">
        <f>'گام اول '!BH113</f>
        <v>60453965</v>
      </c>
      <c r="K111" s="413">
        <f>'گام اول '!BH113</f>
        <v>60453965</v>
      </c>
      <c r="L111" s="413">
        <f t="shared" si="1"/>
        <v>0</v>
      </c>
      <c r="M111" s="414"/>
      <c r="N111" s="413"/>
    </row>
    <row r="112" spans="2:14" s="410" customFormat="1" ht="11.25" customHeight="1" x14ac:dyDescent="0.2">
      <c r="B112" s="411">
        <f>'گام اول '!B114</f>
        <v>108</v>
      </c>
      <c r="C112" s="411" t="str">
        <f>'گام اول '!E114</f>
        <v>مصطفی</v>
      </c>
      <c r="D112" s="411" t="str">
        <f>'گام اول '!F114</f>
        <v>مرادی</v>
      </c>
      <c r="E112" s="411" t="str">
        <f>'گام اول '!G114</f>
        <v xml:space="preserve">اداری </v>
      </c>
      <c r="F112" s="411" t="str">
        <f>'گام اول '!H114</f>
        <v>خراسان جنوبی</v>
      </c>
      <c r="G112" s="411" t="str">
        <f>'گام اول '!I114</f>
        <v>180-813-3619887-1</v>
      </c>
      <c r="H112" s="411" t="str">
        <f>'گام اول '!J114</f>
        <v>0653104243</v>
      </c>
      <c r="I112" s="412">
        <f>'گام اول '!BH114</f>
        <v>67574067</v>
      </c>
      <c r="K112" s="413">
        <f>'گام اول '!BH114</f>
        <v>67574067</v>
      </c>
      <c r="L112" s="413">
        <f t="shared" si="1"/>
        <v>0</v>
      </c>
      <c r="M112" s="414"/>
      <c r="N112" s="413"/>
    </row>
    <row r="113" spans="2:14" s="410" customFormat="1" ht="11.25" customHeight="1" x14ac:dyDescent="0.2">
      <c r="B113" s="411">
        <f>'گام اول '!B115</f>
        <v>109</v>
      </c>
      <c r="C113" s="411" t="str">
        <f>'گام اول '!E115</f>
        <v>محمدصادق</v>
      </c>
      <c r="D113" s="411" t="str">
        <f>'گام اول '!F115</f>
        <v>پاسبان گل</v>
      </c>
      <c r="E113" s="411" t="str">
        <f>'گام اول '!G115</f>
        <v xml:space="preserve">اداری </v>
      </c>
      <c r="F113" s="411" t="str">
        <f>'گام اول '!H115</f>
        <v>خراسان جنوبی</v>
      </c>
      <c r="G113" s="411" t="str">
        <f>'گام اول '!I115</f>
        <v>180-813-7558961-1</v>
      </c>
      <c r="H113" s="411" t="str">
        <f>'گام اول '!J115</f>
        <v>0640480624</v>
      </c>
      <c r="I113" s="412">
        <f>'گام اول '!BH115</f>
        <v>67833506</v>
      </c>
      <c r="K113" s="413">
        <f>'گام اول '!BH115</f>
        <v>67833506</v>
      </c>
      <c r="L113" s="413">
        <f t="shared" si="1"/>
        <v>0</v>
      </c>
      <c r="M113" s="414"/>
      <c r="N113" s="413"/>
    </row>
    <row r="114" spans="2:14" s="410" customFormat="1" ht="11.25" customHeight="1" x14ac:dyDescent="0.2">
      <c r="B114" s="411">
        <f>'گام اول '!B116</f>
        <v>110</v>
      </c>
      <c r="C114" s="411" t="str">
        <f>'گام اول '!E116</f>
        <v>خلیل</v>
      </c>
      <c r="D114" s="411" t="str">
        <f>'گام اول '!F116</f>
        <v xml:space="preserve">حسنی </v>
      </c>
      <c r="E114" s="411" t="str">
        <f>'گام اول '!G116</f>
        <v xml:space="preserve">اداری </v>
      </c>
      <c r="F114" s="411" t="str">
        <f>'گام اول '!H116</f>
        <v>خراسان جنوبی</v>
      </c>
      <c r="G114" s="411" t="str">
        <f>'گام اول '!I116</f>
        <v>180-12-52698589-1</v>
      </c>
      <c r="H114" s="411" t="str">
        <f>'گام اول '!J116</f>
        <v>0640272460</v>
      </c>
      <c r="I114" s="412">
        <f>'گام اول '!BH116</f>
        <v>60285736</v>
      </c>
      <c r="K114" s="413">
        <f>'گام اول '!BH116</f>
        <v>60285736</v>
      </c>
      <c r="L114" s="413">
        <f t="shared" si="1"/>
        <v>0</v>
      </c>
      <c r="M114" s="414"/>
      <c r="N114" s="413"/>
    </row>
    <row r="115" spans="2:14" s="410" customFormat="1" ht="11.25" customHeight="1" x14ac:dyDescent="0.2">
      <c r="B115" s="411">
        <f>'گام اول '!B117</f>
        <v>111</v>
      </c>
      <c r="C115" s="411" t="str">
        <f>'گام اول '!E117</f>
        <v>حسین</v>
      </c>
      <c r="D115" s="411" t="str">
        <f>'گام اول '!F117</f>
        <v>نظری فرد</v>
      </c>
      <c r="E115" s="411" t="str">
        <f>'گام اول '!G117</f>
        <v xml:space="preserve">اداری </v>
      </c>
      <c r="F115" s="411" t="str">
        <f>'گام اول '!H117</f>
        <v>خراسان جنوبی</v>
      </c>
      <c r="G115" s="411" t="str">
        <f>'گام اول '!I117</f>
        <v>180-813-7406405-1</v>
      </c>
      <c r="H115" s="411" t="str">
        <f>'گام اول '!J117</f>
        <v>0640312993</v>
      </c>
      <c r="I115" s="412">
        <f>'گام اول '!BH117</f>
        <v>66349901</v>
      </c>
      <c r="K115" s="413">
        <f>'گام اول '!BH117</f>
        <v>66349901</v>
      </c>
      <c r="L115" s="413">
        <f t="shared" si="1"/>
        <v>0</v>
      </c>
      <c r="M115" s="414"/>
      <c r="N115" s="413"/>
    </row>
    <row r="116" spans="2:14" s="410" customFormat="1" ht="11.25" customHeight="1" x14ac:dyDescent="0.2">
      <c r="B116" s="411">
        <f>'گام اول '!B118</f>
        <v>112</v>
      </c>
      <c r="C116" s="411" t="str">
        <f>'گام اول '!E118</f>
        <v>حميدرضا</v>
      </c>
      <c r="D116" s="411" t="str">
        <f>'گام اول '!F118</f>
        <v>حضرتي</v>
      </c>
      <c r="E116" s="411" t="str">
        <f>'گام اول '!G118</f>
        <v xml:space="preserve">اداری </v>
      </c>
      <c r="F116" s="411" t="str">
        <f>'گام اول '!H118</f>
        <v>خراسان رضوی</v>
      </c>
      <c r="G116" s="411" t="str">
        <f>'گام اول '!I118</f>
        <v>177-815-1463410-1</v>
      </c>
      <c r="H116" s="411" t="str">
        <f>'گام اول '!J118</f>
        <v>6439763342</v>
      </c>
      <c r="I116" s="412">
        <f>'گام اول '!BH118</f>
        <v>70387026</v>
      </c>
      <c r="K116" s="413">
        <f>'گام اول '!BH118</f>
        <v>70387026</v>
      </c>
      <c r="L116" s="413">
        <f t="shared" si="1"/>
        <v>0</v>
      </c>
      <c r="M116" s="414"/>
      <c r="N116" s="413"/>
    </row>
    <row r="117" spans="2:14" s="410" customFormat="1" ht="11.25" customHeight="1" x14ac:dyDescent="0.2">
      <c r="B117" s="411">
        <f>'گام اول '!B119</f>
        <v>113</v>
      </c>
      <c r="C117" s="411" t="str">
        <f>'گام اول '!E119</f>
        <v>قاسم</v>
      </c>
      <c r="D117" s="411" t="str">
        <f>'گام اول '!F119</f>
        <v>اصلي</v>
      </c>
      <c r="E117" s="411" t="str">
        <f>'گام اول '!G119</f>
        <v xml:space="preserve">اداری </v>
      </c>
      <c r="F117" s="411" t="str">
        <f>'گام اول '!H119</f>
        <v>خراسان رضوی</v>
      </c>
      <c r="G117" s="411" t="str">
        <f>'گام اول '!I119</f>
        <v>177-12-3887070-1</v>
      </c>
      <c r="H117" s="411" t="str">
        <f>'گام اول '!J119</f>
        <v>0941296008</v>
      </c>
      <c r="I117" s="412">
        <f>'گام اول '!BH119</f>
        <v>70830470</v>
      </c>
      <c r="K117" s="413">
        <f>'گام اول '!BH119</f>
        <v>70830470</v>
      </c>
      <c r="L117" s="413">
        <f t="shared" si="1"/>
        <v>0</v>
      </c>
      <c r="M117" s="414"/>
      <c r="N117" s="413"/>
    </row>
    <row r="118" spans="2:14" s="410" customFormat="1" ht="11.25" customHeight="1" x14ac:dyDescent="0.2">
      <c r="B118" s="411">
        <f>'گام اول '!B120</f>
        <v>114</v>
      </c>
      <c r="C118" s="411" t="str">
        <f>'گام اول '!E120</f>
        <v>مهدي</v>
      </c>
      <c r="D118" s="411" t="str">
        <f>'گام اول '!F120</f>
        <v>شيوخي سيوكي</v>
      </c>
      <c r="E118" s="411" t="str">
        <f>'گام اول '!G120</f>
        <v xml:space="preserve">اداری </v>
      </c>
      <c r="F118" s="411" t="str">
        <f>'گام اول '!H120</f>
        <v>خراسان رضوی</v>
      </c>
      <c r="G118" s="411" t="str">
        <f>'گام اول '!I120</f>
        <v>317-800-1636780-1</v>
      </c>
      <c r="H118" s="411" t="str">
        <f>'گام اول '!J120</f>
        <v>0452734061</v>
      </c>
      <c r="I118" s="412">
        <f>'گام اول '!BH120</f>
        <v>68462367</v>
      </c>
      <c r="K118" s="413">
        <f>'گام اول '!BH120</f>
        <v>68462367</v>
      </c>
      <c r="L118" s="413">
        <f t="shared" si="1"/>
        <v>0</v>
      </c>
      <c r="M118" s="414"/>
      <c r="N118" s="413"/>
    </row>
    <row r="119" spans="2:14" s="410" customFormat="1" ht="11.25" customHeight="1" x14ac:dyDescent="0.2">
      <c r="B119" s="411">
        <f>'گام اول '!B121</f>
        <v>115</v>
      </c>
      <c r="C119" s="411" t="str">
        <f>'گام اول '!E121</f>
        <v>حمیدرضا</v>
      </c>
      <c r="D119" s="411" t="str">
        <f>'گام اول '!F121</f>
        <v>مظهری</v>
      </c>
      <c r="E119" s="411" t="str">
        <f>'گام اول '!G121</f>
        <v xml:space="preserve">اداری </v>
      </c>
      <c r="F119" s="411" t="str">
        <f>'گام اول '!H121</f>
        <v>خراسان رضوی</v>
      </c>
      <c r="G119" s="411" t="str">
        <f>'گام اول '!I121</f>
        <v>177-700-4206501-1</v>
      </c>
      <c r="H119" s="411" t="str">
        <f>'گام اول '!J121</f>
        <v>0670521019</v>
      </c>
      <c r="I119" s="412">
        <f>'گام اول '!BH121</f>
        <v>76527166</v>
      </c>
      <c r="K119" s="413">
        <f>'گام اول '!BH121</f>
        <v>76527166</v>
      </c>
      <c r="L119" s="413">
        <f t="shared" si="1"/>
        <v>0</v>
      </c>
      <c r="M119" s="414"/>
      <c r="N119" s="413"/>
    </row>
    <row r="120" spans="2:14" s="410" customFormat="1" ht="11.25" customHeight="1" x14ac:dyDescent="0.2">
      <c r="B120" s="411">
        <f>'گام اول '!B122</f>
        <v>116</v>
      </c>
      <c r="C120" s="411" t="str">
        <f>'گام اول '!E122</f>
        <v>محمدحسین</v>
      </c>
      <c r="D120" s="411" t="str">
        <f>'گام اول '!F122</f>
        <v>محمدزاده</v>
      </c>
      <c r="E120" s="411" t="str">
        <f>'گام اول '!G122</f>
        <v xml:space="preserve">اداری </v>
      </c>
      <c r="F120" s="411" t="str">
        <f>'گام اول '!H122</f>
        <v>خراسان رضوی</v>
      </c>
      <c r="G120" s="411" t="str">
        <f>'گام اول '!I122</f>
        <v>185-12-4217272-1</v>
      </c>
      <c r="H120" s="411" t="str">
        <f>'گام اول '!J122</f>
        <v>0670596655</v>
      </c>
      <c r="I120" s="412">
        <f>'گام اول '!BH122</f>
        <v>66476249</v>
      </c>
      <c r="K120" s="413">
        <f>'گام اول '!BH122</f>
        <v>66476249</v>
      </c>
      <c r="L120" s="413">
        <f t="shared" si="1"/>
        <v>0</v>
      </c>
      <c r="M120" s="414"/>
      <c r="N120" s="413"/>
    </row>
    <row r="121" spans="2:14" s="410" customFormat="1" ht="11.25" customHeight="1" x14ac:dyDescent="0.2">
      <c r="B121" s="411">
        <f>'گام اول '!B123</f>
        <v>117</v>
      </c>
      <c r="C121" s="411" t="str">
        <f>'گام اول '!E123</f>
        <v>صادق</v>
      </c>
      <c r="D121" s="411" t="str">
        <f>'گام اول '!F123</f>
        <v>درچمن</v>
      </c>
      <c r="E121" s="411" t="str">
        <f>'گام اول '!G123</f>
        <v xml:space="preserve">اداری </v>
      </c>
      <c r="F121" s="411" t="str">
        <f>'گام اول '!H123</f>
        <v>خراسان رضوی</v>
      </c>
      <c r="G121" s="411" t="str">
        <f>'گام اول '!I123</f>
        <v>177-700-4157118-1</v>
      </c>
      <c r="H121" s="411" t="str">
        <f>'گام اول '!J123</f>
        <v>0670308943</v>
      </c>
      <c r="I121" s="412">
        <f>'گام اول '!BH123</f>
        <v>77715023</v>
      </c>
      <c r="K121" s="413">
        <f>'گام اول '!BH123</f>
        <v>77715023</v>
      </c>
      <c r="L121" s="413">
        <f t="shared" si="1"/>
        <v>0</v>
      </c>
      <c r="M121" s="414"/>
      <c r="N121" s="413"/>
    </row>
    <row r="122" spans="2:14" s="410" customFormat="1" ht="11.25" customHeight="1" x14ac:dyDescent="0.2">
      <c r="B122" s="411">
        <f>'گام اول '!B124</f>
        <v>118</v>
      </c>
      <c r="C122" s="411" t="str">
        <f>'گام اول '!E124</f>
        <v>امیر</v>
      </c>
      <c r="D122" s="411" t="str">
        <f>'گام اول '!F124</f>
        <v>امیری</v>
      </c>
      <c r="E122" s="411" t="str">
        <f>'گام اول '!G124</f>
        <v xml:space="preserve">اداری </v>
      </c>
      <c r="F122" s="411" t="str">
        <f>'گام اول '!H124</f>
        <v>خراسان رضوی</v>
      </c>
      <c r="G122" s="411" t="str">
        <f>'گام اول '!I124</f>
        <v>177-12-4159240-1</v>
      </c>
      <c r="H122" s="411" t="str">
        <f>'گام اول '!J124</f>
        <v>0720156637</v>
      </c>
      <c r="I122" s="412">
        <f>'گام اول '!BH124</f>
        <v>66853282</v>
      </c>
      <c r="K122" s="413">
        <f>'گام اول '!BH124</f>
        <v>66853282</v>
      </c>
      <c r="L122" s="413">
        <f t="shared" si="1"/>
        <v>0</v>
      </c>
      <c r="M122" s="414"/>
      <c r="N122" s="413"/>
    </row>
    <row r="123" spans="2:14" s="410" customFormat="1" ht="11.25" customHeight="1" x14ac:dyDescent="0.2">
      <c r="B123" s="411">
        <f>'گام اول '!B125</f>
        <v>119</v>
      </c>
      <c r="C123" s="411" t="str">
        <f>'گام اول '!E125</f>
        <v>ماهان</v>
      </c>
      <c r="D123" s="411" t="str">
        <f>'گام اول '!F125</f>
        <v>صفایی ثانی</v>
      </c>
      <c r="E123" s="411" t="str">
        <f>'گام اول '!G125</f>
        <v xml:space="preserve">اداری </v>
      </c>
      <c r="F123" s="411" t="str">
        <f>'گام اول '!H125</f>
        <v>خراسان رضوی</v>
      </c>
      <c r="G123" s="411" t="str">
        <f>'گام اول '!I125</f>
        <v>136-813-4223071-1</v>
      </c>
      <c r="H123" s="411" t="str">
        <f>'گام اول '!J125</f>
        <v>0452851793</v>
      </c>
      <c r="I123" s="412">
        <f>'گام اول '!BH125</f>
        <v>101526401</v>
      </c>
      <c r="K123" s="413">
        <f>'گام اول '!BH125</f>
        <v>101526401</v>
      </c>
      <c r="L123" s="413">
        <f t="shared" si="1"/>
        <v>0</v>
      </c>
      <c r="M123" s="414"/>
      <c r="N123" s="413"/>
    </row>
    <row r="124" spans="2:14" s="410" customFormat="1" ht="11.25" customHeight="1" x14ac:dyDescent="0.2">
      <c r="B124" s="411">
        <f>'گام اول '!B126</f>
        <v>120</v>
      </c>
      <c r="C124" s="411" t="str">
        <f>'گام اول '!E126</f>
        <v>سامان</v>
      </c>
      <c r="D124" s="411" t="str">
        <f>'گام اول '!F126</f>
        <v>افخمی موحدی</v>
      </c>
      <c r="E124" s="411" t="str">
        <f>'گام اول '!G126</f>
        <v xml:space="preserve">اداری </v>
      </c>
      <c r="F124" s="411" t="str">
        <f>'گام اول '!H126</f>
        <v>خراسان رضوی</v>
      </c>
      <c r="G124" s="411" t="str">
        <f>'گام اول '!I126</f>
        <v>177-700-4244744-1</v>
      </c>
      <c r="H124" s="411" t="str">
        <f>'گام اول '!J126</f>
        <v>0938976281</v>
      </c>
      <c r="I124" s="412">
        <f>'گام اول '!BH126</f>
        <v>73090979</v>
      </c>
      <c r="K124" s="413">
        <f>'گام اول '!BH126</f>
        <v>73090979</v>
      </c>
      <c r="L124" s="413">
        <f t="shared" si="1"/>
        <v>0</v>
      </c>
      <c r="M124" s="414"/>
      <c r="N124" s="413"/>
    </row>
    <row r="125" spans="2:14" s="410" customFormat="1" ht="11.25" customHeight="1" x14ac:dyDescent="0.2">
      <c r="B125" s="411">
        <f>'گام اول '!B127</f>
        <v>121</v>
      </c>
      <c r="C125" s="411" t="str">
        <f>'گام اول '!E127</f>
        <v>محمدجواد</v>
      </c>
      <c r="D125" s="411" t="str">
        <f>'گام اول '!F127</f>
        <v>عظیمی</v>
      </c>
      <c r="E125" s="411" t="str">
        <f>'گام اول '!G127</f>
        <v xml:space="preserve">اداری </v>
      </c>
      <c r="F125" s="411" t="str">
        <f>'گام اول '!H127</f>
        <v>خراسان رضوی</v>
      </c>
      <c r="G125" s="411" t="str">
        <f>'گام اول '!I127</f>
        <v>177-12-4242010-1</v>
      </c>
      <c r="H125" s="411" t="str">
        <f>'گام اول '!J127</f>
        <v>0840128207</v>
      </c>
      <c r="I125" s="412">
        <f>'گام اول '!BH127</f>
        <v>57656640</v>
      </c>
      <c r="K125" s="413">
        <f>'گام اول '!BH127</f>
        <v>57656640</v>
      </c>
      <c r="L125" s="413">
        <f t="shared" si="1"/>
        <v>0</v>
      </c>
      <c r="M125" s="414"/>
      <c r="N125" s="413"/>
    </row>
    <row r="126" spans="2:14" s="410" customFormat="1" ht="11.25" customHeight="1" x14ac:dyDescent="0.2">
      <c r="B126" s="411">
        <f>'گام اول '!B128</f>
        <v>122</v>
      </c>
      <c r="C126" s="411" t="str">
        <f>'گام اول '!E128</f>
        <v>محمد</v>
      </c>
      <c r="D126" s="411" t="str">
        <f>'گام اول '!F128</f>
        <v>رحمانی</v>
      </c>
      <c r="E126" s="411" t="str">
        <f>'گام اول '!G128</f>
        <v xml:space="preserve">اداری </v>
      </c>
      <c r="F126" s="411" t="str">
        <f>'گام اول '!H128</f>
        <v>خراسان رضوی</v>
      </c>
      <c r="G126" s="411" t="str">
        <f>'گام اول '!I128</f>
        <v>185-700-4173012-1</v>
      </c>
      <c r="H126" s="411" t="str">
        <f>'گام اول '!J128</f>
        <v>0680319913</v>
      </c>
      <c r="I126" s="412">
        <f>'گام اول '!BH128</f>
        <v>81528221</v>
      </c>
      <c r="K126" s="413">
        <f>'گام اول '!BH128</f>
        <v>81528221</v>
      </c>
      <c r="L126" s="413">
        <f t="shared" si="1"/>
        <v>0</v>
      </c>
      <c r="M126" s="414"/>
      <c r="N126" s="413"/>
    </row>
    <row r="127" spans="2:14" s="410" customFormat="1" ht="11.25" customHeight="1" x14ac:dyDescent="0.2">
      <c r="B127" s="411">
        <f>'گام اول '!B129</f>
        <v>123</v>
      </c>
      <c r="C127" s="411" t="str">
        <f>'گام اول '!E129</f>
        <v>محسن</v>
      </c>
      <c r="D127" s="411" t="str">
        <f>'گام اول '!F129</f>
        <v>منفرد</v>
      </c>
      <c r="E127" s="411" t="str">
        <f>'گام اول '!G129</f>
        <v xml:space="preserve">اداری </v>
      </c>
      <c r="F127" s="411" t="str">
        <f>'گام اول '!H129</f>
        <v>خراسان رضوی</v>
      </c>
      <c r="G127" s="411" t="str">
        <f>'گام اول '!I129</f>
        <v>266-700-4301339-1</v>
      </c>
      <c r="H127" s="411" t="str">
        <f>'گام اول '!J129</f>
        <v>0939734796</v>
      </c>
      <c r="I127" s="412">
        <f>'گام اول '!BH129</f>
        <v>51876795</v>
      </c>
      <c r="K127" s="413">
        <f>'گام اول '!BH129</f>
        <v>51876795</v>
      </c>
      <c r="L127" s="413">
        <f t="shared" si="1"/>
        <v>0</v>
      </c>
      <c r="M127" s="414"/>
      <c r="N127" s="413"/>
    </row>
    <row r="128" spans="2:14" s="410" customFormat="1" ht="11.25" customHeight="1" x14ac:dyDescent="0.2">
      <c r="B128" s="411">
        <f>'گام اول '!B130</f>
        <v>124</v>
      </c>
      <c r="C128" s="411" t="str">
        <f>'گام اول '!E130</f>
        <v>امیر</v>
      </c>
      <c r="D128" s="411" t="str">
        <f>'گام اول '!F130</f>
        <v>فیروزی</v>
      </c>
      <c r="E128" s="411" t="str">
        <f>'گام اول '!G130</f>
        <v xml:space="preserve">اداری </v>
      </c>
      <c r="F128" s="411" t="str">
        <f>'گام اول '!H130</f>
        <v>خراسان رضوی</v>
      </c>
      <c r="G128" s="411" t="str">
        <f>'گام اول '!I130</f>
        <v>177-12-3840462-1</v>
      </c>
      <c r="H128" s="411" t="str">
        <f>'گام اول '!J130</f>
        <v>0920753957</v>
      </c>
      <c r="I128" s="412">
        <f>'گام اول '!BH130</f>
        <v>72890435</v>
      </c>
      <c r="K128" s="413">
        <f>'گام اول '!BH130</f>
        <v>72890435</v>
      </c>
      <c r="L128" s="413">
        <f t="shared" si="1"/>
        <v>0</v>
      </c>
      <c r="M128" s="414"/>
      <c r="N128" s="413"/>
    </row>
    <row r="129" spans="2:14" s="410" customFormat="1" ht="11.25" customHeight="1" x14ac:dyDescent="0.2">
      <c r="B129" s="411">
        <f>'گام اول '!B131</f>
        <v>125</v>
      </c>
      <c r="C129" s="411" t="str">
        <f>'گام اول '!E131</f>
        <v>عباس</v>
      </c>
      <c r="D129" s="411" t="str">
        <f>'گام اول '!F131</f>
        <v>رضاپور</v>
      </c>
      <c r="E129" s="411" t="str">
        <f>'گام اول '!G131</f>
        <v xml:space="preserve">اداری </v>
      </c>
      <c r="F129" s="411" t="str">
        <f>'گام اول '!H131</f>
        <v>خراسان شمالی</v>
      </c>
      <c r="G129" s="411" t="str">
        <f>'گام اول '!I131</f>
        <v>136-813-2186655-1</v>
      </c>
      <c r="H129" s="411" t="str">
        <f>'گام اول '!J131</f>
        <v>0829377123</v>
      </c>
      <c r="I129" s="412">
        <f>'گام اول '!BH131</f>
        <v>71451701</v>
      </c>
      <c r="K129" s="413">
        <f>'گام اول '!BH131</f>
        <v>71451701</v>
      </c>
      <c r="L129" s="413">
        <f t="shared" si="1"/>
        <v>0</v>
      </c>
      <c r="M129" s="414"/>
      <c r="N129" s="413"/>
    </row>
    <row r="130" spans="2:14" s="410" customFormat="1" ht="11.25" customHeight="1" x14ac:dyDescent="0.2">
      <c r="B130" s="411">
        <f>'گام اول '!B132</f>
        <v>126</v>
      </c>
      <c r="C130" s="411" t="str">
        <f>'گام اول '!E132</f>
        <v>حسن</v>
      </c>
      <c r="D130" s="411" t="str">
        <f>'گام اول '!F132</f>
        <v>وحداني</v>
      </c>
      <c r="E130" s="411" t="str">
        <f>'گام اول '!G132</f>
        <v xml:space="preserve">اداری </v>
      </c>
      <c r="F130" s="411" t="str">
        <f>'گام اول '!H132</f>
        <v>خراسان شمالی</v>
      </c>
      <c r="G130" s="411" t="str">
        <f>'گام اول '!I132</f>
        <v>231-3-2875571-1</v>
      </c>
      <c r="H130" s="411" t="str">
        <f>'گام اول '!J132</f>
        <v>0680391959</v>
      </c>
      <c r="I130" s="412">
        <f>'گام اول '!BH132</f>
        <v>80619380</v>
      </c>
      <c r="K130" s="413">
        <f>'گام اول '!BH132</f>
        <v>80619380</v>
      </c>
      <c r="L130" s="413">
        <f t="shared" si="1"/>
        <v>0</v>
      </c>
      <c r="M130" s="414"/>
      <c r="N130" s="413"/>
    </row>
    <row r="131" spans="2:14" s="410" customFormat="1" ht="11.25" customHeight="1" x14ac:dyDescent="0.2">
      <c r="B131" s="411">
        <f>'گام اول '!B133</f>
        <v>127</v>
      </c>
      <c r="C131" s="411" t="str">
        <f>'گام اول '!E133</f>
        <v>احمد</v>
      </c>
      <c r="D131" s="411" t="str">
        <f>'گام اول '!F133</f>
        <v>غلامیان</v>
      </c>
      <c r="E131" s="411" t="str">
        <f>'گام اول '!G133</f>
        <v xml:space="preserve">اداری </v>
      </c>
      <c r="F131" s="411" t="str">
        <f>'گام اول '!H133</f>
        <v>خراسان شمالی</v>
      </c>
      <c r="G131" s="411" t="str">
        <f>'گام اول '!I133</f>
        <v xml:space="preserve">231-3-240393-1 </v>
      </c>
      <c r="H131" s="411" t="str">
        <f>'گام اول '!J133</f>
        <v>5249497063</v>
      </c>
      <c r="I131" s="412">
        <f>'گام اول '!BH133</f>
        <v>76303522</v>
      </c>
      <c r="K131" s="413">
        <f>'گام اول '!BH133</f>
        <v>76303522</v>
      </c>
      <c r="L131" s="413">
        <f t="shared" si="1"/>
        <v>0</v>
      </c>
      <c r="M131" s="414"/>
      <c r="N131" s="413"/>
    </row>
    <row r="132" spans="2:14" s="410" customFormat="1" ht="11.25" customHeight="1" x14ac:dyDescent="0.2">
      <c r="B132" s="411">
        <f>'گام اول '!B134</f>
        <v>128</v>
      </c>
      <c r="C132" s="411" t="str">
        <f>'گام اول '!E134</f>
        <v>حامد</v>
      </c>
      <c r="D132" s="411" t="str">
        <f>'گام اول '!F134</f>
        <v>منتظری</v>
      </c>
      <c r="E132" s="411" t="str">
        <f>'گام اول '!G134</f>
        <v xml:space="preserve">اداری </v>
      </c>
      <c r="F132" s="411" t="str">
        <f>'گام اول '!H134</f>
        <v>خراسان شمالی</v>
      </c>
      <c r="G132" s="411" t="str">
        <f>'گام اول '!I134</f>
        <v>231-12-2491979-1</v>
      </c>
      <c r="H132" s="411" t="str">
        <f>'گام اول '!J134</f>
        <v>2020108348</v>
      </c>
      <c r="I132" s="412">
        <f>'گام اول '!BH134</f>
        <v>55855373</v>
      </c>
      <c r="K132" s="413">
        <f>'گام اول '!BH134</f>
        <v>55855373</v>
      </c>
      <c r="L132" s="413">
        <f t="shared" si="1"/>
        <v>0</v>
      </c>
      <c r="M132" s="414"/>
      <c r="N132" s="413"/>
    </row>
    <row r="133" spans="2:14" s="410" customFormat="1" ht="11.25" customHeight="1" x14ac:dyDescent="0.2">
      <c r="B133" s="411">
        <f>'گام اول '!B135</f>
        <v>129</v>
      </c>
      <c r="C133" s="411" t="str">
        <f>'گام اول '!E135</f>
        <v>حجت اله</v>
      </c>
      <c r="D133" s="411" t="str">
        <f>'گام اول '!F135</f>
        <v>شیخی</v>
      </c>
      <c r="E133" s="411" t="str">
        <f>'گام اول '!G135</f>
        <v xml:space="preserve">اداری </v>
      </c>
      <c r="F133" s="411" t="str">
        <f>'گام اول '!H135</f>
        <v>خوزستان</v>
      </c>
      <c r="G133" s="411" t="str">
        <f>'گام اول '!I135</f>
        <v>160-700-3541853-1</v>
      </c>
      <c r="H133" s="411">
        <f>'گام اول '!J135</f>
        <v>1830014749</v>
      </c>
      <c r="I133" s="412">
        <f>'گام اول '!BH135</f>
        <v>77336097</v>
      </c>
      <c r="K133" s="413">
        <f>'گام اول '!BH135</f>
        <v>77336097</v>
      </c>
      <c r="L133" s="413">
        <f t="shared" si="1"/>
        <v>0</v>
      </c>
      <c r="M133" s="414"/>
      <c r="N133" s="413"/>
    </row>
    <row r="134" spans="2:14" s="410" customFormat="1" ht="11.25" customHeight="1" x14ac:dyDescent="0.2">
      <c r="B134" s="411">
        <f>'گام اول '!B136</f>
        <v>130</v>
      </c>
      <c r="C134" s="411" t="str">
        <f>'گام اول '!E136</f>
        <v>علی</v>
      </c>
      <c r="D134" s="411" t="str">
        <f>'گام اول '!F136</f>
        <v>کتانی</v>
      </c>
      <c r="E134" s="411" t="str">
        <f>'گام اول '!G136</f>
        <v xml:space="preserve">اداری </v>
      </c>
      <c r="F134" s="411" t="str">
        <f>'گام اول '!H136</f>
        <v>خوزستان</v>
      </c>
      <c r="G134" s="411" t="str">
        <f>'گام اول '!I136</f>
        <v>160-12-4140768-1</v>
      </c>
      <c r="H134" s="411">
        <f>'گام اول '!J136</f>
        <v>1757165177</v>
      </c>
      <c r="I134" s="412">
        <f>'گام اول '!BH136</f>
        <v>60528753</v>
      </c>
      <c r="K134" s="413">
        <f>'گام اول '!BH136</f>
        <v>60528753</v>
      </c>
      <c r="L134" s="413">
        <f t="shared" ref="L134:L197" si="2">K134-I134</f>
        <v>0</v>
      </c>
      <c r="M134" s="414"/>
      <c r="N134" s="413"/>
    </row>
    <row r="135" spans="2:14" s="410" customFormat="1" ht="11.25" customHeight="1" x14ac:dyDescent="0.2">
      <c r="B135" s="411">
        <f>'گام اول '!B137</f>
        <v>131</v>
      </c>
      <c r="C135" s="411" t="str">
        <f>'گام اول '!E137</f>
        <v>مصطفی</v>
      </c>
      <c r="D135" s="411" t="str">
        <f>'گام اول '!F137</f>
        <v>جوزانی</v>
      </c>
      <c r="E135" s="411" t="str">
        <f>'گام اول '!G137</f>
        <v xml:space="preserve">اداری </v>
      </c>
      <c r="F135" s="411" t="str">
        <f>'گام اول '!H137</f>
        <v>خوزستان</v>
      </c>
      <c r="G135" s="411" t="str">
        <f>'گام اول '!I137</f>
        <v>345-700-4140856-1</v>
      </c>
      <c r="H135" s="411">
        <f>'گام اول '!J137</f>
        <v>4269874503</v>
      </c>
      <c r="I135" s="412">
        <f>'گام اول '!BH137</f>
        <v>82617757</v>
      </c>
      <c r="K135" s="413">
        <f>'گام اول '!BH137</f>
        <v>82617757</v>
      </c>
      <c r="L135" s="413">
        <f t="shared" si="2"/>
        <v>0</v>
      </c>
      <c r="M135" s="414"/>
      <c r="N135" s="413"/>
    </row>
    <row r="136" spans="2:14" s="410" customFormat="1" ht="11.25" customHeight="1" x14ac:dyDescent="0.2">
      <c r="B136" s="411">
        <f>'گام اول '!B138</f>
        <v>132</v>
      </c>
      <c r="C136" s="411" t="str">
        <f>'گام اول '!E138</f>
        <v>سید عبدالهادی</v>
      </c>
      <c r="D136" s="411" t="str">
        <f>'گام اول '!F138</f>
        <v>موسوی انور</v>
      </c>
      <c r="E136" s="411" t="str">
        <f>'گام اول '!G138</f>
        <v xml:space="preserve">اداری </v>
      </c>
      <c r="F136" s="411" t="str">
        <f>'گام اول '!H138</f>
        <v>خوزستان</v>
      </c>
      <c r="G136" s="411" t="str">
        <f>'گام اول '!I138</f>
        <v>376-700-4179811-1</v>
      </c>
      <c r="H136" s="411">
        <f>'گام اول '!J138</f>
        <v>1740627679</v>
      </c>
      <c r="I136" s="412">
        <f>'گام اول '!BH138</f>
        <v>84309413</v>
      </c>
      <c r="K136" s="413">
        <f>'گام اول '!BH138</f>
        <v>84309413</v>
      </c>
      <c r="L136" s="413">
        <f t="shared" si="2"/>
        <v>0</v>
      </c>
      <c r="M136" s="414"/>
      <c r="N136" s="413"/>
    </row>
    <row r="137" spans="2:14" s="410" customFormat="1" ht="11.25" customHeight="1" x14ac:dyDescent="0.2">
      <c r="B137" s="411">
        <f>'گام اول '!B139</f>
        <v>133</v>
      </c>
      <c r="C137" s="411" t="str">
        <f>'گام اول '!E139</f>
        <v>سید سجاد</v>
      </c>
      <c r="D137" s="411" t="str">
        <f>'گام اول '!F139</f>
        <v xml:space="preserve">هاشمی </v>
      </c>
      <c r="E137" s="411" t="str">
        <f>'گام اول '!G139</f>
        <v xml:space="preserve">اداری </v>
      </c>
      <c r="F137" s="411" t="str">
        <f>'گام اول '!H139</f>
        <v>خوزستان</v>
      </c>
      <c r="G137" s="411" t="str">
        <f>'گام اول '!I139</f>
        <v>447-876-4191287-1</v>
      </c>
      <c r="H137" s="411">
        <f>'گام اول '!J139</f>
        <v>5509969891</v>
      </c>
      <c r="I137" s="412">
        <f>'گام اول '!BH139</f>
        <v>66851049</v>
      </c>
      <c r="K137" s="413">
        <f>'گام اول '!BH139</f>
        <v>66851049</v>
      </c>
      <c r="L137" s="413">
        <f t="shared" si="2"/>
        <v>0</v>
      </c>
      <c r="M137" s="414"/>
      <c r="N137" s="413"/>
    </row>
    <row r="138" spans="2:14" s="410" customFormat="1" ht="11.25" customHeight="1" x14ac:dyDescent="0.2">
      <c r="B138" s="411">
        <f>'گام اول '!B140</f>
        <v>134</v>
      </c>
      <c r="C138" s="411" t="str">
        <f>'گام اول '!E140</f>
        <v>نادر</v>
      </c>
      <c r="D138" s="411" t="str">
        <f>'گام اول '!F140</f>
        <v>عسگرتبار</v>
      </c>
      <c r="E138" s="411" t="str">
        <f>'گام اول '!G140</f>
        <v xml:space="preserve">اداری </v>
      </c>
      <c r="F138" s="411" t="str">
        <f>'گام اول '!H140</f>
        <v>خوزستان</v>
      </c>
      <c r="G138" s="411" t="str">
        <f>'گام اول '!I140</f>
        <v>281-12-4291996-1</v>
      </c>
      <c r="H138" s="411">
        <f>'گام اول '!J140</f>
        <v>4810111954</v>
      </c>
      <c r="I138" s="412">
        <f>'گام اول '!BH140</f>
        <v>77029534</v>
      </c>
      <c r="K138" s="413">
        <f>'گام اول '!BH140</f>
        <v>77029534</v>
      </c>
      <c r="L138" s="413">
        <f t="shared" si="2"/>
        <v>0</v>
      </c>
      <c r="M138" s="414"/>
      <c r="N138" s="413"/>
    </row>
    <row r="139" spans="2:14" s="410" customFormat="1" ht="11.25" customHeight="1" x14ac:dyDescent="0.2">
      <c r="B139" s="411">
        <f>'گام اول '!B141</f>
        <v>135</v>
      </c>
      <c r="C139" s="411" t="str">
        <f>'گام اول '!E141</f>
        <v>محسن</v>
      </c>
      <c r="D139" s="411" t="str">
        <f>'گام اول '!F141</f>
        <v>مرادپور</v>
      </c>
      <c r="E139" s="411" t="str">
        <f>'گام اول '!G141</f>
        <v xml:space="preserve">اداری </v>
      </c>
      <c r="F139" s="411" t="str">
        <f>'گام اول '!H141</f>
        <v>خوزستان</v>
      </c>
      <c r="G139" s="411" t="str">
        <f>'گام اول '!I141</f>
        <v>160-876-4257588-1</v>
      </c>
      <c r="H139" s="411">
        <f>'گام اول '!J141</f>
        <v>1740449118</v>
      </c>
      <c r="I139" s="412">
        <f>'گام اول '!BH141</f>
        <v>71073947</v>
      </c>
      <c r="K139" s="413">
        <f>'گام اول '!BH141</f>
        <v>71073947</v>
      </c>
      <c r="L139" s="413">
        <f t="shared" si="2"/>
        <v>0</v>
      </c>
      <c r="M139" s="414"/>
      <c r="N139" s="413"/>
    </row>
    <row r="140" spans="2:14" s="410" customFormat="1" ht="11.25" customHeight="1" x14ac:dyDescent="0.2">
      <c r="B140" s="411">
        <f>'گام اول '!B142</f>
        <v>136</v>
      </c>
      <c r="C140" s="411" t="str">
        <f>'گام اول '!E142</f>
        <v>حمید</v>
      </c>
      <c r="D140" s="411" t="str">
        <f>'گام اول '!F142</f>
        <v>هادی</v>
      </c>
      <c r="E140" s="411" t="str">
        <f>'گام اول '!G142</f>
        <v xml:space="preserve">اداری </v>
      </c>
      <c r="F140" s="411" t="str">
        <f>'گام اول '!H142</f>
        <v>زنجان</v>
      </c>
      <c r="G140" s="411" t="str">
        <f>'گام اول '!I142</f>
        <v>189-813-2215350-1</v>
      </c>
      <c r="H140" s="411">
        <f>'گام اول '!J142</f>
        <v>4284447726</v>
      </c>
      <c r="I140" s="412">
        <f>'گام اول '!BH142</f>
        <v>69769042</v>
      </c>
      <c r="K140" s="413">
        <f>'گام اول '!BH142</f>
        <v>69769042</v>
      </c>
      <c r="L140" s="413">
        <f t="shared" si="2"/>
        <v>0</v>
      </c>
      <c r="M140" s="414"/>
      <c r="N140" s="413"/>
    </row>
    <row r="141" spans="2:14" s="410" customFormat="1" ht="11.25" customHeight="1" x14ac:dyDescent="0.2">
      <c r="B141" s="411">
        <f>'گام اول '!B143</f>
        <v>137</v>
      </c>
      <c r="C141" s="411" t="str">
        <f>'گام اول '!E143</f>
        <v xml:space="preserve">محسن </v>
      </c>
      <c r="D141" s="411" t="str">
        <f>'گام اول '!F143</f>
        <v>مرادی</v>
      </c>
      <c r="E141" s="411" t="str">
        <f>'گام اول '!G143</f>
        <v xml:space="preserve">اداری </v>
      </c>
      <c r="F141" s="411" t="str">
        <f>'گام اول '!H143</f>
        <v>زنجان</v>
      </c>
      <c r="G141" s="411" t="str">
        <f>'گام اول '!I143</f>
        <v>189-813-2631912-1</v>
      </c>
      <c r="H141" s="411">
        <f>'گام اول '!J143</f>
        <v>4285546841</v>
      </c>
      <c r="I141" s="412">
        <f>'گام اول '!BH143</f>
        <v>68955395</v>
      </c>
      <c r="K141" s="413">
        <f>'گام اول '!BH143</f>
        <v>68955395</v>
      </c>
      <c r="L141" s="413">
        <f t="shared" si="2"/>
        <v>0</v>
      </c>
      <c r="M141" s="414"/>
      <c r="N141" s="413"/>
    </row>
    <row r="142" spans="2:14" s="410" customFormat="1" ht="11.25" customHeight="1" x14ac:dyDescent="0.2">
      <c r="B142" s="411">
        <f>'گام اول '!B144</f>
        <v>138</v>
      </c>
      <c r="C142" s="411" t="str">
        <f>'گام اول '!E144</f>
        <v>مصطفی</v>
      </c>
      <c r="D142" s="411" t="str">
        <f>'گام اول '!F144</f>
        <v>الیاسی</v>
      </c>
      <c r="E142" s="411" t="str">
        <f>'گام اول '!G144</f>
        <v xml:space="preserve">اداری </v>
      </c>
      <c r="F142" s="411" t="str">
        <f>'گام اول '!H144</f>
        <v>سازمان</v>
      </c>
      <c r="G142" s="411" t="str">
        <f>'گام اول '!I144</f>
        <v>124-813-3591363-1</v>
      </c>
      <c r="H142" s="411" t="str">
        <f>'گام اول '!J144</f>
        <v>0452726352</v>
      </c>
      <c r="I142" s="412">
        <f>'گام اول '!BH144</f>
        <v>78490393</v>
      </c>
      <c r="K142" s="413">
        <f>'گام اول '!BH144</f>
        <v>78490393</v>
      </c>
      <c r="L142" s="413">
        <f t="shared" si="2"/>
        <v>0</v>
      </c>
      <c r="M142" s="414"/>
      <c r="N142" s="413"/>
    </row>
    <row r="143" spans="2:14" s="410" customFormat="1" ht="11.25" customHeight="1" x14ac:dyDescent="0.2">
      <c r="B143" s="411">
        <f>'گام اول '!B145</f>
        <v>139</v>
      </c>
      <c r="C143" s="411" t="str">
        <f>'گام اول '!E145</f>
        <v>علیرضا</v>
      </c>
      <c r="D143" s="411" t="str">
        <f>'گام اول '!F145</f>
        <v>شكری فیروزآباد</v>
      </c>
      <c r="E143" s="411" t="str">
        <f>'گام اول '!G145</f>
        <v xml:space="preserve">اداری </v>
      </c>
      <c r="F143" s="411" t="str">
        <f>'گام اول '!H145</f>
        <v>سازمان</v>
      </c>
      <c r="G143" s="411" t="str">
        <f>'گام اول '!I145</f>
        <v>124-800-1879731-1</v>
      </c>
      <c r="H143" s="411" t="str">
        <f>'گام اول '!J145</f>
        <v>0083992944</v>
      </c>
      <c r="I143" s="412">
        <f>'گام اول '!BH145</f>
        <v>74184808</v>
      </c>
      <c r="K143" s="413">
        <f>'گام اول '!BH145</f>
        <v>74184808</v>
      </c>
      <c r="L143" s="413">
        <f t="shared" si="2"/>
        <v>0</v>
      </c>
      <c r="M143" s="414"/>
      <c r="N143" s="413"/>
    </row>
    <row r="144" spans="2:14" s="410" customFormat="1" ht="11.25" customHeight="1" x14ac:dyDescent="0.2">
      <c r="B144" s="411">
        <f>'گام اول '!B146</f>
        <v>140</v>
      </c>
      <c r="C144" s="411" t="str">
        <f>'گام اول '!E146</f>
        <v>سالار</v>
      </c>
      <c r="D144" s="411" t="str">
        <f>'گام اول '!F146</f>
        <v>علیمردانی</v>
      </c>
      <c r="E144" s="411" t="str">
        <f>'گام اول '!G146</f>
        <v xml:space="preserve">اداری </v>
      </c>
      <c r="F144" s="411" t="str">
        <f>'گام اول '!H146</f>
        <v>سازمان</v>
      </c>
      <c r="G144" s="411" t="str">
        <f>'گام اول '!I146</f>
        <v>124-813-3055960-1</v>
      </c>
      <c r="H144" s="411" t="str">
        <f>'گام اول '!J146</f>
        <v>0079913547</v>
      </c>
      <c r="I144" s="412">
        <f>'گام اول '!BH146</f>
        <v>68733413</v>
      </c>
      <c r="K144" s="413">
        <f>'گام اول '!BH146</f>
        <v>68733413</v>
      </c>
      <c r="L144" s="413">
        <f t="shared" si="2"/>
        <v>0</v>
      </c>
      <c r="M144" s="414"/>
      <c r="N144" s="413"/>
    </row>
    <row r="145" spans="2:14" s="410" customFormat="1" ht="11.25" customHeight="1" x14ac:dyDescent="0.2">
      <c r="B145" s="411">
        <f>'گام اول '!B147</f>
        <v>141</v>
      </c>
      <c r="C145" s="411" t="str">
        <f>'گام اول '!E147</f>
        <v>نازی</v>
      </c>
      <c r="D145" s="411" t="str">
        <f>'گام اول '!F147</f>
        <v>ترک زبان</v>
      </c>
      <c r="E145" s="411" t="str">
        <f>'گام اول '!G147</f>
        <v xml:space="preserve">اداری </v>
      </c>
      <c r="F145" s="411" t="str">
        <f>'گام اول '!H147</f>
        <v>سازمان</v>
      </c>
      <c r="G145" s="411" t="str">
        <f>'گام اول '!I147</f>
        <v>124-813-3240957-1</v>
      </c>
      <c r="H145" s="411" t="str">
        <f>'گام اول '!J147</f>
        <v>0323642421</v>
      </c>
      <c r="I145" s="412">
        <f>'گام اول '!BH147</f>
        <v>63820127</v>
      </c>
      <c r="K145" s="413">
        <f>'گام اول '!BH147</f>
        <v>63820127</v>
      </c>
      <c r="L145" s="413">
        <f t="shared" si="2"/>
        <v>0</v>
      </c>
      <c r="M145" s="414"/>
      <c r="N145" s="413"/>
    </row>
    <row r="146" spans="2:14" s="410" customFormat="1" ht="11.25" customHeight="1" x14ac:dyDescent="0.2">
      <c r="B146" s="411">
        <f>'گام اول '!B148</f>
        <v>142</v>
      </c>
      <c r="C146" s="411" t="str">
        <f>'گام اول '!E148</f>
        <v>آرمین</v>
      </c>
      <c r="D146" s="411" t="str">
        <f>'گام اول '!F148</f>
        <v>عاشوری</v>
      </c>
      <c r="E146" s="411" t="str">
        <f>'گام اول '!G148</f>
        <v xml:space="preserve">اداری </v>
      </c>
      <c r="F146" s="411" t="str">
        <f>'گام اول '!H148</f>
        <v>سازمان</v>
      </c>
      <c r="G146" s="411" t="str">
        <f>'گام اول '!I148</f>
        <v>124-813-3796402-1</v>
      </c>
      <c r="H146" s="411" t="str">
        <f>'گام اول '!J148</f>
        <v>0012001996</v>
      </c>
      <c r="I146" s="412">
        <f>'گام اول '!BH148</f>
        <v>64424836</v>
      </c>
      <c r="K146" s="413">
        <f>'گام اول '!BH148</f>
        <v>64424836</v>
      </c>
      <c r="L146" s="413">
        <f t="shared" si="2"/>
        <v>0</v>
      </c>
      <c r="M146" s="414"/>
      <c r="N146" s="413"/>
    </row>
    <row r="147" spans="2:14" s="410" customFormat="1" ht="11.25" customHeight="1" x14ac:dyDescent="0.2">
      <c r="B147" s="411">
        <f>'گام اول '!B149</f>
        <v>143</v>
      </c>
      <c r="C147" s="411" t="str">
        <f>'گام اول '!E149</f>
        <v xml:space="preserve">مسعود </v>
      </c>
      <c r="D147" s="411" t="str">
        <f>'گام اول '!F149</f>
        <v>نوروزی</v>
      </c>
      <c r="E147" s="411" t="str">
        <f>'گام اول '!G149</f>
        <v xml:space="preserve">اداری </v>
      </c>
      <c r="F147" s="411" t="str">
        <f>'گام اول '!H149</f>
        <v>سازمان</v>
      </c>
      <c r="G147" s="411" t="str">
        <f>'گام اول '!I149</f>
        <v>124-700-4027807-1</v>
      </c>
      <c r="H147" s="411" t="str">
        <f>'گام اول '!J149</f>
        <v>0559806949</v>
      </c>
      <c r="I147" s="412">
        <f>'گام اول '!BH149</f>
        <v>108663781</v>
      </c>
      <c r="K147" s="413">
        <f>'گام اول '!BH149</f>
        <v>108663781</v>
      </c>
      <c r="L147" s="413">
        <f t="shared" si="2"/>
        <v>0</v>
      </c>
      <c r="M147" s="414"/>
      <c r="N147" s="413"/>
    </row>
    <row r="148" spans="2:14" s="410" customFormat="1" ht="11.25" customHeight="1" x14ac:dyDescent="0.2">
      <c r="B148" s="411">
        <f>'گام اول '!B150</f>
        <v>144</v>
      </c>
      <c r="C148" s="411" t="str">
        <f>'گام اول '!E150</f>
        <v>مجتبی</v>
      </c>
      <c r="D148" s="411" t="str">
        <f>'گام اول '!F150</f>
        <v>حسن زاده هجراندوست</v>
      </c>
      <c r="E148" s="411" t="str">
        <f>'گام اول '!G150</f>
        <v xml:space="preserve">اداری </v>
      </c>
      <c r="F148" s="411" t="str">
        <f>'گام اول '!H150</f>
        <v>سازمان</v>
      </c>
      <c r="G148" s="411" t="str">
        <f>'گام اول '!I150</f>
        <v>124-700-4049978-1</v>
      </c>
      <c r="H148" s="411" t="str">
        <f>'گام اول '!J150</f>
        <v>0014604280</v>
      </c>
      <c r="I148" s="412">
        <f>'گام اول '!BH150</f>
        <v>92076642</v>
      </c>
      <c r="K148" s="413">
        <f>'گام اول '!BH150</f>
        <v>92076642</v>
      </c>
      <c r="L148" s="413">
        <f t="shared" si="2"/>
        <v>0</v>
      </c>
      <c r="M148" s="414"/>
      <c r="N148" s="413"/>
    </row>
    <row r="149" spans="2:14" s="410" customFormat="1" ht="11.25" customHeight="1" x14ac:dyDescent="0.2">
      <c r="B149" s="411">
        <f>'گام اول '!B151</f>
        <v>145</v>
      </c>
      <c r="C149" s="411" t="str">
        <f>'گام اول '!E151</f>
        <v>محمود</v>
      </c>
      <c r="D149" s="411" t="str">
        <f>'گام اول '!F151</f>
        <v>جوادی</v>
      </c>
      <c r="E149" s="411" t="str">
        <f>'گام اول '!G151</f>
        <v xml:space="preserve">اداری </v>
      </c>
      <c r="F149" s="411" t="str">
        <f>'گام اول '!H151</f>
        <v>سازمان</v>
      </c>
      <c r="G149" s="411" t="str">
        <f>'گام اول '!I151</f>
        <v>121-813-2549497-1</v>
      </c>
      <c r="H149" s="411" t="str">
        <f>'گام اول '!J151</f>
        <v>0066444731</v>
      </c>
      <c r="I149" s="412">
        <f>'گام اول '!BH151</f>
        <v>78932454</v>
      </c>
      <c r="K149" s="413">
        <f>'گام اول '!BH151</f>
        <v>78932454</v>
      </c>
      <c r="L149" s="413">
        <f t="shared" si="2"/>
        <v>0</v>
      </c>
      <c r="M149" s="414"/>
      <c r="N149" s="413"/>
    </row>
    <row r="150" spans="2:14" s="410" customFormat="1" ht="11.25" customHeight="1" x14ac:dyDescent="0.2">
      <c r="B150" s="411">
        <f>'گام اول '!B152</f>
        <v>146</v>
      </c>
      <c r="C150" s="411" t="str">
        <f>'گام اول '!E152</f>
        <v>مجید</v>
      </c>
      <c r="D150" s="411" t="str">
        <f>'گام اول '!F152</f>
        <v>گشتاسب</v>
      </c>
      <c r="E150" s="411" t="str">
        <f>'گام اول '!G152</f>
        <v xml:space="preserve">اداری </v>
      </c>
      <c r="F150" s="411" t="str">
        <f>'گام اول '!H152</f>
        <v>سازمان</v>
      </c>
      <c r="G150" s="411" t="str">
        <f>'گام اول '!I152</f>
        <v>124-700-4073518-1</v>
      </c>
      <c r="H150" s="411" t="str">
        <f>'گام اول '!J152</f>
        <v>0018329039</v>
      </c>
      <c r="I150" s="412">
        <f>'گام اول '!BH152</f>
        <v>64855712</v>
      </c>
      <c r="K150" s="413">
        <f>'گام اول '!BH152</f>
        <v>64855712</v>
      </c>
      <c r="L150" s="413">
        <f t="shared" si="2"/>
        <v>0</v>
      </c>
      <c r="M150" s="414"/>
      <c r="N150" s="413"/>
    </row>
    <row r="151" spans="2:14" s="410" customFormat="1" ht="11.25" customHeight="1" x14ac:dyDescent="0.2">
      <c r="B151" s="411">
        <f>'گام اول '!B153</f>
        <v>147</v>
      </c>
      <c r="C151" s="411" t="str">
        <f>'گام اول '!E153</f>
        <v>رضا</v>
      </c>
      <c r="D151" s="411" t="str">
        <f>'گام اول '!F153</f>
        <v>کراری</v>
      </c>
      <c r="E151" s="411" t="str">
        <f>'گام اول '!G153</f>
        <v xml:space="preserve">اداری </v>
      </c>
      <c r="F151" s="411" t="str">
        <f>'گام اول '!H153</f>
        <v>سازمان</v>
      </c>
      <c r="G151" s="411" t="str">
        <f>'گام اول '!I153</f>
        <v>410-813-3498428-1</v>
      </c>
      <c r="H151" s="411" t="str">
        <f>'گام اول '!J153</f>
        <v>0015959503</v>
      </c>
      <c r="I151" s="412">
        <f>'گام اول '!BH153</f>
        <v>81412110</v>
      </c>
      <c r="K151" s="413">
        <f>'گام اول '!BH153</f>
        <v>81412110</v>
      </c>
      <c r="L151" s="413">
        <f t="shared" si="2"/>
        <v>0</v>
      </c>
      <c r="M151" s="414"/>
      <c r="N151" s="413"/>
    </row>
    <row r="152" spans="2:14" s="410" customFormat="1" ht="11.25" customHeight="1" x14ac:dyDescent="0.2">
      <c r="B152" s="411">
        <f>'گام اول '!B154</f>
        <v>148</v>
      </c>
      <c r="C152" s="411" t="str">
        <f>'گام اول '!E154</f>
        <v>مرتضی</v>
      </c>
      <c r="D152" s="411" t="str">
        <f>'گام اول '!F154</f>
        <v>گشتاسب</v>
      </c>
      <c r="E152" s="411" t="str">
        <f>'گام اول '!G154</f>
        <v xml:space="preserve">اداری </v>
      </c>
      <c r="F152" s="411" t="str">
        <f>'گام اول '!H154</f>
        <v>سازمان</v>
      </c>
      <c r="G152" s="411" t="str">
        <f>'گام اول '!I154</f>
        <v>124-700-4168354-1</v>
      </c>
      <c r="H152" s="411" t="str">
        <f>'گام اول '!J154</f>
        <v>0016675614</v>
      </c>
      <c r="I152" s="412">
        <f>'گام اول '!BH154</f>
        <v>64690318</v>
      </c>
      <c r="K152" s="413">
        <f>'گام اول '!BH154</f>
        <v>64690318</v>
      </c>
      <c r="L152" s="413">
        <f t="shared" si="2"/>
        <v>0</v>
      </c>
      <c r="M152" s="414"/>
      <c r="N152" s="413"/>
    </row>
    <row r="153" spans="2:14" s="410" customFormat="1" ht="11.25" customHeight="1" x14ac:dyDescent="0.2">
      <c r="B153" s="411">
        <f>'گام اول '!B155</f>
        <v>149</v>
      </c>
      <c r="C153" s="411" t="str">
        <f>'گام اول '!E155</f>
        <v>جواد</v>
      </c>
      <c r="D153" s="411" t="str">
        <f>'گام اول '!F155</f>
        <v>اسلامی</v>
      </c>
      <c r="E153" s="411" t="str">
        <f>'گام اول '!G155</f>
        <v xml:space="preserve">اداری </v>
      </c>
      <c r="F153" s="411" t="str">
        <f>'گام اول '!H155</f>
        <v>سازمان</v>
      </c>
      <c r="G153" s="411" t="str">
        <f>'گام اول '!I155</f>
        <v>124-700-4156190-1</v>
      </c>
      <c r="H153" s="411" t="str">
        <f>'گام اول '!J155</f>
        <v>2162603497</v>
      </c>
      <c r="I153" s="412">
        <f>'گام اول '!BH155</f>
        <v>69527969</v>
      </c>
      <c r="K153" s="413">
        <f>'گام اول '!BH155</f>
        <v>69527969</v>
      </c>
      <c r="L153" s="413">
        <f t="shared" si="2"/>
        <v>0</v>
      </c>
      <c r="M153" s="414"/>
      <c r="N153" s="413"/>
    </row>
    <row r="154" spans="2:14" s="410" customFormat="1" ht="11.25" customHeight="1" x14ac:dyDescent="0.2">
      <c r="B154" s="411">
        <f>'گام اول '!B156</f>
        <v>150</v>
      </c>
      <c r="C154" s="411" t="str">
        <f>'گام اول '!E156</f>
        <v>مهدی</v>
      </c>
      <c r="D154" s="411" t="str">
        <f>'گام اول '!F156</f>
        <v>فتاح منش</v>
      </c>
      <c r="E154" s="411" t="str">
        <f>'گام اول '!G156</f>
        <v xml:space="preserve">اداری </v>
      </c>
      <c r="F154" s="411" t="str">
        <f>'گام اول '!H156</f>
        <v>سازمان</v>
      </c>
      <c r="G154" s="411" t="str">
        <f>'گام اول '!I156</f>
        <v>444-813-2723825-1</v>
      </c>
      <c r="H154" s="411" t="str">
        <f>'گام اول '!J156</f>
        <v>0011765429</v>
      </c>
      <c r="I154" s="412">
        <f>'گام اول '!BH156</f>
        <v>60434502</v>
      </c>
      <c r="K154" s="413">
        <f>'گام اول '!BH156</f>
        <v>60434502</v>
      </c>
      <c r="L154" s="413">
        <f t="shared" si="2"/>
        <v>0</v>
      </c>
      <c r="M154" s="414"/>
      <c r="N154" s="413"/>
    </row>
    <row r="155" spans="2:14" s="410" customFormat="1" ht="11.25" customHeight="1" x14ac:dyDescent="0.2">
      <c r="B155" s="411">
        <f>'گام اول '!B157</f>
        <v>151</v>
      </c>
      <c r="C155" s="411" t="str">
        <f>'گام اول '!E157</f>
        <v>سهیل</v>
      </c>
      <c r="D155" s="411" t="str">
        <f>'گام اول '!F157</f>
        <v>حمیدی</v>
      </c>
      <c r="E155" s="411" t="str">
        <f>'گام اول '!G157</f>
        <v xml:space="preserve">اداری </v>
      </c>
      <c r="F155" s="411" t="str">
        <f>'گام اول '!H157</f>
        <v>سازمان</v>
      </c>
      <c r="G155" s="411" t="str">
        <f>'گام اول '!I157</f>
        <v>122-813-3067438-1</v>
      </c>
      <c r="H155" s="411" t="str">
        <f>'گام اول '!J157</f>
        <v>0068844484</v>
      </c>
      <c r="I155" s="412">
        <f>'گام اول '!BH157</f>
        <v>61682639</v>
      </c>
      <c r="K155" s="413">
        <f>'گام اول '!BH157</f>
        <v>61682639</v>
      </c>
      <c r="L155" s="413">
        <f t="shared" si="2"/>
        <v>0</v>
      </c>
      <c r="M155" s="414"/>
      <c r="N155" s="413"/>
    </row>
    <row r="156" spans="2:14" s="410" customFormat="1" ht="11.25" customHeight="1" x14ac:dyDescent="0.2">
      <c r="B156" s="411">
        <f>'گام اول '!B158</f>
        <v>152</v>
      </c>
      <c r="C156" s="411" t="str">
        <f>'گام اول '!E158</f>
        <v>رویا</v>
      </c>
      <c r="D156" s="411" t="str">
        <f>'گام اول '!F158</f>
        <v>بهدادمنش</v>
      </c>
      <c r="E156" s="411" t="str">
        <f>'گام اول '!G158</f>
        <v xml:space="preserve">اداری </v>
      </c>
      <c r="F156" s="411" t="str">
        <f>'گام اول '!H158</f>
        <v>سازمان</v>
      </c>
      <c r="G156" s="411" t="str">
        <f>'گام اول '!I158</f>
        <v xml:space="preserve">444-700-3488824-1 </v>
      </c>
      <c r="H156" s="411" t="str">
        <f>'گام اول '!J158</f>
        <v>3258916144</v>
      </c>
      <c r="I156" s="412">
        <f>'گام اول '!BH158</f>
        <v>71856078</v>
      </c>
      <c r="K156" s="413">
        <f>'گام اول '!BH158</f>
        <v>71856078</v>
      </c>
      <c r="L156" s="413">
        <f t="shared" si="2"/>
        <v>0</v>
      </c>
      <c r="M156" s="414"/>
      <c r="N156" s="413"/>
    </row>
    <row r="157" spans="2:14" s="410" customFormat="1" ht="11.25" customHeight="1" x14ac:dyDescent="0.2">
      <c r="B157" s="411">
        <f>'گام اول '!B159</f>
        <v>153</v>
      </c>
      <c r="C157" s="411" t="str">
        <f>'گام اول '!E159</f>
        <v xml:space="preserve">محسن </v>
      </c>
      <c r="D157" s="411" t="str">
        <f>'گام اول '!F159</f>
        <v>خاکپور</v>
      </c>
      <c r="E157" s="411" t="str">
        <f>'گام اول '!G159</f>
        <v xml:space="preserve">اداری </v>
      </c>
      <c r="F157" s="411" t="str">
        <f>'گام اول '!H159</f>
        <v>سازمان</v>
      </c>
      <c r="G157" s="411" t="str">
        <f>'گام اول '!I159</f>
        <v>124-700-3619170-1</v>
      </c>
      <c r="H157" s="411" t="str">
        <f>'گام اول '!J159</f>
        <v>1728169844</v>
      </c>
      <c r="I157" s="412">
        <f>'گام اول '!BH159</f>
        <v>80415459</v>
      </c>
      <c r="K157" s="413">
        <f>'گام اول '!BH159</f>
        <v>80415459</v>
      </c>
      <c r="L157" s="413">
        <f t="shared" si="2"/>
        <v>0</v>
      </c>
      <c r="M157" s="414"/>
      <c r="N157" s="413"/>
    </row>
    <row r="158" spans="2:14" s="410" customFormat="1" ht="11.25" customHeight="1" x14ac:dyDescent="0.2">
      <c r="B158" s="411">
        <f>'گام اول '!B160</f>
        <v>154</v>
      </c>
      <c r="C158" s="411" t="str">
        <f>'گام اول '!E160</f>
        <v>محمد</v>
      </c>
      <c r="D158" s="411" t="str">
        <f>'گام اول '!F160</f>
        <v>اشراقی</v>
      </c>
      <c r="E158" s="411" t="str">
        <f>'گام اول '!G160</f>
        <v xml:space="preserve">اداری </v>
      </c>
      <c r="F158" s="411" t="str">
        <f>'گام اول '!H160</f>
        <v>سازمان</v>
      </c>
      <c r="G158" s="411" t="str">
        <f>'گام اول '!I160</f>
        <v>124-700-4076141-1</v>
      </c>
      <c r="H158" s="411" t="str">
        <f>'گام اول '!J160</f>
        <v>0015422437</v>
      </c>
      <c r="I158" s="412">
        <f>'گام اول '!BH160</f>
        <v>66032667</v>
      </c>
      <c r="K158" s="413">
        <f>'گام اول '!BH160</f>
        <v>66032667</v>
      </c>
      <c r="L158" s="413">
        <f t="shared" si="2"/>
        <v>0</v>
      </c>
      <c r="M158" s="414"/>
      <c r="N158" s="413"/>
    </row>
    <row r="159" spans="2:14" s="410" customFormat="1" ht="11.25" customHeight="1" x14ac:dyDescent="0.2">
      <c r="B159" s="411">
        <f>'گام اول '!B161</f>
        <v>155</v>
      </c>
      <c r="C159" s="411" t="str">
        <f>'گام اول '!E161</f>
        <v>هادی</v>
      </c>
      <c r="D159" s="411" t="str">
        <f>'گام اول '!F161</f>
        <v>پیر بداغی</v>
      </c>
      <c r="E159" s="411" t="str">
        <f>'گام اول '!G161</f>
        <v xml:space="preserve">اداری </v>
      </c>
      <c r="F159" s="411" t="str">
        <f>'گام اول '!H161</f>
        <v>سازمان</v>
      </c>
      <c r="G159" s="411" t="str">
        <f>'گام اول '!I161</f>
        <v>124-813-4213637-1</v>
      </c>
      <c r="H159" s="411" t="str">
        <f>'گام اول '!J161</f>
        <v>2741092826</v>
      </c>
      <c r="I159" s="412">
        <f>'گام اول '!BH161</f>
        <v>70203942</v>
      </c>
      <c r="K159" s="413">
        <f>'گام اول '!BH161</f>
        <v>70203942</v>
      </c>
      <c r="L159" s="413">
        <f t="shared" si="2"/>
        <v>0</v>
      </c>
      <c r="M159" s="414"/>
      <c r="N159" s="413"/>
    </row>
    <row r="160" spans="2:14" s="410" customFormat="1" ht="11.25" customHeight="1" x14ac:dyDescent="0.2">
      <c r="B160" s="411">
        <f>'گام اول '!B162</f>
        <v>156</v>
      </c>
      <c r="C160" s="411" t="str">
        <f>'گام اول '!E162</f>
        <v>محمود</v>
      </c>
      <c r="D160" s="411" t="str">
        <f>'گام اول '!F162</f>
        <v>قطبی</v>
      </c>
      <c r="E160" s="411" t="str">
        <f>'گام اول '!G162</f>
        <v xml:space="preserve">اداری </v>
      </c>
      <c r="F160" s="411" t="str">
        <f>'گام اول '!H162</f>
        <v>سازمان</v>
      </c>
      <c r="G160" s="411" t="str">
        <f>'گام اول '!I162</f>
        <v>384-813-3110549-1</v>
      </c>
      <c r="H160" s="411" t="str">
        <f>'گام اول '!J162</f>
        <v>0071017011</v>
      </c>
      <c r="I160" s="412">
        <f>'گام اول '!BH162</f>
        <v>71122976</v>
      </c>
      <c r="K160" s="413">
        <f>'گام اول '!BH162</f>
        <v>71122976</v>
      </c>
      <c r="L160" s="413">
        <f t="shared" si="2"/>
        <v>0</v>
      </c>
      <c r="M160" s="414"/>
      <c r="N160" s="413"/>
    </row>
    <row r="161" spans="2:14" s="410" customFormat="1" ht="11.25" customHeight="1" x14ac:dyDescent="0.2">
      <c r="B161" s="411">
        <f>'گام اول '!B163</f>
        <v>157</v>
      </c>
      <c r="C161" s="411" t="str">
        <f>'گام اول '!E163</f>
        <v xml:space="preserve">محمدرضا </v>
      </c>
      <c r="D161" s="411" t="str">
        <f>'گام اول '!F163</f>
        <v>نظری</v>
      </c>
      <c r="E161" s="411" t="str">
        <f>'گام اول '!G163</f>
        <v xml:space="preserve">اداری </v>
      </c>
      <c r="F161" s="411" t="str">
        <f>'گام اول '!H163</f>
        <v>سازمان</v>
      </c>
      <c r="G161" s="411" t="str">
        <f>'گام اول '!I163</f>
        <v>124-700-4233673-1</v>
      </c>
      <c r="H161" s="411" t="str">
        <f>'گام اول '!J163</f>
        <v>0520650247</v>
      </c>
      <c r="I161" s="412">
        <f>'گام اول '!BH163</f>
        <v>60126628</v>
      </c>
      <c r="K161" s="413">
        <f>'گام اول '!BH163</f>
        <v>60126628</v>
      </c>
      <c r="L161" s="413">
        <f t="shared" si="2"/>
        <v>0</v>
      </c>
      <c r="M161" s="414"/>
      <c r="N161" s="413"/>
    </row>
    <row r="162" spans="2:14" s="410" customFormat="1" ht="11.25" customHeight="1" x14ac:dyDescent="0.2">
      <c r="B162" s="411">
        <f>'گام اول '!B164</f>
        <v>158</v>
      </c>
      <c r="C162" s="411" t="str">
        <f>'گام اول '!E164</f>
        <v>مهران</v>
      </c>
      <c r="D162" s="411" t="str">
        <f>'گام اول '!F164</f>
        <v>مروی مقدم شهری</v>
      </c>
      <c r="E162" s="411" t="str">
        <f>'گام اول '!G164</f>
        <v xml:space="preserve">اداری </v>
      </c>
      <c r="F162" s="411" t="str">
        <f>'گام اول '!H164</f>
        <v>سازمان</v>
      </c>
      <c r="G162" s="411" t="str">
        <f>'گام اول '!I164</f>
        <v>124-813-3429433-1</v>
      </c>
      <c r="H162" s="411" t="str">
        <f>'گام اول '!J164</f>
        <v>0910072086</v>
      </c>
      <c r="I162" s="412">
        <f>'گام اول '!BH164</f>
        <v>72590882</v>
      </c>
      <c r="K162" s="413">
        <f>'گام اول '!BH164</f>
        <v>72590882</v>
      </c>
      <c r="L162" s="413">
        <f t="shared" si="2"/>
        <v>0</v>
      </c>
      <c r="M162" s="414"/>
      <c r="N162" s="413"/>
    </row>
    <row r="163" spans="2:14" s="410" customFormat="1" ht="11.25" customHeight="1" x14ac:dyDescent="0.2">
      <c r="B163" s="411">
        <f>'گام اول '!B165</f>
        <v>159</v>
      </c>
      <c r="C163" s="411" t="str">
        <f>'گام اول '!E165</f>
        <v>صابر</v>
      </c>
      <c r="D163" s="411" t="str">
        <f>'گام اول '!F165</f>
        <v>آهنی فریمانی</v>
      </c>
      <c r="E163" s="411" t="str">
        <f>'گام اول '!G165</f>
        <v xml:space="preserve">اداری </v>
      </c>
      <c r="F163" s="411" t="str">
        <f>'گام اول '!H165</f>
        <v>سازمان</v>
      </c>
      <c r="G163" s="411" t="str">
        <f>'گام اول '!I165</f>
        <v>124-700-4191233-1</v>
      </c>
      <c r="H163" s="411" t="str">
        <f>'گام اول '!J165</f>
        <v>0840143974</v>
      </c>
      <c r="I163" s="412">
        <f>'گام اول '!BH165</f>
        <v>78464623</v>
      </c>
      <c r="K163" s="413">
        <f>'گام اول '!BH165</f>
        <v>78464623</v>
      </c>
      <c r="L163" s="413">
        <f t="shared" si="2"/>
        <v>0</v>
      </c>
      <c r="M163" s="414"/>
      <c r="N163" s="413"/>
    </row>
    <row r="164" spans="2:14" s="410" customFormat="1" ht="11.25" customHeight="1" x14ac:dyDescent="0.2">
      <c r="B164" s="411">
        <f>'گام اول '!B166</f>
        <v>160</v>
      </c>
      <c r="C164" s="411" t="str">
        <f>'گام اول '!E166</f>
        <v>سید علی</v>
      </c>
      <c r="D164" s="411" t="str">
        <f>'گام اول '!F166</f>
        <v>موسوی</v>
      </c>
      <c r="E164" s="411" t="str">
        <f>'گام اول '!G166</f>
        <v xml:space="preserve">اداری </v>
      </c>
      <c r="F164" s="411" t="str">
        <f>'گام اول '!H166</f>
        <v>سازمان</v>
      </c>
      <c r="G164" s="411" t="str">
        <f>'گام اول '!I166</f>
        <v>124-700-4301171-1</v>
      </c>
      <c r="H164" s="411" t="str">
        <f>'گام اول '!J166</f>
        <v>5409965175</v>
      </c>
      <c r="I164" s="412">
        <f>'گام اول '!BH166</f>
        <v>67758325</v>
      </c>
      <c r="K164" s="413">
        <f>'گام اول '!BH166</f>
        <v>67758325</v>
      </c>
      <c r="L164" s="413">
        <f t="shared" si="2"/>
        <v>0</v>
      </c>
      <c r="M164" s="414"/>
      <c r="N164" s="413"/>
    </row>
    <row r="165" spans="2:14" s="410" customFormat="1" ht="11.25" customHeight="1" x14ac:dyDescent="0.2">
      <c r="B165" s="411">
        <f>'گام اول '!B167</f>
        <v>161</v>
      </c>
      <c r="C165" s="411" t="str">
        <f>'گام اول '!E167</f>
        <v>وحید</v>
      </c>
      <c r="D165" s="411" t="str">
        <f>'گام اول '!F167</f>
        <v>شمسی نصاری</v>
      </c>
      <c r="E165" s="411" t="str">
        <f>'گام اول '!G167</f>
        <v xml:space="preserve">اداری </v>
      </c>
      <c r="F165" s="411" t="str">
        <f>'گام اول '!H167</f>
        <v>سازمان</v>
      </c>
      <c r="G165" s="411" t="str">
        <f>'گام اول '!I167</f>
        <v>273-700-4211044-1</v>
      </c>
      <c r="H165" s="411" t="str">
        <f>'گام اول '!J167</f>
        <v>4490028156</v>
      </c>
      <c r="I165" s="412">
        <f>'گام اول '!BH167</f>
        <v>56502266</v>
      </c>
      <c r="K165" s="413">
        <f>'گام اول '!BH167</f>
        <v>56502266</v>
      </c>
      <c r="L165" s="413">
        <f t="shared" si="2"/>
        <v>0</v>
      </c>
      <c r="M165" s="414"/>
      <c r="N165" s="413"/>
    </row>
    <row r="166" spans="2:14" s="410" customFormat="1" ht="11.25" customHeight="1" x14ac:dyDescent="0.2">
      <c r="B166" s="411">
        <f>'گام اول '!B168</f>
        <v>162</v>
      </c>
      <c r="C166" s="411" t="str">
        <f>'گام اول '!E168</f>
        <v>مصطفی</v>
      </c>
      <c r="D166" s="411" t="str">
        <f>'گام اول '!F168</f>
        <v>مقدسی</v>
      </c>
      <c r="E166" s="411" t="str">
        <f>'گام اول '!G168</f>
        <v xml:space="preserve">اداری </v>
      </c>
      <c r="F166" s="411" t="str">
        <f>'گام اول '!H168</f>
        <v>سازمان</v>
      </c>
      <c r="G166" s="411" t="str">
        <f>'گام اول '!I168</f>
        <v>366-700-3990085-1</v>
      </c>
      <c r="H166" s="411" t="str">
        <f>'گام اول '!J168</f>
        <v>0534888429</v>
      </c>
      <c r="I166" s="412">
        <f>'گام اول '!BH168</f>
        <v>106702854</v>
      </c>
      <c r="K166" s="413">
        <f>'گام اول '!BH168</f>
        <v>106702854</v>
      </c>
      <c r="L166" s="413">
        <f t="shared" si="2"/>
        <v>0</v>
      </c>
      <c r="M166" s="414"/>
      <c r="N166" s="413"/>
    </row>
    <row r="167" spans="2:14" s="410" customFormat="1" ht="11.25" customHeight="1" x14ac:dyDescent="0.2">
      <c r="B167" s="411">
        <f>'گام اول '!B169</f>
        <v>163</v>
      </c>
      <c r="C167" s="411" t="str">
        <f>'گام اول '!E169</f>
        <v>علی</v>
      </c>
      <c r="D167" s="411" t="str">
        <f>'گام اول '!F169</f>
        <v>گودرزی</v>
      </c>
      <c r="E167" s="411" t="str">
        <f>'گام اول '!G169</f>
        <v xml:space="preserve">اداری </v>
      </c>
      <c r="F167" s="411" t="str">
        <f>'گام اول '!H169</f>
        <v>سازمان</v>
      </c>
      <c r="G167" s="411" t="str">
        <f>'گام اول '!I169</f>
        <v>121-813-4347306-1</v>
      </c>
      <c r="H167" s="411" t="str">
        <f>'گام اول '!J169</f>
        <v>4120471527</v>
      </c>
      <c r="I167" s="412">
        <f>'گام اول '!BH169</f>
        <v>85251657</v>
      </c>
      <c r="K167" s="413">
        <f>'گام اول '!BH169</f>
        <v>85251657</v>
      </c>
      <c r="L167" s="413">
        <f t="shared" si="2"/>
        <v>0</v>
      </c>
      <c r="M167" s="414"/>
      <c r="N167" s="413"/>
    </row>
    <row r="168" spans="2:14" s="410" customFormat="1" ht="11.25" customHeight="1" x14ac:dyDescent="0.2">
      <c r="B168" s="411">
        <f>'گام اول '!B170</f>
        <v>164</v>
      </c>
      <c r="C168" s="411" t="str">
        <f>'گام اول '!E170</f>
        <v xml:space="preserve"> سعید</v>
      </c>
      <c r="D168" s="411" t="str">
        <f>'گام اول '!F170</f>
        <v>بختیاری جامی</v>
      </c>
      <c r="E168" s="411" t="str">
        <f>'گام اول '!G170</f>
        <v xml:space="preserve">اداری </v>
      </c>
      <c r="F168" s="411" t="str">
        <f>'گام اول '!H170</f>
        <v>سازمان</v>
      </c>
      <c r="G168" s="411" t="str">
        <f>'گام اول '!I170</f>
        <v>124-813-4274335-1</v>
      </c>
      <c r="H168" s="411" t="str">
        <f>'گام اول '!J170</f>
        <v>0945005016</v>
      </c>
      <c r="I168" s="412">
        <f>'گام اول '!BH170</f>
        <v>69495883</v>
      </c>
      <c r="K168" s="413">
        <f>'گام اول '!BH170</f>
        <v>69495883</v>
      </c>
      <c r="L168" s="413">
        <f t="shared" si="2"/>
        <v>0</v>
      </c>
      <c r="M168" s="414"/>
      <c r="N168" s="413"/>
    </row>
    <row r="169" spans="2:14" s="410" customFormat="1" ht="11.25" customHeight="1" x14ac:dyDescent="0.2">
      <c r="B169" s="411">
        <f>'گام اول '!B171</f>
        <v>165</v>
      </c>
      <c r="C169" s="411" t="str">
        <f>'گام اول '!E171</f>
        <v>سید عدالت</v>
      </c>
      <c r="D169" s="411" t="str">
        <f>'گام اول '!F171</f>
        <v>ارشدی اصل</v>
      </c>
      <c r="E169" s="411" t="str">
        <f>'گام اول '!G171</f>
        <v xml:space="preserve">اداری </v>
      </c>
      <c r="F169" s="411" t="str">
        <f>'گام اول '!H171</f>
        <v>فارس</v>
      </c>
      <c r="G169" s="411" t="str">
        <f>'گام اول '!I171</f>
        <v>404-800-85587-1</v>
      </c>
      <c r="H169" s="411" t="str">
        <f>'گام اول '!J171</f>
        <v>4269035277</v>
      </c>
      <c r="I169" s="412">
        <f>'گام اول '!BH171</f>
        <v>66356093</v>
      </c>
      <c r="K169" s="413">
        <f>'گام اول '!BH171</f>
        <v>66356093</v>
      </c>
      <c r="L169" s="413">
        <f t="shared" si="2"/>
        <v>0</v>
      </c>
      <c r="M169" s="414"/>
      <c r="N169" s="413"/>
    </row>
    <row r="170" spans="2:14" s="410" customFormat="1" ht="11.25" customHeight="1" x14ac:dyDescent="0.2">
      <c r="B170" s="411">
        <f>'گام اول '!B172</f>
        <v>166</v>
      </c>
      <c r="C170" s="411" t="str">
        <f>'گام اول '!E172</f>
        <v>غلامعلی</v>
      </c>
      <c r="D170" s="411" t="str">
        <f>'گام اول '!F172</f>
        <v>جوانمردی</v>
      </c>
      <c r="E170" s="411" t="str">
        <f>'گام اول '!G172</f>
        <v xml:space="preserve">اداری </v>
      </c>
      <c r="F170" s="411" t="str">
        <f>'گام اول '!H172</f>
        <v>فارس</v>
      </c>
      <c r="G170" s="411" t="str">
        <f>'گام اول '!I172</f>
        <v>404-800-487551-1</v>
      </c>
      <c r="H170" s="411" t="str">
        <f>'گام اول '!J172</f>
        <v>2297933819</v>
      </c>
      <c r="I170" s="412">
        <f>'گام اول '!BH172</f>
        <v>61792772</v>
      </c>
      <c r="K170" s="413">
        <f>'گام اول '!BH172</f>
        <v>61792772</v>
      </c>
      <c r="L170" s="413">
        <f t="shared" si="2"/>
        <v>0</v>
      </c>
      <c r="M170" s="414"/>
      <c r="N170" s="413"/>
    </row>
    <row r="171" spans="2:14" s="410" customFormat="1" ht="11.25" customHeight="1" x14ac:dyDescent="0.2">
      <c r="B171" s="411">
        <f>'گام اول '!B173</f>
        <v>167</v>
      </c>
      <c r="C171" s="411" t="str">
        <f>'گام اول '!E173</f>
        <v>غلامعباس</v>
      </c>
      <c r="D171" s="411" t="str">
        <f>'گام اول '!F173</f>
        <v>علي</v>
      </c>
      <c r="E171" s="411" t="str">
        <f>'گام اول '!G173</f>
        <v xml:space="preserve">اداری </v>
      </c>
      <c r="F171" s="411" t="str">
        <f>'گام اول '!H173</f>
        <v>قزوین</v>
      </c>
      <c r="G171" s="411" t="str">
        <f>'گام اول '!I173</f>
        <v>324-800-570117-1</v>
      </c>
      <c r="H171" s="411" t="str">
        <f>'گام اول '!J173</f>
        <v>4391485591</v>
      </c>
      <c r="I171" s="412">
        <f>'گام اول '!BH173</f>
        <v>56863077</v>
      </c>
      <c r="K171" s="413">
        <f>'گام اول '!BH173</f>
        <v>56863077</v>
      </c>
      <c r="L171" s="413">
        <f t="shared" si="2"/>
        <v>0</v>
      </c>
      <c r="M171" s="414"/>
      <c r="N171" s="413"/>
    </row>
    <row r="172" spans="2:14" s="410" customFormat="1" ht="11.25" customHeight="1" x14ac:dyDescent="0.2">
      <c r="B172" s="411">
        <f>'گام اول '!B174</f>
        <v>168</v>
      </c>
      <c r="C172" s="411" t="str">
        <f>'گام اول '!E174</f>
        <v xml:space="preserve">حمید </v>
      </c>
      <c r="D172" s="411" t="str">
        <f>'گام اول '!F174</f>
        <v>میرزایی</v>
      </c>
      <c r="E172" s="411" t="str">
        <f>'گام اول '!G174</f>
        <v xml:space="preserve">اداری </v>
      </c>
      <c r="F172" s="411" t="str">
        <f>'گام اول '!H174</f>
        <v>قزوین</v>
      </c>
      <c r="G172" s="411" t="str">
        <f>'گام اول '!I174</f>
        <v>124-813-3086628-1</v>
      </c>
      <c r="H172" s="411" t="str">
        <f>'گام اول '!J174</f>
        <v>4284483757</v>
      </c>
      <c r="I172" s="412">
        <f>'گام اول '!BH174</f>
        <v>39499125</v>
      </c>
      <c r="K172" s="413">
        <f>'گام اول '!BH174</f>
        <v>39499125</v>
      </c>
      <c r="L172" s="413">
        <f t="shared" si="2"/>
        <v>0</v>
      </c>
      <c r="M172" s="414"/>
      <c r="N172" s="413"/>
    </row>
    <row r="173" spans="2:14" s="410" customFormat="1" ht="11.25" customHeight="1" x14ac:dyDescent="0.2">
      <c r="B173" s="411">
        <f>'گام اول '!B175</f>
        <v>169</v>
      </c>
      <c r="C173" s="411" t="str">
        <f>'گام اول '!E175</f>
        <v xml:space="preserve">مسعود </v>
      </c>
      <c r="D173" s="411" t="str">
        <f>'گام اول '!F175</f>
        <v>محبی</v>
      </c>
      <c r="E173" s="411" t="str">
        <f>'گام اول '!G175</f>
        <v xml:space="preserve">اداری </v>
      </c>
      <c r="F173" s="411" t="str">
        <f>'گام اول '!H175</f>
        <v>قزوین</v>
      </c>
      <c r="G173" s="411" t="str">
        <f>'گام اول '!I175</f>
        <v>293-813-4117073-1</v>
      </c>
      <c r="H173" s="411" t="str">
        <f>'گام اول '!J175</f>
        <v>4310738672</v>
      </c>
      <c r="I173" s="412">
        <f>'گام اول '!BH175</f>
        <v>61593091</v>
      </c>
      <c r="K173" s="413">
        <f>'گام اول '!BH175</f>
        <v>61593091</v>
      </c>
      <c r="L173" s="413">
        <f t="shared" si="2"/>
        <v>0</v>
      </c>
      <c r="M173" s="414"/>
      <c r="N173" s="413"/>
    </row>
    <row r="174" spans="2:14" s="410" customFormat="1" ht="11.25" customHeight="1" x14ac:dyDescent="0.2">
      <c r="B174" s="411">
        <f>'گام اول '!B176</f>
        <v>170</v>
      </c>
      <c r="C174" s="411" t="str">
        <f>'گام اول '!E176</f>
        <v>حسین</v>
      </c>
      <c r="D174" s="411" t="str">
        <f>'گام اول '!F176</f>
        <v>مهدوی زادگان</v>
      </c>
      <c r="E174" s="411" t="str">
        <f>'گام اول '!G176</f>
        <v xml:space="preserve">اداری </v>
      </c>
      <c r="F174" s="411" t="str">
        <f>'گام اول '!H176</f>
        <v>قزوین</v>
      </c>
      <c r="G174" s="411" t="str">
        <f>'گام اول '!I176</f>
        <v>293-12-4196604-1</v>
      </c>
      <c r="H174" s="411" t="str">
        <f>'گام اول '!J176</f>
        <v>4310474349</v>
      </c>
      <c r="I174" s="412">
        <f>'گام اول '!BH176</f>
        <v>57743528</v>
      </c>
      <c r="K174" s="413">
        <f>'گام اول '!BH176</f>
        <v>57743528</v>
      </c>
      <c r="L174" s="413">
        <f t="shared" si="2"/>
        <v>0</v>
      </c>
      <c r="M174" s="414"/>
      <c r="N174" s="413"/>
    </row>
    <row r="175" spans="2:14" s="410" customFormat="1" ht="11.25" customHeight="1" x14ac:dyDescent="0.2">
      <c r="B175" s="411">
        <f>'گام اول '!B177</f>
        <v>171</v>
      </c>
      <c r="C175" s="411" t="str">
        <f>'گام اول '!E177</f>
        <v>مهدی</v>
      </c>
      <c r="D175" s="411" t="str">
        <f>'گام اول '!F177</f>
        <v>شوقی</v>
      </c>
      <c r="E175" s="411" t="str">
        <f>'گام اول '!G177</f>
        <v xml:space="preserve">اداری </v>
      </c>
      <c r="F175" s="411" t="str">
        <f>'گام اول '!H177</f>
        <v>قزوین</v>
      </c>
      <c r="G175" s="411" t="str">
        <f>'گام اول '!I177</f>
        <v>129-813-4723886-1</v>
      </c>
      <c r="H175" s="411" t="str">
        <f>'گام اول '!J177</f>
        <v>1378420101</v>
      </c>
      <c r="I175" s="412">
        <f>'گام اول '!BH177</f>
        <v>71657090</v>
      </c>
      <c r="K175" s="413">
        <f>'گام اول '!BH177</f>
        <v>71657090</v>
      </c>
      <c r="L175" s="413">
        <f t="shared" si="2"/>
        <v>0</v>
      </c>
      <c r="M175" s="414"/>
      <c r="N175" s="413"/>
    </row>
    <row r="176" spans="2:14" s="410" customFormat="1" ht="11.25" customHeight="1" x14ac:dyDescent="0.2">
      <c r="B176" s="411">
        <f>'گام اول '!B178</f>
        <v>172</v>
      </c>
      <c r="C176" s="411" t="str">
        <f>'گام اول '!E178</f>
        <v>محمد</v>
      </c>
      <c r="D176" s="411" t="str">
        <f>'گام اول '!F178</f>
        <v>عرفانی</v>
      </c>
      <c r="E176" s="411" t="str">
        <f>'گام اول '!G178</f>
        <v xml:space="preserve">اداری </v>
      </c>
      <c r="F176" s="411" t="str">
        <f>'گام اول '!H178</f>
        <v>قزوین</v>
      </c>
      <c r="G176" s="411" t="str">
        <f>'گام اول '!I178</f>
        <v>293-12-4232018-1</v>
      </c>
      <c r="H176" s="411" t="str">
        <f>'گام اول '!J178</f>
        <v>4310869130</v>
      </c>
      <c r="I176" s="412">
        <f>'گام اول '!BH178</f>
        <v>69430353</v>
      </c>
      <c r="K176" s="413">
        <f>'گام اول '!BH178</f>
        <v>69430353</v>
      </c>
      <c r="L176" s="413">
        <f t="shared" si="2"/>
        <v>0</v>
      </c>
      <c r="M176" s="414"/>
      <c r="N176" s="413"/>
    </row>
    <row r="177" spans="2:14" s="410" customFormat="1" ht="11.25" customHeight="1" x14ac:dyDescent="0.2">
      <c r="B177" s="411">
        <f>'گام اول '!B179</f>
        <v>173</v>
      </c>
      <c r="C177" s="411" t="str">
        <f>'گام اول '!E179</f>
        <v>مهدی</v>
      </c>
      <c r="D177" s="411" t="str">
        <f>'گام اول '!F179</f>
        <v>قربان قلی</v>
      </c>
      <c r="E177" s="411" t="str">
        <f>'گام اول '!G179</f>
        <v xml:space="preserve">اداری </v>
      </c>
      <c r="F177" s="411" t="str">
        <f>'گام اول '!H179</f>
        <v>قزوین</v>
      </c>
      <c r="G177" s="411" t="str">
        <f>'گام اول '!I179</f>
        <v>163-813-7867840-1</v>
      </c>
      <c r="H177" s="411" t="str">
        <f>'گام اول '!J179</f>
        <v>4324729956</v>
      </c>
      <c r="I177" s="412">
        <f>'گام اول '!BH179</f>
        <v>63638330</v>
      </c>
      <c r="K177" s="413">
        <f>'گام اول '!BH179</f>
        <v>63638330</v>
      </c>
      <c r="L177" s="413">
        <f t="shared" si="2"/>
        <v>0</v>
      </c>
      <c r="M177" s="414"/>
      <c r="N177" s="413"/>
    </row>
    <row r="178" spans="2:14" s="410" customFormat="1" ht="11.25" customHeight="1" x14ac:dyDescent="0.2">
      <c r="B178" s="411">
        <f>'گام اول '!B180</f>
        <v>174</v>
      </c>
      <c r="C178" s="411" t="str">
        <f>'گام اول '!E180</f>
        <v>رامین</v>
      </c>
      <c r="D178" s="411" t="str">
        <f>'گام اول '!F180</f>
        <v>جلیله وند</v>
      </c>
      <c r="E178" s="411" t="str">
        <f>'گام اول '!G180</f>
        <v xml:space="preserve">اداری </v>
      </c>
      <c r="F178" s="411" t="str">
        <f>'گام اول '!H180</f>
        <v>قزوین</v>
      </c>
      <c r="G178" s="411" t="str">
        <f>'گام اول '!I180</f>
        <v>293-12-4233969-1</v>
      </c>
      <c r="H178" s="411" t="str">
        <f>'گام اول '!J180</f>
        <v>4310311512</v>
      </c>
      <c r="I178" s="412">
        <f>'گام اول '!BH180</f>
        <v>72904002</v>
      </c>
      <c r="K178" s="413">
        <f>'گام اول '!BH180</f>
        <v>72904002</v>
      </c>
      <c r="L178" s="413">
        <f t="shared" si="2"/>
        <v>0</v>
      </c>
      <c r="M178" s="414"/>
      <c r="N178" s="413"/>
    </row>
    <row r="179" spans="2:14" s="410" customFormat="1" ht="11.25" customHeight="1" x14ac:dyDescent="0.2">
      <c r="B179" s="411">
        <f>'گام اول '!B181</f>
        <v>175</v>
      </c>
      <c r="C179" s="411" t="str">
        <f>'گام اول '!E181</f>
        <v>ايمان</v>
      </c>
      <c r="D179" s="411" t="str">
        <f>'گام اول '!F181</f>
        <v>سراقي</v>
      </c>
      <c r="E179" s="411" t="str">
        <f>'گام اول '!G181</f>
        <v xml:space="preserve">اداری </v>
      </c>
      <c r="F179" s="411" t="str">
        <f>'گام اول '!H181</f>
        <v>کرمانشاه</v>
      </c>
      <c r="G179" s="411" t="str">
        <f>'گام اول '!I181</f>
        <v>210-813-2134949-1</v>
      </c>
      <c r="H179" s="411">
        <f>'گام اول '!J181</f>
        <v>3962601783</v>
      </c>
      <c r="I179" s="412">
        <f>'گام اول '!BH181</f>
        <v>91114262</v>
      </c>
      <c r="K179" s="413">
        <f>'گام اول '!BH181</f>
        <v>91114262</v>
      </c>
      <c r="L179" s="413">
        <f t="shared" si="2"/>
        <v>0</v>
      </c>
      <c r="M179" s="414"/>
      <c r="N179" s="413"/>
    </row>
    <row r="180" spans="2:14" s="410" customFormat="1" ht="11.25" customHeight="1" x14ac:dyDescent="0.2">
      <c r="B180" s="411">
        <f>'گام اول '!B182</f>
        <v>176</v>
      </c>
      <c r="C180" s="411" t="str">
        <f>'گام اول '!E182</f>
        <v>حشمت</v>
      </c>
      <c r="D180" s="411" t="str">
        <f>'گام اول '!F182</f>
        <v>عليزاده</v>
      </c>
      <c r="E180" s="411" t="str">
        <f>'گام اول '!G182</f>
        <v xml:space="preserve">اداری </v>
      </c>
      <c r="F180" s="411" t="str">
        <f>'گام اول '!H182</f>
        <v>کرمانشاه</v>
      </c>
      <c r="G180" s="411" t="str">
        <f>'گام اول '!I182</f>
        <v>333-813-2160425-1</v>
      </c>
      <c r="H180" s="411">
        <f>'گام اول '!J182</f>
        <v>3341561846</v>
      </c>
      <c r="I180" s="412">
        <f>'گام اول '!BH182</f>
        <v>80790259</v>
      </c>
      <c r="K180" s="413">
        <f>'گام اول '!BH182</f>
        <v>80790259</v>
      </c>
      <c r="L180" s="413">
        <f t="shared" si="2"/>
        <v>0</v>
      </c>
      <c r="M180" s="414"/>
      <c r="N180" s="413"/>
    </row>
    <row r="181" spans="2:14" s="410" customFormat="1" ht="11.25" customHeight="1" x14ac:dyDescent="0.2">
      <c r="B181" s="411">
        <f>'گام اول '!B183</f>
        <v>177</v>
      </c>
      <c r="C181" s="411" t="str">
        <f>'گام اول '!E183</f>
        <v>سميرا</v>
      </c>
      <c r="D181" s="411" t="str">
        <f>'گام اول '!F183</f>
        <v>دوباش</v>
      </c>
      <c r="E181" s="411" t="str">
        <f>'گام اول '!G183</f>
        <v xml:space="preserve">اداری </v>
      </c>
      <c r="F181" s="411" t="str">
        <f>'گام اول '!H183</f>
        <v>کرمانشاه</v>
      </c>
      <c r="G181" s="411" t="str">
        <f>'گام اول '!I183</f>
        <v>121-800-1639298-1</v>
      </c>
      <c r="H181" s="411">
        <f>'گام اول '!J183</f>
        <v>3255343313</v>
      </c>
      <c r="I181" s="412">
        <f>'گام اول '!BH183</f>
        <v>58502579</v>
      </c>
      <c r="K181" s="413">
        <f>'گام اول '!BH183</f>
        <v>58502579</v>
      </c>
      <c r="L181" s="413">
        <f t="shared" si="2"/>
        <v>0</v>
      </c>
      <c r="M181" s="414"/>
      <c r="N181" s="413"/>
    </row>
    <row r="182" spans="2:14" s="410" customFormat="1" ht="11.25" customHeight="1" x14ac:dyDescent="0.2">
      <c r="B182" s="411">
        <f>'گام اول '!B184</f>
        <v>178</v>
      </c>
      <c r="C182" s="411" t="str">
        <f>'گام اول '!E184</f>
        <v>هوشنگ</v>
      </c>
      <c r="D182" s="411" t="str">
        <f>'گام اول '!F184</f>
        <v>حميديان زاده</v>
      </c>
      <c r="E182" s="411" t="str">
        <f>'گام اول '!G184</f>
        <v xml:space="preserve">اداری </v>
      </c>
      <c r="F182" s="411" t="str">
        <f>'گام اول '!H184</f>
        <v>کرمانشاه</v>
      </c>
      <c r="G182" s="411" t="str">
        <f>'گام اول '!I184</f>
        <v>210-813-2160420-1</v>
      </c>
      <c r="H182" s="411">
        <f>'گام اول '!J184</f>
        <v>3341384601</v>
      </c>
      <c r="I182" s="412">
        <f>'گام اول '!BH184</f>
        <v>76493289</v>
      </c>
      <c r="K182" s="413">
        <f>'گام اول '!BH184</f>
        <v>76493289</v>
      </c>
      <c r="L182" s="413">
        <f t="shared" si="2"/>
        <v>0</v>
      </c>
      <c r="M182" s="414"/>
      <c r="N182" s="413"/>
    </row>
    <row r="183" spans="2:14" s="410" customFormat="1" ht="11.25" customHeight="1" x14ac:dyDescent="0.2">
      <c r="B183" s="411">
        <f>'گام اول '!B185</f>
        <v>179</v>
      </c>
      <c r="C183" s="411" t="str">
        <f>'گام اول '!E185</f>
        <v>مسعود</v>
      </c>
      <c r="D183" s="411" t="str">
        <f>'گام اول '!F185</f>
        <v>ملكيان</v>
      </c>
      <c r="E183" s="411" t="str">
        <f>'گام اول '!G185</f>
        <v xml:space="preserve">اداری </v>
      </c>
      <c r="F183" s="411" t="str">
        <f>'گام اول '!H185</f>
        <v>کرمانشاه</v>
      </c>
      <c r="G183" s="411" t="str">
        <f>'گام اول '!I185</f>
        <v>210-813-4229613-1</v>
      </c>
      <c r="H183" s="411">
        <f>'گام اول '!J185</f>
        <v>3241174794</v>
      </c>
      <c r="I183" s="412">
        <f>'گام اول '!BH185</f>
        <v>71287047</v>
      </c>
      <c r="K183" s="413">
        <f>'گام اول '!BH185</f>
        <v>71287047</v>
      </c>
      <c r="L183" s="413">
        <f t="shared" si="2"/>
        <v>0</v>
      </c>
      <c r="M183" s="414"/>
      <c r="N183" s="413"/>
    </row>
    <row r="184" spans="2:14" s="410" customFormat="1" ht="11.25" customHeight="1" x14ac:dyDescent="0.2">
      <c r="B184" s="411">
        <f>'گام اول '!B186</f>
        <v>180</v>
      </c>
      <c r="C184" s="411" t="str">
        <f>'گام اول '!E186</f>
        <v>علیرضا</v>
      </c>
      <c r="D184" s="411" t="str">
        <f>'گام اول '!F186</f>
        <v>محمدی</v>
      </c>
      <c r="E184" s="411" t="str">
        <f>'گام اول '!G186</f>
        <v xml:space="preserve">اداری </v>
      </c>
      <c r="F184" s="411" t="str">
        <f>'گام اول '!H186</f>
        <v>کرمانشاه</v>
      </c>
      <c r="G184" s="411" t="str">
        <f>'گام اول '!I186</f>
        <v>210-700-4329835-1</v>
      </c>
      <c r="H184" s="411">
        <f>'گام اول '!J186</f>
        <v>3255870305</v>
      </c>
      <c r="I184" s="412">
        <f>'گام اول '!BH186</f>
        <v>65882119</v>
      </c>
      <c r="K184" s="413">
        <f>'گام اول '!BH186</f>
        <v>65882119</v>
      </c>
      <c r="L184" s="413">
        <f t="shared" si="2"/>
        <v>0</v>
      </c>
      <c r="M184" s="414"/>
      <c r="N184" s="413"/>
    </row>
    <row r="185" spans="2:14" s="410" customFormat="1" ht="11.25" customHeight="1" x14ac:dyDescent="0.2">
      <c r="B185" s="411">
        <f>'گام اول '!B187</f>
        <v>181</v>
      </c>
      <c r="C185" s="411" t="str">
        <f>'گام اول '!E187</f>
        <v>ایوب</v>
      </c>
      <c r="D185" s="411" t="str">
        <f>'گام اول '!F187</f>
        <v>رحمانی سید شکری</v>
      </c>
      <c r="E185" s="411" t="str">
        <f>'گام اول '!G187</f>
        <v xml:space="preserve">اداری </v>
      </c>
      <c r="F185" s="411" t="str">
        <f>'گام اول '!H187</f>
        <v>کرمانشاه</v>
      </c>
      <c r="G185" s="411" t="str">
        <f>'گام اول '!I187</f>
        <v>210-700-4353946-1</v>
      </c>
      <c r="H185" s="411">
        <f>'گام اول '!J187</f>
        <v>3258374414</v>
      </c>
      <c r="I185" s="412">
        <f>'گام اول '!BH187</f>
        <v>79617424</v>
      </c>
      <c r="K185" s="413">
        <f>'گام اول '!BH187</f>
        <v>79617424</v>
      </c>
      <c r="L185" s="413">
        <f t="shared" si="2"/>
        <v>0</v>
      </c>
      <c r="M185" s="414"/>
      <c r="N185" s="413"/>
    </row>
    <row r="186" spans="2:14" s="410" customFormat="1" ht="11.25" customHeight="1" x14ac:dyDescent="0.2">
      <c r="B186" s="411">
        <f>'گام اول '!B188</f>
        <v>182</v>
      </c>
      <c r="C186" s="411" t="str">
        <f>'گام اول '!E188</f>
        <v xml:space="preserve">محمدرضا </v>
      </c>
      <c r="D186" s="411" t="str">
        <f>'گام اول '!F188</f>
        <v>سلیمانی</v>
      </c>
      <c r="E186" s="411" t="str">
        <f>'گام اول '!G188</f>
        <v xml:space="preserve">اداری </v>
      </c>
      <c r="F186" s="411" t="str">
        <f>'گام اول '!H188</f>
        <v>کرمانشاه</v>
      </c>
      <c r="G186" s="411" t="str">
        <f>'گام اول '!I188</f>
        <v>210-700-1128651-1</v>
      </c>
      <c r="H186" s="411">
        <f>'گام اول '!J188</f>
        <v>3256781853</v>
      </c>
      <c r="I186" s="412">
        <f>'گام اول '!BH188</f>
        <v>69987425</v>
      </c>
      <c r="K186" s="413">
        <f>'گام اول '!BH188</f>
        <v>69987425</v>
      </c>
      <c r="L186" s="413">
        <f t="shared" si="2"/>
        <v>0</v>
      </c>
      <c r="M186" s="414"/>
      <c r="N186" s="413"/>
    </row>
    <row r="187" spans="2:14" s="410" customFormat="1" ht="11.25" customHeight="1" x14ac:dyDescent="0.2">
      <c r="B187" s="411">
        <f>'گام اول '!B189</f>
        <v>183</v>
      </c>
      <c r="C187" s="411" t="str">
        <f>'گام اول '!E189</f>
        <v>عبدالله</v>
      </c>
      <c r="D187" s="411" t="str">
        <f>'گام اول '!F189</f>
        <v>جمال لیوانی</v>
      </c>
      <c r="E187" s="411" t="str">
        <f>'گام اول '!G189</f>
        <v>نگهبان</v>
      </c>
      <c r="F187" s="411" t="str">
        <f>'گام اول '!H189</f>
        <v>گلستان</v>
      </c>
      <c r="G187" s="411" t="str">
        <f>'گام اول '!I189</f>
        <v>337-800-1864589-1</v>
      </c>
      <c r="H187" s="411">
        <f>'گام اول '!J189</f>
        <v>2249969523</v>
      </c>
      <c r="I187" s="412">
        <f>'گام اول '!BH189</f>
        <v>71688474</v>
      </c>
      <c r="K187" s="413">
        <f>'گام اول '!BH189</f>
        <v>71688474</v>
      </c>
      <c r="L187" s="413">
        <f t="shared" si="2"/>
        <v>0</v>
      </c>
      <c r="M187" s="414"/>
      <c r="N187" s="413"/>
    </row>
    <row r="188" spans="2:14" s="410" customFormat="1" ht="11.25" customHeight="1" x14ac:dyDescent="0.2">
      <c r="B188" s="411">
        <f>'گام اول '!B190</f>
        <v>184</v>
      </c>
      <c r="C188" s="411" t="str">
        <f>'گام اول '!E190</f>
        <v xml:space="preserve">نرگس </v>
      </c>
      <c r="D188" s="411" t="str">
        <f>'گام اول '!F190</f>
        <v>اسلامی</v>
      </c>
      <c r="E188" s="411" t="str">
        <f>'گام اول '!G190</f>
        <v xml:space="preserve">اداری </v>
      </c>
      <c r="F188" s="411" t="str">
        <f>'گام اول '!H190</f>
        <v>گلستان</v>
      </c>
      <c r="G188" s="411" t="str">
        <f>'گام اول '!I190</f>
        <v>141-12-3896950-1</v>
      </c>
      <c r="H188" s="411" t="str">
        <f>'گام اول '!J190</f>
        <v>0079825524</v>
      </c>
      <c r="I188" s="412">
        <f>'گام اول '!BH190</f>
        <v>78535184</v>
      </c>
      <c r="K188" s="413">
        <f>'گام اول '!BH190</f>
        <v>78535184</v>
      </c>
      <c r="L188" s="413">
        <f t="shared" si="2"/>
        <v>0</v>
      </c>
      <c r="M188" s="414"/>
      <c r="N188" s="413"/>
    </row>
    <row r="189" spans="2:14" s="410" customFormat="1" ht="11.25" customHeight="1" x14ac:dyDescent="0.2">
      <c r="B189" s="411">
        <f>'گام اول '!B191</f>
        <v>185</v>
      </c>
      <c r="C189" s="411" t="str">
        <f>'گام اول '!E191</f>
        <v>محمد</v>
      </c>
      <c r="D189" s="411" t="str">
        <f>'گام اول '!F191</f>
        <v>آیدانی</v>
      </c>
      <c r="E189" s="411" t="str">
        <f>'گام اول '!G191</f>
        <v xml:space="preserve">اداری </v>
      </c>
      <c r="F189" s="411" t="str">
        <f>'گام اول '!H191</f>
        <v>گلستان</v>
      </c>
      <c r="G189" s="411" t="str">
        <f>'گام اول '!I191</f>
        <v>141-813-3223699-1</v>
      </c>
      <c r="H189" s="411">
        <f>'گام اول '!J191</f>
        <v>2110109521</v>
      </c>
      <c r="I189" s="412">
        <f>'گام اول '!BH191</f>
        <v>66593378</v>
      </c>
      <c r="K189" s="413">
        <f>'گام اول '!BH191</f>
        <v>66593378</v>
      </c>
      <c r="L189" s="413">
        <f t="shared" si="2"/>
        <v>0</v>
      </c>
      <c r="M189" s="414"/>
      <c r="N189" s="413"/>
    </row>
    <row r="190" spans="2:14" s="410" customFormat="1" ht="11.25" customHeight="1" x14ac:dyDescent="0.2">
      <c r="B190" s="411">
        <f>'گام اول '!B192</f>
        <v>186</v>
      </c>
      <c r="C190" s="411" t="str">
        <f>'گام اول '!E192</f>
        <v>جواد</v>
      </c>
      <c r="D190" s="411" t="str">
        <f>'گام اول '!F192</f>
        <v>سلمانی</v>
      </c>
      <c r="E190" s="411" t="str">
        <f>'گام اول '!G192</f>
        <v xml:space="preserve">اداری </v>
      </c>
      <c r="F190" s="411" t="str">
        <f>'گام اول '!H192</f>
        <v>گلستان</v>
      </c>
      <c r="G190" s="411" t="str">
        <f>'گام اول '!I192</f>
        <v>141-700-3691808-1</v>
      </c>
      <c r="H190" s="411">
        <f>'گام اول '!J192</f>
        <v>880139927</v>
      </c>
      <c r="I190" s="412">
        <f>'گام اول '!BH192</f>
        <v>76430428</v>
      </c>
      <c r="K190" s="413">
        <f>'گام اول '!BH192</f>
        <v>76430428</v>
      </c>
      <c r="L190" s="413">
        <f t="shared" si="2"/>
        <v>0</v>
      </c>
      <c r="M190" s="414"/>
      <c r="N190" s="413"/>
    </row>
    <row r="191" spans="2:14" s="410" customFormat="1" ht="11.25" customHeight="1" x14ac:dyDescent="0.2">
      <c r="B191" s="411">
        <f>'گام اول '!B193</f>
        <v>187</v>
      </c>
      <c r="C191" s="411" t="str">
        <f>'گام اول '!E193</f>
        <v>گلناز</v>
      </c>
      <c r="D191" s="411" t="str">
        <f>'گام اول '!F193</f>
        <v>غلامیان</v>
      </c>
      <c r="E191" s="411" t="str">
        <f>'گام اول '!G193</f>
        <v xml:space="preserve">اداری </v>
      </c>
      <c r="F191" s="411" t="str">
        <f>'گام اول '!H193</f>
        <v>گلستان</v>
      </c>
      <c r="G191" s="411" t="str">
        <f>'گام اول '!I193</f>
        <v>141-813-3852844-1</v>
      </c>
      <c r="H191" s="411">
        <f>'گام اول '!J193</f>
        <v>2110356261</v>
      </c>
      <c r="I191" s="412">
        <f>'گام اول '!BH193</f>
        <v>69979302</v>
      </c>
      <c r="K191" s="413">
        <f>'گام اول '!BH193</f>
        <v>69979302</v>
      </c>
      <c r="L191" s="413">
        <f t="shared" si="2"/>
        <v>0</v>
      </c>
      <c r="M191" s="414"/>
      <c r="N191" s="413"/>
    </row>
    <row r="192" spans="2:14" s="410" customFormat="1" ht="11.25" customHeight="1" x14ac:dyDescent="0.2">
      <c r="B192" s="411">
        <f>'گام اول '!B194</f>
        <v>188</v>
      </c>
      <c r="C192" s="411" t="str">
        <f>'گام اول '!E194</f>
        <v>سکینه</v>
      </c>
      <c r="D192" s="411" t="str">
        <f>'گام اول '!F194</f>
        <v>ریاحی</v>
      </c>
      <c r="E192" s="411" t="str">
        <f>'گام اول '!G194</f>
        <v xml:space="preserve">اداری </v>
      </c>
      <c r="F192" s="411" t="str">
        <f>'گام اول '!H194</f>
        <v>گلستان</v>
      </c>
      <c r="G192" s="411" t="str">
        <f>'گام اول '!I194</f>
        <v>141-813-2145227-1</v>
      </c>
      <c r="H192" s="411">
        <f>'گام اول '!J194</f>
        <v>2110339233</v>
      </c>
      <c r="I192" s="412">
        <f>'گام اول '!BH194</f>
        <v>64813795</v>
      </c>
      <c r="K192" s="413">
        <f>'گام اول '!BH194</f>
        <v>64813795</v>
      </c>
      <c r="L192" s="413">
        <f t="shared" si="2"/>
        <v>0</v>
      </c>
      <c r="M192" s="414"/>
      <c r="N192" s="413"/>
    </row>
    <row r="193" spans="2:14" s="410" customFormat="1" ht="11.25" customHeight="1" x14ac:dyDescent="0.2">
      <c r="B193" s="411">
        <f>'گام اول '!B195</f>
        <v>189</v>
      </c>
      <c r="C193" s="411" t="str">
        <f>'گام اول '!E195</f>
        <v>سیده فریده</v>
      </c>
      <c r="D193" s="411" t="str">
        <f>'گام اول '!F195</f>
        <v>میرداداشی</v>
      </c>
      <c r="E193" s="411" t="str">
        <f>'گام اول '!G195</f>
        <v xml:space="preserve">اداری </v>
      </c>
      <c r="F193" s="411" t="str">
        <f>'گام اول '!H195</f>
        <v>گلستان</v>
      </c>
      <c r="G193" s="411" t="str">
        <f>'گام اول '!I195</f>
        <v>395-813-2542420-1</v>
      </c>
      <c r="H193" s="411">
        <f>'گام اول '!J195</f>
        <v>2064837329</v>
      </c>
      <c r="I193" s="412">
        <f>'گام اول '!BH195</f>
        <v>64603650</v>
      </c>
      <c r="K193" s="413">
        <f>'گام اول '!BH195</f>
        <v>64603650</v>
      </c>
      <c r="L193" s="413">
        <f t="shared" si="2"/>
        <v>0</v>
      </c>
      <c r="M193" s="414"/>
      <c r="N193" s="413"/>
    </row>
    <row r="194" spans="2:14" s="410" customFormat="1" ht="11.25" customHeight="1" x14ac:dyDescent="0.2">
      <c r="B194" s="411">
        <f>'گام اول '!B196</f>
        <v>190</v>
      </c>
      <c r="C194" s="411" t="str">
        <f>'گام اول '!E196</f>
        <v>علی</v>
      </c>
      <c r="D194" s="411" t="str">
        <f>'گام اول '!F196</f>
        <v>تدین</v>
      </c>
      <c r="E194" s="411" t="str">
        <f>'گام اول '!G196</f>
        <v xml:space="preserve">اداری </v>
      </c>
      <c r="F194" s="411" t="str">
        <f>'گام اول '!H196</f>
        <v>گلستان</v>
      </c>
      <c r="G194" s="411" t="str">
        <f>'گام اول '!I196</f>
        <v>141-813-3217217-1</v>
      </c>
      <c r="H194" s="411" t="str">
        <f>'گام اول '!J196</f>
        <v>2122605677</v>
      </c>
      <c r="I194" s="412">
        <f>'گام اول '!BH196</f>
        <v>81819405</v>
      </c>
      <c r="K194" s="413">
        <f>'گام اول '!BH196</f>
        <v>81819405</v>
      </c>
      <c r="L194" s="413">
        <f t="shared" si="2"/>
        <v>0</v>
      </c>
      <c r="M194" s="414"/>
      <c r="N194" s="413"/>
    </row>
    <row r="195" spans="2:14" s="410" customFormat="1" ht="11.25" customHeight="1" x14ac:dyDescent="0.2">
      <c r="B195" s="411">
        <f>'گام اول '!B197</f>
        <v>191</v>
      </c>
      <c r="C195" s="411" t="str">
        <f>'گام اول '!E197</f>
        <v>مهناز</v>
      </c>
      <c r="D195" s="411" t="str">
        <f>'گام اول '!F197</f>
        <v>ثلاثی</v>
      </c>
      <c r="E195" s="411" t="str">
        <f>'گام اول '!G197</f>
        <v xml:space="preserve">اداری </v>
      </c>
      <c r="F195" s="411" t="str">
        <f>'گام اول '!H197</f>
        <v>گلستان</v>
      </c>
      <c r="G195" s="411" t="str">
        <f>'گام اول '!I197</f>
        <v>141-813-3852824-1</v>
      </c>
      <c r="H195" s="411">
        <f>'گام اول '!J197</f>
        <v>2181349134</v>
      </c>
      <c r="I195" s="412">
        <f>'گام اول '!BH197</f>
        <v>64687483</v>
      </c>
      <c r="K195" s="413">
        <f>'گام اول '!BH197</f>
        <v>64687483</v>
      </c>
      <c r="L195" s="413">
        <f t="shared" si="2"/>
        <v>0</v>
      </c>
      <c r="M195" s="414"/>
      <c r="N195" s="413"/>
    </row>
    <row r="196" spans="2:14" s="410" customFormat="1" ht="11.25" customHeight="1" x14ac:dyDescent="0.2">
      <c r="B196" s="411">
        <f>'گام اول '!B198</f>
        <v>192</v>
      </c>
      <c r="C196" s="411" t="str">
        <f>'گام اول '!E198</f>
        <v>فاطمه</v>
      </c>
      <c r="D196" s="411" t="str">
        <f>'گام اول '!F198</f>
        <v>قادری</v>
      </c>
      <c r="E196" s="411" t="str">
        <f>'گام اول '!G198</f>
        <v xml:space="preserve">اداری </v>
      </c>
      <c r="F196" s="411" t="str">
        <f>'گام اول '!H198</f>
        <v>گلستان</v>
      </c>
      <c r="G196" s="411" t="str">
        <f>'گام اول '!I198</f>
        <v>141-700-1182158-2</v>
      </c>
      <c r="H196" s="411">
        <f>'گام اول '!J198</f>
        <v>2122605774</v>
      </c>
      <c r="I196" s="412">
        <f>'گام اول '!BH198</f>
        <v>68133125</v>
      </c>
      <c r="K196" s="413">
        <f>'گام اول '!BH198</f>
        <v>68133125</v>
      </c>
      <c r="L196" s="413">
        <f t="shared" si="2"/>
        <v>0</v>
      </c>
      <c r="M196" s="414"/>
      <c r="N196" s="413"/>
    </row>
    <row r="197" spans="2:14" s="410" customFormat="1" ht="11.25" customHeight="1" x14ac:dyDescent="0.2">
      <c r="B197" s="411">
        <f>'گام اول '!B199</f>
        <v>193</v>
      </c>
      <c r="C197" s="411" t="str">
        <f>'گام اول '!E199</f>
        <v>فاطمه</v>
      </c>
      <c r="D197" s="411" t="str">
        <f>'گام اول '!F199</f>
        <v>عادلی زاده</v>
      </c>
      <c r="E197" s="411" t="str">
        <f>'گام اول '!G199</f>
        <v xml:space="preserve">اداری </v>
      </c>
      <c r="F197" s="411" t="str">
        <f>'گام اول '!H199</f>
        <v>گلستان</v>
      </c>
      <c r="G197" s="411" t="str">
        <f>'گام اول '!I199</f>
        <v>141-813-3852850-1</v>
      </c>
      <c r="H197" s="411">
        <f>'گام اول '!J199</f>
        <v>2110518820</v>
      </c>
      <c r="I197" s="412">
        <f>'گام اول '!BH199</f>
        <v>56890109</v>
      </c>
      <c r="K197" s="413">
        <f>'گام اول '!BH199</f>
        <v>56890109</v>
      </c>
      <c r="L197" s="413">
        <f t="shared" si="2"/>
        <v>0</v>
      </c>
      <c r="M197" s="414"/>
      <c r="N197" s="413"/>
    </row>
    <row r="198" spans="2:14" s="410" customFormat="1" ht="11.25" customHeight="1" x14ac:dyDescent="0.2">
      <c r="B198" s="411">
        <f>'گام اول '!B200</f>
        <v>194</v>
      </c>
      <c r="C198" s="411" t="str">
        <f>'گام اول '!E200</f>
        <v xml:space="preserve">محمد </v>
      </c>
      <c r="D198" s="411" t="str">
        <f>'گام اول '!F200</f>
        <v>چوگان</v>
      </c>
      <c r="E198" s="411" t="str">
        <f>'گام اول '!G200</f>
        <v xml:space="preserve">اداری </v>
      </c>
      <c r="F198" s="411" t="str">
        <f>'گام اول '!H200</f>
        <v>گلستان</v>
      </c>
      <c r="G198" s="411" t="str">
        <f>'گام اول '!I200</f>
        <v>141-12-3223025-1</v>
      </c>
      <c r="H198" s="411">
        <f>'گام اول '!J200</f>
        <v>2239626240</v>
      </c>
      <c r="I198" s="412">
        <f>'گام اول '!BH200</f>
        <v>76072816</v>
      </c>
      <c r="K198" s="413">
        <f>'گام اول '!BH200</f>
        <v>76072816</v>
      </c>
      <c r="L198" s="413">
        <f t="shared" ref="L198:L261" si="3">K198-I198</f>
        <v>0</v>
      </c>
      <c r="M198" s="414"/>
      <c r="N198" s="413"/>
    </row>
    <row r="199" spans="2:14" s="410" customFormat="1" ht="11.25" customHeight="1" x14ac:dyDescent="0.2">
      <c r="B199" s="411">
        <f>'گام اول '!B201</f>
        <v>195</v>
      </c>
      <c r="C199" s="411" t="str">
        <f>'گام اول '!E201</f>
        <v>سیدفرشاد</v>
      </c>
      <c r="D199" s="411" t="str">
        <f>'گام اول '!F201</f>
        <v>هاشمی رودبارکی</v>
      </c>
      <c r="E199" s="411" t="str">
        <f>'گام اول '!G201</f>
        <v xml:space="preserve">اداری </v>
      </c>
      <c r="F199" s="411" t="str">
        <f>'گام اول '!H201</f>
        <v>گلستان</v>
      </c>
      <c r="G199" s="411" t="str">
        <f>'گام اول '!I201</f>
        <v>141-813-3299882-1</v>
      </c>
      <c r="H199" s="411" t="str">
        <f>'گام اول '!J201</f>
        <v>0010784519</v>
      </c>
      <c r="I199" s="412">
        <f>'گام اول '!BH201</f>
        <v>71883646</v>
      </c>
      <c r="K199" s="413">
        <f>'گام اول '!BH201</f>
        <v>71883646</v>
      </c>
      <c r="L199" s="413">
        <f t="shared" si="3"/>
        <v>0</v>
      </c>
      <c r="M199" s="414"/>
      <c r="N199" s="413"/>
    </row>
    <row r="200" spans="2:14" s="410" customFormat="1" ht="11.25" customHeight="1" x14ac:dyDescent="0.2">
      <c r="B200" s="411">
        <f>'گام اول '!B202</f>
        <v>196</v>
      </c>
      <c r="C200" s="411" t="str">
        <f>'گام اول '!E202</f>
        <v>سکینه</v>
      </c>
      <c r="D200" s="411" t="str">
        <f>'گام اول '!F202</f>
        <v>مشکانی</v>
      </c>
      <c r="E200" s="411" t="str">
        <f>'گام اول '!G202</f>
        <v xml:space="preserve">اداری </v>
      </c>
      <c r="F200" s="411" t="str">
        <f>'گام اول '!H202</f>
        <v>گلستان</v>
      </c>
      <c r="G200" s="411" t="str">
        <f>'گام اول '!I202</f>
        <v>141-700-3691942-1</v>
      </c>
      <c r="H200" s="411">
        <f>'گام اول '!J202</f>
        <v>2122916273</v>
      </c>
      <c r="I200" s="412">
        <f>'گام اول '!BH202</f>
        <v>71560256</v>
      </c>
      <c r="K200" s="413">
        <f>'گام اول '!BH202</f>
        <v>71560256</v>
      </c>
      <c r="L200" s="413">
        <f t="shared" si="3"/>
        <v>0</v>
      </c>
      <c r="M200" s="414"/>
      <c r="N200" s="413"/>
    </row>
    <row r="201" spans="2:14" s="410" customFormat="1" ht="11.25" customHeight="1" x14ac:dyDescent="0.2">
      <c r="B201" s="411">
        <f>'گام اول '!B203</f>
        <v>197</v>
      </c>
      <c r="C201" s="411" t="str">
        <f>'گام اول '!E203</f>
        <v>مصطفی</v>
      </c>
      <c r="D201" s="411" t="str">
        <f>'گام اول '!F203</f>
        <v>رحیمی</v>
      </c>
      <c r="E201" s="411" t="str">
        <f>'گام اول '!G203</f>
        <v xml:space="preserve">اداری </v>
      </c>
      <c r="F201" s="411" t="str">
        <f>'گام اول '!H203</f>
        <v>گلستان</v>
      </c>
      <c r="G201" s="411" t="str">
        <f>'گام اول '!I203</f>
        <v>141-700-3684478-1</v>
      </c>
      <c r="H201" s="411">
        <f>'گام اول '!J203</f>
        <v>2260037119</v>
      </c>
      <c r="I201" s="412">
        <f>'گام اول '!BH203</f>
        <v>64444006</v>
      </c>
      <c r="K201" s="413">
        <f>'گام اول '!BH203</f>
        <v>64444006</v>
      </c>
      <c r="L201" s="413">
        <f t="shared" si="3"/>
        <v>0</v>
      </c>
      <c r="M201" s="414"/>
      <c r="N201" s="413"/>
    </row>
    <row r="202" spans="2:14" s="410" customFormat="1" ht="11.25" customHeight="1" x14ac:dyDescent="0.2">
      <c r="B202" s="411">
        <f>'گام اول '!B204</f>
        <v>198</v>
      </c>
      <c r="C202" s="411" t="str">
        <f>'گام اول '!E204</f>
        <v>شهربانو</v>
      </c>
      <c r="D202" s="411" t="str">
        <f>'گام اول '!F204</f>
        <v>طبری</v>
      </c>
      <c r="E202" s="411" t="str">
        <f>'گام اول '!G204</f>
        <v xml:space="preserve">اداری </v>
      </c>
      <c r="F202" s="411" t="str">
        <f>'گام اول '!H204</f>
        <v>گلستان</v>
      </c>
      <c r="G202" s="411" t="str">
        <f>'گام اول '!I204</f>
        <v>141-700-3424306-1</v>
      </c>
      <c r="H202" s="411">
        <f>'گام اول '!J204</f>
        <v>2122182792</v>
      </c>
      <c r="I202" s="412">
        <f>'گام اول '!BH204</f>
        <v>72033686</v>
      </c>
      <c r="K202" s="413">
        <f>'گام اول '!BH204</f>
        <v>72033686</v>
      </c>
      <c r="L202" s="413">
        <f t="shared" si="3"/>
        <v>0</v>
      </c>
      <c r="M202" s="414"/>
      <c r="N202" s="413"/>
    </row>
    <row r="203" spans="2:14" s="410" customFormat="1" ht="11.25" customHeight="1" x14ac:dyDescent="0.2">
      <c r="B203" s="411">
        <f>'گام اول '!B205</f>
        <v>199</v>
      </c>
      <c r="C203" s="411" t="str">
        <f>'گام اول '!E205</f>
        <v>حسام</v>
      </c>
      <c r="D203" s="411" t="str">
        <f>'گام اول '!F205</f>
        <v>نوروزی</v>
      </c>
      <c r="E203" s="411" t="str">
        <f>'گام اول '!G205</f>
        <v xml:space="preserve">اداری </v>
      </c>
      <c r="F203" s="411" t="str">
        <f>'گام اول '!H205</f>
        <v>گلستان</v>
      </c>
      <c r="G203" s="411" t="str">
        <f>'گام اول '!I205</f>
        <v>269-700-3857673-1</v>
      </c>
      <c r="H203" s="411">
        <f>'گام اول '!J205</f>
        <v>4889792066</v>
      </c>
      <c r="I203" s="412">
        <f>'گام اول '!BH205</f>
        <v>81010989</v>
      </c>
      <c r="K203" s="413">
        <f>'گام اول '!BH205</f>
        <v>81010989</v>
      </c>
      <c r="L203" s="413">
        <f t="shared" si="3"/>
        <v>0</v>
      </c>
      <c r="M203" s="414"/>
      <c r="N203" s="413"/>
    </row>
    <row r="204" spans="2:14" s="410" customFormat="1" ht="11.25" customHeight="1" x14ac:dyDescent="0.2">
      <c r="B204" s="411">
        <f>'گام اول '!B206</f>
        <v>200</v>
      </c>
      <c r="C204" s="411" t="str">
        <f>'گام اول '!E206</f>
        <v>حمیدرضا</v>
      </c>
      <c r="D204" s="411" t="str">
        <f>'گام اول '!F206</f>
        <v>عسکری</v>
      </c>
      <c r="E204" s="411" t="str">
        <f>'گام اول '!G206</f>
        <v xml:space="preserve">اداری </v>
      </c>
      <c r="F204" s="411" t="str">
        <f>'گام اول '!H206</f>
        <v>گلستان</v>
      </c>
      <c r="G204" s="411" t="str">
        <f>'گام اول '!I206</f>
        <v>269-12-3705963-1</v>
      </c>
      <c r="H204" s="411">
        <f>'گام اول '!J206</f>
        <v>4880176419</v>
      </c>
      <c r="I204" s="412">
        <f>'گام اول '!BH206</f>
        <v>68264382</v>
      </c>
      <c r="K204" s="413">
        <f>'گام اول '!BH206</f>
        <v>68264382</v>
      </c>
      <c r="L204" s="413">
        <f t="shared" si="3"/>
        <v>0</v>
      </c>
      <c r="M204" s="414"/>
      <c r="N204" s="413"/>
    </row>
    <row r="205" spans="2:14" s="410" customFormat="1" ht="11.25" customHeight="1" x14ac:dyDescent="0.2">
      <c r="B205" s="411">
        <f>'گام اول '!B207</f>
        <v>201</v>
      </c>
      <c r="C205" s="411" t="str">
        <f>'گام اول '!E207</f>
        <v>مصطفی</v>
      </c>
      <c r="D205" s="411" t="str">
        <f>'گام اول '!F207</f>
        <v>تیموری</v>
      </c>
      <c r="E205" s="411" t="str">
        <f>'گام اول '!G207</f>
        <v xml:space="preserve">اداری </v>
      </c>
      <c r="F205" s="411" t="str">
        <f>'گام اول '!H207</f>
        <v>گلستان</v>
      </c>
      <c r="G205" s="411" t="str">
        <f>'گام اول '!I207</f>
        <v>269-12-3698351-1</v>
      </c>
      <c r="H205" s="411">
        <f>'گام اول '!J207</f>
        <v>4880118346</v>
      </c>
      <c r="I205" s="412">
        <f>'گام اول '!BH207</f>
        <v>75864653</v>
      </c>
      <c r="K205" s="413">
        <f>'گام اول '!BH207</f>
        <v>75864653</v>
      </c>
      <c r="L205" s="413">
        <f t="shared" si="3"/>
        <v>0</v>
      </c>
      <c r="M205" s="414"/>
      <c r="N205" s="413"/>
    </row>
    <row r="206" spans="2:14" s="410" customFormat="1" ht="11.25" customHeight="1" x14ac:dyDescent="0.2">
      <c r="B206" s="411">
        <f>'گام اول '!B208</f>
        <v>202</v>
      </c>
      <c r="C206" s="411" t="str">
        <f>'گام اول '!E208</f>
        <v xml:space="preserve">مسعود </v>
      </c>
      <c r="D206" s="411" t="str">
        <f>'گام اول '!F208</f>
        <v>وکیلی</v>
      </c>
      <c r="E206" s="411" t="str">
        <f>'گام اول '!G208</f>
        <v xml:space="preserve">اداری </v>
      </c>
      <c r="F206" s="411" t="str">
        <f>'گام اول '!H208</f>
        <v>گلستان</v>
      </c>
      <c r="G206" s="411" t="str">
        <f>'گام اول '!I208</f>
        <v>395-12-3653323-1</v>
      </c>
      <c r="H206" s="411">
        <f>'گام اول '!J208</f>
        <v>2170104925</v>
      </c>
      <c r="I206" s="412">
        <f>'گام اول '!BH208</f>
        <v>80183118</v>
      </c>
      <c r="K206" s="413">
        <f>'گام اول '!BH208</f>
        <v>80183118</v>
      </c>
      <c r="L206" s="413">
        <f t="shared" si="3"/>
        <v>0</v>
      </c>
      <c r="M206" s="414"/>
      <c r="N206" s="413"/>
    </row>
    <row r="207" spans="2:14" s="410" customFormat="1" ht="11.25" customHeight="1" x14ac:dyDescent="0.2">
      <c r="B207" s="411">
        <f>'گام اول '!B209</f>
        <v>203</v>
      </c>
      <c r="C207" s="411" t="str">
        <f>'گام اول '!E209</f>
        <v>نریمان</v>
      </c>
      <c r="D207" s="411" t="str">
        <f>'گام اول '!F209</f>
        <v>خوشدل</v>
      </c>
      <c r="E207" s="411" t="str">
        <f>'گام اول '!G209</f>
        <v xml:space="preserve">اداری </v>
      </c>
      <c r="F207" s="411" t="str">
        <f>'گام اول '!H209</f>
        <v>گیلان</v>
      </c>
      <c r="G207" s="411" t="str">
        <f>'گام اول '!I209</f>
        <v>124-813-2937740-1</v>
      </c>
      <c r="H207" s="411" t="str">
        <f>'گام اول '!J209</f>
        <v>5709937029</v>
      </c>
      <c r="I207" s="412">
        <f>'گام اول '!BH209</f>
        <v>81312277</v>
      </c>
      <c r="K207" s="413">
        <f>'گام اول '!BH209</f>
        <v>81312277</v>
      </c>
      <c r="L207" s="413">
        <f t="shared" si="3"/>
        <v>0</v>
      </c>
      <c r="M207" s="414"/>
      <c r="N207" s="413"/>
    </row>
    <row r="208" spans="2:14" s="410" customFormat="1" ht="11.25" customHeight="1" x14ac:dyDescent="0.2">
      <c r="B208" s="411">
        <f>'گام اول '!B210</f>
        <v>204</v>
      </c>
      <c r="C208" s="411" t="str">
        <f>'گام اول '!E210</f>
        <v>حسین</v>
      </c>
      <c r="D208" s="411" t="str">
        <f>'گام اول '!F210</f>
        <v>باقرپور نودهی</v>
      </c>
      <c r="E208" s="411" t="str">
        <f>'گام اول '!G210</f>
        <v xml:space="preserve">اداری </v>
      </c>
      <c r="F208" s="411" t="str">
        <f>'گام اول '!H210</f>
        <v>گیلان</v>
      </c>
      <c r="G208" s="411" t="str">
        <f>'گام اول '!I210</f>
        <v>371-813-2901822-1</v>
      </c>
      <c r="H208" s="411">
        <f>'گام اول '!J210</f>
        <v>2722525542</v>
      </c>
      <c r="I208" s="412">
        <f>'گام اول '!BH210</f>
        <v>95146412</v>
      </c>
      <c r="K208" s="413">
        <f>'گام اول '!BH210</f>
        <v>95146412</v>
      </c>
      <c r="L208" s="413">
        <f t="shared" si="3"/>
        <v>0</v>
      </c>
      <c r="M208" s="414"/>
      <c r="N208" s="413"/>
    </row>
    <row r="209" spans="2:14" s="410" customFormat="1" ht="11.25" customHeight="1" x14ac:dyDescent="0.2">
      <c r="B209" s="411">
        <f>'گام اول '!B211</f>
        <v>205</v>
      </c>
      <c r="C209" s="411" t="str">
        <f>'گام اول '!E211</f>
        <v>مهدی</v>
      </c>
      <c r="D209" s="411" t="str">
        <f>'گام اول '!F211</f>
        <v>حاجتی چكووري</v>
      </c>
      <c r="E209" s="411" t="str">
        <f>'گام اول '!G211</f>
        <v xml:space="preserve">اداری </v>
      </c>
      <c r="F209" s="411" t="str">
        <f>'گام اول '!H211</f>
        <v>گیلان</v>
      </c>
      <c r="G209" s="411" t="str">
        <f>'گام اول '!I211</f>
        <v>138-800-1250070-1</v>
      </c>
      <c r="H209" s="411">
        <f>'گام اول '!J211</f>
        <v>2679614402</v>
      </c>
      <c r="I209" s="412">
        <f>'گام اول '!BH211</f>
        <v>96470123</v>
      </c>
      <c r="K209" s="413">
        <f>'گام اول '!BH211</f>
        <v>96470123</v>
      </c>
      <c r="L209" s="413">
        <f t="shared" si="3"/>
        <v>0</v>
      </c>
      <c r="M209" s="414"/>
      <c r="N209" s="413"/>
    </row>
    <row r="210" spans="2:14" s="410" customFormat="1" ht="11.25" customHeight="1" x14ac:dyDescent="0.2">
      <c r="B210" s="411">
        <f>'گام اول '!B212</f>
        <v>206</v>
      </c>
      <c r="C210" s="411" t="str">
        <f>'گام اول '!E212</f>
        <v>مهران</v>
      </c>
      <c r="D210" s="411" t="str">
        <f>'گام اول '!F212</f>
        <v>بهادری فر</v>
      </c>
      <c r="E210" s="411" t="str">
        <f>'گام اول '!G212</f>
        <v xml:space="preserve">اداری </v>
      </c>
      <c r="F210" s="411" t="str">
        <f>'گام اول '!H212</f>
        <v>گیلان</v>
      </c>
      <c r="G210" s="411" t="str">
        <f>'گام اول '!I212</f>
        <v>237-12-3968475-1</v>
      </c>
      <c r="H210" s="411" t="str">
        <f>'گام اول '!J212</f>
        <v>0013733346</v>
      </c>
      <c r="I210" s="412">
        <f>'گام اول '!BH212</f>
        <v>77433877</v>
      </c>
      <c r="K210" s="413">
        <f>'گام اول '!BH212</f>
        <v>77433877</v>
      </c>
      <c r="L210" s="413">
        <f t="shared" si="3"/>
        <v>0</v>
      </c>
      <c r="M210" s="414"/>
      <c r="N210" s="413"/>
    </row>
    <row r="211" spans="2:14" s="410" customFormat="1" ht="11.25" customHeight="1" x14ac:dyDescent="0.2">
      <c r="B211" s="411">
        <f>'گام اول '!B213</f>
        <v>207</v>
      </c>
      <c r="C211" s="411" t="str">
        <f>'گام اول '!E213</f>
        <v xml:space="preserve">مسعود </v>
      </c>
      <c r="D211" s="411" t="str">
        <f>'گام اول '!F213</f>
        <v>فلاح دادرس</v>
      </c>
      <c r="E211" s="411" t="str">
        <f>'گام اول '!G213</f>
        <v xml:space="preserve">اداری </v>
      </c>
      <c r="F211" s="411" t="str">
        <f>'گام اول '!H213</f>
        <v>گیلان</v>
      </c>
      <c r="G211" s="411" t="str">
        <f>'گام اول '!I213</f>
        <v>138-800-24605-1</v>
      </c>
      <c r="H211" s="411">
        <f>'گام اول '!J213</f>
        <v>2720484784</v>
      </c>
      <c r="I211" s="412">
        <f>'گام اول '!BH213</f>
        <v>69408700</v>
      </c>
      <c r="K211" s="413">
        <f>'گام اول '!BH213</f>
        <v>69408700</v>
      </c>
      <c r="L211" s="413">
        <f t="shared" si="3"/>
        <v>0</v>
      </c>
      <c r="M211" s="414"/>
      <c r="N211" s="413"/>
    </row>
    <row r="212" spans="2:14" s="410" customFormat="1" ht="11.25" customHeight="1" x14ac:dyDescent="0.2">
      <c r="B212" s="411">
        <f>'گام اول '!B214</f>
        <v>208</v>
      </c>
      <c r="C212" s="411" t="str">
        <f>'گام اول '!E214</f>
        <v>گوهر</v>
      </c>
      <c r="D212" s="411" t="str">
        <f>'گام اول '!F214</f>
        <v>شفیعی</v>
      </c>
      <c r="E212" s="411" t="str">
        <f>'گام اول '!G214</f>
        <v xml:space="preserve">اداری </v>
      </c>
      <c r="F212" s="411" t="str">
        <f>'گام اول '!H214</f>
        <v>گیلان</v>
      </c>
      <c r="G212" s="411" t="str">
        <f>'گام اول '!I214</f>
        <v>408-813-573037-1</v>
      </c>
      <c r="H212" s="411">
        <f>'گام اول '!J214</f>
        <v>6309356399</v>
      </c>
      <c r="I212" s="412">
        <f>'گام اول '!BH214</f>
        <v>65029252</v>
      </c>
      <c r="K212" s="413">
        <f>'گام اول '!BH214</f>
        <v>65029252</v>
      </c>
      <c r="L212" s="413">
        <f t="shared" si="3"/>
        <v>0</v>
      </c>
      <c r="M212" s="414"/>
      <c r="N212" s="413"/>
    </row>
    <row r="213" spans="2:14" s="410" customFormat="1" ht="11.25" customHeight="1" x14ac:dyDescent="0.2">
      <c r="B213" s="411">
        <f>'گام اول '!B215</f>
        <v>209</v>
      </c>
      <c r="C213" s="411" t="str">
        <f>'گام اول '!E215</f>
        <v xml:space="preserve">زهرا </v>
      </c>
      <c r="D213" s="411" t="str">
        <f>'گام اول '!F215</f>
        <v>پیرقدیمی</v>
      </c>
      <c r="E213" s="411" t="str">
        <f>'گام اول '!G215</f>
        <v xml:space="preserve">اداری </v>
      </c>
      <c r="F213" s="411" t="str">
        <f>'گام اول '!H215</f>
        <v>گیلان</v>
      </c>
      <c r="G213" s="411" t="str">
        <f>'گام اول '!I215</f>
        <v>381-700-4306064-1</v>
      </c>
      <c r="H213" s="411">
        <f>'گام اول '!J215</f>
        <v>2660203989</v>
      </c>
      <c r="I213" s="412">
        <f>'گام اول '!BH215</f>
        <v>73697832</v>
      </c>
      <c r="K213" s="413">
        <f>'گام اول '!BH215</f>
        <v>73697832</v>
      </c>
      <c r="L213" s="413">
        <f t="shared" si="3"/>
        <v>0</v>
      </c>
      <c r="M213" s="414"/>
      <c r="N213" s="413"/>
    </row>
    <row r="214" spans="2:14" s="410" customFormat="1" ht="11.25" customHeight="1" x14ac:dyDescent="0.2">
      <c r="B214" s="411">
        <f>'گام اول '!B216</f>
        <v>210</v>
      </c>
      <c r="C214" s="411" t="str">
        <f>'گام اول '!E216</f>
        <v>علی اصغر</v>
      </c>
      <c r="D214" s="411" t="str">
        <f>'گام اول '!F216</f>
        <v>کریمی</v>
      </c>
      <c r="E214" s="411" t="str">
        <f>'گام اول '!G216</f>
        <v xml:space="preserve">اداری </v>
      </c>
      <c r="F214" s="411" t="str">
        <f>'گام اول '!H216</f>
        <v>گیلان</v>
      </c>
      <c r="G214" s="411" t="str">
        <f>'گام اول '!I216</f>
        <v>121-800-1271741-1</v>
      </c>
      <c r="H214" s="411">
        <f>'گام اول '!J216</f>
        <v>2709765101</v>
      </c>
      <c r="I214" s="412">
        <f>'گام اول '!BH216</f>
        <v>78168094</v>
      </c>
      <c r="K214" s="413">
        <f>'گام اول '!BH216</f>
        <v>78168094</v>
      </c>
      <c r="L214" s="413">
        <f t="shared" si="3"/>
        <v>0</v>
      </c>
      <c r="M214" s="414"/>
      <c r="N214" s="413"/>
    </row>
    <row r="215" spans="2:14" s="410" customFormat="1" ht="11.25" customHeight="1" x14ac:dyDescent="0.2">
      <c r="B215" s="411">
        <f>'گام اول '!B217</f>
        <v>211</v>
      </c>
      <c r="C215" s="411" t="str">
        <f>'گام اول '!E217</f>
        <v>اکبر</v>
      </c>
      <c r="D215" s="411" t="str">
        <f>'گام اول '!F217</f>
        <v xml:space="preserve"> نویدی تملی</v>
      </c>
      <c r="E215" s="411" t="str">
        <f>'گام اول '!G217</f>
        <v xml:space="preserve">اداری </v>
      </c>
      <c r="F215" s="411" t="str">
        <f>'گام اول '!H217</f>
        <v>گیلان</v>
      </c>
      <c r="G215" s="411" t="str">
        <f>'گام اول '!I217</f>
        <v>381-700-3501048-1</v>
      </c>
      <c r="H215" s="411">
        <f>'گام اول '!J217</f>
        <v>2649658479</v>
      </c>
      <c r="I215" s="412">
        <f>'گام اول '!BH217</f>
        <v>83653223</v>
      </c>
      <c r="K215" s="413">
        <f>'گام اول '!BH217</f>
        <v>83653223</v>
      </c>
      <c r="L215" s="413">
        <f t="shared" si="3"/>
        <v>0</v>
      </c>
      <c r="M215" s="414"/>
      <c r="N215" s="413"/>
    </row>
    <row r="216" spans="2:14" s="410" customFormat="1" ht="11.25" customHeight="1" x14ac:dyDescent="0.2">
      <c r="B216" s="411">
        <f>'گام اول '!B218</f>
        <v>212</v>
      </c>
      <c r="C216" s="411" t="str">
        <f>'گام اول '!E218</f>
        <v>علی</v>
      </c>
      <c r="D216" s="411" t="str">
        <f>'گام اول '!F218</f>
        <v>خوشدل واجاری</v>
      </c>
      <c r="E216" s="411" t="str">
        <f>'گام اول '!G218</f>
        <v xml:space="preserve">اداری </v>
      </c>
      <c r="F216" s="411" t="str">
        <f>'گام اول '!H218</f>
        <v>گیلان</v>
      </c>
      <c r="G216" s="411" t="str">
        <f>'گام اول '!I218</f>
        <v>435-700-4361236-1</v>
      </c>
      <c r="H216" s="411" t="str">
        <f>'گام اول '!J218</f>
        <v>2691658929</v>
      </c>
      <c r="I216" s="412">
        <f>'گام اول '!BH218</f>
        <v>108022677</v>
      </c>
      <c r="K216" s="413">
        <f>'گام اول '!BH218</f>
        <v>108022677</v>
      </c>
      <c r="L216" s="413">
        <f t="shared" si="3"/>
        <v>0</v>
      </c>
      <c r="M216" s="414"/>
      <c r="N216" s="413"/>
    </row>
    <row r="217" spans="2:14" s="410" customFormat="1" ht="11.25" customHeight="1" x14ac:dyDescent="0.2">
      <c r="B217" s="411">
        <f>'گام اول '!B219</f>
        <v>213</v>
      </c>
      <c r="C217" s="411" t="str">
        <f>'گام اول '!E219</f>
        <v xml:space="preserve">روح اله </v>
      </c>
      <c r="D217" s="411" t="str">
        <f>'گام اول '!F219</f>
        <v>نیک پور</v>
      </c>
      <c r="E217" s="411" t="str">
        <f>'گام اول '!G219</f>
        <v xml:space="preserve">اداری </v>
      </c>
      <c r="F217" s="411" t="str">
        <f>'گام اول '!H219</f>
        <v>مازندران</v>
      </c>
      <c r="G217" s="411" t="str">
        <f>'گام اول '!I219</f>
        <v>214-800-1211990-1</v>
      </c>
      <c r="H217" s="411">
        <f>'گام اول '!J219</f>
        <v>4988641694</v>
      </c>
      <c r="I217" s="412">
        <f>'گام اول '!BH219</f>
        <v>82585182</v>
      </c>
      <c r="K217" s="413">
        <f>'گام اول '!BH219</f>
        <v>82585182</v>
      </c>
      <c r="L217" s="413">
        <f t="shared" si="3"/>
        <v>0</v>
      </c>
      <c r="M217" s="414"/>
      <c r="N217" s="413"/>
    </row>
    <row r="218" spans="2:14" s="410" customFormat="1" ht="11.25" customHeight="1" x14ac:dyDescent="0.2">
      <c r="B218" s="411">
        <f>'گام اول '!B220</f>
        <v>214</v>
      </c>
      <c r="C218" s="411" t="str">
        <f>'گام اول '!E220</f>
        <v>امین</v>
      </c>
      <c r="D218" s="411" t="str">
        <f>'گام اول '!F220</f>
        <v>بهشتی پور</v>
      </c>
      <c r="E218" s="411" t="str">
        <f>'گام اول '!G220</f>
        <v xml:space="preserve">اداری </v>
      </c>
      <c r="F218" s="411" t="str">
        <f>'گام اول '!H220</f>
        <v>مازندران</v>
      </c>
      <c r="G218" s="411" t="str">
        <f>'گام اول '!I220</f>
        <v>214-12-2183798-1</v>
      </c>
      <c r="H218" s="411">
        <f>'گام اول '!J220</f>
        <v>4839978727</v>
      </c>
      <c r="I218" s="412">
        <f>'گام اول '!BH220</f>
        <v>79896356</v>
      </c>
      <c r="K218" s="413">
        <f>'گام اول '!BH220</f>
        <v>79896356</v>
      </c>
      <c r="L218" s="413">
        <f t="shared" si="3"/>
        <v>0</v>
      </c>
      <c r="M218" s="414"/>
      <c r="N218" s="413"/>
    </row>
    <row r="219" spans="2:14" s="410" customFormat="1" ht="11.25" customHeight="1" x14ac:dyDescent="0.2">
      <c r="B219" s="411">
        <f>'گام اول '!B221</f>
        <v>215</v>
      </c>
      <c r="C219" s="411" t="str">
        <f>'گام اول '!E221</f>
        <v>علی اکبر</v>
      </c>
      <c r="D219" s="411" t="str">
        <f>'گام اول '!F221</f>
        <v>برارخانی</v>
      </c>
      <c r="E219" s="411" t="str">
        <f>'گام اول '!G221</f>
        <v xml:space="preserve">اداری </v>
      </c>
      <c r="F219" s="411" t="str">
        <f>'گام اول '!H221</f>
        <v>مازندران</v>
      </c>
      <c r="G219" s="411" t="str">
        <f>'گام اول '!I221</f>
        <v>211-813-2374418-1</v>
      </c>
      <c r="H219" s="411">
        <f>'گام اول '!J221</f>
        <v>2050056753</v>
      </c>
      <c r="I219" s="412">
        <f>'گام اول '!BH221</f>
        <v>75545930</v>
      </c>
      <c r="K219" s="413">
        <f>'گام اول '!BH221</f>
        <v>75545930</v>
      </c>
      <c r="L219" s="413">
        <f t="shared" si="3"/>
        <v>0</v>
      </c>
      <c r="M219" s="414"/>
      <c r="N219" s="413"/>
    </row>
    <row r="220" spans="2:14" s="410" customFormat="1" ht="11.25" customHeight="1" x14ac:dyDescent="0.2">
      <c r="B220" s="411">
        <f>'گام اول '!B222</f>
        <v>216</v>
      </c>
      <c r="C220" s="411" t="str">
        <f>'گام اول '!E222</f>
        <v>مرتضی</v>
      </c>
      <c r="D220" s="411" t="str">
        <f>'گام اول '!F222</f>
        <v>قجری کناری</v>
      </c>
      <c r="E220" s="411" t="str">
        <f>'گام اول '!G222</f>
        <v xml:space="preserve">اداری </v>
      </c>
      <c r="F220" s="411" t="str">
        <f>'گام اول '!H222</f>
        <v>مازندران</v>
      </c>
      <c r="G220" s="411" t="str">
        <f>'گام اول '!I222</f>
        <v>211-813-2875987-1</v>
      </c>
      <c r="H220" s="411">
        <f>'گام اول '!J222</f>
        <v>4989899172</v>
      </c>
      <c r="I220" s="412">
        <f>'گام اول '!BH222</f>
        <v>70455670</v>
      </c>
      <c r="K220" s="413">
        <f>'گام اول '!BH222</f>
        <v>70455670</v>
      </c>
      <c r="L220" s="413">
        <f t="shared" si="3"/>
        <v>0</v>
      </c>
      <c r="M220" s="414"/>
      <c r="N220" s="413"/>
    </row>
    <row r="221" spans="2:14" s="410" customFormat="1" ht="11.25" customHeight="1" x14ac:dyDescent="0.2">
      <c r="B221" s="411">
        <f>'گام اول '!B223</f>
        <v>217</v>
      </c>
      <c r="C221" s="411" t="str">
        <f>'گام اول '!E223</f>
        <v>سعید</v>
      </c>
      <c r="D221" s="411" t="str">
        <f>'گام اول '!F223</f>
        <v>حمیدیان وسطی کلایی</v>
      </c>
      <c r="E221" s="411" t="str">
        <f>'گام اول '!G223</f>
        <v xml:space="preserve">اداری </v>
      </c>
      <c r="F221" s="411" t="str">
        <f>'گام اول '!H223</f>
        <v>مازندران</v>
      </c>
      <c r="G221" s="411" t="str">
        <f>'گام اول '!I223</f>
        <v>211-813-2875990-1</v>
      </c>
      <c r="H221" s="411">
        <f>'گام اول '!J223</f>
        <v>2162142325</v>
      </c>
      <c r="I221" s="412">
        <f>'گام اول '!BH223</f>
        <v>73510432</v>
      </c>
      <c r="K221" s="413">
        <f>'گام اول '!BH223</f>
        <v>73510432</v>
      </c>
      <c r="L221" s="413">
        <f t="shared" si="3"/>
        <v>0</v>
      </c>
      <c r="M221" s="414"/>
      <c r="N221" s="413"/>
    </row>
    <row r="222" spans="2:14" s="410" customFormat="1" ht="11.25" customHeight="1" x14ac:dyDescent="0.2">
      <c r="B222" s="411">
        <f>'گام اول '!B224</f>
        <v>218</v>
      </c>
      <c r="C222" s="411" t="str">
        <f>'گام اول '!E224</f>
        <v>مهدی</v>
      </c>
      <c r="D222" s="411" t="str">
        <f>'گام اول '!F224</f>
        <v>احمدیان کوچکسرانی</v>
      </c>
      <c r="E222" s="411" t="str">
        <f>'گام اول '!G224</f>
        <v xml:space="preserve">اداری </v>
      </c>
      <c r="F222" s="411" t="str">
        <f>'گام اول '!H224</f>
        <v>مازندران</v>
      </c>
      <c r="G222" s="411" t="str">
        <f>'گام اول '!I224</f>
        <v>211-813-2880180-1</v>
      </c>
      <c r="H222" s="411">
        <f>'گام اول '!J224</f>
        <v>2162571501</v>
      </c>
      <c r="I222" s="412">
        <f>'گام اول '!BH224</f>
        <v>68020906</v>
      </c>
      <c r="K222" s="413">
        <f>'گام اول '!BH224</f>
        <v>68020906</v>
      </c>
      <c r="L222" s="413">
        <f t="shared" si="3"/>
        <v>0</v>
      </c>
      <c r="M222" s="414"/>
      <c r="N222" s="413"/>
    </row>
    <row r="223" spans="2:14" s="410" customFormat="1" ht="11.25" customHeight="1" x14ac:dyDescent="0.2">
      <c r="B223" s="411">
        <f>'گام اول '!B225</f>
        <v>219</v>
      </c>
      <c r="C223" s="411" t="str">
        <f>'گام اول '!E225</f>
        <v>احسان</v>
      </c>
      <c r="D223" s="411" t="str">
        <f>'گام اول '!F225</f>
        <v>نصراله زاده</v>
      </c>
      <c r="E223" s="411" t="str">
        <f>'گام اول '!G225</f>
        <v xml:space="preserve">اداری </v>
      </c>
      <c r="F223" s="411" t="str">
        <f>'گام اول '!H225</f>
        <v>مازندران</v>
      </c>
      <c r="G223" s="411" t="str">
        <f>'گام اول '!I225</f>
        <v>214-813-3096757-1</v>
      </c>
      <c r="H223" s="411">
        <f>'گام اول '!J225</f>
        <v>2190028884</v>
      </c>
      <c r="I223" s="412">
        <f>'گام اول '!BH225</f>
        <v>62963977</v>
      </c>
      <c r="K223" s="413">
        <f>'گام اول '!BH225</f>
        <v>62963977</v>
      </c>
      <c r="L223" s="413">
        <f t="shared" si="3"/>
        <v>0</v>
      </c>
      <c r="M223" s="414"/>
      <c r="N223" s="413"/>
    </row>
    <row r="224" spans="2:14" s="410" customFormat="1" ht="11.25" customHeight="1" x14ac:dyDescent="0.2">
      <c r="B224" s="411">
        <f>'گام اول '!B226</f>
        <v>220</v>
      </c>
      <c r="C224" s="411" t="str">
        <f>'گام اول '!E226</f>
        <v>نور علی</v>
      </c>
      <c r="D224" s="411" t="str">
        <f>'گام اول '!F226</f>
        <v>عزیز زاده ارائی</v>
      </c>
      <c r="E224" s="411" t="str">
        <f>'گام اول '!G226</f>
        <v xml:space="preserve">اداری </v>
      </c>
      <c r="F224" s="411" t="str">
        <f>'گام اول '!H226</f>
        <v>مازندران</v>
      </c>
      <c r="G224" s="411" t="str">
        <f>'گام اول '!I226</f>
        <v>214-813-584063-1</v>
      </c>
      <c r="H224" s="411">
        <f>'گام اول '!J226</f>
        <v>5829658275</v>
      </c>
      <c r="I224" s="412">
        <f>'گام اول '!BH226</f>
        <v>63303644</v>
      </c>
      <c r="K224" s="413">
        <f>'گام اول '!BH226</f>
        <v>63303644</v>
      </c>
      <c r="L224" s="413">
        <f t="shared" si="3"/>
        <v>0</v>
      </c>
      <c r="M224" s="414"/>
      <c r="N224" s="413"/>
    </row>
    <row r="225" spans="2:14" s="410" customFormat="1" ht="11.25" customHeight="1" x14ac:dyDescent="0.2">
      <c r="B225" s="411">
        <f>'گام اول '!B227</f>
        <v>221</v>
      </c>
      <c r="C225" s="411" t="str">
        <f>'گام اول '!E227</f>
        <v>فرشاد</v>
      </c>
      <c r="D225" s="411" t="str">
        <f>'گام اول '!F227</f>
        <v>ضیایی</v>
      </c>
      <c r="E225" s="411" t="str">
        <f>'گام اول '!G227</f>
        <v xml:space="preserve">اداری </v>
      </c>
      <c r="F225" s="411" t="str">
        <f>'گام اول '!H227</f>
        <v>مازندران</v>
      </c>
      <c r="G225" s="411" t="str">
        <f>'گام اول '!I227</f>
        <v>124-700-4157637-1</v>
      </c>
      <c r="H225" s="411">
        <f>'گام اول '!J227</f>
        <v>2150073811</v>
      </c>
      <c r="I225" s="412">
        <f>'گام اول '!BH227</f>
        <v>57035470</v>
      </c>
      <c r="K225" s="413">
        <f>'گام اول '!BH227</f>
        <v>57035470</v>
      </c>
      <c r="L225" s="413">
        <f t="shared" si="3"/>
        <v>0</v>
      </c>
      <c r="M225" s="414"/>
      <c r="N225" s="413"/>
    </row>
    <row r="226" spans="2:14" s="410" customFormat="1" ht="11.25" customHeight="1" x14ac:dyDescent="0.2">
      <c r="B226" s="411">
        <f>'گام اول '!B228</f>
        <v>222</v>
      </c>
      <c r="C226" s="411" t="str">
        <f>'گام اول '!E228</f>
        <v xml:space="preserve">محمد حسین </v>
      </c>
      <c r="D226" s="411" t="str">
        <f>'گام اول '!F228</f>
        <v>قربی</v>
      </c>
      <c r="E226" s="411" t="str">
        <f>'گام اول '!G228</f>
        <v xml:space="preserve">اداری </v>
      </c>
      <c r="F226" s="411" t="str">
        <f>'گام اول '!H228</f>
        <v>مازندران</v>
      </c>
      <c r="G226" s="411" t="str">
        <f>'گام اول '!I228</f>
        <v>214-700-4222538-1</v>
      </c>
      <c r="H226" s="411">
        <f>'گام اول '!J228</f>
        <v>2270037863</v>
      </c>
      <c r="I226" s="412">
        <f>'گام اول '!BH228</f>
        <v>71590976</v>
      </c>
      <c r="K226" s="413">
        <f>'گام اول '!BH228</f>
        <v>71590976</v>
      </c>
      <c r="L226" s="413">
        <f t="shared" si="3"/>
        <v>0</v>
      </c>
      <c r="M226" s="414"/>
      <c r="N226" s="413"/>
    </row>
    <row r="227" spans="2:14" s="410" customFormat="1" ht="11.25" customHeight="1" x14ac:dyDescent="0.2">
      <c r="B227" s="411">
        <f>'گام اول '!B229</f>
        <v>223</v>
      </c>
      <c r="C227" s="411" t="str">
        <f>'گام اول '!E229</f>
        <v>امید</v>
      </c>
      <c r="D227" s="411" t="str">
        <f>'گام اول '!F229</f>
        <v>امانی</v>
      </c>
      <c r="E227" s="411" t="str">
        <f>'گام اول '!G229</f>
        <v xml:space="preserve">اداری </v>
      </c>
      <c r="F227" s="411" t="str">
        <f>'گام اول '!H229</f>
        <v>مازندران</v>
      </c>
      <c r="G227" s="411" t="str">
        <f>'گام اول '!I229</f>
        <v>186-700-4057120-1</v>
      </c>
      <c r="H227" s="411">
        <f>'گام اول '!J229</f>
        <v>2150154072</v>
      </c>
      <c r="I227" s="412">
        <f>'گام اول '!BH229</f>
        <v>65433048</v>
      </c>
      <c r="K227" s="413">
        <f>'گام اول '!BH229</f>
        <v>65433048</v>
      </c>
      <c r="L227" s="413">
        <f t="shared" si="3"/>
        <v>0</v>
      </c>
      <c r="M227" s="414"/>
      <c r="N227" s="413"/>
    </row>
    <row r="228" spans="2:14" s="410" customFormat="1" ht="11.25" customHeight="1" x14ac:dyDescent="0.2">
      <c r="B228" s="411">
        <f>'گام اول '!B230</f>
        <v>224</v>
      </c>
      <c r="C228" s="411" t="str">
        <f>'گام اول '!E230</f>
        <v>پیمان</v>
      </c>
      <c r="D228" s="411" t="str">
        <f>'گام اول '!F230</f>
        <v xml:space="preserve">ابراهیمی </v>
      </c>
      <c r="E228" s="411" t="str">
        <f>'گام اول '!G230</f>
        <v xml:space="preserve">اداری </v>
      </c>
      <c r="F228" s="411" t="str">
        <f>'گام اول '!H230</f>
        <v>مازندران</v>
      </c>
      <c r="G228" s="411" t="str">
        <f>'گام اول '!I230</f>
        <v>137-813-4236909-1</v>
      </c>
      <c r="H228" s="411" t="str">
        <f>'گام اول '!J230</f>
        <v>0311568610</v>
      </c>
      <c r="I228" s="412">
        <f>'گام اول '!BH230</f>
        <v>77987990</v>
      </c>
      <c r="K228" s="413">
        <f>'گام اول '!BH230</f>
        <v>77987990</v>
      </c>
      <c r="L228" s="413">
        <f t="shared" si="3"/>
        <v>0</v>
      </c>
      <c r="M228" s="414"/>
      <c r="N228" s="413"/>
    </row>
    <row r="229" spans="2:14" s="410" customFormat="1" ht="11.25" customHeight="1" x14ac:dyDescent="0.2">
      <c r="B229" s="411">
        <f>'گام اول '!B231</f>
        <v>225</v>
      </c>
      <c r="C229" s="411" t="str">
        <f>'گام اول '!E231</f>
        <v>حسن</v>
      </c>
      <c r="D229" s="411" t="str">
        <f>'گام اول '!F231</f>
        <v>علی</v>
      </c>
      <c r="E229" s="411" t="str">
        <f>'گام اول '!G231</f>
        <v xml:space="preserve">اداری </v>
      </c>
      <c r="F229" s="411" t="str">
        <f>'گام اول '!H231</f>
        <v>مازندران</v>
      </c>
      <c r="G229" s="411" t="str">
        <f>'گام اول '!I231</f>
        <v>171-12-3500202-1</v>
      </c>
      <c r="H229" s="411">
        <f>'گام اول '!J231</f>
        <v>2219872998</v>
      </c>
      <c r="I229" s="412">
        <f>'گام اول '!BH231</f>
        <v>75937873</v>
      </c>
      <c r="K229" s="413">
        <f>'گام اول '!BH231</f>
        <v>75937873</v>
      </c>
      <c r="L229" s="413">
        <f t="shared" si="3"/>
        <v>0</v>
      </c>
      <c r="M229" s="414"/>
      <c r="N229" s="413"/>
    </row>
    <row r="230" spans="2:14" s="410" customFormat="1" ht="11.25" customHeight="1" x14ac:dyDescent="0.2">
      <c r="B230" s="411">
        <f>'گام اول '!B232</f>
        <v>226</v>
      </c>
      <c r="C230" s="411" t="str">
        <f>'گام اول '!E232</f>
        <v>میلاد</v>
      </c>
      <c r="D230" s="411" t="str">
        <f>'گام اول '!F232</f>
        <v>علی تبار اندروری</v>
      </c>
      <c r="E230" s="411" t="str">
        <f>'گام اول '!G232</f>
        <v xml:space="preserve">اداری </v>
      </c>
      <c r="F230" s="411" t="str">
        <f>'گام اول '!H232</f>
        <v>مازندران</v>
      </c>
      <c r="G230" s="411" t="str">
        <f>'گام اول '!I232</f>
        <v>187-12-4153334-1</v>
      </c>
      <c r="H230" s="411">
        <f>'گام اول '!J232</f>
        <v>2130333710</v>
      </c>
      <c r="I230" s="412">
        <f>'گام اول '!BH232</f>
        <v>62051160</v>
      </c>
      <c r="K230" s="413">
        <f>'گام اول '!BH232</f>
        <v>62051160</v>
      </c>
      <c r="L230" s="413">
        <f t="shared" si="3"/>
        <v>0</v>
      </c>
      <c r="M230" s="414"/>
      <c r="N230" s="413"/>
    </row>
    <row r="231" spans="2:14" s="410" customFormat="1" ht="11.25" customHeight="1" x14ac:dyDescent="0.2">
      <c r="B231" s="411">
        <f>'گام اول '!B233</f>
        <v>227</v>
      </c>
      <c r="C231" s="411" t="str">
        <f>'گام اول '!E233</f>
        <v>قاسم</v>
      </c>
      <c r="D231" s="411" t="str">
        <f>'گام اول '!F233</f>
        <v>طالبی</v>
      </c>
      <c r="E231" s="411" t="str">
        <f>'گام اول '!G233</f>
        <v xml:space="preserve">اداری </v>
      </c>
      <c r="F231" s="411" t="str">
        <f>'گام اول '!H233</f>
        <v>مازندران</v>
      </c>
      <c r="G231" s="411" t="str">
        <f>'گام اول '!I233</f>
        <v>186-12-4171688-1</v>
      </c>
      <c r="H231" s="411">
        <f>'گام اول '!J233</f>
        <v>2162686163</v>
      </c>
      <c r="I231" s="412">
        <f>'گام اول '!BH233</f>
        <v>64116054</v>
      </c>
      <c r="K231" s="413">
        <f>'گام اول '!BH233</f>
        <v>64116054</v>
      </c>
      <c r="L231" s="413">
        <f t="shared" si="3"/>
        <v>0</v>
      </c>
      <c r="M231" s="414"/>
      <c r="N231" s="413"/>
    </row>
    <row r="232" spans="2:14" s="410" customFormat="1" ht="11.25" customHeight="1" x14ac:dyDescent="0.2">
      <c r="B232" s="411">
        <f>'گام اول '!B234</f>
        <v>228</v>
      </c>
      <c r="C232" s="411" t="str">
        <f>'گام اول '!E234</f>
        <v xml:space="preserve">محمدرضا </v>
      </c>
      <c r="D232" s="411" t="str">
        <f>'گام اول '!F234</f>
        <v>تیری خطیر</v>
      </c>
      <c r="E232" s="411" t="str">
        <f>'گام اول '!G234</f>
        <v xml:space="preserve">اداری </v>
      </c>
      <c r="F232" s="411" t="str">
        <f>'گام اول '!H234</f>
        <v>مازندران</v>
      </c>
      <c r="G232" s="411" t="str">
        <f>'گام اول '!I234</f>
        <v>162-813-2872942-1</v>
      </c>
      <c r="H232" s="411">
        <f>'گام اول '!J234</f>
        <v>2150239892</v>
      </c>
      <c r="I232" s="412">
        <f>'گام اول '!BH234</f>
        <v>65737505</v>
      </c>
      <c r="K232" s="413">
        <f>'گام اول '!BH234</f>
        <v>65737505</v>
      </c>
      <c r="L232" s="413">
        <f t="shared" si="3"/>
        <v>0</v>
      </c>
      <c r="M232" s="414"/>
      <c r="N232" s="413"/>
    </row>
    <row r="233" spans="2:14" s="410" customFormat="1" ht="11.25" customHeight="1" x14ac:dyDescent="0.2">
      <c r="B233" s="411">
        <f>'گام اول '!B235</f>
        <v>229</v>
      </c>
      <c r="C233" s="411" t="str">
        <f>'گام اول '!E235</f>
        <v>احمد</v>
      </c>
      <c r="D233" s="411" t="str">
        <f>'گام اول '!F235</f>
        <v>رحیمی</v>
      </c>
      <c r="E233" s="411" t="str">
        <f>'گام اول '!G235</f>
        <v xml:space="preserve">اداری </v>
      </c>
      <c r="F233" s="411" t="str">
        <f>'گام اول '!H235</f>
        <v>مرکزی</v>
      </c>
      <c r="G233" s="411" t="str">
        <f>'گام اول '!I235</f>
        <v>128-700-4256671-1</v>
      </c>
      <c r="H233" s="411" t="str">
        <f>'گام اول '!J235</f>
        <v>0610041916</v>
      </c>
      <c r="I233" s="412">
        <f>'گام اول '!BH235</f>
        <v>76502205</v>
      </c>
      <c r="K233" s="413">
        <f>'گام اول '!BH235</f>
        <v>76502205</v>
      </c>
      <c r="L233" s="413">
        <f t="shared" si="3"/>
        <v>0</v>
      </c>
      <c r="M233" s="414"/>
      <c r="N233" s="413"/>
    </row>
    <row r="234" spans="2:14" s="410" customFormat="1" ht="11.25" customHeight="1" x14ac:dyDescent="0.2">
      <c r="B234" s="411">
        <f>'گام اول '!B236</f>
        <v>230</v>
      </c>
      <c r="C234" s="411" t="str">
        <f>'گام اول '!E236</f>
        <v>پیمان</v>
      </c>
      <c r="D234" s="411" t="str">
        <f>'گام اول '!F236</f>
        <v xml:space="preserve"> ضیایی</v>
      </c>
      <c r="E234" s="411" t="str">
        <f>'گام اول '!G236</f>
        <v xml:space="preserve">اداری </v>
      </c>
      <c r="F234" s="411" t="str">
        <f>'گام اول '!H236</f>
        <v>مرکزی</v>
      </c>
      <c r="G234" s="411" t="str">
        <f>'گام اول '!I236</f>
        <v>156-12-4310932-1</v>
      </c>
      <c r="H234" s="411">
        <f>'گام اول '!J236</f>
        <v>3790296937</v>
      </c>
      <c r="I234" s="412">
        <f>'گام اول '!BH236</f>
        <v>68691683</v>
      </c>
      <c r="K234" s="413">
        <f>'گام اول '!BH236</f>
        <v>68691683</v>
      </c>
      <c r="L234" s="413">
        <f t="shared" si="3"/>
        <v>0</v>
      </c>
      <c r="M234" s="414"/>
      <c r="N234" s="413"/>
    </row>
    <row r="235" spans="2:14" s="410" customFormat="1" ht="11.25" customHeight="1" x14ac:dyDescent="0.2">
      <c r="B235" s="411">
        <f>'گام اول '!B237</f>
        <v>231</v>
      </c>
      <c r="C235" s="411" t="str">
        <f>'گام اول '!E237</f>
        <v>سید ابراهیم</v>
      </c>
      <c r="D235" s="411" t="str">
        <f>'گام اول '!F237</f>
        <v>حسینی</v>
      </c>
      <c r="E235" s="411" t="str">
        <f>'گام اول '!G237</f>
        <v xml:space="preserve">اداری </v>
      </c>
      <c r="F235" s="411" t="str">
        <f>'گام اول '!H237</f>
        <v>مرکزی</v>
      </c>
      <c r="G235" s="411" t="str">
        <f>'گام اول '!I237</f>
        <v>128-800-331977-1</v>
      </c>
      <c r="H235" s="411" t="str">
        <f>'گام اول '!J237</f>
        <v>0530809745</v>
      </c>
      <c r="I235" s="412">
        <f>'گام اول '!BH237</f>
        <v>96227056</v>
      </c>
      <c r="K235" s="413">
        <f>'گام اول '!BH237</f>
        <v>96227056</v>
      </c>
      <c r="L235" s="413">
        <f t="shared" si="3"/>
        <v>0</v>
      </c>
      <c r="M235" s="414"/>
      <c r="N235" s="413"/>
    </row>
    <row r="236" spans="2:14" s="410" customFormat="1" ht="11.25" customHeight="1" x14ac:dyDescent="0.2">
      <c r="B236" s="411">
        <f>'گام اول '!B238</f>
        <v>232</v>
      </c>
      <c r="C236" s="411" t="str">
        <f>'گام اول '!E238</f>
        <v>مسعود</v>
      </c>
      <c r="D236" s="411" t="str">
        <f>'گام اول '!F238</f>
        <v>جلیلوند</v>
      </c>
      <c r="E236" s="411" t="str">
        <f>'گام اول '!G238</f>
        <v xml:space="preserve">اداری </v>
      </c>
      <c r="F236" s="411" t="str">
        <f>'گام اول '!H238</f>
        <v>مرکزی</v>
      </c>
      <c r="G236" s="411" t="str">
        <f>'گام اول '!I238</f>
        <v>434-813-4344853-1</v>
      </c>
      <c r="H236" s="411">
        <f>'گام اول '!J238</f>
        <v>3978755998</v>
      </c>
      <c r="I236" s="412">
        <f>'گام اول '!BH238</f>
        <v>73392943</v>
      </c>
      <c r="K236" s="413">
        <f>'گام اول '!BH238</f>
        <v>73392943</v>
      </c>
      <c r="L236" s="413">
        <f t="shared" si="3"/>
        <v>0</v>
      </c>
      <c r="M236" s="414"/>
      <c r="N236" s="413"/>
    </row>
    <row r="237" spans="2:14" s="410" customFormat="1" ht="11.25" customHeight="1" x14ac:dyDescent="0.2">
      <c r="B237" s="411">
        <f>'گام اول '!B239</f>
        <v>233</v>
      </c>
      <c r="C237" s="411" t="str">
        <f>'گام اول '!E239</f>
        <v>رضا</v>
      </c>
      <c r="D237" s="411" t="str">
        <f>'گام اول '!F239</f>
        <v>صادقی</v>
      </c>
      <c r="E237" s="411" t="str">
        <f>'گام اول '!G239</f>
        <v xml:space="preserve">اداری </v>
      </c>
      <c r="F237" s="411" t="str">
        <f>'گام اول '!H239</f>
        <v>هرمزگان</v>
      </c>
      <c r="G237" s="411" t="str">
        <f>'گام اول '!I239</f>
        <v>389-813-4050683-1</v>
      </c>
      <c r="H237" s="411" t="str">
        <f>'گام اول '!J239</f>
        <v>3380407097</v>
      </c>
      <c r="I237" s="412">
        <f>'گام اول '!BH239</f>
        <v>75482853</v>
      </c>
      <c r="K237" s="413">
        <f>'گام اول '!BH239</f>
        <v>75482853</v>
      </c>
      <c r="L237" s="413">
        <f t="shared" si="3"/>
        <v>0</v>
      </c>
      <c r="M237" s="414"/>
      <c r="N237" s="413"/>
    </row>
    <row r="238" spans="2:14" s="410" customFormat="1" ht="11.25" customHeight="1" x14ac:dyDescent="0.2">
      <c r="B238" s="411">
        <f>'گام اول '!B240</f>
        <v>234</v>
      </c>
      <c r="C238" s="411" t="str">
        <f>'گام اول '!E240</f>
        <v>فریده</v>
      </c>
      <c r="D238" s="411" t="str">
        <f>'گام اول '!F240</f>
        <v>امیری توسلی</v>
      </c>
      <c r="E238" s="411" t="str">
        <f>'گام اول '!G240</f>
        <v xml:space="preserve">اداری </v>
      </c>
      <c r="F238" s="411" t="str">
        <f>'گام اول '!H240</f>
        <v>هرمزگان</v>
      </c>
      <c r="G238" s="411" t="str">
        <f>'گام اول '!I240</f>
        <v>389-813-9396895-1</v>
      </c>
      <c r="H238" s="411" t="str">
        <f>'گام اول '!J240</f>
        <v>3380398373</v>
      </c>
      <c r="I238" s="412">
        <f>'گام اول '!BH240</f>
        <v>83846174</v>
      </c>
      <c r="K238" s="413">
        <f>'گام اول '!BH240</f>
        <v>83846174</v>
      </c>
      <c r="L238" s="413">
        <f t="shared" si="3"/>
        <v>0</v>
      </c>
      <c r="M238" s="414"/>
      <c r="N238" s="413"/>
    </row>
    <row r="239" spans="2:14" s="410" customFormat="1" ht="11.25" customHeight="1" x14ac:dyDescent="0.2">
      <c r="B239" s="411">
        <f>'گام اول '!B241</f>
        <v>235</v>
      </c>
      <c r="C239" s="411" t="str">
        <f>'گام اول '!E241</f>
        <v>صفیه</v>
      </c>
      <c r="D239" s="411" t="str">
        <f>'گام اول '!F241</f>
        <v>ختن</v>
      </c>
      <c r="E239" s="411" t="str">
        <f>'گام اول '!G241</f>
        <v xml:space="preserve">اداری </v>
      </c>
      <c r="F239" s="411" t="str">
        <f>'گام اول '!H241</f>
        <v>هرمزگان</v>
      </c>
      <c r="G239" s="411" t="str">
        <f>'گام اول '!I241</f>
        <v>389-3-4067283-1</v>
      </c>
      <c r="H239" s="411" t="str">
        <f>'گام اول '!J241</f>
        <v>2511706725</v>
      </c>
      <c r="I239" s="412">
        <f>'گام اول '!BH241</f>
        <v>69121083</v>
      </c>
      <c r="K239" s="413">
        <f>'گام اول '!BH241</f>
        <v>69121083</v>
      </c>
      <c r="L239" s="413">
        <f t="shared" si="3"/>
        <v>0</v>
      </c>
      <c r="M239" s="414"/>
      <c r="N239" s="413"/>
    </row>
    <row r="240" spans="2:14" s="410" customFormat="1" ht="11.25" customHeight="1" x14ac:dyDescent="0.2">
      <c r="B240" s="411">
        <f>'گام اول '!B242</f>
        <v>236</v>
      </c>
      <c r="C240" s="411" t="str">
        <f>'گام اول '!E242</f>
        <v>صالح</v>
      </c>
      <c r="D240" s="411" t="str">
        <f>'گام اول '!F242</f>
        <v>صالحی</v>
      </c>
      <c r="E240" s="411" t="str">
        <f>'گام اول '!G242</f>
        <v xml:space="preserve">اداری </v>
      </c>
      <c r="F240" s="411" t="str">
        <f>'گام اول '!H242</f>
        <v>هرمزگان</v>
      </c>
      <c r="G240" s="411" t="str">
        <f>'گام اول '!I242</f>
        <v>389-12-3757702-1</v>
      </c>
      <c r="H240" s="411" t="str">
        <f>'گام اول '!J242</f>
        <v>4699762573</v>
      </c>
      <c r="I240" s="412">
        <f>'گام اول '!BH242</f>
        <v>67389447</v>
      </c>
      <c r="K240" s="413">
        <f>'گام اول '!BH242</f>
        <v>67389447</v>
      </c>
      <c r="L240" s="413">
        <f t="shared" si="3"/>
        <v>0</v>
      </c>
      <c r="M240" s="414"/>
      <c r="N240" s="413"/>
    </row>
    <row r="241" spans="2:14" s="410" customFormat="1" ht="11.25" customHeight="1" x14ac:dyDescent="0.2">
      <c r="B241" s="411">
        <f>'گام اول '!B243</f>
        <v>237</v>
      </c>
      <c r="C241" s="411" t="str">
        <f>'گام اول '!E243</f>
        <v>محمود</v>
      </c>
      <c r="D241" s="411" t="str">
        <f>'گام اول '!F243</f>
        <v>چاوشیان</v>
      </c>
      <c r="E241" s="411" t="str">
        <f>'گام اول '!G243</f>
        <v xml:space="preserve">اداری </v>
      </c>
      <c r="F241" s="411" t="str">
        <f>'گام اول '!H243</f>
        <v>یزد</v>
      </c>
      <c r="G241" s="411" t="str">
        <f>'گام اول '!I243</f>
        <v>144-813-3534346-1</v>
      </c>
      <c r="H241" s="411">
        <f>'گام اول '!J243</f>
        <v>4433518719</v>
      </c>
      <c r="I241" s="412">
        <f>'گام اول '!BH243</f>
        <v>74380906</v>
      </c>
      <c r="K241" s="413">
        <f>'گام اول '!BH243</f>
        <v>74380906</v>
      </c>
      <c r="L241" s="413">
        <f t="shared" si="3"/>
        <v>0</v>
      </c>
      <c r="M241" s="414"/>
      <c r="N241" s="413"/>
    </row>
    <row r="242" spans="2:14" s="410" customFormat="1" ht="11.25" customHeight="1" x14ac:dyDescent="0.2">
      <c r="B242" s="411">
        <f>'گام اول '!B244</f>
        <v>238</v>
      </c>
      <c r="C242" s="411" t="str">
        <f>'گام اول '!E244</f>
        <v>سیروس</v>
      </c>
      <c r="D242" s="411" t="str">
        <f>'گام اول '!F244</f>
        <v>شیخ احمدی</v>
      </c>
      <c r="E242" s="411" t="str">
        <f>'گام اول '!G244</f>
        <v>نگهبان</v>
      </c>
      <c r="F242" s="411" t="str">
        <f>'گام اول '!H244</f>
        <v>تهران</v>
      </c>
      <c r="G242" s="411" t="str">
        <f>'گام اول '!I244</f>
        <v>121-813-5540182-1</v>
      </c>
      <c r="H242" s="411" t="str">
        <f>'گام اول '!J244</f>
        <v>3800234289</v>
      </c>
      <c r="I242" s="412">
        <f>'گام اول '!BH244</f>
        <v>69032979</v>
      </c>
      <c r="K242" s="413">
        <f>'گام اول '!BH244</f>
        <v>69032979</v>
      </c>
      <c r="L242" s="413">
        <f t="shared" si="3"/>
        <v>0</v>
      </c>
      <c r="M242" s="414"/>
      <c r="N242" s="413"/>
    </row>
    <row r="243" spans="2:14" s="410" customFormat="1" ht="11.25" customHeight="1" x14ac:dyDescent="0.2">
      <c r="B243" s="411">
        <f>'گام اول '!B245</f>
        <v>239</v>
      </c>
      <c r="C243" s="411" t="str">
        <f>'گام اول '!E245</f>
        <v>فریبرز</v>
      </c>
      <c r="D243" s="411" t="str">
        <f>'گام اول '!F245</f>
        <v>احمد پور</v>
      </c>
      <c r="E243" s="411" t="str">
        <f>'گام اول '!G245</f>
        <v>نگهبان</v>
      </c>
      <c r="F243" s="411" t="str">
        <f>'گام اول '!H245</f>
        <v>تهران</v>
      </c>
      <c r="G243" s="411" t="str">
        <f>'گام اول '!I245</f>
        <v>121-813-2885751-1</v>
      </c>
      <c r="H243" s="411" t="str">
        <f>'گام اول '!J245</f>
        <v>5709701726</v>
      </c>
      <c r="I243" s="412">
        <f>'گام اول '!BH245</f>
        <v>68658179</v>
      </c>
      <c r="K243" s="413">
        <f>'گام اول '!BH245</f>
        <v>68658179</v>
      </c>
      <c r="L243" s="413">
        <f t="shared" si="3"/>
        <v>0</v>
      </c>
      <c r="M243" s="414"/>
      <c r="N243" s="413"/>
    </row>
    <row r="244" spans="2:14" s="410" customFormat="1" ht="11.25" customHeight="1" x14ac:dyDescent="0.2">
      <c r="B244" s="411">
        <f>'گام اول '!B246</f>
        <v>240</v>
      </c>
      <c r="C244" s="411" t="str">
        <f>'گام اول '!E246</f>
        <v>نوید</v>
      </c>
      <c r="D244" s="411" t="str">
        <f>'گام اول '!F246</f>
        <v>بخشی شوره دلی</v>
      </c>
      <c r="E244" s="411" t="str">
        <f>'گام اول '!G246</f>
        <v>نگهبان</v>
      </c>
      <c r="F244" s="411" t="str">
        <f>'گام اول '!H246</f>
        <v>تهران</v>
      </c>
      <c r="G244" s="411" t="str">
        <f>'گام اول '!I246</f>
        <v>121-813-5177260-1</v>
      </c>
      <c r="H244" s="411" t="str">
        <f>'گام اول '!J246</f>
        <v>0014975718</v>
      </c>
      <c r="I244" s="412">
        <f>'گام اول '!BH246</f>
        <v>74814282</v>
      </c>
      <c r="K244" s="413">
        <f>'گام اول '!BH246</f>
        <v>74814282</v>
      </c>
      <c r="L244" s="413">
        <f t="shared" si="3"/>
        <v>0</v>
      </c>
      <c r="M244" s="414"/>
      <c r="N244" s="413"/>
    </row>
    <row r="245" spans="2:14" s="410" customFormat="1" ht="11.25" customHeight="1" x14ac:dyDescent="0.2">
      <c r="B245" s="411">
        <f>'گام اول '!B247</f>
        <v>241</v>
      </c>
      <c r="C245" s="411" t="str">
        <f>'گام اول '!E247</f>
        <v>امیر</v>
      </c>
      <c r="D245" s="411" t="str">
        <f>'گام اول '!F247</f>
        <v>اعلا</v>
      </c>
      <c r="E245" s="411" t="str">
        <f>'گام اول '!G247</f>
        <v>نگهبان</v>
      </c>
      <c r="F245" s="411" t="str">
        <f>'گام اول '!H247</f>
        <v>تهران</v>
      </c>
      <c r="G245" s="411" t="str">
        <f>'گام اول '!I247</f>
        <v>121-813-2899203-1</v>
      </c>
      <c r="H245" s="411" t="str">
        <f>'گام اول '!J247</f>
        <v>0440093147</v>
      </c>
      <c r="I245" s="412">
        <f>'گام اول '!BH247</f>
        <v>66377484</v>
      </c>
      <c r="K245" s="413">
        <f>'گام اول '!BH247</f>
        <v>66377484</v>
      </c>
      <c r="L245" s="413">
        <f t="shared" si="3"/>
        <v>0</v>
      </c>
      <c r="M245" s="414"/>
      <c r="N245" s="413"/>
    </row>
    <row r="246" spans="2:14" s="410" customFormat="1" ht="11.25" customHeight="1" x14ac:dyDescent="0.2">
      <c r="B246" s="411">
        <f>'گام اول '!B248</f>
        <v>242</v>
      </c>
      <c r="C246" s="411" t="str">
        <f>'گام اول '!E248</f>
        <v>رضا</v>
      </c>
      <c r="D246" s="411" t="str">
        <f>'گام اول '!F248</f>
        <v>تاجمیری</v>
      </c>
      <c r="E246" s="411" t="str">
        <f>'گام اول '!G248</f>
        <v>نگهبان</v>
      </c>
      <c r="F246" s="411" t="str">
        <f>'گام اول '!H248</f>
        <v>تهران</v>
      </c>
      <c r="G246" s="411" t="str">
        <f>'گام اول '!I248</f>
        <v>255-813-2964861-1</v>
      </c>
      <c r="H246" s="411" t="str">
        <f>'گام اول '!J248</f>
        <v>0073715573</v>
      </c>
      <c r="I246" s="412">
        <f>'گام اول '!BH248</f>
        <v>69032979</v>
      </c>
      <c r="K246" s="413">
        <f>'گام اول '!BH248</f>
        <v>69032979</v>
      </c>
      <c r="L246" s="413">
        <f t="shared" si="3"/>
        <v>0</v>
      </c>
      <c r="M246" s="414"/>
      <c r="N246" s="413"/>
    </row>
    <row r="247" spans="2:14" s="410" customFormat="1" ht="11.25" customHeight="1" x14ac:dyDescent="0.2">
      <c r="B247" s="411">
        <f>'گام اول '!B249</f>
        <v>243</v>
      </c>
      <c r="C247" s="411" t="str">
        <f>'گام اول '!E249</f>
        <v>حافظ</v>
      </c>
      <c r="D247" s="411" t="str">
        <f>'گام اول '!F249</f>
        <v>جعفرزاده</v>
      </c>
      <c r="E247" s="411" t="str">
        <f>'گام اول '!G249</f>
        <v>نگهبان</v>
      </c>
      <c r="F247" s="411" t="str">
        <f>'گام اول '!H249</f>
        <v>تهران</v>
      </c>
      <c r="G247" s="411" t="str">
        <f>'گام اول '!I249</f>
        <v>121-813-2895855-1</v>
      </c>
      <c r="H247" s="411" t="str">
        <f>'گام اول '!J249</f>
        <v>0080440584</v>
      </c>
      <c r="I247" s="412">
        <f>'گام اول '!BH249</f>
        <v>71688474</v>
      </c>
      <c r="K247" s="413">
        <f>'گام اول '!BH249</f>
        <v>71688474</v>
      </c>
      <c r="L247" s="413">
        <f t="shared" si="3"/>
        <v>0</v>
      </c>
      <c r="M247" s="414"/>
      <c r="N247" s="413"/>
    </row>
    <row r="248" spans="2:14" s="410" customFormat="1" ht="11.25" customHeight="1" x14ac:dyDescent="0.2">
      <c r="B248" s="411">
        <f>'گام اول '!B250</f>
        <v>244</v>
      </c>
      <c r="C248" s="411" t="str">
        <f>'گام اول '!E250</f>
        <v>مجید</v>
      </c>
      <c r="D248" s="411" t="str">
        <f>'گام اول '!F250</f>
        <v>ابراهیم نژاد</v>
      </c>
      <c r="E248" s="411" t="str">
        <f>'گام اول '!G250</f>
        <v>نگهبان</v>
      </c>
      <c r="F248" s="411" t="str">
        <f>'گام اول '!H250</f>
        <v>تهران</v>
      </c>
      <c r="G248" s="411" t="str">
        <f>'گام اول '!I250</f>
        <v>448-813-2887252-1</v>
      </c>
      <c r="H248" s="411" t="str">
        <f>'گام اول '!J250</f>
        <v>0071455205</v>
      </c>
      <c r="I248" s="412">
        <f>'گام اول '!BH250</f>
        <v>75408377</v>
      </c>
      <c r="K248" s="413">
        <f>'گام اول '!BH250</f>
        <v>75408377</v>
      </c>
      <c r="L248" s="413">
        <f t="shared" si="3"/>
        <v>0</v>
      </c>
      <c r="M248" s="414"/>
      <c r="N248" s="413"/>
    </row>
    <row r="249" spans="2:14" s="410" customFormat="1" ht="11.25" customHeight="1" x14ac:dyDescent="0.2">
      <c r="B249" s="411">
        <f>'گام اول '!B251</f>
        <v>245</v>
      </c>
      <c r="C249" s="411" t="str">
        <f>'گام اول '!E251</f>
        <v>مجید</v>
      </c>
      <c r="D249" s="411" t="str">
        <f>'گام اول '!F251</f>
        <v>حسین زاده لیف شاگرد</v>
      </c>
      <c r="E249" s="411" t="str">
        <f>'گام اول '!G251</f>
        <v>نگهبان</v>
      </c>
      <c r="F249" s="411" t="str">
        <f>'گام اول '!H251</f>
        <v>تهران</v>
      </c>
      <c r="G249" s="411" t="str">
        <f>'گام اول '!I251</f>
        <v>121-813-6200630-1</v>
      </c>
      <c r="H249" s="411" t="str">
        <f>'گام اول '!J251</f>
        <v>0075861461</v>
      </c>
      <c r="I249" s="412">
        <f>'گام اول '!BH251</f>
        <v>68470779</v>
      </c>
      <c r="K249" s="413">
        <f>'گام اول '!BH251</f>
        <v>68470779</v>
      </c>
      <c r="L249" s="413">
        <f t="shared" si="3"/>
        <v>0</v>
      </c>
      <c r="M249" s="414"/>
      <c r="N249" s="413"/>
    </row>
    <row r="250" spans="2:14" s="410" customFormat="1" ht="11.25" customHeight="1" x14ac:dyDescent="0.2">
      <c r="B250" s="411">
        <f>'گام اول '!B252</f>
        <v>246</v>
      </c>
      <c r="C250" s="411" t="str">
        <f>'گام اول '!E252</f>
        <v>عباسعلی</v>
      </c>
      <c r="D250" s="411" t="str">
        <f>'گام اول '!F252</f>
        <v>اقبالی</v>
      </c>
      <c r="E250" s="411" t="str">
        <f>'گام اول '!G252</f>
        <v>نگهبان</v>
      </c>
      <c r="F250" s="411" t="str">
        <f>'گام اول '!H252</f>
        <v>تهران</v>
      </c>
      <c r="G250" s="411" t="str">
        <f>'گام اول '!I252</f>
        <v>121-800-570709-1</v>
      </c>
      <c r="H250" s="411" t="str">
        <f>'گام اول '!J252</f>
        <v>6049931496</v>
      </c>
      <c r="I250" s="412">
        <f>'گام اول '!BH252</f>
        <v>66377484</v>
      </c>
      <c r="K250" s="413">
        <f>'گام اول '!BH252</f>
        <v>66377484</v>
      </c>
      <c r="L250" s="413">
        <f t="shared" si="3"/>
        <v>0</v>
      </c>
      <c r="M250" s="414"/>
      <c r="N250" s="413"/>
    </row>
    <row r="251" spans="2:14" s="410" customFormat="1" ht="11.25" customHeight="1" x14ac:dyDescent="0.2">
      <c r="B251" s="411">
        <f>'گام اول '!B253</f>
        <v>247</v>
      </c>
      <c r="C251" s="411" t="str">
        <f>'گام اول '!E253</f>
        <v>مختار</v>
      </c>
      <c r="D251" s="411" t="str">
        <f>'گام اول '!F253</f>
        <v>احدی منش</v>
      </c>
      <c r="E251" s="411" t="str">
        <f>'گام اول '!G253</f>
        <v>نگهبان</v>
      </c>
      <c r="F251" s="411" t="str">
        <f>'گام اول '!H253</f>
        <v>تهران</v>
      </c>
      <c r="G251" s="411" t="str">
        <f>'گام اول '!I253</f>
        <v>268-813-3044293-1</v>
      </c>
      <c r="H251" s="411" t="str">
        <f>'گام اول '!J253</f>
        <v>1671259769</v>
      </c>
      <c r="I251" s="412">
        <f>'گام اول '!BH253</f>
        <v>66377484</v>
      </c>
      <c r="K251" s="413">
        <f>'گام اول '!BH253</f>
        <v>66377484</v>
      </c>
      <c r="L251" s="413">
        <f t="shared" si="3"/>
        <v>0</v>
      </c>
      <c r="M251" s="414"/>
      <c r="N251" s="413"/>
    </row>
    <row r="252" spans="2:14" s="410" customFormat="1" ht="11.25" customHeight="1" x14ac:dyDescent="0.2">
      <c r="B252" s="411">
        <f>'گام اول '!B254</f>
        <v>248</v>
      </c>
      <c r="C252" s="411" t="str">
        <f>'گام اول '!E254</f>
        <v>نعمت</v>
      </c>
      <c r="D252" s="411" t="str">
        <f>'گام اول '!F254</f>
        <v>حیدری</v>
      </c>
      <c r="E252" s="411" t="str">
        <f>'گام اول '!G254</f>
        <v>نگهبان</v>
      </c>
      <c r="F252" s="411" t="str">
        <f>'گام اول '!H254</f>
        <v>تهران</v>
      </c>
      <c r="G252" s="411" t="str">
        <f>'گام اول '!I254</f>
        <v>302-813-6882638-1</v>
      </c>
      <c r="H252" s="411" t="str">
        <f>'گام اول '!J254</f>
        <v>1638337251</v>
      </c>
      <c r="I252" s="412">
        <f>'گام اول '!BH254</f>
        <v>75595777</v>
      </c>
      <c r="K252" s="413">
        <f>'گام اول '!BH254</f>
        <v>75595777</v>
      </c>
      <c r="L252" s="413">
        <f t="shared" si="3"/>
        <v>0</v>
      </c>
      <c r="M252" s="414"/>
      <c r="N252" s="413"/>
    </row>
    <row r="253" spans="2:14" s="410" customFormat="1" ht="11.25" customHeight="1" x14ac:dyDescent="0.2">
      <c r="B253" s="411">
        <f>'گام اول '!B255</f>
        <v>249</v>
      </c>
      <c r="C253" s="411" t="str">
        <f>'گام اول '!E255</f>
        <v>اكبر</v>
      </c>
      <c r="D253" s="411" t="str">
        <f>'گام اول '!F255</f>
        <v>خابوری مزرعه نوی</v>
      </c>
      <c r="E253" s="411" t="str">
        <f>'گام اول '!G255</f>
        <v>نگهبان</v>
      </c>
      <c r="F253" s="411" t="str">
        <f>'گام اول '!H255</f>
        <v>تهران</v>
      </c>
      <c r="G253" s="411" t="str">
        <f>'گام اول '!I255</f>
        <v>121-813-2883860-1</v>
      </c>
      <c r="H253" s="411" t="str">
        <f>'گام اول '!J255</f>
        <v>0384529054</v>
      </c>
      <c r="I253" s="412">
        <f>'گام اول '!BH255</f>
        <v>66190084</v>
      </c>
      <c r="K253" s="413">
        <f>'گام اول '!BH255</f>
        <v>66190084</v>
      </c>
      <c r="L253" s="413">
        <f t="shared" si="3"/>
        <v>0</v>
      </c>
      <c r="M253" s="414"/>
      <c r="N253" s="413"/>
    </row>
    <row r="254" spans="2:14" s="410" customFormat="1" ht="11.25" customHeight="1" x14ac:dyDescent="0.2">
      <c r="B254" s="411">
        <f>'گام اول '!B256</f>
        <v>250</v>
      </c>
      <c r="C254" s="411" t="str">
        <f>'گام اول '!E256</f>
        <v>بهمن</v>
      </c>
      <c r="D254" s="411" t="str">
        <f>'گام اول '!F256</f>
        <v>احمد زاده</v>
      </c>
      <c r="E254" s="411" t="str">
        <f>'گام اول '!G256</f>
        <v>نگهبان</v>
      </c>
      <c r="F254" s="411" t="str">
        <f>'گام اول '!H256</f>
        <v>تهران</v>
      </c>
      <c r="G254" s="411" t="str">
        <f>'گام اول '!I256</f>
        <v>441-813-5258050-1</v>
      </c>
      <c r="H254" s="411" t="str">
        <f>'گام اول '!J256</f>
        <v>0058547762</v>
      </c>
      <c r="I254" s="412">
        <f>'گام اول '!BH256</f>
        <v>71688474</v>
      </c>
      <c r="K254" s="413">
        <f>'گام اول '!BH256</f>
        <v>71688474</v>
      </c>
      <c r="L254" s="413">
        <f t="shared" si="3"/>
        <v>0</v>
      </c>
      <c r="M254" s="414"/>
      <c r="N254" s="413"/>
    </row>
    <row r="255" spans="2:14" s="410" customFormat="1" ht="11.25" customHeight="1" x14ac:dyDescent="0.2">
      <c r="B255" s="411">
        <f>'گام اول '!B257</f>
        <v>251</v>
      </c>
      <c r="C255" s="411" t="str">
        <f>'گام اول '!E257</f>
        <v>مهران</v>
      </c>
      <c r="D255" s="411" t="str">
        <f>'گام اول '!F257</f>
        <v>رحمتی</v>
      </c>
      <c r="E255" s="411" t="str">
        <f>'گام اول '!G257</f>
        <v>نگهبان</v>
      </c>
      <c r="F255" s="411" t="str">
        <f>'گام اول '!H257</f>
        <v>تهران</v>
      </c>
      <c r="G255" s="411" t="str">
        <f>'گام اول '!I257</f>
        <v>390-813-3152672-1</v>
      </c>
      <c r="H255" s="411" t="str">
        <f>'گام اول '!J257</f>
        <v>0012573221</v>
      </c>
      <c r="I255" s="412">
        <f>'گام اول '!BH257</f>
        <v>77657177</v>
      </c>
      <c r="K255" s="413">
        <f>'گام اول '!BH257</f>
        <v>77657177</v>
      </c>
      <c r="L255" s="413">
        <f t="shared" si="3"/>
        <v>0</v>
      </c>
      <c r="M255" s="414"/>
      <c r="N255" s="413"/>
    </row>
    <row r="256" spans="2:14" s="410" customFormat="1" ht="11.25" customHeight="1" x14ac:dyDescent="0.2">
      <c r="B256" s="411">
        <f>'گام اول '!B258</f>
        <v>252</v>
      </c>
      <c r="C256" s="411" t="str">
        <f>'گام اول '!E258</f>
        <v>علیجان</v>
      </c>
      <c r="D256" s="411" t="str">
        <f>'گام اول '!F258</f>
        <v>احدزاده</v>
      </c>
      <c r="E256" s="411" t="str">
        <f>'گام اول '!G258</f>
        <v>نگهبان</v>
      </c>
      <c r="F256" s="411" t="str">
        <f>'گام اول '!H258</f>
        <v>تهران</v>
      </c>
      <c r="G256" s="411" t="str">
        <f>'گام اول '!I258</f>
        <v>438-813-16000583-1</v>
      </c>
      <c r="H256" s="411" t="str">
        <f>'گام اول '!J258</f>
        <v>0652355031</v>
      </c>
      <c r="I256" s="412">
        <f>'گام اول '!BH258</f>
        <v>73283187</v>
      </c>
      <c r="K256" s="413">
        <f>'گام اول '!BH258</f>
        <v>73283187</v>
      </c>
      <c r="L256" s="413">
        <f t="shared" si="3"/>
        <v>0</v>
      </c>
      <c r="M256" s="414"/>
      <c r="N256" s="413"/>
    </row>
    <row r="257" spans="2:14" s="410" customFormat="1" ht="11.25" customHeight="1" x14ac:dyDescent="0.2">
      <c r="B257" s="411">
        <f>'گام اول '!B259</f>
        <v>253</v>
      </c>
      <c r="C257" s="411" t="str">
        <f>'گام اول '!E259</f>
        <v>وحید</v>
      </c>
      <c r="D257" s="411" t="str">
        <f>'گام اول '!F259</f>
        <v>دلاوری</v>
      </c>
      <c r="E257" s="411" t="str">
        <f>'گام اول '!G259</f>
        <v>نگهبان</v>
      </c>
      <c r="F257" s="411" t="str">
        <f>'گام اول '!H259</f>
        <v>تهران</v>
      </c>
      <c r="G257" s="411" t="str">
        <f>'گام اول '!I259</f>
        <v>119-813-2900236-1</v>
      </c>
      <c r="H257" s="411" t="str">
        <f>'گام اول '!J259</f>
        <v>0569981344</v>
      </c>
      <c r="I257" s="412">
        <f>'گام اول '!BH259</f>
        <v>66377484</v>
      </c>
      <c r="K257" s="413">
        <f>'گام اول '!BH259</f>
        <v>66377484</v>
      </c>
      <c r="L257" s="413">
        <f t="shared" si="3"/>
        <v>0</v>
      </c>
      <c r="M257" s="414"/>
      <c r="N257" s="413"/>
    </row>
    <row r="258" spans="2:14" s="410" customFormat="1" ht="11.25" customHeight="1" x14ac:dyDescent="0.2">
      <c r="B258" s="411">
        <f>'گام اول '!B260</f>
        <v>254</v>
      </c>
      <c r="C258" s="411" t="str">
        <f>'گام اول '!E260</f>
        <v>شیخ حسین</v>
      </c>
      <c r="D258" s="411" t="str">
        <f>'گام اول '!F260</f>
        <v>رضایی خان جمالی</v>
      </c>
      <c r="E258" s="411" t="str">
        <f>'گام اول '!G260</f>
        <v>نگهبان</v>
      </c>
      <c r="F258" s="411" t="str">
        <f>'گام اول '!H260</f>
        <v>تهران</v>
      </c>
      <c r="G258" s="411" t="str">
        <f>'گام اول '!I260</f>
        <v>121-800-1279902-1</v>
      </c>
      <c r="H258" s="411" t="str">
        <f>'گام اول '!J260</f>
        <v>4170558278</v>
      </c>
      <c r="I258" s="412">
        <f>'گام اول '!BH260</f>
        <v>66377484</v>
      </c>
      <c r="K258" s="413">
        <f>'گام اول '!BH260</f>
        <v>66377484</v>
      </c>
      <c r="L258" s="413">
        <f t="shared" si="3"/>
        <v>0</v>
      </c>
      <c r="M258" s="414"/>
      <c r="N258" s="413"/>
    </row>
    <row r="259" spans="2:14" s="410" customFormat="1" ht="11.25" customHeight="1" x14ac:dyDescent="0.2">
      <c r="B259" s="411">
        <f>'گام اول '!B261</f>
        <v>255</v>
      </c>
      <c r="C259" s="411" t="str">
        <f>'گام اول '!E261</f>
        <v>نعمت اله</v>
      </c>
      <c r="D259" s="411" t="str">
        <f>'گام اول '!F261</f>
        <v>روان بخش</v>
      </c>
      <c r="E259" s="411" t="str">
        <f>'گام اول '!G261</f>
        <v>نگهبان</v>
      </c>
      <c r="F259" s="411" t="str">
        <f>'گام اول '!H261</f>
        <v>تهران</v>
      </c>
      <c r="G259" s="411" t="str">
        <f>'گام اول '!I261</f>
        <v>121-800-421106-1</v>
      </c>
      <c r="H259" s="411" t="str">
        <f>'گام اول '!J261</f>
        <v>1950462234</v>
      </c>
      <c r="I259" s="412">
        <f>'گام اول '!BH261</f>
        <v>66190084</v>
      </c>
      <c r="K259" s="413">
        <f>'گام اول '!BH261</f>
        <v>66190084</v>
      </c>
      <c r="L259" s="413">
        <f t="shared" si="3"/>
        <v>0</v>
      </c>
      <c r="M259" s="414"/>
      <c r="N259" s="413"/>
    </row>
    <row r="260" spans="2:14" s="410" customFormat="1" ht="11.25" customHeight="1" x14ac:dyDescent="0.2">
      <c r="B260" s="411">
        <f>'گام اول '!B262</f>
        <v>256</v>
      </c>
      <c r="C260" s="411" t="str">
        <f>'گام اول '!E262</f>
        <v>مجتبی</v>
      </c>
      <c r="D260" s="411" t="str">
        <f>'گام اول '!F262</f>
        <v>صادقی</v>
      </c>
      <c r="E260" s="411" t="str">
        <f>'گام اول '!G262</f>
        <v>نگهبان</v>
      </c>
      <c r="F260" s="411" t="str">
        <f>'گام اول '!H262</f>
        <v>تهران</v>
      </c>
      <c r="G260" s="411" t="str">
        <f>'گام اول '!I262</f>
        <v>426-813-7606641-1</v>
      </c>
      <c r="H260" s="411" t="str">
        <f>'گام اول '!J262</f>
        <v>0013138154</v>
      </c>
      <c r="I260" s="412">
        <f>'گام اول '!BH262</f>
        <v>66002684</v>
      </c>
      <c r="K260" s="413">
        <f>'گام اول '!BH262</f>
        <v>66002684</v>
      </c>
      <c r="L260" s="413">
        <f t="shared" si="3"/>
        <v>0</v>
      </c>
      <c r="M260" s="414"/>
      <c r="N260" s="413"/>
    </row>
    <row r="261" spans="2:14" s="410" customFormat="1" ht="11.25" customHeight="1" x14ac:dyDescent="0.2">
      <c r="B261" s="411">
        <f>'گام اول '!B263</f>
        <v>257</v>
      </c>
      <c r="C261" s="411" t="str">
        <f>'گام اول '!E263</f>
        <v>جعفر</v>
      </c>
      <c r="D261" s="411" t="str">
        <f>'گام اول '!F263</f>
        <v>صفایی</v>
      </c>
      <c r="E261" s="411" t="str">
        <f>'گام اول '!G263</f>
        <v>نگهبان</v>
      </c>
      <c r="F261" s="411" t="str">
        <f>'گام اول '!H263</f>
        <v>تهران</v>
      </c>
      <c r="G261" s="411" t="str">
        <f>'گام اول '!I263</f>
        <v>268-813-3111521-1</v>
      </c>
      <c r="H261" s="411" t="str">
        <f>'گام اول '!J263</f>
        <v>6029568515</v>
      </c>
      <c r="I261" s="412">
        <f>'گام اول '!BH263</f>
        <v>65815284</v>
      </c>
      <c r="K261" s="413">
        <f>'گام اول '!BH263</f>
        <v>65815284</v>
      </c>
      <c r="L261" s="413">
        <f t="shared" si="3"/>
        <v>0</v>
      </c>
      <c r="M261" s="414"/>
      <c r="N261" s="413"/>
    </row>
    <row r="262" spans="2:14" s="410" customFormat="1" ht="11.25" customHeight="1" x14ac:dyDescent="0.2">
      <c r="B262" s="411">
        <f>'گام اول '!B264</f>
        <v>258</v>
      </c>
      <c r="C262" s="411" t="str">
        <f>'گام اول '!E264</f>
        <v>نادر</v>
      </c>
      <c r="D262" s="411" t="str">
        <f>'گام اول '!F264</f>
        <v>زالی بیگی</v>
      </c>
      <c r="E262" s="411" t="str">
        <f>'گام اول '!G264</f>
        <v>نگهبان</v>
      </c>
      <c r="F262" s="411" t="str">
        <f>'گام اول '!H264</f>
        <v>تهران</v>
      </c>
      <c r="G262" s="411" t="str">
        <f>'گام اول '!I264</f>
        <v>302-813-4143960-1</v>
      </c>
      <c r="H262" s="411">
        <f>'گام اول '!J264</f>
        <v>1653140739</v>
      </c>
      <c r="I262" s="412">
        <f>'گام اول '!BH264</f>
        <v>69032979</v>
      </c>
      <c r="K262" s="413">
        <f>'گام اول '!BH264</f>
        <v>69032979</v>
      </c>
      <c r="L262" s="413">
        <f t="shared" ref="L262:L325" si="4">K262-I262</f>
        <v>0</v>
      </c>
      <c r="M262" s="414"/>
      <c r="N262" s="413"/>
    </row>
    <row r="263" spans="2:14" s="410" customFormat="1" ht="11.25" customHeight="1" x14ac:dyDescent="0.2">
      <c r="B263" s="411">
        <f>'گام اول '!B265</f>
        <v>259</v>
      </c>
      <c r="C263" s="411" t="str">
        <f>'گام اول '!E265</f>
        <v>ملک علی</v>
      </c>
      <c r="D263" s="411" t="str">
        <f>'گام اول '!F265</f>
        <v>صادقی</v>
      </c>
      <c r="E263" s="411" t="str">
        <f>'گام اول '!G265</f>
        <v>نگهبان</v>
      </c>
      <c r="F263" s="411" t="str">
        <f>'گام اول '!H265</f>
        <v>تهران</v>
      </c>
      <c r="G263" s="411" t="str">
        <f>'گام اول '!I265</f>
        <v>121-813-2968597-1</v>
      </c>
      <c r="H263" s="411">
        <f>'گام اول '!J265</f>
        <v>1671683501</v>
      </c>
      <c r="I263" s="412">
        <f>'گام اول '!BH265</f>
        <v>69032979</v>
      </c>
      <c r="K263" s="413">
        <f>'گام اول '!BH265</f>
        <v>69032979</v>
      </c>
      <c r="L263" s="413">
        <f t="shared" si="4"/>
        <v>0</v>
      </c>
      <c r="M263" s="414"/>
      <c r="N263" s="413"/>
    </row>
    <row r="264" spans="2:14" s="410" customFormat="1" ht="11.25" customHeight="1" x14ac:dyDescent="0.2">
      <c r="B264" s="411">
        <f>'گام اول '!B266</f>
        <v>260</v>
      </c>
      <c r="C264" s="411" t="str">
        <f>'گام اول '!E266</f>
        <v>سید محمد جعفر</v>
      </c>
      <c r="D264" s="411" t="str">
        <f>'گام اول '!F266</f>
        <v>زمانی</v>
      </c>
      <c r="E264" s="411" t="str">
        <f>'گام اول '!G266</f>
        <v>نگهبان</v>
      </c>
      <c r="F264" s="411" t="str">
        <f>'گام اول '!H266</f>
        <v>تهران</v>
      </c>
      <c r="G264" s="411" t="str">
        <f>'گام اول '!I266</f>
        <v>121-800-156022-1</v>
      </c>
      <c r="H264" s="411" t="str">
        <f>'گام اول '!J266</f>
        <v>3782072707</v>
      </c>
      <c r="I264" s="412">
        <f>'گام اول '!BH266</f>
        <v>66377484</v>
      </c>
      <c r="K264" s="413">
        <f>'گام اول '!BH266</f>
        <v>66377484</v>
      </c>
      <c r="L264" s="413">
        <f t="shared" si="4"/>
        <v>0</v>
      </c>
      <c r="M264" s="414"/>
      <c r="N264" s="413"/>
    </row>
    <row r="265" spans="2:14" s="410" customFormat="1" ht="11.25" customHeight="1" x14ac:dyDescent="0.2">
      <c r="B265" s="411">
        <f>'گام اول '!B267</f>
        <v>261</v>
      </c>
      <c r="C265" s="411" t="str">
        <f>'گام اول '!E267</f>
        <v>احمد</v>
      </c>
      <c r="D265" s="411" t="str">
        <f>'گام اول '!F267</f>
        <v>سلامت</v>
      </c>
      <c r="E265" s="411" t="str">
        <f>'گام اول '!G267</f>
        <v>نگهبان</v>
      </c>
      <c r="F265" s="411" t="str">
        <f>'گام اول '!H267</f>
        <v>تهران</v>
      </c>
      <c r="G265" s="411" t="str">
        <f>'گام اول '!I267</f>
        <v>121-813-3155510-1</v>
      </c>
      <c r="H265" s="411" t="str">
        <f>'گام اول '!J267</f>
        <v>0058633758</v>
      </c>
      <c r="I265" s="412">
        <f>'گام اول '!BH267</f>
        <v>66377484</v>
      </c>
      <c r="K265" s="413">
        <f>'گام اول '!BH267</f>
        <v>66377484</v>
      </c>
      <c r="L265" s="413">
        <f t="shared" si="4"/>
        <v>0</v>
      </c>
      <c r="M265" s="414"/>
      <c r="N265" s="413"/>
    </row>
    <row r="266" spans="2:14" s="410" customFormat="1" ht="11.25" customHeight="1" x14ac:dyDescent="0.2">
      <c r="B266" s="411">
        <f>'گام اول '!B268</f>
        <v>262</v>
      </c>
      <c r="C266" s="411" t="str">
        <f>'گام اول '!E268</f>
        <v>سعید</v>
      </c>
      <c r="D266" s="411" t="str">
        <f>'گام اول '!F268</f>
        <v>شهروس وند</v>
      </c>
      <c r="E266" s="411" t="str">
        <f>'گام اول '!G268</f>
        <v>نگهبان</v>
      </c>
      <c r="F266" s="411" t="str">
        <f>'گام اول '!H268</f>
        <v>تهران</v>
      </c>
      <c r="G266" s="411" t="str">
        <f>'گام اول '!I268</f>
        <v>121-813-3035618-1</v>
      </c>
      <c r="H266" s="411" t="str">
        <f>'گام اول '!J268</f>
        <v>4172880681</v>
      </c>
      <c r="I266" s="412">
        <f>'گام اول '!BH268</f>
        <v>66377484</v>
      </c>
      <c r="K266" s="413">
        <f>'گام اول '!BH268</f>
        <v>66377484</v>
      </c>
      <c r="L266" s="413">
        <f t="shared" si="4"/>
        <v>0</v>
      </c>
      <c r="M266" s="414"/>
      <c r="N266" s="413"/>
    </row>
    <row r="267" spans="2:14" s="410" customFormat="1" ht="11.25" customHeight="1" x14ac:dyDescent="0.2">
      <c r="B267" s="411">
        <f>'گام اول '!B269</f>
        <v>263</v>
      </c>
      <c r="C267" s="411" t="str">
        <f>'گام اول '!E269</f>
        <v>سلطانعلی</v>
      </c>
      <c r="D267" s="411" t="str">
        <f>'گام اول '!F269</f>
        <v>عبدالهی مقدم لاهرودی</v>
      </c>
      <c r="E267" s="411" t="str">
        <f>'گام اول '!G269</f>
        <v>نگهبان</v>
      </c>
      <c r="F267" s="411" t="str">
        <f>'گام اول '!H269</f>
        <v>تهران</v>
      </c>
      <c r="G267" s="411" t="str">
        <f>'گام اول '!I269</f>
        <v>121-800-1279877-1</v>
      </c>
      <c r="H267" s="411" t="str">
        <f>'گام اول '!J269</f>
        <v>1671235827</v>
      </c>
      <c r="I267" s="412">
        <f>'گام اول '!BH269</f>
        <v>70587698</v>
      </c>
      <c r="K267" s="413">
        <f>'گام اول '!BH269</f>
        <v>70587698</v>
      </c>
      <c r="L267" s="413">
        <f t="shared" si="4"/>
        <v>0</v>
      </c>
      <c r="M267" s="414"/>
      <c r="N267" s="413"/>
    </row>
    <row r="268" spans="2:14" s="410" customFormat="1" ht="11.25" customHeight="1" x14ac:dyDescent="0.2">
      <c r="B268" s="411">
        <f>'گام اول '!B270</f>
        <v>264</v>
      </c>
      <c r="C268" s="411" t="str">
        <f>'گام اول '!E270</f>
        <v>سیاوش</v>
      </c>
      <c r="D268" s="411" t="str">
        <f>'گام اول '!F270</f>
        <v>عاصی عثماوندانی</v>
      </c>
      <c r="E268" s="411" t="str">
        <f>'گام اول '!G270</f>
        <v>نگهبان</v>
      </c>
      <c r="F268" s="411" t="str">
        <f>'گام اول '!H270</f>
        <v>تهران</v>
      </c>
      <c r="G268" s="411" t="str">
        <f>'گام اول '!I270</f>
        <v>154-813-3098698-1</v>
      </c>
      <c r="H268" s="411">
        <f>'گام اول '!J270</f>
        <v>5699226036</v>
      </c>
      <c r="I268" s="412">
        <f>'گام اول '!BH270</f>
        <v>68658179</v>
      </c>
      <c r="K268" s="413">
        <f>'گام اول '!BH270</f>
        <v>68658179</v>
      </c>
      <c r="L268" s="413">
        <f t="shared" si="4"/>
        <v>0</v>
      </c>
      <c r="M268" s="414"/>
      <c r="N268" s="413"/>
    </row>
    <row r="269" spans="2:14" s="410" customFormat="1" ht="11.25" customHeight="1" x14ac:dyDescent="0.2">
      <c r="B269" s="411">
        <f>'گام اول '!B271</f>
        <v>265</v>
      </c>
      <c r="C269" s="411" t="str">
        <f>'گام اول '!E271</f>
        <v>اصغر</v>
      </c>
      <c r="D269" s="411" t="str">
        <f>'گام اول '!F271</f>
        <v>علیجانی</v>
      </c>
      <c r="E269" s="411" t="str">
        <f>'گام اول '!G271</f>
        <v>نگهبان</v>
      </c>
      <c r="F269" s="411" t="str">
        <f>'گام اول '!H271</f>
        <v>تهران</v>
      </c>
      <c r="G269" s="411" t="str">
        <f>'گام اول '!I271</f>
        <v>121-800-1271539-1</v>
      </c>
      <c r="H269" s="411" t="str">
        <f>'گام اول '!J271</f>
        <v>0051795981</v>
      </c>
      <c r="I269" s="412">
        <f>'گام اول '!BH271</f>
        <v>66377484</v>
      </c>
      <c r="K269" s="413">
        <f>'گام اول '!BH271</f>
        <v>66377484</v>
      </c>
      <c r="L269" s="413">
        <f t="shared" si="4"/>
        <v>0</v>
      </c>
      <c r="M269" s="414"/>
      <c r="N269" s="413"/>
    </row>
    <row r="270" spans="2:14" s="410" customFormat="1" ht="11.25" customHeight="1" x14ac:dyDescent="0.2">
      <c r="B270" s="411">
        <f>'گام اول '!B272</f>
        <v>266</v>
      </c>
      <c r="C270" s="411" t="str">
        <f>'گام اول '!E272</f>
        <v>رضا</v>
      </c>
      <c r="D270" s="411" t="str">
        <f>'گام اول '!F272</f>
        <v>شهروس وند</v>
      </c>
      <c r="E270" s="411" t="str">
        <f>'گام اول '!G272</f>
        <v>نگهبان</v>
      </c>
      <c r="F270" s="411" t="str">
        <f>'گام اول '!H272</f>
        <v>تهران</v>
      </c>
      <c r="G270" s="411" t="str">
        <f>'گام اول '!I272</f>
        <v>121-813-2885468-1</v>
      </c>
      <c r="H270" s="411">
        <f>'گام اول '!J272</f>
        <v>4172322174</v>
      </c>
      <c r="I270" s="412">
        <f>'گام اول '!BH272</f>
        <v>66377484</v>
      </c>
      <c r="K270" s="413">
        <f>'گام اول '!BH272</f>
        <v>66377484</v>
      </c>
      <c r="L270" s="413">
        <f t="shared" si="4"/>
        <v>0</v>
      </c>
      <c r="M270" s="414"/>
      <c r="N270" s="413"/>
    </row>
    <row r="271" spans="2:14" s="410" customFormat="1" ht="11.25" customHeight="1" x14ac:dyDescent="0.2">
      <c r="B271" s="411">
        <f>'گام اول '!B273</f>
        <v>267</v>
      </c>
      <c r="C271" s="411" t="str">
        <f>'گام اول '!E273</f>
        <v>قادر</v>
      </c>
      <c r="D271" s="411" t="str">
        <f>'گام اول '!F273</f>
        <v>عبدالهی مقدم لاهرودی</v>
      </c>
      <c r="E271" s="411" t="str">
        <f>'گام اول '!G273</f>
        <v>نگهبان</v>
      </c>
      <c r="F271" s="411" t="str">
        <f>'گام اول '!H273</f>
        <v>تهران</v>
      </c>
      <c r="G271" s="411" t="str">
        <f>'گام اول '!I273</f>
        <v>230-813-5716098-1</v>
      </c>
      <c r="H271" s="411" t="str">
        <f>'گام اول '!J273</f>
        <v>1671257642</v>
      </c>
      <c r="I271" s="412">
        <f>'گام اول '!BH273</f>
        <v>71688474</v>
      </c>
      <c r="K271" s="413">
        <f>'گام اول '!BH273</f>
        <v>71688474</v>
      </c>
      <c r="L271" s="413">
        <f t="shared" si="4"/>
        <v>0</v>
      </c>
      <c r="M271" s="414"/>
      <c r="N271" s="413"/>
    </row>
    <row r="272" spans="2:14" s="410" customFormat="1" ht="11.25" customHeight="1" x14ac:dyDescent="0.2">
      <c r="B272" s="411">
        <f>'گام اول '!B274</f>
        <v>268</v>
      </c>
      <c r="C272" s="411" t="str">
        <f>'گام اول '!E274</f>
        <v>هادی</v>
      </c>
      <c r="D272" s="411" t="str">
        <f>'گام اول '!F274</f>
        <v>قیداری</v>
      </c>
      <c r="E272" s="411" t="str">
        <f>'گام اول '!G274</f>
        <v>نگهبان</v>
      </c>
      <c r="F272" s="411" t="str">
        <f>'گام اول '!H274</f>
        <v>تهران</v>
      </c>
      <c r="G272" s="411" t="str">
        <f>'گام اول '!I274</f>
        <v>121-800-1228307-1</v>
      </c>
      <c r="H272" s="411" t="str">
        <f>'گام اول '!J274</f>
        <v>0322371821</v>
      </c>
      <c r="I272" s="412">
        <f>'گام اول '!BH274</f>
        <v>69032979</v>
      </c>
      <c r="K272" s="413">
        <f>'گام اول '!BH274</f>
        <v>69032979</v>
      </c>
      <c r="L272" s="413">
        <f t="shared" si="4"/>
        <v>0</v>
      </c>
      <c r="M272" s="414"/>
      <c r="N272" s="413"/>
    </row>
    <row r="273" spans="2:14" s="410" customFormat="1" ht="11.25" customHeight="1" x14ac:dyDescent="0.2">
      <c r="B273" s="411">
        <f>'گام اول '!B275</f>
        <v>269</v>
      </c>
      <c r="C273" s="411" t="str">
        <f>'گام اول '!E275</f>
        <v>یاور</v>
      </c>
      <c r="D273" s="411" t="str">
        <f>'گام اول '!F275</f>
        <v>قاسمی اصل</v>
      </c>
      <c r="E273" s="411" t="str">
        <f>'گام اول '!G275</f>
        <v>نگهبان</v>
      </c>
      <c r="F273" s="411" t="str">
        <f>'گام اول '!H275</f>
        <v>تهران</v>
      </c>
      <c r="G273" s="411" t="str">
        <f>'گام اول '!I275</f>
        <v>121-813-3031038-1</v>
      </c>
      <c r="H273" s="411" t="str">
        <f>'گام اول '!J275</f>
        <v>1672251699</v>
      </c>
      <c r="I273" s="412">
        <f>'گام اول '!BH275</f>
        <v>71688474</v>
      </c>
      <c r="K273" s="413">
        <f>'گام اول '!BH275</f>
        <v>71688474</v>
      </c>
      <c r="L273" s="413">
        <f t="shared" si="4"/>
        <v>0</v>
      </c>
      <c r="M273" s="414"/>
      <c r="N273" s="413"/>
    </row>
    <row r="274" spans="2:14" s="410" customFormat="1" ht="11.25" customHeight="1" x14ac:dyDescent="0.2">
      <c r="B274" s="411">
        <f>'گام اول '!B276</f>
        <v>270</v>
      </c>
      <c r="C274" s="411" t="str">
        <f>'گام اول '!E276</f>
        <v>محمد رضا</v>
      </c>
      <c r="D274" s="411" t="str">
        <f>'گام اول '!F276</f>
        <v>قدرتی پور</v>
      </c>
      <c r="E274" s="411" t="str">
        <f>'گام اول '!G276</f>
        <v>نگهبان</v>
      </c>
      <c r="F274" s="411" t="str">
        <f>'گام اول '!H276</f>
        <v>تهران</v>
      </c>
      <c r="G274" s="411" t="str">
        <f>'گام اول '!I276</f>
        <v>121-813-7346799-1</v>
      </c>
      <c r="H274" s="411" t="str">
        <f>'گام اول '!J276</f>
        <v>0013281471</v>
      </c>
      <c r="I274" s="412">
        <f>'گام اول '!BH276</f>
        <v>75783177</v>
      </c>
      <c r="K274" s="413">
        <f>'گام اول '!BH276</f>
        <v>75783177</v>
      </c>
      <c r="L274" s="413">
        <f t="shared" si="4"/>
        <v>0</v>
      </c>
      <c r="M274" s="414"/>
      <c r="N274" s="413"/>
    </row>
    <row r="275" spans="2:14" s="410" customFormat="1" ht="11.25" customHeight="1" x14ac:dyDescent="0.2">
      <c r="B275" s="411">
        <f>'گام اول '!B277</f>
        <v>271</v>
      </c>
      <c r="C275" s="411" t="str">
        <f>'گام اول '!E277</f>
        <v>مرتضی</v>
      </c>
      <c r="D275" s="411" t="str">
        <f>'گام اول '!F277</f>
        <v>قلیچی كشتان</v>
      </c>
      <c r="E275" s="411" t="str">
        <f>'گام اول '!G277</f>
        <v>نگهبان</v>
      </c>
      <c r="F275" s="411" t="str">
        <f>'گام اول '!H277</f>
        <v>تهران</v>
      </c>
      <c r="G275" s="411" t="str">
        <f>'گام اول '!I277</f>
        <v>116-813-3106999-1</v>
      </c>
      <c r="H275" s="411" t="str">
        <f>'گام اول '!J277</f>
        <v>0639441521</v>
      </c>
      <c r="I275" s="412">
        <f>'گام اول '!BH277</f>
        <v>69032979</v>
      </c>
      <c r="K275" s="413">
        <f>'گام اول '!BH277</f>
        <v>69032979</v>
      </c>
      <c r="L275" s="413">
        <f t="shared" si="4"/>
        <v>0</v>
      </c>
      <c r="M275" s="414"/>
      <c r="N275" s="413"/>
    </row>
    <row r="276" spans="2:14" s="410" customFormat="1" ht="11.25" customHeight="1" x14ac:dyDescent="0.2">
      <c r="B276" s="411">
        <f>'گام اول '!B278</f>
        <v>272</v>
      </c>
      <c r="C276" s="411" t="str">
        <f>'گام اول '!E278</f>
        <v>افراسیاب</v>
      </c>
      <c r="D276" s="411" t="str">
        <f>'گام اول '!F278</f>
        <v>كریمی</v>
      </c>
      <c r="E276" s="411" t="str">
        <f>'گام اول '!G278</f>
        <v>نگهبان</v>
      </c>
      <c r="F276" s="411" t="str">
        <f>'گام اول '!H278</f>
        <v>تهران</v>
      </c>
      <c r="G276" s="411" t="str">
        <f>'گام اول '!I278</f>
        <v>121-800-18891-1</v>
      </c>
      <c r="H276" s="411" t="str">
        <f>'گام اول '!J278</f>
        <v>1672246385</v>
      </c>
      <c r="I276" s="412">
        <f>'گام اول '!BH278</f>
        <v>69032979</v>
      </c>
      <c r="K276" s="413">
        <f>'گام اول '!BH278</f>
        <v>69032979</v>
      </c>
      <c r="L276" s="413">
        <f t="shared" si="4"/>
        <v>0</v>
      </c>
      <c r="M276" s="414"/>
      <c r="N276" s="413"/>
    </row>
    <row r="277" spans="2:14" s="410" customFormat="1" ht="11.25" customHeight="1" x14ac:dyDescent="0.2">
      <c r="B277" s="411">
        <f>'گام اول '!B279</f>
        <v>273</v>
      </c>
      <c r="C277" s="411" t="str">
        <f>'گام اول '!E279</f>
        <v>محمد حسین</v>
      </c>
      <c r="D277" s="411" t="str">
        <f>'گام اول '!F279</f>
        <v>گونه مقدم</v>
      </c>
      <c r="E277" s="411" t="str">
        <f>'گام اول '!G279</f>
        <v>نگهبان</v>
      </c>
      <c r="F277" s="411" t="str">
        <f>'گام اول '!H279</f>
        <v>تهران</v>
      </c>
      <c r="G277" s="411" t="str">
        <f>'گام اول '!I279</f>
        <v>445-813-9718113-1</v>
      </c>
      <c r="H277" s="411" t="str">
        <f>'گام اول '!J279</f>
        <v>4911745312</v>
      </c>
      <c r="I277" s="412">
        <f>'گام اول '!BH279</f>
        <v>65815284</v>
      </c>
      <c r="K277" s="413">
        <f>'گام اول '!BH279</f>
        <v>65815284</v>
      </c>
      <c r="L277" s="413">
        <f t="shared" si="4"/>
        <v>0</v>
      </c>
      <c r="M277" s="414"/>
      <c r="N277" s="413"/>
    </row>
    <row r="278" spans="2:14" s="410" customFormat="1" ht="11.25" customHeight="1" x14ac:dyDescent="0.2">
      <c r="B278" s="411">
        <f>'گام اول '!B280</f>
        <v>274</v>
      </c>
      <c r="C278" s="411" t="str">
        <f>'گام اول '!E280</f>
        <v>نادر</v>
      </c>
      <c r="D278" s="411" t="str">
        <f>'گام اول '!F280</f>
        <v>مفاخری</v>
      </c>
      <c r="E278" s="411" t="str">
        <f>'گام اول '!G280</f>
        <v>نگهبان</v>
      </c>
      <c r="F278" s="411" t="str">
        <f>'گام اول '!H280</f>
        <v>تهران</v>
      </c>
      <c r="G278" s="411" t="str">
        <f>'گام اول '!I280</f>
        <v>121-813-2895376-1</v>
      </c>
      <c r="H278" s="411" t="str">
        <f>'گام اول '!J280</f>
        <v>5589260965</v>
      </c>
      <c r="I278" s="412">
        <f>'گام اول '!BH280</f>
        <v>72346187</v>
      </c>
      <c r="K278" s="413">
        <f>'گام اول '!BH280</f>
        <v>72346187</v>
      </c>
      <c r="L278" s="413">
        <f t="shared" si="4"/>
        <v>0</v>
      </c>
      <c r="M278" s="414"/>
      <c r="N278" s="413"/>
    </row>
    <row r="279" spans="2:14" s="410" customFormat="1" ht="11.25" customHeight="1" x14ac:dyDescent="0.2">
      <c r="B279" s="411">
        <f>'گام اول '!B281</f>
        <v>275</v>
      </c>
      <c r="C279" s="411" t="str">
        <f>'گام اول '!E281</f>
        <v>حمید رضا</v>
      </c>
      <c r="D279" s="411" t="str">
        <f>'گام اول '!F281</f>
        <v>گل محمدی</v>
      </c>
      <c r="E279" s="411" t="str">
        <f>'گام اول '!G281</f>
        <v>نگهبان</v>
      </c>
      <c r="F279" s="411" t="str">
        <f>'گام اول '!H281</f>
        <v>تهران</v>
      </c>
      <c r="G279" s="411" t="str">
        <f>'گام اول '!I281</f>
        <v>399-813-2895291-1</v>
      </c>
      <c r="H279" s="411" t="str">
        <f>'گام اول '!J281</f>
        <v>2140537610</v>
      </c>
      <c r="I279" s="412">
        <f>'گام اول '!BH281</f>
        <v>72346187</v>
      </c>
      <c r="K279" s="413">
        <f>'گام اول '!BH281</f>
        <v>72346187</v>
      </c>
      <c r="L279" s="413">
        <f t="shared" si="4"/>
        <v>0</v>
      </c>
      <c r="M279" s="414"/>
      <c r="N279" s="413"/>
    </row>
    <row r="280" spans="2:14" s="410" customFormat="1" ht="11.25" customHeight="1" x14ac:dyDescent="0.2">
      <c r="B280" s="411">
        <f>'گام اول '!B282</f>
        <v>276</v>
      </c>
      <c r="C280" s="411" t="str">
        <f>'گام اول '!E282</f>
        <v>سید محسن</v>
      </c>
      <c r="D280" s="411" t="str">
        <f>'گام اول '!F282</f>
        <v>مرتضوی كهنگی</v>
      </c>
      <c r="E280" s="411" t="str">
        <f>'گام اول '!G282</f>
        <v>نگهبان</v>
      </c>
      <c r="F280" s="411" t="str">
        <f>'گام اول '!H282</f>
        <v>تهران</v>
      </c>
      <c r="G280" s="411" t="str">
        <f>'گام اول '!I282</f>
        <v>124-813-1979368-1</v>
      </c>
      <c r="H280" s="411" t="str">
        <f>'گام اول '!J282</f>
        <v>0493133852</v>
      </c>
      <c r="I280" s="412">
        <f>'گام اول '!BH282</f>
        <v>65537057</v>
      </c>
      <c r="K280" s="413">
        <f>'گام اول '!BH282</f>
        <v>65537057</v>
      </c>
      <c r="L280" s="413">
        <f t="shared" si="4"/>
        <v>0</v>
      </c>
      <c r="M280" s="414"/>
      <c r="N280" s="413"/>
    </row>
    <row r="281" spans="2:14" s="410" customFormat="1" ht="11.25" customHeight="1" x14ac:dyDescent="0.2">
      <c r="B281" s="411">
        <f>'گام اول '!B283</f>
        <v>277</v>
      </c>
      <c r="C281" s="411" t="str">
        <f>'گام اول '!E283</f>
        <v>مرتضی</v>
      </c>
      <c r="D281" s="411" t="str">
        <f>'گام اول '!F283</f>
        <v>محمدپور</v>
      </c>
      <c r="E281" s="411" t="str">
        <f>'گام اول '!G283</f>
        <v>نگهبان</v>
      </c>
      <c r="F281" s="411" t="str">
        <f>'گام اول '!H283</f>
        <v>تهران</v>
      </c>
      <c r="G281" s="411" t="str">
        <f>'گام اول '!I283</f>
        <v>129-813-7865174-1</v>
      </c>
      <c r="H281" s="411" t="str">
        <f>'گام اول '!J283</f>
        <v>5940010318</v>
      </c>
      <c r="I281" s="412">
        <f>'گام اول '!BH283</f>
        <v>66377484</v>
      </c>
      <c r="K281" s="413">
        <f>'گام اول '!BH283</f>
        <v>66377484</v>
      </c>
      <c r="L281" s="413">
        <f t="shared" si="4"/>
        <v>0</v>
      </c>
      <c r="M281" s="414"/>
      <c r="N281" s="413"/>
    </row>
    <row r="282" spans="2:14" s="410" customFormat="1" ht="11.25" customHeight="1" x14ac:dyDescent="0.2">
      <c r="B282" s="411">
        <f>'گام اول '!B284</f>
        <v>278</v>
      </c>
      <c r="C282" s="411" t="str">
        <f>'گام اول '!E284</f>
        <v>علی</v>
      </c>
      <c r="D282" s="411" t="str">
        <f>'گام اول '!F284</f>
        <v>مولائی شمس آباد</v>
      </c>
      <c r="E282" s="411" t="str">
        <f>'گام اول '!G284</f>
        <v>نگهبان</v>
      </c>
      <c r="F282" s="411" t="str">
        <f>'گام اول '!H284</f>
        <v>تهران</v>
      </c>
      <c r="G282" s="411" t="str">
        <f>'گام اول '!I284</f>
        <v>121-12-154954-1</v>
      </c>
      <c r="H282" s="411" t="str">
        <f>'گام اول '!J284</f>
        <v>1532102267</v>
      </c>
      <c r="I282" s="412">
        <f>'گام اول '!BH284</f>
        <v>71688474</v>
      </c>
      <c r="K282" s="413">
        <f>'گام اول '!BH284</f>
        <v>71688474</v>
      </c>
      <c r="L282" s="413">
        <f t="shared" si="4"/>
        <v>0</v>
      </c>
      <c r="M282" s="414"/>
      <c r="N282" s="413"/>
    </row>
    <row r="283" spans="2:14" s="410" customFormat="1" ht="11.25" customHeight="1" x14ac:dyDescent="0.2">
      <c r="B283" s="411">
        <f>'گام اول '!B285</f>
        <v>279</v>
      </c>
      <c r="C283" s="411" t="str">
        <f>'گام اول '!E285</f>
        <v>اسد</v>
      </c>
      <c r="D283" s="411" t="str">
        <f>'گام اول '!F285</f>
        <v>میرویردی زاده لاهرودی</v>
      </c>
      <c r="E283" s="411" t="str">
        <f>'گام اول '!G285</f>
        <v>نگهبان</v>
      </c>
      <c r="F283" s="411" t="str">
        <f>'گام اول '!H285</f>
        <v>تهران</v>
      </c>
      <c r="G283" s="411" t="str">
        <f>'گام اول '!I285</f>
        <v>374-813-3082294-1</v>
      </c>
      <c r="H283" s="411" t="str">
        <f>'گام اول '!J285</f>
        <v>1671243676</v>
      </c>
      <c r="I283" s="412">
        <f>'گام اول '!BH285</f>
        <v>70472187</v>
      </c>
      <c r="K283" s="413">
        <f>'گام اول '!BH285</f>
        <v>70472187</v>
      </c>
      <c r="L283" s="413">
        <f t="shared" si="4"/>
        <v>0</v>
      </c>
      <c r="M283" s="414"/>
      <c r="N283" s="413"/>
    </row>
    <row r="284" spans="2:14" s="410" customFormat="1" ht="11.25" customHeight="1" x14ac:dyDescent="0.2">
      <c r="B284" s="411">
        <f>'گام اول '!B286</f>
        <v>280</v>
      </c>
      <c r="C284" s="411" t="str">
        <f>'گام اول '!E286</f>
        <v>نادر</v>
      </c>
      <c r="D284" s="411" t="str">
        <f>'گام اول '!F286</f>
        <v>محمدی اصل</v>
      </c>
      <c r="E284" s="411" t="str">
        <f>'گام اول '!G286</f>
        <v>نگهبان</v>
      </c>
      <c r="F284" s="411" t="str">
        <f>'گام اول '!H286</f>
        <v>تهران</v>
      </c>
      <c r="G284" s="411" t="str">
        <f>'گام اول '!I286</f>
        <v>121-813-3110887-1</v>
      </c>
      <c r="H284" s="411" t="str">
        <f>'گام اول '!J286</f>
        <v>1671248430</v>
      </c>
      <c r="I284" s="412">
        <f>'گام اول '!BH286</f>
        <v>75001682</v>
      </c>
      <c r="K284" s="413">
        <f>'گام اول '!BH286</f>
        <v>75001682</v>
      </c>
      <c r="L284" s="413">
        <f t="shared" si="4"/>
        <v>0</v>
      </c>
      <c r="M284" s="414"/>
      <c r="N284" s="413"/>
    </row>
    <row r="285" spans="2:14" s="410" customFormat="1" ht="11.25" customHeight="1" x14ac:dyDescent="0.2">
      <c r="B285" s="411">
        <f>'گام اول '!B287</f>
        <v>281</v>
      </c>
      <c r="C285" s="411" t="str">
        <f>'گام اول '!E287</f>
        <v>مرتضی</v>
      </c>
      <c r="D285" s="411" t="str">
        <f>'گام اول '!F287</f>
        <v>هاشمی</v>
      </c>
      <c r="E285" s="411" t="str">
        <f>'گام اول '!G287</f>
        <v>نگهبان</v>
      </c>
      <c r="F285" s="411" t="str">
        <f>'گام اول '!H287</f>
        <v>تهران</v>
      </c>
      <c r="G285" s="411" t="str">
        <f>'گام اول '!I287</f>
        <v>445-813-2891371-1</v>
      </c>
      <c r="H285" s="411" t="str">
        <f>'گام اول '!J287</f>
        <v>0078338417</v>
      </c>
      <c r="I285" s="412">
        <f>'گام اول '!BH287</f>
        <v>66377484</v>
      </c>
      <c r="K285" s="413">
        <f>'گام اول '!BH287</f>
        <v>66377484</v>
      </c>
      <c r="L285" s="413">
        <f t="shared" si="4"/>
        <v>0</v>
      </c>
      <c r="M285" s="414"/>
      <c r="N285" s="413"/>
    </row>
    <row r="286" spans="2:14" s="410" customFormat="1" ht="11.25" customHeight="1" x14ac:dyDescent="0.2">
      <c r="B286" s="411">
        <f>'گام اول '!B288</f>
        <v>282</v>
      </c>
      <c r="C286" s="411" t="str">
        <f>'گام اول '!E288</f>
        <v>حسن</v>
      </c>
      <c r="D286" s="411" t="str">
        <f>'گام اول '!F288</f>
        <v>وظیفه شناس رازلیقی</v>
      </c>
      <c r="E286" s="411" t="str">
        <f>'گام اول '!G288</f>
        <v>نگهبان</v>
      </c>
      <c r="F286" s="411" t="str">
        <f>'گام اول '!H288</f>
        <v>تهران</v>
      </c>
      <c r="G286" s="411" t="str">
        <f>'گام اول '!I288</f>
        <v>374-813-3010358-1</v>
      </c>
      <c r="H286" s="411" t="str">
        <f>'گام اول '!J288</f>
        <v>0054006211</v>
      </c>
      <c r="I286" s="412">
        <f>'گام اول '!BH288</f>
        <v>66377484</v>
      </c>
      <c r="K286" s="413">
        <f>'گام اول '!BH288</f>
        <v>66377484</v>
      </c>
      <c r="L286" s="413">
        <f t="shared" si="4"/>
        <v>0</v>
      </c>
      <c r="M286" s="414"/>
      <c r="N286" s="413"/>
    </row>
    <row r="287" spans="2:14" s="410" customFormat="1" ht="11.25" customHeight="1" x14ac:dyDescent="0.2">
      <c r="B287" s="411">
        <f>'گام اول '!B289</f>
        <v>283</v>
      </c>
      <c r="C287" s="411" t="str">
        <f>'گام اول '!E289</f>
        <v>بهلول</v>
      </c>
      <c r="D287" s="411" t="str">
        <f>'گام اول '!F289</f>
        <v>وفایی</v>
      </c>
      <c r="E287" s="411" t="str">
        <f>'گام اول '!G289</f>
        <v>نگهبان</v>
      </c>
      <c r="F287" s="411" t="str">
        <f>'گام اول '!H289</f>
        <v>تهران</v>
      </c>
      <c r="G287" s="411" t="str">
        <f>'گام اول '!I289</f>
        <v>178-12-1908540-1</v>
      </c>
      <c r="H287" s="411" t="str">
        <f>'گام اول '!J289</f>
        <v>0600366316</v>
      </c>
      <c r="I287" s="412">
        <f>'گام اول '!BH289</f>
        <v>65815284</v>
      </c>
      <c r="K287" s="413">
        <f>'گام اول '!BH289</f>
        <v>65815284</v>
      </c>
      <c r="L287" s="413">
        <f t="shared" si="4"/>
        <v>0</v>
      </c>
      <c r="M287" s="414"/>
      <c r="N287" s="413"/>
    </row>
    <row r="288" spans="2:14" s="410" customFormat="1" ht="11.25" customHeight="1" x14ac:dyDescent="0.2">
      <c r="B288" s="411">
        <f>'گام اول '!B290</f>
        <v>284</v>
      </c>
      <c r="C288" s="411" t="str">
        <f>'گام اول '!E290</f>
        <v>واحد</v>
      </c>
      <c r="D288" s="411" t="str">
        <f>'گام اول '!F290</f>
        <v>یوسفی</v>
      </c>
      <c r="E288" s="411" t="str">
        <f>'گام اول '!G290</f>
        <v>نگهبان</v>
      </c>
      <c r="F288" s="411" t="str">
        <f>'گام اول '!H290</f>
        <v>تهران</v>
      </c>
      <c r="G288" s="411" t="str">
        <f>'گام اول '!I290</f>
        <v>374-813-2916044-1</v>
      </c>
      <c r="H288" s="411">
        <f>'گام اول '!J290</f>
        <v>3932891287</v>
      </c>
      <c r="I288" s="412">
        <f>'گام اول '!BH290</f>
        <v>66377484</v>
      </c>
      <c r="K288" s="413">
        <f>'گام اول '!BH290</f>
        <v>66377484</v>
      </c>
      <c r="L288" s="413">
        <f t="shared" si="4"/>
        <v>0</v>
      </c>
      <c r="M288" s="414"/>
      <c r="N288" s="413"/>
    </row>
    <row r="289" spans="2:14" s="410" customFormat="1" ht="11.25" customHeight="1" x14ac:dyDescent="0.2">
      <c r="B289" s="411">
        <f>'گام اول '!B291</f>
        <v>285</v>
      </c>
      <c r="C289" s="411" t="str">
        <f>'گام اول '!E291</f>
        <v>سیدهادی</v>
      </c>
      <c r="D289" s="411" t="str">
        <f>'گام اول '!F291</f>
        <v>سیدراستگو</v>
      </c>
      <c r="E289" s="411" t="str">
        <f>'گام اول '!G291</f>
        <v>نگهبان</v>
      </c>
      <c r="F289" s="411" t="str">
        <f>'گام اول '!H291</f>
        <v>تهران</v>
      </c>
      <c r="G289" s="411" t="str">
        <f>'گام اول '!I291</f>
        <v>121-813-3175907-1</v>
      </c>
      <c r="H289" s="411" t="str">
        <f>'گام اول '!J291</f>
        <v>0074705113</v>
      </c>
      <c r="I289" s="412">
        <f>'گام اول '!BH291</f>
        <v>73969169</v>
      </c>
      <c r="K289" s="413">
        <f>'گام اول '!BH291</f>
        <v>73969169</v>
      </c>
      <c r="L289" s="413">
        <f t="shared" si="4"/>
        <v>0</v>
      </c>
      <c r="M289" s="414"/>
      <c r="N289" s="413"/>
    </row>
    <row r="290" spans="2:14" s="410" customFormat="1" ht="11.25" customHeight="1" x14ac:dyDescent="0.2">
      <c r="B290" s="411">
        <f>'گام اول '!B292</f>
        <v>286</v>
      </c>
      <c r="C290" s="411" t="str">
        <f>'گام اول '!E292</f>
        <v>امیر عباس</v>
      </c>
      <c r="D290" s="411" t="str">
        <f>'گام اول '!F292</f>
        <v>احمدی</v>
      </c>
      <c r="E290" s="411" t="str">
        <f>'گام اول '!G292</f>
        <v>نگهبان</v>
      </c>
      <c r="F290" s="411" t="str">
        <f>'گام اول '!H292</f>
        <v>تهران</v>
      </c>
      <c r="G290" s="411" t="str">
        <f>'گام اول '!I292</f>
        <v>121-800-1280045-1</v>
      </c>
      <c r="H290" s="411" t="str">
        <f>'گام اول '!J292</f>
        <v>0066258790</v>
      </c>
      <c r="I290" s="412">
        <f>'گام اول '!BH292</f>
        <v>77469777</v>
      </c>
      <c r="K290" s="413">
        <f>'گام اول '!BH292</f>
        <v>77469777</v>
      </c>
      <c r="L290" s="413">
        <f t="shared" si="4"/>
        <v>0</v>
      </c>
      <c r="M290" s="414"/>
      <c r="N290" s="413"/>
    </row>
    <row r="291" spans="2:14" s="410" customFormat="1" ht="11.25" customHeight="1" x14ac:dyDescent="0.2">
      <c r="B291" s="411">
        <f>'گام اول '!B293</f>
        <v>287</v>
      </c>
      <c r="C291" s="411" t="str">
        <f>'گام اول '!E293</f>
        <v>شاهین</v>
      </c>
      <c r="D291" s="411" t="str">
        <f>'گام اول '!F293</f>
        <v>شوشتری</v>
      </c>
      <c r="E291" s="411" t="str">
        <f>'گام اول '!G293</f>
        <v>نگهبان</v>
      </c>
      <c r="F291" s="411" t="str">
        <f>'گام اول '!H293</f>
        <v>تهران</v>
      </c>
      <c r="G291" s="411" t="str">
        <f>'گام اول '!I293</f>
        <v>124-813-1981636-1</v>
      </c>
      <c r="H291" s="411" t="str">
        <f>'گام اول '!J293</f>
        <v>0079690459</v>
      </c>
      <c r="I291" s="412">
        <f>'گام اول '!BH293</f>
        <v>69032979</v>
      </c>
      <c r="K291" s="413">
        <f>'گام اول '!BH293</f>
        <v>69032979</v>
      </c>
      <c r="L291" s="413">
        <f t="shared" si="4"/>
        <v>0</v>
      </c>
      <c r="M291" s="414"/>
      <c r="N291" s="413"/>
    </row>
    <row r="292" spans="2:14" s="410" customFormat="1" ht="11.25" customHeight="1" x14ac:dyDescent="0.2">
      <c r="B292" s="411">
        <f>'گام اول '!B294</f>
        <v>288</v>
      </c>
      <c r="C292" s="411" t="str">
        <f>'گام اول '!E294</f>
        <v>زین العابدین</v>
      </c>
      <c r="D292" s="411" t="str">
        <f>'گام اول '!F294</f>
        <v>احمدی لارهنگ</v>
      </c>
      <c r="E292" s="411" t="str">
        <f>'گام اول '!G294</f>
        <v>نگهبان</v>
      </c>
      <c r="F292" s="411" t="str">
        <f>'گام اول '!H294</f>
        <v>تهران</v>
      </c>
      <c r="G292" s="411" t="str">
        <f>'گام اول '!I294</f>
        <v>121-813-3182665-1</v>
      </c>
      <c r="H292" s="411" t="str">
        <f>'گام اول '!J294</f>
        <v>0792016815</v>
      </c>
      <c r="I292" s="412">
        <f>'گام اول '!BH294</f>
        <v>75938682</v>
      </c>
      <c r="K292" s="413">
        <f>'گام اول '!BH294</f>
        <v>75938682</v>
      </c>
      <c r="L292" s="413">
        <f t="shared" si="4"/>
        <v>0</v>
      </c>
      <c r="M292" s="414"/>
      <c r="N292" s="413"/>
    </row>
    <row r="293" spans="2:14" s="410" customFormat="1" ht="11.25" customHeight="1" x14ac:dyDescent="0.2">
      <c r="B293" s="411">
        <f>'گام اول '!B295</f>
        <v>289</v>
      </c>
      <c r="C293" s="411" t="str">
        <f>'گام اول '!E295</f>
        <v>علی اصغر</v>
      </c>
      <c r="D293" s="411" t="str">
        <f>'گام اول '!F295</f>
        <v>رجبی</v>
      </c>
      <c r="E293" s="411" t="str">
        <f>'گام اول '!G295</f>
        <v>نگهبان</v>
      </c>
      <c r="F293" s="411" t="str">
        <f>'گام اول '!H295</f>
        <v>تهران</v>
      </c>
      <c r="G293" s="411" t="str">
        <f>'گام اول '!I295</f>
        <v>121-813-22975550-1</v>
      </c>
      <c r="H293" s="411" t="str">
        <f>'گام اول '!J295</f>
        <v>3781233707</v>
      </c>
      <c r="I293" s="412">
        <f>'گام اول '!BH295</f>
        <v>71501074</v>
      </c>
      <c r="K293" s="413">
        <f>'گام اول '!BH295</f>
        <v>71501074</v>
      </c>
      <c r="L293" s="413">
        <f t="shared" si="4"/>
        <v>0</v>
      </c>
      <c r="M293" s="414"/>
      <c r="N293" s="413"/>
    </row>
    <row r="294" spans="2:14" s="410" customFormat="1" ht="11.25" customHeight="1" x14ac:dyDescent="0.2">
      <c r="B294" s="411">
        <f>'گام اول '!B296</f>
        <v>290</v>
      </c>
      <c r="C294" s="411" t="str">
        <f>'گام اول '!E296</f>
        <v>احسان</v>
      </c>
      <c r="D294" s="411" t="str">
        <f>'گام اول '!F296</f>
        <v>ساعی</v>
      </c>
      <c r="E294" s="411" t="str">
        <f>'گام اول '!G296</f>
        <v>نگهبان</v>
      </c>
      <c r="F294" s="411" t="str">
        <f>'گام اول '!H296</f>
        <v>تهران</v>
      </c>
      <c r="G294" s="411" t="str">
        <f>'گام اول '!I296</f>
        <v>121-813-3183790-1</v>
      </c>
      <c r="H294" s="411" t="str">
        <f>'گام اول '!J296</f>
        <v>0014099268</v>
      </c>
      <c r="I294" s="412">
        <f>'گام اول '!BH296</f>
        <v>75001682</v>
      </c>
      <c r="K294" s="413">
        <f>'گام اول '!BH296</f>
        <v>75001682</v>
      </c>
      <c r="L294" s="413">
        <f t="shared" si="4"/>
        <v>0</v>
      </c>
      <c r="M294" s="414"/>
      <c r="N294" s="413"/>
    </row>
    <row r="295" spans="2:14" s="410" customFormat="1" ht="11.25" customHeight="1" x14ac:dyDescent="0.2">
      <c r="B295" s="411">
        <f>'گام اول '!B297</f>
        <v>291</v>
      </c>
      <c r="C295" s="411" t="str">
        <f>'گام اول '!E297</f>
        <v>سجاد</v>
      </c>
      <c r="D295" s="411" t="str">
        <f>'گام اول '!F297</f>
        <v>قایدی</v>
      </c>
      <c r="E295" s="411" t="str">
        <f>'گام اول '!G297</f>
        <v>نگهبان</v>
      </c>
      <c r="F295" s="411" t="str">
        <f>'گام اول '!H297</f>
        <v>تهران</v>
      </c>
      <c r="G295" s="411" t="str">
        <f>'گام اول '!I297</f>
        <v>121-813-2372852-1</v>
      </c>
      <c r="H295" s="411">
        <f>'گام اول '!J297</f>
        <v>3873569213</v>
      </c>
      <c r="I295" s="412">
        <f>'گام اول '!BH297</f>
        <v>66377484</v>
      </c>
      <c r="K295" s="413">
        <f>'گام اول '!BH297</f>
        <v>66377484</v>
      </c>
      <c r="L295" s="413">
        <f t="shared" si="4"/>
        <v>0</v>
      </c>
      <c r="M295" s="414"/>
      <c r="N295" s="413"/>
    </row>
    <row r="296" spans="2:14" s="410" customFormat="1" ht="11.25" customHeight="1" x14ac:dyDescent="0.2">
      <c r="B296" s="411">
        <f>'گام اول '!B298</f>
        <v>292</v>
      </c>
      <c r="C296" s="411" t="str">
        <f>'گام اول '!E298</f>
        <v>علی</v>
      </c>
      <c r="D296" s="411" t="str">
        <f>'گام اول '!F298</f>
        <v>لشكری</v>
      </c>
      <c r="E296" s="411" t="str">
        <f>'گام اول '!G298</f>
        <v>نگهبان</v>
      </c>
      <c r="F296" s="411" t="str">
        <f>'گام اول '!H298</f>
        <v>تهران</v>
      </c>
      <c r="G296" s="411" t="str">
        <f>'گام اول '!I298</f>
        <v>121-813-3183638-1</v>
      </c>
      <c r="H296" s="411" t="str">
        <f>'گام اول '!J298</f>
        <v>0040197931</v>
      </c>
      <c r="I296" s="412">
        <f>'گام اول '!BH298</f>
        <v>66190084</v>
      </c>
      <c r="K296" s="413">
        <f>'گام اول '!BH298</f>
        <v>66190084</v>
      </c>
      <c r="L296" s="413">
        <f t="shared" si="4"/>
        <v>0</v>
      </c>
      <c r="M296" s="414"/>
      <c r="N296" s="413"/>
    </row>
    <row r="297" spans="2:14" s="410" customFormat="1" ht="11.25" customHeight="1" x14ac:dyDescent="0.2">
      <c r="B297" s="411">
        <f>'گام اول '!B299</f>
        <v>293</v>
      </c>
      <c r="C297" s="411" t="str">
        <f>'گام اول '!E299</f>
        <v xml:space="preserve">محمد </v>
      </c>
      <c r="D297" s="411" t="str">
        <f>'گام اول '!F299</f>
        <v>ایسوندی</v>
      </c>
      <c r="E297" s="411" t="str">
        <f>'گام اول '!G299</f>
        <v>نگهبان</v>
      </c>
      <c r="F297" s="411" t="str">
        <f>'گام اول '!H299</f>
        <v>تهران</v>
      </c>
      <c r="G297" s="411" t="str">
        <f>'گام اول '!I299</f>
        <v>121-12-6296351-1</v>
      </c>
      <c r="H297" s="411" t="str">
        <f>'گام اول '!J299</f>
        <v>4849660266</v>
      </c>
      <c r="I297" s="412">
        <f>'گام اول '!BH299</f>
        <v>77657177</v>
      </c>
      <c r="K297" s="413">
        <f>'گام اول '!BH299</f>
        <v>77657177</v>
      </c>
      <c r="L297" s="413">
        <f t="shared" si="4"/>
        <v>0</v>
      </c>
      <c r="M297" s="414"/>
      <c r="N297" s="413"/>
    </row>
    <row r="298" spans="2:14" s="410" customFormat="1" ht="11.25" customHeight="1" x14ac:dyDescent="0.2">
      <c r="B298" s="411">
        <f>'گام اول '!B300</f>
        <v>294</v>
      </c>
      <c r="C298" s="411" t="str">
        <f>'گام اول '!E300</f>
        <v xml:space="preserve">مهدی </v>
      </c>
      <c r="D298" s="411" t="str">
        <f>'گام اول '!F300</f>
        <v>برومند ثابت</v>
      </c>
      <c r="E298" s="411" t="str">
        <f>'گام اول '!G300</f>
        <v>نگهبان</v>
      </c>
      <c r="F298" s="411" t="str">
        <f>'گام اول '!H300</f>
        <v>تهران</v>
      </c>
      <c r="G298" s="411" t="str">
        <f>'گام اول '!I300</f>
        <v>121-813-3198555-1</v>
      </c>
      <c r="H298" s="411" t="str">
        <f>'گام اول '!J300</f>
        <v>0016765281</v>
      </c>
      <c r="I298" s="412">
        <f>'گام اول '!BH300</f>
        <v>69032979</v>
      </c>
      <c r="K298" s="413">
        <f>'گام اول '!BH300</f>
        <v>69032979</v>
      </c>
      <c r="L298" s="413">
        <f t="shared" si="4"/>
        <v>0</v>
      </c>
      <c r="M298" s="414"/>
      <c r="N298" s="413"/>
    </row>
    <row r="299" spans="2:14" s="410" customFormat="1" ht="11.25" customHeight="1" x14ac:dyDescent="0.2">
      <c r="B299" s="411">
        <f>'گام اول '!B301</f>
        <v>295</v>
      </c>
      <c r="C299" s="411" t="str">
        <f>'گام اول '!E301</f>
        <v>مرتضی</v>
      </c>
      <c r="D299" s="411" t="str">
        <f>'گام اول '!F301</f>
        <v>بختیاری</v>
      </c>
      <c r="E299" s="411" t="str">
        <f>'گام اول '!G301</f>
        <v>نگهبان</v>
      </c>
      <c r="F299" s="411" t="str">
        <f>'گام اول '!H301</f>
        <v>تهران</v>
      </c>
      <c r="G299" s="411" t="str">
        <f>'گام اول '!I301</f>
        <v>396-813-2294172-1</v>
      </c>
      <c r="H299" s="411" t="str">
        <f>'گام اول '!J301</f>
        <v>0069572879</v>
      </c>
      <c r="I299" s="412">
        <f>'گام اول '!BH301</f>
        <v>71688474</v>
      </c>
      <c r="K299" s="413">
        <f>'گام اول '!BH301</f>
        <v>71688474</v>
      </c>
      <c r="L299" s="413">
        <f t="shared" si="4"/>
        <v>0</v>
      </c>
      <c r="M299" s="414"/>
      <c r="N299" s="413"/>
    </row>
    <row r="300" spans="2:14" s="410" customFormat="1" ht="11.25" customHeight="1" x14ac:dyDescent="0.2">
      <c r="B300" s="411">
        <f>'گام اول '!B302</f>
        <v>296</v>
      </c>
      <c r="C300" s="411" t="str">
        <f>'گام اول '!E302</f>
        <v>مازیار</v>
      </c>
      <c r="D300" s="411" t="str">
        <f>'گام اول '!F302</f>
        <v>ترک</v>
      </c>
      <c r="E300" s="411" t="str">
        <f>'گام اول '!G302</f>
        <v>نگهبان</v>
      </c>
      <c r="F300" s="411" t="str">
        <f>'گام اول '!H302</f>
        <v>تهران</v>
      </c>
      <c r="G300" s="411" t="str">
        <f>'گام اول '!I302</f>
        <v>121-813-3192525-1</v>
      </c>
      <c r="H300" s="411" t="str">
        <f>'گام اول '!J302</f>
        <v>3932777158</v>
      </c>
      <c r="I300" s="412">
        <f>'گام اول '!BH302</f>
        <v>75664803</v>
      </c>
      <c r="K300" s="413">
        <f>'گام اول '!BH302</f>
        <v>75664803</v>
      </c>
      <c r="L300" s="413">
        <f t="shared" si="4"/>
        <v>0</v>
      </c>
      <c r="M300" s="414"/>
      <c r="N300" s="413"/>
    </row>
    <row r="301" spans="2:14" s="410" customFormat="1" ht="11.25" customHeight="1" x14ac:dyDescent="0.2">
      <c r="B301" s="411">
        <f>'گام اول '!B303</f>
        <v>297</v>
      </c>
      <c r="C301" s="411" t="str">
        <f>'گام اول '!E303</f>
        <v>علی</v>
      </c>
      <c r="D301" s="411" t="str">
        <f>'گام اول '!F303</f>
        <v>قهرمانی</v>
      </c>
      <c r="E301" s="411" t="str">
        <f>'گام اول '!G303</f>
        <v>نگهبان</v>
      </c>
      <c r="F301" s="411" t="str">
        <f>'گام اول '!H303</f>
        <v>تهران</v>
      </c>
      <c r="G301" s="411" t="str">
        <f>'گام اول '!I303</f>
        <v>121-800-154782-1</v>
      </c>
      <c r="H301" s="411" t="str">
        <f>'گام اول '!J303</f>
        <v>0450472061</v>
      </c>
      <c r="I301" s="412">
        <f>'گام اول '!BH303</f>
        <v>71688474</v>
      </c>
      <c r="K301" s="413">
        <f>'گام اول '!BH303</f>
        <v>71688474</v>
      </c>
      <c r="L301" s="413">
        <f t="shared" si="4"/>
        <v>0</v>
      </c>
      <c r="M301" s="414"/>
      <c r="N301" s="413"/>
    </row>
    <row r="302" spans="2:14" s="410" customFormat="1" ht="11.25" customHeight="1" x14ac:dyDescent="0.2">
      <c r="B302" s="411">
        <f>'گام اول '!B304</f>
        <v>298</v>
      </c>
      <c r="C302" s="411" t="str">
        <f>'گام اول '!E304</f>
        <v xml:space="preserve">مصطفی </v>
      </c>
      <c r="D302" s="411" t="str">
        <f>'گام اول '!F304</f>
        <v>یوسفی</v>
      </c>
      <c r="E302" s="411" t="str">
        <f>'گام اول '!G304</f>
        <v>نگهبان</v>
      </c>
      <c r="F302" s="411" t="str">
        <f>'گام اول '!H304</f>
        <v>تهران</v>
      </c>
      <c r="G302" s="411" t="str">
        <f>'گام اول '!I304</f>
        <v>121-813-3198080-1</v>
      </c>
      <c r="H302" s="411" t="str">
        <f>'گام اول '!J304</f>
        <v>0074461486</v>
      </c>
      <c r="I302" s="412">
        <f>'گام اول '!BH304</f>
        <v>66377484</v>
      </c>
      <c r="K302" s="413">
        <f>'گام اول '!BH304</f>
        <v>66377484</v>
      </c>
      <c r="L302" s="413">
        <f t="shared" si="4"/>
        <v>0</v>
      </c>
      <c r="M302" s="414"/>
      <c r="N302" s="413"/>
    </row>
    <row r="303" spans="2:14" s="410" customFormat="1" ht="11.25" customHeight="1" x14ac:dyDescent="0.2">
      <c r="B303" s="411">
        <f>'گام اول '!B305</f>
        <v>299</v>
      </c>
      <c r="C303" s="411" t="str">
        <f>'گام اول '!E305</f>
        <v>جاهد</v>
      </c>
      <c r="D303" s="411" t="str">
        <f>'گام اول '!F305</f>
        <v>غلامعلی زاده لاهرودی</v>
      </c>
      <c r="E303" s="411" t="str">
        <f>'گام اول '!G305</f>
        <v>نگهبان</v>
      </c>
      <c r="F303" s="411" t="str">
        <f>'گام اول '!H305</f>
        <v>تهران</v>
      </c>
      <c r="G303" s="411" t="str">
        <f>'گام اول '!I305</f>
        <v>121-813-3047214-1</v>
      </c>
      <c r="H303" s="411" t="str">
        <f>'گام اول '!J305</f>
        <v>1671259394</v>
      </c>
      <c r="I303" s="412">
        <f>'گام اول '!BH305</f>
        <v>77657177</v>
      </c>
      <c r="K303" s="413">
        <f>'گام اول '!BH305</f>
        <v>77657177</v>
      </c>
      <c r="L303" s="413">
        <f t="shared" si="4"/>
        <v>0</v>
      </c>
      <c r="M303" s="414"/>
      <c r="N303" s="413"/>
    </row>
    <row r="304" spans="2:14" s="410" customFormat="1" ht="11.25" customHeight="1" x14ac:dyDescent="0.2">
      <c r="B304" s="411">
        <f>'گام اول '!B306</f>
        <v>300</v>
      </c>
      <c r="C304" s="411" t="str">
        <f>'گام اول '!E306</f>
        <v>صادق</v>
      </c>
      <c r="D304" s="411" t="str">
        <f>'گام اول '!F306</f>
        <v>حسن زاده</v>
      </c>
      <c r="E304" s="411" t="str">
        <f>'گام اول '!G306</f>
        <v>نگهبان</v>
      </c>
      <c r="F304" s="411" t="str">
        <f>'گام اول '!H306</f>
        <v>تهران</v>
      </c>
      <c r="G304" s="411" t="str">
        <f>'گام اول '!I306</f>
        <v>430-813-2899246-1</v>
      </c>
      <c r="H304" s="411" t="str">
        <f>'گام اول '!J306</f>
        <v>1463487738</v>
      </c>
      <c r="I304" s="412">
        <f>'گام اول '!BH306</f>
        <v>66190084</v>
      </c>
      <c r="K304" s="413">
        <f>'گام اول '!BH306</f>
        <v>66190084</v>
      </c>
      <c r="L304" s="413">
        <f t="shared" si="4"/>
        <v>0</v>
      </c>
      <c r="M304" s="414"/>
      <c r="N304" s="413"/>
    </row>
    <row r="305" spans="2:14" s="410" customFormat="1" ht="11.25" customHeight="1" x14ac:dyDescent="0.2">
      <c r="B305" s="411">
        <f>'گام اول '!B307</f>
        <v>301</v>
      </c>
      <c r="C305" s="411" t="str">
        <f>'گام اول '!E307</f>
        <v>حسین</v>
      </c>
      <c r="D305" s="411" t="str">
        <f>'گام اول '!F307</f>
        <v>عاشوری شولمی</v>
      </c>
      <c r="E305" s="411" t="str">
        <f>'گام اول '!G307</f>
        <v>نگهبان</v>
      </c>
      <c r="F305" s="411" t="str">
        <f>'گام اول '!H307</f>
        <v>تهران</v>
      </c>
      <c r="G305" s="411" t="str">
        <f>'گام اول '!I307</f>
        <v>124-12-42081-1</v>
      </c>
      <c r="H305" s="411" t="str">
        <f>'گام اول '!J307</f>
        <v>2668740851</v>
      </c>
      <c r="I305" s="412">
        <f>'گام اول '!BH307</f>
        <v>68845579</v>
      </c>
      <c r="K305" s="413">
        <f>'گام اول '!BH307</f>
        <v>68845579</v>
      </c>
      <c r="L305" s="413">
        <f t="shared" si="4"/>
        <v>0</v>
      </c>
      <c r="M305" s="414"/>
      <c r="N305" s="413"/>
    </row>
    <row r="306" spans="2:14" s="410" customFormat="1" ht="11.25" customHeight="1" x14ac:dyDescent="0.2">
      <c r="B306" s="411">
        <f>'گام اول '!B308</f>
        <v>302</v>
      </c>
      <c r="C306" s="411" t="str">
        <f>'گام اول '!E308</f>
        <v>هادی</v>
      </c>
      <c r="D306" s="411" t="str">
        <f>'گام اول '!F308</f>
        <v>جعفری</v>
      </c>
      <c r="E306" s="411" t="str">
        <f>'گام اول '!G308</f>
        <v>نگهبان</v>
      </c>
      <c r="F306" s="411" t="str">
        <f>'گام اول '!H308</f>
        <v>تهران</v>
      </c>
      <c r="G306" s="411" t="str">
        <f>'گام اول '!I308</f>
        <v>121-813-3256060-1</v>
      </c>
      <c r="H306" s="411" t="str">
        <f>'گام اول '!J308</f>
        <v>0322126061</v>
      </c>
      <c r="I306" s="412">
        <f>'گام اول '!BH308</f>
        <v>68845579</v>
      </c>
      <c r="K306" s="413">
        <f>'گام اول '!BH308</f>
        <v>68845579</v>
      </c>
      <c r="L306" s="413">
        <f t="shared" si="4"/>
        <v>0</v>
      </c>
      <c r="M306" s="414"/>
      <c r="N306" s="413"/>
    </row>
    <row r="307" spans="2:14" s="410" customFormat="1" ht="11.25" customHeight="1" x14ac:dyDescent="0.2">
      <c r="B307" s="411">
        <f>'گام اول '!B309</f>
        <v>303</v>
      </c>
      <c r="C307" s="411" t="str">
        <f>'گام اول '!E309</f>
        <v>حسین</v>
      </c>
      <c r="D307" s="411" t="str">
        <f>'گام اول '!F309</f>
        <v>موحدی</v>
      </c>
      <c r="E307" s="411" t="str">
        <f>'گام اول '!G309</f>
        <v>نگهبان</v>
      </c>
      <c r="F307" s="411" t="str">
        <f>'گام اول '!H309</f>
        <v>تهران</v>
      </c>
      <c r="G307" s="411" t="str">
        <f>'گام اول '!I309</f>
        <v>121-813-3250378-1</v>
      </c>
      <c r="H307" s="411" t="str">
        <f>'گام اول '!J309</f>
        <v>0084604395</v>
      </c>
      <c r="I307" s="412">
        <f>'گام اول '!BH309</f>
        <v>71688474</v>
      </c>
      <c r="K307" s="413">
        <f>'گام اول '!BH309</f>
        <v>71688474</v>
      </c>
      <c r="L307" s="413">
        <f t="shared" si="4"/>
        <v>0</v>
      </c>
      <c r="M307" s="414"/>
      <c r="N307" s="413"/>
    </row>
    <row r="308" spans="2:14" s="410" customFormat="1" ht="11.25" customHeight="1" x14ac:dyDescent="0.2">
      <c r="B308" s="411">
        <f>'گام اول '!B310</f>
        <v>304</v>
      </c>
      <c r="C308" s="411" t="str">
        <f>'گام اول '!E310</f>
        <v>رسول</v>
      </c>
      <c r="D308" s="411" t="str">
        <f>'گام اول '!F310</f>
        <v>تاریها</v>
      </c>
      <c r="E308" s="411" t="str">
        <f>'گام اول '!G310</f>
        <v>نگهبان</v>
      </c>
      <c r="F308" s="411" t="str">
        <f>'گام اول '!H310</f>
        <v>تهران</v>
      </c>
      <c r="G308" s="411" t="str">
        <f>'گام اول '!I310</f>
        <v>121-813-3274569-1</v>
      </c>
      <c r="H308" s="411" t="str">
        <f>'گام اول '!J310</f>
        <v>0061376779</v>
      </c>
      <c r="I308" s="412">
        <f>'گام اول '!BH310</f>
        <v>71688474</v>
      </c>
      <c r="K308" s="413">
        <f>'گام اول '!BH310</f>
        <v>71688474</v>
      </c>
      <c r="L308" s="413">
        <f t="shared" si="4"/>
        <v>0</v>
      </c>
      <c r="M308" s="414"/>
      <c r="N308" s="413"/>
    </row>
    <row r="309" spans="2:14" s="410" customFormat="1" ht="11.25" customHeight="1" x14ac:dyDescent="0.2">
      <c r="B309" s="411">
        <f>'گام اول '!B311</f>
        <v>305</v>
      </c>
      <c r="C309" s="411" t="str">
        <f>'گام اول '!E311</f>
        <v>شهاب</v>
      </c>
      <c r="D309" s="411" t="str">
        <f>'گام اول '!F311</f>
        <v>جنت مکان</v>
      </c>
      <c r="E309" s="411" t="str">
        <f>'گام اول '!G311</f>
        <v>نگهبان</v>
      </c>
      <c r="F309" s="411" t="str">
        <f>'گام اول '!H311</f>
        <v>تهران</v>
      </c>
      <c r="G309" s="411" t="str">
        <f>'گام اول '!I311</f>
        <v>121-813-3401515-1</v>
      </c>
      <c r="H309" s="411" t="str">
        <f>'گام اول '!J311</f>
        <v>1741686644</v>
      </c>
      <c r="I309" s="412">
        <f>'گام اول '!BH311</f>
        <v>66002684</v>
      </c>
      <c r="K309" s="413">
        <f>'گام اول '!BH311</f>
        <v>66002684</v>
      </c>
      <c r="L309" s="413">
        <f t="shared" si="4"/>
        <v>0</v>
      </c>
      <c r="M309" s="414"/>
      <c r="N309" s="413"/>
    </row>
    <row r="310" spans="2:14" s="410" customFormat="1" ht="11.25" customHeight="1" x14ac:dyDescent="0.2">
      <c r="B310" s="411">
        <f>'گام اول '!B312</f>
        <v>306</v>
      </c>
      <c r="C310" s="411" t="str">
        <f>'گام اول '!E312</f>
        <v>جلیل</v>
      </c>
      <c r="D310" s="411" t="str">
        <f>'گام اول '!F312</f>
        <v>جامع</v>
      </c>
      <c r="E310" s="411" t="str">
        <f>'گام اول '!G312</f>
        <v>نگهبان</v>
      </c>
      <c r="F310" s="411" t="str">
        <f>'گام اول '!H312</f>
        <v>تهران</v>
      </c>
      <c r="G310" s="411" t="str">
        <f>'گام اول '!I312</f>
        <v>121-813-5303030-1</v>
      </c>
      <c r="H310" s="411" t="str">
        <f>'گام اول '!J312</f>
        <v>0036586269</v>
      </c>
      <c r="I310" s="412">
        <f>'گام اول '!BH312</f>
        <v>66377484</v>
      </c>
      <c r="K310" s="413">
        <f>'گام اول '!BH312</f>
        <v>66377484</v>
      </c>
      <c r="L310" s="413">
        <f t="shared" si="4"/>
        <v>0</v>
      </c>
      <c r="M310" s="414"/>
      <c r="N310" s="413"/>
    </row>
    <row r="311" spans="2:14" s="410" customFormat="1" ht="11.25" customHeight="1" x14ac:dyDescent="0.2">
      <c r="B311" s="411">
        <f>'گام اول '!B313</f>
        <v>307</v>
      </c>
      <c r="C311" s="411" t="str">
        <f>'گام اول '!E313</f>
        <v>صادق</v>
      </c>
      <c r="D311" s="411" t="str">
        <f>'گام اول '!F313</f>
        <v>کشاورز محمدیان</v>
      </c>
      <c r="E311" s="411" t="str">
        <f>'گام اول '!G313</f>
        <v>نگهبان</v>
      </c>
      <c r="F311" s="411" t="str">
        <f>'گام اول '!H313</f>
        <v>تهران</v>
      </c>
      <c r="G311" s="411" t="str">
        <f>'گام اول '!I313</f>
        <v>121-813-2853869-1</v>
      </c>
      <c r="H311" s="411">
        <f>'گام اول '!J313</f>
        <v>5889912801</v>
      </c>
      <c r="I311" s="412">
        <f>'گام اول '!BH313</f>
        <v>66377484</v>
      </c>
      <c r="K311" s="413">
        <f>'گام اول '!BH313</f>
        <v>66377484</v>
      </c>
      <c r="L311" s="413">
        <f t="shared" si="4"/>
        <v>0</v>
      </c>
      <c r="M311" s="414"/>
      <c r="N311" s="413"/>
    </row>
    <row r="312" spans="2:14" s="410" customFormat="1" ht="11.25" customHeight="1" x14ac:dyDescent="0.2">
      <c r="B312" s="411">
        <f>'گام اول '!B314</f>
        <v>308</v>
      </c>
      <c r="C312" s="411" t="str">
        <f>'گام اول '!E314</f>
        <v>مجتبی</v>
      </c>
      <c r="D312" s="411" t="str">
        <f>'گام اول '!F314</f>
        <v>فردوسی</v>
      </c>
      <c r="E312" s="411" t="str">
        <f>'گام اول '!G314</f>
        <v>نگهبان</v>
      </c>
      <c r="F312" s="411" t="str">
        <f>'گام اول '!H314</f>
        <v>تهران</v>
      </c>
      <c r="G312" s="411" t="str">
        <f>'گام اول '!I314</f>
        <v>121-813-2153472-1</v>
      </c>
      <c r="H312" s="411" t="str">
        <f>'گام اول '!J314</f>
        <v>0073529664</v>
      </c>
      <c r="I312" s="412">
        <f>'گام اول '!BH314</f>
        <v>70906979</v>
      </c>
      <c r="K312" s="413">
        <f>'گام اول '!BH314</f>
        <v>70906979</v>
      </c>
      <c r="L312" s="413">
        <f t="shared" si="4"/>
        <v>0</v>
      </c>
      <c r="M312" s="414"/>
      <c r="N312" s="413"/>
    </row>
    <row r="313" spans="2:14" s="410" customFormat="1" ht="11.25" customHeight="1" x14ac:dyDescent="0.2">
      <c r="B313" s="411">
        <f>'گام اول '!B315</f>
        <v>309</v>
      </c>
      <c r="C313" s="411" t="str">
        <f>'گام اول '!E315</f>
        <v>سید مجتبی</v>
      </c>
      <c r="D313" s="411" t="str">
        <f>'گام اول '!F315</f>
        <v xml:space="preserve">اسمعیلی </v>
      </c>
      <c r="E313" s="411" t="str">
        <f>'گام اول '!G315</f>
        <v>نگهبان</v>
      </c>
      <c r="F313" s="411" t="str">
        <f>'گام اول '!H315</f>
        <v>تهران</v>
      </c>
      <c r="G313" s="411" t="str">
        <f>'گام اول '!I315</f>
        <v>124-813-3340028-1</v>
      </c>
      <c r="H313" s="411" t="str">
        <f>'گام اول '!J315</f>
        <v>0043017452</v>
      </c>
      <c r="I313" s="412">
        <f>'گام اول '!BH315</f>
        <v>68251484</v>
      </c>
      <c r="K313" s="413">
        <f>'گام اول '!BH315</f>
        <v>68251484</v>
      </c>
      <c r="L313" s="413">
        <f t="shared" si="4"/>
        <v>0</v>
      </c>
      <c r="M313" s="414"/>
      <c r="N313" s="413"/>
    </row>
    <row r="314" spans="2:14" s="410" customFormat="1" ht="11.25" customHeight="1" x14ac:dyDescent="0.2">
      <c r="B314" s="411">
        <f>'گام اول '!B316</f>
        <v>310</v>
      </c>
      <c r="C314" s="411" t="str">
        <f>'گام اول '!E316</f>
        <v>ابوالقاسم</v>
      </c>
      <c r="D314" s="411" t="str">
        <f>'گام اول '!F316</f>
        <v>محمدی کاکردود</v>
      </c>
      <c r="E314" s="411" t="str">
        <f>'گام اول '!G316</f>
        <v>نگهبان</v>
      </c>
      <c r="F314" s="411" t="str">
        <f>'گام اول '!H316</f>
        <v>تهران</v>
      </c>
      <c r="G314" s="411" t="str">
        <f>'گام اول '!I316</f>
        <v>124-800-1876735-1</v>
      </c>
      <c r="H314" s="411" t="str">
        <f>'گام اول '!J316</f>
        <v>6309900838</v>
      </c>
      <c r="I314" s="412">
        <f>'گام اول '!BH316</f>
        <v>72720987</v>
      </c>
      <c r="K314" s="413">
        <f>'گام اول '!BH316</f>
        <v>72720987</v>
      </c>
      <c r="L314" s="413">
        <f t="shared" si="4"/>
        <v>0</v>
      </c>
      <c r="M314" s="414"/>
      <c r="N314" s="413"/>
    </row>
    <row r="315" spans="2:14" s="410" customFormat="1" ht="11.25" customHeight="1" x14ac:dyDescent="0.2">
      <c r="B315" s="411">
        <f>'گام اول '!B317</f>
        <v>311</v>
      </c>
      <c r="C315" s="411" t="str">
        <f>'گام اول '!E317</f>
        <v>رضا</v>
      </c>
      <c r="D315" s="411" t="str">
        <f>'گام اول '!F317</f>
        <v>بدخشان</v>
      </c>
      <c r="E315" s="411" t="str">
        <f>'گام اول '!G317</f>
        <v>نگهبان</v>
      </c>
      <c r="F315" s="411" t="str">
        <f>'گام اول '!H317</f>
        <v>تهران</v>
      </c>
      <c r="G315" s="411" t="str">
        <f>'گام اول '!I317</f>
        <v>401-813-3378250-1</v>
      </c>
      <c r="H315" s="411" t="str">
        <f>'گام اول '!J317</f>
        <v>0051960631</v>
      </c>
      <c r="I315" s="412">
        <f>'گام اول '!BH317</f>
        <v>66002684</v>
      </c>
      <c r="K315" s="413">
        <f>'گام اول '!BH317</f>
        <v>66002684</v>
      </c>
      <c r="L315" s="413">
        <f t="shared" si="4"/>
        <v>0</v>
      </c>
      <c r="M315" s="414"/>
      <c r="N315" s="413"/>
    </row>
    <row r="316" spans="2:14" s="410" customFormat="1" ht="11.25" customHeight="1" x14ac:dyDescent="0.2">
      <c r="B316" s="411">
        <f>'گام اول '!B318</f>
        <v>312</v>
      </c>
      <c r="C316" s="411" t="str">
        <f>'گام اول '!E318</f>
        <v>هادی</v>
      </c>
      <c r="D316" s="411" t="str">
        <f>'گام اول '!F318</f>
        <v>دهرجردی</v>
      </c>
      <c r="E316" s="411" t="str">
        <f>'گام اول '!G318</f>
        <v>نگهبان</v>
      </c>
      <c r="F316" s="411" t="str">
        <f>'گام اول '!H318</f>
        <v>تهران</v>
      </c>
      <c r="G316" s="411" t="str">
        <f>'گام اول '!I318</f>
        <v>374-813-2114211-1</v>
      </c>
      <c r="H316" s="411" t="str">
        <f>'گام اول '!J318</f>
        <v>0066625475</v>
      </c>
      <c r="I316" s="412">
        <f>'گام اول '!BH318</f>
        <v>69032979</v>
      </c>
      <c r="K316" s="413">
        <f>'گام اول '!BH318</f>
        <v>69032979</v>
      </c>
      <c r="L316" s="413">
        <f t="shared" si="4"/>
        <v>0</v>
      </c>
      <c r="M316" s="414"/>
      <c r="N316" s="413"/>
    </row>
    <row r="317" spans="2:14" s="410" customFormat="1" ht="11.25" customHeight="1" x14ac:dyDescent="0.2">
      <c r="B317" s="411">
        <f>'گام اول '!B319</f>
        <v>313</v>
      </c>
      <c r="C317" s="411" t="str">
        <f>'گام اول '!E319</f>
        <v>مرتضی</v>
      </c>
      <c r="D317" s="411" t="str">
        <f>'گام اول '!F319</f>
        <v>واحدی</v>
      </c>
      <c r="E317" s="411" t="str">
        <f>'گام اول '!G319</f>
        <v>نگهبان</v>
      </c>
      <c r="F317" s="411" t="str">
        <f>'گام اول '!H319</f>
        <v>تهران</v>
      </c>
      <c r="G317" s="411" t="str">
        <f>'گام اول '!I319</f>
        <v>255-813-3354685-1</v>
      </c>
      <c r="H317" s="411" t="str">
        <f>'گام اول '!J319</f>
        <v>0072195126</v>
      </c>
      <c r="I317" s="412">
        <f>'گام اول '!BH319</f>
        <v>66002684</v>
      </c>
      <c r="K317" s="413">
        <f>'گام اول '!BH319</f>
        <v>66002684</v>
      </c>
      <c r="L317" s="413">
        <f t="shared" si="4"/>
        <v>0</v>
      </c>
      <c r="M317" s="414"/>
      <c r="N317" s="413"/>
    </row>
    <row r="318" spans="2:14" s="410" customFormat="1" ht="11.25" customHeight="1" x14ac:dyDescent="0.2">
      <c r="B318" s="411">
        <f>'گام اول '!B320</f>
        <v>314</v>
      </c>
      <c r="C318" s="411" t="str">
        <f>'گام اول '!E320</f>
        <v xml:space="preserve">معین </v>
      </c>
      <c r="D318" s="411" t="str">
        <f>'گام اول '!F320</f>
        <v xml:space="preserve">احمد دوست </v>
      </c>
      <c r="E318" s="411" t="str">
        <f>'گام اول '!G320</f>
        <v>نگهبان</v>
      </c>
      <c r="F318" s="411" t="str">
        <f>'گام اول '!H320</f>
        <v>تهران</v>
      </c>
      <c r="G318" s="411" t="str">
        <f>'گام اول '!I320</f>
        <v>366-813-3406020-1</v>
      </c>
      <c r="H318" s="411" t="str">
        <f>'گام اول '!J320</f>
        <v>2580222189</v>
      </c>
      <c r="I318" s="412">
        <f>'گام اول '!BH320</f>
        <v>72908387</v>
      </c>
      <c r="K318" s="413">
        <f>'گام اول '!BH320</f>
        <v>72908387</v>
      </c>
      <c r="L318" s="413">
        <f t="shared" si="4"/>
        <v>0</v>
      </c>
      <c r="M318" s="414"/>
      <c r="N318" s="413"/>
    </row>
    <row r="319" spans="2:14" s="410" customFormat="1" ht="11.25" customHeight="1" x14ac:dyDescent="0.2">
      <c r="B319" s="411">
        <f>'گام اول '!B321</f>
        <v>315</v>
      </c>
      <c r="C319" s="411" t="str">
        <f>'گام اول '!E321</f>
        <v>عباس</v>
      </c>
      <c r="D319" s="411" t="str">
        <f>'گام اول '!F321</f>
        <v>عسگری</v>
      </c>
      <c r="E319" s="411" t="str">
        <f>'گام اول '!G321</f>
        <v>نگهبان</v>
      </c>
      <c r="F319" s="411" t="str">
        <f>'گام اول '!H321</f>
        <v>تهران</v>
      </c>
      <c r="G319" s="411" t="str">
        <f>'گام اول '!I321</f>
        <v>394-813-3407182-1</v>
      </c>
      <c r="H319" s="411" t="str">
        <f>'گام اول '!J321</f>
        <v>0065415329</v>
      </c>
      <c r="I319" s="412">
        <f>'گام اول '!BH321</f>
        <v>70906979</v>
      </c>
      <c r="K319" s="413">
        <f>'گام اول '!BH321</f>
        <v>70906979</v>
      </c>
      <c r="L319" s="413">
        <f t="shared" si="4"/>
        <v>0</v>
      </c>
      <c r="M319" s="414"/>
      <c r="N319" s="413"/>
    </row>
    <row r="320" spans="2:14" s="410" customFormat="1" ht="11.25" customHeight="1" x14ac:dyDescent="0.2">
      <c r="B320" s="411">
        <f>'گام اول '!B322</f>
        <v>316</v>
      </c>
      <c r="C320" s="411" t="str">
        <f>'گام اول '!E322</f>
        <v xml:space="preserve">سعید </v>
      </c>
      <c r="D320" s="411" t="str">
        <f>'گام اول '!F322</f>
        <v>ابراهیمی آستانه</v>
      </c>
      <c r="E320" s="411" t="str">
        <f>'گام اول '!G322</f>
        <v>نگهبان</v>
      </c>
      <c r="F320" s="411" t="str">
        <f>'گام اول '!H322</f>
        <v>تهران</v>
      </c>
      <c r="G320" s="411" t="str">
        <f>'گام اول '!I322</f>
        <v>374-813-3408223-1</v>
      </c>
      <c r="H320" s="411" t="str">
        <f>'گام اول '!J322</f>
        <v>0074994174</v>
      </c>
      <c r="I320" s="412">
        <f>'گام اول '!BH322</f>
        <v>69969979</v>
      </c>
      <c r="K320" s="413">
        <f>'گام اول '!BH322</f>
        <v>69969979</v>
      </c>
      <c r="L320" s="413">
        <f t="shared" si="4"/>
        <v>0</v>
      </c>
      <c r="M320" s="414"/>
      <c r="N320" s="413"/>
    </row>
    <row r="321" spans="2:14" s="410" customFormat="1" ht="11.25" customHeight="1" x14ac:dyDescent="0.2">
      <c r="B321" s="411">
        <f>'گام اول '!B323</f>
        <v>317</v>
      </c>
      <c r="C321" s="411" t="str">
        <f>'گام اول '!E323</f>
        <v xml:space="preserve">سعید </v>
      </c>
      <c r="D321" s="411" t="str">
        <f>'گام اول '!F323</f>
        <v>مومجی</v>
      </c>
      <c r="E321" s="411" t="str">
        <f>'گام اول '!G323</f>
        <v>نگهبان</v>
      </c>
      <c r="F321" s="411" t="str">
        <f>'گام اول '!H323</f>
        <v>تهران</v>
      </c>
      <c r="G321" s="411" t="str">
        <f>'گام اول '!I323</f>
        <v>390-700-3408525-1</v>
      </c>
      <c r="H321" s="411" t="str">
        <f>'گام اول '!J323</f>
        <v>0015173291</v>
      </c>
      <c r="I321" s="412">
        <f>'گام اول '!BH323</f>
        <v>66377484</v>
      </c>
      <c r="K321" s="413">
        <f>'گام اول '!BH323</f>
        <v>66377484</v>
      </c>
      <c r="L321" s="413">
        <f t="shared" si="4"/>
        <v>0</v>
      </c>
      <c r="M321" s="414"/>
      <c r="N321" s="413"/>
    </row>
    <row r="322" spans="2:14" s="410" customFormat="1" ht="11.25" customHeight="1" x14ac:dyDescent="0.2">
      <c r="B322" s="411">
        <f>'گام اول '!B324</f>
        <v>318</v>
      </c>
      <c r="C322" s="411" t="str">
        <f>'گام اول '!E324</f>
        <v>علی</v>
      </c>
      <c r="D322" s="411" t="str">
        <f>'گام اول '!F324</f>
        <v>عبدی کرکرق</v>
      </c>
      <c r="E322" s="411" t="str">
        <f>'گام اول '!G324</f>
        <v>نگهبان</v>
      </c>
      <c r="F322" s="411" t="str">
        <f>'گام اول '!H324</f>
        <v>تهران</v>
      </c>
      <c r="G322" s="411" t="str">
        <f>'گام اول '!I324</f>
        <v>154-813-3415176-1</v>
      </c>
      <c r="H322" s="411">
        <f>'گام اول '!J324</f>
        <v>1462848291</v>
      </c>
      <c r="I322" s="412">
        <f>'گام اول '!BH324</f>
        <v>68845579</v>
      </c>
      <c r="K322" s="413">
        <f>'گام اول '!BH324</f>
        <v>68845579</v>
      </c>
      <c r="L322" s="413">
        <f t="shared" si="4"/>
        <v>0</v>
      </c>
      <c r="M322" s="414"/>
      <c r="N322" s="413"/>
    </row>
    <row r="323" spans="2:14" s="410" customFormat="1" ht="11.25" customHeight="1" x14ac:dyDescent="0.2">
      <c r="B323" s="411">
        <f>'گام اول '!B325</f>
        <v>319</v>
      </c>
      <c r="C323" s="411" t="str">
        <f>'گام اول '!E325</f>
        <v>حجت</v>
      </c>
      <c r="D323" s="411" t="str">
        <f>'گام اول '!F325</f>
        <v>راشدی</v>
      </c>
      <c r="E323" s="411" t="str">
        <f>'گام اول '!G325</f>
        <v>نگهبان</v>
      </c>
      <c r="F323" s="411" t="str">
        <f>'گام اول '!H325</f>
        <v>تهران</v>
      </c>
      <c r="G323" s="411" t="str">
        <f>'گام اول '!I325</f>
        <v>366-700-3539137-1</v>
      </c>
      <c r="H323" s="411">
        <f>'گام اول '!J325</f>
        <v>1671249577</v>
      </c>
      <c r="I323" s="412">
        <f>'گام اول '!BH325</f>
        <v>68845579</v>
      </c>
      <c r="K323" s="413">
        <f>'گام اول '!BH325</f>
        <v>68845579</v>
      </c>
      <c r="L323" s="413">
        <f t="shared" si="4"/>
        <v>0</v>
      </c>
      <c r="M323" s="414"/>
      <c r="N323" s="413"/>
    </row>
    <row r="324" spans="2:14" s="410" customFormat="1" ht="11.25" customHeight="1" x14ac:dyDescent="0.2">
      <c r="B324" s="411">
        <f>'گام اول '!B326</f>
        <v>320</v>
      </c>
      <c r="C324" s="411" t="str">
        <f>'گام اول '!E326</f>
        <v xml:space="preserve">سعید </v>
      </c>
      <c r="D324" s="411" t="str">
        <f>'گام اول '!F326</f>
        <v>نبی زاده گنجگاه</v>
      </c>
      <c r="E324" s="411" t="str">
        <f>'گام اول '!G326</f>
        <v>نگهبان</v>
      </c>
      <c r="F324" s="411" t="str">
        <f>'گام اول '!H326</f>
        <v>تهران</v>
      </c>
      <c r="G324" s="411" t="str">
        <f>'گام اول '!I326</f>
        <v>361-700-3550024-1</v>
      </c>
      <c r="H324" s="411" t="str">
        <f>'گام اول '!J326</f>
        <v>1532768011</v>
      </c>
      <c r="I324" s="412">
        <f>'گام اول '!BH326</f>
        <v>66377484</v>
      </c>
      <c r="K324" s="413">
        <f>'گام اول '!BH326</f>
        <v>66377484</v>
      </c>
      <c r="L324" s="413">
        <f t="shared" si="4"/>
        <v>0</v>
      </c>
      <c r="M324" s="414"/>
      <c r="N324" s="413"/>
    </row>
    <row r="325" spans="2:14" s="410" customFormat="1" ht="11.25" customHeight="1" x14ac:dyDescent="0.2">
      <c r="B325" s="411">
        <f>'گام اول '!B327</f>
        <v>321</v>
      </c>
      <c r="C325" s="411" t="str">
        <f>'گام اول '!E327</f>
        <v>سید محسن</v>
      </c>
      <c r="D325" s="411" t="str">
        <f>'گام اول '!F327</f>
        <v>آقا میری</v>
      </c>
      <c r="E325" s="411" t="str">
        <f>'گام اول '!G327</f>
        <v>نگهبان</v>
      </c>
      <c r="F325" s="411" t="str">
        <f>'گام اول '!H327</f>
        <v>تهران</v>
      </c>
      <c r="G325" s="411" t="str">
        <f>'گام اول '!I327</f>
        <v>119-700-3576863-1</v>
      </c>
      <c r="H325" s="411" t="str">
        <f>'گام اول '!J327</f>
        <v>0385014880</v>
      </c>
      <c r="I325" s="412">
        <f>'گام اول '!BH327</f>
        <v>71688474</v>
      </c>
      <c r="K325" s="413">
        <f>'گام اول '!BH327</f>
        <v>71688474</v>
      </c>
      <c r="L325" s="413">
        <f t="shared" si="4"/>
        <v>0</v>
      </c>
      <c r="M325" s="414"/>
      <c r="N325" s="413"/>
    </row>
    <row r="326" spans="2:14" s="410" customFormat="1" ht="11.25" customHeight="1" x14ac:dyDescent="0.2">
      <c r="B326" s="411">
        <f>'گام اول '!B328</f>
        <v>322</v>
      </c>
      <c r="C326" s="411" t="str">
        <f>'گام اول '!E328</f>
        <v>محمد مهدی</v>
      </c>
      <c r="D326" s="411" t="str">
        <f>'گام اول '!F328</f>
        <v>معصومی</v>
      </c>
      <c r="E326" s="411" t="str">
        <f>'گام اول '!G328</f>
        <v>نگهبان</v>
      </c>
      <c r="F326" s="411" t="str">
        <f>'گام اول '!H328</f>
        <v>تهران</v>
      </c>
      <c r="G326" s="411" t="str">
        <f>'گام اول '!I328</f>
        <v>366-813-3572691-1</v>
      </c>
      <c r="H326" s="411" t="str">
        <f>'گام اول '!J328</f>
        <v>0061793124</v>
      </c>
      <c r="I326" s="412">
        <f>'گام اول '!BH328</f>
        <v>80312672</v>
      </c>
      <c r="K326" s="413">
        <f>'گام اول '!BH328</f>
        <v>80312672</v>
      </c>
      <c r="L326" s="413">
        <f t="shared" ref="L326:L389" si="5">K326-I326</f>
        <v>0</v>
      </c>
      <c r="M326" s="414"/>
      <c r="N326" s="413"/>
    </row>
    <row r="327" spans="2:14" s="410" customFormat="1" ht="11.25" customHeight="1" x14ac:dyDescent="0.2">
      <c r="B327" s="411">
        <f>'گام اول '!B329</f>
        <v>323</v>
      </c>
      <c r="C327" s="411" t="str">
        <f>'گام اول '!E329</f>
        <v xml:space="preserve">بهزاد </v>
      </c>
      <c r="D327" s="411" t="str">
        <f>'گام اول '!F329</f>
        <v>عباسی</v>
      </c>
      <c r="E327" s="411" t="str">
        <f>'گام اول '!G329</f>
        <v>نگهبان</v>
      </c>
      <c r="F327" s="411" t="str">
        <f>'گام اول '!H329</f>
        <v>تهران</v>
      </c>
      <c r="G327" s="411" t="str">
        <f>'گام اول '!I329</f>
        <v>390-813-3606645-1</v>
      </c>
      <c r="H327" s="411" t="str">
        <f>'گام اول '!J329</f>
        <v>0084491574</v>
      </c>
      <c r="I327" s="412">
        <f>'گام اول '!BH329</f>
        <v>72346187</v>
      </c>
      <c r="K327" s="413">
        <f>'گام اول '!BH329</f>
        <v>72346187</v>
      </c>
      <c r="L327" s="413">
        <f t="shared" si="5"/>
        <v>0</v>
      </c>
      <c r="M327" s="414"/>
      <c r="N327" s="413"/>
    </row>
    <row r="328" spans="2:14" s="410" customFormat="1" ht="11.25" customHeight="1" x14ac:dyDescent="0.2">
      <c r="B328" s="411">
        <f>'گام اول '!B330</f>
        <v>324</v>
      </c>
      <c r="C328" s="411" t="str">
        <f>'گام اول '!E330</f>
        <v xml:space="preserve">بهادر </v>
      </c>
      <c r="D328" s="411" t="str">
        <f>'گام اول '!F330</f>
        <v>رضایی ماشلی</v>
      </c>
      <c r="E328" s="411" t="str">
        <f>'گام اول '!G330</f>
        <v>نگهبان</v>
      </c>
      <c r="F328" s="411" t="str">
        <f>'گام اول '!H330</f>
        <v>تهران</v>
      </c>
      <c r="G328" s="411" t="str">
        <f>'گام اول '!I330</f>
        <v>366-813-3610587-1</v>
      </c>
      <c r="H328" s="411" t="str">
        <f>'گام اول '!J330</f>
        <v>0070156875</v>
      </c>
      <c r="I328" s="412">
        <f>'گام اول '!BH330</f>
        <v>69032979</v>
      </c>
      <c r="K328" s="413">
        <f>'گام اول '!BH330</f>
        <v>69032979</v>
      </c>
      <c r="L328" s="413">
        <f t="shared" si="5"/>
        <v>0</v>
      </c>
      <c r="M328" s="414"/>
      <c r="N328" s="413"/>
    </row>
    <row r="329" spans="2:14" s="410" customFormat="1" ht="11.25" customHeight="1" x14ac:dyDescent="0.2">
      <c r="B329" s="411">
        <f>'گام اول '!B331</f>
        <v>325</v>
      </c>
      <c r="C329" s="411" t="str">
        <f>'گام اول '!E331</f>
        <v>حمیدرضا</v>
      </c>
      <c r="D329" s="411" t="str">
        <f>'گام اول '!F331</f>
        <v>ستاره ترنج</v>
      </c>
      <c r="E329" s="411" t="str">
        <f>'گام اول '!G331</f>
        <v>نگهبان</v>
      </c>
      <c r="F329" s="411" t="str">
        <f>'گام اول '!H331</f>
        <v>تهران</v>
      </c>
      <c r="G329" s="411" t="str">
        <f>'گام اول '!I331</f>
        <v>366-813-3606775-1</v>
      </c>
      <c r="H329" s="411" t="str">
        <f>'گام اول '!J331</f>
        <v>0082462038</v>
      </c>
      <c r="I329" s="412">
        <f>'گام اول '!BH331</f>
        <v>66002684</v>
      </c>
      <c r="K329" s="413">
        <f>'گام اول '!BH331</f>
        <v>66002684</v>
      </c>
      <c r="L329" s="413">
        <f t="shared" si="5"/>
        <v>0</v>
      </c>
      <c r="M329" s="414"/>
      <c r="N329" s="413"/>
    </row>
    <row r="330" spans="2:14" s="410" customFormat="1" ht="11.25" customHeight="1" x14ac:dyDescent="0.2">
      <c r="B330" s="411">
        <f>'گام اول '!B332</f>
        <v>326</v>
      </c>
      <c r="C330" s="411" t="str">
        <f>'گام اول '!E332</f>
        <v>جواد</v>
      </c>
      <c r="D330" s="411" t="str">
        <f>'گام اول '!F332</f>
        <v>احمد نژاد بیرم آباد</v>
      </c>
      <c r="E330" s="411" t="str">
        <f>'گام اول '!G332</f>
        <v>نگهبان</v>
      </c>
      <c r="F330" s="411" t="str">
        <f>'گام اول '!H332</f>
        <v>تهران</v>
      </c>
      <c r="G330" s="411" t="str">
        <f>'گام اول '!I332</f>
        <v>366-700-3611171-1</v>
      </c>
      <c r="H330" s="411" t="str">
        <f>'گام اول '!J332</f>
        <v>0921061021</v>
      </c>
      <c r="I330" s="412">
        <f>'گام اول '!BH332</f>
        <v>69032979</v>
      </c>
      <c r="K330" s="413">
        <f>'گام اول '!BH332</f>
        <v>69032979</v>
      </c>
      <c r="L330" s="413">
        <f t="shared" si="5"/>
        <v>0</v>
      </c>
      <c r="M330" s="414"/>
      <c r="N330" s="413"/>
    </row>
    <row r="331" spans="2:14" s="410" customFormat="1" ht="11.25" customHeight="1" x14ac:dyDescent="0.2">
      <c r="B331" s="411">
        <f>'گام اول '!B333</f>
        <v>327</v>
      </c>
      <c r="C331" s="411" t="str">
        <f>'گام اول '!E333</f>
        <v>مرتضی</v>
      </c>
      <c r="D331" s="411" t="str">
        <f>'گام اول '!F333</f>
        <v>غلامی</v>
      </c>
      <c r="E331" s="411" t="str">
        <f>'گام اول '!G333</f>
        <v>نگهبان</v>
      </c>
      <c r="F331" s="411" t="str">
        <f>'گام اول '!H333</f>
        <v>تهران</v>
      </c>
      <c r="G331" s="411" t="str">
        <f>'گام اول '!I333</f>
        <v>361-700-3666206-1</v>
      </c>
      <c r="H331" s="411" t="str">
        <f>'گام اول '!J333</f>
        <v>0058990062</v>
      </c>
      <c r="I331" s="412">
        <f>'گام اول '!BH333</f>
        <v>71313674</v>
      </c>
      <c r="K331" s="413">
        <f>'گام اول '!BH333</f>
        <v>71313674</v>
      </c>
      <c r="L331" s="413">
        <f t="shared" si="5"/>
        <v>0</v>
      </c>
      <c r="M331" s="414"/>
      <c r="N331" s="413"/>
    </row>
    <row r="332" spans="2:14" s="410" customFormat="1" ht="11.25" customHeight="1" x14ac:dyDescent="0.2">
      <c r="B332" s="411">
        <f>'گام اول '!B334</f>
        <v>328</v>
      </c>
      <c r="C332" s="411" t="str">
        <f>'گام اول '!E334</f>
        <v>قاسم</v>
      </c>
      <c r="D332" s="411" t="str">
        <f>'گام اول '!F334</f>
        <v>درزی نیا</v>
      </c>
      <c r="E332" s="411" t="str">
        <f>'گام اول '!G334</f>
        <v>نگهبان</v>
      </c>
      <c r="F332" s="411" t="str">
        <f>'گام اول '!H334</f>
        <v>تهران</v>
      </c>
      <c r="G332" s="411" t="str">
        <f>'گام اول '!I334</f>
        <v>366-700-3671810-1</v>
      </c>
      <c r="H332" s="411" t="str">
        <f>'گام اول '!J334</f>
        <v>2062049625</v>
      </c>
      <c r="I332" s="412">
        <f>'گام اول '!BH334</f>
        <v>66377484</v>
      </c>
      <c r="K332" s="413">
        <f>'گام اول '!BH334</f>
        <v>66377484</v>
      </c>
      <c r="L332" s="413">
        <f t="shared" si="5"/>
        <v>0</v>
      </c>
      <c r="M332" s="414"/>
      <c r="N332" s="413"/>
    </row>
    <row r="333" spans="2:14" s="410" customFormat="1" ht="11.25" customHeight="1" x14ac:dyDescent="0.2">
      <c r="B333" s="411">
        <f>'گام اول '!B335</f>
        <v>329</v>
      </c>
      <c r="C333" s="411" t="str">
        <f>'گام اول '!E335</f>
        <v xml:space="preserve">مهدی </v>
      </c>
      <c r="D333" s="411" t="str">
        <f>'گام اول '!F335</f>
        <v>وقاری</v>
      </c>
      <c r="E333" s="411" t="str">
        <f>'گام اول '!G335</f>
        <v>نگهبان</v>
      </c>
      <c r="F333" s="411" t="str">
        <f>'گام اول '!H335</f>
        <v>تهران</v>
      </c>
      <c r="G333" s="411" t="str">
        <f>'گام اول '!I335</f>
        <v>401-813-2867578-1</v>
      </c>
      <c r="H333" s="411" t="str">
        <f>'گام اول '!J335</f>
        <v>0068002165</v>
      </c>
      <c r="I333" s="412">
        <f>'گام اول '!BH335</f>
        <v>68251484</v>
      </c>
      <c r="K333" s="413">
        <f>'گام اول '!BH335</f>
        <v>68251484</v>
      </c>
      <c r="L333" s="413">
        <f t="shared" si="5"/>
        <v>0</v>
      </c>
      <c r="M333" s="414"/>
      <c r="N333" s="413"/>
    </row>
    <row r="334" spans="2:14" s="410" customFormat="1" ht="11.25" customHeight="1" x14ac:dyDescent="0.2">
      <c r="B334" s="411">
        <f>'گام اول '!B336</f>
        <v>330</v>
      </c>
      <c r="C334" s="411" t="str">
        <f>'گام اول '!E336</f>
        <v>احمد</v>
      </c>
      <c r="D334" s="411" t="str">
        <f>'گام اول '!F336</f>
        <v>آقاصفی</v>
      </c>
      <c r="E334" s="411" t="str">
        <f>'گام اول '!G336</f>
        <v>نگهبان</v>
      </c>
      <c r="F334" s="411" t="str">
        <f>'گام اول '!H336</f>
        <v>تهران</v>
      </c>
      <c r="G334" s="411" t="str">
        <f>'گام اول '!I336</f>
        <v>368-700-3730377-1</v>
      </c>
      <c r="H334" s="411" t="str">
        <f>'گام اول '!J336</f>
        <v>0070401659</v>
      </c>
      <c r="I334" s="412">
        <f>'گام اول '!BH336</f>
        <v>73562474</v>
      </c>
      <c r="K334" s="413">
        <f>'گام اول '!BH336</f>
        <v>73562474</v>
      </c>
      <c r="L334" s="413">
        <f t="shared" si="5"/>
        <v>0</v>
      </c>
      <c r="M334" s="414"/>
      <c r="N334" s="413"/>
    </row>
    <row r="335" spans="2:14" s="410" customFormat="1" ht="11.25" customHeight="1" x14ac:dyDescent="0.2">
      <c r="B335" s="411">
        <f>'گام اول '!B337</f>
        <v>331</v>
      </c>
      <c r="C335" s="411" t="str">
        <f>'گام اول '!E337</f>
        <v xml:space="preserve">شاهرخ </v>
      </c>
      <c r="D335" s="411" t="str">
        <f>'گام اول '!F337</f>
        <v>صمد زاده نظری</v>
      </c>
      <c r="E335" s="411" t="str">
        <f>'گام اول '!G337</f>
        <v>نگهبان</v>
      </c>
      <c r="F335" s="411" t="str">
        <f>'گام اول '!H337</f>
        <v>تهران</v>
      </c>
      <c r="G335" s="411" t="str">
        <f>'گام اول '!I337</f>
        <v>129-12-1581804-1</v>
      </c>
      <c r="H335" s="411" t="str">
        <f>'گام اول '!J337</f>
        <v>1461313503</v>
      </c>
      <c r="I335" s="412">
        <f>'گام اول '!BH337</f>
        <v>66377484</v>
      </c>
      <c r="K335" s="413">
        <f>'گام اول '!BH337</f>
        <v>66377484</v>
      </c>
      <c r="L335" s="413">
        <f t="shared" si="5"/>
        <v>0</v>
      </c>
      <c r="M335" s="414"/>
      <c r="N335" s="413"/>
    </row>
    <row r="336" spans="2:14" s="410" customFormat="1" ht="11.25" customHeight="1" x14ac:dyDescent="0.2">
      <c r="B336" s="411">
        <f>'گام اول '!B338</f>
        <v>332</v>
      </c>
      <c r="C336" s="411" t="str">
        <f>'گام اول '!E338</f>
        <v xml:space="preserve">محمد </v>
      </c>
      <c r="D336" s="411" t="str">
        <f>'گام اول '!F338</f>
        <v>محمدی نیکو</v>
      </c>
      <c r="E336" s="411" t="str">
        <f>'گام اول '!G338</f>
        <v>نگهبان</v>
      </c>
      <c r="F336" s="411" t="str">
        <f>'گام اول '!H338</f>
        <v>تهران</v>
      </c>
      <c r="G336" s="411" t="str">
        <f>'گام اول '!I338</f>
        <v>121-813-3347844-1</v>
      </c>
      <c r="H336" s="411">
        <f>'گام اول '!J338</f>
        <v>5809626947</v>
      </c>
      <c r="I336" s="412">
        <f>'گام اول '!BH338</f>
        <v>68845579</v>
      </c>
      <c r="K336" s="413">
        <f>'گام اول '!BH338</f>
        <v>68845579</v>
      </c>
      <c r="L336" s="413">
        <f t="shared" si="5"/>
        <v>0</v>
      </c>
      <c r="M336" s="414"/>
      <c r="N336" s="413"/>
    </row>
    <row r="337" spans="2:14" s="410" customFormat="1" ht="11.25" customHeight="1" x14ac:dyDescent="0.2">
      <c r="B337" s="411">
        <f>'گام اول '!B339</f>
        <v>333</v>
      </c>
      <c r="C337" s="411" t="str">
        <f>'گام اول '!E339</f>
        <v>محمد</v>
      </c>
      <c r="D337" s="411" t="str">
        <f>'گام اول '!F339</f>
        <v>عیسوند</v>
      </c>
      <c r="E337" s="411" t="str">
        <f>'گام اول '!G339</f>
        <v>نگهبان</v>
      </c>
      <c r="F337" s="411" t="str">
        <f>'گام اول '!H339</f>
        <v>تهران</v>
      </c>
      <c r="G337" s="411" t="str">
        <f>'گام اول '!I339</f>
        <v>410-700-3733497-1</v>
      </c>
      <c r="H337" s="411" t="str">
        <f>'گام اول '!J339</f>
        <v>4160335845</v>
      </c>
      <c r="I337" s="412">
        <f>'گام اول '!BH339</f>
        <v>72346187</v>
      </c>
      <c r="K337" s="413">
        <f>'گام اول '!BH339</f>
        <v>72346187</v>
      </c>
      <c r="L337" s="413">
        <f t="shared" si="5"/>
        <v>0</v>
      </c>
      <c r="M337" s="414"/>
      <c r="N337" s="413"/>
    </row>
    <row r="338" spans="2:14" s="410" customFormat="1" ht="11.25" customHeight="1" x14ac:dyDescent="0.2">
      <c r="B338" s="411">
        <f>'گام اول '!B340</f>
        <v>334</v>
      </c>
      <c r="C338" s="411" t="str">
        <f>'گام اول '!E340</f>
        <v>محمدرضا</v>
      </c>
      <c r="D338" s="411" t="str">
        <f>'گام اول '!F340</f>
        <v>قنبری</v>
      </c>
      <c r="E338" s="411" t="str">
        <f>'گام اول '!G340</f>
        <v>نگهبان</v>
      </c>
      <c r="F338" s="411" t="str">
        <f>'گام اول '!H340</f>
        <v>تهران</v>
      </c>
      <c r="G338" s="411" t="str">
        <f>'گام اول '!I340</f>
        <v>124-813-127945-1</v>
      </c>
      <c r="H338" s="411" t="str">
        <f>'گام اول '!J340</f>
        <v>0017478286</v>
      </c>
      <c r="I338" s="412">
        <f>'گام اول '!BH340</f>
        <v>71783987</v>
      </c>
      <c r="K338" s="413">
        <f>'گام اول '!BH340</f>
        <v>71783987</v>
      </c>
      <c r="L338" s="413">
        <f t="shared" si="5"/>
        <v>0</v>
      </c>
      <c r="M338" s="414"/>
      <c r="N338" s="413"/>
    </row>
    <row r="339" spans="2:14" s="410" customFormat="1" ht="11.25" customHeight="1" x14ac:dyDescent="0.2">
      <c r="B339" s="411">
        <f>'گام اول '!B341</f>
        <v>335</v>
      </c>
      <c r="C339" s="411" t="str">
        <f>'گام اول '!E341</f>
        <v>حبیب</v>
      </c>
      <c r="D339" s="411" t="str">
        <f>'گام اول '!F341</f>
        <v>دیانتی کیاسرائی</v>
      </c>
      <c r="E339" s="411" t="str">
        <f>'گام اول '!G341</f>
        <v>نگهبان</v>
      </c>
      <c r="F339" s="411" t="str">
        <f>'گام اول '!H341</f>
        <v>تهران</v>
      </c>
      <c r="G339" s="411" t="str">
        <f>'گام اول '!I341</f>
        <v>366-813-3758173-1</v>
      </c>
      <c r="H339" s="411" t="str">
        <f>'گام اول '!J341</f>
        <v>0082432945</v>
      </c>
      <c r="I339" s="412">
        <f>'گام اول '!BH341</f>
        <v>71688474</v>
      </c>
      <c r="K339" s="413">
        <f>'گام اول '!BH341</f>
        <v>71688474</v>
      </c>
      <c r="L339" s="413">
        <f t="shared" si="5"/>
        <v>0</v>
      </c>
      <c r="M339" s="414"/>
      <c r="N339" s="413"/>
    </row>
    <row r="340" spans="2:14" s="410" customFormat="1" ht="11.25" customHeight="1" x14ac:dyDescent="0.2">
      <c r="B340" s="411">
        <f>'گام اول '!B342</f>
        <v>336</v>
      </c>
      <c r="C340" s="411" t="str">
        <f>'گام اول '!E342</f>
        <v>جلال</v>
      </c>
      <c r="D340" s="411" t="str">
        <f>'گام اول '!F342</f>
        <v>جلیلوند</v>
      </c>
      <c r="E340" s="411" t="str">
        <f>'گام اول '!G342</f>
        <v>نگهبان</v>
      </c>
      <c r="F340" s="411" t="str">
        <f>'گام اول '!H342</f>
        <v>تهران</v>
      </c>
      <c r="G340" s="411" t="str">
        <f>'گام اول '!I342</f>
        <v>410-700-3774863-1</v>
      </c>
      <c r="H340" s="411" t="str">
        <f>'گام اول '!J342</f>
        <v>0060012641</v>
      </c>
      <c r="I340" s="412">
        <f>'گام اول '!BH342</f>
        <v>70532179</v>
      </c>
      <c r="K340" s="413">
        <f>'گام اول '!BH342</f>
        <v>70532179</v>
      </c>
      <c r="L340" s="413">
        <f t="shared" si="5"/>
        <v>0</v>
      </c>
      <c r="M340" s="414"/>
      <c r="N340" s="413"/>
    </row>
    <row r="341" spans="2:14" s="410" customFormat="1" ht="11.25" customHeight="1" x14ac:dyDescent="0.2">
      <c r="B341" s="411">
        <f>'گام اول '!B343</f>
        <v>337</v>
      </c>
      <c r="C341" s="411" t="str">
        <f>'گام اول '!E343</f>
        <v>امیر</v>
      </c>
      <c r="D341" s="411" t="str">
        <f>'گام اول '!F343</f>
        <v>یوسفی</v>
      </c>
      <c r="E341" s="411" t="str">
        <f>'گام اول '!G343</f>
        <v>نگهبان</v>
      </c>
      <c r="F341" s="411" t="str">
        <f>'گام اول '!H343</f>
        <v>تهران</v>
      </c>
      <c r="G341" s="411" t="str">
        <f>'گام اول '!I343</f>
        <v>415-813-3433923-1</v>
      </c>
      <c r="H341" s="411" t="str">
        <f>'گام اول '!J343</f>
        <v>0067256546</v>
      </c>
      <c r="I341" s="412">
        <f>'گام اول '!BH343</f>
        <v>75938682</v>
      </c>
      <c r="K341" s="413">
        <f>'گام اول '!BH343</f>
        <v>75938682</v>
      </c>
      <c r="L341" s="413">
        <f t="shared" si="5"/>
        <v>0</v>
      </c>
      <c r="M341" s="414"/>
      <c r="N341" s="413"/>
    </row>
    <row r="342" spans="2:14" s="410" customFormat="1" ht="11.25" customHeight="1" x14ac:dyDescent="0.2">
      <c r="B342" s="411">
        <f>'گام اول '!B344</f>
        <v>338</v>
      </c>
      <c r="C342" s="411" t="str">
        <f>'گام اول '!E344</f>
        <v xml:space="preserve">مهدی </v>
      </c>
      <c r="D342" s="411" t="str">
        <f>'گام اول '!F344</f>
        <v>اسدی مقدم</v>
      </c>
      <c r="E342" s="411" t="str">
        <f>'گام اول '!G344</f>
        <v>نگهبان</v>
      </c>
      <c r="F342" s="411" t="str">
        <f>'گام اول '!H344</f>
        <v>تهران</v>
      </c>
      <c r="G342" s="411" t="str">
        <f>'گام اول '!I344</f>
        <v>366-700-3774943-1</v>
      </c>
      <c r="H342" s="411" t="str">
        <f>'گام اول '!J344</f>
        <v>3962766601</v>
      </c>
      <c r="I342" s="412">
        <f>'گام اول '!BH344</f>
        <v>74626882</v>
      </c>
      <c r="K342" s="413">
        <f>'گام اول '!BH344</f>
        <v>74626882</v>
      </c>
      <c r="L342" s="413">
        <f t="shared" si="5"/>
        <v>0</v>
      </c>
      <c r="M342" s="414"/>
      <c r="N342" s="413"/>
    </row>
    <row r="343" spans="2:14" s="410" customFormat="1" ht="11.25" customHeight="1" x14ac:dyDescent="0.2">
      <c r="B343" s="411">
        <f>'گام اول '!B345</f>
        <v>339</v>
      </c>
      <c r="C343" s="411" t="str">
        <f>'گام اول '!E345</f>
        <v>سیاوش</v>
      </c>
      <c r="D343" s="411" t="str">
        <f>'گام اول '!F345</f>
        <v>محمد ابراهیم دماوندی</v>
      </c>
      <c r="E343" s="411" t="str">
        <f>'گام اول '!G345</f>
        <v>نگهبان</v>
      </c>
      <c r="F343" s="411" t="str">
        <f>'گام اول '!H345</f>
        <v>تهران</v>
      </c>
      <c r="G343" s="411" t="str">
        <f>'گام اول '!I345</f>
        <v>366-700-3847086-1</v>
      </c>
      <c r="H343" s="411" t="str">
        <f>'گام اول '!J345</f>
        <v>0067614086</v>
      </c>
      <c r="I343" s="412">
        <f>'گام اول '!BH345</f>
        <v>71688474</v>
      </c>
      <c r="K343" s="413">
        <f>'گام اول '!BH345</f>
        <v>71688474</v>
      </c>
      <c r="L343" s="413">
        <f t="shared" si="5"/>
        <v>0</v>
      </c>
      <c r="M343" s="414"/>
      <c r="N343" s="413"/>
    </row>
    <row r="344" spans="2:14" s="410" customFormat="1" ht="11.25" customHeight="1" x14ac:dyDescent="0.2">
      <c r="B344" s="411">
        <f>'گام اول '!B346</f>
        <v>340</v>
      </c>
      <c r="C344" s="411" t="str">
        <f>'گام اول '!E346</f>
        <v>فرامرز</v>
      </c>
      <c r="D344" s="411" t="str">
        <f>'گام اول '!F346</f>
        <v>اسبقي كور عباسلو</v>
      </c>
      <c r="E344" s="411" t="str">
        <f>'گام اول '!G346</f>
        <v>نگهبان</v>
      </c>
      <c r="F344" s="411" t="str">
        <f>'گام اول '!H346</f>
        <v>تهران</v>
      </c>
      <c r="G344" s="411" t="str">
        <f>'گام اول '!I346</f>
        <v>129-12-422228-1</v>
      </c>
      <c r="H344" s="411">
        <f>'گام اول '!J346</f>
        <v>1738192873</v>
      </c>
      <c r="I344" s="412">
        <f>'گام اول '!BH346</f>
        <v>71501074</v>
      </c>
      <c r="K344" s="413">
        <f>'گام اول '!BH346</f>
        <v>71501074</v>
      </c>
      <c r="L344" s="413">
        <f t="shared" si="5"/>
        <v>0</v>
      </c>
      <c r="M344" s="414"/>
      <c r="N344" s="413"/>
    </row>
    <row r="345" spans="2:14" s="410" customFormat="1" ht="11.25" customHeight="1" x14ac:dyDescent="0.2">
      <c r="B345" s="411">
        <f>'گام اول '!B347</f>
        <v>341</v>
      </c>
      <c r="C345" s="411" t="str">
        <f>'گام اول '!E347</f>
        <v>محمدرضا</v>
      </c>
      <c r="D345" s="411" t="str">
        <f>'گام اول '!F347</f>
        <v>قصبه</v>
      </c>
      <c r="E345" s="411" t="str">
        <f>'گام اول '!G347</f>
        <v>نگهبان</v>
      </c>
      <c r="F345" s="411" t="str">
        <f>'گام اول '!H347</f>
        <v>تهران</v>
      </c>
      <c r="G345" s="411" t="str">
        <f>'گام اول '!I347</f>
        <v>366-700-3860973-1</v>
      </c>
      <c r="H345" s="411" t="str">
        <f>'گام اول '!J347</f>
        <v>0078266394</v>
      </c>
      <c r="I345" s="412">
        <f>'گام اول '!BH347</f>
        <v>66190084</v>
      </c>
      <c r="K345" s="413">
        <f>'گام اول '!BH347</f>
        <v>66190084</v>
      </c>
      <c r="L345" s="413">
        <f t="shared" si="5"/>
        <v>0</v>
      </c>
      <c r="M345" s="414"/>
      <c r="N345" s="413"/>
    </row>
    <row r="346" spans="2:14" s="410" customFormat="1" ht="11.25" customHeight="1" x14ac:dyDescent="0.2">
      <c r="B346" s="411">
        <f>'گام اول '!B348</f>
        <v>342</v>
      </c>
      <c r="C346" s="411" t="str">
        <f>'گام اول '!E348</f>
        <v>پیمان</v>
      </c>
      <c r="D346" s="411" t="str">
        <f>'گام اول '!F348</f>
        <v>خورسندیان</v>
      </c>
      <c r="E346" s="411" t="str">
        <f>'گام اول '!G348</f>
        <v>نگهبان</v>
      </c>
      <c r="F346" s="411" t="str">
        <f>'گام اول '!H348</f>
        <v>تهران</v>
      </c>
      <c r="G346" s="411" t="str">
        <f>'گام اول '!I348</f>
        <v>366-700-3882629-1</v>
      </c>
      <c r="H346" s="411" t="str">
        <f>'گام اول '!J348</f>
        <v>0083118616</v>
      </c>
      <c r="I346" s="412">
        <f>'گام اول '!BH348</f>
        <v>66002684</v>
      </c>
      <c r="K346" s="413">
        <f>'گام اول '!BH348</f>
        <v>66002684</v>
      </c>
      <c r="L346" s="413">
        <f t="shared" si="5"/>
        <v>0</v>
      </c>
      <c r="M346" s="414"/>
      <c r="N346" s="413"/>
    </row>
    <row r="347" spans="2:14" s="410" customFormat="1" ht="11.25" customHeight="1" x14ac:dyDescent="0.2">
      <c r="B347" s="411">
        <f>'گام اول '!B349</f>
        <v>343</v>
      </c>
      <c r="C347" s="411" t="str">
        <f>'گام اول '!E349</f>
        <v xml:space="preserve">سید نعمت الله </v>
      </c>
      <c r="D347" s="411" t="str">
        <f>'گام اول '!F349</f>
        <v>موسوی</v>
      </c>
      <c r="E347" s="411" t="str">
        <f>'گام اول '!G349</f>
        <v>نگهبان</v>
      </c>
      <c r="F347" s="411" t="str">
        <f>'گام اول '!H349</f>
        <v>تهران</v>
      </c>
      <c r="G347" s="411" t="str">
        <f>'گام اول '!I349</f>
        <v>371-700-3754890-1</v>
      </c>
      <c r="H347" s="411" t="str">
        <f>'گام اول '!J349</f>
        <v>0439142997</v>
      </c>
      <c r="I347" s="412">
        <f>'گام اول '!BH349</f>
        <v>71313674</v>
      </c>
      <c r="K347" s="413">
        <f>'گام اول '!BH349</f>
        <v>71313674</v>
      </c>
      <c r="L347" s="413">
        <f t="shared" si="5"/>
        <v>0</v>
      </c>
      <c r="M347" s="414"/>
      <c r="N347" s="413"/>
    </row>
    <row r="348" spans="2:14" s="410" customFormat="1" ht="11.25" customHeight="1" x14ac:dyDescent="0.2">
      <c r="B348" s="411">
        <f>'گام اول '!B350</f>
        <v>344</v>
      </c>
      <c r="C348" s="411" t="str">
        <f>'گام اول '!E350</f>
        <v>محسن</v>
      </c>
      <c r="D348" s="411" t="str">
        <f>'گام اول '!F350</f>
        <v>علیزاده</v>
      </c>
      <c r="E348" s="411" t="str">
        <f>'گام اول '!G350</f>
        <v>نگهبان</v>
      </c>
      <c r="F348" s="411" t="str">
        <f>'گام اول '!H350</f>
        <v>تهران</v>
      </c>
      <c r="G348" s="411" t="str">
        <f>'گام اول '!I350</f>
        <v>366-700-3902528-1</v>
      </c>
      <c r="H348" s="411" t="str">
        <f>'گام اول '!J350</f>
        <v>0012059080</v>
      </c>
      <c r="I348" s="412">
        <f>'گام اول '!BH350</f>
        <v>66377484</v>
      </c>
      <c r="K348" s="413">
        <f>'گام اول '!BH350</f>
        <v>66377484</v>
      </c>
      <c r="L348" s="413">
        <f t="shared" si="5"/>
        <v>0</v>
      </c>
      <c r="M348" s="414"/>
      <c r="N348" s="413"/>
    </row>
    <row r="349" spans="2:14" s="410" customFormat="1" ht="11.25" customHeight="1" x14ac:dyDescent="0.2">
      <c r="B349" s="411">
        <f>'گام اول '!B351</f>
        <v>345</v>
      </c>
      <c r="C349" s="411" t="str">
        <f>'گام اول '!E351</f>
        <v>حسن</v>
      </c>
      <c r="D349" s="411" t="str">
        <f>'گام اول '!F351</f>
        <v>چهارمحالی</v>
      </c>
      <c r="E349" s="411" t="str">
        <f>'گام اول '!G351</f>
        <v>نگهبان</v>
      </c>
      <c r="F349" s="411" t="str">
        <f>'گام اول '!H351</f>
        <v>تهران</v>
      </c>
      <c r="G349" s="411" t="str">
        <f>'گام اول '!I351</f>
        <v>124-700-3906016-1</v>
      </c>
      <c r="H349" s="411" t="str">
        <f>'گام اول '!J351</f>
        <v>0058760237</v>
      </c>
      <c r="I349" s="412">
        <f>'گام اول '!BH351</f>
        <v>70719579</v>
      </c>
      <c r="K349" s="413">
        <f>'گام اول '!BH351</f>
        <v>70719579</v>
      </c>
      <c r="L349" s="413">
        <f t="shared" si="5"/>
        <v>0</v>
      </c>
      <c r="M349" s="414"/>
      <c r="N349" s="413"/>
    </row>
    <row r="350" spans="2:14" s="410" customFormat="1" ht="11.25" customHeight="1" x14ac:dyDescent="0.2">
      <c r="B350" s="411">
        <f>'گام اول '!B352</f>
        <v>346</v>
      </c>
      <c r="C350" s="411" t="str">
        <f>'گام اول '!E352</f>
        <v xml:space="preserve">سعید </v>
      </c>
      <c r="D350" s="411" t="str">
        <f>'گام اول '!F352</f>
        <v>اسماعیلی</v>
      </c>
      <c r="E350" s="411" t="str">
        <f>'گام اول '!G352</f>
        <v>نگهبان</v>
      </c>
      <c r="F350" s="411" t="str">
        <f>'گام اول '!H352</f>
        <v>تهران</v>
      </c>
      <c r="G350" s="411" t="str">
        <f>'گام اول '!I352</f>
        <v>361-700-4057203-1</v>
      </c>
      <c r="H350" s="411" t="str">
        <f>'گام اول '!J352</f>
        <v>4172770649</v>
      </c>
      <c r="I350" s="412">
        <f>'گام اول '!BH352</f>
        <v>67689284</v>
      </c>
      <c r="K350" s="413">
        <f>'گام اول '!BH352</f>
        <v>67689284</v>
      </c>
      <c r="L350" s="413">
        <f t="shared" si="5"/>
        <v>0</v>
      </c>
      <c r="M350" s="414"/>
      <c r="N350" s="413"/>
    </row>
    <row r="351" spans="2:14" s="410" customFormat="1" ht="11.25" customHeight="1" x14ac:dyDescent="0.2">
      <c r="B351" s="411">
        <f>'گام اول '!B353</f>
        <v>347</v>
      </c>
      <c r="C351" s="411" t="str">
        <f>'گام اول '!E353</f>
        <v>محمد علی</v>
      </c>
      <c r="D351" s="411" t="str">
        <f>'گام اول '!F353</f>
        <v>قلی زاده</v>
      </c>
      <c r="E351" s="411" t="str">
        <f>'گام اول '!G353</f>
        <v>نگهبان</v>
      </c>
      <c r="F351" s="411" t="str">
        <f>'گام اول '!H353</f>
        <v>تهران</v>
      </c>
      <c r="G351" s="411" t="str">
        <f>'گام اول '!I353</f>
        <v>390-813-4040339-1</v>
      </c>
      <c r="H351" s="411" t="str">
        <f>'گام اول '!J353</f>
        <v>0082702357</v>
      </c>
      <c r="I351" s="412">
        <f>'گام اول '!BH353</f>
        <v>72346187</v>
      </c>
      <c r="K351" s="413">
        <f>'گام اول '!BH353</f>
        <v>72346187</v>
      </c>
      <c r="L351" s="413">
        <f t="shared" si="5"/>
        <v>0</v>
      </c>
      <c r="M351" s="414"/>
      <c r="N351" s="413"/>
    </row>
    <row r="352" spans="2:14" s="410" customFormat="1" ht="11.25" customHeight="1" x14ac:dyDescent="0.2">
      <c r="B352" s="411">
        <f>'گام اول '!B354</f>
        <v>348</v>
      </c>
      <c r="C352" s="411" t="str">
        <f>'گام اول '!E354</f>
        <v xml:space="preserve">مصطفی </v>
      </c>
      <c r="D352" s="411" t="str">
        <f>'گام اول '!F354</f>
        <v>کرمی</v>
      </c>
      <c r="E352" s="411" t="str">
        <f>'گام اول '!G354</f>
        <v>نگهبان</v>
      </c>
      <c r="F352" s="411" t="str">
        <f>'گام اول '!H354</f>
        <v>تهران</v>
      </c>
      <c r="G352" s="411" t="str">
        <f>'گام اول '!I354</f>
        <v>124-700-4083767-1</v>
      </c>
      <c r="H352" s="411" t="str">
        <f>'گام اول '!J354</f>
        <v>4260127160</v>
      </c>
      <c r="I352" s="412">
        <f>'گام اول '!BH354</f>
        <v>65815284</v>
      </c>
      <c r="K352" s="413">
        <f>'گام اول '!BH354</f>
        <v>65815284</v>
      </c>
      <c r="L352" s="413">
        <f t="shared" si="5"/>
        <v>0</v>
      </c>
      <c r="M352" s="414"/>
      <c r="N352" s="413"/>
    </row>
    <row r="353" spans="2:14" s="410" customFormat="1" ht="11.25" customHeight="1" x14ac:dyDescent="0.2">
      <c r="B353" s="411">
        <f>'گام اول '!B355</f>
        <v>349</v>
      </c>
      <c r="C353" s="411" t="str">
        <f>'گام اول '!E355</f>
        <v>مهدی</v>
      </c>
      <c r="D353" s="411" t="str">
        <f>'گام اول '!F355</f>
        <v>اتفاقی</v>
      </c>
      <c r="E353" s="411" t="str">
        <f>'گام اول '!G355</f>
        <v>نگهبان</v>
      </c>
      <c r="F353" s="411" t="str">
        <f>'گام اول '!H355</f>
        <v>تهران</v>
      </c>
      <c r="G353" s="411" t="str">
        <f>'گام اول '!I355</f>
        <v>366-700-4106893-1</v>
      </c>
      <c r="H353" s="411" t="str">
        <f>'گام اول '!J355</f>
        <v>0020199309</v>
      </c>
      <c r="I353" s="412">
        <f>'گام اول '!BH355</f>
        <v>70846987</v>
      </c>
      <c r="K353" s="413">
        <f>'گام اول '!BH355</f>
        <v>70846987</v>
      </c>
      <c r="L353" s="413">
        <f t="shared" si="5"/>
        <v>0</v>
      </c>
      <c r="M353" s="414"/>
      <c r="N353" s="413"/>
    </row>
    <row r="354" spans="2:14" s="410" customFormat="1" ht="11.25" customHeight="1" x14ac:dyDescent="0.2">
      <c r="B354" s="411">
        <f>'گام اول '!B356</f>
        <v>350</v>
      </c>
      <c r="C354" s="411" t="str">
        <f>'گام اول '!E356</f>
        <v>اسماعیل</v>
      </c>
      <c r="D354" s="411" t="str">
        <f>'گام اول '!F356</f>
        <v>سلیمی فرد</v>
      </c>
      <c r="E354" s="411" t="str">
        <f>'گام اول '!G356</f>
        <v>نگهبان</v>
      </c>
      <c r="F354" s="411" t="str">
        <f>'گام اول '!H356</f>
        <v>تهران</v>
      </c>
      <c r="G354" s="411" t="str">
        <f>'گام اول '!I356</f>
        <v>374-813-4126922-1</v>
      </c>
      <c r="H354" s="411" t="str">
        <f>'گام اول '!J356</f>
        <v>0589942670</v>
      </c>
      <c r="I354" s="412">
        <f>'گام اول '!BH356</f>
        <v>71688474</v>
      </c>
      <c r="K354" s="413">
        <f>'گام اول '!BH356</f>
        <v>71688474</v>
      </c>
      <c r="L354" s="413">
        <f t="shared" si="5"/>
        <v>0</v>
      </c>
      <c r="M354" s="414"/>
      <c r="N354" s="413"/>
    </row>
    <row r="355" spans="2:14" s="410" customFormat="1" ht="11.25" customHeight="1" x14ac:dyDescent="0.2">
      <c r="B355" s="411">
        <f>'گام اول '!B357</f>
        <v>351</v>
      </c>
      <c r="C355" s="411" t="str">
        <f>'گام اول '!E357</f>
        <v>شهرام</v>
      </c>
      <c r="D355" s="411" t="str">
        <f>'گام اول '!F357</f>
        <v>بهرامی</v>
      </c>
      <c r="E355" s="411" t="str">
        <f>'گام اول '!G357</f>
        <v>نگهبان</v>
      </c>
      <c r="F355" s="411" t="str">
        <f>'گام اول '!H357</f>
        <v>تهران</v>
      </c>
      <c r="G355" s="411" t="str">
        <f>'گام اول '!I357</f>
        <v>115-813-6469189-1</v>
      </c>
      <c r="H355" s="411" t="str">
        <f>'گام اول '!J357</f>
        <v>0053819101</v>
      </c>
      <c r="I355" s="412">
        <f>'گام اول '!BH357</f>
        <v>71688474</v>
      </c>
      <c r="K355" s="413">
        <f>'گام اول '!BH357</f>
        <v>71688474</v>
      </c>
      <c r="L355" s="413">
        <f t="shared" si="5"/>
        <v>0</v>
      </c>
      <c r="M355" s="414"/>
      <c r="N355" s="413"/>
    </row>
    <row r="356" spans="2:14" s="410" customFormat="1" ht="11.25" customHeight="1" x14ac:dyDescent="0.2">
      <c r="B356" s="411">
        <f>'گام اول '!B358</f>
        <v>352</v>
      </c>
      <c r="C356" s="411" t="str">
        <f>'گام اول '!E358</f>
        <v xml:space="preserve">احمد </v>
      </c>
      <c r="D356" s="411" t="str">
        <f>'گام اول '!F358</f>
        <v>شقاقی</v>
      </c>
      <c r="E356" s="411" t="str">
        <f>'گام اول '!G358</f>
        <v>نگهبان</v>
      </c>
      <c r="F356" s="411" t="str">
        <f>'گام اول '!H358</f>
        <v>تهران</v>
      </c>
      <c r="G356" s="411" t="str">
        <f>'گام اول '!I358</f>
        <v>366-700-4128193-1</v>
      </c>
      <c r="H356" s="411" t="str">
        <f>'گام اول '!J358</f>
        <v>0050526014</v>
      </c>
      <c r="I356" s="412">
        <f>'گام اول '!BH358</f>
        <v>69032979</v>
      </c>
      <c r="K356" s="413">
        <f>'گام اول '!BH358</f>
        <v>69032979</v>
      </c>
      <c r="L356" s="413">
        <f t="shared" si="5"/>
        <v>0</v>
      </c>
      <c r="M356" s="414"/>
      <c r="N356" s="413"/>
    </row>
    <row r="357" spans="2:14" s="410" customFormat="1" ht="11.25" customHeight="1" x14ac:dyDescent="0.2">
      <c r="B357" s="411">
        <f>'گام اول '!B359</f>
        <v>353</v>
      </c>
      <c r="C357" s="411" t="str">
        <f>'گام اول '!E359</f>
        <v>ابراهیم</v>
      </c>
      <c r="D357" s="411" t="str">
        <f>'گام اول '!F359</f>
        <v>ذوالقدر</v>
      </c>
      <c r="E357" s="411" t="str">
        <f>'گام اول '!G359</f>
        <v>نگهبان</v>
      </c>
      <c r="F357" s="411" t="str">
        <f>'گام اول '!H359</f>
        <v>تهران</v>
      </c>
      <c r="G357" s="411" t="str">
        <f>'گام اول '!I359</f>
        <v>366-700-4127373-1</v>
      </c>
      <c r="H357" s="411" t="str">
        <f>'گام اول '!J359</f>
        <v>0043951317</v>
      </c>
      <c r="I357" s="412">
        <f>'گام اول '!BH359</f>
        <v>66377484</v>
      </c>
      <c r="K357" s="413">
        <f>'گام اول '!BH359</f>
        <v>66377484</v>
      </c>
      <c r="L357" s="413">
        <f t="shared" si="5"/>
        <v>0</v>
      </c>
      <c r="M357" s="414"/>
      <c r="N357" s="413"/>
    </row>
    <row r="358" spans="2:14" s="410" customFormat="1" ht="11.25" customHeight="1" x14ac:dyDescent="0.2">
      <c r="B358" s="411">
        <f>'گام اول '!B360</f>
        <v>354</v>
      </c>
      <c r="C358" s="411" t="str">
        <f>'گام اول '!E360</f>
        <v>اسماعیل</v>
      </c>
      <c r="D358" s="411" t="str">
        <f>'گام اول '!F360</f>
        <v>قسمتی</v>
      </c>
      <c r="E358" s="411" t="str">
        <f>'گام اول '!G360</f>
        <v>نگهبان</v>
      </c>
      <c r="F358" s="411" t="str">
        <f>'گام اول '!H360</f>
        <v>تهران</v>
      </c>
      <c r="G358" s="411" t="str">
        <f>'گام اول '!I360</f>
        <v>122-700-4130540-1</v>
      </c>
      <c r="H358" s="411" t="str">
        <f>'گام اول '!J360</f>
        <v>0084492880</v>
      </c>
      <c r="I358" s="412">
        <f>'گام اول '!BH360</f>
        <v>63887061</v>
      </c>
      <c r="K358" s="413">
        <f>'گام اول '!BH360</f>
        <v>63887061</v>
      </c>
      <c r="L358" s="413">
        <f t="shared" si="5"/>
        <v>0</v>
      </c>
      <c r="M358" s="414"/>
      <c r="N358" s="413"/>
    </row>
    <row r="359" spans="2:14" s="410" customFormat="1" ht="11.25" customHeight="1" x14ac:dyDescent="0.2">
      <c r="B359" s="411">
        <f>'گام اول '!B361</f>
        <v>355</v>
      </c>
      <c r="C359" s="411" t="str">
        <f>'گام اول '!E361</f>
        <v>علیرضا</v>
      </c>
      <c r="D359" s="411" t="str">
        <f>'گام اول '!F361</f>
        <v>احمدی آشتیانی</v>
      </c>
      <c r="E359" s="411" t="str">
        <f>'گام اول '!G361</f>
        <v>نگهبان</v>
      </c>
      <c r="F359" s="411" t="str">
        <f>'گام اول '!H361</f>
        <v>تهران</v>
      </c>
      <c r="G359" s="411" t="str">
        <f>'گام اول '!I361</f>
        <v>410-813-4127517-1</v>
      </c>
      <c r="H359" s="411" t="str">
        <f>'گام اول '!J361</f>
        <v>0510023029</v>
      </c>
      <c r="I359" s="412">
        <f>'گام اول '!BH361</f>
        <v>62575261</v>
      </c>
      <c r="K359" s="413">
        <f>'گام اول '!BH361</f>
        <v>62575261</v>
      </c>
      <c r="L359" s="413">
        <f t="shared" si="5"/>
        <v>0</v>
      </c>
      <c r="M359" s="414"/>
      <c r="N359" s="413"/>
    </row>
    <row r="360" spans="2:14" s="410" customFormat="1" ht="11.25" customHeight="1" x14ac:dyDescent="0.2">
      <c r="B360" s="411">
        <f>'گام اول '!B362</f>
        <v>356</v>
      </c>
      <c r="C360" s="411" t="str">
        <f>'گام اول '!E362</f>
        <v>امید</v>
      </c>
      <c r="D360" s="411" t="str">
        <f>'گام اول '!F362</f>
        <v>فولادی</v>
      </c>
      <c r="E360" s="411" t="str">
        <f>'گام اول '!G362</f>
        <v>نگهبان</v>
      </c>
      <c r="F360" s="411" t="str">
        <f>'گام اول '!H362</f>
        <v>تهران</v>
      </c>
      <c r="G360" s="411" t="str">
        <f>'گام اول '!I362</f>
        <v>124-12-130026-1</v>
      </c>
      <c r="H360" s="411" t="str">
        <f>'گام اول '!J362</f>
        <v>0015778231</v>
      </c>
      <c r="I360" s="412">
        <f>'گام اول '!BH362</f>
        <v>62575261</v>
      </c>
      <c r="K360" s="413">
        <f>'گام اول '!BH362</f>
        <v>62575261</v>
      </c>
      <c r="L360" s="413">
        <f t="shared" si="5"/>
        <v>0</v>
      </c>
      <c r="M360" s="414"/>
      <c r="N360" s="413"/>
    </row>
    <row r="361" spans="2:14" s="410" customFormat="1" ht="11.25" customHeight="1" x14ac:dyDescent="0.2">
      <c r="B361" s="411">
        <f>'گام اول '!B363</f>
        <v>357</v>
      </c>
      <c r="C361" s="411" t="str">
        <f>'گام اول '!E363</f>
        <v>مهدی</v>
      </c>
      <c r="D361" s="411" t="str">
        <f>'گام اول '!F363</f>
        <v>ژیواره</v>
      </c>
      <c r="E361" s="411" t="str">
        <f>'گام اول '!G363</f>
        <v>نگهبان</v>
      </c>
      <c r="F361" s="411" t="str">
        <f>'گام اول '!H363</f>
        <v>تهران</v>
      </c>
      <c r="G361" s="411" t="str">
        <f>'گام اول '!I363</f>
        <v>366-876-4135584-1</v>
      </c>
      <c r="H361" s="411">
        <f>'گام اول '!J363</f>
        <v>2710327368</v>
      </c>
      <c r="I361" s="412">
        <f>'گام اول '!BH363</f>
        <v>64261861</v>
      </c>
      <c r="K361" s="413">
        <f>'گام اول '!BH363</f>
        <v>64261861</v>
      </c>
      <c r="L361" s="413">
        <f t="shared" si="5"/>
        <v>0</v>
      </c>
      <c r="M361" s="414"/>
      <c r="N361" s="413"/>
    </row>
    <row r="362" spans="2:14" s="410" customFormat="1" ht="11.25" customHeight="1" x14ac:dyDescent="0.2">
      <c r="B362" s="411">
        <f>'گام اول '!B364</f>
        <v>358</v>
      </c>
      <c r="C362" s="411" t="str">
        <f>'گام اول '!E364</f>
        <v>علی</v>
      </c>
      <c r="D362" s="411" t="str">
        <f>'گام اول '!F364</f>
        <v>حقانه فر</v>
      </c>
      <c r="E362" s="411" t="str">
        <f>'گام اول '!G364</f>
        <v>نگهبان</v>
      </c>
      <c r="F362" s="411" t="str">
        <f>'گام اول '!H364</f>
        <v>تهران</v>
      </c>
      <c r="G362" s="411" t="str">
        <f>'گام اول '!I364</f>
        <v>410-700-3819087-1</v>
      </c>
      <c r="H362" s="411" t="str">
        <f>'گام اول '!J364</f>
        <v>0071151151</v>
      </c>
      <c r="I362" s="412">
        <f>'گام اول '!BH364</f>
        <v>69198051</v>
      </c>
      <c r="K362" s="413">
        <f>'گام اول '!BH364</f>
        <v>69198051</v>
      </c>
      <c r="L362" s="413">
        <f t="shared" si="5"/>
        <v>0</v>
      </c>
      <c r="M362" s="414"/>
      <c r="N362" s="413"/>
    </row>
    <row r="363" spans="2:14" s="410" customFormat="1" ht="11.25" customHeight="1" x14ac:dyDescent="0.2">
      <c r="B363" s="411">
        <f>'گام اول '!B365</f>
        <v>359</v>
      </c>
      <c r="C363" s="411" t="str">
        <f>'گام اول '!E365</f>
        <v>هادی</v>
      </c>
      <c r="D363" s="411" t="str">
        <f>'گام اول '!F365</f>
        <v>خدمتکار شهیدی</v>
      </c>
      <c r="E363" s="411" t="str">
        <f>'گام اول '!G365</f>
        <v>نگهبان</v>
      </c>
      <c r="F363" s="411" t="str">
        <f>'گام اول '!H365</f>
        <v>تهران</v>
      </c>
      <c r="G363" s="411" t="str">
        <f>'گام اول '!I365</f>
        <v>438-813-4156149-1</v>
      </c>
      <c r="H363" s="411" t="str">
        <f>'گام اول '!J365</f>
        <v>0062919296</v>
      </c>
      <c r="I363" s="412">
        <f>'گام اول '!BH365</f>
        <v>66542556</v>
      </c>
      <c r="K363" s="413">
        <f>'گام اول '!BH365</f>
        <v>66542556</v>
      </c>
      <c r="L363" s="413">
        <f t="shared" si="5"/>
        <v>0</v>
      </c>
      <c r="M363" s="414"/>
      <c r="N363" s="413"/>
    </row>
    <row r="364" spans="2:14" s="410" customFormat="1" ht="11.25" customHeight="1" x14ac:dyDescent="0.2">
      <c r="B364" s="411">
        <f>'گام اول '!B366</f>
        <v>360</v>
      </c>
      <c r="C364" s="411" t="str">
        <f>'گام اول '!E366</f>
        <v>میلاد</v>
      </c>
      <c r="D364" s="411" t="str">
        <f>'گام اول '!F366</f>
        <v>اشرفی پور</v>
      </c>
      <c r="E364" s="411" t="str">
        <f>'گام اول '!G366</f>
        <v>نگهبان</v>
      </c>
      <c r="F364" s="411" t="str">
        <f>'گام اول '!H366</f>
        <v>تهران</v>
      </c>
      <c r="G364" s="411" t="str">
        <f>'گام اول '!I366</f>
        <v>360-700-4154490-1</v>
      </c>
      <c r="H364" s="411" t="str">
        <f>'گام اول '!J366</f>
        <v>0020047258</v>
      </c>
      <c r="I364" s="412">
        <f>'گام اول '!BH366</f>
        <v>63887061</v>
      </c>
      <c r="K364" s="413">
        <f>'گام اول '!BH366</f>
        <v>63887061</v>
      </c>
      <c r="L364" s="413">
        <f t="shared" si="5"/>
        <v>0</v>
      </c>
      <c r="M364" s="414"/>
      <c r="N364" s="413"/>
    </row>
    <row r="365" spans="2:14" s="410" customFormat="1" ht="11.25" customHeight="1" x14ac:dyDescent="0.2">
      <c r="B365" s="411">
        <f>'گام اول '!B367</f>
        <v>361</v>
      </c>
      <c r="C365" s="411" t="str">
        <f>'گام اول '!E367</f>
        <v>مصطفی</v>
      </c>
      <c r="D365" s="411" t="str">
        <f>'گام اول '!F367</f>
        <v>خداکرمی</v>
      </c>
      <c r="E365" s="411" t="str">
        <f>'گام اول '!G367</f>
        <v>نگهبان</v>
      </c>
      <c r="F365" s="411" t="str">
        <f>'گام اول '!H367</f>
        <v>تهران</v>
      </c>
      <c r="G365" s="411" t="str">
        <f>'گام اول '!I367</f>
        <v>372-700-4158025-1</v>
      </c>
      <c r="H365" s="411" t="str">
        <f>'گام اول '!J367</f>
        <v>0074992120</v>
      </c>
      <c r="I365" s="412">
        <f>'گام اول '!BH367</f>
        <v>69198051</v>
      </c>
      <c r="K365" s="413">
        <f>'گام اول '!BH367</f>
        <v>69198051</v>
      </c>
      <c r="L365" s="413">
        <f t="shared" si="5"/>
        <v>0</v>
      </c>
      <c r="M365" s="414"/>
      <c r="N365" s="413"/>
    </row>
    <row r="366" spans="2:14" s="410" customFormat="1" ht="11.25" customHeight="1" x14ac:dyDescent="0.2">
      <c r="B366" s="411">
        <f>'گام اول '!B368</f>
        <v>362</v>
      </c>
      <c r="C366" s="411" t="str">
        <f>'گام اول '!E368</f>
        <v>محمدرضا</v>
      </c>
      <c r="D366" s="411" t="str">
        <f>'گام اول '!F368</f>
        <v>شریعت</v>
      </c>
      <c r="E366" s="411" t="str">
        <f>'گام اول '!G368</f>
        <v>نگهبان</v>
      </c>
      <c r="F366" s="411" t="str">
        <f>'گام اول '!H368</f>
        <v>تهران</v>
      </c>
      <c r="G366" s="411" t="str">
        <f>'گام اول '!I368</f>
        <v>410-700-4109088-1</v>
      </c>
      <c r="H366" s="411" t="str">
        <f>'گام اول '!J368</f>
        <v>0012484075</v>
      </c>
      <c r="I366" s="412">
        <f>'گام اول '!BH368</f>
        <v>63887061</v>
      </c>
      <c r="K366" s="413">
        <f>'گام اول '!BH368</f>
        <v>63887061</v>
      </c>
      <c r="L366" s="413">
        <f t="shared" si="5"/>
        <v>0</v>
      </c>
      <c r="M366" s="414"/>
      <c r="N366" s="413"/>
    </row>
    <row r="367" spans="2:14" s="410" customFormat="1" ht="11.25" customHeight="1" x14ac:dyDescent="0.2">
      <c r="B367" s="411">
        <f>'گام اول '!B369</f>
        <v>363</v>
      </c>
      <c r="C367" s="411" t="str">
        <f>'گام اول '!E369</f>
        <v>جواد</v>
      </c>
      <c r="D367" s="411" t="str">
        <f>'گام اول '!F369</f>
        <v>عبدالمحمدی</v>
      </c>
      <c r="E367" s="411" t="str">
        <f>'گام اول '!G369</f>
        <v>نگهبان</v>
      </c>
      <c r="F367" s="411" t="str">
        <f>'گام اول '!H369</f>
        <v>تهران</v>
      </c>
      <c r="G367" s="411" t="str">
        <f>'گام اول '!I369</f>
        <v>384-12-4182406-1</v>
      </c>
      <c r="H367" s="411" t="str">
        <f>'گام اول '!J369</f>
        <v>0084652543</v>
      </c>
      <c r="I367" s="412">
        <f>'گام اول '!BH369</f>
        <v>66542556</v>
      </c>
      <c r="K367" s="413">
        <f>'گام اول '!BH369</f>
        <v>66542556</v>
      </c>
      <c r="L367" s="413">
        <f t="shared" si="5"/>
        <v>0</v>
      </c>
      <c r="M367" s="414"/>
      <c r="N367" s="413"/>
    </row>
    <row r="368" spans="2:14" s="410" customFormat="1" ht="11.25" customHeight="1" x14ac:dyDescent="0.2">
      <c r="B368" s="411">
        <f>'گام اول '!B370</f>
        <v>364</v>
      </c>
      <c r="C368" s="411" t="str">
        <f>'گام اول '!E370</f>
        <v>پرویز</v>
      </c>
      <c r="D368" s="411" t="str">
        <f>'گام اول '!F370</f>
        <v>محرابی</v>
      </c>
      <c r="E368" s="411" t="str">
        <f>'گام اول '!G370</f>
        <v>نگهبان</v>
      </c>
      <c r="F368" s="411" t="str">
        <f>'گام اول '!H370</f>
        <v>تهران</v>
      </c>
      <c r="G368" s="411" t="str">
        <f>'گام اول '!I370</f>
        <v>433-876-4180474-1</v>
      </c>
      <c r="H368" s="411" t="str">
        <f>'گام اول '!J370</f>
        <v>4030624812</v>
      </c>
      <c r="I368" s="412">
        <f>'گام اول '!BH370</f>
        <v>69198051</v>
      </c>
      <c r="K368" s="413">
        <f>'گام اول '!BH370</f>
        <v>69198051</v>
      </c>
      <c r="L368" s="413">
        <f t="shared" si="5"/>
        <v>0</v>
      </c>
      <c r="M368" s="414"/>
      <c r="N368" s="413"/>
    </row>
    <row r="369" spans="2:14" s="410" customFormat="1" ht="11.25" customHeight="1" x14ac:dyDescent="0.2">
      <c r="B369" s="411">
        <f>'گام اول '!B371</f>
        <v>365</v>
      </c>
      <c r="C369" s="411" t="str">
        <f>'گام اول '!E371</f>
        <v>حمیدرضا</v>
      </c>
      <c r="D369" s="411" t="str">
        <f>'گام اول '!F371</f>
        <v>علیپور سوداگر</v>
      </c>
      <c r="E369" s="411" t="str">
        <f>'گام اول '!G371</f>
        <v>نگهبان</v>
      </c>
      <c r="F369" s="411" t="str">
        <f>'گام اول '!H371</f>
        <v>تهران</v>
      </c>
      <c r="G369" s="411" t="str">
        <f>'گام اول '!I371</f>
        <v>220-12-4166034-1</v>
      </c>
      <c r="H369" s="411" t="str">
        <f>'گام اول '!J371</f>
        <v>0076305686</v>
      </c>
      <c r="I369" s="412">
        <f>'گام اول '!BH371</f>
        <v>65980356</v>
      </c>
      <c r="K369" s="413">
        <f>'گام اول '!BH371</f>
        <v>65980356</v>
      </c>
      <c r="L369" s="413">
        <f t="shared" si="5"/>
        <v>0</v>
      </c>
      <c r="M369" s="414"/>
      <c r="N369" s="413"/>
    </row>
    <row r="370" spans="2:14" s="410" customFormat="1" ht="11.25" customHeight="1" x14ac:dyDescent="0.2">
      <c r="B370" s="411">
        <f>'گام اول '!B372</f>
        <v>366</v>
      </c>
      <c r="C370" s="411" t="str">
        <f>'گام اول '!E372</f>
        <v>هادی</v>
      </c>
      <c r="D370" s="411" t="str">
        <f>'گام اول '!F372</f>
        <v>خرم فر</v>
      </c>
      <c r="E370" s="411" t="str">
        <f>'گام اول '!G372</f>
        <v>نگهبان</v>
      </c>
      <c r="F370" s="411" t="str">
        <f>'گام اول '!H372</f>
        <v>تهران</v>
      </c>
      <c r="G370" s="411" t="str">
        <f>'گام اول '!I372</f>
        <v>390-700-4098434-1</v>
      </c>
      <c r="H370" s="411" t="str">
        <f>'گام اول '!J372</f>
        <v>0073180785</v>
      </c>
      <c r="I370" s="412">
        <f>'گام اول '!BH372</f>
        <v>66377484</v>
      </c>
      <c r="K370" s="413">
        <f>'گام اول '!BH372</f>
        <v>66377484</v>
      </c>
      <c r="L370" s="413">
        <f t="shared" si="5"/>
        <v>0</v>
      </c>
      <c r="M370" s="414"/>
      <c r="N370" s="413"/>
    </row>
    <row r="371" spans="2:14" s="410" customFormat="1" ht="11.25" customHeight="1" x14ac:dyDescent="0.2">
      <c r="B371" s="411">
        <f>'گام اول '!B373</f>
        <v>367</v>
      </c>
      <c r="C371" s="411" t="str">
        <f>'گام اول '!E373</f>
        <v>محمد</v>
      </c>
      <c r="D371" s="411" t="str">
        <f>'گام اول '!F373</f>
        <v>غلامپور</v>
      </c>
      <c r="E371" s="411" t="str">
        <f>'گام اول '!G373</f>
        <v>نگهبان</v>
      </c>
      <c r="F371" s="411" t="str">
        <f>'گام اول '!H373</f>
        <v>تهران</v>
      </c>
      <c r="G371" s="411" t="str">
        <f>'گام اول '!I373</f>
        <v>292-700-4183788-1</v>
      </c>
      <c r="H371" s="411" t="str">
        <f>'گام اول '!J373</f>
        <v>0011141190</v>
      </c>
      <c r="I371" s="412">
        <f>'گام اول '!BH373</f>
        <v>72118793</v>
      </c>
      <c r="K371" s="413">
        <f>'گام اول '!BH373</f>
        <v>72118793</v>
      </c>
      <c r="L371" s="413">
        <f t="shared" si="5"/>
        <v>0</v>
      </c>
      <c r="M371" s="414"/>
      <c r="N371" s="413"/>
    </row>
    <row r="372" spans="2:14" s="410" customFormat="1" ht="11.25" customHeight="1" x14ac:dyDescent="0.2">
      <c r="B372" s="411">
        <f>'گام اول '!B374</f>
        <v>368</v>
      </c>
      <c r="C372" s="411" t="str">
        <f>'گام اول '!E374</f>
        <v>فرهاد</v>
      </c>
      <c r="D372" s="411" t="str">
        <f>'گام اول '!F374</f>
        <v>ندری</v>
      </c>
      <c r="E372" s="411" t="str">
        <f>'گام اول '!G374</f>
        <v>نگهبان</v>
      </c>
      <c r="F372" s="411" t="str">
        <f>'گام اول '!H374</f>
        <v>تهران</v>
      </c>
      <c r="G372" s="411" t="str">
        <f>'گام اول '!I374</f>
        <v>365-700-4230030-1</v>
      </c>
      <c r="H372" s="411" t="str">
        <f>'گام اول '!J374</f>
        <v>0014483742</v>
      </c>
      <c r="I372" s="412">
        <f>'گام اول '!BH374</f>
        <v>63887061</v>
      </c>
      <c r="K372" s="413">
        <f>'گام اول '!BH374</f>
        <v>63887061</v>
      </c>
      <c r="L372" s="413">
        <f t="shared" si="5"/>
        <v>0</v>
      </c>
      <c r="M372" s="414"/>
      <c r="N372" s="413"/>
    </row>
    <row r="373" spans="2:14" s="410" customFormat="1" ht="11.25" customHeight="1" x14ac:dyDescent="0.2">
      <c r="B373" s="411">
        <f>'گام اول '!B375</f>
        <v>369</v>
      </c>
      <c r="C373" s="411" t="str">
        <f>'گام اول '!E375</f>
        <v>سعید</v>
      </c>
      <c r="D373" s="411" t="str">
        <f>'گام اول '!F375</f>
        <v>سعیدی</v>
      </c>
      <c r="E373" s="411" t="str">
        <f>'گام اول '!G375</f>
        <v>نگهبان</v>
      </c>
      <c r="F373" s="411" t="str">
        <f>'گام اول '!H375</f>
        <v>تهران</v>
      </c>
      <c r="G373" s="411" t="str">
        <f>'گام اول '!I375</f>
        <v>117-813-2343532-2</v>
      </c>
      <c r="H373" s="411" t="str">
        <f>'گام اول '!J375</f>
        <v>0084517379</v>
      </c>
      <c r="I373" s="412">
        <f>'گام اول '!BH375</f>
        <v>74961688</v>
      </c>
      <c r="K373" s="413">
        <f>'گام اول '!BH375</f>
        <v>74961688</v>
      </c>
      <c r="L373" s="413">
        <f t="shared" si="5"/>
        <v>0</v>
      </c>
      <c r="M373" s="414"/>
      <c r="N373" s="413"/>
    </row>
    <row r="374" spans="2:14" s="410" customFormat="1" ht="11.25" customHeight="1" x14ac:dyDescent="0.2">
      <c r="B374" s="411">
        <f>'گام اول '!B376</f>
        <v>370</v>
      </c>
      <c r="C374" s="411" t="str">
        <f>'گام اول '!E376</f>
        <v>سید امیرحسین</v>
      </c>
      <c r="D374" s="411" t="str">
        <f>'گام اول '!F376</f>
        <v>افرازیان</v>
      </c>
      <c r="E374" s="411" t="str">
        <f>'گام اول '!G376</f>
        <v>نگهبان</v>
      </c>
      <c r="F374" s="411" t="str">
        <f>'گام اول '!H376</f>
        <v>تهران</v>
      </c>
      <c r="G374" s="411" t="str">
        <f>'گام اول '!I376</f>
        <v>121-813-2519294-1</v>
      </c>
      <c r="H374" s="411" t="str">
        <f>'گام اول '!J376</f>
        <v>4240414776</v>
      </c>
      <c r="I374" s="412">
        <f>'گام اول '!BH376</f>
        <v>63887061</v>
      </c>
      <c r="K374" s="413">
        <f>'گام اول '!BH376</f>
        <v>63887061</v>
      </c>
      <c r="L374" s="413">
        <f t="shared" si="5"/>
        <v>0</v>
      </c>
      <c r="M374" s="414"/>
      <c r="N374" s="413"/>
    </row>
    <row r="375" spans="2:14" s="410" customFormat="1" ht="11.25" customHeight="1" x14ac:dyDescent="0.2">
      <c r="B375" s="411">
        <f>'گام اول '!B377</f>
        <v>371</v>
      </c>
      <c r="C375" s="411" t="str">
        <f>'گام اول '!E377</f>
        <v>حمیدرضا</v>
      </c>
      <c r="D375" s="411" t="str">
        <f>'گام اول '!F377</f>
        <v>نوبخت</v>
      </c>
      <c r="E375" s="411" t="str">
        <f>'گام اول '!G377</f>
        <v>نگهبان</v>
      </c>
      <c r="F375" s="411" t="str">
        <f>'گام اول '!H377</f>
        <v>تهران</v>
      </c>
      <c r="G375" s="411" t="str">
        <f>'گام اول '!I377</f>
        <v>390-700-4242150-1</v>
      </c>
      <c r="H375" s="411" t="str">
        <f>'گام اول '!J377</f>
        <v>0056431341</v>
      </c>
      <c r="I375" s="412">
        <f>'گام اول '!BH377</f>
        <v>63887061</v>
      </c>
      <c r="K375" s="413">
        <f>'گام اول '!BH377</f>
        <v>63887061</v>
      </c>
      <c r="L375" s="413">
        <f t="shared" si="5"/>
        <v>0</v>
      </c>
      <c r="M375" s="414"/>
      <c r="N375" s="413"/>
    </row>
    <row r="376" spans="2:14" s="410" customFormat="1" ht="11.25" customHeight="1" x14ac:dyDescent="0.2">
      <c r="B376" s="411">
        <f>'گام اول '!B378</f>
        <v>372</v>
      </c>
      <c r="C376" s="411" t="str">
        <f>'گام اول '!E378</f>
        <v>محمد</v>
      </c>
      <c r="D376" s="411" t="str">
        <f>'گام اول '!F378</f>
        <v xml:space="preserve">علیپور </v>
      </c>
      <c r="E376" s="411" t="str">
        <f>'گام اول '!G378</f>
        <v>نگهبان</v>
      </c>
      <c r="F376" s="411" t="str">
        <f>'گام اول '!H378</f>
        <v>تهران</v>
      </c>
      <c r="G376" s="411" t="str">
        <f>'گام اول '!I378</f>
        <v>390-700-4248940-1</v>
      </c>
      <c r="H376" s="411" t="str">
        <f>'گام اول '!J378</f>
        <v>0480121966</v>
      </c>
      <c r="I376" s="412">
        <f>'گام اول '!BH378</f>
        <v>69198051</v>
      </c>
      <c r="K376" s="413">
        <f>'گام اول '!BH378</f>
        <v>69198051</v>
      </c>
      <c r="L376" s="413">
        <f t="shared" si="5"/>
        <v>0</v>
      </c>
      <c r="M376" s="414"/>
      <c r="N376" s="413"/>
    </row>
    <row r="377" spans="2:14" s="410" customFormat="1" ht="11.25" customHeight="1" x14ac:dyDescent="0.2">
      <c r="B377" s="411">
        <f>'گام اول '!B379</f>
        <v>373</v>
      </c>
      <c r="C377" s="411" t="str">
        <f>'گام اول '!E379</f>
        <v>عباس</v>
      </c>
      <c r="D377" s="411" t="str">
        <f>'گام اول '!F379</f>
        <v>بهرامی بابا حیدری</v>
      </c>
      <c r="E377" s="411" t="str">
        <f>'گام اول '!G379</f>
        <v>نگهبان</v>
      </c>
      <c r="F377" s="411" t="str">
        <f>'گام اول '!H379</f>
        <v>تهران</v>
      </c>
      <c r="G377" s="411" t="str">
        <f>'گام اول '!I379</f>
        <v>366-700-4213104-1</v>
      </c>
      <c r="H377" s="411" t="str">
        <f>'گام اول '!J379</f>
        <v>4670132891</v>
      </c>
      <c r="I377" s="412">
        <f>'گام اول '!BH379</f>
        <v>69275898</v>
      </c>
      <c r="K377" s="413">
        <f>'گام اول '!BH379</f>
        <v>69275898</v>
      </c>
      <c r="L377" s="413">
        <f t="shared" si="5"/>
        <v>0</v>
      </c>
      <c r="M377" s="414"/>
      <c r="N377" s="413"/>
    </row>
    <row r="378" spans="2:14" s="410" customFormat="1" ht="11.25" customHeight="1" x14ac:dyDescent="0.2">
      <c r="B378" s="411">
        <f>'گام اول '!B380</f>
        <v>374</v>
      </c>
      <c r="C378" s="411" t="str">
        <f>'گام اول '!E380</f>
        <v>عبداله</v>
      </c>
      <c r="D378" s="411" t="str">
        <f>'گام اول '!F380</f>
        <v>شهبازی</v>
      </c>
      <c r="E378" s="411" t="str">
        <f>'گام اول '!G380</f>
        <v>نگهبان</v>
      </c>
      <c r="F378" s="411" t="str">
        <f>'گام اول '!H380</f>
        <v>تهران</v>
      </c>
      <c r="G378" s="411" t="str">
        <f>'گام اول '!I380</f>
        <v>384-12-4269730-1</v>
      </c>
      <c r="H378" s="411" t="str">
        <f>'گام اول '!J380</f>
        <v>0061161608</v>
      </c>
      <c r="I378" s="412">
        <f>'گام اول '!BH380</f>
        <v>63324861</v>
      </c>
      <c r="K378" s="413">
        <f>'گام اول '!BH380</f>
        <v>63324861</v>
      </c>
      <c r="L378" s="413">
        <f t="shared" si="5"/>
        <v>0</v>
      </c>
      <c r="M378" s="414"/>
      <c r="N378" s="413"/>
    </row>
    <row r="379" spans="2:14" s="410" customFormat="1" ht="11.25" customHeight="1" x14ac:dyDescent="0.2">
      <c r="B379" s="411">
        <f>'گام اول '!B381</f>
        <v>375</v>
      </c>
      <c r="C379" s="411" t="str">
        <f>'گام اول '!E381</f>
        <v>محمود</v>
      </c>
      <c r="D379" s="411" t="str">
        <f>'گام اول '!F381</f>
        <v>کاظمی</v>
      </c>
      <c r="E379" s="411" t="str">
        <f>'گام اول '!G381</f>
        <v>نگهبان</v>
      </c>
      <c r="F379" s="411" t="str">
        <f>'گام اول '!H381</f>
        <v>تهران</v>
      </c>
      <c r="G379" s="411" t="str">
        <f>'گام اول '!I381</f>
        <v>372-813-4294471-1</v>
      </c>
      <c r="H379" s="411" t="str">
        <f>'گام اول '!J381</f>
        <v>0069366004</v>
      </c>
      <c r="I379" s="412">
        <f>'گام اول '!BH381</f>
        <v>66167756</v>
      </c>
      <c r="K379" s="413">
        <f>'گام اول '!BH381</f>
        <v>66167756</v>
      </c>
      <c r="L379" s="413">
        <f t="shared" si="5"/>
        <v>0</v>
      </c>
      <c r="M379" s="414"/>
      <c r="N379" s="413"/>
    </row>
    <row r="380" spans="2:14" s="410" customFormat="1" ht="11.25" customHeight="1" x14ac:dyDescent="0.2">
      <c r="B380" s="411">
        <f>'گام اول '!B382</f>
        <v>376</v>
      </c>
      <c r="C380" s="411" t="str">
        <f>'گام اول '!E382</f>
        <v>علیرضا</v>
      </c>
      <c r="D380" s="411" t="str">
        <f>'گام اول '!F382</f>
        <v>اطاعتی</v>
      </c>
      <c r="E380" s="411" t="str">
        <f>'گام اول '!G382</f>
        <v>نگهبان</v>
      </c>
      <c r="F380" s="411" t="str">
        <f>'گام اول '!H382</f>
        <v>تهران</v>
      </c>
      <c r="G380" s="411" t="str">
        <f>'گام اول '!I382</f>
        <v>115-700-4295949-1</v>
      </c>
      <c r="H380" s="411" t="str">
        <f>'گام اول '!J382</f>
        <v>0020295650</v>
      </c>
      <c r="I380" s="412">
        <f>'گام اول '!BH382</f>
        <v>63324861</v>
      </c>
      <c r="K380" s="413">
        <f>'گام اول '!BH382</f>
        <v>63324861</v>
      </c>
      <c r="L380" s="413">
        <f t="shared" si="5"/>
        <v>0</v>
      </c>
      <c r="M380" s="414"/>
      <c r="N380" s="413"/>
    </row>
    <row r="381" spans="2:14" s="410" customFormat="1" ht="11.25" customHeight="1" x14ac:dyDescent="0.2">
      <c r="B381" s="411">
        <f>'گام اول '!B383</f>
        <v>377</v>
      </c>
      <c r="C381" s="411" t="str">
        <f>'گام اول '!E383</f>
        <v>مهدی</v>
      </c>
      <c r="D381" s="411" t="str">
        <f>'گام اول '!F383</f>
        <v>صالحی وند</v>
      </c>
      <c r="E381" s="411" t="str">
        <f>'گام اول '!G383</f>
        <v>نگهبان</v>
      </c>
      <c r="F381" s="411" t="str">
        <f>'گام اول '!H383</f>
        <v>تهران</v>
      </c>
      <c r="G381" s="411" t="str">
        <f>'گام اول '!I383</f>
        <v>390-813-4296336-1</v>
      </c>
      <c r="H381" s="411" t="str">
        <f>'گام اول '!J383</f>
        <v>0610003471</v>
      </c>
      <c r="I381" s="412">
        <f>'گام اول '!BH383</f>
        <v>69463298</v>
      </c>
      <c r="K381" s="413">
        <f>'گام اول '!BH383</f>
        <v>69463298</v>
      </c>
      <c r="L381" s="413">
        <f t="shared" si="5"/>
        <v>0</v>
      </c>
      <c r="M381" s="414"/>
      <c r="N381" s="413"/>
    </row>
    <row r="382" spans="2:14" s="410" customFormat="1" ht="11.25" customHeight="1" x14ac:dyDescent="0.2">
      <c r="B382" s="411">
        <f>'گام اول '!B384</f>
        <v>378</v>
      </c>
      <c r="C382" s="411" t="str">
        <f>'گام اول '!E384</f>
        <v>مهدی</v>
      </c>
      <c r="D382" s="411" t="str">
        <f>'گام اول '!F384</f>
        <v>خوبرو</v>
      </c>
      <c r="E382" s="411" t="str">
        <f>'گام اول '!G384</f>
        <v>نگهبان</v>
      </c>
      <c r="F382" s="411" t="str">
        <f>'گام اول '!H384</f>
        <v>تهران</v>
      </c>
      <c r="G382" s="411" t="str">
        <f>'گام اول '!I384</f>
        <v>368-12-4352237-1</v>
      </c>
      <c r="H382" s="411" t="str">
        <f>'گام اول '!J384</f>
        <v>0060943742</v>
      </c>
      <c r="I382" s="412">
        <f>'گام اول '!BH384</f>
        <v>69198051</v>
      </c>
      <c r="K382" s="413">
        <f>'گام اول '!BH384</f>
        <v>69198051</v>
      </c>
      <c r="L382" s="413">
        <f t="shared" si="5"/>
        <v>0</v>
      </c>
      <c r="M382" s="414"/>
      <c r="N382" s="413"/>
    </row>
    <row r="383" spans="2:14" s="410" customFormat="1" ht="11.25" customHeight="1" x14ac:dyDescent="0.2">
      <c r="B383" s="411">
        <f>'گام اول '!B385</f>
        <v>379</v>
      </c>
      <c r="C383" s="411" t="str">
        <f>'گام اول '!E385</f>
        <v>علی</v>
      </c>
      <c r="D383" s="411" t="str">
        <f>'گام اول '!F385</f>
        <v>پاشایی</v>
      </c>
      <c r="E383" s="411" t="str">
        <f>'گام اول '!G385</f>
        <v>نگهبان</v>
      </c>
      <c r="F383" s="411" t="str">
        <f>'گام اول '!H385</f>
        <v>تهران</v>
      </c>
      <c r="G383" s="411" t="str">
        <f>'گام اول '!I385</f>
        <v>154-813-4351655-1</v>
      </c>
      <c r="H383" s="411" t="str">
        <f>'گام اول '!J385</f>
        <v>3300164133</v>
      </c>
      <c r="I383" s="412">
        <f>'گام اول '!BH385</f>
        <v>63887061</v>
      </c>
      <c r="K383" s="413">
        <f>'گام اول '!BH385</f>
        <v>63887061</v>
      </c>
      <c r="L383" s="413">
        <f t="shared" si="5"/>
        <v>0</v>
      </c>
      <c r="M383" s="414"/>
      <c r="N383" s="413"/>
    </row>
    <row r="384" spans="2:14" s="410" customFormat="1" ht="11.25" customHeight="1" x14ac:dyDescent="0.2">
      <c r="B384" s="411">
        <f>'گام اول '!B386</f>
        <v>380</v>
      </c>
      <c r="C384" s="411" t="str">
        <f>'گام اول '!E386</f>
        <v>حسین</v>
      </c>
      <c r="D384" s="411" t="str">
        <f>'گام اول '!F386</f>
        <v>فتح علی</v>
      </c>
      <c r="E384" s="411" t="str">
        <f>'گام اول '!G386</f>
        <v>نگهبان</v>
      </c>
      <c r="F384" s="411" t="str">
        <f>'گام اول '!H386</f>
        <v>تهران</v>
      </c>
      <c r="G384" s="411" t="str">
        <f>'گام اول '!I386</f>
        <v>396-700-4376294-1</v>
      </c>
      <c r="H384" s="411" t="str">
        <f>'گام اول '!J386</f>
        <v>0492803684</v>
      </c>
      <c r="I384" s="412">
        <f>'گام اول '!BH386</f>
        <v>63887061</v>
      </c>
      <c r="K384" s="413">
        <f>'گام اول '!BH386</f>
        <v>63887061</v>
      </c>
      <c r="L384" s="413">
        <f t="shared" si="5"/>
        <v>0</v>
      </c>
      <c r="M384" s="414"/>
      <c r="N384" s="413"/>
    </row>
    <row r="385" spans="2:14" s="410" customFormat="1" ht="11.25" customHeight="1" x14ac:dyDescent="0.2">
      <c r="B385" s="411">
        <f>'گام اول '!B387</f>
        <v>381</v>
      </c>
      <c r="C385" s="411" t="str">
        <f>'گام اول '!E387</f>
        <v>ناصر</v>
      </c>
      <c r="D385" s="411" t="str">
        <f>'گام اول '!F387</f>
        <v>اثنی عشری</v>
      </c>
      <c r="E385" s="411" t="str">
        <f>'گام اول '!G387</f>
        <v>نگهبان</v>
      </c>
      <c r="F385" s="411" t="str">
        <f>'گام اول '!H387</f>
        <v>تهران</v>
      </c>
      <c r="G385" s="411" t="str">
        <f>'گام اول '!I387</f>
        <v>424-700-4362783-1</v>
      </c>
      <c r="H385" s="411" t="str">
        <f>'گام اول '!J387</f>
        <v>0620519290</v>
      </c>
      <c r="I385" s="412">
        <f>'گام اول '!BH387</f>
        <v>66542556</v>
      </c>
      <c r="K385" s="413">
        <f>'گام اول '!BH387</f>
        <v>66542556</v>
      </c>
      <c r="L385" s="413">
        <f t="shared" si="5"/>
        <v>0</v>
      </c>
      <c r="M385" s="414"/>
      <c r="N385" s="413"/>
    </row>
    <row r="386" spans="2:14" s="410" customFormat="1" ht="11.25" customHeight="1" x14ac:dyDescent="0.2">
      <c r="B386" s="411">
        <f>'گام اول '!B388</f>
        <v>382</v>
      </c>
      <c r="C386" s="411" t="str">
        <f>'گام اول '!E388</f>
        <v>مرتضی</v>
      </c>
      <c r="D386" s="411" t="str">
        <f>'گام اول '!F388</f>
        <v>ابراهیمی</v>
      </c>
      <c r="E386" s="411" t="str">
        <f>'گام اول '!G388</f>
        <v>نگهبان</v>
      </c>
      <c r="F386" s="411" t="str">
        <f>'گام اول '!H388</f>
        <v>تهران</v>
      </c>
      <c r="G386" s="411" t="str">
        <f>'گام اول '!I388</f>
        <v>124-700-4375430-1</v>
      </c>
      <c r="H386" s="411" t="str">
        <f>'گام اول '!J388</f>
        <v>4591228320</v>
      </c>
      <c r="I386" s="412">
        <f>'گام اول '!BH388</f>
        <v>63887061</v>
      </c>
      <c r="K386" s="413">
        <f>'گام اول '!BH388</f>
        <v>63887061</v>
      </c>
      <c r="L386" s="413">
        <f t="shared" si="5"/>
        <v>0</v>
      </c>
      <c r="M386" s="414"/>
      <c r="N386" s="413"/>
    </row>
    <row r="387" spans="2:14" s="410" customFormat="1" ht="11.25" customHeight="1" x14ac:dyDescent="0.2">
      <c r="B387" s="411">
        <f>'گام اول '!B389</f>
        <v>383</v>
      </c>
      <c r="C387" s="411" t="str">
        <f>'گام اول '!E389</f>
        <v>شایان</v>
      </c>
      <c r="D387" s="411" t="str">
        <f>'گام اول '!F389</f>
        <v>صمدی</v>
      </c>
      <c r="E387" s="411" t="str">
        <f>'گام اول '!G389</f>
        <v>نگهبان</v>
      </c>
      <c r="F387" s="411" t="str">
        <f>'گام اول '!H389</f>
        <v>تهران</v>
      </c>
      <c r="G387" s="411" t="str">
        <f>'گام اول '!I389</f>
        <v>397-700-2757599-1</v>
      </c>
      <c r="H387" s="411" t="str">
        <f>'گام اول '!J389</f>
        <v>0020308787</v>
      </c>
      <c r="I387" s="412">
        <f>'گام اول '!BH389</f>
        <v>65011461</v>
      </c>
      <c r="K387" s="413">
        <f>'گام اول '!BH389</f>
        <v>65011461</v>
      </c>
      <c r="L387" s="413">
        <f t="shared" si="5"/>
        <v>0</v>
      </c>
      <c r="M387" s="414"/>
      <c r="N387" s="413"/>
    </row>
    <row r="388" spans="2:14" s="410" customFormat="1" ht="11.25" customHeight="1" x14ac:dyDescent="0.2">
      <c r="B388" s="411">
        <f>'گام اول '!B390</f>
        <v>384</v>
      </c>
      <c r="C388" s="411" t="str">
        <f>'گام اول '!E390</f>
        <v>اصغر</v>
      </c>
      <c r="D388" s="411" t="str">
        <f>'گام اول '!F390</f>
        <v>رضایی خواجه ایم</v>
      </c>
      <c r="E388" s="411" t="str">
        <f>'گام اول '!G390</f>
        <v>نگهبان</v>
      </c>
      <c r="F388" s="411" t="str">
        <f>'گام اول '!H390</f>
        <v>ش.تهران</v>
      </c>
      <c r="G388" s="411" t="str">
        <f>'گام اول '!I390</f>
        <v>121-800-154350-1</v>
      </c>
      <c r="H388" s="411">
        <f>'گام اول '!J390</f>
        <v>60644168</v>
      </c>
      <c r="I388" s="412">
        <f>'گام اول '!BH390</f>
        <v>74343969</v>
      </c>
      <c r="K388" s="413">
        <f>'گام اول '!BH390</f>
        <v>74343969</v>
      </c>
      <c r="L388" s="413">
        <f t="shared" si="5"/>
        <v>0</v>
      </c>
      <c r="M388" s="414"/>
      <c r="N388" s="413"/>
    </row>
    <row r="389" spans="2:14" s="410" customFormat="1" ht="11.25" customHeight="1" x14ac:dyDescent="0.2">
      <c r="B389" s="411">
        <f>'گام اول '!B391</f>
        <v>385</v>
      </c>
      <c r="C389" s="411" t="str">
        <f>'گام اول '!E391</f>
        <v>امیرحسین</v>
      </c>
      <c r="D389" s="411" t="str">
        <f>'گام اول '!F391</f>
        <v>اسمعیل هراتی</v>
      </c>
      <c r="E389" s="411" t="str">
        <f>'گام اول '!G391</f>
        <v>نگهبان</v>
      </c>
      <c r="F389" s="411" t="str">
        <f>'گام اول '!H391</f>
        <v>ش.تهران</v>
      </c>
      <c r="G389" s="411" t="str">
        <f>'گام اول '!I391</f>
        <v>366-700-4127440-1</v>
      </c>
      <c r="H389" s="411" t="str">
        <f>'گام اول '!J391</f>
        <v>0066845602</v>
      </c>
      <c r="I389" s="412">
        <f>'گام اول '!BH391</f>
        <v>69032979</v>
      </c>
      <c r="K389" s="413">
        <f>'گام اول '!BH391</f>
        <v>69032979</v>
      </c>
      <c r="L389" s="413">
        <f t="shared" si="5"/>
        <v>0</v>
      </c>
      <c r="M389" s="414"/>
      <c r="N389" s="413"/>
    </row>
    <row r="390" spans="2:14" s="410" customFormat="1" ht="11.25" customHeight="1" x14ac:dyDescent="0.2">
      <c r="B390" s="411">
        <f>'گام اول '!B392</f>
        <v>386</v>
      </c>
      <c r="C390" s="411" t="str">
        <f>'گام اول '!E392</f>
        <v>کریم</v>
      </c>
      <c r="D390" s="411" t="str">
        <f>'گام اول '!F392</f>
        <v>صالحی</v>
      </c>
      <c r="E390" s="411" t="str">
        <f>'گام اول '!G392</f>
        <v>نگهبان</v>
      </c>
      <c r="F390" s="411" t="str">
        <f>'گام اول '!H392</f>
        <v>ش.تهران</v>
      </c>
      <c r="G390" s="411" t="str">
        <f>'گام اول '!I392</f>
        <v>121-813-2920395-1</v>
      </c>
      <c r="H390" s="411" t="str">
        <f>'گام اول '!J392</f>
        <v>0065056248</v>
      </c>
      <c r="I390" s="412">
        <f>'گام اول '!BH392</f>
        <v>77657177</v>
      </c>
      <c r="K390" s="413">
        <f>'گام اول '!BH392</f>
        <v>77657177</v>
      </c>
      <c r="L390" s="413">
        <f t="shared" ref="L390:L453" si="6">K390-I390</f>
        <v>0</v>
      </c>
      <c r="M390" s="414"/>
      <c r="N390" s="413"/>
    </row>
    <row r="391" spans="2:14" s="410" customFormat="1" ht="11.25" customHeight="1" x14ac:dyDescent="0.2">
      <c r="B391" s="411">
        <f>'گام اول '!B393</f>
        <v>387</v>
      </c>
      <c r="C391" s="411" t="str">
        <f>'گام اول '!E393</f>
        <v>یاسر</v>
      </c>
      <c r="D391" s="411" t="str">
        <f>'گام اول '!F393</f>
        <v>عفتی جیرسرائی</v>
      </c>
      <c r="E391" s="411" t="str">
        <f>'گام اول '!G393</f>
        <v>نگهبان</v>
      </c>
      <c r="F391" s="411" t="str">
        <f>'گام اول '!H393</f>
        <v>ش.تهران</v>
      </c>
      <c r="G391" s="411" t="str">
        <f>'گام اول '!I393</f>
        <v>366-700-4130655-1</v>
      </c>
      <c r="H391" s="411" t="str">
        <f>'گام اول '!J393</f>
        <v>2594735711</v>
      </c>
      <c r="I391" s="412">
        <f>'گام اول '!BH393</f>
        <v>66542556</v>
      </c>
      <c r="K391" s="413">
        <f>'گام اول '!BH393</f>
        <v>66542556</v>
      </c>
      <c r="L391" s="413">
        <f t="shared" si="6"/>
        <v>0</v>
      </c>
      <c r="M391" s="414"/>
      <c r="N391" s="413"/>
    </row>
    <row r="392" spans="2:14" s="410" customFormat="1" ht="11.25" customHeight="1" x14ac:dyDescent="0.2">
      <c r="B392" s="411">
        <f>'گام اول '!B394</f>
        <v>388</v>
      </c>
      <c r="C392" s="411" t="str">
        <f>'گام اول '!E394</f>
        <v>سجاد</v>
      </c>
      <c r="D392" s="411" t="str">
        <f>'گام اول '!F394</f>
        <v>رزمجوی</v>
      </c>
      <c r="E392" s="411" t="str">
        <f>'گام اول '!G394</f>
        <v>نگهبان</v>
      </c>
      <c r="F392" s="411" t="str">
        <f>'گام اول '!H394</f>
        <v>ش.تهران</v>
      </c>
      <c r="G392" s="411" t="str">
        <f>'گام اول '!I394</f>
        <v>119-813-3081104-1</v>
      </c>
      <c r="H392" s="411" t="str">
        <f>'گام اول '!J394</f>
        <v>1640167838</v>
      </c>
      <c r="I392" s="412">
        <f>'گام اول '!BH394</f>
        <v>65815284</v>
      </c>
      <c r="K392" s="413">
        <f>'گام اول '!BH394</f>
        <v>65815284</v>
      </c>
      <c r="L392" s="413">
        <f t="shared" si="6"/>
        <v>0</v>
      </c>
      <c r="M392" s="414"/>
      <c r="N392" s="413"/>
    </row>
    <row r="393" spans="2:14" s="410" customFormat="1" ht="11.25" customHeight="1" x14ac:dyDescent="0.2">
      <c r="B393" s="411">
        <f>'گام اول '!B395</f>
        <v>389</v>
      </c>
      <c r="C393" s="411" t="str">
        <f>'گام اول '!E395</f>
        <v>مرتضی</v>
      </c>
      <c r="D393" s="411" t="str">
        <f>'گام اول '!F395</f>
        <v>صحبت زاده</v>
      </c>
      <c r="E393" s="411" t="str">
        <f>'گام اول '!G395</f>
        <v>نگهبان</v>
      </c>
      <c r="F393" s="411" t="str">
        <f>'گام اول '!H395</f>
        <v>ش.تهران</v>
      </c>
      <c r="G393" s="411" t="str">
        <f>'گام اول '!I395</f>
        <v>292-700-3403939-1</v>
      </c>
      <c r="H393" s="411" t="str">
        <f>'گام اول '!J395</f>
        <v>5560359343</v>
      </c>
      <c r="I393" s="412">
        <f>'گام اول '!BH395</f>
        <v>66377484</v>
      </c>
      <c r="K393" s="413">
        <f>'گام اول '!BH395</f>
        <v>66377484</v>
      </c>
      <c r="L393" s="413">
        <f t="shared" si="6"/>
        <v>0</v>
      </c>
      <c r="M393" s="414"/>
      <c r="N393" s="413"/>
    </row>
    <row r="394" spans="2:14" s="410" customFormat="1" ht="11.25" customHeight="1" x14ac:dyDescent="0.2">
      <c r="B394" s="411">
        <f>'گام اول '!B396</f>
        <v>390</v>
      </c>
      <c r="C394" s="411" t="str">
        <f>'گام اول '!E396</f>
        <v>محمد ولی</v>
      </c>
      <c r="D394" s="411" t="str">
        <f>'گام اول '!F396</f>
        <v>محمدی</v>
      </c>
      <c r="E394" s="411" t="str">
        <f>'گام اول '!G396</f>
        <v>نگهبان</v>
      </c>
      <c r="F394" s="411" t="str">
        <f>'گام اول '!H396</f>
        <v>ش.تهران</v>
      </c>
      <c r="G394" s="411" t="str">
        <f>'گام اول '!I396</f>
        <v>121-800-1729971-1</v>
      </c>
      <c r="H394" s="411" t="str">
        <f>'گام اول '!J396</f>
        <v>6359135620</v>
      </c>
      <c r="I394" s="412">
        <f>'گام اول '!BH396</f>
        <v>69032979</v>
      </c>
      <c r="K394" s="413">
        <f>'گام اول '!BH396</f>
        <v>69032979</v>
      </c>
      <c r="L394" s="413">
        <f t="shared" si="6"/>
        <v>0</v>
      </c>
      <c r="M394" s="414"/>
      <c r="N394" s="413"/>
    </row>
    <row r="395" spans="2:14" s="410" customFormat="1" ht="11.25" customHeight="1" x14ac:dyDescent="0.2">
      <c r="B395" s="411">
        <f>'گام اول '!B397</f>
        <v>391</v>
      </c>
      <c r="C395" s="411" t="str">
        <f>'گام اول '!E397</f>
        <v>محمدرضا</v>
      </c>
      <c r="D395" s="411" t="str">
        <f>'گام اول '!F397</f>
        <v>ملكی</v>
      </c>
      <c r="E395" s="411" t="str">
        <f>'گام اول '!G397</f>
        <v>نگهبان</v>
      </c>
      <c r="F395" s="411" t="str">
        <f>'گام اول '!H397</f>
        <v>ش.تهران</v>
      </c>
      <c r="G395" s="411" t="str">
        <f>'گام اول '!I397</f>
        <v>124-813-1924986-1</v>
      </c>
      <c r="H395" s="411" t="str">
        <f>'گام اول '!J397</f>
        <v>0053543874</v>
      </c>
      <c r="I395" s="412">
        <f>'گام اول '!BH397</f>
        <v>69032979</v>
      </c>
      <c r="K395" s="413">
        <f>'گام اول '!BH397</f>
        <v>69032979</v>
      </c>
      <c r="L395" s="413">
        <f t="shared" si="6"/>
        <v>0</v>
      </c>
      <c r="M395" s="414"/>
      <c r="N395" s="413"/>
    </row>
    <row r="396" spans="2:14" s="410" customFormat="1" ht="11.25" customHeight="1" x14ac:dyDescent="0.2">
      <c r="B396" s="411">
        <f>'گام اول '!B398</f>
        <v>392</v>
      </c>
      <c r="C396" s="411" t="str">
        <f>'گام اول '!E398</f>
        <v>حسین</v>
      </c>
      <c r="D396" s="411" t="str">
        <f>'گام اول '!F398</f>
        <v>نظری</v>
      </c>
      <c r="E396" s="411" t="str">
        <f>'گام اول '!G398</f>
        <v>نگهبان</v>
      </c>
      <c r="F396" s="411" t="str">
        <f>'گام اول '!H398</f>
        <v>ش.تهران</v>
      </c>
      <c r="G396" s="411" t="str">
        <f>'گام اول '!I398</f>
        <v>119-813-2932063-1</v>
      </c>
      <c r="H396" s="411" t="str">
        <f>'گام اول '!J398</f>
        <v>0075295873</v>
      </c>
      <c r="I396" s="412">
        <f>'گام اول '!BH398</f>
        <v>68095979</v>
      </c>
      <c r="K396" s="413">
        <f>'گام اول '!BH398</f>
        <v>68095979</v>
      </c>
      <c r="L396" s="413">
        <f t="shared" si="6"/>
        <v>0</v>
      </c>
      <c r="M396" s="414"/>
      <c r="N396" s="413"/>
    </row>
    <row r="397" spans="2:14" s="410" customFormat="1" ht="11.25" customHeight="1" x14ac:dyDescent="0.2">
      <c r="B397" s="411">
        <f>'گام اول '!B399</f>
        <v>393</v>
      </c>
      <c r="C397" s="411" t="str">
        <f>'گام اول '!E399</f>
        <v>رحمان</v>
      </c>
      <c r="D397" s="411" t="str">
        <f>'گام اول '!F399</f>
        <v>رخشا</v>
      </c>
      <c r="E397" s="411" t="str">
        <f>'گام اول '!G399</f>
        <v>نگهبان</v>
      </c>
      <c r="F397" s="411" t="str">
        <f>'گام اول '!H399</f>
        <v>ش.تهران</v>
      </c>
      <c r="G397" s="411" t="str">
        <f>'گام اول '!I399</f>
        <v>121-813-2945605-1</v>
      </c>
      <c r="H397" s="411" t="str">
        <f>'گام اول '!J399</f>
        <v>2180466412</v>
      </c>
      <c r="I397" s="412">
        <f>'گام اول '!BH399</f>
        <v>71688474</v>
      </c>
      <c r="K397" s="413">
        <f>'گام اول '!BH399</f>
        <v>71688474</v>
      </c>
      <c r="L397" s="413">
        <f t="shared" si="6"/>
        <v>0</v>
      </c>
      <c r="M397" s="414"/>
      <c r="N397" s="413"/>
    </row>
    <row r="398" spans="2:14" s="410" customFormat="1" ht="11.25" customHeight="1" x14ac:dyDescent="0.2">
      <c r="B398" s="411">
        <f>'گام اول '!B400</f>
        <v>394</v>
      </c>
      <c r="C398" s="411" t="str">
        <f>'گام اول '!E400</f>
        <v>سعید</v>
      </c>
      <c r="D398" s="411" t="str">
        <f>'گام اول '!F400</f>
        <v>رضائی جعفری</v>
      </c>
      <c r="E398" s="411" t="str">
        <f>'گام اول '!G400</f>
        <v>نگهبان</v>
      </c>
      <c r="F398" s="411" t="str">
        <f>'گام اول '!H400</f>
        <v>ش.تهران</v>
      </c>
      <c r="G398" s="411" t="str">
        <f>'گام اول '!I400</f>
        <v>121-813-2888978-1</v>
      </c>
      <c r="H398" s="411" t="str">
        <f>'گام اول '!J400</f>
        <v>0420987800</v>
      </c>
      <c r="I398" s="412">
        <f>'گام اول '!BH400</f>
        <v>54372941</v>
      </c>
      <c r="K398" s="413">
        <f>'گام اول '!BH400</f>
        <v>54372941</v>
      </c>
      <c r="L398" s="413">
        <f t="shared" si="6"/>
        <v>0</v>
      </c>
      <c r="M398" s="414"/>
      <c r="N398" s="413"/>
    </row>
    <row r="399" spans="2:14" s="410" customFormat="1" ht="11.25" customHeight="1" x14ac:dyDescent="0.2">
      <c r="B399" s="411">
        <f>'گام اول '!B401</f>
        <v>395</v>
      </c>
      <c r="C399" s="411" t="str">
        <f>'گام اول '!E401</f>
        <v>محمود</v>
      </c>
      <c r="D399" s="411" t="str">
        <f>'گام اول '!F401</f>
        <v>آصف كیا</v>
      </c>
      <c r="E399" s="411" t="str">
        <f>'گام اول '!G401</f>
        <v>نگهبان</v>
      </c>
      <c r="F399" s="411" t="str">
        <f>'گام اول '!H401</f>
        <v>ش.تهران</v>
      </c>
      <c r="G399" s="411" t="str">
        <f>'گام اول '!I401</f>
        <v>121-800-155866-1</v>
      </c>
      <c r="H399" s="411" t="str">
        <f>'گام اول '!J401</f>
        <v>0050302574</v>
      </c>
      <c r="I399" s="412">
        <f>'گام اول '!BH401</f>
        <v>68470779</v>
      </c>
      <c r="K399" s="413">
        <f>'گام اول '!BH401</f>
        <v>68470779</v>
      </c>
      <c r="L399" s="413">
        <f t="shared" si="6"/>
        <v>0</v>
      </c>
      <c r="M399" s="414"/>
      <c r="N399" s="413"/>
    </row>
    <row r="400" spans="2:14" s="410" customFormat="1" ht="11.25" customHeight="1" x14ac:dyDescent="0.2">
      <c r="B400" s="411">
        <f>'گام اول '!B402</f>
        <v>396</v>
      </c>
      <c r="C400" s="411" t="str">
        <f>'گام اول '!E402</f>
        <v>اسماعیل</v>
      </c>
      <c r="D400" s="411" t="str">
        <f>'گام اول '!F402</f>
        <v>جمال</v>
      </c>
      <c r="E400" s="411" t="str">
        <f>'گام اول '!G402</f>
        <v>نگهبان</v>
      </c>
      <c r="F400" s="411" t="str">
        <f>'گام اول '!H402</f>
        <v>ش.تهران</v>
      </c>
      <c r="G400" s="411" t="str">
        <f>'گام اول '!I402</f>
        <v>368-813-2924195-1</v>
      </c>
      <c r="H400" s="411" t="str">
        <f>'گام اول '!J402</f>
        <v>2249717036</v>
      </c>
      <c r="I400" s="412">
        <f>'گام اول '!BH402</f>
        <v>69032979</v>
      </c>
      <c r="K400" s="413">
        <f>'گام اول '!BH402</f>
        <v>69032979</v>
      </c>
      <c r="L400" s="413">
        <f t="shared" si="6"/>
        <v>0</v>
      </c>
      <c r="M400" s="414"/>
      <c r="N400" s="413"/>
    </row>
    <row r="401" spans="2:14" s="410" customFormat="1" ht="11.25" customHeight="1" x14ac:dyDescent="0.2">
      <c r="B401" s="411">
        <f>'گام اول '!B403</f>
        <v>397</v>
      </c>
      <c r="C401" s="411" t="str">
        <f>'گام اول '!E403</f>
        <v>محمد حسن</v>
      </c>
      <c r="D401" s="411" t="str">
        <f>'گام اول '!F403</f>
        <v>سیجانی</v>
      </c>
      <c r="E401" s="411" t="str">
        <f>'گام اول '!G403</f>
        <v>نگهبان</v>
      </c>
      <c r="F401" s="411" t="str">
        <f>'گام اول '!H403</f>
        <v>ش.تهران</v>
      </c>
      <c r="G401" s="411" t="str">
        <f>'گام اول '!I403</f>
        <v>368-813-2928899-1</v>
      </c>
      <c r="H401" s="411" t="str">
        <f>'گام اول '!J403</f>
        <v>4889185216</v>
      </c>
      <c r="I401" s="412">
        <f>'گام اول '!BH403</f>
        <v>71688474</v>
      </c>
      <c r="K401" s="413">
        <f>'گام اول '!BH403</f>
        <v>71688474</v>
      </c>
      <c r="L401" s="413">
        <f t="shared" si="6"/>
        <v>0</v>
      </c>
      <c r="M401" s="414"/>
      <c r="N401" s="413"/>
    </row>
    <row r="402" spans="2:14" s="410" customFormat="1" ht="11.25" customHeight="1" x14ac:dyDescent="0.2">
      <c r="B402" s="411">
        <f>'گام اول '!B404</f>
        <v>398</v>
      </c>
      <c r="C402" s="411" t="str">
        <f>'گام اول '!E404</f>
        <v>علی</v>
      </c>
      <c r="D402" s="411" t="str">
        <f>'گام اول '!F404</f>
        <v>گرجی</v>
      </c>
      <c r="E402" s="411" t="str">
        <f>'گام اول '!G404</f>
        <v>نگهبان</v>
      </c>
      <c r="F402" s="411" t="str">
        <f>'گام اول '!H404</f>
        <v>ش.تهران</v>
      </c>
      <c r="G402" s="411" t="str">
        <f>'گام اول '!I404</f>
        <v>124-813-1924996-1</v>
      </c>
      <c r="H402" s="411" t="str">
        <f>'گام اول '!J404</f>
        <v>2061817068</v>
      </c>
      <c r="I402" s="412">
        <f>'گام اول '!BH404</f>
        <v>66190084</v>
      </c>
      <c r="K402" s="413">
        <f>'گام اول '!BH404</f>
        <v>66190084</v>
      </c>
      <c r="L402" s="413">
        <f t="shared" si="6"/>
        <v>0</v>
      </c>
      <c r="M402" s="414"/>
      <c r="N402" s="413"/>
    </row>
    <row r="403" spans="2:14" s="410" customFormat="1" ht="11.25" customHeight="1" x14ac:dyDescent="0.2">
      <c r="B403" s="411">
        <f>'گام اول '!B405</f>
        <v>399</v>
      </c>
      <c r="C403" s="411" t="str">
        <f>'گام اول '!E405</f>
        <v>اصغر</v>
      </c>
      <c r="D403" s="411" t="str">
        <f>'گام اول '!F405</f>
        <v>لطفی</v>
      </c>
      <c r="E403" s="411" t="str">
        <f>'گام اول '!G405</f>
        <v>نگهبان</v>
      </c>
      <c r="F403" s="411" t="str">
        <f>'گام اول '!H405</f>
        <v>ش.تهران</v>
      </c>
      <c r="G403" s="411" t="str">
        <f>'گام اول '!I405</f>
        <v>124-813-1924974-1</v>
      </c>
      <c r="H403" s="411" t="str">
        <f>'گام اول '!J405</f>
        <v>0050001531</v>
      </c>
      <c r="I403" s="412">
        <f>'گام اول '!BH405</f>
        <v>69032979</v>
      </c>
      <c r="K403" s="413">
        <f>'گام اول '!BH405</f>
        <v>69032979</v>
      </c>
      <c r="L403" s="413">
        <f t="shared" si="6"/>
        <v>0</v>
      </c>
      <c r="M403" s="414"/>
      <c r="N403" s="413"/>
    </row>
    <row r="404" spans="2:14" s="410" customFormat="1" ht="11.25" customHeight="1" x14ac:dyDescent="0.2">
      <c r="B404" s="411">
        <f>'گام اول '!B406</f>
        <v>400</v>
      </c>
      <c r="C404" s="411" t="str">
        <f>'گام اول '!E406</f>
        <v>احمد</v>
      </c>
      <c r="D404" s="411" t="str">
        <f>'گام اول '!F406</f>
        <v>مردانی</v>
      </c>
      <c r="E404" s="411" t="str">
        <f>'گام اول '!G406</f>
        <v>نگهبان</v>
      </c>
      <c r="F404" s="411" t="str">
        <f>'گام اول '!H406</f>
        <v>ش.تهران</v>
      </c>
      <c r="G404" s="411" t="str">
        <f>'گام اول '!I406</f>
        <v>121-800-154457-1</v>
      </c>
      <c r="H404" s="411">
        <f>'گام اول '!J406</f>
        <v>2180466498</v>
      </c>
      <c r="I404" s="412">
        <f>'گام اول '!BH406</f>
        <v>69032979</v>
      </c>
      <c r="K404" s="413">
        <f>'گام اول '!BH406</f>
        <v>69032979</v>
      </c>
      <c r="L404" s="413">
        <f t="shared" si="6"/>
        <v>0</v>
      </c>
      <c r="M404" s="414"/>
      <c r="N404" s="413"/>
    </row>
    <row r="405" spans="2:14" s="410" customFormat="1" ht="11.25" customHeight="1" x14ac:dyDescent="0.2">
      <c r="B405" s="411">
        <f>'گام اول '!B407</f>
        <v>401</v>
      </c>
      <c r="C405" s="411" t="str">
        <f>'گام اول '!E407</f>
        <v>علی اکبر</v>
      </c>
      <c r="D405" s="411" t="str">
        <f>'گام اول '!F407</f>
        <v>مصیبی</v>
      </c>
      <c r="E405" s="411" t="str">
        <f>'گام اول '!G407</f>
        <v>نگهبان</v>
      </c>
      <c r="F405" s="411" t="str">
        <f>'گام اول '!H407</f>
        <v>ش.تهران</v>
      </c>
      <c r="G405" s="411" t="str">
        <f>'گام اول '!I407</f>
        <v>124-813-1924595-1</v>
      </c>
      <c r="H405" s="411">
        <f>'گام اول '!J407</f>
        <v>439145228</v>
      </c>
      <c r="I405" s="412">
        <f>'گام اول '!BH407</f>
        <v>71126274</v>
      </c>
      <c r="K405" s="413">
        <f>'گام اول '!BH407</f>
        <v>71126274</v>
      </c>
      <c r="L405" s="413">
        <f t="shared" si="6"/>
        <v>0</v>
      </c>
      <c r="M405" s="414"/>
      <c r="N405" s="413"/>
    </row>
    <row r="406" spans="2:14" s="410" customFormat="1" ht="11.25" customHeight="1" x14ac:dyDescent="0.2">
      <c r="B406" s="411">
        <f>'گام اول '!B408</f>
        <v>402</v>
      </c>
      <c r="C406" s="411" t="str">
        <f>'گام اول '!E408</f>
        <v>مرتضی</v>
      </c>
      <c r="D406" s="411" t="str">
        <f>'گام اول '!F408</f>
        <v>میسمی</v>
      </c>
      <c r="E406" s="411" t="str">
        <f>'گام اول '!G408</f>
        <v>نگهبان</v>
      </c>
      <c r="F406" s="411" t="str">
        <f>'گام اول '!H408</f>
        <v>ش.تهران</v>
      </c>
      <c r="G406" s="411" t="str">
        <f>'گام اول '!I408</f>
        <v>124-813-1924588-1</v>
      </c>
      <c r="H406" s="411" t="str">
        <f>'گام اول '!J408</f>
        <v>0439772087</v>
      </c>
      <c r="I406" s="412">
        <f>'گام اول '!BH408</f>
        <v>69782579</v>
      </c>
      <c r="K406" s="413">
        <f>'گام اول '!BH408</f>
        <v>69782579</v>
      </c>
      <c r="L406" s="413">
        <f t="shared" si="6"/>
        <v>0</v>
      </c>
      <c r="M406" s="414"/>
      <c r="N406" s="413"/>
    </row>
    <row r="407" spans="2:14" s="410" customFormat="1" ht="11.25" customHeight="1" x14ac:dyDescent="0.2">
      <c r="B407" s="411">
        <f>'گام اول '!B409</f>
        <v>403</v>
      </c>
      <c r="C407" s="411" t="str">
        <f>'گام اول '!E409</f>
        <v>رضا</v>
      </c>
      <c r="D407" s="411" t="str">
        <f>'گام اول '!F409</f>
        <v>عبرانی</v>
      </c>
      <c r="E407" s="411" t="str">
        <f>'گام اول '!G409</f>
        <v>نگهبان</v>
      </c>
      <c r="F407" s="411" t="str">
        <f>'گام اول '!H409</f>
        <v>ش.تهران</v>
      </c>
      <c r="G407" s="411" t="str">
        <f>'گام اول '!I409</f>
        <v>129-813-889510-1</v>
      </c>
      <c r="H407" s="411" t="str">
        <f>'گام اول '!J409</f>
        <v>0057988587</v>
      </c>
      <c r="I407" s="412">
        <f>'گام اول '!BH409</f>
        <v>68064084</v>
      </c>
      <c r="K407" s="413">
        <f>'گام اول '!BH409</f>
        <v>68064084</v>
      </c>
      <c r="L407" s="413">
        <f t="shared" si="6"/>
        <v>0</v>
      </c>
      <c r="M407" s="414"/>
      <c r="N407" s="413"/>
    </row>
    <row r="408" spans="2:14" s="410" customFormat="1" ht="11.25" customHeight="1" x14ac:dyDescent="0.2">
      <c r="B408" s="411">
        <f>'گام اول '!B410</f>
        <v>404</v>
      </c>
      <c r="C408" s="411" t="str">
        <f>'گام اول '!E410</f>
        <v>سعيد</v>
      </c>
      <c r="D408" s="411" t="str">
        <f>'گام اول '!F410</f>
        <v>اسلوبي وند</v>
      </c>
      <c r="E408" s="411" t="str">
        <f>'گام اول '!G410</f>
        <v>نگهبان</v>
      </c>
      <c r="F408" s="411" t="str">
        <f>'گام اول '!H410</f>
        <v>ش.تهران</v>
      </c>
      <c r="G408" s="411" t="str">
        <f>'گام اول '!I410</f>
        <v>254-813-3116184-1</v>
      </c>
      <c r="H408" s="411" t="str">
        <f>'گام اول '!J410</f>
        <v>0036878030</v>
      </c>
      <c r="I408" s="412">
        <f>'گام اول '!BH410</f>
        <v>66002684</v>
      </c>
      <c r="K408" s="413">
        <f>'گام اول '!BH410</f>
        <v>66002684</v>
      </c>
      <c r="L408" s="413">
        <f t="shared" si="6"/>
        <v>0</v>
      </c>
      <c r="M408" s="414"/>
      <c r="N408" s="413"/>
    </row>
    <row r="409" spans="2:14" s="410" customFormat="1" ht="11.25" customHeight="1" x14ac:dyDescent="0.2">
      <c r="B409" s="411">
        <f>'گام اول '!B411</f>
        <v>405</v>
      </c>
      <c r="C409" s="411" t="str">
        <f>'گام اول '!E411</f>
        <v>مرتضي</v>
      </c>
      <c r="D409" s="411" t="str">
        <f>'گام اول '!F411</f>
        <v>سلیمانی</v>
      </c>
      <c r="E409" s="411" t="str">
        <f>'گام اول '!G411</f>
        <v>نگهبان</v>
      </c>
      <c r="F409" s="411" t="str">
        <f>'گام اول '!H411</f>
        <v>ش.تهران</v>
      </c>
      <c r="G409" s="411" t="str">
        <f>'گام اول '!I411</f>
        <v>129-813-23345-1</v>
      </c>
      <c r="H409" s="411" t="str">
        <f>'گام اول '!J411</f>
        <v>3934694810</v>
      </c>
      <c r="I409" s="412">
        <f>'گام اول '!BH411</f>
        <v>73375074</v>
      </c>
      <c r="K409" s="413">
        <f>'گام اول '!BH411</f>
        <v>73375074</v>
      </c>
      <c r="L409" s="413">
        <f t="shared" si="6"/>
        <v>0</v>
      </c>
      <c r="M409" s="414"/>
      <c r="N409" s="413"/>
    </row>
    <row r="410" spans="2:14" s="410" customFormat="1" ht="11.25" customHeight="1" x14ac:dyDescent="0.2">
      <c r="B410" s="411">
        <f>'گام اول '!B412</f>
        <v>406</v>
      </c>
      <c r="C410" s="411" t="str">
        <f>'گام اول '!E412</f>
        <v>حسین</v>
      </c>
      <c r="D410" s="411" t="str">
        <f>'گام اول '!F412</f>
        <v>اسد زاده</v>
      </c>
      <c r="E410" s="411" t="str">
        <f>'گام اول '!G412</f>
        <v>نگهبان</v>
      </c>
      <c r="F410" s="411" t="str">
        <f>'گام اول '!H412</f>
        <v>ش.تهران</v>
      </c>
      <c r="G410" s="411" t="str">
        <f>'گام اول '!I412</f>
        <v>292-813-3679203-1</v>
      </c>
      <c r="H410" s="411" t="str">
        <f>'گام اول '!J412</f>
        <v>0083159347</v>
      </c>
      <c r="I410" s="412">
        <f>'گام اول '!BH412</f>
        <v>68064084</v>
      </c>
      <c r="K410" s="413">
        <f>'گام اول '!BH412</f>
        <v>68064084</v>
      </c>
      <c r="L410" s="413">
        <f t="shared" si="6"/>
        <v>0</v>
      </c>
      <c r="M410" s="414"/>
      <c r="N410" s="413"/>
    </row>
    <row r="411" spans="2:14" s="410" customFormat="1" ht="11.25" customHeight="1" x14ac:dyDescent="0.2">
      <c r="B411" s="411">
        <f>'گام اول '!B413</f>
        <v>407</v>
      </c>
      <c r="C411" s="411" t="str">
        <f>'گام اول '!E413</f>
        <v>علی</v>
      </c>
      <c r="D411" s="411" t="str">
        <f>'گام اول '!F413</f>
        <v>رحمانی</v>
      </c>
      <c r="E411" s="411" t="str">
        <f>'گام اول '!G413</f>
        <v>نگهبان</v>
      </c>
      <c r="F411" s="411" t="str">
        <f>'گام اول '!H413</f>
        <v>ش.تهران</v>
      </c>
      <c r="G411" s="411" t="str">
        <f>'گام اول '!I413</f>
        <v>129-813-3270904-1</v>
      </c>
      <c r="H411" s="411" t="str">
        <f>'گام اول '!J413</f>
        <v>0311391354</v>
      </c>
      <c r="I411" s="412">
        <f>'گام اول '!BH413</f>
        <v>66377484</v>
      </c>
      <c r="K411" s="413">
        <f>'گام اول '!BH413</f>
        <v>66377484</v>
      </c>
      <c r="L411" s="413">
        <f t="shared" si="6"/>
        <v>0</v>
      </c>
      <c r="M411" s="414"/>
      <c r="N411" s="413"/>
    </row>
    <row r="412" spans="2:14" s="410" customFormat="1" ht="11.25" customHeight="1" x14ac:dyDescent="0.2">
      <c r="B412" s="411">
        <f>'گام اول '!B414</f>
        <v>408</v>
      </c>
      <c r="C412" s="411" t="str">
        <f>'گام اول '!E414</f>
        <v>بهروز</v>
      </c>
      <c r="D412" s="411" t="str">
        <f>'گام اول '!F414</f>
        <v>بینا</v>
      </c>
      <c r="E412" s="411" t="str">
        <f>'گام اول '!G414</f>
        <v>نگهبان</v>
      </c>
      <c r="F412" s="411" t="str">
        <f>'گام اول '!H414</f>
        <v>ش.تهران</v>
      </c>
      <c r="G412" s="411" t="str">
        <f>'گام اول '!I414</f>
        <v>430-813-3029174-1</v>
      </c>
      <c r="H412" s="411" t="str">
        <f>'گام اول '!J414</f>
        <v>3960413858</v>
      </c>
      <c r="I412" s="412">
        <f>'گام اول '!BH414</f>
        <v>71501074</v>
      </c>
      <c r="K412" s="413">
        <f>'گام اول '!BH414</f>
        <v>71501074</v>
      </c>
      <c r="L412" s="413">
        <f t="shared" si="6"/>
        <v>0</v>
      </c>
      <c r="M412" s="414"/>
      <c r="N412" s="413"/>
    </row>
    <row r="413" spans="2:14" s="410" customFormat="1" ht="11.25" customHeight="1" x14ac:dyDescent="0.2">
      <c r="B413" s="411">
        <f>'گام اول '!B415</f>
        <v>409</v>
      </c>
      <c r="C413" s="411" t="str">
        <f>'گام اول '!E415</f>
        <v>صادق</v>
      </c>
      <c r="D413" s="411" t="str">
        <f>'گام اول '!F415</f>
        <v>فیض آبادی</v>
      </c>
      <c r="E413" s="411" t="str">
        <f>'گام اول '!G415</f>
        <v>نگهبان</v>
      </c>
      <c r="F413" s="411" t="str">
        <f>'گام اول '!H415</f>
        <v>ش.تهران</v>
      </c>
      <c r="G413" s="411" t="str">
        <f>'گام اول '!I415</f>
        <v>129-12-844354-1</v>
      </c>
      <c r="H413" s="411" t="str">
        <f>'گام اول '!J415</f>
        <v>4911606665</v>
      </c>
      <c r="I413" s="412">
        <f>'گام اول '!BH415</f>
        <v>71688474</v>
      </c>
      <c r="K413" s="413">
        <f>'گام اول '!BH415</f>
        <v>71688474</v>
      </c>
      <c r="L413" s="413">
        <f t="shared" si="6"/>
        <v>0</v>
      </c>
      <c r="M413" s="414"/>
      <c r="N413" s="413"/>
    </row>
    <row r="414" spans="2:14" s="410" customFormat="1" ht="11.25" customHeight="1" x14ac:dyDescent="0.2">
      <c r="B414" s="411">
        <f>'گام اول '!B416</f>
        <v>410</v>
      </c>
      <c r="C414" s="411" t="str">
        <f>'گام اول '!E416</f>
        <v>سیدکریم</v>
      </c>
      <c r="D414" s="411" t="str">
        <f>'گام اول '!F416</f>
        <v>موسوی کلهری</v>
      </c>
      <c r="E414" s="411" t="str">
        <f>'گام اول '!G416</f>
        <v>نگهبان</v>
      </c>
      <c r="F414" s="411" t="str">
        <f>'گام اول '!H416</f>
        <v>ش.تهران</v>
      </c>
      <c r="G414" s="411" t="str">
        <f>'گام اول '!I416</f>
        <v>292-813-3085743-1</v>
      </c>
      <c r="H414" s="411" t="str">
        <f>'گام اول '!J416</f>
        <v>5459746612</v>
      </c>
      <c r="I414" s="412">
        <f>'گام اول '!BH416</f>
        <v>66377484</v>
      </c>
      <c r="K414" s="413">
        <f>'گام اول '!BH416</f>
        <v>66377484</v>
      </c>
      <c r="L414" s="413">
        <f t="shared" si="6"/>
        <v>0</v>
      </c>
      <c r="M414" s="414"/>
      <c r="N414" s="413"/>
    </row>
    <row r="415" spans="2:14" s="410" customFormat="1" ht="11.25" customHeight="1" x14ac:dyDescent="0.2">
      <c r="B415" s="411">
        <f>'گام اول '!B417</f>
        <v>411</v>
      </c>
      <c r="C415" s="411" t="str">
        <f>'گام اول '!E417</f>
        <v>مهرداد</v>
      </c>
      <c r="D415" s="411" t="str">
        <f>'گام اول '!F417</f>
        <v>امیری</v>
      </c>
      <c r="E415" s="411" t="str">
        <f>'گام اول '!G417</f>
        <v>نگهبان</v>
      </c>
      <c r="F415" s="411" t="str">
        <f>'گام اول '!H417</f>
        <v>ش.تهران</v>
      </c>
      <c r="G415" s="411" t="str">
        <f>'گام اول '!I417</f>
        <v>124-813-3036446-1</v>
      </c>
      <c r="H415" s="411" t="str">
        <f>'گام اول '!J417</f>
        <v>0056658494</v>
      </c>
      <c r="I415" s="412">
        <f>'گام اول '!BH417</f>
        <v>68658179</v>
      </c>
      <c r="K415" s="413">
        <f>'گام اول '!BH417</f>
        <v>68658179</v>
      </c>
      <c r="L415" s="413">
        <f t="shared" si="6"/>
        <v>0</v>
      </c>
      <c r="M415" s="414"/>
      <c r="N415" s="413"/>
    </row>
    <row r="416" spans="2:14" s="410" customFormat="1" ht="11.25" customHeight="1" x14ac:dyDescent="0.2">
      <c r="B416" s="411">
        <f>'گام اول '!B418</f>
        <v>412</v>
      </c>
      <c r="C416" s="411" t="str">
        <f>'گام اول '!E418</f>
        <v>محمد علی</v>
      </c>
      <c r="D416" s="411" t="str">
        <f>'گام اول '!F418</f>
        <v>محمدی كلهری</v>
      </c>
      <c r="E416" s="411" t="str">
        <f>'گام اول '!G418</f>
        <v>نگهبان</v>
      </c>
      <c r="F416" s="411" t="str">
        <f>'گام اول '!H418</f>
        <v>ش.تهران</v>
      </c>
      <c r="G416" s="411" t="str">
        <f>'گام اول '!I418</f>
        <v>292-813-3127506-1</v>
      </c>
      <c r="H416" s="411">
        <f>'گام اول '!J418</f>
        <v>5459753597</v>
      </c>
      <c r="I416" s="412">
        <f>'گام اول '!BH418</f>
        <v>68470779</v>
      </c>
      <c r="K416" s="413">
        <f>'گام اول '!BH418</f>
        <v>68470779</v>
      </c>
      <c r="L416" s="413">
        <f t="shared" si="6"/>
        <v>0</v>
      </c>
      <c r="M416" s="414"/>
      <c r="N416" s="413"/>
    </row>
    <row r="417" spans="2:14" s="410" customFormat="1" ht="11.25" customHeight="1" x14ac:dyDescent="0.2">
      <c r="B417" s="411">
        <f>'گام اول '!B419</f>
        <v>413</v>
      </c>
      <c r="C417" s="411" t="str">
        <f>'گام اول '!E419</f>
        <v>عباس</v>
      </c>
      <c r="D417" s="411" t="str">
        <f>'گام اول '!F419</f>
        <v>اسدی باروقی</v>
      </c>
      <c r="E417" s="411" t="str">
        <f>'گام اول '!G419</f>
        <v>نگهبان</v>
      </c>
      <c r="F417" s="411" t="str">
        <f>'گام اول '!H419</f>
        <v>ش.تهران</v>
      </c>
      <c r="G417" s="411" t="str">
        <f>'گام اول '!I419</f>
        <v>121-813-3110976-1</v>
      </c>
      <c r="H417" s="411" t="str">
        <f>'گام اول '!J419</f>
        <v>0014934027</v>
      </c>
      <c r="I417" s="412">
        <f>'گام اول '!BH419</f>
        <v>68845579</v>
      </c>
      <c r="K417" s="413">
        <f>'گام اول '!BH419</f>
        <v>68845579</v>
      </c>
      <c r="L417" s="413">
        <f t="shared" si="6"/>
        <v>0</v>
      </c>
      <c r="M417" s="414"/>
      <c r="N417" s="413"/>
    </row>
    <row r="418" spans="2:14" s="410" customFormat="1" ht="11.25" customHeight="1" x14ac:dyDescent="0.2">
      <c r="B418" s="411">
        <f>'گام اول '!B420</f>
        <v>414</v>
      </c>
      <c r="C418" s="411" t="str">
        <f>'گام اول '!E420</f>
        <v xml:space="preserve">قادر </v>
      </c>
      <c r="D418" s="411" t="str">
        <f>'گام اول '!F420</f>
        <v>باقری زوارق</v>
      </c>
      <c r="E418" s="411" t="str">
        <f>'گام اول '!G420</f>
        <v>نگهبان</v>
      </c>
      <c r="F418" s="411" t="str">
        <f>'گام اول '!H420</f>
        <v>ش.تهران</v>
      </c>
      <c r="G418" s="411" t="str">
        <f>'گام اول '!I420</f>
        <v>292-813-3553098-1</v>
      </c>
      <c r="H418" s="411" t="str">
        <f>'گام اول '!J420</f>
        <v>1689203757</v>
      </c>
      <c r="I418" s="412">
        <f>'گام اول '!BH420</f>
        <v>71688474</v>
      </c>
      <c r="K418" s="413">
        <f>'گام اول '!BH420</f>
        <v>71688474</v>
      </c>
      <c r="L418" s="413">
        <f t="shared" si="6"/>
        <v>0</v>
      </c>
      <c r="M418" s="414"/>
      <c r="N418" s="413"/>
    </row>
    <row r="419" spans="2:14" s="410" customFormat="1" ht="11.25" customHeight="1" x14ac:dyDescent="0.2">
      <c r="B419" s="411">
        <f>'گام اول '!B421</f>
        <v>415</v>
      </c>
      <c r="C419" s="411" t="str">
        <f>'گام اول '!E421</f>
        <v>بهزاد</v>
      </c>
      <c r="D419" s="411" t="str">
        <f>'گام اول '!F421</f>
        <v>مرادی</v>
      </c>
      <c r="E419" s="411" t="str">
        <f>'گام اول '!G421</f>
        <v>نگهبان</v>
      </c>
      <c r="F419" s="411" t="str">
        <f>'گام اول '!H421</f>
        <v>ش.تهران</v>
      </c>
      <c r="G419" s="411" t="str">
        <f>'گام اول '!I421</f>
        <v>255-12-3886989-1</v>
      </c>
      <c r="H419" s="411">
        <f>'گام اول '!J421</f>
        <v>1930085877</v>
      </c>
      <c r="I419" s="412">
        <f>'گام اول '!BH421</f>
        <v>69032979</v>
      </c>
      <c r="K419" s="413">
        <f>'گام اول '!BH421</f>
        <v>69032979</v>
      </c>
      <c r="L419" s="413">
        <f t="shared" si="6"/>
        <v>0</v>
      </c>
      <c r="M419" s="414"/>
      <c r="N419" s="413"/>
    </row>
    <row r="420" spans="2:14" s="410" customFormat="1" ht="11.25" customHeight="1" x14ac:dyDescent="0.2">
      <c r="B420" s="411">
        <f>'گام اول '!B422</f>
        <v>416</v>
      </c>
      <c r="C420" s="411" t="str">
        <f>'گام اول '!E422</f>
        <v>محمدجاوید</v>
      </c>
      <c r="D420" s="411" t="str">
        <f>'گام اول '!F422</f>
        <v>تقی زاده</v>
      </c>
      <c r="E420" s="411" t="str">
        <f>'گام اول '!G422</f>
        <v>نگهبان</v>
      </c>
      <c r="F420" s="411" t="str">
        <f>'گام اول '!H422</f>
        <v>ش.تهران</v>
      </c>
      <c r="G420" s="411" t="str">
        <f>'گام اول '!I422</f>
        <v>368-700-3775457-1</v>
      </c>
      <c r="H420" s="411" t="str">
        <f>'گام اول '!J422</f>
        <v>0019472994</v>
      </c>
      <c r="I420" s="412">
        <f>'گام اول '!BH422</f>
        <v>68251484</v>
      </c>
      <c r="K420" s="413">
        <f>'گام اول '!BH422</f>
        <v>68251484</v>
      </c>
      <c r="L420" s="413">
        <f t="shared" si="6"/>
        <v>0</v>
      </c>
      <c r="M420" s="414"/>
      <c r="N420" s="413"/>
    </row>
    <row r="421" spans="2:14" s="410" customFormat="1" ht="11.25" customHeight="1" x14ac:dyDescent="0.2">
      <c r="B421" s="411">
        <f>'گام اول '!B423</f>
        <v>417</v>
      </c>
      <c r="C421" s="411" t="str">
        <f>'گام اول '!E423</f>
        <v>امید</v>
      </c>
      <c r="D421" s="411" t="str">
        <f>'گام اول '!F423</f>
        <v>کردبچه</v>
      </c>
      <c r="E421" s="411" t="str">
        <f>'گام اول '!G423</f>
        <v>نگهبان</v>
      </c>
      <c r="F421" s="411" t="str">
        <f>'گام اول '!H423</f>
        <v>ش.تهران</v>
      </c>
      <c r="G421" s="411" t="str">
        <f>'گام اول '!I423</f>
        <v>368-700-3783853-1</v>
      </c>
      <c r="H421" s="411" t="str">
        <f>'گام اول '!J423</f>
        <v>0430057334</v>
      </c>
      <c r="I421" s="412">
        <f>'گام اول '!BH423</f>
        <v>66002684</v>
      </c>
      <c r="K421" s="413">
        <f>'گام اول '!BH423</f>
        <v>66002684</v>
      </c>
      <c r="L421" s="413">
        <f t="shared" si="6"/>
        <v>0</v>
      </c>
      <c r="M421" s="414"/>
      <c r="N421" s="413"/>
    </row>
    <row r="422" spans="2:14" s="410" customFormat="1" ht="11.25" customHeight="1" x14ac:dyDescent="0.2">
      <c r="B422" s="411">
        <f>'گام اول '!B424</f>
        <v>418</v>
      </c>
      <c r="C422" s="411" t="str">
        <f>'گام اول '!E424</f>
        <v>علیرضا</v>
      </c>
      <c r="D422" s="411" t="str">
        <f>'گام اول '!F424</f>
        <v>رستمی جاهد</v>
      </c>
      <c r="E422" s="411" t="str">
        <f>'گام اول '!G424</f>
        <v>نگهبان</v>
      </c>
      <c r="F422" s="411" t="str">
        <f>'گام اول '!H424</f>
        <v>ش.تهران</v>
      </c>
      <c r="G422" s="411" t="str">
        <f>'گام اول '!I424</f>
        <v>366-700-3791152-1</v>
      </c>
      <c r="H422" s="411" t="str">
        <f>'گام اول '!J424</f>
        <v>0019703023</v>
      </c>
      <c r="I422" s="412">
        <f>'گام اول '!BH424</f>
        <v>66377484</v>
      </c>
      <c r="K422" s="413">
        <f>'گام اول '!BH424</f>
        <v>66377484</v>
      </c>
      <c r="L422" s="413">
        <f t="shared" si="6"/>
        <v>0</v>
      </c>
      <c r="M422" s="414"/>
      <c r="N422" s="413"/>
    </row>
    <row r="423" spans="2:14" s="410" customFormat="1" ht="11.25" customHeight="1" x14ac:dyDescent="0.2">
      <c r="B423" s="411">
        <f>'گام اول '!B425</f>
        <v>419</v>
      </c>
      <c r="C423" s="411" t="str">
        <f>'گام اول '!E425</f>
        <v>میثم</v>
      </c>
      <c r="D423" s="411" t="str">
        <f>'گام اول '!F425</f>
        <v>نظری</v>
      </c>
      <c r="E423" s="411" t="str">
        <f>'گام اول '!G425</f>
        <v>نگهبان</v>
      </c>
      <c r="F423" s="411" t="str">
        <f>'گام اول '!H425</f>
        <v>ش.تهران</v>
      </c>
      <c r="G423" s="411" t="str">
        <f>'گام اول '!I425</f>
        <v>368-12-3800921-1</v>
      </c>
      <c r="H423" s="411" t="str">
        <f>'گام اول '!J425</f>
        <v>0082982031</v>
      </c>
      <c r="I423" s="412">
        <f>'گام اول '!BH425</f>
        <v>77657177</v>
      </c>
      <c r="K423" s="413">
        <f>'گام اول '!BH425</f>
        <v>77657177</v>
      </c>
      <c r="L423" s="413">
        <f t="shared" si="6"/>
        <v>0</v>
      </c>
      <c r="M423" s="414"/>
      <c r="N423" s="413"/>
    </row>
    <row r="424" spans="2:14" s="410" customFormat="1" ht="11.25" customHeight="1" x14ac:dyDescent="0.2">
      <c r="B424" s="411">
        <f>'گام اول '!B426</f>
        <v>420</v>
      </c>
      <c r="C424" s="411" t="str">
        <f>'گام اول '!E426</f>
        <v>علیرضا</v>
      </c>
      <c r="D424" s="411" t="str">
        <f>'گام اول '!F426</f>
        <v>نجف پور</v>
      </c>
      <c r="E424" s="411" t="str">
        <f>'گام اول '!G426</f>
        <v>نگهبان</v>
      </c>
      <c r="F424" s="411" t="str">
        <f>'گام اول '!H426</f>
        <v>ش.تهران</v>
      </c>
      <c r="G424" s="411" t="str">
        <f>'گام اول '!I426</f>
        <v>390-700-3470499-1</v>
      </c>
      <c r="H424" s="411" t="str">
        <f>'گام اول '!J426</f>
        <v>0493571957</v>
      </c>
      <c r="I424" s="412">
        <f>'گام اول '!BH426</f>
        <v>71688474</v>
      </c>
      <c r="K424" s="413">
        <f>'گام اول '!BH426</f>
        <v>71688474</v>
      </c>
      <c r="L424" s="413">
        <f t="shared" si="6"/>
        <v>0</v>
      </c>
      <c r="M424" s="414"/>
      <c r="N424" s="413"/>
    </row>
    <row r="425" spans="2:14" s="410" customFormat="1" ht="11.25" customHeight="1" x14ac:dyDescent="0.2">
      <c r="B425" s="411">
        <f>'گام اول '!B427</f>
        <v>421</v>
      </c>
      <c r="C425" s="411" t="str">
        <f>'گام اول '!E427</f>
        <v>حسن</v>
      </c>
      <c r="D425" s="411" t="str">
        <f>'گام اول '!F427</f>
        <v>نجف پور</v>
      </c>
      <c r="E425" s="411" t="str">
        <f>'گام اول '!G427</f>
        <v>نگهبان</v>
      </c>
      <c r="F425" s="411" t="str">
        <f>'گام اول '!H427</f>
        <v>ش.تهران</v>
      </c>
      <c r="G425" s="411" t="str">
        <f>'گام اول '!I427</f>
        <v>255-813-3471697-1</v>
      </c>
      <c r="H425" s="411" t="str">
        <f>'گام اول '!J427</f>
        <v>0480066681</v>
      </c>
      <c r="I425" s="412">
        <f>'گام اول '!BH427</f>
        <v>69032979</v>
      </c>
      <c r="K425" s="413">
        <f>'گام اول '!BH427</f>
        <v>69032979</v>
      </c>
      <c r="L425" s="413">
        <f t="shared" si="6"/>
        <v>0</v>
      </c>
      <c r="M425" s="414"/>
      <c r="N425" s="413"/>
    </row>
    <row r="426" spans="2:14" s="410" customFormat="1" ht="11.25" customHeight="1" x14ac:dyDescent="0.2">
      <c r="B426" s="411">
        <f>'گام اول '!B428</f>
        <v>422</v>
      </c>
      <c r="C426" s="411" t="str">
        <f>'گام اول '!E428</f>
        <v>مجید</v>
      </c>
      <c r="D426" s="411" t="str">
        <f>'گام اول '!F428</f>
        <v>سیاح</v>
      </c>
      <c r="E426" s="411" t="str">
        <f>'گام اول '!G428</f>
        <v>نگهبان</v>
      </c>
      <c r="F426" s="411" t="str">
        <f>'گام اول '!H428</f>
        <v>ش.تهران</v>
      </c>
      <c r="G426" s="411" t="str">
        <f>'گام اول '!I428</f>
        <v>255-813-3471674-1</v>
      </c>
      <c r="H426" s="411" t="str">
        <f>'گام اول '!J428</f>
        <v>6359885751</v>
      </c>
      <c r="I426" s="412">
        <f>'گام اول '!BH428</f>
        <v>66002684</v>
      </c>
      <c r="K426" s="413">
        <f>'گام اول '!BH428</f>
        <v>66002684</v>
      </c>
      <c r="L426" s="413">
        <f t="shared" si="6"/>
        <v>0</v>
      </c>
      <c r="M426" s="414"/>
      <c r="N426" s="413"/>
    </row>
    <row r="427" spans="2:14" s="410" customFormat="1" ht="11.25" customHeight="1" x14ac:dyDescent="0.2">
      <c r="B427" s="411">
        <f>'گام اول '!B429</f>
        <v>423</v>
      </c>
      <c r="C427" s="411" t="str">
        <f>'گام اول '!E429</f>
        <v>نورالدین</v>
      </c>
      <c r="D427" s="411" t="str">
        <f>'گام اول '!F429</f>
        <v>فتحی</v>
      </c>
      <c r="E427" s="411" t="str">
        <f>'گام اول '!G429</f>
        <v>نگهبان</v>
      </c>
      <c r="F427" s="411" t="str">
        <f>'گام اول '!H429</f>
        <v>ش.تهران</v>
      </c>
      <c r="G427" s="411" t="str">
        <f>'گام اول '!I429</f>
        <v>255-813-3345800-1</v>
      </c>
      <c r="H427" s="411" t="str">
        <f>'گام اول '!J429</f>
        <v>3319423274</v>
      </c>
      <c r="I427" s="412">
        <f>'گام اول '!BH429</f>
        <v>57028436</v>
      </c>
      <c r="K427" s="413">
        <f>'گام اول '!BH429</f>
        <v>57028436</v>
      </c>
      <c r="L427" s="413">
        <f t="shared" si="6"/>
        <v>0</v>
      </c>
      <c r="M427" s="414"/>
      <c r="N427" s="413"/>
    </row>
    <row r="428" spans="2:14" s="410" customFormat="1" ht="11.25" customHeight="1" x14ac:dyDescent="0.2">
      <c r="B428" s="411">
        <f>'گام اول '!B430</f>
        <v>424</v>
      </c>
      <c r="C428" s="411" t="str">
        <f>'گام اول '!E430</f>
        <v>مهدی</v>
      </c>
      <c r="D428" s="411" t="str">
        <f>'گام اول '!F430</f>
        <v>زارع</v>
      </c>
      <c r="E428" s="411" t="str">
        <f>'گام اول '!G430</f>
        <v>نگهبان</v>
      </c>
      <c r="F428" s="411" t="str">
        <f>'گام اول '!H430</f>
        <v>ش.تهران</v>
      </c>
      <c r="G428" s="411" t="str">
        <f>'گام اول '!I430</f>
        <v>366-700-4134086-1</v>
      </c>
      <c r="H428" s="411" t="str">
        <f>'گام اول '!J430</f>
        <v>4849969534</v>
      </c>
      <c r="I428" s="412">
        <f>'گام اول '!BH430</f>
        <v>63887061</v>
      </c>
      <c r="K428" s="413">
        <f>'گام اول '!BH430</f>
        <v>63887061</v>
      </c>
      <c r="L428" s="413">
        <f t="shared" si="6"/>
        <v>0</v>
      </c>
      <c r="M428" s="414"/>
      <c r="N428" s="413"/>
    </row>
    <row r="429" spans="2:14" s="410" customFormat="1" ht="11.25" customHeight="1" x14ac:dyDescent="0.2">
      <c r="B429" s="411">
        <f>'گام اول '!B431</f>
        <v>425</v>
      </c>
      <c r="C429" s="411" t="str">
        <f>'گام اول '!E431</f>
        <v>حمیدرضا</v>
      </c>
      <c r="D429" s="411" t="str">
        <f>'گام اول '!F431</f>
        <v>غفوری</v>
      </c>
      <c r="E429" s="411" t="str">
        <f>'گام اول '!G431</f>
        <v>نگهبان</v>
      </c>
      <c r="F429" s="411" t="str">
        <f>'گام اول '!H431</f>
        <v>ش.تهران</v>
      </c>
      <c r="G429" s="411" t="str">
        <f>'گام اول '!I431</f>
        <v>255-700-4144627-1</v>
      </c>
      <c r="H429" s="411" t="str">
        <f>'گام اول '!J431</f>
        <v>0052092690</v>
      </c>
      <c r="I429" s="412">
        <f>'گام اول '!BH431</f>
        <v>63887061</v>
      </c>
      <c r="K429" s="413">
        <f>'گام اول '!BH431</f>
        <v>63887061</v>
      </c>
      <c r="L429" s="413">
        <f t="shared" si="6"/>
        <v>0</v>
      </c>
      <c r="M429" s="414"/>
      <c r="N429" s="413"/>
    </row>
    <row r="430" spans="2:14" s="410" customFormat="1" ht="11.25" customHeight="1" x14ac:dyDescent="0.2">
      <c r="B430" s="411">
        <f>'گام اول '!B432</f>
        <v>426</v>
      </c>
      <c r="C430" s="411" t="str">
        <f>'گام اول '!E432</f>
        <v xml:space="preserve">محمد </v>
      </c>
      <c r="D430" s="411" t="str">
        <f>'گام اول '!F432</f>
        <v>قیومی</v>
      </c>
      <c r="E430" s="411" t="str">
        <f>'گام اول '!G432</f>
        <v>نگهبان</v>
      </c>
      <c r="F430" s="411" t="str">
        <f>'گام اول '!H432</f>
        <v>ش.تهران</v>
      </c>
      <c r="G430" s="411" t="str">
        <f>'گام اول '!I432</f>
        <v>360-700-4169671-1</v>
      </c>
      <c r="H430" s="411" t="str">
        <f>'گام اول '!J432</f>
        <v>1630128309</v>
      </c>
      <c r="I430" s="412">
        <f>'گام اول '!BH432</f>
        <v>63887061</v>
      </c>
      <c r="K430" s="413">
        <f>'گام اول '!BH432</f>
        <v>63887061</v>
      </c>
      <c r="L430" s="413">
        <f t="shared" si="6"/>
        <v>0</v>
      </c>
      <c r="M430" s="414"/>
      <c r="N430" s="413"/>
    </row>
    <row r="431" spans="2:14" s="410" customFormat="1" ht="11.25" customHeight="1" x14ac:dyDescent="0.2">
      <c r="B431" s="411">
        <f>'گام اول '!B433</f>
        <v>427</v>
      </c>
      <c r="C431" s="411" t="str">
        <f>'گام اول '!E433</f>
        <v>مرتضی</v>
      </c>
      <c r="D431" s="411" t="str">
        <f>'گام اول '!F433</f>
        <v>بهرامی</v>
      </c>
      <c r="E431" s="411" t="str">
        <f>'گام اول '!G433</f>
        <v>نگهبان</v>
      </c>
      <c r="F431" s="411" t="str">
        <f>'گام اول '!H433</f>
        <v>ش.تهران</v>
      </c>
      <c r="G431" s="411" t="str">
        <f>'گام اول '!I433</f>
        <v>448-700-4184154-1</v>
      </c>
      <c r="H431" s="411" t="str">
        <f>'گام اول '!J433</f>
        <v>0063857316</v>
      </c>
      <c r="I431" s="412">
        <f>'گام اول '!BH433</f>
        <v>63512261</v>
      </c>
      <c r="K431" s="413">
        <f>'گام اول '!BH433</f>
        <v>63512261</v>
      </c>
      <c r="L431" s="413">
        <f t="shared" si="6"/>
        <v>0</v>
      </c>
      <c r="M431" s="414"/>
      <c r="N431" s="413"/>
    </row>
    <row r="432" spans="2:14" s="410" customFormat="1" ht="11.25" customHeight="1" x14ac:dyDescent="0.2">
      <c r="B432" s="411">
        <f>'گام اول '!B434</f>
        <v>428</v>
      </c>
      <c r="C432" s="411" t="str">
        <f>'گام اول '!E434</f>
        <v>حبیب اله</v>
      </c>
      <c r="D432" s="411" t="str">
        <f>'گام اول '!F434</f>
        <v>باقری</v>
      </c>
      <c r="E432" s="411" t="str">
        <f>'گام اول '!G434</f>
        <v>نگهبان</v>
      </c>
      <c r="F432" s="411" t="str">
        <f>'گام اول '!H434</f>
        <v>ش.تهران</v>
      </c>
      <c r="G432" s="411" t="str">
        <f>'گام اول '!I434</f>
        <v>255-700-4215084-1</v>
      </c>
      <c r="H432" s="411" t="str">
        <f>'گام اول '!J434</f>
        <v>0480514259</v>
      </c>
      <c r="I432" s="412">
        <f>'گام اول '!BH434</f>
        <v>71369193</v>
      </c>
      <c r="K432" s="413">
        <f>'گام اول '!BH434</f>
        <v>71369193</v>
      </c>
      <c r="L432" s="413">
        <f t="shared" si="6"/>
        <v>0</v>
      </c>
      <c r="M432" s="414"/>
      <c r="N432" s="413"/>
    </row>
    <row r="433" spans="2:14" s="410" customFormat="1" ht="11.25" customHeight="1" x14ac:dyDescent="0.2">
      <c r="B433" s="411">
        <f>'گام اول '!B435</f>
        <v>429</v>
      </c>
      <c r="C433" s="411" t="str">
        <f>'گام اول '!E435</f>
        <v>اسماعيل</v>
      </c>
      <c r="D433" s="411" t="str">
        <f>'گام اول '!F435</f>
        <v>مجیدی</v>
      </c>
      <c r="E433" s="411" t="str">
        <f>'گام اول '!G435</f>
        <v>نگهبان</v>
      </c>
      <c r="F433" s="411" t="str">
        <f>'گام اول '!H435</f>
        <v>ش.تهران</v>
      </c>
      <c r="G433" s="411" t="str">
        <f>'گام اول '!I435</f>
        <v>254-813-2390774-1</v>
      </c>
      <c r="H433" s="411" t="str">
        <f>'گام اول '!J435</f>
        <v>0323244416</v>
      </c>
      <c r="I433" s="412">
        <f>'گام اول '!BH435</f>
        <v>69032979</v>
      </c>
      <c r="K433" s="413">
        <f>'گام اول '!BH435</f>
        <v>69032979</v>
      </c>
      <c r="L433" s="413">
        <f t="shared" si="6"/>
        <v>0</v>
      </c>
      <c r="M433" s="414"/>
      <c r="N433" s="413"/>
    </row>
    <row r="434" spans="2:14" s="410" customFormat="1" ht="11.25" customHeight="1" x14ac:dyDescent="0.2">
      <c r="B434" s="411">
        <f>'گام اول '!B436</f>
        <v>430</v>
      </c>
      <c r="C434" s="411" t="str">
        <f>'گام اول '!E436</f>
        <v>احسان</v>
      </c>
      <c r="D434" s="411" t="str">
        <f>'گام اول '!F436</f>
        <v>شجاعي فرد</v>
      </c>
      <c r="E434" s="411" t="str">
        <f>'گام اول '!G436</f>
        <v>نگهبان</v>
      </c>
      <c r="F434" s="411" t="str">
        <f>'گام اول '!H436</f>
        <v>ش.تهران</v>
      </c>
      <c r="G434" s="411" t="str">
        <f>'گام اول '!I436</f>
        <v>129-813-2209434-1</v>
      </c>
      <c r="H434" s="411" t="str">
        <f>'گام اول '!J436</f>
        <v>0080270123</v>
      </c>
      <c r="I434" s="412">
        <f>'گام اول '!BH436</f>
        <v>68064084</v>
      </c>
      <c r="K434" s="413">
        <f>'گام اول '!BH436</f>
        <v>68064084</v>
      </c>
      <c r="L434" s="413">
        <f t="shared" si="6"/>
        <v>0</v>
      </c>
      <c r="M434" s="414"/>
      <c r="N434" s="413"/>
    </row>
    <row r="435" spans="2:14" s="410" customFormat="1" ht="11.25" customHeight="1" x14ac:dyDescent="0.2">
      <c r="B435" s="411">
        <f>'گام اول '!B437</f>
        <v>431</v>
      </c>
      <c r="C435" s="411" t="str">
        <f>'گام اول '!E437</f>
        <v>سید رسول</v>
      </c>
      <c r="D435" s="411" t="str">
        <f>'گام اول '!F437</f>
        <v>حسینی</v>
      </c>
      <c r="E435" s="411" t="str">
        <f>'گام اول '!G437</f>
        <v>نگهبان</v>
      </c>
      <c r="F435" s="411" t="str">
        <f>'گام اول '!H437</f>
        <v>ش.تهران</v>
      </c>
      <c r="G435" s="411" t="str">
        <f>'گام اول '!I437</f>
        <v>302-700-4222601-1</v>
      </c>
      <c r="H435" s="411" t="str">
        <f>'گام اول '!J437</f>
        <v>0492136726</v>
      </c>
      <c r="I435" s="412">
        <f>'گام اول '!BH437</f>
        <v>66167756</v>
      </c>
      <c r="K435" s="413">
        <f>'گام اول '!BH437</f>
        <v>66167756</v>
      </c>
      <c r="L435" s="413">
        <f t="shared" si="6"/>
        <v>0</v>
      </c>
      <c r="M435" s="414"/>
      <c r="N435" s="413"/>
    </row>
    <row r="436" spans="2:14" s="410" customFormat="1" ht="11.25" customHeight="1" x14ac:dyDescent="0.2">
      <c r="B436" s="411">
        <f>'گام اول '!B438</f>
        <v>432</v>
      </c>
      <c r="C436" s="411" t="str">
        <f>'گام اول '!E438</f>
        <v>میرحسین</v>
      </c>
      <c r="D436" s="411" t="str">
        <f>'گام اول '!F438</f>
        <v>رسولی تولون</v>
      </c>
      <c r="E436" s="411" t="str">
        <f>'گام اول '!G438</f>
        <v>نگهبان</v>
      </c>
      <c r="F436" s="411" t="str">
        <f>'گام اول '!H438</f>
        <v>ش.تهران</v>
      </c>
      <c r="G436" s="411" t="str">
        <f>'گام اول '!I438</f>
        <v>438-813-67036703-1</v>
      </c>
      <c r="H436" s="411" t="str">
        <f>'گام اول '!J438</f>
        <v>0077175001</v>
      </c>
      <c r="I436" s="412">
        <f>'گام اول '!BH438</f>
        <v>68470779</v>
      </c>
      <c r="K436" s="413">
        <f>'گام اول '!BH438</f>
        <v>68470779</v>
      </c>
      <c r="L436" s="413">
        <f t="shared" si="6"/>
        <v>0</v>
      </c>
      <c r="M436" s="414"/>
      <c r="N436" s="413"/>
    </row>
    <row r="437" spans="2:14" s="410" customFormat="1" ht="11.25" customHeight="1" x14ac:dyDescent="0.2">
      <c r="B437" s="411">
        <f>'گام اول '!B439</f>
        <v>433</v>
      </c>
      <c r="C437" s="411" t="str">
        <f>'گام اول '!E439</f>
        <v>حامد</v>
      </c>
      <c r="D437" s="411" t="str">
        <f>'گام اول '!F439</f>
        <v>نیک نژاد</v>
      </c>
      <c r="E437" s="411" t="str">
        <f>'گام اول '!G439</f>
        <v>نگهبان</v>
      </c>
      <c r="F437" s="411" t="str">
        <f>'گام اول '!H439</f>
        <v>ش.تهران</v>
      </c>
      <c r="G437" s="411" t="str">
        <f>'گام اول '!I439</f>
        <v>268-700-4236032-1</v>
      </c>
      <c r="H437" s="411" t="str">
        <f>'گام اول '!J439</f>
        <v>0083691723</v>
      </c>
      <c r="I437" s="412">
        <f>'گام اول '!BH439</f>
        <v>69198051</v>
      </c>
      <c r="K437" s="413">
        <f>'گام اول '!BH439</f>
        <v>69198051</v>
      </c>
      <c r="L437" s="413">
        <f t="shared" si="6"/>
        <v>0</v>
      </c>
      <c r="M437" s="414"/>
      <c r="N437" s="413"/>
    </row>
    <row r="438" spans="2:14" s="410" customFormat="1" ht="11.25" customHeight="1" x14ac:dyDescent="0.2">
      <c r="B438" s="411">
        <f>'گام اول '!B440</f>
        <v>434</v>
      </c>
      <c r="C438" s="411" t="str">
        <f>'گام اول '!E440</f>
        <v>عباس</v>
      </c>
      <c r="D438" s="411" t="str">
        <f>'گام اول '!F440</f>
        <v>جلالی عاشق آبادی</v>
      </c>
      <c r="E438" s="411" t="str">
        <f>'گام اول '!G440</f>
        <v>نگهبان</v>
      </c>
      <c r="F438" s="411" t="str">
        <f>'گام اول '!H440</f>
        <v>ش.تهران</v>
      </c>
      <c r="G438" s="411" t="str">
        <f>'گام اول '!I440</f>
        <v>392-700-3919143-1</v>
      </c>
      <c r="H438" s="411" t="str">
        <f>'گام اول '!J440</f>
        <v>6649981915</v>
      </c>
      <c r="I438" s="412">
        <f>'گام اول '!BH440</f>
        <v>63887061</v>
      </c>
      <c r="K438" s="413">
        <f>'گام اول '!BH440</f>
        <v>63887061</v>
      </c>
      <c r="L438" s="413">
        <f t="shared" si="6"/>
        <v>0</v>
      </c>
      <c r="M438" s="414"/>
      <c r="N438" s="413"/>
    </row>
    <row r="439" spans="2:14" s="410" customFormat="1" ht="11.25" customHeight="1" x14ac:dyDescent="0.2">
      <c r="B439" s="411">
        <f>'گام اول '!B441</f>
        <v>435</v>
      </c>
      <c r="C439" s="411" t="str">
        <f>'گام اول '!E441</f>
        <v>حسن</v>
      </c>
      <c r="D439" s="411" t="str">
        <f>'گام اول '!F441</f>
        <v>حسن آهاری</v>
      </c>
      <c r="E439" s="411" t="str">
        <f>'گام اول '!G441</f>
        <v>نگهبان</v>
      </c>
      <c r="F439" s="411" t="str">
        <f>'گام اول '!H441</f>
        <v>ش.تهران</v>
      </c>
      <c r="G439" s="411" t="str">
        <f>'گام اول '!I441</f>
        <v>361-700-4294405-1</v>
      </c>
      <c r="H439" s="411" t="str">
        <f>'گام اول '!J441</f>
        <v>0019116470</v>
      </c>
      <c r="I439" s="412">
        <f>'گام اول '!BH441</f>
        <v>69650698</v>
      </c>
      <c r="K439" s="413">
        <f>'گام اول '!BH441</f>
        <v>69650698</v>
      </c>
      <c r="L439" s="413">
        <f t="shared" si="6"/>
        <v>0</v>
      </c>
      <c r="M439" s="414"/>
      <c r="N439" s="413"/>
    </row>
    <row r="440" spans="2:14" s="410" customFormat="1" ht="11.25" customHeight="1" x14ac:dyDescent="0.2">
      <c r="B440" s="411">
        <f>'گام اول '!B442</f>
        <v>436</v>
      </c>
      <c r="C440" s="411" t="str">
        <f>'گام اول '!E442</f>
        <v>عباس</v>
      </c>
      <c r="D440" s="411" t="str">
        <f>'گام اول '!F442</f>
        <v>باغچقی</v>
      </c>
      <c r="E440" s="411" t="str">
        <f>'گام اول '!G442</f>
        <v>نگهبان</v>
      </c>
      <c r="F440" s="411" t="str">
        <f>'گام اول '!H442</f>
        <v>ش.تهران</v>
      </c>
      <c r="G440" s="411" t="str">
        <f>'گام اول '!I442</f>
        <v>368-12-4312761-1</v>
      </c>
      <c r="H440" s="411" t="str">
        <f>'گام اول '!J442</f>
        <v>0680366962</v>
      </c>
      <c r="I440" s="412">
        <f>'گام اول '!BH442</f>
        <v>62196779</v>
      </c>
      <c r="K440" s="413">
        <f>'گام اول '!BH442</f>
        <v>62196779</v>
      </c>
      <c r="L440" s="413">
        <f t="shared" si="6"/>
        <v>0</v>
      </c>
      <c r="M440" s="414"/>
      <c r="N440" s="413"/>
    </row>
    <row r="441" spans="2:14" s="410" customFormat="1" ht="11.25" customHeight="1" x14ac:dyDescent="0.2">
      <c r="B441" s="411">
        <f>'گام اول '!B443</f>
        <v>437</v>
      </c>
      <c r="C441" s="411" t="str">
        <f>'گام اول '!E443</f>
        <v>مجید</v>
      </c>
      <c r="D441" s="411" t="str">
        <f>'گام اول '!F443</f>
        <v>ثمری</v>
      </c>
      <c r="E441" s="411" t="str">
        <f>'گام اول '!G443</f>
        <v>نگهبان</v>
      </c>
      <c r="F441" s="411" t="str">
        <f>'گام اول '!H443</f>
        <v>ش.تهران</v>
      </c>
      <c r="G441" s="411" t="str">
        <f>'گام اول '!I443</f>
        <v>361-813-4326836-1</v>
      </c>
      <c r="H441" s="411" t="str">
        <f>'گام اول '!J443</f>
        <v>0075176475</v>
      </c>
      <c r="I441" s="412">
        <f>'گام اول '!BH443</f>
        <v>69198051</v>
      </c>
      <c r="K441" s="413">
        <f>'گام اول '!BH443</f>
        <v>69198051</v>
      </c>
      <c r="L441" s="413">
        <f t="shared" si="6"/>
        <v>0</v>
      </c>
      <c r="M441" s="414"/>
      <c r="N441" s="413"/>
    </row>
    <row r="442" spans="2:14" s="410" customFormat="1" ht="11.25" customHeight="1" x14ac:dyDescent="0.2">
      <c r="B442" s="411">
        <f>'گام اول '!B444</f>
        <v>438</v>
      </c>
      <c r="C442" s="411" t="str">
        <f>'گام اول '!E444</f>
        <v>یوسف</v>
      </c>
      <c r="D442" s="411" t="str">
        <f>'گام اول '!F444</f>
        <v>اسلامی</v>
      </c>
      <c r="E442" s="411" t="str">
        <f>'گام اول '!G444</f>
        <v>نگهبان</v>
      </c>
      <c r="F442" s="411" t="str">
        <f>'گام اول '!H444</f>
        <v>ش.تهران</v>
      </c>
      <c r="G442" s="411" t="str">
        <f>'گام اول '!I444</f>
        <v>245-700-4309304-1</v>
      </c>
      <c r="H442" s="411">
        <f>'گام اول '!J444</f>
        <v>1465439366</v>
      </c>
      <c r="I442" s="412">
        <f>'گام اول '!BH444</f>
        <v>66542556</v>
      </c>
      <c r="K442" s="413">
        <f>'گام اول '!BH444</f>
        <v>66542556</v>
      </c>
      <c r="L442" s="413">
        <f t="shared" si="6"/>
        <v>0</v>
      </c>
      <c r="M442" s="414"/>
      <c r="N442" s="413"/>
    </row>
    <row r="443" spans="2:14" s="410" customFormat="1" ht="11.25" customHeight="1" x14ac:dyDescent="0.2">
      <c r="B443" s="411">
        <f>'گام اول '!B445</f>
        <v>439</v>
      </c>
      <c r="C443" s="411" t="str">
        <f>'گام اول '!E445</f>
        <v>محمدرضا</v>
      </c>
      <c r="D443" s="411" t="str">
        <f>'گام اول '!F445</f>
        <v>میرزایی</v>
      </c>
      <c r="E443" s="411" t="str">
        <f>'گام اول '!G445</f>
        <v>نگهبان</v>
      </c>
      <c r="F443" s="411" t="str">
        <f>'گام اول '!H445</f>
        <v>ش.تهران</v>
      </c>
      <c r="G443" s="411" t="str">
        <f>'گام اول '!I445</f>
        <v>124-700-123524-1</v>
      </c>
      <c r="H443" s="411" t="str">
        <f>'گام اول '!J445</f>
        <v>0015336573</v>
      </c>
      <c r="I443" s="412">
        <f>'گام اول '!BH445</f>
        <v>63887061</v>
      </c>
      <c r="K443" s="413">
        <f>'گام اول '!BH445</f>
        <v>63887061</v>
      </c>
      <c r="L443" s="413">
        <f t="shared" si="6"/>
        <v>0</v>
      </c>
      <c r="M443" s="414"/>
      <c r="N443" s="413"/>
    </row>
    <row r="444" spans="2:14" s="410" customFormat="1" ht="11.25" customHeight="1" x14ac:dyDescent="0.2">
      <c r="B444" s="411">
        <f>'گام اول '!B446</f>
        <v>440</v>
      </c>
      <c r="C444" s="411" t="str">
        <f>'گام اول '!E446</f>
        <v>علیرضا</v>
      </c>
      <c r="D444" s="411" t="str">
        <f>'گام اول '!F446</f>
        <v>آقایی پور فوشازده</v>
      </c>
      <c r="E444" s="411" t="str">
        <f>'گام اول '!G446</f>
        <v>نگهبان</v>
      </c>
      <c r="F444" s="411" t="str">
        <f>'گام اول '!H446</f>
        <v>ش.تهران</v>
      </c>
      <c r="G444" s="411" t="str">
        <f>'گام اول '!I446</f>
        <v>401-700-4326008-1</v>
      </c>
      <c r="H444" s="411" t="str">
        <f>'گام اول '!J446</f>
        <v>0422055247</v>
      </c>
      <c r="I444" s="412">
        <f>'گام اول '!BH446</f>
        <v>63512261</v>
      </c>
      <c r="K444" s="413">
        <f>'گام اول '!BH446</f>
        <v>63512261</v>
      </c>
      <c r="L444" s="413">
        <f t="shared" si="6"/>
        <v>0</v>
      </c>
      <c r="M444" s="414"/>
      <c r="N444" s="413"/>
    </row>
    <row r="445" spans="2:14" s="410" customFormat="1" ht="11.25" customHeight="1" x14ac:dyDescent="0.2">
      <c r="B445" s="411">
        <f>'گام اول '!B447</f>
        <v>441</v>
      </c>
      <c r="C445" s="411" t="str">
        <f>'گام اول '!E447</f>
        <v>مهدی</v>
      </c>
      <c r="D445" s="411" t="str">
        <f>'گام اول '!F447</f>
        <v>توماری</v>
      </c>
      <c r="E445" s="411" t="str">
        <f>'گام اول '!G447</f>
        <v>نگهبان</v>
      </c>
      <c r="F445" s="411" t="str">
        <f>'گام اول '!H447</f>
        <v>ش.تهران</v>
      </c>
      <c r="G445" s="411" t="str">
        <f>'گام اول '!I447</f>
        <v>433-700-4348938-1</v>
      </c>
      <c r="H445" s="411" t="str">
        <f>'گام اول '!J447</f>
        <v>0072044446</v>
      </c>
      <c r="I445" s="412">
        <f>'گام اول '!BH447</f>
        <v>69198051</v>
      </c>
      <c r="K445" s="413">
        <f>'گام اول '!BH447</f>
        <v>69198051</v>
      </c>
      <c r="L445" s="413">
        <f t="shared" si="6"/>
        <v>0</v>
      </c>
      <c r="M445" s="414"/>
      <c r="N445" s="413"/>
    </row>
    <row r="446" spans="2:14" s="410" customFormat="1" ht="11.25" customHeight="1" x14ac:dyDescent="0.2">
      <c r="B446" s="411">
        <f>'گام اول '!B448</f>
        <v>442</v>
      </c>
      <c r="C446" s="411" t="str">
        <f>'گام اول '!E448</f>
        <v>رحیم</v>
      </c>
      <c r="D446" s="411" t="str">
        <f>'گام اول '!F448</f>
        <v>محمدی</v>
      </c>
      <c r="E446" s="411" t="str">
        <f>'گام اول '!G448</f>
        <v>نگهبان</v>
      </c>
      <c r="F446" s="411" t="str">
        <f>'گام اول '!H448</f>
        <v>ش.تهران</v>
      </c>
      <c r="G446" s="411" t="str">
        <f>'گام اول '!I448</f>
        <v>401-700-4353989-1</v>
      </c>
      <c r="H446" s="411" t="str">
        <f>'گام اول '!J448</f>
        <v>0620348895</v>
      </c>
      <c r="I446" s="412">
        <f>'گام اول '!BH448</f>
        <v>69198051</v>
      </c>
      <c r="K446" s="413">
        <f>'گام اول '!BH448</f>
        <v>69198051</v>
      </c>
      <c r="L446" s="413">
        <f t="shared" si="6"/>
        <v>0</v>
      </c>
      <c r="M446" s="414"/>
      <c r="N446" s="413"/>
    </row>
    <row r="447" spans="2:14" s="410" customFormat="1" ht="11.25" customHeight="1" x14ac:dyDescent="0.2">
      <c r="B447" s="411">
        <f>'گام اول '!B449</f>
        <v>443</v>
      </c>
      <c r="C447" s="411" t="str">
        <f>'گام اول '!E449</f>
        <v>علی</v>
      </c>
      <c r="D447" s="411" t="str">
        <f>'گام اول '!F449</f>
        <v>ایمان وردی پور</v>
      </c>
      <c r="E447" s="411" t="str">
        <f>'گام اول '!G449</f>
        <v>نگهبان</v>
      </c>
      <c r="F447" s="411" t="str">
        <f>'گام اول '!H449</f>
        <v>ش.تهران</v>
      </c>
      <c r="G447" s="411" t="str">
        <f>'گام اول '!I449</f>
        <v>441-700-4353828-1</v>
      </c>
      <c r="H447" s="411" t="str">
        <f>'گام اول '!J449</f>
        <v>0015044971</v>
      </c>
      <c r="I447" s="412">
        <f>'گام اول '!BH449</f>
        <v>63887061</v>
      </c>
      <c r="K447" s="413">
        <f>'گام اول '!BH449</f>
        <v>63887061</v>
      </c>
      <c r="L447" s="413">
        <f t="shared" si="6"/>
        <v>0</v>
      </c>
      <c r="M447" s="414"/>
      <c r="N447" s="413"/>
    </row>
    <row r="448" spans="2:14" s="410" customFormat="1" ht="11.25" customHeight="1" x14ac:dyDescent="0.2">
      <c r="B448" s="411">
        <f>'گام اول '!B450</f>
        <v>444</v>
      </c>
      <c r="C448" s="411" t="str">
        <f>'گام اول '!E450</f>
        <v>مهدی</v>
      </c>
      <c r="D448" s="411" t="str">
        <f>'گام اول '!F450</f>
        <v>قربانی</v>
      </c>
      <c r="E448" s="411" t="str">
        <f>'گام اول '!G450</f>
        <v>نگهبان</v>
      </c>
      <c r="F448" s="411" t="str">
        <f>'گام اول '!H450</f>
        <v>ش.تهران</v>
      </c>
      <c r="G448" s="411" t="str">
        <f>'گام اول '!I450</f>
        <v>399-813-2627930-1</v>
      </c>
      <c r="H448" s="411" t="str">
        <f>'گام اول '!J450</f>
        <v>4011573035</v>
      </c>
      <c r="I448" s="412">
        <f>'گام اول '!BH450</f>
        <v>69198051</v>
      </c>
      <c r="K448" s="413">
        <f>'گام اول '!BH450</f>
        <v>69198051</v>
      </c>
      <c r="L448" s="413">
        <f t="shared" si="6"/>
        <v>0</v>
      </c>
      <c r="M448" s="414"/>
      <c r="N448" s="413"/>
    </row>
    <row r="449" spans="2:14" s="410" customFormat="1" ht="11.25" customHeight="1" x14ac:dyDescent="0.2">
      <c r="B449" s="411">
        <f>'گام اول '!B451</f>
        <v>445</v>
      </c>
      <c r="C449" s="411" t="str">
        <f>'گام اول '!E451</f>
        <v>داود</v>
      </c>
      <c r="D449" s="411" t="str">
        <f>'گام اول '!F451</f>
        <v>دالوند</v>
      </c>
      <c r="E449" s="411" t="str">
        <f>'گام اول '!G451</f>
        <v>نگهبان</v>
      </c>
      <c r="F449" s="411" t="str">
        <f>'گام اول '!H451</f>
        <v>ش.تهران</v>
      </c>
      <c r="G449" s="411" t="str">
        <f>'گام اول '!I451</f>
        <v>410-700-4346171-1</v>
      </c>
      <c r="H449" s="411" t="str">
        <f>'گام اول '!J451</f>
        <v>4071733608</v>
      </c>
      <c r="I449" s="412">
        <f>'گام اول '!BH451</f>
        <v>65230756</v>
      </c>
      <c r="K449" s="413">
        <f>'گام اول '!BH451</f>
        <v>65230756</v>
      </c>
      <c r="L449" s="413">
        <f t="shared" si="6"/>
        <v>0</v>
      </c>
      <c r="M449" s="414"/>
      <c r="N449" s="413"/>
    </row>
    <row r="450" spans="2:14" s="410" customFormat="1" ht="11.25" customHeight="1" x14ac:dyDescent="0.2">
      <c r="B450" s="411">
        <f>'گام اول '!B452</f>
        <v>446</v>
      </c>
      <c r="C450" s="411" t="str">
        <f>'گام اول '!E452</f>
        <v>پوریا</v>
      </c>
      <c r="D450" s="411" t="str">
        <f>'گام اول '!F452</f>
        <v>بتوئی</v>
      </c>
      <c r="E450" s="411" t="str">
        <f>'گام اول '!G452</f>
        <v>نگهبان</v>
      </c>
      <c r="F450" s="411" t="str">
        <f>'گام اول '!H452</f>
        <v>ش.تهران</v>
      </c>
      <c r="G450" s="411" t="str">
        <f>'گام اول '!I452</f>
        <v>368-700-4356819-1</v>
      </c>
      <c r="H450" s="411">
        <f>'گام اول '!J452</f>
        <v>3920781767</v>
      </c>
      <c r="I450" s="412">
        <f>'گام اول '!BH452</f>
        <v>63512261</v>
      </c>
      <c r="K450" s="413">
        <f>'گام اول '!BH452</f>
        <v>63512261</v>
      </c>
      <c r="L450" s="413">
        <f t="shared" si="6"/>
        <v>0</v>
      </c>
      <c r="M450" s="414"/>
      <c r="N450" s="413"/>
    </row>
    <row r="451" spans="2:14" s="410" customFormat="1" ht="11.25" customHeight="1" x14ac:dyDescent="0.2">
      <c r="B451" s="411">
        <f>'گام اول '!B453</f>
        <v>447</v>
      </c>
      <c r="C451" s="411" t="str">
        <f>'گام اول '!E453</f>
        <v xml:space="preserve">شاهرخ </v>
      </c>
      <c r="D451" s="411" t="str">
        <f>'گام اول '!F453</f>
        <v>امیری</v>
      </c>
      <c r="E451" s="411" t="str">
        <f>'گام اول '!G453</f>
        <v>نگهبان</v>
      </c>
      <c r="F451" s="411" t="str">
        <f>'گام اول '!H453</f>
        <v>سمنان</v>
      </c>
      <c r="G451" s="411" t="str">
        <f>'گام اول '!I453</f>
        <v>174-12-3888991-1</v>
      </c>
      <c r="H451" s="411">
        <f>'گام اول '!J453</f>
        <v>3251170414</v>
      </c>
      <c r="I451" s="412">
        <f>'گام اول '!BH453</f>
        <v>55538730</v>
      </c>
      <c r="K451" s="413">
        <f>'گام اول '!BH453</f>
        <v>55538730</v>
      </c>
      <c r="L451" s="413">
        <f t="shared" si="6"/>
        <v>0</v>
      </c>
      <c r="M451" s="414"/>
      <c r="N451" s="413"/>
    </row>
    <row r="452" spans="2:14" s="410" customFormat="1" ht="11.25" customHeight="1" x14ac:dyDescent="0.2">
      <c r="B452" s="411">
        <f>'گام اول '!B454</f>
        <v>448</v>
      </c>
      <c r="C452" s="411" t="str">
        <f>'گام اول '!E454</f>
        <v>علی</v>
      </c>
      <c r="D452" s="411" t="str">
        <f>'گام اول '!F454</f>
        <v>حامدی</v>
      </c>
      <c r="E452" s="411" t="str">
        <f>'گام اول '!G454</f>
        <v>نگهبان</v>
      </c>
      <c r="F452" s="411" t="str">
        <f>'گام اول '!H454</f>
        <v>سمنان</v>
      </c>
      <c r="G452" s="411" t="str">
        <f>'گام اول '!I454</f>
        <v>323-3-2605447-1</v>
      </c>
      <c r="H452" s="411">
        <f>'گام اول '!J454</f>
        <v>5309951148</v>
      </c>
      <c r="I452" s="412">
        <f>'گام اول '!BH454</f>
        <v>57586436</v>
      </c>
      <c r="K452" s="413">
        <f>'گام اول '!BH454</f>
        <v>57586436</v>
      </c>
      <c r="L452" s="413">
        <f t="shared" si="6"/>
        <v>0</v>
      </c>
      <c r="M452" s="414"/>
      <c r="N452" s="413"/>
    </row>
    <row r="453" spans="2:14" s="410" customFormat="1" ht="11.25" customHeight="1" x14ac:dyDescent="0.2">
      <c r="B453" s="411">
        <f>'گام اول '!B455</f>
        <v>449</v>
      </c>
      <c r="C453" s="411" t="str">
        <f>'گام اول '!E455</f>
        <v>محمد</v>
      </c>
      <c r="D453" s="411" t="str">
        <f>'گام اول '!F455</f>
        <v>کرمی</v>
      </c>
      <c r="E453" s="411" t="str">
        <f>'گام اول '!G455</f>
        <v>نگهبان</v>
      </c>
      <c r="F453" s="411" t="str">
        <f>'گام اول '!H455</f>
        <v>سمنان</v>
      </c>
      <c r="G453" s="411" t="str">
        <f>'گام اول '!I455</f>
        <v>174-12-3709254-1</v>
      </c>
      <c r="H453" s="411">
        <f>'گام اول '!J455</f>
        <v>4592196988</v>
      </c>
      <c r="I453" s="412">
        <f>'گام اول '!BH455</f>
        <v>66002684</v>
      </c>
      <c r="K453" s="413">
        <f>'گام اول '!BH455</f>
        <v>66002684</v>
      </c>
      <c r="L453" s="413">
        <f t="shared" si="6"/>
        <v>0</v>
      </c>
      <c r="M453" s="414"/>
      <c r="N453" s="413"/>
    </row>
    <row r="454" spans="2:14" s="410" customFormat="1" ht="11.25" customHeight="1" x14ac:dyDescent="0.2">
      <c r="B454" s="411">
        <f>'گام اول '!B456</f>
        <v>450</v>
      </c>
      <c r="C454" s="411" t="str">
        <f>'گام اول '!E456</f>
        <v>محمود</v>
      </c>
      <c r="D454" s="411" t="str">
        <f>'گام اول '!F456</f>
        <v>آشور</v>
      </c>
      <c r="E454" s="411" t="str">
        <f>'گام اول '!G456</f>
        <v>نگهبان</v>
      </c>
      <c r="F454" s="411" t="str">
        <f>'گام اول '!H456</f>
        <v>سمنان</v>
      </c>
      <c r="G454" s="411" t="str">
        <f>'گام اول '!I456</f>
        <v>174-12-544665-1</v>
      </c>
      <c r="H454" s="411">
        <f>'گام اول '!J456</f>
        <v>4590515059</v>
      </c>
      <c r="I454" s="412">
        <f>'گام اول '!BH456</f>
        <v>65627884</v>
      </c>
      <c r="K454" s="413">
        <f>'گام اول '!BH456</f>
        <v>65627884</v>
      </c>
      <c r="L454" s="413">
        <f t="shared" ref="L454:L517" si="7">K454-I454</f>
        <v>0</v>
      </c>
      <c r="M454" s="414"/>
      <c r="N454" s="413"/>
    </row>
    <row r="455" spans="2:14" s="410" customFormat="1" ht="11.25" customHeight="1" x14ac:dyDescent="0.2">
      <c r="B455" s="411">
        <f>'گام اول '!B457</f>
        <v>451</v>
      </c>
      <c r="C455" s="411" t="str">
        <f>'گام اول '!E457</f>
        <v>حبیب</v>
      </c>
      <c r="D455" s="411" t="str">
        <f>'گام اول '!F457</f>
        <v>نوری</v>
      </c>
      <c r="E455" s="411" t="str">
        <f>'گام اول '!G457</f>
        <v>نگهبان</v>
      </c>
      <c r="F455" s="411" t="str">
        <f>'گام اول '!H457</f>
        <v>سمنان</v>
      </c>
      <c r="G455" s="411" t="str">
        <f>'گام اول '!I457</f>
        <v>174-700-4301978-1</v>
      </c>
      <c r="H455" s="411" t="str">
        <f>'گام اول '!J457</f>
        <v>0075584387</v>
      </c>
      <c r="I455" s="412">
        <f>'گام اول '!BH457</f>
        <v>66355156</v>
      </c>
      <c r="K455" s="413">
        <f>'گام اول '!BH457</f>
        <v>66355156</v>
      </c>
      <c r="L455" s="413">
        <f t="shared" si="7"/>
        <v>0</v>
      </c>
      <c r="M455" s="414"/>
      <c r="N455" s="413"/>
    </row>
    <row r="456" spans="2:14" s="410" customFormat="1" ht="11.25" customHeight="1" x14ac:dyDescent="0.2">
      <c r="B456" s="411">
        <f>'گام اول '!B458</f>
        <v>452</v>
      </c>
      <c r="C456" s="411" t="str">
        <f>'گام اول '!E458</f>
        <v>تقی</v>
      </c>
      <c r="D456" s="411" t="str">
        <f>'گام اول '!F458</f>
        <v>قلبی رشت آبادی</v>
      </c>
      <c r="E456" s="411" t="str">
        <f>'گام اول '!G458</f>
        <v>نگهبان</v>
      </c>
      <c r="F456" s="411" t="str">
        <f>'گام اول '!H458</f>
        <v>مازندران</v>
      </c>
      <c r="G456" s="411" t="str">
        <f>'گام اول '!I458</f>
        <v>214-813-1852575-1</v>
      </c>
      <c r="H456" s="411">
        <f>'گام اول '!J458</f>
        <v>2592407510</v>
      </c>
      <c r="I456" s="412">
        <f>'گام اول '!BH458</f>
        <v>59683931</v>
      </c>
      <c r="K456" s="413">
        <f>'گام اول '!BH458</f>
        <v>59683931</v>
      </c>
      <c r="L456" s="413">
        <f t="shared" si="7"/>
        <v>0</v>
      </c>
      <c r="M456" s="414"/>
      <c r="N456" s="413"/>
    </row>
    <row r="457" spans="2:14" s="410" customFormat="1" ht="11.25" customHeight="1" x14ac:dyDescent="0.2">
      <c r="B457" s="411">
        <f>'گام اول '!B459</f>
        <v>453</v>
      </c>
      <c r="C457" s="411" t="str">
        <f>'گام اول '!E459</f>
        <v>سید حسن</v>
      </c>
      <c r="D457" s="411" t="str">
        <f>'گام اول '!F459</f>
        <v>حسینی</v>
      </c>
      <c r="E457" s="411" t="str">
        <f>'گام اول '!G459</f>
        <v>نگهبان</v>
      </c>
      <c r="F457" s="411" t="str">
        <f>'گام اول '!H459</f>
        <v>مازندران</v>
      </c>
      <c r="G457" s="411" t="str">
        <f>'گام اول '!I459</f>
        <v>214-700-3189940-1</v>
      </c>
      <c r="H457" s="411">
        <f>'گام اول '!J459</f>
        <v>4989575806</v>
      </c>
      <c r="I457" s="412">
        <f>'گام اول '!BH459</f>
        <v>57028436</v>
      </c>
      <c r="K457" s="413">
        <f>'گام اول '!BH459</f>
        <v>57028436</v>
      </c>
      <c r="L457" s="413">
        <f t="shared" si="7"/>
        <v>0</v>
      </c>
      <c r="M457" s="414"/>
      <c r="N457" s="413"/>
    </row>
    <row r="458" spans="2:14" s="410" customFormat="1" ht="11.25" customHeight="1" x14ac:dyDescent="0.2">
      <c r="B458" s="411">
        <f>'گام اول '!B460</f>
        <v>454</v>
      </c>
      <c r="C458" s="411" t="str">
        <f>'گام اول '!E460</f>
        <v>کمیل</v>
      </c>
      <c r="D458" s="411" t="str">
        <f>'گام اول '!F460</f>
        <v>مرادی</v>
      </c>
      <c r="E458" s="411" t="str">
        <f>'گام اول '!G460</f>
        <v>نگهبان</v>
      </c>
      <c r="F458" s="411" t="str">
        <f>'گام اول '!H460</f>
        <v>مازندران</v>
      </c>
      <c r="G458" s="411" t="str">
        <f>'گام اول '!I460</f>
        <v>214-813-2981683-1</v>
      </c>
      <c r="H458" s="411">
        <f>'گام اول '!J460</f>
        <v>2200789726</v>
      </c>
      <c r="I458" s="412">
        <f>'گام اول '!BH460</f>
        <v>69032979</v>
      </c>
      <c r="K458" s="413">
        <f>'گام اول '!BH460</f>
        <v>69032979</v>
      </c>
      <c r="L458" s="413">
        <f t="shared" si="7"/>
        <v>0</v>
      </c>
      <c r="M458" s="414"/>
      <c r="N458" s="413"/>
    </row>
    <row r="459" spans="2:14" s="410" customFormat="1" ht="11.25" customHeight="1" x14ac:dyDescent="0.2">
      <c r="B459" s="411">
        <f>'گام اول '!B461</f>
        <v>455</v>
      </c>
      <c r="C459" s="411" t="str">
        <f>'گام اول '!E461</f>
        <v>میلاد</v>
      </c>
      <c r="D459" s="411" t="str">
        <f>'گام اول '!F461</f>
        <v>مظلومی چولابی</v>
      </c>
      <c r="E459" s="411" t="str">
        <f>'گام اول '!G461</f>
        <v>نگهبان</v>
      </c>
      <c r="F459" s="411" t="str">
        <f>'گام اول '!H461</f>
        <v>مازندران</v>
      </c>
      <c r="G459" s="411" t="str">
        <f>'گام اول '!I461</f>
        <v>214-813-2406259-1</v>
      </c>
      <c r="H459" s="411">
        <f>'گام اول '!J461</f>
        <v>4839921598</v>
      </c>
      <c r="I459" s="412">
        <f>'گام اول '!BH461</f>
        <v>69032979</v>
      </c>
      <c r="K459" s="413">
        <f>'گام اول '!BH461</f>
        <v>69032979</v>
      </c>
      <c r="L459" s="413">
        <f t="shared" si="7"/>
        <v>0</v>
      </c>
      <c r="M459" s="414"/>
      <c r="N459" s="413"/>
    </row>
    <row r="460" spans="2:14" s="410" customFormat="1" ht="11.25" customHeight="1" x14ac:dyDescent="0.2">
      <c r="B460" s="411">
        <f>'گام اول '!B462</f>
        <v>456</v>
      </c>
      <c r="C460" s="411" t="str">
        <f>'گام اول '!E462</f>
        <v xml:space="preserve">جواد </v>
      </c>
      <c r="D460" s="411" t="str">
        <f>'گام اول '!F462</f>
        <v>امانی</v>
      </c>
      <c r="E460" s="411" t="str">
        <f>'گام اول '!G462</f>
        <v>نگهبان</v>
      </c>
      <c r="F460" s="411" t="str">
        <f>'گام اول '!H462</f>
        <v>مازندران</v>
      </c>
      <c r="G460" s="411" t="str">
        <f>'گام اول '!I462</f>
        <v>214-813-2181692-1</v>
      </c>
      <c r="H460" s="411">
        <f>'گام اول '!J462</f>
        <v>2064984380</v>
      </c>
      <c r="I460" s="412">
        <f>'گام اول '!BH462</f>
        <v>57028436</v>
      </c>
      <c r="K460" s="413">
        <f>'گام اول '!BH462</f>
        <v>57028436</v>
      </c>
      <c r="L460" s="413">
        <f t="shared" si="7"/>
        <v>0</v>
      </c>
      <c r="M460" s="414"/>
      <c r="N460" s="413"/>
    </row>
    <row r="461" spans="2:14" s="410" customFormat="1" ht="11.25" customHeight="1" x14ac:dyDescent="0.2">
      <c r="B461" s="411">
        <f>'گام اول '!B463</f>
        <v>457</v>
      </c>
      <c r="C461" s="411" t="str">
        <f>'گام اول '!E463</f>
        <v>سعید</v>
      </c>
      <c r="D461" s="411" t="str">
        <f>'گام اول '!F463</f>
        <v>حسن تیلانی</v>
      </c>
      <c r="E461" s="411" t="str">
        <f>'گام اول '!G463</f>
        <v>نگهبان</v>
      </c>
      <c r="F461" s="411" t="str">
        <f>'گام اول '!H463</f>
        <v>مازندران</v>
      </c>
      <c r="G461" s="411" t="str">
        <f>'گام اول '!I463</f>
        <v>171-813-1940114-1</v>
      </c>
      <c r="H461" s="411">
        <f>'گام اول '!J463</f>
        <v>2219736199</v>
      </c>
      <c r="I461" s="412">
        <f>'گام اول '!BH463</f>
        <v>69032979</v>
      </c>
      <c r="K461" s="413">
        <f>'گام اول '!BH463</f>
        <v>69032979</v>
      </c>
      <c r="L461" s="413">
        <f t="shared" si="7"/>
        <v>0</v>
      </c>
      <c r="M461" s="414"/>
      <c r="N461" s="413"/>
    </row>
    <row r="462" spans="2:14" s="410" customFormat="1" ht="11.25" customHeight="1" x14ac:dyDescent="0.2">
      <c r="B462" s="411">
        <f>'گام اول '!B464</f>
        <v>458</v>
      </c>
      <c r="C462" s="411" t="str">
        <f>'گام اول '!E464</f>
        <v>سید حامد</v>
      </c>
      <c r="D462" s="411" t="str">
        <f>'گام اول '!F464</f>
        <v>هاشمی کروئی</v>
      </c>
      <c r="E462" s="411" t="str">
        <f>'گام اول '!G464</f>
        <v>نگهبان</v>
      </c>
      <c r="F462" s="411" t="str">
        <f>'گام اول '!H464</f>
        <v>مازندران</v>
      </c>
      <c r="G462" s="411" t="str">
        <f>'گام اول '!I464</f>
        <v>214-815-154488-1</v>
      </c>
      <c r="H462" s="411">
        <f>'گام اول '!J464</f>
        <v>2064225234</v>
      </c>
      <c r="I462" s="412">
        <f>'گام اول '!BH464</f>
        <v>71688474</v>
      </c>
      <c r="K462" s="413">
        <f>'گام اول '!BH464</f>
        <v>71688474</v>
      </c>
      <c r="L462" s="413">
        <f t="shared" si="7"/>
        <v>0</v>
      </c>
      <c r="M462" s="414"/>
      <c r="N462" s="413"/>
    </row>
    <row r="463" spans="2:14" s="410" customFormat="1" ht="11.25" customHeight="1" x14ac:dyDescent="0.2">
      <c r="B463" s="411">
        <f>'گام اول '!B465</f>
        <v>459</v>
      </c>
      <c r="C463" s="411" t="str">
        <f>'گام اول '!E465</f>
        <v>مرتضی</v>
      </c>
      <c r="D463" s="411" t="str">
        <f>'گام اول '!F465</f>
        <v>میرچی</v>
      </c>
      <c r="E463" s="411" t="str">
        <f>'گام اول '!G465</f>
        <v>نگهبان</v>
      </c>
      <c r="F463" s="411" t="str">
        <f>'گام اول '!H465</f>
        <v>مازندران</v>
      </c>
      <c r="G463" s="411" t="str">
        <f>'گام اول '!I465</f>
        <v>214-813-2185747-1</v>
      </c>
      <c r="H463" s="411">
        <f>'گام اول '!J465</f>
        <v>4839782474</v>
      </c>
      <c r="I463" s="412">
        <f>'گام اول '!BH465</f>
        <v>56236605</v>
      </c>
      <c r="K463" s="413">
        <f>'گام اول '!BH465</f>
        <v>56236605</v>
      </c>
      <c r="L463" s="413">
        <f t="shared" si="7"/>
        <v>0</v>
      </c>
      <c r="M463" s="414"/>
      <c r="N463" s="413"/>
    </row>
    <row r="464" spans="2:14" s="410" customFormat="1" ht="11.25" customHeight="1" x14ac:dyDescent="0.2">
      <c r="B464" s="411">
        <f>'گام اول '!B466</f>
        <v>460</v>
      </c>
      <c r="C464" s="411" t="str">
        <f>'گام اول '!E466</f>
        <v>علی</v>
      </c>
      <c r="D464" s="411" t="str">
        <f>'گام اول '!F466</f>
        <v>هادی پور گیل کلایی</v>
      </c>
      <c r="E464" s="411" t="str">
        <f>'گام اول '!G466</f>
        <v>نگهبان</v>
      </c>
      <c r="F464" s="411" t="str">
        <f>'گام اول '!H466</f>
        <v>مازندران</v>
      </c>
      <c r="G464" s="411" t="str">
        <f>'گام اول '!I466</f>
        <v>171-813-2877608-1</v>
      </c>
      <c r="H464" s="411">
        <f>'گام اول '!J466</f>
        <v>2200789033</v>
      </c>
      <c r="I464" s="412">
        <f>'گام اول '!BH466</f>
        <v>54372941</v>
      </c>
      <c r="K464" s="413">
        <f>'گام اول '!BH466</f>
        <v>54372941</v>
      </c>
      <c r="L464" s="413">
        <f t="shared" si="7"/>
        <v>0</v>
      </c>
      <c r="M464" s="414"/>
      <c r="N464" s="413"/>
    </row>
    <row r="465" spans="2:14" s="410" customFormat="1" ht="11.25" customHeight="1" x14ac:dyDescent="0.2">
      <c r="B465" s="411">
        <f>'گام اول '!B467</f>
        <v>461</v>
      </c>
      <c r="C465" s="411" t="str">
        <f>'گام اول '!E467</f>
        <v>محمد رضا</v>
      </c>
      <c r="D465" s="411" t="str">
        <f>'گام اول '!F467</f>
        <v>رحیم پور</v>
      </c>
      <c r="E465" s="411" t="str">
        <f>'گام اول '!G467</f>
        <v>نگهبان</v>
      </c>
      <c r="F465" s="411" t="str">
        <f>'گام اول '!H467</f>
        <v>مازندران</v>
      </c>
      <c r="G465" s="411" t="str">
        <f>'گام اول '!I467</f>
        <v>171-813-2878527-1</v>
      </c>
      <c r="H465" s="411">
        <f>'گام اول '!J467</f>
        <v>2279246171</v>
      </c>
      <c r="I465" s="412">
        <f>'گام اول '!BH467</f>
        <v>66377484</v>
      </c>
      <c r="K465" s="413">
        <f>'گام اول '!BH467</f>
        <v>66377484</v>
      </c>
      <c r="L465" s="413">
        <f t="shared" si="7"/>
        <v>0</v>
      </c>
      <c r="M465" s="414"/>
      <c r="N465" s="413"/>
    </row>
    <row r="466" spans="2:14" s="410" customFormat="1" ht="11.25" customHeight="1" x14ac:dyDescent="0.2">
      <c r="B466" s="411">
        <f>'گام اول '!B468</f>
        <v>462</v>
      </c>
      <c r="C466" s="411" t="str">
        <f>'گام اول '!E468</f>
        <v>فرشید</v>
      </c>
      <c r="D466" s="411" t="str">
        <f>'گام اول '!F468</f>
        <v>قاسمی</v>
      </c>
      <c r="E466" s="411" t="str">
        <f>'گام اول '!G468</f>
        <v>نگهبان</v>
      </c>
      <c r="F466" s="411" t="str">
        <f>'گام اول '!H468</f>
        <v>مازندران</v>
      </c>
      <c r="G466" s="411" t="str">
        <f>'گام اول '!I468</f>
        <v>171-813-1775638-1</v>
      </c>
      <c r="H466" s="411">
        <f>'گام اول '!J468</f>
        <v>2210067154</v>
      </c>
      <c r="I466" s="412">
        <f>'گام اول '!BH468</f>
        <v>57028436</v>
      </c>
      <c r="K466" s="413">
        <f>'گام اول '!BH468</f>
        <v>57028436</v>
      </c>
      <c r="L466" s="413">
        <f t="shared" si="7"/>
        <v>0</v>
      </c>
      <c r="M466" s="414"/>
      <c r="N466" s="413"/>
    </row>
    <row r="467" spans="2:14" s="410" customFormat="1" ht="11.25" customHeight="1" x14ac:dyDescent="0.2">
      <c r="B467" s="411">
        <f>'گام اول '!B469</f>
        <v>463</v>
      </c>
      <c r="C467" s="411" t="str">
        <f>'گام اول '!E469</f>
        <v>محمد حسن</v>
      </c>
      <c r="D467" s="411" t="str">
        <f>'گام اول '!F469</f>
        <v>جمالی</v>
      </c>
      <c r="E467" s="411" t="str">
        <f>'گام اول '!G469</f>
        <v>نگهبان</v>
      </c>
      <c r="F467" s="411" t="str">
        <f>'گام اول '!H469</f>
        <v>مازندران</v>
      </c>
      <c r="G467" s="411" t="str">
        <f>'گام اول '!I469</f>
        <v>257-813-3066175-1</v>
      </c>
      <c r="H467" s="411">
        <f>'گام اول '!J469</f>
        <v>2217969714</v>
      </c>
      <c r="I467" s="412">
        <f>'گام اول '!BH469</f>
        <v>66377484</v>
      </c>
      <c r="K467" s="413">
        <f>'گام اول '!BH469</f>
        <v>66377484</v>
      </c>
      <c r="L467" s="413">
        <f t="shared" si="7"/>
        <v>0</v>
      </c>
      <c r="M467" s="414"/>
      <c r="N467" s="413"/>
    </row>
    <row r="468" spans="2:14" s="410" customFormat="1" ht="11.25" customHeight="1" x14ac:dyDescent="0.2">
      <c r="B468" s="411">
        <f>'گام اول '!B470</f>
        <v>464</v>
      </c>
      <c r="C468" s="411" t="str">
        <f>'گام اول '!E470</f>
        <v>جلال</v>
      </c>
      <c r="D468" s="411" t="str">
        <f>'گام اول '!F470</f>
        <v>شفیعی</v>
      </c>
      <c r="E468" s="411" t="str">
        <f>'گام اول '!G470</f>
        <v>نگهبان</v>
      </c>
      <c r="F468" s="411" t="str">
        <f>'گام اول '!H470</f>
        <v>مازندران</v>
      </c>
      <c r="G468" s="411" t="str">
        <f>'گام اول '!I470</f>
        <v>171-813-3068562-1</v>
      </c>
      <c r="H468" s="411">
        <f>'گام اول '!J470</f>
        <v>6300046435</v>
      </c>
      <c r="I468" s="412">
        <f>'گام اول '!BH470</f>
        <v>69032979</v>
      </c>
      <c r="K468" s="413">
        <f>'گام اول '!BH470</f>
        <v>69032979</v>
      </c>
      <c r="L468" s="413">
        <f t="shared" si="7"/>
        <v>0</v>
      </c>
      <c r="M468" s="414"/>
      <c r="N468" s="413"/>
    </row>
    <row r="469" spans="2:14" s="410" customFormat="1" ht="11.25" customHeight="1" x14ac:dyDescent="0.2">
      <c r="B469" s="411">
        <f>'گام اول '!B471</f>
        <v>465</v>
      </c>
      <c r="C469" s="411" t="str">
        <f>'گام اول '!E471</f>
        <v>ابراهیم</v>
      </c>
      <c r="D469" s="411" t="str">
        <f>'گام اول '!F471</f>
        <v>ملا محمدی پولی</v>
      </c>
      <c r="E469" s="411" t="str">
        <f>'گام اول '!G471</f>
        <v>نگهبان</v>
      </c>
      <c r="F469" s="411" t="str">
        <f>'گام اول '!H471</f>
        <v>مازندران</v>
      </c>
      <c r="G469" s="411" t="str">
        <f>'گام اول '!I471</f>
        <v>214-813-2875511-1</v>
      </c>
      <c r="H469" s="411">
        <f>'گام اول '!J471</f>
        <v>4839749493</v>
      </c>
      <c r="I469" s="412">
        <f>'گام اول '!BH471</f>
        <v>57028436</v>
      </c>
      <c r="K469" s="413">
        <f>'گام اول '!BH471</f>
        <v>57028436</v>
      </c>
      <c r="L469" s="413">
        <f t="shared" si="7"/>
        <v>0</v>
      </c>
      <c r="M469" s="414"/>
      <c r="N469" s="413"/>
    </row>
    <row r="470" spans="2:14" s="410" customFormat="1" ht="11.25" customHeight="1" x14ac:dyDescent="0.2">
      <c r="B470" s="411">
        <f>'گام اول '!B472</f>
        <v>466</v>
      </c>
      <c r="C470" s="411" t="str">
        <f>'گام اول '!E472</f>
        <v>سید جواد</v>
      </c>
      <c r="D470" s="411" t="str">
        <f>'گام اول '!F472</f>
        <v>ذاکری تبار امیری</v>
      </c>
      <c r="E470" s="411" t="str">
        <f>'گام اول '!G472</f>
        <v>نگهبان</v>
      </c>
      <c r="F470" s="411" t="str">
        <f>'گام اول '!H472</f>
        <v>مازندران</v>
      </c>
      <c r="G470" s="411" t="str">
        <f>'گام اول '!I472</f>
        <v>211-813-2875849-1</v>
      </c>
      <c r="H470" s="411">
        <f>'گام اول '!J472</f>
        <v>2050174543</v>
      </c>
      <c r="I470" s="412">
        <f>'گام اول '!BH472</f>
        <v>57028436</v>
      </c>
      <c r="K470" s="413">
        <f>'گام اول '!BH472</f>
        <v>57028436</v>
      </c>
      <c r="L470" s="413">
        <f t="shared" si="7"/>
        <v>0</v>
      </c>
      <c r="M470" s="414"/>
      <c r="N470" s="413"/>
    </row>
    <row r="471" spans="2:14" s="410" customFormat="1" ht="11.25" customHeight="1" x14ac:dyDescent="0.2">
      <c r="B471" s="411">
        <f>'گام اول '!B473</f>
        <v>467</v>
      </c>
      <c r="C471" s="411" t="str">
        <f>'گام اول '!E473</f>
        <v>رمضانعلی</v>
      </c>
      <c r="D471" s="411" t="str">
        <f>'گام اول '!F473</f>
        <v>طاهری خنکداری</v>
      </c>
      <c r="E471" s="411" t="str">
        <f>'گام اول '!G473</f>
        <v>نگهبان</v>
      </c>
      <c r="F471" s="411" t="str">
        <f>'گام اول '!H473</f>
        <v>مازندران</v>
      </c>
      <c r="G471" s="411" t="str">
        <f>'گام اول '!I473</f>
        <v>214-813-430036-1</v>
      </c>
      <c r="H471" s="411">
        <f>'گام اول '!J473</f>
        <v>2160293288</v>
      </c>
      <c r="I471" s="412">
        <f>'گام اول '!BH473</f>
        <v>66377484</v>
      </c>
      <c r="K471" s="413">
        <f>'گام اول '!BH473</f>
        <v>66377484</v>
      </c>
      <c r="L471" s="413">
        <f t="shared" si="7"/>
        <v>0</v>
      </c>
      <c r="M471" s="414"/>
      <c r="N471" s="413"/>
    </row>
    <row r="472" spans="2:14" s="410" customFormat="1" ht="11.25" customHeight="1" x14ac:dyDescent="0.2">
      <c r="B472" s="411">
        <f>'گام اول '!B474</f>
        <v>468</v>
      </c>
      <c r="C472" s="411" t="str">
        <f>'گام اول '!E474</f>
        <v>محمد</v>
      </c>
      <c r="D472" s="411" t="str">
        <f>'گام اول '!F474</f>
        <v>وفایی</v>
      </c>
      <c r="E472" s="411" t="str">
        <f>'گام اول '!G474</f>
        <v>نگهبان</v>
      </c>
      <c r="F472" s="411" t="str">
        <f>'گام اول '!H474</f>
        <v>مازندران</v>
      </c>
      <c r="G472" s="411" t="str">
        <f>'گام اول '!I474</f>
        <v>211-800-583260-1</v>
      </c>
      <c r="H472" s="411">
        <f>'گام اول '!J474</f>
        <v>4849275990</v>
      </c>
      <c r="I472" s="412">
        <f>'گام اول '!BH474</f>
        <v>66377484</v>
      </c>
      <c r="K472" s="413">
        <f>'گام اول '!BH474</f>
        <v>66377484</v>
      </c>
      <c r="L472" s="413">
        <f t="shared" si="7"/>
        <v>0</v>
      </c>
      <c r="M472" s="414"/>
      <c r="N472" s="413"/>
    </row>
    <row r="473" spans="2:14" s="410" customFormat="1" ht="11.25" customHeight="1" x14ac:dyDescent="0.2">
      <c r="B473" s="411">
        <f>'گام اول '!B475</f>
        <v>469</v>
      </c>
      <c r="C473" s="411" t="str">
        <f>'گام اول '!E475</f>
        <v>محمد ابراهیم</v>
      </c>
      <c r="D473" s="411" t="str">
        <f>'گام اول '!F475</f>
        <v>ابراهیمی</v>
      </c>
      <c r="E473" s="411" t="str">
        <f>'گام اول '!G475</f>
        <v>نگهبان</v>
      </c>
      <c r="F473" s="411" t="str">
        <f>'گام اول '!H475</f>
        <v>مازندران</v>
      </c>
      <c r="G473" s="411" t="str">
        <f>'گام اول '!I475</f>
        <v>211-813-2183423-1</v>
      </c>
      <c r="H473" s="411">
        <f>'گام اول '!J475</f>
        <v>2064747745</v>
      </c>
      <c r="I473" s="412">
        <f>'گام اول '!BH475</f>
        <v>57028436</v>
      </c>
      <c r="K473" s="413">
        <f>'گام اول '!BH475</f>
        <v>57028436</v>
      </c>
      <c r="L473" s="413">
        <f t="shared" si="7"/>
        <v>0</v>
      </c>
      <c r="M473" s="414"/>
      <c r="N473" s="413"/>
    </row>
    <row r="474" spans="2:14" s="410" customFormat="1" ht="11.25" customHeight="1" x14ac:dyDescent="0.2">
      <c r="B474" s="411">
        <f>'گام اول '!B476</f>
        <v>470</v>
      </c>
      <c r="C474" s="411" t="str">
        <f>'گام اول '!E476</f>
        <v>رضا</v>
      </c>
      <c r="D474" s="411" t="str">
        <f>'گام اول '!F476</f>
        <v>اصغری</v>
      </c>
      <c r="E474" s="411" t="str">
        <f>'گام اول '!G476</f>
        <v>نگهبان</v>
      </c>
      <c r="F474" s="411" t="str">
        <f>'گام اول '!H476</f>
        <v>مازندران</v>
      </c>
      <c r="G474" s="411" t="str">
        <f>'گام اول '!I476</f>
        <v>211-813-2878449-1</v>
      </c>
      <c r="H474" s="411">
        <f>'گام اول '!J476</f>
        <v>2160906034</v>
      </c>
      <c r="I474" s="412">
        <f>'گام اول '!BH476</f>
        <v>66377484</v>
      </c>
      <c r="K474" s="413">
        <f>'گام اول '!BH476</f>
        <v>66377484</v>
      </c>
      <c r="L474" s="413">
        <f t="shared" si="7"/>
        <v>0</v>
      </c>
      <c r="M474" s="414"/>
      <c r="N474" s="413"/>
    </row>
    <row r="475" spans="2:14" s="410" customFormat="1" ht="11.25" customHeight="1" x14ac:dyDescent="0.2">
      <c r="B475" s="411">
        <f>'گام اول '!B477</f>
        <v>471</v>
      </c>
      <c r="C475" s="411" t="str">
        <f>'گام اول '!E477</f>
        <v xml:space="preserve">علی </v>
      </c>
      <c r="D475" s="411" t="str">
        <f>'گام اول '!F477</f>
        <v>یوسفی</v>
      </c>
      <c r="E475" s="411" t="str">
        <f>'گام اول '!G477</f>
        <v>نگهبان</v>
      </c>
      <c r="F475" s="411" t="str">
        <f>'گام اول '!H477</f>
        <v>مازندران</v>
      </c>
      <c r="G475" s="411" t="str">
        <f>'گام اول '!I477</f>
        <v>211-813-2876015-1</v>
      </c>
      <c r="H475" s="411">
        <f>'گام اول '!J477</f>
        <v>4989848500</v>
      </c>
      <c r="I475" s="412">
        <f>'گام اول '!BH477</f>
        <v>57028436</v>
      </c>
      <c r="K475" s="413">
        <f>'گام اول '!BH477</f>
        <v>57028436</v>
      </c>
      <c r="L475" s="413">
        <f t="shared" si="7"/>
        <v>0</v>
      </c>
      <c r="M475" s="414"/>
      <c r="N475" s="413"/>
    </row>
    <row r="476" spans="2:14" s="410" customFormat="1" ht="11.25" customHeight="1" x14ac:dyDescent="0.2">
      <c r="B476" s="411">
        <f>'گام اول '!B478</f>
        <v>472</v>
      </c>
      <c r="C476" s="411" t="str">
        <f>'گام اول '!E478</f>
        <v xml:space="preserve">حسین </v>
      </c>
      <c r="D476" s="411" t="str">
        <f>'گام اول '!F478</f>
        <v>فتحی</v>
      </c>
      <c r="E476" s="411" t="str">
        <f>'گام اول '!G478</f>
        <v>نگهبان</v>
      </c>
      <c r="F476" s="411" t="str">
        <f>'گام اول '!H478</f>
        <v>مازندران</v>
      </c>
      <c r="G476" s="411" t="str">
        <f>'گام اول '!I478</f>
        <v>214-700-3170892-1</v>
      </c>
      <c r="H476" s="411">
        <f>'گام اول '!J478</f>
        <v>2200722621</v>
      </c>
      <c r="I476" s="412">
        <f>'گام اول '!BH478</f>
        <v>56470436</v>
      </c>
      <c r="K476" s="413">
        <f>'گام اول '!BH478</f>
        <v>56470436</v>
      </c>
      <c r="L476" s="413">
        <f t="shared" si="7"/>
        <v>0</v>
      </c>
      <c r="M476" s="414"/>
      <c r="N476" s="413"/>
    </row>
    <row r="477" spans="2:14" s="410" customFormat="1" ht="11.25" customHeight="1" x14ac:dyDescent="0.2">
      <c r="B477" s="411">
        <f>'گام اول '!B479</f>
        <v>473</v>
      </c>
      <c r="C477" s="411" t="str">
        <f>'گام اول '!E479</f>
        <v>مسعود</v>
      </c>
      <c r="D477" s="411" t="str">
        <f>'گام اول '!F479</f>
        <v>صائمی</v>
      </c>
      <c r="E477" s="411" t="str">
        <f>'گام اول '!G479</f>
        <v>نگهبان</v>
      </c>
      <c r="F477" s="411" t="str">
        <f>'گام اول '!H479</f>
        <v>مازندران</v>
      </c>
      <c r="G477" s="411" t="str">
        <f>'گام اول '!I479</f>
        <v>214-12-3240962-1</v>
      </c>
      <c r="H477" s="411">
        <f>'گام اول '!J479</f>
        <v>4830041811</v>
      </c>
      <c r="I477" s="412">
        <f>'گام اول '!BH479</f>
        <v>70472187</v>
      </c>
      <c r="K477" s="413">
        <f>'گام اول '!BH479</f>
        <v>70472187</v>
      </c>
      <c r="L477" s="413">
        <f t="shared" si="7"/>
        <v>0</v>
      </c>
      <c r="M477" s="414"/>
      <c r="N477" s="413"/>
    </row>
    <row r="478" spans="2:14" s="410" customFormat="1" ht="11.25" customHeight="1" x14ac:dyDescent="0.2">
      <c r="B478" s="411">
        <f>'گام اول '!B480</f>
        <v>474</v>
      </c>
      <c r="C478" s="411" t="str">
        <f>'گام اول '!E480</f>
        <v>محمد</v>
      </c>
      <c r="D478" s="411" t="str">
        <f>'گام اول '!F480</f>
        <v>رفیعی جلودار</v>
      </c>
      <c r="E478" s="411" t="str">
        <f>'گام اول '!G480</f>
        <v>نگهبان</v>
      </c>
      <c r="F478" s="411" t="str">
        <f>'گام اول '!H480</f>
        <v>مازندران</v>
      </c>
      <c r="G478" s="411" t="str">
        <f>'گام اول '!I480</f>
        <v>357-12-3360052-1</v>
      </c>
      <c r="H478" s="411">
        <f>'گام اول '!J480</f>
        <v>2063738734</v>
      </c>
      <c r="I478" s="412">
        <f>'گام اول '!BH480</f>
        <v>73127682</v>
      </c>
      <c r="K478" s="413">
        <f>'گام اول '!BH480</f>
        <v>73127682</v>
      </c>
      <c r="L478" s="413">
        <f t="shared" si="7"/>
        <v>0</v>
      </c>
      <c r="M478" s="414"/>
      <c r="N478" s="413"/>
    </row>
    <row r="479" spans="2:14" s="410" customFormat="1" ht="11.25" customHeight="1" x14ac:dyDescent="0.2">
      <c r="B479" s="411">
        <f>'گام اول '!B481</f>
        <v>475</v>
      </c>
      <c r="C479" s="411" t="str">
        <f>'گام اول '!E481</f>
        <v>نعمت</v>
      </c>
      <c r="D479" s="411" t="str">
        <f>'گام اول '!F481</f>
        <v>شیری دولت آبادی</v>
      </c>
      <c r="E479" s="411" t="str">
        <f>'گام اول '!G481</f>
        <v>نگهبان</v>
      </c>
      <c r="F479" s="411" t="str">
        <f>'گام اول '!H481</f>
        <v>مازندران</v>
      </c>
      <c r="G479" s="411" t="str">
        <f>'گام اول '!I481</f>
        <v>214-700-3415041-1</v>
      </c>
      <c r="H479" s="411">
        <f>'گام اول '!J481</f>
        <v>2219955869</v>
      </c>
      <c r="I479" s="412">
        <f>'گام اول '!BH481</f>
        <v>56842436</v>
      </c>
      <c r="K479" s="413">
        <f>'گام اول '!BH481</f>
        <v>56842436</v>
      </c>
      <c r="L479" s="413">
        <f t="shared" si="7"/>
        <v>0</v>
      </c>
      <c r="M479" s="414"/>
      <c r="N479" s="413"/>
    </row>
    <row r="480" spans="2:14" s="410" customFormat="1" ht="11.25" customHeight="1" x14ac:dyDescent="0.2">
      <c r="B480" s="411">
        <f>'گام اول '!B482</f>
        <v>476</v>
      </c>
      <c r="C480" s="411" t="str">
        <f>'گام اول '!E482</f>
        <v>محمد جواد</v>
      </c>
      <c r="D480" s="411" t="str">
        <f>'گام اول '!F482</f>
        <v>آهني</v>
      </c>
      <c r="E480" s="411" t="str">
        <f>'گام اول '!G482</f>
        <v>نگهبان</v>
      </c>
      <c r="F480" s="411" t="str">
        <f>'گام اول '!H482</f>
        <v>مازندران</v>
      </c>
      <c r="G480" s="411" t="str">
        <f>'گام اول '!I482</f>
        <v>121-12-3188334-1</v>
      </c>
      <c r="H480" s="411">
        <f>'گام اول '!J482</f>
        <v>5799569059</v>
      </c>
      <c r="I480" s="412">
        <f>'گام اول '!BH482</f>
        <v>69032979</v>
      </c>
      <c r="K480" s="413">
        <f>'گام اول '!BH482</f>
        <v>69032979</v>
      </c>
      <c r="L480" s="413">
        <f t="shared" si="7"/>
        <v>0</v>
      </c>
      <c r="M480" s="414"/>
      <c r="N480" s="413"/>
    </row>
    <row r="481" spans="2:14" s="410" customFormat="1" ht="11.25" customHeight="1" x14ac:dyDescent="0.2">
      <c r="B481" s="411">
        <f>'گام اول '!B483</f>
        <v>477</v>
      </c>
      <c r="C481" s="411" t="str">
        <f>'گام اول '!E483</f>
        <v>ابراهیم</v>
      </c>
      <c r="D481" s="411" t="str">
        <f>'گام اول '!F483</f>
        <v>اسماعیلی ایولی</v>
      </c>
      <c r="E481" s="411" t="str">
        <f>'گام اول '!G483</f>
        <v>نگهبان</v>
      </c>
      <c r="F481" s="411" t="str">
        <f>'گام اول '!H483</f>
        <v>مازندران</v>
      </c>
      <c r="G481" s="411" t="str">
        <f>'گام اول '!I483</f>
        <v>214-700-3430200-1</v>
      </c>
      <c r="H481" s="411">
        <f>'گام اول '!J483</f>
        <v>2080271024</v>
      </c>
      <c r="I481" s="412">
        <f>'گام اول '!BH483</f>
        <v>67309316</v>
      </c>
      <c r="K481" s="413">
        <f>'گام اول '!BH483</f>
        <v>67309316</v>
      </c>
      <c r="L481" s="413">
        <f t="shared" si="7"/>
        <v>0</v>
      </c>
      <c r="M481" s="414"/>
      <c r="N481" s="413"/>
    </row>
    <row r="482" spans="2:14" s="410" customFormat="1" ht="11.25" customHeight="1" x14ac:dyDescent="0.2">
      <c r="B482" s="411">
        <f>'گام اول '!B484</f>
        <v>478</v>
      </c>
      <c r="C482" s="411" t="str">
        <f>'گام اول '!E484</f>
        <v>سید مهدی</v>
      </c>
      <c r="D482" s="411" t="str">
        <f>'گام اول '!F484</f>
        <v>حسینی لرگانی</v>
      </c>
      <c r="E482" s="411" t="str">
        <f>'گام اول '!G484</f>
        <v>نگهبان</v>
      </c>
      <c r="F482" s="411" t="str">
        <f>'گام اول '!H484</f>
        <v>مازندران</v>
      </c>
      <c r="G482" s="411" t="str">
        <f>'گام اول '!I484</f>
        <v>214-700-3494979-1</v>
      </c>
      <c r="H482" s="411">
        <f>'گام اول '!J484</f>
        <v>2190059097</v>
      </c>
      <c r="I482" s="412">
        <f>'گام اول '!BH484</f>
        <v>66377484</v>
      </c>
      <c r="K482" s="413">
        <f>'گام اول '!BH484</f>
        <v>66377484</v>
      </c>
      <c r="L482" s="413">
        <f t="shared" si="7"/>
        <v>0</v>
      </c>
      <c r="M482" s="414"/>
      <c r="N482" s="413"/>
    </row>
    <row r="483" spans="2:14" s="410" customFormat="1" ht="11.25" customHeight="1" x14ac:dyDescent="0.2">
      <c r="B483" s="411">
        <f>'گام اول '!B485</f>
        <v>479</v>
      </c>
      <c r="C483" s="411" t="str">
        <f>'گام اول '!E485</f>
        <v>محسن</v>
      </c>
      <c r="D483" s="411" t="str">
        <f>'گام اول '!F485</f>
        <v>دادمنش</v>
      </c>
      <c r="E483" s="411" t="str">
        <f>'گام اول '!G485</f>
        <v>نگهبان</v>
      </c>
      <c r="F483" s="411" t="str">
        <f>'گام اول '!H485</f>
        <v>مازندران</v>
      </c>
      <c r="G483" s="411" t="str">
        <f>'گام اول '!I485</f>
        <v>284-700-3496141-1</v>
      </c>
      <c r="H483" s="411">
        <f>'گام اول '!J485</f>
        <v>4839982181</v>
      </c>
      <c r="I483" s="412">
        <f>'گام اول '!BH485</f>
        <v>66377484</v>
      </c>
      <c r="K483" s="413">
        <f>'گام اول '!BH485</f>
        <v>66377484</v>
      </c>
      <c r="L483" s="413">
        <f t="shared" si="7"/>
        <v>0</v>
      </c>
      <c r="M483" s="414"/>
      <c r="N483" s="413"/>
    </row>
    <row r="484" spans="2:14" s="410" customFormat="1" ht="11.25" customHeight="1" x14ac:dyDescent="0.2">
      <c r="B484" s="411">
        <f>'گام اول '!B486</f>
        <v>480</v>
      </c>
      <c r="C484" s="411" t="str">
        <f>'گام اول '!E486</f>
        <v>طهمورث</v>
      </c>
      <c r="D484" s="411" t="str">
        <f>'گام اول '!F486</f>
        <v>پالشی</v>
      </c>
      <c r="E484" s="411" t="str">
        <f>'گام اول '!G486</f>
        <v>نگهبان</v>
      </c>
      <c r="F484" s="411" t="str">
        <f>'گام اول '!H486</f>
        <v>مازندران</v>
      </c>
      <c r="G484" s="411" t="str">
        <f>'گام اول '!I486</f>
        <v>162-12-3495442-1</v>
      </c>
      <c r="H484" s="411">
        <f>'گام اول '!J486</f>
        <v>2162248379</v>
      </c>
      <c r="I484" s="412">
        <f>'گام اول '!BH486</f>
        <v>57028436</v>
      </c>
      <c r="K484" s="413">
        <f>'گام اول '!BH486</f>
        <v>57028436</v>
      </c>
      <c r="L484" s="413">
        <f t="shared" si="7"/>
        <v>0</v>
      </c>
      <c r="M484" s="414"/>
      <c r="N484" s="413"/>
    </row>
    <row r="485" spans="2:14" s="410" customFormat="1" ht="11.25" customHeight="1" x14ac:dyDescent="0.2">
      <c r="B485" s="411">
        <f>'گام اول '!B487</f>
        <v>481</v>
      </c>
      <c r="C485" s="411" t="str">
        <f>'گام اول '!E487</f>
        <v xml:space="preserve">محمود </v>
      </c>
      <c r="D485" s="411" t="str">
        <f>'گام اول '!F487</f>
        <v>امیرخانی</v>
      </c>
      <c r="E485" s="411" t="str">
        <f>'گام اول '!G487</f>
        <v>نگهبان</v>
      </c>
      <c r="F485" s="411" t="str">
        <f>'گام اول '!H487</f>
        <v>مازندران</v>
      </c>
      <c r="G485" s="411" t="str">
        <f>'گام اول '!I487</f>
        <v>171-700-3542499-1</v>
      </c>
      <c r="H485" s="411">
        <f>'گام اول '!J487</f>
        <v>2219924017</v>
      </c>
      <c r="I485" s="412">
        <f>'گام اول '!BH487</f>
        <v>66377484</v>
      </c>
      <c r="K485" s="413">
        <f>'گام اول '!BH487</f>
        <v>66377484</v>
      </c>
      <c r="L485" s="413">
        <f t="shared" si="7"/>
        <v>0</v>
      </c>
      <c r="M485" s="414"/>
      <c r="N485" s="413"/>
    </row>
    <row r="486" spans="2:14" s="410" customFormat="1" ht="11.25" customHeight="1" x14ac:dyDescent="0.2">
      <c r="B486" s="411">
        <f>'گام اول '!B488</f>
        <v>482</v>
      </c>
      <c r="C486" s="411" t="str">
        <f>'گام اول '!E488</f>
        <v>یوسف</v>
      </c>
      <c r="D486" s="411" t="str">
        <f>'گام اول '!F488</f>
        <v>صادق مقدم</v>
      </c>
      <c r="E486" s="411" t="str">
        <f>'گام اول '!G488</f>
        <v>نگهبان</v>
      </c>
      <c r="F486" s="411" t="str">
        <f>'گام اول '!H488</f>
        <v>مازندران</v>
      </c>
      <c r="G486" s="411" t="str">
        <f>'گام اول '!I488</f>
        <v>214-12-3558649-1</v>
      </c>
      <c r="H486" s="411" t="str">
        <f>'گام اول '!J488</f>
        <v>0820194131</v>
      </c>
      <c r="I486" s="412">
        <f>'گام اول '!BH488</f>
        <v>69032979</v>
      </c>
      <c r="K486" s="413">
        <f>'گام اول '!BH488</f>
        <v>69032979</v>
      </c>
      <c r="L486" s="413">
        <f t="shared" si="7"/>
        <v>0</v>
      </c>
      <c r="M486" s="414"/>
      <c r="N486" s="413"/>
    </row>
    <row r="487" spans="2:14" s="410" customFormat="1" ht="11.25" customHeight="1" x14ac:dyDescent="0.2">
      <c r="B487" s="411">
        <f>'گام اول '!B489</f>
        <v>483</v>
      </c>
      <c r="C487" s="411" t="str">
        <f>'گام اول '!E489</f>
        <v>حسن</v>
      </c>
      <c r="D487" s="411" t="str">
        <f>'گام اول '!F489</f>
        <v>اسمعیلی ایولی</v>
      </c>
      <c r="E487" s="411" t="str">
        <f>'گام اول '!G489</f>
        <v>نگهبان</v>
      </c>
      <c r="F487" s="411" t="str">
        <f>'گام اول '!H489</f>
        <v>مازندران</v>
      </c>
      <c r="G487" s="411" t="str">
        <f>'گام اول '!I489</f>
        <v>235-813-2763387-1</v>
      </c>
      <c r="H487" s="411">
        <f>'گام اول '!J489</f>
        <v>2080494155</v>
      </c>
      <c r="I487" s="412">
        <f>'گام اول '!BH489</f>
        <v>54186941</v>
      </c>
      <c r="K487" s="413">
        <f>'گام اول '!BH489</f>
        <v>54186941</v>
      </c>
      <c r="L487" s="413">
        <f t="shared" si="7"/>
        <v>0</v>
      </c>
      <c r="M487" s="414"/>
      <c r="N487" s="413"/>
    </row>
    <row r="488" spans="2:14" s="410" customFormat="1" ht="11.25" customHeight="1" x14ac:dyDescent="0.2">
      <c r="B488" s="411">
        <f>'گام اول '!B490</f>
        <v>484</v>
      </c>
      <c r="C488" s="411" t="str">
        <f>'گام اول '!E490</f>
        <v>کاظم</v>
      </c>
      <c r="D488" s="411" t="str">
        <f>'گام اول '!F490</f>
        <v>تال</v>
      </c>
      <c r="E488" s="411" t="str">
        <f>'گام اول '!G490</f>
        <v>نگهبان</v>
      </c>
      <c r="F488" s="411" t="str">
        <f>'گام اول '!H490</f>
        <v>مازندران</v>
      </c>
      <c r="G488" s="411" t="str">
        <f>'گام اول '!I490</f>
        <v>137-813-2252607-1</v>
      </c>
      <c r="H488" s="411">
        <f>'گام اول '!J490</f>
        <v>5779909407</v>
      </c>
      <c r="I488" s="412">
        <f>'گام اول '!BH490</f>
        <v>57028436</v>
      </c>
      <c r="K488" s="413">
        <f>'گام اول '!BH490</f>
        <v>57028436</v>
      </c>
      <c r="L488" s="413">
        <f t="shared" si="7"/>
        <v>0</v>
      </c>
      <c r="M488" s="414"/>
      <c r="N488" s="413"/>
    </row>
    <row r="489" spans="2:14" s="410" customFormat="1" ht="11.25" customHeight="1" x14ac:dyDescent="0.2">
      <c r="B489" s="411">
        <f>'گام اول '!B491</f>
        <v>485</v>
      </c>
      <c r="C489" s="411" t="str">
        <f>'گام اول '!E491</f>
        <v>اسحاق</v>
      </c>
      <c r="D489" s="411" t="str">
        <f>'گام اول '!F491</f>
        <v>شعبانی</v>
      </c>
      <c r="E489" s="411" t="str">
        <f>'گام اول '!G491</f>
        <v>نگهبان</v>
      </c>
      <c r="F489" s="411" t="str">
        <f>'گام اول '!H491</f>
        <v>مازندران</v>
      </c>
      <c r="G489" s="411" t="str">
        <f>'گام اول '!I491</f>
        <v>284-813-2072754-1</v>
      </c>
      <c r="H489" s="411">
        <f>'گام اول '!J491</f>
        <v>4839578206</v>
      </c>
      <c r="I489" s="412">
        <f>'گام اول '!BH491</f>
        <v>66377484</v>
      </c>
      <c r="K489" s="413">
        <f>'گام اول '!BH491</f>
        <v>66377484</v>
      </c>
      <c r="L489" s="413">
        <f t="shared" si="7"/>
        <v>0</v>
      </c>
      <c r="M489" s="414"/>
      <c r="N489" s="413"/>
    </row>
    <row r="490" spans="2:14" s="410" customFormat="1" ht="11.25" customHeight="1" x14ac:dyDescent="0.2">
      <c r="B490" s="411">
        <f>'گام اول '!B492</f>
        <v>486</v>
      </c>
      <c r="C490" s="411" t="str">
        <f>'گام اول '!E492</f>
        <v>هادی</v>
      </c>
      <c r="D490" s="411" t="str">
        <f>'گام اول '!F492</f>
        <v>متاجی نیموری</v>
      </c>
      <c r="E490" s="411" t="str">
        <f>'گام اول '!G492</f>
        <v>نگهبان</v>
      </c>
      <c r="F490" s="411" t="str">
        <f>'گام اول '!H492</f>
        <v>مازندران</v>
      </c>
      <c r="G490" s="411" t="str">
        <f>'گام اول '!I492</f>
        <v>214-813-2879478-1</v>
      </c>
      <c r="H490" s="411">
        <f>'گام اول '!J492</f>
        <v>2200697449</v>
      </c>
      <c r="I490" s="412">
        <f>'گام اول '!BH492</f>
        <v>66377484</v>
      </c>
      <c r="K490" s="413">
        <f>'گام اول '!BH492</f>
        <v>66377484</v>
      </c>
      <c r="L490" s="413">
        <f t="shared" si="7"/>
        <v>0</v>
      </c>
      <c r="M490" s="414"/>
      <c r="N490" s="413"/>
    </row>
    <row r="491" spans="2:14" s="410" customFormat="1" ht="11.25" customHeight="1" x14ac:dyDescent="0.2">
      <c r="B491" s="411">
        <f>'گام اول '!B493</f>
        <v>487</v>
      </c>
      <c r="C491" s="411" t="str">
        <f>'گام اول '!E493</f>
        <v>حسین</v>
      </c>
      <c r="D491" s="411" t="str">
        <f>'گام اول '!F493</f>
        <v>کوچ</v>
      </c>
      <c r="E491" s="411" t="str">
        <f>'گام اول '!G493</f>
        <v>نگهبان</v>
      </c>
      <c r="F491" s="411" t="str">
        <f>'گام اول '!H493</f>
        <v>مازندران</v>
      </c>
      <c r="G491" s="411" t="str">
        <f>'گام اول '!I493</f>
        <v>214-700-3171032-1</v>
      </c>
      <c r="H491" s="411">
        <f>'گام اول '!J493</f>
        <v>2190028299</v>
      </c>
      <c r="I491" s="412">
        <f>'گام اول '!BH493</f>
        <v>54372941</v>
      </c>
      <c r="K491" s="413">
        <f>'گام اول '!BH493</f>
        <v>54372941</v>
      </c>
      <c r="L491" s="413">
        <f t="shared" si="7"/>
        <v>0</v>
      </c>
      <c r="M491" s="414"/>
      <c r="N491" s="413"/>
    </row>
    <row r="492" spans="2:14" s="410" customFormat="1" ht="11.25" customHeight="1" x14ac:dyDescent="0.2">
      <c r="B492" s="411">
        <f>'گام اول '!B494</f>
        <v>488</v>
      </c>
      <c r="C492" s="411" t="str">
        <f>'گام اول '!E494</f>
        <v>آرش</v>
      </c>
      <c r="D492" s="411" t="str">
        <f>'گام اول '!F494</f>
        <v>عزیزی</v>
      </c>
      <c r="E492" s="411" t="str">
        <f>'گام اول '!G494</f>
        <v>نگهبان</v>
      </c>
      <c r="F492" s="411" t="str">
        <f>'گام اول '!H494</f>
        <v>مازندران</v>
      </c>
      <c r="G492" s="411" t="str">
        <f>'گام اول '!I494</f>
        <v>171-700-4080052-1</v>
      </c>
      <c r="H492" s="411">
        <f>'گام اول '!J494</f>
        <v>2210190436</v>
      </c>
      <c r="I492" s="412">
        <f>'گام اول '!BH494</f>
        <v>66377484</v>
      </c>
      <c r="K492" s="413">
        <f>'گام اول '!BH494</f>
        <v>66377484</v>
      </c>
      <c r="L492" s="413">
        <f t="shared" si="7"/>
        <v>0</v>
      </c>
      <c r="M492" s="414"/>
      <c r="N492" s="413"/>
    </row>
    <row r="493" spans="2:14" s="410" customFormat="1" ht="11.25" customHeight="1" x14ac:dyDescent="0.2">
      <c r="B493" s="411">
        <f>'گام اول '!B495</f>
        <v>489</v>
      </c>
      <c r="C493" s="411" t="str">
        <f>'گام اول '!E495</f>
        <v>آرش</v>
      </c>
      <c r="D493" s="411" t="str">
        <f>'گام اول '!F495</f>
        <v>دلاوری</v>
      </c>
      <c r="E493" s="411" t="str">
        <f>'گام اول '!G495</f>
        <v>نگهبان</v>
      </c>
      <c r="F493" s="411" t="str">
        <f>'گام اول '!H495</f>
        <v>مازندران</v>
      </c>
      <c r="G493" s="411" t="str">
        <f>'گام اول '!I495</f>
        <v>124-813-2177823-1</v>
      </c>
      <c r="H493" s="411">
        <f>'گام اول '!J495</f>
        <v>2250044971</v>
      </c>
      <c r="I493" s="412">
        <f>'گام اول '!BH495</f>
        <v>54095565</v>
      </c>
      <c r="K493" s="413">
        <f>'گام اول '!BH495</f>
        <v>54095565</v>
      </c>
      <c r="L493" s="413">
        <f t="shared" si="7"/>
        <v>0</v>
      </c>
      <c r="M493" s="414"/>
      <c r="N493" s="413"/>
    </row>
    <row r="494" spans="2:14" s="410" customFormat="1" ht="11.25" customHeight="1" x14ac:dyDescent="0.2">
      <c r="B494" s="411">
        <f>'گام اول '!B496</f>
        <v>490</v>
      </c>
      <c r="C494" s="411" t="str">
        <f>'گام اول '!E496</f>
        <v>رضا</v>
      </c>
      <c r="D494" s="411" t="str">
        <f>'گام اول '!F496</f>
        <v>دانشفر</v>
      </c>
      <c r="E494" s="411" t="str">
        <f>'گام اول '!G496</f>
        <v>نگهبان</v>
      </c>
      <c r="F494" s="411" t="str">
        <f>'گام اول '!H496</f>
        <v>مازندران</v>
      </c>
      <c r="G494" s="411" t="str">
        <f>'گام اول '!I496</f>
        <v>284-700-4167020-1</v>
      </c>
      <c r="H494" s="411">
        <f>'گام اول '!J496</f>
        <v>4839429121</v>
      </c>
      <c r="I494" s="412">
        <f>'گام اول '!BH496</f>
        <v>54980730</v>
      </c>
      <c r="K494" s="413">
        <f>'گام اول '!BH496</f>
        <v>54980730</v>
      </c>
      <c r="L494" s="413">
        <f t="shared" si="7"/>
        <v>0</v>
      </c>
      <c r="M494" s="414"/>
      <c r="N494" s="413"/>
    </row>
    <row r="495" spans="2:14" s="410" customFormat="1" ht="11.25" customHeight="1" x14ac:dyDescent="0.2">
      <c r="B495" s="411">
        <f>'گام اول '!B497</f>
        <v>491</v>
      </c>
      <c r="C495" s="411" t="str">
        <f>'گام اول '!E497</f>
        <v>جمع الله</v>
      </c>
      <c r="D495" s="411" t="str">
        <f>'گام اول '!F497</f>
        <v xml:space="preserve"> میردار شاه حسینی</v>
      </c>
      <c r="E495" s="411" t="str">
        <f>'گام اول '!G497</f>
        <v>نگهبان</v>
      </c>
      <c r="F495" s="411" t="str">
        <f>'گام اول '!H497</f>
        <v>مازندران</v>
      </c>
      <c r="G495" s="411" t="str">
        <f>'گام اول '!I497</f>
        <v>214-700-4158959-1</v>
      </c>
      <c r="H495" s="411" t="str">
        <f>'گام اول '!J497</f>
        <v>6279730621</v>
      </c>
      <c r="I495" s="412">
        <f>'گام اول '!BH497</f>
        <v>52325235</v>
      </c>
      <c r="K495" s="413">
        <f>'گام اول '!BH497</f>
        <v>52325235</v>
      </c>
      <c r="L495" s="413">
        <f t="shared" si="7"/>
        <v>0</v>
      </c>
      <c r="M495" s="414"/>
      <c r="N495" s="413"/>
    </row>
    <row r="496" spans="2:14" s="410" customFormat="1" ht="11.25" customHeight="1" x14ac:dyDescent="0.2">
      <c r="B496" s="411">
        <f>'گام اول '!B498</f>
        <v>492</v>
      </c>
      <c r="C496" s="411" t="str">
        <f>'گام اول '!E498</f>
        <v>محمدجواد</v>
      </c>
      <c r="D496" s="411" t="str">
        <f>'گام اول '!F498</f>
        <v>حاجی زاده</v>
      </c>
      <c r="E496" s="411" t="str">
        <f>'گام اول '!G498</f>
        <v>نگهبان</v>
      </c>
      <c r="F496" s="411" t="str">
        <f>'گام اول '!H498</f>
        <v>مازندران</v>
      </c>
      <c r="G496" s="411" t="str">
        <f>'گام اول '!I498</f>
        <v>214-700-4297535-1</v>
      </c>
      <c r="H496" s="411">
        <f>'گام اول '!J498</f>
        <v>4980134602</v>
      </c>
      <c r="I496" s="412">
        <f>'گام اول '!BH498</f>
        <v>63887061</v>
      </c>
      <c r="K496" s="413">
        <f>'گام اول '!BH498</f>
        <v>63887061</v>
      </c>
      <c r="L496" s="413">
        <f t="shared" si="7"/>
        <v>0</v>
      </c>
      <c r="M496" s="414"/>
      <c r="N496" s="413"/>
    </row>
    <row r="497" spans="2:14" s="410" customFormat="1" ht="11.25" customHeight="1" x14ac:dyDescent="0.2">
      <c r="B497" s="411">
        <f>'گام اول '!B499</f>
        <v>493</v>
      </c>
      <c r="C497" s="411" t="str">
        <f>'گام اول '!E499</f>
        <v>کمال</v>
      </c>
      <c r="D497" s="411" t="str">
        <f>'گام اول '!F499</f>
        <v>جلالی کندلوسی</v>
      </c>
      <c r="E497" s="411" t="str">
        <f>'گام اول '!G499</f>
        <v>نگهبان</v>
      </c>
      <c r="F497" s="411" t="str">
        <f>'گام اول '!H499</f>
        <v>مازندران</v>
      </c>
      <c r="G497" s="411" t="str">
        <f>'گام اول '!I499</f>
        <v>214-813-2189013-1</v>
      </c>
      <c r="H497" s="411">
        <f>'گام اول '!J499</f>
        <v>6269669162</v>
      </c>
      <c r="I497" s="412">
        <f>'گام اول '!BH499</f>
        <v>66542556</v>
      </c>
      <c r="K497" s="413">
        <f>'گام اول '!BH499</f>
        <v>66542556</v>
      </c>
      <c r="L497" s="413">
        <f t="shared" si="7"/>
        <v>0</v>
      </c>
      <c r="M497" s="414"/>
      <c r="N497" s="413"/>
    </row>
    <row r="498" spans="2:14" s="410" customFormat="1" ht="11.25" customHeight="1" x14ac:dyDescent="0.2">
      <c r="B498" s="411">
        <f>'گام اول '!B500</f>
        <v>494</v>
      </c>
      <c r="C498" s="411" t="str">
        <f>'گام اول '!E500</f>
        <v>صفرعلی</v>
      </c>
      <c r="D498" s="411" t="str">
        <f>'گام اول '!F500</f>
        <v>طویرسیاری</v>
      </c>
      <c r="E498" s="411" t="str">
        <f>'گام اول '!G500</f>
        <v>نگهبان</v>
      </c>
      <c r="F498" s="411" t="str">
        <f>'گام اول '!H500</f>
        <v>مازندران</v>
      </c>
      <c r="G498" s="411" t="str">
        <f>'گام اول '!I500</f>
        <v>214-700-4158951-1</v>
      </c>
      <c r="H498" s="411">
        <f>'گام اول '!J500</f>
        <v>6279656845</v>
      </c>
      <c r="I498" s="412">
        <f>'گام اول '!BH500</f>
        <v>52325235</v>
      </c>
      <c r="K498" s="413">
        <f>'گام اول '!BH500</f>
        <v>52325235</v>
      </c>
      <c r="L498" s="413">
        <f t="shared" si="7"/>
        <v>0</v>
      </c>
      <c r="M498" s="414"/>
      <c r="N498" s="413"/>
    </row>
    <row r="499" spans="2:14" s="410" customFormat="1" ht="11.25" customHeight="1" x14ac:dyDescent="0.2">
      <c r="B499" s="411">
        <f>'گام اول '!B501</f>
        <v>495</v>
      </c>
      <c r="C499" s="411" t="str">
        <f>'گام اول '!E501</f>
        <v>عارف</v>
      </c>
      <c r="D499" s="411" t="str">
        <f>'گام اول '!F501</f>
        <v>بهرامی بابا حیدری</v>
      </c>
      <c r="E499" s="411" t="str">
        <f>'گام اول '!G501</f>
        <v>نگهبان</v>
      </c>
      <c r="F499" s="411" t="str">
        <f>'گام اول '!H501</f>
        <v>مازندران</v>
      </c>
      <c r="G499" s="411" t="str">
        <f>'گام اول '!I501</f>
        <v>236-813-2621441-1</v>
      </c>
      <c r="H499" s="411">
        <f>'گام اول '!J501</f>
        <v>4679873612</v>
      </c>
      <c r="I499" s="412">
        <f>'گام اول '!BH501</f>
        <v>52325235</v>
      </c>
      <c r="K499" s="413">
        <f>'گام اول '!BH501</f>
        <v>52325235</v>
      </c>
      <c r="L499" s="413">
        <f t="shared" si="7"/>
        <v>0</v>
      </c>
      <c r="M499" s="414"/>
      <c r="N499" s="413"/>
    </row>
    <row r="500" spans="2:14" s="410" customFormat="1" ht="11.25" customHeight="1" x14ac:dyDescent="0.2">
      <c r="B500" s="411">
        <f>'گام اول '!B502</f>
        <v>496</v>
      </c>
      <c r="C500" s="411" t="str">
        <f>'گام اول '!E502</f>
        <v>پوریا</v>
      </c>
      <c r="D500" s="411" t="str">
        <f>'گام اول '!F502</f>
        <v>بابادیلمی</v>
      </c>
      <c r="E500" s="411" t="str">
        <f>'گام اول '!G502</f>
        <v>نگهبان</v>
      </c>
      <c r="F500" s="411" t="str">
        <f>'گام اول '!H502</f>
        <v>مازندران</v>
      </c>
      <c r="G500" s="411" t="str">
        <f>'گام اول '!I502</f>
        <v>170-700-4361860-1</v>
      </c>
      <c r="H500" s="411" t="str">
        <f>'گام اول '!J502</f>
        <v>2270072529</v>
      </c>
      <c r="I500" s="412">
        <f>'گام اول '!BH502</f>
        <v>52325235</v>
      </c>
      <c r="K500" s="413">
        <f>'گام اول '!BH502</f>
        <v>52325235</v>
      </c>
      <c r="L500" s="413">
        <f t="shared" si="7"/>
        <v>0</v>
      </c>
      <c r="M500" s="414"/>
      <c r="N500" s="413"/>
    </row>
    <row r="501" spans="2:14" s="410" customFormat="1" ht="11.25" customHeight="1" x14ac:dyDescent="0.2">
      <c r="B501" s="411">
        <f>'گام اول '!B503</f>
        <v>497</v>
      </c>
      <c r="C501" s="411" t="str">
        <f>'گام اول '!E503</f>
        <v>علي اصغر</v>
      </c>
      <c r="D501" s="411" t="str">
        <f>'گام اول '!F503</f>
        <v>اسعدي خليلي</v>
      </c>
      <c r="E501" s="411" t="str">
        <f>'گام اول '!G503</f>
        <v>نگهبان</v>
      </c>
      <c r="F501" s="411" t="str">
        <f>'گام اول '!H503</f>
        <v>گلستان</v>
      </c>
      <c r="G501" s="411" t="str">
        <f>'گام اول '!I503</f>
        <v>141-800-746086-1</v>
      </c>
      <c r="H501" s="411">
        <f>'گام اول '!J503</f>
        <v>5799535804</v>
      </c>
      <c r="I501" s="412">
        <f>'گام اول '!BH503</f>
        <v>71313674</v>
      </c>
      <c r="K501" s="413">
        <f>'گام اول '!BH503</f>
        <v>71313674</v>
      </c>
      <c r="L501" s="413">
        <f t="shared" si="7"/>
        <v>0</v>
      </c>
      <c r="M501" s="414"/>
      <c r="N501" s="413"/>
    </row>
    <row r="502" spans="2:14" s="410" customFormat="1" ht="11.25" customHeight="1" x14ac:dyDescent="0.2">
      <c r="B502" s="411">
        <f>'گام اول '!B504</f>
        <v>498</v>
      </c>
      <c r="C502" s="411" t="str">
        <f>'گام اول '!E504</f>
        <v>علي</v>
      </c>
      <c r="D502" s="411" t="str">
        <f>'گام اول '!F504</f>
        <v>عرب</v>
      </c>
      <c r="E502" s="411" t="str">
        <f>'گام اول '!G504</f>
        <v>نگهبان</v>
      </c>
      <c r="F502" s="411" t="str">
        <f>'گام اول '!H504</f>
        <v>گلستان</v>
      </c>
      <c r="G502" s="411" t="str">
        <f>'گام اول '!I504</f>
        <v>140-800-1008015-1</v>
      </c>
      <c r="H502" s="411">
        <f>'گام اول '!J504</f>
        <v>2030155454</v>
      </c>
      <c r="I502" s="412">
        <f>'گام اول '!BH504</f>
        <v>71783987</v>
      </c>
      <c r="K502" s="413">
        <f>'گام اول '!BH504</f>
        <v>71783987</v>
      </c>
      <c r="L502" s="413">
        <f t="shared" si="7"/>
        <v>0</v>
      </c>
      <c r="M502" s="414"/>
      <c r="N502" s="413"/>
    </row>
    <row r="503" spans="2:14" s="410" customFormat="1" ht="11.25" customHeight="1" x14ac:dyDescent="0.2">
      <c r="B503" s="411">
        <f>'گام اول '!B505</f>
        <v>499</v>
      </c>
      <c r="C503" s="411" t="str">
        <f>'گام اول '!E505</f>
        <v>روح اله</v>
      </c>
      <c r="D503" s="411" t="str">
        <f>'گام اول '!F505</f>
        <v>ريواز</v>
      </c>
      <c r="E503" s="411" t="str">
        <f>'گام اول '!G505</f>
        <v>نگهبان</v>
      </c>
      <c r="F503" s="411" t="str">
        <f>'گام اول '!H505</f>
        <v>گلستان</v>
      </c>
      <c r="G503" s="411" t="str">
        <f>'گام اول '!I505</f>
        <v>141-800-421313-1</v>
      </c>
      <c r="H503" s="411">
        <f>'گام اول '!J505</f>
        <v>2180712723</v>
      </c>
      <c r="I503" s="412">
        <f>'گام اول '!BH505</f>
        <v>60427931</v>
      </c>
      <c r="K503" s="413">
        <f>'گام اول '!BH505</f>
        <v>60427931</v>
      </c>
      <c r="L503" s="413">
        <f t="shared" si="7"/>
        <v>0</v>
      </c>
      <c r="M503" s="414"/>
      <c r="N503" s="413"/>
    </row>
    <row r="504" spans="2:14" s="410" customFormat="1" ht="11.25" customHeight="1" x14ac:dyDescent="0.2">
      <c r="B504" s="411">
        <f>'گام اول '!B506</f>
        <v>500</v>
      </c>
      <c r="C504" s="411" t="str">
        <f>'گام اول '!E506</f>
        <v>مازيار</v>
      </c>
      <c r="D504" s="411" t="str">
        <f>'گام اول '!F506</f>
        <v>يزداني پنبه چوله</v>
      </c>
      <c r="E504" s="411" t="str">
        <f>'گام اول '!G506</f>
        <v>نگهبان</v>
      </c>
      <c r="F504" s="411" t="str">
        <f>'گام اول '!H506</f>
        <v>گلستان</v>
      </c>
      <c r="G504" s="411" t="str">
        <f>'گام اول '!I506</f>
        <v>141-813-3132798-1</v>
      </c>
      <c r="H504" s="411">
        <f>'گام اول '!J506</f>
        <v>2080299069</v>
      </c>
      <c r="I504" s="412">
        <f>'گام اول '!BH506</f>
        <v>66002685</v>
      </c>
      <c r="K504" s="413">
        <f>'گام اول '!BH506</f>
        <v>66002685</v>
      </c>
      <c r="L504" s="413">
        <f t="shared" si="7"/>
        <v>0</v>
      </c>
      <c r="M504" s="414"/>
      <c r="N504" s="413"/>
    </row>
    <row r="505" spans="2:14" s="410" customFormat="1" ht="11.25" customHeight="1" x14ac:dyDescent="0.2">
      <c r="B505" s="411">
        <f>'گام اول '!B507</f>
        <v>501</v>
      </c>
      <c r="C505" s="411" t="str">
        <f>'گام اول '!E507</f>
        <v>علي</v>
      </c>
      <c r="D505" s="411" t="str">
        <f>'گام اول '!F507</f>
        <v>واحدالعين</v>
      </c>
      <c r="E505" s="411" t="str">
        <f>'گام اول '!G507</f>
        <v>نگهبان</v>
      </c>
      <c r="F505" s="411" t="str">
        <f>'گام اول '!H507</f>
        <v>گلستان</v>
      </c>
      <c r="G505" s="411" t="str">
        <f>'گام اول '!I507</f>
        <v>141-700-3166191-1</v>
      </c>
      <c r="H505" s="411">
        <f>'گام اول '!J507</f>
        <v>2122912731</v>
      </c>
      <c r="I505" s="412">
        <f>'گام اول '!BH507</f>
        <v>71688474</v>
      </c>
      <c r="K505" s="413">
        <f>'گام اول '!BH507</f>
        <v>71688474</v>
      </c>
      <c r="L505" s="413">
        <f t="shared" si="7"/>
        <v>0</v>
      </c>
      <c r="M505" s="414"/>
      <c r="N505" s="413"/>
    </row>
    <row r="506" spans="2:14" s="410" customFormat="1" ht="11.25" customHeight="1" x14ac:dyDescent="0.2">
      <c r="B506" s="411">
        <f>'گام اول '!B508</f>
        <v>502</v>
      </c>
      <c r="C506" s="411" t="str">
        <f>'گام اول '!E508</f>
        <v>محمد</v>
      </c>
      <c r="D506" s="411" t="str">
        <f>'گام اول '!F508</f>
        <v>حسینی</v>
      </c>
      <c r="E506" s="411" t="str">
        <f>'گام اول '!G508</f>
        <v>نگهبان</v>
      </c>
      <c r="F506" s="411" t="str">
        <f>'گام اول '!H508</f>
        <v>گلستان</v>
      </c>
      <c r="G506" s="411" t="str">
        <f>'گام اول '!I508</f>
        <v>141-700-3666840-1</v>
      </c>
      <c r="H506" s="411">
        <f>'گام اول '!J508</f>
        <v>4880138614</v>
      </c>
      <c r="I506" s="412">
        <f>'گام اول '!BH508</f>
        <v>70846987</v>
      </c>
      <c r="K506" s="413">
        <f>'گام اول '!BH508</f>
        <v>70846987</v>
      </c>
      <c r="L506" s="413">
        <f t="shared" si="7"/>
        <v>0</v>
      </c>
      <c r="M506" s="414"/>
      <c r="N506" s="413"/>
    </row>
    <row r="507" spans="2:14" s="410" customFormat="1" ht="11.25" customHeight="1" x14ac:dyDescent="0.2">
      <c r="B507" s="411">
        <f>'گام اول '!B509</f>
        <v>503</v>
      </c>
      <c r="C507" s="411" t="str">
        <f>'گام اول '!E509</f>
        <v xml:space="preserve">حسین </v>
      </c>
      <c r="D507" s="411" t="str">
        <f>'گام اول '!F509</f>
        <v>قربانی</v>
      </c>
      <c r="E507" s="411" t="str">
        <f>'گام اول '!G509</f>
        <v>نگهبان</v>
      </c>
      <c r="F507" s="411" t="str">
        <f>'گام اول '!H509</f>
        <v>گلستان</v>
      </c>
      <c r="G507" s="411" t="str">
        <f>'گام اول '!I509</f>
        <v>141-813-3666717-1</v>
      </c>
      <c r="H507" s="411" t="str">
        <f>'گام اول '!J509</f>
        <v>0653218354</v>
      </c>
      <c r="I507" s="412">
        <f>'گام اول '!BH509</f>
        <v>70564074</v>
      </c>
      <c r="K507" s="413">
        <f>'گام اول '!BH509</f>
        <v>70564074</v>
      </c>
      <c r="L507" s="413">
        <f t="shared" si="7"/>
        <v>0</v>
      </c>
      <c r="M507" s="414"/>
      <c r="N507" s="413"/>
    </row>
    <row r="508" spans="2:14" s="410" customFormat="1" ht="11.25" customHeight="1" x14ac:dyDescent="0.2">
      <c r="B508" s="411">
        <f>'گام اول '!B510</f>
        <v>504</v>
      </c>
      <c r="C508" s="411" t="str">
        <f>'گام اول '!E510</f>
        <v>حبیب الله</v>
      </c>
      <c r="D508" s="411" t="str">
        <f>'گام اول '!F510</f>
        <v>داغینه</v>
      </c>
      <c r="E508" s="411" t="str">
        <f>'گام اول '!G510</f>
        <v>نگهبان</v>
      </c>
      <c r="F508" s="411" t="str">
        <f>'گام اول '!H510</f>
        <v>گلستان</v>
      </c>
      <c r="G508" s="411" t="str">
        <f>'گام اول '!I510</f>
        <v>395-12-3735163-1</v>
      </c>
      <c r="H508" s="411">
        <f>'گام اول '!J510</f>
        <v>4889497048</v>
      </c>
      <c r="I508" s="412">
        <f>'گام اول '!BH510</f>
        <v>66377484</v>
      </c>
      <c r="K508" s="413">
        <f>'گام اول '!BH510</f>
        <v>66377484</v>
      </c>
      <c r="L508" s="413">
        <f t="shared" si="7"/>
        <v>0</v>
      </c>
      <c r="M508" s="414"/>
      <c r="N508" s="413"/>
    </row>
    <row r="509" spans="2:14" s="410" customFormat="1" ht="11.25" customHeight="1" x14ac:dyDescent="0.2">
      <c r="B509" s="411">
        <f>'گام اول '!B511</f>
        <v>505</v>
      </c>
      <c r="C509" s="411" t="str">
        <f>'گام اول '!E511</f>
        <v>علی اکبر</v>
      </c>
      <c r="D509" s="411" t="str">
        <f>'گام اول '!F511</f>
        <v>ممشلو</v>
      </c>
      <c r="E509" s="411" t="str">
        <f>'گام اول '!G511</f>
        <v>نگهبان</v>
      </c>
      <c r="F509" s="411" t="str">
        <f>'گام اول '!H511</f>
        <v>گلستان</v>
      </c>
      <c r="G509" s="411" t="str">
        <f>'گام اول '!I511</f>
        <v>141-700-3737970-1</v>
      </c>
      <c r="H509" s="411">
        <f>'گام اول '!J511</f>
        <v>4880266930</v>
      </c>
      <c r="I509" s="412">
        <f>'گام اول '!BH511</f>
        <v>66377484</v>
      </c>
      <c r="K509" s="413">
        <f>'گام اول '!BH511</f>
        <v>66377484</v>
      </c>
      <c r="L509" s="413">
        <f t="shared" si="7"/>
        <v>0</v>
      </c>
      <c r="M509" s="414"/>
      <c r="N509" s="413"/>
    </row>
    <row r="510" spans="2:14" s="410" customFormat="1" ht="11.25" customHeight="1" x14ac:dyDescent="0.2">
      <c r="B510" s="411">
        <f>'گام اول '!B512</f>
        <v>506</v>
      </c>
      <c r="C510" s="411" t="str">
        <f>'گام اول '!E512</f>
        <v>چنگیز</v>
      </c>
      <c r="D510" s="411" t="str">
        <f>'گام اول '!F512</f>
        <v>سینه سپهر</v>
      </c>
      <c r="E510" s="411" t="str">
        <f>'گام اول '!G512</f>
        <v>نگهبان</v>
      </c>
      <c r="F510" s="411" t="str">
        <f>'گام اول '!H512</f>
        <v>گلستان</v>
      </c>
      <c r="G510" s="411" t="str">
        <f>'گام اول '!I512</f>
        <v>141-12-3846170-1</v>
      </c>
      <c r="H510" s="411">
        <f>'گام اول '!J512</f>
        <v>2122579293</v>
      </c>
      <c r="I510" s="412">
        <f>'گام اول '!BH512</f>
        <v>55116941</v>
      </c>
      <c r="K510" s="413">
        <f>'گام اول '!BH512</f>
        <v>55116941</v>
      </c>
      <c r="L510" s="413">
        <f t="shared" si="7"/>
        <v>0</v>
      </c>
      <c r="M510" s="414"/>
      <c r="N510" s="413"/>
    </row>
    <row r="511" spans="2:14" s="410" customFormat="1" ht="11.25" customHeight="1" x14ac:dyDescent="0.2">
      <c r="B511" s="411">
        <f>'گام اول '!B513</f>
        <v>507</v>
      </c>
      <c r="C511" s="411" t="str">
        <f>'گام اول '!E513</f>
        <v>محمد</v>
      </c>
      <c r="D511" s="411" t="str">
        <f>'گام اول '!F513</f>
        <v>لشکر بلوکی</v>
      </c>
      <c r="E511" s="411" t="str">
        <f>'گام اول '!G513</f>
        <v>نگهبان</v>
      </c>
      <c r="F511" s="411" t="str">
        <f>'گام اول '!H513</f>
        <v>گلستان</v>
      </c>
      <c r="G511" s="411" t="str">
        <f>'گام اول '!I513</f>
        <v>141-700-3897975-1</v>
      </c>
      <c r="H511" s="411">
        <f>'گام اول '!J513</f>
        <v>2110035897</v>
      </c>
      <c r="I511" s="412">
        <f>'گام اول '!BH513</f>
        <v>53256941</v>
      </c>
      <c r="K511" s="413">
        <f>'گام اول '!BH513</f>
        <v>53256941</v>
      </c>
      <c r="L511" s="413">
        <f t="shared" si="7"/>
        <v>0</v>
      </c>
      <c r="M511" s="414"/>
      <c r="N511" s="413"/>
    </row>
    <row r="512" spans="2:14" s="410" customFormat="1" ht="11.25" customHeight="1" x14ac:dyDescent="0.2">
      <c r="B512" s="411">
        <f>'گام اول '!B514</f>
        <v>508</v>
      </c>
      <c r="C512" s="411" t="str">
        <f>'گام اول '!E514</f>
        <v>حسین</v>
      </c>
      <c r="D512" s="411" t="str">
        <f>'گام اول '!F514</f>
        <v>قربانی رستم</v>
      </c>
      <c r="E512" s="411" t="str">
        <f>'گام اول '!G514</f>
        <v>نگهبان</v>
      </c>
      <c r="F512" s="411" t="str">
        <f>'گام اول '!H514</f>
        <v>گلستان</v>
      </c>
      <c r="G512" s="411" t="str">
        <f>'گام اول '!I514</f>
        <v>141-800-139676-1</v>
      </c>
      <c r="H512" s="411">
        <f>'گام اول '!J514</f>
        <v>2162769573</v>
      </c>
      <c r="I512" s="412">
        <f>'گام اول '!BH514</f>
        <v>71688474</v>
      </c>
      <c r="K512" s="413">
        <f>'گام اول '!BH514</f>
        <v>71688474</v>
      </c>
      <c r="L512" s="413">
        <f t="shared" si="7"/>
        <v>0</v>
      </c>
      <c r="M512" s="414"/>
      <c r="N512" s="413"/>
    </row>
    <row r="513" spans="2:14" s="410" customFormat="1" ht="11.25" customHeight="1" x14ac:dyDescent="0.2">
      <c r="B513" s="411">
        <f>'گام اول '!B515</f>
        <v>509</v>
      </c>
      <c r="C513" s="411" t="str">
        <f>'گام اول '!E515</f>
        <v>مجید</v>
      </c>
      <c r="D513" s="411" t="str">
        <f>'گام اول '!F515</f>
        <v>دلیر</v>
      </c>
      <c r="E513" s="411" t="str">
        <f>'گام اول '!G515</f>
        <v>نگهبان</v>
      </c>
      <c r="F513" s="411" t="str">
        <f>'گام اول '!H515</f>
        <v>گلستان</v>
      </c>
      <c r="G513" s="411" t="str">
        <f>'گام اول '!I515</f>
        <v>269-700-4218452-1</v>
      </c>
      <c r="H513" s="411">
        <f>'گام اول '!J515</f>
        <v>4869864398</v>
      </c>
      <c r="I513" s="412">
        <f>'گام اول '!BH515</f>
        <v>66542556</v>
      </c>
      <c r="K513" s="413">
        <f>'گام اول '!BH515</f>
        <v>66542556</v>
      </c>
      <c r="L513" s="413">
        <f t="shared" si="7"/>
        <v>0</v>
      </c>
      <c r="M513" s="414"/>
      <c r="N513" s="413"/>
    </row>
    <row r="514" spans="2:14" s="410" customFormat="1" ht="11.25" customHeight="1" x14ac:dyDescent="0.2">
      <c r="B514" s="411">
        <f>'گام اول '!B516</f>
        <v>510</v>
      </c>
      <c r="C514" s="411" t="str">
        <f>'گام اول '!E516</f>
        <v>مصیب</v>
      </c>
      <c r="D514" s="411" t="str">
        <f>'گام اول '!F516</f>
        <v>صادقی</v>
      </c>
      <c r="E514" s="411" t="str">
        <f>'گام اول '!G516</f>
        <v>نگهبان</v>
      </c>
      <c r="F514" s="411" t="str">
        <f>'گام اول '!H516</f>
        <v>گلستان</v>
      </c>
      <c r="G514" s="411" t="str">
        <f>'گام اول '!I516</f>
        <v>141-700-4060533-1</v>
      </c>
      <c r="H514" s="411">
        <f>'گام اول '!J516</f>
        <v>2110587407</v>
      </c>
      <c r="I514" s="412">
        <f>'گام اول '!BH516</f>
        <v>63887061</v>
      </c>
      <c r="K514" s="413">
        <f>'گام اول '!BH516</f>
        <v>63887061</v>
      </c>
      <c r="L514" s="413">
        <f t="shared" si="7"/>
        <v>0</v>
      </c>
      <c r="M514" s="414"/>
      <c r="N514" s="413"/>
    </row>
    <row r="515" spans="2:14" s="410" customFormat="1" ht="11.25" customHeight="1" x14ac:dyDescent="0.2">
      <c r="B515" s="411">
        <f>'گام اول '!B517</f>
        <v>511</v>
      </c>
      <c r="C515" s="411" t="str">
        <f>'گام اول '!E517</f>
        <v>علی</v>
      </c>
      <c r="D515" s="411" t="str">
        <f>'گام اول '!F517</f>
        <v>اصغری شاه دهی</v>
      </c>
      <c r="E515" s="411" t="str">
        <f>'گام اول '!G517</f>
        <v>نگهبان</v>
      </c>
      <c r="F515" s="411" t="str">
        <f>'گام اول '!H517</f>
        <v>گلستان</v>
      </c>
      <c r="G515" s="411" t="str">
        <f>'گام اول '!I517</f>
        <v>141-700-4275589-1</v>
      </c>
      <c r="H515" s="411">
        <f>'گام اول '!J517</f>
        <v>2122582111</v>
      </c>
      <c r="I515" s="412">
        <f>'گام اول '!BH517</f>
        <v>70697251</v>
      </c>
      <c r="K515" s="413">
        <f>'گام اول '!BH517</f>
        <v>70697251</v>
      </c>
      <c r="L515" s="413">
        <f t="shared" si="7"/>
        <v>0</v>
      </c>
      <c r="M515" s="414"/>
      <c r="N515" s="413"/>
    </row>
    <row r="516" spans="2:14" s="410" customFormat="1" ht="11.25" customHeight="1" x14ac:dyDescent="0.2">
      <c r="B516" s="411">
        <f>'گام اول '!B518</f>
        <v>512</v>
      </c>
      <c r="C516" s="411" t="str">
        <f>'گام اول '!E518</f>
        <v>حمید</v>
      </c>
      <c r="D516" s="411" t="str">
        <f>'گام اول '!F518</f>
        <v>سراوانی</v>
      </c>
      <c r="E516" s="411" t="str">
        <f>'گام اول '!G518</f>
        <v>نگهبان</v>
      </c>
      <c r="F516" s="411" t="str">
        <f>'گام اول '!H518</f>
        <v>گلستان</v>
      </c>
      <c r="G516" s="411" t="str">
        <f>'گام اول '!I518</f>
        <v>269-700-4247698-1</v>
      </c>
      <c r="H516" s="411">
        <f>'گام اول '!J518</f>
        <v>2020007916</v>
      </c>
      <c r="I516" s="412">
        <f>'گام اول '!BH518</f>
        <v>67214498</v>
      </c>
      <c r="K516" s="413">
        <f>'گام اول '!BH518</f>
        <v>67214498</v>
      </c>
      <c r="L516" s="413">
        <f t="shared" si="7"/>
        <v>0</v>
      </c>
      <c r="M516" s="414"/>
      <c r="N516" s="413"/>
    </row>
    <row r="517" spans="2:14" s="410" customFormat="1" ht="11.25" customHeight="1" x14ac:dyDescent="0.2">
      <c r="B517" s="411">
        <f>'گام اول '!B519</f>
        <v>513</v>
      </c>
      <c r="C517" s="411" t="str">
        <f>'گام اول '!E519</f>
        <v>محمد</v>
      </c>
      <c r="D517" s="411" t="str">
        <f>'گام اول '!F519</f>
        <v>فرامرزی کوهسار</v>
      </c>
      <c r="E517" s="411" t="str">
        <f>'گام اول '!G519</f>
        <v>نگهبان</v>
      </c>
      <c r="F517" s="411" t="str">
        <f>'گام اول '!H519</f>
        <v>گلستان</v>
      </c>
      <c r="G517" s="411" t="str">
        <f>'گام اول '!I519</f>
        <v>269-700-4249895-1</v>
      </c>
      <c r="H517" s="411">
        <f>'گام اول '!J519</f>
        <v>4889872078</v>
      </c>
      <c r="I517" s="412">
        <f>'گام اول '!BH519</f>
        <v>67214498</v>
      </c>
      <c r="K517" s="413">
        <f>'گام اول '!BH519</f>
        <v>67214498</v>
      </c>
      <c r="L517" s="413">
        <f t="shared" si="7"/>
        <v>0</v>
      </c>
      <c r="M517" s="414"/>
      <c r="N517" s="413"/>
    </row>
    <row r="518" spans="2:14" s="410" customFormat="1" ht="11.25" customHeight="1" x14ac:dyDescent="0.2">
      <c r="B518" s="411">
        <f>'گام اول '!B520</f>
        <v>514</v>
      </c>
      <c r="C518" s="411" t="str">
        <f>'گام اول '!E520</f>
        <v xml:space="preserve">سید نعمت الله </v>
      </c>
      <c r="D518" s="411" t="str">
        <f>'گام اول '!F520</f>
        <v>موسوی</v>
      </c>
      <c r="E518" s="411" t="str">
        <f>'گام اول '!G520</f>
        <v>نگهبان</v>
      </c>
      <c r="F518" s="411" t="str">
        <f>'گام اول '!H520</f>
        <v>گلستان</v>
      </c>
      <c r="G518" s="411" t="str">
        <f>'گام اول '!I520</f>
        <v>141-700-4362784-1</v>
      </c>
      <c r="H518" s="411">
        <f>'گام اول '!J520</f>
        <v>2122714573</v>
      </c>
      <c r="I518" s="412">
        <f>'گام اول '!BH520</f>
        <v>74774288</v>
      </c>
      <c r="K518" s="413">
        <f>'گام اول '!BH520</f>
        <v>74774288</v>
      </c>
      <c r="L518" s="413">
        <f t="shared" ref="L518:L581" si="8">K518-I518</f>
        <v>0</v>
      </c>
      <c r="M518" s="414"/>
      <c r="N518" s="413"/>
    </row>
    <row r="519" spans="2:14" s="410" customFormat="1" ht="11.25" customHeight="1" x14ac:dyDescent="0.2">
      <c r="B519" s="411">
        <f>'گام اول '!B521</f>
        <v>515</v>
      </c>
      <c r="C519" s="411" t="str">
        <f>'گام اول '!E521</f>
        <v>سیدحسین</v>
      </c>
      <c r="D519" s="411" t="str">
        <f>'گام اول '!F521</f>
        <v>قدمگاهی</v>
      </c>
      <c r="E519" s="411" t="str">
        <f>'گام اول '!G521</f>
        <v>اداری</v>
      </c>
      <c r="F519" s="411" t="str">
        <f>'گام اول '!H521</f>
        <v>گلستان</v>
      </c>
      <c r="G519" s="411" t="str">
        <f>'گام اول '!I521</f>
        <v>141-700-4309209-1</v>
      </c>
      <c r="H519" s="411">
        <f>'گام اول '!J521</f>
        <v>2110533188</v>
      </c>
      <c r="I519" s="412">
        <f>'گام اول '!BH521</f>
        <v>78603404</v>
      </c>
      <c r="K519" s="413">
        <f>'گام اول '!BH521</f>
        <v>78603404</v>
      </c>
      <c r="L519" s="413">
        <f t="shared" si="8"/>
        <v>0</v>
      </c>
      <c r="M519" s="414"/>
      <c r="N519" s="413"/>
    </row>
    <row r="520" spans="2:14" s="410" customFormat="1" ht="11.25" customHeight="1" x14ac:dyDescent="0.2">
      <c r="B520" s="411">
        <f>'گام اول '!B522</f>
        <v>516</v>
      </c>
      <c r="C520" s="411" t="str">
        <f>'گام اول '!E522</f>
        <v>علي رضا</v>
      </c>
      <c r="D520" s="411" t="str">
        <f>'گام اول '!F522</f>
        <v>ارزپور</v>
      </c>
      <c r="E520" s="411" t="str">
        <f>'گام اول '!G522</f>
        <v>نگهبان</v>
      </c>
      <c r="F520" s="411" t="str">
        <f>'گام اول '!H522</f>
        <v>گیلان</v>
      </c>
      <c r="G520" s="411" t="str">
        <f>'گام اول '!I522</f>
        <v>138009387551</v>
      </c>
      <c r="H520" s="411">
        <f>'گام اول '!J522</f>
        <v>2721488740</v>
      </c>
      <c r="I520" s="412">
        <f>'گام اول '!BH522</f>
        <v>66377484</v>
      </c>
      <c r="K520" s="413">
        <f>'گام اول '!BH522</f>
        <v>66377484</v>
      </c>
      <c r="L520" s="413">
        <f t="shared" si="8"/>
        <v>0</v>
      </c>
      <c r="M520" s="414"/>
      <c r="N520" s="413"/>
    </row>
    <row r="521" spans="2:14" s="410" customFormat="1" ht="11.25" customHeight="1" x14ac:dyDescent="0.2">
      <c r="B521" s="411">
        <f>'گام اول '!B523</f>
        <v>517</v>
      </c>
      <c r="C521" s="411" t="str">
        <f>'گام اول '!E523</f>
        <v>مصطفي</v>
      </c>
      <c r="D521" s="411" t="str">
        <f>'گام اول '!F523</f>
        <v>نبي زاده ملاطي</v>
      </c>
      <c r="E521" s="411" t="str">
        <f>'گام اول '!G523</f>
        <v>نگهبان</v>
      </c>
      <c r="F521" s="411" t="str">
        <f>'گام اول '!H523</f>
        <v>گیلان</v>
      </c>
      <c r="G521" s="411" t="str">
        <f>'گام اول '!I523</f>
        <v>138-800-1865348-1</v>
      </c>
      <c r="H521" s="411">
        <f>'گام اول '!J523</f>
        <v>2709645157</v>
      </c>
      <c r="I521" s="412">
        <f>'گام اول '!BH523</f>
        <v>69032979</v>
      </c>
      <c r="K521" s="413">
        <f>'گام اول '!BH523</f>
        <v>69032979</v>
      </c>
      <c r="L521" s="413">
        <f t="shared" si="8"/>
        <v>0</v>
      </c>
      <c r="M521" s="414"/>
      <c r="N521" s="413"/>
    </row>
    <row r="522" spans="2:14" s="410" customFormat="1" ht="11.25" customHeight="1" x14ac:dyDescent="0.2">
      <c r="B522" s="411">
        <f>'گام اول '!B524</f>
        <v>518</v>
      </c>
      <c r="C522" s="411" t="str">
        <f>'گام اول '!E524</f>
        <v>فرشيد</v>
      </c>
      <c r="D522" s="411" t="str">
        <f>'گام اول '!F524</f>
        <v>حاجي پور كلناداني</v>
      </c>
      <c r="E522" s="411" t="str">
        <f>'گام اول '!G524</f>
        <v>نگهبان</v>
      </c>
      <c r="F522" s="411" t="str">
        <f>'گام اول '!H524</f>
        <v>گیلان</v>
      </c>
      <c r="G522" s="411" t="str">
        <f>'گام اول '!I524</f>
        <v>138-3-585186-1</v>
      </c>
      <c r="H522" s="411">
        <f>'گام اول '!J524</f>
        <v>5179220998</v>
      </c>
      <c r="I522" s="412">
        <f>'گام اول '!BH524</f>
        <v>73127682</v>
      </c>
      <c r="K522" s="413">
        <f>'گام اول '!BH524</f>
        <v>73127682</v>
      </c>
      <c r="L522" s="413">
        <f t="shared" si="8"/>
        <v>0</v>
      </c>
      <c r="M522" s="414"/>
      <c r="N522" s="413"/>
    </row>
    <row r="523" spans="2:14" s="410" customFormat="1" ht="11.25" customHeight="1" x14ac:dyDescent="0.2">
      <c r="B523" s="411">
        <f>'گام اول '!B525</f>
        <v>519</v>
      </c>
      <c r="C523" s="411" t="str">
        <f>'گام اول '!E525</f>
        <v>حسن</v>
      </c>
      <c r="D523" s="411" t="str">
        <f>'گام اول '!F525</f>
        <v>احمدي</v>
      </c>
      <c r="E523" s="411" t="str">
        <f>'گام اول '!G525</f>
        <v>نگهبان</v>
      </c>
      <c r="F523" s="411" t="str">
        <f>'گام اول '!H525</f>
        <v>گیلان</v>
      </c>
      <c r="G523" s="411" t="str">
        <f>'گام اول '!I525</f>
        <v>138-800-1364701-1</v>
      </c>
      <c r="H523" s="411">
        <f>'گام اول '!J525</f>
        <v>2669225977</v>
      </c>
      <c r="I523" s="412">
        <f>'گام اول '!BH525</f>
        <v>66377484</v>
      </c>
      <c r="K523" s="413">
        <f>'گام اول '!BH525</f>
        <v>66377484</v>
      </c>
      <c r="L523" s="413">
        <f t="shared" si="8"/>
        <v>0</v>
      </c>
      <c r="M523" s="414"/>
      <c r="N523" s="413"/>
    </row>
    <row r="524" spans="2:14" s="410" customFormat="1" ht="11.25" customHeight="1" x14ac:dyDescent="0.2">
      <c r="B524" s="411">
        <f>'گام اول '!B526</f>
        <v>520</v>
      </c>
      <c r="C524" s="411" t="str">
        <f>'گام اول '!E526</f>
        <v>محمد</v>
      </c>
      <c r="D524" s="411" t="str">
        <f>'گام اول '!F526</f>
        <v>پوربخشي سياه بيل</v>
      </c>
      <c r="E524" s="411" t="str">
        <f>'گام اول '!G526</f>
        <v>نگهبان</v>
      </c>
      <c r="F524" s="411" t="str">
        <f>'گام اول '!H526</f>
        <v>گیلان</v>
      </c>
      <c r="G524" s="411" t="str">
        <f>'گام اول '!I526</f>
        <v>124-12-160148-1</v>
      </c>
      <c r="H524" s="411">
        <f>'گام اول '!J526</f>
        <v>5709707961</v>
      </c>
      <c r="I524" s="412">
        <f>'گام اول '!BH526</f>
        <v>71688474</v>
      </c>
      <c r="K524" s="413">
        <f>'گام اول '!BH526</f>
        <v>71688474</v>
      </c>
      <c r="L524" s="413">
        <f t="shared" si="8"/>
        <v>0</v>
      </c>
      <c r="M524" s="414"/>
      <c r="N524" s="413"/>
    </row>
    <row r="525" spans="2:14" s="410" customFormat="1" ht="11.25" customHeight="1" x14ac:dyDescent="0.2">
      <c r="B525" s="411">
        <f>'گام اول '!B527</f>
        <v>521</v>
      </c>
      <c r="C525" s="411" t="str">
        <f>'گام اول '!E527</f>
        <v>پرويز</v>
      </c>
      <c r="D525" s="411" t="str">
        <f>'گام اول '!F527</f>
        <v>پوربخشي سيابيل</v>
      </c>
      <c r="E525" s="411" t="str">
        <f>'گام اول '!G527</f>
        <v>نگهبان</v>
      </c>
      <c r="F525" s="411" t="str">
        <f>'گام اول '!H527</f>
        <v>گیلان</v>
      </c>
      <c r="G525" s="411" t="str">
        <f>'گام اول '!I527</f>
        <v>124-813-2095034-1</v>
      </c>
      <c r="H525" s="411">
        <f>'گام اول '!J527</f>
        <v>5709943428</v>
      </c>
      <c r="I525" s="412">
        <f>'گام اول '!BH527</f>
        <v>71688474</v>
      </c>
      <c r="K525" s="413">
        <f>'گام اول '!BH527</f>
        <v>71688474</v>
      </c>
      <c r="L525" s="413">
        <f t="shared" si="8"/>
        <v>0</v>
      </c>
      <c r="M525" s="414"/>
      <c r="N525" s="413"/>
    </row>
    <row r="526" spans="2:14" s="410" customFormat="1" ht="11.25" customHeight="1" x14ac:dyDescent="0.2">
      <c r="B526" s="411">
        <f>'گام اول '!B528</f>
        <v>522</v>
      </c>
      <c r="C526" s="411" t="str">
        <f>'گام اول '!E528</f>
        <v>صادق</v>
      </c>
      <c r="D526" s="411" t="str">
        <f>'گام اول '!F528</f>
        <v>خاني خواه سوركوهي</v>
      </c>
      <c r="E526" s="411" t="str">
        <f>'گام اول '!G528</f>
        <v>نگهبان</v>
      </c>
      <c r="F526" s="411" t="str">
        <f>'گام اول '!H528</f>
        <v>گیلان</v>
      </c>
      <c r="G526" s="411" t="str">
        <f>'گام اول '!I528</f>
        <v>381-813-2540595-1</v>
      </c>
      <c r="H526" s="411" t="str">
        <f>'گام اول '!J528</f>
        <v>06309441264</v>
      </c>
      <c r="I526" s="412">
        <f>'گام اول '!BH528</f>
        <v>70472187</v>
      </c>
      <c r="K526" s="413">
        <f>'گام اول '!BH528</f>
        <v>70472187</v>
      </c>
      <c r="L526" s="413">
        <f t="shared" si="8"/>
        <v>0</v>
      </c>
      <c r="M526" s="414"/>
      <c r="N526" s="413"/>
    </row>
    <row r="527" spans="2:14" s="410" customFormat="1" ht="11.25" customHeight="1" x14ac:dyDescent="0.2">
      <c r="B527" s="411">
        <f>'گام اول '!B529</f>
        <v>523</v>
      </c>
      <c r="C527" s="411" t="str">
        <f>'گام اول '!E529</f>
        <v>سعید</v>
      </c>
      <c r="D527" s="411" t="str">
        <f>'گام اول '!F529</f>
        <v>پور صفر</v>
      </c>
      <c r="E527" s="411" t="str">
        <f>'گام اول '!G529</f>
        <v>نگهبان</v>
      </c>
      <c r="F527" s="411" t="str">
        <f>'گام اول '!H529</f>
        <v>گیلان</v>
      </c>
      <c r="G527" s="411" t="str">
        <f>'گام اول '!I529</f>
        <v>124-813-2941085-1</v>
      </c>
      <c r="H527" s="411">
        <f>'گام اول '!J529</f>
        <v>5189973001</v>
      </c>
      <c r="I527" s="412">
        <f>'گام اول '!BH529</f>
        <v>66377484</v>
      </c>
      <c r="K527" s="413">
        <f>'گام اول '!BH529</f>
        <v>66377484</v>
      </c>
      <c r="L527" s="413">
        <f t="shared" si="8"/>
        <v>0</v>
      </c>
      <c r="M527" s="414"/>
      <c r="N527" s="413"/>
    </row>
    <row r="528" spans="2:14" s="410" customFormat="1" ht="11.25" customHeight="1" x14ac:dyDescent="0.2">
      <c r="B528" s="411">
        <f>'گام اول '!B530</f>
        <v>524</v>
      </c>
      <c r="C528" s="411" t="str">
        <f>'گام اول '!E530</f>
        <v>جمشید</v>
      </c>
      <c r="D528" s="411" t="str">
        <f>'گام اول '!F530</f>
        <v>آباد</v>
      </c>
      <c r="E528" s="411" t="str">
        <f>'گام اول '!G530</f>
        <v>نگهبان</v>
      </c>
      <c r="F528" s="411" t="str">
        <f>'گام اول '!H530</f>
        <v>گیلان</v>
      </c>
      <c r="G528" s="411" t="str">
        <f>'گام اول '!I530</f>
        <v>381-700-3501318-1</v>
      </c>
      <c r="H528" s="411">
        <f>'گام اول '!J530</f>
        <v>5709880639</v>
      </c>
      <c r="I528" s="412">
        <f>'گام اول '!BH530</f>
        <v>78438672</v>
      </c>
      <c r="K528" s="413">
        <f>'گام اول '!BH530</f>
        <v>78438672</v>
      </c>
      <c r="L528" s="413">
        <f t="shared" si="8"/>
        <v>0</v>
      </c>
      <c r="M528" s="414"/>
      <c r="N528" s="413"/>
    </row>
    <row r="529" spans="2:14" s="410" customFormat="1" ht="11.25" customHeight="1" x14ac:dyDescent="0.2">
      <c r="B529" s="411">
        <f>'گام اول '!B531</f>
        <v>525</v>
      </c>
      <c r="C529" s="411" t="str">
        <f>'گام اول '!E531</f>
        <v>بنیامین</v>
      </c>
      <c r="D529" s="411" t="str">
        <f>'گام اول '!F531</f>
        <v>پور یزدان خواه</v>
      </c>
      <c r="E529" s="411" t="str">
        <f>'گام اول '!G531</f>
        <v>اداری</v>
      </c>
      <c r="F529" s="411" t="str">
        <f>'گام اول '!H531</f>
        <v>گیلان</v>
      </c>
      <c r="G529" s="411" t="str">
        <f>'گام اول '!I531</f>
        <v>138-700-3501104-1</v>
      </c>
      <c r="H529" s="411">
        <f>'گام اول '!J531</f>
        <v>2580478914</v>
      </c>
      <c r="I529" s="412">
        <f>'گام اول '!BH531</f>
        <v>77036318</v>
      </c>
      <c r="K529" s="413">
        <f>'گام اول '!BH531</f>
        <v>77036318</v>
      </c>
      <c r="L529" s="413">
        <f t="shared" si="8"/>
        <v>0</v>
      </c>
      <c r="M529" s="414"/>
      <c r="N529" s="413"/>
    </row>
    <row r="530" spans="2:14" s="410" customFormat="1" ht="11.25" customHeight="1" x14ac:dyDescent="0.2">
      <c r="B530" s="411">
        <f>'گام اول '!B532</f>
        <v>526</v>
      </c>
      <c r="C530" s="411" t="str">
        <f>'گام اول '!E532</f>
        <v>فرشاد</v>
      </c>
      <c r="D530" s="411" t="str">
        <f>'گام اول '!F532</f>
        <v>لطیفی</v>
      </c>
      <c r="E530" s="411" t="str">
        <f>'گام اول '!G532</f>
        <v>نگهبان</v>
      </c>
      <c r="F530" s="411" t="str">
        <f>'گام اول '!H532</f>
        <v>گیلان</v>
      </c>
      <c r="G530" s="411" t="str">
        <f>'گام اول '!I532</f>
        <v>381-700-3614659-1</v>
      </c>
      <c r="H530" s="411">
        <f>'گام اول '!J532</f>
        <v>2580868976</v>
      </c>
      <c r="I530" s="412">
        <f>'گام اول '!BH532</f>
        <v>66377484</v>
      </c>
      <c r="K530" s="413">
        <f>'گام اول '!BH532</f>
        <v>66377484</v>
      </c>
      <c r="L530" s="413">
        <f t="shared" si="8"/>
        <v>0</v>
      </c>
      <c r="M530" s="414"/>
      <c r="N530" s="413"/>
    </row>
    <row r="531" spans="2:14" s="410" customFormat="1" ht="11.25" customHeight="1" x14ac:dyDescent="0.2">
      <c r="B531" s="411">
        <f>'گام اول '!B533</f>
        <v>527</v>
      </c>
      <c r="C531" s="411" t="str">
        <f>'گام اول '!E533</f>
        <v>مسعود</v>
      </c>
      <c r="D531" s="411" t="str">
        <f>'گام اول '!F533</f>
        <v>سلطانی</v>
      </c>
      <c r="E531" s="411" t="str">
        <f>'گام اول '!G533</f>
        <v>نگهبان</v>
      </c>
      <c r="F531" s="411" t="str">
        <f>'گام اول '!H533</f>
        <v>گیلان</v>
      </c>
      <c r="G531" s="411" t="str">
        <f>'گام اول '!I533</f>
        <v>381-12-3690310-1</v>
      </c>
      <c r="H531" s="411">
        <f>'گام اول '!J533</f>
        <v>2670163718</v>
      </c>
      <c r="I531" s="412">
        <f>'گام اول '!BH533</f>
        <v>70472187</v>
      </c>
      <c r="K531" s="413">
        <f>'گام اول '!BH533</f>
        <v>70472187</v>
      </c>
      <c r="L531" s="413">
        <f t="shared" si="8"/>
        <v>0</v>
      </c>
      <c r="M531" s="414"/>
      <c r="N531" s="413"/>
    </row>
    <row r="532" spans="2:14" s="410" customFormat="1" ht="11.25" customHeight="1" x14ac:dyDescent="0.2">
      <c r="B532" s="411">
        <f>'گام اول '!B534</f>
        <v>528</v>
      </c>
      <c r="C532" s="411" t="str">
        <f>'گام اول '!E534</f>
        <v>محمدحسین</v>
      </c>
      <c r="D532" s="411" t="str">
        <f>'گام اول '!F534</f>
        <v>طالبی دارستانی</v>
      </c>
      <c r="E532" s="411" t="str">
        <f>'گام اول '!G534</f>
        <v>نگهبان</v>
      </c>
      <c r="F532" s="411" t="str">
        <f>'گام اول '!H534</f>
        <v>گیلان</v>
      </c>
      <c r="G532" s="411" t="str">
        <f>'گام اول '!I534</f>
        <v>381-700-4184741-1</v>
      </c>
      <c r="H532" s="411">
        <f>'گام اول '!J534</f>
        <v>2650188545</v>
      </c>
      <c r="I532" s="412">
        <f>'گام اول '!BH534</f>
        <v>67776698</v>
      </c>
      <c r="K532" s="413">
        <f>'گام اول '!BH534</f>
        <v>67776698</v>
      </c>
      <c r="L532" s="413">
        <f t="shared" si="8"/>
        <v>0</v>
      </c>
      <c r="M532" s="414"/>
      <c r="N532" s="413"/>
    </row>
    <row r="533" spans="2:14" s="410" customFormat="1" ht="11.25" customHeight="1" x14ac:dyDescent="0.2">
      <c r="B533" s="411">
        <f>'گام اول '!B535</f>
        <v>529</v>
      </c>
      <c r="C533" s="411" t="str">
        <f>'گام اول '!E535</f>
        <v>محسن</v>
      </c>
      <c r="D533" s="411" t="str">
        <f>'گام اول '!F535</f>
        <v>طالبی فتیدهی</v>
      </c>
      <c r="E533" s="411" t="str">
        <f>'گام اول '!G535</f>
        <v>نگهبان</v>
      </c>
      <c r="F533" s="411" t="str">
        <f>'گام اول '!H535</f>
        <v>گیلان</v>
      </c>
      <c r="G533" s="411" t="str">
        <f>'گام اول '!I535</f>
        <v>217-700-4272352-1</v>
      </c>
      <c r="H533" s="411">
        <f>'گام اول '!J535</f>
        <v>2700157583</v>
      </c>
      <c r="I533" s="412">
        <f>'گام اول '!BH535</f>
        <v>67776698</v>
      </c>
      <c r="K533" s="413">
        <f>'گام اول '!BH535</f>
        <v>67776698</v>
      </c>
      <c r="L533" s="413">
        <f t="shared" si="8"/>
        <v>0</v>
      </c>
      <c r="M533" s="414"/>
      <c r="N533" s="413"/>
    </row>
    <row r="534" spans="2:14" s="410" customFormat="1" ht="11.25" customHeight="1" x14ac:dyDescent="0.2">
      <c r="B534" s="411">
        <f>'گام اول '!B536</f>
        <v>530</v>
      </c>
      <c r="C534" s="411" t="str">
        <f>'گام اول '!E536</f>
        <v xml:space="preserve">علی </v>
      </c>
      <c r="D534" s="411" t="str">
        <f>'گام اول '!F536</f>
        <v>دارابی</v>
      </c>
      <c r="E534" s="411" t="str">
        <f>'گام اول '!G536</f>
        <v>نگهبان</v>
      </c>
      <c r="F534" s="411" t="str">
        <f>'گام اول '!H536</f>
        <v>مرکزی</v>
      </c>
      <c r="G534" s="411" t="str">
        <f>'گام اول '!I536</f>
        <v>128-813-02872621-1</v>
      </c>
      <c r="H534" s="411">
        <f>'گام اول '!J536</f>
        <v>4160009093</v>
      </c>
      <c r="I534" s="412">
        <f>'گام اول '!BH536</f>
        <v>71469179</v>
      </c>
      <c r="K534" s="413">
        <f>'گام اول '!BH536</f>
        <v>71469179</v>
      </c>
      <c r="L534" s="413">
        <f t="shared" si="8"/>
        <v>0</v>
      </c>
      <c r="M534" s="414"/>
      <c r="N534" s="413"/>
    </row>
    <row r="535" spans="2:14" s="410" customFormat="1" ht="11.25" customHeight="1" x14ac:dyDescent="0.2">
      <c r="B535" s="411">
        <f>'گام اول '!B537</f>
        <v>531</v>
      </c>
      <c r="C535" s="411" t="str">
        <f>'گام اول '!E537</f>
        <v>رضا</v>
      </c>
      <c r="D535" s="411" t="str">
        <f>'گام اول '!F537</f>
        <v>آقایی</v>
      </c>
      <c r="E535" s="411" t="str">
        <f>'گام اول '!G537</f>
        <v>نگهبان</v>
      </c>
      <c r="F535" s="411" t="str">
        <f>'گام اول '!H537</f>
        <v>مرکزی</v>
      </c>
      <c r="G535" s="411" t="str">
        <f>'گام اول '!I537</f>
        <v>128-813-4912703-1</v>
      </c>
      <c r="H535" s="411" t="str">
        <f>'گام اول '!J537</f>
        <v>0622316249</v>
      </c>
      <c r="I535" s="412">
        <f>'گام اول '!BH537</f>
        <v>71843979</v>
      </c>
      <c r="K535" s="413">
        <f>'گام اول '!BH537</f>
        <v>71843979</v>
      </c>
      <c r="L535" s="413">
        <f t="shared" si="8"/>
        <v>0</v>
      </c>
      <c r="M535" s="414"/>
      <c r="N535" s="413"/>
    </row>
    <row r="536" spans="2:14" s="410" customFormat="1" ht="11.25" customHeight="1" x14ac:dyDescent="0.2">
      <c r="B536" s="411">
        <f>'گام اول '!B538</f>
        <v>532</v>
      </c>
      <c r="C536" s="411" t="str">
        <f>'گام اول '!E538</f>
        <v>حمید</v>
      </c>
      <c r="D536" s="411" t="str">
        <f>'گام اول '!F538</f>
        <v>غفوری</v>
      </c>
      <c r="E536" s="411" t="str">
        <f>'گام اول '!G538</f>
        <v>نگهبان</v>
      </c>
      <c r="F536" s="411" t="str">
        <f>'گام اول '!H538</f>
        <v>مرکزی</v>
      </c>
      <c r="G536" s="411" t="str">
        <f>'گام اول '!I538</f>
        <v>128-813-3068769-1</v>
      </c>
      <c r="H536" s="411" t="str">
        <f>'گام اول '!J538</f>
        <v>0610010514</v>
      </c>
      <c r="I536" s="412">
        <f>'گام اول '!BH538</f>
        <v>68626284</v>
      </c>
      <c r="K536" s="413">
        <f>'گام اول '!BH538</f>
        <v>68626284</v>
      </c>
      <c r="L536" s="413">
        <f t="shared" si="8"/>
        <v>0</v>
      </c>
      <c r="M536" s="414"/>
      <c r="N536" s="413"/>
    </row>
    <row r="537" spans="2:14" s="410" customFormat="1" ht="11.25" customHeight="1" x14ac:dyDescent="0.2">
      <c r="B537" s="411">
        <f>'گام اول '!B539</f>
        <v>533</v>
      </c>
      <c r="C537" s="411" t="str">
        <f>'گام اول '!E539</f>
        <v xml:space="preserve">جواد </v>
      </c>
      <c r="D537" s="411" t="str">
        <f>'گام اول '!F539</f>
        <v>خوشنواز</v>
      </c>
      <c r="E537" s="411" t="str">
        <f>'گام اول '!G539</f>
        <v>نگهبان</v>
      </c>
      <c r="F537" s="411" t="str">
        <f>'گام اول '!H539</f>
        <v>مرکزی</v>
      </c>
      <c r="G537" s="411" t="str">
        <f>'گام اول '!I539</f>
        <v>128-813-3497188-1</v>
      </c>
      <c r="H537" s="411" t="str">
        <f>'گام اول '!J539</f>
        <v>0621799564</v>
      </c>
      <c r="I537" s="412">
        <f>'گام اول '!BH539</f>
        <v>71281779</v>
      </c>
      <c r="K537" s="413">
        <f>'گام اول '!BH539</f>
        <v>71281779</v>
      </c>
      <c r="L537" s="413">
        <f t="shared" si="8"/>
        <v>0</v>
      </c>
      <c r="M537" s="414"/>
      <c r="N537" s="413"/>
    </row>
    <row r="538" spans="2:14" s="410" customFormat="1" ht="11.25" customHeight="1" x14ac:dyDescent="0.2">
      <c r="B538" s="411">
        <f>'گام اول '!B540</f>
        <v>534</v>
      </c>
      <c r="C538" s="411" t="str">
        <f>'گام اول '!E540</f>
        <v xml:space="preserve">حسین </v>
      </c>
      <c r="D538" s="411" t="str">
        <f>'گام اول '!F540</f>
        <v>عبدالهی</v>
      </c>
      <c r="E538" s="411" t="str">
        <f>'گام اول '!G540</f>
        <v>نگهبان</v>
      </c>
      <c r="F538" s="411" t="str">
        <f>'گام اول '!H540</f>
        <v>مرکزی</v>
      </c>
      <c r="G538" s="411" t="str">
        <f>'گام اول '!I540</f>
        <v>128-813-6287053-1</v>
      </c>
      <c r="H538" s="411" t="str">
        <f>'گام اول '!J540</f>
        <v>0622321269</v>
      </c>
      <c r="I538" s="412">
        <f>'گام اول '!BH540</f>
        <v>69188484</v>
      </c>
      <c r="K538" s="413">
        <f>'گام اول '!BH540</f>
        <v>69188484</v>
      </c>
      <c r="L538" s="413">
        <f t="shared" si="8"/>
        <v>0</v>
      </c>
      <c r="M538" s="414"/>
      <c r="N538" s="413"/>
    </row>
    <row r="539" spans="2:14" s="410" customFormat="1" ht="11.25" customHeight="1" x14ac:dyDescent="0.2">
      <c r="B539" s="411">
        <f>'گام اول '!B541</f>
        <v>535</v>
      </c>
      <c r="C539" s="411" t="str">
        <f>'گام اول '!E541</f>
        <v>یاسر</v>
      </c>
      <c r="D539" s="411" t="str">
        <f>'گام اول '!F541</f>
        <v>صمیمی</v>
      </c>
      <c r="E539" s="411" t="str">
        <f>'گام اول '!G541</f>
        <v>نگهبان</v>
      </c>
      <c r="F539" s="411" t="str">
        <f>'گام اول '!H541</f>
        <v>مرکزی</v>
      </c>
      <c r="G539" s="411" t="str">
        <f>'گام اول '!I541</f>
        <v>128-813-9181779-1</v>
      </c>
      <c r="H539" s="411" t="str">
        <f>'گام اول '!J541</f>
        <v>0622366718</v>
      </c>
      <c r="I539" s="412">
        <f>'گام اول '!BH541</f>
        <v>69188484</v>
      </c>
      <c r="K539" s="413">
        <f>'گام اول '!BH541</f>
        <v>69188484</v>
      </c>
      <c r="L539" s="413">
        <f t="shared" si="8"/>
        <v>0</v>
      </c>
      <c r="M539" s="414"/>
      <c r="N539" s="413"/>
    </row>
    <row r="540" spans="2:14" s="410" customFormat="1" ht="11.25" customHeight="1" x14ac:dyDescent="0.2">
      <c r="B540" s="411">
        <f>'گام اول '!B542</f>
        <v>536</v>
      </c>
      <c r="C540" s="411" t="str">
        <f>'گام اول '!E542</f>
        <v>محسن</v>
      </c>
      <c r="D540" s="411" t="str">
        <f>'گام اول '!F542</f>
        <v>باقری</v>
      </c>
      <c r="E540" s="411" t="str">
        <f>'گام اول '!G542</f>
        <v>نگهبان</v>
      </c>
      <c r="F540" s="411" t="str">
        <f>'گام اول '!H542</f>
        <v>مرکزی</v>
      </c>
      <c r="G540" s="411" t="str">
        <f>'گام اول '!I542</f>
        <v>128-813-02872632-1</v>
      </c>
      <c r="H540" s="411" t="str">
        <f>'گام اول '!J542</f>
        <v>0622318098</v>
      </c>
      <c r="I540" s="412">
        <f>'گام اول '!BH542</f>
        <v>73937274</v>
      </c>
      <c r="K540" s="413">
        <f>'گام اول '!BH542</f>
        <v>73937274</v>
      </c>
      <c r="L540" s="413">
        <f t="shared" si="8"/>
        <v>0</v>
      </c>
      <c r="M540" s="414"/>
      <c r="N540" s="413"/>
    </row>
    <row r="541" spans="2:14" s="410" customFormat="1" ht="11.25" customHeight="1" x14ac:dyDescent="0.2">
      <c r="B541" s="411">
        <f>'گام اول '!B543</f>
        <v>537</v>
      </c>
      <c r="C541" s="411" t="str">
        <f>'گام اول '!E543</f>
        <v>سجاد</v>
      </c>
      <c r="D541" s="411" t="str">
        <f>'گام اول '!F543</f>
        <v>احمدی</v>
      </c>
      <c r="E541" s="411" t="str">
        <f>'گام اول '!G543</f>
        <v>نگهبان</v>
      </c>
      <c r="F541" s="411" t="str">
        <f>'گام اول '!H543</f>
        <v>مرکزی</v>
      </c>
      <c r="G541" s="411" t="str">
        <f>'گام اول '!I543</f>
        <v>128-813-2877624-1</v>
      </c>
      <c r="H541" s="411" t="str">
        <f>'گام اول '!J543</f>
        <v>0610128922</v>
      </c>
      <c r="I541" s="412">
        <f>'گام اول '!BH543</f>
        <v>69001084</v>
      </c>
      <c r="K541" s="413">
        <f>'گام اول '!BH543</f>
        <v>69001084</v>
      </c>
      <c r="L541" s="413">
        <f t="shared" si="8"/>
        <v>0</v>
      </c>
      <c r="M541" s="414"/>
      <c r="N541" s="413"/>
    </row>
    <row r="542" spans="2:14" s="410" customFormat="1" ht="11.25" customHeight="1" x14ac:dyDescent="0.2">
      <c r="B542" s="411">
        <f>'گام اول '!B544</f>
        <v>538</v>
      </c>
      <c r="C542" s="411" t="str">
        <f>'گام اول '!E544</f>
        <v>مجید</v>
      </c>
      <c r="D542" s="411" t="str">
        <f>'گام اول '!F544</f>
        <v>خانی</v>
      </c>
      <c r="E542" s="411" t="str">
        <f>'گام اول '!G544</f>
        <v>نگهبان</v>
      </c>
      <c r="F542" s="411" t="str">
        <f>'گام اول '!H544</f>
        <v>مرکزی</v>
      </c>
      <c r="G542" s="411" t="str">
        <f>'گام اول '!I544</f>
        <v>128-12-332794-1</v>
      </c>
      <c r="H542" s="411" t="str">
        <f>'گام اول '!J544</f>
        <v>0621437670</v>
      </c>
      <c r="I542" s="412">
        <f>'گام اول '!BH544</f>
        <v>71656579</v>
      </c>
      <c r="K542" s="413">
        <f>'گام اول '!BH544</f>
        <v>71656579</v>
      </c>
      <c r="L542" s="413">
        <f t="shared" si="8"/>
        <v>0</v>
      </c>
      <c r="M542" s="414"/>
      <c r="N542" s="413"/>
    </row>
    <row r="543" spans="2:14" s="410" customFormat="1" ht="11.25" customHeight="1" x14ac:dyDescent="0.2">
      <c r="B543" s="411">
        <f>'گام اول '!B545</f>
        <v>539</v>
      </c>
      <c r="C543" s="411" t="str">
        <f>'گام اول '!E545</f>
        <v>علی اصغر</v>
      </c>
      <c r="D543" s="411" t="str">
        <f>'گام اول '!F545</f>
        <v>باقر پور</v>
      </c>
      <c r="E543" s="411" t="str">
        <f>'گام اول '!G545</f>
        <v>نگهبان</v>
      </c>
      <c r="F543" s="411" t="str">
        <f>'گام اول '!H545</f>
        <v>مرکزی</v>
      </c>
      <c r="G543" s="411" t="str">
        <f>'گام اول '!I545</f>
        <v>127-800-1122938-1</v>
      </c>
      <c r="H543" s="411">
        <f>'گام اول '!J545</f>
        <v>3871310018</v>
      </c>
      <c r="I543" s="412">
        <f>'گام اول '!BH545</f>
        <v>69001084</v>
      </c>
      <c r="K543" s="413">
        <f>'گام اول '!BH545</f>
        <v>69001084</v>
      </c>
      <c r="L543" s="413">
        <f t="shared" si="8"/>
        <v>0</v>
      </c>
      <c r="M543" s="414"/>
      <c r="N543" s="413"/>
    </row>
    <row r="544" spans="2:14" s="410" customFormat="1" ht="11.25" customHeight="1" x14ac:dyDescent="0.2">
      <c r="B544" s="411">
        <f>'گام اول '!B546</f>
        <v>540</v>
      </c>
      <c r="C544" s="411" t="str">
        <f>'گام اول '!E546</f>
        <v>حبیب</v>
      </c>
      <c r="D544" s="411" t="str">
        <f>'گام اول '!F546</f>
        <v>سعیدی</v>
      </c>
      <c r="E544" s="411" t="str">
        <f>'گام اول '!G546</f>
        <v>نگهبان</v>
      </c>
      <c r="F544" s="411" t="str">
        <f>'گام اول '!H546</f>
        <v>مرکزی</v>
      </c>
      <c r="G544" s="411" t="str">
        <f>'گام اول '!I546</f>
        <v>128-813-9186281-1</v>
      </c>
      <c r="H544" s="411" t="str">
        <f>'گام اول '!J546</f>
        <v>0535000901</v>
      </c>
      <c r="I544" s="412">
        <f>'گام اول '!BH546</f>
        <v>75376482</v>
      </c>
      <c r="K544" s="413">
        <f>'گام اول '!BH546</f>
        <v>75376482</v>
      </c>
      <c r="L544" s="413">
        <f t="shared" si="8"/>
        <v>0</v>
      </c>
      <c r="M544" s="414"/>
      <c r="N544" s="413"/>
    </row>
    <row r="545" spans="2:14" s="410" customFormat="1" ht="11.25" customHeight="1" x14ac:dyDescent="0.2">
      <c r="B545" s="411">
        <f>'گام اول '!B547</f>
        <v>541</v>
      </c>
      <c r="C545" s="411" t="str">
        <f>'گام اول '!E547</f>
        <v>کورش</v>
      </c>
      <c r="D545" s="411" t="str">
        <f>'گام اول '!F547</f>
        <v>عاجلو</v>
      </c>
      <c r="E545" s="411" t="str">
        <f>'گام اول '!G547</f>
        <v>نگهبان</v>
      </c>
      <c r="F545" s="411" t="str">
        <f>'گام اول '!H547</f>
        <v>مرکزی</v>
      </c>
      <c r="G545" s="411" t="str">
        <f>'گام اول '!I547</f>
        <v>128-813-3486532-1</v>
      </c>
      <c r="H545" s="411" t="str">
        <f>'گام اول '!J547</f>
        <v>0621237701</v>
      </c>
      <c r="I545" s="412">
        <f>'گام اول '!BH547</f>
        <v>71281779</v>
      </c>
      <c r="K545" s="413">
        <f>'گام اول '!BH547</f>
        <v>71281779</v>
      </c>
      <c r="L545" s="413">
        <f t="shared" si="8"/>
        <v>0</v>
      </c>
      <c r="M545" s="414"/>
      <c r="N545" s="413"/>
    </row>
    <row r="546" spans="2:14" s="410" customFormat="1" ht="11.25" customHeight="1" x14ac:dyDescent="0.2">
      <c r="B546" s="411">
        <f>'گام اول '!B548</f>
        <v>542</v>
      </c>
      <c r="C546" s="411" t="str">
        <f>'گام اول '!E548</f>
        <v>مهدی</v>
      </c>
      <c r="D546" s="411" t="str">
        <f>'گام اول '!F548</f>
        <v>یوسف وند</v>
      </c>
      <c r="E546" s="411" t="str">
        <f>'گام اول '!G548</f>
        <v>نگهبان</v>
      </c>
      <c r="F546" s="411" t="str">
        <f>'گام اول '!H548</f>
        <v>مرکزی</v>
      </c>
      <c r="G546" s="411" t="str">
        <f>'گام اول '!I548</f>
        <v>149-813-3731548-1</v>
      </c>
      <c r="H546" s="411" t="str">
        <f>'گام اول '!J548</f>
        <v>4180183994</v>
      </c>
      <c r="I546" s="412">
        <f>'گام اول '!BH548</f>
        <v>55860941</v>
      </c>
      <c r="K546" s="413">
        <f>'گام اول '!BH548</f>
        <v>55860941</v>
      </c>
      <c r="L546" s="413">
        <f t="shared" si="8"/>
        <v>0</v>
      </c>
      <c r="M546" s="414"/>
      <c r="N546" s="413"/>
    </row>
    <row r="547" spans="2:14" s="410" customFormat="1" ht="11.25" customHeight="1" x14ac:dyDescent="0.2">
      <c r="B547" s="411">
        <f>'گام اول '!B549</f>
        <v>543</v>
      </c>
      <c r="C547" s="411" t="str">
        <f>'گام اول '!E549</f>
        <v>پوريا</v>
      </c>
      <c r="D547" s="411" t="str">
        <f>'گام اول '!F549</f>
        <v>بهمني</v>
      </c>
      <c r="E547" s="411" t="str">
        <f>'گام اول '!G549</f>
        <v>نگهبان</v>
      </c>
      <c r="F547" s="411" t="str">
        <f>'گام اول '!H549</f>
        <v>کرمانشاه</v>
      </c>
      <c r="G547" s="411" t="str">
        <f>'گام اول '!I549</f>
        <v>204-813-2160554-1</v>
      </c>
      <c r="H547" s="411">
        <f>'گام اول '!J549</f>
        <v>3733174127</v>
      </c>
      <c r="I547" s="412">
        <f>'گام اول '!BH549</f>
        <v>69032979</v>
      </c>
      <c r="K547" s="413">
        <f>'گام اول '!BH549</f>
        <v>69032979</v>
      </c>
      <c r="L547" s="413">
        <f t="shared" si="8"/>
        <v>0</v>
      </c>
      <c r="M547" s="414"/>
      <c r="N547" s="413"/>
    </row>
    <row r="548" spans="2:14" s="410" customFormat="1" ht="11.25" customHeight="1" x14ac:dyDescent="0.2">
      <c r="B548" s="411">
        <f>'گام اول '!B550</f>
        <v>544</v>
      </c>
      <c r="C548" s="411" t="str">
        <f>'گام اول '!E550</f>
        <v>مسعود</v>
      </c>
      <c r="D548" s="411" t="str">
        <f>'گام اول '!F550</f>
        <v>جليليان</v>
      </c>
      <c r="E548" s="411" t="str">
        <f>'گام اول '!G550</f>
        <v>نگهبان</v>
      </c>
      <c r="F548" s="411" t="str">
        <f>'گام اول '!H550</f>
        <v>کرمانشاه</v>
      </c>
      <c r="G548" s="411" t="str">
        <f>'گام اول '!I550</f>
        <v>287-813-1969956-1</v>
      </c>
      <c r="H548" s="411">
        <f>'گام اول '!J550</f>
        <v>3257407866</v>
      </c>
      <c r="I548" s="412">
        <f>'گام اول '!BH550</f>
        <v>69032979</v>
      </c>
      <c r="K548" s="413">
        <f>'گام اول '!BH550</f>
        <v>69032979</v>
      </c>
      <c r="L548" s="413">
        <f t="shared" si="8"/>
        <v>0</v>
      </c>
      <c r="M548" s="414"/>
      <c r="N548" s="413"/>
    </row>
    <row r="549" spans="2:14" s="410" customFormat="1" ht="11.25" customHeight="1" x14ac:dyDescent="0.2">
      <c r="B549" s="411">
        <f>'گام اول '!B551</f>
        <v>545</v>
      </c>
      <c r="C549" s="411" t="str">
        <f>'گام اول '!E551</f>
        <v>امين</v>
      </c>
      <c r="D549" s="411" t="str">
        <f>'گام اول '!F551</f>
        <v>عباسي</v>
      </c>
      <c r="E549" s="411" t="str">
        <f>'گام اول '!G551</f>
        <v>نگهبان</v>
      </c>
      <c r="F549" s="411" t="str">
        <f>'گام اول '!H551</f>
        <v>کردستان</v>
      </c>
      <c r="G549" s="411" t="str">
        <f>'گام اول '!I551</f>
        <v>156-813-1963897-1</v>
      </c>
      <c r="H549" s="411">
        <f>'گام اول '!J551</f>
        <v>5589873223</v>
      </c>
      <c r="I549" s="412">
        <f>'گام اول '!BH551</f>
        <v>71688474</v>
      </c>
      <c r="K549" s="413">
        <f>'گام اول '!BH551</f>
        <v>71688474</v>
      </c>
      <c r="L549" s="413">
        <f t="shared" si="8"/>
        <v>0</v>
      </c>
      <c r="M549" s="414"/>
      <c r="N549" s="413"/>
    </row>
    <row r="550" spans="2:14" s="410" customFormat="1" ht="11.25" customHeight="1" x14ac:dyDescent="0.2">
      <c r="B550" s="411">
        <f>'گام اول '!B552</f>
        <v>546</v>
      </c>
      <c r="C550" s="411" t="str">
        <f>'گام اول '!E552</f>
        <v>خالد</v>
      </c>
      <c r="D550" s="411" t="str">
        <f>'گام اول '!F552</f>
        <v>عباسي</v>
      </c>
      <c r="E550" s="411" t="str">
        <f>'گام اول '!G552</f>
        <v>نگهبان</v>
      </c>
      <c r="F550" s="411" t="str">
        <f>'گام اول '!H552</f>
        <v>کرمانشاه</v>
      </c>
      <c r="G550" s="411" t="str">
        <f>'گام اول '!I552</f>
        <v>306-813-1963908-1</v>
      </c>
      <c r="H550" s="411">
        <f>'گام اول '!J552</f>
        <v>5588999444</v>
      </c>
      <c r="I550" s="412">
        <f>'گام اول '!BH552</f>
        <v>69032979</v>
      </c>
      <c r="K550" s="413">
        <f>'گام اول '!BH552</f>
        <v>69032979</v>
      </c>
      <c r="L550" s="413">
        <f t="shared" si="8"/>
        <v>0</v>
      </c>
      <c r="M550" s="414"/>
      <c r="N550" s="413"/>
    </row>
    <row r="551" spans="2:14" s="410" customFormat="1" ht="11.25" customHeight="1" x14ac:dyDescent="0.2">
      <c r="B551" s="411">
        <f>'گام اول '!B553</f>
        <v>547</v>
      </c>
      <c r="C551" s="411" t="str">
        <f>'گام اول '!E553</f>
        <v>رحمان</v>
      </c>
      <c r="D551" s="411" t="str">
        <f>'گام اول '!F553</f>
        <v>عبدي</v>
      </c>
      <c r="E551" s="411" t="str">
        <f>'گام اول '!G553</f>
        <v>نگهبان</v>
      </c>
      <c r="F551" s="411" t="str">
        <f>'گام اول '!H553</f>
        <v>کرمانشاه</v>
      </c>
      <c r="G551" s="411" t="str">
        <f>'گام اول '!I553</f>
        <v>204-12-2159991-1</v>
      </c>
      <c r="H551" s="411">
        <f>'گام اول '!J553</f>
        <v>3820800931</v>
      </c>
      <c r="I551" s="412">
        <f>'گام اول '!BH553</f>
        <v>69032979</v>
      </c>
      <c r="K551" s="413">
        <f>'گام اول '!BH553</f>
        <v>69032979</v>
      </c>
      <c r="L551" s="413">
        <f t="shared" si="8"/>
        <v>0</v>
      </c>
      <c r="M551" s="414"/>
      <c r="N551" s="413"/>
    </row>
    <row r="552" spans="2:14" s="410" customFormat="1" ht="11.25" customHeight="1" x14ac:dyDescent="0.2">
      <c r="B552" s="411">
        <f>'گام اول '!B554</f>
        <v>548</v>
      </c>
      <c r="C552" s="411" t="str">
        <f>'گام اول '!E554</f>
        <v>فردين</v>
      </c>
      <c r="D552" s="411" t="str">
        <f>'گام اول '!F554</f>
        <v>قوامي ابراهيم آباد</v>
      </c>
      <c r="E552" s="411" t="str">
        <f>'گام اول '!G554</f>
        <v>نگهبان</v>
      </c>
      <c r="F552" s="411" t="str">
        <f>'گام اول '!H554</f>
        <v>کرمانشاه</v>
      </c>
      <c r="G552" s="411" t="str">
        <f>'گام اول '!I554</f>
        <v>306-813-2161283-1</v>
      </c>
      <c r="H552" s="411">
        <f>'گام اول '!J554</f>
        <v>3732742441</v>
      </c>
      <c r="I552" s="412">
        <f>'گام اول '!BH554</f>
        <v>71688474</v>
      </c>
      <c r="K552" s="413">
        <f>'گام اول '!BH554</f>
        <v>71688474</v>
      </c>
      <c r="L552" s="413">
        <f t="shared" si="8"/>
        <v>0</v>
      </c>
      <c r="M552" s="414"/>
      <c r="N552" s="413"/>
    </row>
    <row r="553" spans="2:14" s="410" customFormat="1" ht="11.25" customHeight="1" x14ac:dyDescent="0.2">
      <c r="B553" s="411">
        <f>'گام اول '!B555</f>
        <v>549</v>
      </c>
      <c r="C553" s="411" t="str">
        <f>'گام اول '!E555</f>
        <v>رضا</v>
      </c>
      <c r="D553" s="411" t="str">
        <f>'گام اول '!F555</f>
        <v>کاکایی</v>
      </c>
      <c r="E553" s="411" t="str">
        <f>'گام اول '!G555</f>
        <v>نگهبان</v>
      </c>
      <c r="F553" s="411" t="str">
        <f>'گام اول '!H555</f>
        <v>کرمانشاه</v>
      </c>
      <c r="G553" s="411" t="str">
        <f>'گام اول '!I555</f>
        <v>210-813-1970234-1</v>
      </c>
      <c r="H553" s="411">
        <f>'گام اول '!J555</f>
        <v>3230190483</v>
      </c>
      <c r="I553" s="412">
        <f>'گام اول '!BH555</f>
        <v>69215211</v>
      </c>
      <c r="K553" s="413">
        <f>'گام اول '!BH555</f>
        <v>69215211</v>
      </c>
      <c r="L553" s="413">
        <f t="shared" si="8"/>
        <v>0</v>
      </c>
      <c r="M553" s="414"/>
      <c r="N553" s="413"/>
    </row>
    <row r="554" spans="2:14" s="410" customFormat="1" ht="11.25" customHeight="1" x14ac:dyDescent="0.2">
      <c r="B554" s="411">
        <f>'گام اول '!B556</f>
        <v>550</v>
      </c>
      <c r="C554" s="411" t="str">
        <f>'گام اول '!E556</f>
        <v>صادق</v>
      </c>
      <c r="D554" s="411" t="str">
        <f>'گام اول '!F556</f>
        <v>كرمي</v>
      </c>
      <c r="E554" s="411" t="str">
        <f>'گام اول '!G556</f>
        <v>نگهبان</v>
      </c>
      <c r="F554" s="411" t="str">
        <f>'گام اول '!H556</f>
        <v>کرمانشاه</v>
      </c>
      <c r="G554" s="411" t="str">
        <f>'گام اول '!I556</f>
        <v>306-813-2160038-1</v>
      </c>
      <c r="H554" s="411">
        <f>'گام اول '!J556</f>
        <v>3839345456</v>
      </c>
      <c r="I554" s="412">
        <f>'گام اول '!BH556</f>
        <v>71688474</v>
      </c>
      <c r="K554" s="413">
        <f>'گام اول '!BH556</f>
        <v>71688474</v>
      </c>
      <c r="L554" s="413">
        <f t="shared" si="8"/>
        <v>0</v>
      </c>
      <c r="M554" s="414"/>
      <c r="N554" s="413"/>
    </row>
    <row r="555" spans="2:14" s="410" customFormat="1" ht="11.25" customHeight="1" x14ac:dyDescent="0.2">
      <c r="B555" s="411">
        <f>'گام اول '!B557</f>
        <v>551</v>
      </c>
      <c r="C555" s="411" t="str">
        <f>'گام اول '!E557</f>
        <v>سعيد</v>
      </c>
      <c r="D555" s="411" t="str">
        <f>'گام اول '!F557</f>
        <v>محمدي</v>
      </c>
      <c r="E555" s="411" t="str">
        <f>'گام اول '!G557</f>
        <v>نگهبان</v>
      </c>
      <c r="F555" s="411" t="str">
        <f>'گام اول '!H557</f>
        <v>کرمانشاه</v>
      </c>
      <c r="G555" s="411" t="str">
        <f>'گام اول '!I557</f>
        <v>167-12-1835546-1</v>
      </c>
      <c r="H555" s="411">
        <f>'گام اول '!J557</f>
        <v>3760332862</v>
      </c>
      <c r="I555" s="412">
        <f>'گام اول '!BH557</f>
        <v>69032979</v>
      </c>
      <c r="K555" s="413">
        <f>'گام اول '!BH557</f>
        <v>69032979</v>
      </c>
      <c r="L555" s="413">
        <f t="shared" si="8"/>
        <v>0</v>
      </c>
      <c r="M555" s="414"/>
      <c r="N555" s="413"/>
    </row>
    <row r="556" spans="2:14" s="410" customFormat="1" ht="11.25" customHeight="1" x14ac:dyDescent="0.2">
      <c r="B556" s="411">
        <f>'گام اول '!B558</f>
        <v>552</v>
      </c>
      <c r="C556" s="411" t="str">
        <f>'گام اول '!E558</f>
        <v>سعادت</v>
      </c>
      <c r="D556" s="411" t="str">
        <f>'گام اول '!F558</f>
        <v>همتي</v>
      </c>
      <c r="E556" s="411" t="str">
        <f>'گام اول '!G558</f>
        <v>نگهبان</v>
      </c>
      <c r="F556" s="411" t="str">
        <f>'گام اول '!H558</f>
        <v>کرمانشاه</v>
      </c>
      <c r="G556" s="411" t="str">
        <f>'گام اول '!I558</f>
        <v>287-813-1969620-1</v>
      </c>
      <c r="H556" s="411">
        <f>'گام اول '!J558</f>
        <v>3258219176</v>
      </c>
      <c r="I556" s="412">
        <f>'گام اول '!BH558</f>
        <v>66377484</v>
      </c>
      <c r="K556" s="413">
        <f>'گام اول '!BH558</f>
        <v>66377484</v>
      </c>
      <c r="L556" s="413">
        <f t="shared" si="8"/>
        <v>0</v>
      </c>
      <c r="M556" s="414"/>
      <c r="N556" s="413"/>
    </row>
    <row r="557" spans="2:14" s="410" customFormat="1" ht="11.25" customHeight="1" x14ac:dyDescent="0.2">
      <c r="B557" s="411">
        <f>'گام اول '!B559</f>
        <v>553</v>
      </c>
      <c r="C557" s="411" t="str">
        <f>'گام اول '!E559</f>
        <v>گودرز</v>
      </c>
      <c r="D557" s="411" t="str">
        <f>'گام اول '!F559</f>
        <v>محمدي قشلاقي</v>
      </c>
      <c r="E557" s="411" t="str">
        <f>'گام اول '!G559</f>
        <v>نگهبان</v>
      </c>
      <c r="F557" s="411" t="str">
        <f>'گام اول '!H559</f>
        <v>کرمانشاه</v>
      </c>
      <c r="G557" s="411" t="str">
        <f>'گام اول '!I559</f>
        <v>210-813-9259440-1</v>
      </c>
      <c r="H557" s="411">
        <f>'گام اول '!J559</f>
        <v>3358530027</v>
      </c>
      <c r="I557" s="412">
        <f>'گام اول '!BH559</f>
        <v>71688474</v>
      </c>
      <c r="K557" s="413">
        <f>'گام اول '!BH559</f>
        <v>71688474</v>
      </c>
      <c r="L557" s="413">
        <f t="shared" si="8"/>
        <v>0</v>
      </c>
      <c r="M557" s="414"/>
      <c r="N557" s="413"/>
    </row>
    <row r="558" spans="2:14" s="410" customFormat="1" ht="11.25" customHeight="1" x14ac:dyDescent="0.2">
      <c r="B558" s="411">
        <f>'گام اول '!B560</f>
        <v>554</v>
      </c>
      <c r="C558" s="411" t="str">
        <f>'گام اول '!E560</f>
        <v>پیمان</v>
      </c>
      <c r="D558" s="411" t="str">
        <f>'گام اول '!F560</f>
        <v>دامیان</v>
      </c>
      <c r="E558" s="411" t="str">
        <f>'گام اول '!G560</f>
        <v>نگهبان</v>
      </c>
      <c r="F558" s="411" t="str">
        <f>'گام اول '!H560</f>
        <v>کرمانشاه</v>
      </c>
      <c r="G558" s="411" t="str">
        <f>'گام اول '!I560</f>
        <v>264-813-8363591-1</v>
      </c>
      <c r="H558" s="411">
        <f>'گام اول '!J560</f>
        <v>3254328051</v>
      </c>
      <c r="I558" s="412">
        <f>'گام اول '!BH560</f>
        <v>69032979</v>
      </c>
      <c r="K558" s="413">
        <f>'گام اول '!BH560</f>
        <v>69032979</v>
      </c>
      <c r="L558" s="413">
        <f t="shared" si="8"/>
        <v>0</v>
      </c>
      <c r="M558" s="414"/>
      <c r="N558" s="413"/>
    </row>
    <row r="559" spans="2:14" s="410" customFormat="1" ht="11.25" customHeight="1" x14ac:dyDescent="0.2">
      <c r="B559" s="411">
        <f>'گام اول '!B561</f>
        <v>555</v>
      </c>
      <c r="C559" s="411" t="str">
        <f>'گام اول '!E561</f>
        <v>محسن</v>
      </c>
      <c r="D559" s="411" t="str">
        <f>'گام اول '!F561</f>
        <v>میری سید شکری</v>
      </c>
      <c r="E559" s="411" t="str">
        <f>'گام اول '!G561</f>
        <v>نگهبان</v>
      </c>
      <c r="F559" s="411" t="str">
        <f>'گام اول '!H561</f>
        <v>کرمانشاه</v>
      </c>
      <c r="G559" s="411" t="str">
        <f>'گام اول '!I561</f>
        <v>333-813-3441037-1</v>
      </c>
      <c r="H559" s="411">
        <f>'گام اول '!J561</f>
        <v>3240659891</v>
      </c>
      <c r="I559" s="412">
        <f>'گام اول '!BH561</f>
        <v>66377484</v>
      </c>
      <c r="K559" s="413">
        <f>'گام اول '!BH561</f>
        <v>66377484</v>
      </c>
      <c r="L559" s="413">
        <f t="shared" si="8"/>
        <v>0</v>
      </c>
      <c r="M559" s="414"/>
      <c r="N559" s="413"/>
    </row>
    <row r="560" spans="2:14" s="410" customFormat="1" ht="11.25" customHeight="1" x14ac:dyDescent="0.2">
      <c r="B560" s="411">
        <f>'گام اول '!B562</f>
        <v>556</v>
      </c>
      <c r="C560" s="411" t="str">
        <f>'گام اول '!E562</f>
        <v>احسان</v>
      </c>
      <c r="D560" s="411" t="str">
        <f>'گام اول '!F562</f>
        <v>فرهادی</v>
      </c>
      <c r="E560" s="411" t="str">
        <f>'گام اول '!G562</f>
        <v>نگهبان</v>
      </c>
      <c r="F560" s="411" t="str">
        <f>'گام اول '!H562</f>
        <v>کرمانشاه</v>
      </c>
      <c r="G560" s="411" t="str">
        <f>'گام اول '!I562</f>
        <v>210-700-8580905-1</v>
      </c>
      <c r="H560" s="411">
        <f>'گام اول '!J562</f>
        <v>3240358883</v>
      </c>
      <c r="I560" s="412">
        <f>'گام اول '!BH562</f>
        <v>63887061</v>
      </c>
      <c r="K560" s="413">
        <f>'گام اول '!BH562</f>
        <v>63887061</v>
      </c>
      <c r="L560" s="413">
        <f t="shared" si="8"/>
        <v>0</v>
      </c>
      <c r="M560" s="414"/>
      <c r="N560" s="413"/>
    </row>
    <row r="561" spans="2:14" s="410" customFormat="1" ht="11.25" customHeight="1" x14ac:dyDescent="0.2">
      <c r="B561" s="411">
        <f>'گام اول '!B563</f>
        <v>557</v>
      </c>
      <c r="C561" s="411" t="str">
        <f>'گام اول '!E563</f>
        <v>ارسلان</v>
      </c>
      <c r="D561" s="411" t="str">
        <f>'گام اول '!F563</f>
        <v>دارایی نیا</v>
      </c>
      <c r="E561" s="411" t="str">
        <f>'گام اول '!G563</f>
        <v>نگهبان</v>
      </c>
      <c r="F561" s="411" t="str">
        <f>'گام اول '!H563</f>
        <v>کرمانشاه</v>
      </c>
      <c r="G561" s="411" t="str">
        <f>'گام اول '!I563</f>
        <v>255-813-3708683-1</v>
      </c>
      <c r="H561" s="411">
        <f>'گام اول '!J563</f>
        <v>3310052133</v>
      </c>
      <c r="I561" s="412">
        <f>'گام اول '!BH563</f>
        <v>63887061</v>
      </c>
      <c r="K561" s="413">
        <f>'گام اول '!BH563</f>
        <v>63887061</v>
      </c>
      <c r="L561" s="413">
        <f t="shared" si="8"/>
        <v>0</v>
      </c>
      <c r="M561" s="414"/>
      <c r="N561" s="413"/>
    </row>
    <row r="562" spans="2:14" s="410" customFormat="1" ht="11.25" customHeight="1" x14ac:dyDescent="0.2">
      <c r="B562" s="411">
        <f>'گام اول '!B564</f>
        <v>558</v>
      </c>
      <c r="C562" s="411" t="str">
        <f>'گام اول '!E564</f>
        <v>صادق</v>
      </c>
      <c r="D562" s="411" t="str">
        <f>'گام اول '!F564</f>
        <v>رضائي</v>
      </c>
      <c r="E562" s="411" t="str">
        <f>'گام اول '!G564</f>
        <v>نگهبان</v>
      </c>
      <c r="F562" s="411" t="str">
        <f>'گام اول '!H564</f>
        <v>ایلام</v>
      </c>
      <c r="G562" s="411" t="str">
        <f>'گام اول '!I564</f>
        <v>273-12-561017-2</v>
      </c>
      <c r="H562" s="411">
        <f>'گام اول '!J564</f>
        <v>4500893997</v>
      </c>
      <c r="I562" s="412">
        <f>'گام اول '!BH564</f>
        <v>66377484</v>
      </c>
      <c r="K562" s="413">
        <f>'گام اول '!BH564</f>
        <v>66377484</v>
      </c>
      <c r="L562" s="413">
        <f t="shared" si="8"/>
        <v>0</v>
      </c>
      <c r="M562" s="414"/>
      <c r="N562" s="413"/>
    </row>
    <row r="563" spans="2:14" s="410" customFormat="1" ht="11.25" customHeight="1" x14ac:dyDescent="0.2">
      <c r="B563" s="411">
        <f>'گام اول '!B565</f>
        <v>559</v>
      </c>
      <c r="C563" s="411" t="str">
        <f>'گام اول '!E565</f>
        <v>نجف</v>
      </c>
      <c r="D563" s="411" t="str">
        <f>'گام اول '!F565</f>
        <v>رستمی</v>
      </c>
      <c r="E563" s="411" t="str">
        <f>'گام اول '!G565</f>
        <v>نگهبان</v>
      </c>
      <c r="F563" s="411" t="str">
        <f>'گام اول '!H565</f>
        <v>ایلام</v>
      </c>
      <c r="G563" s="411" t="str">
        <f>'گام اول '!I565</f>
        <v>273-813-3355293-1</v>
      </c>
      <c r="H563" s="411">
        <f>'گام اول '!J565</f>
        <v>4529886220</v>
      </c>
      <c r="I563" s="412">
        <f>'گام اول '!BH565</f>
        <v>68845579</v>
      </c>
      <c r="K563" s="413">
        <f>'گام اول '!BH565</f>
        <v>68845579</v>
      </c>
      <c r="L563" s="413">
        <f t="shared" si="8"/>
        <v>0</v>
      </c>
      <c r="M563" s="414"/>
      <c r="N563" s="413"/>
    </row>
    <row r="564" spans="2:14" s="410" customFormat="1" ht="11.25" customHeight="1" x14ac:dyDescent="0.2">
      <c r="B564" s="411">
        <f>'گام اول '!B566</f>
        <v>560</v>
      </c>
      <c r="C564" s="411" t="str">
        <f>'گام اول '!E566</f>
        <v>سعید</v>
      </c>
      <c r="D564" s="411" t="str">
        <f>'گام اول '!F566</f>
        <v>پیری</v>
      </c>
      <c r="E564" s="411" t="str">
        <f>'گام اول '!G566</f>
        <v>نگهبان</v>
      </c>
      <c r="F564" s="411" t="str">
        <f>'گام اول '!H566</f>
        <v>ایلام</v>
      </c>
      <c r="G564" s="411" t="str">
        <f>'گام اول '!I566</f>
        <v>273-813-3355325-1</v>
      </c>
      <c r="H564" s="411">
        <f>'گام اول '!J566</f>
        <v>4539268147</v>
      </c>
      <c r="I564" s="412">
        <f>'گام اول '!BH566</f>
        <v>71688474</v>
      </c>
      <c r="K564" s="413">
        <f>'گام اول '!BH566</f>
        <v>71688474</v>
      </c>
      <c r="L564" s="413">
        <f t="shared" si="8"/>
        <v>0</v>
      </c>
      <c r="M564" s="414"/>
      <c r="N564" s="413"/>
    </row>
    <row r="565" spans="2:14" s="410" customFormat="1" ht="11.25" customHeight="1" x14ac:dyDescent="0.2">
      <c r="B565" s="411">
        <f>'گام اول '!B567</f>
        <v>561</v>
      </c>
      <c r="C565" s="411" t="str">
        <f>'گام اول '!E567</f>
        <v>حمید</v>
      </c>
      <c r="D565" s="411" t="str">
        <f>'گام اول '!F567</f>
        <v>عبدالمحمدی</v>
      </c>
      <c r="E565" s="411" t="str">
        <f>'گام اول '!G567</f>
        <v>نگهبان</v>
      </c>
      <c r="F565" s="411" t="str">
        <f>'گام اول '!H567</f>
        <v>ایلام</v>
      </c>
      <c r="G565" s="411" t="str">
        <f>'گام اول '!I567</f>
        <v>273-12-3582255-1</v>
      </c>
      <c r="H565" s="411">
        <f>'گام اول '!J567</f>
        <v>3329800410</v>
      </c>
      <c r="I565" s="412">
        <f>'گام اول '!BH567</f>
        <v>69032979</v>
      </c>
      <c r="K565" s="413">
        <f>'گام اول '!BH567</f>
        <v>69032979</v>
      </c>
      <c r="L565" s="413">
        <f t="shared" si="8"/>
        <v>0</v>
      </c>
      <c r="M565" s="414"/>
      <c r="N565" s="413"/>
    </row>
    <row r="566" spans="2:14" s="410" customFormat="1" ht="11.25" customHeight="1" x14ac:dyDescent="0.2">
      <c r="B566" s="411">
        <f>'گام اول '!B568</f>
        <v>562</v>
      </c>
      <c r="C566" s="411" t="str">
        <f>'گام اول '!E568</f>
        <v>محمدطاهر</v>
      </c>
      <c r="D566" s="411" t="str">
        <f>'گام اول '!F568</f>
        <v>ساروخانی</v>
      </c>
      <c r="E566" s="411" t="str">
        <f>'گام اول '!G568</f>
        <v>اداری</v>
      </c>
      <c r="F566" s="411" t="str">
        <f>'گام اول '!H568</f>
        <v>کرمانشاه</v>
      </c>
      <c r="G566" s="411" t="str">
        <f>'گام اول '!I568</f>
        <v>210-813-9213495-1</v>
      </c>
      <c r="H566" s="411">
        <f>'گام اول '!J568</f>
        <v>3329820675</v>
      </c>
      <c r="I566" s="412">
        <f>'گام اول '!BH568</f>
        <v>69476754</v>
      </c>
      <c r="K566" s="413">
        <f>'گام اول '!BH568</f>
        <v>69476754</v>
      </c>
      <c r="L566" s="413">
        <f t="shared" si="8"/>
        <v>0</v>
      </c>
      <c r="M566" s="414"/>
      <c r="N566" s="413"/>
    </row>
    <row r="567" spans="2:14" s="410" customFormat="1" ht="11.25" customHeight="1" x14ac:dyDescent="0.2">
      <c r="B567" s="411">
        <f>'گام اول '!B569</f>
        <v>563</v>
      </c>
      <c r="C567" s="411" t="str">
        <f>'گام اول '!E569</f>
        <v xml:space="preserve">میلاد </v>
      </c>
      <c r="D567" s="411" t="str">
        <f>'گام اول '!F569</f>
        <v>فتاحی</v>
      </c>
      <c r="E567" s="411" t="str">
        <f>'گام اول '!G569</f>
        <v>نگهبان</v>
      </c>
      <c r="F567" s="411" t="str">
        <f>'گام اول '!H569</f>
        <v>ایلام</v>
      </c>
      <c r="G567" s="411" t="str">
        <f>'گام اول '!I569</f>
        <v>273-12-3916323-1</v>
      </c>
      <c r="H567" s="411">
        <f>'گام اول '!J569</f>
        <v>4490212313</v>
      </c>
      <c r="I567" s="412">
        <f>'گام اول '!BH569</f>
        <v>66377484</v>
      </c>
      <c r="K567" s="413">
        <f>'گام اول '!BH569</f>
        <v>66377484</v>
      </c>
      <c r="L567" s="413">
        <f t="shared" si="8"/>
        <v>0</v>
      </c>
      <c r="M567" s="414"/>
      <c r="N567" s="413"/>
    </row>
    <row r="568" spans="2:14" s="410" customFormat="1" ht="11.25" customHeight="1" x14ac:dyDescent="0.2">
      <c r="B568" s="411">
        <f>'گام اول '!B570</f>
        <v>564</v>
      </c>
      <c r="C568" s="411" t="str">
        <f>'گام اول '!E570</f>
        <v>امید</v>
      </c>
      <c r="D568" s="411" t="str">
        <f>'گام اول '!F570</f>
        <v>خوش سیما</v>
      </c>
      <c r="E568" s="411" t="str">
        <f>'گام اول '!G570</f>
        <v>نگهبان</v>
      </c>
      <c r="F568" s="411" t="str">
        <f>'گام اول '!H570</f>
        <v>ایلام</v>
      </c>
      <c r="G568" s="411" t="str">
        <f>'گام اول '!I570</f>
        <v>273-700-4232896-1</v>
      </c>
      <c r="H568" s="411">
        <f>'گام اول '!J570</f>
        <v>4520060362</v>
      </c>
      <c r="I568" s="412">
        <f>'گام اول '!BH570</f>
        <v>63887061</v>
      </c>
      <c r="K568" s="413">
        <f>'گام اول '!BH570</f>
        <v>63887061</v>
      </c>
      <c r="L568" s="413">
        <f t="shared" si="8"/>
        <v>0</v>
      </c>
      <c r="M568" s="414"/>
      <c r="N568" s="413"/>
    </row>
    <row r="569" spans="2:14" s="410" customFormat="1" ht="11.25" customHeight="1" x14ac:dyDescent="0.2">
      <c r="B569" s="411">
        <f>'گام اول '!B571</f>
        <v>565</v>
      </c>
      <c r="C569" s="411" t="str">
        <f>'گام اول '!E571</f>
        <v>احسان</v>
      </c>
      <c r="D569" s="411" t="str">
        <f>'گام اول '!F571</f>
        <v>ناصری</v>
      </c>
      <c r="E569" s="411" t="str">
        <f>'گام اول '!G571</f>
        <v>نگهبان</v>
      </c>
      <c r="F569" s="411" t="str">
        <f>'گام اول '!H571</f>
        <v>ایلام</v>
      </c>
      <c r="G569" s="411" t="str">
        <f>'گام اول '!I571</f>
        <v>273-700-4232628-1</v>
      </c>
      <c r="H569" s="411">
        <f>'گام اول '!J571</f>
        <v>4520043001</v>
      </c>
      <c r="I569" s="412">
        <f>'گام اول '!BH571</f>
        <v>63887061</v>
      </c>
      <c r="K569" s="413">
        <f>'گام اول '!BH571</f>
        <v>63887061</v>
      </c>
      <c r="L569" s="413">
        <f t="shared" si="8"/>
        <v>0</v>
      </c>
      <c r="M569" s="414"/>
      <c r="N569" s="413"/>
    </row>
    <row r="570" spans="2:14" s="410" customFormat="1" ht="11.25" customHeight="1" x14ac:dyDescent="0.2">
      <c r="B570" s="411">
        <f>'گام اول '!B572</f>
        <v>566</v>
      </c>
      <c r="C570" s="411" t="str">
        <f>'گام اول '!E572</f>
        <v>سعید</v>
      </c>
      <c r="D570" s="411" t="str">
        <f>'گام اول '!F572</f>
        <v>رستمی</v>
      </c>
      <c r="E570" s="411" t="str">
        <f>'گام اول '!G572</f>
        <v>نگهبان</v>
      </c>
      <c r="F570" s="411" t="str">
        <f>'گام اول '!H572</f>
        <v>ایلام</v>
      </c>
      <c r="G570" s="411" t="str">
        <f>'گام اول '!I572</f>
        <v>273-813-4229971-1</v>
      </c>
      <c r="H570" s="411">
        <f>'گام اول '!J572</f>
        <v>4529972178</v>
      </c>
      <c r="I570" s="412">
        <f>'گام اول '!BH572</f>
        <v>66542556</v>
      </c>
      <c r="K570" s="413">
        <f>'گام اول '!BH572</f>
        <v>66542556</v>
      </c>
      <c r="L570" s="413">
        <f t="shared" si="8"/>
        <v>0</v>
      </c>
      <c r="M570" s="414"/>
      <c r="N570" s="413"/>
    </row>
    <row r="571" spans="2:14" s="410" customFormat="1" ht="11.25" customHeight="1" x14ac:dyDescent="0.2">
      <c r="B571" s="411">
        <f>'گام اول '!B573</f>
        <v>567</v>
      </c>
      <c r="C571" s="411" t="str">
        <f>'گام اول '!E573</f>
        <v>ولی اله</v>
      </c>
      <c r="D571" s="411" t="str">
        <f>'گام اول '!F573</f>
        <v>محمدی</v>
      </c>
      <c r="E571" s="411" t="str">
        <f>'گام اول '!G573</f>
        <v>نگهبان</v>
      </c>
      <c r="F571" s="411" t="str">
        <f>'گام اول '!H573</f>
        <v>زنجان</v>
      </c>
      <c r="G571" s="411" t="str">
        <f>'گام اول '!I573</f>
        <v>189-800-56371-1</v>
      </c>
      <c r="H571" s="411">
        <f>'گام اول '!J573</f>
        <v>4281443551</v>
      </c>
      <c r="I571" s="412">
        <f>'گام اول '!BH573</f>
        <v>71688474</v>
      </c>
      <c r="K571" s="413">
        <f>'گام اول '!BH573</f>
        <v>71688474</v>
      </c>
      <c r="L571" s="413">
        <f t="shared" si="8"/>
        <v>0</v>
      </c>
      <c r="M571" s="414"/>
      <c r="N571" s="413"/>
    </row>
    <row r="572" spans="2:14" s="410" customFormat="1" ht="11.25" customHeight="1" x14ac:dyDescent="0.2">
      <c r="B572" s="411">
        <f>'گام اول '!B574</f>
        <v>568</v>
      </c>
      <c r="C572" s="411" t="str">
        <f>'گام اول '!E574</f>
        <v>اکبر</v>
      </c>
      <c r="D572" s="411" t="str">
        <f>'گام اول '!F574</f>
        <v>دوستی</v>
      </c>
      <c r="E572" s="411" t="str">
        <f>'گام اول '!G574</f>
        <v>نگهبان</v>
      </c>
      <c r="F572" s="411" t="str">
        <f>'گام اول '!H574</f>
        <v>زنجان</v>
      </c>
      <c r="G572" s="411" t="str">
        <f>'گام اول '!I574</f>
        <v>406-813-2453276-1</v>
      </c>
      <c r="H572" s="411">
        <f>'گام اول '!J574</f>
        <v>4282351292</v>
      </c>
      <c r="I572" s="412">
        <f>'گام اول '!BH574</f>
        <v>74343969</v>
      </c>
      <c r="K572" s="413">
        <f>'گام اول '!BH574</f>
        <v>74343969</v>
      </c>
      <c r="L572" s="413">
        <f t="shared" si="8"/>
        <v>0</v>
      </c>
      <c r="M572" s="414"/>
      <c r="N572" s="413"/>
    </row>
    <row r="573" spans="2:14" s="410" customFormat="1" ht="11.25" customHeight="1" x14ac:dyDescent="0.2">
      <c r="B573" s="411">
        <f>'گام اول '!B575</f>
        <v>569</v>
      </c>
      <c r="C573" s="411" t="str">
        <f>'گام اول '!E575</f>
        <v>حمداله</v>
      </c>
      <c r="D573" s="411" t="str">
        <f>'گام اول '!F575</f>
        <v>اسم خانی</v>
      </c>
      <c r="E573" s="411" t="str">
        <f>'گام اول '!G575</f>
        <v>نگهبان</v>
      </c>
      <c r="F573" s="411" t="str">
        <f>'گام اول '!H575</f>
        <v>زنجان</v>
      </c>
      <c r="G573" s="411" t="str">
        <f>'گام اول '!I575</f>
        <v>189-813-2412341-1</v>
      </c>
      <c r="H573" s="411">
        <f>'گام اول '!J575</f>
        <v>4283574554</v>
      </c>
      <c r="I573" s="412">
        <f>'گام اول '!BH575</f>
        <v>71501074</v>
      </c>
      <c r="K573" s="413">
        <f>'گام اول '!BH575</f>
        <v>71501074</v>
      </c>
      <c r="L573" s="413">
        <f t="shared" si="8"/>
        <v>0</v>
      </c>
      <c r="M573" s="414"/>
      <c r="N573" s="413"/>
    </row>
    <row r="574" spans="2:14" s="410" customFormat="1" ht="11.25" customHeight="1" x14ac:dyDescent="0.2">
      <c r="B574" s="411">
        <f>'گام اول '!B576</f>
        <v>570</v>
      </c>
      <c r="C574" s="411" t="str">
        <f>'گام اول '!E576</f>
        <v>غلامرضا</v>
      </c>
      <c r="D574" s="411" t="str">
        <f>'گام اول '!F576</f>
        <v>جمالی</v>
      </c>
      <c r="E574" s="411" t="str">
        <f>'گام اول '!G576</f>
        <v>نگهبان</v>
      </c>
      <c r="F574" s="411" t="str">
        <f>'گام اول '!H576</f>
        <v>زنجان</v>
      </c>
      <c r="G574" s="411" t="str">
        <f>'گام اول '!I576</f>
        <v>189-813-2949358-1</v>
      </c>
      <c r="H574" s="411">
        <f>'گام اول '!J576</f>
        <v>4280856001</v>
      </c>
      <c r="I574" s="412">
        <f>'گام اول '!BH576</f>
        <v>56656436</v>
      </c>
      <c r="K574" s="413">
        <f>'گام اول '!BH576</f>
        <v>56656436</v>
      </c>
      <c r="L574" s="413">
        <f t="shared" si="8"/>
        <v>0</v>
      </c>
      <c r="M574" s="414"/>
      <c r="N574" s="413"/>
    </row>
    <row r="575" spans="2:14" s="410" customFormat="1" ht="11.25" customHeight="1" x14ac:dyDescent="0.2">
      <c r="B575" s="411">
        <f>'گام اول '!B577</f>
        <v>571</v>
      </c>
      <c r="C575" s="411" t="str">
        <f>'گام اول '!E577</f>
        <v>جلال</v>
      </c>
      <c r="D575" s="411" t="str">
        <f>'گام اول '!F577</f>
        <v>باقری چیزه</v>
      </c>
      <c r="E575" s="411" t="str">
        <f>'گام اول '!G577</f>
        <v>نگهبان</v>
      </c>
      <c r="F575" s="411" t="str">
        <f>'گام اول '!H577</f>
        <v>زنجان</v>
      </c>
      <c r="G575" s="411" t="str">
        <f>'گام اول '!I577</f>
        <v>189-800-1637766-1</v>
      </c>
      <c r="H575" s="411">
        <f>'گام اول '!J577</f>
        <v>5889340131</v>
      </c>
      <c r="I575" s="412">
        <f>'گام اول '!BH577</f>
        <v>71688474</v>
      </c>
      <c r="K575" s="413">
        <f>'گام اول '!BH577</f>
        <v>71688474</v>
      </c>
      <c r="L575" s="413">
        <f t="shared" si="8"/>
        <v>0</v>
      </c>
      <c r="M575" s="414"/>
      <c r="N575" s="413"/>
    </row>
    <row r="576" spans="2:14" s="410" customFormat="1" ht="11.25" customHeight="1" x14ac:dyDescent="0.2">
      <c r="B576" s="411">
        <f>'گام اول '!B578</f>
        <v>572</v>
      </c>
      <c r="C576" s="411" t="str">
        <f>'گام اول '!E578</f>
        <v>حسین</v>
      </c>
      <c r="D576" s="411" t="str">
        <f>'گام اول '!F578</f>
        <v>عالمی</v>
      </c>
      <c r="E576" s="411" t="str">
        <f>'گام اول '!G578</f>
        <v>نگهبان</v>
      </c>
      <c r="F576" s="411" t="str">
        <f>'گام اول '!H578</f>
        <v>زنجان</v>
      </c>
      <c r="G576" s="411" t="str">
        <f>'گام اول '!I578</f>
        <v>189-813-2162867-1</v>
      </c>
      <c r="H576" s="411">
        <f>'گام اول '!J578</f>
        <v>4285001578</v>
      </c>
      <c r="I576" s="412">
        <f>'گام اول '!BH578</f>
        <v>69032979</v>
      </c>
      <c r="K576" s="413">
        <f>'گام اول '!BH578</f>
        <v>69032979</v>
      </c>
      <c r="L576" s="413">
        <f t="shared" si="8"/>
        <v>0</v>
      </c>
      <c r="M576" s="414"/>
      <c r="N576" s="413"/>
    </row>
    <row r="577" spans="2:14" s="410" customFormat="1" ht="11.25" customHeight="1" x14ac:dyDescent="0.2">
      <c r="B577" s="411">
        <f>'گام اول '!B579</f>
        <v>573</v>
      </c>
      <c r="C577" s="411" t="str">
        <f>'گام اول '!E579</f>
        <v>مقرب</v>
      </c>
      <c r="D577" s="411" t="str">
        <f>'گام اول '!F579</f>
        <v>بیات</v>
      </c>
      <c r="E577" s="411" t="str">
        <f>'گام اول '!G579</f>
        <v>نگهبان</v>
      </c>
      <c r="F577" s="411" t="str">
        <f>'گام اول '!H579</f>
        <v>زنجان</v>
      </c>
      <c r="G577" s="411" t="str">
        <f>'گام اول '!I579</f>
        <v>189-700-3496609-1</v>
      </c>
      <c r="H577" s="411" t="str">
        <f>'گام اول '!J579</f>
        <v>04271612022</v>
      </c>
      <c r="I577" s="412">
        <f>'گام اول '!BH579</f>
        <v>71501074</v>
      </c>
      <c r="K577" s="413">
        <f>'گام اول '!BH579</f>
        <v>71501074</v>
      </c>
      <c r="L577" s="413">
        <f t="shared" si="8"/>
        <v>0</v>
      </c>
      <c r="M577" s="414"/>
      <c r="N577" s="413"/>
    </row>
    <row r="578" spans="2:14" s="410" customFormat="1" ht="11.25" customHeight="1" x14ac:dyDescent="0.2">
      <c r="B578" s="411">
        <f>'گام اول '!B580</f>
        <v>574</v>
      </c>
      <c r="C578" s="411" t="str">
        <f>'گام اول '!E580</f>
        <v>یوسف</v>
      </c>
      <c r="D578" s="411" t="str">
        <f>'گام اول '!F580</f>
        <v>حبیبیان</v>
      </c>
      <c r="E578" s="411" t="str">
        <f>'گام اول '!G580</f>
        <v>نگهبان</v>
      </c>
      <c r="F578" s="411" t="str">
        <f>'گام اول '!H580</f>
        <v>زنجان</v>
      </c>
      <c r="G578" s="411" t="str">
        <f>'گام اول '!I580</f>
        <v>406-700-3599981-1</v>
      </c>
      <c r="H578" s="411">
        <f>'گام اول '!J580</f>
        <v>6159872850</v>
      </c>
      <c r="I578" s="412">
        <f>'گام اول '!BH580</f>
        <v>66190084</v>
      </c>
      <c r="K578" s="413">
        <f>'گام اول '!BH580</f>
        <v>66190084</v>
      </c>
      <c r="L578" s="413">
        <f t="shared" si="8"/>
        <v>0</v>
      </c>
      <c r="M578" s="414"/>
      <c r="N578" s="413"/>
    </row>
    <row r="579" spans="2:14" s="410" customFormat="1" ht="11.25" customHeight="1" x14ac:dyDescent="0.2">
      <c r="B579" s="411">
        <f>'گام اول '!B581</f>
        <v>575</v>
      </c>
      <c r="C579" s="411" t="str">
        <f>'گام اول '!E581</f>
        <v>جمشید</v>
      </c>
      <c r="D579" s="411" t="str">
        <f>'گام اول '!F581</f>
        <v>حق شناس</v>
      </c>
      <c r="E579" s="411" t="str">
        <f>'گام اول '!G581</f>
        <v>نگهبان</v>
      </c>
      <c r="F579" s="411" t="str">
        <f>'گام اول '!H581</f>
        <v>فارس</v>
      </c>
      <c r="G579" s="411" t="str">
        <f>'گام اول '!I581</f>
        <v>404-800-62786-2</v>
      </c>
      <c r="H579" s="411" t="str">
        <f>'گام اول '!J581</f>
        <v>2559793581</v>
      </c>
      <c r="I579" s="412">
        <f>'گام اول '!BH581</f>
        <v>69032979</v>
      </c>
      <c r="K579" s="413">
        <f>'گام اول '!BH581</f>
        <v>69032979</v>
      </c>
      <c r="L579" s="413">
        <f t="shared" si="8"/>
        <v>0</v>
      </c>
      <c r="M579" s="414"/>
      <c r="N579" s="413"/>
    </row>
    <row r="580" spans="2:14" s="410" customFormat="1" ht="11.25" customHeight="1" x14ac:dyDescent="0.2">
      <c r="B580" s="411">
        <f>'گام اول '!B582</f>
        <v>576</v>
      </c>
      <c r="C580" s="411" t="str">
        <f>'گام اول '!E582</f>
        <v>علی</v>
      </c>
      <c r="D580" s="411" t="str">
        <f>'گام اول '!F582</f>
        <v>فرسای فام</v>
      </c>
      <c r="E580" s="411" t="str">
        <f>'گام اول '!G582</f>
        <v>نگهبان</v>
      </c>
      <c r="F580" s="411" t="str">
        <f>'گام اول '!H582</f>
        <v>فارس</v>
      </c>
      <c r="G580" s="411" t="str">
        <f>'گام اول '!I582</f>
        <v>404-800-106472-1</v>
      </c>
      <c r="H580" s="411" t="str">
        <f>'گام اول '!J582</f>
        <v>2292814609</v>
      </c>
      <c r="I580" s="412">
        <f>'گام اول '!BH582</f>
        <v>66377484</v>
      </c>
      <c r="K580" s="413">
        <f>'گام اول '!BH582</f>
        <v>66377484</v>
      </c>
      <c r="L580" s="413">
        <f t="shared" si="8"/>
        <v>0</v>
      </c>
      <c r="M580" s="414"/>
      <c r="N580" s="413"/>
    </row>
    <row r="581" spans="2:14" s="410" customFormat="1" ht="11.25" customHeight="1" x14ac:dyDescent="0.2">
      <c r="B581" s="411">
        <f>'گام اول '!B583</f>
        <v>577</v>
      </c>
      <c r="C581" s="411" t="str">
        <f>'گام اول '!E583</f>
        <v>محمد رضا</v>
      </c>
      <c r="D581" s="411" t="str">
        <f>'گام اول '!F583</f>
        <v>رضائیان</v>
      </c>
      <c r="E581" s="411" t="str">
        <f>'گام اول '!G583</f>
        <v>نگهبان</v>
      </c>
      <c r="F581" s="411" t="str">
        <f>'گام اول '!H583</f>
        <v>فارس</v>
      </c>
      <c r="G581" s="411" t="str">
        <f>'گام اول '!I583</f>
        <v>404-12-3166394-1</v>
      </c>
      <c r="H581" s="411" t="str">
        <f>'گام اول '!J583</f>
        <v>2572343142</v>
      </c>
      <c r="I581" s="412">
        <f>'گام اول '!BH583</f>
        <v>66377484</v>
      </c>
      <c r="K581" s="413">
        <f>'گام اول '!BH583</f>
        <v>66377484</v>
      </c>
      <c r="L581" s="413">
        <f t="shared" si="8"/>
        <v>0</v>
      </c>
      <c r="M581" s="414"/>
      <c r="N581" s="413"/>
    </row>
    <row r="582" spans="2:14" s="410" customFormat="1" ht="11.25" customHeight="1" x14ac:dyDescent="0.2">
      <c r="B582" s="411">
        <f>'گام اول '!B584</f>
        <v>578</v>
      </c>
      <c r="C582" s="411" t="str">
        <f>'گام اول '!E584</f>
        <v>بهرام</v>
      </c>
      <c r="D582" s="411" t="str">
        <f>'گام اول '!F584</f>
        <v>هنرور</v>
      </c>
      <c r="E582" s="411" t="str">
        <f>'گام اول '!G584</f>
        <v>نگهبان</v>
      </c>
      <c r="F582" s="411" t="str">
        <f>'گام اول '!H584</f>
        <v>فارس</v>
      </c>
      <c r="G582" s="411" t="str">
        <f>'گام اول '!I584</f>
        <v>404-12-3114666-1</v>
      </c>
      <c r="H582" s="411" t="str">
        <f>'گام اول '!J584</f>
        <v>2300980878</v>
      </c>
      <c r="I582" s="412">
        <f>'گام اول '!BH584</f>
        <v>61687596</v>
      </c>
      <c r="K582" s="413">
        <f>'گام اول '!BH584</f>
        <v>61687596</v>
      </c>
      <c r="L582" s="413">
        <f t="shared" ref="L582:L645" si="9">K582-I582</f>
        <v>0</v>
      </c>
      <c r="M582" s="414"/>
      <c r="N582" s="413"/>
    </row>
    <row r="583" spans="2:14" s="410" customFormat="1" ht="11.25" customHeight="1" x14ac:dyDescent="0.2">
      <c r="B583" s="411">
        <f>'گام اول '!B585</f>
        <v>579</v>
      </c>
      <c r="C583" s="411" t="str">
        <f>'گام اول '!E585</f>
        <v>علی</v>
      </c>
      <c r="D583" s="411" t="str">
        <f>'گام اول '!F585</f>
        <v>پایان</v>
      </c>
      <c r="E583" s="411" t="str">
        <f>'گام اول '!G585</f>
        <v>نگهبان</v>
      </c>
      <c r="F583" s="411" t="str">
        <f>'گام اول '!H585</f>
        <v>فارس</v>
      </c>
      <c r="G583" s="411" t="str">
        <f>'گام اول '!I585</f>
        <v>404-800-1799667-1</v>
      </c>
      <c r="H583" s="411" t="str">
        <f>'گام اول '!J585</f>
        <v>2372497499</v>
      </c>
      <c r="I583" s="412">
        <f>'گام اول '!BH585</f>
        <v>69032979</v>
      </c>
      <c r="K583" s="413">
        <f>'گام اول '!BH585</f>
        <v>69032979</v>
      </c>
      <c r="L583" s="413">
        <f t="shared" si="9"/>
        <v>0</v>
      </c>
      <c r="M583" s="414"/>
      <c r="N583" s="413"/>
    </row>
    <row r="584" spans="2:14" s="410" customFormat="1" ht="11.25" customHeight="1" x14ac:dyDescent="0.2">
      <c r="B584" s="411">
        <f>'گام اول '!B586</f>
        <v>580</v>
      </c>
      <c r="C584" s="411" t="str">
        <f>'گام اول '!E586</f>
        <v>محسن</v>
      </c>
      <c r="D584" s="411" t="str">
        <f>'گام اول '!F586</f>
        <v>سلیمانی</v>
      </c>
      <c r="E584" s="411" t="str">
        <f>'گام اول '!G586</f>
        <v>نگهبان</v>
      </c>
      <c r="F584" s="411" t="str">
        <f>'گام اول '!H586</f>
        <v>فارس</v>
      </c>
      <c r="G584" s="411" t="str">
        <f>'گام اول '!I586</f>
        <v>385-12-4009259-1</v>
      </c>
      <c r="H584" s="411" t="str">
        <f>'گام اول '!J586</f>
        <v>2281939758</v>
      </c>
      <c r="I584" s="412">
        <f>'گام اول '!BH586</f>
        <v>66377484</v>
      </c>
      <c r="K584" s="413">
        <f>'گام اول '!BH586</f>
        <v>66377484</v>
      </c>
      <c r="L584" s="413">
        <f t="shared" si="9"/>
        <v>0</v>
      </c>
      <c r="M584" s="414"/>
      <c r="N584" s="413"/>
    </row>
    <row r="585" spans="2:14" s="410" customFormat="1" ht="11.25" customHeight="1" x14ac:dyDescent="0.2">
      <c r="B585" s="411">
        <f>'گام اول '!B587</f>
        <v>581</v>
      </c>
      <c r="C585" s="411" t="str">
        <f>'گام اول '!E587</f>
        <v>سید کاظم</v>
      </c>
      <c r="D585" s="411" t="str">
        <f>'گام اول '!F587</f>
        <v>جلالی</v>
      </c>
      <c r="E585" s="411" t="str">
        <f>'گام اول '!G587</f>
        <v>نگهبان</v>
      </c>
      <c r="F585" s="411" t="str">
        <f>'گام اول '!H587</f>
        <v>خراسان جنوبی</v>
      </c>
      <c r="G585" s="411" t="str">
        <f>'گام اول '!I587</f>
        <v>180-813-90028684-1</v>
      </c>
      <c r="H585" s="411" t="str">
        <f>'گام اول '!J587</f>
        <v>0640056962</v>
      </c>
      <c r="I585" s="412">
        <f>'گام اول '!BH587</f>
        <v>72812874</v>
      </c>
      <c r="K585" s="413">
        <f>'گام اول '!BH587</f>
        <v>72812874</v>
      </c>
      <c r="L585" s="413">
        <f t="shared" si="9"/>
        <v>0</v>
      </c>
      <c r="M585" s="414"/>
      <c r="N585" s="413"/>
    </row>
    <row r="586" spans="2:14" s="410" customFormat="1" ht="11.25" customHeight="1" x14ac:dyDescent="0.2">
      <c r="B586" s="411">
        <f>'گام اول '!B588</f>
        <v>582</v>
      </c>
      <c r="C586" s="411" t="str">
        <f>'گام اول '!E588</f>
        <v>حميد</v>
      </c>
      <c r="D586" s="411" t="str">
        <f>'گام اول '!F588</f>
        <v>ميرعليشاهي</v>
      </c>
      <c r="E586" s="411" t="str">
        <f>'گام اول '!G588</f>
        <v>نگهبان</v>
      </c>
      <c r="F586" s="411" t="str">
        <f>'گام اول '!H588</f>
        <v>خراسان جنوبی</v>
      </c>
      <c r="G586" s="411" t="str">
        <f>'گام اول '!I588</f>
        <v>180-813-51302458-1</v>
      </c>
      <c r="H586" s="411" t="str">
        <f>'گام اول '!J588</f>
        <v>0943381290</v>
      </c>
      <c r="I586" s="412">
        <f>'گام اول '!BH588</f>
        <v>62153426</v>
      </c>
      <c r="K586" s="413">
        <f>'گام اول '!BH588</f>
        <v>62153426</v>
      </c>
      <c r="L586" s="413">
        <f t="shared" si="9"/>
        <v>0</v>
      </c>
      <c r="M586" s="414"/>
      <c r="N586" s="413"/>
    </row>
    <row r="587" spans="2:14" s="410" customFormat="1" ht="11.25" customHeight="1" x14ac:dyDescent="0.2">
      <c r="B587" s="411">
        <f>'گام اول '!B589</f>
        <v>583</v>
      </c>
      <c r="C587" s="411" t="str">
        <f>'گام اول '!E589</f>
        <v>مصطفي</v>
      </c>
      <c r="D587" s="411" t="str">
        <f>'گام اول '!F589</f>
        <v>برزگر</v>
      </c>
      <c r="E587" s="411" t="str">
        <f>'گام اول '!G589</f>
        <v>نگهبان</v>
      </c>
      <c r="F587" s="411" t="str">
        <f>'گام اول '!H589</f>
        <v>خراسان جنوبی</v>
      </c>
      <c r="G587" s="411" t="str">
        <f>'گام اول '!I589</f>
        <v>180-813-3639072-1</v>
      </c>
      <c r="H587" s="411" t="str">
        <f>'گام اول '!J589</f>
        <v>0880218347</v>
      </c>
      <c r="I587" s="412">
        <f>'گام اول '!BH589</f>
        <v>68283379</v>
      </c>
      <c r="K587" s="413">
        <f>'گام اول '!BH589</f>
        <v>68283379</v>
      </c>
      <c r="L587" s="413">
        <f t="shared" si="9"/>
        <v>0</v>
      </c>
      <c r="M587" s="414"/>
      <c r="N587" s="413"/>
    </row>
    <row r="588" spans="2:14" s="410" customFormat="1" ht="11.25" customHeight="1" x14ac:dyDescent="0.2">
      <c r="B588" s="411">
        <f>'گام اول '!B590</f>
        <v>584</v>
      </c>
      <c r="C588" s="411" t="str">
        <f>'گام اول '!E590</f>
        <v>محمدعلی</v>
      </c>
      <c r="D588" s="411" t="str">
        <f>'گام اول '!F590</f>
        <v>حرمتی</v>
      </c>
      <c r="E588" s="411" t="str">
        <f>'گام اول '!G590</f>
        <v>نگهبان</v>
      </c>
      <c r="F588" s="411" t="str">
        <f>'گام اول '!H590</f>
        <v>خراسان جنوبی</v>
      </c>
      <c r="G588" s="411" t="str">
        <f>'گام اول '!I590</f>
        <v>180-12-7401343-1</v>
      </c>
      <c r="H588" s="411" t="str">
        <f>'گام اول '!J590</f>
        <v>5230002042</v>
      </c>
      <c r="I588" s="412">
        <f>'گام اول '!BH590</f>
        <v>57960268</v>
      </c>
      <c r="K588" s="413">
        <f>'گام اول '!BH590</f>
        <v>57960268</v>
      </c>
      <c r="L588" s="413">
        <f t="shared" si="9"/>
        <v>0</v>
      </c>
      <c r="M588" s="414"/>
      <c r="N588" s="413"/>
    </row>
    <row r="589" spans="2:14" s="410" customFormat="1" ht="11.25" customHeight="1" x14ac:dyDescent="0.2">
      <c r="B589" s="411">
        <f>'گام اول '!B591</f>
        <v>585</v>
      </c>
      <c r="C589" s="411" t="str">
        <f>'گام اول '!E591</f>
        <v>ناصر</v>
      </c>
      <c r="D589" s="411" t="str">
        <f>'گام اول '!F591</f>
        <v>عجمی دوحصاران</v>
      </c>
      <c r="E589" s="411" t="str">
        <f>'گام اول '!G591</f>
        <v>نگهبان</v>
      </c>
      <c r="F589" s="411" t="str">
        <f>'گام اول '!H591</f>
        <v>خراسان جنوبی</v>
      </c>
      <c r="G589" s="411" t="str">
        <f>'گام اول '!I591</f>
        <v>180-12-7557289-1</v>
      </c>
      <c r="H589" s="411" t="str">
        <f>'گام اول '!J591</f>
        <v>0850017025</v>
      </c>
      <c r="I589" s="412">
        <f>'گام اول '!BH591</f>
        <v>57960268</v>
      </c>
      <c r="K589" s="413">
        <f>'گام اول '!BH591</f>
        <v>57960268</v>
      </c>
      <c r="L589" s="413">
        <f t="shared" si="9"/>
        <v>0</v>
      </c>
      <c r="M589" s="414"/>
      <c r="N589" s="413"/>
    </row>
    <row r="590" spans="2:14" s="410" customFormat="1" ht="11.25" customHeight="1" x14ac:dyDescent="0.2">
      <c r="B590" s="411">
        <f>'گام اول '!B592</f>
        <v>586</v>
      </c>
      <c r="C590" s="411" t="str">
        <f>'گام اول '!E592</f>
        <v>علیرضا</v>
      </c>
      <c r="D590" s="411" t="str">
        <f>'گام اول '!F592</f>
        <v>ولایتی</v>
      </c>
      <c r="E590" s="411" t="str">
        <f>'گام اول '!G592</f>
        <v>نگهبان</v>
      </c>
      <c r="F590" s="411" t="str">
        <f>'گام اول '!H592</f>
        <v>خراسان جنوبی</v>
      </c>
      <c r="G590" s="411" t="str">
        <f>'گام اول '!I592</f>
        <v>180-813-53637680-1</v>
      </c>
      <c r="H590" s="411" t="str">
        <f>'گام اول '!J592</f>
        <v>0889961565</v>
      </c>
      <c r="I590" s="412">
        <f>'گام اول '!BH592</f>
        <v>60615763</v>
      </c>
      <c r="K590" s="413">
        <f>'گام اول '!BH592</f>
        <v>60615763</v>
      </c>
      <c r="L590" s="413">
        <f t="shared" si="9"/>
        <v>0</v>
      </c>
      <c r="M590" s="414"/>
      <c r="N590" s="413"/>
    </row>
    <row r="591" spans="2:14" s="410" customFormat="1" ht="11.25" customHeight="1" x14ac:dyDescent="0.2">
      <c r="B591" s="411">
        <f>'گام اول '!B593</f>
        <v>587</v>
      </c>
      <c r="C591" s="411" t="str">
        <f>'گام اول '!E593</f>
        <v>محمدرضا</v>
      </c>
      <c r="D591" s="411" t="str">
        <f>'گام اول '!F593</f>
        <v>شریفی</v>
      </c>
      <c r="E591" s="411" t="str">
        <f>'گام اول '!G593</f>
        <v>نگهبان</v>
      </c>
      <c r="F591" s="411" t="str">
        <f>'گام اول '!H593</f>
        <v>خراسان جنوبی</v>
      </c>
      <c r="G591" s="411" t="str">
        <f>'گام اول '!I593</f>
        <v>180-813-8641019-1</v>
      </c>
      <c r="H591" s="411" t="str">
        <f>'گام اول '!J593</f>
        <v>0880175591</v>
      </c>
      <c r="I591" s="412">
        <f>'گام اول '!BH593</f>
        <v>68095979</v>
      </c>
      <c r="K591" s="413">
        <f>'گام اول '!BH593</f>
        <v>68095979</v>
      </c>
      <c r="L591" s="413">
        <f t="shared" si="9"/>
        <v>0</v>
      </c>
      <c r="M591" s="414"/>
      <c r="N591" s="413"/>
    </row>
    <row r="592" spans="2:14" s="410" customFormat="1" ht="11.25" customHeight="1" x14ac:dyDescent="0.2">
      <c r="B592" s="411">
        <f>'گام اول '!B594</f>
        <v>588</v>
      </c>
      <c r="C592" s="411" t="str">
        <f>'گام اول '!E594</f>
        <v>رضا</v>
      </c>
      <c r="D592" s="411" t="str">
        <f>'گام اول '!F594</f>
        <v>سموئی</v>
      </c>
      <c r="E592" s="411" t="str">
        <f>'گام اول '!G594</f>
        <v>نگهبان</v>
      </c>
      <c r="F592" s="411" t="str">
        <f>'گام اول '!H594</f>
        <v>خراسان جنوبی</v>
      </c>
      <c r="G592" s="411" t="str">
        <f>'گام اول '!I594</f>
        <v>180-813-8605084-1</v>
      </c>
      <c r="H592" s="411" t="str">
        <f>'گام اول '!J594</f>
        <v>0640272835</v>
      </c>
      <c r="I592" s="412">
        <f>'گام اول '!BH594</f>
        <v>70157379</v>
      </c>
      <c r="K592" s="413">
        <f>'گام اول '!BH594</f>
        <v>70157379</v>
      </c>
      <c r="L592" s="413">
        <f t="shared" si="9"/>
        <v>0</v>
      </c>
      <c r="M592" s="414"/>
      <c r="N592" s="413"/>
    </row>
    <row r="593" spans="2:14" s="410" customFormat="1" ht="11.25" customHeight="1" x14ac:dyDescent="0.2">
      <c r="B593" s="411">
        <f>'گام اول '!B595</f>
        <v>589</v>
      </c>
      <c r="C593" s="411" t="str">
        <f>'گام اول '!E595</f>
        <v>اسماعیل</v>
      </c>
      <c r="D593" s="411" t="str">
        <f>'گام اول '!F595</f>
        <v>برزگر</v>
      </c>
      <c r="E593" s="411" t="str">
        <f>'گام اول '!G595</f>
        <v>نگهبان</v>
      </c>
      <c r="F593" s="411" t="str">
        <f>'گام اول '!H595</f>
        <v>خراسان جنوبی</v>
      </c>
      <c r="G593" s="411" t="str">
        <f>'گام اول '!I595</f>
        <v>180-813-4287718-1</v>
      </c>
      <c r="H593" s="411" t="str">
        <f>'گام اول '!J595</f>
        <v>0880306106</v>
      </c>
      <c r="I593" s="412">
        <f>'گام اول '!BH595</f>
        <v>65573661</v>
      </c>
      <c r="K593" s="413">
        <f>'گام اول '!BH595</f>
        <v>65573661</v>
      </c>
      <c r="L593" s="413">
        <f t="shared" si="9"/>
        <v>0</v>
      </c>
      <c r="M593" s="414"/>
      <c r="N593" s="413"/>
    </row>
    <row r="594" spans="2:14" s="410" customFormat="1" ht="11.25" customHeight="1" x14ac:dyDescent="0.2">
      <c r="B594" s="411">
        <f>'گام اول '!B596</f>
        <v>590</v>
      </c>
      <c r="C594" s="411" t="str">
        <f>'گام اول '!E596</f>
        <v>بابك</v>
      </c>
      <c r="D594" s="411" t="str">
        <f>'گام اول '!F596</f>
        <v>بهروزي راد</v>
      </c>
      <c r="E594" s="411" t="str">
        <f>'گام اول '!G596</f>
        <v>نگهبان</v>
      </c>
      <c r="F594" s="411" t="str">
        <f>'گام اول '!H596</f>
        <v>خوزستان</v>
      </c>
      <c r="G594" s="411" t="str">
        <f>'گام اول '!I596</f>
        <v>160-12-428931-1</v>
      </c>
      <c r="H594" s="411">
        <f>'گام اول '!J596</f>
        <v>1751368645</v>
      </c>
      <c r="I594" s="412">
        <f>'گام اول '!BH596</f>
        <v>66377484</v>
      </c>
      <c r="K594" s="413">
        <f>'گام اول '!BH596</f>
        <v>66377484</v>
      </c>
      <c r="L594" s="413">
        <f t="shared" si="9"/>
        <v>0</v>
      </c>
      <c r="M594" s="414"/>
      <c r="N594" s="413"/>
    </row>
    <row r="595" spans="2:14" s="410" customFormat="1" ht="11.25" customHeight="1" x14ac:dyDescent="0.2">
      <c r="B595" s="411">
        <f>'گام اول '!B597</f>
        <v>591</v>
      </c>
      <c r="C595" s="411" t="str">
        <f>'گام اول '!E597</f>
        <v>عليرضا</v>
      </c>
      <c r="D595" s="411" t="str">
        <f>'گام اول '!F597</f>
        <v>انصاري نيا</v>
      </c>
      <c r="E595" s="411" t="str">
        <f>'گام اول '!G597</f>
        <v>نگهبان</v>
      </c>
      <c r="F595" s="411" t="str">
        <f>'گام اول '!H597</f>
        <v>خوزستان</v>
      </c>
      <c r="G595" s="411" t="str">
        <f>'گام اول '!I597</f>
        <v>160-800-293363-1</v>
      </c>
      <c r="H595" s="411">
        <f>'گام اول '!J597</f>
        <v>2001279817</v>
      </c>
      <c r="I595" s="412">
        <f>'گام اول '!BH597</f>
        <v>71688474</v>
      </c>
      <c r="K595" s="413">
        <f>'گام اول '!BH597</f>
        <v>71688474</v>
      </c>
      <c r="L595" s="413">
        <f t="shared" si="9"/>
        <v>0</v>
      </c>
      <c r="M595" s="414"/>
      <c r="N595" s="413"/>
    </row>
    <row r="596" spans="2:14" s="410" customFormat="1" ht="11.25" customHeight="1" x14ac:dyDescent="0.2">
      <c r="B596" s="411">
        <f>'گام اول '!B598</f>
        <v>592</v>
      </c>
      <c r="C596" s="411" t="str">
        <f>'گام اول '!E598</f>
        <v>محمد حسين</v>
      </c>
      <c r="D596" s="411" t="str">
        <f>'گام اول '!F598</f>
        <v>اداري</v>
      </c>
      <c r="E596" s="411" t="str">
        <f>'گام اول '!G598</f>
        <v>نگهبان</v>
      </c>
      <c r="F596" s="411" t="str">
        <f>'گام اول '!H598</f>
        <v>خوزستان</v>
      </c>
      <c r="G596" s="411" t="str">
        <f>'گام اول '!I598</f>
        <v>160-800-341654-1</v>
      </c>
      <c r="H596" s="411">
        <f>'گام اول '!J598</f>
        <v>532233867</v>
      </c>
      <c r="I596" s="412">
        <f>'گام اول '!BH598</f>
        <v>70472187</v>
      </c>
      <c r="K596" s="413">
        <f>'گام اول '!BH598</f>
        <v>70472187</v>
      </c>
      <c r="L596" s="413">
        <f t="shared" si="9"/>
        <v>0</v>
      </c>
      <c r="M596" s="414"/>
      <c r="N596" s="413"/>
    </row>
    <row r="597" spans="2:14" s="410" customFormat="1" ht="11.25" customHeight="1" x14ac:dyDescent="0.2">
      <c r="B597" s="411">
        <f>'گام اول '!B599</f>
        <v>593</v>
      </c>
      <c r="C597" s="411" t="str">
        <f>'گام اول '!E599</f>
        <v>عباس</v>
      </c>
      <c r="D597" s="411" t="str">
        <f>'گام اول '!F599</f>
        <v>صابري</v>
      </c>
      <c r="E597" s="411" t="str">
        <f>'گام اول '!G599</f>
        <v>نگهبان</v>
      </c>
      <c r="F597" s="411" t="str">
        <f>'گام اول '!H599</f>
        <v>خوزستان</v>
      </c>
      <c r="G597" s="411" t="str">
        <f>'گام اول '!I599</f>
        <v>160-12-1307289-1</v>
      </c>
      <c r="H597" s="411">
        <f>'گام اول '!J599</f>
        <v>1988631701</v>
      </c>
      <c r="I597" s="412">
        <f>'گام اول '!BH599</f>
        <v>68845579</v>
      </c>
      <c r="K597" s="413">
        <f>'گام اول '!BH599</f>
        <v>68845579</v>
      </c>
      <c r="L597" s="413">
        <f t="shared" si="9"/>
        <v>0</v>
      </c>
      <c r="M597" s="414"/>
      <c r="N597" s="413"/>
    </row>
    <row r="598" spans="2:14" s="410" customFormat="1" ht="11.25" customHeight="1" x14ac:dyDescent="0.2">
      <c r="B598" s="411">
        <f>'گام اول '!B600</f>
        <v>594</v>
      </c>
      <c r="C598" s="411" t="str">
        <f>'گام اول '!E600</f>
        <v>فواد</v>
      </c>
      <c r="D598" s="411" t="str">
        <f>'گام اول '!F600</f>
        <v>آبيار</v>
      </c>
      <c r="E598" s="411" t="str">
        <f>'گام اول '!G600</f>
        <v>نگهبان</v>
      </c>
      <c r="F598" s="411" t="str">
        <f>'گام اول '!H600</f>
        <v>خوزستان</v>
      </c>
      <c r="G598" s="411" t="str">
        <f>'گام اول '!I600</f>
        <v>250-800-1298127-1</v>
      </c>
      <c r="H598" s="411">
        <f>'گام اول '!J600</f>
        <v>1829435183</v>
      </c>
      <c r="I598" s="412">
        <f>'گام اول '!BH600</f>
        <v>60055931</v>
      </c>
      <c r="K598" s="413">
        <f>'گام اول '!BH600</f>
        <v>60055931</v>
      </c>
      <c r="L598" s="413">
        <f t="shared" si="9"/>
        <v>0</v>
      </c>
      <c r="M598" s="414"/>
      <c r="N598" s="413"/>
    </row>
    <row r="599" spans="2:14" s="410" customFormat="1" ht="11.25" customHeight="1" x14ac:dyDescent="0.2">
      <c r="B599" s="411">
        <f>'گام اول '!B601</f>
        <v>595</v>
      </c>
      <c r="C599" s="411" t="str">
        <f>'گام اول '!E601</f>
        <v>زاهد</v>
      </c>
      <c r="D599" s="411" t="str">
        <f>'گام اول '!F601</f>
        <v>آذر پرند</v>
      </c>
      <c r="E599" s="411" t="str">
        <f>'گام اول '!G601</f>
        <v>نگهبان</v>
      </c>
      <c r="F599" s="411" t="str">
        <f>'گام اول '!H601</f>
        <v>خوزستان</v>
      </c>
      <c r="G599" s="411" t="str">
        <f>'گام اول '!I601</f>
        <v>160-12-119063-1</v>
      </c>
      <c r="H599" s="411">
        <f>'گام اول '!J601</f>
        <v>1841745367</v>
      </c>
      <c r="I599" s="412">
        <f>'گام اول '!BH601</f>
        <v>74156569</v>
      </c>
      <c r="K599" s="413">
        <f>'گام اول '!BH601</f>
        <v>74156569</v>
      </c>
      <c r="L599" s="413">
        <f t="shared" si="9"/>
        <v>0</v>
      </c>
      <c r="M599" s="414"/>
      <c r="N599" s="413"/>
    </row>
    <row r="600" spans="2:14" s="410" customFormat="1" ht="11.25" customHeight="1" x14ac:dyDescent="0.2">
      <c r="B600" s="411">
        <f>'گام اول '!B602</f>
        <v>596</v>
      </c>
      <c r="C600" s="411" t="str">
        <f>'گام اول '!E602</f>
        <v>حميد</v>
      </c>
      <c r="D600" s="411" t="str">
        <f>'گام اول '!F602</f>
        <v>بني صالح</v>
      </c>
      <c r="E600" s="411" t="str">
        <f>'گام اول '!G602</f>
        <v>نگهبان</v>
      </c>
      <c r="F600" s="411" t="str">
        <f>'گام اول '!H602</f>
        <v>خوزستان</v>
      </c>
      <c r="G600" s="411" t="str">
        <f>'گام اول '!I602</f>
        <v>160-12-57039-1</v>
      </c>
      <c r="H600" s="411">
        <f>'گام اول '!J602</f>
        <v>1756236429</v>
      </c>
      <c r="I600" s="412">
        <f>'گام اول '!BH602</f>
        <v>78438672</v>
      </c>
      <c r="K600" s="413">
        <f>'گام اول '!BH602</f>
        <v>78438672</v>
      </c>
      <c r="L600" s="413">
        <f t="shared" si="9"/>
        <v>0</v>
      </c>
      <c r="M600" s="414"/>
      <c r="N600" s="413"/>
    </row>
    <row r="601" spans="2:14" s="410" customFormat="1" ht="11.25" customHeight="1" x14ac:dyDescent="0.2">
      <c r="B601" s="411">
        <f>'گام اول '!B603</f>
        <v>597</v>
      </c>
      <c r="C601" s="411" t="str">
        <f>'گام اول '!E603</f>
        <v>ابراهيم</v>
      </c>
      <c r="D601" s="411" t="str">
        <f>'گام اول '!F603</f>
        <v>ناصري</v>
      </c>
      <c r="E601" s="411" t="str">
        <f>'گام اول '!G603</f>
        <v>نگهبان</v>
      </c>
      <c r="F601" s="411" t="str">
        <f>'گام اول '!H603</f>
        <v>خوزستان</v>
      </c>
      <c r="G601" s="411" t="str">
        <f>'گام اول '!I603</f>
        <v>160-813-2551615-1</v>
      </c>
      <c r="H601" s="411">
        <f>'گام اول '!J603</f>
        <v>1810002044</v>
      </c>
      <c r="I601" s="412">
        <f>'گام اول '!BH603</f>
        <v>66377484</v>
      </c>
      <c r="K601" s="413">
        <f>'گام اول '!BH603</f>
        <v>66377484</v>
      </c>
      <c r="L601" s="413">
        <f t="shared" si="9"/>
        <v>0</v>
      </c>
      <c r="M601" s="414"/>
      <c r="N601" s="413"/>
    </row>
    <row r="602" spans="2:14" s="410" customFormat="1" ht="11.25" customHeight="1" x14ac:dyDescent="0.2">
      <c r="B602" s="411">
        <f>'گام اول '!B604</f>
        <v>598</v>
      </c>
      <c r="C602" s="411" t="str">
        <f>'گام اول '!E604</f>
        <v>اميد</v>
      </c>
      <c r="D602" s="411" t="str">
        <f>'گام اول '!F604</f>
        <v>زارع زاده</v>
      </c>
      <c r="E602" s="411" t="str">
        <f>'گام اول '!G604</f>
        <v>نگهبان</v>
      </c>
      <c r="F602" s="411" t="str">
        <f>'گام اول '!H604</f>
        <v>خوزستان</v>
      </c>
      <c r="G602" s="411" t="str">
        <f>'گام اول '!I604</f>
        <v>160-813-2245430-1</v>
      </c>
      <c r="H602" s="411">
        <f>'گام اول '!J604</f>
        <v>1971966411</v>
      </c>
      <c r="I602" s="412">
        <f>'گام اول '!BH604</f>
        <v>60055931</v>
      </c>
      <c r="K602" s="413">
        <f>'گام اول '!BH604</f>
        <v>60055931</v>
      </c>
      <c r="L602" s="413">
        <f t="shared" si="9"/>
        <v>0</v>
      </c>
      <c r="M602" s="414"/>
      <c r="N602" s="413"/>
    </row>
    <row r="603" spans="2:14" s="410" customFormat="1" ht="11.25" customHeight="1" x14ac:dyDescent="0.2">
      <c r="B603" s="411">
        <f>'گام اول '!B605</f>
        <v>599</v>
      </c>
      <c r="C603" s="411" t="str">
        <f>'گام اول '!E605</f>
        <v>جعفر</v>
      </c>
      <c r="D603" s="411" t="str">
        <f>'گام اول '!F605</f>
        <v>ناصري</v>
      </c>
      <c r="E603" s="411" t="str">
        <f>'گام اول '!G605</f>
        <v>نگهبان</v>
      </c>
      <c r="F603" s="411" t="str">
        <f>'گام اول '!H605</f>
        <v>خوزستان</v>
      </c>
      <c r="G603" s="411" t="str">
        <f>'گام اول '!I605</f>
        <v>160-813-1945281-1</v>
      </c>
      <c r="H603" s="411">
        <f>'گام اول '!J605</f>
        <v>1817512439</v>
      </c>
      <c r="I603" s="412">
        <f>'گام اول '!BH605</f>
        <v>69032979</v>
      </c>
      <c r="K603" s="413">
        <f>'گام اول '!BH605</f>
        <v>69032979</v>
      </c>
      <c r="L603" s="413">
        <f t="shared" si="9"/>
        <v>0</v>
      </c>
      <c r="M603" s="414"/>
      <c r="N603" s="413"/>
    </row>
    <row r="604" spans="2:14" s="410" customFormat="1" ht="11.25" customHeight="1" x14ac:dyDescent="0.2">
      <c r="B604" s="411">
        <f>'گام اول '!B606</f>
        <v>600</v>
      </c>
      <c r="C604" s="411" t="str">
        <f>'گام اول '!E606</f>
        <v>مهدي</v>
      </c>
      <c r="D604" s="411" t="str">
        <f>'گام اول '!F606</f>
        <v>عالي وند</v>
      </c>
      <c r="E604" s="411" t="str">
        <f>'گام اول '!G606</f>
        <v>نگهبان</v>
      </c>
      <c r="F604" s="411" t="str">
        <f>'گام اول '!H606</f>
        <v>خوزستان</v>
      </c>
      <c r="G604" s="411" t="str">
        <f>'گام اول '!I606</f>
        <v>376-813-2228108-1</v>
      </c>
      <c r="H604" s="411">
        <f>'گام اول '!J606</f>
        <v>1753761344</v>
      </c>
      <c r="I604" s="412">
        <f>'گام اول '!BH606</f>
        <v>80822305</v>
      </c>
      <c r="K604" s="413">
        <f>'گام اول '!BH606</f>
        <v>80822305</v>
      </c>
      <c r="L604" s="413">
        <f t="shared" si="9"/>
        <v>0</v>
      </c>
      <c r="M604" s="414"/>
      <c r="N604" s="413"/>
    </row>
    <row r="605" spans="2:14" s="410" customFormat="1" ht="11.25" customHeight="1" x14ac:dyDescent="0.2">
      <c r="B605" s="411">
        <f>'گام اول '!B607</f>
        <v>601</v>
      </c>
      <c r="C605" s="411" t="str">
        <f>'گام اول '!E607</f>
        <v>عادل</v>
      </c>
      <c r="D605" s="411" t="str">
        <f>'گام اول '!F607</f>
        <v>عبودي</v>
      </c>
      <c r="E605" s="411" t="str">
        <f>'گام اول '!G607</f>
        <v>نگهبان</v>
      </c>
      <c r="F605" s="411" t="str">
        <f>'گام اول '!H607</f>
        <v>خوزستان</v>
      </c>
      <c r="G605" s="411" t="str">
        <f>'گام اول '!I607</f>
        <v>250-813-2783083-1</v>
      </c>
      <c r="H605" s="411">
        <f>'گام اول '!J607</f>
        <v>1827925711</v>
      </c>
      <c r="I605" s="412">
        <f>'گام اول '!BH607</f>
        <v>73127682</v>
      </c>
      <c r="K605" s="413">
        <f>'گام اول '!BH607</f>
        <v>73127682</v>
      </c>
      <c r="L605" s="413">
        <f t="shared" si="9"/>
        <v>0</v>
      </c>
      <c r="M605" s="414"/>
      <c r="N605" s="413"/>
    </row>
    <row r="606" spans="2:14" s="410" customFormat="1" ht="11.25" customHeight="1" x14ac:dyDescent="0.2">
      <c r="B606" s="411">
        <f>'گام اول '!B608</f>
        <v>602</v>
      </c>
      <c r="C606" s="411" t="str">
        <f>'گام اول '!E608</f>
        <v>مجید</v>
      </c>
      <c r="D606" s="411" t="str">
        <f>'گام اول '!F608</f>
        <v>علی زاده بیدک</v>
      </c>
      <c r="E606" s="411" t="str">
        <f>'گام اول '!G608</f>
        <v>نگهبان</v>
      </c>
      <c r="F606" s="411" t="str">
        <f>'گام اول '!H608</f>
        <v>خوزستان</v>
      </c>
      <c r="G606" s="411" t="str">
        <f>'گام اول '!I608</f>
        <v>345-813-3280933-1</v>
      </c>
      <c r="H606" s="411">
        <f>'گام اول '!J608</f>
        <v>4260034049</v>
      </c>
      <c r="I606" s="412">
        <f>'گام اول '!BH608</f>
        <v>69032979</v>
      </c>
      <c r="K606" s="413">
        <f>'گام اول '!BH608</f>
        <v>69032979</v>
      </c>
      <c r="L606" s="413">
        <f t="shared" si="9"/>
        <v>0</v>
      </c>
      <c r="M606" s="414"/>
      <c r="N606" s="413"/>
    </row>
    <row r="607" spans="2:14" s="410" customFormat="1" ht="11.25" customHeight="1" x14ac:dyDescent="0.2">
      <c r="B607" s="411">
        <f>'گام اول '!B609</f>
        <v>603</v>
      </c>
      <c r="C607" s="411" t="str">
        <f>'گام اول '!E609</f>
        <v>هادي</v>
      </c>
      <c r="D607" s="411" t="str">
        <f>'گام اول '!F609</f>
        <v>صابری</v>
      </c>
      <c r="E607" s="411" t="str">
        <f>'گام اول '!G609</f>
        <v>نگهبان</v>
      </c>
      <c r="F607" s="411" t="str">
        <f>'گام اول '!H609</f>
        <v>خوزستان</v>
      </c>
      <c r="G607" s="411" t="str">
        <f>'گام اول '!I609</f>
        <v>299-12-3388154-1</v>
      </c>
      <c r="H607" s="411">
        <f>'گام اول '!J609</f>
        <v>1740656301</v>
      </c>
      <c r="I607" s="412">
        <f>'گام اول '!BH609</f>
        <v>66377484</v>
      </c>
      <c r="K607" s="413">
        <f>'گام اول '!BH609</f>
        <v>66377484</v>
      </c>
      <c r="L607" s="413">
        <f t="shared" si="9"/>
        <v>0</v>
      </c>
      <c r="M607" s="414"/>
      <c r="N607" s="413"/>
    </row>
    <row r="608" spans="2:14" s="410" customFormat="1" ht="11.25" customHeight="1" x14ac:dyDescent="0.2">
      <c r="B608" s="411">
        <f>'گام اول '!B610</f>
        <v>604</v>
      </c>
      <c r="C608" s="411" t="str">
        <f>'گام اول '!E610</f>
        <v>سعید</v>
      </c>
      <c r="D608" s="411" t="str">
        <f>'گام اول '!F610</f>
        <v>دغاغله</v>
      </c>
      <c r="E608" s="411" t="str">
        <f>'گام اول '!G610</f>
        <v>نگهبان</v>
      </c>
      <c r="F608" s="411" t="str">
        <f>'گام اول '!H610</f>
        <v>خوزستان</v>
      </c>
      <c r="G608" s="411" t="str">
        <f>'گام اول '!I610</f>
        <v>160-700-3486730-1</v>
      </c>
      <c r="H608" s="411">
        <f>'گام اول '!J610</f>
        <v>1741153298</v>
      </c>
      <c r="I608" s="412">
        <f>'گام اول '!BH610</f>
        <v>73127682</v>
      </c>
      <c r="K608" s="413">
        <f>'گام اول '!BH610</f>
        <v>73127682</v>
      </c>
      <c r="L608" s="413">
        <f t="shared" si="9"/>
        <v>0</v>
      </c>
      <c r="M608" s="414"/>
      <c r="N608" s="413"/>
    </row>
    <row r="609" spans="2:14" s="410" customFormat="1" ht="11.25" customHeight="1" x14ac:dyDescent="0.2">
      <c r="B609" s="411">
        <f>'گام اول '!B611</f>
        <v>605</v>
      </c>
      <c r="C609" s="411" t="str">
        <f>'گام اول '!E611</f>
        <v>امین</v>
      </c>
      <c r="D609" s="411" t="str">
        <f>'گام اول '!F611</f>
        <v>آل منیع</v>
      </c>
      <c r="E609" s="411" t="str">
        <f>'گام اول '!G611</f>
        <v>نگهبان</v>
      </c>
      <c r="F609" s="411" t="str">
        <f>'گام اول '!H611</f>
        <v>خوزستان</v>
      </c>
      <c r="G609" s="411" t="str">
        <f>'گام اول '!I611</f>
        <v>376-3-3488341-1</v>
      </c>
      <c r="H609" s="411">
        <f>'گام اول '!J611</f>
        <v>1829575740</v>
      </c>
      <c r="I609" s="412">
        <f>'گام اول '!BH611</f>
        <v>66377484</v>
      </c>
      <c r="K609" s="413">
        <f>'گام اول '!BH611</f>
        <v>66377484</v>
      </c>
      <c r="L609" s="413">
        <f t="shared" si="9"/>
        <v>0</v>
      </c>
      <c r="M609" s="414"/>
      <c r="N609" s="413"/>
    </row>
    <row r="610" spans="2:14" s="410" customFormat="1" ht="11.25" customHeight="1" x14ac:dyDescent="0.2">
      <c r="B610" s="411">
        <f>'گام اول '!B612</f>
        <v>606</v>
      </c>
      <c r="C610" s="411" t="str">
        <f>'گام اول '!E612</f>
        <v>سید محمد</v>
      </c>
      <c r="D610" s="411" t="str">
        <f>'گام اول '!F612</f>
        <v>موسوی</v>
      </c>
      <c r="E610" s="411" t="str">
        <f>'گام اول '!G612</f>
        <v>نگهبان</v>
      </c>
      <c r="F610" s="411" t="str">
        <f>'گام اول '!H612</f>
        <v>خوزستان</v>
      </c>
      <c r="G610" s="411" t="str">
        <f>'گام اول '!I612</f>
        <v>160-12-4149711-1</v>
      </c>
      <c r="H610" s="411">
        <f>'گام اول '!J612</f>
        <v>1757547681</v>
      </c>
      <c r="I610" s="412">
        <f>'گام اول '!BH612</f>
        <v>63887061</v>
      </c>
      <c r="K610" s="413">
        <f>'گام اول '!BH612</f>
        <v>63887061</v>
      </c>
      <c r="L610" s="413">
        <f t="shared" si="9"/>
        <v>0</v>
      </c>
      <c r="M610" s="414"/>
      <c r="N610" s="413"/>
    </row>
    <row r="611" spans="2:14" s="410" customFormat="1" ht="11.25" customHeight="1" x14ac:dyDescent="0.2">
      <c r="B611" s="411">
        <f>'گام اول '!B613</f>
        <v>607</v>
      </c>
      <c r="C611" s="411" t="str">
        <f>'گام اول '!E613</f>
        <v>احمد</v>
      </c>
      <c r="D611" s="411" t="str">
        <f>'گام اول '!F613</f>
        <v>ظهیری</v>
      </c>
      <c r="E611" s="411" t="str">
        <f>'گام اول '!G613</f>
        <v>نگهبان</v>
      </c>
      <c r="F611" s="411" t="str">
        <f>'گام اول '!H613</f>
        <v>خوزستان</v>
      </c>
      <c r="G611" s="411" t="str">
        <f>'گام اول '!I613</f>
        <v>250-12-3499719-1</v>
      </c>
      <c r="H611" s="411">
        <f>'گام اول '!J613</f>
        <v>1911876562</v>
      </c>
      <c r="I611" s="412">
        <f>'گام اول '!BH613</f>
        <v>71688474</v>
      </c>
      <c r="K611" s="413">
        <f>'گام اول '!BH613</f>
        <v>71688474</v>
      </c>
      <c r="L611" s="413">
        <f t="shared" si="9"/>
        <v>0</v>
      </c>
      <c r="M611" s="414"/>
      <c r="N611" s="413"/>
    </row>
    <row r="612" spans="2:14" s="410" customFormat="1" ht="11.25" customHeight="1" x14ac:dyDescent="0.2">
      <c r="B612" s="411">
        <f>'گام اول '!B614</f>
        <v>608</v>
      </c>
      <c r="C612" s="411" t="str">
        <f>'گام اول '!E614</f>
        <v xml:space="preserve">محمد </v>
      </c>
      <c r="D612" s="411" t="str">
        <f>'گام اول '!F614</f>
        <v>فرحانی رویس</v>
      </c>
      <c r="E612" s="411" t="str">
        <f>'گام اول '!G614</f>
        <v>نگهبان</v>
      </c>
      <c r="F612" s="411" t="str">
        <f>'گام اول '!H614</f>
        <v>خوزستان</v>
      </c>
      <c r="G612" s="411" t="str">
        <f>'گام اول '!I614</f>
        <v>250-12-3503988-1</v>
      </c>
      <c r="H612" s="411">
        <f>'گام اول '!J614</f>
        <v>1829788590</v>
      </c>
      <c r="I612" s="412">
        <f>'گام اول '!BH614</f>
        <v>78438672</v>
      </c>
      <c r="K612" s="413">
        <f>'گام اول '!BH614</f>
        <v>78438672</v>
      </c>
      <c r="L612" s="413">
        <f t="shared" si="9"/>
        <v>0</v>
      </c>
      <c r="M612" s="414"/>
      <c r="N612" s="413"/>
    </row>
    <row r="613" spans="2:14" s="410" customFormat="1" ht="11.25" customHeight="1" x14ac:dyDescent="0.2">
      <c r="B613" s="411">
        <f>'گام اول '!B615</f>
        <v>609</v>
      </c>
      <c r="C613" s="411" t="str">
        <f>'گام اول '!E615</f>
        <v>محمد علی</v>
      </c>
      <c r="D613" s="411" t="str">
        <f>'گام اول '!F615</f>
        <v>زراعت آئین</v>
      </c>
      <c r="E613" s="411" t="str">
        <f>'گام اول '!G615</f>
        <v>نگهبان</v>
      </c>
      <c r="F613" s="411" t="str">
        <f>'گام اول '!H615</f>
        <v>خوزستان</v>
      </c>
      <c r="G613" s="411" t="str">
        <f>'گام اول '!I615</f>
        <v>447-700-3529427-1</v>
      </c>
      <c r="H613" s="411">
        <f>'گام اول '!J615</f>
        <v>1860622674</v>
      </c>
      <c r="I613" s="412">
        <f>'گام اول '!BH615</f>
        <v>78438672</v>
      </c>
      <c r="K613" s="413">
        <f>'گام اول '!BH615</f>
        <v>78438672</v>
      </c>
      <c r="L613" s="413">
        <f t="shared" si="9"/>
        <v>0</v>
      </c>
      <c r="M613" s="414"/>
      <c r="N613" s="413"/>
    </row>
    <row r="614" spans="2:14" s="410" customFormat="1" ht="11.25" customHeight="1" x14ac:dyDescent="0.2">
      <c r="B614" s="411">
        <f>'گام اول '!B616</f>
        <v>610</v>
      </c>
      <c r="C614" s="411" t="str">
        <f>'گام اول '!E616</f>
        <v>احمد</v>
      </c>
      <c r="D614" s="411" t="str">
        <f>'گام اول '!F616</f>
        <v>توپال</v>
      </c>
      <c r="E614" s="411" t="str">
        <f>'گام اول '!G616</f>
        <v>نگهبان</v>
      </c>
      <c r="F614" s="411" t="str">
        <f>'گام اول '!H616</f>
        <v>خوزستان</v>
      </c>
      <c r="G614" s="411" t="str">
        <f>'گام اول '!I616</f>
        <v>250-700-3600051-1</v>
      </c>
      <c r="H614" s="411">
        <f>'گام اول '!J616</f>
        <v>829773800</v>
      </c>
      <c r="I614" s="412">
        <f>'گام اول '!BH616</f>
        <v>69032979</v>
      </c>
      <c r="K614" s="413">
        <f>'گام اول '!BH616</f>
        <v>69032979</v>
      </c>
      <c r="L614" s="413">
        <f t="shared" si="9"/>
        <v>0</v>
      </c>
      <c r="M614" s="414"/>
      <c r="N614" s="413"/>
    </row>
    <row r="615" spans="2:14" s="410" customFormat="1" ht="11.25" customHeight="1" x14ac:dyDescent="0.2">
      <c r="B615" s="411">
        <f>'گام اول '!B617</f>
        <v>611</v>
      </c>
      <c r="C615" s="411" t="str">
        <f>'گام اول '!E617</f>
        <v>کیانوش</v>
      </c>
      <c r="D615" s="411" t="str">
        <f>'گام اول '!F617</f>
        <v>محمدی رجا</v>
      </c>
      <c r="E615" s="411" t="str">
        <f>'گام اول '!G617</f>
        <v>نگهبان</v>
      </c>
      <c r="F615" s="411" t="str">
        <f>'گام اول '!H617</f>
        <v>خوزستان</v>
      </c>
      <c r="G615" s="411" t="str">
        <f>'گام اول '!I617</f>
        <v>160-700-3599685-1</v>
      </c>
      <c r="H615" s="411">
        <f>'گام اول '!J617</f>
        <v>1972365436</v>
      </c>
      <c r="I615" s="412">
        <f>'گام اول '!BH617</f>
        <v>66377484</v>
      </c>
      <c r="K615" s="413">
        <f>'گام اول '!BH617</f>
        <v>66377484</v>
      </c>
      <c r="L615" s="413">
        <f t="shared" si="9"/>
        <v>0</v>
      </c>
      <c r="M615" s="414"/>
      <c r="N615" s="413"/>
    </row>
    <row r="616" spans="2:14" s="410" customFormat="1" ht="11.25" customHeight="1" x14ac:dyDescent="0.2">
      <c r="B616" s="411">
        <f>'گام اول '!B618</f>
        <v>612</v>
      </c>
      <c r="C616" s="411" t="str">
        <f>'گام اول '!E618</f>
        <v>رشید</v>
      </c>
      <c r="D616" s="411" t="str">
        <f>'گام اول '!F618</f>
        <v>مجدمی</v>
      </c>
      <c r="E616" s="411" t="str">
        <f>'گام اول '!G618</f>
        <v>نگهبان</v>
      </c>
      <c r="F616" s="411" t="str">
        <f>'گام اول '!H618</f>
        <v>خوزستان</v>
      </c>
      <c r="G616" s="411" t="str">
        <f>'گام اول '!I618</f>
        <v>314-12-3697129-1</v>
      </c>
      <c r="H616" s="411">
        <f>'گام اول '!J618</f>
        <v>1819875504</v>
      </c>
      <c r="I616" s="412">
        <f>'گام اول '!BH618</f>
        <v>74343969</v>
      </c>
      <c r="K616" s="413">
        <f>'گام اول '!BH618</f>
        <v>74343969</v>
      </c>
      <c r="L616" s="413">
        <f t="shared" si="9"/>
        <v>0</v>
      </c>
      <c r="M616" s="414"/>
      <c r="N616" s="413"/>
    </row>
    <row r="617" spans="2:14" s="410" customFormat="1" ht="11.25" customHeight="1" x14ac:dyDescent="0.2">
      <c r="B617" s="411">
        <f>'گام اول '!B619</f>
        <v>613</v>
      </c>
      <c r="C617" s="411" t="str">
        <f>'گام اول '!E619</f>
        <v>حسن</v>
      </c>
      <c r="D617" s="411" t="str">
        <f>'گام اول '!F619</f>
        <v>علی پور منصور آباد</v>
      </c>
      <c r="E617" s="411" t="str">
        <f>'گام اول '!G619</f>
        <v>نگهبان</v>
      </c>
      <c r="F617" s="411" t="str">
        <f>'گام اول '!H619</f>
        <v>خوزستان</v>
      </c>
      <c r="G617" s="411" t="str">
        <f>'گام اول '!I619</f>
        <v>345-12-3744066-1</v>
      </c>
      <c r="H617" s="411">
        <f>'گام اول '!J619</f>
        <v>4232063625</v>
      </c>
      <c r="I617" s="412">
        <f>'گام اول '!BH619</f>
        <v>70472187</v>
      </c>
      <c r="K617" s="413">
        <f>'گام اول '!BH619</f>
        <v>70472187</v>
      </c>
      <c r="L617" s="413">
        <f t="shared" si="9"/>
        <v>0</v>
      </c>
      <c r="M617" s="414"/>
      <c r="N617" s="413"/>
    </row>
    <row r="618" spans="2:14" s="410" customFormat="1" ht="11.25" customHeight="1" x14ac:dyDescent="0.2">
      <c r="B618" s="411">
        <f>'گام اول '!B620</f>
        <v>614</v>
      </c>
      <c r="C618" s="411" t="str">
        <f>'گام اول '!E620</f>
        <v>محمدرضا</v>
      </c>
      <c r="D618" s="411" t="str">
        <f>'گام اول '!F620</f>
        <v>بریحی عبودزاده</v>
      </c>
      <c r="E618" s="411" t="str">
        <f>'گام اول '!G620</f>
        <v>نگهبان</v>
      </c>
      <c r="F618" s="411" t="str">
        <f>'گام اول '!H620</f>
        <v>خوزستان</v>
      </c>
      <c r="G618" s="411" t="str">
        <f>'گام اول '!I620</f>
        <v>250-700-4118807-1</v>
      </c>
      <c r="H618" s="411">
        <f>'گام اول '!J620</f>
        <v>2300396750</v>
      </c>
      <c r="I618" s="412">
        <f>'گام اول '!BH620</f>
        <v>71853546</v>
      </c>
      <c r="K618" s="413">
        <f>'گام اول '!BH620</f>
        <v>71853546</v>
      </c>
      <c r="L618" s="413">
        <f t="shared" si="9"/>
        <v>0</v>
      </c>
      <c r="M618" s="414"/>
      <c r="N618" s="413"/>
    </row>
    <row r="619" spans="2:14" s="410" customFormat="1" ht="11.25" customHeight="1" x14ac:dyDescent="0.2">
      <c r="B619" s="411">
        <f>'گام اول '!B621</f>
        <v>615</v>
      </c>
      <c r="C619" s="411" t="str">
        <f>'گام اول '!E621</f>
        <v>محمدرضا</v>
      </c>
      <c r="D619" s="411" t="str">
        <f>'گام اول '!F621</f>
        <v>مزدک</v>
      </c>
      <c r="E619" s="411" t="str">
        <f>'گام اول '!G621</f>
        <v>نگهبان</v>
      </c>
      <c r="F619" s="411" t="str">
        <f>'گام اول '!H621</f>
        <v>خوزستان</v>
      </c>
      <c r="G619" s="411" t="str">
        <f>'گام اول '!I621</f>
        <v>355-12-2944800-1</v>
      </c>
      <c r="H619" s="411">
        <f>'گام اول '!J621</f>
        <v>4679724153</v>
      </c>
      <c r="I619" s="412">
        <f>'گام اول '!BH621</f>
        <v>72092781</v>
      </c>
      <c r="K619" s="413">
        <f>'گام اول '!BH621</f>
        <v>72092781</v>
      </c>
      <c r="L619" s="413">
        <f t="shared" si="9"/>
        <v>0</v>
      </c>
      <c r="M619" s="414"/>
      <c r="N619" s="413"/>
    </row>
    <row r="620" spans="2:14" s="410" customFormat="1" ht="11.25" customHeight="1" x14ac:dyDescent="0.2">
      <c r="B620" s="411">
        <f>'گام اول '!B622</f>
        <v>616</v>
      </c>
      <c r="C620" s="411" t="str">
        <f>'گام اول '!E622</f>
        <v>حمید</v>
      </c>
      <c r="D620" s="411" t="str">
        <f>'گام اول '!F622</f>
        <v>سجادی نژاد</v>
      </c>
      <c r="E620" s="411" t="str">
        <f>'گام اول '!G622</f>
        <v>نگهبان</v>
      </c>
      <c r="F620" s="411" t="str">
        <f>'گام اول '!H622</f>
        <v>اصفهان</v>
      </c>
      <c r="G620" s="411" t="str">
        <f>'گام اول '!I622</f>
        <v>382-813-2948161-1</v>
      </c>
      <c r="H620" s="411">
        <f>'گام اول '!J622</f>
        <v>1281781339</v>
      </c>
      <c r="I620" s="412">
        <f>'گام اول '!BH622</f>
        <v>69032979</v>
      </c>
      <c r="K620" s="413">
        <f>'گام اول '!BH622</f>
        <v>69032979</v>
      </c>
      <c r="L620" s="413">
        <f t="shared" si="9"/>
        <v>0</v>
      </c>
      <c r="M620" s="414"/>
      <c r="N620" s="413"/>
    </row>
    <row r="621" spans="2:14" s="410" customFormat="1" ht="11.25" customHeight="1" x14ac:dyDescent="0.2">
      <c r="B621" s="411">
        <f>'گام اول '!B623</f>
        <v>617</v>
      </c>
      <c r="C621" s="411" t="str">
        <f>'گام اول '!E623</f>
        <v>حسن</v>
      </c>
      <c r="D621" s="411" t="str">
        <f>'گام اول '!F623</f>
        <v>اسکندری جهمانی</v>
      </c>
      <c r="E621" s="411" t="str">
        <f>'گام اول '!G623</f>
        <v>نگهبان</v>
      </c>
      <c r="F621" s="411" t="str">
        <f>'گام اول '!H623</f>
        <v>اصفهان</v>
      </c>
      <c r="G621" s="411" t="str">
        <f>'گام اول '!I623</f>
        <v>382-813-2294100-1</v>
      </c>
      <c r="H621" s="411">
        <f>'گام اول '!J623</f>
        <v>1292292180</v>
      </c>
      <c r="I621" s="412">
        <f>'گام اول '!BH623</f>
        <v>57028436</v>
      </c>
      <c r="K621" s="413">
        <f>'گام اول '!BH623</f>
        <v>57028436</v>
      </c>
      <c r="L621" s="413">
        <f t="shared" si="9"/>
        <v>0</v>
      </c>
      <c r="M621" s="414"/>
      <c r="N621" s="413"/>
    </row>
    <row r="622" spans="2:14" s="410" customFormat="1" ht="11.25" customHeight="1" x14ac:dyDescent="0.2">
      <c r="B622" s="411">
        <f>'گام اول '!B624</f>
        <v>618</v>
      </c>
      <c r="C622" s="411" t="str">
        <f>'گام اول '!E624</f>
        <v>داود</v>
      </c>
      <c r="D622" s="411" t="str">
        <f>'گام اول '!F624</f>
        <v>بهشتی پیکانی</v>
      </c>
      <c r="E622" s="411" t="str">
        <f>'گام اول '!G624</f>
        <v>نگهبان</v>
      </c>
      <c r="F622" s="411" t="str">
        <f>'گام اول '!H624</f>
        <v>اصفهان</v>
      </c>
      <c r="G622" s="411" t="str">
        <f>'گام اول '!I624</f>
        <v>131-813-2185651-1</v>
      </c>
      <c r="H622" s="411">
        <f>'گام اول '!J624</f>
        <v>1281892580</v>
      </c>
      <c r="I622" s="412">
        <f>'گام اول '!BH624</f>
        <v>74156569</v>
      </c>
      <c r="K622" s="413">
        <f>'گام اول '!BH624</f>
        <v>74156569</v>
      </c>
      <c r="L622" s="413">
        <f t="shared" si="9"/>
        <v>0</v>
      </c>
      <c r="M622" s="414"/>
      <c r="N622" s="413"/>
    </row>
    <row r="623" spans="2:14" s="410" customFormat="1" ht="11.25" customHeight="1" x14ac:dyDescent="0.2">
      <c r="B623" s="411">
        <f>'گام اول '!B625</f>
        <v>619</v>
      </c>
      <c r="C623" s="411" t="str">
        <f>'گام اول '!E625</f>
        <v>دانیال</v>
      </c>
      <c r="D623" s="411" t="str">
        <f>'گام اول '!F625</f>
        <v>گورهگاهی</v>
      </c>
      <c r="E623" s="411" t="str">
        <f>'گام اول '!G625</f>
        <v>نگهبان</v>
      </c>
      <c r="F623" s="411" t="str">
        <f>'گام اول '!H625</f>
        <v>اصفهان</v>
      </c>
      <c r="G623" s="411" t="str">
        <f>'گام اول '!I625</f>
        <v>382-813-2186261-1</v>
      </c>
      <c r="H623" s="411">
        <f>'گام اول '!J625</f>
        <v>2372497790</v>
      </c>
      <c r="I623" s="412">
        <f>'گام اول '!BH625</f>
        <v>68470779</v>
      </c>
      <c r="K623" s="413">
        <f>'گام اول '!BH625</f>
        <v>68470779</v>
      </c>
      <c r="L623" s="413">
        <f t="shared" si="9"/>
        <v>0</v>
      </c>
      <c r="M623" s="414"/>
      <c r="N623" s="413"/>
    </row>
    <row r="624" spans="2:14" s="410" customFormat="1" ht="11.25" customHeight="1" x14ac:dyDescent="0.2">
      <c r="B624" s="411">
        <f>'گام اول '!B626</f>
        <v>620</v>
      </c>
      <c r="C624" s="411" t="str">
        <f>'گام اول '!E626</f>
        <v>پرویز</v>
      </c>
      <c r="D624" s="411" t="str">
        <f>'گام اول '!F626</f>
        <v>نظر خدابخشی</v>
      </c>
      <c r="E624" s="411" t="str">
        <f>'گام اول '!G626</f>
        <v>نگهبان</v>
      </c>
      <c r="F624" s="411" t="str">
        <f>'گام اول '!H626</f>
        <v>اصفهان</v>
      </c>
      <c r="G624" s="411" t="str">
        <f>'گام اول '!I626</f>
        <v>131-815-926261-1</v>
      </c>
      <c r="H624" s="411">
        <f>'گام اول '!J626</f>
        <v>1971399353</v>
      </c>
      <c r="I624" s="412">
        <f>'گام اول '!BH626</f>
        <v>68658179</v>
      </c>
      <c r="K624" s="413">
        <f>'گام اول '!BH626</f>
        <v>68658179</v>
      </c>
      <c r="L624" s="413">
        <f t="shared" si="9"/>
        <v>0</v>
      </c>
      <c r="M624" s="414"/>
      <c r="N624" s="413"/>
    </row>
    <row r="625" spans="2:14" s="410" customFormat="1" ht="11.25" customHeight="1" x14ac:dyDescent="0.2">
      <c r="B625" s="411">
        <f>'گام اول '!B627</f>
        <v>621</v>
      </c>
      <c r="C625" s="411" t="str">
        <f>'گام اول '!E627</f>
        <v>عباس</v>
      </c>
      <c r="D625" s="411" t="str">
        <f>'گام اول '!F627</f>
        <v>قنبریها نجف آبادی</v>
      </c>
      <c r="E625" s="411" t="str">
        <f>'گام اول '!G627</f>
        <v>نگهبان</v>
      </c>
      <c r="F625" s="411" t="str">
        <f>'گام اول '!H627</f>
        <v>اصفهان</v>
      </c>
      <c r="G625" s="411" t="str">
        <f>'گام اول '!I627</f>
        <v>131-813-2657267-1</v>
      </c>
      <c r="H625" s="411">
        <f>'گام اول '!J627</f>
        <v>1091422184</v>
      </c>
      <c r="I625" s="412">
        <f>'گام اول '!BH627</f>
        <v>58753931</v>
      </c>
      <c r="K625" s="413">
        <f>'گام اول '!BH627</f>
        <v>58753931</v>
      </c>
      <c r="L625" s="413">
        <f t="shared" si="9"/>
        <v>0</v>
      </c>
      <c r="M625" s="414"/>
      <c r="N625" s="413"/>
    </row>
    <row r="626" spans="2:14" s="410" customFormat="1" ht="11.25" customHeight="1" x14ac:dyDescent="0.2">
      <c r="B626" s="411">
        <f>'گام اول '!B628</f>
        <v>622</v>
      </c>
      <c r="C626" s="411" t="str">
        <f>'گام اول '!E628</f>
        <v xml:space="preserve">میلاد </v>
      </c>
      <c r="D626" s="411" t="str">
        <f>'گام اول '!F628</f>
        <v>شبان زاده</v>
      </c>
      <c r="E626" s="411" t="str">
        <f>'گام اول '!G628</f>
        <v>نگهبان</v>
      </c>
      <c r="F626" s="411" t="str">
        <f>'گام اول '!H628</f>
        <v>اصفهان</v>
      </c>
      <c r="G626" s="411" t="str">
        <f>'گام اول '!I628</f>
        <v>131-813-2903149-1</v>
      </c>
      <c r="H626" s="411">
        <f>'گام اول '!J628</f>
        <v>1271978903</v>
      </c>
      <c r="I626" s="412">
        <f>'گام اول '!BH628</f>
        <v>54186941</v>
      </c>
      <c r="K626" s="413">
        <f>'گام اول '!BH628</f>
        <v>54186941</v>
      </c>
      <c r="L626" s="413">
        <f t="shared" si="9"/>
        <v>0</v>
      </c>
      <c r="M626" s="414"/>
      <c r="N626" s="413"/>
    </row>
    <row r="627" spans="2:14" s="410" customFormat="1" ht="11.25" customHeight="1" x14ac:dyDescent="0.2">
      <c r="B627" s="411">
        <f>'گام اول '!B629</f>
        <v>623</v>
      </c>
      <c r="C627" s="411" t="str">
        <f>'گام اول '!E629</f>
        <v>حسن</v>
      </c>
      <c r="D627" s="411" t="str">
        <f>'گام اول '!F629</f>
        <v>ویسی</v>
      </c>
      <c r="E627" s="411" t="str">
        <f>'گام اول '!G629</f>
        <v>نگهبان</v>
      </c>
      <c r="F627" s="411" t="str">
        <f>'گام اول '!H629</f>
        <v>اصفهان</v>
      </c>
      <c r="G627" s="411" t="str">
        <f>'گام اول '!I629</f>
        <v>259-813-2985680-1</v>
      </c>
      <c r="H627" s="411">
        <f>'گام اول '!J629</f>
        <v>1293085685</v>
      </c>
      <c r="I627" s="412">
        <f>'گام اول '!BH629</f>
        <v>69032979</v>
      </c>
      <c r="K627" s="413">
        <f>'گام اول '!BH629</f>
        <v>69032979</v>
      </c>
      <c r="L627" s="413">
        <f t="shared" si="9"/>
        <v>0</v>
      </c>
      <c r="M627" s="414"/>
      <c r="N627" s="413"/>
    </row>
    <row r="628" spans="2:14" s="410" customFormat="1" ht="11.25" customHeight="1" x14ac:dyDescent="0.2">
      <c r="B628" s="411">
        <f>'گام اول '!B630</f>
        <v>624</v>
      </c>
      <c r="C628" s="411" t="str">
        <f>'گام اول '!E630</f>
        <v>مجید</v>
      </c>
      <c r="D628" s="411" t="str">
        <f>'گام اول '!F630</f>
        <v>شاهمرادی</v>
      </c>
      <c r="E628" s="411" t="str">
        <f>'گام اول '!G630</f>
        <v>نگهبان</v>
      </c>
      <c r="F628" s="411" t="str">
        <f>'گام اول '!H630</f>
        <v>اصفهان</v>
      </c>
      <c r="G628" s="411" t="str">
        <f>'گام اول '!I630</f>
        <v>131-813-3000691-1</v>
      </c>
      <c r="H628" s="411">
        <f>'گام اول '!J630</f>
        <v>1286937280</v>
      </c>
      <c r="I628" s="412">
        <f>'گام اول '!BH630</f>
        <v>66377484</v>
      </c>
      <c r="K628" s="413">
        <f>'گام اول '!BH630</f>
        <v>66377484</v>
      </c>
      <c r="L628" s="413">
        <f t="shared" si="9"/>
        <v>0</v>
      </c>
      <c r="M628" s="414"/>
      <c r="N628" s="413"/>
    </row>
    <row r="629" spans="2:14" s="410" customFormat="1" ht="11.25" customHeight="1" x14ac:dyDescent="0.2">
      <c r="B629" s="411">
        <f>'گام اول '!B631</f>
        <v>625</v>
      </c>
      <c r="C629" s="411" t="str">
        <f>'گام اول '!E631</f>
        <v>محمد جعفر</v>
      </c>
      <c r="D629" s="411" t="str">
        <f>'گام اول '!F631</f>
        <v>غلامی مندر جاتی</v>
      </c>
      <c r="E629" s="411" t="str">
        <f>'گام اول '!G631</f>
        <v>نگهبان</v>
      </c>
      <c r="F629" s="411" t="str">
        <f>'گام اول '!H631</f>
        <v>اصفهان</v>
      </c>
      <c r="G629" s="411" t="str">
        <f>'گام اول '!I631</f>
        <v>131-800-24343-1</v>
      </c>
      <c r="H629" s="411">
        <f>'گام اول '!J631</f>
        <v>5759654586</v>
      </c>
      <c r="I629" s="412">
        <f>'گام اول '!BH631</f>
        <v>74343969</v>
      </c>
      <c r="K629" s="413">
        <f>'گام اول '!BH631</f>
        <v>74343969</v>
      </c>
      <c r="L629" s="413">
        <f t="shared" si="9"/>
        <v>0</v>
      </c>
      <c r="M629" s="414"/>
      <c r="N629" s="413"/>
    </row>
    <row r="630" spans="2:14" s="410" customFormat="1" ht="11.25" customHeight="1" x14ac:dyDescent="0.2">
      <c r="B630" s="411">
        <f>'گام اول '!B632</f>
        <v>626</v>
      </c>
      <c r="C630" s="411" t="str">
        <f>'گام اول '!E632</f>
        <v>حمید رضا</v>
      </c>
      <c r="D630" s="411" t="str">
        <f>'گام اول '!F632</f>
        <v>مختاری</v>
      </c>
      <c r="E630" s="411" t="str">
        <f>'گام اول '!G632</f>
        <v>نگهبان</v>
      </c>
      <c r="F630" s="411" t="str">
        <f>'گام اول '!H632</f>
        <v>اصفهان</v>
      </c>
      <c r="G630" s="411" t="str">
        <f>'گام اول '!I632</f>
        <v>131-813-935795-1</v>
      </c>
      <c r="H630" s="411">
        <f>'گام اول '!J632</f>
        <v>5499393125</v>
      </c>
      <c r="I630" s="412">
        <f>'گام اول '!BH632</f>
        <v>56470436</v>
      </c>
      <c r="K630" s="413">
        <f>'گام اول '!BH632</f>
        <v>56470436</v>
      </c>
      <c r="L630" s="413">
        <f t="shared" si="9"/>
        <v>0</v>
      </c>
      <c r="M630" s="414"/>
      <c r="N630" s="413"/>
    </row>
    <row r="631" spans="2:14" s="410" customFormat="1" ht="11.25" customHeight="1" x14ac:dyDescent="0.2">
      <c r="B631" s="411">
        <f>'گام اول '!B633</f>
        <v>627</v>
      </c>
      <c r="C631" s="411" t="str">
        <f>'گام اول '!E633</f>
        <v>سیامک</v>
      </c>
      <c r="D631" s="411" t="str">
        <f>'گام اول '!F633</f>
        <v>کریم پور</v>
      </c>
      <c r="E631" s="411" t="str">
        <f>'گام اول '!G633</f>
        <v>نگهبان</v>
      </c>
      <c r="F631" s="411" t="str">
        <f>'گام اول '!H633</f>
        <v>اصفهان</v>
      </c>
      <c r="G631" s="411" t="str">
        <f>'گام اول '!I633</f>
        <v>131-813-3354770-1</v>
      </c>
      <c r="H631" s="411">
        <f>'گام اول '!J633</f>
        <v>4689116725</v>
      </c>
      <c r="I631" s="412">
        <f>'گام اول '!BH633</f>
        <v>66190084</v>
      </c>
      <c r="K631" s="413">
        <f>'گام اول '!BH633</f>
        <v>66190084</v>
      </c>
      <c r="L631" s="413">
        <f t="shared" si="9"/>
        <v>0</v>
      </c>
      <c r="M631" s="414"/>
      <c r="N631" s="413"/>
    </row>
    <row r="632" spans="2:14" s="410" customFormat="1" ht="11.25" customHeight="1" x14ac:dyDescent="0.2">
      <c r="B632" s="411">
        <f>'گام اول '!B634</f>
        <v>628</v>
      </c>
      <c r="C632" s="411" t="str">
        <f>'گام اول '!E634</f>
        <v>حسام</v>
      </c>
      <c r="D632" s="411" t="str">
        <f>'گام اول '!F634</f>
        <v>فتاحی</v>
      </c>
      <c r="E632" s="411" t="str">
        <f>'گام اول '!G634</f>
        <v>نگهبان</v>
      </c>
      <c r="F632" s="411" t="str">
        <f>'گام اول '!H634</f>
        <v>اصفهان</v>
      </c>
      <c r="G632" s="411" t="str">
        <f>'گام اول '!I634</f>
        <v>311-813-3437892-1</v>
      </c>
      <c r="H632" s="411">
        <f>'گام اول '!J634</f>
        <v>5100014131</v>
      </c>
      <c r="I632" s="412">
        <f>'گام اول '!BH634</f>
        <v>69032979</v>
      </c>
      <c r="K632" s="413">
        <f>'گام اول '!BH634</f>
        <v>69032979</v>
      </c>
      <c r="L632" s="413">
        <f t="shared" si="9"/>
        <v>0</v>
      </c>
      <c r="M632" s="414"/>
      <c r="N632" s="413"/>
    </row>
    <row r="633" spans="2:14" s="410" customFormat="1" ht="11.25" customHeight="1" x14ac:dyDescent="0.2">
      <c r="B633" s="411">
        <f>'گام اول '!B635</f>
        <v>629</v>
      </c>
      <c r="C633" s="411" t="str">
        <f>'گام اول '!E635</f>
        <v>محمد</v>
      </c>
      <c r="D633" s="411" t="str">
        <f>'گام اول '!F635</f>
        <v>شکرانی</v>
      </c>
      <c r="E633" s="411" t="str">
        <f>'گام اول '!G635</f>
        <v>نگهبان</v>
      </c>
      <c r="F633" s="411" t="str">
        <f>'گام اول '!H635</f>
        <v>اصفهان</v>
      </c>
      <c r="G633" s="411" t="str">
        <f>'گام اول '!I635</f>
        <v>213-800-1825959-1</v>
      </c>
      <c r="H633" s="411">
        <f>'گام اول '!J635</f>
        <v>1142355780</v>
      </c>
      <c r="I633" s="412">
        <f>'گام اول '!BH635</f>
        <v>54558941</v>
      </c>
      <c r="K633" s="413">
        <f>'گام اول '!BH635</f>
        <v>54558941</v>
      </c>
      <c r="L633" s="413">
        <f t="shared" si="9"/>
        <v>0</v>
      </c>
      <c r="M633" s="414"/>
      <c r="N633" s="413"/>
    </row>
    <row r="634" spans="2:14" s="410" customFormat="1" ht="11.25" customHeight="1" x14ac:dyDescent="0.2">
      <c r="B634" s="411">
        <f>'گام اول '!B636</f>
        <v>630</v>
      </c>
      <c r="C634" s="411" t="str">
        <f>'گام اول '!E636</f>
        <v xml:space="preserve">ناصر </v>
      </c>
      <c r="D634" s="411" t="str">
        <f>'گام اول '!F636</f>
        <v>گودرزی</v>
      </c>
      <c r="E634" s="411" t="str">
        <f>'گام اول '!G636</f>
        <v>نگهبان</v>
      </c>
      <c r="F634" s="411" t="str">
        <f>'گام اول '!H636</f>
        <v>اصفهان</v>
      </c>
      <c r="G634" s="411" t="str">
        <f>'گام اول '!I636</f>
        <v>131-700-3530861-1</v>
      </c>
      <c r="H634" s="411">
        <f>'گام اول '!J636</f>
        <v>1290449481</v>
      </c>
      <c r="I634" s="412">
        <f>'گام اول '!BH636</f>
        <v>74499474</v>
      </c>
      <c r="K634" s="413">
        <f>'گام اول '!BH636</f>
        <v>74499474</v>
      </c>
      <c r="L634" s="413">
        <f t="shared" si="9"/>
        <v>0</v>
      </c>
      <c r="M634" s="414"/>
      <c r="N634" s="413"/>
    </row>
    <row r="635" spans="2:14" s="410" customFormat="1" ht="11.25" customHeight="1" x14ac:dyDescent="0.2">
      <c r="B635" s="411">
        <f>'گام اول '!B637</f>
        <v>631</v>
      </c>
      <c r="C635" s="411" t="str">
        <f>'گام اول '!E637</f>
        <v xml:space="preserve">سروش </v>
      </c>
      <c r="D635" s="411" t="str">
        <f>'گام اول '!F637</f>
        <v>ستوده</v>
      </c>
      <c r="E635" s="411" t="str">
        <f>'گام اول '!G637</f>
        <v>نگهبان</v>
      </c>
      <c r="F635" s="411" t="str">
        <f>'گام اول '!H637</f>
        <v>اصفهان</v>
      </c>
      <c r="G635" s="411" t="str">
        <f>'گام اول '!I637</f>
        <v>131-700-3531873-1</v>
      </c>
      <c r="H635" s="411">
        <f>'گام اول '!J637</f>
        <v>1960383930</v>
      </c>
      <c r="I635" s="412">
        <f>'گام اول '!BH637</f>
        <v>66377484</v>
      </c>
      <c r="K635" s="413">
        <f>'گام اول '!BH637</f>
        <v>66377484</v>
      </c>
      <c r="L635" s="413">
        <f t="shared" si="9"/>
        <v>0</v>
      </c>
      <c r="M635" s="414"/>
      <c r="N635" s="413"/>
    </row>
    <row r="636" spans="2:14" s="410" customFormat="1" ht="11.25" customHeight="1" x14ac:dyDescent="0.2">
      <c r="B636" s="411">
        <f>'گام اول '!B638</f>
        <v>632</v>
      </c>
      <c r="C636" s="411" t="str">
        <f>'گام اول '!E638</f>
        <v>اکبر</v>
      </c>
      <c r="D636" s="411" t="str">
        <f>'گام اول '!F638</f>
        <v>خسروی چاله سیاهی</v>
      </c>
      <c r="E636" s="411" t="str">
        <f>'گام اول '!G638</f>
        <v>نگهبان</v>
      </c>
      <c r="F636" s="411" t="str">
        <f>'گام اول '!H638</f>
        <v>اصفهان</v>
      </c>
      <c r="G636" s="411" t="str">
        <f>'گام اول '!I638</f>
        <v>131-813-8106528-1</v>
      </c>
      <c r="H636" s="411">
        <f>'گام اول '!J638</f>
        <v>600492079</v>
      </c>
      <c r="I636" s="412">
        <f>'گام اول '!BH638</f>
        <v>71313674</v>
      </c>
      <c r="K636" s="413">
        <f>'گام اول '!BH638</f>
        <v>71313674</v>
      </c>
      <c r="L636" s="413">
        <f t="shared" si="9"/>
        <v>0</v>
      </c>
      <c r="M636" s="414"/>
      <c r="N636" s="413"/>
    </row>
    <row r="637" spans="2:14" s="410" customFormat="1" ht="11.25" customHeight="1" x14ac:dyDescent="0.2">
      <c r="B637" s="411">
        <f>'گام اول '!B639</f>
        <v>633</v>
      </c>
      <c r="C637" s="411" t="str">
        <f>'گام اول '!E639</f>
        <v>صمد</v>
      </c>
      <c r="D637" s="411" t="str">
        <f>'گام اول '!F639</f>
        <v>سلطاني دلگشا</v>
      </c>
      <c r="E637" s="411" t="str">
        <f>'گام اول '!G639</f>
        <v>نگهبان</v>
      </c>
      <c r="F637" s="411" t="str">
        <f>'گام اول '!H639</f>
        <v>خراسان رضوی</v>
      </c>
      <c r="G637" s="411" t="str">
        <f>'گام اول '!I639</f>
        <v>177-813-2182152-1</v>
      </c>
      <c r="H637" s="411" t="str">
        <f>'گام اول '!J639</f>
        <v>0934470863</v>
      </c>
      <c r="I637" s="412">
        <f>'گام اول '!BH639</f>
        <v>69032979</v>
      </c>
      <c r="K637" s="413">
        <f>'گام اول '!BH639</f>
        <v>69032979</v>
      </c>
      <c r="L637" s="413">
        <f t="shared" si="9"/>
        <v>0</v>
      </c>
      <c r="M637" s="414"/>
      <c r="N637" s="413"/>
    </row>
    <row r="638" spans="2:14" s="410" customFormat="1" ht="11.25" customHeight="1" x14ac:dyDescent="0.2">
      <c r="B638" s="411">
        <f>'گام اول '!B640</f>
        <v>634</v>
      </c>
      <c r="C638" s="411" t="str">
        <f>'گام اول '!E640</f>
        <v>غلامرضا</v>
      </c>
      <c r="D638" s="411" t="str">
        <f>'گام اول '!F640</f>
        <v>خدابنده</v>
      </c>
      <c r="E638" s="411" t="str">
        <f>'گام اول '!G640</f>
        <v>نگهبان</v>
      </c>
      <c r="F638" s="411" t="str">
        <f>'گام اول '!H640</f>
        <v>خراسان رضوی</v>
      </c>
      <c r="G638" s="411" t="str">
        <f>'گام اول '!I640</f>
        <v>177-813-6675930-1</v>
      </c>
      <c r="H638" s="411" t="str">
        <f>'گام اول '!J640</f>
        <v>0901155055</v>
      </c>
      <c r="I638" s="412">
        <f>'گام اول '!BH640</f>
        <v>61543931</v>
      </c>
      <c r="K638" s="413">
        <f>'گام اول '!BH640</f>
        <v>61543931</v>
      </c>
      <c r="L638" s="413">
        <f t="shared" si="9"/>
        <v>0</v>
      </c>
      <c r="M638" s="414"/>
      <c r="N638" s="413"/>
    </row>
    <row r="639" spans="2:14" s="410" customFormat="1" ht="11.25" customHeight="1" x14ac:dyDescent="0.2">
      <c r="B639" s="411">
        <f>'گام اول '!B641</f>
        <v>635</v>
      </c>
      <c r="C639" s="411" t="str">
        <f>'گام اول '!E641</f>
        <v>علي</v>
      </c>
      <c r="D639" s="411" t="str">
        <f>'گام اول '!F641</f>
        <v>دلير</v>
      </c>
      <c r="E639" s="411" t="str">
        <f>'گام اول '!G641</f>
        <v>نگهبان</v>
      </c>
      <c r="F639" s="411" t="str">
        <f>'گام اول '!H641</f>
        <v>خراسان رضوی</v>
      </c>
      <c r="G639" s="411" t="str">
        <f>'گام اول '!I641</f>
        <v>177-800-299399-1</v>
      </c>
      <c r="H639" s="411" t="str">
        <f>'گام اول '!J641</f>
        <v>0944413951</v>
      </c>
      <c r="I639" s="412">
        <f>'گام اول '!BH641</f>
        <v>71688474</v>
      </c>
      <c r="K639" s="413">
        <f>'گام اول '!BH641</f>
        <v>71688474</v>
      </c>
      <c r="L639" s="413">
        <f t="shared" si="9"/>
        <v>0</v>
      </c>
      <c r="M639" s="414"/>
      <c r="N639" s="413"/>
    </row>
    <row r="640" spans="2:14" s="410" customFormat="1" ht="11.25" customHeight="1" x14ac:dyDescent="0.2">
      <c r="B640" s="411">
        <f>'گام اول '!B642</f>
        <v>636</v>
      </c>
      <c r="C640" s="411" t="str">
        <f>'گام اول '!E642</f>
        <v>غلامرضا</v>
      </c>
      <c r="D640" s="411" t="str">
        <f>'گام اول '!F642</f>
        <v>عرفانيان</v>
      </c>
      <c r="E640" s="411" t="str">
        <f>'گام اول '!G642</f>
        <v>نگهبان</v>
      </c>
      <c r="F640" s="411" t="str">
        <f>'گام اول '!H642</f>
        <v>خراسان رضوی</v>
      </c>
      <c r="G640" s="411" t="str">
        <f>'گام اول '!I642</f>
        <v>177-813-1617656-1</v>
      </c>
      <c r="H640" s="411" t="str">
        <f>'گام اول '!J642</f>
        <v>0939438445</v>
      </c>
      <c r="I640" s="412">
        <f>'گام اول '!BH642</f>
        <v>55116941</v>
      </c>
      <c r="K640" s="413">
        <f>'گام اول '!BH642</f>
        <v>55116941</v>
      </c>
      <c r="L640" s="413">
        <f t="shared" si="9"/>
        <v>0</v>
      </c>
      <c r="M640" s="414"/>
      <c r="N640" s="413"/>
    </row>
    <row r="641" spans="2:14" s="410" customFormat="1" ht="11.25" customHeight="1" x14ac:dyDescent="0.2">
      <c r="B641" s="411">
        <f>'گام اول '!B643</f>
        <v>637</v>
      </c>
      <c r="C641" s="411" t="str">
        <f>'گام اول '!E643</f>
        <v>علي اصغر</v>
      </c>
      <c r="D641" s="411" t="str">
        <f>'گام اول '!F643</f>
        <v>برزگر كلاته</v>
      </c>
      <c r="E641" s="411" t="str">
        <f>'گام اول '!G643</f>
        <v>نگهبان</v>
      </c>
      <c r="F641" s="411" t="str">
        <f>'گام اول '!H643</f>
        <v>خراسان رضوی</v>
      </c>
      <c r="G641" s="411" t="str">
        <f>'گام اول '!I643</f>
        <v>177-813-9295865-1</v>
      </c>
      <c r="H641" s="411" t="str">
        <f>'گام اول '!J643</f>
        <v>0732199611</v>
      </c>
      <c r="I641" s="412">
        <f>'گام اول '!BH643</f>
        <v>74343969</v>
      </c>
      <c r="K641" s="413">
        <f>'گام اول '!BH643</f>
        <v>74343969</v>
      </c>
      <c r="L641" s="413">
        <f t="shared" si="9"/>
        <v>0</v>
      </c>
      <c r="M641" s="414"/>
      <c r="N641" s="413"/>
    </row>
    <row r="642" spans="2:14" s="410" customFormat="1" ht="11.25" customHeight="1" x14ac:dyDescent="0.2">
      <c r="B642" s="411">
        <f>'گام اول '!B644</f>
        <v>638</v>
      </c>
      <c r="C642" s="411" t="str">
        <f>'گام اول '!E644</f>
        <v>حسن</v>
      </c>
      <c r="D642" s="411" t="str">
        <f>'گام اول '!F644</f>
        <v>محبي منش</v>
      </c>
      <c r="E642" s="411" t="str">
        <f>'گام اول '!G644</f>
        <v>نگهبان</v>
      </c>
      <c r="F642" s="411" t="str">
        <f>'گام اول '!H644</f>
        <v>خراسان رضوی</v>
      </c>
      <c r="G642" s="411" t="str">
        <f>'گام اول '!I644</f>
        <v>177-800-343576-1</v>
      </c>
      <c r="H642" s="411" t="str">
        <f>'گام اول '!J644</f>
        <v>0936758988</v>
      </c>
      <c r="I642" s="412">
        <f>'گام اول '!BH644</f>
        <v>56232941</v>
      </c>
      <c r="K642" s="413">
        <f>'گام اول '!BH644</f>
        <v>56232941</v>
      </c>
      <c r="L642" s="413">
        <f t="shared" si="9"/>
        <v>0</v>
      </c>
      <c r="M642" s="414"/>
      <c r="N642" s="413"/>
    </row>
    <row r="643" spans="2:14" s="410" customFormat="1" ht="11.25" customHeight="1" x14ac:dyDescent="0.2">
      <c r="B643" s="411">
        <f>'گام اول '!B645</f>
        <v>639</v>
      </c>
      <c r="C643" s="411" t="str">
        <f>'گام اول '!E645</f>
        <v>غلام حسين</v>
      </c>
      <c r="D643" s="411" t="str">
        <f>'گام اول '!F645</f>
        <v>مرادي</v>
      </c>
      <c r="E643" s="411" t="str">
        <f>'گام اول '!G645</f>
        <v>نگهبان</v>
      </c>
      <c r="F643" s="411" t="str">
        <f>'گام اول '!H645</f>
        <v>خراسان رضوی</v>
      </c>
      <c r="G643" s="411" t="str">
        <f>'گام اول '!I645</f>
        <v>177-800-343109-1</v>
      </c>
      <c r="H643" s="411" t="str">
        <f>'گام اول '!J645</f>
        <v>0731352343</v>
      </c>
      <c r="I643" s="412">
        <f>'گام اول '!BH645</f>
        <v>58888436</v>
      </c>
      <c r="K643" s="413">
        <f>'گام اول '!BH645</f>
        <v>58888436</v>
      </c>
      <c r="L643" s="413">
        <f t="shared" si="9"/>
        <v>0</v>
      </c>
      <c r="M643" s="414"/>
      <c r="N643" s="413"/>
    </row>
    <row r="644" spans="2:14" s="410" customFormat="1" ht="11.25" customHeight="1" x14ac:dyDescent="0.2">
      <c r="B644" s="411">
        <f>'گام اول '!B646</f>
        <v>640</v>
      </c>
      <c r="C644" s="411" t="str">
        <f>'گام اول '!E646</f>
        <v>امير</v>
      </c>
      <c r="D644" s="411" t="str">
        <f>'گام اول '!F646</f>
        <v>شايسته لطفي</v>
      </c>
      <c r="E644" s="411" t="str">
        <f>'گام اول '!G646</f>
        <v>نگهبان</v>
      </c>
      <c r="F644" s="411" t="str">
        <f>'گام اول '!H646</f>
        <v>خراسان رضوی</v>
      </c>
      <c r="G644" s="411" t="str">
        <f>'گام اول '!I646</f>
        <v>177-813-2887319-1</v>
      </c>
      <c r="H644" s="411" t="str">
        <f>'گام اول '!J646</f>
        <v>0943565715</v>
      </c>
      <c r="I644" s="412">
        <f>'گام اول '!BH646</f>
        <v>68845579</v>
      </c>
      <c r="K644" s="413">
        <f>'گام اول '!BH646</f>
        <v>68845579</v>
      </c>
      <c r="L644" s="413">
        <f t="shared" si="9"/>
        <v>0</v>
      </c>
      <c r="M644" s="414"/>
      <c r="N644" s="413"/>
    </row>
    <row r="645" spans="2:14" s="410" customFormat="1" ht="11.25" customHeight="1" x14ac:dyDescent="0.2">
      <c r="B645" s="411">
        <f>'گام اول '!B647</f>
        <v>641</v>
      </c>
      <c r="C645" s="411" t="str">
        <f>'گام اول '!E647</f>
        <v>حسين</v>
      </c>
      <c r="D645" s="411" t="str">
        <f>'گام اول '!F647</f>
        <v>كوهستاني</v>
      </c>
      <c r="E645" s="411" t="str">
        <f>'گام اول '!G647</f>
        <v>نگهبان</v>
      </c>
      <c r="F645" s="411" t="str">
        <f>'گام اول '!H647</f>
        <v>خراسان رضوی</v>
      </c>
      <c r="G645" s="411" t="str">
        <f>'گام اول '!I647</f>
        <v>177-813-6888690-1</v>
      </c>
      <c r="H645" s="411" t="str">
        <f>'گام اول '!J647</f>
        <v>0920837298</v>
      </c>
      <c r="I645" s="412">
        <f>'گام اول '!BH647</f>
        <v>66190084</v>
      </c>
      <c r="K645" s="413">
        <f>'گام اول '!BH647</f>
        <v>66190084</v>
      </c>
      <c r="L645" s="413">
        <f t="shared" si="9"/>
        <v>0</v>
      </c>
      <c r="M645" s="414"/>
      <c r="N645" s="413"/>
    </row>
    <row r="646" spans="2:14" s="410" customFormat="1" ht="11.25" customHeight="1" x14ac:dyDescent="0.2">
      <c r="B646" s="411">
        <f>'گام اول '!B648</f>
        <v>642</v>
      </c>
      <c r="C646" s="411" t="str">
        <f>'گام اول '!E648</f>
        <v>محمد علي</v>
      </c>
      <c r="D646" s="411" t="str">
        <f>'گام اول '!F648</f>
        <v>معيني</v>
      </c>
      <c r="E646" s="411" t="str">
        <f>'گام اول '!G648</f>
        <v>نگهبان</v>
      </c>
      <c r="F646" s="411" t="str">
        <f>'گام اول '!H648</f>
        <v>خراسان رضوی</v>
      </c>
      <c r="G646" s="411" t="str">
        <f>'گام اول '!I648</f>
        <v>177-813-4389164-1</v>
      </c>
      <c r="H646" s="411" t="str">
        <f>'گام اول '!J648</f>
        <v>0938947672</v>
      </c>
      <c r="I646" s="412">
        <f>'گام اول '!BH648</f>
        <v>69032979</v>
      </c>
      <c r="K646" s="413">
        <f>'گام اول '!BH648</f>
        <v>69032979</v>
      </c>
      <c r="L646" s="413">
        <f t="shared" ref="L646:L709" si="10">K646-I646</f>
        <v>0</v>
      </c>
      <c r="M646" s="414"/>
      <c r="N646" s="413"/>
    </row>
    <row r="647" spans="2:14" s="410" customFormat="1" ht="11.25" customHeight="1" x14ac:dyDescent="0.2">
      <c r="B647" s="411">
        <f>'گام اول '!B649</f>
        <v>643</v>
      </c>
      <c r="C647" s="411" t="str">
        <f>'گام اول '!E649</f>
        <v>مرتضي</v>
      </c>
      <c r="D647" s="411" t="str">
        <f>'گام اول '!F649</f>
        <v>عرفانيان</v>
      </c>
      <c r="E647" s="411" t="str">
        <f>'گام اول '!G649</f>
        <v>نگهبان</v>
      </c>
      <c r="F647" s="411" t="str">
        <f>'گام اول '!H649</f>
        <v>خراسان رضوی</v>
      </c>
      <c r="G647" s="411" t="str">
        <f>'گام اول '!I649</f>
        <v>177-813-9143540-1</v>
      </c>
      <c r="H647" s="411" t="str">
        <f>'گام اول '!J649</f>
        <v>0933486685</v>
      </c>
      <c r="I647" s="412">
        <f>'گام اول '!BH649</f>
        <v>63699661</v>
      </c>
      <c r="K647" s="413">
        <f>'گام اول '!BH649</f>
        <v>63699661</v>
      </c>
      <c r="L647" s="413">
        <f t="shared" si="10"/>
        <v>0</v>
      </c>
      <c r="M647" s="414"/>
      <c r="N647" s="413"/>
    </row>
    <row r="648" spans="2:14" s="410" customFormat="1" ht="11.25" customHeight="1" x14ac:dyDescent="0.2">
      <c r="B648" s="411">
        <f>'گام اول '!B650</f>
        <v>644</v>
      </c>
      <c r="C648" s="411" t="str">
        <f>'گام اول '!E650</f>
        <v>محمد جواد</v>
      </c>
      <c r="D648" s="411" t="str">
        <f>'گام اول '!F650</f>
        <v>عرفاني رحمتي</v>
      </c>
      <c r="E648" s="411" t="str">
        <f>'گام اول '!G650</f>
        <v>نگهبان</v>
      </c>
      <c r="F648" s="411" t="str">
        <f>'گام اول '!H650</f>
        <v>خراسان رضوی</v>
      </c>
      <c r="G648" s="411" t="str">
        <f>'گام اول '!I650</f>
        <v>177-813-6265345-1</v>
      </c>
      <c r="H648" s="411" t="str">
        <f>'گام اول '!J650</f>
        <v>0889783829</v>
      </c>
      <c r="I648" s="412">
        <f>'گام اول '!BH650</f>
        <v>58702436</v>
      </c>
      <c r="K648" s="413">
        <f>'گام اول '!BH650</f>
        <v>58702436</v>
      </c>
      <c r="L648" s="413">
        <f t="shared" si="10"/>
        <v>0</v>
      </c>
      <c r="M648" s="414"/>
      <c r="N648" s="413"/>
    </row>
    <row r="649" spans="2:14" s="410" customFormat="1" ht="11.25" customHeight="1" x14ac:dyDescent="0.2">
      <c r="B649" s="411">
        <f>'گام اول '!B651</f>
        <v>645</v>
      </c>
      <c r="C649" s="411" t="str">
        <f>'گام اول '!E651</f>
        <v>مهدي</v>
      </c>
      <c r="D649" s="411" t="str">
        <f>'گام اول '!F651</f>
        <v>شاملي</v>
      </c>
      <c r="E649" s="411" t="str">
        <f>'گام اول '!G651</f>
        <v>نگهبان</v>
      </c>
      <c r="F649" s="411" t="str">
        <f>'گام اول '!H651</f>
        <v>خراسان رضوی</v>
      </c>
      <c r="G649" s="411" t="str">
        <f>'گام اول '!I651</f>
        <v>177-813-3079834-1</v>
      </c>
      <c r="H649" s="411" t="str">
        <f>'گام اول '!J651</f>
        <v>0938162111</v>
      </c>
      <c r="I649" s="412">
        <f>'گام اول '!BH651</f>
        <v>71688474</v>
      </c>
      <c r="K649" s="413">
        <f>'گام اول '!BH651</f>
        <v>71688474</v>
      </c>
      <c r="L649" s="413">
        <f t="shared" si="10"/>
        <v>0</v>
      </c>
      <c r="M649" s="414"/>
      <c r="N649" s="413"/>
    </row>
    <row r="650" spans="2:14" s="410" customFormat="1" ht="11.25" customHeight="1" x14ac:dyDescent="0.2">
      <c r="B650" s="411">
        <f>'گام اول '!B652</f>
        <v>646</v>
      </c>
      <c r="C650" s="411" t="str">
        <f>'گام اول '!E652</f>
        <v>سجاد</v>
      </c>
      <c r="D650" s="411" t="str">
        <f>'گام اول '!F652</f>
        <v>رحمانی زاده</v>
      </c>
      <c r="E650" s="411" t="str">
        <f>'گام اول '!G652</f>
        <v>نگهبان</v>
      </c>
      <c r="F650" s="411" t="str">
        <f>'گام اول '!H652</f>
        <v>خراسان رضوی</v>
      </c>
      <c r="G650" s="411" t="str">
        <f>'گام اول '!I652</f>
        <v>177-12-3819531-1</v>
      </c>
      <c r="H650" s="411" t="str">
        <f>'گام اول '!J652</f>
        <v>0690603711</v>
      </c>
      <c r="I650" s="412">
        <f>'گام اول '!BH652</f>
        <v>72908387</v>
      </c>
      <c r="K650" s="413">
        <f>'گام اول '!BH652</f>
        <v>72908387</v>
      </c>
      <c r="L650" s="413">
        <f t="shared" si="10"/>
        <v>0</v>
      </c>
      <c r="M650" s="414"/>
      <c r="N650" s="413"/>
    </row>
    <row r="651" spans="2:14" s="410" customFormat="1" ht="11.25" customHeight="1" x14ac:dyDescent="0.2">
      <c r="B651" s="411">
        <f>'گام اول '!B653</f>
        <v>647</v>
      </c>
      <c r="C651" s="411" t="str">
        <f>'گام اول '!E653</f>
        <v>برات</v>
      </c>
      <c r="D651" s="411" t="str">
        <f>'گام اول '!F653</f>
        <v>قوچانی</v>
      </c>
      <c r="E651" s="411" t="str">
        <f>'گام اول '!G653</f>
        <v>نگهبان</v>
      </c>
      <c r="F651" s="411" t="str">
        <f>'گام اول '!H653</f>
        <v>خراسان رضوی</v>
      </c>
      <c r="G651" s="411" t="str">
        <f>'گام اول '!I653</f>
        <v>177-813-5729416-1</v>
      </c>
      <c r="H651" s="411" t="str">
        <f>'گام اول '!J653</f>
        <v>0870779532</v>
      </c>
      <c r="I651" s="412">
        <f>'گام اول '!BH653</f>
        <v>68845579</v>
      </c>
      <c r="K651" s="413">
        <f>'گام اول '!BH653</f>
        <v>68845579</v>
      </c>
      <c r="L651" s="413">
        <f t="shared" si="10"/>
        <v>0</v>
      </c>
      <c r="M651" s="414"/>
      <c r="N651" s="413"/>
    </row>
    <row r="652" spans="2:14" s="410" customFormat="1" ht="11.25" customHeight="1" x14ac:dyDescent="0.2">
      <c r="B652" s="411">
        <f>'گام اول '!B654</f>
        <v>648</v>
      </c>
      <c r="C652" s="411" t="str">
        <f>'گام اول '!E654</f>
        <v>محمدرضا</v>
      </c>
      <c r="D652" s="411" t="str">
        <f>'گام اول '!F654</f>
        <v>پارسافر</v>
      </c>
      <c r="E652" s="411" t="str">
        <f>'گام اول '!G654</f>
        <v>نگهبان</v>
      </c>
      <c r="F652" s="411" t="str">
        <f>'گام اول '!H654</f>
        <v>خراسان رضوی</v>
      </c>
      <c r="G652" s="411" t="str">
        <f>'گام اول '!I654</f>
        <v>177-700-6010289-1</v>
      </c>
      <c r="H652" s="411" t="str">
        <f>'گام اول '!J654</f>
        <v>0923363548</v>
      </c>
      <c r="I652" s="412">
        <f>'گام اول '!BH654</f>
        <v>66377484</v>
      </c>
      <c r="K652" s="413">
        <f>'گام اول '!BH654</f>
        <v>66377484</v>
      </c>
      <c r="L652" s="413">
        <f t="shared" si="10"/>
        <v>0</v>
      </c>
      <c r="M652" s="414"/>
      <c r="N652" s="413"/>
    </row>
    <row r="653" spans="2:14" s="410" customFormat="1" ht="11.25" customHeight="1" x14ac:dyDescent="0.2">
      <c r="B653" s="411">
        <f>'گام اول '!B655</f>
        <v>649</v>
      </c>
      <c r="C653" s="411" t="str">
        <f>'گام اول '!E655</f>
        <v>حسن</v>
      </c>
      <c r="D653" s="411" t="str">
        <f>'گام اول '!F655</f>
        <v>چکاوکی</v>
      </c>
      <c r="E653" s="411" t="str">
        <f>'گام اول '!G655</f>
        <v>نگهبان</v>
      </c>
      <c r="F653" s="411" t="str">
        <f>'گام اول '!H655</f>
        <v>خراسان رضوی</v>
      </c>
      <c r="G653" s="411" t="str">
        <f>'گام اول '!I655</f>
        <v>177-813-8008248-1</v>
      </c>
      <c r="H653" s="411" t="str">
        <f>'گام اول '!J655</f>
        <v>0931475619</v>
      </c>
      <c r="I653" s="412">
        <f>'گام اول '!BH655</f>
        <v>69032979</v>
      </c>
      <c r="K653" s="413">
        <f>'گام اول '!BH655</f>
        <v>69032979</v>
      </c>
      <c r="L653" s="413">
        <f t="shared" si="10"/>
        <v>0</v>
      </c>
      <c r="M653" s="414"/>
      <c r="N653" s="413"/>
    </row>
    <row r="654" spans="2:14" s="410" customFormat="1" ht="11.25" customHeight="1" x14ac:dyDescent="0.2">
      <c r="B654" s="411">
        <f>'گام اول '!B656</f>
        <v>650</v>
      </c>
      <c r="C654" s="411" t="str">
        <f>'گام اول '!E656</f>
        <v>حسین</v>
      </c>
      <c r="D654" s="411" t="str">
        <f>'گام اول '!F656</f>
        <v>آهور</v>
      </c>
      <c r="E654" s="411" t="str">
        <f>'گام اول '!G656</f>
        <v>نگهبان</v>
      </c>
      <c r="F654" s="411" t="str">
        <f>'گام اول '!H656</f>
        <v>خراسان رضوی</v>
      </c>
      <c r="G654" s="411" t="str">
        <f>'گام اول '!I656</f>
        <v>136-813-5062639-1</v>
      </c>
      <c r="H654" s="411" t="str">
        <f>'گام اول '!J656</f>
        <v>0944565077</v>
      </c>
      <c r="I654" s="412">
        <f>'گام اول '!BH656</f>
        <v>69032979</v>
      </c>
      <c r="K654" s="413">
        <f>'گام اول '!BH656</f>
        <v>69032979</v>
      </c>
      <c r="L654" s="413">
        <f t="shared" si="10"/>
        <v>0</v>
      </c>
      <c r="M654" s="414"/>
      <c r="N654" s="413"/>
    </row>
    <row r="655" spans="2:14" s="410" customFormat="1" ht="11.25" customHeight="1" x14ac:dyDescent="0.2">
      <c r="B655" s="411">
        <f>'گام اول '!B657</f>
        <v>651</v>
      </c>
      <c r="C655" s="411" t="str">
        <f>'گام اول '!E657</f>
        <v>مجید</v>
      </c>
      <c r="D655" s="411" t="str">
        <f>'گام اول '!F657</f>
        <v>مرتضوی پور</v>
      </c>
      <c r="E655" s="411" t="str">
        <f>'گام اول '!G657</f>
        <v>نگهبان</v>
      </c>
      <c r="F655" s="411" t="str">
        <f>'گام اول '!H657</f>
        <v>خراسان رضوی</v>
      </c>
      <c r="G655" s="411" t="str">
        <f>'گام اول '!I657</f>
        <v>177-12-3770681-1</v>
      </c>
      <c r="H655" s="411" t="str">
        <f>'گام اول '!J657</f>
        <v>0940073706</v>
      </c>
      <c r="I655" s="412">
        <f>'گام اول '!BH657</f>
        <v>71688474</v>
      </c>
      <c r="K655" s="413">
        <f>'گام اول '!BH657</f>
        <v>71688474</v>
      </c>
      <c r="L655" s="413">
        <f t="shared" si="10"/>
        <v>0</v>
      </c>
      <c r="M655" s="414"/>
      <c r="N655" s="413"/>
    </row>
    <row r="656" spans="2:14" s="410" customFormat="1" ht="11.25" customHeight="1" x14ac:dyDescent="0.2">
      <c r="B656" s="411">
        <f>'گام اول '!B658</f>
        <v>652</v>
      </c>
      <c r="C656" s="411" t="str">
        <f>'گام اول '!E658</f>
        <v>روح اله</v>
      </c>
      <c r="D656" s="411" t="str">
        <f>'گام اول '!F658</f>
        <v>قربانیان</v>
      </c>
      <c r="E656" s="411" t="str">
        <f>'گام اول '!G658</f>
        <v>نگهبان</v>
      </c>
      <c r="F656" s="411" t="str">
        <f>'گام اول '!H658</f>
        <v>خراسان رضوی</v>
      </c>
      <c r="G656" s="411" t="str">
        <f>'گام اول '!I658</f>
        <v>177-700-4237859-1</v>
      </c>
      <c r="H656" s="411" t="str">
        <f>'گام اول '!J658</f>
        <v>0938980556</v>
      </c>
      <c r="I656" s="412">
        <f>'گام اول '!BH658</f>
        <v>69010651</v>
      </c>
      <c r="K656" s="413">
        <f>'گام اول '!BH658</f>
        <v>69010651</v>
      </c>
      <c r="L656" s="413">
        <f t="shared" si="10"/>
        <v>0</v>
      </c>
      <c r="M656" s="414"/>
      <c r="N656" s="413"/>
    </row>
    <row r="657" spans="2:14" s="410" customFormat="1" ht="11.25" customHeight="1" x14ac:dyDescent="0.2">
      <c r="B657" s="411">
        <f>'گام اول '!B659</f>
        <v>653</v>
      </c>
      <c r="C657" s="411" t="str">
        <f>'گام اول '!E659</f>
        <v>علیرضا</v>
      </c>
      <c r="D657" s="411" t="str">
        <f>'گام اول '!F659</f>
        <v>ریاحی سامانی</v>
      </c>
      <c r="E657" s="411" t="str">
        <f>'گام اول '!G659</f>
        <v>نگهبان</v>
      </c>
      <c r="F657" s="411" t="str">
        <f>'گام اول '!H659</f>
        <v>خراسان رضوی</v>
      </c>
      <c r="G657" s="411" t="str">
        <f>'گام اول '!I659</f>
        <v>181-12-4305421-1</v>
      </c>
      <c r="H657" s="411" t="str">
        <f>'گام اول '!J659</f>
        <v>4269558911</v>
      </c>
      <c r="I657" s="412">
        <f>'گام اول '!BH659</f>
        <v>52697235</v>
      </c>
      <c r="K657" s="413">
        <f>'گام اول '!BH659</f>
        <v>52697235</v>
      </c>
      <c r="L657" s="413">
        <f t="shared" si="10"/>
        <v>0</v>
      </c>
      <c r="M657" s="414"/>
      <c r="N657" s="413"/>
    </row>
    <row r="658" spans="2:14" s="410" customFormat="1" ht="11.25" customHeight="1" x14ac:dyDescent="0.2">
      <c r="B658" s="411">
        <f>'گام اول '!B660</f>
        <v>654</v>
      </c>
      <c r="C658" s="411" t="str">
        <f>'گام اول '!E660</f>
        <v>فرهاد</v>
      </c>
      <c r="D658" s="411" t="str">
        <f>'گام اول '!F660</f>
        <v>قومنجانی</v>
      </c>
      <c r="E658" s="411" t="str">
        <f>'گام اول '!G660</f>
        <v>نگهبان</v>
      </c>
      <c r="F658" s="411" t="str">
        <f>'گام اول '!H660</f>
        <v>خراسان رضوی</v>
      </c>
      <c r="G658" s="411" t="str">
        <f>'گام اول '!I660</f>
        <v>185-700-4343882-1</v>
      </c>
      <c r="H658" s="411" t="str">
        <f>'گام اول '!J660</f>
        <v>0943018986</v>
      </c>
      <c r="I658" s="412">
        <f>'گام اول '!BH660</f>
        <v>55538730</v>
      </c>
      <c r="K658" s="413">
        <f>'گام اول '!BH660</f>
        <v>55538730</v>
      </c>
      <c r="L658" s="413">
        <f t="shared" si="10"/>
        <v>0</v>
      </c>
      <c r="M658" s="414"/>
      <c r="N658" s="413"/>
    </row>
    <row r="659" spans="2:14" s="410" customFormat="1" ht="11.25" customHeight="1" x14ac:dyDescent="0.2">
      <c r="B659" s="411">
        <f>'گام اول '!B661</f>
        <v>655</v>
      </c>
      <c r="C659" s="411" t="str">
        <f>'گام اول '!E661</f>
        <v>حسین</v>
      </c>
      <c r="D659" s="411" t="str">
        <f>'گام اول '!F661</f>
        <v>باذلی</v>
      </c>
      <c r="E659" s="411" t="str">
        <f>'گام اول '!G661</f>
        <v>نگهبان</v>
      </c>
      <c r="F659" s="411" t="str">
        <f>'گام اول '!H661</f>
        <v>خراسان رضوی</v>
      </c>
      <c r="G659" s="411" t="str">
        <f>'گام اول '!I661</f>
        <v>322-700-4340121-1</v>
      </c>
      <c r="H659" s="411" t="str">
        <f>'گام اول '!J661</f>
        <v>0902361686</v>
      </c>
      <c r="I659" s="412">
        <f>'گام اول '!BH661</f>
        <v>69198051</v>
      </c>
      <c r="K659" s="413">
        <f>'گام اول '!BH661</f>
        <v>69198051</v>
      </c>
      <c r="L659" s="413">
        <f t="shared" si="10"/>
        <v>0</v>
      </c>
      <c r="M659" s="414"/>
      <c r="N659" s="413"/>
    </row>
    <row r="660" spans="2:14" s="410" customFormat="1" ht="11.25" customHeight="1" x14ac:dyDescent="0.2">
      <c r="B660" s="411">
        <f>'گام اول '!B662</f>
        <v>656</v>
      </c>
      <c r="C660" s="411" t="str">
        <f>'گام اول '!E662</f>
        <v>فرهاد</v>
      </c>
      <c r="D660" s="411" t="str">
        <f>'گام اول '!F662</f>
        <v>ارغند</v>
      </c>
      <c r="E660" s="411" t="str">
        <f>'گام اول '!G662</f>
        <v>نگهبان</v>
      </c>
      <c r="F660" s="411" t="str">
        <f>'گام اول '!H662</f>
        <v>خراسان شمالی</v>
      </c>
      <c r="G660" s="411" t="str">
        <f>'گام اول '!I662</f>
        <v xml:space="preserve">231-12-4190252-1 </v>
      </c>
      <c r="H660" s="411" t="str">
        <f>'گام اول '!J662</f>
        <v>0682453846</v>
      </c>
      <c r="I660" s="412">
        <f>'گام اول '!BH662</f>
        <v>69198051</v>
      </c>
      <c r="K660" s="413">
        <f>'گام اول '!BH662</f>
        <v>69198051</v>
      </c>
      <c r="L660" s="413">
        <f t="shared" si="10"/>
        <v>0</v>
      </c>
      <c r="M660" s="414"/>
      <c r="N660" s="413"/>
    </row>
    <row r="661" spans="2:14" s="410" customFormat="1" ht="11.25" customHeight="1" x14ac:dyDescent="0.2">
      <c r="B661" s="411">
        <f>'گام اول '!B663</f>
        <v>657</v>
      </c>
      <c r="C661" s="411" t="str">
        <f>'گام اول '!E663</f>
        <v xml:space="preserve">رضا </v>
      </c>
      <c r="D661" s="411" t="str">
        <f>'گام اول '!F663</f>
        <v>علیزاده</v>
      </c>
      <c r="E661" s="411" t="str">
        <f>'گام اول '!G663</f>
        <v>نگهبان</v>
      </c>
      <c r="F661" s="411" t="str">
        <f>'گام اول '!H663</f>
        <v>خراسان شمالی</v>
      </c>
      <c r="G661" s="411" t="str">
        <f>'گام اول '!I663</f>
        <v xml:space="preserve">231-12-4186910-1 </v>
      </c>
      <c r="H661" s="411" t="str">
        <f>'گام اول '!J663</f>
        <v>0670496081</v>
      </c>
      <c r="I661" s="412">
        <f>'گام اول '!BH663</f>
        <v>63887061</v>
      </c>
      <c r="K661" s="413">
        <f>'گام اول '!BH663</f>
        <v>63887061</v>
      </c>
      <c r="L661" s="413">
        <f t="shared" si="10"/>
        <v>0</v>
      </c>
      <c r="M661" s="414"/>
      <c r="N661" s="413"/>
    </row>
    <row r="662" spans="2:14" s="410" customFormat="1" ht="11.25" customHeight="1" x14ac:dyDescent="0.2">
      <c r="B662" s="411">
        <f>'گام اول '!B664</f>
        <v>658</v>
      </c>
      <c r="C662" s="411" t="str">
        <f>'گام اول '!E664</f>
        <v>رضا</v>
      </c>
      <c r="D662" s="411" t="str">
        <f>'گام اول '!F664</f>
        <v>سوزنگرزاده</v>
      </c>
      <c r="E662" s="411" t="str">
        <f>'گام اول '!G664</f>
        <v>نگهبان</v>
      </c>
      <c r="F662" s="411" t="str">
        <f>'گام اول '!H664</f>
        <v>خراسان شمالی</v>
      </c>
      <c r="G662" s="411" t="str">
        <f>'گام اول '!I664</f>
        <v>177-813-2110812-1</v>
      </c>
      <c r="H662" s="411" t="str">
        <f>'گام اول '!J664</f>
        <v>0932330258</v>
      </c>
      <c r="I662" s="412">
        <f>'گام اول '!BH664</f>
        <v>69032979</v>
      </c>
      <c r="K662" s="413">
        <f>'گام اول '!BH664</f>
        <v>69032979</v>
      </c>
      <c r="L662" s="413">
        <f t="shared" si="10"/>
        <v>0</v>
      </c>
      <c r="M662" s="414"/>
      <c r="N662" s="413"/>
    </row>
    <row r="663" spans="2:14" s="410" customFormat="1" ht="11.25" customHeight="1" x14ac:dyDescent="0.2">
      <c r="B663" s="411">
        <f>'گام اول '!B665</f>
        <v>659</v>
      </c>
      <c r="C663" s="411" t="str">
        <f>'گام اول '!E665</f>
        <v>محمدرضا</v>
      </c>
      <c r="D663" s="411" t="str">
        <f>'گام اول '!F665</f>
        <v>اکبری</v>
      </c>
      <c r="E663" s="411" t="str">
        <f>'گام اول '!G665</f>
        <v>نگهبان</v>
      </c>
      <c r="F663" s="411" t="str">
        <f>'گام اول '!H665</f>
        <v>خراسان شمالی</v>
      </c>
      <c r="G663" s="411" t="str">
        <f>'گام اول '!I665</f>
        <v>231-12-3719605-1</v>
      </c>
      <c r="H663" s="411" t="str">
        <f>'گام اول '!J665</f>
        <v>0759607222</v>
      </c>
      <c r="I663" s="412">
        <f>'گام اول '!BH665</f>
        <v>71688474</v>
      </c>
      <c r="K663" s="413">
        <f>'گام اول '!BH665</f>
        <v>71688474</v>
      </c>
      <c r="L663" s="413">
        <f t="shared" si="10"/>
        <v>0</v>
      </c>
      <c r="M663" s="414"/>
      <c r="N663" s="413"/>
    </row>
    <row r="664" spans="2:14" s="410" customFormat="1" ht="11.25" customHeight="1" x14ac:dyDescent="0.2">
      <c r="B664" s="411">
        <f>'گام اول '!B666</f>
        <v>660</v>
      </c>
      <c r="C664" s="411" t="str">
        <f>'گام اول '!E666</f>
        <v>مصطفی</v>
      </c>
      <c r="D664" s="411" t="str">
        <f>'گام اول '!F666</f>
        <v>شادمان</v>
      </c>
      <c r="E664" s="411" t="str">
        <f>'گام اول '!G666</f>
        <v>نگهبان</v>
      </c>
      <c r="F664" s="411" t="str">
        <f>'گام اول '!H666</f>
        <v>خراسان شمالی</v>
      </c>
      <c r="G664" s="411" t="str">
        <f>'گام اول '!I666</f>
        <v>231-12-04244992-1</v>
      </c>
      <c r="H664" s="411" t="str">
        <f>'گام اول '!J666</f>
        <v>0670201091</v>
      </c>
      <c r="I664" s="412">
        <f>'گام اول '!BH666</f>
        <v>63887061</v>
      </c>
      <c r="K664" s="413">
        <f>'گام اول '!BH666</f>
        <v>63887061</v>
      </c>
      <c r="L664" s="413">
        <f t="shared" si="10"/>
        <v>0</v>
      </c>
      <c r="M664" s="414"/>
      <c r="N664" s="413"/>
    </row>
    <row r="665" spans="2:14" s="410" customFormat="1" ht="11.25" customHeight="1" x14ac:dyDescent="0.2">
      <c r="B665" s="411">
        <f>'گام اول '!B667</f>
        <v>661</v>
      </c>
      <c r="C665" s="411" t="str">
        <f>'گام اول '!E667</f>
        <v>حسين</v>
      </c>
      <c r="D665" s="411" t="str">
        <f>'گام اول '!F667</f>
        <v>محمدزاده</v>
      </c>
      <c r="E665" s="411" t="str">
        <f>'گام اول '!G667</f>
        <v>نگهبان</v>
      </c>
      <c r="F665" s="411" t="str">
        <f>'گام اول '!H667</f>
        <v>آذربایجان شرقی و اردبیل</v>
      </c>
      <c r="G665" s="411" t="str">
        <f>'گام اول '!I667</f>
        <v>146-813-2114515-1</v>
      </c>
      <c r="H665" s="411">
        <f>'گام اول '!J667</f>
        <v>6038726251</v>
      </c>
      <c r="I665" s="412">
        <f>'گام اول '!BH667</f>
        <v>71688474</v>
      </c>
      <c r="K665" s="413">
        <f>'گام اول '!BH667</f>
        <v>71688474</v>
      </c>
      <c r="L665" s="413">
        <f t="shared" si="10"/>
        <v>0</v>
      </c>
      <c r="M665" s="414"/>
      <c r="N665" s="413"/>
    </row>
    <row r="666" spans="2:14" s="410" customFormat="1" ht="11.25" customHeight="1" x14ac:dyDescent="0.2">
      <c r="B666" s="411">
        <f>'گام اول '!B668</f>
        <v>662</v>
      </c>
      <c r="C666" s="411" t="str">
        <f>'گام اول '!E668</f>
        <v>عليرضا</v>
      </c>
      <c r="D666" s="411" t="str">
        <f>'گام اول '!F668</f>
        <v>گوزلي</v>
      </c>
      <c r="E666" s="411" t="str">
        <f>'گام اول '!G668</f>
        <v>نگهبان</v>
      </c>
      <c r="F666" s="411" t="str">
        <f>'گام اول '!H668</f>
        <v>آذربایجان شرقی و اردبیل</v>
      </c>
      <c r="G666" s="411" t="str">
        <f>'گام اول '!I668</f>
        <v>130-813-2718113-1</v>
      </c>
      <c r="H666" s="411" t="str">
        <f>'گام اول '!J668</f>
        <v>1378355512</v>
      </c>
      <c r="I666" s="412">
        <f>'گام اول '!BH668</f>
        <v>69032979</v>
      </c>
      <c r="K666" s="413">
        <f>'گام اول '!BH668</f>
        <v>69032979</v>
      </c>
      <c r="L666" s="413">
        <f t="shared" si="10"/>
        <v>0</v>
      </c>
      <c r="M666" s="414"/>
      <c r="N666" s="413"/>
    </row>
    <row r="667" spans="2:14" s="410" customFormat="1" ht="11.25" customHeight="1" x14ac:dyDescent="0.2">
      <c r="B667" s="411">
        <f>'گام اول '!B669</f>
        <v>663</v>
      </c>
      <c r="C667" s="411" t="str">
        <f>'گام اول '!E669</f>
        <v>ميرمحمد</v>
      </c>
      <c r="D667" s="411" t="str">
        <f>'گام اول '!F669</f>
        <v>قرداشخاني</v>
      </c>
      <c r="E667" s="411" t="str">
        <f>'گام اول '!G669</f>
        <v>نگهبان</v>
      </c>
      <c r="F667" s="411" t="str">
        <f>'گام اول '!H669</f>
        <v>آذربایجان شرقی و اردبیل</v>
      </c>
      <c r="G667" s="411" t="str">
        <f>'گام اول '!I669</f>
        <v>146-813-3143511-1</v>
      </c>
      <c r="H667" s="411">
        <f>'گام اول '!J669</f>
        <v>1621786854</v>
      </c>
      <c r="I667" s="412">
        <f>'گام اول '!BH669</f>
        <v>53442941</v>
      </c>
      <c r="K667" s="413">
        <f>'گام اول '!BH669</f>
        <v>53442941</v>
      </c>
      <c r="L667" s="413">
        <f t="shared" si="10"/>
        <v>0</v>
      </c>
      <c r="M667" s="414"/>
      <c r="N667" s="413"/>
    </row>
    <row r="668" spans="2:14" s="410" customFormat="1" ht="11.25" customHeight="1" x14ac:dyDescent="0.2">
      <c r="B668" s="411">
        <f>'گام اول '!B670</f>
        <v>664</v>
      </c>
      <c r="C668" s="411" t="str">
        <f>'گام اول '!E670</f>
        <v>محمد</v>
      </c>
      <c r="D668" s="411" t="str">
        <f>'گام اول '!F670</f>
        <v>ناطقی سفیدان جدید</v>
      </c>
      <c r="E668" s="411" t="str">
        <f>'گام اول '!G670</f>
        <v>نگهبان</v>
      </c>
      <c r="F668" s="411" t="str">
        <f>'گام اول '!H670</f>
        <v>آذربایجان شرقی و اردبیل</v>
      </c>
      <c r="G668" s="411" t="str">
        <f>'گام اول '!I670</f>
        <v>342-12-3363551-1</v>
      </c>
      <c r="H668" s="411">
        <f>'گام اول '!J670</f>
        <v>1361631430</v>
      </c>
      <c r="I668" s="412">
        <f>'گام اول '!BH670</f>
        <v>54558941</v>
      </c>
      <c r="K668" s="413">
        <f>'گام اول '!BH670</f>
        <v>54558941</v>
      </c>
      <c r="L668" s="413">
        <f t="shared" si="10"/>
        <v>0</v>
      </c>
      <c r="M668" s="414"/>
      <c r="N668" s="413"/>
    </row>
    <row r="669" spans="2:14" s="410" customFormat="1" ht="11.25" customHeight="1" x14ac:dyDescent="0.2">
      <c r="B669" s="411">
        <f>'گام اول '!B671</f>
        <v>665</v>
      </c>
      <c r="C669" s="411" t="str">
        <f>'گام اول '!E671</f>
        <v>باقر</v>
      </c>
      <c r="D669" s="411" t="str">
        <f>'گام اول '!F671</f>
        <v>غفار زاده</v>
      </c>
      <c r="E669" s="411" t="str">
        <f>'گام اول '!G671</f>
        <v>نگهبان</v>
      </c>
      <c r="F669" s="411" t="str">
        <f>'گام اول '!H671</f>
        <v>آذربایجان شرقی و اردبیل</v>
      </c>
      <c r="G669" s="411" t="str">
        <f>'گام اول '!I671</f>
        <v>130-800-1557795-1</v>
      </c>
      <c r="H669" s="411">
        <f>'گام اول '!J671</f>
        <v>1583103181</v>
      </c>
      <c r="I669" s="412">
        <f>'گام اول '!BH671</f>
        <v>71688474</v>
      </c>
      <c r="K669" s="413">
        <f>'گام اول '!BH671</f>
        <v>71688474</v>
      </c>
      <c r="L669" s="413">
        <f t="shared" si="10"/>
        <v>0</v>
      </c>
      <c r="M669" s="414"/>
      <c r="N669" s="413"/>
    </row>
    <row r="670" spans="2:14" s="410" customFormat="1" ht="11.25" customHeight="1" x14ac:dyDescent="0.2">
      <c r="B670" s="411">
        <f>'گام اول '!B672</f>
        <v>666</v>
      </c>
      <c r="C670" s="411" t="str">
        <f>'گام اول '!E672</f>
        <v>جواد</v>
      </c>
      <c r="D670" s="411" t="str">
        <f>'گام اول '!F672</f>
        <v>کراری</v>
      </c>
      <c r="E670" s="411" t="str">
        <f>'گام اول '!G672</f>
        <v>نگهبان</v>
      </c>
      <c r="F670" s="411" t="str">
        <f>'گام اول '!H672</f>
        <v>آذربایجان شرقی و اردبیل</v>
      </c>
      <c r="G670" s="411" t="str">
        <f>'گام اول '!I672</f>
        <v>419-12-3745258-1</v>
      </c>
      <c r="H670" s="411">
        <f>'گام اول '!J672</f>
        <v>1380053331</v>
      </c>
      <c r="I670" s="412">
        <f>'گام اول '!BH672</f>
        <v>66377484</v>
      </c>
      <c r="K670" s="413">
        <f>'گام اول '!BH672</f>
        <v>66377484</v>
      </c>
      <c r="L670" s="413">
        <f t="shared" si="10"/>
        <v>0</v>
      </c>
      <c r="M670" s="414"/>
      <c r="N670" s="413"/>
    </row>
    <row r="671" spans="2:14" s="410" customFormat="1" ht="11.25" customHeight="1" x14ac:dyDescent="0.2">
      <c r="B671" s="411">
        <f>'گام اول '!B673</f>
        <v>667</v>
      </c>
      <c r="C671" s="411" t="str">
        <f>'گام اول '!E673</f>
        <v>غلامرضا</v>
      </c>
      <c r="D671" s="411" t="str">
        <f>'گام اول '!F673</f>
        <v>احساني فرد</v>
      </c>
      <c r="E671" s="411" t="str">
        <f>'گام اول '!G673</f>
        <v>نگهبان</v>
      </c>
      <c r="F671" s="411" t="str">
        <f>'گام اول '!H673</f>
        <v>آذربایجان غربی</v>
      </c>
      <c r="G671" s="411" t="str">
        <f>'گام اول '!I673</f>
        <v>272-813-6201519-1</v>
      </c>
      <c r="H671" s="411" t="str">
        <f>'گام اول '!J673</f>
        <v>2802583352</v>
      </c>
      <c r="I671" s="412">
        <f>'گام اول '!BH673</f>
        <v>69032979</v>
      </c>
      <c r="K671" s="413">
        <f>'گام اول '!BH673</f>
        <v>69032979</v>
      </c>
      <c r="L671" s="413">
        <f t="shared" si="10"/>
        <v>0</v>
      </c>
      <c r="M671" s="414"/>
      <c r="N671" s="413"/>
    </row>
    <row r="672" spans="2:14" s="410" customFormat="1" ht="11.25" customHeight="1" x14ac:dyDescent="0.2">
      <c r="B672" s="411">
        <f>'گام اول '!B674</f>
        <v>668</v>
      </c>
      <c r="C672" s="411" t="str">
        <f>'گام اول '!E674</f>
        <v>صابر</v>
      </c>
      <c r="D672" s="411" t="str">
        <f>'گام اول '!F674</f>
        <v>صیادی</v>
      </c>
      <c r="E672" s="411" t="str">
        <f>'گام اول '!G674</f>
        <v>نگهبان</v>
      </c>
      <c r="F672" s="411" t="str">
        <f>'گام اول '!H674</f>
        <v>آذربایجان غربی</v>
      </c>
      <c r="G672" s="411" t="str">
        <f>'گام اول '!I674</f>
        <v>132-700-45258895-1</v>
      </c>
      <c r="H672" s="411" t="str">
        <f>'گام اول '!J674</f>
        <v>2971865592</v>
      </c>
      <c r="I672" s="412">
        <f>'گام اول '!BH674</f>
        <v>66377484</v>
      </c>
      <c r="K672" s="413">
        <f>'گام اول '!BH674</f>
        <v>66377484</v>
      </c>
      <c r="L672" s="413">
        <f t="shared" si="10"/>
        <v>0</v>
      </c>
      <c r="M672" s="414"/>
      <c r="N672" s="413"/>
    </row>
    <row r="673" spans="2:14" s="410" customFormat="1" ht="11.25" customHeight="1" x14ac:dyDescent="0.2">
      <c r="B673" s="411">
        <f>'گام اول '!B675</f>
        <v>669</v>
      </c>
      <c r="C673" s="411" t="str">
        <f>'گام اول '!E675</f>
        <v>حمید</v>
      </c>
      <c r="D673" s="411" t="str">
        <f>'گام اول '!F675</f>
        <v>کردستانی</v>
      </c>
      <c r="E673" s="411" t="str">
        <f>'گام اول '!G675</f>
        <v>نگهبان</v>
      </c>
      <c r="F673" s="411" t="str">
        <f>'گام اول '!H675</f>
        <v>آذربایجان غربی</v>
      </c>
      <c r="G673" s="411" t="str">
        <f>'گام اول '!I675</f>
        <v>420-813-7788903-1</v>
      </c>
      <c r="H673" s="411" t="str">
        <f>'گام اول '!J675</f>
        <v>2939830541</v>
      </c>
      <c r="I673" s="412">
        <f>'گام اول '!BH675</f>
        <v>66377484</v>
      </c>
      <c r="K673" s="413">
        <f>'گام اول '!BH675</f>
        <v>66377484</v>
      </c>
      <c r="L673" s="413">
        <f t="shared" si="10"/>
        <v>0</v>
      </c>
      <c r="M673" s="414"/>
      <c r="N673" s="413"/>
    </row>
    <row r="674" spans="2:14" s="410" customFormat="1" ht="11.25" customHeight="1" x14ac:dyDescent="0.2">
      <c r="B674" s="411">
        <f>'گام اول '!B676</f>
        <v>670</v>
      </c>
      <c r="C674" s="411" t="str">
        <f>'گام اول '!E676</f>
        <v>رضا</v>
      </c>
      <c r="D674" s="411" t="str">
        <f>'گام اول '!F676</f>
        <v>حسن بابایی</v>
      </c>
      <c r="E674" s="411" t="str">
        <f>'گام اول '!G676</f>
        <v>نگهبان</v>
      </c>
      <c r="F674" s="411" t="str">
        <f>'گام اول '!H676</f>
        <v>آذربایجان غربی</v>
      </c>
      <c r="G674" s="411" t="str">
        <f>'گام اول '!I676</f>
        <v>420-813-41841604-1</v>
      </c>
      <c r="H674" s="411" t="str">
        <f>'گام اول '!J676</f>
        <v>2930141085</v>
      </c>
      <c r="I674" s="412">
        <f>'گام اول '!BH676</f>
        <v>66377484</v>
      </c>
      <c r="K674" s="413">
        <f>'گام اول '!BH676</f>
        <v>66377484</v>
      </c>
      <c r="L674" s="413">
        <f t="shared" si="10"/>
        <v>0</v>
      </c>
      <c r="M674" s="414"/>
      <c r="N674" s="413"/>
    </row>
    <row r="675" spans="2:14" s="410" customFormat="1" ht="11.25" customHeight="1" x14ac:dyDescent="0.2">
      <c r="B675" s="411">
        <f>'گام اول '!B677</f>
        <v>671</v>
      </c>
      <c r="C675" s="411" t="str">
        <f>'گام اول '!E677</f>
        <v>حسن</v>
      </c>
      <c r="D675" s="411" t="str">
        <f>'گام اول '!F677</f>
        <v>درستی</v>
      </c>
      <c r="E675" s="411" t="str">
        <f>'گام اول '!G677</f>
        <v>نگهبان</v>
      </c>
      <c r="F675" s="411" t="str">
        <f>'گام اول '!H677</f>
        <v>آذربایجان غربی</v>
      </c>
      <c r="G675" s="411" t="str">
        <f>'گام اول '!I677</f>
        <v>272-813-41435224-1</v>
      </c>
      <c r="H675" s="411" t="str">
        <f>'گام اول '!J677</f>
        <v>2851876902</v>
      </c>
      <c r="I675" s="412">
        <f>'گام اول '!BH677</f>
        <v>70157379</v>
      </c>
      <c r="K675" s="413">
        <f>'گام اول '!BH677</f>
        <v>70157379</v>
      </c>
      <c r="L675" s="413">
        <f t="shared" si="10"/>
        <v>0</v>
      </c>
      <c r="M675" s="414"/>
      <c r="N675" s="413"/>
    </row>
    <row r="676" spans="2:14" s="410" customFormat="1" ht="11.25" customHeight="1" x14ac:dyDescent="0.2">
      <c r="B676" s="411">
        <f>'گام اول '!B678</f>
        <v>672</v>
      </c>
      <c r="C676" s="411" t="str">
        <f>'گام اول '!E678</f>
        <v>انصار</v>
      </c>
      <c r="D676" s="411" t="str">
        <f>'گام اول '!F678</f>
        <v>حکیمی ریک آبادی</v>
      </c>
      <c r="E676" s="411" t="str">
        <f>'گام اول '!G678</f>
        <v>نگهبان</v>
      </c>
      <c r="F676" s="411" t="str">
        <f>'گام اول '!H678</f>
        <v>آذربایجان غربی</v>
      </c>
      <c r="G676" s="411" t="str">
        <f>'گام اول '!I678</f>
        <v>272-813-3358584-1</v>
      </c>
      <c r="H676" s="411" t="str">
        <f>'گام اول '!J678</f>
        <v>2740384890</v>
      </c>
      <c r="I676" s="412">
        <f>'گام اول '!BH678</f>
        <v>71688474</v>
      </c>
      <c r="K676" s="413">
        <f>'گام اول '!BH678</f>
        <v>71688474</v>
      </c>
      <c r="L676" s="413">
        <f t="shared" si="10"/>
        <v>0</v>
      </c>
      <c r="M676" s="414"/>
      <c r="N676" s="413"/>
    </row>
    <row r="677" spans="2:14" s="410" customFormat="1" ht="11.25" customHeight="1" x14ac:dyDescent="0.2">
      <c r="B677" s="411">
        <f>'گام اول '!B679</f>
        <v>673</v>
      </c>
      <c r="C677" s="411" t="str">
        <f>'گام اول '!E679</f>
        <v>وحید</v>
      </c>
      <c r="D677" s="411" t="str">
        <f>'گام اول '!F679</f>
        <v>شاه مرادی</v>
      </c>
      <c r="E677" s="411" t="str">
        <f>'گام اول '!G679</f>
        <v>نگهبان</v>
      </c>
      <c r="F677" s="411" t="str">
        <f>'گام اول '!H679</f>
        <v>آذربایجان غربی</v>
      </c>
      <c r="G677" s="411" t="str">
        <f>'گام اول '!I679</f>
        <v>420-813-9140829-1</v>
      </c>
      <c r="H677" s="411" t="str">
        <f>'گام اول '!J679</f>
        <v>2840028727</v>
      </c>
      <c r="I677" s="412">
        <f>'گام اول '!BH679</f>
        <v>66377484</v>
      </c>
      <c r="K677" s="413">
        <f>'گام اول '!BH679</f>
        <v>66377484</v>
      </c>
      <c r="L677" s="413">
        <f t="shared" si="10"/>
        <v>0</v>
      </c>
      <c r="M677" s="414"/>
      <c r="N677" s="413"/>
    </row>
    <row r="678" spans="2:14" s="410" customFormat="1" ht="11.25" customHeight="1" x14ac:dyDescent="0.2">
      <c r="B678" s="411">
        <f>'گام اول '!B680</f>
        <v>674</v>
      </c>
      <c r="C678" s="411" t="str">
        <f>'گام اول '!E680</f>
        <v>محمد</v>
      </c>
      <c r="D678" s="411" t="str">
        <f>'گام اول '!F680</f>
        <v>رهبری آذر  حیدرانلو</v>
      </c>
      <c r="E678" s="411" t="str">
        <f>'گام اول '!G680</f>
        <v>نگهبان</v>
      </c>
      <c r="F678" s="411" t="str">
        <f>'گام اول '!H680</f>
        <v>آذربایجان غربی</v>
      </c>
      <c r="G678" s="411" t="str">
        <f>'گام اول '!I680</f>
        <v>272-700-3484344-1</v>
      </c>
      <c r="H678" s="411" t="str">
        <f>'گام اول '!J680</f>
        <v>4920021119</v>
      </c>
      <c r="I678" s="412">
        <f>'گام اول '!BH680</f>
        <v>71688474</v>
      </c>
      <c r="K678" s="413">
        <f>'گام اول '!BH680</f>
        <v>71688474</v>
      </c>
      <c r="L678" s="413">
        <f t="shared" si="10"/>
        <v>0</v>
      </c>
      <c r="M678" s="414"/>
      <c r="N678" s="413"/>
    </row>
    <row r="679" spans="2:14" s="410" customFormat="1" ht="11.25" customHeight="1" x14ac:dyDescent="0.2">
      <c r="B679" s="411">
        <f>'گام اول '!B681</f>
        <v>675</v>
      </c>
      <c r="C679" s="411" t="str">
        <f>'گام اول '!E681</f>
        <v>نیما</v>
      </c>
      <c r="D679" s="411" t="str">
        <f>'گام اول '!F681</f>
        <v>ابراهیمی</v>
      </c>
      <c r="E679" s="411" t="str">
        <f>'گام اول '!G681</f>
        <v>نگهبان</v>
      </c>
      <c r="F679" s="411" t="str">
        <f>'گام اول '!H681</f>
        <v>آذربایجان غربی</v>
      </c>
      <c r="G679" s="411" t="str">
        <f>'گام اول '!I681</f>
        <v>331-700-3313682-1</v>
      </c>
      <c r="H679" s="411">
        <f>'گام اول '!J681</f>
        <v>2930059583</v>
      </c>
      <c r="I679" s="412">
        <f>'گام اول '!BH681</f>
        <v>55488941</v>
      </c>
      <c r="K679" s="413">
        <f>'گام اول '!BH681</f>
        <v>55488941</v>
      </c>
      <c r="L679" s="413">
        <f t="shared" si="10"/>
        <v>0</v>
      </c>
      <c r="M679" s="414"/>
      <c r="N679" s="413"/>
    </row>
    <row r="680" spans="2:14" s="410" customFormat="1" ht="11.25" customHeight="1" x14ac:dyDescent="0.2">
      <c r="B680" s="411">
        <f>'گام اول '!B682</f>
        <v>676</v>
      </c>
      <c r="C680" s="411" t="str">
        <f>'گام اول '!E682</f>
        <v>سید رحیم</v>
      </c>
      <c r="D680" s="411" t="str">
        <f>'گام اول '!F682</f>
        <v>موسوی نیا</v>
      </c>
      <c r="E680" s="411" t="str">
        <f>'گام اول '!G682</f>
        <v>نگهبان</v>
      </c>
      <c r="F680" s="411" t="str">
        <f>'گام اول '!H682</f>
        <v>آذربایجان غربی</v>
      </c>
      <c r="G680" s="411" t="str">
        <f>'گام اول '!I682</f>
        <v>130-800-1793048-1</v>
      </c>
      <c r="H680" s="411" t="str">
        <f>'گام اول '!J682</f>
        <v>1581181140</v>
      </c>
      <c r="I680" s="412">
        <f>'گام اول '!BH682</f>
        <v>69032979</v>
      </c>
      <c r="K680" s="413">
        <f>'گام اول '!BH682</f>
        <v>69032979</v>
      </c>
      <c r="L680" s="413">
        <f t="shared" si="10"/>
        <v>0</v>
      </c>
      <c r="M680" s="414"/>
      <c r="N680" s="413"/>
    </row>
    <row r="681" spans="2:14" s="410" customFormat="1" ht="11.25" customHeight="1" x14ac:dyDescent="0.2">
      <c r="B681" s="411">
        <f>'گام اول '!B683</f>
        <v>677</v>
      </c>
      <c r="C681" s="411" t="str">
        <f>'گام اول '!E683</f>
        <v>داود</v>
      </c>
      <c r="D681" s="411" t="str">
        <f>'گام اول '!F683</f>
        <v>نجفی</v>
      </c>
      <c r="E681" s="411" t="str">
        <f>'گام اول '!G683</f>
        <v>نگهبان</v>
      </c>
      <c r="F681" s="411" t="str">
        <f>'گام اول '!H683</f>
        <v>آذربایجان غربی</v>
      </c>
      <c r="G681" s="411" t="str">
        <f>'گام اول '!I683</f>
        <v>272-813-4215656-1</v>
      </c>
      <c r="H681" s="411">
        <f>'گام اول '!J683</f>
        <v>4920089971</v>
      </c>
      <c r="I681" s="412">
        <f>'گام اول '!BH683</f>
        <v>65948461</v>
      </c>
      <c r="K681" s="413">
        <f>'گام اول '!BH683</f>
        <v>65948461</v>
      </c>
      <c r="L681" s="413">
        <f t="shared" si="10"/>
        <v>0</v>
      </c>
      <c r="M681" s="414"/>
      <c r="N681" s="413"/>
    </row>
    <row r="682" spans="2:14" s="410" customFormat="1" ht="11.25" customHeight="1" x14ac:dyDescent="0.2">
      <c r="B682" s="411">
        <f>'گام اول '!B684</f>
        <v>678</v>
      </c>
      <c r="C682" s="411" t="str">
        <f>'گام اول '!E684</f>
        <v>محسن</v>
      </c>
      <c r="D682" s="411" t="str">
        <f>'گام اول '!F684</f>
        <v>جنتی</v>
      </c>
      <c r="E682" s="411" t="str">
        <f>'گام اول '!G684</f>
        <v>نگهبان</v>
      </c>
      <c r="F682" s="411" t="str">
        <f>'گام اول '!H684</f>
        <v>البرز</v>
      </c>
      <c r="G682" s="411" t="str">
        <f>'گام اول '!I684</f>
        <v>254-813-3113489-1</v>
      </c>
      <c r="H682" s="411" t="str">
        <f>'گام اول '!J684</f>
        <v>0068460333</v>
      </c>
      <c r="I682" s="412">
        <f>'گام اول '!BH684</f>
        <v>71688474</v>
      </c>
      <c r="K682" s="413">
        <f>'گام اول '!BH684</f>
        <v>71688474</v>
      </c>
      <c r="L682" s="413">
        <f t="shared" si="10"/>
        <v>0</v>
      </c>
      <c r="M682" s="414"/>
      <c r="N682" s="413"/>
    </row>
    <row r="683" spans="2:14" s="410" customFormat="1" ht="11.25" customHeight="1" x14ac:dyDescent="0.2">
      <c r="B683" s="411">
        <f>'گام اول '!B685</f>
        <v>679</v>
      </c>
      <c r="C683" s="411" t="str">
        <f>'گام اول '!E685</f>
        <v>محمد</v>
      </c>
      <c r="D683" s="411" t="str">
        <f>'گام اول '!F685</f>
        <v>فرخ</v>
      </c>
      <c r="E683" s="411" t="str">
        <f>'گام اول '!G685</f>
        <v>نگهبان</v>
      </c>
      <c r="F683" s="411" t="str">
        <f>'گام اول '!H685</f>
        <v>البرز</v>
      </c>
      <c r="G683" s="411" t="str">
        <f>'گام اول '!I685</f>
        <v>129-813-2199608-1</v>
      </c>
      <c r="H683" s="411" t="str">
        <f>'گام اول '!J685</f>
        <v>0323820506</v>
      </c>
      <c r="I683" s="412">
        <f>'گام اول '!BH685</f>
        <v>66377484</v>
      </c>
      <c r="K683" s="413">
        <f>'گام اول '!BH685</f>
        <v>66377484</v>
      </c>
      <c r="L683" s="413">
        <f t="shared" si="10"/>
        <v>0</v>
      </c>
      <c r="M683" s="414"/>
      <c r="N683" s="413"/>
    </row>
    <row r="684" spans="2:14" s="410" customFormat="1" ht="11.25" customHeight="1" x14ac:dyDescent="0.2">
      <c r="B684" s="411">
        <f>'گام اول '!B686</f>
        <v>680</v>
      </c>
      <c r="C684" s="411" t="str">
        <f>'گام اول '!E686</f>
        <v>حسين</v>
      </c>
      <c r="D684" s="411" t="str">
        <f>'گام اول '!F686</f>
        <v>توسلي پور</v>
      </c>
      <c r="E684" s="411" t="str">
        <f>'گام اول '!G686</f>
        <v>نگهبان</v>
      </c>
      <c r="F684" s="411" t="str">
        <f>'گام اول '!H686</f>
        <v>البرز</v>
      </c>
      <c r="G684" s="411" t="str">
        <f>'گام اول '!I686</f>
        <v>121-800-155155-1</v>
      </c>
      <c r="H684" s="411" t="str">
        <f>'گام اول '!J686</f>
        <v>0320152766</v>
      </c>
      <c r="I684" s="412">
        <f>'گام اول '!BH686</f>
        <v>71688474</v>
      </c>
      <c r="K684" s="413">
        <f>'گام اول '!BH686</f>
        <v>71688474</v>
      </c>
      <c r="L684" s="413">
        <f t="shared" si="10"/>
        <v>0</v>
      </c>
      <c r="M684" s="414"/>
      <c r="N684" s="413"/>
    </row>
    <row r="685" spans="2:14" s="410" customFormat="1" ht="11.25" customHeight="1" x14ac:dyDescent="0.2">
      <c r="B685" s="411">
        <f>'گام اول '!B687</f>
        <v>681</v>
      </c>
      <c r="C685" s="411" t="str">
        <f>'گام اول '!E687</f>
        <v>روح اله</v>
      </c>
      <c r="D685" s="411" t="str">
        <f>'گام اول '!F687</f>
        <v>راستگر</v>
      </c>
      <c r="E685" s="411" t="str">
        <f>'گام اول '!G687</f>
        <v>نگهبان</v>
      </c>
      <c r="F685" s="411" t="str">
        <f>'گام اول '!H687</f>
        <v>البرز</v>
      </c>
      <c r="G685" s="411" t="str">
        <f>'گام اول '!I687</f>
        <v>129-813-2198587-1</v>
      </c>
      <c r="H685" s="411" t="str">
        <f>'گام اول '!J687</f>
        <v>0322760781</v>
      </c>
      <c r="I685" s="412">
        <f>'گام اول '!BH687</f>
        <v>71688474</v>
      </c>
      <c r="K685" s="413">
        <f>'گام اول '!BH687</f>
        <v>71688474</v>
      </c>
      <c r="L685" s="413">
        <f t="shared" si="10"/>
        <v>0</v>
      </c>
      <c r="M685" s="414"/>
      <c r="N685" s="413"/>
    </row>
    <row r="686" spans="2:14" s="410" customFormat="1" ht="11.25" customHeight="1" x14ac:dyDescent="0.2">
      <c r="B686" s="411">
        <f>'گام اول '!B688</f>
        <v>682</v>
      </c>
      <c r="C686" s="411" t="str">
        <f>'گام اول '!E688</f>
        <v>سعيد</v>
      </c>
      <c r="D686" s="411" t="str">
        <f>'گام اول '!F688</f>
        <v>قاسمي تاج آبادي</v>
      </c>
      <c r="E686" s="411" t="str">
        <f>'گام اول '!G688</f>
        <v>نگهبان</v>
      </c>
      <c r="F686" s="411" t="str">
        <f>'گام اول '!H688</f>
        <v>البرز</v>
      </c>
      <c r="G686" s="411" t="str">
        <f>'گام اول '!I688</f>
        <v>129-813-145842-1</v>
      </c>
      <c r="H686" s="411" t="str">
        <f>'گام اول '!J688</f>
        <v>0321538870</v>
      </c>
      <c r="I686" s="412">
        <f>'گام اول '!BH688</f>
        <v>69032979</v>
      </c>
      <c r="K686" s="413">
        <f>'گام اول '!BH688</f>
        <v>69032979</v>
      </c>
      <c r="L686" s="413">
        <f t="shared" si="10"/>
        <v>0</v>
      </c>
      <c r="M686" s="414"/>
      <c r="N686" s="413"/>
    </row>
    <row r="687" spans="2:14" s="410" customFormat="1" ht="11.25" customHeight="1" x14ac:dyDescent="0.2">
      <c r="B687" s="411">
        <f>'گام اول '!B689</f>
        <v>683</v>
      </c>
      <c r="C687" s="411" t="str">
        <f>'گام اول '!E689</f>
        <v>عباس</v>
      </c>
      <c r="D687" s="411" t="str">
        <f>'گام اول '!F689</f>
        <v>رشید گرمی</v>
      </c>
      <c r="E687" s="411" t="str">
        <f>'گام اول '!G689</f>
        <v>نگهبان</v>
      </c>
      <c r="F687" s="411" t="str">
        <f>'گام اول '!H689</f>
        <v>البرز</v>
      </c>
      <c r="G687" s="411" t="str">
        <f>'گام اول '!I689</f>
        <v>129-813-170313-1</v>
      </c>
      <c r="H687" s="411" t="str">
        <f>'گام اول '!J689</f>
        <v>0320451682</v>
      </c>
      <c r="I687" s="412">
        <f>'گام اول '!BH689</f>
        <v>74343969</v>
      </c>
      <c r="K687" s="413">
        <f>'گام اول '!BH689</f>
        <v>74343969</v>
      </c>
      <c r="L687" s="413">
        <f t="shared" si="10"/>
        <v>0</v>
      </c>
      <c r="M687" s="414"/>
      <c r="N687" s="413"/>
    </row>
    <row r="688" spans="2:14" s="410" customFormat="1" ht="11.25" customHeight="1" x14ac:dyDescent="0.2">
      <c r="B688" s="411">
        <f>'گام اول '!B690</f>
        <v>684</v>
      </c>
      <c r="C688" s="411" t="str">
        <f>'گام اول '!E690</f>
        <v>علي</v>
      </c>
      <c r="D688" s="411" t="str">
        <f>'گام اول '!F690</f>
        <v>حیدری</v>
      </c>
      <c r="E688" s="411" t="str">
        <f>'گام اول '!G690</f>
        <v>نگهبان</v>
      </c>
      <c r="F688" s="411" t="str">
        <f>'گام اول '!H690</f>
        <v>البرز</v>
      </c>
      <c r="G688" s="411" t="str">
        <f>'گام اول '!I690</f>
        <v>129-813-533560-1</v>
      </c>
      <c r="H688" s="411" t="str">
        <f>'گام اول '!J690</f>
        <v>4899439962</v>
      </c>
      <c r="I688" s="412">
        <f>'گام اول '!BH690</f>
        <v>68845579</v>
      </c>
      <c r="K688" s="413">
        <f>'گام اول '!BH690</f>
        <v>68845579</v>
      </c>
      <c r="L688" s="413">
        <f t="shared" si="10"/>
        <v>0</v>
      </c>
      <c r="M688" s="414"/>
      <c r="N688" s="413"/>
    </row>
    <row r="689" spans="2:14" s="410" customFormat="1" ht="11.25" customHeight="1" x14ac:dyDescent="0.2">
      <c r="B689" s="411">
        <f>'گام اول '!B691</f>
        <v>685</v>
      </c>
      <c r="C689" s="411" t="str">
        <f>'گام اول '!E691</f>
        <v>علي</v>
      </c>
      <c r="D689" s="411" t="str">
        <f>'گام اول '!F691</f>
        <v>وفائي</v>
      </c>
      <c r="E689" s="411" t="str">
        <f>'گام اول '!G691</f>
        <v>نگهبان</v>
      </c>
      <c r="F689" s="411" t="str">
        <f>'گام اول '!H691</f>
        <v>البرز</v>
      </c>
      <c r="G689" s="411" t="str">
        <f>'گام اول '!I691</f>
        <v>129-813-333681-1</v>
      </c>
      <c r="H689" s="411" t="str">
        <f>'گام اول '!J691</f>
        <v>0320360059</v>
      </c>
      <c r="I689" s="412">
        <f>'گام اول '!BH691</f>
        <v>68845579</v>
      </c>
      <c r="K689" s="413">
        <f>'گام اول '!BH691</f>
        <v>68845579</v>
      </c>
      <c r="L689" s="413">
        <f t="shared" si="10"/>
        <v>0</v>
      </c>
      <c r="M689" s="414"/>
      <c r="N689" s="413"/>
    </row>
    <row r="690" spans="2:14" s="410" customFormat="1" ht="11.25" customHeight="1" x14ac:dyDescent="0.2">
      <c r="B690" s="411">
        <f>'گام اول '!B692</f>
        <v>686</v>
      </c>
      <c r="C690" s="411" t="str">
        <f>'گام اول '!E692</f>
        <v>عليرضا</v>
      </c>
      <c r="D690" s="411" t="str">
        <f>'گام اول '!F692</f>
        <v>نمازي</v>
      </c>
      <c r="E690" s="411" t="str">
        <f>'گام اول '!G692</f>
        <v>نگهبان</v>
      </c>
      <c r="F690" s="411" t="str">
        <f>'گام اول '!H692</f>
        <v>البرز</v>
      </c>
      <c r="G690" s="411" t="str">
        <f>'گام اول '!I692</f>
        <v>129-813-2241458-1</v>
      </c>
      <c r="H690" s="411" t="str">
        <f>'گام اول '!J692</f>
        <v>0638905370</v>
      </c>
      <c r="I690" s="412">
        <f>'گام اول '!BH692</f>
        <v>69032979</v>
      </c>
      <c r="K690" s="413">
        <f>'گام اول '!BH692</f>
        <v>69032979</v>
      </c>
      <c r="L690" s="413">
        <f t="shared" si="10"/>
        <v>0</v>
      </c>
      <c r="M690" s="414"/>
      <c r="N690" s="413"/>
    </row>
    <row r="691" spans="2:14" s="410" customFormat="1" ht="11.25" customHeight="1" x14ac:dyDescent="0.2">
      <c r="B691" s="411">
        <f>'گام اول '!B693</f>
        <v>687</v>
      </c>
      <c r="C691" s="411" t="str">
        <f>'گام اول '!E693</f>
        <v>محمد حسين</v>
      </c>
      <c r="D691" s="411" t="str">
        <f>'گام اول '!F693</f>
        <v>ترابي</v>
      </c>
      <c r="E691" s="411" t="str">
        <f>'گام اول '!G693</f>
        <v>نگهبان</v>
      </c>
      <c r="F691" s="411" t="str">
        <f>'گام اول '!H693</f>
        <v>البرز</v>
      </c>
      <c r="G691" s="411" t="str">
        <f>'گام اول '!I693</f>
        <v>129-813-880850-1</v>
      </c>
      <c r="H691" s="411" t="str">
        <f>'گام اول '!J693</f>
        <v>0323072887</v>
      </c>
      <c r="I691" s="412">
        <f>'گام اول '!BH693</f>
        <v>71688474</v>
      </c>
      <c r="K691" s="413">
        <f>'گام اول '!BH693</f>
        <v>71688474</v>
      </c>
      <c r="L691" s="413">
        <f t="shared" si="10"/>
        <v>0</v>
      </c>
      <c r="M691" s="414"/>
      <c r="N691" s="413"/>
    </row>
    <row r="692" spans="2:14" s="410" customFormat="1" ht="11.25" customHeight="1" x14ac:dyDescent="0.2">
      <c r="B692" s="411">
        <f>'گام اول '!B694</f>
        <v>688</v>
      </c>
      <c r="C692" s="411" t="str">
        <f>'گام اول '!E694</f>
        <v>ميثم</v>
      </c>
      <c r="D692" s="411" t="str">
        <f>'گام اول '!F694</f>
        <v>گلعذاري</v>
      </c>
      <c r="E692" s="411" t="str">
        <f>'گام اول '!G694</f>
        <v>نگهبان</v>
      </c>
      <c r="F692" s="411" t="str">
        <f>'گام اول '!H694</f>
        <v>البرز</v>
      </c>
      <c r="G692" s="411" t="str">
        <f>'گام اول '!I694</f>
        <v>129-813-2198632-1</v>
      </c>
      <c r="H692" s="411" t="str">
        <f>'گام اول '!J694</f>
        <v>0323527108</v>
      </c>
      <c r="I692" s="412">
        <f>'گام اول '!BH694</f>
        <v>66377484</v>
      </c>
      <c r="K692" s="413">
        <f>'گام اول '!BH694</f>
        <v>66377484</v>
      </c>
      <c r="L692" s="413">
        <f t="shared" si="10"/>
        <v>0</v>
      </c>
      <c r="M692" s="414"/>
      <c r="N692" s="413"/>
    </row>
    <row r="693" spans="2:14" s="410" customFormat="1" ht="11.25" customHeight="1" x14ac:dyDescent="0.2">
      <c r="B693" s="411">
        <f>'گام اول '!B695</f>
        <v>689</v>
      </c>
      <c r="C693" s="411" t="str">
        <f>'گام اول '!E695</f>
        <v>كرمعلي</v>
      </c>
      <c r="D693" s="411" t="str">
        <f>'گام اول '!F695</f>
        <v>حیدری شمس</v>
      </c>
      <c r="E693" s="411" t="str">
        <f>'گام اول '!G695</f>
        <v>نگهبان</v>
      </c>
      <c r="F693" s="411" t="str">
        <f>'گام اول '!H695</f>
        <v>البرز</v>
      </c>
      <c r="G693" s="411" t="str">
        <f>'گام اول '!I695</f>
        <v>129-813-1044181-1</v>
      </c>
      <c r="H693" s="411" t="str">
        <f>'گام اول '!J695</f>
        <v>4011644447</v>
      </c>
      <c r="I693" s="412">
        <f>'گام اول '!BH695</f>
        <v>68845579</v>
      </c>
      <c r="K693" s="413">
        <f>'گام اول '!BH695</f>
        <v>68845579</v>
      </c>
      <c r="L693" s="413">
        <f t="shared" si="10"/>
        <v>0</v>
      </c>
      <c r="M693" s="414"/>
      <c r="N693" s="413"/>
    </row>
    <row r="694" spans="2:14" s="410" customFormat="1" ht="11.25" customHeight="1" x14ac:dyDescent="0.2">
      <c r="B694" s="411">
        <f>'گام اول '!B696</f>
        <v>690</v>
      </c>
      <c r="C694" s="411" t="str">
        <f>'گام اول '!E696</f>
        <v>كورش</v>
      </c>
      <c r="D694" s="411" t="str">
        <f>'گام اول '!F696</f>
        <v>رازمنديان</v>
      </c>
      <c r="E694" s="411" t="str">
        <f>'گام اول '!G696</f>
        <v>نگهبان</v>
      </c>
      <c r="F694" s="411" t="str">
        <f>'گام اول '!H696</f>
        <v>البرز</v>
      </c>
      <c r="G694" s="411" t="str">
        <f>'گام اول '!I696</f>
        <v>129-813-475963-1</v>
      </c>
      <c r="H694" s="411" t="str">
        <f>'گام اول '!J696</f>
        <v>2619527872</v>
      </c>
      <c r="I694" s="412">
        <f>'گام اول '!BH696</f>
        <v>66190084</v>
      </c>
      <c r="K694" s="413">
        <f>'گام اول '!BH696</f>
        <v>66190084</v>
      </c>
      <c r="L694" s="413">
        <f t="shared" si="10"/>
        <v>0</v>
      </c>
      <c r="M694" s="414"/>
      <c r="N694" s="413"/>
    </row>
    <row r="695" spans="2:14" s="410" customFormat="1" ht="11.25" customHeight="1" x14ac:dyDescent="0.2">
      <c r="B695" s="411">
        <f>'گام اول '!B697</f>
        <v>691</v>
      </c>
      <c r="C695" s="411" t="str">
        <f>'گام اول '!E697</f>
        <v>ناصر</v>
      </c>
      <c r="D695" s="411" t="str">
        <f>'گام اول '!F697</f>
        <v>توسلي پور</v>
      </c>
      <c r="E695" s="411" t="str">
        <f>'گام اول '!G697</f>
        <v>نگهبان</v>
      </c>
      <c r="F695" s="411" t="str">
        <f>'گام اول '!H697</f>
        <v>البرز</v>
      </c>
      <c r="G695" s="411" t="str">
        <f>'گام اول '!I697</f>
        <v>254-813-3113466-1</v>
      </c>
      <c r="H695" s="411" t="str">
        <f>'گام اول '!J697</f>
        <v>0033024073</v>
      </c>
      <c r="I695" s="412">
        <f>'گام اول '!BH697</f>
        <v>66377484</v>
      </c>
      <c r="K695" s="413">
        <f>'گام اول '!BH697</f>
        <v>66377484</v>
      </c>
      <c r="L695" s="413">
        <f t="shared" si="10"/>
        <v>0</v>
      </c>
      <c r="M695" s="414"/>
      <c r="N695" s="413"/>
    </row>
    <row r="696" spans="2:14" s="410" customFormat="1" ht="11.25" customHeight="1" x14ac:dyDescent="0.2">
      <c r="B696" s="411">
        <f>'گام اول '!B698</f>
        <v>692</v>
      </c>
      <c r="C696" s="411" t="str">
        <f>'گام اول '!E698</f>
        <v>اسمعيل</v>
      </c>
      <c r="D696" s="411" t="str">
        <f>'گام اول '!F698</f>
        <v>پور مصطفي</v>
      </c>
      <c r="E696" s="411" t="str">
        <f>'گام اول '!G698</f>
        <v>نگهبان</v>
      </c>
      <c r="F696" s="411" t="str">
        <f>'گام اول '!H698</f>
        <v>البرز</v>
      </c>
      <c r="G696" s="411" t="str">
        <f>'گام اول '!I698</f>
        <v>129-813-1185319-1</v>
      </c>
      <c r="H696" s="411" t="str">
        <f>'گام اول '!J698</f>
        <v>2872002601</v>
      </c>
      <c r="I696" s="412">
        <f>'گام اول '!BH698</f>
        <v>71688474</v>
      </c>
      <c r="K696" s="413">
        <f>'گام اول '!BH698</f>
        <v>71688474</v>
      </c>
      <c r="L696" s="413">
        <f t="shared" si="10"/>
        <v>0</v>
      </c>
      <c r="M696" s="414"/>
      <c r="N696" s="413"/>
    </row>
    <row r="697" spans="2:14" s="410" customFormat="1" ht="11.25" customHeight="1" x14ac:dyDescent="0.2">
      <c r="B697" s="411">
        <f>'گام اول '!B699</f>
        <v>693</v>
      </c>
      <c r="C697" s="411" t="str">
        <f>'گام اول '!E699</f>
        <v>حسين</v>
      </c>
      <c r="D697" s="411" t="str">
        <f>'گام اول '!F699</f>
        <v>سروري</v>
      </c>
      <c r="E697" s="411" t="str">
        <f>'گام اول '!G699</f>
        <v>نگهبان</v>
      </c>
      <c r="F697" s="411" t="str">
        <f>'گام اول '!H699</f>
        <v>البرز</v>
      </c>
      <c r="G697" s="411" t="str">
        <f>'گام اول '!I699</f>
        <v>129-813-170347-1</v>
      </c>
      <c r="H697" s="411" t="str">
        <f>'گام اول '!J699</f>
        <v>4898040055</v>
      </c>
      <c r="I697" s="412">
        <f>'گام اول '!BH699</f>
        <v>71313674</v>
      </c>
      <c r="K697" s="413">
        <f>'گام اول '!BH699</f>
        <v>71313674</v>
      </c>
      <c r="L697" s="413">
        <f t="shared" si="10"/>
        <v>0</v>
      </c>
      <c r="M697" s="414"/>
      <c r="N697" s="413"/>
    </row>
    <row r="698" spans="2:14" s="410" customFormat="1" ht="11.25" customHeight="1" x14ac:dyDescent="0.2">
      <c r="B698" s="411">
        <f>'گام اول '!B700</f>
        <v>694</v>
      </c>
      <c r="C698" s="411" t="str">
        <f>'گام اول '!E700</f>
        <v>جمال</v>
      </c>
      <c r="D698" s="411" t="str">
        <f>'گام اول '!F700</f>
        <v>مجیدی</v>
      </c>
      <c r="E698" s="411" t="str">
        <f>'گام اول '!G700</f>
        <v>نگهبان</v>
      </c>
      <c r="F698" s="411" t="str">
        <f>'گام اول '!H700</f>
        <v>البرز</v>
      </c>
      <c r="G698" s="411" t="str">
        <f>'گام اول '!I700</f>
        <v>129-813-2161619-1</v>
      </c>
      <c r="H698" s="411" t="str">
        <f>'گام اول '!J700</f>
        <v>3358106896</v>
      </c>
      <c r="I698" s="412">
        <f>'گام اول '!BH700</f>
        <v>69032979</v>
      </c>
      <c r="K698" s="413">
        <f>'گام اول '!BH700</f>
        <v>69032979</v>
      </c>
      <c r="L698" s="413">
        <f t="shared" si="10"/>
        <v>0</v>
      </c>
      <c r="M698" s="414"/>
      <c r="N698" s="413"/>
    </row>
    <row r="699" spans="2:14" s="410" customFormat="1" ht="11.25" customHeight="1" x14ac:dyDescent="0.2">
      <c r="B699" s="411">
        <f>'گام اول '!B701</f>
        <v>695</v>
      </c>
      <c r="C699" s="411" t="str">
        <f>'گام اول '!E701</f>
        <v>محمدعلي</v>
      </c>
      <c r="D699" s="411" t="str">
        <f>'گام اول '!F701</f>
        <v>طاهري فر</v>
      </c>
      <c r="E699" s="411" t="str">
        <f>'گام اول '!G701</f>
        <v>نگهبان</v>
      </c>
      <c r="F699" s="411" t="str">
        <f>'گام اول '!H701</f>
        <v>البرز</v>
      </c>
      <c r="G699" s="411" t="str">
        <f>'گام اول '!I701</f>
        <v>129-813-1280918-1</v>
      </c>
      <c r="H699" s="411" t="str">
        <f>'گام اول '!J701</f>
        <v>5609479401</v>
      </c>
      <c r="I699" s="412">
        <f>'گام اول '!BH701</f>
        <v>71688474</v>
      </c>
      <c r="K699" s="413">
        <f>'گام اول '!BH701</f>
        <v>71688474</v>
      </c>
      <c r="L699" s="413">
        <f t="shared" si="10"/>
        <v>0</v>
      </c>
      <c r="M699" s="414"/>
      <c r="N699" s="413"/>
    </row>
    <row r="700" spans="2:14" s="410" customFormat="1" ht="11.25" customHeight="1" x14ac:dyDescent="0.2">
      <c r="B700" s="411">
        <f>'گام اول '!B702</f>
        <v>696</v>
      </c>
      <c r="C700" s="411" t="str">
        <f>'گام اول '!E702</f>
        <v>وحيد</v>
      </c>
      <c r="D700" s="411" t="str">
        <f>'گام اول '!F702</f>
        <v>معجري</v>
      </c>
      <c r="E700" s="411" t="str">
        <f>'گام اول '!G702</f>
        <v>نگهبان</v>
      </c>
      <c r="F700" s="411" t="str">
        <f>'گام اول '!H702</f>
        <v>البرز</v>
      </c>
      <c r="G700" s="411" t="str">
        <f>'گام اول '!I702</f>
        <v>129-813-8671-1</v>
      </c>
      <c r="H700" s="411" t="str">
        <f>'گام اول '!J702</f>
        <v>0031809715</v>
      </c>
      <c r="I700" s="412">
        <f>'گام اول '!BH702</f>
        <v>69032979</v>
      </c>
      <c r="K700" s="413">
        <f>'گام اول '!BH702</f>
        <v>69032979</v>
      </c>
      <c r="L700" s="413">
        <f t="shared" si="10"/>
        <v>0</v>
      </c>
      <c r="M700" s="414"/>
      <c r="N700" s="413"/>
    </row>
    <row r="701" spans="2:14" s="410" customFormat="1" ht="11.25" customHeight="1" x14ac:dyDescent="0.2">
      <c r="B701" s="411">
        <f>'گام اول '!B703</f>
        <v>697</v>
      </c>
      <c r="C701" s="411" t="str">
        <f>'گام اول '!E703</f>
        <v>علي</v>
      </c>
      <c r="D701" s="411" t="str">
        <f>'گام اول '!F703</f>
        <v>محمدي آسايش</v>
      </c>
      <c r="E701" s="411" t="str">
        <f>'گام اول '!G703</f>
        <v>نگهبان</v>
      </c>
      <c r="F701" s="411" t="str">
        <f>'گام اول '!H703</f>
        <v>البرز</v>
      </c>
      <c r="G701" s="411" t="str">
        <f>'گام اول '!I703</f>
        <v>129-813-841590-1</v>
      </c>
      <c r="H701" s="411" t="str">
        <f>'گام اول '!J703</f>
        <v>1602179492</v>
      </c>
      <c r="I701" s="412">
        <f>'گام اول '!BH703</f>
        <v>71688474</v>
      </c>
      <c r="K701" s="413">
        <f>'گام اول '!BH703</f>
        <v>71688474</v>
      </c>
      <c r="L701" s="413">
        <f t="shared" si="10"/>
        <v>0</v>
      </c>
      <c r="M701" s="414"/>
      <c r="N701" s="413"/>
    </row>
    <row r="702" spans="2:14" s="410" customFormat="1" ht="11.25" customHeight="1" x14ac:dyDescent="0.2">
      <c r="B702" s="411">
        <f>'گام اول '!B704</f>
        <v>698</v>
      </c>
      <c r="C702" s="411" t="str">
        <f>'گام اول '!E704</f>
        <v>كاظم</v>
      </c>
      <c r="D702" s="411" t="str">
        <f>'گام اول '!F704</f>
        <v>خان محمدي سبزيكار</v>
      </c>
      <c r="E702" s="411" t="str">
        <f>'گام اول '!G704</f>
        <v>نگهبان</v>
      </c>
      <c r="F702" s="411" t="str">
        <f>'گام اول '!H704</f>
        <v>البرز</v>
      </c>
      <c r="G702" s="411" t="str">
        <f>'گام اول '!I704</f>
        <v>129-813-850991-1</v>
      </c>
      <c r="H702" s="411" t="str">
        <f>'گام اول '!J704</f>
        <v>3256213006</v>
      </c>
      <c r="I702" s="412">
        <f>'گام اول '!BH704</f>
        <v>69032979</v>
      </c>
      <c r="K702" s="413">
        <f>'گام اول '!BH704</f>
        <v>69032979</v>
      </c>
      <c r="L702" s="413">
        <f t="shared" si="10"/>
        <v>0</v>
      </c>
      <c r="M702" s="414"/>
      <c r="N702" s="413"/>
    </row>
    <row r="703" spans="2:14" s="410" customFormat="1" ht="11.25" customHeight="1" x14ac:dyDescent="0.2">
      <c r="B703" s="411">
        <f>'گام اول '!B705</f>
        <v>699</v>
      </c>
      <c r="C703" s="411" t="str">
        <f>'گام اول '!E705</f>
        <v>عباس</v>
      </c>
      <c r="D703" s="411" t="str">
        <f>'گام اول '!F705</f>
        <v>ماری</v>
      </c>
      <c r="E703" s="411" t="str">
        <f>'گام اول '!G705</f>
        <v>نگهبان</v>
      </c>
      <c r="F703" s="411" t="str">
        <f>'گام اول '!H705</f>
        <v>البرز</v>
      </c>
      <c r="G703" s="411" t="str">
        <f>'گام اول '!I705</f>
        <v>129-813-1047443-1</v>
      </c>
      <c r="H703" s="411" t="str">
        <f>'گام اول '!J705</f>
        <v>0321450701</v>
      </c>
      <c r="I703" s="412">
        <f>'گام اول '!BH705</f>
        <v>74343969</v>
      </c>
      <c r="K703" s="413">
        <f>'گام اول '!BH705</f>
        <v>74343969</v>
      </c>
      <c r="L703" s="413">
        <f t="shared" si="10"/>
        <v>0</v>
      </c>
      <c r="M703" s="414"/>
      <c r="N703" s="413"/>
    </row>
    <row r="704" spans="2:14" s="410" customFormat="1" ht="11.25" customHeight="1" x14ac:dyDescent="0.2">
      <c r="B704" s="411">
        <f>'گام اول '!B706</f>
        <v>700</v>
      </c>
      <c r="C704" s="411" t="str">
        <f>'گام اول '!E706</f>
        <v>اصغر</v>
      </c>
      <c r="D704" s="411" t="str">
        <f>'گام اول '!F706</f>
        <v>بزرگ مهر</v>
      </c>
      <c r="E704" s="411" t="str">
        <f>'گام اول '!G706</f>
        <v>نگهبان</v>
      </c>
      <c r="F704" s="411" t="str">
        <f>'گام اول '!H706</f>
        <v>البرز</v>
      </c>
      <c r="G704" s="411" t="str">
        <f>'گام اول '!I706</f>
        <v>129-813-571811-1</v>
      </c>
      <c r="H704" s="411" t="str">
        <f>'گام اول '!J706</f>
        <v>5388869891</v>
      </c>
      <c r="I704" s="412">
        <f>'گام اول '!BH706</f>
        <v>66377484</v>
      </c>
      <c r="K704" s="413">
        <f>'گام اول '!BH706</f>
        <v>66377484</v>
      </c>
      <c r="L704" s="413">
        <f t="shared" si="10"/>
        <v>0</v>
      </c>
      <c r="M704" s="414"/>
      <c r="N704" s="413"/>
    </row>
    <row r="705" spans="2:14" s="410" customFormat="1" ht="11.25" customHeight="1" x14ac:dyDescent="0.2">
      <c r="B705" s="411">
        <f>'گام اول '!B707</f>
        <v>701</v>
      </c>
      <c r="C705" s="411" t="str">
        <f>'گام اول '!E707</f>
        <v>عيوض</v>
      </c>
      <c r="D705" s="411" t="str">
        <f>'گام اول '!F707</f>
        <v>ميرزائي</v>
      </c>
      <c r="E705" s="411" t="str">
        <f>'گام اول '!G707</f>
        <v>نگهبان</v>
      </c>
      <c r="F705" s="411" t="str">
        <f>'گام اول '!H707</f>
        <v>البرز</v>
      </c>
      <c r="G705" s="411" t="str">
        <f>'گام اول '!I707</f>
        <v>129-813-2591659-1</v>
      </c>
      <c r="H705" s="411" t="str">
        <f>'گام اول '!J707</f>
        <v>6149890805</v>
      </c>
      <c r="I705" s="412">
        <f>'گام اول '!BH707</f>
        <v>66377484</v>
      </c>
      <c r="K705" s="413">
        <f>'گام اول '!BH707</f>
        <v>66377484</v>
      </c>
      <c r="L705" s="413">
        <f t="shared" si="10"/>
        <v>0</v>
      </c>
      <c r="M705" s="414"/>
      <c r="N705" s="413"/>
    </row>
    <row r="706" spans="2:14" s="410" customFormat="1" ht="11.25" customHeight="1" x14ac:dyDescent="0.2">
      <c r="B706" s="411">
        <f>'گام اول '!B708</f>
        <v>702</v>
      </c>
      <c r="C706" s="411" t="str">
        <f>'گام اول '!E708</f>
        <v>حمید</v>
      </c>
      <c r="D706" s="411" t="str">
        <f>'گام اول '!F708</f>
        <v>حاج نیا</v>
      </c>
      <c r="E706" s="411" t="str">
        <f>'گام اول '!G708</f>
        <v>نگهبان</v>
      </c>
      <c r="F706" s="411" t="str">
        <f>'گام اول '!H708</f>
        <v>البرز</v>
      </c>
      <c r="G706" s="411" t="str">
        <f>'گام اول '!I708</f>
        <v>129-813-2195919-1</v>
      </c>
      <c r="H706" s="411" t="str">
        <f>'گام اول '!J708</f>
        <v>1590013921</v>
      </c>
      <c r="I706" s="412">
        <f>'گام اول '!BH708</f>
        <v>70719579</v>
      </c>
      <c r="K706" s="413">
        <f>'گام اول '!BH708</f>
        <v>70719579</v>
      </c>
      <c r="L706" s="413">
        <f t="shared" si="10"/>
        <v>0</v>
      </c>
      <c r="M706" s="414"/>
      <c r="N706" s="413"/>
    </row>
    <row r="707" spans="2:14" s="410" customFormat="1" ht="11.25" customHeight="1" x14ac:dyDescent="0.2">
      <c r="B707" s="411">
        <f>'گام اول '!B709</f>
        <v>703</v>
      </c>
      <c r="C707" s="411" t="str">
        <f>'گام اول '!E709</f>
        <v>محمد</v>
      </c>
      <c r="D707" s="411" t="str">
        <f>'گام اول '!F709</f>
        <v>سعیدی</v>
      </c>
      <c r="E707" s="411" t="str">
        <f>'گام اول '!G709</f>
        <v>نگهبان</v>
      </c>
      <c r="F707" s="411" t="str">
        <f>'گام اول '!H709</f>
        <v>البرز</v>
      </c>
      <c r="G707" s="411" t="str">
        <f>'گام اول '!I709</f>
        <v>254-813-3287200-1</v>
      </c>
      <c r="H707" s="411" t="str">
        <f>'گام اول '!J709</f>
        <v>3980013693</v>
      </c>
      <c r="I707" s="412">
        <f>'گام اول '!BH709</f>
        <v>66190084</v>
      </c>
      <c r="K707" s="413">
        <f>'گام اول '!BH709</f>
        <v>66190084</v>
      </c>
      <c r="L707" s="413">
        <f t="shared" si="10"/>
        <v>0</v>
      </c>
      <c r="M707" s="414"/>
      <c r="N707" s="413"/>
    </row>
    <row r="708" spans="2:14" s="410" customFormat="1" ht="11.25" customHeight="1" x14ac:dyDescent="0.2">
      <c r="B708" s="411">
        <f>'گام اول '!B710</f>
        <v>704</v>
      </c>
      <c r="C708" s="411" t="str">
        <f>'گام اول '!E710</f>
        <v>نقی</v>
      </c>
      <c r="D708" s="411" t="str">
        <f>'گام اول '!F710</f>
        <v>معصومی</v>
      </c>
      <c r="E708" s="411" t="str">
        <f>'گام اول '!G710</f>
        <v>نگهبان</v>
      </c>
      <c r="F708" s="411" t="str">
        <f>'گام اول '!H710</f>
        <v>البرز</v>
      </c>
      <c r="G708" s="411" t="str">
        <f>'گام اول '!I710</f>
        <v>129-813-49388-1</v>
      </c>
      <c r="H708" s="411" t="str">
        <f>'گام اول '!J710</f>
        <v>5669910788</v>
      </c>
      <c r="I708" s="412">
        <f>'گام اول '!BH710</f>
        <v>73375074</v>
      </c>
      <c r="K708" s="413">
        <f>'گام اول '!BH710</f>
        <v>73375074</v>
      </c>
      <c r="L708" s="413">
        <f t="shared" si="10"/>
        <v>0</v>
      </c>
      <c r="M708" s="414"/>
      <c r="N708" s="413"/>
    </row>
    <row r="709" spans="2:14" s="410" customFormat="1" ht="11.25" customHeight="1" x14ac:dyDescent="0.2">
      <c r="B709" s="411">
        <f>'گام اول '!B711</f>
        <v>705</v>
      </c>
      <c r="C709" s="411" t="str">
        <f>'گام اول '!E711</f>
        <v>مهدی</v>
      </c>
      <c r="D709" s="411" t="str">
        <f>'گام اول '!F711</f>
        <v>رحمان زاده</v>
      </c>
      <c r="E709" s="411" t="str">
        <f>'گام اول '!G711</f>
        <v>نگهبان</v>
      </c>
      <c r="F709" s="411" t="str">
        <f>'گام اول '!H711</f>
        <v>البرز</v>
      </c>
      <c r="G709" s="411" t="str">
        <f>'گام اول '!I711</f>
        <v>129-813-3341456-1</v>
      </c>
      <c r="H709" s="411" t="str">
        <f>'گام اول '!J711</f>
        <v>3979764011</v>
      </c>
      <c r="I709" s="412">
        <f>'گام اول '!BH711</f>
        <v>66377484</v>
      </c>
      <c r="K709" s="413">
        <f>'گام اول '!BH711</f>
        <v>66377484</v>
      </c>
      <c r="L709" s="413">
        <f t="shared" si="10"/>
        <v>0</v>
      </c>
      <c r="M709" s="414"/>
      <c r="N709" s="413"/>
    </row>
    <row r="710" spans="2:14" s="410" customFormat="1" ht="11.25" customHeight="1" x14ac:dyDescent="0.2">
      <c r="B710" s="411">
        <f>'گام اول '!B712</f>
        <v>706</v>
      </c>
      <c r="C710" s="411" t="str">
        <f>'گام اول '!E712</f>
        <v>یوسف</v>
      </c>
      <c r="D710" s="411" t="str">
        <f>'گام اول '!F712</f>
        <v>الیاسی</v>
      </c>
      <c r="E710" s="411" t="str">
        <f>'گام اول '!G712</f>
        <v>نگهبان</v>
      </c>
      <c r="F710" s="411" t="str">
        <f>'گام اول '!H712</f>
        <v>البرز</v>
      </c>
      <c r="G710" s="411" t="str">
        <f>'گام اول '!I712</f>
        <v>129-813-6425418-1</v>
      </c>
      <c r="H710" s="411" t="str">
        <f>'گام اول '!J712</f>
        <v>3979763021</v>
      </c>
      <c r="I710" s="412">
        <f>'گام اول '!BH712</f>
        <v>66377484</v>
      </c>
      <c r="K710" s="413">
        <f>'گام اول '!BH712</f>
        <v>66377484</v>
      </c>
      <c r="L710" s="413">
        <f t="shared" ref="L710:L773" si="11">K710-I710</f>
        <v>0</v>
      </c>
      <c r="M710" s="414"/>
      <c r="N710" s="413"/>
    </row>
    <row r="711" spans="2:14" s="410" customFormat="1" ht="11.25" customHeight="1" x14ac:dyDescent="0.2">
      <c r="B711" s="411">
        <f>'گام اول '!B713</f>
        <v>707</v>
      </c>
      <c r="C711" s="411" t="str">
        <f>'گام اول '!E713</f>
        <v>حسین</v>
      </c>
      <c r="D711" s="411" t="str">
        <f>'گام اول '!F713</f>
        <v>طهماسبی قلی</v>
      </c>
      <c r="E711" s="411" t="str">
        <f>'گام اول '!G713</f>
        <v>نگهبان</v>
      </c>
      <c r="F711" s="411" t="str">
        <f>'گام اول '!H713</f>
        <v>البرز</v>
      </c>
      <c r="G711" s="411" t="str">
        <f>'گام اول '!I713</f>
        <v>254-813-3388979-1</v>
      </c>
      <c r="H711" s="411" t="str">
        <f>'گام اول '!J713</f>
        <v>0311256988</v>
      </c>
      <c r="I711" s="412">
        <f>'گام اول '!BH713</f>
        <v>66190084</v>
      </c>
      <c r="K711" s="413">
        <f>'گام اول '!BH713</f>
        <v>66190084</v>
      </c>
      <c r="L711" s="413">
        <f t="shared" si="11"/>
        <v>0</v>
      </c>
      <c r="M711" s="414"/>
      <c r="N711" s="413"/>
    </row>
    <row r="712" spans="2:14" s="410" customFormat="1" ht="11.25" customHeight="1" x14ac:dyDescent="0.2">
      <c r="B712" s="411">
        <f>'گام اول '!B714</f>
        <v>708</v>
      </c>
      <c r="C712" s="411" t="str">
        <f>'گام اول '!E714</f>
        <v>محمدتقی</v>
      </c>
      <c r="D712" s="411" t="str">
        <f>'گام اول '!F714</f>
        <v>صادقی خراطی</v>
      </c>
      <c r="E712" s="411" t="str">
        <f>'گام اول '!G714</f>
        <v>نگهبان</v>
      </c>
      <c r="F712" s="411" t="str">
        <f>'گام اول '!H714</f>
        <v>البرز</v>
      </c>
      <c r="G712" s="411" t="str">
        <f>'گام اول '!I714</f>
        <v>254-813-3394370-1</v>
      </c>
      <c r="H712" s="411" t="str">
        <f>'گام اول '!J714</f>
        <v>0322817341</v>
      </c>
      <c r="I712" s="412">
        <f>'گام اول '!BH714</f>
        <v>66190084</v>
      </c>
      <c r="K712" s="413">
        <f>'گام اول '!BH714</f>
        <v>66190084</v>
      </c>
      <c r="L712" s="413">
        <f t="shared" si="11"/>
        <v>0</v>
      </c>
      <c r="M712" s="414"/>
      <c r="N712" s="413"/>
    </row>
    <row r="713" spans="2:14" s="410" customFormat="1" ht="11.25" customHeight="1" x14ac:dyDescent="0.2">
      <c r="B713" s="411">
        <f>'گام اول '!B715</f>
        <v>709</v>
      </c>
      <c r="C713" s="411" t="str">
        <f>'گام اول '!E715</f>
        <v>احسان</v>
      </c>
      <c r="D713" s="411" t="str">
        <f>'گام اول '!F715</f>
        <v>خدری</v>
      </c>
      <c r="E713" s="411" t="str">
        <f>'گام اول '!G715</f>
        <v>نگهبان</v>
      </c>
      <c r="F713" s="411" t="str">
        <f>'گام اول '!H715</f>
        <v>البرز</v>
      </c>
      <c r="G713" s="411" t="str">
        <f>'گام اول '!I715</f>
        <v>129-813-3400370-1</v>
      </c>
      <c r="H713" s="411" t="str">
        <f>'گام اول '!J715</f>
        <v>0310794651</v>
      </c>
      <c r="I713" s="412">
        <f>'گام اول '!BH715</f>
        <v>66190084</v>
      </c>
      <c r="K713" s="413">
        <f>'گام اول '!BH715</f>
        <v>66190084</v>
      </c>
      <c r="L713" s="413">
        <f t="shared" si="11"/>
        <v>0</v>
      </c>
      <c r="M713" s="414"/>
      <c r="N713" s="413"/>
    </row>
    <row r="714" spans="2:14" s="410" customFormat="1" ht="11.25" customHeight="1" x14ac:dyDescent="0.2">
      <c r="B714" s="411">
        <f>'گام اول '!B716</f>
        <v>710</v>
      </c>
      <c r="C714" s="411" t="str">
        <f>'گام اول '!E716</f>
        <v>محمد عرفان</v>
      </c>
      <c r="D714" s="411" t="str">
        <f>'گام اول '!F716</f>
        <v>حیدری</v>
      </c>
      <c r="E714" s="411" t="str">
        <f>'گام اول '!G716</f>
        <v>نگهبان</v>
      </c>
      <c r="F714" s="411" t="str">
        <f>'گام اول '!H716</f>
        <v>البرز</v>
      </c>
      <c r="G714" s="411" t="str">
        <f>'گام اول '!I716</f>
        <v>129-700-3519598-1</v>
      </c>
      <c r="H714" s="411" t="str">
        <f>'گام اول '!J716</f>
        <v>1741625254</v>
      </c>
      <c r="I714" s="412">
        <f>'گام اول '!BH716</f>
        <v>73095787</v>
      </c>
      <c r="K714" s="413">
        <f>'گام اول '!BH716</f>
        <v>73095787</v>
      </c>
      <c r="L714" s="413">
        <f t="shared" si="11"/>
        <v>0</v>
      </c>
      <c r="M714" s="414"/>
      <c r="N714" s="413"/>
    </row>
    <row r="715" spans="2:14" s="410" customFormat="1" ht="11.25" customHeight="1" x14ac:dyDescent="0.2">
      <c r="B715" s="411">
        <f>'گام اول '!B717</f>
        <v>711</v>
      </c>
      <c r="C715" s="411" t="str">
        <f>'گام اول '!E717</f>
        <v>محمد رضا</v>
      </c>
      <c r="D715" s="411" t="str">
        <f>'گام اول '!F717</f>
        <v>بالابندی ثانی</v>
      </c>
      <c r="E715" s="411" t="str">
        <f>'گام اول '!G717</f>
        <v>نگهبان</v>
      </c>
      <c r="F715" s="411" t="str">
        <f>'گام اول '!H717</f>
        <v>البرز</v>
      </c>
      <c r="G715" s="411" t="str">
        <f>'گام اول '!I717</f>
        <v>129-700-3593493-1</v>
      </c>
      <c r="H715" s="411" t="str">
        <f>'گام اول '!J717</f>
        <v>0311766838</v>
      </c>
      <c r="I715" s="412">
        <f>'گام اول '!BH717</f>
        <v>66377484</v>
      </c>
      <c r="K715" s="413">
        <f>'گام اول '!BH717</f>
        <v>66377484</v>
      </c>
      <c r="L715" s="413">
        <f t="shared" si="11"/>
        <v>0</v>
      </c>
      <c r="M715" s="414"/>
      <c r="N715" s="413"/>
    </row>
    <row r="716" spans="2:14" s="410" customFormat="1" ht="11.25" customHeight="1" x14ac:dyDescent="0.2">
      <c r="B716" s="411">
        <f>'گام اول '!B718</f>
        <v>712</v>
      </c>
      <c r="C716" s="411" t="str">
        <f>'گام اول '!E718</f>
        <v xml:space="preserve">حسین </v>
      </c>
      <c r="D716" s="411" t="str">
        <f>'گام اول '!F718</f>
        <v>مرادي</v>
      </c>
      <c r="E716" s="411" t="str">
        <f>'گام اول '!G718</f>
        <v>نگهبان</v>
      </c>
      <c r="F716" s="411" t="str">
        <f>'گام اول '!H718</f>
        <v>البرز</v>
      </c>
      <c r="G716" s="411" t="str">
        <f>'گام اول '!I718</f>
        <v>254-700-3679219-1</v>
      </c>
      <c r="H716" s="411" t="str">
        <f>'گام اول '!J718</f>
        <v>0012251380</v>
      </c>
      <c r="I716" s="412">
        <f>'گام اول '!BH718</f>
        <v>69032979</v>
      </c>
      <c r="K716" s="413">
        <f>'گام اول '!BH718</f>
        <v>69032979</v>
      </c>
      <c r="L716" s="413">
        <f t="shared" si="11"/>
        <v>0</v>
      </c>
      <c r="M716" s="414"/>
      <c r="N716" s="413"/>
    </row>
    <row r="717" spans="2:14" s="410" customFormat="1" ht="11.25" customHeight="1" x14ac:dyDescent="0.2">
      <c r="B717" s="411">
        <f>'گام اول '!B719</f>
        <v>713</v>
      </c>
      <c r="C717" s="411" t="str">
        <f>'گام اول '!E719</f>
        <v xml:space="preserve">علیرضا </v>
      </c>
      <c r="D717" s="411" t="str">
        <f>'گام اول '!F719</f>
        <v>کریمی</v>
      </c>
      <c r="E717" s="411" t="str">
        <f>'گام اول '!G719</f>
        <v>نگهبان</v>
      </c>
      <c r="F717" s="411" t="str">
        <f>'گام اول '!H719</f>
        <v>البرز</v>
      </c>
      <c r="G717" s="411" t="str">
        <f>'گام اول '!I719</f>
        <v>254-700-9939175-1</v>
      </c>
      <c r="H717" s="411" t="str">
        <f>'گام اول '!J719</f>
        <v>0311329470</v>
      </c>
      <c r="I717" s="412">
        <f>'گام اول '!BH719</f>
        <v>68251484</v>
      </c>
      <c r="K717" s="413">
        <f>'گام اول '!BH719</f>
        <v>68251484</v>
      </c>
      <c r="L717" s="413">
        <f t="shared" si="11"/>
        <v>0</v>
      </c>
      <c r="M717" s="414"/>
      <c r="N717" s="413"/>
    </row>
    <row r="718" spans="2:14" s="410" customFormat="1" ht="11.25" customHeight="1" x14ac:dyDescent="0.2">
      <c r="B718" s="411">
        <f>'گام اول '!B720</f>
        <v>714</v>
      </c>
      <c r="C718" s="411" t="str">
        <f>'گام اول '!E720</f>
        <v>محمدرضا</v>
      </c>
      <c r="D718" s="411" t="str">
        <f>'گام اول '!F720</f>
        <v>مجیدی</v>
      </c>
      <c r="E718" s="411" t="str">
        <f>'گام اول '!G720</f>
        <v>نگهبان</v>
      </c>
      <c r="F718" s="411" t="str">
        <f>'گام اول '!H720</f>
        <v>البرز</v>
      </c>
      <c r="G718" s="411" t="str">
        <f>'گام اول '!I720</f>
        <v>129-700-3608356-1</v>
      </c>
      <c r="H718" s="411" t="str">
        <f>'گام اول '!J720</f>
        <v>5560138169</v>
      </c>
      <c r="I718" s="412">
        <f>'گام اول '!BH720</f>
        <v>69032979</v>
      </c>
      <c r="K718" s="413">
        <f>'گام اول '!BH720</f>
        <v>69032979</v>
      </c>
      <c r="L718" s="413">
        <f t="shared" si="11"/>
        <v>0</v>
      </c>
      <c r="M718" s="414"/>
      <c r="N718" s="413"/>
    </row>
    <row r="719" spans="2:14" s="410" customFormat="1" ht="11.25" customHeight="1" x14ac:dyDescent="0.2">
      <c r="B719" s="411">
        <f>'گام اول '!B721</f>
        <v>715</v>
      </c>
      <c r="C719" s="411" t="str">
        <f>'گام اول '!E721</f>
        <v>حسن</v>
      </c>
      <c r="D719" s="411" t="str">
        <f>'گام اول '!F721</f>
        <v>ابراهیمی</v>
      </c>
      <c r="E719" s="411" t="str">
        <f>'گام اول '!G721</f>
        <v>نگهبان</v>
      </c>
      <c r="F719" s="411" t="str">
        <f>'گام اول '!H721</f>
        <v>البرز</v>
      </c>
      <c r="G719" s="411" t="str">
        <f>'گام اول '!I721</f>
        <v>129-700-3705561-1</v>
      </c>
      <c r="H719" s="411" t="str">
        <f>'گام اول '!J721</f>
        <v>5450021313</v>
      </c>
      <c r="I719" s="412">
        <f>'گام اول '!BH721</f>
        <v>66377484</v>
      </c>
      <c r="K719" s="413">
        <f>'گام اول '!BH721</f>
        <v>66377484</v>
      </c>
      <c r="L719" s="413">
        <f t="shared" si="11"/>
        <v>0</v>
      </c>
      <c r="M719" s="414"/>
      <c r="N719" s="413"/>
    </row>
    <row r="720" spans="2:14" s="410" customFormat="1" ht="11.25" customHeight="1" x14ac:dyDescent="0.2">
      <c r="B720" s="411">
        <f>'گام اول '!B722</f>
        <v>716</v>
      </c>
      <c r="C720" s="411" t="str">
        <f>'گام اول '!E722</f>
        <v>سید سعید</v>
      </c>
      <c r="D720" s="411" t="str">
        <f>'گام اول '!F722</f>
        <v>موسوی</v>
      </c>
      <c r="E720" s="411" t="str">
        <f>'گام اول '!G722</f>
        <v>نگهبان</v>
      </c>
      <c r="F720" s="411" t="str">
        <f>'گام اول '!H722</f>
        <v>البرز</v>
      </c>
      <c r="G720" s="411" t="str">
        <f>'گام اول '!I722</f>
        <v>302-813-5237435-1</v>
      </c>
      <c r="H720" s="411" t="str">
        <f>'گام اول '!J722</f>
        <v>0310113709</v>
      </c>
      <c r="I720" s="412">
        <f>'گام اول '!BH722</f>
        <v>68845579</v>
      </c>
      <c r="K720" s="413">
        <f>'گام اول '!BH722</f>
        <v>68845579</v>
      </c>
      <c r="L720" s="413">
        <f t="shared" si="11"/>
        <v>0</v>
      </c>
      <c r="M720" s="414"/>
      <c r="N720" s="413"/>
    </row>
    <row r="721" spans="2:14" s="410" customFormat="1" ht="11.25" customHeight="1" x14ac:dyDescent="0.2">
      <c r="B721" s="411">
        <f>'گام اول '!B723</f>
        <v>717</v>
      </c>
      <c r="C721" s="411" t="str">
        <f>'گام اول '!E723</f>
        <v>سید میثم</v>
      </c>
      <c r="D721" s="411" t="str">
        <f>'گام اول '!F723</f>
        <v>خوشگذران حقیقی</v>
      </c>
      <c r="E721" s="411" t="str">
        <f>'گام اول '!G723</f>
        <v>نگهبان</v>
      </c>
      <c r="F721" s="411" t="str">
        <f>'گام اول '!H723</f>
        <v>البرز</v>
      </c>
      <c r="G721" s="411" t="str">
        <f>'گام اول '!I723</f>
        <v>432-700-3803213-1</v>
      </c>
      <c r="H721" s="411" t="str">
        <f>'گام اول '!J723</f>
        <v>0069612552</v>
      </c>
      <c r="I721" s="412">
        <f>'گام اول '!BH723</f>
        <v>66377484</v>
      </c>
      <c r="K721" s="413">
        <f>'گام اول '!BH723</f>
        <v>66377484</v>
      </c>
      <c r="L721" s="413">
        <f t="shared" si="11"/>
        <v>0</v>
      </c>
      <c r="M721" s="414"/>
      <c r="N721" s="413"/>
    </row>
    <row r="722" spans="2:14" s="410" customFormat="1" ht="11.25" customHeight="1" x14ac:dyDescent="0.2">
      <c r="B722" s="411">
        <f>'گام اول '!B724</f>
        <v>718</v>
      </c>
      <c r="C722" s="411" t="str">
        <f>'گام اول '!E724</f>
        <v>حامد</v>
      </c>
      <c r="D722" s="411" t="str">
        <f>'گام اول '!F724</f>
        <v>نجفی</v>
      </c>
      <c r="E722" s="411" t="str">
        <f>'گام اول '!G724</f>
        <v>نگهبان</v>
      </c>
      <c r="F722" s="411" t="str">
        <f>'گام اول '!H724</f>
        <v>البرز</v>
      </c>
      <c r="G722" s="411" t="str">
        <f>'گام اول '!I724</f>
        <v>129-700-3802647-1</v>
      </c>
      <c r="H722" s="411" t="str">
        <f>'گام اول '!J724</f>
        <v>0063394995</v>
      </c>
      <c r="I722" s="412">
        <f>'گام اول '!BH724</f>
        <v>69032979</v>
      </c>
      <c r="K722" s="413">
        <f>'گام اول '!BH724</f>
        <v>69032979</v>
      </c>
      <c r="L722" s="413">
        <f t="shared" si="11"/>
        <v>0</v>
      </c>
      <c r="M722" s="414"/>
      <c r="N722" s="413"/>
    </row>
    <row r="723" spans="2:14" s="410" customFormat="1" ht="11.25" customHeight="1" x14ac:dyDescent="0.2">
      <c r="B723" s="411">
        <f>'گام اول '!B725</f>
        <v>719</v>
      </c>
      <c r="C723" s="411" t="str">
        <f>'گام اول '!E725</f>
        <v>علیرضا</v>
      </c>
      <c r="D723" s="411" t="str">
        <f>'گام اول '!F725</f>
        <v>بابایی</v>
      </c>
      <c r="E723" s="411" t="str">
        <f>'گام اول '!G725</f>
        <v>نگهبان</v>
      </c>
      <c r="F723" s="411" t="str">
        <f>'گام اول '!H725</f>
        <v>البرز</v>
      </c>
      <c r="G723" s="411" t="str">
        <f>'گام اول '!I725</f>
        <v>129-700-3803642-1</v>
      </c>
      <c r="H723" s="411" t="str">
        <f>'گام اول '!J725</f>
        <v>0051781336</v>
      </c>
      <c r="I723" s="412">
        <f>'گام اول '!BH725</f>
        <v>71501074</v>
      </c>
      <c r="K723" s="413">
        <f>'گام اول '!BH725</f>
        <v>71501074</v>
      </c>
      <c r="L723" s="413">
        <f t="shared" si="11"/>
        <v>0</v>
      </c>
      <c r="M723" s="414"/>
      <c r="N723" s="413"/>
    </row>
    <row r="724" spans="2:14" s="410" customFormat="1" ht="11.25" customHeight="1" x14ac:dyDescent="0.2">
      <c r="B724" s="411">
        <f>'گام اول '!B726</f>
        <v>720</v>
      </c>
      <c r="C724" s="411" t="str">
        <f>'گام اول '!E726</f>
        <v>رضا</v>
      </c>
      <c r="D724" s="411" t="str">
        <f>'گام اول '!F726</f>
        <v>رضایی</v>
      </c>
      <c r="E724" s="411" t="str">
        <f>'گام اول '!G726</f>
        <v>نگهبان</v>
      </c>
      <c r="F724" s="411" t="str">
        <f>'گام اول '!H726</f>
        <v>البرز</v>
      </c>
      <c r="G724" s="411" t="str">
        <f>'گام اول '!I726</f>
        <v>254-700-3828995-1</v>
      </c>
      <c r="H724" s="411" t="str">
        <f>'گام اول '!J726</f>
        <v>0311321631</v>
      </c>
      <c r="I724" s="412">
        <f>'گام اول '!BH726</f>
        <v>66190084</v>
      </c>
      <c r="K724" s="413">
        <f>'گام اول '!BH726</f>
        <v>66190084</v>
      </c>
      <c r="L724" s="413">
        <f t="shared" si="11"/>
        <v>0</v>
      </c>
      <c r="M724" s="414"/>
      <c r="N724" s="413"/>
    </row>
    <row r="725" spans="2:14" s="410" customFormat="1" ht="11.25" customHeight="1" x14ac:dyDescent="0.2">
      <c r="B725" s="411">
        <f>'گام اول '!B727</f>
        <v>721</v>
      </c>
      <c r="C725" s="411" t="str">
        <f>'گام اول '!E727</f>
        <v>محمد</v>
      </c>
      <c r="D725" s="411" t="str">
        <f>'گام اول '!F727</f>
        <v>محمدی پور ماسوله</v>
      </c>
      <c r="E725" s="411" t="str">
        <f>'گام اول '!G727</f>
        <v>نگهبان</v>
      </c>
      <c r="F725" s="411" t="str">
        <f>'گام اول '!H727</f>
        <v>البرز</v>
      </c>
      <c r="G725" s="411" t="str">
        <f>'گام اول '!I727</f>
        <v>129-700-4131330-1</v>
      </c>
      <c r="H725" s="411" t="str">
        <f>'گام اول '!J727</f>
        <v>0323461336</v>
      </c>
      <c r="I725" s="412">
        <f>'گام اول '!BH727</f>
        <v>70587698</v>
      </c>
      <c r="K725" s="413">
        <f>'گام اول '!BH727</f>
        <v>70587698</v>
      </c>
      <c r="L725" s="413">
        <f t="shared" si="11"/>
        <v>0</v>
      </c>
      <c r="M725" s="414"/>
      <c r="N725" s="413"/>
    </row>
    <row r="726" spans="2:14" s="410" customFormat="1" ht="11.25" customHeight="1" x14ac:dyDescent="0.2">
      <c r="B726" s="411">
        <f>'گام اول '!B728</f>
        <v>722</v>
      </c>
      <c r="C726" s="411" t="str">
        <f>'گام اول '!E728</f>
        <v>سبزعلی</v>
      </c>
      <c r="D726" s="411" t="str">
        <f>'گام اول '!F728</f>
        <v>کرمی</v>
      </c>
      <c r="E726" s="411" t="str">
        <f>'گام اول '!G728</f>
        <v>نگهبان</v>
      </c>
      <c r="F726" s="411" t="str">
        <f>'گام اول '!H728</f>
        <v>البرز</v>
      </c>
      <c r="G726" s="411" t="str">
        <f>'گام اول '!I728</f>
        <v>129-813-2432653-1</v>
      </c>
      <c r="H726" s="411" t="str">
        <f>'گام اول '!J728</f>
        <v>4370909831</v>
      </c>
      <c r="I726" s="412">
        <f>'گام اول '!BH728</f>
        <v>71688474</v>
      </c>
      <c r="K726" s="413">
        <f>'گام اول '!BH728</f>
        <v>71688474</v>
      </c>
      <c r="L726" s="413">
        <f t="shared" si="11"/>
        <v>0</v>
      </c>
      <c r="M726" s="414"/>
      <c r="N726" s="413"/>
    </row>
    <row r="727" spans="2:14" s="410" customFormat="1" ht="11.25" customHeight="1" x14ac:dyDescent="0.2">
      <c r="B727" s="411">
        <f>'گام اول '!B729</f>
        <v>723</v>
      </c>
      <c r="C727" s="411" t="str">
        <f>'گام اول '!E729</f>
        <v xml:space="preserve">مهدی </v>
      </c>
      <c r="D727" s="411" t="str">
        <f>'گام اول '!F729</f>
        <v>کیانی</v>
      </c>
      <c r="E727" s="411" t="str">
        <f>'گام اول '!G729</f>
        <v>نگهبان</v>
      </c>
      <c r="F727" s="411" t="str">
        <f>'گام اول '!H729</f>
        <v>البرز</v>
      </c>
      <c r="G727" s="411" t="str">
        <f>'گام اول '!I729</f>
        <v>254-700-3679275-1</v>
      </c>
      <c r="H727" s="411" t="str">
        <f>'گام اول '!J729</f>
        <v>0065949730</v>
      </c>
      <c r="I727" s="412">
        <f>'گام اول '!BH729</f>
        <v>71501074</v>
      </c>
      <c r="K727" s="413">
        <f>'گام اول '!BH729</f>
        <v>71501074</v>
      </c>
      <c r="L727" s="413">
        <f t="shared" si="11"/>
        <v>0</v>
      </c>
      <c r="M727" s="414"/>
      <c r="N727" s="413"/>
    </row>
    <row r="728" spans="2:14" s="410" customFormat="1" ht="11.25" customHeight="1" x14ac:dyDescent="0.2">
      <c r="B728" s="411">
        <f>'گام اول '!B730</f>
        <v>724</v>
      </c>
      <c r="C728" s="411" t="str">
        <f>'گام اول '!E730</f>
        <v>حامد</v>
      </c>
      <c r="D728" s="411" t="str">
        <f>'گام اول '!F730</f>
        <v>غلامپور دهسری</v>
      </c>
      <c r="E728" s="411" t="str">
        <f>'گام اول '!G730</f>
        <v>نگهبان</v>
      </c>
      <c r="F728" s="411" t="str">
        <f>'گام اول '!H730</f>
        <v>البرز</v>
      </c>
      <c r="G728" s="411" t="str">
        <f>'گام اول '!I730</f>
        <v>129-700-4317792-1</v>
      </c>
      <c r="H728" s="411" t="str">
        <f>'گام اول '!J730</f>
        <v>5170017219</v>
      </c>
      <c r="I728" s="412">
        <f>'گام اول '!BH730</f>
        <v>63887061</v>
      </c>
      <c r="K728" s="413">
        <f>'گام اول '!BH730</f>
        <v>63887061</v>
      </c>
      <c r="L728" s="413">
        <f t="shared" si="11"/>
        <v>0</v>
      </c>
      <c r="M728" s="414"/>
      <c r="N728" s="413"/>
    </row>
    <row r="729" spans="2:14" s="410" customFormat="1" ht="11.25" customHeight="1" x14ac:dyDescent="0.2">
      <c r="B729" s="411">
        <f>'گام اول '!B731</f>
        <v>725</v>
      </c>
      <c r="C729" s="411" t="str">
        <f>'گام اول '!E731</f>
        <v>عباس</v>
      </c>
      <c r="D729" s="411" t="str">
        <f>'گام اول '!F731</f>
        <v>نوری</v>
      </c>
      <c r="E729" s="411" t="str">
        <f>'گام اول '!G731</f>
        <v>نگهبان</v>
      </c>
      <c r="F729" s="411" t="str">
        <f>'گام اول '!H731</f>
        <v>البرز</v>
      </c>
      <c r="G729" s="411" t="str">
        <f>'گام اول '!I731</f>
        <v>129-700-4317433-1</v>
      </c>
      <c r="H729" s="411" t="str">
        <f>'گام اول '!J731</f>
        <v>0065015762</v>
      </c>
      <c r="I729" s="412">
        <f>'گام اول '!BH731</f>
        <v>66542556</v>
      </c>
      <c r="K729" s="413">
        <f>'گام اول '!BH731</f>
        <v>66542556</v>
      </c>
      <c r="L729" s="413">
        <f t="shared" si="11"/>
        <v>0</v>
      </c>
      <c r="M729" s="414"/>
      <c r="N729" s="413"/>
    </row>
    <row r="730" spans="2:14" s="410" customFormat="1" ht="11.25" customHeight="1" x14ac:dyDescent="0.2">
      <c r="B730" s="411">
        <f>'گام اول '!B732</f>
        <v>726</v>
      </c>
      <c r="C730" s="411" t="str">
        <f>'گام اول '!E732</f>
        <v>هادی</v>
      </c>
      <c r="D730" s="411" t="str">
        <f>'گام اول '!F732</f>
        <v>احمدی سهامیه</v>
      </c>
      <c r="E730" s="411" t="str">
        <f>'گام اول '!G732</f>
        <v>نگهبان</v>
      </c>
      <c r="F730" s="411" t="str">
        <f>'گام اول '!H732</f>
        <v>البرز</v>
      </c>
      <c r="G730" s="411" t="str">
        <f>'گام اول '!I732</f>
        <v>129-813-1250981-1</v>
      </c>
      <c r="H730" s="411" t="str">
        <f>'گام اول '!J732</f>
        <v>0054239532</v>
      </c>
      <c r="I730" s="412">
        <f>'گام اول '!BH732</f>
        <v>68845579</v>
      </c>
      <c r="K730" s="413">
        <f>'گام اول '!BH732</f>
        <v>68845579</v>
      </c>
      <c r="L730" s="413">
        <f t="shared" si="11"/>
        <v>0</v>
      </c>
      <c r="M730" s="414"/>
      <c r="N730" s="413"/>
    </row>
    <row r="731" spans="2:14" s="410" customFormat="1" ht="11.25" customHeight="1" x14ac:dyDescent="0.2">
      <c r="B731" s="411">
        <f>'گام اول '!B733</f>
        <v>727</v>
      </c>
      <c r="C731" s="411" t="str">
        <f>'گام اول '!E733</f>
        <v>مسلم</v>
      </c>
      <c r="D731" s="411" t="str">
        <f>'گام اول '!F733</f>
        <v>دلداری</v>
      </c>
      <c r="E731" s="411" t="str">
        <f>'گام اول '!G733</f>
        <v>نگهبان</v>
      </c>
      <c r="F731" s="411" t="str">
        <f>'گام اول '!H733</f>
        <v>قزوین</v>
      </c>
      <c r="G731" s="411" t="str">
        <f>'گام اول '!I733</f>
        <v>129-700-3679411-1</v>
      </c>
      <c r="H731" s="411" t="str">
        <f>'گام اول '!J733</f>
        <v>5160054634</v>
      </c>
      <c r="I731" s="412">
        <f>'گام اول '!BH733</f>
        <v>73283187</v>
      </c>
      <c r="K731" s="413">
        <f>'گام اول '!BH733</f>
        <v>73283187</v>
      </c>
      <c r="L731" s="413">
        <f t="shared" si="11"/>
        <v>0</v>
      </c>
      <c r="M731" s="414"/>
      <c r="N731" s="413"/>
    </row>
    <row r="732" spans="2:14" s="410" customFormat="1" ht="11.25" customHeight="1" x14ac:dyDescent="0.2">
      <c r="B732" s="411">
        <f>'گام اول '!B734</f>
        <v>728</v>
      </c>
      <c r="C732" s="411" t="str">
        <f>'گام اول '!E734</f>
        <v>علی</v>
      </c>
      <c r="D732" s="411" t="str">
        <f>'گام اول '!F734</f>
        <v>فرهنگی دورباش</v>
      </c>
      <c r="E732" s="411" t="str">
        <f>'گام اول '!G734</f>
        <v>نگهبان</v>
      </c>
      <c r="F732" s="411" t="str">
        <f>'گام اول '!H734</f>
        <v>قزوین</v>
      </c>
      <c r="G732" s="411" t="str">
        <f>'گام اول '!I734</f>
        <v>293-12-3907364-1</v>
      </c>
      <c r="H732" s="411" t="str">
        <f>'گام اول '!J734</f>
        <v>2940129800</v>
      </c>
      <c r="I732" s="412">
        <f>'گام اول '!BH734</f>
        <v>54558941</v>
      </c>
      <c r="K732" s="413">
        <f>'گام اول '!BH734</f>
        <v>54558941</v>
      </c>
      <c r="L732" s="413">
        <f t="shared" si="11"/>
        <v>0</v>
      </c>
      <c r="M732" s="414"/>
      <c r="N732" s="413"/>
    </row>
    <row r="733" spans="2:14" s="410" customFormat="1" ht="11.25" customHeight="1" x14ac:dyDescent="0.2">
      <c r="B733" s="411">
        <f>'گام اول '!B735</f>
        <v>729</v>
      </c>
      <c r="C733" s="411" t="str">
        <f>'گام اول '!E735</f>
        <v>علی</v>
      </c>
      <c r="D733" s="411" t="str">
        <f>'گام اول '!F735</f>
        <v>نایبلویی</v>
      </c>
      <c r="E733" s="411" t="str">
        <f>'گام اول '!G735</f>
        <v>نگهبان</v>
      </c>
      <c r="F733" s="411" t="str">
        <f>'گام اول '!H735</f>
        <v>قزوین</v>
      </c>
      <c r="G733" s="411" t="str">
        <f>'گام اول '!I735</f>
        <v>163-813-6121560-1</v>
      </c>
      <c r="H733" s="411" t="str">
        <f>'گام اول '!J735</f>
        <v>5599289923</v>
      </c>
      <c r="I733" s="412">
        <f>'گام اول '!BH735</f>
        <v>69198051</v>
      </c>
      <c r="K733" s="413">
        <f>'گام اول '!BH735</f>
        <v>69198051</v>
      </c>
      <c r="L733" s="413">
        <f t="shared" si="11"/>
        <v>0</v>
      </c>
      <c r="M733" s="414"/>
      <c r="N733" s="413"/>
    </row>
    <row r="734" spans="2:14" s="410" customFormat="1" ht="11.25" customHeight="1" x14ac:dyDescent="0.2">
      <c r="B734" s="411">
        <f>'گام اول '!B736</f>
        <v>730</v>
      </c>
      <c r="C734" s="411" t="str">
        <f>'گام اول '!E736</f>
        <v>مهدی</v>
      </c>
      <c r="D734" s="411" t="str">
        <f>'گام اول '!F736</f>
        <v>فرج پور</v>
      </c>
      <c r="E734" s="411" t="str">
        <f>'گام اول '!G736</f>
        <v>نگهبان</v>
      </c>
      <c r="F734" s="411" t="str">
        <f>'گام اول '!H736</f>
        <v>قزوین</v>
      </c>
      <c r="G734" s="411" t="str">
        <f>'گام اول '!I736</f>
        <v>293-813-4159960-1</v>
      </c>
      <c r="H734" s="411" t="str">
        <f>'گام اول '!J736</f>
        <v>2210281652</v>
      </c>
      <c r="I734" s="412">
        <f>'گام اول '!BH736</f>
        <v>63887061</v>
      </c>
      <c r="K734" s="413">
        <f>'گام اول '!BH736</f>
        <v>63887061</v>
      </c>
      <c r="L734" s="413">
        <f t="shared" si="11"/>
        <v>0</v>
      </c>
      <c r="M734" s="414"/>
      <c r="N734" s="413"/>
    </row>
    <row r="735" spans="2:14" s="410" customFormat="1" ht="11.25" customHeight="1" x14ac:dyDescent="0.2">
      <c r="B735" s="411">
        <f>'گام اول '!B737</f>
        <v>731</v>
      </c>
      <c r="C735" s="411" t="str">
        <f>'گام اول '!E737</f>
        <v>غلامرضا</v>
      </c>
      <c r="D735" s="411" t="str">
        <f>'گام اول '!F737</f>
        <v>جباری</v>
      </c>
      <c r="E735" s="411" t="str">
        <f>'گام اول '!G737</f>
        <v>نگهبان</v>
      </c>
      <c r="F735" s="411" t="str">
        <f>'گام اول '!H737</f>
        <v>قزوین</v>
      </c>
      <c r="G735" s="411" t="str">
        <f>'گام اول '!I737</f>
        <v>293-12-4209888-1</v>
      </c>
      <c r="H735" s="411" t="str">
        <f>'گام اول '!J737</f>
        <v>4324239967</v>
      </c>
      <c r="I735" s="412">
        <f>'گام اول '!BH737</f>
        <v>63887061</v>
      </c>
      <c r="K735" s="413">
        <f>'گام اول '!BH737</f>
        <v>63887061</v>
      </c>
      <c r="L735" s="413">
        <f t="shared" si="11"/>
        <v>0</v>
      </c>
      <c r="M735" s="414"/>
      <c r="N735" s="413"/>
    </row>
    <row r="736" spans="2:14" s="410" customFormat="1" ht="11.25" customHeight="1" x14ac:dyDescent="0.2">
      <c r="B736" s="411">
        <f>'گام اول '!B738</f>
        <v>732</v>
      </c>
      <c r="C736" s="411" t="str">
        <f>'گام اول '!E738</f>
        <v>سیدرضا</v>
      </c>
      <c r="D736" s="411" t="str">
        <f>'گام اول '!F738</f>
        <v>برزگر</v>
      </c>
      <c r="E736" s="411" t="str">
        <f>'گام اول '!G738</f>
        <v>نگهبان</v>
      </c>
      <c r="F736" s="411" t="str">
        <f>'گام اول '!H738</f>
        <v>قزوین</v>
      </c>
      <c r="G736" s="411" t="str">
        <f>'گام اول '!I738</f>
        <v>293-12-4202264-1</v>
      </c>
      <c r="H736" s="411" t="str">
        <f>'گام اول '!J738</f>
        <v>4322215866</v>
      </c>
      <c r="I736" s="412">
        <f>'گام اول '!BH738</f>
        <v>71853546</v>
      </c>
      <c r="K736" s="413">
        <f>'گام اول '!BH738</f>
        <v>71853546</v>
      </c>
      <c r="L736" s="413">
        <f t="shared" si="11"/>
        <v>0</v>
      </c>
      <c r="M736" s="414"/>
      <c r="N736" s="413"/>
    </row>
    <row r="737" spans="2:14" s="410" customFormat="1" ht="11.25" customHeight="1" x14ac:dyDescent="0.2">
      <c r="B737" s="411">
        <f>'گام اول '!B739</f>
        <v>733</v>
      </c>
      <c r="C737" s="411" t="str">
        <f>'گام اول '!E739</f>
        <v>محمدرفيع</v>
      </c>
      <c r="D737" s="411" t="str">
        <f>'گام اول '!F739</f>
        <v>ملائي</v>
      </c>
      <c r="E737" s="411" t="str">
        <f>'گام اول '!G739</f>
        <v>نگهبان</v>
      </c>
      <c r="F737" s="411" t="str">
        <f>'گام اول '!H739</f>
        <v>هرمزگان</v>
      </c>
      <c r="G737" s="411" t="str">
        <f>'گام اول '!I739</f>
        <v>173-813-3581356-1</v>
      </c>
      <c r="H737" s="411" t="str">
        <f>'گام اول '!J739</f>
        <v>3392832987</v>
      </c>
      <c r="I737" s="412">
        <f>'گام اول '!BH739</f>
        <v>71688474</v>
      </c>
      <c r="K737" s="413">
        <f>'گام اول '!BH739</f>
        <v>71688474</v>
      </c>
      <c r="L737" s="413">
        <f t="shared" si="11"/>
        <v>0</v>
      </c>
      <c r="M737" s="414"/>
      <c r="N737" s="413"/>
    </row>
    <row r="738" spans="2:14" s="410" customFormat="1" ht="11.25" customHeight="1" x14ac:dyDescent="0.2">
      <c r="B738" s="411">
        <f>'گام اول '!B740</f>
        <v>734</v>
      </c>
      <c r="C738" s="411" t="str">
        <f>'گام اول '!E740</f>
        <v>مجيد</v>
      </c>
      <c r="D738" s="411" t="str">
        <f>'گام اول '!F740</f>
        <v>دادور قلاتي</v>
      </c>
      <c r="E738" s="411" t="str">
        <f>'گام اول '!G740</f>
        <v>نگهبان</v>
      </c>
      <c r="F738" s="411" t="str">
        <f>'گام اول '!H740</f>
        <v>هرمزگان</v>
      </c>
      <c r="G738" s="411" t="str">
        <f>'گام اول '!I740</f>
        <v>173-800-1423-1</v>
      </c>
      <c r="H738" s="411" t="str">
        <f>'گام اول '!J740</f>
        <v>3479692540</v>
      </c>
      <c r="I738" s="412">
        <f>'گام اول '!BH740</f>
        <v>68626284</v>
      </c>
      <c r="K738" s="413">
        <f>'گام اول '!BH740</f>
        <v>68626284</v>
      </c>
      <c r="L738" s="413">
        <f t="shared" si="11"/>
        <v>0</v>
      </c>
      <c r="M738" s="414"/>
      <c r="N738" s="413"/>
    </row>
    <row r="739" spans="2:14" s="410" customFormat="1" ht="11.25" customHeight="1" x14ac:dyDescent="0.2">
      <c r="B739" s="411">
        <f>'گام اول '!B741</f>
        <v>735</v>
      </c>
      <c r="C739" s="411" t="str">
        <f>'گام اول '!E741</f>
        <v>علي</v>
      </c>
      <c r="D739" s="411" t="str">
        <f>'گام اول '!F741</f>
        <v>دادي زاده</v>
      </c>
      <c r="E739" s="411" t="str">
        <f>'گام اول '!G741</f>
        <v>نگهبان</v>
      </c>
      <c r="F739" s="411" t="str">
        <f>'گام اول '!H741</f>
        <v>هرمزگان</v>
      </c>
      <c r="G739" s="411" t="str">
        <f>'گام اول '!I741</f>
        <v>173-813-2180688-1</v>
      </c>
      <c r="H739" s="411" t="str">
        <f>'گام اول '!J741</f>
        <v>4699897371</v>
      </c>
      <c r="I739" s="412">
        <f>'گام اول '!BH741</f>
        <v>74343969</v>
      </c>
      <c r="K739" s="413">
        <f>'گام اول '!BH741</f>
        <v>74343969</v>
      </c>
      <c r="L739" s="413">
        <f t="shared" si="11"/>
        <v>0</v>
      </c>
      <c r="M739" s="414"/>
      <c r="N739" s="413"/>
    </row>
    <row r="740" spans="2:14" s="410" customFormat="1" ht="11.25" customHeight="1" x14ac:dyDescent="0.2">
      <c r="B740" s="411">
        <f>'گام اول '!B742</f>
        <v>736</v>
      </c>
      <c r="C740" s="411" t="str">
        <f>'گام اول '!E742</f>
        <v>میلاد</v>
      </c>
      <c r="D740" s="411" t="str">
        <f>'گام اول '!F742</f>
        <v>رئیسی سرخونی</v>
      </c>
      <c r="E740" s="411" t="str">
        <f>'گام اول '!G742</f>
        <v>نگهبان</v>
      </c>
      <c r="F740" s="411" t="str">
        <f>'گام اول '!H742</f>
        <v>هرمزگان</v>
      </c>
      <c r="G740" s="411" t="str">
        <f>'گام اول '!I742</f>
        <v>389-813-3371932-1</v>
      </c>
      <c r="H740" s="411" t="str">
        <f>'گام اول '!J742</f>
        <v>3380662836</v>
      </c>
      <c r="I740" s="412">
        <f>'گام اول '!BH742</f>
        <v>69188484</v>
      </c>
      <c r="K740" s="413">
        <f>'گام اول '!BH742</f>
        <v>69188484</v>
      </c>
      <c r="L740" s="413">
        <f t="shared" si="11"/>
        <v>0</v>
      </c>
      <c r="M740" s="414"/>
      <c r="N740" s="413"/>
    </row>
    <row r="741" spans="2:14" s="410" customFormat="1" ht="11.25" customHeight="1" x14ac:dyDescent="0.2">
      <c r="B741" s="411">
        <f>'گام اول '!B743</f>
        <v>737</v>
      </c>
      <c r="C741" s="411" t="str">
        <f>'گام اول '!E743</f>
        <v>احمد</v>
      </c>
      <c r="D741" s="411" t="str">
        <f>'گام اول '!F743</f>
        <v>حسين پور</v>
      </c>
      <c r="E741" s="411" t="str">
        <f>'گام اول '!G743</f>
        <v>نگهبان</v>
      </c>
      <c r="F741" s="411" t="str">
        <f>'گام اول '!H743</f>
        <v>هرمزگان</v>
      </c>
      <c r="G741" s="411" t="str">
        <f>'گام اول '!I743</f>
        <v>173-813-99026128-1</v>
      </c>
      <c r="H741" s="411" t="str">
        <f>'گام اول '!J743</f>
        <v>3479456502</v>
      </c>
      <c r="I741" s="412">
        <f>'گام اول '!BH743</f>
        <v>71843979</v>
      </c>
      <c r="K741" s="413">
        <f>'گام اول '!BH743</f>
        <v>71843979</v>
      </c>
      <c r="L741" s="413">
        <f t="shared" si="11"/>
        <v>0</v>
      </c>
      <c r="M741" s="414"/>
      <c r="N741" s="413"/>
    </row>
    <row r="742" spans="2:14" s="410" customFormat="1" ht="11.25" customHeight="1" x14ac:dyDescent="0.2">
      <c r="B742" s="411">
        <f>'گام اول '!B744</f>
        <v>738</v>
      </c>
      <c r="C742" s="411" t="str">
        <f>'گام اول '!E744</f>
        <v>خاتون</v>
      </c>
      <c r="D742" s="411" t="str">
        <f>'گام اول '!F744</f>
        <v>ولي الهي</v>
      </c>
      <c r="E742" s="411" t="str">
        <f>'گام اول '!G744</f>
        <v>نگهبان</v>
      </c>
      <c r="F742" s="411" t="str">
        <f>'گام اول '!H744</f>
        <v>هرمزگان</v>
      </c>
      <c r="G742" s="411" t="str">
        <f>'گام اول '!I744</f>
        <v>173-813-3189305-1</v>
      </c>
      <c r="H742" s="411" t="str">
        <f>'گام اول '!J744</f>
        <v>3070650961</v>
      </c>
      <c r="I742" s="412">
        <f>'گام اول '!BH744</f>
        <v>56232941</v>
      </c>
      <c r="K742" s="413">
        <f>'گام اول '!BH744</f>
        <v>56232941</v>
      </c>
      <c r="L742" s="413">
        <f t="shared" si="11"/>
        <v>0</v>
      </c>
      <c r="M742" s="414"/>
      <c r="N742" s="413"/>
    </row>
    <row r="743" spans="2:14" s="410" customFormat="1" ht="11.25" customHeight="1" x14ac:dyDescent="0.2">
      <c r="B743" s="411">
        <f>'گام اول '!B745</f>
        <v>739</v>
      </c>
      <c r="C743" s="411" t="str">
        <f>'گام اول '!E745</f>
        <v>عباس</v>
      </c>
      <c r="D743" s="411" t="str">
        <f>'گام اول '!F745</f>
        <v>جليز</v>
      </c>
      <c r="E743" s="411" t="str">
        <f>'گام اول '!G745</f>
        <v>نگهبان</v>
      </c>
      <c r="F743" s="411" t="str">
        <f>'گام اول '!H745</f>
        <v>هرمزگان</v>
      </c>
      <c r="G743" s="411" t="str">
        <f>'گام اول '!I745</f>
        <v>144-813-2719-1</v>
      </c>
      <c r="H743" s="411" t="str">
        <f>'گام اول '!J745</f>
        <v>3391183144</v>
      </c>
      <c r="I743" s="412">
        <f>'گام اول '!BH745</f>
        <v>74124674</v>
      </c>
      <c r="K743" s="413">
        <f>'گام اول '!BH745</f>
        <v>74124674</v>
      </c>
      <c r="L743" s="413">
        <f t="shared" si="11"/>
        <v>0</v>
      </c>
      <c r="M743" s="414"/>
      <c r="N743" s="413"/>
    </row>
    <row r="744" spans="2:14" s="410" customFormat="1" ht="11.25" customHeight="1" x14ac:dyDescent="0.2">
      <c r="B744" s="411">
        <f>'گام اول '!B746</f>
        <v>740</v>
      </c>
      <c r="C744" s="411" t="str">
        <f>'گام اول '!E746</f>
        <v>هوشنگ</v>
      </c>
      <c r="D744" s="411" t="str">
        <f>'گام اول '!F746</f>
        <v>شرفی</v>
      </c>
      <c r="E744" s="411" t="str">
        <f>'گام اول '!G746</f>
        <v>نگهبان</v>
      </c>
      <c r="F744" s="411" t="str">
        <f>'گام اول '!H746</f>
        <v>هرمزگان</v>
      </c>
      <c r="G744" s="411" t="str">
        <f>'گام اول '!I746</f>
        <v>173-700-3498836-1</v>
      </c>
      <c r="H744" s="411">
        <f>'گام اول '!J746</f>
        <v>4723308687</v>
      </c>
      <c r="I744" s="412">
        <f>'گام اول '!BH746</f>
        <v>77154969</v>
      </c>
      <c r="K744" s="413">
        <f>'گام اول '!BH746</f>
        <v>77154969</v>
      </c>
      <c r="L744" s="413">
        <f t="shared" si="11"/>
        <v>0</v>
      </c>
      <c r="M744" s="414"/>
      <c r="N744" s="413"/>
    </row>
    <row r="745" spans="2:14" s="410" customFormat="1" ht="11.25" customHeight="1" x14ac:dyDescent="0.2">
      <c r="B745" s="411">
        <f>'گام اول '!B747</f>
        <v>741</v>
      </c>
      <c r="C745" s="411" t="str">
        <f>'گام اول '!E747</f>
        <v>امیرحسین</v>
      </c>
      <c r="D745" s="411" t="str">
        <f>'گام اول '!F747</f>
        <v>اطهری زاده</v>
      </c>
      <c r="E745" s="411" t="str">
        <f>'گام اول '!G747</f>
        <v>نگهبان</v>
      </c>
      <c r="F745" s="411" t="str">
        <f>'گام اول '!H747</f>
        <v>هرمزگان</v>
      </c>
      <c r="G745" s="411" t="str">
        <f>'گام اول '!I747</f>
        <v>389-12-3737302-1</v>
      </c>
      <c r="H745" s="411" t="str">
        <f>'گام اول '!J747</f>
        <v>3380821721</v>
      </c>
      <c r="I745" s="412">
        <f>'گام اول '!BH747</f>
        <v>69188484</v>
      </c>
      <c r="K745" s="413">
        <f>'گام اول '!BH747</f>
        <v>69188484</v>
      </c>
      <c r="L745" s="413">
        <f t="shared" si="11"/>
        <v>0</v>
      </c>
      <c r="M745" s="414"/>
      <c r="N745" s="413"/>
    </row>
    <row r="746" spans="2:14" s="410" customFormat="1" ht="11.25" customHeight="1" x14ac:dyDescent="0.2">
      <c r="B746" s="411">
        <f>'گام اول '!B748</f>
        <v>742</v>
      </c>
      <c r="C746" s="411" t="str">
        <f>'گام اول '!E748</f>
        <v>محمدحسين</v>
      </c>
      <c r="D746" s="411" t="str">
        <f>'گام اول '!F748</f>
        <v>سطاني ده شعيب</v>
      </c>
      <c r="E746" s="411" t="str">
        <f>'گام اول '!G748</f>
        <v>نگهبان</v>
      </c>
      <c r="F746" s="411" t="str">
        <f>'گام اول '!H748</f>
        <v>کرمان</v>
      </c>
      <c r="G746" s="411" t="str">
        <f>'گام اول '!I748</f>
        <v>152-813-25573-2</v>
      </c>
      <c r="H746" s="411" t="str">
        <f>'گام اول '!J748</f>
        <v>2992143375</v>
      </c>
      <c r="I746" s="412">
        <f>'گام اول '!BH748</f>
        <v>68095979</v>
      </c>
      <c r="K746" s="413">
        <f>'گام اول '!BH748</f>
        <v>68095979</v>
      </c>
      <c r="L746" s="413">
        <f t="shared" si="11"/>
        <v>0</v>
      </c>
      <c r="M746" s="414"/>
      <c r="N746" s="413"/>
    </row>
    <row r="747" spans="2:14" s="410" customFormat="1" ht="11.25" customHeight="1" x14ac:dyDescent="0.2">
      <c r="B747" s="411">
        <f>'گام اول '!B749</f>
        <v>743</v>
      </c>
      <c r="C747" s="411" t="str">
        <f>'گام اول '!E749</f>
        <v>مهدي</v>
      </c>
      <c r="D747" s="411" t="str">
        <f>'گام اول '!F749</f>
        <v>مهدي زاده قنات گرمي</v>
      </c>
      <c r="E747" s="411" t="str">
        <f>'گام اول '!G749</f>
        <v>نگهبان</v>
      </c>
      <c r="F747" s="411" t="str">
        <f>'گام اول '!H749</f>
        <v>کرمان</v>
      </c>
      <c r="G747" s="411" t="str">
        <f>'گام اول '!I749</f>
        <v>442-813-25588-1</v>
      </c>
      <c r="H747" s="411" t="str">
        <f>'گام اول '!J749</f>
        <v>3091216561</v>
      </c>
      <c r="I747" s="412">
        <f>'گام اول '!BH749</f>
        <v>74846177</v>
      </c>
      <c r="K747" s="413">
        <f>'گام اول '!BH749</f>
        <v>74846177</v>
      </c>
      <c r="L747" s="413">
        <f t="shared" si="11"/>
        <v>0</v>
      </c>
      <c r="M747" s="414"/>
      <c r="N747" s="413"/>
    </row>
    <row r="748" spans="2:14" s="410" customFormat="1" ht="11.25" customHeight="1" x14ac:dyDescent="0.2">
      <c r="B748" s="411">
        <f>'گام اول '!B750</f>
        <v>744</v>
      </c>
      <c r="C748" s="411" t="str">
        <f>'گام اول '!E750</f>
        <v>محمدعلي</v>
      </c>
      <c r="D748" s="411" t="str">
        <f>'گام اول '!F750</f>
        <v>گرکانی نژاد</v>
      </c>
      <c r="E748" s="411" t="str">
        <f>'گام اول '!G750</f>
        <v>نگهبان</v>
      </c>
      <c r="F748" s="411" t="str">
        <f>'گام اول '!H750</f>
        <v>کرمان</v>
      </c>
      <c r="G748" s="411" t="str">
        <f>'گام اول '!I750</f>
        <v>152-800-679061-1</v>
      </c>
      <c r="H748" s="411" t="str">
        <f>'گام اول '!J750</f>
        <v>3179750571</v>
      </c>
      <c r="I748" s="412">
        <f>'گام اول '!BH750</f>
        <v>70751474</v>
      </c>
      <c r="K748" s="413">
        <f>'گام اول '!BH750</f>
        <v>70751474</v>
      </c>
      <c r="L748" s="413">
        <f t="shared" si="11"/>
        <v>0</v>
      </c>
      <c r="M748" s="414"/>
      <c r="N748" s="413"/>
    </row>
    <row r="749" spans="2:14" s="410" customFormat="1" ht="11.25" customHeight="1" x14ac:dyDescent="0.2">
      <c r="B749" s="411">
        <f>'گام اول '!B751</f>
        <v>745</v>
      </c>
      <c r="C749" s="411" t="str">
        <f>'گام اول '!E751</f>
        <v>مصطفي</v>
      </c>
      <c r="D749" s="411" t="str">
        <f>'گام اول '!F751</f>
        <v>شجاعي باغيني</v>
      </c>
      <c r="E749" s="411" t="str">
        <f>'گام اول '!G751</f>
        <v>نگهبان</v>
      </c>
      <c r="F749" s="411" t="str">
        <f>'گام اول '!H751</f>
        <v>کرمان</v>
      </c>
      <c r="G749" s="411" t="str">
        <f>'گام اول '!I751</f>
        <v>152-813-39280381-1</v>
      </c>
      <c r="H749" s="411" t="str">
        <f>'گام اول '!J751</f>
        <v>2980292842</v>
      </c>
      <c r="I749" s="412">
        <f>'گام اول '!BH751</f>
        <v>70284787</v>
      </c>
      <c r="K749" s="413">
        <f>'گام اول '!BH751</f>
        <v>70284787</v>
      </c>
      <c r="L749" s="413">
        <f t="shared" si="11"/>
        <v>0</v>
      </c>
      <c r="M749" s="414"/>
      <c r="N749" s="413"/>
    </row>
    <row r="750" spans="2:14" s="410" customFormat="1" ht="11.25" customHeight="1" x14ac:dyDescent="0.2">
      <c r="B750" s="411">
        <f>'گام اول '!B752</f>
        <v>746</v>
      </c>
      <c r="C750" s="411" t="str">
        <f>'گام اول '!E752</f>
        <v>محمد</v>
      </c>
      <c r="D750" s="411" t="str">
        <f>'گام اول '!F752</f>
        <v>موسي نژاد</v>
      </c>
      <c r="E750" s="411" t="str">
        <f>'گام اول '!G752</f>
        <v>نگهبان</v>
      </c>
      <c r="F750" s="411" t="str">
        <f>'گام اول '!H752</f>
        <v>کرمان</v>
      </c>
      <c r="G750" s="411" t="str">
        <f>'گام اول '!I752</f>
        <v>442-700-5809246-1</v>
      </c>
      <c r="H750" s="411" t="str">
        <f>'گام اول '!J752</f>
        <v>3170068032</v>
      </c>
      <c r="I750" s="412">
        <f>'گام اول '!BH752</f>
        <v>68095979</v>
      </c>
      <c r="K750" s="413">
        <f>'گام اول '!BH752</f>
        <v>68095979</v>
      </c>
      <c r="L750" s="413">
        <f t="shared" si="11"/>
        <v>0</v>
      </c>
      <c r="M750" s="414"/>
      <c r="N750" s="413"/>
    </row>
    <row r="751" spans="2:14" s="410" customFormat="1" ht="11.25" customHeight="1" x14ac:dyDescent="0.2">
      <c r="B751" s="411">
        <f>'گام اول '!B753</f>
        <v>747</v>
      </c>
      <c r="C751" s="411" t="str">
        <f>'گام اول '!E753</f>
        <v>رسول</v>
      </c>
      <c r="D751" s="411" t="str">
        <f>'گام اول '!F753</f>
        <v>هدايتي آبکوهي داوري</v>
      </c>
      <c r="E751" s="411" t="str">
        <f>'گام اول '!G753</f>
        <v>نگهبان</v>
      </c>
      <c r="F751" s="411" t="str">
        <f>'گام اول '!H753</f>
        <v>کرمان</v>
      </c>
      <c r="G751" s="411" t="str">
        <f>'گام اول '!I753</f>
        <v>152-12-7042983-1</v>
      </c>
      <c r="H751" s="411" t="str">
        <f>'گام اول '!J753</f>
        <v>3219971806</v>
      </c>
      <c r="I751" s="412">
        <f>'گام اول '!BH753</f>
        <v>72190682</v>
      </c>
      <c r="K751" s="413">
        <f>'گام اول '!BH753</f>
        <v>72190682</v>
      </c>
      <c r="L751" s="413">
        <f t="shared" si="11"/>
        <v>0</v>
      </c>
      <c r="M751" s="414"/>
      <c r="N751" s="413"/>
    </row>
    <row r="752" spans="2:14" s="410" customFormat="1" ht="11.25" customHeight="1" x14ac:dyDescent="0.2">
      <c r="B752" s="411">
        <f>'گام اول '!B754</f>
        <v>748</v>
      </c>
      <c r="C752" s="411" t="str">
        <f>'گام اول '!E754</f>
        <v>وحيد</v>
      </c>
      <c r="D752" s="411" t="str">
        <f>'گام اول '!F754</f>
        <v>پايدار</v>
      </c>
      <c r="E752" s="411" t="str">
        <f>'گام اول '!G754</f>
        <v>نگهبان</v>
      </c>
      <c r="F752" s="411" t="str">
        <f>'گام اول '!H754</f>
        <v>کرمان</v>
      </c>
      <c r="G752" s="411" t="str">
        <f>'گام اول '!I754</f>
        <v>152-813-3031303-1</v>
      </c>
      <c r="H752" s="411" t="str">
        <f>'گام اول '!J754</f>
        <v>3031303849</v>
      </c>
      <c r="I752" s="412">
        <f>'گام اول '!BH754</f>
        <v>70751474</v>
      </c>
      <c r="K752" s="413">
        <f>'گام اول '!BH754</f>
        <v>70751474</v>
      </c>
      <c r="L752" s="413">
        <f t="shared" si="11"/>
        <v>0</v>
      </c>
      <c r="M752" s="414"/>
      <c r="N752" s="413"/>
    </row>
    <row r="753" spans="2:14" s="410" customFormat="1" ht="11.25" customHeight="1" x14ac:dyDescent="0.2">
      <c r="B753" s="411">
        <f>'گام اول '!B755</f>
        <v>749</v>
      </c>
      <c r="C753" s="411" t="str">
        <f>'گام اول '!E755</f>
        <v>علی اکبر</v>
      </c>
      <c r="D753" s="411" t="str">
        <f>'گام اول '!F755</f>
        <v>کریمی ده ملائی</v>
      </c>
      <c r="E753" s="411" t="str">
        <f>'گام اول '!G755</f>
        <v>نگهبان</v>
      </c>
      <c r="F753" s="411" t="str">
        <f>'گام اول '!H755</f>
        <v>کرمان</v>
      </c>
      <c r="G753" s="411" t="str">
        <f>'گام اول '!I755</f>
        <v>152-12-3378728-1</v>
      </c>
      <c r="H753" s="411" t="str">
        <f>'گام اول '!J755</f>
        <v>2980849741</v>
      </c>
      <c r="I753" s="412">
        <f>'گام اول '!BH755</f>
        <v>68095979</v>
      </c>
      <c r="K753" s="413">
        <f>'گام اول '!BH755</f>
        <v>68095979</v>
      </c>
      <c r="L753" s="413">
        <f t="shared" si="11"/>
        <v>0</v>
      </c>
      <c r="M753" s="414"/>
      <c r="N753" s="413"/>
    </row>
    <row r="754" spans="2:14" s="410" customFormat="1" ht="11.25" customHeight="1" x14ac:dyDescent="0.2">
      <c r="B754" s="411">
        <f>'گام اول '!B756</f>
        <v>750</v>
      </c>
      <c r="C754" s="411" t="str">
        <f>'گام اول '!E756</f>
        <v>محمدعلی</v>
      </c>
      <c r="D754" s="411" t="str">
        <f>'گام اول '!F756</f>
        <v>هادی نژاد</v>
      </c>
      <c r="E754" s="411" t="str">
        <f>'گام اول '!G756</f>
        <v>نگهبان</v>
      </c>
      <c r="F754" s="411" t="str">
        <f>'گام اول '!H756</f>
        <v>کرمان</v>
      </c>
      <c r="G754" s="411" t="str">
        <f>'گام اول '!I756</f>
        <v>152-813-3381590-1</v>
      </c>
      <c r="H754" s="411" t="str">
        <f>'گام اول '!J756</f>
        <v>2992730467</v>
      </c>
      <c r="I754" s="412">
        <f>'گام اول '!BH756</f>
        <v>68095979</v>
      </c>
      <c r="K754" s="413">
        <f>'گام اول '!BH756</f>
        <v>68095979</v>
      </c>
      <c r="L754" s="413">
        <f t="shared" si="11"/>
        <v>0</v>
      </c>
      <c r="M754" s="414"/>
      <c r="N754" s="413"/>
    </row>
    <row r="755" spans="2:14" s="410" customFormat="1" ht="11.25" customHeight="1" x14ac:dyDescent="0.2">
      <c r="B755" s="411">
        <f>'گام اول '!B757</f>
        <v>751</v>
      </c>
      <c r="C755" s="411" t="str">
        <f>'گام اول '!E757</f>
        <v>محمد علی</v>
      </c>
      <c r="D755" s="411" t="str">
        <f>'گام اول '!F757</f>
        <v>عرب آبادی</v>
      </c>
      <c r="E755" s="411" t="str">
        <f>'گام اول '!G757</f>
        <v>نگهبان</v>
      </c>
      <c r="F755" s="411" t="str">
        <f>'گام اول '!H757</f>
        <v>کرمان</v>
      </c>
      <c r="G755" s="411" t="str">
        <f>'گام اول '!I757</f>
        <v>152-813-3379276-1</v>
      </c>
      <c r="H755" s="411" t="str">
        <f>'گام اول '!J757</f>
        <v>2980079979</v>
      </c>
      <c r="I755" s="412">
        <f>'گام اول '!BH757</f>
        <v>74846177</v>
      </c>
      <c r="K755" s="413">
        <f>'گام اول '!BH757</f>
        <v>74846177</v>
      </c>
      <c r="L755" s="413">
        <f t="shared" si="11"/>
        <v>0</v>
      </c>
      <c r="M755" s="414"/>
      <c r="N755" s="413"/>
    </row>
    <row r="756" spans="2:14" s="410" customFormat="1" ht="11.25" customHeight="1" x14ac:dyDescent="0.2">
      <c r="B756" s="411">
        <f>'گام اول '!B758</f>
        <v>752</v>
      </c>
      <c r="C756" s="411" t="str">
        <f>'گام اول '!E758</f>
        <v>محمد</v>
      </c>
      <c r="D756" s="411" t="str">
        <f>'گام اول '!F758</f>
        <v>رضایی</v>
      </c>
      <c r="E756" s="411" t="str">
        <f>'گام اول '!G758</f>
        <v>نگهبان</v>
      </c>
      <c r="F756" s="411" t="str">
        <f>'گام اول '!H758</f>
        <v>کرمان</v>
      </c>
      <c r="G756" s="411" t="str">
        <f>'گام اول '!I758</f>
        <v>437-700-21001733-1</v>
      </c>
      <c r="H756" s="411" t="str">
        <f>'گام اول '!J758</f>
        <v>3210017336</v>
      </c>
      <c r="I756" s="412">
        <f>'گام اول '!BH758</f>
        <v>72812874</v>
      </c>
      <c r="K756" s="413">
        <f>'گام اول '!BH758</f>
        <v>72812874</v>
      </c>
      <c r="L756" s="413">
        <f t="shared" si="11"/>
        <v>0</v>
      </c>
      <c r="M756" s="414"/>
      <c r="N756" s="413"/>
    </row>
    <row r="757" spans="2:14" s="410" customFormat="1" ht="11.25" customHeight="1" x14ac:dyDescent="0.2">
      <c r="B757" s="411">
        <f>'گام اول '!B759</f>
        <v>753</v>
      </c>
      <c r="C757" s="411" t="str">
        <f>'گام اول '!E759</f>
        <v>محمدرضا</v>
      </c>
      <c r="D757" s="411" t="str">
        <f>'گام اول '!F759</f>
        <v>کريمي</v>
      </c>
      <c r="E757" s="411" t="str">
        <f>'گام اول '!G759</f>
        <v>نگهبان</v>
      </c>
      <c r="F757" s="411" t="str">
        <f>'گام اول '!H759</f>
        <v>یزد</v>
      </c>
      <c r="G757" s="411" t="str">
        <f>'گام اول '!I759</f>
        <v>144-800-225135-1</v>
      </c>
      <c r="H757" s="411" t="str">
        <f>'گام اول '!J759</f>
        <v>4432609826</v>
      </c>
      <c r="I757" s="412">
        <f>'گام اول '!BH759</f>
        <v>67689284</v>
      </c>
      <c r="K757" s="413">
        <f>'گام اول '!BH759</f>
        <v>67689284</v>
      </c>
      <c r="L757" s="413">
        <f t="shared" si="11"/>
        <v>0</v>
      </c>
      <c r="M757" s="414"/>
      <c r="N757" s="413"/>
    </row>
    <row r="758" spans="2:14" s="410" customFormat="1" ht="11.25" customHeight="1" x14ac:dyDescent="0.2">
      <c r="B758" s="411">
        <f>'گام اول '!B760</f>
        <v>754</v>
      </c>
      <c r="C758" s="411" t="str">
        <f>'گام اول '!E760</f>
        <v>داود</v>
      </c>
      <c r="D758" s="411" t="str">
        <f>'گام اول '!F760</f>
        <v>زارع کاریزی</v>
      </c>
      <c r="E758" s="411" t="str">
        <f>'گام اول '!G760</f>
        <v>نگهبان</v>
      </c>
      <c r="F758" s="411" t="str">
        <f>'گام اول '!H760</f>
        <v>یزد</v>
      </c>
      <c r="G758" s="411" t="str">
        <f>'گام اول '!I760</f>
        <v>144-813-9682835-1</v>
      </c>
      <c r="H758" s="411" t="str">
        <f>'گام اول '!J760</f>
        <v>0071261567</v>
      </c>
      <c r="I758" s="412">
        <f>'گام اول '!BH760</f>
        <v>75783177</v>
      </c>
      <c r="K758" s="413">
        <f>'گام اول '!BH760</f>
        <v>75783177</v>
      </c>
      <c r="L758" s="413">
        <f t="shared" si="11"/>
        <v>0</v>
      </c>
      <c r="M758" s="414"/>
      <c r="N758" s="413"/>
    </row>
    <row r="759" spans="2:14" s="410" customFormat="1" ht="11.25" customHeight="1" x14ac:dyDescent="0.2">
      <c r="B759" s="411">
        <f>'گام اول '!B761</f>
        <v>755</v>
      </c>
      <c r="C759" s="411" t="str">
        <f>'گام اول '!E761</f>
        <v>غلامعباس</v>
      </c>
      <c r="D759" s="411" t="str">
        <f>'گام اول '!F761</f>
        <v>کریمی مسکونی</v>
      </c>
      <c r="E759" s="411" t="str">
        <f>'گام اول '!G761</f>
        <v>نگهبان</v>
      </c>
      <c r="F759" s="411" t="str">
        <f>'گام اول '!H761</f>
        <v>یزد</v>
      </c>
      <c r="G759" s="411" t="str">
        <f>'گام اول '!I761</f>
        <v>144-813-9136309-1</v>
      </c>
      <c r="H759" s="411" t="str">
        <f>'گام اول '!J761</f>
        <v>3031379551</v>
      </c>
      <c r="I759" s="412">
        <f>'گام اول '!BH761</f>
        <v>60055931</v>
      </c>
      <c r="K759" s="413">
        <f>'گام اول '!BH761</f>
        <v>60055931</v>
      </c>
      <c r="L759" s="413">
        <f t="shared" si="11"/>
        <v>0</v>
      </c>
      <c r="M759" s="414"/>
      <c r="N759" s="413"/>
    </row>
    <row r="760" spans="2:14" s="410" customFormat="1" ht="11.25" customHeight="1" x14ac:dyDescent="0.2">
      <c r="B760" s="411">
        <f>'گام اول '!B762</f>
        <v>756</v>
      </c>
      <c r="C760" s="411" t="str">
        <f>'گام اول '!E762</f>
        <v>حسین</v>
      </c>
      <c r="D760" s="411" t="str">
        <f>'گام اول '!F762</f>
        <v>دهقان نیری</v>
      </c>
      <c r="E760" s="411" t="str">
        <f>'گام اول '!G762</f>
        <v>نگهبان</v>
      </c>
      <c r="F760" s="411" t="str">
        <f>'گام اول '!H762</f>
        <v>یزد</v>
      </c>
      <c r="G760" s="411" t="str">
        <f>'گام اول '!I762</f>
        <v>144-813-4126570-1</v>
      </c>
      <c r="H760" s="411" t="str">
        <f>'گام اول '!J762</f>
        <v>5520015120</v>
      </c>
      <c r="I760" s="412">
        <f>'گام اول '!BH762</f>
        <v>63887061</v>
      </c>
      <c r="K760" s="413">
        <f>'گام اول '!BH762</f>
        <v>63887061</v>
      </c>
      <c r="L760" s="413">
        <f t="shared" si="11"/>
        <v>0</v>
      </c>
      <c r="M760" s="414"/>
      <c r="N760" s="413"/>
    </row>
    <row r="761" spans="2:14" s="410" customFormat="1" ht="11.25" customHeight="1" x14ac:dyDescent="0.2">
      <c r="B761" s="411">
        <f>'گام اول '!B763</f>
        <v>757</v>
      </c>
      <c r="C761" s="411" t="str">
        <f>'گام اول '!E763</f>
        <v xml:space="preserve">مجید </v>
      </c>
      <c r="D761" s="411" t="str">
        <f>'گام اول '!F763</f>
        <v>عرفانیان زرعی</v>
      </c>
      <c r="E761" s="411" t="str">
        <f>'گام اول '!G763</f>
        <v>نگهبان</v>
      </c>
      <c r="F761" s="411" t="str">
        <f>'گام اول '!H763</f>
        <v>تهران</v>
      </c>
      <c r="G761" s="411" t="str">
        <f>'گام اول '!I763</f>
        <v>374-700-3586395-1</v>
      </c>
      <c r="H761" s="411" t="str">
        <f>'گام اول '!J763</f>
        <v>0053889932</v>
      </c>
      <c r="I761" s="412">
        <f>'گام اول '!BH763</f>
        <v>65980356</v>
      </c>
      <c r="K761" s="413">
        <f>'گام اول '!BH763</f>
        <v>65980356</v>
      </c>
      <c r="L761" s="413">
        <f t="shared" si="11"/>
        <v>0</v>
      </c>
      <c r="M761" s="414"/>
      <c r="N761" s="413"/>
    </row>
    <row r="762" spans="2:14" s="410" customFormat="1" ht="11.25" customHeight="1" x14ac:dyDescent="0.2">
      <c r="B762" s="411">
        <f>'گام اول '!B764</f>
        <v>758</v>
      </c>
      <c r="C762" s="411" t="str">
        <f>'گام اول '!E764</f>
        <v xml:space="preserve">علیرضا </v>
      </c>
      <c r="D762" s="411" t="str">
        <f>'گام اول '!F764</f>
        <v>خرد پپشه</v>
      </c>
      <c r="E762" s="411" t="str">
        <f>'گام اول '!G764</f>
        <v>نگهبان</v>
      </c>
      <c r="F762" s="411" t="str">
        <f>'گام اول '!H764</f>
        <v>ش.تهران</v>
      </c>
      <c r="G762" s="411" t="str">
        <f>'گام اول '!I764</f>
        <v>390-700-4376076-1</v>
      </c>
      <c r="H762" s="411" t="str">
        <f>'گام اول '!J764</f>
        <v>0076078124</v>
      </c>
      <c r="I762" s="412">
        <f>'گام اول '!BH764</f>
        <v>66542556</v>
      </c>
      <c r="K762" s="413">
        <f>'گام اول '!BH764</f>
        <v>66542556</v>
      </c>
      <c r="L762" s="413">
        <f t="shared" si="11"/>
        <v>0</v>
      </c>
      <c r="M762" s="414"/>
      <c r="N762" s="413"/>
    </row>
    <row r="763" spans="2:14" s="410" customFormat="1" ht="11.25" customHeight="1" x14ac:dyDescent="0.2">
      <c r="B763" s="411">
        <f>'گام اول '!B765</f>
        <v>759</v>
      </c>
      <c r="C763" s="411" t="str">
        <f>'گام اول '!E765</f>
        <v>مصطفی</v>
      </c>
      <c r="D763" s="411" t="str">
        <f>'گام اول '!F765</f>
        <v>کوهی</v>
      </c>
      <c r="E763" s="411" t="str">
        <f>'گام اول '!G765</f>
        <v>نگهبان</v>
      </c>
      <c r="F763" s="411" t="str">
        <f>'گام اول '!H765</f>
        <v>ش.تهران</v>
      </c>
      <c r="G763" s="411" t="str">
        <f>'گام اول '!I765</f>
        <v>366-700-4380102-1</v>
      </c>
      <c r="H763" s="411">
        <f>'گام اول '!J765</f>
        <v>4011430951</v>
      </c>
      <c r="I763" s="412">
        <f>'گام اول '!BH765</f>
        <v>68823251</v>
      </c>
      <c r="K763" s="413">
        <f>'گام اول '!BH765</f>
        <v>68823251</v>
      </c>
      <c r="L763" s="413">
        <f t="shared" si="11"/>
        <v>0</v>
      </c>
      <c r="M763" s="414"/>
      <c r="N763" s="413"/>
    </row>
    <row r="764" spans="2:14" s="410" customFormat="1" ht="11.25" customHeight="1" x14ac:dyDescent="0.2">
      <c r="B764" s="411">
        <f>'گام اول '!B766</f>
        <v>760</v>
      </c>
      <c r="C764" s="411" t="str">
        <f>'گام اول '!E766</f>
        <v xml:space="preserve">جواد </v>
      </c>
      <c r="D764" s="411" t="str">
        <f>'گام اول '!F766</f>
        <v>سجادیان</v>
      </c>
      <c r="E764" s="411" t="str">
        <f>'گام اول '!G766</f>
        <v>نگهبان</v>
      </c>
      <c r="F764" s="411" t="str">
        <f>'گام اول '!H766</f>
        <v>فارس</v>
      </c>
      <c r="G764" s="411" t="str">
        <f>'گام اول '!I766</f>
        <v>301-700-4374865-1</v>
      </c>
      <c r="H764" s="411">
        <f>'گام اول '!J766</f>
        <v>2282812743</v>
      </c>
      <c r="I764" s="412">
        <f>'گام اول '!BH766</f>
        <v>63887061</v>
      </c>
      <c r="K764" s="413">
        <f>'گام اول '!BH766</f>
        <v>63887061</v>
      </c>
      <c r="L764" s="413">
        <f t="shared" si="11"/>
        <v>0</v>
      </c>
      <c r="M764" s="414"/>
      <c r="N764" s="413"/>
    </row>
    <row r="765" spans="2:14" s="410" customFormat="1" ht="11.25" customHeight="1" x14ac:dyDescent="0.2">
      <c r="B765" s="411">
        <f>'گام اول '!B767</f>
        <v>761</v>
      </c>
      <c r="C765" s="411" t="str">
        <f>'گام اول '!E767</f>
        <v>علیرضا</v>
      </c>
      <c r="D765" s="411" t="str">
        <f>'گام اول '!F767</f>
        <v>آرش</v>
      </c>
      <c r="E765" s="411" t="str">
        <f>'گام اول '!G767</f>
        <v>نگهبان</v>
      </c>
      <c r="F765" s="411" t="str">
        <f>'گام اول '!H767</f>
        <v>خراسان جنوبی</v>
      </c>
      <c r="G765" s="411" t="str">
        <f>'گام اول '!I767</f>
        <v>180-700-65628769-1</v>
      </c>
      <c r="H765" s="411" t="str">
        <f>'گام اول '!J767</f>
        <v>0880220600</v>
      </c>
      <c r="I765" s="412">
        <f>'گام اول '!BH767</f>
        <v>53069235</v>
      </c>
      <c r="K765" s="413">
        <f>'گام اول '!BH767</f>
        <v>53069235</v>
      </c>
      <c r="L765" s="413">
        <f t="shared" si="11"/>
        <v>0</v>
      </c>
      <c r="M765" s="414"/>
      <c r="N765" s="413"/>
    </row>
    <row r="766" spans="2:14" s="410" customFormat="1" ht="11.25" customHeight="1" x14ac:dyDescent="0.2">
      <c r="B766" s="411">
        <f>'گام اول '!B768</f>
        <v>762</v>
      </c>
      <c r="C766" s="411" t="str">
        <f>'گام اول '!E768</f>
        <v>حسن</v>
      </c>
      <c r="D766" s="411" t="str">
        <f>'گام اول '!F768</f>
        <v>سنچولی</v>
      </c>
      <c r="E766" s="411" t="str">
        <f>'گام اول '!G768</f>
        <v>نگهبان</v>
      </c>
      <c r="F766" s="411" t="str">
        <f>'گام اول '!H768</f>
        <v>سیستان بلوچستان</v>
      </c>
      <c r="G766" s="411" t="str">
        <f>'گام اول '!I768</f>
        <v>151-12-3745231-1</v>
      </c>
      <c r="H766" s="411">
        <f>'گام اول '!J768</f>
        <v>3671556201</v>
      </c>
      <c r="I766" s="412">
        <f>'گام اول '!BH768</f>
        <v>80059266</v>
      </c>
      <c r="K766" s="413">
        <f>'گام اول '!BH768</f>
        <v>80059266</v>
      </c>
      <c r="L766" s="413">
        <f t="shared" si="11"/>
        <v>0</v>
      </c>
      <c r="M766" s="414"/>
      <c r="N766" s="413"/>
    </row>
    <row r="767" spans="2:14" s="410" customFormat="1" ht="11.25" customHeight="1" x14ac:dyDescent="0.2">
      <c r="B767" s="411">
        <f>'گام اول '!B769</f>
        <v>763</v>
      </c>
      <c r="C767" s="411" t="str">
        <f>'گام اول '!E769</f>
        <v>منصور</v>
      </c>
      <c r="D767" s="411" t="str">
        <f>'گام اول '!F769</f>
        <v>جعفری</v>
      </c>
      <c r="E767" s="411" t="str">
        <f>'گام اول '!G769</f>
        <v>نگهبان</v>
      </c>
      <c r="F767" s="411" t="str">
        <f>'گام اول '!H769</f>
        <v>ش.تهران</v>
      </c>
      <c r="G767" s="411" t="str">
        <f>'گام اول '!I769</f>
        <v>292-700-4277724-1</v>
      </c>
      <c r="H767" s="411">
        <f>'گام اول '!J769</f>
        <v>3781710191</v>
      </c>
      <c r="I767" s="412">
        <f>'گام اول '!BH769</f>
        <v>63887061</v>
      </c>
      <c r="K767" s="413">
        <f>'گام اول '!BH769</f>
        <v>63887061</v>
      </c>
      <c r="L767" s="413">
        <f t="shared" si="11"/>
        <v>0</v>
      </c>
      <c r="M767" s="414"/>
      <c r="N767" s="413"/>
    </row>
    <row r="768" spans="2:14" s="410" customFormat="1" ht="11.25" customHeight="1" x14ac:dyDescent="0.2">
      <c r="B768" s="411">
        <f>'گام اول '!B770</f>
        <v>764</v>
      </c>
      <c r="C768" s="411" t="str">
        <f>'گام اول '!E770</f>
        <v xml:space="preserve">رامین </v>
      </c>
      <c r="D768" s="411" t="str">
        <f>'گام اول '!F770</f>
        <v>روانان</v>
      </c>
      <c r="E768" s="411" t="str">
        <f>'گام اول '!G770</f>
        <v>نگهبان</v>
      </c>
      <c r="F768" s="411" t="str">
        <f>'گام اول '!H770</f>
        <v>تهران</v>
      </c>
      <c r="G768" s="411" t="str">
        <f>'گام اول '!I770</f>
        <v>124-700-4322572-1</v>
      </c>
      <c r="H768" s="411">
        <f>'گام اول '!J770</f>
        <v>2680127110</v>
      </c>
      <c r="I768" s="412">
        <f>'گام اول '!BH770</f>
        <v>69463298</v>
      </c>
      <c r="K768" s="413">
        <f>'گام اول '!BH770</f>
        <v>69463298</v>
      </c>
      <c r="L768" s="413">
        <f t="shared" si="11"/>
        <v>0</v>
      </c>
      <c r="M768" s="414"/>
      <c r="N768" s="413"/>
    </row>
    <row r="769" spans="2:14" s="410" customFormat="1" ht="11.25" customHeight="1" x14ac:dyDescent="0.2">
      <c r="B769" s="411">
        <f>'گام اول '!B771</f>
        <v>765</v>
      </c>
      <c r="C769" s="411" t="str">
        <f>'گام اول '!E771</f>
        <v>حبیب</v>
      </c>
      <c r="D769" s="411" t="str">
        <f>'گام اول '!F771</f>
        <v>صادقی</v>
      </c>
      <c r="E769" s="411" t="str">
        <f>'گام اول '!G771</f>
        <v>نگهبان</v>
      </c>
      <c r="F769" s="411" t="str">
        <f>'گام اول '!H771</f>
        <v>ایلام</v>
      </c>
      <c r="G769" s="411" t="str">
        <f>'گام اول '!I771</f>
        <v>273-700-4073864-1</v>
      </c>
      <c r="H769" s="411" t="str">
        <f>'گام اول '!J771</f>
        <v>4539276158</v>
      </c>
      <c r="I769" s="412">
        <f>'گام اول '!BH771</f>
        <v>66542556</v>
      </c>
      <c r="K769" s="413">
        <f>'گام اول '!BH771</f>
        <v>66542556</v>
      </c>
      <c r="L769" s="413">
        <f t="shared" si="11"/>
        <v>0</v>
      </c>
      <c r="M769" s="414"/>
      <c r="N769" s="413"/>
    </row>
    <row r="770" spans="2:14" s="410" customFormat="1" ht="11.25" customHeight="1" x14ac:dyDescent="0.2">
      <c r="B770" s="411">
        <f>'گام اول '!B772</f>
        <v>766</v>
      </c>
      <c r="C770" s="411" t="str">
        <f>'گام اول '!E772</f>
        <v>سیدموسی</v>
      </c>
      <c r="D770" s="411" t="str">
        <f>'گام اول '!F772</f>
        <v>موسوی زیارت</v>
      </c>
      <c r="E770" s="411" t="str">
        <f>'گام اول '!G772</f>
        <v>اداری</v>
      </c>
      <c r="F770" s="411" t="str">
        <f>'گام اول '!H772</f>
        <v>خراسان شمالی</v>
      </c>
      <c r="G770" s="411" t="str">
        <f>'گام اول '!I772</f>
        <v>231-12-4334589-1</v>
      </c>
      <c r="H770" s="411" t="str">
        <f>'گام اول '!J772</f>
        <v>0829885005</v>
      </c>
      <c r="I770" s="412">
        <f>'گام اول '!BH772</f>
        <v>63483730</v>
      </c>
      <c r="K770" s="413">
        <f>'گام اول '!BH772</f>
        <v>63483730</v>
      </c>
      <c r="L770" s="413">
        <f t="shared" si="11"/>
        <v>0</v>
      </c>
      <c r="M770" s="414"/>
      <c r="N770" s="413"/>
    </row>
    <row r="771" spans="2:14" s="410" customFormat="1" ht="11.25" customHeight="1" x14ac:dyDescent="0.2">
      <c r="B771" s="411">
        <f>'گام اول '!B773</f>
        <v>767</v>
      </c>
      <c r="C771" s="411" t="str">
        <f>'گام اول '!E773</f>
        <v xml:space="preserve">سیدمحسن </v>
      </c>
      <c r="D771" s="411" t="str">
        <f>'گام اول '!F773</f>
        <v>امارتی موسوی</v>
      </c>
      <c r="E771" s="411" t="str">
        <f>'گام اول '!G773</f>
        <v>اداری</v>
      </c>
      <c r="F771" s="411" t="str">
        <f>'گام اول '!H773</f>
        <v>گیلان</v>
      </c>
      <c r="G771" s="411" t="str">
        <f>'گام اول '!I773</f>
        <v>451-700-4189064-1</v>
      </c>
      <c r="H771" s="411">
        <f>'گام اول '!J773</f>
        <v>2580697225</v>
      </c>
      <c r="I771" s="412">
        <f>'گام اول '!BH773</f>
        <v>74039534</v>
      </c>
      <c r="K771" s="413">
        <f>'گام اول '!BH773</f>
        <v>74039534</v>
      </c>
      <c r="L771" s="413">
        <f t="shared" si="11"/>
        <v>0</v>
      </c>
      <c r="M771" s="414"/>
      <c r="N771" s="413"/>
    </row>
    <row r="772" spans="2:14" s="410" customFormat="1" ht="11.25" customHeight="1" x14ac:dyDescent="0.2">
      <c r="B772" s="411">
        <f>'گام اول '!B774</f>
        <v>768</v>
      </c>
      <c r="C772" s="411" t="str">
        <f>'گام اول '!E774</f>
        <v xml:space="preserve">حسین </v>
      </c>
      <c r="D772" s="411" t="str">
        <f>'گام اول '!F774</f>
        <v>نجاری</v>
      </c>
      <c r="E772" s="411" t="str">
        <f>'گام اول '!G774</f>
        <v>اداری</v>
      </c>
      <c r="F772" s="411" t="str">
        <f>'گام اول '!H774</f>
        <v>سیستان بلوچستان</v>
      </c>
      <c r="G772" s="411" t="str">
        <f>'گام اول '!I774</f>
        <v>151-124-195422-1</v>
      </c>
      <c r="H772" s="411">
        <f>'گام اول '!J774</f>
        <v>3660481041</v>
      </c>
      <c r="I772" s="412">
        <f>'گام اول '!BH774</f>
        <v>69023844</v>
      </c>
      <c r="K772" s="413">
        <f>'گام اول '!BH774</f>
        <v>69023844</v>
      </c>
      <c r="L772" s="413">
        <f t="shared" si="11"/>
        <v>0</v>
      </c>
      <c r="M772" s="414"/>
      <c r="N772" s="413"/>
    </row>
    <row r="773" spans="2:14" s="410" customFormat="1" ht="11.25" customHeight="1" x14ac:dyDescent="0.2">
      <c r="B773" s="411">
        <f>'گام اول '!B775</f>
        <v>769</v>
      </c>
      <c r="C773" s="411" t="str">
        <f>'گام اول '!E775</f>
        <v>فرشید</v>
      </c>
      <c r="D773" s="411" t="str">
        <f>'گام اول '!F775</f>
        <v>فریادرس</v>
      </c>
      <c r="E773" s="411" t="str">
        <f>'گام اول '!G775</f>
        <v>نگهبان</v>
      </c>
      <c r="F773" s="411" t="str">
        <f>'گام اول '!H775</f>
        <v>ایلام</v>
      </c>
      <c r="G773" s="411" t="str">
        <f>'گام اول '!I775</f>
        <v>273-700-4348281-1</v>
      </c>
      <c r="H773" s="411" t="str">
        <f>'گام اول '!J775</f>
        <v>4539865056</v>
      </c>
      <c r="I773" s="412">
        <f>'گام اول '!BH775</f>
        <v>66542556</v>
      </c>
      <c r="K773" s="413">
        <f>'گام اول '!BH775</f>
        <v>66542556</v>
      </c>
      <c r="L773" s="413">
        <f t="shared" si="11"/>
        <v>0</v>
      </c>
      <c r="M773" s="414"/>
      <c r="N773" s="413"/>
    </row>
    <row r="774" spans="2:14" s="410" customFormat="1" ht="11.25" customHeight="1" x14ac:dyDescent="0.2">
      <c r="B774" s="411">
        <f>'گام اول '!B776</f>
        <v>770</v>
      </c>
      <c r="C774" s="411" t="str">
        <f>'گام اول '!E776</f>
        <v xml:space="preserve">پیمان </v>
      </c>
      <c r="D774" s="411" t="str">
        <f>'گام اول '!F776</f>
        <v>مسعودی</v>
      </c>
      <c r="E774" s="411" t="str">
        <f>'گام اول '!G776</f>
        <v>اداری</v>
      </c>
      <c r="F774" s="411" t="str">
        <f>'گام اول '!H776</f>
        <v>ش.تهران</v>
      </c>
      <c r="G774" s="411" t="str">
        <f>'گام اول '!I776</f>
        <v>124-700-4235561-1</v>
      </c>
      <c r="H774" s="411" t="str">
        <f>'گام اول '!J776</f>
        <v>0440271967</v>
      </c>
      <c r="I774" s="412">
        <f>'گام اول '!BH776</f>
        <v>73841473</v>
      </c>
      <c r="K774" s="413">
        <f>'گام اول '!BH776</f>
        <v>73841473</v>
      </c>
      <c r="L774" s="413">
        <f t="shared" ref="L774:L817" si="12">K774-I774</f>
        <v>0</v>
      </c>
      <c r="M774" s="414"/>
      <c r="N774" s="413"/>
    </row>
    <row r="775" spans="2:14" s="410" customFormat="1" ht="11.25" customHeight="1" x14ac:dyDescent="0.2">
      <c r="B775" s="411">
        <f>'گام اول '!B777</f>
        <v>771</v>
      </c>
      <c r="C775" s="411" t="str">
        <f>'گام اول '!E777</f>
        <v xml:space="preserve">علی </v>
      </c>
      <c r="D775" s="411" t="str">
        <f>'گام اول '!F777</f>
        <v>صادقی</v>
      </c>
      <c r="E775" s="411" t="str">
        <f>'گام اول '!G777</f>
        <v>اداری</v>
      </c>
      <c r="F775" s="411" t="str">
        <f>'گام اول '!H777</f>
        <v>ش.تهران</v>
      </c>
      <c r="G775" s="411" t="str">
        <f>'گام اول '!I777</f>
        <v>124-700-4316206-1</v>
      </c>
      <c r="H775" s="411" t="str">
        <f>'گام اول '!J777</f>
        <v>0011792515</v>
      </c>
      <c r="I775" s="412">
        <f>'گام اول '!BH777</f>
        <v>65386717</v>
      </c>
      <c r="K775" s="413">
        <f>'گام اول '!BH777</f>
        <v>65386717</v>
      </c>
      <c r="L775" s="413">
        <f t="shared" si="12"/>
        <v>0</v>
      </c>
      <c r="M775" s="414"/>
      <c r="N775" s="413"/>
    </row>
    <row r="776" spans="2:14" s="410" customFormat="1" ht="11.25" customHeight="1" x14ac:dyDescent="0.2">
      <c r="B776" s="411">
        <f>'گام اول '!B778</f>
        <v>772</v>
      </c>
      <c r="C776" s="411" t="str">
        <f>'گام اول '!E778</f>
        <v>محمدرضا</v>
      </c>
      <c r="D776" s="411" t="str">
        <f>'گام اول '!F778</f>
        <v>ژیان</v>
      </c>
      <c r="E776" s="411" t="str">
        <f>'گام اول '!G778</f>
        <v>اداری</v>
      </c>
      <c r="F776" s="411" t="str">
        <f>'گام اول '!H778</f>
        <v>ش.تهران</v>
      </c>
      <c r="G776" s="411" t="str">
        <f>'گام اول '!I778</f>
        <v>124-813-4243698-1</v>
      </c>
      <c r="H776" s="411" t="str">
        <f>'گام اول '!J778</f>
        <v>0016378334</v>
      </c>
      <c r="I776" s="412">
        <f>'گام اول '!BH778</f>
        <v>70016542</v>
      </c>
      <c r="K776" s="413">
        <f>'گام اول '!BH778</f>
        <v>70016542</v>
      </c>
      <c r="L776" s="413">
        <f t="shared" si="12"/>
        <v>0</v>
      </c>
      <c r="M776" s="414"/>
      <c r="N776" s="413"/>
    </row>
    <row r="777" spans="2:14" s="410" customFormat="1" ht="11.25" customHeight="1" x14ac:dyDescent="0.2">
      <c r="B777" s="411">
        <f>'گام اول '!B779</f>
        <v>773</v>
      </c>
      <c r="C777" s="411" t="str">
        <f>'گام اول '!E779</f>
        <v xml:space="preserve">احسان </v>
      </c>
      <c r="D777" s="411" t="str">
        <f>'گام اول '!F779</f>
        <v>زیدی</v>
      </c>
      <c r="E777" s="411" t="str">
        <f>'گام اول '!G779</f>
        <v>اداری</v>
      </c>
      <c r="F777" s="411" t="str">
        <f>'گام اول '!H779</f>
        <v>ش.تهران</v>
      </c>
      <c r="G777" s="411" t="str">
        <f>'گام اول '!I779</f>
        <v>124-700-4256309-1</v>
      </c>
      <c r="H777" s="411" t="str">
        <f>'گام اول '!J779</f>
        <v>0019023091</v>
      </c>
      <c r="I777" s="412">
        <f>'گام اول '!BH779</f>
        <v>70488581</v>
      </c>
      <c r="K777" s="413">
        <f>'گام اول '!BH779</f>
        <v>70488581</v>
      </c>
      <c r="L777" s="413">
        <f t="shared" si="12"/>
        <v>0</v>
      </c>
      <c r="M777" s="414"/>
      <c r="N777" s="413"/>
    </row>
    <row r="778" spans="2:14" s="410" customFormat="1" ht="11.25" customHeight="1" x14ac:dyDescent="0.2">
      <c r="B778" s="411">
        <f>'گام اول '!B780</f>
        <v>774</v>
      </c>
      <c r="C778" s="411" t="str">
        <f>'گام اول '!E780</f>
        <v xml:space="preserve">علی </v>
      </c>
      <c r="D778" s="411" t="str">
        <f>'گام اول '!F780</f>
        <v>امری سامیان</v>
      </c>
      <c r="E778" s="411" t="str">
        <f>'گام اول '!G780</f>
        <v>اداری</v>
      </c>
      <c r="F778" s="411" t="str">
        <f>'گام اول '!H780</f>
        <v>ش.تهران</v>
      </c>
      <c r="G778" s="411" t="str">
        <f>'گام اول '!I780</f>
        <v>124-813-4280124-1</v>
      </c>
      <c r="H778" s="411" t="str">
        <f>'گام اول '!J780</f>
        <v>0057957169</v>
      </c>
      <c r="I778" s="412">
        <f>'گام اول '!BH780</f>
        <v>73911415</v>
      </c>
      <c r="K778" s="413">
        <f>'گام اول '!BH780</f>
        <v>73911415</v>
      </c>
      <c r="L778" s="413">
        <f t="shared" si="12"/>
        <v>0</v>
      </c>
      <c r="M778" s="414"/>
      <c r="N778" s="413"/>
    </row>
    <row r="779" spans="2:14" s="410" customFormat="1" ht="11.25" customHeight="1" x14ac:dyDescent="0.2">
      <c r="B779" s="411">
        <f>'گام اول '!B781</f>
        <v>775</v>
      </c>
      <c r="C779" s="411" t="str">
        <f>'گام اول '!E781</f>
        <v>سجاد</v>
      </c>
      <c r="D779" s="411" t="str">
        <f>'گام اول '!F781</f>
        <v>جمشیدی</v>
      </c>
      <c r="E779" s="411" t="str">
        <f>'گام اول '!G781</f>
        <v>اداری</v>
      </c>
      <c r="F779" s="411" t="str">
        <f>'گام اول '!H781</f>
        <v>ایلام</v>
      </c>
      <c r="G779" s="411" t="str">
        <f>'گام اول '!I781</f>
        <v>273-700-4342838-1</v>
      </c>
      <c r="H779" s="411">
        <f>'گام اول '!J781</f>
        <v>0</v>
      </c>
      <c r="I779" s="412">
        <f>'گام اول '!BH781</f>
        <v>27533375</v>
      </c>
      <c r="K779" s="413">
        <f>'گام اول '!BH781</f>
        <v>27533375</v>
      </c>
      <c r="L779" s="413">
        <f t="shared" si="12"/>
        <v>0</v>
      </c>
      <c r="M779" s="414"/>
      <c r="N779" s="413"/>
    </row>
    <row r="780" spans="2:14" s="410" customFormat="1" ht="11.25" customHeight="1" x14ac:dyDescent="0.2">
      <c r="B780" s="411">
        <f>'گام اول '!B782</f>
        <v>776</v>
      </c>
      <c r="C780" s="411" t="str">
        <f>'گام اول '!E782</f>
        <v>سعیدرضا</v>
      </c>
      <c r="D780" s="411" t="str">
        <f>'گام اول '!F782</f>
        <v>میرآخوری</v>
      </c>
      <c r="E780" s="411" t="str">
        <f>'گام اول '!G782</f>
        <v>اداری</v>
      </c>
      <c r="F780" s="411" t="str">
        <f>'گام اول '!H782</f>
        <v>خراسان رضوی</v>
      </c>
      <c r="G780" s="411" t="str">
        <f>'گام اول '!I782</f>
        <v>177-700-5286621-1</v>
      </c>
      <c r="H780" s="411" t="str">
        <f>'گام اول '!J782</f>
        <v>0731770358</v>
      </c>
      <c r="I780" s="412">
        <f>'گام اول '!BH782</f>
        <v>57171246</v>
      </c>
      <c r="K780" s="413">
        <f>'گام اول '!BH782</f>
        <v>57171246</v>
      </c>
      <c r="L780" s="413">
        <f t="shared" si="12"/>
        <v>0</v>
      </c>
      <c r="M780" s="414"/>
      <c r="N780" s="413"/>
    </row>
    <row r="781" spans="2:14" s="410" customFormat="1" ht="11.25" customHeight="1" x14ac:dyDescent="0.2">
      <c r="B781" s="411">
        <f>'گام اول '!B783</f>
        <v>777</v>
      </c>
      <c r="C781" s="411" t="str">
        <f>'گام اول '!E783</f>
        <v>سعیدرضا</v>
      </c>
      <c r="D781" s="411" t="str">
        <f>'گام اول '!F783</f>
        <v>میرآخوری</v>
      </c>
      <c r="E781" s="411" t="str">
        <f>'گام اول '!G783</f>
        <v>اداری</v>
      </c>
      <c r="F781" s="411" t="str">
        <f>'گام اول '!H783</f>
        <v>خراسان رضوی</v>
      </c>
      <c r="G781" s="411" t="str">
        <f>'گام اول '!I783</f>
        <v>177-700-5286621-1</v>
      </c>
      <c r="H781" s="411" t="str">
        <f>'گام اول '!J783</f>
        <v>0731770358</v>
      </c>
      <c r="I781" s="412">
        <f>'گام اول '!BH783</f>
        <v>21628902</v>
      </c>
      <c r="K781" s="413">
        <f>'گام اول '!BH783</f>
        <v>21628902</v>
      </c>
      <c r="L781" s="413">
        <f t="shared" si="12"/>
        <v>0</v>
      </c>
      <c r="M781" s="414"/>
      <c r="N781" s="413"/>
    </row>
    <row r="782" spans="2:14" s="410" customFormat="1" ht="11.25" customHeight="1" x14ac:dyDescent="0.2">
      <c r="B782" s="411">
        <f>'گام اول '!B784</f>
        <v>778</v>
      </c>
      <c r="C782" s="411" t="str">
        <f>'گام اول '!E784</f>
        <v>مهدی</v>
      </c>
      <c r="D782" s="411" t="str">
        <f>'گام اول '!F784</f>
        <v>علی پورچسلی</v>
      </c>
      <c r="E782" s="411" t="str">
        <f>'گام اول '!G784</f>
        <v>اداری</v>
      </c>
      <c r="F782" s="411" t="str">
        <f>'گام اول '!H784</f>
        <v>گیلان</v>
      </c>
      <c r="G782" s="411" t="str">
        <f>'گام اول '!I784</f>
        <v>335-12-2006360-1</v>
      </c>
      <c r="H782" s="411">
        <f>'گام اول '!J784</f>
        <v>0</v>
      </c>
      <c r="I782" s="412">
        <f>'گام اول '!BH784</f>
        <v>69319144</v>
      </c>
      <c r="K782" s="413">
        <f>'گام اول '!BH784</f>
        <v>69319144</v>
      </c>
      <c r="L782" s="413">
        <f t="shared" si="12"/>
        <v>0</v>
      </c>
      <c r="M782" s="414"/>
      <c r="N782" s="413"/>
    </row>
    <row r="783" spans="2:14" s="410" customFormat="1" ht="11.25" customHeight="1" x14ac:dyDescent="0.2">
      <c r="B783" s="411">
        <f>'گام اول '!B785</f>
        <v>779</v>
      </c>
      <c r="C783" s="411" t="str">
        <f>'گام اول '!E785</f>
        <v>مهدی</v>
      </c>
      <c r="D783" s="411" t="str">
        <f>'گام اول '!F785</f>
        <v>علی پورچسلی</v>
      </c>
      <c r="E783" s="411" t="str">
        <f>'گام اول '!G785</f>
        <v>اداری</v>
      </c>
      <c r="F783" s="411" t="str">
        <f>'گام اول '!H785</f>
        <v>گیلان</v>
      </c>
      <c r="G783" s="411" t="str">
        <f>'گام اول '!I785</f>
        <v>335-12-2006360-1</v>
      </c>
      <c r="H783" s="411">
        <f>'گام اول '!J785</f>
        <v>0</v>
      </c>
      <c r="I783" s="412">
        <f>'گام اول '!BH785</f>
        <v>25027448</v>
      </c>
      <c r="K783" s="413">
        <f>'گام اول '!BH785</f>
        <v>25027448</v>
      </c>
      <c r="L783" s="413">
        <f t="shared" si="12"/>
        <v>0</v>
      </c>
      <c r="M783" s="414"/>
      <c r="N783" s="413"/>
    </row>
    <row r="784" spans="2:14" s="410" customFormat="1" ht="11.25" customHeight="1" x14ac:dyDescent="0.2">
      <c r="B784" s="411">
        <f>'گام اول '!B786</f>
        <v>780</v>
      </c>
      <c r="C784" s="411" t="str">
        <f>'گام اول '!E786</f>
        <v>حسین</v>
      </c>
      <c r="D784" s="411" t="str">
        <f>'گام اول '!F786</f>
        <v>مرزوان</v>
      </c>
      <c r="E784" s="411" t="str">
        <f>'گام اول '!G786</f>
        <v>اداری</v>
      </c>
      <c r="F784" s="411" t="str">
        <f>'گام اول '!H786</f>
        <v>گیلان</v>
      </c>
      <c r="G784" s="411" t="str">
        <f>'گام اول '!I786</f>
        <v>274-700-4373005-1</v>
      </c>
      <c r="H784" s="411">
        <f>'گام اول '!J786</f>
        <v>2595737767</v>
      </c>
      <c r="I784" s="412">
        <f>'گام اول '!BH786</f>
        <v>72153176</v>
      </c>
      <c r="K784" s="413">
        <f>'گام اول '!BH786</f>
        <v>72153176</v>
      </c>
      <c r="L784" s="413">
        <f t="shared" si="12"/>
        <v>0</v>
      </c>
      <c r="M784" s="414"/>
      <c r="N784" s="413"/>
    </row>
    <row r="785" spans="2:14" s="410" customFormat="1" ht="11.25" customHeight="1" x14ac:dyDescent="0.2">
      <c r="B785" s="411">
        <f>'گام اول '!B787</f>
        <v>781</v>
      </c>
      <c r="C785" s="411" t="str">
        <f>'گام اول '!E787</f>
        <v>حسین</v>
      </c>
      <c r="D785" s="411" t="str">
        <f>'گام اول '!F787</f>
        <v>مرزوان</v>
      </c>
      <c r="E785" s="411" t="str">
        <f>'گام اول '!G787</f>
        <v>اداری</v>
      </c>
      <c r="F785" s="411" t="str">
        <f>'گام اول '!H787</f>
        <v>گیلان</v>
      </c>
      <c r="G785" s="411" t="str">
        <f>'گام اول '!I787</f>
        <v>274-700-4373005-1</v>
      </c>
      <c r="H785" s="411">
        <f>'گام اول '!J787</f>
        <v>2595737767</v>
      </c>
      <c r="I785" s="412">
        <f>'گام اول '!BH787</f>
        <v>25947571</v>
      </c>
      <c r="K785" s="413">
        <f>'گام اول '!BH787</f>
        <v>25947571</v>
      </c>
      <c r="L785" s="413">
        <f t="shared" si="12"/>
        <v>0</v>
      </c>
      <c r="M785" s="414"/>
      <c r="N785" s="413"/>
    </row>
    <row r="786" spans="2:14" s="410" customFormat="1" ht="11.25" customHeight="1" x14ac:dyDescent="0.2">
      <c r="B786" s="411">
        <f>'گام اول '!B788</f>
        <v>782</v>
      </c>
      <c r="C786" s="411" t="str">
        <f>'گام اول '!E788</f>
        <v>سیدمحمدرضا</v>
      </c>
      <c r="D786" s="411" t="str">
        <f>'گام اول '!F788</f>
        <v>حسینی کلکو</v>
      </c>
      <c r="E786" s="411" t="str">
        <f>'گام اول '!G788</f>
        <v>اداری</v>
      </c>
      <c r="F786" s="411" t="str">
        <f>'گام اول '!H788</f>
        <v>گیلان</v>
      </c>
      <c r="G786" s="411" t="str">
        <f>'گام اول '!I788</f>
        <v>381-800-1871867-1</v>
      </c>
      <c r="H786" s="411">
        <f>'گام اول '!J788</f>
        <v>0</v>
      </c>
      <c r="I786" s="412">
        <f>'گام اول '!BH788</f>
        <v>66958949</v>
      </c>
      <c r="K786" s="413">
        <f>'گام اول '!BH788</f>
        <v>66958949</v>
      </c>
      <c r="L786" s="413">
        <f t="shared" si="12"/>
        <v>0</v>
      </c>
      <c r="M786" s="414"/>
      <c r="N786" s="413"/>
    </row>
    <row r="787" spans="2:14" s="410" customFormat="1" ht="11.25" customHeight="1" x14ac:dyDescent="0.2">
      <c r="B787" s="411">
        <f>'گام اول '!B789</f>
        <v>783</v>
      </c>
      <c r="C787" s="411" t="str">
        <f>'گام اول '!E789</f>
        <v>سیدمحمدرضا</v>
      </c>
      <c r="D787" s="411" t="str">
        <f>'گام اول '!F789</f>
        <v>حسینی کلکو</v>
      </c>
      <c r="E787" s="411" t="str">
        <f>'گام اول '!G789</f>
        <v>اداری</v>
      </c>
      <c r="F787" s="411" t="str">
        <f>'گام اول '!H789</f>
        <v>گیلان</v>
      </c>
      <c r="G787" s="411" t="str">
        <f>'گام اول '!I789</f>
        <v>381-800-1871867-1</v>
      </c>
      <c r="H787" s="411">
        <f>'گام اول '!J789</f>
        <v>0</v>
      </c>
      <c r="I787" s="412">
        <f>'گام اول '!BH789</f>
        <v>25027448</v>
      </c>
      <c r="K787" s="413">
        <f>'گام اول '!BH789</f>
        <v>25027448</v>
      </c>
      <c r="L787" s="413">
        <f t="shared" si="12"/>
        <v>0</v>
      </c>
      <c r="M787" s="414"/>
      <c r="N787" s="413"/>
    </row>
    <row r="788" spans="2:14" s="410" customFormat="1" ht="11.25" customHeight="1" x14ac:dyDescent="0.2">
      <c r="B788" s="411">
        <f>'گام اول '!B790</f>
        <v>784</v>
      </c>
      <c r="C788" s="411" t="str">
        <f>'گام اول '!E790</f>
        <v>سیدشهاب الدین</v>
      </c>
      <c r="D788" s="411" t="str">
        <f>'گام اول '!F790</f>
        <v>مصداقی بهاری</v>
      </c>
      <c r="E788" s="411" t="str">
        <f>'گام اول '!G790</f>
        <v>اداری</v>
      </c>
      <c r="F788" s="411" t="str">
        <f>'گام اول '!H790</f>
        <v>مرکزی</v>
      </c>
      <c r="G788" s="411" t="str">
        <f>'گام اول '!I790</f>
        <v>127-700-4382627-1</v>
      </c>
      <c r="H788" s="411" t="str">
        <f>'گام اول '!J790</f>
        <v>3860427075</v>
      </c>
      <c r="I788" s="412">
        <f>'گام اول '!BH790</f>
        <v>42242642</v>
      </c>
      <c r="K788" s="413">
        <f>'گام اول '!BH790</f>
        <v>42242642</v>
      </c>
      <c r="L788" s="413">
        <f t="shared" si="12"/>
        <v>0</v>
      </c>
      <c r="M788" s="414"/>
      <c r="N788" s="413"/>
    </row>
    <row r="789" spans="2:14" s="410" customFormat="1" ht="11.25" customHeight="1" x14ac:dyDescent="0.2">
      <c r="B789" s="411">
        <f>'گام اول '!B791</f>
        <v>785</v>
      </c>
      <c r="C789" s="411" t="str">
        <f>'گام اول '!E791</f>
        <v>میلاد</v>
      </c>
      <c r="D789" s="411" t="str">
        <f>'گام اول '!F791</f>
        <v>شفایی</v>
      </c>
      <c r="E789" s="411" t="str">
        <f>'گام اول '!G791</f>
        <v>نگهبان</v>
      </c>
      <c r="F789" s="411" t="str">
        <f>'گام اول '!H791</f>
        <v>تهران</v>
      </c>
      <c r="G789" s="411" t="str">
        <f>'گام اول '!I791</f>
        <v>129-813-3027712-1</v>
      </c>
      <c r="H789" s="411">
        <f>'گام اول '!J791</f>
        <v>2803361361</v>
      </c>
      <c r="I789" s="412">
        <f>'گام اول '!BH791</f>
        <v>63887061</v>
      </c>
      <c r="K789" s="413">
        <f>'گام اول '!BH791</f>
        <v>63887061</v>
      </c>
      <c r="L789" s="413">
        <f t="shared" si="12"/>
        <v>0</v>
      </c>
      <c r="M789" s="414"/>
      <c r="N789" s="413"/>
    </row>
    <row r="790" spans="2:14" s="410" customFormat="1" ht="11.25" customHeight="1" x14ac:dyDescent="0.2">
      <c r="B790" s="411">
        <f>'گام اول '!B792</f>
        <v>786</v>
      </c>
      <c r="C790" s="411" t="str">
        <f>'گام اول '!E792</f>
        <v>میلاد</v>
      </c>
      <c r="D790" s="411" t="str">
        <f>'گام اول '!F792</f>
        <v>شفایی</v>
      </c>
      <c r="E790" s="411" t="str">
        <f>'گام اول '!G792</f>
        <v>نگهبان</v>
      </c>
      <c r="F790" s="411" t="str">
        <f>'گام اول '!H792</f>
        <v>تهران</v>
      </c>
      <c r="G790" s="411" t="str">
        <f>'گام اول '!I792</f>
        <v>129-813-3027712-1</v>
      </c>
      <c r="H790" s="411">
        <f>'گام اول '!J792</f>
        <v>2803361361</v>
      </c>
      <c r="I790" s="412">
        <f>'گام اول '!BH792</f>
        <v>6224646</v>
      </c>
      <c r="K790" s="413">
        <f>'گام اول '!BH792</f>
        <v>6224646</v>
      </c>
      <c r="L790" s="413">
        <f t="shared" si="12"/>
        <v>0</v>
      </c>
      <c r="M790" s="414"/>
      <c r="N790" s="413"/>
    </row>
    <row r="791" spans="2:14" s="410" customFormat="1" ht="11.25" customHeight="1" x14ac:dyDescent="0.2">
      <c r="B791" s="411">
        <f>'گام اول '!B793</f>
        <v>787</v>
      </c>
      <c r="C791" s="411" t="str">
        <f>'گام اول '!E793</f>
        <v>مجید</v>
      </c>
      <c r="D791" s="411" t="str">
        <f>'گام اول '!F793</f>
        <v>پرویزیان</v>
      </c>
      <c r="E791" s="411" t="str">
        <f>'گام اول '!G793</f>
        <v>نگهبان</v>
      </c>
      <c r="F791" s="411" t="str">
        <f>'گام اول '!H793</f>
        <v>تهران</v>
      </c>
      <c r="G791" s="411" t="str">
        <f>'گام اول '!I793</f>
        <v>438-700-4396321-1</v>
      </c>
      <c r="H791" s="411" t="str">
        <f>'گام اول '!J793</f>
        <v>0682416444</v>
      </c>
      <c r="I791" s="412">
        <f>'گام اول '!BH793</f>
        <v>59905717</v>
      </c>
      <c r="K791" s="413">
        <f>'گام اول '!BH793</f>
        <v>59905717</v>
      </c>
      <c r="L791" s="413">
        <f t="shared" si="12"/>
        <v>0</v>
      </c>
      <c r="M791" s="414"/>
      <c r="N791" s="413"/>
    </row>
    <row r="792" spans="2:14" s="410" customFormat="1" ht="11.25" customHeight="1" x14ac:dyDescent="0.2">
      <c r="B792" s="411">
        <f>'گام اول '!B794</f>
        <v>788</v>
      </c>
      <c r="C792" s="411" t="str">
        <f>'گام اول '!E794</f>
        <v>میلاد</v>
      </c>
      <c r="D792" s="411" t="str">
        <f>'گام اول '!F794</f>
        <v>شکری اینانلو</v>
      </c>
      <c r="E792" s="411" t="str">
        <f>'گام اول '!G794</f>
        <v>نگهبان</v>
      </c>
      <c r="F792" s="411" t="str">
        <f>'گام اول '!H794</f>
        <v>تهران</v>
      </c>
      <c r="G792" s="411" t="str">
        <f>'گام اول '!I794</f>
        <v>427-813-4396006-1</v>
      </c>
      <c r="H792" s="411">
        <f>'گام اول '!J794</f>
        <v>1451199503</v>
      </c>
      <c r="I792" s="412">
        <f>'گام اول '!BH794</f>
        <v>70587698</v>
      </c>
      <c r="K792" s="413">
        <f>'گام اول '!BH794</f>
        <v>70587698</v>
      </c>
      <c r="L792" s="413">
        <f t="shared" si="12"/>
        <v>0</v>
      </c>
      <c r="M792" s="414"/>
      <c r="N792" s="413"/>
    </row>
    <row r="793" spans="2:14" s="410" customFormat="1" ht="11.25" customHeight="1" x14ac:dyDescent="0.2">
      <c r="B793" s="411">
        <f>'گام اول '!B795</f>
        <v>789</v>
      </c>
      <c r="C793" s="411" t="str">
        <f>'گام اول '!E795</f>
        <v>میلاد</v>
      </c>
      <c r="D793" s="411" t="str">
        <f>'گام اول '!F795</f>
        <v>شکری اینانلو</v>
      </c>
      <c r="E793" s="411" t="str">
        <f>'گام اول '!G795</f>
        <v>نگهبان</v>
      </c>
      <c r="F793" s="411" t="str">
        <f>'گام اول '!H795</f>
        <v>تهران</v>
      </c>
      <c r="G793" s="411" t="str">
        <f>'گام اول '!I795</f>
        <v>427-813-4396006-1</v>
      </c>
      <c r="H793" s="411">
        <f>'گام اول '!J795</f>
        <v>1451199503</v>
      </c>
      <c r="I793" s="412">
        <f>'گام اول '!BH795</f>
        <v>6656828</v>
      </c>
      <c r="K793" s="413">
        <f>'گام اول '!BH795</f>
        <v>6656828</v>
      </c>
      <c r="L793" s="413">
        <f t="shared" si="12"/>
        <v>0</v>
      </c>
      <c r="M793" s="414"/>
      <c r="N793" s="413"/>
    </row>
    <row r="794" spans="2:14" s="410" customFormat="1" ht="11.25" customHeight="1" x14ac:dyDescent="0.2">
      <c r="B794" s="411">
        <f>'گام اول '!B796</f>
        <v>790</v>
      </c>
      <c r="C794" s="411" t="str">
        <f>'گام اول '!E796</f>
        <v xml:space="preserve">دانیال </v>
      </c>
      <c r="D794" s="411" t="str">
        <f>'گام اول '!F796</f>
        <v>ترابی جوان</v>
      </c>
      <c r="E794" s="411" t="str">
        <f>'گام اول '!G796</f>
        <v>نگهبان</v>
      </c>
      <c r="F794" s="411" t="str">
        <f>'گام اول '!H796</f>
        <v>تهران</v>
      </c>
      <c r="G794" s="411" t="str">
        <f>'گام اول '!I796</f>
        <v>436-700-4394279-1</v>
      </c>
      <c r="H794" s="411" t="str">
        <f>'گام اول '!J796</f>
        <v>0323671977</v>
      </c>
      <c r="I794" s="412">
        <f>'گام اول '!BH796</f>
        <v>69198051</v>
      </c>
      <c r="K794" s="413">
        <f>'گام اول '!BH796</f>
        <v>69198051</v>
      </c>
      <c r="L794" s="413">
        <f t="shared" si="12"/>
        <v>0</v>
      </c>
      <c r="M794" s="414"/>
      <c r="N794" s="413"/>
    </row>
    <row r="795" spans="2:14" s="410" customFormat="1" ht="11.25" customHeight="1" x14ac:dyDescent="0.2">
      <c r="B795" s="411">
        <f>'گام اول '!B797</f>
        <v>791</v>
      </c>
      <c r="C795" s="411" t="str">
        <f>'گام اول '!E797</f>
        <v xml:space="preserve">دانیال </v>
      </c>
      <c r="D795" s="411" t="str">
        <f>'گام اول '!F797</f>
        <v>ترابی جوان</v>
      </c>
      <c r="E795" s="411" t="str">
        <f>'گام اول '!G797</f>
        <v>نگهبان</v>
      </c>
      <c r="F795" s="411" t="str">
        <f>'گام اول '!H797</f>
        <v>تهران</v>
      </c>
      <c r="G795" s="411" t="str">
        <f>'گام اول '!I797</f>
        <v>436-700-4394279-1</v>
      </c>
      <c r="H795" s="411" t="str">
        <f>'گام اول '!J797</f>
        <v>0323671977</v>
      </c>
      <c r="I795" s="412">
        <f>'گام اول '!BH797</f>
        <v>6755745</v>
      </c>
      <c r="K795" s="413">
        <f>'گام اول '!BH797</f>
        <v>6755745</v>
      </c>
      <c r="L795" s="413">
        <f t="shared" si="12"/>
        <v>0</v>
      </c>
      <c r="M795" s="414"/>
      <c r="N795" s="413"/>
    </row>
    <row r="796" spans="2:14" s="410" customFormat="1" ht="11.25" customHeight="1" x14ac:dyDescent="0.2">
      <c r="B796" s="411">
        <f>'گام اول '!B798</f>
        <v>792</v>
      </c>
      <c r="C796" s="411" t="str">
        <f>'گام اول '!E798</f>
        <v>علی</v>
      </c>
      <c r="D796" s="411" t="str">
        <f>'گام اول '!F798</f>
        <v>آبنیکی</v>
      </c>
      <c r="E796" s="411" t="str">
        <f>'گام اول '!G798</f>
        <v>نگهبان</v>
      </c>
      <c r="F796" s="411" t="str">
        <f>'گام اول '!H798</f>
        <v>تهران</v>
      </c>
      <c r="G796" s="411" t="str">
        <f>'گام اول '!I798</f>
        <v>374-700-4397826-1</v>
      </c>
      <c r="H796" s="411" t="str">
        <f>'گام اول '!J798</f>
        <v>0453229069</v>
      </c>
      <c r="I796" s="412">
        <f>'گام اول '!BH798</f>
        <v>51433384</v>
      </c>
      <c r="K796" s="413">
        <f>'گام اول '!BH798</f>
        <v>51433384</v>
      </c>
      <c r="L796" s="413">
        <f t="shared" si="12"/>
        <v>0</v>
      </c>
      <c r="M796" s="414"/>
      <c r="N796" s="413"/>
    </row>
    <row r="797" spans="2:14" s="410" customFormat="1" ht="11.25" customHeight="1" x14ac:dyDescent="0.2">
      <c r="B797" s="411">
        <f>'گام اول '!B799</f>
        <v>793</v>
      </c>
      <c r="C797" s="411" t="str">
        <f>'گام اول '!E799</f>
        <v>امیرحسین</v>
      </c>
      <c r="D797" s="411" t="str">
        <f>'گام اول '!F799</f>
        <v>کریمی</v>
      </c>
      <c r="E797" s="411" t="str">
        <f>'گام اول '!G799</f>
        <v>نگهبان</v>
      </c>
      <c r="F797" s="411" t="str">
        <f>'گام اول '!H799</f>
        <v>تهران</v>
      </c>
      <c r="G797" s="411" t="str">
        <f>'گام اول '!I799</f>
        <v>124-813-3753606-1</v>
      </c>
      <c r="H797" s="411" t="str">
        <f>'گام اول '!J799</f>
        <v>0082442789</v>
      </c>
      <c r="I797" s="412">
        <f>'گام اول '!BH799</f>
        <v>63887061</v>
      </c>
      <c r="K797" s="413">
        <f>'گام اول '!BH799</f>
        <v>63887061</v>
      </c>
      <c r="L797" s="413">
        <f t="shared" si="12"/>
        <v>0</v>
      </c>
      <c r="M797" s="414"/>
      <c r="N797" s="413"/>
    </row>
    <row r="798" spans="2:14" s="410" customFormat="1" ht="11.25" customHeight="1" x14ac:dyDescent="0.2">
      <c r="B798" s="411">
        <f>'گام اول '!B800</f>
        <v>794</v>
      </c>
      <c r="C798" s="411" t="str">
        <f>'گام اول '!E800</f>
        <v>سیدسعید</v>
      </c>
      <c r="D798" s="411" t="str">
        <f>'گام اول '!F800</f>
        <v xml:space="preserve">فرامرزی   </v>
      </c>
      <c r="E798" s="411" t="str">
        <f>'گام اول '!G800</f>
        <v>نگهبان</v>
      </c>
      <c r="F798" s="411" t="str">
        <f>'گام اول '!H800</f>
        <v>تهران</v>
      </c>
      <c r="G798" s="411" t="str">
        <f>'گام اول '!I800</f>
        <v>450-700-4401240-1</v>
      </c>
      <c r="H798" s="411" t="str">
        <f>'گام اول '!J800</f>
        <v>0430004362</v>
      </c>
      <c r="I798" s="412">
        <f>'گام اول '!BH800</f>
        <v>47710171</v>
      </c>
      <c r="K798" s="413">
        <f>'گام اول '!BH800</f>
        <v>47710171</v>
      </c>
      <c r="L798" s="413">
        <f t="shared" si="12"/>
        <v>0</v>
      </c>
      <c r="M798" s="414"/>
      <c r="N798" s="413"/>
    </row>
    <row r="799" spans="2:14" s="410" customFormat="1" ht="11.25" customHeight="1" x14ac:dyDescent="0.2">
      <c r="B799" s="411">
        <f>'گام اول '!B801</f>
        <v>795</v>
      </c>
      <c r="C799" s="411" t="str">
        <f>'گام اول '!E801</f>
        <v xml:space="preserve">علیرضا </v>
      </c>
      <c r="D799" s="411" t="str">
        <f>'گام اول '!F801</f>
        <v xml:space="preserve">باقری   </v>
      </c>
      <c r="E799" s="411" t="str">
        <f>'گام اول '!G801</f>
        <v>نگهبان</v>
      </c>
      <c r="F799" s="411" t="str">
        <f>'گام اول '!H801</f>
        <v>ش.تهران</v>
      </c>
      <c r="G799" s="411" t="str">
        <f>'گام اول '!I801</f>
        <v>366-700-4162438-1</v>
      </c>
      <c r="H799" s="411" t="str">
        <f>'گام اول '!J801</f>
        <v>0430121903</v>
      </c>
      <c r="I799" s="412">
        <f>'گام اول '!BH801</f>
        <v>65761061</v>
      </c>
      <c r="K799" s="413">
        <f>'گام اول '!BH801</f>
        <v>65761061</v>
      </c>
      <c r="L799" s="413">
        <f t="shared" si="12"/>
        <v>0</v>
      </c>
      <c r="M799" s="414"/>
      <c r="N799" s="413"/>
    </row>
    <row r="800" spans="2:14" s="410" customFormat="1" ht="11.25" customHeight="1" x14ac:dyDescent="0.2">
      <c r="B800" s="411">
        <f>'گام اول '!B802</f>
        <v>796</v>
      </c>
      <c r="C800" s="411" t="str">
        <f>'گام اول '!E802</f>
        <v>مهدی</v>
      </c>
      <c r="D800" s="411" t="str">
        <f>'گام اول '!F802</f>
        <v>محمدقاسملو</v>
      </c>
      <c r="E800" s="411" t="str">
        <f>'گام اول '!G802</f>
        <v>نگهبان</v>
      </c>
      <c r="F800" s="411" t="str">
        <f>'گام اول '!H802</f>
        <v>ش.تهران</v>
      </c>
      <c r="G800" s="411" t="str">
        <f>'گام اول '!I802</f>
        <v>394-700-4392092-1</v>
      </c>
      <c r="H800" s="411" t="str">
        <f>'گام اول '!J802</f>
        <v>0062279734</v>
      </c>
      <c r="I800" s="412">
        <f>'گام اول '!BH802</f>
        <v>63887061</v>
      </c>
      <c r="K800" s="413">
        <f>'گام اول '!BH802</f>
        <v>63887061</v>
      </c>
      <c r="L800" s="413">
        <f t="shared" si="12"/>
        <v>0</v>
      </c>
      <c r="M800" s="414"/>
      <c r="N800" s="413"/>
    </row>
    <row r="801" spans="2:14" s="410" customFormat="1" ht="11.25" customHeight="1" x14ac:dyDescent="0.2">
      <c r="B801" s="411">
        <f>'گام اول '!B803</f>
        <v>797</v>
      </c>
      <c r="C801" s="411" t="str">
        <f>'گام اول '!E803</f>
        <v>مهدی</v>
      </c>
      <c r="D801" s="411" t="str">
        <f>'گام اول '!F803</f>
        <v>محمدقاسملو</v>
      </c>
      <c r="E801" s="411" t="str">
        <f>'گام اول '!G803</f>
        <v>نگهبان</v>
      </c>
      <c r="F801" s="411" t="str">
        <f>'گام اول '!H803</f>
        <v>ش.تهران</v>
      </c>
      <c r="G801" s="411" t="str">
        <f>'گام اول '!I803</f>
        <v>394-700-4392092-1</v>
      </c>
      <c r="H801" s="411" t="str">
        <f>'گام اول '!J803</f>
        <v>0062279734</v>
      </c>
      <c r="I801" s="412">
        <f>'گام اول '!BH803</f>
        <v>6224646</v>
      </c>
      <c r="K801" s="413">
        <f>'گام اول '!BH803</f>
        <v>6224646</v>
      </c>
      <c r="L801" s="413">
        <f t="shared" si="12"/>
        <v>0</v>
      </c>
      <c r="M801" s="414"/>
      <c r="N801" s="413"/>
    </row>
    <row r="802" spans="2:14" s="410" customFormat="1" ht="11.25" customHeight="1" x14ac:dyDescent="0.2">
      <c r="B802" s="411">
        <f>'گام اول '!B804</f>
        <v>798</v>
      </c>
      <c r="C802" s="411" t="str">
        <f>'گام اول '!E804</f>
        <v>بهرنگ</v>
      </c>
      <c r="D802" s="411" t="str">
        <f>'گام اول '!F804</f>
        <v>بیابانی</v>
      </c>
      <c r="E802" s="411" t="str">
        <f>'گام اول '!G804</f>
        <v>نگهبان</v>
      </c>
      <c r="F802" s="411" t="str">
        <f>'گام اول '!H804</f>
        <v>سمنان</v>
      </c>
      <c r="G802" s="411" t="str">
        <f>'گام اول '!I804</f>
        <v>269-700-3661957-1</v>
      </c>
      <c r="H802" s="411" t="str">
        <f>'گام اول '!J804</f>
        <v>2020199238</v>
      </c>
      <c r="I802" s="412">
        <f>'گام اول '!BH804</f>
        <v>53069235</v>
      </c>
      <c r="K802" s="413">
        <f>'گام اول '!BH804</f>
        <v>53069235</v>
      </c>
      <c r="L802" s="413">
        <f t="shared" si="12"/>
        <v>0</v>
      </c>
      <c r="M802" s="414"/>
      <c r="N802" s="413"/>
    </row>
    <row r="803" spans="2:14" s="410" customFormat="1" ht="11.25" customHeight="1" x14ac:dyDescent="0.2">
      <c r="B803" s="411">
        <f>'گام اول '!B805</f>
        <v>799</v>
      </c>
      <c r="C803" s="411" t="str">
        <f>'گام اول '!E805</f>
        <v>بهرنگ</v>
      </c>
      <c r="D803" s="411" t="str">
        <f>'گام اول '!F805</f>
        <v>بیابانی</v>
      </c>
      <c r="E803" s="411" t="str">
        <f>'گام اول '!G805</f>
        <v>نگهبان</v>
      </c>
      <c r="F803" s="411" t="str">
        <f>'گام اول '!H805</f>
        <v>سمنان</v>
      </c>
      <c r="G803" s="411" t="str">
        <f>'گام اول '!I805</f>
        <v>269-700-3661957-1</v>
      </c>
      <c r="H803" s="411" t="str">
        <f>'گام اول '!J805</f>
        <v>2020199238</v>
      </c>
      <c r="I803" s="412">
        <f>'گام اول '!BH805</f>
        <v>22682443</v>
      </c>
      <c r="K803" s="413">
        <f>'گام اول '!BH805</f>
        <v>22682443</v>
      </c>
      <c r="L803" s="413">
        <f t="shared" si="12"/>
        <v>0</v>
      </c>
      <c r="M803" s="414"/>
      <c r="N803" s="413"/>
    </row>
    <row r="804" spans="2:14" s="410" customFormat="1" ht="11.25" customHeight="1" x14ac:dyDescent="0.2">
      <c r="B804" s="411">
        <f>'گام اول '!B806</f>
        <v>800</v>
      </c>
      <c r="C804" s="411" t="str">
        <f>'گام اول '!E806</f>
        <v>بهمن</v>
      </c>
      <c r="D804" s="411" t="str">
        <f>'گام اول '!F806</f>
        <v>هاشمی</v>
      </c>
      <c r="E804" s="411" t="str">
        <f>'گام اول '!G806</f>
        <v>نگهبان</v>
      </c>
      <c r="F804" s="411" t="str">
        <f>'گام اول '!H806</f>
        <v>گلستان</v>
      </c>
      <c r="G804" s="411" t="str">
        <f>'گام اول '!I806</f>
        <v>141-700-2010068-1</v>
      </c>
      <c r="H804" s="411">
        <f>'گام اول '!J806</f>
        <v>2249210543</v>
      </c>
      <c r="I804" s="412">
        <f>'گام اول '!BH806</f>
        <v>69198051</v>
      </c>
      <c r="K804" s="413">
        <f>'گام اول '!BH806</f>
        <v>69198051</v>
      </c>
      <c r="L804" s="413">
        <f t="shared" si="12"/>
        <v>0</v>
      </c>
      <c r="M804" s="414"/>
      <c r="N804" s="413"/>
    </row>
    <row r="805" spans="2:14" s="410" customFormat="1" ht="11.25" customHeight="1" x14ac:dyDescent="0.2">
      <c r="B805" s="411">
        <f>'گام اول '!B807</f>
        <v>801</v>
      </c>
      <c r="C805" s="411" t="str">
        <f>'گام اول '!E807</f>
        <v>بهمن</v>
      </c>
      <c r="D805" s="411" t="str">
        <f>'گام اول '!F807</f>
        <v>هاشمی</v>
      </c>
      <c r="E805" s="411" t="str">
        <f>'گام اول '!G807</f>
        <v>نگهبان</v>
      </c>
      <c r="F805" s="411" t="str">
        <f>'گام اول '!H807</f>
        <v>گلستان</v>
      </c>
      <c r="G805" s="411" t="str">
        <f>'گام اول '!I807</f>
        <v>141-700-2010068-1</v>
      </c>
      <c r="H805" s="411">
        <f>'گام اول '!J807</f>
        <v>2249210543</v>
      </c>
      <c r="I805" s="412">
        <f>'گام اول '!BH807</f>
        <v>66387051</v>
      </c>
      <c r="K805" s="413">
        <f>'گام اول '!BH807</f>
        <v>66387051</v>
      </c>
      <c r="L805" s="413">
        <f t="shared" si="12"/>
        <v>0</v>
      </c>
      <c r="M805" s="414"/>
      <c r="N805" s="413"/>
    </row>
    <row r="806" spans="2:14" s="410" customFormat="1" ht="11.25" customHeight="1" x14ac:dyDescent="0.2">
      <c r="B806" s="411">
        <f>'گام اول '!B808</f>
        <v>802</v>
      </c>
      <c r="C806" s="411" t="str">
        <f>'گام اول '!E808</f>
        <v>سیدمحمدمهدی</v>
      </c>
      <c r="D806" s="411" t="str">
        <f>'گام اول '!F808</f>
        <v>بنی سعید لنگرودی</v>
      </c>
      <c r="E806" s="411" t="str">
        <f>'گام اول '!G808</f>
        <v>نگهبان</v>
      </c>
      <c r="F806" s="411" t="str">
        <f>'گام اول '!H808</f>
        <v>گیلان</v>
      </c>
      <c r="G806" s="411" t="str">
        <f>'گام اول '!I808</f>
        <v>237-12-3303783-1</v>
      </c>
      <c r="H806" s="411" t="str">
        <f>'گام اول '!J808</f>
        <v>4324158223</v>
      </c>
      <c r="I806" s="412">
        <f>'گام اول '!BH808</f>
        <v>73087688</v>
      </c>
      <c r="K806" s="413">
        <f>'گام اول '!BH808</f>
        <v>73087688</v>
      </c>
      <c r="L806" s="413">
        <f t="shared" si="12"/>
        <v>0</v>
      </c>
      <c r="M806" s="414"/>
      <c r="N806" s="413"/>
    </row>
    <row r="807" spans="2:14" s="410" customFormat="1" ht="11.25" customHeight="1" x14ac:dyDescent="0.2">
      <c r="B807" s="411">
        <f>'گام اول '!B809</f>
        <v>803</v>
      </c>
      <c r="C807" s="411" t="str">
        <f>'گام اول '!E809</f>
        <v>سیدمحمدمهدی</v>
      </c>
      <c r="D807" s="411" t="str">
        <f>'گام اول '!F809</f>
        <v>بنی سعید لنگرودی</v>
      </c>
      <c r="E807" s="411" t="str">
        <f>'گام اول '!G809</f>
        <v>نگهبان</v>
      </c>
      <c r="F807" s="411" t="str">
        <f>'گام اول '!H809</f>
        <v>گیلان</v>
      </c>
      <c r="G807" s="411" t="str">
        <f>'گام اول '!I809</f>
        <v>237-12-3303783-1</v>
      </c>
      <c r="H807" s="411" t="str">
        <f>'گام اول '!J809</f>
        <v>4324158223</v>
      </c>
      <c r="I807" s="412">
        <f>'گام اول '!BH809</f>
        <v>16759257</v>
      </c>
      <c r="K807" s="413">
        <f>'گام اول '!BH809</f>
        <v>16759257</v>
      </c>
      <c r="L807" s="413">
        <f t="shared" si="12"/>
        <v>0</v>
      </c>
      <c r="M807" s="414"/>
      <c r="N807" s="413"/>
    </row>
    <row r="808" spans="2:14" s="410" customFormat="1" ht="11.25" customHeight="1" x14ac:dyDescent="0.2">
      <c r="B808" s="411">
        <f>'گام اول '!B810</f>
        <v>804</v>
      </c>
      <c r="C808" s="411" t="str">
        <f>'گام اول '!E810</f>
        <v>مجتبی</v>
      </c>
      <c r="D808" s="411" t="str">
        <f>'گام اول '!F810</f>
        <v>یوسفی قلعه رودخانی</v>
      </c>
      <c r="E808" s="411" t="str">
        <f>'گام اول '!G810</f>
        <v>نگهبان</v>
      </c>
      <c r="F808" s="411" t="str">
        <f>'گام اول '!H810</f>
        <v>گیلان</v>
      </c>
      <c r="G808" s="411" t="str">
        <f>'گام اول '!I810</f>
        <v>289-700-3035648-1</v>
      </c>
      <c r="H808" s="411">
        <f>'گام اول '!J810</f>
        <v>2669881173</v>
      </c>
      <c r="I808" s="412">
        <f>'گام اول '!BH810</f>
        <v>69198051</v>
      </c>
      <c r="K808" s="413">
        <f>'گام اول '!BH810</f>
        <v>69198051</v>
      </c>
      <c r="L808" s="413">
        <f t="shared" si="12"/>
        <v>0</v>
      </c>
      <c r="M808" s="414"/>
      <c r="N808" s="413"/>
    </row>
    <row r="809" spans="2:14" s="410" customFormat="1" ht="11.25" customHeight="1" x14ac:dyDescent="0.2">
      <c r="B809" s="411">
        <f>'گام اول '!B811</f>
        <v>805</v>
      </c>
      <c r="C809" s="411" t="str">
        <f>'گام اول '!E811</f>
        <v>یاسر</v>
      </c>
      <c r="D809" s="411" t="str">
        <f>'گام اول '!F811</f>
        <v>دوستدار شهرستانی</v>
      </c>
      <c r="E809" s="411" t="str">
        <f>'گام اول '!G811</f>
        <v>نگهبان</v>
      </c>
      <c r="F809" s="411" t="str">
        <f>'گام اول '!H811</f>
        <v>گیلان</v>
      </c>
      <c r="G809" s="411" t="str">
        <f>'گام اول '!I811</f>
        <v>381-813-4342322-1</v>
      </c>
      <c r="H809" s="411" t="str">
        <f>'گام اول '!J811</f>
        <v>2595925105</v>
      </c>
      <c r="I809" s="412">
        <f>'گام اول '!BH811</f>
        <v>67776698</v>
      </c>
      <c r="K809" s="413">
        <f>'گام اول '!BH811</f>
        <v>67776698</v>
      </c>
      <c r="L809" s="413">
        <f t="shared" si="12"/>
        <v>0</v>
      </c>
      <c r="M809" s="414"/>
      <c r="N809" s="413"/>
    </row>
    <row r="810" spans="2:14" s="410" customFormat="1" ht="11.25" customHeight="1" x14ac:dyDescent="0.2">
      <c r="B810" s="411">
        <f>'گام اول '!B812</f>
        <v>806</v>
      </c>
      <c r="C810" s="411" t="str">
        <f>'گام اول '!E812</f>
        <v>یاسر</v>
      </c>
      <c r="D810" s="411" t="str">
        <f>'گام اول '!F812</f>
        <v>دوستدار شهرستانی</v>
      </c>
      <c r="E810" s="411" t="str">
        <f>'گام اول '!G812</f>
        <v>نگهبان</v>
      </c>
      <c r="F810" s="411" t="str">
        <f>'گام اول '!H812</f>
        <v>گیلان</v>
      </c>
      <c r="G810" s="411" t="str">
        <f>'گام اول '!I812</f>
        <v>381-813-4342322-1</v>
      </c>
      <c r="H810" s="411" t="str">
        <f>'گام اول '!J812</f>
        <v>2595925105</v>
      </c>
      <c r="I810" s="412">
        <f>'گام اول '!BH812</f>
        <v>64965698</v>
      </c>
      <c r="K810" s="413">
        <f>'گام اول '!BH812</f>
        <v>64965698</v>
      </c>
      <c r="L810" s="413">
        <f t="shared" si="12"/>
        <v>0</v>
      </c>
      <c r="M810" s="414"/>
      <c r="N810" s="413"/>
    </row>
    <row r="811" spans="2:14" s="410" customFormat="1" ht="11.25" customHeight="1" x14ac:dyDescent="0.2">
      <c r="B811" s="411">
        <f>'گام اول '!B813</f>
        <v>807</v>
      </c>
      <c r="C811" s="411" t="str">
        <f>'گام اول '!E813</f>
        <v xml:space="preserve">امیر  </v>
      </c>
      <c r="D811" s="411" t="str">
        <f>'گام اول '!F813</f>
        <v>روانان</v>
      </c>
      <c r="E811" s="411" t="str">
        <f>'گام اول '!G813</f>
        <v>نگهبان</v>
      </c>
      <c r="F811" s="411" t="str">
        <f>'گام اول '!H813</f>
        <v>گیلان</v>
      </c>
      <c r="G811" s="411" t="str">
        <f>'گام اول '!I813</f>
        <v>120-337-425600-1</v>
      </c>
      <c r="H811" s="411" t="str">
        <f>'گام اول '!J813</f>
        <v>2680162218</v>
      </c>
      <c r="I811" s="412">
        <f>'گام اول '!BH813</f>
        <v>45435668</v>
      </c>
      <c r="K811" s="413">
        <f>'گام اول '!BH813</f>
        <v>45435668</v>
      </c>
      <c r="L811" s="413">
        <f t="shared" si="12"/>
        <v>0</v>
      </c>
      <c r="M811" s="414"/>
      <c r="N811" s="413"/>
    </row>
    <row r="812" spans="2:14" s="410" customFormat="1" ht="11.25" customHeight="1" x14ac:dyDescent="0.2">
      <c r="B812" s="411">
        <f>'گام اول '!B814</f>
        <v>808</v>
      </c>
      <c r="C812" s="411" t="str">
        <f>'گام اول '!E814</f>
        <v>ریاض</v>
      </c>
      <c r="D812" s="411" t="str">
        <f>'گام اول '!F814</f>
        <v>جعفری سلیم</v>
      </c>
      <c r="E812" s="411" t="str">
        <f>'گام اول '!G814</f>
        <v>نگهبان</v>
      </c>
      <c r="F812" s="411" t="str">
        <f>'گام اول '!H814</f>
        <v>گیلان</v>
      </c>
      <c r="G812" s="411" t="str">
        <f>'گام اول '!I814</f>
        <v>124-700-3959835-1</v>
      </c>
      <c r="H812" s="411" t="str">
        <f>'گام اول '!J814</f>
        <v>2093495864</v>
      </c>
      <c r="I812" s="412">
        <f>'گام اول '!BH814</f>
        <v>41113524</v>
      </c>
      <c r="K812" s="413">
        <f>'گام اول '!BH814</f>
        <v>41113524</v>
      </c>
      <c r="L812" s="413">
        <f t="shared" si="12"/>
        <v>0</v>
      </c>
      <c r="M812" s="414"/>
      <c r="N812" s="413"/>
    </row>
    <row r="813" spans="2:14" s="410" customFormat="1" ht="11.25" customHeight="1" x14ac:dyDescent="0.2">
      <c r="B813" s="411">
        <f>'گام اول '!B815</f>
        <v>809</v>
      </c>
      <c r="C813" s="411" t="str">
        <f>'گام اول '!E815</f>
        <v>علی محمد</v>
      </c>
      <c r="D813" s="411" t="str">
        <f>'گام اول '!F815</f>
        <v>چگینی</v>
      </c>
      <c r="E813" s="411" t="str">
        <f>'گام اول '!G815</f>
        <v>نگهبان</v>
      </c>
      <c r="F813" s="411" t="str">
        <f>'گام اول '!H815</f>
        <v>مرکزی</v>
      </c>
      <c r="G813" s="411" t="str">
        <f>'گام اول '!I815</f>
        <v>195-700-4365646-1</v>
      </c>
      <c r="H813" s="411" t="str">
        <f>'گام اول '!J815</f>
        <v>3920497015</v>
      </c>
      <c r="I813" s="412">
        <f>'گام اول '!BH815</f>
        <v>65011461</v>
      </c>
      <c r="K813" s="413">
        <f>'گام اول '!BH815</f>
        <v>65011461</v>
      </c>
      <c r="L813" s="413">
        <f t="shared" si="12"/>
        <v>0</v>
      </c>
      <c r="M813" s="414"/>
      <c r="N813" s="413"/>
    </row>
    <row r="814" spans="2:14" s="410" customFormat="1" ht="11.25" customHeight="1" x14ac:dyDescent="0.2">
      <c r="B814" s="411">
        <f>'گام اول '!B816</f>
        <v>810</v>
      </c>
      <c r="C814" s="411" t="str">
        <f>'گام اول '!E816</f>
        <v>میثم</v>
      </c>
      <c r="D814" s="411" t="str">
        <f>'گام اول '!F816</f>
        <v>لطفی</v>
      </c>
      <c r="E814" s="411" t="str">
        <f>'گام اول '!G816</f>
        <v>نگهبان</v>
      </c>
      <c r="F814" s="411" t="str">
        <f>'گام اول '!H816</f>
        <v>مرکزی</v>
      </c>
      <c r="G814" s="411" t="str">
        <f>'گام اول '!I816</f>
        <v>434-700-4377074-1</v>
      </c>
      <c r="H814" s="411" t="str">
        <f>'گام اول '!J816</f>
        <v>3860287631</v>
      </c>
      <c r="I814" s="412">
        <f>'گام اول '!BH816</f>
        <v>52511235</v>
      </c>
      <c r="K814" s="413">
        <f>'گام اول '!BH816</f>
        <v>52511235</v>
      </c>
      <c r="L814" s="413">
        <f t="shared" si="12"/>
        <v>0</v>
      </c>
      <c r="M814" s="414"/>
      <c r="N814" s="413"/>
    </row>
    <row r="815" spans="2:14" s="410" customFormat="1" ht="11.25" customHeight="1" x14ac:dyDescent="0.2">
      <c r="B815" s="411">
        <f>'گام اول '!B817</f>
        <v>811</v>
      </c>
      <c r="C815" s="411" t="str">
        <f>'گام اول '!E817</f>
        <v>امین</v>
      </c>
      <c r="D815" s="411" t="str">
        <f>'گام اول '!F817</f>
        <v>عباسی</v>
      </c>
      <c r="E815" s="411" t="str">
        <f>'گام اول '!G817</f>
        <v>نگهبان</v>
      </c>
      <c r="F815" s="411" t="str">
        <f>'گام اول '!H817</f>
        <v>کرمانشاه</v>
      </c>
      <c r="G815" s="411" t="str">
        <f>'گام اول '!I817</f>
        <v>210-700-4348199-1</v>
      </c>
      <c r="H815" s="411">
        <f>'گام اول '!J817</f>
        <v>3240818272</v>
      </c>
      <c r="I815" s="412">
        <f>'گام اول '!BH817</f>
        <v>63887061</v>
      </c>
      <c r="K815" s="413">
        <f>'گام اول '!BH817</f>
        <v>63887061</v>
      </c>
      <c r="L815" s="413">
        <f t="shared" si="12"/>
        <v>0</v>
      </c>
      <c r="M815" s="414"/>
      <c r="N815" s="413"/>
    </row>
    <row r="816" spans="2:14" s="410" customFormat="1" ht="11.25" customHeight="1" x14ac:dyDescent="0.2">
      <c r="B816" s="411">
        <f>'گام اول '!B818</f>
        <v>812</v>
      </c>
      <c r="C816" s="411" t="str">
        <f>'گام اول '!E818</f>
        <v>امید</v>
      </c>
      <c r="D816" s="411" t="str">
        <f>'گام اول '!F818</f>
        <v>شادمهری</v>
      </c>
      <c r="E816" s="411" t="str">
        <f>'گام اول '!G818</f>
        <v>نگهبان</v>
      </c>
      <c r="F816" s="411" t="str">
        <f>'گام اول '!H818</f>
        <v>خراسان شمالی</v>
      </c>
      <c r="G816" s="411" t="str">
        <f>'گام اول '!I818</f>
        <v>231-700-4269908-1</v>
      </c>
      <c r="H816" s="411" t="str">
        <f>'گام اول '!J818</f>
        <v>0759985731</v>
      </c>
      <c r="I816" s="412">
        <f>'گام اول '!BH818</f>
        <v>66542556</v>
      </c>
      <c r="K816" s="413">
        <f>'گام اول '!BH818</f>
        <v>66542556</v>
      </c>
      <c r="L816" s="413">
        <f t="shared" si="12"/>
        <v>0</v>
      </c>
      <c r="M816" s="414"/>
      <c r="N816" s="413"/>
    </row>
    <row r="817" spans="2:14" s="410" customFormat="1" ht="11.25" customHeight="1" thickBot="1" x14ac:dyDescent="0.25">
      <c r="B817" s="411">
        <f>'گام اول '!B819</f>
        <v>813</v>
      </c>
      <c r="C817" s="411" t="str">
        <f>'گام اول '!E819</f>
        <v>امید</v>
      </c>
      <c r="D817" s="411" t="str">
        <f>'گام اول '!F819</f>
        <v>شادمهری</v>
      </c>
      <c r="E817" s="411" t="str">
        <f>'گام اول '!G819</f>
        <v>نگهبان</v>
      </c>
      <c r="F817" s="411" t="str">
        <f>'گام اول '!H819</f>
        <v>خراسان شمالی</v>
      </c>
      <c r="G817" s="411" t="str">
        <f>'گام اول '!I819</f>
        <v>231-700-4269908-1</v>
      </c>
      <c r="H817" s="411" t="str">
        <f>'گام اول '!J819</f>
        <v>0759985731</v>
      </c>
      <c r="I817" s="412">
        <f>'گام اول '!BH819</f>
        <v>28139374</v>
      </c>
      <c r="K817" s="413">
        <f>'گام اول '!BH819</f>
        <v>28139374</v>
      </c>
      <c r="L817" s="413">
        <f t="shared" si="12"/>
        <v>0</v>
      </c>
      <c r="M817" s="414"/>
      <c r="N817" s="413"/>
    </row>
    <row r="818" spans="2:14" s="163" customFormat="1" ht="30" customHeight="1" thickTop="1" thickBot="1" x14ac:dyDescent="0.25">
      <c r="B818" s="574" t="s">
        <v>2492</v>
      </c>
      <c r="C818" s="574"/>
      <c r="D818" s="574"/>
      <c r="E818" s="574"/>
      <c r="F818" s="574"/>
      <c r="G818" s="574"/>
      <c r="H818" s="574"/>
      <c r="I818" s="162">
        <f>SUM(I5:I817)</f>
        <v>55475487986</v>
      </c>
      <c r="K818" s="413">
        <f>'گام اول '!BH820</f>
        <v>55475487986</v>
      </c>
      <c r="L818" s="413">
        <f t="shared" ref="L818" si="13">K818-I818</f>
        <v>0</v>
      </c>
      <c r="M818" s="165"/>
      <c r="N818" s="164"/>
    </row>
    <row r="819" spans="2:14" ht="20.25" thickTop="1" x14ac:dyDescent="0.2">
      <c r="J819" s="10"/>
      <c r="K819" s="10"/>
      <c r="L819" s="10"/>
    </row>
    <row r="820" spans="2:14" x14ac:dyDescent="0.2">
      <c r="K820" s="10"/>
    </row>
    <row r="822" spans="2:14" x14ac:dyDescent="0.2">
      <c r="I822" s="10">
        <f>'گام اول '!BH820</f>
        <v>55475487986</v>
      </c>
    </row>
    <row r="823" spans="2:14" x14ac:dyDescent="0.2">
      <c r="I823" s="10">
        <f>I818-I822</f>
        <v>0</v>
      </c>
    </row>
  </sheetData>
  <autoFilter ref="B4:N818" xr:uid="{00000000-0009-0000-0000-000002000000}"/>
  <mergeCells count="4">
    <mergeCell ref="B1:I1"/>
    <mergeCell ref="B2:I2"/>
    <mergeCell ref="B3:I3"/>
    <mergeCell ref="B818:H818"/>
  </mergeCells>
  <pageMargins left="0.39370078740157499" right="0.47244094488188998" top="0.511811023622047" bottom="0.47244094488188998" header="0.31496062992126" footer="0.31496062992126"/>
  <pageSetup paperSize="9" scale="82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57D2E-F20B-4B12-8DBE-413A95BFF34D}">
  <dimension ref="A1:D814"/>
  <sheetViews>
    <sheetView topLeftCell="A2" zoomScaleNormal="100" workbookViewId="0">
      <selection activeCell="D6" sqref="D6"/>
    </sheetView>
  </sheetViews>
  <sheetFormatPr defaultColWidth="9" defaultRowHeight="19.5" x14ac:dyDescent="0.2"/>
  <cols>
    <col min="1" max="1" width="19.75" style="417" customWidth="1"/>
    <col min="2" max="2" width="20.875" style="417" customWidth="1"/>
    <col min="3" max="3" width="22.75" style="417" customWidth="1"/>
    <col min="4" max="4" width="17.625" style="417" customWidth="1"/>
    <col min="5" max="5" width="13.625" style="417" bestFit="1" customWidth="1"/>
    <col min="6" max="16384" width="9" style="417"/>
  </cols>
  <sheetData>
    <row r="1" spans="1:4" ht="21.75" x14ac:dyDescent="0.2">
      <c r="A1" s="416" t="s">
        <v>3339</v>
      </c>
      <c r="B1" s="416">
        <v>813</v>
      </c>
      <c r="C1" s="417" t="s">
        <v>3340</v>
      </c>
      <c r="D1" s="417" t="s">
        <v>3341</v>
      </c>
    </row>
    <row r="2" spans="1:4" s="415" customFormat="1" ht="14.25" customHeight="1" x14ac:dyDescent="0.2">
      <c r="A2" s="415" t="s">
        <v>2494</v>
      </c>
      <c r="B2" s="415">
        <v>67492036</v>
      </c>
    </row>
    <row r="3" spans="1:4" s="415" customFormat="1" ht="14.25" customHeight="1" x14ac:dyDescent="0.2">
      <c r="A3" s="415" t="s">
        <v>2495</v>
      </c>
      <c r="B3" s="415">
        <v>88469352</v>
      </c>
    </row>
    <row r="4" spans="1:4" s="415" customFormat="1" ht="14.25" customHeight="1" x14ac:dyDescent="0.2">
      <c r="A4" s="415" t="s">
        <v>2496</v>
      </c>
      <c r="B4" s="415">
        <v>73545617</v>
      </c>
    </row>
    <row r="5" spans="1:4" s="415" customFormat="1" ht="14.25" customHeight="1" x14ac:dyDescent="0.2">
      <c r="A5" s="415" t="s">
        <v>2497</v>
      </c>
      <c r="B5" s="415">
        <v>71673052</v>
      </c>
    </row>
    <row r="6" spans="1:4" s="415" customFormat="1" ht="14.25" customHeight="1" x14ac:dyDescent="0.2">
      <c r="A6" s="415" t="s">
        <v>2498</v>
      </c>
      <c r="B6" s="415">
        <v>66110000</v>
      </c>
    </row>
    <row r="7" spans="1:4" s="415" customFormat="1" ht="14.25" customHeight="1" x14ac:dyDescent="0.2">
      <c r="A7" s="415" t="s">
        <v>2499</v>
      </c>
      <c r="B7" s="415">
        <v>77532382</v>
      </c>
    </row>
    <row r="8" spans="1:4" s="415" customFormat="1" ht="14.25" customHeight="1" x14ac:dyDescent="0.2">
      <c r="A8" s="415" t="s">
        <v>2500</v>
      </c>
      <c r="B8" s="415">
        <v>71864495</v>
      </c>
    </row>
    <row r="9" spans="1:4" s="415" customFormat="1" ht="14.25" customHeight="1" x14ac:dyDescent="0.2">
      <c r="A9" s="415" t="s">
        <v>2501</v>
      </c>
      <c r="B9" s="415">
        <v>91494309</v>
      </c>
    </row>
    <row r="10" spans="1:4" s="415" customFormat="1" ht="14.25" customHeight="1" x14ac:dyDescent="0.2">
      <c r="A10" s="415" t="s">
        <v>2502</v>
      </c>
      <c r="B10" s="415">
        <v>71317423</v>
      </c>
    </row>
    <row r="11" spans="1:4" s="415" customFormat="1" ht="14.25" customHeight="1" x14ac:dyDescent="0.2">
      <c r="A11" s="415" t="s">
        <v>2503</v>
      </c>
      <c r="B11" s="415">
        <v>66672200</v>
      </c>
    </row>
    <row r="12" spans="1:4" s="415" customFormat="1" ht="14.25" customHeight="1" x14ac:dyDescent="0.2">
      <c r="A12" s="415" t="s">
        <v>2504</v>
      </c>
      <c r="B12" s="415">
        <v>70930462</v>
      </c>
    </row>
    <row r="13" spans="1:4" s="415" customFormat="1" ht="14.25" customHeight="1" x14ac:dyDescent="0.2">
      <c r="A13" s="415" t="s">
        <v>2505</v>
      </c>
      <c r="B13" s="415">
        <v>75733330</v>
      </c>
    </row>
    <row r="14" spans="1:4" s="415" customFormat="1" ht="14.25" customHeight="1" x14ac:dyDescent="0.2">
      <c r="A14" s="415" t="s">
        <v>2506</v>
      </c>
      <c r="B14" s="415">
        <v>76130876</v>
      </c>
    </row>
    <row r="15" spans="1:4" s="415" customFormat="1" ht="14.25" customHeight="1" x14ac:dyDescent="0.2">
      <c r="A15" s="415" t="s">
        <v>2507</v>
      </c>
      <c r="B15" s="415">
        <v>72948232</v>
      </c>
    </row>
    <row r="16" spans="1:4" s="415" customFormat="1" ht="14.25" customHeight="1" x14ac:dyDescent="0.2">
      <c r="A16" s="415" t="s">
        <v>2508</v>
      </c>
      <c r="B16" s="415">
        <v>63507006</v>
      </c>
    </row>
    <row r="17" spans="1:2" s="415" customFormat="1" ht="14.25" customHeight="1" x14ac:dyDescent="0.2">
      <c r="A17" s="415" t="s">
        <v>2509</v>
      </c>
      <c r="B17" s="415">
        <v>67923480</v>
      </c>
    </row>
    <row r="18" spans="1:2" s="415" customFormat="1" ht="14.25" customHeight="1" x14ac:dyDescent="0.2">
      <c r="A18" s="415" t="s">
        <v>2510</v>
      </c>
      <c r="B18" s="415">
        <v>100704582</v>
      </c>
    </row>
    <row r="19" spans="1:2" s="415" customFormat="1" ht="14.25" customHeight="1" x14ac:dyDescent="0.2">
      <c r="A19" s="415" t="s">
        <v>2511</v>
      </c>
      <c r="B19" s="415">
        <v>59208265</v>
      </c>
    </row>
    <row r="20" spans="1:2" s="415" customFormat="1" ht="14.25" customHeight="1" x14ac:dyDescent="0.2">
      <c r="A20" s="415" t="s">
        <v>2512</v>
      </c>
      <c r="B20" s="415">
        <v>59916323</v>
      </c>
    </row>
    <row r="21" spans="1:2" s="415" customFormat="1" ht="14.25" customHeight="1" x14ac:dyDescent="0.2">
      <c r="A21" s="415" t="s">
        <v>2513</v>
      </c>
      <c r="B21" s="415">
        <v>64602249</v>
      </c>
    </row>
    <row r="22" spans="1:2" s="415" customFormat="1" ht="14.25" customHeight="1" x14ac:dyDescent="0.2">
      <c r="A22" s="415" t="s">
        <v>2514</v>
      </c>
      <c r="B22" s="415">
        <v>79859796</v>
      </c>
    </row>
    <row r="23" spans="1:2" s="415" customFormat="1" ht="14.25" customHeight="1" x14ac:dyDescent="0.2">
      <c r="A23" s="415" t="s">
        <v>2515</v>
      </c>
      <c r="B23" s="415">
        <v>99121886</v>
      </c>
    </row>
    <row r="24" spans="1:2" s="415" customFormat="1" ht="14.25" customHeight="1" x14ac:dyDescent="0.2">
      <c r="A24" s="415" t="s">
        <v>2516</v>
      </c>
      <c r="B24" s="415">
        <v>84229055</v>
      </c>
    </row>
    <row r="25" spans="1:2" s="415" customFormat="1" ht="14.25" customHeight="1" x14ac:dyDescent="0.2">
      <c r="A25" s="415" t="s">
        <v>2517</v>
      </c>
      <c r="B25" s="415">
        <v>78932454</v>
      </c>
    </row>
    <row r="26" spans="1:2" s="415" customFormat="1" ht="14.25" customHeight="1" x14ac:dyDescent="0.2">
      <c r="A26" s="415" t="s">
        <v>2518</v>
      </c>
      <c r="B26" s="415">
        <v>72526178</v>
      </c>
    </row>
    <row r="27" spans="1:2" s="415" customFormat="1" ht="14.25" customHeight="1" x14ac:dyDescent="0.2">
      <c r="A27" s="415" t="s">
        <v>2519</v>
      </c>
      <c r="B27" s="415">
        <v>56412485</v>
      </c>
    </row>
    <row r="28" spans="1:2" s="415" customFormat="1" ht="14.25" customHeight="1" x14ac:dyDescent="0.2">
      <c r="A28" s="415" t="s">
        <v>2520</v>
      </c>
      <c r="B28" s="415">
        <v>82316360</v>
      </c>
    </row>
    <row r="29" spans="1:2" s="415" customFormat="1" ht="14.25" customHeight="1" x14ac:dyDescent="0.2">
      <c r="A29" s="415" t="s">
        <v>2521</v>
      </c>
      <c r="B29" s="415">
        <v>68836444</v>
      </c>
    </row>
    <row r="30" spans="1:2" s="415" customFormat="1" ht="14.25" customHeight="1" x14ac:dyDescent="0.2">
      <c r="A30" s="415" t="s">
        <v>2522</v>
      </c>
      <c r="B30" s="415">
        <v>77902423</v>
      </c>
    </row>
    <row r="31" spans="1:2" s="415" customFormat="1" ht="14.25" customHeight="1" x14ac:dyDescent="0.2">
      <c r="A31" s="415" t="s">
        <v>2523</v>
      </c>
      <c r="B31" s="415">
        <v>68683463</v>
      </c>
    </row>
    <row r="32" spans="1:2" s="415" customFormat="1" ht="14.25" customHeight="1" x14ac:dyDescent="0.2">
      <c r="A32" s="415" t="s">
        <v>2524</v>
      </c>
      <c r="B32" s="415">
        <v>75528785</v>
      </c>
    </row>
    <row r="33" spans="1:2" s="415" customFormat="1" ht="14.25" customHeight="1" x14ac:dyDescent="0.2">
      <c r="A33" s="415" t="s">
        <v>2525</v>
      </c>
      <c r="B33" s="415">
        <v>82500902</v>
      </c>
    </row>
    <row r="34" spans="1:2" s="415" customFormat="1" ht="14.25" customHeight="1" x14ac:dyDescent="0.2">
      <c r="A34" s="415" t="s">
        <v>2526</v>
      </c>
      <c r="B34" s="415">
        <v>85251657</v>
      </c>
    </row>
    <row r="35" spans="1:2" s="415" customFormat="1" ht="14.25" customHeight="1" x14ac:dyDescent="0.2">
      <c r="A35" s="415" t="s">
        <v>997</v>
      </c>
      <c r="B35" s="415">
        <v>62664424</v>
      </c>
    </row>
    <row r="36" spans="1:2" s="415" customFormat="1" ht="14.25" customHeight="1" x14ac:dyDescent="0.2">
      <c r="A36" s="415" t="s">
        <v>1136</v>
      </c>
      <c r="B36" s="415">
        <v>58517297</v>
      </c>
    </row>
    <row r="37" spans="1:2" s="415" customFormat="1" ht="14.25" customHeight="1" x14ac:dyDescent="0.2">
      <c r="A37" s="415" t="s">
        <v>1139</v>
      </c>
      <c r="B37" s="415">
        <v>54528878</v>
      </c>
    </row>
    <row r="38" spans="1:2" s="415" customFormat="1" ht="14.25" customHeight="1" x14ac:dyDescent="0.2">
      <c r="A38" s="415" t="s">
        <v>993</v>
      </c>
      <c r="B38" s="415">
        <v>101128886</v>
      </c>
    </row>
    <row r="39" spans="1:2" s="415" customFormat="1" ht="14.25" customHeight="1" x14ac:dyDescent="0.2">
      <c r="A39" s="415" t="s">
        <v>1075</v>
      </c>
      <c r="B39" s="415">
        <v>61767147</v>
      </c>
    </row>
    <row r="40" spans="1:2" s="415" customFormat="1" ht="14.25" customHeight="1" x14ac:dyDescent="0.2">
      <c r="A40" s="415" t="s">
        <v>1012</v>
      </c>
      <c r="B40" s="415">
        <v>60280128</v>
      </c>
    </row>
    <row r="41" spans="1:2" s="415" customFormat="1" ht="14.25" customHeight="1" x14ac:dyDescent="0.2">
      <c r="A41" s="415" t="s">
        <v>1060</v>
      </c>
      <c r="B41" s="415">
        <v>60529212</v>
      </c>
    </row>
    <row r="42" spans="1:2" s="415" customFormat="1" ht="14.25" customHeight="1" x14ac:dyDescent="0.2">
      <c r="A42" s="415" t="s">
        <v>1114</v>
      </c>
      <c r="B42" s="415">
        <v>80194728</v>
      </c>
    </row>
    <row r="43" spans="1:2" s="415" customFormat="1" ht="14.25" customHeight="1" x14ac:dyDescent="0.2">
      <c r="A43" s="415" t="s">
        <v>988</v>
      </c>
      <c r="B43" s="415">
        <v>79520375</v>
      </c>
    </row>
    <row r="44" spans="1:2" s="415" customFormat="1" ht="14.25" customHeight="1" x14ac:dyDescent="0.2">
      <c r="A44" s="415" t="s">
        <v>1024</v>
      </c>
      <c r="B44" s="415">
        <v>63319606</v>
      </c>
    </row>
    <row r="45" spans="1:2" s="415" customFormat="1" ht="14.25" customHeight="1" x14ac:dyDescent="0.2">
      <c r="A45" s="415" t="s">
        <v>1038</v>
      </c>
      <c r="B45" s="415">
        <v>70252561</v>
      </c>
    </row>
    <row r="46" spans="1:2" s="415" customFormat="1" ht="14.25" customHeight="1" x14ac:dyDescent="0.2">
      <c r="A46" s="415" t="s">
        <v>1143</v>
      </c>
      <c r="B46" s="415">
        <v>70016542</v>
      </c>
    </row>
    <row r="47" spans="1:2" s="415" customFormat="1" ht="14.25" customHeight="1" x14ac:dyDescent="0.2">
      <c r="A47" s="415" t="s">
        <v>1146</v>
      </c>
      <c r="B47" s="415">
        <v>62935957</v>
      </c>
    </row>
    <row r="48" spans="1:2" s="415" customFormat="1" ht="14.25" customHeight="1" x14ac:dyDescent="0.2">
      <c r="A48" s="415" t="s">
        <v>1004</v>
      </c>
      <c r="B48" s="415">
        <v>68290487</v>
      </c>
    </row>
    <row r="49" spans="1:2" s="415" customFormat="1" ht="14.25" customHeight="1" x14ac:dyDescent="0.2">
      <c r="A49" s="415" t="s">
        <v>1111</v>
      </c>
      <c r="B49" s="415">
        <v>73320814</v>
      </c>
    </row>
    <row r="50" spans="1:2" s="415" customFormat="1" ht="14.25" customHeight="1" x14ac:dyDescent="0.2">
      <c r="A50" s="415" t="s">
        <v>1084</v>
      </c>
      <c r="B50" s="415">
        <v>73556834</v>
      </c>
    </row>
    <row r="51" spans="1:2" s="415" customFormat="1" ht="14.25" customHeight="1" x14ac:dyDescent="0.2">
      <c r="A51" s="415" t="s">
        <v>1119</v>
      </c>
      <c r="B51" s="415">
        <v>69078049</v>
      </c>
    </row>
    <row r="52" spans="1:2" s="415" customFormat="1" ht="14.25" customHeight="1" x14ac:dyDescent="0.2">
      <c r="A52" s="415" t="s">
        <v>1019</v>
      </c>
      <c r="B52" s="415">
        <v>71776578</v>
      </c>
    </row>
    <row r="53" spans="1:2" s="415" customFormat="1" ht="14.25" customHeight="1" x14ac:dyDescent="0.2">
      <c r="A53" s="415" t="s">
        <v>1029</v>
      </c>
      <c r="B53" s="415">
        <v>71009239</v>
      </c>
    </row>
    <row r="54" spans="1:2" s="415" customFormat="1" ht="14.25" customHeight="1" x14ac:dyDescent="0.2">
      <c r="A54" s="415" t="s">
        <v>1064</v>
      </c>
      <c r="B54" s="415">
        <v>68649044</v>
      </c>
    </row>
    <row r="55" spans="1:2" s="415" customFormat="1" ht="14.25" customHeight="1" x14ac:dyDescent="0.2">
      <c r="A55" s="415" t="s">
        <v>1103</v>
      </c>
      <c r="B55" s="415">
        <v>73084795</v>
      </c>
    </row>
    <row r="56" spans="1:2" s="415" customFormat="1" ht="14.25" customHeight="1" x14ac:dyDescent="0.2">
      <c r="A56" s="415" t="s">
        <v>1051</v>
      </c>
      <c r="B56" s="415">
        <v>62040499</v>
      </c>
    </row>
    <row r="57" spans="1:2" s="415" customFormat="1" ht="14.25" customHeight="1" x14ac:dyDescent="0.2">
      <c r="A57" s="415" t="s">
        <v>1079</v>
      </c>
      <c r="B57" s="415">
        <v>69180364</v>
      </c>
    </row>
    <row r="58" spans="1:2" s="415" customFormat="1" ht="14.25" customHeight="1" x14ac:dyDescent="0.2">
      <c r="A58" s="415" t="s">
        <v>1124</v>
      </c>
      <c r="B58" s="415">
        <v>62276518</v>
      </c>
    </row>
    <row r="59" spans="1:2" s="415" customFormat="1" ht="14.25" customHeight="1" x14ac:dyDescent="0.2">
      <c r="A59" s="415" t="s">
        <v>1000</v>
      </c>
      <c r="B59" s="415">
        <v>74328462</v>
      </c>
    </row>
    <row r="60" spans="1:2" s="415" customFormat="1" ht="14.25" customHeight="1" x14ac:dyDescent="0.2">
      <c r="A60" s="415" t="s">
        <v>1042</v>
      </c>
      <c r="B60" s="415">
        <v>71106478</v>
      </c>
    </row>
    <row r="61" spans="1:2" s="415" customFormat="1" ht="14.25" customHeight="1" x14ac:dyDescent="0.2">
      <c r="A61" s="415" t="s">
        <v>1093</v>
      </c>
      <c r="B61" s="415">
        <v>61853099</v>
      </c>
    </row>
    <row r="62" spans="1:2" s="415" customFormat="1" ht="14.25" customHeight="1" x14ac:dyDescent="0.2">
      <c r="A62" s="415" t="s">
        <v>1055</v>
      </c>
      <c r="B62" s="415">
        <v>76250287</v>
      </c>
    </row>
    <row r="63" spans="1:2" s="415" customFormat="1" ht="14.25" customHeight="1" x14ac:dyDescent="0.2">
      <c r="A63" s="415" t="s">
        <v>1132</v>
      </c>
      <c r="B63" s="415">
        <v>62144816</v>
      </c>
    </row>
    <row r="64" spans="1:2" s="415" customFormat="1" ht="14.25" customHeight="1" x14ac:dyDescent="0.2">
      <c r="A64" s="415" t="s">
        <v>1047</v>
      </c>
      <c r="B64" s="415">
        <v>66678204</v>
      </c>
    </row>
    <row r="65" spans="1:2" s="415" customFormat="1" ht="14.25" customHeight="1" x14ac:dyDescent="0.2">
      <c r="A65" s="415" t="s">
        <v>984</v>
      </c>
      <c r="B65" s="415">
        <v>92640942</v>
      </c>
    </row>
    <row r="66" spans="1:2" s="415" customFormat="1" ht="14.25" customHeight="1" x14ac:dyDescent="0.2">
      <c r="A66" s="415" t="s">
        <v>1098</v>
      </c>
      <c r="B66" s="415">
        <v>87747303</v>
      </c>
    </row>
    <row r="67" spans="1:2" s="415" customFormat="1" ht="14.25" customHeight="1" x14ac:dyDescent="0.2">
      <c r="A67" s="415" t="s">
        <v>1089</v>
      </c>
      <c r="B67" s="415">
        <v>75325199</v>
      </c>
    </row>
    <row r="68" spans="1:2" s="415" customFormat="1" ht="14.25" customHeight="1" x14ac:dyDescent="0.2">
      <c r="A68" s="415" t="s">
        <v>1016</v>
      </c>
      <c r="B68" s="415">
        <v>100328382</v>
      </c>
    </row>
    <row r="69" spans="1:2" s="415" customFormat="1" ht="14.25" customHeight="1" x14ac:dyDescent="0.2">
      <c r="A69" s="415" t="s">
        <v>1072</v>
      </c>
      <c r="B69" s="415">
        <v>56660670</v>
      </c>
    </row>
    <row r="70" spans="1:2" s="415" customFormat="1" ht="14.25" customHeight="1" x14ac:dyDescent="0.2">
      <c r="A70" s="415" t="s">
        <v>1008</v>
      </c>
      <c r="B70" s="415">
        <v>79841395</v>
      </c>
    </row>
    <row r="71" spans="1:2" s="415" customFormat="1" ht="14.25" customHeight="1" x14ac:dyDescent="0.2">
      <c r="A71" s="415" t="s">
        <v>1068</v>
      </c>
      <c r="B71" s="415">
        <v>66452842</v>
      </c>
    </row>
    <row r="72" spans="1:2" s="415" customFormat="1" ht="14.25" customHeight="1" x14ac:dyDescent="0.2">
      <c r="A72" s="415" t="s">
        <v>1033</v>
      </c>
      <c r="B72" s="415">
        <v>68885064</v>
      </c>
    </row>
    <row r="73" spans="1:2" s="415" customFormat="1" ht="14.25" customHeight="1" x14ac:dyDescent="0.2">
      <c r="A73" s="415" t="s">
        <v>2527</v>
      </c>
      <c r="B73" s="415">
        <v>66712269</v>
      </c>
    </row>
    <row r="74" spans="1:2" s="415" customFormat="1" ht="14.25" customHeight="1" x14ac:dyDescent="0.2">
      <c r="A74" s="415" t="s">
        <v>1128</v>
      </c>
      <c r="B74" s="415">
        <v>106266770</v>
      </c>
    </row>
    <row r="75" spans="1:2" s="415" customFormat="1" ht="14.25" customHeight="1" x14ac:dyDescent="0.2">
      <c r="A75" s="415" t="s">
        <v>1107</v>
      </c>
      <c r="B75" s="415">
        <v>68836444</v>
      </c>
    </row>
    <row r="76" spans="1:2" s="415" customFormat="1" ht="14.25" customHeight="1" x14ac:dyDescent="0.2">
      <c r="A76" s="415" t="s">
        <v>2528</v>
      </c>
      <c r="B76" s="415">
        <v>85626457</v>
      </c>
    </row>
    <row r="77" spans="1:2" s="415" customFormat="1" ht="14.25" customHeight="1" x14ac:dyDescent="0.2">
      <c r="A77" s="415" t="s">
        <v>2529</v>
      </c>
      <c r="B77" s="415">
        <v>83521849</v>
      </c>
    </row>
    <row r="78" spans="1:2" s="415" customFormat="1" ht="14.25" customHeight="1" x14ac:dyDescent="0.2">
      <c r="A78" s="415" t="s">
        <v>2530</v>
      </c>
      <c r="B78" s="415">
        <v>83747213</v>
      </c>
    </row>
    <row r="79" spans="1:2" s="415" customFormat="1" ht="14.25" customHeight="1" x14ac:dyDescent="0.2">
      <c r="A79" s="415" t="s">
        <v>2531</v>
      </c>
      <c r="B79" s="415">
        <v>80882076</v>
      </c>
    </row>
    <row r="80" spans="1:2" s="415" customFormat="1" ht="14.25" customHeight="1" x14ac:dyDescent="0.2">
      <c r="A80" s="415" t="s">
        <v>2532</v>
      </c>
      <c r="B80" s="415">
        <v>80516975</v>
      </c>
    </row>
    <row r="81" spans="1:2" s="415" customFormat="1" ht="14.25" customHeight="1" x14ac:dyDescent="0.2">
      <c r="A81" s="415" t="s">
        <v>2533</v>
      </c>
      <c r="B81" s="415">
        <v>67844090</v>
      </c>
    </row>
    <row r="82" spans="1:2" s="415" customFormat="1" ht="14.25" customHeight="1" x14ac:dyDescent="0.2">
      <c r="A82" s="415" t="s">
        <v>3274</v>
      </c>
      <c r="B82" s="415">
        <v>76232365</v>
      </c>
    </row>
    <row r="83" spans="1:2" s="415" customFormat="1" ht="14.25" customHeight="1" x14ac:dyDescent="0.2">
      <c r="A83" s="415" t="s">
        <v>2534</v>
      </c>
      <c r="B83" s="415">
        <v>66476249</v>
      </c>
    </row>
    <row r="84" spans="1:2" s="415" customFormat="1" ht="14.25" customHeight="1" x14ac:dyDescent="0.2">
      <c r="A84" s="415" t="s">
        <v>2535</v>
      </c>
      <c r="B84" s="415">
        <v>75002900</v>
      </c>
    </row>
    <row r="85" spans="1:2" s="415" customFormat="1" ht="14.25" customHeight="1" x14ac:dyDescent="0.2">
      <c r="A85" s="415" t="s">
        <v>2536</v>
      </c>
      <c r="B85" s="415">
        <v>79306654</v>
      </c>
    </row>
    <row r="86" spans="1:2" s="415" customFormat="1" ht="14.25" customHeight="1" x14ac:dyDescent="0.2">
      <c r="A86" s="415" t="s">
        <v>2537</v>
      </c>
      <c r="B86" s="415">
        <v>55827913</v>
      </c>
    </row>
    <row r="87" spans="1:2" s="415" customFormat="1" ht="14.25" customHeight="1" x14ac:dyDescent="0.2">
      <c r="A87" s="415" t="s">
        <v>2538</v>
      </c>
      <c r="B87" s="415">
        <v>79052593</v>
      </c>
    </row>
    <row r="88" spans="1:2" s="415" customFormat="1" ht="14.25" customHeight="1" x14ac:dyDescent="0.2">
      <c r="A88" s="415" t="s">
        <v>2539</v>
      </c>
      <c r="B88" s="415">
        <v>91015197</v>
      </c>
    </row>
    <row r="89" spans="1:2" s="415" customFormat="1" ht="14.25" customHeight="1" x14ac:dyDescent="0.2">
      <c r="A89" s="415" t="s">
        <v>2540</v>
      </c>
      <c r="B89" s="415">
        <v>81412110</v>
      </c>
    </row>
    <row r="90" spans="1:2" s="415" customFormat="1" ht="14.25" customHeight="1" x14ac:dyDescent="0.2">
      <c r="A90" s="415" t="s">
        <v>2541</v>
      </c>
      <c r="B90" s="415">
        <v>75400276</v>
      </c>
    </row>
    <row r="91" spans="1:2" s="415" customFormat="1" ht="14.25" customHeight="1" x14ac:dyDescent="0.2">
      <c r="A91" s="415" t="s">
        <v>1305</v>
      </c>
      <c r="B91" s="415">
        <v>68872280</v>
      </c>
    </row>
    <row r="92" spans="1:2" s="415" customFormat="1" ht="14.25" customHeight="1" x14ac:dyDescent="0.2">
      <c r="A92" s="415" t="s">
        <v>2542</v>
      </c>
      <c r="B92" s="415">
        <v>86572348</v>
      </c>
    </row>
    <row r="93" spans="1:2" s="415" customFormat="1" ht="14.25" customHeight="1" x14ac:dyDescent="0.2">
      <c r="A93" s="415" t="s">
        <v>2543</v>
      </c>
      <c r="B93" s="415">
        <v>60417060</v>
      </c>
    </row>
    <row r="94" spans="1:2" s="415" customFormat="1" ht="14.25" customHeight="1" x14ac:dyDescent="0.2">
      <c r="A94" s="415" t="s">
        <v>2544</v>
      </c>
      <c r="B94" s="415">
        <v>63582253</v>
      </c>
    </row>
    <row r="95" spans="1:2" s="415" customFormat="1" ht="14.25" customHeight="1" x14ac:dyDescent="0.2">
      <c r="A95" s="415" t="s">
        <v>2545</v>
      </c>
      <c r="B95" s="415">
        <v>60939909</v>
      </c>
    </row>
    <row r="96" spans="1:2" s="415" customFormat="1" ht="14.25" customHeight="1" x14ac:dyDescent="0.2">
      <c r="A96" s="415" t="s">
        <v>2546</v>
      </c>
      <c r="B96" s="415">
        <v>58576390</v>
      </c>
    </row>
    <row r="97" spans="1:2" s="415" customFormat="1" ht="14.25" customHeight="1" x14ac:dyDescent="0.2">
      <c r="A97" s="415" t="s">
        <v>2547</v>
      </c>
      <c r="B97" s="415">
        <v>61189065</v>
      </c>
    </row>
    <row r="98" spans="1:2" s="415" customFormat="1" ht="14.25" customHeight="1" x14ac:dyDescent="0.2">
      <c r="A98" s="415" t="s">
        <v>2548</v>
      </c>
      <c r="B98" s="415">
        <v>85202117</v>
      </c>
    </row>
    <row r="99" spans="1:2" s="415" customFormat="1" ht="14.25" customHeight="1" x14ac:dyDescent="0.2">
      <c r="A99" s="415" t="s">
        <v>2549</v>
      </c>
      <c r="B99" s="415">
        <v>75954060</v>
      </c>
    </row>
    <row r="100" spans="1:2" s="415" customFormat="1" ht="14.25" customHeight="1" x14ac:dyDescent="0.2">
      <c r="A100" s="415" t="s">
        <v>2550</v>
      </c>
      <c r="B100" s="415">
        <v>72608223</v>
      </c>
    </row>
    <row r="101" spans="1:2" s="415" customFormat="1" ht="14.25" customHeight="1" x14ac:dyDescent="0.2">
      <c r="A101" s="415" t="s">
        <v>2551</v>
      </c>
      <c r="B101" s="415">
        <v>67765901</v>
      </c>
    </row>
    <row r="102" spans="1:2" s="415" customFormat="1" ht="14.25" customHeight="1" x14ac:dyDescent="0.2">
      <c r="A102" s="415" t="s">
        <v>2552</v>
      </c>
      <c r="B102" s="415">
        <v>64165277</v>
      </c>
    </row>
    <row r="103" spans="1:2" s="415" customFormat="1" ht="14.25" customHeight="1" x14ac:dyDescent="0.2">
      <c r="A103" s="415" t="s">
        <v>2553</v>
      </c>
      <c r="B103" s="415">
        <v>68832251</v>
      </c>
    </row>
    <row r="104" spans="1:2" s="415" customFormat="1" ht="14.25" customHeight="1" x14ac:dyDescent="0.2">
      <c r="A104" s="415" t="s">
        <v>2554</v>
      </c>
      <c r="B104" s="415">
        <v>58637477</v>
      </c>
    </row>
    <row r="105" spans="1:2" s="415" customFormat="1" ht="14.25" customHeight="1" x14ac:dyDescent="0.2">
      <c r="A105" s="415" t="s">
        <v>2555</v>
      </c>
      <c r="B105" s="415">
        <v>68848707</v>
      </c>
    </row>
    <row r="106" spans="1:2" s="415" customFormat="1" ht="14.25" customHeight="1" x14ac:dyDescent="0.2">
      <c r="A106" s="415" t="s">
        <v>2556</v>
      </c>
      <c r="B106" s="415">
        <v>70270701</v>
      </c>
    </row>
    <row r="107" spans="1:2" s="415" customFormat="1" ht="14.25" customHeight="1" x14ac:dyDescent="0.2">
      <c r="A107" s="415" t="s">
        <v>2761</v>
      </c>
      <c r="B107" s="415">
        <v>80613443</v>
      </c>
    </row>
    <row r="108" spans="1:2" s="415" customFormat="1" ht="14.25" customHeight="1" x14ac:dyDescent="0.2">
      <c r="A108" s="415" t="s">
        <v>2558</v>
      </c>
      <c r="B108" s="415">
        <v>60453965</v>
      </c>
    </row>
    <row r="109" spans="1:2" s="415" customFormat="1" ht="14.25" customHeight="1" x14ac:dyDescent="0.2">
      <c r="A109" s="415" t="s">
        <v>2559</v>
      </c>
      <c r="B109" s="415">
        <v>67574067</v>
      </c>
    </row>
    <row r="110" spans="1:2" s="415" customFormat="1" ht="14.25" customHeight="1" x14ac:dyDescent="0.2">
      <c r="A110" s="415" t="s">
        <v>2560</v>
      </c>
      <c r="B110" s="415">
        <v>67833506</v>
      </c>
    </row>
    <row r="111" spans="1:2" s="415" customFormat="1" ht="14.25" customHeight="1" x14ac:dyDescent="0.2">
      <c r="A111" s="415" t="s">
        <v>3170</v>
      </c>
      <c r="B111" s="415">
        <v>60285736</v>
      </c>
    </row>
    <row r="112" spans="1:2" s="415" customFormat="1" ht="14.25" customHeight="1" x14ac:dyDescent="0.2">
      <c r="A112" s="415" t="s">
        <v>2561</v>
      </c>
      <c r="B112" s="415">
        <v>66349901</v>
      </c>
    </row>
    <row r="113" spans="1:2" s="415" customFormat="1" ht="14.25" customHeight="1" x14ac:dyDescent="0.2">
      <c r="A113" s="415" t="s">
        <v>2562</v>
      </c>
      <c r="B113" s="415">
        <v>70387026</v>
      </c>
    </row>
    <row r="114" spans="1:2" s="415" customFormat="1" ht="14.25" customHeight="1" x14ac:dyDescent="0.2">
      <c r="A114" s="415" t="s">
        <v>2563</v>
      </c>
      <c r="B114" s="415">
        <v>70830470</v>
      </c>
    </row>
    <row r="115" spans="1:2" s="415" customFormat="1" ht="14.25" customHeight="1" x14ac:dyDescent="0.2">
      <c r="A115" s="415" t="s">
        <v>2564</v>
      </c>
      <c r="B115" s="415">
        <v>68462367</v>
      </c>
    </row>
    <row r="116" spans="1:2" s="415" customFormat="1" ht="14.25" customHeight="1" x14ac:dyDescent="0.2">
      <c r="A116" s="415" t="s">
        <v>2565</v>
      </c>
      <c r="B116" s="415">
        <v>76527166</v>
      </c>
    </row>
    <row r="117" spans="1:2" s="415" customFormat="1" ht="14.25" customHeight="1" x14ac:dyDescent="0.2">
      <c r="A117" s="415" t="s">
        <v>2566</v>
      </c>
      <c r="B117" s="415">
        <v>66476249</v>
      </c>
    </row>
    <row r="118" spans="1:2" s="415" customFormat="1" ht="14.25" customHeight="1" x14ac:dyDescent="0.2">
      <c r="A118" s="415" t="s">
        <v>2567</v>
      </c>
      <c r="B118" s="415">
        <v>77715023</v>
      </c>
    </row>
    <row r="119" spans="1:2" s="415" customFormat="1" ht="14.25" customHeight="1" x14ac:dyDescent="0.2">
      <c r="A119" s="415" t="s">
        <v>3273</v>
      </c>
      <c r="B119" s="415">
        <v>66853282</v>
      </c>
    </row>
    <row r="120" spans="1:2" s="415" customFormat="1" ht="14.25" customHeight="1" x14ac:dyDescent="0.2">
      <c r="A120" s="415" t="s">
        <v>2568</v>
      </c>
      <c r="B120" s="415">
        <v>101526401</v>
      </c>
    </row>
    <row r="121" spans="1:2" s="415" customFormat="1" ht="14.25" customHeight="1" x14ac:dyDescent="0.2">
      <c r="A121" s="415" t="s">
        <v>2569</v>
      </c>
      <c r="B121" s="415">
        <v>73090979</v>
      </c>
    </row>
    <row r="122" spans="1:2" s="415" customFormat="1" ht="14.25" customHeight="1" x14ac:dyDescent="0.2">
      <c r="A122" s="415" t="s">
        <v>2570</v>
      </c>
      <c r="B122" s="415">
        <v>57656640</v>
      </c>
    </row>
    <row r="123" spans="1:2" s="415" customFormat="1" ht="14.25" customHeight="1" x14ac:dyDescent="0.2">
      <c r="A123" s="415" t="s">
        <v>2571</v>
      </c>
      <c r="B123" s="415">
        <v>81528221</v>
      </c>
    </row>
    <row r="124" spans="1:2" s="415" customFormat="1" ht="14.25" customHeight="1" x14ac:dyDescent="0.2">
      <c r="A124" s="415" t="s">
        <v>2572</v>
      </c>
      <c r="B124" s="415">
        <v>51876795</v>
      </c>
    </row>
    <row r="125" spans="1:2" s="415" customFormat="1" ht="14.25" customHeight="1" x14ac:dyDescent="0.2">
      <c r="A125" s="415" t="s">
        <v>2573</v>
      </c>
      <c r="B125" s="415">
        <v>72890435</v>
      </c>
    </row>
    <row r="126" spans="1:2" s="415" customFormat="1" ht="14.25" customHeight="1" x14ac:dyDescent="0.2">
      <c r="A126" s="415" t="s">
        <v>2574</v>
      </c>
      <c r="B126" s="415">
        <v>71451701</v>
      </c>
    </row>
    <row r="127" spans="1:2" s="415" customFormat="1" ht="14.25" customHeight="1" x14ac:dyDescent="0.2">
      <c r="A127" s="415" t="s">
        <v>2575</v>
      </c>
      <c r="B127" s="415">
        <v>80619380</v>
      </c>
    </row>
    <row r="128" spans="1:2" s="415" customFormat="1" ht="14.25" customHeight="1" x14ac:dyDescent="0.2">
      <c r="A128" s="415" t="s">
        <v>2576</v>
      </c>
      <c r="B128" s="415">
        <v>76303522</v>
      </c>
    </row>
    <row r="129" spans="1:2" s="415" customFormat="1" ht="14.25" customHeight="1" x14ac:dyDescent="0.2">
      <c r="A129" s="415" t="s">
        <v>2577</v>
      </c>
      <c r="B129" s="415">
        <v>55855373</v>
      </c>
    </row>
    <row r="130" spans="1:2" s="415" customFormat="1" ht="14.25" customHeight="1" x14ac:dyDescent="0.2">
      <c r="A130" s="415" t="s">
        <v>2278</v>
      </c>
      <c r="B130" s="415">
        <v>77336097</v>
      </c>
    </row>
    <row r="131" spans="1:2" s="415" customFormat="1" ht="14.25" customHeight="1" x14ac:dyDescent="0.2">
      <c r="A131" s="415" t="s">
        <v>2309</v>
      </c>
      <c r="B131" s="415">
        <v>60528753</v>
      </c>
    </row>
    <row r="132" spans="1:2" s="415" customFormat="1" ht="14.25" customHeight="1" x14ac:dyDescent="0.2">
      <c r="A132" s="415" t="s">
        <v>2265</v>
      </c>
      <c r="B132" s="415">
        <v>82617757</v>
      </c>
    </row>
    <row r="133" spans="1:2" s="415" customFormat="1" ht="14.25" customHeight="1" x14ac:dyDescent="0.2">
      <c r="A133" s="415" t="s">
        <v>2327</v>
      </c>
      <c r="B133" s="415">
        <v>84309413</v>
      </c>
    </row>
    <row r="134" spans="1:2" s="415" customFormat="1" ht="14.25" customHeight="1" x14ac:dyDescent="0.2">
      <c r="A134" s="415" t="s">
        <v>2338</v>
      </c>
      <c r="B134" s="415">
        <v>66851049</v>
      </c>
    </row>
    <row r="135" spans="1:2" s="415" customFormat="1" ht="14.25" customHeight="1" x14ac:dyDescent="0.2">
      <c r="A135" s="415" t="s">
        <v>2297</v>
      </c>
      <c r="B135" s="415">
        <v>77029534</v>
      </c>
    </row>
    <row r="136" spans="1:2" s="415" customFormat="1" ht="14.25" customHeight="1" x14ac:dyDescent="0.2">
      <c r="A136" s="415" t="s">
        <v>2320</v>
      </c>
      <c r="B136" s="415">
        <v>71073947</v>
      </c>
    </row>
    <row r="137" spans="1:2" s="415" customFormat="1" ht="14.25" customHeight="1" x14ac:dyDescent="0.2">
      <c r="A137" s="415" t="s">
        <v>2578</v>
      </c>
      <c r="B137" s="415">
        <v>69769042</v>
      </c>
    </row>
    <row r="138" spans="1:2" s="415" customFormat="1" ht="14.25" customHeight="1" x14ac:dyDescent="0.2">
      <c r="A138" s="415" t="s">
        <v>2579</v>
      </c>
      <c r="B138" s="415">
        <v>68955395</v>
      </c>
    </row>
    <row r="139" spans="1:2" s="415" customFormat="1" ht="14.25" customHeight="1" x14ac:dyDescent="0.2">
      <c r="A139" s="415" t="s">
        <v>2580</v>
      </c>
      <c r="B139" s="415">
        <v>78490393</v>
      </c>
    </row>
    <row r="140" spans="1:2" s="415" customFormat="1" ht="14.25" customHeight="1" x14ac:dyDescent="0.2">
      <c r="A140" s="415" t="s">
        <v>2581</v>
      </c>
      <c r="B140" s="415">
        <v>74184808</v>
      </c>
    </row>
    <row r="141" spans="1:2" s="415" customFormat="1" ht="14.25" customHeight="1" x14ac:dyDescent="0.2">
      <c r="A141" s="415" t="s">
        <v>2582</v>
      </c>
      <c r="B141" s="415">
        <v>68733413</v>
      </c>
    </row>
    <row r="142" spans="1:2" s="415" customFormat="1" ht="14.25" customHeight="1" x14ac:dyDescent="0.2">
      <c r="A142" s="415" t="s">
        <v>2583</v>
      </c>
      <c r="B142" s="415">
        <v>63820127</v>
      </c>
    </row>
    <row r="143" spans="1:2" s="415" customFormat="1" ht="14.25" customHeight="1" x14ac:dyDescent="0.2">
      <c r="A143" s="415" t="s">
        <v>2584</v>
      </c>
      <c r="B143" s="415">
        <v>64424836</v>
      </c>
    </row>
    <row r="144" spans="1:2" s="415" customFormat="1" ht="14.25" customHeight="1" x14ac:dyDescent="0.2">
      <c r="A144" s="415" t="s">
        <v>2585</v>
      </c>
      <c r="B144" s="415">
        <v>108663781</v>
      </c>
    </row>
    <row r="145" spans="1:2" s="415" customFormat="1" ht="14.25" customHeight="1" x14ac:dyDescent="0.2">
      <c r="A145" s="415" t="s">
        <v>2586</v>
      </c>
      <c r="B145" s="415">
        <v>92076642</v>
      </c>
    </row>
    <row r="146" spans="1:2" s="415" customFormat="1" ht="14.25" customHeight="1" x14ac:dyDescent="0.2">
      <c r="A146" s="415" t="s">
        <v>2587</v>
      </c>
      <c r="B146" s="415">
        <v>78932454</v>
      </c>
    </row>
    <row r="147" spans="1:2" s="415" customFormat="1" ht="14.25" customHeight="1" x14ac:dyDescent="0.2">
      <c r="A147" s="415" t="s">
        <v>2588</v>
      </c>
      <c r="B147" s="415">
        <v>64855712</v>
      </c>
    </row>
    <row r="148" spans="1:2" s="415" customFormat="1" ht="14.25" customHeight="1" x14ac:dyDescent="0.2">
      <c r="A148" s="415" t="s">
        <v>2589</v>
      </c>
      <c r="B148" s="415">
        <v>81412110</v>
      </c>
    </row>
    <row r="149" spans="1:2" s="415" customFormat="1" ht="14.25" customHeight="1" x14ac:dyDescent="0.2">
      <c r="A149" s="415" t="s">
        <v>2590</v>
      </c>
      <c r="B149" s="415">
        <v>64690318</v>
      </c>
    </row>
    <row r="150" spans="1:2" s="415" customFormat="1" ht="14.25" customHeight="1" x14ac:dyDescent="0.2">
      <c r="A150" s="415" t="s">
        <v>2591</v>
      </c>
      <c r="B150" s="415">
        <v>69527969</v>
      </c>
    </row>
    <row r="151" spans="1:2" s="415" customFormat="1" ht="14.25" customHeight="1" x14ac:dyDescent="0.2">
      <c r="A151" s="415" t="s">
        <v>2592</v>
      </c>
      <c r="B151" s="415">
        <v>60434502</v>
      </c>
    </row>
    <row r="152" spans="1:2" s="415" customFormat="1" ht="14.25" customHeight="1" x14ac:dyDescent="0.2">
      <c r="A152" s="415" t="s">
        <v>2593</v>
      </c>
      <c r="B152" s="415">
        <v>61682639</v>
      </c>
    </row>
    <row r="153" spans="1:2" s="415" customFormat="1" ht="14.25" customHeight="1" x14ac:dyDescent="0.2">
      <c r="A153" s="415" t="s">
        <v>2594</v>
      </c>
      <c r="B153" s="415">
        <v>71856078</v>
      </c>
    </row>
    <row r="154" spans="1:2" s="415" customFormat="1" ht="14.25" customHeight="1" x14ac:dyDescent="0.2">
      <c r="A154" s="415" t="s">
        <v>2595</v>
      </c>
      <c r="B154" s="415">
        <v>80415459</v>
      </c>
    </row>
    <row r="155" spans="1:2" s="415" customFormat="1" ht="14.25" customHeight="1" x14ac:dyDescent="0.2">
      <c r="A155" s="415" t="s">
        <v>2596</v>
      </c>
      <c r="B155" s="415">
        <v>66032667</v>
      </c>
    </row>
    <row r="156" spans="1:2" s="415" customFormat="1" ht="14.25" customHeight="1" x14ac:dyDescent="0.2">
      <c r="A156" s="415" t="s">
        <v>2597</v>
      </c>
      <c r="B156" s="415">
        <v>70203942</v>
      </c>
    </row>
    <row r="157" spans="1:2" s="415" customFormat="1" ht="14.25" customHeight="1" x14ac:dyDescent="0.2">
      <c r="A157" s="415" t="s">
        <v>2598</v>
      </c>
      <c r="B157" s="415">
        <v>71122976</v>
      </c>
    </row>
    <row r="158" spans="1:2" s="415" customFormat="1" ht="14.25" customHeight="1" x14ac:dyDescent="0.2">
      <c r="A158" s="415" t="s">
        <v>2599</v>
      </c>
      <c r="B158" s="415">
        <v>60126628</v>
      </c>
    </row>
    <row r="159" spans="1:2" s="415" customFormat="1" ht="14.25" customHeight="1" x14ac:dyDescent="0.2">
      <c r="A159" s="415" t="s">
        <v>2600</v>
      </c>
      <c r="B159" s="415">
        <v>72590882</v>
      </c>
    </row>
    <row r="160" spans="1:2" s="415" customFormat="1" ht="14.25" customHeight="1" x14ac:dyDescent="0.2">
      <c r="A160" s="415" t="s">
        <v>2601</v>
      </c>
      <c r="B160" s="415">
        <v>78464623</v>
      </c>
    </row>
    <row r="161" spans="1:2" s="415" customFormat="1" ht="14.25" customHeight="1" x14ac:dyDescent="0.2">
      <c r="A161" s="415" t="s">
        <v>2602</v>
      </c>
      <c r="B161" s="415">
        <v>67758325</v>
      </c>
    </row>
    <row r="162" spans="1:2" s="415" customFormat="1" ht="14.25" customHeight="1" x14ac:dyDescent="0.2">
      <c r="A162" s="415" t="s">
        <v>2603</v>
      </c>
      <c r="B162" s="415">
        <v>56502266</v>
      </c>
    </row>
    <row r="163" spans="1:2" s="415" customFormat="1" ht="14.25" customHeight="1" x14ac:dyDescent="0.2">
      <c r="A163" s="415" t="s">
        <v>2604</v>
      </c>
      <c r="B163" s="415">
        <v>106702854</v>
      </c>
    </row>
    <row r="164" spans="1:2" s="415" customFormat="1" ht="14.25" customHeight="1" x14ac:dyDescent="0.2">
      <c r="A164" s="415" t="s">
        <v>2605</v>
      </c>
      <c r="B164" s="415">
        <v>85251657</v>
      </c>
    </row>
    <row r="165" spans="1:2" s="415" customFormat="1" ht="14.25" customHeight="1" x14ac:dyDescent="0.2">
      <c r="A165" s="415" t="s">
        <v>2606</v>
      </c>
      <c r="B165" s="415">
        <v>69495883</v>
      </c>
    </row>
    <row r="166" spans="1:2" s="415" customFormat="1" ht="14.25" customHeight="1" x14ac:dyDescent="0.2">
      <c r="A166" s="415" t="s">
        <v>2607</v>
      </c>
      <c r="B166" s="415">
        <v>66356093</v>
      </c>
    </row>
    <row r="167" spans="1:2" s="415" customFormat="1" ht="14.25" customHeight="1" x14ac:dyDescent="0.2">
      <c r="A167" s="415" t="s">
        <v>2608</v>
      </c>
      <c r="B167" s="415">
        <v>61792772</v>
      </c>
    </row>
    <row r="168" spans="1:2" s="415" customFormat="1" ht="14.25" customHeight="1" x14ac:dyDescent="0.2">
      <c r="A168" s="415" t="s">
        <v>2609</v>
      </c>
      <c r="B168" s="415">
        <v>56863077</v>
      </c>
    </row>
    <row r="169" spans="1:2" s="415" customFormat="1" ht="14.25" customHeight="1" x14ac:dyDescent="0.2">
      <c r="A169" s="415" t="s">
        <v>2610</v>
      </c>
      <c r="B169" s="415">
        <v>39499125</v>
      </c>
    </row>
    <row r="170" spans="1:2" s="415" customFormat="1" ht="14.25" customHeight="1" x14ac:dyDescent="0.2">
      <c r="A170" s="415" t="s">
        <v>2611</v>
      </c>
      <c r="B170" s="415">
        <v>61593091</v>
      </c>
    </row>
    <row r="171" spans="1:2" s="415" customFormat="1" ht="14.25" customHeight="1" x14ac:dyDescent="0.2">
      <c r="A171" s="415" t="s">
        <v>2612</v>
      </c>
      <c r="B171" s="415">
        <v>57743528</v>
      </c>
    </row>
    <row r="172" spans="1:2" s="415" customFormat="1" ht="14.25" customHeight="1" x14ac:dyDescent="0.2">
      <c r="A172" s="415" t="s">
        <v>2613</v>
      </c>
      <c r="B172" s="415">
        <v>71657090</v>
      </c>
    </row>
    <row r="173" spans="1:2" s="415" customFormat="1" ht="14.25" customHeight="1" x14ac:dyDescent="0.2">
      <c r="A173" s="415" t="s">
        <v>2614</v>
      </c>
      <c r="B173" s="415">
        <v>69430353</v>
      </c>
    </row>
    <row r="174" spans="1:2" s="415" customFormat="1" ht="14.25" customHeight="1" x14ac:dyDescent="0.2">
      <c r="A174" s="415" t="s">
        <v>2615</v>
      </c>
      <c r="B174" s="415">
        <v>63638330</v>
      </c>
    </row>
    <row r="175" spans="1:2" s="415" customFormat="1" ht="14.25" customHeight="1" x14ac:dyDescent="0.2">
      <c r="A175" s="415" t="s">
        <v>2616</v>
      </c>
      <c r="B175" s="415">
        <v>72904002</v>
      </c>
    </row>
    <row r="176" spans="1:2" s="415" customFormat="1" ht="14.25" customHeight="1" x14ac:dyDescent="0.2">
      <c r="A176" s="415" t="s">
        <v>2617</v>
      </c>
      <c r="B176" s="415">
        <v>91114262</v>
      </c>
    </row>
    <row r="177" spans="1:2" s="415" customFormat="1" ht="14.25" customHeight="1" x14ac:dyDescent="0.2">
      <c r="A177" s="415" t="s">
        <v>3270</v>
      </c>
      <c r="B177" s="415">
        <v>80790259</v>
      </c>
    </row>
    <row r="178" spans="1:2" s="415" customFormat="1" ht="14.25" customHeight="1" x14ac:dyDescent="0.2">
      <c r="A178" s="415" t="s">
        <v>2618</v>
      </c>
      <c r="B178" s="415">
        <v>58502579</v>
      </c>
    </row>
    <row r="179" spans="1:2" s="415" customFormat="1" ht="14.25" customHeight="1" x14ac:dyDescent="0.2">
      <c r="A179" s="415" t="s">
        <v>3268</v>
      </c>
      <c r="B179" s="415">
        <v>76493289</v>
      </c>
    </row>
    <row r="180" spans="1:2" s="415" customFormat="1" ht="14.25" customHeight="1" x14ac:dyDescent="0.2">
      <c r="A180" s="415" t="s">
        <v>2619</v>
      </c>
      <c r="B180" s="415">
        <v>71287047</v>
      </c>
    </row>
    <row r="181" spans="1:2" s="415" customFormat="1" ht="14.25" customHeight="1" x14ac:dyDescent="0.2">
      <c r="A181" s="415" t="s">
        <v>2620</v>
      </c>
      <c r="B181" s="415">
        <v>65882119</v>
      </c>
    </row>
    <row r="182" spans="1:2" s="415" customFormat="1" ht="14.25" customHeight="1" x14ac:dyDescent="0.2">
      <c r="A182" s="415" t="s">
        <v>2621</v>
      </c>
      <c r="B182" s="415">
        <v>79617424</v>
      </c>
    </row>
    <row r="183" spans="1:2" s="415" customFormat="1" ht="14.25" customHeight="1" x14ac:dyDescent="0.2">
      <c r="A183" s="415" t="s">
        <v>2622</v>
      </c>
      <c r="B183" s="415">
        <v>69987425</v>
      </c>
    </row>
    <row r="184" spans="1:2" s="415" customFormat="1" ht="14.25" customHeight="1" x14ac:dyDescent="0.2">
      <c r="A184" s="415" t="s">
        <v>2623</v>
      </c>
      <c r="B184" s="415">
        <v>71688474</v>
      </c>
    </row>
    <row r="185" spans="1:2" s="415" customFormat="1" ht="14.25" customHeight="1" x14ac:dyDescent="0.2">
      <c r="A185" s="415" t="s">
        <v>2624</v>
      </c>
      <c r="B185" s="415">
        <v>78535184</v>
      </c>
    </row>
    <row r="186" spans="1:2" s="415" customFormat="1" ht="14.25" customHeight="1" x14ac:dyDescent="0.2">
      <c r="A186" s="415" t="s">
        <v>2625</v>
      </c>
      <c r="B186" s="415">
        <v>66593378</v>
      </c>
    </row>
    <row r="187" spans="1:2" s="415" customFormat="1" ht="14.25" customHeight="1" x14ac:dyDescent="0.2">
      <c r="A187" s="415" t="s">
        <v>2626</v>
      </c>
      <c r="B187" s="415">
        <v>76430428</v>
      </c>
    </row>
    <row r="188" spans="1:2" s="415" customFormat="1" ht="14.25" customHeight="1" x14ac:dyDescent="0.2">
      <c r="A188" s="415" t="s">
        <v>2627</v>
      </c>
      <c r="B188" s="415">
        <v>69979302</v>
      </c>
    </row>
    <row r="189" spans="1:2" s="415" customFormat="1" ht="14.25" customHeight="1" x14ac:dyDescent="0.2">
      <c r="A189" s="415" t="s">
        <v>2628</v>
      </c>
      <c r="B189" s="415">
        <v>64813795</v>
      </c>
    </row>
    <row r="190" spans="1:2" s="415" customFormat="1" ht="14.25" customHeight="1" x14ac:dyDescent="0.2">
      <c r="A190" s="415" t="s">
        <v>2629</v>
      </c>
      <c r="B190" s="415">
        <v>64603650</v>
      </c>
    </row>
    <row r="191" spans="1:2" s="415" customFormat="1" ht="14.25" customHeight="1" x14ac:dyDescent="0.2">
      <c r="A191" s="415" t="s">
        <v>2630</v>
      </c>
      <c r="B191" s="415">
        <v>81819405</v>
      </c>
    </row>
    <row r="192" spans="1:2" s="415" customFormat="1" ht="14.25" customHeight="1" x14ac:dyDescent="0.2">
      <c r="A192" s="415" t="s">
        <v>2631</v>
      </c>
      <c r="B192" s="415">
        <v>64687483</v>
      </c>
    </row>
    <row r="193" spans="1:2" s="415" customFormat="1" ht="14.25" customHeight="1" x14ac:dyDescent="0.2">
      <c r="A193" s="415" t="s">
        <v>2632</v>
      </c>
      <c r="B193" s="415">
        <v>68133125</v>
      </c>
    </row>
    <row r="194" spans="1:2" s="415" customFormat="1" ht="14.25" customHeight="1" x14ac:dyDescent="0.2">
      <c r="A194" s="415" t="s">
        <v>2633</v>
      </c>
      <c r="B194" s="415">
        <v>56890109</v>
      </c>
    </row>
    <row r="195" spans="1:2" s="415" customFormat="1" ht="14.25" customHeight="1" x14ac:dyDescent="0.2">
      <c r="A195" s="415" t="s">
        <v>2634</v>
      </c>
      <c r="B195" s="415">
        <v>76072816</v>
      </c>
    </row>
    <row r="196" spans="1:2" s="415" customFormat="1" ht="14.25" customHeight="1" x14ac:dyDescent="0.2">
      <c r="A196" s="415" t="s">
        <v>2635</v>
      </c>
      <c r="B196" s="415">
        <v>71883646</v>
      </c>
    </row>
    <row r="197" spans="1:2" s="415" customFormat="1" ht="14.25" customHeight="1" x14ac:dyDescent="0.2">
      <c r="A197" s="415" t="s">
        <v>2636</v>
      </c>
      <c r="B197" s="415">
        <v>71560256</v>
      </c>
    </row>
    <row r="198" spans="1:2" s="415" customFormat="1" ht="14.25" customHeight="1" x14ac:dyDescent="0.2">
      <c r="A198" s="415" t="s">
        <v>2637</v>
      </c>
      <c r="B198" s="415">
        <v>64444006</v>
      </c>
    </row>
    <row r="199" spans="1:2" s="415" customFormat="1" ht="14.25" customHeight="1" x14ac:dyDescent="0.2">
      <c r="A199" s="415" t="s">
        <v>2638</v>
      </c>
      <c r="B199" s="415">
        <v>72033686</v>
      </c>
    </row>
    <row r="200" spans="1:2" s="415" customFormat="1" ht="14.25" customHeight="1" x14ac:dyDescent="0.2">
      <c r="A200" s="415" t="s">
        <v>2639</v>
      </c>
      <c r="B200" s="415">
        <v>81010989</v>
      </c>
    </row>
    <row r="201" spans="1:2" s="415" customFormat="1" ht="14.25" customHeight="1" x14ac:dyDescent="0.2">
      <c r="A201" s="415" t="s">
        <v>2640</v>
      </c>
      <c r="B201" s="415">
        <v>68264382</v>
      </c>
    </row>
    <row r="202" spans="1:2" s="415" customFormat="1" ht="14.25" customHeight="1" x14ac:dyDescent="0.2">
      <c r="A202" s="415" t="s">
        <v>2641</v>
      </c>
      <c r="B202" s="415">
        <v>75864653</v>
      </c>
    </row>
    <row r="203" spans="1:2" s="415" customFormat="1" ht="14.25" customHeight="1" x14ac:dyDescent="0.2">
      <c r="A203" s="415" t="s">
        <v>2642</v>
      </c>
      <c r="B203" s="415">
        <v>80183118</v>
      </c>
    </row>
    <row r="204" spans="1:2" s="415" customFormat="1" ht="14.25" customHeight="1" x14ac:dyDescent="0.2">
      <c r="A204" s="415" t="s">
        <v>2643</v>
      </c>
      <c r="B204" s="415">
        <v>81312277</v>
      </c>
    </row>
    <row r="205" spans="1:2" s="415" customFormat="1" ht="14.25" customHeight="1" x14ac:dyDescent="0.2">
      <c r="A205" s="415" t="s">
        <v>2644</v>
      </c>
      <c r="B205" s="415">
        <v>95146412</v>
      </c>
    </row>
    <row r="206" spans="1:2" s="415" customFormat="1" ht="14.25" customHeight="1" x14ac:dyDescent="0.2">
      <c r="A206" s="415" t="s">
        <v>2645</v>
      </c>
      <c r="B206" s="415">
        <v>96470123</v>
      </c>
    </row>
    <row r="207" spans="1:2" s="415" customFormat="1" ht="14.25" customHeight="1" x14ac:dyDescent="0.2">
      <c r="A207" s="415" t="s">
        <v>2646</v>
      </c>
      <c r="B207" s="415">
        <v>77433877</v>
      </c>
    </row>
    <row r="208" spans="1:2" s="415" customFormat="1" ht="14.25" customHeight="1" x14ac:dyDescent="0.2">
      <c r="A208" s="415" t="s">
        <v>2647</v>
      </c>
      <c r="B208" s="415">
        <v>69408700</v>
      </c>
    </row>
    <row r="209" spans="1:2" s="415" customFormat="1" ht="14.25" customHeight="1" x14ac:dyDescent="0.2">
      <c r="A209" s="415" t="s">
        <v>2648</v>
      </c>
      <c r="B209" s="415">
        <v>65029252</v>
      </c>
    </row>
    <row r="210" spans="1:2" s="415" customFormat="1" ht="14.25" customHeight="1" x14ac:dyDescent="0.2">
      <c r="A210" s="415" t="s">
        <v>2649</v>
      </c>
      <c r="B210" s="415">
        <v>73697832</v>
      </c>
    </row>
    <row r="211" spans="1:2" s="415" customFormat="1" ht="14.25" customHeight="1" x14ac:dyDescent="0.2">
      <c r="A211" s="415" t="s">
        <v>2650</v>
      </c>
      <c r="B211" s="415">
        <v>78168094</v>
      </c>
    </row>
    <row r="212" spans="1:2" s="415" customFormat="1" ht="14.25" customHeight="1" x14ac:dyDescent="0.2">
      <c r="A212" s="415" t="s">
        <v>2651</v>
      </c>
      <c r="B212" s="415">
        <v>83653223</v>
      </c>
    </row>
    <row r="213" spans="1:2" s="415" customFormat="1" ht="14.25" customHeight="1" x14ac:dyDescent="0.2">
      <c r="A213" s="415" t="s">
        <v>2652</v>
      </c>
      <c r="B213" s="415">
        <v>108022677</v>
      </c>
    </row>
    <row r="214" spans="1:2" s="415" customFormat="1" ht="14.25" customHeight="1" x14ac:dyDescent="0.2">
      <c r="A214" s="415" t="s">
        <v>1161</v>
      </c>
      <c r="B214" s="415">
        <v>82585182</v>
      </c>
    </row>
    <row r="215" spans="1:2" s="415" customFormat="1" ht="14.25" customHeight="1" x14ac:dyDescent="0.2">
      <c r="A215" s="415" t="s">
        <v>2653</v>
      </c>
      <c r="B215" s="415">
        <v>79896356</v>
      </c>
    </row>
    <row r="216" spans="1:2" s="415" customFormat="1" ht="14.25" customHeight="1" x14ac:dyDescent="0.2">
      <c r="A216" s="415" t="s">
        <v>2654</v>
      </c>
      <c r="B216" s="415">
        <v>75545930</v>
      </c>
    </row>
    <row r="217" spans="1:2" s="415" customFormat="1" ht="14.25" customHeight="1" x14ac:dyDescent="0.2">
      <c r="A217" s="415" t="s">
        <v>2655</v>
      </c>
      <c r="B217" s="415">
        <v>70455670</v>
      </c>
    </row>
    <row r="218" spans="1:2" s="415" customFormat="1" ht="14.25" customHeight="1" x14ac:dyDescent="0.2">
      <c r="A218" s="415" t="s">
        <v>2656</v>
      </c>
      <c r="B218" s="415">
        <v>73510432</v>
      </c>
    </row>
    <row r="219" spans="1:2" s="415" customFormat="1" ht="14.25" customHeight="1" x14ac:dyDescent="0.2">
      <c r="A219" s="415" t="s">
        <v>2657</v>
      </c>
      <c r="B219" s="415">
        <v>68020906</v>
      </c>
    </row>
    <row r="220" spans="1:2" s="415" customFormat="1" ht="14.25" customHeight="1" x14ac:dyDescent="0.2">
      <c r="A220" s="415" t="s">
        <v>2658</v>
      </c>
      <c r="B220" s="415">
        <v>62963977</v>
      </c>
    </row>
    <row r="221" spans="1:2" s="415" customFormat="1" ht="14.25" customHeight="1" x14ac:dyDescent="0.2">
      <c r="A221" s="415" t="s">
        <v>2659</v>
      </c>
      <c r="B221" s="415">
        <v>63303644</v>
      </c>
    </row>
    <row r="222" spans="1:2" s="415" customFormat="1" ht="14.25" customHeight="1" x14ac:dyDescent="0.2">
      <c r="A222" s="415" t="s">
        <v>2660</v>
      </c>
      <c r="B222" s="415">
        <v>57035470</v>
      </c>
    </row>
    <row r="223" spans="1:2" s="415" customFormat="1" ht="14.25" customHeight="1" x14ac:dyDescent="0.2">
      <c r="A223" s="415" t="s">
        <v>1173</v>
      </c>
      <c r="B223" s="415">
        <v>71590976</v>
      </c>
    </row>
    <row r="224" spans="1:2" s="415" customFormat="1" ht="14.25" customHeight="1" x14ac:dyDescent="0.2">
      <c r="A224" s="415" t="s">
        <v>2661</v>
      </c>
      <c r="B224" s="415">
        <v>65433048</v>
      </c>
    </row>
    <row r="225" spans="1:2" s="415" customFormat="1" ht="14.25" customHeight="1" x14ac:dyDescent="0.2">
      <c r="A225" s="415" t="s">
        <v>2662</v>
      </c>
      <c r="B225" s="415">
        <v>77987990</v>
      </c>
    </row>
    <row r="226" spans="1:2" s="415" customFormat="1" ht="14.25" customHeight="1" x14ac:dyDescent="0.2">
      <c r="A226" s="415" t="s">
        <v>2663</v>
      </c>
      <c r="B226" s="415">
        <v>75937873</v>
      </c>
    </row>
    <row r="227" spans="1:2" s="415" customFormat="1" ht="14.25" customHeight="1" x14ac:dyDescent="0.2">
      <c r="A227" s="415" t="s">
        <v>2664</v>
      </c>
      <c r="B227" s="415">
        <v>62051160</v>
      </c>
    </row>
    <row r="228" spans="1:2" s="415" customFormat="1" ht="14.25" customHeight="1" x14ac:dyDescent="0.2">
      <c r="A228" s="415" t="s">
        <v>2665</v>
      </c>
      <c r="B228" s="415">
        <v>64116054</v>
      </c>
    </row>
    <row r="229" spans="1:2" s="415" customFormat="1" ht="14.25" customHeight="1" x14ac:dyDescent="0.2">
      <c r="A229" s="415" t="s">
        <v>2666</v>
      </c>
      <c r="B229" s="415">
        <v>65737505</v>
      </c>
    </row>
    <row r="230" spans="1:2" s="415" customFormat="1" ht="14.25" customHeight="1" x14ac:dyDescent="0.2">
      <c r="A230" s="415" t="s">
        <v>753</v>
      </c>
      <c r="B230" s="415">
        <v>76502205</v>
      </c>
    </row>
    <row r="231" spans="1:2" s="415" customFormat="1" ht="14.25" customHeight="1" x14ac:dyDescent="0.2">
      <c r="A231" s="415" t="s">
        <v>778</v>
      </c>
      <c r="B231" s="415">
        <v>68691683</v>
      </c>
    </row>
    <row r="232" spans="1:2" s="415" customFormat="1" ht="14.25" customHeight="1" x14ac:dyDescent="0.2">
      <c r="A232" s="415" t="s">
        <v>749</v>
      </c>
      <c r="B232" s="415">
        <v>96227056</v>
      </c>
    </row>
    <row r="233" spans="1:2" s="415" customFormat="1" ht="14.25" customHeight="1" x14ac:dyDescent="0.2">
      <c r="A233" s="415" t="s">
        <v>781</v>
      </c>
      <c r="B233" s="415">
        <v>73392943</v>
      </c>
    </row>
    <row r="234" spans="1:2" s="415" customFormat="1" ht="14.25" customHeight="1" x14ac:dyDescent="0.2">
      <c r="A234" s="415" t="s">
        <v>2667</v>
      </c>
      <c r="B234" s="415">
        <v>75482853</v>
      </c>
    </row>
    <row r="235" spans="1:2" s="415" customFormat="1" ht="14.25" customHeight="1" x14ac:dyDescent="0.2">
      <c r="A235" s="415" t="s">
        <v>2668</v>
      </c>
      <c r="B235" s="415">
        <v>83846174</v>
      </c>
    </row>
    <row r="236" spans="1:2" s="415" customFormat="1" ht="14.25" customHeight="1" x14ac:dyDescent="0.2">
      <c r="A236" s="415" t="s">
        <v>2669</v>
      </c>
      <c r="B236" s="415">
        <v>69121083</v>
      </c>
    </row>
    <row r="237" spans="1:2" s="415" customFormat="1" ht="14.25" customHeight="1" x14ac:dyDescent="0.2">
      <c r="A237" s="415" t="s">
        <v>2670</v>
      </c>
      <c r="B237" s="415">
        <v>67389447</v>
      </c>
    </row>
    <row r="238" spans="1:2" s="415" customFormat="1" ht="14.25" customHeight="1" x14ac:dyDescent="0.2">
      <c r="A238" s="415" t="s">
        <v>2671</v>
      </c>
      <c r="B238" s="415">
        <v>74380906</v>
      </c>
    </row>
    <row r="239" spans="1:2" s="415" customFormat="1" ht="14.25" customHeight="1" x14ac:dyDescent="0.2">
      <c r="A239" s="415" t="s">
        <v>2672</v>
      </c>
      <c r="B239" s="415">
        <v>69032979</v>
      </c>
    </row>
    <row r="240" spans="1:2" s="415" customFormat="1" ht="14.25" customHeight="1" x14ac:dyDescent="0.2">
      <c r="A240" s="415" t="s">
        <v>2673</v>
      </c>
      <c r="B240" s="415">
        <v>68658179</v>
      </c>
    </row>
    <row r="241" spans="1:2" s="415" customFormat="1" ht="14.25" customHeight="1" x14ac:dyDescent="0.2">
      <c r="A241" s="415" t="s">
        <v>2674</v>
      </c>
      <c r="B241" s="415">
        <v>74814282</v>
      </c>
    </row>
    <row r="242" spans="1:2" s="415" customFormat="1" ht="14.25" customHeight="1" x14ac:dyDescent="0.2">
      <c r="A242" s="415" t="s">
        <v>2675</v>
      </c>
      <c r="B242" s="415">
        <v>66377484</v>
      </c>
    </row>
    <row r="243" spans="1:2" s="415" customFormat="1" ht="14.25" customHeight="1" x14ac:dyDescent="0.2">
      <c r="A243" s="415" t="s">
        <v>2676</v>
      </c>
      <c r="B243" s="415">
        <v>69032979</v>
      </c>
    </row>
    <row r="244" spans="1:2" s="415" customFormat="1" ht="14.25" customHeight="1" x14ac:dyDescent="0.2">
      <c r="A244" s="415" t="s">
        <v>2677</v>
      </c>
      <c r="B244" s="415">
        <v>71688474</v>
      </c>
    </row>
    <row r="245" spans="1:2" s="415" customFormat="1" ht="14.25" customHeight="1" x14ac:dyDescent="0.2">
      <c r="A245" s="415" t="s">
        <v>2678</v>
      </c>
      <c r="B245" s="415">
        <v>75408377</v>
      </c>
    </row>
    <row r="246" spans="1:2" s="415" customFormat="1" ht="14.25" customHeight="1" x14ac:dyDescent="0.2">
      <c r="A246" s="415" t="s">
        <v>2679</v>
      </c>
      <c r="B246" s="415">
        <v>68470779</v>
      </c>
    </row>
    <row r="247" spans="1:2" s="415" customFormat="1" ht="14.25" customHeight="1" x14ac:dyDescent="0.2">
      <c r="A247" s="415" t="s">
        <v>2680</v>
      </c>
      <c r="B247" s="415">
        <v>66377484</v>
      </c>
    </row>
    <row r="248" spans="1:2" s="415" customFormat="1" ht="14.25" customHeight="1" x14ac:dyDescent="0.2">
      <c r="A248" s="415" t="s">
        <v>2681</v>
      </c>
      <c r="B248" s="415">
        <v>66377484</v>
      </c>
    </row>
    <row r="249" spans="1:2" s="415" customFormat="1" ht="14.25" customHeight="1" x14ac:dyDescent="0.2">
      <c r="A249" s="415" t="s">
        <v>2682</v>
      </c>
      <c r="B249" s="415">
        <v>75595777</v>
      </c>
    </row>
    <row r="250" spans="1:2" s="415" customFormat="1" ht="14.25" customHeight="1" x14ac:dyDescent="0.2">
      <c r="A250" s="415" t="s">
        <v>2683</v>
      </c>
      <c r="B250" s="415">
        <v>66190084</v>
      </c>
    </row>
    <row r="251" spans="1:2" s="415" customFormat="1" ht="14.25" customHeight="1" x14ac:dyDescent="0.2">
      <c r="A251" s="415" t="s">
        <v>2684</v>
      </c>
      <c r="B251" s="415">
        <v>71688474</v>
      </c>
    </row>
    <row r="252" spans="1:2" s="415" customFormat="1" ht="14.25" customHeight="1" x14ac:dyDescent="0.2">
      <c r="A252" s="415" t="s">
        <v>2685</v>
      </c>
      <c r="B252" s="415">
        <v>77657177</v>
      </c>
    </row>
    <row r="253" spans="1:2" s="415" customFormat="1" ht="14.25" customHeight="1" x14ac:dyDescent="0.2">
      <c r="A253" s="415" t="s">
        <v>2686</v>
      </c>
      <c r="B253" s="415">
        <v>73283187</v>
      </c>
    </row>
    <row r="254" spans="1:2" s="415" customFormat="1" ht="14.25" customHeight="1" x14ac:dyDescent="0.2">
      <c r="A254" s="415" t="s">
        <v>2687</v>
      </c>
      <c r="B254" s="415">
        <v>66377484</v>
      </c>
    </row>
    <row r="255" spans="1:2" s="415" customFormat="1" ht="14.25" customHeight="1" x14ac:dyDescent="0.2">
      <c r="A255" s="415" t="s">
        <v>2688</v>
      </c>
      <c r="B255" s="415">
        <v>66377484</v>
      </c>
    </row>
    <row r="256" spans="1:2" s="415" customFormat="1" ht="14.25" customHeight="1" x14ac:dyDescent="0.2">
      <c r="A256" s="415" t="s">
        <v>2689</v>
      </c>
      <c r="B256" s="415">
        <v>66190084</v>
      </c>
    </row>
    <row r="257" spans="1:2" s="415" customFormat="1" ht="14.25" customHeight="1" x14ac:dyDescent="0.2">
      <c r="A257" s="415" t="s">
        <v>2690</v>
      </c>
      <c r="B257" s="415">
        <v>66002684</v>
      </c>
    </row>
    <row r="258" spans="1:2" s="415" customFormat="1" ht="14.25" customHeight="1" x14ac:dyDescent="0.2">
      <c r="A258" s="415" t="s">
        <v>2691</v>
      </c>
      <c r="B258" s="415">
        <v>65815284</v>
      </c>
    </row>
    <row r="259" spans="1:2" s="415" customFormat="1" ht="14.25" customHeight="1" x14ac:dyDescent="0.2">
      <c r="A259" s="415" t="s">
        <v>2692</v>
      </c>
      <c r="B259" s="415">
        <v>69032979</v>
      </c>
    </row>
    <row r="260" spans="1:2" s="415" customFormat="1" ht="14.25" customHeight="1" x14ac:dyDescent="0.2">
      <c r="A260" s="415" t="s">
        <v>2693</v>
      </c>
      <c r="B260" s="415">
        <v>69032979</v>
      </c>
    </row>
    <row r="261" spans="1:2" s="415" customFormat="1" ht="14.25" customHeight="1" x14ac:dyDescent="0.2">
      <c r="A261" s="415" t="s">
        <v>2694</v>
      </c>
      <c r="B261" s="415">
        <v>66377484</v>
      </c>
    </row>
    <row r="262" spans="1:2" s="415" customFormat="1" ht="14.25" customHeight="1" x14ac:dyDescent="0.2">
      <c r="A262" s="415" t="s">
        <v>2695</v>
      </c>
      <c r="B262" s="415">
        <v>66377484</v>
      </c>
    </row>
    <row r="263" spans="1:2" s="415" customFormat="1" ht="14.25" customHeight="1" x14ac:dyDescent="0.2">
      <c r="A263" s="415" t="s">
        <v>2696</v>
      </c>
      <c r="B263" s="415">
        <v>66377484</v>
      </c>
    </row>
    <row r="264" spans="1:2" s="415" customFormat="1" ht="14.25" customHeight="1" x14ac:dyDescent="0.2">
      <c r="A264" s="415" t="s">
        <v>2697</v>
      </c>
      <c r="B264" s="415">
        <v>70587698</v>
      </c>
    </row>
    <row r="265" spans="1:2" s="415" customFormat="1" ht="14.25" customHeight="1" x14ac:dyDescent="0.2">
      <c r="A265" s="415" t="s">
        <v>2698</v>
      </c>
      <c r="B265" s="415">
        <v>68658179</v>
      </c>
    </row>
    <row r="266" spans="1:2" s="415" customFormat="1" ht="14.25" customHeight="1" x14ac:dyDescent="0.2">
      <c r="A266" s="415" t="s">
        <v>2699</v>
      </c>
      <c r="B266" s="415">
        <v>66377484</v>
      </c>
    </row>
    <row r="267" spans="1:2" s="415" customFormat="1" ht="14.25" customHeight="1" x14ac:dyDescent="0.2">
      <c r="A267" s="415" t="s">
        <v>2700</v>
      </c>
      <c r="B267" s="415">
        <v>66377484</v>
      </c>
    </row>
    <row r="268" spans="1:2" s="415" customFormat="1" ht="14.25" customHeight="1" x14ac:dyDescent="0.2">
      <c r="A268" s="415" t="s">
        <v>2701</v>
      </c>
      <c r="B268" s="415">
        <v>71688474</v>
      </c>
    </row>
    <row r="269" spans="1:2" s="415" customFormat="1" ht="14.25" customHeight="1" x14ac:dyDescent="0.2">
      <c r="A269" s="415" t="s">
        <v>2702</v>
      </c>
      <c r="B269" s="415">
        <v>69032979</v>
      </c>
    </row>
    <row r="270" spans="1:2" s="415" customFormat="1" ht="14.25" customHeight="1" x14ac:dyDescent="0.2">
      <c r="A270" s="415" t="s">
        <v>2703</v>
      </c>
      <c r="B270" s="415">
        <v>71688474</v>
      </c>
    </row>
    <row r="271" spans="1:2" s="415" customFormat="1" ht="14.25" customHeight="1" x14ac:dyDescent="0.2">
      <c r="A271" s="415" t="s">
        <v>2704</v>
      </c>
      <c r="B271" s="415">
        <v>75783177</v>
      </c>
    </row>
    <row r="272" spans="1:2" s="415" customFormat="1" ht="14.25" customHeight="1" x14ac:dyDescent="0.2">
      <c r="A272" s="415" t="s">
        <v>2705</v>
      </c>
      <c r="B272" s="415">
        <v>69032979</v>
      </c>
    </row>
    <row r="273" spans="1:2" s="415" customFormat="1" ht="14.25" customHeight="1" x14ac:dyDescent="0.2">
      <c r="A273" s="415" t="s">
        <v>2706</v>
      </c>
      <c r="B273" s="415">
        <v>69032979</v>
      </c>
    </row>
    <row r="274" spans="1:2" s="415" customFormat="1" ht="14.25" customHeight="1" x14ac:dyDescent="0.2">
      <c r="A274" s="415" t="s">
        <v>2707</v>
      </c>
      <c r="B274" s="415">
        <v>65815284</v>
      </c>
    </row>
    <row r="275" spans="1:2" s="415" customFormat="1" ht="14.25" customHeight="1" x14ac:dyDescent="0.2">
      <c r="A275" s="415" t="s">
        <v>2708</v>
      </c>
      <c r="B275" s="415">
        <v>72346187</v>
      </c>
    </row>
    <row r="276" spans="1:2" s="415" customFormat="1" ht="14.25" customHeight="1" x14ac:dyDescent="0.2">
      <c r="A276" s="415" t="s">
        <v>2709</v>
      </c>
      <c r="B276" s="415">
        <v>72346187</v>
      </c>
    </row>
    <row r="277" spans="1:2" s="415" customFormat="1" ht="14.25" customHeight="1" x14ac:dyDescent="0.2">
      <c r="A277" s="415" t="s">
        <v>2710</v>
      </c>
      <c r="B277" s="415">
        <v>65537057</v>
      </c>
    </row>
    <row r="278" spans="1:2" s="415" customFormat="1" ht="14.25" customHeight="1" x14ac:dyDescent="0.2">
      <c r="A278" s="415" t="s">
        <v>2711</v>
      </c>
      <c r="B278" s="415">
        <v>66377484</v>
      </c>
    </row>
    <row r="279" spans="1:2" s="415" customFormat="1" ht="14.25" customHeight="1" x14ac:dyDescent="0.2">
      <c r="A279" s="415" t="s">
        <v>2712</v>
      </c>
      <c r="B279" s="415">
        <v>71688474</v>
      </c>
    </row>
    <row r="280" spans="1:2" s="415" customFormat="1" ht="14.25" customHeight="1" x14ac:dyDescent="0.2">
      <c r="A280" s="415" t="s">
        <v>2713</v>
      </c>
      <c r="B280" s="415">
        <v>70472187</v>
      </c>
    </row>
    <row r="281" spans="1:2" s="415" customFormat="1" ht="14.25" customHeight="1" x14ac:dyDescent="0.2">
      <c r="A281" s="415" t="s">
        <v>2714</v>
      </c>
      <c r="B281" s="415">
        <v>75001682</v>
      </c>
    </row>
    <row r="282" spans="1:2" s="415" customFormat="1" ht="14.25" customHeight="1" x14ac:dyDescent="0.2">
      <c r="A282" s="415" t="s">
        <v>2715</v>
      </c>
      <c r="B282" s="415">
        <v>66377484</v>
      </c>
    </row>
    <row r="283" spans="1:2" s="415" customFormat="1" ht="14.25" customHeight="1" x14ac:dyDescent="0.2">
      <c r="A283" s="415" t="s">
        <v>2716</v>
      </c>
      <c r="B283" s="415">
        <v>66377484</v>
      </c>
    </row>
    <row r="284" spans="1:2" s="415" customFormat="1" ht="14.25" customHeight="1" x14ac:dyDescent="0.2">
      <c r="A284" s="415" t="s">
        <v>2717</v>
      </c>
      <c r="B284" s="415">
        <v>65815284</v>
      </c>
    </row>
    <row r="285" spans="1:2" s="415" customFormat="1" ht="14.25" customHeight="1" x14ac:dyDescent="0.2">
      <c r="A285" s="415" t="s">
        <v>2718</v>
      </c>
      <c r="B285" s="415">
        <v>66377484</v>
      </c>
    </row>
    <row r="286" spans="1:2" s="415" customFormat="1" ht="14.25" customHeight="1" x14ac:dyDescent="0.2">
      <c r="A286" s="415" t="s">
        <v>2719</v>
      </c>
      <c r="B286" s="415">
        <v>73969169</v>
      </c>
    </row>
    <row r="287" spans="1:2" s="415" customFormat="1" ht="14.25" customHeight="1" x14ac:dyDescent="0.2">
      <c r="A287" s="415" t="s">
        <v>2720</v>
      </c>
      <c r="B287" s="415">
        <v>77469777</v>
      </c>
    </row>
    <row r="288" spans="1:2" s="415" customFormat="1" ht="14.25" customHeight="1" x14ac:dyDescent="0.2">
      <c r="A288" s="415" t="s">
        <v>2721</v>
      </c>
      <c r="B288" s="415">
        <v>69032979</v>
      </c>
    </row>
    <row r="289" spans="1:2" s="415" customFormat="1" ht="14.25" customHeight="1" x14ac:dyDescent="0.2">
      <c r="A289" s="415" t="s">
        <v>2722</v>
      </c>
      <c r="B289" s="415">
        <v>75938682</v>
      </c>
    </row>
    <row r="290" spans="1:2" s="415" customFormat="1" ht="14.25" customHeight="1" x14ac:dyDescent="0.2">
      <c r="A290" s="415" t="s">
        <v>2723</v>
      </c>
      <c r="B290" s="415">
        <v>71501074</v>
      </c>
    </row>
    <row r="291" spans="1:2" s="415" customFormat="1" ht="14.25" customHeight="1" x14ac:dyDescent="0.2">
      <c r="A291" s="415" t="s">
        <v>2724</v>
      </c>
      <c r="B291" s="415">
        <v>75001682</v>
      </c>
    </row>
    <row r="292" spans="1:2" s="415" customFormat="1" ht="14.25" customHeight="1" x14ac:dyDescent="0.2">
      <c r="A292" s="415" t="s">
        <v>2725</v>
      </c>
      <c r="B292" s="415">
        <v>66377484</v>
      </c>
    </row>
    <row r="293" spans="1:2" s="415" customFormat="1" ht="14.25" customHeight="1" x14ac:dyDescent="0.2">
      <c r="A293" s="415" t="s">
        <v>2726</v>
      </c>
      <c r="B293" s="415">
        <v>66190084</v>
      </c>
    </row>
    <row r="294" spans="1:2" s="415" customFormat="1" ht="14.25" customHeight="1" x14ac:dyDescent="0.2">
      <c r="A294" s="415" t="s">
        <v>2727</v>
      </c>
      <c r="B294" s="415">
        <v>77657177</v>
      </c>
    </row>
    <row r="295" spans="1:2" s="415" customFormat="1" ht="14.25" customHeight="1" x14ac:dyDescent="0.2">
      <c r="A295" s="415" t="s">
        <v>2728</v>
      </c>
      <c r="B295" s="415">
        <v>69032979</v>
      </c>
    </row>
    <row r="296" spans="1:2" s="415" customFormat="1" ht="14.25" customHeight="1" x14ac:dyDescent="0.2">
      <c r="A296" s="415" t="s">
        <v>2729</v>
      </c>
      <c r="B296" s="415">
        <v>71688474</v>
      </c>
    </row>
    <row r="297" spans="1:2" s="415" customFormat="1" ht="14.25" customHeight="1" x14ac:dyDescent="0.2">
      <c r="A297" s="415" t="s">
        <v>2730</v>
      </c>
      <c r="B297" s="415">
        <v>75664803</v>
      </c>
    </row>
    <row r="298" spans="1:2" s="415" customFormat="1" ht="14.25" customHeight="1" x14ac:dyDescent="0.2">
      <c r="A298" s="415" t="s">
        <v>2731</v>
      </c>
      <c r="B298" s="415">
        <v>71688474</v>
      </c>
    </row>
    <row r="299" spans="1:2" s="415" customFormat="1" ht="14.25" customHeight="1" x14ac:dyDescent="0.2">
      <c r="A299" s="415" t="s">
        <v>2732</v>
      </c>
      <c r="B299" s="415">
        <v>66377484</v>
      </c>
    </row>
    <row r="300" spans="1:2" s="415" customFormat="1" ht="14.25" customHeight="1" x14ac:dyDescent="0.2">
      <c r="A300" s="415" t="s">
        <v>2733</v>
      </c>
      <c r="B300" s="415">
        <v>77657177</v>
      </c>
    </row>
    <row r="301" spans="1:2" s="415" customFormat="1" ht="14.25" customHeight="1" x14ac:dyDescent="0.2">
      <c r="A301" s="415" t="s">
        <v>2734</v>
      </c>
      <c r="B301" s="415">
        <v>66190084</v>
      </c>
    </row>
    <row r="302" spans="1:2" s="415" customFormat="1" ht="14.25" customHeight="1" x14ac:dyDescent="0.2">
      <c r="A302" s="415" t="s">
        <v>2735</v>
      </c>
      <c r="B302" s="415">
        <v>68845579</v>
      </c>
    </row>
    <row r="303" spans="1:2" s="415" customFormat="1" ht="14.25" customHeight="1" x14ac:dyDescent="0.2">
      <c r="A303" s="415" t="s">
        <v>2736</v>
      </c>
      <c r="B303" s="415">
        <v>68845579</v>
      </c>
    </row>
    <row r="304" spans="1:2" s="415" customFormat="1" ht="14.25" customHeight="1" x14ac:dyDescent="0.2">
      <c r="A304" s="415" t="s">
        <v>2737</v>
      </c>
      <c r="B304" s="415">
        <v>71688474</v>
      </c>
    </row>
    <row r="305" spans="1:2" s="415" customFormat="1" ht="14.25" customHeight="1" x14ac:dyDescent="0.2">
      <c r="A305" s="415" t="s">
        <v>2738</v>
      </c>
      <c r="B305" s="415">
        <v>71688474</v>
      </c>
    </row>
    <row r="306" spans="1:2" s="415" customFormat="1" ht="14.25" customHeight="1" x14ac:dyDescent="0.2">
      <c r="A306" s="415" t="s">
        <v>2739</v>
      </c>
      <c r="B306" s="415">
        <v>66002684</v>
      </c>
    </row>
    <row r="307" spans="1:2" s="415" customFormat="1" ht="14.25" customHeight="1" x14ac:dyDescent="0.2">
      <c r="A307" s="415" t="s">
        <v>2740</v>
      </c>
      <c r="B307" s="415">
        <v>66377484</v>
      </c>
    </row>
    <row r="308" spans="1:2" s="415" customFormat="1" ht="14.25" customHeight="1" x14ac:dyDescent="0.2">
      <c r="A308" s="415" t="s">
        <v>2741</v>
      </c>
      <c r="B308" s="415">
        <v>66377484</v>
      </c>
    </row>
    <row r="309" spans="1:2" s="415" customFormat="1" ht="14.25" customHeight="1" x14ac:dyDescent="0.2">
      <c r="A309" s="415" t="s">
        <v>2742</v>
      </c>
      <c r="B309" s="415">
        <v>70906979</v>
      </c>
    </row>
    <row r="310" spans="1:2" s="415" customFormat="1" ht="14.25" customHeight="1" x14ac:dyDescent="0.2">
      <c r="A310" s="415" t="s">
        <v>2743</v>
      </c>
      <c r="B310" s="415">
        <v>68251484</v>
      </c>
    </row>
    <row r="311" spans="1:2" s="415" customFormat="1" ht="14.25" customHeight="1" x14ac:dyDescent="0.2">
      <c r="A311" s="415" t="s">
        <v>2744</v>
      </c>
      <c r="B311" s="415">
        <v>72720987</v>
      </c>
    </row>
    <row r="312" spans="1:2" s="415" customFormat="1" ht="14.25" customHeight="1" x14ac:dyDescent="0.2">
      <c r="A312" s="415" t="s">
        <v>2745</v>
      </c>
      <c r="B312" s="415">
        <v>66002684</v>
      </c>
    </row>
    <row r="313" spans="1:2" s="415" customFormat="1" ht="14.25" customHeight="1" x14ac:dyDescent="0.2">
      <c r="A313" s="415" t="s">
        <v>2746</v>
      </c>
      <c r="B313" s="415">
        <v>69032979</v>
      </c>
    </row>
    <row r="314" spans="1:2" s="415" customFormat="1" ht="14.25" customHeight="1" x14ac:dyDescent="0.2">
      <c r="A314" s="415" t="s">
        <v>2747</v>
      </c>
      <c r="B314" s="415">
        <v>66002684</v>
      </c>
    </row>
    <row r="315" spans="1:2" s="415" customFormat="1" ht="14.25" customHeight="1" x14ac:dyDescent="0.2">
      <c r="A315" s="415" t="s">
        <v>2748</v>
      </c>
      <c r="B315" s="415">
        <v>72908387</v>
      </c>
    </row>
    <row r="316" spans="1:2" s="415" customFormat="1" ht="14.25" customHeight="1" x14ac:dyDescent="0.2">
      <c r="A316" s="415" t="s">
        <v>2749</v>
      </c>
      <c r="B316" s="415">
        <v>70906979</v>
      </c>
    </row>
    <row r="317" spans="1:2" s="415" customFormat="1" ht="14.25" customHeight="1" x14ac:dyDescent="0.2">
      <c r="A317" s="415" t="s">
        <v>2750</v>
      </c>
      <c r="B317" s="415">
        <v>69969979</v>
      </c>
    </row>
    <row r="318" spans="1:2" s="415" customFormat="1" ht="14.25" customHeight="1" x14ac:dyDescent="0.2">
      <c r="A318" s="415" t="s">
        <v>2751</v>
      </c>
      <c r="B318" s="415">
        <v>66377484</v>
      </c>
    </row>
    <row r="319" spans="1:2" s="415" customFormat="1" ht="14.25" customHeight="1" x14ac:dyDescent="0.2">
      <c r="A319" s="415" t="s">
        <v>2752</v>
      </c>
      <c r="B319" s="415">
        <v>68845579</v>
      </c>
    </row>
    <row r="320" spans="1:2" s="415" customFormat="1" ht="14.25" customHeight="1" x14ac:dyDescent="0.2">
      <c r="A320" s="415" t="s">
        <v>2753</v>
      </c>
      <c r="B320" s="415">
        <v>68845579</v>
      </c>
    </row>
    <row r="321" spans="1:2" s="415" customFormat="1" ht="14.25" customHeight="1" x14ac:dyDescent="0.2">
      <c r="A321" s="415" t="s">
        <v>2754</v>
      </c>
      <c r="B321" s="415">
        <v>66377484</v>
      </c>
    </row>
    <row r="322" spans="1:2" s="415" customFormat="1" ht="14.25" customHeight="1" x14ac:dyDescent="0.2">
      <c r="A322" s="415" t="s">
        <v>2755</v>
      </c>
      <c r="B322" s="415">
        <v>71688474</v>
      </c>
    </row>
    <row r="323" spans="1:2" s="415" customFormat="1" ht="14.25" customHeight="1" x14ac:dyDescent="0.2">
      <c r="A323" s="415" t="s">
        <v>2756</v>
      </c>
      <c r="B323" s="415">
        <v>80312672</v>
      </c>
    </row>
    <row r="324" spans="1:2" s="415" customFormat="1" ht="14.25" customHeight="1" x14ac:dyDescent="0.2">
      <c r="A324" s="415" t="s">
        <v>2757</v>
      </c>
      <c r="B324" s="415">
        <v>72346187</v>
      </c>
    </row>
    <row r="325" spans="1:2" s="415" customFormat="1" ht="14.25" customHeight="1" x14ac:dyDescent="0.2">
      <c r="A325" s="415" t="s">
        <v>2758</v>
      </c>
      <c r="B325" s="415">
        <v>69032979</v>
      </c>
    </row>
    <row r="326" spans="1:2" s="415" customFormat="1" ht="14.25" customHeight="1" x14ac:dyDescent="0.2">
      <c r="A326" s="415" t="s">
        <v>2759</v>
      </c>
      <c r="B326" s="415">
        <v>66002684</v>
      </c>
    </row>
    <row r="327" spans="1:2" s="415" customFormat="1" ht="14.25" customHeight="1" x14ac:dyDescent="0.2">
      <c r="A327" s="415" t="s">
        <v>2760</v>
      </c>
      <c r="B327" s="415">
        <v>69032979</v>
      </c>
    </row>
    <row r="328" spans="1:2" s="415" customFormat="1" ht="14.25" customHeight="1" x14ac:dyDescent="0.2">
      <c r="A328" s="415" t="s">
        <v>2557</v>
      </c>
      <c r="B328" s="415">
        <v>71313674</v>
      </c>
    </row>
    <row r="329" spans="1:2" s="415" customFormat="1" ht="14.25" customHeight="1" x14ac:dyDescent="0.2">
      <c r="A329" s="415" t="s">
        <v>2762</v>
      </c>
      <c r="B329" s="415">
        <v>66377484</v>
      </c>
    </row>
    <row r="330" spans="1:2" s="415" customFormat="1" ht="14.25" customHeight="1" x14ac:dyDescent="0.2">
      <c r="A330" s="415" t="s">
        <v>2763</v>
      </c>
      <c r="B330" s="415">
        <v>68251484</v>
      </c>
    </row>
    <row r="331" spans="1:2" s="415" customFormat="1" ht="14.25" customHeight="1" x14ac:dyDescent="0.2">
      <c r="A331" s="415" t="s">
        <v>2764</v>
      </c>
      <c r="B331" s="415">
        <v>73562474</v>
      </c>
    </row>
    <row r="332" spans="1:2" s="415" customFormat="1" ht="14.25" customHeight="1" x14ac:dyDescent="0.2">
      <c r="A332" s="415" t="s">
        <v>2765</v>
      </c>
      <c r="B332" s="415">
        <v>66377484</v>
      </c>
    </row>
    <row r="333" spans="1:2" s="415" customFormat="1" ht="14.25" customHeight="1" x14ac:dyDescent="0.2">
      <c r="A333" s="415" t="s">
        <v>2766</v>
      </c>
      <c r="B333" s="415">
        <v>68845579</v>
      </c>
    </row>
    <row r="334" spans="1:2" s="415" customFormat="1" ht="14.25" customHeight="1" x14ac:dyDescent="0.2">
      <c r="A334" s="415" t="s">
        <v>2767</v>
      </c>
      <c r="B334" s="415">
        <v>72346187</v>
      </c>
    </row>
    <row r="335" spans="1:2" s="415" customFormat="1" ht="14.25" customHeight="1" x14ac:dyDescent="0.2">
      <c r="A335" s="415" t="s">
        <v>2768</v>
      </c>
      <c r="B335" s="415">
        <v>71783987</v>
      </c>
    </row>
    <row r="336" spans="1:2" s="415" customFormat="1" ht="14.25" customHeight="1" x14ac:dyDescent="0.2">
      <c r="A336" s="415" t="s">
        <v>2769</v>
      </c>
      <c r="B336" s="415">
        <v>71688474</v>
      </c>
    </row>
    <row r="337" spans="1:2" s="415" customFormat="1" ht="14.25" customHeight="1" x14ac:dyDescent="0.2">
      <c r="A337" s="415" t="s">
        <v>2770</v>
      </c>
      <c r="B337" s="415">
        <v>70532179</v>
      </c>
    </row>
    <row r="338" spans="1:2" s="415" customFormat="1" ht="14.25" customHeight="1" x14ac:dyDescent="0.2">
      <c r="A338" s="415" t="s">
        <v>2771</v>
      </c>
      <c r="B338" s="415">
        <v>75938682</v>
      </c>
    </row>
    <row r="339" spans="1:2" s="415" customFormat="1" ht="14.25" customHeight="1" x14ac:dyDescent="0.2">
      <c r="A339" s="415" t="s">
        <v>2772</v>
      </c>
      <c r="B339" s="415">
        <v>74626882</v>
      </c>
    </row>
    <row r="340" spans="1:2" s="415" customFormat="1" ht="14.25" customHeight="1" x14ac:dyDescent="0.2">
      <c r="A340" s="415" t="s">
        <v>2773</v>
      </c>
      <c r="B340" s="415">
        <v>71688474</v>
      </c>
    </row>
    <row r="341" spans="1:2" s="415" customFormat="1" ht="14.25" customHeight="1" x14ac:dyDescent="0.2">
      <c r="A341" s="415" t="s">
        <v>2774</v>
      </c>
      <c r="B341" s="415">
        <v>71501074</v>
      </c>
    </row>
    <row r="342" spans="1:2" s="415" customFormat="1" ht="14.25" customHeight="1" x14ac:dyDescent="0.2">
      <c r="A342" s="415" t="s">
        <v>2775</v>
      </c>
      <c r="B342" s="415">
        <v>66190084</v>
      </c>
    </row>
    <row r="343" spans="1:2" s="415" customFormat="1" ht="14.25" customHeight="1" x14ac:dyDescent="0.2">
      <c r="A343" s="415" t="s">
        <v>2776</v>
      </c>
      <c r="B343" s="415">
        <v>66002684</v>
      </c>
    </row>
    <row r="344" spans="1:2" s="415" customFormat="1" ht="14.25" customHeight="1" x14ac:dyDescent="0.2">
      <c r="A344" s="415" t="s">
        <v>2777</v>
      </c>
      <c r="B344" s="415">
        <v>71313674</v>
      </c>
    </row>
    <row r="345" spans="1:2" s="415" customFormat="1" ht="14.25" customHeight="1" x14ac:dyDescent="0.2">
      <c r="A345" s="415" t="s">
        <v>2778</v>
      </c>
      <c r="B345" s="415">
        <v>66377484</v>
      </c>
    </row>
    <row r="346" spans="1:2" s="415" customFormat="1" ht="14.25" customHeight="1" x14ac:dyDescent="0.2">
      <c r="A346" s="415" t="s">
        <v>2779</v>
      </c>
      <c r="B346" s="415">
        <v>70719579</v>
      </c>
    </row>
    <row r="347" spans="1:2" s="415" customFormat="1" ht="14.25" customHeight="1" x14ac:dyDescent="0.2">
      <c r="A347" s="415" t="s">
        <v>2780</v>
      </c>
      <c r="B347" s="415">
        <v>67689284</v>
      </c>
    </row>
    <row r="348" spans="1:2" s="415" customFormat="1" ht="14.25" customHeight="1" x14ac:dyDescent="0.2">
      <c r="A348" s="415" t="s">
        <v>2781</v>
      </c>
      <c r="B348" s="415">
        <v>72346187</v>
      </c>
    </row>
    <row r="349" spans="1:2" s="415" customFormat="1" ht="14.25" customHeight="1" x14ac:dyDescent="0.2">
      <c r="A349" s="415" t="s">
        <v>2782</v>
      </c>
      <c r="B349" s="415">
        <v>65815284</v>
      </c>
    </row>
    <row r="350" spans="1:2" s="415" customFormat="1" ht="14.25" customHeight="1" x14ac:dyDescent="0.2">
      <c r="A350" s="415" t="s">
        <v>2783</v>
      </c>
      <c r="B350" s="415">
        <v>70846987</v>
      </c>
    </row>
    <row r="351" spans="1:2" s="415" customFormat="1" ht="14.25" customHeight="1" x14ac:dyDescent="0.2">
      <c r="A351" s="415" t="s">
        <v>2784</v>
      </c>
      <c r="B351" s="415">
        <v>71688474</v>
      </c>
    </row>
    <row r="352" spans="1:2" s="415" customFormat="1" ht="14.25" customHeight="1" x14ac:dyDescent="0.2">
      <c r="A352" s="415" t="s">
        <v>2785</v>
      </c>
      <c r="B352" s="415">
        <v>71688474</v>
      </c>
    </row>
    <row r="353" spans="1:2" s="415" customFormat="1" ht="14.25" customHeight="1" x14ac:dyDescent="0.2">
      <c r="A353" s="415" t="s">
        <v>2786</v>
      </c>
      <c r="B353" s="415">
        <v>69032979</v>
      </c>
    </row>
    <row r="354" spans="1:2" s="415" customFormat="1" ht="14.25" customHeight="1" x14ac:dyDescent="0.2">
      <c r="A354" s="415" t="s">
        <v>2787</v>
      </c>
      <c r="B354" s="415">
        <v>66377484</v>
      </c>
    </row>
    <row r="355" spans="1:2" s="415" customFormat="1" ht="14.25" customHeight="1" x14ac:dyDescent="0.2">
      <c r="A355" s="415" t="s">
        <v>2788</v>
      </c>
      <c r="B355" s="415">
        <v>63887061</v>
      </c>
    </row>
    <row r="356" spans="1:2" s="415" customFormat="1" ht="14.25" customHeight="1" x14ac:dyDescent="0.2">
      <c r="A356" s="415" t="s">
        <v>2789</v>
      </c>
      <c r="B356" s="415">
        <v>62575261</v>
      </c>
    </row>
    <row r="357" spans="1:2" s="415" customFormat="1" ht="14.25" customHeight="1" x14ac:dyDescent="0.2">
      <c r="A357" s="415" t="s">
        <v>2790</v>
      </c>
      <c r="B357" s="415">
        <v>62575261</v>
      </c>
    </row>
    <row r="358" spans="1:2" s="415" customFormat="1" ht="14.25" customHeight="1" x14ac:dyDescent="0.2">
      <c r="A358" s="415" t="s">
        <v>2791</v>
      </c>
      <c r="B358" s="415">
        <v>64261861</v>
      </c>
    </row>
    <row r="359" spans="1:2" s="415" customFormat="1" ht="14.25" customHeight="1" x14ac:dyDescent="0.2">
      <c r="A359" s="415" t="s">
        <v>2792</v>
      </c>
      <c r="B359" s="415">
        <v>69198051</v>
      </c>
    </row>
    <row r="360" spans="1:2" s="415" customFormat="1" ht="14.25" customHeight="1" x14ac:dyDescent="0.2">
      <c r="A360" s="415" t="s">
        <v>2793</v>
      </c>
      <c r="B360" s="415">
        <v>66542556</v>
      </c>
    </row>
    <row r="361" spans="1:2" s="415" customFormat="1" ht="14.25" customHeight="1" x14ac:dyDescent="0.2">
      <c r="A361" s="415" t="s">
        <v>2794</v>
      </c>
      <c r="B361" s="415">
        <v>63887061</v>
      </c>
    </row>
    <row r="362" spans="1:2" s="415" customFormat="1" ht="14.25" customHeight="1" x14ac:dyDescent="0.2">
      <c r="A362" s="415" t="s">
        <v>2795</v>
      </c>
      <c r="B362" s="415">
        <v>69198051</v>
      </c>
    </row>
    <row r="363" spans="1:2" s="415" customFormat="1" ht="14.25" customHeight="1" x14ac:dyDescent="0.2">
      <c r="A363" s="415" t="s">
        <v>2796</v>
      </c>
      <c r="B363" s="415">
        <v>63887061</v>
      </c>
    </row>
    <row r="364" spans="1:2" s="415" customFormat="1" ht="14.25" customHeight="1" x14ac:dyDescent="0.2">
      <c r="A364" s="415" t="s">
        <v>2797</v>
      </c>
      <c r="B364" s="415">
        <v>66542556</v>
      </c>
    </row>
    <row r="365" spans="1:2" s="415" customFormat="1" ht="14.25" customHeight="1" x14ac:dyDescent="0.2">
      <c r="A365" s="415" t="s">
        <v>2798</v>
      </c>
      <c r="B365" s="415">
        <v>69198051</v>
      </c>
    </row>
    <row r="366" spans="1:2" s="415" customFormat="1" ht="14.25" customHeight="1" x14ac:dyDescent="0.2">
      <c r="A366" s="415" t="s">
        <v>2799</v>
      </c>
      <c r="B366" s="415">
        <v>65980356</v>
      </c>
    </row>
    <row r="367" spans="1:2" s="415" customFormat="1" ht="14.25" customHeight="1" x14ac:dyDescent="0.2">
      <c r="A367" s="415" t="s">
        <v>2800</v>
      </c>
      <c r="B367" s="415">
        <v>66377484</v>
      </c>
    </row>
    <row r="368" spans="1:2" s="415" customFormat="1" ht="14.25" customHeight="1" x14ac:dyDescent="0.2">
      <c r="A368" s="415" t="s">
        <v>2801</v>
      </c>
      <c r="B368" s="415">
        <v>72118793</v>
      </c>
    </row>
    <row r="369" spans="1:2" s="415" customFormat="1" ht="14.25" customHeight="1" x14ac:dyDescent="0.2">
      <c r="A369" s="415" t="s">
        <v>2802</v>
      </c>
      <c r="B369" s="415">
        <v>63887061</v>
      </c>
    </row>
    <row r="370" spans="1:2" s="415" customFormat="1" ht="14.25" customHeight="1" x14ac:dyDescent="0.2">
      <c r="A370" s="415" t="s">
        <v>2803</v>
      </c>
      <c r="B370" s="415">
        <v>74961688</v>
      </c>
    </row>
    <row r="371" spans="1:2" s="415" customFormat="1" ht="14.25" customHeight="1" x14ac:dyDescent="0.2">
      <c r="A371" s="415" t="s">
        <v>2804</v>
      </c>
      <c r="B371" s="415">
        <v>63887061</v>
      </c>
    </row>
    <row r="372" spans="1:2" s="415" customFormat="1" ht="14.25" customHeight="1" x14ac:dyDescent="0.2">
      <c r="A372" s="415" t="s">
        <v>2805</v>
      </c>
      <c r="B372" s="415">
        <v>63887061</v>
      </c>
    </row>
    <row r="373" spans="1:2" s="415" customFormat="1" ht="14.25" customHeight="1" x14ac:dyDescent="0.2">
      <c r="A373" s="415" t="s">
        <v>2806</v>
      </c>
      <c r="B373" s="415">
        <v>69198051</v>
      </c>
    </row>
    <row r="374" spans="1:2" s="415" customFormat="1" ht="14.25" customHeight="1" x14ac:dyDescent="0.2">
      <c r="A374" s="415" t="s">
        <v>2807</v>
      </c>
      <c r="B374" s="415">
        <v>69275898</v>
      </c>
    </row>
    <row r="375" spans="1:2" s="415" customFormat="1" ht="14.25" customHeight="1" x14ac:dyDescent="0.2">
      <c r="A375" s="415" t="s">
        <v>2808</v>
      </c>
      <c r="B375" s="415">
        <v>63324861</v>
      </c>
    </row>
    <row r="376" spans="1:2" s="415" customFormat="1" ht="14.25" customHeight="1" x14ac:dyDescent="0.2">
      <c r="A376" s="415" t="s">
        <v>2809</v>
      </c>
      <c r="B376" s="415">
        <v>66167756</v>
      </c>
    </row>
    <row r="377" spans="1:2" s="415" customFormat="1" ht="14.25" customHeight="1" x14ac:dyDescent="0.2">
      <c r="A377" s="415" t="s">
        <v>2810</v>
      </c>
      <c r="B377" s="415">
        <v>63324861</v>
      </c>
    </row>
    <row r="378" spans="1:2" s="415" customFormat="1" ht="14.25" customHeight="1" x14ac:dyDescent="0.2">
      <c r="A378" s="415" t="s">
        <v>2811</v>
      </c>
      <c r="B378" s="415">
        <v>69463298</v>
      </c>
    </row>
    <row r="379" spans="1:2" s="415" customFormat="1" ht="14.25" customHeight="1" x14ac:dyDescent="0.2">
      <c r="A379" s="415" t="s">
        <v>2812</v>
      </c>
      <c r="B379" s="415">
        <v>69198051</v>
      </c>
    </row>
    <row r="380" spans="1:2" s="415" customFormat="1" ht="14.25" customHeight="1" x14ac:dyDescent="0.2">
      <c r="A380" s="415" t="s">
        <v>2813</v>
      </c>
      <c r="B380" s="415">
        <v>63887061</v>
      </c>
    </row>
    <row r="381" spans="1:2" s="415" customFormat="1" ht="14.25" customHeight="1" x14ac:dyDescent="0.2">
      <c r="A381" s="415" t="s">
        <v>2814</v>
      </c>
      <c r="B381" s="415">
        <v>63887061</v>
      </c>
    </row>
    <row r="382" spans="1:2" s="415" customFormat="1" ht="14.25" customHeight="1" x14ac:dyDescent="0.2">
      <c r="A382" s="415" t="s">
        <v>2815</v>
      </c>
      <c r="B382" s="415">
        <v>66542556</v>
      </c>
    </row>
    <row r="383" spans="1:2" s="415" customFormat="1" ht="14.25" customHeight="1" x14ac:dyDescent="0.2">
      <c r="A383" s="415" t="s">
        <v>2816</v>
      </c>
      <c r="B383" s="415">
        <v>63887061</v>
      </c>
    </row>
    <row r="384" spans="1:2" s="415" customFormat="1" ht="14.25" customHeight="1" x14ac:dyDescent="0.2">
      <c r="A384" s="415" t="s">
        <v>2817</v>
      </c>
      <c r="B384" s="415">
        <v>65011461</v>
      </c>
    </row>
    <row r="385" spans="1:2" s="415" customFormat="1" ht="14.25" customHeight="1" x14ac:dyDescent="0.2">
      <c r="A385" s="415" t="s">
        <v>2818</v>
      </c>
      <c r="B385" s="415">
        <v>74343969</v>
      </c>
    </row>
    <row r="386" spans="1:2" s="415" customFormat="1" ht="14.25" customHeight="1" x14ac:dyDescent="0.2">
      <c r="A386" s="415" t="s">
        <v>2819</v>
      </c>
      <c r="B386" s="415">
        <v>69032979</v>
      </c>
    </row>
    <row r="387" spans="1:2" s="415" customFormat="1" ht="14.25" customHeight="1" x14ac:dyDescent="0.2">
      <c r="A387" s="415" t="s">
        <v>2820</v>
      </c>
      <c r="B387" s="415">
        <v>77657177</v>
      </c>
    </row>
    <row r="388" spans="1:2" s="415" customFormat="1" ht="14.25" customHeight="1" x14ac:dyDescent="0.2">
      <c r="A388" s="415" t="s">
        <v>2821</v>
      </c>
      <c r="B388" s="415">
        <v>66542556</v>
      </c>
    </row>
    <row r="389" spans="1:2" s="415" customFormat="1" ht="14.25" customHeight="1" x14ac:dyDescent="0.2">
      <c r="A389" s="415" t="s">
        <v>2822</v>
      </c>
      <c r="B389" s="415">
        <v>65815284</v>
      </c>
    </row>
    <row r="390" spans="1:2" s="415" customFormat="1" ht="14.25" customHeight="1" x14ac:dyDescent="0.2">
      <c r="A390" s="415" t="s">
        <v>2823</v>
      </c>
      <c r="B390" s="415">
        <v>66377484</v>
      </c>
    </row>
    <row r="391" spans="1:2" s="415" customFormat="1" ht="14.25" customHeight="1" x14ac:dyDescent="0.2">
      <c r="A391" s="415" t="s">
        <v>2824</v>
      </c>
      <c r="B391" s="415">
        <v>69032979</v>
      </c>
    </row>
    <row r="392" spans="1:2" s="415" customFormat="1" ht="14.25" customHeight="1" x14ac:dyDescent="0.2">
      <c r="A392" s="415" t="s">
        <v>2825</v>
      </c>
      <c r="B392" s="415">
        <v>69032979</v>
      </c>
    </row>
    <row r="393" spans="1:2" s="415" customFormat="1" ht="14.25" customHeight="1" x14ac:dyDescent="0.2">
      <c r="A393" s="415" t="s">
        <v>2826</v>
      </c>
      <c r="B393" s="415">
        <v>68095979</v>
      </c>
    </row>
    <row r="394" spans="1:2" s="415" customFormat="1" ht="14.25" customHeight="1" x14ac:dyDescent="0.2">
      <c r="A394" s="415" t="s">
        <v>2827</v>
      </c>
      <c r="B394" s="415">
        <v>71688474</v>
      </c>
    </row>
    <row r="395" spans="1:2" s="415" customFormat="1" ht="14.25" customHeight="1" x14ac:dyDescent="0.2">
      <c r="A395" s="415" t="s">
        <v>2828</v>
      </c>
      <c r="B395" s="415">
        <v>54372941</v>
      </c>
    </row>
    <row r="396" spans="1:2" s="415" customFormat="1" ht="14.25" customHeight="1" x14ac:dyDescent="0.2">
      <c r="A396" s="415" t="s">
        <v>2829</v>
      </c>
      <c r="B396" s="415">
        <v>68470779</v>
      </c>
    </row>
    <row r="397" spans="1:2" s="415" customFormat="1" ht="14.25" customHeight="1" x14ac:dyDescent="0.2">
      <c r="A397" s="415" t="s">
        <v>2830</v>
      </c>
      <c r="B397" s="415">
        <v>69032979</v>
      </c>
    </row>
    <row r="398" spans="1:2" s="415" customFormat="1" ht="14.25" customHeight="1" x14ac:dyDescent="0.2">
      <c r="A398" s="415" t="s">
        <v>2831</v>
      </c>
      <c r="B398" s="415">
        <v>71688474</v>
      </c>
    </row>
    <row r="399" spans="1:2" s="415" customFormat="1" ht="14.25" customHeight="1" x14ac:dyDescent="0.2">
      <c r="A399" s="415" t="s">
        <v>2832</v>
      </c>
      <c r="B399" s="415">
        <v>66190084</v>
      </c>
    </row>
    <row r="400" spans="1:2" s="415" customFormat="1" ht="14.25" customHeight="1" x14ac:dyDescent="0.2">
      <c r="A400" s="415" t="s">
        <v>2833</v>
      </c>
      <c r="B400" s="415">
        <v>69032979</v>
      </c>
    </row>
    <row r="401" spans="1:2" s="415" customFormat="1" ht="14.25" customHeight="1" x14ac:dyDescent="0.2">
      <c r="A401" s="415" t="s">
        <v>2834</v>
      </c>
      <c r="B401" s="415">
        <v>69032979</v>
      </c>
    </row>
    <row r="402" spans="1:2" s="415" customFormat="1" ht="14.25" customHeight="1" x14ac:dyDescent="0.2">
      <c r="A402" s="415" t="s">
        <v>2835</v>
      </c>
      <c r="B402" s="415">
        <v>71126274</v>
      </c>
    </row>
    <row r="403" spans="1:2" s="415" customFormat="1" ht="14.25" customHeight="1" x14ac:dyDescent="0.2">
      <c r="A403" s="415" t="s">
        <v>2836</v>
      </c>
      <c r="B403" s="415">
        <v>69782579</v>
      </c>
    </row>
    <row r="404" spans="1:2" s="415" customFormat="1" ht="14.25" customHeight="1" x14ac:dyDescent="0.2">
      <c r="A404" s="415" t="s">
        <v>2837</v>
      </c>
      <c r="B404" s="415">
        <v>68064084</v>
      </c>
    </row>
    <row r="405" spans="1:2" s="415" customFormat="1" ht="14.25" customHeight="1" x14ac:dyDescent="0.2">
      <c r="A405" s="415" t="s">
        <v>2838</v>
      </c>
      <c r="B405" s="415">
        <v>66002684</v>
      </c>
    </row>
    <row r="406" spans="1:2" s="415" customFormat="1" ht="14.25" customHeight="1" x14ac:dyDescent="0.2">
      <c r="A406" s="415" t="s">
        <v>2839</v>
      </c>
      <c r="B406" s="415">
        <v>73375074</v>
      </c>
    </row>
    <row r="407" spans="1:2" s="415" customFormat="1" ht="14.25" customHeight="1" x14ac:dyDescent="0.2">
      <c r="A407" s="415" t="s">
        <v>2840</v>
      </c>
      <c r="B407" s="415">
        <v>68064084</v>
      </c>
    </row>
    <row r="408" spans="1:2" s="415" customFormat="1" ht="14.25" customHeight="1" x14ac:dyDescent="0.2">
      <c r="A408" s="415" t="s">
        <v>2841</v>
      </c>
      <c r="B408" s="415">
        <v>66377484</v>
      </c>
    </row>
    <row r="409" spans="1:2" s="415" customFormat="1" ht="14.25" customHeight="1" x14ac:dyDescent="0.2">
      <c r="A409" s="415" t="s">
        <v>2842</v>
      </c>
      <c r="B409" s="415">
        <v>71501074</v>
      </c>
    </row>
    <row r="410" spans="1:2" s="415" customFormat="1" ht="14.25" customHeight="1" x14ac:dyDescent="0.2">
      <c r="A410" s="415" t="s">
        <v>2843</v>
      </c>
      <c r="B410" s="415">
        <v>71688474</v>
      </c>
    </row>
    <row r="411" spans="1:2" s="415" customFormat="1" ht="14.25" customHeight="1" x14ac:dyDescent="0.2">
      <c r="A411" s="415" t="s">
        <v>2844</v>
      </c>
      <c r="B411" s="415">
        <v>66377484</v>
      </c>
    </row>
    <row r="412" spans="1:2" s="415" customFormat="1" ht="14.25" customHeight="1" x14ac:dyDescent="0.2">
      <c r="A412" s="415" t="s">
        <v>2845</v>
      </c>
      <c r="B412" s="415">
        <v>68658179</v>
      </c>
    </row>
    <row r="413" spans="1:2" s="415" customFormat="1" ht="14.25" customHeight="1" x14ac:dyDescent="0.2">
      <c r="A413" s="415" t="s">
        <v>2846</v>
      </c>
      <c r="B413" s="415">
        <v>68470779</v>
      </c>
    </row>
    <row r="414" spans="1:2" s="415" customFormat="1" ht="14.25" customHeight="1" x14ac:dyDescent="0.2">
      <c r="A414" s="415" t="s">
        <v>2847</v>
      </c>
      <c r="B414" s="415">
        <v>68845579</v>
      </c>
    </row>
    <row r="415" spans="1:2" s="415" customFormat="1" ht="14.25" customHeight="1" x14ac:dyDescent="0.2">
      <c r="A415" s="415" t="s">
        <v>2848</v>
      </c>
      <c r="B415" s="415">
        <v>71688474</v>
      </c>
    </row>
    <row r="416" spans="1:2" s="415" customFormat="1" ht="14.25" customHeight="1" x14ac:dyDescent="0.2">
      <c r="A416" s="415" t="s">
        <v>2849</v>
      </c>
      <c r="B416" s="415">
        <v>69032979</v>
      </c>
    </row>
    <row r="417" spans="1:2" s="415" customFormat="1" ht="14.25" customHeight="1" x14ac:dyDescent="0.2">
      <c r="A417" s="415" t="s">
        <v>2850</v>
      </c>
      <c r="B417" s="415">
        <v>68251484</v>
      </c>
    </row>
    <row r="418" spans="1:2" s="415" customFormat="1" ht="14.25" customHeight="1" x14ac:dyDescent="0.2">
      <c r="A418" s="415" t="s">
        <v>2851</v>
      </c>
      <c r="B418" s="415">
        <v>66002684</v>
      </c>
    </row>
    <row r="419" spans="1:2" s="415" customFormat="1" ht="14.25" customHeight="1" x14ac:dyDescent="0.2">
      <c r="A419" s="415" t="s">
        <v>2852</v>
      </c>
      <c r="B419" s="415">
        <v>66377484</v>
      </c>
    </row>
    <row r="420" spans="1:2" s="415" customFormat="1" ht="14.25" customHeight="1" x14ac:dyDescent="0.2">
      <c r="A420" s="415" t="s">
        <v>2853</v>
      </c>
      <c r="B420" s="415">
        <v>77657177</v>
      </c>
    </row>
    <row r="421" spans="1:2" s="415" customFormat="1" ht="14.25" customHeight="1" x14ac:dyDescent="0.2">
      <c r="A421" s="415" t="s">
        <v>2854</v>
      </c>
      <c r="B421" s="415">
        <v>71688474</v>
      </c>
    </row>
    <row r="422" spans="1:2" s="415" customFormat="1" ht="14.25" customHeight="1" x14ac:dyDescent="0.2">
      <c r="A422" s="415" t="s">
        <v>2855</v>
      </c>
      <c r="B422" s="415">
        <v>69032979</v>
      </c>
    </row>
    <row r="423" spans="1:2" s="415" customFormat="1" ht="14.25" customHeight="1" x14ac:dyDescent="0.2">
      <c r="A423" s="415" t="s">
        <v>2856</v>
      </c>
      <c r="B423" s="415">
        <v>66002684</v>
      </c>
    </row>
    <row r="424" spans="1:2" s="415" customFormat="1" ht="14.25" customHeight="1" x14ac:dyDescent="0.2">
      <c r="A424" s="415" t="s">
        <v>2857</v>
      </c>
      <c r="B424" s="415">
        <v>57028436</v>
      </c>
    </row>
    <row r="425" spans="1:2" s="415" customFormat="1" ht="14.25" customHeight="1" x14ac:dyDescent="0.2">
      <c r="A425" s="415" t="s">
        <v>2858</v>
      </c>
      <c r="B425" s="415">
        <v>63887061</v>
      </c>
    </row>
    <row r="426" spans="1:2" s="415" customFormat="1" ht="14.25" customHeight="1" x14ac:dyDescent="0.2">
      <c r="A426" s="415" t="s">
        <v>2859</v>
      </c>
      <c r="B426" s="415">
        <v>63887061</v>
      </c>
    </row>
    <row r="427" spans="1:2" s="415" customFormat="1" ht="14.25" customHeight="1" x14ac:dyDescent="0.2">
      <c r="A427" s="415" t="s">
        <v>2860</v>
      </c>
      <c r="B427" s="415">
        <v>63887061</v>
      </c>
    </row>
    <row r="428" spans="1:2" s="415" customFormat="1" ht="14.25" customHeight="1" x14ac:dyDescent="0.2">
      <c r="A428" s="415" t="s">
        <v>2861</v>
      </c>
      <c r="B428" s="415">
        <v>63512261</v>
      </c>
    </row>
    <row r="429" spans="1:2" s="415" customFormat="1" ht="14.25" customHeight="1" x14ac:dyDescent="0.2">
      <c r="A429" s="415" t="s">
        <v>2862</v>
      </c>
      <c r="B429" s="415">
        <v>71369193</v>
      </c>
    </row>
    <row r="430" spans="1:2" s="415" customFormat="1" ht="14.25" customHeight="1" x14ac:dyDescent="0.2">
      <c r="A430" s="415" t="s">
        <v>2863</v>
      </c>
      <c r="B430" s="415">
        <v>69032979</v>
      </c>
    </row>
    <row r="431" spans="1:2" s="415" customFormat="1" ht="14.25" customHeight="1" x14ac:dyDescent="0.2">
      <c r="A431" s="415" t="s">
        <v>2864</v>
      </c>
      <c r="B431" s="415">
        <v>68064084</v>
      </c>
    </row>
    <row r="432" spans="1:2" s="415" customFormat="1" ht="14.25" customHeight="1" x14ac:dyDescent="0.2">
      <c r="A432" s="415" t="s">
        <v>2865</v>
      </c>
      <c r="B432" s="415">
        <v>66167756</v>
      </c>
    </row>
    <row r="433" spans="1:2" s="415" customFormat="1" ht="14.25" customHeight="1" x14ac:dyDescent="0.2">
      <c r="A433" s="415" t="s">
        <v>2866</v>
      </c>
      <c r="B433" s="415">
        <v>68470779</v>
      </c>
    </row>
    <row r="434" spans="1:2" s="415" customFormat="1" ht="14.25" customHeight="1" x14ac:dyDescent="0.2">
      <c r="A434" s="415" t="s">
        <v>2867</v>
      </c>
      <c r="B434" s="415">
        <v>69198051</v>
      </c>
    </row>
    <row r="435" spans="1:2" s="415" customFormat="1" ht="14.25" customHeight="1" x14ac:dyDescent="0.2">
      <c r="A435" s="415" t="s">
        <v>2868</v>
      </c>
      <c r="B435" s="415">
        <v>63887061</v>
      </c>
    </row>
    <row r="436" spans="1:2" s="415" customFormat="1" ht="14.25" customHeight="1" x14ac:dyDescent="0.2">
      <c r="A436" s="415" t="s">
        <v>2869</v>
      </c>
      <c r="B436" s="415">
        <v>69650698</v>
      </c>
    </row>
    <row r="437" spans="1:2" s="415" customFormat="1" ht="14.25" customHeight="1" x14ac:dyDescent="0.2">
      <c r="A437" s="415" t="s">
        <v>3168</v>
      </c>
      <c r="B437" s="415">
        <v>62196779</v>
      </c>
    </row>
    <row r="438" spans="1:2" s="415" customFormat="1" ht="14.25" customHeight="1" x14ac:dyDescent="0.2">
      <c r="A438" s="415" t="s">
        <v>2871</v>
      </c>
      <c r="B438" s="415">
        <v>69198051</v>
      </c>
    </row>
    <row r="439" spans="1:2" s="415" customFormat="1" ht="14.25" customHeight="1" x14ac:dyDescent="0.2">
      <c r="A439" s="415" t="s">
        <v>2872</v>
      </c>
      <c r="B439" s="415">
        <v>66542556</v>
      </c>
    </row>
    <row r="440" spans="1:2" s="415" customFormat="1" ht="14.25" customHeight="1" x14ac:dyDescent="0.2">
      <c r="A440" s="415" t="s">
        <v>2873</v>
      </c>
      <c r="B440" s="415">
        <v>63887061</v>
      </c>
    </row>
    <row r="441" spans="1:2" s="415" customFormat="1" ht="14.25" customHeight="1" x14ac:dyDescent="0.2">
      <c r="A441" s="415" t="s">
        <v>2874</v>
      </c>
      <c r="B441" s="415">
        <v>63512261</v>
      </c>
    </row>
    <row r="442" spans="1:2" s="415" customFormat="1" ht="14.25" customHeight="1" x14ac:dyDescent="0.2">
      <c r="A442" s="415" t="s">
        <v>2875</v>
      </c>
      <c r="B442" s="415">
        <v>69198051</v>
      </c>
    </row>
    <row r="443" spans="1:2" s="415" customFormat="1" ht="14.25" customHeight="1" x14ac:dyDescent="0.2">
      <c r="A443" s="415" t="s">
        <v>2876</v>
      </c>
      <c r="B443" s="415">
        <v>69198051</v>
      </c>
    </row>
    <row r="444" spans="1:2" s="415" customFormat="1" ht="14.25" customHeight="1" x14ac:dyDescent="0.2">
      <c r="A444" s="415" t="s">
        <v>2877</v>
      </c>
      <c r="B444" s="415">
        <v>63887061</v>
      </c>
    </row>
    <row r="445" spans="1:2" s="415" customFormat="1" ht="14.25" customHeight="1" x14ac:dyDescent="0.2">
      <c r="A445" s="415" t="s">
        <v>2878</v>
      </c>
      <c r="B445" s="415">
        <v>69198051</v>
      </c>
    </row>
    <row r="446" spans="1:2" s="415" customFormat="1" ht="14.25" customHeight="1" x14ac:dyDescent="0.2">
      <c r="A446" s="415" t="s">
        <v>2879</v>
      </c>
      <c r="B446" s="415">
        <v>65230756</v>
      </c>
    </row>
    <row r="447" spans="1:2" s="415" customFormat="1" ht="14.25" customHeight="1" x14ac:dyDescent="0.2">
      <c r="A447" s="415" t="s">
        <v>2880</v>
      </c>
      <c r="B447" s="415">
        <v>63512261</v>
      </c>
    </row>
    <row r="448" spans="1:2" s="415" customFormat="1" ht="14.25" customHeight="1" x14ac:dyDescent="0.2">
      <c r="A448" s="415" t="s">
        <v>2881</v>
      </c>
      <c r="B448" s="415">
        <v>55538730</v>
      </c>
    </row>
    <row r="449" spans="1:2" s="415" customFormat="1" ht="14.25" customHeight="1" x14ac:dyDescent="0.2">
      <c r="A449" s="415" t="s">
        <v>2882</v>
      </c>
      <c r="B449" s="415">
        <v>57586436</v>
      </c>
    </row>
    <row r="450" spans="1:2" s="415" customFormat="1" ht="14.25" customHeight="1" x14ac:dyDescent="0.2">
      <c r="A450" s="415" t="s">
        <v>2883</v>
      </c>
      <c r="B450" s="415">
        <v>66002684</v>
      </c>
    </row>
    <row r="451" spans="1:2" s="415" customFormat="1" ht="14.25" customHeight="1" x14ac:dyDescent="0.2">
      <c r="A451" s="415" t="s">
        <v>2884</v>
      </c>
      <c r="B451" s="415">
        <v>65627884</v>
      </c>
    </row>
    <row r="452" spans="1:2" s="415" customFormat="1" ht="14.25" customHeight="1" x14ac:dyDescent="0.2">
      <c r="A452" s="415" t="s">
        <v>2885</v>
      </c>
      <c r="B452" s="415">
        <v>66355156</v>
      </c>
    </row>
    <row r="453" spans="1:2" s="415" customFormat="1" ht="14.25" customHeight="1" x14ac:dyDescent="0.2">
      <c r="A453" s="415" t="s">
        <v>2886</v>
      </c>
      <c r="B453" s="415">
        <v>59683931</v>
      </c>
    </row>
    <row r="454" spans="1:2" s="415" customFormat="1" ht="14.25" customHeight="1" x14ac:dyDescent="0.2">
      <c r="A454" s="415" t="s">
        <v>2887</v>
      </c>
      <c r="B454" s="415">
        <v>57028436</v>
      </c>
    </row>
    <row r="455" spans="1:2" s="415" customFormat="1" ht="14.25" customHeight="1" x14ac:dyDescent="0.2">
      <c r="A455" s="415" t="s">
        <v>2888</v>
      </c>
      <c r="B455" s="415">
        <v>69032979</v>
      </c>
    </row>
    <row r="456" spans="1:2" s="415" customFormat="1" ht="14.25" customHeight="1" x14ac:dyDescent="0.2">
      <c r="A456" s="415" t="s">
        <v>2889</v>
      </c>
      <c r="B456" s="415">
        <v>69032979</v>
      </c>
    </row>
    <row r="457" spans="1:2" s="415" customFormat="1" ht="14.25" customHeight="1" x14ac:dyDescent="0.2">
      <c r="A457" s="415" t="s">
        <v>2890</v>
      </c>
      <c r="B457" s="415">
        <v>57028436</v>
      </c>
    </row>
    <row r="458" spans="1:2" s="415" customFormat="1" ht="14.25" customHeight="1" x14ac:dyDescent="0.2">
      <c r="A458" s="415" t="s">
        <v>2891</v>
      </c>
      <c r="B458" s="415">
        <v>69032979</v>
      </c>
    </row>
    <row r="459" spans="1:2" s="415" customFormat="1" ht="14.25" customHeight="1" x14ac:dyDescent="0.2">
      <c r="A459" s="415" t="s">
        <v>2892</v>
      </c>
      <c r="B459" s="415">
        <v>71688474</v>
      </c>
    </row>
    <row r="460" spans="1:2" s="415" customFormat="1" ht="14.25" customHeight="1" x14ac:dyDescent="0.2">
      <c r="A460" s="415" t="s">
        <v>2893</v>
      </c>
      <c r="B460" s="415">
        <v>56236605</v>
      </c>
    </row>
    <row r="461" spans="1:2" s="415" customFormat="1" ht="14.25" customHeight="1" x14ac:dyDescent="0.2">
      <c r="A461" s="415" t="s">
        <v>2894</v>
      </c>
      <c r="B461" s="415">
        <v>54372941</v>
      </c>
    </row>
    <row r="462" spans="1:2" s="415" customFormat="1" ht="14.25" customHeight="1" x14ac:dyDescent="0.2">
      <c r="A462" s="415" t="s">
        <v>2895</v>
      </c>
      <c r="B462" s="415">
        <v>66377484</v>
      </c>
    </row>
    <row r="463" spans="1:2" s="415" customFormat="1" ht="14.25" customHeight="1" x14ac:dyDescent="0.2">
      <c r="A463" s="415" t="s">
        <v>2896</v>
      </c>
      <c r="B463" s="415">
        <v>57028436</v>
      </c>
    </row>
    <row r="464" spans="1:2" s="415" customFormat="1" ht="14.25" customHeight="1" x14ac:dyDescent="0.2">
      <c r="A464" s="415" t="s">
        <v>2897</v>
      </c>
      <c r="B464" s="415">
        <v>66377484</v>
      </c>
    </row>
    <row r="465" spans="1:2" s="415" customFormat="1" ht="14.25" customHeight="1" x14ac:dyDescent="0.2">
      <c r="A465" s="415" t="s">
        <v>2898</v>
      </c>
      <c r="B465" s="415">
        <v>69032979</v>
      </c>
    </row>
    <row r="466" spans="1:2" s="415" customFormat="1" ht="14.25" customHeight="1" x14ac:dyDescent="0.2">
      <c r="A466" s="415" t="s">
        <v>2899</v>
      </c>
      <c r="B466" s="415">
        <v>57028436</v>
      </c>
    </row>
    <row r="467" spans="1:2" s="415" customFormat="1" ht="14.25" customHeight="1" x14ac:dyDescent="0.2">
      <c r="A467" s="415" t="s">
        <v>2900</v>
      </c>
      <c r="B467" s="415">
        <v>57028436</v>
      </c>
    </row>
    <row r="468" spans="1:2" s="415" customFormat="1" ht="14.25" customHeight="1" x14ac:dyDescent="0.2">
      <c r="A468" s="415" t="s">
        <v>2901</v>
      </c>
      <c r="B468" s="415">
        <v>66377484</v>
      </c>
    </row>
    <row r="469" spans="1:2" s="415" customFormat="1" ht="14.25" customHeight="1" x14ac:dyDescent="0.2">
      <c r="A469" s="415" t="s">
        <v>2902</v>
      </c>
      <c r="B469" s="415">
        <v>66377484</v>
      </c>
    </row>
    <row r="470" spans="1:2" s="415" customFormat="1" ht="14.25" customHeight="1" x14ac:dyDescent="0.2">
      <c r="A470" s="415" t="s">
        <v>2903</v>
      </c>
      <c r="B470" s="415">
        <v>57028436</v>
      </c>
    </row>
    <row r="471" spans="1:2" s="415" customFormat="1" ht="14.25" customHeight="1" x14ac:dyDescent="0.2">
      <c r="A471" s="415" t="s">
        <v>2904</v>
      </c>
      <c r="B471" s="415">
        <v>66377484</v>
      </c>
    </row>
    <row r="472" spans="1:2" s="415" customFormat="1" ht="14.25" customHeight="1" x14ac:dyDescent="0.2">
      <c r="A472" s="415" t="s">
        <v>2905</v>
      </c>
      <c r="B472" s="415">
        <v>57028436</v>
      </c>
    </row>
    <row r="473" spans="1:2" s="415" customFormat="1" ht="14.25" customHeight="1" x14ac:dyDescent="0.2">
      <c r="A473" s="415" t="s">
        <v>2906</v>
      </c>
      <c r="B473" s="415">
        <v>56470436</v>
      </c>
    </row>
    <row r="474" spans="1:2" s="415" customFormat="1" ht="14.25" customHeight="1" x14ac:dyDescent="0.2">
      <c r="A474" s="415" t="s">
        <v>2907</v>
      </c>
      <c r="B474" s="415">
        <v>70472187</v>
      </c>
    </row>
    <row r="475" spans="1:2" s="415" customFormat="1" ht="14.25" customHeight="1" x14ac:dyDescent="0.2">
      <c r="A475" s="415" t="s">
        <v>2908</v>
      </c>
      <c r="B475" s="415">
        <v>73127682</v>
      </c>
    </row>
    <row r="476" spans="1:2" s="415" customFormat="1" ht="14.25" customHeight="1" x14ac:dyDescent="0.2">
      <c r="A476" s="415" t="s">
        <v>2909</v>
      </c>
      <c r="B476" s="415">
        <v>56842436</v>
      </c>
    </row>
    <row r="477" spans="1:2" s="415" customFormat="1" ht="14.25" customHeight="1" x14ac:dyDescent="0.2">
      <c r="A477" s="415" t="s">
        <v>2910</v>
      </c>
      <c r="B477" s="415">
        <v>69032979</v>
      </c>
    </row>
    <row r="478" spans="1:2" s="415" customFormat="1" ht="14.25" customHeight="1" x14ac:dyDescent="0.2">
      <c r="A478" s="415" t="s">
        <v>2911</v>
      </c>
      <c r="B478" s="415">
        <v>67309316</v>
      </c>
    </row>
    <row r="479" spans="1:2" s="415" customFormat="1" ht="14.25" customHeight="1" x14ac:dyDescent="0.2">
      <c r="A479" s="415" t="s">
        <v>2912</v>
      </c>
      <c r="B479" s="415">
        <v>66377484</v>
      </c>
    </row>
    <row r="480" spans="1:2" s="415" customFormat="1" ht="14.25" customHeight="1" x14ac:dyDescent="0.2">
      <c r="A480" s="415" t="s">
        <v>2913</v>
      </c>
      <c r="B480" s="415">
        <v>66377484</v>
      </c>
    </row>
    <row r="481" spans="1:2" s="415" customFormat="1" ht="14.25" customHeight="1" x14ac:dyDescent="0.2">
      <c r="A481" s="415" t="s">
        <v>2914</v>
      </c>
      <c r="B481" s="415">
        <v>57028436</v>
      </c>
    </row>
    <row r="482" spans="1:2" s="415" customFormat="1" ht="14.25" customHeight="1" x14ac:dyDescent="0.2">
      <c r="A482" s="415" t="s">
        <v>2915</v>
      </c>
      <c r="B482" s="415">
        <v>66377484</v>
      </c>
    </row>
    <row r="483" spans="1:2" s="415" customFormat="1" ht="14.25" customHeight="1" x14ac:dyDescent="0.2">
      <c r="A483" s="415" t="s">
        <v>2916</v>
      </c>
      <c r="B483" s="415">
        <v>69032979</v>
      </c>
    </row>
    <row r="484" spans="1:2" s="415" customFormat="1" ht="14.25" customHeight="1" x14ac:dyDescent="0.2">
      <c r="A484" s="415" t="s">
        <v>2917</v>
      </c>
      <c r="B484" s="415">
        <v>54186941</v>
      </c>
    </row>
    <row r="485" spans="1:2" s="415" customFormat="1" ht="14.25" customHeight="1" x14ac:dyDescent="0.2">
      <c r="A485" s="415" t="s">
        <v>2918</v>
      </c>
      <c r="B485" s="415">
        <v>57028436</v>
      </c>
    </row>
    <row r="486" spans="1:2" s="415" customFormat="1" ht="14.25" customHeight="1" x14ac:dyDescent="0.2">
      <c r="A486" s="415" t="s">
        <v>2919</v>
      </c>
      <c r="B486" s="415">
        <v>66377484</v>
      </c>
    </row>
    <row r="487" spans="1:2" s="415" customFormat="1" ht="14.25" customHeight="1" x14ac:dyDescent="0.2">
      <c r="A487" s="415" t="s">
        <v>2920</v>
      </c>
      <c r="B487" s="415">
        <v>66377484</v>
      </c>
    </row>
    <row r="488" spans="1:2" s="415" customFormat="1" ht="14.25" customHeight="1" x14ac:dyDescent="0.2">
      <c r="A488" s="415" t="s">
        <v>2921</v>
      </c>
      <c r="B488" s="415">
        <v>54372941</v>
      </c>
    </row>
    <row r="489" spans="1:2" s="415" customFormat="1" ht="14.25" customHeight="1" x14ac:dyDescent="0.2">
      <c r="A489" s="415" t="s">
        <v>2922</v>
      </c>
      <c r="B489" s="415">
        <v>66377484</v>
      </c>
    </row>
    <row r="490" spans="1:2" s="415" customFormat="1" ht="14.25" customHeight="1" x14ac:dyDescent="0.2">
      <c r="A490" s="415" t="s">
        <v>2923</v>
      </c>
      <c r="B490" s="415">
        <v>54095565</v>
      </c>
    </row>
    <row r="491" spans="1:2" s="415" customFormat="1" ht="14.25" customHeight="1" x14ac:dyDescent="0.2">
      <c r="A491" s="415" t="s">
        <v>2924</v>
      </c>
      <c r="B491" s="415">
        <v>54980730</v>
      </c>
    </row>
    <row r="492" spans="1:2" s="415" customFormat="1" ht="14.25" customHeight="1" x14ac:dyDescent="0.2">
      <c r="A492" s="415" t="s">
        <v>2925</v>
      </c>
      <c r="B492" s="415">
        <v>52325235</v>
      </c>
    </row>
    <row r="493" spans="1:2" s="415" customFormat="1" ht="14.25" customHeight="1" x14ac:dyDescent="0.2">
      <c r="A493" s="415" t="s">
        <v>2926</v>
      </c>
      <c r="B493" s="415">
        <v>63887061</v>
      </c>
    </row>
    <row r="494" spans="1:2" s="415" customFormat="1" ht="14.25" customHeight="1" x14ac:dyDescent="0.2">
      <c r="A494" s="415" t="s">
        <v>2927</v>
      </c>
      <c r="B494" s="415">
        <v>66542556</v>
      </c>
    </row>
    <row r="495" spans="1:2" s="415" customFormat="1" ht="14.25" customHeight="1" x14ac:dyDescent="0.2">
      <c r="A495" s="415" t="s">
        <v>2928</v>
      </c>
      <c r="B495" s="415">
        <v>52325235</v>
      </c>
    </row>
    <row r="496" spans="1:2" s="415" customFormat="1" ht="14.25" customHeight="1" x14ac:dyDescent="0.2">
      <c r="A496" s="415" t="s">
        <v>3166</v>
      </c>
      <c r="B496" s="415">
        <v>52325235</v>
      </c>
    </row>
    <row r="497" spans="1:2" s="415" customFormat="1" ht="14.25" customHeight="1" x14ac:dyDescent="0.2">
      <c r="A497" s="415" t="s">
        <v>1291</v>
      </c>
      <c r="B497" s="415">
        <v>52325235</v>
      </c>
    </row>
    <row r="498" spans="1:2" s="415" customFormat="1" ht="14.25" customHeight="1" x14ac:dyDescent="0.2">
      <c r="A498" s="415" t="s">
        <v>2929</v>
      </c>
      <c r="B498" s="415">
        <v>71313674</v>
      </c>
    </row>
    <row r="499" spans="1:2" s="415" customFormat="1" ht="14.25" customHeight="1" x14ac:dyDescent="0.2">
      <c r="A499" s="415" t="s">
        <v>2930</v>
      </c>
      <c r="B499" s="415">
        <v>71783987</v>
      </c>
    </row>
    <row r="500" spans="1:2" s="415" customFormat="1" ht="14.25" customHeight="1" x14ac:dyDescent="0.2">
      <c r="A500" s="415" t="s">
        <v>2931</v>
      </c>
      <c r="B500" s="415">
        <v>60427931</v>
      </c>
    </row>
    <row r="501" spans="1:2" s="415" customFormat="1" ht="14.25" customHeight="1" x14ac:dyDescent="0.2">
      <c r="A501" s="415" t="s">
        <v>2932</v>
      </c>
      <c r="B501" s="415">
        <v>66002685</v>
      </c>
    </row>
    <row r="502" spans="1:2" s="415" customFormat="1" ht="14.25" customHeight="1" x14ac:dyDescent="0.2">
      <c r="A502" s="415" t="s">
        <v>2933</v>
      </c>
      <c r="B502" s="415">
        <v>71688474</v>
      </c>
    </row>
    <row r="503" spans="1:2" s="415" customFormat="1" ht="14.25" customHeight="1" x14ac:dyDescent="0.2">
      <c r="A503" s="415" t="s">
        <v>2934</v>
      </c>
      <c r="B503" s="415">
        <v>70846987</v>
      </c>
    </row>
    <row r="504" spans="1:2" s="415" customFormat="1" ht="14.25" customHeight="1" x14ac:dyDescent="0.2">
      <c r="A504" s="415" t="s">
        <v>2935</v>
      </c>
      <c r="B504" s="415">
        <v>70564074</v>
      </c>
    </row>
    <row r="505" spans="1:2" s="415" customFormat="1" ht="14.25" customHeight="1" x14ac:dyDescent="0.2">
      <c r="A505" s="415" t="s">
        <v>2936</v>
      </c>
      <c r="B505" s="415">
        <v>66377484</v>
      </c>
    </row>
    <row r="506" spans="1:2" s="415" customFormat="1" ht="14.25" customHeight="1" x14ac:dyDescent="0.2">
      <c r="A506" s="415" t="s">
        <v>2937</v>
      </c>
      <c r="B506" s="415">
        <v>66377484</v>
      </c>
    </row>
    <row r="507" spans="1:2" s="415" customFormat="1" ht="14.25" customHeight="1" x14ac:dyDescent="0.2">
      <c r="A507" s="415" t="s">
        <v>2938</v>
      </c>
      <c r="B507" s="415">
        <v>55116941</v>
      </c>
    </row>
    <row r="508" spans="1:2" s="415" customFormat="1" ht="14.25" customHeight="1" x14ac:dyDescent="0.2">
      <c r="A508" s="415" t="s">
        <v>2939</v>
      </c>
      <c r="B508" s="415">
        <v>53256941</v>
      </c>
    </row>
    <row r="509" spans="1:2" s="415" customFormat="1" ht="14.25" customHeight="1" x14ac:dyDescent="0.2">
      <c r="A509" s="415" t="s">
        <v>2940</v>
      </c>
      <c r="B509" s="415">
        <v>71688474</v>
      </c>
    </row>
    <row r="510" spans="1:2" s="415" customFormat="1" ht="14.25" customHeight="1" x14ac:dyDescent="0.2">
      <c r="A510" s="415" t="s">
        <v>2941</v>
      </c>
      <c r="B510" s="415">
        <v>66542556</v>
      </c>
    </row>
    <row r="511" spans="1:2" s="415" customFormat="1" ht="14.25" customHeight="1" x14ac:dyDescent="0.2">
      <c r="A511" s="415" t="s">
        <v>2942</v>
      </c>
      <c r="B511" s="415">
        <v>63887061</v>
      </c>
    </row>
    <row r="512" spans="1:2" s="415" customFormat="1" ht="14.25" customHeight="1" x14ac:dyDescent="0.2">
      <c r="A512" s="415" t="s">
        <v>2943</v>
      </c>
      <c r="B512" s="415">
        <v>70697251</v>
      </c>
    </row>
    <row r="513" spans="1:2" s="415" customFormat="1" ht="14.25" customHeight="1" x14ac:dyDescent="0.2">
      <c r="A513" s="415" t="s">
        <v>2944</v>
      </c>
      <c r="B513" s="415">
        <v>67214498</v>
      </c>
    </row>
    <row r="514" spans="1:2" s="415" customFormat="1" ht="14.25" customHeight="1" x14ac:dyDescent="0.2">
      <c r="A514" s="415" t="s">
        <v>2945</v>
      </c>
      <c r="B514" s="415">
        <v>67214498</v>
      </c>
    </row>
    <row r="515" spans="1:2" s="415" customFormat="1" ht="14.25" customHeight="1" x14ac:dyDescent="0.2">
      <c r="A515" s="415" t="s">
        <v>2946</v>
      </c>
      <c r="B515" s="415">
        <v>74774288</v>
      </c>
    </row>
    <row r="516" spans="1:2" s="415" customFormat="1" ht="14.25" customHeight="1" x14ac:dyDescent="0.2">
      <c r="A516" s="415" t="s">
        <v>2947</v>
      </c>
      <c r="B516" s="415">
        <v>78603404</v>
      </c>
    </row>
    <row r="517" spans="1:2" s="415" customFormat="1" ht="14.25" customHeight="1" x14ac:dyDescent="0.2">
      <c r="A517" s="415" t="s">
        <v>2948</v>
      </c>
      <c r="B517" s="415">
        <v>66377484</v>
      </c>
    </row>
    <row r="518" spans="1:2" s="415" customFormat="1" ht="14.25" customHeight="1" x14ac:dyDescent="0.2">
      <c r="A518" s="415" t="s">
        <v>2949</v>
      </c>
      <c r="B518" s="415">
        <v>69032979</v>
      </c>
    </row>
    <row r="519" spans="1:2" s="415" customFormat="1" ht="14.25" customHeight="1" x14ac:dyDescent="0.2">
      <c r="A519" s="415" t="s">
        <v>2950</v>
      </c>
      <c r="B519" s="415">
        <v>73127682</v>
      </c>
    </row>
    <row r="520" spans="1:2" s="415" customFormat="1" ht="14.25" customHeight="1" x14ac:dyDescent="0.2">
      <c r="A520" s="415" t="s">
        <v>2951</v>
      </c>
      <c r="B520" s="415">
        <v>66377484</v>
      </c>
    </row>
    <row r="521" spans="1:2" s="415" customFormat="1" ht="14.25" customHeight="1" x14ac:dyDescent="0.2">
      <c r="A521" s="415" t="s">
        <v>2952</v>
      </c>
      <c r="B521" s="415">
        <v>71688474</v>
      </c>
    </row>
    <row r="522" spans="1:2" s="415" customFormat="1" ht="14.25" customHeight="1" x14ac:dyDescent="0.2">
      <c r="A522" s="415" t="s">
        <v>2953</v>
      </c>
      <c r="B522" s="415">
        <v>71688474</v>
      </c>
    </row>
    <row r="523" spans="1:2" s="415" customFormat="1" ht="14.25" customHeight="1" x14ac:dyDescent="0.2">
      <c r="A523" s="415" t="s">
        <v>2954</v>
      </c>
      <c r="B523" s="415">
        <v>70472187</v>
      </c>
    </row>
    <row r="524" spans="1:2" s="415" customFormat="1" ht="14.25" customHeight="1" x14ac:dyDescent="0.2">
      <c r="A524" s="415" t="s">
        <v>2955</v>
      </c>
      <c r="B524" s="415">
        <v>66377484</v>
      </c>
    </row>
    <row r="525" spans="1:2" s="415" customFormat="1" ht="14.25" customHeight="1" x14ac:dyDescent="0.2">
      <c r="A525" s="415" t="s">
        <v>2956</v>
      </c>
      <c r="B525" s="415">
        <v>78438672</v>
      </c>
    </row>
    <row r="526" spans="1:2" s="415" customFormat="1" ht="14.25" customHeight="1" x14ac:dyDescent="0.2">
      <c r="A526" s="415" t="s">
        <v>2957</v>
      </c>
      <c r="B526" s="415">
        <v>77036318</v>
      </c>
    </row>
    <row r="527" spans="1:2" s="415" customFormat="1" ht="14.25" customHeight="1" x14ac:dyDescent="0.2">
      <c r="A527" s="415" t="s">
        <v>2958</v>
      </c>
      <c r="B527" s="415">
        <v>66377484</v>
      </c>
    </row>
    <row r="528" spans="1:2" s="415" customFormat="1" ht="14.25" customHeight="1" x14ac:dyDescent="0.2">
      <c r="A528" s="415" t="s">
        <v>2959</v>
      </c>
      <c r="B528" s="415">
        <v>70472187</v>
      </c>
    </row>
    <row r="529" spans="1:2" s="415" customFormat="1" ht="14.25" customHeight="1" x14ac:dyDescent="0.2">
      <c r="A529" s="415" t="s">
        <v>2960</v>
      </c>
      <c r="B529" s="415">
        <v>67776698</v>
      </c>
    </row>
    <row r="530" spans="1:2" s="415" customFormat="1" ht="14.25" customHeight="1" x14ac:dyDescent="0.2">
      <c r="A530" s="415" t="s">
        <v>2961</v>
      </c>
      <c r="B530" s="415">
        <v>67776698</v>
      </c>
    </row>
    <row r="531" spans="1:2" s="415" customFormat="1" ht="14.25" customHeight="1" x14ac:dyDescent="0.2">
      <c r="A531" s="415" t="s">
        <v>2962</v>
      </c>
      <c r="B531" s="415">
        <v>71469179</v>
      </c>
    </row>
    <row r="532" spans="1:2" s="415" customFormat="1" ht="14.25" customHeight="1" x14ac:dyDescent="0.2">
      <c r="A532" s="415" t="s">
        <v>720</v>
      </c>
      <c r="B532" s="415">
        <v>71843979</v>
      </c>
    </row>
    <row r="533" spans="1:2" s="415" customFormat="1" ht="14.25" customHeight="1" x14ac:dyDescent="0.2">
      <c r="A533" s="415" t="s">
        <v>742</v>
      </c>
      <c r="B533" s="415">
        <v>68626284</v>
      </c>
    </row>
    <row r="534" spans="1:2" s="415" customFormat="1" ht="14.25" customHeight="1" x14ac:dyDescent="0.2">
      <c r="A534" s="415" t="s">
        <v>734</v>
      </c>
      <c r="B534" s="415">
        <v>71281779</v>
      </c>
    </row>
    <row r="535" spans="1:2" s="415" customFormat="1" ht="14.25" customHeight="1" x14ac:dyDescent="0.2">
      <c r="A535" s="415" t="s">
        <v>762</v>
      </c>
      <c r="B535" s="415">
        <v>69188484</v>
      </c>
    </row>
    <row r="536" spans="1:2" s="415" customFormat="1" ht="14.25" customHeight="1" x14ac:dyDescent="0.2">
      <c r="A536" s="415" t="s">
        <v>738</v>
      </c>
      <c r="B536" s="415">
        <v>69188484</v>
      </c>
    </row>
    <row r="537" spans="1:2" s="415" customFormat="1" ht="14.25" customHeight="1" x14ac:dyDescent="0.2">
      <c r="A537" s="415" t="s">
        <v>2963</v>
      </c>
      <c r="B537" s="415">
        <v>73937274</v>
      </c>
    </row>
    <row r="538" spans="1:2" s="415" customFormat="1" ht="14.25" customHeight="1" x14ac:dyDescent="0.2">
      <c r="A538" s="415" t="s">
        <v>724</v>
      </c>
      <c r="B538" s="415">
        <v>69001084</v>
      </c>
    </row>
    <row r="539" spans="1:2" s="415" customFormat="1" ht="14.25" customHeight="1" x14ac:dyDescent="0.2">
      <c r="A539" s="415" t="s">
        <v>757</v>
      </c>
      <c r="B539" s="415">
        <v>71656579</v>
      </c>
    </row>
    <row r="540" spans="1:2" s="415" customFormat="1" ht="14.25" customHeight="1" x14ac:dyDescent="0.2">
      <c r="A540" s="415" t="s">
        <v>770</v>
      </c>
      <c r="B540" s="415">
        <v>69001084</v>
      </c>
    </row>
    <row r="541" spans="1:2" s="415" customFormat="1" ht="14.25" customHeight="1" x14ac:dyDescent="0.2">
      <c r="A541" s="415" t="s">
        <v>766</v>
      </c>
      <c r="B541" s="415">
        <v>75376482</v>
      </c>
    </row>
    <row r="542" spans="1:2" s="415" customFormat="1" ht="14.25" customHeight="1" x14ac:dyDescent="0.2">
      <c r="A542" s="415" t="s">
        <v>729</v>
      </c>
      <c r="B542" s="415">
        <v>71281779</v>
      </c>
    </row>
    <row r="543" spans="1:2" s="415" customFormat="1" ht="14.25" customHeight="1" x14ac:dyDescent="0.2">
      <c r="A543" s="415" t="s">
        <v>773</v>
      </c>
      <c r="B543" s="415">
        <v>55860941</v>
      </c>
    </row>
    <row r="544" spans="1:2" s="415" customFormat="1" ht="14.25" customHeight="1" x14ac:dyDescent="0.2">
      <c r="A544" s="415" t="s">
        <v>2964</v>
      </c>
      <c r="B544" s="415">
        <v>69032979</v>
      </c>
    </row>
    <row r="545" spans="1:2" s="415" customFormat="1" ht="14.25" customHeight="1" x14ac:dyDescent="0.2">
      <c r="A545" s="415" t="s">
        <v>2965</v>
      </c>
      <c r="B545" s="415">
        <v>69032979</v>
      </c>
    </row>
    <row r="546" spans="1:2" s="415" customFormat="1" ht="14.25" customHeight="1" x14ac:dyDescent="0.2">
      <c r="A546" s="415" t="s">
        <v>2966</v>
      </c>
      <c r="B546" s="415">
        <v>71688474</v>
      </c>
    </row>
    <row r="547" spans="1:2" s="415" customFormat="1" ht="14.25" customHeight="1" x14ac:dyDescent="0.2">
      <c r="A547" s="415" t="s">
        <v>2967</v>
      </c>
      <c r="B547" s="415">
        <v>69032979</v>
      </c>
    </row>
    <row r="548" spans="1:2" s="415" customFormat="1" ht="14.25" customHeight="1" x14ac:dyDescent="0.2">
      <c r="A548" s="415" t="s">
        <v>2968</v>
      </c>
      <c r="B548" s="415">
        <v>69032979</v>
      </c>
    </row>
    <row r="549" spans="1:2" s="415" customFormat="1" ht="14.25" customHeight="1" x14ac:dyDescent="0.2">
      <c r="A549" s="415" t="s">
        <v>2969</v>
      </c>
      <c r="B549" s="415">
        <v>71688474</v>
      </c>
    </row>
    <row r="550" spans="1:2" s="415" customFormat="1" ht="14.25" customHeight="1" x14ac:dyDescent="0.2">
      <c r="A550" s="415" t="s">
        <v>2970</v>
      </c>
      <c r="B550" s="415">
        <v>69215211</v>
      </c>
    </row>
    <row r="551" spans="1:2" s="415" customFormat="1" ht="14.25" customHeight="1" x14ac:dyDescent="0.2">
      <c r="A551" s="415" t="s">
        <v>2971</v>
      </c>
      <c r="B551" s="415">
        <v>71688474</v>
      </c>
    </row>
    <row r="552" spans="1:2" s="415" customFormat="1" ht="14.25" customHeight="1" x14ac:dyDescent="0.2">
      <c r="A552" s="415" t="s">
        <v>2972</v>
      </c>
      <c r="B552" s="415">
        <v>69032979</v>
      </c>
    </row>
    <row r="553" spans="1:2" s="415" customFormat="1" ht="14.25" customHeight="1" x14ac:dyDescent="0.2">
      <c r="A553" s="415" t="s">
        <v>2973</v>
      </c>
      <c r="B553" s="415">
        <v>66377484</v>
      </c>
    </row>
    <row r="554" spans="1:2" s="415" customFormat="1" ht="14.25" customHeight="1" x14ac:dyDescent="0.2">
      <c r="A554" s="415" t="s">
        <v>2974</v>
      </c>
      <c r="B554" s="415">
        <v>71688474</v>
      </c>
    </row>
    <row r="555" spans="1:2" s="415" customFormat="1" ht="14.25" customHeight="1" x14ac:dyDescent="0.2">
      <c r="A555" s="415" t="s">
        <v>2975</v>
      </c>
      <c r="B555" s="415">
        <v>69032979</v>
      </c>
    </row>
    <row r="556" spans="1:2" s="415" customFormat="1" ht="14.25" customHeight="1" x14ac:dyDescent="0.2">
      <c r="A556" s="415" t="s">
        <v>2976</v>
      </c>
      <c r="B556" s="415">
        <v>66377484</v>
      </c>
    </row>
    <row r="557" spans="1:2" s="415" customFormat="1" ht="14.25" customHeight="1" x14ac:dyDescent="0.2">
      <c r="A557" s="415" t="s">
        <v>2977</v>
      </c>
      <c r="B557" s="415">
        <v>63887061</v>
      </c>
    </row>
    <row r="558" spans="1:2" s="415" customFormat="1" ht="14.25" customHeight="1" x14ac:dyDescent="0.2">
      <c r="A558" s="415" t="s">
        <v>2978</v>
      </c>
      <c r="B558" s="415">
        <v>63887061</v>
      </c>
    </row>
    <row r="559" spans="1:2" s="415" customFormat="1" ht="14.25" customHeight="1" x14ac:dyDescent="0.2">
      <c r="A559" s="415" t="s">
        <v>2979</v>
      </c>
      <c r="B559" s="415">
        <v>66377484</v>
      </c>
    </row>
    <row r="560" spans="1:2" s="415" customFormat="1" ht="14.25" customHeight="1" x14ac:dyDescent="0.2">
      <c r="A560" s="415" t="s">
        <v>2980</v>
      </c>
      <c r="B560" s="415">
        <v>68845579</v>
      </c>
    </row>
    <row r="561" spans="1:2" s="415" customFormat="1" ht="14.25" customHeight="1" x14ac:dyDescent="0.2">
      <c r="A561" s="415" t="s">
        <v>2981</v>
      </c>
      <c r="B561" s="415">
        <v>71688474</v>
      </c>
    </row>
    <row r="562" spans="1:2" s="415" customFormat="1" ht="14.25" customHeight="1" x14ac:dyDescent="0.2">
      <c r="A562" s="415" t="s">
        <v>2982</v>
      </c>
      <c r="B562" s="415">
        <v>69032979</v>
      </c>
    </row>
    <row r="563" spans="1:2" s="415" customFormat="1" ht="14.25" customHeight="1" x14ac:dyDescent="0.2">
      <c r="A563" s="415" t="s">
        <v>2983</v>
      </c>
      <c r="B563" s="415">
        <v>69476754</v>
      </c>
    </row>
    <row r="564" spans="1:2" s="415" customFormat="1" ht="14.25" customHeight="1" x14ac:dyDescent="0.2">
      <c r="A564" s="415" t="s">
        <v>2984</v>
      </c>
      <c r="B564" s="415">
        <v>66377484</v>
      </c>
    </row>
    <row r="565" spans="1:2" s="415" customFormat="1" ht="14.25" customHeight="1" x14ac:dyDescent="0.2">
      <c r="A565" s="415" t="s">
        <v>2985</v>
      </c>
      <c r="B565" s="415">
        <v>63887061</v>
      </c>
    </row>
    <row r="566" spans="1:2" s="415" customFormat="1" ht="14.25" customHeight="1" x14ac:dyDescent="0.2">
      <c r="A566" s="415" t="s">
        <v>2986</v>
      </c>
      <c r="B566" s="415">
        <v>63887061</v>
      </c>
    </row>
    <row r="567" spans="1:2" s="415" customFormat="1" ht="14.25" customHeight="1" x14ac:dyDescent="0.2">
      <c r="A567" s="415" t="s">
        <v>2987</v>
      </c>
      <c r="B567" s="415">
        <v>66542556</v>
      </c>
    </row>
    <row r="568" spans="1:2" s="415" customFormat="1" ht="14.25" customHeight="1" x14ac:dyDescent="0.2">
      <c r="A568" s="415" t="s">
        <v>2988</v>
      </c>
      <c r="B568" s="415">
        <v>71688474</v>
      </c>
    </row>
    <row r="569" spans="1:2" s="415" customFormat="1" ht="14.25" customHeight="1" x14ac:dyDescent="0.2">
      <c r="A569" s="415" t="s">
        <v>2989</v>
      </c>
      <c r="B569" s="415">
        <v>74343969</v>
      </c>
    </row>
    <row r="570" spans="1:2" s="415" customFormat="1" ht="14.25" customHeight="1" x14ac:dyDescent="0.2">
      <c r="A570" s="415" t="s">
        <v>2990</v>
      </c>
      <c r="B570" s="415">
        <v>71501074</v>
      </c>
    </row>
    <row r="571" spans="1:2" s="415" customFormat="1" ht="14.25" customHeight="1" x14ac:dyDescent="0.2">
      <c r="A571" s="415" t="s">
        <v>2991</v>
      </c>
      <c r="B571" s="415">
        <v>56656436</v>
      </c>
    </row>
    <row r="572" spans="1:2" s="415" customFormat="1" ht="14.25" customHeight="1" x14ac:dyDescent="0.2">
      <c r="A572" s="415" t="s">
        <v>2992</v>
      </c>
      <c r="B572" s="415">
        <v>71688474</v>
      </c>
    </row>
    <row r="573" spans="1:2" s="415" customFormat="1" ht="14.25" customHeight="1" x14ac:dyDescent="0.2">
      <c r="A573" s="415" t="s">
        <v>2993</v>
      </c>
      <c r="B573" s="415">
        <v>69032979</v>
      </c>
    </row>
    <row r="574" spans="1:2" s="415" customFormat="1" ht="14.25" customHeight="1" x14ac:dyDescent="0.2">
      <c r="A574" s="415" t="s">
        <v>2994</v>
      </c>
      <c r="B574" s="415">
        <v>71501074</v>
      </c>
    </row>
    <row r="575" spans="1:2" s="415" customFormat="1" ht="14.25" customHeight="1" x14ac:dyDescent="0.2">
      <c r="A575" s="415" t="s">
        <v>2995</v>
      </c>
      <c r="B575" s="415">
        <v>66190084</v>
      </c>
    </row>
    <row r="576" spans="1:2" s="415" customFormat="1" ht="14.25" customHeight="1" x14ac:dyDescent="0.2">
      <c r="A576" s="415" t="s">
        <v>2996</v>
      </c>
      <c r="B576" s="415">
        <v>69032979</v>
      </c>
    </row>
    <row r="577" spans="1:2" s="415" customFormat="1" ht="14.25" customHeight="1" x14ac:dyDescent="0.2">
      <c r="A577" s="415" t="s">
        <v>2997</v>
      </c>
      <c r="B577" s="415">
        <v>66377484</v>
      </c>
    </row>
    <row r="578" spans="1:2" s="415" customFormat="1" ht="14.25" customHeight="1" x14ac:dyDescent="0.2">
      <c r="A578" s="415" t="s">
        <v>2998</v>
      </c>
      <c r="B578" s="415">
        <v>66377484</v>
      </c>
    </row>
    <row r="579" spans="1:2" s="415" customFormat="1" ht="14.25" customHeight="1" x14ac:dyDescent="0.2">
      <c r="A579" s="415" t="s">
        <v>2999</v>
      </c>
      <c r="B579" s="415">
        <v>61687596</v>
      </c>
    </row>
    <row r="580" spans="1:2" s="415" customFormat="1" ht="14.25" customHeight="1" x14ac:dyDescent="0.2">
      <c r="A580" s="415" t="s">
        <v>3000</v>
      </c>
      <c r="B580" s="415">
        <v>69032979</v>
      </c>
    </row>
    <row r="581" spans="1:2" s="415" customFormat="1" ht="14.25" customHeight="1" x14ac:dyDescent="0.2">
      <c r="A581" s="415" t="s">
        <v>3001</v>
      </c>
      <c r="B581" s="415">
        <v>66377484</v>
      </c>
    </row>
    <row r="582" spans="1:2" s="415" customFormat="1" ht="14.25" customHeight="1" x14ac:dyDescent="0.2">
      <c r="A582" s="415" t="s">
        <v>3002</v>
      </c>
      <c r="B582" s="415">
        <v>72812874</v>
      </c>
    </row>
    <row r="583" spans="1:2" s="415" customFormat="1" ht="14.25" customHeight="1" x14ac:dyDescent="0.2">
      <c r="A583" s="415" t="s">
        <v>3003</v>
      </c>
      <c r="B583" s="415">
        <v>62153426</v>
      </c>
    </row>
    <row r="584" spans="1:2" s="415" customFormat="1" ht="14.25" customHeight="1" x14ac:dyDescent="0.2">
      <c r="A584" s="415" t="s">
        <v>3004</v>
      </c>
      <c r="B584" s="415">
        <v>68283379</v>
      </c>
    </row>
    <row r="585" spans="1:2" s="415" customFormat="1" ht="14.25" customHeight="1" x14ac:dyDescent="0.2">
      <c r="A585" s="415" t="s">
        <v>3005</v>
      </c>
      <c r="B585" s="415">
        <v>57960268</v>
      </c>
    </row>
    <row r="586" spans="1:2" s="415" customFormat="1" ht="14.25" customHeight="1" x14ac:dyDescent="0.2">
      <c r="A586" s="415" t="s">
        <v>3006</v>
      </c>
      <c r="B586" s="415">
        <v>57960268</v>
      </c>
    </row>
    <row r="587" spans="1:2" s="415" customFormat="1" ht="14.25" customHeight="1" x14ac:dyDescent="0.2">
      <c r="A587" s="415" t="s">
        <v>3007</v>
      </c>
      <c r="B587" s="415">
        <v>60615763</v>
      </c>
    </row>
    <row r="588" spans="1:2" s="415" customFormat="1" ht="14.25" customHeight="1" x14ac:dyDescent="0.2">
      <c r="A588" s="415" t="s">
        <v>3008</v>
      </c>
      <c r="B588" s="415">
        <v>68095979</v>
      </c>
    </row>
    <row r="589" spans="1:2" s="415" customFormat="1" ht="14.25" customHeight="1" x14ac:dyDescent="0.2">
      <c r="A589" s="415" t="s">
        <v>3009</v>
      </c>
      <c r="B589" s="415">
        <v>70157379</v>
      </c>
    </row>
    <row r="590" spans="1:2" s="415" customFormat="1" ht="14.25" customHeight="1" x14ac:dyDescent="0.2">
      <c r="A590" s="415" t="s">
        <v>3010</v>
      </c>
      <c r="B590" s="415">
        <v>65573661</v>
      </c>
    </row>
    <row r="591" spans="1:2" s="415" customFormat="1" ht="14.25" customHeight="1" x14ac:dyDescent="0.2">
      <c r="A591" s="415" t="s">
        <v>2259</v>
      </c>
      <c r="B591" s="415">
        <v>66377484</v>
      </c>
    </row>
    <row r="592" spans="1:2" s="415" customFormat="1" ht="14.25" customHeight="1" x14ac:dyDescent="0.2">
      <c r="A592" s="415" t="s">
        <v>2242</v>
      </c>
      <c r="B592" s="415">
        <v>71688474</v>
      </c>
    </row>
    <row r="593" spans="1:2" s="415" customFormat="1" ht="14.25" customHeight="1" x14ac:dyDescent="0.2">
      <c r="A593" s="415" t="s">
        <v>2239</v>
      </c>
      <c r="B593" s="415">
        <v>70472187</v>
      </c>
    </row>
    <row r="594" spans="1:2" s="415" customFormat="1" ht="14.25" customHeight="1" x14ac:dyDescent="0.2">
      <c r="A594" s="415" t="s">
        <v>2284</v>
      </c>
      <c r="B594" s="415">
        <v>68845579</v>
      </c>
    </row>
    <row r="595" spans="1:2" s="415" customFormat="1" ht="14.25" customHeight="1" x14ac:dyDescent="0.2">
      <c r="A595" s="415" t="s">
        <v>2236</v>
      </c>
      <c r="B595" s="415">
        <v>60055931</v>
      </c>
    </row>
    <row r="596" spans="1:2" s="415" customFormat="1" ht="14.25" customHeight="1" x14ac:dyDescent="0.2">
      <c r="A596" s="415" t="s">
        <v>2246</v>
      </c>
      <c r="B596" s="415">
        <v>74156569</v>
      </c>
    </row>
    <row r="597" spans="1:2" s="415" customFormat="1" ht="14.25" customHeight="1" x14ac:dyDescent="0.2">
      <c r="A597" s="415" t="s">
        <v>2255</v>
      </c>
      <c r="B597" s="415">
        <v>78438672</v>
      </c>
    </row>
    <row r="598" spans="1:2" s="415" customFormat="1" ht="14.25" customHeight="1" x14ac:dyDescent="0.2">
      <c r="A598" s="415" t="s">
        <v>2333</v>
      </c>
      <c r="B598" s="415">
        <v>66377484</v>
      </c>
    </row>
    <row r="599" spans="1:2" s="415" customFormat="1" ht="14.25" customHeight="1" x14ac:dyDescent="0.2">
      <c r="A599" s="415" t="s">
        <v>2271</v>
      </c>
      <c r="B599" s="415">
        <v>60055931</v>
      </c>
    </row>
    <row r="600" spans="1:2" s="415" customFormat="1" ht="14.25" customHeight="1" x14ac:dyDescent="0.2">
      <c r="A600" s="415" t="s">
        <v>2335</v>
      </c>
      <c r="B600" s="415">
        <v>69032979</v>
      </c>
    </row>
    <row r="601" spans="1:2" s="415" customFormat="1" ht="14.25" customHeight="1" x14ac:dyDescent="0.2">
      <c r="A601" s="415" t="s">
        <v>2290</v>
      </c>
      <c r="B601" s="415">
        <v>80822305</v>
      </c>
    </row>
    <row r="602" spans="1:2" s="415" customFormat="1" ht="14.25" customHeight="1" x14ac:dyDescent="0.2">
      <c r="A602" s="415" t="s">
        <v>2294</v>
      </c>
      <c r="B602" s="415">
        <v>73127682</v>
      </c>
    </row>
    <row r="603" spans="1:2" s="415" customFormat="1" ht="14.25" customHeight="1" x14ac:dyDescent="0.2">
      <c r="A603" s="415" t="s">
        <v>2303</v>
      </c>
      <c r="B603" s="415">
        <v>69032979</v>
      </c>
    </row>
    <row r="604" spans="1:2" s="415" customFormat="1" ht="14.25" customHeight="1" x14ac:dyDescent="0.2">
      <c r="A604" s="415" t="s">
        <v>2281</v>
      </c>
      <c r="B604" s="415">
        <v>66377484</v>
      </c>
    </row>
    <row r="605" spans="1:2" s="415" customFormat="1" ht="14.25" customHeight="1" x14ac:dyDescent="0.2">
      <c r="A605" s="415" t="s">
        <v>2268</v>
      </c>
      <c r="B605" s="415">
        <v>73127682</v>
      </c>
    </row>
    <row r="606" spans="1:2" s="415" customFormat="1" ht="14.25" customHeight="1" x14ac:dyDescent="0.2">
      <c r="A606" s="415" t="s">
        <v>2249</v>
      </c>
      <c r="B606" s="415">
        <v>66377484</v>
      </c>
    </row>
    <row r="607" spans="1:2" s="415" customFormat="1" ht="14.25" customHeight="1" x14ac:dyDescent="0.2">
      <c r="A607" s="415" t="s">
        <v>3011</v>
      </c>
      <c r="B607" s="415">
        <v>63887061</v>
      </c>
    </row>
    <row r="608" spans="1:2" s="415" customFormat="1" ht="14.25" customHeight="1" x14ac:dyDescent="0.2">
      <c r="A608" s="415" t="s">
        <v>2287</v>
      </c>
      <c r="B608" s="415">
        <v>71688474</v>
      </c>
    </row>
    <row r="609" spans="1:2" s="415" customFormat="1" ht="14.25" customHeight="1" x14ac:dyDescent="0.2">
      <c r="A609" s="415" t="s">
        <v>2306</v>
      </c>
      <c r="B609" s="415">
        <v>78438672</v>
      </c>
    </row>
    <row r="610" spans="1:2" s="415" customFormat="1" ht="14.25" customHeight="1" x14ac:dyDescent="0.2">
      <c r="A610" s="415" t="s">
        <v>2274</v>
      </c>
      <c r="B610" s="415">
        <v>78438672</v>
      </c>
    </row>
    <row r="611" spans="1:2" s="415" customFormat="1" ht="14.25" customHeight="1" x14ac:dyDescent="0.2">
      <c r="A611" s="415" t="s">
        <v>2262</v>
      </c>
      <c r="B611" s="415">
        <v>69032979</v>
      </c>
    </row>
    <row r="612" spans="1:2" s="415" customFormat="1" ht="14.25" customHeight="1" x14ac:dyDescent="0.2">
      <c r="A612" s="415" t="s">
        <v>2317</v>
      </c>
      <c r="B612" s="415">
        <v>66377484</v>
      </c>
    </row>
    <row r="613" spans="1:2" s="415" customFormat="1" ht="14.25" customHeight="1" x14ac:dyDescent="0.2">
      <c r="A613" s="415" t="s">
        <v>2313</v>
      </c>
      <c r="B613" s="415">
        <v>74343969</v>
      </c>
    </row>
    <row r="614" spans="1:2" s="415" customFormat="1" ht="14.25" customHeight="1" x14ac:dyDescent="0.2">
      <c r="A614" s="415" t="s">
        <v>2300</v>
      </c>
      <c r="B614" s="415">
        <v>70472187</v>
      </c>
    </row>
    <row r="615" spans="1:2" s="415" customFormat="1" ht="14.25" customHeight="1" x14ac:dyDescent="0.2">
      <c r="A615" s="415" t="s">
        <v>2252</v>
      </c>
      <c r="B615" s="415">
        <v>71853546</v>
      </c>
    </row>
    <row r="616" spans="1:2" s="415" customFormat="1" ht="14.25" customHeight="1" x14ac:dyDescent="0.2">
      <c r="A616" s="415" t="s">
        <v>2323</v>
      </c>
      <c r="B616" s="415">
        <v>72092781</v>
      </c>
    </row>
    <row r="617" spans="1:2" s="415" customFormat="1" ht="14.25" customHeight="1" x14ac:dyDescent="0.2">
      <c r="A617" s="415" t="s">
        <v>3012</v>
      </c>
      <c r="B617" s="415">
        <v>69032979</v>
      </c>
    </row>
    <row r="618" spans="1:2" s="415" customFormat="1" ht="14.25" customHeight="1" x14ac:dyDescent="0.2">
      <c r="A618" s="415" t="s">
        <v>3013</v>
      </c>
      <c r="B618" s="415">
        <v>57028436</v>
      </c>
    </row>
    <row r="619" spans="1:2" s="415" customFormat="1" ht="14.25" customHeight="1" x14ac:dyDescent="0.2">
      <c r="A619" s="415" t="s">
        <v>3014</v>
      </c>
      <c r="B619" s="415">
        <v>74156569</v>
      </c>
    </row>
    <row r="620" spans="1:2" s="415" customFormat="1" ht="14.25" customHeight="1" x14ac:dyDescent="0.2">
      <c r="A620" s="415" t="s">
        <v>3015</v>
      </c>
      <c r="B620" s="415">
        <v>68470779</v>
      </c>
    </row>
    <row r="621" spans="1:2" s="415" customFormat="1" ht="14.25" customHeight="1" x14ac:dyDescent="0.2">
      <c r="A621" s="415" t="s">
        <v>3016</v>
      </c>
      <c r="B621" s="415">
        <v>68658179</v>
      </c>
    </row>
    <row r="622" spans="1:2" s="415" customFormat="1" ht="14.25" customHeight="1" x14ac:dyDescent="0.2">
      <c r="A622" s="415" t="s">
        <v>3017</v>
      </c>
      <c r="B622" s="415">
        <v>58753931</v>
      </c>
    </row>
    <row r="623" spans="1:2" s="415" customFormat="1" ht="14.25" customHeight="1" x14ac:dyDescent="0.2">
      <c r="A623" s="415" t="s">
        <v>3018</v>
      </c>
      <c r="B623" s="415">
        <v>54186941</v>
      </c>
    </row>
    <row r="624" spans="1:2" s="415" customFormat="1" ht="14.25" customHeight="1" x14ac:dyDescent="0.2">
      <c r="A624" s="415" t="s">
        <v>3019</v>
      </c>
      <c r="B624" s="415">
        <v>69032979</v>
      </c>
    </row>
    <row r="625" spans="1:2" s="415" customFormat="1" ht="14.25" customHeight="1" x14ac:dyDescent="0.2">
      <c r="A625" s="415" t="s">
        <v>3020</v>
      </c>
      <c r="B625" s="415">
        <v>66377484</v>
      </c>
    </row>
    <row r="626" spans="1:2" s="415" customFormat="1" ht="14.25" customHeight="1" x14ac:dyDescent="0.2">
      <c r="A626" s="415" t="s">
        <v>3021</v>
      </c>
      <c r="B626" s="415">
        <v>74343969</v>
      </c>
    </row>
    <row r="627" spans="1:2" s="415" customFormat="1" ht="14.25" customHeight="1" x14ac:dyDescent="0.2">
      <c r="A627" s="415" t="s">
        <v>3022</v>
      </c>
      <c r="B627" s="415">
        <v>56470436</v>
      </c>
    </row>
    <row r="628" spans="1:2" s="415" customFormat="1" ht="14.25" customHeight="1" x14ac:dyDescent="0.2">
      <c r="A628" s="415" t="s">
        <v>3023</v>
      </c>
      <c r="B628" s="415">
        <v>66190084</v>
      </c>
    </row>
    <row r="629" spans="1:2" s="415" customFormat="1" ht="14.25" customHeight="1" x14ac:dyDescent="0.2">
      <c r="A629" s="415" t="s">
        <v>3024</v>
      </c>
      <c r="B629" s="415">
        <v>69032979</v>
      </c>
    </row>
    <row r="630" spans="1:2" s="415" customFormat="1" ht="14.25" customHeight="1" x14ac:dyDescent="0.2">
      <c r="A630" s="415" t="s">
        <v>3025</v>
      </c>
      <c r="B630" s="415">
        <v>54558941</v>
      </c>
    </row>
    <row r="631" spans="1:2" s="415" customFormat="1" ht="14.25" customHeight="1" x14ac:dyDescent="0.2">
      <c r="A631" s="415" t="s">
        <v>3026</v>
      </c>
      <c r="B631" s="415">
        <v>74499474</v>
      </c>
    </row>
    <row r="632" spans="1:2" s="415" customFormat="1" ht="14.25" customHeight="1" x14ac:dyDescent="0.2">
      <c r="A632" s="415" t="s">
        <v>3027</v>
      </c>
      <c r="B632" s="415">
        <v>66377484</v>
      </c>
    </row>
    <row r="633" spans="1:2" s="415" customFormat="1" ht="14.25" customHeight="1" x14ac:dyDescent="0.2">
      <c r="A633" s="415" t="s">
        <v>3028</v>
      </c>
      <c r="B633" s="415">
        <v>71313674</v>
      </c>
    </row>
    <row r="634" spans="1:2" s="415" customFormat="1" ht="14.25" customHeight="1" x14ac:dyDescent="0.2">
      <c r="A634" s="415" t="s">
        <v>3029</v>
      </c>
      <c r="B634" s="415">
        <v>69032979</v>
      </c>
    </row>
    <row r="635" spans="1:2" s="415" customFormat="1" ht="14.25" customHeight="1" x14ac:dyDescent="0.2">
      <c r="A635" s="415" t="s">
        <v>3030</v>
      </c>
      <c r="B635" s="415">
        <v>61543931</v>
      </c>
    </row>
    <row r="636" spans="1:2" s="415" customFormat="1" ht="14.25" customHeight="1" x14ac:dyDescent="0.2">
      <c r="A636" s="415" t="s">
        <v>3031</v>
      </c>
      <c r="B636" s="415">
        <v>71688474</v>
      </c>
    </row>
    <row r="637" spans="1:2" s="415" customFormat="1" ht="14.25" customHeight="1" x14ac:dyDescent="0.2">
      <c r="A637" s="415" t="s">
        <v>3032</v>
      </c>
      <c r="B637" s="415">
        <v>55116941</v>
      </c>
    </row>
    <row r="638" spans="1:2" s="415" customFormat="1" ht="14.25" customHeight="1" x14ac:dyDescent="0.2">
      <c r="A638" s="415" t="s">
        <v>3033</v>
      </c>
      <c r="B638" s="415">
        <v>74343969</v>
      </c>
    </row>
    <row r="639" spans="1:2" s="415" customFormat="1" ht="14.25" customHeight="1" x14ac:dyDescent="0.2">
      <c r="A639" s="415" t="s">
        <v>3034</v>
      </c>
      <c r="B639" s="415">
        <v>56232941</v>
      </c>
    </row>
    <row r="640" spans="1:2" s="415" customFormat="1" ht="14.25" customHeight="1" x14ac:dyDescent="0.2">
      <c r="A640" s="415" t="s">
        <v>3035</v>
      </c>
      <c r="B640" s="415">
        <v>58888436</v>
      </c>
    </row>
    <row r="641" spans="1:2" s="415" customFormat="1" ht="14.25" customHeight="1" x14ac:dyDescent="0.2">
      <c r="A641" s="415" t="s">
        <v>3036</v>
      </c>
      <c r="B641" s="415">
        <v>68845579</v>
      </c>
    </row>
    <row r="642" spans="1:2" s="415" customFormat="1" ht="14.25" customHeight="1" x14ac:dyDescent="0.2">
      <c r="A642" s="415" t="s">
        <v>3037</v>
      </c>
      <c r="B642" s="415">
        <v>66190084</v>
      </c>
    </row>
    <row r="643" spans="1:2" s="415" customFormat="1" ht="14.25" customHeight="1" x14ac:dyDescent="0.2">
      <c r="A643" s="415" t="s">
        <v>3038</v>
      </c>
      <c r="B643" s="415">
        <v>69032979</v>
      </c>
    </row>
    <row r="644" spans="1:2" s="415" customFormat="1" ht="14.25" customHeight="1" x14ac:dyDescent="0.2">
      <c r="A644" s="415" t="s">
        <v>3271</v>
      </c>
      <c r="B644" s="415">
        <v>63699661</v>
      </c>
    </row>
    <row r="645" spans="1:2" s="415" customFormat="1" ht="14.25" customHeight="1" x14ac:dyDescent="0.2">
      <c r="A645" s="415" t="s">
        <v>3039</v>
      </c>
      <c r="B645" s="415">
        <v>58702436</v>
      </c>
    </row>
    <row r="646" spans="1:2" s="415" customFormat="1" ht="14.25" customHeight="1" x14ac:dyDescent="0.2">
      <c r="A646" s="415" t="s">
        <v>3040</v>
      </c>
      <c r="B646" s="415">
        <v>71688474</v>
      </c>
    </row>
    <row r="647" spans="1:2" s="415" customFormat="1" ht="14.25" customHeight="1" x14ac:dyDescent="0.2">
      <c r="A647" s="415" t="s">
        <v>3041</v>
      </c>
      <c r="B647" s="415">
        <v>72908387</v>
      </c>
    </row>
    <row r="648" spans="1:2" s="415" customFormat="1" ht="14.25" customHeight="1" x14ac:dyDescent="0.2">
      <c r="A648" s="415" t="s">
        <v>3042</v>
      </c>
      <c r="B648" s="415">
        <v>68845579</v>
      </c>
    </row>
    <row r="649" spans="1:2" s="415" customFormat="1" ht="14.25" customHeight="1" x14ac:dyDescent="0.2">
      <c r="A649" s="415" t="s">
        <v>3043</v>
      </c>
      <c r="B649" s="415">
        <v>66377484</v>
      </c>
    </row>
    <row r="650" spans="1:2" s="415" customFormat="1" ht="14.25" customHeight="1" x14ac:dyDescent="0.2">
      <c r="A650" s="415" t="s">
        <v>3044</v>
      </c>
      <c r="B650" s="415">
        <v>69032979</v>
      </c>
    </row>
    <row r="651" spans="1:2" s="415" customFormat="1" ht="14.25" customHeight="1" x14ac:dyDescent="0.2">
      <c r="A651" s="415" t="s">
        <v>3045</v>
      </c>
      <c r="B651" s="415">
        <v>69032979</v>
      </c>
    </row>
    <row r="652" spans="1:2" s="415" customFormat="1" ht="14.25" customHeight="1" x14ac:dyDescent="0.2">
      <c r="A652" s="415" t="s">
        <v>3046</v>
      </c>
      <c r="B652" s="415">
        <v>71688474</v>
      </c>
    </row>
    <row r="653" spans="1:2" s="415" customFormat="1" ht="14.25" customHeight="1" x14ac:dyDescent="0.2">
      <c r="A653" s="415" t="s">
        <v>3047</v>
      </c>
      <c r="B653" s="415">
        <v>69010651</v>
      </c>
    </row>
    <row r="654" spans="1:2" s="415" customFormat="1" ht="14.25" customHeight="1" x14ac:dyDescent="0.2">
      <c r="A654" s="415" t="s">
        <v>3048</v>
      </c>
      <c r="B654" s="415">
        <v>52697235</v>
      </c>
    </row>
    <row r="655" spans="1:2" s="415" customFormat="1" ht="14.25" customHeight="1" x14ac:dyDescent="0.2">
      <c r="A655" s="415" t="s">
        <v>3049</v>
      </c>
      <c r="B655" s="415">
        <v>55538730</v>
      </c>
    </row>
    <row r="656" spans="1:2" s="415" customFormat="1" ht="14.25" customHeight="1" x14ac:dyDescent="0.2">
      <c r="A656" s="415" t="s">
        <v>3050</v>
      </c>
      <c r="B656" s="415">
        <v>69198051</v>
      </c>
    </row>
    <row r="657" spans="1:2" s="415" customFormat="1" ht="14.25" customHeight="1" x14ac:dyDescent="0.2">
      <c r="A657" s="415" t="s">
        <v>3051</v>
      </c>
      <c r="B657" s="415">
        <v>69198051</v>
      </c>
    </row>
    <row r="658" spans="1:2" s="415" customFormat="1" ht="14.25" customHeight="1" x14ac:dyDescent="0.2">
      <c r="A658" s="415" t="s">
        <v>3052</v>
      </c>
      <c r="B658" s="415">
        <v>63887061</v>
      </c>
    </row>
    <row r="659" spans="1:2" s="415" customFormat="1" ht="14.25" customHeight="1" x14ac:dyDescent="0.2">
      <c r="A659" s="415" t="s">
        <v>3053</v>
      </c>
      <c r="B659" s="415">
        <v>69032979</v>
      </c>
    </row>
    <row r="660" spans="1:2" s="415" customFormat="1" ht="14.25" customHeight="1" x14ac:dyDescent="0.2">
      <c r="A660" s="415" t="s">
        <v>3054</v>
      </c>
      <c r="B660" s="415">
        <v>71688474</v>
      </c>
    </row>
    <row r="661" spans="1:2" s="415" customFormat="1" ht="14.25" customHeight="1" x14ac:dyDescent="0.2">
      <c r="A661" s="415" t="s">
        <v>3169</v>
      </c>
      <c r="B661" s="415">
        <v>63887061</v>
      </c>
    </row>
    <row r="662" spans="1:2" s="415" customFormat="1" ht="14.25" customHeight="1" x14ac:dyDescent="0.2">
      <c r="A662" s="415" t="s">
        <v>3055</v>
      </c>
      <c r="B662" s="415">
        <v>71688474</v>
      </c>
    </row>
    <row r="663" spans="1:2" s="415" customFormat="1" ht="14.25" customHeight="1" x14ac:dyDescent="0.2">
      <c r="A663" s="415" t="s">
        <v>3056</v>
      </c>
      <c r="B663" s="415">
        <v>69032979</v>
      </c>
    </row>
    <row r="664" spans="1:2" s="415" customFormat="1" ht="14.25" customHeight="1" x14ac:dyDescent="0.2">
      <c r="A664" s="415" t="s">
        <v>3057</v>
      </c>
      <c r="B664" s="415">
        <v>53442941</v>
      </c>
    </row>
    <row r="665" spans="1:2" s="415" customFormat="1" ht="14.25" customHeight="1" x14ac:dyDescent="0.2">
      <c r="A665" s="415" t="s">
        <v>3058</v>
      </c>
      <c r="B665" s="415">
        <v>54558941</v>
      </c>
    </row>
    <row r="666" spans="1:2" s="415" customFormat="1" ht="14.25" customHeight="1" x14ac:dyDescent="0.2">
      <c r="A666" s="415" t="s">
        <v>3059</v>
      </c>
      <c r="B666" s="415">
        <v>71688474</v>
      </c>
    </row>
    <row r="667" spans="1:2" s="415" customFormat="1" ht="14.25" customHeight="1" x14ac:dyDescent="0.2">
      <c r="A667" s="415" t="s">
        <v>3060</v>
      </c>
      <c r="B667" s="415">
        <v>66377484</v>
      </c>
    </row>
    <row r="668" spans="1:2" s="415" customFormat="1" ht="14.25" customHeight="1" x14ac:dyDescent="0.2">
      <c r="A668" s="415" t="s">
        <v>3061</v>
      </c>
      <c r="B668" s="415">
        <v>69032979</v>
      </c>
    </row>
    <row r="669" spans="1:2" s="415" customFormat="1" ht="14.25" customHeight="1" x14ac:dyDescent="0.2">
      <c r="A669" s="415" t="s">
        <v>3062</v>
      </c>
      <c r="B669" s="415">
        <v>66377484</v>
      </c>
    </row>
    <row r="670" spans="1:2" s="415" customFormat="1" ht="14.25" customHeight="1" x14ac:dyDescent="0.2">
      <c r="A670" s="415" t="s">
        <v>3063</v>
      </c>
      <c r="B670" s="415">
        <v>66377484</v>
      </c>
    </row>
    <row r="671" spans="1:2" s="415" customFormat="1" ht="14.25" customHeight="1" x14ac:dyDescent="0.2">
      <c r="A671" s="415" t="s">
        <v>3064</v>
      </c>
      <c r="B671" s="415">
        <v>66377484</v>
      </c>
    </row>
    <row r="672" spans="1:2" s="415" customFormat="1" ht="14.25" customHeight="1" x14ac:dyDescent="0.2">
      <c r="A672" s="415" t="s">
        <v>3065</v>
      </c>
      <c r="B672" s="415">
        <v>70157379</v>
      </c>
    </row>
    <row r="673" spans="1:2" s="415" customFormat="1" ht="14.25" customHeight="1" x14ac:dyDescent="0.2">
      <c r="A673" s="415" t="s">
        <v>3066</v>
      </c>
      <c r="B673" s="415">
        <v>71688474</v>
      </c>
    </row>
    <row r="674" spans="1:2" s="415" customFormat="1" ht="14.25" customHeight="1" x14ac:dyDescent="0.2">
      <c r="A674" s="415" t="s">
        <v>3067</v>
      </c>
      <c r="B674" s="415">
        <v>66377484</v>
      </c>
    </row>
    <row r="675" spans="1:2" s="415" customFormat="1" ht="14.25" customHeight="1" x14ac:dyDescent="0.2">
      <c r="A675" s="415" t="s">
        <v>3068</v>
      </c>
      <c r="B675" s="415">
        <v>71688474</v>
      </c>
    </row>
    <row r="676" spans="1:2" s="415" customFormat="1" ht="14.25" customHeight="1" x14ac:dyDescent="0.2">
      <c r="A676" s="415" t="s">
        <v>3069</v>
      </c>
      <c r="B676" s="415">
        <v>55488941</v>
      </c>
    </row>
    <row r="677" spans="1:2" s="415" customFormat="1" ht="14.25" customHeight="1" x14ac:dyDescent="0.2">
      <c r="A677" s="415" t="s">
        <v>3070</v>
      </c>
      <c r="B677" s="415">
        <v>69032979</v>
      </c>
    </row>
    <row r="678" spans="1:2" s="415" customFormat="1" ht="14.25" customHeight="1" x14ac:dyDescent="0.2">
      <c r="A678" s="415" t="s">
        <v>3071</v>
      </c>
      <c r="B678" s="415">
        <v>65948461</v>
      </c>
    </row>
    <row r="679" spans="1:2" s="415" customFormat="1" ht="14.25" customHeight="1" x14ac:dyDescent="0.2">
      <c r="A679" s="415" t="s">
        <v>3072</v>
      </c>
      <c r="B679" s="415">
        <v>71688474</v>
      </c>
    </row>
    <row r="680" spans="1:2" s="415" customFormat="1" ht="14.25" customHeight="1" x14ac:dyDescent="0.2">
      <c r="A680" s="415" t="s">
        <v>3073</v>
      </c>
      <c r="B680" s="415">
        <v>66377484</v>
      </c>
    </row>
    <row r="681" spans="1:2" s="415" customFormat="1" ht="14.25" customHeight="1" x14ac:dyDescent="0.2">
      <c r="A681" s="415" t="s">
        <v>3074</v>
      </c>
      <c r="B681" s="415">
        <v>71688474</v>
      </c>
    </row>
    <row r="682" spans="1:2" s="415" customFormat="1" ht="14.25" customHeight="1" x14ac:dyDescent="0.2">
      <c r="A682" s="415" t="s">
        <v>3075</v>
      </c>
      <c r="B682" s="415">
        <v>71688474</v>
      </c>
    </row>
    <row r="683" spans="1:2" s="415" customFormat="1" ht="14.25" customHeight="1" x14ac:dyDescent="0.2">
      <c r="A683" s="415" t="s">
        <v>3076</v>
      </c>
      <c r="B683" s="415">
        <v>69032979</v>
      </c>
    </row>
    <row r="684" spans="1:2" s="415" customFormat="1" ht="14.25" customHeight="1" x14ac:dyDescent="0.2">
      <c r="A684" s="415" t="s">
        <v>3077</v>
      </c>
      <c r="B684" s="415">
        <v>74343969</v>
      </c>
    </row>
    <row r="685" spans="1:2" s="415" customFormat="1" ht="14.25" customHeight="1" x14ac:dyDescent="0.2">
      <c r="A685" s="415" t="s">
        <v>3078</v>
      </c>
      <c r="B685" s="415">
        <v>68845579</v>
      </c>
    </row>
    <row r="686" spans="1:2" s="415" customFormat="1" ht="14.25" customHeight="1" x14ac:dyDescent="0.2">
      <c r="A686" s="415" t="s">
        <v>3079</v>
      </c>
      <c r="B686" s="415">
        <v>68845579</v>
      </c>
    </row>
    <row r="687" spans="1:2" s="415" customFormat="1" ht="14.25" customHeight="1" x14ac:dyDescent="0.2">
      <c r="A687" s="415" t="s">
        <v>3080</v>
      </c>
      <c r="B687" s="415">
        <v>69032979</v>
      </c>
    </row>
    <row r="688" spans="1:2" s="415" customFormat="1" ht="14.25" customHeight="1" x14ac:dyDescent="0.2">
      <c r="A688" s="415" t="s">
        <v>3081</v>
      </c>
      <c r="B688" s="415">
        <v>71688474</v>
      </c>
    </row>
    <row r="689" spans="1:2" s="415" customFormat="1" ht="14.25" customHeight="1" x14ac:dyDescent="0.2">
      <c r="A689" s="415" t="s">
        <v>3082</v>
      </c>
      <c r="B689" s="415">
        <v>66377484</v>
      </c>
    </row>
    <row r="690" spans="1:2" s="415" customFormat="1" ht="14.25" customHeight="1" x14ac:dyDescent="0.2">
      <c r="A690" s="415" t="s">
        <v>3083</v>
      </c>
      <c r="B690" s="415">
        <v>68845579</v>
      </c>
    </row>
    <row r="691" spans="1:2" s="415" customFormat="1" ht="14.25" customHeight="1" x14ac:dyDescent="0.2">
      <c r="A691" s="415" t="s">
        <v>3084</v>
      </c>
      <c r="B691" s="415">
        <v>66190084</v>
      </c>
    </row>
    <row r="692" spans="1:2" s="415" customFormat="1" ht="14.25" customHeight="1" x14ac:dyDescent="0.2">
      <c r="A692" s="415" t="s">
        <v>3085</v>
      </c>
      <c r="B692" s="415">
        <v>66377484</v>
      </c>
    </row>
    <row r="693" spans="1:2" s="415" customFormat="1" ht="14.25" customHeight="1" x14ac:dyDescent="0.2">
      <c r="A693" s="415" t="s">
        <v>3086</v>
      </c>
      <c r="B693" s="415">
        <v>71688474</v>
      </c>
    </row>
    <row r="694" spans="1:2" s="415" customFormat="1" ht="14.25" customHeight="1" x14ac:dyDescent="0.2">
      <c r="A694" s="415" t="s">
        <v>3087</v>
      </c>
      <c r="B694" s="415">
        <v>71313674</v>
      </c>
    </row>
    <row r="695" spans="1:2" s="415" customFormat="1" ht="14.25" customHeight="1" x14ac:dyDescent="0.2">
      <c r="A695" s="415" t="s">
        <v>3088</v>
      </c>
      <c r="B695" s="415">
        <v>69032979</v>
      </c>
    </row>
    <row r="696" spans="1:2" s="415" customFormat="1" ht="14.25" customHeight="1" x14ac:dyDescent="0.2">
      <c r="A696" s="415" t="s">
        <v>3089</v>
      </c>
      <c r="B696" s="415">
        <v>71688474</v>
      </c>
    </row>
    <row r="697" spans="1:2" s="415" customFormat="1" ht="14.25" customHeight="1" x14ac:dyDescent="0.2">
      <c r="A697" s="415" t="s">
        <v>3090</v>
      </c>
      <c r="B697" s="415">
        <v>69032979</v>
      </c>
    </row>
    <row r="698" spans="1:2" s="415" customFormat="1" ht="14.25" customHeight="1" x14ac:dyDescent="0.2">
      <c r="A698" s="415" t="s">
        <v>3091</v>
      </c>
      <c r="B698" s="415">
        <v>71688474</v>
      </c>
    </row>
    <row r="699" spans="1:2" s="415" customFormat="1" ht="14.25" customHeight="1" x14ac:dyDescent="0.2">
      <c r="A699" s="415" t="s">
        <v>3092</v>
      </c>
      <c r="B699" s="415">
        <v>69032979</v>
      </c>
    </row>
    <row r="700" spans="1:2" s="415" customFormat="1" ht="14.25" customHeight="1" x14ac:dyDescent="0.2">
      <c r="A700" s="415" t="s">
        <v>3093</v>
      </c>
      <c r="B700" s="415">
        <v>74343969</v>
      </c>
    </row>
    <row r="701" spans="1:2" s="415" customFormat="1" ht="14.25" customHeight="1" x14ac:dyDescent="0.2">
      <c r="A701" s="415" t="s">
        <v>3094</v>
      </c>
      <c r="B701" s="415">
        <v>66377484</v>
      </c>
    </row>
    <row r="702" spans="1:2" s="415" customFormat="1" ht="14.25" customHeight="1" x14ac:dyDescent="0.2">
      <c r="A702" s="415" t="s">
        <v>3095</v>
      </c>
      <c r="B702" s="415">
        <v>66377484</v>
      </c>
    </row>
    <row r="703" spans="1:2" s="415" customFormat="1" ht="14.25" customHeight="1" x14ac:dyDescent="0.2">
      <c r="A703" s="415" t="s">
        <v>3096</v>
      </c>
      <c r="B703" s="415">
        <v>70719579</v>
      </c>
    </row>
    <row r="704" spans="1:2" s="415" customFormat="1" ht="14.25" customHeight="1" x14ac:dyDescent="0.2">
      <c r="A704" s="415" t="s">
        <v>3097</v>
      </c>
      <c r="B704" s="415">
        <v>66190084</v>
      </c>
    </row>
    <row r="705" spans="1:2" s="415" customFormat="1" ht="14.25" customHeight="1" x14ac:dyDescent="0.2">
      <c r="A705" s="415" t="s">
        <v>3098</v>
      </c>
      <c r="B705" s="415">
        <v>73375074</v>
      </c>
    </row>
    <row r="706" spans="1:2" s="415" customFormat="1" ht="14.25" customHeight="1" x14ac:dyDescent="0.2">
      <c r="A706" s="415" t="s">
        <v>3099</v>
      </c>
      <c r="B706" s="415">
        <v>66377484</v>
      </c>
    </row>
    <row r="707" spans="1:2" s="415" customFormat="1" ht="14.25" customHeight="1" x14ac:dyDescent="0.2">
      <c r="A707" s="415" t="s">
        <v>3100</v>
      </c>
      <c r="B707" s="415">
        <v>66377484</v>
      </c>
    </row>
    <row r="708" spans="1:2" s="415" customFormat="1" ht="14.25" customHeight="1" x14ac:dyDescent="0.2">
      <c r="A708" s="415" t="s">
        <v>3101</v>
      </c>
      <c r="B708" s="415">
        <v>66190084</v>
      </c>
    </row>
    <row r="709" spans="1:2" s="415" customFormat="1" ht="14.25" customHeight="1" x14ac:dyDescent="0.2">
      <c r="A709" s="415" t="s">
        <v>3102</v>
      </c>
      <c r="B709" s="415">
        <v>66190084</v>
      </c>
    </row>
    <row r="710" spans="1:2" s="415" customFormat="1" ht="14.25" customHeight="1" x14ac:dyDescent="0.2">
      <c r="A710" s="415" t="s">
        <v>3103</v>
      </c>
      <c r="B710" s="415">
        <v>66190084</v>
      </c>
    </row>
    <row r="711" spans="1:2" s="415" customFormat="1" ht="14.25" customHeight="1" x14ac:dyDescent="0.2">
      <c r="A711" s="415" t="s">
        <v>3104</v>
      </c>
      <c r="B711" s="415">
        <v>73095787</v>
      </c>
    </row>
    <row r="712" spans="1:2" s="415" customFormat="1" ht="14.25" customHeight="1" x14ac:dyDescent="0.2">
      <c r="A712" s="415" t="s">
        <v>3105</v>
      </c>
      <c r="B712" s="415">
        <v>66377484</v>
      </c>
    </row>
    <row r="713" spans="1:2" s="415" customFormat="1" ht="14.25" customHeight="1" x14ac:dyDescent="0.2">
      <c r="A713" s="415" t="s">
        <v>913</v>
      </c>
      <c r="B713" s="415">
        <v>69032979</v>
      </c>
    </row>
    <row r="714" spans="1:2" s="415" customFormat="1" ht="14.25" customHeight="1" x14ac:dyDescent="0.2">
      <c r="A714" s="415" t="s">
        <v>3106</v>
      </c>
      <c r="B714" s="415">
        <v>68251484</v>
      </c>
    </row>
    <row r="715" spans="1:2" s="415" customFormat="1" ht="14.25" customHeight="1" x14ac:dyDescent="0.2">
      <c r="A715" s="415" t="s">
        <v>3107</v>
      </c>
      <c r="B715" s="415">
        <v>69032979</v>
      </c>
    </row>
    <row r="716" spans="1:2" s="415" customFormat="1" ht="14.25" customHeight="1" x14ac:dyDescent="0.2">
      <c r="A716" s="415" t="s">
        <v>3108</v>
      </c>
      <c r="B716" s="415">
        <v>66377484</v>
      </c>
    </row>
    <row r="717" spans="1:2" s="415" customFormat="1" ht="14.25" customHeight="1" x14ac:dyDescent="0.2">
      <c r="A717" s="415" t="s">
        <v>3109</v>
      </c>
      <c r="B717" s="415">
        <v>68845579</v>
      </c>
    </row>
    <row r="718" spans="1:2" s="415" customFormat="1" ht="14.25" customHeight="1" x14ac:dyDescent="0.2">
      <c r="A718" s="415" t="s">
        <v>3110</v>
      </c>
      <c r="B718" s="415">
        <v>66377484</v>
      </c>
    </row>
    <row r="719" spans="1:2" s="415" customFormat="1" ht="14.25" customHeight="1" x14ac:dyDescent="0.2">
      <c r="A719" s="415" t="s">
        <v>3111</v>
      </c>
      <c r="B719" s="415">
        <v>69032979</v>
      </c>
    </row>
    <row r="720" spans="1:2" s="415" customFormat="1" ht="14.25" customHeight="1" x14ac:dyDescent="0.2">
      <c r="A720" s="415" t="s">
        <v>3112</v>
      </c>
      <c r="B720" s="415">
        <v>71501074</v>
      </c>
    </row>
    <row r="721" spans="1:2" s="415" customFormat="1" ht="14.25" customHeight="1" x14ac:dyDescent="0.2">
      <c r="A721" s="415" t="s">
        <v>3113</v>
      </c>
      <c r="B721" s="415">
        <v>66190084</v>
      </c>
    </row>
    <row r="722" spans="1:2" s="415" customFormat="1" ht="14.25" customHeight="1" x14ac:dyDescent="0.2">
      <c r="A722" s="415" t="s">
        <v>3114</v>
      </c>
      <c r="B722" s="415">
        <v>70587698</v>
      </c>
    </row>
    <row r="723" spans="1:2" s="415" customFormat="1" ht="14.25" customHeight="1" x14ac:dyDescent="0.2">
      <c r="A723" s="415" t="s">
        <v>3115</v>
      </c>
      <c r="B723" s="415">
        <v>71688474</v>
      </c>
    </row>
    <row r="724" spans="1:2" s="415" customFormat="1" ht="14.25" customHeight="1" x14ac:dyDescent="0.2">
      <c r="A724" s="415" t="s">
        <v>3116</v>
      </c>
      <c r="B724" s="415">
        <v>71501074</v>
      </c>
    </row>
    <row r="725" spans="1:2" s="415" customFormat="1" ht="14.25" customHeight="1" x14ac:dyDescent="0.2">
      <c r="A725" s="415" t="s">
        <v>3117</v>
      </c>
      <c r="B725" s="415">
        <v>63887061</v>
      </c>
    </row>
    <row r="726" spans="1:2" s="415" customFormat="1" ht="14.25" customHeight="1" x14ac:dyDescent="0.2">
      <c r="A726" s="415" t="s">
        <v>3118</v>
      </c>
      <c r="B726" s="415">
        <v>66542556</v>
      </c>
    </row>
    <row r="727" spans="1:2" s="415" customFormat="1" ht="14.25" customHeight="1" x14ac:dyDescent="0.2">
      <c r="A727" s="415" t="s">
        <v>3119</v>
      </c>
      <c r="B727" s="415">
        <v>68845579</v>
      </c>
    </row>
    <row r="728" spans="1:2" s="415" customFormat="1" ht="14.25" customHeight="1" x14ac:dyDescent="0.2">
      <c r="A728" s="415" t="s">
        <v>3120</v>
      </c>
      <c r="B728" s="415">
        <v>73283187</v>
      </c>
    </row>
    <row r="729" spans="1:2" s="415" customFormat="1" ht="14.25" customHeight="1" x14ac:dyDescent="0.2">
      <c r="A729" s="415" t="s">
        <v>3121</v>
      </c>
      <c r="B729" s="415">
        <v>54558941</v>
      </c>
    </row>
    <row r="730" spans="1:2" s="415" customFormat="1" ht="14.25" customHeight="1" x14ac:dyDescent="0.2">
      <c r="A730" s="415" t="s">
        <v>3122</v>
      </c>
      <c r="B730" s="415">
        <v>69198051</v>
      </c>
    </row>
    <row r="731" spans="1:2" s="415" customFormat="1" ht="14.25" customHeight="1" x14ac:dyDescent="0.2">
      <c r="A731" s="415" t="s">
        <v>3123</v>
      </c>
      <c r="B731" s="415">
        <v>63887061</v>
      </c>
    </row>
    <row r="732" spans="1:2" s="415" customFormat="1" ht="14.25" customHeight="1" x14ac:dyDescent="0.2">
      <c r="A732" s="415" t="s">
        <v>3124</v>
      </c>
      <c r="B732" s="415">
        <v>63887061</v>
      </c>
    </row>
    <row r="733" spans="1:2" s="415" customFormat="1" ht="14.25" customHeight="1" x14ac:dyDescent="0.2">
      <c r="A733" s="415" t="s">
        <v>3125</v>
      </c>
      <c r="B733" s="415">
        <v>71853546</v>
      </c>
    </row>
    <row r="734" spans="1:2" s="415" customFormat="1" ht="14.25" customHeight="1" x14ac:dyDescent="0.2">
      <c r="A734" s="415" t="s">
        <v>3126</v>
      </c>
      <c r="B734" s="415">
        <v>71688474</v>
      </c>
    </row>
    <row r="735" spans="1:2" s="415" customFormat="1" ht="14.25" customHeight="1" x14ac:dyDescent="0.2">
      <c r="A735" s="415" t="s">
        <v>3127</v>
      </c>
      <c r="B735" s="415">
        <v>68626284</v>
      </c>
    </row>
    <row r="736" spans="1:2" s="415" customFormat="1" ht="14.25" customHeight="1" x14ac:dyDescent="0.2">
      <c r="A736" s="415" t="s">
        <v>3128</v>
      </c>
      <c r="B736" s="415">
        <v>74343969</v>
      </c>
    </row>
    <row r="737" spans="1:2" s="415" customFormat="1" ht="14.25" customHeight="1" x14ac:dyDescent="0.2">
      <c r="A737" s="415" t="s">
        <v>3129</v>
      </c>
      <c r="B737" s="415">
        <v>69188484</v>
      </c>
    </row>
    <row r="738" spans="1:2" s="415" customFormat="1" ht="14.25" customHeight="1" x14ac:dyDescent="0.2">
      <c r="A738" s="415" t="s">
        <v>3130</v>
      </c>
      <c r="B738" s="415">
        <v>71843979</v>
      </c>
    </row>
    <row r="739" spans="1:2" s="415" customFormat="1" ht="14.25" customHeight="1" x14ac:dyDescent="0.2">
      <c r="A739" s="415" t="s">
        <v>3131</v>
      </c>
      <c r="B739" s="415">
        <v>56232941</v>
      </c>
    </row>
    <row r="740" spans="1:2" s="415" customFormat="1" ht="14.25" customHeight="1" x14ac:dyDescent="0.2">
      <c r="A740" s="415" t="s">
        <v>3132</v>
      </c>
      <c r="B740" s="415">
        <v>74124674</v>
      </c>
    </row>
    <row r="741" spans="1:2" s="415" customFormat="1" ht="14.25" customHeight="1" x14ac:dyDescent="0.2">
      <c r="A741" s="415" t="s">
        <v>3133</v>
      </c>
      <c r="B741" s="415">
        <v>77154969</v>
      </c>
    </row>
    <row r="742" spans="1:2" s="415" customFormat="1" ht="14.25" customHeight="1" x14ac:dyDescent="0.2">
      <c r="A742" s="415" t="s">
        <v>3134</v>
      </c>
      <c r="B742" s="415">
        <v>69188484</v>
      </c>
    </row>
    <row r="743" spans="1:2" s="415" customFormat="1" ht="14.25" customHeight="1" x14ac:dyDescent="0.2">
      <c r="A743" s="415" t="s">
        <v>3135</v>
      </c>
      <c r="B743" s="415">
        <v>68095979</v>
      </c>
    </row>
    <row r="744" spans="1:2" s="415" customFormat="1" ht="14.25" customHeight="1" x14ac:dyDescent="0.2">
      <c r="A744" s="415" t="s">
        <v>3136</v>
      </c>
      <c r="B744" s="415">
        <v>74846177</v>
      </c>
    </row>
    <row r="745" spans="1:2" s="415" customFormat="1" ht="14.25" customHeight="1" x14ac:dyDescent="0.2">
      <c r="A745" s="415" t="s">
        <v>3137</v>
      </c>
      <c r="B745" s="415">
        <v>70751474</v>
      </c>
    </row>
    <row r="746" spans="1:2" s="415" customFormat="1" ht="14.25" customHeight="1" x14ac:dyDescent="0.2">
      <c r="A746" s="415" t="s">
        <v>3138</v>
      </c>
      <c r="B746" s="415">
        <v>70284787</v>
      </c>
    </row>
    <row r="747" spans="1:2" s="415" customFormat="1" ht="14.25" customHeight="1" x14ac:dyDescent="0.2">
      <c r="A747" s="415" t="s">
        <v>3139</v>
      </c>
      <c r="B747" s="415">
        <v>68095979</v>
      </c>
    </row>
    <row r="748" spans="1:2" s="415" customFormat="1" ht="14.25" customHeight="1" x14ac:dyDescent="0.2">
      <c r="A748" s="415" t="s">
        <v>3140</v>
      </c>
      <c r="B748" s="415">
        <v>72190682</v>
      </c>
    </row>
    <row r="749" spans="1:2" s="415" customFormat="1" ht="14.25" customHeight="1" x14ac:dyDescent="0.2">
      <c r="A749" s="415" t="s">
        <v>3141</v>
      </c>
      <c r="B749" s="415">
        <v>70751474</v>
      </c>
    </row>
    <row r="750" spans="1:2" s="415" customFormat="1" ht="14.25" customHeight="1" x14ac:dyDescent="0.2">
      <c r="A750" s="415" t="s">
        <v>3142</v>
      </c>
      <c r="B750" s="415">
        <v>68095979</v>
      </c>
    </row>
    <row r="751" spans="1:2" s="415" customFormat="1" ht="14.25" customHeight="1" x14ac:dyDescent="0.2">
      <c r="A751" s="415" t="s">
        <v>3143</v>
      </c>
      <c r="B751" s="415">
        <v>68095979</v>
      </c>
    </row>
    <row r="752" spans="1:2" s="415" customFormat="1" ht="14.25" customHeight="1" x14ac:dyDescent="0.2">
      <c r="A752" s="415" t="s">
        <v>3144</v>
      </c>
      <c r="B752" s="415">
        <v>74846177</v>
      </c>
    </row>
    <row r="753" spans="1:2" s="415" customFormat="1" ht="14.25" customHeight="1" x14ac:dyDescent="0.2">
      <c r="A753" s="415" t="s">
        <v>3145</v>
      </c>
      <c r="B753" s="415">
        <v>72812874</v>
      </c>
    </row>
    <row r="754" spans="1:2" s="415" customFormat="1" ht="14.25" customHeight="1" x14ac:dyDescent="0.2">
      <c r="A754" s="415" t="s">
        <v>3146</v>
      </c>
      <c r="B754" s="415">
        <v>67689284</v>
      </c>
    </row>
    <row r="755" spans="1:2" s="415" customFormat="1" ht="14.25" customHeight="1" x14ac:dyDescent="0.2">
      <c r="A755" s="415" t="s">
        <v>3147</v>
      </c>
      <c r="B755" s="415">
        <v>75783177</v>
      </c>
    </row>
    <row r="756" spans="1:2" s="415" customFormat="1" ht="14.25" customHeight="1" x14ac:dyDescent="0.2">
      <c r="A756" s="415" t="s">
        <v>3148</v>
      </c>
      <c r="B756" s="415">
        <v>60055931</v>
      </c>
    </row>
    <row r="757" spans="1:2" s="415" customFormat="1" ht="14.25" customHeight="1" x14ac:dyDescent="0.2">
      <c r="A757" s="415" t="s">
        <v>3149</v>
      </c>
      <c r="B757" s="415">
        <v>63887061</v>
      </c>
    </row>
    <row r="758" spans="1:2" s="415" customFormat="1" ht="14.25" customHeight="1" x14ac:dyDescent="0.2">
      <c r="A758" s="415" t="s">
        <v>3150</v>
      </c>
      <c r="B758" s="415">
        <v>65980356</v>
      </c>
    </row>
    <row r="759" spans="1:2" s="415" customFormat="1" ht="14.25" customHeight="1" x14ac:dyDescent="0.2">
      <c r="A759" s="415" t="s">
        <v>3164</v>
      </c>
      <c r="B759" s="415">
        <v>66542556</v>
      </c>
    </row>
    <row r="760" spans="1:2" s="415" customFormat="1" ht="14.25" customHeight="1" x14ac:dyDescent="0.2">
      <c r="A760" s="415" t="s">
        <v>3165</v>
      </c>
      <c r="B760" s="415">
        <v>68823251</v>
      </c>
    </row>
    <row r="761" spans="1:2" s="415" customFormat="1" ht="14.25" customHeight="1" x14ac:dyDescent="0.2">
      <c r="A761" s="415" t="s">
        <v>2480</v>
      </c>
      <c r="B761" s="415">
        <v>63887061</v>
      </c>
    </row>
    <row r="762" spans="1:2" s="415" customFormat="1" ht="14.25" customHeight="1" x14ac:dyDescent="0.2">
      <c r="A762" s="415" t="s">
        <v>3151</v>
      </c>
      <c r="B762" s="415">
        <v>53069235</v>
      </c>
    </row>
    <row r="763" spans="1:2" s="415" customFormat="1" ht="14.25" customHeight="1" x14ac:dyDescent="0.2">
      <c r="A763" s="415" t="s">
        <v>3152</v>
      </c>
      <c r="B763" s="415">
        <v>80059266</v>
      </c>
    </row>
    <row r="764" spans="1:2" s="415" customFormat="1" ht="14.25" customHeight="1" x14ac:dyDescent="0.2">
      <c r="A764" s="415" t="s">
        <v>3153</v>
      </c>
      <c r="B764" s="415">
        <v>63887061</v>
      </c>
    </row>
    <row r="765" spans="1:2" s="415" customFormat="1" ht="14.25" customHeight="1" x14ac:dyDescent="0.2">
      <c r="A765" s="415" t="s">
        <v>2870</v>
      </c>
      <c r="B765" s="415">
        <v>69463298</v>
      </c>
    </row>
    <row r="766" spans="1:2" s="415" customFormat="1" ht="14.25" customHeight="1" x14ac:dyDescent="0.2">
      <c r="A766" s="415" t="s">
        <v>3154</v>
      </c>
      <c r="B766" s="415">
        <v>66542556</v>
      </c>
    </row>
    <row r="767" spans="1:2" s="415" customFormat="1" ht="14.25" customHeight="1" x14ac:dyDescent="0.2">
      <c r="A767" s="415" t="s">
        <v>3160</v>
      </c>
      <c r="B767" s="415">
        <v>63483730</v>
      </c>
    </row>
    <row r="768" spans="1:2" s="415" customFormat="1" ht="14.25" customHeight="1" x14ac:dyDescent="0.2">
      <c r="A768" s="415" t="s">
        <v>3161</v>
      </c>
      <c r="B768" s="415">
        <v>74039534</v>
      </c>
    </row>
    <row r="769" spans="1:2" s="415" customFormat="1" ht="14.25" customHeight="1" x14ac:dyDescent="0.2">
      <c r="A769" s="415" t="s">
        <v>3162</v>
      </c>
      <c r="B769" s="415">
        <v>69023844</v>
      </c>
    </row>
    <row r="770" spans="1:2" s="415" customFormat="1" ht="14.25" customHeight="1" x14ac:dyDescent="0.2">
      <c r="A770" s="415" t="s">
        <v>3163</v>
      </c>
      <c r="B770" s="415">
        <v>66542556</v>
      </c>
    </row>
    <row r="771" spans="1:2" s="415" customFormat="1" ht="14.25" customHeight="1" x14ac:dyDescent="0.2">
      <c r="A771" s="415" t="s">
        <v>3155</v>
      </c>
      <c r="B771" s="415">
        <v>73841473</v>
      </c>
    </row>
    <row r="772" spans="1:2" s="415" customFormat="1" ht="14.25" customHeight="1" x14ac:dyDescent="0.2">
      <c r="A772" s="415" t="s">
        <v>3156</v>
      </c>
      <c r="B772" s="415">
        <v>65386717</v>
      </c>
    </row>
    <row r="773" spans="1:2" s="415" customFormat="1" ht="14.25" customHeight="1" x14ac:dyDescent="0.2">
      <c r="A773" s="415" t="s">
        <v>3157</v>
      </c>
      <c r="B773" s="415">
        <v>70016542</v>
      </c>
    </row>
    <row r="774" spans="1:2" s="415" customFormat="1" ht="14.25" customHeight="1" x14ac:dyDescent="0.2">
      <c r="A774" s="415" t="s">
        <v>3158</v>
      </c>
      <c r="B774" s="415">
        <v>70488581</v>
      </c>
    </row>
    <row r="775" spans="1:2" s="415" customFormat="1" ht="14.25" customHeight="1" x14ac:dyDescent="0.2">
      <c r="A775" s="415" t="s">
        <v>3159</v>
      </c>
      <c r="B775" s="415">
        <v>73911415</v>
      </c>
    </row>
    <row r="776" spans="1:2" s="415" customFormat="1" ht="14.25" customHeight="1" x14ac:dyDescent="0.2">
      <c r="A776" s="415" t="s">
        <v>3337</v>
      </c>
      <c r="B776" s="415">
        <v>27533375</v>
      </c>
    </row>
    <row r="777" spans="1:2" s="415" customFormat="1" ht="14.25" customHeight="1" x14ac:dyDescent="0.2">
      <c r="A777" s="415" t="s">
        <v>3279</v>
      </c>
      <c r="B777" s="415">
        <v>57171246</v>
      </c>
    </row>
    <row r="778" spans="1:2" s="415" customFormat="1" ht="14.25" customHeight="1" x14ac:dyDescent="0.2">
      <c r="A778" s="415" t="s">
        <v>3279</v>
      </c>
      <c r="B778" s="415">
        <v>21628902</v>
      </c>
    </row>
    <row r="779" spans="1:2" s="415" customFormat="1" ht="14.25" customHeight="1" x14ac:dyDescent="0.2">
      <c r="A779" s="415" t="s">
        <v>3301</v>
      </c>
      <c r="B779" s="415">
        <v>69319144</v>
      </c>
    </row>
    <row r="780" spans="1:2" s="415" customFormat="1" ht="14.25" customHeight="1" x14ac:dyDescent="0.2">
      <c r="A780" s="415" t="s">
        <v>3301</v>
      </c>
      <c r="B780" s="415">
        <v>25027448</v>
      </c>
    </row>
    <row r="781" spans="1:2" s="415" customFormat="1" ht="14.25" customHeight="1" x14ac:dyDescent="0.2">
      <c r="A781" s="415" t="s">
        <v>3282</v>
      </c>
      <c r="B781" s="415">
        <v>72153176</v>
      </c>
    </row>
    <row r="782" spans="1:2" s="415" customFormat="1" ht="14.25" customHeight="1" x14ac:dyDescent="0.2">
      <c r="A782" s="415" t="s">
        <v>3282</v>
      </c>
      <c r="B782" s="415">
        <v>25947571</v>
      </c>
    </row>
    <row r="783" spans="1:2" s="415" customFormat="1" ht="14.25" customHeight="1" x14ac:dyDescent="0.2">
      <c r="A783" s="415" t="s">
        <v>3336</v>
      </c>
      <c r="B783" s="415">
        <v>66958949</v>
      </c>
    </row>
    <row r="784" spans="1:2" s="415" customFormat="1" ht="14.25" customHeight="1" x14ac:dyDescent="0.2">
      <c r="A784" s="415" t="s">
        <v>3336</v>
      </c>
      <c r="B784" s="415">
        <v>25027448</v>
      </c>
    </row>
    <row r="785" spans="1:2" s="415" customFormat="1" ht="14.25" customHeight="1" x14ac:dyDescent="0.2">
      <c r="A785" s="415" t="s">
        <v>3229</v>
      </c>
      <c r="B785" s="415">
        <v>42242642</v>
      </c>
    </row>
    <row r="786" spans="1:2" s="415" customFormat="1" ht="14.25" customHeight="1" x14ac:dyDescent="0.2">
      <c r="A786" s="415" t="s">
        <v>3219</v>
      </c>
      <c r="B786" s="415">
        <v>63887061</v>
      </c>
    </row>
    <row r="787" spans="1:2" s="415" customFormat="1" ht="14.25" customHeight="1" x14ac:dyDescent="0.2">
      <c r="A787" s="415" t="s">
        <v>3219</v>
      </c>
      <c r="B787" s="415">
        <v>6224646</v>
      </c>
    </row>
    <row r="788" spans="1:2" s="415" customFormat="1" ht="14.25" customHeight="1" x14ac:dyDescent="0.2">
      <c r="A788" s="415" t="s">
        <v>3231</v>
      </c>
      <c r="B788" s="415">
        <v>59905717</v>
      </c>
    </row>
    <row r="789" spans="1:2" s="415" customFormat="1" ht="14.25" customHeight="1" x14ac:dyDescent="0.2">
      <c r="A789" s="415" t="s">
        <v>3220</v>
      </c>
      <c r="B789" s="415">
        <v>70587698</v>
      </c>
    </row>
    <row r="790" spans="1:2" s="415" customFormat="1" ht="14.25" customHeight="1" x14ac:dyDescent="0.2">
      <c r="A790" s="415" t="s">
        <v>3220</v>
      </c>
      <c r="B790" s="415">
        <v>6656828</v>
      </c>
    </row>
    <row r="791" spans="1:2" s="415" customFormat="1" ht="14.25" customHeight="1" x14ac:dyDescent="0.2">
      <c r="A791" s="415" t="s">
        <v>3284</v>
      </c>
      <c r="B791" s="415">
        <v>69198051</v>
      </c>
    </row>
    <row r="792" spans="1:2" s="415" customFormat="1" ht="14.25" customHeight="1" x14ac:dyDescent="0.2">
      <c r="A792" s="415" t="s">
        <v>3284</v>
      </c>
      <c r="B792" s="415">
        <v>6755745</v>
      </c>
    </row>
    <row r="793" spans="1:2" s="415" customFormat="1" ht="14.25" customHeight="1" x14ac:dyDescent="0.2">
      <c r="A793" s="415" t="s">
        <v>3225</v>
      </c>
      <c r="B793" s="415">
        <v>51433384</v>
      </c>
    </row>
    <row r="794" spans="1:2" s="415" customFormat="1" ht="14.25" customHeight="1" x14ac:dyDescent="0.2">
      <c r="A794" s="415" t="s">
        <v>3228</v>
      </c>
      <c r="B794" s="415">
        <v>63887061</v>
      </c>
    </row>
    <row r="795" spans="1:2" s="415" customFormat="1" ht="14.25" customHeight="1" x14ac:dyDescent="0.2">
      <c r="A795" s="415" t="s">
        <v>3253</v>
      </c>
      <c r="B795" s="415">
        <v>47710171</v>
      </c>
    </row>
    <row r="796" spans="1:2" s="415" customFormat="1" ht="14.25" customHeight="1" x14ac:dyDescent="0.2">
      <c r="A796" s="415" t="s">
        <v>3313</v>
      </c>
      <c r="B796" s="415">
        <v>65761061</v>
      </c>
    </row>
    <row r="797" spans="1:2" s="415" customFormat="1" ht="14.25" customHeight="1" x14ac:dyDescent="0.2">
      <c r="A797" s="415" t="s">
        <v>3223</v>
      </c>
      <c r="B797" s="415">
        <v>63887061</v>
      </c>
    </row>
    <row r="798" spans="1:2" s="415" customFormat="1" ht="14.25" customHeight="1" x14ac:dyDescent="0.2">
      <c r="A798" s="415" t="s">
        <v>3223</v>
      </c>
      <c r="B798" s="415">
        <v>6224646</v>
      </c>
    </row>
    <row r="799" spans="1:2" s="415" customFormat="1" ht="14.25" customHeight="1" x14ac:dyDescent="0.2">
      <c r="A799" s="415" t="s">
        <v>3286</v>
      </c>
      <c r="B799" s="415">
        <v>53069235</v>
      </c>
    </row>
    <row r="800" spans="1:2" s="415" customFormat="1" ht="14.25" customHeight="1" x14ac:dyDescent="0.2">
      <c r="A800" s="415" t="s">
        <v>3286</v>
      </c>
      <c r="B800" s="415">
        <v>22682443</v>
      </c>
    </row>
    <row r="801" spans="1:2" s="415" customFormat="1" ht="14.25" customHeight="1" x14ac:dyDescent="0.2">
      <c r="A801" s="415" t="s">
        <v>3257</v>
      </c>
      <c r="B801" s="415">
        <v>69198051</v>
      </c>
    </row>
    <row r="802" spans="1:2" s="415" customFormat="1" ht="14.25" customHeight="1" x14ac:dyDescent="0.2">
      <c r="A802" s="415" t="s">
        <v>3257</v>
      </c>
      <c r="B802" s="415">
        <v>66387051</v>
      </c>
    </row>
    <row r="803" spans="1:2" s="415" customFormat="1" ht="14.25" customHeight="1" x14ac:dyDescent="0.2">
      <c r="A803" s="415" t="s">
        <v>3241</v>
      </c>
      <c r="B803" s="415">
        <v>73087688</v>
      </c>
    </row>
    <row r="804" spans="1:2" s="415" customFormat="1" ht="14.25" customHeight="1" x14ac:dyDescent="0.2">
      <c r="A804" s="415" t="s">
        <v>3241</v>
      </c>
      <c r="B804" s="415">
        <v>16759257</v>
      </c>
    </row>
    <row r="805" spans="1:2" s="415" customFormat="1" ht="14.25" customHeight="1" x14ac:dyDescent="0.2">
      <c r="A805" s="415" t="s">
        <v>3289</v>
      </c>
      <c r="B805" s="415">
        <v>69198051</v>
      </c>
    </row>
    <row r="806" spans="1:2" s="415" customFormat="1" ht="14.25" customHeight="1" x14ac:dyDescent="0.2">
      <c r="A806" s="415" t="s">
        <v>3290</v>
      </c>
      <c r="B806" s="415">
        <v>67776698</v>
      </c>
    </row>
    <row r="807" spans="1:2" s="415" customFormat="1" ht="14.25" customHeight="1" x14ac:dyDescent="0.2">
      <c r="A807" s="415" t="s">
        <v>3290</v>
      </c>
      <c r="B807" s="415">
        <v>64965698</v>
      </c>
    </row>
    <row r="808" spans="1:2" s="415" customFormat="1" ht="14.25" customHeight="1" x14ac:dyDescent="0.2">
      <c r="A808" s="415" t="s">
        <v>3249</v>
      </c>
      <c r="B808" s="415">
        <v>45435668</v>
      </c>
    </row>
    <row r="809" spans="1:2" s="415" customFormat="1" ht="14.25" customHeight="1" x14ac:dyDescent="0.2">
      <c r="A809" s="415" t="s">
        <v>3252</v>
      </c>
      <c r="B809" s="415">
        <v>41113524</v>
      </c>
    </row>
    <row r="810" spans="1:2" s="415" customFormat="1" ht="14.25" customHeight="1" x14ac:dyDescent="0.2">
      <c r="A810" s="415" t="s">
        <v>3240</v>
      </c>
      <c r="B810" s="415">
        <v>65011461</v>
      </c>
    </row>
    <row r="811" spans="1:2" s="415" customFormat="1" ht="14.25" customHeight="1" x14ac:dyDescent="0.2">
      <c r="A811" s="415" t="s">
        <v>3244</v>
      </c>
      <c r="B811" s="415">
        <v>52511235</v>
      </c>
    </row>
    <row r="812" spans="1:2" s="415" customFormat="1" ht="14.25" customHeight="1" x14ac:dyDescent="0.2">
      <c r="A812" s="415" t="s">
        <v>3318</v>
      </c>
      <c r="B812" s="415">
        <v>63887061</v>
      </c>
    </row>
    <row r="813" spans="1:2" s="415" customFormat="1" ht="14.25" customHeight="1" x14ac:dyDescent="0.2">
      <c r="A813" s="415" t="s">
        <v>3237</v>
      </c>
      <c r="B813" s="415">
        <v>66542556</v>
      </c>
    </row>
    <row r="814" spans="1:2" s="415" customFormat="1" ht="14.25" customHeight="1" x14ac:dyDescent="0.2">
      <c r="A814" s="415" t="s">
        <v>3237</v>
      </c>
      <c r="B814" s="415">
        <v>28139374</v>
      </c>
    </row>
  </sheetData>
  <pageMargins left="0.39370078740157499" right="0.47244094488188998" top="0.511811023622047" bottom="0.47244094488188998" header="0.31496062992126" footer="0.31496062992126"/>
  <pageSetup paperSize="9" scale="8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M834"/>
  <sheetViews>
    <sheetView rightToLeft="1" zoomScale="90" zoomScaleNormal="90" workbookViewId="0">
      <pane xSplit="6" ySplit="5" topLeftCell="BC807" activePane="bottomRight" state="frozen"/>
      <selection pane="topRight" activeCell="G1" sqref="G1"/>
      <selection pane="bottomLeft" activeCell="A6" sqref="A6"/>
      <selection pane="bottomRight" activeCell="BT834" sqref="BT834"/>
    </sheetView>
  </sheetViews>
  <sheetFormatPr defaultColWidth="11.75" defaultRowHeight="19.5" x14ac:dyDescent="0.2"/>
  <cols>
    <col min="1" max="1" width="6.375" style="189" customWidth="1"/>
    <col min="2" max="2" width="5.625" style="59" customWidth="1"/>
    <col min="3" max="3" width="4.875" style="53" bestFit="1" customWidth="1"/>
    <col min="4" max="4" width="8.375" style="53" bestFit="1" customWidth="1"/>
    <col min="5" max="6" width="12" style="59" customWidth="1"/>
    <col min="7" max="11" width="12" style="53" customWidth="1"/>
    <col min="12" max="12" width="9.75" style="53" customWidth="1"/>
    <col min="13" max="13" width="13.75" style="55" customWidth="1"/>
    <col min="14" max="16" width="9.25" style="55" customWidth="1"/>
    <col min="17" max="21" width="9.25" style="53" customWidth="1"/>
    <col min="22" max="23" width="7.75" style="53" customWidth="1"/>
    <col min="24" max="25" width="9.375" style="53" customWidth="1"/>
    <col min="26" max="31" width="9.375" style="56" customWidth="1"/>
    <col min="32" max="40" width="11.375" style="56" customWidth="1"/>
    <col min="41" max="44" width="8" style="56" customWidth="1"/>
    <col min="45" max="45" width="13.625" style="56" customWidth="1"/>
    <col min="46" max="46" width="14.625" style="56" customWidth="1"/>
    <col min="47" max="47" width="15.25" style="56" customWidth="1"/>
    <col min="48" max="48" width="13.625" style="56" customWidth="1"/>
    <col min="49" max="49" width="11.875" style="56" customWidth="1"/>
    <col min="50" max="50" width="12.375" style="56" customWidth="1"/>
    <col min="51" max="51" width="7.125" style="60" customWidth="1"/>
    <col min="52" max="57" width="7.125" style="56" customWidth="1"/>
    <col min="58" max="58" width="11.625" style="56" customWidth="1"/>
    <col min="59" max="59" width="13.125" style="56" customWidth="1"/>
    <col min="60" max="60" width="13.25" style="56" customWidth="1"/>
    <col min="61" max="62" width="12.125" style="56" customWidth="1"/>
    <col min="63" max="63" width="11.125" style="56" customWidth="1"/>
    <col min="64" max="64" width="9.375" style="56" customWidth="1"/>
    <col min="65" max="65" width="8.875" style="56" customWidth="1"/>
    <col min="66" max="66" width="12.125" style="56" customWidth="1"/>
    <col min="67" max="67" width="12.625" style="56" customWidth="1"/>
    <col min="68" max="68" width="12.25" style="56" customWidth="1"/>
    <col min="69" max="69" width="12.875" style="56" customWidth="1"/>
    <col min="70" max="70" width="10.125" style="56" customWidth="1"/>
    <col min="71" max="71" width="13" style="56" customWidth="1"/>
    <col min="72" max="72" width="13.875" style="56" bestFit="1" customWidth="1"/>
    <col min="73" max="73" width="11.625" style="56" customWidth="1"/>
    <col min="74" max="74" width="10.75" style="57" customWidth="1"/>
    <col min="75" max="75" width="12.625" style="56" customWidth="1"/>
    <col min="76" max="76" width="13.125" style="56" customWidth="1"/>
    <col min="77" max="77" width="14.375" style="56" customWidth="1"/>
    <col min="78" max="81" width="8.375" style="53" customWidth="1"/>
    <col min="82" max="82" width="12.625" style="53" customWidth="1"/>
    <col min="83" max="83" width="12.625" style="53" bestFit="1" customWidth="1"/>
    <col min="84" max="84" width="12.625" style="53" customWidth="1"/>
    <col min="85" max="94" width="11.75" style="53"/>
    <col min="95" max="95" width="14.125" style="53" customWidth="1"/>
    <col min="96" max="100" width="13" style="53" customWidth="1"/>
    <col min="101" max="101" width="11.75" style="53"/>
    <col min="102" max="102" width="12.25" style="53" bestFit="1" customWidth="1"/>
    <col min="103" max="103" width="11.75" style="53"/>
    <col min="104" max="104" width="16.875" style="53" bestFit="1" customWidth="1"/>
    <col min="105" max="105" width="13.125" style="53" bestFit="1" customWidth="1"/>
    <col min="106" max="106" width="11.75" style="53"/>
    <col min="107" max="107" width="12.875" style="53" bestFit="1" customWidth="1"/>
    <col min="108" max="108" width="11.75" style="53"/>
    <col min="109" max="109" width="13.625" style="53" bestFit="1" customWidth="1"/>
    <col min="110" max="110" width="13.375" style="53" bestFit="1" customWidth="1"/>
    <col min="111" max="111" width="15.375" style="53" bestFit="1" customWidth="1"/>
    <col min="112" max="112" width="14.25" style="53" bestFit="1" customWidth="1"/>
    <col min="113" max="113" width="15.125" style="53" customWidth="1"/>
    <col min="114" max="114" width="19.75" style="53" customWidth="1"/>
    <col min="115" max="115" width="15.625" style="53" customWidth="1"/>
    <col min="116" max="116" width="14" style="53" bestFit="1" customWidth="1"/>
    <col min="117" max="117" width="12.125" style="53" bestFit="1" customWidth="1"/>
    <col min="118" max="16384" width="11.75" style="53"/>
  </cols>
  <sheetData>
    <row r="1" spans="1:117" ht="33.75" x14ac:dyDescent="0.2">
      <c r="A1" s="494" t="s">
        <v>20</v>
      </c>
      <c r="B1" s="494"/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494"/>
      <c r="N1" s="494"/>
      <c r="O1" s="494"/>
      <c r="P1" s="494"/>
      <c r="Q1" s="494"/>
      <c r="R1" s="494"/>
      <c r="S1" s="494"/>
      <c r="T1" s="494"/>
      <c r="U1" s="494"/>
      <c r="V1" s="494"/>
      <c r="W1" s="494"/>
      <c r="X1" s="494"/>
      <c r="Y1" s="494"/>
      <c r="Z1" s="494"/>
      <c r="AA1" s="494"/>
      <c r="AB1" s="494"/>
      <c r="AC1" s="494"/>
      <c r="AD1" s="494"/>
      <c r="AE1" s="494"/>
      <c r="AF1" s="494"/>
      <c r="AG1" s="494"/>
      <c r="AH1" s="494"/>
      <c r="AI1" s="494"/>
      <c r="AJ1" s="494"/>
      <c r="AK1" s="494"/>
      <c r="AL1" s="494"/>
      <c r="AM1" s="494"/>
      <c r="AN1" s="494"/>
      <c r="AO1" s="494"/>
      <c r="AP1" s="494"/>
      <c r="AQ1" s="494"/>
      <c r="AR1" s="494"/>
      <c r="AS1" s="494"/>
      <c r="AT1" s="494"/>
      <c r="AU1" s="494"/>
      <c r="AV1" s="494"/>
      <c r="AW1" s="494"/>
      <c r="AX1" s="494"/>
      <c r="AY1" s="494"/>
      <c r="AZ1" s="494"/>
      <c r="BA1" s="494"/>
      <c r="BB1" s="494"/>
      <c r="BC1" s="494"/>
      <c r="BD1" s="494"/>
      <c r="BE1" s="494"/>
      <c r="BF1" s="494"/>
      <c r="BG1" s="494"/>
      <c r="BH1" s="494"/>
      <c r="BI1" s="494"/>
      <c r="BJ1" s="494"/>
      <c r="BK1" s="494"/>
      <c r="BL1" s="494"/>
      <c r="BM1" s="494"/>
      <c r="BN1" s="494"/>
      <c r="BO1" s="494"/>
      <c r="BP1" s="494"/>
      <c r="BQ1" s="494"/>
      <c r="BR1" s="494"/>
      <c r="BS1" s="494"/>
      <c r="BT1" s="494"/>
      <c r="BU1" s="494"/>
      <c r="BV1" s="494"/>
      <c r="BW1" s="494"/>
      <c r="BX1" s="494"/>
      <c r="BY1" s="494"/>
    </row>
    <row r="2" spans="1:117" ht="30" x14ac:dyDescent="0.2">
      <c r="B2" s="608" t="s">
        <v>3304</v>
      </c>
      <c r="C2" s="608"/>
      <c r="D2" s="608"/>
      <c r="E2" s="608"/>
      <c r="F2" s="608"/>
      <c r="G2" s="608"/>
      <c r="H2" s="608"/>
      <c r="I2" s="608"/>
      <c r="J2" s="608"/>
      <c r="K2" s="608"/>
      <c r="L2" s="608"/>
      <c r="M2" s="608"/>
      <c r="N2" s="608"/>
      <c r="O2" s="608"/>
      <c r="P2" s="608"/>
      <c r="Q2" s="608"/>
      <c r="R2" s="608"/>
      <c r="S2" s="608"/>
      <c r="T2" s="608"/>
      <c r="U2" s="608"/>
      <c r="V2" s="608"/>
      <c r="W2" s="608"/>
      <c r="X2" s="608"/>
      <c r="Y2" s="608"/>
      <c r="Z2" s="608"/>
      <c r="AA2" s="608"/>
      <c r="AB2" s="608"/>
      <c r="AC2" s="608"/>
      <c r="AD2" s="608"/>
      <c r="AE2" s="608"/>
      <c r="AF2" s="608"/>
      <c r="AG2" s="608"/>
      <c r="AH2" s="608"/>
      <c r="AI2" s="608"/>
      <c r="AJ2" s="608"/>
      <c r="AK2" s="608"/>
      <c r="AL2" s="608"/>
      <c r="AM2" s="608"/>
      <c r="AN2" s="608"/>
      <c r="AO2" s="608"/>
      <c r="AP2" s="608"/>
      <c r="AQ2" s="608"/>
      <c r="AR2" s="608"/>
      <c r="AS2" s="608"/>
      <c r="AT2" s="608"/>
      <c r="AU2" s="608"/>
      <c r="AV2" s="608"/>
      <c r="AW2" s="608"/>
      <c r="AX2" s="608"/>
      <c r="AY2" s="608"/>
      <c r="AZ2" s="608"/>
      <c r="BA2" s="608"/>
      <c r="BB2" s="608"/>
      <c r="BC2" s="608"/>
      <c r="BD2" s="608"/>
      <c r="BE2" s="608"/>
      <c r="BF2" s="608"/>
      <c r="BG2" s="608"/>
      <c r="BH2" s="608"/>
      <c r="BI2" s="608"/>
      <c r="BJ2" s="608"/>
      <c r="BK2" s="608"/>
      <c r="BL2" s="608"/>
      <c r="BM2" s="608"/>
      <c r="BN2" s="608"/>
      <c r="BO2" s="608"/>
      <c r="BP2" s="608"/>
      <c r="BQ2" s="608"/>
      <c r="BR2" s="608"/>
      <c r="BS2" s="608"/>
      <c r="BT2" s="608"/>
      <c r="BU2" s="608"/>
      <c r="BV2" s="608"/>
      <c r="BW2" s="608"/>
      <c r="BX2" s="608"/>
      <c r="BY2" s="608"/>
    </row>
    <row r="3" spans="1:117" ht="2.25" customHeight="1" thickBot="1" x14ac:dyDescent="0.25">
      <c r="M3" s="53"/>
      <c r="N3" s="53"/>
      <c r="O3" s="59"/>
      <c r="P3" s="59"/>
      <c r="Q3" s="59"/>
      <c r="R3" s="59"/>
      <c r="S3" s="59"/>
      <c r="T3" s="59"/>
      <c r="U3" s="59"/>
      <c r="V3" s="59"/>
      <c r="W3" s="59"/>
      <c r="X3" s="59"/>
      <c r="Y3" s="312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Y3" s="56"/>
      <c r="AZ3" s="60"/>
    </row>
    <row r="4" spans="1:117" s="54" customFormat="1" ht="21.75" customHeight="1" thickBot="1" x14ac:dyDescent="0.25">
      <c r="A4" s="190"/>
      <c r="B4" s="613" t="s">
        <v>2388</v>
      </c>
      <c r="C4" s="591" t="s">
        <v>15</v>
      </c>
      <c r="D4" s="593" t="s">
        <v>80</v>
      </c>
      <c r="E4" s="595" t="s">
        <v>29</v>
      </c>
      <c r="F4" s="597" t="s">
        <v>30</v>
      </c>
      <c r="G4" s="599" t="s">
        <v>2411</v>
      </c>
      <c r="H4" s="600"/>
      <c r="I4" s="600"/>
      <c r="J4" s="600"/>
      <c r="K4" s="600"/>
      <c r="L4" s="600"/>
      <c r="M4" s="601"/>
      <c r="N4" s="581" t="s">
        <v>2412</v>
      </c>
      <c r="O4" s="582"/>
      <c r="P4" s="583"/>
      <c r="Q4" s="615" t="s">
        <v>8</v>
      </c>
      <c r="R4" s="616"/>
      <c r="S4" s="616"/>
      <c r="T4" s="616"/>
      <c r="U4" s="617"/>
      <c r="V4" s="615" t="s">
        <v>61</v>
      </c>
      <c r="W4" s="617"/>
      <c r="X4" s="618" t="s">
        <v>2413</v>
      </c>
      <c r="Y4" s="618"/>
      <c r="Z4" s="616"/>
      <c r="AA4" s="616"/>
      <c r="AB4" s="616"/>
      <c r="AC4" s="616"/>
      <c r="AD4" s="616"/>
      <c r="AE4" s="619"/>
      <c r="AF4" s="620" t="s">
        <v>33</v>
      </c>
      <c r="AG4" s="621"/>
      <c r="AH4" s="621"/>
      <c r="AI4" s="621"/>
      <c r="AJ4" s="621"/>
      <c r="AK4" s="621"/>
      <c r="AL4" s="621"/>
      <c r="AM4" s="621"/>
      <c r="AN4" s="621"/>
      <c r="AO4" s="621"/>
      <c r="AP4" s="621"/>
      <c r="AQ4" s="621"/>
      <c r="AR4" s="621"/>
      <c r="AS4" s="622"/>
      <c r="AT4" s="623" t="s">
        <v>4</v>
      </c>
      <c r="AU4" s="625" t="s">
        <v>5</v>
      </c>
      <c r="AV4" s="626"/>
      <c r="AW4" s="626"/>
      <c r="AX4" s="626"/>
      <c r="AY4" s="626"/>
      <c r="AZ4" s="626"/>
      <c r="BA4" s="626"/>
      <c r="BB4" s="627"/>
      <c r="BC4" s="627"/>
      <c r="BD4" s="627"/>
      <c r="BE4" s="628"/>
      <c r="BF4" s="588" t="s">
        <v>6</v>
      </c>
      <c r="BG4" s="577" t="s">
        <v>7</v>
      </c>
      <c r="BH4" s="586" t="s">
        <v>2422</v>
      </c>
      <c r="BI4" s="609" t="s">
        <v>2392</v>
      </c>
      <c r="BJ4" s="611" t="s">
        <v>2393</v>
      </c>
      <c r="BK4" s="611" t="s">
        <v>2394</v>
      </c>
      <c r="BL4" s="611" t="s">
        <v>2391</v>
      </c>
      <c r="BM4" s="606" t="s">
        <v>2395</v>
      </c>
      <c r="BN4" s="577" t="s">
        <v>2396</v>
      </c>
      <c r="BO4" s="586" t="s">
        <v>2397</v>
      </c>
      <c r="BP4" s="606" t="s">
        <v>24</v>
      </c>
      <c r="BQ4" s="575" t="s">
        <v>2398</v>
      </c>
      <c r="BR4" s="577" t="s">
        <v>2399</v>
      </c>
      <c r="BS4" s="575" t="s">
        <v>2400</v>
      </c>
      <c r="BT4" s="602" t="s">
        <v>2401</v>
      </c>
      <c r="BU4" s="586" t="s">
        <v>2402</v>
      </c>
      <c r="BV4" s="604" t="s">
        <v>2403</v>
      </c>
      <c r="BW4" s="575" t="s">
        <v>2404</v>
      </c>
      <c r="BX4" s="575" t="s">
        <v>2405</v>
      </c>
      <c r="BY4" s="575" t="s">
        <v>2406</v>
      </c>
    </row>
    <row r="5" spans="1:117" s="54" customFormat="1" ht="75.75" thickBot="1" x14ac:dyDescent="0.25">
      <c r="A5" s="190"/>
      <c r="B5" s="614"/>
      <c r="C5" s="592"/>
      <c r="D5" s="594"/>
      <c r="E5" s="596"/>
      <c r="F5" s="598"/>
      <c r="G5" s="153" t="s">
        <v>81</v>
      </c>
      <c r="H5" s="154" t="s">
        <v>82</v>
      </c>
      <c r="I5" s="154" t="s">
        <v>16</v>
      </c>
      <c r="J5" s="154" t="s">
        <v>76</v>
      </c>
      <c r="K5" s="154" t="s">
        <v>83</v>
      </c>
      <c r="L5" s="154" t="s">
        <v>2378</v>
      </c>
      <c r="M5" s="155" t="s">
        <v>2379</v>
      </c>
      <c r="N5" s="331" t="s">
        <v>2407</v>
      </c>
      <c r="O5" s="87" t="s">
        <v>2408</v>
      </c>
      <c r="P5" s="359" t="s">
        <v>2409</v>
      </c>
      <c r="Q5" s="153" t="s">
        <v>9</v>
      </c>
      <c r="R5" s="154" t="s">
        <v>31</v>
      </c>
      <c r="S5" s="154" t="s">
        <v>26</v>
      </c>
      <c r="T5" s="154" t="s">
        <v>32</v>
      </c>
      <c r="U5" s="156" t="s">
        <v>84</v>
      </c>
      <c r="V5" s="313" t="s">
        <v>62</v>
      </c>
      <c r="W5" s="314" t="s">
        <v>63</v>
      </c>
      <c r="X5" s="153" t="s">
        <v>3277</v>
      </c>
      <c r="Y5" s="367" t="s">
        <v>3278</v>
      </c>
      <c r="Z5" s="124" t="s">
        <v>2385</v>
      </c>
      <c r="AA5" s="124" t="s">
        <v>2386</v>
      </c>
      <c r="AB5" s="124" t="s">
        <v>2387</v>
      </c>
      <c r="AC5" s="124" t="s">
        <v>0</v>
      </c>
      <c r="AD5" s="124" t="s">
        <v>17</v>
      </c>
      <c r="AE5" s="125" t="s">
        <v>10</v>
      </c>
      <c r="AF5" s="369" t="s">
        <v>2</v>
      </c>
      <c r="AG5" s="370" t="s">
        <v>2386</v>
      </c>
      <c r="AH5" s="370" t="s">
        <v>11</v>
      </c>
      <c r="AI5" s="370" t="s">
        <v>3</v>
      </c>
      <c r="AJ5" s="370" t="s">
        <v>27</v>
      </c>
      <c r="AK5" s="370" t="s">
        <v>12</v>
      </c>
      <c r="AL5" s="370" t="s">
        <v>26</v>
      </c>
      <c r="AM5" s="370" t="s">
        <v>25</v>
      </c>
      <c r="AN5" s="370" t="s">
        <v>84</v>
      </c>
      <c r="AO5" s="370" t="s">
        <v>34</v>
      </c>
      <c r="AP5" s="370" t="s">
        <v>2415</v>
      </c>
      <c r="AQ5" s="370" t="s">
        <v>2416</v>
      </c>
      <c r="AR5" s="370" t="s">
        <v>2417</v>
      </c>
      <c r="AS5" s="371" t="s">
        <v>2418</v>
      </c>
      <c r="AT5" s="624"/>
      <c r="AU5" s="172" t="s">
        <v>14</v>
      </c>
      <c r="AV5" s="157" t="s">
        <v>13</v>
      </c>
      <c r="AW5" s="126" t="s">
        <v>19</v>
      </c>
      <c r="AX5" s="126" t="s">
        <v>36</v>
      </c>
      <c r="AY5" s="157" t="s">
        <v>28</v>
      </c>
      <c r="AZ5" s="158" t="s">
        <v>74</v>
      </c>
      <c r="BA5" s="158" t="s">
        <v>73</v>
      </c>
      <c r="BB5" s="159" t="s">
        <v>2419</v>
      </c>
      <c r="BC5" s="159" t="s">
        <v>2420</v>
      </c>
      <c r="BD5" s="159" t="s">
        <v>2421</v>
      </c>
      <c r="BE5" s="160" t="s">
        <v>60</v>
      </c>
      <c r="BF5" s="589"/>
      <c r="BG5" s="578"/>
      <c r="BH5" s="587"/>
      <c r="BI5" s="610"/>
      <c r="BJ5" s="612"/>
      <c r="BK5" s="612"/>
      <c r="BL5" s="612"/>
      <c r="BM5" s="607"/>
      <c r="BN5" s="578"/>
      <c r="BO5" s="587"/>
      <c r="BP5" s="607"/>
      <c r="BQ5" s="576"/>
      <c r="BR5" s="578"/>
      <c r="BS5" s="576"/>
      <c r="BT5" s="603"/>
      <c r="BU5" s="587"/>
      <c r="BV5" s="605"/>
      <c r="BW5" s="576"/>
      <c r="BX5" s="576"/>
      <c r="BY5" s="576"/>
      <c r="CD5" s="54" t="s">
        <v>3305</v>
      </c>
      <c r="CE5" s="54" t="s">
        <v>14</v>
      </c>
      <c r="CF5" s="54" t="s">
        <v>13</v>
      </c>
      <c r="CG5" s="54" t="s">
        <v>19</v>
      </c>
      <c r="CH5" s="54" t="s">
        <v>36</v>
      </c>
      <c r="CI5" s="54" t="s">
        <v>28</v>
      </c>
      <c r="CJ5" s="54" t="s">
        <v>74</v>
      </c>
      <c r="CK5" s="54" t="s">
        <v>73</v>
      </c>
      <c r="CL5" s="54" t="s">
        <v>2419</v>
      </c>
      <c r="CM5" s="54" t="s">
        <v>2420</v>
      </c>
      <c r="CN5" s="54" t="s">
        <v>2421</v>
      </c>
      <c r="CO5" s="54" t="s">
        <v>60</v>
      </c>
      <c r="CP5" s="54" t="s">
        <v>6</v>
      </c>
      <c r="CQ5" s="54" t="s">
        <v>2404</v>
      </c>
      <c r="CR5" s="54" t="s">
        <v>2422</v>
      </c>
      <c r="CS5" s="54" t="s">
        <v>2392</v>
      </c>
      <c r="CT5" s="54" t="s">
        <v>2393</v>
      </c>
      <c r="CU5" s="54" t="s">
        <v>2394</v>
      </c>
      <c r="CV5" s="54" t="s">
        <v>2391</v>
      </c>
      <c r="CW5" s="54" t="s">
        <v>2395</v>
      </c>
      <c r="CX5" s="54" t="s">
        <v>2396</v>
      </c>
      <c r="CY5" s="54" t="s">
        <v>2397</v>
      </c>
      <c r="CZ5" s="54" t="s">
        <v>24</v>
      </c>
      <c r="DA5" s="54" t="s">
        <v>2398</v>
      </c>
      <c r="DB5" s="54" t="s">
        <v>2399</v>
      </c>
      <c r="DC5" s="54" t="s">
        <v>2400</v>
      </c>
      <c r="DD5" s="54" t="s">
        <v>2401</v>
      </c>
      <c r="DE5" s="54" t="s">
        <v>2402</v>
      </c>
      <c r="DF5" s="54" t="s">
        <v>2403</v>
      </c>
      <c r="DG5" s="54" t="s">
        <v>2404</v>
      </c>
      <c r="DH5" s="395" t="s">
        <v>2405</v>
      </c>
      <c r="DI5" s="395" t="s">
        <v>2406</v>
      </c>
    </row>
    <row r="6" spans="1:117" s="55" customFormat="1" ht="21" x14ac:dyDescent="0.2">
      <c r="A6" s="191">
        <f>885165*3</f>
        <v>2655495</v>
      </c>
      <c r="B6" s="136">
        <f>'گام اول '!B7</f>
        <v>1</v>
      </c>
      <c r="C6" s="136">
        <f>'گام اول '!C7</f>
        <v>1</v>
      </c>
      <c r="D6" s="136">
        <f>'گام اول '!D7</f>
        <v>12810</v>
      </c>
      <c r="E6" s="136" t="str">
        <f>'گام اول '!E7</f>
        <v>فیروز</v>
      </c>
      <c r="F6" s="136" t="str">
        <f>'گام اول '!F7</f>
        <v>زارعی</v>
      </c>
      <c r="G6" s="136" t="str">
        <f>'گام اول '!G7</f>
        <v xml:space="preserve">اداری </v>
      </c>
      <c r="H6" s="136" t="str">
        <f>'گام اول '!H7</f>
        <v>تهران</v>
      </c>
      <c r="I6" s="136" t="str">
        <f>'گام اول '!I7</f>
        <v>121-800-160413-1</v>
      </c>
      <c r="J6" s="136" t="str">
        <f>'گام اول '!J7</f>
        <v>5709701319</v>
      </c>
      <c r="K6" s="136" t="str">
        <f>'گام اول '!K7</f>
        <v>0023111388</v>
      </c>
      <c r="L6" s="136" t="str">
        <f>'گام اول '!L7</f>
        <v>تهران</v>
      </c>
      <c r="M6" s="136" t="str">
        <f>'گام اول '!M7</f>
        <v>اداری-کارشناسی</v>
      </c>
      <c r="N6" s="360">
        <f>'گام اول '!N7</f>
        <v>0</v>
      </c>
      <c r="O6" s="361">
        <f>'گام اول '!O7</f>
        <v>0</v>
      </c>
      <c r="P6" s="362">
        <f>'گام اول '!P7</f>
        <v>0</v>
      </c>
      <c r="Q6" s="358">
        <f>'گام اول '!Q7</f>
        <v>30</v>
      </c>
      <c r="R6" s="358">
        <f>'گام اول '!R7</f>
        <v>40</v>
      </c>
      <c r="S6" s="358">
        <f>'گام اول '!S7</f>
        <v>0</v>
      </c>
      <c r="T6" s="358">
        <f>'گام اول '!T7</f>
        <v>0</v>
      </c>
      <c r="U6" s="137">
        <f>'گام اول '!U7</f>
        <v>0</v>
      </c>
      <c r="V6" s="360">
        <f>'گام اول '!W7</f>
        <v>0</v>
      </c>
      <c r="W6" s="362">
        <f>'گام اول '!X7</f>
        <v>0</v>
      </c>
      <c r="X6" s="366">
        <f>'گام اول '!Y7</f>
        <v>1</v>
      </c>
      <c r="Y6" s="366">
        <f>'گام اول '!Z7</f>
        <v>1</v>
      </c>
      <c r="Z6" s="138">
        <f>'گام اول '!AA7</f>
        <v>1477052</v>
      </c>
      <c r="AA6" s="138">
        <f>'گام اول '!AB7</f>
        <v>46667</v>
      </c>
      <c r="AB6" s="138">
        <f>'گام اول '!AC7</f>
        <v>1523719</v>
      </c>
      <c r="AC6" s="138">
        <f>'گام اول '!AD7</f>
        <v>4500000</v>
      </c>
      <c r="AD6" s="138">
        <f>'گام اول '!AE7</f>
        <v>6000000</v>
      </c>
      <c r="AE6" s="139">
        <f>'گام اول '!AF7</f>
        <v>290891.80909090908</v>
      </c>
      <c r="AF6" s="372">
        <f>'گام اول '!AG7</f>
        <v>44311560</v>
      </c>
      <c r="AG6" s="373">
        <f>'گام اول '!AH7</f>
        <v>1400010</v>
      </c>
      <c r="AH6" s="373">
        <f>'گام اول '!AI7</f>
        <v>11635672.363636363</v>
      </c>
      <c r="AI6" s="373">
        <f>'گام اول '!AJ7</f>
        <v>2655495</v>
      </c>
      <c r="AJ6" s="373">
        <f>'گام اول '!AK7</f>
        <v>4500000</v>
      </c>
      <c r="AK6" s="373">
        <f>'گام اول '!AL7</f>
        <v>6000000</v>
      </c>
      <c r="AL6" s="373">
        <f>'گام اول '!AM7</f>
        <v>0</v>
      </c>
      <c r="AM6" s="373">
        <f>'گام اول '!AN7</f>
        <v>0</v>
      </c>
      <c r="AN6" s="373">
        <f>'گام اول '!AO7</f>
        <v>0</v>
      </c>
      <c r="AO6" s="373">
        <f>'گام اول '!AP7</f>
        <v>3200000</v>
      </c>
      <c r="AP6" s="373">
        <f>'گام اول '!AQ7</f>
        <v>0</v>
      </c>
      <c r="AQ6" s="373">
        <f>'گام اول '!AR7</f>
        <v>0</v>
      </c>
      <c r="AR6" s="373">
        <f>'گام اول '!AS7</f>
        <v>0</v>
      </c>
      <c r="AS6" s="374">
        <f>'گام اول '!AT7</f>
        <v>0</v>
      </c>
      <c r="AT6" s="368">
        <f>SUM(AF6:AS6)</f>
        <v>73702737.36363636</v>
      </c>
      <c r="AU6" s="173">
        <f>'گام اول '!AV7</f>
        <v>52373935.398181811</v>
      </c>
      <c r="AV6" s="141">
        <f>'گام اول '!AW7</f>
        <v>71047242.36363636</v>
      </c>
      <c r="AW6" s="142">
        <f>AV6*7%</f>
        <v>4973306.9654545458</v>
      </c>
      <c r="AX6" s="75">
        <f>IF(AU6&lt;=40000000,0,IF(AND(AU6&gt;40000000,AU6&lt;=80000000),(AU6-40000000)*10%,IF(AND(AU6&gt;80000000,AU6&lt;=120000000),4000000+(AU6-80000000)*15%,IF(AND(AU6&gt;120000000,AU6&lt;=180000000),10000000+(AU6-120000000)*20%,IF(AND(AU6&gt;180000000,AU6&lt;=240000000),22000000+(AU6-180000000)*25%,IF(AND(AU6&gt;240000000,AU6&lt;=320000000),37000000+(AU6-240000000)*30%,61000000+(AU6-320000000)*35%))))))</f>
        <v>1237393.5398181812</v>
      </c>
      <c r="AY6" s="142">
        <f>'گام اول '!AZ7</f>
        <v>0</v>
      </c>
      <c r="AZ6" s="142">
        <f>'گام اول '!BA7</f>
        <v>0</v>
      </c>
      <c r="BA6" s="142">
        <f>'گام اول '!BB7</f>
        <v>0</v>
      </c>
      <c r="BB6" s="142">
        <f>'گام اول '!BC7</f>
        <v>0</v>
      </c>
      <c r="BC6" s="142">
        <f>'گام اول '!BD7</f>
        <v>0</v>
      </c>
      <c r="BD6" s="142">
        <f>'گام اول '!BE7</f>
        <v>0</v>
      </c>
      <c r="BE6" s="142">
        <f>'گام اول '!BF7</f>
        <v>0</v>
      </c>
      <c r="BF6" s="143">
        <f>SUM(AW6:BE6)</f>
        <v>6210700.5052727275</v>
      </c>
      <c r="BG6" s="140">
        <f>INT(AT6-BF6)</f>
        <v>67492036</v>
      </c>
      <c r="BH6" s="144">
        <f>SUM(AF6:AS6)</f>
        <v>73702737.36363636</v>
      </c>
      <c r="BI6" s="398">
        <f>(((885165*30)*3)/12)/30*Q6</f>
        <v>6638737.5</v>
      </c>
      <c r="BJ6" s="145">
        <f>(((AB6*30))/12)/30*Q6</f>
        <v>3809297.5</v>
      </c>
      <c r="BK6" s="145">
        <f>((AB6*9)/12)/30*Q6</f>
        <v>1142789.25</v>
      </c>
      <c r="BL6" s="146">
        <f>1120000/30*Q6</f>
        <v>1120000</v>
      </c>
      <c r="BM6" s="379">
        <v>0</v>
      </c>
      <c r="BN6" s="147">
        <f>SUM(BH6:BM6)</f>
        <v>86413561.61363636</v>
      </c>
      <c r="BO6" s="148">
        <f>AV6</f>
        <v>71047242.36363636</v>
      </c>
      <c r="BP6" s="149">
        <f>BO6*23%</f>
        <v>16340865.743636364</v>
      </c>
      <c r="BQ6" s="150">
        <f>BN6+BP6</f>
        <v>102754427.35727273</v>
      </c>
      <c r="BR6" s="151">
        <f>BL6*9%</f>
        <v>100800</v>
      </c>
      <c r="BS6" s="147">
        <f>BQ6+BR6</f>
        <v>102855227.35727273</v>
      </c>
      <c r="BT6" s="135">
        <v>0</v>
      </c>
      <c r="BU6" s="148">
        <f>BN6*10%</f>
        <v>8641356.1613636371</v>
      </c>
      <c r="BV6" s="152">
        <f>BN6*5%</f>
        <v>4320678.0806818185</v>
      </c>
      <c r="BW6" s="133">
        <f>BS6-(BU6+BV6)</f>
        <v>89893193.115227282</v>
      </c>
      <c r="BX6" s="147">
        <f>BI6+BJ6+BK6</f>
        <v>11590824.25</v>
      </c>
      <c r="BY6" s="134">
        <f>BW6-BX6</f>
        <v>78302368.865227282</v>
      </c>
      <c r="CD6" s="388">
        <f>'گام اول '!AU7</f>
        <v>73702737.36363636</v>
      </c>
      <c r="CE6" s="389">
        <f>'گام اول '!AV7</f>
        <v>52373935.398181811</v>
      </c>
      <c r="CF6" s="389">
        <f>'گام اول '!AW7</f>
        <v>71047242.36363636</v>
      </c>
      <c r="CG6" s="389">
        <f>'گام اول '!AX7</f>
        <v>4973306.9654545458</v>
      </c>
      <c r="CH6" s="389">
        <f>'گام اول '!AY7</f>
        <v>1237393.5398181812</v>
      </c>
      <c r="CI6" s="389">
        <f>'گام اول '!AZ7</f>
        <v>0</v>
      </c>
      <c r="CJ6" s="389">
        <f>'گام اول '!BA7</f>
        <v>0</v>
      </c>
      <c r="CK6" s="389">
        <f>'گام اول '!BB7</f>
        <v>0</v>
      </c>
      <c r="CL6" s="389">
        <f>'گام اول '!BC7</f>
        <v>0</v>
      </c>
      <c r="CM6" s="389">
        <f>'گام اول '!BD7</f>
        <v>0</v>
      </c>
      <c r="CN6" s="389">
        <f>'گام اول '!BE7</f>
        <v>0</v>
      </c>
      <c r="CO6" s="389">
        <f>'گام اول '!BF7</f>
        <v>0</v>
      </c>
      <c r="CP6" s="389">
        <f>'گام اول '!BG7</f>
        <v>6210700.5052727275</v>
      </c>
      <c r="CQ6" s="389">
        <f>'گام اول '!BH7</f>
        <v>67492036</v>
      </c>
      <c r="CR6" s="389">
        <f>CD6</f>
        <v>73702737.36363636</v>
      </c>
      <c r="CS6" s="399">
        <f>(885165*30/12*3)/30*Q6</f>
        <v>6638737.5</v>
      </c>
      <c r="CT6" s="388">
        <f>(AB6*30/12)/30*Q6</f>
        <v>3809297.5</v>
      </c>
      <c r="CU6" s="389">
        <f>((AB6*9)/12)/30*Q6</f>
        <v>1142789.25</v>
      </c>
      <c r="CV6" s="389">
        <f>1120000/30*Q6</f>
        <v>1120000</v>
      </c>
      <c r="CW6" s="55">
        <v>0</v>
      </c>
      <c r="CX6" s="389">
        <f>SUM(CR6:CW6)</f>
        <v>86413561.61363636</v>
      </c>
      <c r="CY6" s="389">
        <f>BO6</f>
        <v>71047242.36363636</v>
      </c>
      <c r="CZ6" s="389">
        <f>CY6*23%</f>
        <v>16340865.743636364</v>
      </c>
      <c r="DA6" s="389">
        <f>CX6+CZ6</f>
        <v>102754427.35727273</v>
      </c>
      <c r="DB6" s="389">
        <f>CV6*9%</f>
        <v>100800</v>
      </c>
      <c r="DC6" s="389">
        <f>DA6+DB6</f>
        <v>102855227.35727273</v>
      </c>
      <c r="DD6" s="394">
        <v>0</v>
      </c>
      <c r="DE6" s="389">
        <f>CX6*10%</f>
        <v>8641356.1613636371</v>
      </c>
      <c r="DF6" s="389">
        <f>CX6*5%</f>
        <v>4320678.0806818185</v>
      </c>
      <c r="DG6" s="389">
        <f>DC6-(DE6+DF6)</f>
        <v>89893193.115227282</v>
      </c>
      <c r="DH6" s="389">
        <f>CS6+CT6+CU6</f>
        <v>11590824.25</v>
      </c>
      <c r="DI6" s="389">
        <f>DG6-DH6</f>
        <v>78302368.865227282</v>
      </c>
      <c r="DJ6" s="389">
        <f>DI6-BY6</f>
        <v>0</v>
      </c>
      <c r="DL6" s="397">
        <f>(885165*30/12)*3</f>
        <v>6638737.5</v>
      </c>
      <c r="DM6" s="397">
        <f>BI6-DL6</f>
        <v>0</v>
      </c>
    </row>
    <row r="7" spans="1:117" s="55" customFormat="1" ht="21" x14ac:dyDescent="0.2">
      <c r="A7" s="191">
        <f t="shared" ref="A7:A70" si="0">885165*3</f>
        <v>2655495</v>
      </c>
      <c r="B7" s="136">
        <f>'گام اول '!B8</f>
        <v>2</v>
      </c>
      <c r="C7" s="136">
        <f>'گام اول '!C8</f>
        <v>2</v>
      </c>
      <c r="D7" s="136">
        <f>'گام اول '!D8</f>
        <v>12815</v>
      </c>
      <c r="E7" s="136" t="str">
        <f>'گام اول '!E8</f>
        <v>داود</v>
      </c>
      <c r="F7" s="136" t="str">
        <f>'گام اول '!F8</f>
        <v>ساداتی</v>
      </c>
      <c r="G7" s="136" t="str">
        <f>'گام اول '!G8</f>
        <v xml:space="preserve">اداری </v>
      </c>
      <c r="H7" s="136" t="str">
        <f>'گام اول '!H8</f>
        <v>تهران</v>
      </c>
      <c r="I7" s="136" t="str">
        <f>'گام اول '!I8</f>
        <v>268-813-3116311-1</v>
      </c>
      <c r="J7" s="136">
        <f>'گام اول '!J8</f>
        <v>492246734</v>
      </c>
      <c r="K7" s="136" t="str">
        <f>'گام اول '!K8</f>
        <v>0019559937</v>
      </c>
      <c r="L7" s="136" t="str">
        <f>'گام اول '!L8</f>
        <v>تهران</v>
      </c>
      <c r="M7" s="136" t="str">
        <f>'گام اول '!M8</f>
        <v>اداری-کارشناسی</v>
      </c>
      <c r="N7" s="120">
        <f>'گام اول '!N8</f>
        <v>0</v>
      </c>
      <c r="O7" s="119">
        <f>'گام اول '!O8</f>
        <v>0</v>
      </c>
      <c r="P7" s="121">
        <f>'گام اول '!P8</f>
        <v>0</v>
      </c>
      <c r="Q7" s="358">
        <f>'گام اول '!Q8</f>
        <v>30</v>
      </c>
      <c r="R7" s="358">
        <f>'گام اول '!R8</f>
        <v>120</v>
      </c>
      <c r="S7" s="358">
        <f>'گام اول '!S8</f>
        <v>0</v>
      </c>
      <c r="T7" s="358">
        <f>'گام اول '!T8</f>
        <v>0</v>
      </c>
      <c r="U7" s="137">
        <f>'گام اول '!U8</f>
        <v>0</v>
      </c>
      <c r="V7" s="120">
        <f>'گام اول '!W8</f>
        <v>0</v>
      </c>
      <c r="W7" s="121">
        <f>'گام اول '!X8</f>
        <v>0</v>
      </c>
      <c r="X7" s="366">
        <f>'گام اول '!Y8</f>
        <v>2</v>
      </c>
      <c r="Y7" s="366">
        <f>'گام اول '!Z8</f>
        <v>1</v>
      </c>
      <c r="Z7" s="138">
        <f>'گام اول '!AA8</f>
        <v>1477052</v>
      </c>
      <c r="AA7" s="138">
        <f>'گام اول '!AB8</f>
        <v>46667</v>
      </c>
      <c r="AB7" s="138">
        <f>'گام اول '!AC8</f>
        <v>1523719</v>
      </c>
      <c r="AC7" s="138">
        <f>'گام اول '!AD8</f>
        <v>4500000</v>
      </c>
      <c r="AD7" s="138">
        <f>'گام اول '!AE8</f>
        <v>6000000</v>
      </c>
      <c r="AE7" s="139">
        <f>'گام اول '!AF8</f>
        <v>290891.80909090908</v>
      </c>
      <c r="AF7" s="122">
        <f>'گام اول '!AG8</f>
        <v>44311560</v>
      </c>
      <c r="AG7" s="123">
        <f>'گام اول '!AH8</f>
        <v>1400010</v>
      </c>
      <c r="AH7" s="123">
        <f>'گام اول '!AI8</f>
        <v>34907017.090909094</v>
      </c>
      <c r="AI7" s="123">
        <f>'گام اول '!AJ8</f>
        <v>2655495</v>
      </c>
      <c r="AJ7" s="123">
        <f>'گام اول '!AK8</f>
        <v>4500000</v>
      </c>
      <c r="AK7" s="123">
        <f>'گام اول '!AL8</f>
        <v>6000000</v>
      </c>
      <c r="AL7" s="123">
        <f>'گام اول '!AM8</f>
        <v>0</v>
      </c>
      <c r="AM7" s="123">
        <f>'گام اول '!AN8</f>
        <v>0</v>
      </c>
      <c r="AN7" s="123">
        <f>'گام اول '!AO8</f>
        <v>0</v>
      </c>
      <c r="AO7" s="123">
        <f>'گام اول '!AP8</f>
        <v>4800000</v>
      </c>
      <c r="AP7" s="123">
        <f>'گام اول '!AQ8</f>
        <v>0</v>
      </c>
      <c r="AQ7" s="123">
        <f>'گام اول '!AR8</f>
        <v>0</v>
      </c>
      <c r="AR7" s="123">
        <f>'گام اول '!AS8</f>
        <v>0</v>
      </c>
      <c r="AS7" s="375">
        <f>'گام اول '!AT8</f>
        <v>0</v>
      </c>
      <c r="AT7" s="368">
        <f t="shared" ref="AT7:AT70" si="1">SUM(AF7:AS7)</f>
        <v>98574082.090909094</v>
      </c>
      <c r="AU7" s="173">
        <f>'گام اول '!AV8</f>
        <v>73904285.99454546</v>
      </c>
      <c r="AV7" s="141">
        <f>'گام اول '!AW8</f>
        <v>95918587.090909094</v>
      </c>
      <c r="AW7" s="142">
        <f t="shared" ref="AW7:AW70" si="2">AV7*7%</f>
        <v>6714301.0963636376</v>
      </c>
      <c r="AX7" s="75">
        <f t="shared" ref="AX7:AX70" si="3">IF(AU7&lt;=40000000,0,IF(AND(AU7&gt;40000000,AU7&lt;=80000000),(AU7-40000000)*10%,IF(AND(AU7&gt;80000000,AU7&lt;=120000000),4000000+(AU7-80000000)*15%,IF(AND(AU7&gt;120000000,AU7&lt;=180000000),10000000+(AU7-120000000)*20%,IF(AND(AU7&gt;180000000,AU7&lt;=240000000),22000000+(AU7-180000000)*25%,IF(AND(AU7&gt;240000000,AU7&lt;=320000000),37000000+(AU7-240000000)*30%,61000000+(AU7-320000000)*35%))))))</f>
        <v>3390428.5994545463</v>
      </c>
      <c r="AY7" s="142">
        <f>'گام اول '!AZ8</f>
        <v>0</v>
      </c>
      <c r="AZ7" s="142">
        <f>'گام اول '!BA8</f>
        <v>0</v>
      </c>
      <c r="BA7" s="142">
        <f>'گام اول '!BB8</f>
        <v>0</v>
      </c>
      <c r="BB7" s="142">
        <f>'گام اول '!BC8</f>
        <v>0</v>
      </c>
      <c r="BC7" s="142">
        <f>'گام اول '!BD8</f>
        <v>0</v>
      </c>
      <c r="BD7" s="142">
        <f>'گام اول '!BE8</f>
        <v>0</v>
      </c>
      <c r="BE7" s="142">
        <f>'گام اول '!BF8</f>
        <v>0</v>
      </c>
      <c r="BF7" s="143">
        <f t="shared" ref="BF7:BF70" si="4">SUM(AW7:BE7)</f>
        <v>10104729.695818184</v>
      </c>
      <c r="BG7" s="140">
        <f t="shared" ref="BG7:BG70" si="5">INT(AT7-BF7)</f>
        <v>88469352</v>
      </c>
      <c r="BH7" s="144">
        <f t="shared" ref="BH7:BH70" si="6">SUM(AF7:AS7)</f>
        <v>98574082.090909094</v>
      </c>
      <c r="BI7" s="398">
        <f t="shared" ref="BI7:BI11" si="7">(((885165*30)*3)/12)/30*Q7</f>
        <v>6638737.5</v>
      </c>
      <c r="BJ7" s="145">
        <f t="shared" ref="BJ7:BJ70" si="8">(((AB7*30))/12)/30*Q7</f>
        <v>3809297.5</v>
      </c>
      <c r="BK7" s="145">
        <f t="shared" ref="BK7:BK70" si="9">((AB7*9)/12)/30*Q7</f>
        <v>1142789.25</v>
      </c>
      <c r="BL7" s="146">
        <f t="shared" ref="BL7:BL70" si="10">1120000/30*Q7</f>
        <v>1120000</v>
      </c>
      <c r="BM7" s="379">
        <v>0</v>
      </c>
      <c r="BN7" s="147">
        <f t="shared" ref="BN7:BN70" si="11">SUM(BH7:BM7)</f>
        <v>111284906.34090909</v>
      </c>
      <c r="BO7" s="148">
        <f t="shared" ref="BO7:BO70" si="12">AV7</f>
        <v>95918587.090909094</v>
      </c>
      <c r="BP7" s="149">
        <f t="shared" ref="BP7:BP70" si="13">BO7*23%</f>
        <v>22061275.030909091</v>
      </c>
      <c r="BQ7" s="150">
        <f t="shared" ref="BQ7:BQ70" si="14">BN7+BP7</f>
        <v>133346181.37181818</v>
      </c>
      <c r="BR7" s="151">
        <f t="shared" ref="BR7:BR70" si="15">BL7*9%</f>
        <v>100800</v>
      </c>
      <c r="BS7" s="147">
        <f t="shared" ref="BS7:BS70" si="16">BQ7+BR7</f>
        <v>133446981.37181818</v>
      </c>
      <c r="BT7" s="135">
        <v>0</v>
      </c>
      <c r="BU7" s="148">
        <f t="shared" ref="BU7:BU70" si="17">BN7*10%</f>
        <v>11128490.63409091</v>
      </c>
      <c r="BV7" s="152">
        <f t="shared" ref="BV7:BV70" si="18">BN7*5%</f>
        <v>5564245.3170454549</v>
      </c>
      <c r="BW7" s="133">
        <f t="shared" ref="BW7:BW70" si="19">BS7-(BU7+BV7)</f>
        <v>116754245.42068182</v>
      </c>
      <c r="BX7" s="147">
        <f t="shared" ref="BX7:BX70" si="20">BI7+BJ7+BK7</f>
        <v>11590824.25</v>
      </c>
      <c r="BY7" s="134">
        <f t="shared" ref="BY7:BY70" si="21">BW7-BX7</f>
        <v>105163421.17068182</v>
      </c>
      <c r="CD7" s="388">
        <f>'گام اول '!AU8</f>
        <v>98574082.090909094</v>
      </c>
      <c r="CE7" s="389">
        <f>'گام اول '!AV8</f>
        <v>73904285.99454546</v>
      </c>
      <c r="CF7" s="389">
        <f>'گام اول '!AW8</f>
        <v>95918587.090909094</v>
      </c>
      <c r="CG7" s="389">
        <f>'گام اول '!AX8</f>
        <v>6714301.0963636376</v>
      </c>
      <c r="CH7" s="389">
        <f>'گام اول '!AY8</f>
        <v>3390428.5994545463</v>
      </c>
      <c r="CI7" s="389">
        <f>'گام اول '!AZ8</f>
        <v>0</v>
      </c>
      <c r="CJ7" s="389">
        <f>'گام اول '!BA8</f>
        <v>0</v>
      </c>
      <c r="CK7" s="389">
        <f>'گام اول '!BB8</f>
        <v>0</v>
      </c>
      <c r="CL7" s="389">
        <f>'گام اول '!BC8</f>
        <v>0</v>
      </c>
      <c r="CM7" s="389">
        <f>'گام اول '!BD8</f>
        <v>0</v>
      </c>
      <c r="CN7" s="389">
        <f>'گام اول '!BE8</f>
        <v>0</v>
      </c>
      <c r="CO7" s="389">
        <f>'گام اول '!BF8</f>
        <v>0</v>
      </c>
      <c r="CP7" s="389">
        <f>'گام اول '!BG8</f>
        <v>10104729.695818184</v>
      </c>
      <c r="CQ7" s="389">
        <f>'گام اول '!BH8</f>
        <v>88469352</v>
      </c>
      <c r="CR7" s="389">
        <f t="shared" ref="CR7:CR70" si="22">CD7</f>
        <v>98574082.090909094</v>
      </c>
      <c r="CS7" s="399">
        <f t="shared" ref="CS7:CS11" si="23">(885165*30/12*3)/30*Q7</f>
        <v>6638737.5</v>
      </c>
      <c r="CT7" s="388">
        <f t="shared" ref="CT7:CT70" si="24">(AB7*30/12)/30*Q7</f>
        <v>3809297.5</v>
      </c>
      <c r="CU7" s="389">
        <f t="shared" ref="CU7:CU70" si="25">((AB7*9)/12)/30*Q7</f>
        <v>1142789.25</v>
      </c>
      <c r="CV7" s="389">
        <f t="shared" ref="CV7:CV70" si="26">1120000/30*Q7</f>
        <v>1120000</v>
      </c>
      <c r="CW7" s="55">
        <v>0</v>
      </c>
      <c r="CX7" s="389">
        <f t="shared" ref="CX7:CX70" si="27">SUM(CR7:CW7)</f>
        <v>111284906.34090909</v>
      </c>
      <c r="CY7" s="389">
        <f t="shared" ref="CY7:CY70" si="28">BO7</f>
        <v>95918587.090909094</v>
      </c>
      <c r="CZ7" s="389">
        <f t="shared" ref="CZ7:CZ70" si="29">CY7*23%</f>
        <v>22061275.030909091</v>
      </c>
      <c r="DA7" s="389">
        <f t="shared" ref="DA7:DA70" si="30">CX7+CZ7</f>
        <v>133346181.37181818</v>
      </c>
      <c r="DB7" s="389">
        <f t="shared" ref="DB7:DB70" si="31">CV7*9%</f>
        <v>100800</v>
      </c>
      <c r="DC7" s="389">
        <f t="shared" ref="DC7:DC70" si="32">DA7+DB7</f>
        <v>133446981.37181818</v>
      </c>
      <c r="DD7" s="394">
        <v>0</v>
      </c>
      <c r="DE7" s="389">
        <f t="shared" ref="DE7:DE70" si="33">CX7*10%</f>
        <v>11128490.63409091</v>
      </c>
      <c r="DF7" s="389">
        <f t="shared" ref="DF7:DF70" si="34">CX7*5%</f>
        <v>5564245.3170454549</v>
      </c>
      <c r="DG7" s="389">
        <f t="shared" ref="DG7:DG70" si="35">DC7-(DE7+DF7)</f>
        <v>116754245.42068182</v>
      </c>
      <c r="DH7" s="389">
        <f t="shared" ref="DH7:DH70" si="36">CS7+CT7+CU7</f>
        <v>11590824.25</v>
      </c>
      <c r="DI7" s="389">
        <f t="shared" ref="DI7:DI70" si="37">DG7-DH7</f>
        <v>105163421.17068182</v>
      </c>
      <c r="DJ7" s="389">
        <f t="shared" ref="DJ7:DJ70" si="38">DI7-BY7</f>
        <v>0</v>
      </c>
      <c r="DL7" s="397">
        <f t="shared" ref="DL7:DL70" si="39">(885165*30/12)*3</f>
        <v>6638737.5</v>
      </c>
      <c r="DM7" s="397">
        <f t="shared" ref="DM7:DM70" si="40">BI7-DL7</f>
        <v>0</v>
      </c>
    </row>
    <row r="8" spans="1:117" s="55" customFormat="1" ht="21" x14ac:dyDescent="0.2">
      <c r="A8" s="191">
        <f t="shared" si="0"/>
        <v>2655495</v>
      </c>
      <c r="B8" s="136">
        <f>'گام اول '!B9</f>
        <v>3</v>
      </c>
      <c r="C8" s="136">
        <f>'گام اول '!C9</f>
        <v>3</v>
      </c>
      <c r="D8" s="136">
        <f>'گام اول '!D9</f>
        <v>12822</v>
      </c>
      <c r="E8" s="136" t="str">
        <f>'گام اول '!E9</f>
        <v xml:space="preserve">محمدرضا </v>
      </c>
      <c r="F8" s="136" t="str">
        <f>'گام اول '!F9</f>
        <v>تاش پور</v>
      </c>
      <c r="G8" s="136" t="str">
        <f>'گام اول '!G9</f>
        <v xml:space="preserve">اداری </v>
      </c>
      <c r="H8" s="136" t="str">
        <f>'گام اول '!H9</f>
        <v>تهران</v>
      </c>
      <c r="I8" s="136" t="str">
        <f>'گام اول '!I9</f>
        <v>377-813-55050000-1</v>
      </c>
      <c r="J8" s="136" t="str">
        <f>'گام اول '!J9</f>
        <v>0076241084</v>
      </c>
      <c r="K8" s="136" t="str">
        <f>'گام اول '!K9</f>
        <v>0025933417</v>
      </c>
      <c r="L8" s="136" t="str">
        <f>'گام اول '!L9</f>
        <v>تهران</v>
      </c>
      <c r="M8" s="136" t="str">
        <f>'گام اول '!M9</f>
        <v>اداری-کارشناسی</v>
      </c>
      <c r="N8" s="120">
        <f>'گام اول '!N9</f>
        <v>0</v>
      </c>
      <c r="O8" s="119">
        <f>'گام اول '!O9</f>
        <v>0</v>
      </c>
      <c r="P8" s="121">
        <f>'گام اول '!P9</f>
        <v>0</v>
      </c>
      <c r="Q8" s="358">
        <f>'گام اول '!Q9</f>
        <v>30</v>
      </c>
      <c r="R8" s="358">
        <f>'گام اول '!R9</f>
        <v>75</v>
      </c>
      <c r="S8" s="358">
        <f>'گام اول '!S9</f>
        <v>0</v>
      </c>
      <c r="T8" s="358">
        <f>'گام اول '!T9</f>
        <v>0</v>
      </c>
      <c r="U8" s="137">
        <f>'گام اول '!U9</f>
        <v>0</v>
      </c>
      <c r="V8" s="120">
        <f>'گام اول '!W9</f>
        <v>0</v>
      </c>
      <c r="W8" s="121">
        <f>'گام اول '!X9</f>
        <v>0</v>
      </c>
      <c r="X8" s="366">
        <f>'گام اول '!Y9</f>
        <v>0</v>
      </c>
      <c r="Y8" s="366">
        <f>'گام اول '!Z9</f>
        <v>0</v>
      </c>
      <c r="Z8" s="138">
        <f>'گام اول '!AA9</f>
        <v>1477052</v>
      </c>
      <c r="AA8" s="138">
        <f>'گام اول '!AB9</f>
        <v>46667</v>
      </c>
      <c r="AB8" s="138">
        <f>'گام اول '!AC9</f>
        <v>1523719</v>
      </c>
      <c r="AC8" s="138">
        <f>'گام اول '!AD9</f>
        <v>4500000</v>
      </c>
      <c r="AD8" s="138">
        <f>'گام اول '!AE9</f>
        <v>6000000</v>
      </c>
      <c r="AE8" s="139">
        <f>'گام اول '!AF9</f>
        <v>290891.80909090908</v>
      </c>
      <c r="AF8" s="122">
        <f>'گام اول '!AG9</f>
        <v>44311560</v>
      </c>
      <c r="AG8" s="123">
        <f>'گام اول '!AH9</f>
        <v>1400010</v>
      </c>
      <c r="AH8" s="123">
        <f>'گام اول '!AI9</f>
        <v>21816885.68181818</v>
      </c>
      <c r="AI8" s="123">
        <f>'گام اول '!AJ9</f>
        <v>0</v>
      </c>
      <c r="AJ8" s="123">
        <f>'گام اول '!AK9</f>
        <v>4500000</v>
      </c>
      <c r="AK8" s="123">
        <f>'گام اول '!AL9</f>
        <v>6000000</v>
      </c>
      <c r="AL8" s="123">
        <f>'گام اول '!AM9</f>
        <v>0</v>
      </c>
      <c r="AM8" s="123">
        <f>'گام اول '!AN9</f>
        <v>0</v>
      </c>
      <c r="AN8" s="123">
        <f>'گام اول '!AO9</f>
        <v>0</v>
      </c>
      <c r="AO8" s="123">
        <f>'گام اول '!AP9</f>
        <v>3400000</v>
      </c>
      <c r="AP8" s="123">
        <f>'گام اول '!AQ9</f>
        <v>0</v>
      </c>
      <c r="AQ8" s="123">
        <f>'گام اول '!AR9</f>
        <v>0</v>
      </c>
      <c r="AR8" s="123">
        <f>'گام اول '!AS9</f>
        <v>0</v>
      </c>
      <c r="AS8" s="375">
        <f>'گام اول '!AT9</f>
        <v>0</v>
      </c>
      <c r="AT8" s="368">
        <f t="shared" si="1"/>
        <v>81428455.681818187</v>
      </c>
      <c r="AU8" s="173">
        <f>'گام اول '!AV9</f>
        <v>61828463.784090914</v>
      </c>
      <c r="AV8" s="141">
        <f>'گام اول '!AW9</f>
        <v>81428455.681818187</v>
      </c>
      <c r="AW8" s="142">
        <f t="shared" si="2"/>
        <v>5699991.8977272734</v>
      </c>
      <c r="AX8" s="75">
        <f t="shared" si="3"/>
        <v>2182846.3784090914</v>
      </c>
      <c r="AY8" s="142">
        <f>'گام اول '!AZ9</f>
        <v>0</v>
      </c>
      <c r="AZ8" s="142">
        <f>'گام اول '!BA9</f>
        <v>0</v>
      </c>
      <c r="BA8" s="142">
        <f>'گام اول '!BB9</f>
        <v>0</v>
      </c>
      <c r="BB8" s="142">
        <f>'گام اول '!BC9</f>
        <v>0</v>
      </c>
      <c r="BC8" s="142">
        <f>'گام اول '!BD9</f>
        <v>0</v>
      </c>
      <c r="BD8" s="142">
        <f>'گام اول '!BE9</f>
        <v>0</v>
      </c>
      <c r="BE8" s="142">
        <f>'گام اول '!BF9</f>
        <v>0</v>
      </c>
      <c r="BF8" s="143">
        <f t="shared" si="4"/>
        <v>7882838.2761363648</v>
      </c>
      <c r="BG8" s="140">
        <f t="shared" si="5"/>
        <v>73545617</v>
      </c>
      <c r="BH8" s="144">
        <f t="shared" si="6"/>
        <v>81428455.681818187</v>
      </c>
      <c r="BI8" s="398">
        <f t="shared" si="7"/>
        <v>6638737.5</v>
      </c>
      <c r="BJ8" s="145">
        <f t="shared" si="8"/>
        <v>3809297.5</v>
      </c>
      <c r="BK8" s="145">
        <f t="shared" si="9"/>
        <v>1142789.25</v>
      </c>
      <c r="BL8" s="146">
        <f t="shared" si="10"/>
        <v>1120000</v>
      </c>
      <c r="BM8" s="379">
        <v>0</v>
      </c>
      <c r="BN8" s="147">
        <f t="shared" si="11"/>
        <v>94139279.931818187</v>
      </c>
      <c r="BO8" s="148">
        <f t="shared" si="12"/>
        <v>81428455.681818187</v>
      </c>
      <c r="BP8" s="149">
        <f t="shared" si="13"/>
        <v>18728544.806818184</v>
      </c>
      <c r="BQ8" s="150">
        <f t="shared" si="14"/>
        <v>112867824.73863637</v>
      </c>
      <c r="BR8" s="151">
        <f t="shared" si="15"/>
        <v>100800</v>
      </c>
      <c r="BS8" s="147">
        <f t="shared" si="16"/>
        <v>112968624.73863637</v>
      </c>
      <c r="BT8" s="135">
        <v>0</v>
      </c>
      <c r="BU8" s="148">
        <f t="shared" si="17"/>
        <v>9413927.9931818191</v>
      </c>
      <c r="BV8" s="152">
        <f t="shared" si="18"/>
        <v>4706963.9965909095</v>
      </c>
      <c r="BW8" s="133">
        <f t="shared" si="19"/>
        <v>98847732.748863637</v>
      </c>
      <c r="BX8" s="147">
        <f t="shared" si="20"/>
        <v>11590824.25</v>
      </c>
      <c r="BY8" s="134">
        <f t="shared" si="21"/>
        <v>87256908.498863637</v>
      </c>
      <c r="CD8" s="388">
        <f>'گام اول '!AU9</f>
        <v>81428455.681818187</v>
      </c>
      <c r="CE8" s="389">
        <f>'گام اول '!AV9</f>
        <v>61828463.784090914</v>
      </c>
      <c r="CF8" s="389">
        <f>'گام اول '!AW9</f>
        <v>81428455.681818187</v>
      </c>
      <c r="CG8" s="389">
        <f>'گام اول '!AX9</f>
        <v>5699991.8977272734</v>
      </c>
      <c r="CH8" s="389">
        <f>'گام اول '!AY9</f>
        <v>2182846.3784090914</v>
      </c>
      <c r="CI8" s="389">
        <f>'گام اول '!AZ9</f>
        <v>0</v>
      </c>
      <c r="CJ8" s="389">
        <f>'گام اول '!BA9</f>
        <v>0</v>
      </c>
      <c r="CK8" s="389">
        <f>'گام اول '!BB9</f>
        <v>0</v>
      </c>
      <c r="CL8" s="389">
        <f>'گام اول '!BC9</f>
        <v>0</v>
      </c>
      <c r="CM8" s="389">
        <f>'گام اول '!BD9</f>
        <v>0</v>
      </c>
      <c r="CN8" s="389">
        <f>'گام اول '!BE9</f>
        <v>0</v>
      </c>
      <c r="CO8" s="389">
        <f>'گام اول '!BF9</f>
        <v>0</v>
      </c>
      <c r="CP8" s="389">
        <f>'گام اول '!BG9</f>
        <v>7882838.2761363648</v>
      </c>
      <c r="CQ8" s="389">
        <f>'گام اول '!BH9</f>
        <v>73545617</v>
      </c>
      <c r="CR8" s="389">
        <f t="shared" si="22"/>
        <v>81428455.681818187</v>
      </c>
      <c r="CS8" s="399">
        <f t="shared" si="23"/>
        <v>6638737.5</v>
      </c>
      <c r="CT8" s="388">
        <f t="shared" si="24"/>
        <v>3809297.5</v>
      </c>
      <c r="CU8" s="389">
        <f t="shared" si="25"/>
        <v>1142789.25</v>
      </c>
      <c r="CV8" s="389">
        <f t="shared" si="26"/>
        <v>1120000</v>
      </c>
      <c r="CW8" s="55">
        <v>0</v>
      </c>
      <c r="CX8" s="389">
        <f t="shared" si="27"/>
        <v>94139279.931818187</v>
      </c>
      <c r="CY8" s="389">
        <f t="shared" si="28"/>
        <v>81428455.681818187</v>
      </c>
      <c r="CZ8" s="389">
        <f t="shared" si="29"/>
        <v>18728544.806818184</v>
      </c>
      <c r="DA8" s="389">
        <f t="shared" si="30"/>
        <v>112867824.73863637</v>
      </c>
      <c r="DB8" s="389">
        <f t="shared" si="31"/>
        <v>100800</v>
      </c>
      <c r="DC8" s="389">
        <f t="shared" si="32"/>
        <v>112968624.73863637</v>
      </c>
      <c r="DD8" s="394">
        <v>0</v>
      </c>
      <c r="DE8" s="389">
        <f t="shared" si="33"/>
        <v>9413927.9931818191</v>
      </c>
      <c r="DF8" s="389">
        <f t="shared" si="34"/>
        <v>4706963.9965909095</v>
      </c>
      <c r="DG8" s="389">
        <f t="shared" si="35"/>
        <v>98847732.748863637</v>
      </c>
      <c r="DH8" s="389">
        <f t="shared" si="36"/>
        <v>11590824.25</v>
      </c>
      <c r="DI8" s="389">
        <f t="shared" si="37"/>
        <v>87256908.498863637</v>
      </c>
      <c r="DJ8" s="389">
        <f t="shared" si="38"/>
        <v>0</v>
      </c>
      <c r="DL8" s="397">
        <f t="shared" si="39"/>
        <v>6638737.5</v>
      </c>
      <c r="DM8" s="397">
        <f t="shared" si="40"/>
        <v>0</v>
      </c>
    </row>
    <row r="9" spans="1:117" s="55" customFormat="1" ht="21" x14ac:dyDescent="0.2">
      <c r="A9" s="191">
        <f t="shared" si="0"/>
        <v>2655495</v>
      </c>
      <c r="B9" s="136">
        <f>'گام اول '!B10</f>
        <v>4</v>
      </c>
      <c r="C9" s="136">
        <f>'گام اول '!C10</f>
        <v>4</v>
      </c>
      <c r="D9" s="136">
        <f>'گام اول '!D10</f>
        <v>12820</v>
      </c>
      <c r="E9" s="136" t="str">
        <f>'گام اول '!E10</f>
        <v>محمد حسین</v>
      </c>
      <c r="F9" s="136" t="str">
        <f>'گام اول '!F10</f>
        <v>چای فروش</v>
      </c>
      <c r="G9" s="136" t="str">
        <f>'گام اول '!G10</f>
        <v xml:space="preserve">اداری </v>
      </c>
      <c r="H9" s="136" t="str">
        <f>'گام اول '!H10</f>
        <v>تهران</v>
      </c>
      <c r="I9" s="136" t="str">
        <f>'گام اول '!I10</f>
        <v>444-700-3688465-1</v>
      </c>
      <c r="J9" s="136" t="str">
        <f>'گام اول '!J10</f>
        <v>0063875454</v>
      </c>
      <c r="K9" s="136" t="str">
        <f>'گام اول '!K10</f>
        <v>0020816673</v>
      </c>
      <c r="L9" s="136" t="str">
        <f>'گام اول '!L10</f>
        <v>تهران</v>
      </c>
      <c r="M9" s="136" t="str">
        <f>'گام اول '!M10</f>
        <v>اداری-کارشناسی</v>
      </c>
      <c r="N9" s="120">
        <f>'گام اول '!N10</f>
        <v>0</v>
      </c>
      <c r="O9" s="119">
        <f>'گام اول '!O10</f>
        <v>0</v>
      </c>
      <c r="P9" s="121">
        <f>'گام اول '!P10</f>
        <v>0</v>
      </c>
      <c r="Q9" s="358">
        <f>'گام اول '!Q10</f>
        <v>30</v>
      </c>
      <c r="R9" s="358">
        <f>'گام اول '!R10</f>
        <v>65</v>
      </c>
      <c r="S9" s="358">
        <f>'گام اول '!S10</f>
        <v>0</v>
      </c>
      <c r="T9" s="358">
        <f>'گام اول '!T10</f>
        <v>0</v>
      </c>
      <c r="U9" s="137">
        <f>'گام اول '!U10</f>
        <v>0</v>
      </c>
      <c r="V9" s="120">
        <f>'گام اول '!W10</f>
        <v>0</v>
      </c>
      <c r="W9" s="121">
        <f>'گام اول '!X10</f>
        <v>0</v>
      </c>
      <c r="X9" s="366">
        <f>'گام اول '!Y10</f>
        <v>0</v>
      </c>
      <c r="Y9" s="366">
        <f>'گام اول '!Z10</f>
        <v>0</v>
      </c>
      <c r="Z9" s="138">
        <f>'گام اول '!AA10</f>
        <v>1477052</v>
      </c>
      <c r="AA9" s="138">
        <f>'گام اول '!AB10</f>
        <v>46667</v>
      </c>
      <c r="AB9" s="138">
        <f>'گام اول '!AC10</f>
        <v>1523719</v>
      </c>
      <c r="AC9" s="138">
        <f>'گام اول '!AD10</f>
        <v>4500000</v>
      </c>
      <c r="AD9" s="138">
        <f>'گام اول '!AE10</f>
        <v>6000000</v>
      </c>
      <c r="AE9" s="139">
        <f>'گام اول '!AF10</f>
        <v>290891.80909090908</v>
      </c>
      <c r="AF9" s="122">
        <f>'گام اول '!AG10</f>
        <v>44311560</v>
      </c>
      <c r="AG9" s="123">
        <f>'گام اول '!AH10</f>
        <v>1400010</v>
      </c>
      <c r="AH9" s="123">
        <f>'گام اول '!AI10</f>
        <v>18907967.59090909</v>
      </c>
      <c r="AI9" s="123">
        <f>'گام اول '!AJ10</f>
        <v>0</v>
      </c>
      <c r="AJ9" s="123">
        <f>'گام اول '!AK10</f>
        <v>4500000</v>
      </c>
      <c r="AK9" s="123">
        <f>'گام اول '!AL10</f>
        <v>6000000</v>
      </c>
      <c r="AL9" s="123">
        <f>'گام اول '!AM10</f>
        <v>0</v>
      </c>
      <c r="AM9" s="123">
        <f>'گام اول '!AN10</f>
        <v>0</v>
      </c>
      <c r="AN9" s="123">
        <f>'گام اول '!AO10</f>
        <v>0</v>
      </c>
      <c r="AO9" s="123">
        <f>'گام اول '!AP10</f>
        <v>4000000</v>
      </c>
      <c r="AP9" s="123">
        <f>'گام اول '!AQ10</f>
        <v>0</v>
      </c>
      <c r="AQ9" s="123">
        <f>'گام اول '!AR10</f>
        <v>0</v>
      </c>
      <c r="AR9" s="123">
        <f>'گام اول '!AS10</f>
        <v>0</v>
      </c>
      <c r="AS9" s="375">
        <f>'گام اول '!AT10</f>
        <v>0</v>
      </c>
      <c r="AT9" s="368">
        <f t="shared" si="1"/>
        <v>79119537.590909094</v>
      </c>
      <c r="AU9" s="173">
        <f>'گام اول '!AV10</f>
        <v>59081169.959545456</v>
      </c>
      <c r="AV9" s="141">
        <f>'گام اول '!AW10</f>
        <v>79119537.590909094</v>
      </c>
      <c r="AW9" s="142">
        <f t="shared" si="2"/>
        <v>5538367.6313636368</v>
      </c>
      <c r="AX9" s="75">
        <f t="shared" si="3"/>
        <v>1908116.9959545457</v>
      </c>
      <c r="AY9" s="142">
        <f>'گام اول '!AZ10</f>
        <v>0</v>
      </c>
      <c r="AZ9" s="142">
        <f>'گام اول '!BA10</f>
        <v>0</v>
      </c>
      <c r="BA9" s="142">
        <f>'گام اول '!BB10</f>
        <v>0</v>
      </c>
      <c r="BB9" s="142">
        <f>'گام اول '!BC10</f>
        <v>0</v>
      </c>
      <c r="BC9" s="142">
        <f>'گام اول '!BD10</f>
        <v>0</v>
      </c>
      <c r="BD9" s="142">
        <f>'گام اول '!BE10</f>
        <v>0</v>
      </c>
      <c r="BE9" s="142">
        <f>'گام اول '!BF10</f>
        <v>0</v>
      </c>
      <c r="BF9" s="143">
        <f t="shared" si="4"/>
        <v>7446484.627318183</v>
      </c>
      <c r="BG9" s="140">
        <f t="shared" si="5"/>
        <v>71673052</v>
      </c>
      <c r="BH9" s="144">
        <f t="shared" si="6"/>
        <v>79119537.590909094</v>
      </c>
      <c r="BI9" s="398">
        <f t="shared" si="7"/>
        <v>6638737.5</v>
      </c>
      <c r="BJ9" s="145">
        <f t="shared" si="8"/>
        <v>3809297.5</v>
      </c>
      <c r="BK9" s="145">
        <f t="shared" si="9"/>
        <v>1142789.25</v>
      </c>
      <c r="BL9" s="146">
        <f t="shared" si="10"/>
        <v>1120000</v>
      </c>
      <c r="BM9" s="379">
        <v>0</v>
      </c>
      <c r="BN9" s="147">
        <f t="shared" si="11"/>
        <v>91830361.840909094</v>
      </c>
      <c r="BO9" s="148">
        <f t="shared" si="12"/>
        <v>79119537.590909094</v>
      </c>
      <c r="BP9" s="149">
        <f t="shared" si="13"/>
        <v>18197493.645909093</v>
      </c>
      <c r="BQ9" s="150">
        <f t="shared" si="14"/>
        <v>110027855.48681819</v>
      </c>
      <c r="BR9" s="151">
        <f t="shared" si="15"/>
        <v>100800</v>
      </c>
      <c r="BS9" s="147">
        <f t="shared" si="16"/>
        <v>110128655.48681819</v>
      </c>
      <c r="BT9" s="135">
        <v>0</v>
      </c>
      <c r="BU9" s="148">
        <f t="shared" si="17"/>
        <v>9183036.1840909105</v>
      </c>
      <c r="BV9" s="152">
        <f t="shared" si="18"/>
        <v>4591518.0920454552</v>
      </c>
      <c r="BW9" s="133">
        <f t="shared" si="19"/>
        <v>96354101.210681826</v>
      </c>
      <c r="BX9" s="147">
        <f t="shared" si="20"/>
        <v>11590824.25</v>
      </c>
      <c r="BY9" s="134">
        <f t="shared" si="21"/>
        <v>84763276.960681826</v>
      </c>
      <c r="CD9" s="388">
        <f>'گام اول '!AU10</f>
        <v>79119537.590909094</v>
      </c>
      <c r="CE9" s="389">
        <f>'گام اول '!AV10</f>
        <v>59081169.959545456</v>
      </c>
      <c r="CF9" s="389">
        <f>'گام اول '!AW10</f>
        <v>79119537.590909094</v>
      </c>
      <c r="CG9" s="389">
        <f>'گام اول '!AX10</f>
        <v>5538367.6313636368</v>
      </c>
      <c r="CH9" s="389">
        <f>'گام اول '!AY10</f>
        <v>1908116.9959545457</v>
      </c>
      <c r="CI9" s="389">
        <f>'گام اول '!AZ10</f>
        <v>0</v>
      </c>
      <c r="CJ9" s="389">
        <f>'گام اول '!BA10</f>
        <v>0</v>
      </c>
      <c r="CK9" s="389">
        <f>'گام اول '!BB10</f>
        <v>0</v>
      </c>
      <c r="CL9" s="389">
        <f>'گام اول '!BC10</f>
        <v>0</v>
      </c>
      <c r="CM9" s="389">
        <f>'گام اول '!BD10</f>
        <v>0</v>
      </c>
      <c r="CN9" s="389">
        <f>'گام اول '!BE10</f>
        <v>0</v>
      </c>
      <c r="CO9" s="389">
        <f>'گام اول '!BF10</f>
        <v>0</v>
      </c>
      <c r="CP9" s="389">
        <f>'گام اول '!BG10</f>
        <v>7446484.627318183</v>
      </c>
      <c r="CQ9" s="389">
        <f>'گام اول '!BH10</f>
        <v>71673052</v>
      </c>
      <c r="CR9" s="389">
        <f t="shared" si="22"/>
        <v>79119537.590909094</v>
      </c>
      <c r="CS9" s="399">
        <f t="shared" si="23"/>
        <v>6638737.5</v>
      </c>
      <c r="CT9" s="388">
        <f t="shared" si="24"/>
        <v>3809297.5</v>
      </c>
      <c r="CU9" s="389">
        <f t="shared" si="25"/>
        <v>1142789.25</v>
      </c>
      <c r="CV9" s="389">
        <f t="shared" si="26"/>
        <v>1120000</v>
      </c>
      <c r="CW9" s="55">
        <v>0</v>
      </c>
      <c r="CX9" s="389">
        <f t="shared" si="27"/>
        <v>91830361.840909094</v>
      </c>
      <c r="CY9" s="389">
        <f t="shared" si="28"/>
        <v>79119537.590909094</v>
      </c>
      <c r="CZ9" s="389">
        <f t="shared" si="29"/>
        <v>18197493.645909093</v>
      </c>
      <c r="DA9" s="389">
        <f t="shared" si="30"/>
        <v>110027855.48681819</v>
      </c>
      <c r="DB9" s="389">
        <f t="shared" si="31"/>
        <v>100800</v>
      </c>
      <c r="DC9" s="389">
        <f t="shared" si="32"/>
        <v>110128655.48681819</v>
      </c>
      <c r="DD9" s="394">
        <v>0</v>
      </c>
      <c r="DE9" s="389">
        <f t="shared" si="33"/>
        <v>9183036.1840909105</v>
      </c>
      <c r="DF9" s="389">
        <f t="shared" si="34"/>
        <v>4591518.0920454552</v>
      </c>
      <c r="DG9" s="389">
        <f t="shared" si="35"/>
        <v>96354101.210681826</v>
      </c>
      <c r="DH9" s="389">
        <f t="shared" si="36"/>
        <v>11590824.25</v>
      </c>
      <c r="DI9" s="389">
        <f t="shared" si="37"/>
        <v>84763276.960681826</v>
      </c>
      <c r="DJ9" s="389">
        <f t="shared" si="38"/>
        <v>0</v>
      </c>
      <c r="DL9" s="397">
        <f t="shared" si="39"/>
        <v>6638737.5</v>
      </c>
      <c r="DM9" s="397">
        <f t="shared" si="40"/>
        <v>0</v>
      </c>
    </row>
    <row r="10" spans="1:117" s="55" customFormat="1" ht="21" x14ac:dyDescent="0.2">
      <c r="A10" s="191">
        <f t="shared" si="0"/>
        <v>2655495</v>
      </c>
      <c r="B10" s="136">
        <f>'گام اول '!B11</f>
        <v>5</v>
      </c>
      <c r="C10" s="136">
        <f>'گام اول '!C11</f>
        <v>5</v>
      </c>
      <c r="D10" s="136">
        <f>'گام اول '!D11</f>
        <v>12824</v>
      </c>
      <c r="E10" s="136" t="str">
        <f>'گام اول '!E11</f>
        <v xml:space="preserve">میثم </v>
      </c>
      <c r="F10" s="136" t="str">
        <f>'گام اول '!F11</f>
        <v>نادری</v>
      </c>
      <c r="G10" s="136" t="str">
        <f>'گام اول '!G11</f>
        <v xml:space="preserve">اداری </v>
      </c>
      <c r="H10" s="136" t="str">
        <f>'گام اول '!H11</f>
        <v>تهران</v>
      </c>
      <c r="I10" s="136" t="str">
        <f>'گام اول '!I11</f>
        <v>366-700-3688627-1</v>
      </c>
      <c r="J10" s="136" t="str">
        <f>'گام اول '!J11</f>
        <v>0077854713</v>
      </c>
      <c r="K10" s="136" t="str">
        <f>'گام اول '!K11</f>
        <v>0085191630</v>
      </c>
      <c r="L10" s="136" t="str">
        <f>'گام اول '!L11</f>
        <v>تهران</v>
      </c>
      <c r="M10" s="136" t="str">
        <f>'گام اول '!M11</f>
        <v>اداری-کارشناسی</v>
      </c>
      <c r="N10" s="120">
        <f>'گام اول '!N11</f>
        <v>0</v>
      </c>
      <c r="O10" s="119">
        <f>'گام اول '!O11</f>
        <v>0</v>
      </c>
      <c r="P10" s="121">
        <f>'گام اول '!P11</f>
        <v>0</v>
      </c>
      <c r="Q10" s="358">
        <f>'گام اول '!Q11</f>
        <v>30</v>
      </c>
      <c r="R10" s="358">
        <f>'گام اول '!R11</f>
        <v>46</v>
      </c>
      <c r="S10" s="358">
        <f>'گام اول '!S11</f>
        <v>0</v>
      </c>
      <c r="T10" s="358">
        <f>'گام اول '!T11</f>
        <v>0</v>
      </c>
      <c r="U10" s="137">
        <f>'گام اول '!U11</f>
        <v>0</v>
      </c>
      <c r="V10" s="120">
        <f>'گام اول '!W11</f>
        <v>0</v>
      </c>
      <c r="W10" s="121">
        <f>'گام اول '!X11</f>
        <v>0</v>
      </c>
      <c r="X10" s="366">
        <f>'گام اول '!Y11</f>
        <v>0</v>
      </c>
      <c r="Y10" s="366">
        <f>'گام اول '!Z11</f>
        <v>0</v>
      </c>
      <c r="Z10" s="138">
        <f>'گام اول '!AA11</f>
        <v>1477052</v>
      </c>
      <c r="AA10" s="138">
        <f>'گام اول '!AB11</f>
        <v>46667</v>
      </c>
      <c r="AB10" s="138">
        <f>'گام اول '!AC11</f>
        <v>1523719</v>
      </c>
      <c r="AC10" s="138">
        <f>'گام اول '!AD11</f>
        <v>4500000</v>
      </c>
      <c r="AD10" s="138">
        <f>'گام اول '!AE11</f>
        <v>6000000</v>
      </c>
      <c r="AE10" s="139">
        <f>'گام اول '!AF11</f>
        <v>290891.80909090908</v>
      </c>
      <c r="AF10" s="122">
        <f>'گام اول '!AG11</f>
        <v>44311560</v>
      </c>
      <c r="AG10" s="123">
        <f>'گام اول '!AH11</f>
        <v>1400010</v>
      </c>
      <c r="AH10" s="123">
        <f>'گام اول '!AI11</f>
        <v>13381023.218181819</v>
      </c>
      <c r="AI10" s="123">
        <f>'گام اول '!AJ11</f>
        <v>0</v>
      </c>
      <c r="AJ10" s="123">
        <f>'گام اول '!AK11</f>
        <v>4500000</v>
      </c>
      <c r="AK10" s="123">
        <f>'گام اول '!AL11</f>
        <v>6000000</v>
      </c>
      <c r="AL10" s="123">
        <f>'گام اول '!AM11</f>
        <v>0</v>
      </c>
      <c r="AM10" s="123">
        <f>'گام اول '!AN11</f>
        <v>0</v>
      </c>
      <c r="AN10" s="123">
        <f>'گام اول '!AO11</f>
        <v>0</v>
      </c>
      <c r="AO10" s="123">
        <f>'گام اول '!AP11</f>
        <v>3000000</v>
      </c>
      <c r="AP10" s="123">
        <f>'گام اول '!AQ11</f>
        <v>0</v>
      </c>
      <c r="AQ10" s="123">
        <f>'گام اول '!AR11</f>
        <v>0</v>
      </c>
      <c r="AR10" s="123">
        <f>'گام اول '!AS11</f>
        <v>0</v>
      </c>
      <c r="AS10" s="375">
        <f>'گام اول '!AT11</f>
        <v>0</v>
      </c>
      <c r="AT10" s="368">
        <f t="shared" si="1"/>
        <v>72592593.218181819</v>
      </c>
      <c r="AU10" s="173">
        <f>'گام اول '!AV11</f>
        <v>54011111.692909092</v>
      </c>
      <c r="AV10" s="141">
        <f>'گام اول '!AW11</f>
        <v>72592593.218181819</v>
      </c>
      <c r="AW10" s="142">
        <f t="shared" si="2"/>
        <v>5081481.5252727279</v>
      </c>
      <c r="AX10" s="75">
        <f t="shared" si="3"/>
        <v>1401111.1692909093</v>
      </c>
      <c r="AY10" s="142">
        <f>'گام اول '!AZ11</f>
        <v>0</v>
      </c>
      <c r="AZ10" s="142">
        <f>'گام اول '!BA11</f>
        <v>0</v>
      </c>
      <c r="BA10" s="142">
        <f>'گام اول '!BB11</f>
        <v>0</v>
      </c>
      <c r="BB10" s="142">
        <f>'گام اول '!BC11</f>
        <v>0</v>
      </c>
      <c r="BC10" s="142">
        <f>'گام اول '!BD11</f>
        <v>0</v>
      </c>
      <c r="BD10" s="142">
        <f>'گام اول '!BE11</f>
        <v>0</v>
      </c>
      <c r="BE10" s="142">
        <f>'گام اول '!BF11</f>
        <v>0</v>
      </c>
      <c r="BF10" s="143">
        <f t="shared" si="4"/>
        <v>6482592.6945636375</v>
      </c>
      <c r="BG10" s="140">
        <f t="shared" si="5"/>
        <v>66110000</v>
      </c>
      <c r="BH10" s="144">
        <f t="shared" si="6"/>
        <v>72592593.218181819</v>
      </c>
      <c r="BI10" s="398">
        <f t="shared" si="7"/>
        <v>6638737.5</v>
      </c>
      <c r="BJ10" s="145">
        <f t="shared" si="8"/>
        <v>3809297.5</v>
      </c>
      <c r="BK10" s="145">
        <f t="shared" si="9"/>
        <v>1142789.25</v>
      </c>
      <c r="BL10" s="146">
        <f t="shared" si="10"/>
        <v>1120000</v>
      </c>
      <c r="BM10" s="379">
        <v>0</v>
      </c>
      <c r="BN10" s="147">
        <f t="shared" si="11"/>
        <v>85303417.468181819</v>
      </c>
      <c r="BO10" s="148">
        <f t="shared" si="12"/>
        <v>72592593.218181819</v>
      </c>
      <c r="BP10" s="149">
        <f t="shared" si="13"/>
        <v>16696296.44018182</v>
      </c>
      <c r="BQ10" s="150">
        <f t="shared" si="14"/>
        <v>101999713.90836364</v>
      </c>
      <c r="BR10" s="151">
        <f t="shared" si="15"/>
        <v>100800</v>
      </c>
      <c r="BS10" s="147">
        <f t="shared" si="16"/>
        <v>102100513.90836364</v>
      </c>
      <c r="BT10" s="135">
        <v>0</v>
      </c>
      <c r="BU10" s="148">
        <f t="shared" si="17"/>
        <v>8530341.746818183</v>
      </c>
      <c r="BV10" s="152">
        <f t="shared" si="18"/>
        <v>4265170.8734090915</v>
      </c>
      <c r="BW10" s="133">
        <f t="shared" si="19"/>
        <v>89305001.288136363</v>
      </c>
      <c r="BX10" s="147">
        <f t="shared" si="20"/>
        <v>11590824.25</v>
      </c>
      <c r="BY10" s="134">
        <f t="shared" si="21"/>
        <v>77714177.038136363</v>
      </c>
      <c r="CD10" s="388">
        <f>'گام اول '!AU11</f>
        <v>72592593.218181819</v>
      </c>
      <c r="CE10" s="389">
        <f>'گام اول '!AV11</f>
        <v>54011111.692909092</v>
      </c>
      <c r="CF10" s="389">
        <f>'گام اول '!AW11</f>
        <v>72592593.218181819</v>
      </c>
      <c r="CG10" s="389">
        <f>'گام اول '!AX11</f>
        <v>5081481.5252727279</v>
      </c>
      <c r="CH10" s="389">
        <f>'گام اول '!AY11</f>
        <v>1401111.1692909093</v>
      </c>
      <c r="CI10" s="389">
        <f>'گام اول '!AZ11</f>
        <v>0</v>
      </c>
      <c r="CJ10" s="389">
        <f>'گام اول '!BA11</f>
        <v>0</v>
      </c>
      <c r="CK10" s="389">
        <f>'گام اول '!BB11</f>
        <v>0</v>
      </c>
      <c r="CL10" s="389">
        <f>'گام اول '!BC11</f>
        <v>0</v>
      </c>
      <c r="CM10" s="389">
        <f>'گام اول '!BD11</f>
        <v>0</v>
      </c>
      <c r="CN10" s="389">
        <f>'گام اول '!BE11</f>
        <v>0</v>
      </c>
      <c r="CO10" s="389">
        <f>'گام اول '!BF11</f>
        <v>0</v>
      </c>
      <c r="CP10" s="389">
        <f>'گام اول '!BG11</f>
        <v>6482592.6945636375</v>
      </c>
      <c r="CQ10" s="389">
        <f>'گام اول '!BH11</f>
        <v>66110000</v>
      </c>
      <c r="CR10" s="389">
        <f t="shared" si="22"/>
        <v>72592593.218181819</v>
      </c>
      <c r="CS10" s="399">
        <f t="shared" si="23"/>
        <v>6638737.5</v>
      </c>
      <c r="CT10" s="388">
        <f t="shared" si="24"/>
        <v>3809297.5</v>
      </c>
      <c r="CU10" s="389">
        <f t="shared" si="25"/>
        <v>1142789.25</v>
      </c>
      <c r="CV10" s="389">
        <f t="shared" si="26"/>
        <v>1120000</v>
      </c>
      <c r="CW10" s="55">
        <v>0</v>
      </c>
      <c r="CX10" s="389">
        <f t="shared" si="27"/>
        <v>85303417.468181819</v>
      </c>
      <c r="CY10" s="389">
        <f t="shared" si="28"/>
        <v>72592593.218181819</v>
      </c>
      <c r="CZ10" s="389">
        <f t="shared" si="29"/>
        <v>16696296.44018182</v>
      </c>
      <c r="DA10" s="389">
        <f t="shared" si="30"/>
        <v>101999713.90836364</v>
      </c>
      <c r="DB10" s="389">
        <f t="shared" si="31"/>
        <v>100800</v>
      </c>
      <c r="DC10" s="389">
        <f t="shared" si="32"/>
        <v>102100513.90836364</v>
      </c>
      <c r="DD10" s="394">
        <v>0</v>
      </c>
      <c r="DE10" s="389">
        <f t="shared" si="33"/>
        <v>8530341.746818183</v>
      </c>
      <c r="DF10" s="389">
        <f t="shared" si="34"/>
        <v>4265170.8734090915</v>
      </c>
      <c r="DG10" s="389">
        <f t="shared" si="35"/>
        <v>89305001.288136363</v>
      </c>
      <c r="DH10" s="389">
        <f t="shared" si="36"/>
        <v>11590824.25</v>
      </c>
      <c r="DI10" s="389">
        <f t="shared" si="37"/>
        <v>77714177.038136363</v>
      </c>
      <c r="DJ10" s="389">
        <f t="shared" si="38"/>
        <v>0</v>
      </c>
      <c r="DL10" s="397">
        <f t="shared" si="39"/>
        <v>6638737.5</v>
      </c>
      <c r="DM10" s="397">
        <f t="shared" si="40"/>
        <v>0</v>
      </c>
    </row>
    <row r="11" spans="1:117" s="55" customFormat="1" ht="21" x14ac:dyDescent="0.2">
      <c r="A11" s="191">
        <f t="shared" si="0"/>
        <v>2655495</v>
      </c>
      <c r="B11" s="136">
        <f>'گام اول '!B12</f>
        <v>6</v>
      </c>
      <c r="C11" s="136">
        <f>'گام اول '!C12</f>
        <v>6</v>
      </c>
      <c r="D11" s="136">
        <f>'گام اول '!D12</f>
        <v>12814</v>
      </c>
      <c r="E11" s="136" t="str">
        <f>'گام اول '!E12</f>
        <v>محمدمهدی</v>
      </c>
      <c r="F11" s="136" t="str">
        <f>'گام اول '!F12</f>
        <v>عطائی فرد</v>
      </c>
      <c r="G11" s="136" t="str">
        <f>'گام اول '!G12</f>
        <v xml:space="preserve">اداری </v>
      </c>
      <c r="H11" s="136" t="str">
        <f>'گام اول '!H12</f>
        <v>تهران</v>
      </c>
      <c r="I11" s="136" t="str">
        <f>'گام اول '!I12</f>
        <v>121-813-3037903-1</v>
      </c>
      <c r="J11" s="136" t="str">
        <f>'گام اول '!J12</f>
        <v>0015802574</v>
      </c>
      <c r="K11" s="136" t="str">
        <f>'گام اول '!K12</f>
        <v>0012811093</v>
      </c>
      <c r="L11" s="136" t="str">
        <f>'گام اول '!L12</f>
        <v>تهران</v>
      </c>
      <c r="M11" s="136" t="str">
        <f>'گام اول '!M12</f>
        <v>اداری-کاردانی</v>
      </c>
      <c r="N11" s="120">
        <f>'گام اول '!N12</f>
        <v>0</v>
      </c>
      <c r="O11" s="119">
        <f>'گام اول '!O12</f>
        <v>0</v>
      </c>
      <c r="P11" s="121">
        <f>'گام اول '!P12</f>
        <v>0</v>
      </c>
      <c r="Q11" s="358">
        <f>'گام اول '!Q12</f>
        <v>30</v>
      </c>
      <c r="R11" s="358">
        <f>'گام اول '!R12</f>
        <v>120</v>
      </c>
      <c r="S11" s="358">
        <f>'گام اول '!S12</f>
        <v>0</v>
      </c>
      <c r="T11" s="358">
        <f>'گام اول '!T12</f>
        <v>0</v>
      </c>
      <c r="U11" s="137">
        <f>'گام اول '!U12</f>
        <v>0</v>
      </c>
      <c r="V11" s="120">
        <f>'گام اول '!W12</f>
        <v>0</v>
      </c>
      <c r="W11" s="121">
        <f>'گام اول '!X12</f>
        <v>0</v>
      </c>
      <c r="X11" s="366">
        <f>'گام اول '!Y12</f>
        <v>0</v>
      </c>
      <c r="Y11" s="366">
        <f>'گام اول '!Z12</f>
        <v>0</v>
      </c>
      <c r="Z11" s="138">
        <f>'گام اول '!AA12</f>
        <v>1311206</v>
      </c>
      <c r="AA11" s="138">
        <f>'گام اول '!AB12</f>
        <v>46667</v>
      </c>
      <c r="AB11" s="138">
        <f>'گام اول '!AC12</f>
        <v>1357873</v>
      </c>
      <c r="AC11" s="138">
        <f>'گام اول '!AD12</f>
        <v>4500000</v>
      </c>
      <c r="AD11" s="138">
        <f>'گام اول '!AE12</f>
        <v>6000000</v>
      </c>
      <c r="AE11" s="139">
        <f>'گام اول '!AF12</f>
        <v>259230.3</v>
      </c>
      <c r="AF11" s="122">
        <f>'گام اول '!AG12</f>
        <v>39336180</v>
      </c>
      <c r="AG11" s="123">
        <f>'گام اول '!AH12</f>
        <v>1400010</v>
      </c>
      <c r="AH11" s="123">
        <f>'گام اول '!AI12</f>
        <v>31107636</v>
      </c>
      <c r="AI11" s="123">
        <f>'گام اول '!AJ12</f>
        <v>0</v>
      </c>
      <c r="AJ11" s="123">
        <f>'گام اول '!AK12</f>
        <v>4500000</v>
      </c>
      <c r="AK11" s="123">
        <f>'گام اول '!AL12</f>
        <v>6000000</v>
      </c>
      <c r="AL11" s="123">
        <f>'گام اول '!AM12</f>
        <v>0</v>
      </c>
      <c r="AM11" s="123">
        <f>'گام اول '!AN12</f>
        <v>0</v>
      </c>
      <c r="AN11" s="123">
        <f>'گام اول '!AO12</f>
        <v>0</v>
      </c>
      <c r="AO11" s="123">
        <f>'گام اول '!AP12</f>
        <v>3800000</v>
      </c>
      <c r="AP11" s="123">
        <f>'گام اول '!AQ12</f>
        <v>0</v>
      </c>
      <c r="AQ11" s="123">
        <f>'گام اول '!AR12</f>
        <v>0</v>
      </c>
      <c r="AR11" s="123">
        <f>'گام اول '!AS12</f>
        <v>0</v>
      </c>
      <c r="AS11" s="375">
        <f>'گام اول '!AT12</f>
        <v>0</v>
      </c>
      <c r="AT11" s="368">
        <f t="shared" si="1"/>
        <v>86143826</v>
      </c>
      <c r="AU11" s="173">
        <f>'گام اول '!AV12</f>
        <v>65813758.18</v>
      </c>
      <c r="AV11" s="141">
        <f>'گام اول '!AW12</f>
        <v>86143826</v>
      </c>
      <c r="AW11" s="142">
        <f t="shared" si="2"/>
        <v>6030067.8200000003</v>
      </c>
      <c r="AX11" s="75">
        <f t="shared" si="3"/>
        <v>2581375.818</v>
      </c>
      <c r="AY11" s="142">
        <f>'گام اول '!AZ12</f>
        <v>0</v>
      </c>
      <c r="AZ11" s="142">
        <f>'گام اول '!BA12</f>
        <v>0</v>
      </c>
      <c r="BA11" s="142">
        <f>'گام اول '!BB12</f>
        <v>0</v>
      </c>
      <c r="BB11" s="142">
        <f>'گام اول '!BC12</f>
        <v>0</v>
      </c>
      <c r="BC11" s="142">
        <f>'گام اول '!BD12</f>
        <v>0</v>
      </c>
      <c r="BD11" s="142">
        <f>'گام اول '!BE12</f>
        <v>0</v>
      </c>
      <c r="BE11" s="142">
        <f>'گام اول '!BF12</f>
        <v>0</v>
      </c>
      <c r="BF11" s="143">
        <f t="shared" si="4"/>
        <v>8611443.6380000003</v>
      </c>
      <c r="BG11" s="140">
        <f t="shared" si="5"/>
        <v>77532382</v>
      </c>
      <c r="BH11" s="144">
        <f t="shared" si="6"/>
        <v>86143826</v>
      </c>
      <c r="BI11" s="398">
        <f t="shared" si="7"/>
        <v>6638737.5</v>
      </c>
      <c r="BJ11" s="145">
        <f t="shared" si="8"/>
        <v>3394682.5</v>
      </c>
      <c r="BK11" s="145">
        <f t="shared" si="9"/>
        <v>1018404.7499999999</v>
      </c>
      <c r="BL11" s="146">
        <f t="shared" si="10"/>
        <v>1120000</v>
      </c>
      <c r="BM11" s="379">
        <v>0</v>
      </c>
      <c r="BN11" s="147">
        <f t="shared" si="11"/>
        <v>98315650.75</v>
      </c>
      <c r="BO11" s="148">
        <f t="shared" si="12"/>
        <v>86143826</v>
      </c>
      <c r="BP11" s="149">
        <f t="shared" si="13"/>
        <v>19813079.98</v>
      </c>
      <c r="BQ11" s="150">
        <f t="shared" si="14"/>
        <v>118128730.73</v>
      </c>
      <c r="BR11" s="151">
        <f t="shared" si="15"/>
        <v>100800</v>
      </c>
      <c r="BS11" s="147">
        <f t="shared" si="16"/>
        <v>118229530.73</v>
      </c>
      <c r="BT11" s="135">
        <v>0</v>
      </c>
      <c r="BU11" s="148">
        <f t="shared" si="17"/>
        <v>9831565.0750000011</v>
      </c>
      <c r="BV11" s="152">
        <f t="shared" si="18"/>
        <v>4915782.5375000006</v>
      </c>
      <c r="BW11" s="133">
        <f t="shared" si="19"/>
        <v>103482183.11750001</v>
      </c>
      <c r="BX11" s="147">
        <f t="shared" si="20"/>
        <v>11051824.75</v>
      </c>
      <c r="BY11" s="134">
        <f t="shared" si="21"/>
        <v>92430358.367500007</v>
      </c>
      <c r="CD11" s="388">
        <f>'گام اول '!AU12</f>
        <v>86143826</v>
      </c>
      <c r="CE11" s="389">
        <f>'گام اول '!AV12</f>
        <v>65813758.18</v>
      </c>
      <c r="CF11" s="389">
        <f>'گام اول '!AW12</f>
        <v>86143826</v>
      </c>
      <c r="CG11" s="389">
        <f>'گام اول '!AX12</f>
        <v>6030067.8200000003</v>
      </c>
      <c r="CH11" s="389">
        <f>'گام اول '!AY12</f>
        <v>2581375.818</v>
      </c>
      <c r="CI11" s="389">
        <f>'گام اول '!AZ12</f>
        <v>0</v>
      </c>
      <c r="CJ11" s="389">
        <f>'گام اول '!BA12</f>
        <v>0</v>
      </c>
      <c r="CK11" s="389">
        <f>'گام اول '!BB12</f>
        <v>0</v>
      </c>
      <c r="CL11" s="389">
        <f>'گام اول '!BC12</f>
        <v>0</v>
      </c>
      <c r="CM11" s="389">
        <f>'گام اول '!BD12</f>
        <v>0</v>
      </c>
      <c r="CN11" s="389">
        <f>'گام اول '!BE12</f>
        <v>0</v>
      </c>
      <c r="CO11" s="389">
        <f>'گام اول '!BF12</f>
        <v>0</v>
      </c>
      <c r="CP11" s="389">
        <f>'گام اول '!BG12</f>
        <v>8611443.6380000003</v>
      </c>
      <c r="CQ11" s="389">
        <f>'گام اول '!BH12</f>
        <v>77532382</v>
      </c>
      <c r="CR11" s="389">
        <f t="shared" si="22"/>
        <v>86143826</v>
      </c>
      <c r="CS11" s="399">
        <f t="shared" si="23"/>
        <v>6638737.5</v>
      </c>
      <c r="CT11" s="388">
        <f t="shared" si="24"/>
        <v>3394682.5</v>
      </c>
      <c r="CU11" s="389">
        <f t="shared" si="25"/>
        <v>1018404.7499999999</v>
      </c>
      <c r="CV11" s="389">
        <f t="shared" si="26"/>
        <v>1120000</v>
      </c>
      <c r="CW11" s="55">
        <v>0</v>
      </c>
      <c r="CX11" s="389">
        <f t="shared" si="27"/>
        <v>98315650.75</v>
      </c>
      <c r="CY11" s="389">
        <f t="shared" si="28"/>
        <v>86143826</v>
      </c>
      <c r="CZ11" s="389">
        <f t="shared" si="29"/>
        <v>19813079.98</v>
      </c>
      <c r="DA11" s="389">
        <f t="shared" si="30"/>
        <v>118128730.73</v>
      </c>
      <c r="DB11" s="389">
        <f t="shared" si="31"/>
        <v>100800</v>
      </c>
      <c r="DC11" s="389">
        <f t="shared" si="32"/>
        <v>118229530.73</v>
      </c>
      <c r="DD11" s="394">
        <v>0</v>
      </c>
      <c r="DE11" s="389">
        <f t="shared" si="33"/>
        <v>9831565.0750000011</v>
      </c>
      <c r="DF11" s="389">
        <f t="shared" si="34"/>
        <v>4915782.5375000006</v>
      </c>
      <c r="DG11" s="389">
        <f t="shared" si="35"/>
        <v>103482183.11750001</v>
      </c>
      <c r="DH11" s="389">
        <f t="shared" si="36"/>
        <v>11051824.75</v>
      </c>
      <c r="DI11" s="389">
        <f t="shared" si="37"/>
        <v>92430358.367500007</v>
      </c>
      <c r="DJ11" s="389">
        <f t="shared" si="38"/>
        <v>0</v>
      </c>
      <c r="DL11" s="397">
        <f t="shared" si="39"/>
        <v>6638737.5</v>
      </c>
      <c r="DM11" s="397">
        <f t="shared" si="40"/>
        <v>0</v>
      </c>
    </row>
    <row r="12" spans="1:117" s="55" customFormat="1" ht="21" x14ac:dyDescent="0.2">
      <c r="A12" s="191">
        <f t="shared" si="0"/>
        <v>2655495</v>
      </c>
      <c r="B12" s="136">
        <f>'گام اول '!B13</f>
        <v>7</v>
      </c>
      <c r="C12" s="136">
        <f>'گام اول '!C13</f>
        <v>7</v>
      </c>
      <c r="D12" s="136">
        <f>'گام اول '!D13</f>
        <v>12811</v>
      </c>
      <c r="E12" s="136" t="str">
        <f>'گام اول '!E13</f>
        <v>حمیدرضا</v>
      </c>
      <c r="F12" s="136" t="str">
        <f>'گام اول '!F13</f>
        <v>رستگار</v>
      </c>
      <c r="G12" s="136" t="str">
        <f>'گام اول '!G13</f>
        <v xml:space="preserve">اداری </v>
      </c>
      <c r="H12" s="136" t="str">
        <f>'گام اول '!H13</f>
        <v>تهران</v>
      </c>
      <c r="I12" s="136" t="str">
        <f>'گام اول '!I13</f>
        <v>121-800-1044246-1</v>
      </c>
      <c r="J12" s="136" t="str">
        <f>'گام اول '!J13</f>
        <v>0069252084</v>
      </c>
      <c r="K12" s="136" t="str">
        <f>'گام اول '!K13</f>
        <v>0020117364</v>
      </c>
      <c r="L12" s="136" t="str">
        <f>'گام اول '!L13</f>
        <v>تهران</v>
      </c>
      <c r="M12" s="136" t="str">
        <f>'گام اول '!M13</f>
        <v>اداری- دیپلم</v>
      </c>
      <c r="N12" s="120">
        <f>'گام اول '!N13</f>
        <v>0</v>
      </c>
      <c r="O12" s="119">
        <f>'گام اول '!O13</f>
        <v>0</v>
      </c>
      <c r="P12" s="121">
        <f>'گام اول '!P13</f>
        <v>0</v>
      </c>
      <c r="Q12" s="358">
        <f>'گام اول '!Q13</f>
        <v>30</v>
      </c>
      <c r="R12" s="358">
        <f>'گام اول '!R13</f>
        <v>96</v>
      </c>
      <c r="S12" s="358">
        <f>'گام اول '!S13</f>
        <v>0</v>
      </c>
      <c r="T12" s="358">
        <f>'گام اول '!T13</f>
        <v>0</v>
      </c>
      <c r="U12" s="137">
        <f>'گام اول '!U13</f>
        <v>0</v>
      </c>
      <c r="V12" s="120">
        <f>'گام اول '!W13</f>
        <v>0</v>
      </c>
      <c r="W12" s="121">
        <f>'گام اول '!X13</f>
        <v>0</v>
      </c>
      <c r="X12" s="366">
        <f>'گام اول '!Y13</f>
        <v>2</v>
      </c>
      <c r="Y12" s="366">
        <f>'گام اول '!Z13</f>
        <v>2</v>
      </c>
      <c r="Z12" s="138">
        <f>'گام اول '!AA13</f>
        <v>1145360</v>
      </c>
      <c r="AA12" s="138">
        <f>'گام اول '!AB13</f>
        <v>46667</v>
      </c>
      <c r="AB12" s="138">
        <f>'گام اول '!AC13</f>
        <v>1192027</v>
      </c>
      <c r="AC12" s="138">
        <f>'گام اول '!AD13</f>
        <v>4500000</v>
      </c>
      <c r="AD12" s="138">
        <f>'گام اول '!AE13</f>
        <v>6000000</v>
      </c>
      <c r="AE12" s="139">
        <f>'گام اول '!AF13</f>
        <v>227568.79090909089</v>
      </c>
      <c r="AF12" s="122">
        <f>'گام اول '!AG13</f>
        <v>34360800</v>
      </c>
      <c r="AG12" s="123">
        <f>'گام اول '!AH13</f>
        <v>1400010</v>
      </c>
      <c r="AH12" s="123">
        <f>'گام اول '!AI13</f>
        <v>21846603.927272726</v>
      </c>
      <c r="AI12" s="123">
        <f>'گام اول '!AJ13</f>
        <v>5310990</v>
      </c>
      <c r="AJ12" s="123">
        <f>'گام اول '!AK13</f>
        <v>4500000</v>
      </c>
      <c r="AK12" s="123">
        <f>'گام اول '!AL13</f>
        <v>6000000</v>
      </c>
      <c r="AL12" s="123">
        <f>'گام اول '!AM13</f>
        <v>0</v>
      </c>
      <c r="AM12" s="123">
        <f>'گام اول '!AN13</f>
        <v>0</v>
      </c>
      <c r="AN12" s="123">
        <f>'گام اول '!AO13</f>
        <v>0</v>
      </c>
      <c r="AO12" s="123">
        <f>'گام اول '!AP13</f>
        <v>4800000</v>
      </c>
      <c r="AP12" s="123">
        <f>'گام اول '!AQ13</f>
        <v>0</v>
      </c>
      <c r="AQ12" s="123">
        <f>'گام اول '!AR13</f>
        <v>0</v>
      </c>
      <c r="AR12" s="123">
        <f>'گام اول '!AS13</f>
        <v>0</v>
      </c>
      <c r="AS12" s="375">
        <f>'گام اول '!AT13</f>
        <v>0</v>
      </c>
      <c r="AT12" s="368">
        <f t="shared" si="1"/>
        <v>78218403.927272722</v>
      </c>
      <c r="AU12" s="173">
        <f>'گام اول '!AV13</f>
        <v>52503894.952363633</v>
      </c>
      <c r="AV12" s="141">
        <f>'گام اول '!AW13</f>
        <v>72907413.927272722</v>
      </c>
      <c r="AW12" s="142">
        <f t="shared" si="2"/>
        <v>5103518.9749090914</v>
      </c>
      <c r="AX12" s="75">
        <f t="shared" si="3"/>
        <v>1250389.4952363633</v>
      </c>
      <c r="AY12" s="142">
        <f>'گام اول '!AZ13</f>
        <v>0</v>
      </c>
      <c r="AZ12" s="142">
        <f>'گام اول '!BA13</f>
        <v>0</v>
      </c>
      <c r="BA12" s="142">
        <f>'گام اول '!BB13</f>
        <v>0</v>
      </c>
      <c r="BB12" s="142">
        <f>'گام اول '!BC13</f>
        <v>0</v>
      </c>
      <c r="BC12" s="142">
        <f>'گام اول '!BD13</f>
        <v>0</v>
      </c>
      <c r="BD12" s="142">
        <f>'گام اول '!BE13</f>
        <v>0</v>
      </c>
      <c r="BE12" s="142">
        <f>'گام اول '!BF13</f>
        <v>0</v>
      </c>
      <c r="BF12" s="143">
        <f t="shared" si="4"/>
        <v>6353908.4701454546</v>
      </c>
      <c r="BG12" s="140">
        <f t="shared" si="5"/>
        <v>71864495</v>
      </c>
      <c r="BH12" s="144">
        <f t="shared" si="6"/>
        <v>78218403.927272722</v>
      </c>
      <c r="BI12" s="127">
        <f t="shared" ref="BI12:BI44" si="41">(((AB12*30)*2)/12)/30*Q12</f>
        <v>5960135</v>
      </c>
      <c r="BJ12" s="145">
        <f t="shared" si="8"/>
        <v>2980067.5</v>
      </c>
      <c r="BK12" s="145">
        <f t="shared" si="9"/>
        <v>894020.25</v>
      </c>
      <c r="BL12" s="146">
        <f t="shared" si="10"/>
        <v>1120000</v>
      </c>
      <c r="BM12" s="379">
        <v>0</v>
      </c>
      <c r="BN12" s="147">
        <f t="shared" si="11"/>
        <v>89172626.677272722</v>
      </c>
      <c r="BO12" s="148">
        <f t="shared" si="12"/>
        <v>72907413.927272722</v>
      </c>
      <c r="BP12" s="149">
        <f t="shared" si="13"/>
        <v>16768705.203272726</v>
      </c>
      <c r="BQ12" s="150">
        <f t="shared" si="14"/>
        <v>105941331.88054545</v>
      </c>
      <c r="BR12" s="151">
        <f t="shared" si="15"/>
        <v>100800</v>
      </c>
      <c r="BS12" s="147">
        <f t="shared" si="16"/>
        <v>106042131.88054545</v>
      </c>
      <c r="BT12" s="135">
        <v>0</v>
      </c>
      <c r="BU12" s="148">
        <f t="shared" si="17"/>
        <v>8917262.667727273</v>
      </c>
      <c r="BV12" s="152">
        <f t="shared" si="18"/>
        <v>4458631.3338636365</v>
      </c>
      <c r="BW12" s="133">
        <f t="shared" si="19"/>
        <v>92666237.878954545</v>
      </c>
      <c r="BX12" s="147">
        <f t="shared" si="20"/>
        <v>9834222.75</v>
      </c>
      <c r="BY12" s="134">
        <f t="shared" si="21"/>
        <v>82832015.128954545</v>
      </c>
      <c r="CD12" s="388">
        <f>'گام اول '!AU13</f>
        <v>78218403.927272722</v>
      </c>
      <c r="CE12" s="389">
        <f>'گام اول '!AV13</f>
        <v>52503894.952363633</v>
      </c>
      <c r="CF12" s="389">
        <f>'گام اول '!AW13</f>
        <v>72907413.927272722</v>
      </c>
      <c r="CG12" s="389">
        <f>'گام اول '!AX13</f>
        <v>5103518.9749090914</v>
      </c>
      <c r="CH12" s="389">
        <f>'گام اول '!AY13</f>
        <v>1250389.4952363633</v>
      </c>
      <c r="CI12" s="389">
        <f>'گام اول '!AZ13</f>
        <v>0</v>
      </c>
      <c r="CJ12" s="389">
        <f>'گام اول '!BA13</f>
        <v>0</v>
      </c>
      <c r="CK12" s="389">
        <f>'گام اول '!BB13</f>
        <v>0</v>
      </c>
      <c r="CL12" s="389">
        <f>'گام اول '!BC13</f>
        <v>0</v>
      </c>
      <c r="CM12" s="389">
        <f>'گام اول '!BD13</f>
        <v>0</v>
      </c>
      <c r="CN12" s="389">
        <f>'گام اول '!BE13</f>
        <v>0</v>
      </c>
      <c r="CO12" s="389">
        <f>'گام اول '!BF13</f>
        <v>0</v>
      </c>
      <c r="CP12" s="389">
        <f>'گام اول '!BG13</f>
        <v>6353908.4701454546</v>
      </c>
      <c r="CQ12" s="389">
        <f>'گام اول '!BH13</f>
        <v>71864495</v>
      </c>
      <c r="CR12" s="389">
        <f t="shared" si="22"/>
        <v>78218403.927272722</v>
      </c>
      <c r="CS12" s="55">
        <f t="shared" ref="CS12:CS44" si="42">(AB12*30/12*2)/30*Q12</f>
        <v>5960135</v>
      </c>
      <c r="CT12" s="388">
        <f t="shared" si="24"/>
        <v>2980067.5</v>
      </c>
      <c r="CU12" s="389">
        <f t="shared" si="25"/>
        <v>894020.25</v>
      </c>
      <c r="CV12" s="389">
        <f t="shared" si="26"/>
        <v>1120000</v>
      </c>
      <c r="CW12" s="55">
        <v>0</v>
      </c>
      <c r="CX12" s="389">
        <f t="shared" si="27"/>
        <v>89172626.677272722</v>
      </c>
      <c r="CY12" s="389">
        <f t="shared" si="28"/>
        <v>72907413.927272722</v>
      </c>
      <c r="CZ12" s="389">
        <f t="shared" si="29"/>
        <v>16768705.203272726</v>
      </c>
      <c r="DA12" s="389">
        <f t="shared" si="30"/>
        <v>105941331.88054545</v>
      </c>
      <c r="DB12" s="389">
        <f t="shared" si="31"/>
        <v>100800</v>
      </c>
      <c r="DC12" s="389">
        <f t="shared" si="32"/>
        <v>106042131.88054545</v>
      </c>
      <c r="DD12" s="394">
        <v>0</v>
      </c>
      <c r="DE12" s="389">
        <f t="shared" si="33"/>
        <v>8917262.667727273</v>
      </c>
      <c r="DF12" s="389">
        <f t="shared" si="34"/>
        <v>4458631.3338636365</v>
      </c>
      <c r="DG12" s="389">
        <f t="shared" si="35"/>
        <v>92666237.878954545</v>
      </c>
      <c r="DH12" s="389">
        <f t="shared" si="36"/>
        <v>9834222.75</v>
      </c>
      <c r="DI12" s="389">
        <f t="shared" si="37"/>
        <v>82832015.128954545</v>
      </c>
      <c r="DJ12" s="389">
        <f t="shared" si="38"/>
        <v>0</v>
      </c>
      <c r="DL12" s="396">
        <f t="shared" si="39"/>
        <v>6638737.5</v>
      </c>
      <c r="DM12" s="396">
        <f t="shared" si="40"/>
        <v>-678602.5</v>
      </c>
    </row>
    <row r="13" spans="1:117" s="55" customFormat="1" ht="21" x14ac:dyDescent="0.2">
      <c r="A13" s="191">
        <f t="shared" si="0"/>
        <v>2655495</v>
      </c>
      <c r="B13" s="136">
        <f>'گام اول '!B14</f>
        <v>8</v>
      </c>
      <c r="C13" s="136">
        <f>'گام اول '!C14</f>
        <v>8</v>
      </c>
      <c r="D13" s="136">
        <f>'گام اول '!D14</f>
        <v>12828</v>
      </c>
      <c r="E13" s="136" t="str">
        <f>'گام اول '!E14</f>
        <v>محمدباقر</v>
      </c>
      <c r="F13" s="136" t="str">
        <f>'گام اول '!F14</f>
        <v>کشانی</v>
      </c>
      <c r="G13" s="136" t="str">
        <f>'گام اول '!G14</f>
        <v xml:space="preserve">اداری </v>
      </c>
      <c r="H13" s="136" t="str">
        <f>'گام اول '!H14</f>
        <v>تهران</v>
      </c>
      <c r="I13" s="136" t="str">
        <f>'گام اول '!I14</f>
        <v>121-813-2887078-1</v>
      </c>
      <c r="J13" s="136" t="str">
        <f>'گام اول '!J14</f>
        <v>0064736997</v>
      </c>
      <c r="K13" s="136" t="str">
        <f>'گام اول '!K14</f>
        <v>0021228322</v>
      </c>
      <c r="L13" s="136" t="str">
        <f>'گام اول '!L14</f>
        <v>تهران</v>
      </c>
      <c r="M13" s="136" t="str">
        <f>'گام اول '!M14</f>
        <v>اداری-کاردانی</v>
      </c>
      <c r="N13" s="120">
        <f>'گام اول '!N14</f>
        <v>0</v>
      </c>
      <c r="O13" s="119">
        <f>'گام اول '!O14</f>
        <v>0</v>
      </c>
      <c r="P13" s="121">
        <f>'گام اول '!P14</f>
        <v>0</v>
      </c>
      <c r="Q13" s="358">
        <f>'گام اول '!Q14</f>
        <v>30</v>
      </c>
      <c r="R13" s="358">
        <f>'گام اول '!R14</f>
        <v>181</v>
      </c>
      <c r="S13" s="358">
        <f>'گام اول '!S14</f>
        <v>0</v>
      </c>
      <c r="T13" s="358">
        <f>'گام اول '!T14</f>
        <v>0</v>
      </c>
      <c r="U13" s="137">
        <f>'گام اول '!U14</f>
        <v>0</v>
      </c>
      <c r="V13" s="120">
        <f>'گام اول '!W14</f>
        <v>0</v>
      </c>
      <c r="W13" s="121">
        <f>'گام اول '!X14</f>
        <v>0</v>
      </c>
      <c r="X13" s="366">
        <f>'گام اول '!Y14</f>
        <v>0</v>
      </c>
      <c r="Y13" s="366">
        <f>'گام اول '!Z14</f>
        <v>0</v>
      </c>
      <c r="Z13" s="138">
        <f>'گام اول '!AA14</f>
        <v>1311206</v>
      </c>
      <c r="AA13" s="138">
        <f>'گام اول '!AB14</f>
        <v>46667</v>
      </c>
      <c r="AB13" s="138">
        <f>'گام اول '!AC14</f>
        <v>1357873</v>
      </c>
      <c r="AC13" s="138">
        <f>'گام اول '!AD14</f>
        <v>4500000</v>
      </c>
      <c r="AD13" s="138">
        <f>'گام اول '!AE14</f>
        <v>6000000</v>
      </c>
      <c r="AE13" s="139">
        <f>'گام اول '!AF14</f>
        <v>259230.3</v>
      </c>
      <c r="AF13" s="122">
        <f>'گام اول '!AG14</f>
        <v>39336180</v>
      </c>
      <c r="AG13" s="123">
        <f>'گام اول '!AH14</f>
        <v>1400010</v>
      </c>
      <c r="AH13" s="123">
        <f>'گام اول '!AI14</f>
        <v>46920684.299999997</v>
      </c>
      <c r="AI13" s="123">
        <f>'گام اول '!AJ14</f>
        <v>0</v>
      </c>
      <c r="AJ13" s="123">
        <f>'گام اول '!AK14</f>
        <v>4500000</v>
      </c>
      <c r="AK13" s="123">
        <f>'گام اول '!AL14</f>
        <v>6000000</v>
      </c>
      <c r="AL13" s="123">
        <f>'گام اول '!AM14</f>
        <v>0</v>
      </c>
      <c r="AM13" s="123">
        <f>'گام اول '!AN14</f>
        <v>0</v>
      </c>
      <c r="AN13" s="123">
        <f>'گام اول '!AO14</f>
        <v>0</v>
      </c>
      <c r="AO13" s="123">
        <f>'گام اول '!AP14</f>
        <v>4600000</v>
      </c>
      <c r="AP13" s="123">
        <f>'گام اول '!AQ14</f>
        <v>0</v>
      </c>
      <c r="AQ13" s="123">
        <f>'گام اول '!AR14</f>
        <v>0</v>
      </c>
      <c r="AR13" s="123">
        <f>'گام اول '!AS14</f>
        <v>0</v>
      </c>
      <c r="AS13" s="375">
        <f>'گام اول '!AT14</f>
        <v>0</v>
      </c>
      <c r="AT13" s="368">
        <f t="shared" si="1"/>
        <v>102756874.3</v>
      </c>
      <c r="AU13" s="173">
        <f>'گام اول '!AV14</f>
        <v>80463893.098999992</v>
      </c>
      <c r="AV13" s="141">
        <f>'گام اول '!AW14</f>
        <v>102756874.3</v>
      </c>
      <c r="AW13" s="142">
        <f t="shared" si="2"/>
        <v>7192981.2010000004</v>
      </c>
      <c r="AX13" s="75">
        <f t="shared" si="3"/>
        <v>4069583.9648499987</v>
      </c>
      <c r="AY13" s="142">
        <f>'گام اول '!AZ14</f>
        <v>0</v>
      </c>
      <c r="AZ13" s="142">
        <f>'گام اول '!BA14</f>
        <v>0</v>
      </c>
      <c r="BA13" s="142">
        <f>'گام اول '!BB14</f>
        <v>0</v>
      </c>
      <c r="BB13" s="142">
        <f>'گام اول '!BC14</f>
        <v>0</v>
      </c>
      <c r="BC13" s="142">
        <f>'گام اول '!BD14</f>
        <v>0</v>
      </c>
      <c r="BD13" s="142">
        <f>'گام اول '!BE14</f>
        <v>0</v>
      </c>
      <c r="BE13" s="142">
        <f>'گام اول '!BF14</f>
        <v>0</v>
      </c>
      <c r="BF13" s="143">
        <f t="shared" si="4"/>
        <v>11262565.165849999</v>
      </c>
      <c r="BG13" s="140">
        <f t="shared" si="5"/>
        <v>91494309</v>
      </c>
      <c r="BH13" s="144">
        <f t="shared" si="6"/>
        <v>102756874.3</v>
      </c>
      <c r="BI13" s="398">
        <f t="shared" ref="BI13:BI25" si="43">(((885165*30)*3)/12)/30*Q13</f>
        <v>6638737.5</v>
      </c>
      <c r="BJ13" s="145">
        <f t="shared" si="8"/>
        <v>3394682.5</v>
      </c>
      <c r="BK13" s="145">
        <f t="shared" si="9"/>
        <v>1018404.7499999999</v>
      </c>
      <c r="BL13" s="146">
        <f t="shared" si="10"/>
        <v>1120000</v>
      </c>
      <c r="BM13" s="379">
        <v>0</v>
      </c>
      <c r="BN13" s="147">
        <f t="shared" si="11"/>
        <v>114928699.05</v>
      </c>
      <c r="BO13" s="148">
        <f t="shared" si="12"/>
        <v>102756874.3</v>
      </c>
      <c r="BP13" s="149">
        <f t="shared" si="13"/>
        <v>23634081.089000002</v>
      </c>
      <c r="BQ13" s="150">
        <f t="shared" si="14"/>
        <v>138562780.139</v>
      </c>
      <c r="BR13" s="151">
        <f t="shared" si="15"/>
        <v>100800</v>
      </c>
      <c r="BS13" s="147">
        <f t="shared" si="16"/>
        <v>138663580.139</v>
      </c>
      <c r="BT13" s="135">
        <v>0</v>
      </c>
      <c r="BU13" s="148">
        <f t="shared" si="17"/>
        <v>11492869.905000001</v>
      </c>
      <c r="BV13" s="152">
        <f t="shared" si="18"/>
        <v>5746434.9525000006</v>
      </c>
      <c r="BW13" s="133">
        <f t="shared" si="19"/>
        <v>121424275.2815</v>
      </c>
      <c r="BX13" s="147">
        <f t="shared" si="20"/>
        <v>11051824.75</v>
      </c>
      <c r="BY13" s="134">
        <f t="shared" si="21"/>
        <v>110372450.5315</v>
      </c>
      <c r="CD13" s="388">
        <f>'گام اول '!AU14</f>
        <v>102756874.3</v>
      </c>
      <c r="CE13" s="389">
        <f>'گام اول '!AV14</f>
        <v>80463893.098999992</v>
      </c>
      <c r="CF13" s="389">
        <f>'گام اول '!AW14</f>
        <v>102756874.3</v>
      </c>
      <c r="CG13" s="389">
        <f>'گام اول '!AX14</f>
        <v>7192981.2010000004</v>
      </c>
      <c r="CH13" s="389">
        <f>'گام اول '!AY14</f>
        <v>4069583.9648499987</v>
      </c>
      <c r="CI13" s="389">
        <f>'گام اول '!AZ14</f>
        <v>0</v>
      </c>
      <c r="CJ13" s="389">
        <f>'گام اول '!BA14</f>
        <v>0</v>
      </c>
      <c r="CK13" s="389">
        <f>'گام اول '!BB14</f>
        <v>0</v>
      </c>
      <c r="CL13" s="389">
        <f>'گام اول '!BC14</f>
        <v>0</v>
      </c>
      <c r="CM13" s="389">
        <f>'گام اول '!BD14</f>
        <v>0</v>
      </c>
      <c r="CN13" s="389">
        <f>'گام اول '!BE14</f>
        <v>0</v>
      </c>
      <c r="CO13" s="389">
        <f>'گام اول '!BF14</f>
        <v>0</v>
      </c>
      <c r="CP13" s="389">
        <f>'گام اول '!BG14</f>
        <v>11262565.165849999</v>
      </c>
      <c r="CQ13" s="389">
        <f>'گام اول '!BH14</f>
        <v>91494309</v>
      </c>
      <c r="CR13" s="389">
        <f t="shared" si="22"/>
        <v>102756874.3</v>
      </c>
      <c r="CS13" s="399">
        <f t="shared" ref="CS13:CS25" si="44">(885165*30/12*3)/30*Q13</f>
        <v>6638737.5</v>
      </c>
      <c r="CT13" s="388">
        <f t="shared" si="24"/>
        <v>3394682.5</v>
      </c>
      <c r="CU13" s="389">
        <f t="shared" si="25"/>
        <v>1018404.7499999999</v>
      </c>
      <c r="CV13" s="389">
        <f t="shared" si="26"/>
        <v>1120000</v>
      </c>
      <c r="CW13" s="55">
        <v>0</v>
      </c>
      <c r="CX13" s="389">
        <f t="shared" si="27"/>
        <v>114928699.05</v>
      </c>
      <c r="CY13" s="389">
        <f t="shared" si="28"/>
        <v>102756874.3</v>
      </c>
      <c r="CZ13" s="389">
        <f t="shared" si="29"/>
        <v>23634081.089000002</v>
      </c>
      <c r="DA13" s="389">
        <f t="shared" si="30"/>
        <v>138562780.139</v>
      </c>
      <c r="DB13" s="389">
        <f t="shared" si="31"/>
        <v>100800</v>
      </c>
      <c r="DC13" s="389">
        <f t="shared" si="32"/>
        <v>138663580.139</v>
      </c>
      <c r="DD13" s="394">
        <v>0</v>
      </c>
      <c r="DE13" s="389">
        <f t="shared" si="33"/>
        <v>11492869.905000001</v>
      </c>
      <c r="DF13" s="389">
        <f t="shared" si="34"/>
        <v>5746434.9525000006</v>
      </c>
      <c r="DG13" s="389">
        <f t="shared" si="35"/>
        <v>121424275.2815</v>
      </c>
      <c r="DH13" s="389">
        <f t="shared" si="36"/>
        <v>11051824.75</v>
      </c>
      <c r="DI13" s="389">
        <f t="shared" si="37"/>
        <v>110372450.5315</v>
      </c>
      <c r="DJ13" s="389">
        <f t="shared" si="38"/>
        <v>0</v>
      </c>
      <c r="DL13" s="397">
        <f t="shared" si="39"/>
        <v>6638737.5</v>
      </c>
      <c r="DM13" s="397">
        <f t="shared" si="40"/>
        <v>0</v>
      </c>
    </row>
    <row r="14" spans="1:117" s="55" customFormat="1" ht="21" x14ac:dyDescent="0.2">
      <c r="A14" s="191">
        <f t="shared" si="0"/>
        <v>2655495</v>
      </c>
      <c r="B14" s="136">
        <f>'گام اول '!B15</f>
        <v>9</v>
      </c>
      <c r="C14" s="136">
        <f>'گام اول '!C15</f>
        <v>9</v>
      </c>
      <c r="D14" s="136">
        <f>'گام اول '!D15</f>
        <v>12801</v>
      </c>
      <c r="E14" s="136" t="str">
        <f>'گام اول '!E15</f>
        <v>سکینه</v>
      </c>
      <c r="F14" s="136" t="str">
        <f>'گام اول '!F15</f>
        <v>توفیق</v>
      </c>
      <c r="G14" s="136" t="str">
        <f>'گام اول '!G15</f>
        <v xml:space="preserve">اداری </v>
      </c>
      <c r="H14" s="136" t="str">
        <f>'گام اول '!H15</f>
        <v>تهران</v>
      </c>
      <c r="I14" s="136" t="str">
        <f>'گام اول '!I15</f>
        <v>124-700-3786113-1</v>
      </c>
      <c r="J14" s="136" t="str">
        <f>'گام اول '!J15</f>
        <v>0067939619</v>
      </c>
      <c r="K14" s="136" t="str">
        <f>'گام اول '!K15</f>
        <v>0028036655</v>
      </c>
      <c r="L14" s="136" t="str">
        <f>'گام اول '!L15</f>
        <v>تهران</v>
      </c>
      <c r="M14" s="136" t="str">
        <f>'گام اول '!M15</f>
        <v>اداری-کارشناسی</v>
      </c>
      <c r="N14" s="120">
        <f>'گام اول '!N15</f>
        <v>0</v>
      </c>
      <c r="O14" s="119">
        <f>'گام اول '!O15</f>
        <v>0</v>
      </c>
      <c r="P14" s="121">
        <f>'گام اول '!P15</f>
        <v>0</v>
      </c>
      <c r="Q14" s="358">
        <f>'گام اول '!Q15</f>
        <v>30</v>
      </c>
      <c r="R14" s="358">
        <f>'گام اول '!R15</f>
        <v>62</v>
      </c>
      <c r="S14" s="358">
        <f>'گام اول '!S15</f>
        <v>0</v>
      </c>
      <c r="T14" s="358">
        <f>'گام اول '!T15</f>
        <v>0</v>
      </c>
      <c r="U14" s="137">
        <f>'گام اول '!U15</f>
        <v>0</v>
      </c>
      <c r="V14" s="120">
        <f>'گام اول '!W15</f>
        <v>0</v>
      </c>
      <c r="W14" s="121">
        <f>'گام اول '!X15</f>
        <v>0</v>
      </c>
      <c r="X14" s="366">
        <f>'گام اول '!Y15</f>
        <v>0</v>
      </c>
      <c r="Y14" s="366">
        <f>'گام اول '!Z15</f>
        <v>0</v>
      </c>
      <c r="Z14" s="138">
        <f>'گام اول '!AA15</f>
        <v>1477052</v>
      </c>
      <c r="AA14" s="138">
        <f>'گام اول '!AB15</f>
        <v>46667</v>
      </c>
      <c r="AB14" s="138">
        <f>'گام اول '!AC15</f>
        <v>1523719</v>
      </c>
      <c r="AC14" s="138">
        <f>'گام اول '!AD15</f>
        <v>4500000</v>
      </c>
      <c r="AD14" s="138">
        <f>'گام اول '!AE15</f>
        <v>6000000</v>
      </c>
      <c r="AE14" s="139">
        <f>'گام اول '!AF15</f>
        <v>290891.80909090908</v>
      </c>
      <c r="AF14" s="122">
        <f>'گام اول '!AG15</f>
        <v>44311560</v>
      </c>
      <c r="AG14" s="123">
        <f>'گام اول '!AH15</f>
        <v>1400010</v>
      </c>
      <c r="AH14" s="123">
        <f>'گام اول '!AI15</f>
        <v>18035292.163636364</v>
      </c>
      <c r="AI14" s="123">
        <f>'گام اول '!AJ15</f>
        <v>0</v>
      </c>
      <c r="AJ14" s="123">
        <f>'گام اول '!AK15</f>
        <v>4500000</v>
      </c>
      <c r="AK14" s="123">
        <f>'گام اول '!AL15</f>
        <v>6000000</v>
      </c>
      <c r="AL14" s="123">
        <f>'گام اول '!AM15</f>
        <v>0</v>
      </c>
      <c r="AM14" s="123">
        <f>'گام اول '!AN15</f>
        <v>0</v>
      </c>
      <c r="AN14" s="123">
        <f>'گام اول '!AO15</f>
        <v>0</v>
      </c>
      <c r="AO14" s="123">
        <f>'گام اول '!AP15</f>
        <v>4400000</v>
      </c>
      <c r="AP14" s="123">
        <f>'گام اول '!AQ15</f>
        <v>0</v>
      </c>
      <c r="AQ14" s="123">
        <f>'گام اول '!AR15</f>
        <v>0</v>
      </c>
      <c r="AR14" s="123">
        <f>'گام اول '!AS15</f>
        <v>0</v>
      </c>
      <c r="AS14" s="375">
        <f>'گام اول '!AT15</f>
        <v>0</v>
      </c>
      <c r="AT14" s="368">
        <f t="shared" si="1"/>
        <v>78646862.163636357</v>
      </c>
      <c r="AU14" s="173">
        <f>'گام اول '!AV15</f>
        <v>58241581.812181816</v>
      </c>
      <c r="AV14" s="141">
        <f>'گام اول '!AW15</f>
        <v>78646862.163636357</v>
      </c>
      <c r="AW14" s="142">
        <f t="shared" si="2"/>
        <v>5505280.3514545457</v>
      </c>
      <c r="AX14" s="75">
        <f t="shared" si="3"/>
        <v>1824158.1812181817</v>
      </c>
      <c r="AY14" s="142">
        <f>'گام اول '!AZ15</f>
        <v>0</v>
      </c>
      <c r="AZ14" s="142">
        <f>'گام اول '!BA15</f>
        <v>0</v>
      </c>
      <c r="BA14" s="142">
        <f>'گام اول '!BB15</f>
        <v>0</v>
      </c>
      <c r="BB14" s="142">
        <f>'گام اول '!BC15</f>
        <v>0</v>
      </c>
      <c r="BC14" s="142">
        <f>'گام اول '!BD15</f>
        <v>0</v>
      </c>
      <c r="BD14" s="142">
        <f>'گام اول '!BE15</f>
        <v>0</v>
      </c>
      <c r="BE14" s="142">
        <f>'گام اول '!BF15</f>
        <v>0</v>
      </c>
      <c r="BF14" s="143">
        <f t="shared" si="4"/>
        <v>7329438.5326727275</v>
      </c>
      <c r="BG14" s="140">
        <f t="shared" si="5"/>
        <v>71317423</v>
      </c>
      <c r="BH14" s="144">
        <f t="shared" si="6"/>
        <v>78646862.163636357</v>
      </c>
      <c r="BI14" s="398">
        <f t="shared" si="43"/>
        <v>6638737.5</v>
      </c>
      <c r="BJ14" s="145">
        <f t="shared" si="8"/>
        <v>3809297.5</v>
      </c>
      <c r="BK14" s="145">
        <f t="shared" si="9"/>
        <v>1142789.25</v>
      </c>
      <c r="BL14" s="146">
        <f t="shared" si="10"/>
        <v>1120000</v>
      </c>
      <c r="BM14" s="379">
        <v>0</v>
      </c>
      <c r="BN14" s="147">
        <f t="shared" si="11"/>
        <v>91357686.413636357</v>
      </c>
      <c r="BO14" s="148">
        <f t="shared" si="12"/>
        <v>78646862.163636357</v>
      </c>
      <c r="BP14" s="149">
        <f t="shared" si="13"/>
        <v>18088778.297636364</v>
      </c>
      <c r="BQ14" s="150">
        <f t="shared" si="14"/>
        <v>109446464.71127272</v>
      </c>
      <c r="BR14" s="151">
        <f t="shared" si="15"/>
        <v>100800</v>
      </c>
      <c r="BS14" s="147">
        <f t="shared" si="16"/>
        <v>109547264.71127272</v>
      </c>
      <c r="BT14" s="135">
        <v>0</v>
      </c>
      <c r="BU14" s="148">
        <f t="shared" si="17"/>
        <v>9135768.6413636357</v>
      </c>
      <c r="BV14" s="152">
        <f t="shared" si="18"/>
        <v>4567884.3206818178</v>
      </c>
      <c r="BW14" s="133">
        <f t="shared" si="19"/>
        <v>95843611.749227256</v>
      </c>
      <c r="BX14" s="147">
        <f t="shared" si="20"/>
        <v>11590824.25</v>
      </c>
      <c r="BY14" s="134">
        <f t="shared" si="21"/>
        <v>84252787.499227256</v>
      </c>
      <c r="CD14" s="388">
        <f>'گام اول '!AU15</f>
        <v>78646862.163636357</v>
      </c>
      <c r="CE14" s="389">
        <f>'گام اول '!AV15</f>
        <v>58241581.812181816</v>
      </c>
      <c r="CF14" s="389">
        <f>'گام اول '!AW15</f>
        <v>78646862.163636357</v>
      </c>
      <c r="CG14" s="389">
        <f>'گام اول '!AX15</f>
        <v>5505280.3514545457</v>
      </c>
      <c r="CH14" s="389">
        <f>'گام اول '!AY15</f>
        <v>1824158.1812181817</v>
      </c>
      <c r="CI14" s="389">
        <f>'گام اول '!AZ15</f>
        <v>0</v>
      </c>
      <c r="CJ14" s="389">
        <f>'گام اول '!BA15</f>
        <v>0</v>
      </c>
      <c r="CK14" s="389">
        <f>'گام اول '!BB15</f>
        <v>0</v>
      </c>
      <c r="CL14" s="389">
        <f>'گام اول '!BC15</f>
        <v>0</v>
      </c>
      <c r="CM14" s="389">
        <f>'گام اول '!BD15</f>
        <v>0</v>
      </c>
      <c r="CN14" s="389">
        <f>'گام اول '!BE15</f>
        <v>0</v>
      </c>
      <c r="CO14" s="389">
        <f>'گام اول '!BF15</f>
        <v>0</v>
      </c>
      <c r="CP14" s="389">
        <f>'گام اول '!BG15</f>
        <v>7329438.5326727275</v>
      </c>
      <c r="CQ14" s="389">
        <f>'گام اول '!BH15</f>
        <v>71317423</v>
      </c>
      <c r="CR14" s="389">
        <f t="shared" si="22"/>
        <v>78646862.163636357</v>
      </c>
      <c r="CS14" s="399">
        <f t="shared" si="44"/>
        <v>6638737.5</v>
      </c>
      <c r="CT14" s="388">
        <f t="shared" si="24"/>
        <v>3809297.5</v>
      </c>
      <c r="CU14" s="389">
        <f t="shared" si="25"/>
        <v>1142789.25</v>
      </c>
      <c r="CV14" s="389">
        <f t="shared" si="26"/>
        <v>1120000</v>
      </c>
      <c r="CW14" s="55">
        <v>0</v>
      </c>
      <c r="CX14" s="389">
        <f t="shared" si="27"/>
        <v>91357686.413636357</v>
      </c>
      <c r="CY14" s="389">
        <f t="shared" si="28"/>
        <v>78646862.163636357</v>
      </c>
      <c r="CZ14" s="389">
        <f t="shared" si="29"/>
        <v>18088778.297636364</v>
      </c>
      <c r="DA14" s="389">
        <f t="shared" si="30"/>
        <v>109446464.71127272</v>
      </c>
      <c r="DB14" s="389">
        <f t="shared" si="31"/>
        <v>100800</v>
      </c>
      <c r="DC14" s="389">
        <f t="shared" si="32"/>
        <v>109547264.71127272</v>
      </c>
      <c r="DD14" s="394">
        <v>0</v>
      </c>
      <c r="DE14" s="389">
        <f t="shared" si="33"/>
        <v>9135768.6413636357</v>
      </c>
      <c r="DF14" s="389">
        <f t="shared" si="34"/>
        <v>4567884.3206818178</v>
      </c>
      <c r="DG14" s="389">
        <f t="shared" si="35"/>
        <v>95843611.749227256</v>
      </c>
      <c r="DH14" s="389">
        <f t="shared" si="36"/>
        <v>11590824.25</v>
      </c>
      <c r="DI14" s="389">
        <f t="shared" si="37"/>
        <v>84252787.499227256</v>
      </c>
      <c r="DJ14" s="389">
        <f t="shared" si="38"/>
        <v>0</v>
      </c>
      <c r="DL14" s="397">
        <f t="shared" si="39"/>
        <v>6638737.5</v>
      </c>
      <c r="DM14" s="397">
        <f t="shared" si="40"/>
        <v>0</v>
      </c>
    </row>
    <row r="15" spans="1:117" s="55" customFormat="1" ht="21" x14ac:dyDescent="0.2">
      <c r="A15" s="191">
        <f t="shared" si="0"/>
        <v>2655495</v>
      </c>
      <c r="B15" s="136">
        <f>'گام اول '!B16</f>
        <v>10</v>
      </c>
      <c r="C15" s="136">
        <f>'گام اول '!C16</f>
        <v>10</v>
      </c>
      <c r="D15" s="136">
        <f>'گام اول '!D16</f>
        <v>12821</v>
      </c>
      <c r="E15" s="136" t="str">
        <f>'گام اول '!E16</f>
        <v xml:space="preserve">پارسا </v>
      </c>
      <c r="F15" s="136" t="str">
        <f>'گام اول '!F16</f>
        <v>توکلی نژاد</v>
      </c>
      <c r="G15" s="136" t="str">
        <f>'گام اول '!G16</f>
        <v xml:space="preserve">اداری </v>
      </c>
      <c r="H15" s="136" t="str">
        <f>'گام اول '!H16</f>
        <v>تهران</v>
      </c>
      <c r="I15" s="136" t="str">
        <f>'گام اول '!I16</f>
        <v>124-700-3690027-1</v>
      </c>
      <c r="J15" s="136" t="str">
        <f>'گام اول '!J16</f>
        <v>0323223354</v>
      </c>
      <c r="K15" s="136" t="str">
        <f>'گام اول '!K16</f>
        <v>0033141111</v>
      </c>
      <c r="L15" s="136" t="str">
        <f>'گام اول '!L16</f>
        <v>تهران</v>
      </c>
      <c r="M15" s="136" t="str">
        <f>'گام اول '!M16</f>
        <v>اداری-کارشناسی</v>
      </c>
      <c r="N15" s="120">
        <f>'گام اول '!N16</f>
        <v>0</v>
      </c>
      <c r="O15" s="119">
        <f>'گام اول '!O16</f>
        <v>0</v>
      </c>
      <c r="P15" s="121">
        <f>'گام اول '!P16</f>
        <v>0</v>
      </c>
      <c r="Q15" s="358">
        <f>'گام اول '!Q16</f>
        <v>30</v>
      </c>
      <c r="R15" s="358">
        <f>'گام اول '!R16</f>
        <v>46</v>
      </c>
      <c r="S15" s="358">
        <f>'گام اول '!S16</f>
        <v>0</v>
      </c>
      <c r="T15" s="358">
        <f>'گام اول '!T16</f>
        <v>0</v>
      </c>
      <c r="U15" s="137">
        <f>'گام اول '!U16</f>
        <v>0</v>
      </c>
      <c r="V15" s="120">
        <f>'گام اول '!W16</f>
        <v>0</v>
      </c>
      <c r="W15" s="121">
        <f>'گام اول '!X16</f>
        <v>0</v>
      </c>
      <c r="X15" s="366">
        <f>'گام اول '!Y16</f>
        <v>0</v>
      </c>
      <c r="Y15" s="366">
        <f>'گام اول '!Z16</f>
        <v>0</v>
      </c>
      <c r="Z15" s="138">
        <f>'گام اول '!AA16</f>
        <v>1477052</v>
      </c>
      <c r="AA15" s="138">
        <f>'گام اول '!AB16</f>
        <v>46667</v>
      </c>
      <c r="AB15" s="138">
        <f>'گام اول '!AC16</f>
        <v>1523719</v>
      </c>
      <c r="AC15" s="138">
        <f>'گام اول '!AD16</f>
        <v>4500000</v>
      </c>
      <c r="AD15" s="138">
        <f>'گام اول '!AE16</f>
        <v>6000000</v>
      </c>
      <c r="AE15" s="139">
        <f>'گام اول '!AF16</f>
        <v>290891.80909090908</v>
      </c>
      <c r="AF15" s="122">
        <f>'گام اول '!AG16</f>
        <v>44311560</v>
      </c>
      <c r="AG15" s="123">
        <f>'گام اول '!AH16</f>
        <v>1400010</v>
      </c>
      <c r="AH15" s="123">
        <f>'گام اول '!AI16</f>
        <v>13381023.218181819</v>
      </c>
      <c r="AI15" s="123">
        <f>'گام اول '!AJ16</f>
        <v>0</v>
      </c>
      <c r="AJ15" s="123">
        <f>'گام اول '!AK16</f>
        <v>4500000</v>
      </c>
      <c r="AK15" s="123">
        <f>'گام اول '!AL16</f>
        <v>6000000</v>
      </c>
      <c r="AL15" s="123">
        <f>'گام اول '!AM16</f>
        <v>0</v>
      </c>
      <c r="AM15" s="123">
        <f>'گام اول '!AN16</f>
        <v>0</v>
      </c>
      <c r="AN15" s="123">
        <f>'گام اول '!AO16</f>
        <v>0</v>
      </c>
      <c r="AO15" s="123">
        <f>'گام اول '!AP16</f>
        <v>3600000</v>
      </c>
      <c r="AP15" s="123">
        <f>'گام اول '!AQ16</f>
        <v>0</v>
      </c>
      <c r="AQ15" s="123">
        <f>'گام اول '!AR16</f>
        <v>0</v>
      </c>
      <c r="AR15" s="123">
        <f>'گام اول '!AS16</f>
        <v>0</v>
      </c>
      <c r="AS15" s="375">
        <f>'گام اول '!AT16</f>
        <v>0</v>
      </c>
      <c r="AT15" s="368">
        <f t="shared" si="1"/>
        <v>73192593.218181819</v>
      </c>
      <c r="AU15" s="173">
        <f>'گام اول '!AV16</f>
        <v>53969111.692909092</v>
      </c>
      <c r="AV15" s="141">
        <f>'گام اول '!AW16</f>
        <v>73192593.218181819</v>
      </c>
      <c r="AW15" s="142">
        <f t="shared" si="2"/>
        <v>5123481.5252727279</v>
      </c>
      <c r="AX15" s="75">
        <f t="shared" si="3"/>
        <v>1396911.1692909093</v>
      </c>
      <c r="AY15" s="142">
        <f>'گام اول '!AZ16</f>
        <v>0</v>
      </c>
      <c r="AZ15" s="142">
        <f>'گام اول '!BA16</f>
        <v>0</v>
      </c>
      <c r="BA15" s="142">
        <f>'گام اول '!BB16</f>
        <v>0</v>
      </c>
      <c r="BB15" s="142">
        <f>'گام اول '!BC16</f>
        <v>0</v>
      </c>
      <c r="BC15" s="142">
        <f>'گام اول '!BD16</f>
        <v>0</v>
      </c>
      <c r="BD15" s="142">
        <f>'گام اول '!BE16</f>
        <v>0</v>
      </c>
      <c r="BE15" s="142">
        <f>'گام اول '!BF16</f>
        <v>0</v>
      </c>
      <c r="BF15" s="143">
        <f t="shared" si="4"/>
        <v>6520392.6945636375</v>
      </c>
      <c r="BG15" s="140">
        <f t="shared" si="5"/>
        <v>66672200</v>
      </c>
      <c r="BH15" s="144">
        <f t="shared" si="6"/>
        <v>73192593.218181819</v>
      </c>
      <c r="BI15" s="398">
        <f t="shared" si="43"/>
        <v>6638737.5</v>
      </c>
      <c r="BJ15" s="145">
        <f t="shared" si="8"/>
        <v>3809297.5</v>
      </c>
      <c r="BK15" s="145">
        <f t="shared" si="9"/>
        <v>1142789.25</v>
      </c>
      <c r="BL15" s="146">
        <f t="shared" si="10"/>
        <v>1120000</v>
      </c>
      <c r="BM15" s="379">
        <v>0</v>
      </c>
      <c r="BN15" s="147">
        <f t="shared" si="11"/>
        <v>85903417.468181819</v>
      </c>
      <c r="BO15" s="148">
        <f t="shared" si="12"/>
        <v>73192593.218181819</v>
      </c>
      <c r="BP15" s="149">
        <f t="shared" si="13"/>
        <v>16834296.440181818</v>
      </c>
      <c r="BQ15" s="150">
        <f t="shared" si="14"/>
        <v>102737713.90836364</v>
      </c>
      <c r="BR15" s="151">
        <f t="shared" si="15"/>
        <v>100800</v>
      </c>
      <c r="BS15" s="147">
        <f t="shared" si="16"/>
        <v>102838513.90836364</v>
      </c>
      <c r="BT15" s="135">
        <v>0</v>
      </c>
      <c r="BU15" s="148">
        <f t="shared" si="17"/>
        <v>8590341.746818183</v>
      </c>
      <c r="BV15" s="152">
        <f t="shared" si="18"/>
        <v>4295170.8734090915</v>
      </c>
      <c r="BW15" s="133">
        <f t="shared" si="19"/>
        <v>89953001.288136363</v>
      </c>
      <c r="BX15" s="147">
        <f t="shared" si="20"/>
        <v>11590824.25</v>
      </c>
      <c r="BY15" s="134">
        <f t="shared" si="21"/>
        <v>78362177.038136363</v>
      </c>
      <c r="CD15" s="388">
        <f>'گام اول '!AU16</f>
        <v>73192593.218181819</v>
      </c>
      <c r="CE15" s="389">
        <f>'گام اول '!AV16</f>
        <v>53969111.692909092</v>
      </c>
      <c r="CF15" s="389">
        <f>'گام اول '!AW16</f>
        <v>73192593.218181819</v>
      </c>
      <c r="CG15" s="389">
        <f>'گام اول '!AX16</f>
        <v>5123481.5252727279</v>
      </c>
      <c r="CH15" s="389">
        <f>'گام اول '!AY16</f>
        <v>1396911.1692909093</v>
      </c>
      <c r="CI15" s="389">
        <f>'گام اول '!AZ16</f>
        <v>0</v>
      </c>
      <c r="CJ15" s="389">
        <f>'گام اول '!BA16</f>
        <v>0</v>
      </c>
      <c r="CK15" s="389">
        <f>'گام اول '!BB16</f>
        <v>0</v>
      </c>
      <c r="CL15" s="389">
        <f>'گام اول '!BC16</f>
        <v>0</v>
      </c>
      <c r="CM15" s="389">
        <f>'گام اول '!BD16</f>
        <v>0</v>
      </c>
      <c r="CN15" s="389">
        <f>'گام اول '!BE16</f>
        <v>0</v>
      </c>
      <c r="CO15" s="389">
        <f>'گام اول '!BF16</f>
        <v>0</v>
      </c>
      <c r="CP15" s="389">
        <f>'گام اول '!BG16</f>
        <v>6520392.6945636375</v>
      </c>
      <c r="CQ15" s="389">
        <f>'گام اول '!BH16</f>
        <v>66672200</v>
      </c>
      <c r="CR15" s="389">
        <f t="shared" si="22"/>
        <v>73192593.218181819</v>
      </c>
      <c r="CS15" s="399">
        <f t="shared" si="44"/>
        <v>6638737.5</v>
      </c>
      <c r="CT15" s="388">
        <f t="shared" si="24"/>
        <v>3809297.5</v>
      </c>
      <c r="CU15" s="389">
        <f t="shared" si="25"/>
        <v>1142789.25</v>
      </c>
      <c r="CV15" s="389">
        <f t="shared" si="26"/>
        <v>1120000</v>
      </c>
      <c r="CW15" s="55">
        <v>0</v>
      </c>
      <c r="CX15" s="389">
        <f t="shared" si="27"/>
        <v>85903417.468181819</v>
      </c>
      <c r="CY15" s="389">
        <f t="shared" si="28"/>
        <v>73192593.218181819</v>
      </c>
      <c r="CZ15" s="389">
        <f t="shared" si="29"/>
        <v>16834296.440181818</v>
      </c>
      <c r="DA15" s="389">
        <f t="shared" si="30"/>
        <v>102737713.90836364</v>
      </c>
      <c r="DB15" s="389">
        <f t="shared" si="31"/>
        <v>100800</v>
      </c>
      <c r="DC15" s="389">
        <f t="shared" si="32"/>
        <v>102838513.90836364</v>
      </c>
      <c r="DD15" s="394">
        <v>0</v>
      </c>
      <c r="DE15" s="389">
        <f t="shared" si="33"/>
        <v>8590341.746818183</v>
      </c>
      <c r="DF15" s="389">
        <f t="shared" si="34"/>
        <v>4295170.8734090915</v>
      </c>
      <c r="DG15" s="389">
        <f t="shared" si="35"/>
        <v>89953001.288136363</v>
      </c>
      <c r="DH15" s="389">
        <f t="shared" si="36"/>
        <v>11590824.25</v>
      </c>
      <c r="DI15" s="389">
        <f t="shared" si="37"/>
        <v>78362177.038136363</v>
      </c>
      <c r="DJ15" s="389">
        <f t="shared" si="38"/>
        <v>0</v>
      </c>
      <c r="DL15" s="397">
        <f t="shared" si="39"/>
        <v>6638737.5</v>
      </c>
      <c r="DM15" s="397">
        <f t="shared" si="40"/>
        <v>0</v>
      </c>
    </row>
    <row r="16" spans="1:117" s="55" customFormat="1" ht="21" x14ac:dyDescent="0.2">
      <c r="A16" s="191">
        <f t="shared" si="0"/>
        <v>2655495</v>
      </c>
      <c r="B16" s="136">
        <f>'گام اول '!B17</f>
        <v>11</v>
      </c>
      <c r="C16" s="136">
        <f>'گام اول '!C17</f>
        <v>11</v>
      </c>
      <c r="D16" s="136">
        <f>'گام اول '!D17</f>
        <v>12803</v>
      </c>
      <c r="E16" s="136" t="str">
        <f>'گام اول '!E17</f>
        <v>عباس</v>
      </c>
      <c r="F16" s="136" t="str">
        <f>'گام اول '!F17</f>
        <v>درزی</v>
      </c>
      <c r="G16" s="136" t="str">
        <f>'گام اول '!G17</f>
        <v xml:space="preserve">اداری </v>
      </c>
      <c r="H16" s="136" t="str">
        <f>'گام اول '!H17</f>
        <v>تهران</v>
      </c>
      <c r="I16" s="136" t="str">
        <f>'گام اول '!I17</f>
        <v>124-700-3563452-1</v>
      </c>
      <c r="J16" s="136" t="str">
        <f>'گام اول '!J17</f>
        <v>0450780139</v>
      </c>
      <c r="K16" s="136" t="str">
        <f>'گام اول '!K17</f>
        <v>0021958193</v>
      </c>
      <c r="L16" s="136" t="str">
        <f>'گام اول '!L17</f>
        <v>تهران</v>
      </c>
      <c r="M16" s="136" t="str">
        <f>'گام اول '!M17</f>
        <v>اداری-کارشناسی</v>
      </c>
      <c r="N16" s="120">
        <f>'گام اول '!N17</f>
        <v>0</v>
      </c>
      <c r="O16" s="119">
        <f>'گام اول '!O17</f>
        <v>0</v>
      </c>
      <c r="P16" s="121">
        <f>'گام اول '!P17</f>
        <v>0</v>
      </c>
      <c r="Q16" s="358">
        <f>'گام اول '!Q17</f>
        <v>30</v>
      </c>
      <c r="R16" s="358">
        <f>'گام اول '!R17</f>
        <v>30</v>
      </c>
      <c r="S16" s="358">
        <f>'گام اول '!S17</f>
        <v>0</v>
      </c>
      <c r="T16" s="358">
        <f>'گام اول '!T17</f>
        <v>0</v>
      </c>
      <c r="U16" s="137">
        <f>'گام اول '!U17</f>
        <v>0</v>
      </c>
      <c r="V16" s="120">
        <f>'گام اول '!W17</f>
        <v>0</v>
      </c>
      <c r="W16" s="121">
        <f>'گام اول '!X17</f>
        <v>0</v>
      </c>
      <c r="X16" s="366">
        <f>'گام اول '!Y17</f>
        <v>3</v>
      </c>
      <c r="Y16" s="366">
        <f>'گام اول '!Z17</f>
        <v>3</v>
      </c>
      <c r="Z16" s="138">
        <f>'گام اول '!AA17</f>
        <v>1477052</v>
      </c>
      <c r="AA16" s="138">
        <f>'گام اول '!AB17</f>
        <v>46667</v>
      </c>
      <c r="AB16" s="138">
        <f>'گام اول '!AC17</f>
        <v>1523719</v>
      </c>
      <c r="AC16" s="138">
        <f>'گام اول '!AD17</f>
        <v>4500000</v>
      </c>
      <c r="AD16" s="138">
        <f>'گام اول '!AE17</f>
        <v>6000000</v>
      </c>
      <c r="AE16" s="139">
        <f>'گام اول '!AF17</f>
        <v>290891.80909090908</v>
      </c>
      <c r="AF16" s="122">
        <f>'گام اول '!AG17</f>
        <v>44311560</v>
      </c>
      <c r="AG16" s="123">
        <f>'گام اول '!AH17</f>
        <v>1400010</v>
      </c>
      <c r="AH16" s="123">
        <f>'گام اول '!AI17</f>
        <v>8726754.2727272734</v>
      </c>
      <c r="AI16" s="123">
        <f>'گام اول '!AJ17</f>
        <v>7966485</v>
      </c>
      <c r="AJ16" s="123">
        <f>'گام اول '!AK17</f>
        <v>4500000</v>
      </c>
      <c r="AK16" s="123">
        <f>'گام اول '!AL17</f>
        <v>6000000</v>
      </c>
      <c r="AL16" s="123">
        <f>'گام اول '!AM17</f>
        <v>0</v>
      </c>
      <c r="AM16" s="123">
        <f>'گام اول '!AN17</f>
        <v>0</v>
      </c>
      <c r="AN16" s="123">
        <f>'گام اول '!AO17</f>
        <v>0</v>
      </c>
      <c r="AO16" s="123">
        <f>'گام اول '!AP17</f>
        <v>3800000</v>
      </c>
      <c r="AP16" s="123">
        <f>'گام اول '!AQ17</f>
        <v>0</v>
      </c>
      <c r="AQ16" s="123">
        <f>'گام اول '!AR17</f>
        <v>0</v>
      </c>
      <c r="AR16" s="123">
        <f>'گام اول '!AS17</f>
        <v>0</v>
      </c>
      <c r="AS16" s="375">
        <f>'گام اول '!AT17</f>
        <v>0</v>
      </c>
      <c r="AT16" s="368">
        <f t="shared" si="1"/>
        <v>76704809.272727281</v>
      </c>
      <c r="AU16" s="173">
        <f>'گام اول '!AV17</f>
        <v>49626641.573636368</v>
      </c>
      <c r="AV16" s="141">
        <f>'گام اول '!AW17</f>
        <v>68738324.272727281</v>
      </c>
      <c r="AW16" s="142">
        <f t="shared" si="2"/>
        <v>4811682.6990909101</v>
      </c>
      <c r="AX16" s="75">
        <f t="shared" si="3"/>
        <v>962664.15736363688</v>
      </c>
      <c r="AY16" s="142">
        <f>'گام اول '!AZ17</f>
        <v>0</v>
      </c>
      <c r="AZ16" s="142">
        <f>'گام اول '!BA17</f>
        <v>0</v>
      </c>
      <c r="BA16" s="142">
        <f>'گام اول '!BB17</f>
        <v>0</v>
      </c>
      <c r="BB16" s="142">
        <f>'گام اول '!BC17</f>
        <v>0</v>
      </c>
      <c r="BC16" s="142">
        <f>'گام اول '!BD17</f>
        <v>0</v>
      </c>
      <c r="BD16" s="142">
        <f>'گام اول '!BE17</f>
        <v>0</v>
      </c>
      <c r="BE16" s="142">
        <f>'گام اول '!BF17</f>
        <v>0</v>
      </c>
      <c r="BF16" s="143">
        <f t="shared" si="4"/>
        <v>5774346.8564545475</v>
      </c>
      <c r="BG16" s="140">
        <f t="shared" si="5"/>
        <v>70930462</v>
      </c>
      <c r="BH16" s="144">
        <f t="shared" si="6"/>
        <v>76704809.272727281</v>
      </c>
      <c r="BI16" s="398">
        <f t="shared" si="43"/>
        <v>6638737.5</v>
      </c>
      <c r="BJ16" s="145">
        <f t="shared" si="8"/>
        <v>3809297.5</v>
      </c>
      <c r="BK16" s="145">
        <f t="shared" si="9"/>
        <v>1142789.25</v>
      </c>
      <c r="BL16" s="146">
        <f t="shared" si="10"/>
        <v>1120000</v>
      </c>
      <c r="BM16" s="379">
        <v>0</v>
      </c>
      <c r="BN16" s="147">
        <f t="shared" si="11"/>
        <v>89415633.522727281</v>
      </c>
      <c r="BO16" s="148">
        <f t="shared" si="12"/>
        <v>68738324.272727281</v>
      </c>
      <c r="BP16" s="149">
        <f t="shared" si="13"/>
        <v>15809814.582727276</v>
      </c>
      <c r="BQ16" s="150">
        <f t="shared" si="14"/>
        <v>105225448.10545456</v>
      </c>
      <c r="BR16" s="151">
        <f t="shared" si="15"/>
        <v>100800</v>
      </c>
      <c r="BS16" s="147">
        <f t="shared" si="16"/>
        <v>105326248.10545456</v>
      </c>
      <c r="BT16" s="135">
        <v>0</v>
      </c>
      <c r="BU16" s="148">
        <f t="shared" si="17"/>
        <v>8941563.3522727285</v>
      </c>
      <c r="BV16" s="152">
        <f t="shared" si="18"/>
        <v>4470781.6761363642</v>
      </c>
      <c r="BW16" s="133">
        <f t="shared" si="19"/>
        <v>91913903.07704547</v>
      </c>
      <c r="BX16" s="147">
        <f t="shared" si="20"/>
        <v>11590824.25</v>
      </c>
      <c r="BY16" s="134">
        <f t="shared" si="21"/>
        <v>80323078.82704547</v>
      </c>
      <c r="CD16" s="388">
        <f>'گام اول '!AU17</f>
        <v>76704809.272727281</v>
      </c>
      <c r="CE16" s="389">
        <f>'گام اول '!AV17</f>
        <v>49626641.573636368</v>
      </c>
      <c r="CF16" s="389">
        <f>'گام اول '!AW17</f>
        <v>68738324.272727281</v>
      </c>
      <c r="CG16" s="389">
        <f>'گام اول '!AX17</f>
        <v>4811682.6990909101</v>
      </c>
      <c r="CH16" s="389">
        <f>'گام اول '!AY17</f>
        <v>962664.15736363688</v>
      </c>
      <c r="CI16" s="389">
        <f>'گام اول '!AZ17</f>
        <v>0</v>
      </c>
      <c r="CJ16" s="389">
        <f>'گام اول '!BA17</f>
        <v>0</v>
      </c>
      <c r="CK16" s="389">
        <f>'گام اول '!BB17</f>
        <v>0</v>
      </c>
      <c r="CL16" s="389">
        <f>'گام اول '!BC17</f>
        <v>0</v>
      </c>
      <c r="CM16" s="389">
        <f>'گام اول '!BD17</f>
        <v>0</v>
      </c>
      <c r="CN16" s="389">
        <f>'گام اول '!BE17</f>
        <v>0</v>
      </c>
      <c r="CO16" s="389">
        <f>'گام اول '!BF17</f>
        <v>0</v>
      </c>
      <c r="CP16" s="389">
        <f>'گام اول '!BG17</f>
        <v>5774346.8564545475</v>
      </c>
      <c r="CQ16" s="389">
        <f>'گام اول '!BH17</f>
        <v>70930462</v>
      </c>
      <c r="CR16" s="389">
        <f t="shared" si="22"/>
        <v>76704809.272727281</v>
      </c>
      <c r="CS16" s="399">
        <f t="shared" si="44"/>
        <v>6638737.5</v>
      </c>
      <c r="CT16" s="388">
        <f t="shared" si="24"/>
        <v>3809297.5</v>
      </c>
      <c r="CU16" s="389">
        <f t="shared" si="25"/>
        <v>1142789.25</v>
      </c>
      <c r="CV16" s="389">
        <f t="shared" si="26"/>
        <v>1120000</v>
      </c>
      <c r="CW16" s="55">
        <v>0</v>
      </c>
      <c r="CX16" s="389">
        <f t="shared" si="27"/>
        <v>89415633.522727281</v>
      </c>
      <c r="CY16" s="389">
        <f t="shared" si="28"/>
        <v>68738324.272727281</v>
      </c>
      <c r="CZ16" s="389">
        <f t="shared" si="29"/>
        <v>15809814.582727276</v>
      </c>
      <c r="DA16" s="389">
        <f t="shared" si="30"/>
        <v>105225448.10545456</v>
      </c>
      <c r="DB16" s="389">
        <f t="shared" si="31"/>
        <v>100800</v>
      </c>
      <c r="DC16" s="389">
        <f t="shared" si="32"/>
        <v>105326248.10545456</v>
      </c>
      <c r="DD16" s="394">
        <v>0</v>
      </c>
      <c r="DE16" s="389">
        <f t="shared" si="33"/>
        <v>8941563.3522727285</v>
      </c>
      <c r="DF16" s="389">
        <f t="shared" si="34"/>
        <v>4470781.6761363642</v>
      </c>
      <c r="DG16" s="389">
        <f t="shared" si="35"/>
        <v>91913903.07704547</v>
      </c>
      <c r="DH16" s="389">
        <f t="shared" si="36"/>
        <v>11590824.25</v>
      </c>
      <c r="DI16" s="389">
        <f t="shared" si="37"/>
        <v>80323078.82704547</v>
      </c>
      <c r="DJ16" s="389">
        <f t="shared" si="38"/>
        <v>0</v>
      </c>
      <c r="DL16" s="397">
        <f t="shared" si="39"/>
        <v>6638737.5</v>
      </c>
      <c r="DM16" s="397">
        <f t="shared" si="40"/>
        <v>0</v>
      </c>
    </row>
    <row r="17" spans="1:117" s="55" customFormat="1" ht="21" x14ac:dyDescent="0.2">
      <c r="A17" s="191">
        <f t="shared" si="0"/>
        <v>2655495</v>
      </c>
      <c r="B17" s="136">
        <f>'گام اول '!B18</f>
        <v>12</v>
      </c>
      <c r="C17" s="136">
        <f>'گام اول '!C18</f>
        <v>12</v>
      </c>
      <c r="D17" s="136">
        <f>'گام اول '!D18</f>
        <v>12800</v>
      </c>
      <c r="E17" s="136" t="str">
        <f>'گام اول '!E18</f>
        <v>علی</v>
      </c>
      <c r="F17" s="136" t="str">
        <f>'گام اول '!F18</f>
        <v>نعمتی</v>
      </c>
      <c r="G17" s="136" t="str">
        <f>'گام اول '!G18</f>
        <v xml:space="preserve">اداری </v>
      </c>
      <c r="H17" s="136" t="str">
        <f>'گام اول '!H18</f>
        <v>تهران</v>
      </c>
      <c r="I17" s="136" t="str">
        <f>'گام اول '!I18</f>
        <v>124-700-3628477-1</v>
      </c>
      <c r="J17" s="136" t="str">
        <f>'گام اول '!J18</f>
        <v>0068098464</v>
      </c>
      <c r="K17" s="136" t="str">
        <f>'گام اول '!K18</f>
        <v>0012699534</v>
      </c>
      <c r="L17" s="136" t="str">
        <f>'گام اول '!L18</f>
        <v>تهران</v>
      </c>
      <c r="M17" s="136" t="str">
        <f>'گام اول '!M18</f>
        <v>اداری-کارشناسی</v>
      </c>
      <c r="N17" s="120">
        <f>'گام اول '!N18</f>
        <v>0</v>
      </c>
      <c r="O17" s="119">
        <f>'گام اول '!O18</f>
        <v>0</v>
      </c>
      <c r="P17" s="121">
        <f>'گام اول '!P18</f>
        <v>0</v>
      </c>
      <c r="Q17" s="358">
        <f>'گام اول '!Q18</f>
        <v>30</v>
      </c>
      <c r="R17" s="358">
        <f>'گام اول '!R18</f>
        <v>70</v>
      </c>
      <c r="S17" s="358">
        <f>'گام اول '!S18</f>
        <v>0</v>
      </c>
      <c r="T17" s="358">
        <f>'گام اول '!T18</f>
        <v>0</v>
      </c>
      <c r="U17" s="137">
        <f>'گام اول '!U18</f>
        <v>0</v>
      </c>
      <c r="V17" s="120">
        <f>'گام اول '!W18</f>
        <v>0</v>
      </c>
      <c r="W17" s="121">
        <f>'گام اول '!X18</f>
        <v>0</v>
      </c>
      <c r="X17" s="366">
        <f>'گام اول '!Y18</f>
        <v>1</v>
      </c>
      <c r="Y17" s="366">
        <f>'گام اول '!Z18</f>
        <v>1</v>
      </c>
      <c r="Z17" s="138">
        <f>'گام اول '!AA18</f>
        <v>1477052</v>
      </c>
      <c r="AA17" s="138">
        <f>'گام اول '!AB18</f>
        <v>46667</v>
      </c>
      <c r="AB17" s="138">
        <f>'گام اول '!AC18</f>
        <v>1523719</v>
      </c>
      <c r="AC17" s="138">
        <f>'گام اول '!AD18</f>
        <v>4500000</v>
      </c>
      <c r="AD17" s="138">
        <f>'گام اول '!AE18</f>
        <v>6000000</v>
      </c>
      <c r="AE17" s="139">
        <f>'گام اول '!AF18</f>
        <v>290891.80909090908</v>
      </c>
      <c r="AF17" s="122">
        <f>'گام اول '!AG18</f>
        <v>44311560</v>
      </c>
      <c r="AG17" s="123">
        <f>'گام اول '!AH18</f>
        <v>1400010</v>
      </c>
      <c r="AH17" s="123">
        <f>'گام اول '!AI18</f>
        <v>20362426.636363637</v>
      </c>
      <c r="AI17" s="123">
        <f>'گام اول '!AJ18</f>
        <v>2655495</v>
      </c>
      <c r="AJ17" s="123">
        <f>'گام اول '!AK18</f>
        <v>4500000</v>
      </c>
      <c r="AK17" s="123">
        <f>'گام اول '!AL18</f>
        <v>6000000</v>
      </c>
      <c r="AL17" s="123">
        <f>'گام اول '!AM18</f>
        <v>0</v>
      </c>
      <c r="AM17" s="123">
        <f>'گام اول '!AN18</f>
        <v>0</v>
      </c>
      <c r="AN17" s="123">
        <f>'گام اول '!AO18</f>
        <v>0</v>
      </c>
      <c r="AO17" s="123">
        <f>'گام اول '!AP18</f>
        <v>4200000</v>
      </c>
      <c r="AP17" s="123">
        <f>'گام اول '!AQ18</f>
        <v>0</v>
      </c>
      <c r="AQ17" s="123">
        <f>'گام اول '!AR18</f>
        <v>0</v>
      </c>
      <c r="AR17" s="123">
        <f>'گام اول '!AS18</f>
        <v>0</v>
      </c>
      <c r="AS17" s="375">
        <f>'گام اول '!AT18</f>
        <v>0</v>
      </c>
      <c r="AT17" s="368">
        <f t="shared" si="1"/>
        <v>83429491.63636364</v>
      </c>
      <c r="AU17" s="173">
        <f>'گام اول '!AV18</f>
        <v>60419816.871818185</v>
      </c>
      <c r="AV17" s="141">
        <f>'گام اول '!AW18</f>
        <v>80773996.63636364</v>
      </c>
      <c r="AW17" s="142">
        <f t="shared" si="2"/>
        <v>5654179.7645454556</v>
      </c>
      <c r="AX17" s="75">
        <f t="shared" si="3"/>
        <v>2041981.6871818185</v>
      </c>
      <c r="AY17" s="142">
        <f>'گام اول '!AZ18</f>
        <v>0</v>
      </c>
      <c r="AZ17" s="142">
        <f>'گام اول '!BA18</f>
        <v>0</v>
      </c>
      <c r="BA17" s="142">
        <f>'گام اول '!BB18</f>
        <v>0</v>
      </c>
      <c r="BB17" s="142">
        <f>'گام اول '!BC18</f>
        <v>0</v>
      </c>
      <c r="BC17" s="142">
        <f>'گام اول '!BD18</f>
        <v>0</v>
      </c>
      <c r="BD17" s="142">
        <f>'گام اول '!BE18</f>
        <v>0</v>
      </c>
      <c r="BE17" s="142">
        <f>'گام اول '!BF18</f>
        <v>0</v>
      </c>
      <c r="BF17" s="143">
        <f t="shared" si="4"/>
        <v>7696161.4517272739</v>
      </c>
      <c r="BG17" s="140">
        <f t="shared" si="5"/>
        <v>75733330</v>
      </c>
      <c r="BH17" s="144">
        <f t="shared" si="6"/>
        <v>83429491.63636364</v>
      </c>
      <c r="BI17" s="398">
        <f t="shared" si="43"/>
        <v>6638737.5</v>
      </c>
      <c r="BJ17" s="145">
        <f t="shared" si="8"/>
        <v>3809297.5</v>
      </c>
      <c r="BK17" s="145">
        <f t="shared" si="9"/>
        <v>1142789.25</v>
      </c>
      <c r="BL17" s="146">
        <f t="shared" si="10"/>
        <v>1120000</v>
      </c>
      <c r="BM17" s="379">
        <v>0</v>
      </c>
      <c r="BN17" s="147">
        <f t="shared" si="11"/>
        <v>96140315.88636364</v>
      </c>
      <c r="BO17" s="148">
        <f t="shared" si="12"/>
        <v>80773996.63636364</v>
      </c>
      <c r="BP17" s="149">
        <f t="shared" si="13"/>
        <v>18578019.226363637</v>
      </c>
      <c r="BQ17" s="150">
        <f t="shared" si="14"/>
        <v>114718335.11272728</v>
      </c>
      <c r="BR17" s="151">
        <f t="shared" si="15"/>
        <v>100800</v>
      </c>
      <c r="BS17" s="147">
        <f t="shared" si="16"/>
        <v>114819135.11272728</v>
      </c>
      <c r="BT17" s="135">
        <v>0</v>
      </c>
      <c r="BU17" s="148">
        <f t="shared" si="17"/>
        <v>9614031.5886363648</v>
      </c>
      <c r="BV17" s="152">
        <f t="shared" si="18"/>
        <v>4807015.7943181824</v>
      </c>
      <c r="BW17" s="133">
        <f t="shared" si="19"/>
        <v>100398087.72977273</v>
      </c>
      <c r="BX17" s="147">
        <f t="shared" si="20"/>
        <v>11590824.25</v>
      </c>
      <c r="BY17" s="134">
        <f t="shared" si="21"/>
        <v>88807263.479772732</v>
      </c>
      <c r="CD17" s="388">
        <f>'گام اول '!AU18</f>
        <v>83429491.63636364</v>
      </c>
      <c r="CE17" s="389">
        <f>'گام اول '!AV18</f>
        <v>60419816.871818185</v>
      </c>
      <c r="CF17" s="389">
        <f>'گام اول '!AW18</f>
        <v>80773996.63636364</v>
      </c>
      <c r="CG17" s="389">
        <f>'گام اول '!AX18</f>
        <v>5654179.7645454556</v>
      </c>
      <c r="CH17" s="389">
        <f>'گام اول '!AY18</f>
        <v>2041981.6871818185</v>
      </c>
      <c r="CI17" s="389">
        <f>'گام اول '!AZ18</f>
        <v>0</v>
      </c>
      <c r="CJ17" s="389">
        <f>'گام اول '!BA18</f>
        <v>0</v>
      </c>
      <c r="CK17" s="389">
        <f>'گام اول '!BB18</f>
        <v>0</v>
      </c>
      <c r="CL17" s="389">
        <f>'گام اول '!BC18</f>
        <v>0</v>
      </c>
      <c r="CM17" s="389">
        <f>'گام اول '!BD18</f>
        <v>0</v>
      </c>
      <c r="CN17" s="389">
        <f>'گام اول '!BE18</f>
        <v>0</v>
      </c>
      <c r="CO17" s="389">
        <f>'گام اول '!BF18</f>
        <v>0</v>
      </c>
      <c r="CP17" s="389">
        <f>'گام اول '!BG18</f>
        <v>7696161.4517272739</v>
      </c>
      <c r="CQ17" s="389">
        <f>'گام اول '!BH18</f>
        <v>75733330</v>
      </c>
      <c r="CR17" s="389">
        <f t="shared" si="22"/>
        <v>83429491.63636364</v>
      </c>
      <c r="CS17" s="399">
        <f t="shared" si="44"/>
        <v>6638737.5</v>
      </c>
      <c r="CT17" s="388">
        <f t="shared" si="24"/>
        <v>3809297.5</v>
      </c>
      <c r="CU17" s="389">
        <f t="shared" si="25"/>
        <v>1142789.25</v>
      </c>
      <c r="CV17" s="389">
        <f t="shared" si="26"/>
        <v>1120000</v>
      </c>
      <c r="CW17" s="55">
        <v>0</v>
      </c>
      <c r="CX17" s="389">
        <f t="shared" si="27"/>
        <v>96140315.88636364</v>
      </c>
      <c r="CY17" s="389">
        <f t="shared" si="28"/>
        <v>80773996.63636364</v>
      </c>
      <c r="CZ17" s="389">
        <f t="shared" si="29"/>
        <v>18578019.226363637</v>
      </c>
      <c r="DA17" s="389">
        <f t="shared" si="30"/>
        <v>114718335.11272728</v>
      </c>
      <c r="DB17" s="389">
        <f t="shared" si="31"/>
        <v>100800</v>
      </c>
      <c r="DC17" s="389">
        <f t="shared" si="32"/>
        <v>114819135.11272728</v>
      </c>
      <c r="DD17" s="394">
        <v>0</v>
      </c>
      <c r="DE17" s="389">
        <f t="shared" si="33"/>
        <v>9614031.5886363648</v>
      </c>
      <c r="DF17" s="389">
        <f t="shared" si="34"/>
        <v>4807015.7943181824</v>
      </c>
      <c r="DG17" s="389">
        <f t="shared" si="35"/>
        <v>100398087.72977273</v>
      </c>
      <c r="DH17" s="389">
        <f t="shared" si="36"/>
        <v>11590824.25</v>
      </c>
      <c r="DI17" s="389">
        <f t="shared" si="37"/>
        <v>88807263.479772732</v>
      </c>
      <c r="DJ17" s="389">
        <f t="shared" si="38"/>
        <v>0</v>
      </c>
      <c r="DL17" s="397">
        <f t="shared" si="39"/>
        <v>6638737.5</v>
      </c>
      <c r="DM17" s="397">
        <f t="shared" si="40"/>
        <v>0</v>
      </c>
    </row>
    <row r="18" spans="1:117" s="55" customFormat="1" ht="21" x14ac:dyDescent="0.2">
      <c r="A18" s="191">
        <f t="shared" si="0"/>
        <v>2655495</v>
      </c>
      <c r="B18" s="136">
        <f>'گام اول '!B19</f>
        <v>13</v>
      </c>
      <c r="C18" s="136">
        <f>'گام اول '!C19</f>
        <v>13</v>
      </c>
      <c r="D18" s="136">
        <f>'گام اول '!D19</f>
        <v>12804</v>
      </c>
      <c r="E18" s="136" t="str">
        <f>'گام اول '!E19</f>
        <v>داوود</v>
      </c>
      <c r="F18" s="136" t="str">
        <f>'گام اول '!F19</f>
        <v>جلالی نیا</v>
      </c>
      <c r="G18" s="136" t="str">
        <f>'گام اول '!G19</f>
        <v xml:space="preserve">اداری </v>
      </c>
      <c r="H18" s="136" t="str">
        <f>'گام اول '!H19</f>
        <v>تهران</v>
      </c>
      <c r="I18" s="136" t="str">
        <f>'گام اول '!I19</f>
        <v>124-813-3605226-1</v>
      </c>
      <c r="J18" s="136" t="str">
        <f>'گام اول '!J19</f>
        <v>6179768757</v>
      </c>
      <c r="K18" s="136" t="str">
        <f>'گام اول '!K19</f>
        <v>0024139462</v>
      </c>
      <c r="L18" s="136" t="str">
        <f>'گام اول '!L19</f>
        <v>تهران</v>
      </c>
      <c r="M18" s="136" t="str">
        <f>'گام اول '!M19</f>
        <v>اداری-کارشناسی</v>
      </c>
      <c r="N18" s="120">
        <f>'گام اول '!N19</f>
        <v>0</v>
      </c>
      <c r="O18" s="119">
        <f>'گام اول '!O19</f>
        <v>0</v>
      </c>
      <c r="P18" s="121">
        <f>'گام اول '!P19</f>
        <v>0</v>
      </c>
      <c r="Q18" s="358">
        <f>'گام اول '!Q19</f>
        <v>30</v>
      </c>
      <c r="R18" s="358">
        <f>'گام اول '!R19</f>
        <v>81</v>
      </c>
      <c r="S18" s="358">
        <f>'گام اول '!S19</f>
        <v>0</v>
      </c>
      <c r="T18" s="358">
        <f>'گام اول '!T19</f>
        <v>0</v>
      </c>
      <c r="U18" s="137">
        <f>'گام اول '!U19</f>
        <v>0</v>
      </c>
      <c r="V18" s="120">
        <f>'گام اول '!W19</f>
        <v>0</v>
      </c>
      <c r="W18" s="121">
        <f>'گام اول '!X19</f>
        <v>0</v>
      </c>
      <c r="X18" s="366">
        <f>'گام اول '!Y19</f>
        <v>0</v>
      </c>
      <c r="Y18" s="366">
        <f>'گام اول '!Z19</f>
        <v>0</v>
      </c>
      <c r="Z18" s="138">
        <f>'گام اول '!AA19</f>
        <v>1477052</v>
      </c>
      <c r="AA18" s="138">
        <f>'گام اول '!AB19</f>
        <v>46667</v>
      </c>
      <c r="AB18" s="138">
        <f>'گام اول '!AC19</f>
        <v>1523719</v>
      </c>
      <c r="AC18" s="138">
        <f>'گام اول '!AD19</f>
        <v>4500000</v>
      </c>
      <c r="AD18" s="138">
        <f>'گام اول '!AE19</f>
        <v>6000000</v>
      </c>
      <c r="AE18" s="139">
        <f>'گام اول '!AF19</f>
        <v>290891.80909090908</v>
      </c>
      <c r="AF18" s="122">
        <f>'گام اول '!AG19</f>
        <v>44311560</v>
      </c>
      <c r="AG18" s="123">
        <f>'گام اول '!AH19</f>
        <v>1400010</v>
      </c>
      <c r="AH18" s="123">
        <f>'گام اول '!AI19</f>
        <v>23562236.536363635</v>
      </c>
      <c r="AI18" s="123">
        <f>'گام اول '!AJ19</f>
        <v>0</v>
      </c>
      <c r="AJ18" s="123">
        <f>'گام اول '!AK19</f>
        <v>4500000</v>
      </c>
      <c r="AK18" s="123">
        <f>'گام اول '!AL19</f>
        <v>6000000</v>
      </c>
      <c r="AL18" s="123">
        <f>'گام اول '!AM19</f>
        <v>0</v>
      </c>
      <c r="AM18" s="123">
        <f>'گام اول '!AN19</f>
        <v>0</v>
      </c>
      <c r="AN18" s="123">
        <f>'گام اول '!AO19</f>
        <v>0</v>
      </c>
      <c r="AO18" s="123">
        <f>'گام اول '!AP19</f>
        <v>4600000</v>
      </c>
      <c r="AP18" s="123">
        <f>'گام اول '!AQ19</f>
        <v>0</v>
      </c>
      <c r="AQ18" s="123">
        <f>'گام اول '!AR19</f>
        <v>0</v>
      </c>
      <c r="AR18" s="123">
        <f>'گام اول '!AS19</f>
        <v>0</v>
      </c>
      <c r="AS18" s="375">
        <f>'گام اول '!AT19</f>
        <v>0</v>
      </c>
      <c r="AT18" s="368">
        <f t="shared" si="1"/>
        <v>84373806.536363631</v>
      </c>
      <c r="AU18" s="173">
        <f>'گام اول '!AV19</f>
        <v>63367640.078818172</v>
      </c>
      <c r="AV18" s="141">
        <f>'گام اول '!AW19</f>
        <v>84373806.536363631</v>
      </c>
      <c r="AW18" s="142">
        <f t="shared" si="2"/>
        <v>5906166.4575454546</v>
      </c>
      <c r="AX18" s="75">
        <f t="shared" si="3"/>
        <v>2336764.0078818174</v>
      </c>
      <c r="AY18" s="142">
        <f>'گام اول '!AZ19</f>
        <v>0</v>
      </c>
      <c r="AZ18" s="142">
        <f>'گام اول '!BA19</f>
        <v>0</v>
      </c>
      <c r="BA18" s="142">
        <f>'گام اول '!BB19</f>
        <v>0</v>
      </c>
      <c r="BB18" s="142">
        <f>'گام اول '!BC19</f>
        <v>0</v>
      </c>
      <c r="BC18" s="142">
        <f>'گام اول '!BD19</f>
        <v>0</v>
      </c>
      <c r="BD18" s="142">
        <f>'گام اول '!BE19</f>
        <v>0</v>
      </c>
      <c r="BE18" s="142">
        <f>'گام اول '!BF19</f>
        <v>0</v>
      </c>
      <c r="BF18" s="143">
        <f t="shared" si="4"/>
        <v>8242930.465427272</v>
      </c>
      <c r="BG18" s="140">
        <f t="shared" si="5"/>
        <v>76130876</v>
      </c>
      <c r="BH18" s="144">
        <f t="shared" si="6"/>
        <v>84373806.536363631</v>
      </c>
      <c r="BI18" s="398">
        <f t="shared" si="43"/>
        <v>6638737.5</v>
      </c>
      <c r="BJ18" s="145">
        <f t="shared" si="8"/>
        <v>3809297.5</v>
      </c>
      <c r="BK18" s="145">
        <f t="shared" si="9"/>
        <v>1142789.25</v>
      </c>
      <c r="BL18" s="146">
        <f t="shared" si="10"/>
        <v>1120000</v>
      </c>
      <c r="BM18" s="379">
        <v>0</v>
      </c>
      <c r="BN18" s="147">
        <f t="shared" si="11"/>
        <v>97084630.786363631</v>
      </c>
      <c r="BO18" s="148">
        <f t="shared" si="12"/>
        <v>84373806.536363631</v>
      </c>
      <c r="BP18" s="149">
        <f t="shared" si="13"/>
        <v>19405975.503363635</v>
      </c>
      <c r="BQ18" s="150">
        <f t="shared" si="14"/>
        <v>116490606.28972727</v>
      </c>
      <c r="BR18" s="151">
        <f t="shared" si="15"/>
        <v>100800</v>
      </c>
      <c r="BS18" s="147">
        <f t="shared" si="16"/>
        <v>116591406.28972727</v>
      </c>
      <c r="BT18" s="135">
        <v>0</v>
      </c>
      <c r="BU18" s="148">
        <f t="shared" si="17"/>
        <v>9708463.0786363631</v>
      </c>
      <c r="BV18" s="152">
        <f t="shared" si="18"/>
        <v>4854231.5393181816</v>
      </c>
      <c r="BW18" s="133">
        <f t="shared" si="19"/>
        <v>102028711.67177272</v>
      </c>
      <c r="BX18" s="147">
        <f t="shared" si="20"/>
        <v>11590824.25</v>
      </c>
      <c r="BY18" s="134">
        <f t="shared" si="21"/>
        <v>90437887.421772718</v>
      </c>
      <c r="CD18" s="388">
        <f>'گام اول '!AU19</f>
        <v>84373806.536363631</v>
      </c>
      <c r="CE18" s="389">
        <f>'گام اول '!AV19</f>
        <v>63367640.078818172</v>
      </c>
      <c r="CF18" s="389">
        <f>'گام اول '!AW19</f>
        <v>84373806.536363631</v>
      </c>
      <c r="CG18" s="389">
        <f>'گام اول '!AX19</f>
        <v>5906166.4575454546</v>
      </c>
      <c r="CH18" s="389">
        <f>'گام اول '!AY19</f>
        <v>2336764.0078818174</v>
      </c>
      <c r="CI18" s="389">
        <f>'گام اول '!AZ19</f>
        <v>0</v>
      </c>
      <c r="CJ18" s="389">
        <f>'گام اول '!BA19</f>
        <v>0</v>
      </c>
      <c r="CK18" s="389">
        <f>'گام اول '!BB19</f>
        <v>0</v>
      </c>
      <c r="CL18" s="389">
        <f>'گام اول '!BC19</f>
        <v>0</v>
      </c>
      <c r="CM18" s="389">
        <f>'گام اول '!BD19</f>
        <v>0</v>
      </c>
      <c r="CN18" s="389">
        <f>'گام اول '!BE19</f>
        <v>0</v>
      </c>
      <c r="CO18" s="389">
        <f>'گام اول '!BF19</f>
        <v>0</v>
      </c>
      <c r="CP18" s="389">
        <f>'گام اول '!BG19</f>
        <v>8242930.465427272</v>
      </c>
      <c r="CQ18" s="389">
        <f>'گام اول '!BH19</f>
        <v>76130876</v>
      </c>
      <c r="CR18" s="389">
        <f t="shared" si="22"/>
        <v>84373806.536363631</v>
      </c>
      <c r="CS18" s="399">
        <f t="shared" si="44"/>
        <v>6638737.5</v>
      </c>
      <c r="CT18" s="388">
        <f t="shared" si="24"/>
        <v>3809297.5</v>
      </c>
      <c r="CU18" s="389">
        <f t="shared" si="25"/>
        <v>1142789.25</v>
      </c>
      <c r="CV18" s="389">
        <f t="shared" si="26"/>
        <v>1120000</v>
      </c>
      <c r="CW18" s="55">
        <v>0</v>
      </c>
      <c r="CX18" s="389">
        <f t="shared" si="27"/>
        <v>97084630.786363631</v>
      </c>
      <c r="CY18" s="389">
        <f t="shared" si="28"/>
        <v>84373806.536363631</v>
      </c>
      <c r="CZ18" s="389">
        <f t="shared" si="29"/>
        <v>19405975.503363635</v>
      </c>
      <c r="DA18" s="389">
        <f t="shared" si="30"/>
        <v>116490606.28972727</v>
      </c>
      <c r="DB18" s="389">
        <f t="shared" si="31"/>
        <v>100800</v>
      </c>
      <c r="DC18" s="389">
        <f t="shared" si="32"/>
        <v>116591406.28972727</v>
      </c>
      <c r="DD18" s="394">
        <v>0</v>
      </c>
      <c r="DE18" s="389">
        <f t="shared" si="33"/>
        <v>9708463.0786363631</v>
      </c>
      <c r="DF18" s="389">
        <f t="shared" si="34"/>
        <v>4854231.5393181816</v>
      </c>
      <c r="DG18" s="389">
        <f t="shared" si="35"/>
        <v>102028711.67177272</v>
      </c>
      <c r="DH18" s="389">
        <f t="shared" si="36"/>
        <v>11590824.25</v>
      </c>
      <c r="DI18" s="389">
        <f t="shared" si="37"/>
        <v>90437887.421772718</v>
      </c>
      <c r="DJ18" s="389">
        <f t="shared" si="38"/>
        <v>0</v>
      </c>
      <c r="DL18" s="397">
        <f t="shared" si="39"/>
        <v>6638737.5</v>
      </c>
      <c r="DM18" s="397">
        <f t="shared" si="40"/>
        <v>0</v>
      </c>
    </row>
    <row r="19" spans="1:117" s="55" customFormat="1" ht="21" x14ac:dyDescent="0.2">
      <c r="A19" s="191">
        <f t="shared" si="0"/>
        <v>2655495</v>
      </c>
      <c r="B19" s="136">
        <f>'گام اول '!B20</f>
        <v>14</v>
      </c>
      <c r="C19" s="136">
        <f>'گام اول '!C20</f>
        <v>14</v>
      </c>
      <c r="D19" s="136">
        <f>'گام اول '!D20</f>
        <v>12819</v>
      </c>
      <c r="E19" s="136" t="str">
        <f>'گام اول '!E20</f>
        <v xml:space="preserve">آزاده </v>
      </c>
      <c r="F19" s="136" t="str">
        <f>'گام اول '!F20</f>
        <v>یارمحمدی</v>
      </c>
      <c r="G19" s="136" t="str">
        <f>'گام اول '!G20</f>
        <v xml:space="preserve">اداری </v>
      </c>
      <c r="H19" s="136" t="str">
        <f>'گام اول '!H20</f>
        <v>تهران</v>
      </c>
      <c r="I19" s="136" t="str">
        <f>'گام اول '!I20</f>
        <v>124-813-3736761-1</v>
      </c>
      <c r="J19" s="136" t="str">
        <f>'گام اول '!J20</f>
        <v>0058299661</v>
      </c>
      <c r="K19" s="136" t="str">
        <f>'گام اول '!K20</f>
        <v>0026570469</v>
      </c>
      <c r="L19" s="136" t="str">
        <f>'گام اول '!L20</f>
        <v>تهران</v>
      </c>
      <c r="M19" s="136" t="str">
        <f>'گام اول '!M20</f>
        <v>اداری-کارشناسی ارشد</v>
      </c>
      <c r="N19" s="120">
        <f>'گام اول '!N20</f>
        <v>0</v>
      </c>
      <c r="O19" s="119">
        <f>'گام اول '!O20</f>
        <v>0</v>
      </c>
      <c r="P19" s="121">
        <f>'گام اول '!P20</f>
        <v>0</v>
      </c>
      <c r="Q19" s="358">
        <f>'گام اول '!Q20</f>
        <v>30</v>
      </c>
      <c r="R19" s="358">
        <f>'گام اول '!R20</f>
        <v>50</v>
      </c>
      <c r="S19" s="358">
        <f>'گام اول '!S20</f>
        <v>0</v>
      </c>
      <c r="T19" s="358">
        <f>'گام اول '!T20</f>
        <v>0</v>
      </c>
      <c r="U19" s="137">
        <f>'گام اول '!U20</f>
        <v>0</v>
      </c>
      <c r="V19" s="120">
        <f>'گام اول '!W20</f>
        <v>0</v>
      </c>
      <c r="W19" s="121">
        <f>'گام اول '!X20</f>
        <v>0</v>
      </c>
      <c r="X19" s="366">
        <f>'گام اول '!Y20</f>
        <v>0</v>
      </c>
      <c r="Y19" s="366">
        <f>'گام اول '!Z20</f>
        <v>0</v>
      </c>
      <c r="Z19" s="138">
        <f>'گام اول '!AA20</f>
        <v>1642901</v>
      </c>
      <c r="AA19" s="138">
        <f>'گام اول '!AB20</f>
        <v>46667</v>
      </c>
      <c r="AB19" s="138">
        <f>'گام اول '!AC20</f>
        <v>1689568</v>
      </c>
      <c r="AC19" s="138">
        <f>'گام اول '!AD20</f>
        <v>4500000</v>
      </c>
      <c r="AD19" s="138">
        <f>'گام اول '!AE20</f>
        <v>6000000</v>
      </c>
      <c r="AE19" s="139">
        <f>'گام اول '!AF20</f>
        <v>322553.89090909087</v>
      </c>
      <c r="AF19" s="122">
        <f>'گام اول '!AG20</f>
        <v>49287030</v>
      </c>
      <c r="AG19" s="123">
        <f>'گام اول '!AH20</f>
        <v>1400010</v>
      </c>
      <c r="AH19" s="123">
        <f>'گام اول '!AI20</f>
        <v>16127694.545454543</v>
      </c>
      <c r="AI19" s="123">
        <f>'گام اول '!AJ20</f>
        <v>0</v>
      </c>
      <c r="AJ19" s="123">
        <f>'گام اول '!AK20</f>
        <v>4500000</v>
      </c>
      <c r="AK19" s="123">
        <f>'گام اول '!AL20</f>
        <v>6000000</v>
      </c>
      <c r="AL19" s="123">
        <f>'گام اول '!AM20</f>
        <v>0</v>
      </c>
      <c r="AM19" s="123">
        <f>'گام اول '!AN20</f>
        <v>0</v>
      </c>
      <c r="AN19" s="123">
        <f>'گام اول '!AO20</f>
        <v>0</v>
      </c>
      <c r="AO19" s="123">
        <f>'گام اول '!AP20</f>
        <v>3400000</v>
      </c>
      <c r="AP19" s="123">
        <f>'گام اول '!AQ20</f>
        <v>0</v>
      </c>
      <c r="AQ19" s="123">
        <f>'گام اول '!AR20</f>
        <v>0</v>
      </c>
      <c r="AR19" s="123">
        <f>'گام اول '!AS20</f>
        <v>0</v>
      </c>
      <c r="AS19" s="375">
        <f>'گام اول '!AT20</f>
        <v>0</v>
      </c>
      <c r="AT19" s="368">
        <f t="shared" si="1"/>
        <v>80714734.545454547</v>
      </c>
      <c r="AU19" s="173">
        <f>'گام اول '!AV20</f>
        <v>61164703.127272725</v>
      </c>
      <c r="AV19" s="141">
        <f>'گام اول '!AW20</f>
        <v>80714734.545454547</v>
      </c>
      <c r="AW19" s="142">
        <f t="shared" si="2"/>
        <v>5650031.4181818189</v>
      </c>
      <c r="AX19" s="75">
        <f t="shared" si="3"/>
        <v>2116470.3127272725</v>
      </c>
      <c r="AY19" s="142">
        <f>'گام اول '!AZ20</f>
        <v>0</v>
      </c>
      <c r="AZ19" s="142">
        <f>'گام اول '!BA20</f>
        <v>0</v>
      </c>
      <c r="BA19" s="142">
        <f>'گام اول '!BB20</f>
        <v>0</v>
      </c>
      <c r="BB19" s="142">
        <f>'گام اول '!BC20</f>
        <v>0</v>
      </c>
      <c r="BC19" s="142">
        <f>'گام اول '!BD20</f>
        <v>0</v>
      </c>
      <c r="BD19" s="142">
        <f>'گام اول '!BE20</f>
        <v>0</v>
      </c>
      <c r="BE19" s="142">
        <f>'گام اول '!BF20</f>
        <v>0</v>
      </c>
      <c r="BF19" s="143">
        <f t="shared" si="4"/>
        <v>7766501.7309090914</v>
      </c>
      <c r="BG19" s="140">
        <f t="shared" si="5"/>
        <v>72948232</v>
      </c>
      <c r="BH19" s="144">
        <f t="shared" si="6"/>
        <v>80714734.545454547</v>
      </c>
      <c r="BI19" s="398">
        <f t="shared" si="43"/>
        <v>6638737.5</v>
      </c>
      <c r="BJ19" s="145">
        <f t="shared" si="8"/>
        <v>4223920</v>
      </c>
      <c r="BK19" s="145">
        <f t="shared" si="9"/>
        <v>1267176</v>
      </c>
      <c r="BL19" s="146">
        <f t="shared" si="10"/>
        <v>1120000</v>
      </c>
      <c r="BM19" s="379">
        <v>0</v>
      </c>
      <c r="BN19" s="147">
        <f t="shared" si="11"/>
        <v>93964568.045454547</v>
      </c>
      <c r="BO19" s="148">
        <f t="shared" si="12"/>
        <v>80714734.545454547</v>
      </c>
      <c r="BP19" s="149">
        <f t="shared" si="13"/>
        <v>18564388.945454545</v>
      </c>
      <c r="BQ19" s="150">
        <f t="shared" si="14"/>
        <v>112528956.9909091</v>
      </c>
      <c r="BR19" s="151">
        <f t="shared" si="15"/>
        <v>100800</v>
      </c>
      <c r="BS19" s="147">
        <f t="shared" si="16"/>
        <v>112629756.9909091</v>
      </c>
      <c r="BT19" s="135">
        <v>0</v>
      </c>
      <c r="BU19" s="148">
        <f t="shared" si="17"/>
        <v>9396456.8045454547</v>
      </c>
      <c r="BV19" s="152">
        <f t="shared" si="18"/>
        <v>4698228.4022727273</v>
      </c>
      <c r="BW19" s="133">
        <f t="shared" si="19"/>
        <v>98535071.784090921</v>
      </c>
      <c r="BX19" s="147">
        <f t="shared" si="20"/>
        <v>12129833.5</v>
      </c>
      <c r="BY19" s="134">
        <f t="shared" si="21"/>
        <v>86405238.284090921</v>
      </c>
      <c r="CD19" s="388">
        <f>'گام اول '!AU20</f>
        <v>80714734.545454547</v>
      </c>
      <c r="CE19" s="389">
        <f>'گام اول '!AV20</f>
        <v>61164703.127272725</v>
      </c>
      <c r="CF19" s="389">
        <f>'گام اول '!AW20</f>
        <v>80714734.545454547</v>
      </c>
      <c r="CG19" s="389">
        <f>'گام اول '!AX20</f>
        <v>5650031.4181818189</v>
      </c>
      <c r="CH19" s="389">
        <f>'گام اول '!AY20</f>
        <v>2116470.3127272725</v>
      </c>
      <c r="CI19" s="389">
        <f>'گام اول '!AZ20</f>
        <v>0</v>
      </c>
      <c r="CJ19" s="389">
        <f>'گام اول '!BA20</f>
        <v>0</v>
      </c>
      <c r="CK19" s="389">
        <f>'گام اول '!BB20</f>
        <v>0</v>
      </c>
      <c r="CL19" s="389">
        <f>'گام اول '!BC20</f>
        <v>0</v>
      </c>
      <c r="CM19" s="389">
        <f>'گام اول '!BD20</f>
        <v>0</v>
      </c>
      <c r="CN19" s="389">
        <f>'گام اول '!BE20</f>
        <v>0</v>
      </c>
      <c r="CO19" s="389">
        <f>'گام اول '!BF20</f>
        <v>0</v>
      </c>
      <c r="CP19" s="389">
        <f>'گام اول '!BG20</f>
        <v>7766501.7309090914</v>
      </c>
      <c r="CQ19" s="389">
        <f>'گام اول '!BH20</f>
        <v>72948232</v>
      </c>
      <c r="CR19" s="389">
        <f t="shared" si="22"/>
        <v>80714734.545454547</v>
      </c>
      <c r="CS19" s="399">
        <f t="shared" si="44"/>
        <v>6638737.5</v>
      </c>
      <c r="CT19" s="388">
        <f t="shared" si="24"/>
        <v>4223920</v>
      </c>
      <c r="CU19" s="389">
        <f t="shared" si="25"/>
        <v>1267176</v>
      </c>
      <c r="CV19" s="389">
        <f t="shared" si="26"/>
        <v>1120000</v>
      </c>
      <c r="CW19" s="55">
        <v>0</v>
      </c>
      <c r="CX19" s="389">
        <f t="shared" si="27"/>
        <v>93964568.045454547</v>
      </c>
      <c r="CY19" s="389">
        <f t="shared" si="28"/>
        <v>80714734.545454547</v>
      </c>
      <c r="CZ19" s="389">
        <f t="shared" si="29"/>
        <v>18564388.945454545</v>
      </c>
      <c r="DA19" s="389">
        <f t="shared" si="30"/>
        <v>112528956.9909091</v>
      </c>
      <c r="DB19" s="389">
        <f t="shared" si="31"/>
        <v>100800</v>
      </c>
      <c r="DC19" s="389">
        <f t="shared" si="32"/>
        <v>112629756.9909091</v>
      </c>
      <c r="DD19" s="394">
        <v>0</v>
      </c>
      <c r="DE19" s="389">
        <f t="shared" si="33"/>
        <v>9396456.8045454547</v>
      </c>
      <c r="DF19" s="389">
        <f t="shared" si="34"/>
        <v>4698228.4022727273</v>
      </c>
      <c r="DG19" s="389">
        <f t="shared" si="35"/>
        <v>98535071.784090921</v>
      </c>
      <c r="DH19" s="389">
        <f t="shared" si="36"/>
        <v>12129833.5</v>
      </c>
      <c r="DI19" s="389">
        <f t="shared" si="37"/>
        <v>86405238.284090921</v>
      </c>
      <c r="DJ19" s="389">
        <f t="shared" si="38"/>
        <v>0</v>
      </c>
      <c r="DL19" s="397">
        <f t="shared" si="39"/>
        <v>6638737.5</v>
      </c>
      <c r="DM19" s="397">
        <f t="shared" si="40"/>
        <v>0</v>
      </c>
    </row>
    <row r="20" spans="1:117" s="55" customFormat="1" ht="21" x14ac:dyDescent="0.2">
      <c r="A20" s="191">
        <f t="shared" si="0"/>
        <v>2655495</v>
      </c>
      <c r="B20" s="136">
        <f>'گام اول '!B21</f>
        <v>15</v>
      </c>
      <c r="C20" s="136">
        <f>'گام اول '!C21</f>
        <v>15</v>
      </c>
      <c r="D20" s="136">
        <f>'گام اول '!D21</f>
        <v>12807</v>
      </c>
      <c r="E20" s="136" t="str">
        <f>'گام اول '!E21</f>
        <v>سعید</v>
      </c>
      <c r="F20" s="136" t="str">
        <f>'گام اول '!F21</f>
        <v>قدمی</v>
      </c>
      <c r="G20" s="136" t="str">
        <f>'گام اول '!G21</f>
        <v xml:space="preserve">اداری </v>
      </c>
      <c r="H20" s="136" t="str">
        <f>'گام اول '!H21</f>
        <v>تهران</v>
      </c>
      <c r="I20" s="136" t="str">
        <f>'گام اول '!I21</f>
        <v>124-813-3676104-1</v>
      </c>
      <c r="J20" s="136" t="str">
        <f>'گام اول '!J21</f>
        <v>2640002181</v>
      </c>
      <c r="K20" s="136" t="str">
        <f>'گام اول '!K21</f>
        <v>0031058241</v>
      </c>
      <c r="L20" s="136" t="str">
        <f>'گام اول '!L21</f>
        <v>تهران</v>
      </c>
      <c r="M20" s="136" t="str">
        <f>'گام اول '!M21</f>
        <v>اداری-کارشناسی</v>
      </c>
      <c r="N20" s="120">
        <f>'گام اول '!N21</f>
        <v>0</v>
      </c>
      <c r="O20" s="119">
        <f>'گام اول '!O21</f>
        <v>0</v>
      </c>
      <c r="P20" s="121">
        <f>'گام اول '!P21</f>
        <v>0</v>
      </c>
      <c r="Q20" s="358">
        <f>'گام اول '!Q21</f>
        <v>30</v>
      </c>
      <c r="R20" s="358">
        <f>'گام اول '!R21</f>
        <v>33</v>
      </c>
      <c r="S20" s="358">
        <f>'گام اول '!S21</f>
        <v>0</v>
      </c>
      <c r="T20" s="358">
        <f>'گام اول '!T21</f>
        <v>0</v>
      </c>
      <c r="U20" s="137">
        <f>'گام اول '!U21</f>
        <v>0</v>
      </c>
      <c r="V20" s="120">
        <f>'گام اول '!W21</f>
        <v>0</v>
      </c>
      <c r="W20" s="121">
        <f>'گام اول '!X21</f>
        <v>0</v>
      </c>
      <c r="X20" s="366">
        <f>'گام اول '!Y21</f>
        <v>0</v>
      </c>
      <c r="Y20" s="366">
        <f>'گام اول '!Z21</f>
        <v>0</v>
      </c>
      <c r="Z20" s="138">
        <f>'گام اول '!AA21</f>
        <v>1477052</v>
      </c>
      <c r="AA20" s="138">
        <f>'گام اول '!AB21</f>
        <v>46667</v>
      </c>
      <c r="AB20" s="138">
        <f>'گام اول '!AC21</f>
        <v>1523719</v>
      </c>
      <c r="AC20" s="138">
        <f>'گام اول '!AD21</f>
        <v>4500000</v>
      </c>
      <c r="AD20" s="138">
        <f>'گام اول '!AE21</f>
        <v>6000000</v>
      </c>
      <c r="AE20" s="139">
        <f>'گام اول '!AF21</f>
        <v>290891.80909090908</v>
      </c>
      <c r="AF20" s="122">
        <f>'گام اول '!AG21</f>
        <v>44311560</v>
      </c>
      <c r="AG20" s="123">
        <f>'گام اول '!AH21</f>
        <v>1400010</v>
      </c>
      <c r="AH20" s="123">
        <f>'گام اول '!AI21</f>
        <v>9599429.6999999993</v>
      </c>
      <c r="AI20" s="123">
        <f>'گام اول '!AJ21</f>
        <v>0</v>
      </c>
      <c r="AJ20" s="123">
        <f>'گام اول '!AK21</f>
        <v>4500000</v>
      </c>
      <c r="AK20" s="123">
        <f>'گام اول '!AL21</f>
        <v>6000000</v>
      </c>
      <c r="AL20" s="123">
        <f>'گام اول '!AM21</f>
        <v>0</v>
      </c>
      <c r="AM20" s="123">
        <f>'گام اول '!AN21</f>
        <v>0</v>
      </c>
      <c r="AN20" s="123">
        <f>'گام اول '!AO21</f>
        <v>0</v>
      </c>
      <c r="AO20" s="123">
        <f>'گام اول '!AP21</f>
        <v>3600000</v>
      </c>
      <c r="AP20" s="123">
        <f>'گام اول '!AQ21</f>
        <v>0</v>
      </c>
      <c r="AQ20" s="123">
        <f>'گام اول '!AR21</f>
        <v>0</v>
      </c>
      <c r="AR20" s="123">
        <f>'گام اول '!AS21</f>
        <v>0</v>
      </c>
      <c r="AS20" s="375">
        <f>'گام اول '!AT21</f>
        <v>0</v>
      </c>
      <c r="AT20" s="368">
        <f t="shared" si="1"/>
        <v>69410999.700000003</v>
      </c>
      <c r="AU20" s="173">
        <f>'گام اول '!AV21</f>
        <v>50452229.721000001</v>
      </c>
      <c r="AV20" s="141">
        <f>'گام اول '!AW21</f>
        <v>69410999.700000003</v>
      </c>
      <c r="AW20" s="142">
        <f t="shared" si="2"/>
        <v>4858769.9790000003</v>
      </c>
      <c r="AX20" s="75">
        <f t="shared" si="3"/>
        <v>1045222.9721000001</v>
      </c>
      <c r="AY20" s="142">
        <f>'گام اول '!AZ21</f>
        <v>0</v>
      </c>
      <c r="AZ20" s="142">
        <f>'گام اول '!BA21</f>
        <v>0</v>
      </c>
      <c r="BA20" s="142">
        <f>'گام اول '!BB21</f>
        <v>0</v>
      </c>
      <c r="BB20" s="142">
        <f>'گام اول '!BC21</f>
        <v>0</v>
      </c>
      <c r="BC20" s="142">
        <f>'گام اول '!BD21</f>
        <v>0</v>
      </c>
      <c r="BD20" s="142">
        <f>'گام اول '!BE21</f>
        <v>0</v>
      </c>
      <c r="BE20" s="142">
        <f>'گام اول '!BF21</f>
        <v>0</v>
      </c>
      <c r="BF20" s="143">
        <f t="shared" si="4"/>
        <v>5903992.9511000002</v>
      </c>
      <c r="BG20" s="140">
        <f t="shared" si="5"/>
        <v>63507006</v>
      </c>
      <c r="BH20" s="144">
        <f t="shared" si="6"/>
        <v>69410999.700000003</v>
      </c>
      <c r="BI20" s="398">
        <f t="shared" si="43"/>
        <v>6638737.5</v>
      </c>
      <c r="BJ20" s="145">
        <f t="shared" si="8"/>
        <v>3809297.5</v>
      </c>
      <c r="BK20" s="145">
        <f t="shared" si="9"/>
        <v>1142789.25</v>
      </c>
      <c r="BL20" s="146">
        <f t="shared" si="10"/>
        <v>1120000</v>
      </c>
      <c r="BM20" s="379">
        <v>0</v>
      </c>
      <c r="BN20" s="147">
        <f t="shared" si="11"/>
        <v>82121823.950000003</v>
      </c>
      <c r="BO20" s="148">
        <f t="shared" si="12"/>
        <v>69410999.700000003</v>
      </c>
      <c r="BP20" s="149">
        <f t="shared" si="13"/>
        <v>15964529.931000002</v>
      </c>
      <c r="BQ20" s="150">
        <f t="shared" si="14"/>
        <v>98086353.881000012</v>
      </c>
      <c r="BR20" s="151">
        <f t="shared" si="15"/>
        <v>100800</v>
      </c>
      <c r="BS20" s="147">
        <f t="shared" si="16"/>
        <v>98187153.881000012</v>
      </c>
      <c r="BT20" s="135">
        <v>0</v>
      </c>
      <c r="BU20" s="148">
        <f t="shared" si="17"/>
        <v>8212182.3950000005</v>
      </c>
      <c r="BV20" s="152">
        <f t="shared" si="18"/>
        <v>4106091.1975000002</v>
      </c>
      <c r="BW20" s="133">
        <f t="shared" si="19"/>
        <v>85868880.288500011</v>
      </c>
      <c r="BX20" s="147">
        <f t="shared" si="20"/>
        <v>11590824.25</v>
      </c>
      <c r="BY20" s="134">
        <f t="shared" si="21"/>
        <v>74278056.038500011</v>
      </c>
      <c r="CD20" s="388">
        <f>'گام اول '!AU21</f>
        <v>69410999.700000003</v>
      </c>
      <c r="CE20" s="389">
        <f>'گام اول '!AV21</f>
        <v>50452229.721000001</v>
      </c>
      <c r="CF20" s="389">
        <f>'گام اول '!AW21</f>
        <v>69410999.700000003</v>
      </c>
      <c r="CG20" s="389">
        <f>'گام اول '!AX21</f>
        <v>4858769.9790000003</v>
      </c>
      <c r="CH20" s="389">
        <f>'گام اول '!AY21</f>
        <v>1045222.9721000001</v>
      </c>
      <c r="CI20" s="389">
        <f>'گام اول '!AZ21</f>
        <v>0</v>
      </c>
      <c r="CJ20" s="389">
        <f>'گام اول '!BA21</f>
        <v>0</v>
      </c>
      <c r="CK20" s="389">
        <f>'گام اول '!BB21</f>
        <v>0</v>
      </c>
      <c r="CL20" s="389">
        <f>'گام اول '!BC21</f>
        <v>0</v>
      </c>
      <c r="CM20" s="389">
        <f>'گام اول '!BD21</f>
        <v>0</v>
      </c>
      <c r="CN20" s="389">
        <f>'گام اول '!BE21</f>
        <v>0</v>
      </c>
      <c r="CO20" s="389">
        <f>'گام اول '!BF21</f>
        <v>0</v>
      </c>
      <c r="CP20" s="389">
        <f>'گام اول '!BG21</f>
        <v>5903992.9511000002</v>
      </c>
      <c r="CQ20" s="389">
        <f>'گام اول '!BH21</f>
        <v>63507006</v>
      </c>
      <c r="CR20" s="389">
        <f t="shared" si="22"/>
        <v>69410999.700000003</v>
      </c>
      <c r="CS20" s="399">
        <f t="shared" si="44"/>
        <v>6638737.5</v>
      </c>
      <c r="CT20" s="388">
        <f t="shared" si="24"/>
        <v>3809297.5</v>
      </c>
      <c r="CU20" s="389">
        <f t="shared" si="25"/>
        <v>1142789.25</v>
      </c>
      <c r="CV20" s="389">
        <f t="shared" si="26"/>
        <v>1120000</v>
      </c>
      <c r="CW20" s="55">
        <v>0</v>
      </c>
      <c r="CX20" s="389">
        <f t="shared" si="27"/>
        <v>82121823.950000003</v>
      </c>
      <c r="CY20" s="389">
        <f t="shared" si="28"/>
        <v>69410999.700000003</v>
      </c>
      <c r="CZ20" s="389">
        <f t="shared" si="29"/>
        <v>15964529.931000002</v>
      </c>
      <c r="DA20" s="389">
        <f t="shared" si="30"/>
        <v>98086353.881000012</v>
      </c>
      <c r="DB20" s="389">
        <f t="shared" si="31"/>
        <v>100800</v>
      </c>
      <c r="DC20" s="389">
        <f t="shared" si="32"/>
        <v>98187153.881000012</v>
      </c>
      <c r="DD20" s="394">
        <v>0</v>
      </c>
      <c r="DE20" s="389">
        <f t="shared" si="33"/>
        <v>8212182.3950000005</v>
      </c>
      <c r="DF20" s="389">
        <f t="shared" si="34"/>
        <v>4106091.1975000002</v>
      </c>
      <c r="DG20" s="389">
        <f t="shared" si="35"/>
        <v>85868880.288500011</v>
      </c>
      <c r="DH20" s="389">
        <f t="shared" si="36"/>
        <v>11590824.25</v>
      </c>
      <c r="DI20" s="389">
        <f t="shared" si="37"/>
        <v>74278056.038500011</v>
      </c>
      <c r="DJ20" s="389">
        <f t="shared" si="38"/>
        <v>0</v>
      </c>
      <c r="DL20" s="397">
        <f t="shared" si="39"/>
        <v>6638737.5</v>
      </c>
      <c r="DM20" s="397">
        <f t="shared" si="40"/>
        <v>0</v>
      </c>
    </row>
    <row r="21" spans="1:117" s="55" customFormat="1" ht="21" x14ac:dyDescent="0.2">
      <c r="A21" s="191">
        <f t="shared" si="0"/>
        <v>2655495</v>
      </c>
      <c r="B21" s="136">
        <f>'گام اول '!B22</f>
        <v>16</v>
      </c>
      <c r="C21" s="136">
        <f>'گام اول '!C22</f>
        <v>16</v>
      </c>
      <c r="D21" s="136">
        <f>'گام اول '!D22</f>
        <v>12825</v>
      </c>
      <c r="E21" s="136" t="str">
        <f>'گام اول '!E22</f>
        <v>فاطمه</v>
      </c>
      <c r="F21" s="136" t="str">
        <f>'گام اول '!F22</f>
        <v>سهرابی بناب</v>
      </c>
      <c r="G21" s="136" t="str">
        <f>'گام اول '!G22</f>
        <v xml:space="preserve">اداری </v>
      </c>
      <c r="H21" s="136" t="str">
        <f>'گام اول '!H22</f>
        <v>تهران</v>
      </c>
      <c r="I21" s="136" t="str">
        <f>'گام اول '!I22</f>
        <v>124-813-3588193-1</v>
      </c>
      <c r="J21" s="136" t="str">
        <f>'گام اول '!J22</f>
        <v>1689609435</v>
      </c>
      <c r="K21" s="136" t="str">
        <f>'گام اول '!K22</f>
        <v>0021402017</v>
      </c>
      <c r="L21" s="136" t="str">
        <f>'گام اول '!L22</f>
        <v>تهران</v>
      </c>
      <c r="M21" s="136" t="str">
        <f>'گام اول '!M22</f>
        <v>اداری-کارشناسی ارشد</v>
      </c>
      <c r="N21" s="120">
        <f>'گام اول '!N22</f>
        <v>0</v>
      </c>
      <c r="O21" s="119">
        <f>'گام اول '!O22</f>
        <v>0</v>
      </c>
      <c r="P21" s="121">
        <f>'گام اول '!P22</f>
        <v>0</v>
      </c>
      <c r="Q21" s="358">
        <f>'گام اول '!Q22</f>
        <v>30</v>
      </c>
      <c r="R21" s="358">
        <f>'گام اول '!R22</f>
        <v>30</v>
      </c>
      <c r="S21" s="358">
        <f>'گام اول '!S22</f>
        <v>0</v>
      </c>
      <c r="T21" s="358">
        <f>'گام اول '!T22</f>
        <v>0</v>
      </c>
      <c r="U21" s="137">
        <f>'گام اول '!U22</f>
        <v>0</v>
      </c>
      <c r="V21" s="120">
        <f>'گام اول '!W22</f>
        <v>0</v>
      </c>
      <c r="W21" s="121">
        <f>'گام اول '!X22</f>
        <v>0</v>
      </c>
      <c r="X21" s="366">
        <f>'گام اول '!Y22</f>
        <v>0</v>
      </c>
      <c r="Y21" s="366">
        <f>'گام اول '!Z22</f>
        <v>0</v>
      </c>
      <c r="Z21" s="138">
        <f>'گام اول '!AA22</f>
        <v>1642901</v>
      </c>
      <c r="AA21" s="138">
        <f>'گام اول '!AB22</f>
        <v>46667</v>
      </c>
      <c r="AB21" s="138">
        <f>'گام اول '!AC22</f>
        <v>1689568</v>
      </c>
      <c r="AC21" s="138">
        <f>'گام اول '!AD22</f>
        <v>4500000</v>
      </c>
      <c r="AD21" s="138">
        <f>'گام اول '!AE22</f>
        <v>6000000</v>
      </c>
      <c r="AE21" s="139">
        <f>'گام اول '!AF22</f>
        <v>322553.89090909087</v>
      </c>
      <c r="AF21" s="122">
        <f>'گام اول '!AG22</f>
        <v>49287030</v>
      </c>
      <c r="AG21" s="123">
        <f>'گام اول '!AH22</f>
        <v>1400010</v>
      </c>
      <c r="AH21" s="123">
        <f>'گام اول '!AI22</f>
        <v>9676616.7272727266</v>
      </c>
      <c r="AI21" s="123">
        <f>'گام اول '!AJ22</f>
        <v>0</v>
      </c>
      <c r="AJ21" s="123">
        <f>'گام اول '!AK22</f>
        <v>4500000</v>
      </c>
      <c r="AK21" s="123">
        <f>'گام اول '!AL22</f>
        <v>6000000</v>
      </c>
      <c r="AL21" s="123">
        <f>'گام اول '!AM22</f>
        <v>0</v>
      </c>
      <c r="AM21" s="123">
        <f>'گام اول '!AN22</f>
        <v>0</v>
      </c>
      <c r="AN21" s="123">
        <f>'گام اول '!AO22</f>
        <v>0</v>
      </c>
      <c r="AO21" s="123">
        <f>'گام اول '!AP22</f>
        <v>3800000</v>
      </c>
      <c r="AP21" s="123">
        <f>'گام اول '!AQ22</f>
        <v>0</v>
      </c>
      <c r="AQ21" s="123">
        <f>'گام اول '!AR22</f>
        <v>0</v>
      </c>
      <c r="AR21" s="123">
        <f>'گام اول '!AS22</f>
        <v>0</v>
      </c>
      <c r="AS21" s="375">
        <f>'گام اول '!AT22</f>
        <v>0</v>
      </c>
      <c r="AT21" s="368">
        <f t="shared" si="1"/>
        <v>74663656.727272719</v>
      </c>
      <c r="AU21" s="173">
        <f>'گام اول '!AV22</f>
        <v>55137200.75636363</v>
      </c>
      <c r="AV21" s="141">
        <f>'گام اول '!AW22</f>
        <v>74663656.727272719</v>
      </c>
      <c r="AW21" s="142">
        <f t="shared" si="2"/>
        <v>5226455.9709090907</v>
      </c>
      <c r="AX21" s="75">
        <f t="shared" si="3"/>
        <v>1513720.0756363631</v>
      </c>
      <c r="AY21" s="142">
        <f>'گام اول '!AZ22</f>
        <v>0</v>
      </c>
      <c r="AZ21" s="142">
        <f>'گام اول '!BA22</f>
        <v>0</v>
      </c>
      <c r="BA21" s="142">
        <f>'گام اول '!BB22</f>
        <v>0</v>
      </c>
      <c r="BB21" s="142">
        <f>'گام اول '!BC22</f>
        <v>0</v>
      </c>
      <c r="BC21" s="142">
        <f>'گام اول '!BD22</f>
        <v>0</v>
      </c>
      <c r="BD21" s="142">
        <f>'گام اول '!BE22</f>
        <v>0</v>
      </c>
      <c r="BE21" s="142">
        <f>'گام اول '!BF22</f>
        <v>0</v>
      </c>
      <c r="BF21" s="143">
        <f t="shared" si="4"/>
        <v>6740176.0465454534</v>
      </c>
      <c r="BG21" s="140">
        <f t="shared" si="5"/>
        <v>67923480</v>
      </c>
      <c r="BH21" s="144">
        <f t="shared" si="6"/>
        <v>74663656.727272719</v>
      </c>
      <c r="BI21" s="398">
        <f t="shared" si="43"/>
        <v>6638737.5</v>
      </c>
      <c r="BJ21" s="145">
        <f t="shared" si="8"/>
        <v>4223920</v>
      </c>
      <c r="BK21" s="145">
        <f t="shared" si="9"/>
        <v>1267176</v>
      </c>
      <c r="BL21" s="146">
        <f t="shared" si="10"/>
        <v>1120000</v>
      </c>
      <c r="BM21" s="379">
        <v>0</v>
      </c>
      <c r="BN21" s="147">
        <f t="shared" si="11"/>
        <v>87913490.227272719</v>
      </c>
      <c r="BO21" s="148">
        <f t="shared" si="12"/>
        <v>74663656.727272719</v>
      </c>
      <c r="BP21" s="149">
        <f t="shared" si="13"/>
        <v>17172641.047272727</v>
      </c>
      <c r="BQ21" s="150">
        <f t="shared" si="14"/>
        <v>105086131.27454545</v>
      </c>
      <c r="BR21" s="151">
        <f t="shared" si="15"/>
        <v>100800</v>
      </c>
      <c r="BS21" s="147">
        <f t="shared" si="16"/>
        <v>105186931.27454545</v>
      </c>
      <c r="BT21" s="135">
        <v>0</v>
      </c>
      <c r="BU21" s="148">
        <f t="shared" si="17"/>
        <v>8791349.0227272715</v>
      </c>
      <c r="BV21" s="152">
        <f t="shared" si="18"/>
        <v>4395674.5113636358</v>
      </c>
      <c r="BW21" s="133">
        <f t="shared" si="19"/>
        <v>91999907.74045454</v>
      </c>
      <c r="BX21" s="147">
        <f t="shared" si="20"/>
        <v>12129833.5</v>
      </c>
      <c r="BY21" s="134">
        <f t="shared" si="21"/>
        <v>79870074.24045454</v>
      </c>
      <c r="CD21" s="388">
        <f>'گام اول '!AU22</f>
        <v>74663656.727272719</v>
      </c>
      <c r="CE21" s="389">
        <f>'گام اول '!AV22</f>
        <v>55137200.75636363</v>
      </c>
      <c r="CF21" s="389">
        <f>'گام اول '!AW22</f>
        <v>74663656.727272719</v>
      </c>
      <c r="CG21" s="389">
        <f>'گام اول '!AX22</f>
        <v>5226455.9709090907</v>
      </c>
      <c r="CH21" s="389">
        <f>'گام اول '!AY22</f>
        <v>1513720.0756363631</v>
      </c>
      <c r="CI21" s="389">
        <f>'گام اول '!AZ22</f>
        <v>0</v>
      </c>
      <c r="CJ21" s="389">
        <f>'گام اول '!BA22</f>
        <v>0</v>
      </c>
      <c r="CK21" s="389">
        <f>'گام اول '!BB22</f>
        <v>0</v>
      </c>
      <c r="CL21" s="389">
        <f>'گام اول '!BC22</f>
        <v>0</v>
      </c>
      <c r="CM21" s="389">
        <f>'گام اول '!BD22</f>
        <v>0</v>
      </c>
      <c r="CN21" s="389">
        <f>'گام اول '!BE22</f>
        <v>0</v>
      </c>
      <c r="CO21" s="389">
        <f>'گام اول '!BF22</f>
        <v>0</v>
      </c>
      <c r="CP21" s="389">
        <f>'گام اول '!BG22</f>
        <v>6740176.0465454534</v>
      </c>
      <c r="CQ21" s="389">
        <f>'گام اول '!BH22</f>
        <v>67923480</v>
      </c>
      <c r="CR21" s="389">
        <f t="shared" si="22"/>
        <v>74663656.727272719</v>
      </c>
      <c r="CS21" s="399">
        <f t="shared" si="44"/>
        <v>6638737.5</v>
      </c>
      <c r="CT21" s="388">
        <f t="shared" si="24"/>
        <v>4223920</v>
      </c>
      <c r="CU21" s="389">
        <f t="shared" si="25"/>
        <v>1267176</v>
      </c>
      <c r="CV21" s="389">
        <f t="shared" si="26"/>
        <v>1120000</v>
      </c>
      <c r="CW21" s="55">
        <v>0</v>
      </c>
      <c r="CX21" s="389">
        <f t="shared" si="27"/>
        <v>87913490.227272719</v>
      </c>
      <c r="CY21" s="389">
        <f t="shared" si="28"/>
        <v>74663656.727272719</v>
      </c>
      <c r="CZ21" s="389">
        <f t="shared" si="29"/>
        <v>17172641.047272727</v>
      </c>
      <c r="DA21" s="389">
        <f t="shared" si="30"/>
        <v>105086131.27454545</v>
      </c>
      <c r="DB21" s="389">
        <f t="shared" si="31"/>
        <v>100800</v>
      </c>
      <c r="DC21" s="389">
        <f t="shared" si="32"/>
        <v>105186931.27454545</v>
      </c>
      <c r="DD21" s="394">
        <v>0</v>
      </c>
      <c r="DE21" s="389">
        <f t="shared" si="33"/>
        <v>8791349.0227272715</v>
      </c>
      <c r="DF21" s="389">
        <f t="shared" si="34"/>
        <v>4395674.5113636358</v>
      </c>
      <c r="DG21" s="389">
        <f t="shared" si="35"/>
        <v>91999907.74045454</v>
      </c>
      <c r="DH21" s="389">
        <f t="shared" si="36"/>
        <v>12129833.5</v>
      </c>
      <c r="DI21" s="389">
        <f t="shared" si="37"/>
        <v>79870074.24045454</v>
      </c>
      <c r="DJ21" s="389">
        <f t="shared" si="38"/>
        <v>0</v>
      </c>
      <c r="DL21" s="397">
        <f t="shared" si="39"/>
        <v>6638737.5</v>
      </c>
      <c r="DM21" s="397">
        <f t="shared" si="40"/>
        <v>0</v>
      </c>
    </row>
    <row r="22" spans="1:117" s="55" customFormat="1" ht="21" x14ac:dyDescent="0.2">
      <c r="A22" s="191">
        <f t="shared" si="0"/>
        <v>2655495</v>
      </c>
      <c r="B22" s="136">
        <f>'گام اول '!B23</f>
        <v>17</v>
      </c>
      <c r="C22" s="136">
        <f>'گام اول '!C23</f>
        <v>17</v>
      </c>
      <c r="D22" s="136">
        <f>'گام اول '!D23</f>
        <v>12805</v>
      </c>
      <c r="E22" s="136" t="str">
        <f>'گام اول '!E23</f>
        <v>جواد</v>
      </c>
      <c r="F22" s="136" t="str">
        <f>'گام اول '!F23</f>
        <v>بیات</v>
      </c>
      <c r="G22" s="136" t="str">
        <f>'گام اول '!G23</f>
        <v xml:space="preserve">اداری </v>
      </c>
      <c r="H22" s="136" t="str">
        <f>'گام اول '!H23</f>
        <v>تهران</v>
      </c>
      <c r="I22" s="136" t="str">
        <f>'گام اول '!I23</f>
        <v>124-813-3635192-1</v>
      </c>
      <c r="J22" s="136" t="str">
        <f>'گام اول '!J23</f>
        <v>3873509318</v>
      </c>
      <c r="K22" s="136" t="str">
        <f>'گام اول '!K23</f>
        <v>0020182173</v>
      </c>
      <c r="L22" s="136" t="str">
        <f>'گام اول '!L23</f>
        <v>تهران</v>
      </c>
      <c r="M22" s="136" t="str">
        <f>'گام اول '!M23</f>
        <v>اداری-کارشناسی ارشد</v>
      </c>
      <c r="N22" s="120">
        <f>'گام اول '!N23</f>
        <v>0</v>
      </c>
      <c r="O22" s="119">
        <f>'گام اول '!O23</f>
        <v>0</v>
      </c>
      <c r="P22" s="121">
        <f>'گام اول '!P23</f>
        <v>0</v>
      </c>
      <c r="Q22" s="358">
        <f>'گام اول '!Q23</f>
        <v>30</v>
      </c>
      <c r="R22" s="358">
        <f>'گام اول '!R23</f>
        <v>150</v>
      </c>
      <c r="S22" s="358">
        <f>'گام اول '!S23</f>
        <v>0</v>
      </c>
      <c r="T22" s="358">
        <f>'گام اول '!T23</f>
        <v>0</v>
      </c>
      <c r="U22" s="137">
        <f>'گام اول '!U23</f>
        <v>0</v>
      </c>
      <c r="V22" s="120">
        <f>'گام اول '!W23</f>
        <v>0</v>
      </c>
      <c r="W22" s="121">
        <f>'گام اول '!X23</f>
        <v>0</v>
      </c>
      <c r="X22" s="366">
        <f>'گام اول '!Y23</f>
        <v>0</v>
      </c>
      <c r="Y22" s="366">
        <f>'گام اول '!Z23</f>
        <v>0</v>
      </c>
      <c r="Z22" s="138">
        <f>'گام اول '!AA23</f>
        <v>1642901</v>
      </c>
      <c r="AA22" s="138">
        <f>'گام اول '!AB23</f>
        <v>46667</v>
      </c>
      <c r="AB22" s="138">
        <f>'گام اول '!AC23</f>
        <v>1689568</v>
      </c>
      <c r="AC22" s="138">
        <f>'گام اول '!AD23</f>
        <v>4500000</v>
      </c>
      <c r="AD22" s="138">
        <f>'گام اول '!AE23</f>
        <v>6000000</v>
      </c>
      <c r="AE22" s="139">
        <f>'گام اول '!AF23</f>
        <v>322553.89090909087</v>
      </c>
      <c r="AF22" s="122">
        <f>'گام اول '!AG23</f>
        <v>49287030</v>
      </c>
      <c r="AG22" s="123">
        <f>'گام اول '!AH23</f>
        <v>1400010</v>
      </c>
      <c r="AH22" s="123">
        <f>'گام اول '!AI23</f>
        <v>48383083.636363633</v>
      </c>
      <c r="AI22" s="123">
        <f>'گام اول '!AJ23</f>
        <v>0</v>
      </c>
      <c r="AJ22" s="123">
        <f>'گام اول '!AK23</f>
        <v>4500000</v>
      </c>
      <c r="AK22" s="123">
        <f>'گام اول '!AL23</f>
        <v>6000000</v>
      </c>
      <c r="AL22" s="123">
        <f>'گام اول '!AM23</f>
        <v>0</v>
      </c>
      <c r="AM22" s="123">
        <f>'گام اول '!AN23</f>
        <v>0</v>
      </c>
      <c r="AN22" s="123">
        <f>'گام اول '!AO23</f>
        <v>0</v>
      </c>
      <c r="AO22" s="123">
        <f>'گام اول '!AP23</f>
        <v>4800000</v>
      </c>
      <c r="AP22" s="123">
        <f>'گام اول '!AQ23</f>
        <v>0</v>
      </c>
      <c r="AQ22" s="123">
        <f>'گام اول '!AR23</f>
        <v>0</v>
      </c>
      <c r="AR22" s="123">
        <f>'گام اول '!AS23</f>
        <v>0</v>
      </c>
      <c r="AS22" s="375">
        <f>'گام اول '!AT23</f>
        <v>0</v>
      </c>
      <c r="AT22" s="368">
        <f t="shared" si="1"/>
        <v>114370123.63636363</v>
      </c>
      <c r="AU22" s="173">
        <f>'گام اول '!AV23</f>
        <v>91064214.981818169</v>
      </c>
      <c r="AV22" s="141">
        <f>'گام اول '!AW23</f>
        <v>114370123.63636363</v>
      </c>
      <c r="AW22" s="142">
        <f t="shared" si="2"/>
        <v>8005908.6545454543</v>
      </c>
      <c r="AX22" s="75">
        <f t="shared" si="3"/>
        <v>5659632.2472727252</v>
      </c>
      <c r="AY22" s="142">
        <f>'گام اول '!AZ23</f>
        <v>0</v>
      </c>
      <c r="AZ22" s="142">
        <f>'گام اول '!BA23</f>
        <v>0</v>
      </c>
      <c r="BA22" s="142">
        <f>'گام اول '!BB23</f>
        <v>0</v>
      </c>
      <c r="BB22" s="142">
        <f>'گام اول '!BC23</f>
        <v>0</v>
      </c>
      <c r="BC22" s="142">
        <f>'گام اول '!BD23</f>
        <v>0</v>
      </c>
      <c r="BD22" s="142">
        <f>'گام اول '!BE23</f>
        <v>0</v>
      </c>
      <c r="BE22" s="142">
        <f>'گام اول '!BF23</f>
        <v>0</v>
      </c>
      <c r="BF22" s="143">
        <f t="shared" si="4"/>
        <v>13665540.901818179</v>
      </c>
      <c r="BG22" s="140">
        <f t="shared" si="5"/>
        <v>100704582</v>
      </c>
      <c r="BH22" s="144">
        <f t="shared" si="6"/>
        <v>114370123.63636363</v>
      </c>
      <c r="BI22" s="398">
        <f t="shared" si="43"/>
        <v>6638737.5</v>
      </c>
      <c r="BJ22" s="145">
        <f t="shared" si="8"/>
        <v>4223920</v>
      </c>
      <c r="BK22" s="145">
        <f t="shared" si="9"/>
        <v>1267176</v>
      </c>
      <c r="BL22" s="146">
        <f t="shared" si="10"/>
        <v>1120000</v>
      </c>
      <c r="BM22" s="379">
        <v>0</v>
      </c>
      <c r="BN22" s="147">
        <f t="shared" si="11"/>
        <v>127619957.13636363</v>
      </c>
      <c r="BO22" s="148">
        <f t="shared" si="12"/>
        <v>114370123.63636363</v>
      </c>
      <c r="BP22" s="149">
        <f t="shared" si="13"/>
        <v>26305128.436363634</v>
      </c>
      <c r="BQ22" s="150">
        <f t="shared" si="14"/>
        <v>153925085.57272726</v>
      </c>
      <c r="BR22" s="151">
        <f t="shared" si="15"/>
        <v>100800</v>
      </c>
      <c r="BS22" s="147">
        <f t="shared" si="16"/>
        <v>154025885.57272726</v>
      </c>
      <c r="BT22" s="135">
        <v>0</v>
      </c>
      <c r="BU22" s="148">
        <f t="shared" si="17"/>
        <v>12761995.713636363</v>
      </c>
      <c r="BV22" s="152">
        <f t="shared" si="18"/>
        <v>6380997.8568181815</v>
      </c>
      <c r="BW22" s="133">
        <f t="shared" si="19"/>
        <v>134882892.00227273</v>
      </c>
      <c r="BX22" s="147">
        <f t="shared" si="20"/>
        <v>12129833.5</v>
      </c>
      <c r="BY22" s="134">
        <f t="shared" si="21"/>
        <v>122753058.50227273</v>
      </c>
      <c r="CD22" s="388">
        <f>'گام اول '!AU23</f>
        <v>114370123.63636363</v>
      </c>
      <c r="CE22" s="389">
        <f>'گام اول '!AV23</f>
        <v>91064214.981818169</v>
      </c>
      <c r="CF22" s="389">
        <f>'گام اول '!AW23</f>
        <v>114370123.63636363</v>
      </c>
      <c r="CG22" s="389">
        <f>'گام اول '!AX23</f>
        <v>8005908.6545454543</v>
      </c>
      <c r="CH22" s="389">
        <f>'گام اول '!AY23</f>
        <v>5659632.2472727252</v>
      </c>
      <c r="CI22" s="389">
        <f>'گام اول '!AZ23</f>
        <v>0</v>
      </c>
      <c r="CJ22" s="389">
        <f>'گام اول '!BA23</f>
        <v>0</v>
      </c>
      <c r="CK22" s="389">
        <f>'گام اول '!BB23</f>
        <v>0</v>
      </c>
      <c r="CL22" s="389">
        <f>'گام اول '!BC23</f>
        <v>0</v>
      </c>
      <c r="CM22" s="389">
        <f>'گام اول '!BD23</f>
        <v>0</v>
      </c>
      <c r="CN22" s="389">
        <f>'گام اول '!BE23</f>
        <v>0</v>
      </c>
      <c r="CO22" s="389">
        <f>'گام اول '!BF23</f>
        <v>0</v>
      </c>
      <c r="CP22" s="389">
        <f>'گام اول '!BG23</f>
        <v>13665540.901818179</v>
      </c>
      <c r="CQ22" s="389">
        <f>'گام اول '!BH23</f>
        <v>100704582</v>
      </c>
      <c r="CR22" s="389">
        <f t="shared" si="22"/>
        <v>114370123.63636363</v>
      </c>
      <c r="CS22" s="399">
        <f t="shared" si="44"/>
        <v>6638737.5</v>
      </c>
      <c r="CT22" s="388">
        <f t="shared" si="24"/>
        <v>4223920</v>
      </c>
      <c r="CU22" s="389">
        <f t="shared" si="25"/>
        <v>1267176</v>
      </c>
      <c r="CV22" s="389">
        <f t="shared" si="26"/>
        <v>1120000</v>
      </c>
      <c r="CW22" s="55">
        <v>0</v>
      </c>
      <c r="CX22" s="389">
        <f t="shared" si="27"/>
        <v>127619957.13636363</v>
      </c>
      <c r="CY22" s="389">
        <f t="shared" si="28"/>
        <v>114370123.63636363</v>
      </c>
      <c r="CZ22" s="389">
        <f t="shared" si="29"/>
        <v>26305128.436363634</v>
      </c>
      <c r="DA22" s="389">
        <f t="shared" si="30"/>
        <v>153925085.57272726</v>
      </c>
      <c r="DB22" s="389">
        <f t="shared" si="31"/>
        <v>100800</v>
      </c>
      <c r="DC22" s="389">
        <f t="shared" si="32"/>
        <v>154025885.57272726</v>
      </c>
      <c r="DD22" s="394">
        <v>0</v>
      </c>
      <c r="DE22" s="389">
        <f t="shared" si="33"/>
        <v>12761995.713636363</v>
      </c>
      <c r="DF22" s="389">
        <f t="shared" si="34"/>
        <v>6380997.8568181815</v>
      </c>
      <c r="DG22" s="389">
        <f t="shared" si="35"/>
        <v>134882892.00227273</v>
      </c>
      <c r="DH22" s="389">
        <f t="shared" si="36"/>
        <v>12129833.5</v>
      </c>
      <c r="DI22" s="389">
        <f t="shared" si="37"/>
        <v>122753058.50227273</v>
      </c>
      <c r="DJ22" s="389">
        <f t="shared" si="38"/>
        <v>0</v>
      </c>
      <c r="DL22" s="397">
        <f t="shared" si="39"/>
        <v>6638737.5</v>
      </c>
      <c r="DM22" s="397">
        <f t="shared" si="40"/>
        <v>0</v>
      </c>
    </row>
    <row r="23" spans="1:117" s="55" customFormat="1" ht="21" x14ac:dyDescent="0.2">
      <c r="A23" s="191">
        <f t="shared" si="0"/>
        <v>2655495</v>
      </c>
      <c r="B23" s="136">
        <f>'گام اول '!B24</f>
        <v>18</v>
      </c>
      <c r="C23" s="136">
        <f>'گام اول '!C24</f>
        <v>18</v>
      </c>
      <c r="D23" s="136">
        <f>'گام اول '!D24</f>
        <v>12826</v>
      </c>
      <c r="E23" s="136" t="str">
        <f>'گام اول '!E24</f>
        <v xml:space="preserve">زهرا </v>
      </c>
      <c r="F23" s="136" t="str">
        <f>'گام اول '!F24</f>
        <v>بختیاری</v>
      </c>
      <c r="G23" s="136" t="str">
        <f>'گام اول '!G24</f>
        <v xml:space="preserve">اداری </v>
      </c>
      <c r="H23" s="136" t="str">
        <f>'گام اول '!H24</f>
        <v>تهران</v>
      </c>
      <c r="I23" s="136" t="str">
        <f>'گام اول '!I24</f>
        <v>124-813-3132071-1</v>
      </c>
      <c r="J23" s="136" t="str">
        <f>'گام اول '!J24</f>
        <v>0015291928</v>
      </c>
      <c r="K23" s="136" t="str">
        <f>'گام اول '!K24</f>
        <v>0020247723</v>
      </c>
      <c r="L23" s="136" t="str">
        <f>'گام اول '!L24</f>
        <v>تهران</v>
      </c>
      <c r="M23" s="136" t="str">
        <f>'گام اول '!M24</f>
        <v>اداری-کارشناسی</v>
      </c>
      <c r="N23" s="120">
        <f>'گام اول '!N24</f>
        <v>0</v>
      </c>
      <c r="O23" s="119">
        <f>'گام اول '!O24</f>
        <v>0</v>
      </c>
      <c r="P23" s="121">
        <f>'گام اول '!P24</f>
        <v>0</v>
      </c>
      <c r="Q23" s="358">
        <f>'گام اول '!Q24</f>
        <v>30</v>
      </c>
      <c r="R23" s="358">
        <f>'گام اول '!R24</f>
        <v>20</v>
      </c>
      <c r="S23" s="358">
        <f>'گام اول '!S24</f>
        <v>0</v>
      </c>
      <c r="T23" s="358">
        <f>'گام اول '!T24</f>
        <v>0</v>
      </c>
      <c r="U23" s="137">
        <f>'گام اول '!U24</f>
        <v>0</v>
      </c>
      <c r="V23" s="120">
        <f>'گام اول '!W24</f>
        <v>0</v>
      </c>
      <c r="W23" s="121">
        <f>'گام اول '!X24</f>
        <v>0</v>
      </c>
      <c r="X23" s="366">
        <f>'گام اول '!Y24</f>
        <v>0</v>
      </c>
      <c r="Y23" s="366">
        <f>'گام اول '!Z24</f>
        <v>0</v>
      </c>
      <c r="Z23" s="138">
        <f>'گام اول '!AA24</f>
        <v>1477052</v>
      </c>
      <c r="AA23" s="138">
        <f>'گام اول '!AB24</f>
        <v>0</v>
      </c>
      <c r="AB23" s="138">
        <f>'گام اول '!AC24</f>
        <v>1477052</v>
      </c>
      <c r="AC23" s="138">
        <f>'گام اول '!AD24</f>
        <v>4500000</v>
      </c>
      <c r="AD23" s="138">
        <f>'گام اول '!AE24</f>
        <v>6000000</v>
      </c>
      <c r="AE23" s="139">
        <f>'گام اول '!AF24</f>
        <v>281982.65454545454</v>
      </c>
      <c r="AF23" s="122">
        <f>'گام اول '!AG24</f>
        <v>44311560</v>
      </c>
      <c r="AG23" s="123">
        <f>'گام اول '!AH24</f>
        <v>0</v>
      </c>
      <c r="AH23" s="123">
        <f>'گام اول '!AI24</f>
        <v>5639653.0909090908</v>
      </c>
      <c r="AI23" s="123">
        <f>'گام اول '!AJ24</f>
        <v>0</v>
      </c>
      <c r="AJ23" s="123">
        <f>'گام اول '!AK24</f>
        <v>4500000</v>
      </c>
      <c r="AK23" s="123">
        <f>'گام اول '!AL24</f>
        <v>6000000</v>
      </c>
      <c r="AL23" s="123">
        <f>'گام اول '!AM24</f>
        <v>0</v>
      </c>
      <c r="AM23" s="123">
        <f>'گام اول '!AN24</f>
        <v>0</v>
      </c>
      <c r="AN23" s="123">
        <f>'گام اول '!AO24</f>
        <v>0</v>
      </c>
      <c r="AO23" s="123">
        <f>'گام اول '!AP24</f>
        <v>3800000</v>
      </c>
      <c r="AP23" s="123">
        <f>'گام اول '!AQ24</f>
        <v>0</v>
      </c>
      <c r="AQ23" s="123">
        <f>'گام اول '!AR24</f>
        <v>0</v>
      </c>
      <c r="AR23" s="123">
        <f>'گام اول '!AS24</f>
        <v>0</v>
      </c>
      <c r="AS23" s="375">
        <f>'گام اول '!AT24</f>
        <v>0</v>
      </c>
      <c r="AT23" s="368">
        <f t="shared" si="1"/>
        <v>64251213.090909094</v>
      </c>
      <c r="AU23" s="173">
        <f>'گام اول '!AV24</f>
        <v>45453628.174545452</v>
      </c>
      <c r="AV23" s="141">
        <f>'گام اول '!AW24</f>
        <v>64251213.090909094</v>
      </c>
      <c r="AW23" s="142">
        <f t="shared" si="2"/>
        <v>4497584.916363637</v>
      </c>
      <c r="AX23" s="75">
        <f t="shared" si="3"/>
        <v>545362.81745454518</v>
      </c>
      <c r="AY23" s="142">
        <f>'گام اول '!AZ24</f>
        <v>0</v>
      </c>
      <c r="AZ23" s="142">
        <f>'گام اول '!BA24</f>
        <v>0</v>
      </c>
      <c r="BA23" s="142">
        <f>'گام اول '!BB24</f>
        <v>0</v>
      </c>
      <c r="BB23" s="142">
        <f>'گام اول '!BC24</f>
        <v>0</v>
      </c>
      <c r="BC23" s="142">
        <f>'گام اول '!BD24</f>
        <v>0</v>
      </c>
      <c r="BD23" s="142">
        <f>'گام اول '!BE24</f>
        <v>0</v>
      </c>
      <c r="BE23" s="142">
        <f>'گام اول '!BF24</f>
        <v>0</v>
      </c>
      <c r="BF23" s="143">
        <f t="shared" si="4"/>
        <v>5042947.7338181818</v>
      </c>
      <c r="BG23" s="140">
        <f t="shared" si="5"/>
        <v>59208265</v>
      </c>
      <c r="BH23" s="144">
        <f t="shared" si="6"/>
        <v>64251213.090909094</v>
      </c>
      <c r="BI23" s="398">
        <f t="shared" si="43"/>
        <v>6638737.5</v>
      </c>
      <c r="BJ23" s="145">
        <f t="shared" si="8"/>
        <v>3692630</v>
      </c>
      <c r="BK23" s="145">
        <f t="shared" si="9"/>
        <v>1107789</v>
      </c>
      <c r="BL23" s="146">
        <f t="shared" si="10"/>
        <v>1120000</v>
      </c>
      <c r="BM23" s="379">
        <v>0</v>
      </c>
      <c r="BN23" s="147">
        <f t="shared" si="11"/>
        <v>76810369.590909094</v>
      </c>
      <c r="BO23" s="148">
        <f t="shared" si="12"/>
        <v>64251213.090909094</v>
      </c>
      <c r="BP23" s="149">
        <f t="shared" si="13"/>
        <v>14777779.010909092</v>
      </c>
      <c r="BQ23" s="150">
        <f t="shared" si="14"/>
        <v>91588148.601818189</v>
      </c>
      <c r="BR23" s="151">
        <f t="shared" si="15"/>
        <v>100800</v>
      </c>
      <c r="BS23" s="147">
        <f t="shared" si="16"/>
        <v>91688948.601818189</v>
      </c>
      <c r="BT23" s="135">
        <v>0</v>
      </c>
      <c r="BU23" s="148">
        <f t="shared" si="17"/>
        <v>7681036.9590909099</v>
      </c>
      <c r="BV23" s="152">
        <f t="shared" si="18"/>
        <v>3840518.479545455</v>
      </c>
      <c r="BW23" s="133">
        <f t="shared" si="19"/>
        <v>80167393.163181826</v>
      </c>
      <c r="BX23" s="147">
        <f t="shared" si="20"/>
        <v>11439156.5</v>
      </c>
      <c r="BY23" s="134">
        <f t="shared" si="21"/>
        <v>68728236.663181826</v>
      </c>
      <c r="CD23" s="388">
        <f>'گام اول '!AU24</f>
        <v>64251213.090909094</v>
      </c>
      <c r="CE23" s="389">
        <f>'گام اول '!AV24</f>
        <v>45453628.174545452</v>
      </c>
      <c r="CF23" s="389">
        <f>'گام اول '!AW24</f>
        <v>64251213.090909094</v>
      </c>
      <c r="CG23" s="389">
        <f>'گام اول '!AX24</f>
        <v>4497584.916363637</v>
      </c>
      <c r="CH23" s="389">
        <f>'گام اول '!AY24</f>
        <v>545362.81745454518</v>
      </c>
      <c r="CI23" s="389">
        <f>'گام اول '!AZ24</f>
        <v>0</v>
      </c>
      <c r="CJ23" s="389">
        <f>'گام اول '!BA24</f>
        <v>0</v>
      </c>
      <c r="CK23" s="389">
        <f>'گام اول '!BB24</f>
        <v>0</v>
      </c>
      <c r="CL23" s="389">
        <f>'گام اول '!BC24</f>
        <v>0</v>
      </c>
      <c r="CM23" s="389">
        <f>'گام اول '!BD24</f>
        <v>0</v>
      </c>
      <c r="CN23" s="389">
        <f>'گام اول '!BE24</f>
        <v>0</v>
      </c>
      <c r="CO23" s="389">
        <f>'گام اول '!BF24</f>
        <v>0</v>
      </c>
      <c r="CP23" s="389">
        <f>'گام اول '!BG24</f>
        <v>5042947.7338181818</v>
      </c>
      <c r="CQ23" s="389">
        <f>'گام اول '!BH24</f>
        <v>59208265</v>
      </c>
      <c r="CR23" s="389">
        <f t="shared" si="22"/>
        <v>64251213.090909094</v>
      </c>
      <c r="CS23" s="399">
        <f t="shared" si="44"/>
        <v>6638737.5</v>
      </c>
      <c r="CT23" s="388">
        <f t="shared" si="24"/>
        <v>3692630</v>
      </c>
      <c r="CU23" s="389">
        <f t="shared" si="25"/>
        <v>1107789</v>
      </c>
      <c r="CV23" s="389">
        <f t="shared" si="26"/>
        <v>1120000</v>
      </c>
      <c r="CW23" s="55">
        <v>0</v>
      </c>
      <c r="CX23" s="389">
        <f t="shared" si="27"/>
        <v>76810369.590909094</v>
      </c>
      <c r="CY23" s="389">
        <f t="shared" si="28"/>
        <v>64251213.090909094</v>
      </c>
      <c r="CZ23" s="389">
        <f t="shared" si="29"/>
        <v>14777779.010909092</v>
      </c>
      <c r="DA23" s="389">
        <f t="shared" si="30"/>
        <v>91588148.601818189</v>
      </c>
      <c r="DB23" s="389">
        <f t="shared" si="31"/>
        <v>100800</v>
      </c>
      <c r="DC23" s="389">
        <f t="shared" si="32"/>
        <v>91688948.601818189</v>
      </c>
      <c r="DD23" s="394">
        <v>0</v>
      </c>
      <c r="DE23" s="389">
        <f t="shared" si="33"/>
        <v>7681036.9590909099</v>
      </c>
      <c r="DF23" s="389">
        <f t="shared" si="34"/>
        <v>3840518.479545455</v>
      </c>
      <c r="DG23" s="389">
        <f t="shared" si="35"/>
        <v>80167393.163181826</v>
      </c>
      <c r="DH23" s="389">
        <f t="shared" si="36"/>
        <v>11439156.5</v>
      </c>
      <c r="DI23" s="389">
        <f t="shared" si="37"/>
        <v>68728236.663181826</v>
      </c>
      <c r="DJ23" s="389">
        <f t="shared" si="38"/>
        <v>0</v>
      </c>
      <c r="DL23" s="397">
        <f t="shared" si="39"/>
        <v>6638737.5</v>
      </c>
      <c r="DM23" s="397">
        <f t="shared" si="40"/>
        <v>0</v>
      </c>
    </row>
    <row r="24" spans="1:117" s="55" customFormat="1" ht="21" x14ac:dyDescent="0.2">
      <c r="A24" s="191">
        <f t="shared" si="0"/>
        <v>2655495</v>
      </c>
      <c r="B24" s="136">
        <f>'گام اول '!B25</f>
        <v>19</v>
      </c>
      <c r="C24" s="136">
        <f>'گام اول '!C25</f>
        <v>19</v>
      </c>
      <c r="D24" s="136">
        <f>'گام اول '!D25</f>
        <v>12818</v>
      </c>
      <c r="E24" s="136" t="str">
        <f>'گام اول '!E25</f>
        <v>محمد</v>
      </c>
      <c r="F24" s="136" t="str">
        <f>'گام اول '!F25</f>
        <v>غفاری منش</v>
      </c>
      <c r="G24" s="136" t="str">
        <f>'گام اول '!G25</f>
        <v xml:space="preserve">اداری </v>
      </c>
      <c r="H24" s="136" t="str">
        <f>'گام اول '!H25</f>
        <v>تهران</v>
      </c>
      <c r="I24" s="136" t="str">
        <f>'گام اول '!I25</f>
        <v>124-700-4135034-1</v>
      </c>
      <c r="J24" s="136" t="str">
        <f>'گام اول '!J25</f>
        <v>0014947382</v>
      </c>
      <c r="K24" s="136" t="str">
        <f>'گام اول '!K25</f>
        <v>0018632023</v>
      </c>
      <c r="L24" s="136" t="str">
        <f>'گام اول '!L25</f>
        <v>تهران</v>
      </c>
      <c r="M24" s="136" t="str">
        <f>'گام اول '!M25</f>
        <v>اداری-کارشناسی</v>
      </c>
      <c r="N24" s="120">
        <f>'گام اول '!N25</f>
        <v>0</v>
      </c>
      <c r="O24" s="119">
        <f>'گام اول '!O25</f>
        <v>0</v>
      </c>
      <c r="P24" s="121">
        <f>'گام اول '!P25</f>
        <v>0</v>
      </c>
      <c r="Q24" s="358">
        <f>'گام اول '!Q25</f>
        <v>30</v>
      </c>
      <c r="R24" s="358">
        <f>'گام اول '!R25</f>
        <v>23</v>
      </c>
      <c r="S24" s="358">
        <f>'گام اول '!S25</f>
        <v>0</v>
      </c>
      <c r="T24" s="358">
        <f>'گام اول '!T25</f>
        <v>0</v>
      </c>
      <c r="U24" s="137">
        <f>'گام اول '!U25</f>
        <v>0</v>
      </c>
      <c r="V24" s="120">
        <f>'گام اول '!W25</f>
        <v>0</v>
      </c>
      <c r="W24" s="121">
        <f>'گام اول '!X25</f>
        <v>0</v>
      </c>
      <c r="X24" s="366">
        <f>'گام اول '!Y25</f>
        <v>0</v>
      </c>
      <c r="Y24" s="366">
        <f>'گام اول '!Z25</f>
        <v>0</v>
      </c>
      <c r="Z24" s="138">
        <f>'گام اول '!AA25</f>
        <v>1477052</v>
      </c>
      <c r="AA24" s="138">
        <f>'گام اول '!AB25</f>
        <v>0</v>
      </c>
      <c r="AB24" s="138">
        <f>'گام اول '!AC25</f>
        <v>1477052</v>
      </c>
      <c r="AC24" s="138">
        <f>'گام اول '!AD25</f>
        <v>4500000</v>
      </c>
      <c r="AD24" s="138">
        <f>'گام اول '!AE25</f>
        <v>6000000</v>
      </c>
      <c r="AE24" s="139">
        <f>'گام اول '!AF25</f>
        <v>281982.65454545454</v>
      </c>
      <c r="AF24" s="122">
        <f>'گام اول '!AG25</f>
        <v>44311560</v>
      </c>
      <c r="AG24" s="123">
        <f>'گام اول '!AH25</f>
        <v>0</v>
      </c>
      <c r="AH24" s="123">
        <f>'گام اول '!AI25</f>
        <v>6485601.0545454547</v>
      </c>
      <c r="AI24" s="123">
        <f>'گام اول '!AJ25</f>
        <v>0</v>
      </c>
      <c r="AJ24" s="123">
        <f>'گام اول '!AK25</f>
        <v>4500000</v>
      </c>
      <c r="AK24" s="123">
        <f>'گام اول '!AL25</f>
        <v>6000000</v>
      </c>
      <c r="AL24" s="123">
        <f>'گام اول '!AM25</f>
        <v>0</v>
      </c>
      <c r="AM24" s="123">
        <f>'گام اول '!AN25</f>
        <v>0</v>
      </c>
      <c r="AN24" s="123">
        <f>'گام اول '!AO25</f>
        <v>0</v>
      </c>
      <c r="AO24" s="123">
        <f>'گام اول '!AP25</f>
        <v>3800000</v>
      </c>
      <c r="AP24" s="123">
        <f>'گام اول '!AQ25</f>
        <v>0</v>
      </c>
      <c r="AQ24" s="123">
        <f>'گام اول '!AR25</f>
        <v>0</v>
      </c>
      <c r="AR24" s="123">
        <f>'گام اول '!AS25</f>
        <v>0</v>
      </c>
      <c r="AS24" s="375">
        <f>'گام اول '!AT25</f>
        <v>0</v>
      </c>
      <c r="AT24" s="368">
        <f t="shared" si="1"/>
        <v>65097161.054545455</v>
      </c>
      <c r="AU24" s="173">
        <f>'گام اول '!AV25</f>
        <v>46240359.780727275</v>
      </c>
      <c r="AV24" s="141">
        <f>'گام اول '!AW25</f>
        <v>65097161.054545455</v>
      </c>
      <c r="AW24" s="142">
        <f t="shared" si="2"/>
        <v>4556801.2738181818</v>
      </c>
      <c r="AX24" s="75">
        <f t="shared" si="3"/>
        <v>624035.97807272745</v>
      </c>
      <c r="AY24" s="142">
        <f>'گام اول '!AZ25</f>
        <v>0</v>
      </c>
      <c r="AZ24" s="142">
        <f>'گام اول '!BA25</f>
        <v>0</v>
      </c>
      <c r="BA24" s="142">
        <f>'گام اول '!BB25</f>
        <v>0</v>
      </c>
      <c r="BB24" s="142">
        <f>'گام اول '!BC25</f>
        <v>0</v>
      </c>
      <c r="BC24" s="142">
        <f>'گام اول '!BD25</f>
        <v>0</v>
      </c>
      <c r="BD24" s="142">
        <f>'گام اول '!BE25</f>
        <v>0</v>
      </c>
      <c r="BE24" s="142">
        <f>'گام اول '!BF25</f>
        <v>0</v>
      </c>
      <c r="BF24" s="143">
        <f t="shared" si="4"/>
        <v>5180837.2518909089</v>
      </c>
      <c r="BG24" s="140">
        <f t="shared" si="5"/>
        <v>59916323</v>
      </c>
      <c r="BH24" s="144">
        <f t="shared" si="6"/>
        <v>65097161.054545455</v>
      </c>
      <c r="BI24" s="398">
        <f t="shared" si="43"/>
        <v>6638737.5</v>
      </c>
      <c r="BJ24" s="145">
        <f t="shared" si="8"/>
        <v>3692630</v>
      </c>
      <c r="BK24" s="145">
        <f t="shared" si="9"/>
        <v>1107789</v>
      </c>
      <c r="BL24" s="146">
        <f t="shared" si="10"/>
        <v>1120000</v>
      </c>
      <c r="BM24" s="379">
        <v>0</v>
      </c>
      <c r="BN24" s="147">
        <f t="shared" si="11"/>
        <v>77656317.554545462</v>
      </c>
      <c r="BO24" s="148">
        <f t="shared" si="12"/>
        <v>65097161.054545455</v>
      </c>
      <c r="BP24" s="149">
        <f t="shared" si="13"/>
        <v>14972347.042545455</v>
      </c>
      <c r="BQ24" s="150">
        <f t="shared" si="14"/>
        <v>92628664.597090915</v>
      </c>
      <c r="BR24" s="151">
        <f t="shared" si="15"/>
        <v>100800</v>
      </c>
      <c r="BS24" s="147">
        <f t="shared" si="16"/>
        <v>92729464.597090915</v>
      </c>
      <c r="BT24" s="135">
        <v>0</v>
      </c>
      <c r="BU24" s="148">
        <f t="shared" si="17"/>
        <v>7765631.7554545468</v>
      </c>
      <c r="BV24" s="152">
        <f t="shared" si="18"/>
        <v>3882815.8777272734</v>
      </c>
      <c r="BW24" s="133">
        <f t="shared" si="19"/>
        <v>81081016.96390909</v>
      </c>
      <c r="BX24" s="147">
        <f t="shared" si="20"/>
        <v>11439156.5</v>
      </c>
      <c r="BY24" s="134">
        <f t="shared" si="21"/>
        <v>69641860.46390909</v>
      </c>
      <c r="CD24" s="388">
        <f>'گام اول '!AU25</f>
        <v>65097161.054545455</v>
      </c>
      <c r="CE24" s="389">
        <f>'گام اول '!AV25</f>
        <v>46240359.780727275</v>
      </c>
      <c r="CF24" s="389">
        <f>'گام اول '!AW25</f>
        <v>65097161.054545455</v>
      </c>
      <c r="CG24" s="389">
        <f>'گام اول '!AX25</f>
        <v>4556801.2738181818</v>
      </c>
      <c r="CH24" s="389">
        <f>'گام اول '!AY25</f>
        <v>624035.97807272745</v>
      </c>
      <c r="CI24" s="389">
        <f>'گام اول '!AZ25</f>
        <v>0</v>
      </c>
      <c r="CJ24" s="389">
        <f>'گام اول '!BA25</f>
        <v>0</v>
      </c>
      <c r="CK24" s="389">
        <f>'گام اول '!BB25</f>
        <v>0</v>
      </c>
      <c r="CL24" s="389">
        <f>'گام اول '!BC25</f>
        <v>0</v>
      </c>
      <c r="CM24" s="389">
        <f>'گام اول '!BD25</f>
        <v>0</v>
      </c>
      <c r="CN24" s="389">
        <f>'گام اول '!BE25</f>
        <v>0</v>
      </c>
      <c r="CO24" s="389">
        <f>'گام اول '!BF25</f>
        <v>0</v>
      </c>
      <c r="CP24" s="389">
        <f>'گام اول '!BG25</f>
        <v>5180837.2518909089</v>
      </c>
      <c r="CQ24" s="389">
        <f>'گام اول '!BH25</f>
        <v>59916323</v>
      </c>
      <c r="CR24" s="389">
        <f t="shared" si="22"/>
        <v>65097161.054545455</v>
      </c>
      <c r="CS24" s="399">
        <f t="shared" si="44"/>
        <v>6638737.5</v>
      </c>
      <c r="CT24" s="388">
        <f t="shared" si="24"/>
        <v>3692630</v>
      </c>
      <c r="CU24" s="389">
        <f t="shared" si="25"/>
        <v>1107789</v>
      </c>
      <c r="CV24" s="389">
        <f t="shared" si="26"/>
        <v>1120000</v>
      </c>
      <c r="CW24" s="55">
        <v>0</v>
      </c>
      <c r="CX24" s="389">
        <f t="shared" si="27"/>
        <v>77656317.554545462</v>
      </c>
      <c r="CY24" s="389">
        <f t="shared" si="28"/>
        <v>65097161.054545455</v>
      </c>
      <c r="CZ24" s="389">
        <f t="shared" si="29"/>
        <v>14972347.042545455</v>
      </c>
      <c r="DA24" s="389">
        <f t="shared" si="30"/>
        <v>92628664.597090915</v>
      </c>
      <c r="DB24" s="389">
        <f t="shared" si="31"/>
        <v>100800</v>
      </c>
      <c r="DC24" s="389">
        <f t="shared" si="32"/>
        <v>92729464.597090915</v>
      </c>
      <c r="DD24" s="394">
        <v>0</v>
      </c>
      <c r="DE24" s="389">
        <f t="shared" si="33"/>
        <v>7765631.7554545468</v>
      </c>
      <c r="DF24" s="389">
        <f t="shared" si="34"/>
        <v>3882815.8777272734</v>
      </c>
      <c r="DG24" s="389">
        <f t="shared" si="35"/>
        <v>81081016.96390909</v>
      </c>
      <c r="DH24" s="389">
        <f t="shared" si="36"/>
        <v>11439156.5</v>
      </c>
      <c r="DI24" s="389">
        <f t="shared" si="37"/>
        <v>69641860.46390909</v>
      </c>
      <c r="DJ24" s="389">
        <f t="shared" si="38"/>
        <v>0</v>
      </c>
      <c r="DL24" s="397">
        <f t="shared" si="39"/>
        <v>6638737.5</v>
      </c>
      <c r="DM24" s="397">
        <f t="shared" si="40"/>
        <v>0</v>
      </c>
    </row>
    <row r="25" spans="1:117" s="55" customFormat="1" ht="21" x14ac:dyDescent="0.2">
      <c r="A25" s="191">
        <f t="shared" si="0"/>
        <v>2655495</v>
      </c>
      <c r="B25" s="136">
        <f>'گام اول '!B26</f>
        <v>20</v>
      </c>
      <c r="C25" s="136">
        <f>'گام اول '!C26</f>
        <v>20</v>
      </c>
      <c r="D25" s="136">
        <f>'گام اول '!D26</f>
        <v>12829</v>
      </c>
      <c r="E25" s="136" t="str">
        <f>'گام اول '!E26</f>
        <v>علی</v>
      </c>
      <c r="F25" s="136" t="str">
        <f>'گام اول '!F26</f>
        <v>میثمی</v>
      </c>
      <c r="G25" s="136" t="str">
        <f>'گام اول '!G26</f>
        <v xml:space="preserve">اداری </v>
      </c>
      <c r="H25" s="136" t="str">
        <f>'گام اول '!H26</f>
        <v>تهران</v>
      </c>
      <c r="I25" s="136" t="str">
        <f>'گام اول '!I26</f>
        <v>124-700-4134754-1</v>
      </c>
      <c r="J25" s="136" t="str">
        <f>'گام اول '!J26</f>
        <v>0080867766</v>
      </c>
      <c r="K25" s="136" t="str">
        <f>'گام اول '!K26</f>
        <v>0011427580</v>
      </c>
      <c r="L25" s="136" t="str">
        <f>'گام اول '!L26</f>
        <v>تهران</v>
      </c>
      <c r="M25" s="136" t="str">
        <f>'گام اول '!M26</f>
        <v>اداری-کارشناسی</v>
      </c>
      <c r="N25" s="120">
        <f>'گام اول '!N26</f>
        <v>0</v>
      </c>
      <c r="O25" s="119">
        <f>'گام اول '!O26</f>
        <v>0</v>
      </c>
      <c r="P25" s="121">
        <f>'گام اول '!P26</f>
        <v>0</v>
      </c>
      <c r="Q25" s="358">
        <f>'گام اول '!Q26</f>
        <v>30</v>
      </c>
      <c r="R25" s="358">
        <f>'گام اول '!R26</f>
        <v>50</v>
      </c>
      <c r="S25" s="358">
        <f>'گام اول '!S26</f>
        <v>0</v>
      </c>
      <c r="T25" s="358">
        <f>'گام اول '!T26</f>
        <v>0</v>
      </c>
      <c r="U25" s="137">
        <f>'گام اول '!U26</f>
        <v>0</v>
      </c>
      <c r="V25" s="120">
        <f>'گام اول '!W26</f>
        <v>0</v>
      </c>
      <c r="W25" s="121">
        <f>'گام اول '!X26</f>
        <v>0</v>
      </c>
      <c r="X25" s="366">
        <f>'گام اول '!Y26</f>
        <v>0</v>
      </c>
      <c r="Y25" s="366">
        <f>'گام اول '!Z26</f>
        <v>0</v>
      </c>
      <c r="Z25" s="138">
        <f>'گام اول '!AA26</f>
        <v>1477052</v>
      </c>
      <c r="AA25" s="138">
        <f>'گام اول '!AB26</f>
        <v>0</v>
      </c>
      <c r="AB25" s="138">
        <f>'گام اول '!AC26</f>
        <v>1477052</v>
      </c>
      <c r="AC25" s="138">
        <f>'گام اول '!AD26</f>
        <v>4500000</v>
      </c>
      <c r="AD25" s="138">
        <f>'گام اول '!AE26</f>
        <v>6000000</v>
      </c>
      <c r="AE25" s="139">
        <f>'گام اول '!AF26</f>
        <v>281982.65454545454</v>
      </c>
      <c r="AF25" s="122">
        <f>'گام اول '!AG26</f>
        <v>44311560</v>
      </c>
      <c r="AG25" s="123">
        <f>'گام اول '!AH26</f>
        <v>0</v>
      </c>
      <c r="AH25" s="123">
        <f>'گام اول '!AI26</f>
        <v>14099132.727272727</v>
      </c>
      <c r="AI25" s="123">
        <f>'گام اول '!AJ26</f>
        <v>0</v>
      </c>
      <c r="AJ25" s="123">
        <f>'گام اول '!AK26</f>
        <v>4500000</v>
      </c>
      <c r="AK25" s="123">
        <f>'گام اول '!AL26</f>
        <v>6000000</v>
      </c>
      <c r="AL25" s="123">
        <f>'گام اول '!AM26</f>
        <v>0</v>
      </c>
      <c r="AM25" s="123">
        <f>'گام اول '!AN26</f>
        <v>0</v>
      </c>
      <c r="AN25" s="123">
        <f>'گام اول '!AO26</f>
        <v>0</v>
      </c>
      <c r="AO25" s="123">
        <f>'گام اول '!AP26</f>
        <v>2000000</v>
      </c>
      <c r="AP25" s="123">
        <f>'گام اول '!AQ26</f>
        <v>0</v>
      </c>
      <c r="AQ25" s="123">
        <f>'گام اول '!AR26</f>
        <v>0</v>
      </c>
      <c r="AR25" s="123">
        <f>'گام اول '!AS26</f>
        <v>0</v>
      </c>
      <c r="AS25" s="375">
        <f>'گام اول '!AT26</f>
        <v>0</v>
      </c>
      <c r="AT25" s="368">
        <f t="shared" si="1"/>
        <v>70910692.727272719</v>
      </c>
      <c r="AU25" s="173">
        <f>'گام اول '!AV26</f>
        <v>53446944.236363627</v>
      </c>
      <c r="AV25" s="141">
        <f>'گام اول '!AW26</f>
        <v>70910692.727272719</v>
      </c>
      <c r="AW25" s="142">
        <f t="shared" si="2"/>
        <v>4963748.4909090912</v>
      </c>
      <c r="AX25" s="75">
        <f t="shared" si="3"/>
        <v>1344694.4236363629</v>
      </c>
      <c r="AY25" s="142">
        <f>'گام اول '!AZ26</f>
        <v>0</v>
      </c>
      <c r="AZ25" s="142">
        <f>'گام اول '!BA26</f>
        <v>0</v>
      </c>
      <c r="BA25" s="142">
        <f>'گام اول '!BB26</f>
        <v>0</v>
      </c>
      <c r="BB25" s="142">
        <f>'گام اول '!BC26</f>
        <v>0</v>
      </c>
      <c r="BC25" s="142">
        <f>'گام اول '!BD26</f>
        <v>0</v>
      </c>
      <c r="BD25" s="142">
        <f>'گام اول '!BE26</f>
        <v>0</v>
      </c>
      <c r="BE25" s="142">
        <f>'گام اول '!BF26</f>
        <v>0</v>
      </c>
      <c r="BF25" s="143">
        <f t="shared" si="4"/>
        <v>6308442.9145454541</v>
      </c>
      <c r="BG25" s="140">
        <f t="shared" si="5"/>
        <v>64602249</v>
      </c>
      <c r="BH25" s="144">
        <f t="shared" si="6"/>
        <v>70910692.727272719</v>
      </c>
      <c r="BI25" s="398">
        <f t="shared" si="43"/>
        <v>6638737.5</v>
      </c>
      <c r="BJ25" s="145">
        <f t="shared" si="8"/>
        <v>3692630</v>
      </c>
      <c r="BK25" s="145">
        <f t="shared" si="9"/>
        <v>1107789</v>
      </c>
      <c r="BL25" s="146">
        <f t="shared" si="10"/>
        <v>1120000</v>
      </c>
      <c r="BM25" s="379">
        <v>0</v>
      </c>
      <c r="BN25" s="147">
        <f t="shared" si="11"/>
        <v>83469849.227272719</v>
      </c>
      <c r="BO25" s="148">
        <f t="shared" si="12"/>
        <v>70910692.727272719</v>
      </c>
      <c r="BP25" s="149">
        <f t="shared" si="13"/>
        <v>16309459.327272726</v>
      </c>
      <c r="BQ25" s="150">
        <f t="shared" si="14"/>
        <v>99779308.554545447</v>
      </c>
      <c r="BR25" s="151">
        <f t="shared" si="15"/>
        <v>100800</v>
      </c>
      <c r="BS25" s="147">
        <f t="shared" si="16"/>
        <v>99880108.554545447</v>
      </c>
      <c r="BT25" s="135">
        <v>0</v>
      </c>
      <c r="BU25" s="148">
        <f t="shared" si="17"/>
        <v>8346984.9227272719</v>
      </c>
      <c r="BV25" s="152">
        <f t="shared" si="18"/>
        <v>4173492.461363636</v>
      </c>
      <c r="BW25" s="133">
        <f t="shared" si="19"/>
        <v>87359631.170454532</v>
      </c>
      <c r="BX25" s="147">
        <f t="shared" si="20"/>
        <v>11439156.5</v>
      </c>
      <c r="BY25" s="134">
        <f t="shared" si="21"/>
        <v>75920474.670454532</v>
      </c>
      <c r="CD25" s="388">
        <f>'گام اول '!AU26</f>
        <v>70910692.727272719</v>
      </c>
      <c r="CE25" s="389">
        <f>'گام اول '!AV26</f>
        <v>53446944.236363627</v>
      </c>
      <c r="CF25" s="389">
        <f>'گام اول '!AW26</f>
        <v>70910692.727272719</v>
      </c>
      <c r="CG25" s="389">
        <f>'گام اول '!AX26</f>
        <v>4963748.4909090912</v>
      </c>
      <c r="CH25" s="389">
        <f>'گام اول '!AY26</f>
        <v>1344694.4236363629</v>
      </c>
      <c r="CI25" s="389">
        <f>'گام اول '!AZ26</f>
        <v>0</v>
      </c>
      <c r="CJ25" s="389">
        <f>'گام اول '!BA26</f>
        <v>0</v>
      </c>
      <c r="CK25" s="389">
        <f>'گام اول '!BB26</f>
        <v>0</v>
      </c>
      <c r="CL25" s="389">
        <f>'گام اول '!BC26</f>
        <v>0</v>
      </c>
      <c r="CM25" s="389">
        <f>'گام اول '!BD26</f>
        <v>0</v>
      </c>
      <c r="CN25" s="389">
        <f>'گام اول '!BE26</f>
        <v>0</v>
      </c>
      <c r="CO25" s="389">
        <f>'گام اول '!BF26</f>
        <v>0</v>
      </c>
      <c r="CP25" s="389">
        <f>'گام اول '!BG26</f>
        <v>6308442.9145454541</v>
      </c>
      <c r="CQ25" s="389">
        <f>'گام اول '!BH26</f>
        <v>64602249</v>
      </c>
      <c r="CR25" s="389">
        <f t="shared" si="22"/>
        <v>70910692.727272719</v>
      </c>
      <c r="CS25" s="399">
        <f t="shared" si="44"/>
        <v>6638737.5</v>
      </c>
      <c r="CT25" s="388">
        <f t="shared" si="24"/>
        <v>3692630</v>
      </c>
      <c r="CU25" s="389">
        <f t="shared" si="25"/>
        <v>1107789</v>
      </c>
      <c r="CV25" s="389">
        <f t="shared" si="26"/>
        <v>1120000</v>
      </c>
      <c r="CW25" s="55">
        <v>0</v>
      </c>
      <c r="CX25" s="389">
        <f t="shared" si="27"/>
        <v>83469849.227272719</v>
      </c>
      <c r="CY25" s="389">
        <f t="shared" si="28"/>
        <v>70910692.727272719</v>
      </c>
      <c r="CZ25" s="389">
        <f t="shared" si="29"/>
        <v>16309459.327272726</v>
      </c>
      <c r="DA25" s="389">
        <f t="shared" si="30"/>
        <v>99779308.554545447</v>
      </c>
      <c r="DB25" s="389">
        <f t="shared" si="31"/>
        <v>100800</v>
      </c>
      <c r="DC25" s="389">
        <f t="shared" si="32"/>
        <v>99880108.554545447</v>
      </c>
      <c r="DD25" s="394">
        <v>0</v>
      </c>
      <c r="DE25" s="389">
        <f t="shared" si="33"/>
        <v>8346984.9227272719</v>
      </c>
      <c r="DF25" s="389">
        <f t="shared" si="34"/>
        <v>4173492.461363636</v>
      </c>
      <c r="DG25" s="389">
        <f t="shared" si="35"/>
        <v>87359631.170454532</v>
      </c>
      <c r="DH25" s="389">
        <f t="shared" si="36"/>
        <v>11439156.5</v>
      </c>
      <c r="DI25" s="389">
        <f t="shared" si="37"/>
        <v>75920474.670454532</v>
      </c>
      <c r="DJ25" s="389">
        <f t="shared" si="38"/>
        <v>0</v>
      </c>
      <c r="DL25" s="397">
        <f t="shared" si="39"/>
        <v>6638737.5</v>
      </c>
      <c r="DM25" s="397">
        <f t="shared" si="40"/>
        <v>0</v>
      </c>
    </row>
    <row r="26" spans="1:117" s="55" customFormat="1" ht="21" x14ac:dyDescent="0.2">
      <c r="A26" s="191">
        <f t="shared" si="0"/>
        <v>2655495</v>
      </c>
      <c r="B26" s="136">
        <f>'گام اول '!B27</f>
        <v>21</v>
      </c>
      <c r="C26" s="136">
        <f>'گام اول '!C27</f>
        <v>21</v>
      </c>
      <c r="D26" s="136">
        <f>'گام اول '!D27</f>
        <v>12813</v>
      </c>
      <c r="E26" s="136" t="str">
        <f>'گام اول '!E27</f>
        <v xml:space="preserve">محمدرضا </v>
      </c>
      <c r="F26" s="136" t="str">
        <f>'گام اول '!F27</f>
        <v>رمضانعلی</v>
      </c>
      <c r="G26" s="136" t="str">
        <f>'گام اول '!G27</f>
        <v xml:space="preserve">اداری </v>
      </c>
      <c r="H26" s="136" t="str">
        <f>'گام اول '!H27</f>
        <v>تهران</v>
      </c>
      <c r="I26" s="136" t="str">
        <f>'گام اول '!I27</f>
        <v>430-813-5470136-1</v>
      </c>
      <c r="J26" s="136" t="str">
        <f>'گام اول '!J27</f>
        <v>0492579555</v>
      </c>
      <c r="K26" s="136" t="str">
        <f>'گام اول '!K27</f>
        <v>0049051172</v>
      </c>
      <c r="L26" s="136" t="str">
        <f>'گام اول '!L27</f>
        <v>تهران</v>
      </c>
      <c r="M26" s="136" t="str">
        <f>'گام اول '!M27</f>
        <v>اداری- دیپلم</v>
      </c>
      <c r="N26" s="120">
        <f>'گام اول '!N27</f>
        <v>0</v>
      </c>
      <c r="O26" s="119">
        <f>'گام اول '!O27</f>
        <v>0</v>
      </c>
      <c r="P26" s="121">
        <f>'گام اول '!P27</f>
        <v>0</v>
      </c>
      <c r="Q26" s="358">
        <f>'گام اول '!Q27</f>
        <v>30</v>
      </c>
      <c r="R26" s="358">
        <f>'گام اول '!R27</f>
        <v>150</v>
      </c>
      <c r="S26" s="358">
        <f>'گام اول '!S27</f>
        <v>0</v>
      </c>
      <c r="T26" s="358">
        <f>'گام اول '!T27</f>
        <v>0</v>
      </c>
      <c r="U26" s="137">
        <f>'گام اول '!U27</f>
        <v>0</v>
      </c>
      <c r="V26" s="120">
        <f>'گام اول '!W27</f>
        <v>0</v>
      </c>
      <c r="W26" s="121">
        <f>'گام اول '!X27</f>
        <v>0</v>
      </c>
      <c r="X26" s="366">
        <f>'گام اول '!Y27</f>
        <v>2</v>
      </c>
      <c r="Y26" s="366">
        <f>'گام اول '!Z27</f>
        <v>2</v>
      </c>
      <c r="Z26" s="138">
        <f>'گام اول '!AA27</f>
        <v>1145360</v>
      </c>
      <c r="AA26" s="138">
        <f>'گام اول '!AB27</f>
        <v>0</v>
      </c>
      <c r="AB26" s="138">
        <f>'گام اول '!AC27</f>
        <v>1145360</v>
      </c>
      <c r="AC26" s="138">
        <f>'گام اول '!AD27</f>
        <v>4500000</v>
      </c>
      <c r="AD26" s="138">
        <f>'گام اول '!AE27</f>
        <v>6000000</v>
      </c>
      <c r="AE26" s="139">
        <f>'گام اول '!AF27</f>
        <v>218659.63636363638</v>
      </c>
      <c r="AF26" s="122">
        <f>'گام اول '!AG27</f>
        <v>34360800</v>
      </c>
      <c r="AG26" s="123">
        <f>'گام اول '!AH27</f>
        <v>0</v>
      </c>
      <c r="AH26" s="123">
        <f>'گام اول '!AI27</f>
        <v>32798945.454545457</v>
      </c>
      <c r="AI26" s="123">
        <f>'گام اول '!AJ27</f>
        <v>5310990</v>
      </c>
      <c r="AJ26" s="123">
        <f>'گام اول '!AK27</f>
        <v>4500000</v>
      </c>
      <c r="AK26" s="123">
        <f>'گام اول '!AL27</f>
        <v>6000000</v>
      </c>
      <c r="AL26" s="123">
        <f>'گام اول '!AM27</f>
        <v>0</v>
      </c>
      <c r="AM26" s="123">
        <f>'گام اول '!AN27</f>
        <v>0</v>
      </c>
      <c r="AN26" s="123">
        <f>'گام اول '!AO27</f>
        <v>0</v>
      </c>
      <c r="AO26" s="123">
        <f>'گام اول '!AP27</f>
        <v>4800000</v>
      </c>
      <c r="AP26" s="123">
        <f>'گام اول '!AQ27</f>
        <v>0</v>
      </c>
      <c r="AQ26" s="123">
        <f>'گام اول '!AR27</f>
        <v>0</v>
      </c>
      <c r="AR26" s="123">
        <f>'گام اول '!AS27</f>
        <v>0</v>
      </c>
      <c r="AS26" s="375">
        <f>'گام اول '!AT27</f>
        <v>0</v>
      </c>
      <c r="AT26" s="368">
        <f t="shared" si="1"/>
        <v>87770735.454545453</v>
      </c>
      <c r="AU26" s="173">
        <f>'گام اول '!AV27</f>
        <v>61387563.272727266</v>
      </c>
      <c r="AV26" s="141">
        <f>'گام اول '!AW27</f>
        <v>82459745.454545453</v>
      </c>
      <c r="AW26" s="142">
        <f t="shared" si="2"/>
        <v>5772182.1818181826</v>
      </c>
      <c r="AX26" s="75">
        <f t="shared" si="3"/>
        <v>2138756.3272727267</v>
      </c>
      <c r="AY26" s="142">
        <f>'گام اول '!AZ27</f>
        <v>0</v>
      </c>
      <c r="AZ26" s="142">
        <f>'گام اول '!BA27</f>
        <v>0</v>
      </c>
      <c r="BA26" s="142">
        <f>'گام اول '!BB27</f>
        <v>0</v>
      </c>
      <c r="BB26" s="142">
        <f>'گام اول '!BC27</f>
        <v>0</v>
      </c>
      <c r="BC26" s="142">
        <f>'گام اول '!BD27</f>
        <v>0</v>
      </c>
      <c r="BD26" s="142">
        <f>'گام اول '!BE27</f>
        <v>0</v>
      </c>
      <c r="BE26" s="142">
        <f>'گام اول '!BF27</f>
        <v>0</v>
      </c>
      <c r="BF26" s="143">
        <f t="shared" si="4"/>
        <v>7910938.5090909097</v>
      </c>
      <c r="BG26" s="140">
        <f t="shared" si="5"/>
        <v>79859796</v>
      </c>
      <c r="BH26" s="144">
        <f t="shared" si="6"/>
        <v>87770735.454545453</v>
      </c>
      <c r="BI26" s="127">
        <f t="shared" si="41"/>
        <v>5726800</v>
      </c>
      <c r="BJ26" s="145">
        <f t="shared" si="8"/>
        <v>2863400</v>
      </c>
      <c r="BK26" s="145">
        <f t="shared" si="9"/>
        <v>859020</v>
      </c>
      <c r="BL26" s="146">
        <f t="shared" si="10"/>
        <v>1120000</v>
      </c>
      <c r="BM26" s="379">
        <v>0</v>
      </c>
      <c r="BN26" s="147">
        <f t="shared" si="11"/>
        <v>98339955.454545453</v>
      </c>
      <c r="BO26" s="148">
        <f t="shared" si="12"/>
        <v>82459745.454545453</v>
      </c>
      <c r="BP26" s="149">
        <f t="shared" si="13"/>
        <v>18965741.454545457</v>
      </c>
      <c r="BQ26" s="150">
        <f t="shared" si="14"/>
        <v>117305696.90909091</v>
      </c>
      <c r="BR26" s="151">
        <f t="shared" si="15"/>
        <v>100800</v>
      </c>
      <c r="BS26" s="147">
        <f t="shared" si="16"/>
        <v>117406496.90909091</v>
      </c>
      <c r="BT26" s="135">
        <v>0</v>
      </c>
      <c r="BU26" s="148">
        <f t="shared" si="17"/>
        <v>9833995.5454545449</v>
      </c>
      <c r="BV26" s="152">
        <f t="shared" si="18"/>
        <v>4916997.7727272725</v>
      </c>
      <c r="BW26" s="133">
        <f t="shared" si="19"/>
        <v>102655503.59090909</v>
      </c>
      <c r="BX26" s="147">
        <f t="shared" si="20"/>
        <v>9449220</v>
      </c>
      <c r="BY26" s="134">
        <f t="shared" si="21"/>
        <v>93206283.590909094</v>
      </c>
      <c r="CD26" s="388">
        <f>'گام اول '!AU27</f>
        <v>87770735.454545453</v>
      </c>
      <c r="CE26" s="389">
        <f>'گام اول '!AV27</f>
        <v>61387563.272727266</v>
      </c>
      <c r="CF26" s="389">
        <f>'گام اول '!AW27</f>
        <v>82459745.454545453</v>
      </c>
      <c r="CG26" s="389">
        <f>'گام اول '!AX27</f>
        <v>5772182.1818181826</v>
      </c>
      <c r="CH26" s="389">
        <f>'گام اول '!AY27</f>
        <v>2138756.3272727267</v>
      </c>
      <c r="CI26" s="389">
        <f>'گام اول '!AZ27</f>
        <v>0</v>
      </c>
      <c r="CJ26" s="389">
        <f>'گام اول '!BA27</f>
        <v>0</v>
      </c>
      <c r="CK26" s="389">
        <f>'گام اول '!BB27</f>
        <v>0</v>
      </c>
      <c r="CL26" s="389">
        <f>'گام اول '!BC27</f>
        <v>0</v>
      </c>
      <c r="CM26" s="389">
        <f>'گام اول '!BD27</f>
        <v>0</v>
      </c>
      <c r="CN26" s="389">
        <f>'گام اول '!BE27</f>
        <v>0</v>
      </c>
      <c r="CO26" s="389">
        <f>'گام اول '!BF27</f>
        <v>0</v>
      </c>
      <c r="CP26" s="389">
        <f>'گام اول '!BG27</f>
        <v>7910938.5090909097</v>
      </c>
      <c r="CQ26" s="389">
        <f>'گام اول '!BH27</f>
        <v>79859796</v>
      </c>
      <c r="CR26" s="389">
        <f t="shared" si="22"/>
        <v>87770735.454545453</v>
      </c>
      <c r="CS26" s="55">
        <f t="shared" si="42"/>
        <v>5726800</v>
      </c>
      <c r="CT26" s="388">
        <f t="shared" si="24"/>
        <v>2863400</v>
      </c>
      <c r="CU26" s="389">
        <f t="shared" si="25"/>
        <v>859020</v>
      </c>
      <c r="CV26" s="389">
        <f t="shared" si="26"/>
        <v>1120000</v>
      </c>
      <c r="CW26" s="55">
        <v>0</v>
      </c>
      <c r="CX26" s="389">
        <f t="shared" si="27"/>
        <v>98339955.454545453</v>
      </c>
      <c r="CY26" s="389">
        <f t="shared" si="28"/>
        <v>82459745.454545453</v>
      </c>
      <c r="CZ26" s="389">
        <f t="shared" si="29"/>
        <v>18965741.454545457</v>
      </c>
      <c r="DA26" s="389">
        <f t="shared" si="30"/>
        <v>117305696.90909091</v>
      </c>
      <c r="DB26" s="389">
        <f t="shared" si="31"/>
        <v>100800</v>
      </c>
      <c r="DC26" s="389">
        <f t="shared" si="32"/>
        <v>117406496.90909091</v>
      </c>
      <c r="DD26" s="394">
        <v>0</v>
      </c>
      <c r="DE26" s="389">
        <f t="shared" si="33"/>
        <v>9833995.5454545449</v>
      </c>
      <c r="DF26" s="389">
        <f t="shared" si="34"/>
        <v>4916997.7727272725</v>
      </c>
      <c r="DG26" s="389">
        <f t="shared" si="35"/>
        <v>102655503.59090909</v>
      </c>
      <c r="DH26" s="389">
        <f t="shared" si="36"/>
        <v>9449220</v>
      </c>
      <c r="DI26" s="389">
        <f t="shared" si="37"/>
        <v>93206283.590909094</v>
      </c>
      <c r="DJ26" s="389">
        <f t="shared" si="38"/>
        <v>0</v>
      </c>
      <c r="DL26" s="396">
        <f t="shared" si="39"/>
        <v>6638737.5</v>
      </c>
      <c r="DM26" s="396">
        <f t="shared" si="40"/>
        <v>-911937.5</v>
      </c>
    </row>
    <row r="27" spans="1:117" s="55" customFormat="1" ht="21" x14ac:dyDescent="0.2">
      <c r="A27" s="191">
        <f t="shared" si="0"/>
        <v>2655495</v>
      </c>
      <c r="B27" s="136">
        <f>'گام اول '!B28</f>
        <v>22</v>
      </c>
      <c r="C27" s="136">
        <f>'گام اول '!C28</f>
        <v>22</v>
      </c>
      <c r="D27" s="136">
        <f>'گام اول '!D28</f>
        <v>12823</v>
      </c>
      <c r="E27" s="136" t="str">
        <f>'گام اول '!E28</f>
        <v xml:space="preserve">روح اله </v>
      </c>
      <c r="F27" s="136" t="str">
        <f>'گام اول '!F28</f>
        <v>علمی فر</v>
      </c>
      <c r="G27" s="136" t="str">
        <f>'گام اول '!G28</f>
        <v xml:space="preserve">اداری </v>
      </c>
      <c r="H27" s="136" t="str">
        <f>'گام اول '!H28</f>
        <v>تهران</v>
      </c>
      <c r="I27" s="136" t="str">
        <f>'گام اول '!I28</f>
        <v>124-813-3570783-1</v>
      </c>
      <c r="J27" s="136">
        <f>'گام اول '!J28</f>
        <v>2990393617</v>
      </c>
      <c r="K27" s="136" t="str">
        <f>'گام اول '!K28</f>
        <v>0097057249</v>
      </c>
      <c r="L27" s="136" t="str">
        <f>'گام اول '!L28</f>
        <v>تهران</v>
      </c>
      <c r="M27" s="136" t="str">
        <f>'گام اول '!M28</f>
        <v>اداری-کارشناسی</v>
      </c>
      <c r="N27" s="120">
        <f>'گام اول '!N28</f>
        <v>0</v>
      </c>
      <c r="O27" s="119">
        <f>'گام اول '!O28</f>
        <v>0</v>
      </c>
      <c r="P27" s="121">
        <f>'گام اول '!P28</f>
        <v>0</v>
      </c>
      <c r="Q27" s="358">
        <f>'گام اول '!Q28</f>
        <v>30</v>
      </c>
      <c r="R27" s="358">
        <f>'گام اول '!R28</f>
        <v>165</v>
      </c>
      <c r="S27" s="358">
        <f>'گام اول '!S28</f>
        <v>0</v>
      </c>
      <c r="T27" s="358">
        <f>'گام اول '!T28</f>
        <v>0</v>
      </c>
      <c r="U27" s="137">
        <f>'گام اول '!U28</f>
        <v>0</v>
      </c>
      <c r="V27" s="120">
        <f>'گام اول '!W28</f>
        <v>0</v>
      </c>
      <c r="W27" s="121">
        <f>'گام اول '!X28</f>
        <v>0</v>
      </c>
      <c r="X27" s="366">
        <f>'گام اول '!Y28</f>
        <v>1</v>
      </c>
      <c r="Y27" s="366">
        <f>'گام اول '!Z28</f>
        <v>1</v>
      </c>
      <c r="Z27" s="138">
        <f>'گام اول '!AA28</f>
        <v>1477052</v>
      </c>
      <c r="AA27" s="138">
        <f>'گام اول '!AB28</f>
        <v>46667</v>
      </c>
      <c r="AB27" s="138">
        <f>'گام اول '!AC28</f>
        <v>1523719</v>
      </c>
      <c r="AC27" s="138">
        <f>'گام اول '!AD28</f>
        <v>4500000</v>
      </c>
      <c r="AD27" s="138">
        <f>'گام اول '!AE28</f>
        <v>6000000</v>
      </c>
      <c r="AE27" s="139">
        <f>'گام اول '!AF28</f>
        <v>290891.80909090908</v>
      </c>
      <c r="AF27" s="122">
        <f>'گام اول '!AG28</f>
        <v>44311560</v>
      </c>
      <c r="AG27" s="123">
        <f>'گام اول '!AH28</f>
        <v>1400010</v>
      </c>
      <c r="AH27" s="123">
        <f>'گام اول '!AI28</f>
        <v>47997148.5</v>
      </c>
      <c r="AI27" s="123">
        <f>'گام اول '!AJ28</f>
        <v>2655495</v>
      </c>
      <c r="AJ27" s="123">
        <f>'گام اول '!AK28</f>
        <v>4500000</v>
      </c>
      <c r="AK27" s="123">
        <f>'گام اول '!AL28</f>
        <v>6000000</v>
      </c>
      <c r="AL27" s="123">
        <f>'گام اول '!AM28</f>
        <v>0</v>
      </c>
      <c r="AM27" s="123">
        <f>'گام اول '!AN28</f>
        <v>0</v>
      </c>
      <c r="AN27" s="123">
        <f>'گام اول '!AO28</f>
        <v>0</v>
      </c>
      <c r="AO27" s="123">
        <f>'گام اول '!AP28</f>
        <v>4800000</v>
      </c>
      <c r="AP27" s="123">
        <f>'گام اول '!AQ28</f>
        <v>0</v>
      </c>
      <c r="AQ27" s="123">
        <f>'گام اول '!AR28</f>
        <v>0</v>
      </c>
      <c r="AR27" s="123">
        <f>'گام اول '!AS28</f>
        <v>0</v>
      </c>
      <c r="AS27" s="375">
        <f>'گام اول '!AT28</f>
        <v>0</v>
      </c>
      <c r="AT27" s="368">
        <f t="shared" si="1"/>
        <v>111664213.5</v>
      </c>
      <c r="AU27" s="173">
        <f>'گام اول '!AV28</f>
        <v>86078108.204999998</v>
      </c>
      <c r="AV27" s="141">
        <f>'گام اول '!AW28</f>
        <v>109008718.5</v>
      </c>
      <c r="AW27" s="142">
        <f t="shared" si="2"/>
        <v>7630610.2950000009</v>
      </c>
      <c r="AX27" s="75">
        <f t="shared" si="3"/>
        <v>4911716.2307500001</v>
      </c>
      <c r="AY27" s="142">
        <f>'گام اول '!AZ28</f>
        <v>0</v>
      </c>
      <c r="AZ27" s="142">
        <f>'گام اول '!BA28</f>
        <v>0</v>
      </c>
      <c r="BA27" s="142">
        <f>'گام اول '!BB28</f>
        <v>0</v>
      </c>
      <c r="BB27" s="142">
        <f>'گام اول '!BC28</f>
        <v>0</v>
      </c>
      <c r="BC27" s="142">
        <f>'گام اول '!BD28</f>
        <v>0</v>
      </c>
      <c r="BD27" s="142">
        <f>'گام اول '!BE28</f>
        <v>0</v>
      </c>
      <c r="BE27" s="142">
        <f>'گام اول '!BF28</f>
        <v>0</v>
      </c>
      <c r="BF27" s="143">
        <f t="shared" si="4"/>
        <v>12542326.52575</v>
      </c>
      <c r="BG27" s="140">
        <f t="shared" si="5"/>
        <v>99121886</v>
      </c>
      <c r="BH27" s="144">
        <f t="shared" si="6"/>
        <v>111664213.5</v>
      </c>
      <c r="BI27" s="398">
        <f t="shared" ref="BI27:BI28" si="45">(((885165*30)*3)/12)/30*Q27</f>
        <v>6638737.5</v>
      </c>
      <c r="BJ27" s="145">
        <f t="shared" si="8"/>
        <v>3809297.5</v>
      </c>
      <c r="BK27" s="145">
        <f t="shared" si="9"/>
        <v>1142789.25</v>
      </c>
      <c r="BL27" s="146">
        <f t="shared" si="10"/>
        <v>1120000</v>
      </c>
      <c r="BM27" s="379">
        <v>0</v>
      </c>
      <c r="BN27" s="147">
        <f t="shared" si="11"/>
        <v>124375037.75</v>
      </c>
      <c r="BO27" s="148">
        <f t="shared" si="12"/>
        <v>109008718.5</v>
      </c>
      <c r="BP27" s="149">
        <f t="shared" si="13"/>
        <v>25072005.255000003</v>
      </c>
      <c r="BQ27" s="150">
        <f t="shared" si="14"/>
        <v>149447043.005</v>
      </c>
      <c r="BR27" s="151">
        <f t="shared" si="15"/>
        <v>100800</v>
      </c>
      <c r="BS27" s="147">
        <f t="shared" si="16"/>
        <v>149547843.005</v>
      </c>
      <c r="BT27" s="135">
        <v>0</v>
      </c>
      <c r="BU27" s="148">
        <f t="shared" si="17"/>
        <v>12437503.775</v>
      </c>
      <c r="BV27" s="152">
        <f t="shared" si="18"/>
        <v>6218751.8875000002</v>
      </c>
      <c r="BW27" s="133">
        <f t="shared" si="19"/>
        <v>130891587.3425</v>
      </c>
      <c r="BX27" s="147">
        <f t="shared" si="20"/>
        <v>11590824.25</v>
      </c>
      <c r="BY27" s="134">
        <f t="shared" si="21"/>
        <v>119300763.0925</v>
      </c>
      <c r="CD27" s="388">
        <f>'گام اول '!AU28</f>
        <v>111664213.5</v>
      </c>
      <c r="CE27" s="389">
        <f>'گام اول '!AV28</f>
        <v>86078108.204999998</v>
      </c>
      <c r="CF27" s="389">
        <f>'گام اول '!AW28</f>
        <v>109008718.5</v>
      </c>
      <c r="CG27" s="389">
        <f>'گام اول '!AX28</f>
        <v>7630610.2950000009</v>
      </c>
      <c r="CH27" s="389">
        <f>'گام اول '!AY28</f>
        <v>4911716.2307500001</v>
      </c>
      <c r="CI27" s="389">
        <f>'گام اول '!AZ28</f>
        <v>0</v>
      </c>
      <c r="CJ27" s="389">
        <f>'گام اول '!BA28</f>
        <v>0</v>
      </c>
      <c r="CK27" s="389">
        <f>'گام اول '!BB28</f>
        <v>0</v>
      </c>
      <c r="CL27" s="389">
        <f>'گام اول '!BC28</f>
        <v>0</v>
      </c>
      <c r="CM27" s="389">
        <f>'گام اول '!BD28</f>
        <v>0</v>
      </c>
      <c r="CN27" s="389">
        <f>'گام اول '!BE28</f>
        <v>0</v>
      </c>
      <c r="CO27" s="389">
        <f>'گام اول '!BF28</f>
        <v>0</v>
      </c>
      <c r="CP27" s="389">
        <f>'گام اول '!BG28</f>
        <v>12542326.52575</v>
      </c>
      <c r="CQ27" s="389">
        <f>'گام اول '!BH28</f>
        <v>99121886</v>
      </c>
      <c r="CR27" s="389">
        <f t="shared" si="22"/>
        <v>111664213.5</v>
      </c>
      <c r="CS27" s="399">
        <f t="shared" ref="CS27:CS28" si="46">(885165*30/12*3)/30*Q27</f>
        <v>6638737.5</v>
      </c>
      <c r="CT27" s="388">
        <f t="shared" si="24"/>
        <v>3809297.5</v>
      </c>
      <c r="CU27" s="389">
        <f t="shared" si="25"/>
        <v>1142789.25</v>
      </c>
      <c r="CV27" s="389">
        <f t="shared" si="26"/>
        <v>1120000</v>
      </c>
      <c r="CW27" s="55">
        <v>0</v>
      </c>
      <c r="CX27" s="389">
        <f t="shared" si="27"/>
        <v>124375037.75</v>
      </c>
      <c r="CY27" s="389">
        <f t="shared" si="28"/>
        <v>109008718.5</v>
      </c>
      <c r="CZ27" s="389">
        <f t="shared" si="29"/>
        <v>25072005.255000003</v>
      </c>
      <c r="DA27" s="389">
        <f t="shared" si="30"/>
        <v>149447043.005</v>
      </c>
      <c r="DB27" s="389">
        <f t="shared" si="31"/>
        <v>100800</v>
      </c>
      <c r="DC27" s="389">
        <f t="shared" si="32"/>
        <v>149547843.005</v>
      </c>
      <c r="DD27" s="394">
        <v>0</v>
      </c>
      <c r="DE27" s="389">
        <f t="shared" si="33"/>
        <v>12437503.775</v>
      </c>
      <c r="DF27" s="389">
        <f t="shared" si="34"/>
        <v>6218751.8875000002</v>
      </c>
      <c r="DG27" s="389">
        <f t="shared" si="35"/>
        <v>130891587.3425</v>
      </c>
      <c r="DH27" s="389">
        <f t="shared" si="36"/>
        <v>11590824.25</v>
      </c>
      <c r="DI27" s="389">
        <f t="shared" si="37"/>
        <v>119300763.0925</v>
      </c>
      <c r="DJ27" s="389">
        <f t="shared" si="38"/>
        <v>0</v>
      </c>
      <c r="DL27" s="397">
        <f t="shared" si="39"/>
        <v>6638737.5</v>
      </c>
      <c r="DM27" s="397">
        <f t="shared" si="40"/>
        <v>0</v>
      </c>
    </row>
    <row r="28" spans="1:117" s="55" customFormat="1" ht="21" x14ac:dyDescent="0.2">
      <c r="A28" s="191">
        <f t="shared" si="0"/>
        <v>2655495</v>
      </c>
      <c r="B28" s="136">
        <f>'گام اول '!B29</f>
        <v>23</v>
      </c>
      <c r="C28" s="136">
        <f>'گام اول '!C29</f>
        <v>23</v>
      </c>
      <c r="D28" s="136">
        <f>'گام اول '!D29</f>
        <v>12993</v>
      </c>
      <c r="E28" s="136" t="str">
        <f>'گام اول '!E29</f>
        <v>امید</v>
      </c>
      <c r="F28" s="136" t="str">
        <f>'گام اول '!F29</f>
        <v>مطیع دولت</v>
      </c>
      <c r="G28" s="136" t="str">
        <f>'گام اول '!G29</f>
        <v xml:space="preserve">اداری </v>
      </c>
      <c r="H28" s="136" t="str">
        <f>'گام اول '!H29</f>
        <v>تهران</v>
      </c>
      <c r="I28" s="136" t="str">
        <f>'گام اول '!I29</f>
        <v>366-700-3944351-1</v>
      </c>
      <c r="J28" s="136" t="str">
        <f>'گام اول '!J29</f>
        <v>0480165653</v>
      </c>
      <c r="K28" s="136" t="str">
        <f>'گام اول '!K29</f>
        <v>0025964657</v>
      </c>
      <c r="L28" s="136" t="str">
        <f>'گام اول '!L29</f>
        <v>تهران</v>
      </c>
      <c r="M28" s="136" t="str">
        <f>'گام اول '!M29</f>
        <v>اداری-کاردانی</v>
      </c>
      <c r="N28" s="120">
        <f>'گام اول '!N29</f>
        <v>0</v>
      </c>
      <c r="O28" s="119">
        <f>'گام اول '!O29</f>
        <v>0</v>
      </c>
      <c r="P28" s="121">
        <f>'گام اول '!P29</f>
        <v>0</v>
      </c>
      <c r="Q28" s="358">
        <f>'گام اول '!Q29</f>
        <v>30</v>
      </c>
      <c r="R28" s="358">
        <f>'گام اول '!R29</f>
        <v>150</v>
      </c>
      <c r="S28" s="358">
        <f>'گام اول '!S29</f>
        <v>0</v>
      </c>
      <c r="T28" s="358">
        <f>'گام اول '!T29</f>
        <v>0</v>
      </c>
      <c r="U28" s="137">
        <f>'گام اول '!U29</f>
        <v>0</v>
      </c>
      <c r="V28" s="120">
        <f>'گام اول '!W29</f>
        <v>0</v>
      </c>
      <c r="W28" s="121">
        <f>'گام اول '!X29</f>
        <v>0</v>
      </c>
      <c r="X28" s="366">
        <f>'گام اول '!Y29</f>
        <v>0</v>
      </c>
      <c r="Y28" s="366">
        <f>'گام اول '!Z29</f>
        <v>0</v>
      </c>
      <c r="Z28" s="138">
        <f>'گام اول '!AA29</f>
        <v>1311206</v>
      </c>
      <c r="AA28" s="138">
        <f>'گام اول '!AB29</f>
        <v>46667</v>
      </c>
      <c r="AB28" s="138">
        <f>'گام اول '!AC29</f>
        <v>1357873</v>
      </c>
      <c r="AC28" s="138">
        <f>'گام اول '!AD29</f>
        <v>4500000</v>
      </c>
      <c r="AD28" s="138">
        <f>'گام اول '!AE29</f>
        <v>6000000</v>
      </c>
      <c r="AE28" s="139">
        <f>'گام اول '!AF29</f>
        <v>259230.3</v>
      </c>
      <c r="AF28" s="122">
        <f>'گام اول '!AG29</f>
        <v>39336180</v>
      </c>
      <c r="AG28" s="123">
        <f>'گام اول '!AH29</f>
        <v>1400010</v>
      </c>
      <c r="AH28" s="123">
        <f>'گام اول '!AI29</f>
        <v>38884545</v>
      </c>
      <c r="AI28" s="123">
        <f>'گام اول '!AJ29</f>
        <v>0</v>
      </c>
      <c r="AJ28" s="123">
        <f>'گام اول '!AK29</f>
        <v>4500000</v>
      </c>
      <c r="AK28" s="123">
        <f>'گام اول '!AL29</f>
        <v>6000000</v>
      </c>
      <c r="AL28" s="123">
        <f>'گام اول '!AM29</f>
        <v>0</v>
      </c>
      <c r="AM28" s="123">
        <f>'گام اول '!AN29</f>
        <v>0</v>
      </c>
      <c r="AN28" s="123">
        <f>'گام اول '!AO29</f>
        <v>0</v>
      </c>
      <c r="AO28" s="123">
        <f>'گام اول '!AP29</f>
        <v>4000000</v>
      </c>
      <c r="AP28" s="123">
        <f>'گام اول '!AQ29</f>
        <v>0</v>
      </c>
      <c r="AQ28" s="123">
        <f>'گام اول '!AR29</f>
        <v>0</v>
      </c>
      <c r="AR28" s="123">
        <f>'گام اول '!AS29</f>
        <v>0</v>
      </c>
      <c r="AS28" s="375">
        <f>'گام اول '!AT29</f>
        <v>0</v>
      </c>
      <c r="AT28" s="368">
        <f t="shared" si="1"/>
        <v>94120735</v>
      </c>
      <c r="AU28" s="173">
        <f>'گام اول '!AV29</f>
        <v>73032283.549999997</v>
      </c>
      <c r="AV28" s="141">
        <f>'گام اول '!AW29</f>
        <v>94120735</v>
      </c>
      <c r="AW28" s="142">
        <f t="shared" si="2"/>
        <v>6588451.4500000002</v>
      </c>
      <c r="AX28" s="75">
        <f t="shared" si="3"/>
        <v>3303228.355</v>
      </c>
      <c r="AY28" s="142">
        <f>'گام اول '!AZ29</f>
        <v>0</v>
      </c>
      <c r="AZ28" s="142">
        <f>'گام اول '!BA29</f>
        <v>0</v>
      </c>
      <c r="BA28" s="142">
        <f>'گام اول '!BB29</f>
        <v>0</v>
      </c>
      <c r="BB28" s="142">
        <f>'گام اول '!BC29</f>
        <v>0</v>
      </c>
      <c r="BC28" s="142">
        <f>'گام اول '!BD29</f>
        <v>0</v>
      </c>
      <c r="BD28" s="142">
        <f>'گام اول '!BE29</f>
        <v>0</v>
      </c>
      <c r="BE28" s="142">
        <f>'گام اول '!BF29</f>
        <v>0</v>
      </c>
      <c r="BF28" s="143">
        <f t="shared" si="4"/>
        <v>9891679.8049999997</v>
      </c>
      <c r="BG28" s="140">
        <f t="shared" si="5"/>
        <v>84229055</v>
      </c>
      <c r="BH28" s="144">
        <f t="shared" si="6"/>
        <v>94120735</v>
      </c>
      <c r="BI28" s="398">
        <f t="shared" si="45"/>
        <v>6638737.5</v>
      </c>
      <c r="BJ28" s="145">
        <f t="shared" si="8"/>
        <v>3394682.5</v>
      </c>
      <c r="BK28" s="145">
        <f t="shared" si="9"/>
        <v>1018404.7499999999</v>
      </c>
      <c r="BL28" s="146">
        <f t="shared" si="10"/>
        <v>1120000</v>
      </c>
      <c r="BM28" s="379">
        <v>0</v>
      </c>
      <c r="BN28" s="147">
        <f t="shared" si="11"/>
        <v>106292559.75</v>
      </c>
      <c r="BO28" s="148">
        <f t="shared" si="12"/>
        <v>94120735</v>
      </c>
      <c r="BP28" s="149">
        <f t="shared" si="13"/>
        <v>21647769.050000001</v>
      </c>
      <c r="BQ28" s="150">
        <f t="shared" si="14"/>
        <v>127940328.8</v>
      </c>
      <c r="BR28" s="151">
        <f t="shared" si="15"/>
        <v>100800</v>
      </c>
      <c r="BS28" s="147">
        <f t="shared" si="16"/>
        <v>128041128.8</v>
      </c>
      <c r="BT28" s="135">
        <v>0</v>
      </c>
      <c r="BU28" s="148">
        <f t="shared" si="17"/>
        <v>10629255.975000001</v>
      </c>
      <c r="BV28" s="152">
        <f t="shared" si="18"/>
        <v>5314627.9875000007</v>
      </c>
      <c r="BW28" s="133">
        <f t="shared" si="19"/>
        <v>112097244.83749999</v>
      </c>
      <c r="BX28" s="147">
        <f t="shared" si="20"/>
        <v>11051824.75</v>
      </c>
      <c r="BY28" s="134">
        <f t="shared" si="21"/>
        <v>101045420.08749999</v>
      </c>
      <c r="CD28" s="388">
        <f>'گام اول '!AU29</f>
        <v>94120735</v>
      </c>
      <c r="CE28" s="389">
        <f>'گام اول '!AV29</f>
        <v>73032283.549999997</v>
      </c>
      <c r="CF28" s="389">
        <f>'گام اول '!AW29</f>
        <v>94120735</v>
      </c>
      <c r="CG28" s="389">
        <f>'گام اول '!AX29</f>
        <v>6588451.4500000002</v>
      </c>
      <c r="CH28" s="389">
        <f>'گام اول '!AY29</f>
        <v>3303228.355</v>
      </c>
      <c r="CI28" s="389">
        <f>'گام اول '!AZ29</f>
        <v>0</v>
      </c>
      <c r="CJ28" s="389">
        <f>'گام اول '!BA29</f>
        <v>0</v>
      </c>
      <c r="CK28" s="389">
        <f>'گام اول '!BB29</f>
        <v>0</v>
      </c>
      <c r="CL28" s="389">
        <f>'گام اول '!BC29</f>
        <v>0</v>
      </c>
      <c r="CM28" s="389">
        <f>'گام اول '!BD29</f>
        <v>0</v>
      </c>
      <c r="CN28" s="389">
        <f>'گام اول '!BE29</f>
        <v>0</v>
      </c>
      <c r="CO28" s="389">
        <f>'گام اول '!BF29</f>
        <v>0</v>
      </c>
      <c r="CP28" s="389">
        <f>'گام اول '!BG29</f>
        <v>9891679.8049999997</v>
      </c>
      <c r="CQ28" s="389">
        <f>'گام اول '!BH29</f>
        <v>84229055</v>
      </c>
      <c r="CR28" s="389">
        <f t="shared" si="22"/>
        <v>94120735</v>
      </c>
      <c r="CS28" s="399">
        <f t="shared" si="46"/>
        <v>6638737.5</v>
      </c>
      <c r="CT28" s="388">
        <f t="shared" si="24"/>
        <v>3394682.5</v>
      </c>
      <c r="CU28" s="389">
        <f t="shared" si="25"/>
        <v>1018404.7499999999</v>
      </c>
      <c r="CV28" s="389">
        <f t="shared" si="26"/>
        <v>1120000</v>
      </c>
      <c r="CW28" s="55">
        <v>0</v>
      </c>
      <c r="CX28" s="389">
        <f t="shared" si="27"/>
        <v>106292559.75</v>
      </c>
      <c r="CY28" s="389">
        <f t="shared" si="28"/>
        <v>94120735</v>
      </c>
      <c r="CZ28" s="389">
        <f t="shared" si="29"/>
        <v>21647769.050000001</v>
      </c>
      <c r="DA28" s="389">
        <f t="shared" si="30"/>
        <v>127940328.8</v>
      </c>
      <c r="DB28" s="389">
        <f t="shared" si="31"/>
        <v>100800</v>
      </c>
      <c r="DC28" s="389">
        <f t="shared" si="32"/>
        <v>128041128.8</v>
      </c>
      <c r="DD28" s="394">
        <v>0</v>
      </c>
      <c r="DE28" s="389">
        <f t="shared" si="33"/>
        <v>10629255.975000001</v>
      </c>
      <c r="DF28" s="389">
        <f t="shared" si="34"/>
        <v>5314627.9875000007</v>
      </c>
      <c r="DG28" s="389">
        <f t="shared" si="35"/>
        <v>112097244.83749999</v>
      </c>
      <c r="DH28" s="389">
        <f t="shared" si="36"/>
        <v>11051824.75</v>
      </c>
      <c r="DI28" s="389">
        <f t="shared" si="37"/>
        <v>101045420.08749999</v>
      </c>
      <c r="DJ28" s="389">
        <f t="shared" si="38"/>
        <v>0</v>
      </c>
      <c r="DL28" s="397">
        <f t="shared" si="39"/>
        <v>6638737.5</v>
      </c>
      <c r="DM28" s="397">
        <f t="shared" si="40"/>
        <v>0</v>
      </c>
    </row>
    <row r="29" spans="1:117" s="55" customFormat="1" ht="21" x14ac:dyDescent="0.2">
      <c r="A29" s="191">
        <f t="shared" si="0"/>
        <v>2655495</v>
      </c>
      <c r="B29" s="136">
        <f>'گام اول '!B30</f>
        <v>24</v>
      </c>
      <c r="C29" s="136">
        <f>'گام اول '!C30</f>
        <v>24</v>
      </c>
      <c r="D29" s="136">
        <f>'گام اول '!D30</f>
        <v>12995</v>
      </c>
      <c r="E29" s="136" t="str">
        <f>'گام اول '!E30</f>
        <v>مهدی</v>
      </c>
      <c r="F29" s="136" t="str">
        <f>'گام اول '!F30</f>
        <v>غلامی</v>
      </c>
      <c r="G29" s="136" t="str">
        <f>'گام اول '!G30</f>
        <v xml:space="preserve">اداری </v>
      </c>
      <c r="H29" s="136" t="str">
        <f>'گام اول '!H30</f>
        <v>تهران</v>
      </c>
      <c r="I29" s="136" t="str">
        <f>'گام اول '!I30</f>
        <v>410-700-3607648-1</v>
      </c>
      <c r="J29" s="136" t="str">
        <f>'گام اول '!J30</f>
        <v>0077580001</v>
      </c>
      <c r="K29" s="136" t="str">
        <f>'گام اول '!K30</f>
        <v>0010455601</v>
      </c>
      <c r="L29" s="136" t="str">
        <f>'گام اول '!L30</f>
        <v>تهران</v>
      </c>
      <c r="M29" s="136" t="str">
        <f>'گام اول '!M30</f>
        <v>اداری- دیپلم</v>
      </c>
      <c r="N29" s="120">
        <f>'گام اول '!N30</f>
        <v>0</v>
      </c>
      <c r="O29" s="119">
        <f>'گام اول '!O30</f>
        <v>0</v>
      </c>
      <c r="P29" s="121">
        <f>'گام اول '!P30</f>
        <v>0</v>
      </c>
      <c r="Q29" s="358">
        <f>'گام اول '!Q30</f>
        <v>30</v>
      </c>
      <c r="R29" s="358">
        <f>'گام اول '!R30</f>
        <v>150</v>
      </c>
      <c r="S29" s="358">
        <f>'گام اول '!S30</f>
        <v>0</v>
      </c>
      <c r="T29" s="358">
        <f>'گام اول '!T30</f>
        <v>0</v>
      </c>
      <c r="U29" s="137">
        <f>'گام اول '!U30</f>
        <v>0</v>
      </c>
      <c r="V29" s="120">
        <f>'گام اول '!W30</f>
        <v>0</v>
      </c>
      <c r="W29" s="121">
        <f>'گام اول '!X30</f>
        <v>0</v>
      </c>
      <c r="X29" s="366">
        <f>'گام اول '!Y30</f>
        <v>1</v>
      </c>
      <c r="Y29" s="366">
        <f>'گام اول '!Z30</f>
        <v>1</v>
      </c>
      <c r="Z29" s="138">
        <f>'گام اول '!AA30</f>
        <v>1145360</v>
      </c>
      <c r="AA29" s="138">
        <f>'گام اول '!AB30</f>
        <v>46667</v>
      </c>
      <c r="AB29" s="138">
        <f>'گام اول '!AC30</f>
        <v>1192027</v>
      </c>
      <c r="AC29" s="138">
        <f>'گام اول '!AD30</f>
        <v>4500000</v>
      </c>
      <c r="AD29" s="138">
        <f>'گام اول '!AE30</f>
        <v>6000000</v>
      </c>
      <c r="AE29" s="139">
        <f>'گام اول '!AF30</f>
        <v>227568.79090909089</v>
      </c>
      <c r="AF29" s="122">
        <f>'گام اول '!AG30</f>
        <v>34360800</v>
      </c>
      <c r="AG29" s="123">
        <f>'گام اول '!AH30</f>
        <v>1400010</v>
      </c>
      <c r="AH29" s="123">
        <f>'گام اول '!AI30</f>
        <v>34135318.636363633</v>
      </c>
      <c r="AI29" s="123">
        <f>'گام اول '!AJ30</f>
        <v>2655495</v>
      </c>
      <c r="AJ29" s="123">
        <f>'گام اول '!AK30</f>
        <v>4500000</v>
      </c>
      <c r="AK29" s="123">
        <f>'گام اول '!AL30</f>
        <v>6000000</v>
      </c>
      <c r="AL29" s="123">
        <f>'گام اول '!AM30</f>
        <v>0</v>
      </c>
      <c r="AM29" s="123">
        <f>'گام اول '!AN30</f>
        <v>0</v>
      </c>
      <c r="AN29" s="123">
        <f>'گام اول '!AO30</f>
        <v>0</v>
      </c>
      <c r="AO29" s="123">
        <f>'گام اول '!AP30</f>
        <v>4200000</v>
      </c>
      <c r="AP29" s="123">
        <f>'گام اول '!AQ30</f>
        <v>0</v>
      </c>
      <c r="AQ29" s="123">
        <f>'گام اول '!AR30</f>
        <v>0</v>
      </c>
      <c r="AR29" s="123">
        <f>'گام اول '!AS30</f>
        <v>0</v>
      </c>
      <c r="AS29" s="375">
        <f>'گام اول '!AT30</f>
        <v>0</v>
      </c>
      <c r="AT29" s="368">
        <f t="shared" si="1"/>
        <v>87251623.636363626</v>
      </c>
      <c r="AU29" s="173">
        <f>'گام اول '!AV30</f>
        <v>63974399.631818175</v>
      </c>
      <c r="AV29" s="141">
        <f>'گام اول '!AW30</f>
        <v>84596128.636363626</v>
      </c>
      <c r="AW29" s="142">
        <f t="shared" si="2"/>
        <v>5921729.0045454539</v>
      </c>
      <c r="AX29" s="75">
        <f t="shared" si="3"/>
        <v>2397439.9631818174</v>
      </c>
      <c r="AY29" s="142">
        <f>'گام اول '!AZ30</f>
        <v>0</v>
      </c>
      <c r="AZ29" s="142">
        <f>'گام اول '!BA30</f>
        <v>0</v>
      </c>
      <c r="BA29" s="142">
        <f>'گام اول '!BB30</f>
        <v>0</v>
      </c>
      <c r="BB29" s="142">
        <f>'گام اول '!BC30</f>
        <v>0</v>
      </c>
      <c r="BC29" s="142">
        <f>'گام اول '!BD30</f>
        <v>0</v>
      </c>
      <c r="BD29" s="142">
        <f>'گام اول '!BE30</f>
        <v>0</v>
      </c>
      <c r="BE29" s="142">
        <f>'گام اول '!BF30</f>
        <v>0</v>
      </c>
      <c r="BF29" s="143">
        <f t="shared" si="4"/>
        <v>8319168.9677272718</v>
      </c>
      <c r="BG29" s="140">
        <f t="shared" si="5"/>
        <v>78932454</v>
      </c>
      <c r="BH29" s="144">
        <f t="shared" si="6"/>
        <v>87251623.636363626</v>
      </c>
      <c r="BI29" s="127">
        <f t="shared" si="41"/>
        <v>5960135</v>
      </c>
      <c r="BJ29" s="145">
        <f t="shared" si="8"/>
        <v>2980067.5</v>
      </c>
      <c r="BK29" s="145">
        <f t="shared" si="9"/>
        <v>894020.25</v>
      </c>
      <c r="BL29" s="146">
        <f t="shared" si="10"/>
        <v>1120000</v>
      </c>
      <c r="BM29" s="379">
        <v>0</v>
      </c>
      <c r="BN29" s="147">
        <f t="shared" si="11"/>
        <v>98205846.386363626</v>
      </c>
      <c r="BO29" s="148">
        <f t="shared" si="12"/>
        <v>84596128.636363626</v>
      </c>
      <c r="BP29" s="149">
        <f t="shared" si="13"/>
        <v>19457109.586363636</v>
      </c>
      <c r="BQ29" s="150">
        <f t="shared" si="14"/>
        <v>117662955.97272727</v>
      </c>
      <c r="BR29" s="151">
        <f t="shared" si="15"/>
        <v>100800</v>
      </c>
      <c r="BS29" s="147">
        <f t="shared" si="16"/>
        <v>117763755.97272727</v>
      </c>
      <c r="BT29" s="135">
        <v>0</v>
      </c>
      <c r="BU29" s="148">
        <f t="shared" si="17"/>
        <v>9820584.6386363637</v>
      </c>
      <c r="BV29" s="152">
        <f t="shared" si="18"/>
        <v>4910292.3193181818</v>
      </c>
      <c r="BW29" s="133">
        <f t="shared" si="19"/>
        <v>103032879.01477273</v>
      </c>
      <c r="BX29" s="147">
        <f t="shared" si="20"/>
        <v>9834222.75</v>
      </c>
      <c r="BY29" s="134">
        <f t="shared" si="21"/>
        <v>93198656.264772728</v>
      </c>
      <c r="CD29" s="388">
        <f>'گام اول '!AU30</f>
        <v>87251623.636363626</v>
      </c>
      <c r="CE29" s="389">
        <f>'گام اول '!AV30</f>
        <v>63974399.631818175</v>
      </c>
      <c r="CF29" s="389">
        <f>'گام اول '!AW30</f>
        <v>84596128.636363626</v>
      </c>
      <c r="CG29" s="389">
        <f>'گام اول '!AX30</f>
        <v>5921729.0045454539</v>
      </c>
      <c r="CH29" s="389">
        <f>'گام اول '!AY30</f>
        <v>2397439.9631818174</v>
      </c>
      <c r="CI29" s="389">
        <f>'گام اول '!AZ30</f>
        <v>0</v>
      </c>
      <c r="CJ29" s="389">
        <f>'گام اول '!BA30</f>
        <v>0</v>
      </c>
      <c r="CK29" s="389">
        <f>'گام اول '!BB30</f>
        <v>0</v>
      </c>
      <c r="CL29" s="389">
        <f>'گام اول '!BC30</f>
        <v>0</v>
      </c>
      <c r="CM29" s="389">
        <f>'گام اول '!BD30</f>
        <v>0</v>
      </c>
      <c r="CN29" s="389">
        <f>'گام اول '!BE30</f>
        <v>0</v>
      </c>
      <c r="CO29" s="389">
        <f>'گام اول '!BF30</f>
        <v>0</v>
      </c>
      <c r="CP29" s="389">
        <f>'گام اول '!BG30</f>
        <v>8319168.9677272718</v>
      </c>
      <c r="CQ29" s="389">
        <f>'گام اول '!BH30</f>
        <v>78932454</v>
      </c>
      <c r="CR29" s="389">
        <f t="shared" si="22"/>
        <v>87251623.636363626</v>
      </c>
      <c r="CS29" s="55">
        <f t="shared" si="42"/>
        <v>5960135</v>
      </c>
      <c r="CT29" s="388">
        <f t="shared" si="24"/>
        <v>2980067.5</v>
      </c>
      <c r="CU29" s="389">
        <f t="shared" si="25"/>
        <v>894020.25</v>
      </c>
      <c r="CV29" s="389">
        <f t="shared" si="26"/>
        <v>1120000</v>
      </c>
      <c r="CW29" s="55">
        <v>0</v>
      </c>
      <c r="CX29" s="389">
        <f t="shared" si="27"/>
        <v>98205846.386363626</v>
      </c>
      <c r="CY29" s="389">
        <f t="shared" si="28"/>
        <v>84596128.636363626</v>
      </c>
      <c r="CZ29" s="389">
        <f t="shared" si="29"/>
        <v>19457109.586363636</v>
      </c>
      <c r="DA29" s="389">
        <f t="shared" si="30"/>
        <v>117662955.97272727</v>
      </c>
      <c r="DB29" s="389">
        <f t="shared" si="31"/>
        <v>100800</v>
      </c>
      <c r="DC29" s="389">
        <f t="shared" si="32"/>
        <v>117763755.97272727</v>
      </c>
      <c r="DD29" s="394">
        <v>0</v>
      </c>
      <c r="DE29" s="389">
        <f t="shared" si="33"/>
        <v>9820584.6386363637</v>
      </c>
      <c r="DF29" s="389">
        <f t="shared" si="34"/>
        <v>4910292.3193181818</v>
      </c>
      <c r="DG29" s="389">
        <f t="shared" si="35"/>
        <v>103032879.01477273</v>
      </c>
      <c r="DH29" s="389">
        <f t="shared" si="36"/>
        <v>9834222.75</v>
      </c>
      <c r="DI29" s="389">
        <f t="shared" si="37"/>
        <v>93198656.264772728</v>
      </c>
      <c r="DJ29" s="389">
        <f t="shared" si="38"/>
        <v>0</v>
      </c>
      <c r="DL29" s="396">
        <f t="shared" si="39"/>
        <v>6638737.5</v>
      </c>
      <c r="DM29" s="396">
        <f t="shared" si="40"/>
        <v>-678602.5</v>
      </c>
    </row>
    <row r="30" spans="1:117" s="55" customFormat="1" ht="21" x14ac:dyDescent="0.2">
      <c r="A30" s="191">
        <f t="shared" si="0"/>
        <v>2655495</v>
      </c>
      <c r="B30" s="136">
        <f>'گام اول '!B31</f>
        <v>25</v>
      </c>
      <c r="C30" s="136">
        <f>'گام اول '!C31</f>
        <v>25</v>
      </c>
      <c r="D30" s="136">
        <f>'گام اول '!D31</f>
        <v>12827</v>
      </c>
      <c r="E30" s="136" t="str">
        <f>'گام اول '!E31</f>
        <v>هادی</v>
      </c>
      <c r="F30" s="136" t="str">
        <f>'گام اول '!F31</f>
        <v>رسولی</v>
      </c>
      <c r="G30" s="136" t="str">
        <f>'گام اول '!G31</f>
        <v xml:space="preserve">اداری </v>
      </c>
      <c r="H30" s="136" t="str">
        <f>'گام اول '!H31</f>
        <v>تهران</v>
      </c>
      <c r="I30" s="136" t="str">
        <f>'گام اول '!I31</f>
        <v>124-700-4145840-1</v>
      </c>
      <c r="J30" s="136" t="str">
        <f>'گام اول '!J31</f>
        <v>0062778692</v>
      </c>
      <c r="K30" s="136" t="str">
        <f>'گام اول '!K31</f>
        <v>0036266156</v>
      </c>
      <c r="L30" s="136" t="str">
        <f>'گام اول '!L31</f>
        <v>تهران</v>
      </c>
      <c r="M30" s="136" t="str">
        <f>'گام اول '!M31</f>
        <v>اداری-کارشناسی</v>
      </c>
      <c r="N30" s="120">
        <f>'گام اول '!N31</f>
        <v>0</v>
      </c>
      <c r="O30" s="119">
        <f>'گام اول '!O31</f>
        <v>0</v>
      </c>
      <c r="P30" s="121">
        <f>'گام اول '!P31</f>
        <v>0</v>
      </c>
      <c r="Q30" s="358">
        <f>'گام اول '!Q31</f>
        <v>30</v>
      </c>
      <c r="R30" s="358">
        <f>'گام اول '!R31</f>
        <v>62</v>
      </c>
      <c r="S30" s="358">
        <f>'گام اول '!S31</f>
        <v>0</v>
      </c>
      <c r="T30" s="358">
        <f>'گام اول '!T31</f>
        <v>0</v>
      </c>
      <c r="U30" s="137">
        <f>'گام اول '!U31</f>
        <v>0</v>
      </c>
      <c r="V30" s="120">
        <f>'گام اول '!W31</f>
        <v>0</v>
      </c>
      <c r="W30" s="121">
        <f>'گام اول '!X31</f>
        <v>0</v>
      </c>
      <c r="X30" s="366">
        <f>'گام اول '!Y31</f>
        <v>1</v>
      </c>
      <c r="Y30" s="366">
        <f>'گام اول '!Z31</f>
        <v>1</v>
      </c>
      <c r="Z30" s="138">
        <f>'گام اول '!AA31</f>
        <v>1477052</v>
      </c>
      <c r="AA30" s="138">
        <f>'گام اول '!AB31</f>
        <v>0</v>
      </c>
      <c r="AB30" s="138">
        <f>'گام اول '!AC31</f>
        <v>1477052</v>
      </c>
      <c r="AC30" s="138">
        <f>'گام اول '!AD31</f>
        <v>4500000</v>
      </c>
      <c r="AD30" s="138">
        <f>'گام اول '!AE31</f>
        <v>6000000</v>
      </c>
      <c r="AE30" s="139">
        <f>'گام اول '!AF31</f>
        <v>281982.65454545454</v>
      </c>
      <c r="AF30" s="122">
        <f>'گام اول '!AG31</f>
        <v>44311560</v>
      </c>
      <c r="AG30" s="123">
        <f>'گام اول '!AH31</f>
        <v>0</v>
      </c>
      <c r="AH30" s="123">
        <f>'گام اول '!AI31</f>
        <v>17482924.581818182</v>
      </c>
      <c r="AI30" s="123">
        <f>'گام اول '!AJ31</f>
        <v>2655495</v>
      </c>
      <c r="AJ30" s="123">
        <f>'گام اول '!AK31</f>
        <v>4500000</v>
      </c>
      <c r="AK30" s="123">
        <f>'گام اول '!AL31</f>
        <v>6000000</v>
      </c>
      <c r="AL30" s="123">
        <f>'گام اول '!AM31</f>
        <v>0</v>
      </c>
      <c r="AM30" s="123">
        <f>'گام اول '!AN31</f>
        <v>0</v>
      </c>
      <c r="AN30" s="123">
        <f>'گام اول '!AO31</f>
        <v>0</v>
      </c>
      <c r="AO30" s="123">
        <f>'گام اول '!AP31</f>
        <v>4600000</v>
      </c>
      <c r="AP30" s="123">
        <f>'گام اول '!AQ31</f>
        <v>0</v>
      </c>
      <c r="AQ30" s="123">
        <f>'گام اول '!AR31</f>
        <v>0</v>
      </c>
      <c r="AR30" s="123">
        <f>'گام اول '!AS31</f>
        <v>0</v>
      </c>
      <c r="AS30" s="375">
        <f>'گام اول '!AT31</f>
        <v>0</v>
      </c>
      <c r="AT30" s="368">
        <f t="shared" si="1"/>
        <v>79549979.581818178</v>
      </c>
      <c r="AU30" s="173">
        <f>'گام اول '!AV31</f>
        <v>56411870.661090903</v>
      </c>
      <c r="AV30" s="141">
        <f>'گام اول '!AW31</f>
        <v>76894484.581818178</v>
      </c>
      <c r="AW30" s="142">
        <f t="shared" si="2"/>
        <v>5382613.9207272734</v>
      </c>
      <c r="AX30" s="75">
        <f t="shared" si="3"/>
        <v>1641187.0661090903</v>
      </c>
      <c r="AY30" s="142">
        <f>'گام اول '!AZ31</f>
        <v>0</v>
      </c>
      <c r="AZ30" s="142">
        <f>'گام اول '!BA31</f>
        <v>0</v>
      </c>
      <c r="BA30" s="142">
        <f>'گام اول '!BB31</f>
        <v>0</v>
      </c>
      <c r="BB30" s="142">
        <f>'گام اول '!BC31</f>
        <v>0</v>
      </c>
      <c r="BC30" s="142">
        <f>'گام اول '!BD31</f>
        <v>0</v>
      </c>
      <c r="BD30" s="142">
        <f>'گام اول '!BE31</f>
        <v>0</v>
      </c>
      <c r="BE30" s="142">
        <f>'گام اول '!BF31</f>
        <v>0</v>
      </c>
      <c r="BF30" s="143">
        <f t="shared" si="4"/>
        <v>7023800.9868363636</v>
      </c>
      <c r="BG30" s="140">
        <f t="shared" si="5"/>
        <v>72526178</v>
      </c>
      <c r="BH30" s="144">
        <f t="shared" si="6"/>
        <v>79549979.581818178</v>
      </c>
      <c r="BI30" s="398">
        <f>(((885165*30)*3)/12)/30*Q30</f>
        <v>6638737.5</v>
      </c>
      <c r="BJ30" s="145">
        <f t="shared" si="8"/>
        <v>3692630</v>
      </c>
      <c r="BK30" s="145">
        <f t="shared" si="9"/>
        <v>1107789</v>
      </c>
      <c r="BL30" s="146">
        <f t="shared" si="10"/>
        <v>1120000</v>
      </c>
      <c r="BM30" s="379">
        <v>0</v>
      </c>
      <c r="BN30" s="147">
        <f t="shared" si="11"/>
        <v>92109136.081818178</v>
      </c>
      <c r="BO30" s="148">
        <f t="shared" si="12"/>
        <v>76894484.581818178</v>
      </c>
      <c r="BP30" s="149">
        <f t="shared" si="13"/>
        <v>17685731.453818183</v>
      </c>
      <c r="BQ30" s="150">
        <f t="shared" si="14"/>
        <v>109794867.53563637</v>
      </c>
      <c r="BR30" s="151">
        <f t="shared" si="15"/>
        <v>100800</v>
      </c>
      <c r="BS30" s="147">
        <f t="shared" si="16"/>
        <v>109895667.53563637</v>
      </c>
      <c r="BT30" s="135">
        <v>0</v>
      </c>
      <c r="BU30" s="148">
        <f t="shared" si="17"/>
        <v>9210913.6081818175</v>
      </c>
      <c r="BV30" s="152">
        <f t="shared" si="18"/>
        <v>4605456.8040909087</v>
      </c>
      <c r="BW30" s="133">
        <f t="shared" si="19"/>
        <v>96079297.123363644</v>
      </c>
      <c r="BX30" s="147">
        <f t="shared" si="20"/>
        <v>11439156.5</v>
      </c>
      <c r="BY30" s="134">
        <f t="shared" si="21"/>
        <v>84640140.623363644</v>
      </c>
      <c r="CD30" s="388">
        <f>'گام اول '!AU31</f>
        <v>79549979.581818178</v>
      </c>
      <c r="CE30" s="389">
        <f>'گام اول '!AV31</f>
        <v>56411870.661090903</v>
      </c>
      <c r="CF30" s="389">
        <f>'گام اول '!AW31</f>
        <v>76894484.581818178</v>
      </c>
      <c r="CG30" s="389">
        <f>'گام اول '!AX31</f>
        <v>5382613.9207272734</v>
      </c>
      <c r="CH30" s="389">
        <f>'گام اول '!AY31</f>
        <v>1641187.0661090903</v>
      </c>
      <c r="CI30" s="389">
        <f>'گام اول '!AZ31</f>
        <v>0</v>
      </c>
      <c r="CJ30" s="389">
        <f>'گام اول '!BA31</f>
        <v>0</v>
      </c>
      <c r="CK30" s="389">
        <f>'گام اول '!BB31</f>
        <v>0</v>
      </c>
      <c r="CL30" s="389">
        <f>'گام اول '!BC31</f>
        <v>0</v>
      </c>
      <c r="CM30" s="389">
        <f>'گام اول '!BD31</f>
        <v>0</v>
      </c>
      <c r="CN30" s="389">
        <f>'گام اول '!BE31</f>
        <v>0</v>
      </c>
      <c r="CO30" s="389">
        <f>'گام اول '!BF31</f>
        <v>0</v>
      </c>
      <c r="CP30" s="389">
        <f>'گام اول '!BG31</f>
        <v>7023800.9868363636</v>
      </c>
      <c r="CQ30" s="389">
        <f>'گام اول '!BH31</f>
        <v>72526178</v>
      </c>
      <c r="CR30" s="389">
        <f t="shared" si="22"/>
        <v>79549979.581818178</v>
      </c>
      <c r="CS30" s="399">
        <f>(885165*30/12*3)/30*Q30</f>
        <v>6638737.5</v>
      </c>
      <c r="CT30" s="388">
        <f t="shared" si="24"/>
        <v>3692630</v>
      </c>
      <c r="CU30" s="389">
        <f t="shared" si="25"/>
        <v>1107789</v>
      </c>
      <c r="CV30" s="389">
        <f t="shared" si="26"/>
        <v>1120000</v>
      </c>
      <c r="CW30" s="55">
        <v>0</v>
      </c>
      <c r="CX30" s="389">
        <f t="shared" si="27"/>
        <v>92109136.081818178</v>
      </c>
      <c r="CY30" s="389">
        <f t="shared" si="28"/>
        <v>76894484.581818178</v>
      </c>
      <c r="CZ30" s="389">
        <f t="shared" si="29"/>
        <v>17685731.453818183</v>
      </c>
      <c r="DA30" s="389">
        <f t="shared" si="30"/>
        <v>109794867.53563637</v>
      </c>
      <c r="DB30" s="389">
        <f t="shared" si="31"/>
        <v>100800</v>
      </c>
      <c r="DC30" s="389">
        <f t="shared" si="32"/>
        <v>109895667.53563637</v>
      </c>
      <c r="DD30" s="394">
        <v>0</v>
      </c>
      <c r="DE30" s="389">
        <f t="shared" si="33"/>
        <v>9210913.6081818175</v>
      </c>
      <c r="DF30" s="389">
        <f t="shared" si="34"/>
        <v>4605456.8040909087</v>
      </c>
      <c r="DG30" s="389">
        <f t="shared" si="35"/>
        <v>96079297.123363644</v>
      </c>
      <c r="DH30" s="389">
        <f t="shared" si="36"/>
        <v>11439156.5</v>
      </c>
      <c r="DI30" s="389">
        <f t="shared" si="37"/>
        <v>84640140.623363644</v>
      </c>
      <c r="DJ30" s="389">
        <f t="shared" si="38"/>
        <v>0</v>
      </c>
      <c r="DL30" s="397">
        <f t="shared" si="39"/>
        <v>6638737.5</v>
      </c>
      <c r="DM30" s="397">
        <f t="shared" si="40"/>
        <v>0</v>
      </c>
    </row>
    <row r="31" spans="1:117" s="55" customFormat="1" ht="21" x14ac:dyDescent="0.2">
      <c r="A31" s="191">
        <f t="shared" si="0"/>
        <v>2655495</v>
      </c>
      <c r="B31" s="136">
        <f>'گام اول '!B32</f>
        <v>26</v>
      </c>
      <c r="C31" s="136">
        <f>'گام اول '!C32</f>
        <v>26</v>
      </c>
      <c r="D31" s="136">
        <f>'گام اول '!D32</f>
        <v>12809</v>
      </c>
      <c r="E31" s="136" t="str">
        <f>'گام اول '!E32</f>
        <v>رسول</v>
      </c>
      <c r="F31" s="136" t="str">
        <f>'گام اول '!F32</f>
        <v>حسنوند</v>
      </c>
      <c r="G31" s="136" t="str">
        <f>'گام اول '!G32</f>
        <v xml:space="preserve">اداری </v>
      </c>
      <c r="H31" s="136" t="str">
        <f>'گام اول '!H32</f>
        <v>تهران</v>
      </c>
      <c r="I31" s="136" t="str">
        <f>'گام اول '!I32</f>
        <v>124-700-4138246-1</v>
      </c>
      <c r="J31" s="136" t="str">
        <f>'گام اول '!J32</f>
        <v>4060934895</v>
      </c>
      <c r="K31" s="136" t="str">
        <f>'گام اول '!K32</f>
        <v>0020280036</v>
      </c>
      <c r="L31" s="136" t="str">
        <f>'گام اول '!L32</f>
        <v>تهران</v>
      </c>
      <c r="M31" s="136" t="str">
        <f>'گام اول '!M32</f>
        <v>اداری- دیپلم</v>
      </c>
      <c r="N31" s="120">
        <f>'گام اول '!N32</f>
        <v>0</v>
      </c>
      <c r="O31" s="119">
        <f>'گام اول '!O32</f>
        <v>0</v>
      </c>
      <c r="P31" s="121">
        <f>'گام اول '!P32</f>
        <v>0</v>
      </c>
      <c r="Q31" s="358">
        <f>'گام اول '!Q32</f>
        <v>30</v>
      </c>
      <c r="R31" s="358">
        <f>'گام اول '!R32</f>
        <v>55</v>
      </c>
      <c r="S31" s="358">
        <f>'گام اول '!S32</f>
        <v>0</v>
      </c>
      <c r="T31" s="358">
        <f>'گام اول '!T32</f>
        <v>0</v>
      </c>
      <c r="U31" s="137">
        <f>'گام اول '!U32</f>
        <v>0</v>
      </c>
      <c r="V31" s="120">
        <f>'گام اول '!W32</f>
        <v>0</v>
      </c>
      <c r="W31" s="121">
        <f>'گام اول '!X32</f>
        <v>0</v>
      </c>
      <c r="X31" s="366">
        <f>'گام اول '!Y32</f>
        <v>0</v>
      </c>
      <c r="Y31" s="366">
        <f>'گام اول '!Z32</f>
        <v>0</v>
      </c>
      <c r="Z31" s="138">
        <f>'گام اول '!AA32</f>
        <v>1145360</v>
      </c>
      <c r="AA31" s="138">
        <f>'گام اول '!AB32</f>
        <v>0</v>
      </c>
      <c r="AB31" s="138">
        <f>'گام اول '!AC32</f>
        <v>1145360</v>
      </c>
      <c r="AC31" s="138">
        <f>'گام اول '!AD32</f>
        <v>4500000</v>
      </c>
      <c r="AD31" s="138">
        <f>'گام اول '!AE32</f>
        <v>6000000</v>
      </c>
      <c r="AE31" s="139">
        <f>'گام اول '!AF32</f>
        <v>218659.63636363638</v>
      </c>
      <c r="AF31" s="122">
        <f>'گام اول '!AG32</f>
        <v>34360800</v>
      </c>
      <c r="AG31" s="123">
        <f>'گام اول '!AH32</f>
        <v>0</v>
      </c>
      <c r="AH31" s="123">
        <f>'گام اول '!AI32</f>
        <v>12026280.000000002</v>
      </c>
      <c r="AI31" s="123">
        <f>'گام اول '!AJ32</f>
        <v>0</v>
      </c>
      <c r="AJ31" s="123">
        <f>'گام اول '!AK32</f>
        <v>4500000</v>
      </c>
      <c r="AK31" s="123">
        <f>'گام اول '!AL32</f>
        <v>6000000</v>
      </c>
      <c r="AL31" s="123">
        <f>'گام اول '!AM32</f>
        <v>0</v>
      </c>
      <c r="AM31" s="123">
        <f>'گام اول '!AN32</f>
        <v>0</v>
      </c>
      <c r="AN31" s="123">
        <f>'گام اول '!AO32</f>
        <v>0</v>
      </c>
      <c r="AO31" s="123">
        <f>'گام اول '!AP32</f>
        <v>4000000</v>
      </c>
      <c r="AP31" s="123">
        <f>'گام اول '!AQ32</f>
        <v>0</v>
      </c>
      <c r="AQ31" s="123">
        <f>'گام اول '!AR32</f>
        <v>0</v>
      </c>
      <c r="AR31" s="123">
        <f>'گام اول '!AS32</f>
        <v>0</v>
      </c>
      <c r="AS31" s="375">
        <f>'گام اول '!AT32</f>
        <v>0</v>
      </c>
      <c r="AT31" s="368">
        <f t="shared" si="1"/>
        <v>60887080</v>
      </c>
      <c r="AU31" s="173">
        <f>'گام اول '!AV32</f>
        <v>42124984.399999999</v>
      </c>
      <c r="AV31" s="141">
        <f>'گام اول '!AW32</f>
        <v>60887080</v>
      </c>
      <c r="AW31" s="142">
        <f t="shared" si="2"/>
        <v>4262095.6000000006</v>
      </c>
      <c r="AX31" s="75">
        <f t="shared" si="3"/>
        <v>212498.43999999986</v>
      </c>
      <c r="AY31" s="142">
        <f>'گام اول '!AZ32</f>
        <v>0</v>
      </c>
      <c r="AZ31" s="142">
        <f>'گام اول '!BA32</f>
        <v>0</v>
      </c>
      <c r="BA31" s="142">
        <f>'گام اول '!BB32</f>
        <v>0</v>
      </c>
      <c r="BB31" s="142">
        <f>'گام اول '!BC32</f>
        <v>0</v>
      </c>
      <c r="BC31" s="142">
        <f>'گام اول '!BD32</f>
        <v>0</v>
      </c>
      <c r="BD31" s="142">
        <f>'گام اول '!BE32</f>
        <v>0</v>
      </c>
      <c r="BE31" s="142">
        <f>'گام اول '!BF32</f>
        <v>0</v>
      </c>
      <c r="BF31" s="143">
        <f t="shared" si="4"/>
        <v>4474594.04</v>
      </c>
      <c r="BG31" s="140">
        <f t="shared" si="5"/>
        <v>56412485</v>
      </c>
      <c r="BH31" s="144">
        <f t="shared" si="6"/>
        <v>60887080</v>
      </c>
      <c r="BI31" s="127">
        <f t="shared" si="41"/>
        <v>5726800</v>
      </c>
      <c r="BJ31" s="145">
        <f t="shared" si="8"/>
        <v>2863400</v>
      </c>
      <c r="BK31" s="145">
        <f t="shared" si="9"/>
        <v>859020</v>
      </c>
      <c r="BL31" s="146">
        <f t="shared" si="10"/>
        <v>1120000</v>
      </c>
      <c r="BM31" s="379">
        <v>0</v>
      </c>
      <c r="BN31" s="147">
        <f t="shared" si="11"/>
        <v>71456300</v>
      </c>
      <c r="BO31" s="148">
        <f t="shared" si="12"/>
        <v>60887080</v>
      </c>
      <c r="BP31" s="149">
        <f t="shared" si="13"/>
        <v>14004028.4</v>
      </c>
      <c r="BQ31" s="150">
        <f t="shared" si="14"/>
        <v>85460328.400000006</v>
      </c>
      <c r="BR31" s="151">
        <f t="shared" si="15"/>
        <v>100800</v>
      </c>
      <c r="BS31" s="147">
        <f t="shared" si="16"/>
        <v>85561128.400000006</v>
      </c>
      <c r="BT31" s="135">
        <v>0</v>
      </c>
      <c r="BU31" s="148">
        <f t="shared" si="17"/>
        <v>7145630</v>
      </c>
      <c r="BV31" s="152">
        <f t="shared" si="18"/>
        <v>3572815</v>
      </c>
      <c r="BW31" s="133">
        <f t="shared" si="19"/>
        <v>74842683.400000006</v>
      </c>
      <c r="BX31" s="147">
        <f t="shared" si="20"/>
        <v>9449220</v>
      </c>
      <c r="BY31" s="134">
        <f t="shared" si="21"/>
        <v>65393463.400000006</v>
      </c>
      <c r="CD31" s="388">
        <f>'گام اول '!AU32</f>
        <v>60887080</v>
      </c>
      <c r="CE31" s="389">
        <f>'گام اول '!AV32</f>
        <v>42124984.399999999</v>
      </c>
      <c r="CF31" s="389">
        <f>'گام اول '!AW32</f>
        <v>60887080</v>
      </c>
      <c r="CG31" s="389">
        <f>'گام اول '!AX32</f>
        <v>4262095.6000000006</v>
      </c>
      <c r="CH31" s="389">
        <f>'گام اول '!AY32</f>
        <v>212498.43999999986</v>
      </c>
      <c r="CI31" s="389">
        <f>'گام اول '!AZ32</f>
        <v>0</v>
      </c>
      <c r="CJ31" s="389">
        <f>'گام اول '!BA32</f>
        <v>0</v>
      </c>
      <c r="CK31" s="389">
        <f>'گام اول '!BB32</f>
        <v>0</v>
      </c>
      <c r="CL31" s="389">
        <f>'گام اول '!BC32</f>
        <v>0</v>
      </c>
      <c r="CM31" s="389">
        <f>'گام اول '!BD32</f>
        <v>0</v>
      </c>
      <c r="CN31" s="389">
        <f>'گام اول '!BE32</f>
        <v>0</v>
      </c>
      <c r="CO31" s="389">
        <f>'گام اول '!BF32</f>
        <v>0</v>
      </c>
      <c r="CP31" s="389">
        <f>'گام اول '!BG32</f>
        <v>4474594.04</v>
      </c>
      <c r="CQ31" s="389">
        <f>'گام اول '!BH32</f>
        <v>56412485</v>
      </c>
      <c r="CR31" s="389">
        <f t="shared" si="22"/>
        <v>60887080</v>
      </c>
      <c r="CS31" s="55">
        <f t="shared" si="42"/>
        <v>5726800</v>
      </c>
      <c r="CT31" s="388">
        <f t="shared" si="24"/>
        <v>2863400</v>
      </c>
      <c r="CU31" s="389">
        <f t="shared" si="25"/>
        <v>859020</v>
      </c>
      <c r="CV31" s="389">
        <f t="shared" si="26"/>
        <v>1120000</v>
      </c>
      <c r="CW31" s="55">
        <v>0</v>
      </c>
      <c r="CX31" s="389">
        <f t="shared" si="27"/>
        <v>71456300</v>
      </c>
      <c r="CY31" s="389">
        <f t="shared" si="28"/>
        <v>60887080</v>
      </c>
      <c r="CZ31" s="389">
        <f t="shared" si="29"/>
        <v>14004028.4</v>
      </c>
      <c r="DA31" s="389">
        <f t="shared" si="30"/>
        <v>85460328.400000006</v>
      </c>
      <c r="DB31" s="389">
        <f t="shared" si="31"/>
        <v>100800</v>
      </c>
      <c r="DC31" s="389">
        <f t="shared" si="32"/>
        <v>85561128.400000006</v>
      </c>
      <c r="DD31" s="394">
        <v>0</v>
      </c>
      <c r="DE31" s="389">
        <f t="shared" si="33"/>
        <v>7145630</v>
      </c>
      <c r="DF31" s="389">
        <f t="shared" si="34"/>
        <v>3572815</v>
      </c>
      <c r="DG31" s="389">
        <f t="shared" si="35"/>
        <v>74842683.400000006</v>
      </c>
      <c r="DH31" s="389">
        <f t="shared" si="36"/>
        <v>9449220</v>
      </c>
      <c r="DI31" s="389">
        <f t="shared" si="37"/>
        <v>65393463.400000006</v>
      </c>
      <c r="DJ31" s="389">
        <f t="shared" si="38"/>
        <v>0</v>
      </c>
      <c r="DL31" s="396">
        <f t="shared" si="39"/>
        <v>6638737.5</v>
      </c>
      <c r="DM31" s="396">
        <f t="shared" si="40"/>
        <v>-911937.5</v>
      </c>
    </row>
    <row r="32" spans="1:117" s="55" customFormat="1" ht="21" x14ac:dyDescent="0.2">
      <c r="A32" s="191">
        <f t="shared" si="0"/>
        <v>2655495</v>
      </c>
      <c r="B32" s="136">
        <f>'گام اول '!B33</f>
        <v>27</v>
      </c>
      <c r="C32" s="136">
        <f>'گام اول '!C33</f>
        <v>27</v>
      </c>
      <c r="D32" s="136">
        <f>'گام اول '!D33</f>
        <v>12802</v>
      </c>
      <c r="E32" s="136" t="str">
        <f>'گام اول '!E33</f>
        <v xml:space="preserve">زهرا </v>
      </c>
      <c r="F32" s="136" t="str">
        <f>'گام اول '!F33</f>
        <v>نکونام</v>
      </c>
      <c r="G32" s="136" t="str">
        <f>'گام اول '!G33</f>
        <v xml:space="preserve">اداری </v>
      </c>
      <c r="H32" s="136" t="str">
        <f>'گام اول '!H33</f>
        <v>تهران</v>
      </c>
      <c r="I32" s="136" t="str">
        <f>'گام اول '!I33</f>
        <v>221-813-13680818-1</v>
      </c>
      <c r="J32" s="136" t="str">
        <f>'گام اول '!J33</f>
        <v>4610072211</v>
      </c>
      <c r="K32" s="136" t="str">
        <f>'گام اول '!K33</f>
        <v>0012868238</v>
      </c>
      <c r="L32" s="136" t="str">
        <f>'گام اول '!L33</f>
        <v>تهران</v>
      </c>
      <c r="M32" s="136" t="str">
        <f>'گام اول '!M33</f>
        <v>اداری-کارشناسی ارشد</v>
      </c>
      <c r="N32" s="120">
        <f>'گام اول '!N33</f>
        <v>0</v>
      </c>
      <c r="O32" s="119">
        <f>'گام اول '!O33</f>
        <v>0</v>
      </c>
      <c r="P32" s="121">
        <f>'گام اول '!P33</f>
        <v>0</v>
      </c>
      <c r="Q32" s="358">
        <f>'گام اول '!Q33</f>
        <v>30</v>
      </c>
      <c r="R32" s="358">
        <f>'گام اول '!R33</f>
        <v>88</v>
      </c>
      <c r="S32" s="358">
        <f>'گام اول '!S33</f>
        <v>0</v>
      </c>
      <c r="T32" s="358">
        <f>'گام اول '!T33</f>
        <v>0</v>
      </c>
      <c r="U32" s="137">
        <f>'گام اول '!U33</f>
        <v>0</v>
      </c>
      <c r="V32" s="120">
        <f>'گام اول '!W33</f>
        <v>0</v>
      </c>
      <c r="W32" s="121">
        <f>'گام اول '!X33</f>
        <v>0</v>
      </c>
      <c r="X32" s="366">
        <f>'گام اول '!Y33</f>
        <v>0</v>
      </c>
      <c r="Y32" s="366">
        <f>'گام اول '!Z33</f>
        <v>0</v>
      </c>
      <c r="Z32" s="138">
        <f>'گام اول '!AA33</f>
        <v>1642901</v>
      </c>
      <c r="AA32" s="138">
        <f>'گام اول '!AB33</f>
        <v>0</v>
      </c>
      <c r="AB32" s="138">
        <f>'گام اول '!AC33</f>
        <v>1642901</v>
      </c>
      <c r="AC32" s="138">
        <f>'گام اول '!AD33</f>
        <v>4500000</v>
      </c>
      <c r="AD32" s="138">
        <f>'گام اول '!AE33</f>
        <v>6000000</v>
      </c>
      <c r="AE32" s="139">
        <f>'گام اول '!AF33</f>
        <v>313644.73636363639</v>
      </c>
      <c r="AF32" s="122">
        <f>'گام اول '!AG33</f>
        <v>49287030</v>
      </c>
      <c r="AG32" s="123">
        <f>'گام اول '!AH33</f>
        <v>0</v>
      </c>
      <c r="AH32" s="123">
        <f>'گام اول '!AI33</f>
        <v>27600736.800000001</v>
      </c>
      <c r="AI32" s="123">
        <f>'گام اول '!AJ33</f>
        <v>0</v>
      </c>
      <c r="AJ32" s="123">
        <f>'گام اول '!AK33</f>
        <v>4500000</v>
      </c>
      <c r="AK32" s="123">
        <f>'گام اول '!AL33</f>
        <v>6000000</v>
      </c>
      <c r="AL32" s="123">
        <f>'گام اول '!AM33</f>
        <v>0</v>
      </c>
      <c r="AM32" s="123">
        <f>'گام اول '!AN33</f>
        <v>0</v>
      </c>
      <c r="AN32" s="123">
        <f>'گام اول '!AO33</f>
        <v>0</v>
      </c>
      <c r="AO32" s="123">
        <f>'گام اول '!AP33</f>
        <v>4400000</v>
      </c>
      <c r="AP32" s="123">
        <f>'گام اول '!AQ33</f>
        <v>0</v>
      </c>
      <c r="AQ32" s="123">
        <f>'گام اول '!AR33</f>
        <v>0</v>
      </c>
      <c r="AR32" s="123">
        <f>'گام اول '!AS33</f>
        <v>0</v>
      </c>
      <c r="AS32" s="375">
        <f>'گام اول '!AT33</f>
        <v>0</v>
      </c>
      <c r="AT32" s="368">
        <f t="shared" si="1"/>
        <v>91787766.799999997</v>
      </c>
      <c r="AU32" s="173">
        <f>'گام اول '!AV33</f>
        <v>70462623.123999998</v>
      </c>
      <c r="AV32" s="141">
        <f>'گام اول '!AW33</f>
        <v>91787766.799999997</v>
      </c>
      <c r="AW32" s="142">
        <f t="shared" si="2"/>
        <v>6425143.676</v>
      </c>
      <c r="AX32" s="75">
        <f t="shared" si="3"/>
        <v>3046262.3124000002</v>
      </c>
      <c r="AY32" s="142">
        <f>'گام اول '!AZ33</f>
        <v>0</v>
      </c>
      <c r="AZ32" s="142">
        <f>'گام اول '!BA33</f>
        <v>0</v>
      </c>
      <c r="BA32" s="142">
        <f>'گام اول '!BB33</f>
        <v>0</v>
      </c>
      <c r="BB32" s="142">
        <f>'گام اول '!BC33</f>
        <v>0</v>
      </c>
      <c r="BC32" s="142">
        <f>'گام اول '!BD33</f>
        <v>0</v>
      </c>
      <c r="BD32" s="142">
        <f>'گام اول '!BE33</f>
        <v>0</v>
      </c>
      <c r="BE32" s="142">
        <f>'گام اول '!BF33</f>
        <v>0</v>
      </c>
      <c r="BF32" s="143">
        <f t="shared" si="4"/>
        <v>9471405.9884000011</v>
      </c>
      <c r="BG32" s="140">
        <f t="shared" si="5"/>
        <v>82316360</v>
      </c>
      <c r="BH32" s="144">
        <f t="shared" si="6"/>
        <v>91787766.799999997</v>
      </c>
      <c r="BI32" s="398">
        <f t="shared" ref="BI32:BI34" si="47">(((885165*30)*3)/12)/30*Q32</f>
        <v>6638737.5</v>
      </c>
      <c r="BJ32" s="145">
        <f t="shared" si="8"/>
        <v>4107252.4999999995</v>
      </c>
      <c r="BK32" s="145">
        <f t="shared" si="9"/>
        <v>1232175.75</v>
      </c>
      <c r="BL32" s="146">
        <f t="shared" si="10"/>
        <v>1120000</v>
      </c>
      <c r="BM32" s="379">
        <v>0</v>
      </c>
      <c r="BN32" s="147">
        <f t="shared" si="11"/>
        <v>104885932.55</v>
      </c>
      <c r="BO32" s="148">
        <f t="shared" si="12"/>
        <v>91787766.799999997</v>
      </c>
      <c r="BP32" s="149">
        <f t="shared" si="13"/>
        <v>21111186.364</v>
      </c>
      <c r="BQ32" s="150">
        <f t="shared" si="14"/>
        <v>125997118.914</v>
      </c>
      <c r="BR32" s="151">
        <f t="shared" si="15"/>
        <v>100800</v>
      </c>
      <c r="BS32" s="147">
        <f t="shared" si="16"/>
        <v>126097918.914</v>
      </c>
      <c r="BT32" s="135">
        <v>0</v>
      </c>
      <c r="BU32" s="148">
        <f t="shared" si="17"/>
        <v>10488593.255000001</v>
      </c>
      <c r="BV32" s="152">
        <f t="shared" si="18"/>
        <v>5244296.6275000004</v>
      </c>
      <c r="BW32" s="133">
        <f t="shared" si="19"/>
        <v>110365029.03150001</v>
      </c>
      <c r="BX32" s="147">
        <f t="shared" si="20"/>
        <v>11978165.75</v>
      </c>
      <c r="BY32" s="134">
        <f t="shared" si="21"/>
        <v>98386863.281500012</v>
      </c>
      <c r="CD32" s="388">
        <f>'گام اول '!AU33</f>
        <v>91787766.799999997</v>
      </c>
      <c r="CE32" s="389">
        <f>'گام اول '!AV33</f>
        <v>70462623.123999998</v>
      </c>
      <c r="CF32" s="389">
        <f>'گام اول '!AW33</f>
        <v>91787766.799999997</v>
      </c>
      <c r="CG32" s="389">
        <f>'گام اول '!AX33</f>
        <v>6425143.676</v>
      </c>
      <c r="CH32" s="389">
        <f>'گام اول '!AY33</f>
        <v>3046262.3124000002</v>
      </c>
      <c r="CI32" s="389">
        <f>'گام اول '!AZ33</f>
        <v>0</v>
      </c>
      <c r="CJ32" s="389">
        <f>'گام اول '!BA33</f>
        <v>0</v>
      </c>
      <c r="CK32" s="389">
        <f>'گام اول '!BB33</f>
        <v>0</v>
      </c>
      <c r="CL32" s="389">
        <f>'گام اول '!BC33</f>
        <v>0</v>
      </c>
      <c r="CM32" s="389">
        <f>'گام اول '!BD33</f>
        <v>0</v>
      </c>
      <c r="CN32" s="389">
        <f>'گام اول '!BE33</f>
        <v>0</v>
      </c>
      <c r="CO32" s="389">
        <f>'گام اول '!BF33</f>
        <v>0</v>
      </c>
      <c r="CP32" s="389">
        <f>'گام اول '!BG33</f>
        <v>9471405.9884000011</v>
      </c>
      <c r="CQ32" s="389">
        <f>'گام اول '!BH33</f>
        <v>82316360</v>
      </c>
      <c r="CR32" s="389">
        <f t="shared" si="22"/>
        <v>91787766.799999997</v>
      </c>
      <c r="CS32" s="399">
        <f t="shared" ref="CS32:CS34" si="48">(885165*30/12*3)/30*Q32</f>
        <v>6638737.5</v>
      </c>
      <c r="CT32" s="388">
        <f t="shared" si="24"/>
        <v>4107252.4999999995</v>
      </c>
      <c r="CU32" s="389">
        <f t="shared" si="25"/>
        <v>1232175.75</v>
      </c>
      <c r="CV32" s="389">
        <f t="shared" si="26"/>
        <v>1120000</v>
      </c>
      <c r="CW32" s="55">
        <v>0</v>
      </c>
      <c r="CX32" s="389">
        <f t="shared" si="27"/>
        <v>104885932.55</v>
      </c>
      <c r="CY32" s="389">
        <f t="shared" si="28"/>
        <v>91787766.799999997</v>
      </c>
      <c r="CZ32" s="389">
        <f t="shared" si="29"/>
        <v>21111186.364</v>
      </c>
      <c r="DA32" s="389">
        <f t="shared" si="30"/>
        <v>125997118.914</v>
      </c>
      <c r="DB32" s="389">
        <f t="shared" si="31"/>
        <v>100800</v>
      </c>
      <c r="DC32" s="389">
        <f t="shared" si="32"/>
        <v>126097918.914</v>
      </c>
      <c r="DD32" s="394">
        <v>0</v>
      </c>
      <c r="DE32" s="389">
        <f t="shared" si="33"/>
        <v>10488593.255000001</v>
      </c>
      <c r="DF32" s="389">
        <f t="shared" si="34"/>
        <v>5244296.6275000004</v>
      </c>
      <c r="DG32" s="389">
        <f t="shared" si="35"/>
        <v>110365029.03150001</v>
      </c>
      <c r="DH32" s="389">
        <f t="shared" si="36"/>
        <v>11978165.75</v>
      </c>
      <c r="DI32" s="389">
        <f t="shared" si="37"/>
        <v>98386863.281500012</v>
      </c>
      <c r="DJ32" s="389">
        <f t="shared" si="38"/>
        <v>0</v>
      </c>
      <c r="DL32" s="397">
        <f t="shared" si="39"/>
        <v>6638737.5</v>
      </c>
      <c r="DM32" s="397">
        <f t="shared" si="40"/>
        <v>0</v>
      </c>
    </row>
    <row r="33" spans="1:117" s="55" customFormat="1" ht="21" x14ac:dyDescent="0.2">
      <c r="A33" s="191">
        <f t="shared" si="0"/>
        <v>2655495</v>
      </c>
      <c r="B33" s="136">
        <f>'گام اول '!B34</f>
        <v>28</v>
      </c>
      <c r="C33" s="136">
        <f>'گام اول '!C34</f>
        <v>28</v>
      </c>
      <c r="D33" s="136">
        <f>'گام اول '!D34</f>
        <v>12808</v>
      </c>
      <c r="E33" s="136" t="str">
        <f>'گام اول '!E34</f>
        <v xml:space="preserve">میثم </v>
      </c>
      <c r="F33" s="136" t="str">
        <f>'گام اول '!F34</f>
        <v>حسینی</v>
      </c>
      <c r="G33" s="136" t="str">
        <f>'گام اول '!G34</f>
        <v xml:space="preserve">اداری </v>
      </c>
      <c r="H33" s="136" t="str">
        <f>'گام اول '!H34</f>
        <v>تهران</v>
      </c>
      <c r="I33" s="136" t="str">
        <f>'گام اول '!I34</f>
        <v>124-700-4134569-1</v>
      </c>
      <c r="J33" s="136" t="str">
        <f>'گام اول '!J34</f>
        <v>4060817661</v>
      </c>
      <c r="K33" s="136" t="str">
        <f>'گام اول '!K34</f>
        <v>0020279792</v>
      </c>
      <c r="L33" s="136" t="str">
        <f>'گام اول '!L34</f>
        <v>تهران</v>
      </c>
      <c r="M33" s="136" t="str">
        <f>'گام اول '!M34</f>
        <v>اداری-کارشناسی</v>
      </c>
      <c r="N33" s="120">
        <f>'گام اول '!N34</f>
        <v>0</v>
      </c>
      <c r="O33" s="119">
        <f>'گام اول '!O34</f>
        <v>0</v>
      </c>
      <c r="P33" s="121">
        <f>'گام اول '!P34</f>
        <v>0</v>
      </c>
      <c r="Q33" s="358">
        <f>'گام اول '!Q34</f>
        <v>30</v>
      </c>
      <c r="R33" s="358">
        <f>'گام اول '!R34</f>
        <v>60</v>
      </c>
      <c r="S33" s="358">
        <f>'گام اول '!S34</f>
        <v>0</v>
      </c>
      <c r="T33" s="358">
        <f>'گام اول '!T34</f>
        <v>0</v>
      </c>
      <c r="U33" s="137">
        <f>'گام اول '!U34</f>
        <v>0</v>
      </c>
      <c r="V33" s="120">
        <f>'گام اول '!W34</f>
        <v>0</v>
      </c>
      <c r="W33" s="121">
        <f>'گام اول '!X34</f>
        <v>0</v>
      </c>
      <c r="X33" s="366">
        <f>'گام اول '!Y34</f>
        <v>0</v>
      </c>
      <c r="Y33" s="366">
        <f>'گام اول '!Z34</f>
        <v>0</v>
      </c>
      <c r="Z33" s="138">
        <f>'گام اول '!AA34</f>
        <v>1477052</v>
      </c>
      <c r="AA33" s="138">
        <f>'گام اول '!AB34</f>
        <v>0</v>
      </c>
      <c r="AB33" s="138">
        <f>'گام اول '!AC34</f>
        <v>1477052</v>
      </c>
      <c r="AC33" s="138">
        <f>'گام اول '!AD34</f>
        <v>4500000</v>
      </c>
      <c r="AD33" s="138">
        <f>'گام اول '!AE34</f>
        <v>6000000</v>
      </c>
      <c r="AE33" s="139">
        <f>'گام اول '!AF34</f>
        <v>281982.65454545454</v>
      </c>
      <c r="AF33" s="122">
        <f>'گام اول '!AG34</f>
        <v>44311560</v>
      </c>
      <c r="AG33" s="123">
        <f>'گام اول '!AH34</f>
        <v>0</v>
      </c>
      <c r="AH33" s="123">
        <f>'گام اول '!AI34</f>
        <v>16918959.272727273</v>
      </c>
      <c r="AI33" s="123">
        <f>'گام اول '!AJ34</f>
        <v>0</v>
      </c>
      <c r="AJ33" s="123">
        <f>'گام اول '!AK34</f>
        <v>4500000</v>
      </c>
      <c r="AK33" s="123">
        <f>'گام اول '!AL34</f>
        <v>6000000</v>
      </c>
      <c r="AL33" s="123">
        <f>'گام اول '!AM34</f>
        <v>0</v>
      </c>
      <c r="AM33" s="123">
        <f>'گام اول '!AN34</f>
        <v>0</v>
      </c>
      <c r="AN33" s="123">
        <f>'گام اول '!AO34</f>
        <v>0</v>
      </c>
      <c r="AO33" s="123">
        <f>'گام اول '!AP34</f>
        <v>4000000</v>
      </c>
      <c r="AP33" s="123">
        <f>'گام اول '!AQ34</f>
        <v>0</v>
      </c>
      <c r="AQ33" s="123">
        <f>'گام اول '!AR34</f>
        <v>0</v>
      </c>
      <c r="AR33" s="123">
        <f>'گام اول '!AS34</f>
        <v>0</v>
      </c>
      <c r="AS33" s="375">
        <f>'گام اول '!AT34</f>
        <v>0</v>
      </c>
      <c r="AT33" s="368">
        <f t="shared" si="1"/>
        <v>75730519.272727281</v>
      </c>
      <c r="AU33" s="173">
        <f>'گام اول '!AV34</f>
        <v>55929382.923636369</v>
      </c>
      <c r="AV33" s="141">
        <f>'گام اول '!AW34</f>
        <v>75730519.272727281</v>
      </c>
      <c r="AW33" s="142">
        <f t="shared" si="2"/>
        <v>5301136.3490909105</v>
      </c>
      <c r="AX33" s="75">
        <f t="shared" si="3"/>
        <v>1592938.2923636371</v>
      </c>
      <c r="AY33" s="142">
        <f>'گام اول '!AZ34</f>
        <v>0</v>
      </c>
      <c r="AZ33" s="142">
        <f>'گام اول '!BA34</f>
        <v>0</v>
      </c>
      <c r="BA33" s="142">
        <f>'گام اول '!BB34</f>
        <v>0</v>
      </c>
      <c r="BB33" s="142">
        <f>'گام اول '!BC34</f>
        <v>0</v>
      </c>
      <c r="BC33" s="142">
        <f>'گام اول '!BD34</f>
        <v>0</v>
      </c>
      <c r="BD33" s="142">
        <f>'گام اول '!BE34</f>
        <v>0</v>
      </c>
      <c r="BE33" s="142">
        <f>'گام اول '!BF34</f>
        <v>0</v>
      </c>
      <c r="BF33" s="143">
        <f t="shared" si="4"/>
        <v>6894074.6414545476</v>
      </c>
      <c r="BG33" s="140">
        <f t="shared" si="5"/>
        <v>68836444</v>
      </c>
      <c r="BH33" s="144">
        <f t="shared" si="6"/>
        <v>75730519.272727281</v>
      </c>
      <c r="BI33" s="398">
        <f t="shared" si="47"/>
        <v>6638737.5</v>
      </c>
      <c r="BJ33" s="145">
        <f t="shared" si="8"/>
        <v>3692630</v>
      </c>
      <c r="BK33" s="145">
        <f t="shared" si="9"/>
        <v>1107789</v>
      </c>
      <c r="BL33" s="146">
        <f t="shared" si="10"/>
        <v>1120000</v>
      </c>
      <c r="BM33" s="379">
        <v>0</v>
      </c>
      <c r="BN33" s="147">
        <f t="shared" si="11"/>
        <v>88289675.772727281</v>
      </c>
      <c r="BO33" s="148">
        <f t="shared" si="12"/>
        <v>75730519.272727281</v>
      </c>
      <c r="BP33" s="149">
        <f t="shared" si="13"/>
        <v>17418019.432727274</v>
      </c>
      <c r="BQ33" s="150">
        <f t="shared" si="14"/>
        <v>105707695.20545456</v>
      </c>
      <c r="BR33" s="151">
        <f t="shared" si="15"/>
        <v>100800</v>
      </c>
      <c r="BS33" s="147">
        <f t="shared" si="16"/>
        <v>105808495.20545456</v>
      </c>
      <c r="BT33" s="135">
        <v>0</v>
      </c>
      <c r="BU33" s="148">
        <f t="shared" si="17"/>
        <v>8828967.5772727281</v>
      </c>
      <c r="BV33" s="152">
        <f t="shared" si="18"/>
        <v>4414483.788636364</v>
      </c>
      <c r="BW33" s="133">
        <f t="shared" si="19"/>
        <v>92565043.839545459</v>
      </c>
      <c r="BX33" s="147">
        <f t="shared" si="20"/>
        <v>11439156.5</v>
      </c>
      <c r="BY33" s="134">
        <f t="shared" si="21"/>
        <v>81125887.339545459</v>
      </c>
      <c r="CD33" s="388">
        <f>'گام اول '!AU34</f>
        <v>75730519.272727281</v>
      </c>
      <c r="CE33" s="389">
        <f>'گام اول '!AV34</f>
        <v>55929382.923636369</v>
      </c>
      <c r="CF33" s="389">
        <f>'گام اول '!AW34</f>
        <v>75730519.272727281</v>
      </c>
      <c r="CG33" s="389">
        <f>'گام اول '!AX34</f>
        <v>5301136.3490909105</v>
      </c>
      <c r="CH33" s="389">
        <f>'گام اول '!AY34</f>
        <v>1592938.2923636371</v>
      </c>
      <c r="CI33" s="389">
        <f>'گام اول '!AZ34</f>
        <v>0</v>
      </c>
      <c r="CJ33" s="389">
        <f>'گام اول '!BA34</f>
        <v>0</v>
      </c>
      <c r="CK33" s="389">
        <f>'گام اول '!BB34</f>
        <v>0</v>
      </c>
      <c r="CL33" s="389">
        <f>'گام اول '!BC34</f>
        <v>0</v>
      </c>
      <c r="CM33" s="389">
        <f>'گام اول '!BD34</f>
        <v>0</v>
      </c>
      <c r="CN33" s="389">
        <f>'گام اول '!BE34</f>
        <v>0</v>
      </c>
      <c r="CO33" s="389">
        <f>'گام اول '!BF34</f>
        <v>0</v>
      </c>
      <c r="CP33" s="389">
        <f>'گام اول '!BG34</f>
        <v>6894074.6414545476</v>
      </c>
      <c r="CQ33" s="389">
        <f>'گام اول '!BH34</f>
        <v>68836444</v>
      </c>
      <c r="CR33" s="389">
        <f t="shared" si="22"/>
        <v>75730519.272727281</v>
      </c>
      <c r="CS33" s="399">
        <f t="shared" si="48"/>
        <v>6638737.5</v>
      </c>
      <c r="CT33" s="388">
        <f t="shared" si="24"/>
        <v>3692630</v>
      </c>
      <c r="CU33" s="389">
        <f t="shared" si="25"/>
        <v>1107789</v>
      </c>
      <c r="CV33" s="389">
        <f t="shared" si="26"/>
        <v>1120000</v>
      </c>
      <c r="CW33" s="55">
        <v>0</v>
      </c>
      <c r="CX33" s="389">
        <f t="shared" si="27"/>
        <v>88289675.772727281</v>
      </c>
      <c r="CY33" s="389">
        <f t="shared" si="28"/>
        <v>75730519.272727281</v>
      </c>
      <c r="CZ33" s="389">
        <f t="shared" si="29"/>
        <v>17418019.432727274</v>
      </c>
      <c r="DA33" s="389">
        <f t="shared" si="30"/>
        <v>105707695.20545456</v>
      </c>
      <c r="DB33" s="389">
        <f t="shared" si="31"/>
        <v>100800</v>
      </c>
      <c r="DC33" s="389">
        <f t="shared" si="32"/>
        <v>105808495.20545456</v>
      </c>
      <c r="DD33" s="394">
        <v>0</v>
      </c>
      <c r="DE33" s="389">
        <f t="shared" si="33"/>
        <v>8828967.5772727281</v>
      </c>
      <c r="DF33" s="389">
        <f t="shared" si="34"/>
        <v>4414483.788636364</v>
      </c>
      <c r="DG33" s="389">
        <f t="shared" si="35"/>
        <v>92565043.839545459</v>
      </c>
      <c r="DH33" s="389">
        <f t="shared" si="36"/>
        <v>11439156.5</v>
      </c>
      <c r="DI33" s="389">
        <f t="shared" si="37"/>
        <v>81125887.339545459</v>
      </c>
      <c r="DJ33" s="389">
        <f t="shared" si="38"/>
        <v>0</v>
      </c>
      <c r="DL33" s="397">
        <f t="shared" si="39"/>
        <v>6638737.5</v>
      </c>
      <c r="DM33" s="397">
        <f t="shared" si="40"/>
        <v>0</v>
      </c>
    </row>
    <row r="34" spans="1:117" s="55" customFormat="1" ht="21" x14ac:dyDescent="0.2">
      <c r="A34" s="191">
        <f t="shared" si="0"/>
        <v>2655495</v>
      </c>
      <c r="B34" s="136">
        <f>'گام اول '!B35</f>
        <v>29</v>
      </c>
      <c r="C34" s="136">
        <f>'گام اول '!C35</f>
        <v>29</v>
      </c>
      <c r="D34" s="136">
        <f>'گام اول '!D35</f>
        <v>12816</v>
      </c>
      <c r="E34" s="136" t="str">
        <f>'گام اول '!E35</f>
        <v>علی</v>
      </c>
      <c r="F34" s="136" t="str">
        <f>'گام اول '!F35</f>
        <v>بیات احمدی</v>
      </c>
      <c r="G34" s="136" t="str">
        <f>'گام اول '!G35</f>
        <v xml:space="preserve">اداری </v>
      </c>
      <c r="H34" s="136" t="str">
        <f>'گام اول '!H35</f>
        <v>تهران</v>
      </c>
      <c r="I34" s="136" t="str">
        <f>'گام اول '!I35</f>
        <v>124-700-4163505-1</v>
      </c>
      <c r="J34" s="136" t="str">
        <f>'گام اول '!J35</f>
        <v>0017025974</v>
      </c>
      <c r="K34" s="136" t="str">
        <f>'گام اول '!K35</f>
        <v>0012868429</v>
      </c>
      <c r="L34" s="136" t="str">
        <f>'گام اول '!L35</f>
        <v>تهران</v>
      </c>
      <c r="M34" s="136" t="str">
        <f>'گام اول '!M35</f>
        <v>اداری-کارشناسی</v>
      </c>
      <c r="N34" s="120">
        <f>'گام اول '!N35</f>
        <v>0</v>
      </c>
      <c r="O34" s="119">
        <f>'گام اول '!O35</f>
        <v>0</v>
      </c>
      <c r="P34" s="121">
        <f>'گام اول '!P35</f>
        <v>0</v>
      </c>
      <c r="Q34" s="358">
        <f>'گام اول '!Q35</f>
        <v>30</v>
      </c>
      <c r="R34" s="358">
        <f>'گام اول '!R35</f>
        <v>100</v>
      </c>
      <c r="S34" s="358">
        <f>'گام اول '!S35</f>
        <v>0</v>
      </c>
      <c r="T34" s="358">
        <f>'گام اول '!T35</f>
        <v>0</v>
      </c>
      <c r="U34" s="137">
        <f>'گام اول '!U35</f>
        <v>0</v>
      </c>
      <c r="V34" s="120">
        <f>'گام اول '!W35</f>
        <v>0</v>
      </c>
      <c r="W34" s="121">
        <f>'گام اول '!X35</f>
        <v>0</v>
      </c>
      <c r="X34" s="366">
        <f>'گام اول '!Y35</f>
        <v>0</v>
      </c>
      <c r="Y34" s="366">
        <f>'گام اول '!Z35</f>
        <v>0</v>
      </c>
      <c r="Z34" s="138">
        <f>'گام اول '!AA35</f>
        <v>1477052</v>
      </c>
      <c r="AA34" s="138">
        <f>'گام اول '!AB35</f>
        <v>0</v>
      </c>
      <c r="AB34" s="138">
        <f>'گام اول '!AC35</f>
        <v>1477052</v>
      </c>
      <c r="AC34" s="138">
        <f>'گام اول '!AD35</f>
        <v>4500000</v>
      </c>
      <c r="AD34" s="138">
        <f>'گام اول '!AE35</f>
        <v>6000000</v>
      </c>
      <c r="AE34" s="139">
        <f>'گام اول '!AF35</f>
        <v>281982.65454545454</v>
      </c>
      <c r="AF34" s="122">
        <f>'گام اول '!AG35</f>
        <v>44311560</v>
      </c>
      <c r="AG34" s="123">
        <f>'گام اول '!AH35</f>
        <v>0</v>
      </c>
      <c r="AH34" s="123">
        <f>'گام اول '!AI35</f>
        <v>28198265.454545453</v>
      </c>
      <c r="AI34" s="123">
        <f>'گام اول '!AJ35</f>
        <v>0</v>
      </c>
      <c r="AJ34" s="123">
        <f>'گام اول '!AK35</f>
        <v>4500000</v>
      </c>
      <c r="AK34" s="123">
        <f>'گام اول '!AL35</f>
        <v>6000000</v>
      </c>
      <c r="AL34" s="123">
        <f>'گام اول '!AM35</f>
        <v>0</v>
      </c>
      <c r="AM34" s="123">
        <f>'گام اول '!AN35</f>
        <v>0</v>
      </c>
      <c r="AN34" s="123">
        <f>'گام اول '!AO35</f>
        <v>0</v>
      </c>
      <c r="AO34" s="123">
        <f>'گام اول '!AP35</f>
        <v>3600000</v>
      </c>
      <c r="AP34" s="123">
        <f>'گام اول '!AQ35</f>
        <v>0</v>
      </c>
      <c r="AQ34" s="123">
        <f>'گام اول '!AR35</f>
        <v>0</v>
      </c>
      <c r="AR34" s="123">
        <f>'گام اول '!AS35</f>
        <v>0</v>
      </c>
      <c r="AS34" s="375">
        <f>'گام اول '!AT35</f>
        <v>0</v>
      </c>
      <c r="AT34" s="368">
        <f t="shared" si="1"/>
        <v>86609825.454545453</v>
      </c>
      <c r="AU34" s="173">
        <f>'گام اول '!AV35</f>
        <v>66447137.672727272</v>
      </c>
      <c r="AV34" s="141">
        <f>'گام اول '!AW35</f>
        <v>86609825.454545453</v>
      </c>
      <c r="AW34" s="142">
        <f t="shared" si="2"/>
        <v>6062687.7818181822</v>
      </c>
      <c r="AX34" s="75">
        <f t="shared" si="3"/>
        <v>2644713.7672727276</v>
      </c>
      <c r="AY34" s="142">
        <f>'گام اول '!AZ35</f>
        <v>0</v>
      </c>
      <c r="AZ34" s="142">
        <f>'گام اول '!BA35</f>
        <v>0</v>
      </c>
      <c r="BA34" s="142">
        <f>'گام اول '!BB35</f>
        <v>0</v>
      </c>
      <c r="BB34" s="142">
        <f>'گام اول '!BC35</f>
        <v>0</v>
      </c>
      <c r="BC34" s="142">
        <f>'گام اول '!BD35</f>
        <v>0</v>
      </c>
      <c r="BD34" s="142">
        <f>'گام اول '!BE35</f>
        <v>0</v>
      </c>
      <c r="BE34" s="142">
        <f>'گام اول '!BF35</f>
        <v>0</v>
      </c>
      <c r="BF34" s="143">
        <f t="shared" si="4"/>
        <v>8707401.5490909107</v>
      </c>
      <c r="BG34" s="140">
        <f t="shared" si="5"/>
        <v>77902423</v>
      </c>
      <c r="BH34" s="144">
        <f t="shared" si="6"/>
        <v>86609825.454545453</v>
      </c>
      <c r="BI34" s="398">
        <f t="shared" si="47"/>
        <v>6638737.5</v>
      </c>
      <c r="BJ34" s="145">
        <f t="shared" si="8"/>
        <v>3692630</v>
      </c>
      <c r="BK34" s="145">
        <f t="shared" si="9"/>
        <v>1107789</v>
      </c>
      <c r="BL34" s="146">
        <f t="shared" si="10"/>
        <v>1120000</v>
      </c>
      <c r="BM34" s="379">
        <v>0</v>
      </c>
      <c r="BN34" s="147">
        <f t="shared" si="11"/>
        <v>99168981.954545453</v>
      </c>
      <c r="BO34" s="148">
        <f t="shared" si="12"/>
        <v>86609825.454545453</v>
      </c>
      <c r="BP34" s="149">
        <f t="shared" si="13"/>
        <v>19920259.854545455</v>
      </c>
      <c r="BQ34" s="150">
        <f t="shared" si="14"/>
        <v>119089241.80909091</v>
      </c>
      <c r="BR34" s="151">
        <f t="shared" si="15"/>
        <v>100800</v>
      </c>
      <c r="BS34" s="147">
        <f t="shared" si="16"/>
        <v>119190041.80909091</v>
      </c>
      <c r="BT34" s="135">
        <v>0</v>
      </c>
      <c r="BU34" s="148">
        <f t="shared" si="17"/>
        <v>9916898.1954545453</v>
      </c>
      <c r="BV34" s="152">
        <f t="shared" si="18"/>
        <v>4958449.0977272727</v>
      </c>
      <c r="BW34" s="133">
        <f t="shared" si="19"/>
        <v>104314694.51590909</v>
      </c>
      <c r="BX34" s="147">
        <f t="shared" si="20"/>
        <v>11439156.5</v>
      </c>
      <c r="BY34" s="134">
        <f t="shared" si="21"/>
        <v>92875538.015909091</v>
      </c>
      <c r="CD34" s="388">
        <f>'گام اول '!AU35</f>
        <v>86609825.454545453</v>
      </c>
      <c r="CE34" s="389">
        <f>'گام اول '!AV35</f>
        <v>66447137.672727272</v>
      </c>
      <c r="CF34" s="389">
        <f>'گام اول '!AW35</f>
        <v>86609825.454545453</v>
      </c>
      <c r="CG34" s="389">
        <f>'گام اول '!AX35</f>
        <v>6062687.7818181822</v>
      </c>
      <c r="CH34" s="389">
        <f>'گام اول '!AY35</f>
        <v>2644713.7672727276</v>
      </c>
      <c r="CI34" s="389">
        <f>'گام اول '!AZ35</f>
        <v>0</v>
      </c>
      <c r="CJ34" s="389">
        <f>'گام اول '!BA35</f>
        <v>0</v>
      </c>
      <c r="CK34" s="389">
        <f>'گام اول '!BB35</f>
        <v>0</v>
      </c>
      <c r="CL34" s="389">
        <f>'گام اول '!BC35</f>
        <v>0</v>
      </c>
      <c r="CM34" s="389">
        <f>'گام اول '!BD35</f>
        <v>0</v>
      </c>
      <c r="CN34" s="389">
        <f>'گام اول '!BE35</f>
        <v>0</v>
      </c>
      <c r="CO34" s="389">
        <f>'گام اول '!BF35</f>
        <v>0</v>
      </c>
      <c r="CP34" s="389">
        <f>'گام اول '!BG35</f>
        <v>8707401.5490909107</v>
      </c>
      <c r="CQ34" s="389">
        <f>'گام اول '!BH35</f>
        <v>77902423</v>
      </c>
      <c r="CR34" s="389">
        <f t="shared" si="22"/>
        <v>86609825.454545453</v>
      </c>
      <c r="CS34" s="399">
        <f t="shared" si="48"/>
        <v>6638737.5</v>
      </c>
      <c r="CT34" s="388">
        <f t="shared" si="24"/>
        <v>3692630</v>
      </c>
      <c r="CU34" s="389">
        <f t="shared" si="25"/>
        <v>1107789</v>
      </c>
      <c r="CV34" s="389">
        <f t="shared" si="26"/>
        <v>1120000</v>
      </c>
      <c r="CW34" s="55">
        <v>0</v>
      </c>
      <c r="CX34" s="389">
        <f t="shared" si="27"/>
        <v>99168981.954545453</v>
      </c>
      <c r="CY34" s="389">
        <f t="shared" si="28"/>
        <v>86609825.454545453</v>
      </c>
      <c r="CZ34" s="389">
        <f t="shared" si="29"/>
        <v>19920259.854545455</v>
      </c>
      <c r="DA34" s="389">
        <f t="shared" si="30"/>
        <v>119089241.80909091</v>
      </c>
      <c r="DB34" s="389">
        <f t="shared" si="31"/>
        <v>100800</v>
      </c>
      <c r="DC34" s="389">
        <f t="shared" si="32"/>
        <v>119190041.80909091</v>
      </c>
      <c r="DD34" s="394">
        <v>0</v>
      </c>
      <c r="DE34" s="389">
        <f t="shared" si="33"/>
        <v>9916898.1954545453</v>
      </c>
      <c r="DF34" s="389">
        <f t="shared" si="34"/>
        <v>4958449.0977272727</v>
      </c>
      <c r="DG34" s="389">
        <f t="shared" si="35"/>
        <v>104314694.51590909</v>
      </c>
      <c r="DH34" s="389">
        <f t="shared" si="36"/>
        <v>11439156.5</v>
      </c>
      <c r="DI34" s="389">
        <f t="shared" si="37"/>
        <v>92875538.015909091</v>
      </c>
      <c r="DJ34" s="389">
        <f t="shared" si="38"/>
        <v>0</v>
      </c>
      <c r="DL34" s="397">
        <f t="shared" si="39"/>
        <v>6638737.5</v>
      </c>
      <c r="DM34" s="397">
        <f t="shared" si="40"/>
        <v>0</v>
      </c>
    </row>
    <row r="35" spans="1:117" s="55" customFormat="1" ht="21" x14ac:dyDescent="0.2">
      <c r="A35" s="191">
        <f t="shared" si="0"/>
        <v>2655495</v>
      </c>
      <c r="B35" s="136">
        <f>'گام اول '!B36</f>
        <v>30</v>
      </c>
      <c r="C35" s="136">
        <f>'گام اول '!C36</f>
        <v>30</v>
      </c>
      <c r="D35" s="136">
        <f>'گام اول '!D36</f>
        <v>12817</v>
      </c>
      <c r="E35" s="136" t="str">
        <f>'گام اول '!E36</f>
        <v>غلامحسین</v>
      </c>
      <c r="F35" s="136" t="str">
        <f>'گام اول '!F36</f>
        <v>قزوینی</v>
      </c>
      <c r="G35" s="136" t="str">
        <f>'گام اول '!G36</f>
        <v xml:space="preserve">اداری </v>
      </c>
      <c r="H35" s="136" t="str">
        <f>'گام اول '!H36</f>
        <v>تهران</v>
      </c>
      <c r="I35" s="136" t="str">
        <f>'گام اول '!I36</f>
        <v>124-700-4180623-1</v>
      </c>
      <c r="J35" s="136" t="str">
        <f>'گام اول '!J36</f>
        <v>0015379566</v>
      </c>
      <c r="K35" s="136" t="str">
        <f>'گام اول '!K36</f>
        <v>0012868467</v>
      </c>
      <c r="L35" s="136" t="str">
        <f>'گام اول '!L36</f>
        <v>تهران</v>
      </c>
      <c r="M35" s="136" t="str">
        <f>'گام اول '!M36</f>
        <v>اداری- دیپلم</v>
      </c>
      <c r="N35" s="120">
        <f>'گام اول '!N36</f>
        <v>0</v>
      </c>
      <c r="O35" s="119">
        <f>'گام اول '!O36</f>
        <v>0</v>
      </c>
      <c r="P35" s="121">
        <f>'گام اول '!P36</f>
        <v>0</v>
      </c>
      <c r="Q35" s="358">
        <f>'گام اول '!Q36</f>
        <v>30</v>
      </c>
      <c r="R35" s="358">
        <f>'گام اول '!R36</f>
        <v>120</v>
      </c>
      <c r="S35" s="358">
        <f>'گام اول '!S36</f>
        <v>0</v>
      </c>
      <c r="T35" s="358">
        <f>'گام اول '!T36</f>
        <v>0</v>
      </c>
      <c r="U35" s="137">
        <f>'گام اول '!U36</f>
        <v>0</v>
      </c>
      <c r="V35" s="120">
        <f>'گام اول '!W36</f>
        <v>0</v>
      </c>
      <c r="W35" s="121">
        <f>'گام اول '!X36</f>
        <v>0</v>
      </c>
      <c r="X35" s="366">
        <f>'گام اول '!Y36</f>
        <v>0</v>
      </c>
      <c r="Y35" s="366">
        <f>'گام اول '!Z36</f>
        <v>0</v>
      </c>
      <c r="Z35" s="138">
        <f>'گام اول '!AA36</f>
        <v>1145360</v>
      </c>
      <c r="AA35" s="138">
        <f>'گام اول '!AB36</f>
        <v>0</v>
      </c>
      <c r="AB35" s="138">
        <f>'گام اول '!AC36</f>
        <v>1145360</v>
      </c>
      <c r="AC35" s="138">
        <f>'گام اول '!AD36</f>
        <v>4500000</v>
      </c>
      <c r="AD35" s="138">
        <f>'گام اول '!AE36</f>
        <v>6000000</v>
      </c>
      <c r="AE35" s="139">
        <f>'گام اول '!AF36</f>
        <v>218659.63636363638</v>
      </c>
      <c r="AF35" s="122">
        <f>'گام اول '!AG36</f>
        <v>34360800</v>
      </c>
      <c r="AG35" s="123">
        <f>'گام اول '!AH36</f>
        <v>0</v>
      </c>
      <c r="AH35" s="123">
        <f>'گام اول '!AI36</f>
        <v>26239156.363636367</v>
      </c>
      <c r="AI35" s="123">
        <f>'گام اول '!AJ36</f>
        <v>0</v>
      </c>
      <c r="AJ35" s="123">
        <f>'گام اول '!AK36</f>
        <v>4500000</v>
      </c>
      <c r="AK35" s="123">
        <f>'گام اول '!AL36</f>
        <v>6000000</v>
      </c>
      <c r="AL35" s="123">
        <f>'گام اول '!AM36</f>
        <v>0</v>
      </c>
      <c r="AM35" s="123">
        <f>'گام اول '!AN36</f>
        <v>0</v>
      </c>
      <c r="AN35" s="123">
        <f>'گام اول '!AO36</f>
        <v>0</v>
      </c>
      <c r="AO35" s="123">
        <f>'گام اول '!AP36</f>
        <v>4400000</v>
      </c>
      <c r="AP35" s="123">
        <f>'گام اول '!AQ36</f>
        <v>0</v>
      </c>
      <c r="AQ35" s="123">
        <f>'گام اول '!AR36</f>
        <v>0</v>
      </c>
      <c r="AR35" s="123">
        <f>'گام اول '!AS36</f>
        <v>0</v>
      </c>
      <c r="AS35" s="375">
        <f>'گام اول '!AT36</f>
        <v>0</v>
      </c>
      <c r="AT35" s="368">
        <f t="shared" si="1"/>
        <v>75499956.363636374</v>
      </c>
      <c r="AU35" s="173">
        <f>'گام اول '!AV36</f>
        <v>55314959.418181829</v>
      </c>
      <c r="AV35" s="141">
        <f>'گام اول '!AW36</f>
        <v>75499956.363636374</v>
      </c>
      <c r="AW35" s="142">
        <f t="shared" si="2"/>
        <v>5284996.9454545472</v>
      </c>
      <c r="AX35" s="75">
        <f t="shared" si="3"/>
        <v>1531495.9418181831</v>
      </c>
      <c r="AY35" s="142">
        <f>'گام اول '!AZ36</f>
        <v>0</v>
      </c>
      <c r="AZ35" s="142">
        <f>'گام اول '!BA36</f>
        <v>0</v>
      </c>
      <c r="BA35" s="142">
        <f>'گام اول '!BB36</f>
        <v>0</v>
      </c>
      <c r="BB35" s="142">
        <f>'گام اول '!BC36</f>
        <v>0</v>
      </c>
      <c r="BC35" s="142">
        <f>'گام اول '!BD36</f>
        <v>0</v>
      </c>
      <c r="BD35" s="142">
        <f>'گام اول '!BE36</f>
        <v>0</v>
      </c>
      <c r="BE35" s="142">
        <f>'گام اول '!BF36</f>
        <v>0</v>
      </c>
      <c r="BF35" s="143">
        <f t="shared" si="4"/>
        <v>6816492.8872727305</v>
      </c>
      <c r="BG35" s="140">
        <f t="shared" si="5"/>
        <v>68683463</v>
      </c>
      <c r="BH35" s="144">
        <f t="shared" si="6"/>
        <v>75499956.363636374</v>
      </c>
      <c r="BI35" s="127">
        <f t="shared" si="41"/>
        <v>5726800</v>
      </c>
      <c r="BJ35" s="145">
        <f t="shared" si="8"/>
        <v>2863400</v>
      </c>
      <c r="BK35" s="145">
        <f t="shared" si="9"/>
        <v>859020</v>
      </c>
      <c r="BL35" s="146">
        <f t="shared" si="10"/>
        <v>1120000</v>
      </c>
      <c r="BM35" s="379">
        <v>0</v>
      </c>
      <c r="BN35" s="147">
        <f t="shared" si="11"/>
        <v>86069176.363636374</v>
      </c>
      <c r="BO35" s="148">
        <f t="shared" si="12"/>
        <v>75499956.363636374</v>
      </c>
      <c r="BP35" s="149">
        <f t="shared" si="13"/>
        <v>17364989.963636369</v>
      </c>
      <c r="BQ35" s="150">
        <f t="shared" si="14"/>
        <v>103434166.32727274</v>
      </c>
      <c r="BR35" s="151">
        <f t="shared" si="15"/>
        <v>100800</v>
      </c>
      <c r="BS35" s="147">
        <f t="shared" si="16"/>
        <v>103534966.32727274</v>
      </c>
      <c r="BT35" s="135">
        <v>0</v>
      </c>
      <c r="BU35" s="148">
        <f t="shared" si="17"/>
        <v>8606917.6363636386</v>
      </c>
      <c r="BV35" s="152">
        <f t="shared" si="18"/>
        <v>4303458.8181818193</v>
      </c>
      <c r="BW35" s="133">
        <f t="shared" si="19"/>
        <v>90624589.87272729</v>
      </c>
      <c r="BX35" s="147">
        <f t="shared" si="20"/>
        <v>9449220</v>
      </c>
      <c r="BY35" s="134">
        <f t="shared" si="21"/>
        <v>81175369.87272729</v>
      </c>
      <c r="CD35" s="388">
        <f>'گام اول '!AU36</f>
        <v>75499956.363636374</v>
      </c>
      <c r="CE35" s="389">
        <f>'گام اول '!AV36</f>
        <v>55314959.418181829</v>
      </c>
      <c r="CF35" s="389">
        <f>'گام اول '!AW36</f>
        <v>75499956.363636374</v>
      </c>
      <c r="CG35" s="389">
        <f>'گام اول '!AX36</f>
        <v>5284996.9454545472</v>
      </c>
      <c r="CH35" s="389">
        <f>'گام اول '!AY36</f>
        <v>1531495.9418181831</v>
      </c>
      <c r="CI35" s="389">
        <f>'گام اول '!AZ36</f>
        <v>0</v>
      </c>
      <c r="CJ35" s="389">
        <f>'گام اول '!BA36</f>
        <v>0</v>
      </c>
      <c r="CK35" s="389">
        <f>'گام اول '!BB36</f>
        <v>0</v>
      </c>
      <c r="CL35" s="389">
        <f>'گام اول '!BC36</f>
        <v>0</v>
      </c>
      <c r="CM35" s="389">
        <f>'گام اول '!BD36</f>
        <v>0</v>
      </c>
      <c r="CN35" s="389">
        <f>'گام اول '!BE36</f>
        <v>0</v>
      </c>
      <c r="CO35" s="389">
        <f>'گام اول '!BF36</f>
        <v>0</v>
      </c>
      <c r="CP35" s="389">
        <f>'گام اول '!BG36</f>
        <v>6816492.8872727305</v>
      </c>
      <c r="CQ35" s="389">
        <f>'گام اول '!BH36</f>
        <v>68683463</v>
      </c>
      <c r="CR35" s="389">
        <f t="shared" si="22"/>
        <v>75499956.363636374</v>
      </c>
      <c r="CS35" s="55">
        <f t="shared" si="42"/>
        <v>5726800</v>
      </c>
      <c r="CT35" s="388">
        <f t="shared" si="24"/>
        <v>2863400</v>
      </c>
      <c r="CU35" s="389">
        <f t="shared" si="25"/>
        <v>859020</v>
      </c>
      <c r="CV35" s="389">
        <f t="shared" si="26"/>
        <v>1120000</v>
      </c>
      <c r="CW35" s="55">
        <v>0</v>
      </c>
      <c r="CX35" s="389">
        <f t="shared" si="27"/>
        <v>86069176.363636374</v>
      </c>
      <c r="CY35" s="389">
        <f t="shared" si="28"/>
        <v>75499956.363636374</v>
      </c>
      <c r="CZ35" s="389">
        <f t="shared" si="29"/>
        <v>17364989.963636369</v>
      </c>
      <c r="DA35" s="389">
        <f t="shared" si="30"/>
        <v>103434166.32727274</v>
      </c>
      <c r="DB35" s="389">
        <f t="shared" si="31"/>
        <v>100800</v>
      </c>
      <c r="DC35" s="389">
        <f t="shared" si="32"/>
        <v>103534966.32727274</v>
      </c>
      <c r="DD35" s="394">
        <v>0</v>
      </c>
      <c r="DE35" s="389">
        <f t="shared" si="33"/>
        <v>8606917.6363636386</v>
      </c>
      <c r="DF35" s="389">
        <f t="shared" si="34"/>
        <v>4303458.8181818193</v>
      </c>
      <c r="DG35" s="389">
        <f t="shared" si="35"/>
        <v>90624589.87272729</v>
      </c>
      <c r="DH35" s="389">
        <f t="shared" si="36"/>
        <v>9449220</v>
      </c>
      <c r="DI35" s="389">
        <f t="shared" si="37"/>
        <v>81175369.87272729</v>
      </c>
      <c r="DJ35" s="389">
        <f t="shared" si="38"/>
        <v>0</v>
      </c>
      <c r="DL35" s="396">
        <f t="shared" si="39"/>
        <v>6638737.5</v>
      </c>
      <c r="DM35" s="396">
        <f t="shared" si="40"/>
        <v>-911937.5</v>
      </c>
    </row>
    <row r="36" spans="1:117" s="55" customFormat="1" ht="21" x14ac:dyDescent="0.2">
      <c r="A36" s="191">
        <f t="shared" si="0"/>
        <v>2655495</v>
      </c>
      <c r="B36" s="136">
        <f>'گام اول '!B37</f>
        <v>31</v>
      </c>
      <c r="C36" s="136">
        <f>'گام اول '!C37</f>
        <v>31</v>
      </c>
      <c r="D36" s="136">
        <f>'گام اول '!D37</f>
        <v>12806</v>
      </c>
      <c r="E36" s="136" t="str">
        <f>'گام اول '!E37</f>
        <v>محسن</v>
      </c>
      <c r="F36" s="136" t="str">
        <f>'گام اول '!F37</f>
        <v>خطیبی</v>
      </c>
      <c r="G36" s="136" t="str">
        <f>'گام اول '!G37</f>
        <v xml:space="preserve">اداری </v>
      </c>
      <c r="H36" s="136" t="str">
        <f>'گام اول '!H37</f>
        <v>تهران</v>
      </c>
      <c r="I36" s="136" t="str">
        <f>'گام اول '!I37</f>
        <v>124-700-4255218-1</v>
      </c>
      <c r="J36" s="136" t="str">
        <f>'گام اول '!J37</f>
        <v>4570125670</v>
      </c>
      <c r="K36" s="136" t="str">
        <f>'گام اول '!K37</f>
        <v>0015160090</v>
      </c>
      <c r="L36" s="136" t="str">
        <f>'گام اول '!L37</f>
        <v>تهران</v>
      </c>
      <c r="M36" s="136" t="str">
        <f>'گام اول '!M37</f>
        <v>اداری-کارشناسی ارشد</v>
      </c>
      <c r="N36" s="120">
        <f>'گام اول '!N37</f>
        <v>0</v>
      </c>
      <c r="O36" s="119">
        <f>'گام اول '!O37</f>
        <v>0</v>
      </c>
      <c r="P36" s="121">
        <f>'گام اول '!P37</f>
        <v>0</v>
      </c>
      <c r="Q36" s="358">
        <f>'گام اول '!Q37</f>
        <v>30</v>
      </c>
      <c r="R36" s="358">
        <f>'گام اول '!R37</f>
        <v>65</v>
      </c>
      <c r="S36" s="358">
        <f>'گام اول '!S37</f>
        <v>0</v>
      </c>
      <c r="T36" s="358">
        <f>'گام اول '!T37</f>
        <v>0</v>
      </c>
      <c r="U36" s="137">
        <f>'گام اول '!U37</f>
        <v>0</v>
      </c>
      <c r="V36" s="120">
        <f>'گام اول '!W37</f>
        <v>0</v>
      </c>
      <c r="W36" s="121">
        <f>'گام اول '!X37</f>
        <v>0</v>
      </c>
      <c r="X36" s="366">
        <f>'گام اول '!Y37</f>
        <v>0</v>
      </c>
      <c r="Y36" s="366">
        <f>'گام اول '!Z37</f>
        <v>0</v>
      </c>
      <c r="Z36" s="138">
        <f>'گام اول '!AA37</f>
        <v>1642901</v>
      </c>
      <c r="AA36" s="138">
        <f>'گام اول '!AB37</f>
        <v>0</v>
      </c>
      <c r="AB36" s="138">
        <f>'گام اول '!AC37</f>
        <v>1642901</v>
      </c>
      <c r="AC36" s="138">
        <f>'گام اول '!AD37</f>
        <v>4500000</v>
      </c>
      <c r="AD36" s="138">
        <f>'گام اول '!AE37</f>
        <v>6000000</v>
      </c>
      <c r="AE36" s="139">
        <f>'گام اول '!AF37</f>
        <v>313644.73636363639</v>
      </c>
      <c r="AF36" s="122">
        <f>'گام اول '!AG37</f>
        <v>49287030</v>
      </c>
      <c r="AG36" s="123">
        <f>'گام اول '!AH37</f>
        <v>0</v>
      </c>
      <c r="AH36" s="123">
        <f>'گام اول '!AI37</f>
        <v>20386907.863636367</v>
      </c>
      <c r="AI36" s="123">
        <f>'گام اول '!AJ37</f>
        <v>0</v>
      </c>
      <c r="AJ36" s="123">
        <f>'گام اول '!AK37</f>
        <v>4500000</v>
      </c>
      <c r="AK36" s="123">
        <f>'گام اول '!AL37</f>
        <v>6000000</v>
      </c>
      <c r="AL36" s="123">
        <f>'گام اول '!AM37</f>
        <v>0</v>
      </c>
      <c r="AM36" s="123">
        <f>'گام اول '!AN37</f>
        <v>0</v>
      </c>
      <c r="AN36" s="123">
        <f>'گام اول '!AO37</f>
        <v>0</v>
      </c>
      <c r="AO36" s="123">
        <f>'گام اول '!AP37</f>
        <v>3600000</v>
      </c>
      <c r="AP36" s="123">
        <f>'گام اول '!AQ37</f>
        <v>0</v>
      </c>
      <c r="AQ36" s="123">
        <f>'گام اول '!AR37</f>
        <v>0</v>
      </c>
      <c r="AR36" s="123">
        <f>'گام اول '!AS37</f>
        <v>0</v>
      </c>
      <c r="AS36" s="375">
        <f>'گام اول '!AT37</f>
        <v>0</v>
      </c>
      <c r="AT36" s="368">
        <f t="shared" si="1"/>
        <v>83773937.863636374</v>
      </c>
      <c r="AU36" s="173">
        <f>'گام اول '!AV37</f>
        <v>63809762.213181823</v>
      </c>
      <c r="AV36" s="141">
        <f>'گام اول '!AW37</f>
        <v>83773937.863636374</v>
      </c>
      <c r="AW36" s="142">
        <f t="shared" si="2"/>
        <v>5864175.6504545463</v>
      </c>
      <c r="AX36" s="75">
        <f t="shared" si="3"/>
        <v>2380976.2213181825</v>
      </c>
      <c r="AY36" s="142">
        <f>'گام اول '!AZ37</f>
        <v>0</v>
      </c>
      <c r="AZ36" s="142">
        <f>'گام اول '!BA37</f>
        <v>0</v>
      </c>
      <c r="BA36" s="142">
        <f>'گام اول '!BB37</f>
        <v>0</v>
      </c>
      <c r="BB36" s="142">
        <f>'گام اول '!BC37</f>
        <v>0</v>
      </c>
      <c r="BC36" s="142">
        <f>'گام اول '!BD37</f>
        <v>0</v>
      </c>
      <c r="BD36" s="142">
        <f>'گام اول '!BE37</f>
        <v>0</v>
      </c>
      <c r="BE36" s="142">
        <f>'گام اول '!BF37</f>
        <v>0</v>
      </c>
      <c r="BF36" s="143">
        <f t="shared" si="4"/>
        <v>8245151.8717727289</v>
      </c>
      <c r="BG36" s="140">
        <f t="shared" si="5"/>
        <v>75528785</v>
      </c>
      <c r="BH36" s="144">
        <f t="shared" si="6"/>
        <v>83773937.863636374</v>
      </c>
      <c r="BI36" s="398">
        <f>(((885165*30)*3)/12)/30*Q36</f>
        <v>6638737.5</v>
      </c>
      <c r="BJ36" s="145">
        <f t="shared" si="8"/>
        <v>4107252.4999999995</v>
      </c>
      <c r="BK36" s="145">
        <f t="shared" si="9"/>
        <v>1232175.75</v>
      </c>
      <c r="BL36" s="146">
        <f t="shared" si="10"/>
        <v>1120000</v>
      </c>
      <c r="BM36" s="379">
        <v>0</v>
      </c>
      <c r="BN36" s="147">
        <f t="shared" si="11"/>
        <v>96872103.613636374</v>
      </c>
      <c r="BO36" s="148">
        <f t="shared" si="12"/>
        <v>83773937.863636374</v>
      </c>
      <c r="BP36" s="149">
        <f t="shared" si="13"/>
        <v>19268005.708636366</v>
      </c>
      <c r="BQ36" s="150">
        <f t="shared" si="14"/>
        <v>116140109.32227275</v>
      </c>
      <c r="BR36" s="151">
        <f t="shared" si="15"/>
        <v>100800</v>
      </c>
      <c r="BS36" s="147">
        <f t="shared" si="16"/>
        <v>116240909.32227275</v>
      </c>
      <c r="BT36" s="135">
        <v>0</v>
      </c>
      <c r="BU36" s="148">
        <f t="shared" si="17"/>
        <v>9687210.3613636382</v>
      </c>
      <c r="BV36" s="152">
        <f t="shared" si="18"/>
        <v>4843605.1806818191</v>
      </c>
      <c r="BW36" s="133">
        <f t="shared" si="19"/>
        <v>101710093.78022729</v>
      </c>
      <c r="BX36" s="147">
        <f t="shared" si="20"/>
        <v>11978165.75</v>
      </c>
      <c r="BY36" s="134">
        <f t="shared" si="21"/>
        <v>89731928.030227289</v>
      </c>
      <c r="CD36" s="388">
        <f>'گام اول '!AU37</f>
        <v>83773937.863636374</v>
      </c>
      <c r="CE36" s="389">
        <f>'گام اول '!AV37</f>
        <v>63809762.213181823</v>
      </c>
      <c r="CF36" s="389">
        <f>'گام اول '!AW37</f>
        <v>83773937.863636374</v>
      </c>
      <c r="CG36" s="389">
        <f>'گام اول '!AX37</f>
        <v>5864175.6504545463</v>
      </c>
      <c r="CH36" s="389">
        <f>'گام اول '!AY37</f>
        <v>2380976.2213181825</v>
      </c>
      <c r="CI36" s="389">
        <f>'گام اول '!AZ37</f>
        <v>0</v>
      </c>
      <c r="CJ36" s="389">
        <f>'گام اول '!BA37</f>
        <v>0</v>
      </c>
      <c r="CK36" s="389">
        <f>'گام اول '!BB37</f>
        <v>0</v>
      </c>
      <c r="CL36" s="389">
        <f>'گام اول '!BC37</f>
        <v>0</v>
      </c>
      <c r="CM36" s="389">
        <f>'گام اول '!BD37</f>
        <v>0</v>
      </c>
      <c r="CN36" s="389">
        <f>'گام اول '!BE37</f>
        <v>0</v>
      </c>
      <c r="CO36" s="389">
        <f>'گام اول '!BF37</f>
        <v>0</v>
      </c>
      <c r="CP36" s="389">
        <f>'گام اول '!BG37</f>
        <v>8245151.8717727289</v>
      </c>
      <c r="CQ36" s="389">
        <f>'گام اول '!BH37</f>
        <v>75528785</v>
      </c>
      <c r="CR36" s="389">
        <f t="shared" si="22"/>
        <v>83773937.863636374</v>
      </c>
      <c r="CS36" s="399">
        <f>(885165*30/12*3)/30*Q36</f>
        <v>6638737.5</v>
      </c>
      <c r="CT36" s="388">
        <f t="shared" si="24"/>
        <v>4107252.4999999995</v>
      </c>
      <c r="CU36" s="389">
        <f t="shared" si="25"/>
        <v>1232175.75</v>
      </c>
      <c r="CV36" s="389">
        <f t="shared" si="26"/>
        <v>1120000</v>
      </c>
      <c r="CW36" s="55">
        <v>0</v>
      </c>
      <c r="CX36" s="389">
        <f t="shared" si="27"/>
        <v>96872103.613636374</v>
      </c>
      <c r="CY36" s="389">
        <f t="shared" si="28"/>
        <v>83773937.863636374</v>
      </c>
      <c r="CZ36" s="389">
        <f t="shared" si="29"/>
        <v>19268005.708636366</v>
      </c>
      <c r="DA36" s="389">
        <f t="shared" si="30"/>
        <v>116140109.32227275</v>
      </c>
      <c r="DB36" s="389">
        <f t="shared" si="31"/>
        <v>100800</v>
      </c>
      <c r="DC36" s="389">
        <f t="shared" si="32"/>
        <v>116240909.32227275</v>
      </c>
      <c r="DD36" s="394">
        <v>0</v>
      </c>
      <c r="DE36" s="389">
        <f t="shared" si="33"/>
        <v>9687210.3613636382</v>
      </c>
      <c r="DF36" s="389">
        <f t="shared" si="34"/>
        <v>4843605.1806818191</v>
      </c>
      <c r="DG36" s="389">
        <f t="shared" si="35"/>
        <v>101710093.78022729</v>
      </c>
      <c r="DH36" s="389">
        <f t="shared" si="36"/>
        <v>11978165.75</v>
      </c>
      <c r="DI36" s="389">
        <f t="shared" si="37"/>
        <v>89731928.030227289</v>
      </c>
      <c r="DJ36" s="389">
        <f t="shared" si="38"/>
        <v>0</v>
      </c>
      <c r="DL36" s="397">
        <f t="shared" si="39"/>
        <v>6638737.5</v>
      </c>
      <c r="DM36" s="397">
        <f t="shared" si="40"/>
        <v>0</v>
      </c>
    </row>
    <row r="37" spans="1:117" s="55" customFormat="1" ht="21" x14ac:dyDescent="0.2">
      <c r="A37" s="191">
        <f t="shared" si="0"/>
        <v>2655495</v>
      </c>
      <c r="B37" s="136">
        <f>'گام اول '!B38</f>
        <v>32</v>
      </c>
      <c r="C37" s="136">
        <f>'گام اول '!C38</f>
        <v>32</v>
      </c>
      <c r="D37" s="136">
        <f>'گام اول '!D38</f>
        <v>12996</v>
      </c>
      <c r="E37" s="136" t="str">
        <f>'گام اول '!E38</f>
        <v>امید</v>
      </c>
      <c r="F37" s="136" t="str">
        <f>'گام اول '!F38</f>
        <v>خداوردی</v>
      </c>
      <c r="G37" s="136" t="str">
        <f>'گام اول '!G38</f>
        <v xml:space="preserve">اداری </v>
      </c>
      <c r="H37" s="136" t="str">
        <f>'گام اول '!H38</f>
        <v>تهران</v>
      </c>
      <c r="I37" s="136" t="str">
        <f>'گام اول '!I38</f>
        <v>366-700-4181665-1</v>
      </c>
      <c r="J37" s="136" t="str">
        <f>'گام اول '!J38</f>
        <v>0018980775</v>
      </c>
      <c r="K37" s="136" t="str">
        <f>'گام اول '!K38</f>
        <v>0021930922</v>
      </c>
      <c r="L37" s="136" t="str">
        <f>'گام اول '!L38</f>
        <v>تهران</v>
      </c>
      <c r="M37" s="136" t="str">
        <f>'گام اول '!M38</f>
        <v>اداری-کاردانی</v>
      </c>
      <c r="N37" s="120">
        <f>'گام اول '!N38</f>
        <v>0</v>
      </c>
      <c r="O37" s="119">
        <f>'گام اول '!O38</f>
        <v>0</v>
      </c>
      <c r="P37" s="121">
        <f>'گام اول '!P38</f>
        <v>0</v>
      </c>
      <c r="Q37" s="358">
        <f>'گام اول '!Q38</f>
        <v>30</v>
      </c>
      <c r="R37" s="358">
        <f>'گام اول '!R38</f>
        <v>150</v>
      </c>
      <c r="S37" s="358">
        <f>'گام اول '!S38</f>
        <v>0</v>
      </c>
      <c r="T37" s="358">
        <f>'گام اول '!T38</f>
        <v>0</v>
      </c>
      <c r="U37" s="137">
        <f>'گام اول '!U38</f>
        <v>0</v>
      </c>
      <c r="V37" s="120">
        <f>'گام اول '!W38</f>
        <v>0</v>
      </c>
      <c r="W37" s="121">
        <f>'گام اول '!X38</f>
        <v>0</v>
      </c>
      <c r="X37" s="366">
        <f>'گام اول '!Y38</f>
        <v>0</v>
      </c>
      <c r="Y37" s="366">
        <f>'گام اول '!Z38</f>
        <v>0</v>
      </c>
      <c r="Z37" s="138">
        <f>'گام اول '!AA38</f>
        <v>1311206</v>
      </c>
      <c r="AA37" s="138">
        <f>'گام اول '!AB38</f>
        <v>0</v>
      </c>
      <c r="AB37" s="138">
        <f>'گام اول '!AC38</f>
        <v>1311206</v>
      </c>
      <c r="AC37" s="138">
        <f>'گام اول '!AD38</f>
        <v>4500000</v>
      </c>
      <c r="AD37" s="138">
        <f>'گام اول '!AE38</f>
        <v>6000000</v>
      </c>
      <c r="AE37" s="139">
        <f>'گام اول '!AF38</f>
        <v>250321.14545454542</v>
      </c>
      <c r="AF37" s="122">
        <f>'گام اول '!AG38</f>
        <v>39336180</v>
      </c>
      <c r="AG37" s="123">
        <f>'گام اول '!AH38</f>
        <v>0</v>
      </c>
      <c r="AH37" s="123">
        <f>'گام اول '!AI38</f>
        <v>37548171.818181813</v>
      </c>
      <c r="AI37" s="123">
        <f>'گام اول '!AJ38</f>
        <v>0</v>
      </c>
      <c r="AJ37" s="123">
        <f>'گام اول '!AK38</f>
        <v>4500000</v>
      </c>
      <c r="AK37" s="123">
        <f>'گام اول '!AL38</f>
        <v>6000000</v>
      </c>
      <c r="AL37" s="123">
        <f>'گام اول '!AM38</f>
        <v>0</v>
      </c>
      <c r="AM37" s="123">
        <f>'گام اول '!AN38</f>
        <v>0</v>
      </c>
      <c r="AN37" s="123">
        <f>'گام اول '!AO38</f>
        <v>0</v>
      </c>
      <c r="AO37" s="123">
        <f>'گام اول '!AP38</f>
        <v>4600000</v>
      </c>
      <c r="AP37" s="123">
        <f>'گام اول '!AQ38</f>
        <v>0</v>
      </c>
      <c r="AQ37" s="123">
        <f>'گام اول '!AR38</f>
        <v>0</v>
      </c>
      <c r="AR37" s="123">
        <f>'گام اول '!AS38</f>
        <v>0</v>
      </c>
      <c r="AS37" s="375">
        <f>'گام اول '!AT38</f>
        <v>0</v>
      </c>
      <c r="AT37" s="368">
        <f t="shared" si="1"/>
        <v>91984351.818181813</v>
      </c>
      <c r="AU37" s="173">
        <f>'گام اول '!AV38</f>
        <v>70445447.190909088</v>
      </c>
      <c r="AV37" s="141">
        <f>'گام اول '!AW38</f>
        <v>91984351.818181813</v>
      </c>
      <c r="AW37" s="142">
        <f t="shared" si="2"/>
        <v>6438904.6272727279</v>
      </c>
      <c r="AX37" s="75">
        <f t="shared" si="3"/>
        <v>3044544.7190909088</v>
      </c>
      <c r="AY37" s="142">
        <f>'گام اول '!AZ38</f>
        <v>0</v>
      </c>
      <c r="AZ37" s="142">
        <f>'گام اول '!BA38</f>
        <v>0</v>
      </c>
      <c r="BA37" s="142">
        <f>'گام اول '!BB38</f>
        <v>0</v>
      </c>
      <c r="BB37" s="142">
        <f>'گام اول '!BC38</f>
        <v>0</v>
      </c>
      <c r="BC37" s="142">
        <f>'گام اول '!BD38</f>
        <v>0</v>
      </c>
      <c r="BD37" s="142">
        <f>'گام اول '!BE38</f>
        <v>0</v>
      </c>
      <c r="BE37" s="142">
        <f>'گام اول '!BF38</f>
        <v>0</v>
      </c>
      <c r="BF37" s="143">
        <f t="shared" si="4"/>
        <v>9483449.3463636376</v>
      </c>
      <c r="BG37" s="140">
        <f t="shared" si="5"/>
        <v>82500902</v>
      </c>
      <c r="BH37" s="144">
        <f t="shared" si="6"/>
        <v>91984351.818181813</v>
      </c>
      <c r="BI37" s="127">
        <f t="shared" si="41"/>
        <v>6556030</v>
      </c>
      <c r="BJ37" s="145">
        <f t="shared" si="8"/>
        <v>3278015</v>
      </c>
      <c r="BK37" s="145">
        <f t="shared" si="9"/>
        <v>983404.5</v>
      </c>
      <c r="BL37" s="146">
        <f t="shared" si="10"/>
        <v>1120000</v>
      </c>
      <c r="BM37" s="379">
        <v>0</v>
      </c>
      <c r="BN37" s="147">
        <f t="shared" si="11"/>
        <v>103921801.31818181</v>
      </c>
      <c r="BO37" s="148">
        <f t="shared" si="12"/>
        <v>91984351.818181813</v>
      </c>
      <c r="BP37" s="149">
        <f t="shared" si="13"/>
        <v>21156400.918181818</v>
      </c>
      <c r="BQ37" s="150">
        <f t="shared" si="14"/>
        <v>125078202.23636363</v>
      </c>
      <c r="BR37" s="151">
        <f t="shared" si="15"/>
        <v>100800</v>
      </c>
      <c r="BS37" s="147">
        <f t="shared" si="16"/>
        <v>125179002.23636363</v>
      </c>
      <c r="BT37" s="135">
        <v>0</v>
      </c>
      <c r="BU37" s="148">
        <f t="shared" si="17"/>
        <v>10392180.131818183</v>
      </c>
      <c r="BV37" s="152">
        <f t="shared" si="18"/>
        <v>5196090.0659090914</v>
      </c>
      <c r="BW37" s="133">
        <f t="shared" si="19"/>
        <v>109590732.03863636</v>
      </c>
      <c r="BX37" s="147">
        <f t="shared" si="20"/>
        <v>10817449.5</v>
      </c>
      <c r="BY37" s="134">
        <f t="shared" si="21"/>
        <v>98773282.538636357</v>
      </c>
      <c r="CD37" s="388">
        <f>'گام اول '!AU38</f>
        <v>91984351.818181813</v>
      </c>
      <c r="CE37" s="389">
        <f>'گام اول '!AV38</f>
        <v>70445447.190909088</v>
      </c>
      <c r="CF37" s="389">
        <f>'گام اول '!AW38</f>
        <v>91984351.818181813</v>
      </c>
      <c r="CG37" s="389">
        <f>'گام اول '!AX38</f>
        <v>6438904.6272727279</v>
      </c>
      <c r="CH37" s="389">
        <f>'گام اول '!AY38</f>
        <v>3044544.7190909088</v>
      </c>
      <c r="CI37" s="389">
        <f>'گام اول '!AZ38</f>
        <v>0</v>
      </c>
      <c r="CJ37" s="389">
        <f>'گام اول '!BA38</f>
        <v>0</v>
      </c>
      <c r="CK37" s="389">
        <f>'گام اول '!BB38</f>
        <v>0</v>
      </c>
      <c r="CL37" s="389">
        <f>'گام اول '!BC38</f>
        <v>0</v>
      </c>
      <c r="CM37" s="389">
        <f>'گام اول '!BD38</f>
        <v>0</v>
      </c>
      <c r="CN37" s="389">
        <f>'گام اول '!BE38</f>
        <v>0</v>
      </c>
      <c r="CO37" s="389">
        <f>'گام اول '!BF38</f>
        <v>0</v>
      </c>
      <c r="CP37" s="389">
        <f>'گام اول '!BG38</f>
        <v>9483449.3463636376</v>
      </c>
      <c r="CQ37" s="389">
        <f>'گام اول '!BH38</f>
        <v>82500902</v>
      </c>
      <c r="CR37" s="389">
        <f t="shared" si="22"/>
        <v>91984351.818181813</v>
      </c>
      <c r="CS37" s="55">
        <f t="shared" si="42"/>
        <v>6556030</v>
      </c>
      <c r="CT37" s="388">
        <f t="shared" si="24"/>
        <v>3278015</v>
      </c>
      <c r="CU37" s="389">
        <f t="shared" si="25"/>
        <v>983404.5</v>
      </c>
      <c r="CV37" s="389">
        <f t="shared" si="26"/>
        <v>1120000</v>
      </c>
      <c r="CW37" s="55">
        <v>0</v>
      </c>
      <c r="CX37" s="389">
        <f t="shared" si="27"/>
        <v>103921801.31818181</v>
      </c>
      <c r="CY37" s="389">
        <f t="shared" si="28"/>
        <v>91984351.818181813</v>
      </c>
      <c r="CZ37" s="389">
        <f t="shared" si="29"/>
        <v>21156400.918181818</v>
      </c>
      <c r="DA37" s="389">
        <f t="shared" si="30"/>
        <v>125078202.23636363</v>
      </c>
      <c r="DB37" s="389">
        <f t="shared" si="31"/>
        <v>100800</v>
      </c>
      <c r="DC37" s="389">
        <f t="shared" si="32"/>
        <v>125179002.23636363</v>
      </c>
      <c r="DD37" s="394">
        <v>0</v>
      </c>
      <c r="DE37" s="389">
        <f t="shared" si="33"/>
        <v>10392180.131818183</v>
      </c>
      <c r="DF37" s="389">
        <f t="shared" si="34"/>
        <v>5196090.0659090914</v>
      </c>
      <c r="DG37" s="389">
        <f t="shared" si="35"/>
        <v>109590732.03863636</v>
      </c>
      <c r="DH37" s="389">
        <f t="shared" si="36"/>
        <v>10817449.5</v>
      </c>
      <c r="DI37" s="389">
        <f t="shared" si="37"/>
        <v>98773282.538636357</v>
      </c>
      <c r="DJ37" s="389">
        <f t="shared" si="38"/>
        <v>0</v>
      </c>
      <c r="DL37" s="396">
        <f t="shared" si="39"/>
        <v>6638737.5</v>
      </c>
      <c r="DM37" s="396">
        <f t="shared" si="40"/>
        <v>-82707.5</v>
      </c>
    </row>
    <row r="38" spans="1:117" s="55" customFormat="1" ht="21" x14ac:dyDescent="0.2">
      <c r="A38" s="191">
        <f t="shared" si="0"/>
        <v>2655495</v>
      </c>
      <c r="B38" s="136">
        <f>'گام اول '!B39</f>
        <v>33</v>
      </c>
      <c r="C38" s="136">
        <f>'گام اول '!C39</f>
        <v>33</v>
      </c>
      <c r="D38" s="136">
        <f>'گام اول '!D39</f>
        <v>12830</v>
      </c>
      <c r="E38" s="136" t="str">
        <f>'گام اول '!E39</f>
        <v>امیرعباس</v>
      </c>
      <c r="F38" s="136" t="str">
        <f>'گام اول '!F39</f>
        <v>کاشی</v>
      </c>
      <c r="G38" s="136" t="str">
        <f>'گام اول '!G39</f>
        <v xml:space="preserve">اداری </v>
      </c>
      <c r="H38" s="136" t="str">
        <f>'گام اول '!H39</f>
        <v>تهران</v>
      </c>
      <c r="I38" s="136" t="str">
        <f>'گام اول '!I39</f>
        <v>293-813-4085237-1</v>
      </c>
      <c r="J38" s="136" t="str">
        <f>'گام اول '!J39</f>
        <v>5090158411</v>
      </c>
      <c r="K38" s="136" t="str">
        <f>'گام اول '!K39</f>
        <v>5090158411</v>
      </c>
      <c r="L38" s="136" t="str">
        <f>'گام اول '!L39</f>
        <v>تهران</v>
      </c>
      <c r="M38" s="136" t="str">
        <f>'گام اول '!M39</f>
        <v>اداری-کارشناسی</v>
      </c>
      <c r="N38" s="120">
        <f>'گام اول '!N39</f>
        <v>0</v>
      </c>
      <c r="O38" s="119">
        <f>'گام اول '!O39</f>
        <v>0</v>
      </c>
      <c r="P38" s="121">
        <f>'گام اول '!P39</f>
        <v>0</v>
      </c>
      <c r="Q38" s="358">
        <f>'گام اول '!Q39</f>
        <v>30</v>
      </c>
      <c r="R38" s="358">
        <f>'گام اول '!R39</f>
        <v>120</v>
      </c>
      <c r="S38" s="358">
        <f>'گام اول '!S39</f>
        <v>0</v>
      </c>
      <c r="T38" s="358">
        <f>'گام اول '!T39</f>
        <v>0</v>
      </c>
      <c r="U38" s="137">
        <f>'گام اول '!U39</f>
        <v>0</v>
      </c>
      <c r="V38" s="120">
        <f>'گام اول '!W39</f>
        <v>0</v>
      </c>
      <c r="W38" s="121">
        <f>'گام اول '!X39</f>
        <v>0</v>
      </c>
      <c r="X38" s="366">
        <f>'گام اول '!Y39</f>
        <v>0</v>
      </c>
      <c r="Y38" s="366">
        <f>'گام اول '!Z39</f>
        <v>0</v>
      </c>
      <c r="Z38" s="138">
        <f>'گام اول '!AA39</f>
        <v>1477052</v>
      </c>
      <c r="AA38" s="138">
        <f>'گام اول '!AB39</f>
        <v>46667</v>
      </c>
      <c r="AB38" s="138">
        <f>'گام اول '!AC39</f>
        <v>1523719</v>
      </c>
      <c r="AC38" s="138">
        <f>'گام اول '!AD39</f>
        <v>4500000</v>
      </c>
      <c r="AD38" s="138">
        <f>'گام اول '!AE39</f>
        <v>6000000</v>
      </c>
      <c r="AE38" s="139">
        <f>'گام اول '!AF39</f>
        <v>290891.80909090908</v>
      </c>
      <c r="AF38" s="122">
        <f>'گام اول '!AG39</f>
        <v>44311560</v>
      </c>
      <c r="AG38" s="123">
        <f>'گام اول '!AH39</f>
        <v>1400010</v>
      </c>
      <c r="AH38" s="123">
        <f>'گام اول '!AI39</f>
        <v>34907017.090909094</v>
      </c>
      <c r="AI38" s="123">
        <f>'گام اول '!AJ39</f>
        <v>0</v>
      </c>
      <c r="AJ38" s="123">
        <f>'گام اول '!AK39</f>
        <v>4500000</v>
      </c>
      <c r="AK38" s="123">
        <f>'گام اول '!AL39</f>
        <v>6000000</v>
      </c>
      <c r="AL38" s="123">
        <f>'گام اول '!AM39</f>
        <v>0</v>
      </c>
      <c r="AM38" s="123">
        <f>'گام اول '!AN39</f>
        <v>0</v>
      </c>
      <c r="AN38" s="123">
        <f>'گام اول '!AO39</f>
        <v>0</v>
      </c>
      <c r="AO38" s="123">
        <f>'گام اول '!AP39</f>
        <v>4200000</v>
      </c>
      <c r="AP38" s="123">
        <f>'گام اول '!AQ39</f>
        <v>0</v>
      </c>
      <c r="AQ38" s="123">
        <f>'گام اول '!AR39</f>
        <v>0</v>
      </c>
      <c r="AR38" s="123">
        <f>'گام اول '!AS39</f>
        <v>0</v>
      </c>
      <c r="AS38" s="375">
        <f>'گام اول '!AT39</f>
        <v>0</v>
      </c>
      <c r="AT38" s="368">
        <f t="shared" si="1"/>
        <v>95318587.090909094</v>
      </c>
      <c r="AU38" s="173">
        <f>'گام اول '!AV39</f>
        <v>73946285.99454546</v>
      </c>
      <c r="AV38" s="141">
        <f>'گام اول '!AW39</f>
        <v>95318587.090909094</v>
      </c>
      <c r="AW38" s="142">
        <f t="shared" si="2"/>
        <v>6672301.0963636376</v>
      </c>
      <c r="AX38" s="75">
        <f t="shared" si="3"/>
        <v>3394628.5994545463</v>
      </c>
      <c r="AY38" s="142">
        <f>'گام اول '!AZ39</f>
        <v>0</v>
      </c>
      <c r="AZ38" s="142">
        <f>'گام اول '!BA39</f>
        <v>0</v>
      </c>
      <c r="BA38" s="142">
        <f>'گام اول '!BB39</f>
        <v>0</v>
      </c>
      <c r="BB38" s="142">
        <f>'گام اول '!BC39</f>
        <v>0</v>
      </c>
      <c r="BC38" s="142">
        <f>'گام اول '!BD39</f>
        <v>0</v>
      </c>
      <c r="BD38" s="142">
        <f>'گام اول '!BE39</f>
        <v>0</v>
      </c>
      <c r="BE38" s="142">
        <f>'گام اول '!BF39</f>
        <v>0</v>
      </c>
      <c r="BF38" s="143">
        <f t="shared" si="4"/>
        <v>10066929.695818184</v>
      </c>
      <c r="BG38" s="140">
        <f t="shared" si="5"/>
        <v>85251657</v>
      </c>
      <c r="BH38" s="144">
        <f t="shared" si="6"/>
        <v>95318587.090909094</v>
      </c>
      <c r="BI38" s="398">
        <f t="shared" ref="BI38:BI40" si="49">(((885165*30)*3)/12)/30*Q38</f>
        <v>6638737.5</v>
      </c>
      <c r="BJ38" s="145">
        <f t="shared" si="8"/>
        <v>3809297.5</v>
      </c>
      <c r="BK38" s="145">
        <f t="shared" si="9"/>
        <v>1142789.25</v>
      </c>
      <c r="BL38" s="146">
        <f t="shared" si="10"/>
        <v>1120000</v>
      </c>
      <c r="BM38" s="379">
        <v>0</v>
      </c>
      <c r="BN38" s="147">
        <f t="shared" si="11"/>
        <v>108029411.34090909</v>
      </c>
      <c r="BO38" s="148">
        <f t="shared" si="12"/>
        <v>95318587.090909094</v>
      </c>
      <c r="BP38" s="149">
        <f t="shared" si="13"/>
        <v>21923275.030909091</v>
      </c>
      <c r="BQ38" s="150">
        <f t="shared" si="14"/>
        <v>129952686.37181818</v>
      </c>
      <c r="BR38" s="151">
        <f t="shared" si="15"/>
        <v>100800</v>
      </c>
      <c r="BS38" s="147">
        <f t="shared" si="16"/>
        <v>130053486.37181818</v>
      </c>
      <c r="BT38" s="135">
        <v>0</v>
      </c>
      <c r="BU38" s="148">
        <f t="shared" si="17"/>
        <v>10802941.13409091</v>
      </c>
      <c r="BV38" s="152">
        <f t="shared" si="18"/>
        <v>5401470.5670454549</v>
      </c>
      <c r="BW38" s="133">
        <f t="shared" si="19"/>
        <v>113849074.67068182</v>
      </c>
      <c r="BX38" s="147">
        <f t="shared" si="20"/>
        <v>11590824.25</v>
      </c>
      <c r="BY38" s="134">
        <f t="shared" si="21"/>
        <v>102258250.42068182</v>
      </c>
      <c r="CD38" s="388">
        <f>'گام اول '!AU39</f>
        <v>95318587.090909094</v>
      </c>
      <c r="CE38" s="389">
        <f>'گام اول '!AV39</f>
        <v>73946285.99454546</v>
      </c>
      <c r="CF38" s="389">
        <f>'گام اول '!AW39</f>
        <v>95318587.090909094</v>
      </c>
      <c r="CG38" s="389">
        <f>'گام اول '!AX39</f>
        <v>6672301.0963636376</v>
      </c>
      <c r="CH38" s="389">
        <f>'گام اول '!AY39</f>
        <v>3394628.5994545463</v>
      </c>
      <c r="CI38" s="389">
        <f>'گام اول '!AZ39</f>
        <v>0</v>
      </c>
      <c r="CJ38" s="389">
        <f>'گام اول '!BA39</f>
        <v>0</v>
      </c>
      <c r="CK38" s="389">
        <f>'گام اول '!BB39</f>
        <v>0</v>
      </c>
      <c r="CL38" s="389">
        <f>'گام اول '!BC39</f>
        <v>0</v>
      </c>
      <c r="CM38" s="389">
        <f>'گام اول '!BD39</f>
        <v>0</v>
      </c>
      <c r="CN38" s="389">
        <f>'گام اول '!BE39</f>
        <v>0</v>
      </c>
      <c r="CO38" s="389">
        <f>'گام اول '!BF39</f>
        <v>0</v>
      </c>
      <c r="CP38" s="389">
        <f>'گام اول '!BG39</f>
        <v>10066929.695818184</v>
      </c>
      <c r="CQ38" s="389">
        <f>'گام اول '!BH39</f>
        <v>85251657</v>
      </c>
      <c r="CR38" s="389">
        <f t="shared" si="22"/>
        <v>95318587.090909094</v>
      </c>
      <c r="CS38" s="399">
        <f t="shared" ref="CS38:CS40" si="50">(885165*30/12*3)/30*Q38</f>
        <v>6638737.5</v>
      </c>
      <c r="CT38" s="388">
        <f t="shared" si="24"/>
        <v>3809297.5</v>
      </c>
      <c r="CU38" s="389">
        <f t="shared" si="25"/>
        <v>1142789.25</v>
      </c>
      <c r="CV38" s="389">
        <f t="shared" si="26"/>
        <v>1120000</v>
      </c>
      <c r="CW38" s="55">
        <v>0</v>
      </c>
      <c r="CX38" s="389">
        <f t="shared" si="27"/>
        <v>108029411.34090909</v>
      </c>
      <c r="CY38" s="389">
        <f t="shared" si="28"/>
        <v>95318587.090909094</v>
      </c>
      <c r="CZ38" s="389">
        <f t="shared" si="29"/>
        <v>21923275.030909091</v>
      </c>
      <c r="DA38" s="389">
        <f t="shared" si="30"/>
        <v>129952686.37181818</v>
      </c>
      <c r="DB38" s="389">
        <f t="shared" si="31"/>
        <v>100800</v>
      </c>
      <c r="DC38" s="389">
        <f t="shared" si="32"/>
        <v>130053486.37181818</v>
      </c>
      <c r="DD38" s="394">
        <v>0</v>
      </c>
      <c r="DE38" s="389">
        <f t="shared" si="33"/>
        <v>10802941.13409091</v>
      </c>
      <c r="DF38" s="389">
        <f t="shared" si="34"/>
        <v>5401470.5670454549</v>
      </c>
      <c r="DG38" s="389">
        <f t="shared" si="35"/>
        <v>113849074.67068182</v>
      </c>
      <c r="DH38" s="389">
        <f t="shared" si="36"/>
        <v>11590824.25</v>
      </c>
      <c r="DI38" s="389">
        <f t="shared" si="37"/>
        <v>102258250.42068182</v>
      </c>
      <c r="DJ38" s="389">
        <f t="shared" si="38"/>
        <v>0</v>
      </c>
      <c r="DL38" s="397">
        <f t="shared" si="39"/>
        <v>6638737.5</v>
      </c>
      <c r="DM38" s="397">
        <f t="shared" si="40"/>
        <v>0</v>
      </c>
    </row>
    <row r="39" spans="1:117" s="55" customFormat="1" ht="21" x14ac:dyDescent="0.2">
      <c r="A39" s="191">
        <f t="shared" si="0"/>
        <v>2655495</v>
      </c>
      <c r="B39" s="136">
        <f>'گام اول '!B40</f>
        <v>34</v>
      </c>
      <c r="C39" s="136">
        <f>'گام اول '!C40</f>
        <v>34</v>
      </c>
      <c r="D39" s="136">
        <f>'گام اول '!D40</f>
        <v>13081</v>
      </c>
      <c r="E39" s="136" t="str">
        <f>'گام اول '!E40</f>
        <v>سمیرا</v>
      </c>
      <c r="F39" s="136" t="str">
        <f>'گام اول '!F40</f>
        <v>عبدالهی</v>
      </c>
      <c r="G39" s="136" t="str">
        <f>'گام اول '!G40</f>
        <v xml:space="preserve">اداری </v>
      </c>
      <c r="H39" s="136" t="str">
        <f>'گام اول '!H40</f>
        <v>ش.تهران</v>
      </c>
      <c r="I39" s="136" t="str">
        <f>'گام اول '!I40</f>
        <v>124-813-3605555-1</v>
      </c>
      <c r="J39" s="136">
        <f>'گام اول '!J40</f>
        <v>430016247</v>
      </c>
      <c r="K39" s="136" t="str">
        <f>'گام اول '!K40</f>
        <v>0025788201</v>
      </c>
      <c r="L39" s="136" t="str">
        <f>'گام اول '!L40</f>
        <v>ش - تهران</v>
      </c>
      <c r="M39" s="136" t="str">
        <f>'گام اول '!M40</f>
        <v>اداری-کارشناسی</v>
      </c>
      <c r="N39" s="120">
        <f>'گام اول '!N40</f>
        <v>0</v>
      </c>
      <c r="O39" s="119">
        <f>'گام اول '!O40</f>
        <v>0</v>
      </c>
      <c r="P39" s="121">
        <f>'گام اول '!P40</f>
        <v>0</v>
      </c>
      <c r="Q39" s="358">
        <f>'گام اول '!Q40</f>
        <v>30</v>
      </c>
      <c r="R39" s="358">
        <f>'گام اول '!R40</f>
        <v>28</v>
      </c>
      <c r="S39" s="358">
        <f>'گام اول '!S40</f>
        <v>0</v>
      </c>
      <c r="T39" s="358">
        <f>'گام اول '!T40</f>
        <v>0</v>
      </c>
      <c r="U39" s="137">
        <f>'گام اول '!U40</f>
        <v>0</v>
      </c>
      <c r="V39" s="120">
        <f>'گام اول '!W40</f>
        <v>0</v>
      </c>
      <c r="W39" s="121">
        <f>'گام اول '!X40</f>
        <v>0</v>
      </c>
      <c r="X39" s="366">
        <f>'گام اول '!Y40</f>
        <v>0</v>
      </c>
      <c r="Y39" s="366">
        <f>'گام اول '!Z40</f>
        <v>0</v>
      </c>
      <c r="Z39" s="138">
        <f>'گام اول '!AA40</f>
        <v>1477052</v>
      </c>
      <c r="AA39" s="138">
        <f>'گام اول '!AB40</f>
        <v>46667</v>
      </c>
      <c r="AB39" s="138">
        <f>'گام اول '!AC40</f>
        <v>1523719</v>
      </c>
      <c r="AC39" s="138">
        <f>'گام اول '!AD40</f>
        <v>4500000</v>
      </c>
      <c r="AD39" s="138">
        <f>'گام اول '!AE40</f>
        <v>6000000</v>
      </c>
      <c r="AE39" s="139">
        <f>'گام اول '!AF40</f>
        <v>290891.80909090908</v>
      </c>
      <c r="AF39" s="122">
        <f>'گام اول '!AG40</f>
        <v>44311560</v>
      </c>
      <c r="AG39" s="123">
        <f>'گام اول '!AH40</f>
        <v>1400010</v>
      </c>
      <c r="AH39" s="123">
        <f>'گام اول '!AI40</f>
        <v>8144970.6545454543</v>
      </c>
      <c r="AI39" s="123">
        <f>'گام اول '!AJ40</f>
        <v>0</v>
      </c>
      <c r="AJ39" s="123">
        <f>'گام اول '!AK40</f>
        <v>4500000</v>
      </c>
      <c r="AK39" s="123">
        <f>'گام اول '!AL40</f>
        <v>6000000</v>
      </c>
      <c r="AL39" s="123">
        <f>'گام اول '!AM40</f>
        <v>0</v>
      </c>
      <c r="AM39" s="123">
        <f>'گام اول '!AN40</f>
        <v>0</v>
      </c>
      <c r="AN39" s="123">
        <f>'گام اول '!AO40</f>
        <v>0</v>
      </c>
      <c r="AO39" s="123">
        <f>'گام اول '!AP40</f>
        <v>4000000</v>
      </c>
      <c r="AP39" s="123">
        <f>'گام اول '!AQ40</f>
        <v>0</v>
      </c>
      <c r="AQ39" s="123">
        <f>'گام اول '!AR40</f>
        <v>0</v>
      </c>
      <c r="AR39" s="123">
        <f>'گام اول '!AS40</f>
        <v>0</v>
      </c>
      <c r="AS39" s="375">
        <f>'گام اول '!AT40</f>
        <v>0</v>
      </c>
      <c r="AT39" s="368">
        <f t="shared" si="1"/>
        <v>68356540.654545456</v>
      </c>
      <c r="AU39" s="173">
        <f>'گام اول '!AV40</f>
        <v>49071582.808727272</v>
      </c>
      <c r="AV39" s="141">
        <f>'گام اول '!AW40</f>
        <v>68356540.654545456</v>
      </c>
      <c r="AW39" s="142">
        <f t="shared" si="2"/>
        <v>4784957.8458181825</v>
      </c>
      <c r="AX39" s="75">
        <f t="shared" si="3"/>
        <v>907158.28087272728</v>
      </c>
      <c r="AY39" s="142">
        <f>'گام اول '!AZ40</f>
        <v>0</v>
      </c>
      <c r="AZ39" s="142">
        <f>'گام اول '!BA40</f>
        <v>0</v>
      </c>
      <c r="BA39" s="142">
        <f>'گام اول '!BB40</f>
        <v>0</v>
      </c>
      <c r="BB39" s="142">
        <f>'گام اول '!BC40</f>
        <v>0</v>
      </c>
      <c r="BC39" s="142">
        <f>'گام اول '!BD40</f>
        <v>0</v>
      </c>
      <c r="BD39" s="142">
        <f>'گام اول '!BE40</f>
        <v>0</v>
      </c>
      <c r="BE39" s="142">
        <f>'گام اول '!BF40</f>
        <v>0</v>
      </c>
      <c r="BF39" s="143">
        <f t="shared" si="4"/>
        <v>5692116.1266909093</v>
      </c>
      <c r="BG39" s="140">
        <f t="shared" si="5"/>
        <v>62664424</v>
      </c>
      <c r="BH39" s="144">
        <f t="shared" si="6"/>
        <v>68356540.654545456</v>
      </c>
      <c r="BI39" s="398">
        <f t="shared" si="49"/>
        <v>6638737.5</v>
      </c>
      <c r="BJ39" s="145">
        <f t="shared" si="8"/>
        <v>3809297.5</v>
      </c>
      <c r="BK39" s="145">
        <f t="shared" si="9"/>
        <v>1142789.25</v>
      </c>
      <c r="BL39" s="146">
        <f t="shared" si="10"/>
        <v>1120000</v>
      </c>
      <c r="BM39" s="379">
        <v>0</v>
      </c>
      <c r="BN39" s="147">
        <f t="shared" si="11"/>
        <v>81067364.904545456</v>
      </c>
      <c r="BO39" s="148">
        <f t="shared" si="12"/>
        <v>68356540.654545456</v>
      </c>
      <c r="BP39" s="149">
        <f t="shared" si="13"/>
        <v>15722004.350545455</v>
      </c>
      <c r="BQ39" s="150">
        <f t="shared" si="14"/>
        <v>96789369.255090907</v>
      </c>
      <c r="BR39" s="151">
        <f t="shared" si="15"/>
        <v>100800</v>
      </c>
      <c r="BS39" s="147">
        <f t="shared" si="16"/>
        <v>96890169.255090907</v>
      </c>
      <c r="BT39" s="135">
        <v>0</v>
      </c>
      <c r="BU39" s="148">
        <f t="shared" si="17"/>
        <v>8106736.4904545462</v>
      </c>
      <c r="BV39" s="152">
        <f t="shared" si="18"/>
        <v>4053368.2452272731</v>
      </c>
      <c r="BW39" s="133">
        <f t="shared" si="19"/>
        <v>84730064.51940909</v>
      </c>
      <c r="BX39" s="147">
        <f t="shared" si="20"/>
        <v>11590824.25</v>
      </c>
      <c r="BY39" s="134">
        <f t="shared" si="21"/>
        <v>73139240.26940909</v>
      </c>
      <c r="CD39" s="388">
        <f>'گام اول '!AU40</f>
        <v>68356540.654545456</v>
      </c>
      <c r="CE39" s="389">
        <f>'گام اول '!AV40</f>
        <v>49071582.808727272</v>
      </c>
      <c r="CF39" s="389">
        <f>'گام اول '!AW40</f>
        <v>68356540.654545456</v>
      </c>
      <c r="CG39" s="389">
        <f>'گام اول '!AX40</f>
        <v>4784957.8458181825</v>
      </c>
      <c r="CH39" s="389">
        <f>'گام اول '!AY40</f>
        <v>907158.28087272728</v>
      </c>
      <c r="CI39" s="389">
        <f>'گام اول '!AZ40</f>
        <v>0</v>
      </c>
      <c r="CJ39" s="389">
        <f>'گام اول '!BA40</f>
        <v>0</v>
      </c>
      <c r="CK39" s="389">
        <f>'گام اول '!BB40</f>
        <v>0</v>
      </c>
      <c r="CL39" s="389">
        <f>'گام اول '!BC40</f>
        <v>0</v>
      </c>
      <c r="CM39" s="389">
        <f>'گام اول '!BD40</f>
        <v>0</v>
      </c>
      <c r="CN39" s="389">
        <f>'گام اول '!BE40</f>
        <v>0</v>
      </c>
      <c r="CO39" s="389">
        <f>'گام اول '!BF40</f>
        <v>0</v>
      </c>
      <c r="CP39" s="389">
        <f>'گام اول '!BG40</f>
        <v>5692116.1266909093</v>
      </c>
      <c r="CQ39" s="389">
        <f>'گام اول '!BH40</f>
        <v>62664424</v>
      </c>
      <c r="CR39" s="389">
        <f t="shared" si="22"/>
        <v>68356540.654545456</v>
      </c>
      <c r="CS39" s="399">
        <f t="shared" si="50"/>
        <v>6638737.5</v>
      </c>
      <c r="CT39" s="388">
        <f t="shared" si="24"/>
        <v>3809297.5</v>
      </c>
      <c r="CU39" s="389">
        <f t="shared" si="25"/>
        <v>1142789.25</v>
      </c>
      <c r="CV39" s="389">
        <f t="shared" si="26"/>
        <v>1120000</v>
      </c>
      <c r="CW39" s="55">
        <v>0</v>
      </c>
      <c r="CX39" s="389">
        <f t="shared" si="27"/>
        <v>81067364.904545456</v>
      </c>
      <c r="CY39" s="389">
        <f t="shared" si="28"/>
        <v>68356540.654545456</v>
      </c>
      <c r="CZ39" s="389">
        <f t="shared" si="29"/>
        <v>15722004.350545455</v>
      </c>
      <c r="DA39" s="389">
        <f t="shared" si="30"/>
        <v>96789369.255090907</v>
      </c>
      <c r="DB39" s="389">
        <f t="shared" si="31"/>
        <v>100800</v>
      </c>
      <c r="DC39" s="389">
        <f t="shared" si="32"/>
        <v>96890169.255090907</v>
      </c>
      <c r="DD39" s="394">
        <v>0</v>
      </c>
      <c r="DE39" s="389">
        <f t="shared" si="33"/>
        <v>8106736.4904545462</v>
      </c>
      <c r="DF39" s="389">
        <f t="shared" si="34"/>
        <v>4053368.2452272731</v>
      </c>
      <c r="DG39" s="389">
        <f t="shared" si="35"/>
        <v>84730064.51940909</v>
      </c>
      <c r="DH39" s="389">
        <f t="shared" si="36"/>
        <v>11590824.25</v>
      </c>
      <c r="DI39" s="389">
        <f t="shared" si="37"/>
        <v>73139240.26940909</v>
      </c>
      <c r="DJ39" s="389">
        <f t="shared" si="38"/>
        <v>0</v>
      </c>
      <c r="DL39" s="397">
        <f t="shared" si="39"/>
        <v>6638737.5</v>
      </c>
      <c r="DM39" s="397">
        <f t="shared" si="40"/>
        <v>0</v>
      </c>
    </row>
    <row r="40" spans="1:117" s="55" customFormat="1" ht="21" x14ac:dyDescent="0.2">
      <c r="A40" s="191">
        <f t="shared" si="0"/>
        <v>2655495</v>
      </c>
      <c r="B40" s="136">
        <f>'گام اول '!B41</f>
        <v>35</v>
      </c>
      <c r="C40" s="136">
        <f>'گام اول '!C41</f>
        <v>35</v>
      </c>
      <c r="D40" s="136">
        <f>'گام اول '!D41</f>
        <v>13114</v>
      </c>
      <c r="E40" s="136" t="str">
        <f>'گام اول '!E41</f>
        <v>سعید</v>
      </c>
      <c r="F40" s="136" t="str">
        <f>'گام اول '!F41</f>
        <v>اصغری</v>
      </c>
      <c r="G40" s="136" t="str">
        <f>'گام اول '!G41</f>
        <v xml:space="preserve">اداری </v>
      </c>
      <c r="H40" s="136" t="str">
        <f>'گام اول '!H41</f>
        <v>ش.تهران</v>
      </c>
      <c r="I40" s="136" t="str">
        <f>'گام اول '!I41</f>
        <v>121-800-1628255-1</v>
      </c>
      <c r="J40" s="136" t="str">
        <f>'گام اول '!J41</f>
        <v>0010470875</v>
      </c>
      <c r="K40" s="136" t="str">
        <f>'گام اول '!K41</f>
        <v>0012731528</v>
      </c>
      <c r="L40" s="136" t="str">
        <f>'گام اول '!L41</f>
        <v>ش - تهران</v>
      </c>
      <c r="M40" s="136" t="str">
        <f>'گام اول '!M41</f>
        <v>اداری-کاردانی</v>
      </c>
      <c r="N40" s="120">
        <f>'گام اول '!N41</f>
        <v>0</v>
      </c>
      <c r="O40" s="119">
        <f>'گام اول '!O41</f>
        <v>0</v>
      </c>
      <c r="P40" s="121">
        <f>'گام اول '!P41</f>
        <v>0</v>
      </c>
      <c r="Q40" s="358">
        <f>'گام اول '!Q41</f>
        <v>30</v>
      </c>
      <c r="R40" s="358">
        <f>'گام اول '!R41</f>
        <v>41</v>
      </c>
      <c r="S40" s="358">
        <f>'گام اول '!S41</f>
        <v>0</v>
      </c>
      <c r="T40" s="358">
        <f>'گام اول '!T41</f>
        <v>0</v>
      </c>
      <c r="U40" s="137">
        <f>'گام اول '!U41</f>
        <v>0</v>
      </c>
      <c r="V40" s="120">
        <f>'گام اول '!W41</f>
        <v>0</v>
      </c>
      <c r="W40" s="121">
        <f>'گام اول '!X41</f>
        <v>0</v>
      </c>
      <c r="X40" s="366">
        <f>'گام اول '!Y41</f>
        <v>0</v>
      </c>
      <c r="Y40" s="366">
        <f>'گام اول '!Z41</f>
        <v>0</v>
      </c>
      <c r="Z40" s="138">
        <f>'گام اول '!AA41</f>
        <v>1311206</v>
      </c>
      <c r="AA40" s="138">
        <f>'گام اول '!AB41</f>
        <v>46667</v>
      </c>
      <c r="AB40" s="138">
        <f>'گام اول '!AC41</f>
        <v>1357873</v>
      </c>
      <c r="AC40" s="138">
        <f>'گام اول '!AD41</f>
        <v>4500000</v>
      </c>
      <c r="AD40" s="138">
        <f>'گام اول '!AE41</f>
        <v>6000000</v>
      </c>
      <c r="AE40" s="139">
        <f>'گام اول '!AF41</f>
        <v>259230.3</v>
      </c>
      <c r="AF40" s="122">
        <f>'گام اول '!AG41</f>
        <v>39336180</v>
      </c>
      <c r="AG40" s="123">
        <f>'گام اول '!AH41</f>
        <v>1400010</v>
      </c>
      <c r="AH40" s="123">
        <f>'گام اول '!AI41</f>
        <v>10628442.299999999</v>
      </c>
      <c r="AI40" s="123">
        <f>'گام اول '!AJ41</f>
        <v>0</v>
      </c>
      <c r="AJ40" s="123">
        <f>'گام اول '!AK41</f>
        <v>4500000</v>
      </c>
      <c r="AK40" s="123">
        <f>'گام اول '!AL41</f>
        <v>6000000</v>
      </c>
      <c r="AL40" s="123">
        <f>'گام اول '!AM41</f>
        <v>0</v>
      </c>
      <c r="AM40" s="123">
        <f>'گام اول '!AN41</f>
        <v>0</v>
      </c>
      <c r="AN40" s="123">
        <f>'گام اول '!AO41</f>
        <v>0</v>
      </c>
      <c r="AO40" s="123">
        <f>'گام اول '!AP41</f>
        <v>1800000</v>
      </c>
      <c r="AP40" s="123">
        <f>'گام اول '!AQ41</f>
        <v>0</v>
      </c>
      <c r="AQ40" s="123">
        <f>'گام اول '!AR41</f>
        <v>0</v>
      </c>
      <c r="AR40" s="123">
        <f>'گام اول '!AS41</f>
        <v>0</v>
      </c>
      <c r="AS40" s="375">
        <f>'گام اول '!AT41</f>
        <v>0</v>
      </c>
      <c r="AT40" s="368">
        <f t="shared" si="1"/>
        <v>63664632.299999997</v>
      </c>
      <c r="AU40" s="173">
        <f>'گام اول '!AV41</f>
        <v>46908108.038999997</v>
      </c>
      <c r="AV40" s="141">
        <f>'گام اول '!AW41</f>
        <v>63664632.299999997</v>
      </c>
      <c r="AW40" s="142">
        <f t="shared" si="2"/>
        <v>4456524.2609999999</v>
      </c>
      <c r="AX40" s="75">
        <f t="shared" si="3"/>
        <v>690810.80389999971</v>
      </c>
      <c r="AY40" s="142">
        <f>'گام اول '!AZ41</f>
        <v>0</v>
      </c>
      <c r="AZ40" s="142">
        <f>'گام اول '!BA41</f>
        <v>0</v>
      </c>
      <c r="BA40" s="142">
        <f>'گام اول '!BB41</f>
        <v>0</v>
      </c>
      <c r="BB40" s="142">
        <f>'گام اول '!BC41</f>
        <v>0</v>
      </c>
      <c r="BC40" s="142">
        <f>'گام اول '!BD41</f>
        <v>0</v>
      </c>
      <c r="BD40" s="142">
        <f>'گام اول '!BE41</f>
        <v>0</v>
      </c>
      <c r="BE40" s="142">
        <f>'گام اول '!BF41</f>
        <v>0</v>
      </c>
      <c r="BF40" s="143">
        <f t="shared" si="4"/>
        <v>5147335.0648999996</v>
      </c>
      <c r="BG40" s="140">
        <f t="shared" si="5"/>
        <v>58517297</v>
      </c>
      <c r="BH40" s="144">
        <f t="shared" si="6"/>
        <v>63664632.299999997</v>
      </c>
      <c r="BI40" s="398">
        <f t="shared" si="49"/>
        <v>6638737.5</v>
      </c>
      <c r="BJ40" s="145">
        <f t="shared" si="8"/>
        <v>3394682.5</v>
      </c>
      <c r="BK40" s="145">
        <f t="shared" si="9"/>
        <v>1018404.7499999999</v>
      </c>
      <c r="BL40" s="146">
        <f t="shared" si="10"/>
        <v>1120000</v>
      </c>
      <c r="BM40" s="379">
        <v>0</v>
      </c>
      <c r="BN40" s="147">
        <f t="shared" si="11"/>
        <v>75836457.049999997</v>
      </c>
      <c r="BO40" s="148">
        <f t="shared" si="12"/>
        <v>63664632.299999997</v>
      </c>
      <c r="BP40" s="149">
        <f t="shared" si="13"/>
        <v>14642865.429</v>
      </c>
      <c r="BQ40" s="150">
        <f t="shared" si="14"/>
        <v>90479322.479000002</v>
      </c>
      <c r="BR40" s="151">
        <f t="shared" si="15"/>
        <v>100800</v>
      </c>
      <c r="BS40" s="147">
        <f t="shared" si="16"/>
        <v>90580122.479000002</v>
      </c>
      <c r="BT40" s="135">
        <v>0</v>
      </c>
      <c r="BU40" s="148">
        <f t="shared" si="17"/>
        <v>7583645.7050000001</v>
      </c>
      <c r="BV40" s="152">
        <f t="shared" si="18"/>
        <v>3791822.8525</v>
      </c>
      <c r="BW40" s="133">
        <f t="shared" si="19"/>
        <v>79204653.921499997</v>
      </c>
      <c r="BX40" s="147">
        <f t="shared" si="20"/>
        <v>11051824.75</v>
      </c>
      <c r="BY40" s="134">
        <f t="shared" si="21"/>
        <v>68152829.171499997</v>
      </c>
      <c r="CD40" s="388">
        <f>'گام اول '!AU41</f>
        <v>63664632.299999997</v>
      </c>
      <c r="CE40" s="389">
        <f>'گام اول '!AV41</f>
        <v>46908108.038999997</v>
      </c>
      <c r="CF40" s="389">
        <f>'گام اول '!AW41</f>
        <v>63664632.299999997</v>
      </c>
      <c r="CG40" s="389">
        <f>'گام اول '!AX41</f>
        <v>4456524.2609999999</v>
      </c>
      <c r="CH40" s="389">
        <f>'گام اول '!AY41</f>
        <v>690810.80389999971</v>
      </c>
      <c r="CI40" s="389">
        <f>'گام اول '!AZ41</f>
        <v>0</v>
      </c>
      <c r="CJ40" s="389">
        <f>'گام اول '!BA41</f>
        <v>0</v>
      </c>
      <c r="CK40" s="389">
        <f>'گام اول '!BB41</f>
        <v>0</v>
      </c>
      <c r="CL40" s="389">
        <f>'گام اول '!BC41</f>
        <v>0</v>
      </c>
      <c r="CM40" s="389">
        <f>'گام اول '!BD41</f>
        <v>0</v>
      </c>
      <c r="CN40" s="389">
        <f>'گام اول '!BE41</f>
        <v>0</v>
      </c>
      <c r="CO40" s="389">
        <f>'گام اول '!BF41</f>
        <v>0</v>
      </c>
      <c r="CP40" s="389">
        <f>'گام اول '!BG41</f>
        <v>5147335.0648999996</v>
      </c>
      <c r="CQ40" s="389">
        <f>'گام اول '!BH41</f>
        <v>58517297</v>
      </c>
      <c r="CR40" s="389">
        <f t="shared" si="22"/>
        <v>63664632.299999997</v>
      </c>
      <c r="CS40" s="399">
        <f t="shared" si="50"/>
        <v>6638737.5</v>
      </c>
      <c r="CT40" s="388">
        <f t="shared" si="24"/>
        <v>3394682.5</v>
      </c>
      <c r="CU40" s="389">
        <f t="shared" si="25"/>
        <v>1018404.7499999999</v>
      </c>
      <c r="CV40" s="389">
        <f t="shared" si="26"/>
        <v>1120000</v>
      </c>
      <c r="CW40" s="55">
        <v>0</v>
      </c>
      <c r="CX40" s="389">
        <f t="shared" si="27"/>
        <v>75836457.049999997</v>
      </c>
      <c r="CY40" s="389">
        <f t="shared" si="28"/>
        <v>63664632.299999997</v>
      </c>
      <c r="CZ40" s="389">
        <f t="shared" si="29"/>
        <v>14642865.429</v>
      </c>
      <c r="DA40" s="389">
        <f t="shared" si="30"/>
        <v>90479322.479000002</v>
      </c>
      <c r="DB40" s="389">
        <f t="shared" si="31"/>
        <v>100800</v>
      </c>
      <c r="DC40" s="389">
        <f t="shared" si="32"/>
        <v>90580122.479000002</v>
      </c>
      <c r="DD40" s="394">
        <v>0</v>
      </c>
      <c r="DE40" s="389">
        <f t="shared" si="33"/>
        <v>7583645.7050000001</v>
      </c>
      <c r="DF40" s="389">
        <f t="shared" si="34"/>
        <v>3791822.8525</v>
      </c>
      <c r="DG40" s="389">
        <f t="shared" si="35"/>
        <v>79204653.921499997</v>
      </c>
      <c r="DH40" s="389">
        <f t="shared" si="36"/>
        <v>11051824.75</v>
      </c>
      <c r="DI40" s="389">
        <f t="shared" si="37"/>
        <v>68152829.171499997</v>
      </c>
      <c r="DJ40" s="389">
        <f t="shared" si="38"/>
        <v>0</v>
      </c>
      <c r="DL40" s="397">
        <f t="shared" si="39"/>
        <v>6638737.5</v>
      </c>
      <c r="DM40" s="397">
        <f t="shared" si="40"/>
        <v>0</v>
      </c>
    </row>
    <row r="41" spans="1:117" s="55" customFormat="1" ht="21" x14ac:dyDescent="0.2">
      <c r="A41" s="191">
        <f t="shared" si="0"/>
        <v>2655495</v>
      </c>
      <c r="B41" s="136">
        <f>'گام اول '!B42</f>
        <v>36</v>
      </c>
      <c r="C41" s="136">
        <f>'گام اول '!C42</f>
        <v>36</v>
      </c>
      <c r="D41" s="136">
        <f>'گام اول '!D42</f>
        <v>13115</v>
      </c>
      <c r="E41" s="136" t="str">
        <f>'گام اول '!E42</f>
        <v>محمد حسین</v>
      </c>
      <c r="F41" s="136" t="str">
        <f>'گام اول '!F42</f>
        <v>کرمی</v>
      </c>
      <c r="G41" s="136" t="str">
        <f>'گام اول '!G42</f>
        <v xml:space="preserve">اداری </v>
      </c>
      <c r="H41" s="136" t="str">
        <f>'گام اول '!H42</f>
        <v>ش.تهران</v>
      </c>
      <c r="I41" s="136" t="str">
        <f>'گام اول '!I42</f>
        <v>121-800-329028-1</v>
      </c>
      <c r="J41" s="136" t="str">
        <f>'گام اول '!J42</f>
        <v>0010159551</v>
      </c>
      <c r="K41" s="136" t="str">
        <f>'گام اول '!K42</f>
        <v>0012706976</v>
      </c>
      <c r="L41" s="136" t="str">
        <f>'گام اول '!L42</f>
        <v>ش - تهران</v>
      </c>
      <c r="M41" s="136" t="str">
        <f>'گام اول '!M42</f>
        <v>اداری- دیپلم</v>
      </c>
      <c r="N41" s="120">
        <f>'گام اول '!N42</f>
        <v>0</v>
      </c>
      <c r="O41" s="119">
        <f>'گام اول '!O42</f>
        <v>0</v>
      </c>
      <c r="P41" s="121">
        <f>'گام اول '!P42</f>
        <v>0</v>
      </c>
      <c r="Q41" s="358">
        <f>'گام اول '!Q42</f>
        <v>30</v>
      </c>
      <c r="R41" s="358">
        <f>'گام اول '!R42</f>
        <v>24</v>
      </c>
      <c r="S41" s="358">
        <f>'گام اول '!S42</f>
        <v>0</v>
      </c>
      <c r="T41" s="358">
        <f>'گام اول '!T42</f>
        <v>0</v>
      </c>
      <c r="U41" s="137">
        <f>'گام اول '!U42</f>
        <v>0</v>
      </c>
      <c r="V41" s="120">
        <f>'گام اول '!W42</f>
        <v>0</v>
      </c>
      <c r="W41" s="121">
        <f>'گام اول '!X42</f>
        <v>0</v>
      </c>
      <c r="X41" s="366">
        <f>'گام اول '!Y42</f>
        <v>2</v>
      </c>
      <c r="Y41" s="366">
        <f>'گام اول '!Z42</f>
        <v>2</v>
      </c>
      <c r="Z41" s="138">
        <f>'گام اول '!AA42</f>
        <v>1145360</v>
      </c>
      <c r="AA41" s="138">
        <f>'گام اول '!AB42</f>
        <v>46667</v>
      </c>
      <c r="AB41" s="138">
        <f>'گام اول '!AC42</f>
        <v>1192027</v>
      </c>
      <c r="AC41" s="138">
        <f>'گام اول '!AD42</f>
        <v>4500000</v>
      </c>
      <c r="AD41" s="138">
        <f>'گام اول '!AE42</f>
        <v>6000000</v>
      </c>
      <c r="AE41" s="139">
        <f>'گام اول '!AF42</f>
        <v>227568.79090909089</v>
      </c>
      <c r="AF41" s="122">
        <f>'گام اول '!AG42</f>
        <v>34360800</v>
      </c>
      <c r="AG41" s="123">
        <f>'گام اول '!AH42</f>
        <v>1400010</v>
      </c>
      <c r="AH41" s="123">
        <f>'گام اول '!AI42</f>
        <v>5461650.9818181815</v>
      </c>
      <c r="AI41" s="123">
        <f>'گام اول '!AJ42</f>
        <v>5310990</v>
      </c>
      <c r="AJ41" s="123">
        <f>'گام اول '!AK42</f>
        <v>4500000</v>
      </c>
      <c r="AK41" s="123">
        <f>'گام اول '!AL42</f>
        <v>6000000</v>
      </c>
      <c r="AL41" s="123">
        <f>'گام اول '!AM42</f>
        <v>0</v>
      </c>
      <c r="AM41" s="123">
        <f>'گام اول '!AN42</f>
        <v>0</v>
      </c>
      <c r="AN41" s="123">
        <f>'گام اول '!AO42</f>
        <v>0</v>
      </c>
      <c r="AO41" s="123">
        <f>'گام اول '!AP42</f>
        <v>1200000</v>
      </c>
      <c r="AP41" s="123">
        <f>'گام اول '!AQ42</f>
        <v>0</v>
      </c>
      <c r="AQ41" s="123">
        <f>'گام اول '!AR42</f>
        <v>0</v>
      </c>
      <c r="AR41" s="123">
        <f>'گام اول '!AS42</f>
        <v>0</v>
      </c>
      <c r="AS41" s="375">
        <f>'گام اول '!AT42</f>
        <v>0</v>
      </c>
      <c r="AT41" s="368">
        <f t="shared" si="1"/>
        <v>58233450.981818184</v>
      </c>
      <c r="AU41" s="173">
        <f>'گام اول '!AV42</f>
        <v>37517888.713090912</v>
      </c>
      <c r="AV41" s="141">
        <f>'گام اول '!AW42</f>
        <v>52922460.981818184</v>
      </c>
      <c r="AW41" s="142">
        <f t="shared" si="2"/>
        <v>3704572.2687272732</v>
      </c>
      <c r="AX41" s="75">
        <f t="shared" si="3"/>
        <v>0</v>
      </c>
      <c r="AY41" s="142">
        <f>'گام اول '!AZ42</f>
        <v>0</v>
      </c>
      <c r="AZ41" s="142">
        <f>'گام اول '!BA42</f>
        <v>0</v>
      </c>
      <c r="BA41" s="142">
        <f>'گام اول '!BB42</f>
        <v>0</v>
      </c>
      <c r="BB41" s="142">
        <f>'گام اول '!BC42</f>
        <v>0</v>
      </c>
      <c r="BC41" s="142">
        <f>'گام اول '!BD42</f>
        <v>0</v>
      </c>
      <c r="BD41" s="142">
        <f>'گام اول '!BE42</f>
        <v>0</v>
      </c>
      <c r="BE41" s="142">
        <f>'گام اول '!BF42</f>
        <v>0</v>
      </c>
      <c r="BF41" s="143">
        <f t="shared" si="4"/>
        <v>3704572.2687272732</v>
      </c>
      <c r="BG41" s="140">
        <f t="shared" si="5"/>
        <v>54528878</v>
      </c>
      <c r="BH41" s="144">
        <f t="shared" si="6"/>
        <v>58233450.981818184</v>
      </c>
      <c r="BI41" s="127">
        <f t="shared" si="41"/>
        <v>5960135</v>
      </c>
      <c r="BJ41" s="145">
        <f t="shared" si="8"/>
        <v>2980067.5</v>
      </c>
      <c r="BK41" s="145">
        <f t="shared" si="9"/>
        <v>894020.25</v>
      </c>
      <c r="BL41" s="146">
        <f t="shared" si="10"/>
        <v>1120000</v>
      </c>
      <c r="BM41" s="379">
        <v>0</v>
      </c>
      <c r="BN41" s="147">
        <f t="shared" si="11"/>
        <v>69187673.731818184</v>
      </c>
      <c r="BO41" s="148">
        <f t="shared" si="12"/>
        <v>52922460.981818184</v>
      </c>
      <c r="BP41" s="149">
        <f t="shared" si="13"/>
        <v>12172166.025818182</v>
      </c>
      <c r="BQ41" s="150">
        <f t="shared" si="14"/>
        <v>81359839.757636368</v>
      </c>
      <c r="BR41" s="151">
        <f t="shared" si="15"/>
        <v>100800</v>
      </c>
      <c r="BS41" s="147">
        <f t="shared" si="16"/>
        <v>81460639.757636368</v>
      </c>
      <c r="BT41" s="135">
        <v>0</v>
      </c>
      <c r="BU41" s="148">
        <f t="shared" si="17"/>
        <v>6918767.373181819</v>
      </c>
      <c r="BV41" s="152">
        <f t="shared" si="18"/>
        <v>3459383.6865909095</v>
      </c>
      <c r="BW41" s="133">
        <f t="shared" si="19"/>
        <v>71082488.697863638</v>
      </c>
      <c r="BX41" s="147">
        <f t="shared" si="20"/>
        <v>9834222.75</v>
      </c>
      <c r="BY41" s="134">
        <f t="shared" si="21"/>
        <v>61248265.947863638</v>
      </c>
      <c r="CD41" s="388">
        <f>'گام اول '!AU42</f>
        <v>58233450.981818184</v>
      </c>
      <c r="CE41" s="389">
        <f>'گام اول '!AV42</f>
        <v>37517888.713090912</v>
      </c>
      <c r="CF41" s="389">
        <f>'گام اول '!AW42</f>
        <v>52922460.981818184</v>
      </c>
      <c r="CG41" s="389">
        <f>'گام اول '!AX42</f>
        <v>3704572.2687272732</v>
      </c>
      <c r="CH41" s="389">
        <f>'گام اول '!AY42</f>
        <v>0</v>
      </c>
      <c r="CI41" s="389">
        <f>'گام اول '!AZ42</f>
        <v>0</v>
      </c>
      <c r="CJ41" s="389">
        <f>'گام اول '!BA42</f>
        <v>0</v>
      </c>
      <c r="CK41" s="389">
        <f>'گام اول '!BB42</f>
        <v>0</v>
      </c>
      <c r="CL41" s="389">
        <f>'گام اول '!BC42</f>
        <v>0</v>
      </c>
      <c r="CM41" s="389">
        <f>'گام اول '!BD42</f>
        <v>0</v>
      </c>
      <c r="CN41" s="389">
        <f>'گام اول '!BE42</f>
        <v>0</v>
      </c>
      <c r="CO41" s="389">
        <f>'گام اول '!BF42</f>
        <v>0</v>
      </c>
      <c r="CP41" s="389">
        <f>'گام اول '!BG42</f>
        <v>3704572.2687272732</v>
      </c>
      <c r="CQ41" s="389">
        <f>'گام اول '!BH42</f>
        <v>54528878</v>
      </c>
      <c r="CR41" s="389">
        <f t="shared" si="22"/>
        <v>58233450.981818184</v>
      </c>
      <c r="CS41" s="55">
        <f t="shared" si="42"/>
        <v>5960135</v>
      </c>
      <c r="CT41" s="388">
        <f t="shared" si="24"/>
        <v>2980067.5</v>
      </c>
      <c r="CU41" s="389">
        <f t="shared" si="25"/>
        <v>894020.25</v>
      </c>
      <c r="CV41" s="389">
        <f t="shared" si="26"/>
        <v>1120000</v>
      </c>
      <c r="CW41" s="55">
        <v>0</v>
      </c>
      <c r="CX41" s="389">
        <f t="shared" si="27"/>
        <v>69187673.731818184</v>
      </c>
      <c r="CY41" s="389">
        <f t="shared" si="28"/>
        <v>52922460.981818184</v>
      </c>
      <c r="CZ41" s="389">
        <f t="shared" si="29"/>
        <v>12172166.025818182</v>
      </c>
      <c r="DA41" s="389">
        <f t="shared" si="30"/>
        <v>81359839.757636368</v>
      </c>
      <c r="DB41" s="389">
        <f t="shared" si="31"/>
        <v>100800</v>
      </c>
      <c r="DC41" s="389">
        <f t="shared" si="32"/>
        <v>81460639.757636368</v>
      </c>
      <c r="DD41" s="394">
        <v>0</v>
      </c>
      <c r="DE41" s="389">
        <f t="shared" si="33"/>
        <v>6918767.373181819</v>
      </c>
      <c r="DF41" s="389">
        <f t="shared" si="34"/>
        <v>3459383.6865909095</v>
      </c>
      <c r="DG41" s="389">
        <f t="shared" si="35"/>
        <v>71082488.697863638</v>
      </c>
      <c r="DH41" s="389">
        <f t="shared" si="36"/>
        <v>9834222.75</v>
      </c>
      <c r="DI41" s="389">
        <f t="shared" si="37"/>
        <v>61248265.947863638</v>
      </c>
      <c r="DJ41" s="389">
        <f t="shared" si="38"/>
        <v>0</v>
      </c>
      <c r="DL41" s="396">
        <f t="shared" si="39"/>
        <v>6638737.5</v>
      </c>
      <c r="DM41" s="396">
        <f t="shared" si="40"/>
        <v>-678602.5</v>
      </c>
    </row>
    <row r="42" spans="1:117" s="55" customFormat="1" ht="21" x14ac:dyDescent="0.2">
      <c r="A42" s="191">
        <f t="shared" si="0"/>
        <v>2655495</v>
      </c>
      <c r="B42" s="136">
        <f>'گام اول '!B43</f>
        <v>37</v>
      </c>
      <c r="C42" s="136">
        <f>'گام اول '!C43</f>
        <v>37</v>
      </c>
      <c r="D42" s="136">
        <f>'گام اول '!D43</f>
        <v>13080</v>
      </c>
      <c r="E42" s="136" t="str">
        <f>'گام اول '!E43</f>
        <v>محمدولی</v>
      </c>
      <c r="F42" s="136" t="str">
        <f>'گام اول '!F43</f>
        <v>درفكی</v>
      </c>
      <c r="G42" s="136" t="str">
        <f>'گام اول '!G43</f>
        <v xml:space="preserve">اداری </v>
      </c>
      <c r="H42" s="136" t="str">
        <f>'گام اول '!H43</f>
        <v>ش.تهران</v>
      </c>
      <c r="I42" s="136" t="str">
        <f>'گام اول '!I43</f>
        <v>124-700-2929273-1</v>
      </c>
      <c r="J42" s="136" t="str">
        <f>'گام اول '!J43</f>
        <v>0078710995</v>
      </c>
      <c r="K42" s="136" t="str">
        <f>'گام اول '!K43</f>
        <v>0012803602</v>
      </c>
      <c r="L42" s="136" t="str">
        <f>'گام اول '!L43</f>
        <v>ش - تهران</v>
      </c>
      <c r="M42" s="136" t="str">
        <f>'گام اول '!M43</f>
        <v>اداری-کارشناسی</v>
      </c>
      <c r="N42" s="120">
        <f>'گام اول '!N43</f>
        <v>0</v>
      </c>
      <c r="O42" s="119">
        <f>'گام اول '!O43</f>
        <v>0</v>
      </c>
      <c r="P42" s="121">
        <f>'گام اول '!P43</f>
        <v>0</v>
      </c>
      <c r="Q42" s="358">
        <f>'گام اول '!Q43</f>
        <v>30</v>
      </c>
      <c r="R42" s="358">
        <f>'گام اول '!R43</f>
        <v>177</v>
      </c>
      <c r="S42" s="358">
        <f>'گام اول '!S43</f>
        <v>0</v>
      </c>
      <c r="T42" s="358">
        <f>'گام اول '!T43</f>
        <v>0</v>
      </c>
      <c r="U42" s="137">
        <f>'گام اول '!U43</f>
        <v>0</v>
      </c>
      <c r="V42" s="120">
        <f>'گام اول '!W43</f>
        <v>0</v>
      </c>
      <c r="W42" s="121">
        <f>'گام اول '!X43</f>
        <v>0</v>
      </c>
      <c r="X42" s="366">
        <f>'گام اول '!Y43</f>
        <v>1</v>
      </c>
      <c r="Y42" s="366">
        <f>'گام اول '!Z43</f>
        <v>1</v>
      </c>
      <c r="Z42" s="138">
        <f>'گام اول '!AA43</f>
        <v>1477052</v>
      </c>
      <c r="AA42" s="138">
        <f>'گام اول '!AB43</f>
        <v>46667</v>
      </c>
      <c r="AB42" s="138">
        <f>'گام اول '!AC43</f>
        <v>1523719</v>
      </c>
      <c r="AC42" s="138">
        <f>'گام اول '!AD43</f>
        <v>4500000</v>
      </c>
      <c r="AD42" s="138">
        <f>'گام اول '!AE43</f>
        <v>6000000</v>
      </c>
      <c r="AE42" s="139">
        <f>'گام اول '!AF43</f>
        <v>290891.80909090908</v>
      </c>
      <c r="AF42" s="122">
        <f>'گام اول '!AG43</f>
        <v>44311560</v>
      </c>
      <c r="AG42" s="123">
        <f>'گام اول '!AH43</f>
        <v>1400010</v>
      </c>
      <c r="AH42" s="123">
        <f>'گام اول '!AI43</f>
        <v>51487850.209090911</v>
      </c>
      <c r="AI42" s="123">
        <f>'گام اول '!AJ43</f>
        <v>2655495</v>
      </c>
      <c r="AJ42" s="123">
        <f>'گام اول '!AK43</f>
        <v>4500000</v>
      </c>
      <c r="AK42" s="123">
        <f>'گام اول '!AL43</f>
        <v>6000000</v>
      </c>
      <c r="AL42" s="123">
        <f>'گام اول '!AM43</f>
        <v>0</v>
      </c>
      <c r="AM42" s="123">
        <f>'گام اول '!AN43</f>
        <v>0</v>
      </c>
      <c r="AN42" s="123">
        <f>'گام اول '!AO43</f>
        <v>0</v>
      </c>
      <c r="AO42" s="123">
        <f>'گام اول '!AP43</f>
        <v>4000000</v>
      </c>
      <c r="AP42" s="123">
        <f>'گام اول '!AQ43</f>
        <v>0</v>
      </c>
      <c r="AQ42" s="123">
        <f>'گام اول '!AR43</f>
        <v>0</v>
      </c>
      <c r="AR42" s="123">
        <f>'گام اول '!AS43</f>
        <v>0</v>
      </c>
      <c r="AS42" s="375">
        <f>'گام اول '!AT43</f>
        <v>0</v>
      </c>
      <c r="AT42" s="368">
        <f t="shared" si="1"/>
        <v>114354915.20909092</v>
      </c>
      <c r="AU42" s="173">
        <f>'گام اول '!AV43</f>
        <v>89380460.794454545</v>
      </c>
      <c r="AV42" s="141">
        <f>'گام اول '!AW43</f>
        <v>111699420.20909092</v>
      </c>
      <c r="AW42" s="142">
        <f t="shared" si="2"/>
        <v>7818959.4146363651</v>
      </c>
      <c r="AX42" s="75">
        <f t="shared" si="3"/>
        <v>5407069.1191681819</v>
      </c>
      <c r="AY42" s="142">
        <f>'گام اول '!AZ43</f>
        <v>0</v>
      </c>
      <c r="AZ42" s="142">
        <f>'گام اول '!BA43</f>
        <v>0</v>
      </c>
      <c r="BA42" s="142">
        <f>'گام اول '!BB43</f>
        <v>0</v>
      </c>
      <c r="BB42" s="142">
        <f>'گام اول '!BC43</f>
        <v>0</v>
      </c>
      <c r="BC42" s="142">
        <f>'گام اول '!BD43</f>
        <v>0</v>
      </c>
      <c r="BD42" s="142">
        <f>'گام اول '!BE43</f>
        <v>0</v>
      </c>
      <c r="BE42" s="142">
        <f>'گام اول '!BF43</f>
        <v>0</v>
      </c>
      <c r="BF42" s="143">
        <f t="shared" si="4"/>
        <v>13226028.533804547</v>
      </c>
      <c r="BG42" s="140">
        <f t="shared" si="5"/>
        <v>101128886</v>
      </c>
      <c r="BH42" s="144">
        <f t="shared" si="6"/>
        <v>114354915.20909092</v>
      </c>
      <c r="BI42" s="398">
        <f t="shared" ref="BI42:BI43" si="51">(((885165*30)*3)/12)/30*Q42</f>
        <v>6638737.5</v>
      </c>
      <c r="BJ42" s="145">
        <f t="shared" si="8"/>
        <v>3809297.5</v>
      </c>
      <c r="BK42" s="145">
        <f t="shared" si="9"/>
        <v>1142789.25</v>
      </c>
      <c r="BL42" s="146">
        <f t="shared" si="10"/>
        <v>1120000</v>
      </c>
      <c r="BM42" s="379">
        <v>0</v>
      </c>
      <c r="BN42" s="147">
        <f t="shared" si="11"/>
        <v>127065739.45909092</v>
      </c>
      <c r="BO42" s="148">
        <f t="shared" si="12"/>
        <v>111699420.20909092</v>
      </c>
      <c r="BP42" s="149">
        <f t="shared" si="13"/>
        <v>25690866.648090914</v>
      </c>
      <c r="BQ42" s="150">
        <f t="shared" si="14"/>
        <v>152756606.10718185</v>
      </c>
      <c r="BR42" s="151">
        <f t="shared" si="15"/>
        <v>100800</v>
      </c>
      <c r="BS42" s="147">
        <f t="shared" si="16"/>
        <v>152857406.10718185</v>
      </c>
      <c r="BT42" s="135">
        <v>0</v>
      </c>
      <c r="BU42" s="148">
        <f t="shared" si="17"/>
        <v>12706573.945909092</v>
      </c>
      <c r="BV42" s="152">
        <f t="shared" si="18"/>
        <v>6353286.9729545461</v>
      </c>
      <c r="BW42" s="133">
        <f t="shared" si="19"/>
        <v>133797545.18831821</v>
      </c>
      <c r="BX42" s="147">
        <f t="shared" si="20"/>
        <v>11590824.25</v>
      </c>
      <c r="BY42" s="134">
        <f t="shared" si="21"/>
        <v>122206720.93831821</v>
      </c>
      <c r="CD42" s="388">
        <f>'گام اول '!AU43</f>
        <v>114354915.20909092</v>
      </c>
      <c r="CE42" s="389">
        <f>'گام اول '!AV43</f>
        <v>89380460.794454545</v>
      </c>
      <c r="CF42" s="389">
        <f>'گام اول '!AW43</f>
        <v>111699420.20909092</v>
      </c>
      <c r="CG42" s="389">
        <f>'گام اول '!AX43</f>
        <v>7818959.4146363651</v>
      </c>
      <c r="CH42" s="389">
        <f>'گام اول '!AY43</f>
        <v>5407069.1191681819</v>
      </c>
      <c r="CI42" s="389">
        <f>'گام اول '!AZ43</f>
        <v>0</v>
      </c>
      <c r="CJ42" s="389">
        <f>'گام اول '!BA43</f>
        <v>0</v>
      </c>
      <c r="CK42" s="389">
        <f>'گام اول '!BB43</f>
        <v>0</v>
      </c>
      <c r="CL42" s="389">
        <f>'گام اول '!BC43</f>
        <v>0</v>
      </c>
      <c r="CM42" s="389">
        <f>'گام اول '!BD43</f>
        <v>0</v>
      </c>
      <c r="CN42" s="389">
        <f>'گام اول '!BE43</f>
        <v>0</v>
      </c>
      <c r="CO42" s="389">
        <f>'گام اول '!BF43</f>
        <v>0</v>
      </c>
      <c r="CP42" s="389">
        <f>'گام اول '!BG43</f>
        <v>13226028.533804547</v>
      </c>
      <c r="CQ42" s="389">
        <f>'گام اول '!BH43</f>
        <v>101128886</v>
      </c>
      <c r="CR42" s="389">
        <f t="shared" si="22"/>
        <v>114354915.20909092</v>
      </c>
      <c r="CS42" s="399">
        <f t="shared" ref="CS42:CS43" si="52">(885165*30/12*3)/30*Q42</f>
        <v>6638737.5</v>
      </c>
      <c r="CT42" s="388">
        <f t="shared" si="24"/>
        <v>3809297.5</v>
      </c>
      <c r="CU42" s="389">
        <f t="shared" si="25"/>
        <v>1142789.25</v>
      </c>
      <c r="CV42" s="389">
        <f t="shared" si="26"/>
        <v>1120000</v>
      </c>
      <c r="CW42" s="55">
        <v>0</v>
      </c>
      <c r="CX42" s="389">
        <f t="shared" si="27"/>
        <v>127065739.45909092</v>
      </c>
      <c r="CY42" s="389">
        <f t="shared" si="28"/>
        <v>111699420.20909092</v>
      </c>
      <c r="CZ42" s="389">
        <f t="shared" si="29"/>
        <v>25690866.648090914</v>
      </c>
      <c r="DA42" s="389">
        <f t="shared" si="30"/>
        <v>152756606.10718185</v>
      </c>
      <c r="DB42" s="389">
        <f t="shared" si="31"/>
        <v>100800</v>
      </c>
      <c r="DC42" s="389">
        <f t="shared" si="32"/>
        <v>152857406.10718185</v>
      </c>
      <c r="DD42" s="394">
        <v>0</v>
      </c>
      <c r="DE42" s="389">
        <f t="shared" si="33"/>
        <v>12706573.945909092</v>
      </c>
      <c r="DF42" s="389">
        <f t="shared" si="34"/>
        <v>6353286.9729545461</v>
      </c>
      <c r="DG42" s="389">
        <f t="shared" si="35"/>
        <v>133797545.18831821</v>
      </c>
      <c r="DH42" s="389">
        <f t="shared" si="36"/>
        <v>11590824.25</v>
      </c>
      <c r="DI42" s="389">
        <f t="shared" si="37"/>
        <v>122206720.93831821</v>
      </c>
      <c r="DJ42" s="389">
        <f t="shared" si="38"/>
        <v>0</v>
      </c>
      <c r="DL42" s="397">
        <f t="shared" si="39"/>
        <v>6638737.5</v>
      </c>
      <c r="DM42" s="397">
        <f t="shared" si="40"/>
        <v>0</v>
      </c>
    </row>
    <row r="43" spans="1:117" s="55" customFormat="1" ht="21" x14ac:dyDescent="0.2">
      <c r="A43" s="191">
        <f t="shared" si="0"/>
        <v>2655495</v>
      </c>
      <c r="B43" s="136">
        <f>'گام اول '!B44</f>
        <v>38</v>
      </c>
      <c r="C43" s="136">
        <f>'گام اول '!C44</f>
        <v>38</v>
      </c>
      <c r="D43" s="136">
        <f>'گام اول '!D44</f>
        <v>13100</v>
      </c>
      <c r="E43" s="136" t="str">
        <f>'گام اول '!E44</f>
        <v>مجید</v>
      </c>
      <c r="F43" s="136" t="str">
        <f>'گام اول '!F44</f>
        <v>رضوانی</v>
      </c>
      <c r="G43" s="136" t="str">
        <f>'گام اول '!G44</f>
        <v xml:space="preserve">اداری </v>
      </c>
      <c r="H43" s="136" t="str">
        <f>'گام اول '!H44</f>
        <v>ش.تهران</v>
      </c>
      <c r="I43" s="136" t="str">
        <f>'گام اول '!I44</f>
        <v>361-813-4059635-1</v>
      </c>
      <c r="J43" s="136" t="str">
        <f>'گام اول '!J44</f>
        <v>0056296525</v>
      </c>
      <c r="K43" s="136" t="str">
        <f>'گام اول '!K44</f>
        <v>0020419402</v>
      </c>
      <c r="L43" s="136" t="str">
        <f>'گام اول '!L44</f>
        <v>ش - تهران</v>
      </c>
      <c r="M43" s="136" t="str">
        <f>'گام اول '!M44</f>
        <v>اداری-کاردانی</v>
      </c>
      <c r="N43" s="120">
        <f>'گام اول '!N44</f>
        <v>0</v>
      </c>
      <c r="O43" s="119">
        <f>'گام اول '!O44</f>
        <v>0</v>
      </c>
      <c r="P43" s="121">
        <f>'گام اول '!P44</f>
        <v>0</v>
      </c>
      <c r="Q43" s="358">
        <f>'گام اول '!Q44</f>
        <v>30</v>
      </c>
      <c r="R43" s="358">
        <f>'گام اول '!R44</f>
        <v>22</v>
      </c>
      <c r="S43" s="358">
        <f>'گام اول '!S44</f>
        <v>0</v>
      </c>
      <c r="T43" s="358">
        <f>'گام اول '!T44</f>
        <v>0</v>
      </c>
      <c r="U43" s="137">
        <f>'گام اول '!U44</f>
        <v>0</v>
      </c>
      <c r="V43" s="120">
        <f>'گام اول '!W44</f>
        <v>0</v>
      </c>
      <c r="W43" s="121">
        <f>'گام اول '!X44</f>
        <v>0</v>
      </c>
      <c r="X43" s="366">
        <f>'گام اول '!Y44</f>
        <v>2</v>
      </c>
      <c r="Y43" s="366">
        <f>'گام اول '!Z44</f>
        <v>2</v>
      </c>
      <c r="Z43" s="138">
        <f>'گام اول '!AA44</f>
        <v>1311206</v>
      </c>
      <c r="AA43" s="138">
        <f>'گام اول '!AB44</f>
        <v>46667</v>
      </c>
      <c r="AB43" s="138">
        <f>'گام اول '!AC44</f>
        <v>1357873</v>
      </c>
      <c r="AC43" s="138">
        <f>'گام اول '!AD44</f>
        <v>4500000</v>
      </c>
      <c r="AD43" s="138">
        <f>'گام اول '!AE44</f>
        <v>6000000</v>
      </c>
      <c r="AE43" s="139">
        <f>'گام اول '!AF44</f>
        <v>259230.3</v>
      </c>
      <c r="AF43" s="122">
        <f>'گام اول '!AG44</f>
        <v>39336180</v>
      </c>
      <c r="AG43" s="123">
        <f>'گام اول '!AH44</f>
        <v>1400010</v>
      </c>
      <c r="AH43" s="123">
        <f>'گام اول '!AI44</f>
        <v>5703066.5999999996</v>
      </c>
      <c r="AI43" s="123">
        <f>'گام اول '!AJ44</f>
        <v>5310990</v>
      </c>
      <c r="AJ43" s="123">
        <f>'گام اول '!AK44</f>
        <v>4500000</v>
      </c>
      <c r="AK43" s="123">
        <f>'گام اول '!AL44</f>
        <v>6000000</v>
      </c>
      <c r="AL43" s="123">
        <f>'گام اول '!AM44</f>
        <v>0</v>
      </c>
      <c r="AM43" s="123">
        <f>'گام اول '!AN44</f>
        <v>0</v>
      </c>
      <c r="AN43" s="123">
        <f>'گام اول '!AO44</f>
        <v>0</v>
      </c>
      <c r="AO43" s="123">
        <f>'گام اول '!AP44</f>
        <v>4000000</v>
      </c>
      <c r="AP43" s="123">
        <f>'گام اول '!AQ44</f>
        <v>0</v>
      </c>
      <c r="AQ43" s="123">
        <f>'گام اول '!AR44</f>
        <v>0</v>
      </c>
      <c r="AR43" s="123">
        <f>'گام اول '!AS44</f>
        <v>0</v>
      </c>
      <c r="AS43" s="375">
        <f>'گام اول '!AT44</f>
        <v>0</v>
      </c>
      <c r="AT43" s="368">
        <f t="shared" si="1"/>
        <v>66250246.600000001</v>
      </c>
      <c r="AU43" s="173">
        <f>'گام اول '!AV44</f>
        <v>42173508.637999997</v>
      </c>
      <c r="AV43" s="141">
        <f>'گام اول '!AW44</f>
        <v>60939256.600000001</v>
      </c>
      <c r="AW43" s="142">
        <f t="shared" si="2"/>
        <v>4265747.9620000003</v>
      </c>
      <c r="AX43" s="75">
        <f t="shared" si="3"/>
        <v>217350.86379999967</v>
      </c>
      <c r="AY43" s="142">
        <f>'گام اول '!AZ44</f>
        <v>0</v>
      </c>
      <c r="AZ43" s="142">
        <f>'گام اول '!BA44</f>
        <v>0</v>
      </c>
      <c r="BA43" s="142">
        <f>'گام اول '!BB44</f>
        <v>0</v>
      </c>
      <c r="BB43" s="142">
        <f>'گام اول '!BC44</f>
        <v>0</v>
      </c>
      <c r="BC43" s="142">
        <f>'گام اول '!BD44</f>
        <v>0</v>
      </c>
      <c r="BD43" s="142">
        <f>'گام اول '!BE44</f>
        <v>0</v>
      </c>
      <c r="BE43" s="142">
        <f>'گام اول '!BF44</f>
        <v>0</v>
      </c>
      <c r="BF43" s="143">
        <f t="shared" si="4"/>
        <v>4483098.8257999998</v>
      </c>
      <c r="BG43" s="140">
        <f t="shared" si="5"/>
        <v>61767147</v>
      </c>
      <c r="BH43" s="144">
        <f t="shared" si="6"/>
        <v>66250246.600000001</v>
      </c>
      <c r="BI43" s="398">
        <f t="shared" si="51"/>
        <v>6638737.5</v>
      </c>
      <c r="BJ43" s="145">
        <f t="shared" si="8"/>
        <v>3394682.5</v>
      </c>
      <c r="BK43" s="145">
        <f t="shared" si="9"/>
        <v>1018404.7499999999</v>
      </c>
      <c r="BL43" s="146">
        <f t="shared" si="10"/>
        <v>1120000</v>
      </c>
      <c r="BM43" s="379">
        <v>0</v>
      </c>
      <c r="BN43" s="147">
        <f t="shared" si="11"/>
        <v>78422071.349999994</v>
      </c>
      <c r="BO43" s="148">
        <f t="shared" si="12"/>
        <v>60939256.600000001</v>
      </c>
      <c r="BP43" s="149">
        <f t="shared" si="13"/>
        <v>14016029.018000001</v>
      </c>
      <c r="BQ43" s="150">
        <f t="shared" si="14"/>
        <v>92438100.368000001</v>
      </c>
      <c r="BR43" s="151">
        <f t="shared" si="15"/>
        <v>100800</v>
      </c>
      <c r="BS43" s="147">
        <f t="shared" si="16"/>
        <v>92538900.368000001</v>
      </c>
      <c r="BT43" s="135">
        <v>0</v>
      </c>
      <c r="BU43" s="148">
        <f t="shared" si="17"/>
        <v>7842207.1349999998</v>
      </c>
      <c r="BV43" s="152">
        <f t="shared" si="18"/>
        <v>3921103.5674999999</v>
      </c>
      <c r="BW43" s="133">
        <f t="shared" si="19"/>
        <v>80775589.6655</v>
      </c>
      <c r="BX43" s="147">
        <f t="shared" si="20"/>
        <v>11051824.75</v>
      </c>
      <c r="BY43" s="134">
        <f t="shared" si="21"/>
        <v>69723764.9155</v>
      </c>
      <c r="CD43" s="388">
        <f>'گام اول '!AU44</f>
        <v>66250246.600000001</v>
      </c>
      <c r="CE43" s="389">
        <f>'گام اول '!AV44</f>
        <v>42173508.637999997</v>
      </c>
      <c r="CF43" s="389">
        <f>'گام اول '!AW44</f>
        <v>60939256.600000001</v>
      </c>
      <c r="CG43" s="389">
        <f>'گام اول '!AX44</f>
        <v>4265747.9620000003</v>
      </c>
      <c r="CH43" s="389">
        <f>'گام اول '!AY44</f>
        <v>217350.86379999967</v>
      </c>
      <c r="CI43" s="389">
        <f>'گام اول '!AZ44</f>
        <v>0</v>
      </c>
      <c r="CJ43" s="389">
        <f>'گام اول '!BA44</f>
        <v>0</v>
      </c>
      <c r="CK43" s="389">
        <f>'گام اول '!BB44</f>
        <v>0</v>
      </c>
      <c r="CL43" s="389">
        <f>'گام اول '!BC44</f>
        <v>0</v>
      </c>
      <c r="CM43" s="389">
        <f>'گام اول '!BD44</f>
        <v>0</v>
      </c>
      <c r="CN43" s="389">
        <f>'گام اول '!BE44</f>
        <v>0</v>
      </c>
      <c r="CO43" s="389">
        <f>'گام اول '!BF44</f>
        <v>0</v>
      </c>
      <c r="CP43" s="389">
        <f>'گام اول '!BG44</f>
        <v>4483098.8257999998</v>
      </c>
      <c r="CQ43" s="389">
        <f>'گام اول '!BH44</f>
        <v>61767147</v>
      </c>
      <c r="CR43" s="389">
        <f t="shared" si="22"/>
        <v>66250246.600000001</v>
      </c>
      <c r="CS43" s="399">
        <f t="shared" si="52"/>
        <v>6638737.5</v>
      </c>
      <c r="CT43" s="388">
        <f t="shared" si="24"/>
        <v>3394682.5</v>
      </c>
      <c r="CU43" s="389">
        <f t="shared" si="25"/>
        <v>1018404.7499999999</v>
      </c>
      <c r="CV43" s="389">
        <f t="shared" si="26"/>
        <v>1120000</v>
      </c>
      <c r="CW43" s="55">
        <v>0</v>
      </c>
      <c r="CX43" s="389">
        <f t="shared" si="27"/>
        <v>78422071.349999994</v>
      </c>
      <c r="CY43" s="389">
        <f t="shared" si="28"/>
        <v>60939256.600000001</v>
      </c>
      <c r="CZ43" s="389">
        <f t="shared" si="29"/>
        <v>14016029.018000001</v>
      </c>
      <c r="DA43" s="389">
        <f t="shared" si="30"/>
        <v>92438100.368000001</v>
      </c>
      <c r="DB43" s="389">
        <f t="shared" si="31"/>
        <v>100800</v>
      </c>
      <c r="DC43" s="389">
        <f t="shared" si="32"/>
        <v>92538900.368000001</v>
      </c>
      <c r="DD43" s="394">
        <v>0</v>
      </c>
      <c r="DE43" s="389">
        <f t="shared" si="33"/>
        <v>7842207.1349999998</v>
      </c>
      <c r="DF43" s="389">
        <f t="shared" si="34"/>
        <v>3921103.5674999999</v>
      </c>
      <c r="DG43" s="389">
        <f t="shared" si="35"/>
        <v>80775589.6655</v>
      </c>
      <c r="DH43" s="389">
        <f t="shared" si="36"/>
        <v>11051824.75</v>
      </c>
      <c r="DI43" s="389">
        <f t="shared" si="37"/>
        <v>69723764.9155</v>
      </c>
      <c r="DJ43" s="389">
        <f t="shared" si="38"/>
        <v>0</v>
      </c>
      <c r="DL43" s="397">
        <f t="shared" si="39"/>
        <v>6638737.5</v>
      </c>
      <c r="DM43" s="397">
        <f t="shared" si="40"/>
        <v>0</v>
      </c>
    </row>
    <row r="44" spans="1:117" s="55" customFormat="1" ht="21" x14ac:dyDescent="0.2">
      <c r="A44" s="191">
        <f t="shared" si="0"/>
        <v>2655495</v>
      </c>
      <c r="B44" s="136">
        <f>'گام اول '!B45</f>
        <v>39</v>
      </c>
      <c r="C44" s="136">
        <f>'گام اول '!C45</f>
        <v>39</v>
      </c>
      <c r="D44" s="136">
        <f>'گام اول '!D45</f>
        <v>13085</v>
      </c>
      <c r="E44" s="136" t="str">
        <f>'گام اول '!E45</f>
        <v xml:space="preserve">سید حمید </v>
      </c>
      <c r="F44" s="136" t="str">
        <f>'گام اول '!F45</f>
        <v>حسینی</v>
      </c>
      <c r="G44" s="136" t="str">
        <f>'گام اول '!G45</f>
        <v xml:space="preserve">اداری </v>
      </c>
      <c r="H44" s="136" t="str">
        <f>'گام اول '!H45</f>
        <v>ش.تهران</v>
      </c>
      <c r="I44" s="136" t="str">
        <f>'گام اول '!I45</f>
        <v>372-700-4069552-1</v>
      </c>
      <c r="J44" s="136" t="str">
        <f>'گام اول '!J45</f>
        <v>3860593382</v>
      </c>
      <c r="K44" s="136" t="str">
        <f>'گام اول '!K45</f>
        <v>0012863744</v>
      </c>
      <c r="L44" s="136" t="str">
        <f>'گام اول '!L45</f>
        <v>ش - تهران</v>
      </c>
      <c r="M44" s="136" t="str">
        <f>'گام اول '!M45</f>
        <v>اداری- دیپلم</v>
      </c>
      <c r="N44" s="120">
        <f>'گام اول '!N45</f>
        <v>0</v>
      </c>
      <c r="O44" s="119">
        <f>'گام اول '!O45</f>
        <v>0</v>
      </c>
      <c r="P44" s="121">
        <f>'گام اول '!P45</f>
        <v>0</v>
      </c>
      <c r="Q44" s="358">
        <f>'گام اول '!Q45</f>
        <v>30</v>
      </c>
      <c r="R44" s="358">
        <f>'گام اول '!R45</f>
        <v>67</v>
      </c>
      <c r="S44" s="358">
        <f>'گام اول '!S45</f>
        <v>0</v>
      </c>
      <c r="T44" s="358">
        <f>'گام اول '!T45</f>
        <v>0</v>
      </c>
      <c r="U44" s="137">
        <f>'گام اول '!U45</f>
        <v>0</v>
      </c>
      <c r="V44" s="120">
        <f>'گام اول '!W45</f>
        <v>0</v>
      </c>
      <c r="W44" s="121">
        <f>'گام اول '!X45</f>
        <v>0</v>
      </c>
      <c r="X44" s="366">
        <f>'گام اول '!Y45</f>
        <v>0</v>
      </c>
      <c r="Y44" s="366">
        <f>'گام اول '!Z45</f>
        <v>0</v>
      </c>
      <c r="Z44" s="138">
        <f>'گام اول '!AA45</f>
        <v>1145360</v>
      </c>
      <c r="AA44" s="138">
        <f>'گام اول '!AB45</f>
        <v>46667</v>
      </c>
      <c r="AB44" s="138">
        <f>'گام اول '!AC45</f>
        <v>1192027</v>
      </c>
      <c r="AC44" s="138">
        <f>'گام اول '!AD45</f>
        <v>4500000</v>
      </c>
      <c r="AD44" s="138">
        <f>'گام اول '!AE45</f>
        <v>6000000</v>
      </c>
      <c r="AE44" s="139">
        <f>'گام اول '!AF45</f>
        <v>227568.79090909089</v>
      </c>
      <c r="AF44" s="122">
        <f>'گام اول '!AG45</f>
        <v>34360800</v>
      </c>
      <c r="AG44" s="123">
        <f>'گام اول '!AH45</f>
        <v>1400010</v>
      </c>
      <c r="AH44" s="123">
        <f>'گام اول '!AI45</f>
        <v>15247108.99090909</v>
      </c>
      <c r="AI44" s="123">
        <f>'گام اول '!AJ45</f>
        <v>0</v>
      </c>
      <c r="AJ44" s="123">
        <f>'گام اول '!AK45</f>
        <v>4500000</v>
      </c>
      <c r="AK44" s="123">
        <f>'گام اول '!AL45</f>
        <v>6000000</v>
      </c>
      <c r="AL44" s="123">
        <f>'گام اول '!AM45</f>
        <v>0</v>
      </c>
      <c r="AM44" s="123">
        <f>'گام اول '!AN45</f>
        <v>0</v>
      </c>
      <c r="AN44" s="123">
        <f>'گام اول '!AO45</f>
        <v>0</v>
      </c>
      <c r="AO44" s="123">
        <f>'گام اول '!AP45</f>
        <v>4000000</v>
      </c>
      <c r="AP44" s="123">
        <f>'گام اول '!AQ45</f>
        <v>0</v>
      </c>
      <c r="AQ44" s="123">
        <f>'گام اول '!AR45</f>
        <v>0</v>
      </c>
      <c r="AR44" s="123">
        <f>'گام اول '!AS45</f>
        <v>0</v>
      </c>
      <c r="AS44" s="375">
        <f>'گام اول '!AT45</f>
        <v>0</v>
      </c>
      <c r="AT44" s="368">
        <f t="shared" si="1"/>
        <v>65507918.990909092</v>
      </c>
      <c r="AU44" s="173">
        <f>'گام اول '!AV45</f>
        <v>46422364.661545455</v>
      </c>
      <c r="AV44" s="141">
        <f>'گام اول '!AW45</f>
        <v>65507918.990909092</v>
      </c>
      <c r="AW44" s="142">
        <f t="shared" si="2"/>
        <v>4585554.3293636367</v>
      </c>
      <c r="AX44" s="75">
        <f t="shared" si="3"/>
        <v>642236.46615454555</v>
      </c>
      <c r="AY44" s="142">
        <f>'گام اول '!AZ45</f>
        <v>0</v>
      </c>
      <c r="AZ44" s="142">
        <f>'گام اول '!BA45</f>
        <v>0</v>
      </c>
      <c r="BA44" s="142">
        <f>'گام اول '!BB45</f>
        <v>0</v>
      </c>
      <c r="BB44" s="142">
        <f>'گام اول '!BC45</f>
        <v>0</v>
      </c>
      <c r="BC44" s="142">
        <f>'گام اول '!BD45</f>
        <v>0</v>
      </c>
      <c r="BD44" s="142">
        <f>'گام اول '!BE45</f>
        <v>0</v>
      </c>
      <c r="BE44" s="142">
        <f>'گام اول '!BF45</f>
        <v>0</v>
      </c>
      <c r="BF44" s="143">
        <f t="shared" si="4"/>
        <v>5227790.7955181822</v>
      </c>
      <c r="BG44" s="140">
        <f t="shared" si="5"/>
        <v>60280128</v>
      </c>
      <c r="BH44" s="144">
        <f t="shared" si="6"/>
        <v>65507918.990909092</v>
      </c>
      <c r="BI44" s="127">
        <f t="shared" si="41"/>
        <v>5960135</v>
      </c>
      <c r="BJ44" s="145">
        <f t="shared" si="8"/>
        <v>2980067.5</v>
      </c>
      <c r="BK44" s="145">
        <f t="shared" si="9"/>
        <v>894020.25</v>
      </c>
      <c r="BL44" s="146">
        <f t="shared" si="10"/>
        <v>1120000</v>
      </c>
      <c r="BM44" s="379">
        <v>0</v>
      </c>
      <c r="BN44" s="147">
        <f t="shared" si="11"/>
        <v>76462141.7409091</v>
      </c>
      <c r="BO44" s="148">
        <f t="shared" si="12"/>
        <v>65507918.990909092</v>
      </c>
      <c r="BP44" s="149">
        <f t="shared" si="13"/>
        <v>15066821.367909092</v>
      </c>
      <c r="BQ44" s="150">
        <f t="shared" si="14"/>
        <v>91528963.108818188</v>
      </c>
      <c r="BR44" s="151">
        <f t="shared" si="15"/>
        <v>100800</v>
      </c>
      <c r="BS44" s="147">
        <f t="shared" si="16"/>
        <v>91629763.108818188</v>
      </c>
      <c r="BT44" s="135">
        <v>0</v>
      </c>
      <c r="BU44" s="148">
        <f t="shared" si="17"/>
        <v>7646214.1740909107</v>
      </c>
      <c r="BV44" s="152">
        <f t="shared" si="18"/>
        <v>3823107.0870454554</v>
      </c>
      <c r="BW44" s="133">
        <f t="shared" si="19"/>
        <v>80160441.84768182</v>
      </c>
      <c r="BX44" s="147">
        <f t="shared" si="20"/>
        <v>9834222.75</v>
      </c>
      <c r="BY44" s="134">
        <f t="shared" si="21"/>
        <v>70326219.09768182</v>
      </c>
      <c r="CD44" s="388">
        <f>'گام اول '!AU45</f>
        <v>65507918.990909092</v>
      </c>
      <c r="CE44" s="389">
        <f>'گام اول '!AV45</f>
        <v>46422364.661545455</v>
      </c>
      <c r="CF44" s="389">
        <f>'گام اول '!AW45</f>
        <v>65507918.990909092</v>
      </c>
      <c r="CG44" s="389">
        <f>'گام اول '!AX45</f>
        <v>4585554.3293636367</v>
      </c>
      <c r="CH44" s="389">
        <f>'گام اول '!AY45</f>
        <v>642236.46615454555</v>
      </c>
      <c r="CI44" s="389">
        <f>'گام اول '!AZ45</f>
        <v>0</v>
      </c>
      <c r="CJ44" s="389">
        <f>'گام اول '!BA45</f>
        <v>0</v>
      </c>
      <c r="CK44" s="389">
        <f>'گام اول '!BB45</f>
        <v>0</v>
      </c>
      <c r="CL44" s="389">
        <f>'گام اول '!BC45</f>
        <v>0</v>
      </c>
      <c r="CM44" s="389">
        <f>'گام اول '!BD45</f>
        <v>0</v>
      </c>
      <c r="CN44" s="389">
        <f>'گام اول '!BE45</f>
        <v>0</v>
      </c>
      <c r="CO44" s="389">
        <f>'گام اول '!BF45</f>
        <v>0</v>
      </c>
      <c r="CP44" s="389">
        <f>'گام اول '!BG45</f>
        <v>5227790.7955181822</v>
      </c>
      <c r="CQ44" s="389">
        <f>'گام اول '!BH45</f>
        <v>60280128</v>
      </c>
      <c r="CR44" s="389">
        <f t="shared" si="22"/>
        <v>65507918.990909092</v>
      </c>
      <c r="CS44" s="55">
        <f t="shared" si="42"/>
        <v>5960135</v>
      </c>
      <c r="CT44" s="388">
        <f t="shared" si="24"/>
        <v>2980067.5</v>
      </c>
      <c r="CU44" s="389">
        <f t="shared" si="25"/>
        <v>894020.25</v>
      </c>
      <c r="CV44" s="389">
        <f t="shared" si="26"/>
        <v>1120000</v>
      </c>
      <c r="CW44" s="55">
        <v>0</v>
      </c>
      <c r="CX44" s="389">
        <f t="shared" si="27"/>
        <v>76462141.7409091</v>
      </c>
      <c r="CY44" s="389">
        <f t="shared" si="28"/>
        <v>65507918.990909092</v>
      </c>
      <c r="CZ44" s="389">
        <f t="shared" si="29"/>
        <v>15066821.367909092</v>
      </c>
      <c r="DA44" s="389">
        <f t="shared" si="30"/>
        <v>91528963.108818188</v>
      </c>
      <c r="DB44" s="389">
        <f t="shared" si="31"/>
        <v>100800</v>
      </c>
      <c r="DC44" s="389">
        <f t="shared" si="32"/>
        <v>91629763.108818188</v>
      </c>
      <c r="DD44" s="394">
        <v>0</v>
      </c>
      <c r="DE44" s="389">
        <f t="shared" si="33"/>
        <v>7646214.1740909107</v>
      </c>
      <c r="DF44" s="389">
        <f t="shared" si="34"/>
        <v>3823107.0870454554</v>
      </c>
      <c r="DG44" s="389">
        <f t="shared" si="35"/>
        <v>80160441.84768182</v>
      </c>
      <c r="DH44" s="389">
        <f t="shared" si="36"/>
        <v>9834222.75</v>
      </c>
      <c r="DI44" s="389">
        <f t="shared" si="37"/>
        <v>70326219.09768182</v>
      </c>
      <c r="DJ44" s="389">
        <f t="shared" si="38"/>
        <v>0</v>
      </c>
      <c r="DL44" s="396">
        <f t="shared" si="39"/>
        <v>6638737.5</v>
      </c>
      <c r="DM44" s="396">
        <f t="shared" si="40"/>
        <v>-678602.5</v>
      </c>
    </row>
    <row r="45" spans="1:117" s="55" customFormat="1" ht="21" x14ac:dyDescent="0.2">
      <c r="A45" s="191">
        <f t="shared" si="0"/>
        <v>2655495</v>
      </c>
      <c r="B45" s="136">
        <f>'گام اول '!B46</f>
        <v>40</v>
      </c>
      <c r="C45" s="136">
        <f>'گام اول '!C46</f>
        <v>40</v>
      </c>
      <c r="D45" s="136">
        <f>'گام اول '!D46</f>
        <v>13096</v>
      </c>
      <c r="E45" s="136" t="str">
        <f>'گام اول '!E46</f>
        <v>شهلا</v>
      </c>
      <c r="F45" s="136" t="str">
        <f>'گام اول '!F46</f>
        <v>کاظم خانلو</v>
      </c>
      <c r="G45" s="136" t="str">
        <f>'گام اول '!G46</f>
        <v xml:space="preserve">اداری </v>
      </c>
      <c r="H45" s="136" t="str">
        <f>'گام اول '!H46</f>
        <v>ش.تهران</v>
      </c>
      <c r="I45" s="136" t="str">
        <f>'گام اول '!I46</f>
        <v>124-813-4058755-1</v>
      </c>
      <c r="J45" s="136" t="str">
        <f>'گام اول '!J46</f>
        <v>0062289241</v>
      </c>
      <c r="K45" s="136" t="str">
        <f>'گام اول '!K46</f>
        <v>0012152848</v>
      </c>
      <c r="L45" s="136" t="str">
        <f>'گام اول '!L46</f>
        <v>ش - تهران</v>
      </c>
      <c r="M45" s="136" t="str">
        <f>'گام اول '!M46</f>
        <v>اداری-کارشناسی</v>
      </c>
      <c r="N45" s="120">
        <f>'گام اول '!N46</f>
        <v>0</v>
      </c>
      <c r="O45" s="119">
        <f>'گام اول '!O46</f>
        <v>0</v>
      </c>
      <c r="P45" s="121">
        <f>'گام اول '!P46</f>
        <v>0</v>
      </c>
      <c r="Q45" s="358">
        <f>'گام اول '!Q46</f>
        <v>30</v>
      </c>
      <c r="R45" s="358">
        <f>'گام اول '!R46</f>
        <v>20</v>
      </c>
      <c r="S45" s="358">
        <f>'گام اول '!S46</f>
        <v>0</v>
      </c>
      <c r="T45" s="358">
        <f>'گام اول '!T46</f>
        <v>0</v>
      </c>
      <c r="U45" s="137">
        <f>'گام اول '!U46</f>
        <v>0</v>
      </c>
      <c r="V45" s="120">
        <f>'گام اول '!W46</f>
        <v>0</v>
      </c>
      <c r="W45" s="121">
        <f>'گام اول '!X46</f>
        <v>0</v>
      </c>
      <c r="X45" s="366">
        <f>'گام اول '!Y46</f>
        <v>0</v>
      </c>
      <c r="Y45" s="366">
        <f>'گام اول '!Z46</f>
        <v>0</v>
      </c>
      <c r="Z45" s="138">
        <f>'گام اول '!AA46</f>
        <v>1477052</v>
      </c>
      <c r="AA45" s="138">
        <f>'گام اول '!AB46</f>
        <v>46667</v>
      </c>
      <c r="AB45" s="138">
        <f>'گام اول '!AC46</f>
        <v>1523719</v>
      </c>
      <c r="AC45" s="138">
        <f>'گام اول '!AD46</f>
        <v>4500000</v>
      </c>
      <c r="AD45" s="138">
        <f>'گام اول '!AE46</f>
        <v>6000000</v>
      </c>
      <c r="AE45" s="139">
        <f>'گام اول '!AF46</f>
        <v>290891.80909090908</v>
      </c>
      <c r="AF45" s="122">
        <f>'گام اول '!AG46</f>
        <v>44311560</v>
      </c>
      <c r="AG45" s="123">
        <f>'گام اول '!AH46</f>
        <v>1400010</v>
      </c>
      <c r="AH45" s="123">
        <f>'گام اول '!AI46</f>
        <v>5817836.1818181816</v>
      </c>
      <c r="AI45" s="123">
        <f>'گام اول '!AJ46</f>
        <v>0</v>
      </c>
      <c r="AJ45" s="123">
        <f>'گام اول '!AK46</f>
        <v>4500000</v>
      </c>
      <c r="AK45" s="123">
        <f>'گام اول '!AL46</f>
        <v>6000000</v>
      </c>
      <c r="AL45" s="123">
        <f>'گام اول '!AM46</f>
        <v>0</v>
      </c>
      <c r="AM45" s="123">
        <f>'گام اول '!AN46</f>
        <v>0</v>
      </c>
      <c r="AN45" s="123">
        <f>'گام اول '!AO46</f>
        <v>0</v>
      </c>
      <c r="AO45" s="123">
        <f>'گام اول '!AP46</f>
        <v>3800000</v>
      </c>
      <c r="AP45" s="123">
        <f>'گام اول '!AQ46</f>
        <v>0</v>
      </c>
      <c r="AQ45" s="123">
        <f>'گام اول '!AR46</f>
        <v>0</v>
      </c>
      <c r="AR45" s="123">
        <f>'گام اول '!AS46</f>
        <v>0</v>
      </c>
      <c r="AS45" s="375">
        <f>'گام اول '!AT46</f>
        <v>0</v>
      </c>
      <c r="AT45" s="368">
        <f t="shared" si="1"/>
        <v>65829406.18181818</v>
      </c>
      <c r="AU45" s="173">
        <f>'گام اول '!AV46</f>
        <v>46921347.74909091</v>
      </c>
      <c r="AV45" s="141">
        <f>'گام اول '!AW46</f>
        <v>65829406.18181818</v>
      </c>
      <c r="AW45" s="142">
        <f t="shared" si="2"/>
        <v>4608058.4327272726</v>
      </c>
      <c r="AX45" s="75">
        <f t="shared" si="3"/>
        <v>692134.77490909107</v>
      </c>
      <c r="AY45" s="142">
        <f>'گام اول '!AZ46</f>
        <v>0</v>
      </c>
      <c r="AZ45" s="142">
        <f>'گام اول '!BA46</f>
        <v>0</v>
      </c>
      <c r="BA45" s="142">
        <f>'گام اول '!BB46</f>
        <v>0</v>
      </c>
      <c r="BB45" s="142">
        <f>'گام اول '!BC46</f>
        <v>0</v>
      </c>
      <c r="BC45" s="142">
        <f>'گام اول '!BD46</f>
        <v>0</v>
      </c>
      <c r="BD45" s="142">
        <f>'گام اول '!BE46</f>
        <v>0</v>
      </c>
      <c r="BE45" s="142">
        <f>'گام اول '!BF46</f>
        <v>0</v>
      </c>
      <c r="BF45" s="143">
        <f t="shared" si="4"/>
        <v>5300193.2076363638</v>
      </c>
      <c r="BG45" s="140">
        <f t="shared" si="5"/>
        <v>60529212</v>
      </c>
      <c r="BH45" s="144">
        <f t="shared" si="6"/>
        <v>65829406.18181818</v>
      </c>
      <c r="BI45" s="398">
        <f t="shared" ref="BI45:BI108" si="53">(((885165*30)*3)/12)/30*Q45</f>
        <v>6638737.5</v>
      </c>
      <c r="BJ45" s="145">
        <f t="shared" si="8"/>
        <v>3809297.5</v>
      </c>
      <c r="BK45" s="145">
        <f t="shared" si="9"/>
        <v>1142789.25</v>
      </c>
      <c r="BL45" s="146">
        <f t="shared" si="10"/>
        <v>1120000</v>
      </c>
      <c r="BM45" s="379">
        <v>0</v>
      </c>
      <c r="BN45" s="147">
        <f t="shared" si="11"/>
        <v>78540230.431818187</v>
      </c>
      <c r="BO45" s="148">
        <f t="shared" si="12"/>
        <v>65829406.18181818</v>
      </c>
      <c r="BP45" s="149">
        <f t="shared" si="13"/>
        <v>15140763.421818182</v>
      </c>
      <c r="BQ45" s="150">
        <f t="shared" si="14"/>
        <v>93680993.853636369</v>
      </c>
      <c r="BR45" s="151">
        <f t="shared" si="15"/>
        <v>100800</v>
      </c>
      <c r="BS45" s="147">
        <f t="shared" si="16"/>
        <v>93781793.853636369</v>
      </c>
      <c r="BT45" s="135">
        <v>0</v>
      </c>
      <c r="BU45" s="148">
        <f t="shared" si="17"/>
        <v>7854023.0431818189</v>
      </c>
      <c r="BV45" s="152">
        <f t="shared" si="18"/>
        <v>3927011.5215909095</v>
      </c>
      <c r="BW45" s="133">
        <f t="shared" si="19"/>
        <v>82000759.288863644</v>
      </c>
      <c r="BX45" s="147">
        <f t="shared" si="20"/>
        <v>11590824.25</v>
      </c>
      <c r="BY45" s="134">
        <f t="shared" si="21"/>
        <v>70409935.038863644</v>
      </c>
      <c r="CD45" s="388">
        <f>'گام اول '!AU46</f>
        <v>65829406.18181818</v>
      </c>
      <c r="CE45" s="389">
        <f>'گام اول '!AV46</f>
        <v>46921347.74909091</v>
      </c>
      <c r="CF45" s="389">
        <f>'گام اول '!AW46</f>
        <v>65829406.18181818</v>
      </c>
      <c r="CG45" s="389">
        <f>'گام اول '!AX46</f>
        <v>4608058.4327272726</v>
      </c>
      <c r="CH45" s="389">
        <f>'گام اول '!AY46</f>
        <v>692134.77490909107</v>
      </c>
      <c r="CI45" s="389">
        <f>'گام اول '!AZ46</f>
        <v>0</v>
      </c>
      <c r="CJ45" s="389">
        <f>'گام اول '!BA46</f>
        <v>0</v>
      </c>
      <c r="CK45" s="389">
        <f>'گام اول '!BB46</f>
        <v>0</v>
      </c>
      <c r="CL45" s="389">
        <f>'گام اول '!BC46</f>
        <v>0</v>
      </c>
      <c r="CM45" s="389">
        <f>'گام اول '!BD46</f>
        <v>0</v>
      </c>
      <c r="CN45" s="389">
        <f>'گام اول '!BE46</f>
        <v>0</v>
      </c>
      <c r="CO45" s="389">
        <f>'گام اول '!BF46</f>
        <v>0</v>
      </c>
      <c r="CP45" s="389">
        <f>'گام اول '!BG46</f>
        <v>5300193.2076363638</v>
      </c>
      <c r="CQ45" s="389">
        <f>'گام اول '!BH46</f>
        <v>60529212</v>
      </c>
      <c r="CR45" s="389">
        <f t="shared" si="22"/>
        <v>65829406.18181818</v>
      </c>
      <c r="CS45" s="399">
        <f t="shared" ref="CS45:CS108" si="54">(885165*30/12*3)/30*Q45</f>
        <v>6638737.5</v>
      </c>
      <c r="CT45" s="388">
        <f t="shared" si="24"/>
        <v>3809297.5</v>
      </c>
      <c r="CU45" s="389">
        <f t="shared" si="25"/>
        <v>1142789.25</v>
      </c>
      <c r="CV45" s="389">
        <f t="shared" si="26"/>
        <v>1120000</v>
      </c>
      <c r="CW45" s="55">
        <v>0</v>
      </c>
      <c r="CX45" s="389">
        <f t="shared" si="27"/>
        <v>78540230.431818187</v>
      </c>
      <c r="CY45" s="389">
        <f t="shared" si="28"/>
        <v>65829406.18181818</v>
      </c>
      <c r="CZ45" s="389">
        <f t="shared" si="29"/>
        <v>15140763.421818182</v>
      </c>
      <c r="DA45" s="389">
        <f t="shared" si="30"/>
        <v>93680993.853636369</v>
      </c>
      <c r="DB45" s="389">
        <f t="shared" si="31"/>
        <v>100800</v>
      </c>
      <c r="DC45" s="389">
        <f t="shared" si="32"/>
        <v>93781793.853636369</v>
      </c>
      <c r="DD45" s="394">
        <v>0</v>
      </c>
      <c r="DE45" s="389">
        <f t="shared" si="33"/>
        <v>7854023.0431818189</v>
      </c>
      <c r="DF45" s="389">
        <f t="shared" si="34"/>
        <v>3927011.5215909095</v>
      </c>
      <c r="DG45" s="389">
        <f t="shared" si="35"/>
        <v>82000759.288863644</v>
      </c>
      <c r="DH45" s="389">
        <f t="shared" si="36"/>
        <v>11590824.25</v>
      </c>
      <c r="DI45" s="389">
        <f t="shared" si="37"/>
        <v>70409935.038863644</v>
      </c>
      <c r="DJ45" s="389">
        <f t="shared" si="38"/>
        <v>0</v>
      </c>
      <c r="DL45" s="397">
        <f t="shared" si="39"/>
        <v>6638737.5</v>
      </c>
      <c r="DM45" s="397">
        <f t="shared" si="40"/>
        <v>0</v>
      </c>
    </row>
    <row r="46" spans="1:117" s="55" customFormat="1" ht="21" x14ac:dyDescent="0.2">
      <c r="A46" s="191">
        <f t="shared" si="0"/>
        <v>2655495</v>
      </c>
      <c r="B46" s="136">
        <f>'گام اول '!B47</f>
        <v>41</v>
      </c>
      <c r="C46" s="136">
        <f>'گام اول '!C47</f>
        <v>41</v>
      </c>
      <c r="D46" s="136">
        <f>'گام اول '!D47</f>
        <v>13109</v>
      </c>
      <c r="E46" s="136" t="str">
        <f>'گام اول '!E47</f>
        <v xml:space="preserve">محمدرضا </v>
      </c>
      <c r="F46" s="136" t="str">
        <f>'گام اول '!F47</f>
        <v>سعیدی</v>
      </c>
      <c r="G46" s="136" t="str">
        <f>'گام اول '!G47</f>
        <v xml:space="preserve">اداری </v>
      </c>
      <c r="H46" s="136" t="str">
        <f>'گام اول '!H47</f>
        <v>ش.تهران</v>
      </c>
      <c r="I46" s="136" t="str">
        <f>'گام اول '!I47</f>
        <v>255-12-3834420-1</v>
      </c>
      <c r="J46" s="136" t="str">
        <f>'گام اول '!J47</f>
        <v>0012608580</v>
      </c>
      <c r="K46" s="136" t="str">
        <f>'گام اول '!K47</f>
        <v>0027466153</v>
      </c>
      <c r="L46" s="136" t="str">
        <f>'گام اول '!L47</f>
        <v>ش - تهران</v>
      </c>
      <c r="M46" s="136" t="str">
        <f>'گام اول '!M47</f>
        <v>اداری-کارشناسی</v>
      </c>
      <c r="N46" s="120">
        <f>'گام اول '!N47</f>
        <v>0</v>
      </c>
      <c r="O46" s="119">
        <f>'گام اول '!O47</f>
        <v>0</v>
      </c>
      <c r="P46" s="121">
        <f>'گام اول '!P47</f>
        <v>0</v>
      </c>
      <c r="Q46" s="358">
        <f>'گام اول '!Q47</f>
        <v>30</v>
      </c>
      <c r="R46" s="358">
        <f>'گام اول '!R47</f>
        <v>100</v>
      </c>
      <c r="S46" s="358">
        <f>'گام اول '!S47</f>
        <v>0</v>
      </c>
      <c r="T46" s="358">
        <f>'گام اول '!T47</f>
        <v>0</v>
      </c>
      <c r="U46" s="137">
        <f>'گام اول '!U47</f>
        <v>0</v>
      </c>
      <c r="V46" s="120">
        <f>'گام اول '!W47</f>
        <v>0</v>
      </c>
      <c r="W46" s="121">
        <f>'گام اول '!X47</f>
        <v>0</v>
      </c>
      <c r="X46" s="366">
        <f>'گام اول '!Y47</f>
        <v>0</v>
      </c>
      <c r="Y46" s="366">
        <f>'گام اول '!Z47</f>
        <v>0</v>
      </c>
      <c r="Z46" s="138">
        <f>'گام اول '!AA47</f>
        <v>1477052</v>
      </c>
      <c r="AA46" s="138">
        <f>'گام اول '!AB47</f>
        <v>46667</v>
      </c>
      <c r="AB46" s="138">
        <f>'گام اول '!AC47</f>
        <v>1523719</v>
      </c>
      <c r="AC46" s="138">
        <f>'گام اول '!AD47</f>
        <v>4500000</v>
      </c>
      <c r="AD46" s="138">
        <f>'گام اول '!AE47</f>
        <v>6000000</v>
      </c>
      <c r="AE46" s="139">
        <f>'گام اول '!AF47</f>
        <v>290891.80909090908</v>
      </c>
      <c r="AF46" s="122">
        <f>'گام اول '!AG47</f>
        <v>44311560</v>
      </c>
      <c r="AG46" s="123">
        <f>'گام اول '!AH47</f>
        <v>1400010</v>
      </c>
      <c r="AH46" s="123">
        <f>'گام اول '!AI47</f>
        <v>29089180.909090906</v>
      </c>
      <c r="AI46" s="123">
        <f>'گام اول '!AJ47</f>
        <v>0</v>
      </c>
      <c r="AJ46" s="123">
        <f>'گام اول '!AK47</f>
        <v>4500000</v>
      </c>
      <c r="AK46" s="123">
        <f>'گام اول '!AL47</f>
        <v>6000000</v>
      </c>
      <c r="AL46" s="123">
        <f>'گام اول '!AM47</f>
        <v>0</v>
      </c>
      <c r="AM46" s="123">
        <f>'گام اول '!AN47</f>
        <v>0</v>
      </c>
      <c r="AN46" s="123">
        <f>'گام اول '!AO47</f>
        <v>0</v>
      </c>
      <c r="AO46" s="123">
        <f>'گام اول '!AP47</f>
        <v>4000000</v>
      </c>
      <c r="AP46" s="123">
        <f>'گام اول '!AQ47</f>
        <v>0</v>
      </c>
      <c r="AQ46" s="123">
        <f>'گام اول '!AR47</f>
        <v>0</v>
      </c>
      <c r="AR46" s="123">
        <f>'گام اول '!AS47</f>
        <v>0</v>
      </c>
      <c r="AS46" s="375">
        <f>'گام اول '!AT47</f>
        <v>0</v>
      </c>
      <c r="AT46" s="368">
        <f t="shared" si="1"/>
        <v>89300750.909090906</v>
      </c>
      <c r="AU46" s="173">
        <f>'گام اول '!AV47</f>
        <v>68549698.345454544</v>
      </c>
      <c r="AV46" s="141">
        <f>'گام اول '!AW47</f>
        <v>89300750.909090906</v>
      </c>
      <c r="AW46" s="142">
        <f t="shared" si="2"/>
        <v>6251052.5636363644</v>
      </c>
      <c r="AX46" s="75">
        <f t="shared" si="3"/>
        <v>2854969.8345454545</v>
      </c>
      <c r="AY46" s="142">
        <f>'گام اول '!AZ47</f>
        <v>0</v>
      </c>
      <c r="AZ46" s="142">
        <f>'گام اول '!BA47</f>
        <v>0</v>
      </c>
      <c r="BA46" s="142">
        <f>'گام اول '!BB47</f>
        <v>0</v>
      </c>
      <c r="BB46" s="142">
        <f>'گام اول '!BC47</f>
        <v>0</v>
      </c>
      <c r="BC46" s="142">
        <f>'گام اول '!BD47</f>
        <v>0</v>
      </c>
      <c r="BD46" s="142">
        <f>'گام اول '!BE47</f>
        <v>0</v>
      </c>
      <c r="BE46" s="142">
        <f>'گام اول '!BF47</f>
        <v>0</v>
      </c>
      <c r="BF46" s="143">
        <f t="shared" si="4"/>
        <v>9106022.3981818184</v>
      </c>
      <c r="BG46" s="140">
        <f t="shared" si="5"/>
        <v>80194728</v>
      </c>
      <c r="BH46" s="144">
        <f t="shared" si="6"/>
        <v>89300750.909090906</v>
      </c>
      <c r="BI46" s="398">
        <f t="shared" si="53"/>
        <v>6638737.5</v>
      </c>
      <c r="BJ46" s="145">
        <f t="shared" si="8"/>
        <v>3809297.5</v>
      </c>
      <c r="BK46" s="145">
        <f t="shared" si="9"/>
        <v>1142789.25</v>
      </c>
      <c r="BL46" s="146">
        <f t="shared" si="10"/>
        <v>1120000</v>
      </c>
      <c r="BM46" s="379">
        <v>0</v>
      </c>
      <c r="BN46" s="147">
        <f t="shared" si="11"/>
        <v>102011575.15909091</v>
      </c>
      <c r="BO46" s="148">
        <f t="shared" si="12"/>
        <v>89300750.909090906</v>
      </c>
      <c r="BP46" s="149">
        <f t="shared" si="13"/>
        <v>20539172.709090911</v>
      </c>
      <c r="BQ46" s="150">
        <f t="shared" si="14"/>
        <v>122550747.86818182</v>
      </c>
      <c r="BR46" s="151">
        <f t="shared" si="15"/>
        <v>100800</v>
      </c>
      <c r="BS46" s="147">
        <f t="shared" si="16"/>
        <v>122651547.86818182</v>
      </c>
      <c r="BT46" s="135">
        <v>0</v>
      </c>
      <c r="BU46" s="148">
        <f t="shared" si="17"/>
        <v>10201157.515909091</v>
      </c>
      <c r="BV46" s="152">
        <f t="shared" si="18"/>
        <v>5100578.7579545453</v>
      </c>
      <c r="BW46" s="133">
        <f t="shared" si="19"/>
        <v>107349811.59431818</v>
      </c>
      <c r="BX46" s="147">
        <f t="shared" si="20"/>
        <v>11590824.25</v>
      </c>
      <c r="BY46" s="134">
        <f t="shared" si="21"/>
        <v>95758987.344318181</v>
      </c>
      <c r="CD46" s="388">
        <f>'گام اول '!AU47</f>
        <v>89300750.909090906</v>
      </c>
      <c r="CE46" s="389">
        <f>'گام اول '!AV47</f>
        <v>68549698.345454544</v>
      </c>
      <c r="CF46" s="389">
        <f>'گام اول '!AW47</f>
        <v>89300750.909090906</v>
      </c>
      <c r="CG46" s="389">
        <f>'گام اول '!AX47</f>
        <v>6251052.5636363644</v>
      </c>
      <c r="CH46" s="389">
        <f>'گام اول '!AY47</f>
        <v>2854969.8345454545</v>
      </c>
      <c r="CI46" s="389">
        <f>'گام اول '!AZ47</f>
        <v>0</v>
      </c>
      <c r="CJ46" s="389">
        <f>'گام اول '!BA47</f>
        <v>0</v>
      </c>
      <c r="CK46" s="389">
        <f>'گام اول '!BB47</f>
        <v>0</v>
      </c>
      <c r="CL46" s="389">
        <f>'گام اول '!BC47</f>
        <v>0</v>
      </c>
      <c r="CM46" s="389">
        <f>'گام اول '!BD47</f>
        <v>0</v>
      </c>
      <c r="CN46" s="389">
        <f>'گام اول '!BE47</f>
        <v>0</v>
      </c>
      <c r="CO46" s="389">
        <f>'گام اول '!BF47</f>
        <v>0</v>
      </c>
      <c r="CP46" s="389">
        <f>'گام اول '!BG47</f>
        <v>9106022.3981818184</v>
      </c>
      <c r="CQ46" s="389">
        <f>'گام اول '!BH47</f>
        <v>80194728</v>
      </c>
      <c r="CR46" s="389">
        <f t="shared" si="22"/>
        <v>89300750.909090906</v>
      </c>
      <c r="CS46" s="399">
        <f t="shared" si="54"/>
        <v>6638737.5</v>
      </c>
      <c r="CT46" s="388">
        <f t="shared" si="24"/>
        <v>3809297.5</v>
      </c>
      <c r="CU46" s="389">
        <f t="shared" si="25"/>
        <v>1142789.25</v>
      </c>
      <c r="CV46" s="389">
        <f t="shared" si="26"/>
        <v>1120000</v>
      </c>
      <c r="CW46" s="55">
        <v>0</v>
      </c>
      <c r="CX46" s="389">
        <f t="shared" si="27"/>
        <v>102011575.15909091</v>
      </c>
      <c r="CY46" s="389">
        <f t="shared" si="28"/>
        <v>89300750.909090906</v>
      </c>
      <c r="CZ46" s="389">
        <f t="shared" si="29"/>
        <v>20539172.709090911</v>
      </c>
      <c r="DA46" s="389">
        <f t="shared" si="30"/>
        <v>122550747.86818182</v>
      </c>
      <c r="DB46" s="389">
        <f t="shared" si="31"/>
        <v>100800</v>
      </c>
      <c r="DC46" s="389">
        <f t="shared" si="32"/>
        <v>122651547.86818182</v>
      </c>
      <c r="DD46" s="394">
        <v>0</v>
      </c>
      <c r="DE46" s="389">
        <f t="shared" si="33"/>
        <v>10201157.515909091</v>
      </c>
      <c r="DF46" s="389">
        <f t="shared" si="34"/>
        <v>5100578.7579545453</v>
      </c>
      <c r="DG46" s="389">
        <f t="shared" si="35"/>
        <v>107349811.59431818</v>
      </c>
      <c r="DH46" s="389">
        <f t="shared" si="36"/>
        <v>11590824.25</v>
      </c>
      <c r="DI46" s="389">
        <f t="shared" si="37"/>
        <v>95758987.344318181</v>
      </c>
      <c r="DJ46" s="389">
        <f t="shared" si="38"/>
        <v>0</v>
      </c>
      <c r="DL46" s="397">
        <f t="shared" si="39"/>
        <v>6638737.5</v>
      </c>
      <c r="DM46" s="397">
        <f t="shared" si="40"/>
        <v>0</v>
      </c>
    </row>
    <row r="47" spans="1:117" s="55" customFormat="1" ht="21" x14ac:dyDescent="0.2">
      <c r="A47" s="191">
        <f t="shared" si="0"/>
        <v>2655495</v>
      </c>
      <c r="B47" s="136">
        <f>'گام اول '!B48</f>
        <v>42</v>
      </c>
      <c r="C47" s="136">
        <f>'گام اول '!C48</f>
        <v>42</v>
      </c>
      <c r="D47" s="136">
        <f>'گام اول '!D48</f>
        <v>13079</v>
      </c>
      <c r="E47" s="136" t="str">
        <f>'گام اول '!E48</f>
        <v>محمد</v>
      </c>
      <c r="F47" s="136" t="str">
        <f>'گام اول '!F48</f>
        <v>تورانی</v>
      </c>
      <c r="G47" s="136" t="str">
        <f>'گام اول '!G48</f>
        <v xml:space="preserve">اداری </v>
      </c>
      <c r="H47" s="136" t="str">
        <f>'گام اول '!H48</f>
        <v>ش.تهران</v>
      </c>
      <c r="I47" s="136" t="str">
        <f>'گام اول '!I48</f>
        <v>124-813-4057271-1</v>
      </c>
      <c r="J47" s="136" t="str">
        <f>'گام اول '!J48</f>
        <v>0070395519</v>
      </c>
      <c r="K47" s="136" t="str">
        <f>'گام اول '!K48</f>
        <v>0013619496</v>
      </c>
      <c r="L47" s="136" t="str">
        <f>'گام اول '!L48</f>
        <v>ش - تهران</v>
      </c>
      <c r="M47" s="136" t="str">
        <f>'گام اول '!M48</f>
        <v>اداری-کارشناسی</v>
      </c>
      <c r="N47" s="120">
        <f>'گام اول '!N48</f>
        <v>0</v>
      </c>
      <c r="O47" s="119">
        <f>'گام اول '!O48</f>
        <v>0</v>
      </c>
      <c r="P47" s="121">
        <f>'گام اول '!P48</f>
        <v>0</v>
      </c>
      <c r="Q47" s="358">
        <f>'گام اول '!Q48</f>
        <v>30</v>
      </c>
      <c r="R47" s="358">
        <f>'گام اول '!R48</f>
        <v>98</v>
      </c>
      <c r="S47" s="358">
        <f>'گام اول '!S48</f>
        <v>0</v>
      </c>
      <c r="T47" s="358">
        <f>'گام اول '!T48</f>
        <v>0</v>
      </c>
      <c r="U47" s="137">
        <f>'گام اول '!U48</f>
        <v>0</v>
      </c>
      <c r="V47" s="120">
        <f>'گام اول '!W48</f>
        <v>0</v>
      </c>
      <c r="W47" s="121">
        <f>'گام اول '!X48</f>
        <v>0</v>
      </c>
      <c r="X47" s="366">
        <f>'گام اول '!Y48</f>
        <v>0</v>
      </c>
      <c r="Y47" s="366">
        <f>'گام اول '!Z48</f>
        <v>0</v>
      </c>
      <c r="Z47" s="138">
        <f>'گام اول '!AA48</f>
        <v>1477052</v>
      </c>
      <c r="AA47" s="138">
        <f>'گام اول '!AB48</f>
        <v>46667</v>
      </c>
      <c r="AB47" s="138">
        <f>'گام اول '!AC48</f>
        <v>1523719</v>
      </c>
      <c r="AC47" s="138">
        <f>'گام اول '!AD48</f>
        <v>4500000</v>
      </c>
      <c r="AD47" s="138">
        <f>'گام اول '!AE48</f>
        <v>6000000</v>
      </c>
      <c r="AE47" s="139">
        <f>'گام اول '!AF48</f>
        <v>290891.80909090908</v>
      </c>
      <c r="AF47" s="122">
        <f>'گام اول '!AG48</f>
        <v>44311560</v>
      </c>
      <c r="AG47" s="123">
        <f>'گام اول '!AH48</f>
        <v>1400010</v>
      </c>
      <c r="AH47" s="123">
        <f>'گام اول '!AI48</f>
        <v>28507397.290909089</v>
      </c>
      <c r="AI47" s="123">
        <f>'گام اول '!AJ48</f>
        <v>0</v>
      </c>
      <c r="AJ47" s="123">
        <f>'گام اول '!AK48</f>
        <v>4500000</v>
      </c>
      <c r="AK47" s="123">
        <f>'گام اول '!AL48</f>
        <v>6000000</v>
      </c>
      <c r="AL47" s="123">
        <f>'گام اول '!AM48</f>
        <v>0</v>
      </c>
      <c r="AM47" s="123">
        <f>'گام اول '!AN48</f>
        <v>0</v>
      </c>
      <c r="AN47" s="123">
        <f>'گام اول '!AO48</f>
        <v>0</v>
      </c>
      <c r="AO47" s="123">
        <f>'گام اول '!AP48</f>
        <v>3800000</v>
      </c>
      <c r="AP47" s="123">
        <f>'گام اول '!AQ48</f>
        <v>0</v>
      </c>
      <c r="AQ47" s="123">
        <f>'گام اول '!AR48</f>
        <v>0</v>
      </c>
      <c r="AR47" s="123">
        <f>'گام اول '!AS48</f>
        <v>0</v>
      </c>
      <c r="AS47" s="375">
        <f>'گام اول '!AT48</f>
        <v>0</v>
      </c>
      <c r="AT47" s="368">
        <f t="shared" si="1"/>
        <v>88518967.290909082</v>
      </c>
      <c r="AU47" s="173">
        <f>'گام اول '!AV48</f>
        <v>68022639.58054544</v>
      </c>
      <c r="AV47" s="141">
        <f>'گام اول '!AW48</f>
        <v>88518967.290909082</v>
      </c>
      <c r="AW47" s="142">
        <f t="shared" si="2"/>
        <v>6196327.7103636367</v>
      </c>
      <c r="AX47" s="75">
        <f t="shared" si="3"/>
        <v>2802263.9580545444</v>
      </c>
      <c r="AY47" s="142">
        <f>'گام اول '!AZ48</f>
        <v>0</v>
      </c>
      <c r="AZ47" s="142">
        <f>'گام اول '!BA48</f>
        <v>0</v>
      </c>
      <c r="BA47" s="142">
        <f>'گام اول '!BB48</f>
        <v>0</v>
      </c>
      <c r="BB47" s="142">
        <f>'گام اول '!BC48</f>
        <v>0</v>
      </c>
      <c r="BC47" s="142">
        <f>'گام اول '!BD48</f>
        <v>0</v>
      </c>
      <c r="BD47" s="142">
        <f>'گام اول '!BE48</f>
        <v>0</v>
      </c>
      <c r="BE47" s="142">
        <f>'گام اول '!BF48</f>
        <v>0</v>
      </c>
      <c r="BF47" s="143">
        <f t="shared" si="4"/>
        <v>8998591.6684181802</v>
      </c>
      <c r="BG47" s="140">
        <f t="shared" si="5"/>
        <v>79520375</v>
      </c>
      <c r="BH47" s="144">
        <f t="shared" si="6"/>
        <v>88518967.290909082</v>
      </c>
      <c r="BI47" s="398">
        <f t="shared" si="53"/>
        <v>6638737.5</v>
      </c>
      <c r="BJ47" s="145">
        <f t="shared" si="8"/>
        <v>3809297.5</v>
      </c>
      <c r="BK47" s="145">
        <f t="shared" si="9"/>
        <v>1142789.25</v>
      </c>
      <c r="BL47" s="146">
        <f t="shared" si="10"/>
        <v>1120000</v>
      </c>
      <c r="BM47" s="379">
        <v>0</v>
      </c>
      <c r="BN47" s="147">
        <f t="shared" si="11"/>
        <v>101229791.54090908</v>
      </c>
      <c r="BO47" s="148">
        <f t="shared" si="12"/>
        <v>88518967.290909082</v>
      </c>
      <c r="BP47" s="149">
        <f t="shared" si="13"/>
        <v>20359362.47690909</v>
      </c>
      <c r="BQ47" s="150">
        <f t="shared" si="14"/>
        <v>121589154.01781817</v>
      </c>
      <c r="BR47" s="151">
        <f t="shared" si="15"/>
        <v>100800</v>
      </c>
      <c r="BS47" s="147">
        <f t="shared" si="16"/>
        <v>121689954.01781817</v>
      </c>
      <c r="BT47" s="135">
        <v>0</v>
      </c>
      <c r="BU47" s="148">
        <f t="shared" si="17"/>
        <v>10122979.154090909</v>
      </c>
      <c r="BV47" s="152">
        <f t="shared" si="18"/>
        <v>5061489.5770454546</v>
      </c>
      <c r="BW47" s="133">
        <f t="shared" si="19"/>
        <v>106505485.2866818</v>
      </c>
      <c r="BX47" s="147">
        <f t="shared" si="20"/>
        <v>11590824.25</v>
      </c>
      <c r="BY47" s="134">
        <f t="shared" si="21"/>
        <v>94914661.036681801</v>
      </c>
      <c r="CD47" s="388">
        <f>'گام اول '!AU48</f>
        <v>88518967.290909082</v>
      </c>
      <c r="CE47" s="389">
        <f>'گام اول '!AV48</f>
        <v>68022639.58054544</v>
      </c>
      <c r="CF47" s="389">
        <f>'گام اول '!AW48</f>
        <v>88518967.290909082</v>
      </c>
      <c r="CG47" s="389">
        <f>'گام اول '!AX48</f>
        <v>6196327.7103636367</v>
      </c>
      <c r="CH47" s="389">
        <f>'گام اول '!AY48</f>
        <v>2802263.9580545444</v>
      </c>
      <c r="CI47" s="389">
        <f>'گام اول '!AZ48</f>
        <v>0</v>
      </c>
      <c r="CJ47" s="389">
        <f>'گام اول '!BA48</f>
        <v>0</v>
      </c>
      <c r="CK47" s="389">
        <f>'گام اول '!BB48</f>
        <v>0</v>
      </c>
      <c r="CL47" s="389">
        <f>'گام اول '!BC48</f>
        <v>0</v>
      </c>
      <c r="CM47" s="389">
        <f>'گام اول '!BD48</f>
        <v>0</v>
      </c>
      <c r="CN47" s="389">
        <f>'گام اول '!BE48</f>
        <v>0</v>
      </c>
      <c r="CO47" s="389">
        <f>'گام اول '!BF48</f>
        <v>0</v>
      </c>
      <c r="CP47" s="389">
        <f>'گام اول '!BG48</f>
        <v>8998591.6684181802</v>
      </c>
      <c r="CQ47" s="389">
        <f>'گام اول '!BH48</f>
        <v>79520375</v>
      </c>
      <c r="CR47" s="389">
        <f t="shared" si="22"/>
        <v>88518967.290909082</v>
      </c>
      <c r="CS47" s="399">
        <f t="shared" si="54"/>
        <v>6638737.5</v>
      </c>
      <c r="CT47" s="388">
        <f t="shared" si="24"/>
        <v>3809297.5</v>
      </c>
      <c r="CU47" s="389">
        <f t="shared" si="25"/>
        <v>1142789.25</v>
      </c>
      <c r="CV47" s="389">
        <f t="shared" si="26"/>
        <v>1120000</v>
      </c>
      <c r="CW47" s="55">
        <v>0</v>
      </c>
      <c r="CX47" s="389">
        <f t="shared" si="27"/>
        <v>101229791.54090908</v>
      </c>
      <c r="CY47" s="389">
        <f t="shared" si="28"/>
        <v>88518967.290909082</v>
      </c>
      <c r="CZ47" s="389">
        <f t="shared" si="29"/>
        <v>20359362.47690909</v>
      </c>
      <c r="DA47" s="389">
        <f t="shared" si="30"/>
        <v>121589154.01781817</v>
      </c>
      <c r="DB47" s="389">
        <f t="shared" si="31"/>
        <v>100800</v>
      </c>
      <c r="DC47" s="389">
        <f t="shared" si="32"/>
        <v>121689954.01781817</v>
      </c>
      <c r="DD47" s="394">
        <v>0</v>
      </c>
      <c r="DE47" s="389">
        <f t="shared" si="33"/>
        <v>10122979.154090909</v>
      </c>
      <c r="DF47" s="389">
        <f t="shared" si="34"/>
        <v>5061489.5770454546</v>
      </c>
      <c r="DG47" s="389">
        <f t="shared" si="35"/>
        <v>106505485.2866818</v>
      </c>
      <c r="DH47" s="389">
        <f t="shared" si="36"/>
        <v>11590824.25</v>
      </c>
      <c r="DI47" s="389">
        <f t="shared" si="37"/>
        <v>94914661.036681801</v>
      </c>
      <c r="DJ47" s="389">
        <f t="shared" si="38"/>
        <v>0</v>
      </c>
      <c r="DL47" s="397">
        <f t="shared" si="39"/>
        <v>6638737.5</v>
      </c>
      <c r="DM47" s="397">
        <f t="shared" si="40"/>
        <v>0</v>
      </c>
    </row>
    <row r="48" spans="1:117" s="55" customFormat="1" ht="21" x14ac:dyDescent="0.2">
      <c r="A48" s="191">
        <f t="shared" si="0"/>
        <v>2655495</v>
      </c>
      <c r="B48" s="136">
        <f>'گام اول '!B49</f>
        <v>43</v>
      </c>
      <c r="C48" s="136">
        <f>'گام اول '!C49</f>
        <v>43</v>
      </c>
      <c r="D48" s="136">
        <f>'گام اول '!D49</f>
        <v>13088</v>
      </c>
      <c r="E48" s="136" t="str">
        <f>'گام اول '!E49</f>
        <v xml:space="preserve">زینب </v>
      </c>
      <c r="F48" s="136" t="str">
        <f>'گام اول '!F49</f>
        <v>احمد خانی</v>
      </c>
      <c r="G48" s="136" t="str">
        <f>'گام اول '!G49</f>
        <v xml:space="preserve">اداری </v>
      </c>
      <c r="H48" s="136" t="str">
        <f>'گام اول '!H49</f>
        <v>ش.تهران</v>
      </c>
      <c r="I48" s="136" t="str">
        <f>'گام اول '!I49</f>
        <v>124-700-4117113-1</v>
      </c>
      <c r="J48" s="136" t="str">
        <f>'گام اول '!J49</f>
        <v>0018955800</v>
      </c>
      <c r="K48" s="136" t="str">
        <f>'گام اول '!K49</f>
        <v>0012865308</v>
      </c>
      <c r="L48" s="136" t="str">
        <f>'گام اول '!L49</f>
        <v>ش - تهران</v>
      </c>
      <c r="M48" s="136" t="str">
        <f>'گام اول '!M49</f>
        <v>اداری-کارشناسی</v>
      </c>
      <c r="N48" s="120">
        <f>'گام اول '!N49</f>
        <v>0</v>
      </c>
      <c r="O48" s="119">
        <f>'گام اول '!O49</f>
        <v>0</v>
      </c>
      <c r="P48" s="121">
        <f>'گام اول '!P49</f>
        <v>0</v>
      </c>
      <c r="Q48" s="358">
        <f>'گام اول '!Q49</f>
        <v>30</v>
      </c>
      <c r="R48" s="358">
        <f>'گام اول '!R49</f>
        <v>33</v>
      </c>
      <c r="S48" s="358">
        <f>'گام اول '!S49</f>
        <v>0</v>
      </c>
      <c r="T48" s="358">
        <f>'گام اول '!T49</f>
        <v>0</v>
      </c>
      <c r="U48" s="137">
        <f>'گام اول '!U49</f>
        <v>0</v>
      </c>
      <c r="V48" s="120">
        <f>'گام اول '!W49</f>
        <v>0</v>
      </c>
      <c r="W48" s="121">
        <f>'گام اول '!X49</f>
        <v>0</v>
      </c>
      <c r="X48" s="366">
        <f>'گام اول '!Y49</f>
        <v>0</v>
      </c>
      <c r="Y48" s="366">
        <f>'گام اول '!Z49</f>
        <v>0</v>
      </c>
      <c r="Z48" s="138">
        <f>'گام اول '!AA49</f>
        <v>1477052</v>
      </c>
      <c r="AA48" s="138">
        <f>'گام اول '!AB49</f>
        <v>46667</v>
      </c>
      <c r="AB48" s="138">
        <f>'گام اول '!AC49</f>
        <v>1523719</v>
      </c>
      <c r="AC48" s="138">
        <f>'گام اول '!AD49</f>
        <v>4500000</v>
      </c>
      <c r="AD48" s="138">
        <f>'گام اول '!AE49</f>
        <v>6000000</v>
      </c>
      <c r="AE48" s="139">
        <f>'گام اول '!AF49</f>
        <v>290891.80909090908</v>
      </c>
      <c r="AF48" s="122">
        <f>'گام اول '!AG49</f>
        <v>44311560</v>
      </c>
      <c r="AG48" s="123">
        <f>'گام اول '!AH49</f>
        <v>1400010</v>
      </c>
      <c r="AH48" s="123">
        <f>'گام اول '!AI49</f>
        <v>9599429.6999999993</v>
      </c>
      <c r="AI48" s="123">
        <f>'گام اول '!AJ49</f>
        <v>0</v>
      </c>
      <c r="AJ48" s="123">
        <f>'گام اول '!AK49</f>
        <v>4500000</v>
      </c>
      <c r="AK48" s="123">
        <f>'گام اول '!AL49</f>
        <v>6000000</v>
      </c>
      <c r="AL48" s="123">
        <f>'گام اول '!AM49</f>
        <v>0</v>
      </c>
      <c r="AM48" s="123">
        <f>'گام اول '!AN49</f>
        <v>0</v>
      </c>
      <c r="AN48" s="123">
        <f>'گام اول '!AO49</f>
        <v>0</v>
      </c>
      <c r="AO48" s="123">
        <f>'گام اول '!AP49</f>
        <v>3400000</v>
      </c>
      <c r="AP48" s="123">
        <f>'گام اول '!AQ49</f>
        <v>0</v>
      </c>
      <c r="AQ48" s="123">
        <f>'گام اول '!AR49</f>
        <v>0</v>
      </c>
      <c r="AR48" s="123">
        <f>'گام اول '!AS49</f>
        <v>0</v>
      </c>
      <c r="AS48" s="375">
        <f>'گام اول '!AT49</f>
        <v>0</v>
      </c>
      <c r="AT48" s="368">
        <f t="shared" si="1"/>
        <v>69210999.700000003</v>
      </c>
      <c r="AU48" s="173">
        <f>'گام اول '!AV49</f>
        <v>50466229.721000001</v>
      </c>
      <c r="AV48" s="141">
        <f>'گام اول '!AW49</f>
        <v>69210999.700000003</v>
      </c>
      <c r="AW48" s="142">
        <f t="shared" si="2"/>
        <v>4844769.9790000003</v>
      </c>
      <c r="AX48" s="75">
        <f t="shared" si="3"/>
        <v>1046622.9721000001</v>
      </c>
      <c r="AY48" s="142">
        <f>'گام اول '!AZ49</f>
        <v>0</v>
      </c>
      <c r="AZ48" s="142">
        <f>'گام اول '!BA49</f>
        <v>0</v>
      </c>
      <c r="BA48" s="142">
        <f>'گام اول '!BB49</f>
        <v>0</v>
      </c>
      <c r="BB48" s="142">
        <f>'گام اول '!BC49</f>
        <v>0</v>
      </c>
      <c r="BC48" s="142">
        <f>'گام اول '!BD49</f>
        <v>0</v>
      </c>
      <c r="BD48" s="142">
        <f>'گام اول '!BE49</f>
        <v>0</v>
      </c>
      <c r="BE48" s="142">
        <f>'گام اول '!BF49</f>
        <v>0</v>
      </c>
      <c r="BF48" s="143">
        <f t="shared" si="4"/>
        <v>5891392.9511000002</v>
      </c>
      <c r="BG48" s="140">
        <f t="shared" si="5"/>
        <v>63319606</v>
      </c>
      <c r="BH48" s="144">
        <f t="shared" si="6"/>
        <v>69210999.700000003</v>
      </c>
      <c r="BI48" s="398">
        <f t="shared" si="53"/>
        <v>6638737.5</v>
      </c>
      <c r="BJ48" s="145">
        <f t="shared" si="8"/>
        <v>3809297.5</v>
      </c>
      <c r="BK48" s="145">
        <f t="shared" si="9"/>
        <v>1142789.25</v>
      </c>
      <c r="BL48" s="146">
        <f t="shared" si="10"/>
        <v>1120000</v>
      </c>
      <c r="BM48" s="379">
        <v>0</v>
      </c>
      <c r="BN48" s="147">
        <f t="shared" si="11"/>
        <v>81921823.950000003</v>
      </c>
      <c r="BO48" s="148">
        <f t="shared" si="12"/>
        <v>69210999.700000003</v>
      </c>
      <c r="BP48" s="149">
        <f t="shared" si="13"/>
        <v>15918529.931000002</v>
      </c>
      <c r="BQ48" s="150">
        <f t="shared" si="14"/>
        <v>97840353.881000012</v>
      </c>
      <c r="BR48" s="151">
        <f t="shared" si="15"/>
        <v>100800</v>
      </c>
      <c r="BS48" s="147">
        <f t="shared" si="16"/>
        <v>97941153.881000012</v>
      </c>
      <c r="BT48" s="135">
        <v>0</v>
      </c>
      <c r="BU48" s="148">
        <f t="shared" si="17"/>
        <v>8192182.3950000005</v>
      </c>
      <c r="BV48" s="152">
        <f t="shared" si="18"/>
        <v>4096091.1975000002</v>
      </c>
      <c r="BW48" s="133">
        <f t="shared" si="19"/>
        <v>85652880.288500011</v>
      </c>
      <c r="BX48" s="147">
        <f t="shared" si="20"/>
        <v>11590824.25</v>
      </c>
      <c r="BY48" s="134">
        <f t="shared" si="21"/>
        <v>74062056.038500011</v>
      </c>
      <c r="CD48" s="388">
        <f>'گام اول '!AU49</f>
        <v>69210999.700000003</v>
      </c>
      <c r="CE48" s="389">
        <f>'گام اول '!AV49</f>
        <v>50466229.721000001</v>
      </c>
      <c r="CF48" s="389">
        <f>'گام اول '!AW49</f>
        <v>69210999.700000003</v>
      </c>
      <c r="CG48" s="389">
        <f>'گام اول '!AX49</f>
        <v>4844769.9790000003</v>
      </c>
      <c r="CH48" s="389">
        <f>'گام اول '!AY49</f>
        <v>1046622.9721000001</v>
      </c>
      <c r="CI48" s="389">
        <f>'گام اول '!AZ49</f>
        <v>0</v>
      </c>
      <c r="CJ48" s="389">
        <f>'گام اول '!BA49</f>
        <v>0</v>
      </c>
      <c r="CK48" s="389">
        <f>'گام اول '!BB49</f>
        <v>0</v>
      </c>
      <c r="CL48" s="389">
        <f>'گام اول '!BC49</f>
        <v>0</v>
      </c>
      <c r="CM48" s="389">
        <f>'گام اول '!BD49</f>
        <v>0</v>
      </c>
      <c r="CN48" s="389">
        <f>'گام اول '!BE49</f>
        <v>0</v>
      </c>
      <c r="CO48" s="389">
        <f>'گام اول '!BF49</f>
        <v>0</v>
      </c>
      <c r="CP48" s="389">
        <f>'گام اول '!BG49</f>
        <v>5891392.9511000002</v>
      </c>
      <c r="CQ48" s="389">
        <f>'گام اول '!BH49</f>
        <v>63319606</v>
      </c>
      <c r="CR48" s="389">
        <f t="shared" si="22"/>
        <v>69210999.700000003</v>
      </c>
      <c r="CS48" s="399">
        <f t="shared" si="54"/>
        <v>6638737.5</v>
      </c>
      <c r="CT48" s="388">
        <f t="shared" si="24"/>
        <v>3809297.5</v>
      </c>
      <c r="CU48" s="389">
        <f t="shared" si="25"/>
        <v>1142789.25</v>
      </c>
      <c r="CV48" s="389">
        <f t="shared" si="26"/>
        <v>1120000</v>
      </c>
      <c r="CW48" s="55">
        <v>0</v>
      </c>
      <c r="CX48" s="389">
        <f t="shared" si="27"/>
        <v>81921823.950000003</v>
      </c>
      <c r="CY48" s="389">
        <f t="shared" si="28"/>
        <v>69210999.700000003</v>
      </c>
      <c r="CZ48" s="389">
        <f t="shared" si="29"/>
        <v>15918529.931000002</v>
      </c>
      <c r="DA48" s="389">
        <f t="shared" si="30"/>
        <v>97840353.881000012</v>
      </c>
      <c r="DB48" s="389">
        <f t="shared" si="31"/>
        <v>100800</v>
      </c>
      <c r="DC48" s="389">
        <f t="shared" si="32"/>
        <v>97941153.881000012</v>
      </c>
      <c r="DD48" s="394">
        <v>0</v>
      </c>
      <c r="DE48" s="389">
        <f t="shared" si="33"/>
        <v>8192182.3950000005</v>
      </c>
      <c r="DF48" s="389">
        <f t="shared" si="34"/>
        <v>4096091.1975000002</v>
      </c>
      <c r="DG48" s="389">
        <f t="shared" si="35"/>
        <v>85652880.288500011</v>
      </c>
      <c r="DH48" s="389">
        <f t="shared" si="36"/>
        <v>11590824.25</v>
      </c>
      <c r="DI48" s="389">
        <f t="shared" si="37"/>
        <v>74062056.038500011</v>
      </c>
      <c r="DJ48" s="389">
        <f t="shared" si="38"/>
        <v>0</v>
      </c>
      <c r="DL48" s="397">
        <f t="shared" si="39"/>
        <v>6638737.5</v>
      </c>
      <c r="DM48" s="397">
        <f t="shared" si="40"/>
        <v>0</v>
      </c>
    </row>
    <row r="49" spans="1:117" s="55" customFormat="1" ht="21" x14ac:dyDescent="0.2">
      <c r="A49" s="191">
        <f t="shared" si="0"/>
        <v>2655495</v>
      </c>
      <c r="B49" s="136">
        <f>'گام اول '!B50</f>
        <v>44</v>
      </c>
      <c r="C49" s="136">
        <f>'گام اول '!C50</f>
        <v>44</v>
      </c>
      <c r="D49" s="136">
        <f>'گام اول '!D50</f>
        <v>13091</v>
      </c>
      <c r="E49" s="136" t="str">
        <f>'گام اول '!E50</f>
        <v>ابوالفضل</v>
      </c>
      <c r="F49" s="136" t="str">
        <f>'گام اول '!F50</f>
        <v>حاجی محمدی</v>
      </c>
      <c r="G49" s="136" t="str">
        <f>'گام اول '!G50</f>
        <v xml:space="preserve">اداری </v>
      </c>
      <c r="H49" s="136" t="str">
        <f>'گام اول '!H50</f>
        <v>ش.تهران</v>
      </c>
      <c r="I49" s="136" t="str">
        <f>'گام اول '!I50</f>
        <v>124-813-4063087-1</v>
      </c>
      <c r="J49" s="136" t="str">
        <f>'گام اول '!J50</f>
        <v>0311186701</v>
      </c>
      <c r="K49" s="136" t="str">
        <f>'گام اول '!K50</f>
        <v>0058912168</v>
      </c>
      <c r="L49" s="136" t="str">
        <f>'گام اول '!L50</f>
        <v>ش - تهران</v>
      </c>
      <c r="M49" s="136" t="str">
        <f>'گام اول '!M50</f>
        <v>اداری-کارشناسی</v>
      </c>
      <c r="N49" s="120">
        <f>'گام اول '!N50</f>
        <v>0</v>
      </c>
      <c r="O49" s="119">
        <f>'گام اول '!O50</f>
        <v>0</v>
      </c>
      <c r="P49" s="121">
        <f>'گام اول '!P50</f>
        <v>0</v>
      </c>
      <c r="Q49" s="358">
        <f>'گام اول '!Q50</f>
        <v>30</v>
      </c>
      <c r="R49" s="358">
        <f>'گام اول '!R50</f>
        <v>66</v>
      </c>
      <c r="S49" s="358">
        <f>'گام اول '!S50</f>
        <v>0</v>
      </c>
      <c r="T49" s="358">
        <f>'گام اول '!T50</f>
        <v>0</v>
      </c>
      <c r="U49" s="137">
        <f>'گام اول '!U50</f>
        <v>0</v>
      </c>
      <c r="V49" s="120">
        <f>'گام اول '!W50</f>
        <v>0</v>
      </c>
      <c r="W49" s="121">
        <f>'گام اول '!X50</f>
        <v>0</v>
      </c>
      <c r="X49" s="366">
        <f>'گام اول '!Y50</f>
        <v>0</v>
      </c>
      <c r="Y49" s="366">
        <f>'گام اول '!Z50</f>
        <v>0</v>
      </c>
      <c r="Z49" s="138">
        <f>'گام اول '!AA50</f>
        <v>1477052</v>
      </c>
      <c r="AA49" s="138">
        <f>'گام اول '!AB50</f>
        <v>0</v>
      </c>
      <c r="AB49" s="138">
        <f>'گام اول '!AC50</f>
        <v>1477052</v>
      </c>
      <c r="AC49" s="138">
        <f>'گام اول '!AD50</f>
        <v>4500000</v>
      </c>
      <c r="AD49" s="138">
        <f>'گام اول '!AE50</f>
        <v>6000000</v>
      </c>
      <c r="AE49" s="139">
        <f>'گام اول '!AF50</f>
        <v>281982.65454545454</v>
      </c>
      <c r="AF49" s="122">
        <f>'گام اول '!AG50</f>
        <v>44311560</v>
      </c>
      <c r="AG49" s="123">
        <f>'گام اول '!AH50</f>
        <v>0</v>
      </c>
      <c r="AH49" s="123">
        <f>'گام اول '!AI50</f>
        <v>18610855.199999999</v>
      </c>
      <c r="AI49" s="123">
        <f>'گام اول '!AJ50</f>
        <v>0</v>
      </c>
      <c r="AJ49" s="123">
        <f>'گام اول '!AK50</f>
        <v>4500000</v>
      </c>
      <c r="AK49" s="123">
        <f>'گام اول '!AL50</f>
        <v>6000000</v>
      </c>
      <c r="AL49" s="123">
        <f>'گام اول '!AM50</f>
        <v>0</v>
      </c>
      <c r="AM49" s="123">
        <f>'گام اول '!AN50</f>
        <v>0</v>
      </c>
      <c r="AN49" s="123">
        <f>'گام اول '!AO50</f>
        <v>0</v>
      </c>
      <c r="AO49" s="123">
        <f>'گام اول '!AP50</f>
        <v>4000000</v>
      </c>
      <c r="AP49" s="123">
        <f>'گام اول '!AQ50</f>
        <v>0</v>
      </c>
      <c r="AQ49" s="123">
        <f>'گام اول '!AR50</f>
        <v>0</v>
      </c>
      <c r="AR49" s="123">
        <f>'گام اول '!AS50</f>
        <v>0</v>
      </c>
      <c r="AS49" s="375">
        <f>'گام اول '!AT50</f>
        <v>0</v>
      </c>
      <c r="AT49" s="368">
        <f t="shared" si="1"/>
        <v>77422415.200000003</v>
      </c>
      <c r="AU49" s="173">
        <f>'گام اول '!AV50</f>
        <v>57502846.136</v>
      </c>
      <c r="AV49" s="141">
        <f>'گام اول '!AW50</f>
        <v>77422415.200000003</v>
      </c>
      <c r="AW49" s="142">
        <f t="shared" si="2"/>
        <v>5419569.0640000012</v>
      </c>
      <c r="AX49" s="75">
        <f t="shared" si="3"/>
        <v>1750284.6136</v>
      </c>
      <c r="AY49" s="142">
        <f>'گام اول '!AZ50</f>
        <v>0</v>
      </c>
      <c r="AZ49" s="142">
        <f>'گام اول '!BA50</f>
        <v>0</v>
      </c>
      <c r="BA49" s="142">
        <f>'گام اول '!BB50</f>
        <v>0</v>
      </c>
      <c r="BB49" s="142">
        <f>'گام اول '!BC50</f>
        <v>0</v>
      </c>
      <c r="BC49" s="142">
        <f>'گام اول '!BD50</f>
        <v>0</v>
      </c>
      <c r="BD49" s="142">
        <f>'گام اول '!BE50</f>
        <v>0</v>
      </c>
      <c r="BE49" s="142">
        <f>'گام اول '!BF50</f>
        <v>0</v>
      </c>
      <c r="BF49" s="143">
        <f t="shared" si="4"/>
        <v>7169853.677600001</v>
      </c>
      <c r="BG49" s="140">
        <f t="shared" si="5"/>
        <v>70252561</v>
      </c>
      <c r="BH49" s="144">
        <f t="shared" si="6"/>
        <v>77422415.200000003</v>
      </c>
      <c r="BI49" s="398">
        <f t="shared" si="53"/>
        <v>6638737.5</v>
      </c>
      <c r="BJ49" s="145">
        <f t="shared" si="8"/>
        <v>3692630</v>
      </c>
      <c r="BK49" s="145">
        <f t="shared" si="9"/>
        <v>1107789</v>
      </c>
      <c r="BL49" s="146">
        <f t="shared" si="10"/>
        <v>1120000</v>
      </c>
      <c r="BM49" s="379">
        <v>0</v>
      </c>
      <c r="BN49" s="147">
        <f t="shared" si="11"/>
        <v>89981571.700000003</v>
      </c>
      <c r="BO49" s="148">
        <f t="shared" si="12"/>
        <v>77422415.200000003</v>
      </c>
      <c r="BP49" s="149">
        <f t="shared" si="13"/>
        <v>17807155.496000003</v>
      </c>
      <c r="BQ49" s="150">
        <f t="shared" si="14"/>
        <v>107788727.19600001</v>
      </c>
      <c r="BR49" s="151">
        <f t="shared" si="15"/>
        <v>100800</v>
      </c>
      <c r="BS49" s="147">
        <f t="shared" si="16"/>
        <v>107889527.19600001</v>
      </c>
      <c r="BT49" s="135">
        <v>0</v>
      </c>
      <c r="BU49" s="148">
        <f t="shared" si="17"/>
        <v>8998157.1699999999</v>
      </c>
      <c r="BV49" s="152">
        <f t="shared" si="18"/>
        <v>4499078.585</v>
      </c>
      <c r="BW49" s="133">
        <f t="shared" si="19"/>
        <v>94392291.441000015</v>
      </c>
      <c r="BX49" s="147">
        <f t="shared" si="20"/>
        <v>11439156.5</v>
      </c>
      <c r="BY49" s="134">
        <f t="shared" si="21"/>
        <v>82953134.941000015</v>
      </c>
      <c r="CD49" s="388">
        <f>'گام اول '!AU50</f>
        <v>77422415.200000003</v>
      </c>
      <c r="CE49" s="389">
        <f>'گام اول '!AV50</f>
        <v>57502846.136</v>
      </c>
      <c r="CF49" s="389">
        <f>'گام اول '!AW50</f>
        <v>77422415.200000003</v>
      </c>
      <c r="CG49" s="389">
        <f>'گام اول '!AX50</f>
        <v>5419569.0640000012</v>
      </c>
      <c r="CH49" s="389">
        <f>'گام اول '!AY50</f>
        <v>1750284.6136</v>
      </c>
      <c r="CI49" s="389">
        <f>'گام اول '!AZ50</f>
        <v>0</v>
      </c>
      <c r="CJ49" s="389">
        <f>'گام اول '!BA50</f>
        <v>0</v>
      </c>
      <c r="CK49" s="389">
        <f>'گام اول '!BB50</f>
        <v>0</v>
      </c>
      <c r="CL49" s="389">
        <f>'گام اول '!BC50</f>
        <v>0</v>
      </c>
      <c r="CM49" s="389">
        <f>'گام اول '!BD50</f>
        <v>0</v>
      </c>
      <c r="CN49" s="389">
        <f>'گام اول '!BE50</f>
        <v>0</v>
      </c>
      <c r="CO49" s="389">
        <f>'گام اول '!BF50</f>
        <v>0</v>
      </c>
      <c r="CP49" s="389">
        <f>'گام اول '!BG50</f>
        <v>7169853.677600001</v>
      </c>
      <c r="CQ49" s="389">
        <f>'گام اول '!BH50</f>
        <v>70252561</v>
      </c>
      <c r="CR49" s="389">
        <f t="shared" si="22"/>
        <v>77422415.200000003</v>
      </c>
      <c r="CS49" s="399">
        <f t="shared" si="54"/>
        <v>6638737.5</v>
      </c>
      <c r="CT49" s="388">
        <f t="shared" si="24"/>
        <v>3692630</v>
      </c>
      <c r="CU49" s="389">
        <f t="shared" si="25"/>
        <v>1107789</v>
      </c>
      <c r="CV49" s="389">
        <f t="shared" si="26"/>
        <v>1120000</v>
      </c>
      <c r="CW49" s="55">
        <v>0</v>
      </c>
      <c r="CX49" s="389">
        <f t="shared" si="27"/>
        <v>89981571.700000003</v>
      </c>
      <c r="CY49" s="389">
        <f t="shared" si="28"/>
        <v>77422415.200000003</v>
      </c>
      <c r="CZ49" s="389">
        <f t="shared" si="29"/>
        <v>17807155.496000003</v>
      </c>
      <c r="DA49" s="389">
        <f t="shared" si="30"/>
        <v>107788727.19600001</v>
      </c>
      <c r="DB49" s="389">
        <f t="shared" si="31"/>
        <v>100800</v>
      </c>
      <c r="DC49" s="389">
        <f t="shared" si="32"/>
        <v>107889527.19600001</v>
      </c>
      <c r="DD49" s="394">
        <v>0</v>
      </c>
      <c r="DE49" s="389">
        <f t="shared" si="33"/>
        <v>8998157.1699999999</v>
      </c>
      <c r="DF49" s="389">
        <f t="shared" si="34"/>
        <v>4499078.585</v>
      </c>
      <c r="DG49" s="389">
        <f t="shared" si="35"/>
        <v>94392291.441000015</v>
      </c>
      <c r="DH49" s="389">
        <f t="shared" si="36"/>
        <v>11439156.5</v>
      </c>
      <c r="DI49" s="389">
        <f t="shared" si="37"/>
        <v>82953134.941000015</v>
      </c>
      <c r="DJ49" s="389">
        <f t="shared" si="38"/>
        <v>0</v>
      </c>
      <c r="DL49" s="397">
        <f t="shared" si="39"/>
        <v>6638737.5</v>
      </c>
      <c r="DM49" s="397">
        <f t="shared" si="40"/>
        <v>0</v>
      </c>
    </row>
    <row r="50" spans="1:117" s="55" customFormat="1" ht="21" x14ac:dyDescent="0.2">
      <c r="A50" s="191">
        <f t="shared" si="0"/>
        <v>2655495</v>
      </c>
      <c r="B50" s="136">
        <f>'گام اول '!B51</f>
        <v>45</v>
      </c>
      <c r="C50" s="136">
        <f>'گام اول '!C51</f>
        <v>45</v>
      </c>
      <c r="D50" s="136">
        <f>'گام اول '!D51</f>
        <v>13116</v>
      </c>
      <c r="E50" s="136" t="str">
        <f>'گام اول '!E51</f>
        <v>حسن</v>
      </c>
      <c r="F50" s="136" t="str">
        <f>'گام اول '!F51</f>
        <v>صیدخانی</v>
      </c>
      <c r="G50" s="136" t="str">
        <f>'گام اول '!G51</f>
        <v xml:space="preserve">اداری </v>
      </c>
      <c r="H50" s="136" t="str">
        <f>'گام اول '!H51</f>
        <v>ش.تهران</v>
      </c>
      <c r="I50" s="136" t="str">
        <f>'گام اول '!I51</f>
        <v>124-700-4117467-1</v>
      </c>
      <c r="J50" s="136" t="str">
        <f>'گام اول '!J51</f>
        <v>4501207302</v>
      </c>
      <c r="K50" s="136" t="str">
        <f>'گام اول '!K51</f>
        <v>0010742273</v>
      </c>
      <c r="L50" s="136" t="str">
        <f>'گام اول '!L51</f>
        <v>ش - تهران</v>
      </c>
      <c r="M50" s="136" t="str">
        <f>'گام اول '!M51</f>
        <v>اداری-کارشناسی</v>
      </c>
      <c r="N50" s="120">
        <f>'گام اول '!N51</f>
        <v>0</v>
      </c>
      <c r="O50" s="119">
        <f>'گام اول '!O51</f>
        <v>0</v>
      </c>
      <c r="P50" s="121">
        <f>'گام اول '!P51</f>
        <v>0</v>
      </c>
      <c r="Q50" s="358">
        <f>'گام اول '!Q51</f>
        <v>30</v>
      </c>
      <c r="R50" s="358">
        <f>'گام اول '!R51</f>
        <v>65</v>
      </c>
      <c r="S50" s="358">
        <f>'گام اول '!S51</f>
        <v>0</v>
      </c>
      <c r="T50" s="358">
        <f>'گام اول '!T51</f>
        <v>0</v>
      </c>
      <c r="U50" s="137">
        <f>'گام اول '!U51</f>
        <v>0</v>
      </c>
      <c r="V50" s="120">
        <f>'گام اول '!W51</f>
        <v>0</v>
      </c>
      <c r="W50" s="121">
        <f>'گام اول '!X51</f>
        <v>0</v>
      </c>
      <c r="X50" s="366">
        <f>'گام اول '!Y51</f>
        <v>0</v>
      </c>
      <c r="Y50" s="366">
        <f>'گام اول '!Z51</f>
        <v>0</v>
      </c>
      <c r="Z50" s="138">
        <f>'گام اول '!AA51</f>
        <v>1477052</v>
      </c>
      <c r="AA50" s="138">
        <f>'گام اول '!AB51</f>
        <v>0</v>
      </c>
      <c r="AB50" s="138">
        <f>'گام اول '!AC51</f>
        <v>1477052</v>
      </c>
      <c r="AC50" s="138">
        <f>'گام اول '!AD51</f>
        <v>4500000</v>
      </c>
      <c r="AD50" s="138">
        <f>'گام اول '!AE51</f>
        <v>6000000</v>
      </c>
      <c r="AE50" s="139">
        <f>'گام اول '!AF51</f>
        <v>281982.65454545454</v>
      </c>
      <c r="AF50" s="122">
        <f>'گام اول '!AG51</f>
        <v>44311560</v>
      </c>
      <c r="AG50" s="123">
        <f>'گام اول '!AH51</f>
        <v>0</v>
      </c>
      <c r="AH50" s="123">
        <f>'گام اول '!AI51</f>
        <v>18328872.545454547</v>
      </c>
      <c r="AI50" s="123">
        <f>'گام اول '!AJ51</f>
        <v>0</v>
      </c>
      <c r="AJ50" s="123">
        <f>'گام اول '!AK51</f>
        <v>4500000</v>
      </c>
      <c r="AK50" s="123">
        <f>'گام اول '!AL51</f>
        <v>6000000</v>
      </c>
      <c r="AL50" s="123">
        <f>'گام اول '!AM51</f>
        <v>0</v>
      </c>
      <c r="AM50" s="123">
        <f>'گام اول '!AN51</f>
        <v>0</v>
      </c>
      <c r="AN50" s="123">
        <f>'گام اول '!AO51</f>
        <v>0</v>
      </c>
      <c r="AO50" s="123">
        <f>'گام اول '!AP51</f>
        <v>4000000</v>
      </c>
      <c r="AP50" s="123">
        <f>'گام اول '!AQ51</f>
        <v>0</v>
      </c>
      <c r="AQ50" s="123">
        <f>'گام اول '!AR51</f>
        <v>0</v>
      </c>
      <c r="AR50" s="123">
        <f>'گام اول '!AS51</f>
        <v>0</v>
      </c>
      <c r="AS50" s="375">
        <f>'گام اول '!AT51</f>
        <v>0</v>
      </c>
      <c r="AT50" s="368">
        <f t="shared" si="1"/>
        <v>77140432.545454547</v>
      </c>
      <c r="AU50" s="173">
        <f>'گام اول '!AV51</f>
        <v>57240602.267272726</v>
      </c>
      <c r="AV50" s="141">
        <f>'گام اول '!AW51</f>
        <v>77140432.545454547</v>
      </c>
      <c r="AW50" s="142">
        <f t="shared" si="2"/>
        <v>5399830.2781818192</v>
      </c>
      <c r="AX50" s="75">
        <f t="shared" si="3"/>
        <v>1724060.2267272726</v>
      </c>
      <c r="AY50" s="142">
        <f>'گام اول '!AZ51</f>
        <v>0</v>
      </c>
      <c r="AZ50" s="142">
        <f>'گام اول '!BA51</f>
        <v>0</v>
      </c>
      <c r="BA50" s="142">
        <f>'گام اول '!BB51</f>
        <v>0</v>
      </c>
      <c r="BB50" s="142">
        <f>'گام اول '!BC51</f>
        <v>0</v>
      </c>
      <c r="BC50" s="142">
        <f>'گام اول '!BD51</f>
        <v>0</v>
      </c>
      <c r="BD50" s="142">
        <f>'گام اول '!BE51</f>
        <v>0</v>
      </c>
      <c r="BE50" s="142">
        <f>'گام اول '!BF51</f>
        <v>0</v>
      </c>
      <c r="BF50" s="143">
        <f t="shared" si="4"/>
        <v>7123890.5049090916</v>
      </c>
      <c r="BG50" s="140">
        <f t="shared" si="5"/>
        <v>70016542</v>
      </c>
      <c r="BH50" s="144">
        <f t="shared" si="6"/>
        <v>77140432.545454547</v>
      </c>
      <c r="BI50" s="398">
        <f t="shared" si="53"/>
        <v>6638737.5</v>
      </c>
      <c r="BJ50" s="145">
        <f t="shared" si="8"/>
        <v>3692630</v>
      </c>
      <c r="BK50" s="145">
        <f t="shared" si="9"/>
        <v>1107789</v>
      </c>
      <c r="BL50" s="146">
        <f t="shared" si="10"/>
        <v>1120000</v>
      </c>
      <c r="BM50" s="379">
        <v>0</v>
      </c>
      <c r="BN50" s="147">
        <f t="shared" si="11"/>
        <v>89699589.045454547</v>
      </c>
      <c r="BO50" s="148">
        <f t="shared" si="12"/>
        <v>77140432.545454547</v>
      </c>
      <c r="BP50" s="149">
        <f t="shared" si="13"/>
        <v>17742299.485454548</v>
      </c>
      <c r="BQ50" s="150">
        <f t="shared" si="14"/>
        <v>107441888.53090909</v>
      </c>
      <c r="BR50" s="151">
        <f t="shared" si="15"/>
        <v>100800</v>
      </c>
      <c r="BS50" s="147">
        <f t="shared" si="16"/>
        <v>107542688.53090909</v>
      </c>
      <c r="BT50" s="135">
        <v>0</v>
      </c>
      <c r="BU50" s="148">
        <f t="shared" si="17"/>
        <v>8969958.9045454543</v>
      </c>
      <c r="BV50" s="152">
        <f t="shared" si="18"/>
        <v>4484979.4522727272</v>
      </c>
      <c r="BW50" s="133">
        <f t="shared" si="19"/>
        <v>94087750.174090907</v>
      </c>
      <c r="BX50" s="147">
        <f t="shared" si="20"/>
        <v>11439156.5</v>
      </c>
      <c r="BY50" s="134">
        <f t="shared" si="21"/>
        <v>82648593.674090907</v>
      </c>
      <c r="CD50" s="388">
        <f>'گام اول '!AU51</f>
        <v>77140432.545454547</v>
      </c>
      <c r="CE50" s="389">
        <f>'گام اول '!AV51</f>
        <v>57240602.267272726</v>
      </c>
      <c r="CF50" s="389">
        <f>'گام اول '!AW51</f>
        <v>77140432.545454547</v>
      </c>
      <c r="CG50" s="389">
        <f>'گام اول '!AX51</f>
        <v>5399830.2781818192</v>
      </c>
      <c r="CH50" s="389">
        <f>'گام اول '!AY51</f>
        <v>1724060.2267272726</v>
      </c>
      <c r="CI50" s="389">
        <f>'گام اول '!AZ51</f>
        <v>0</v>
      </c>
      <c r="CJ50" s="389">
        <f>'گام اول '!BA51</f>
        <v>0</v>
      </c>
      <c r="CK50" s="389">
        <f>'گام اول '!BB51</f>
        <v>0</v>
      </c>
      <c r="CL50" s="389">
        <f>'گام اول '!BC51</f>
        <v>0</v>
      </c>
      <c r="CM50" s="389">
        <f>'گام اول '!BD51</f>
        <v>0</v>
      </c>
      <c r="CN50" s="389">
        <f>'گام اول '!BE51</f>
        <v>0</v>
      </c>
      <c r="CO50" s="389">
        <f>'گام اول '!BF51</f>
        <v>0</v>
      </c>
      <c r="CP50" s="389">
        <f>'گام اول '!BG51</f>
        <v>7123890.5049090916</v>
      </c>
      <c r="CQ50" s="389">
        <f>'گام اول '!BH51</f>
        <v>70016542</v>
      </c>
      <c r="CR50" s="389">
        <f t="shared" si="22"/>
        <v>77140432.545454547</v>
      </c>
      <c r="CS50" s="399">
        <f t="shared" si="54"/>
        <v>6638737.5</v>
      </c>
      <c r="CT50" s="388">
        <f t="shared" si="24"/>
        <v>3692630</v>
      </c>
      <c r="CU50" s="389">
        <f t="shared" si="25"/>
        <v>1107789</v>
      </c>
      <c r="CV50" s="389">
        <f t="shared" si="26"/>
        <v>1120000</v>
      </c>
      <c r="CW50" s="55">
        <v>0</v>
      </c>
      <c r="CX50" s="389">
        <f t="shared" si="27"/>
        <v>89699589.045454547</v>
      </c>
      <c r="CY50" s="389">
        <f t="shared" si="28"/>
        <v>77140432.545454547</v>
      </c>
      <c r="CZ50" s="389">
        <f t="shared" si="29"/>
        <v>17742299.485454548</v>
      </c>
      <c r="DA50" s="389">
        <f t="shared" si="30"/>
        <v>107441888.53090909</v>
      </c>
      <c r="DB50" s="389">
        <f t="shared" si="31"/>
        <v>100800</v>
      </c>
      <c r="DC50" s="389">
        <f t="shared" si="32"/>
        <v>107542688.53090909</v>
      </c>
      <c r="DD50" s="394">
        <v>0</v>
      </c>
      <c r="DE50" s="389">
        <f t="shared" si="33"/>
        <v>8969958.9045454543</v>
      </c>
      <c r="DF50" s="389">
        <f t="shared" si="34"/>
        <v>4484979.4522727272</v>
      </c>
      <c r="DG50" s="389">
        <f t="shared" si="35"/>
        <v>94087750.174090907</v>
      </c>
      <c r="DH50" s="389">
        <f t="shared" si="36"/>
        <v>11439156.5</v>
      </c>
      <c r="DI50" s="389">
        <f t="shared" si="37"/>
        <v>82648593.674090907</v>
      </c>
      <c r="DJ50" s="389">
        <f t="shared" si="38"/>
        <v>0</v>
      </c>
      <c r="DL50" s="397">
        <f t="shared" si="39"/>
        <v>6638737.5</v>
      </c>
      <c r="DM50" s="397">
        <f t="shared" si="40"/>
        <v>0</v>
      </c>
    </row>
    <row r="51" spans="1:117" s="55" customFormat="1" ht="21" x14ac:dyDescent="0.2">
      <c r="A51" s="191">
        <f t="shared" si="0"/>
        <v>2655495</v>
      </c>
      <c r="B51" s="136">
        <f>'گام اول '!B52</f>
        <v>46</v>
      </c>
      <c r="C51" s="136">
        <f>'گام اول '!C52</f>
        <v>46</v>
      </c>
      <c r="D51" s="136">
        <f>'گام اول '!D52</f>
        <v>13117</v>
      </c>
      <c r="E51" s="136" t="str">
        <f>'گام اول '!E52</f>
        <v>حسین</v>
      </c>
      <c r="F51" s="136" t="str">
        <f>'گام اول '!F52</f>
        <v>صیدخانی</v>
      </c>
      <c r="G51" s="136" t="str">
        <f>'گام اول '!G52</f>
        <v xml:space="preserve">اداری </v>
      </c>
      <c r="H51" s="136" t="str">
        <f>'گام اول '!H52</f>
        <v>ش.تهران</v>
      </c>
      <c r="I51" s="136" t="str">
        <f>'گام اول '!I52</f>
        <v>124-700-4124212-1</v>
      </c>
      <c r="J51" s="136" t="str">
        <f>'گام اول '!J52</f>
        <v>4501207310</v>
      </c>
      <c r="K51" s="136" t="str">
        <f>'گام اول '!K52</f>
        <v>0012809871</v>
      </c>
      <c r="L51" s="136" t="str">
        <f>'گام اول '!L52</f>
        <v>ش - تهران</v>
      </c>
      <c r="M51" s="136" t="str">
        <f>'گام اول '!M52</f>
        <v>اداری-کارشناسی</v>
      </c>
      <c r="N51" s="120">
        <f>'گام اول '!N52</f>
        <v>0</v>
      </c>
      <c r="O51" s="119">
        <f>'گام اول '!O52</f>
        <v>0</v>
      </c>
      <c r="P51" s="121">
        <f>'گام اول '!P52</f>
        <v>0</v>
      </c>
      <c r="Q51" s="358">
        <f>'گام اول '!Q52</f>
        <v>30</v>
      </c>
      <c r="R51" s="358">
        <f>'گام اول '!R52</f>
        <v>35</v>
      </c>
      <c r="S51" s="358">
        <f>'گام اول '!S52</f>
        <v>0</v>
      </c>
      <c r="T51" s="358">
        <f>'گام اول '!T52</f>
        <v>0</v>
      </c>
      <c r="U51" s="137">
        <f>'گام اول '!U52</f>
        <v>0</v>
      </c>
      <c r="V51" s="120">
        <f>'گام اول '!W52</f>
        <v>0</v>
      </c>
      <c r="W51" s="121">
        <f>'گام اول '!X52</f>
        <v>0</v>
      </c>
      <c r="X51" s="366">
        <f>'گام اول '!Y52</f>
        <v>0</v>
      </c>
      <c r="Y51" s="366">
        <f>'گام اول '!Z52</f>
        <v>0</v>
      </c>
      <c r="Z51" s="138">
        <f>'گام اول '!AA52</f>
        <v>1477052</v>
      </c>
      <c r="AA51" s="138">
        <f>'گام اول '!AB52</f>
        <v>0</v>
      </c>
      <c r="AB51" s="138">
        <f>'گام اول '!AC52</f>
        <v>1477052</v>
      </c>
      <c r="AC51" s="138">
        <f>'گام اول '!AD52</f>
        <v>4500000</v>
      </c>
      <c r="AD51" s="138">
        <f>'گام اول '!AE52</f>
        <v>6000000</v>
      </c>
      <c r="AE51" s="139">
        <f>'گام اول '!AF52</f>
        <v>281982.65454545454</v>
      </c>
      <c r="AF51" s="122">
        <f>'گام اول '!AG52</f>
        <v>44311560</v>
      </c>
      <c r="AG51" s="123">
        <f>'گام اول '!AH52</f>
        <v>0</v>
      </c>
      <c r="AH51" s="123">
        <f>'گام اول '!AI52</f>
        <v>9869392.9090909082</v>
      </c>
      <c r="AI51" s="123">
        <f>'گام اول '!AJ52</f>
        <v>0</v>
      </c>
      <c r="AJ51" s="123">
        <f>'گام اول '!AK52</f>
        <v>4500000</v>
      </c>
      <c r="AK51" s="123">
        <f>'گام اول '!AL52</f>
        <v>6000000</v>
      </c>
      <c r="AL51" s="123">
        <f>'گام اول '!AM52</f>
        <v>0</v>
      </c>
      <c r="AM51" s="123">
        <f>'گام اول '!AN52</f>
        <v>0</v>
      </c>
      <c r="AN51" s="123">
        <f>'گام اول '!AO52</f>
        <v>0</v>
      </c>
      <c r="AO51" s="123">
        <f>'گام اول '!AP52</f>
        <v>4000000</v>
      </c>
      <c r="AP51" s="123">
        <f>'گام اول '!AQ52</f>
        <v>0</v>
      </c>
      <c r="AQ51" s="123">
        <f>'گام اول '!AR52</f>
        <v>0</v>
      </c>
      <c r="AR51" s="123">
        <f>'گام اول '!AS52</f>
        <v>0</v>
      </c>
      <c r="AS51" s="375">
        <f>'گام اول '!AT52</f>
        <v>0</v>
      </c>
      <c r="AT51" s="368">
        <f t="shared" si="1"/>
        <v>68680952.909090906</v>
      </c>
      <c r="AU51" s="173">
        <f>'گام اول '!AV52</f>
        <v>49373286.205454543</v>
      </c>
      <c r="AV51" s="141">
        <f>'گام اول '!AW52</f>
        <v>68680952.909090906</v>
      </c>
      <c r="AW51" s="142">
        <f t="shared" si="2"/>
        <v>4807666.7036363641</v>
      </c>
      <c r="AX51" s="75">
        <f t="shared" si="3"/>
        <v>937328.62054545432</v>
      </c>
      <c r="AY51" s="142">
        <f>'گام اول '!AZ52</f>
        <v>0</v>
      </c>
      <c r="AZ51" s="142">
        <f>'گام اول '!BA52</f>
        <v>0</v>
      </c>
      <c r="BA51" s="142">
        <f>'گام اول '!BB52</f>
        <v>0</v>
      </c>
      <c r="BB51" s="142">
        <f>'گام اول '!BC52</f>
        <v>0</v>
      </c>
      <c r="BC51" s="142">
        <f>'گام اول '!BD52</f>
        <v>0</v>
      </c>
      <c r="BD51" s="142">
        <f>'گام اول '!BE52</f>
        <v>0</v>
      </c>
      <c r="BE51" s="142">
        <f>'گام اول '!BF52</f>
        <v>0</v>
      </c>
      <c r="BF51" s="143">
        <f t="shared" si="4"/>
        <v>5744995.3241818184</v>
      </c>
      <c r="BG51" s="140">
        <f t="shared" si="5"/>
        <v>62935957</v>
      </c>
      <c r="BH51" s="144">
        <f t="shared" si="6"/>
        <v>68680952.909090906</v>
      </c>
      <c r="BI51" s="398">
        <f t="shared" si="53"/>
        <v>6638737.5</v>
      </c>
      <c r="BJ51" s="145">
        <f t="shared" si="8"/>
        <v>3692630</v>
      </c>
      <c r="BK51" s="145">
        <f t="shared" si="9"/>
        <v>1107789</v>
      </c>
      <c r="BL51" s="146">
        <f t="shared" si="10"/>
        <v>1120000</v>
      </c>
      <c r="BM51" s="379">
        <v>0</v>
      </c>
      <c r="BN51" s="147">
        <f t="shared" si="11"/>
        <v>81240109.409090906</v>
      </c>
      <c r="BO51" s="148">
        <f t="shared" si="12"/>
        <v>68680952.909090906</v>
      </c>
      <c r="BP51" s="149">
        <f t="shared" si="13"/>
        <v>15796619.16909091</v>
      </c>
      <c r="BQ51" s="150">
        <f t="shared" si="14"/>
        <v>97036728.578181818</v>
      </c>
      <c r="BR51" s="151">
        <f t="shared" si="15"/>
        <v>100800</v>
      </c>
      <c r="BS51" s="147">
        <f t="shared" si="16"/>
        <v>97137528.578181818</v>
      </c>
      <c r="BT51" s="135">
        <v>0</v>
      </c>
      <c r="BU51" s="148">
        <f t="shared" si="17"/>
        <v>8124010.9409090914</v>
      </c>
      <c r="BV51" s="152">
        <f t="shared" si="18"/>
        <v>4062005.4704545457</v>
      </c>
      <c r="BW51" s="133">
        <f t="shared" si="19"/>
        <v>84951512.166818187</v>
      </c>
      <c r="BX51" s="147">
        <f t="shared" si="20"/>
        <v>11439156.5</v>
      </c>
      <c r="BY51" s="134">
        <f t="shared" si="21"/>
        <v>73512355.666818187</v>
      </c>
      <c r="CD51" s="388">
        <f>'گام اول '!AU52</f>
        <v>68680952.909090906</v>
      </c>
      <c r="CE51" s="389">
        <f>'گام اول '!AV52</f>
        <v>49373286.205454543</v>
      </c>
      <c r="CF51" s="389">
        <f>'گام اول '!AW52</f>
        <v>68680952.909090906</v>
      </c>
      <c r="CG51" s="389">
        <f>'گام اول '!AX52</f>
        <v>4807666.7036363641</v>
      </c>
      <c r="CH51" s="389">
        <f>'گام اول '!AY52</f>
        <v>937328.62054545432</v>
      </c>
      <c r="CI51" s="389">
        <f>'گام اول '!AZ52</f>
        <v>0</v>
      </c>
      <c r="CJ51" s="389">
        <f>'گام اول '!BA52</f>
        <v>0</v>
      </c>
      <c r="CK51" s="389">
        <f>'گام اول '!BB52</f>
        <v>0</v>
      </c>
      <c r="CL51" s="389">
        <f>'گام اول '!BC52</f>
        <v>0</v>
      </c>
      <c r="CM51" s="389">
        <f>'گام اول '!BD52</f>
        <v>0</v>
      </c>
      <c r="CN51" s="389">
        <f>'گام اول '!BE52</f>
        <v>0</v>
      </c>
      <c r="CO51" s="389">
        <f>'گام اول '!BF52</f>
        <v>0</v>
      </c>
      <c r="CP51" s="389">
        <f>'گام اول '!BG52</f>
        <v>5744995.3241818184</v>
      </c>
      <c r="CQ51" s="389">
        <f>'گام اول '!BH52</f>
        <v>62935957</v>
      </c>
      <c r="CR51" s="389">
        <f t="shared" si="22"/>
        <v>68680952.909090906</v>
      </c>
      <c r="CS51" s="399">
        <f t="shared" si="54"/>
        <v>6638737.5</v>
      </c>
      <c r="CT51" s="388">
        <f t="shared" si="24"/>
        <v>3692630</v>
      </c>
      <c r="CU51" s="389">
        <f t="shared" si="25"/>
        <v>1107789</v>
      </c>
      <c r="CV51" s="389">
        <f t="shared" si="26"/>
        <v>1120000</v>
      </c>
      <c r="CW51" s="55">
        <v>0</v>
      </c>
      <c r="CX51" s="389">
        <f t="shared" si="27"/>
        <v>81240109.409090906</v>
      </c>
      <c r="CY51" s="389">
        <f t="shared" si="28"/>
        <v>68680952.909090906</v>
      </c>
      <c r="CZ51" s="389">
        <f t="shared" si="29"/>
        <v>15796619.16909091</v>
      </c>
      <c r="DA51" s="389">
        <f t="shared" si="30"/>
        <v>97036728.578181818</v>
      </c>
      <c r="DB51" s="389">
        <f t="shared" si="31"/>
        <v>100800</v>
      </c>
      <c r="DC51" s="389">
        <f t="shared" si="32"/>
        <v>97137528.578181818</v>
      </c>
      <c r="DD51" s="394">
        <v>0</v>
      </c>
      <c r="DE51" s="389">
        <f t="shared" si="33"/>
        <v>8124010.9409090914</v>
      </c>
      <c r="DF51" s="389">
        <f t="shared" si="34"/>
        <v>4062005.4704545457</v>
      </c>
      <c r="DG51" s="389">
        <f t="shared" si="35"/>
        <v>84951512.166818187</v>
      </c>
      <c r="DH51" s="389">
        <f t="shared" si="36"/>
        <v>11439156.5</v>
      </c>
      <c r="DI51" s="389">
        <f t="shared" si="37"/>
        <v>73512355.666818187</v>
      </c>
      <c r="DJ51" s="389">
        <f t="shared" si="38"/>
        <v>0</v>
      </c>
      <c r="DL51" s="397">
        <f t="shared" si="39"/>
        <v>6638737.5</v>
      </c>
      <c r="DM51" s="397">
        <f t="shared" si="40"/>
        <v>0</v>
      </c>
    </row>
    <row r="52" spans="1:117" s="55" customFormat="1" ht="21" x14ac:dyDescent="0.2">
      <c r="A52" s="191">
        <f t="shared" si="0"/>
        <v>2655495</v>
      </c>
      <c r="B52" s="136">
        <f>'گام اول '!B53</f>
        <v>47</v>
      </c>
      <c r="C52" s="136">
        <f>'گام اول '!C53</f>
        <v>47</v>
      </c>
      <c r="D52" s="136">
        <f>'گام اول '!D53</f>
        <v>13083</v>
      </c>
      <c r="E52" s="136" t="str">
        <f>'گام اول '!E53</f>
        <v>محمد</v>
      </c>
      <c r="F52" s="136" t="str">
        <f>'گام اول '!F53</f>
        <v>حسنی سوخته سرایی</v>
      </c>
      <c r="G52" s="136" t="str">
        <f>'گام اول '!G53</f>
        <v xml:space="preserve">اداری </v>
      </c>
      <c r="H52" s="136" t="str">
        <f>'گام اول '!H53</f>
        <v>ش.تهران</v>
      </c>
      <c r="I52" s="136" t="str">
        <f>'گام اول '!I53</f>
        <v>124-700-4133692-1</v>
      </c>
      <c r="J52" s="136" t="str">
        <f>'گام اول '!J53</f>
        <v>2162547597</v>
      </c>
      <c r="K52" s="136" t="str">
        <f>'گام اول '!K53</f>
        <v>0012867138</v>
      </c>
      <c r="L52" s="136" t="str">
        <f>'گام اول '!L53</f>
        <v>ش - تهران</v>
      </c>
      <c r="M52" s="136" t="str">
        <f>'گام اول '!M53</f>
        <v>اداری-کارشناسی ارشد</v>
      </c>
      <c r="N52" s="120">
        <f>'گام اول '!N53</f>
        <v>0</v>
      </c>
      <c r="O52" s="119">
        <f>'گام اول '!O53</f>
        <v>0</v>
      </c>
      <c r="P52" s="121">
        <f>'گام اول '!P53</f>
        <v>0</v>
      </c>
      <c r="Q52" s="358">
        <f>'گام اول '!Q53</f>
        <v>30</v>
      </c>
      <c r="R52" s="358">
        <f>'گام اول '!R53</f>
        <v>36</v>
      </c>
      <c r="S52" s="358">
        <f>'گام اول '!S53</f>
        <v>0</v>
      </c>
      <c r="T52" s="358">
        <f>'گام اول '!T53</f>
        <v>0</v>
      </c>
      <c r="U52" s="137">
        <f>'گام اول '!U53</f>
        <v>0</v>
      </c>
      <c r="V52" s="120">
        <f>'گام اول '!W53</f>
        <v>0</v>
      </c>
      <c r="W52" s="121">
        <f>'گام اول '!X53</f>
        <v>0</v>
      </c>
      <c r="X52" s="366">
        <f>'گام اول '!Y53</f>
        <v>0</v>
      </c>
      <c r="Y52" s="366">
        <f>'گام اول '!Z53</f>
        <v>0</v>
      </c>
      <c r="Z52" s="138">
        <f>'گام اول '!AA53</f>
        <v>1642901</v>
      </c>
      <c r="AA52" s="138">
        <f>'گام اول '!AB53</f>
        <v>0</v>
      </c>
      <c r="AB52" s="138">
        <f>'گام اول '!AC53</f>
        <v>1642901</v>
      </c>
      <c r="AC52" s="138">
        <f>'گام اول '!AD53</f>
        <v>4500000</v>
      </c>
      <c r="AD52" s="138">
        <f>'گام اول '!AE53</f>
        <v>6000000</v>
      </c>
      <c r="AE52" s="139">
        <f>'گام اول '!AF53</f>
        <v>313644.73636363639</v>
      </c>
      <c r="AF52" s="122">
        <f>'گام اول '!AG53</f>
        <v>49287030</v>
      </c>
      <c r="AG52" s="123">
        <f>'گام اول '!AH53</f>
        <v>0</v>
      </c>
      <c r="AH52" s="123">
        <f>'گام اول '!AI53</f>
        <v>11291210.50909091</v>
      </c>
      <c r="AI52" s="123">
        <f>'گام اول '!AJ53</f>
        <v>0</v>
      </c>
      <c r="AJ52" s="123">
        <f>'گام اول '!AK53</f>
        <v>4500000</v>
      </c>
      <c r="AK52" s="123">
        <f>'گام اول '!AL53</f>
        <v>6000000</v>
      </c>
      <c r="AL52" s="123">
        <f>'گام اول '!AM53</f>
        <v>0</v>
      </c>
      <c r="AM52" s="123">
        <f>'گام اول '!AN53</f>
        <v>0</v>
      </c>
      <c r="AN52" s="123">
        <f>'گام اول '!AO53</f>
        <v>0</v>
      </c>
      <c r="AO52" s="123">
        <f>'گام اول '!AP53</f>
        <v>4000000</v>
      </c>
      <c r="AP52" s="123">
        <f>'گام اول '!AQ53</f>
        <v>0</v>
      </c>
      <c r="AQ52" s="123">
        <f>'گام اول '!AR53</f>
        <v>0</v>
      </c>
      <c r="AR52" s="123">
        <f>'گام اول '!AS53</f>
        <v>0</v>
      </c>
      <c r="AS52" s="375">
        <f>'گام اول '!AT53</f>
        <v>0</v>
      </c>
      <c r="AT52" s="368">
        <f t="shared" si="1"/>
        <v>75078240.5090909</v>
      </c>
      <c r="AU52" s="173">
        <f>'گام اول '!AV53</f>
        <v>55322763.673454538</v>
      </c>
      <c r="AV52" s="141">
        <f>'گام اول '!AW53</f>
        <v>75078240.509090915</v>
      </c>
      <c r="AW52" s="142">
        <f t="shared" si="2"/>
        <v>5255476.8356363643</v>
      </c>
      <c r="AX52" s="75">
        <f t="shared" si="3"/>
        <v>1532276.3673454539</v>
      </c>
      <c r="AY52" s="142">
        <f>'گام اول '!AZ53</f>
        <v>0</v>
      </c>
      <c r="AZ52" s="142">
        <f>'گام اول '!BA53</f>
        <v>0</v>
      </c>
      <c r="BA52" s="142">
        <f>'گام اول '!BB53</f>
        <v>0</v>
      </c>
      <c r="BB52" s="142">
        <f>'گام اول '!BC53</f>
        <v>0</v>
      </c>
      <c r="BC52" s="142">
        <f>'گام اول '!BD53</f>
        <v>0</v>
      </c>
      <c r="BD52" s="142">
        <f>'گام اول '!BE53</f>
        <v>0</v>
      </c>
      <c r="BE52" s="142">
        <f>'گام اول '!BF53</f>
        <v>0</v>
      </c>
      <c r="BF52" s="143">
        <f t="shared" si="4"/>
        <v>6787753.2029818185</v>
      </c>
      <c r="BG52" s="140">
        <f t="shared" si="5"/>
        <v>68290487</v>
      </c>
      <c r="BH52" s="144">
        <f t="shared" si="6"/>
        <v>75078240.5090909</v>
      </c>
      <c r="BI52" s="398">
        <f t="shared" si="53"/>
        <v>6638737.5</v>
      </c>
      <c r="BJ52" s="145">
        <f t="shared" si="8"/>
        <v>4107252.4999999995</v>
      </c>
      <c r="BK52" s="145">
        <f t="shared" si="9"/>
        <v>1232175.75</v>
      </c>
      <c r="BL52" s="146">
        <f t="shared" si="10"/>
        <v>1120000</v>
      </c>
      <c r="BM52" s="379">
        <v>0</v>
      </c>
      <c r="BN52" s="147">
        <f t="shared" si="11"/>
        <v>88176406.2590909</v>
      </c>
      <c r="BO52" s="148">
        <f t="shared" si="12"/>
        <v>75078240.509090915</v>
      </c>
      <c r="BP52" s="149">
        <f t="shared" si="13"/>
        <v>17267995.31709091</v>
      </c>
      <c r="BQ52" s="150">
        <f t="shared" si="14"/>
        <v>105444401.57618181</v>
      </c>
      <c r="BR52" s="151">
        <f t="shared" si="15"/>
        <v>100800</v>
      </c>
      <c r="BS52" s="147">
        <f t="shared" si="16"/>
        <v>105545201.57618181</v>
      </c>
      <c r="BT52" s="135">
        <v>0</v>
      </c>
      <c r="BU52" s="148">
        <f t="shared" si="17"/>
        <v>8817640.62590909</v>
      </c>
      <c r="BV52" s="152">
        <f t="shared" si="18"/>
        <v>4408820.312954545</v>
      </c>
      <c r="BW52" s="133">
        <f t="shared" si="19"/>
        <v>92318740.637318179</v>
      </c>
      <c r="BX52" s="147">
        <f t="shared" si="20"/>
        <v>11978165.75</v>
      </c>
      <c r="BY52" s="134">
        <f t="shared" si="21"/>
        <v>80340574.887318179</v>
      </c>
      <c r="CD52" s="388">
        <f>'گام اول '!AU53</f>
        <v>75078240.5090909</v>
      </c>
      <c r="CE52" s="389">
        <f>'گام اول '!AV53</f>
        <v>55322763.673454538</v>
      </c>
      <c r="CF52" s="389">
        <f>'گام اول '!AW53</f>
        <v>75078240.509090915</v>
      </c>
      <c r="CG52" s="389">
        <f>'گام اول '!AX53</f>
        <v>5255476.8356363643</v>
      </c>
      <c r="CH52" s="389">
        <f>'گام اول '!AY53</f>
        <v>1532276.3673454539</v>
      </c>
      <c r="CI52" s="389">
        <f>'گام اول '!AZ53</f>
        <v>0</v>
      </c>
      <c r="CJ52" s="389">
        <f>'گام اول '!BA53</f>
        <v>0</v>
      </c>
      <c r="CK52" s="389">
        <f>'گام اول '!BB53</f>
        <v>0</v>
      </c>
      <c r="CL52" s="389">
        <f>'گام اول '!BC53</f>
        <v>0</v>
      </c>
      <c r="CM52" s="389">
        <f>'گام اول '!BD53</f>
        <v>0</v>
      </c>
      <c r="CN52" s="389">
        <f>'گام اول '!BE53</f>
        <v>0</v>
      </c>
      <c r="CO52" s="389">
        <f>'گام اول '!BF53</f>
        <v>0</v>
      </c>
      <c r="CP52" s="389">
        <f>'گام اول '!BG53</f>
        <v>6787753.2029818185</v>
      </c>
      <c r="CQ52" s="389">
        <f>'گام اول '!BH53</f>
        <v>68290487</v>
      </c>
      <c r="CR52" s="389">
        <f t="shared" si="22"/>
        <v>75078240.5090909</v>
      </c>
      <c r="CS52" s="399">
        <f t="shared" si="54"/>
        <v>6638737.5</v>
      </c>
      <c r="CT52" s="388">
        <f t="shared" si="24"/>
        <v>4107252.4999999995</v>
      </c>
      <c r="CU52" s="389">
        <f t="shared" si="25"/>
        <v>1232175.75</v>
      </c>
      <c r="CV52" s="389">
        <f t="shared" si="26"/>
        <v>1120000</v>
      </c>
      <c r="CW52" s="55">
        <v>0</v>
      </c>
      <c r="CX52" s="389">
        <f t="shared" si="27"/>
        <v>88176406.2590909</v>
      </c>
      <c r="CY52" s="389">
        <f t="shared" si="28"/>
        <v>75078240.509090915</v>
      </c>
      <c r="CZ52" s="389">
        <f t="shared" si="29"/>
        <v>17267995.31709091</v>
      </c>
      <c r="DA52" s="389">
        <f t="shared" si="30"/>
        <v>105444401.57618181</v>
      </c>
      <c r="DB52" s="389">
        <f t="shared" si="31"/>
        <v>100800</v>
      </c>
      <c r="DC52" s="389">
        <f t="shared" si="32"/>
        <v>105545201.57618181</v>
      </c>
      <c r="DD52" s="394">
        <v>0</v>
      </c>
      <c r="DE52" s="389">
        <f t="shared" si="33"/>
        <v>8817640.62590909</v>
      </c>
      <c r="DF52" s="389">
        <f t="shared" si="34"/>
        <v>4408820.312954545</v>
      </c>
      <c r="DG52" s="389">
        <f t="shared" si="35"/>
        <v>92318740.637318179</v>
      </c>
      <c r="DH52" s="389">
        <f t="shared" si="36"/>
        <v>11978165.75</v>
      </c>
      <c r="DI52" s="389">
        <f t="shared" si="37"/>
        <v>80340574.887318179</v>
      </c>
      <c r="DJ52" s="389">
        <f t="shared" si="38"/>
        <v>0</v>
      </c>
      <c r="DL52" s="397">
        <f t="shared" si="39"/>
        <v>6638737.5</v>
      </c>
      <c r="DM52" s="397">
        <f t="shared" si="40"/>
        <v>0</v>
      </c>
    </row>
    <row r="53" spans="1:117" s="55" customFormat="1" ht="21" x14ac:dyDescent="0.2">
      <c r="A53" s="191">
        <f t="shared" si="0"/>
        <v>2655495</v>
      </c>
      <c r="B53" s="136">
        <f>'گام اول '!B54</f>
        <v>48</v>
      </c>
      <c r="C53" s="136">
        <f>'گام اول '!C54</f>
        <v>48</v>
      </c>
      <c r="D53" s="136">
        <f>'گام اول '!D54</f>
        <v>13108</v>
      </c>
      <c r="E53" s="136" t="str">
        <f>'گام اول '!E54</f>
        <v>محمد</v>
      </c>
      <c r="F53" s="136" t="str">
        <f>'گام اول '!F54</f>
        <v>جعفری</v>
      </c>
      <c r="G53" s="136" t="str">
        <f>'گام اول '!G54</f>
        <v xml:space="preserve">اداری </v>
      </c>
      <c r="H53" s="136" t="str">
        <f>'گام اول '!H54</f>
        <v>ش.تهران</v>
      </c>
      <c r="I53" s="136" t="str">
        <f>'گام اول '!I54</f>
        <v>124-813-4103461-1</v>
      </c>
      <c r="J53" s="136" t="str">
        <f>'گام اول '!J54</f>
        <v>4073524933</v>
      </c>
      <c r="K53" s="136" t="str">
        <f>'گام اول '!K54</f>
        <v>0058142983</v>
      </c>
      <c r="L53" s="136" t="str">
        <f>'گام اول '!L54</f>
        <v>ش - تهران</v>
      </c>
      <c r="M53" s="136" t="str">
        <f>'گام اول '!M54</f>
        <v>اداری-کارشناسی</v>
      </c>
      <c r="N53" s="120">
        <f>'گام اول '!N54</f>
        <v>0</v>
      </c>
      <c r="O53" s="119">
        <f>'گام اول '!O54</f>
        <v>0</v>
      </c>
      <c r="P53" s="121">
        <f>'گام اول '!P54</f>
        <v>0</v>
      </c>
      <c r="Q53" s="358">
        <f>'گام اول '!Q54</f>
        <v>30</v>
      </c>
      <c r="R53" s="358">
        <f>'گام اول '!R54</f>
        <v>79</v>
      </c>
      <c r="S53" s="358">
        <f>'گام اول '!S54</f>
        <v>0</v>
      </c>
      <c r="T53" s="358">
        <f>'گام اول '!T54</f>
        <v>0</v>
      </c>
      <c r="U53" s="137">
        <f>'گام اول '!U54</f>
        <v>0</v>
      </c>
      <c r="V53" s="120">
        <f>'گام اول '!W54</f>
        <v>0</v>
      </c>
      <c r="W53" s="121">
        <f>'گام اول '!X54</f>
        <v>0</v>
      </c>
      <c r="X53" s="366">
        <f>'گام اول '!Y54</f>
        <v>0</v>
      </c>
      <c r="Y53" s="366">
        <f>'گام اول '!Z54</f>
        <v>0</v>
      </c>
      <c r="Z53" s="138">
        <f>'گام اول '!AA54</f>
        <v>1477052</v>
      </c>
      <c r="AA53" s="138">
        <f>'گام اول '!AB54</f>
        <v>0</v>
      </c>
      <c r="AB53" s="138">
        <f>'گام اول '!AC54</f>
        <v>1477052</v>
      </c>
      <c r="AC53" s="138">
        <f>'گام اول '!AD54</f>
        <v>4500000</v>
      </c>
      <c r="AD53" s="138">
        <f>'گام اول '!AE54</f>
        <v>6000000</v>
      </c>
      <c r="AE53" s="139">
        <f>'گام اول '!AF54</f>
        <v>281982.65454545454</v>
      </c>
      <c r="AF53" s="122">
        <f>'گام اول '!AG54</f>
        <v>44311560</v>
      </c>
      <c r="AG53" s="123">
        <f>'گام اول '!AH54</f>
        <v>0</v>
      </c>
      <c r="AH53" s="123">
        <f>'گام اول '!AI54</f>
        <v>22276629.709090907</v>
      </c>
      <c r="AI53" s="123">
        <f>'گام اول '!AJ54</f>
        <v>0</v>
      </c>
      <c r="AJ53" s="123">
        <f>'گام اول '!AK54</f>
        <v>4500000</v>
      </c>
      <c r="AK53" s="123">
        <f>'گام اول '!AL54</f>
        <v>6000000</v>
      </c>
      <c r="AL53" s="123">
        <f>'گام اول '!AM54</f>
        <v>0</v>
      </c>
      <c r="AM53" s="123">
        <f>'گام اول '!AN54</f>
        <v>0</v>
      </c>
      <c r="AN53" s="123">
        <f>'گام اول '!AO54</f>
        <v>0</v>
      </c>
      <c r="AO53" s="123">
        <f>'گام اول '!AP54</f>
        <v>4000000</v>
      </c>
      <c r="AP53" s="123">
        <f>'گام اول '!AQ54</f>
        <v>0</v>
      </c>
      <c r="AQ53" s="123">
        <f>'گام اول '!AR54</f>
        <v>0</v>
      </c>
      <c r="AR53" s="123">
        <f>'گام اول '!AS54</f>
        <v>0</v>
      </c>
      <c r="AS53" s="375">
        <f>'گام اول '!AT54</f>
        <v>0</v>
      </c>
      <c r="AT53" s="368">
        <f t="shared" si="1"/>
        <v>81088189.709090903</v>
      </c>
      <c r="AU53" s="173">
        <f>'گام اول '!AV54</f>
        <v>60912016.429454535</v>
      </c>
      <c r="AV53" s="141">
        <f>'گام اول '!AW54</f>
        <v>81088189.709090903</v>
      </c>
      <c r="AW53" s="142">
        <f t="shared" si="2"/>
        <v>5676173.2796363635</v>
      </c>
      <c r="AX53" s="75">
        <f t="shared" si="3"/>
        <v>2091201.6429454535</v>
      </c>
      <c r="AY53" s="142">
        <f>'گام اول '!AZ54</f>
        <v>0</v>
      </c>
      <c r="AZ53" s="142">
        <f>'گام اول '!BA54</f>
        <v>0</v>
      </c>
      <c r="BA53" s="142">
        <f>'گام اول '!BB54</f>
        <v>0</v>
      </c>
      <c r="BB53" s="142">
        <f>'گام اول '!BC54</f>
        <v>0</v>
      </c>
      <c r="BC53" s="142">
        <f>'گام اول '!BD54</f>
        <v>0</v>
      </c>
      <c r="BD53" s="142">
        <f>'گام اول '!BE54</f>
        <v>0</v>
      </c>
      <c r="BE53" s="142">
        <f>'گام اول '!BF54</f>
        <v>0</v>
      </c>
      <c r="BF53" s="143">
        <f t="shared" si="4"/>
        <v>7767374.922581817</v>
      </c>
      <c r="BG53" s="140">
        <f t="shared" si="5"/>
        <v>73320814</v>
      </c>
      <c r="BH53" s="144">
        <f t="shared" si="6"/>
        <v>81088189.709090903</v>
      </c>
      <c r="BI53" s="398">
        <f t="shared" si="53"/>
        <v>6638737.5</v>
      </c>
      <c r="BJ53" s="145">
        <f t="shared" si="8"/>
        <v>3692630</v>
      </c>
      <c r="BK53" s="145">
        <f t="shared" si="9"/>
        <v>1107789</v>
      </c>
      <c r="BL53" s="146">
        <f t="shared" si="10"/>
        <v>1120000</v>
      </c>
      <c r="BM53" s="379">
        <v>0</v>
      </c>
      <c r="BN53" s="147">
        <f t="shared" si="11"/>
        <v>93647346.209090903</v>
      </c>
      <c r="BO53" s="148">
        <f t="shared" si="12"/>
        <v>81088189.709090903</v>
      </c>
      <c r="BP53" s="149">
        <f t="shared" si="13"/>
        <v>18650283.63309091</v>
      </c>
      <c r="BQ53" s="150">
        <f t="shared" si="14"/>
        <v>112297629.84218182</v>
      </c>
      <c r="BR53" s="151">
        <f t="shared" si="15"/>
        <v>100800</v>
      </c>
      <c r="BS53" s="147">
        <f t="shared" si="16"/>
        <v>112398429.84218182</v>
      </c>
      <c r="BT53" s="135">
        <v>0</v>
      </c>
      <c r="BU53" s="148">
        <f t="shared" si="17"/>
        <v>9364734.6209090911</v>
      </c>
      <c r="BV53" s="152">
        <f t="shared" si="18"/>
        <v>4682367.3104545455</v>
      </c>
      <c r="BW53" s="133">
        <f t="shared" si="19"/>
        <v>98351327.910818174</v>
      </c>
      <c r="BX53" s="147">
        <f t="shared" si="20"/>
        <v>11439156.5</v>
      </c>
      <c r="BY53" s="134">
        <f t="shared" si="21"/>
        <v>86912171.410818174</v>
      </c>
      <c r="CD53" s="388">
        <f>'گام اول '!AU54</f>
        <v>81088189.709090903</v>
      </c>
      <c r="CE53" s="389">
        <f>'گام اول '!AV54</f>
        <v>60912016.429454535</v>
      </c>
      <c r="CF53" s="389">
        <f>'گام اول '!AW54</f>
        <v>81088189.709090903</v>
      </c>
      <c r="CG53" s="389">
        <f>'گام اول '!AX54</f>
        <v>5676173.2796363635</v>
      </c>
      <c r="CH53" s="389">
        <f>'گام اول '!AY54</f>
        <v>2091201.6429454535</v>
      </c>
      <c r="CI53" s="389">
        <f>'گام اول '!AZ54</f>
        <v>0</v>
      </c>
      <c r="CJ53" s="389">
        <f>'گام اول '!BA54</f>
        <v>0</v>
      </c>
      <c r="CK53" s="389">
        <f>'گام اول '!BB54</f>
        <v>0</v>
      </c>
      <c r="CL53" s="389">
        <f>'گام اول '!BC54</f>
        <v>0</v>
      </c>
      <c r="CM53" s="389">
        <f>'گام اول '!BD54</f>
        <v>0</v>
      </c>
      <c r="CN53" s="389">
        <f>'گام اول '!BE54</f>
        <v>0</v>
      </c>
      <c r="CO53" s="389">
        <f>'گام اول '!BF54</f>
        <v>0</v>
      </c>
      <c r="CP53" s="389">
        <f>'گام اول '!BG54</f>
        <v>7767374.922581817</v>
      </c>
      <c r="CQ53" s="389">
        <f>'گام اول '!BH54</f>
        <v>73320814</v>
      </c>
      <c r="CR53" s="389">
        <f t="shared" si="22"/>
        <v>81088189.709090903</v>
      </c>
      <c r="CS53" s="399">
        <f t="shared" si="54"/>
        <v>6638737.5</v>
      </c>
      <c r="CT53" s="388">
        <f t="shared" si="24"/>
        <v>3692630</v>
      </c>
      <c r="CU53" s="389">
        <f t="shared" si="25"/>
        <v>1107789</v>
      </c>
      <c r="CV53" s="389">
        <f t="shared" si="26"/>
        <v>1120000</v>
      </c>
      <c r="CW53" s="55">
        <v>0</v>
      </c>
      <c r="CX53" s="389">
        <f t="shared" si="27"/>
        <v>93647346.209090903</v>
      </c>
      <c r="CY53" s="389">
        <f t="shared" si="28"/>
        <v>81088189.709090903</v>
      </c>
      <c r="CZ53" s="389">
        <f t="shared" si="29"/>
        <v>18650283.63309091</v>
      </c>
      <c r="DA53" s="389">
        <f t="shared" si="30"/>
        <v>112297629.84218182</v>
      </c>
      <c r="DB53" s="389">
        <f t="shared" si="31"/>
        <v>100800</v>
      </c>
      <c r="DC53" s="389">
        <f t="shared" si="32"/>
        <v>112398429.84218182</v>
      </c>
      <c r="DD53" s="394">
        <v>0</v>
      </c>
      <c r="DE53" s="389">
        <f t="shared" si="33"/>
        <v>9364734.6209090911</v>
      </c>
      <c r="DF53" s="389">
        <f t="shared" si="34"/>
        <v>4682367.3104545455</v>
      </c>
      <c r="DG53" s="389">
        <f t="shared" si="35"/>
        <v>98351327.910818174</v>
      </c>
      <c r="DH53" s="389">
        <f t="shared" si="36"/>
        <v>11439156.5</v>
      </c>
      <c r="DI53" s="389">
        <f t="shared" si="37"/>
        <v>86912171.410818174</v>
      </c>
      <c r="DJ53" s="389">
        <f t="shared" si="38"/>
        <v>0</v>
      </c>
      <c r="DL53" s="397">
        <f t="shared" si="39"/>
        <v>6638737.5</v>
      </c>
      <c r="DM53" s="397">
        <f t="shared" si="40"/>
        <v>0</v>
      </c>
    </row>
    <row r="54" spans="1:117" s="55" customFormat="1" ht="21" x14ac:dyDescent="0.2">
      <c r="A54" s="191">
        <f t="shared" si="0"/>
        <v>2655495</v>
      </c>
      <c r="B54" s="136">
        <f>'گام اول '!B55</f>
        <v>49</v>
      </c>
      <c r="C54" s="136">
        <f>'گام اول '!C55</f>
        <v>49</v>
      </c>
      <c r="D54" s="136">
        <f>'گام اول '!D55</f>
        <v>13102</v>
      </c>
      <c r="E54" s="136" t="str">
        <f>'گام اول '!E55</f>
        <v>امیدرضا</v>
      </c>
      <c r="F54" s="136" t="str">
        <f>'گام اول '!F55</f>
        <v>داودیان گیلان</v>
      </c>
      <c r="G54" s="136" t="str">
        <f>'گام اول '!G55</f>
        <v xml:space="preserve">اداری </v>
      </c>
      <c r="H54" s="136" t="str">
        <f>'گام اول '!H55</f>
        <v>ش.تهران</v>
      </c>
      <c r="I54" s="136" t="str">
        <f>'گام اول '!I55</f>
        <v>444-813-3812492-1</v>
      </c>
      <c r="J54" s="136" t="str">
        <f>'گام اول '!J55</f>
        <v>0016036115</v>
      </c>
      <c r="K54" s="136" t="str">
        <f>'گام اول '!K55</f>
        <v>0048318100</v>
      </c>
      <c r="L54" s="136" t="str">
        <f>'گام اول '!L55</f>
        <v>ش - تهران</v>
      </c>
      <c r="M54" s="136" t="str">
        <f>'گام اول '!M55</f>
        <v>اداری-کارشناسی</v>
      </c>
      <c r="N54" s="120">
        <f>'گام اول '!N55</f>
        <v>0</v>
      </c>
      <c r="O54" s="119">
        <f>'گام اول '!O55</f>
        <v>0</v>
      </c>
      <c r="P54" s="121">
        <f>'گام اول '!P55</f>
        <v>0</v>
      </c>
      <c r="Q54" s="358">
        <f>'گام اول '!Q55</f>
        <v>30</v>
      </c>
      <c r="R54" s="358">
        <f>'گام اول '!R55</f>
        <v>80</v>
      </c>
      <c r="S54" s="358">
        <f>'گام اول '!S55</f>
        <v>0</v>
      </c>
      <c r="T54" s="358">
        <f>'گام اول '!T55</f>
        <v>0</v>
      </c>
      <c r="U54" s="137">
        <f>'گام اول '!U55</f>
        <v>0</v>
      </c>
      <c r="V54" s="120">
        <f>'گام اول '!W55</f>
        <v>0</v>
      </c>
      <c r="W54" s="121">
        <f>'گام اول '!X55</f>
        <v>0</v>
      </c>
      <c r="X54" s="366">
        <f>'گام اول '!Y55</f>
        <v>0</v>
      </c>
      <c r="Y54" s="366">
        <f>'گام اول '!Z55</f>
        <v>0</v>
      </c>
      <c r="Z54" s="138">
        <f>'گام اول '!AA55</f>
        <v>1477052</v>
      </c>
      <c r="AA54" s="138">
        <f>'گام اول '!AB55</f>
        <v>0</v>
      </c>
      <c r="AB54" s="138">
        <f>'گام اول '!AC55</f>
        <v>1477052</v>
      </c>
      <c r="AC54" s="138">
        <f>'گام اول '!AD55</f>
        <v>4500000</v>
      </c>
      <c r="AD54" s="138">
        <f>'گام اول '!AE55</f>
        <v>6000000</v>
      </c>
      <c r="AE54" s="139">
        <f>'گام اول '!AF55</f>
        <v>281982.65454545454</v>
      </c>
      <c r="AF54" s="122">
        <f>'گام اول '!AG55</f>
        <v>44311560</v>
      </c>
      <c r="AG54" s="123">
        <f>'گام اول '!AH55</f>
        <v>0</v>
      </c>
      <c r="AH54" s="123">
        <f>'گام اول '!AI55</f>
        <v>22558612.363636363</v>
      </c>
      <c r="AI54" s="123">
        <f>'گام اول '!AJ55</f>
        <v>0</v>
      </c>
      <c r="AJ54" s="123">
        <f>'گام اول '!AK55</f>
        <v>4500000</v>
      </c>
      <c r="AK54" s="123">
        <f>'گام اول '!AL55</f>
        <v>6000000</v>
      </c>
      <c r="AL54" s="123">
        <f>'گام اول '!AM55</f>
        <v>0</v>
      </c>
      <c r="AM54" s="123">
        <f>'گام اول '!AN55</f>
        <v>0</v>
      </c>
      <c r="AN54" s="123">
        <f>'گام اول '!AO55</f>
        <v>0</v>
      </c>
      <c r="AO54" s="123">
        <f>'گام اول '!AP55</f>
        <v>4000000</v>
      </c>
      <c r="AP54" s="123">
        <f>'گام اول '!AQ55</f>
        <v>0</v>
      </c>
      <c r="AQ54" s="123">
        <f>'گام اول '!AR55</f>
        <v>0</v>
      </c>
      <c r="AR54" s="123">
        <f>'گام اول '!AS55</f>
        <v>0</v>
      </c>
      <c r="AS54" s="375">
        <f>'گام اول '!AT55</f>
        <v>0</v>
      </c>
      <c r="AT54" s="368">
        <f t="shared" si="1"/>
        <v>81370172.36363636</v>
      </c>
      <c r="AU54" s="173">
        <f>'گام اول '!AV55</f>
        <v>61174260.298181817</v>
      </c>
      <c r="AV54" s="141">
        <f>'گام اول '!AW55</f>
        <v>81370172.36363636</v>
      </c>
      <c r="AW54" s="142">
        <f t="shared" si="2"/>
        <v>5695912.0654545454</v>
      </c>
      <c r="AX54" s="75">
        <f t="shared" si="3"/>
        <v>2117426.0298181819</v>
      </c>
      <c r="AY54" s="142">
        <f>'گام اول '!AZ55</f>
        <v>0</v>
      </c>
      <c r="AZ54" s="142">
        <f>'گام اول '!BA55</f>
        <v>0</v>
      </c>
      <c r="BA54" s="142">
        <f>'گام اول '!BB55</f>
        <v>0</v>
      </c>
      <c r="BB54" s="142">
        <f>'گام اول '!BC55</f>
        <v>0</v>
      </c>
      <c r="BC54" s="142">
        <f>'گام اول '!BD55</f>
        <v>0</v>
      </c>
      <c r="BD54" s="142">
        <f>'گام اول '!BE55</f>
        <v>0</v>
      </c>
      <c r="BE54" s="142">
        <f>'گام اول '!BF55</f>
        <v>0</v>
      </c>
      <c r="BF54" s="143">
        <f t="shared" si="4"/>
        <v>7813338.0952727273</v>
      </c>
      <c r="BG54" s="140">
        <f t="shared" si="5"/>
        <v>73556834</v>
      </c>
      <c r="BH54" s="144">
        <f t="shared" si="6"/>
        <v>81370172.36363636</v>
      </c>
      <c r="BI54" s="398">
        <f t="shared" si="53"/>
        <v>6638737.5</v>
      </c>
      <c r="BJ54" s="145">
        <f t="shared" si="8"/>
        <v>3692630</v>
      </c>
      <c r="BK54" s="145">
        <f t="shared" si="9"/>
        <v>1107789</v>
      </c>
      <c r="BL54" s="146">
        <f t="shared" si="10"/>
        <v>1120000</v>
      </c>
      <c r="BM54" s="379">
        <v>0</v>
      </c>
      <c r="BN54" s="147">
        <f t="shared" si="11"/>
        <v>93929328.86363636</v>
      </c>
      <c r="BO54" s="148">
        <f t="shared" si="12"/>
        <v>81370172.36363636</v>
      </c>
      <c r="BP54" s="149">
        <f t="shared" si="13"/>
        <v>18715139.643636364</v>
      </c>
      <c r="BQ54" s="150">
        <f t="shared" si="14"/>
        <v>112644468.50727272</v>
      </c>
      <c r="BR54" s="151">
        <f t="shared" si="15"/>
        <v>100800</v>
      </c>
      <c r="BS54" s="147">
        <f t="shared" si="16"/>
        <v>112745268.50727272</v>
      </c>
      <c r="BT54" s="135">
        <v>0</v>
      </c>
      <c r="BU54" s="148">
        <f t="shared" si="17"/>
        <v>9392932.8863636367</v>
      </c>
      <c r="BV54" s="152">
        <f t="shared" si="18"/>
        <v>4696466.4431818184</v>
      </c>
      <c r="BW54" s="133">
        <f t="shared" si="19"/>
        <v>98655869.177727267</v>
      </c>
      <c r="BX54" s="147">
        <f t="shared" si="20"/>
        <v>11439156.5</v>
      </c>
      <c r="BY54" s="134">
        <f t="shared" si="21"/>
        <v>87216712.677727267</v>
      </c>
      <c r="CD54" s="388">
        <f>'گام اول '!AU55</f>
        <v>81370172.36363636</v>
      </c>
      <c r="CE54" s="389">
        <f>'گام اول '!AV55</f>
        <v>61174260.298181817</v>
      </c>
      <c r="CF54" s="389">
        <f>'گام اول '!AW55</f>
        <v>81370172.36363636</v>
      </c>
      <c r="CG54" s="389">
        <f>'گام اول '!AX55</f>
        <v>5695912.0654545454</v>
      </c>
      <c r="CH54" s="389">
        <f>'گام اول '!AY55</f>
        <v>2117426.0298181819</v>
      </c>
      <c r="CI54" s="389">
        <f>'گام اول '!AZ55</f>
        <v>0</v>
      </c>
      <c r="CJ54" s="389">
        <f>'گام اول '!BA55</f>
        <v>0</v>
      </c>
      <c r="CK54" s="389">
        <f>'گام اول '!BB55</f>
        <v>0</v>
      </c>
      <c r="CL54" s="389">
        <f>'گام اول '!BC55</f>
        <v>0</v>
      </c>
      <c r="CM54" s="389">
        <f>'گام اول '!BD55</f>
        <v>0</v>
      </c>
      <c r="CN54" s="389">
        <f>'گام اول '!BE55</f>
        <v>0</v>
      </c>
      <c r="CO54" s="389">
        <f>'گام اول '!BF55</f>
        <v>0</v>
      </c>
      <c r="CP54" s="389">
        <f>'گام اول '!BG55</f>
        <v>7813338.0952727273</v>
      </c>
      <c r="CQ54" s="389">
        <f>'گام اول '!BH55</f>
        <v>73556834</v>
      </c>
      <c r="CR54" s="389">
        <f t="shared" si="22"/>
        <v>81370172.36363636</v>
      </c>
      <c r="CS54" s="399">
        <f t="shared" si="54"/>
        <v>6638737.5</v>
      </c>
      <c r="CT54" s="388">
        <f t="shared" si="24"/>
        <v>3692630</v>
      </c>
      <c r="CU54" s="389">
        <f t="shared" si="25"/>
        <v>1107789</v>
      </c>
      <c r="CV54" s="389">
        <f t="shared" si="26"/>
        <v>1120000</v>
      </c>
      <c r="CW54" s="55">
        <v>0</v>
      </c>
      <c r="CX54" s="389">
        <f t="shared" si="27"/>
        <v>93929328.86363636</v>
      </c>
      <c r="CY54" s="389">
        <f t="shared" si="28"/>
        <v>81370172.36363636</v>
      </c>
      <c r="CZ54" s="389">
        <f t="shared" si="29"/>
        <v>18715139.643636364</v>
      </c>
      <c r="DA54" s="389">
        <f t="shared" si="30"/>
        <v>112644468.50727272</v>
      </c>
      <c r="DB54" s="389">
        <f t="shared" si="31"/>
        <v>100800</v>
      </c>
      <c r="DC54" s="389">
        <f t="shared" si="32"/>
        <v>112745268.50727272</v>
      </c>
      <c r="DD54" s="394">
        <v>0</v>
      </c>
      <c r="DE54" s="389">
        <f t="shared" si="33"/>
        <v>9392932.8863636367</v>
      </c>
      <c r="DF54" s="389">
        <f t="shared" si="34"/>
        <v>4696466.4431818184</v>
      </c>
      <c r="DG54" s="389">
        <f t="shared" si="35"/>
        <v>98655869.177727267</v>
      </c>
      <c r="DH54" s="389">
        <f t="shared" si="36"/>
        <v>11439156.5</v>
      </c>
      <c r="DI54" s="389">
        <f t="shared" si="37"/>
        <v>87216712.677727267</v>
      </c>
      <c r="DJ54" s="389">
        <f t="shared" si="38"/>
        <v>0</v>
      </c>
      <c r="DL54" s="397">
        <f t="shared" si="39"/>
        <v>6638737.5</v>
      </c>
      <c r="DM54" s="397">
        <f t="shared" si="40"/>
        <v>0</v>
      </c>
    </row>
    <row r="55" spans="1:117" s="55" customFormat="1" ht="21" x14ac:dyDescent="0.2">
      <c r="A55" s="191">
        <f t="shared" si="0"/>
        <v>2655495</v>
      </c>
      <c r="B55" s="136">
        <f>'گام اول '!B56</f>
        <v>50</v>
      </c>
      <c r="C55" s="136">
        <f>'گام اول '!C56</f>
        <v>50</v>
      </c>
      <c r="D55" s="136">
        <f>'گام اول '!D56</f>
        <v>13110</v>
      </c>
      <c r="E55" s="136" t="str">
        <f>'گام اول '!E56</f>
        <v>شهاب الدین</v>
      </c>
      <c r="F55" s="136" t="str">
        <f>'گام اول '!F56</f>
        <v>کربلایی حسینی</v>
      </c>
      <c r="G55" s="136" t="str">
        <f>'گام اول '!G56</f>
        <v xml:space="preserve">اداری </v>
      </c>
      <c r="H55" s="136" t="str">
        <f>'گام اول '!H56</f>
        <v>ش.تهران</v>
      </c>
      <c r="I55" s="136" t="str">
        <f>'گام اول '!I56</f>
        <v>288-813-9199732-1</v>
      </c>
      <c r="J55" s="136" t="str">
        <f>'گام اول '!J56</f>
        <v>0014785102</v>
      </c>
      <c r="K55" s="136" t="str">
        <f>'گام اول '!K56</f>
        <v>0016327216</v>
      </c>
      <c r="L55" s="136" t="str">
        <f>'گام اول '!L56</f>
        <v>ش - تهران</v>
      </c>
      <c r="M55" s="136" t="str">
        <f>'گام اول '!M56</f>
        <v>اداری-کارشناسی ارشد</v>
      </c>
      <c r="N55" s="120">
        <f>'گام اول '!N56</f>
        <v>0</v>
      </c>
      <c r="O55" s="119">
        <f>'گام اول '!O56</f>
        <v>0</v>
      </c>
      <c r="P55" s="121">
        <f>'گام اول '!P56</f>
        <v>0</v>
      </c>
      <c r="Q55" s="358">
        <f>'گام اول '!Q56</f>
        <v>30</v>
      </c>
      <c r="R55" s="358">
        <f>'گام اول '!R56</f>
        <v>39</v>
      </c>
      <c r="S55" s="358">
        <f>'گام اول '!S56</f>
        <v>0</v>
      </c>
      <c r="T55" s="358">
        <f>'گام اول '!T56</f>
        <v>0</v>
      </c>
      <c r="U55" s="137">
        <f>'گام اول '!U56</f>
        <v>0</v>
      </c>
      <c r="V55" s="120">
        <f>'گام اول '!W56</f>
        <v>0</v>
      </c>
      <c r="W55" s="121">
        <f>'گام اول '!X56</f>
        <v>0</v>
      </c>
      <c r="X55" s="366">
        <f>'گام اول '!Y56</f>
        <v>2</v>
      </c>
      <c r="Y55" s="366">
        <f>'گام اول '!Z56</f>
        <v>0</v>
      </c>
      <c r="Z55" s="138">
        <f>'گام اول '!AA56</f>
        <v>1642901</v>
      </c>
      <c r="AA55" s="138">
        <f>'گام اول '!AB56</f>
        <v>0</v>
      </c>
      <c r="AB55" s="138">
        <f>'گام اول '!AC56</f>
        <v>1642901</v>
      </c>
      <c r="AC55" s="138">
        <f>'گام اول '!AD56</f>
        <v>4500000</v>
      </c>
      <c r="AD55" s="138">
        <f>'گام اول '!AE56</f>
        <v>6000000</v>
      </c>
      <c r="AE55" s="139">
        <f>'گام اول '!AF56</f>
        <v>313644.73636363639</v>
      </c>
      <c r="AF55" s="122">
        <f>'گام اول '!AG56</f>
        <v>49287030</v>
      </c>
      <c r="AG55" s="123">
        <f>'گام اول '!AH56</f>
        <v>0</v>
      </c>
      <c r="AH55" s="123">
        <f>'گام اول '!AI56</f>
        <v>12232144.718181819</v>
      </c>
      <c r="AI55" s="123">
        <f>'گام اول '!AJ56</f>
        <v>0</v>
      </c>
      <c r="AJ55" s="123">
        <f>'گام اول '!AK56</f>
        <v>4500000</v>
      </c>
      <c r="AK55" s="123">
        <f>'گام اول '!AL56</f>
        <v>6000000</v>
      </c>
      <c r="AL55" s="123">
        <f>'گام اول '!AM56</f>
        <v>0</v>
      </c>
      <c r="AM55" s="123">
        <f>'گام اول '!AN56</f>
        <v>0</v>
      </c>
      <c r="AN55" s="123">
        <f>'گام اول '!AO56</f>
        <v>0</v>
      </c>
      <c r="AO55" s="123">
        <f>'گام اول '!AP56</f>
        <v>4000000</v>
      </c>
      <c r="AP55" s="123">
        <f>'گام اول '!AQ56</f>
        <v>0</v>
      </c>
      <c r="AQ55" s="123">
        <f>'گام اول '!AR56</f>
        <v>0</v>
      </c>
      <c r="AR55" s="123">
        <f>'گام اول '!AS56</f>
        <v>0</v>
      </c>
      <c r="AS55" s="375">
        <f>'گام اول '!AT56</f>
        <v>0</v>
      </c>
      <c r="AT55" s="368">
        <f t="shared" si="1"/>
        <v>76019174.718181819</v>
      </c>
      <c r="AU55" s="173">
        <f>'گام اول '!AV56</f>
        <v>56197832.487909093</v>
      </c>
      <c r="AV55" s="141">
        <f>'گام اول '!AW56</f>
        <v>76019174.718181819</v>
      </c>
      <c r="AW55" s="142">
        <f t="shared" si="2"/>
        <v>5321342.230272728</v>
      </c>
      <c r="AX55" s="75">
        <f t="shared" si="3"/>
        <v>1619783.2487909095</v>
      </c>
      <c r="AY55" s="142">
        <f>'گام اول '!AZ56</f>
        <v>0</v>
      </c>
      <c r="AZ55" s="142">
        <f>'گام اول '!BA56</f>
        <v>0</v>
      </c>
      <c r="BA55" s="142">
        <f>'گام اول '!BB56</f>
        <v>0</v>
      </c>
      <c r="BB55" s="142">
        <f>'گام اول '!BC56</f>
        <v>0</v>
      </c>
      <c r="BC55" s="142">
        <f>'گام اول '!BD56</f>
        <v>0</v>
      </c>
      <c r="BD55" s="142">
        <f>'گام اول '!BE56</f>
        <v>0</v>
      </c>
      <c r="BE55" s="142">
        <f>'گام اول '!BF56</f>
        <v>0</v>
      </c>
      <c r="BF55" s="143">
        <f t="shared" si="4"/>
        <v>6941125.4790636376</v>
      </c>
      <c r="BG55" s="140">
        <f t="shared" si="5"/>
        <v>69078049</v>
      </c>
      <c r="BH55" s="144">
        <f t="shared" si="6"/>
        <v>76019174.718181819</v>
      </c>
      <c r="BI55" s="398">
        <f t="shared" si="53"/>
        <v>6638737.5</v>
      </c>
      <c r="BJ55" s="145">
        <f t="shared" si="8"/>
        <v>4107252.4999999995</v>
      </c>
      <c r="BK55" s="145">
        <f t="shared" si="9"/>
        <v>1232175.75</v>
      </c>
      <c r="BL55" s="146">
        <f t="shared" si="10"/>
        <v>1120000</v>
      </c>
      <c r="BM55" s="379">
        <v>0</v>
      </c>
      <c r="BN55" s="147">
        <f t="shared" si="11"/>
        <v>89117340.468181819</v>
      </c>
      <c r="BO55" s="148">
        <f t="shared" si="12"/>
        <v>76019174.718181819</v>
      </c>
      <c r="BP55" s="149">
        <f t="shared" si="13"/>
        <v>17484410.185181819</v>
      </c>
      <c r="BQ55" s="150">
        <f t="shared" si="14"/>
        <v>106601750.65336365</v>
      </c>
      <c r="BR55" s="151">
        <f t="shared" si="15"/>
        <v>100800</v>
      </c>
      <c r="BS55" s="147">
        <f t="shared" si="16"/>
        <v>106702550.65336365</v>
      </c>
      <c r="BT55" s="135">
        <v>0</v>
      </c>
      <c r="BU55" s="148">
        <f t="shared" si="17"/>
        <v>8911734.0468181819</v>
      </c>
      <c r="BV55" s="152">
        <f t="shared" si="18"/>
        <v>4455867.0234090909</v>
      </c>
      <c r="BW55" s="133">
        <f t="shared" si="19"/>
        <v>93334949.58313638</v>
      </c>
      <c r="BX55" s="147">
        <f t="shared" si="20"/>
        <v>11978165.75</v>
      </c>
      <c r="BY55" s="134">
        <f t="shared" si="21"/>
        <v>81356783.83313638</v>
      </c>
      <c r="CD55" s="388">
        <f>'گام اول '!AU56</f>
        <v>76019174.718181819</v>
      </c>
      <c r="CE55" s="389">
        <f>'گام اول '!AV56</f>
        <v>56197832.487909093</v>
      </c>
      <c r="CF55" s="389">
        <f>'گام اول '!AW56</f>
        <v>76019174.718181819</v>
      </c>
      <c r="CG55" s="389">
        <f>'گام اول '!AX56</f>
        <v>5321342.230272728</v>
      </c>
      <c r="CH55" s="389">
        <f>'گام اول '!AY56</f>
        <v>1619783.2487909095</v>
      </c>
      <c r="CI55" s="389">
        <f>'گام اول '!AZ56</f>
        <v>0</v>
      </c>
      <c r="CJ55" s="389">
        <f>'گام اول '!BA56</f>
        <v>0</v>
      </c>
      <c r="CK55" s="389">
        <f>'گام اول '!BB56</f>
        <v>0</v>
      </c>
      <c r="CL55" s="389">
        <f>'گام اول '!BC56</f>
        <v>0</v>
      </c>
      <c r="CM55" s="389">
        <f>'گام اول '!BD56</f>
        <v>0</v>
      </c>
      <c r="CN55" s="389">
        <f>'گام اول '!BE56</f>
        <v>0</v>
      </c>
      <c r="CO55" s="389">
        <f>'گام اول '!BF56</f>
        <v>0</v>
      </c>
      <c r="CP55" s="389">
        <f>'گام اول '!BG56</f>
        <v>6941125.4790636376</v>
      </c>
      <c r="CQ55" s="389">
        <f>'گام اول '!BH56</f>
        <v>69078049</v>
      </c>
      <c r="CR55" s="389">
        <f t="shared" si="22"/>
        <v>76019174.718181819</v>
      </c>
      <c r="CS55" s="399">
        <f t="shared" si="54"/>
        <v>6638737.5</v>
      </c>
      <c r="CT55" s="388">
        <f t="shared" si="24"/>
        <v>4107252.4999999995</v>
      </c>
      <c r="CU55" s="389">
        <f t="shared" si="25"/>
        <v>1232175.75</v>
      </c>
      <c r="CV55" s="389">
        <f t="shared" si="26"/>
        <v>1120000</v>
      </c>
      <c r="CW55" s="55">
        <v>0</v>
      </c>
      <c r="CX55" s="389">
        <f t="shared" si="27"/>
        <v>89117340.468181819</v>
      </c>
      <c r="CY55" s="389">
        <f t="shared" si="28"/>
        <v>76019174.718181819</v>
      </c>
      <c r="CZ55" s="389">
        <f t="shared" si="29"/>
        <v>17484410.185181819</v>
      </c>
      <c r="DA55" s="389">
        <f t="shared" si="30"/>
        <v>106601750.65336365</v>
      </c>
      <c r="DB55" s="389">
        <f t="shared" si="31"/>
        <v>100800</v>
      </c>
      <c r="DC55" s="389">
        <f t="shared" si="32"/>
        <v>106702550.65336365</v>
      </c>
      <c r="DD55" s="394">
        <v>0</v>
      </c>
      <c r="DE55" s="389">
        <f t="shared" si="33"/>
        <v>8911734.0468181819</v>
      </c>
      <c r="DF55" s="389">
        <f t="shared" si="34"/>
        <v>4455867.0234090909</v>
      </c>
      <c r="DG55" s="389">
        <f t="shared" si="35"/>
        <v>93334949.58313638</v>
      </c>
      <c r="DH55" s="389">
        <f t="shared" si="36"/>
        <v>11978165.75</v>
      </c>
      <c r="DI55" s="389">
        <f t="shared" si="37"/>
        <v>81356783.83313638</v>
      </c>
      <c r="DJ55" s="389">
        <f t="shared" si="38"/>
        <v>0</v>
      </c>
      <c r="DL55" s="397">
        <f t="shared" si="39"/>
        <v>6638737.5</v>
      </c>
      <c r="DM55" s="397">
        <f t="shared" si="40"/>
        <v>0</v>
      </c>
    </row>
    <row r="56" spans="1:117" s="55" customFormat="1" ht="21" x14ac:dyDescent="0.2">
      <c r="A56" s="191">
        <f t="shared" si="0"/>
        <v>2655495</v>
      </c>
      <c r="B56" s="136">
        <f>'گام اول '!B57</f>
        <v>51</v>
      </c>
      <c r="C56" s="136">
        <f>'گام اول '!C57</f>
        <v>51</v>
      </c>
      <c r="D56" s="136">
        <f>'گام اول '!D57</f>
        <v>13087</v>
      </c>
      <c r="E56" s="136" t="str">
        <f>'گام اول '!E57</f>
        <v>محمدحسین</v>
      </c>
      <c r="F56" s="136" t="str">
        <f>'گام اول '!F57</f>
        <v>جوادی</v>
      </c>
      <c r="G56" s="136" t="str">
        <f>'گام اول '!G57</f>
        <v xml:space="preserve">اداری </v>
      </c>
      <c r="H56" s="136" t="str">
        <f>'گام اول '!H57</f>
        <v>ش.تهران</v>
      </c>
      <c r="I56" s="136" t="str">
        <f>'گام اول '!I57</f>
        <v>124-700-4195711-1</v>
      </c>
      <c r="J56" s="136" t="str">
        <f>'گام اول '!J57</f>
        <v>0014020319</v>
      </c>
      <c r="K56" s="136" t="str">
        <f>'گام اول '!K57</f>
        <v>0010790786</v>
      </c>
      <c r="L56" s="136" t="str">
        <f>'گام اول '!L57</f>
        <v>ش - تهران</v>
      </c>
      <c r="M56" s="136" t="str">
        <f>'گام اول '!M57</f>
        <v>اداری-کارشناسی</v>
      </c>
      <c r="N56" s="120">
        <f>'گام اول '!N57</f>
        <v>0</v>
      </c>
      <c r="O56" s="119">
        <f>'گام اول '!O57</f>
        <v>0</v>
      </c>
      <c r="P56" s="121">
        <f>'گام اول '!P57</f>
        <v>0</v>
      </c>
      <c r="Q56" s="358">
        <f>'گام اول '!Q57</f>
        <v>30</v>
      </c>
      <c r="R56" s="358">
        <f>'گام اول '!R57</f>
        <v>62</v>
      </c>
      <c r="S56" s="358">
        <f>'گام اول '!S57</f>
        <v>0</v>
      </c>
      <c r="T56" s="358">
        <f>'گام اول '!T57</f>
        <v>0</v>
      </c>
      <c r="U56" s="137">
        <f>'گام اول '!U57</f>
        <v>0</v>
      </c>
      <c r="V56" s="120">
        <f>'گام اول '!W57</f>
        <v>0</v>
      </c>
      <c r="W56" s="121">
        <f>'گام اول '!X57</f>
        <v>0</v>
      </c>
      <c r="X56" s="366">
        <f>'گام اول '!Y57</f>
        <v>2</v>
      </c>
      <c r="Y56" s="366">
        <f>'گام اول '!Z57</f>
        <v>1</v>
      </c>
      <c r="Z56" s="138">
        <f>'گام اول '!AA57</f>
        <v>1477052</v>
      </c>
      <c r="AA56" s="138">
        <f>'گام اول '!AB57</f>
        <v>0</v>
      </c>
      <c r="AB56" s="138">
        <f>'گام اول '!AC57</f>
        <v>1477052</v>
      </c>
      <c r="AC56" s="138">
        <f>'گام اول '!AD57</f>
        <v>4500000</v>
      </c>
      <c r="AD56" s="138">
        <f>'گام اول '!AE57</f>
        <v>6000000</v>
      </c>
      <c r="AE56" s="139">
        <f>'گام اول '!AF57</f>
        <v>281982.65454545454</v>
      </c>
      <c r="AF56" s="122">
        <f>'گام اول '!AG57</f>
        <v>44311560</v>
      </c>
      <c r="AG56" s="123">
        <f>'گام اول '!AH57</f>
        <v>0</v>
      </c>
      <c r="AH56" s="123">
        <f>'گام اول '!AI57</f>
        <v>17482924.581818182</v>
      </c>
      <c r="AI56" s="123">
        <f>'گام اول '!AJ57</f>
        <v>2655495</v>
      </c>
      <c r="AJ56" s="123">
        <f>'گام اول '!AK57</f>
        <v>4500000</v>
      </c>
      <c r="AK56" s="123">
        <f>'گام اول '!AL57</f>
        <v>6000000</v>
      </c>
      <c r="AL56" s="123">
        <f>'گام اول '!AM57</f>
        <v>0</v>
      </c>
      <c r="AM56" s="123">
        <f>'گام اول '!AN57</f>
        <v>0</v>
      </c>
      <c r="AN56" s="123">
        <f>'گام اول '!AO57</f>
        <v>0</v>
      </c>
      <c r="AO56" s="123">
        <f>'گام اول '!AP57</f>
        <v>3800000</v>
      </c>
      <c r="AP56" s="123">
        <f>'گام اول '!AQ57</f>
        <v>0</v>
      </c>
      <c r="AQ56" s="123">
        <f>'گام اول '!AR57</f>
        <v>0</v>
      </c>
      <c r="AR56" s="123">
        <f>'گام اول '!AS57</f>
        <v>0</v>
      </c>
      <c r="AS56" s="375">
        <f>'گام اول '!AT57</f>
        <v>0</v>
      </c>
      <c r="AT56" s="368">
        <f t="shared" si="1"/>
        <v>78749979.581818178</v>
      </c>
      <c r="AU56" s="173">
        <f>'گام اول '!AV57</f>
        <v>56467870.661090903</v>
      </c>
      <c r="AV56" s="141">
        <f>'گام اول '!AW57</f>
        <v>76094484.581818178</v>
      </c>
      <c r="AW56" s="142">
        <f t="shared" si="2"/>
        <v>5326613.9207272734</v>
      </c>
      <c r="AX56" s="75">
        <f t="shared" si="3"/>
        <v>1646787.0661090903</v>
      </c>
      <c r="AY56" s="142">
        <f>'گام اول '!AZ57</f>
        <v>0</v>
      </c>
      <c r="AZ56" s="142">
        <f>'گام اول '!BA57</f>
        <v>0</v>
      </c>
      <c r="BA56" s="142">
        <f>'گام اول '!BB57</f>
        <v>0</v>
      </c>
      <c r="BB56" s="142">
        <f>'گام اول '!BC57</f>
        <v>0</v>
      </c>
      <c r="BC56" s="142">
        <f>'گام اول '!BD57</f>
        <v>0</v>
      </c>
      <c r="BD56" s="142">
        <f>'گام اول '!BE57</f>
        <v>0</v>
      </c>
      <c r="BE56" s="142">
        <f>'گام اول '!BF57</f>
        <v>0</v>
      </c>
      <c r="BF56" s="143">
        <f t="shared" si="4"/>
        <v>6973400.9868363636</v>
      </c>
      <c r="BG56" s="140">
        <f t="shared" si="5"/>
        <v>71776578</v>
      </c>
      <c r="BH56" s="144">
        <f t="shared" si="6"/>
        <v>78749979.581818178</v>
      </c>
      <c r="BI56" s="398">
        <f t="shared" si="53"/>
        <v>6638737.5</v>
      </c>
      <c r="BJ56" s="145">
        <f t="shared" si="8"/>
        <v>3692630</v>
      </c>
      <c r="BK56" s="145">
        <f t="shared" si="9"/>
        <v>1107789</v>
      </c>
      <c r="BL56" s="146">
        <f t="shared" si="10"/>
        <v>1120000</v>
      </c>
      <c r="BM56" s="379">
        <v>0</v>
      </c>
      <c r="BN56" s="147">
        <f t="shared" si="11"/>
        <v>91309136.081818178</v>
      </c>
      <c r="BO56" s="148">
        <f t="shared" si="12"/>
        <v>76094484.581818178</v>
      </c>
      <c r="BP56" s="149">
        <f t="shared" si="13"/>
        <v>17501731.453818183</v>
      </c>
      <c r="BQ56" s="150">
        <f t="shared" si="14"/>
        <v>108810867.53563637</v>
      </c>
      <c r="BR56" s="151">
        <f t="shared" si="15"/>
        <v>100800</v>
      </c>
      <c r="BS56" s="147">
        <f t="shared" si="16"/>
        <v>108911667.53563637</v>
      </c>
      <c r="BT56" s="135">
        <v>0</v>
      </c>
      <c r="BU56" s="148">
        <f t="shared" si="17"/>
        <v>9130913.6081818175</v>
      </c>
      <c r="BV56" s="152">
        <f t="shared" si="18"/>
        <v>4565456.8040909087</v>
      </c>
      <c r="BW56" s="133">
        <f t="shared" si="19"/>
        <v>95215297.123363644</v>
      </c>
      <c r="BX56" s="147">
        <f t="shared" si="20"/>
        <v>11439156.5</v>
      </c>
      <c r="BY56" s="134">
        <f t="shared" si="21"/>
        <v>83776140.623363644</v>
      </c>
      <c r="CD56" s="388">
        <f>'گام اول '!AU57</f>
        <v>78749979.581818178</v>
      </c>
      <c r="CE56" s="389">
        <f>'گام اول '!AV57</f>
        <v>56467870.661090903</v>
      </c>
      <c r="CF56" s="389">
        <f>'گام اول '!AW57</f>
        <v>76094484.581818178</v>
      </c>
      <c r="CG56" s="389">
        <f>'گام اول '!AX57</f>
        <v>5326613.9207272734</v>
      </c>
      <c r="CH56" s="389">
        <f>'گام اول '!AY57</f>
        <v>1646787.0661090903</v>
      </c>
      <c r="CI56" s="389">
        <f>'گام اول '!AZ57</f>
        <v>0</v>
      </c>
      <c r="CJ56" s="389">
        <f>'گام اول '!BA57</f>
        <v>0</v>
      </c>
      <c r="CK56" s="389">
        <f>'گام اول '!BB57</f>
        <v>0</v>
      </c>
      <c r="CL56" s="389">
        <f>'گام اول '!BC57</f>
        <v>0</v>
      </c>
      <c r="CM56" s="389">
        <f>'گام اول '!BD57</f>
        <v>0</v>
      </c>
      <c r="CN56" s="389">
        <f>'گام اول '!BE57</f>
        <v>0</v>
      </c>
      <c r="CO56" s="389">
        <f>'گام اول '!BF57</f>
        <v>0</v>
      </c>
      <c r="CP56" s="389">
        <f>'گام اول '!BG57</f>
        <v>6973400.9868363636</v>
      </c>
      <c r="CQ56" s="389">
        <f>'گام اول '!BH57</f>
        <v>71776578</v>
      </c>
      <c r="CR56" s="389">
        <f t="shared" si="22"/>
        <v>78749979.581818178</v>
      </c>
      <c r="CS56" s="399">
        <f t="shared" si="54"/>
        <v>6638737.5</v>
      </c>
      <c r="CT56" s="388">
        <f t="shared" si="24"/>
        <v>3692630</v>
      </c>
      <c r="CU56" s="389">
        <f t="shared" si="25"/>
        <v>1107789</v>
      </c>
      <c r="CV56" s="389">
        <f t="shared" si="26"/>
        <v>1120000</v>
      </c>
      <c r="CW56" s="55">
        <v>0</v>
      </c>
      <c r="CX56" s="389">
        <f t="shared" si="27"/>
        <v>91309136.081818178</v>
      </c>
      <c r="CY56" s="389">
        <f t="shared" si="28"/>
        <v>76094484.581818178</v>
      </c>
      <c r="CZ56" s="389">
        <f t="shared" si="29"/>
        <v>17501731.453818183</v>
      </c>
      <c r="DA56" s="389">
        <f t="shared" si="30"/>
        <v>108810867.53563637</v>
      </c>
      <c r="DB56" s="389">
        <f t="shared" si="31"/>
        <v>100800</v>
      </c>
      <c r="DC56" s="389">
        <f t="shared" si="32"/>
        <v>108911667.53563637</v>
      </c>
      <c r="DD56" s="394">
        <v>0</v>
      </c>
      <c r="DE56" s="389">
        <f t="shared" si="33"/>
        <v>9130913.6081818175</v>
      </c>
      <c r="DF56" s="389">
        <f t="shared" si="34"/>
        <v>4565456.8040909087</v>
      </c>
      <c r="DG56" s="389">
        <f t="shared" si="35"/>
        <v>95215297.123363644</v>
      </c>
      <c r="DH56" s="389">
        <f t="shared" si="36"/>
        <v>11439156.5</v>
      </c>
      <c r="DI56" s="389">
        <f t="shared" si="37"/>
        <v>83776140.623363644</v>
      </c>
      <c r="DJ56" s="389">
        <f t="shared" si="38"/>
        <v>0</v>
      </c>
      <c r="DL56" s="397">
        <f t="shared" si="39"/>
        <v>6638737.5</v>
      </c>
      <c r="DM56" s="397">
        <f t="shared" si="40"/>
        <v>0</v>
      </c>
    </row>
    <row r="57" spans="1:117" s="55" customFormat="1" ht="21" x14ac:dyDescent="0.2">
      <c r="A57" s="191">
        <f t="shared" si="0"/>
        <v>2655495</v>
      </c>
      <c r="B57" s="136">
        <f>'گام اول '!B58</f>
        <v>52</v>
      </c>
      <c r="C57" s="136">
        <f>'گام اول '!C58</f>
        <v>52</v>
      </c>
      <c r="D57" s="136">
        <f>'گام اول '!D58</f>
        <v>13089</v>
      </c>
      <c r="E57" s="136" t="str">
        <f>'گام اول '!E58</f>
        <v>امیرحسین</v>
      </c>
      <c r="F57" s="136" t="str">
        <f>'گام اول '!F58</f>
        <v>خوئینی</v>
      </c>
      <c r="G57" s="136" t="str">
        <f>'گام اول '!G58</f>
        <v xml:space="preserve">اداری </v>
      </c>
      <c r="H57" s="136" t="str">
        <f>'گام اول '!H58</f>
        <v>ش.تهران</v>
      </c>
      <c r="I57" s="136" t="str">
        <f>'گام اول '!I58</f>
        <v>124-813-4114779-1</v>
      </c>
      <c r="J57" s="136" t="str">
        <f>'گام اول '!J58</f>
        <v>0017587141</v>
      </c>
      <c r="K57" s="136" t="str">
        <f>'گام اول '!K58</f>
        <v>0015557844</v>
      </c>
      <c r="L57" s="136" t="str">
        <f>'گام اول '!L58</f>
        <v>ش - تهران</v>
      </c>
      <c r="M57" s="136" t="str">
        <f>'گام اول '!M58</f>
        <v>اداری-کارشناسی</v>
      </c>
      <c r="N57" s="120">
        <f>'گام اول '!N58</f>
        <v>0</v>
      </c>
      <c r="O57" s="119">
        <f>'گام اول '!O58</f>
        <v>0</v>
      </c>
      <c r="P57" s="121">
        <f>'گام اول '!P58</f>
        <v>0</v>
      </c>
      <c r="Q57" s="358">
        <f>'گام اول '!Q58</f>
        <v>30</v>
      </c>
      <c r="R57" s="358">
        <f>'گام اول '!R58</f>
        <v>70</v>
      </c>
      <c r="S57" s="358">
        <f>'گام اول '!S58</f>
        <v>0</v>
      </c>
      <c r="T57" s="358">
        <f>'گام اول '!T58</f>
        <v>0</v>
      </c>
      <c r="U57" s="137">
        <f>'گام اول '!U58</f>
        <v>0</v>
      </c>
      <c r="V57" s="120">
        <f>'گام اول '!W58</f>
        <v>0</v>
      </c>
      <c r="W57" s="121">
        <f>'گام اول '!X58</f>
        <v>0</v>
      </c>
      <c r="X57" s="366">
        <f>'گام اول '!Y58</f>
        <v>0</v>
      </c>
      <c r="Y57" s="366">
        <f>'گام اول '!Z58</f>
        <v>0</v>
      </c>
      <c r="Z57" s="138">
        <f>'گام اول '!AA58</f>
        <v>1477052</v>
      </c>
      <c r="AA57" s="138">
        <f>'گام اول '!AB58</f>
        <v>0</v>
      </c>
      <c r="AB57" s="138">
        <f>'گام اول '!AC58</f>
        <v>1477052</v>
      </c>
      <c r="AC57" s="138">
        <f>'گام اول '!AD58</f>
        <v>4500000</v>
      </c>
      <c r="AD57" s="138">
        <f>'گام اول '!AE58</f>
        <v>6000000</v>
      </c>
      <c r="AE57" s="139">
        <f>'گام اول '!AF58</f>
        <v>281982.65454545454</v>
      </c>
      <c r="AF57" s="122">
        <f>'گام اول '!AG58</f>
        <v>44311560</v>
      </c>
      <c r="AG57" s="123">
        <f>'گام اول '!AH58</f>
        <v>0</v>
      </c>
      <c r="AH57" s="123">
        <f>'گام اول '!AI58</f>
        <v>19738785.818181816</v>
      </c>
      <c r="AI57" s="123">
        <f>'گام اول '!AJ58</f>
        <v>0</v>
      </c>
      <c r="AJ57" s="123">
        <f>'گام اول '!AK58</f>
        <v>4500000</v>
      </c>
      <c r="AK57" s="123">
        <f>'گام اول '!AL58</f>
        <v>6000000</v>
      </c>
      <c r="AL57" s="123">
        <f>'گام اول '!AM58</f>
        <v>0</v>
      </c>
      <c r="AM57" s="123">
        <f>'گام اول '!AN58</f>
        <v>0</v>
      </c>
      <c r="AN57" s="123">
        <f>'گام اول '!AO58</f>
        <v>0</v>
      </c>
      <c r="AO57" s="123">
        <f>'گام اول '!AP58</f>
        <v>3800000</v>
      </c>
      <c r="AP57" s="123">
        <f>'گام اول '!AQ58</f>
        <v>0</v>
      </c>
      <c r="AQ57" s="123">
        <f>'گام اول '!AR58</f>
        <v>0</v>
      </c>
      <c r="AR57" s="123">
        <f>'گام اول '!AS58</f>
        <v>0</v>
      </c>
      <c r="AS57" s="375">
        <f>'گام اول '!AT58</f>
        <v>0</v>
      </c>
      <c r="AT57" s="368">
        <f t="shared" si="1"/>
        <v>78350345.818181813</v>
      </c>
      <c r="AU57" s="173">
        <f>'گام اول '!AV58</f>
        <v>58565821.610909089</v>
      </c>
      <c r="AV57" s="141">
        <f>'گام اول '!AW58</f>
        <v>78350345.818181813</v>
      </c>
      <c r="AW57" s="142">
        <f t="shared" si="2"/>
        <v>5484524.207272727</v>
      </c>
      <c r="AX57" s="75">
        <f t="shared" si="3"/>
        <v>1856582.161090909</v>
      </c>
      <c r="AY57" s="142">
        <f>'گام اول '!AZ58</f>
        <v>0</v>
      </c>
      <c r="AZ57" s="142">
        <f>'گام اول '!BA58</f>
        <v>0</v>
      </c>
      <c r="BA57" s="142">
        <f>'گام اول '!BB58</f>
        <v>0</v>
      </c>
      <c r="BB57" s="142">
        <f>'گام اول '!BC58</f>
        <v>0</v>
      </c>
      <c r="BC57" s="142">
        <f>'گام اول '!BD58</f>
        <v>0</v>
      </c>
      <c r="BD57" s="142">
        <f>'گام اول '!BE58</f>
        <v>0</v>
      </c>
      <c r="BE57" s="142">
        <f>'گام اول '!BF58</f>
        <v>0</v>
      </c>
      <c r="BF57" s="143">
        <f t="shared" si="4"/>
        <v>7341106.3683636356</v>
      </c>
      <c r="BG57" s="140">
        <f t="shared" si="5"/>
        <v>71009239</v>
      </c>
      <c r="BH57" s="144">
        <f t="shared" si="6"/>
        <v>78350345.818181813</v>
      </c>
      <c r="BI57" s="398">
        <f t="shared" si="53"/>
        <v>6638737.5</v>
      </c>
      <c r="BJ57" s="145">
        <f t="shared" si="8"/>
        <v>3692630</v>
      </c>
      <c r="BK57" s="145">
        <f t="shared" si="9"/>
        <v>1107789</v>
      </c>
      <c r="BL57" s="146">
        <f t="shared" si="10"/>
        <v>1120000</v>
      </c>
      <c r="BM57" s="379">
        <v>0</v>
      </c>
      <c r="BN57" s="147">
        <f t="shared" si="11"/>
        <v>90909502.318181813</v>
      </c>
      <c r="BO57" s="148">
        <f t="shared" si="12"/>
        <v>78350345.818181813</v>
      </c>
      <c r="BP57" s="149">
        <f t="shared" si="13"/>
        <v>18020579.538181819</v>
      </c>
      <c r="BQ57" s="150">
        <f t="shared" si="14"/>
        <v>108930081.85636362</v>
      </c>
      <c r="BR57" s="151">
        <f t="shared" si="15"/>
        <v>100800</v>
      </c>
      <c r="BS57" s="147">
        <f t="shared" si="16"/>
        <v>109030881.85636362</v>
      </c>
      <c r="BT57" s="135">
        <v>0</v>
      </c>
      <c r="BU57" s="148">
        <f t="shared" si="17"/>
        <v>9090950.2318181824</v>
      </c>
      <c r="BV57" s="152">
        <f t="shared" si="18"/>
        <v>4545475.1159090912</v>
      </c>
      <c r="BW57" s="133">
        <f t="shared" si="19"/>
        <v>95394456.508636355</v>
      </c>
      <c r="BX57" s="147">
        <f t="shared" si="20"/>
        <v>11439156.5</v>
      </c>
      <c r="BY57" s="134">
        <f t="shared" si="21"/>
        <v>83955300.008636355</v>
      </c>
      <c r="CD57" s="388">
        <f>'گام اول '!AU58</f>
        <v>78350345.818181813</v>
      </c>
      <c r="CE57" s="389">
        <f>'گام اول '!AV58</f>
        <v>58565821.610909089</v>
      </c>
      <c r="CF57" s="389">
        <f>'گام اول '!AW58</f>
        <v>78350345.818181813</v>
      </c>
      <c r="CG57" s="389">
        <f>'گام اول '!AX58</f>
        <v>5484524.207272727</v>
      </c>
      <c r="CH57" s="389">
        <f>'گام اول '!AY58</f>
        <v>1856582.161090909</v>
      </c>
      <c r="CI57" s="389">
        <f>'گام اول '!AZ58</f>
        <v>0</v>
      </c>
      <c r="CJ57" s="389">
        <f>'گام اول '!BA58</f>
        <v>0</v>
      </c>
      <c r="CK57" s="389">
        <f>'گام اول '!BB58</f>
        <v>0</v>
      </c>
      <c r="CL57" s="389">
        <f>'گام اول '!BC58</f>
        <v>0</v>
      </c>
      <c r="CM57" s="389">
        <f>'گام اول '!BD58</f>
        <v>0</v>
      </c>
      <c r="CN57" s="389">
        <f>'گام اول '!BE58</f>
        <v>0</v>
      </c>
      <c r="CO57" s="389">
        <f>'گام اول '!BF58</f>
        <v>0</v>
      </c>
      <c r="CP57" s="389">
        <f>'گام اول '!BG58</f>
        <v>7341106.3683636356</v>
      </c>
      <c r="CQ57" s="389">
        <f>'گام اول '!BH58</f>
        <v>71009239</v>
      </c>
      <c r="CR57" s="389">
        <f t="shared" si="22"/>
        <v>78350345.818181813</v>
      </c>
      <c r="CS57" s="399">
        <f t="shared" si="54"/>
        <v>6638737.5</v>
      </c>
      <c r="CT57" s="388">
        <f t="shared" si="24"/>
        <v>3692630</v>
      </c>
      <c r="CU57" s="389">
        <f t="shared" si="25"/>
        <v>1107789</v>
      </c>
      <c r="CV57" s="389">
        <f t="shared" si="26"/>
        <v>1120000</v>
      </c>
      <c r="CW57" s="55">
        <v>0</v>
      </c>
      <c r="CX57" s="389">
        <f t="shared" si="27"/>
        <v>90909502.318181813</v>
      </c>
      <c r="CY57" s="389">
        <f t="shared" si="28"/>
        <v>78350345.818181813</v>
      </c>
      <c r="CZ57" s="389">
        <f t="shared" si="29"/>
        <v>18020579.538181819</v>
      </c>
      <c r="DA57" s="389">
        <f t="shared" si="30"/>
        <v>108930081.85636362</v>
      </c>
      <c r="DB57" s="389">
        <f t="shared" si="31"/>
        <v>100800</v>
      </c>
      <c r="DC57" s="389">
        <f t="shared" si="32"/>
        <v>109030881.85636362</v>
      </c>
      <c r="DD57" s="394">
        <v>0</v>
      </c>
      <c r="DE57" s="389">
        <f t="shared" si="33"/>
        <v>9090950.2318181824</v>
      </c>
      <c r="DF57" s="389">
        <f t="shared" si="34"/>
        <v>4545475.1159090912</v>
      </c>
      <c r="DG57" s="389">
        <f t="shared" si="35"/>
        <v>95394456.508636355</v>
      </c>
      <c r="DH57" s="389">
        <f t="shared" si="36"/>
        <v>11439156.5</v>
      </c>
      <c r="DI57" s="389">
        <f t="shared" si="37"/>
        <v>83955300.008636355</v>
      </c>
      <c r="DJ57" s="389">
        <f t="shared" si="38"/>
        <v>0</v>
      </c>
      <c r="DL57" s="397">
        <f t="shared" si="39"/>
        <v>6638737.5</v>
      </c>
      <c r="DM57" s="397">
        <f t="shared" si="40"/>
        <v>0</v>
      </c>
    </row>
    <row r="58" spans="1:117" s="55" customFormat="1" ht="21" x14ac:dyDescent="0.2">
      <c r="A58" s="191">
        <f t="shared" si="0"/>
        <v>2655495</v>
      </c>
      <c r="B58" s="136">
        <f>'گام اول '!B59</f>
        <v>53</v>
      </c>
      <c r="C58" s="136">
        <f>'گام اول '!C59</f>
        <v>53</v>
      </c>
      <c r="D58" s="136">
        <f>'گام اول '!D59</f>
        <v>13097</v>
      </c>
      <c r="E58" s="136" t="str">
        <f>'گام اول '!E59</f>
        <v>محمدمهدی</v>
      </c>
      <c r="F58" s="136" t="str">
        <f>'گام اول '!F59</f>
        <v>سیدی نشلجی</v>
      </c>
      <c r="G58" s="136" t="str">
        <f>'گام اول '!G59</f>
        <v xml:space="preserve">اداری </v>
      </c>
      <c r="H58" s="136" t="str">
        <f>'گام اول '!H59</f>
        <v>ش.تهران</v>
      </c>
      <c r="I58" s="136" t="str">
        <f>'گام اول '!I59</f>
        <v>124-700-4111701-1</v>
      </c>
      <c r="J58" s="136" t="str">
        <f>'گام اول '!J59</f>
        <v>0311360475</v>
      </c>
      <c r="K58" s="136" t="str">
        <f>'گام اول '!K59</f>
        <v>0057216234</v>
      </c>
      <c r="L58" s="136" t="str">
        <f>'گام اول '!L59</f>
        <v>ش - تهران</v>
      </c>
      <c r="M58" s="136" t="str">
        <f>'گام اول '!M59</f>
        <v>اداری-کارشناسی</v>
      </c>
      <c r="N58" s="120">
        <f>'گام اول '!N59</f>
        <v>0</v>
      </c>
      <c r="O58" s="119">
        <f>'گام اول '!O59</f>
        <v>0</v>
      </c>
      <c r="P58" s="121">
        <f>'گام اول '!P59</f>
        <v>0</v>
      </c>
      <c r="Q58" s="358">
        <f>'گام اول '!Q59</f>
        <v>30</v>
      </c>
      <c r="R58" s="358">
        <f>'گام اول '!R59</f>
        <v>60</v>
      </c>
      <c r="S58" s="358">
        <f>'گام اول '!S59</f>
        <v>0</v>
      </c>
      <c r="T58" s="358">
        <f>'گام اول '!T59</f>
        <v>0</v>
      </c>
      <c r="U58" s="137">
        <f>'گام اول '!U59</f>
        <v>0</v>
      </c>
      <c r="V58" s="120">
        <f>'گام اول '!W59</f>
        <v>0</v>
      </c>
      <c r="W58" s="121">
        <f>'گام اول '!X59</f>
        <v>0</v>
      </c>
      <c r="X58" s="366">
        <f>'گام اول '!Y59</f>
        <v>0</v>
      </c>
      <c r="Y58" s="366">
        <f>'گام اول '!Z59</f>
        <v>0</v>
      </c>
      <c r="Z58" s="138">
        <f>'گام اول '!AA59</f>
        <v>1477052</v>
      </c>
      <c r="AA58" s="138">
        <f>'گام اول '!AB59</f>
        <v>0</v>
      </c>
      <c r="AB58" s="138">
        <f>'گام اول '!AC59</f>
        <v>1477052</v>
      </c>
      <c r="AC58" s="138">
        <f>'گام اول '!AD59</f>
        <v>4500000</v>
      </c>
      <c r="AD58" s="138">
        <f>'گام اول '!AE59</f>
        <v>6000000</v>
      </c>
      <c r="AE58" s="139">
        <f>'گام اول '!AF59</f>
        <v>281982.65454545454</v>
      </c>
      <c r="AF58" s="122">
        <f>'گام اول '!AG59</f>
        <v>44311560</v>
      </c>
      <c r="AG58" s="123">
        <f>'گام اول '!AH59</f>
        <v>0</v>
      </c>
      <c r="AH58" s="123">
        <f>'گام اول '!AI59</f>
        <v>16918959.272727273</v>
      </c>
      <c r="AI58" s="123">
        <f>'گام اول '!AJ59</f>
        <v>0</v>
      </c>
      <c r="AJ58" s="123">
        <f>'گام اول '!AK59</f>
        <v>4500000</v>
      </c>
      <c r="AK58" s="123">
        <f>'گام اول '!AL59</f>
        <v>6000000</v>
      </c>
      <c r="AL58" s="123">
        <f>'گام اول '!AM59</f>
        <v>0</v>
      </c>
      <c r="AM58" s="123">
        <f>'گام اول '!AN59</f>
        <v>0</v>
      </c>
      <c r="AN58" s="123">
        <f>'گام اول '!AO59</f>
        <v>0</v>
      </c>
      <c r="AO58" s="123">
        <f>'گام اول '!AP59</f>
        <v>3800000</v>
      </c>
      <c r="AP58" s="123">
        <f>'گام اول '!AQ59</f>
        <v>0</v>
      </c>
      <c r="AQ58" s="123">
        <f>'گام اول '!AR59</f>
        <v>0</v>
      </c>
      <c r="AR58" s="123">
        <f>'گام اول '!AS59</f>
        <v>0</v>
      </c>
      <c r="AS58" s="375">
        <f>'گام اول '!AT59</f>
        <v>0</v>
      </c>
      <c r="AT58" s="368">
        <f t="shared" si="1"/>
        <v>75530519.272727281</v>
      </c>
      <c r="AU58" s="173">
        <f>'گام اول '!AV59</f>
        <v>55943382.923636369</v>
      </c>
      <c r="AV58" s="141">
        <f>'گام اول '!AW59</f>
        <v>75530519.272727281</v>
      </c>
      <c r="AW58" s="142">
        <f t="shared" si="2"/>
        <v>5287136.3490909105</v>
      </c>
      <c r="AX58" s="75">
        <f t="shared" si="3"/>
        <v>1594338.2923636371</v>
      </c>
      <c r="AY58" s="142">
        <f>'گام اول '!AZ59</f>
        <v>0</v>
      </c>
      <c r="AZ58" s="142">
        <f>'گام اول '!BA59</f>
        <v>0</v>
      </c>
      <c r="BA58" s="142">
        <f>'گام اول '!BB59</f>
        <v>0</v>
      </c>
      <c r="BB58" s="142">
        <f>'گام اول '!BC59</f>
        <v>0</v>
      </c>
      <c r="BC58" s="142">
        <f>'گام اول '!BD59</f>
        <v>0</v>
      </c>
      <c r="BD58" s="142">
        <f>'گام اول '!BE59</f>
        <v>0</v>
      </c>
      <c r="BE58" s="142">
        <f>'گام اول '!BF59</f>
        <v>0</v>
      </c>
      <c r="BF58" s="143">
        <f t="shared" si="4"/>
        <v>6881474.6414545476</v>
      </c>
      <c r="BG58" s="140">
        <f t="shared" si="5"/>
        <v>68649044</v>
      </c>
      <c r="BH58" s="144">
        <f t="shared" si="6"/>
        <v>75530519.272727281</v>
      </c>
      <c r="BI58" s="398">
        <f t="shared" si="53"/>
        <v>6638737.5</v>
      </c>
      <c r="BJ58" s="145">
        <f t="shared" si="8"/>
        <v>3692630</v>
      </c>
      <c r="BK58" s="145">
        <f t="shared" si="9"/>
        <v>1107789</v>
      </c>
      <c r="BL58" s="146">
        <f t="shared" si="10"/>
        <v>1120000</v>
      </c>
      <c r="BM58" s="379">
        <v>0</v>
      </c>
      <c r="BN58" s="147">
        <f t="shared" si="11"/>
        <v>88089675.772727281</v>
      </c>
      <c r="BO58" s="148">
        <f t="shared" si="12"/>
        <v>75530519.272727281</v>
      </c>
      <c r="BP58" s="149">
        <f t="shared" si="13"/>
        <v>17372019.432727274</v>
      </c>
      <c r="BQ58" s="150">
        <f t="shared" si="14"/>
        <v>105461695.20545456</v>
      </c>
      <c r="BR58" s="151">
        <f t="shared" si="15"/>
        <v>100800</v>
      </c>
      <c r="BS58" s="147">
        <f t="shared" si="16"/>
        <v>105562495.20545456</v>
      </c>
      <c r="BT58" s="135">
        <v>0</v>
      </c>
      <c r="BU58" s="148">
        <f t="shared" si="17"/>
        <v>8808967.5772727281</v>
      </c>
      <c r="BV58" s="152">
        <f t="shared" si="18"/>
        <v>4404483.788636364</v>
      </c>
      <c r="BW58" s="133">
        <f t="shared" si="19"/>
        <v>92349043.839545459</v>
      </c>
      <c r="BX58" s="147">
        <f t="shared" si="20"/>
        <v>11439156.5</v>
      </c>
      <c r="BY58" s="134">
        <f t="shared" si="21"/>
        <v>80909887.339545459</v>
      </c>
      <c r="CD58" s="388">
        <f>'گام اول '!AU59</f>
        <v>75530519.272727281</v>
      </c>
      <c r="CE58" s="389">
        <f>'گام اول '!AV59</f>
        <v>55943382.923636369</v>
      </c>
      <c r="CF58" s="389">
        <f>'گام اول '!AW59</f>
        <v>75530519.272727281</v>
      </c>
      <c r="CG58" s="389">
        <f>'گام اول '!AX59</f>
        <v>5287136.3490909105</v>
      </c>
      <c r="CH58" s="389">
        <f>'گام اول '!AY59</f>
        <v>1594338.2923636371</v>
      </c>
      <c r="CI58" s="389">
        <f>'گام اول '!AZ59</f>
        <v>0</v>
      </c>
      <c r="CJ58" s="389">
        <f>'گام اول '!BA59</f>
        <v>0</v>
      </c>
      <c r="CK58" s="389">
        <f>'گام اول '!BB59</f>
        <v>0</v>
      </c>
      <c r="CL58" s="389">
        <f>'گام اول '!BC59</f>
        <v>0</v>
      </c>
      <c r="CM58" s="389">
        <f>'گام اول '!BD59</f>
        <v>0</v>
      </c>
      <c r="CN58" s="389">
        <f>'گام اول '!BE59</f>
        <v>0</v>
      </c>
      <c r="CO58" s="389">
        <f>'گام اول '!BF59</f>
        <v>0</v>
      </c>
      <c r="CP58" s="389">
        <f>'گام اول '!BG59</f>
        <v>6881474.6414545476</v>
      </c>
      <c r="CQ58" s="389">
        <f>'گام اول '!BH59</f>
        <v>68649044</v>
      </c>
      <c r="CR58" s="389">
        <f t="shared" si="22"/>
        <v>75530519.272727281</v>
      </c>
      <c r="CS58" s="399">
        <f t="shared" si="54"/>
        <v>6638737.5</v>
      </c>
      <c r="CT58" s="388">
        <f t="shared" si="24"/>
        <v>3692630</v>
      </c>
      <c r="CU58" s="389">
        <f t="shared" si="25"/>
        <v>1107789</v>
      </c>
      <c r="CV58" s="389">
        <f t="shared" si="26"/>
        <v>1120000</v>
      </c>
      <c r="CW58" s="55">
        <v>0</v>
      </c>
      <c r="CX58" s="389">
        <f t="shared" si="27"/>
        <v>88089675.772727281</v>
      </c>
      <c r="CY58" s="389">
        <f t="shared" si="28"/>
        <v>75530519.272727281</v>
      </c>
      <c r="CZ58" s="389">
        <f t="shared" si="29"/>
        <v>17372019.432727274</v>
      </c>
      <c r="DA58" s="389">
        <f t="shared" si="30"/>
        <v>105461695.20545456</v>
      </c>
      <c r="DB58" s="389">
        <f t="shared" si="31"/>
        <v>100800</v>
      </c>
      <c r="DC58" s="389">
        <f t="shared" si="32"/>
        <v>105562495.20545456</v>
      </c>
      <c r="DD58" s="394">
        <v>0</v>
      </c>
      <c r="DE58" s="389">
        <f t="shared" si="33"/>
        <v>8808967.5772727281</v>
      </c>
      <c r="DF58" s="389">
        <f t="shared" si="34"/>
        <v>4404483.788636364</v>
      </c>
      <c r="DG58" s="389">
        <f t="shared" si="35"/>
        <v>92349043.839545459</v>
      </c>
      <c r="DH58" s="389">
        <f t="shared" si="36"/>
        <v>11439156.5</v>
      </c>
      <c r="DI58" s="389">
        <f t="shared" si="37"/>
        <v>80909887.339545459</v>
      </c>
      <c r="DJ58" s="389">
        <f t="shared" si="38"/>
        <v>0</v>
      </c>
      <c r="DL58" s="397">
        <f t="shared" si="39"/>
        <v>6638737.5</v>
      </c>
      <c r="DM58" s="397">
        <f t="shared" si="40"/>
        <v>0</v>
      </c>
    </row>
    <row r="59" spans="1:117" s="55" customFormat="1" ht="21" x14ac:dyDescent="0.2">
      <c r="A59" s="191">
        <f t="shared" si="0"/>
        <v>2655495</v>
      </c>
      <c r="B59" s="136">
        <f>'گام اول '!B60</f>
        <v>54</v>
      </c>
      <c r="C59" s="136">
        <f>'گام اول '!C60</f>
        <v>54</v>
      </c>
      <c r="D59" s="136">
        <f>'گام اول '!D60</f>
        <v>13106</v>
      </c>
      <c r="E59" s="136" t="str">
        <f>'گام اول '!E60</f>
        <v>بابک</v>
      </c>
      <c r="F59" s="136" t="str">
        <f>'گام اول '!F60</f>
        <v>ربیعی گودرزی</v>
      </c>
      <c r="G59" s="136" t="str">
        <f>'گام اول '!G60</f>
        <v xml:space="preserve">اداری </v>
      </c>
      <c r="H59" s="136" t="str">
        <f>'گام اول '!H60</f>
        <v>ش.تهران</v>
      </c>
      <c r="I59" s="136" t="str">
        <f>'گام اول '!I60</f>
        <v>230-813-91143238-1</v>
      </c>
      <c r="J59" s="136" t="str">
        <f>'گام اول '!J60</f>
        <v>0480755981</v>
      </c>
      <c r="K59" s="136" t="str">
        <f>'گام اول '!K60</f>
        <v>0022214934</v>
      </c>
      <c r="L59" s="136" t="str">
        <f>'گام اول '!L60</f>
        <v>ش - تهران</v>
      </c>
      <c r="M59" s="136" t="str">
        <f>'گام اول '!M60</f>
        <v>اداری-کارشناسی</v>
      </c>
      <c r="N59" s="120">
        <f>'گام اول '!N60</f>
        <v>0</v>
      </c>
      <c r="O59" s="119">
        <f>'گام اول '!O60</f>
        <v>0</v>
      </c>
      <c r="P59" s="121">
        <f>'گام اول '!P60</f>
        <v>0</v>
      </c>
      <c r="Q59" s="358">
        <f>'گام اول '!Q60</f>
        <v>30</v>
      </c>
      <c r="R59" s="358">
        <f>'گام اول '!R60</f>
        <v>78</v>
      </c>
      <c r="S59" s="358">
        <f>'گام اول '!S60</f>
        <v>0</v>
      </c>
      <c r="T59" s="358">
        <f>'گام اول '!T60</f>
        <v>0</v>
      </c>
      <c r="U59" s="137">
        <f>'گام اول '!U60</f>
        <v>0</v>
      </c>
      <c r="V59" s="120">
        <f>'گام اول '!W60</f>
        <v>0</v>
      </c>
      <c r="W59" s="121">
        <f>'گام اول '!X60</f>
        <v>0</v>
      </c>
      <c r="X59" s="366">
        <f>'گام اول '!Y60</f>
        <v>0</v>
      </c>
      <c r="Y59" s="366">
        <f>'گام اول '!Z60</f>
        <v>0</v>
      </c>
      <c r="Z59" s="138">
        <f>'گام اول '!AA60</f>
        <v>1477052</v>
      </c>
      <c r="AA59" s="138">
        <f>'گام اول '!AB60</f>
        <v>0</v>
      </c>
      <c r="AB59" s="138">
        <f>'گام اول '!AC60</f>
        <v>1477052</v>
      </c>
      <c r="AC59" s="138">
        <f>'گام اول '!AD60</f>
        <v>4500000</v>
      </c>
      <c r="AD59" s="138">
        <f>'گام اول '!AE60</f>
        <v>6000000</v>
      </c>
      <c r="AE59" s="139">
        <f>'گام اول '!AF60</f>
        <v>281982.65454545454</v>
      </c>
      <c r="AF59" s="122">
        <f>'گام اول '!AG60</f>
        <v>44311560</v>
      </c>
      <c r="AG59" s="123">
        <f>'گام اول '!AH60</f>
        <v>0</v>
      </c>
      <c r="AH59" s="123">
        <f>'گام اول '!AI60</f>
        <v>21994647.054545455</v>
      </c>
      <c r="AI59" s="123">
        <f>'گام اول '!AJ60</f>
        <v>0</v>
      </c>
      <c r="AJ59" s="123">
        <f>'گام اول '!AK60</f>
        <v>4500000</v>
      </c>
      <c r="AK59" s="123">
        <f>'گام اول '!AL60</f>
        <v>6000000</v>
      </c>
      <c r="AL59" s="123">
        <f>'گام اول '!AM60</f>
        <v>0</v>
      </c>
      <c r="AM59" s="123">
        <f>'گام اول '!AN60</f>
        <v>0</v>
      </c>
      <c r="AN59" s="123">
        <f>'گام اول '!AO60</f>
        <v>0</v>
      </c>
      <c r="AO59" s="123">
        <f>'گام اول '!AP60</f>
        <v>4000000</v>
      </c>
      <c r="AP59" s="123">
        <f>'گام اول '!AQ60</f>
        <v>0</v>
      </c>
      <c r="AQ59" s="123">
        <f>'گام اول '!AR60</f>
        <v>0</v>
      </c>
      <c r="AR59" s="123">
        <f>'گام اول '!AS60</f>
        <v>0</v>
      </c>
      <c r="AS59" s="375">
        <f>'گام اول '!AT60</f>
        <v>0</v>
      </c>
      <c r="AT59" s="368">
        <f t="shared" si="1"/>
        <v>80806207.054545462</v>
      </c>
      <c r="AU59" s="173">
        <f>'گام اول '!AV60</f>
        <v>60649772.560727283</v>
      </c>
      <c r="AV59" s="141">
        <f>'گام اول '!AW60</f>
        <v>80806207.054545462</v>
      </c>
      <c r="AW59" s="142">
        <f t="shared" si="2"/>
        <v>5656434.4938181825</v>
      </c>
      <c r="AX59" s="75">
        <f t="shared" si="3"/>
        <v>2064977.2560727284</v>
      </c>
      <c r="AY59" s="142">
        <f>'گام اول '!AZ60</f>
        <v>0</v>
      </c>
      <c r="AZ59" s="142">
        <f>'گام اول '!BA60</f>
        <v>0</v>
      </c>
      <c r="BA59" s="142">
        <f>'گام اول '!BB60</f>
        <v>0</v>
      </c>
      <c r="BB59" s="142">
        <f>'گام اول '!BC60</f>
        <v>0</v>
      </c>
      <c r="BC59" s="142">
        <f>'گام اول '!BD60</f>
        <v>0</v>
      </c>
      <c r="BD59" s="142">
        <f>'گام اول '!BE60</f>
        <v>0</v>
      </c>
      <c r="BE59" s="142">
        <f>'گام اول '!BF60</f>
        <v>0</v>
      </c>
      <c r="BF59" s="143">
        <f t="shared" si="4"/>
        <v>7721411.7498909105</v>
      </c>
      <c r="BG59" s="140">
        <f t="shared" si="5"/>
        <v>73084795</v>
      </c>
      <c r="BH59" s="144">
        <f t="shared" si="6"/>
        <v>80806207.054545462</v>
      </c>
      <c r="BI59" s="398">
        <f t="shared" si="53"/>
        <v>6638737.5</v>
      </c>
      <c r="BJ59" s="145">
        <f t="shared" si="8"/>
        <v>3692630</v>
      </c>
      <c r="BK59" s="145">
        <f t="shared" si="9"/>
        <v>1107789</v>
      </c>
      <c r="BL59" s="146">
        <f t="shared" si="10"/>
        <v>1120000</v>
      </c>
      <c r="BM59" s="379">
        <v>0</v>
      </c>
      <c r="BN59" s="147">
        <f t="shared" si="11"/>
        <v>93365363.554545462</v>
      </c>
      <c r="BO59" s="148">
        <f t="shared" si="12"/>
        <v>80806207.054545462</v>
      </c>
      <c r="BP59" s="149">
        <f t="shared" si="13"/>
        <v>18585427.622545458</v>
      </c>
      <c r="BQ59" s="150">
        <f t="shared" si="14"/>
        <v>111950791.17709091</v>
      </c>
      <c r="BR59" s="151">
        <f t="shared" si="15"/>
        <v>100800</v>
      </c>
      <c r="BS59" s="147">
        <f t="shared" si="16"/>
        <v>112051591.17709091</v>
      </c>
      <c r="BT59" s="135">
        <v>0</v>
      </c>
      <c r="BU59" s="148">
        <f t="shared" si="17"/>
        <v>9336536.3554545473</v>
      </c>
      <c r="BV59" s="152">
        <f t="shared" si="18"/>
        <v>4668268.1777272737</v>
      </c>
      <c r="BW59" s="133">
        <f t="shared" si="19"/>
        <v>98046786.643909097</v>
      </c>
      <c r="BX59" s="147">
        <f t="shared" si="20"/>
        <v>11439156.5</v>
      </c>
      <c r="BY59" s="134">
        <f t="shared" si="21"/>
        <v>86607630.143909097</v>
      </c>
      <c r="CD59" s="388">
        <f>'گام اول '!AU60</f>
        <v>80806207.054545462</v>
      </c>
      <c r="CE59" s="389">
        <f>'گام اول '!AV60</f>
        <v>60649772.560727283</v>
      </c>
      <c r="CF59" s="389">
        <f>'گام اول '!AW60</f>
        <v>80806207.054545462</v>
      </c>
      <c r="CG59" s="389">
        <f>'گام اول '!AX60</f>
        <v>5656434.4938181825</v>
      </c>
      <c r="CH59" s="389">
        <f>'گام اول '!AY60</f>
        <v>2064977.2560727284</v>
      </c>
      <c r="CI59" s="389">
        <f>'گام اول '!AZ60</f>
        <v>0</v>
      </c>
      <c r="CJ59" s="389">
        <f>'گام اول '!BA60</f>
        <v>0</v>
      </c>
      <c r="CK59" s="389">
        <f>'گام اول '!BB60</f>
        <v>0</v>
      </c>
      <c r="CL59" s="389">
        <f>'گام اول '!BC60</f>
        <v>0</v>
      </c>
      <c r="CM59" s="389">
        <f>'گام اول '!BD60</f>
        <v>0</v>
      </c>
      <c r="CN59" s="389">
        <f>'گام اول '!BE60</f>
        <v>0</v>
      </c>
      <c r="CO59" s="389">
        <f>'گام اول '!BF60</f>
        <v>0</v>
      </c>
      <c r="CP59" s="389">
        <f>'گام اول '!BG60</f>
        <v>7721411.7498909105</v>
      </c>
      <c r="CQ59" s="389">
        <f>'گام اول '!BH60</f>
        <v>73084795</v>
      </c>
      <c r="CR59" s="389">
        <f t="shared" si="22"/>
        <v>80806207.054545462</v>
      </c>
      <c r="CS59" s="399">
        <f t="shared" si="54"/>
        <v>6638737.5</v>
      </c>
      <c r="CT59" s="388">
        <f t="shared" si="24"/>
        <v>3692630</v>
      </c>
      <c r="CU59" s="389">
        <f t="shared" si="25"/>
        <v>1107789</v>
      </c>
      <c r="CV59" s="389">
        <f t="shared" si="26"/>
        <v>1120000</v>
      </c>
      <c r="CW59" s="55">
        <v>0</v>
      </c>
      <c r="CX59" s="389">
        <f t="shared" si="27"/>
        <v>93365363.554545462</v>
      </c>
      <c r="CY59" s="389">
        <f t="shared" si="28"/>
        <v>80806207.054545462</v>
      </c>
      <c r="CZ59" s="389">
        <f t="shared" si="29"/>
        <v>18585427.622545458</v>
      </c>
      <c r="DA59" s="389">
        <f t="shared" si="30"/>
        <v>111950791.17709091</v>
      </c>
      <c r="DB59" s="389">
        <f t="shared" si="31"/>
        <v>100800</v>
      </c>
      <c r="DC59" s="389">
        <f t="shared" si="32"/>
        <v>112051591.17709091</v>
      </c>
      <c r="DD59" s="394">
        <v>0</v>
      </c>
      <c r="DE59" s="389">
        <f t="shared" si="33"/>
        <v>9336536.3554545473</v>
      </c>
      <c r="DF59" s="389">
        <f t="shared" si="34"/>
        <v>4668268.1777272737</v>
      </c>
      <c r="DG59" s="389">
        <f t="shared" si="35"/>
        <v>98046786.643909097</v>
      </c>
      <c r="DH59" s="389">
        <f t="shared" si="36"/>
        <v>11439156.5</v>
      </c>
      <c r="DI59" s="389">
        <f t="shared" si="37"/>
        <v>86607630.143909097</v>
      </c>
      <c r="DJ59" s="389">
        <f t="shared" si="38"/>
        <v>0</v>
      </c>
      <c r="DL59" s="397">
        <f t="shared" si="39"/>
        <v>6638737.5</v>
      </c>
      <c r="DM59" s="397">
        <f t="shared" si="40"/>
        <v>0</v>
      </c>
    </row>
    <row r="60" spans="1:117" s="55" customFormat="1" ht="21" x14ac:dyDescent="0.2">
      <c r="A60" s="191">
        <f t="shared" si="0"/>
        <v>2655495</v>
      </c>
      <c r="B60" s="136">
        <f>'گام اول '!B61</f>
        <v>55</v>
      </c>
      <c r="C60" s="136">
        <f>'گام اول '!C61</f>
        <v>55</v>
      </c>
      <c r="D60" s="136">
        <f>'گام اول '!D61</f>
        <v>13094</v>
      </c>
      <c r="E60" s="136" t="str">
        <f>'گام اول '!E61</f>
        <v>علی</v>
      </c>
      <c r="F60" s="136" t="str">
        <f>'گام اول '!F61</f>
        <v>افتخاری</v>
      </c>
      <c r="G60" s="136" t="str">
        <f>'گام اول '!G61</f>
        <v xml:space="preserve">اداری </v>
      </c>
      <c r="H60" s="136" t="str">
        <f>'گام اول '!H61</f>
        <v>ش.تهران</v>
      </c>
      <c r="I60" s="136" t="str">
        <f>'گام اول '!I61</f>
        <v>124-700-4175510-1</v>
      </c>
      <c r="J60" s="136" t="str">
        <f>'گام اول '!J61</f>
        <v>0063572168</v>
      </c>
      <c r="K60" s="136" t="str">
        <f>'گام اول '!K61</f>
        <v>0023164259</v>
      </c>
      <c r="L60" s="136" t="str">
        <f>'گام اول '!L61</f>
        <v>ش - تهران</v>
      </c>
      <c r="M60" s="136" t="str">
        <f>'گام اول '!M61</f>
        <v>اداری-کارشناسی</v>
      </c>
      <c r="N60" s="120">
        <f>'گام اول '!N61</f>
        <v>0</v>
      </c>
      <c r="O60" s="119">
        <f>'گام اول '!O61</f>
        <v>0</v>
      </c>
      <c r="P60" s="121">
        <f>'گام اول '!P61</f>
        <v>0</v>
      </c>
      <c r="Q60" s="358">
        <f>'گام اول '!Q61</f>
        <v>30</v>
      </c>
      <c r="R60" s="358">
        <f>'گام اول '!R61</f>
        <v>32</v>
      </c>
      <c r="S60" s="358">
        <f>'گام اول '!S61</f>
        <v>0</v>
      </c>
      <c r="T60" s="358">
        <f>'گام اول '!T61</f>
        <v>0</v>
      </c>
      <c r="U60" s="137">
        <f>'گام اول '!U61</f>
        <v>0</v>
      </c>
      <c r="V60" s="120">
        <f>'گام اول '!W61</f>
        <v>0</v>
      </c>
      <c r="W60" s="121">
        <f>'گام اول '!X61</f>
        <v>0</v>
      </c>
      <c r="X60" s="366">
        <f>'گام اول '!Y61</f>
        <v>0</v>
      </c>
      <c r="Y60" s="366">
        <f>'گام اول '!Z61</f>
        <v>0</v>
      </c>
      <c r="Z60" s="138">
        <f>'گام اول '!AA61</f>
        <v>1477052</v>
      </c>
      <c r="AA60" s="138">
        <f>'گام اول '!AB61</f>
        <v>0</v>
      </c>
      <c r="AB60" s="138">
        <f>'گام اول '!AC61</f>
        <v>1477052</v>
      </c>
      <c r="AC60" s="138">
        <f>'گام اول '!AD61</f>
        <v>4500000</v>
      </c>
      <c r="AD60" s="138">
        <f>'گام اول '!AE61</f>
        <v>6000000</v>
      </c>
      <c r="AE60" s="139">
        <f>'گام اول '!AF61</f>
        <v>281982.65454545454</v>
      </c>
      <c r="AF60" s="122">
        <f>'گام اول '!AG61</f>
        <v>44311560</v>
      </c>
      <c r="AG60" s="123">
        <f>'گام اول '!AH61</f>
        <v>0</v>
      </c>
      <c r="AH60" s="123">
        <f>'گام اول '!AI61</f>
        <v>9023444.9454545453</v>
      </c>
      <c r="AI60" s="123">
        <f>'گام اول '!AJ61</f>
        <v>0</v>
      </c>
      <c r="AJ60" s="123">
        <f>'گام اول '!AK61</f>
        <v>4500000</v>
      </c>
      <c r="AK60" s="123">
        <f>'گام اول '!AL61</f>
        <v>6000000</v>
      </c>
      <c r="AL60" s="123">
        <f>'گام اول '!AM61</f>
        <v>0</v>
      </c>
      <c r="AM60" s="123">
        <f>'گام اول '!AN61</f>
        <v>0</v>
      </c>
      <c r="AN60" s="123">
        <f>'گام اول '!AO61</f>
        <v>0</v>
      </c>
      <c r="AO60" s="123">
        <f>'گام اول '!AP61</f>
        <v>3800000</v>
      </c>
      <c r="AP60" s="123">
        <f>'گام اول '!AQ61</f>
        <v>0</v>
      </c>
      <c r="AQ60" s="123">
        <f>'گام اول '!AR61</f>
        <v>0</v>
      </c>
      <c r="AR60" s="123">
        <f>'گام اول '!AS61</f>
        <v>0</v>
      </c>
      <c r="AS60" s="375">
        <f>'گام اول '!AT61</f>
        <v>0</v>
      </c>
      <c r="AT60" s="368">
        <f t="shared" si="1"/>
        <v>67635004.945454538</v>
      </c>
      <c r="AU60" s="173">
        <f>'گام اول '!AV61</f>
        <v>48600554.599272721</v>
      </c>
      <c r="AV60" s="141">
        <f>'گام اول '!AW61</f>
        <v>67635004.945454538</v>
      </c>
      <c r="AW60" s="142">
        <f t="shared" si="2"/>
        <v>4734450.3461818183</v>
      </c>
      <c r="AX60" s="75">
        <f t="shared" si="3"/>
        <v>860055.45992727205</v>
      </c>
      <c r="AY60" s="142">
        <f>'گام اول '!AZ61</f>
        <v>0</v>
      </c>
      <c r="AZ60" s="142">
        <f>'گام اول '!BA61</f>
        <v>0</v>
      </c>
      <c r="BA60" s="142">
        <f>'گام اول '!BB61</f>
        <v>0</v>
      </c>
      <c r="BB60" s="142">
        <f>'گام اول '!BC61</f>
        <v>0</v>
      </c>
      <c r="BC60" s="142">
        <f>'گام اول '!BD61</f>
        <v>0</v>
      </c>
      <c r="BD60" s="142">
        <f>'گام اول '!BE61</f>
        <v>0</v>
      </c>
      <c r="BE60" s="142">
        <f>'گام اول '!BF61</f>
        <v>0</v>
      </c>
      <c r="BF60" s="143">
        <f t="shared" si="4"/>
        <v>5594505.8061090903</v>
      </c>
      <c r="BG60" s="140">
        <f t="shared" si="5"/>
        <v>62040499</v>
      </c>
      <c r="BH60" s="144">
        <f t="shared" si="6"/>
        <v>67635004.945454538</v>
      </c>
      <c r="BI60" s="398">
        <f t="shared" si="53"/>
        <v>6638737.5</v>
      </c>
      <c r="BJ60" s="145">
        <f t="shared" si="8"/>
        <v>3692630</v>
      </c>
      <c r="BK60" s="145">
        <f t="shared" si="9"/>
        <v>1107789</v>
      </c>
      <c r="BL60" s="146">
        <f t="shared" si="10"/>
        <v>1120000</v>
      </c>
      <c r="BM60" s="379">
        <v>0</v>
      </c>
      <c r="BN60" s="147">
        <f t="shared" si="11"/>
        <v>80194161.445454538</v>
      </c>
      <c r="BO60" s="148">
        <f t="shared" si="12"/>
        <v>67635004.945454538</v>
      </c>
      <c r="BP60" s="149">
        <f t="shared" si="13"/>
        <v>15556051.137454545</v>
      </c>
      <c r="BQ60" s="150">
        <f t="shared" si="14"/>
        <v>95750212.582909077</v>
      </c>
      <c r="BR60" s="151">
        <f t="shared" si="15"/>
        <v>100800</v>
      </c>
      <c r="BS60" s="147">
        <f t="shared" si="16"/>
        <v>95851012.582909077</v>
      </c>
      <c r="BT60" s="135">
        <v>0</v>
      </c>
      <c r="BU60" s="148">
        <f t="shared" si="17"/>
        <v>8019416.1445454545</v>
      </c>
      <c r="BV60" s="152">
        <f t="shared" si="18"/>
        <v>4009708.0722727273</v>
      </c>
      <c r="BW60" s="133">
        <f t="shared" si="19"/>
        <v>83821888.366090894</v>
      </c>
      <c r="BX60" s="147">
        <f t="shared" si="20"/>
        <v>11439156.5</v>
      </c>
      <c r="BY60" s="134">
        <f t="shared" si="21"/>
        <v>72382731.866090894</v>
      </c>
      <c r="CD60" s="388">
        <f>'گام اول '!AU61</f>
        <v>67635004.945454538</v>
      </c>
      <c r="CE60" s="389">
        <f>'گام اول '!AV61</f>
        <v>48600554.599272721</v>
      </c>
      <c r="CF60" s="389">
        <f>'گام اول '!AW61</f>
        <v>67635004.945454538</v>
      </c>
      <c r="CG60" s="389">
        <f>'گام اول '!AX61</f>
        <v>4734450.3461818183</v>
      </c>
      <c r="CH60" s="389">
        <f>'گام اول '!AY61</f>
        <v>860055.45992727205</v>
      </c>
      <c r="CI60" s="389">
        <f>'گام اول '!AZ61</f>
        <v>0</v>
      </c>
      <c r="CJ60" s="389">
        <f>'گام اول '!BA61</f>
        <v>0</v>
      </c>
      <c r="CK60" s="389">
        <f>'گام اول '!BB61</f>
        <v>0</v>
      </c>
      <c r="CL60" s="389">
        <f>'گام اول '!BC61</f>
        <v>0</v>
      </c>
      <c r="CM60" s="389">
        <f>'گام اول '!BD61</f>
        <v>0</v>
      </c>
      <c r="CN60" s="389">
        <f>'گام اول '!BE61</f>
        <v>0</v>
      </c>
      <c r="CO60" s="389">
        <f>'گام اول '!BF61</f>
        <v>0</v>
      </c>
      <c r="CP60" s="389">
        <f>'گام اول '!BG61</f>
        <v>5594505.8061090903</v>
      </c>
      <c r="CQ60" s="389">
        <f>'گام اول '!BH61</f>
        <v>62040499</v>
      </c>
      <c r="CR60" s="389">
        <f t="shared" si="22"/>
        <v>67635004.945454538</v>
      </c>
      <c r="CS60" s="399">
        <f t="shared" si="54"/>
        <v>6638737.5</v>
      </c>
      <c r="CT60" s="388">
        <f t="shared" si="24"/>
        <v>3692630</v>
      </c>
      <c r="CU60" s="389">
        <f t="shared" si="25"/>
        <v>1107789</v>
      </c>
      <c r="CV60" s="389">
        <f t="shared" si="26"/>
        <v>1120000</v>
      </c>
      <c r="CW60" s="55">
        <v>0</v>
      </c>
      <c r="CX60" s="389">
        <f t="shared" si="27"/>
        <v>80194161.445454538</v>
      </c>
      <c r="CY60" s="389">
        <f t="shared" si="28"/>
        <v>67635004.945454538</v>
      </c>
      <c r="CZ60" s="389">
        <f t="shared" si="29"/>
        <v>15556051.137454545</v>
      </c>
      <c r="DA60" s="389">
        <f t="shared" si="30"/>
        <v>95750212.582909077</v>
      </c>
      <c r="DB60" s="389">
        <f t="shared" si="31"/>
        <v>100800</v>
      </c>
      <c r="DC60" s="389">
        <f t="shared" si="32"/>
        <v>95851012.582909077</v>
      </c>
      <c r="DD60" s="394">
        <v>0</v>
      </c>
      <c r="DE60" s="389">
        <f t="shared" si="33"/>
        <v>8019416.1445454545</v>
      </c>
      <c r="DF60" s="389">
        <f t="shared" si="34"/>
        <v>4009708.0722727273</v>
      </c>
      <c r="DG60" s="389">
        <f t="shared" si="35"/>
        <v>83821888.366090894</v>
      </c>
      <c r="DH60" s="389">
        <f t="shared" si="36"/>
        <v>11439156.5</v>
      </c>
      <c r="DI60" s="389">
        <f t="shared" si="37"/>
        <v>72382731.866090894</v>
      </c>
      <c r="DJ60" s="389">
        <f t="shared" si="38"/>
        <v>0</v>
      </c>
      <c r="DL60" s="397">
        <f t="shared" si="39"/>
        <v>6638737.5</v>
      </c>
      <c r="DM60" s="397">
        <f t="shared" si="40"/>
        <v>0</v>
      </c>
    </row>
    <row r="61" spans="1:117" s="55" customFormat="1" ht="21" x14ac:dyDescent="0.2">
      <c r="A61" s="191">
        <f t="shared" si="0"/>
        <v>2655495</v>
      </c>
      <c r="B61" s="136">
        <f>'گام اول '!B62</f>
        <v>56</v>
      </c>
      <c r="C61" s="136">
        <f>'گام اول '!C62</f>
        <v>56</v>
      </c>
      <c r="D61" s="136">
        <f>'گام اول '!D62</f>
        <v>13101</v>
      </c>
      <c r="E61" s="136" t="str">
        <f>'گام اول '!E62</f>
        <v>حمید</v>
      </c>
      <c r="F61" s="136" t="str">
        <f>'گام اول '!F62</f>
        <v>باقری روحی</v>
      </c>
      <c r="G61" s="136" t="str">
        <f>'گام اول '!G62</f>
        <v xml:space="preserve">اداری </v>
      </c>
      <c r="H61" s="136" t="str">
        <f>'گام اول '!H62</f>
        <v>ش.تهران</v>
      </c>
      <c r="I61" s="136" t="str">
        <f>'گام اول '!I62</f>
        <v>124-700-4192913-1</v>
      </c>
      <c r="J61" s="136" t="str">
        <f>'گام اول '!J62</f>
        <v>0321675894</v>
      </c>
      <c r="K61" s="136" t="str">
        <f>'گام اول '!K62</f>
        <v>0017160417</v>
      </c>
      <c r="L61" s="136" t="str">
        <f>'گام اول '!L62</f>
        <v>ش - تهران</v>
      </c>
      <c r="M61" s="136" t="str">
        <f>'گام اول '!M62</f>
        <v>اداری-کارشناسی</v>
      </c>
      <c r="N61" s="120">
        <f>'گام اول '!N62</f>
        <v>0</v>
      </c>
      <c r="O61" s="119">
        <f>'گام اول '!O62</f>
        <v>0</v>
      </c>
      <c r="P61" s="121">
        <f>'گام اول '!P62</f>
        <v>0</v>
      </c>
      <c r="Q61" s="358">
        <f>'گام اول '!Q62</f>
        <v>30</v>
      </c>
      <c r="R61" s="358">
        <f>'گام اول '!R62</f>
        <v>51</v>
      </c>
      <c r="S61" s="358">
        <f>'گام اول '!S62</f>
        <v>0</v>
      </c>
      <c r="T61" s="358">
        <f>'گام اول '!T62</f>
        <v>0</v>
      </c>
      <c r="U61" s="137">
        <f>'گام اول '!U62</f>
        <v>0</v>
      </c>
      <c r="V61" s="120">
        <f>'گام اول '!W62</f>
        <v>0</v>
      </c>
      <c r="W61" s="121">
        <f>'گام اول '!X62</f>
        <v>0</v>
      </c>
      <c r="X61" s="366">
        <f>'گام اول '!Y62</f>
        <v>1</v>
      </c>
      <c r="Y61" s="366">
        <f>'گام اول '!Z62</f>
        <v>1</v>
      </c>
      <c r="Z61" s="138">
        <f>'گام اول '!AA62</f>
        <v>1477052</v>
      </c>
      <c r="AA61" s="138">
        <f>'گام اول '!AB62</f>
        <v>0</v>
      </c>
      <c r="AB61" s="138">
        <f>'گام اول '!AC62</f>
        <v>1477052</v>
      </c>
      <c r="AC61" s="138">
        <f>'گام اول '!AD62</f>
        <v>4500000</v>
      </c>
      <c r="AD61" s="138">
        <f>'گام اول '!AE62</f>
        <v>6000000</v>
      </c>
      <c r="AE61" s="139">
        <f>'گام اول '!AF62</f>
        <v>281982.65454545454</v>
      </c>
      <c r="AF61" s="122">
        <f>'گام اول '!AG62</f>
        <v>44311560</v>
      </c>
      <c r="AG61" s="123">
        <f>'گام اول '!AH62</f>
        <v>0</v>
      </c>
      <c r="AH61" s="123">
        <f>'گام اول '!AI62</f>
        <v>14381115.381818181</v>
      </c>
      <c r="AI61" s="123">
        <f>'گام اول '!AJ62</f>
        <v>2655495</v>
      </c>
      <c r="AJ61" s="123">
        <f>'گام اول '!AK62</f>
        <v>4500000</v>
      </c>
      <c r="AK61" s="123">
        <f>'گام اول '!AL62</f>
        <v>6000000</v>
      </c>
      <c r="AL61" s="123">
        <f>'گام اول '!AM62</f>
        <v>0</v>
      </c>
      <c r="AM61" s="123">
        <f>'گام اول '!AN62</f>
        <v>0</v>
      </c>
      <c r="AN61" s="123">
        <f>'گام اول '!AO62</f>
        <v>0</v>
      </c>
      <c r="AO61" s="123">
        <f>'گام اول '!AP62</f>
        <v>3800000</v>
      </c>
      <c r="AP61" s="123">
        <f>'گام اول '!AQ62</f>
        <v>0</v>
      </c>
      <c r="AQ61" s="123">
        <f>'گام اول '!AR62</f>
        <v>0</v>
      </c>
      <c r="AR61" s="123">
        <f>'گام اول '!AS62</f>
        <v>0</v>
      </c>
      <c r="AS61" s="375">
        <f>'گام اول '!AT62</f>
        <v>0</v>
      </c>
      <c r="AT61" s="368">
        <f t="shared" si="1"/>
        <v>75648170.381818175</v>
      </c>
      <c r="AU61" s="173">
        <f>'گام اول '!AV62</f>
        <v>53583188.105090901</v>
      </c>
      <c r="AV61" s="141">
        <f>'گام اول '!AW62</f>
        <v>72992675.381818175</v>
      </c>
      <c r="AW61" s="142">
        <f t="shared" si="2"/>
        <v>5109487.2767272731</v>
      </c>
      <c r="AX61" s="75">
        <f t="shared" si="3"/>
        <v>1358318.8105090903</v>
      </c>
      <c r="AY61" s="142">
        <f>'گام اول '!AZ62</f>
        <v>0</v>
      </c>
      <c r="AZ61" s="142">
        <f>'گام اول '!BA62</f>
        <v>0</v>
      </c>
      <c r="BA61" s="142">
        <f>'گام اول '!BB62</f>
        <v>0</v>
      </c>
      <c r="BB61" s="142">
        <f>'گام اول '!BC62</f>
        <v>0</v>
      </c>
      <c r="BC61" s="142">
        <f>'گام اول '!BD62</f>
        <v>0</v>
      </c>
      <c r="BD61" s="142">
        <f>'گام اول '!BE62</f>
        <v>0</v>
      </c>
      <c r="BE61" s="142">
        <f>'گام اول '!BF62</f>
        <v>0</v>
      </c>
      <c r="BF61" s="143">
        <f t="shared" si="4"/>
        <v>6467806.0872363634</v>
      </c>
      <c r="BG61" s="140">
        <f t="shared" si="5"/>
        <v>69180364</v>
      </c>
      <c r="BH61" s="144">
        <f t="shared" si="6"/>
        <v>75648170.381818175</v>
      </c>
      <c r="BI61" s="398">
        <f t="shared" si="53"/>
        <v>6638737.5</v>
      </c>
      <c r="BJ61" s="145">
        <f t="shared" si="8"/>
        <v>3692630</v>
      </c>
      <c r="BK61" s="145">
        <f t="shared" si="9"/>
        <v>1107789</v>
      </c>
      <c r="BL61" s="146">
        <f t="shared" si="10"/>
        <v>1120000</v>
      </c>
      <c r="BM61" s="379">
        <v>0</v>
      </c>
      <c r="BN61" s="147">
        <f t="shared" si="11"/>
        <v>88207326.881818175</v>
      </c>
      <c r="BO61" s="148">
        <f t="shared" si="12"/>
        <v>72992675.381818175</v>
      </c>
      <c r="BP61" s="149">
        <f t="shared" si="13"/>
        <v>16788315.337818179</v>
      </c>
      <c r="BQ61" s="150">
        <f t="shared" si="14"/>
        <v>104995642.21963635</v>
      </c>
      <c r="BR61" s="151">
        <f t="shared" si="15"/>
        <v>100800</v>
      </c>
      <c r="BS61" s="147">
        <f t="shared" si="16"/>
        <v>105096442.21963635</v>
      </c>
      <c r="BT61" s="135">
        <v>0</v>
      </c>
      <c r="BU61" s="148">
        <f t="shared" si="17"/>
        <v>8820732.6881818175</v>
      </c>
      <c r="BV61" s="152">
        <f t="shared" si="18"/>
        <v>4410366.3440909088</v>
      </c>
      <c r="BW61" s="133">
        <f t="shared" si="19"/>
        <v>91865343.187363625</v>
      </c>
      <c r="BX61" s="147">
        <f t="shared" si="20"/>
        <v>11439156.5</v>
      </c>
      <c r="BY61" s="134">
        <f t="shared" si="21"/>
        <v>80426186.687363625</v>
      </c>
      <c r="CD61" s="388">
        <f>'گام اول '!AU62</f>
        <v>75648170.381818175</v>
      </c>
      <c r="CE61" s="389">
        <f>'گام اول '!AV62</f>
        <v>53583188.105090901</v>
      </c>
      <c r="CF61" s="389">
        <f>'گام اول '!AW62</f>
        <v>72992675.381818175</v>
      </c>
      <c r="CG61" s="389">
        <f>'گام اول '!AX62</f>
        <v>5109487.2767272731</v>
      </c>
      <c r="CH61" s="389">
        <f>'گام اول '!AY62</f>
        <v>1358318.8105090903</v>
      </c>
      <c r="CI61" s="389">
        <f>'گام اول '!AZ62</f>
        <v>0</v>
      </c>
      <c r="CJ61" s="389">
        <f>'گام اول '!BA62</f>
        <v>0</v>
      </c>
      <c r="CK61" s="389">
        <f>'گام اول '!BB62</f>
        <v>0</v>
      </c>
      <c r="CL61" s="389">
        <f>'گام اول '!BC62</f>
        <v>0</v>
      </c>
      <c r="CM61" s="389">
        <f>'گام اول '!BD62</f>
        <v>0</v>
      </c>
      <c r="CN61" s="389">
        <f>'گام اول '!BE62</f>
        <v>0</v>
      </c>
      <c r="CO61" s="389">
        <f>'گام اول '!BF62</f>
        <v>0</v>
      </c>
      <c r="CP61" s="389">
        <f>'گام اول '!BG62</f>
        <v>6467806.0872363634</v>
      </c>
      <c r="CQ61" s="389">
        <f>'گام اول '!BH62</f>
        <v>69180364</v>
      </c>
      <c r="CR61" s="389">
        <f t="shared" si="22"/>
        <v>75648170.381818175</v>
      </c>
      <c r="CS61" s="399">
        <f t="shared" si="54"/>
        <v>6638737.5</v>
      </c>
      <c r="CT61" s="388">
        <f t="shared" si="24"/>
        <v>3692630</v>
      </c>
      <c r="CU61" s="389">
        <f t="shared" si="25"/>
        <v>1107789</v>
      </c>
      <c r="CV61" s="389">
        <f t="shared" si="26"/>
        <v>1120000</v>
      </c>
      <c r="CW61" s="55">
        <v>0</v>
      </c>
      <c r="CX61" s="389">
        <f t="shared" si="27"/>
        <v>88207326.881818175</v>
      </c>
      <c r="CY61" s="389">
        <f t="shared" si="28"/>
        <v>72992675.381818175</v>
      </c>
      <c r="CZ61" s="389">
        <f t="shared" si="29"/>
        <v>16788315.337818179</v>
      </c>
      <c r="DA61" s="389">
        <f t="shared" si="30"/>
        <v>104995642.21963635</v>
      </c>
      <c r="DB61" s="389">
        <f t="shared" si="31"/>
        <v>100800</v>
      </c>
      <c r="DC61" s="389">
        <f t="shared" si="32"/>
        <v>105096442.21963635</v>
      </c>
      <c r="DD61" s="394">
        <v>0</v>
      </c>
      <c r="DE61" s="389">
        <f t="shared" si="33"/>
        <v>8820732.6881818175</v>
      </c>
      <c r="DF61" s="389">
        <f t="shared" si="34"/>
        <v>4410366.3440909088</v>
      </c>
      <c r="DG61" s="389">
        <f t="shared" si="35"/>
        <v>91865343.187363625</v>
      </c>
      <c r="DH61" s="389">
        <f t="shared" si="36"/>
        <v>11439156.5</v>
      </c>
      <c r="DI61" s="389">
        <f t="shared" si="37"/>
        <v>80426186.687363625</v>
      </c>
      <c r="DJ61" s="389">
        <f t="shared" si="38"/>
        <v>0</v>
      </c>
      <c r="DL61" s="397">
        <f t="shared" si="39"/>
        <v>6638737.5</v>
      </c>
      <c r="DM61" s="397">
        <f t="shared" si="40"/>
        <v>0</v>
      </c>
    </row>
    <row r="62" spans="1:117" s="55" customFormat="1" ht="21" x14ac:dyDescent="0.2">
      <c r="A62" s="191">
        <f t="shared" si="0"/>
        <v>2655495</v>
      </c>
      <c r="B62" s="136">
        <f>'گام اول '!B63</f>
        <v>57</v>
      </c>
      <c r="C62" s="136">
        <f>'گام اول '!C63</f>
        <v>57</v>
      </c>
      <c r="D62" s="136">
        <f>'گام اول '!D63</f>
        <v>13111</v>
      </c>
      <c r="E62" s="136" t="str">
        <f>'گام اول '!E63</f>
        <v>امین</v>
      </c>
      <c r="F62" s="136" t="str">
        <f>'گام اول '!F63</f>
        <v>خادمی</v>
      </c>
      <c r="G62" s="136" t="str">
        <f>'گام اول '!G63</f>
        <v xml:space="preserve">اداری </v>
      </c>
      <c r="H62" s="136" t="str">
        <f>'گام اول '!H63</f>
        <v>ش.تهران</v>
      </c>
      <c r="I62" s="136" t="str">
        <f>'گام اول '!I63</f>
        <v>124-813-4174752-1</v>
      </c>
      <c r="J62" s="136" t="str">
        <f>'گام اول '!J63</f>
        <v>4900411061</v>
      </c>
      <c r="K62" s="136" t="str">
        <f>'گام اول '!K63</f>
        <v>0024313466</v>
      </c>
      <c r="L62" s="136" t="str">
        <f>'گام اول '!L63</f>
        <v>ش - تهران</v>
      </c>
      <c r="M62" s="136" t="str">
        <f>'گام اول '!M63</f>
        <v>اداری-کارشناسی</v>
      </c>
      <c r="N62" s="120">
        <f>'گام اول '!N63</f>
        <v>0</v>
      </c>
      <c r="O62" s="119">
        <f>'گام اول '!O63</f>
        <v>0</v>
      </c>
      <c r="P62" s="121">
        <f>'گام اول '!P63</f>
        <v>0</v>
      </c>
      <c r="Q62" s="358">
        <f>'گام اول '!Q63</f>
        <v>30</v>
      </c>
      <c r="R62" s="358">
        <f>'گام اول '!R63</f>
        <v>33</v>
      </c>
      <c r="S62" s="358">
        <f>'گام اول '!S63</f>
        <v>0</v>
      </c>
      <c r="T62" s="358">
        <f>'گام اول '!T63</f>
        <v>0</v>
      </c>
      <c r="U62" s="137">
        <f>'گام اول '!U63</f>
        <v>0</v>
      </c>
      <c r="V62" s="120">
        <f>'گام اول '!W63</f>
        <v>0</v>
      </c>
      <c r="W62" s="121">
        <f>'گام اول '!X63</f>
        <v>0</v>
      </c>
      <c r="X62" s="366">
        <f>'گام اول '!Y63</f>
        <v>0</v>
      </c>
      <c r="Y62" s="366">
        <f>'گام اول '!Z63</f>
        <v>0</v>
      </c>
      <c r="Z62" s="138">
        <f>'گام اول '!AA63</f>
        <v>1477052</v>
      </c>
      <c r="AA62" s="138">
        <f>'گام اول '!AB63</f>
        <v>0</v>
      </c>
      <c r="AB62" s="138">
        <f>'گام اول '!AC63</f>
        <v>1477052</v>
      </c>
      <c r="AC62" s="138">
        <f>'گام اول '!AD63</f>
        <v>4500000</v>
      </c>
      <c r="AD62" s="138">
        <f>'گام اول '!AE63</f>
        <v>6000000</v>
      </c>
      <c r="AE62" s="139">
        <f>'گام اول '!AF63</f>
        <v>281982.65454545454</v>
      </c>
      <c r="AF62" s="122">
        <f>'گام اول '!AG63</f>
        <v>44311560</v>
      </c>
      <c r="AG62" s="123">
        <f>'گام اول '!AH63</f>
        <v>0</v>
      </c>
      <c r="AH62" s="123">
        <f>'گام اول '!AI63</f>
        <v>9305427.5999999996</v>
      </c>
      <c r="AI62" s="123">
        <f>'گام اول '!AJ63</f>
        <v>0</v>
      </c>
      <c r="AJ62" s="123">
        <f>'گام اول '!AK63</f>
        <v>4500000</v>
      </c>
      <c r="AK62" s="123">
        <f>'گام اول '!AL63</f>
        <v>6000000</v>
      </c>
      <c r="AL62" s="123">
        <f>'گام اول '!AM63</f>
        <v>0</v>
      </c>
      <c r="AM62" s="123">
        <f>'گام اول '!AN63</f>
        <v>0</v>
      </c>
      <c r="AN62" s="123">
        <f>'گام اول '!AO63</f>
        <v>0</v>
      </c>
      <c r="AO62" s="123">
        <f>'گام اول '!AP63</f>
        <v>3800000</v>
      </c>
      <c r="AP62" s="123">
        <f>'گام اول '!AQ63</f>
        <v>0</v>
      </c>
      <c r="AQ62" s="123">
        <f>'گام اول '!AR63</f>
        <v>0</v>
      </c>
      <c r="AR62" s="123">
        <f>'گام اول '!AS63</f>
        <v>0</v>
      </c>
      <c r="AS62" s="375">
        <f>'گام اول '!AT63</f>
        <v>0</v>
      </c>
      <c r="AT62" s="368">
        <f t="shared" si="1"/>
        <v>67916987.599999994</v>
      </c>
      <c r="AU62" s="173">
        <f>'گام اول '!AV63</f>
        <v>48862798.467999995</v>
      </c>
      <c r="AV62" s="141">
        <f>'گام اول '!AW63</f>
        <v>67916987.599999994</v>
      </c>
      <c r="AW62" s="142">
        <f t="shared" si="2"/>
        <v>4754189.1320000002</v>
      </c>
      <c r="AX62" s="75">
        <f t="shared" si="3"/>
        <v>886279.84679999948</v>
      </c>
      <c r="AY62" s="142">
        <f>'گام اول '!AZ63</f>
        <v>0</v>
      </c>
      <c r="AZ62" s="142">
        <f>'گام اول '!BA63</f>
        <v>0</v>
      </c>
      <c r="BA62" s="142">
        <f>'گام اول '!BB63</f>
        <v>0</v>
      </c>
      <c r="BB62" s="142">
        <f>'گام اول '!BC63</f>
        <v>0</v>
      </c>
      <c r="BC62" s="142">
        <f>'گام اول '!BD63</f>
        <v>0</v>
      </c>
      <c r="BD62" s="142">
        <f>'گام اول '!BE63</f>
        <v>0</v>
      </c>
      <c r="BE62" s="142">
        <f>'گام اول '!BF63</f>
        <v>0</v>
      </c>
      <c r="BF62" s="143">
        <f t="shared" si="4"/>
        <v>5640468.9787999997</v>
      </c>
      <c r="BG62" s="140">
        <f t="shared" si="5"/>
        <v>62276518</v>
      </c>
      <c r="BH62" s="144">
        <f t="shared" si="6"/>
        <v>67916987.599999994</v>
      </c>
      <c r="BI62" s="398">
        <f t="shared" si="53"/>
        <v>6638737.5</v>
      </c>
      <c r="BJ62" s="145">
        <f t="shared" si="8"/>
        <v>3692630</v>
      </c>
      <c r="BK62" s="145">
        <f t="shared" si="9"/>
        <v>1107789</v>
      </c>
      <c r="BL62" s="146">
        <f t="shared" si="10"/>
        <v>1120000</v>
      </c>
      <c r="BM62" s="379">
        <v>0</v>
      </c>
      <c r="BN62" s="147">
        <f t="shared" si="11"/>
        <v>80476144.099999994</v>
      </c>
      <c r="BO62" s="148">
        <f t="shared" si="12"/>
        <v>67916987.599999994</v>
      </c>
      <c r="BP62" s="149">
        <f t="shared" si="13"/>
        <v>15620907.148</v>
      </c>
      <c r="BQ62" s="150">
        <f t="shared" si="14"/>
        <v>96097051.247999996</v>
      </c>
      <c r="BR62" s="151">
        <f t="shared" si="15"/>
        <v>100800</v>
      </c>
      <c r="BS62" s="147">
        <f t="shared" si="16"/>
        <v>96197851.247999996</v>
      </c>
      <c r="BT62" s="135">
        <v>0</v>
      </c>
      <c r="BU62" s="148">
        <f t="shared" si="17"/>
        <v>8047614.4100000001</v>
      </c>
      <c r="BV62" s="152">
        <f t="shared" si="18"/>
        <v>4023807.2050000001</v>
      </c>
      <c r="BW62" s="133">
        <f t="shared" si="19"/>
        <v>84126429.633000001</v>
      </c>
      <c r="BX62" s="147">
        <f t="shared" si="20"/>
        <v>11439156.5</v>
      </c>
      <c r="BY62" s="134">
        <f t="shared" si="21"/>
        <v>72687273.133000001</v>
      </c>
      <c r="CD62" s="388">
        <f>'گام اول '!AU63</f>
        <v>67916987.599999994</v>
      </c>
      <c r="CE62" s="389">
        <f>'گام اول '!AV63</f>
        <v>48862798.467999995</v>
      </c>
      <c r="CF62" s="389">
        <f>'گام اول '!AW63</f>
        <v>67916987.599999994</v>
      </c>
      <c r="CG62" s="389">
        <f>'گام اول '!AX63</f>
        <v>4754189.1320000002</v>
      </c>
      <c r="CH62" s="389">
        <f>'گام اول '!AY63</f>
        <v>886279.84679999948</v>
      </c>
      <c r="CI62" s="389">
        <f>'گام اول '!AZ63</f>
        <v>0</v>
      </c>
      <c r="CJ62" s="389">
        <f>'گام اول '!BA63</f>
        <v>0</v>
      </c>
      <c r="CK62" s="389">
        <f>'گام اول '!BB63</f>
        <v>0</v>
      </c>
      <c r="CL62" s="389">
        <f>'گام اول '!BC63</f>
        <v>0</v>
      </c>
      <c r="CM62" s="389">
        <f>'گام اول '!BD63</f>
        <v>0</v>
      </c>
      <c r="CN62" s="389">
        <f>'گام اول '!BE63</f>
        <v>0</v>
      </c>
      <c r="CO62" s="389">
        <f>'گام اول '!BF63</f>
        <v>0</v>
      </c>
      <c r="CP62" s="389">
        <f>'گام اول '!BG63</f>
        <v>5640468.9787999997</v>
      </c>
      <c r="CQ62" s="389">
        <f>'گام اول '!BH63</f>
        <v>62276518</v>
      </c>
      <c r="CR62" s="389">
        <f t="shared" si="22"/>
        <v>67916987.599999994</v>
      </c>
      <c r="CS62" s="399">
        <f t="shared" si="54"/>
        <v>6638737.5</v>
      </c>
      <c r="CT62" s="388">
        <f t="shared" si="24"/>
        <v>3692630</v>
      </c>
      <c r="CU62" s="389">
        <f t="shared" si="25"/>
        <v>1107789</v>
      </c>
      <c r="CV62" s="389">
        <f t="shared" si="26"/>
        <v>1120000</v>
      </c>
      <c r="CW62" s="55">
        <v>0</v>
      </c>
      <c r="CX62" s="389">
        <f t="shared" si="27"/>
        <v>80476144.099999994</v>
      </c>
      <c r="CY62" s="389">
        <f t="shared" si="28"/>
        <v>67916987.599999994</v>
      </c>
      <c r="CZ62" s="389">
        <f t="shared" si="29"/>
        <v>15620907.148</v>
      </c>
      <c r="DA62" s="389">
        <f t="shared" si="30"/>
        <v>96097051.247999996</v>
      </c>
      <c r="DB62" s="389">
        <f t="shared" si="31"/>
        <v>100800</v>
      </c>
      <c r="DC62" s="389">
        <f t="shared" si="32"/>
        <v>96197851.247999996</v>
      </c>
      <c r="DD62" s="394">
        <v>0</v>
      </c>
      <c r="DE62" s="389">
        <f t="shared" si="33"/>
        <v>8047614.4100000001</v>
      </c>
      <c r="DF62" s="389">
        <f t="shared" si="34"/>
        <v>4023807.2050000001</v>
      </c>
      <c r="DG62" s="389">
        <f t="shared" si="35"/>
        <v>84126429.633000001</v>
      </c>
      <c r="DH62" s="389">
        <f t="shared" si="36"/>
        <v>11439156.5</v>
      </c>
      <c r="DI62" s="389">
        <f t="shared" si="37"/>
        <v>72687273.133000001</v>
      </c>
      <c r="DJ62" s="389">
        <f t="shared" si="38"/>
        <v>0</v>
      </c>
      <c r="DL62" s="397">
        <f t="shared" si="39"/>
        <v>6638737.5</v>
      </c>
      <c r="DM62" s="397">
        <f t="shared" si="40"/>
        <v>0</v>
      </c>
    </row>
    <row r="63" spans="1:117" s="55" customFormat="1" ht="21" x14ac:dyDescent="0.2">
      <c r="A63" s="191">
        <f t="shared" si="0"/>
        <v>2655495</v>
      </c>
      <c r="B63" s="136">
        <f>'گام اول '!B64</f>
        <v>58</v>
      </c>
      <c r="C63" s="136">
        <f>'گام اول '!C64</f>
        <v>58</v>
      </c>
      <c r="D63" s="136">
        <f>'گام اول '!D64</f>
        <v>13082</v>
      </c>
      <c r="E63" s="136" t="str">
        <f>'گام اول '!E64</f>
        <v>سعید</v>
      </c>
      <c r="F63" s="136" t="str">
        <f>'گام اول '!F64</f>
        <v>سلیمی</v>
      </c>
      <c r="G63" s="136" t="str">
        <f>'گام اول '!G64</f>
        <v xml:space="preserve">اداری </v>
      </c>
      <c r="H63" s="136" t="str">
        <f>'گام اول '!H64</f>
        <v>ش.تهران</v>
      </c>
      <c r="I63" s="136" t="str">
        <f>'گام اول '!I64</f>
        <v>124-700-4183341-1</v>
      </c>
      <c r="J63" s="136" t="str">
        <f>'گام اول '!J64</f>
        <v>3259160000</v>
      </c>
      <c r="K63" s="136" t="str">
        <f>'گام اول '!K64</f>
        <v>0027223306</v>
      </c>
      <c r="L63" s="136" t="str">
        <f>'گام اول '!L64</f>
        <v>ش - تهران</v>
      </c>
      <c r="M63" s="136" t="str">
        <f>'گام اول '!M64</f>
        <v>اداری-کارشناسی ارشد</v>
      </c>
      <c r="N63" s="120">
        <f>'گام اول '!N64</f>
        <v>0</v>
      </c>
      <c r="O63" s="119">
        <f>'گام اول '!O64</f>
        <v>0</v>
      </c>
      <c r="P63" s="121">
        <f>'گام اول '!P64</f>
        <v>0</v>
      </c>
      <c r="Q63" s="358">
        <f>'گام اول '!Q64</f>
        <v>30</v>
      </c>
      <c r="R63" s="358">
        <f>'گام اول '!R64</f>
        <v>59</v>
      </c>
      <c r="S63" s="358">
        <f>'گام اول '!S64</f>
        <v>0</v>
      </c>
      <c r="T63" s="358">
        <f>'گام اول '!T64</f>
        <v>0</v>
      </c>
      <c r="U63" s="137">
        <f>'گام اول '!U64</f>
        <v>0</v>
      </c>
      <c r="V63" s="120">
        <f>'گام اول '!W64</f>
        <v>0</v>
      </c>
      <c r="W63" s="121">
        <f>'گام اول '!X64</f>
        <v>0</v>
      </c>
      <c r="X63" s="366">
        <f>'گام اول '!Y64</f>
        <v>0</v>
      </c>
      <c r="Y63" s="366">
        <f>'گام اول '!Z64</f>
        <v>0</v>
      </c>
      <c r="Z63" s="138">
        <f>'گام اول '!AA64</f>
        <v>1642901</v>
      </c>
      <c r="AA63" s="138">
        <f>'گام اول '!AB64</f>
        <v>0</v>
      </c>
      <c r="AB63" s="138">
        <f>'گام اول '!AC64</f>
        <v>1642901</v>
      </c>
      <c r="AC63" s="138">
        <f>'گام اول '!AD64</f>
        <v>4500000</v>
      </c>
      <c r="AD63" s="138">
        <f>'گام اول '!AE64</f>
        <v>6000000</v>
      </c>
      <c r="AE63" s="139">
        <f>'گام اول '!AF64</f>
        <v>313644.73636363639</v>
      </c>
      <c r="AF63" s="122">
        <f>'گام اول '!AG64</f>
        <v>49287030</v>
      </c>
      <c r="AG63" s="123">
        <f>'گام اول '!AH64</f>
        <v>0</v>
      </c>
      <c r="AH63" s="123">
        <f>'گام اول '!AI64</f>
        <v>18505039.445454545</v>
      </c>
      <c r="AI63" s="123">
        <f>'گام اول '!AJ64</f>
        <v>0</v>
      </c>
      <c r="AJ63" s="123">
        <f>'گام اول '!AK64</f>
        <v>4500000</v>
      </c>
      <c r="AK63" s="123">
        <f>'گام اول '!AL64</f>
        <v>6000000</v>
      </c>
      <c r="AL63" s="123">
        <f>'گام اول '!AM64</f>
        <v>0</v>
      </c>
      <c r="AM63" s="123">
        <f>'گام اول '!AN64</f>
        <v>0</v>
      </c>
      <c r="AN63" s="123">
        <f>'گام اول '!AO64</f>
        <v>0</v>
      </c>
      <c r="AO63" s="123">
        <f>'گام اول '!AP64</f>
        <v>4000000</v>
      </c>
      <c r="AP63" s="123">
        <f>'گام اول '!AQ64</f>
        <v>0</v>
      </c>
      <c r="AQ63" s="123">
        <f>'گام اول '!AR64</f>
        <v>0</v>
      </c>
      <c r="AR63" s="123">
        <f>'گام اول '!AS64</f>
        <v>0</v>
      </c>
      <c r="AS63" s="375">
        <f>'گام اول '!AT64</f>
        <v>0</v>
      </c>
      <c r="AT63" s="368">
        <f t="shared" si="1"/>
        <v>82292069.445454538</v>
      </c>
      <c r="AU63" s="173">
        <f>'گام اول '!AV64</f>
        <v>62031624.58427272</v>
      </c>
      <c r="AV63" s="141">
        <f>'گام اول '!AW64</f>
        <v>82292069.445454538</v>
      </c>
      <c r="AW63" s="142">
        <f t="shared" si="2"/>
        <v>5760444.8611818179</v>
      </c>
      <c r="AX63" s="75">
        <f t="shared" si="3"/>
        <v>2203162.4584272723</v>
      </c>
      <c r="AY63" s="142">
        <f>'گام اول '!AZ64</f>
        <v>0</v>
      </c>
      <c r="AZ63" s="142">
        <f>'گام اول '!BA64</f>
        <v>0</v>
      </c>
      <c r="BA63" s="142">
        <f>'گام اول '!BB64</f>
        <v>0</v>
      </c>
      <c r="BB63" s="142">
        <f>'گام اول '!BC64</f>
        <v>0</v>
      </c>
      <c r="BC63" s="142">
        <f>'گام اول '!BD64</f>
        <v>0</v>
      </c>
      <c r="BD63" s="142">
        <f>'گام اول '!BE64</f>
        <v>0</v>
      </c>
      <c r="BE63" s="142">
        <f>'گام اول '!BF64</f>
        <v>0</v>
      </c>
      <c r="BF63" s="143">
        <f t="shared" si="4"/>
        <v>7963607.3196090907</v>
      </c>
      <c r="BG63" s="140">
        <f t="shared" si="5"/>
        <v>74328462</v>
      </c>
      <c r="BH63" s="144">
        <f t="shared" si="6"/>
        <v>82292069.445454538</v>
      </c>
      <c r="BI63" s="398">
        <f t="shared" si="53"/>
        <v>6638737.5</v>
      </c>
      <c r="BJ63" s="145">
        <f t="shared" si="8"/>
        <v>4107252.4999999995</v>
      </c>
      <c r="BK63" s="145">
        <f t="shared" si="9"/>
        <v>1232175.75</v>
      </c>
      <c r="BL63" s="146">
        <f t="shared" si="10"/>
        <v>1120000</v>
      </c>
      <c r="BM63" s="379">
        <v>0</v>
      </c>
      <c r="BN63" s="147">
        <f t="shared" si="11"/>
        <v>95390235.195454538</v>
      </c>
      <c r="BO63" s="148">
        <f t="shared" si="12"/>
        <v>82292069.445454538</v>
      </c>
      <c r="BP63" s="149">
        <f t="shared" si="13"/>
        <v>18927175.972454544</v>
      </c>
      <c r="BQ63" s="150">
        <f t="shared" si="14"/>
        <v>114317411.16790909</v>
      </c>
      <c r="BR63" s="151">
        <f t="shared" si="15"/>
        <v>100800</v>
      </c>
      <c r="BS63" s="147">
        <f t="shared" si="16"/>
        <v>114418211.16790909</v>
      </c>
      <c r="BT63" s="135">
        <v>0</v>
      </c>
      <c r="BU63" s="148">
        <f t="shared" si="17"/>
        <v>9539023.5195454545</v>
      </c>
      <c r="BV63" s="152">
        <f t="shared" si="18"/>
        <v>4769511.7597727273</v>
      </c>
      <c r="BW63" s="133">
        <f t="shared" si="19"/>
        <v>100109675.8885909</v>
      </c>
      <c r="BX63" s="147">
        <f t="shared" si="20"/>
        <v>11978165.75</v>
      </c>
      <c r="BY63" s="134">
        <f t="shared" si="21"/>
        <v>88131510.138590902</v>
      </c>
      <c r="CD63" s="388">
        <f>'گام اول '!AU64</f>
        <v>82292069.445454538</v>
      </c>
      <c r="CE63" s="389">
        <f>'گام اول '!AV64</f>
        <v>62031624.58427272</v>
      </c>
      <c r="CF63" s="389">
        <f>'گام اول '!AW64</f>
        <v>82292069.445454538</v>
      </c>
      <c r="CG63" s="389">
        <f>'گام اول '!AX64</f>
        <v>5760444.8611818179</v>
      </c>
      <c r="CH63" s="389">
        <f>'گام اول '!AY64</f>
        <v>2203162.4584272723</v>
      </c>
      <c r="CI63" s="389">
        <f>'گام اول '!AZ64</f>
        <v>0</v>
      </c>
      <c r="CJ63" s="389">
        <f>'گام اول '!BA64</f>
        <v>0</v>
      </c>
      <c r="CK63" s="389">
        <f>'گام اول '!BB64</f>
        <v>0</v>
      </c>
      <c r="CL63" s="389">
        <f>'گام اول '!BC64</f>
        <v>0</v>
      </c>
      <c r="CM63" s="389">
        <f>'گام اول '!BD64</f>
        <v>0</v>
      </c>
      <c r="CN63" s="389">
        <f>'گام اول '!BE64</f>
        <v>0</v>
      </c>
      <c r="CO63" s="389">
        <f>'گام اول '!BF64</f>
        <v>0</v>
      </c>
      <c r="CP63" s="389">
        <f>'گام اول '!BG64</f>
        <v>7963607.3196090907</v>
      </c>
      <c r="CQ63" s="389">
        <f>'گام اول '!BH64</f>
        <v>74328462</v>
      </c>
      <c r="CR63" s="389">
        <f t="shared" si="22"/>
        <v>82292069.445454538</v>
      </c>
      <c r="CS63" s="399">
        <f t="shared" si="54"/>
        <v>6638737.5</v>
      </c>
      <c r="CT63" s="388">
        <f t="shared" si="24"/>
        <v>4107252.4999999995</v>
      </c>
      <c r="CU63" s="389">
        <f t="shared" si="25"/>
        <v>1232175.75</v>
      </c>
      <c r="CV63" s="389">
        <f t="shared" si="26"/>
        <v>1120000</v>
      </c>
      <c r="CW63" s="55">
        <v>0</v>
      </c>
      <c r="CX63" s="389">
        <f t="shared" si="27"/>
        <v>95390235.195454538</v>
      </c>
      <c r="CY63" s="389">
        <f t="shared" si="28"/>
        <v>82292069.445454538</v>
      </c>
      <c r="CZ63" s="389">
        <f t="shared" si="29"/>
        <v>18927175.972454544</v>
      </c>
      <c r="DA63" s="389">
        <f t="shared" si="30"/>
        <v>114317411.16790909</v>
      </c>
      <c r="DB63" s="389">
        <f t="shared" si="31"/>
        <v>100800</v>
      </c>
      <c r="DC63" s="389">
        <f t="shared" si="32"/>
        <v>114418211.16790909</v>
      </c>
      <c r="DD63" s="394">
        <v>0</v>
      </c>
      <c r="DE63" s="389">
        <f t="shared" si="33"/>
        <v>9539023.5195454545</v>
      </c>
      <c r="DF63" s="389">
        <f t="shared" si="34"/>
        <v>4769511.7597727273</v>
      </c>
      <c r="DG63" s="389">
        <f t="shared" si="35"/>
        <v>100109675.8885909</v>
      </c>
      <c r="DH63" s="389">
        <f t="shared" si="36"/>
        <v>11978165.75</v>
      </c>
      <c r="DI63" s="389">
        <f t="shared" si="37"/>
        <v>88131510.138590902</v>
      </c>
      <c r="DJ63" s="389">
        <f t="shared" si="38"/>
        <v>0</v>
      </c>
      <c r="DL63" s="397">
        <f t="shared" si="39"/>
        <v>6638737.5</v>
      </c>
      <c r="DM63" s="397">
        <f t="shared" si="40"/>
        <v>0</v>
      </c>
    </row>
    <row r="64" spans="1:117" s="55" customFormat="1" ht="21" x14ac:dyDescent="0.2">
      <c r="A64" s="191">
        <f t="shared" si="0"/>
        <v>2655495</v>
      </c>
      <c r="B64" s="136">
        <f>'گام اول '!B65</f>
        <v>59</v>
      </c>
      <c r="C64" s="136">
        <f>'گام اول '!C65</f>
        <v>59</v>
      </c>
      <c r="D64" s="136">
        <f>'گام اول '!D65</f>
        <v>13092</v>
      </c>
      <c r="E64" s="136" t="str">
        <f>'گام اول '!E65</f>
        <v>مهدی</v>
      </c>
      <c r="F64" s="136" t="str">
        <f>'گام اول '!F65</f>
        <v>علیشاهی</v>
      </c>
      <c r="G64" s="136" t="str">
        <f>'گام اول '!G65</f>
        <v xml:space="preserve">اداری </v>
      </c>
      <c r="H64" s="136" t="str">
        <f>'گام اول '!H65</f>
        <v>ش.تهران</v>
      </c>
      <c r="I64" s="136" t="str">
        <f>'گام اول '!I65</f>
        <v>124-700-4183808-1</v>
      </c>
      <c r="J64" s="136" t="str">
        <f>'گام اول '!J65</f>
        <v>0493441859</v>
      </c>
      <c r="K64" s="136" t="str">
        <f>'گام اول '!K65</f>
        <v>0021238587</v>
      </c>
      <c r="L64" s="136" t="str">
        <f>'گام اول '!L65</f>
        <v>ش - تهران</v>
      </c>
      <c r="M64" s="136" t="str">
        <f>'گام اول '!M65</f>
        <v>اداری-کارشناسی</v>
      </c>
      <c r="N64" s="120">
        <f>'گام اول '!N65</f>
        <v>0</v>
      </c>
      <c r="O64" s="119">
        <f>'گام اول '!O65</f>
        <v>0</v>
      </c>
      <c r="P64" s="121">
        <f>'گام اول '!P65</f>
        <v>0</v>
      </c>
      <c r="Q64" s="358">
        <f>'گام اول '!Q65</f>
        <v>30</v>
      </c>
      <c r="R64" s="358">
        <f>'گام اول '!R65</f>
        <v>72</v>
      </c>
      <c r="S64" s="358">
        <f>'گام اول '!S65</f>
        <v>0</v>
      </c>
      <c r="T64" s="358">
        <f>'گام اول '!T65</f>
        <v>0</v>
      </c>
      <c r="U64" s="137">
        <f>'گام اول '!U65</f>
        <v>0</v>
      </c>
      <c r="V64" s="120">
        <f>'گام اول '!W65</f>
        <v>0</v>
      </c>
      <c r="W64" s="121">
        <f>'گام اول '!X65</f>
        <v>0</v>
      </c>
      <c r="X64" s="366">
        <f>'گام اول '!Y65</f>
        <v>0</v>
      </c>
      <c r="Y64" s="366">
        <f>'گام اول '!Z65</f>
        <v>0</v>
      </c>
      <c r="Z64" s="138">
        <f>'گام اول '!AA65</f>
        <v>1477052</v>
      </c>
      <c r="AA64" s="138">
        <f>'گام اول '!AB65</f>
        <v>0</v>
      </c>
      <c r="AB64" s="138">
        <f>'گام اول '!AC65</f>
        <v>1477052</v>
      </c>
      <c r="AC64" s="138">
        <f>'گام اول '!AD65</f>
        <v>4500000</v>
      </c>
      <c r="AD64" s="138">
        <f>'گام اول '!AE65</f>
        <v>6000000</v>
      </c>
      <c r="AE64" s="139">
        <f>'گام اول '!AF65</f>
        <v>281982.65454545454</v>
      </c>
      <c r="AF64" s="122">
        <f>'گام اول '!AG65</f>
        <v>44311560</v>
      </c>
      <c r="AG64" s="123">
        <f>'گام اول '!AH65</f>
        <v>0</v>
      </c>
      <c r="AH64" s="123">
        <f>'گام اول '!AI65</f>
        <v>20302751.127272725</v>
      </c>
      <c r="AI64" s="123">
        <f>'گام اول '!AJ65</f>
        <v>0</v>
      </c>
      <c r="AJ64" s="123">
        <f>'گام اول '!AK65</f>
        <v>4500000</v>
      </c>
      <c r="AK64" s="123">
        <f>'گام اول '!AL65</f>
        <v>6000000</v>
      </c>
      <c r="AL64" s="123">
        <f>'گام اول '!AM65</f>
        <v>0</v>
      </c>
      <c r="AM64" s="123">
        <f>'گام اول '!AN65</f>
        <v>0</v>
      </c>
      <c r="AN64" s="123">
        <f>'گام اول '!AO65</f>
        <v>0</v>
      </c>
      <c r="AO64" s="123">
        <f>'گام اول '!AP65</f>
        <v>3400000</v>
      </c>
      <c r="AP64" s="123">
        <f>'گام اول '!AQ65</f>
        <v>0</v>
      </c>
      <c r="AQ64" s="123">
        <f>'گام اول '!AR65</f>
        <v>0</v>
      </c>
      <c r="AR64" s="123">
        <f>'گام اول '!AS65</f>
        <v>0</v>
      </c>
      <c r="AS64" s="375">
        <f>'گام اول '!AT65</f>
        <v>0</v>
      </c>
      <c r="AT64" s="368">
        <f t="shared" si="1"/>
        <v>78514311.127272725</v>
      </c>
      <c r="AU64" s="173">
        <f>'گام اول '!AV65</f>
        <v>59118309.348363638</v>
      </c>
      <c r="AV64" s="141">
        <f>'گام اول '!AW65</f>
        <v>78514311.127272725</v>
      </c>
      <c r="AW64" s="142">
        <f t="shared" si="2"/>
        <v>5496001.7789090909</v>
      </c>
      <c r="AX64" s="75">
        <f t="shared" si="3"/>
        <v>1911830.9348363639</v>
      </c>
      <c r="AY64" s="142">
        <f>'گام اول '!AZ65</f>
        <v>0</v>
      </c>
      <c r="AZ64" s="142">
        <f>'گام اول '!BA65</f>
        <v>0</v>
      </c>
      <c r="BA64" s="142">
        <f>'گام اول '!BB65</f>
        <v>0</v>
      </c>
      <c r="BB64" s="142">
        <f>'گام اول '!BC65</f>
        <v>0</v>
      </c>
      <c r="BC64" s="142">
        <f>'گام اول '!BD65</f>
        <v>0</v>
      </c>
      <c r="BD64" s="142">
        <f>'گام اول '!BE65</f>
        <v>0</v>
      </c>
      <c r="BE64" s="142">
        <f>'گام اول '!BF65</f>
        <v>0</v>
      </c>
      <c r="BF64" s="143">
        <f t="shared" si="4"/>
        <v>7407832.7137454543</v>
      </c>
      <c r="BG64" s="140">
        <f t="shared" si="5"/>
        <v>71106478</v>
      </c>
      <c r="BH64" s="144">
        <f t="shared" si="6"/>
        <v>78514311.127272725</v>
      </c>
      <c r="BI64" s="398">
        <f t="shared" si="53"/>
        <v>6638737.5</v>
      </c>
      <c r="BJ64" s="145">
        <f t="shared" si="8"/>
        <v>3692630</v>
      </c>
      <c r="BK64" s="145">
        <f t="shared" si="9"/>
        <v>1107789</v>
      </c>
      <c r="BL64" s="146">
        <f t="shared" si="10"/>
        <v>1120000</v>
      </c>
      <c r="BM64" s="379">
        <v>0</v>
      </c>
      <c r="BN64" s="147">
        <f t="shared" si="11"/>
        <v>91073467.627272725</v>
      </c>
      <c r="BO64" s="148">
        <f t="shared" si="12"/>
        <v>78514311.127272725</v>
      </c>
      <c r="BP64" s="149">
        <f t="shared" si="13"/>
        <v>18058291.559272729</v>
      </c>
      <c r="BQ64" s="150">
        <f t="shared" si="14"/>
        <v>109131759.18654546</v>
      </c>
      <c r="BR64" s="151">
        <f t="shared" si="15"/>
        <v>100800</v>
      </c>
      <c r="BS64" s="147">
        <f t="shared" si="16"/>
        <v>109232559.18654546</v>
      </c>
      <c r="BT64" s="135">
        <v>0</v>
      </c>
      <c r="BU64" s="148">
        <f t="shared" si="17"/>
        <v>9107346.7627272736</v>
      </c>
      <c r="BV64" s="152">
        <f t="shared" si="18"/>
        <v>4553673.3813636368</v>
      </c>
      <c r="BW64" s="133">
        <f t="shared" si="19"/>
        <v>95571539.042454556</v>
      </c>
      <c r="BX64" s="147">
        <f t="shared" si="20"/>
        <v>11439156.5</v>
      </c>
      <c r="BY64" s="134">
        <f t="shared" si="21"/>
        <v>84132382.542454556</v>
      </c>
      <c r="CD64" s="388">
        <f>'گام اول '!AU65</f>
        <v>78514311.127272725</v>
      </c>
      <c r="CE64" s="389">
        <f>'گام اول '!AV65</f>
        <v>59118309.348363638</v>
      </c>
      <c r="CF64" s="389">
        <f>'گام اول '!AW65</f>
        <v>78514311.127272725</v>
      </c>
      <c r="CG64" s="389">
        <f>'گام اول '!AX65</f>
        <v>5496001.7789090909</v>
      </c>
      <c r="CH64" s="389">
        <f>'گام اول '!AY65</f>
        <v>1911830.9348363639</v>
      </c>
      <c r="CI64" s="389">
        <f>'گام اول '!AZ65</f>
        <v>0</v>
      </c>
      <c r="CJ64" s="389">
        <f>'گام اول '!BA65</f>
        <v>0</v>
      </c>
      <c r="CK64" s="389">
        <f>'گام اول '!BB65</f>
        <v>0</v>
      </c>
      <c r="CL64" s="389">
        <f>'گام اول '!BC65</f>
        <v>0</v>
      </c>
      <c r="CM64" s="389">
        <f>'گام اول '!BD65</f>
        <v>0</v>
      </c>
      <c r="CN64" s="389">
        <f>'گام اول '!BE65</f>
        <v>0</v>
      </c>
      <c r="CO64" s="389">
        <f>'گام اول '!BF65</f>
        <v>0</v>
      </c>
      <c r="CP64" s="389">
        <f>'گام اول '!BG65</f>
        <v>7407832.7137454543</v>
      </c>
      <c r="CQ64" s="389">
        <f>'گام اول '!BH65</f>
        <v>71106478</v>
      </c>
      <c r="CR64" s="389">
        <f t="shared" si="22"/>
        <v>78514311.127272725</v>
      </c>
      <c r="CS64" s="399">
        <f t="shared" si="54"/>
        <v>6638737.5</v>
      </c>
      <c r="CT64" s="388">
        <f t="shared" si="24"/>
        <v>3692630</v>
      </c>
      <c r="CU64" s="389">
        <f t="shared" si="25"/>
        <v>1107789</v>
      </c>
      <c r="CV64" s="389">
        <f t="shared" si="26"/>
        <v>1120000</v>
      </c>
      <c r="CW64" s="55">
        <v>0</v>
      </c>
      <c r="CX64" s="389">
        <f t="shared" si="27"/>
        <v>91073467.627272725</v>
      </c>
      <c r="CY64" s="389">
        <f t="shared" si="28"/>
        <v>78514311.127272725</v>
      </c>
      <c r="CZ64" s="389">
        <f t="shared" si="29"/>
        <v>18058291.559272729</v>
      </c>
      <c r="DA64" s="389">
        <f t="shared" si="30"/>
        <v>109131759.18654546</v>
      </c>
      <c r="DB64" s="389">
        <f t="shared" si="31"/>
        <v>100800</v>
      </c>
      <c r="DC64" s="389">
        <f t="shared" si="32"/>
        <v>109232559.18654546</v>
      </c>
      <c r="DD64" s="394">
        <v>0</v>
      </c>
      <c r="DE64" s="389">
        <f t="shared" si="33"/>
        <v>9107346.7627272736</v>
      </c>
      <c r="DF64" s="389">
        <f t="shared" si="34"/>
        <v>4553673.3813636368</v>
      </c>
      <c r="DG64" s="389">
        <f t="shared" si="35"/>
        <v>95571539.042454556</v>
      </c>
      <c r="DH64" s="389">
        <f t="shared" si="36"/>
        <v>11439156.5</v>
      </c>
      <c r="DI64" s="389">
        <f t="shared" si="37"/>
        <v>84132382.542454556</v>
      </c>
      <c r="DJ64" s="389">
        <f t="shared" si="38"/>
        <v>0</v>
      </c>
      <c r="DL64" s="397">
        <f t="shared" si="39"/>
        <v>6638737.5</v>
      </c>
      <c r="DM64" s="397">
        <f t="shared" si="40"/>
        <v>0</v>
      </c>
    </row>
    <row r="65" spans="1:117" s="55" customFormat="1" ht="21" x14ac:dyDescent="0.2">
      <c r="A65" s="191">
        <f t="shared" si="0"/>
        <v>2655495</v>
      </c>
      <c r="B65" s="136">
        <f>'گام اول '!B66</f>
        <v>60</v>
      </c>
      <c r="C65" s="136">
        <f>'گام اول '!C66</f>
        <v>60</v>
      </c>
      <c r="D65" s="136">
        <f>'گام اول '!D66</f>
        <v>13104</v>
      </c>
      <c r="E65" s="136" t="str">
        <f>'گام اول '!E66</f>
        <v>امیرحسین</v>
      </c>
      <c r="F65" s="136" t="str">
        <f>'گام اول '!F66</f>
        <v>کوزه گر</v>
      </c>
      <c r="G65" s="136" t="str">
        <f>'گام اول '!G66</f>
        <v xml:space="preserve">اداری </v>
      </c>
      <c r="H65" s="136" t="str">
        <f>'گام اول '!H66</f>
        <v>ش.تهران</v>
      </c>
      <c r="I65" s="136" t="str">
        <f>'گام اول '!I66</f>
        <v>124-700-4175538-1</v>
      </c>
      <c r="J65" s="136" t="str">
        <f>'گام اول '!J66</f>
        <v>2270087951</v>
      </c>
      <c r="K65" s="136" t="str">
        <f>'گام اول '!K66</f>
        <v>0029065963</v>
      </c>
      <c r="L65" s="136" t="str">
        <f>'گام اول '!L66</f>
        <v>ش - تهران</v>
      </c>
      <c r="M65" s="136" t="str">
        <f>'گام اول '!M66</f>
        <v>اداری-کارشناسی</v>
      </c>
      <c r="N65" s="120">
        <f>'گام اول '!N66</f>
        <v>0</v>
      </c>
      <c r="O65" s="119">
        <f>'گام اول '!O66</f>
        <v>0</v>
      </c>
      <c r="P65" s="121">
        <f>'گام اول '!P66</f>
        <v>0</v>
      </c>
      <c r="Q65" s="358">
        <f>'گام اول '!Q66</f>
        <v>30</v>
      </c>
      <c r="R65" s="358">
        <f>'گام اول '!R66</f>
        <v>32</v>
      </c>
      <c r="S65" s="358">
        <f>'گام اول '!S66</f>
        <v>0</v>
      </c>
      <c r="T65" s="358">
        <f>'گام اول '!T66</f>
        <v>0</v>
      </c>
      <c r="U65" s="137">
        <f>'گام اول '!U66</f>
        <v>0</v>
      </c>
      <c r="V65" s="120">
        <f>'گام اول '!W66</f>
        <v>0</v>
      </c>
      <c r="W65" s="121">
        <f>'گام اول '!X66</f>
        <v>0</v>
      </c>
      <c r="X65" s="366">
        <f>'گام اول '!Y66</f>
        <v>0</v>
      </c>
      <c r="Y65" s="366">
        <f>'گام اول '!Z66</f>
        <v>0</v>
      </c>
      <c r="Z65" s="138">
        <f>'گام اول '!AA66</f>
        <v>1477052</v>
      </c>
      <c r="AA65" s="138">
        <f>'گام اول '!AB66</f>
        <v>0</v>
      </c>
      <c r="AB65" s="138">
        <f>'گام اول '!AC66</f>
        <v>1477052</v>
      </c>
      <c r="AC65" s="138">
        <f>'گام اول '!AD66</f>
        <v>4500000</v>
      </c>
      <c r="AD65" s="138">
        <f>'گام اول '!AE66</f>
        <v>6000000</v>
      </c>
      <c r="AE65" s="139">
        <f>'گام اول '!AF66</f>
        <v>281982.65454545454</v>
      </c>
      <c r="AF65" s="122">
        <f>'گام اول '!AG66</f>
        <v>44311560</v>
      </c>
      <c r="AG65" s="123">
        <f>'گام اول '!AH66</f>
        <v>0</v>
      </c>
      <c r="AH65" s="123">
        <f>'گام اول '!AI66</f>
        <v>9023444.9454545453</v>
      </c>
      <c r="AI65" s="123">
        <f>'گام اول '!AJ66</f>
        <v>0</v>
      </c>
      <c r="AJ65" s="123">
        <f>'گام اول '!AK66</f>
        <v>4500000</v>
      </c>
      <c r="AK65" s="123">
        <f>'گام اول '!AL66</f>
        <v>6000000</v>
      </c>
      <c r="AL65" s="123">
        <f>'گام اول '!AM66</f>
        <v>0</v>
      </c>
      <c r="AM65" s="123">
        <f>'گام اول '!AN66</f>
        <v>0</v>
      </c>
      <c r="AN65" s="123">
        <f>'گام اول '!AO66</f>
        <v>0</v>
      </c>
      <c r="AO65" s="123">
        <f>'گام اول '!AP66</f>
        <v>3600000</v>
      </c>
      <c r="AP65" s="123">
        <f>'گام اول '!AQ66</f>
        <v>0</v>
      </c>
      <c r="AQ65" s="123">
        <f>'گام اول '!AR66</f>
        <v>0</v>
      </c>
      <c r="AR65" s="123">
        <f>'گام اول '!AS66</f>
        <v>0</v>
      </c>
      <c r="AS65" s="375">
        <f>'گام اول '!AT66</f>
        <v>0</v>
      </c>
      <c r="AT65" s="368">
        <f t="shared" si="1"/>
        <v>67435004.945454538</v>
      </c>
      <c r="AU65" s="173">
        <f>'گام اول '!AV66</f>
        <v>48614554.599272721</v>
      </c>
      <c r="AV65" s="141">
        <f>'گام اول '!AW66</f>
        <v>67435004.945454538</v>
      </c>
      <c r="AW65" s="142">
        <f t="shared" si="2"/>
        <v>4720450.3461818183</v>
      </c>
      <c r="AX65" s="75">
        <f t="shared" si="3"/>
        <v>861455.45992727205</v>
      </c>
      <c r="AY65" s="142">
        <f>'گام اول '!AZ66</f>
        <v>0</v>
      </c>
      <c r="AZ65" s="142">
        <f>'گام اول '!BA66</f>
        <v>0</v>
      </c>
      <c r="BA65" s="142">
        <f>'گام اول '!BB66</f>
        <v>0</v>
      </c>
      <c r="BB65" s="142">
        <f>'گام اول '!BC66</f>
        <v>0</v>
      </c>
      <c r="BC65" s="142">
        <f>'گام اول '!BD66</f>
        <v>0</v>
      </c>
      <c r="BD65" s="142">
        <f>'گام اول '!BE66</f>
        <v>0</v>
      </c>
      <c r="BE65" s="142">
        <f>'گام اول '!BF66</f>
        <v>0</v>
      </c>
      <c r="BF65" s="143">
        <f t="shared" si="4"/>
        <v>5581905.8061090903</v>
      </c>
      <c r="BG65" s="140">
        <f t="shared" si="5"/>
        <v>61853099</v>
      </c>
      <c r="BH65" s="144">
        <f t="shared" si="6"/>
        <v>67435004.945454538</v>
      </c>
      <c r="BI65" s="398">
        <f t="shared" si="53"/>
        <v>6638737.5</v>
      </c>
      <c r="BJ65" s="145">
        <f t="shared" si="8"/>
        <v>3692630</v>
      </c>
      <c r="BK65" s="145">
        <f t="shared" si="9"/>
        <v>1107789</v>
      </c>
      <c r="BL65" s="146">
        <f t="shared" si="10"/>
        <v>1120000</v>
      </c>
      <c r="BM65" s="379">
        <v>0</v>
      </c>
      <c r="BN65" s="147">
        <f t="shared" si="11"/>
        <v>79994161.445454538</v>
      </c>
      <c r="BO65" s="148">
        <f t="shared" si="12"/>
        <v>67435004.945454538</v>
      </c>
      <c r="BP65" s="149">
        <f t="shared" si="13"/>
        <v>15510051.137454545</v>
      </c>
      <c r="BQ65" s="150">
        <f t="shared" si="14"/>
        <v>95504212.582909077</v>
      </c>
      <c r="BR65" s="151">
        <f t="shared" si="15"/>
        <v>100800</v>
      </c>
      <c r="BS65" s="147">
        <f t="shared" si="16"/>
        <v>95605012.582909077</v>
      </c>
      <c r="BT65" s="135">
        <v>0</v>
      </c>
      <c r="BU65" s="148">
        <f t="shared" si="17"/>
        <v>7999416.1445454545</v>
      </c>
      <c r="BV65" s="152">
        <f t="shared" si="18"/>
        <v>3999708.0722727273</v>
      </c>
      <c r="BW65" s="133">
        <f t="shared" si="19"/>
        <v>83605888.366090894</v>
      </c>
      <c r="BX65" s="147">
        <f t="shared" si="20"/>
        <v>11439156.5</v>
      </c>
      <c r="BY65" s="134">
        <f t="shared" si="21"/>
        <v>72166731.866090894</v>
      </c>
      <c r="CD65" s="388">
        <f>'گام اول '!AU66</f>
        <v>67435004.945454538</v>
      </c>
      <c r="CE65" s="389">
        <f>'گام اول '!AV66</f>
        <v>48614554.599272721</v>
      </c>
      <c r="CF65" s="389">
        <f>'گام اول '!AW66</f>
        <v>67435004.945454538</v>
      </c>
      <c r="CG65" s="389">
        <f>'گام اول '!AX66</f>
        <v>4720450.3461818183</v>
      </c>
      <c r="CH65" s="389">
        <f>'گام اول '!AY66</f>
        <v>861455.45992727205</v>
      </c>
      <c r="CI65" s="389">
        <f>'گام اول '!AZ66</f>
        <v>0</v>
      </c>
      <c r="CJ65" s="389">
        <f>'گام اول '!BA66</f>
        <v>0</v>
      </c>
      <c r="CK65" s="389">
        <f>'گام اول '!BB66</f>
        <v>0</v>
      </c>
      <c r="CL65" s="389">
        <f>'گام اول '!BC66</f>
        <v>0</v>
      </c>
      <c r="CM65" s="389">
        <f>'گام اول '!BD66</f>
        <v>0</v>
      </c>
      <c r="CN65" s="389">
        <f>'گام اول '!BE66</f>
        <v>0</v>
      </c>
      <c r="CO65" s="389">
        <f>'گام اول '!BF66</f>
        <v>0</v>
      </c>
      <c r="CP65" s="389">
        <f>'گام اول '!BG66</f>
        <v>5581905.8061090903</v>
      </c>
      <c r="CQ65" s="389">
        <f>'گام اول '!BH66</f>
        <v>61853099</v>
      </c>
      <c r="CR65" s="389">
        <f t="shared" si="22"/>
        <v>67435004.945454538</v>
      </c>
      <c r="CS65" s="399">
        <f t="shared" si="54"/>
        <v>6638737.5</v>
      </c>
      <c r="CT65" s="388">
        <f t="shared" si="24"/>
        <v>3692630</v>
      </c>
      <c r="CU65" s="389">
        <f t="shared" si="25"/>
        <v>1107789</v>
      </c>
      <c r="CV65" s="389">
        <f t="shared" si="26"/>
        <v>1120000</v>
      </c>
      <c r="CW65" s="55">
        <v>0</v>
      </c>
      <c r="CX65" s="389">
        <f t="shared" si="27"/>
        <v>79994161.445454538</v>
      </c>
      <c r="CY65" s="389">
        <f t="shared" si="28"/>
        <v>67435004.945454538</v>
      </c>
      <c r="CZ65" s="389">
        <f t="shared" si="29"/>
        <v>15510051.137454545</v>
      </c>
      <c r="DA65" s="389">
        <f t="shared" si="30"/>
        <v>95504212.582909077</v>
      </c>
      <c r="DB65" s="389">
        <f t="shared" si="31"/>
        <v>100800</v>
      </c>
      <c r="DC65" s="389">
        <f t="shared" si="32"/>
        <v>95605012.582909077</v>
      </c>
      <c r="DD65" s="394">
        <v>0</v>
      </c>
      <c r="DE65" s="389">
        <f t="shared" si="33"/>
        <v>7999416.1445454545</v>
      </c>
      <c r="DF65" s="389">
        <f t="shared" si="34"/>
        <v>3999708.0722727273</v>
      </c>
      <c r="DG65" s="389">
        <f t="shared" si="35"/>
        <v>83605888.366090894</v>
      </c>
      <c r="DH65" s="389">
        <f t="shared" si="36"/>
        <v>11439156.5</v>
      </c>
      <c r="DI65" s="389">
        <f t="shared" si="37"/>
        <v>72166731.866090894</v>
      </c>
      <c r="DJ65" s="389">
        <f t="shared" si="38"/>
        <v>0</v>
      </c>
      <c r="DL65" s="397">
        <f t="shared" si="39"/>
        <v>6638737.5</v>
      </c>
      <c r="DM65" s="397">
        <f t="shared" si="40"/>
        <v>0</v>
      </c>
    </row>
    <row r="66" spans="1:117" s="55" customFormat="1" ht="21" x14ac:dyDescent="0.2">
      <c r="A66" s="191">
        <f t="shared" si="0"/>
        <v>2655495</v>
      </c>
      <c r="B66" s="136">
        <f>'گام اول '!B67</f>
        <v>61</v>
      </c>
      <c r="C66" s="136">
        <f>'گام اول '!C67</f>
        <v>61</v>
      </c>
      <c r="D66" s="136">
        <f>'گام اول '!D67</f>
        <v>13095</v>
      </c>
      <c r="E66" s="136" t="str">
        <f>'گام اول '!E67</f>
        <v>رضا</v>
      </c>
      <c r="F66" s="136" t="str">
        <f>'گام اول '!F67</f>
        <v>خسروی</v>
      </c>
      <c r="G66" s="136" t="str">
        <f>'گام اول '!G67</f>
        <v xml:space="preserve">اداری </v>
      </c>
      <c r="H66" s="136" t="str">
        <f>'گام اول '!H67</f>
        <v>ش.تهران</v>
      </c>
      <c r="I66" s="136" t="str">
        <f>'گام اول '!I67</f>
        <v>124-700-939349-1</v>
      </c>
      <c r="J66" s="136" t="str">
        <f>'گام اول '!J67</f>
        <v>0640507069</v>
      </c>
      <c r="K66" s="136" t="str">
        <f>'گام اول '!K67</f>
        <v>0022601927</v>
      </c>
      <c r="L66" s="136" t="str">
        <f>'گام اول '!L67</f>
        <v>ش - تهران</v>
      </c>
      <c r="M66" s="136" t="str">
        <f>'گام اول '!M67</f>
        <v>اداری-کارشناسی</v>
      </c>
      <c r="N66" s="120">
        <f>'گام اول '!N67</f>
        <v>0</v>
      </c>
      <c r="O66" s="119">
        <f>'گام اول '!O67</f>
        <v>0</v>
      </c>
      <c r="P66" s="121">
        <f>'گام اول '!P67</f>
        <v>0</v>
      </c>
      <c r="Q66" s="358">
        <f>'گام اول '!Q67</f>
        <v>30</v>
      </c>
      <c r="R66" s="358">
        <f>'گام اول '!R67</f>
        <v>93</v>
      </c>
      <c r="S66" s="358">
        <f>'گام اول '!S67</f>
        <v>0</v>
      </c>
      <c r="T66" s="358">
        <f>'گام اول '!T67</f>
        <v>0</v>
      </c>
      <c r="U66" s="137">
        <f>'گام اول '!U67</f>
        <v>0</v>
      </c>
      <c r="V66" s="120">
        <f>'گام اول '!W67</f>
        <v>0</v>
      </c>
      <c r="W66" s="121">
        <f>'گام اول '!X67</f>
        <v>0</v>
      </c>
      <c r="X66" s="366">
        <f>'گام اول '!Y67</f>
        <v>0</v>
      </c>
      <c r="Y66" s="366">
        <f>'گام اول '!Z67</f>
        <v>0</v>
      </c>
      <c r="Z66" s="138">
        <f>'گام اول '!AA67</f>
        <v>1477052</v>
      </c>
      <c r="AA66" s="138">
        <f>'گام اول '!AB67</f>
        <v>0</v>
      </c>
      <c r="AB66" s="138">
        <f>'گام اول '!AC67</f>
        <v>1477052</v>
      </c>
      <c r="AC66" s="138">
        <f>'گام اول '!AD67</f>
        <v>4500000</v>
      </c>
      <c r="AD66" s="138">
        <f>'گام اول '!AE67</f>
        <v>6000000</v>
      </c>
      <c r="AE66" s="139">
        <f>'گام اول '!AF67</f>
        <v>281982.65454545454</v>
      </c>
      <c r="AF66" s="122">
        <f>'گام اول '!AG67</f>
        <v>44311560</v>
      </c>
      <c r="AG66" s="123">
        <f>'گام اول '!AH67</f>
        <v>0</v>
      </c>
      <c r="AH66" s="123">
        <f>'گام اول '!AI67</f>
        <v>26224386.872727271</v>
      </c>
      <c r="AI66" s="123">
        <f>'گام اول '!AJ67</f>
        <v>0</v>
      </c>
      <c r="AJ66" s="123">
        <f>'گام اول '!AK67</f>
        <v>4500000</v>
      </c>
      <c r="AK66" s="123">
        <f>'گام اول '!AL67</f>
        <v>6000000</v>
      </c>
      <c r="AL66" s="123">
        <f>'گام اول '!AM67</f>
        <v>0</v>
      </c>
      <c r="AM66" s="123">
        <f>'گام اول '!AN67</f>
        <v>0</v>
      </c>
      <c r="AN66" s="123">
        <f>'گام اول '!AO67</f>
        <v>0</v>
      </c>
      <c r="AO66" s="123">
        <f>'گام اول '!AP67</f>
        <v>3600000</v>
      </c>
      <c r="AP66" s="123">
        <f>'گام اول '!AQ67</f>
        <v>0</v>
      </c>
      <c r="AQ66" s="123">
        <f>'گام اول '!AR67</f>
        <v>0</v>
      </c>
      <c r="AR66" s="123">
        <f>'گام اول '!AS67</f>
        <v>0</v>
      </c>
      <c r="AS66" s="375">
        <f>'گام اول '!AT67</f>
        <v>0</v>
      </c>
      <c r="AT66" s="368">
        <f t="shared" si="1"/>
        <v>84635946.872727275</v>
      </c>
      <c r="AU66" s="173">
        <f>'گام اول '!AV67</f>
        <v>64611430.591636367</v>
      </c>
      <c r="AV66" s="141">
        <f>'گام اول '!AW67</f>
        <v>84635946.872727275</v>
      </c>
      <c r="AW66" s="142">
        <f t="shared" si="2"/>
        <v>5924516.2810909096</v>
      </c>
      <c r="AX66" s="75">
        <f t="shared" si="3"/>
        <v>2461143.059163637</v>
      </c>
      <c r="AY66" s="142">
        <f>'گام اول '!AZ67</f>
        <v>0</v>
      </c>
      <c r="AZ66" s="142">
        <f>'گام اول '!BA67</f>
        <v>0</v>
      </c>
      <c r="BA66" s="142">
        <f>'گام اول '!BB67</f>
        <v>0</v>
      </c>
      <c r="BB66" s="142">
        <f>'گام اول '!BC67</f>
        <v>0</v>
      </c>
      <c r="BC66" s="142">
        <f>'گام اول '!BD67</f>
        <v>0</v>
      </c>
      <c r="BD66" s="142">
        <f>'گام اول '!BE67</f>
        <v>0</v>
      </c>
      <c r="BE66" s="142">
        <f>'گام اول '!BF67</f>
        <v>0</v>
      </c>
      <c r="BF66" s="143">
        <f t="shared" si="4"/>
        <v>8385659.3402545471</v>
      </c>
      <c r="BG66" s="140">
        <f t="shared" si="5"/>
        <v>76250287</v>
      </c>
      <c r="BH66" s="144">
        <f t="shared" si="6"/>
        <v>84635946.872727275</v>
      </c>
      <c r="BI66" s="398">
        <f t="shared" si="53"/>
        <v>6638737.5</v>
      </c>
      <c r="BJ66" s="145">
        <f t="shared" si="8"/>
        <v>3692630</v>
      </c>
      <c r="BK66" s="145">
        <f t="shared" si="9"/>
        <v>1107789</v>
      </c>
      <c r="BL66" s="146">
        <f t="shared" si="10"/>
        <v>1120000</v>
      </c>
      <c r="BM66" s="379">
        <v>0</v>
      </c>
      <c r="BN66" s="147">
        <f t="shared" si="11"/>
        <v>97195103.372727275</v>
      </c>
      <c r="BO66" s="148">
        <f t="shared" si="12"/>
        <v>84635946.872727275</v>
      </c>
      <c r="BP66" s="149">
        <f t="shared" si="13"/>
        <v>19466267.780727275</v>
      </c>
      <c r="BQ66" s="150">
        <f t="shared" si="14"/>
        <v>116661371.15345454</v>
      </c>
      <c r="BR66" s="151">
        <f t="shared" si="15"/>
        <v>100800</v>
      </c>
      <c r="BS66" s="147">
        <f t="shared" si="16"/>
        <v>116762171.15345454</v>
      </c>
      <c r="BT66" s="135">
        <v>0</v>
      </c>
      <c r="BU66" s="148">
        <f t="shared" si="17"/>
        <v>9719510.3372727279</v>
      </c>
      <c r="BV66" s="152">
        <f t="shared" si="18"/>
        <v>4859755.1686363639</v>
      </c>
      <c r="BW66" s="133">
        <f t="shared" si="19"/>
        <v>102182905.64754546</v>
      </c>
      <c r="BX66" s="147">
        <f t="shared" si="20"/>
        <v>11439156.5</v>
      </c>
      <c r="BY66" s="134">
        <f t="shared" si="21"/>
        <v>90743749.147545457</v>
      </c>
      <c r="CD66" s="388">
        <f>'گام اول '!AU67</f>
        <v>84635946.872727275</v>
      </c>
      <c r="CE66" s="389">
        <f>'گام اول '!AV67</f>
        <v>64611430.591636367</v>
      </c>
      <c r="CF66" s="389">
        <f>'گام اول '!AW67</f>
        <v>84635946.872727275</v>
      </c>
      <c r="CG66" s="389">
        <f>'گام اول '!AX67</f>
        <v>5924516.2810909096</v>
      </c>
      <c r="CH66" s="389">
        <f>'گام اول '!AY67</f>
        <v>2461143.059163637</v>
      </c>
      <c r="CI66" s="389">
        <f>'گام اول '!AZ67</f>
        <v>0</v>
      </c>
      <c r="CJ66" s="389">
        <f>'گام اول '!BA67</f>
        <v>0</v>
      </c>
      <c r="CK66" s="389">
        <f>'گام اول '!BB67</f>
        <v>0</v>
      </c>
      <c r="CL66" s="389">
        <f>'گام اول '!BC67</f>
        <v>0</v>
      </c>
      <c r="CM66" s="389">
        <f>'گام اول '!BD67</f>
        <v>0</v>
      </c>
      <c r="CN66" s="389">
        <f>'گام اول '!BE67</f>
        <v>0</v>
      </c>
      <c r="CO66" s="389">
        <f>'گام اول '!BF67</f>
        <v>0</v>
      </c>
      <c r="CP66" s="389">
        <f>'گام اول '!BG67</f>
        <v>8385659.3402545471</v>
      </c>
      <c r="CQ66" s="389">
        <f>'گام اول '!BH67</f>
        <v>76250287</v>
      </c>
      <c r="CR66" s="389">
        <f t="shared" si="22"/>
        <v>84635946.872727275</v>
      </c>
      <c r="CS66" s="399">
        <f t="shared" si="54"/>
        <v>6638737.5</v>
      </c>
      <c r="CT66" s="388">
        <f t="shared" si="24"/>
        <v>3692630</v>
      </c>
      <c r="CU66" s="389">
        <f t="shared" si="25"/>
        <v>1107789</v>
      </c>
      <c r="CV66" s="389">
        <f t="shared" si="26"/>
        <v>1120000</v>
      </c>
      <c r="CW66" s="55">
        <v>0</v>
      </c>
      <c r="CX66" s="389">
        <f t="shared" si="27"/>
        <v>97195103.372727275</v>
      </c>
      <c r="CY66" s="389">
        <f t="shared" si="28"/>
        <v>84635946.872727275</v>
      </c>
      <c r="CZ66" s="389">
        <f t="shared" si="29"/>
        <v>19466267.780727275</v>
      </c>
      <c r="DA66" s="389">
        <f t="shared" si="30"/>
        <v>116661371.15345454</v>
      </c>
      <c r="DB66" s="389">
        <f t="shared" si="31"/>
        <v>100800</v>
      </c>
      <c r="DC66" s="389">
        <f t="shared" si="32"/>
        <v>116762171.15345454</v>
      </c>
      <c r="DD66" s="394">
        <v>0</v>
      </c>
      <c r="DE66" s="389">
        <f t="shared" si="33"/>
        <v>9719510.3372727279</v>
      </c>
      <c r="DF66" s="389">
        <f t="shared" si="34"/>
        <v>4859755.1686363639</v>
      </c>
      <c r="DG66" s="389">
        <f t="shared" si="35"/>
        <v>102182905.64754546</v>
      </c>
      <c r="DH66" s="389">
        <f t="shared" si="36"/>
        <v>11439156.5</v>
      </c>
      <c r="DI66" s="389">
        <f t="shared" si="37"/>
        <v>90743749.147545457</v>
      </c>
      <c r="DJ66" s="389">
        <f t="shared" si="38"/>
        <v>0</v>
      </c>
      <c r="DL66" s="397">
        <f t="shared" si="39"/>
        <v>6638737.5</v>
      </c>
      <c r="DM66" s="397">
        <f t="shared" si="40"/>
        <v>0</v>
      </c>
    </row>
    <row r="67" spans="1:117" s="55" customFormat="1" ht="21" x14ac:dyDescent="0.2">
      <c r="A67" s="191">
        <f t="shared" si="0"/>
        <v>2655495</v>
      </c>
      <c r="B67" s="136">
        <f>'گام اول '!B68</f>
        <v>62</v>
      </c>
      <c r="C67" s="136">
        <f>'گام اول '!C68</f>
        <v>62</v>
      </c>
      <c r="D67" s="136">
        <f>'گام اول '!D68</f>
        <v>13113</v>
      </c>
      <c r="E67" s="136" t="str">
        <f>'گام اول '!E68</f>
        <v>جواد</v>
      </c>
      <c r="F67" s="136" t="str">
        <f>'گام اول '!F68</f>
        <v>داوری مقدم</v>
      </c>
      <c r="G67" s="136" t="str">
        <f>'گام اول '!G68</f>
        <v xml:space="preserve">اداری </v>
      </c>
      <c r="H67" s="136" t="str">
        <f>'گام اول '!H68</f>
        <v>ش.تهران</v>
      </c>
      <c r="I67" s="136" t="str">
        <f>'گام اول '!I68</f>
        <v>124-700-4173697-1</v>
      </c>
      <c r="J67" s="136" t="str">
        <f>'گام اول '!J68</f>
        <v>0410009768</v>
      </c>
      <c r="K67" s="136" t="str">
        <f>'گام اول '!K68</f>
        <v>0022173370</v>
      </c>
      <c r="L67" s="136" t="str">
        <f>'گام اول '!L68</f>
        <v>ش - تهران</v>
      </c>
      <c r="M67" s="136" t="str">
        <f>'گام اول '!M68</f>
        <v>اداری-کارشناسی</v>
      </c>
      <c r="N67" s="120">
        <f>'گام اول '!N68</f>
        <v>0</v>
      </c>
      <c r="O67" s="119">
        <f>'گام اول '!O68</f>
        <v>0</v>
      </c>
      <c r="P67" s="121">
        <f>'گام اول '!P68</f>
        <v>0</v>
      </c>
      <c r="Q67" s="358">
        <f>'گام اول '!Q68</f>
        <v>30</v>
      </c>
      <c r="R67" s="358">
        <f>'گام اول '!R68</f>
        <v>38</v>
      </c>
      <c r="S67" s="358">
        <f>'گام اول '!S68</f>
        <v>0</v>
      </c>
      <c r="T67" s="358">
        <f>'گام اول '!T68</f>
        <v>0</v>
      </c>
      <c r="U67" s="137">
        <f>'گام اول '!U68</f>
        <v>0</v>
      </c>
      <c r="V67" s="120">
        <f>'گام اول '!W68</f>
        <v>0</v>
      </c>
      <c r="W67" s="121">
        <f>'گام اول '!X68</f>
        <v>0</v>
      </c>
      <c r="X67" s="366">
        <f>'گام اول '!Y68</f>
        <v>0</v>
      </c>
      <c r="Y67" s="366">
        <f>'گام اول '!Z68</f>
        <v>0</v>
      </c>
      <c r="Z67" s="138">
        <f>'گام اول '!AA68</f>
        <v>1477052</v>
      </c>
      <c r="AA67" s="138">
        <f>'گام اول '!AB68</f>
        <v>0</v>
      </c>
      <c r="AB67" s="138">
        <f>'گام اول '!AC68</f>
        <v>1477052</v>
      </c>
      <c r="AC67" s="138">
        <f>'گام اول '!AD68</f>
        <v>4500000</v>
      </c>
      <c r="AD67" s="138">
        <f>'گام اول '!AE68</f>
        <v>6000000</v>
      </c>
      <c r="AE67" s="139">
        <f>'گام اول '!AF68</f>
        <v>281982.65454545454</v>
      </c>
      <c r="AF67" s="122">
        <f>'گام اول '!AG68</f>
        <v>44311560</v>
      </c>
      <c r="AG67" s="123">
        <f>'گام اول '!AH68</f>
        <v>0</v>
      </c>
      <c r="AH67" s="123">
        <f>'گام اول '!AI68</f>
        <v>10715340.872727273</v>
      </c>
      <c r="AI67" s="123">
        <f>'گام اول '!AJ68</f>
        <v>0</v>
      </c>
      <c r="AJ67" s="123">
        <f>'گام اول '!AK68</f>
        <v>4500000</v>
      </c>
      <c r="AK67" s="123">
        <f>'گام اول '!AL68</f>
        <v>6000000</v>
      </c>
      <c r="AL67" s="123">
        <f>'گام اول '!AM68</f>
        <v>0</v>
      </c>
      <c r="AM67" s="123">
        <f>'گام اول '!AN68</f>
        <v>0</v>
      </c>
      <c r="AN67" s="123">
        <f>'گام اول '!AO68</f>
        <v>0</v>
      </c>
      <c r="AO67" s="123">
        <f>'گام اول '!AP68</f>
        <v>2400000</v>
      </c>
      <c r="AP67" s="123">
        <f>'گام اول '!AQ68</f>
        <v>0</v>
      </c>
      <c r="AQ67" s="123">
        <f>'گام اول '!AR68</f>
        <v>0</v>
      </c>
      <c r="AR67" s="123">
        <f>'گام اول '!AS68</f>
        <v>0</v>
      </c>
      <c r="AS67" s="375">
        <f>'گام اول '!AT68</f>
        <v>0</v>
      </c>
      <c r="AT67" s="368">
        <f t="shared" si="1"/>
        <v>67926900.872727275</v>
      </c>
      <c r="AU67" s="173">
        <f>'گام اول '!AV68</f>
        <v>50272017.811636366</v>
      </c>
      <c r="AV67" s="141">
        <f>'گام اول '!AW68</f>
        <v>67926900.872727275</v>
      </c>
      <c r="AW67" s="142">
        <f t="shared" si="2"/>
        <v>4754883.0610909099</v>
      </c>
      <c r="AX67" s="75">
        <f t="shared" si="3"/>
        <v>1027201.7811636366</v>
      </c>
      <c r="AY67" s="142">
        <f>'گام اول '!AZ68</f>
        <v>0</v>
      </c>
      <c r="AZ67" s="142">
        <f>'گام اول '!BA68</f>
        <v>0</v>
      </c>
      <c r="BA67" s="142">
        <f>'گام اول '!BB68</f>
        <v>0</v>
      </c>
      <c r="BB67" s="142">
        <f>'گام اول '!BC68</f>
        <v>0</v>
      </c>
      <c r="BC67" s="142">
        <f>'گام اول '!BD68</f>
        <v>0</v>
      </c>
      <c r="BD67" s="142">
        <f>'گام اول '!BE68</f>
        <v>0</v>
      </c>
      <c r="BE67" s="142">
        <f>'گام اول '!BF68</f>
        <v>0</v>
      </c>
      <c r="BF67" s="143">
        <f t="shared" si="4"/>
        <v>5782084.8422545465</v>
      </c>
      <c r="BG67" s="140">
        <f t="shared" si="5"/>
        <v>62144816</v>
      </c>
      <c r="BH67" s="144">
        <f t="shared" si="6"/>
        <v>67926900.872727275</v>
      </c>
      <c r="BI67" s="398">
        <f t="shared" si="53"/>
        <v>6638737.5</v>
      </c>
      <c r="BJ67" s="145">
        <f t="shared" si="8"/>
        <v>3692630</v>
      </c>
      <c r="BK67" s="145">
        <f t="shared" si="9"/>
        <v>1107789</v>
      </c>
      <c r="BL67" s="146">
        <f t="shared" si="10"/>
        <v>1120000</v>
      </c>
      <c r="BM67" s="379">
        <v>0</v>
      </c>
      <c r="BN67" s="147">
        <f t="shared" si="11"/>
        <v>80486057.372727275</v>
      </c>
      <c r="BO67" s="148">
        <f t="shared" si="12"/>
        <v>67926900.872727275</v>
      </c>
      <c r="BP67" s="149">
        <f t="shared" si="13"/>
        <v>15623187.200727275</v>
      </c>
      <c r="BQ67" s="150">
        <f t="shared" si="14"/>
        <v>96109244.573454544</v>
      </c>
      <c r="BR67" s="151">
        <f t="shared" si="15"/>
        <v>100800</v>
      </c>
      <c r="BS67" s="147">
        <f t="shared" si="16"/>
        <v>96210044.573454544</v>
      </c>
      <c r="BT67" s="135">
        <v>0</v>
      </c>
      <c r="BU67" s="148">
        <f t="shared" si="17"/>
        <v>8048605.7372727282</v>
      </c>
      <c r="BV67" s="152">
        <f t="shared" si="18"/>
        <v>4024302.8686363641</v>
      </c>
      <c r="BW67" s="133">
        <f t="shared" si="19"/>
        <v>84137135.96754545</v>
      </c>
      <c r="BX67" s="147">
        <f t="shared" si="20"/>
        <v>11439156.5</v>
      </c>
      <c r="BY67" s="134">
        <f t="shared" si="21"/>
        <v>72697979.46754545</v>
      </c>
      <c r="CD67" s="388">
        <f>'گام اول '!AU68</f>
        <v>67926900.872727275</v>
      </c>
      <c r="CE67" s="389">
        <f>'گام اول '!AV68</f>
        <v>50272017.811636366</v>
      </c>
      <c r="CF67" s="389">
        <f>'گام اول '!AW68</f>
        <v>67926900.872727275</v>
      </c>
      <c r="CG67" s="389">
        <f>'گام اول '!AX68</f>
        <v>4754883.0610909099</v>
      </c>
      <c r="CH67" s="389">
        <f>'گام اول '!AY68</f>
        <v>1027201.7811636366</v>
      </c>
      <c r="CI67" s="389">
        <f>'گام اول '!AZ68</f>
        <v>0</v>
      </c>
      <c r="CJ67" s="389">
        <f>'گام اول '!BA68</f>
        <v>0</v>
      </c>
      <c r="CK67" s="389">
        <f>'گام اول '!BB68</f>
        <v>0</v>
      </c>
      <c r="CL67" s="389">
        <f>'گام اول '!BC68</f>
        <v>0</v>
      </c>
      <c r="CM67" s="389">
        <f>'گام اول '!BD68</f>
        <v>0</v>
      </c>
      <c r="CN67" s="389">
        <f>'گام اول '!BE68</f>
        <v>0</v>
      </c>
      <c r="CO67" s="389">
        <f>'گام اول '!BF68</f>
        <v>0</v>
      </c>
      <c r="CP67" s="389">
        <f>'گام اول '!BG68</f>
        <v>5782084.8422545465</v>
      </c>
      <c r="CQ67" s="389">
        <f>'گام اول '!BH68</f>
        <v>62144816</v>
      </c>
      <c r="CR67" s="389">
        <f t="shared" si="22"/>
        <v>67926900.872727275</v>
      </c>
      <c r="CS67" s="399">
        <f t="shared" si="54"/>
        <v>6638737.5</v>
      </c>
      <c r="CT67" s="388">
        <f t="shared" si="24"/>
        <v>3692630</v>
      </c>
      <c r="CU67" s="389">
        <f t="shared" si="25"/>
        <v>1107789</v>
      </c>
      <c r="CV67" s="389">
        <f t="shared" si="26"/>
        <v>1120000</v>
      </c>
      <c r="CW67" s="55">
        <v>0</v>
      </c>
      <c r="CX67" s="389">
        <f t="shared" si="27"/>
        <v>80486057.372727275</v>
      </c>
      <c r="CY67" s="389">
        <f t="shared" si="28"/>
        <v>67926900.872727275</v>
      </c>
      <c r="CZ67" s="389">
        <f t="shared" si="29"/>
        <v>15623187.200727275</v>
      </c>
      <c r="DA67" s="389">
        <f t="shared" si="30"/>
        <v>96109244.573454544</v>
      </c>
      <c r="DB67" s="389">
        <f t="shared" si="31"/>
        <v>100800</v>
      </c>
      <c r="DC67" s="389">
        <f t="shared" si="32"/>
        <v>96210044.573454544</v>
      </c>
      <c r="DD67" s="394">
        <v>0</v>
      </c>
      <c r="DE67" s="389">
        <f t="shared" si="33"/>
        <v>8048605.7372727282</v>
      </c>
      <c r="DF67" s="389">
        <f t="shared" si="34"/>
        <v>4024302.8686363641</v>
      </c>
      <c r="DG67" s="389">
        <f t="shared" si="35"/>
        <v>84137135.96754545</v>
      </c>
      <c r="DH67" s="389">
        <f t="shared" si="36"/>
        <v>11439156.5</v>
      </c>
      <c r="DI67" s="389">
        <f t="shared" si="37"/>
        <v>72697979.46754545</v>
      </c>
      <c r="DJ67" s="389">
        <f t="shared" si="38"/>
        <v>0</v>
      </c>
      <c r="DL67" s="397">
        <f t="shared" si="39"/>
        <v>6638737.5</v>
      </c>
      <c r="DM67" s="397">
        <f t="shared" si="40"/>
        <v>0</v>
      </c>
    </row>
    <row r="68" spans="1:117" s="55" customFormat="1" ht="21" x14ac:dyDescent="0.2">
      <c r="A68" s="191">
        <f t="shared" si="0"/>
        <v>2655495</v>
      </c>
      <c r="B68" s="136">
        <f>'گام اول '!B69</f>
        <v>63</v>
      </c>
      <c r="C68" s="136">
        <f>'گام اول '!C69</f>
        <v>63</v>
      </c>
      <c r="D68" s="136">
        <f>'گام اول '!D69</f>
        <v>13093</v>
      </c>
      <c r="E68" s="136" t="str">
        <f>'گام اول '!E69</f>
        <v>سید مرتضی</v>
      </c>
      <c r="F68" s="136" t="str">
        <f>'گام اول '!F69</f>
        <v>مرعشیان</v>
      </c>
      <c r="G68" s="136" t="str">
        <f>'گام اول '!G69</f>
        <v xml:space="preserve">اداری </v>
      </c>
      <c r="H68" s="136" t="str">
        <f>'گام اول '!H69</f>
        <v>ش.تهران</v>
      </c>
      <c r="I68" s="136" t="str">
        <f>'گام اول '!I69</f>
        <v>124-700-4175243-1</v>
      </c>
      <c r="J68" s="136" t="str">
        <f>'گام اول '!J69</f>
        <v>5260083377</v>
      </c>
      <c r="K68" s="136" t="str">
        <f>'گام اول '!K69</f>
        <v>0012791299</v>
      </c>
      <c r="L68" s="136" t="str">
        <f>'گام اول '!L69</f>
        <v>ش - تهران</v>
      </c>
      <c r="M68" s="136" t="str">
        <f>'گام اول '!M69</f>
        <v>اداری-کارشناسی ارشد</v>
      </c>
      <c r="N68" s="120">
        <f>'گام اول '!N69</f>
        <v>0</v>
      </c>
      <c r="O68" s="119">
        <f>'گام اول '!O69</f>
        <v>0</v>
      </c>
      <c r="P68" s="121">
        <f>'گام اول '!P69</f>
        <v>0</v>
      </c>
      <c r="Q68" s="358">
        <f>'گام اول '!Q69</f>
        <v>30</v>
      </c>
      <c r="R68" s="358">
        <f>'گام اول '!R69</f>
        <v>32</v>
      </c>
      <c r="S68" s="358">
        <f>'گام اول '!S69</f>
        <v>0</v>
      </c>
      <c r="T68" s="358">
        <f>'گام اول '!T69</f>
        <v>0</v>
      </c>
      <c r="U68" s="137">
        <f>'گام اول '!U69</f>
        <v>0</v>
      </c>
      <c r="V68" s="120">
        <f>'گام اول '!W69</f>
        <v>0</v>
      </c>
      <c r="W68" s="121">
        <f>'گام اول '!X69</f>
        <v>0</v>
      </c>
      <c r="X68" s="366">
        <f>'گام اول '!Y69</f>
        <v>0</v>
      </c>
      <c r="Y68" s="366">
        <f>'گام اول '!Z69</f>
        <v>0</v>
      </c>
      <c r="Z68" s="138">
        <f>'گام اول '!AA69</f>
        <v>1642901</v>
      </c>
      <c r="AA68" s="138">
        <f>'گام اول '!AB69</f>
        <v>0</v>
      </c>
      <c r="AB68" s="138">
        <f>'گام اول '!AC69</f>
        <v>1642901</v>
      </c>
      <c r="AC68" s="138">
        <f>'گام اول '!AD69</f>
        <v>4500000</v>
      </c>
      <c r="AD68" s="138">
        <f>'گام اول '!AE69</f>
        <v>6000000</v>
      </c>
      <c r="AE68" s="139">
        <f>'گام اول '!AF69</f>
        <v>313644.73636363639</v>
      </c>
      <c r="AF68" s="122">
        <f>'گام اول '!AG69</f>
        <v>49287030</v>
      </c>
      <c r="AG68" s="123">
        <f>'گام اول '!AH69</f>
        <v>0</v>
      </c>
      <c r="AH68" s="123">
        <f>'گام اول '!AI69</f>
        <v>10036631.563636364</v>
      </c>
      <c r="AI68" s="123">
        <f>'گام اول '!AJ69</f>
        <v>0</v>
      </c>
      <c r="AJ68" s="123">
        <f>'گام اول '!AK69</f>
        <v>4500000</v>
      </c>
      <c r="AK68" s="123">
        <f>'گام اول '!AL69</f>
        <v>6000000</v>
      </c>
      <c r="AL68" s="123">
        <f>'گام اول '!AM69</f>
        <v>0</v>
      </c>
      <c r="AM68" s="123">
        <f>'گام اول '!AN69</f>
        <v>0</v>
      </c>
      <c r="AN68" s="123">
        <f>'گام اول '!AO69</f>
        <v>0</v>
      </c>
      <c r="AO68" s="123">
        <f>'گام اول '!AP69</f>
        <v>3400000</v>
      </c>
      <c r="AP68" s="123">
        <f>'گام اول '!AQ69</f>
        <v>0</v>
      </c>
      <c r="AQ68" s="123">
        <f>'گام اول '!AR69</f>
        <v>0</v>
      </c>
      <c r="AR68" s="123">
        <f>'گام اول '!AS69</f>
        <v>0</v>
      </c>
      <c r="AS68" s="375">
        <f>'گام اول '!AT69</f>
        <v>0</v>
      </c>
      <c r="AT68" s="368">
        <f t="shared" si="1"/>
        <v>73223661.563636363</v>
      </c>
      <c r="AU68" s="173">
        <f>'گام اول '!AV69</f>
        <v>54198005.254181817</v>
      </c>
      <c r="AV68" s="141">
        <f>'گام اول '!AW69</f>
        <v>73223661.563636363</v>
      </c>
      <c r="AW68" s="142">
        <f t="shared" si="2"/>
        <v>5125656.3094545463</v>
      </c>
      <c r="AX68" s="75">
        <f t="shared" si="3"/>
        <v>1419800.5254181819</v>
      </c>
      <c r="AY68" s="142">
        <f>'گام اول '!AZ69</f>
        <v>0</v>
      </c>
      <c r="AZ68" s="142">
        <f>'گام اول '!BA69</f>
        <v>0</v>
      </c>
      <c r="BA68" s="142">
        <f>'گام اول '!BB69</f>
        <v>0</v>
      </c>
      <c r="BB68" s="142">
        <f>'گام اول '!BC69</f>
        <v>0</v>
      </c>
      <c r="BC68" s="142">
        <f>'گام اول '!BD69</f>
        <v>0</v>
      </c>
      <c r="BD68" s="142">
        <f>'گام اول '!BE69</f>
        <v>0</v>
      </c>
      <c r="BE68" s="142">
        <f>'گام اول '!BF69</f>
        <v>0</v>
      </c>
      <c r="BF68" s="143">
        <f t="shared" si="4"/>
        <v>6545456.8348727282</v>
      </c>
      <c r="BG68" s="140">
        <f t="shared" si="5"/>
        <v>66678204</v>
      </c>
      <c r="BH68" s="144">
        <f t="shared" si="6"/>
        <v>73223661.563636363</v>
      </c>
      <c r="BI68" s="398">
        <f t="shared" si="53"/>
        <v>6638737.5</v>
      </c>
      <c r="BJ68" s="145">
        <f t="shared" si="8"/>
        <v>4107252.4999999995</v>
      </c>
      <c r="BK68" s="145">
        <f t="shared" si="9"/>
        <v>1232175.75</v>
      </c>
      <c r="BL68" s="146">
        <f t="shared" si="10"/>
        <v>1120000</v>
      </c>
      <c r="BM68" s="379">
        <v>0</v>
      </c>
      <c r="BN68" s="147">
        <f t="shared" si="11"/>
        <v>86321827.313636363</v>
      </c>
      <c r="BO68" s="148">
        <f t="shared" si="12"/>
        <v>73223661.563636363</v>
      </c>
      <c r="BP68" s="149">
        <f t="shared" si="13"/>
        <v>16841442.159636363</v>
      </c>
      <c r="BQ68" s="150">
        <f t="shared" si="14"/>
        <v>103163269.47327273</v>
      </c>
      <c r="BR68" s="151">
        <f t="shared" si="15"/>
        <v>100800</v>
      </c>
      <c r="BS68" s="147">
        <f t="shared" si="16"/>
        <v>103264069.47327273</v>
      </c>
      <c r="BT68" s="135">
        <v>0</v>
      </c>
      <c r="BU68" s="148">
        <f t="shared" si="17"/>
        <v>8632182.7313636374</v>
      </c>
      <c r="BV68" s="152">
        <f t="shared" si="18"/>
        <v>4316091.3656818187</v>
      </c>
      <c r="BW68" s="133">
        <f t="shared" si="19"/>
        <v>90315795.376227275</v>
      </c>
      <c r="BX68" s="147">
        <f t="shared" si="20"/>
        <v>11978165.75</v>
      </c>
      <c r="BY68" s="134">
        <f t="shared" si="21"/>
        <v>78337629.626227275</v>
      </c>
      <c r="CD68" s="388">
        <f>'گام اول '!AU69</f>
        <v>73223661.563636363</v>
      </c>
      <c r="CE68" s="389">
        <f>'گام اول '!AV69</f>
        <v>54198005.254181817</v>
      </c>
      <c r="CF68" s="389">
        <f>'گام اول '!AW69</f>
        <v>73223661.563636363</v>
      </c>
      <c r="CG68" s="389">
        <f>'گام اول '!AX69</f>
        <v>5125656.3094545463</v>
      </c>
      <c r="CH68" s="389">
        <f>'گام اول '!AY69</f>
        <v>1419800.5254181819</v>
      </c>
      <c r="CI68" s="389">
        <f>'گام اول '!AZ69</f>
        <v>0</v>
      </c>
      <c r="CJ68" s="389">
        <f>'گام اول '!BA69</f>
        <v>0</v>
      </c>
      <c r="CK68" s="389">
        <f>'گام اول '!BB69</f>
        <v>0</v>
      </c>
      <c r="CL68" s="389">
        <f>'گام اول '!BC69</f>
        <v>0</v>
      </c>
      <c r="CM68" s="389">
        <f>'گام اول '!BD69</f>
        <v>0</v>
      </c>
      <c r="CN68" s="389">
        <f>'گام اول '!BE69</f>
        <v>0</v>
      </c>
      <c r="CO68" s="389">
        <f>'گام اول '!BF69</f>
        <v>0</v>
      </c>
      <c r="CP68" s="389">
        <f>'گام اول '!BG69</f>
        <v>6545456.8348727282</v>
      </c>
      <c r="CQ68" s="389">
        <f>'گام اول '!BH69</f>
        <v>66678204</v>
      </c>
      <c r="CR68" s="389">
        <f t="shared" si="22"/>
        <v>73223661.563636363</v>
      </c>
      <c r="CS68" s="399">
        <f t="shared" si="54"/>
        <v>6638737.5</v>
      </c>
      <c r="CT68" s="388">
        <f t="shared" si="24"/>
        <v>4107252.4999999995</v>
      </c>
      <c r="CU68" s="389">
        <f t="shared" si="25"/>
        <v>1232175.75</v>
      </c>
      <c r="CV68" s="389">
        <f t="shared" si="26"/>
        <v>1120000</v>
      </c>
      <c r="CW68" s="55">
        <v>0</v>
      </c>
      <c r="CX68" s="389">
        <f t="shared" si="27"/>
        <v>86321827.313636363</v>
      </c>
      <c r="CY68" s="389">
        <f t="shared" si="28"/>
        <v>73223661.563636363</v>
      </c>
      <c r="CZ68" s="389">
        <f t="shared" si="29"/>
        <v>16841442.159636363</v>
      </c>
      <c r="DA68" s="389">
        <f t="shared" si="30"/>
        <v>103163269.47327273</v>
      </c>
      <c r="DB68" s="389">
        <f t="shared" si="31"/>
        <v>100800</v>
      </c>
      <c r="DC68" s="389">
        <f t="shared" si="32"/>
        <v>103264069.47327273</v>
      </c>
      <c r="DD68" s="394">
        <v>0</v>
      </c>
      <c r="DE68" s="389">
        <f t="shared" si="33"/>
        <v>8632182.7313636374</v>
      </c>
      <c r="DF68" s="389">
        <f t="shared" si="34"/>
        <v>4316091.3656818187</v>
      </c>
      <c r="DG68" s="389">
        <f t="shared" si="35"/>
        <v>90315795.376227275</v>
      </c>
      <c r="DH68" s="389">
        <f t="shared" si="36"/>
        <v>11978165.75</v>
      </c>
      <c r="DI68" s="389">
        <f t="shared" si="37"/>
        <v>78337629.626227275</v>
      </c>
      <c r="DJ68" s="389">
        <f t="shared" si="38"/>
        <v>0</v>
      </c>
      <c r="DL68" s="397">
        <f t="shared" si="39"/>
        <v>6638737.5</v>
      </c>
      <c r="DM68" s="397">
        <f t="shared" si="40"/>
        <v>0</v>
      </c>
    </row>
    <row r="69" spans="1:117" s="55" customFormat="1" ht="21" x14ac:dyDescent="0.2">
      <c r="A69" s="191">
        <f t="shared" si="0"/>
        <v>2655495</v>
      </c>
      <c r="B69" s="136">
        <f>'گام اول '!B70</f>
        <v>64</v>
      </c>
      <c r="C69" s="136">
        <f>'گام اول '!C70</f>
        <v>64</v>
      </c>
      <c r="D69" s="136">
        <f>'گام اول '!D70</f>
        <v>13078</v>
      </c>
      <c r="E69" s="136" t="str">
        <f>'گام اول '!E70</f>
        <v xml:space="preserve">محمد مهدی </v>
      </c>
      <c r="F69" s="136" t="str">
        <f>'گام اول '!F70</f>
        <v>ساجدی</v>
      </c>
      <c r="G69" s="136" t="str">
        <f>'گام اول '!G70</f>
        <v xml:space="preserve">اداری </v>
      </c>
      <c r="H69" s="136" t="str">
        <f>'گام اول '!H70</f>
        <v>ش.تهران</v>
      </c>
      <c r="I69" s="136" t="str">
        <f>'گام اول '!I70</f>
        <v>390-813-4033293-1</v>
      </c>
      <c r="J69" s="136" t="str">
        <f>'گام اول '!J70</f>
        <v>4609942471</v>
      </c>
      <c r="K69" s="136" t="str">
        <f>'گام اول '!K70</f>
        <v>0012863690</v>
      </c>
      <c r="L69" s="136" t="str">
        <f>'گام اول '!L70</f>
        <v>ش - تهران</v>
      </c>
      <c r="M69" s="136" t="str">
        <f>'گام اول '!M70</f>
        <v>اداری-کارشناسی</v>
      </c>
      <c r="N69" s="120">
        <f>'گام اول '!N70</f>
        <v>0</v>
      </c>
      <c r="O69" s="119">
        <f>'گام اول '!O70</f>
        <v>0</v>
      </c>
      <c r="P69" s="121">
        <f>'گام اول '!P70</f>
        <v>0</v>
      </c>
      <c r="Q69" s="358">
        <f>'گام اول '!Q70</f>
        <v>30</v>
      </c>
      <c r="R69" s="358">
        <f>'گام اول '!R70</f>
        <v>150</v>
      </c>
      <c r="S69" s="358">
        <f>'گام اول '!S70</f>
        <v>0</v>
      </c>
      <c r="T69" s="358">
        <f>'گام اول '!T70</f>
        <v>0</v>
      </c>
      <c r="U69" s="137">
        <f>'گام اول '!U70</f>
        <v>0</v>
      </c>
      <c r="V69" s="120">
        <f>'گام اول '!W70</f>
        <v>0</v>
      </c>
      <c r="W69" s="121">
        <f>'گام اول '!X70</f>
        <v>0</v>
      </c>
      <c r="X69" s="366">
        <f>'گام اول '!Y70</f>
        <v>0</v>
      </c>
      <c r="Y69" s="366">
        <f>'گام اول '!Z70</f>
        <v>0</v>
      </c>
      <c r="Z69" s="138">
        <f>'گام اول '!AA70</f>
        <v>1477052</v>
      </c>
      <c r="AA69" s="138">
        <f>'گام اول '!AB70</f>
        <v>46667</v>
      </c>
      <c r="AB69" s="138">
        <f>'گام اول '!AC70</f>
        <v>1523719</v>
      </c>
      <c r="AC69" s="138">
        <f>'گام اول '!AD70</f>
        <v>4500000</v>
      </c>
      <c r="AD69" s="138">
        <f>'گام اول '!AE70</f>
        <v>6000000</v>
      </c>
      <c r="AE69" s="139">
        <f>'گام اول '!AF70</f>
        <v>290891.80909090908</v>
      </c>
      <c r="AF69" s="122">
        <f>'گام اول '!AG70</f>
        <v>44311560</v>
      </c>
      <c r="AG69" s="123">
        <f>'گام اول '!AH70</f>
        <v>1400010</v>
      </c>
      <c r="AH69" s="123">
        <f>'گام اول '!AI70</f>
        <v>43633771.36363636</v>
      </c>
      <c r="AI69" s="123">
        <f>'گام اول '!AJ70</f>
        <v>0</v>
      </c>
      <c r="AJ69" s="123">
        <f>'گام اول '!AK70</f>
        <v>4500000</v>
      </c>
      <c r="AK69" s="123">
        <f>'گام اول '!AL70</f>
        <v>6000000</v>
      </c>
      <c r="AL69" s="123">
        <f>'گام اول '!AM70</f>
        <v>0</v>
      </c>
      <c r="AM69" s="123">
        <f>'گام اول '!AN70</f>
        <v>0</v>
      </c>
      <c r="AN69" s="123">
        <f>'گام اول '!AO70</f>
        <v>0</v>
      </c>
      <c r="AO69" s="123">
        <f>'گام اول '!AP70</f>
        <v>4400000</v>
      </c>
      <c r="AP69" s="123">
        <f>'گام اول '!AQ70</f>
        <v>0</v>
      </c>
      <c r="AQ69" s="123">
        <f>'گام اول '!AR70</f>
        <v>0</v>
      </c>
      <c r="AR69" s="123">
        <f>'گام اول '!AS70</f>
        <v>0</v>
      </c>
      <c r="AS69" s="375">
        <f>'گام اول '!AT70</f>
        <v>0</v>
      </c>
      <c r="AT69" s="368">
        <f t="shared" si="1"/>
        <v>104245341.36363636</v>
      </c>
      <c r="AU69" s="173">
        <f>'گام اول '!AV70</f>
        <v>82048167.468181819</v>
      </c>
      <c r="AV69" s="141">
        <f>'گام اول '!AW70</f>
        <v>104245341.36363636</v>
      </c>
      <c r="AW69" s="142">
        <f t="shared" si="2"/>
        <v>7297173.8954545455</v>
      </c>
      <c r="AX69" s="75">
        <f t="shared" si="3"/>
        <v>4307225.1202272726</v>
      </c>
      <c r="AY69" s="142">
        <f>'گام اول '!AZ70</f>
        <v>0</v>
      </c>
      <c r="AZ69" s="142">
        <f>'گام اول '!BA70</f>
        <v>0</v>
      </c>
      <c r="BA69" s="142">
        <f>'گام اول '!BB70</f>
        <v>0</v>
      </c>
      <c r="BB69" s="142">
        <f>'گام اول '!BC70</f>
        <v>0</v>
      </c>
      <c r="BC69" s="142">
        <f>'گام اول '!BD70</f>
        <v>0</v>
      </c>
      <c r="BD69" s="142">
        <f>'گام اول '!BE70</f>
        <v>0</v>
      </c>
      <c r="BE69" s="142">
        <f>'گام اول '!BF70</f>
        <v>0</v>
      </c>
      <c r="BF69" s="143">
        <f t="shared" si="4"/>
        <v>11604399.015681818</v>
      </c>
      <c r="BG69" s="140">
        <f t="shared" si="5"/>
        <v>92640942</v>
      </c>
      <c r="BH69" s="144">
        <f t="shared" si="6"/>
        <v>104245341.36363636</v>
      </c>
      <c r="BI69" s="398">
        <f t="shared" si="53"/>
        <v>6638737.5</v>
      </c>
      <c r="BJ69" s="145">
        <f t="shared" si="8"/>
        <v>3809297.5</v>
      </c>
      <c r="BK69" s="145">
        <f t="shared" si="9"/>
        <v>1142789.25</v>
      </c>
      <c r="BL69" s="146">
        <f t="shared" si="10"/>
        <v>1120000</v>
      </c>
      <c r="BM69" s="379">
        <v>0</v>
      </c>
      <c r="BN69" s="147">
        <f t="shared" si="11"/>
        <v>116956165.61363636</v>
      </c>
      <c r="BO69" s="148">
        <f t="shared" si="12"/>
        <v>104245341.36363636</v>
      </c>
      <c r="BP69" s="149">
        <f t="shared" si="13"/>
        <v>23976428.513636366</v>
      </c>
      <c r="BQ69" s="150">
        <f t="shared" si="14"/>
        <v>140932594.12727273</v>
      </c>
      <c r="BR69" s="151">
        <f t="shared" si="15"/>
        <v>100800</v>
      </c>
      <c r="BS69" s="147">
        <f t="shared" si="16"/>
        <v>141033394.12727273</v>
      </c>
      <c r="BT69" s="135">
        <v>0</v>
      </c>
      <c r="BU69" s="148">
        <f t="shared" si="17"/>
        <v>11695616.561363637</v>
      </c>
      <c r="BV69" s="152">
        <f t="shared" si="18"/>
        <v>5847808.2806818187</v>
      </c>
      <c r="BW69" s="133">
        <f t="shared" si="19"/>
        <v>123489969.28522727</v>
      </c>
      <c r="BX69" s="147">
        <f t="shared" si="20"/>
        <v>11590824.25</v>
      </c>
      <c r="BY69" s="134">
        <f t="shared" si="21"/>
        <v>111899145.03522727</v>
      </c>
      <c r="CD69" s="388">
        <f>'گام اول '!AU70</f>
        <v>104245341.36363636</v>
      </c>
      <c r="CE69" s="389">
        <f>'گام اول '!AV70</f>
        <v>82048167.468181819</v>
      </c>
      <c r="CF69" s="389">
        <f>'گام اول '!AW70</f>
        <v>104245341.36363636</v>
      </c>
      <c r="CG69" s="389">
        <f>'گام اول '!AX70</f>
        <v>7297173.8954545455</v>
      </c>
      <c r="CH69" s="389">
        <f>'گام اول '!AY70</f>
        <v>4307225.1202272726</v>
      </c>
      <c r="CI69" s="389">
        <f>'گام اول '!AZ70</f>
        <v>0</v>
      </c>
      <c r="CJ69" s="389">
        <f>'گام اول '!BA70</f>
        <v>0</v>
      </c>
      <c r="CK69" s="389">
        <f>'گام اول '!BB70</f>
        <v>0</v>
      </c>
      <c r="CL69" s="389">
        <f>'گام اول '!BC70</f>
        <v>0</v>
      </c>
      <c r="CM69" s="389">
        <f>'گام اول '!BD70</f>
        <v>0</v>
      </c>
      <c r="CN69" s="389">
        <f>'گام اول '!BE70</f>
        <v>0</v>
      </c>
      <c r="CO69" s="389">
        <f>'گام اول '!BF70</f>
        <v>0</v>
      </c>
      <c r="CP69" s="389">
        <f>'گام اول '!BG70</f>
        <v>11604399.015681818</v>
      </c>
      <c r="CQ69" s="389">
        <f>'گام اول '!BH70</f>
        <v>92640942</v>
      </c>
      <c r="CR69" s="389">
        <f t="shared" si="22"/>
        <v>104245341.36363636</v>
      </c>
      <c r="CS69" s="399">
        <f t="shared" si="54"/>
        <v>6638737.5</v>
      </c>
      <c r="CT69" s="388">
        <f t="shared" si="24"/>
        <v>3809297.5</v>
      </c>
      <c r="CU69" s="389">
        <f t="shared" si="25"/>
        <v>1142789.25</v>
      </c>
      <c r="CV69" s="389">
        <f t="shared" si="26"/>
        <v>1120000</v>
      </c>
      <c r="CW69" s="55">
        <v>0</v>
      </c>
      <c r="CX69" s="389">
        <f t="shared" si="27"/>
        <v>116956165.61363636</v>
      </c>
      <c r="CY69" s="389">
        <f t="shared" si="28"/>
        <v>104245341.36363636</v>
      </c>
      <c r="CZ69" s="389">
        <f t="shared" si="29"/>
        <v>23976428.513636366</v>
      </c>
      <c r="DA69" s="389">
        <f t="shared" si="30"/>
        <v>140932594.12727273</v>
      </c>
      <c r="DB69" s="389">
        <f t="shared" si="31"/>
        <v>100800</v>
      </c>
      <c r="DC69" s="389">
        <f t="shared" si="32"/>
        <v>141033394.12727273</v>
      </c>
      <c r="DD69" s="394">
        <v>0</v>
      </c>
      <c r="DE69" s="389">
        <f t="shared" si="33"/>
        <v>11695616.561363637</v>
      </c>
      <c r="DF69" s="389">
        <f t="shared" si="34"/>
        <v>5847808.2806818187</v>
      </c>
      <c r="DG69" s="389">
        <f t="shared" si="35"/>
        <v>123489969.28522727</v>
      </c>
      <c r="DH69" s="389">
        <f t="shared" si="36"/>
        <v>11590824.25</v>
      </c>
      <c r="DI69" s="389">
        <f t="shared" si="37"/>
        <v>111899145.03522727</v>
      </c>
      <c r="DJ69" s="389">
        <f t="shared" si="38"/>
        <v>0</v>
      </c>
      <c r="DL69" s="397">
        <f t="shared" si="39"/>
        <v>6638737.5</v>
      </c>
      <c r="DM69" s="397">
        <f t="shared" si="40"/>
        <v>0</v>
      </c>
    </row>
    <row r="70" spans="1:117" s="55" customFormat="1" ht="21" x14ac:dyDescent="0.2">
      <c r="A70" s="191">
        <f t="shared" si="0"/>
        <v>2655495</v>
      </c>
      <c r="B70" s="136">
        <f>'گام اول '!B71</f>
        <v>65</v>
      </c>
      <c r="C70" s="136">
        <f>'گام اول '!C71</f>
        <v>65</v>
      </c>
      <c r="D70" s="136">
        <f>'گام اول '!D71</f>
        <v>13105</v>
      </c>
      <c r="E70" s="136" t="str">
        <f>'گام اول '!E71</f>
        <v>نوید</v>
      </c>
      <c r="F70" s="136" t="str">
        <f>'گام اول '!F71</f>
        <v>پیشرو</v>
      </c>
      <c r="G70" s="136" t="str">
        <f>'گام اول '!G71</f>
        <v xml:space="preserve">اداری </v>
      </c>
      <c r="H70" s="136" t="str">
        <f>'گام اول '!H71</f>
        <v>ش.تهران</v>
      </c>
      <c r="I70" s="136" t="str">
        <f>'گام اول '!I71</f>
        <v>255-700-4178687-1</v>
      </c>
      <c r="J70" s="136" t="str">
        <f>'گام اول '!J71</f>
        <v>0491653751</v>
      </c>
      <c r="K70" s="136" t="str">
        <f>'گام اول '!K71</f>
        <v>0021767588</v>
      </c>
      <c r="L70" s="136" t="str">
        <f>'گام اول '!L71</f>
        <v>ش - تهران</v>
      </c>
      <c r="M70" s="136" t="str">
        <f>'گام اول '!M71</f>
        <v>اداری-کارشناسی ارشد</v>
      </c>
      <c r="N70" s="120">
        <f>'گام اول '!N71</f>
        <v>0</v>
      </c>
      <c r="O70" s="119">
        <f>'گام اول '!O71</f>
        <v>0</v>
      </c>
      <c r="P70" s="121">
        <f>'گام اول '!P71</f>
        <v>0</v>
      </c>
      <c r="Q70" s="358">
        <f>'گام اول '!Q71</f>
        <v>30</v>
      </c>
      <c r="R70" s="358">
        <f>'گام اول '!R71</f>
        <v>100</v>
      </c>
      <c r="S70" s="358">
        <f>'گام اول '!S71</f>
        <v>0</v>
      </c>
      <c r="T70" s="358">
        <f>'گام اول '!T71</f>
        <v>0</v>
      </c>
      <c r="U70" s="137">
        <f>'گام اول '!U71</f>
        <v>0</v>
      </c>
      <c r="V70" s="120">
        <f>'گام اول '!W71</f>
        <v>0</v>
      </c>
      <c r="W70" s="121">
        <f>'گام اول '!X71</f>
        <v>0</v>
      </c>
      <c r="X70" s="366">
        <f>'گام اول '!Y71</f>
        <v>1</v>
      </c>
      <c r="Y70" s="366">
        <f>'گام اول '!Z71</f>
        <v>1</v>
      </c>
      <c r="Z70" s="138">
        <f>'گام اول '!AA71</f>
        <v>1642901</v>
      </c>
      <c r="AA70" s="138">
        <f>'گام اول '!AB71</f>
        <v>0</v>
      </c>
      <c r="AB70" s="138">
        <f>'گام اول '!AC71</f>
        <v>1642901</v>
      </c>
      <c r="AC70" s="138">
        <f>'گام اول '!AD71</f>
        <v>4500000</v>
      </c>
      <c r="AD70" s="138">
        <f>'گام اول '!AE71</f>
        <v>6000000</v>
      </c>
      <c r="AE70" s="139">
        <f>'گام اول '!AF71</f>
        <v>313644.73636363639</v>
      </c>
      <c r="AF70" s="122">
        <f>'گام اول '!AG71</f>
        <v>49287030</v>
      </c>
      <c r="AG70" s="123">
        <f>'گام اول '!AH71</f>
        <v>0</v>
      </c>
      <c r="AH70" s="123">
        <f>'گام اول '!AI71</f>
        <v>31364473.63636364</v>
      </c>
      <c r="AI70" s="123">
        <f>'گام اول '!AJ71</f>
        <v>2655495</v>
      </c>
      <c r="AJ70" s="123">
        <f>'گام اول '!AK71</f>
        <v>4500000</v>
      </c>
      <c r="AK70" s="123">
        <f>'گام اول '!AL71</f>
        <v>6000000</v>
      </c>
      <c r="AL70" s="123">
        <f>'گام اول '!AM71</f>
        <v>0</v>
      </c>
      <c r="AM70" s="123">
        <f>'گام اول '!AN71</f>
        <v>0</v>
      </c>
      <c r="AN70" s="123">
        <f>'گام اول '!AO71</f>
        <v>0</v>
      </c>
      <c r="AO70" s="123">
        <f>'گام اول '!AP71</f>
        <v>4000000</v>
      </c>
      <c r="AP70" s="123">
        <f>'گام اول '!AQ71</f>
        <v>0</v>
      </c>
      <c r="AQ70" s="123">
        <f>'گام اول '!AR71</f>
        <v>0</v>
      </c>
      <c r="AR70" s="123">
        <f>'گام اول '!AS71</f>
        <v>0</v>
      </c>
      <c r="AS70" s="375">
        <f>'گام اول '!AT71</f>
        <v>0</v>
      </c>
      <c r="AT70" s="368">
        <f t="shared" si="1"/>
        <v>97806998.63636364</v>
      </c>
      <c r="AU70" s="173">
        <f>'گام اول '!AV71</f>
        <v>73990898.381818175</v>
      </c>
      <c r="AV70" s="141">
        <f>'گام اول '!AW71</f>
        <v>95151503.63636364</v>
      </c>
      <c r="AW70" s="142">
        <f t="shared" si="2"/>
        <v>6660605.2545454558</v>
      </c>
      <c r="AX70" s="75">
        <f t="shared" si="3"/>
        <v>3399089.8381818179</v>
      </c>
      <c r="AY70" s="142">
        <f>'گام اول '!AZ71</f>
        <v>0</v>
      </c>
      <c r="AZ70" s="142">
        <f>'گام اول '!BA71</f>
        <v>0</v>
      </c>
      <c r="BA70" s="142">
        <f>'گام اول '!BB71</f>
        <v>0</v>
      </c>
      <c r="BB70" s="142">
        <f>'گام اول '!BC71</f>
        <v>0</v>
      </c>
      <c r="BC70" s="142">
        <f>'گام اول '!BD71</f>
        <v>0</v>
      </c>
      <c r="BD70" s="142">
        <f>'گام اول '!BE71</f>
        <v>0</v>
      </c>
      <c r="BE70" s="142">
        <f>'گام اول '!BF71</f>
        <v>0</v>
      </c>
      <c r="BF70" s="143">
        <f t="shared" si="4"/>
        <v>10059695.092727274</v>
      </c>
      <c r="BG70" s="140">
        <f t="shared" si="5"/>
        <v>87747303</v>
      </c>
      <c r="BH70" s="144">
        <f t="shared" si="6"/>
        <v>97806998.63636364</v>
      </c>
      <c r="BI70" s="398">
        <f t="shared" si="53"/>
        <v>6638737.5</v>
      </c>
      <c r="BJ70" s="145">
        <f t="shared" si="8"/>
        <v>4107252.4999999995</v>
      </c>
      <c r="BK70" s="145">
        <f t="shared" si="9"/>
        <v>1232175.75</v>
      </c>
      <c r="BL70" s="146">
        <f t="shared" si="10"/>
        <v>1120000</v>
      </c>
      <c r="BM70" s="379">
        <v>0</v>
      </c>
      <c r="BN70" s="147">
        <f t="shared" si="11"/>
        <v>110905164.38636364</v>
      </c>
      <c r="BO70" s="148">
        <f t="shared" si="12"/>
        <v>95151503.63636364</v>
      </c>
      <c r="BP70" s="149">
        <f t="shared" si="13"/>
        <v>21884845.83636364</v>
      </c>
      <c r="BQ70" s="150">
        <f t="shared" si="14"/>
        <v>132790010.22272728</v>
      </c>
      <c r="BR70" s="151">
        <f t="shared" si="15"/>
        <v>100800</v>
      </c>
      <c r="BS70" s="147">
        <f t="shared" si="16"/>
        <v>132890810.22272728</v>
      </c>
      <c r="BT70" s="135">
        <v>0</v>
      </c>
      <c r="BU70" s="148">
        <f t="shared" si="17"/>
        <v>11090516.438636364</v>
      </c>
      <c r="BV70" s="152">
        <f t="shared" si="18"/>
        <v>5545258.2193181822</v>
      </c>
      <c r="BW70" s="133">
        <f t="shared" si="19"/>
        <v>116255035.56477274</v>
      </c>
      <c r="BX70" s="147">
        <f t="shared" si="20"/>
        <v>11978165.75</v>
      </c>
      <c r="BY70" s="134">
        <f t="shared" si="21"/>
        <v>104276869.81477274</v>
      </c>
      <c r="CD70" s="388">
        <f>'گام اول '!AU71</f>
        <v>97806998.63636364</v>
      </c>
      <c r="CE70" s="389">
        <f>'گام اول '!AV71</f>
        <v>73990898.381818175</v>
      </c>
      <c r="CF70" s="389">
        <f>'گام اول '!AW71</f>
        <v>95151503.63636364</v>
      </c>
      <c r="CG70" s="389">
        <f>'گام اول '!AX71</f>
        <v>6660605.2545454558</v>
      </c>
      <c r="CH70" s="389">
        <f>'گام اول '!AY71</f>
        <v>3399089.8381818179</v>
      </c>
      <c r="CI70" s="389">
        <f>'گام اول '!AZ71</f>
        <v>0</v>
      </c>
      <c r="CJ70" s="389">
        <f>'گام اول '!BA71</f>
        <v>0</v>
      </c>
      <c r="CK70" s="389">
        <f>'گام اول '!BB71</f>
        <v>0</v>
      </c>
      <c r="CL70" s="389">
        <f>'گام اول '!BC71</f>
        <v>0</v>
      </c>
      <c r="CM70" s="389">
        <f>'گام اول '!BD71</f>
        <v>0</v>
      </c>
      <c r="CN70" s="389">
        <f>'گام اول '!BE71</f>
        <v>0</v>
      </c>
      <c r="CO70" s="389">
        <f>'گام اول '!BF71</f>
        <v>0</v>
      </c>
      <c r="CP70" s="389">
        <f>'گام اول '!BG71</f>
        <v>10059695.092727274</v>
      </c>
      <c r="CQ70" s="389">
        <f>'گام اول '!BH71</f>
        <v>87747303</v>
      </c>
      <c r="CR70" s="389">
        <f t="shared" si="22"/>
        <v>97806998.63636364</v>
      </c>
      <c r="CS70" s="399">
        <f t="shared" si="54"/>
        <v>6638737.5</v>
      </c>
      <c r="CT70" s="388">
        <f t="shared" si="24"/>
        <v>4107252.4999999995</v>
      </c>
      <c r="CU70" s="389">
        <f t="shared" si="25"/>
        <v>1232175.75</v>
      </c>
      <c r="CV70" s="389">
        <f t="shared" si="26"/>
        <v>1120000</v>
      </c>
      <c r="CW70" s="55">
        <v>0</v>
      </c>
      <c r="CX70" s="389">
        <f t="shared" si="27"/>
        <v>110905164.38636364</v>
      </c>
      <c r="CY70" s="389">
        <f t="shared" si="28"/>
        <v>95151503.63636364</v>
      </c>
      <c r="CZ70" s="389">
        <f t="shared" si="29"/>
        <v>21884845.83636364</v>
      </c>
      <c r="DA70" s="389">
        <f t="shared" si="30"/>
        <v>132790010.22272728</v>
      </c>
      <c r="DB70" s="389">
        <f t="shared" si="31"/>
        <v>100800</v>
      </c>
      <c r="DC70" s="389">
        <f t="shared" si="32"/>
        <v>132890810.22272728</v>
      </c>
      <c r="DD70" s="394">
        <v>0</v>
      </c>
      <c r="DE70" s="389">
        <f t="shared" si="33"/>
        <v>11090516.438636364</v>
      </c>
      <c r="DF70" s="389">
        <f t="shared" si="34"/>
        <v>5545258.2193181822</v>
      </c>
      <c r="DG70" s="389">
        <f t="shared" si="35"/>
        <v>116255035.56477274</v>
      </c>
      <c r="DH70" s="389">
        <f t="shared" si="36"/>
        <v>11978165.75</v>
      </c>
      <c r="DI70" s="389">
        <f t="shared" si="37"/>
        <v>104276869.81477274</v>
      </c>
      <c r="DJ70" s="389">
        <f t="shared" si="38"/>
        <v>0</v>
      </c>
      <c r="DL70" s="397">
        <f t="shared" si="39"/>
        <v>6638737.5</v>
      </c>
      <c r="DM70" s="397">
        <f t="shared" si="40"/>
        <v>0</v>
      </c>
    </row>
    <row r="71" spans="1:117" s="55" customFormat="1" ht="21" x14ac:dyDescent="0.2">
      <c r="A71" s="191">
        <f t="shared" ref="A71:A134" si="55">885165*3</f>
        <v>2655495</v>
      </c>
      <c r="B71" s="136">
        <f>'گام اول '!B72</f>
        <v>66</v>
      </c>
      <c r="C71" s="136">
        <f>'گام اول '!C72</f>
        <v>66</v>
      </c>
      <c r="D71" s="136">
        <f>'گام اول '!D72</f>
        <v>13103</v>
      </c>
      <c r="E71" s="136" t="str">
        <f>'گام اول '!E72</f>
        <v xml:space="preserve">حجت </v>
      </c>
      <c r="F71" s="136" t="str">
        <f>'گام اول '!F72</f>
        <v>پیران</v>
      </c>
      <c r="G71" s="136" t="str">
        <f>'گام اول '!G72</f>
        <v xml:space="preserve">اداری </v>
      </c>
      <c r="H71" s="136" t="str">
        <f>'گام اول '!H72</f>
        <v>ش.تهران</v>
      </c>
      <c r="I71" s="136" t="str">
        <f>'گام اول '!I72</f>
        <v>119-813-3107485-1</v>
      </c>
      <c r="J71" s="136" t="str">
        <f>'گام اول '!J72</f>
        <v>1610162218</v>
      </c>
      <c r="K71" s="136" t="str">
        <f>'گام اول '!K72</f>
        <v>0012817111</v>
      </c>
      <c r="L71" s="136" t="str">
        <f>'گام اول '!L72</f>
        <v>ش - تهران</v>
      </c>
      <c r="M71" s="136" t="str">
        <f>'گام اول '!M72</f>
        <v>اداری-کارشناسی</v>
      </c>
      <c r="N71" s="120">
        <f>'گام اول '!N72</f>
        <v>0</v>
      </c>
      <c r="O71" s="119">
        <f>'گام اول '!O72</f>
        <v>0</v>
      </c>
      <c r="P71" s="121">
        <f>'گام اول '!P72</f>
        <v>0</v>
      </c>
      <c r="Q71" s="358">
        <f>'گام اول '!Q72</f>
        <v>30</v>
      </c>
      <c r="R71" s="358">
        <f>'گام اول '!R72</f>
        <v>80</v>
      </c>
      <c r="S71" s="358">
        <f>'گام اول '!S72</f>
        <v>0</v>
      </c>
      <c r="T71" s="358">
        <f>'گام اول '!T72</f>
        <v>0</v>
      </c>
      <c r="U71" s="137">
        <f>'گام اول '!U72</f>
        <v>0</v>
      </c>
      <c r="V71" s="120">
        <f>'گام اول '!W72</f>
        <v>0</v>
      </c>
      <c r="W71" s="121">
        <f>'گام اول '!X72</f>
        <v>0</v>
      </c>
      <c r="X71" s="366">
        <f>'گام اول '!Y72</f>
        <v>0</v>
      </c>
      <c r="Y71" s="366">
        <f>'گام اول '!Z72</f>
        <v>0</v>
      </c>
      <c r="Z71" s="138">
        <f>'گام اول '!AA72</f>
        <v>1477052</v>
      </c>
      <c r="AA71" s="138">
        <f>'گام اول '!AB72</f>
        <v>46667</v>
      </c>
      <c r="AB71" s="138">
        <f>'گام اول '!AC72</f>
        <v>1523719</v>
      </c>
      <c r="AC71" s="138">
        <f>'گام اول '!AD72</f>
        <v>4500000</v>
      </c>
      <c r="AD71" s="138">
        <f>'گام اول '!AE72</f>
        <v>6000000</v>
      </c>
      <c r="AE71" s="139">
        <f>'گام اول '!AF72</f>
        <v>290891.80909090908</v>
      </c>
      <c r="AF71" s="122">
        <f>'گام اول '!AG72</f>
        <v>44311560</v>
      </c>
      <c r="AG71" s="123">
        <f>'گام اول '!AH72</f>
        <v>1400010</v>
      </c>
      <c r="AH71" s="123">
        <f>'گام اول '!AI72</f>
        <v>23271344.727272727</v>
      </c>
      <c r="AI71" s="123">
        <f>'گام اول '!AJ72</f>
        <v>0</v>
      </c>
      <c r="AJ71" s="123">
        <f>'گام اول '!AK72</f>
        <v>4500000</v>
      </c>
      <c r="AK71" s="123">
        <f>'گام اول '!AL72</f>
        <v>6000000</v>
      </c>
      <c r="AL71" s="123">
        <f>'گام اول '!AM72</f>
        <v>0</v>
      </c>
      <c r="AM71" s="123">
        <f>'گام اول '!AN72</f>
        <v>0</v>
      </c>
      <c r="AN71" s="123">
        <f>'گام اول '!AO72</f>
        <v>0</v>
      </c>
      <c r="AO71" s="123">
        <f>'گام اول '!AP72</f>
        <v>4000000</v>
      </c>
      <c r="AP71" s="123">
        <f>'گام اول '!AQ72</f>
        <v>0</v>
      </c>
      <c r="AQ71" s="123">
        <f>'گام اول '!AR72</f>
        <v>0</v>
      </c>
      <c r="AR71" s="123">
        <f>'گام اول '!AS72</f>
        <v>0</v>
      </c>
      <c r="AS71" s="375">
        <f>'گام اول '!AT72</f>
        <v>0</v>
      </c>
      <c r="AT71" s="368">
        <f t="shared" ref="AT71:AT134" si="56">SUM(AF71:AS71)</f>
        <v>83482914.727272719</v>
      </c>
      <c r="AU71" s="173">
        <f>'گام اول '!AV72</f>
        <v>63139110.696363628</v>
      </c>
      <c r="AV71" s="141">
        <f>'گام اول '!AW72</f>
        <v>83482914.727272719</v>
      </c>
      <c r="AW71" s="142">
        <f t="shared" ref="AW71:AW134" si="57">AV71*7%</f>
        <v>5843804.0309090912</v>
      </c>
      <c r="AX71" s="75">
        <f t="shared" ref="AX71:AX134" si="58">IF(AU71&lt;=40000000,0,IF(AND(AU71&gt;40000000,AU71&lt;=80000000),(AU71-40000000)*10%,IF(AND(AU71&gt;80000000,AU71&lt;=120000000),4000000+(AU71-80000000)*15%,IF(AND(AU71&gt;120000000,AU71&lt;=180000000),10000000+(AU71-120000000)*20%,IF(AND(AU71&gt;180000000,AU71&lt;=240000000),22000000+(AU71-180000000)*25%,IF(AND(AU71&gt;240000000,AU71&lt;=320000000),37000000+(AU71-240000000)*30%,61000000+(AU71-320000000)*35%))))))</f>
        <v>2313911.0696363631</v>
      </c>
      <c r="AY71" s="142">
        <f>'گام اول '!AZ72</f>
        <v>0</v>
      </c>
      <c r="AZ71" s="142">
        <f>'گام اول '!BA72</f>
        <v>0</v>
      </c>
      <c r="BA71" s="142">
        <f>'گام اول '!BB72</f>
        <v>0</v>
      </c>
      <c r="BB71" s="142">
        <f>'گام اول '!BC72</f>
        <v>0</v>
      </c>
      <c r="BC71" s="142">
        <f>'گام اول '!BD72</f>
        <v>0</v>
      </c>
      <c r="BD71" s="142">
        <f>'گام اول '!BE72</f>
        <v>0</v>
      </c>
      <c r="BE71" s="142">
        <f>'گام اول '!BF72</f>
        <v>0</v>
      </c>
      <c r="BF71" s="143">
        <f t="shared" ref="BF71:BF134" si="59">SUM(AW71:BE71)</f>
        <v>8157715.1005454548</v>
      </c>
      <c r="BG71" s="140">
        <f t="shared" ref="BG71:BG134" si="60">INT(AT71-BF71)</f>
        <v>75325199</v>
      </c>
      <c r="BH71" s="144">
        <f t="shared" ref="BH71:BH134" si="61">SUM(AF71:AS71)</f>
        <v>83482914.727272719</v>
      </c>
      <c r="BI71" s="398">
        <f t="shared" si="53"/>
        <v>6638737.5</v>
      </c>
      <c r="BJ71" s="145">
        <f t="shared" ref="BJ71:BJ134" si="62">(((AB71*30))/12)/30*Q71</f>
        <v>3809297.5</v>
      </c>
      <c r="BK71" s="145">
        <f t="shared" ref="BK71:BK134" si="63">((AB71*9)/12)/30*Q71</f>
        <v>1142789.25</v>
      </c>
      <c r="BL71" s="146">
        <f t="shared" ref="BL71:BL134" si="64">1120000/30*Q71</f>
        <v>1120000</v>
      </c>
      <c r="BM71" s="379">
        <v>0</v>
      </c>
      <c r="BN71" s="147">
        <f t="shared" ref="BN71:BN134" si="65">SUM(BH71:BM71)</f>
        <v>96193738.977272719</v>
      </c>
      <c r="BO71" s="148">
        <f t="shared" ref="BO71:BO134" si="66">AV71</f>
        <v>83482914.727272719</v>
      </c>
      <c r="BP71" s="149">
        <f t="shared" ref="BP71:BP134" si="67">BO71*23%</f>
        <v>19201070.387272727</v>
      </c>
      <c r="BQ71" s="150">
        <f t="shared" ref="BQ71:BQ134" si="68">BN71+BP71</f>
        <v>115394809.36454545</v>
      </c>
      <c r="BR71" s="151">
        <f t="shared" ref="BR71:BR134" si="69">BL71*9%</f>
        <v>100800</v>
      </c>
      <c r="BS71" s="147">
        <f t="shared" ref="BS71:BS134" si="70">BQ71+BR71</f>
        <v>115495609.36454545</v>
      </c>
      <c r="BT71" s="135">
        <v>0</v>
      </c>
      <c r="BU71" s="148">
        <f t="shared" ref="BU71:BU134" si="71">BN71*10%</f>
        <v>9619373.8977272715</v>
      </c>
      <c r="BV71" s="152">
        <f t="shared" ref="BV71:BV134" si="72">BN71*5%</f>
        <v>4809686.9488636358</v>
      </c>
      <c r="BW71" s="133">
        <f t="shared" ref="BW71:BW134" si="73">BS71-(BU71+BV71)</f>
        <v>101066548.51795454</v>
      </c>
      <c r="BX71" s="147">
        <f t="shared" ref="BX71:BX134" si="74">BI71+BJ71+BK71</f>
        <v>11590824.25</v>
      </c>
      <c r="BY71" s="134">
        <f t="shared" ref="BY71:BY134" si="75">BW71-BX71</f>
        <v>89475724.267954543</v>
      </c>
      <c r="CD71" s="388">
        <f>'گام اول '!AU72</f>
        <v>83482914.727272719</v>
      </c>
      <c r="CE71" s="389">
        <f>'گام اول '!AV72</f>
        <v>63139110.696363628</v>
      </c>
      <c r="CF71" s="389">
        <f>'گام اول '!AW72</f>
        <v>83482914.727272719</v>
      </c>
      <c r="CG71" s="389">
        <f>'گام اول '!AX72</f>
        <v>5843804.0309090912</v>
      </c>
      <c r="CH71" s="389">
        <f>'گام اول '!AY72</f>
        <v>2313911.0696363631</v>
      </c>
      <c r="CI71" s="389">
        <f>'گام اول '!AZ72</f>
        <v>0</v>
      </c>
      <c r="CJ71" s="389">
        <f>'گام اول '!BA72</f>
        <v>0</v>
      </c>
      <c r="CK71" s="389">
        <f>'گام اول '!BB72</f>
        <v>0</v>
      </c>
      <c r="CL71" s="389">
        <f>'گام اول '!BC72</f>
        <v>0</v>
      </c>
      <c r="CM71" s="389">
        <f>'گام اول '!BD72</f>
        <v>0</v>
      </c>
      <c r="CN71" s="389">
        <f>'گام اول '!BE72</f>
        <v>0</v>
      </c>
      <c r="CO71" s="389">
        <f>'گام اول '!BF72</f>
        <v>0</v>
      </c>
      <c r="CP71" s="389">
        <f>'گام اول '!BG72</f>
        <v>8157715.1005454548</v>
      </c>
      <c r="CQ71" s="389">
        <f>'گام اول '!BH72</f>
        <v>75325199</v>
      </c>
      <c r="CR71" s="389">
        <f t="shared" ref="CR71:CR134" si="76">CD71</f>
        <v>83482914.727272719</v>
      </c>
      <c r="CS71" s="399">
        <f t="shared" si="54"/>
        <v>6638737.5</v>
      </c>
      <c r="CT71" s="388">
        <f t="shared" ref="CT71:CT134" si="77">(AB71*30/12)/30*Q71</f>
        <v>3809297.5</v>
      </c>
      <c r="CU71" s="389">
        <f t="shared" ref="CU71:CU134" si="78">((AB71*9)/12)/30*Q71</f>
        <v>1142789.25</v>
      </c>
      <c r="CV71" s="389">
        <f t="shared" ref="CV71:CV134" si="79">1120000/30*Q71</f>
        <v>1120000</v>
      </c>
      <c r="CW71" s="55">
        <v>0</v>
      </c>
      <c r="CX71" s="389">
        <f t="shared" ref="CX71:CX134" si="80">SUM(CR71:CW71)</f>
        <v>96193738.977272719</v>
      </c>
      <c r="CY71" s="389">
        <f t="shared" ref="CY71:CY134" si="81">BO71</f>
        <v>83482914.727272719</v>
      </c>
      <c r="CZ71" s="389">
        <f t="shared" ref="CZ71:CZ134" si="82">CY71*23%</f>
        <v>19201070.387272727</v>
      </c>
      <c r="DA71" s="389">
        <f t="shared" ref="DA71:DA134" si="83">CX71+CZ71</f>
        <v>115394809.36454545</v>
      </c>
      <c r="DB71" s="389">
        <f t="shared" ref="DB71:DB134" si="84">CV71*9%</f>
        <v>100800</v>
      </c>
      <c r="DC71" s="389">
        <f t="shared" ref="DC71:DC134" si="85">DA71+DB71</f>
        <v>115495609.36454545</v>
      </c>
      <c r="DD71" s="394">
        <v>0</v>
      </c>
      <c r="DE71" s="389">
        <f t="shared" ref="DE71:DE134" si="86">CX71*10%</f>
        <v>9619373.8977272715</v>
      </c>
      <c r="DF71" s="389">
        <f t="shared" ref="DF71:DF134" si="87">CX71*5%</f>
        <v>4809686.9488636358</v>
      </c>
      <c r="DG71" s="389">
        <f t="shared" ref="DG71:DG134" si="88">DC71-(DE71+DF71)</f>
        <v>101066548.51795454</v>
      </c>
      <c r="DH71" s="389">
        <f t="shared" ref="DH71:DH134" si="89">CS71+CT71+CU71</f>
        <v>11590824.25</v>
      </c>
      <c r="DI71" s="389">
        <f t="shared" ref="DI71:DI134" si="90">DG71-DH71</f>
        <v>89475724.267954543</v>
      </c>
      <c r="DJ71" s="389">
        <f t="shared" ref="DJ71:DJ134" si="91">DI71-BY71</f>
        <v>0</v>
      </c>
      <c r="DL71" s="397">
        <f t="shared" ref="DL71:DL134" si="92">(885165*30/12)*3</f>
        <v>6638737.5</v>
      </c>
      <c r="DM71" s="397">
        <f t="shared" ref="DM71:DM134" si="93">BI71-DL71</f>
        <v>0</v>
      </c>
    </row>
    <row r="72" spans="1:117" s="55" customFormat="1" ht="21" x14ac:dyDescent="0.2">
      <c r="A72" s="191">
        <f t="shared" si="55"/>
        <v>2655495</v>
      </c>
      <c r="B72" s="136">
        <f>'گام اول '!B73</f>
        <v>67</v>
      </c>
      <c r="C72" s="136">
        <f>'گام اول '!C73</f>
        <v>67</v>
      </c>
      <c r="D72" s="136">
        <f>'گام اول '!D73</f>
        <v>13086</v>
      </c>
      <c r="E72" s="136" t="str">
        <f>'گام اول '!E73</f>
        <v>عباس</v>
      </c>
      <c r="F72" s="136" t="str">
        <f>'گام اول '!F73</f>
        <v>ابوطالبی</v>
      </c>
      <c r="G72" s="136" t="str">
        <f>'گام اول '!G73</f>
        <v xml:space="preserve">اداری </v>
      </c>
      <c r="H72" s="136" t="str">
        <f>'گام اول '!H73</f>
        <v>ش.تهران</v>
      </c>
      <c r="I72" s="136" t="str">
        <f>'گام اول '!I73</f>
        <v>366-876-3974712-1</v>
      </c>
      <c r="J72" s="136" t="str">
        <f>'گام اول '!J73</f>
        <v>5410011287</v>
      </c>
      <c r="K72" s="136" t="str">
        <f>'گام اول '!K73</f>
        <v>0015551024</v>
      </c>
      <c r="L72" s="136" t="str">
        <f>'گام اول '!L73</f>
        <v>ش - تهران</v>
      </c>
      <c r="M72" s="136" t="str">
        <f>'گام اول '!M73</f>
        <v>اداری-کارشناسی ارشد</v>
      </c>
      <c r="N72" s="120">
        <f>'گام اول '!N73</f>
        <v>0</v>
      </c>
      <c r="O72" s="119">
        <f>'گام اول '!O73</f>
        <v>0</v>
      </c>
      <c r="P72" s="121">
        <f>'گام اول '!P73</f>
        <v>0</v>
      </c>
      <c r="Q72" s="358">
        <f>'گام اول '!Q73</f>
        <v>30</v>
      </c>
      <c r="R72" s="358">
        <f>'گام اول '!R73</f>
        <v>150</v>
      </c>
      <c r="S72" s="358">
        <f>'گام اول '!S73</f>
        <v>0</v>
      </c>
      <c r="T72" s="358">
        <f>'گام اول '!T73</f>
        <v>0</v>
      </c>
      <c r="U72" s="137">
        <f>'گام اول '!U73</f>
        <v>0</v>
      </c>
      <c r="V72" s="120">
        <f>'گام اول '!W73</f>
        <v>0</v>
      </c>
      <c r="W72" s="121">
        <f>'گام اول '!X73</f>
        <v>0</v>
      </c>
      <c r="X72" s="366">
        <f>'گام اول '!Y73</f>
        <v>0</v>
      </c>
      <c r="Y72" s="366">
        <f>'گام اول '!Z73</f>
        <v>0</v>
      </c>
      <c r="Z72" s="138">
        <f>'گام اول '!AA73</f>
        <v>1642901</v>
      </c>
      <c r="AA72" s="138">
        <f>'گام اول '!AB73</f>
        <v>46667</v>
      </c>
      <c r="AB72" s="138">
        <f>'گام اول '!AC73</f>
        <v>1689568</v>
      </c>
      <c r="AC72" s="138">
        <f>'گام اول '!AD73</f>
        <v>4500000</v>
      </c>
      <c r="AD72" s="138">
        <f>'گام اول '!AE73</f>
        <v>6000000</v>
      </c>
      <c r="AE72" s="139">
        <f>'گام اول '!AF73</f>
        <v>322553.89090909087</v>
      </c>
      <c r="AF72" s="122">
        <f>'گام اول '!AG73</f>
        <v>49287030</v>
      </c>
      <c r="AG72" s="123">
        <f>'گام اول '!AH73</f>
        <v>1400010</v>
      </c>
      <c r="AH72" s="123">
        <f>'گام اول '!AI73</f>
        <v>48383083.636363633</v>
      </c>
      <c r="AI72" s="123">
        <f>'گام اول '!AJ73</f>
        <v>0</v>
      </c>
      <c r="AJ72" s="123">
        <f>'گام اول '!AK73</f>
        <v>4500000</v>
      </c>
      <c r="AK72" s="123">
        <f>'گام اول '!AL73</f>
        <v>6000000</v>
      </c>
      <c r="AL72" s="123">
        <f>'گام اول '!AM73</f>
        <v>0</v>
      </c>
      <c r="AM72" s="123">
        <f>'گام اول '!AN73</f>
        <v>0</v>
      </c>
      <c r="AN72" s="123">
        <f>'گام اول '!AO73</f>
        <v>0</v>
      </c>
      <c r="AO72" s="123">
        <f>'گام اول '!AP73</f>
        <v>4400000</v>
      </c>
      <c r="AP72" s="123">
        <f>'گام اول '!AQ73</f>
        <v>0</v>
      </c>
      <c r="AQ72" s="123">
        <f>'گام اول '!AR73</f>
        <v>0</v>
      </c>
      <c r="AR72" s="123">
        <f>'گام اول '!AS73</f>
        <v>0</v>
      </c>
      <c r="AS72" s="375">
        <f>'گام اول '!AT73</f>
        <v>0</v>
      </c>
      <c r="AT72" s="368">
        <f t="shared" si="56"/>
        <v>113970123.63636363</v>
      </c>
      <c r="AU72" s="173">
        <f>'گام اول '!AV73</f>
        <v>91092214.981818169</v>
      </c>
      <c r="AV72" s="141">
        <f>'گام اول '!AW73</f>
        <v>113970123.63636363</v>
      </c>
      <c r="AW72" s="142">
        <f t="shared" si="57"/>
        <v>7977908.6545454543</v>
      </c>
      <c r="AX72" s="75">
        <f t="shared" si="58"/>
        <v>5663832.2472727252</v>
      </c>
      <c r="AY72" s="142">
        <f>'گام اول '!AZ73</f>
        <v>0</v>
      </c>
      <c r="AZ72" s="142">
        <f>'گام اول '!BA73</f>
        <v>0</v>
      </c>
      <c r="BA72" s="142">
        <f>'گام اول '!BB73</f>
        <v>0</v>
      </c>
      <c r="BB72" s="142">
        <f>'گام اول '!BC73</f>
        <v>0</v>
      </c>
      <c r="BC72" s="142">
        <f>'گام اول '!BD73</f>
        <v>0</v>
      </c>
      <c r="BD72" s="142">
        <f>'گام اول '!BE73</f>
        <v>0</v>
      </c>
      <c r="BE72" s="142">
        <f>'گام اول '!BF73</f>
        <v>0</v>
      </c>
      <c r="BF72" s="143">
        <f t="shared" si="59"/>
        <v>13641740.901818179</v>
      </c>
      <c r="BG72" s="140">
        <f t="shared" si="60"/>
        <v>100328382</v>
      </c>
      <c r="BH72" s="144">
        <f t="shared" si="61"/>
        <v>113970123.63636363</v>
      </c>
      <c r="BI72" s="398">
        <f t="shared" si="53"/>
        <v>6638737.5</v>
      </c>
      <c r="BJ72" s="145">
        <f t="shared" si="62"/>
        <v>4223920</v>
      </c>
      <c r="BK72" s="145">
        <f t="shared" si="63"/>
        <v>1267176</v>
      </c>
      <c r="BL72" s="146">
        <f t="shared" si="64"/>
        <v>1120000</v>
      </c>
      <c r="BM72" s="379">
        <v>0</v>
      </c>
      <c r="BN72" s="147">
        <f t="shared" si="65"/>
        <v>127219957.13636363</v>
      </c>
      <c r="BO72" s="148">
        <f t="shared" si="66"/>
        <v>113970123.63636363</v>
      </c>
      <c r="BP72" s="149">
        <f t="shared" si="67"/>
        <v>26213128.436363634</v>
      </c>
      <c r="BQ72" s="150">
        <f t="shared" si="68"/>
        <v>153433085.57272726</v>
      </c>
      <c r="BR72" s="151">
        <f t="shared" si="69"/>
        <v>100800</v>
      </c>
      <c r="BS72" s="147">
        <f t="shared" si="70"/>
        <v>153533885.57272726</v>
      </c>
      <c r="BT72" s="135">
        <v>0</v>
      </c>
      <c r="BU72" s="148">
        <f t="shared" si="71"/>
        <v>12721995.713636363</v>
      </c>
      <c r="BV72" s="152">
        <f t="shared" si="72"/>
        <v>6360997.8568181815</v>
      </c>
      <c r="BW72" s="133">
        <f t="shared" si="73"/>
        <v>134450892.00227273</v>
      </c>
      <c r="BX72" s="147">
        <f t="shared" si="74"/>
        <v>12129833.5</v>
      </c>
      <c r="BY72" s="134">
        <f t="shared" si="75"/>
        <v>122321058.50227273</v>
      </c>
      <c r="CD72" s="388">
        <f>'گام اول '!AU73</f>
        <v>113970123.63636363</v>
      </c>
      <c r="CE72" s="389">
        <f>'گام اول '!AV73</f>
        <v>91092214.981818169</v>
      </c>
      <c r="CF72" s="389">
        <f>'گام اول '!AW73</f>
        <v>113970123.63636363</v>
      </c>
      <c r="CG72" s="389">
        <f>'گام اول '!AX73</f>
        <v>7977908.6545454543</v>
      </c>
      <c r="CH72" s="389">
        <f>'گام اول '!AY73</f>
        <v>5663832.2472727252</v>
      </c>
      <c r="CI72" s="389">
        <f>'گام اول '!AZ73</f>
        <v>0</v>
      </c>
      <c r="CJ72" s="389">
        <f>'گام اول '!BA73</f>
        <v>0</v>
      </c>
      <c r="CK72" s="389">
        <f>'گام اول '!BB73</f>
        <v>0</v>
      </c>
      <c r="CL72" s="389">
        <f>'گام اول '!BC73</f>
        <v>0</v>
      </c>
      <c r="CM72" s="389">
        <f>'گام اول '!BD73</f>
        <v>0</v>
      </c>
      <c r="CN72" s="389">
        <f>'گام اول '!BE73</f>
        <v>0</v>
      </c>
      <c r="CO72" s="389">
        <f>'گام اول '!BF73</f>
        <v>0</v>
      </c>
      <c r="CP72" s="389">
        <f>'گام اول '!BG73</f>
        <v>13641740.901818179</v>
      </c>
      <c r="CQ72" s="389">
        <f>'گام اول '!BH73</f>
        <v>100328382</v>
      </c>
      <c r="CR72" s="389">
        <f t="shared" si="76"/>
        <v>113970123.63636363</v>
      </c>
      <c r="CS72" s="399">
        <f t="shared" si="54"/>
        <v>6638737.5</v>
      </c>
      <c r="CT72" s="388">
        <f t="shared" si="77"/>
        <v>4223920</v>
      </c>
      <c r="CU72" s="389">
        <f t="shared" si="78"/>
        <v>1267176</v>
      </c>
      <c r="CV72" s="389">
        <f t="shared" si="79"/>
        <v>1120000</v>
      </c>
      <c r="CW72" s="55">
        <v>0</v>
      </c>
      <c r="CX72" s="389">
        <f t="shared" si="80"/>
        <v>127219957.13636363</v>
      </c>
      <c r="CY72" s="389">
        <f t="shared" si="81"/>
        <v>113970123.63636363</v>
      </c>
      <c r="CZ72" s="389">
        <f t="shared" si="82"/>
        <v>26213128.436363634</v>
      </c>
      <c r="DA72" s="389">
        <f t="shared" si="83"/>
        <v>153433085.57272726</v>
      </c>
      <c r="DB72" s="389">
        <f t="shared" si="84"/>
        <v>100800</v>
      </c>
      <c r="DC72" s="389">
        <f t="shared" si="85"/>
        <v>153533885.57272726</v>
      </c>
      <c r="DD72" s="394">
        <v>0</v>
      </c>
      <c r="DE72" s="389">
        <f t="shared" si="86"/>
        <v>12721995.713636363</v>
      </c>
      <c r="DF72" s="389">
        <f t="shared" si="87"/>
        <v>6360997.8568181815</v>
      </c>
      <c r="DG72" s="389">
        <f t="shared" si="88"/>
        <v>134450892.00227273</v>
      </c>
      <c r="DH72" s="389">
        <f t="shared" si="89"/>
        <v>12129833.5</v>
      </c>
      <c r="DI72" s="389">
        <f t="shared" si="90"/>
        <v>122321058.50227273</v>
      </c>
      <c r="DJ72" s="389">
        <f t="shared" si="91"/>
        <v>0</v>
      </c>
      <c r="DL72" s="397">
        <f t="shared" si="92"/>
        <v>6638737.5</v>
      </c>
      <c r="DM72" s="397">
        <f t="shared" si="93"/>
        <v>0</v>
      </c>
    </row>
    <row r="73" spans="1:117" s="55" customFormat="1" ht="21" x14ac:dyDescent="0.2">
      <c r="A73" s="191">
        <f t="shared" si="55"/>
        <v>2655495</v>
      </c>
      <c r="B73" s="136">
        <f>'گام اول '!B74</f>
        <v>68</v>
      </c>
      <c r="C73" s="136">
        <f>'گام اول '!C74</f>
        <v>68</v>
      </c>
      <c r="D73" s="136">
        <f>'گام اول '!D74</f>
        <v>13099</v>
      </c>
      <c r="E73" s="136" t="str">
        <f>'گام اول '!E74</f>
        <v>فاطمه</v>
      </c>
      <c r="F73" s="136" t="str">
        <f>'گام اول '!F74</f>
        <v>نبی زاده</v>
      </c>
      <c r="G73" s="136" t="str">
        <f>'گام اول '!G74</f>
        <v xml:space="preserve">اداری </v>
      </c>
      <c r="H73" s="136" t="str">
        <f>'گام اول '!H74</f>
        <v>ش.تهران</v>
      </c>
      <c r="I73" s="136" t="str">
        <f>'گام اول '!I74</f>
        <v>255-813-4200950-1</v>
      </c>
      <c r="J73" s="136" t="str">
        <f>'گام اول '!J74</f>
        <v>0080919375</v>
      </c>
      <c r="K73" s="136">
        <f>'گام اول '!K74</f>
        <v>0</v>
      </c>
      <c r="L73" s="136" t="str">
        <f>'گام اول '!L74</f>
        <v>ش - تهران</v>
      </c>
      <c r="M73" s="136" t="str">
        <f>'گام اول '!M74</f>
        <v>اداری-کارشناسی</v>
      </c>
      <c r="N73" s="120">
        <f>'گام اول '!N74</f>
        <v>0</v>
      </c>
      <c r="O73" s="119">
        <f>'گام اول '!O74</f>
        <v>0</v>
      </c>
      <c r="P73" s="121">
        <f>'گام اول '!P74</f>
        <v>0</v>
      </c>
      <c r="Q73" s="358">
        <f>'گام اول '!Q74</f>
        <v>30</v>
      </c>
      <c r="R73" s="358">
        <f>'گام اول '!R74</f>
        <v>10</v>
      </c>
      <c r="S73" s="358">
        <f>'گام اول '!S74</f>
        <v>0</v>
      </c>
      <c r="T73" s="358">
        <f>'گام اول '!T74</f>
        <v>0</v>
      </c>
      <c r="U73" s="137">
        <f>'گام اول '!U74</f>
        <v>0</v>
      </c>
      <c r="V73" s="120">
        <f>'گام اول '!W74</f>
        <v>0</v>
      </c>
      <c r="W73" s="121">
        <f>'گام اول '!X74</f>
        <v>0</v>
      </c>
      <c r="X73" s="366">
        <f>'گام اول '!Y74</f>
        <v>0</v>
      </c>
      <c r="Y73" s="366">
        <f>'گام اول '!Z74</f>
        <v>0</v>
      </c>
      <c r="Z73" s="138">
        <f>'گام اول '!AA74</f>
        <v>1477052</v>
      </c>
      <c r="AA73" s="138">
        <f>'گام اول '!AB74</f>
        <v>0</v>
      </c>
      <c r="AB73" s="138">
        <f>'گام اول '!AC74</f>
        <v>1477052</v>
      </c>
      <c r="AC73" s="138">
        <f>'گام اول '!AD74</f>
        <v>4500000</v>
      </c>
      <c r="AD73" s="138">
        <f>'گام اول '!AE74</f>
        <v>6000000</v>
      </c>
      <c r="AE73" s="139">
        <f>'گام اول '!AF74</f>
        <v>281982.65454545454</v>
      </c>
      <c r="AF73" s="122">
        <f>'گام اول '!AG74</f>
        <v>44311560</v>
      </c>
      <c r="AG73" s="123">
        <f>'گام اول '!AH74</f>
        <v>0</v>
      </c>
      <c r="AH73" s="123">
        <f>'گام اول '!AI74</f>
        <v>2819826.5454545454</v>
      </c>
      <c r="AI73" s="123">
        <f>'گام اول '!AJ74</f>
        <v>0</v>
      </c>
      <c r="AJ73" s="123">
        <f>'گام اول '!AK74</f>
        <v>4500000</v>
      </c>
      <c r="AK73" s="123">
        <f>'گام اول '!AL74</f>
        <v>6000000</v>
      </c>
      <c r="AL73" s="123">
        <f>'گام اول '!AM74</f>
        <v>0</v>
      </c>
      <c r="AM73" s="123">
        <f>'گام اول '!AN74</f>
        <v>0</v>
      </c>
      <c r="AN73" s="123">
        <f>'گام اول '!AO74</f>
        <v>0</v>
      </c>
      <c r="AO73" s="123">
        <f>'گام اول '!AP74</f>
        <v>3600000</v>
      </c>
      <c r="AP73" s="123">
        <f>'گام اول '!AQ74</f>
        <v>0</v>
      </c>
      <c r="AQ73" s="123">
        <f>'گام اول '!AR74</f>
        <v>0</v>
      </c>
      <c r="AR73" s="123">
        <f>'گام اول '!AS74</f>
        <v>0</v>
      </c>
      <c r="AS73" s="375">
        <f>'گام اول '!AT74</f>
        <v>0</v>
      </c>
      <c r="AT73" s="368">
        <f t="shared" si="56"/>
        <v>61231386.545454547</v>
      </c>
      <c r="AU73" s="173">
        <f>'گام اول '!AV74</f>
        <v>42845189.487272725</v>
      </c>
      <c r="AV73" s="141">
        <f>'گام اول '!AW74</f>
        <v>61231386.545454547</v>
      </c>
      <c r="AW73" s="142">
        <f t="shared" si="57"/>
        <v>4286197.0581818186</v>
      </c>
      <c r="AX73" s="75">
        <f t="shared" si="58"/>
        <v>284518.94872727245</v>
      </c>
      <c r="AY73" s="142">
        <f>'گام اول '!AZ74</f>
        <v>0</v>
      </c>
      <c r="AZ73" s="142">
        <f>'گام اول '!BA74</f>
        <v>0</v>
      </c>
      <c r="BA73" s="142">
        <f>'گام اول '!BB74</f>
        <v>0</v>
      </c>
      <c r="BB73" s="142">
        <f>'گام اول '!BC74</f>
        <v>0</v>
      </c>
      <c r="BC73" s="142">
        <f>'گام اول '!BD74</f>
        <v>0</v>
      </c>
      <c r="BD73" s="142">
        <f>'گام اول '!BE74</f>
        <v>0</v>
      </c>
      <c r="BE73" s="142">
        <f>'گام اول '!BF74</f>
        <v>0</v>
      </c>
      <c r="BF73" s="143">
        <f t="shared" si="59"/>
        <v>4570716.006909091</v>
      </c>
      <c r="BG73" s="140">
        <f t="shared" si="60"/>
        <v>56660670</v>
      </c>
      <c r="BH73" s="144">
        <f t="shared" si="61"/>
        <v>61231386.545454547</v>
      </c>
      <c r="BI73" s="398">
        <f t="shared" si="53"/>
        <v>6638737.5</v>
      </c>
      <c r="BJ73" s="145">
        <f t="shared" si="62"/>
        <v>3692630</v>
      </c>
      <c r="BK73" s="145">
        <f t="shared" si="63"/>
        <v>1107789</v>
      </c>
      <c r="BL73" s="146">
        <f t="shared" si="64"/>
        <v>1120000</v>
      </c>
      <c r="BM73" s="379">
        <v>0</v>
      </c>
      <c r="BN73" s="147">
        <f t="shared" si="65"/>
        <v>73790543.045454547</v>
      </c>
      <c r="BO73" s="148">
        <f t="shared" si="66"/>
        <v>61231386.545454547</v>
      </c>
      <c r="BP73" s="149">
        <f t="shared" si="67"/>
        <v>14083218.905454546</v>
      </c>
      <c r="BQ73" s="150">
        <f t="shared" si="68"/>
        <v>87873761.950909093</v>
      </c>
      <c r="BR73" s="151">
        <f t="shared" si="69"/>
        <v>100800</v>
      </c>
      <c r="BS73" s="147">
        <f t="shared" si="70"/>
        <v>87974561.950909093</v>
      </c>
      <c r="BT73" s="135">
        <v>0</v>
      </c>
      <c r="BU73" s="148">
        <f t="shared" si="71"/>
        <v>7379054.3045454547</v>
      </c>
      <c r="BV73" s="152">
        <f t="shared" si="72"/>
        <v>3689527.1522727273</v>
      </c>
      <c r="BW73" s="133">
        <f t="shared" si="73"/>
        <v>76905980.494090915</v>
      </c>
      <c r="BX73" s="147">
        <f t="shared" si="74"/>
        <v>11439156.5</v>
      </c>
      <c r="BY73" s="134">
        <f t="shared" si="75"/>
        <v>65466823.994090915</v>
      </c>
      <c r="CD73" s="388">
        <f>'گام اول '!AU74</f>
        <v>61231386.545454547</v>
      </c>
      <c r="CE73" s="389">
        <f>'گام اول '!AV74</f>
        <v>42845189.487272725</v>
      </c>
      <c r="CF73" s="389">
        <f>'گام اول '!AW74</f>
        <v>61231386.545454547</v>
      </c>
      <c r="CG73" s="389">
        <f>'گام اول '!AX74</f>
        <v>4286197.0581818186</v>
      </c>
      <c r="CH73" s="389">
        <f>'گام اول '!AY74</f>
        <v>284518.94872727245</v>
      </c>
      <c r="CI73" s="389">
        <f>'گام اول '!AZ74</f>
        <v>0</v>
      </c>
      <c r="CJ73" s="389">
        <f>'گام اول '!BA74</f>
        <v>0</v>
      </c>
      <c r="CK73" s="389">
        <f>'گام اول '!BB74</f>
        <v>0</v>
      </c>
      <c r="CL73" s="389">
        <f>'گام اول '!BC74</f>
        <v>0</v>
      </c>
      <c r="CM73" s="389">
        <f>'گام اول '!BD74</f>
        <v>0</v>
      </c>
      <c r="CN73" s="389">
        <f>'گام اول '!BE74</f>
        <v>0</v>
      </c>
      <c r="CO73" s="389">
        <f>'گام اول '!BF74</f>
        <v>0</v>
      </c>
      <c r="CP73" s="389">
        <f>'گام اول '!BG74</f>
        <v>4570716.006909091</v>
      </c>
      <c r="CQ73" s="389">
        <f>'گام اول '!BH74</f>
        <v>56660670</v>
      </c>
      <c r="CR73" s="389">
        <f t="shared" si="76"/>
        <v>61231386.545454547</v>
      </c>
      <c r="CS73" s="399">
        <f t="shared" si="54"/>
        <v>6638737.5</v>
      </c>
      <c r="CT73" s="388">
        <f t="shared" si="77"/>
        <v>3692630</v>
      </c>
      <c r="CU73" s="389">
        <f t="shared" si="78"/>
        <v>1107789</v>
      </c>
      <c r="CV73" s="389">
        <f t="shared" si="79"/>
        <v>1120000</v>
      </c>
      <c r="CW73" s="55">
        <v>0</v>
      </c>
      <c r="CX73" s="389">
        <f t="shared" si="80"/>
        <v>73790543.045454547</v>
      </c>
      <c r="CY73" s="389">
        <f t="shared" si="81"/>
        <v>61231386.545454547</v>
      </c>
      <c r="CZ73" s="389">
        <f t="shared" si="82"/>
        <v>14083218.905454546</v>
      </c>
      <c r="DA73" s="389">
        <f t="shared" si="83"/>
        <v>87873761.950909093</v>
      </c>
      <c r="DB73" s="389">
        <f t="shared" si="84"/>
        <v>100800</v>
      </c>
      <c r="DC73" s="389">
        <f t="shared" si="85"/>
        <v>87974561.950909093</v>
      </c>
      <c r="DD73" s="394">
        <v>0</v>
      </c>
      <c r="DE73" s="389">
        <f t="shared" si="86"/>
        <v>7379054.3045454547</v>
      </c>
      <c r="DF73" s="389">
        <f t="shared" si="87"/>
        <v>3689527.1522727273</v>
      </c>
      <c r="DG73" s="389">
        <f t="shared" si="88"/>
        <v>76905980.494090915</v>
      </c>
      <c r="DH73" s="389">
        <f t="shared" si="89"/>
        <v>11439156.5</v>
      </c>
      <c r="DI73" s="389">
        <f t="shared" si="90"/>
        <v>65466823.994090915</v>
      </c>
      <c r="DJ73" s="389">
        <f t="shared" si="91"/>
        <v>0</v>
      </c>
      <c r="DL73" s="397">
        <f t="shared" si="92"/>
        <v>6638737.5</v>
      </c>
      <c r="DM73" s="397">
        <f t="shared" si="93"/>
        <v>0</v>
      </c>
    </row>
    <row r="74" spans="1:117" s="55" customFormat="1" ht="21" x14ac:dyDescent="0.2">
      <c r="A74" s="191">
        <f t="shared" si="55"/>
        <v>2655495</v>
      </c>
      <c r="B74" s="136">
        <f>'گام اول '!B75</f>
        <v>69</v>
      </c>
      <c r="C74" s="136">
        <f>'گام اول '!C75</f>
        <v>69</v>
      </c>
      <c r="D74" s="136">
        <f>'گام اول '!D75</f>
        <v>13084</v>
      </c>
      <c r="E74" s="136" t="str">
        <f>'گام اول '!E75</f>
        <v>سید ایمان</v>
      </c>
      <c r="F74" s="136" t="str">
        <f>'گام اول '!F75</f>
        <v>موسوی</v>
      </c>
      <c r="G74" s="136" t="str">
        <f>'گام اول '!G75</f>
        <v xml:space="preserve">اداری </v>
      </c>
      <c r="H74" s="136" t="str">
        <f>'گام اول '!H75</f>
        <v>ش.تهران</v>
      </c>
      <c r="I74" s="136" t="str">
        <f>'گام اول '!I75</f>
        <v>124-813-4236103-1</v>
      </c>
      <c r="J74" s="136" t="str">
        <f>'گام اول '!J75</f>
        <v>4680049057</v>
      </c>
      <c r="K74" s="136" t="str">
        <f>'گام اول '!K75</f>
        <v>0054888361</v>
      </c>
      <c r="L74" s="136" t="str">
        <f>'گام اول '!L75</f>
        <v>ش - تهران</v>
      </c>
      <c r="M74" s="136" t="str">
        <f>'گام اول '!M75</f>
        <v>اداری-کارشناسی ارشد</v>
      </c>
      <c r="N74" s="120">
        <f>'گام اول '!N75</f>
        <v>0</v>
      </c>
      <c r="O74" s="119">
        <f>'گام اول '!O75</f>
        <v>0</v>
      </c>
      <c r="P74" s="121">
        <f>'گام اول '!P75</f>
        <v>0</v>
      </c>
      <c r="Q74" s="358">
        <f>'گام اول '!Q75</f>
        <v>30</v>
      </c>
      <c r="R74" s="358">
        <f>'گام اول '!R75</f>
        <v>80</v>
      </c>
      <c r="S74" s="358">
        <f>'گام اول '!S75</f>
        <v>0</v>
      </c>
      <c r="T74" s="358">
        <f>'گام اول '!T75</f>
        <v>0</v>
      </c>
      <c r="U74" s="137">
        <f>'گام اول '!U75</f>
        <v>0</v>
      </c>
      <c r="V74" s="120">
        <f>'گام اول '!W75</f>
        <v>0</v>
      </c>
      <c r="W74" s="121">
        <f>'گام اول '!X75</f>
        <v>0</v>
      </c>
      <c r="X74" s="366">
        <f>'گام اول '!Y75</f>
        <v>0</v>
      </c>
      <c r="Y74" s="366">
        <f>'گام اول '!Z75</f>
        <v>0</v>
      </c>
      <c r="Z74" s="138">
        <f>'گام اول '!AA75</f>
        <v>1642901</v>
      </c>
      <c r="AA74" s="138">
        <f>'گام اول '!AB75</f>
        <v>0</v>
      </c>
      <c r="AB74" s="138">
        <f>'گام اول '!AC75</f>
        <v>1642901</v>
      </c>
      <c r="AC74" s="138">
        <f>'گام اول '!AD75</f>
        <v>4500000</v>
      </c>
      <c r="AD74" s="138">
        <f>'گام اول '!AE75</f>
        <v>6000000</v>
      </c>
      <c r="AE74" s="139">
        <f>'گام اول '!AF75</f>
        <v>313644.73636363639</v>
      </c>
      <c r="AF74" s="122">
        <f>'گام اول '!AG75</f>
        <v>49287030</v>
      </c>
      <c r="AG74" s="123">
        <f>'گام اول '!AH75</f>
        <v>0</v>
      </c>
      <c r="AH74" s="123">
        <f>'گام اول '!AI75</f>
        <v>25091578.90909091</v>
      </c>
      <c r="AI74" s="123">
        <f>'گام اول '!AJ75</f>
        <v>0</v>
      </c>
      <c r="AJ74" s="123">
        <f>'گام اول '!AK75</f>
        <v>4500000</v>
      </c>
      <c r="AK74" s="123">
        <f>'گام اول '!AL75</f>
        <v>6000000</v>
      </c>
      <c r="AL74" s="123">
        <f>'گام اول '!AM75</f>
        <v>0</v>
      </c>
      <c r="AM74" s="123">
        <f>'گام اول '!AN75</f>
        <v>0</v>
      </c>
      <c r="AN74" s="123">
        <f>'گام اول '!AO75</f>
        <v>0</v>
      </c>
      <c r="AO74" s="123">
        <f>'گام اول '!AP75</f>
        <v>4000000</v>
      </c>
      <c r="AP74" s="123">
        <f>'گام اول '!AQ75</f>
        <v>0</v>
      </c>
      <c r="AQ74" s="123">
        <f>'گام اول '!AR75</f>
        <v>0</v>
      </c>
      <c r="AR74" s="123">
        <f>'گام اول '!AS75</f>
        <v>0</v>
      </c>
      <c r="AS74" s="375">
        <f>'گام اول '!AT75</f>
        <v>0</v>
      </c>
      <c r="AT74" s="368">
        <f t="shared" si="56"/>
        <v>88878608.909090906</v>
      </c>
      <c r="AU74" s="173">
        <f>'گام اول '!AV75</f>
        <v>68157106.285454541</v>
      </c>
      <c r="AV74" s="141">
        <f>'گام اول '!AW75</f>
        <v>88878608.909090906</v>
      </c>
      <c r="AW74" s="142">
        <f t="shared" si="57"/>
        <v>6221502.623636364</v>
      </c>
      <c r="AX74" s="75">
        <f t="shared" si="58"/>
        <v>2815710.6285454542</v>
      </c>
      <c r="AY74" s="142">
        <f>'گام اول '!AZ75</f>
        <v>0</v>
      </c>
      <c r="AZ74" s="142">
        <f>'گام اول '!BA75</f>
        <v>0</v>
      </c>
      <c r="BA74" s="142">
        <f>'گام اول '!BB75</f>
        <v>0</v>
      </c>
      <c r="BB74" s="142">
        <f>'گام اول '!BC75</f>
        <v>0</v>
      </c>
      <c r="BC74" s="142">
        <f>'گام اول '!BD75</f>
        <v>0</v>
      </c>
      <c r="BD74" s="142">
        <f>'گام اول '!BE75</f>
        <v>0</v>
      </c>
      <c r="BE74" s="142">
        <f>'گام اول '!BF75</f>
        <v>0</v>
      </c>
      <c r="BF74" s="143">
        <f t="shared" si="59"/>
        <v>9037213.2521818187</v>
      </c>
      <c r="BG74" s="140">
        <f t="shared" si="60"/>
        <v>79841395</v>
      </c>
      <c r="BH74" s="144">
        <f t="shared" si="61"/>
        <v>88878608.909090906</v>
      </c>
      <c r="BI74" s="398">
        <f t="shared" si="53"/>
        <v>6638737.5</v>
      </c>
      <c r="BJ74" s="145">
        <f t="shared" si="62"/>
        <v>4107252.4999999995</v>
      </c>
      <c r="BK74" s="145">
        <f t="shared" si="63"/>
        <v>1232175.75</v>
      </c>
      <c r="BL74" s="146">
        <f t="shared" si="64"/>
        <v>1120000</v>
      </c>
      <c r="BM74" s="379">
        <v>0</v>
      </c>
      <c r="BN74" s="147">
        <f t="shared" si="65"/>
        <v>101976774.65909091</v>
      </c>
      <c r="BO74" s="148">
        <f t="shared" si="66"/>
        <v>88878608.909090906</v>
      </c>
      <c r="BP74" s="149">
        <f t="shared" si="67"/>
        <v>20442080.049090911</v>
      </c>
      <c r="BQ74" s="150">
        <f t="shared" si="68"/>
        <v>122418854.70818181</v>
      </c>
      <c r="BR74" s="151">
        <f t="shared" si="69"/>
        <v>100800</v>
      </c>
      <c r="BS74" s="147">
        <f t="shared" si="70"/>
        <v>122519654.70818181</v>
      </c>
      <c r="BT74" s="135">
        <v>0</v>
      </c>
      <c r="BU74" s="148">
        <f t="shared" si="71"/>
        <v>10197677.465909092</v>
      </c>
      <c r="BV74" s="152">
        <f t="shared" si="72"/>
        <v>5098838.7329545459</v>
      </c>
      <c r="BW74" s="133">
        <f t="shared" si="73"/>
        <v>107223138.50931817</v>
      </c>
      <c r="BX74" s="147">
        <f t="shared" si="74"/>
        <v>11978165.75</v>
      </c>
      <c r="BY74" s="134">
        <f t="shared" si="75"/>
        <v>95244972.759318173</v>
      </c>
      <c r="CD74" s="388">
        <f>'گام اول '!AU75</f>
        <v>88878608.909090906</v>
      </c>
      <c r="CE74" s="389">
        <f>'گام اول '!AV75</f>
        <v>68157106.285454541</v>
      </c>
      <c r="CF74" s="389">
        <f>'گام اول '!AW75</f>
        <v>88878608.909090906</v>
      </c>
      <c r="CG74" s="389">
        <f>'گام اول '!AX75</f>
        <v>6221502.623636364</v>
      </c>
      <c r="CH74" s="389">
        <f>'گام اول '!AY75</f>
        <v>2815710.6285454542</v>
      </c>
      <c r="CI74" s="389">
        <f>'گام اول '!AZ75</f>
        <v>0</v>
      </c>
      <c r="CJ74" s="389">
        <f>'گام اول '!BA75</f>
        <v>0</v>
      </c>
      <c r="CK74" s="389">
        <f>'گام اول '!BB75</f>
        <v>0</v>
      </c>
      <c r="CL74" s="389">
        <f>'گام اول '!BC75</f>
        <v>0</v>
      </c>
      <c r="CM74" s="389">
        <f>'گام اول '!BD75</f>
        <v>0</v>
      </c>
      <c r="CN74" s="389">
        <f>'گام اول '!BE75</f>
        <v>0</v>
      </c>
      <c r="CO74" s="389">
        <f>'گام اول '!BF75</f>
        <v>0</v>
      </c>
      <c r="CP74" s="389">
        <f>'گام اول '!BG75</f>
        <v>9037213.2521818187</v>
      </c>
      <c r="CQ74" s="389">
        <f>'گام اول '!BH75</f>
        <v>79841395</v>
      </c>
      <c r="CR74" s="389">
        <f t="shared" si="76"/>
        <v>88878608.909090906</v>
      </c>
      <c r="CS74" s="399">
        <f t="shared" si="54"/>
        <v>6638737.5</v>
      </c>
      <c r="CT74" s="388">
        <f t="shared" si="77"/>
        <v>4107252.4999999995</v>
      </c>
      <c r="CU74" s="389">
        <f t="shared" si="78"/>
        <v>1232175.75</v>
      </c>
      <c r="CV74" s="389">
        <f t="shared" si="79"/>
        <v>1120000</v>
      </c>
      <c r="CW74" s="55">
        <v>0</v>
      </c>
      <c r="CX74" s="389">
        <f t="shared" si="80"/>
        <v>101976774.65909091</v>
      </c>
      <c r="CY74" s="389">
        <f t="shared" si="81"/>
        <v>88878608.909090906</v>
      </c>
      <c r="CZ74" s="389">
        <f t="shared" si="82"/>
        <v>20442080.049090911</v>
      </c>
      <c r="DA74" s="389">
        <f t="shared" si="83"/>
        <v>122418854.70818181</v>
      </c>
      <c r="DB74" s="389">
        <f t="shared" si="84"/>
        <v>100800</v>
      </c>
      <c r="DC74" s="389">
        <f t="shared" si="85"/>
        <v>122519654.70818181</v>
      </c>
      <c r="DD74" s="394">
        <v>0</v>
      </c>
      <c r="DE74" s="389">
        <f t="shared" si="86"/>
        <v>10197677.465909092</v>
      </c>
      <c r="DF74" s="389">
        <f t="shared" si="87"/>
        <v>5098838.7329545459</v>
      </c>
      <c r="DG74" s="389">
        <f t="shared" si="88"/>
        <v>107223138.50931817</v>
      </c>
      <c r="DH74" s="389">
        <f t="shared" si="89"/>
        <v>11978165.75</v>
      </c>
      <c r="DI74" s="389">
        <f t="shared" si="90"/>
        <v>95244972.759318173</v>
      </c>
      <c r="DJ74" s="389">
        <f t="shared" si="91"/>
        <v>0</v>
      </c>
      <c r="DL74" s="397">
        <f t="shared" si="92"/>
        <v>6638737.5</v>
      </c>
      <c r="DM74" s="397">
        <f t="shared" si="93"/>
        <v>0</v>
      </c>
    </row>
    <row r="75" spans="1:117" s="55" customFormat="1" ht="21" x14ac:dyDescent="0.2">
      <c r="A75" s="191">
        <f t="shared" si="55"/>
        <v>2655495</v>
      </c>
      <c r="B75" s="136">
        <f>'گام اول '!B76</f>
        <v>70</v>
      </c>
      <c r="C75" s="136">
        <f>'گام اول '!C76</f>
        <v>70</v>
      </c>
      <c r="D75" s="136">
        <f>'گام اول '!D76</f>
        <v>13098</v>
      </c>
      <c r="E75" s="136" t="str">
        <f>'گام اول '!E76</f>
        <v>فاطمه</v>
      </c>
      <c r="F75" s="136" t="str">
        <f>'گام اول '!F76</f>
        <v>مومنی رینه</v>
      </c>
      <c r="G75" s="136" t="str">
        <f>'گام اول '!G76</f>
        <v xml:space="preserve">اداری </v>
      </c>
      <c r="H75" s="136" t="str">
        <f>'گام اول '!H76</f>
        <v>ش.تهران</v>
      </c>
      <c r="I75" s="136" t="str">
        <f>'گام اول '!I76</f>
        <v>124-813-4204648-1</v>
      </c>
      <c r="J75" s="136" t="str">
        <f>'گام اول '!J76</f>
        <v>2130432719</v>
      </c>
      <c r="K75" s="136" t="str">
        <f>'گام اول '!K76</f>
        <v>0028281640</v>
      </c>
      <c r="L75" s="136" t="str">
        <f>'گام اول '!L76</f>
        <v>ش - تهران</v>
      </c>
      <c r="M75" s="136" t="str">
        <f>'گام اول '!M76</f>
        <v>اداری-کارشناسی ارشد</v>
      </c>
      <c r="N75" s="120">
        <f>'گام اول '!N76</f>
        <v>0</v>
      </c>
      <c r="O75" s="119">
        <f>'گام اول '!O76</f>
        <v>0</v>
      </c>
      <c r="P75" s="121">
        <f>'گام اول '!P76</f>
        <v>0</v>
      </c>
      <c r="Q75" s="358">
        <f>'گام اول '!Q76</f>
        <v>30</v>
      </c>
      <c r="R75" s="358">
        <f>'گام اول '!R76</f>
        <v>29</v>
      </c>
      <c r="S75" s="358">
        <f>'گام اول '!S76</f>
        <v>0</v>
      </c>
      <c r="T75" s="358">
        <f>'گام اول '!T76</f>
        <v>0</v>
      </c>
      <c r="U75" s="137">
        <f>'گام اول '!U76</f>
        <v>0</v>
      </c>
      <c r="V75" s="120">
        <f>'گام اول '!W76</f>
        <v>0</v>
      </c>
      <c r="W75" s="121">
        <f>'گام اول '!X76</f>
        <v>0</v>
      </c>
      <c r="X75" s="366">
        <f>'گام اول '!Y76</f>
        <v>0</v>
      </c>
      <c r="Y75" s="366">
        <f>'گام اول '!Z76</f>
        <v>0</v>
      </c>
      <c r="Z75" s="138">
        <f>'گام اول '!AA76</f>
        <v>1642901</v>
      </c>
      <c r="AA75" s="138">
        <f>'گام اول '!AB76</f>
        <v>0</v>
      </c>
      <c r="AB75" s="138">
        <f>'گام اول '!AC76</f>
        <v>1642901</v>
      </c>
      <c r="AC75" s="138">
        <f>'گام اول '!AD76</f>
        <v>4500000</v>
      </c>
      <c r="AD75" s="138">
        <f>'گام اول '!AE76</f>
        <v>6000000</v>
      </c>
      <c r="AE75" s="139">
        <f>'گام اول '!AF76</f>
        <v>313644.73636363639</v>
      </c>
      <c r="AF75" s="122">
        <f>'گام اول '!AG76</f>
        <v>49287030</v>
      </c>
      <c r="AG75" s="123">
        <f>'گام اول '!AH76</f>
        <v>0</v>
      </c>
      <c r="AH75" s="123">
        <f>'گام اول '!AI76</f>
        <v>9095697.3545454554</v>
      </c>
      <c r="AI75" s="123">
        <f>'گام اول '!AJ76</f>
        <v>0</v>
      </c>
      <c r="AJ75" s="123">
        <f>'گام اول '!AK76</f>
        <v>4500000</v>
      </c>
      <c r="AK75" s="123">
        <f>'گام اول '!AL76</f>
        <v>6000000</v>
      </c>
      <c r="AL75" s="123">
        <f>'گام اول '!AM76</f>
        <v>0</v>
      </c>
      <c r="AM75" s="123">
        <f>'گام اول '!AN76</f>
        <v>0</v>
      </c>
      <c r="AN75" s="123">
        <f>'گام اول '!AO76</f>
        <v>0</v>
      </c>
      <c r="AO75" s="123">
        <f>'گام اول '!AP76</f>
        <v>4000000</v>
      </c>
      <c r="AP75" s="123">
        <f>'گام اول '!AQ76</f>
        <v>0</v>
      </c>
      <c r="AQ75" s="123">
        <f>'گام اول '!AR76</f>
        <v>0</v>
      </c>
      <c r="AR75" s="123">
        <f>'گام اول '!AS76</f>
        <v>0</v>
      </c>
      <c r="AS75" s="375">
        <f>'گام اول '!AT76</f>
        <v>0</v>
      </c>
      <c r="AT75" s="368">
        <f t="shared" si="56"/>
        <v>72882727.354545459</v>
      </c>
      <c r="AU75" s="173">
        <f>'گام اول '!AV76</f>
        <v>53280936.439727277</v>
      </c>
      <c r="AV75" s="141">
        <f>'گام اول '!AW76</f>
        <v>72882727.354545459</v>
      </c>
      <c r="AW75" s="142">
        <f t="shared" si="57"/>
        <v>5101790.9148181826</v>
      </c>
      <c r="AX75" s="75">
        <f t="shared" si="58"/>
        <v>1328093.6439727277</v>
      </c>
      <c r="AY75" s="142">
        <f>'گام اول '!AZ76</f>
        <v>0</v>
      </c>
      <c r="AZ75" s="142">
        <f>'گام اول '!BA76</f>
        <v>0</v>
      </c>
      <c r="BA75" s="142">
        <f>'گام اول '!BB76</f>
        <v>0</v>
      </c>
      <c r="BB75" s="142">
        <f>'گام اول '!BC76</f>
        <v>0</v>
      </c>
      <c r="BC75" s="142">
        <f>'گام اول '!BD76</f>
        <v>0</v>
      </c>
      <c r="BD75" s="142">
        <f>'گام اول '!BE76</f>
        <v>0</v>
      </c>
      <c r="BE75" s="142">
        <f>'گام اول '!BF76</f>
        <v>0</v>
      </c>
      <c r="BF75" s="143">
        <f t="shared" si="59"/>
        <v>6429884.5587909101</v>
      </c>
      <c r="BG75" s="140">
        <f t="shared" si="60"/>
        <v>66452842</v>
      </c>
      <c r="BH75" s="144">
        <f t="shared" si="61"/>
        <v>72882727.354545459</v>
      </c>
      <c r="BI75" s="398">
        <f t="shared" si="53"/>
        <v>6638737.5</v>
      </c>
      <c r="BJ75" s="145">
        <f t="shared" si="62"/>
        <v>4107252.4999999995</v>
      </c>
      <c r="BK75" s="145">
        <f t="shared" si="63"/>
        <v>1232175.75</v>
      </c>
      <c r="BL75" s="146">
        <f t="shared" si="64"/>
        <v>1120000</v>
      </c>
      <c r="BM75" s="379">
        <v>0</v>
      </c>
      <c r="BN75" s="147">
        <f t="shared" si="65"/>
        <v>85980893.104545459</v>
      </c>
      <c r="BO75" s="148">
        <f t="shared" si="66"/>
        <v>72882727.354545459</v>
      </c>
      <c r="BP75" s="149">
        <f t="shared" si="67"/>
        <v>16763027.291545456</v>
      </c>
      <c r="BQ75" s="150">
        <f t="shared" si="68"/>
        <v>102743920.39609091</v>
      </c>
      <c r="BR75" s="151">
        <f t="shared" si="69"/>
        <v>100800</v>
      </c>
      <c r="BS75" s="147">
        <f t="shared" si="70"/>
        <v>102844720.39609091</v>
      </c>
      <c r="BT75" s="135">
        <v>0</v>
      </c>
      <c r="BU75" s="148">
        <f t="shared" si="71"/>
        <v>8598089.3104545455</v>
      </c>
      <c r="BV75" s="152">
        <f t="shared" si="72"/>
        <v>4299044.6552272728</v>
      </c>
      <c r="BW75" s="133">
        <f t="shared" si="73"/>
        <v>89947586.430409089</v>
      </c>
      <c r="BX75" s="147">
        <f t="shared" si="74"/>
        <v>11978165.75</v>
      </c>
      <c r="BY75" s="134">
        <f t="shared" si="75"/>
        <v>77969420.680409089</v>
      </c>
      <c r="CD75" s="388">
        <f>'گام اول '!AU76</f>
        <v>72882727.354545459</v>
      </c>
      <c r="CE75" s="389">
        <f>'گام اول '!AV76</f>
        <v>53280936.439727277</v>
      </c>
      <c r="CF75" s="389">
        <f>'گام اول '!AW76</f>
        <v>72882727.354545459</v>
      </c>
      <c r="CG75" s="389">
        <f>'گام اول '!AX76</f>
        <v>5101790.9148181826</v>
      </c>
      <c r="CH75" s="389">
        <f>'گام اول '!AY76</f>
        <v>1328093.6439727277</v>
      </c>
      <c r="CI75" s="389">
        <f>'گام اول '!AZ76</f>
        <v>0</v>
      </c>
      <c r="CJ75" s="389">
        <f>'گام اول '!BA76</f>
        <v>0</v>
      </c>
      <c r="CK75" s="389">
        <f>'گام اول '!BB76</f>
        <v>0</v>
      </c>
      <c r="CL75" s="389">
        <f>'گام اول '!BC76</f>
        <v>0</v>
      </c>
      <c r="CM75" s="389">
        <f>'گام اول '!BD76</f>
        <v>0</v>
      </c>
      <c r="CN75" s="389">
        <f>'گام اول '!BE76</f>
        <v>0</v>
      </c>
      <c r="CO75" s="389">
        <f>'گام اول '!BF76</f>
        <v>0</v>
      </c>
      <c r="CP75" s="389">
        <f>'گام اول '!BG76</f>
        <v>6429884.5587909101</v>
      </c>
      <c r="CQ75" s="389">
        <f>'گام اول '!BH76</f>
        <v>66452842</v>
      </c>
      <c r="CR75" s="389">
        <f t="shared" si="76"/>
        <v>72882727.354545459</v>
      </c>
      <c r="CS75" s="399">
        <f t="shared" si="54"/>
        <v>6638737.5</v>
      </c>
      <c r="CT75" s="388">
        <f t="shared" si="77"/>
        <v>4107252.4999999995</v>
      </c>
      <c r="CU75" s="389">
        <f t="shared" si="78"/>
        <v>1232175.75</v>
      </c>
      <c r="CV75" s="389">
        <f t="shared" si="79"/>
        <v>1120000</v>
      </c>
      <c r="CW75" s="55">
        <v>0</v>
      </c>
      <c r="CX75" s="389">
        <f t="shared" si="80"/>
        <v>85980893.104545459</v>
      </c>
      <c r="CY75" s="389">
        <f t="shared" si="81"/>
        <v>72882727.354545459</v>
      </c>
      <c r="CZ75" s="389">
        <f t="shared" si="82"/>
        <v>16763027.291545456</v>
      </c>
      <c r="DA75" s="389">
        <f t="shared" si="83"/>
        <v>102743920.39609091</v>
      </c>
      <c r="DB75" s="389">
        <f t="shared" si="84"/>
        <v>100800</v>
      </c>
      <c r="DC75" s="389">
        <f t="shared" si="85"/>
        <v>102844720.39609091</v>
      </c>
      <c r="DD75" s="394">
        <v>0</v>
      </c>
      <c r="DE75" s="389">
        <f t="shared" si="86"/>
        <v>8598089.3104545455</v>
      </c>
      <c r="DF75" s="389">
        <f t="shared" si="87"/>
        <v>4299044.6552272728</v>
      </c>
      <c r="DG75" s="389">
        <f t="shared" si="88"/>
        <v>89947586.430409089</v>
      </c>
      <c r="DH75" s="389">
        <f t="shared" si="89"/>
        <v>11978165.75</v>
      </c>
      <c r="DI75" s="389">
        <f t="shared" si="90"/>
        <v>77969420.680409089</v>
      </c>
      <c r="DJ75" s="389">
        <f t="shared" si="91"/>
        <v>0</v>
      </c>
      <c r="DL75" s="397">
        <f t="shared" si="92"/>
        <v>6638737.5</v>
      </c>
      <c r="DM75" s="397">
        <f t="shared" si="93"/>
        <v>0</v>
      </c>
    </row>
    <row r="76" spans="1:117" s="55" customFormat="1" ht="21" x14ac:dyDescent="0.2">
      <c r="A76" s="191">
        <f t="shared" si="55"/>
        <v>2655495</v>
      </c>
      <c r="B76" s="136">
        <f>'گام اول '!B77</f>
        <v>71</v>
      </c>
      <c r="C76" s="136">
        <f>'گام اول '!C77</f>
        <v>71</v>
      </c>
      <c r="D76" s="136">
        <f>'گام اول '!D77</f>
        <v>13090</v>
      </c>
      <c r="E76" s="136" t="str">
        <f>'گام اول '!E77</f>
        <v>علیرضا</v>
      </c>
      <c r="F76" s="136" t="str">
        <f>'گام اول '!F77</f>
        <v>حاجی محمدی توران پشتی</v>
      </c>
      <c r="G76" s="136" t="str">
        <f>'گام اول '!G77</f>
        <v xml:space="preserve">اداری </v>
      </c>
      <c r="H76" s="136" t="str">
        <f>'گام اول '!H77</f>
        <v>ش.تهران</v>
      </c>
      <c r="I76" s="136" t="str">
        <f>'گام اول '!I77</f>
        <v>124-700-4135930-1</v>
      </c>
      <c r="J76" s="136" t="str">
        <f>'گام اول '!J77</f>
        <v>0310078636</v>
      </c>
      <c r="K76" s="136" t="str">
        <f>'گام اول '!K77</f>
        <v>00242240857</v>
      </c>
      <c r="L76" s="136" t="str">
        <f>'گام اول '!L77</f>
        <v>ش - تهران</v>
      </c>
      <c r="M76" s="136" t="str">
        <f>'گام اول '!M77</f>
        <v>اداری-کارشناسی</v>
      </c>
      <c r="N76" s="120">
        <f>'گام اول '!N77</f>
        <v>0</v>
      </c>
      <c r="O76" s="119">
        <f>'گام اول '!O77</f>
        <v>0</v>
      </c>
      <c r="P76" s="121">
        <f>'گام اول '!P77</f>
        <v>0</v>
      </c>
      <c r="Q76" s="358">
        <f>'گام اول '!Q77</f>
        <v>30</v>
      </c>
      <c r="R76" s="358">
        <f>'گام اول '!R77</f>
        <v>61</v>
      </c>
      <c r="S76" s="358">
        <f>'گام اول '!S77</f>
        <v>0</v>
      </c>
      <c r="T76" s="358">
        <f>'گام اول '!T77</f>
        <v>0</v>
      </c>
      <c r="U76" s="137">
        <f>'گام اول '!U77</f>
        <v>0</v>
      </c>
      <c r="V76" s="120">
        <f>'گام اول '!W77</f>
        <v>0</v>
      </c>
      <c r="W76" s="121">
        <f>'گام اول '!X77</f>
        <v>0</v>
      </c>
      <c r="X76" s="366">
        <f>'گام اول '!Y77</f>
        <v>0</v>
      </c>
      <c r="Y76" s="366">
        <f>'گام اول '!Z77</f>
        <v>0</v>
      </c>
      <c r="Z76" s="138">
        <f>'گام اول '!AA77</f>
        <v>1477052</v>
      </c>
      <c r="AA76" s="138">
        <f>'گام اول '!AB77</f>
        <v>0</v>
      </c>
      <c r="AB76" s="138">
        <f>'گام اول '!AC77</f>
        <v>1477052</v>
      </c>
      <c r="AC76" s="138">
        <f>'گام اول '!AD77</f>
        <v>4500000</v>
      </c>
      <c r="AD76" s="138">
        <f>'گام اول '!AE77</f>
        <v>6000000</v>
      </c>
      <c r="AE76" s="139">
        <f>'گام اول '!AF77</f>
        <v>281982.65454545454</v>
      </c>
      <c r="AF76" s="122">
        <f>'گام اول '!AG77</f>
        <v>44311560</v>
      </c>
      <c r="AG76" s="123">
        <f>'گام اول '!AH77</f>
        <v>0</v>
      </c>
      <c r="AH76" s="123">
        <f>'گام اول '!AI77</f>
        <v>17200941.927272726</v>
      </c>
      <c r="AI76" s="123">
        <f>'گام اول '!AJ77</f>
        <v>0</v>
      </c>
      <c r="AJ76" s="123">
        <f>'گام اول '!AK77</f>
        <v>4500000</v>
      </c>
      <c r="AK76" s="123">
        <f>'گام اول '!AL77</f>
        <v>6000000</v>
      </c>
      <c r="AL76" s="123">
        <f>'گام اول '!AM77</f>
        <v>0</v>
      </c>
      <c r="AM76" s="123">
        <f>'گام اول '!AN77</f>
        <v>0</v>
      </c>
      <c r="AN76" s="123">
        <f>'گام اول '!AO77</f>
        <v>0</v>
      </c>
      <c r="AO76" s="123">
        <f>'گام اول '!AP77</f>
        <v>3800000</v>
      </c>
      <c r="AP76" s="123">
        <f>'گام اول '!AQ77</f>
        <v>0</v>
      </c>
      <c r="AQ76" s="123">
        <f>'گام اول '!AR77</f>
        <v>0</v>
      </c>
      <c r="AR76" s="123">
        <f>'گام اول '!AS77</f>
        <v>0</v>
      </c>
      <c r="AS76" s="375">
        <f>'گام اول '!AT77</f>
        <v>0</v>
      </c>
      <c r="AT76" s="368">
        <f t="shared" si="56"/>
        <v>75812501.927272722</v>
      </c>
      <c r="AU76" s="173">
        <f>'گام اول '!AV77</f>
        <v>56205626.792363629</v>
      </c>
      <c r="AV76" s="141">
        <f>'گام اول '!AW77</f>
        <v>75812501.927272722</v>
      </c>
      <c r="AW76" s="142">
        <f t="shared" si="57"/>
        <v>5306875.1349090915</v>
      </c>
      <c r="AX76" s="75">
        <f t="shared" si="58"/>
        <v>1620562.6792363629</v>
      </c>
      <c r="AY76" s="142">
        <f>'گام اول '!AZ77</f>
        <v>0</v>
      </c>
      <c r="AZ76" s="142">
        <f>'گام اول '!BA77</f>
        <v>0</v>
      </c>
      <c r="BA76" s="142">
        <f>'گام اول '!BB77</f>
        <v>0</v>
      </c>
      <c r="BB76" s="142">
        <f>'گام اول '!BC77</f>
        <v>0</v>
      </c>
      <c r="BC76" s="142">
        <f>'گام اول '!BD77</f>
        <v>0</v>
      </c>
      <c r="BD76" s="142">
        <f>'گام اول '!BE77</f>
        <v>0</v>
      </c>
      <c r="BE76" s="142">
        <f>'گام اول '!BF77</f>
        <v>0</v>
      </c>
      <c r="BF76" s="143">
        <f t="shared" si="59"/>
        <v>6927437.8141454542</v>
      </c>
      <c r="BG76" s="140">
        <f t="shared" si="60"/>
        <v>68885064</v>
      </c>
      <c r="BH76" s="144">
        <f t="shared" si="61"/>
        <v>75812501.927272722</v>
      </c>
      <c r="BI76" s="398">
        <f t="shared" si="53"/>
        <v>6638737.5</v>
      </c>
      <c r="BJ76" s="145">
        <f t="shared" si="62"/>
        <v>3692630</v>
      </c>
      <c r="BK76" s="145">
        <f t="shared" si="63"/>
        <v>1107789</v>
      </c>
      <c r="BL76" s="146">
        <f t="shared" si="64"/>
        <v>1120000</v>
      </c>
      <c r="BM76" s="379">
        <v>0</v>
      </c>
      <c r="BN76" s="147">
        <f t="shared" si="65"/>
        <v>88371658.427272722</v>
      </c>
      <c r="BO76" s="148">
        <f t="shared" si="66"/>
        <v>75812501.927272722</v>
      </c>
      <c r="BP76" s="149">
        <f t="shared" si="67"/>
        <v>17436875.443272728</v>
      </c>
      <c r="BQ76" s="150">
        <f t="shared" si="68"/>
        <v>105808533.87054545</v>
      </c>
      <c r="BR76" s="151">
        <f t="shared" si="69"/>
        <v>100800</v>
      </c>
      <c r="BS76" s="147">
        <f t="shared" si="70"/>
        <v>105909333.87054545</v>
      </c>
      <c r="BT76" s="135">
        <v>0</v>
      </c>
      <c r="BU76" s="148">
        <f t="shared" si="71"/>
        <v>8837165.8427272718</v>
      </c>
      <c r="BV76" s="152">
        <f t="shared" si="72"/>
        <v>4418582.9213636359</v>
      </c>
      <c r="BW76" s="133">
        <f t="shared" si="73"/>
        <v>92653585.106454536</v>
      </c>
      <c r="BX76" s="147">
        <f t="shared" si="74"/>
        <v>11439156.5</v>
      </c>
      <c r="BY76" s="134">
        <f t="shared" si="75"/>
        <v>81214428.606454536</v>
      </c>
      <c r="CD76" s="388">
        <f>'گام اول '!AU77</f>
        <v>75812501.927272722</v>
      </c>
      <c r="CE76" s="389">
        <f>'گام اول '!AV77</f>
        <v>56205626.792363629</v>
      </c>
      <c r="CF76" s="389">
        <f>'گام اول '!AW77</f>
        <v>75812501.927272722</v>
      </c>
      <c r="CG76" s="389">
        <f>'گام اول '!AX77</f>
        <v>5306875.1349090915</v>
      </c>
      <c r="CH76" s="389">
        <f>'گام اول '!AY77</f>
        <v>1620562.6792363629</v>
      </c>
      <c r="CI76" s="389">
        <f>'گام اول '!AZ77</f>
        <v>0</v>
      </c>
      <c r="CJ76" s="389">
        <f>'گام اول '!BA77</f>
        <v>0</v>
      </c>
      <c r="CK76" s="389">
        <f>'گام اول '!BB77</f>
        <v>0</v>
      </c>
      <c r="CL76" s="389">
        <f>'گام اول '!BC77</f>
        <v>0</v>
      </c>
      <c r="CM76" s="389">
        <f>'گام اول '!BD77</f>
        <v>0</v>
      </c>
      <c r="CN76" s="389">
        <f>'گام اول '!BE77</f>
        <v>0</v>
      </c>
      <c r="CO76" s="389">
        <f>'گام اول '!BF77</f>
        <v>0</v>
      </c>
      <c r="CP76" s="389">
        <f>'گام اول '!BG77</f>
        <v>6927437.8141454542</v>
      </c>
      <c r="CQ76" s="389">
        <f>'گام اول '!BH77</f>
        <v>68885064</v>
      </c>
      <c r="CR76" s="389">
        <f t="shared" si="76"/>
        <v>75812501.927272722</v>
      </c>
      <c r="CS76" s="399">
        <f t="shared" si="54"/>
        <v>6638737.5</v>
      </c>
      <c r="CT76" s="388">
        <f t="shared" si="77"/>
        <v>3692630</v>
      </c>
      <c r="CU76" s="389">
        <f t="shared" si="78"/>
        <v>1107789</v>
      </c>
      <c r="CV76" s="389">
        <f t="shared" si="79"/>
        <v>1120000</v>
      </c>
      <c r="CW76" s="55">
        <v>0</v>
      </c>
      <c r="CX76" s="389">
        <f t="shared" si="80"/>
        <v>88371658.427272722</v>
      </c>
      <c r="CY76" s="389">
        <f t="shared" si="81"/>
        <v>75812501.927272722</v>
      </c>
      <c r="CZ76" s="389">
        <f t="shared" si="82"/>
        <v>17436875.443272728</v>
      </c>
      <c r="DA76" s="389">
        <f t="shared" si="83"/>
        <v>105808533.87054545</v>
      </c>
      <c r="DB76" s="389">
        <f t="shared" si="84"/>
        <v>100800</v>
      </c>
      <c r="DC76" s="389">
        <f t="shared" si="85"/>
        <v>105909333.87054545</v>
      </c>
      <c r="DD76" s="394">
        <v>0</v>
      </c>
      <c r="DE76" s="389">
        <f t="shared" si="86"/>
        <v>8837165.8427272718</v>
      </c>
      <c r="DF76" s="389">
        <f t="shared" si="87"/>
        <v>4418582.9213636359</v>
      </c>
      <c r="DG76" s="389">
        <f t="shared" si="88"/>
        <v>92653585.106454536</v>
      </c>
      <c r="DH76" s="389">
        <f t="shared" si="89"/>
        <v>11439156.5</v>
      </c>
      <c r="DI76" s="389">
        <f t="shared" si="90"/>
        <v>81214428.606454536</v>
      </c>
      <c r="DJ76" s="389">
        <f t="shared" si="91"/>
        <v>0</v>
      </c>
      <c r="DL76" s="397">
        <f t="shared" si="92"/>
        <v>6638737.5</v>
      </c>
      <c r="DM76" s="397">
        <f t="shared" si="93"/>
        <v>0</v>
      </c>
    </row>
    <row r="77" spans="1:117" s="55" customFormat="1" ht="21" x14ac:dyDescent="0.2">
      <c r="A77" s="191">
        <f t="shared" si="55"/>
        <v>2655495</v>
      </c>
      <c r="B77" s="136">
        <f>'گام اول '!B78</f>
        <v>72</v>
      </c>
      <c r="C77" s="136">
        <f>'گام اول '!C78</f>
        <v>72</v>
      </c>
      <c r="D77" s="136">
        <f>'گام اول '!D78</f>
        <v>13515</v>
      </c>
      <c r="E77" s="136" t="str">
        <f>'گام اول '!E78</f>
        <v>محسن</v>
      </c>
      <c r="F77" s="136" t="str">
        <f>'گام اول '!F78</f>
        <v>نقی زاده</v>
      </c>
      <c r="G77" s="136" t="str">
        <f>'گام اول '!G78</f>
        <v xml:space="preserve">اداری </v>
      </c>
      <c r="H77" s="136" t="str">
        <f>'گام اول '!H78</f>
        <v>ش.تهران</v>
      </c>
      <c r="I77" s="136" t="str">
        <f>'گام اول '!I78</f>
        <v>124-700-4178285-1</v>
      </c>
      <c r="J77" s="136" t="str">
        <f>'گام اول '!J78</f>
        <v>0019283067</v>
      </c>
      <c r="K77" s="136" t="str">
        <f>'گام اول '!K78</f>
        <v>0053122542</v>
      </c>
      <c r="L77" s="136" t="str">
        <f>'گام اول '!L78</f>
        <v>ش - تهران</v>
      </c>
      <c r="M77" s="136" t="str">
        <f>'گام اول '!M78</f>
        <v>اداری-کارشناسی</v>
      </c>
      <c r="N77" s="120">
        <f>'گام اول '!N78</f>
        <v>0</v>
      </c>
      <c r="O77" s="119">
        <f>'گام اول '!O78</f>
        <v>0</v>
      </c>
      <c r="P77" s="121">
        <f>'گام اول '!P78</f>
        <v>0</v>
      </c>
      <c r="Q77" s="358">
        <f>'گام اول '!Q78</f>
        <v>30</v>
      </c>
      <c r="R77" s="358">
        <f>'گام اول '!R78</f>
        <v>51</v>
      </c>
      <c r="S77" s="358">
        <f>'گام اول '!S78</f>
        <v>0</v>
      </c>
      <c r="T77" s="358">
        <f>'گام اول '!T78</f>
        <v>0</v>
      </c>
      <c r="U77" s="137">
        <f>'گام اول '!U78</f>
        <v>0</v>
      </c>
      <c r="V77" s="120">
        <f>'گام اول '!W78</f>
        <v>0</v>
      </c>
      <c r="W77" s="121">
        <f>'گام اول '!X78</f>
        <v>0</v>
      </c>
      <c r="X77" s="366">
        <f>'گام اول '!Y78</f>
        <v>0</v>
      </c>
      <c r="Y77" s="366">
        <f>'گام اول '!Z78</f>
        <v>0</v>
      </c>
      <c r="Z77" s="138">
        <f>'گام اول '!AA78</f>
        <v>1477052</v>
      </c>
      <c r="AA77" s="138">
        <f>'گام اول '!AB78</f>
        <v>0</v>
      </c>
      <c r="AB77" s="138">
        <f>'گام اول '!AC78</f>
        <v>1477052</v>
      </c>
      <c r="AC77" s="138">
        <f>'گام اول '!AD78</f>
        <v>4500000</v>
      </c>
      <c r="AD77" s="138">
        <f>'گام اول '!AE78</f>
        <v>6000000</v>
      </c>
      <c r="AE77" s="139">
        <f>'گام اول '!AF78</f>
        <v>281982.65454545454</v>
      </c>
      <c r="AF77" s="122">
        <f>'گام اول '!AG78</f>
        <v>44311560</v>
      </c>
      <c r="AG77" s="123">
        <f>'گام اول '!AH78</f>
        <v>0</v>
      </c>
      <c r="AH77" s="123">
        <f>'گام اول '!AI78</f>
        <v>14381115.381818181</v>
      </c>
      <c r="AI77" s="123">
        <f>'گام اول '!AJ78</f>
        <v>0</v>
      </c>
      <c r="AJ77" s="123">
        <f>'گام اول '!AK78</f>
        <v>4500000</v>
      </c>
      <c r="AK77" s="123">
        <f>'گام اول '!AL78</f>
        <v>6000000</v>
      </c>
      <c r="AL77" s="123">
        <f>'گام اول '!AM78</f>
        <v>0</v>
      </c>
      <c r="AM77" s="123">
        <f>'گام اول '!AN78</f>
        <v>0</v>
      </c>
      <c r="AN77" s="123">
        <f>'گام اول '!AO78</f>
        <v>0</v>
      </c>
      <c r="AO77" s="123">
        <f>'گام اول '!AP78</f>
        <v>4000000</v>
      </c>
      <c r="AP77" s="123">
        <f>'گام اول '!AQ78</f>
        <v>0</v>
      </c>
      <c r="AQ77" s="123">
        <f>'گام اول '!AR78</f>
        <v>0</v>
      </c>
      <c r="AR77" s="123">
        <f>'گام اول '!AS78</f>
        <v>0</v>
      </c>
      <c r="AS77" s="375">
        <f>'گام اول '!AT78</f>
        <v>0</v>
      </c>
      <c r="AT77" s="368">
        <f t="shared" si="56"/>
        <v>73192675.381818175</v>
      </c>
      <c r="AU77" s="173">
        <f>'گام اول '!AV78</f>
        <v>53569188.105090901</v>
      </c>
      <c r="AV77" s="141">
        <f>'گام اول '!AW78</f>
        <v>73192675.381818175</v>
      </c>
      <c r="AW77" s="142">
        <f t="shared" si="57"/>
        <v>5123487.2767272731</v>
      </c>
      <c r="AX77" s="75">
        <f t="shared" si="58"/>
        <v>1356918.8105090903</v>
      </c>
      <c r="AY77" s="142">
        <f>'گام اول '!AZ78</f>
        <v>0</v>
      </c>
      <c r="AZ77" s="142">
        <f>'گام اول '!BA78</f>
        <v>0</v>
      </c>
      <c r="BA77" s="142">
        <f>'گام اول '!BB78</f>
        <v>0</v>
      </c>
      <c r="BB77" s="142">
        <f>'گام اول '!BC78</f>
        <v>0</v>
      </c>
      <c r="BC77" s="142">
        <f>'گام اول '!BD78</f>
        <v>0</v>
      </c>
      <c r="BD77" s="142">
        <f>'گام اول '!BE78</f>
        <v>0</v>
      </c>
      <c r="BE77" s="142">
        <f>'گام اول '!BF78</f>
        <v>0</v>
      </c>
      <c r="BF77" s="143">
        <f t="shared" si="59"/>
        <v>6480406.0872363634</v>
      </c>
      <c r="BG77" s="140">
        <f t="shared" si="60"/>
        <v>66712269</v>
      </c>
      <c r="BH77" s="144">
        <f t="shared" si="61"/>
        <v>73192675.381818175</v>
      </c>
      <c r="BI77" s="398">
        <f t="shared" si="53"/>
        <v>6638737.5</v>
      </c>
      <c r="BJ77" s="145">
        <f t="shared" si="62"/>
        <v>3692630</v>
      </c>
      <c r="BK77" s="145">
        <f t="shared" si="63"/>
        <v>1107789</v>
      </c>
      <c r="BL77" s="146">
        <f t="shared" si="64"/>
        <v>1120000</v>
      </c>
      <c r="BM77" s="379">
        <v>0</v>
      </c>
      <c r="BN77" s="147">
        <f t="shared" si="65"/>
        <v>85751831.881818175</v>
      </c>
      <c r="BO77" s="148">
        <f t="shared" si="66"/>
        <v>73192675.381818175</v>
      </c>
      <c r="BP77" s="149">
        <f t="shared" si="67"/>
        <v>16834315.337818179</v>
      </c>
      <c r="BQ77" s="150">
        <f t="shared" si="68"/>
        <v>102586147.21963635</v>
      </c>
      <c r="BR77" s="151">
        <f t="shared" si="69"/>
        <v>100800</v>
      </c>
      <c r="BS77" s="147">
        <f t="shared" si="70"/>
        <v>102686947.21963635</v>
      </c>
      <c r="BT77" s="135">
        <v>0</v>
      </c>
      <c r="BU77" s="148">
        <f t="shared" si="71"/>
        <v>8575183.1881818175</v>
      </c>
      <c r="BV77" s="152">
        <f t="shared" si="72"/>
        <v>4287591.5940909088</v>
      </c>
      <c r="BW77" s="133">
        <f t="shared" si="73"/>
        <v>89824172.437363625</v>
      </c>
      <c r="BX77" s="147">
        <f t="shared" si="74"/>
        <v>11439156.5</v>
      </c>
      <c r="BY77" s="134">
        <f t="shared" si="75"/>
        <v>78385015.937363625</v>
      </c>
      <c r="CD77" s="388">
        <f>'گام اول '!AU78</f>
        <v>73192675.381818175</v>
      </c>
      <c r="CE77" s="389">
        <f>'گام اول '!AV78</f>
        <v>53569188.105090901</v>
      </c>
      <c r="CF77" s="389">
        <f>'گام اول '!AW78</f>
        <v>73192675.381818175</v>
      </c>
      <c r="CG77" s="389">
        <f>'گام اول '!AX78</f>
        <v>5123487.2767272731</v>
      </c>
      <c r="CH77" s="389">
        <f>'گام اول '!AY78</f>
        <v>1356918.8105090903</v>
      </c>
      <c r="CI77" s="389">
        <f>'گام اول '!AZ78</f>
        <v>0</v>
      </c>
      <c r="CJ77" s="389">
        <f>'گام اول '!BA78</f>
        <v>0</v>
      </c>
      <c r="CK77" s="389">
        <f>'گام اول '!BB78</f>
        <v>0</v>
      </c>
      <c r="CL77" s="389">
        <f>'گام اول '!BC78</f>
        <v>0</v>
      </c>
      <c r="CM77" s="389">
        <f>'گام اول '!BD78</f>
        <v>0</v>
      </c>
      <c r="CN77" s="389">
        <f>'گام اول '!BE78</f>
        <v>0</v>
      </c>
      <c r="CO77" s="389">
        <f>'گام اول '!BF78</f>
        <v>0</v>
      </c>
      <c r="CP77" s="389">
        <f>'گام اول '!BG78</f>
        <v>6480406.0872363634</v>
      </c>
      <c r="CQ77" s="389">
        <f>'گام اول '!BH78</f>
        <v>66712269</v>
      </c>
      <c r="CR77" s="389">
        <f t="shared" si="76"/>
        <v>73192675.381818175</v>
      </c>
      <c r="CS77" s="399">
        <f t="shared" si="54"/>
        <v>6638737.5</v>
      </c>
      <c r="CT77" s="388">
        <f t="shared" si="77"/>
        <v>3692630</v>
      </c>
      <c r="CU77" s="389">
        <f t="shared" si="78"/>
        <v>1107789</v>
      </c>
      <c r="CV77" s="389">
        <f t="shared" si="79"/>
        <v>1120000</v>
      </c>
      <c r="CW77" s="55">
        <v>0</v>
      </c>
      <c r="CX77" s="389">
        <f t="shared" si="80"/>
        <v>85751831.881818175</v>
      </c>
      <c r="CY77" s="389">
        <f t="shared" si="81"/>
        <v>73192675.381818175</v>
      </c>
      <c r="CZ77" s="389">
        <f t="shared" si="82"/>
        <v>16834315.337818179</v>
      </c>
      <c r="DA77" s="389">
        <f t="shared" si="83"/>
        <v>102586147.21963635</v>
      </c>
      <c r="DB77" s="389">
        <f t="shared" si="84"/>
        <v>100800</v>
      </c>
      <c r="DC77" s="389">
        <f t="shared" si="85"/>
        <v>102686947.21963635</v>
      </c>
      <c r="DD77" s="394">
        <v>0</v>
      </c>
      <c r="DE77" s="389">
        <f t="shared" si="86"/>
        <v>8575183.1881818175</v>
      </c>
      <c r="DF77" s="389">
        <f t="shared" si="87"/>
        <v>4287591.5940909088</v>
      </c>
      <c r="DG77" s="389">
        <f t="shared" si="88"/>
        <v>89824172.437363625</v>
      </c>
      <c r="DH77" s="389">
        <f t="shared" si="89"/>
        <v>11439156.5</v>
      </c>
      <c r="DI77" s="389">
        <f t="shared" si="90"/>
        <v>78385015.937363625</v>
      </c>
      <c r="DJ77" s="389">
        <f t="shared" si="91"/>
        <v>0</v>
      </c>
      <c r="DL77" s="397">
        <f t="shared" si="92"/>
        <v>6638737.5</v>
      </c>
      <c r="DM77" s="397">
        <f t="shared" si="93"/>
        <v>0</v>
      </c>
    </row>
    <row r="78" spans="1:117" s="55" customFormat="1" ht="21" x14ac:dyDescent="0.2">
      <c r="A78" s="191">
        <f t="shared" si="55"/>
        <v>2655495</v>
      </c>
      <c r="B78" s="136">
        <f>'گام اول '!B79</f>
        <v>73</v>
      </c>
      <c r="C78" s="136">
        <f>'گام اول '!C79</f>
        <v>73</v>
      </c>
      <c r="D78" s="136">
        <f>'گام اول '!D79</f>
        <v>13112</v>
      </c>
      <c r="E78" s="136" t="str">
        <f>'گام اول '!E79</f>
        <v>علیرضا</v>
      </c>
      <c r="F78" s="136" t="str">
        <f>'گام اول '!F79</f>
        <v>همتی</v>
      </c>
      <c r="G78" s="136" t="str">
        <f>'گام اول '!G79</f>
        <v xml:space="preserve">اداری </v>
      </c>
      <c r="H78" s="136" t="str">
        <f>'گام اول '!H79</f>
        <v>ش.تهران</v>
      </c>
      <c r="I78" s="136" t="str">
        <f>'گام اول '!I79</f>
        <v>124-700-4275964-1</v>
      </c>
      <c r="J78" s="136" t="str">
        <f>'گام اول '!J79</f>
        <v>0078617413</v>
      </c>
      <c r="K78" s="136" t="str">
        <f>'گام اول '!K79</f>
        <v>0018633922</v>
      </c>
      <c r="L78" s="136" t="str">
        <f>'گام اول '!L79</f>
        <v>ش - تهران</v>
      </c>
      <c r="M78" s="136" t="str">
        <f>'گام اول '!M79</f>
        <v>اداری-کارشناسی ارشد</v>
      </c>
      <c r="N78" s="120">
        <f>'گام اول '!N79</f>
        <v>0</v>
      </c>
      <c r="O78" s="119">
        <f>'گام اول '!O79</f>
        <v>0</v>
      </c>
      <c r="P78" s="121">
        <f>'گام اول '!P79</f>
        <v>0</v>
      </c>
      <c r="Q78" s="358">
        <f>'گام اول '!Q79</f>
        <v>30</v>
      </c>
      <c r="R78" s="358">
        <f>'گام اول '!R79</f>
        <v>175</v>
      </c>
      <c r="S78" s="358">
        <f>'گام اول '!S79</f>
        <v>0</v>
      </c>
      <c r="T78" s="358">
        <f>'گام اول '!T79</f>
        <v>0</v>
      </c>
      <c r="U78" s="137">
        <f>'گام اول '!U79</f>
        <v>0</v>
      </c>
      <c r="V78" s="120">
        <f>'گام اول '!W79</f>
        <v>0</v>
      </c>
      <c r="W78" s="121">
        <f>'گام اول '!X79</f>
        <v>0</v>
      </c>
      <c r="X78" s="366">
        <f>'گام اول '!Y79</f>
        <v>1</v>
      </c>
      <c r="Y78" s="366">
        <f>'گام اول '!Z79</f>
        <v>1</v>
      </c>
      <c r="Z78" s="138">
        <f>'گام اول '!AA79</f>
        <v>1642901</v>
      </c>
      <c r="AA78" s="138">
        <f>'گام اول '!AB79</f>
        <v>0</v>
      </c>
      <c r="AB78" s="138">
        <f>'گام اول '!AC79</f>
        <v>1642901</v>
      </c>
      <c r="AC78" s="138">
        <f>'گام اول '!AD79</f>
        <v>4500000</v>
      </c>
      <c r="AD78" s="138">
        <f>'گام اول '!AE79</f>
        <v>6000000</v>
      </c>
      <c r="AE78" s="139">
        <f>'گام اول '!AF79</f>
        <v>313644.73636363639</v>
      </c>
      <c r="AF78" s="122">
        <f>'گام اول '!AG79</f>
        <v>49287030</v>
      </c>
      <c r="AG78" s="123">
        <f>'گام اول '!AH79</f>
        <v>0</v>
      </c>
      <c r="AH78" s="123">
        <f>'گام اول '!AI79</f>
        <v>54887828.863636367</v>
      </c>
      <c r="AI78" s="123">
        <f>'گام اول '!AJ79</f>
        <v>2655495</v>
      </c>
      <c r="AJ78" s="123">
        <f>'گام اول '!AK79</f>
        <v>4500000</v>
      </c>
      <c r="AK78" s="123">
        <f>'گام اول '!AL79</f>
        <v>6000000</v>
      </c>
      <c r="AL78" s="123">
        <f>'گام اول '!AM79</f>
        <v>0</v>
      </c>
      <c r="AM78" s="123">
        <f>'گام اول '!AN79</f>
        <v>0</v>
      </c>
      <c r="AN78" s="123">
        <f>'گام اول '!AO79</f>
        <v>0</v>
      </c>
      <c r="AO78" s="123">
        <f>'گام اول '!AP79</f>
        <v>3600000</v>
      </c>
      <c r="AP78" s="123">
        <f>'گام اول '!AQ79</f>
        <v>0</v>
      </c>
      <c r="AQ78" s="123">
        <f>'گام اول '!AR79</f>
        <v>0</v>
      </c>
      <c r="AR78" s="123">
        <f>'گام اول '!AS79</f>
        <v>0</v>
      </c>
      <c r="AS78" s="375">
        <f>'گام اول '!AT79</f>
        <v>0</v>
      </c>
      <c r="AT78" s="368">
        <f t="shared" si="56"/>
        <v>120930353.86363637</v>
      </c>
      <c r="AU78" s="173">
        <f>'گام اول '!AV79</f>
        <v>95895618.743181825</v>
      </c>
      <c r="AV78" s="141">
        <f>'گام اول '!AW79</f>
        <v>118274858.86363637</v>
      </c>
      <c r="AW78" s="142">
        <f t="shared" si="57"/>
        <v>8279240.120454547</v>
      </c>
      <c r="AX78" s="75">
        <f t="shared" si="58"/>
        <v>6384342.8114772737</v>
      </c>
      <c r="AY78" s="142">
        <f>'گام اول '!AZ79</f>
        <v>0</v>
      </c>
      <c r="AZ78" s="142">
        <f>'گام اول '!BA79</f>
        <v>0</v>
      </c>
      <c r="BA78" s="142">
        <f>'گام اول '!BB79</f>
        <v>0</v>
      </c>
      <c r="BB78" s="142">
        <f>'گام اول '!BC79</f>
        <v>0</v>
      </c>
      <c r="BC78" s="142">
        <f>'گام اول '!BD79</f>
        <v>0</v>
      </c>
      <c r="BD78" s="142">
        <f>'گام اول '!BE79</f>
        <v>0</v>
      </c>
      <c r="BE78" s="142">
        <f>'گام اول '!BF79</f>
        <v>0</v>
      </c>
      <c r="BF78" s="143">
        <f t="shared" si="59"/>
        <v>14663582.93193182</v>
      </c>
      <c r="BG78" s="140">
        <f t="shared" si="60"/>
        <v>106266770</v>
      </c>
      <c r="BH78" s="144">
        <f t="shared" si="61"/>
        <v>120930353.86363637</v>
      </c>
      <c r="BI78" s="398">
        <f t="shared" si="53"/>
        <v>6638737.5</v>
      </c>
      <c r="BJ78" s="145">
        <f t="shared" si="62"/>
        <v>4107252.4999999995</v>
      </c>
      <c r="BK78" s="145">
        <f t="shared" si="63"/>
        <v>1232175.75</v>
      </c>
      <c r="BL78" s="146">
        <f t="shared" si="64"/>
        <v>1120000</v>
      </c>
      <c r="BM78" s="379">
        <v>0</v>
      </c>
      <c r="BN78" s="147">
        <f t="shared" si="65"/>
        <v>134028519.61363637</v>
      </c>
      <c r="BO78" s="148">
        <f t="shared" si="66"/>
        <v>118274858.86363637</v>
      </c>
      <c r="BP78" s="149">
        <f t="shared" si="67"/>
        <v>27203217.538636368</v>
      </c>
      <c r="BQ78" s="150">
        <f t="shared" si="68"/>
        <v>161231737.15227273</v>
      </c>
      <c r="BR78" s="151">
        <f t="shared" si="69"/>
        <v>100800</v>
      </c>
      <c r="BS78" s="147">
        <f t="shared" si="70"/>
        <v>161332537.15227273</v>
      </c>
      <c r="BT78" s="135">
        <v>0</v>
      </c>
      <c r="BU78" s="148">
        <f t="shared" si="71"/>
        <v>13402851.961363638</v>
      </c>
      <c r="BV78" s="152">
        <f t="shared" si="72"/>
        <v>6701425.9806818189</v>
      </c>
      <c r="BW78" s="133">
        <f t="shared" si="73"/>
        <v>141228259.21022728</v>
      </c>
      <c r="BX78" s="147">
        <f t="shared" si="74"/>
        <v>11978165.75</v>
      </c>
      <c r="BY78" s="134">
        <f t="shared" si="75"/>
        <v>129250093.46022728</v>
      </c>
      <c r="CD78" s="388">
        <f>'گام اول '!AU79</f>
        <v>120930353.86363637</v>
      </c>
      <c r="CE78" s="389">
        <f>'گام اول '!AV79</f>
        <v>95895618.743181825</v>
      </c>
      <c r="CF78" s="389">
        <f>'گام اول '!AW79</f>
        <v>118274858.86363637</v>
      </c>
      <c r="CG78" s="389">
        <f>'گام اول '!AX79</f>
        <v>8279240.120454547</v>
      </c>
      <c r="CH78" s="389">
        <f>'گام اول '!AY79</f>
        <v>6384342.8114772737</v>
      </c>
      <c r="CI78" s="389">
        <f>'گام اول '!AZ79</f>
        <v>0</v>
      </c>
      <c r="CJ78" s="389">
        <f>'گام اول '!BA79</f>
        <v>0</v>
      </c>
      <c r="CK78" s="389">
        <f>'گام اول '!BB79</f>
        <v>0</v>
      </c>
      <c r="CL78" s="389">
        <f>'گام اول '!BC79</f>
        <v>0</v>
      </c>
      <c r="CM78" s="389">
        <f>'گام اول '!BD79</f>
        <v>0</v>
      </c>
      <c r="CN78" s="389">
        <f>'گام اول '!BE79</f>
        <v>0</v>
      </c>
      <c r="CO78" s="389">
        <f>'گام اول '!BF79</f>
        <v>0</v>
      </c>
      <c r="CP78" s="389">
        <f>'گام اول '!BG79</f>
        <v>14663582.93193182</v>
      </c>
      <c r="CQ78" s="389">
        <f>'گام اول '!BH79</f>
        <v>106266770</v>
      </c>
      <c r="CR78" s="389">
        <f t="shared" si="76"/>
        <v>120930353.86363637</v>
      </c>
      <c r="CS78" s="399">
        <f t="shared" si="54"/>
        <v>6638737.5</v>
      </c>
      <c r="CT78" s="388">
        <f t="shared" si="77"/>
        <v>4107252.4999999995</v>
      </c>
      <c r="CU78" s="389">
        <f t="shared" si="78"/>
        <v>1232175.75</v>
      </c>
      <c r="CV78" s="389">
        <f t="shared" si="79"/>
        <v>1120000</v>
      </c>
      <c r="CW78" s="55">
        <v>0</v>
      </c>
      <c r="CX78" s="389">
        <f t="shared" si="80"/>
        <v>134028519.61363637</v>
      </c>
      <c r="CY78" s="389">
        <f t="shared" si="81"/>
        <v>118274858.86363637</v>
      </c>
      <c r="CZ78" s="389">
        <f t="shared" si="82"/>
        <v>27203217.538636368</v>
      </c>
      <c r="DA78" s="389">
        <f t="shared" si="83"/>
        <v>161231737.15227273</v>
      </c>
      <c r="DB78" s="389">
        <f t="shared" si="84"/>
        <v>100800</v>
      </c>
      <c r="DC78" s="389">
        <f t="shared" si="85"/>
        <v>161332537.15227273</v>
      </c>
      <c r="DD78" s="394">
        <v>0</v>
      </c>
      <c r="DE78" s="389">
        <f t="shared" si="86"/>
        <v>13402851.961363638</v>
      </c>
      <c r="DF78" s="389">
        <f t="shared" si="87"/>
        <v>6701425.9806818189</v>
      </c>
      <c r="DG78" s="389">
        <f t="shared" si="88"/>
        <v>141228259.21022728</v>
      </c>
      <c r="DH78" s="389">
        <f t="shared" si="89"/>
        <v>11978165.75</v>
      </c>
      <c r="DI78" s="389">
        <f t="shared" si="90"/>
        <v>129250093.46022728</v>
      </c>
      <c r="DJ78" s="389">
        <f t="shared" si="91"/>
        <v>0</v>
      </c>
      <c r="DL78" s="397">
        <f t="shared" si="92"/>
        <v>6638737.5</v>
      </c>
      <c r="DM78" s="397">
        <f t="shared" si="93"/>
        <v>0</v>
      </c>
    </row>
    <row r="79" spans="1:117" s="55" customFormat="1" ht="21" x14ac:dyDescent="0.2">
      <c r="A79" s="191">
        <f t="shared" si="55"/>
        <v>2655495</v>
      </c>
      <c r="B79" s="136">
        <f>'گام اول '!B80</f>
        <v>74</v>
      </c>
      <c r="C79" s="136">
        <f>'گام اول '!C80</f>
        <v>74</v>
      </c>
      <c r="D79" s="136">
        <f>'گام اول '!D80</f>
        <v>13107</v>
      </c>
      <c r="E79" s="136" t="str">
        <f>'گام اول '!E80</f>
        <v>سهیل</v>
      </c>
      <c r="F79" s="136" t="str">
        <f>'گام اول '!F80</f>
        <v xml:space="preserve">سهرابی </v>
      </c>
      <c r="G79" s="136" t="str">
        <f>'گام اول '!G80</f>
        <v xml:space="preserve">اداری </v>
      </c>
      <c r="H79" s="136" t="str">
        <f>'گام اول '!H80</f>
        <v>ش.تهران</v>
      </c>
      <c r="I79" s="136" t="str">
        <f>'گام اول '!I80</f>
        <v>124-700-4269549-1</v>
      </c>
      <c r="J79" s="136" t="str">
        <f>'گام اول '!J80</f>
        <v>4260114018</v>
      </c>
      <c r="K79" s="136" t="str">
        <f>'گام اول '!K80</f>
        <v>0016296626</v>
      </c>
      <c r="L79" s="136" t="str">
        <f>'گام اول '!L80</f>
        <v>ش - تهران</v>
      </c>
      <c r="M79" s="136" t="str">
        <f>'گام اول '!M80</f>
        <v>اداری-کارشناسی</v>
      </c>
      <c r="N79" s="120">
        <f>'گام اول '!N80</f>
        <v>0</v>
      </c>
      <c r="O79" s="119">
        <f>'گام اول '!O80</f>
        <v>0</v>
      </c>
      <c r="P79" s="121">
        <f>'گام اول '!P80</f>
        <v>0</v>
      </c>
      <c r="Q79" s="358">
        <f>'گام اول '!Q80</f>
        <v>30</v>
      </c>
      <c r="R79" s="358">
        <f>'گام اول '!R80</f>
        <v>60</v>
      </c>
      <c r="S79" s="358">
        <f>'گام اول '!S80</f>
        <v>0</v>
      </c>
      <c r="T79" s="358">
        <f>'گام اول '!T80</f>
        <v>0</v>
      </c>
      <c r="U79" s="137">
        <f>'گام اول '!U80</f>
        <v>0</v>
      </c>
      <c r="V79" s="120">
        <f>'گام اول '!W80</f>
        <v>0</v>
      </c>
      <c r="W79" s="121">
        <f>'گام اول '!X80</f>
        <v>0</v>
      </c>
      <c r="X79" s="366">
        <f>'گام اول '!Y80</f>
        <v>0</v>
      </c>
      <c r="Y79" s="366">
        <f>'گام اول '!Z80</f>
        <v>0</v>
      </c>
      <c r="Z79" s="138">
        <f>'گام اول '!AA80</f>
        <v>1477052</v>
      </c>
      <c r="AA79" s="138">
        <f>'گام اول '!AB80</f>
        <v>0</v>
      </c>
      <c r="AB79" s="138">
        <f>'گام اول '!AC80</f>
        <v>1477052</v>
      </c>
      <c r="AC79" s="138">
        <f>'گام اول '!AD80</f>
        <v>4500000</v>
      </c>
      <c r="AD79" s="138">
        <f>'گام اول '!AE80</f>
        <v>6000000</v>
      </c>
      <c r="AE79" s="139">
        <f>'گام اول '!AF80</f>
        <v>281982.65454545454</v>
      </c>
      <c r="AF79" s="122">
        <f>'گام اول '!AG80</f>
        <v>44311560</v>
      </c>
      <c r="AG79" s="123">
        <f>'گام اول '!AH80</f>
        <v>0</v>
      </c>
      <c r="AH79" s="123">
        <f>'گام اول '!AI80</f>
        <v>16918959.272727273</v>
      </c>
      <c r="AI79" s="123">
        <f>'گام اول '!AJ80</f>
        <v>0</v>
      </c>
      <c r="AJ79" s="123">
        <f>'گام اول '!AK80</f>
        <v>4500000</v>
      </c>
      <c r="AK79" s="123">
        <f>'گام اول '!AL80</f>
        <v>6000000</v>
      </c>
      <c r="AL79" s="123">
        <f>'گام اول '!AM80</f>
        <v>0</v>
      </c>
      <c r="AM79" s="123">
        <f>'گام اول '!AN80</f>
        <v>0</v>
      </c>
      <c r="AN79" s="123">
        <f>'گام اول '!AO80</f>
        <v>0</v>
      </c>
      <c r="AO79" s="123">
        <f>'گام اول '!AP80</f>
        <v>4000000</v>
      </c>
      <c r="AP79" s="123">
        <f>'گام اول '!AQ80</f>
        <v>0</v>
      </c>
      <c r="AQ79" s="123">
        <f>'گام اول '!AR80</f>
        <v>0</v>
      </c>
      <c r="AR79" s="123">
        <f>'گام اول '!AS80</f>
        <v>0</v>
      </c>
      <c r="AS79" s="375">
        <f>'گام اول '!AT80</f>
        <v>0</v>
      </c>
      <c r="AT79" s="368">
        <f t="shared" si="56"/>
        <v>75730519.272727281</v>
      </c>
      <c r="AU79" s="173">
        <f>'گام اول '!AV80</f>
        <v>55929382.923636369</v>
      </c>
      <c r="AV79" s="141">
        <f>'گام اول '!AW80</f>
        <v>75730519.272727281</v>
      </c>
      <c r="AW79" s="142">
        <f t="shared" si="57"/>
        <v>5301136.3490909105</v>
      </c>
      <c r="AX79" s="75">
        <f t="shared" si="58"/>
        <v>1592938.2923636371</v>
      </c>
      <c r="AY79" s="142">
        <f>'گام اول '!AZ80</f>
        <v>0</v>
      </c>
      <c r="AZ79" s="142">
        <f>'گام اول '!BA80</f>
        <v>0</v>
      </c>
      <c r="BA79" s="142">
        <f>'گام اول '!BB80</f>
        <v>0</v>
      </c>
      <c r="BB79" s="142">
        <f>'گام اول '!BC80</f>
        <v>0</v>
      </c>
      <c r="BC79" s="142">
        <f>'گام اول '!BD80</f>
        <v>0</v>
      </c>
      <c r="BD79" s="142">
        <f>'گام اول '!BE80</f>
        <v>0</v>
      </c>
      <c r="BE79" s="142">
        <f>'گام اول '!BF80</f>
        <v>0</v>
      </c>
      <c r="BF79" s="143">
        <f t="shared" si="59"/>
        <v>6894074.6414545476</v>
      </c>
      <c r="BG79" s="140">
        <f t="shared" si="60"/>
        <v>68836444</v>
      </c>
      <c r="BH79" s="144">
        <f t="shared" si="61"/>
        <v>75730519.272727281</v>
      </c>
      <c r="BI79" s="398">
        <f t="shared" si="53"/>
        <v>6638737.5</v>
      </c>
      <c r="BJ79" s="145">
        <f t="shared" si="62"/>
        <v>3692630</v>
      </c>
      <c r="BK79" s="145">
        <f t="shared" si="63"/>
        <v>1107789</v>
      </c>
      <c r="BL79" s="146">
        <f t="shared" si="64"/>
        <v>1120000</v>
      </c>
      <c r="BM79" s="379">
        <v>0</v>
      </c>
      <c r="BN79" s="147">
        <f t="shared" si="65"/>
        <v>88289675.772727281</v>
      </c>
      <c r="BO79" s="148">
        <f t="shared" si="66"/>
        <v>75730519.272727281</v>
      </c>
      <c r="BP79" s="149">
        <f t="shared" si="67"/>
        <v>17418019.432727274</v>
      </c>
      <c r="BQ79" s="150">
        <f t="shared" si="68"/>
        <v>105707695.20545456</v>
      </c>
      <c r="BR79" s="151">
        <f t="shared" si="69"/>
        <v>100800</v>
      </c>
      <c r="BS79" s="147">
        <f t="shared" si="70"/>
        <v>105808495.20545456</v>
      </c>
      <c r="BT79" s="135">
        <v>0</v>
      </c>
      <c r="BU79" s="148">
        <f t="shared" si="71"/>
        <v>8828967.5772727281</v>
      </c>
      <c r="BV79" s="152">
        <f t="shared" si="72"/>
        <v>4414483.788636364</v>
      </c>
      <c r="BW79" s="133">
        <f t="shared" si="73"/>
        <v>92565043.839545459</v>
      </c>
      <c r="BX79" s="147">
        <f t="shared" si="74"/>
        <v>11439156.5</v>
      </c>
      <c r="BY79" s="134">
        <f t="shared" si="75"/>
        <v>81125887.339545459</v>
      </c>
      <c r="CD79" s="388">
        <f>'گام اول '!AU80</f>
        <v>75730519.272727281</v>
      </c>
      <c r="CE79" s="389">
        <f>'گام اول '!AV80</f>
        <v>55929382.923636369</v>
      </c>
      <c r="CF79" s="389">
        <f>'گام اول '!AW80</f>
        <v>75730519.272727281</v>
      </c>
      <c r="CG79" s="389">
        <f>'گام اول '!AX80</f>
        <v>5301136.3490909105</v>
      </c>
      <c r="CH79" s="389">
        <f>'گام اول '!AY80</f>
        <v>1592938.2923636371</v>
      </c>
      <c r="CI79" s="389">
        <f>'گام اول '!AZ80</f>
        <v>0</v>
      </c>
      <c r="CJ79" s="389">
        <f>'گام اول '!BA80</f>
        <v>0</v>
      </c>
      <c r="CK79" s="389">
        <f>'گام اول '!BB80</f>
        <v>0</v>
      </c>
      <c r="CL79" s="389">
        <f>'گام اول '!BC80</f>
        <v>0</v>
      </c>
      <c r="CM79" s="389">
        <f>'گام اول '!BD80</f>
        <v>0</v>
      </c>
      <c r="CN79" s="389">
        <f>'گام اول '!BE80</f>
        <v>0</v>
      </c>
      <c r="CO79" s="389">
        <f>'گام اول '!BF80</f>
        <v>0</v>
      </c>
      <c r="CP79" s="389">
        <f>'گام اول '!BG80</f>
        <v>6894074.6414545476</v>
      </c>
      <c r="CQ79" s="389">
        <f>'گام اول '!BH80</f>
        <v>68836444</v>
      </c>
      <c r="CR79" s="389">
        <f t="shared" si="76"/>
        <v>75730519.272727281</v>
      </c>
      <c r="CS79" s="399">
        <f t="shared" si="54"/>
        <v>6638737.5</v>
      </c>
      <c r="CT79" s="388">
        <f t="shared" si="77"/>
        <v>3692630</v>
      </c>
      <c r="CU79" s="389">
        <f t="shared" si="78"/>
        <v>1107789</v>
      </c>
      <c r="CV79" s="389">
        <f t="shared" si="79"/>
        <v>1120000</v>
      </c>
      <c r="CW79" s="55">
        <v>0</v>
      </c>
      <c r="CX79" s="389">
        <f t="shared" si="80"/>
        <v>88289675.772727281</v>
      </c>
      <c r="CY79" s="389">
        <f t="shared" si="81"/>
        <v>75730519.272727281</v>
      </c>
      <c r="CZ79" s="389">
        <f t="shared" si="82"/>
        <v>17418019.432727274</v>
      </c>
      <c r="DA79" s="389">
        <f t="shared" si="83"/>
        <v>105707695.20545456</v>
      </c>
      <c r="DB79" s="389">
        <f t="shared" si="84"/>
        <v>100800</v>
      </c>
      <c r="DC79" s="389">
        <f t="shared" si="85"/>
        <v>105808495.20545456</v>
      </c>
      <c r="DD79" s="394">
        <v>0</v>
      </c>
      <c r="DE79" s="389">
        <f t="shared" si="86"/>
        <v>8828967.5772727281</v>
      </c>
      <c r="DF79" s="389">
        <f t="shared" si="87"/>
        <v>4414483.788636364</v>
      </c>
      <c r="DG79" s="389">
        <f t="shared" si="88"/>
        <v>92565043.839545459</v>
      </c>
      <c r="DH79" s="389">
        <f t="shared" si="89"/>
        <v>11439156.5</v>
      </c>
      <c r="DI79" s="389">
        <f t="shared" si="90"/>
        <v>81125887.339545459</v>
      </c>
      <c r="DJ79" s="389">
        <f t="shared" si="91"/>
        <v>0</v>
      </c>
      <c r="DL79" s="397">
        <f t="shared" si="92"/>
        <v>6638737.5</v>
      </c>
      <c r="DM79" s="397">
        <f t="shared" si="93"/>
        <v>0</v>
      </c>
    </row>
    <row r="80" spans="1:117" s="55" customFormat="1" ht="21" x14ac:dyDescent="0.2">
      <c r="A80" s="191">
        <f t="shared" si="55"/>
        <v>2655495</v>
      </c>
      <c r="B80" s="136">
        <f>'گام اول '!B81</f>
        <v>75</v>
      </c>
      <c r="C80" s="136">
        <f>'گام اول '!C81</f>
        <v>75</v>
      </c>
      <c r="D80" s="136">
        <f>'گام اول '!D81</f>
        <v>13466</v>
      </c>
      <c r="E80" s="136" t="str">
        <f>'گام اول '!E81</f>
        <v>رضا</v>
      </c>
      <c r="F80" s="136" t="str">
        <f>'گام اول '!F81</f>
        <v>شفیعی</v>
      </c>
      <c r="G80" s="136" t="str">
        <f>'گام اول '!G81</f>
        <v xml:space="preserve">اداری </v>
      </c>
      <c r="H80" s="136" t="str">
        <f>'گام اول '!H81</f>
        <v>ش.تهران</v>
      </c>
      <c r="I80" s="136" t="str">
        <f>'گام اول '!I81</f>
        <v>292-700-4306887-1</v>
      </c>
      <c r="J80" s="136" t="str">
        <f>'گام اول '!J81</f>
        <v>6660088660</v>
      </c>
      <c r="K80" s="136">
        <f>'گام اول '!K81</f>
        <v>0</v>
      </c>
      <c r="L80" s="136" t="str">
        <f>'گام اول '!L81</f>
        <v>ش - تهران</v>
      </c>
      <c r="M80" s="136" t="str">
        <f>'گام اول '!M81</f>
        <v>اداری-کارشناسی</v>
      </c>
      <c r="N80" s="120">
        <f>'گام اول '!N81</f>
        <v>0</v>
      </c>
      <c r="O80" s="119">
        <f>'گام اول '!O81</f>
        <v>0</v>
      </c>
      <c r="P80" s="121">
        <f>'گام اول '!P81</f>
        <v>0</v>
      </c>
      <c r="Q80" s="358">
        <f>'گام اول '!Q81</f>
        <v>30</v>
      </c>
      <c r="R80" s="358">
        <f>'گام اول '!R81</f>
        <v>120</v>
      </c>
      <c r="S80" s="358">
        <f>'گام اول '!S81</f>
        <v>0</v>
      </c>
      <c r="T80" s="358">
        <f>'گام اول '!T81</f>
        <v>0</v>
      </c>
      <c r="U80" s="137">
        <f>'گام اول '!U81</f>
        <v>0</v>
      </c>
      <c r="V80" s="120">
        <f>'گام اول '!W81</f>
        <v>0</v>
      </c>
      <c r="W80" s="121">
        <f>'گام اول '!X81</f>
        <v>0</v>
      </c>
      <c r="X80" s="366">
        <f>'گام اول '!Y81</f>
        <v>0</v>
      </c>
      <c r="Y80" s="366">
        <f>'گام اول '!Z81</f>
        <v>0</v>
      </c>
      <c r="Z80" s="138">
        <f>'گام اول '!AA81</f>
        <v>1477052</v>
      </c>
      <c r="AA80" s="138">
        <f>'گام اول '!AB81</f>
        <v>46667</v>
      </c>
      <c r="AB80" s="138">
        <f>'گام اول '!AC81</f>
        <v>1523719</v>
      </c>
      <c r="AC80" s="138">
        <f>'گام اول '!AD81</f>
        <v>4500000</v>
      </c>
      <c r="AD80" s="138">
        <f>'گام اول '!AE81</f>
        <v>6000000</v>
      </c>
      <c r="AE80" s="139">
        <f>'گام اول '!AF81</f>
        <v>290891.80909090908</v>
      </c>
      <c r="AF80" s="122">
        <f>'گام اول '!AG81</f>
        <v>44311560</v>
      </c>
      <c r="AG80" s="123">
        <f>'گام اول '!AH81</f>
        <v>1400010</v>
      </c>
      <c r="AH80" s="123">
        <f>'گام اول '!AI81</f>
        <v>34907017.090909094</v>
      </c>
      <c r="AI80" s="123">
        <f>'گام اول '!AJ81</f>
        <v>0</v>
      </c>
      <c r="AJ80" s="123">
        <f>'گام اول '!AK81</f>
        <v>4500000</v>
      </c>
      <c r="AK80" s="123">
        <f>'گام اول '!AL81</f>
        <v>6000000</v>
      </c>
      <c r="AL80" s="123">
        <f>'گام اول '!AM81</f>
        <v>0</v>
      </c>
      <c r="AM80" s="123">
        <f>'گام اول '!AN81</f>
        <v>0</v>
      </c>
      <c r="AN80" s="123">
        <f>'گام اول '!AO81</f>
        <v>0</v>
      </c>
      <c r="AO80" s="123">
        <f>'گام اول '!AP81</f>
        <v>4600000</v>
      </c>
      <c r="AP80" s="123">
        <f>'گام اول '!AQ81</f>
        <v>0</v>
      </c>
      <c r="AQ80" s="123">
        <f>'گام اول '!AR81</f>
        <v>0</v>
      </c>
      <c r="AR80" s="123">
        <f>'گام اول '!AS81</f>
        <v>0</v>
      </c>
      <c r="AS80" s="375">
        <f>'گام اول '!AT81</f>
        <v>0</v>
      </c>
      <c r="AT80" s="368">
        <f t="shared" si="56"/>
        <v>95718587.090909094</v>
      </c>
      <c r="AU80" s="173">
        <f>'گام اول '!AV81</f>
        <v>73918285.99454546</v>
      </c>
      <c r="AV80" s="141">
        <f>'گام اول '!AW81</f>
        <v>95718587.090909094</v>
      </c>
      <c r="AW80" s="142">
        <f t="shared" si="57"/>
        <v>6700301.0963636376</v>
      </c>
      <c r="AX80" s="75">
        <f t="shared" si="58"/>
        <v>3391828.5994545463</v>
      </c>
      <c r="AY80" s="142">
        <f>'گام اول '!AZ81</f>
        <v>0</v>
      </c>
      <c r="AZ80" s="142">
        <f>'گام اول '!BA81</f>
        <v>0</v>
      </c>
      <c r="BA80" s="142">
        <f>'گام اول '!BB81</f>
        <v>0</v>
      </c>
      <c r="BB80" s="142">
        <f>'گام اول '!BC81</f>
        <v>0</v>
      </c>
      <c r="BC80" s="142">
        <f>'گام اول '!BD81</f>
        <v>0</v>
      </c>
      <c r="BD80" s="142">
        <f>'گام اول '!BE81</f>
        <v>0</v>
      </c>
      <c r="BE80" s="142">
        <f>'گام اول '!BF81</f>
        <v>0</v>
      </c>
      <c r="BF80" s="143">
        <f t="shared" si="59"/>
        <v>10092129.695818184</v>
      </c>
      <c r="BG80" s="140">
        <f t="shared" si="60"/>
        <v>85626457</v>
      </c>
      <c r="BH80" s="144">
        <f t="shared" si="61"/>
        <v>95718587.090909094</v>
      </c>
      <c r="BI80" s="398">
        <f t="shared" si="53"/>
        <v>6638737.5</v>
      </c>
      <c r="BJ80" s="145">
        <f t="shared" si="62"/>
        <v>3809297.5</v>
      </c>
      <c r="BK80" s="145">
        <f t="shared" si="63"/>
        <v>1142789.25</v>
      </c>
      <c r="BL80" s="146">
        <f t="shared" si="64"/>
        <v>1120000</v>
      </c>
      <c r="BM80" s="379">
        <v>0</v>
      </c>
      <c r="BN80" s="147">
        <f t="shared" si="65"/>
        <v>108429411.34090909</v>
      </c>
      <c r="BO80" s="148">
        <f t="shared" si="66"/>
        <v>95718587.090909094</v>
      </c>
      <c r="BP80" s="149">
        <f t="shared" si="67"/>
        <v>22015275.030909091</v>
      </c>
      <c r="BQ80" s="150">
        <f t="shared" si="68"/>
        <v>130444686.37181818</v>
      </c>
      <c r="BR80" s="151">
        <f t="shared" si="69"/>
        <v>100800</v>
      </c>
      <c r="BS80" s="147">
        <f t="shared" si="70"/>
        <v>130545486.37181818</v>
      </c>
      <c r="BT80" s="135">
        <v>0</v>
      </c>
      <c r="BU80" s="148">
        <f t="shared" si="71"/>
        <v>10842941.13409091</v>
      </c>
      <c r="BV80" s="152">
        <f t="shared" si="72"/>
        <v>5421470.5670454549</v>
      </c>
      <c r="BW80" s="133">
        <f t="shared" si="73"/>
        <v>114281074.67068182</v>
      </c>
      <c r="BX80" s="147">
        <f t="shared" si="74"/>
        <v>11590824.25</v>
      </c>
      <c r="BY80" s="134">
        <f t="shared" si="75"/>
        <v>102690250.42068182</v>
      </c>
      <c r="CD80" s="388">
        <f>'گام اول '!AU81</f>
        <v>95718587.090909094</v>
      </c>
      <c r="CE80" s="389">
        <f>'گام اول '!AV81</f>
        <v>73918285.99454546</v>
      </c>
      <c r="CF80" s="389">
        <f>'گام اول '!AW81</f>
        <v>95718587.090909094</v>
      </c>
      <c r="CG80" s="389">
        <f>'گام اول '!AX81</f>
        <v>6700301.0963636376</v>
      </c>
      <c r="CH80" s="389">
        <f>'گام اول '!AY81</f>
        <v>3391828.5994545463</v>
      </c>
      <c r="CI80" s="389">
        <f>'گام اول '!AZ81</f>
        <v>0</v>
      </c>
      <c r="CJ80" s="389">
        <f>'گام اول '!BA81</f>
        <v>0</v>
      </c>
      <c r="CK80" s="389">
        <f>'گام اول '!BB81</f>
        <v>0</v>
      </c>
      <c r="CL80" s="389">
        <f>'گام اول '!BC81</f>
        <v>0</v>
      </c>
      <c r="CM80" s="389">
        <f>'گام اول '!BD81</f>
        <v>0</v>
      </c>
      <c r="CN80" s="389">
        <f>'گام اول '!BE81</f>
        <v>0</v>
      </c>
      <c r="CO80" s="389">
        <f>'گام اول '!BF81</f>
        <v>0</v>
      </c>
      <c r="CP80" s="389">
        <f>'گام اول '!BG81</f>
        <v>10092129.695818184</v>
      </c>
      <c r="CQ80" s="389">
        <f>'گام اول '!BH81</f>
        <v>85626457</v>
      </c>
      <c r="CR80" s="389">
        <f t="shared" si="76"/>
        <v>95718587.090909094</v>
      </c>
      <c r="CS80" s="399">
        <f t="shared" si="54"/>
        <v>6638737.5</v>
      </c>
      <c r="CT80" s="388">
        <f t="shared" si="77"/>
        <v>3809297.5</v>
      </c>
      <c r="CU80" s="389">
        <f t="shared" si="78"/>
        <v>1142789.25</v>
      </c>
      <c r="CV80" s="389">
        <f t="shared" si="79"/>
        <v>1120000</v>
      </c>
      <c r="CW80" s="55">
        <v>0</v>
      </c>
      <c r="CX80" s="389">
        <f t="shared" si="80"/>
        <v>108429411.34090909</v>
      </c>
      <c r="CY80" s="389">
        <f t="shared" si="81"/>
        <v>95718587.090909094</v>
      </c>
      <c r="CZ80" s="389">
        <f t="shared" si="82"/>
        <v>22015275.030909091</v>
      </c>
      <c r="DA80" s="389">
        <f t="shared" si="83"/>
        <v>130444686.37181818</v>
      </c>
      <c r="DB80" s="389">
        <f t="shared" si="84"/>
        <v>100800</v>
      </c>
      <c r="DC80" s="389">
        <f t="shared" si="85"/>
        <v>130545486.37181818</v>
      </c>
      <c r="DD80" s="394">
        <v>0</v>
      </c>
      <c r="DE80" s="389">
        <f t="shared" si="86"/>
        <v>10842941.13409091</v>
      </c>
      <c r="DF80" s="389">
        <f t="shared" si="87"/>
        <v>5421470.5670454549</v>
      </c>
      <c r="DG80" s="389">
        <f t="shared" si="88"/>
        <v>114281074.67068182</v>
      </c>
      <c r="DH80" s="389">
        <f t="shared" si="89"/>
        <v>11590824.25</v>
      </c>
      <c r="DI80" s="389">
        <f t="shared" si="90"/>
        <v>102690250.42068182</v>
      </c>
      <c r="DJ80" s="389">
        <f t="shared" si="91"/>
        <v>0</v>
      </c>
      <c r="DL80" s="397">
        <f t="shared" si="92"/>
        <v>6638737.5</v>
      </c>
      <c r="DM80" s="397">
        <f t="shared" si="93"/>
        <v>0</v>
      </c>
    </row>
    <row r="81" spans="1:117" s="55" customFormat="1" ht="21" x14ac:dyDescent="0.2">
      <c r="A81" s="191">
        <f t="shared" si="55"/>
        <v>2655495</v>
      </c>
      <c r="B81" s="136">
        <f>'گام اول '!B82</f>
        <v>76</v>
      </c>
      <c r="C81" s="136">
        <f>'گام اول '!C82</f>
        <v>81</v>
      </c>
      <c r="D81" s="136">
        <f>'گام اول '!D82</f>
        <v>12860</v>
      </c>
      <c r="E81" s="136" t="str">
        <f>'گام اول '!E82</f>
        <v>فرشاد</v>
      </c>
      <c r="F81" s="136" t="str">
        <f>'گام اول '!F82</f>
        <v>سه گانه</v>
      </c>
      <c r="G81" s="136" t="str">
        <f>'گام اول '!G82</f>
        <v xml:space="preserve">اداری </v>
      </c>
      <c r="H81" s="136" t="str">
        <f>'گام اول '!H82</f>
        <v>سمنان</v>
      </c>
      <c r="I81" s="136" t="str">
        <f>'گام اول '!I82</f>
        <v>323-700-9923437-1</v>
      </c>
      <c r="J81" s="136">
        <f>'گام اول '!J82</f>
        <v>4569923437</v>
      </c>
      <c r="K81" s="136" t="str">
        <f>'گام اول '!K82</f>
        <v>0019182835</v>
      </c>
      <c r="L81" s="136" t="str">
        <f>'گام اول '!L82</f>
        <v>سمنان</v>
      </c>
      <c r="M81" s="136" t="str">
        <f>'گام اول '!M82</f>
        <v>اداری-کارشناسی ارشد</v>
      </c>
      <c r="N81" s="120">
        <f>'گام اول '!N82</f>
        <v>0</v>
      </c>
      <c r="O81" s="119">
        <f>'گام اول '!O82</f>
        <v>0</v>
      </c>
      <c r="P81" s="121">
        <f>'گام اول '!P82</f>
        <v>0</v>
      </c>
      <c r="Q81" s="358">
        <f>'گام اول '!Q82</f>
        <v>30</v>
      </c>
      <c r="R81" s="358">
        <f>'گام اول '!R82</f>
        <v>85</v>
      </c>
      <c r="S81" s="358">
        <f>'گام اول '!S82</f>
        <v>0</v>
      </c>
      <c r="T81" s="358">
        <f>'گام اول '!T82</f>
        <v>0</v>
      </c>
      <c r="U81" s="137">
        <f>'گام اول '!U82</f>
        <v>0</v>
      </c>
      <c r="V81" s="120">
        <f>'گام اول '!W82</f>
        <v>0</v>
      </c>
      <c r="W81" s="121">
        <f>'گام اول '!X82</f>
        <v>0</v>
      </c>
      <c r="X81" s="366">
        <f>'گام اول '!Y82</f>
        <v>0</v>
      </c>
      <c r="Y81" s="366">
        <f>'گام اول '!Z82</f>
        <v>0</v>
      </c>
      <c r="Z81" s="138">
        <f>'گام اول '!AA82</f>
        <v>1642901</v>
      </c>
      <c r="AA81" s="138">
        <f>'گام اول '!AB82</f>
        <v>46667</v>
      </c>
      <c r="AB81" s="138">
        <f>'گام اول '!AC82</f>
        <v>1689568</v>
      </c>
      <c r="AC81" s="138">
        <f>'گام اول '!AD82</f>
        <v>4500000</v>
      </c>
      <c r="AD81" s="138">
        <f>'گام اول '!AE82</f>
        <v>6000000</v>
      </c>
      <c r="AE81" s="139">
        <f>'گام اول '!AF82</f>
        <v>322553.89090909087</v>
      </c>
      <c r="AF81" s="122">
        <f>'گام اول '!AG82</f>
        <v>49287030</v>
      </c>
      <c r="AG81" s="123">
        <f>'گام اول '!AH82</f>
        <v>1400010</v>
      </c>
      <c r="AH81" s="123">
        <f>'گام اول '!AI82</f>
        <v>27417080.727272723</v>
      </c>
      <c r="AI81" s="123">
        <f>'گام اول '!AJ82</f>
        <v>0</v>
      </c>
      <c r="AJ81" s="123">
        <f>'گام اول '!AK82</f>
        <v>4500000</v>
      </c>
      <c r="AK81" s="123">
        <f>'گام اول '!AL82</f>
        <v>6000000</v>
      </c>
      <c r="AL81" s="123">
        <f>'گام اول '!AM82</f>
        <v>0</v>
      </c>
      <c r="AM81" s="123">
        <f>'گام اول '!AN82</f>
        <v>0</v>
      </c>
      <c r="AN81" s="123">
        <f>'گام اول '!AO82</f>
        <v>0</v>
      </c>
      <c r="AO81" s="123">
        <f>'گام اول '!AP82</f>
        <v>4600000</v>
      </c>
      <c r="AP81" s="123">
        <f>'گام اول '!AQ82</f>
        <v>0</v>
      </c>
      <c r="AQ81" s="123">
        <f>'گام اول '!AR82</f>
        <v>0</v>
      </c>
      <c r="AR81" s="123">
        <f>'گام اول '!AS82</f>
        <v>0</v>
      </c>
      <c r="AS81" s="375">
        <f>'گام اول '!AT82</f>
        <v>0</v>
      </c>
      <c r="AT81" s="368">
        <f t="shared" si="56"/>
        <v>93204120.727272719</v>
      </c>
      <c r="AU81" s="173">
        <f>'گام اول '!AV82</f>
        <v>71579832.276363626</v>
      </c>
      <c r="AV81" s="141">
        <f>'گام اول '!AW82</f>
        <v>93204120.727272719</v>
      </c>
      <c r="AW81" s="142">
        <f t="shared" si="57"/>
        <v>6524288.4509090912</v>
      </c>
      <c r="AX81" s="75">
        <f t="shared" si="58"/>
        <v>3157983.2276363629</v>
      </c>
      <c r="AY81" s="142">
        <f>'گام اول '!AZ82</f>
        <v>0</v>
      </c>
      <c r="AZ81" s="142">
        <f>'گام اول '!BA82</f>
        <v>0</v>
      </c>
      <c r="BA81" s="142">
        <f>'گام اول '!BB82</f>
        <v>0</v>
      </c>
      <c r="BB81" s="142">
        <f>'گام اول '!BC82</f>
        <v>0</v>
      </c>
      <c r="BC81" s="142">
        <f>'گام اول '!BD82</f>
        <v>0</v>
      </c>
      <c r="BD81" s="142">
        <f>'گام اول '!BE82</f>
        <v>0</v>
      </c>
      <c r="BE81" s="142">
        <f>'گام اول '!BF82</f>
        <v>0</v>
      </c>
      <c r="BF81" s="143">
        <f t="shared" si="59"/>
        <v>9682271.6785454545</v>
      </c>
      <c r="BG81" s="140">
        <f t="shared" si="60"/>
        <v>83521849</v>
      </c>
      <c r="BH81" s="144">
        <f t="shared" si="61"/>
        <v>93204120.727272719</v>
      </c>
      <c r="BI81" s="398">
        <f t="shared" si="53"/>
        <v>6638737.5</v>
      </c>
      <c r="BJ81" s="145">
        <f t="shared" si="62"/>
        <v>4223920</v>
      </c>
      <c r="BK81" s="145">
        <f t="shared" si="63"/>
        <v>1267176</v>
      </c>
      <c r="BL81" s="146">
        <f t="shared" si="64"/>
        <v>1120000</v>
      </c>
      <c r="BM81" s="379">
        <v>0</v>
      </c>
      <c r="BN81" s="147">
        <f t="shared" si="65"/>
        <v>106453954.22727272</v>
      </c>
      <c r="BO81" s="148">
        <f t="shared" si="66"/>
        <v>93204120.727272719</v>
      </c>
      <c r="BP81" s="149">
        <f t="shared" si="67"/>
        <v>21436947.767272726</v>
      </c>
      <c r="BQ81" s="150">
        <f t="shared" si="68"/>
        <v>127890901.99454544</v>
      </c>
      <c r="BR81" s="151">
        <f t="shared" si="69"/>
        <v>100800</v>
      </c>
      <c r="BS81" s="147">
        <f t="shared" si="70"/>
        <v>127991701.99454544</v>
      </c>
      <c r="BT81" s="135">
        <v>0</v>
      </c>
      <c r="BU81" s="148">
        <f t="shared" si="71"/>
        <v>10645395.422727272</v>
      </c>
      <c r="BV81" s="152">
        <f t="shared" si="72"/>
        <v>5322697.711363636</v>
      </c>
      <c r="BW81" s="133">
        <f t="shared" si="73"/>
        <v>112023608.86045453</v>
      </c>
      <c r="BX81" s="147">
        <f t="shared" si="74"/>
        <v>12129833.5</v>
      </c>
      <c r="BY81" s="134">
        <f t="shared" si="75"/>
        <v>99893775.36045453</v>
      </c>
      <c r="CD81" s="388">
        <f>'گام اول '!AU82</f>
        <v>93204120.727272719</v>
      </c>
      <c r="CE81" s="389">
        <f>'گام اول '!AV82</f>
        <v>71579832.276363626</v>
      </c>
      <c r="CF81" s="389">
        <f>'گام اول '!AW82</f>
        <v>93204120.727272719</v>
      </c>
      <c r="CG81" s="389">
        <f>'گام اول '!AX82</f>
        <v>6524288.4509090912</v>
      </c>
      <c r="CH81" s="389">
        <f>'گام اول '!AY82</f>
        <v>3157983.2276363629</v>
      </c>
      <c r="CI81" s="389">
        <f>'گام اول '!AZ82</f>
        <v>0</v>
      </c>
      <c r="CJ81" s="389">
        <f>'گام اول '!BA82</f>
        <v>0</v>
      </c>
      <c r="CK81" s="389">
        <f>'گام اول '!BB82</f>
        <v>0</v>
      </c>
      <c r="CL81" s="389">
        <f>'گام اول '!BC82</f>
        <v>0</v>
      </c>
      <c r="CM81" s="389">
        <f>'گام اول '!BD82</f>
        <v>0</v>
      </c>
      <c r="CN81" s="389">
        <f>'گام اول '!BE82</f>
        <v>0</v>
      </c>
      <c r="CO81" s="389">
        <f>'گام اول '!BF82</f>
        <v>0</v>
      </c>
      <c r="CP81" s="389">
        <f>'گام اول '!BG82</f>
        <v>9682271.6785454545</v>
      </c>
      <c r="CQ81" s="389">
        <f>'گام اول '!BH82</f>
        <v>83521849</v>
      </c>
      <c r="CR81" s="389">
        <f t="shared" si="76"/>
        <v>93204120.727272719</v>
      </c>
      <c r="CS81" s="399">
        <f t="shared" si="54"/>
        <v>6638737.5</v>
      </c>
      <c r="CT81" s="388">
        <f t="shared" si="77"/>
        <v>4223920</v>
      </c>
      <c r="CU81" s="389">
        <f t="shared" si="78"/>
        <v>1267176</v>
      </c>
      <c r="CV81" s="389">
        <f t="shared" si="79"/>
        <v>1120000</v>
      </c>
      <c r="CW81" s="55">
        <v>0</v>
      </c>
      <c r="CX81" s="389">
        <f t="shared" si="80"/>
        <v>106453954.22727272</v>
      </c>
      <c r="CY81" s="389">
        <f t="shared" si="81"/>
        <v>93204120.727272719</v>
      </c>
      <c r="CZ81" s="389">
        <f t="shared" si="82"/>
        <v>21436947.767272726</v>
      </c>
      <c r="DA81" s="389">
        <f t="shared" si="83"/>
        <v>127890901.99454544</v>
      </c>
      <c r="DB81" s="389">
        <f t="shared" si="84"/>
        <v>100800</v>
      </c>
      <c r="DC81" s="389">
        <f t="shared" si="85"/>
        <v>127991701.99454544</v>
      </c>
      <c r="DD81" s="394">
        <v>0</v>
      </c>
      <c r="DE81" s="389">
        <f t="shared" si="86"/>
        <v>10645395.422727272</v>
      </c>
      <c r="DF81" s="389">
        <f t="shared" si="87"/>
        <v>5322697.711363636</v>
      </c>
      <c r="DG81" s="389">
        <f t="shared" si="88"/>
        <v>112023608.86045453</v>
      </c>
      <c r="DH81" s="389">
        <f t="shared" si="89"/>
        <v>12129833.5</v>
      </c>
      <c r="DI81" s="389">
        <f t="shared" si="90"/>
        <v>99893775.36045453</v>
      </c>
      <c r="DJ81" s="389">
        <f t="shared" si="91"/>
        <v>0</v>
      </c>
      <c r="DL81" s="397">
        <f t="shared" si="92"/>
        <v>6638737.5</v>
      </c>
      <c r="DM81" s="397">
        <f t="shared" si="93"/>
        <v>0</v>
      </c>
    </row>
    <row r="82" spans="1:117" s="55" customFormat="1" ht="21" x14ac:dyDescent="0.2">
      <c r="A82" s="191">
        <f t="shared" si="55"/>
        <v>2655495</v>
      </c>
      <c r="B82" s="136">
        <f>'گام اول '!B83</f>
        <v>77</v>
      </c>
      <c r="C82" s="136">
        <f>'گام اول '!C83</f>
        <v>82</v>
      </c>
      <c r="D82" s="136">
        <f>'گام اول '!D83</f>
        <v>12866</v>
      </c>
      <c r="E82" s="136" t="str">
        <f>'گام اول '!E83</f>
        <v>سیدعلیرضا</v>
      </c>
      <c r="F82" s="136" t="str">
        <f>'گام اول '!F83</f>
        <v>موسوی</v>
      </c>
      <c r="G82" s="136" t="str">
        <f>'گام اول '!G83</f>
        <v xml:space="preserve">اداری </v>
      </c>
      <c r="H82" s="136" t="str">
        <f>'گام اول '!H83</f>
        <v>سمنان</v>
      </c>
      <c r="I82" s="136" t="str">
        <f>'گام اول '!I83</f>
        <v>174-12-4235054-1</v>
      </c>
      <c r="J82" s="136" t="str">
        <f>'گام اول '!J83</f>
        <v>0017541433</v>
      </c>
      <c r="K82" s="136" t="str">
        <f>'گام اول '!K83</f>
        <v>0012869332</v>
      </c>
      <c r="L82" s="136" t="str">
        <f>'گام اول '!L83</f>
        <v>سمنان</v>
      </c>
      <c r="M82" s="136" t="str">
        <f>'گام اول '!M83</f>
        <v>اداری-کارشناسی</v>
      </c>
      <c r="N82" s="120">
        <f>'گام اول '!N83</f>
        <v>0</v>
      </c>
      <c r="O82" s="119">
        <f>'گام اول '!O83</f>
        <v>0</v>
      </c>
      <c r="P82" s="121">
        <f>'گام اول '!P83</f>
        <v>0</v>
      </c>
      <c r="Q82" s="358">
        <f>'گام اول '!Q83</f>
        <v>30</v>
      </c>
      <c r="R82" s="358">
        <f>'گام اول '!R83</f>
        <v>120</v>
      </c>
      <c r="S82" s="358">
        <f>'گام اول '!S83</f>
        <v>0</v>
      </c>
      <c r="T82" s="358">
        <f>'گام اول '!T83</f>
        <v>0</v>
      </c>
      <c r="U82" s="137">
        <f>'گام اول '!U83</f>
        <v>0</v>
      </c>
      <c r="V82" s="120">
        <f>'گام اول '!W83</f>
        <v>0</v>
      </c>
      <c r="W82" s="121">
        <f>'گام اول '!X83</f>
        <v>0</v>
      </c>
      <c r="X82" s="366">
        <f>'گام اول '!Y83</f>
        <v>0</v>
      </c>
      <c r="Y82" s="366">
        <f>'گام اول '!Z83</f>
        <v>0</v>
      </c>
      <c r="Z82" s="138">
        <f>'گام اول '!AA83</f>
        <v>1477052</v>
      </c>
      <c r="AA82" s="138">
        <f>'گام اول '!AB83</f>
        <v>0</v>
      </c>
      <c r="AB82" s="138">
        <f>'گام اول '!AC83</f>
        <v>1477052</v>
      </c>
      <c r="AC82" s="138">
        <f>'گام اول '!AD83</f>
        <v>4500000</v>
      </c>
      <c r="AD82" s="138">
        <f>'گام اول '!AE83</f>
        <v>6000000</v>
      </c>
      <c r="AE82" s="139">
        <f>'گام اول '!AF83</f>
        <v>281982.65454545454</v>
      </c>
      <c r="AF82" s="122">
        <f>'گام اول '!AG83</f>
        <v>44311560</v>
      </c>
      <c r="AG82" s="123">
        <f>'گام اول '!AH83</f>
        <v>0</v>
      </c>
      <c r="AH82" s="123">
        <f>'گام اول '!AI83</f>
        <v>33837918.545454547</v>
      </c>
      <c r="AI82" s="123">
        <f>'گام اول '!AJ83</f>
        <v>0</v>
      </c>
      <c r="AJ82" s="123">
        <f>'گام اول '!AK83</f>
        <v>4500000</v>
      </c>
      <c r="AK82" s="123">
        <f>'گام اول '!AL83</f>
        <v>6000000</v>
      </c>
      <c r="AL82" s="123">
        <f>'گام اول '!AM83</f>
        <v>0</v>
      </c>
      <c r="AM82" s="123">
        <f>'گام اول '!AN83</f>
        <v>0</v>
      </c>
      <c r="AN82" s="123">
        <f>'گام اول '!AO83</f>
        <v>0</v>
      </c>
      <c r="AO82" s="123">
        <f>'گام اول '!AP83</f>
        <v>4800000</v>
      </c>
      <c r="AP82" s="123">
        <f>'گام اول '!AQ83</f>
        <v>0</v>
      </c>
      <c r="AQ82" s="123">
        <f>'گام اول '!AR83</f>
        <v>0</v>
      </c>
      <c r="AR82" s="123">
        <f>'گام اول '!AS83</f>
        <v>0</v>
      </c>
      <c r="AS82" s="375">
        <f>'گام اول '!AT83</f>
        <v>0</v>
      </c>
      <c r="AT82" s="368">
        <f t="shared" si="56"/>
        <v>93449478.545454547</v>
      </c>
      <c r="AU82" s="173">
        <f>'گام اول '!AV83</f>
        <v>71608015.047272727</v>
      </c>
      <c r="AV82" s="141">
        <f>'گام اول '!AW83</f>
        <v>93449478.545454547</v>
      </c>
      <c r="AW82" s="142">
        <f t="shared" si="57"/>
        <v>6541463.498181819</v>
      </c>
      <c r="AX82" s="75">
        <f t="shared" si="58"/>
        <v>3160801.5047272728</v>
      </c>
      <c r="AY82" s="142">
        <f>'گام اول '!AZ83</f>
        <v>0</v>
      </c>
      <c r="AZ82" s="142">
        <f>'گام اول '!BA83</f>
        <v>0</v>
      </c>
      <c r="BA82" s="142">
        <f>'گام اول '!BB83</f>
        <v>0</v>
      </c>
      <c r="BB82" s="142">
        <f>'گام اول '!BC83</f>
        <v>0</v>
      </c>
      <c r="BC82" s="142">
        <f>'گام اول '!BD83</f>
        <v>0</v>
      </c>
      <c r="BD82" s="142">
        <f>'گام اول '!BE83</f>
        <v>0</v>
      </c>
      <c r="BE82" s="142">
        <f>'گام اول '!BF83</f>
        <v>0</v>
      </c>
      <c r="BF82" s="143">
        <f t="shared" si="59"/>
        <v>9702265.0029090922</v>
      </c>
      <c r="BG82" s="140">
        <f t="shared" si="60"/>
        <v>83747213</v>
      </c>
      <c r="BH82" s="144">
        <f t="shared" si="61"/>
        <v>93449478.545454547</v>
      </c>
      <c r="BI82" s="398">
        <f t="shared" si="53"/>
        <v>6638737.5</v>
      </c>
      <c r="BJ82" s="145">
        <f t="shared" si="62"/>
        <v>3692630</v>
      </c>
      <c r="BK82" s="145">
        <f t="shared" si="63"/>
        <v>1107789</v>
      </c>
      <c r="BL82" s="146">
        <f t="shared" si="64"/>
        <v>1120000</v>
      </c>
      <c r="BM82" s="379">
        <v>0</v>
      </c>
      <c r="BN82" s="147">
        <f t="shared" si="65"/>
        <v>106008635.04545455</v>
      </c>
      <c r="BO82" s="148">
        <f t="shared" si="66"/>
        <v>93449478.545454547</v>
      </c>
      <c r="BP82" s="149">
        <f t="shared" si="67"/>
        <v>21493380.065454546</v>
      </c>
      <c r="BQ82" s="150">
        <f t="shared" si="68"/>
        <v>127502015.11090909</v>
      </c>
      <c r="BR82" s="151">
        <f t="shared" si="69"/>
        <v>100800</v>
      </c>
      <c r="BS82" s="147">
        <f t="shared" si="70"/>
        <v>127602815.11090909</v>
      </c>
      <c r="BT82" s="135">
        <v>0</v>
      </c>
      <c r="BU82" s="148">
        <f t="shared" si="71"/>
        <v>10600863.504545456</v>
      </c>
      <c r="BV82" s="152">
        <f t="shared" si="72"/>
        <v>5300431.7522727279</v>
      </c>
      <c r="BW82" s="133">
        <f t="shared" si="73"/>
        <v>111701519.8540909</v>
      </c>
      <c r="BX82" s="147">
        <f t="shared" si="74"/>
        <v>11439156.5</v>
      </c>
      <c r="BY82" s="134">
        <f t="shared" si="75"/>
        <v>100262363.3540909</v>
      </c>
      <c r="CD82" s="388">
        <f>'گام اول '!AU83</f>
        <v>93449478.545454547</v>
      </c>
      <c r="CE82" s="389">
        <f>'گام اول '!AV83</f>
        <v>71608015.047272727</v>
      </c>
      <c r="CF82" s="389">
        <f>'گام اول '!AW83</f>
        <v>93449478.545454547</v>
      </c>
      <c r="CG82" s="389">
        <f>'گام اول '!AX83</f>
        <v>6541463.498181819</v>
      </c>
      <c r="CH82" s="389">
        <f>'گام اول '!AY83</f>
        <v>3160801.5047272728</v>
      </c>
      <c r="CI82" s="389">
        <f>'گام اول '!AZ83</f>
        <v>0</v>
      </c>
      <c r="CJ82" s="389">
        <f>'گام اول '!BA83</f>
        <v>0</v>
      </c>
      <c r="CK82" s="389">
        <f>'گام اول '!BB83</f>
        <v>0</v>
      </c>
      <c r="CL82" s="389">
        <f>'گام اول '!BC83</f>
        <v>0</v>
      </c>
      <c r="CM82" s="389">
        <f>'گام اول '!BD83</f>
        <v>0</v>
      </c>
      <c r="CN82" s="389">
        <f>'گام اول '!BE83</f>
        <v>0</v>
      </c>
      <c r="CO82" s="389">
        <f>'گام اول '!BF83</f>
        <v>0</v>
      </c>
      <c r="CP82" s="389">
        <f>'گام اول '!BG83</f>
        <v>9702265.0029090922</v>
      </c>
      <c r="CQ82" s="389">
        <f>'گام اول '!BH83</f>
        <v>83747213</v>
      </c>
      <c r="CR82" s="389">
        <f t="shared" si="76"/>
        <v>93449478.545454547</v>
      </c>
      <c r="CS82" s="399">
        <f t="shared" si="54"/>
        <v>6638737.5</v>
      </c>
      <c r="CT82" s="388">
        <f t="shared" si="77"/>
        <v>3692630</v>
      </c>
      <c r="CU82" s="389">
        <f t="shared" si="78"/>
        <v>1107789</v>
      </c>
      <c r="CV82" s="389">
        <f t="shared" si="79"/>
        <v>1120000</v>
      </c>
      <c r="CW82" s="55">
        <v>0</v>
      </c>
      <c r="CX82" s="389">
        <f t="shared" si="80"/>
        <v>106008635.04545455</v>
      </c>
      <c r="CY82" s="389">
        <f t="shared" si="81"/>
        <v>93449478.545454547</v>
      </c>
      <c r="CZ82" s="389">
        <f t="shared" si="82"/>
        <v>21493380.065454546</v>
      </c>
      <c r="DA82" s="389">
        <f t="shared" si="83"/>
        <v>127502015.11090909</v>
      </c>
      <c r="DB82" s="389">
        <f t="shared" si="84"/>
        <v>100800</v>
      </c>
      <c r="DC82" s="389">
        <f t="shared" si="85"/>
        <v>127602815.11090909</v>
      </c>
      <c r="DD82" s="394">
        <v>0</v>
      </c>
      <c r="DE82" s="389">
        <f t="shared" si="86"/>
        <v>10600863.504545456</v>
      </c>
      <c r="DF82" s="389">
        <f t="shared" si="87"/>
        <v>5300431.7522727279</v>
      </c>
      <c r="DG82" s="389">
        <f t="shared" si="88"/>
        <v>111701519.8540909</v>
      </c>
      <c r="DH82" s="389">
        <f t="shared" si="89"/>
        <v>11439156.5</v>
      </c>
      <c r="DI82" s="389">
        <f t="shared" si="90"/>
        <v>100262363.3540909</v>
      </c>
      <c r="DJ82" s="389">
        <f t="shared" si="91"/>
        <v>0</v>
      </c>
      <c r="DL82" s="397">
        <f t="shared" si="92"/>
        <v>6638737.5</v>
      </c>
      <c r="DM82" s="397">
        <f t="shared" si="93"/>
        <v>0</v>
      </c>
    </row>
    <row r="83" spans="1:117" s="55" customFormat="1" ht="21" x14ac:dyDescent="0.2">
      <c r="A83" s="191">
        <f t="shared" si="55"/>
        <v>2655495</v>
      </c>
      <c r="B83" s="136">
        <f>'گام اول '!B84</f>
        <v>78</v>
      </c>
      <c r="C83" s="136">
        <f>'گام اول '!C84</f>
        <v>83</v>
      </c>
      <c r="D83" s="136">
        <f>'گام اول '!D84</f>
        <v>12901</v>
      </c>
      <c r="E83" s="136" t="str">
        <f>'گام اول '!E84</f>
        <v xml:space="preserve">محسن </v>
      </c>
      <c r="F83" s="136" t="str">
        <f>'گام اول '!F84</f>
        <v>رمضان پور اردستانی</v>
      </c>
      <c r="G83" s="136" t="str">
        <f>'گام اول '!G84</f>
        <v xml:space="preserve">اداری </v>
      </c>
      <c r="H83" s="136" t="str">
        <f>'گام اول '!H84</f>
        <v>اصفهان</v>
      </c>
      <c r="I83" s="136" t="str">
        <f>'گام اول '!I84</f>
        <v>131-813-3342412-1</v>
      </c>
      <c r="J83" s="136">
        <f>'گام اول '!J84</f>
        <v>1189929252</v>
      </c>
      <c r="K83" s="136">
        <f>'گام اول '!K84</f>
        <v>0</v>
      </c>
      <c r="L83" s="136" t="str">
        <f>'گام اول '!L84</f>
        <v>اصفهان</v>
      </c>
      <c r="M83" s="136" t="str">
        <f>'گام اول '!M84</f>
        <v>اداری-کارشناسی ارشد</v>
      </c>
      <c r="N83" s="120">
        <f>'گام اول '!N84</f>
        <v>0</v>
      </c>
      <c r="O83" s="119">
        <f>'گام اول '!O84</f>
        <v>0</v>
      </c>
      <c r="P83" s="121">
        <f>'گام اول '!P84</f>
        <v>0</v>
      </c>
      <c r="Q83" s="358">
        <f>'گام اول '!Q84</f>
        <v>30</v>
      </c>
      <c r="R83" s="358">
        <f>'گام اول '!R84</f>
        <v>48</v>
      </c>
      <c r="S83" s="358">
        <f>'گام اول '!S84</f>
        <v>0</v>
      </c>
      <c r="T83" s="358">
        <f>'گام اول '!T84</f>
        <v>0</v>
      </c>
      <c r="U83" s="137">
        <f>'گام اول '!U84</f>
        <v>3</v>
      </c>
      <c r="V83" s="120">
        <f>'گام اول '!W84</f>
        <v>0</v>
      </c>
      <c r="W83" s="121">
        <f>'گام اول '!X84</f>
        <v>0</v>
      </c>
      <c r="X83" s="366">
        <f>'گام اول '!Y84</f>
        <v>1</v>
      </c>
      <c r="Y83" s="366">
        <f>'گام اول '!Z84</f>
        <v>1</v>
      </c>
      <c r="Z83" s="138">
        <f>'گام اول '!AA84</f>
        <v>1642901</v>
      </c>
      <c r="AA83" s="138">
        <f>'گام اول '!AB84</f>
        <v>46667</v>
      </c>
      <c r="AB83" s="138">
        <f>'گام اول '!AC84</f>
        <v>1689568</v>
      </c>
      <c r="AC83" s="138">
        <f>'گام اول '!AD84</f>
        <v>4500000</v>
      </c>
      <c r="AD83" s="138">
        <f>'گام اول '!AE84</f>
        <v>6000000</v>
      </c>
      <c r="AE83" s="139">
        <f>'گام اول '!AF84</f>
        <v>322553.89090909087</v>
      </c>
      <c r="AF83" s="122">
        <f>'گام اول '!AG84</f>
        <v>49287030</v>
      </c>
      <c r="AG83" s="123">
        <f>'گام اول '!AH84</f>
        <v>1400010</v>
      </c>
      <c r="AH83" s="123">
        <f>'گام اول '!AI84</f>
        <v>15482586.763636362</v>
      </c>
      <c r="AI83" s="123">
        <f>'گام اول '!AJ84</f>
        <v>2655495</v>
      </c>
      <c r="AJ83" s="123">
        <f>'گام اول '!AK84</f>
        <v>4500000</v>
      </c>
      <c r="AK83" s="123">
        <f>'گام اول '!AL84</f>
        <v>6000000</v>
      </c>
      <c r="AL83" s="123">
        <f>'گام اول '!AM84</f>
        <v>0</v>
      </c>
      <c r="AM83" s="123">
        <f>'گام اول '!AN84</f>
        <v>0</v>
      </c>
      <c r="AN83" s="123">
        <f>'گام اول '!AO84</f>
        <v>5068704</v>
      </c>
      <c r="AO83" s="123">
        <f>'گام اول '!AP84</f>
        <v>4200000</v>
      </c>
      <c r="AP83" s="123">
        <f>'گام اول '!AQ84</f>
        <v>0</v>
      </c>
      <c r="AQ83" s="123">
        <f>'گام اول '!AR84</f>
        <v>0</v>
      </c>
      <c r="AR83" s="123">
        <f>'گام اول '!AS84</f>
        <v>0</v>
      </c>
      <c r="AS83" s="375">
        <f>'گام اول '!AT84</f>
        <v>0</v>
      </c>
      <c r="AT83" s="368">
        <f t="shared" si="56"/>
        <v>88593825.763636366</v>
      </c>
      <c r="AU83" s="173">
        <f>'گام اول '!AV84</f>
        <v>60508752.890181817</v>
      </c>
      <c r="AV83" s="141">
        <f>'گام اول '!AW84</f>
        <v>80869626.763636366</v>
      </c>
      <c r="AW83" s="142">
        <f t="shared" si="57"/>
        <v>5660873.8734545466</v>
      </c>
      <c r="AX83" s="75">
        <f t="shared" si="58"/>
        <v>2050875.2890181819</v>
      </c>
      <c r="AY83" s="142">
        <f>'گام اول '!AZ84</f>
        <v>0</v>
      </c>
      <c r="AZ83" s="142">
        <f>'گام اول '!BA84</f>
        <v>0</v>
      </c>
      <c r="BA83" s="142">
        <f>'گام اول '!BB84</f>
        <v>0</v>
      </c>
      <c r="BB83" s="142">
        <f>'گام اول '!BC84</f>
        <v>0</v>
      </c>
      <c r="BC83" s="142">
        <f>'گام اول '!BD84</f>
        <v>0</v>
      </c>
      <c r="BD83" s="142">
        <f>'گام اول '!BE84</f>
        <v>0</v>
      </c>
      <c r="BE83" s="142">
        <f>'گام اول '!BF84</f>
        <v>0</v>
      </c>
      <c r="BF83" s="143">
        <f t="shared" si="59"/>
        <v>7711749.1624727286</v>
      </c>
      <c r="BG83" s="140">
        <f t="shared" si="60"/>
        <v>80882076</v>
      </c>
      <c r="BH83" s="144">
        <f t="shared" si="61"/>
        <v>88593825.763636366</v>
      </c>
      <c r="BI83" s="398">
        <f t="shared" si="53"/>
        <v>6638737.5</v>
      </c>
      <c r="BJ83" s="145">
        <f t="shared" si="62"/>
        <v>4223920</v>
      </c>
      <c r="BK83" s="145">
        <f t="shared" si="63"/>
        <v>1267176</v>
      </c>
      <c r="BL83" s="146">
        <f t="shared" si="64"/>
        <v>1120000</v>
      </c>
      <c r="BM83" s="379">
        <v>0</v>
      </c>
      <c r="BN83" s="147">
        <f t="shared" si="65"/>
        <v>101843659.26363637</v>
      </c>
      <c r="BO83" s="148">
        <f t="shared" si="66"/>
        <v>80869626.763636366</v>
      </c>
      <c r="BP83" s="149">
        <f t="shared" si="67"/>
        <v>18600014.155636366</v>
      </c>
      <c r="BQ83" s="150">
        <f t="shared" si="68"/>
        <v>120443673.41927274</v>
      </c>
      <c r="BR83" s="151">
        <f t="shared" si="69"/>
        <v>100800</v>
      </c>
      <c r="BS83" s="147">
        <f t="shared" si="70"/>
        <v>120544473.41927274</v>
      </c>
      <c r="BT83" s="135">
        <v>0</v>
      </c>
      <c r="BU83" s="148">
        <f t="shared" si="71"/>
        <v>10184365.926363638</v>
      </c>
      <c r="BV83" s="152">
        <f t="shared" si="72"/>
        <v>5092182.9631818188</v>
      </c>
      <c r="BW83" s="133">
        <f t="shared" si="73"/>
        <v>105267924.52972728</v>
      </c>
      <c r="BX83" s="147">
        <f t="shared" si="74"/>
        <v>12129833.5</v>
      </c>
      <c r="BY83" s="134">
        <f t="shared" si="75"/>
        <v>93138091.02972728</v>
      </c>
      <c r="CD83" s="388">
        <f>'گام اول '!AU84</f>
        <v>88593825.763636366</v>
      </c>
      <c r="CE83" s="389">
        <f>'گام اول '!AV84</f>
        <v>60508752.890181817</v>
      </c>
      <c r="CF83" s="389">
        <f>'گام اول '!AW84</f>
        <v>80869626.763636366</v>
      </c>
      <c r="CG83" s="389">
        <f>'گام اول '!AX84</f>
        <v>5660873.8734545466</v>
      </c>
      <c r="CH83" s="389">
        <f>'گام اول '!AY84</f>
        <v>2050875.2890181819</v>
      </c>
      <c r="CI83" s="389">
        <f>'گام اول '!AZ84</f>
        <v>0</v>
      </c>
      <c r="CJ83" s="389">
        <f>'گام اول '!BA84</f>
        <v>0</v>
      </c>
      <c r="CK83" s="389">
        <f>'گام اول '!BB84</f>
        <v>0</v>
      </c>
      <c r="CL83" s="389">
        <f>'گام اول '!BC84</f>
        <v>0</v>
      </c>
      <c r="CM83" s="389">
        <f>'گام اول '!BD84</f>
        <v>0</v>
      </c>
      <c r="CN83" s="389">
        <f>'گام اول '!BE84</f>
        <v>0</v>
      </c>
      <c r="CO83" s="389">
        <f>'گام اول '!BF84</f>
        <v>0</v>
      </c>
      <c r="CP83" s="389">
        <f>'گام اول '!BG84</f>
        <v>7711749.1624727286</v>
      </c>
      <c r="CQ83" s="389">
        <f>'گام اول '!BH84</f>
        <v>80882076</v>
      </c>
      <c r="CR83" s="389">
        <f t="shared" si="76"/>
        <v>88593825.763636366</v>
      </c>
      <c r="CS83" s="399">
        <f t="shared" si="54"/>
        <v>6638737.5</v>
      </c>
      <c r="CT83" s="388">
        <f t="shared" si="77"/>
        <v>4223920</v>
      </c>
      <c r="CU83" s="389">
        <f t="shared" si="78"/>
        <v>1267176</v>
      </c>
      <c r="CV83" s="389">
        <f t="shared" si="79"/>
        <v>1120000</v>
      </c>
      <c r="CW83" s="55">
        <v>0</v>
      </c>
      <c r="CX83" s="389">
        <f t="shared" si="80"/>
        <v>101843659.26363637</v>
      </c>
      <c r="CY83" s="389">
        <f t="shared" si="81"/>
        <v>80869626.763636366</v>
      </c>
      <c r="CZ83" s="389">
        <f t="shared" si="82"/>
        <v>18600014.155636366</v>
      </c>
      <c r="DA83" s="389">
        <f t="shared" si="83"/>
        <v>120443673.41927274</v>
      </c>
      <c r="DB83" s="389">
        <f t="shared" si="84"/>
        <v>100800</v>
      </c>
      <c r="DC83" s="389">
        <f t="shared" si="85"/>
        <v>120544473.41927274</v>
      </c>
      <c r="DD83" s="394">
        <v>0</v>
      </c>
      <c r="DE83" s="389">
        <f t="shared" si="86"/>
        <v>10184365.926363638</v>
      </c>
      <c r="DF83" s="389">
        <f t="shared" si="87"/>
        <v>5092182.9631818188</v>
      </c>
      <c r="DG83" s="389">
        <f t="shared" si="88"/>
        <v>105267924.52972728</v>
      </c>
      <c r="DH83" s="389">
        <f t="shared" si="89"/>
        <v>12129833.5</v>
      </c>
      <c r="DI83" s="389">
        <f t="shared" si="90"/>
        <v>93138091.02972728</v>
      </c>
      <c r="DJ83" s="389">
        <f t="shared" si="91"/>
        <v>0</v>
      </c>
      <c r="DL83" s="397">
        <f t="shared" si="92"/>
        <v>6638737.5</v>
      </c>
      <c r="DM83" s="397">
        <f t="shared" si="93"/>
        <v>0</v>
      </c>
    </row>
    <row r="84" spans="1:117" s="55" customFormat="1" ht="21" x14ac:dyDescent="0.2">
      <c r="A84" s="191">
        <f t="shared" si="55"/>
        <v>2655495</v>
      </c>
      <c r="B84" s="136">
        <f>'گام اول '!B85</f>
        <v>79</v>
      </c>
      <c r="C84" s="136">
        <f>'گام اول '!C85</f>
        <v>84</v>
      </c>
      <c r="D84" s="136">
        <f>'گام اول '!D85</f>
        <v>12914</v>
      </c>
      <c r="E84" s="136" t="str">
        <f>'گام اول '!E85</f>
        <v>محمد حامد</v>
      </c>
      <c r="F84" s="136" t="str">
        <f>'گام اول '!F85</f>
        <v>رزمخواه</v>
      </c>
      <c r="G84" s="136" t="str">
        <f>'گام اول '!G85</f>
        <v xml:space="preserve">اداری </v>
      </c>
      <c r="H84" s="136" t="str">
        <f>'گام اول '!H85</f>
        <v>اصفهان</v>
      </c>
      <c r="I84" s="136" t="str">
        <f>'گام اول '!I85</f>
        <v>131-813-3342418-1</v>
      </c>
      <c r="J84" s="136">
        <f>'گام اول '!J85</f>
        <v>1289218617</v>
      </c>
      <c r="K84" s="136">
        <f>'گام اول '!K85</f>
        <v>0</v>
      </c>
      <c r="L84" s="136" t="str">
        <f>'گام اول '!L85</f>
        <v>اصفهان</v>
      </c>
      <c r="M84" s="136" t="str">
        <f>'گام اول '!M85</f>
        <v>اداری-کارشناسی ارشد</v>
      </c>
      <c r="N84" s="120">
        <f>'گام اول '!N85</f>
        <v>0</v>
      </c>
      <c r="O84" s="119">
        <f>'گام اول '!O85</f>
        <v>0</v>
      </c>
      <c r="P84" s="121">
        <f>'گام اول '!P85</f>
        <v>0</v>
      </c>
      <c r="Q84" s="358">
        <f>'گام اول '!Q85</f>
        <v>30</v>
      </c>
      <c r="R84" s="358">
        <f>'گام اول '!R85</f>
        <v>69</v>
      </c>
      <c r="S84" s="358">
        <f>'گام اول '!S85</f>
        <v>0</v>
      </c>
      <c r="T84" s="358">
        <f>'گام اول '!T85</f>
        <v>0</v>
      </c>
      <c r="U84" s="137">
        <f>'گام اول '!U85</f>
        <v>1</v>
      </c>
      <c r="V84" s="120">
        <f>'گام اول '!W85</f>
        <v>0</v>
      </c>
      <c r="W84" s="121">
        <f>'گام اول '!X85</f>
        <v>0</v>
      </c>
      <c r="X84" s="366">
        <f>'گام اول '!Y85</f>
        <v>0</v>
      </c>
      <c r="Y84" s="366">
        <f>'گام اول '!Z85</f>
        <v>0</v>
      </c>
      <c r="Z84" s="138">
        <f>'گام اول '!AA85</f>
        <v>1642901</v>
      </c>
      <c r="AA84" s="138">
        <f>'گام اول '!AB85</f>
        <v>46667</v>
      </c>
      <c r="AB84" s="138">
        <f>'گام اول '!AC85</f>
        <v>1689568</v>
      </c>
      <c r="AC84" s="138">
        <f>'گام اول '!AD85</f>
        <v>4500000</v>
      </c>
      <c r="AD84" s="138">
        <f>'گام اول '!AE85</f>
        <v>6000000</v>
      </c>
      <c r="AE84" s="139">
        <f>'گام اول '!AF85</f>
        <v>322553.89090909087</v>
      </c>
      <c r="AF84" s="122">
        <f>'گام اول '!AG85</f>
        <v>49287030</v>
      </c>
      <c r="AG84" s="123">
        <f>'گام اول '!AH85</f>
        <v>1400010</v>
      </c>
      <c r="AH84" s="123">
        <f>'گام اول '!AI85</f>
        <v>22256218.472727269</v>
      </c>
      <c r="AI84" s="123">
        <f>'گام اول '!AJ85</f>
        <v>0</v>
      </c>
      <c r="AJ84" s="123">
        <f>'گام اول '!AK85</f>
        <v>4500000</v>
      </c>
      <c r="AK84" s="123">
        <f>'گام اول '!AL85</f>
        <v>6000000</v>
      </c>
      <c r="AL84" s="123">
        <f>'گام اول '!AM85</f>
        <v>0</v>
      </c>
      <c r="AM84" s="123">
        <f>'گام اول '!AN85</f>
        <v>0</v>
      </c>
      <c r="AN84" s="123">
        <f>'گام اول '!AO85</f>
        <v>1689568</v>
      </c>
      <c r="AO84" s="123">
        <f>'گام اول '!AP85</f>
        <v>4200000</v>
      </c>
      <c r="AP84" s="123">
        <f>'گام اول '!AQ85</f>
        <v>0</v>
      </c>
      <c r="AQ84" s="123">
        <f>'گام اول '!AR85</f>
        <v>0</v>
      </c>
      <c r="AR84" s="123">
        <f>'گام اول '!AS85</f>
        <v>0</v>
      </c>
      <c r="AS84" s="375">
        <f>'گام اول '!AT85</f>
        <v>0</v>
      </c>
      <c r="AT84" s="368">
        <f t="shared" si="56"/>
        <v>89332826.472727269</v>
      </c>
      <c r="AU84" s="173">
        <f>'گام اول '!AV85</f>
        <v>66808230.379636362</v>
      </c>
      <c r="AV84" s="141">
        <f>'گام اول '!AW85</f>
        <v>87643258.472727269</v>
      </c>
      <c r="AW84" s="142">
        <f t="shared" si="57"/>
        <v>6135028.0930909095</v>
      </c>
      <c r="AX84" s="75">
        <f t="shared" si="58"/>
        <v>2680823.0379636362</v>
      </c>
      <c r="AY84" s="142">
        <f>'گام اول '!AZ85</f>
        <v>0</v>
      </c>
      <c r="AZ84" s="142">
        <f>'گام اول '!BA85</f>
        <v>0</v>
      </c>
      <c r="BA84" s="142">
        <f>'گام اول '!BB85</f>
        <v>0</v>
      </c>
      <c r="BB84" s="142">
        <f>'گام اول '!BC85</f>
        <v>0</v>
      </c>
      <c r="BC84" s="142">
        <f>'گام اول '!BD85</f>
        <v>0</v>
      </c>
      <c r="BD84" s="142">
        <f>'گام اول '!BE85</f>
        <v>0</v>
      </c>
      <c r="BE84" s="142">
        <f>'گام اول '!BF85</f>
        <v>0</v>
      </c>
      <c r="BF84" s="143">
        <f t="shared" si="59"/>
        <v>8815851.1310545467</v>
      </c>
      <c r="BG84" s="140">
        <f t="shared" si="60"/>
        <v>80516975</v>
      </c>
      <c r="BH84" s="144">
        <f t="shared" si="61"/>
        <v>89332826.472727269</v>
      </c>
      <c r="BI84" s="398">
        <f t="shared" si="53"/>
        <v>6638737.5</v>
      </c>
      <c r="BJ84" s="145">
        <f t="shared" si="62"/>
        <v>4223920</v>
      </c>
      <c r="BK84" s="145">
        <f t="shared" si="63"/>
        <v>1267176</v>
      </c>
      <c r="BL84" s="146">
        <f t="shared" si="64"/>
        <v>1120000</v>
      </c>
      <c r="BM84" s="379">
        <v>0</v>
      </c>
      <c r="BN84" s="147">
        <f t="shared" si="65"/>
        <v>102582659.97272727</v>
      </c>
      <c r="BO84" s="148">
        <f t="shared" si="66"/>
        <v>87643258.472727269</v>
      </c>
      <c r="BP84" s="149">
        <f t="shared" si="67"/>
        <v>20157949.448727272</v>
      </c>
      <c r="BQ84" s="150">
        <f t="shared" si="68"/>
        <v>122740609.42145455</v>
      </c>
      <c r="BR84" s="151">
        <f t="shared" si="69"/>
        <v>100800</v>
      </c>
      <c r="BS84" s="147">
        <f t="shared" si="70"/>
        <v>122841409.42145455</v>
      </c>
      <c r="BT84" s="135">
        <v>0</v>
      </c>
      <c r="BU84" s="148">
        <f t="shared" si="71"/>
        <v>10258265.997272728</v>
      </c>
      <c r="BV84" s="152">
        <f t="shared" si="72"/>
        <v>5129132.998636364</v>
      </c>
      <c r="BW84" s="133">
        <f t="shared" si="73"/>
        <v>107454010.42554545</v>
      </c>
      <c r="BX84" s="147">
        <f t="shared" si="74"/>
        <v>12129833.5</v>
      </c>
      <c r="BY84" s="134">
        <f t="shared" si="75"/>
        <v>95324176.925545454</v>
      </c>
      <c r="CD84" s="388">
        <f>'گام اول '!AU85</f>
        <v>89332826.472727269</v>
      </c>
      <c r="CE84" s="389">
        <f>'گام اول '!AV85</f>
        <v>66808230.379636362</v>
      </c>
      <c r="CF84" s="389">
        <f>'گام اول '!AW85</f>
        <v>87643258.472727269</v>
      </c>
      <c r="CG84" s="389">
        <f>'گام اول '!AX85</f>
        <v>6135028.0930909095</v>
      </c>
      <c r="CH84" s="389">
        <f>'گام اول '!AY85</f>
        <v>2680823.0379636362</v>
      </c>
      <c r="CI84" s="389">
        <f>'گام اول '!AZ85</f>
        <v>0</v>
      </c>
      <c r="CJ84" s="389">
        <f>'گام اول '!BA85</f>
        <v>0</v>
      </c>
      <c r="CK84" s="389">
        <f>'گام اول '!BB85</f>
        <v>0</v>
      </c>
      <c r="CL84" s="389">
        <f>'گام اول '!BC85</f>
        <v>0</v>
      </c>
      <c r="CM84" s="389">
        <f>'گام اول '!BD85</f>
        <v>0</v>
      </c>
      <c r="CN84" s="389">
        <f>'گام اول '!BE85</f>
        <v>0</v>
      </c>
      <c r="CO84" s="389">
        <f>'گام اول '!BF85</f>
        <v>0</v>
      </c>
      <c r="CP84" s="389">
        <f>'گام اول '!BG85</f>
        <v>8815851.1310545467</v>
      </c>
      <c r="CQ84" s="389">
        <f>'گام اول '!BH85</f>
        <v>80516975</v>
      </c>
      <c r="CR84" s="389">
        <f t="shared" si="76"/>
        <v>89332826.472727269</v>
      </c>
      <c r="CS84" s="399">
        <f t="shared" si="54"/>
        <v>6638737.5</v>
      </c>
      <c r="CT84" s="388">
        <f t="shared" si="77"/>
        <v>4223920</v>
      </c>
      <c r="CU84" s="389">
        <f t="shared" si="78"/>
        <v>1267176</v>
      </c>
      <c r="CV84" s="389">
        <f t="shared" si="79"/>
        <v>1120000</v>
      </c>
      <c r="CW84" s="55">
        <v>0</v>
      </c>
      <c r="CX84" s="389">
        <f t="shared" si="80"/>
        <v>102582659.97272727</v>
      </c>
      <c r="CY84" s="389">
        <f t="shared" si="81"/>
        <v>87643258.472727269</v>
      </c>
      <c r="CZ84" s="389">
        <f t="shared" si="82"/>
        <v>20157949.448727272</v>
      </c>
      <c r="DA84" s="389">
        <f t="shared" si="83"/>
        <v>122740609.42145455</v>
      </c>
      <c r="DB84" s="389">
        <f t="shared" si="84"/>
        <v>100800</v>
      </c>
      <c r="DC84" s="389">
        <f t="shared" si="85"/>
        <v>122841409.42145455</v>
      </c>
      <c r="DD84" s="394">
        <v>0</v>
      </c>
      <c r="DE84" s="389">
        <f t="shared" si="86"/>
        <v>10258265.997272728</v>
      </c>
      <c r="DF84" s="389">
        <f t="shared" si="87"/>
        <v>5129132.998636364</v>
      </c>
      <c r="DG84" s="389">
        <f t="shared" si="88"/>
        <v>107454010.42554545</v>
      </c>
      <c r="DH84" s="389">
        <f t="shared" si="89"/>
        <v>12129833.5</v>
      </c>
      <c r="DI84" s="389">
        <f t="shared" si="90"/>
        <v>95324176.925545454</v>
      </c>
      <c r="DJ84" s="389">
        <f t="shared" si="91"/>
        <v>0</v>
      </c>
      <c r="DL84" s="397">
        <f t="shared" si="92"/>
        <v>6638737.5</v>
      </c>
      <c r="DM84" s="397">
        <f t="shared" si="93"/>
        <v>0</v>
      </c>
    </row>
    <row r="85" spans="1:117" s="55" customFormat="1" ht="21" x14ac:dyDescent="0.2">
      <c r="A85" s="191">
        <f t="shared" si="55"/>
        <v>2655495</v>
      </c>
      <c r="B85" s="136">
        <f>'گام اول '!B86</f>
        <v>80</v>
      </c>
      <c r="C85" s="136">
        <f>'گام اول '!C86</f>
        <v>85</v>
      </c>
      <c r="D85" s="136">
        <f>'گام اول '!D86</f>
        <v>12916</v>
      </c>
      <c r="E85" s="136" t="str">
        <f>'گام اول '!E86</f>
        <v>مهدی</v>
      </c>
      <c r="F85" s="136" t="str">
        <f>'گام اول '!F86</f>
        <v>دستمرد</v>
      </c>
      <c r="G85" s="136" t="str">
        <f>'گام اول '!G86</f>
        <v xml:space="preserve">اداری </v>
      </c>
      <c r="H85" s="136" t="str">
        <f>'گام اول '!H86</f>
        <v>اصفهان</v>
      </c>
      <c r="I85" s="136" t="str">
        <f>'گام اول '!I86</f>
        <v>131-813-3342015-1</v>
      </c>
      <c r="J85" s="136">
        <f>'گام اول '!J86</f>
        <v>4232110127</v>
      </c>
      <c r="K85" s="136">
        <f>'گام اول '!K86</f>
        <v>0</v>
      </c>
      <c r="L85" s="136" t="str">
        <f>'گام اول '!L86</f>
        <v>اصفهان</v>
      </c>
      <c r="M85" s="136" t="str">
        <f>'گام اول '!M86</f>
        <v>اداری-کارشناسی</v>
      </c>
      <c r="N85" s="120">
        <f>'گام اول '!N86</f>
        <v>0</v>
      </c>
      <c r="O85" s="119">
        <f>'گام اول '!O86</f>
        <v>0</v>
      </c>
      <c r="P85" s="121">
        <f>'گام اول '!P86</f>
        <v>0</v>
      </c>
      <c r="Q85" s="358">
        <f>'گام اول '!Q86</f>
        <v>30</v>
      </c>
      <c r="R85" s="358">
        <f>'گام اول '!R86</f>
        <v>29</v>
      </c>
      <c r="S85" s="358">
        <f>'گام اول '!S86</f>
        <v>0</v>
      </c>
      <c r="T85" s="358">
        <f>'گام اول '!T86</f>
        <v>0</v>
      </c>
      <c r="U85" s="137">
        <f>'گام اول '!U86</f>
        <v>0</v>
      </c>
      <c r="V85" s="120">
        <f>'گام اول '!W86</f>
        <v>0</v>
      </c>
      <c r="W85" s="121">
        <f>'گام اول '!X86</f>
        <v>0</v>
      </c>
      <c r="X85" s="366">
        <f>'گام اول '!Y86</f>
        <v>2</v>
      </c>
      <c r="Y85" s="366">
        <f>'گام اول '!Z86</f>
        <v>2</v>
      </c>
      <c r="Z85" s="138">
        <f>'گام اول '!AA86</f>
        <v>1477052</v>
      </c>
      <c r="AA85" s="138">
        <f>'گام اول '!AB86</f>
        <v>46667</v>
      </c>
      <c r="AB85" s="138">
        <f>'گام اول '!AC86</f>
        <v>1523719</v>
      </c>
      <c r="AC85" s="138">
        <f>'گام اول '!AD86</f>
        <v>4500000</v>
      </c>
      <c r="AD85" s="138">
        <f>'گام اول '!AE86</f>
        <v>6000000</v>
      </c>
      <c r="AE85" s="139">
        <f>'گام اول '!AF86</f>
        <v>290891.80909090908</v>
      </c>
      <c r="AF85" s="122">
        <f>'گام اول '!AG86</f>
        <v>44311560</v>
      </c>
      <c r="AG85" s="123">
        <f>'گام اول '!AH86</f>
        <v>1400010</v>
      </c>
      <c r="AH85" s="123">
        <f>'گام اول '!AI86</f>
        <v>8435862.4636363629</v>
      </c>
      <c r="AI85" s="123">
        <f>'گام اول '!AJ86</f>
        <v>5310990</v>
      </c>
      <c r="AJ85" s="123">
        <f>'گام اول '!AK86</f>
        <v>4500000</v>
      </c>
      <c r="AK85" s="123">
        <f>'گام اول '!AL86</f>
        <v>6000000</v>
      </c>
      <c r="AL85" s="123">
        <f>'گام اول '!AM86</f>
        <v>0</v>
      </c>
      <c r="AM85" s="123">
        <f>'گام اول '!AN86</f>
        <v>0</v>
      </c>
      <c r="AN85" s="123">
        <f>'گام اول '!AO86</f>
        <v>0</v>
      </c>
      <c r="AO85" s="123">
        <f>'گام اول '!AP86</f>
        <v>3600000</v>
      </c>
      <c r="AP85" s="123">
        <f>'گام اول '!AQ86</f>
        <v>0</v>
      </c>
      <c r="AQ85" s="123">
        <f>'گام اول '!AR86</f>
        <v>0</v>
      </c>
      <c r="AR85" s="123">
        <f>'گام اول '!AS86</f>
        <v>0</v>
      </c>
      <c r="AS85" s="375">
        <f>'گام اول '!AT86</f>
        <v>0</v>
      </c>
      <c r="AT85" s="368">
        <f t="shared" si="56"/>
        <v>73558422.463636369</v>
      </c>
      <c r="AU85" s="173">
        <f>'گام اول '!AV86</f>
        <v>49370112.191181824</v>
      </c>
      <c r="AV85" s="141">
        <f>'گام اول '!AW86</f>
        <v>68247432.463636369</v>
      </c>
      <c r="AW85" s="142">
        <f t="shared" si="57"/>
        <v>4777320.2724545458</v>
      </c>
      <c r="AX85" s="75">
        <f t="shared" si="58"/>
        <v>937011.21911818243</v>
      </c>
      <c r="AY85" s="142">
        <f>'گام اول '!AZ86</f>
        <v>0</v>
      </c>
      <c r="AZ85" s="142">
        <f>'گام اول '!BA86</f>
        <v>0</v>
      </c>
      <c r="BA85" s="142">
        <f>'گام اول '!BB86</f>
        <v>0</v>
      </c>
      <c r="BB85" s="142">
        <f>'گام اول '!BC86</f>
        <v>0</v>
      </c>
      <c r="BC85" s="142">
        <f>'گام اول '!BD86</f>
        <v>0</v>
      </c>
      <c r="BD85" s="142">
        <f>'گام اول '!BE86</f>
        <v>0</v>
      </c>
      <c r="BE85" s="142">
        <f>'گام اول '!BF86</f>
        <v>0</v>
      </c>
      <c r="BF85" s="143">
        <f t="shared" si="59"/>
        <v>5714331.4915727284</v>
      </c>
      <c r="BG85" s="140">
        <f t="shared" si="60"/>
        <v>67844090</v>
      </c>
      <c r="BH85" s="144">
        <f t="shared" si="61"/>
        <v>73558422.463636369</v>
      </c>
      <c r="BI85" s="398">
        <f t="shared" si="53"/>
        <v>6638737.5</v>
      </c>
      <c r="BJ85" s="145">
        <f t="shared" si="62"/>
        <v>3809297.5</v>
      </c>
      <c r="BK85" s="145">
        <f t="shared" si="63"/>
        <v>1142789.25</v>
      </c>
      <c r="BL85" s="146">
        <f t="shared" si="64"/>
        <v>1120000</v>
      </c>
      <c r="BM85" s="379">
        <v>0</v>
      </c>
      <c r="BN85" s="147">
        <f t="shared" si="65"/>
        <v>86269246.713636369</v>
      </c>
      <c r="BO85" s="148">
        <f t="shared" si="66"/>
        <v>68247432.463636369</v>
      </c>
      <c r="BP85" s="149">
        <f t="shared" si="67"/>
        <v>15696909.466636365</v>
      </c>
      <c r="BQ85" s="150">
        <f t="shared" si="68"/>
        <v>101966156.18027273</v>
      </c>
      <c r="BR85" s="151">
        <f t="shared" si="69"/>
        <v>100800</v>
      </c>
      <c r="BS85" s="147">
        <f t="shared" si="70"/>
        <v>102066956.18027273</v>
      </c>
      <c r="BT85" s="135">
        <v>0</v>
      </c>
      <c r="BU85" s="148">
        <f t="shared" si="71"/>
        <v>8626924.6713636369</v>
      </c>
      <c r="BV85" s="152">
        <f t="shared" si="72"/>
        <v>4313462.3356818184</v>
      </c>
      <c r="BW85" s="133">
        <f t="shared" si="73"/>
        <v>89126569.17322728</v>
      </c>
      <c r="BX85" s="147">
        <f t="shared" si="74"/>
        <v>11590824.25</v>
      </c>
      <c r="BY85" s="134">
        <f t="shared" si="75"/>
        <v>77535744.92322728</v>
      </c>
      <c r="CD85" s="388">
        <f>'گام اول '!AU86</f>
        <v>73558422.463636369</v>
      </c>
      <c r="CE85" s="389">
        <f>'گام اول '!AV86</f>
        <v>49370112.191181824</v>
      </c>
      <c r="CF85" s="389">
        <f>'گام اول '!AW86</f>
        <v>68247432.463636369</v>
      </c>
      <c r="CG85" s="389">
        <f>'گام اول '!AX86</f>
        <v>4777320.2724545458</v>
      </c>
      <c r="CH85" s="389">
        <f>'گام اول '!AY86</f>
        <v>937011.21911818243</v>
      </c>
      <c r="CI85" s="389">
        <f>'گام اول '!AZ86</f>
        <v>0</v>
      </c>
      <c r="CJ85" s="389">
        <f>'گام اول '!BA86</f>
        <v>0</v>
      </c>
      <c r="CK85" s="389">
        <f>'گام اول '!BB86</f>
        <v>0</v>
      </c>
      <c r="CL85" s="389">
        <f>'گام اول '!BC86</f>
        <v>0</v>
      </c>
      <c r="CM85" s="389">
        <f>'گام اول '!BD86</f>
        <v>0</v>
      </c>
      <c r="CN85" s="389">
        <f>'گام اول '!BE86</f>
        <v>0</v>
      </c>
      <c r="CO85" s="389">
        <f>'گام اول '!BF86</f>
        <v>0</v>
      </c>
      <c r="CP85" s="389">
        <f>'گام اول '!BG86</f>
        <v>5714331.4915727284</v>
      </c>
      <c r="CQ85" s="389">
        <f>'گام اول '!BH86</f>
        <v>67844090</v>
      </c>
      <c r="CR85" s="389">
        <f t="shared" si="76"/>
        <v>73558422.463636369</v>
      </c>
      <c r="CS85" s="399">
        <f t="shared" si="54"/>
        <v>6638737.5</v>
      </c>
      <c r="CT85" s="388">
        <f t="shared" si="77"/>
        <v>3809297.5</v>
      </c>
      <c r="CU85" s="389">
        <f t="shared" si="78"/>
        <v>1142789.25</v>
      </c>
      <c r="CV85" s="389">
        <f t="shared" si="79"/>
        <v>1120000</v>
      </c>
      <c r="CW85" s="55">
        <v>0</v>
      </c>
      <c r="CX85" s="389">
        <f t="shared" si="80"/>
        <v>86269246.713636369</v>
      </c>
      <c r="CY85" s="389">
        <f t="shared" si="81"/>
        <v>68247432.463636369</v>
      </c>
      <c r="CZ85" s="389">
        <f t="shared" si="82"/>
        <v>15696909.466636365</v>
      </c>
      <c r="DA85" s="389">
        <f t="shared" si="83"/>
        <v>101966156.18027273</v>
      </c>
      <c r="DB85" s="389">
        <f t="shared" si="84"/>
        <v>100800</v>
      </c>
      <c r="DC85" s="389">
        <f t="shared" si="85"/>
        <v>102066956.18027273</v>
      </c>
      <c r="DD85" s="394">
        <v>0</v>
      </c>
      <c r="DE85" s="389">
        <f t="shared" si="86"/>
        <v>8626924.6713636369</v>
      </c>
      <c r="DF85" s="389">
        <f t="shared" si="87"/>
        <v>4313462.3356818184</v>
      </c>
      <c r="DG85" s="389">
        <f t="shared" si="88"/>
        <v>89126569.17322728</v>
      </c>
      <c r="DH85" s="389">
        <f t="shared" si="89"/>
        <v>11590824.25</v>
      </c>
      <c r="DI85" s="389">
        <f t="shared" si="90"/>
        <v>77535744.92322728</v>
      </c>
      <c r="DJ85" s="389">
        <f t="shared" si="91"/>
        <v>0</v>
      </c>
      <c r="DL85" s="397">
        <f t="shared" si="92"/>
        <v>6638737.5</v>
      </c>
      <c r="DM85" s="397">
        <f t="shared" si="93"/>
        <v>0</v>
      </c>
    </row>
    <row r="86" spans="1:117" s="55" customFormat="1" ht="21" x14ac:dyDescent="0.2">
      <c r="A86" s="191">
        <f t="shared" si="55"/>
        <v>2655495</v>
      </c>
      <c r="B86" s="136">
        <f>'گام اول '!B87</f>
        <v>81</v>
      </c>
      <c r="C86" s="136">
        <f>'گام اول '!C87</f>
        <v>86</v>
      </c>
      <c r="D86" s="136">
        <f>'گام اول '!D87</f>
        <v>12918</v>
      </c>
      <c r="E86" s="136" t="str">
        <f>'گام اول '!E87</f>
        <v>سید محسن</v>
      </c>
      <c r="F86" s="136" t="str">
        <f>'گام اول '!F87</f>
        <v>میراحمدی بابا حیدری</v>
      </c>
      <c r="G86" s="136" t="str">
        <f>'گام اول '!G87</f>
        <v xml:space="preserve">اداری </v>
      </c>
      <c r="H86" s="136" t="str">
        <f>'گام اول '!H87</f>
        <v>اصفهان</v>
      </c>
      <c r="I86" s="136" t="str">
        <f>'گام اول '!I87</f>
        <v>221-12-4139963-1</v>
      </c>
      <c r="J86" s="136">
        <f>'گام اول '!J87</f>
        <v>4670152661</v>
      </c>
      <c r="K86" s="136">
        <f>'گام اول '!K87</f>
        <v>0</v>
      </c>
      <c r="L86" s="136" t="str">
        <f>'گام اول '!L87</f>
        <v>اصفهان</v>
      </c>
      <c r="M86" s="136" t="str">
        <f>'گام اول '!M87</f>
        <v>اداری-کارشناسی</v>
      </c>
      <c r="N86" s="120">
        <f>'گام اول '!N87</f>
        <v>0</v>
      </c>
      <c r="O86" s="119">
        <f>'گام اول '!O87</f>
        <v>0</v>
      </c>
      <c r="P86" s="121">
        <f>'گام اول '!P87</f>
        <v>0</v>
      </c>
      <c r="Q86" s="358">
        <f>'گام اول '!Q87</f>
        <v>30</v>
      </c>
      <c r="R86" s="358">
        <f>'گام اول '!R87</f>
        <v>48</v>
      </c>
      <c r="S86" s="358">
        <f>'گام اول '!S87</f>
        <v>0</v>
      </c>
      <c r="T86" s="358">
        <f>'گام اول '!T87</f>
        <v>0</v>
      </c>
      <c r="U86" s="137">
        <f>'گام اول '!U87</f>
        <v>5</v>
      </c>
      <c r="V86" s="120">
        <f>'گام اول '!W87</f>
        <v>0</v>
      </c>
      <c r="W86" s="121">
        <f>'گام اول '!X87</f>
        <v>0</v>
      </c>
      <c r="X86" s="366">
        <f>'گام اول '!Y87</f>
        <v>1</v>
      </c>
      <c r="Y86" s="366">
        <f>'گام اول '!Z87</f>
        <v>1</v>
      </c>
      <c r="Z86" s="138">
        <f>'گام اول '!AA87</f>
        <v>1477052</v>
      </c>
      <c r="AA86" s="138">
        <f>'گام اول '!AB87</f>
        <v>0</v>
      </c>
      <c r="AB86" s="138">
        <f>'گام اول '!AC87</f>
        <v>1477052</v>
      </c>
      <c r="AC86" s="138">
        <f>'گام اول '!AD87</f>
        <v>4500000</v>
      </c>
      <c r="AD86" s="138">
        <f>'گام اول '!AE87</f>
        <v>6000000</v>
      </c>
      <c r="AE86" s="139">
        <f>'گام اول '!AF87</f>
        <v>281982.65454545454</v>
      </c>
      <c r="AF86" s="122">
        <f>'گام اول '!AG87</f>
        <v>44311560</v>
      </c>
      <c r="AG86" s="123">
        <f>'گام اول '!AH87</f>
        <v>0</v>
      </c>
      <c r="AH86" s="123">
        <f>'گام اول '!AI87</f>
        <v>13535167.418181818</v>
      </c>
      <c r="AI86" s="123">
        <f>'گام اول '!AJ87</f>
        <v>2655495</v>
      </c>
      <c r="AJ86" s="123">
        <f>'گام اول '!AK87</f>
        <v>4500000</v>
      </c>
      <c r="AK86" s="123">
        <f>'گام اول '!AL87</f>
        <v>6000000</v>
      </c>
      <c r="AL86" s="123">
        <f>'گام اول '!AM87</f>
        <v>0</v>
      </c>
      <c r="AM86" s="123">
        <f>'گام اول '!AN87</f>
        <v>0</v>
      </c>
      <c r="AN86" s="123">
        <f>'گام اول '!AO87</f>
        <v>7385260</v>
      </c>
      <c r="AO86" s="123">
        <f>'گام اول '!AP87</f>
        <v>4200000</v>
      </c>
      <c r="AP86" s="123">
        <f>'گام اول '!AQ87</f>
        <v>0</v>
      </c>
      <c r="AQ86" s="123">
        <f>'گام اول '!AR87</f>
        <v>0</v>
      </c>
      <c r="AR86" s="123">
        <f>'گام اول '!AS87</f>
        <v>0</v>
      </c>
      <c r="AS86" s="375">
        <f>'گام اول '!AT87</f>
        <v>0</v>
      </c>
      <c r="AT86" s="368">
        <f t="shared" si="56"/>
        <v>82587482.418181822</v>
      </c>
      <c r="AU86" s="173">
        <f>'گام اول '!AV87</f>
        <v>52768456.498909093</v>
      </c>
      <c r="AV86" s="141">
        <f>'گام اول '!AW87</f>
        <v>72546727.418181822</v>
      </c>
      <c r="AW86" s="142">
        <f t="shared" si="57"/>
        <v>5078270.9192727283</v>
      </c>
      <c r="AX86" s="75">
        <f t="shared" si="58"/>
        <v>1276845.6498909094</v>
      </c>
      <c r="AY86" s="142">
        <f>'گام اول '!AZ87</f>
        <v>0</v>
      </c>
      <c r="AZ86" s="142">
        <f>'گام اول '!BA87</f>
        <v>0</v>
      </c>
      <c r="BA86" s="142">
        <f>'گام اول '!BB87</f>
        <v>0</v>
      </c>
      <c r="BB86" s="142">
        <f>'گام اول '!BC87</f>
        <v>0</v>
      </c>
      <c r="BC86" s="142">
        <f>'گام اول '!BD87</f>
        <v>0</v>
      </c>
      <c r="BD86" s="142">
        <f>'گام اول '!BE87</f>
        <v>0</v>
      </c>
      <c r="BE86" s="142">
        <f>'گام اول '!BF87</f>
        <v>0</v>
      </c>
      <c r="BF86" s="143">
        <f t="shared" si="59"/>
        <v>6355116.5691636372</v>
      </c>
      <c r="BG86" s="140">
        <f t="shared" si="60"/>
        <v>76232365</v>
      </c>
      <c r="BH86" s="144">
        <f t="shared" si="61"/>
        <v>82587482.418181822</v>
      </c>
      <c r="BI86" s="398">
        <f t="shared" si="53"/>
        <v>6638737.5</v>
      </c>
      <c r="BJ86" s="145">
        <f t="shared" si="62"/>
        <v>3692630</v>
      </c>
      <c r="BK86" s="145">
        <f t="shared" si="63"/>
        <v>1107789</v>
      </c>
      <c r="BL86" s="146">
        <f t="shared" si="64"/>
        <v>1120000</v>
      </c>
      <c r="BM86" s="379">
        <v>0</v>
      </c>
      <c r="BN86" s="147">
        <f t="shared" si="65"/>
        <v>95146638.918181822</v>
      </c>
      <c r="BO86" s="148">
        <f t="shared" si="66"/>
        <v>72546727.418181822</v>
      </c>
      <c r="BP86" s="149">
        <f t="shared" si="67"/>
        <v>16685747.30618182</v>
      </c>
      <c r="BQ86" s="150">
        <f t="shared" si="68"/>
        <v>111832386.22436364</v>
      </c>
      <c r="BR86" s="151">
        <f t="shared" si="69"/>
        <v>100800</v>
      </c>
      <c r="BS86" s="147">
        <f t="shared" si="70"/>
        <v>111933186.22436364</v>
      </c>
      <c r="BT86" s="135">
        <v>0</v>
      </c>
      <c r="BU86" s="148">
        <f t="shared" si="71"/>
        <v>9514663.8918181825</v>
      </c>
      <c r="BV86" s="152">
        <f t="shared" si="72"/>
        <v>4757331.9459090913</v>
      </c>
      <c r="BW86" s="133">
        <f t="shared" si="73"/>
        <v>97661190.386636361</v>
      </c>
      <c r="BX86" s="147">
        <f t="shared" si="74"/>
        <v>11439156.5</v>
      </c>
      <c r="BY86" s="134">
        <f t="shared" si="75"/>
        <v>86222033.886636361</v>
      </c>
      <c r="CD86" s="388">
        <f>'گام اول '!AU87</f>
        <v>82587482.418181822</v>
      </c>
      <c r="CE86" s="389">
        <f>'گام اول '!AV87</f>
        <v>52768456.498909093</v>
      </c>
      <c r="CF86" s="389">
        <f>'گام اول '!AW87</f>
        <v>72546727.418181822</v>
      </c>
      <c r="CG86" s="389">
        <f>'گام اول '!AX87</f>
        <v>5078270.9192727283</v>
      </c>
      <c r="CH86" s="389">
        <f>'گام اول '!AY87</f>
        <v>1276845.6498909094</v>
      </c>
      <c r="CI86" s="389">
        <f>'گام اول '!AZ87</f>
        <v>0</v>
      </c>
      <c r="CJ86" s="389">
        <f>'گام اول '!BA87</f>
        <v>0</v>
      </c>
      <c r="CK86" s="389">
        <f>'گام اول '!BB87</f>
        <v>0</v>
      </c>
      <c r="CL86" s="389">
        <f>'گام اول '!BC87</f>
        <v>0</v>
      </c>
      <c r="CM86" s="389">
        <f>'گام اول '!BD87</f>
        <v>0</v>
      </c>
      <c r="CN86" s="389">
        <f>'گام اول '!BE87</f>
        <v>0</v>
      </c>
      <c r="CO86" s="389">
        <f>'گام اول '!BF87</f>
        <v>0</v>
      </c>
      <c r="CP86" s="389">
        <f>'گام اول '!BG87</f>
        <v>6355116.5691636372</v>
      </c>
      <c r="CQ86" s="389">
        <f>'گام اول '!BH87</f>
        <v>76232365</v>
      </c>
      <c r="CR86" s="389">
        <f t="shared" si="76"/>
        <v>82587482.418181822</v>
      </c>
      <c r="CS86" s="399">
        <f t="shared" si="54"/>
        <v>6638737.5</v>
      </c>
      <c r="CT86" s="388">
        <f t="shared" si="77"/>
        <v>3692630</v>
      </c>
      <c r="CU86" s="389">
        <f t="shared" si="78"/>
        <v>1107789</v>
      </c>
      <c r="CV86" s="389">
        <f t="shared" si="79"/>
        <v>1120000</v>
      </c>
      <c r="CW86" s="55">
        <v>0</v>
      </c>
      <c r="CX86" s="389">
        <f t="shared" si="80"/>
        <v>95146638.918181822</v>
      </c>
      <c r="CY86" s="389">
        <f t="shared" si="81"/>
        <v>72546727.418181822</v>
      </c>
      <c r="CZ86" s="389">
        <f t="shared" si="82"/>
        <v>16685747.30618182</v>
      </c>
      <c r="DA86" s="389">
        <f t="shared" si="83"/>
        <v>111832386.22436364</v>
      </c>
      <c r="DB86" s="389">
        <f t="shared" si="84"/>
        <v>100800</v>
      </c>
      <c r="DC86" s="389">
        <f t="shared" si="85"/>
        <v>111933186.22436364</v>
      </c>
      <c r="DD86" s="394">
        <v>0</v>
      </c>
      <c r="DE86" s="389">
        <f t="shared" si="86"/>
        <v>9514663.8918181825</v>
      </c>
      <c r="DF86" s="389">
        <f t="shared" si="87"/>
        <v>4757331.9459090913</v>
      </c>
      <c r="DG86" s="389">
        <f t="shared" si="88"/>
        <v>97661190.386636361</v>
      </c>
      <c r="DH86" s="389">
        <f t="shared" si="89"/>
        <v>11439156.5</v>
      </c>
      <c r="DI86" s="389">
        <f t="shared" si="90"/>
        <v>86222033.886636361</v>
      </c>
      <c r="DJ86" s="389">
        <f t="shared" si="91"/>
        <v>0</v>
      </c>
      <c r="DL86" s="397">
        <f t="shared" si="92"/>
        <v>6638737.5</v>
      </c>
      <c r="DM86" s="397">
        <f t="shared" si="93"/>
        <v>0</v>
      </c>
    </row>
    <row r="87" spans="1:117" s="55" customFormat="1" ht="21" x14ac:dyDescent="0.2">
      <c r="A87" s="191">
        <f t="shared" si="55"/>
        <v>2655495</v>
      </c>
      <c r="B87" s="136">
        <f>'گام اول '!B88</f>
        <v>82</v>
      </c>
      <c r="C87" s="136">
        <f>'گام اول '!C88</f>
        <v>87</v>
      </c>
      <c r="D87" s="136">
        <f>'گام اول '!D88</f>
        <v>12913</v>
      </c>
      <c r="E87" s="136" t="str">
        <f>'گام اول '!E88</f>
        <v xml:space="preserve">امین </v>
      </c>
      <c r="F87" s="136" t="str">
        <f>'گام اول '!F88</f>
        <v>شیران</v>
      </c>
      <c r="G87" s="136" t="str">
        <f>'گام اول '!G88</f>
        <v xml:space="preserve">اداری </v>
      </c>
      <c r="H87" s="136" t="str">
        <f>'گام اول '!H88</f>
        <v xml:space="preserve">اصفهان </v>
      </c>
      <c r="I87" s="136" t="str">
        <f>'گام اول '!I88</f>
        <v>131-700-4166924-1</v>
      </c>
      <c r="J87" s="136">
        <f>'گام اول '!J88</f>
        <v>1271523361</v>
      </c>
      <c r="K87" s="136">
        <f>'گام اول '!K88</f>
        <v>0</v>
      </c>
      <c r="L87" s="136" t="str">
        <f>'گام اول '!L88</f>
        <v>اصفهان</v>
      </c>
      <c r="M87" s="136" t="str">
        <f>'گام اول '!M88</f>
        <v>اداری-کارشناسی</v>
      </c>
      <c r="N87" s="120">
        <f>'گام اول '!N88</f>
        <v>0</v>
      </c>
      <c r="O87" s="119">
        <f>'گام اول '!O88</f>
        <v>0</v>
      </c>
      <c r="P87" s="121">
        <f>'گام اول '!P88</f>
        <v>0</v>
      </c>
      <c r="Q87" s="358">
        <f>'گام اول '!Q88</f>
        <v>30</v>
      </c>
      <c r="R87" s="358">
        <f>'گام اول '!R88</f>
        <v>50</v>
      </c>
      <c r="S87" s="358">
        <f>'گام اول '!S88</f>
        <v>0</v>
      </c>
      <c r="T87" s="358">
        <f>'گام اول '!T88</f>
        <v>0</v>
      </c>
      <c r="U87" s="137">
        <f>'گام اول '!U88</f>
        <v>0</v>
      </c>
      <c r="V87" s="120">
        <f>'گام اول '!W88</f>
        <v>0</v>
      </c>
      <c r="W87" s="121">
        <f>'گام اول '!X88</f>
        <v>0</v>
      </c>
      <c r="X87" s="366">
        <f>'گام اول '!Y88</f>
        <v>0</v>
      </c>
      <c r="Y87" s="366">
        <f>'گام اول '!Z88</f>
        <v>0</v>
      </c>
      <c r="Z87" s="138">
        <f>'گام اول '!AA88</f>
        <v>1477052</v>
      </c>
      <c r="AA87" s="138">
        <f>'گام اول '!AB88</f>
        <v>0</v>
      </c>
      <c r="AB87" s="138">
        <f>'گام اول '!AC88</f>
        <v>1477052</v>
      </c>
      <c r="AC87" s="138">
        <f>'گام اول '!AD88</f>
        <v>4500000</v>
      </c>
      <c r="AD87" s="138">
        <f>'گام اول '!AE88</f>
        <v>6000000</v>
      </c>
      <c r="AE87" s="139">
        <f>'گام اول '!AF88</f>
        <v>281982.65454545454</v>
      </c>
      <c r="AF87" s="122">
        <f>'گام اول '!AG88</f>
        <v>44311560</v>
      </c>
      <c r="AG87" s="123">
        <f>'گام اول '!AH88</f>
        <v>0</v>
      </c>
      <c r="AH87" s="123">
        <f>'گام اول '!AI88</f>
        <v>14099132.727272727</v>
      </c>
      <c r="AI87" s="123">
        <f>'گام اول '!AJ88</f>
        <v>0</v>
      </c>
      <c r="AJ87" s="123">
        <f>'گام اول '!AK88</f>
        <v>4500000</v>
      </c>
      <c r="AK87" s="123">
        <f>'گام اول '!AL88</f>
        <v>6000000</v>
      </c>
      <c r="AL87" s="123">
        <f>'گام اول '!AM88</f>
        <v>0</v>
      </c>
      <c r="AM87" s="123">
        <f>'گام اول '!AN88</f>
        <v>0</v>
      </c>
      <c r="AN87" s="123">
        <f>'گام اول '!AO88</f>
        <v>0</v>
      </c>
      <c r="AO87" s="123">
        <f>'گام اول '!AP88</f>
        <v>4000000</v>
      </c>
      <c r="AP87" s="123">
        <f>'گام اول '!AQ88</f>
        <v>0</v>
      </c>
      <c r="AQ87" s="123">
        <f>'گام اول '!AR88</f>
        <v>0</v>
      </c>
      <c r="AR87" s="123">
        <f>'گام اول '!AS88</f>
        <v>0</v>
      </c>
      <c r="AS87" s="375">
        <f>'گام اول '!AT88</f>
        <v>0</v>
      </c>
      <c r="AT87" s="368">
        <f t="shared" si="56"/>
        <v>72910692.727272719</v>
      </c>
      <c r="AU87" s="173">
        <f>'گام اول '!AV88</f>
        <v>53306944.236363627</v>
      </c>
      <c r="AV87" s="141">
        <f>'گام اول '!AW88</f>
        <v>72910692.727272719</v>
      </c>
      <c r="AW87" s="142">
        <f t="shared" si="57"/>
        <v>5103748.4909090912</v>
      </c>
      <c r="AX87" s="75">
        <f t="shared" si="58"/>
        <v>1330694.4236363629</v>
      </c>
      <c r="AY87" s="142">
        <f>'گام اول '!AZ88</f>
        <v>0</v>
      </c>
      <c r="AZ87" s="142">
        <f>'گام اول '!BA88</f>
        <v>0</v>
      </c>
      <c r="BA87" s="142">
        <f>'گام اول '!BB88</f>
        <v>0</v>
      </c>
      <c r="BB87" s="142">
        <f>'گام اول '!BC88</f>
        <v>0</v>
      </c>
      <c r="BC87" s="142">
        <f>'گام اول '!BD88</f>
        <v>0</v>
      </c>
      <c r="BD87" s="142">
        <f>'گام اول '!BE88</f>
        <v>0</v>
      </c>
      <c r="BE87" s="142">
        <f>'گام اول '!BF88</f>
        <v>0</v>
      </c>
      <c r="BF87" s="143">
        <f t="shared" si="59"/>
        <v>6434442.9145454541</v>
      </c>
      <c r="BG87" s="140">
        <f t="shared" si="60"/>
        <v>66476249</v>
      </c>
      <c r="BH87" s="144">
        <f t="shared" si="61"/>
        <v>72910692.727272719</v>
      </c>
      <c r="BI87" s="398">
        <f t="shared" si="53"/>
        <v>6638737.5</v>
      </c>
      <c r="BJ87" s="145">
        <f t="shared" si="62"/>
        <v>3692630</v>
      </c>
      <c r="BK87" s="145">
        <f t="shared" si="63"/>
        <v>1107789</v>
      </c>
      <c r="BL87" s="146">
        <f t="shared" si="64"/>
        <v>1120000</v>
      </c>
      <c r="BM87" s="379">
        <v>0</v>
      </c>
      <c r="BN87" s="147">
        <f t="shared" si="65"/>
        <v>85469849.227272719</v>
      </c>
      <c r="BO87" s="148">
        <f t="shared" si="66"/>
        <v>72910692.727272719</v>
      </c>
      <c r="BP87" s="149">
        <f t="shared" si="67"/>
        <v>16769459.327272726</v>
      </c>
      <c r="BQ87" s="150">
        <f t="shared" si="68"/>
        <v>102239308.55454545</v>
      </c>
      <c r="BR87" s="151">
        <f t="shared" si="69"/>
        <v>100800</v>
      </c>
      <c r="BS87" s="147">
        <f t="shared" si="70"/>
        <v>102340108.55454545</v>
      </c>
      <c r="BT87" s="135">
        <v>0</v>
      </c>
      <c r="BU87" s="148">
        <f t="shared" si="71"/>
        <v>8546984.9227272719</v>
      </c>
      <c r="BV87" s="152">
        <f t="shared" si="72"/>
        <v>4273492.461363636</v>
      </c>
      <c r="BW87" s="133">
        <f t="shared" si="73"/>
        <v>89519631.170454532</v>
      </c>
      <c r="BX87" s="147">
        <f t="shared" si="74"/>
        <v>11439156.5</v>
      </c>
      <c r="BY87" s="134">
        <f t="shared" si="75"/>
        <v>78080474.670454532</v>
      </c>
      <c r="CD87" s="388">
        <f>'گام اول '!AU88</f>
        <v>72910692.727272719</v>
      </c>
      <c r="CE87" s="389">
        <f>'گام اول '!AV88</f>
        <v>53306944.236363627</v>
      </c>
      <c r="CF87" s="389">
        <f>'گام اول '!AW88</f>
        <v>72910692.727272719</v>
      </c>
      <c r="CG87" s="389">
        <f>'گام اول '!AX88</f>
        <v>5103748.4909090912</v>
      </c>
      <c r="CH87" s="389">
        <f>'گام اول '!AY88</f>
        <v>1330694.4236363629</v>
      </c>
      <c r="CI87" s="389">
        <f>'گام اول '!AZ88</f>
        <v>0</v>
      </c>
      <c r="CJ87" s="389">
        <f>'گام اول '!BA88</f>
        <v>0</v>
      </c>
      <c r="CK87" s="389">
        <f>'گام اول '!BB88</f>
        <v>0</v>
      </c>
      <c r="CL87" s="389">
        <f>'گام اول '!BC88</f>
        <v>0</v>
      </c>
      <c r="CM87" s="389">
        <f>'گام اول '!BD88</f>
        <v>0</v>
      </c>
      <c r="CN87" s="389">
        <f>'گام اول '!BE88</f>
        <v>0</v>
      </c>
      <c r="CO87" s="389">
        <f>'گام اول '!BF88</f>
        <v>0</v>
      </c>
      <c r="CP87" s="389">
        <f>'گام اول '!BG88</f>
        <v>6434442.9145454541</v>
      </c>
      <c r="CQ87" s="389">
        <f>'گام اول '!BH88</f>
        <v>66476249</v>
      </c>
      <c r="CR87" s="389">
        <f t="shared" si="76"/>
        <v>72910692.727272719</v>
      </c>
      <c r="CS87" s="399">
        <f t="shared" si="54"/>
        <v>6638737.5</v>
      </c>
      <c r="CT87" s="388">
        <f t="shared" si="77"/>
        <v>3692630</v>
      </c>
      <c r="CU87" s="389">
        <f t="shared" si="78"/>
        <v>1107789</v>
      </c>
      <c r="CV87" s="389">
        <f t="shared" si="79"/>
        <v>1120000</v>
      </c>
      <c r="CW87" s="55">
        <v>0</v>
      </c>
      <c r="CX87" s="389">
        <f t="shared" si="80"/>
        <v>85469849.227272719</v>
      </c>
      <c r="CY87" s="389">
        <f t="shared" si="81"/>
        <v>72910692.727272719</v>
      </c>
      <c r="CZ87" s="389">
        <f t="shared" si="82"/>
        <v>16769459.327272726</v>
      </c>
      <c r="DA87" s="389">
        <f t="shared" si="83"/>
        <v>102239308.55454545</v>
      </c>
      <c r="DB87" s="389">
        <f t="shared" si="84"/>
        <v>100800</v>
      </c>
      <c r="DC87" s="389">
        <f t="shared" si="85"/>
        <v>102340108.55454545</v>
      </c>
      <c r="DD87" s="394">
        <v>0</v>
      </c>
      <c r="DE87" s="389">
        <f t="shared" si="86"/>
        <v>8546984.9227272719</v>
      </c>
      <c r="DF87" s="389">
        <f t="shared" si="87"/>
        <v>4273492.461363636</v>
      </c>
      <c r="DG87" s="389">
        <f t="shared" si="88"/>
        <v>89519631.170454532</v>
      </c>
      <c r="DH87" s="389">
        <f t="shared" si="89"/>
        <v>11439156.5</v>
      </c>
      <c r="DI87" s="389">
        <f t="shared" si="90"/>
        <v>78080474.670454532</v>
      </c>
      <c r="DJ87" s="389">
        <f t="shared" si="91"/>
        <v>0</v>
      </c>
      <c r="DL87" s="397">
        <f t="shared" si="92"/>
        <v>6638737.5</v>
      </c>
      <c r="DM87" s="397">
        <f t="shared" si="93"/>
        <v>0</v>
      </c>
    </row>
    <row r="88" spans="1:117" s="55" customFormat="1" ht="21" x14ac:dyDescent="0.2">
      <c r="A88" s="191">
        <f t="shared" si="55"/>
        <v>2655495</v>
      </c>
      <c r="B88" s="136">
        <f>'گام اول '!B89</f>
        <v>83</v>
      </c>
      <c r="C88" s="136">
        <f>'گام اول '!C89</f>
        <v>88</v>
      </c>
      <c r="D88" s="136">
        <f>'گام اول '!D89</f>
        <v>13069</v>
      </c>
      <c r="E88" s="136" t="str">
        <f>'گام اول '!E89</f>
        <v>اميد</v>
      </c>
      <c r="F88" s="136" t="str">
        <f>'گام اول '!F89</f>
        <v>محرابيان</v>
      </c>
      <c r="G88" s="136" t="str">
        <f>'گام اول '!G89</f>
        <v xml:space="preserve">اداری </v>
      </c>
      <c r="H88" s="136" t="str">
        <f>'گام اول '!H89</f>
        <v>البرز</v>
      </c>
      <c r="I88" s="136" t="str">
        <f>'گام اول '!I89</f>
        <v>129-813-2201893-1</v>
      </c>
      <c r="J88" s="136" t="str">
        <f>'گام اول '!J89</f>
        <v>0310012058</v>
      </c>
      <c r="K88" s="136" t="str">
        <f>'گام اول '!K89</f>
        <v>0026163652</v>
      </c>
      <c r="L88" s="136" t="str">
        <f>'گام اول '!L89</f>
        <v>البرز</v>
      </c>
      <c r="M88" s="136" t="str">
        <f>'گام اول '!M89</f>
        <v>اداری-کارشناسی</v>
      </c>
      <c r="N88" s="120">
        <f>'گام اول '!N89</f>
        <v>0</v>
      </c>
      <c r="O88" s="119">
        <f>'گام اول '!O89</f>
        <v>0</v>
      </c>
      <c r="P88" s="121">
        <f>'گام اول '!P89</f>
        <v>0</v>
      </c>
      <c r="Q88" s="358">
        <f>'گام اول '!Q89</f>
        <v>30</v>
      </c>
      <c r="R88" s="358">
        <f>'گام اول '!R89</f>
        <v>67</v>
      </c>
      <c r="S88" s="358">
        <f>'گام اول '!S89</f>
        <v>0</v>
      </c>
      <c r="T88" s="358">
        <f>'گام اول '!T89</f>
        <v>0</v>
      </c>
      <c r="U88" s="137">
        <f>'گام اول '!U89</f>
        <v>0</v>
      </c>
      <c r="V88" s="120">
        <f>'گام اول '!W89</f>
        <v>0</v>
      </c>
      <c r="W88" s="121">
        <f>'گام اول '!X89</f>
        <v>0</v>
      </c>
      <c r="X88" s="366">
        <f>'گام اول '!Y89</f>
        <v>1</v>
      </c>
      <c r="Y88" s="366">
        <f>'گام اول '!Z89</f>
        <v>1</v>
      </c>
      <c r="Z88" s="138">
        <f>'گام اول '!AA89</f>
        <v>1477052</v>
      </c>
      <c r="AA88" s="138">
        <f>'گام اول '!AB89</f>
        <v>46667</v>
      </c>
      <c r="AB88" s="138">
        <f>'گام اول '!AC89</f>
        <v>1523719</v>
      </c>
      <c r="AC88" s="138">
        <f>'گام اول '!AD89</f>
        <v>4500000</v>
      </c>
      <c r="AD88" s="138">
        <f>'گام اول '!AE89</f>
        <v>6000000</v>
      </c>
      <c r="AE88" s="139">
        <f>'گام اول '!AF89</f>
        <v>290891.80909090908</v>
      </c>
      <c r="AF88" s="122">
        <f>'گام اول '!AG89</f>
        <v>44311560</v>
      </c>
      <c r="AG88" s="123">
        <f>'گام اول '!AH89</f>
        <v>1400010</v>
      </c>
      <c r="AH88" s="123">
        <f>'گام اول '!AI89</f>
        <v>19489751.209090907</v>
      </c>
      <c r="AI88" s="123">
        <f>'گام اول '!AJ89</f>
        <v>2655495</v>
      </c>
      <c r="AJ88" s="123">
        <f>'گام اول '!AK89</f>
        <v>4500000</v>
      </c>
      <c r="AK88" s="123">
        <f>'گام اول '!AL89</f>
        <v>6000000</v>
      </c>
      <c r="AL88" s="123">
        <f>'گام اول '!AM89</f>
        <v>0</v>
      </c>
      <c r="AM88" s="123">
        <f>'گام اول '!AN89</f>
        <v>0</v>
      </c>
      <c r="AN88" s="123">
        <f>'گام اول '!AO89</f>
        <v>0</v>
      </c>
      <c r="AO88" s="123">
        <f>'گام اول '!AP89</f>
        <v>4200000</v>
      </c>
      <c r="AP88" s="123">
        <f>'گام اول '!AQ89</f>
        <v>0</v>
      </c>
      <c r="AQ88" s="123">
        <f>'گام اول '!AR89</f>
        <v>0</v>
      </c>
      <c r="AR88" s="123">
        <f>'گام اول '!AS89</f>
        <v>0</v>
      </c>
      <c r="AS88" s="375">
        <f>'گام اول '!AT89</f>
        <v>0</v>
      </c>
      <c r="AT88" s="368">
        <f t="shared" si="56"/>
        <v>82556816.209090903</v>
      </c>
      <c r="AU88" s="173">
        <f>'گام اول '!AV89</f>
        <v>59608228.724454537</v>
      </c>
      <c r="AV88" s="141">
        <f>'گام اول '!AW89</f>
        <v>79901321.209090903</v>
      </c>
      <c r="AW88" s="142">
        <f t="shared" si="57"/>
        <v>5593092.4846363636</v>
      </c>
      <c r="AX88" s="75">
        <f t="shared" si="58"/>
        <v>1960822.8724454539</v>
      </c>
      <c r="AY88" s="142">
        <f>'گام اول '!AZ89</f>
        <v>0</v>
      </c>
      <c r="AZ88" s="142">
        <f>'گام اول '!BA89</f>
        <v>0</v>
      </c>
      <c r="BA88" s="142">
        <f>'گام اول '!BB89</f>
        <v>0</v>
      </c>
      <c r="BB88" s="142">
        <f>'گام اول '!BC89</f>
        <v>0</v>
      </c>
      <c r="BC88" s="142">
        <f>'گام اول '!BD89</f>
        <v>0</v>
      </c>
      <c r="BD88" s="142">
        <f>'گام اول '!BE89</f>
        <v>0</v>
      </c>
      <c r="BE88" s="142">
        <f>'گام اول '!BF89</f>
        <v>0</v>
      </c>
      <c r="BF88" s="143">
        <f t="shared" si="59"/>
        <v>7553915.3570818175</v>
      </c>
      <c r="BG88" s="140">
        <f t="shared" si="60"/>
        <v>75002900</v>
      </c>
      <c r="BH88" s="144">
        <f t="shared" si="61"/>
        <v>82556816.209090903</v>
      </c>
      <c r="BI88" s="398">
        <f t="shared" si="53"/>
        <v>6638737.5</v>
      </c>
      <c r="BJ88" s="145">
        <f t="shared" si="62"/>
        <v>3809297.5</v>
      </c>
      <c r="BK88" s="145">
        <f t="shared" si="63"/>
        <v>1142789.25</v>
      </c>
      <c r="BL88" s="146">
        <f t="shared" si="64"/>
        <v>1120000</v>
      </c>
      <c r="BM88" s="379">
        <v>0</v>
      </c>
      <c r="BN88" s="147">
        <f t="shared" si="65"/>
        <v>95267640.459090903</v>
      </c>
      <c r="BO88" s="148">
        <f t="shared" si="66"/>
        <v>79901321.209090903</v>
      </c>
      <c r="BP88" s="149">
        <f t="shared" si="67"/>
        <v>18377303.878090907</v>
      </c>
      <c r="BQ88" s="150">
        <f t="shared" si="68"/>
        <v>113644944.33718181</v>
      </c>
      <c r="BR88" s="151">
        <f t="shared" si="69"/>
        <v>100800</v>
      </c>
      <c r="BS88" s="147">
        <f t="shared" si="70"/>
        <v>113745744.33718181</v>
      </c>
      <c r="BT88" s="135">
        <v>0</v>
      </c>
      <c r="BU88" s="148">
        <f t="shared" si="71"/>
        <v>9526764.04590909</v>
      </c>
      <c r="BV88" s="152">
        <f t="shared" si="72"/>
        <v>4763382.022954545</v>
      </c>
      <c r="BW88" s="133">
        <f t="shared" si="73"/>
        <v>99455598.268318176</v>
      </c>
      <c r="BX88" s="147">
        <f t="shared" si="74"/>
        <v>11590824.25</v>
      </c>
      <c r="BY88" s="134">
        <f t="shared" si="75"/>
        <v>87864774.018318176</v>
      </c>
      <c r="CD88" s="388">
        <f>'گام اول '!AU89</f>
        <v>82556816.209090903</v>
      </c>
      <c r="CE88" s="389">
        <f>'گام اول '!AV89</f>
        <v>59608228.724454537</v>
      </c>
      <c r="CF88" s="389">
        <f>'گام اول '!AW89</f>
        <v>79901321.209090903</v>
      </c>
      <c r="CG88" s="389">
        <f>'گام اول '!AX89</f>
        <v>5593092.4846363636</v>
      </c>
      <c r="CH88" s="389">
        <f>'گام اول '!AY89</f>
        <v>1960822.8724454539</v>
      </c>
      <c r="CI88" s="389">
        <f>'گام اول '!AZ89</f>
        <v>0</v>
      </c>
      <c r="CJ88" s="389">
        <f>'گام اول '!BA89</f>
        <v>0</v>
      </c>
      <c r="CK88" s="389">
        <f>'گام اول '!BB89</f>
        <v>0</v>
      </c>
      <c r="CL88" s="389">
        <f>'گام اول '!BC89</f>
        <v>0</v>
      </c>
      <c r="CM88" s="389">
        <f>'گام اول '!BD89</f>
        <v>0</v>
      </c>
      <c r="CN88" s="389">
        <f>'گام اول '!BE89</f>
        <v>0</v>
      </c>
      <c r="CO88" s="389">
        <f>'گام اول '!BF89</f>
        <v>0</v>
      </c>
      <c r="CP88" s="389">
        <f>'گام اول '!BG89</f>
        <v>7553915.3570818175</v>
      </c>
      <c r="CQ88" s="389">
        <f>'گام اول '!BH89</f>
        <v>75002900</v>
      </c>
      <c r="CR88" s="389">
        <f t="shared" si="76"/>
        <v>82556816.209090903</v>
      </c>
      <c r="CS88" s="399">
        <f t="shared" si="54"/>
        <v>6638737.5</v>
      </c>
      <c r="CT88" s="388">
        <f t="shared" si="77"/>
        <v>3809297.5</v>
      </c>
      <c r="CU88" s="389">
        <f t="shared" si="78"/>
        <v>1142789.25</v>
      </c>
      <c r="CV88" s="389">
        <f t="shared" si="79"/>
        <v>1120000</v>
      </c>
      <c r="CW88" s="55">
        <v>0</v>
      </c>
      <c r="CX88" s="389">
        <f t="shared" si="80"/>
        <v>95267640.459090903</v>
      </c>
      <c r="CY88" s="389">
        <f t="shared" si="81"/>
        <v>79901321.209090903</v>
      </c>
      <c r="CZ88" s="389">
        <f t="shared" si="82"/>
        <v>18377303.878090907</v>
      </c>
      <c r="DA88" s="389">
        <f t="shared" si="83"/>
        <v>113644944.33718181</v>
      </c>
      <c r="DB88" s="389">
        <f t="shared" si="84"/>
        <v>100800</v>
      </c>
      <c r="DC88" s="389">
        <f t="shared" si="85"/>
        <v>113745744.33718181</v>
      </c>
      <c r="DD88" s="394">
        <v>0</v>
      </c>
      <c r="DE88" s="389">
        <f t="shared" si="86"/>
        <v>9526764.04590909</v>
      </c>
      <c r="DF88" s="389">
        <f t="shared" si="87"/>
        <v>4763382.022954545</v>
      </c>
      <c r="DG88" s="389">
        <f t="shared" si="88"/>
        <v>99455598.268318176</v>
      </c>
      <c r="DH88" s="389">
        <f t="shared" si="89"/>
        <v>11590824.25</v>
      </c>
      <c r="DI88" s="389">
        <f t="shared" si="90"/>
        <v>87864774.018318176</v>
      </c>
      <c r="DJ88" s="389">
        <f t="shared" si="91"/>
        <v>0</v>
      </c>
      <c r="DL88" s="397">
        <f t="shared" si="92"/>
        <v>6638737.5</v>
      </c>
      <c r="DM88" s="397">
        <f t="shared" si="93"/>
        <v>0</v>
      </c>
    </row>
    <row r="89" spans="1:117" s="55" customFormat="1" ht="21" x14ac:dyDescent="0.2">
      <c r="A89" s="191">
        <f t="shared" si="55"/>
        <v>2655495</v>
      </c>
      <c r="B89" s="136">
        <f>'گام اول '!B90</f>
        <v>84</v>
      </c>
      <c r="C89" s="136">
        <f>'گام اول '!C90</f>
        <v>89</v>
      </c>
      <c r="D89" s="136">
        <f>'گام اول '!D90</f>
        <v>13071</v>
      </c>
      <c r="E89" s="136" t="str">
        <f>'گام اول '!E90</f>
        <v>علي</v>
      </c>
      <c r="F89" s="136" t="str">
        <f>'گام اول '!F90</f>
        <v>اميدي</v>
      </c>
      <c r="G89" s="136" t="str">
        <f>'گام اول '!G90</f>
        <v xml:space="preserve">اداری </v>
      </c>
      <c r="H89" s="136" t="str">
        <f>'گام اول '!H90</f>
        <v>البرز</v>
      </c>
      <c r="I89" s="136" t="str">
        <f>'گام اول '!I90</f>
        <v>129-813-476109-1</v>
      </c>
      <c r="J89" s="136" t="str">
        <f>'گام اول '!J90</f>
        <v>3254000870</v>
      </c>
      <c r="K89" s="136" t="str">
        <f>'گام اول '!K90</f>
        <v>0026352484</v>
      </c>
      <c r="L89" s="136" t="str">
        <f>'گام اول '!L90</f>
        <v>البرز</v>
      </c>
      <c r="M89" s="136" t="str">
        <f>'گام اول '!M90</f>
        <v>اداری-کارشناسی</v>
      </c>
      <c r="N89" s="120">
        <f>'گام اول '!N90</f>
        <v>0</v>
      </c>
      <c r="O89" s="119">
        <f>'گام اول '!O90</f>
        <v>0</v>
      </c>
      <c r="P89" s="121">
        <f>'گام اول '!P90</f>
        <v>0</v>
      </c>
      <c r="Q89" s="358">
        <f>'گام اول '!Q90</f>
        <v>30</v>
      </c>
      <c r="R89" s="358">
        <f>'گام اول '!R90</f>
        <v>73</v>
      </c>
      <c r="S89" s="358">
        <f>'گام اول '!S90</f>
        <v>0</v>
      </c>
      <c r="T89" s="358">
        <f>'گام اول '!T90</f>
        <v>0</v>
      </c>
      <c r="U89" s="137">
        <f>'گام اول '!U90</f>
        <v>0</v>
      </c>
      <c r="V89" s="120">
        <f>'گام اول '!W90</f>
        <v>0</v>
      </c>
      <c r="W89" s="121">
        <f>'گام اول '!X90</f>
        <v>0</v>
      </c>
      <c r="X89" s="366">
        <f>'گام اول '!Y90</f>
        <v>2</v>
      </c>
      <c r="Y89" s="366">
        <f>'گام اول '!Z90</f>
        <v>2</v>
      </c>
      <c r="Z89" s="138">
        <f>'گام اول '!AA90</f>
        <v>1477052</v>
      </c>
      <c r="AA89" s="138">
        <f>'گام اول '!AB90</f>
        <v>46667</v>
      </c>
      <c r="AB89" s="138">
        <f>'گام اول '!AC90</f>
        <v>1523719</v>
      </c>
      <c r="AC89" s="138">
        <f>'گام اول '!AD90</f>
        <v>4500000</v>
      </c>
      <c r="AD89" s="138">
        <f>'گام اول '!AE90</f>
        <v>6000000</v>
      </c>
      <c r="AE89" s="139">
        <f>'گام اول '!AF90</f>
        <v>290891.80909090908</v>
      </c>
      <c r="AF89" s="122">
        <f>'گام اول '!AG90</f>
        <v>44311560</v>
      </c>
      <c r="AG89" s="123">
        <f>'گام اول '!AH90</f>
        <v>1400010</v>
      </c>
      <c r="AH89" s="123">
        <f>'گام اول '!AI90</f>
        <v>21235102.063636363</v>
      </c>
      <c r="AI89" s="123">
        <f>'گام اول '!AJ90</f>
        <v>5310990</v>
      </c>
      <c r="AJ89" s="123">
        <f>'گام اول '!AK90</f>
        <v>4500000</v>
      </c>
      <c r="AK89" s="123">
        <f>'گام اول '!AL90</f>
        <v>6000000</v>
      </c>
      <c r="AL89" s="123">
        <f>'گام اول '!AM90</f>
        <v>0</v>
      </c>
      <c r="AM89" s="123">
        <f>'گام اول '!AN90</f>
        <v>0</v>
      </c>
      <c r="AN89" s="123">
        <f>'گام اول '!AO90</f>
        <v>0</v>
      </c>
      <c r="AO89" s="123">
        <f>'گام اول '!AP90</f>
        <v>4400000</v>
      </c>
      <c r="AP89" s="123">
        <f>'گام اول '!AQ90</f>
        <v>0</v>
      </c>
      <c r="AQ89" s="123">
        <f>'گام اول '!AR90</f>
        <v>0</v>
      </c>
      <c r="AR89" s="123">
        <f>'گام اول '!AS90</f>
        <v>0</v>
      </c>
      <c r="AS89" s="375">
        <f>'گام اول '!AT90</f>
        <v>0</v>
      </c>
      <c r="AT89" s="368">
        <f t="shared" si="56"/>
        <v>87157662.063636363</v>
      </c>
      <c r="AU89" s="173">
        <f>'گام اول '!AV90</f>
        <v>61217405.019181818</v>
      </c>
      <c r="AV89" s="141">
        <f>'گام اول '!AW90</f>
        <v>81846672.063636363</v>
      </c>
      <c r="AW89" s="142">
        <f t="shared" si="57"/>
        <v>5729267.0444545457</v>
      </c>
      <c r="AX89" s="75">
        <f t="shared" si="58"/>
        <v>2121740.5019181818</v>
      </c>
      <c r="AY89" s="142">
        <f>'گام اول '!AZ90</f>
        <v>0</v>
      </c>
      <c r="AZ89" s="142">
        <f>'گام اول '!BA90</f>
        <v>0</v>
      </c>
      <c r="BA89" s="142">
        <f>'گام اول '!BB90</f>
        <v>0</v>
      </c>
      <c r="BB89" s="142">
        <f>'گام اول '!BC90</f>
        <v>0</v>
      </c>
      <c r="BC89" s="142">
        <f>'گام اول '!BD90</f>
        <v>0</v>
      </c>
      <c r="BD89" s="142">
        <f>'گام اول '!BE90</f>
        <v>0</v>
      </c>
      <c r="BE89" s="142">
        <f>'گام اول '!BF90</f>
        <v>0</v>
      </c>
      <c r="BF89" s="143">
        <f t="shared" si="59"/>
        <v>7851007.5463727275</v>
      </c>
      <c r="BG89" s="140">
        <f t="shared" si="60"/>
        <v>79306654</v>
      </c>
      <c r="BH89" s="144">
        <f t="shared" si="61"/>
        <v>87157662.063636363</v>
      </c>
      <c r="BI89" s="398">
        <f t="shared" si="53"/>
        <v>6638737.5</v>
      </c>
      <c r="BJ89" s="145">
        <f t="shared" si="62"/>
        <v>3809297.5</v>
      </c>
      <c r="BK89" s="145">
        <f t="shared" si="63"/>
        <v>1142789.25</v>
      </c>
      <c r="BL89" s="146">
        <f t="shared" si="64"/>
        <v>1120000</v>
      </c>
      <c r="BM89" s="379">
        <v>0</v>
      </c>
      <c r="BN89" s="147">
        <f t="shared" si="65"/>
        <v>99868486.313636363</v>
      </c>
      <c r="BO89" s="148">
        <f t="shared" si="66"/>
        <v>81846672.063636363</v>
      </c>
      <c r="BP89" s="149">
        <f t="shared" si="67"/>
        <v>18824734.574636362</v>
      </c>
      <c r="BQ89" s="150">
        <f t="shared" si="68"/>
        <v>118693220.88827273</v>
      </c>
      <c r="BR89" s="151">
        <f t="shared" si="69"/>
        <v>100800</v>
      </c>
      <c r="BS89" s="147">
        <f t="shared" si="70"/>
        <v>118794020.88827273</v>
      </c>
      <c r="BT89" s="135">
        <v>0</v>
      </c>
      <c r="BU89" s="148">
        <f t="shared" si="71"/>
        <v>9986848.6313636359</v>
      </c>
      <c r="BV89" s="152">
        <f t="shared" si="72"/>
        <v>4993424.3156818179</v>
      </c>
      <c r="BW89" s="133">
        <f t="shared" si="73"/>
        <v>103813747.94122729</v>
      </c>
      <c r="BX89" s="147">
        <f t="shared" si="74"/>
        <v>11590824.25</v>
      </c>
      <c r="BY89" s="134">
        <f t="shared" si="75"/>
        <v>92222923.691227287</v>
      </c>
      <c r="CD89" s="388">
        <f>'گام اول '!AU90</f>
        <v>87157662.063636363</v>
      </c>
      <c r="CE89" s="389">
        <f>'گام اول '!AV90</f>
        <v>61217405.019181818</v>
      </c>
      <c r="CF89" s="389">
        <f>'گام اول '!AW90</f>
        <v>81846672.063636363</v>
      </c>
      <c r="CG89" s="389">
        <f>'گام اول '!AX90</f>
        <v>5729267.0444545457</v>
      </c>
      <c r="CH89" s="389">
        <f>'گام اول '!AY90</f>
        <v>2121740.5019181818</v>
      </c>
      <c r="CI89" s="389">
        <f>'گام اول '!AZ90</f>
        <v>0</v>
      </c>
      <c r="CJ89" s="389">
        <f>'گام اول '!BA90</f>
        <v>0</v>
      </c>
      <c r="CK89" s="389">
        <f>'گام اول '!BB90</f>
        <v>0</v>
      </c>
      <c r="CL89" s="389">
        <f>'گام اول '!BC90</f>
        <v>0</v>
      </c>
      <c r="CM89" s="389">
        <f>'گام اول '!BD90</f>
        <v>0</v>
      </c>
      <c r="CN89" s="389">
        <f>'گام اول '!BE90</f>
        <v>0</v>
      </c>
      <c r="CO89" s="389">
        <f>'گام اول '!BF90</f>
        <v>0</v>
      </c>
      <c r="CP89" s="389">
        <f>'گام اول '!BG90</f>
        <v>7851007.5463727275</v>
      </c>
      <c r="CQ89" s="389">
        <f>'گام اول '!BH90</f>
        <v>79306654</v>
      </c>
      <c r="CR89" s="389">
        <f t="shared" si="76"/>
        <v>87157662.063636363</v>
      </c>
      <c r="CS89" s="399">
        <f t="shared" si="54"/>
        <v>6638737.5</v>
      </c>
      <c r="CT89" s="388">
        <f t="shared" si="77"/>
        <v>3809297.5</v>
      </c>
      <c r="CU89" s="389">
        <f t="shared" si="78"/>
        <v>1142789.25</v>
      </c>
      <c r="CV89" s="389">
        <f t="shared" si="79"/>
        <v>1120000</v>
      </c>
      <c r="CW89" s="55">
        <v>0</v>
      </c>
      <c r="CX89" s="389">
        <f t="shared" si="80"/>
        <v>99868486.313636363</v>
      </c>
      <c r="CY89" s="389">
        <f t="shared" si="81"/>
        <v>81846672.063636363</v>
      </c>
      <c r="CZ89" s="389">
        <f t="shared" si="82"/>
        <v>18824734.574636362</v>
      </c>
      <c r="DA89" s="389">
        <f t="shared" si="83"/>
        <v>118693220.88827273</v>
      </c>
      <c r="DB89" s="389">
        <f t="shared" si="84"/>
        <v>100800</v>
      </c>
      <c r="DC89" s="389">
        <f t="shared" si="85"/>
        <v>118794020.88827273</v>
      </c>
      <c r="DD89" s="394">
        <v>0</v>
      </c>
      <c r="DE89" s="389">
        <f t="shared" si="86"/>
        <v>9986848.6313636359</v>
      </c>
      <c r="DF89" s="389">
        <f t="shared" si="87"/>
        <v>4993424.3156818179</v>
      </c>
      <c r="DG89" s="389">
        <f t="shared" si="88"/>
        <v>103813747.94122729</v>
      </c>
      <c r="DH89" s="389">
        <f t="shared" si="89"/>
        <v>11590824.25</v>
      </c>
      <c r="DI89" s="389">
        <f t="shared" si="90"/>
        <v>92222923.691227287</v>
      </c>
      <c r="DJ89" s="389">
        <f t="shared" si="91"/>
        <v>0</v>
      </c>
      <c r="DL89" s="397">
        <f t="shared" si="92"/>
        <v>6638737.5</v>
      </c>
      <c r="DM89" s="397">
        <f t="shared" si="93"/>
        <v>0</v>
      </c>
    </row>
    <row r="90" spans="1:117" s="55" customFormat="1" ht="21" x14ac:dyDescent="0.2">
      <c r="A90" s="191">
        <f t="shared" si="55"/>
        <v>2655495</v>
      </c>
      <c r="B90" s="136">
        <f>'گام اول '!B91</f>
        <v>85</v>
      </c>
      <c r="C90" s="136">
        <f>'گام اول '!C91</f>
        <v>90</v>
      </c>
      <c r="D90" s="136">
        <f>'گام اول '!D91</f>
        <v>13068</v>
      </c>
      <c r="E90" s="136" t="str">
        <f>'گام اول '!E91</f>
        <v>مالک</v>
      </c>
      <c r="F90" s="136" t="str">
        <f>'گام اول '!F91</f>
        <v>چاقمی</v>
      </c>
      <c r="G90" s="136" t="str">
        <f>'گام اول '!G91</f>
        <v xml:space="preserve">اداری </v>
      </c>
      <c r="H90" s="136" t="str">
        <f>'گام اول '!H91</f>
        <v>البرز</v>
      </c>
      <c r="I90" s="136" t="str">
        <f>'گام اول '!I91</f>
        <v>254-813-3163059-1</v>
      </c>
      <c r="J90" s="136" t="str">
        <f>'گام اول '!J91</f>
        <v>0323272789</v>
      </c>
      <c r="K90" s="136" t="str">
        <f>'گام اول '!K91</f>
        <v>0012304050</v>
      </c>
      <c r="L90" s="136" t="str">
        <f>'گام اول '!L91</f>
        <v>البرز</v>
      </c>
      <c r="M90" s="136" t="str">
        <f>'گام اول '!M91</f>
        <v>اداری-کارشناسی</v>
      </c>
      <c r="N90" s="120">
        <f>'گام اول '!N91</f>
        <v>0</v>
      </c>
      <c r="O90" s="119">
        <f>'گام اول '!O91</f>
        <v>0</v>
      </c>
      <c r="P90" s="121">
        <f>'گام اول '!P91</f>
        <v>0</v>
      </c>
      <c r="Q90" s="358">
        <f>'گام اول '!Q91</f>
        <v>30</v>
      </c>
      <c r="R90" s="358">
        <f>'گام اول '!R91</f>
        <v>3</v>
      </c>
      <c r="S90" s="358">
        <f>'گام اول '!S91</f>
        <v>0</v>
      </c>
      <c r="T90" s="358">
        <f>'گام اول '!T91</f>
        <v>0</v>
      </c>
      <c r="U90" s="137">
        <f>'گام اول '!U91</f>
        <v>0</v>
      </c>
      <c r="V90" s="120">
        <f>'گام اول '!W91</f>
        <v>0</v>
      </c>
      <c r="W90" s="121">
        <f>'گام اول '!X91</f>
        <v>0</v>
      </c>
      <c r="X90" s="366">
        <f>'گام اول '!Y91</f>
        <v>0</v>
      </c>
      <c r="Y90" s="366">
        <f>'گام اول '!Z91</f>
        <v>0</v>
      </c>
      <c r="Z90" s="138">
        <f>'گام اول '!AA91</f>
        <v>1477052</v>
      </c>
      <c r="AA90" s="138">
        <f>'گام اول '!AB91</f>
        <v>46667</v>
      </c>
      <c r="AB90" s="138">
        <f>'گام اول '!AC91</f>
        <v>1523719</v>
      </c>
      <c r="AC90" s="138">
        <f>'گام اول '!AD91</f>
        <v>4500000</v>
      </c>
      <c r="AD90" s="138">
        <f>'گام اول '!AE91</f>
        <v>6000000</v>
      </c>
      <c r="AE90" s="139">
        <f>'گام اول '!AF91</f>
        <v>290891.80909090908</v>
      </c>
      <c r="AF90" s="122">
        <f>'گام اول '!AG91</f>
        <v>44311560</v>
      </c>
      <c r="AG90" s="123">
        <f>'گام اول '!AH91</f>
        <v>1400010</v>
      </c>
      <c r="AH90" s="123">
        <f>'گام اول '!AI91</f>
        <v>872675.42727272725</v>
      </c>
      <c r="AI90" s="123">
        <f>'گام اول '!AJ91</f>
        <v>0</v>
      </c>
      <c r="AJ90" s="123">
        <f>'گام اول '!AK91</f>
        <v>4500000</v>
      </c>
      <c r="AK90" s="123">
        <f>'گام اول '!AL91</f>
        <v>6000000</v>
      </c>
      <c r="AL90" s="123">
        <f>'گام اول '!AM91</f>
        <v>0</v>
      </c>
      <c r="AM90" s="123">
        <f>'گام اول '!AN91</f>
        <v>0</v>
      </c>
      <c r="AN90" s="123">
        <f>'گام اول '!AO91</f>
        <v>0</v>
      </c>
      <c r="AO90" s="123">
        <f>'گام اول '!AP91</f>
        <v>3200000</v>
      </c>
      <c r="AP90" s="123">
        <f>'گام اول '!AQ91</f>
        <v>0</v>
      </c>
      <c r="AQ90" s="123">
        <f>'گام اول '!AR91</f>
        <v>0</v>
      </c>
      <c r="AR90" s="123">
        <f>'گام اول '!AS91</f>
        <v>0</v>
      </c>
      <c r="AS90" s="375">
        <f>'گام اول '!AT91</f>
        <v>0</v>
      </c>
      <c r="AT90" s="368">
        <f t="shared" si="56"/>
        <v>60284245.42727273</v>
      </c>
      <c r="AU90" s="173">
        <f>'گام اول '!AV91</f>
        <v>42364348.247363642</v>
      </c>
      <c r="AV90" s="141">
        <f>'گام اول '!AW91</f>
        <v>60284245.42727273</v>
      </c>
      <c r="AW90" s="142">
        <f t="shared" si="57"/>
        <v>4219897.1799090914</v>
      </c>
      <c r="AX90" s="75">
        <f t="shared" si="58"/>
        <v>236434.82473636419</v>
      </c>
      <c r="AY90" s="142">
        <f>'گام اول '!AZ91</f>
        <v>0</v>
      </c>
      <c r="AZ90" s="142">
        <f>'گام اول '!BA91</f>
        <v>0</v>
      </c>
      <c r="BA90" s="142">
        <f>'گام اول '!BB91</f>
        <v>0</v>
      </c>
      <c r="BB90" s="142">
        <f>'گام اول '!BC91</f>
        <v>0</v>
      </c>
      <c r="BC90" s="142">
        <f>'گام اول '!BD91</f>
        <v>0</v>
      </c>
      <c r="BD90" s="142">
        <f>'گام اول '!BE91</f>
        <v>0</v>
      </c>
      <c r="BE90" s="142">
        <f>'گام اول '!BF91</f>
        <v>0</v>
      </c>
      <c r="BF90" s="143">
        <f t="shared" si="59"/>
        <v>4456332.0046454556</v>
      </c>
      <c r="BG90" s="140">
        <f t="shared" si="60"/>
        <v>55827913</v>
      </c>
      <c r="BH90" s="144">
        <f t="shared" si="61"/>
        <v>60284245.42727273</v>
      </c>
      <c r="BI90" s="398">
        <f t="shared" si="53"/>
        <v>6638737.5</v>
      </c>
      <c r="BJ90" s="145">
        <f t="shared" si="62"/>
        <v>3809297.5</v>
      </c>
      <c r="BK90" s="145">
        <f t="shared" si="63"/>
        <v>1142789.25</v>
      </c>
      <c r="BL90" s="146">
        <f t="shared" si="64"/>
        <v>1120000</v>
      </c>
      <c r="BM90" s="379">
        <v>0</v>
      </c>
      <c r="BN90" s="147">
        <f t="shared" si="65"/>
        <v>72995069.677272737</v>
      </c>
      <c r="BO90" s="148">
        <f t="shared" si="66"/>
        <v>60284245.42727273</v>
      </c>
      <c r="BP90" s="149">
        <f t="shared" si="67"/>
        <v>13865376.448272729</v>
      </c>
      <c r="BQ90" s="150">
        <f t="shared" si="68"/>
        <v>86860446.125545472</v>
      </c>
      <c r="BR90" s="151">
        <f t="shared" si="69"/>
        <v>100800</v>
      </c>
      <c r="BS90" s="147">
        <f t="shared" si="70"/>
        <v>86961246.125545472</v>
      </c>
      <c r="BT90" s="135">
        <v>0</v>
      </c>
      <c r="BU90" s="148">
        <f t="shared" si="71"/>
        <v>7299506.9677272737</v>
      </c>
      <c r="BV90" s="152">
        <f t="shared" si="72"/>
        <v>3649753.4838636369</v>
      </c>
      <c r="BW90" s="133">
        <f t="shared" si="73"/>
        <v>76011985.673954561</v>
      </c>
      <c r="BX90" s="147">
        <f t="shared" si="74"/>
        <v>11590824.25</v>
      </c>
      <c r="BY90" s="134">
        <f t="shared" si="75"/>
        <v>64421161.423954561</v>
      </c>
      <c r="CD90" s="388">
        <f>'گام اول '!AU91</f>
        <v>60284245.42727273</v>
      </c>
      <c r="CE90" s="389">
        <f>'گام اول '!AV91</f>
        <v>42364348.247363642</v>
      </c>
      <c r="CF90" s="389">
        <f>'گام اول '!AW91</f>
        <v>60284245.42727273</v>
      </c>
      <c r="CG90" s="389">
        <f>'گام اول '!AX91</f>
        <v>4219897.1799090914</v>
      </c>
      <c r="CH90" s="389">
        <f>'گام اول '!AY91</f>
        <v>236434.82473636419</v>
      </c>
      <c r="CI90" s="389">
        <f>'گام اول '!AZ91</f>
        <v>0</v>
      </c>
      <c r="CJ90" s="389">
        <f>'گام اول '!BA91</f>
        <v>0</v>
      </c>
      <c r="CK90" s="389">
        <f>'گام اول '!BB91</f>
        <v>0</v>
      </c>
      <c r="CL90" s="389">
        <f>'گام اول '!BC91</f>
        <v>0</v>
      </c>
      <c r="CM90" s="389">
        <f>'گام اول '!BD91</f>
        <v>0</v>
      </c>
      <c r="CN90" s="389">
        <f>'گام اول '!BE91</f>
        <v>0</v>
      </c>
      <c r="CO90" s="389">
        <f>'گام اول '!BF91</f>
        <v>0</v>
      </c>
      <c r="CP90" s="389">
        <f>'گام اول '!BG91</f>
        <v>4456332.0046454556</v>
      </c>
      <c r="CQ90" s="389">
        <f>'گام اول '!BH91</f>
        <v>55827913</v>
      </c>
      <c r="CR90" s="389">
        <f t="shared" si="76"/>
        <v>60284245.42727273</v>
      </c>
      <c r="CS90" s="399">
        <f t="shared" si="54"/>
        <v>6638737.5</v>
      </c>
      <c r="CT90" s="388">
        <f t="shared" si="77"/>
        <v>3809297.5</v>
      </c>
      <c r="CU90" s="389">
        <f t="shared" si="78"/>
        <v>1142789.25</v>
      </c>
      <c r="CV90" s="389">
        <f t="shared" si="79"/>
        <v>1120000</v>
      </c>
      <c r="CW90" s="55">
        <v>0</v>
      </c>
      <c r="CX90" s="389">
        <f t="shared" si="80"/>
        <v>72995069.677272737</v>
      </c>
      <c r="CY90" s="389">
        <f t="shared" si="81"/>
        <v>60284245.42727273</v>
      </c>
      <c r="CZ90" s="389">
        <f t="shared" si="82"/>
        <v>13865376.448272729</v>
      </c>
      <c r="DA90" s="389">
        <f t="shared" si="83"/>
        <v>86860446.125545472</v>
      </c>
      <c r="DB90" s="389">
        <f t="shared" si="84"/>
        <v>100800</v>
      </c>
      <c r="DC90" s="389">
        <f t="shared" si="85"/>
        <v>86961246.125545472</v>
      </c>
      <c r="DD90" s="394">
        <v>0</v>
      </c>
      <c r="DE90" s="389">
        <f t="shared" si="86"/>
        <v>7299506.9677272737</v>
      </c>
      <c r="DF90" s="389">
        <f t="shared" si="87"/>
        <v>3649753.4838636369</v>
      </c>
      <c r="DG90" s="389">
        <f t="shared" si="88"/>
        <v>76011985.673954561</v>
      </c>
      <c r="DH90" s="389">
        <f t="shared" si="89"/>
        <v>11590824.25</v>
      </c>
      <c r="DI90" s="389">
        <f t="shared" si="90"/>
        <v>64421161.423954561</v>
      </c>
      <c r="DJ90" s="389">
        <f t="shared" si="91"/>
        <v>0</v>
      </c>
      <c r="DL90" s="397">
        <f t="shared" si="92"/>
        <v>6638737.5</v>
      </c>
      <c r="DM90" s="397">
        <f t="shared" si="93"/>
        <v>0</v>
      </c>
    </row>
    <row r="91" spans="1:117" s="55" customFormat="1" ht="21" x14ac:dyDescent="0.2">
      <c r="A91" s="191">
        <f t="shared" si="55"/>
        <v>2655495</v>
      </c>
      <c r="B91" s="136">
        <f>'گام اول '!B92</f>
        <v>86</v>
      </c>
      <c r="C91" s="136">
        <f>'گام اول '!C92</f>
        <v>91</v>
      </c>
      <c r="D91" s="136">
        <f>'گام اول '!D92</f>
        <v>13070</v>
      </c>
      <c r="E91" s="136" t="str">
        <f>'گام اول '!E92</f>
        <v>سید محسن</v>
      </c>
      <c r="F91" s="136" t="str">
        <f>'گام اول '!F92</f>
        <v>حسینی</v>
      </c>
      <c r="G91" s="136" t="str">
        <f>'گام اول '!G92</f>
        <v xml:space="preserve">اداری </v>
      </c>
      <c r="H91" s="136" t="str">
        <f>'گام اول '!H92</f>
        <v>البرز</v>
      </c>
      <c r="I91" s="136" t="str">
        <f>'گام اول '!I92</f>
        <v>129-813-2245177-1</v>
      </c>
      <c r="J91" s="136" t="str">
        <f>'گام اول '!J92</f>
        <v>0323478840</v>
      </c>
      <c r="K91" s="136" t="str">
        <f>'گام اول '!K92</f>
        <v>0026273151</v>
      </c>
      <c r="L91" s="136" t="str">
        <f>'گام اول '!L92</f>
        <v>البرز</v>
      </c>
      <c r="M91" s="136" t="str">
        <f>'گام اول '!M92</f>
        <v>اداری-کارشناسی</v>
      </c>
      <c r="N91" s="120">
        <f>'گام اول '!N92</f>
        <v>0</v>
      </c>
      <c r="O91" s="119">
        <f>'گام اول '!O92</f>
        <v>0</v>
      </c>
      <c r="P91" s="121">
        <f>'گام اول '!P92</f>
        <v>0</v>
      </c>
      <c r="Q91" s="358">
        <f>'گام اول '!Q92</f>
        <v>30</v>
      </c>
      <c r="R91" s="358">
        <f>'گام اول '!R92</f>
        <v>93</v>
      </c>
      <c r="S91" s="358">
        <f>'گام اول '!S92</f>
        <v>0</v>
      </c>
      <c r="T91" s="358">
        <f>'گام اول '!T92</f>
        <v>0</v>
      </c>
      <c r="U91" s="137">
        <f>'گام اول '!U92</f>
        <v>0</v>
      </c>
      <c r="V91" s="120">
        <f>'گام اول '!W92</f>
        <v>0</v>
      </c>
      <c r="W91" s="121">
        <f>'گام اول '!X92</f>
        <v>0</v>
      </c>
      <c r="X91" s="366">
        <f>'گام اول '!Y92</f>
        <v>0</v>
      </c>
      <c r="Y91" s="366">
        <f>'گام اول '!Z92</f>
        <v>0</v>
      </c>
      <c r="Z91" s="138">
        <f>'گام اول '!AA92</f>
        <v>1477052</v>
      </c>
      <c r="AA91" s="138">
        <f>'گام اول '!AB92</f>
        <v>46667</v>
      </c>
      <c r="AB91" s="138">
        <f>'گام اول '!AC92</f>
        <v>1523719</v>
      </c>
      <c r="AC91" s="138">
        <f>'گام اول '!AD92</f>
        <v>4500000</v>
      </c>
      <c r="AD91" s="138">
        <f>'گام اول '!AE92</f>
        <v>6000000</v>
      </c>
      <c r="AE91" s="139">
        <f>'گام اول '!AF92</f>
        <v>290891.80909090908</v>
      </c>
      <c r="AF91" s="122">
        <f>'گام اول '!AG92</f>
        <v>44311560</v>
      </c>
      <c r="AG91" s="123">
        <f>'گام اول '!AH92</f>
        <v>1400010</v>
      </c>
      <c r="AH91" s="123">
        <f>'گام اول '!AI92</f>
        <v>27052938.245454546</v>
      </c>
      <c r="AI91" s="123">
        <f>'گام اول '!AJ92</f>
        <v>0</v>
      </c>
      <c r="AJ91" s="123">
        <f>'گام اول '!AK92</f>
        <v>4500000</v>
      </c>
      <c r="AK91" s="123">
        <f>'گام اول '!AL92</f>
        <v>6000000</v>
      </c>
      <c r="AL91" s="123">
        <f>'گام اول '!AM92</f>
        <v>0</v>
      </c>
      <c r="AM91" s="123">
        <f>'گام اول '!AN92</f>
        <v>0</v>
      </c>
      <c r="AN91" s="123">
        <f>'گام اول '!AO92</f>
        <v>0</v>
      </c>
      <c r="AO91" s="123">
        <f>'گام اول '!AP92</f>
        <v>4600000</v>
      </c>
      <c r="AP91" s="123">
        <f>'گام اول '!AQ92</f>
        <v>0</v>
      </c>
      <c r="AQ91" s="123">
        <f>'گام اول '!AR92</f>
        <v>0</v>
      </c>
      <c r="AR91" s="123">
        <f>'گام اول '!AS92</f>
        <v>0</v>
      </c>
      <c r="AS91" s="375">
        <f>'گام اول '!AT92</f>
        <v>0</v>
      </c>
      <c r="AT91" s="368">
        <f t="shared" si="56"/>
        <v>87864508.24545455</v>
      </c>
      <c r="AU91" s="173">
        <f>'گام اول '!AV92</f>
        <v>66613992.668272734</v>
      </c>
      <c r="AV91" s="141">
        <f>'گام اول '!AW92</f>
        <v>87864508.24545455</v>
      </c>
      <c r="AW91" s="142">
        <f t="shared" si="57"/>
        <v>6150515.5771818189</v>
      </c>
      <c r="AX91" s="75">
        <f t="shared" si="58"/>
        <v>2661399.2668272736</v>
      </c>
      <c r="AY91" s="142">
        <f>'گام اول '!AZ92</f>
        <v>0</v>
      </c>
      <c r="AZ91" s="142">
        <f>'گام اول '!BA92</f>
        <v>0</v>
      </c>
      <c r="BA91" s="142">
        <f>'گام اول '!BB92</f>
        <v>0</v>
      </c>
      <c r="BB91" s="142">
        <f>'گام اول '!BC92</f>
        <v>0</v>
      </c>
      <c r="BC91" s="142">
        <f>'گام اول '!BD92</f>
        <v>0</v>
      </c>
      <c r="BD91" s="142">
        <f>'گام اول '!BE92</f>
        <v>0</v>
      </c>
      <c r="BE91" s="142">
        <f>'گام اول '!BF92</f>
        <v>0</v>
      </c>
      <c r="BF91" s="143">
        <f t="shared" si="59"/>
        <v>8811914.8440090921</v>
      </c>
      <c r="BG91" s="140">
        <f t="shared" si="60"/>
        <v>79052593</v>
      </c>
      <c r="BH91" s="144">
        <f t="shared" si="61"/>
        <v>87864508.24545455</v>
      </c>
      <c r="BI91" s="398">
        <f t="shared" si="53"/>
        <v>6638737.5</v>
      </c>
      <c r="BJ91" s="145">
        <f t="shared" si="62"/>
        <v>3809297.5</v>
      </c>
      <c r="BK91" s="145">
        <f t="shared" si="63"/>
        <v>1142789.25</v>
      </c>
      <c r="BL91" s="146">
        <f t="shared" si="64"/>
        <v>1120000</v>
      </c>
      <c r="BM91" s="379">
        <v>0</v>
      </c>
      <c r="BN91" s="147">
        <f t="shared" si="65"/>
        <v>100575332.49545455</v>
      </c>
      <c r="BO91" s="148">
        <f t="shared" si="66"/>
        <v>87864508.24545455</v>
      </c>
      <c r="BP91" s="149">
        <f t="shared" si="67"/>
        <v>20208836.896454547</v>
      </c>
      <c r="BQ91" s="150">
        <f t="shared" si="68"/>
        <v>120784169.39190909</v>
      </c>
      <c r="BR91" s="151">
        <f t="shared" si="69"/>
        <v>100800</v>
      </c>
      <c r="BS91" s="147">
        <f t="shared" si="70"/>
        <v>120884969.39190909</v>
      </c>
      <c r="BT91" s="135">
        <v>0</v>
      </c>
      <c r="BU91" s="148">
        <f t="shared" si="71"/>
        <v>10057533.249545455</v>
      </c>
      <c r="BV91" s="152">
        <f t="shared" si="72"/>
        <v>5028766.6247727275</v>
      </c>
      <c r="BW91" s="133">
        <f t="shared" si="73"/>
        <v>105798669.51759091</v>
      </c>
      <c r="BX91" s="147">
        <f t="shared" si="74"/>
        <v>11590824.25</v>
      </c>
      <c r="BY91" s="134">
        <f t="shared" si="75"/>
        <v>94207845.26759091</v>
      </c>
      <c r="CD91" s="388">
        <f>'گام اول '!AU92</f>
        <v>87864508.24545455</v>
      </c>
      <c r="CE91" s="389">
        <f>'گام اول '!AV92</f>
        <v>66613992.668272734</v>
      </c>
      <c r="CF91" s="389">
        <f>'گام اول '!AW92</f>
        <v>87864508.24545455</v>
      </c>
      <c r="CG91" s="389">
        <f>'گام اول '!AX92</f>
        <v>6150515.5771818189</v>
      </c>
      <c r="CH91" s="389">
        <f>'گام اول '!AY92</f>
        <v>2661399.2668272736</v>
      </c>
      <c r="CI91" s="389">
        <f>'گام اول '!AZ92</f>
        <v>0</v>
      </c>
      <c r="CJ91" s="389">
        <f>'گام اول '!BA92</f>
        <v>0</v>
      </c>
      <c r="CK91" s="389">
        <f>'گام اول '!BB92</f>
        <v>0</v>
      </c>
      <c r="CL91" s="389">
        <f>'گام اول '!BC92</f>
        <v>0</v>
      </c>
      <c r="CM91" s="389">
        <f>'گام اول '!BD92</f>
        <v>0</v>
      </c>
      <c r="CN91" s="389">
        <f>'گام اول '!BE92</f>
        <v>0</v>
      </c>
      <c r="CO91" s="389">
        <f>'گام اول '!BF92</f>
        <v>0</v>
      </c>
      <c r="CP91" s="389">
        <f>'گام اول '!BG92</f>
        <v>8811914.8440090921</v>
      </c>
      <c r="CQ91" s="389">
        <f>'گام اول '!BH92</f>
        <v>79052593</v>
      </c>
      <c r="CR91" s="389">
        <f t="shared" si="76"/>
        <v>87864508.24545455</v>
      </c>
      <c r="CS91" s="399">
        <f t="shared" si="54"/>
        <v>6638737.5</v>
      </c>
      <c r="CT91" s="388">
        <f t="shared" si="77"/>
        <v>3809297.5</v>
      </c>
      <c r="CU91" s="389">
        <f t="shared" si="78"/>
        <v>1142789.25</v>
      </c>
      <c r="CV91" s="389">
        <f t="shared" si="79"/>
        <v>1120000</v>
      </c>
      <c r="CW91" s="55">
        <v>0</v>
      </c>
      <c r="CX91" s="389">
        <f t="shared" si="80"/>
        <v>100575332.49545455</v>
      </c>
      <c r="CY91" s="389">
        <f t="shared" si="81"/>
        <v>87864508.24545455</v>
      </c>
      <c r="CZ91" s="389">
        <f t="shared" si="82"/>
        <v>20208836.896454547</v>
      </c>
      <c r="DA91" s="389">
        <f t="shared" si="83"/>
        <v>120784169.39190909</v>
      </c>
      <c r="DB91" s="389">
        <f t="shared" si="84"/>
        <v>100800</v>
      </c>
      <c r="DC91" s="389">
        <f t="shared" si="85"/>
        <v>120884969.39190909</v>
      </c>
      <c r="DD91" s="394">
        <v>0</v>
      </c>
      <c r="DE91" s="389">
        <f t="shared" si="86"/>
        <v>10057533.249545455</v>
      </c>
      <c r="DF91" s="389">
        <f t="shared" si="87"/>
        <v>5028766.6247727275</v>
      </c>
      <c r="DG91" s="389">
        <f t="shared" si="88"/>
        <v>105798669.51759091</v>
      </c>
      <c r="DH91" s="389">
        <f t="shared" si="89"/>
        <v>11590824.25</v>
      </c>
      <c r="DI91" s="389">
        <f t="shared" si="90"/>
        <v>94207845.26759091</v>
      </c>
      <c r="DJ91" s="389">
        <f t="shared" si="91"/>
        <v>0</v>
      </c>
      <c r="DL91" s="397">
        <f t="shared" si="92"/>
        <v>6638737.5</v>
      </c>
      <c r="DM91" s="397">
        <f t="shared" si="93"/>
        <v>0</v>
      </c>
    </row>
    <row r="92" spans="1:117" s="55" customFormat="1" ht="21" x14ac:dyDescent="0.2">
      <c r="A92" s="191">
        <f t="shared" si="55"/>
        <v>2655495</v>
      </c>
      <c r="B92" s="136">
        <f>'گام اول '!B93</f>
        <v>87</v>
      </c>
      <c r="C92" s="136">
        <f>'گام اول '!C93</f>
        <v>92</v>
      </c>
      <c r="D92" s="136">
        <f>'گام اول '!D93</f>
        <v>13074</v>
      </c>
      <c r="E92" s="136" t="str">
        <f>'گام اول '!E93</f>
        <v>امیرارسلان</v>
      </c>
      <c r="F92" s="136" t="str">
        <f>'گام اول '!F93</f>
        <v>ابراهیمی طارمی</v>
      </c>
      <c r="G92" s="136" t="str">
        <f>'گام اول '!G93</f>
        <v xml:space="preserve">اداری </v>
      </c>
      <c r="H92" s="136" t="str">
        <f>'گام اول '!H93</f>
        <v>البرز</v>
      </c>
      <c r="I92" s="136" t="str">
        <f>'گام اول '!I93</f>
        <v>129-700-4198127-1</v>
      </c>
      <c r="J92" s="136" t="str">
        <f>'گام اول '!J93</f>
        <v>0017520525</v>
      </c>
      <c r="K92" s="136" t="str">
        <f>'گام اول '!K93</f>
        <v>0012870236</v>
      </c>
      <c r="L92" s="136" t="str">
        <f>'گام اول '!L93</f>
        <v>البرز</v>
      </c>
      <c r="M92" s="136" t="str">
        <f>'گام اول '!M93</f>
        <v>اداری-کارشناسی</v>
      </c>
      <c r="N92" s="120">
        <f>'گام اول '!N93</f>
        <v>0</v>
      </c>
      <c r="O92" s="119">
        <f>'گام اول '!O93</f>
        <v>0</v>
      </c>
      <c r="P92" s="121">
        <f>'گام اول '!P93</f>
        <v>0</v>
      </c>
      <c r="Q92" s="358">
        <f>'گام اول '!Q93</f>
        <v>30</v>
      </c>
      <c r="R92" s="358">
        <f>'گام اول '!R93</f>
        <v>150</v>
      </c>
      <c r="S92" s="358">
        <f>'گام اول '!S93</f>
        <v>0</v>
      </c>
      <c r="T92" s="358">
        <f>'گام اول '!T93</f>
        <v>0</v>
      </c>
      <c r="U92" s="137">
        <f>'گام اول '!U93</f>
        <v>0</v>
      </c>
      <c r="V92" s="120">
        <f>'گام اول '!W93</f>
        <v>0</v>
      </c>
      <c r="W92" s="121">
        <f>'گام اول '!X93</f>
        <v>0</v>
      </c>
      <c r="X92" s="366">
        <f>'گام اول '!Y93</f>
        <v>0</v>
      </c>
      <c r="Y92" s="366">
        <f>'گام اول '!Z93</f>
        <v>0</v>
      </c>
      <c r="Z92" s="138">
        <f>'گام اول '!AA93</f>
        <v>1477052</v>
      </c>
      <c r="AA92" s="138">
        <f>'گام اول '!AB93</f>
        <v>0</v>
      </c>
      <c r="AB92" s="138">
        <f>'گام اول '!AC93</f>
        <v>1477052</v>
      </c>
      <c r="AC92" s="138">
        <f>'گام اول '!AD93</f>
        <v>4500000</v>
      </c>
      <c r="AD92" s="138">
        <f>'گام اول '!AE93</f>
        <v>6000000</v>
      </c>
      <c r="AE92" s="139">
        <f>'گام اول '!AF93</f>
        <v>281982.65454545454</v>
      </c>
      <c r="AF92" s="122">
        <f>'گام اول '!AG93</f>
        <v>44311560</v>
      </c>
      <c r="AG92" s="123">
        <f>'گام اول '!AH93</f>
        <v>0</v>
      </c>
      <c r="AH92" s="123">
        <f>'گام اول '!AI93</f>
        <v>42297398.18181818</v>
      </c>
      <c r="AI92" s="123">
        <f>'گام اول '!AJ93</f>
        <v>0</v>
      </c>
      <c r="AJ92" s="123">
        <f>'گام اول '!AK93</f>
        <v>4500000</v>
      </c>
      <c r="AK92" s="123">
        <f>'گام اول '!AL93</f>
        <v>6000000</v>
      </c>
      <c r="AL92" s="123">
        <f>'گام اول '!AM93</f>
        <v>0</v>
      </c>
      <c r="AM92" s="123">
        <f>'گام اول '!AN93</f>
        <v>0</v>
      </c>
      <c r="AN92" s="123">
        <f>'گام اول '!AO93</f>
        <v>0</v>
      </c>
      <c r="AO92" s="123">
        <f>'گام اول '!AP93</f>
        <v>5000000</v>
      </c>
      <c r="AP92" s="123">
        <f>'گام اول '!AQ93</f>
        <v>0</v>
      </c>
      <c r="AQ92" s="123">
        <f>'گام اول '!AR93</f>
        <v>0</v>
      </c>
      <c r="AR92" s="123">
        <f>'گام اول '!AS93</f>
        <v>0</v>
      </c>
      <c r="AS92" s="375">
        <f>'گام اول '!AT93</f>
        <v>0</v>
      </c>
      <c r="AT92" s="368">
        <f t="shared" si="56"/>
        <v>102108958.18181819</v>
      </c>
      <c r="AU92" s="173">
        <f>'گام اول '!AV93</f>
        <v>79461331.109090909</v>
      </c>
      <c r="AV92" s="141">
        <f>'گام اول '!AW93</f>
        <v>102108958.18181819</v>
      </c>
      <c r="AW92" s="142">
        <f t="shared" si="57"/>
        <v>7147627.0727272741</v>
      </c>
      <c r="AX92" s="75">
        <f t="shared" si="58"/>
        <v>3946133.1109090913</v>
      </c>
      <c r="AY92" s="142">
        <f>'گام اول '!AZ93</f>
        <v>0</v>
      </c>
      <c r="AZ92" s="142">
        <f>'گام اول '!BA93</f>
        <v>0</v>
      </c>
      <c r="BA92" s="142">
        <f>'گام اول '!BB93</f>
        <v>0</v>
      </c>
      <c r="BB92" s="142">
        <f>'گام اول '!BC93</f>
        <v>0</v>
      </c>
      <c r="BC92" s="142">
        <f>'گام اول '!BD93</f>
        <v>0</v>
      </c>
      <c r="BD92" s="142">
        <f>'گام اول '!BE93</f>
        <v>0</v>
      </c>
      <c r="BE92" s="142">
        <f>'گام اول '!BF93</f>
        <v>0</v>
      </c>
      <c r="BF92" s="143">
        <f t="shared" si="59"/>
        <v>11093760.183636365</v>
      </c>
      <c r="BG92" s="140">
        <f t="shared" si="60"/>
        <v>91015197</v>
      </c>
      <c r="BH92" s="144">
        <f t="shared" si="61"/>
        <v>102108958.18181819</v>
      </c>
      <c r="BI92" s="398">
        <f t="shared" si="53"/>
        <v>6638737.5</v>
      </c>
      <c r="BJ92" s="145">
        <f t="shared" si="62"/>
        <v>3692630</v>
      </c>
      <c r="BK92" s="145">
        <f t="shared" si="63"/>
        <v>1107789</v>
      </c>
      <c r="BL92" s="146">
        <f t="shared" si="64"/>
        <v>1120000</v>
      </c>
      <c r="BM92" s="379">
        <v>0</v>
      </c>
      <c r="BN92" s="147">
        <f t="shared" si="65"/>
        <v>114668114.68181819</v>
      </c>
      <c r="BO92" s="148">
        <f t="shared" si="66"/>
        <v>102108958.18181819</v>
      </c>
      <c r="BP92" s="149">
        <f t="shared" si="67"/>
        <v>23485060.381818183</v>
      </c>
      <c r="BQ92" s="150">
        <f t="shared" si="68"/>
        <v>138153175.06363636</v>
      </c>
      <c r="BR92" s="151">
        <f t="shared" si="69"/>
        <v>100800</v>
      </c>
      <c r="BS92" s="147">
        <f t="shared" si="70"/>
        <v>138253975.06363636</v>
      </c>
      <c r="BT92" s="135">
        <v>0</v>
      </c>
      <c r="BU92" s="148">
        <f t="shared" si="71"/>
        <v>11466811.468181819</v>
      </c>
      <c r="BV92" s="152">
        <f t="shared" si="72"/>
        <v>5733405.7340909094</v>
      </c>
      <c r="BW92" s="133">
        <f t="shared" si="73"/>
        <v>121053757.86136363</v>
      </c>
      <c r="BX92" s="147">
        <f t="shared" si="74"/>
        <v>11439156.5</v>
      </c>
      <c r="BY92" s="134">
        <f t="shared" si="75"/>
        <v>109614601.36136363</v>
      </c>
      <c r="CD92" s="388">
        <f>'گام اول '!AU93</f>
        <v>102108958.18181819</v>
      </c>
      <c r="CE92" s="389">
        <f>'گام اول '!AV93</f>
        <v>79461331.109090909</v>
      </c>
      <c r="CF92" s="389">
        <f>'گام اول '!AW93</f>
        <v>102108958.18181819</v>
      </c>
      <c r="CG92" s="389">
        <f>'گام اول '!AX93</f>
        <v>7147627.0727272741</v>
      </c>
      <c r="CH92" s="389">
        <f>'گام اول '!AY93</f>
        <v>3946133.1109090913</v>
      </c>
      <c r="CI92" s="389">
        <f>'گام اول '!AZ93</f>
        <v>0</v>
      </c>
      <c r="CJ92" s="389">
        <f>'گام اول '!BA93</f>
        <v>0</v>
      </c>
      <c r="CK92" s="389">
        <f>'گام اول '!BB93</f>
        <v>0</v>
      </c>
      <c r="CL92" s="389">
        <f>'گام اول '!BC93</f>
        <v>0</v>
      </c>
      <c r="CM92" s="389">
        <f>'گام اول '!BD93</f>
        <v>0</v>
      </c>
      <c r="CN92" s="389">
        <f>'گام اول '!BE93</f>
        <v>0</v>
      </c>
      <c r="CO92" s="389">
        <f>'گام اول '!BF93</f>
        <v>0</v>
      </c>
      <c r="CP92" s="389">
        <f>'گام اول '!BG93</f>
        <v>11093760.183636365</v>
      </c>
      <c r="CQ92" s="389">
        <f>'گام اول '!BH93</f>
        <v>91015197</v>
      </c>
      <c r="CR92" s="389">
        <f t="shared" si="76"/>
        <v>102108958.18181819</v>
      </c>
      <c r="CS92" s="399">
        <f t="shared" si="54"/>
        <v>6638737.5</v>
      </c>
      <c r="CT92" s="388">
        <f t="shared" si="77"/>
        <v>3692630</v>
      </c>
      <c r="CU92" s="389">
        <f t="shared" si="78"/>
        <v>1107789</v>
      </c>
      <c r="CV92" s="389">
        <f t="shared" si="79"/>
        <v>1120000</v>
      </c>
      <c r="CW92" s="55">
        <v>0</v>
      </c>
      <c r="CX92" s="389">
        <f t="shared" si="80"/>
        <v>114668114.68181819</v>
      </c>
      <c r="CY92" s="389">
        <f t="shared" si="81"/>
        <v>102108958.18181819</v>
      </c>
      <c r="CZ92" s="389">
        <f t="shared" si="82"/>
        <v>23485060.381818183</v>
      </c>
      <c r="DA92" s="389">
        <f t="shared" si="83"/>
        <v>138153175.06363636</v>
      </c>
      <c r="DB92" s="389">
        <f t="shared" si="84"/>
        <v>100800</v>
      </c>
      <c r="DC92" s="389">
        <f t="shared" si="85"/>
        <v>138253975.06363636</v>
      </c>
      <c r="DD92" s="394">
        <v>0</v>
      </c>
      <c r="DE92" s="389">
        <f t="shared" si="86"/>
        <v>11466811.468181819</v>
      </c>
      <c r="DF92" s="389">
        <f t="shared" si="87"/>
        <v>5733405.7340909094</v>
      </c>
      <c r="DG92" s="389">
        <f t="shared" si="88"/>
        <v>121053757.86136363</v>
      </c>
      <c r="DH92" s="389">
        <f t="shared" si="89"/>
        <v>11439156.5</v>
      </c>
      <c r="DI92" s="389">
        <f t="shared" si="90"/>
        <v>109614601.36136363</v>
      </c>
      <c r="DJ92" s="389">
        <f t="shared" si="91"/>
        <v>0</v>
      </c>
      <c r="DL92" s="397">
        <f t="shared" si="92"/>
        <v>6638737.5</v>
      </c>
      <c r="DM92" s="397">
        <f t="shared" si="93"/>
        <v>0</v>
      </c>
    </row>
    <row r="93" spans="1:117" s="55" customFormat="1" ht="21" x14ac:dyDescent="0.2">
      <c r="A93" s="191">
        <f t="shared" si="55"/>
        <v>2655495</v>
      </c>
      <c r="B93" s="136">
        <f>'گام اول '!B94</f>
        <v>88</v>
      </c>
      <c r="C93" s="136">
        <f>'گام اول '!C94</f>
        <v>93</v>
      </c>
      <c r="D93" s="136">
        <f>'گام اول '!D94</f>
        <v>13065</v>
      </c>
      <c r="E93" s="136" t="str">
        <f>'گام اول '!E94</f>
        <v>حمید</v>
      </c>
      <c r="F93" s="136" t="str">
        <f>'گام اول '!F94</f>
        <v>افیری</v>
      </c>
      <c r="G93" s="136" t="str">
        <f>'گام اول '!G94</f>
        <v xml:space="preserve">اداری </v>
      </c>
      <c r="H93" s="136" t="str">
        <f>'گام اول '!H94</f>
        <v>البرز</v>
      </c>
      <c r="I93" s="136" t="str">
        <f>'گام اول '!I94</f>
        <v>214-12-3629061-1</v>
      </c>
      <c r="J93" s="136" t="str">
        <f>'گام اول '!J94</f>
        <v>2200496087</v>
      </c>
      <c r="K93" s="136" t="str">
        <f>'گام اول '!K94</f>
        <v>0036231046</v>
      </c>
      <c r="L93" s="136" t="str">
        <f>'گام اول '!L94</f>
        <v>البرز</v>
      </c>
      <c r="M93" s="136" t="str">
        <f>'گام اول '!M94</f>
        <v>اداری-کارشناسی</v>
      </c>
      <c r="N93" s="120">
        <f>'گام اول '!N94</f>
        <v>0</v>
      </c>
      <c r="O93" s="119">
        <f>'گام اول '!O94</f>
        <v>0</v>
      </c>
      <c r="P93" s="121">
        <f>'گام اول '!P94</f>
        <v>0</v>
      </c>
      <c r="Q93" s="358">
        <f>'گام اول '!Q94</f>
        <v>30</v>
      </c>
      <c r="R93" s="358">
        <f>'گام اول '!R94</f>
        <v>105</v>
      </c>
      <c r="S93" s="358">
        <f>'گام اول '!S94</f>
        <v>0</v>
      </c>
      <c r="T93" s="358">
        <f>'گام اول '!T94</f>
        <v>0</v>
      </c>
      <c r="U93" s="137">
        <f>'گام اول '!U94</f>
        <v>0</v>
      </c>
      <c r="V93" s="120">
        <f>'گام اول '!W94</f>
        <v>0</v>
      </c>
      <c r="W93" s="121">
        <f>'گام اول '!X94</f>
        <v>0</v>
      </c>
      <c r="X93" s="366">
        <f>'گام اول '!Y94</f>
        <v>0</v>
      </c>
      <c r="Y93" s="366">
        <f>'گام اول '!Z94</f>
        <v>0</v>
      </c>
      <c r="Z93" s="138">
        <f>'گام اول '!AA94</f>
        <v>1477052</v>
      </c>
      <c r="AA93" s="138">
        <f>'گام اول '!AB94</f>
        <v>46667</v>
      </c>
      <c r="AB93" s="138">
        <f>'گام اول '!AC94</f>
        <v>1523719</v>
      </c>
      <c r="AC93" s="138">
        <f>'گام اول '!AD94</f>
        <v>4500000</v>
      </c>
      <c r="AD93" s="138">
        <f>'گام اول '!AE94</f>
        <v>6000000</v>
      </c>
      <c r="AE93" s="139">
        <f>'گام اول '!AF94</f>
        <v>290891.80909090908</v>
      </c>
      <c r="AF93" s="122">
        <f>'گام اول '!AG94</f>
        <v>44311560</v>
      </c>
      <c r="AG93" s="123">
        <f>'گام اول '!AH94</f>
        <v>1400010</v>
      </c>
      <c r="AH93" s="123">
        <f>'گام اول '!AI94</f>
        <v>30543639.954545453</v>
      </c>
      <c r="AI93" s="123">
        <f>'گام اول '!AJ94</f>
        <v>0</v>
      </c>
      <c r="AJ93" s="123">
        <f>'گام اول '!AK94</f>
        <v>4500000</v>
      </c>
      <c r="AK93" s="123">
        <f>'گام اول '!AL94</f>
        <v>6000000</v>
      </c>
      <c r="AL93" s="123">
        <f>'گام اول '!AM94</f>
        <v>0</v>
      </c>
      <c r="AM93" s="123">
        <f>'گام اول '!AN94</f>
        <v>0</v>
      </c>
      <c r="AN93" s="123">
        <f>'گام اول '!AO94</f>
        <v>0</v>
      </c>
      <c r="AO93" s="123">
        <f>'گام اول '!AP94</f>
        <v>4000000</v>
      </c>
      <c r="AP93" s="123">
        <f>'گام اول '!AQ94</f>
        <v>0</v>
      </c>
      <c r="AQ93" s="123">
        <f>'گام اول '!AR94</f>
        <v>0</v>
      </c>
      <c r="AR93" s="123">
        <f>'گام اول '!AS94</f>
        <v>0</v>
      </c>
      <c r="AS93" s="375">
        <f>'گام اول '!AT94</f>
        <v>0</v>
      </c>
      <c r="AT93" s="368">
        <f t="shared" si="56"/>
        <v>90755209.954545453</v>
      </c>
      <c r="AU93" s="173">
        <f>'گام اول '!AV94</f>
        <v>69902345.257727265</v>
      </c>
      <c r="AV93" s="141">
        <f>'گام اول '!AW94</f>
        <v>90755209.954545453</v>
      </c>
      <c r="AW93" s="142">
        <f t="shared" si="57"/>
        <v>6352864.6968181822</v>
      </c>
      <c r="AX93" s="75">
        <f t="shared" si="58"/>
        <v>2990234.5257727266</v>
      </c>
      <c r="AY93" s="142">
        <f>'گام اول '!AZ94</f>
        <v>0</v>
      </c>
      <c r="AZ93" s="142">
        <f>'گام اول '!BA94</f>
        <v>0</v>
      </c>
      <c r="BA93" s="142">
        <f>'گام اول '!BB94</f>
        <v>0</v>
      </c>
      <c r="BB93" s="142">
        <f>'گام اول '!BC94</f>
        <v>0</v>
      </c>
      <c r="BC93" s="142">
        <f>'گام اول '!BD94</f>
        <v>0</v>
      </c>
      <c r="BD93" s="142">
        <f>'گام اول '!BE94</f>
        <v>0</v>
      </c>
      <c r="BE93" s="142">
        <f>'گام اول '!BF94</f>
        <v>0</v>
      </c>
      <c r="BF93" s="143">
        <f t="shared" si="59"/>
        <v>9343099.2225909084</v>
      </c>
      <c r="BG93" s="140">
        <f t="shared" si="60"/>
        <v>81412110</v>
      </c>
      <c r="BH93" s="144">
        <f t="shared" si="61"/>
        <v>90755209.954545453</v>
      </c>
      <c r="BI93" s="398">
        <f t="shared" si="53"/>
        <v>6638737.5</v>
      </c>
      <c r="BJ93" s="145">
        <f t="shared" si="62"/>
        <v>3809297.5</v>
      </c>
      <c r="BK93" s="145">
        <f t="shared" si="63"/>
        <v>1142789.25</v>
      </c>
      <c r="BL93" s="146">
        <f t="shared" si="64"/>
        <v>1120000</v>
      </c>
      <c r="BM93" s="379">
        <v>0</v>
      </c>
      <c r="BN93" s="147">
        <f t="shared" si="65"/>
        <v>103466034.20454545</v>
      </c>
      <c r="BO93" s="148">
        <f t="shared" si="66"/>
        <v>90755209.954545453</v>
      </c>
      <c r="BP93" s="149">
        <f t="shared" si="67"/>
        <v>20873698.289545454</v>
      </c>
      <c r="BQ93" s="150">
        <f t="shared" si="68"/>
        <v>124339732.49409091</v>
      </c>
      <c r="BR93" s="151">
        <f t="shared" si="69"/>
        <v>100800</v>
      </c>
      <c r="BS93" s="147">
        <f t="shared" si="70"/>
        <v>124440532.49409091</v>
      </c>
      <c r="BT93" s="135">
        <v>0</v>
      </c>
      <c r="BU93" s="148">
        <f t="shared" si="71"/>
        <v>10346603.420454547</v>
      </c>
      <c r="BV93" s="152">
        <f t="shared" si="72"/>
        <v>5173301.7102272734</v>
      </c>
      <c r="BW93" s="133">
        <f t="shared" si="73"/>
        <v>108920627.3634091</v>
      </c>
      <c r="BX93" s="147">
        <f t="shared" si="74"/>
        <v>11590824.25</v>
      </c>
      <c r="BY93" s="134">
        <f t="shared" si="75"/>
        <v>97329803.113409102</v>
      </c>
      <c r="CD93" s="388">
        <f>'گام اول '!AU94</f>
        <v>90755209.954545453</v>
      </c>
      <c r="CE93" s="389">
        <f>'گام اول '!AV94</f>
        <v>69902345.257727265</v>
      </c>
      <c r="CF93" s="389">
        <f>'گام اول '!AW94</f>
        <v>90755209.954545453</v>
      </c>
      <c r="CG93" s="389">
        <f>'گام اول '!AX94</f>
        <v>6352864.6968181822</v>
      </c>
      <c r="CH93" s="389">
        <f>'گام اول '!AY94</f>
        <v>2990234.5257727266</v>
      </c>
      <c r="CI93" s="389">
        <f>'گام اول '!AZ94</f>
        <v>0</v>
      </c>
      <c r="CJ93" s="389">
        <f>'گام اول '!BA94</f>
        <v>0</v>
      </c>
      <c r="CK93" s="389">
        <f>'گام اول '!BB94</f>
        <v>0</v>
      </c>
      <c r="CL93" s="389">
        <f>'گام اول '!BC94</f>
        <v>0</v>
      </c>
      <c r="CM93" s="389">
        <f>'گام اول '!BD94</f>
        <v>0</v>
      </c>
      <c r="CN93" s="389">
        <f>'گام اول '!BE94</f>
        <v>0</v>
      </c>
      <c r="CO93" s="389">
        <f>'گام اول '!BF94</f>
        <v>0</v>
      </c>
      <c r="CP93" s="389">
        <f>'گام اول '!BG94</f>
        <v>9343099.2225909084</v>
      </c>
      <c r="CQ93" s="389">
        <f>'گام اول '!BH94</f>
        <v>81412110</v>
      </c>
      <c r="CR93" s="389">
        <f t="shared" si="76"/>
        <v>90755209.954545453</v>
      </c>
      <c r="CS93" s="399">
        <f t="shared" si="54"/>
        <v>6638737.5</v>
      </c>
      <c r="CT93" s="388">
        <f t="shared" si="77"/>
        <v>3809297.5</v>
      </c>
      <c r="CU93" s="389">
        <f t="shared" si="78"/>
        <v>1142789.25</v>
      </c>
      <c r="CV93" s="389">
        <f t="shared" si="79"/>
        <v>1120000</v>
      </c>
      <c r="CW93" s="55">
        <v>0</v>
      </c>
      <c r="CX93" s="389">
        <f t="shared" si="80"/>
        <v>103466034.20454545</v>
      </c>
      <c r="CY93" s="389">
        <f t="shared" si="81"/>
        <v>90755209.954545453</v>
      </c>
      <c r="CZ93" s="389">
        <f t="shared" si="82"/>
        <v>20873698.289545454</v>
      </c>
      <c r="DA93" s="389">
        <f t="shared" si="83"/>
        <v>124339732.49409091</v>
      </c>
      <c r="DB93" s="389">
        <f t="shared" si="84"/>
        <v>100800</v>
      </c>
      <c r="DC93" s="389">
        <f t="shared" si="85"/>
        <v>124440532.49409091</v>
      </c>
      <c r="DD93" s="394">
        <v>0</v>
      </c>
      <c r="DE93" s="389">
        <f t="shared" si="86"/>
        <v>10346603.420454547</v>
      </c>
      <c r="DF93" s="389">
        <f t="shared" si="87"/>
        <v>5173301.7102272734</v>
      </c>
      <c r="DG93" s="389">
        <f t="shared" si="88"/>
        <v>108920627.3634091</v>
      </c>
      <c r="DH93" s="389">
        <f t="shared" si="89"/>
        <v>11590824.25</v>
      </c>
      <c r="DI93" s="389">
        <f t="shared" si="90"/>
        <v>97329803.113409102</v>
      </c>
      <c r="DJ93" s="389">
        <f t="shared" si="91"/>
        <v>0</v>
      </c>
      <c r="DL93" s="397">
        <f t="shared" si="92"/>
        <v>6638737.5</v>
      </c>
      <c r="DM93" s="397">
        <f t="shared" si="93"/>
        <v>0</v>
      </c>
    </row>
    <row r="94" spans="1:117" s="55" customFormat="1" ht="21" x14ac:dyDescent="0.2">
      <c r="A94" s="191">
        <f t="shared" si="55"/>
        <v>2655495</v>
      </c>
      <c r="B94" s="136">
        <f>'گام اول '!B95</f>
        <v>89</v>
      </c>
      <c r="C94" s="136">
        <f>'گام اول '!C95</f>
        <v>94</v>
      </c>
      <c r="D94" s="136">
        <f>'گام اول '!D95</f>
        <v>13075</v>
      </c>
      <c r="E94" s="136" t="str">
        <f>'گام اول '!E95</f>
        <v>سید محمدرضا</v>
      </c>
      <c r="F94" s="136" t="str">
        <f>'گام اول '!F95</f>
        <v>میرسعیدی</v>
      </c>
      <c r="G94" s="136" t="str">
        <f>'گام اول '!G95</f>
        <v xml:space="preserve">اداری </v>
      </c>
      <c r="H94" s="136" t="str">
        <f>'گام اول '!H95</f>
        <v>البرز</v>
      </c>
      <c r="I94" s="136" t="str">
        <f>'گام اول '!I95</f>
        <v>254-700-99003293-1</v>
      </c>
      <c r="J94" s="136" t="str">
        <f>'گام اول '!J95</f>
        <v>0310972884</v>
      </c>
      <c r="K94" s="136">
        <f>'گام اول '!K95</f>
        <v>0</v>
      </c>
      <c r="L94" s="136" t="str">
        <f>'گام اول '!L95</f>
        <v>البرز</v>
      </c>
      <c r="M94" s="136" t="str">
        <f>'گام اول '!M95</f>
        <v>اداری-کارشناسی ارشد</v>
      </c>
      <c r="N94" s="120">
        <f>'گام اول '!N95</f>
        <v>0</v>
      </c>
      <c r="O94" s="119">
        <f>'گام اول '!O95</f>
        <v>0</v>
      </c>
      <c r="P94" s="121">
        <f>'گام اول '!P95</f>
        <v>0</v>
      </c>
      <c r="Q94" s="358">
        <f>'گام اول '!Q95</f>
        <v>30</v>
      </c>
      <c r="R94" s="358">
        <f>'گام اول '!R95</f>
        <v>57</v>
      </c>
      <c r="S94" s="358">
        <f>'گام اول '!S95</f>
        <v>0</v>
      </c>
      <c r="T94" s="358">
        <f>'گام اول '!T95</f>
        <v>0</v>
      </c>
      <c r="U94" s="137">
        <f>'گام اول '!U95</f>
        <v>0</v>
      </c>
      <c r="V94" s="120">
        <f>'گام اول '!W95</f>
        <v>0</v>
      </c>
      <c r="W94" s="121">
        <f>'گام اول '!X95</f>
        <v>0</v>
      </c>
      <c r="X94" s="366">
        <f>'گام اول '!Y95</f>
        <v>0</v>
      </c>
      <c r="Y94" s="366">
        <f>'گام اول '!Z95</f>
        <v>0</v>
      </c>
      <c r="Z94" s="138">
        <f>'گام اول '!AA95</f>
        <v>1642901</v>
      </c>
      <c r="AA94" s="138">
        <f>'گام اول '!AB95</f>
        <v>46667</v>
      </c>
      <c r="AB94" s="138">
        <f>'گام اول '!AC95</f>
        <v>1689568</v>
      </c>
      <c r="AC94" s="138">
        <f>'گام اول '!AD95</f>
        <v>4500000</v>
      </c>
      <c r="AD94" s="138">
        <f>'گام اول '!AE95</f>
        <v>6000000</v>
      </c>
      <c r="AE94" s="139">
        <f>'گام اول '!AF95</f>
        <v>322553.89090909087</v>
      </c>
      <c r="AF94" s="122">
        <f>'گام اول '!AG95</f>
        <v>49287030</v>
      </c>
      <c r="AG94" s="123">
        <f>'گام اول '!AH95</f>
        <v>1400010</v>
      </c>
      <c r="AH94" s="123">
        <f>'گام اول '!AI95</f>
        <v>18385571.781818181</v>
      </c>
      <c r="AI94" s="123">
        <f>'گام اول '!AJ95</f>
        <v>0</v>
      </c>
      <c r="AJ94" s="123">
        <f>'گام اول '!AK95</f>
        <v>4500000</v>
      </c>
      <c r="AK94" s="123">
        <f>'گام اول '!AL95</f>
        <v>6000000</v>
      </c>
      <c r="AL94" s="123">
        <f>'گام اول '!AM95</f>
        <v>0</v>
      </c>
      <c r="AM94" s="123">
        <f>'گام اول '!AN95</f>
        <v>0</v>
      </c>
      <c r="AN94" s="123">
        <f>'گام اول '!AO95</f>
        <v>0</v>
      </c>
      <c r="AO94" s="123">
        <f>'گام اول '!AP95</f>
        <v>4000000</v>
      </c>
      <c r="AP94" s="123">
        <f>'گام اول '!AQ95</f>
        <v>0</v>
      </c>
      <c r="AQ94" s="123">
        <f>'گام اول '!AR95</f>
        <v>0</v>
      </c>
      <c r="AR94" s="123">
        <f>'گام اول '!AS95</f>
        <v>0</v>
      </c>
      <c r="AS94" s="375">
        <f>'گام اول '!AT95</f>
        <v>0</v>
      </c>
      <c r="AT94" s="368">
        <f t="shared" si="56"/>
        <v>83572611.781818181</v>
      </c>
      <c r="AU94" s="173">
        <f>'گام اول '!AV95</f>
        <v>63222528.957090907</v>
      </c>
      <c r="AV94" s="141">
        <f>'گام اول '!AW95</f>
        <v>83572611.781818181</v>
      </c>
      <c r="AW94" s="142">
        <f t="shared" si="57"/>
        <v>5850082.8247272735</v>
      </c>
      <c r="AX94" s="75">
        <f t="shared" si="58"/>
        <v>2322252.8957090909</v>
      </c>
      <c r="AY94" s="142">
        <f>'گام اول '!AZ95</f>
        <v>0</v>
      </c>
      <c r="AZ94" s="142">
        <f>'گام اول '!BA95</f>
        <v>0</v>
      </c>
      <c r="BA94" s="142">
        <f>'گام اول '!BB95</f>
        <v>0</v>
      </c>
      <c r="BB94" s="142">
        <f>'گام اول '!BC95</f>
        <v>0</v>
      </c>
      <c r="BC94" s="142">
        <f>'گام اول '!BD95</f>
        <v>0</v>
      </c>
      <c r="BD94" s="142">
        <f>'گام اول '!BE95</f>
        <v>0</v>
      </c>
      <c r="BE94" s="142">
        <f>'گام اول '!BF95</f>
        <v>0</v>
      </c>
      <c r="BF94" s="143">
        <f t="shared" si="59"/>
        <v>8172335.7204363644</v>
      </c>
      <c r="BG94" s="140">
        <f t="shared" si="60"/>
        <v>75400276</v>
      </c>
      <c r="BH94" s="144">
        <f t="shared" si="61"/>
        <v>83572611.781818181</v>
      </c>
      <c r="BI94" s="398">
        <f t="shared" si="53"/>
        <v>6638737.5</v>
      </c>
      <c r="BJ94" s="145">
        <f t="shared" si="62"/>
        <v>4223920</v>
      </c>
      <c r="BK94" s="145">
        <f t="shared" si="63"/>
        <v>1267176</v>
      </c>
      <c r="BL94" s="146">
        <f t="shared" si="64"/>
        <v>1120000</v>
      </c>
      <c r="BM94" s="379">
        <v>0</v>
      </c>
      <c r="BN94" s="147">
        <f t="shared" si="65"/>
        <v>96822445.281818181</v>
      </c>
      <c r="BO94" s="148">
        <f t="shared" si="66"/>
        <v>83572611.781818181</v>
      </c>
      <c r="BP94" s="149">
        <f t="shared" si="67"/>
        <v>19221700.709818184</v>
      </c>
      <c r="BQ94" s="150">
        <f t="shared" si="68"/>
        <v>116044145.99163637</v>
      </c>
      <c r="BR94" s="151">
        <f t="shared" si="69"/>
        <v>100800</v>
      </c>
      <c r="BS94" s="147">
        <f t="shared" si="70"/>
        <v>116144945.99163637</v>
      </c>
      <c r="BT94" s="135">
        <v>0</v>
      </c>
      <c r="BU94" s="148">
        <f t="shared" si="71"/>
        <v>9682244.5281818192</v>
      </c>
      <c r="BV94" s="152">
        <f t="shared" si="72"/>
        <v>4841122.2640909096</v>
      </c>
      <c r="BW94" s="133">
        <f t="shared" si="73"/>
        <v>101621579.19936363</v>
      </c>
      <c r="BX94" s="147">
        <f t="shared" si="74"/>
        <v>12129833.5</v>
      </c>
      <c r="BY94" s="134">
        <f t="shared" si="75"/>
        <v>89491745.699363634</v>
      </c>
      <c r="CD94" s="388">
        <f>'گام اول '!AU95</f>
        <v>83572611.781818181</v>
      </c>
      <c r="CE94" s="389">
        <f>'گام اول '!AV95</f>
        <v>63222528.957090907</v>
      </c>
      <c r="CF94" s="389">
        <f>'گام اول '!AW95</f>
        <v>83572611.781818181</v>
      </c>
      <c r="CG94" s="389">
        <f>'گام اول '!AX95</f>
        <v>5850082.8247272735</v>
      </c>
      <c r="CH94" s="389">
        <f>'گام اول '!AY95</f>
        <v>2322252.8957090909</v>
      </c>
      <c r="CI94" s="389">
        <f>'گام اول '!AZ95</f>
        <v>0</v>
      </c>
      <c r="CJ94" s="389">
        <f>'گام اول '!BA95</f>
        <v>0</v>
      </c>
      <c r="CK94" s="389">
        <f>'گام اول '!BB95</f>
        <v>0</v>
      </c>
      <c r="CL94" s="389">
        <f>'گام اول '!BC95</f>
        <v>0</v>
      </c>
      <c r="CM94" s="389">
        <f>'گام اول '!BD95</f>
        <v>0</v>
      </c>
      <c r="CN94" s="389">
        <f>'گام اول '!BE95</f>
        <v>0</v>
      </c>
      <c r="CO94" s="389">
        <f>'گام اول '!BF95</f>
        <v>0</v>
      </c>
      <c r="CP94" s="389">
        <f>'گام اول '!BG95</f>
        <v>8172335.7204363644</v>
      </c>
      <c r="CQ94" s="389">
        <f>'گام اول '!BH95</f>
        <v>75400276</v>
      </c>
      <c r="CR94" s="389">
        <f t="shared" si="76"/>
        <v>83572611.781818181</v>
      </c>
      <c r="CS94" s="399">
        <f t="shared" si="54"/>
        <v>6638737.5</v>
      </c>
      <c r="CT94" s="388">
        <f t="shared" si="77"/>
        <v>4223920</v>
      </c>
      <c r="CU94" s="389">
        <f t="shared" si="78"/>
        <v>1267176</v>
      </c>
      <c r="CV94" s="389">
        <f t="shared" si="79"/>
        <v>1120000</v>
      </c>
      <c r="CW94" s="55">
        <v>0</v>
      </c>
      <c r="CX94" s="389">
        <f t="shared" si="80"/>
        <v>96822445.281818181</v>
      </c>
      <c r="CY94" s="389">
        <f t="shared" si="81"/>
        <v>83572611.781818181</v>
      </c>
      <c r="CZ94" s="389">
        <f t="shared" si="82"/>
        <v>19221700.709818184</v>
      </c>
      <c r="DA94" s="389">
        <f t="shared" si="83"/>
        <v>116044145.99163637</v>
      </c>
      <c r="DB94" s="389">
        <f t="shared" si="84"/>
        <v>100800</v>
      </c>
      <c r="DC94" s="389">
        <f t="shared" si="85"/>
        <v>116144945.99163637</v>
      </c>
      <c r="DD94" s="394">
        <v>0</v>
      </c>
      <c r="DE94" s="389">
        <f t="shared" si="86"/>
        <v>9682244.5281818192</v>
      </c>
      <c r="DF94" s="389">
        <f t="shared" si="87"/>
        <v>4841122.2640909096</v>
      </c>
      <c r="DG94" s="389">
        <f t="shared" si="88"/>
        <v>101621579.19936363</v>
      </c>
      <c r="DH94" s="389">
        <f t="shared" si="89"/>
        <v>12129833.5</v>
      </c>
      <c r="DI94" s="389">
        <f t="shared" si="90"/>
        <v>89491745.699363634</v>
      </c>
      <c r="DJ94" s="389">
        <f t="shared" si="91"/>
        <v>0</v>
      </c>
      <c r="DL94" s="397">
        <f t="shared" si="92"/>
        <v>6638737.5</v>
      </c>
      <c r="DM94" s="397">
        <f t="shared" si="93"/>
        <v>0</v>
      </c>
    </row>
    <row r="95" spans="1:117" s="55" customFormat="1" ht="21" x14ac:dyDescent="0.2">
      <c r="A95" s="191">
        <f t="shared" si="55"/>
        <v>2655495</v>
      </c>
      <c r="B95" s="136">
        <f>'گام اول '!B96</f>
        <v>90</v>
      </c>
      <c r="C95" s="136">
        <f>'گام اول '!C96</f>
        <v>95</v>
      </c>
      <c r="D95" s="136">
        <f>'گام اول '!D96</f>
        <v>13183</v>
      </c>
      <c r="E95" s="136" t="str">
        <f>'گام اول '!E96</f>
        <v>مجتبی</v>
      </c>
      <c r="F95" s="136" t="str">
        <f>'گام اول '!F96</f>
        <v>شاهینی</v>
      </c>
      <c r="G95" s="136" t="str">
        <f>'گام اول '!G96</f>
        <v xml:space="preserve">اداری </v>
      </c>
      <c r="H95" s="136" t="str">
        <f>'گام اول '!H96</f>
        <v>ایلام</v>
      </c>
      <c r="I95" s="136" t="str">
        <f>'گام اول '!I96</f>
        <v>121-813-3182716-1</v>
      </c>
      <c r="J95" s="136">
        <f>'گام اول '!J96</f>
        <v>4539918230</v>
      </c>
      <c r="K95" s="136" t="str">
        <f>'گام اول '!K96</f>
        <v>0019271719</v>
      </c>
      <c r="L95" s="136" t="str">
        <f>'گام اول '!L96</f>
        <v>ایلام</v>
      </c>
      <c r="M95" s="136" t="str">
        <f>'گام اول '!M96</f>
        <v>اداری-کارشناسی ارشد</v>
      </c>
      <c r="N95" s="120">
        <f>'گام اول '!N96</f>
        <v>0</v>
      </c>
      <c r="O95" s="119">
        <f>'گام اول '!O96</f>
        <v>0</v>
      </c>
      <c r="P95" s="121">
        <f>'گام اول '!P96</f>
        <v>0</v>
      </c>
      <c r="Q95" s="358">
        <f>'گام اول '!Q96</f>
        <v>30</v>
      </c>
      <c r="R95" s="358">
        <f>'گام اول '!R96</f>
        <v>5</v>
      </c>
      <c r="S95" s="358">
        <f>'گام اول '!S96</f>
        <v>0</v>
      </c>
      <c r="T95" s="358">
        <f>'گام اول '!T96</f>
        <v>0</v>
      </c>
      <c r="U95" s="137">
        <f>'گام اول '!U96</f>
        <v>5</v>
      </c>
      <c r="V95" s="120">
        <f>'گام اول '!W96</f>
        <v>0</v>
      </c>
      <c r="W95" s="121">
        <f>'گام اول '!X96</f>
        <v>0</v>
      </c>
      <c r="X95" s="366">
        <f>'گام اول '!Y96</f>
        <v>0</v>
      </c>
      <c r="Y95" s="366">
        <f>'گام اول '!Z96</f>
        <v>0</v>
      </c>
      <c r="Z95" s="138">
        <f>'گام اول '!AA96</f>
        <v>1642901</v>
      </c>
      <c r="AA95" s="138">
        <f>'گام اول '!AB96</f>
        <v>46667</v>
      </c>
      <c r="AB95" s="138">
        <f>'گام اول '!AC96</f>
        <v>1689568</v>
      </c>
      <c r="AC95" s="138">
        <f>'گام اول '!AD96</f>
        <v>4500000</v>
      </c>
      <c r="AD95" s="138">
        <f>'گام اول '!AE96</f>
        <v>6000000</v>
      </c>
      <c r="AE95" s="139">
        <f>'گام اول '!AF96</f>
        <v>322553.89090909087</v>
      </c>
      <c r="AF95" s="122">
        <f>'گام اول '!AG96</f>
        <v>49287030</v>
      </c>
      <c r="AG95" s="123">
        <f>'گام اول '!AH96</f>
        <v>1400010</v>
      </c>
      <c r="AH95" s="123">
        <f>'گام اول '!AI96</f>
        <v>1612769.4545454544</v>
      </c>
      <c r="AI95" s="123">
        <f>'گام اول '!AJ96</f>
        <v>0</v>
      </c>
      <c r="AJ95" s="123">
        <f>'گام اول '!AK96</f>
        <v>4500000</v>
      </c>
      <c r="AK95" s="123">
        <f>'گام اول '!AL96</f>
        <v>6000000</v>
      </c>
      <c r="AL95" s="123">
        <f>'گام اول '!AM96</f>
        <v>0</v>
      </c>
      <c r="AM95" s="123">
        <f>'گام اول '!AN96</f>
        <v>0</v>
      </c>
      <c r="AN95" s="123">
        <f>'گام اول '!AO96</f>
        <v>8447840</v>
      </c>
      <c r="AO95" s="123">
        <f>'گام اول '!AP96</f>
        <v>3000000</v>
      </c>
      <c r="AP95" s="123">
        <f>'گام اول '!AQ96</f>
        <v>0</v>
      </c>
      <c r="AQ95" s="123">
        <f>'گام اول '!AR96</f>
        <v>0</v>
      </c>
      <c r="AR95" s="123">
        <f>'گام اول '!AS96</f>
        <v>0</v>
      </c>
      <c r="AS95" s="375">
        <f>'گام اول '!AT96</f>
        <v>0</v>
      </c>
      <c r="AT95" s="368">
        <f t="shared" si="56"/>
        <v>74247649.454545453</v>
      </c>
      <c r="AU95" s="173">
        <f>'گام اول '!AV96</f>
        <v>47693822.792727269</v>
      </c>
      <c r="AV95" s="141">
        <f>'گام اول '!AW96</f>
        <v>65799809.454545453</v>
      </c>
      <c r="AW95" s="142">
        <f t="shared" si="57"/>
        <v>4605986.6618181821</v>
      </c>
      <c r="AX95" s="75">
        <f t="shared" si="58"/>
        <v>769382.27927272697</v>
      </c>
      <c r="AY95" s="142">
        <f>'گام اول '!AZ96</f>
        <v>0</v>
      </c>
      <c r="AZ95" s="142">
        <f>'گام اول '!BA96</f>
        <v>0</v>
      </c>
      <c r="BA95" s="142">
        <f>'گام اول '!BB96</f>
        <v>0</v>
      </c>
      <c r="BB95" s="142">
        <f>'گام اول '!BC96</f>
        <v>0</v>
      </c>
      <c r="BC95" s="142">
        <f>'گام اول '!BD96</f>
        <v>0</v>
      </c>
      <c r="BD95" s="142">
        <f>'گام اول '!BE96</f>
        <v>0</v>
      </c>
      <c r="BE95" s="142">
        <f>'گام اول '!BF96</f>
        <v>0</v>
      </c>
      <c r="BF95" s="143">
        <f t="shared" si="59"/>
        <v>5375368.9410909088</v>
      </c>
      <c r="BG95" s="140">
        <f t="shared" si="60"/>
        <v>68872280</v>
      </c>
      <c r="BH95" s="144">
        <f t="shared" si="61"/>
        <v>74247649.454545453</v>
      </c>
      <c r="BI95" s="398">
        <f t="shared" si="53"/>
        <v>6638737.5</v>
      </c>
      <c r="BJ95" s="145">
        <f t="shared" si="62"/>
        <v>4223920</v>
      </c>
      <c r="BK95" s="145">
        <f t="shared" si="63"/>
        <v>1267176</v>
      </c>
      <c r="BL95" s="146">
        <f t="shared" si="64"/>
        <v>1120000</v>
      </c>
      <c r="BM95" s="379">
        <v>0</v>
      </c>
      <c r="BN95" s="147">
        <f t="shared" si="65"/>
        <v>87497482.954545453</v>
      </c>
      <c r="BO95" s="148">
        <f t="shared" si="66"/>
        <v>65799809.454545453</v>
      </c>
      <c r="BP95" s="149">
        <f t="shared" si="67"/>
        <v>15133956.174545456</v>
      </c>
      <c r="BQ95" s="150">
        <f t="shared" si="68"/>
        <v>102631439.12909091</v>
      </c>
      <c r="BR95" s="151">
        <f t="shared" si="69"/>
        <v>100800</v>
      </c>
      <c r="BS95" s="147">
        <f t="shared" si="70"/>
        <v>102732239.12909091</v>
      </c>
      <c r="BT95" s="135">
        <v>0</v>
      </c>
      <c r="BU95" s="148">
        <f t="shared" si="71"/>
        <v>8749748.2954545449</v>
      </c>
      <c r="BV95" s="152">
        <f t="shared" si="72"/>
        <v>4374874.1477272725</v>
      </c>
      <c r="BW95" s="133">
        <f t="shared" si="73"/>
        <v>89607616.685909092</v>
      </c>
      <c r="BX95" s="147">
        <f t="shared" si="74"/>
        <v>12129833.5</v>
      </c>
      <c r="BY95" s="134">
        <f t="shared" si="75"/>
        <v>77477783.185909092</v>
      </c>
      <c r="CD95" s="388">
        <f>'گام اول '!AU96</f>
        <v>74247649.454545453</v>
      </c>
      <c r="CE95" s="389">
        <f>'گام اول '!AV96</f>
        <v>47693822.792727269</v>
      </c>
      <c r="CF95" s="389">
        <f>'گام اول '!AW96</f>
        <v>65799809.454545453</v>
      </c>
      <c r="CG95" s="389">
        <f>'گام اول '!AX96</f>
        <v>4605986.6618181821</v>
      </c>
      <c r="CH95" s="389">
        <f>'گام اول '!AY96</f>
        <v>769382.27927272697</v>
      </c>
      <c r="CI95" s="389">
        <f>'گام اول '!AZ96</f>
        <v>0</v>
      </c>
      <c r="CJ95" s="389">
        <f>'گام اول '!BA96</f>
        <v>0</v>
      </c>
      <c r="CK95" s="389">
        <f>'گام اول '!BB96</f>
        <v>0</v>
      </c>
      <c r="CL95" s="389">
        <f>'گام اول '!BC96</f>
        <v>0</v>
      </c>
      <c r="CM95" s="389">
        <f>'گام اول '!BD96</f>
        <v>0</v>
      </c>
      <c r="CN95" s="389">
        <f>'گام اول '!BE96</f>
        <v>0</v>
      </c>
      <c r="CO95" s="389">
        <f>'گام اول '!BF96</f>
        <v>0</v>
      </c>
      <c r="CP95" s="389">
        <f>'گام اول '!BG96</f>
        <v>5375368.9410909088</v>
      </c>
      <c r="CQ95" s="389">
        <f>'گام اول '!BH96</f>
        <v>68872280</v>
      </c>
      <c r="CR95" s="389">
        <f t="shared" si="76"/>
        <v>74247649.454545453</v>
      </c>
      <c r="CS95" s="399">
        <f t="shared" si="54"/>
        <v>6638737.5</v>
      </c>
      <c r="CT95" s="388">
        <f t="shared" si="77"/>
        <v>4223920</v>
      </c>
      <c r="CU95" s="389">
        <f t="shared" si="78"/>
        <v>1267176</v>
      </c>
      <c r="CV95" s="389">
        <f t="shared" si="79"/>
        <v>1120000</v>
      </c>
      <c r="CW95" s="55">
        <v>0</v>
      </c>
      <c r="CX95" s="389">
        <f t="shared" si="80"/>
        <v>87497482.954545453</v>
      </c>
      <c r="CY95" s="389">
        <f t="shared" si="81"/>
        <v>65799809.454545453</v>
      </c>
      <c r="CZ95" s="389">
        <f t="shared" si="82"/>
        <v>15133956.174545456</v>
      </c>
      <c r="DA95" s="389">
        <f t="shared" si="83"/>
        <v>102631439.12909091</v>
      </c>
      <c r="DB95" s="389">
        <f t="shared" si="84"/>
        <v>100800</v>
      </c>
      <c r="DC95" s="389">
        <f t="shared" si="85"/>
        <v>102732239.12909091</v>
      </c>
      <c r="DD95" s="394">
        <v>0</v>
      </c>
      <c r="DE95" s="389">
        <f t="shared" si="86"/>
        <v>8749748.2954545449</v>
      </c>
      <c r="DF95" s="389">
        <f t="shared" si="87"/>
        <v>4374874.1477272725</v>
      </c>
      <c r="DG95" s="389">
        <f t="shared" si="88"/>
        <v>89607616.685909092</v>
      </c>
      <c r="DH95" s="389">
        <f t="shared" si="89"/>
        <v>12129833.5</v>
      </c>
      <c r="DI95" s="389">
        <f t="shared" si="90"/>
        <v>77477783.185909092</v>
      </c>
      <c r="DJ95" s="389">
        <f t="shared" si="91"/>
        <v>0</v>
      </c>
      <c r="DL95" s="397">
        <f t="shared" si="92"/>
        <v>6638737.5</v>
      </c>
      <c r="DM95" s="397">
        <f t="shared" si="93"/>
        <v>0</v>
      </c>
    </row>
    <row r="96" spans="1:117" s="55" customFormat="1" ht="21" x14ac:dyDescent="0.2">
      <c r="A96" s="191">
        <f t="shared" si="55"/>
        <v>2655495</v>
      </c>
      <c r="B96" s="136">
        <f>'گام اول '!B97</f>
        <v>91</v>
      </c>
      <c r="C96" s="136">
        <f>'گام اول '!C97</f>
        <v>96</v>
      </c>
      <c r="D96" s="136">
        <f>'گام اول '!D97</f>
        <v>13182</v>
      </c>
      <c r="E96" s="136" t="str">
        <f>'گام اول '!E97</f>
        <v>ایوب</v>
      </c>
      <c r="F96" s="136" t="str">
        <f>'گام اول '!F97</f>
        <v>فرج الهی</v>
      </c>
      <c r="G96" s="136" t="str">
        <f>'گام اول '!G97</f>
        <v xml:space="preserve">اداری </v>
      </c>
      <c r="H96" s="136" t="str">
        <f>'گام اول '!H97</f>
        <v>ایلام</v>
      </c>
      <c r="I96" s="136" t="str">
        <f>'گام اول '!I97</f>
        <v>273-12-3811115-1</v>
      </c>
      <c r="J96" s="136">
        <f>'گام اول '!J97</f>
        <v>6349609123</v>
      </c>
      <c r="K96" s="136" t="str">
        <f>'گام اول '!K97</f>
        <v>0067478629</v>
      </c>
      <c r="L96" s="136" t="str">
        <f>'گام اول '!L97</f>
        <v>ایلام</v>
      </c>
      <c r="M96" s="136" t="str">
        <f>'گام اول '!M97</f>
        <v>اداری-کارشناسی</v>
      </c>
      <c r="N96" s="120">
        <f>'گام اول '!N97</f>
        <v>0</v>
      </c>
      <c r="O96" s="119">
        <f>'گام اول '!O97</f>
        <v>0</v>
      </c>
      <c r="P96" s="121">
        <f>'گام اول '!P97</f>
        <v>0</v>
      </c>
      <c r="Q96" s="358">
        <f>'گام اول '!Q97</f>
        <v>30</v>
      </c>
      <c r="R96" s="358">
        <f>'گام اول '!R97</f>
        <v>69</v>
      </c>
      <c r="S96" s="358">
        <f>'گام اول '!S97</f>
        <v>0</v>
      </c>
      <c r="T96" s="358">
        <f>'گام اول '!T97</f>
        <v>0</v>
      </c>
      <c r="U96" s="137">
        <f>'گام اول '!U97</f>
        <v>10</v>
      </c>
      <c r="V96" s="120">
        <f>'گام اول '!W97</f>
        <v>0</v>
      </c>
      <c r="W96" s="121">
        <f>'گام اول '!X97</f>
        <v>0</v>
      </c>
      <c r="X96" s="366">
        <f>'گام اول '!Y97</f>
        <v>0</v>
      </c>
      <c r="Y96" s="366">
        <f>'گام اول '!Z97</f>
        <v>0</v>
      </c>
      <c r="Z96" s="138">
        <f>'گام اول '!AA97</f>
        <v>1477052</v>
      </c>
      <c r="AA96" s="138">
        <f>'گام اول '!AB97</f>
        <v>46667</v>
      </c>
      <c r="AB96" s="138">
        <f>'گام اول '!AC97</f>
        <v>1523719</v>
      </c>
      <c r="AC96" s="138">
        <f>'گام اول '!AD97</f>
        <v>4500000</v>
      </c>
      <c r="AD96" s="138">
        <f>'گام اول '!AE97</f>
        <v>6000000</v>
      </c>
      <c r="AE96" s="139">
        <f>'گام اول '!AF97</f>
        <v>290891.80909090908</v>
      </c>
      <c r="AF96" s="122">
        <f>'گام اول '!AG97</f>
        <v>44311560</v>
      </c>
      <c r="AG96" s="123">
        <f>'گام اول '!AH97</f>
        <v>1400010</v>
      </c>
      <c r="AH96" s="123">
        <f>'گام اول '!AI97</f>
        <v>20071534.827272728</v>
      </c>
      <c r="AI96" s="123">
        <f>'گام اول '!AJ97</f>
        <v>0</v>
      </c>
      <c r="AJ96" s="123">
        <f>'گام اول '!AK97</f>
        <v>4500000</v>
      </c>
      <c r="AK96" s="123">
        <f>'گام اول '!AL97</f>
        <v>6000000</v>
      </c>
      <c r="AL96" s="123">
        <f>'گام اول '!AM97</f>
        <v>0</v>
      </c>
      <c r="AM96" s="123">
        <f>'گام اول '!AN97</f>
        <v>0</v>
      </c>
      <c r="AN96" s="123">
        <f>'گام اول '!AO97</f>
        <v>15237190</v>
      </c>
      <c r="AO96" s="123">
        <f>'گام اول '!AP97</f>
        <v>2600000</v>
      </c>
      <c r="AP96" s="123">
        <f>'گام اول '!AQ97</f>
        <v>0</v>
      </c>
      <c r="AQ96" s="123">
        <f>'گام اول '!AR97</f>
        <v>0</v>
      </c>
      <c r="AR96" s="123">
        <f>'گام اول '!AS97</f>
        <v>0</v>
      </c>
      <c r="AS96" s="375">
        <f>'گام اول '!AT97</f>
        <v>0</v>
      </c>
      <c r="AT96" s="368">
        <f t="shared" si="56"/>
        <v>94120294.827272728</v>
      </c>
      <c r="AU96" s="173">
        <f>'گام اول '!AV97</f>
        <v>60261287.489363641</v>
      </c>
      <c r="AV96" s="141">
        <f>'گام اول '!AW97</f>
        <v>78883104.827272728</v>
      </c>
      <c r="AW96" s="142">
        <f t="shared" si="57"/>
        <v>5521817.3379090913</v>
      </c>
      <c r="AX96" s="75">
        <f t="shared" si="58"/>
        <v>2026128.7489363642</v>
      </c>
      <c r="AY96" s="142">
        <f>'گام اول '!AZ97</f>
        <v>0</v>
      </c>
      <c r="AZ96" s="142">
        <f>'گام اول '!BA97</f>
        <v>0</v>
      </c>
      <c r="BA96" s="142">
        <f>'گام اول '!BB97</f>
        <v>0</v>
      </c>
      <c r="BB96" s="142">
        <f>'گام اول '!BC97</f>
        <v>0</v>
      </c>
      <c r="BC96" s="142">
        <f>'گام اول '!BD97</f>
        <v>0</v>
      </c>
      <c r="BD96" s="142">
        <f>'گام اول '!BE97</f>
        <v>0</v>
      </c>
      <c r="BE96" s="142">
        <f>'گام اول '!BF97</f>
        <v>0</v>
      </c>
      <c r="BF96" s="143">
        <f t="shared" si="59"/>
        <v>7547946.0868454557</v>
      </c>
      <c r="BG96" s="140">
        <f t="shared" si="60"/>
        <v>86572348</v>
      </c>
      <c r="BH96" s="144">
        <f t="shared" si="61"/>
        <v>94120294.827272728</v>
      </c>
      <c r="BI96" s="398">
        <f t="shared" si="53"/>
        <v>6638737.5</v>
      </c>
      <c r="BJ96" s="145">
        <f t="shared" si="62"/>
        <v>3809297.5</v>
      </c>
      <c r="BK96" s="145">
        <f t="shared" si="63"/>
        <v>1142789.25</v>
      </c>
      <c r="BL96" s="146">
        <f t="shared" si="64"/>
        <v>1120000</v>
      </c>
      <c r="BM96" s="379">
        <v>0</v>
      </c>
      <c r="BN96" s="147">
        <f t="shared" si="65"/>
        <v>106831119.07727273</v>
      </c>
      <c r="BO96" s="148">
        <f t="shared" si="66"/>
        <v>78883104.827272728</v>
      </c>
      <c r="BP96" s="149">
        <f t="shared" si="67"/>
        <v>18143114.110272728</v>
      </c>
      <c r="BQ96" s="150">
        <f t="shared" si="68"/>
        <v>124974233.18754545</v>
      </c>
      <c r="BR96" s="151">
        <f t="shared" si="69"/>
        <v>100800</v>
      </c>
      <c r="BS96" s="147">
        <f t="shared" si="70"/>
        <v>125075033.18754545</v>
      </c>
      <c r="BT96" s="135">
        <v>0</v>
      </c>
      <c r="BU96" s="148">
        <f t="shared" si="71"/>
        <v>10683111.907727273</v>
      </c>
      <c r="BV96" s="152">
        <f t="shared" si="72"/>
        <v>5341555.9538636366</v>
      </c>
      <c r="BW96" s="133">
        <f t="shared" si="73"/>
        <v>109050365.32595454</v>
      </c>
      <c r="BX96" s="147">
        <f t="shared" si="74"/>
        <v>11590824.25</v>
      </c>
      <c r="BY96" s="134">
        <f t="shared" si="75"/>
        <v>97459541.075954542</v>
      </c>
      <c r="CD96" s="388">
        <f>'گام اول '!AU97</f>
        <v>94120294.827272728</v>
      </c>
      <c r="CE96" s="389">
        <f>'گام اول '!AV97</f>
        <v>60261287.489363641</v>
      </c>
      <c r="CF96" s="389">
        <f>'گام اول '!AW97</f>
        <v>78883104.827272728</v>
      </c>
      <c r="CG96" s="389">
        <f>'گام اول '!AX97</f>
        <v>5521817.3379090913</v>
      </c>
      <c r="CH96" s="389">
        <f>'گام اول '!AY97</f>
        <v>2026128.7489363642</v>
      </c>
      <c r="CI96" s="389">
        <f>'گام اول '!AZ97</f>
        <v>0</v>
      </c>
      <c r="CJ96" s="389">
        <f>'گام اول '!BA97</f>
        <v>0</v>
      </c>
      <c r="CK96" s="389">
        <f>'گام اول '!BB97</f>
        <v>0</v>
      </c>
      <c r="CL96" s="389">
        <f>'گام اول '!BC97</f>
        <v>0</v>
      </c>
      <c r="CM96" s="389">
        <f>'گام اول '!BD97</f>
        <v>0</v>
      </c>
      <c r="CN96" s="389">
        <f>'گام اول '!BE97</f>
        <v>0</v>
      </c>
      <c r="CO96" s="389">
        <f>'گام اول '!BF97</f>
        <v>0</v>
      </c>
      <c r="CP96" s="389">
        <f>'گام اول '!BG97</f>
        <v>7547946.0868454557</v>
      </c>
      <c r="CQ96" s="389">
        <f>'گام اول '!BH97</f>
        <v>86572348</v>
      </c>
      <c r="CR96" s="389">
        <f t="shared" si="76"/>
        <v>94120294.827272728</v>
      </c>
      <c r="CS96" s="399">
        <f t="shared" si="54"/>
        <v>6638737.5</v>
      </c>
      <c r="CT96" s="388">
        <f t="shared" si="77"/>
        <v>3809297.5</v>
      </c>
      <c r="CU96" s="389">
        <f t="shared" si="78"/>
        <v>1142789.25</v>
      </c>
      <c r="CV96" s="389">
        <f t="shared" si="79"/>
        <v>1120000</v>
      </c>
      <c r="CW96" s="55">
        <v>0</v>
      </c>
      <c r="CX96" s="389">
        <f t="shared" si="80"/>
        <v>106831119.07727273</v>
      </c>
      <c r="CY96" s="389">
        <f t="shared" si="81"/>
        <v>78883104.827272728</v>
      </c>
      <c r="CZ96" s="389">
        <f t="shared" si="82"/>
        <v>18143114.110272728</v>
      </c>
      <c r="DA96" s="389">
        <f t="shared" si="83"/>
        <v>124974233.18754545</v>
      </c>
      <c r="DB96" s="389">
        <f t="shared" si="84"/>
        <v>100800</v>
      </c>
      <c r="DC96" s="389">
        <f t="shared" si="85"/>
        <v>125075033.18754545</v>
      </c>
      <c r="DD96" s="394">
        <v>0</v>
      </c>
      <c r="DE96" s="389">
        <f t="shared" si="86"/>
        <v>10683111.907727273</v>
      </c>
      <c r="DF96" s="389">
        <f t="shared" si="87"/>
        <v>5341555.9538636366</v>
      </c>
      <c r="DG96" s="389">
        <f t="shared" si="88"/>
        <v>109050365.32595454</v>
      </c>
      <c r="DH96" s="389">
        <f t="shared" si="89"/>
        <v>11590824.25</v>
      </c>
      <c r="DI96" s="389">
        <f t="shared" si="90"/>
        <v>97459541.075954542</v>
      </c>
      <c r="DJ96" s="389">
        <f t="shared" si="91"/>
        <v>0</v>
      </c>
      <c r="DL96" s="397">
        <f t="shared" si="92"/>
        <v>6638737.5</v>
      </c>
      <c r="DM96" s="397">
        <f t="shared" si="93"/>
        <v>0</v>
      </c>
    </row>
    <row r="97" spans="1:117" s="55" customFormat="1" ht="21" x14ac:dyDescent="0.2">
      <c r="A97" s="191">
        <f t="shared" si="55"/>
        <v>2655495</v>
      </c>
      <c r="B97" s="136">
        <f>'گام اول '!B98</f>
        <v>92</v>
      </c>
      <c r="C97" s="136">
        <f>'گام اول '!C98</f>
        <v>97</v>
      </c>
      <c r="D97" s="136">
        <f>'گام اول '!D98</f>
        <v>13180</v>
      </c>
      <c r="E97" s="136" t="str">
        <f>'گام اول '!E98</f>
        <v>ناهید</v>
      </c>
      <c r="F97" s="136" t="str">
        <f>'گام اول '!F98</f>
        <v>روشنی</v>
      </c>
      <c r="G97" s="136" t="str">
        <f>'گام اول '!G98</f>
        <v xml:space="preserve">اداری </v>
      </c>
      <c r="H97" s="136" t="str">
        <f>'گام اول '!H98</f>
        <v>ایلام</v>
      </c>
      <c r="I97" s="136" t="str">
        <f>'گام اول '!I98</f>
        <v>273-12-3810768-1</v>
      </c>
      <c r="J97" s="136">
        <f>'گام اول '!J98</f>
        <v>4490136803</v>
      </c>
      <c r="K97" s="136" t="str">
        <f>'گام اول '!K98</f>
        <v>0067473423</v>
      </c>
      <c r="L97" s="136" t="str">
        <f>'گام اول '!L98</f>
        <v>ایلام</v>
      </c>
      <c r="M97" s="136" t="str">
        <f>'گام اول '!M98</f>
        <v>اداری-کارشناسی</v>
      </c>
      <c r="N97" s="120">
        <f>'گام اول '!N98</f>
        <v>0</v>
      </c>
      <c r="O97" s="119">
        <f>'گام اول '!O98</f>
        <v>0</v>
      </c>
      <c r="P97" s="121">
        <f>'گام اول '!P98</f>
        <v>0</v>
      </c>
      <c r="Q97" s="358">
        <f>'گام اول '!Q98</f>
        <v>30</v>
      </c>
      <c r="R97" s="358">
        <f>'گام اول '!R98</f>
        <v>18</v>
      </c>
      <c r="S97" s="358">
        <f>'گام اول '!S98</f>
        <v>0</v>
      </c>
      <c r="T97" s="358">
        <f>'گام اول '!T98</f>
        <v>0</v>
      </c>
      <c r="U97" s="137">
        <f>'گام اول '!U98</f>
        <v>0</v>
      </c>
      <c r="V97" s="120">
        <f>'گام اول '!W98</f>
        <v>0</v>
      </c>
      <c r="W97" s="121">
        <f>'گام اول '!X98</f>
        <v>0</v>
      </c>
      <c r="X97" s="366">
        <f>'گام اول '!Y98</f>
        <v>0</v>
      </c>
      <c r="Y97" s="366">
        <f>'گام اول '!Z98</f>
        <v>0</v>
      </c>
      <c r="Z97" s="138">
        <f>'گام اول '!AA98</f>
        <v>1477052</v>
      </c>
      <c r="AA97" s="138">
        <f>'گام اول '!AB98</f>
        <v>46667</v>
      </c>
      <c r="AB97" s="138">
        <f>'گام اول '!AC98</f>
        <v>1523719</v>
      </c>
      <c r="AC97" s="138">
        <f>'گام اول '!AD98</f>
        <v>4500000</v>
      </c>
      <c r="AD97" s="138">
        <f>'گام اول '!AE98</f>
        <v>6000000</v>
      </c>
      <c r="AE97" s="139">
        <f>'گام اول '!AF98</f>
        <v>290891.80909090908</v>
      </c>
      <c r="AF97" s="122">
        <f>'گام اول '!AG98</f>
        <v>44311560</v>
      </c>
      <c r="AG97" s="123">
        <f>'گام اول '!AH98</f>
        <v>1400010</v>
      </c>
      <c r="AH97" s="123">
        <f>'گام اول '!AI98</f>
        <v>5236052.5636363635</v>
      </c>
      <c r="AI97" s="123">
        <f>'گام اول '!AJ98</f>
        <v>0</v>
      </c>
      <c r="AJ97" s="123">
        <f>'گام اول '!AK98</f>
        <v>4500000</v>
      </c>
      <c r="AK97" s="123">
        <f>'گام اول '!AL98</f>
        <v>6000000</v>
      </c>
      <c r="AL97" s="123">
        <f>'گام اول '!AM98</f>
        <v>0</v>
      </c>
      <c r="AM97" s="123">
        <f>'گام اول '!AN98</f>
        <v>0</v>
      </c>
      <c r="AN97" s="123">
        <f>'گام اول '!AO98</f>
        <v>0</v>
      </c>
      <c r="AO97" s="123">
        <f>'گام اول '!AP98</f>
        <v>4200000</v>
      </c>
      <c r="AP97" s="123">
        <f>'گام اول '!AQ98</f>
        <v>0</v>
      </c>
      <c r="AQ97" s="123">
        <f>'گام اول '!AR98</f>
        <v>0</v>
      </c>
      <c r="AR97" s="123">
        <f>'گام اول '!AS98</f>
        <v>0</v>
      </c>
      <c r="AS97" s="375">
        <f>'گام اول '!AT98</f>
        <v>0</v>
      </c>
      <c r="AT97" s="368">
        <f t="shared" si="56"/>
        <v>65647622.563636363</v>
      </c>
      <c r="AU97" s="173">
        <f>'گام اول '!AV98</f>
        <v>46352288.984181821</v>
      </c>
      <c r="AV97" s="141">
        <f>'گام اول '!AW98</f>
        <v>65647622.563636363</v>
      </c>
      <c r="AW97" s="142">
        <f t="shared" si="57"/>
        <v>4595333.5794545459</v>
      </c>
      <c r="AX97" s="75">
        <f t="shared" si="58"/>
        <v>635228.89841818216</v>
      </c>
      <c r="AY97" s="142">
        <f>'گام اول '!AZ98</f>
        <v>0</v>
      </c>
      <c r="AZ97" s="142">
        <f>'گام اول '!BA98</f>
        <v>0</v>
      </c>
      <c r="BA97" s="142">
        <f>'گام اول '!BB98</f>
        <v>0</v>
      </c>
      <c r="BB97" s="142">
        <f>'گام اول '!BC98</f>
        <v>0</v>
      </c>
      <c r="BC97" s="142">
        <f>'گام اول '!BD98</f>
        <v>0</v>
      </c>
      <c r="BD97" s="142">
        <f>'گام اول '!BE98</f>
        <v>0</v>
      </c>
      <c r="BE97" s="142">
        <f>'گام اول '!BF98</f>
        <v>0</v>
      </c>
      <c r="BF97" s="143">
        <f t="shared" si="59"/>
        <v>5230562.4778727284</v>
      </c>
      <c r="BG97" s="140">
        <f t="shared" si="60"/>
        <v>60417060</v>
      </c>
      <c r="BH97" s="144">
        <f t="shared" si="61"/>
        <v>65647622.563636363</v>
      </c>
      <c r="BI97" s="398">
        <f t="shared" si="53"/>
        <v>6638737.5</v>
      </c>
      <c r="BJ97" s="145">
        <f t="shared" si="62"/>
        <v>3809297.5</v>
      </c>
      <c r="BK97" s="145">
        <f t="shared" si="63"/>
        <v>1142789.25</v>
      </c>
      <c r="BL97" s="146">
        <f t="shared" si="64"/>
        <v>1120000</v>
      </c>
      <c r="BM97" s="379">
        <v>0</v>
      </c>
      <c r="BN97" s="147">
        <f t="shared" si="65"/>
        <v>78358446.813636363</v>
      </c>
      <c r="BO97" s="148">
        <f t="shared" si="66"/>
        <v>65647622.563636363</v>
      </c>
      <c r="BP97" s="149">
        <f t="shared" si="67"/>
        <v>15098953.189636365</v>
      </c>
      <c r="BQ97" s="150">
        <f t="shared" si="68"/>
        <v>93457400.003272727</v>
      </c>
      <c r="BR97" s="151">
        <f t="shared" si="69"/>
        <v>100800</v>
      </c>
      <c r="BS97" s="147">
        <f t="shared" si="70"/>
        <v>93558200.003272727</v>
      </c>
      <c r="BT97" s="135">
        <v>0</v>
      </c>
      <c r="BU97" s="148">
        <f t="shared" si="71"/>
        <v>7835844.6813636366</v>
      </c>
      <c r="BV97" s="152">
        <f t="shared" si="72"/>
        <v>3917922.3406818183</v>
      </c>
      <c r="BW97" s="133">
        <f t="shared" si="73"/>
        <v>81804432.981227279</v>
      </c>
      <c r="BX97" s="147">
        <f t="shared" si="74"/>
        <v>11590824.25</v>
      </c>
      <c r="BY97" s="134">
        <f t="shared" si="75"/>
        <v>70213608.731227279</v>
      </c>
      <c r="CD97" s="388">
        <f>'گام اول '!AU98</f>
        <v>65647622.563636363</v>
      </c>
      <c r="CE97" s="389">
        <f>'گام اول '!AV98</f>
        <v>46352288.984181821</v>
      </c>
      <c r="CF97" s="389">
        <f>'گام اول '!AW98</f>
        <v>65647622.563636363</v>
      </c>
      <c r="CG97" s="389">
        <f>'گام اول '!AX98</f>
        <v>4595333.5794545459</v>
      </c>
      <c r="CH97" s="389">
        <f>'گام اول '!AY98</f>
        <v>635228.89841818216</v>
      </c>
      <c r="CI97" s="389">
        <f>'گام اول '!AZ98</f>
        <v>0</v>
      </c>
      <c r="CJ97" s="389">
        <f>'گام اول '!BA98</f>
        <v>0</v>
      </c>
      <c r="CK97" s="389">
        <f>'گام اول '!BB98</f>
        <v>0</v>
      </c>
      <c r="CL97" s="389">
        <f>'گام اول '!BC98</f>
        <v>0</v>
      </c>
      <c r="CM97" s="389">
        <f>'گام اول '!BD98</f>
        <v>0</v>
      </c>
      <c r="CN97" s="389">
        <f>'گام اول '!BE98</f>
        <v>0</v>
      </c>
      <c r="CO97" s="389">
        <f>'گام اول '!BF98</f>
        <v>0</v>
      </c>
      <c r="CP97" s="389">
        <f>'گام اول '!BG98</f>
        <v>5230562.4778727284</v>
      </c>
      <c r="CQ97" s="389">
        <f>'گام اول '!BH98</f>
        <v>60417060</v>
      </c>
      <c r="CR97" s="389">
        <f t="shared" si="76"/>
        <v>65647622.563636363</v>
      </c>
      <c r="CS97" s="399">
        <f t="shared" si="54"/>
        <v>6638737.5</v>
      </c>
      <c r="CT97" s="388">
        <f t="shared" si="77"/>
        <v>3809297.5</v>
      </c>
      <c r="CU97" s="389">
        <f t="shared" si="78"/>
        <v>1142789.25</v>
      </c>
      <c r="CV97" s="389">
        <f t="shared" si="79"/>
        <v>1120000</v>
      </c>
      <c r="CW97" s="55">
        <v>0</v>
      </c>
      <c r="CX97" s="389">
        <f t="shared" si="80"/>
        <v>78358446.813636363</v>
      </c>
      <c r="CY97" s="389">
        <f t="shared" si="81"/>
        <v>65647622.563636363</v>
      </c>
      <c r="CZ97" s="389">
        <f t="shared" si="82"/>
        <v>15098953.189636365</v>
      </c>
      <c r="DA97" s="389">
        <f t="shared" si="83"/>
        <v>93457400.003272727</v>
      </c>
      <c r="DB97" s="389">
        <f t="shared" si="84"/>
        <v>100800</v>
      </c>
      <c r="DC97" s="389">
        <f t="shared" si="85"/>
        <v>93558200.003272727</v>
      </c>
      <c r="DD97" s="394">
        <v>0</v>
      </c>
      <c r="DE97" s="389">
        <f t="shared" si="86"/>
        <v>7835844.6813636366</v>
      </c>
      <c r="DF97" s="389">
        <f t="shared" si="87"/>
        <v>3917922.3406818183</v>
      </c>
      <c r="DG97" s="389">
        <f t="shared" si="88"/>
        <v>81804432.981227279</v>
      </c>
      <c r="DH97" s="389">
        <f t="shared" si="89"/>
        <v>11590824.25</v>
      </c>
      <c r="DI97" s="389">
        <f t="shared" si="90"/>
        <v>70213608.731227279</v>
      </c>
      <c r="DJ97" s="389">
        <f t="shared" si="91"/>
        <v>0</v>
      </c>
      <c r="DL97" s="397">
        <f t="shared" si="92"/>
        <v>6638737.5</v>
      </c>
      <c r="DM97" s="397">
        <f t="shared" si="93"/>
        <v>0</v>
      </c>
    </row>
    <row r="98" spans="1:117" s="55" customFormat="1" ht="21" x14ac:dyDescent="0.2">
      <c r="A98" s="191">
        <f t="shared" si="55"/>
        <v>2655495</v>
      </c>
      <c r="B98" s="136">
        <f>'گام اول '!B99</f>
        <v>93</v>
      </c>
      <c r="C98" s="136">
        <f>'گام اول '!C99</f>
        <v>98</v>
      </c>
      <c r="D98" s="136">
        <f>'گام اول '!D99</f>
        <v>13179</v>
      </c>
      <c r="E98" s="136" t="str">
        <f>'گام اول '!E99</f>
        <v>شیوا</v>
      </c>
      <c r="F98" s="136" t="str">
        <f>'گام اول '!F99</f>
        <v>محمدی</v>
      </c>
      <c r="G98" s="136" t="str">
        <f>'گام اول '!G99</f>
        <v xml:space="preserve">اداری </v>
      </c>
      <c r="H98" s="136" t="str">
        <f>'گام اول '!H99</f>
        <v>ایلام</v>
      </c>
      <c r="I98" s="136" t="str">
        <f>'گام اول '!I99</f>
        <v>273-12-3896788-1</v>
      </c>
      <c r="J98" s="136">
        <f>'گام اول '!J99</f>
        <v>4539968033</v>
      </c>
      <c r="K98" s="136" t="str">
        <f>'گام اول '!K99</f>
        <v>0047176855</v>
      </c>
      <c r="L98" s="136" t="str">
        <f>'گام اول '!L99</f>
        <v>ایلام</v>
      </c>
      <c r="M98" s="136" t="str">
        <f>'گام اول '!M99</f>
        <v>اداری-کارشناسی</v>
      </c>
      <c r="N98" s="120">
        <f>'گام اول '!N99</f>
        <v>0</v>
      </c>
      <c r="O98" s="119">
        <f>'گام اول '!O99</f>
        <v>0</v>
      </c>
      <c r="P98" s="121">
        <f>'گام اول '!P99</f>
        <v>0</v>
      </c>
      <c r="Q98" s="358">
        <f>'گام اول '!Q99</f>
        <v>30</v>
      </c>
      <c r="R98" s="358">
        <f>'گام اول '!R99</f>
        <v>31</v>
      </c>
      <c r="S98" s="358">
        <f>'گام اول '!S99</f>
        <v>0</v>
      </c>
      <c r="T98" s="358">
        <f>'گام اول '!T99</f>
        <v>0</v>
      </c>
      <c r="U98" s="137">
        <f>'گام اول '!U99</f>
        <v>0</v>
      </c>
      <c r="V98" s="120">
        <f>'گام اول '!W99</f>
        <v>0</v>
      </c>
      <c r="W98" s="121">
        <f>'گام اول '!X99</f>
        <v>0</v>
      </c>
      <c r="X98" s="366">
        <f>'گام اول '!Y99</f>
        <v>0</v>
      </c>
      <c r="Y98" s="366">
        <f>'گام اول '!Z99</f>
        <v>0</v>
      </c>
      <c r="Z98" s="138">
        <f>'گام اول '!AA99</f>
        <v>1477052</v>
      </c>
      <c r="AA98" s="138">
        <f>'گام اول '!AB99</f>
        <v>46667</v>
      </c>
      <c r="AB98" s="138">
        <f>'گام اول '!AC99</f>
        <v>1523719</v>
      </c>
      <c r="AC98" s="138">
        <f>'گام اول '!AD99</f>
        <v>4500000</v>
      </c>
      <c r="AD98" s="138">
        <f>'گام اول '!AE99</f>
        <v>6000000</v>
      </c>
      <c r="AE98" s="139">
        <f>'گام اول '!AF99</f>
        <v>290891.80909090908</v>
      </c>
      <c r="AF98" s="122">
        <f>'گام اول '!AG99</f>
        <v>44311560</v>
      </c>
      <c r="AG98" s="123">
        <f>'گام اول '!AH99</f>
        <v>1400010</v>
      </c>
      <c r="AH98" s="123">
        <f>'گام اول '!AI99</f>
        <v>9017646.081818182</v>
      </c>
      <c r="AI98" s="123">
        <f>'گام اول '!AJ99</f>
        <v>0</v>
      </c>
      <c r="AJ98" s="123">
        <f>'گام اول '!AK99</f>
        <v>4500000</v>
      </c>
      <c r="AK98" s="123">
        <f>'گام اول '!AL99</f>
        <v>6000000</v>
      </c>
      <c r="AL98" s="123">
        <f>'گام اول '!AM99</f>
        <v>0</v>
      </c>
      <c r="AM98" s="123">
        <f>'گام اول '!AN99</f>
        <v>0</v>
      </c>
      <c r="AN98" s="123">
        <f>'گام اول '!AO99</f>
        <v>0</v>
      </c>
      <c r="AO98" s="123">
        <f>'گام اول '!AP99</f>
        <v>4200000</v>
      </c>
      <c r="AP98" s="123">
        <f>'گام اول '!AQ99</f>
        <v>0</v>
      </c>
      <c r="AQ98" s="123">
        <f>'گام اول '!AR99</f>
        <v>0</v>
      </c>
      <c r="AR98" s="123">
        <f>'گام اول '!AS99</f>
        <v>0</v>
      </c>
      <c r="AS98" s="375">
        <f>'گام اول '!AT99</f>
        <v>0</v>
      </c>
      <c r="AT98" s="368">
        <f t="shared" si="56"/>
        <v>69429216.081818178</v>
      </c>
      <c r="AU98" s="173">
        <f>'گام اول '!AV99</f>
        <v>49869170.956090905</v>
      </c>
      <c r="AV98" s="141">
        <f>'گام اول '!AW99</f>
        <v>69429216.081818178</v>
      </c>
      <c r="AW98" s="142">
        <f t="shared" si="57"/>
        <v>4860045.1257272726</v>
      </c>
      <c r="AX98" s="75">
        <f t="shared" si="58"/>
        <v>986917.09560909052</v>
      </c>
      <c r="AY98" s="142">
        <f>'گام اول '!AZ99</f>
        <v>0</v>
      </c>
      <c r="AZ98" s="142">
        <f>'گام اول '!BA99</f>
        <v>0</v>
      </c>
      <c r="BA98" s="142">
        <f>'گام اول '!BB99</f>
        <v>0</v>
      </c>
      <c r="BB98" s="142">
        <f>'گام اول '!BC99</f>
        <v>0</v>
      </c>
      <c r="BC98" s="142">
        <f>'گام اول '!BD99</f>
        <v>0</v>
      </c>
      <c r="BD98" s="142">
        <f>'گام اول '!BE99</f>
        <v>0</v>
      </c>
      <c r="BE98" s="142">
        <f>'گام اول '!BF99</f>
        <v>0</v>
      </c>
      <c r="BF98" s="143">
        <f t="shared" si="59"/>
        <v>5846962.2213363629</v>
      </c>
      <c r="BG98" s="140">
        <f t="shared" si="60"/>
        <v>63582253</v>
      </c>
      <c r="BH98" s="144">
        <f t="shared" si="61"/>
        <v>69429216.081818178</v>
      </c>
      <c r="BI98" s="398">
        <f t="shared" si="53"/>
        <v>6638737.5</v>
      </c>
      <c r="BJ98" s="145">
        <f t="shared" si="62"/>
        <v>3809297.5</v>
      </c>
      <c r="BK98" s="145">
        <f t="shared" si="63"/>
        <v>1142789.25</v>
      </c>
      <c r="BL98" s="146">
        <f t="shared" si="64"/>
        <v>1120000</v>
      </c>
      <c r="BM98" s="379">
        <v>0</v>
      </c>
      <c r="BN98" s="147">
        <f t="shared" si="65"/>
        <v>82140040.331818178</v>
      </c>
      <c r="BO98" s="148">
        <f t="shared" si="66"/>
        <v>69429216.081818178</v>
      </c>
      <c r="BP98" s="149">
        <f t="shared" si="67"/>
        <v>15968719.698818183</v>
      </c>
      <c r="BQ98" s="150">
        <f t="shared" si="68"/>
        <v>98108760.030636355</v>
      </c>
      <c r="BR98" s="151">
        <f t="shared" si="69"/>
        <v>100800</v>
      </c>
      <c r="BS98" s="147">
        <f t="shared" si="70"/>
        <v>98209560.030636355</v>
      </c>
      <c r="BT98" s="135">
        <v>0</v>
      </c>
      <c r="BU98" s="148">
        <f t="shared" si="71"/>
        <v>8214004.0331818182</v>
      </c>
      <c r="BV98" s="152">
        <f t="shared" si="72"/>
        <v>4107002.0165909091</v>
      </c>
      <c r="BW98" s="133">
        <f t="shared" si="73"/>
        <v>85888553.980863631</v>
      </c>
      <c r="BX98" s="147">
        <f t="shared" si="74"/>
        <v>11590824.25</v>
      </c>
      <c r="BY98" s="134">
        <f t="shared" si="75"/>
        <v>74297729.730863631</v>
      </c>
      <c r="CD98" s="388">
        <f>'گام اول '!AU99</f>
        <v>69429216.081818178</v>
      </c>
      <c r="CE98" s="389">
        <f>'گام اول '!AV99</f>
        <v>49869170.956090905</v>
      </c>
      <c r="CF98" s="389">
        <f>'گام اول '!AW99</f>
        <v>69429216.081818178</v>
      </c>
      <c r="CG98" s="389">
        <f>'گام اول '!AX99</f>
        <v>4860045.1257272726</v>
      </c>
      <c r="CH98" s="389">
        <f>'گام اول '!AY99</f>
        <v>986917.09560909052</v>
      </c>
      <c r="CI98" s="389">
        <f>'گام اول '!AZ99</f>
        <v>0</v>
      </c>
      <c r="CJ98" s="389">
        <f>'گام اول '!BA99</f>
        <v>0</v>
      </c>
      <c r="CK98" s="389">
        <f>'گام اول '!BB99</f>
        <v>0</v>
      </c>
      <c r="CL98" s="389">
        <f>'گام اول '!BC99</f>
        <v>0</v>
      </c>
      <c r="CM98" s="389">
        <f>'گام اول '!BD99</f>
        <v>0</v>
      </c>
      <c r="CN98" s="389">
        <f>'گام اول '!BE99</f>
        <v>0</v>
      </c>
      <c r="CO98" s="389">
        <f>'گام اول '!BF99</f>
        <v>0</v>
      </c>
      <c r="CP98" s="389">
        <f>'گام اول '!BG99</f>
        <v>5846962.2213363629</v>
      </c>
      <c r="CQ98" s="389">
        <f>'گام اول '!BH99</f>
        <v>63582253</v>
      </c>
      <c r="CR98" s="389">
        <f t="shared" si="76"/>
        <v>69429216.081818178</v>
      </c>
      <c r="CS98" s="399">
        <f t="shared" si="54"/>
        <v>6638737.5</v>
      </c>
      <c r="CT98" s="388">
        <f t="shared" si="77"/>
        <v>3809297.5</v>
      </c>
      <c r="CU98" s="389">
        <f t="shared" si="78"/>
        <v>1142789.25</v>
      </c>
      <c r="CV98" s="389">
        <f t="shared" si="79"/>
        <v>1120000</v>
      </c>
      <c r="CW98" s="55">
        <v>0</v>
      </c>
      <c r="CX98" s="389">
        <f t="shared" si="80"/>
        <v>82140040.331818178</v>
      </c>
      <c r="CY98" s="389">
        <f t="shared" si="81"/>
        <v>69429216.081818178</v>
      </c>
      <c r="CZ98" s="389">
        <f t="shared" si="82"/>
        <v>15968719.698818183</v>
      </c>
      <c r="DA98" s="389">
        <f t="shared" si="83"/>
        <v>98108760.030636355</v>
      </c>
      <c r="DB98" s="389">
        <f t="shared" si="84"/>
        <v>100800</v>
      </c>
      <c r="DC98" s="389">
        <f t="shared" si="85"/>
        <v>98209560.030636355</v>
      </c>
      <c r="DD98" s="394">
        <v>0</v>
      </c>
      <c r="DE98" s="389">
        <f t="shared" si="86"/>
        <v>8214004.0331818182</v>
      </c>
      <c r="DF98" s="389">
        <f t="shared" si="87"/>
        <v>4107002.0165909091</v>
      </c>
      <c r="DG98" s="389">
        <f t="shared" si="88"/>
        <v>85888553.980863631</v>
      </c>
      <c r="DH98" s="389">
        <f t="shared" si="89"/>
        <v>11590824.25</v>
      </c>
      <c r="DI98" s="389">
        <f t="shared" si="90"/>
        <v>74297729.730863631</v>
      </c>
      <c r="DJ98" s="389">
        <f t="shared" si="91"/>
        <v>0</v>
      </c>
      <c r="DL98" s="397">
        <f t="shared" si="92"/>
        <v>6638737.5</v>
      </c>
      <c r="DM98" s="397">
        <f t="shared" si="93"/>
        <v>0</v>
      </c>
    </row>
    <row r="99" spans="1:117" s="55" customFormat="1" ht="21" x14ac:dyDescent="0.2">
      <c r="A99" s="191">
        <f t="shared" si="55"/>
        <v>2655495</v>
      </c>
      <c r="B99" s="136">
        <f>'گام اول '!B100</f>
        <v>94</v>
      </c>
      <c r="C99" s="136">
        <f>'گام اول '!C100</f>
        <v>99</v>
      </c>
      <c r="D99" s="136">
        <f>'گام اول '!D100</f>
        <v>13181</v>
      </c>
      <c r="E99" s="136" t="str">
        <f>'گام اول '!E100</f>
        <v>حنا</v>
      </c>
      <c r="F99" s="136" t="str">
        <f>'گام اول '!F100</f>
        <v>نعمتی</v>
      </c>
      <c r="G99" s="136" t="str">
        <f>'گام اول '!G100</f>
        <v xml:space="preserve">اداری </v>
      </c>
      <c r="H99" s="136" t="str">
        <f>'گام اول '!H100</f>
        <v>ایلام</v>
      </c>
      <c r="I99" s="136" t="str">
        <f>'گام اول '!I100</f>
        <v>273-700-4212530-1</v>
      </c>
      <c r="J99" s="136">
        <f>'گام اول '!J100</f>
        <v>4501115475</v>
      </c>
      <c r="K99" s="136" t="str">
        <f>'گام اول '!K100</f>
        <v>0012870258</v>
      </c>
      <c r="L99" s="136" t="str">
        <f>'گام اول '!L100</f>
        <v>ایلام</v>
      </c>
      <c r="M99" s="136" t="str">
        <f>'گام اول '!M100</f>
        <v>اداری-کارشناسی ارشد</v>
      </c>
      <c r="N99" s="120">
        <f>'گام اول '!N100</f>
        <v>0</v>
      </c>
      <c r="O99" s="119">
        <f>'گام اول '!O100</f>
        <v>0</v>
      </c>
      <c r="P99" s="121">
        <f>'گام اول '!P100</f>
        <v>0</v>
      </c>
      <c r="Q99" s="358">
        <f>'گام اول '!Q100</f>
        <v>30</v>
      </c>
      <c r="R99" s="358">
        <f>'گام اول '!R100</f>
        <v>8</v>
      </c>
      <c r="S99" s="358">
        <f>'گام اول '!S100</f>
        <v>0</v>
      </c>
      <c r="T99" s="358">
        <f>'گام اول '!T100</f>
        <v>0</v>
      </c>
      <c r="U99" s="137">
        <f>'گام اول '!U100</f>
        <v>0</v>
      </c>
      <c r="V99" s="120">
        <f>'گام اول '!W100</f>
        <v>0</v>
      </c>
      <c r="W99" s="121">
        <f>'گام اول '!X100</f>
        <v>0</v>
      </c>
      <c r="X99" s="366">
        <f>'گام اول '!Y100</f>
        <v>0</v>
      </c>
      <c r="Y99" s="366">
        <f>'گام اول '!Z100</f>
        <v>0</v>
      </c>
      <c r="Z99" s="138">
        <f>'گام اول '!AA100</f>
        <v>1642901</v>
      </c>
      <c r="AA99" s="138">
        <f>'گام اول '!AB100</f>
        <v>0</v>
      </c>
      <c r="AB99" s="138">
        <f>'گام اول '!AC100</f>
        <v>1642901</v>
      </c>
      <c r="AC99" s="138">
        <f>'گام اول '!AD100</f>
        <v>4500000</v>
      </c>
      <c r="AD99" s="138">
        <f>'گام اول '!AE100</f>
        <v>6000000</v>
      </c>
      <c r="AE99" s="139">
        <f>'گام اول '!AF100</f>
        <v>313644.73636363639</v>
      </c>
      <c r="AF99" s="122">
        <f>'گام اول '!AG100</f>
        <v>49287030</v>
      </c>
      <c r="AG99" s="123">
        <f>'گام اول '!AH100</f>
        <v>0</v>
      </c>
      <c r="AH99" s="123">
        <f>'گام اول '!AI100</f>
        <v>2509157.8909090911</v>
      </c>
      <c r="AI99" s="123">
        <f>'گام اول '!AJ100</f>
        <v>0</v>
      </c>
      <c r="AJ99" s="123">
        <f>'گام اول '!AK100</f>
        <v>4500000</v>
      </c>
      <c r="AK99" s="123">
        <f>'گام اول '!AL100</f>
        <v>6000000</v>
      </c>
      <c r="AL99" s="123">
        <f>'گام اول '!AM100</f>
        <v>0</v>
      </c>
      <c r="AM99" s="123">
        <f>'گام اول '!AN100</f>
        <v>0</v>
      </c>
      <c r="AN99" s="123">
        <f>'گام اول '!AO100</f>
        <v>0</v>
      </c>
      <c r="AO99" s="123">
        <f>'گام اول '!AP100</f>
        <v>4000000</v>
      </c>
      <c r="AP99" s="123">
        <f>'گام اول '!AQ100</f>
        <v>0</v>
      </c>
      <c r="AQ99" s="123">
        <f>'گام اول '!AR100</f>
        <v>0</v>
      </c>
      <c r="AR99" s="123">
        <f>'گام اول '!AS100</f>
        <v>0</v>
      </c>
      <c r="AS99" s="375">
        <f>'گام اول '!AT100</f>
        <v>0</v>
      </c>
      <c r="AT99" s="368">
        <f t="shared" si="56"/>
        <v>66296187.890909091</v>
      </c>
      <c r="AU99" s="173">
        <f>'گام اول '!AV100</f>
        <v>47155454.738545455</v>
      </c>
      <c r="AV99" s="141">
        <f>'گام اول '!AW100</f>
        <v>66296187.890909091</v>
      </c>
      <c r="AW99" s="142">
        <f t="shared" si="57"/>
        <v>4640733.1523636365</v>
      </c>
      <c r="AX99" s="75">
        <f t="shared" si="58"/>
        <v>715545.4738545455</v>
      </c>
      <c r="AY99" s="142">
        <f>'گام اول '!AZ100</f>
        <v>0</v>
      </c>
      <c r="AZ99" s="142">
        <f>'گام اول '!BA100</f>
        <v>0</v>
      </c>
      <c r="BA99" s="142">
        <f>'گام اول '!BB100</f>
        <v>0</v>
      </c>
      <c r="BB99" s="142">
        <f>'گام اول '!BC100</f>
        <v>0</v>
      </c>
      <c r="BC99" s="142">
        <f>'گام اول '!BD100</f>
        <v>0</v>
      </c>
      <c r="BD99" s="142">
        <f>'گام اول '!BE100</f>
        <v>0</v>
      </c>
      <c r="BE99" s="142">
        <f>'گام اول '!BF100</f>
        <v>0</v>
      </c>
      <c r="BF99" s="143">
        <f t="shared" si="59"/>
        <v>5356278.626218182</v>
      </c>
      <c r="BG99" s="140">
        <f t="shared" si="60"/>
        <v>60939909</v>
      </c>
      <c r="BH99" s="144">
        <f t="shared" si="61"/>
        <v>66296187.890909091</v>
      </c>
      <c r="BI99" s="398">
        <f t="shared" si="53"/>
        <v>6638737.5</v>
      </c>
      <c r="BJ99" s="145">
        <f t="shared" si="62"/>
        <v>4107252.4999999995</v>
      </c>
      <c r="BK99" s="145">
        <f t="shared" si="63"/>
        <v>1232175.75</v>
      </c>
      <c r="BL99" s="146">
        <f t="shared" si="64"/>
        <v>1120000</v>
      </c>
      <c r="BM99" s="379">
        <v>0</v>
      </c>
      <c r="BN99" s="147">
        <f t="shared" si="65"/>
        <v>79394353.640909091</v>
      </c>
      <c r="BO99" s="148">
        <f t="shared" si="66"/>
        <v>66296187.890909091</v>
      </c>
      <c r="BP99" s="149">
        <f t="shared" si="67"/>
        <v>15248123.214909092</v>
      </c>
      <c r="BQ99" s="150">
        <f t="shared" si="68"/>
        <v>94642476.855818182</v>
      </c>
      <c r="BR99" s="151">
        <f t="shared" si="69"/>
        <v>100800</v>
      </c>
      <c r="BS99" s="147">
        <f t="shared" si="70"/>
        <v>94743276.855818182</v>
      </c>
      <c r="BT99" s="135">
        <v>0</v>
      </c>
      <c r="BU99" s="148">
        <f t="shared" si="71"/>
        <v>7939435.3640909093</v>
      </c>
      <c r="BV99" s="152">
        <f t="shared" si="72"/>
        <v>3969717.6820454546</v>
      </c>
      <c r="BW99" s="133">
        <f t="shared" si="73"/>
        <v>82834123.809681818</v>
      </c>
      <c r="BX99" s="147">
        <f t="shared" si="74"/>
        <v>11978165.75</v>
      </c>
      <c r="BY99" s="134">
        <f t="shared" si="75"/>
        <v>70855958.059681818</v>
      </c>
      <c r="CD99" s="388">
        <f>'گام اول '!AU100</f>
        <v>66296187.890909091</v>
      </c>
      <c r="CE99" s="389">
        <f>'گام اول '!AV100</f>
        <v>47155454.738545455</v>
      </c>
      <c r="CF99" s="389">
        <f>'گام اول '!AW100</f>
        <v>66296187.890909091</v>
      </c>
      <c r="CG99" s="389">
        <f>'گام اول '!AX100</f>
        <v>4640733.1523636365</v>
      </c>
      <c r="CH99" s="389">
        <f>'گام اول '!AY100</f>
        <v>715545.4738545455</v>
      </c>
      <c r="CI99" s="389">
        <f>'گام اول '!AZ100</f>
        <v>0</v>
      </c>
      <c r="CJ99" s="389">
        <f>'گام اول '!BA100</f>
        <v>0</v>
      </c>
      <c r="CK99" s="389">
        <f>'گام اول '!BB100</f>
        <v>0</v>
      </c>
      <c r="CL99" s="389">
        <f>'گام اول '!BC100</f>
        <v>0</v>
      </c>
      <c r="CM99" s="389">
        <f>'گام اول '!BD100</f>
        <v>0</v>
      </c>
      <c r="CN99" s="389">
        <f>'گام اول '!BE100</f>
        <v>0</v>
      </c>
      <c r="CO99" s="389">
        <f>'گام اول '!BF100</f>
        <v>0</v>
      </c>
      <c r="CP99" s="389">
        <f>'گام اول '!BG100</f>
        <v>5356278.626218182</v>
      </c>
      <c r="CQ99" s="389">
        <f>'گام اول '!BH100</f>
        <v>60939909</v>
      </c>
      <c r="CR99" s="389">
        <f t="shared" si="76"/>
        <v>66296187.890909091</v>
      </c>
      <c r="CS99" s="399">
        <f t="shared" si="54"/>
        <v>6638737.5</v>
      </c>
      <c r="CT99" s="388">
        <f t="shared" si="77"/>
        <v>4107252.4999999995</v>
      </c>
      <c r="CU99" s="389">
        <f t="shared" si="78"/>
        <v>1232175.75</v>
      </c>
      <c r="CV99" s="389">
        <f t="shared" si="79"/>
        <v>1120000</v>
      </c>
      <c r="CW99" s="55">
        <v>0</v>
      </c>
      <c r="CX99" s="389">
        <f t="shared" si="80"/>
        <v>79394353.640909091</v>
      </c>
      <c r="CY99" s="389">
        <f t="shared" si="81"/>
        <v>66296187.890909091</v>
      </c>
      <c r="CZ99" s="389">
        <f t="shared" si="82"/>
        <v>15248123.214909092</v>
      </c>
      <c r="DA99" s="389">
        <f t="shared" si="83"/>
        <v>94642476.855818182</v>
      </c>
      <c r="DB99" s="389">
        <f t="shared" si="84"/>
        <v>100800</v>
      </c>
      <c r="DC99" s="389">
        <f t="shared" si="85"/>
        <v>94743276.855818182</v>
      </c>
      <c r="DD99" s="394">
        <v>0</v>
      </c>
      <c r="DE99" s="389">
        <f t="shared" si="86"/>
        <v>7939435.3640909093</v>
      </c>
      <c r="DF99" s="389">
        <f t="shared" si="87"/>
        <v>3969717.6820454546</v>
      </c>
      <c r="DG99" s="389">
        <f t="shared" si="88"/>
        <v>82834123.809681818</v>
      </c>
      <c r="DH99" s="389">
        <f t="shared" si="89"/>
        <v>11978165.75</v>
      </c>
      <c r="DI99" s="389">
        <f t="shared" si="90"/>
        <v>70855958.059681818</v>
      </c>
      <c r="DJ99" s="389">
        <f t="shared" si="91"/>
        <v>0</v>
      </c>
      <c r="DL99" s="397">
        <f t="shared" si="92"/>
        <v>6638737.5</v>
      </c>
      <c r="DM99" s="397">
        <f t="shared" si="93"/>
        <v>0</v>
      </c>
    </row>
    <row r="100" spans="1:117" s="55" customFormat="1" ht="21" x14ac:dyDescent="0.2">
      <c r="A100" s="191">
        <f t="shared" si="55"/>
        <v>2655495</v>
      </c>
      <c r="B100" s="136">
        <f>'گام اول '!B101</f>
        <v>95</v>
      </c>
      <c r="C100" s="136">
        <f>'گام اول '!C101</f>
        <v>101</v>
      </c>
      <c r="D100" s="136">
        <f>'گام اول '!D101</f>
        <v>13194</v>
      </c>
      <c r="E100" s="136" t="str">
        <f>'گام اول '!E101</f>
        <v>محمد</v>
      </c>
      <c r="F100" s="136" t="str">
        <f>'گام اول '!F101</f>
        <v>خراطي</v>
      </c>
      <c r="G100" s="136" t="str">
        <f>'گام اول '!G101</f>
        <v xml:space="preserve">اداری </v>
      </c>
      <c r="H100" s="136" t="str">
        <f>'گام اول '!H101</f>
        <v>آذربایجان شرقی و اردبیل</v>
      </c>
      <c r="I100" s="136" t="str">
        <f>'گام اول '!I101</f>
        <v>130-813-3046469-1</v>
      </c>
      <c r="J100" s="136">
        <f>'گام اول '!J101</f>
        <v>1372900918</v>
      </c>
      <c r="K100" s="136" t="str">
        <f>'گام اول '!K101</f>
        <v>0020139338</v>
      </c>
      <c r="L100" s="136" t="str">
        <f>'گام اول '!L101</f>
        <v>آذربایجان شرقی و اردبیل</v>
      </c>
      <c r="M100" s="136" t="str">
        <f>'گام اول '!M101</f>
        <v>اداری-کارشناسی</v>
      </c>
      <c r="N100" s="120">
        <f>'گام اول '!N101</f>
        <v>0</v>
      </c>
      <c r="O100" s="119">
        <f>'گام اول '!O101</f>
        <v>0</v>
      </c>
      <c r="P100" s="121">
        <f>'گام اول '!P101</f>
        <v>0</v>
      </c>
      <c r="Q100" s="358">
        <f>'گام اول '!Q101</f>
        <v>30</v>
      </c>
      <c r="R100" s="358">
        <f>'گام اول '!R101</f>
        <v>8</v>
      </c>
      <c r="S100" s="358">
        <f>'گام اول '!S101</f>
        <v>0</v>
      </c>
      <c r="T100" s="358">
        <f>'گام اول '!T101</f>
        <v>0</v>
      </c>
      <c r="U100" s="137">
        <f>'گام اول '!U101</f>
        <v>0</v>
      </c>
      <c r="V100" s="120">
        <f>'گام اول '!W101</f>
        <v>0</v>
      </c>
      <c r="W100" s="121">
        <f>'گام اول '!X101</f>
        <v>0</v>
      </c>
      <c r="X100" s="366">
        <f>'گام اول '!Y101</f>
        <v>1</v>
      </c>
      <c r="Y100" s="366">
        <f>'گام اول '!Z101</f>
        <v>1</v>
      </c>
      <c r="Z100" s="138">
        <f>'گام اول '!AA101</f>
        <v>1477052</v>
      </c>
      <c r="AA100" s="138">
        <f>'گام اول '!AB101</f>
        <v>46667</v>
      </c>
      <c r="AB100" s="138">
        <f>'گام اول '!AC101</f>
        <v>1523719</v>
      </c>
      <c r="AC100" s="138">
        <f>'گام اول '!AD101</f>
        <v>4500000</v>
      </c>
      <c r="AD100" s="138">
        <f>'گام اول '!AE101</f>
        <v>6000000</v>
      </c>
      <c r="AE100" s="139">
        <f>'گام اول '!AF101</f>
        <v>290891.80909090908</v>
      </c>
      <c r="AF100" s="122">
        <f>'گام اول '!AG101</f>
        <v>44311560</v>
      </c>
      <c r="AG100" s="123">
        <f>'گام اول '!AH101</f>
        <v>1400010</v>
      </c>
      <c r="AH100" s="123">
        <f>'گام اول '!AI101</f>
        <v>2327134.4727272727</v>
      </c>
      <c r="AI100" s="123">
        <f>'گام اول '!AJ101</f>
        <v>2655495</v>
      </c>
      <c r="AJ100" s="123">
        <f>'گام اول '!AK101</f>
        <v>4500000</v>
      </c>
      <c r="AK100" s="123">
        <f>'گام اول '!AL101</f>
        <v>6000000</v>
      </c>
      <c r="AL100" s="123">
        <f>'گام اول '!AM101</f>
        <v>0</v>
      </c>
      <c r="AM100" s="123">
        <f>'گام اول '!AN101</f>
        <v>0</v>
      </c>
      <c r="AN100" s="123">
        <f>'گام اول '!AO101</f>
        <v>0</v>
      </c>
      <c r="AO100" s="123">
        <f>'گام اول '!AP101</f>
        <v>2000000</v>
      </c>
      <c r="AP100" s="123">
        <f>'گام اول '!AQ101</f>
        <v>0</v>
      </c>
      <c r="AQ100" s="123">
        <f>'گام اول '!AR101</f>
        <v>0</v>
      </c>
      <c r="AR100" s="123">
        <f>'گام اول '!AS101</f>
        <v>0</v>
      </c>
      <c r="AS100" s="375">
        <f>'گام اول '!AT101</f>
        <v>0</v>
      </c>
      <c r="AT100" s="368">
        <f t="shared" si="56"/>
        <v>63194199.472727269</v>
      </c>
      <c r="AU100" s="173">
        <f>'گام اول '!AV101</f>
        <v>43800995.159636363</v>
      </c>
      <c r="AV100" s="141">
        <f>'گام اول '!AW101</f>
        <v>60538704.472727269</v>
      </c>
      <c r="AW100" s="142">
        <f t="shared" si="57"/>
        <v>4237709.3130909093</v>
      </c>
      <c r="AX100" s="75">
        <f t="shared" si="58"/>
        <v>380099.51596363634</v>
      </c>
      <c r="AY100" s="142">
        <f>'گام اول '!AZ101</f>
        <v>0</v>
      </c>
      <c r="AZ100" s="142">
        <f>'گام اول '!BA101</f>
        <v>0</v>
      </c>
      <c r="BA100" s="142">
        <f>'گام اول '!BB101</f>
        <v>0</v>
      </c>
      <c r="BB100" s="142">
        <f>'گام اول '!BC101</f>
        <v>0</v>
      </c>
      <c r="BC100" s="142">
        <f>'گام اول '!BD101</f>
        <v>0</v>
      </c>
      <c r="BD100" s="142">
        <f>'گام اول '!BE101</f>
        <v>0</v>
      </c>
      <c r="BE100" s="142">
        <f>'گام اول '!BF101</f>
        <v>0</v>
      </c>
      <c r="BF100" s="143">
        <f t="shared" si="59"/>
        <v>4617808.8290545456</v>
      </c>
      <c r="BG100" s="140">
        <f t="shared" si="60"/>
        <v>58576390</v>
      </c>
      <c r="BH100" s="144">
        <f t="shared" si="61"/>
        <v>63194199.472727269</v>
      </c>
      <c r="BI100" s="398">
        <f t="shared" si="53"/>
        <v>6638737.5</v>
      </c>
      <c r="BJ100" s="145">
        <f t="shared" si="62"/>
        <v>3809297.5</v>
      </c>
      <c r="BK100" s="145">
        <f t="shared" si="63"/>
        <v>1142789.25</v>
      </c>
      <c r="BL100" s="146">
        <f t="shared" si="64"/>
        <v>1120000</v>
      </c>
      <c r="BM100" s="379">
        <v>0</v>
      </c>
      <c r="BN100" s="147">
        <f t="shared" si="65"/>
        <v>75905023.722727269</v>
      </c>
      <c r="BO100" s="148">
        <f t="shared" si="66"/>
        <v>60538704.472727269</v>
      </c>
      <c r="BP100" s="149">
        <f t="shared" si="67"/>
        <v>13923902.028727273</v>
      </c>
      <c r="BQ100" s="150">
        <f t="shared" si="68"/>
        <v>89828925.751454547</v>
      </c>
      <c r="BR100" s="151">
        <f t="shared" si="69"/>
        <v>100800</v>
      </c>
      <c r="BS100" s="147">
        <f t="shared" si="70"/>
        <v>89929725.751454547</v>
      </c>
      <c r="BT100" s="135">
        <v>0</v>
      </c>
      <c r="BU100" s="148">
        <f t="shared" si="71"/>
        <v>7590502.3722727271</v>
      </c>
      <c r="BV100" s="152">
        <f t="shared" si="72"/>
        <v>3795251.1861363635</v>
      </c>
      <c r="BW100" s="133">
        <f t="shared" si="73"/>
        <v>78543972.193045452</v>
      </c>
      <c r="BX100" s="147">
        <f t="shared" si="74"/>
        <v>11590824.25</v>
      </c>
      <c r="BY100" s="134">
        <f t="shared" si="75"/>
        <v>66953147.943045452</v>
      </c>
      <c r="CD100" s="388">
        <f>'گام اول '!AU101</f>
        <v>63194199.472727269</v>
      </c>
      <c r="CE100" s="389">
        <f>'گام اول '!AV101</f>
        <v>43800995.159636363</v>
      </c>
      <c r="CF100" s="389">
        <f>'گام اول '!AW101</f>
        <v>60538704.472727269</v>
      </c>
      <c r="CG100" s="389">
        <f>'گام اول '!AX101</f>
        <v>4237709.3130909093</v>
      </c>
      <c r="CH100" s="389">
        <f>'گام اول '!AY101</f>
        <v>380099.51596363634</v>
      </c>
      <c r="CI100" s="389">
        <f>'گام اول '!AZ101</f>
        <v>0</v>
      </c>
      <c r="CJ100" s="389">
        <f>'گام اول '!BA101</f>
        <v>0</v>
      </c>
      <c r="CK100" s="389">
        <f>'گام اول '!BB101</f>
        <v>0</v>
      </c>
      <c r="CL100" s="389">
        <f>'گام اول '!BC101</f>
        <v>0</v>
      </c>
      <c r="CM100" s="389">
        <f>'گام اول '!BD101</f>
        <v>0</v>
      </c>
      <c r="CN100" s="389">
        <f>'گام اول '!BE101</f>
        <v>0</v>
      </c>
      <c r="CO100" s="389">
        <f>'گام اول '!BF101</f>
        <v>0</v>
      </c>
      <c r="CP100" s="389">
        <f>'گام اول '!BG101</f>
        <v>4617808.8290545456</v>
      </c>
      <c r="CQ100" s="389">
        <f>'گام اول '!BH101</f>
        <v>58576390</v>
      </c>
      <c r="CR100" s="389">
        <f t="shared" si="76"/>
        <v>63194199.472727269</v>
      </c>
      <c r="CS100" s="399">
        <f t="shared" si="54"/>
        <v>6638737.5</v>
      </c>
      <c r="CT100" s="388">
        <f t="shared" si="77"/>
        <v>3809297.5</v>
      </c>
      <c r="CU100" s="389">
        <f t="shared" si="78"/>
        <v>1142789.25</v>
      </c>
      <c r="CV100" s="389">
        <f t="shared" si="79"/>
        <v>1120000</v>
      </c>
      <c r="CW100" s="55">
        <v>0</v>
      </c>
      <c r="CX100" s="389">
        <f t="shared" si="80"/>
        <v>75905023.722727269</v>
      </c>
      <c r="CY100" s="389">
        <f t="shared" si="81"/>
        <v>60538704.472727269</v>
      </c>
      <c r="CZ100" s="389">
        <f t="shared" si="82"/>
        <v>13923902.028727273</v>
      </c>
      <c r="DA100" s="389">
        <f t="shared" si="83"/>
        <v>89828925.751454547</v>
      </c>
      <c r="DB100" s="389">
        <f t="shared" si="84"/>
        <v>100800</v>
      </c>
      <c r="DC100" s="389">
        <f t="shared" si="85"/>
        <v>89929725.751454547</v>
      </c>
      <c r="DD100" s="394">
        <v>0</v>
      </c>
      <c r="DE100" s="389">
        <f t="shared" si="86"/>
        <v>7590502.3722727271</v>
      </c>
      <c r="DF100" s="389">
        <f t="shared" si="87"/>
        <v>3795251.1861363635</v>
      </c>
      <c r="DG100" s="389">
        <f t="shared" si="88"/>
        <v>78543972.193045452</v>
      </c>
      <c r="DH100" s="389">
        <f t="shared" si="89"/>
        <v>11590824.25</v>
      </c>
      <c r="DI100" s="389">
        <f t="shared" si="90"/>
        <v>66953147.943045452</v>
      </c>
      <c r="DJ100" s="389">
        <f t="shared" si="91"/>
        <v>0</v>
      </c>
      <c r="DL100" s="397">
        <f t="shared" si="92"/>
        <v>6638737.5</v>
      </c>
      <c r="DM100" s="397">
        <f t="shared" si="93"/>
        <v>0</v>
      </c>
    </row>
    <row r="101" spans="1:117" s="55" customFormat="1" ht="21" x14ac:dyDescent="0.2">
      <c r="A101" s="191">
        <f t="shared" si="55"/>
        <v>2655495</v>
      </c>
      <c r="B101" s="136">
        <f>'گام اول '!B102</f>
        <v>96</v>
      </c>
      <c r="C101" s="136">
        <f>'گام اول '!C102</f>
        <v>102</v>
      </c>
      <c r="D101" s="136">
        <f>'گام اول '!D102</f>
        <v>13195</v>
      </c>
      <c r="E101" s="136" t="str">
        <f>'گام اول '!E102</f>
        <v>مهدی</v>
      </c>
      <c r="F101" s="136" t="str">
        <f>'گام اول '!F102</f>
        <v>نعمتی</v>
      </c>
      <c r="G101" s="136" t="str">
        <f>'گام اول '!G102</f>
        <v xml:space="preserve">اداری </v>
      </c>
      <c r="H101" s="136" t="str">
        <f>'گام اول '!H102</f>
        <v>آذربایجان شرقی و اردبیل</v>
      </c>
      <c r="I101" s="136" t="str">
        <f>'گام اول '!I102</f>
        <v>130-813-4209647-1</v>
      </c>
      <c r="J101" s="136">
        <f>'گام اول '!J102</f>
        <v>1381902340</v>
      </c>
      <c r="K101" s="136" t="str">
        <f>'گام اول '!K102</f>
        <v>0041348122</v>
      </c>
      <c r="L101" s="136" t="str">
        <f>'گام اول '!L102</f>
        <v>آذربایجان شرقی و اردبیل</v>
      </c>
      <c r="M101" s="136" t="str">
        <f>'گام اول '!M102</f>
        <v>اداری-کارشناسی</v>
      </c>
      <c r="N101" s="120">
        <f>'گام اول '!N102</f>
        <v>0</v>
      </c>
      <c r="O101" s="119">
        <f>'گام اول '!O102</f>
        <v>0</v>
      </c>
      <c r="P101" s="121">
        <f>'گام اول '!P102</f>
        <v>0</v>
      </c>
      <c r="Q101" s="358">
        <f>'گام اول '!Q102</f>
        <v>30</v>
      </c>
      <c r="R101" s="358">
        <f>'گام اول '!R102</f>
        <v>12</v>
      </c>
      <c r="S101" s="358">
        <f>'گام اول '!S102</f>
        <v>0</v>
      </c>
      <c r="T101" s="358">
        <f>'گام اول '!T102</f>
        <v>0</v>
      </c>
      <c r="U101" s="137">
        <f>'گام اول '!U102</f>
        <v>3</v>
      </c>
      <c r="V101" s="120">
        <f>'گام اول '!W102</f>
        <v>0</v>
      </c>
      <c r="W101" s="121">
        <f>'گام اول '!X102</f>
        <v>0</v>
      </c>
      <c r="X101" s="366">
        <f>'گام اول '!Y102</f>
        <v>0</v>
      </c>
      <c r="Y101" s="366">
        <f>'گام اول '!Z102</f>
        <v>0</v>
      </c>
      <c r="Z101" s="138">
        <f>'گام اول '!AA102</f>
        <v>1477052</v>
      </c>
      <c r="AA101" s="138">
        <f>'گام اول '!AB102</f>
        <v>0</v>
      </c>
      <c r="AB101" s="138">
        <f>'گام اول '!AC102</f>
        <v>1477052</v>
      </c>
      <c r="AC101" s="138">
        <f>'گام اول '!AD102</f>
        <v>4500000</v>
      </c>
      <c r="AD101" s="138">
        <f>'گام اول '!AE102</f>
        <v>6000000</v>
      </c>
      <c r="AE101" s="139">
        <f>'گام اول '!AF102</f>
        <v>281982.65454545454</v>
      </c>
      <c r="AF101" s="122">
        <f>'گام اول '!AG102</f>
        <v>44311560</v>
      </c>
      <c r="AG101" s="123">
        <f>'گام اول '!AH102</f>
        <v>0</v>
      </c>
      <c r="AH101" s="123">
        <f>'گام اول '!AI102</f>
        <v>3383791.8545454545</v>
      </c>
      <c r="AI101" s="123">
        <f>'گام اول '!AJ102</f>
        <v>0</v>
      </c>
      <c r="AJ101" s="123">
        <f>'گام اول '!AK102</f>
        <v>4500000</v>
      </c>
      <c r="AK101" s="123">
        <f>'گام اول '!AL102</f>
        <v>6000000</v>
      </c>
      <c r="AL101" s="123">
        <f>'گام اول '!AM102</f>
        <v>0</v>
      </c>
      <c r="AM101" s="123">
        <f>'گام اول '!AN102</f>
        <v>0</v>
      </c>
      <c r="AN101" s="123">
        <f>'گام اول '!AO102</f>
        <v>4431156</v>
      </c>
      <c r="AO101" s="123">
        <f>'گام اول '!AP102</f>
        <v>3200000</v>
      </c>
      <c r="AP101" s="123">
        <f>'گام اول '!AQ102</f>
        <v>0</v>
      </c>
      <c r="AQ101" s="123">
        <f>'گام اول '!AR102</f>
        <v>0</v>
      </c>
      <c r="AR101" s="123">
        <f>'گام اول '!AS102</f>
        <v>0</v>
      </c>
      <c r="AS101" s="375">
        <f>'گام اول '!AT102</f>
        <v>0</v>
      </c>
      <c r="AT101" s="368">
        <f t="shared" si="56"/>
        <v>65826507.854545452</v>
      </c>
      <c r="AU101" s="173">
        <f>'گام اول '!AV102</f>
        <v>43397677.224727273</v>
      </c>
      <c r="AV101" s="141">
        <f>'گام اول '!AW102</f>
        <v>61395351.854545452</v>
      </c>
      <c r="AW101" s="142">
        <f t="shared" si="57"/>
        <v>4297674.6298181824</v>
      </c>
      <c r="AX101" s="75">
        <f t="shared" si="58"/>
        <v>339767.7224727273</v>
      </c>
      <c r="AY101" s="142">
        <f>'گام اول '!AZ102</f>
        <v>0</v>
      </c>
      <c r="AZ101" s="142">
        <f>'گام اول '!BA102</f>
        <v>0</v>
      </c>
      <c r="BA101" s="142">
        <f>'گام اول '!BB102</f>
        <v>0</v>
      </c>
      <c r="BB101" s="142">
        <f>'گام اول '!BC102</f>
        <v>0</v>
      </c>
      <c r="BC101" s="142">
        <f>'گام اول '!BD102</f>
        <v>0</v>
      </c>
      <c r="BD101" s="142">
        <f>'گام اول '!BE102</f>
        <v>0</v>
      </c>
      <c r="BE101" s="142">
        <f>'گام اول '!BF102</f>
        <v>0</v>
      </c>
      <c r="BF101" s="143">
        <f t="shared" si="59"/>
        <v>4637442.3522909097</v>
      </c>
      <c r="BG101" s="140">
        <f t="shared" si="60"/>
        <v>61189065</v>
      </c>
      <c r="BH101" s="144">
        <f t="shared" si="61"/>
        <v>65826507.854545452</v>
      </c>
      <c r="BI101" s="398">
        <f t="shared" si="53"/>
        <v>6638737.5</v>
      </c>
      <c r="BJ101" s="145">
        <f t="shared" si="62"/>
        <v>3692630</v>
      </c>
      <c r="BK101" s="145">
        <f t="shared" si="63"/>
        <v>1107789</v>
      </c>
      <c r="BL101" s="146">
        <f t="shared" si="64"/>
        <v>1120000</v>
      </c>
      <c r="BM101" s="379">
        <v>0</v>
      </c>
      <c r="BN101" s="147">
        <f t="shared" si="65"/>
        <v>78385664.354545444</v>
      </c>
      <c r="BO101" s="148">
        <f t="shared" si="66"/>
        <v>61395351.854545452</v>
      </c>
      <c r="BP101" s="149">
        <f t="shared" si="67"/>
        <v>14120930.926545454</v>
      </c>
      <c r="BQ101" s="150">
        <f t="shared" si="68"/>
        <v>92506595.2810909</v>
      </c>
      <c r="BR101" s="151">
        <f t="shared" si="69"/>
        <v>100800</v>
      </c>
      <c r="BS101" s="147">
        <f t="shared" si="70"/>
        <v>92607395.2810909</v>
      </c>
      <c r="BT101" s="135">
        <v>0</v>
      </c>
      <c r="BU101" s="148">
        <f t="shared" si="71"/>
        <v>7838566.4354545446</v>
      </c>
      <c r="BV101" s="152">
        <f t="shared" si="72"/>
        <v>3919283.2177272723</v>
      </c>
      <c r="BW101" s="133">
        <f t="shared" si="73"/>
        <v>80849545.627909079</v>
      </c>
      <c r="BX101" s="147">
        <f t="shared" si="74"/>
        <v>11439156.5</v>
      </c>
      <c r="BY101" s="134">
        <f t="shared" si="75"/>
        <v>69410389.127909079</v>
      </c>
      <c r="CD101" s="388">
        <f>'گام اول '!AU102</f>
        <v>65826507.854545452</v>
      </c>
      <c r="CE101" s="389">
        <f>'گام اول '!AV102</f>
        <v>43397677.224727273</v>
      </c>
      <c r="CF101" s="389">
        <f>'گام اول '!AW102</f>
        <v>61395351.854545452</v>
      </c>
      <c r="CG101" s="389">
        <f>'گام اول '!AX102</f>
        <v>4297674.6298181824</v>
      </c>
      <c r="CH101" s="389">
        <f>'گام اول '!AY102</f>
        <v>339767.7224727273</v>
      </c>
      <c r="CI101" s="389">
        <f>'گام اول '!AZ102</f>
        <v>0</v>
      </c>
      <c r="CJ101" s="389">
        <f>'گام اول '!BA102</f>
        <v>0</v>
      </c>
      <c r="CK101" s="389">
        <f>'گام اول '!BB102</f>
        <v>0</v>
      </c>
      <c r="CL101" s="389">
        <f>'گام اول '!BC102</f>
        <v>0</v>
      </c>
      <c r="CM101" s="389">
        <f>'گام اول '!BD102</f>
        <v>0</v>
      </c>
      <c r="CN101" s="389">
        <f>'گام اول '!BE102</f>
        <v>0</v>
      </c>
      <c r="CO101" s="389">
        <f>'گام اول '!BF102</f>
        <v>0</v>
      </c>
      <c r="CP101" s="389">
        <f>'گام اول '!BG102</f>
        <v>4637442.3522909097</v>
      </c>
      <c r="CQ101" s="389">
        <f>'گام اول '!BH102</f>
        <v>61189065</v>
      </c>
      <c r="CR101" s="389">
        <f t="shared" si="76"/>
        <v>65826507.854545452</v>
      </c>
      <c r="CS101" s="399">
        <f t="shared" si="54"/>
        <v>6638737.5</v>
      </c>
      <c r="CT101" s="388">
        <f t="shared" si="77"/>
        <v>3692630</v>
      </c>
      <c r="CU101" s="389">
        <f t="shared" si="78"/>
        <v>1107789</v>
      </c>
      <c r="CV101" s="389">
        <f t="shared" si="79"/>
        <v>1120000</v>
      </c>
      <c r="CW101" s="55">
        <v>0</v>
      </c>
      <c r="CX101" s="389">
        <f t="shared" si="80"/>
        <v>78385664.354545444</v>
      </c>
      <c r="CY101" s="389">
        <f t="shared" si="81"/>
        <v>61395351.854545452</v>
      </c>
      <c r="CZ101" s="389">
        <f t="shared" si="82"/>
        <v>14120930.926545454</v>
      </c>
      <c r="DA101" s="389">
        <f t="shared" si="83"/>
        <v>92506595.2810909</v>
      </c>
      <c r="DB101" s="389">
        <f t="shared" si="84"/>
        <v>100800</v>
      </c>
      <c r="DC101" s="389">
        <f t="shared" si="85"/>
        <v>92607395.2810909</v>
      </c>
      <c r="DD101" s="394">
        <v>0</v>
      </c>
      <c r="DE101" s="389">
        <f t="shared" si="86"/>
        <v>7838566.4354545446</v>
      </c>
      <c r="DF101" s="389">
        <f t="shared" si="87"/>
        <v>3919283.2177272723</v>
      </c>
      <c r="DG101" s="389">
        <f t="shared" si="88"/>
        <v>80849545.627909079</v>
      </c>
      <c r="DH101" s="389">
        <f t="shared" si="89"/>
        <v>11439156.5</v>
      </c>
      <c r="DI101" s="389">
        <f t="shared" si="90"/>
        <v>69410389.127909079</v>
      </c>
      <c r="DJ101" s="389">
        <f t="shared" si="91"/>
        <v>0</v>
      </c>
      <c r="DL101" s="397">
        <f t="shared" si="92"/>
        <v>6638737.5</v>
      </c>
      <c r="DM101" s="397">
        <f t="shared" si="93"/>
        <v>0</v>
      </c>
    </row>
    <row r="102" spans="1:117" s="55" customFormat="1" ht="21" x14ac:dyDescent="0.2">
      <c r="A102" s="191">
        <f t="shared" si="55"/>
        <v>2655495</v>
      </c>
      <c r="B102" s="136">
        <f>'گام اول '!B103</f>
        <v>97</v>
      </c>
      <c r="C102" s="136">
        <f>'گام اول '!C103</f>
        <v>103</v>
      </c>
      <c r="D102" s="136">
        <f>'گام اول '!D103</f>
        <v>13193</v>
      </c>
      <c r="E102" s="136" t="str">
        <f>'گام اول '!E103</f>
        <v>مهدی</v>
      </c>
      <c r="F102" s="136" t="str">
        <f>'گام اول '!F103</f>
        <v>اسکندری</v>
      </c>
      <c r="G102" s="136" t="str">
        <f>'گام اول '!G103</f>
        <v xml:space="preserve">اداری </v>
      </c>
      <c r="H102" s="136" t="str">
        <f>'گام اول '!H103</f>
        <v>آذربایجان شرقی و اردبیل</v>
      </c>
      <c r="I102" s="136" t="str">
        <f>'گام اول '!I103</f>
        <v>130-3-4264327-1</v>
      </c>
      <c r="J102" s="136">
        <f>'گام اول '!J103</f>
        <v>1361166452</v>
      </c>
      <c r="K102" s="136" t="str">
        <f>'گام اول '!K103</f>
        <v>5282440</v>
      </c>
      <c r="L102" s="136" t="str">
        <f>'گام اول '!L103</f>
        <v>آذربایجان شرقی و اردبیل</v>
      </c>
      <c r="M102" s="136" t="str">
        <f>'گام اول '!M103</f>
        <v>اداری-کارشناسی</v>
      </c>
      <c r="N102" s="120">
        <f>'گام اول '!N103</f>
        <v>0</v>
      </c>
      <c r="O102" s="119">
        <f>'گام اول '!O103</f>
        <v>0</v>
      </c>
      <c r="P102" s="121">
        <f>'گام اول '!P103</f>
        <v>0</v>
      </c>
      <c r="Q102" s="358">
        <f>'گام اول '!Q103</f>
        <v>30</v>
      </c>
      <c r="R102" s="358">
        <f>'گام اول '!R103</f>
        <v>120</v>
      </c>
      <c r="S102" s="358">
        <f>'گام اول '!S103</f>
        <v>0</v>
      </c>
      <c r="T102" s="358">
        <f>'گام اول '!T103</f>
        <v>0</v>
      </c>
      <c r="U102" s="137">
        <f>'گام اول '!U103</f>
        <v>2</v>
      </c>
      <c r="V102" s="120">
        <f>'گام اول '!W103</f>
        <v>0</v>
      </c>
      <c r="W102" s="121">
        <f>'گام اول '!X103</f>
        <v>0</v>
      </c>
      <c r="X102" s="366">
        <f>'گام اول '!Y103</f>
        <v>0</v>
      </c>
      <c r="Y102" s="366">
        <f>'گام اول '!Z103</f>
        <v>0</v>
      </c>
      <c r="Z102" s="138">
        <f>'گام اول '!AA103</f>
        <v>1477052</v>
      </c>
      <c r="AA102" s="138">
        <f>'گام اول '!AB103</f>
        <v>0</v>
      </c>
      <c r="AB102" s="138">
        <f>'گام اول '!AC103</f>
        <v>1477052</v>
      </c>
      <c r="AC102" s="138">
        <f>'گام اول '!AD103</f>
        <v>4500000</v>
      </c>
      <c r="AD102" s="138">
        <f>'گام اول '!AE103</f>
        <v>6000000</v>
      </c>
      <c r="AE102" s="139">
        <f>'گام اول '!AF103</f>
        <v>281982.65454545454</v>
      </c>
      <c r="AF102" s="122">
        <f>'گام اول '!AG103</f>
        <v>44311560</v>
      </c>
      <c r="AG102" s="123">
        <f>'گام اول '!AH103</f>
        <v>0</v>
      </c>
      <c r="AH102" s="123">
        <f>'گام اول '!AI103</f>
        <v>33837918.545454547</v>
      </c>
      <c r="AI102" s="123">
        <f>'گام اول '!AJ103</f>
        <v>0</v>
      </c>
      <c r="AJ102" s="123">
        <f>'گام اول '!AK103</f>
        <v>4500000</v>
      </c>
      <c r="AK102" s="123">
        <f>'گام اول '!AL103</f>
        <v>6000000</v>
      </c>
      <c r="AL102" s="123">
        <f>'گام اول '!AM103</f>
        <v>0</v>
      </c>
      <c r="AM102" s="123">
        <f>'گام اول '!AN103</f>
        <v>0</v>
      </c>
      <c r="AN102" s="123">
        <f>'گام اول '!AO103</f>
        <v>2954104</v>
      </c>
      <c r="AO102" s="123">
        <f>'گام اول '!AP103</f>
        <v>3200000</v>
      </c>
      <c r="AP102" s="123">
        <f>'گام اول '!AQ103</f>
        <v>0</v>
      </c>
      <c r="AQ102" s="123">
        <f>'گام اول '!AR103</f>
        <v>0</v>
      </c>
      <c r="AR102" s="123">
        <f>'گام اول '!AS103</f>
        <v>0</v>
      </c>
      <c r="AS102" s="375">
        <f>'گام اول '!AT103</f>
        <v>0</v>
      </c>
      <c r="AT102" s="368">
        <f t="shared" si="56"/>
        <v>94803582.545454547</v>
      </c>
      <c r="AU102" s="173">
        <f>'گام اول '!AV103</f>
        <v>71720015.047272727</v>
      </c>
      <c r="AV102" s="141">
        <f>'گام اول '!AW103</f>
        <v>91849478.545454547</v>
      </c>
      <c r="AW102" s="142">
        <f t="shared" si="57"/>
        <v>6429463.498181819</v>
      </c>
      <c r="AX102" s="75">
        <f t="shared" si="58"/>
        <v>3172001.5047272728</v>
      </c>
      <c r="AY102" s="142">
        <f>'گام اول '!AZ103</f>
        <v>0</v>
      </c>
      <c r="AZ102" s="142">
        <f>'گام اول '!BA103</f>
        <v>0</v>
      </c>
      <c r="BA102" s="142">
        <f>'گام اول '!BB103</f>
        <v>0</v>
      </c>
      <c r="BB102" s="142">
        <f>'گام اول '!BC103</f>
        <v>0</v>
      </c>
      <c r="BC102" s="142">
        <f>'گام اول '!BD103</f>
        <v>0</v>
      </c>
      <c r="BD102" s="142">
        <f>'گام اول '!BE103</f>
        <v>0</v>
      </c>
      <c r="BE102" s="142">
        <f>'گام اول '!BF103</f>
        <v>0</v>
      </c>
      <c r="BF102" s="143">
        <f t="shared" si="59"/>
        <v>9601465.0029090922</v>
      </c>
      <c r="BG102" s="140">
        <f t="shared" si="60"/>
        <v>85202117</v>
      </c>
      <c r="BH102" s="144">
        <f t="shared" si="61"/>
        <v>94803582.545454547</v>
      </c>
      <c r="BI102" s="398">
        <f t="shared" si="53"/>
        <v>6638737.5</v>
      </c>
      <c r="BJ102" s="145">
        <f t="shared" si="62"/>
        <v>3692630</v>
      </c>
      <c r="BK102" s="145">
        <f t="shared" si="63"/>
        <v>1107789</v>
      </c>
      <c r="BL102" s="146">
        <f t="shared" si="64"/>
        <v>1120000</v>
      </c>
      <c r="BM102" s="379">
        <v>0</v>
      </c>
      <c r="BN102" s="147">
        <f t="shared" si="65"/>
        <v>107362739.04545455</v>
      </c>
      <c r="BO102" s="148">
        <f t="shared" si="66"/>
        <v>91849478.545454547</v>
      </c>
      <c r="BP102" s="149">
        <f t="shared" si="67"/>
        <v>21125380.065454546</v>
      </c>
      <c r="BQ102" s="150">
        <f t="shared" si="68"/>
        <v>128488119.11090909</v>
      </c>
      <c r="BR102" s="151">
        <f t="shared" si="69"/>
        <v>100800</v>
      </c>
      <c r="BS102" s="147">
        <f t="shared" si="70"/>
        <v>128588919.11090909</v>
      </c>
      <c r="BT102" s="135">
        <v>0</v>
      </c>
      <c r="BU102" s="148">
        <f t="shared" si="71"/>
        <v>10736273.904545456</v>
      </c>
      <c r="BV102" s="152">
        <f t="shared" si="72"/>
        <v>5368136.9522727281</v>
      </c>
      <c r="BW102" s="133">
        <f t="shared" si="73"/>
        <v>112484508.25409091</v>
      </c>
      <c r="BX102" s="147">
        <f t="shared" si="74"/>
        <v>11439156.5</v>
      </c>
      <c r="BY102" s="134">
        <f t="shared" si="75"/>
        <v>101045351.75409091</v>
      </c>
      <c r="CD102" s="388">
        <f>'گام اول '!AU103</f>
        <v>94803582.545454547</v>
      </c>
      <c r="CE102" s="389">
        <f>'گام اول '!AV103</f>
        <v>71720015.047272727</v>
      </c>
      <c r="CF102" s="389">
        <f>'گام اول '!AW103</f>
        <v>91849478.545454547</v>
      </c>
      <c r="CG102" s="389">
        <f>'گام اول '!AX103</f>
        <v>6429463.498181819</v>
      </c>
      <c r="CH102" s="389">
        <f>'گام اول '!AY103</f>
        <v>3172001.5047272728</v>
      </c>
      <c r="CI102" s="389">
        <f>'گام اول '!AZ103</f>
        <v>0</v>
      </c>
      <c r="CJ102" s="389">
        <f>'گام اول '!BA103</f>
        <v>0</v>
      </c>
      <c r="CK102" s="389">
        <f>'گام اول '!BB103</f>
        <v>0</v>
      </c>
      <c r="CL102" s="389">
        <f>'گام اول '!BC103</f>
        <v>0</v>
      </c>
      <c r="CM102" s="389">
        <f>'گام اول '!BD103</f>
        <v>0</v>
      </c>
      <c r="CN102" s="389">
        <f>'گام اول '!BE103</f>
        <v>0</v>
      </c>
      <c r="CO102" s="389">
        <f>'گام اول '!BF103</f>
        <v>0</v>
      </c>
      <c r="CP102" s="389">
        <f>'گام اول '!BG103</f>
        <v>9601465.0029090922</v>
      </c>
      <c r="CQ102" s="389">
        <f>'گام اول '!BH103</f>
        <v>85202117</v>
      </c>
      <c r="CR102" s="389">
        <f t="shared" si="76"/>
        <v>94803582.545454547</v>
      </c>
      <c r="CS102" s="399">
        <f t="shared" si="54"/>
        <v>6638737.5</v>
      </c>
      <c r="CT102" s="388">
        <f t="shared" si="77"/>
        <v>3692630</v>
      </c>
      <c r="CU102" s="389">
        <f t="shared" si="78"/>
        <v>1107789</v>
      </c>
      <c r="CV102" s="389">
        <f t="shared" si="79"/>
        <v>1120000</v>
      </c>
      <c r="CW102" s="55">
        <v>0</v>
      </c>
      <c r="CX102" s="389">
        <f t="shared" si="80"/>
        <v>107362739.04545455</v>
      </c>
      <c r="CY102" s="389">
        <f t="shared" si="81"/>
        <v>91849478.545454547</v>
      </c>
      <c r="CZ102" s="389">
        <f t="shared" si="82"/>
        <v>21125380.065454546</v>
      </c>
      <c r="DA102" s="389">
        <f t="shared" si="83"/>
        <v>128488119.11090909</v>
      </c>
      <c r="DB102" s="389">
        <f t="shared" si="84"/>
        <v>100800</v>
      </c>
      <c r="DC102" s="389">
        <f t="shared" si="85"/>
        <v>128588919.11090909</v>
      </c>
      <c r="DD102" s="394">
        <v>0</v>
      </c>
      <c r="DE102" s="389">
        <f t="shared" si="86"/>
        <v>10736273.904545456</v>
      </c>
      <c r="DF102" s="389">
        <f t="shared" si="87"/>
        <v>5368136.9522727281</v>
      </c>
      <c r="DG102" s="389">
        <f t="shared" si="88"/>
        <v>112484508.25409091</v>
      </c>
      <c r="DH102" s="389">
        <f t="shared" si="89"/>
        <v>11439156.5</v>
      </c>
      <c r="DI102" s="389">
        <f t="shared" si="90"/>
        <v>101045351.75409091</v>
      </c>
      <c r="DJ102" s="389">
        <f t="shared" si="91"/>
        <v>0</v>
      </c>
      <c r="DL102" s="397">
        <f t="shared" si="92"/>
        <v>6638737.5</v>
      </c>
      <c r="DM102" s="397">
        <f t="shared" si="93"/>
        <v>0</v>
      </c>
    </row>
    <row r="103" spans="1:117" s="55" customFormat="1" ht="21" x14ac:dyDescent="0.2">
      <c r="A103" s="191">
        <f t="shared" si="55"/>
        <v>2655495</v>
      </c>
      <c r="B103" s="136">
        <f>'گام اول '!B104</f>
        <v>98</v>
      </c>
      <c r="C103" s="136">
        <f>'گام اول '!C104</f>
        <v>104</v>
      </c>
      <c r="D103" s="136">
        <f>'گام اول '!D104</f>
        <v>13202</v>
      </c>
      <c r="E103" s="136" t="str">
        <f>'گام اول '!E104</f>
        <v>نيما</v>
      </c>
      <c r="F103" s="136" t="str">
        <f>'گام اول '!F104</f>
        <v>اكبري راد</v>
      </c>
      <c r="G103" s="136" t="str">
        <f>'گام اول '!G104</f>
        <v xml:space="preserve">اداری </v>
      </c>
      <c r="H103" s="136" t="str">
        <f>'گام اول '!H104</f>
        <v>آذربایجان غربی</v>
      </c>
      <c r="I103" s="136" t="str">
        <f>'گام اول '!I104</f>
        <v>272-813-2280646-1</v>
      </c>
      <c r="J103" s="136" t="str">
        <f>'گام اول '!J104</f>
        <v>2753803633</v>
      </c>
      <c r="K103" s="136" t="str">
        <f>'گام اول '!K104</f>
        <v>0044257042</v>
      </c>
      <c r="L103" s="136" t="str">
        <f>'گام اول '!L104</f>
        <v>آذربایجان غربی</v>
      </c>
      <c r="M103" s="136" t="str">
        <f>'گام اول '!M104</f>
        <v>اداری-کارشناسی</v>
      </c>
      <c r="N103" s="120">
        <f>'گام اول '!N104</f>
        <v>0</v>
      </c>
      <c r="O103" s="119">
        <f>'گام اول '!O104</f>
        <v>0</v>
      </c>
      <c r="P103" s="121">
        <f>'گام اول '!P104</f>
        <v>0</v>
      </c>
      <c r="Q103" s="358">
        <f>'گام اول '!Q104</f>
        <v>30</v>
      </c>
      <c r="R103" s="358">
        <f>'گام اول '!R104</f>
        <v>60</v>
      </c>
      <c r="S103" s="358">
        <f>'گام اول '!S104</f>
        <v>0</v>
      </c>
      <c r="T103" s="358">
        <f>'گام اول '!T104</f>
        <v>0</v>
      </c>
      <c r="U103" s="137">
        <f>'گام اول '!U104</f>
        <v>0</v>
      </c>
      <c r="V103" s="120">
        <f>'گام اول '!W104</f>
        <v>0</v>
      </c>
      <c r="W103" s="121">
        <f>'گام اول '!X104</f>
        <v>0</v>
      </c>
      <c r="X103" s="366">
        <f>'گام اول '!Y104</f>
        <v>2</v>
      </c>
      <c r="Y103" s="366">
        <f>'گام اول '!Z104</f>
        <v>2</v>
      </c>
      <c r="Z103" s="138">
        <f>'گام اول '!AA104</f>
        <v>1477052</v>
      </c>
      <c r="AA103" s="138">
        <f>'گام اول '!AB104</f>
        <v>46667</v>
      </c>
      <c r="AB103" s="138">
        <f>'گام اول '!AC104</f>
        <v>1523719</v>
      </c>
      <c r="AC103" s="138">
        <f>'گام اول '!AD104</f>
        <v>4500000</v>
      </c>
      <c r="AD103" s="138">
        <f>'گام اول '!AE104</f>
        <v>6000000</v>
      </c>
      <c r="AE103" s="139">
        <f>'گام اول '!AF104</f>
        <v>290891.80909090908</v>
      </c>
      <c r="AF103" s="122">
        <f>'گام اول '!AG104</f>
        <v>44311560</v>
      </c>
      <c r="AG103" s="123">
        <f>'گام اول '!AH104</f>
        <v>1400010</v>
      </c>
      <c r="AH103" s="123">
        <f>'گام اول '!AI104</f>
        <v>17453508.545454547</v>
      </c>
      <c r="AI103" s="123">
        <f>'گام اول '!AJ104</f>
        <v>5310990</v>
      </c>
      <c r="AJ103" s="123">
        <f>'گام اول '!AK104</f>
        <v>4500000</v>
      </c>
      <c r="AK103" s="123">
        <f>'گام اول '!AL104</f>
        <v>6000000</v>
      </c>
      <c r="AL103" s="123">
        <f>'گام اول '!AM104</f>
        <v>0</v>
      </c>
      <c r="AM103" s="123">
        <f>'گام اول '!AN104</f>
        <v>0</v>
      </c>
      <c r="AN103" s="123">
        <f>'گام اول '!AO104</f>
        <v>0</v>
      </c>
      <c r="AO103" s="123">
        <f>'گام اول '!AP104</f>
        <v>4200000</v>
      </c>
      <c r="AP103" s="123">
        <f>'گام اول '!AQ104</f>
        <v>0</v>
      </c>
      <c r="AQ103" s="123">
        <f>'گام اول '!AR104</f>
        <v>0</v>
      </c>
      <c r="AR103" s="123">
        <f>'گام اول '!AS104</f>
        <v>0</v>
      </c>
      <c r="AS103" s="375">
        <f>'گام اول '!AT104</f>
        <v>0</v>
      </c>
      <c r="AT103" s="368">
        <f t="shared" si="56"/>
        <v>83176068.545454547</v>
      </c>
      <c r="AU103" s="173">
        <f>'گام اول '!AV104</f>
        <v>57714523.047272727</v>
      </c>
      <c r="AV103" s="141">
        <f>'گام اول '!AW104</f>
        <v>77865078.545454547</v>
      </c>
      <c r="AW103" s="142">
        <f t="shared" si="57"/>
        <v>5450555.498181819</v>
      </c>
      <c r="AX103" s="75">
        <f t="shared" si="58"/>
        <v>1771452.3047272728</v>
      </c>
      <c r="AY103" s="142">
        <f>'گام اول '!AZ104</f>
        <v>0</v>
      </c>
      <c r="AZ103" s="142">
        <f>'گام اول '!BA104</f>
        <v>0</v>
      </c>
      <c r="BA103" s="142">
        <f>'گام اول '!BB104</f>
        <v>0</v>
      </c>
      <c r="BB103" s="142">
        <f>'گام اول '!BC104</f>
        <v>0</v>
      </c>
      <c r="BC103" s="142">
        <f>'گام اول '!BD104</f>
        <v>0</v>
      </c>
      <c r="BD103" s="142">
        <f>'گام اول '!BE104</f>
        <v>0</v>
      </c>
      <c r="BE103" s="142">
        <f>'گام اول '!BF104</f>
        <v>0</v>
      </c>
      <c r="BF103" s="143">
        <f t="shared" si="59"/>
        <v>7222007.802909092</v>
      </c>
      <c r="BG103" s="140">
        <f t="shared" si="60"/>
        <v>75954060</v>
      </c>
      <c r="BH103" s="144">
        <f t="shared" si="61"/>
        <v>83176068.545454547</v>
      </c>
      <c r="BI103" s="398">
        <f t="shared" si="53"/>
        <v>6638737.5</v>
      </c>
      <c r="BJ103" s="145">
        <f t="shared" si="62"/>
        <v>3809297.5</v>
      </c>
      <c r="BK103" s="145">
        <f t="shared" si="63"/>
        <v>1142789.25</v>
      </c>
      <c r="BL103" s="146">
        <f t="shared" si="64"/>
        <v>1120000</v>
      </c>
      <c r="BM103" s="379">
        <v>0</v>
      </c>
      <c r="BN103" s="147">
        <f t="shared" si="65"/>
        <v>95886892.795454547</v>
      </c>
      <c r="BO103" s="148">
        <f t="shared" si="66"/>
        <v>77865078.545454547</v>
      </c>
      <c r="BP103" s="149">
        <f t="shared" si="67"/>
        <v>17908968.065454546</v>
      </c>
      <c r="BQ103" s="150">
        <f t="shared" si="68"/>
        <v>113795860.86090909</v>
      </c>
      <c r="BR103" s="151">
        <f t="shared" si="69"/>
        <v>100800</v>
      </c>
      <c r="BS103" s="147">
        <f t="shared" si="70"/>
        <v>113896660.86090909</v>
      </c>
      <c r="BT103" s="135">
        <v>0</v>
      </c>
      <c r="BU103" s="148">
        <f t="shared" si="71"/>
        <v>9588689.2795454543</v>
      </c>
      <c r="BV103" s="152">
        <f t="shared" si="72"/>
        <v>4794344.6397727272</v>
      </c>
      <c r="BW103" s="133">
        <f t="shared" si="73"/>
        <v>99513626.941590905</v>
      </c>
      <c r="BX103" s="147">
        <f t="shared" si="74"/>
        <v>11590824.25</v>
      </c>
      <c r="BY103" s="134">
        <f t="shared" si="75"/>
        <v>87922802.691590905</v>
      </c>
      <c r="CD103" s="388">
        <f>'گام اول '!AU104</f>
        <v>83176068.545454547</v>
      </c>
      <c r="CE103" s="389">
        <f>'گام اول '!AV104</f>
        <v>57714523.047272727</v>
      </c>
      <c r="CF103" s="389">
        <f>'گام اول '!AW104</f>
        <v>77865078.545454547</v>
      </c>
      <c r="CG103" s="389">
        <f>'گام اول '!AX104</f>
        <v>5450555.498181819</v>
      </c>
      <c r="CH103" s="389">
        <f>'گام اول '!AY104</f>
        <v>1771452.3047272728</v>
      </c>
      <c r="CI103" s="389">
        <f>'گام اول '!AZ104</f>
        <v>0</v>
      </c>
      <c r="CJ103" s="389">
        <f>'گام اول '!BA104</f>
        <v>0</v>
      </c>
      <c r="CK103" s="389">
        <f>'گام اول '!BB104</f>
        <v>0</v>
      </c>
      <c r="CL103" s="389">
        <f>'گام اول '!BC104</f>
        <v>0</v>
      </c>
      <c r="CM103" s="389">
        <f>'گام اول '!BD104</f>
        <v>0</v>
      </c>
      <c r="CN103" s="389">
        <f>'گام اول '!BE104</f>
        <v>0</v>
      </c>
      <c r="CO103" s="389">
        <f>'گام اول '!BF104</f>
        <v>0</v>
      </c>
      <c r="CP103" s="389">
        <f>'گام اول '!BG104</f>
        <v>7222007.802909092</v>
      </c>
      <c r="CQ103" s="389">
        <f>'گام اول '!BH104</f>
        <v>75954060</v>
      </c>
      <c r="CR103" s="389">
        <f t="shared" si="76"/>
        <v>83176068.545454547</v>
      </c>
      <c r="CS103" s="399">
        <f t="shared" si="54"/>
        <v>6638737.5</v>
      </c>
      <c r="CT103" s="388">
        <f t="shared" si="77"/>
        <v>3809297.5</v>
      </c>
      <c r="CU103" s="389">
        <f t="shared" si="78"/>
        <v>1142789.25</v>
      </c>
      <c r="CV103" s="389">
        <f t="shared" si="79"/>
        <v>1120000</v>
      </c>
      <c r="CW103" s="55">
        <v>0</v>
      </c>
      <c r="CX103" s="389">
        <f t="shared" si="80"/>
        <v>95886892.795454547</v>
      </c>
      <c r="CY103" s="389">
        <f t="shared" si="81"/>
        <v>77865078.545454547</v>
      </c>
      <c r="CZ103" s="389">
        <f t="shared" si="82"/>
        <v>17908968.065454546</v>
      </c>
      <c r="DA103" s="389">
        <f t="shared" si="83"/>
        <v>113795860.86090909</v>
      </c>
      <c r="DB103" s="389">
        <f t="shared" si="84"/>
        <v>100800</v>
      </c>
      <c r="DC103" s="389">
        <f t="shared" si="85"/>
        <v>113896660.86090909</v>
      </c>
      <c r="DD103" s="394">
        <v>0</v>
      </c>
      <c r="DE103" s="389">
        <f t="shared" si="86"/>
        <v>9588689.2795454543</v>
      </c>
      <c r="DF103" s="389">
        <f t="shared" si="87"/>
        <v>4794344.6397727272</v>
      </c>
      <c r="DG103" s="389">
        <f t="shared" si="88"/>
        <v>99513626.941590905</v>
      </c>
      <c r="DH103" s="389">
        <f t="shared" si="89"/>
        <v>11590824.25</v>
      </c>
      <c r="DI103" s="389">
        <f t="shared" si="90"/>
        <v>87922802.691590905</v>
      </c>
      <c r="DJ103" s="389">
        <f t="shared" si="91"/>
        <v>0</v>
      </c>
      <c r="DL103" s="397">
        <f t="shared" si="92"/>
        <v>6638737.5</v>
      </c>
      <c r="DM103" s="397">
        <f t="shared" si="93"/>
        <v>0</v>
      </c>
    </row>
    <row r="104" spans="1:117" s="55" customFormat="1" ht="21" x14ac:dyDescent="0.2">
      <c r="A104" s="191">
        <f t="shared" si="55"/>
        <v>2655495</v>
      </c>
      <c r="B104" s="136">
        <f>'گام اول '!B105</f>
        <v>99</v>
      </c>
      <c r="C104" s="136">
        <f>'گام اول '!C105</f>
        <v>105</v>
      </c>
      <c r="D104" s="136">
        <f>'گام اول '!D105</f>
        <v>13203</v>
      </c>
      <c r="E104" s="136" t="str">
        <f>'گام اول '!E105</f>
        <v>علي</v>
      </c>
      <c r="F104" s="136" t="str">
        <f>'گام اول '!F105</f>
        <v>اكبري راد</v>
      </c>
      <c r="G104" s="136" t="str">
        <f>'گام اول '!G105</f>
        <v xml:space="preserve">اداری </v>
      </c>
      <c r="H104" s="136" t="str">
        <f>'گام اول '!H105</f>
        <v>آذربایجان غربی</v>
      </c>
      <c r="I104" s="136" t="str">
        <f>'گام اول '!I105</f>
        <v>272-813-4482352-1</v>
      </c>
      <c r="J104" s="136" t="str">
        <f>'گام اول '!J105</f>
        <v>2753818231</v>
      </c>
      <c r="K104" s="136" t="str">
        <f>'گام اول '!K105</f>
        <v>0044257382</v>
      </c>
      <c r="L104" s="136" t="str">
        <f>'گام اول '!L105</f>
        <v>آذربایجان غربی</v>
      </c>
      <c r="M104" s="136" t="str">
        <f>'گام اول '!M105</f>
        <v>اداری-کارشناسی ارشد</v>
      </c>
      <c r="N104" s="120">
        <f>'گام اول '!N105</f>
        <v>0</v>
      </c>
      <c r="O104" s="119">
        <f>'گام اول '!O105</f>
        <v>0</v>
      </c>
      <c r="P104" s="121">
        <f>'گام اول '!P105</f>
        <v>0</v>
      </c>
      <c r="Q104" s="358">
        <f>'گام اول '!Q105</f>
        <v>30</v>
      </c>
      <c r="R104" s="358">
        <f>'گام اول '!R105</f>
        <v>25</v>
      </c>
      <c r="S104" s="358">
        <f>'گام اول '!S105</f>
        <v>0</v>
      </c>
      <c r="T104" s="358">
        <f>'گام اول '!T105</f>
        <v>0</v>
      </c>
      <c r="U104" s="137">
        <f>'گام اول '!U105</f>
        <v>2</v>
      </c>
      <c r="V104" s="120">
        <f>'گام اول '!W105</f>
        <v>0</v>
      </c>
      <c r="W104" s="121">
        <f>'گام اول '!X105</f>
        <v>0</v>
      </c>
      <c r="X104" s="366">
        <f>'گام اول '!Y105</f>
        <v>1</v>
      </c>
      <c r="Y104" s="366">
        <f>'گام اول '!Z105</f>
        <v>1</v>
      </c>
      <c r="Z104" s="138">
        <f>'گام اول '!AA105</f>
        <v>1642901</v>
      </c>
      <c r="AA104" s="138">
        <f>'گام اول '!AB105</f>
        <v>46667</v>
      </c>
      <c r="AB104" s="138">
        <f>'گام اول '!AC105</f>
        <v>1689568</v>
      </c>
      <c r="AC104" s="138">
        <f>'گام اول '!AD105</f>
        <v>4500000</v>
      </c>
      <c r="AD104" s="138">
        <f>'گام اول '!AE105</f>
        <v>6000000</v>
      </c>
      <c r="AE104" s="139">
        <f>'گام اول '!AF105</f>
        <v>322553.89090909087</v>
      </c>
      <c r="AF104" s="122">
        <f>'گام اول '!AG105</f>
        <v>49287030</v>
      </c>
      <c r="AG104" s="123">
        <f>'گام اول '!AH105</f>
        <v>1400010</v>
      </c>
      <c r="AH104" s="123">
        <f>'گام اول '!AI105</f>
        <v>8063847.2727272715</v>
      </c>
      <c r="AI104" s="123">
        <f>'گام اول '!AJ105</f>
        <v>2655495</v>
      </c>
      <c r="AJ104" s="123">
        <f>'گام اول '!AK105</f>
        <v>4500000</v>
      </c>
      <c r="AK104" s="123">
        <f>'گام اول '!AL105</f>
        <v>6000000</v>
      </c>
      <c r="AL104" s="123">
        <f>'گام اول '!AM105</f>
        <v>0</v>
      </c>
      <c r="AM104" s="123">
        <f>'گام اول '!AN105</f>
        <v>0</v>
      </c>
      <c r="AN104" s="123">
        <f>'گام اول '!AO105</f>
        <v>3379136</v>
      </c>
      <c r="AO104" s="123">
        <f>'گام اول '!AP105</f>
        <v>3800000</v>
      </c>
      <c r="AP104" s="123">
        <f>'گام اول '!AQ105</f>
        <v>0</v>
      </c>
      <c r="AQ104" s="123">
        <f>'گام اول '!AR105</f>
        <v>0</v>
      </c>
      <c r="AR104" s="123">
        <f>'گام اول '!AS105</f>
        <v>0</v>
      </c>
      <c r="AS104" s="375">
        <f>'گام اول '!AT105</f>
        <v>0</v>
      </c>
      <c r="AT104" s="368">
        <f t="shared" si="56"/>
        <v>79085518.272727281</v>
      </c>
      <c r="AU104" s="173">
        <f>'گام اول '!AV105</f>
        <v>53637325.163636371</v>
      </c>
      <c r="AV104" s="141">
        <f>'گام اول '!AW105</f>
        <v>73050887.272727266</v>
      </c>
      <c r="AW104" s="142">
        <f t="shared" si="57"/>
        <v>5113562.1090909094</v>
      </c>
      <c r="AX104" s="75">
        <f t="shared" si="58"/>
        <v>1363732.5163636373</v>
      </c>
      <c r="AY104" s="142">
        <f>'گام اول '!AZ105</f>
        <v>0</v>
      </c>
      <c r="AZ104" s="142">
        <f>'گام اول '!BA105</f>
        <v>0</v>
      </c>
      <c r="BA104" s="142">
        <f>'گام اول '!BB105</f>
        <v>0</v>
      </c>
      <c r="BB104" s="142">
        <f>'گام اول '!BC105</f>
        <v>0</v>
      </c>
      <c r="BC104" s="142">
        <f>'گام اول '!BD105</f>
        <v>0</v>
      </c>
      <c r="BD104" s="142">
        <f>'گام اول '!BE105</f>
        <v>0</v>
      </c>
      <c r="BE104" s="142">
        <f>'گام اول '!BF105</f>
        <v>0</v>
      </c>
      <c r="BF104" s="143">
        <f t="shared" si="59"/>
        <v>6477294.6254545469</v>
      </c>
      <c r="BG104" s="140">
        <f t="shared" si="60"/>
        <v>72608223</v>
      </c>
      <c r="BH104" s="144">
        <f t="shared" si="61"/>
        <v>79085518.272727281</v>
      </c>
      <c r="BI104" s="398">
        <f t="shared" si="53"/>
        <v>6638737.5</v>
      </c>
      <c r="BJ104" s="145">
        <f t="shared" si="62"/>
        <v>4223920</v>
      </c>
      <c r="BK104" s="145">
        <f t="shared" si="63"/>
        <v>1267176</v>
      </c>
      <c r="BL104" s="146">
        <f t="shared" si="64"/>
        <v>1120000</v>
      </c>
      <c r="BM104" s="379">
        <v>0</v>
      </c>
      <c r="BN104" s="147">
        <f t="shared" si="65"/>
        <v>92335351.772727281</v>
      </c>
      <c r="BO104" s="148">
        <f t="shared" si="66"/>
        <v>73050887.272727266</v>
      </c>
      <c r="BP104" s="149">
        <f t="shared" si="67"/>
        <v>16801704.07272727</v>
      </c>
      <c r="BQ104" s="150">
        <f t="shared" si="68"/>
        <v>109137055.84545454</v>
      </c>
      <c r="BR104" s="151">
        <f t="shared" si="69"/>
        <v>100800</v>
      </c>
      <c r="BS104" s="147">
        <f t="shared" si="70"/>
        <v>109237855.84545454</v>
      </c>
      <c r="BT104" s="135">
        <v>0</v>
      </c>
      <c r="BU104" s="148">
        <f t="shared" si="71"/>
        <v>9233535.1772727277</v>
      </c>
      <c r="BV104" s="152">
        <f t="shared" si="72"/>
        <v>4616767.5886363639</v>
      </c>
      <c r="BW104" s="133">
        <f t="shared" si="73"/>
        <v>95387553.079545453</v>
      </c>
      <c r="BX104" s="147">
        <f t="shared" si="74"/>
        <v>12129833.5</v>
      </c>
      <c r="BY104" s="134">
        <f t="shared" si="75"/>
        <v>83257719.579545453</v>
      </c>
      <c r="CD104" s="388">
        <f>'گام اول '!AU105</f>
        <v>79085518.272727281</v>
      </c>
      <c r="CE104" s="389">
        <f>'گام اول '!AV105</f>
        <v>53637325.163636371</v>
      </c>
      <c r="CF104" s="389">
        <f>'گام اول '!AW105</f>
        <v>73050887.272727266</v>
      </c>
      <c r="CG104" s="389">
        <f>'گام اول '!AX105</f>
        <v>5113562.1090909094</v>
      </c>
      <c r="CH104" s="389">
        <f>'گام اول '!AY105</f>
        <v>1363732.5163636373</v>
      </c>
      <c r="CI104" s="389">
        <f>'گام اول '!AZ105</f>
        <v>0</v>
      </c>
      <c r="CJ104" s="389">
        <f>'گام اول '!BA105</f>
        <v>0</v>
      </c>
      <c r="CK104" s="389">
        <f>'گام اول '!BB105</f>
        <v>0</v>
      </c>
      <c r="CL104" s="389">
        <f>'گام اول '!BC105</f>
        <v>0</v>
      </c>
      <c r="CM104" s="389">
        <f>'گام اول '!BD105</f>
        <v>0</v>
      </c>
      <c r="CN104" s="389">
        <f>'گام اول '!BE105</f>
        <v>0</v>
      </c>
      <c r="CO104" s="389">
        <f>'گام اول '!BF105</f>
        <v>0</v>
      </c>
      <c r="CP104" s="389">
        <f>'گام اول '!BG105</f>
        <v>6477294.6254545469</v>
      </c>
      <c r="CQ104" s="389">
        <f>'گام اول '!BH105</f>
        <v>72608223</v>
      </c>
      <c r="CR104" s="389">
        <f t="shared" si="76"/>
        <v>79085518.272727281</v>
      </c>
      <c r="CS104" s="399">
        <f t="shared" si="54"/>
        <v>6638737.5</v>
      </c>
      <c r="CT104" s="388">
        <f t="shared" si="77"/>
        <v>4223920</v>
      </c>
      <c r="CU104" s="389">
        <f t="shared" si="78"/>
        <v>1267176</v>
      </c>
      <c r="CV104" s="389">
        <f t="shared" si="79"/>
        <v>1120000</v>
      </c>
      <c r="CW104" s="55">
        <v>0</v>
      </c>
      <c r="CX104" s="389">
        <f t="shared" si="80"/>
        <v>92335351.772727281</v>
      </c>
      <c r="CY104" s="389">
        <f t="shared" si="81"/>
        <v>73050887.272727266</v>
      </c>
      <c r="CZ104" s="389">
        <f t="shared" si="82"/>
        <v>16801704.07272727</v>
      </c>
      <c r="DA104" s="389">
        <f t="shared" si="83"/>
        <v>109137055.84545454</v>
      </c>
      <c r="DB104" s="389">
        <f t="shared" si="84"/>
        <v>100800</v>
      </c>
      <c r="DC104" s="389">
        <f t="shared" si="85"/>
        <v>109237855.84545454</v>
      </c>
      <c r="DD104" s="394">
        <v>0</v>
      </c>
      <c r="DE104" s="389">
        <f t="shared" si="86"/>
        <v>9233535.1772727277</v>
      </c>
      <c r="DF104" s="389">
        <f t="shared" si="87"/>
        <v>4616767.5886363639</v>
      </c>
      <c r="DG104" s="389">
        <f t="shared" si="88"/>
        <v>95387553.079545453</v>
      </c>
      <c r="DH104" s="389">
        <f t="shared" si="89"/>
        <v>12129833.5</v>
      </c>
      <c r="DI104" s="389">
        <f t="shared" si="90"/>
        <v>83257719.579545453</v>
      </c>
      <c r="DJ104" s="389">
        <f t="shared" si="91"/>
        <v>0</v>
      </c>
      <c r="DL104" s="397">
        <f t="shared" si="92"/>
        <v>6638737.5</v>
      </c>
      <c r="DM104" s="397">
        <f t="shared" si="93"/>
        <v>0</v>
      </c>
    </row>
    <row r="105" spans="1:117" s="55" customFormat="1" ht="21" x14ac:dyDescent="0.2">
      <c r="A105" s="191">
        <f t="shared" si="55"/>
        <v>2655495</v>
      </c>
      <c r="B105" s="136">
        <f>'گام اول '!B106</f>
        <v>100</v>
      </c>
      <c r="C105" s="136">
        <f>'گام اول '!C106</f>
        <v>106</v>
      </c>
      <c r="D105" s="136">
        <f>'گام اول '!D106</f>
        <v>13204</v>
      </c>
      <c r="E105" s="136" t="str">
        <f>'گام اول '!E106</f>
        <v>سالار</v>
      </c>
      <c r="F105" s="136" t="str">
        <f>'گام اول '!F106</f>
        <v>حیدروند</v>
      </c>
      <c r="G105" s="136" t="str">
        <f>'گام اول '!G106</f>
        <v xml:space="preserve">اداری </v>
      </c>
      <c r="H105" s="136" t="str">
        <f>'گام اول '!H106</f>
        <v>آذربایجان غربی</v>
      </c>
      <c r="I105" s="136" t="str">
        <f>'گام اول '!I106</f>
        <v>272-813-4197874-1</v>
      </c>
      <c r="J105" s="136" t="str">
        <f>'گام اول '!J106</f>
        <v>2741066396</v>
      </c>
      <c r="K105" s="136" t="str">
        <f>'گام اول '!K106</f>
        <v>0056860267</v>
      </c>
      <c r="L105" s="136" t="str">
        <f>'گام اول '!L106</f>
        <v>آذربایجان غربی</v>
      </c>
      <c r="M105" s="136" t="str">
        <f>'گام اول '!M106</f>
        <v>اداری-کارشناسی</v>
      </c>
      <c r="N105" s="120">
        <f>'گام اول '!N106</f>
        <v>0</v>
      </c>
      <c r="O105" s="119">
        <f>'گام اول '!O106</f>
        <v>0</v>
      </c>
      <c r="P105" s="121">
        <f>'گام اول '!P106</f>
        <v>0</v>
      </c>
      <c r="Q105" s="358">
        <f>'گام اول '!Q106</f>
        <v>30</v>
      </c>
      <c r="R105" s="358">
        <f>'گام اول '!R106</f>
        <v>50</v>
      </c>
      <c r="S105" s="358">
        <f>'گام اول '!S106</f>
        <v>0</v>
      </c>
      <c r="T105" s="358">
        <f>'گام اول '!T106</f>
        <v>0</v>
      </c>
      <c r="U105" s="137">
        <f>'گام اول '!U106</f>
        <v>1</v>
      </c>
      <c r="V105" s="120">
        <f>'گام اول '!W106</f>
        <v>0</v>
      </c>
      <c r="W105" s="121">
        <f>'گام اول '!X106</f>
        <v>0</v>
      </c>
      <c r="X105" s="366">
        <f>'گام اول '!Y106</f>
        <v>0</v>
      </c>
      <c r="Y105" s="366">
        <f>'گام اول '!Z106</f>
        <v>0</v>
      </c>
      <c r="Z105" s="138">
        <f>'گام اول '!AA106</f>
        <v>1477052</v>
      </c>
      <c r="AA105" s="138">
        <f>'گام اول '!AB106</f>
        <v>0</v>
      </c>
      <c r="AB105" s="138">
        <f>'گام اول '!AC106</f>
        <v>1477052</v>
      </c>
      <c r="AC105" s="138">
        <f>'گام اول '!AD106</f>
        <v>4500000</v>
      </c>
      <c r="AD105" s="138">
        <f>'گام اول '!AE106</f>
        <v>6000000</v>
      </c>
      <c r="AE105" s="139">
        <f>'گام اول '!AF106</f>
        <v>281982.65454545454</v>
      </c>
      <c r="AF105" s="122">
        <f>'گام اول '!AG106</f>
        <v>44311560</v>
      </c>
      <c r="AG105" s="123">
        <f>'گام اول '!AH106</f>
        <v>0</v>
      </c>
      <c r="AH105" s="123">
        <f>'گام اول '!AI106</f>
        <v>14099132.727272727</v>
      </c>
      <c r="AI105" s="123">
        <f>'گام اول '!AJ106</f>
        <v>0</v>
      </c>
      <c r="AJ105" s="123">
        <f>'گام اول '!AK106</f>
        <v>4500000</v>
      </c>
      <c r="AK105" s="123">
        <f>'گام اول '!AL106</f>
        <v>6000000</v>
      </c>
      <c r="AL105" s="123">
        <f>'گام اول '!AM106</f>
        <v>0</v>
      </c>
      <c r="AM105" s="123">
        <f>'گام اول '!AN106</f>
        <v>0</v>
      </c>
      <c r="AN105" s="123">
        <f>'گام اول '!AO106</f>
        <v>1477052</v>
      </c>
      <c r="AO105" s="123">
        <f>'گام اول '!AP106</f>
        <v>3800000</v>
      </c>
      <c r="AP105" s="123">
        <f>'گام اول '!AQ106</f>
        <v>0</v>
      </c>
      <c r="AQ105" s="123">
        <f>'گام اول '!AR106</f>
        <v>0</v>
      </c>
      <c r="AR105" s="123">
        <f>'گام اول '!AS106</f>
        <v>0</v>
      </c>
      <c r="AS105" s="375">
        <f>'گام اول '!AT106</f>
        <v>0</v>
      </c>
      <c r="AT105" s="368">
        <f t="shared" si="56"/>
        <v>74187744.727272719</v>
      </c>
      <c r="AU105" s="173">
        <f>'گام اول '!AV106</f>
        <v>53320944.236363627</v>
      </c>
      <c r="AV105" s="141">
        <f>'گام اول '!AW106</f>
        <v>72710692.727272719</v>
      </c>
      <c r="AW105" s="142">
        <f t="shared" si="57"/>
        <v>5089748.4909090912</v>
      </c>
      <c r="AX105" s="75">
        <f t="shared" si="58"/>
        <v>1332094.4236363629</v>
      </c>
      <c r="AY105" s="142">
        <f>'گام اول '!AZ106</f>
        <v>0</v>
      </c>
      <c r="AZ105" s="142">
        <f>'گام اول '!BA106</f>
        <v>0</v>
      </c>
      <c r="BA105" s="142">
        <f>'گام اول '!BB106</f>
        <v>0</v>
      </c>
      <c r="BB105" s="142">
        <f>'گام اول '!BC106</f>
        <v>0</v>
      </c>
      <c r="BC105" s="142">
        <f>'گام اول '!BD106</f>
        <v>0</v>
      </c>
      <c r="BD105" s="142">
        <f>'گام اول '!BE106</f>
        <v>0</v>
      </c>
      <c r="BE105" s="142">
        <f>'گام اول '!BF106</f>
        <v>0</v>
      </c>
      <c r="BF105" s="143">
        <f t="shared" si="59"/>
        <v>6421842.9145454541</v>
      </c>
      <c r="BG105" s="140">
        <f t="shared" si="60"/>
        <v>67765901</v>
      </c>
      <c r="BH105" s="144">
        <f t="shared" si="61"/>
        <v>74187744.727272719</v>
      </c>
      <c r="BI105" s="398">
        <f t="shared" si="53"/>
        <v>6638737.5</v>
      </c>
      <c r="BJ105" s="145">
        <f t="shared" si="62"/>
        <v>3692630</v>
      </c>
      <c r="BK105" s="145">
        <f t="shared" si="63"/>
        <v>1107789</v>
      </c>
      <c r="BL105" s="146">
        <f t="shared" si="64"/>
        <v>1120000</v>
      </c>
      <c r="BM105" s="379">
        <v>0</v>
      </c>
      <c r="BN105" s="147">
        <f t="shared" si="65"/>
        <v>86746901.227272719</v>
      </c>
      <c r="BO105" s="148">
        <f t="shared" si="66"/>
        <v>72710692.727272719</v>
      </c>
      <c r="BP105" s="149">
        <f t="shared" si="67"/>
        <v>16723459.327272726</v>
      </c>
      <c r="BQ105" s="150">
        <f t="shared" si="68"/>
        <v>103470360.55454545</v>
      </c>
      <c r="BR105" s="151">
        <f t="shared" si="69"/>
        <v>100800</v>
      </c>
      <c r="BS105" s="147">
        <f t="shared" si="70"/>
        <v>103571160.55454545</v>
      </c>
      <c r="BT105" s="135">
        <v>0</v>
      </c>
      <c r="BU105" s="148">
        <f t="shared" si="71"/>
        <v>8674690.122727273</v>
      </c>
      <c r="BV105" s="152">
        <f t="shared" si="72"/>
        <v>4337345.0613636365</v>
      </c>
      <c r="BW105" s="133">
        <f t="shared" si="73"/>
        <v>90559125.370454535</v>
      </c>
      <c r="BX105" s="147">
        <f t="shared" si="74"/>
        <v>11439156.5</v>
      </c>
      <c r="BY105" s="134">
        <f t="shared" si="75"/>
        <v>79119968.870454535</v>
      </c>
      <c r="CD105" s="388">
        <f>'گام اول '!AU106</f>
        <v>74187744.727272719</v>
      </c>
      <c r="CE105" s="389">
        <f>'گام اول '!AV106</f>
        <v>53320944.236363627</v>
      </c>
      <c r="CF105" s="389">
        <f>'گام اول '!AW106</f>
        <v>72710692.727272719</v>
      </c>
      <c r="CG105" s="389">
        <f>'گام اول '!AX106</f>
        <v>5089748.4909090912</v>
      </c>
      <c r="CH105" s="389">
        <f>'گام اول '!AY106</f>
        <v>1332094.4236363629</v>
      </c>
      <c r="CI105" s="389">
        <f>'گام اول '!AZ106</f>
        <v>0</v>
      </c>
      <c r="CJ105" s="389">
        <f>'گام اول '!BA106</f>
        <v>0</v>
      </c>
      <c r="CK105" s="389">
        <f>'گام اول '!BB106</f>
        <v>0</v>
      </c>
      <c r="CL105" s="389">
        <f>'گام اول '!BC106</f>
        <v>0</v>
      </c>
      <c r="CM105" s="389">
        <f>'گام اول '!BD106</f>
        <v>0</v>
      </c>
      <c r="CN105" s="389">
        <f>'گام اول '!BE106</f>
        <v>0</v>
      </c>
      <c r="CO105" s="389">
        <f>'گام اول '!BF106</f>
        <v>0</v>
      </c>
      <c r="CP105" s="389">
        <f>'گام اول '!BG106</f>
        <v>6421842.9145454541</v>
      </c>
      <c r="CQ105" s="389">
        <f>'گام اول '!BH106</f>
        <v>67765901</v>
      </c>
      <c r="CR105" s="389">
        <f t="shared" si="76"/>
        <v>74187744.727272719</v>
      </c>
      <c r="CS105" s="399">
        <f t="shared" si="54"/>
        <v>6638737.5</v>
      </c>
      <c r="CT105" s="388">
        <f t="shared" si="77"/>
        <v>3692630</v>
      </c>
      <c r="CU105" s="389">
        <f t="shared" si="78"/>
        <v>1107789</v>
      </c>
      <c r="CV105" s="389">
        <f t="shared" si="79"/>
        <v>1120000</v>
      </c>
      <c r="CW105" s="55">
        <v>0</v>
      </c>
      <c r="CX105" s="389">
        <f t="shared" si="80"/>
        <v>86746901.227272719</v>
      </c>
      <c r="CY105" s="389">
        <f t="shared" si="81"/>
        <v>72710692.727272719</v>
      </c>
      <c r="CZ105" s="389">
        <f t="shared" si="82"/>
        <v>16723459.327272726</v>
      </c>
      <c r="DA105" s="389">
        <f t="shared" si="83"/>
        <v>103470360.55454545</v>
      </c>
      <c r="DB105" s="389">
        <f t="shared" si="84"/>
        <v>100800</v>
      </c>
      <c r="DC105" s="389">
        <f t="shared" si="85"/>
        <v>103571160.55454545</v>
      </c>
      <c r="DD105" s="394">
        <v>0</v>
      </c>
      <c r="DE105" s="389">
        <f t="shared" si="86"/>
        <v>8674690.122727273</v>
      </c>
      <c r="DF105" s="389">
        <f t="shared" si="87"/>
        <v>4337345.0613636365</v>
      </c>
      <c r="DG105" s="389">
        <f t="shared" si="88"/>
        <v>90559125.370454535</v>
      </c>
      <c r="DH105" s="389">
        <f t="shared" si="89"/>
        <v>11439156.5</v>
      </c>
      <c r="DI105" s="389">
        <f t="shared" si="90"/>
        <v>79119968.870454535</v>
      </c>
      <c r="DJ105" s="389">
        <f t="shared" si="91"/>
        <v>0</v>
      </c>
      <c r="DL105" s="397">
        <f t="shared" si="92"/>
        <v>6638737.5</v>
      </c>
      <c r="DM105" s="397">
        <f t="shared" si="93"/>
        <v>0</v>
      </c>
    </row>
    <row r="106" spans="1:117" s="55" customFormat="1" ht="21" x14ac:dyDescent="0.2">
      <c r="A106" s="191">
        <f t="shared" si="55"/>
        <v>2655495</v>
      </c>
      <c r="B106" s="136">
        <f>'گام اول '!B107</f>
        <v>101</v>
      </c>
      <c r="C106" s="136">
        <f>'گام اول '!C107</f>
        <v>107</v>
      </c>
      <c r="D106" s="136">
        <f>'گام اول '!D107</f>
        <v>13205</v>
      </c>
      <c r="E106" s="136" t="str">
        <f>'گام اول '!E107</f>
        <v>صارم</v>
      </c>
      <c r="F106" s="136" t="str">
        <f>'گام اول '!F107</f>
        <v>دیده بان</v>
      </c>
      <c r="G106" s="136" t="str">
        <f>'گام اول '!G107</f>
        <v xml:space="preserve">اداری </v>
      </c>
      <c r="H106" s="136" t="str">
        <f>'گام اول '!H107</f>
        <v>آذربایجان غربی</v>
      </c>
      <c r="I106" s="136" t="str">
        <f>'گام اول '!I107</f>
        <v>272-813-91460295-1</v>
      </c>
      <c r="J106" s="136" t="str">
        <f>'گام اول '!J107</f>
        <v>2860073361</v>
      </c>
      <c r="K106" s="136" t="str">
        <f>'گام اول '!K107</f>
        <v>0045062069</v>
      </c>
      <c r="L106" s="136" t="str">
        <f>'گام اول '!L107</f>
        <v>آذربایجان غربی</v>
      </c>
      <c r="M106" s="136" t="str">
        <f>'گام اول '!M107</f>
        <v>اداری-کارشناسی ارشد</v>
      </c>
      <c r="N106" s="120">
        <f>'گام اول '!N107</f>
        <v>0</v>
      </c>
      <c r="O106" s="119">
        <f>'گام اول '!O107</f>
        <v>0</v>
      </c>
      <c r="P106" s="121">
        <f>'گام اول '!P107</f>
        <v>0</v>
      </c>
      <c r="Q106" s="358">
        <f>'گام اول '!Q107</f>
        <v>30</v>
      </c>
      <c r="R106" s="358">
        <f>'گام اول '!R107</f>
        <v>21</v>
      </c>
      <c r="S106" s="358">
        <f>'گام اول '!S107</f>
        <v>0</v>
      </c>
      <c r="T106" s="358">
        <f>'گام اول '!T107</f>
        <v>0</v>
      </c>
      <c r="U106" s="137">
        <f>'گام اول '!U107</f>
        <v>0</v>
      </c>
      <c r="V106" s="120">
        <f>'گام اول '!W107</f>
        <v>0</v>
      </c>
      <c r="W106" s="121">
        <f>'گام اول '!X107</f>
        <v>0</v>
      </c>
      <c r="X106" s="366">
        <f>'گام اول '!Y107</f>
        <v>0</v>
      </c>
      <c r="Y106" s="366">
        <f>'گام اول '!Z107</f>
        <v>0</v>
      </c>
      <c r="Z106" s="138">
        <f>'گام اول '!AA107</f>
        <v>1642901</v>
      </c>
      <c r="AA106" s="138">
        <f>'گام اول '!AB107</f>
        <v>0</v>
      </c>
      <c r="AB106" s="138">
        <f>'گام اول '!AC107</f>
        <v>1642901</v>
      </c>
      <c r="AC106" s="138">
        <f>'گام اول '!AD107</f>
        <v>4500000</v>
      </c>
      <c r="AD106" s="138">
        <f>'گام اول '!AE107</f>
        <v>6000000</v>
      </c>
      <c r="AE106" s="139">
        <f>'گام اول '!AF107</f>
        <v>313644.73636363639</v>
      </c>
      <c r="AF106" s="122">
        <f>'گام اول '!AG107</f>
        <v>49287030</v>
      </c>
      <c r="AG106" s="123">
        <f>'گام اول '!AH107</f>
        <v>0</v>
      </c>
      <c r="AH106" s="123">
        <f>'گام اول '!AI107</f>
        <v>6586539.4636363639</v>
      </c>
      <c r="AI106" s="123">
        <f>'گام اول '!AJ107</f>
        <v>0</v>
      </c>
      <c r="AJ106" s="123">
        <f>'گام اول '!AK107</f>
        <v>4500000</v>
      </c>
      <c r="AK106" s="123">
        <f>'گام اول '!AL107</f>
        <v>6000000</v>
      </c>
      <c r="AL106" s="123">
        <f>'گام اول '!AM107</f>
        <v>0</v>
      </c>
      <c r="AM106" s="123">
        <f>'گام اول '!AN107</f>
        <v>0</v>
      </c>
      <c r="AN106" s="123">
        <f>'گام اول '!AO107</f>
        <v>0</v>
      </c>
      <c r="AO106" s="123">
        <f>'گام اول '!AP107</f>
        <v>3800000</v>
      </c>
      <c r="AP106" s="123">
        <f>'گام اول '!AQ107</f>
        <v>0</v>
      </c>
      <c r="AQ106" s="123">
        <f>'گام اول '!AR107</f>
        <v>0</v>
      </c>
      <c r="AR106" s="123">
        <f>'گام اول '!AS107</f>
        <v>0</v>
      </c>
      <c r="AS106" s="375">
        <f>'گام اول '!AT107</f>
        <v>0</v>
      </c>
      <c r="AT106" s="368">
        <f t="shared" si="56"/>
        <v>70173569.463636369</v>
      </c>
      <c r="AU106" s="173">
        <f>'گام اول '!AV107</f>
        <v>50961419.60118182</v>
      </c>
      <c r="AV106" s="141">
        <f>'گام اول '!AW107</f>
        <v>70173569.463636369</v>
      </c>
      <c r="AW106" s="142">
        <f t="shared" si="57"/>
        <v>4912149.8624545466</v>
      </c>
      <c r="AX106" s="75">
        <f t="shared" si="58"/>
        <v>1096141.960118182</v>
      </c>
      <c r="AY106" s="142">
        <f>'گام اول '!AZ107</f>
        <v>0</v>
      </c>
      <c r="AZ106" s="142">
        <f>'گام اول '!BA107</f>
        <v>0</v>
      </c>
      <c r="BA106" s="142">
        <f>'گام اول '!BB107</f>
        <v>0</v>
      </c>
      <c r="BB106" s="142">
        <f>'گام اول '!BC107</f>
        <v>0</v>
      </c>
      <c r="BC106" s="142">
        <f>'گام اول '!BD107</f>
        <v>0</v>
      </c>
      <c r="BD106" s="142">
        <f>'گام اول '!BE107</f>
        <v>0</v>
      </c>
      <c r="BE106" s="142">
        <f>'گام اول '!BF107</f>
        <v>0</v>
      </c>
      <c r="BF106" s="143">
        <f t="shared" si="59"/>
        <v>6008291.8225727286</v>
      </c>
      <c r="BG106" s="140">
        <f t="shared" si="60"/>
        <v>64165277</v>
      </c>
      <c r="BH106" s="144">
        <f t="shared" si="61"/>
        <v>70173569.463636369</v>
      </c>
      <c r="BI106" s="398">
        <f t="shared" si="53"/>
        <v>6638737.5</v>
      </c>
      <c r="BJ106" s="145">
        <f t="shared" si="62"/>
        <v>4107252.4999999995</v>
      </c>
      <c r="BK106" s="145">
        <f t="shared" si="63"/>
        <v>1232175.75</v>
      </c>
      <c r="BL106" s="146">
        <f t="shared" si="64"/>
        <v>1120000</v>
      </c>
      <c r="BM106" s="379">
        <v>0</v>
      </c>
      <c r="BN106" s="147">
        <f t="shared" si="65"/>
        <v>83271735.213636369</v>
      </c>
      <c r="BO106" s="148">
        <f t="shared" si="66"/>
        <v>70173569.463636369</v>
      </c>
      <c r="BP106" s="149">
        <f t="shared" si="67"/>
        <v>16139920.976636365</v>
      </c>
      <c r="BQ106" s="150">
        <f t="shared" si="68"/>
        <v>99411656.190272734</v>
      </c>
      <c r="BR106" s="151">
        <f t="shared" si="69"/>
        <v>100800</v>
      </c>
      <c r="BS106" s="147">
        <f t="shared" si="70"/>
        <v>99512456.190272734</v>
      </c>
      <c r="BT106" s="135">
        <v>0</v>
      </c>
      <c r="BU106" s="148">
        <f t="shared" si="71"/>
        <v>8327173.5213636374</v>
      </c>
      <c r="BV106" s="152">
        <f t="shared" si="72"/>
        <v>4163586.7606818187</v>
      </c>
      <c r="BW106" s="133">
        <f t="shared" si="73"/>
        <v>87021695.90822728</v>
      </c>
      <c r="BX106" s="147">
        <f t="shared" si="74"/>
        <v>11978165.75</v>
      </c>
      <c r="BY106" s="134">
        <f t="shared" si="75"/>
        <v>75043530.15822728</v>
      </c>
      <c r="CD106" s="388">
        <f>'گام اول '!AU107</f>
        <v>70173569.463636369</v>
      </c>
      <c r="CE106" s="389">
        <f>'گام اول '!AV107</f>
        <v>50961419.60118182</v>
      </c>
      <c r="CF106" s="389">
        <f>'گام اول '!AW107</f>
        <v>70173569.463636369</v>
      </c>
      <c r="CG106" s="389">
        <f>'گام اول '!AX107</f>
        <v>4912149.8624545466</v>
      </c>
      <c r="CH106" s="389">
        <f>'گام اول '!AY107</f>
        <v>1096141.960118182</v>
      </c>
      <c r="CI106" s="389">
        <f>'گام اول '!AZ107</f>
        <v>0</v>
      </c>
      <c r="CJ106" s="389">
        <f>'گام اول '!BA107</f>
        <v>0</v>
      </c>
      <c r="CK106" s="389">
        <f>'گام اول '!BB107</f>
        <v>0</v>
      </c>
      <c r="CL106" s="389">
        <f>'گام اول '!BC107</f>
        <v>0</v>
      </c>
      <c r="CM106" s="389">
        <f>'گام اول '!BD107</f>
        <v>0</v>
      </c>
      <c r="CN106" s="389">
        <f>'گام اول '!BE107</f>
        <v>0</v>
      </c>
      <c r="CO106" s="389">
        <f>'گام اول '!BF107</f>
        <v>0</v>
      </c>
      <c r="CP106" s="389">
        <f>'گام اول '!BG107</f>
        <v>6008291.8225727286</v>
      </c>
      <c r="CQ106" s="389">
        <f>'گام اول '!BH107</f>
        <v>64165277</v>
      </c>
      <c r="CR106" s="389">
        <f t="shared" si="76"/>
        <v>70173569.463636369</v>
      </c>
      <c r="CS106" s="399">
        <f t="shared" si="54"/>
        <v>6638737.5</v>
      </c>
      <c r="CT106" s="388">
        <f t="shared" si="77"/>
        <v>4107252.4999999995</v>
      </c>
      <c r="CU106" s="389">
        <f t="shared" si="78"/>
        <v>1232175.75</v>
      </c>
      <c r="CV106" s="389">
        <f t="shared" si="79"/>
        <v>1120000</v>
      </c>
      <c r="CW106" s="55">
        <v>0</v>
      </c>
      <c r="CX106" s="389">
        <f t="shared" si="80"/>
        <v>83271735.213636369</v>
      </c>
      <c r="CY106" s="389">
        <f t="shared" si="81"/>
        <v>70173569.463636369</v>
      </c>
      <c r="CZ106" s="389">
        <f t="shared" si="82"/>
        <v>16139920.976636365</v>
      </c>
      <c r="DA106" s="389">
        <f t="shared" si="83"/>
        <v>99411656.190272734</v>
      </c>
      <c r="DB106" s="389">
        <f t="shared" si="84"/>
        <v>100800</v>
      </c>
      <c r="DC106" s="389">
        <f t="shared" si="85"/>
        <v>99512456.190272734</v>
      </c>
      <c r="DD106" s="394">
        <v>0</v>
      </c>
      <c r="DE106" s="389">
        <f t="shared" si="86"/>
        <v>8327173.5213636374</v>
      </c>
      <c r="DF106" s="389">
        <f t="shared" si="87"/>
        <v>4163586.7606818187</v>
      </c>
      <c r="DG106" s="389">
        <f t="shared" si="88"/>
        <v>87021695.90822728</v>
      </c>
      <c r="DH106" s="389">
        <f t="shared" si="89"/>
        <v>11978165.75</v>
      </c>
      <c r="DI106" s="389">
        <f t="shared" si="90"/>
        <v>75043530.15822728</v>
      </c>
      <c r="DJ106" s="389">
        <f t="shared" si="91"/>
        <v>0</v>
      </c>
      <c r="DL106" s="397">
        <f t="shared" si="92"/>
        <v>6638737.5</v>
      </c>
      <c r="DM106" s="397">
        <f t="shared" si="93"/>
        <v>0</v>
      </c>
    </row>
    <row r="107" spans="1:117" s="55" customFormat="1" ht="21" x14ac:dyDescent="0.2">
      <c r="A107" s="191">
        <f t="shared" si="55"/>
        <v>2655495</v>
      </c>
      <c r="B107" s="136">
        <f>'گام اول '!B108</f>
        <v>102</v>
      </c>
      <c r="C107" s="136">
        <f>'گام اول '!C108</f>
        <v>108</v>
      </c>
      <c r="D107" s="136">
        <f>'گام اول '!D108</f>
        <v>12831</v>
      </c>
      <c r="E107" s="136" t="str">
        <f>'گام اول '!E108</f>
        <v>هادي</v>
      </c>
      <c r="F107" s="136" t="str">
        <f>'گام اول '!F108</f>
        <v>اكبري</v>
      </c>
      <c r="G107" s="136" t="str">
        <f>'گام اول '!G108</f>
        <v xml:space="preserve">اداری </v>
      </c>
      <c r="H107" s="136" t="str">
        <f>'گام اول '!H108</f>
        <v>خراسان جنوبی</v>
      </c>
      <c r="I107" s="136" t="str">
        <f>'گام اول '!I108</f>
        <v>180-813-3610442-1</v>
      </c>
      <c r="J107" s="136" t="str">
        <f>'گام اول '!J108</f>
        <v>0889077861</v>
      </c>
      <c r="K107" s="136" t="str">
        <f>'گام اول '!K108</f>
        <v>0028087504</v>
      </c>
      <c r="L107" s="136" t="str">
        <f>'گام اول '!L108</f>
        <v>خراسان جنوبی</v>
      </c>
      <c r="M107" s="136" t="str">
        <f>'گام اول '!M108</f>
        <v>اداری-کارشناسی ارشد</v>
      </c>
      <c r="N107" s="120">
        <f>'گام اول '!N108</f>
        <v>0</v>
      </c>
      <c r="O107" s="119">
        <f>'گام اول '!O108</f>
        <v>0</v>
      </c>
      <c r="P107" s="121">
        <f>'گام اول '!P108</f>
        <v>0</v>
      </c>
      <c r="Q107" s="358">
        <f>'گام اول '!Q108</f>
        <v>30</v>
      </c>
      <c r="R107" s="358">
        <f>'گام اول '!R108</f>
        <v>13</v>
      </c>
      <c r="S107" s="358">
        <f>'گام اول '!S108</f>
        <v>0</v>
      </c>
      <c r="T107" s="358">
        <f>'گام اول '!T108</f>
        <v>0</v>
      </c>
      <c r="U107" s="137">
        <f>'گام اول '!U108</f>
        <v>0</v>
      </c>
      <c r="V107" s="120">
        <f>'گام اول '!W108</f>
        <v>0</v>
      </c>
      <c r="W107" s="121">
        <f>'گام اول '!X108</f>
        <v>0</v>
      </c>
      <c r="X107" s="366">
        <f>'گام اول '!Y108</f>
        <v>2</v>
      </c>
      <c r="Y107" s="366">
        <f>'گام اول '!Z108</f>
        <v>2</v>
      </c>
      <c r="Z107" s="138">
        <f>'گام اول '!AA108</f>
        <v>1642901</v>
      </c>
      <c r="AA107" s="138">
        <f>'گام اول '!AB108</f>
        <v>46667</v>
      </c>
      <c r="AB107" s="138">
        <f>'گام اول '!AC108</f>
        <v>1689568</v>
      </c>
      <c r="AC107" s="138">
        <f>'گام اول '!AD108</f>
        <v>4500000</v>
      </c>
      <c r="AD107" s="138">
        <f>'گام اول '!AE108</f>
        <v>6000000</v>
      </c>
      <c r="AE107" s="139">
        <f>'گام اول '!AF108</f>
        <v>322553.89090909087</v>
      </c>
      <c r="AF107" s="122">
        <f>'گام اول '!AG108</f>
        <v>49287030</v>
      </c>
      <c r="AG107" s="123">
        <f>'گام اول '!AH108</f>
        <v>1400010</v>
      </c>
      <c r="AH107" s="123">
        <f>'گام اول '!AI108</f>
        <v>4193200.5818181811</v>
      </c>
      <c r="AI107" s="123">
        <f>'گام اول '!AJ108</f>
        <v>5310990</v>
      </c>
      <c r="AJ107" s="123">
        <f>'گام اول '!AK108</f>
        <v>4500000</v>
      </c>
      <c r="AK107" s="123">
        <f>'گام اول '!AL108</f>
        <v>6000000</v>
      </c>
      <c r="AL107" s="123">
        <f>'گام اول '!AM108</f>
        <v>0</v>
      </c>
      <c r="AM107" s="123">
        <f>'گام اول '!AN108</f>
        <v>0</v>
      </c>
      <c r="AN107" s="123">
        <f>'گام اول '!AO108</f>
        <v>0</v>
      </c>
      <c r="AO107" s="123">
        <f>'گام اول '!AP108</f>
        <v>4000000</v>
      </c>
      <c r="AP107" s="123">
        <f>'گام اول '!AQ108</f>
        <v>0</v>
      </c>
      <c r="AQ107" s="123">
        <f>'گام اول '!AR108</f>
        <v>0</v>
      </c>
      <c r="AR107" s="123">
        <f>'گام اول '!AS108</f>
        <v>0</v>
      </c>
      <c r="AS107" s="375">
        <f>'گام اول '!AT108</f>
        <v>0</v>
      </c>
      <c r="AT107" s="368">
        <f t="shared" si="56"/>
        <v>74691230.581818178</v>
      </c>
      <c r="AU107" s="173">
        <f>'گام اول '!AV108</f>
        <v>50023623.741090909</v>
      </c>
      <c r="AV107" s="141">
        <f>'گام اول '!AW108</f>
        <v>69380240.581818178</v>
      </c>
      <c r="AW107" s="142">
        <f t="shared" si="57"/>
        <v>4856616.8407272734</v>
      </c>
      <c r="AX107" s="75">
        <f t="shared" si="58"/>
        <v>1002362.3741090909</v>
      </c>
      <c r="AY107" s="142">
        <f>'گام اول '!AZ108</f>
        <v>0</v>
      </c>
      <c r="AZ107" s="142">
        <f>'گام اول '!BA108</f>
        <v>0</v>
      </c>
      <c r="BA107" s="142">
        <f>'گام اول '!BB108</f>
        <v>0</v>
      </c>
      <c r="BB107" s="142">
        <f>'گام اول '!BC108</f>
        <v>0</v>
      </c>
      <c r="BC107" s="142">
        <f>'گام اول '!BD108</f>
        <v>0</v>
      </c>
      <c r="BD107" s="142">
        <f>'گام اول '!BE108</f>
        <v>0</v>
      </c>
      <c r="BE107" s="142">
        <f>'گام اول '!BF108</f>
        <v>0</v>
      </c>
      <c r="BF107" s="143">
        <f t="shared" si="59"/>
        <v>5858979.2148363646</v>
      </c>
      <c r="BG107" s="140">
        <f t="shared" si="60"/>
        <v>68832251</v>
      </c>
      <c r="BH107" s="144">
        <f t="shared" si="61"/>
        <v>74691230.581818178</v>
      </c>
      <c r="BI107" s="398">
        <f t="shared" si="53"/>
        <v>6638737.5</v>
      </c>
      <c r="BJ107" s="145">
        <f t="shared" si="62"/>
        <v>4223920</v>
      </c>
      <c r="BK107" s="145">
        <f t="shared" si="63"/>
        <v>1267176</v>
      </c>
      <c r="BL107" s="146">
        <f t="shared" si="64"/>
        <v>1120000</v>
      </c>
      <c r="BM107" s="379">
        <v>0</v>
      </c>
      <c r="BN107" s="147">
        <f t="shared" si="65"/>
        <v>87941064.081818178</v>
      </c>
      <c r="BO107" s="148">
        <f t="shared" si="66"/>
        <v>69380240.581818178</v>
      </c>
      <c r="BP107" s="149">
        <f t="shared" si="67"/>
        <v>15957455.333818182</v>
      </c>
      <c r="BQ107" s="150">
        <f t="shared" si="68"/>
        <v>103898519.41563636</v>
      </c>
      <c r="BR107" s="151">
        <f t="shared" si="69"/>
        <v>100800</v>
      </c>
      <c r="BS107" s="147">
        <f t="shared" si="70"/>
        <v>103999319.41563636</v>
      </c>
      <c r="BT107" s="135">
        <v>0</v>
      </c>
      <c r="BU107" s="148">
        <f t="shared" si="71"/>
        <v>8794106.4081818182</v>
      </c>
      <c r="BV107" s="152">
        <f t="shared" si="72"/>
        <v>4397053.2040909091</v>
      </c>
      <c r="BW107" s="133">
        <f t="shared" si="73"/>
        <v>90808159.803363636</v>
      </c>
      <c r="BX107" s="147">
        <f t="shared" si="74"/>
        <v>12129833.5</v>
      </c>
      <c r="BY107" s="134">
        <f t="shared" si="75"/>
        <v>78678326.303363636</v>
      </c>
      <c r="CD107" s="388">
        <f>'گام اول '!AU108</f>
        <v>74691230.581818178</v>
      </c>
      <c r="CE107" s="389">
        <f>'گام اول '!AV108</f>
        <v>50023623.741090909</v>
      </c>
      <c r="CF107" s="389">
        <f>'گام اول '!AW108</f>
        <v>69380240.581818178</v>
      </c>
      <c r="CG107" s="389">
        <f>'گام اول '!AX108</f>
        <v>4856616.8407272734</v>
      </c>
      <c r="CH107" s="389">
        <f>'گام اول '!AY108</f>
        <v>1002362.3741090909</v>
      </c>
      <c r="CI107" s="389">
        <f>'گام اول '!AZ108</f>
        <v>0</v>
      </c>
      <c r="CJ107" s="389">
        <f>'گام اول '!BA108</f>
        <v>0</v>
      </c>
      <c r="CK107" s="389">
        <f>'گام اول '!BB108</f>
        <v>0</v>
      </c>
      <c r="CL107" s="389">
        <f>'گام اول '!BC108</f>
        <v>0</v>
      </c>
      <c r="CM107" s="389">
        <f>'گام اول '!BD108</f>
        <v>0</v>
      </c>
      <c r="CN107" s="389">
        <f>'گام اول '!BE108</f>
        <v>0</v>
      </c>
      <c r="CO107" s="389">
        <f>'گام اول '!BF108</f>
        <v>0</v>
      </c>
      <c r="CP107" s="389">
        <f>'گام اول '!BG108</f>
        <v>5858979.2148363646</v>
      </c>
      <c r="CQ107" s="389">
        <f>'گام اول '!BH108</f>
        <v>68832251</v>
      </c>
      <c r="CR107" s="389">
        <f t="shared" si="76"/>
        <v>74691230.581818178</v>
      </c>
      <c r="CS107" s="399">
        <f t="shared" si="54"/>
        <v>6638737.5</v>
      </c>
      <c r="CT107" s="388">
        <f t="shared" si="77"/>
        <v>4223920</v>
      </c>
      <c r="CU107" s="389">
        <f t="shared" si="78"/>
        <v>1267176</v>
      </c>
      <c r="CV107" s="389">
        <f t="shared" si="79"/>
        <v>1120000</v>
      </c>
      <c r="CW107" s="55">
        <v>0</v>
      </c>
      <c r="CX107" s="389">
        <f t="shared" si="80"/>
        <v>87941064.081818178</v>
      </c>
      <c r="CY107" s="389">
        <f t="shared" si="81"/>
        <v>69380240.581818178</v>
      </c>
      <c r="CZ107" s="389">
        <f t="shared" si="82"/>
        <v>15957455.333818182</v>
      </c>
      <c r="DA107" s="389">
        <f t="shared" si="83"/>
        <v>103898519.41563636</v>
      </c>
      <c r="DB107" s="389">
        <f t="shared" si="84"/>
        <v>100800</v>
      </c>
      <c r="DC107" s="389">
        <f t="shared" si="85"/>
        <v>103999319.41563636</v>
      </c>
      <c r="DD107" s="394">
        <v>0</v>
      </c>
      <c r="DE107" s="389">
        <f t="shared" si="86"/>
        <v>8794106.4081818182</v>
      </c>
      <c r="DF107" s="389">
        <f t="shared" si="87"/>
        <v>4397053.2040909091</v>
      </c>
      <c r="DG107" s="389">
        <f t="shared" si="88"/>
        <v>90808159.803363636</v>
      </c>
      <c r="DH107" s="389">
        <f t="shared" si="89"/>
        <v>12129833.5</v>
      </c>
      <c r="DI107" s="389">
        <f t="shared" si="90"/>
        <v>78678326.303363636</v>
      </c>
      <c r="DJ107" s="389">
        <f t="shared" si="91"/>
        <v>0</v>
      </c>
      <c r="DL107" s="397">
        <f t="shared" si="92"/>
        <v>6638737.5</v>
      </c>
      <c r="DM107" s="397">
        <f t="shared" si="93"/>
        <v>0</v>
      </c>
    </row>
    <row r="108" spans="1:117" s="55" customFormat="1" ht="21" x14ac:dyDescent="0.2">
      <c r="A108" s="191">
        <f t="shared" si="55"/>
        <v>2655495</v>
      </c>
      <c r="B108" s="136">
        <f>'گام اول '!B109</f>
        <v>103</v>
      </c>
      <c r="C108" s="136">
        <f>'گام اول '!C109</f>
        <v>109</v>
      </c>
      <c r="D108" s="136">
        <f>'گام اول '!D109</f>
        <v>12838</v>
      </c>
      <c r="E108" s="136" t="str">
        <f>'گام اول '!E109</f>
        <v>محمود</v>
      </c>
      <c r="F108" s="136" t="str">
        <f>'گام اول '!F109</f>
        <v>حسن خوئی</v>
      </c>
      <c r="G108" s="136" t="str">
        <f>'گام اول '!G109</f>
        <v xml:space="preserve">اداری </v>
      </c>
      <c r="H108" s="136" t="str">
        <f>'گام اول '!H109</f>
        <v>خراسان جنوبی</v>
      </c>
      <c r="I108" s="136" t="str">
        <f>'گام اول '!I109</f>
        <v>180-12-4730836-1</v>
      </c>
      <c r="J108" s="136" t="str">
        <f>'گام اول '!J109</f>
        <v>0653305400</v>
      </c>
      <c r="K108" s="136" t="str">
        <f>'گام اول '!K109</f>
        <v>0068983489</v>
      </c>
      <c r="L108" s="136" t="str">
        <f>'گام اول '!L109</f>
        <v>خراسان جنوبی</v>
      </c>
      <c r="M108" s="136" t="str">
        <f>'گام اول '!M109</f>
        <v>اداری-کارشناسی</v>
      </c>
      <c r="N108" s="120">
        <f>'گام اول '!N109</f>
        <v>0</v>
      </c>
      <c r="O108" s="119">
        <f>'گام اول '!O109</f>
        <v>0</v>
      </c>
      <c r="P108" s="121">
        <f>'گام اول '!P109</f>
        <v>0</v>
      </c>
      <c r="Q108" s="358">
        <f>'گام اول '!Q109</f>
        <v>30</v>
      </c>
      <c r="R108" s="358">
        <f>'گام اول '!R109</f>
        <v>13</v>
      </c>
      <c r="S108" s="358">
        <f>'گام اول '!S109</f>
        <v>0</v>
      </c>
      <c r="T108" s="358">
        <f>'گام اول '!T109</f>
        <v>0</v>
      </c>
      <c r="U108" s="137">
        <f>'گام اول '!U109</f>
        <v>0</v>
      </c>
      <c r="V108" s="120">
        <f>'گام اول '!W109</f>
        <v>0</v>
      </c>
      <c r="W108" s="121">
        <f>'گام اول '!X109</f>
        <v>0</v>
      </c>
      <c r="X108" s="366">
        <f>'گام اول '!Y109</f>
        <v>0</v>
      </c>
      <c r="Y108" s="366">
        <f>'گام اول '!Z109</f>
        <v>0</v>
      </c>
      <c r="Z108" s="138">
        <f>'گام اول '!AA109</f>
        <v>1477052</v>
      </c>
      <c r="AA108" s="138">
        <f>'گام اول '!AB109</f>
        <v>46667</v>
      </c>
      <c r="AB108" s="138">
        <f>'گام اول '!AC109</f>
        <v>1523719</v>
      </c>
      <c r="AC108" s="138">
        <f>'گام اول '!AD109</f>
        <v>4500000</v>
      </c>
      <c r="AD108" s="138">
        <f>'گام اول '!AE109</f>
        <v>6000000</v>
      </c>
      <c r="AE108" s="139">
        <f>'گام اول '!AF109</f>
        <v>290891.80909090908</v>
      </c>
      <c r="AF108" s="122">
        <f>'گام اول '!AG109</f>
        <v>44311560</v>
      </c>
      <c r="AG108" s="123">
        <f>'گام اول '!AH109</f>
        <v>1400010</v>
      </c>
      <c r="AH108" s="123">
        <f>'گام اول '!AI109</f>
        <v>3781593.5181818181</v>
      </c>
      <c r="AI108" s="123">
        <f>'گام اول '!AJ109</f>
        <v>0</v>
      </c>
      <c r="AJ108" s="123">
        <f>'گام اول '!AK109</f>
        <v>4500000</v>
      </c>
      <c r="AK108" s="123">
        <f>'گام اول '!AL109</f>
        <v>6000000</v>
      </c>
      <c r="AL108" s="123">
        <f>'گام اول '!AM109</f>
        <v>0</v>
      </c>
      <c r="AM108" s="123">
        <f>'گام اول '!AN109</f>
        <v>0</v>
      </c>
      <c r="AN108" s="123">
        <f>'گام اول '!AO109</f>
        <v>0</v>
      </c>
      <c r="AO108" s="123">
        <f>'گام اول '!AP109</f>
        <v>3600000</v>
      </c>
      <c r="AP108" s="123">
        <f>'گام اول '!AQ109</f>
        <v>0</v>
      </c>
      <c r="AQ108" s="123">
        <f>'گام اول '!AR109</f>
        <v>0</v>
      </c>
      <c r="AR108" s="123">
        <f>'گام اول '!AS109</f>
        <v>0</v>
      </c>
      <c r="AS108" s="375">
        <f>'گام اول '!AT109</f>
        <v>0</v>
      </c>
      <c r="AT108" s="368">
        <f t="shared" si="56"/>
        <v>63593163.518181816</v>
      </c>
      <c r="AU108" s="173">
        <f>'گام اول '!AV109</f>
        <v>45041642.071909085</v>
      </c>
      <c r="AV108" s="141">
        <f>'گام اول '!AW109</f>
        <v>63593163.518181816</v>
      </c>
      <c r="AW108" s="142">
        <f t="shared" si="57"/>
        <v>4451521.4462727271</v>
      </c>
      <c r="AX108" s="75">
        <f t="shared" si="58"/>
        <v>504164.20719090849</v>
      </c>
      <c r="AY108" s="142">
        <f>'گام اول '!AZ109</f>
        <v>0</v>
      </c>
      <c r="AZ108" s="142">
        <f>'گام اول '!BA109</f>
        <v>0</v>
      </c>
      <c r="BA108" s="142">
        <f>'گام اول '!BB109</f>
        <v>0</v>
      </c>
      <c r="BB108" s="142">
        <f>'گام اول '!BC109</f>
        <v>0</v>
      </c>
      <c r="BC108" s="142">
        <f>'گام اول '!BD109</f>
        <v>0</v>
      </c>
      <c r="BD108" s="142">
        <f>'گام اول '!BE109</f>
        <v>0</v>
      </c>
      <c r="BE108" s="142">
        <f>'گام اول '!BF109</f>
        <v>0</v>
      </c>
      <c r="BF108" s="143">
        <f t="shared" si="59"/>
        <v>4955685.6534636356</v>
      </c>
      <c r="BG108" s="140">
        <f t="shared" si="60"/>
        <v>58637477</v>
      </c>
      <c r="BH108" s="144">
        <f t="shared" si="61"/>
        <v>63593163.518181816</v>
      </c>
      <c r="BI108" s="398">
        <f t="shared" si="53"/>
        <v>6638737.5</v>
      </c>
      <c r="BJ108" s="145">
        <f t="shared" si="62"/>
        <v>3809297.5</v>
      </c>
      <c r="BK108" s="145">
        <f t="shared" si="63"/>
        <v>1142789.25</v>
      </c>
      <c r="BL108" s="146">
        <f t="shared" si="64"/>
        <v>1120000</v>
      </c>
      <c r="BM108" s="379">
        <v>0</v>
      </c>
      <c r="BN108" s="147">
        <f t="shared" si="65"/>
        <v>76303987.768181816</v>
      </c>
      <c r="BO108" s="148">
        <f t="shared" si="66"/>
        <v>63593163.518181816</v>
      </c>
      <c r="BP108" s="149">
        <f t="shared" si="67"/>
        <v>14626427.609181818</v>
      </c>
      <c r="BQ108" s="150">
        <f t="shared" si="68"/>
        <v>90930415.377363637</v>
      </c>
      <c r="BR108" s="151">
        <f t="shared" si="69"/>
        <v>100800</v>
      </c>
      <c r="BS108" s="147">
        <f t="shared" si="70"/>
        <v>91031215.377363637</v>
      </c>
      <c r="BT108" s="135">
        <v>0</v>
      </c>
      <c r="BU108" s="148">
        <f t="shared" si="71"/>
        <v>7630398.7768181823</v>
      </c>
      <c r="BV108" s="152">
        <f t="shared" si="72"/>
        <v>3815199.3884090912</v>
      </c>
      <c r="BW108" s="133">
        <f t="shared" si="73"/>
        <v>79585617.212136358</v>
      </c>
      <c r="BX108" s="147">
        <f t="shared" si="74"/>
        <v>11590824.25</v>
      </c>
      <c r="BY108" s="134">
        <f t="shared" si="75"/>
        <v>67994792.962136358</v>
      </c>
      <c r="CD108" s="388">
        <f>'گام اول '!AU109</f>
        <v>63593163.518181816</v>
      </c>
      <c r="CE108" s="389">
        <f>'گام اول '!AV109</f>
        <v>45041642.071909085</v>
      </c>
      <c r="CF108" s="389">
        <f>'گام اول '!AW109</f>
        <v>63593163.518181816</v>
      </c>
      <c r="CG108" s="389">
        <f>'گام اول '!AX109</f>
        <v>4451521.4462727271</v>
      </c>
      <c r="CH108" s="389">
        <f>'گام اول '!AY109</f>
        <v>504164.20719090849</v>
      </c>
      <c r="CI108" s="389">
        <f>'گام اول '!AZ109</f>
        <v>0</v>
      </c>
      <c r="CJ108" s="389">
        <f>'گام اول '!BA109</f>
        <v>0</v>
      </c>
      <c r="CK108" s="389">
        <f>'گام اول '!BB109</f>
        <v>0</v>
      </c>
      <c r="CL108" s="389">
        <f>'گام اول '!BC109</f>
        <v>0</v>
      </c>
      <c r="CM108" s="389">
        <f>'گام اول '!BD109</f>
        <v>0</v>
      </c>
      <c r="CN108" s="389">
        <f>'گام اول '!BE109</f>
        <v>0</v>
      </c>
      <c r="CO108" s="389">
        <f>'گام اول '!BF109</f>
        <v>0</v>
      </c>
      <c r="CP108" s="389">
        <f>'گام اول '!BG109</f>
        <v>4955685.6534636356</v>
      </c>
      <c r="CQ108" s="389">
        <f>'گام اول '!BH109</f>
        <v>58637477</v>
      </c>
      <c r="CR108" s="389">
        <f t="shared" si="76"/>
        <v>63593163.518181816</v>
      </c>
      <c r="CS108" s="399">
        <f t="shared" si="54"/>
        <v>6638737.5</v>
      </c>
      <c r="CT108" s="388">
        <f t="shared" si="77"/>
        <v>3809297.5</v>
      </c>
      <c r="CU108" s="389">
        <f t="shared" si="78"/>
        <v>1142789.25</v>
      </c>
      <c r="CV108" s="389">
        <f t="shared" si="79"/>
        <v>1120000</v>
      </c>
      <c r="CW108" s="55">
        <v>0</v>
      </c>
      <c r="CX108" s="389">
        <f t="shared" si="80"/>
        <v>76303987.768181816</v>
      </c>
      <c r="CY108" s="389">
        <f t="shared" si="81"/>
        <v>63593163.518181816</v>
      </c>
      <c r="CZ108" s="389">
        <f t="shared" si="82"/>
        <v>14626427.609181818</v>
      </c>
      <c r="DA108" s="389">
        <f t="shared" si="83"/>
        <v>90930415.377363637</v>
      </c>
      <c r="DB108" s="389">
        <f t="shared" si="84"/>
        <v>100800</v>
      </c>
      <c r="DC108" s="389">
        <f t="shared" si="85"/>
        <v>91031215.377363637</v>
      </c>
      <c r="DD108" s="394">
        <v>0</v>
      </c>
      <c r="DE108" s="389">
        <f t="shared" si="86"/>
        <v>7630398.7768181823</v>
      </c>
      <c r="DF108" s="389">
        <f t="shared" si="87"/>
        <v>3815199.3884090912</v>
      </c>
      <c r="DG108" s="389">
        <f t="shared" si="88"/>
        <v>79585617.212136358</v>
      </c>
      <c r="DH108" s="389">
        <f t="shared" si="89"/>
        <v>11590824.25</v>
      </c>
      <c r="DI108" s="389">
        <f t="shared" si="90"/>
        <v>67994792.962136358</v>
      </c>
      <c r="DJ108" s="389">
        <f t="shared" si="91"/>
        <v>0</v>
      </c>
      <c r="DL108" s="397">
        <f t="shared" si="92"/>
        <v>6638737.5</v>
      </c>
      <c r="DM108" s="397">
        <f t="shared" si="93"/>
        <v>0</v>
      </c>
    </row>
    <row r="109" spans="1:117" s="55" customFormat="1" ht="21" x14ac:dyDescent="0.2">
      <c r="A109" s="191">
        <f t="shared" si="55"/>
        <v>2655495</v>
      </c>
      <c r="B109" s="136">
        <f>'گام اول '!B110</f>
        <v>104</v>
      </c>
      <c r="C109" s="136">
        <f>'گام اول '!C110</f>
        <v>110</v>
      </c>
      <c r="D109" s="136">
        <f>'گام اول '!D110</f>
        <v>12835</v>
      </c>
      <c r="E109" s="136" t="str">
        <f>'گام اول '!E110</f>
        <v>جواد</v>
      </c>
      <c r="F109" s="136" t="str">
        <f>'گام اول '!F110</f>
        <v>سبزیان</v>
      </c>
      <c r="G109" s="136" t="str">
        <f>'گام اول '!G110</f>
        <v xml:space="preserve">اداری </v>
      </c>
      <c r="H109" s="136" t="str">
        <f>'گام اول '!H110</f>
        <v>خراسان جنوبی</v>
      </c>
      <c r="I109" s="136" t="str">
        <f>'گام اول '!I110</f>
        <v>180-12-6036867-1</v>
      </c>
      <c r="J109" s="136" t="str">
        <f>'گام اول '!J110</f>
        <v>0640312381</v>
      </c>
      <c r="K109" s="136" t="str">
        <f>'گام اول '!K110</f>
        <v>0068989059</v>
      </c>
      <c r="L109" s="136" t="str">
        <f>'گام اول '!L110</f>
        <v>خراسان جنوبی</v>
      </c>
      <c r="M109" s="136" t="str">
        <f>'گام اول '!M110</f>
        <v>اداری-کارشناسی</v>
      </c>
      <c r="N109" s="120">
        <f>'گام اول '!N110</f>
        <v>0</v>
      </c>
      <c r="O109" s="119">
        <f>'گام اول '!O110</f>
        <v>0</v>
      </c>
      <c r="P109" s="121">
        <f>'گام اول '!P110</f>
        <v>0</v>
      </c>
      <c r="Q109" s="358">
        <f>'گام اول '!Q110</f>
        <v>30</v>
      </c>
      <c r="R109" s="358">
        <f>'گام اول '!R110</f>
        <v>19</v>
      </c>
      <c r="S109" s="358">
        <f>'گام اول '!S110</f>
        <v>0</v>
      </c>
      <c r="T109" s="358">
        <f>'گام اول '!T110</f>
        <v>0</v>
      </c>
      <c r="U109" s="137">
        <f>'گام اول '!U110</f>
        <v>4</v>
      </c>
      <c r="V109" s="120">
        <f>'گام اول '!W110</f>
        <v>0</v>
      </c>
      <c r="W109" s="121">
        <f>'گام اول '!X110</f>
        <v>0</v>
      </c>
      <c r="X109" s="366">
        <f>'گام اول '!Y110</f>
        <v>1</v>
      </c>
      <c r="Y109" s="366">
        <f>'گام اول '!Z110</f>
        <v>1</v>
      </c>
      <c r="Z109" s="138">
        <f>'گام اول '!AA110</f>
        <v>1477052</v>
      </c>
      <c r="AA109" s="138">
        <f>'گام اول '!AB110</f>
        <v>46667</v>
      </c>
      <c r="AB109" s="138">
        <f>'گام اول '!AC110</f>
        <v>1523719</v>
      </c>
      <c r="AC109" s="138">
        <f>'گام اول '!AD110</f>
        <v>4500000</v>
      </c>
      <c r="AD109" s="138">
        <f>'گام اول '!AE110</f>
        <v>6000000</v>
      </c>
      <c r="AE109" s="139">
        <f>'گام اول '!AF110</f>
        <v>290891.80909090908</v>
      </c>
      <c r="AF109" s="122">
        <f>'گام اول '!AG110</f>
        <v>44311560</v>
      </c>
      <c r="AG109" s="123">
        <f>'گام اول '!AH110</f>
        <v>1400010</v>
      </c>
      <c r="AH109" s="123">
        <f>'گام اول '!AI110</f>
        <v>5526944.372727273</v>
      </c>
      <c r="AI109" s="123">
        <f>'گام اول '!AJ110</f>
        <v>2655495</v>
      </c>
      <c r="AJ109" s="123">
        <f>'گام اول '!AK110</f>
        <v>4500000</v>
      </c>
      <c r="AK109" s="123">
        <f>'گام اول '!AL110</f>
        <v>6000000</v>
      </c>
      <c r="AL109" s="123">
        <f>'گام اول '!AM110</f>
        <v>0</v>
      </c>
      <c r="AM109" s="123">
        <f>'گام اول '!AN110</f>
        <v>0</v>
      </c>
      <c r="AN109" s="123">
        <f>'گام اول '!AO110</f>
        <v>6094876</v>
      </c>
      <c r="AO109" s="123">
        <f>'گام اول '!AP110</f>
        <v>3600000</v>
      </c>
      <c r="AP109" s="123">
        <f>'گام اول '!AQ110</f>
        <v>0</v>
      </c>
      <c r="AQ109" s="123">
        <f>'گام اول '!AR110</f>
        <v>0</v>
      </c>
      <c r="AR109" s="123">
        <f>'گام اول '!AS110</f>
        <v>0</v>
      </c>
      <c r="AS109" s="375">
        <f>'گام اول '!AT110</f>
        <v>0</v>
      </c>
      <c r="AT109" s="368">
        <f t="shared" si="56"/>
        <v>74088885.372727275</v>
      </c>
      <c r="AU109" s="173">
        <f>'گام اول '!AV110</f>
        <v>46664818.366636366</v>
      </c>
      <c r="AV109" s="141">
        <f>'گام اول '!AW110</f>
        <v>65338514.372727275</v>
      </c>
      <c r="AW109" s="142">
        <f t="shared" si="57"/>
        <v>4573696.0060909092</v>
      </c>
      <c r="AX109" s="75">
        <f t="shared" si="58"/>
        <v>666481.83666363661</v>
      </c>
      <c r="AY109" s="142">
        <f>'گام اول '!AZ110</f>
        <v>0</v>
      </c>
      <c r="AZ109" s="142">
        <f>'گام اول '!BA110</f>
        <v>0</v>
      </c>
      <c r="BA109" s="142">
        <f>'گام اول '!BB110</f>
        <v>0</v>
      </c>
      <c r="BB109" s="142">
        <f>'گام اول '!BC110</f>
        <v>0</v>
      </c>
      <c r="BC109" s="142">
        <f>'گام اول '!BD110</f>
        <v>0</v>
      </c>
      <c r="BD109" s="142">
        <f>'گام اول '!BE110</f>
        <v>0</v>
      </c>
      <c r="BE109" s="142">
        <f>'گام اول '!BF110</f>
        <v>0</v>
      </c>
      <c r="BF109" s="143">
        <f t="shared" si="59"/>
        <v>5240177.8427545456</v>
      </c>
      <c r="BG109" s="140">
        <f t="shared" si="60"/>
        <v>68848707</v>
      </c>
      <c r="BH109" s="144">
        <f t="shared" si="61"/>
        <v>74088885.372727275</v>
      </c>
      <c r="BI109" s="398">
        <f t="shared" ref="BI109:BI122" si="94">(((885165*30)*3)/12)/30*Q109</f>
        <v>6638737.5</v>
      </c>
      <c r="BJ109" s="145">
        <f t="shared" si="62"/>
        <v>3809297.5</v>
      </c>
      <c r="BK109" s="145">
        <f t="shared" si="63"/>
        <v>1142789.25</v>
      </c>
      <c r="BL109" s="146">
        <f t="shared" si="64"/>
        <v>1120000</v>
      </c>
      <c r="BM109" s="379">
        <v>0</v>
      </c>
      <c r="BN109" s="147">
        <f t="shared" si="65"/>
        <v>86799709.622727275</v>
      </c>
      <c r="BO109" s="148">
        <f t="shared" si="66"/>
        <v>65338514.372727275</v>
      </c>
      <c r="BP109" s="149">
        <f t="shared" si="67"/>
        <v>15027858.305727273</v>
      </c>
      <c r="BQ109" s="150">
        <f t="shared" si="68"/>
        <v>101827567.92845455</v>
      </c>
      <c r="BR109" s="151">
        <f t="shared" si="69"/>
        <v>100800</v>
      </c>
      <c r="BS109" s="147">
        <f t="shared" si="70"/>
        <v>101928367.92845455</v>
      </c>
      <c r="BT109" s="135">
        <v>0</v>
      </c>
      <c r="BU109" s="148">
        <f t="shared" si="71"/>
        <v>8679970.9622727279</v>
      </c>
      <c r="BV109" s="152">
        <f t="shared" si="72"/>
        <v>4339985.4811363639</v>
      </c>
      <c r="BW109" s="133">
        <f t="shared" si="73"/>
        <v>88908411.485045463</v>
      </c>
      <c r="BX109" s="147">
        <f t="shared" si="74"/>
        <v>11590824.25</v>
      </c>
      <c r="BY109" s="134">
        <f t="shared" si="75"/>
        <v>77317587.235045463</v>
      </c>
      <c r="CD109" s="388">
        <f>'گام اول '!AU110</f>
        <v>74088885.372727275</v>
      </c>
      <c r="CE109" s="389">
        <f>'گام اول '!AV110</f>
        <v>46664818.366636366</v>
      </c>
      <c r="CF109" s="389">
        <f>'گام اول '!AW110</f>
        <v>65338514.372727275</v>
      </c>
      <c r="CG109" s="389">
        <f>'گام اول '!AX110</f>
        <v>4573696.0060909092</v>
      </c>
      <c r="CH109" s="389">
        <f>'گام اول '!AY110</f>
        <v>666481.83666363661</v>
      </c>
      <c r="CI109" s="389">
        <f>'گام اول '!AZ110</f>
        <v>0</v>
      </c>
      <c r="CJ109" s="389">
        <f>'گام اول '!BA110</f>
        <v>0</v>
      </c>
      <c r="CK109" s="389">
        <f>'گام اول '!BB110</f>
        <v>0</v>
      </c>
      <c r="CL109" s="389">
        <f>'گام اول '!BC110</f>
        <v>0</v>
      </c>
      <c r="CM109" s="389">
        <f>'گام اول '!BD110</f>
        <v>0</v>
      </c>
      <c r="CN109" s="389">
        <f>'گام اول '!BE110</f>
        <v>0</v>
      </c>
      <c r="CO109" s="389">
        <f>'گام اول '!BF110</f>
        <v>0</v>
      </c>
      <c r="CP109" s="389">
        <f>'گام اول '!BG110</f>
        <v>5240177.8427545456</v>
      </c>
      <c r="CQ109" s="389">
        <f>'گام اول '!BH110</f>
        <v>68848707</v>
      </c>
      <c r="CR109" s="389">
        <f t="shared" si="76"/>
        <v>74088885.372727275</v>
      </c>
      <c r="CS109" s="399">
        <f t="shared" ref="CS109:CS122" si="95">(885165*30/12*3)/30*Q109</f>
        <v>6638737.5</v>
      </c>
      <c r="CT109" s="388">
        <f t="shared" si="77"/>
        <v>3809297.5</v>
      </c>
      <c r="CU109" s="389">
        <f t="shared" si="78"/>
        <v>1142789.25</v>
      </c>
      <c r="CV109" s="389">
        <f t="shared" si="79"/>
        <v>1120000</v>
      </c>
      <c r="CW109" s="55">
        <v>0</v>
      </c>
      <c r="CX109" s="389">
        <f t="shared" si="80"/>
        <v>86799709.622727275</v>
      </c>
      <c r="CY109" s="389">
        <f t="shared" si="81"/>
        <v>65338514.372727275</v>
      </c>
      <c r="CZ109" s="389">
        <f t="shared" si="82"/>
        <v>15027858.305727273</v>
      </c>
      <c r="DA109" s="389">
        <f t="shared" si="83"/>
        <v>101827567.92845455</v>
      </c>
      <c r="DB109" s="389">
        <f t="shared" si="84"/>
        <v>100800</v>
      </c>
      <c r="DC109" s="389">
        <f t="shared" si="85"/>
        <v>101928367.92845455</v>
      </c>
      <c r="DD109" s="394">
        <v>0</v>
      </c>
      <c r="DE109" s="389">
        <f t="shared" si="86"/>
        <v>8679970.9622727279</v>
      </c>
      <c r="DF109" s="389">
        <f t="shared" si="87"/>
        <v>4339985.4811363639</v>
      </c>
      <c r="DG109" s="389">
        <f t="shared" si="88"/>
        <v>88908411.485045463</v>
      </c>
      <c r="DH109" s="389">
        <f t="shared" si="89"/>
        <v>11590824.25</v>
      </c>
      <c r="DI109" s="389">
        <f t="shared" si="90"/>
        <v>77317587.235045463</v>
      </c>
      <c r="DJ109" s="389">
        <f t="shared" si="91"/>
        <v>0</v>
      </c>
      <c r="DL109" s="397">
        <f t="shared" si="92"/>
        <v>6638737.5</v>
      </c>
      <c r="DM109" s="397">
        <f t="shared" si="93"/>
        <v>0</v>
      </c>
    </row>
    <row r="110" spans="1:117" s="55" customFormat="1" ht="21" x14ac:dyDescent="0.2">
      <c r="A110" s="191">
        <f t="shared" si="55"/>
        <v>2655495</v>
      </c>
      <c r="B110" s="136">
        <f>'گام اول '!B111</f>
        <v>105</v>
      </c>
      <c r="C110" s="136">
        <f>'گام اول '!C111</f>
        <v>111</v>
      </c>
      <c r="D110" s="136">
        <f>'گام اول '!D111</f>
        <v>12832</v>
      </c>
      <c r="E110" s="136" t="str">
        <f>'گام اول '!E111</f>
        <v>مرتضی</v>
      </c>
      <c r="F110" s="136" t="str">
        <f>'گام اول '!F111</f>
        <v>اسماعیلی</v>
      </c>
      <c r="G110" s="136" t="str">
        <f>'گام اول '!G111</f>
        <v xml:space="preserve">اداری </v>
      </c>
      <c r="H110" s="136" t="str">
        <f>'گام اول '!H111</f>
        <v>خراسان جنوبی</v>
      </c>
      <c r="I110" s="136" t="str">
        <f>'گام اول '!I111</f>
        <v>180-813-5616861-1</v>
      </c>
      <c r="J110" s="136">
        <f>'گام اول '!J111</f>
        <v>3621807381</v>
      </c>
      <c r="K110" s="136" t="str">
        <f>'گام اول '!K111</f>
        <v>0068994517</v>
      </c>
      <c r="L110" s="136" t="str">
        <f>'گام اول '!L111</f>
        <v>خراسان جنوبی</v>
      </c>
      <c r="M110" s="136" t="str">
        <f>'گام اول '!M111</f>
        <v>اداری-کارشناسی ارشد</v>
      </c>
      <c r="N110" s="120">
        <f>'گام اول '!N111</f>
        <v>0</v>
      </c>
      <c r="O110" s="119">
        <f>'گام اول '!O111</f>
        <v>0</v>
      </c>
      <c r="P110" s="121">
        <f>'گام اول '!P111</f>
        <v>0</v>
      </c>
      <c r="Q110" s="358">
        <f>'گام اول '!Q111</f>
        <v>30</v>
      </c>
      <c r="R110" s="358">
        <f>'گام اول '!R111</f>
        <v>38</v>
      </c>
      <c r="S110" s="358">
        <f>'گام اول '!S111</f>
        <v>0</v>
      </c>
      <c r="T110" s="358">
        <f>'گام اول '!T111</f>
        <v>0</v>
      </c>
      <c r="U110" s="137">
        <f>'گام اول '!U111</f>
        <v>0</v>
      </c>
      <c r="V110" s="120">
        <f>'گام اول '!W111</f>
        <v>0</v>
      </c>
      <c r="W110" s="121">
        <f>'گام اول '!X111</f>
        <v>0</v>
      </c>
      <c r="X110" s="366">
        <f>'گام اول '!Y111</f>
        <v>0</v>
      </c>
      <c r="Y110" s="366">
        <f>'گام اول '!Z111</f>
        <v>0</v>
      </c>
      <c r="Z110" s="138">
        <f>'گام اول '!AA111</f>
        <v>1642901</v>
      </c>
      <c r="AA110" s="138">
        <f>'گام اول '!AB111</f>
        <v>46667</v>
      </c>
      <c r="AB110" s="138">
        <f>'گام اول '!AC111</f>
        <v>1689568</v>
      </c>
      <c r="AC110" s="138">
        <f>'گام اول '!AD111</f>
        <v>4500000</v>
      </c>
      <c r="AD110" s="138">
        <f>'گام اول '!AE111</f>
        <v>6000000</v>
      </c>
      <c r="AE110" s="139">
        <f>'گام اول '!AF111</f>
        <v>322553.89090909087</v>
      </c>
      <c r="AF110" s="122">
        <f>'گام اول '!AG111</f>
        <v>49287030</v>
      </c>
      <c r="AG110" s="123">
        <f>'گام اول '!AH111</f>
        <v>1400010</v>
      </c>
      <c r="AH110" s="123">
        <f>'گام اول '!AI111</f>
        <v>12257047.854545454</v>
      </c>
      <c r="AI110" s="123">
        <f>'گام اول '!AJ111</f>
        <v>0</v>
      </c>
      <c r="AJ110" s="123">
        <f>'گام اول '!AK111</f>
        <v>4500000</v>
      </c>
      <c r="AK110" s="123">
        <f>'گام اول '!AL111</f>
        <v>6000000</v>
      </c>
      <c r="AL110" s="123">
        <f>'گام اول '!AM111</f>
        <v>0</v>
      </c>
      <c r="AM110" s="123">
        <f>'گام اول '!AN111</f>
        <v>0</v>
      </c>
      <c r="AN110" s="123">
        <f>'گام اول '!AO111</f>
        <v>0</v>
      </c>
      <c r="AO110" s="123">
        <f>'گام اول '!AP111</f>
        <v>4000000</v>
      </c>
      <c r="AP110" s="123">
        <f>'گام اول '!AQ111</f>
        <v>0</v>
      </c>
      <c r="AQ110" s="123">
        <f>'گام اول '!AR111</f>
        <v>0</v>
      </c>
      <c r="AR110" s="123">
        <f>'گام اول '!AS111</f>
        <v>0</v>
      </c>
      <c r="AS110" s="375">
        <f>'گام اول '!AT111</f>
        <v>0</v>
      </c>
      <c r="AT110" s="368">
        <f t="shared" si="56"/>
        <v>77444087.854545444</v>
      </c>
      <c r="AU110" s="173">
        <f>'گام اول '!AV111</f>
        <v>57523001.704727262</v>
      </c>
      <c r="AV110" s="141">
        <f>'گام اول '!AW111</f>
        <v>77444087.854545459</v>
      </c>
      <c r="AW110" s="142">
        <f t="shared" si="57"/>
        <v>5421086.1498181829</v>
      </c>
      <c r="AX110" s="75">
        <f t="shared" si="58"/>
        <v>1752300.1704727262</v>
      </c>
      <c r="AY110" s="142">
        <f>'گام اول '!AZ111</f>
        <v>0</v>
      </c>
      <c r="AZ110" s="142">
        <f>'گام اول '!BA111</f>
        <v>0</v>
      </c>
      <c r="BA110" s="142">
        <f>'گام اول '!BB111</f>
        <v>0</v>
      </c>
      <c r="BB110" s="142">
        <f>'گام اول '!BC111</f>
        <v>0</v>
      </c>
      <c r="BC110" s="142">
        <f>'گام اول '!BD111</f>
        <v>0</v>
      </c>
      <c r="BD110" s="142">
        <f>'گام اول '!BE111</f>
        <v>0</v>
      </c>
      <c r="BE110" s="142">
        <f>'گام اول '!BF111</f>
        <v>0</v>
      </c>
      <c r="BF110" s="143">
        <f t="shared" si="59"/>
        <v>7173386.3202909091</v>
      </c>
      <c r="BG110" s="140">
        <f t="shared" si="60"/>
        <v>70270701</v>
      </c>
      <c r="BH110" s="144">
        <f t="shared" si="61"/>
        <v>77444087.854545444</v>
      </c>
      <c r="BI110" s="398">
        <f t="shared" si="94"/>
        <v>6638737.5</v>
      </c>
      <c r="BJ110" s="145">
        <f t="shared" si="62"/>
        <v>4223920</v>
      </c>
      <c r="BK110" s="145">
        <f t="shared" si="63"/>
        <v>1267176</v>
      </c>
      <c r="BL110" s="146">
        <f t="shared" si="64"/>
        <v>1120000</v>
      </c>
      <c r="BM110" s="379">
        <v>0</v>
      </c>
      <c r="BN110" s="147">
        <f t="shared" si="65"/>
        <v>90693921.354545444</v>
      </c>
      <c r="BO110" s="148">
        <f t="shared" si="66"/>
        <v>77444087.854545459</v>
      </c>
      <c r="BP110" s="149">
        <f t="shared" si="67"/>
        <v>17812140.206545457</v>
      </c>
      <c r="BQ110" s="150">
        <f t="shared" si="68"/>
        <v>108506061.5610909</v>
      </c>
      <c r="BR110" s="151">
        <f t="shared" si="69"/>
        <v>100800</v>
      </c>
      <c r="BS110" s="147">
        <f t="shared" si="70"/>
        <v>108606861.5610909</v>
      </c>
      <c r="BT110" s="135">
        <v>0</v>
      </c>
      <c r="BU110" s="148">
        <f t="shared" si="71"/>
        <v>9069392.1354545448</v>
      </c>
      <c r="BV110" s="152">
        <f t="shared" si="72"/>
        <v>4534696.0677272724</v>
      </c>
      <c r="BW110" s="133">
        <f t="shared" si="73"/>
        <v>95002773.357909083</v>
      </c>
      <c r="BX110" s="147">
        <f t="shared" si="74"/>
        <v>12129833.5</v>
      </c>
      <c r="BY110" s="134">
        <f t="shared" si="75"/>
        <v>82872939.857909083</v>
      </c>
      <c r="CD110" s="388">
        <f>'گام اول '!AU111</f>
        <v>77444087.854545444</v>
      </c>
      <c r="CE110" s="389">
        <f>'گام اول '!AV111</f>
        <v>57523001.704727262</v>
      </c>
      <c r="CF110" s="389">
        <f>'گام اول '!AW111</f>
        <v>77444087.854545459</v>
      </c>
      <c r="CG110" s="389">
        <f>'گام اول '!AX111</f>
        <v>5421086.1498181829</v>
      </c>
      <c r="CH110" s="389">
        <f>'گام اول '!AY111</f>
        <v>1752300.1704727262</v>
      </c>
      <c r="CI110" s="389">
        <f>'گام اول '!AZ111</f>
        <v>0</v>
      </c>
      <c r="CJ110" s="389">
        <f>'گام اول '!BA111</f>
        <v>0</v>
      </c>
      <c r="CK110" s="389">
        <f>'گام اول '!BB111</f>
        <v>0</v>
      </c>
      <c r="CL110" s="389">
        <f>'گام اول '!BC111</f>
        <v>0</v>
      </c>
      <c r="CM110" s="389">
        <f>'گام اول '!BD111</f>
        <v>0</v>
      </c>
      <c r="CN110" s="389">
        <f>'گام اول '!BE111</f>
        <v>0</v>
      </c>
      <c r="CO110" s="389">
        <f>'گام اول '!BF111</f>
        <v>0</v>
      </c>
      <c r="CP110" s="389">
        <f>'گام اول '!BG111</f>
        <v>7173386.3202909091</v>
      </c>
      <c r="CQ110" s="389">
        <f>'گام اول '!BH111</f>
        <v>70270701</v>
      </c>
      <c r="CR110" s="389">
        <f t="shared" si="76"/>
        <v>77444087.854545444</v>
      </c>
      <c r="CS110" s="399">
        <f t="shared" si="95"/>
        <v>6638737.5</v>
      </c>
      <c r="CT110" s="388">
        <f t="shared" si="77"/>
        <v>4223920</v>
      </c>
      <c r="CU110" s="389">
        <f t="shared" si="78"/>
        <v>1267176</v>
      </c>
      <c r="CV110" s="389">
        <f t="shared" si="79"/>
        <v>1120000</v>
      </c>
      <c r="CW110" s="55">
        <v>0</v>
      </c>
      <c r="CX110" s="389">
        <f t="shared" si="80"/>
        <v>90693921.354545444</v>
      </c>
      <c r="CY110" s="389">
        <f t="shared" si="81"/>
        <v>77444087.854545459</v>
      </c>
      <c r="CZ110" s="389">
        <f t="shared" si="82"/>
        <v>17812140.206545457</v>
      </c>
      <c r="DA110" s="389">
        <f t="shared" si="83"/>
        <v>108506061.5610909</v>
      </c>
      <c r="DB110" s="389">
        <f t="shared" si="84"/>
        <v>100800</v>
      </c>
      <c r="DC110" s="389">
        <f t="shared" si="85"/>
        <v>108606861.5610909</v>
      </c>
      <c r="DD110" s="394">
        <v>0</v>
      </c>
      <c r="DE110" s="389">
        <f t="shared" si="86"/>
        <v>9069392.1354545448</v>
      </c>
      <c r="DF110" s="389">
        <f t="shared" si="87"/>
        <v>4534696.0677272724</v>
      </c>
      <c r="DG110" s="389">
        <f t="shared" si="88"/>
        <v>95002773.357909083</v>
      </c>
      <c r="DH110" s="389">
        <f t="shared" si="89"/>
        <v>12129833.5</v>
      </c>
      <c r="DI110" s="389">
        <f t="shared" si="90"/>
        <v>82872939.857909083</v>
      </c>
      <c r="DJ110" s="389">
        <f t="shared" si="91"/>
        <v>0</v>
      </c>
      <c r="DL110" s="397">
        <f t="shared" si="92"/>
        <v>6638737.5</v>
      </c>
      <c r="DM110" s="397">
        <f t="shared" si="93"/>
        <v>0</v>
      </c>
    </row>
    <row r="111" spans="1:117" s="55" customFormat="1" ht="21" x14ac:dyDescent="0.2">
      <c r="A111" s="191">
        <f t="shared" si="55"/>
        <v>2655495</v>
      </c>
      <c r="B111" s="136">
        <f>'گام اول '!B112</f>
        <v>106</v>
      </c>
      <c r="C111" s="136">
        <f>'گام اول '!C112</f>
        <v>112</v>
      </c>
      <c r="D111" s="136">
        <f>'گام اول '!D112</f>
        <v>13300</v>
      </c>
      <c r="E111" s="136" t="str">
        <f>'گام اول '!E112</f>
        <v>مرتضی</v>
      </c>
      <c r="F111" s="136" t="str">
        <f>'گام اول '!F112</f>
        <v>غلامی</v>
      </c>
      <c r="G111" s="136" t="str">
        <f>'گام اول '!G112</f>
        <v xml:space="preserve">اداری </v>
      </c>
      <c r="H111" s="136" t="str">
        <f>'گام اول '!H112</f>
        <v>خراسان جنوبی</v>
      </c>
      <c r="I111" s="136" t="str">
        <f>'گام اول '!I112</f>
        <v>180-813-1945350-1</v>
      </c>
      <c r="J111" s="136" t="str">
        <f>'گام اول '!J112</f>
        <v>0653320639</v>
      </c>
      <c r="K111" s="136" t="str">
        <f>'گام اول '!K112</f>
        <v>0068951678</v>
      </c>
      <c r="L111" s="136" t="str">
        <f>'گام اول '!L112</f>
        <v>خراسان جنوبی</v>
      </c>
      <c r="M111" s="136" t="str">
        <f>'گام اول '!M112</f>
        <v>اداری-کارشناسی</v>
      </c>
      <c r="N111" s="120">
        <f>'گام اول '!N112</f>
        <v>0</v>
      </c>
      <c r="O111" s="119">
        <f>'گام اول '!O112</f>
        <v>0</v>
      </c>
      <c r="P111" s="121">
        <f>'گام اول '!P112</f>
        <v>0</v>
      </c>
      <c r="Q111" s="358">
        <f>'گام اول '!Q112</f>
        <v>30</v>
      </c>
      <c r="R111" s="358">
        <f>'گام اول '!R112</f>
        <v>69</v>
      </c>
      <c r="S111" s="358">
        <f>'گام اول '!S112</f>
        <v>0</v>
      </c>
      <c r="T111" s="358">
        <f>'گام اول '!T112</f>
        <v>0</v>
      </c>
      <c r="U111" s="137">
        <f>'گام اول '!U112</f>
        <v>0</v>
      </c>
      <c r="V111" s="120">
        <f>'گام اول '!W112</f>
        <v>0</v>
      </c>
      <c r="W111" s="121">
        <f>'گام اول '!X112</f>
        <v>0</v>
      </c>
      <c r="X111" s="366">
        <f>'گام اول '!Y112</f>
        <v>3</v>
      </c>
      <c r="Y111" s="366">
        <f>'گام اول '!Z112</f>
        <v>3</v>
      </c>
      <c r="Z111" s="138">
        <f>'گام اول '!AA112</f>
        <v>1477052</v>
      </c>
      <c r="AA111" s="138">
        <f>'گام اول '!AB112</f>
        <v>46667</v>
      </c>
      <c r="AB111" s="138">
        <f>'گام اول '!AC112</f>
        <v>1523719</v>
      </c>
      <c r="AC111" s="138">
        <f>'گام اول '!AD112</f>
        <v>4500000</v>
      </c>
      <c r="AD111" s="138">
        <f>'گام اول '!AE112</f>
        <v>6000000</v>
      </c>
      <c r="AE111" s="139">
        <f>'گام اول '!AF112</f>
        <v>290891.80909090908</v>
      </c>
      <c r="AF111" s="122">
        <f>'گام اول '!AG112</f>
        <v>44311560</v>
      </c>
      <c r="AG111" s="123">
        <f>'گام اول '!AH112</f>
        <v>1400010</v>
      </c>
      <c r="AH111" s="123">
        <f>'گام اول '!AI112</f>
        <v>20071534.827272728</v>
      </c>
      <c r="AI111" s="123">
        <f>'گام اول '!AJ112</f>
        <v>7966485</v>
      </c>
      <c r="AJ111" s="123">
        <f>'گام اول '!AK112</f>
        <v>4500000</v>
      </c>
      <c r="AK111" s="123">
        <f>'گام اول '!AL112</f>
        <v>6000000</v>
      </c>
      <c r="AL111" s="123">
        <f>'گام اول '!AM112</f>
        <v>0</v>
      </c>
      <c r="AM111" s="123">
        <f>'گام اول '!AN112</f>
        <v>0</v>
      </c>
      <c r="AN111" s="123">
        <f>'گام اول '!AO112</f>
        <v>0</v>
      </c>
      <c r="AO111" s="123">
        <f>'گام اول '!AP112</f>
        <v>4000000</v>
      </c>
      <c r="AP111" s="123">
        <f>'گام اول '!AQ112</f>
        <v>0</v>
      </c>
      <c r="AQ111" s="123">
        <f>'گام اول '!AR112</f>
        <v>0</v>
      </c>
      <c r="AR111" s="123">
        <f>'گام اول '!AS112</f>
        <v>0</v>
      </c>
      <c r="AS111" s="375">
        <f>'گام اول '!AT112</f>
        <v>0</v>
      </c>
      <c r="AT111" s="368">
        <f t="shared" si="56"/>
        <v>88249589.827272728</v>
      </c>
      <c r="AU111" s="173">
        <f>'گام اول '!AV112</f>
        <v>60163287.489363641</v>
      </c>
      <c r="AV111" s="141">
        <f>'گام اول '!AW112</f>
        <v>80283104.827272728</v>
      </c>
      <c r="AW111" s="142">
        <f t="shared" si="57"/>
        <v>5619817.3379090913</v>
      </c>
      <c r="AX111" s="75">
        <f t="shared" si="58"/>
        <v>2016328.7489363642</v>
      </c>
      <c r="AY111" s="142">
        <f>'گام اول '!AZ112</f>
        <v>0</v>
      </c>
      <c r="AZ111" s="142">
        <f>'گام اول '!BA112</f>
        <v>0</v>
      </c>
      <c r="BA111" s="142">
        <f>'گام اول '!BB112</f>
        <v>0</v>
      </c>
      <c r="BB111" s="142">
        <f>'گام اول '!BC112</f>
        <v>0</v>
      </c>
      <c r="BC111" s="142">
        <f>'گام اول '!BD112</f>
        <v>0</v>
      </c>
      <c r="BD111" s="142">
        <f>'گام اول '!BE112</f>
        <v>0</v>
      </c>
      <c r="BE111" s="142">
        <f>'گام اول '!BF112</f>
        <v>0</v>
      </c>
      <c r="BF111" s="143">
        <f t="shared" si="59"/>
        <v>7636146.0868454557</v>
      </c>
      <c r="BG111" s="140">
        <f t="shared" si="60"/>
        <v>80613443</v>
      </c>
      <c r="BH111" s="144">
        <f t="shared" si="61"/>
        <v>88249589.827272728</v>
      </c>
      <c r="BI111" s="398">
        <f t="shared" si="94"/>
        <v>6638737.5</v>
      </c>
      <c r="BJ111" s="145">
        <f t="shared" si="62"/>
        <v>3809297.5</v>
      </c>
      <c r="BK111" s="145">
        <f t="shared" si="63"/>
        <v>1142789.25</v>
      </c>
      <c r="BL111" s="146">
        <f t="shared" si="64"/>
        <v>1120000</v>
      </c>
      <c r="BM111" s="379">
        <v>0</v>
      </c>
      <c r="BN111" s="147">
        <f t="shared" si="65"/>
        <v>100960414.07727273</v>
      </c>
      <c r="BO111" s="148">
        <f t="shared" si="66"/>
        <v>80283104.827272728</v>
      </c>
      <c r="BP111" s="149">
        <f t="shared" si="67"/>
        <v>18465114.110272728</v>
      </c>
      <c r="BQ111" s="150">
        <f t="shared" si="68"/>
        <v>119425528.18754545</v>
      </c>
      <c r="BR111" s="151">
        <f t="shared" si="69"/>
        <v>100800</v>
      </c>
      <c r="BS111" s="147">
        <f t="shared" si="70"/>
        <v>119526328.18754545</v>
      </c>
      <c r="BT111" s="135">
        <v>0</v>
      </c>
      <c r="BU111" s="148">
        <f t="shared" si="71"/>
        <v>10096041.407727273</v>
      </c>
      <c r="BV111" s="152">
        <f t="shared" si="72"/>
        <v>5048020.7038636366</v>
      </c>
      <c r="BW111" s="133">
        <f t="shared" si="73"/>
        <v>104382266.07595454</v>
      </c>
      <c r="BX111" s="147">
        <f t="shared" si="74"/>
        <v>11590824.25</v>
      </c>
      <c r="BY111" s="134">
        <f t="shared" si="75"/>
        <v>92791441.825954542</v>
      </c>
      <c r="CD111" s="388">
        <f>'گام اول '!AU112</f>
        <v>88249589.827272728</v>
      </c>
      <c r="CE111" s="389">
        <f>'گام اول '!AV112</f>
        <v>60163287.489363641</v>
      </c>
      <c r="CF111" s="389">
        <f>'گام اول '!AW112</f>
        <v>80283104.827272728</v>
      </c>
      <c r="CG111" s="389">
        <f>'گام اول '!AX112</f>
        <v>5619817.3379090913</v>
      </c>
      <c r="CH111" s="389">
        <f>'گام اول '!AY112</f>
        <v>2016328.7489363642</v>
      </c>
      <c r="CI111" s="389">
        <f>'گام اول '!AZ112</f>
        <v>0</v>
      </c>
      <c r="CJ111" s="389">
        <f>'گام اول '!BA112</f>
        <v>0</v>
      </c>
      <c r="CK111" s="389">
        <f>'گام اول '!BB112</f>
        <v>0</v>
      </c>
      <c r="CL111" s="389">
        <f>'گام اول '!BC112</f>
        <v>0</v>
      </c>
      <c r="CM111" s="389">
        <f>'گام اول '!BD112</f>
        <v>0</v>
      </c>
      <c r="CN111" s="389">
        <f>'گام اول '!BE112</f>
        <v>0</v>
      </c>
      <c r="CO111" s="389">
        <f>'گام اول '!BF112</f>
        <v>0</v>
      </c>
      <c r="CP111" s="389">
        <f>'گام اول '!BG112</f>
        <v>7636146.0868454557</v>
      </c>
      <c r="CQ111" s="389">
        <f>'گام اول '!BH112</f>
        <v>80613443</v>
      </c>
      <c r="CR111" s="389">
        <f t="shared" si="76"/>
        <v>88249589.827272728</v>
      </c>
      <c r="CS111" s="399">
        <f t="shared" si="95"/>
        <v>6638737.5</v>
      </c>
      <c r="CT111" s="388">
        <f t="shared" si="77"/>
        <v>3809297.5</v>
      </c>
      <c r="CU111" s="389">
        <f t="shared" si="78"/>
        <v>1142789.25</v>
      </c>
      <c r="CV111" s="389">
        <f t="shared" si="79"/>
        <v>1120000</v>
      </c>
      <c r="CW111" s="55">
        <v>0</v>
      </c>
      <c r="CX111" s="389">
        <f t="shared" si="80"/>
        <v>100960414.07727273</v>
      </c>
      <c r="CY111" s="389">
        <f t="shared" si="81"/>
        <v>80283104.827272728</v>
      </c>
      <c r="CZ111" s="389">
        <f t="shared" si="82"/>
        <v>18465114.110272728</v>
      </c>
      <c r="DA111" s="389">
        <f t="shared" si="83"/>
        <v>119425528.18754545</v>
      </c>
      <c r="DB111" s="389">
        <f t="shared" si="84"/>
        <v>100800</v>
      </c>
      <c r="DC111" s="389">
        <f t="shared" si="85"/>
        <v>119526328.18754545</v>
      </c>
      <c r="DD111" s="394">
        <v>0</v>
      </c>
      <c r="DE111" s="389">
        <f t="shared" si="86"/>
        <v>10096041.407727273</v>
      </c>
      <c r="DF111" s="389">
        <f t="shared" si="87"/>
        <v>5048020.7038636366</v>
      </c>
      <c r="DG111" s="389">
        <f t="shared" si="88"/>
        <v>104382266.07595454</v>
      </c>
      <c r="DH111" s="389">
        <f t="shared" si="89"/>
        <v>11590824.25</v>
      </c>
      <c r="DI111" s="389">
        <f t="shared" si="90"/>
        <v>92791441.825954542</v>
      </c>
      <c r="DJ111" s="389">
        <f t="shared" si="91"/>
        <v>0</v>
      </c>
      <c r="DL111" s="397">
        <f t="shared" si="92"/>
        <v>6638737.5</v>
      </c>
      <c r="DM111" s="397">
        <f t="shared" si="93"/>
        <v>0</v>
      </c>
    </row>
    <row r="112" spans="1:117" s="55" customFormat="1" ht="21" x14ac:dyDescent="0.2">
      <c r="A112" s="191">
        <f t="shared" si="55"/>
        <v>2655495</v>
      </c>
      <c r="B112" s="136">
        <f>'گام اول '!B113</f>
        <v>107</v>
      </c>
      <c r="C112" s="136">
        <f>'گام اول '!C113</f>
        <v>113</v>
      </c>
      <c r="D112" s="136">
        <f>'گام اول '!D113</f>
        <v>12834</v>
      </c>
      <c r="E112" s="136" t="str">
        <f>'گام اول '!E113</f>
        <v>حسین</v>
      </c>
      <c r="F112" s="136" t="str">
        <f>'گام اول '!F113</f>
        <v>تقوی</v>
      </c>
      <c r="G112" s="136" t="str">
        <f>'گام اول '!G113</f>
        <v xml:space="preserve">اداری </v>
      </c>
      <c r="H112" s="136" t="str">
        <f>'گام اول '!H113</f>
        <v>خراسان جنوبی</v>
      </c>
      <c r="I112" s="136" t="str">
        <f>'گام اول '!I113</f>
        <v>180-12-8791870-1</v>
      </c>
      <c r="J112" s="136" t="str">
        <f>'گام اول '!J113</f>
        <v>5220018590</v>
      </c>
      <c r="K112" s="136" t="str">
        <f>'گام اول '!K113</f>
        <v>0019186301</v>
      </c>
      <c r="L112" s="136" t="str">
        <f>'گام اول '!L113</f>
        <v>خراسان جنوبی</v>
      </c>
      <c r="M112" s="136" t="str">
        <f>'گام اول '!M113</f>
        <v>اداری-کارشناسی</v>
      </c>
      <c r="N112" s="120">
        <f>'گام اول '!N113</f>
        <v>0</v>
      </c>
      <c r="O112" s="119">
        <f>'گام اول '!O113</f>
        <v>0</v>
      </c>
      <c r="P112" s="121">
        <f>'گام اول '!P113</f>
        <v>0</v>
      </c>
      <c r="Q112" s="358">
        <f>'گام اول '!Q113</f>
        <v>30</v>
      </c>
      <c r="R112" s="358">
        <f>'گام اول '!R113</f>
        <v>22</v>
      </c>
      <c r="S112" s="358">
        <f>'گام اول '!S113</f>
        <v>0</v>
      </c>
      <c r="T112" s="358">
        <f>'گام اول '!T113</f>
        <v>0</v>
      </c>
      <c r="U112" s="137">
        <f>'گام اول '!U113</f>
        <v>0</v>
      </c>
      <c r="V112" s="120">
        <f>'گام اول '!W113</f>
        <v>0</v>
      </c>
      <c r="W112" s="121">
        <f>'گام اول '!X113</f>
        <v>0</v>
      </c>
      <c r="X112" s="366">
        <f>'گام اول '!Y113</f>
        <v>0</v>
      </c>
      <c r="Y112" s="366">
        <f>'گام اول '!Z113</f>
        <v>0</v>
      </c>
      <c r="Z112" s="138">
        <f>'گام اول '!AA113</f>
        <v>1477052</v>
      </c>
      <c r="AA112" s="138">
        <f>'گام اول '!AB113</f>
        <v>46667</v>
      </c>
      <c r="AB112" s="138">
        <f>'گام اول '!AC113</f>
        <v>1523719</v>
      </c>
      <c r="AC112" s="138">
        <f>'گام اول '!AD113</f>
        <v>4500000</v>
      </c>
      <c r="AD112" s="138">
        <f>'گام اول '!AE113</f>
        <v>6000000</v>
      </c>
      <c r="AE112" s="139">
        <f>'گام اول '!AF113</f>
        <v>290891.80909090908</v>
      </c>
      <c r="AF112" s="122">
        <f>'گام اول '!AG113</f>
        <v>44311560</v>
      </c>
      <c r="AG112" s="123">
        <f>'گام اول '!AH113</f>
        <v>1400010</v>
      </c>
      <c r="AH112" s="123">
        <f>'گام اول '!AI113</f>
        <v>6399619.7999999998</v>
      </c>
      <c r="AI112" s="123">
        <f>'گام اول '!AJ113</f>
        <v>0</v>
      </c>
      <c r="AJ112" s="123">
        <f>'گام اول '!AK113</f>
        <v>4500000</v>
      </c>
      <c r="AK112" s="123">
        <f>'گام اول '!AL113</f>
        <v>6000000</v>
      </c>
      <c r="AL112" s="123">
        <f>'گام اول '!AM113</f>
        <v>0</v>
      </c>
      <c r="AM112" s="123">
        <f>'گام اول '!AN113</f>
        <v>0</v>
      </c>
      <c r="AN112" s="123">
        <f>'گام اول '!AO113</f>
        <v>0</v>
      </c>
      <c r="AO112" s="123">
        <f>'گام اول '!AP113</f>
        <v>3200000</v>
      </c>
      <c r="AP112" s="123">
        <f>'گام اول '!AQ113</f>
        <v>0</v>
      </c>
      <c r="AQ112" s="123">
        <f>'گام اول '!AR113</f>
        <v>0</v>
      </c>
      <c r="AR112" s="123">
        <f>'گام اول '!AS113</f>
        <v>0</v>
      </c>
      <c r="AS112" s="375">
        <f>'گام اول '!AT113</f>
        <v>0</v>
      </c>
      <c r="AT112" s="368">
        <f t="shared" si="56"/>
        <v>65811189.799999997</v>
      </c>
      <c r="AU112" s="173">
        <f>'گام اول '!AV113</f>
        <v>47504406.513999999</v>
      </c>
      <c r="AV112" s="141">
        <f>'گام اول '!AW113</f>
        <v>65811189.799999997</v>
      </c>
      <c r="AW112" s="142">
        <f t="shared" si="57"/>
        <v>4606783.2860000003</v>
      </c>
      <c r="AX112" s="75">
        <f t="shared" si="58"/>
        <v>750440.65139999986</v>
      </c>
      <c r="AY112" s="142">
        <f>'گام اول '!AZ113</f>
        <v>0</v>
      </c>
      <c r="AZ112" s="142">
        <f>'گام اول '!BA113</f>
        <v>0</v>
      </c>
      <c r="BA112" s="142">
        <f>'گام اول '!BB113</f>
        <v>0</v>
      </c>
      <c r="BB112" s="142">
        <f>'گام اول '!BC113</f>
        <v>0</v>
      </c>
      <c r="BC112" s="142">
        <f>'گام اول '!BD113</f>
        <v>0</v>
      </c>
      <c r="BD112" s="142">
        <f>'گام اول '!BE113</f>
        <v>0</v>
      </c>
      <c r="BE112" s="142">
        <f>'گام اول '!BF113</f>
        <v>0</v>
      </c>
      <c r="BF112" s="143">
        <f t="shared" si="59"/>
        <v>5357223.9374000002</v>
      </c>
      <c r="BG112" s="140">
        <f t="shared" si="60"/>
        <v>60453965</v>
      </c>
      <c r="BH112" s="144">
        <f t="shared" si="61"/>
        <v>65811189.799999997</v>
      </c>
      <c r="BI112" s="398">
        <f t="shared" si="94"/>
        <v>6638737.5</v>
      </c>
      <c r="BJ112" s="145">
        <f t="shared" si="62"/>
        <v>3809297.5</v>
      </c>
      <c r="BK112" s="145">
        <f t="shared" si="63"/>
        <v>1142789.25</v>
      </c>
      <c r="BL112" s="146">
        <f t="shared" si="64"/>
        <v>1120000</v>
      </c>
      <c r="BM112" s="379">
        <v>0</v>
      </c>
      <c r="BN112" s="147">
        <f t="shared" si="65"/>
        <v>78522014.049999997</v>
      </c>
      <c r="BO112" s="148">
        <f t="shared" si="66"/>
        <v>65811189.799999997</v>
      </c>
      <c r="BP112" s="149">
        <f t="shared" si="67"/>
        <v>15136573.653999999</v>
      </c>
      <c r="BQ112" s="150">
        <f t="shared" si="68"/>
        <v>93658587.703999996</v>
      </c>
      <c r="BR112" s="151">
        <f t="shared" si="69"/>
        <v>100800</v>
      </c>
      <c r="BS112" s="147">
        <f t="shared" si="70"/>
        <v>93759387.703999996</v>
      </c>
      <c r="BT112" s="135">
        <v>0</v>
      </c>
      <c r="BU112" s="148">
        <f t="shared" si="71"/>
        <v>7852201.4050000003</v>
      </c>
      <c r="BV112" s="152">
        <f t="shared" si="72"/>
        <v>3926100.7025000001</v>
      </c>
      <c r="BW112" s="133">
        <f t="shared" si="73"/>
        <v>81981085.596499994</v>
      </c>
      <c r="BX112" s="147">
        <f t="shared" si="74"/>
        <v>11590824.25</v>
      </c>
      <c r="BY112" s="134">
        <f t="shared" si="75"/>
        <v>70390261.346499994</v>
      </c>
      <c r="CD112" s="388">
        <f>'گام اول '!AU113</f>
        <v>65811189.799999997</v>
      </c>
      <c r="CE112" s="389">
        <f>'گام اول '!AV113</f>
        <v>47504406.513999999</v>
      </c>
      <c r="CF112" s="389">
        <f>'گام اول '!AW113</f>
        <v>65811189.799999997</v>
      </c>
      <c r="CG112" s="389">
        <f>'گام اول '!AX113</f>
        <v>4606783.2860000003</v>
      </c>
      <c r="CH112" s="389">
        <f>'گام اول '!AY113</f>
        <v>750440.65139999986</v>
      </c>
      <c r="CI112" s="389">
        <f>'گام اول '!AZ113</f>
        <v>0</v>
      </c>
      <c r="CJ112" s="389">
        <f>'گام اول '!BA113</f>
        <v>0</v>
      </c>
      <c r="CK112" s="389">
        <f>'گام اول '!BB113</f>
        <v>0</v>
      </c>
      <c r="CL112" s="389">
        <f>'گام اول '!BC113</f>
        <v>0</v>
      </c>
      <c r="CM112" s="389">
        <f>'گام اول '!BD113</f>
        <v>0</v>
      </c>
      <c r="CN112" s="389">
        <f>'گام اول '!BE113</f>
        <v>0</v>
      </c>
      <c r="CO112" s="389">
        <f>'گام اول '!BF113</f>
        <v>0</v>
      </c>
      <c r="CP112" s="389">
        <f>'گام اول '!BG113</f>
        <v>5357223.9374000002</v>
      </c>
      <c r="CQ112" s="389">
        <f>'گام اول '!BH113</f>
        <v>60453965</v>
      </c>
      <c r="CR112" s="389">
        <f t="shared" si="76"/>
        <v>65811189.799999997</v>
      </c>
      <c r="CS112" s="399">
        <f t="shared" si="95"/>
        <v>6638737.5</v>
      </c>
      <c r="CT112" s="388">
        <f t="shared" si="77"/>
        <v>3809297.5</v>
      </c>
      <c r="CU112" s="389">
        <f t="shared" si="78"/>
        <v>1142789.25</v>
      </c>
      <c r="CV112" s="389">
        <f t="shared" si="79"/>
        <v>1120000</v>
      </c>
      <c r="CW112" s="55">
        <v>0</v>
      </c>
      <c r="CX112" s="389">
        <f t="shared" si="80"/>
        <v>78522014.049999997</v>
      </c>
      <c r="CY112" s="389">
        <f t="shared" si="81"/>
        <v>65811189.799999997</v>
      </c>
      <c r="CZ112" s="389">
        <f t="shared" si="82"/>
        <v>15136573.653999999</v>
      </c>
      <c r="DA112" s="389">
        <f t="shared" si="83"/>
        <v>93658587.703999996</v>
      </c>
      <c r="DB112" s="389">
        <f t="shared" si="84"/>
        <v>100800</v>
      </c>
      <c r="DC112" s="389">
        <f t="shared" si="85"/>
        <v>93759387.703999996</v>
      </c>
      <c r="DD112" s="394">
        <v>0</v>
      </c>
      <c r="DE112" s="389">
        <f t="shared" si="86"/>
        <v>7852201.4050000003</v>
      </c>
      <c r="DF112" s="389">
        <f t="shared" si="87"/>
        <v>3926100.7025000001</v>
      </c>
      <c r="DG112" s="389">
        <f t="shared" si="88"/>
        <v>81981085.596499994</v>
      </c>
      <c r="DH112" s="389">
        <f t="shared" si="89"/>
        <v>11590824.25</v>
      </c>
      <c r="DI112" s="389">
        <f t="shared" si="90"/>
        <v>70390261.346499994</v>
      </c>
      <c r="DJ112" s="389">
        <f t="shared" si="91"/>
        <v>0</v>
      </c>
      <c r="DL112" s="397">
        <f t="shared" si="92"/>
        <v>6638737.5</v>
      </c>
      <c r="DM112" s="397">
        <f t="shared" si="93"/>
        <v>0</v>
      </c>
    </row>
    <row r="113" spans="1:117" s="55" customFormat="1" ht="21" x14ac:dyDescent="0.2">
      <c r="A113" s="191">
        <f t="shared" si="55"/>
        <v>2655495</v>
      </c>
      <c r="B113" s="136">
        <f>'گام اول '!B114</f>
        <v>108</v>
      </c>
      <c r="C113" s="136">
        <f>'گام اول '!C114</f>
        <v>114</v>
      </c>
      <c r="D113" s="136">
        <f>'گام اول '!D114</f>
        <v>12837</v>
      </c>
      <c r="E113" s="136" t="str">
        <f>'گام اول '!E114</f>
        <v>مصطفی</v>
      </c>
      <c r="F113" s="136" t="str">
        <f>'گام اول '!F114</f>
        <v>مرادی</v>
      </c>
      <c r="G113" s="136" t="str">
        <f>'گام اول '!G114</f>
        <v xml:space="preserve">اداری </v>
      </c>
      <c r="H113" s="136" t="str">
        <f>'گام اول '!H114</f>
        <v>خراسان جنوبی</v>
      </c>
      <c r="I113" s="136" t="str">
        <f>'گام اول '!I114</f>
        <v>180-813-3619887-1</v>
      </c>
      <c r="J113" s="136" t="str">
        <f>'گام اول '!J114</f>
        <v>0653104243</v>
      </c>
      <c r="K113" s="136" t="str">
        <f>'گام اول '!K114</f>
        <v>0068975186</v>
      </c>
      <c r="L113" s="136" t="str">
        <f>'گام اول '!L114</f>
        <v>خراسان جنوبی</v>
      </c>
      <c r="M113" s="136" t="str">
        <f>'گام اول '!M114</f>
        <v>اداری-کارشناسی</v>
      </c>
      <c r="N113" s="120">
        <f>'گام اول '!N114</f>
        <v>0</v>
      </c>
      <c r="O113" s="119">
        <f>'گام اول '!O114</f>
        <v>0</v>
      </c>
      <c r="P113" s="121">
        <f>'گام اول '!P114</f>
        <v>0</v>
      </c>
      <c r="Q113" s="358">
        <f>'گام اول '!Q114</f>
        <v>30</v>
      </c>
      <c r="R113" s="358">
        <f>'گام اول '!R114</f>
        <v>31</v>
      </c>
      <c r="S113" s="358">
        <f>'گام اول '!S114</f>
        <v>0</v>
      </c>
      <c r="T113" s="358">
        <f>'گام اول '!T114</f>
        <v>0</v>
      </c>
      <c r="U113" s="137">
        <f>'گام اول '!U114</f>
        <v>1</v>
      </c>
      <c r="V113" s="120">
        <f>'گام اول '!W114</f>
        <v>0</v>
      </c>
      <c r="W113" s="121">
        <f>'گام اول '!X114</f>
        <v>0</v>
      </c>
      <c r="X113" s="366">
        <f>'گام اول '!Y114</f>
        <v>1</v>
      </c>
      <c r="Y113" s="366">
        <f>'گام اول '!Z114</f>
        <v>1</v>
      </c>
      <c r="Z113" s="138">
        <f>'گام اول '!AA114</f>
        <v>1477052</v>
      </c>
      <c r="AA113" s="138">
        <f>'گام اول '!AB114</f>
        <v>46667</v>
      </c>
      <c r="AB113" s="138">
        <f>'گام اول '!AC114</f>
        <v>1523719</v>
      </c>
      <c r="AC113" s="138">
        <f>'گام اول '!AD114</f>
        <v>4500000</v>
      </c>
      <c r="AD113" s="138">
        <f>'گام اول '!AE114</f>
        <v>6000000</v>
      </c>
      <c r="AE113" s="139">
        <f>'گام اول '!AF114</f>
        <v>290891.80909090908</v>
      </c>
      <c r="AF113" s="122">
        <f>'گام اول '!AG114</f>
        <v>44311560</v>
      </c>
      <c r="AG113" s="123">
        <f>'گام اول '!AH114</f>
        <v>1400010</v>
      </c>
      <c r="AH113" s="123">
        <f>'گام اول '!AI114</f>
        <v>9017646.081818182</v>
      </c>
      <c r="AI113" s="123">
        <f>'گام اول '!AJ114</f>
        <v>2655495</v>
      </c>
      <c r="AJ113" s="123">
        <f>'گام اول '!AK114</f>
        <v>4500000</v>
      </c>
      <c r="AK113" s="123">
        <f>'گام اول '!AL114</f>
        <v>6000000</v>
      </c>
      <c r="AL113" s="123">
        <f>'گام اول '!AM114</f>
        <v>0</v>
      </c>
      <c r="AM113" s="123">
        <f>'گام اول '!AN114</f>
        <v>0</v>
      </c>
      <c r="AN113" s="123">
        <f>'گام اول '!AO114</f>
        <v>1523719</v>
      </c>
      <c r="AO113" s="123">
        <f>'گام اول '!AP114</f>
        <v>4000000</v>
      </c>
      <c r="AP113" s="123">
        <f>'گام اول '!AQ114</f>
        <v>0</v>
      </c>
      <c r="AQ113" s="123">
        <f>'گام اول '!AR114</f>
        <v>0</v>
      </c>
      <c r="AR113" s="123">
        <f>'گام اول '!AS114</f>
        <v>0</v>
      </c>
      <c r="AS113" s="375">
        <f>'گام اول '!AT114</f>
        <v>0</v>
      </c>
      <c r="AT113" s="368">
        <f t="shared" si="56"/>
        <v>73408430.081818178</v>
      </c>
      <c r="AU113" s="173">
        <f>'گام اول '!AV114</f>
        <v>49883170.956090905</v>
      </c>
      <c r="AV113" s="141">
        <f>'گام اول '!AW114</f>
        <v>69229216.081818178</v>
      </c>
      <c r="AW113" s="142">
        <f t="shared" si="57"/>
        <v>4846045.1257272726</v>
      </c>
      <c r="AX113" s="75">
        <f t="shared" si="58"/>
        <v>988317.09560909052</v>
      </c>
      <c r="AY113" s="142">
        <f>'گام اول '!AZ114</f>
        <v>0</v>
      </c>
      <c r="AZ113" s="142">
        <f>'گام اول '!BA114</f>
        <v>0</v>
      </c>
      <c r="BA113" s="142">
        <f>'گام اول '!BB114</f>
        <v>0</v>
      </c>
      <c r="BB113" s="142">
        <f>'گام اول '!BC114</f>
        <v>0</v>
      </c>
      <c r="BC113" s="142">
        <f>'گام اول '!BD114</f>
        <v>0</v>
      </c>
      <c r="BD113" s="142">
        <f>'گام اول '!BE114</f>
        <v>0</v>
      </c>
      <c r="BE113" s="142">
        <f>'گام اول '!BF114</f>
        <v>0</v>
      </c>
      <c r="BF113" s="143">
        <f t="shared" si="59"/>
        <v>5834362.2213363629</v>
      </c>
      <c r="BG113" s="140">
        <f t="shared" si="60"/>
        <v>67574067</v>
      </c>
      <c r="BH113" s="144">
        <f t="shared" si="61"/>
        <v>73408430.081818178</v>
      </c>
      <c r="BI113" s="398">
        <f t="shared" si="94"/>
        <v>6638737.5</v>
      </c>
      <c r="BJ113" s="145">
        <f t="shared" si="62"/>
        <v>3809297.5</v>
      </c>
      <c r="BK113" s="145">
        <f t="shared" si="63"/>
        <v>1142789.25</v>
      </c>
      <c r="BL113" s="146">
        <f t="shared" si="64"/>
        <v>1120000</v>
      </c>
      <c r="BM113" s="379">
        <v>0</v>
      </c>
      <c r="BN113" s="147">
        <f t="shared" si="65"/>
        <v>86119254.331818178</v>
      </c>
      <c r="BO113" s="148">
        <f t="shared" si="66"/>
        <v>69229216.081818178</v>
      </c>
      <c r="BP113" s="149">
        <f t="shared" si="67"/>
        <v>15922719.698818183</v>
      </c>
      <c r="BQ113" s="150">
        <f t="shared" si="68"/>
        <v>102041974.03063636</v>
      </c>
      <c r="BR113" s="151">
        <f t="shared" si="69"/>
        <v>100800</v>
      </c>
      <c r="BS113" s="147">
        <f t="shared" si="70"/>
        <v>102142774.03063636</v>
      </c>
      <c r="BT113" s="135">
        <v>0</v>
      </c>
      <c r="BU113" s="148">
        <f t="shared" si="71"/>
        <v>8611925.4331818186</v>
      </c>
      <c r="BV113" s="152">
        <f t="shared" si="72"/>
        <v>4305962.7165909093</v>
      </c>
      <c r="BW113" s="133">
        <f t="shared" si="73"/>
        <v>89224885.880863622</v>
      </c>
      <c r="BX113" s="147">
        <f t="shared" si="74"/>
        <v>11590824.25</v>
      </c>
      <c r="BY113" s="134">
        <f t="shared" si="75"/>
        <v>77634061.630863622</v>
      </c>
      <c r="CD113" s="388">
        <f>'گام اول '!AU114</f>
        <v>73408430.081818178</v>
      </c>
      <c r="CE113" s="389">
        <f>'گام اول '!AV114</f>
        <v>49883170.956090905</v>
      </c>
      <c r="CF113" s="389">
        <f>'گام اول '!AW114</f>
        <v>69229216.081818178</v>
      </c>
      <c r="CG113" s="389">
        <f>'گام اول '!AX114</f>
        <v>4846045.1257272726</v>
      </c>
      <c r="CH113" s="389">
        <f>'گام اول '!AY114</f>
        <v>988317.09560909052</v>
      </c>
      <c r="CI113" s="389">
        <f>'گام اول '!AZ114</f>
        <v>0</v>
      </c>
      <c r="CJ113" s="389">
        <f>'گام اول '!BA114</f>
        <v>0</v>
      </c>
      <c r="CK113" s="389">
        <f>'گام اول '!BB114</f>
        <v>0</v>
      </c>
      <c r="CL113" s="389">
        <f>'گام اول '!BC114</f>
        <v>0</v>
      </c>
      <c r="CM113" s="389">
        <f>'گام اول '!BD114</f>
        <v>0</v>
      </c>
      <c r="CN113" s="389">
        <f>'گام اول '!BE114</f>
        <v>0</v>
      </c>
      <c r="CO113" s="389">
        <f>'گام اول '!BF114</f>
        <v>0</v>
      </c>
      <c r="CP113" s="389">
        <f>'گام اول '!BG114</f>
        <v>5834362.2213363629</v>
      </c>
      <c r="CQ113" s="389">
        <f>'گام اول '!BH114</f>
        <v>67574067</v>
      </c>
      <c r="CR113" s="389">
        <f t="shared" si="76"/>
        <v>73408430.081818178</v>
      </c>
      <c r="CS113" s="399">
        <f t="shared" si="95"/>
        <v>6638737.5</v>
      </c>
      <c r="CT113" s="388">
        <f t="shared" si="77"/>
        <v>3809297.5</v>
      </c>
      <c r="CU113" s="389">
        <f t="shared" si="78"/>
        <v>1142789.25</v>
      </c>
      <c r="CV113" s="389">
        <f t="shared" si="79"/>
        <v>1120000</v>
      </c>
      <c r="CW113" s="55">
        <v>0</v>
      </c>
      <c r="CX113" s="389">
        <f t="shared" si="80"/>
        <v>86119254.331818178</v>
      </c>
      <c r="CY113" s="389">
        <f t="shared" si="81"/>
        <v>69229216.081818178</v>
      </c>
      <c r="CZ113" s="389">
        <f t="shared" si="82"/>
        <v>15922719.698818183</v>
      </c>
      <c r="DA113" s="389">
        <f t="shared" si="83"/>
        <v>102041974.03063636</v>
      </c>
      <c r="DB113" s="389">
        <f t="shared" si="84"/>
        <v>100800</v>
      </c>
      <c r="DC113" s="389">
        <f t="shared" si="85"/>
        <v>102142774.03063636</v>
      </c>
      <c r="DD113" s="394">
        <v>0</v>
      </c>
      <c r="DE113" s="389">
        <f t="shared" si="86"/>
        <v>8611925.4331818186</v>
      </c>
      <c r="DF113" s="389">
        <f t="shared" si="87"/>
        <v>4305962.7165909093</v>
      </c>
      <c r="DG113" s="389">
        <f t="shared" si="88"/>
        <v>89224885.880863622</v>
      </c>
      <c r="DH113" s="389">
        <f t="shared" si="89"/>
        <v>11590824.25</v>
      </c>
      <c r="DI113" s="389">
        <f t="shared" si="90"/>
        <v>77634061.630863622</v>
      </c>
      <c r="DJ113" s="389">
        <f t="shared" si="91"/>
        <v>0</v>
      </c>
      <c r="DL113" s="397">
        <f t="shared" si="92"/>
        <v>6638737.5</v>
      </c>
      <c r="DM113" s="397">
        <f t="shared" si="93"/>
        <v>0</v>
      </c>
    </row>
    <row r="114" spans="1:117" s="55" customFormat="1" ht="21" x14ac:dyDescent="0.2">
      <c r="A114" s="191">
        <f t="shared" si="55"/>
        <v>2655495</v>
      </c>
      <c r="B114" s="136">
        <f>'گام اول '!B115</f>
        <v>109</v>
      </c>
      <c r="C114" s="136">
        <f>'گام اول '!C115</f>
        <v>115</v>
      </c>
      <c r="D114" s="136">
        <f>'گام اول '!D115</f>
        <v>12833</v>
      </c>
      <c r="E114" s="136" t="str">
        <f>'گام اول '!E115</f>
        <v>محمدصادق</v>
      </c>
      <c r="F114" s="136" t="str">
        <f>'گام اول '!F115</f>
        <v>پاسبان گل</v>
      </c>
      <c r="G114" s="136" t="str">
        <f>'گام اول '!G115</f>
        <v xml:space="preserve">اداری </v>
      </c>
      <c r="H114" s="136" t="str">
        <f>'گام اول '!H115</f>
        <v>خراسان جنوبی</v>
      </c>
      <c r="I114" s="136" t="str">
        <f>'گام اول '!I115</f>
        <v>180-813-7558961-1</v>
      </c>
      <c r="J114" s="136" t="str">
        <f>'گام اول '!J115</f>
        <v>0640480624</v>
      </c>
      <c r="K114" s="136" t="str">
        <f>'گام اول '!K115</f>
        <v>0068994733</v>
      </c>
      <c r="L114" s="136" t="str">
        <f>'گام اول '!L115</f>
        <v>خراسان جنوبی</v>
      </c>
      <c r="M114" s="136" t="str">
        <f>'گام اول '!M115</f>
        <v>اداری-کارشناسی</v>
      </c>
      <c r="N114" s="120">
        <f>'گام اول '!N115</f>
        <v>0</v>
      </c>
      <c r="O114" s="119">
        <f>'گام اول '!O115</f>
        <v>0</v>
      </c>
      <c r="P114" s="121">
        <f>'گام اول '!P115</f>
        <v>0</v>
      </c>
      <c r="Q114" s="358">
        <f>'گام اول '!Q115</f>
        <v>30</v>
      </c>
      <c r="R114" s="358">
        <f>'گام اول '!R115</f>
        <v>50</v>
      </c>
      <c r="S114" s="358">
        <f>'گام اول '!S115</f>
        <v>0</v>
      </c>
      <c r="T114" s="358">
        <f>'گام اول '!T115</f>
        <v>0</v>
      </c>
      <c r="U114" s="137">
        <f>'گام اول '!U115</f>
        <v>0</v>
      </c>
      <c r="V114" s="120">
        <f>'گام اول '!W115</f>
        <v>0</v>
      </c>
      <c r="W114" s="121">
        <f>'گام اول '!X115</f>
        <v>0</v>
      </c>
      <c r="X114" s="366">
        <f>'گام اول '!Y115</f>
        <v>0</v>
      </c>
      <c r="Y114" s="366">
        <f>'گام اول '!Z115</f>
        <v>0</v>
      </c>
      <c r="Z114" s="138">
        <f>'گام اول '!AA115</f>
        <v>1477052</v>
      </c>
      <c r="AA114" s="138">
        <f>'گام اول '!AB115</f>
        <v>46667</v>
      </c>
      <c r="AB114" s="138">
        <f>'گام اول '!AC115</f>
        <v>1523719</v>
      </c>
      <c r="AC114" s="138">
        <f>'گام اول '!AD115</f>
        <v>4500000</v>
      </c>
      <c r="AD114" s="138">
        <f>'گام اول '!AE115</f>
        <v>6000000</v>
      </c>
      <c r="AE114" s="139">
        <f>'گام اول '!AF115</f>
        <v>290891.80909090908</v>
      </c>
      <c r="AF114" s="122">
        <f>'گام اول '!AG115</f>
        <v>44311560</v>
      </c>
      <c r="AG114" s="123">
        <f>'گام اول '!AH115</f>
        <v>1400010</v>
      </c>
      <c r="AH114" s="123">
        <f>'گام اول '!AI115</f>
        <v>14544590.454545453</v>
      </c>
      <c r="AI114" s="123">
        <f>'گام اول '!AJ115</f>
        <v>0</v>
      </c>
      <c r="AJ114" s="123">
        <f>'گام اول '!AK115</f>
        <v>4500000</v>
      </c>
      <c r="AK114" s="123">
        <f>'گام اول '!AL115</f>
        <v>6000000</v>
      </c>
      <c r="AL114" s="123">
        <f>'گام اول '!AM115</f>
        <v>0</v>
      </c>
      <c r="AM114" s="123">
        <f>'گام اول '!AN115</f>
        <v>0</v>
      </c>
      <c r="AN114" s="123">
        <f>'گام اول '!AO115</f>
        <v>0</v>
      </c>
      <c r="AO114" s="123">
        <f>'گام اول '!AP115</f>
        <v>3800000</v>
      </c>
      <c r="AP114" s="123">
        <f>'گام اول '!AQ115</f>
        <v>0</v>
      </c>
      <c r="AQ114" s="123">
        <f>'گام اول '!AR115</f>
        <v>0</v>
      </c>
      <c r="AR114" s="123">
        <f>'گام اول '!AS115</f>
        <v>0</v>
      </c>
      <c r="AS114" s="375">
        <f>'گام اول '!AT115</f>
        <v>0</v>
      </c>
      <c r="AT114" s="368">
        <f t="shared" si="56"/>
        <v>74556160.454545453</v>
      </c>
      <c r="AU114" s="173">
        <f>'گام اول '!AV115</f>
        <v>55037229.222727269</v>
      </c>
      <c r="AV114" s="141">
        <f>'گام اول '!AW115</f>
        <v>74556160.454545453</v>
      </c>
      <c r="AW114" s="142">
        <f t="shared" si="57"/>
        <v>5218931.2318181824</v>
      </c>
      <c r="AX114" s="75">
        <f t="shared" si="58"/>
        <v>1503722.9222727269</v>
      </c>
      <c r="AY114" s="142">
        <f>'گام اول '!AZ115</f>
        <v>0</v>
      </c>
      <c r="AZ114" s="142">
        <f>'گام اول '!BA115</f>
        <v>0</v>
      </c>
      <c r="BA114" s="142">
        <f>'گام اول '!BB115</f>
        <v>0</v>
      </c>
      <c r="BB114" s="142">
        <f>'گام اول '!BC115</f>
        <v>0</v>
      </c>
      <c r="BC114" s="142">
        <f>'گام اول '!BD115</f>
        <v>0</v>
      </c>
      <c r="BD114" s="142">
        <f>'گام اول '!BE115</f>
        <v>0</v>
      </c>
      <c r="BE114" s="142">
        <f>'گام اول '!BF115</f>
        <v>0</v>
      </c>
      <c r="BF114" s="143">
        <f t="shared" si="59"/>
        <v>6722654.1540909093</v>
      </c>
      <c r="BG114" s="140">
        <f t="shared" si="60"/>
        <v>67833506</v>
      </c>
      <c r="BH114" s="144">
        <f t="shared" si="61"/>
        <v>74556160.454545453</v>
      </c>
      <c r="BI114" s="398">
        <f t="shared" si="94"/>
        <v>6638737.5</v>
      </c>
      <c r="BJ114" s="145">
        <f t="shared" si="62"/>
        <v>3809297.5</v>
      </c>
      <c r="BK114" s="145">
        <f t="shared" si="63"/>
        <v>1142789.25</v>
      </c>
      <c r="BL114" s="146">
        <f t="shared" si="64"/>
        <v>1120000</v>
      </c>
      <c r="BM114" s="379">
        <v>0</v>
      </c>
      <c r="BN114" s="147">
        <f t="shared" si="65"/>
        <v>87266984.704545453</v>
      </c>
      <c r="BO114" s="148">
        <f t="shared" si="66"/>
        <v>74556160.454545453</v>
      </c>
      <c r="BP114" s="149">
        <f t="shared" si="67"/>
        <v>17147916.904545456</v>
      </c>
      <c r="BQ114" s="150">
        <f t="shared" si="68"/>
        <v>104414901.60909091</v>
      </c>
      <c r="BR114" s="151">
        <f t="shared" si="69"/>
        <v>100800</v>
      </c>
      <c r="BS114" s="147">
        <f t="shared" si="70"/>
        <v>104515701.60909091</v>
      </c>
      <c r="BT114" s="135">
        <v>0</v>
      </c>
      <c r="BU114" s="148">
        <f t="shared" si="71"/>
        <v>8726698.4704545457</v>
      </c>
      <c r="BV114" s="152">
        <f t="shared" si="72"/>
        <v>4363349.2352272728</v>
      </c>
      <c r="BW114" s="133">
        <f t="shared" si="73"/>
        <v>91425653.903409094</v>
      </c>
      <c r="BX114" s="147">
        <f t="shared" si="74"/>
        <v>11590824.25</v>
      </c>
      <c r="BY114" s="134">
        <f t="shared" si="75"/>
        <v>79834829.653409094</v>
      </c>
      <c r="CD114" s="388">
        <f>'گام اول '!AU115</f>
        <v>74556160.454545453</v>
      </c>
      <c r="CE114" s="389">
        <f>'گام اول '!AV115</f>
        <v>55037229.222727269</v>
      </c>
      <c r="CF114" s="389">
        <f>'گام اول '!AW115</f>
        <v>74556160.454545453</v>
      </c>
      <c r="CG114" s="389">
        <f>'گام اول '!AX115</f>
        <v>5218931.2318181824</v>
      </c>
      <c r="CH114" s="389">
        <f>'گام اول '!AY115</f>
        <v>1503722.9222727269</v>
      </c>
      <c r="CI114" s="389">
        <f>'گام اول '!AZ115</f>
        <v>0</v>
      </c>
      <c r="CJ114" s="389">
        <f>'گام اول '!BA115</f>
        <v>0</v>
      </c>
      <c r="CK114" s="389">
        <f>'گام اول '!BB115</f>
        <v>0</v>
      </c>
      <c r="CL114" s="389">
        <f>'گام اول '!BC115</f>
        <v>0</v>
      </c>
      <c r="CM114" s="389">
        <f>'گام اول '!BD115</f>
        <v>0</v>
      </c>
      <c r="CN114" s="389">
        <f>'گام اول '!BE115</f>
        <v>0</v>
      </c>
      <c r="CO114" s="389">
        <f>'گام اول '!BF115</f>
        <v>0</v>
      </c>
      <c r="CP114" s="389">
        <f>'گام اول '!BG115</f>
        <v>6722654.1540909093</v>
      </c>
      <c r="CQ114" s="389">
        <f>'گام اول '!BH115</f>
        <v>67833506</v>
      </c>
      <c r="CR114" s="389">
        <f t="shared" si="76"/>
        <v>74556160.454545453</v>
      </c>
      <c r="CS114" s="399">
        <f t="shared" si="95"/>
        <v>6638737.5</v>
      </c>
      <c r="CT114" s="388">
        <f t="shared" si="77"/>
        <v>3809297.5</v>
      </c>
      <c r="CU114" s="389">
        <f t="shared" si="78"/>
        <v>1142789.25</v>
      </c>
      <c r="CV114" s="389">
        <f t="shared" si="79"/>
        <v>1120000</v>
      </c>
      <c r="CW114" s="55">
        <v>0</v>
      </c>
      <c r="CX114" s="389">
        <f t="shared" si="80"/>
        <v>87266984.704545453</v>
      </c>
      <c r="CY114" s="389">
        <f t="shared" si="81"/>
        <v>74556160.454545453</v>
      </c>
      <c r="CZ114" s="389">
        <f t="shared" si="82"/>
        <v>17147916.904545456</v>
      </c>
      <c r="DA114" s="389">
        <f t="shared" si="83"/>
        <v>104414901.60909091</v>
      </c>
      <c r="DB114" s="389">
        <f t="shared" si="84"/>
        <v>100800</v>
      </c>
      <c r="DC114" s="389">
        <f t="shared" si="85"/>
        <v>104515701.60909091</v>
      </c>
      <c r="DD114" s="394">
        <v>0</v>
      </c>
      <c r="DE114" s="389">
        <f t="shared" si="86"/>
        <v>8726698.4704545457</v>
      </c>
      <c r="DF114" s="389">
        <f t="shared" si="87"/>
        <v>4363349.2352272728</v>
      </c>
      <c r="DG114" s="389">
        <f t="shared" si="88"/>
        <v>91425653.903409094</v>
      </c>
      <c r="DH114" s="389">
        <f t="shared" si="89"/>
        <v>11590824.25</v>
      </c>
      <c r="DI114" s="389">
        <f t="shared" si="90"/>
        <v>79834829.653409094</v>
      </c>
      <c r="DJ114" s="389">
        <f t="shared" si="91"/>
        <v>0</v>
      </c>
      <c r="DL114" s="397">
        <f t="shared" si="92"/>
        <v>6638737.5</v>
      </c>
      <c r="DM114" s="397">
        <f t="shared" si="93"/>
        <v>0</v>
      </c>
    </row>
    <row r="115" spans="1:117" s="55" customFormat="1" ht="21" x14ac:dyDescent="0.2">
      <c r="A115" s="191">
        <f t="shared" si="55"/>
        <v>2655495</v>
      </c>
      <c r="B115" s="136">
        <f>'گام اول '!B116</f>
        <v>110</v>
      </c>
      <c r="C115" s="136">
        <f>'گام اول '!C116</f>
        <v>116</v>
      </c>
      <c r="D115" s="136">
        <f>'گام اول '!D116</f>
        <v>12836</v>
      </c>
      <c r="E115" s="136" t="str">
        <f>'گام اول '!E116</f>
        <v>خلیل</v>
      </c>
      <c r="F115" s="136" t="str">
        <f>'گام اول '!F116</f>
        <v xml:space="preserve">حسنی </v>
      </c>
      <c r="G115" s="136" t="str">
        <f>'گام اول '!G116</f>
        <v xml:space="preserve">اداری </v>
      </c>
      <c r="H115" s="136" t="str">
        <f>'گام اول '!H116</f>
        <v>خراسان جنوبی</v>
      </c>
      <c r="I115" s="136" t="str">
        <f>'گام اول '!I116</f>
        <v>180-12-52698589-1</v>
      </c>
      <c r="J115" s="136" t="str">
        <f>'گام اول '!J116</f>
        <v>0640272460</v>
      </c>
      <c r="K115" s="136">
        <f>'گام اول '!K116</f>
        <v>0</v>
      </c>
      <c r="L115" s="136" t="str">
        <f>'گام اول '!L116</f>
        <v>خراسان جنوبی</v>
      </c>
      <c r="M115" s="136" t="str">
        <f>'گام اول '!M116</f>
        <v>اداری-کارشناسی</v>
      </c>
      <c r="N115" s="120">
        <f>'گام اول '!N116</f>
        <v>0</v>
      </c>
      <c r="O115" s="119">
        <f>'گام اول '!O116</f>
        <v>0</v>
      </c>
      <c r="P115" s="121">
        <f>'گام اول '!P116</f>
        <v>0</v>
      </c>
      <c r="Q115" s="358">
        <f>'گام اول '!Q116</f>
        <v>30</v>
      </c>
      <c r="R115" s="358">
        <f>'گام اول '!R116</f>
        <v>19</v>
      </c>
      <c r="S115" s="358">
        <f>'گام اول '!S116</f>
        <v>0</v>
      </c>
      <c r="T115" s="358">
        <f>'گام اول '!T116</f>
        <v>0</v>
      </c>
      <c r="U115" s="137">
        <f>'گام اول '!U116</f>
        <v>0</v>
      </c>
      <c r="V115" s="120">
        <f>'گام اول '!W116</f>
        <v>0</v>
      </c>
      <c r="W115" s="121">
        <f>'گام اول '!X116</f>
        <v>0</v>
      </c>
      <c r="X115" s="366">
        <f>'گام اول '!Y116</f>
        <v>0</v>
      </c>
      <c r="Y115" s="366">
        <f>'گام اول '!Z116</f>
        <v>0</v>
      </c>
      <c r="Z115" s="138">
        <f>'گام اول '!AA116</f>
        <v>1477052</v>
      </c>
      <c r="AA115" s="138">
        <f>'گام اول '!AB116</f>
        <v>46667</v>
      </c>
      <c r="AB115" s="138">
        <f>'گام اول '!AC116</f>
        <v>1523719</v>
      </c>
      <c r="AC115" s="138">
        <f>'گام اول '!AD116</f>
        <v>4500000</v>
      </c>
      <c r="AD115" s="138">
        <f>'گام اول '!AE116</f>
        <v>6000000</v>
      </c>
      <c r="AE115" s="139">
        <f>'گام اول '!AF116</f>
        <v>290891.80909090908</v>
      </c>
      <c r="AF115" s="122">
        <f>'گام اول '!AG116</f>
        <v>44311560</v>
      </c>
      <c r="AG115" s="123">
        <f>'گام اول '!AH116</f>
        <v>1400010</v>
      </c>
      <c r="AH115" s="123">
        <f>'گام اول '!AI116</f>
        <v>5526944.372727273</v>
      </c>
      <c r="AI115" s="123">
        <f>'گام اول '!AJ116</f>
        <v>0</v>
      </c>
      <c r="AJ115" s="123">
        <f>'گام اول '!AK116</f>
        <v>4500000</v>
      </c>
      <c r="AK115" s="123">
        <f>'گام اول '!AL116</f>
        <v>6000000</v>
      </c>
      <c r="AL115" s="123">
        <f>'گام اول '!AM116</f>
        <v>0</v>
      </c>
      <c r="AM115" s="123">
        <f>'گام اول '!AN116</f>
        <v>0</v>
      </c>
      <c r="AN115" s="123">
        <f>'گام اول '!AO116</f>
        <v>0</v>
      </c>
      <c r="AO115" s="123">
        <f>'گام اول '!AP116</f>
        <v>3800000</v>
      </c>
      <c r="AP115" s="123">
        <f>'گام اول '!AQ116</f>
        <v>0</v>
      </c>
      <c r="AQ115" s="123">
        <f>'گام اول '!AR116</f>
        <v>0</v>
      </c>
      <c r="AR115" s="123">
        <f>'گام اول '!AS116</f>
        <v>0</v>
      </c>
      <c r="AS115" s="375">
        <f>'گام اول '!AT116</f>
        <v>0</v>
      </c>
      <c r="AT115" s="368">
        <f t="shared" si="56"/>
        <v>65538514.372727275</v>
      </c>
      <c r="AU115" s="173">
        <f>'گام اول '!AV116</f>
        <v>46650818.366636366</v>
      </c>
      <c r="AV115" s="141">
        <f>'گام اول '!AW116</f>
        <v>65538514.372727275</v>
      </c>
      <c r="AW115" s="142">
        <f t="shared" si="57"/>
        <v>4587696.0060909092</v>
      </c>
      <c r="AX115" s="75">
        <f t="shared" si="58"/>
        <v>665081.83666363661</v>
      </c>
      <c r="AY115" s="142">
        <f>'گام اول '!AZ116</f>
        <v>0</v>
      </c>
      <c r="AZ115" s="142">
        <f>'گام اول '!BA116</f>
        <v>0</v>
      </c>
      <c r="BA115" s="142">
        <f>'گام اول '!BB116</f>
        <v>0</v>
      </c>
      <c r="BB115" s="142">
        <f>'گام اول '!BC116</f>
        <v>0</v>
      </c>
      <c r="BC115" s="142">
        <f>'گام اول '!BD116</f>
        <v>0</v>
      </c>
      <c r="BD115" s="142">
        <f>'گام اول '!BE116</f>
        <v>0</v>
      </c>
      <c r="BE115" s="142">
        <f>'گام اول '!BF116</f>
        <v>0</v>
      </c>
      <c r="BF115" s="143">
        <f t="shared" si="59"/>
        <v>5252777.8427545456</v>
      </c>
      <c r="BG115" s="140">
        <f t="shared" si="60"/>
        <v>60285736</v>
      </c>
      <c r="BH115" s="144">
        <f t="shared" si="61"/>
        <v>65538514.372727275</v>
      </c>
      <c r="BI115" s="398">
        <f t="shared" si="94"/>
        <v>6638737.5</v>
      </c>
      <c r="BJ115" s="145">
        <f t="shared" si="62"/>
        <v>3809297.5</v>
      </c>
      <c r="BK115" s="145">
        <f t="shared" si="63"/>
        <v>1142789.25</v>
      </c>
      <c r="BL115" s="146">
        <f t="shared" si="64"/>
        <v>1120000</v>
      </c>
      <c r="BM115" s="379">
        <v>0</v>
      </c>
      <c r="BN115" s="147">
        <f t="shared" si="65"/>
        <v>78249338.622727275</v>
      </c>
      <c r="BO115" s="148">
        <f t="shared" si="66"/>
        <v>65538514.372727275</v>
      </c>
      <c r="BP115" s="149">
        <f t="shared" si="67"/>
        <v>15073858.305727273</v>
      </c>
      <c r="BQ115" s="150">
        <f t="shared" si="68"/>
        <v>93323196.928454548</v>
      </c>
      <c r="BR115" s="151">
        <f t="shared" si="69"/>
        <v>100800</v>
      </c>
      <c r="BS115" s="147">
        <f t="shared" si="70"/>
        <v>93423996.928454548</v>
      </c>
      <c r="BT115" s="135">
        <v>0</v>
      </c>
      <c r="BU115" s="148">
        <f t="shared" si="71"/>
        <v>7824933.8622727282</v>
      </c>
      <c r="BV115" s="152">
        <f t="shared" si="72"/>
        <v>3912466.9311363641</v>
      </c>
      <c r="BW115" s="133">
        <f t="shared" si="73"/>
        <v>81686596.135045454</v>
      </c>
      <c r="BX115" s="147">
        <f t="shared" si="74"/>
        <v>11590824.25</v>
      </c>
      <c r="BY115" s="134">
        <f t="shared" si="75"/>
        <v>70095771.885045454</v>
      </c>
      <c r="CD115" s="388">
        <f>'گام اول '!AU116</f>
        <v>65538514.372727275</v>
      </c>
      <c r="CE115" s="389">
        <f>'گام اول '!AV116</f>
        <v>46650818.366636366</v>
      </c>
      <c r="CF115" s="389">
        <f>'گام اول '!AW116</f>
        <v>65538514.372727275</v>
      </c>
      <c r="CG115" s="389">
        <f>'گام اول '!AX116</f>
        <v>4587696.0060909092</v>
      </c>
      <c r="CH115" s="389">
        <f>'گام اول '!AY116</f>
        <v>665081.83666363661</v>
      </c>
      <c r="CI115" s="389">
        <f>'گام اول '!AZ116</f>
        <v>0</v>
      </c>
      <c r="CJ115" s="389">
        <f>'گام اول '!BA116</f>
        <v>0</v>
      </c>
      <c r="CK115" s="389">
        <f>'گام اول '!BB116</f>
        <v>0</v>
      </c>
      <c r="CL115" s="389">
        <f>'گام اول '!BC116</f>
        <v>0</v>
      </c>
      <c r="CM115" s="389">
        <f>'گام اول '!BD116</f>
        <v>0</v>
      </c>
      <c r="CN115" s="389">
        <f>'گام اول '!BE116</f>
        <v>0</v>
      </c>
      <c r="CO115" s="389">
        <f>'گام اول '!BF116</f>
        <v>0</v>
      </c>
      <c r="CP115" s="389">
        <f>'گام اول '!BG116</f>
        <v>5252777.8427545456</v>
      </c>
      <c r="CQ115" s="389">
        <f>'گام اول '!BH116</f>
        <v>60285736</v>
      </c>
      <c r="CR115" s="389">
        <f t="shared" si="76"/>
        <v>65538514.372727275</v>
      </c>
      <c r="CS115" s="399">
        <f t="shared" si="95"/>
        <v>6638737.5</v>
      </c>
      <c r="CT115" s="388">
        <f t="shared" si="77"/>
        <v>3809297.5</v>
      </c>
      <c r="CU115" s="389">
        <f t="shared" si="78"/>
        <v>1142789.25</v>
      </c>
      <c r="CV115" s="389">
        <f t="shared" si="79"/>
        <v>1120000</v>
      </c>
      <c r="CW115" s="55">
        <v>0</v>
      </c>
      <c r="CX115" s="389">
        <f t="shared" si="80"/>
        <v>78249338.622727275</v>
      </c>
      <c r="CY115" s="389">
        <f t="shared" si="81"/>
        <v>65538514.372727275</v>
      </c>
      <c r="CZ115" s="389">
        <f t="shared" si="82"/>
        <v>15073858.305727273</v>
      </c>
      <c r="DA115" s="389">
        <f t="shared" si="83"/>
        <v>93323196.928454548</v>
      </c>
      <c r="DB115" s="389">
        <f t="shared" si="84"/>
        <v>100800</v>
      </c>
      <c r="DC115" s="389">
        <f t="shared" si="85"/>
        <v>93423996.928454548</v>
      </c>
      <c r="DD115" s="394">
        <v>0</v>
      </c>
      <c r="DE115" s="389">
        <f t="shared" si="86"/>
        <v>7824933.8622727282</v>
      </c>
      <c r="DF115" s="389">
        <f t="shared" si="87"/>
        <v>3912466.9311363641</v>
      </c>
      <c r="DG115" s="389">
        <f t="shared" si="88"/>
        <v>81686596.135045454</v>
      </c>
      <c r="DH115" s="389">
        <f t="shared" si="89"/>
        <v>11590824.25</v>
      </c>
      <c r="DI115" s="389">
        <f t="shared" si="90"/>
        <v>70095771.885045454</v>
      </c>
      <c r="DJ115" s="389">
        <f t="shared" si="91"/>
        <v>0</v>
      </c>
      <c r="DL115" s="397">
        <f t="shared" si="92"/>
        <v>6638737.5</v>
      </c>
      <c r="DM115" s="397">
        <f t="shared" si="93"/>
        <v>0</v>
      </c>
    </row>
    <row r="116" spans="1:117" s="55" customFormat="1" ht="21" x14ac:dyDescent="0.2">
      <c r="A116" s="191">
        <f t="shared" si="55"/>
        <v>2655495</v>
      </c>
      <c r="B116" s="136">
        <f>'گام اول '!B117</f>
        <v>111</v>
      </c>
      <c r="C116" s="136">
        <f>'گام اول '!C117</f>
        <v>117</v>
      </c>
      <c r="D116" s="136">
        <f>'گام اول '!D117</f>
        <v>12844</v>
      </c>
      <c r="E116" s="136" t="str">
        <f>'گام اول '!E117</f>
        <v>حسین</v>
      </c>
      <c r="F116" s="136" t="str">
        <f>'گام اول '!F117</f>
        <v>نظری فرد</v>
      </c>
      <c r="G116" s="136" t="str">
        <f>'گام اول '!G117</f>
        <v xml:space="preserve">اداری </v>
      </c>
      <c r="H116" s="136" t="str">
        <f>'گام اول '!H117</f>
        <v>خراسان جنوبی</v>
      </c>
      <c r="I116" s="136" t="str">
        <f>'گام اول '!I117</f>
        <v>180-813-7406405-1</v>
      </c>
      <c r="J116" s="136" t="str">
        <f>'گام اول '!J117</f>
        <v>0640312993</v>
      </c>
      <c r="K116" s="136" t="str">
        <f>'گام اول '!K117</f>
        <v>0068991937</v>
      </c>
      <c r="L116" s="136" t="str">
        <f>'گام اول '!L117</f>
        <v>خراسان جنوبی</v>
      </c>
      <c r="M116" s="136" t="str">
        <f>'گام اول '!M117</f>
        <v>اداری-کارشناسی</v>
      </c>
      <c r="N116" s="120">
        <f>'گام اول '!N117</f>
        <v>0</v>
      </c>
      <c r="O116" s="119">
        <f>'گام اول '!O117</f>
        <v>0</v>
      </c>
      <c r="P116" s="121">
        <f>'گام اول '!P117</f>
        <v>0</v>
      </c>
      <c r="Q116" s="358">
        <f>'گام اول '!Q117</f>
        <v>30</v>
      </c>
      <c r="R116" s="358">
        <f>'گام اول '!R117</f>
        <v>33</v>
      </c>
      <c r="S116" s="358">
        <f>'گام اول '!S117</f>
        <v>0</v>
      </c>
      <c r="T116" s="358">
        <f>'گام اول '!T117</f>
        <v>0</v>
      </c>
      <c r="U116" s="137">
        <f>'گام اول '!U117</f>
        <v>0</v>
      </c>
      <c r="V116" s="120">
        <f>'گام اول '!W117</f>
        <v>0</v>
      </c>
      <c r="W116" s="121">
        <f>'گام اول '!X117</f>
        <v>0</v>
      </c>
      <c r="X116" s="366">
        <f>'گام اول '!Y117</f>
        <v>1</v>
      </c>
      <c r="Y116" s="366">
        <f>'گام اول '!Z117</f>
        <v>1</v>
      </c>
      <c r="Z116" s="138">
        <f>'گام اول '!AA117</f>
        <v>1477052</v>
      </c>
      <c r="AA116" s="138">
        <f>'گام اول '!AB117</f>
        <v>46667</v>
      </c>
      <c r="AB116" s="138">
        <f>'گام اول '!AC117</f>
        <v>1523719</v>
      </c>
      <c r="AC116" s="138">
        <f>'گام اول '!AD117</f>
        <v>4500000</v>
      </c>
      <c r="AD116" s="138">
        <f>'گام اول '!AE117</f>
        <v>6000000</v>
      </c>
      <c r="AE116" s="139">
        <f>'گام اول '!AF117</f>
        <v>290891.80909090908</v>
      </c>
      <c r="AF116" s="122">
        <f>'گام اول '!AG117</f>
        <v>44311560</v>
      </c>
      <c r="AG116" s="123">
        <f>'گام اول '!AH117</f>
        <v>1400010</v>
      </c>
      <c r="AH116" s="123">
        <f>'گام اول '!AI117</f>
        <v>9599429.6999999993</v>
      </c>
      <c r="AI116" s="123">
        <f>'گام اول '!AJ117</f>
        <v>2655495</v>
      </c>
      <c r="AJ116" s="123">
        <f>'گام اول '!AK117</f>
        <v>4500000</v>
      </c>
      <c r="AK116" s="123">
        <f>'گام اول '!AL117</f>
        <v>6000000</v>
      </c>
      <c r="AL116" s="123">
        <f>'گام اول '!AM117</f>
        <v>0</v>
      </c>
      <c r="AM116" s="123">
        <f>'گام اول '!AN117</f>
        <v>0</v>
      </c>
      <c r="AN116" s="123">
        <f>'گام اول '!AO117</f>
        <v>0</v>
      </c>
      <c r="AO116" s="123">
        <f>'گام اول '!AP117</f>
        <v>3800000</v>
      </c>
      <c r="AP116" s="123">
        <f>'گام اول '!AQ117</f>
        <v>0</v>
      </c>
      <c r="AQ116" s="123">
        <f>'گام اول '!AR117</f>
        <v>0</v>
      </c>
      <c r="AR116" s="123">
        <f>'گام اول '!AS117</f>
        <v>0</v>
      </c>
      <c r="AS116" s="375">
        <f>'گام اول '!AT117</f>
        <v>0</v>
      </c>
      <c r="AT116" s="368">
        <f t="shared" si="56"/>
        <v>72266494.700000003</v>
      </c>
      <c r="AU116" s="173">
        <f>'گام اول '!AV117</f>
        <v>50438229.721000001</v>
      </c>
      <c r="AV116" s="141">
        <f>'گام اول '!AW117</f>
        <v>69610999.700000003</v>
      </c>
      <c r="AW116" s="142">
        <f t="shared" si="57"/>
        <v>4872769.9790000003</v>
      </c>
      <c r="AX116" s="75">
        <f t="shared" si="58"/>
        <v>1043822.9721000001</v>
      </c>
      <c r="AY116" s="142">
        <f>'گام اول '!AZ117</f>
        <v>0</v>
      </c>
      <c r="AZ116" s="142">
        <f>'گام اول '!BA117</f>
        <v>0</v>
      </c>
      <c r="BA116" s="142">
        <f>'گام اول '!BB117</f>
        <v>0</v>
      </c>
      <c r="BB116" s="142">
        <f>'گام اول '!BC117</f>
        <v>0</v>
      </c>
      <c r="BC116" s="142">
        <f>'گام اول '!BD117</f>
        <v>0</v>
      </c>
      <c r="BD116" s="142">
        <f>'گام اول '!BE117</f>
        <v>0</v>
      </c>
      <c r="BE116" s="142">
        <f>'گام اول '!BF117</f>
        <v>0</v>
      </c>
      <c r="BF116" s="143">
        <f t="shared" si="59"/>
        <v>5916592.9511000002</v>
      </c>
      <c r="BG116" s="140">
        <f t="shared" si="60"/>
        <v>66349901</v>
      </c>
      <c r="BH116" s="144">
        <f t="shared" si="61"/>
        <v>72266494.700000003</v>
      </c>
      <c r="BI116" s="398">
        <f t="shared" si="94"/>
        <v>6638737.5</v>
      </c>
      <c r="BJ116" s="145">
        <f t="shared" si="62"/>
        <v>3809297.5</v>
      </c>
      <c r="BK116" s="145">
        <f t="shared" si="63"/>
        <v>1142789.25</v>
      </c>
      <c r="BL116" s="146">
        <f t="shared" si="64"/>
        <v>1120000</v>
      </c>
      <c r="BM116" s="379">
        <v>0</v>
      </c>
      <c r="BN116" s="147">
        <f t="shared" si="65"/>
        <v>84977318.950000003</v>
      </c>
      <c r="BO116" s="148">
        <f t="shared" si="66"/>
        <v>69610999.700000003</v>
      </c>
      <c r="BP116" s="149">
        <f t="shared" si="67"/>
        <v>16010529.931000002</v>
      </c>
      <c r="BQ116" s="150">
        <f t="shared" si="68"/>
        <v>100987848.88100001</v>
      </c>
      <c r="BR116" s="151">
        <f t="shared" si="69"/>
        <v>100800</v>
      </c>
      <c r="BS116" s="147">
        <f t="shared" si="70"/>
        <v>101088648.88100001</v>
      </c>
      <c r="BT116" s="135">
        <v>0</v>
      </c>
      <c r="BU116" s="148">
        <f t="shared" si="71"/>
        <v>8497731.8950000014</v>
      </c>
      <c r="BV116" s="152">
        <f t="shared" si="72"/>
        <v>4248865.9475000007</v>
      </c>
      <c r="BW116" s="133">
        <f t="shared" si="73"/>
        <v>88342051.038500011</v>
      </c>
      <c r="BX116" s="147">
        <f t="shared" si="74"/>
        <v>11590824.25</v>
      </c>
      <c r="BY116" s="134">
        <f t="shared" si="75"/>
        <v>76751226.788500011</v>
      </c>
      <c r="CD116" s="388">
        <f>'گام اول '!AU117</f>
        <v>72266494.700000003</v>
      </c>
      <c r="CE116" s="389">
        <f>'گام اول '!AV117</f>
        <v>50438229.721000001</v>
      </c>
      <c r="CF116" s="389">
        <f>'گام اول '!AW117</f>
        <v>69610999.700000003</v>
      </c>
      <c r="CG116" s="389">
        <f>'گام اول '!AX117</f>
        <v>4872769.9790000003</v>
      </c>
      <c r="CH116" s="389">
        <f>'گام اول '!AY117</f>
        <v>1043822.9721000001</v>
      </c>
      <c r="CI116" s="389">
        <f>'گام اول '!AZ117</f>
        <v>0</v>
      </c>
      <c r="CJ116" s="389">
        <f>'گام اول '!BA117</f>
        <v>0</v>
      </c>
      <c r="CK116" s="389">
        <f>'گام اول '!BB117</f>
        <v>0</v>
      </c>
      <c r="CL116" s="389">
        <f>'گام اول '!BC117</f>
        <v>0</v>
      </c>
      <c r="CM116" s="389">
        <f>'گام اول '!BD117</f>
        <v>0</v>
      </c>
      <c r="CN116" s="389">
        <f>'گام اول '!BE117</f>
        <v>0</v>
      </c>
      <c r="CO116" s="389">
        <f>'گام اول '!BF117</f>
        <v>0</v>
      </c>
      <c r="CP116" s="389">
        <f>'گام اول '!BG117</f>
        <v>5916592.9511000002</v>
      </c>
      <c r="CQ116" s="389">
        <f>'گام اول '!BH117</f>
        <v>66349901</v>
      </c>
      <c r="CR116" s="389">
        <f t="shared" si="76"/>
        <v>72266494.700000003</v>
      </c>
      <c r="CS116" s="399">
        <f t="shared" si="95"/>
        <v>6638737.5</v>
      </c>
      <c r="CT116" s="388">
        <f t="shared" si="77"/>
        <v>3809297.5</v>
      </c>
      <c r="CU116" s="389">
        <f t="shared" si="78"/>
        <v>1142789.25</v>
      </c>
      <c r="CV116" s="389">
        <f t="shared" si="79"/>
        <v>1120000</v>
      </c>
      <c r="CW116" s="55">
        <v>0</v>
      </c>
      <c r="CX116" s="389">
        <f t="shared" si="80"/>
        <v>84977318.950000003</v>
      </c>
      <c r="CY116" s="389">
        <f t="shared" si="81"/>
        <v>69610999.700000003</v>
      </c>
      <c r="CZ116" s="389">
        <f t="shared" si="82"/>
        <v>16010529.931000002</v>
      </c>
      <c r="DA116" s="389">
        <f t="shared" si="83"/>
        <v>100987848.88100001</v>
      </c>
      <c r="DB116" s="389">
        <f t="shared" si="84"/>
        <v>100800</v>
      </c>
      <c r="DC116" s="389">
        <f t="shared" si="85"/>
        <v>101088648.88100001</v>
      </c>
      <c r="DD116" s="394">
        <v>0</v>
      </c>
      <c r="DE116" s="389">
        <f t="shared" si="86"/>
        <v>8497731.8950000014</v>
      </c>
      <c r="DF116" s="389">
        <f t="shared" si="87"/>
        <v>4248865.9475000007</v>
      </c>
      <c r="DG116" s="389">
        <f t="shared" si="88"/>
        <v>88342051.038500011</v>
      </c>
      <c r="DH116" s="389">
        <f t="shared" si="89"/>
        <v>11590824.25</v>
      </c>
      <c r="DI116" s="389">
        <f t="shared" si="90"/>
        <v>76751226.788500011</v>
      </c>
      <c r="DJ116" s="389">
        <f t="shared" si="91"/>
        <v>0</v>
      </c>
      <c r="DL116" s="397">
        <f t="shared" si="92"/>
        <v>6638737.5</v>
      </c>
      <c r="DM116" s="397">
        <f t="shared" si="93"/>
        <v>0</v>
      </c>
    </row>
    <row r="117" spans="1:117" s="55" customFormat="1" ht="21" x14ac:dyDescent="0.2">
      <c r="A117" s="191">
        <f t="shared" si="55"/>
        <v>2655495</v>
      </c>
      <c r="B117" s="136">
        <f>'گام اول '!B118</f>
        <v>112</v>
      </c>
      <c r="C117" s="136">
        <f>'گام اول '!C118</f>
        <v>118</v>
      </c>
      <c r="D117" s="136">
        <f>'گام اول '!D118</f>
        <v>12940</v>
      </c>
      <c r="E117" s="136" t="str">
        <f>'گام اول '!E118</f>
        <v>حميدرضا</v>
      </c>
      <c r="F117" s="136" t="str">
        <f>'گام اول '!F118</f>
        <v>حضرتي</v>
      </c>
      <c r="G117" s="136" t="str">
        <f>'گام اول '!G118</f>
        <v xml:space="preserve">اداری </v>
      </c>
      <c r="H117" s="136" t="str">
        <f>'گام اول '!H118</f>
        <v>خراسان رضوی</v>
      </c>
      <c r="I117" s="136" t="str">
        <f>'گام اول '!I118</f>
        <v>177-815-1463410-1</v>
      </c>
      <c r="J117" s="136" t="str">
        <f>'گام اول '!J118</f>
        <v>6439763342</v>
      </c>
      <c r="K117" s="136" t="str">
        <f>'گام اول '!K118</f>
        <v>0069752547</v>
      </c>
      <c r="L117" s="136" t="str">
        <f>'گام اول '!L118</f>
        <v>خراسان رضوی</v>
      </c>
      <c r="M117" s="136" t="str">
        <f>'گام اول '!M118</f>
        <v>اداری-کاردانی</v>
      </c>
      <c r="N117" s="120">
        <f>'گام اول '!N118</f>
        <v>0</v>
      </c>
      <c r="O117" s="119">
        <f>'گام اول '!O118</f>
        <v>0</v>
      </c>
      <c r="P117" s="121">
        <f>'گام اول '!P118</f>
        <v>0</v>
      </c>
      <c r="Q117" s="358">
        <f>'گام اول '!Q118</f>
        <v>30</v>
      </c>
      <c r="R117" s="358">
        <f>'گام اول '!R118</f>
        <v>60</v>
      </c>
      <c r="S117" s="358">
        <f>'گام اول '!S118</f>
        <v>0</v>
      </c>
      <c r="T117" s="358">
        <f>'گام اول '!T118</f>
        <v>0</v>
      </c>
      <c r="U117" s="137">
        <f>'گام اول '!U118</f>
        <v>0</v>
      </c>
      <c r="V117" s="120">
        <f>'گام اول '!W118</f>
        <v>0</v>
      </c>
      <c r="W117" s="121">
        <f>'گام اول '!X118</f>
        <v>0</v>
      </c>
      <c r="X117" s="366">
        <f>'گام اول '!Y118</f>
        <v>2</v>
      </c>
      <c r="Y117" s="366">
        <f>'گام اول '!Z118</f>
        <v>2</v>
      </c>
      <c r="Z117" s="138">
        <f>'گام اول '!AA118</f>
        <v>1311206</v>
      </c>
      <c r="AA117" s="138">
        <f>'گام اول '!AB118</f>
        <v>46667</v>
      </c>
      <c r="AB117" s="138">
        <f>'گام اول '!AC118</f>
        <v>1357873</v>
      </c>
      <c r="AC117" s="138">
        <f>'گام اول '!AD118</f>
        <v>4500000</v>
      </c>
      <c r="AD117" s="138">
        <f>'گام اول '!AE118</f>
        <v>6000000</v>
      </c>
      <c r="AE117" s="139">
        <f>'گام اول '!AF118</f>
        <v>259230.3</v>
      </c>
      <c r="AF117" s="122">
        <f>'گام اول '!AG118</f>
        <v>39336180</v>
      </c>
      <c r="AG117" s="123">
        <f>'گام اول '!AH118</f>
        <v>1400010</v>
      </c>
      <c r="AH117" s="123">
        <f>'گام اول '!AI118</f>
        <v>15553818</v>
      </c>
      <c r="AI117" s="123">
        <f>'گام اول '!AJ118</f>
        <v>5310990</v>
      </c>
      <c r="AJ117" s="123">
        <f>'گام اول '!AK118</f>
        <v>4500000</v>
      </c>
      <c r="AK117" s="123">
        <f>'گام اول '!AL118</f>
        <v>6000000</v>
      </c>
      <c r="AL117" s="123">
        <f>'گام اول '!AM118</f>
        <v>0</v>
      </c>
      <c r="AM117" s="123">
        <f>'گام اول '!AN118</f>
        <v>0</v>
      </c>
      <c r="AN117" s="123">
        <f>'گام اول '!AO118</f>
        <v>0</v>
      </c>
      <c r="AO117" s="123">
        <f>'گام اول '!AP118</f>
        <v>4400000</v>
      </c>
      <c r="AP117" s="123">
        <f>'گام اول '!AQ118</f>
        <v>0</v>
      </c>
      <c r="AQ117" s="123">
        <f>'گام اول '!AR118</f>
        <v>0</v>
      </c>
      <c r="AR117" s="123">
        <f>'گام اول '!AS118</f>
        <v>0</v>
      </c>
      <c r="AS117" s="375">
        <f>'گام اول '!AT118</f>
        <v>0</v>
      </c>
      <c r="AT117" s="368">
        <f t="shared" si="56"/>
        <v>76500998</v>
      </c>
      <c r="AU117" s="173">
        <f>'گام اول '!AV118</f>
        <v>51306707.439999998</v>
      </c>
      <c r="AV117" s="141">
        <f>'گام اول '!AW118</f>
        <v>71190008</v>
      </c>
      <c r="AW117" s="142">
        <f t="shared" si="57"/>
        <v>4983300.5600000005</v>
      </c>
      <c r="AX117" s="75">
        <f t="shared" si="58"/>
        <v>1130670.7439999997</v>
      </c>
      <c r="AY117" s="142">
        <f>'گام اول '!AZ118</f>
        <v>0</v>
      </c>
      <c r="AZ117" s="142">
        <f>'گام اول '!BA118</f>
        <v>0</v>
      </c>
      <c r="BA117" s="142">
        <f>'گام اول '!BB118</f>
        <v>0</v>
      </c>
      <c r="BB117" s="142">
        <f>'گام اول '!BC118</f>
        <v>0</v>
      </c>
      <c r="BC117" s="142">
        <f>'گام اول '!BD118</f>
        <v>0</v>
      </c>
      <c r="BD117" s="142">
        <f>'گام اول '!BE118</f>
        <v>0</v>
      </c>
      <c r="BE117" s="142">
        <f>'گام اول '!BF118</f>
        <v>0</v>
      </c>
      <c r="BF117" s="143">
        <f t="shared" si="59"/>
        <v>6113971.3040000005</v>
      </c>
      <c r="BG117" s="140">
        <f t="shared" si="60"/>
        <v>70387026</v>
      </c>
      <c r="BH117" s="144">
        <f t="shared" si="61"/>
        <v>76500998</v>
      </c>
      <c r="BI117" s="398">
        <f t="shared" si="94"/>
        <v>6638737.5</v>
      </c>
      <c r="BJ117" s="145">
        <f t="shared" si="62"/>
        <v>3394682.5</v>
      </c>
      <c r="BK117" s="145">
        <f t="shared" si="63"/>
        <v>1018404.7499999999</v>
      </c>
      <c r="BL117" s="146">
        <f t="shared" si="64"/>
        <v>1120000</v>
      </c>
      <c r="BM117" s="379">
        <v>0</v>
      </c>
      <c r="BN117" s="147">
        <f t="shared" si="65"/>
        <v>88672822.75</v>
      </c>
      <c r="BO117" s="148">
        <f t="shared" si="66"/>
        <v>71190008</v>
      </c>
      <c r="BP117" s="149">
        <f t="shared" si="67"/>
        <v>16373701.84</v>
      </c>
      <c r="BQ117" s="150">
        <f t="shared" si="68"/>
        <v>105046524.59</v>
      </c>
      <c r="BR117" s="151">
        <f t="shared" si="69"/>
        <v>100800</v>
      </c>
      <c r="BS117" s="147">
        <f t="shared" si="70"/>
        <v>105147324.59</v>
      </c>
      <c r="BT117" s="135">
        <v>0</v>
      </c>
      <c r="BU117" s="148">
        <f t="shared" si="71"/>
        <v>8867282.2750000004</v>
      </c>
      <c r="BV117" s="152">
        <f t="shared" si="72"/>
        <v>4433641.1375000002</v>
      </c>
      <c r="BW117" s="133">
        <f t="shared" si="73"/>
        <v>91846401.17750001</v>
      </c>
      <c r="BX117" s="147">
        <f t="shared" si="74"/>
        <v>11051824.75</v>
      </c>
      <c r="BY117" s="134">
        <f t="shared" si="75"/>
        <v>80794576.42750001</v>
      </c>
      <c r="CD117" s="388">
        <f>'گام اول '!AU118</f>
        <v>76500998</v>
      </c>
      <c r="CE117" s="389">
        <f>'گام اول '!AV118</f>
        <v>51306707.439999998</v>
      </c>
      <c r="CF117" s="389">
        <f>'گام اول '!AW118</f>
        <v>71190008</v>
      </c>
      <c r="CG117" s="389">
        <f>'گام اول '!AX118</f>
        <v>4983300.5600000005</v>
      </c>
      <c r="CH117" s="389">
        <f>'گام اول '!AY118</f>
        <v>1130670.7439999997</v>
      </c>
      <c r="CI117" s="389">
        <f>'گام اول '!AZ118</f>
        <v>0</v>
      </c>
      <c r="CJ117" s="389">
        <f>'گام اول '!BA118</f>
        <v>0</v>
      </c>
      <c r="CK117" s="389">
        <f>'گام اول '!BB118</f>
        <v>0</v>
      </c>
      <c r="CL117" s="389">
        <f>'گام اول '!BC118</f>
        <v>0</v>
      </c>
      <c r="CM117" s="389">
        <f>'گام اول '!BD118</f>
        <v>0</v>
      </c>
      <c r="CN117" s="389">
        <f>'گام اول '!BE118</f>
        <v>0</v>
      </c>
      <c r="CO117" s="389">
        <f>'گام اول '!BF118</f>
        <v>0</v>
      </c>
      <c r="CP117" s="389">
        <f>'گام اول '!BG118</f>
        <v>6113971.3040000005</v>
      </c>
      <c r="CQ117" s="389">
        <f>'گام اول '!BH118</f>
        <v>70387026</v>
      </c>
      <c r="CR117" s="389">
        <f t="shared" si="76"/>
        <v>76500998</v>
      </c>
      <c r="CS117" s="399">
        <f t="shared" si="95"/>
        <v>6638737.5</v>
      </c>
      <c r="CT117" s="388">
        <f t="shared" si="77"/>
        <v>3394682.5</v>
      </c>
      <c r="CU117" s="389">
        <f t="shared" si="78"/>
        <v>1018404.7499999999</v>
      </c>
      <c r="CV117" s="389">
        <f t="shared" si="79"/>
        <v>1120000</v>
      </c>
      <c r="CW117" s="55">
        <v>0</v>
      </c>
      <c r="CX117" s="389">
        <f t="shared" si="80"/>
        <v>88672822.75</v>
      </c>
      <c r="CY117" s="389">
        <f t="shared" si="81"/>
        <v>71190008</v>
      </c>
      <c r="CZ117" s="389">
        <f t="shared" si="82"/>
        <v>16373701.84</v>
      </c>
      <c r="DA117" s="389">
        <f t="shared" si="83"/>
        <v>105046524.59</v>
      </c>
      <c r="DB117" s="389">
        <f t="shared" si="84"/>
        <v>100800</v>
      </c>
      <c r="DC117" s="389">
        <f t="shared" si="85"/>
        <v>105147324.59</v>
      </c>
      <c r="DD117" s="394">
        <v>0</v>
      </c>
      <c r="DE117" s="389">
        <f t="shared" si="86"/>
        <v>8867282.2750000004</v>
      </c>
      <c r="DF117" s="389">
        <f t="shared" si="87"/>
        <v>4433641.1375000002</v>
      </c>
      <c r="DG117" s="389">
        <f t="shared" si="88"/>
        <v>91846401.17750001</v>
      </c>
      <c r="DH117" s="389">
        <f t="shared" si="89"/>
        <v>11051824.75</v>
      </c>
      <c r="DI117" s="389">
        <f t="shared" si="90"/>
        <v>80794576.42750001</v>
      </c>
      <c r="DJ117" s="389">
        <f t="shared" si="91"/>
        <v>0</v>
      </c>
      <c r="DL117" s="397">
        <f t="shared" si="92"/>
        <v>6638737.5</v>
      </c>
      <c r="DM117" s="397">
        <f t="shared" si="93"/>
        <v>0</v>
      </c>
    </row>
    <row r="118" spans="1:117" s="55" customFormat="1" ht="21" x14ac:dyDescent="0.2">
      <c r="A118" s="191">
        <f t="shared" si="55"/>
        <v>2655495</v>
      </c>
      <c r="B118" s="136">
        <f>'گام اول '!B119</f>
        <v>113</v>
      </c>
      <c r="C118" s="136">
        <f>'گام اول '!C119</f>
        <v>119</v>
      </c>
      <c r="D118" s="136">
        <f>'گام اول '!D119</f>
        <v>12943</v>
      </c>
      <c r="E118" s="136" t="str">
        <f>'گام اول '!E119</f>
        <v>قاسم</v>
      </c>
      <c r="F118" s="136" t="str">
        <f>'گام اول '!F119</f>
        <v>اصلي</v>
      </c>
      <c r="G118" s="136" t="str">
        <f>'گام اول '!G119</f>
        <v xml:space="preserve">اداری </v>
      </c>
      <c r="H118" s="136" t="str">
        <f>'گام اول '!H119</f>
        <v>خراسان رضوی</v>
      </c>
      <c r="I118" s="136" t="str">
        <f>'گام اول '!I119</f>
        <v>177-12-3887070-1</v>
      </c>
      <c r="J118" s="136" t="str">
        <f>'گام اول '!J119</f>
        <v>0941296008</v>
      </c>
      <c r="K118" s="136" t="str">
        <f>'گام اول '!K119</f>
        <v>0068179275</v>
      </c>
      <c r="L118" s="136" t="str">
        <f>'گام اول '!L119</f>
        <v>خراسان رضوی</v>
      </c>
      <c r="M118" s="136" t="str">
        <f>'گام اول '!M119</f>
        <v>اداری-کارشناسی</v>
      </c>
      <c r="N118" s="120">
        <f>'گام اول '!N119</f>
        <v>0</v>
      </c>
      <c r="O118" s="119">
        <f>'گام اول '!O119</f>
        <v>0</v>
      </c>
      <c r="P118" s="121">
        <f>'گام اول '!P119</f>
        <v>0</v>
      </c>
      <c r="Q118" s="358">
        <f>'گام اول '!Q119</f>
        <v>30</v>
      </c>
      <c r="R118" s="358">
        <f>'گام اول '!R119</f>
        <v>60</v>
      </c>
      <c r="S118" s="358">
        <f>'گام اول '!S119</f>
        <v>0</v>
      </c>
      <c r="T118" s="358">
        <f>'گام اول '!T119</f>
        <v>0</v>
      </c>
      <c r="U118" s="137">
        <f>'گام اول '!U119</f>
        <v>0</v>
      </c>
      <c r="V118" s="120">
        <f>'گام اول '!W119</f>
        <v>0</v>
      </c>
      <c r="W118" s="121">
        <f>'گام اول '!X119</f>
        <v>0</v>
      </c>
      <c r="X118" s="366">
        <f>'گام اول '!Y119</f>
        <v>0</v>
      </c>
      <c r="Y118" s="366">
        <f>'گام اول '!Z119</f>
        <v>0</v>
      </c>
      <c r="Z118" s="138">
        <f>'گام اول '!AA119</f>
        <v>1477052</v>
      </c>
      <c r="AA118" s="138">
        <f>'گام اول '!AB119</f>
        <v>46667</v>
      </c>
      <c r="AB118" s="138">
        <f>'گام اول '!AC119</f>
        <v>1523719</v>
      </c>
      <c r="AC118" s="138">
        <f>'گام اول '!AD119</f>
        <v>4500000</v>
      </c>
      <c r="AD118" s="138">
        <f>'گام اول '!AE119</f>
        <v>6000000</v>
      </c>
      <c r="AE118" s="139">
        <f>'گام اول '!AF119</f>
        <v>290891.80909090908</v>
      </c>
      <c r="AF118" s="122">
        <f>'گام اول '!AG119</f>
        <v>44311560</v>
      </c>
      <c r="AG118" s="123">
        <f>'گام اول '!AH119</f>
        <v>1400010</v>
      </c>
      <c r="AH118" s="123">
        <f>'گام اول '!AI119</f>
        <v>17453508.545454547</v>
      </c>
      <c r="AI118" s="123">
        <f>'گام اول '!AJ119</f>
        <v>0</v>
      </c>
      <c r="AJ118" s="123">
        <f>'گام اول '!AK119</f>
        <v>4500000</v>
      </c>
      <c r="AK118" s="123">
        <f>'گام اول '!AL119</f>
        <v>6000000</v>
      </c>
      <c r="AL118" s="123">
        <f>'گام اول '!AM119</f>
        <v>0</v>
      </c>
      <c r="AM118" s="123">
        <f>'گام اول '!AN119</f>
        <v>0</v>
      </c>
      <c r="AN118" s="123">
        <f>'گام اول '!AO119</f>
        <v>0</v>
      </c>
      <c r="AO118" s="123">
        <f>'گام اول '!AP119</f>
        <v>4400000</v>
      </c>
      <c r="AP118" s="123">
        <f>'گام اول '!AQ119</f>
        <v>0</v>
      </c>
      <c r="AQ118" s="123">
        <f>'گام اول '!AR119</f>
        <v>0</v>
      </c>
      <c r="AR118" s="123">
        <f>'گام اول '!AS119</f>
        <v>0</v>
      </c>
      <c r="AS118" s="375">
        <f>'گام اول '!AT119</f>
        <v>0</v>
      </c>
      <c r="AT118" s="368">
        <f t="shared" si="56"/>
        <v>78065078.545454547</v>
      </c>
      <c r="AU118" s="173">
        <f>'گام اول '!AV119</f>
        <v>57700523.047272727</v>
      </c>
      <c r="AV118" s="141">
        <f>'گام اول '!AW119</f>
        <v>78065078.545454547</v>
      </c>
      <c r="AW118" s="142">
        <f t="shared" si="57"/>
        <v>5464555.498181819</v>
      </c>
      <c r="AX118" s="75">
        <f t="shared" si="58"/>
        <v>1770052.3047272728</v>
      </c>
      <c r="AY118" s="142">
        <f>'گام اول '!AZ119</f>
        <v>0</v>
      </c>
      <c r="AZ118" s="142">
        <f>'گام اول '!BA119</f>
        <v>0</v>
      </c>
      <c r="BA118" s="142">
        <f>'گام اول '!BB119</f>
        <v>0</v>
      </c>
      <c r="BB118" s="142">
        <f>'گام اول '!BC119</f>
        <v>0</v>
      </c>
      <c r="BC118" s="142">
        <f>'گام اول '!BD119</f>
        <v>0</v>
      </c>
      <c r="BD118" s="142">
        <f>'گام اول '!BE119</f>
        <v>0</v>
      </c>
      <c r="BE118" s="142">
        <f>'گام اول '!BF119</f>
        <v>0</v>
      </c>
      <c r="BF118" s="143">
        <f t="shared" si="59"/>
        <v>7234607.802909092</v>
      </c>
      <c r="BG118" s="140">
        <f t="shared" si="60"/>
        <v>70830470</v>
      </c>
      <c r="BH118" s="144">
        <f t="shared" si="61"/>
        <v>78065078.545454547</v>
      </c>
      <c r="BI118" s="398">
        <f t="shared" si="94"/>
        <v>6638737.5</v>
      </c>
      <c r="BJ118" s="145">
        <f t="shared" si="62"/>
        <v>3809297.5</v>
      </c>
      <c r="BK118" s="145">
        <f t="shared" si="63"/>
        <v>1142789.25</v>
      </c>
      <c r="BL118" s="146">
        <f t="shared" si="64"/>
        <v>1120000</v>
      </c>
      <c r="BM118" s="379">
        <v>0</v>
      </c>
      <c r="BN118" s="147">
        <f t="shared" si="65"/>
        <v>90775902.795454547</v>
      </c>
      <c r="BO118" s="148">
        <f t="shared" si="66"/>
        <v>78065078.545454547</v>
      </c>
      <c r="BP118" s="149">
        <f t="shared" si="67"/>
        <v>17954968.065454546</v>
      </c>
      <c r="BQ118" s="150">
        <f t="shared" si="68"/>
        <v>108730870.86090909</v>
      </c>
      <c r="BR118" s="151">
        <f t="shared" si="69"/>
        <v>100800</v>
      </c>
      <c r="BS118" s="147">
        <f t="shared" si="70"/>
        <v>108831670.86090909</v>
      </c>
      <c r="BT118" s="135">
        <v>0</v>
      </c>
      <c r="BU118" s="148">
        <f t="shared" si="71"/>
        <v>9077590.2795454543</v>
      </c>
      <c r="BV118" s="152">
        <f t="shared" si="72"/>
        <v>4538795.1397727272</v>
      </c>
      <c r="BW118" s="133">
        <f t="shared" si="73"/>
        <v>95215285.441590905</v>
      </c>
      <c r="BX118" s="147">
        <f t="shared" si="74"/>
        <v>11590824.25</v>
      </c>
      <c r="BY118" s="134">
        <f t="shared" si="75"/>
        <v>83624461.191590905</v>
      </c>
      <c r="CD118" s="388">
        <f>'گام اول '!AU119</f>
        <v>78065078.545454547</v>
      </c>
      <c r="CE118" s="389">
        <f>'گام اول '!AV119</f>
        <v>57700523.047272727</v>
      </c>
      <c r="CF118" s="389">
        <f>'گام اول '!AW119</f>
        <v>78065078.545454547</v>
      </c>
      <c r="CG118" s="389">
        <f>'گام اول '!AX119</f>
        <v>5464555.498181819</v>
      </c>
      <c r="CH118" s="389">
        <f>'گام اول '!AY119</f>
        <v>1770052.3047272728</v>
      </c>
      <c r="CI118" s="389">
        <f>'گام اول '!AZ119</f>
        <v>0</v>
      </c>
      <c r="CJ118" s="389">
        <f>'گام اول '!BA119</f>
        <v>0</v>
      </c>
      <c r="CK118" s="389">
        <f>'گام اول '!BB119</f>
        <v>0</v>
      </c>
      <c r="CL118" s="389">
        <f>'گام اول '!BC119</f>
        <v>0</v>
      </c>
      <c r="CM118" s="389">
        <f>'گام اول '!BD119</f>
        <v>0</v>
      </c>
      <c r="CN118" s="389">
        <f>'گام اول '!BE119</f>
        <v>0</v>
      </c>
      <c r="CO118" s="389">
        <f>'گام اول '!BF119</f>
        <v>0</v>
      </c>
      <c r="CP118" s="389">
        <f>'گام اول '!BG119</f>
        <v>7234607.802909092</v>
      </c>
      <c r="CQ118" s="389">
        <f>'گام اول '!BH119</f>
        <v>70830470</v>
      </c>
      <c r="CR118" s="389">
        <f t="shared" si="76"/>
        <v>78065078.545454547</v>
      </c>
      <c r="CS118" s="399">
        <f t="shared" si="95"/>
        <v>6638737.5</v>
      </c>
      <c r="CT118" s="388">
        <f t="shared" si="77"/>
        <v>3809297.5</v>
      </c>
      <c r="CU118" s="389">
        <f t="shared" si="78"/>
        <v>1142789.25</v>
      </c>
      <c r="CV118" s="389">
        <f t="shared" si="79"/>
        <v>1120000</v>
      </c>
      <c r="CW118" s="55">
        <v>0</v>
      </c>
      <c r="CX118" s="389">
        <f t="shared" si="80"/>
        <v>90775902.795454547</v>
      </c>
      <c r="CY118" s="389">
        <f t="shared" si="81"/>
        <v>78065078.545454547</v>
      </c>
      <c r="CZ118" s="389">
        <f t="shared" si="82"/>
        <v>17954968.065454546</v>
      </c>
      <c r="DA118" s="389">
        <f t="shared" si="83"/>
        <v>108730870.86090909</v>
      </c>
      <c r="DB118" s="389">
        <f t="shared" si="84"/>
        <v>100800</v>
      </c>
      <c r="DC118" s="389">
        <f t="shared" si="85"/>
        <v>108831670.86090909</v>
      </c>
      <c r="DD118" s="394">
        <v>0</v>
      </c>
      <c r="DE118" s="389">
        <f t="shared" si="86"/>
        <v>9077590.2795454543</v>
      </c>
      <c r="DF118" s="389">
        <f t="shared" si="87"/>
        <v>4538795.1397727272</v>
      </c>
      <c r="DG118" s="389">
        <f t="shared" si="88"/>
        <v>95215285.441590905</v>
      </c>
      <c r="DH118" s="389">
        <f t="shared" si="89"/>
        <v>11590824.25</v>
      </c>
      <c r="DI118" s="389">
        <f t="shared" si="90"/>
        <v>83624461.191590905</v>
      </c>
      <c r="DJ118" s="389">
        <f t="shared" si="91"/>
        <v>0</v>
      </c>
      <c r="DL118" s="397">
        <f t="shared" si="92"/>
        <v>6638737.5</v>
      </c>
      <c r="DM118" s="397">
        <f t="shared" si="93"/>
        <v>0</v>
      </c>
    </row>
    <row r="119" spans="1:117" s="55" customFormat="1" ht="21" x14ac:dyDescent="0.2">
      <c r="A119" s="191">
        <f t="shared" si="55"/>
        <v>2655495</v>
      </c>
      <c r="B119" s="136">
        <f>'گام اول '!B120</f>
        <v>114</v>
      </c>
      <c r="C119" s="136">
        <f>'گام اول '!C120</f>
        <v>120</v>
      </c>
      <c r="D119" s="136">
        <f>'گام اول '!D120</f>
        <v>12935</v>
      </c>
      <c r="E119" s="136" t="str">
        <f>'گام اول '!E120</f>
        <v>مهدي</v>
      </c>
      <c r="F119" s="136" t="str">
        <f>'گام اول '!F120</f>
        <v>شيوخي سيوكي</v>
      </c>
      <c r="G119" s="136" t="str">
        <f>'گام اول '!G120</f>
        <v xml:space="preserve">اداری </v>
      </c>
      <c r="H119" s="136" t="str">
        <f>'گام اول '!H120</f>
        <v>خراسان رضوی</v>
      </c>
      <c r="I119" s="136" t="str">
        <f>'گام اول '!I120</f>
        <v>317-800-1636780-1</v>
      </c>
      <c r="J119" s="136" t="str">
        <f>'گام اول '!J120</f>
        <v>0452734061</v>
      </c>
      <c r="K119" s="136" t="str">
        <f>'گام اول '!K120</f>
        <v>0014106017</v>
      </c>
      <c r="L119" s="136" t="str">
        <f>'گام اول '!L120</f>
        <v>خراسان رضوی</v>
      </c>
      <c r="M119" s="136" t="str">
        <f>'گام اول '!M120</f>
        <v>اداری-کارشناسی</v>
      </c>
      <c r="N119" s="120">
        <f>'گام اول '!N120</f>
        <v>0</v>
      </c>
      <c r="O119" s="119">
        <f>'گام اول '!O120</f>
        <v>0</v>
      </c>
      <c r="P119" s="121">
        <f>'گام اول '!P120</f>
        <v>0</v>
      </c>
      <c r="Q119" s="358">
        <f>'گام اول '!Q120</f>
        <v>30</v>
      </c>
      <c r="R119" s="358">
        <f>'گام اول '!R120</f>
        <v>30</v>
      </c>
      <c r="S119" s="358">
        <f>'گام اول '!S120</f>
        <v>0</v>
      </c>
      <c r="T119" s="358">
        <f>'گام اول '!T120</f>
        <v>0</v>
      </c>
      <c r="U119" s="137">
        <f>'گام اول '!U120</f>
        <v>0</v>
      </c>
      <c r="V119" s="120">
        <f>'گام اول '!W120</f>
        <v>0</v>
      </c>
      <c r="W119" s="121">
        <f>'گام اول '!X120</f>
        <v>0</v>
      </c>
      <c r="X119" s="366">
        <f>'گام اول '!Y120</f>
        <v>2</v>
      </c>
      <c r="Y119" s="366">
        <f>'گام اول '!Z120</f>
        <v>2</v>
      </c>
      <c r="Z119" s="138">
        <f>'گام اول '!AA120</f>
        <v>1477052</v>
      </c>
      <c r="AA119" s="138">
        <f>'گام اول '!AB120</f>
        <v>46667</v>
      </c>
      <c r="AB119" s="138">
        <f>'گام اول '!AC120</f>
        <v>1523719</v>
      </c>
      <c r="AC119" s="138">
        <f>'گام اول '!AD120</f>
        <v>4500000</v>
      </c>
      <c r="AD119" s="138">
        <f>'گام اول '!AE120</f>
        <v>6000000</v>
      </c>
      <c r="AE119" s="139">
        <f>'گام اول '!AF120</f>
        <v>290891.80909090908</v>
      </c>
      <c r="AF119" s="122">
        <f>'گام اول '!AG120</f>
        <v>44311560</v>
      </c>
      <c r="AG119" s="123">
        <f>'گام اول '!AH120</f>
        <v>1400010</v>
      </c>
      <c r="AH119" s="123">
        <f>'گام اول '!AI120</f>
        <v>8726754.2727272734</v>
      </c>
      <c r="AI119" s="123">
        <f>'گام اول '!AJ120</f>
        <v>5310990</v>
      </c>
      <c r="AJ119" s="123">
        <f>'گام اول '!AK120</f>
        <v>4500000</v>
      </c>
      <c r="AK119" s="123">
        <f>'گام اول '!AL120</f>
        <v>6000000</v>
      </c>
      <c r="AL119" s="123">
        <f>'گام اول '!AM120</f>
        <v>0</v>
      </c>
      <c r="AM119" s="123">
        <f>'گام اول '!AN120</f>
        <v>0</v>
      </c>
      <c r="AN119" s="123">
        <f>'گام اول '!AO120</f>
        <v>0</v>
      </c>
      <c r="AO119" s="123">
        <f>'گام اول '!AP120</f>
        <v>4000000</v>
      </c>
      <c r="AP119" s="123">
        <f>'گام اول '!AQ120</f>
        <v>0</v>
      </c>
      <c r="AQ119" s="123">
        <f>'گام اول '!AR120</f>
        <v>0</v>
      </c>
      <c r="AR119" s="123">
        <f>'گام اول '!AS120</f>
        <v>0</v>
      </c>
      <c r="AS119" s="375">
        <f>'گام اول '!AT120</f>
        <v>0</v>
      </c>
      <c r="AT119" s="368">
        <f t="shared" si="56"/>
        <v>74249314.272727281</v>
      </c>
      <c r="AU119" s="173">
        <f>'گام اول '!AV120</f>
        <v>49612641.573636368</v>
      </c>
      <c r="AV119" s="141">
        <f>'گام اول '!AW120</f>
        <v>68938324.272727281</v>
      </c>
      <c r="AW119" s="142">
        <f t="shared" si="57"/>
        <v>4825682.6990909101</v>
      </c>
      <c r="AX119" s="75">
        <f t="shared" si="58"/>
        <v>961264.15736363688</v>
      </c>
      <c r="AY119" s="142">
        <f>'گام اول '!AZ120</f>
        <v>0</v>
      </c>
      <c r="AZ119" s="142">
        <f>'گام اول '!BA120</f>
        <v>0</v>
      </c>
      <c r="BA119" s="142">
        <f>'گام اول '!BB120</f>
        <v>0</v>
      </c>
      <c r="BB119" s="142">
        <f>'گام اول '!BC120</f>
        <v>0</v>
      </c>
      <c r="BC119" s="142">
        <f>'گام اول '!BD120</f>
        <v>0</v>
      </c>
      <c r="BD119" s="142">
        <f>'گام اول '!BE120</f>
        <v>0</v>
      </c>
      <c r="BE119" s="142">
        <f>'گام اول '!BF120</f>
        <v>0</v>
      </c>
      <c r="BF119" s="143">
        <f t="shared" si="59"/>
        <v>5786946.8564545475</v>
      </c>
      <c r="BG119" s="140">
        <f t="shared" si="60"/>
        <v>68462367</v>
      </c>
      <c r="BH119" s="144">
        <f t="shared" si="61"/>
        <v>74249314.272727281</v>
      </c>
      <c r="BI119" s="398">
        <f t="shared" si="94"/>
        <v>6638737.5</v>
      </c>
      <c r="BJ119" s="145">
        <f t="shared" si="62"/>
        <v>3809297.5</v>
      </c>
      <c r="BK119" s="145">
        <f t="shared" si="63"/>
        <v>1142789.25</v>
      </c>
      <c r="BL119" s="146">
        <f t="shared" si="64"/>
        <v>1120000</v>
      </c>
      <c r="BM119" s="379">
        <v>0</v>
      </c>
      <c r="BN119" s="147">
        <f t="shared" si="65"/>
        <v>86960138.522727281</v>
      </c>
      <c r="BO119" s="148">
        <f t="shared" si="66"/>
        <v>68938324.272727281</v>
      </c>
      <c r="BP119" s="149">
        <f t="shared" si="67"/>
        <v>15855814.582727276</v>
      </c>
      <c r="BQ119" s="150">
        <f t="shared" si="68"/>
        <v>102815953.10545456</v>
      </c>
      <c r="BR119" s="151">
        <f t="shared" si="69"/>
        <v>100800</v>
      </c>
      <c r="BS119" s="147">
        <f t="shared" si="70"/>
        <v>102916753.10545456</v>
      </c>
      <c r="BT119" s="135">
        <v>0</v>
      </c>
      <c r="BU119" s="148">
        <f t="shared" si="71"/>
        <v>8696013.8522727285</v>
      </c>
      <c r="BV119" s="152">
        <f t="shared" si="72"/>
        <v>4348006.9261363642</v>
      </c>
      <c r="BW119" s="133">
        <f t="shared" si="73"/>
        <v>89872732.32704547</v>
      </c>
      <c r="BX119" s="147">
        <f t="shared" si="74"/>
        <v>11590824.25</v>
      </c>
      <c r="BY119" s="134">
        <f t="shared" si="75"/>
        <v>78281908.07704547</v>
      </c>
      <c r="CD119" s="388">
        <f>'گام اول '!AU120</f>
        <v>74249314.272727281</v>
      </c>
      <c r="CE119" s="389">
        <f>'گام اول '!AV120</f>
        <v>49612641.573636368</v>
      </c>
      <c r="CF119" s="389">
        <f>'گام اول '!AW120</f>
        <v>68938324.272727281</v>
      </c>
      <c r="CG119" s="389">
        <f>'گام اول '!AX120</f>
        <v>4825682.6990909101</v>
      </c>
      <c r="CH119" s="389">
        <f>'گام اول '!AY120</f>
        <v>961264.15736363688</v>
      </c>
      <c r="CI119" s="389">
        <f>'گام اول '!AZ120</f>
        <v>0</v>
      </c>
      <c r="CJ119" s="389">
        <f>'گام اول '!BA120</f>
        <v>0</v>
      </c>
      <c r="CK119" s="389">
        <f>'گام اول '!BB120</f>
        <v>0</v>
      </c>
      <c r="CL119" s="389">
        <f>'گام اول '!BC120</f>
        <v>0</v>
      </c>
      <c r="CM119" s="389">
        <f>'گام اول '!BD120</f>
        <v>0</v>
      </c>
      <c r="CN119" s="389">
        <f>'گام اول '!BE120</f>
        <v>0</v>
      </c>
      <c r="CO119" s="389">
        <f>'گام اول '!BF120</f>
        <v>0</v>
      </c>
      <c r="CP119" s="389">
        <f>'گام اول '!BG120</f>
        <v>5786946.8564545475</v>
      </c>
      <c r="CQ119" s="389">
        <f>'گام اول '!BH120</f>
        <v>68462367</v>
      </c>
      <c r="CR119" s="389">
        <f t="shared" si="76"/>
        <v>74249314.272727281</v>
      </c>
      <c r="CS119" s="399">
        <f t="shared" si="95"/>
        <v>6638737.5</v>
      </c>
      <c r="CT119" s="388">
        <f t="shared" si="77"/>
        <v>3809297.5</v>
      </c>
      <c r="CU119" s="389">
        <f t="shared" si="78"/>
        <v>1142789.25</v>
      </c>
      <c r="CV119" s="389">
        <f t="shared" si="79"/>
        <v>1120000</v>
      </c>
      <c r="CW119" s="55">
        <v>0</v>
      </c>
      <c r="CX119" s="389">
        <f t="shared" si="80"/>
        <v>86960138.522727281</v>
      </c>
      <c r="CY119" s="389">
        <f t="shared" si="81"/>
        <v>68938324.272727281</v>
      </c>
      <c r="CZ119" s="389">
        <f t="shared" si="82"/>
        <v>15855814.582727276</v>
      </c>
      <c r="DA119" s="389">
        <f t="shared" si="83"/>
        <v>102815953.10545456</v>
      </c>
      <c r="DB119" s="389">
        <f t="shared" si="84"/>
        <v>100800</v>
      </c>
      <c r="DC119" s="389">
        <f t="shared" si="85"/>
        <v>102916753.10545456</v>
      </c>
      <c r="DD119" s="394">
        <v>0</v>
      </c>
      <c r="DE119" s="389">
        <f t="shared" si="86"/>
        <v>8696013.8522727285</v>
      </c>
      <c r="DF119" s="389">
        <f t="shared" si="87"/>
        <v>4348006.9261363642</v>
      </c>
      <c r="DG119" s="389">
        <f t="shared" si="88"/>
        <v>89872732.32704547</v>
      </c>
      <c r="DH119" s="389">
        <f t="shared" si="89"/>
        <v>11590824.25</v>
      </c>
      <c r="DI119" s="389">
        <f t="shared" si="90"/>
        <v>78281908.07704547</v>
      </c>
      <c r="DJ119" s="389">
        <f t="shared" si="91"/>
        <v>0</v>
      </c>
      <c r="DL119" s="397">
        <f t="shared" si="92"/>
        <v>6638737.5</v>
      </c>
      <c r="DM119" s="397">
        <f t="shared" si="93"/>
        <v>0</v>
      </c>
    </row>
    <row r="120" spans="1:117" s="55" customFormat="1" ht="21" x14ac:dyDescent="0.2">
      <c r="A120" s="191">
        <f t="shared" si="55"/>
        <v>2655495</v>
      </c>
      <c r="B120" s="136">
        <f>'گام اول '!B121</f>
        <v>115</v>
      </c>
      <c r="C120" s="136">
        <f>'گام اول '!C121</f>
        <v>121</v>
      </c>
      <c r="D120" s="136">
        <f>'گام اول '!D121</f>
        <v>12939</v>
      </c>
      <c r="E120" s="136" t="str">
        <f>'گام اول '!E121</f>
        <v>حمیدرضا</v>
      </c>
      <c r="F120" s="136" t="str">
        <f>'گام اول '!F121</f>
        <v>مظهری</v>
      </c>
      <c r="G120" s="136" t="str">
        <f>'گام اول '!G121</f>
        <v xml:space="preserve">اداری </v>
      </c>
      <c r="H120" s="136" t="str">
        <f>'گام اول '!H121</f>
        <v>خراسان رضوی</v>
      </c>
      <c r="I120" s="136" t="str">
        <f>'گام اول '!I121</f>
        <v>177-700-4206501-1</v>
      </c>
      <c r="J120" s="136" t="str">
        <f>'گام اول '!J121</f>
        <v>0670521019</v>
      </c>
      <c r="K120" s="136" t="str">
        <f>'گام اول '!K121</f>
        <v>0068894251</v>
      </c>
      <c r="L120" s="136" t="str">
        <f>'گام اول '!L121</f>
        <v>خراسان رضوی</v>
      </c>
      <c r="M120" s="136" t="str">
        <f>'گام اول '!M121</f>
        <v>اداری-کارشناسی ارشد</v>
      </c>
      <c r="N120" s="120">
        <f>'گام اول '!N121</f>
        <v>0</v>
      </c>
      <c r="O120" s="119">
        <f>'گام اول '!O121</f>
        <v>0</v>
      </c>
      <c r="P120" s="121">
        <f>'گام اول '!P121</f>
        <v>0</v>
      </c>
      <c r="Q120" s="358">
        <f>'گام اول '!Q121</f>
        <v>30</v>
      </c>
      <c r="R120" s="358">
        <f>'گام اول '!R121</f>
        <v>50</v>
      </c>
      <c r="S120" s="358">
        <f>'گام اول '!S121</f>
        <v>0</v>
      </c>
      <c r="T120" s="358">
        <f>'گام اول '!T121</f>
        <v>0</v>
      </c>
      <c r="U120" s="137">
        <f>'گام اول '!U121</f>
        <v>0</v>
      </c>
      <c r="V120" s="120">
        <f>'گام اول '!W121</f>
        <v>0</v>
      </c>
      <c r="W120" s="121">
        <f>'گام اول '!X121</f>
        <v>0</v>
      </c>
      <c r="X120" s="366">
        <f>'گام اول '!Y121</f>
        <v>2</v>
      </c>
      <c r="Y120" s="366">
        <f>'گام اول '!Z121</f>
        <v>2</v>
      </c>
      <c r="Z120" s="138">
        <f>'گام اول '!AA121</f>
        <v>1642901</v>
      </c>
      <c r="AA120" s="138">
        <f>'گام اول '!AB121</f>
        <v>0</v>
      </c>
      <c r="AB120" s="138">
        <f>'گام اول '!AC121</f>
        <v>1642901</v>
      </c>
      <c r="AC120" s="138">
        <f>'گام اول '!AD121</f>
        <v>4500000</v>
      </c>
      <c r="AD120" s="138">
        <f>'گام اول '!AE121</f>
        <v>6000000</v>
      </c>
      <c r="AE120" s="139">
        <f>'گام اول '!AF121</f>
        <v>313644.73636363639</v>
      </c>
      <c r="AF120" s="122">
        <f>'گام اول '!AG121</f>
        <v>49287030</v>
      </c>
      <c r="AG120" s="123">
        <f>'گام اول '!AH121</f>
        <v>0</v>
      </c>
      <c r="AH120" s="123">
        <f>'گام اول '!AI121</f>
        <v>15682236.81818182</v>
      </c>
      <c r="AI120" s="123">
        <f>'گام اول '!AJ121</f>
        <v>5310990</v>
      </c>
      <c r="AJ120" s="123">
        <f>'گام اول '!AK121</f>
        <v>4500000</v>
      </c>
      <c r="AK120" s="123">
        <f>'گام اول '!AL121</f>
        <v>6000000</v>
      </c>
      <c r="AL120" s="123">
        <f>'گام اول '!AM121</f>
        <v>0</v>
      </c>
      <c r="AM120" s="123">
        <f>'گام اول '!AN121</f>
        <v>0</v>
      </c>
      <c r="AN120" s="123">
        <f>'گام اول '!AO121</f>
        <v>0</v>
      </c>
      <c r="AO120" s="123">
        <f>'گام اول '!AP121</f>
        <v>3200000</v>
      </c>
      <c r="AP120" s="123">
        <f>'گام اول '!AQ121</f>
        <v>0</v>
      </c>
      <c r="AQ120" s="123">
        <f>'گام اول '!AR121</f>
        <v>0</v>
      </c>
      <c r="AR120" s="123">
        <f>'گام اول '!AS121</f>
        <v>0</v>
      </c>
      <c r="AS120" s="375">
        <f>'گام اول '!AT121</f>
        <v>0</v>
      </c>
      <c r="AT120" s="368">
        <f t="shared" si="56"/>
        <v>83980256.818181813</v>
      </c>
      <c r="AU120" s="173">
        <f>'گام اول '!AV121</f>
        <v>59462418.140909083</v>
      </c>
      <c r="AV120" s="141">
        <f>'گام اول '!AW121</f>
        <v>78669266.818181813</v>
      </c>
      <c r="AW120" s="142">
        <f t="shared" si="57"/>
        <v>5506848.6772727277</v>
      </c>
      <c r="AX120" s="75">
        <f t="shared" si="58"/>
        <v>1946241.8140909085</v>
      </c>
      <c r="AY120" s="142">
        <f>'گام اول '!AZ121</f>
        <v>0</v>
      </c>
      <c r="AZ120" s="142">
        <f>'گام اول '!BA121</f>
        <v>0</v>
      </c>
      <c r="BA120" s="142">
        <f>'گام اول '!BB121</f>
        <v>0</v>
      </c>
      <c r="BB120" s="142">
        <f>'گام اول '!BC121</f>
        <v>0</v>
      </c>
      <c r="BC120" s="142">
        <f>'گام اول '!BD121</f>
        <v>0</v>
      </c>
      <c r="BD120" s="142">
        <f>'گام اول '!BE121</f>
        <v>0</v>
      </c>
      <c r="BE120" s="142">
        <f>'گام اول '!BF121</f>
        <v>0</v>
      </c>
      <c r="BF120" s="143">
        <f t="shared" si="59"/>
        <v>7453090.4913636362</v>
      </c>
      <c r="BG120" s="140">
        <f t="shared" si="60"/>
        <v>76527166</v>
      </c>
      <c r="BH120" s="144">
        <f t="shared" si="61"/>
        <v>83980256.818181813</v>
      </c>
      <c r="BI120" s="398">
        <f t="shared" si="94"/>
        <v>6638737.5</v>
      </c>
      <c r="BJ120" s="145">
        <f t="shared" si="62"/>
        <v>4107252.4999999995</v>
      </c>
      <c r="BK120" s="145">
        <f t="shared" si="63"/>
        <v>1232175.75</v>
      </c>
      <c r="BL120" s="146">
        <f t="shared" si="64"/>
        <v>1120000</v>
      </c>
      <c r="BM120" s="379">
        <v>0</v>
      </c>
      <c r="BN120" s="147">
        <f t="shared" si="65"/>
        <v>97078422.568181813</v>
      </c>
      <c r="BO120" s="148">
        <f t="shared" si="66"/>
        <v>78669266.818181813</v>
      </c>
      <c r="BP120" s="149">
        <f t="shared" si="67"/>
        <v>18093931.368181817</v>
      </c>
      <c r="BQ120" s="150">
        <f t="shared" si="68"/>
        <v>115172353.93636364</v>
      </c>
      <c r="BR120" s="151">
        <f t="shared" si="69"/>
        <v>100800</v>
      </c>
      <c r="BS120" s="147">
        <f t="shared" si="70"/>
        <v>115273153.93636364</v>
      </c>
      <c r="BT120" s="135">
        <v>0</v>
      </c>
      <c r="BU120" s="148">
        <f t="shared" si="71"/>
        <v>9707842.2568181809</v>
      </c>
      <c r="BV120" s="152">
        <f t="shared" si="72"/>
        <v>4853921.1284090905</v>
      </c>
      <c r="BW120" s="133">
        <f t="shared" si="73"/>
        <v>100711390.55113637</v>
      </c>
      <c r="BX120" s="147">
        <f t="shared" si="74"/>
        <v>11978165.75</v>
      </c>
      <c r="BY120" s="134">
        <f t="shared" si="75"/>
        <v>88733224.801136374</v>
      </c>
      <c r="CD120" s="388">
        <f>'گام اول '!AU121</f>
        <v>83980256.818181813</v>
      </c>
      <c r="CE120" s="389">
        <f>'گام اول '!AV121</f>
        <v>59462418.140909083</v>
      </c>
      <c r="CF120" s="389">
        <f>'گام اول '!AW121</f>
        <v>78669266.818181813</v>
      </c>
      <c r="CG120" s="389">
        <f>'گام اول '!AX121</f>
        <v>5506848.6772727277</v>
      </c>
      <c r="CH120" s="389">
        <f>'گام اول '!AY121</f>
        <v>1946241.8140909085</v>
      </c>
      <c r="CI120" s="389">
        <f>'گام اول '!AZ121</f>
        <v>0</v>
      </c>
      <c r="CJ120" s="389">
        <f>'گام اول '!BA121</f>
        <v>0</v>
      </c>
      <c r="CK120" s="389">
        <f>'گام اول '!BB121</f>
        <v>0</v>
      </c>
      <c r="CL120" s="389">
        <f>'گام اول '!BC121</f>
        <v>0</v>
      </c>
      <c r="CM120" s="389">
        <f>'گام اول '!BD121</f>
        <v>0</v>
      </c>
      <c r="CN120" s="389">
        <f>'گام اول '!BE121</f>
        <v>0</v>
      </c>
      <c r="CO120" s="389">
        <f>'گام اول '!BF121</f>
        <v>0</v>
      </c>
      <c r="CP120" s="389">
        <f>'گام اول '!BG121</f>
        <v>7453090.4913636362</v>
      </c>
      <c r="CQ120" s="389">
        <f>'گام اول '!BH121</f>
        <v>76527166</v>
      </c>
      <c r="CR120" s="389">
        <f t="shared" si="76"/>
        <v>83980256.818181813</v>
      </c>
      <c r="CS120" s="399">
        <f t="shared" si="95"/>
        <v>6638737.5</v>
      </c>
      <c r="CT120" s="388">
        <f t="shared" si="77"/>
        <v>4107252.4999999995</v>
      </c>
      <c r="CU120" s="389">
        <f t="shared" si="78"/>
        <v>1232175.75</v>
      </c>
      <c r="CV120" s="389">
        <f t="shared" si="79"/>
        <v>1120000</v>
      </c>
      <c r="CW120" s="55">
        <v>0</v>
      </c>
      <c r="CX120" s="389">
        <f t="shared" si="80"/>
        <v>97078422.568181813</v>
      </c>
      <c r="CY120" s="389">
        <f t="shared" si="81"/>
        <v>78669266.818181813</v>
      </c>
      <c r="CZ120" s="389">
        <f t="shared" si="82"/>
        <v>18093931.368181817</v>
      </c>
      <c r="DA120" s="389">
        <f t="shared" si="83"/>
        <v>115172353.93636364</v>
      </c>
      <c r="DB120" s="389">
        <f t="shared" si="84"/>
        <v>100800</v>
      </c>
      <c r="DC120" s="389">
        <f t="shared" si="85"/>
        <v>115273153.93636364</v>
      </c>
      <c r="DD120" s="394">
        <v>0</v>
      </c>
      <c r="DE120" s="389">
        <f t="shared" si="86"/>
        <v>9707842.2568181809</v>
      </c>
      <c r="DF120" s="389">
        <f t="shared" si="87"/>
        <v>4853921.1284090905</v>
      </c>
      <c r="DG120" s="389">
        <f t="shared" si="88"/>
        <v>100711390.55113637</v>
      </c>
      <c r="DH120" s="389">
        <f t="shared" si="89"/>
        <v>11978165.75</v>
      </c>
      <c r="DI120" s="389">
        <f t="shared" si="90"/>
        <v>88733224.801136374</v>
      </c>
      <c r="DJ120" s="389">
        <f t="shared" si="91"/>
        <v>0</v>
      </c>
      <c r="DL120" s="397">
        <f t="shared" si="92"/>
        <v>6638737.5</v>
      </c>
      <c r="DM120" s="397">
        <f t="shared" si="93"/>
        <v>0</v>
      </c>
    </row>
    <row r="121" spans="1:117" s="55" customFormat="1" ht="21" x14ac:dyDescent="0.2">
      <c r="A121" s="191">
        <f t="shared" si="55"/>
        <v>2655495</v>
      </c>
      <c r="B121" s="136">
        <f>'گام اول '!B122</f>
        <v>116</v>
      </c>
      <c r="C121" s="136">
        <f>'گام اول '!C122</f>
        <v>122</v>
      </c>
      <c r="D121" s="136">
        <f>'گام اول '!D122</f>
        <v>12926</v>
      </c>
      <c r="E121" s="136" t="str">
        <f>'گام اول '!E122</f>
        <v>محمدحسین</v>
      </c>
      <c r="F121" s="136" t="str">
        <f>'گام اول '!F122</f>
        <v>محمدزاده</v>
      </c>
      <c r="G121" s="136" t="str">
        <f>'گام اول '!G122</f>
        <v xml:space="preserve">اداری </v>
      </c>
      <c r="H121" s="136" t="str">
        <f>'گام اول '!H122</f>
        <v>خراسان رضوی</v>
      </c>
      <c r="I121" s="136" t="str">
        <f>'گام اول '!I122</f>
        <v>185-12-4217272-1</v>
      </c>
      <c r="J121" s="136" t="str">
        <f>'گام اول '!J122</f>
        <v>0670596655</v>
      </c>
      <c r="K121" s="136" t="str">
        <f>'گام اول '!K122</f>
        <v>0062576647</v>
      </c>
      <c r="L121" s="136" t="str">
        <f>'گام اول '!L122</f>
        <v>خراسان رضوی</v>
      </c>
      <c r="M121" s="136" t="str">
        <f>'گام اول '!M122</f>
        <v>اداری-کارشناسی</v>
      </c>
      <c r="N121" s="120">
        <f>'گام اول '!N122</f>
        <v>0</v>
      </c>
      <c r="O121" s="119">
        <f>'گام اول '!O122</f>
        <v>0</v>
      </c>
      <c r="P121" s="121">
        <f>'گام اول '!P122</f>
        <v>0</v>
      </c>
      <c r="Q121" s="358">
        <f>'گام اول '!Q122</f>
        <v>30</v>
      </c>
      <c r="R121" s="358">
        <f>'گام اول '!R122</f>
        <v>50</v>
      </c>
      <c r="S121" s="358">
        <f>'گام اول '!S122</f>
        <v>0</v>
      </c>
      <c r="T121" s="358">
        <f>'گام اول '!T122</f>
        <v>0</v>
      </c>
      <c r="U121" s="137">
        <f>'گام اول '!U122</f>
        <v>0</v>
      </c>
      <c r="V121" s="120">
        <f>'گام اول '!W122</f>
        <v>0</v>
      </c>
      <c r="W121" s="121">
        <f>'گام اول '!X122</f>
        <v>0</v>
      </c>
      <c r="X121" s="366">
        <f>'گام اول '!Y122</f>
        <v>0</v>
      </c>
      <c r="Y121" s="366">
        <f>'گام اول '!Z122</f>
        <v>0</v>
      </c>
      <c r="Z121" s="138">
        <f>'گام اول '!AA122</f>
        <v>1477052</v>
      </c>
      <c r="AA121" s="138">
        <f>'گام اول '!AB122</f>
        <v>0</v>
      </c>
      <c r="AB121" s="138">
        <f>'گام اول '!AC122</f>
        <v>1477052</v>
      </c>
      <c r="AC121" s="138">
        <f>'گام اول '!AD122</f>
        <v>4500000</v>
      </c>
      <c r="AD121" s="138">
        <f>'گام اول '!AE122</f>
        <v>6000000</v>
      </c>
      <c r="AE121" s="139">
        <f>'گام اول '!AF122</f>
        <v>281982.65454545454</v>
      </c>
      <c r="AF121" s="122">
        <f>'گام اول '!AG122</f>
        <v>44311560</v>
      </c>
      <c r="AG121" s="123">
        <f>'گام اول '!AH122</f>
        <v>0</v>
      </c>
      <c r="AH121" s="123">
        <f>'گام اول '!AI122</f>
        <v>14099132.727272727</v>
      </c>
      <c r="AI121" s="123">
        <f>'گام اول '!AJ122</f>
        <v>0</v>
      </c>
      <c r="AJ121" s="123">
        <f>'گام اول '!AK122</f>
        <v>4500000</v>
      </c>
      <c r="AK121" s="123">
        <f>'گام اول '!AL122</f>
        <v>6000000</v>
      </c>
      <c r="AL121" s="123">
        <f>'گام اول '!AM122</f>
        <v>0</v>
      </c>
      <c r="AM121" s="123">
        <f>'گام اول '!AN122</f>
        <v>0</v>
      </c>
      <c r="AN121" s="123">
        <f>'گام اول '!AO122</f>
        <v>0</v>
      </c>
      <c r="AO121" s="123">
        <f>'گام اول '!AP122</f>
        <v>4000000</v>
      </c>
      <c r="AP121" s="123">
        <f>'گام اول '!AQ122</f>
        <v>0</v>
      </c>
      <c r="AQ121" s="123">
        <f>'گام اول '!AR122</f>
        <v>0</v>
      </c>
      <c r="AR121" s="123">
        <f>'گام اول '!AS122</f>
        <v>0</v>
      </c>
      <c r="AS121" s="375">
        <f>'گام اول '!AT122</f>
        <v>0</v>
      </c>
      <c r="AT121" s="368">
        <f t="shared" si="56"/>
        <v>72910692.727272719</v>
      </c>
      <c r="AU121" s="173">
        <f>'گام اول '!AV122</f>
        <v>53306944.236363627</v>
      </c>
      <c r="AV121" s="141">
        <f>'گام اول '!AW122</f>
        <v>72910692.727272719</v>
      </c>
      <c r="AW121" s="142">
        <f t="shared" si="57"/>
        <v>5103748.4909090912</v>
      </c>
      <c r="AX121" s="75">
        <f t="shared" si="58"/>
        <v>1330694.4236363629</v>
      </c>
      <c r="AY121" s="142">
        <f>'گام اول '!AZ122</f>
        <v>0</v>
      </c>
      <c r="AZ121" s="142">
        <f>'گام اول '!BA122</f>
        <v>0</v>
      </c>
      <c r="BA121" s="142">
        <f>'گام اول '!BB122</f>
        <v>0</v>
      </c>
      <c r="BB121" s="142">
        <f>'گام اول '!BC122</f>
        <v>0</v>
      </c>
      <c r="BC121" s="142">
        <f>'گام اول '!BD122</f>
        <v>0</v>
      </c>
      <c r="BD121" s="142">
        <f>'گام اول '!BE122</f>
        <v>0</v>
      </c>
      <c r="BE121" s="142">
        <f>'گام اول '!BF122</f>
        <v>0</v>
      </c>
      <c r="BF121" s="143">
        <f t="shared" si="59"/>
        <v>6434442.9145454541</v>
      </c>
      <c r="BG121" s="140">
        <f t="shared" si="60"/>
        <v>66476249</v>
      </c>
      <c r="BH121" s="144">
        <f t="shared" si="61"/>
        <v>72910692.727272719</v>
      </c>
      <c r="BI121" s="398">
        <f t="shared" si="94"/>
        <v>6638737.5</v>
      </c>
      <c r="BJ121" s="145">
        <f t="shared" si="62"/>
        <v>3692630</v>
      </c>
      <c r="BK121" s="145">
        <f t="shared" si="63"/>
        <v>1107789</v>
      </c>
      <c r="BL121" s="146">
        <f t="shared" si="64"/>
        <v>1120000</v>
      </c>
      <c r="BM121" s="379">
        <v>0</v>
      </c>
      <c r="BN121" s="147">
        <f t="shared" si="65"/>
        <v>85469849.227272719</v>
      </c>
      <c r="BO121" s="148">
        <f t="shared" si="66"/>
        <v>72910692.727272719</v>
      </c>
      <c r="BP121" s="149">
        <f t="shared" si="67"/>
        <v>16769459.327272726</v>
      </c>
      <c r="BQ121" s="150">
        <f t="shared" si="68"/>
        <v>102239308.55454545</v>
      </c>
      <c r="BR121" s="151">
        <f t="shared" si="69"/>
        <v>100800</v>
      </c>
      <c r="BS121" s="147">
        <f t="shared" si="70"/>
        <v>102340108.55454545</v>
      </c>
      <c r="BT121" s="135">
        <v>0</v>
      </c>
      <c r="BU121" s="148">
        <f t="shared" si="71"/>
        <v>8546984.9227272719</v>
      </c>
      <c r="BV121" s="152">
        <f t="shared" si="72"/>
        <v>4273492.461363636</v>
      </c>
      <c r="BW121" s="133">
        <f t="shared" si="73"/>
        <v>89519631.170454532</v>
      </c>
      <c r="BX121" s="147">
        <f t="shared" si="74"/>
        <v>11439156.5</v>
      </c>
      <c r="BY121" s="134">
        <f t="shared" si="75"/>
        <v>78080474.670454532</v>
      </c>
      <c r="CD121" s="388">
        <f>'گام اول '!AU122</f>
        <v>72910692.727272719</v>
      </c>
      <c r="CE121" s="389">
        <f>'گام اول '!AV122</f>
        <v>53306944.236363627</v>
      </c>
      <c r="CF121" s="389">
        <f>'گام اول '!AW122</f>
        <v>72910692.727272719</v>
      </c>
      <c r="CG121" s="389">
        <f>'گام اول '!AX122</f>
        <v>5103748.4909090912</v>
      </c>
      <c r="CH121" s="389">
        <f>'گام اول '!AY122</f>
        <v>1330694.4236363629</v>
      </c>
      <c r="CI121" s="389">
        <f>'گام اول '!AZ122</f>
        <v>0</v>
      </c>
      <c r="CJ121" s="389">
        <f>'گام اول '!BA122</f>
        <v>0</v>
      </c>
      <c r="CK121" s="389">
        <f>'گام اول '!BB122</f>
        <v>0</v>
      </c>
      <c r="CL121" s="389">
        <f>'گام اول '!BC122</f>
        <v>0</v>
      </c>
      <c r="CM121" s="389">
        <f>'گام اول '!BD122</f>
        <v>0</v>
      </c>
      <c r="CN121" s="389">
        <f>'گام اول '!BE122</f>
        <v>0</v>
      </c>
      <c r="CO121" s="389">
        <f>'گام اول '!BF122</f>
        <v>0</v>
      </c>
      <c r="CP121" s="389">
        <f>'گام اول '!BG122</f>
        <v>6434442.9145454541</v>
      </c>
      <c r="CQ121" s="389">
        <f>'گام اول '!BH122</f>
        <v>66476249</v>
      </c>
      <c r="CR121" s="389">
        <f t="shared" si="76"/>
        <v>72910692.727272719</v>
      </c>
      <c r="CS121" s="399">
        <f t="shared" si="95"/>
        <v>6638737.5</v>
      </c>
      <c r="CT121" s="388">
        <f t="shared" si="77"/>
        <v>3692630</v>
      </c>
      <c r="CU121" s="389">
        <f t="shared" si="78"/>
        <v>1107789</v>
      </c>
      <c r="CV121" s="389">
        <f t="shared" si="79"/>
        <v>1120000</v>
      </c>
      <c r="CW121" s="55">
        <v>0</v>
      </c>
      <c r="CX121" s="389">
        <f t="shared" si="80"/>
        <v>85469849.227272719</v>
      </c>
      <c r="CY121" s="389">
        <f t="shared" si="81"/>
        <v>72910692.727272719</v>
      </c>
      <c r="CZ121" s="389">
        <f t="shared" si="82"/>
        <v>16769459.327272726</v>
      </c>
      <c r="DA121" s="389">
        <f t="shared" si="83"/>
        <v>102239308.55454545</v>
      </c>
      <c r="DB121" s="389">
        <f t="shared" si="84"/>
        <v>100800</v>
      </c>
      <c r="DC121" s="389">
        <f t="shared" si="85"/>
        <v>102340108.55454545</v>
      </c>
      <c r="DD121" s="394">
        <v>0</v>
      </c>
      <c r="DE121" s="389">
        <f t="shared" si="86"/>
        <v>8546984.9227272719</v>
      </c>
      <c r="DF121" s="389">
        <f t="shared" si="87"/>
        <v>4273492.461363636</v>
      </c>
      <c r="DG121" s="389">
        <f t="shared" si="88"/>
        <v>89519631.170454532</v>
      </c>
      <c r="DH121" s="389">
        <f t="shared" si="89"/>
        <v>11439156.5</v>
      </c>
      <c r="DI121" s="389">
        <f t="shared" si="90"/>
        <v>78080474.670454532</v>
      </c>
      <c r="DJ121" s="389">
        <f t="shared" si="91"/>
        <v>0</v>
      </c>
      <c r="DL121" s="397">
        <f t="shared" si="92"/>
        <v>6638737.5</v>
      </c>
      <c r="DM121" s="397">
        <f t="shared" si="93"/>
        <v>0</v>
      </c>
    </row>
    <row r="122" spans="1:117" s="55" customFormat="1" ht="21" x14ac:dyDescent="0.2">
      <c r="A122" s="191">
        <f t="shared" si="55"/>
        <v>2655495</v>
      </c>
      <c r="B122" s="136">
        <f>'گام اول '!B123</f>
        <v>117</v>
      </c>
      <c r="C122" s="136">
        <f>'گام اول '!C123</f>
        <v>123</v>
      </c>
      <c r="D122" s="136">
        <f>'گام اول '!D123</f>
        <v>12949</v>
      </c>
      <c r="E122" s="136" t="str">
        <f>'گام اول '!E123</f>
        <v>صادق</v>
      </c>
      <c r="F122" s="136" t="str">
        <f>'گام اول '!F123</f>
        <v>درچمن</v>
      </c>
      <c r="G122" s="136" t="str">
        <f>'گام اول '!G123</f>
        <v xml:space="preserve">اداری </v>
      </c>
      <c r="H122" s="136" t="str">
        <f>'گام اول '!H123</f>
        <v>خراسان رضوی</v>
      </c>
      <c r="I122" s="136" t="str">
        <f>'گام اول '!I123</f>
        <v>177-700-4157118-1</v>
      </c>
      <c r="J122" s="136" t="str">
        <f>'گام اول '!J123</f>
        <v>0670308943</v>
      </c>
      <c r="K122" s="136" t="str">
        <f>'گام اول '!K123</f>
        <v>0012870352</v>
      </c>
      <c r="L122" s="136" t="str">
        <f>'گام اول '!L123</f>
        <v>خراسان رضوی</v>
      </c>
      <c r="M122" s="136" t="str">
        <f>'گام اول '!M123</f>
        <v>اداری-کارشناسی</v>
      </c>
      <c r="N122" s="120">
        <f>'گام اول '!N123</f>
        <v>0</v>
      </c>
      <c r="O122" s="119">
        <f>'گام اول '!O123</f>
        <v>0</v>
      </c>
      <c r="P122" s="121">
        <f>'گام اول '!P123</f>
        <v>0</v>
      </c>
      <c r="Q122" s="358">
        <f>'گام اول '!Q123</f>
        <v>30</v>
      </c>
      <c r="R122" s="358">
        <f>'گام اول '!R123</f>
        <v>100</v>
      </c>
      <c r="S122" s="358">
        <f>'گام اول '!S123</f>
        <v>0</v>
      </c>
      <c r="T122" s="358">
        <f>'گام اول '!T123</f>
        <v>0</v>
      </c>
      <c r="U122" s="137">
        <f>'گام اول '!U123</f>
        <v>0</v>
      </c>
      <c r="V122" s="120">
        <f>'گام اول '!W123</f>
        <v>0</v>
      </c>
      <c r="W122" s="121">
        <f>'گام اول '!X123</f>
        <v>0</v>
      </c>
      <c r="X122" s="366">
        <f>'گام اول '!Y123</f>
        <v>0</v>
      </c>
      <c r="Y122" s="366">
        <f>'گام اول '!Z123</f>
        <v>0</v>
      </c>
      <c r="Z122" s="138">
        <f>'گام اول '!AA123</f>
        <v>1477052</v>
      </c>
      <c r="AA122" s="138">
        <f>'گام اول '!AB123</f>
        <v>0</v>
      </c>
      <c r="AB122" s="138">
        <f>'گام اول '!AC123</f>
        <v>1477052</v>
      </c>
      <c r="AC122" s="138">
        <f>'گام اول '!AD123</f>
        <v>4500000</v>
      </c>
      <c r="AD122" s="138">
        <f>'گام اول '!AE123</f>
        <v>6000000</v>
      </c>
      <c r="AE122" s="139">
        <f>'گام اول '!AF123</f>
        <v>281982.65454545454</v>
      </c>
      <c r="AF122" s="122">
        <f>'گام اول '!AG123</f>
        <v>44311560</v>
      </c>
      <c r="AG122" s="123">
        <f>'گام اول '!AH123</f>
        <v>0</v>
      </c>
      <c r="AH122" s="123">
        <f>'گام اول '!AI123</f>
        <v>28198265.454545453</v>
      </c>
      <c r="AI122" s="123">
        <f>'گام اول '!AJ123</f>
        <v>0</v>
      </c>
      <c r="AJ122" s="123">
        <f>'گام اول '!AK123</f>
        <v>4500000</v>
      </c>
      <c r="AK122" s="123">
        <f>'گام اول '!AL123</f>
        <v>6000000</v>
      </c>
      <c r="AL122" s="123">
        <f>'گام اول '!AM123</f>
        <v>0</v>
      </c>
      <c r="AM122" s="123">
        <f>'گام اول '!AN123</f>
        <v>0</v>
      </c>
      <c r="AN122" s="123">
        <f>'گام اول '!AO123</f>
        <v>0</v>
      </c>
      <c r="AO122" s="123">
        <f>'گام اول '!AP123</f>
        <v>3400000</v>
      </c>
      <c r="AP122" s="123">
        <f>'گام اول '!AQ123</f>
        <v>0</v>
      </c>
      <c r="AQ122" s="123">
        <f>'گام اول '!AR123</f>
        <v>0</v>
      </c>
      <c r="AR122" s="123">
        <f>'گام اول '!AS123</f>
        <v>0</v>
      </c>
      <c r="AS122" s="375">
        <f>'گام اول '!AT123</f>
        <v>0</v>
      </c>
      <c r="AT122" s="368">
        <f t="shared" si="56"/>
        <v>86409825.454545453</v>
      </c>
      <c r="AU122" s="173">
        <f>'گام اول '!AV123</f>
        <v>66461137.672727272</v>
      </c>
      <c r="AV122" s="141">
        <f>'گام اول '!AW123</f>
        <v>86409825.454545453</v>
      </c>
      <c r="AW122" s="142">
        <f t="shared" si="57"/>
        <v>6048687.7818181822</v>
      </c>
      <c r="AX122" s="75">
        <f t="shared" si="58"/>
        <v>2646113.7672727276</v>
      </c>
      <c r="AY122" s="142">
        <f>'گام اول '!AZ123</f>
        <v>0</v>
      </c>
      <c r="AZ122" s="142">
        <f>'گام اول '!BA123</f>
        <v>0</v>
      </c>
      <c r="BA122" s="142">
        <f>'گام اول '!BB123</f>
        <v>0</v>
      </c>
      <c r="BB122" s="142">
        <f>'گام اول '!BC123</f>
        <v>0</v>
      </c>
      <c r="BC122" s="142">
        <f>'گام اول '!BD123</f>
        <v>0</v>
      </c>
      <c r="BD122" s="142">
        <f>'گام اول '!BE123</f>
        <v>0</v>
      </c>
      <c r="BE122" s="142">
        <f>'گام اول '!BF123</f>
        <v>0</v>
      </c>
      <c r="BF122" s="143">
        <f t="shared" si="59"/>
        <v>8694801.5490909107</v>
      </c>
      <c r="BG122" s="140">
        <f t="shared" si="60"/>
        <v>77715023</v>
      </c>
      <c r="BH122" s="144">
        <f t="shared" si="61"/>
        <v>86409825.454545453</v>
      </c>
      <c r="BI122" s="398">
        <f t="shared" si="94"/>
        <v>6638737.5</v>
      </c>
      <c r="BJ122" s="145">
        <f t="shared" si="62"/>
        <v>3692630</v>
      </c>
      <c r="BK122" s="145">
        <f t="shared" si="63"/>
        <v>1107789</v>
      </c>
      <c r="BL122" s="146">
        <f t="shared" si="64"/>
        <v>1120000</v>
      </c>
      <c r="BM122" s="379">
        <v>0</v>
      </c>
      <c r="BN122" s="147">
        <f t="shared" si="65"/>
        <v>98968981.954545453</v>
      </c>
      <c r="BO122" s="148">
        <f t="shared" si="66"/>
        <v>86409825.454545453</v>
      </c>
      <c r="BP122" s="149">
        <f t="shared" si="67"/>
        <v>19874259.854545455</v>
      </c>
      <c r="BQ122" s="150">
        <f t="shared" si="68"/>
        <v>118843241.80909091</v>
      </c>
      <c r="BR122" s="151">
        <f t="shared" si="69"/>
        <v>100800</v>
      </c>
      <c r="BS122" s="147">
        <f t="shared" si="70"/>
        <v>118944041.80909091</v>
      </c>
      <c r="BT122" s="135">
        <v>0</v>
      </c>
      <c r="BU122" s="148">
        <f t="shared" si="71"/>
        <v>9896898.1954545453</v>
      </c>
      <c r="BV122" s="152">
        <f t="shared" si="72"/>
        <v>4948449.0977272727</v>
      </c>
      <c r="BW122" s="133">
        <f t="shared" si="73"/>
        <v>104098694.51590909</v>
      </c>
      <c r="BX122" s="147">
        <f t="shared" si="74"/>
        <v>11439156.5</v>
      </c>
      <c r="BY122" s="134">
        <f t="shared" si="75"/>
        <v>92659538.015909091</v>
      </c>
      <c r="CD122" s="388">
        <f>'گام اول '!AU123</f>
        <v>86409825.454545453</v>
      </c>
      <c r="CE122" s="389">
        <f>'گام اول '!AV123</f>
        <v>66461137.672727272</v>
      </c>
      <c r="CF122" s="389">
        <f>'گام اول '!AW123</f>
        <v>86409825.454545453</v>
      </c>
      <c r="CG122" s="389">
        <f>'گام اول '!AX123</f>
        <v>6048687.7818181822</v>
      </c>
      <c r="CH122" s="389">
        <f>'گام اول '!AY123</f>
        <v>2646113.7672727276</v>
      </c>
      <c r="CI122" s="389">
        <f>'گام اول '!AZ123</f>
        <v>0</v>
      </c>
      <c r="CJ122" s="389">
        <f>'گام اول '!BA123</f>
        <v>0</v>
      </c>
      <c r="CK122" s="389">
        <f>'گام اول '!BB123</f>
        <v>0</v>
      </c>
      <c r="CL122" s="389">
        <f>'گام اول '!BC123</f>
        <v>0</v>
      </c>
      <c r="CM122" s="389">
        <f>'گام اول '!BD123</f>
        <v>0</v>
      </c>
      <c r="CN122" s="389">
        <f>'گام اول '!BE123</f>
        <v>0</v>
      </c>
      <c r="CO122" s="389">
        <f>'گام اول '!BF123</f>
        <v>0</v>
      </c>
      <c r="CP122" s="389">
        <f>'گام اول '!BG123</f>
        <v>8694801.5490909107</v>
      </c>
      <c r="CQ122" s="389">
        <f>'گام اول '!BH123</f>
        <v>77715023</v>
      </c>
      <c r="CR122" s="389">
        <f t="shared" si="76"/>
        <v>86409825.454545453</v>
      </c>
      <c r="CS122" s="399">
        <f t="shared" si="95"/>
        <v>6638737.5</v>
      </c>
      <c r="CT122" s="388">
        <f t="shared" si="77"/>
        <v>3692630</v>
      </c>
      <c r="CU122" s="389">
        <f t="shared" si="78"/>
        <v>1107789</v>
      </c>
      <c r="CV122" s="389">
        <f t="shared" si="79"/>
        <v>1120000</v>
      </c>
      <c r="CW122" s="55">
        <v>0</v>
      </c>
      <c r="CX122" s="389">
        <f t="shared" si="80"/>
        <v>98968981.954545453</v>
      </c>
      <c r="CY122" s="389">
        <f t="shared" si="81"/>
        <v>86409825.454545453</v>
      </c>
      <c r="CZ122" s="389">
        <f t="shared" si="82"/>
        <v>19874259.854545455</v>
      </c>
      <c r="DA122" s="389">
        <f t="shared" si="83"/>
        <v>118843241.80909091</v>
      </c>
      <c r="DB122" s="389">
        <f t="shared" si="84"/>
        <v>100800</v>
      </c>
      <c r="DC122" s="389">
        <f t="shared" si="85"/>
        <v>118944041.80909091</v>
      </c>
      <c r="DD122" s="394">
        <v>0</v>
      </c>
      <c r="DE122" s="389">
        <f t="shared" si="86"/>
        <v>9896898.1954545453</v>
      </c>
      <c r="DF122" s="389">
        <f t="shared" si="87"/>
        <v>4948449.0977272727</v>
      </c>
      <c r="DG122" s="389">
        <f t="shared" si="88"/>
        <v>104098694.51590909</v>
      </c>
      <c r="DH122" s="389">
        <f t="shared" si="89"/>
        <v>11439156.5</v>
      </c>
      <c r="DI122" s="389">
        <f t="shared" si="90"/>
        <v>92659538.015909091</v>
      </c>
      <c r="DJ122" s="389">
        <f t="shared" si="91"/>
        <v>0</v>
      </c>
      <c r="DL122" s="397">
        <f t="shared" si="92"/>
        <v>6638737.5</v>
      </c>
      <c r="DM122" s="397">
        <f t="shared" si="93"/>
        <v>0</v>
      </c>
    </row>
    <row r="123" spans="1:117" s="55" customFormat="1" ht="21" x14ac:dyDescent="0.2">
      <c r="A123" s="191">
        <f t="shared" si="55"/>
        <v>2655495</v>
      </c>
      <c r="B123" s="136">
        <f>'گام اول '!B124</f>
        <v>118</v>
      </c>
      <c r="C123" s="136">
        <f>'گام اول '!C124</f>
        <v>124</v>
      </c>
      <c r="D123" s="136">
        <f>'گام اول '!D124</f>
        <v>12925</v>
      </c>
      <c r="E123" s="136" t="str">
        <f>'گام اول '!E124</f>
        <v>امیر</v>
      </c>
      <c r="F123" s="136" t="str">
        <f>'گام اول '!F124</f>
        <v>امیری</v>
      </c>
      <c r="G123" s="136" t="str">
        <f>'گام اول '!G124</f>
        <v xml:space="preserve">اداری </v>
      </c>
      <c r="H123" s="136" t="str">
        <f>'گام اول '!H124</f>
        <v>خراسان رضوی</v>
      </c>
      <c r="I123" s="136" t="str">
        <f>'گام اول '!I124</f>
        <v>177-12-4159240-1</v>
      </c>
      <c r="J123" s="136" t="str">
        <f>'گام اول '!J124</f>
        <v>0720156637</v>
      </c>
      <c r="K123" s="136" t="str">
        <f>'گام اول '!K124</f>
        <v>0067115825</v>
      </c>
      <c r="L123" s="136" t="str">
        <f>'گام اول '!L124</f>
        <v>خراسان رضوی</v>
      </c>
      <c r="M123" s="136" t="str">
        <f>'گام اول '!M124</f>
        <v>اداری- دیپلم</v>
      </c>
      <c r="N123" s="120">
        <f>'گام اول '!N124</f>
        <v>0</v>
      </c>
      <c r="O123" s="119">
        <f>'گام اول '!O124</f>
        <v>0</v>
      </c>
      <c r="P123" s="121">
        <f>'گام اول '!P124</f>
        <v>0</v>
      </c>
      <c r="Q123" s="358">
        <f>'گام اول '!Q124</f>
        <v>30</v>
      </c>
      <c r="R123" s="358">
        <f>'گام اول '!R124</f>
        <v>110</v>
      </c>
      <c r="S123" s="358">
        <f>'گام اول '!S124</f>
        <v>0</v>
      </c>
      <c r="T123" s="358">
        <f>'گام اول '!T124</f>
        <v>0</v>
      </c>
      <c r="U123" s="137">
        <f>'گام اول '!U124</f>
        <v>0</v>
      </c>
      <c r="V123" s="120">
        <f>'گام اول '!W124</f>
        <v>0</v>
      </c>
      <c r="W123" s="121">
        <f>'گام اول '!X124</f>
        <v>0</v>
      </c>
      <c r="X123" s="366">
        <f>'گام اول '!Y124</f>
        <v>0</v>
      </c>
      <c r="Y123" s="366">
        <f>'گام اول '!Z124</f>
        <v>0</v>
      </c>
      <c r="Z123" s="138">
        <f>'گام اول '!AA124</f>
        <v>1145360</v>
      </c>
      <c r="AA123" s="138">
        <f>'گام اول '!AB124</f>
        <v>0</v>
      </c>
      <c r="AB123" s="138">
        <f>'گام اول '!AC124</f>
        <v>1145360</v>
      </c>
      <c r="AC123" s="138">
        <f>'گام اول '!AD124</f>
        <v>4500000</v>
      </c>
      <c r="AD123" s="138">
        <f>'گام اول '!AE124</f>
        <v>6000000</v>
      </c>
      <c r="AE123" s="139">
        <f>'گام اول '!AF124</f>
        <v>218659.63636363638</v>
      </c>
      <c r="AF123" s="122">
        <f>'گام اول '!AG124</f>
        <v>34360800</v>
      </c>
      <c r="AG123" s="123">
        <f>'گام اول '!AH124</f>
        <v>0</v>
      </c>
      <c r="AH123" s="123">
        <f>'گام اول '!AI124</f>
        <v>24052560.000000004</v>
      </c>
      <c r="AI123" s="123">
        <f>'گام اول '!AJ124</f>
        <v>0</v>
      </c>
      <c r="AJ123" s="123">
        <f>'گام اول '!AK124</f>
        <v>4500000</v>
      </c>
      <c r="AK123" s="123">
        <f>'گام اول '!AL124</f>
        <v>6000000</v>
      </c>
      <c r="AL123" s="123">
        <f>'گام اول '!AM124</f>
        <v>0</v>
      </c>
      <c r="AM123" s="123">
        <f>'گام اول '!AN124</f>
        <v>0</v>
      </c>
      <c r="AN123" s="123">
        <f>'گام اول '!AO124</f>
        <v>0</v>
      </c>
      <c r="AO123" s="123">
        <f>'گام اول '!AP124</f>
        <v>4400000</v>
      </c>
      <c r="AP123" s="123">
        <f>'گام اول '!AQ124</f>
        <v>0</v>
      </c>
      <c r="AQ123" s="123">
        <f>'گام اول '!AR124</f>
        <v>0</v>
      </c>
      <c r="AR123" s="123">
        <f>'گام اول '!AS124</f>
        <v>0</v>
      </c>
      <c r="AS123" s="375">
        <f>'گام اول '!AT124</f>
        <v>0</v>
      </c>
      <c r="AT123" s="368">
        <f t="shared" si="56"/>
        <v>73313360</v>
      </c>
      <c r="AU123" s="173">
        <f>'گام اول '!AV124</f>
        <v>53281424.799999997</v>
      </c>
      <c r="AV123" s="141">
        <f>'گام اول '!AW124</f>
        <v>73313360</v>
      </c>
      <c r="AW123" s="142">
        <f t="shared" si="57"/>
        <v>5131935.2</v>
      </c>
      <c r="AX123" s="75">
        <f t="shared" si="58"/>
        <v>1328142.4799999997</v>
      </c>
      <c r="AY123" s="142">
        <f>'گام اول '!AZ124</f>
        <v>0</v>
      </c>
      <c r="AZ123" s="142">
        <f>'گام اول '!BA124</f>
        <v>0</v>
      </c>
      <c r="BA123" s="142">
        <f>'گام اول '!BB124</f>
        <v>0</v>
      </c>
      <c r="BB123" s="142">
        <f>'گام اول '!BC124</f>
        <v>0</v>
      </c>
      <c r="BC123" s="142">
        <f>'گام اول '!BD124</f>
        <v>0</v>
      </c>
      <c r="BD123" s="142">
        <f>'گام اول '!BE124</f>
        <v>0</v>
      </c>
      <c r="BE123" s="142">
        <f>'گام اول '!BF124</f>
        <v>0</v>
      </c>
      <c r="BF123" s="143">
        <f t="shared" si="59"/>
        <v>6460077.6799999997</v>
      </c>
      <c r="BG123" s="140">
        <f t="shared" si="60"/>
        <v>66853282</v>
      </c>
      <c r="BH123" s="144">
        <f t="shared" si="61"/>
        <v>73313360</v>
      </c>
      <c r="BI123" s="127">
        <f t="shared" ref="BI123:BI128" si="96">(((AB123*30)*2)/12)/30*Q123</f>
        <v>5726800</v>
      </c>
      <c r="BJ123" s="145">
        <f t="shared" si="62"/>
        <v>2863400</v>
      </c>
      <c r="BK123" s="145">
        <f t="shared" si="63"/>
        <v>859020</v>
      </c>
      <c r="BL123" s="146">
        <f t="shared" si="64"/>
        <v>1120000</v>
      </c>
      <c r="BM123" s="379">
        <v>0</v>
      </c>
      <c r="BN123" s="147">
        <f t="shared" si="65"/>
        <v>83882580</v>
      </c>
      <c r="BO123" s="148">
        <f t="shared" si="66"/>
        <v>73313360</v>
      </c>
      <c r="BP123" s="149">
        <f t="shared" si="67"/>
        <v>16862072.800000001</v>
      </c>
      <c r="BQ123" s="150">
        <f t="shared" si="68"/>
        <v>100744652.8</v>
      </c>
      <c r="BR123" s="151">
        <f t="shared" si="69"/>
        <v>100800</v>
      </c>
      <c r="BS123" s="147">
        <f t="shared" si="70"/>
        <v>100845452.8</v>
      </c>
      <c r="BT123" s="135">
        <v>0</v>
      </c>
      <c r="BU123" s="148">
        <f t="shared" si="71"/>
        <v>8388258</v>
      </c>
      <c r="BV123" s="152">
        <f t="shared" si="72"/>
        <v>4194129</v>
      </c>
      <c r="BW123" s="133">
        <f t="shared" si="73"/>
        <v>88263065.799999997</v>
      </c>
      <c r="BX123" s="147">
        <f t="shared" si="74"/>
        <v>9449220</v>
      </c>
      <c r="BY123" s="134">
        <f t="shared" si="75"/>
        <v>78813845.799999997</v>
      </c>
      <c r="CD123" s="388">
        <f>'گام اول '!AU124</f>
        <v>73313360</v>
      </c>
      <c r="CE123" s="389">
        <f>'گام اول '!AV124</f>
        <v>53281424.799999997</v>
      </c>
      <c r="CF123" s="389">
        <f>'گام اول '!AW124</f>
        <v>73313360</v>
      </c>
      <c r="CG123" s="389">
        <f>'گام اول '!AX124</f>
        <v>5131935.2</v>
      </c>
      <c r="CH123" s="389">
        <f>'گام اول '!AY124</f>
        <v>1328142.4799999997</v>
      </c>
      <c r="CI123" s="389">
        <f>'گام اول '!AZ124</f>
        <v>0</v>
      </c>
      <c r="CJ123" s="389">
        <f>'گام اول '!BA124</f>
        <v>0</v>
      </c>
      <c r="CK123" s="389">
        <f>'گام اول '!BB124</f>
        <v>0</v>
      </c>
      <c r="CL123" s="389">
        <f>'گام اول '!BC124</f>
        <v>0</v>
      </c>
      <c r="CM123" s="389">
        <f>'گام اول '!BD124</f>
        <v>0</v>
      </c>
      <c r="CN123" s="389">
        <f>'گام اول '!BE124</f>
        <v>0</v>
      </c>
      <c r="CO123" s="389">
        <f>'گام اول '!BF124</f>
        <v>0</v>
      </c>
      <c r="CP123" s="389">
        <f>'گام اول '!BG124</f>
        <v>6460077.6799999997</v>
      </c>
      <c r="CQ123" s="389">
        <f>'گام اول '!BH124</f>
        <v>66853282</v>
      </c>
      <c r="CR123" s="389">
        <f t="shared" si="76"/>
        <v>73313360</v>
      </c>
      <c r="CS123" s="55">
        <f t="shared" ref="CS123:CS128" si="97">(AB123*30/12*2)/30*Q123</f>
        <v>5726800</v>
      </c>
      <c r="CT123" s="388">
        <f t="shared" si="77"/>
        <v>2863400</v>
      </c>
      <c r="CU123" s="389">
        <f t="shared" si="78"/>
        <v>859020</v>
      </c>
      <c r="CV123" s="389">
        <f t="shared" si="79"/>
        <v>1120000</v>
      </c>
      <c r="CW123" s="55">
        <v>0</v>
      </c>
      <c r="CX123" s="389">
        <f t="shared" si="80"/>
        <v>83882580</v>
      </c>
      <c r="CY123" s="389">
        <f t="shared" si="81"/>
        <v>73313360</v>
      </c>
      <c r="CZ123" s="389">
        <f t="shared" si="82"/>
        <v>16862072.800000001</v>
      </c>
      <c r="DA123" s="389">
        <f t="shared" si="83"/>
        <v>100744652.8</v>
      </c>
      <c r="DB123" s="389">
        <f t="shared" si="84"/>
        <v>100800</v>
      </c>
      <c r="DC123" s="389">
        <f t="shared" si="85"/>
        <v>100845452.8</v>
      </c>
      <c r="DD123" s="394">
        <v>0</v>
      </c>
      <c r="DE123" s="389">
        <f t="shared" si="86"/>
        <v>8388258</v>
      </c>
      <c r="DF123" s="389">
        <f t="shared" si="87"/>
        <v>4194129</v>
      </c>
      <c r="DG123" s="389">
        <f t="shared" si="88"/>
        <v>88263065.799999997</v>
      </c>
      <c r="DH123" s="389">
        <f t="shared" si="89"/>
        <v>9449220</v>
      </c>
      <c r="DI123" s="389">
        <f t="shared" si="90"/>
        <v>78813845.799999997</v>
      </c>
      <c r="DJ123" s="389">
        <f t="shared" si="91"/>
        <v>0</v>
      </c>
      <c r="DL123" s="396">
        <f t="shared" si="92"/>
        <v>6638737.5</v>
      </c>
      <c r="DM123" s="396">
        <f t="shared" si="93"/>
        <v>-911937.5</v>
      </c>
    </row>
    <row r="124" spans="1:117" s="55" customFormat="1" ht="21" x14ac:dyDescent="0.2">
      <c r="A124" s="191">
        <f t="shared" si="55"/>
        <v>2655495</v>
      </c>
      <c r="B124" s="136">
        <f>'گام اول '!B125</f>
        <v>119</v>
      </c>
      <c r="C124" s="136">
        <f>'گام اول '!C125</f>
        <v>125</v>
      </c>
      <c r="D124" s="136">
        <f>'گام اول '!D125</f>
        <v>12930</v>
      </c>
      <c r="E124" s="136" t="str">
        <f>'گام اول '!E125</f>
        <v>ماهان</v>
      </c>
      <c r="F124" s="136" t="str">
        <f>'گام اول '!F125</f>
        <v>صفایی ثانی</v>
      </c>
      <c r="G124" s="136" t="str">
        <f>'گام اول '!G125</f>
        <v xml:space="preserve">اداری </v>
      </c>
      <c r="H124" s="136" t="str">
        <f>'گام اول '!H125</f>
        <v>خراسان رضوی</v>
      </c>
      <c r="I124" s="136" t="str">
        <f>'گام اول '!I125</f>
        <v>136-813-4223071-1</v>
      </c>
      <c r="J124" s="136" t="str">
        <f>'گام اول '!J125</f>
        <v>0452851793</v>
      </c>
      <c r="K124" s="136" t="str">
        <f>'گام اول '!K125</f>
        <v>0069607877</v>
      </c>
      <c r="L124" s="136" t="str">
        <f>'گام اول '!L125</f>
        <v>خراسان رضوی</v>
      </c>
      <c r="M124" s="136" t="str">
        <f>'گام اول '!M125</f>
        <v>اداری-کارشناسی ارشد</v>
      </c>
      <c r="N124" s="120">
        <f>'گام اول '!N125</f>
        <v>0</v>
      </c>
      <c r="O124" s="119">
        <f>'گام اول '!O125</f>
        <v>0</v>
      </c>
      <c r="P124" s="121">
        <f>'گام اول '!P125</f>
        <v>0</v>
      </c>
      <c r="Q124" s="358">
        <f>'گام اول '!Q125</f>
        <v>30</v>
      </c>
      <c r="R124" s="358">
        <f>'گام اول '!R125</f>
        <v>120</v>
      </c>
      <c r="S124" s="358">
        <f>'گام اول '!S125</f>
        <v>0</v>
      </c>
      <c r="T124" s="358">
        <f>'گام اول '!T125</f>
        <v>0</v>
      </c>
      <c r="U124" s="137">
        <f>'گام اول '!U125</f>
        <v>0</v>
      </c>
      <c r="V124" s="120">
        <f>'گام اول '!W125</f>
        <v>0</v>
      </c>
      <c r="W124" s="121">
        <f>'گام اول '!X125</f>
        <v>0</v>
      </c>
      <c r="X124" s="366">
        <f>'گام اول '!Y125</f>
        <v>4</v>
      </c>
      <c r="Y124" s="366">
        <f>'گام اول '!Z125</f>
        <v>4</v>
      </c>
      <c r="Z124" s="138">
        <f>'گام اول '!AA125</f>
        <v>1642901</v>
      </c>
      <c r="AA124" s="138">
        <f>'گام اول '!AB125</f>
        <v>0</v>
      </c>
      <c r="AB124" s="138">
        <f>'گام اول '!AC125</f>
        <v>1642901</v>
      </c>
      <c r="AC124" s="138">
        <f>'گام اول '!AD125</f>
        <v>4500000</v>
      </c>
      <c r="AD124" s="138">
        <f>'گام اول '!AE125</f>
        <v>6000000</v>
      </c>
      <c r="AE124" s="139">
        <f>'گام اول '!AF125</f>
        <v>313644.73636363639</v>
      </c>
      <c r="AF124" s="122">
        <f>'گام اول '!AG125</f>
        <v>49287030</v>
      </c>
      <c r="AG124" s="123">
        <f>'گام اول '!AH125</f>
        <v>0</v>
      </c>
      <c r="AH124" s="123">
        <f>'گام اول '!AI125</f>
        <v>37637368.363636367</v>
      </c>
      <c r="AI124" s="123">
        <f>'گام اول '!AJ125</f>
        <v>10621980</v>
      </c>
      <c r="AJ124" s="123">
        <f>'گام اول '!AK125</f>
        <v>4500000</v>
      </c>
      <c r="AK124" s="123">
        <f>'گام اول '!AL125</f>
        <v>6000000</v>
      </c>
      <c r="AL124" s="123">
        <f>'گام اول '!AM125</f>
        <v>0</v>
      </c>
      <c r="AM124" s="123">
        <f>'گام اول '!AN125</f>
        <v>0</v>
      </c>
      <c r="AN124" s="123">
        <f>'گام اول '!AO125</f>
        <v>0</v>
      </c>
      <c r="AO124" s="123">
        <f>'گام اول '!AP125</f>
        <v>4600000</v>
      </c>
      <c r="AP124" s="123">
        <f>'گام اول '!AQ125</f>
        <v>0</v>
      </c>
      <c r="AQ124" s="123">
        <f>'گام اول '!AR125</f>
        <v>0</v>
      </c>
      <c r="AR124" s="123">
        <f>'گام اول '!AS125</f>
        <v>0</v>
      </c>
      <c r="AS124" s="375">
        <f>'گام اول '!AT125</f>
        <v>0</v>
      </c>
      <c r="AT124" s="368">
        <f t="shared" si="56"/>
        <v>112646378.36363637</v>
      </c>
      <c r="AU124" s="173">
        <f>'گام اول '!AV125</f>
        <v>79782690.478181824</v>
      </c>
      <c r="AV124" s="141">
        <f>'گام اول '!AW125</f>
        <v>102024398.36363637</v>
      </c>
      <c r="AW124" s="142">
        <f t="shared" si="57"/>
        <v>7141707.8854545467</v>
      </c>
      <c r="AX124" s="75">
        <f t="shared" si="58"/>
        <v>3978269.0478181825</v>
      </c>
      <c r="AY124" s="142">
        <f>'گام اول '!AZ125</f>
        <v>0</v>
      </c>
      <c r="AZ124" s="142">
        <f>'گام اول '!BA125</f>
        <v>0</v>
      </c>
      <c r="BA124" s="142">
        <f>'گام اول '!BB125</f>
        <v>0</v>
      </c>
      <c r="BB124" s="142">
        <f>'گام اول '!BC125</f>
        <v>0</v>
      </c>
      <c r="BC124" s="142">
        <f>'گام اول '!BD125</f>
        <v>0</v>
      </c>
      <c r="BD124" s="142">
        <f>'گام اول '!BE125</f>
        <v>0</v>
      </c>
      <c r="BE124" s="142">
        <f>'گام اول '!BF125</f>
        <v>0</v>
      </c>
      <c r="BF124" s="143">
        <f t="shared" si="59"/>
        <v>11119976.933272729</v>
      </c>
      <c r="BG124" s="140">
        <f t="shared" si="60"/>
        <v>101526401</v>
      </c>
      <c r="BH124" s="144">
        <f t="shared" si="61"/>
        <v>112646378.36363637</v>
      </c>
      <c r="BI124" s="398">
        <f t="shared" ref="BI124:BI125" si="98">(((885165*30)*3)/12)/30*Q124</f>
        <v>6638737.5</v>
      </c>
      <c r="BJ124" s="145">
        <f t="shared" si="62"/>
        <v>4107252.4999999995</v>
      </c>
      <c r="BK124" s="145">
        <f t="shared" si="63"/>
        <v>1232175.75</v>
      </c>
      <c r="BL124" s="146">
        <f t="shared" si="64"/>
        <v>1120000</v>
      </c>
      <c r="BM124" s="379">
        <v>0</v>
      </c>
      <c r="BN124" s="147">
        <f t="shared" si="65"/>
        <v>125744544.11363637</v>
      </c>
      <c r="BO124" s="148">
        <f t="shared" si="66"/>
        <v>102024398.36363637</v>
      </c>
      <c r="BP124" s="149">
        <f t="shared" si="67"/>
        <v>23465611.623636369</v>
      </c>
      <c r="BQ124" s="150">
        <f t="shared" si="68"/>
        <v>149210155.73727274</v>
      </c>
      <c r="BR124" s="151">
        <f t="shared" si="69"/>
        <v>100800</v>
      </c>
      <c r="BS124" s="147">
        <f t="shared" si="70"/>
        <v>149310955.73727274</v>
      </c>
      <c r="BT124" s="135">
        <v>0</v>
      </c>
      <c r="BU124" s="148">
        <f t="shared" si="71"/>
        <v>12574454.411363639</v>
      </c>
      <c r="BV124" s="152">
        <f t="shared" si="72"/>
        <v>6287227.2056818195</v>
      </c>
      <c r="BW124" s="133">
        <f t="shared" si="73"/>
        <v>130449274.12022728</v>
      </c>
      <c r="BX124" s="147">
        <f t="shared" si="74"/>
        <v>11978165.75</v>
      </c>
      <c r="BY124" s="134">
        <f t="shared" si="75"/>
        <v>118471108.37022728</v>
      </c>
      <c r="CD124" s="388">
        <f>'گام اول '!AU125</f>
        <v>112646378.36363637</v>
      </c>
      <c r="CE124" s="389">
        <f>'گام اول '!AV125</f>
        <v>79782690.478181824</v>
      </c>
      <c r="CF124" s="389">
        <f>'گام اول '!AW125</f>
        <v>102024398.36363637</v>
      </c>
      <c r="CG124" s="389">
        <f>'گام اول '!AX125</f>
        <v>7141707.8854545467</v>
      </c>
      <c r="CH124" s="389">
        <f>'گام اول '!AY125</f>
        <v>3978269.0478181825</v>
      </c>
      <c r="CI124" s="389">
        <f>'گام اول '!AZ125</f>
        <v>0</v>
      </c>
      <c r="CJ124" s="389">
        <f>'گام اول '!BA125</f>
        <v>0</v>
      </c>
      <c r="CK124" s="389">
        <f>'گام اول '!BB125</f>
        <v>0</v>
      </c>
      <c r="CL124" s="389">
        <f>'گام اول '!BC125</f>
        <v>0</v>
      </c>
      <c r="CM124" s="389">
        <f>'گام اول '!BD125</f>
        <v>0</v>
      </c>
      <c r="CN124" s="389">
        <f>'گام اول '!BE125</f>
        <v>0</v>
      </c>
      <c r="CO124" s="389">
        <f>'گام اول '!BF125</f>
        <v>0</v>
      </c>
      <c r="CP124" s="389">
        <f>'گام اول '!BG125</f>
        <v>11119976.933272729</v>
      </c>
      <c r="CQ124" s="389">
        <f>'گام اول '!BH125</f>
        <v>101526401</v>
      </c>
      <c r="CR124" s="389">
        <f t="shared" si="76"/>
        <v>112646378.36363637</v>
      </c>
      <c r="CS124" s="399">
        <f t="shared" ref="CS124:CS125" si="99">(885165*30/12*3)/30*Q124</f>
        <v>6638737.5</v>
      </c>
      <c r="CT124" s="388">
        <f t="shared" si="77"/>
        <v>4107252.4999999995</v>
      </c>
      <c r="CU124" s="389">
        <f t="shared" si="78"/>
        <v>1232175.75</v>
      </c>
      <c r="CV124" s="389">
        <f t="shared" si="79"/>
        <v>1120000</v>
      </c>
      <c r="CW124" s="55">
        <v>0</v>
      </c>
      <c r="CX124" s="389">
        <f t="shared" si="80"/>
        <v>125744544.11363637</v>
      </c>
      <c r="CY124" s="389">
        <f t="shared" si="81"/>
        <v>102024398.36363637</v>
      </c>
      <c r="CZ124" s="389">
        <f t="shared" si="82"/>
        <v>23465611.623636369</v>
      </c>
      <c r="DA124" s="389">
        <f t="shared" si="83"/>
        <v>149210155.73727274</v>
      </c>
      <c r="DB124" s="389">
        <f t="shared" si="84"/>
        <v>100800</v>
      </c>
      <c r="DC124" s="389">
        <f t="shared" si="85"/>
        <v>149310955.73727274</v>
      </c>
      <c r="DD124" s="394">
        <v>0</v>
      </c>
      <c r="DE124" s="389">
        <f t="shared" si="86"/>
        <v>12574454.411363639</v>
      </c>
      <c r="DF124" s="389">
        <f t="shared" si="87"/>
        <v>6287227.2056818195</v>
      </c>
      <c r="DG124" s="389">
        <f t="shared" si="88"/>
        <v>130449274.12022728</v>
      </c>
      <c r="DH124" s="389">
        <f t="shared" si="89"/>
        <v>11978165.75</v>
      </c>
      <c r="DI124" s="389">
        <f t="shared" si="90"/>
        <v>118471108.37022728</v>
      </c>
      <c r="DJ124" s="389">
        <f t="shared" si="91"/>
        <v>0</v>
      </c>
      <c r="DL124" s="397">
        <f t="shared" si="92"/>
        <v>6638737.5</v>
      </c>
      <c r="DM124" s="397">
        <f t="shared" si="93"/>
        <v>0</v>
      </c>
    </row>
    <row r="125" spans="1:117" s="55" customFormat="1" ht="21" x14ac:dyDescent="0.2">
      <c r="A125" s="191">
        <f t="shared" si="55"/>
        <v>2655495</v>
      </c>
      <c r="B125" s="136">
        <f>'گام اول '!B126</f>
        <v>120</v>
      </c>
      <c r="C125" s="136">
        <f>'گام اول '!C126</f>
        <v>126</v>
      </c>
      <c r="D125" s="136">
        <f>'گام اول '!D126</f>
        <v>12938</v>
      </c>
      <c r="E125" s="136" t="str">
        <f>'گام اول '!E126</f>
        <v>سامان</v>
      </c>
      <c r="F125" s="136" t="str">
        <f>'گام اول '!F126</f>
        <v>افخمی موحدی</v>
      </c>
      <c r="G125" s="136" t="str">
        <f>'گام اول '!G126</f>
        <v xml:space="preserve">اداری </v>
      </c>
      <c r="H125" s="136" t="str">
        <f>'گام اول '!H126</f>
        <v>خراسان رضوی</v>
      </c>
      <c r="I125" s="136" t="str">
        <f>'گام اول '!I126</f>
        <v>177-700-4244744-1</v>
      </c>
      <c r="J125" s="136" t="str">
        <f>'گام اول '!J126</f>
        <v>0938976281</v>
      </c>
      <c r="K125" s="136" t="str">
        <f>'گام اول '!K126</f>
        <v>0068220343</v>
      </c>
      <c r="L125" s="136" t="str">
        <f>'گام اول '!L126</f>
        <v>خراسان رضوی</v>
      </c>
      <c r="M125" s="136" t="str">
        <f>'گام اول '!M126</f>
        <v>اداری-کارشناسی ارشد</v>
      </c>
      <c r="N125" s="120">
        <f>'گام اول '!N126</f>
        <v>0</v>
      </c>
      <c r="O125" s="119">
        <f>'گام اول '!O126</f>
        <v>0</v>
      </c>
      <c r="P125" s="121">
        <f>'گام اول '!P126</f>
        <v>0</v>
      </c>
      <c r="Q125" s="358">
        <f>'گام اول '!Q126</f>
        <v>30</v>
      </c>
      <c r="R125" s="358">
        <f>'گام اول '!R126</f>
        <v>55</v>
      </c>
      <c r="S125" s="358">
        <f>'گام اول '!S126</f>
        <v>0</v>
      </c>
      <c r="T125" s="358">
        <f>'گام اول '!T126</f>
        <v>0</v>
      </c>
      <c r="U125" s="137">
        <f>'گام اول '!U126</f>
        <v>0</v>
      </c>
      <c r="V125" s="120">
        <f>'گام اول '!W126</f>
        <v>0</v>
      </c>
      <c r="W125" s="121">
        <f>'گام اول '!X126</f>
        <v>0</v>
      </c>
      <c r="X125" s="366">
        <f>'گام اول '!Y126</f>
        <v>0</v>
      </c>
      <c r="Y125" s="366">
        <f>'گام اول '!Z126</f>
        <v>0</v>
      </c>
      <c r="Z125" s="138">
        <f>'گام اول '!AA126</f>
        <v>1642901</v>
      </c>
      <c r="AA125" s="138">
        <f>'گام اول '!AB126</f>
        <v>0</v>
      </c>
      <c r="AB125" s="138">
        <f>'گام اول '!AC126</f>
        <v>1642901</v>
      </c>
      <c r="AC125" s="138">
        <f>'گام اول '!AD126</f>
        <v>4500000</v>
      </c>
      <c r="AD125" s="138">
        <f>'گام اول '!AE126</f>
        <v>6000000</v>
      </c>
      <c r="AE125" s="139">
        <f>'گام اول '!AF126</f>
        <v>313644.73636363639</v>
      </c>
      <c r="AF125" s="122">
        <f>'گام اول '!AG126</f>
        <v>49287030</v>
      </c>
      <c r="AG125" s="123">
        <f>'گام اول '!AH126</f>
        <v>0</v>
      </c>
      <c r="AH125" s="123">
        <f>'گام اول '!AI126</f>
        <v>17250460.5</v>
      </c>
      <c r="AI125" s="123">
        <f>'گام اول '!AJ126</f>
        <v>0</v>
      </c>
      <c r="AJ125" s="123">
        <f>'گام اول '!AK126</f>
        <v>4500000</v>
      </c>
      <c r="AK125" s="123">
        <f>'گام اول '!AL126</f>
        <v>6000000</v>
      </c>
      <c r="AL125" s="123">
        <f>'گام اول '!AM126</f>
        <v>0</v>
      </c>
      <c r="AM125" s="123">
        <f>'گام اول '!AN126</f>
        <v>0</v>
      </c>
      <c r="AN125" s="123">
        <f>'گام اول '!AO126</f>
        <v>0</v>
      </c>
      <c r="AO125" s="123">
        <f>'گام اول '!AP126</f>
        <v>3800000</v>
      </c>
      <c r="AP125" s="123">
        <f>'گام اول '!AQ126</f>
        <v>0</v>
      </c>
      <c r="AQ125" s="123">
        <f>'گام اول '!AR126</f>
        <v>0</v>
      </c>
      <c r="AR125" s="123">
        <f>'گام اول '!AS126</f>
        <v>0</v>
      </c>
      <c r="AS125" s="375">
        <f>'گام اول '!AT126</f>
        <v>0</v>
      </c>
      <c r="AT125" s="368">
        <f t="shared" si="56"/>
        <v>80837490.5</v>
      </c>
      <c r="AU125" s="173">
        <f>'گام اول '!AV126</f>
        <v>60878866.164999999</v>
      </c>
      <c r="AV125" s="141">
        <f>'گام اول '!AW126</f>
        <v>80837490.5</v>
      </c>
      <c r="AW125" s="142">
        <f t="shared" si="57"/>
        <v>5658624.3350000009</v>
      </c>
      <c r="AX125" s="75">
        <f t="shared" si="58"/>
        <v>2087886.6165</v>
      </c>
      <c r="AY125" s="142">
        <f>'گام اول '!AZ126</f>
        <v>0</v>
      </c>
      <c r="AZ125" s="142">
        <f>'گام اول '!BA126</f>
        <v>0</v>
      </c>
      <c r="BA125" s="142">
        <f>'گام اول '!BB126</f>
        <v>0</v>
      </c>
      <c r="BB125" s="142">
        <f>'گام اول '!BC126</f>
        <v>0</v>
      </c>
      <c r="BC125" s="142">
        <f>'گام اول '!BD126</f>
        <v>0</v>
      </c>
      <c r="BD125" s="142">
        <f>'گام اول '!BE126</f>
        <v>0</v>
      </c>
      <c r="BE125" s="142">
        <f>'گام اول '!BF126</f>
        <v>0</v>
      </c>
      <c r="BF125" s="143">
        <f t="shared" si="59"/>
        <v>7746510.9515000004</v>
      </c>
      <c r="BG125" s="140">
        <f t="shared" si="60"/>
        <v>73090979</v>
      </c>
      <c r="BH125" s="144">
        <f t="shared" si="61"/>
        <v>80837490.5</v>
      </c>
      <c r="BI125" s="398">
        <f t="shared" si="98"/>
        <v>6638737.5</v>
      </c>
      <c r="BJ125" s="145">
        <f t="shared" si="62"/>
        <v>4107252.4999999995</v>
      </c>
      <c r="BK125" s="145">
        <f t="shared" si="63"/>
        <v>1232175.75</v>
      </c>
      <c r="BL125" s="146">
        <f t="shared" si="64"/>
        <v>1120000</v>
      </c>
      <c r="BM125" s="379">
        <v>0</v>
      </c>
      <c r="BN125" s="147">
        <f t="shared" si="65"/>
        <v>93935656.25</v>
      </c>
      <c r="BO125" s="148">
        <f t="shared" si="66"/>
        <v>80837490.5</v>
      </c>
      <c r="BP125" s="149">
        <f t="shared" si="67"/>
        <v>18592622.815000001</v>
      </c>
      <c r="BQ125" s="150">
        <f t="shared" si="68"/>
        <v>112528279.065</v>
      </c>
      <c r="BR125" s="151">
        <f t="shared" si="69"/>
        <v>100800</v>
      </c>
      <c r="BS125" s="147">
        <f t="shared" si="70"/>
        <v>112629079.065</v>
      </c>
      <c r="BT125" s="135">
        <v>0</v>
      </c>
      <c r="BU125" s="148">
        <f t="shared" si="71"/>
        <v>9393565.625</v>
      </c>
      <c r="BV125" s="152">
        <f t="shared" si="72"/>
        <v>4696782.8125</v>
      </c>
      <c r="BW125" s="133">
        <f t="shared" si="73"/>
        <v>98538730.627499998</v>
      </c>
      <c r="BX125" s="147">
        <f t="shared" si="74"/>
        <v>11978165.75</v>
      </c>
      <c r="BY125" s="134">
        <f t="shared" si="75"/>
        <v>86560564.877499998</v>
      </c>
      <c r="CD125" s="388">
        <f>'گام اول '!AU126</f>
        <v>80837490.5</v>
      </c>
      <c r="CE125" s="389">
        <f>'گام اول '!AV126</f>
        <v>60878866.164999999</v>
      </c>
      <c r="CF125" s="389">
        <f>'گام اول '!AW126</f>
        <v>80837490.5</v>
      </c>
      <c r="CG125" s="389">
        <f>'گام اول '!AX126</f>
        <v>5658624.3350000009</v>
      </c>
      <c r="CH125" s="389">
        <f>'گام اول '!AY126</f>
        <v>2087886.6165</v>
      </c>
      <c r="CI125" s="389">
        <f>'گام اول '!AZ126</f>
        <v>0</v>
      </c>
      <c r="CJ125" s="389">
        <f>'گام اول '!BA126</f>
        <v>0</v>
      </c>
      <c r="CK125" s="389">
        <f>'گام اول '!BB126</f>
        <v>0</v>
      </c>
      <c r="CL125" s="389">
        <f>'گام اول '!BC126</f>
        <v>0</v>
      </c>
      <c r="CM125" s="389">
        <f>'گام اول '!BD126</f>
        <v>0</v>
      </c>
      <c r="CN125" s="389">
        <f>'گام اول '!BE126</f>
        <v>0</v>
      </c>
      <c r="CO125" s="389">
        <f>'گام اول '!BF126</f>
        <v>0</v>
      </c>
      <c r="CP125" s="389">
        <f>'گام اول '!BG126</f>
        <v>7746510.9515000004</v>
      </c>
      <c r="CQ125" s="389">
        <f>'گام اول '!BH126</f>
        <v>73090979</v>
      </c>
      <c r="CR125" s="389">
        <f t="shared" si="76"/>
        <v>80837490.5</v>
      </c>
      <c r="CS125" s="399">
        <f t="shared" si="99"/>
        <v>6638737.5</v>
      </c>
      <c r="CT125" s="388">
        <f t="shared" si="77"/>
        <v>4107252.4999999995</v>
      </c>
      <c r="CU125" s="389">
        <f t="shared" si="78"/>
        <v>1232175.75</v>
      </c>
      <c r="CV125" s="389">
        <f t="shared" si="79"/>
        <v>1120000</v>
      </c>
      <c r="CW125" s="55">
        <v>0</v>
      </c>
      <c r="CX125" s="389">
        <f t="shared" si="80"/>
        <v>93935656.25</v>
      </c>
      <c r="CY125" s="389">
        <f t="shared" si="81"/>
        <v>80837490.5</v>
      </c>
      <c r="CZ125" s="389">
        <f t="shared" si="82"/>
        <v>18592622.815000001</v>
      </c>
      <c r="DA125" s="389">
        <f t="shared" si="83"/>
        <v>112528279.065</v>
      </c>
      <c r="DB125" s="389">
        <f t="shared" si="84"/>
        <v>100800</v>
      </c>
      <c r="DC125" s="389">
        <f t="shared" si="85"/>
        <v>112629079.065</v>
      </c>
      <c r="DD125" s="394">
        <v>0</v>
      </c>
      <c r="DE125" s="389">
        <f t="shared" si="86"/>
        <v>9393565.625</v>
      </c>
      <c r="DF125" s="389">
        <f t="shared" si="87"/>
        <v>4696782.8125</v>
      </c>
      <c r="DG125" s="389">
        <f t="shared" si="88"/>
        <v>98538730.627499998</v>
      </c>
      <c r="DH125" s="389">
        <f t="shared" si="89"/>
        <v>11978165.75</v>
      </c>
      <c r="DI125" s="389">
        <f t="shared" si="90"/>
        <v>86560564.877499998</v>
      </c>
      <c r="DJ125" s="389">
        <f t="shared" si="91"/>
        <v>0</v>
      </c>
      <c r="DL125" s="397">
        <f t="shared" si="92"/>
        <v>6638737.5</v>
      </c>
      <c r="DM125" s="397">
        <f t="shared" si="93"/>
        <v>0</v>
      </c>
    </row>
    <row r="126" spans="1:117" s="55" customFormat="1" ht="21" x14ac:dyDescent="0.2">
      <c r="A126" s="191">
        <f t="shared" si="55"/>
        <v>2655495</v>
      </c>
      <c r="B126" s="136">
        <f>'گام اول '!B127</f>
        <v>121</v>
      </c>
      <c r="C126" s="136">
        <f>'گام اول '!C127</f>
        <v>127</v>
      </c>
      <c r="D126" s="136">
        <f>'گام اول '!D127</f>
        <v>12922</v>
      </c>
      <c r="E126" s="136" t="str">
        <f>'گام اول '!E127</f>
        <v>محمدجواد</v>
      </c>
      <c r="F126" s="136" t="str">
        <f>'گام اول '!F127</f>
        <v>عظیمی</v>
      </c>
      <c r="G126" s="136" t="str">
        <f>'گام اول '!G127</f>
        <v xml:space="preserve">اداری </v>
      </c>
      <c r="H126" s="136" t="str">
        <f>'گام اول '!H127</f>
        <v>خراسان رضوی</v>
      </c>
      <c r="I126" s="136" t="str">
        <f>'گام اول '!I127</f>
        <v>177-12-4242010-1</v>
      </c>
      <c r="J126" s="136" t="str">
        <f>'گام اول '!J127</f>
        <v>0840128207</v>
      </c>
      <c r="K126" s="136" t="str">
        <f>'گام اول '!K127</f>
        <v>0068429750</v>
      </c>
      <c r="L126" s="136" t="str">
        <f>'گام اول '!L127</f>
        <v>خراسان رضوی</v>
      </c>
      <c r="M126" s="136" t="str">
        <f>'گام اول '!M127</f>
        <v>اداری-کاردانی</v>
      </c>
      <c r="N126" s="120">
        <f>'گام اول '!N127</f>
        <v>0</v>
      </c>
      <c r="O126" s="119">
        <f>'گام اول '!O127</f>
        <v>0</v>
      </c>
      <c r="P126" s="121">
        <f>'گام اول '!P127</f>
        <v>0</v>
      </c>
      <c r="Q126" s="358">
        <f>'گام اول '!Q127</f>
        <v>30</v>
      </c>
      <c r="R126" s="358">
        <f>'گام اول '!R127</f>
        <v>35</v>
      </c>
      <c r="S126" s="358">
        <f>'گام اول '!S127</f>
        <v>0</v>
      </c>
      <c r="T126" s="358">
        <f>'گام اول '!T127</f>
        <v>0</v>
      </c>
      <c r="U126" s="137">
        <f>'گام اول '!U127</f>
        <v>0</v>
      </c>
      <c r="V126" s="120">
        <f>'گام اول '!W127</f>
        <v>0</v>
      </c>
      <c r="W126" s="121">
        <f>'گام اول '!X127</f>
        <v>0</v>
      </c>
      <c r="X126" s="366">
        <f>'گام اول '!Y127</f>
        <v>0</v>
      </c>
      <c r="Y126" s="366">
        <f>'گام اول '!Z127</f>
        <v>0</v>
      </c>
      <c r="Z126" s="138">
        <f>'گام اول '!AA127</f>
        <v>1311206</v>
      </c>
      <c r="AA126" s="138">
        <f>'گام اول '!AB127</f>
        <v>0</v>
      </c>
      <c r="AB126" s="138">
        <f>'گام اول '!AC127</f>
        <v>1311206</v>
      </c>
      <c r="AC126" s="138">
        <f>'گام اول '!AD127</f>
        <v>4500000</v>
      </c>
      <c r="AD126" s="138">
        <f>'گام اول '!AE127</f>
        <v>6000000</v>
      </c>
      <c r="AE126" s="139">
        <f>'گام اول '!AF127</f>
        <v>250321.14545454542</v>
      </c>
      <c r="AF126" s="122">
        <f>'گام اول '!AG127</f>
        <v>39336180</v>
      </c>
      <c r="AG126" s="123">
        <f>'گام اول '!AH127</f>
        <v>0</v>
      </c>
      <c r="AH126" s="123">
        <f>'گام اول '!AI127</f>
        <v>8761240.0909090899</v>
      </c>
      <c r="AI126" s="123">
        <f>'گام اول '!AJ127</f>
        <v>0</v>
      </c>
      <c r="AJ126" s="123">
        <f>'گام اول '!AK127</f>
        <v>4500000</v>
      </c>
      <c r="AK126" s="123">
        <f>'گام اول '!AL127</f>
        <v>6000000</v>
      </c>
      <c r="AL126" s="123">
        <f>'گام اول '!AM127</f>
        <v>0</v>
      </c>
      <c r="AM126" s="123">
        <f>'گام اول '!AN127</f>
        <v>0</v>
      </c>
      <c r="AN126" s="123">
        <f>'گام اول '!AO127</f>
        <v>0</v>
      </c>
      <c r="AO126" s="123">
        <f>'گام اول '!AP127</f>
        <v>3800000</v>
      </c>
      <c r="AP126" s="123">
        <f>'گام اول '!AQ127</f>
        <v>0</v>
      </c>
      <c r="AQ126" s="123">
        <f>'گام اول '!AR127</f>
        <v>0</v>
      </c>
      <c r="AR126" s="123">
        <f>'گام اول '!AS127</f>
        <v>0</v>
      </c>
      <c r="AS126" s="375">
        <f>'گام اول '!AT127</f>
        <v>0</v>
      </c>
      <c r="AT126" s="368">
        <f t="shared" si="56"/>
        <v>62397420.090909094</v>
      </c>
      <c r="AU126" s="173">
        <f>'گام اول '!AV127</f>
        <v>43729600.684545457</v>
      </c>
      <c r="AV126" s="141">
        <f>'گام اول '!AW127</f>
        <v>62397420.090909094</v>
      </c>
      <c r="AW126" s="142">
        <f t="shared" si="57"/>
        <v>4367819.4063636372</v>
      </c>
      <c r="AX126" s="75">
        <f t="shared" si="58"/>
        <v>372960.06845454575</v>
      </c>
      <c r="AY126" s="142">
        <f>'گام اول '!AZ127</f>
        <v>0</v>
      </c>
      <c r="AZ126" s="142">
        <f>'گام اول '!BA127</f>
        <v>0</v>
      </c>
      <c r="BA126" s="142">
        <f>'گام اول '!BB127</f>
        <v>0</v>
      </c>
      <c r="BB126" s="142">
        <f>'گام اول '!BC127</f>
        <v>0</v>
      </c>
      <c r="BC126" s="142">
        <f>'گام اول '!BD127</f>
        <v>0</v>
      </c>
      <c r="BD126" s="142">
        <f>'گام اول '!BE127</f>
        <v>0</v>
      </c>
      <c r="BE126" s="142">
        <f>'گام اول '!BF127</f>
        <v>0</v>
      </c>
      <c r="BF126" s="143">
        <f t="shared" si="59"/>
        <v>4740779.4748181831</v>
      </c>
      <c r="BG126" s="140">
        <f t="shared" si="60"/>
        <v>57656640</v>
      </c>
      <c r="BH126" s="144">
        <f t="shared" si="61"/>
        <v>62397420.090909094</v>
      </c>
      <c r="BI126" s="127">
        <f t="shared" si="96"/>
        <v>6556030</v>
      </c>
      <c r="BJ126" s="145">
        <f t="shared" si="62"/>
        <v>3278015</v>
      </c>
      <c r="BK126" s="145">
        <f t="shared" si="63"/>
        <v>983404.5</v>
      </c>
      <c r="BL126" s="146">
        <f t="shared" si="64"/>
        <v>1120000</v>
      </c>
      <c r="BM126" s="379">
        <v>0</v>
      </c>
      <c r="BN126" s="147">
        <f t="shared" si="65"/>
        <v>74334869.590909094</v>
      </c>
      <c r="BO126" s="148">
        <f t="shared" si="66"/>
        <v>62397420.090909094</v>
      </c>
      <c r="BP126" s="149">
        <f t="shared" si="67"/>
        <v>14351406.620909093</v>
      </c>
      <c r="BQ126" s="150">
        <f t="shared" si="68"/>
        <v>88686276.211818188</v>
      </c>
      <c r="BR126" s="151">
        <f t="shared" si="69"/>
        <v>100800</v>
      </c>
      <c r="BS126" s="147">
        <f t="shared" si="70"/>
        <v>88787076.211818188</v>
      </c>
      <c r="BT126" s="135">
        <v>0</v>
      </c>
      <c r="BU126" s="148">
        <f t="shared" si="71"/>
        <v>7433486.9590909099</v>
      </c>
      <c r="BV126" s="152">
        <f t="shared" si="72"/>
        <v>3716743.479545455</v>
      </c>
      <c r="BW126" s="133">
        <f t="shared" si="73"/>
        <v>77636845.773181826</v>
      </c>
      <c r="BX126" s="147">
        <f t="shared" si="74"/>
        <v>10817449.5</v>
      </c>
      <c r="BY126" s="134">
        <f t="shared" si="75"/>
        <v>66819396.273181826</v>
      </c>
      <c r="CD126" s="388">
        <f>'گام اول '!AU127</f>
        <v>62397420.090909094</v>
      </c>
      <c r="CE126" s="389">
        <f>'گام اول '!AV127</f>
        <v>43729600.684545457</v>
      </c>
      <c r="CF126" s="389">
        <f>'گام اول '!AW127</f>
        <v>62397420.090909094</v>
      </c>
      <c r="CG126" s="389">
        <f>'گام اول '!AX127</f>
        <v>4367819.4063636372</v>
      </c>
      <c r="CH126" s="389">
        <f>'گام اول '!AY127</f>
        <v>372960.06845454575</v>
      </c>
      <c r="CI126" s="389">
        <f>'گام اول '!AZ127</f>
        <v>0</v>
      </c>
      <c r="CJ126" s="389">
        <f>'گام اول '!BA127</f>
        <v>0</v>
      </c>
      <c r="CK126" s="389">
        <f>'گام اول '!BB127</f>
        <v>0</v>
      </c>
      <c r="CL126" s="389">
        <f>'گام اول '!BC127</f>
        <v>0</v>
      </c>
      <c r="CM126" s="389">
        <f>'گام اول '!BD127</f>
        <v>0</v>
      </c>
      <c r="CN126" s="389">
        <f>'گام اول '!BE127</f>
        <v>0</v>
      </c>
      <c r="CO126" s="389">
        <f>'گام اول '!BF127</f>
        <v>0</v>
      </c>
      <c r="CP126" s="389">
        <f>'گام اول '!BG127</f>
        <v>4740779.4748181831</v>
      </c>
      <c r="CQ126" s="389">
        <f>'گام اول '!BH127</f>
        <v>57656640</v>
      </c>
      <c r="CR126" s="389">
        <f t="shared" si="76"/>
        <v>62397420.090909094</v>
      </c>
      <c r="CS126" s="55">
        <f t="shared" si="97"/>
        <v>6556030</v>
      </c>
      <c r="CT126" s="388">
        <f t="shared" si="77"/>
        <v>3278015</v>
      </c>
      <c r="CU126" s="389">
        <f t="shared" si="78"/>
        <v>983404.5</v>
      </c>
      <c r="CV126" s="389">
        <f t="shared" si="79"/>
        <v>1120000</v>
      </c>
      <c r="CW126" s="55">
        <v>0</v>
      </c>
      <c r="CX126" s="389">
        <f t="shared" si="80"/>
        <v>74334869.590909094</v>
      </c>
      <c r="CY126" s="389">
        <f t="shared" si="81"/>
        <v>62397420.090909094</v>
      </c>
      <c r="CZ126" s="389">
        <f t="shared" si="82"/>
        <v>14351406.620909093</v>
      </c>
      <c r="DA126" s="389">
        <f t="shared" si="83"/>
        <v>88686276.211818188</v>
      </c>
      <c r="DB126" s="389">
        <f t="shared" si="84"/>
        <v>100800</v>
      </c>
      <c r="DC126" s="389">
        <f t="shared" si="85"/>
        <v>88787076.211818188</v>
      </c>
      <c r="DD126" s="394">
        <v>0</v>
      </c>
      <c r="DE126" s="389">
        <f t="shared" si="86"/>
        <v>7433486.9590909099</v>
      </c>
      <c r="DF126" s="389">
        <f t="shared" si="87"/>
        <v>3716743.479545455</v>
      </c>
      <c r="DG126" s="389">
        <f t="shared" si="88"/>
        <v>77636845.773181826</v>
      </c>
      <c r="DH126" s="389">
        <f t="shared" si="89"/>
        <v>10817449.5</v>
      </c>
      <c r="DI126" s="389">
        <f t="shared" si="90"/>
        <v>66819396.273181826</v>
      </c>
      <c r="DJ126" s="389">
        <f t="shared" si="91"/>
        <v>0</v>
      </c>
      <c r="DL126" s="396">
        <f t="shared" si="92"/>
        <v>6638737.5</v>
      </c>
      <c r="DM126" s="396">
        <f t="shared" si="93"/>
        <v>-82707.5</v>
      </c>
    </row>
    <row r="127" spans="1:117" s="55" customFormat="1" ht="21" x14ac:dyDescent="0.2">
      <c r="A127" s="191">
        <f t="shared" si="55"/>
        <v>2655495</v>
      </c>
      <c r="B127" s="136">
        <f>'گام اول '!B128</f>
        <v>122</v>
      </c>
      <c r="C127" s="136">
        <f>'گام اول '!C128</f>
        <v>128</v>
      </c>
      <c r="D127" s="136">
        <f>'گام اول '!D128</f>
        <v>12928</v>
      </c>
      <c r="E127" s="136" t="str">
        <f>'گام اول '!E128</f>
        <v>محمد</v>
      </c>
      <c r="F127" s="136" t="str">
        <f>'گام اول '!F128</f>
        <v>رحمانی</v>
      </c>
      <c r="G127" s="136" t="str">
        <f>'گام اول '!G128</f>
        <v xml:space="preserve">اداری </v>
      </c>
      <c r="H127" s="136" t="str">
        <f>'گام اول '!H128</f>
        <v>خراسان رضوی</v>
      </c>
      <c r="I127" s="136" t="str">
        <f>'گام اول '!I128</f>
        <v>185-700-4173012-1</v>
      </c>
      <c r="J127" s="136" t="str">
        <f>'گام اول '!J128</f>
        <v>0680319913</v>
      </c>
      <c r="K127" s="136" t="str">
        <f>'گام اول '!K128</f>
        <v>0067563061</v>
      </c>
      <c r="L127" s="136" t="str">
        <f>'گام اول '!L128</f>
        <v>خراسان رضوی</v>
      </c>
      <c r="M127" s="136" t="str">
        <f>'گام اول '!M128</f>
        <v>اداری-کاردانی</v>
      </c>
      <c r="N127" s="120">
        <f>'گام اول '!N128</f>
        <v>0</v>
      </c>
      <c r="O127" s="119">
        <f>'گام اول '!O128</f>
        <v>0</v>
      </c>
      <c r="P127" s="121">
        <f>'گام اول '!P128</f>
        <v>0</v>
      </c>
      <c r="Q127" s="358">
        <f>'گام اول '!Q128</f>
        <v>30</v>
      </c>
      <c r="R127" s="358">
        <f>'گام اول '!R128</f>
        <v>130</v>
      </c>
      <c r="S127" s="358">
        <f>'گام اول '!S128</f>
        <v>0</v>
      </c>
      <c r="T127" s="358">
        <f>'گام اول '!T128</f>
        <v>0</v>
      </c>
      <c r="U127" s="137">
        <f>'گام اول '!U128</f>
        <v>0</v>
      </c>
      <c r="V127" s="120">
        <f>'گام اول '!W128</f>
        <v>0</v>
      </c>
      <c r="W127" s="121">
        <f>'گام اول '!X128</f>
        <v>0</v>
      </c>
      <c r="X127" s="366">
        <f>'گام اول '!Y128</f>
        <v>1</v>
      </c>
      <c r="Y127" s="366">
        <f>'گام اول '!Z128</f>
        <v>1</v>
      </c>
      <c r="Z127" s="138">
        <f>'گام اول '!AA128</f>
        <v>1311206</v>
      </c>
      <c r="AA127" s="138">
        <f>'گام اول '!AB128</f>
        <v>0</v>
      </c>
      <c r="AB127" s="138">
        <f>'گام اول '!AC128</f>
        <v>1311206</v>
      </c>
      <c r="AC127" s="138">
        <f>'گام اول '!AD128</f>
        <v>4500000</v>
      </c>
      <c r="AD127" s="138">
        <f>'گام اول '!AE128</f>
        <v>6000000</v>
      </c>
      <c r="AE127" s="139">
        <f>'گام اول '!AF128</f>
        <v>250321.14545454542</v>
      </c>
      <c r="AF127" s="122">
        <f>'گام اول '!AG128</f>
        <v>39336180</v>
      </c>
      <c r="AG127" s="123">
        <f>'گام اول '!AH128</f>
        <v>0</v>
      </c>
      <c r="AH127" s="123">
        <f>'گام اول '!AI128</f>
        <v>32541748.909090903</v>
      </c>
      <c r="AI127" s="123">
        <f>'گام اول '!AJ128</f>
        <v>2655495</v>
      </c>
      <c r="AJ127" s="123">
        <f>'گام اول '!AK128</f>
        <v>4500000</v>
      </c>
      <c r="AK127" s="123">
        <f>'گام اول '!AL128</f>
        <v>6000000</v>
      </c>
      <c r="AL127" s="123">
        <f>'گام اول '!AM128</f>
        <v>0</v>
      </c>
      <c r="AM127" s="123">
        <f>'گام اول '!AN128</f>
        <v>0</v>
      </c>
      <c r="AN127" s="123">
        <f>'گام اول '!AO128</f>
        <v>0</v>
      </c>
      <c r="AO127" s="123">
        <f>'گام اول '!AP128</f>
        <v>5200000</v>
      </c>
      <c r="AP127" s="123">
        <f>'گام اول '!AQ128</f>
        <v>0</v>
      </c>
      <c r="AQ127" s="123">
        <f>'گام اول '!AR128</f>
        <v>0</v>
      </c>
      <c r="AR127" s="123">
        <f>'گام اول '!AS128</f>
        <v>0</v>
      </c>
      <c r="AS127" s="375">
        <f>'گام اول '!AT128</f>
        <v>0</v>
      </c>
      <c r="AT127" s="368">
        <f t="shared" si="56"/>
        <v>90233423.909090906</v>
      </c>
      <c r="AU127" s="173">
        <f>'گام اول '!AV128</f>
        <v>65747473.885454543</v>
      </c>
      <c r="AV127" s="141">
        <f>'گام اول '!AW128</f>
        <v>87577928.909090906</v>
      </c>
      <c r="AW127" s="142">
        <f t="shared" si="57"/>
        <v>6130455.0236363644</v>
      </c>
      <c r="AX127" s="75">
        <f t="shared" si="58"/>
        <v>2574747.3885454545</v>
      </c>
      <c r="AY127" s="142">
        <f>'گام اول '!AZ128</f>
        <v>0</v>
      </c>
      <c r="AZ127" s="142">
        <f>'گام اول '!BA128</f>
        <v>0</v>
      </c>
      <c r="BA127" s="142">
        <f>'گام اول '!BB128</f>
        <v>0</v>
      </c>
      <c r="BB127" s="142">
        <f>'گام اول '!BC128</f>
        <v>0</v>
      </c>
      <c r="BC127" s="142">
        <f>'گام اول '!BD128</f>
        <v>0</v>
      </c>
      <c r="BD127" s="142">
        <f>'گام اول '!BE128</f>
        <v>0</v>
      </c>
      <c r="BE127" s="142">
        <f>'گام اول '!BF128</f>
        <v>0</v>
      </c>
      <c r="BF127" s="143">
        <f t="shared" si="59"/>
        <v>8705202.4121818189</v>
      </c>
      <c r="BG127" s="140">
        <f t="shared" si="60"/>
        <v>81528221</v>
      </c>
      <c r="BH127" s="144">
        <f t="shared" si="61"/>
        <v>90233423.909090906</v>
      </c>
      <c r="BI127" s="127">
        <f t="shared" si="96"/>
        <v>6556030</v>
      </c>
      <c r="BJ127" s="145">
        <f t="shared" si="62"/>
        <v>3278015</v>
      </c>
      <c r="BK127" s="145">
        <f t="shared" si="63"/>
        <v>983404.5</v>
      </c>
      <c r="BL127" s="146">
        <f t="shared" si="64"/>
        <v>1120000</v>
      </c>
      <c r="BM127" s="379">
        <v>0</v>
      </c>
      <c r="BN127" s="147">
        <f t="shared" si="65"/>
        <v>102170873.40909091</v>
      </c>
      <c r="BO127" s="148">
        <f t="shared" si="66"/>
        <v>87577928.909090906</v>
      </c>
      <c r="BP127" s="149">
        <f t="shared" si="67"/>
        <v>20142923.649090908</v>
      </c>
      <c r="BQ127" s="150">
        <f t="shared" si="68"/>
        <v>122313797.05818182</v>
      </c>
      <c r="BR127" s="151">
        <f t="shared" si="69"/>
        <v>100800</v>
      </c>
      <c r="BS127" s="147">
        <f t="shared" si="70"/>
        <v>122414597.05818182</v>
      </c>
      <c r="BT127" s="135">
        <v>0</v>
      </c>
      <c r="BU127" s="148">
        <f t="shared" si="71"/>
        <v>10217087.340909092</v>
      </c>
      <c r="BV127" s="152">
        <f t="shared" si="72"/>
        <v>5108543.6704545459</v>
      </c>
      <c r="BW127" s="133">
        <f t="shared" si="73"/>
        <v>107088966.04681818</v>
      </c>
      <c r="BX127" s="147">
        <f t="shared" si="74"/>
        <v>10817449.5</v>
      </c>
      <c r="BY127" s="134">
        <f t="shared" si="75"/>
        <v>96271516.546818182</v>
      </c>
      <c r="CD127" s="388">
        <f>'گام اول '!AU128</f>
        <v>90233423.909090906</v>
      </c>
      <c r="CE127" s="389">
        <f>'گام اول '!AV128</f>
        <v>65747473.885454543</v>
      </c>
      <c r="CF127" s="389">
        <f>'گام اول '!AW128</f>
        <v>87577928.909090906</v>
      </c>
      <c r="CG127" s="389">
        <f>'گام اول '!AX128</f>
        <v>6130455.0236363644</v>
      </c>
      <c r="CH127" s="389">
        <f>'گام اول '!AY128</f>
        <v>2574747.3885454545</v>
      </c>
      <c r="CI127" s="389">
        <f>'گام اول '!AZ128</f>
        <v>0</v>
      </c>
      <c r="CJ127" s="389">
        <f>'گام اول '!BA128</f>
        <v>0</v>
      </c>
      <c r="CK127" s="389">
        <f>'گام اول '!BB128</f>
        <v>0</v>
      </c>
      <c r="CL127" s="389">
        <f>'گام اول '!BC128</f>
        <v>0</v>
      </c>
      <c r="CM127" s="389">
        <f>'گام اول '!BD128</f>
        <v>0</v>
      </c>
      <c r="CN127" s="389">
        <f>'گام اول '!BE128</f>
        <v>0</v>
      </c>
      <c r="CO127" s="389">
        <f>'گام اول '!BF128</f>
        <v>0</v>
      </c>
      <c r="CP127" s="389">
        <f>'گام اول '!BG128</f>
        <v>8705202.4121818189</v>
      </c>
      <c r="CQ127" s="389">
        <f>'گام اول '!BH128</f>
        <v>81528221</v>
      </c>
      <c r="CR127" s="389">
        <f t="shared" si="76"/>
        <v>90233423.909090906</v>
      </c>
      <c r="CS127" s="55">
        <f t="shared" si="97"/>
        <v>6556030</v>
      </c>
      <c r="CT127" s="388">
        <f t="shared" si="77"/>
        <v>3278015</v>
      </c>
      <c r="CU127" s="389">
        <f t="shared" si="78"/>
        <v>983404.5</v>
      </c>
      <c r="CV127" s="389">
        <f t="shared" si="79"/>
        <v>1120000</v>
      </c>
      <c r="CW127" s="55">
        <v>0</v>
      </c>
      <c r="CX127" s="389">
        <f t="shared" si="80"/>
        <v>102170873.40909091</v>
      </c>
      <c r="CY127" s="389">
        <f t="shared" si="81"/>
        <v>87577928.909090906</v>
      </c>
      <c r="CZ127" s="389">
        <f t="shared" si="82"/>
        <v>20142923.649090908</v>
      </c>
      <c r="DA127" s="389">
        <f t="shared" si="83"/>
        <v>122313797.05818182</v>
      </c>
      <c r="DB127" s="389">
        <f t="shared" si="84"/>
        <v>100800</v>
      </c>
      <c r="DC127" s="389">
        <f t="shared" si="85"/>
        <v>122414597.05818182</v>
      </c>
      <c r="DD127" s="394">
        <v>0</v>
      </c>
      <c r="DE127" s="389">
        <f t="shared" si="86"/>
        <v>10217087.340909092</v>
      </c>
      <c r="DF127" s="389">
        <f t="shared" si="87"/>
        <v>5108543.6704545459</v>
      </c>
      <c r="DG127" s="389">
        <f t="shared" si="88"/>
        <v>107088966.04681818</v>
      </c>
      <c r="DH127" s="389">
        <f t="shared" si="89"/>
        <v>10817449.5</v>
      </c>
      <c r="DI127" s="389">
        <f t="shared" si="90"/>
        <v>96271516.546818182</v>
      </c>
      <c r="DJ127" s="389">
        <f t="shared" si="91"/>
        <v>0</v>
      </c>
      <c r="DL127" s="396">
        <f t="shared" si="92"/>
        <v>6638737.5</v>
      </c>
      <c r="DM127" s="396">
        <f t="shared" si="93"/>
        <v>-82707.5</v>
      </c>
    </row>
    <row r="128" spans="1:117" s="55" customFormat="1" ht="21" x14ac:dyDescent="0.2">
      <c r="A128" s="191">
        <f t="shared" si="55"/>
        <v>2655495</v>
      </c>
      <c r="B128" s="136">
        <f>'گام اول '!B129</f>
        <v>123</v>
      </c>
      <c r="C128" s="136">
        <f>'گام اول '!C129</f>
        <v>129</v>
      </c>
      <c r="D128" s="136">
        <f>'گام اول '!D129</f>
        <v>12944</v>
      </c>
      <c r="E128" s="136" t="str">
        <f>'گام اول '!E129</f>
        <v>محسن</v>
      </c>
      <c r="F128" s="136" t="str">
        <f>'گام اول '!F129</f>
        <v>منفرد</v>
      </c>
      <c r="G128" s="136" t="str">
        <f>'گام اول '!G129</f>
        <v xml:space="preserve">اداری </v>
      </c>
      <c r="H128" s="136" t="str">
        <f>'گام اول '!H129</f>
        <v>خراسان رضوی</v>
      </c>
      <c r="I128" s="136" t="str">
        <f>'گام اول '!I129</f>
        <v>266-700-4301339-1</v>
      </c>
      <c r="J128" s="136" t="str">
        <f>'گام اول '!J129</f>
        <v>0939734796</v>
      </c>
      <c r="K128" s="136">
        <f>'گام اول '!K129</f>
        <v>0</v>
      </c>
      <c r="L128" s="136" t="str">
        <f>'گام اول '!L129</f>
        <v>خراسان رضوی</v>
      </c>
      <c r="M128" s="136" t="str">
        <f>'گام اول '!M129</f>
        <v>اداری- دیپلم</v>
      </c>
      <c r="N128" s="120">
        <f>'گام اول '!N129</f>
        <v>0</v>
      </c>
      <c r="O128" s="119">
        <f>'گام اول '!O129</f>
        <v>0</v>
      </c>
      <c r="P128" s="121">
        <f>'گام اول '!P129</f>
        <v>0</v>
      </c>
      <c r="Q128" s="358">
        <f>'گام اول '!Q129</f>
        <v>30</v>
      </c>
      <c r="R128" s="358">
        <f>'گام اول '!R129</f>
        <v>100</v>
      </c>
      <c r="S128" s="358">
        <f>'گام اول '!S129</f>
        <v>0</v>
      </c>
      <c r="T128" s="358">
        <f>'گام اول '!T129</f>
        <v>0</v>
      </c>
      <c r="U128" s="137">
        <f>'گام اول '!U129</f>
        <v>0</v>
      </c>
      <c r="V128" s="120">
        <f>'گام اول '!W129</f>
        <v>0</v>
      </c>
      <c r="W128" s="121">
        <f>'گام اول '!X129</f>
        <v>0</v>
      </c>
      <c r="X128" s="366">
        <f>'گام اول '!Y129</f>
        <v>2</v>
      </c>
      <c r="Y128" s="366">
        <f>'گام اول '!Z129</f>
        <v>2</v>
      </c>
      <c r="Z128" s="138">
        <f>'گام اول '!AA129</f>
        <v>1145360</v>
      </c>
      <c r="AA128" s="138">
        <f>'گام اول '!AB129</f>
        <v>46667</v>
      </c>
      <c r="AB128" s="138">
        <f>'گام اول '!AC129</f>
        <v>1192027</v>
      </c>
      <c r="AC128" s="138">
        <f>'گام اول '!AD129</f>
        <v>4500000</v>
      </c>
      <c r="AD128" s="138">
        <f>'گام اول '!AE129</f>
        <v>6000000</v>
      </c>
      <c r="AE128" s="139">
        <f>'گام اول '!AF129</f>
        <v>227568.79090909089</v>
      </c>
      <c r="AF128" s="122">
        <f>'گام اول '!AG129</f>
        <v>34360800</v>
      </c>
      <c r="AG128" s="123">
        <f>'گام اول '!AH129</f>
        <v>1400010</v>
      </c>
      <c r="AH128" s="123">
        <f>'گام اول '!AI129</f>
        <v>22756879.09090909</v>
      </c>
      <c r="AI128" s="123">
        <f>'گام اول '!AJ129</f>
        <v>5310990</v>
      </c>
      <c r="AJ128" s="123">
        <f>'گام اول '!AK129</f>
        <v>4500000</v>
      </c>
      <c r="AK128" s="123">
        <f>'گام اول '!AL129</f>
        <v>6000000</v>
      </c>
      <c r="AL128" s="123">
        <f>'گام اول '!AM129</f>
        <v>0</v>
      </c>
      <c r="AM128" s="123">
        <f>'گام اول '!AN129</f>
        <v>0</v>
      </c>
      <c r="AN128" s="123">
        <f>'گام اول '!AO129</f>
        <v>0</v>
      </c>
      <c r="AO128" s="123">
        <f>'گام اول '!AP129</f>
        <v>4000000</v>
      </c>
      <c r="AP128" s="123">
        <f>'گام اول '!AQ129</f>
        <v>0</v>
      </c>
      <c r="AQ128" s="123">
        <f>'گام اول '!AR129</f>
        <v>0</v>
      </c>
      <c r="AR128" s="123">
        <f>'گام اول '!AS129</f>
        <v>0</v>
      </c>
      <c r="AS128" s="375">
        <f>'گام اول '!AT129</f>
        <v>0</v>
      </c>
      <c r="AT128" s="368">
        <f t="shared" si="56"/>
        <v>78328679.090909094</v>
      </c>
      <c r="AU128" s="173">
        <f>'گام اول '!AV129</f>
        <v>53406450.854545459</v>
      </c>
      <c r="AV128" s="141">
        <f>'گام اول '!AW129</f>
        <v>73017689.090909094</v>
      </c>
      <c r="AW128" s="142">
        <f t="shared" si="57"/>
        <v>5111238.2363636373</v>
      </c>
      <c r="AX128" s="75">
        <f t="shared" si="58"/>
        <v>1340645.0854545459</v>
      </c>
      <c r="AY128" s="142">
        <f>'گام اول '!AZ129</f>
        <v>0</v>
      </c>
      <c r="AZ128" s="142">
        <f>'گام اول '!BA129</f>
        <v>0</v>
      </c>
      <c r="BA128" s="142">
        <f>'گام اول '!BB129</f>
        <v>0</v>
      </c>
      <c r="BB128" s="142">
        <f>'گام اول '!BC129</f>
        <v>0</v>
      </c>
      <c r="BC128" s="142">
        <f>'گام اول '!BD129</f>
        <v>0</v>
      </c>
      <c r="BD128" s="142">
        <f>'گام اول '!BE129</f>
        <v>0</v>
      </c>
      <c r="BE128" s="142">
        <f>'گام اول '!BF129</f>
        <v>20000000</v>
      </c>
      <c r="BF128" s="143">
        <f t="shared" si="59"/>
        <v>26451883.321818184</v>
      </c>
      <c r="BG128" s="140">
        <f t="shared" si="60"/>
        <v>51876795</v>
      </c>
      <c r="BH128" s="144">
        <f t="shared" si="61"/>
        <v>78328679.090909094</v>
      </c>
      <c r="BI128" s="127">
        <f t="shared" si="96"/>
        <v>5960135</v>
      </c>
      <c r="BJ128" s="145">
        <f t="shared" si="62"/>
        <v>2980067.5</v>
      </c>
      <c r="BK128" s="145">
        <f t="shared" si="63"/>
        <v>894020.25</v>
      </c>
      <c r="BL128" s="146">
        <f t="shared" si="64"/>
        <v>1120000</v>
      </c>
      <c r="BM128" s="379">
        <v>0</v>
      </c>
      <c r="BN128" s="147">
        <f t="shared" si="65"/>
        <v>89282901.840909094</v>
      </c>
      <c r="BO128" s="148">
        <f t="shared" si="66"/>
        <v>73017689.090909094</v>
      </c>
      <c r="BP128" s="149">
        <f t="shared" si="67"/>
        <v>16794068.490909092</v>
      </c>
      <c r="BQ128" s="150">
        <f t="shared" si="68"/>
        <v>106076970.33181819</v>
      </c>
      <c r="BR128" s="151">
        <f t="shared" si="69"/>
        <v>100800</v>
      </c>
      <c r="BS128" s="147">
        <f t="shared" si="70"/>
        <v>106177770.33181819</v>
      </c>
      <c r="BT128" s="135">
        <v>0</v>
      </c>
      <c r="BU128" s="148">
        <f t="shared" si="71"/>
        <v>8928290.1840909105</v>
      </c>
      <c r="BV128" s="152">
        <f t="shared" si="72"/>
        <v>4464145.0920454552</v>
      </c>
      <c r="BW128" s="133">
        <f t="shared" si="73"/>
        <v>92785335.055681825</v>
      </c>
      <c r="BX128" s="147">
        <f t="shared" si="74"/>
        <v>9834222.75</v>
      </c>
      <c r="BY128" s="134">
        <f t="shared" si="75"/>
        <v>82951112.305681825</v>
      </c>
      <c r="CD128" s="388">
        <f>'گام اول '!AU129</f>
        <v>78328679.090909094</v>
      </c>
      <c r="CE128" s="389">
        <f>'گام اول '!AV129</f>
        <v>53406450.854545459</v>
      </c>
      <c r="CF128" s="389">
        <f>'گام اول '!AW129</f>
        <v>73017689.090909094</v>
      </c>
      <c r="CG128" s="389">
        <f>'گام اول '!AX129</f>
        <v>5111238.2363636373</v>
      </c>
      <c r="CH128" s="389">
        <f>'گام اول '!AY129</f>
        <v>1340645.0854545459</v>
      </c>
      <c r="CI128" s="389">
        <f>'گام اول '!AZ129</f>
        <v>0</v>
      </c>
      <c r="CJ128" s="389">
        <f>'گام اول '!BA129</f>
        <v>0</v>
      </c>
      <c r="CK128" s="389">
        <f>'گام اول '!BB129</f>
        <v>0</v>
      </c>
      <c r="CL128" s="389">
        <f>'گام اول '!BC129</f>
        <v>0</v>
      </c>
      <c r="CM128" s="389">
        <f>'گام اول '!BD129</f>
        <v>0</v>
      </c>
      <c r="CN128" s="389">
        <f>'گام اول '!BE129</f>
        <v>0</v>
      </c>
      <c r="CO128" s="389">
        <f>'گام اول '!BF129</f>
        <v>20000000</v>
      </c>
      <c r="CP128" s="389">
        <f>'گام اول '!BG129</f>
        <v>26451883.321818184</v>
      </c>
      <c r="CQ128" s="389">
        <f>'گام اول '!BH129</f>
        <v>51876795</v>
      </c>
      <c r="CR128" s="389">
        <f t="shared" si="76"/>
        <v>78328679.090909094</v>
      </c>
      <c r="CS128" s="55">
        <f t="shared" si="97"/>
        <v>5960135</v>
      </c>
      <c r="CT128" s="388">
        <f t="shared" si="77"/>
        <v>2980067.5</v>
      </c>
      <c r="CU128" s="389">
        <f t="shared" si="78"/>
        <v>894020.25</v>
      </c>
      <c r="CV128" s="389">
        <f t="shared" si="79"/>
        <v>1120000</v>
      </c>
      <c r="CW128" s="55">
        <v>0</v>
      </c>
      <c r="CX128" s="389">
        <f t="shared" si="80"/>
        <v>89282901.840909094</v>
      </c>
      <c r="CY128" s="389">
        <f t="shared" si="81"/>
        <v>73017689.090909094</v>
      </c>
      <c r="CZ128" s="389">
        <f t="shared" si="82"/>
        <v>16794068.490909092</v>
      </c>
      <c r="DA128" s="389">
        <f t="shared" si="83"/>
        <v>106076970.33181819</v>
      </c>
      <c r="DB128" s="389">
        <f t="shared" si="84"/>
        <v>100800</v>
      </c>
      <c r="DC128" s="389">
        <f t="shared" si="85"/>
        <v>106177770.33181819</v>
      </c>
      <c r="DD128" s="394">
        <v>0</v>
      </c>
      <c r="DE128" s="389">
        <f t="shared" si="86"/>
        <v>8928290.1840909105</v>
      </c>
      <c r="DF128" s="389">
        <f t="shared" si="87"/>
        <v>4464145.0920454552</v>
      </c>
      <c r="DG128" s="389">
        <f t="shared" si="88"/>
        <v>92785335.055681825</v>
      </c>
      <c r="DH128" s="389">
        <f t="shared" si="89"/>
        <v>9834222.75</v>
      </c>
      <c r="DI128" s="389">
        <f t="shared" si="90"/>
        <v>82951112.305681825</v>
      </c>
      <c r="DJ128" s="389">
        <f t="shared" si="91"/>
        <v>0</v>
      </c>
      <c r="DL128" s="396">
        <f t="shared" si="92"/>
        <v>6638737.5</v>
      </c>
      <c r="DM128" s="396">
        <f t="shared" si="93"/>
        <v>-678602.5</v>
      </c>
    </row>
    <row r="129" spans="1:117" s="55" customFormat="1" ht="21" x14ac:dyDescent="0.2">
      <c r="A129" s="191">
        <f t="shared" si="55"/>
        <v>2655495</v>
      </c>
      <c r="B129" s="136">
        <f>'گام اول '!B130</f>
        <v>124</v>
      </c>
      <c r="C129" s="136">
        <f>'گام اول '!C130</f>
        <v>130</v>
      </c>
      <c r="D129" s="136">
        <f>'گام اول '!D130</f>
        <v>12941</v>
      </c>
      <c r="E129" s="136" t="str">
        <f>'گام اول '!E130</f>
        <v>امیر</v>
      </c>
      <c r="F129" s="136" t="str">
        <f>'گام اول '!F130</f>
        <v>فیروزی</v>
      </c>
      <c r="G129" s="136" t="str">
        <f>'گام اول '!G130</f>
        <v xml:space="preserve">اداری </v>
      </c>
      <c r="H129" s="136" t="str">
        <f>'گام اول '!H130</f>
        <v>خراسان رضوی</v>
      </c>
      <c r="I129" s="136" t="str">
        <f>'گام اول '!I130</f>
        <v>177-12-3840462-1</v>
      </c>
      <c r="J129" s="136" t="str">
        <f>'گام اول '!J130</f>
        <v>0920753957</v>
      </c>
      <c r="K129" s="136" t="str">
        <f>'گام اول '!K130</f>
        <v>0068423567</v>
      </c>
      <c r="L129" s="136" t="str">
        <f>'گام اول '!L130</f>
        <v>خراسان رضوی</v>
      </c>
      <c r="M129" s="136" t="str">
        <f>'گام اول '!M130</f>
        <v>اداری-کارشناسی</v>
      </c>
      <c r="N129" s="120">
        <f>'گام اول '!N130</f>
        <v>0</v>
      </c>
      <c r="O129" s="119">
        <f>'گام اول '!O130</f>
        <v>0</v>
      </c>
      <c r="P129" s="121">
        <f>'گام اول '!P130</f>
        <v>0</v>
      </c>
      <c r="Q129" s="358">
        <f>'گام اول '!Q130</f>
        <v>30</v>
      </c>
      <c r="R129" s="358">
        <f>'گام اول '!R130</f>
        <v>70</v>
      </c>
      <c r="S129" s="358">
        <f>'گام اول '!S130</f>
        <v>0</v>
      </c>
      <c r="T129" s="358">
        <f>'گام اول '!T130</f>
        <v>0</v>
      </c>
      <c r="U129" s="137">
        <f>'گام اول '!U130</f>
        <v>0</v>
      </c>
      <c r="V129" s="120">
        <f>'گام اول '!W130</f>
        <v>0</v>
      </c>
      <c r="W129" s="121">
        <f>'گام اول '!X130</f>
        <v>0</v>
      </c>
      <c r="X129" s="366">
        <f>'گام اول '!Y130</f>
        <v>0</v>
      </c>
      <c r="Y129" s="366">
        <f>'گام اول '!Z130</f>
        <v>0</v>
      </c>
      <c r="Z129" s="138">
        <f>'گام اول '!AA130</f>
        <v>1477052</v>
      </c>
      <c r="AA129" s="138">
        <f>'گام اول '!AB130</f>
        <v>46667</v>
      </c>
      <c r="AB129" s="138">
        <f>'گام اول '!AC130</f>
        <v>1523719</v>
      </c>
      <c r="AC129" s="138">
        <f>'گام اول '!AD130</f>
        <v>4500000</v>
      </c>
      <c r="AD129" s="138">
        <f>'گام اول '!AE130</f>
        <v>6000000</v>
      </c>
      <c r="AE129" s="139">
        <f>'گام اول '!AF130</f>
        <v>290891.80909090908</v>
      </c>
      <c r="AF129" s="122">
        <f>'گام اول '!AG130</f>
        <v>44311560</v>
      </c>
      <c r="AG129" s="123">
        <f>'گام اول '!AH130</f>
        <v>1400010</v>
      </c>
      <c r="AH129" s="123">
        <f>'گام اول '!AI130</f>
        <v>20362426.636363637</v>
      </c>
      <c r="AI129" s="123">
        <f>'گام اول '!AJ130</f>
        <v>0</v>
      </c>
      <c r="AJ129" s="123">
        <f>'گام اول '!AK130</f>
        <v>4500000</v>
      </c>
      <c r="AK129" s="123">
        <f>'گام اول '!AL130</f>
        <v>6000000</v>
      </c>
      <c r="AL129" s="123">
        <f>'گام اول '!AM130</f>
        <v>0</v>
      </c>
      <c r="AM129" s="123">
        <f>'گام اول '!AN130</f>
        <v>0</v>
      </c>
      <c r="AN129" s="123">
        <f>'گام اول '!AO130</f>
        <v>0</v>
      </c>
      <c r="AO129" s="123">
        <f>'گام اول '!AP130</f>
        <v>4000000</v>
      </c>
      <c r="AP129" s="123">
        <f>'گام اول '!AQ130</f>
        <v>0</v>
      </c>
      <c r="AQ129" s="123">
        <f>'گام اول '!AR130</f>
        <v>0</v>
      </c>
      <c r="AR129" s="123">
        <f>'گام اول '!AS130</f>
        <v>0</v>
      </c>
      <c r="AS129" s="375">
        <f>'گام اول '!AT130</f>
        <v>0</v>
      </c>
      <c r="AT129" s="368">
        <f t="shared" si="56"/>
        <v>80573996.63636364</v>
      </c>
      <c r="AU129" s="173">
        <f>'گام اول '!AV130</f>
        <v>60433816.871818185</v>
      </c>
      <c r="AV129" s="141">
        <f>'گام اول '!AW130</f>
        <v>80573996.63636364</v>
      </c>
      <c r="AW129" s="142">
        <f t="shared" si="57"/>
        <v>5640179.7645454556</v>
      </c>
      <c r="AX129" s="75">
        <f t="shared" si="58"/>
        <v>2043381.6871818185</v>
      </c>
      <c r="AY129" s="142">
        <f>'گام اول '!AZ130</f>
        <v>0</v>
      </c>
      <c r="AZ129" s="142">
        <f>'گام اول '!BA130</f>
        <v>0</v>
      </c>
      <c r="BA129" s="142">
        <f>'گام اول '!BB130</f>
        <v>0</v>
      </c>
      <c r="BB129" s="142">
        <f>'گام اول '!BC130</f>
        <v>0</v>
      </c>
      <c r="BC129" s="142">
        <f>'گام اول '!BD130</f>
        <v>0</v>
      </c>
      <c r="BD129" s="142">
        <f>'گام اول '!BE130</f>
        <v>0</v>
      </c>
      <c r="BE129" s="142">
        <f>'گام اول '!BF130</f>
        <v>0</v>
      </c>
      <c r="BF129" s="143">
        <f t="shared" si="59"/>
        <v>7683561.4517272739</v>
      </c>
      <c r="BG129" s="140">
        <f t="shared" si="60"/>
        <v>72890435</v>
      </c>
      <c r="BH129" s="144">
        <f t="shared" si="61"/>
        <v>80573996.63636364</v>
      </c>
      <c r="BI129" s="398">
        <f t="shared" ref="BI129:BI143" si="100">(((885165*30)*3)/12)/30*Q129</f>
        <v>6638737.5</v>
      </c>
      <c r="BJ129" s="145">
        <f t="shared" si="62"/>
        <v>3809297.5</v>
      </c>
      <c r="BK129" s="145">
        <f t="shared" si="63"/>
        <v>1142789.25</v>
      </c>
      <c r="BL129" s="146">
        <f t="shared" si="64"/>
        <v>1120000</v>
      </c>
      <c r="BM129" s="379">
        <v>0</v>
      </c>
      <c r="BN129" s="147">
        <f t="shared" si="65"/>
        <v>93284820.88636364</v>
      </c>
      <c r="BO129" s="148">
        <f t="shared" si="66"/>
        <v>80573996.63636364</v>
      </c>
      <c r="BP129" s="149">
        <f t="shared" si="67"/>
        <v>18532019.226363637</v>
      </c>
      <c r="BQ129" s="150">
        <f t="shared" si="68"/>
        <v>111816840.11272728</v>
      </c>
      <c r="BR129" s="151">
        <f t="shared" si="69"/>
        <v>100800</v>
      </c>
      <c r="BS129" s="147">
        <f t="shared" si="70"/>
        <v>111917640.11272728</v>
      </c>
      <c r="BT129" s="135">
        <v>0</v>
      </c>
      <c r="BU129" s="148">
        <f t="shared" si="71"/>
        <v>9328482.0886363648</v>
      </c>
      <c r="BV129" s="152">
        <f t="shared" si="72"/>
        <v>4664241.0443181824</v>
      </c>
      <c r="BW129" s="133">
        <f t="shared" si="73"/>
        <v>97924916.979772732</v>
      </c>
      <c r="BX129" s="147">
        <f t="shared" si="74"/>
        <v>11590824.25</v>
      </c>
      <c r="BY129" s="134">
        <f t="shared" si="75"/>
        <v>86334092.729772732</v>
      </c>
      <c r="CD129" s="388">
        <f>'گام اول '!AU130</f>
        <v>80573996.63636364</v>
      </c>
      <c r="CE129" s="389">
        <f>'گام اول '!AV130</f>
        <v>60433816.871818185</v>
      </c>
      <c r="CF129" s="389">
        <f>'گام اول '!AW130</f>
        <v>80573996.63636364</v>
      </c>
      <c r="CG129" s="389">
        <f>'گام اول '!AX130</f>
        <v>5640179.7645454556</v>
      </c>
      <c r="CH129" s="389">
        <f>'گام اول '!AY130</f>
        <v>2043381.6871818185</v>
      </c>
      <c r="CI129" s="389">
        <f>'گام اول '!AZ130</f>
        <v>0</v>
      </c>
      <c r="CJ129" s="389">
        <f>'گام اول '!BA130</f>
        <v>0</v>
      </c>
      <c r="CK129" s="389">
        <f>'گام اول '!BB130</f>
        <v>0</v>
      </c>
      <c r="CL129" s="389">
        <f>'گام اول '!BC130</f>
        <v>0</v>
      </c>
      <c r="CM129" s="389">
        <f>'گام اول '!BD130</f>
        <v>0</v>
      </c>
      <c r="CN129" s="389">
        <f>'گام اول '!BE130</f>
        <v>0</v>
      </c>
      <c r="CO129" s="389">
        <f>'گام اول '!BF130</f>
        <v>0</v>
      </c>
      <c r="CP129" s="389">
        <f>'گام اول '!BG130</f>
        <v>7683561.4517272739</v>
      </c>
      <c r="CQ129" s="389">
        <f>'گام اول '!BH130</f>
        <v>72890435</v>
      </c>
      <c r="CR129" s="389">
        <f t="shared" si="76"/>
        <v>80573996.63636364</v>
      </c>
      <c r="CS129" s="399">
        <f t="shared" ref="CS129:CS143" si="101">(885165*30/12*3)/30*Q129</f>
        <v>6638737.5</v>
      </c>
      <c r="CT129" s="388">
        <f t="shared" si="77"/>
        <v>3809297.5</v>
      </c>
      <c r="CU129" s="389">
        <f t="shared" si="78"/>
        <v>1142789.25</v>
      </c>
      <c r="CV129" s="389">
        <f t="shared" si="79"/>
        <v>1120000</v>
      </c>
      <c r="CW129" s="55">
        <v>0</v>
      </c>
      <c r="CX129" s="389">
        <f t="shared" si="80"/>
        <v>93284820.88636364</v>
      </c>
      <c r="CY129" s="389">
        <f t="shared" si="81"/>
        <v>80573996.63636364</v>
      </c>
      <c r="CZ129" s="389">
        <f t="shared" si="82"/>
        <v>18532019.226363637</v>
      </c>
      <c r="DA129" s="389">
        <f t="shared" si="83"/>
        <v>111816840.11272728</v>
      </c>
      <c r="DB129" s="389">
        <f t="shared" si="84"/>
        <v>100800</v>
      </c>
      <c r="DC129" s="389">
        <f t="shared" si="85"/>
        <v>111917640.11272728</v>
      </c>
      <c r="DD129" s="394">
        <v>0</v>
      </c>
      <c r="DE129" s="389">
        <f t="shared" si="86"/>
        <v>9328482.0886363648</v>
      </c>
      <c r="DF129" s="389">
        <f t="shared" si="87"/>
        <v>4664241.0443181824</v>
      </c>
      <c r="DG129" s="389">
        <f t="shared" si="88"/>
        <v>97924916.979772732</v>
      </c>
      <c r="DH129" s="389">
        <f t="shared" si="89"/>
        <v>11590824.25</v>
      </c>
      <c r="DI129" s="389">
        <f t="shared" si="90"/>
        <v>86334092.729772732</v>
      </c>
      <c r="DJ129" s="389">
        <f t="shared" si="91"/>
        <v>0</v>
      </c>
      <c r="DL129" s="397">
        <f t="shared" si="92"/>
        <v>6638737.5</v>
      </c>
      <c r="DM129" s="397">
        <f t="shared" si="93"/>
        <v>0</v>
      </c>
    </row>
    <row r="130" spans="1:117" s="55" customFormat="1" ht="21" x14ac:dyDescent="0.2">
      <c r="A130" s="191">
        <f t="shared" si="55"/>
        <v>2655495</v>
      </c>
      <c r="B130" s="136">
        <f>'گام اول '!B131</f>
        <v>125</v>
      </c>
      <c r="C130" s="136">
        <f>'گام اول '!C131</f>
        <v>133</v>
      </c>
      <c r="D130" s="136">
        <f>'گام اول '!D131</f>
        <v>12961</v>
      </c>
      <c r="E130" s="136" t="str">
        <f>'گام اول '!E131</f>
        <v>عباس</v>
      </c>
      <c r="F130" s="136" t="str">
        <f>'گام اول '!F131</f>
        <v>رضاپور</v>
      </c>
      <c r="G130" s="136" t="str">
        <f>'گام اول '!G131</f>
        <v xml:space="preserve">اداری </v>
      </c>
      <c r="H130" s="136" t="str">
        <f>'گام اول '!H131</f>
        <v>خراسان شمالی</v>
      </c>
      <c r="I130" s="136" t="str">
        <f>'گام اول '!I131</f>
        <v>136-813-2186655-1</v>
      </c>
      <c r="J130" s="136" t="str">
        <f>'گام اول '!J131</f>
        <v>0829377123</v>
      </c>
      <c r="K130" s="136" t="str">
        <f>'گام اول '!K131</f>
        <v>0067084063</v>
      </c>
      <c r="L130" s="136" t="str">
        <f>'گام اول '!L131</f>
        <v>خراسان شمالی</v>
      </c>
      <c r="M130" s="136" t="str">
        <f>'گام اول '!M131</f>
        <v>اداری-کارشناسی</v>
      </c>
      <c r="N130" s="120">
        <f>'گام اول '!N131</f>
        <v>0</v>
      </c>
      <c r="O130" s="119">
        <f>'گام اول '!O131</f>
        <v>0</v>
      </c>
      <c r="P130" s="121">
        <f>'گام اول '!P131</f>
        <v>0</v>
      </c>
      <c r="Q130" s="358">
        <f>'گام اول '!Q131</f>
        <v>30</v>
      </c>
      <c r="R130" s="358">
        <f>'گام اول '!R131</f>
        <v>32</v>
      </c>
      <c r="S130" s="358">
        <f>'گام اول '!S131</f>
        <v>0</v>
      </c>
      <c r="T130" s="358">
        <f>'گام اول '!T131</f>
        <v>0</v>
      </c>
      <c r="U130" s="137">
        <f>'گام اول '!U131</f>
        <v>4</v>
      </c>
      <c r="V130" s="120">
        <f>'گام اول '!W131</f>
        <v>0</v>
      </c>
      <c r="W130" s="121">
        <f>'گام اول '!X131</f>
        <v>0</v>
      </c>
      <c r="X130" s="366">
        <f>'گام اول '!Y131</f>
        <v>1</v>
      </c>
      <c r="Y130" s="366">
        <f>'گام اول '!Z131</f>
        <v>1</v>
      </c>
      <c r="Z130" s="138">
        <f>'گام اول '!AA131</f>
        <v>1477052</v>
      </c>
      <c r="AA130" s="138">
        <f>'گام اول '!AB131</f>
        <v>46667</v>
      </c>
      <c r="AB130" s="138">
        <f>'گام اول '!AC131</f>
        <v>1523719</v>
      </c>
      <c r="AC130" s="138">
        <f>'گام اول '!AD131</f>
        <v>4500000</v>
      </c>
      <c r="AD130" s="138">
        <f>'گام اول '!AE131</f>
        <v>6000000</v>
      </c>
      <c r="AE130" s="139">
        <f>'گام اول '!AF131</f>
        <v>290891.80909090908</v>
      </c>
      <c r="AF130" s="122">
        <f>'گام اول '!AG131</f>
        <v>44311560</v>
      </c>
      <c r="AG130" s="123">
        <f>'گام اول '!AH131</f>
        <v>1400010</v>
      </c>
      <c r="AH130" s="123">
        <f>'گام اول '!AI131</f>
        <v>9308537.8909090906</v>
      </c>
      <c r="AI130" s="123">
        <f>'گام اول '!AJ131</f>
        <v>2655495</v>
      </c>
      <c r="AJ130" s="123">
        <f>'گام اول '!AK131</f>
        <v>4500000</v>
      </c>
      <c r="AK130" s="123">
        <f>'گام اول '!AL131</f>
        <v>6000000</v>
      </c>
      <c r="AL130" s="123">
        <f>'گام اول '!AM131</f>
        <v>0</v>
      </c>
      <c r="AM130" s="123">
        <f>'گام اول '!AN131</f>
        <v>0</v>
      </c>
      <c r="AN130" s="123">
        <f>'گام اول '!AO131</f>
        <v>6094876</v>
      </c>
      <c r="AO130" s="123">
        <f>'گام اول '!AP131</f>
        <v>3000000</v>
      </c>
      <c r="AP130" s="123">
        <f>'گام اول '!AQ131</f>
        <v>0</v>
      </c>
      <c r="AQ130" s="123">
        <f>'گام اول '!AR131</f>
        <v>0</v>
      </c>
      <c r="AR130" s="123">
        <f>'گام اول '!AS131</f>
        <v>0</v>
      </c>
      <c r="AS130" s="375">
        <f>'گام اول '!AT131</f>
        <v>0</v>
      </c>
      <c r="AT130" s="368">
        <f t="shared" si="56"/>
        <v>77270478.890909091</v>
      </c>
      <c r="AU130" s="173">
        <f>'گام اول '!AV131</f>
        <v>50223700.338545457</v>
      </c>
      <c r="AV130" s="141">
        <f>'گام اول '!AW131</f>
        <v>68520107.890909091</v>
      </c>
      <c r="AW130" s="142">
        <f t="shared" si="57"/>
        <v>4796407.5523636369</v>
      </c>
      <c r="AX130" s="75">
        <f t="shared" si="58"/>
        <v>1022370.0338545457</v>
      </c>
      <c r="AY130" s="142">
        <f>'گام اول '!AZ131</f>
        <v>0</v>
      </c>
      <c r="AZ130" s="142">
        <f>'گام اول '!BA131</f>
        <v>0</v>
      </c>
      <c r="BA130" s="142">
        <f>'گام اول '!BB131</f>
        <v>0</v>
      </c>
      <c r="BB130" s="142">
        <f>'گام اول '!BC131</f>
        <v>0</v>
      </c>
      <c r="BC130" s="142">
        <f>'گام اول '!BD131</f>
        <v>0</v>
      </c>
      <c r="BD130" s="142">
        <f>'گام اول '!BE131</f>
        <v>0</v>
      </c>
      <c r="BE130" s="142">
        <f>'گام اول '!BF131</f>
        <v>0</v>
      </c>
      <c r="BF130" s="143">
        <f t="shared" si="59"/>
        <v>5818777.5862181829</v>
      </c>
      <c r="BG130" s="140">
        <f t="shared" si="60"/>
        <v>71451701</v>
      </c>
      <c r="BH130" s="144">
        <f t="shared" si="61"/>
        <v>77270478.890909091</v>
      </c>
      <c r="BI130" s="398">
        <f t="shared" si="100"/>
        <v>6638737.5</v>
      </c>
      <c r="BJ130" s="145">
        <f t="shared" si="62"/>
        <v>3809297.5</v>
      </c>
      <c r="BK130" s="145">
        <f t="shared" si="63"/>
        <v>1142789.25</v>
      </c>
      <c r="BL130" s="146">
        <f t="shared" si="64"/>
        <v>1120000</v>
      </c>
      <c r="BM130" s="379">
        <v>0</v>
      </c>
      <c r="BN130" s="147">
        <f t="shared" si="65"/>
        <v>89981303.140909091</v>
      </c>
      <c r="BO130" s="148">
        <f t="shared" si="66"/>
        <v>68520107.890909091</v>
      </c>
      <c r="BP130" s="149">
        <f t="shared" si="67"/>
        <v>15759624.814909091</v>
      </c>
      <c r="BQ130" s="150">
        <f t="shared" si="68"/>
        <v>105740927.95581818</v>
      </c>
      <c r="BR130" s="151">
        <f t="shared" si="69"/>
        <v>100800</v>
      </c>
      <c r="BS130" s="147">
        <f t="shared" si="70"/>
        <v>105841727.95581818</v>
      </c>
      <c r="BT130" s="135">
        <v>0</v>
      </c>
      <c r="BU130" s="148">
        <f t="shared" si="71"/>
        <v>8998130.3140909094</v>
      </c>
      <c r="BV130" s="152">
        <f t="shared" si="72"/>
        <v>4499065.1570454547</v>
      </c>
      <c r="BW130" s="133">
        <f t="shared" si="73"/>
        <v>92344532.484681815</v>
      </c>
      <c r="BX130" s="147">
        <f t="shared" si="74"/>
        <v>11590824.25</v>
      </c>
      <c r="BY130" s="134">
        <f t="shared" si="75"/>
        <v>80753708.234681815</v>
      </c>
      <c r="CD130" s="388">
        <f>'گام اول '!AU131</f>
        <v>77270478.890909091</v>
      </c>
      <c r="CE130" s="389">
        <f>'گام اول '!AV131</f>
        <v>50223700.338545457</v>
      </c>
      <c r="CF130" s="389">
        <f>'گام اول '!AW131</f>
        <v>68520107.890909091</v>
      </c>
      <c r="CG130" s="389">
        <f>'گام اول '!AX131</f>
        <v>4796407.5523636369</v>
      </c>
      <c r="CH130" s="389">
        <f>'گام اول '!AY131</f>
        <v>1022370.0338545457</v>
      </c>
      <c r="CI130" s="389">
        <f>'گام اول '!AZ131</f>
        <v>0</v>
      </c>
      <c r="CJ130" s="389">
        <f>'گام اول '!BA131</f>
        <v>0</v>
      </c>
      <c r="CK130" s="389">
        <f>'گام اول '!BB131</f>
        <v>0</v>
      </c>
      <c r="CL130" s="389">
        <f>'گام اول '!BC131</f>
        <v>0</v>
      </c>
      <c r="CM130" s="389">
        <f>'گام اول '!BD131</f>
        <v>0</v>
      </c>
      <c r="CN130" s="389">
        <f>'گام اول '!BE131</f>
        <v>0</v>
      </c>
      <c r="CO130" s="389">
        <f>'گام اول '!BF131</f>
        <v>0</v>
      </c>
      <c r="CP130" s="389">
        <f>'گام اول '!BG131</f>
        <v>5818777.5862181829</v>
      </c>
      <c r="CQ130" s="389">
        <f>'گام اول '!BH131</f>
        <v>71451701</v>
      </c>
      <c r="CR130" s="389">
        <f t="shared" si="76"/>
        <v>77270478.890909091</v>
      </c>
      <c r="CS130" s="399">
        <f t="shared" si="101"/>
        <v>6638737.5</v>
      </c>
      <c r="CT130" s="388">
        <f t="shared" si="77"/>
        <v>3809297.5</v>
      </c>
      <c r="CU130" s="389">
        <f t="shared" si="78"/>
        <v>1142789.25</v>
      </c>
      <c r="CV130" s="389">
        <f t="shared" si="79"/>
        <v>1120000</v>
      </c>
      <c r="CW130" s="55">
        <v>0</v>
      </c>
      <c r="CX130" s="389">
        <f t="shared" si="80"/>
        <v>89981303.140909091</v>
      </c>
      <c r="CY130" s="389">
        <f t="shared" si="81"/>
        <v>68520107.890909091</v>
      </c>
      <c r="CZ130" s="389">
        <f t="shared" si="82"/>
        <v>15759624.814909091</v>
      </c>
      <c r="DA130" s="389">
        <f t="shared" si="83"/>
        <v>105740927.95581818</v>
      </c>
      <c r="DB130" s="389">
        <f t="shared" si="84"/>
        <v>100800</v>
      </c>
      <c r="DC130" s="389">
        <f t="shared" si="85"/>
        <v>105841727.95581818</v>
      </c>
      <c r="DD130" s="394">
        <v>0</v>
      </c>
      <c r="DE130" s="389">
        <f t="shared" si="86"/>
        <v>8998130.3140909094</v>
      </c>
      <c r="DF130" s="389">
        <f t="shared" si="87"/>
        <v>4499065.1570454547</v>
      </c>
      <c r="DG130" s="389">
        <f t="shared" si="88"/>
        <v>92344532.484681815</v>
      </c>
      <c r="DH130" s="389">
        <f t="shared" si="89"/>
        <v>11590824.25</v>
      </c>
      <c r="DI130" s="389">
        <f t="shared" si="90"/>
        <v>80753708.234681815</v>
      </c>
      <c r="DJ130" s="389">
        <f t="shared" si="91"/>
        <v>0</v>
      </c>
      <c r="DL130" s="397">
        <f t="shared" si="92"/>
        <v>6638737.5</v>
      </c>
      <c r="DM130" s="397">
        <f t="shared" si="93"/>
        <v>0</v>
      </c>
    </row>
    <row r="131" spans="1:117" s="55" customFormat="1" ht="21" x14ac:dyDescent="0.2">
      <c r="A131" s="191">
        <f t="shared" si="55"/>
        <v>2655495</v>
      </c>
      <c r="B131" s="136">
        <f>'گام اول '!B132</f>
        <v>126</v>
      </c>
      <c r="C131" s="136">
        <f>'گام اول '!C132</f>
        <v>134</v>
      </c>
      <c r="D131" s="136">
        <f>'گام اول '!D132</f>
        <v>12959</v>
      </c>
      <c r="E131" s="136" t="str">
        <f>'گام اول '!E132</f>
        <v>حسن</v>
      </c>
      <c r="F131" s="136" t="str">
        <f>'گام اول '!F132</f>
        <v>وحداني</v>
      </c>
      <c r="G131" s="136" t="str">
        <f>'گام اول '!G132</f>
        <v xml:space="preserve">اداری </v>
      </c>
      <c r="H131" s="136" t="str">
        <f>'گام اول '!H132</f>
        <v>خراسان شمالی</v>
      </c>
      <c r="I131" s="136" t="str">
        <f>'گام اول '!I132</f>
        <v>231-3-2875571-1</v>
      </c>
      <c r="J131" s="136" t="str">
        <f>'گام اول '!J132</f>
        <v>0680391959</v>
      </c>
      <c r="K131" s="136" t="str">
        <f>'گام اول '!K132</f>
        <v>0067535021</v>
      </c>
      <c r="L131" s="136" t="str">
        <f>'گام اول '!L132</f>
        <v>خراسان شمالی</v>
      </c>
      <c r="M131" s="136" t="str">
        <f>'گام اول '!M132</f>
        <v>اداری-کارشناسی</v>
      </c>
      <c r="N131" s="120">
        <f>'گام اول '!N132</f>
        <v>0</v>
      </c>
      <c r="O131" s="119">
        <f>'گام اول '!O132</f>
        <v>0</v>
      </c>
      <c r="P131" s="121">
        <f>'گام اول '!P132</f>
        <v>0</v>
      </c>
      <c r="Q131" s="358">
        <f>'گام اول '!Q132</f>
        <v>30</v>
      </c>
      <c r="R131" s="358">
        <f>'گام اول '!R132</f>
        <v>47</v>
      </c>
      <c r="S131" s="358">
        <f>'گام اول '!S132</f>
        <v>0</v>
      </c>
      <c r="T131" s="358">
        <f>'گام اول '!T132</f>
        <v>0</v>
      </c>
      <c r="U131" s="137">
        <f>'گام اول '!U132</f>
        <v>6</v>
      </c>
      <c r="V131" s="120">
        <f>'گام اول '!W132</f>
        <v>0</v>
      </c>
      <c r="W131" s="121">
        <f>'گام اول '!X132</f>
        <v>0</v>
      </c>
      <c r="X131" s="366">
        <f>'گام اول '!Y132</f>
        <v>2</v>
      </c>
      <c r="Y131" s="366">
        <f>'گام اول '!Z132</f>
        <v>2</v>
      </c>
      <c r="Z131" s="138">
        <f>'گام اول '!AA132</f>
        <v>1477052</v>
      </c>
      <c r="AA131" s="138">
        <f>'گام اول '!AB132</f>
        <v>46667</v>
      </c>
      <c r="AB131" s="138">
        <f>'گام اول '!AC132</f>
        <v>1523719</v>
      </c>
      <c r="AC131" s="138">
        <f>'گام اول '!AD132</f>
        <v>4500000</v>
      </c>
      <c r="AD131" s="138">
        <f>'گام اول '!AE132</f>
        <v>6000000</v>
      </c>
      <c r="AE131" s="139">
        <f>'گام اول '!AF132</f>
        <v>290891.80909090908</v>
      </c>
      <c r="AF131" s="122">
        <f>'گام اول '!AG132</f>
        <v>44311560</v>
      </c>
      <c r="AG131" s="123">
        <f>'گام اول '!AH132</f>
        <v>1400010</v>
      </c>
      <c r="AH131" s="123">
        <f>'گام اول '!AI132</f>
        <v>13671915.027272727</v>
      </c>
      <c r="AI131" s="123">
        <f>'گام اول '!AJ132</f>
        <v>5310990</v>
      </c>
      <c r="AJ131" s="123">
        <f>'گام اول '!AK132</f>
        <v>4500000</v>
      </c>
      <c r="AK131" s="123">
        <f>'گام اول '!AL132</f>
        <v>6000000</v>
      </c>
      <c r="AL131" s="123">
        <f>'گام اول '!AM132</f>
        <v>0</v>
      </c>
      <c r="AM131" s="123">
        <f>'گام اول '!AN132</f>
        <v>0</v>
      </c>
      <c r="AN131" s="123">
        <f>'گام اول '!AO132</f>
        <v>9142314</v>
      </c>
      <c r="AO131" s="123">
        <f>'گام اول '!AP132</f>
        <v>2800000</v>
      </c>
      <c r="AP131" s="123">
        <f>'گام اول '!AQ132</f>
        <v>0</v>
      </c>
      <c r="AQ131" s="123">
        <f>'گام اول '!AR132</f>
        <v>0</v>
      </c>
      <c r="AR131" s="123">
        <f>'گام اول '!AS132</f>
        <v>0</v>
      </c>
      <c r="AS131" s="375">
        <f>'گام اول '!AT132</f>
        <v>0</v>
      </c>
      <c r="AT131" s="368">
        <f t="shared" si="56"/>
        <v>87136789.027272731</v>
      </c>
      <c r="AU131" s="173">
        <f>'گام اول '!AV132</f>
        <v>54295641.075363636</v>
      </c>
      <c r="AV131" s="141">
        <f>'گام اول '!AW132</f>
        <v>72683485.027272731</v>
      </c>
      <c r="AW131" s="142">
        <f t="shared" si="57"/>
        <v>5087843.9519090913</v>
      </c>
      <c r="AX131" s="75">
        <f t="shared" si="58"/>
        <v>1429564.1075363636</v>
      </c>
      <c r="AY131" s="142">
        <f>'گام اول '!AZ132</f>
        <v>0</v>
      </c>
      <c r="AZ131" s="142">
        <f>'گام اول '!BA132</f>
        <v>0</v>
      </c>
      <c r="BA131" s="142">
        <f>'گام اول '!BB132</f>
        <v>0</v>
      </c>
      <c r="BB131" s="142">
        <f>'گام اول '!BC132</f>
        <v>0</v>
      </c>
      <c r="BC131" s="142">
        <f>'گام اول '!BD132</f>
        <v>0</v>
      </c>
      <c r="BD131" s="142">
        <f>'گام اول '!BE132</f>
        <v>0</v>
      </c>
      <c r="BE131" s="142">
        <f>'گام اول '!BF132</f>
        <v>0</v>
      </c>
      <c r="BF131" s="143">
        <f t="shared" si="59"/>
        <v>6517408.0594454547</v>
      </c>
      <c r="BG131" s="140">
        <f t="shared" si="60"/>
        <v>80619380</v>
      </c>
      <c r="BH131" s="144">
        <f t="shared" si="61"/>
        <v>87136789.027272731</v>
      </c>
      <c r="BI131" s="398">
        <f t="shared" si="100"/>
        <v>6638737.5</v>
      </c>
      <c r="BJ131" s="145">
        <f t="shared" si="62"/>
        <v>3809297.5</v>
      </c>
      <c r="BK131" s="145">
        <f t="shared" si="63"/>
        <v>1142789.25</v>
      </c>
      <c r="BL131" s="146">
        <f t="shared" si="64"/>
        <v>1120000</v>
      </c>
      <c r="BM131" s="379">
        <v>0</v>
      </c>
      <c r="BN131" s="147">
        <f t="shared" si="65"/>
        <v>99847613.277272731</v>
      </c>
      <c r="BO131" s="148">
        <f t="shared" si="66"/>
        <v>72683485.027272731</v>
      </c>
      <c r="BP131" s="149">
        <f t="shared" si="67"/>
        <v>16717201.556272728</v>
      </c>
      <c r="BQ131" s="150">
        <f t="shared" si="68"/>
        <v>116564814.83354546</v>
      </c>
      <c r="BR131" s="151">
        <f t="shared" si="69"/>
        <v>100800</v>
      </c>
      <c r="BS131" s="147">
        <f t="shared" si="70"/>
        <v>116665614.83354546</v>
      </c>
      <c r="BT131" s="135">
        <v>0</v>
      </c>
      <c r="BU131" s="148">
        <f t="shared" si="71"/>
        <v>9984761.3277272731</v>
      </c>
      <c r="BV131" s="152">
        <f t="shared" si="72"/>
        <v>4992380.6638636366</v>
      </c>
      <c r="BW131" s="133">
        <f t="shared" si="73"/>
        <v>101688472.84195456</v>
      </c>
      <c r="BX131" s="147">
        <f t="shared" si="74"/>
        <v>11590824.25</v>
      </c>
      <c r="BY131" s="134">
        <f t="shared" si="75"/>
        <v>90097648.591954559</v>
      </c>
      <c r="CD131" s="388">
        <f>'گام اول '!AU132</f>
        <v>87136789.027272731</v>
      </c>
      <c r="CE131" s="389">
        <f>'گام اول '!AV132</f>
        <v>54295641.075363636</v>
      </c>
      <c r="CF131" s="389">
        <f>'گام اول '!AW132</f>
        <v>72683485.027272731</v>
      </c>
      <c r="CG131" s="389">
        <f>'گام اول '!AX132</f>
        <v>5087843.9519090913</v>
      </c>
      <c r="CH131" s="389">
        <f>'گام اول '!AY132</f>
        <v>1429564.1075363636</v>
      </c>
      <c r="CI131" s="389">
        <f>'گام اول '!AZ132</f>
        <v>0</v>
      </c>
      <c r="CJ131" s="389">
        <f>'گام اول '!BA132</f>
        <v>0</v>
      </c>
      <c r="CK131" s="389">
        <f>'گام اول '!BB132</f>
        <v>0</v>
      </c>
      <c r="CL131" s="389">
        <f>'گام اول '!BC132</f>
        <v>0</v>
      </c>
      <c r="CM131" s="389">
        <f>'گام اول '!BD132</f>
        <v>0</v>
      </c>
      <c r="CN131" s="389">
        <f>'گام اول '!BE132</f>
        <v>0</v>
      </c>
      <c r="CO131" s="389">
        <f>'گام اول '!BF132</f>
        <v>0</v>
      </c>
      <c r="CP131" s="389">
        <f>'گام اول '!BG132</f>
        <v>6517408.0594454547</v>
      </c>
      <c r="CQ131" s="389">
        <f>'گام اول '!BH132</f>
        <v>80619380</v>
      </c>
      <c r="CR131" s="389">
        <f t="shared" si="76"/>
        <v>87136789.027272731</v>
      </c>
      <c r="CS131" s="399">
        <f t="shared" si="101"/>
        <v>6638737.5</v>
      </c>
      <c r="CT131" s="388">
        <f t="shared" si="77"/>
        <v>3809297.5</v>
      </c>
      <c r="CU131" s="389">
        <f t="shared" si="78"/>
        <v>1142789.25</v>
      </c>
      <c r="CV131" s="389">
        <f t="shared" si="79"/>
        <v>1120000</v>
      </c>
      <c r="CW131" s="55">
        <v>0</v>
      </c>
      <c r="CX131" s="389">
        <f t="shared" si="80"/>
        <v>99847613.277272731</v>
      </c>
      <c r="CY131" s="389">
        <f t="shared" si="81"/>
        <v>72683485.027272731</v>
      </c>
      <c r="CZ131" s="389">
        <f t="shared" si="82"/>
        <v>16717201.556272728</v>
      </c>
      <c r="DA131" s="389">
        <f t="shared" si="83"/>
        <v>116564814.83354546</v>
      </c>
      <c r="DB131" s="389">
        <f t="shared" si="84"/>
        <v>100800</v>
      </c>
      <c r="DC131" s="389">
        <f t="shared" si="85"/>
        <v>116665614.83354546</v>
      </c>
      <c r="DD131" s="394">
        <v>0</v>
      </c>
      <c r="DE131" s="389">
        <f t="shared" si="86"/>
        <v>9984761.3277272731</v>
      </c>
      <c r="DF131" s="389">
        <f t="shared" si="87"/>
        <v>4992380.6638636366</v>
      </c>
      <c r="DG131" s="389">
        <f t="shared" si="88"/>
        <v>101688472.84195456</v>
      </c>
      <c r="DH131" s="389">
        <f t="shared" si="89"/>
        <v>11590824.25</v>
      </c>
      <c r="DI131" s="389">
        <f t="shared" si="90"/>
        <v>90097648.591954559</v>
      </c>
      <c r="DJ131" s="389">
        <f t="shared" si="91"/>
        <v>0</v>
      </c>
      <c r="DL131" s="397">
        <f t="shared" si="92"/>
        <v>6638737.5</v>
      </c>
      <c r="DM131" s="397">
        <f t="shared" si="93"/>
        <v>0</v>
      </c>
    </row>
    <row r="132" spans="1:117" s="55" customFormat="1" ht="21" x14ac:dyDescent="0.2">
      <c r="A132" s="191">
        <f t="shared" si="55"/>
        <v>2655495</v>
      </c>
      <c r="B132" s="136">
        <f>'گام اول '!B133</f>
        <v>127</v>
      </c>
      <c r="C132" s="136">
        <f>'گام اول '!C133</f>
        <v>135</v>
      </c>
      <c r="D132" s="136">
        <f>'گام اول '!D133</f>
        <v>12956</v>
      </c>
      <c r="E132" s="136" t="str">
        <f>'گام اول '!E133</f>
        <v>احمد</v>
      </c>
      <c r="F132" s="136" t="str">
        <f>'گام اول '!F133</f>
        <v>غلامیان</v>
      </c>
      <c r="G132" s="136" t="str">
        <f>'گام اول '!G133</f>
        <v xml:space="preserve">اداری </v>
      </c>
      <c r="H132" s="136" t="str">
        <f>'گام اول '!H133</f>
        <v>خراسان شمالی</v>
      </c>
      <c r="I132" s="136" t="str">
        <f>'گام اول '!I133</f>
        <v xml:space="preserve">231-3-240393-1 </v>
      </c>
      <c r="J132" s="136" t="str">
        <f>'گام اول '!J133</f>
        <v>5249497063</v>
      </c>
      <c r="K132" s="136" t="str">
        <f>'گام اول '!K133</f>
        <v>0068857132</v>
      </c>
      <c r="L132" s="136" t="str">
        <f>'گام اول '!L133</f>
        <v>خراسان شمالی</v>
      </c>
      <c r="M132" s="136" t="str">
        <f>'گام اول '!M133</f>
        <v>اداری-کارشناسی ارشد</v>
      </c>
      <c r="N132" s="120">
        <f>'گام اول '!N133</f>
        <v>0</v>
      </c>
      <c r="O132" s="119">
        <f>'گام اول '!O133</f>
        <v>0</v>
      </c>
      <c r="P132" s="121">
        <f>'گام اول '!P133</f>
        <v>0</v>
      </c>
      <c r="Q132" s="358">
        <f>'گام اول '!Q133</f>
        <v>30</v>
      </c>
      <c r="R132" s="358">
        <f>'گام اول '!R133</f>
        <v>14</v>
      </c>
      <c r="S132" s="358">
        <f>'گام اول '!S133</f>
        <v>0</v>
      </c>
      <c r="T132" s="358">
        <f>'گام اول '!T133</f>
        <v>0</v>
      </c>
      <c r="U132" s="137">
        <f>'گام اول '!U133</f>
        <v>4</v>
      </c>
      <c r="V132" s="120">
        <f>'گام اول '!W133</f>
        <v>0</v>
      </c>
      <c r="W132" s="121">
        <f>'گام اول '!X133</f>
        <v>0</v>
      </c>
      <c r="X132" s="366">
        <f>'گام اول '!Y133</f>
        <v>3</v>
      </c>
      <c r="Y132" s="366">
        <f>'گام اول '!Z133</f>
        <v>3</v>
      </c>
      <c r="Z132" s="138">
        <f>'گام اول '!AA133</f>
        <v>1642901</v>
      </c>
      <c r="AA132" s="138">
        <f>'گام اول '!AB133</f>
        <v>0</v>
      </c>
      <c r="AB132" s="138">
        <f>'گام اول '!AC133</f>
        <v>1642901</v>
      </c>
      <c r="AC132" s="138">
        <f>'گام اول '!AD133</f>
        <v>4500000</v>
      </c>
      <c r="AD132" s="138">
        <f>'گام اول '!AE133</f>
        <v>6000000</v>
      </c>
      <c r="AE132" s="139">
        <f>'گام اول '!AF133</f>
        <v>313644.73636363639</v>
      </c>
      <c r="AF132" s="122">
        <f>'گام اول '!AG133</f>
        <v>49287030</v>
      </c>
      <c r="AG132" s="123">
        <f>'گام اول '!AH133</f>
        <v>0</v>
      </c>
      <c r="AH132" s="123">
        <f>'گام اول '!AI133</f>
        <v>4391026.3090909095</v>
      </c>
      <c r="AI132" s="123">
        <f>'گام اول '!AJ133</f>
        <v>7966485</v>
      </c>
      <c r="AJ132" s="123">
        <f>'گام اول '!AK133</f>
        <v>4500000</v>
      </c>
      <c r="AK132" s="123">
        <f>'گام اول '!AL133</f>
        <v>6000000</v>
      </c>
      <c r="AL132" s="123">
        <f>'گام اول '!AM133</f>
        <v>0</v>
      </c>
      <c r="AM132" s="123">
        <f>'گام اول '!AN133</f>
        <v>0</v>
      </c>
      <c r="AN132" s="123">
        <f>'گام اول '!AO133</f>
        <v>6571604</v>
      </c>
      <c r="AO132" s="123">
        <f>'گام اول '!AP133</f>
        <v>3200000</v>
      </c>
      <c r="AP132" s="123">
        <f>'گام اول '!AQ133</f>
        <v>0</v>
      </c>
      <c r="AQ132" s="123">
        <f>'گام اول '!AR133</f>
        <v>0</v>
      </c>
      <c r="AR132" s="123">
        <f>'گام اول '!AS133</f>
        <v>0</v>
      </c>
      <c r="AS132" s="375">
        <f>'گام اول '!AT133</f>
        <v>0</v>
      </c>
      <c r="AT132" s="368">
        <f t="shared" si="56"/>
        <v>81916145.309090912</v>
      </c>
      <c r="AU132" s="173">
        <f>'گام اول '!AV133</f>
        <v>48961592.367454544</v>
      </c>
      <c r="AV132" s="141">
        <f>'گام اول '!AW133</f>
        <v>67378056.309090912</v>
      </c>
      <c r="AW132" s="142">
        <f t="shared" si="57"/>
        <v>4716463.941636364</v>
      </c>
      <c r="AX132" s="75">
        <f t="shared" si="58"/>
        <v>896159.23674545437</v>
      </c>
      <c r="AY132" s="142">
        <f>'گام اول '!AZ133</f>
        <v>0</v>
      </c>
      <c r="AZ132" s="142">
        <f>'گام اول '!BA133</f>
        <v>0</v>
      </c>
      <c r="BA132" s="142">
        <f>'گام اول '!BB133</f>
        <v>0</v>
      </c>
      <c r="BB132" s="142">
        <f>'گام اول '!BC133</f>
        <v>0</v>
      </c>
      <c r="BC132" s="142">
        <f>'گام اول '!BD133</f>
        <v>0</v>
      </c>
      <c r="BD132" s="142">
        <f>'گام اول '!BE133</f>
        <v>0</v>
      </c>
      <c r="BE132" s="142">
        <f>'گام اول '!BF133</f>
        <v>0</v>
      </c>
      <c r="BF132" s="143">
        <f t="shared" si="59"/>
        <v>5612623.1783818183</v>
      </c>
      <c r="BG132" s="140">
        <f t="shared" si="60"/>
        <v>76303522</v>
      </c>
      <c r="BH132" s="144">
        <f t="shared" si="61"/>
        <v>81916145.309090912</v>
      </c>
      <c r="BI132" s="398">
        <f t="shared" si="100"/>
        <v>6638737.5</v>
      </c>
      <c r="BJ132" s="145">
        <f t="shared" si="62"/>
        <v>4107252.4999999995</v>
      </c>
      <c r="BK132" s="145">
        <f t="shared" si="63"/>
        <v>1232175.75</v>
      </c>
      <c r="BL132" s="146">
        <f t="shared" si="64"/>
        <v>1120000</v>
      </c>
      <c r="BM132" s="379">
        <v>0</v>
      </c>
      <c r="BN132" s="147">
        <f t="shared" si="65"/>
        <v>95014311.059090912</v>
      </c>
      <c r="BO132" s="148">
        <f t="shared" si="66"/>
        <v>67378056.309090912</v>
      </c>
      <c r="BP132" s="149">
        <f t="shared" si="67"/>
        <v>15496952.951090911</v>
      </c>
      <c r="BQ132" s="150">
        <f t="shared" si="68"/>
        <v>110511264.01018183</v>
      </c>
      <c r="BR132" s="151">
        <f t="shared" si="69"/>
        <v>100800</v>
      </c>
      <c r="BS132" s="147">
        <f t="shared" si="70"/>
        <v>110612064.01018183</v>
      </c>
      <c r="BT132" s="135">
        <v>0</v>
      </c>
      <c r="BU132" s="148">
        <f t="shared" si="71"/>
        <v>9501431.1059090924</v>
      </c>
      <c r="BV132" s="152">
        <f t="shared" si="72"/>
        <v>4750715.5529545462</v>
      </c>
      <c r="BW132" s="133">
        <f t="shared" si="73"/>
        <v>96359917.351318195</v>
      </c>
      <c r="BX132" s="147">
        <f t="shared" si="74"/>
        <v>11978165.75</v>
      </c>
      <c r="BY132" s="134">
        <f t="shared" si="75"/>
        <v>84381751.601318195</v>
      </c>
      <c r="CD132" s="388">
        <f>'گام اول '!AU133</f>
        <v>81916145.309090912</v>
      </c>
      <c r="CE132" s="389">
        <f>'گام اول '!AV133</f>
        <v>48961592.367454544</v>
      </c>
      <c r="CF132" s="389">
        <f>'گام اول '!AW133</f>
        <v>67378056.309090912</v>
      </c>
      <c r="CG132" s="389">
        <f>'گام اول '!AX133</f>
        <v>4716463.941636364</v>
      </c>
      <c r="CH132" s="389">
        <f>'گام اول '!AY133</f>
        <v>896159.23674545437</v>
      </c>
      <c r="CI132" s="389">
        <f>'گام اول '!AZ133</f>
        <v>0</v>
      </c>
      <c r="CJ132" s="389">
        <f>'گام اول '!BA133</f>
        <v>0</v>
      </c>
      <c r="CK132" s="389">
        <f>'گام اول '!BB133</f>
        <v>0</v>
      </c>
      <c r="CL132" s="389">
        <f>'گام اول '!BC133</f>
        <v>0</v>
      </c>
      <c r="CM132" s="389">
        <f>'گام اول '!BD133</f>
        <v>0</v>
      </c>
      <c r="CN132" s="389">
        <f>'گام اول '!BE133</f>
        <v>0</v>
      </c>
      <c r="CO132" s="389">
        <f>'گام اول '!BF133</f>
        <v>0</v>
      </c>
      <c r="CP132" s="389">
        <f>'گام اول '!BG133</f>
        <v>5612623.1783818183</v>
      </c>
      <c r="CQ132" s="389">
        <f>'گام اول '!BH133</f>
        <v>76303522</v>
      </c>
      <c r="CR132" s="389">
        <f t="shared" si="76"/>
        <v>81916145.309090912</v>
      </c>
      <c r="CS132" s="399">
        <f t="shared" si="101"/>
        <v>6638737.5</v>
      </c>
      <c r="CT132" s="388">
        <f t="shared" si="77"/>
        <v>4107252.4999999995</v>
      </c>
      <c r="CU132" s="389">
        <f t="shared" si="78"/>
        <v>1232175.75</v>
      </c>
      <c r="CV132" s="389">
        <f t="shared" si="79"/>
        <v>1120000</v>
      </c>
      <c r="CW132" s="55">
        <v>0</v>
      </c>
      <c r="CX132" s="389">
        <f t="shared" si="80"/>
        <v>95014311.059090912</v>
      </c>
      <c r="CY132" s="389">
        <f t="shared" si="81"/>
        <v>67378056.309090912</v>
      </c>
      <c r="CZ132" s="389">
        <f t="shared" si="82"/>
        <v>15496952.951090911</v>
      </c>
      <c r="DA132" s="389">
        <f t="shared" si="83"/>
        <v>110511264.01018183</v>
      </c>
      <c r="DB132" s="389">
        <f t="shared" si="84"/>
        <v>100800</v>
      </c>
      <c r="DC132" s="389">
        <f t="shared" si="85"/>
        <v>110612064.01018183</v>
      </c>
      <c r="DD132" s="394">
        <v>0</v>
      </c>
      <c r="DE132" s="389">
        <f t="shared" si="86"/>
        <v>9501431.1059090924</v>
      </c>
      <c r="DF132" s="389">
        <f t="shared" si="87"/>
        <v>4750715.5529545462</v>
      </c>
      <c r="DG132" s="389">
        <f t="shared" si="88"/>
        <v>96359917.351318195</v>
      </c>
      <c r="DH132" s="389">
        <f t="shared" si="89"/>
        <v>11978165.75</v>
      </c>
      <c r="DI132" s="389">
        <f t="shared" si="90"/>
        <v>84381751.601318195</v>
      </c>
      <c r="DJ132" s="389">
        <f t="shared" si="91"/>
        <v>0</v>
      </c>
      <c r="DL132" s="397">
        <f t="shared" si="92"/>
        <v>6638737.5</v>
      </c>
      <c r="DM132" s="397">
        <f t="shared" si="93"/>
        <v>0</v>
      </c>
    </row>
    <row r="133" spans="1:117" s="55" customFormat="1" ht="21" x14ac:dyDescent="0.2">
      <c r="A133" s="191">
        <f t="shared" si="55"/>
        <v>2655495</v>
      </c>
      <c r="B133" s="136">
        <f>'گام اول '!B134</f>
        <v>128</v>
      </c>
      <c r="C133" s="136">
        <f>'گام اول '!C134</f>
        <v>136</v>
      </c>
      <c r="D133" s="136">
        <f>'گام اول '!D134</f>
        <v>12962</v>
      </c>
      <c r="E133" s="136" t="str">
        <f>'گام اول '!E134</f>
        <v>حامد</v>
      </c>
      <c r="F133" s="136" t="str">
        <f>'گام اول '!F134</f>
        <v>منتظری</v>
      </c>
      <c r="G133" s="136" t="str">
        <f>'گام اول '!G134</f>
        <v xml:space="preserve">اداری </v>
      </c>
      <c r="H133" s="136" t="str">
        <f>'گام اول '!H134</f>
        <v>خراسان شمالی</v>
      </c>
      <c r="I133" s="136" t="str">
        <f>'گام اول '!I134</f>
        <v>231-12-2491979-1</v>
      </c>
      <c r="J133" s="136" t="str">
        <f>'گام اول '!J134</f>
        <v>2020108348</v>
      </c>
      <c r="K133" s="136" t="str">
        <f>'گام اول '!K134</f>
        <v>0062580442</v>
      </c>
      <c r="L133" s="136" t="str">
        <f>'گام اول '!L134</f>
        <v>خراسان شمالی</v>
      </c>
      <c r="M133" s="136" t="str">
        <f>'گام اول '!M134</f>
        <v>اداری-کارشناسی</v>
      </c>
      <c r="N133" s="120">
        <f>'گام اول '!N134</f>
        <v>0</v>
      </c>
      <c r="O133" s="119">
        <f>'گام اول '!O134</f>
        <v>0</v>
      </c>
      <c r="P133" s="121">
        <f>'گام اول '!P134</f>
        <v>0</v>
      </c>
      <c r="Q133" s="358">
        <f>'گام اول '!Q134</f>
        <v>30</v>
      </c>
      <c r="R133" s="358">
        <f>'گام اول '!R134</f>
        <v>5</v>
      </c>
      <c r="S133" s="358">
        <f>'گام اول '!S134</f>
        <v>0</v>
      </c>
      <c r="T133" s="358">
        <f>'گام اول '!T134</f>
        <v>0</v>
      </c>
      <c r="U133" s="137">
        <f>'گام اول '!U134</f>
        <v>0</v>
      </c>
      <c r="V133" s="120">
        <f>'گام اول '!W134</f>
        <v>0</v>
      </c>
      <c r="W133" s="121">
        <f>'گام اول '!X134</f>
        <v>0</v>
      </c>
      <c r="X133" s="366">
        <f>'گام اول '!Y134</f>
        <v>0</v>
      </c>
      <c r="Y133" s="366">
        <f>'گام اول '!Z134</f>
        <v>0</v>
      </c>
      <c r="Z133" s="138">
        <f>'گام اول '!AA134</f>
        <v>1477052</v>
      </c>
      <c r="AA133" s="138">
        <f>'گام اول '!AB134</f>
        <v>0</v>
      </c>
      <c r="AB133" s="138">
        <f>'گام اول '!AC134</f>
        <v>1477052</v>
      </c>
      <c r="AC133" s="138">
        <f>'گام اول '!AD134</f>
        <v>4500000</v>
      </c>
      <c r="AD133" s="138">
        <f>'گام اول '!AE134</f>
        <v>6000000</v>
      </c>
      <c r="AE133" s="139">
        <f>'گام اول '!AF134</f>
        <v>281982.65454545454</v>
      </c>
      <c r="AF133" s="122">
        <f>'گام اول '!AG134</f>
        <v>44311560</v>
      </c>
      <c r="AG133" s="123">
        <f>'گام اول '!AH134</f>
        <v>0</v>
      </c>
      <c r="AH133" s="123">
        <f>'گام اول '!AI134</f>
        <v>1409913.2727272727</v>
      </c>
      <c r="AI133" s="123">
        <f>'گام اول '!AJ134</f>
        <v>0</v>
      </c>
      <c r="AJ133" s="123">
        <f>'گام اول '!AK134</f>
        <v>4500000</v>
      </c>
      <c r="AK133" s="123">
        <f>'گام اول '!AL134</f>
        <v>6000000</v>
      </c>
      <c r="AL133" s="123">
        <f>'گام اول '!AM134</f>
        <v>0</v>
      </c>
      <c r="AM133" s="123">
        <f>'گام اول '!AN134</f>
        <v>0</v>
      </c>
      <c r="AN133" s="123">
        <f>'گام اول '!AO134</f>
        <v>0</v>
      </c>
      <c r="AO133" s="123">
        <f>'گام اول '!AP134</f>
        <v>4000000</v>
      </c>
      <c r="AP133" s="123">
        <f>'گام اول '!AQ134</f>
        <v>0</v>
      </c>
      <c r="AQ133" s="123">
        <f>'گام اول '!AR134</f>
        <v>0</v>
      </c>
      <c r="AR133" s="123">
        <f>'گام اول '!AS134</f>
        <v>0</v>
      </c>
      <c r="AS133" s="375">
        <f>'گام اول '!AT134</f>
        <v>0</v>
      </c>
      <c r="AT133" s="368">
        <f t="shared" si="56"/>
        <v>60221473.272727273</v>
      </c>
      <c r="AU133" s="173">
        <f>'گام اول '!AV134</f>
        <v>41505970.143636361</v>
      </c>
      <c r="AV133" s="141">
        <f>'گام اول '!AW134</f>
        <v>60221473.272727273</v>
      </c>
      <c r="AW133" s="142">
        <f t="shared" si="57"/>
        <v>4215503.1290909098</v>
      </c>
      <c r="AX133" s="75">
        <f t="shared" si="58"/>
        <v>150597.01436363609</v>
      </c>
      <c r="AY133" s="142">
        <f>'گام اول '!AZ134</f>
        <v>0</v>
      </c>
      <c r="AZ133" s="142">
        <f>'گام اول '!BA134</f>
        <v>0</v>
      </c>
      <c r="BA133" s="142">
        <f>'گام اول '!BB134</f>
        <v>0</v>
      </c>
      <c r="BB133" s="142">
        <f>'گام اول '!BC134</f>
        <v>0</v>
      </c>
      <c r="BC133" s="142">
        <f>'گام اول '!BD134</f>
        <v>0</v>
      </c>
      <c r="BD133" s="142">
        <f>'گام اول '!BE134</f>
        <v>0</v>
      </c>
      <c r="BE133" s="142">
        <f>'گام اول '!BF134</f>
        <v>0</v>
      </c>
      <c r="BF133" s="143">
        <f t="shared" si="59"/>
        <v>4366100.1434545461</v>
      </c>
      <c r="BG133" s="140">
        <f t="shared" si="60"/>
        <v>55855373</v>
      </c>
      <c r="BH133" s="144">
        <f t="shared" si="61"/>
        <v>60221473.272727273</v>
      </c>
      <c r="BI133" s="398">
        <f t="shared" si="100"/>
        <v>6638737.5</v>
      </c>
      <c r="BJ133" s="145">
        <f t="shared" si="62"/>
        <v>3692630</v>
      </c>
      <c r="BK133" s="145">
        <f t="shared" si="63"/>
        <v>1107789</v>
      </c>
      <c r="BL133" s="146">
        <f t="shared" si="64"/>
        <v>1120000</v>
      </c>
      <c r="BM133" s="379">
        <v>0</v>
      </c>
      <c r="BN133" s="147">
        <f t="shared" si="65"/>
        <v>72780629.772727281</v>
      </c>
      <c r="BO133" s="148">
        <f t="shared" si="66"/>
        <v>60221473.272727273</v>
      </c>
      <c r="BP133" s="149">
        <f t="shared" si="67"/>
        <v>13850938.852727273</v>
      </c>
      <c r="BQ133" s="150">
        <f t="shared" si="68"/>
        <v>86631568.62545456</v>
      </c>
      <c r="BR133" s="151">
        <f t="shared" si="69"/>
        <v>100800</v>
      </c>
      <c r="BS133" s="147">
        <f t="shared" si="70"/>
        <v>86732368.62545456</v>
      </c>
      <c r="BT133" s="135">
        <v>0</v>
      </c>
      <c r="BU133" s="148">
        <f t="shared" si="71"/>
        <v>7278062.9772727285</v>
      </c>
      <c r="BV133" s="152">
        <f t="shared" si="72"/>
        <v>3639031.4886363642</v>
      </c>
      <c r="BW133" s="133">
        <f t="shared" si="73"/>
        <v>75815274.159545466</v>
      </c>
      <c r="BX133" s="147">
        <f t="shared" si="74"/>
        <v>11439156.5</v>
      </c>
      <c r="BY133" s="134">
        <f t="shared" si="75"/>
        <v>64376117.659545466</v>
      </c>
      <c r="CD133" s="388">
        <f>'گام اول '!AU134</f>
        <v>60221473.272727273</v>
      </c>
      <c r="CE133" s="389">
        <f>'گام اول '!AV134</f>
        <v>41505970.143636361</v>
      </c>
      <c r="CF133" s="389">
        <f>'گام اول '!AW134</f>
        <v>60221473.272727273</v>
      </c>
      <c r="CG133" s="389">
        <f>'گام اول '!AX134</f>
        <v>4215503.1290909098</v>
      </c>
      <c r="CH133" s="389">
        <f>'گام اول '!AY134</f>
        <v>150597.01436363609</v>
      </c>
      <c r="CI133" s="389">
        <f>'گام اول '!AZ134</f>
        <v>0</v>
      </c>
      <c r="CJ133" s="389">
        <f>'گام اول '!BA134</f>
        <v>0</v>
      </c>
      <c r="CK133" s="389">
        <f>'گام اول '!BB134</f>
        <v>0</v>
      </c>
      <c r="CL133" s="389">
        <f>'گام اول '!BC134</f>
        <v>0</v>
      </c>
      <c r="CM133" s="389">
        <f>'گام اول '!BD134</f>
        <v>0</v>
      </c>
      <c r="CN133" s="389">
        <f>'گام اول '!BE134</f>
        <v>0</v>
      </c>
      <c r="CO133" s="389">
        <f>'گام اول '!BF134</f>
        <v>0</v>
      </c>
      <c r="CP133" s="389">
        <f>'گام اول '!BG134</f>
        <v>4366100.1434545461</v>
      </c>
      <c r="CQ133" s="389">
        <f>'گام اول '!BH134</f>
        <v>55855373</v>
      </c>
      <c r="CR133" s="389">
        <f t="shared" si="76"/>
        <v>60221473.272727273</v>
      </c>
      <c r="CS133" s="399">
        <f t="shared" si="101"/>
        <v>6638737.5</v>
      </c>
      <c r="CT133" s="388">
        <f t="shared" si="77"/>
        <v>3692630</v>
      </c>
      <c r="CU133" s="389">
        <f t="shared" si="78"/>
        <v>1107789</v>
      </c>
      <c r="CV133" s="389">
        <f t="shared" si="79"/>
        <v>1120000</v>
      </c>
      <c r="CW133" s="55">
        <v>0</v>
      </c>
      <c r="CX133" s="389">
        <f t="shared" si="80"/>
        <v>72780629.772727281</v>
      </c>
      <c r="CY133" s="389">
        <f t="shared" si="81"/>
        <v>60221473.272727273</v>
      </c>
      <c r="CZ133" s="389">
        <f t="shared" si="82"/>
        <v>13850938.852727273</v>
      </c>
      <c r="DA133" s="389">
        <f t="shared" si="83"/>
        <v>86631568.62545456</v>
      </c>
      <c r="DB133" s="389">
        <f t="shared" si="84"/>
        <v>100800</v>
      </c>
      <c r="DC133" s="389">
        <f t="shared" si="85"/>
        <v>86732368.62545456</v>
      </c>
      <c r="DD133" s="394">
        <v>0</v>
      </c>
      <c r="DE133" s="389">
        <f t="shared" si="86"/>
        <v>7278062.9772727285</v>
      </c>
      <c r="DF133" s="389">
        <f t="shared" si="87"/>
        <v>3639031.4886363642</v>
      </c>
      <c r="DG133" s="389">
        <f t="shared" si="88"/>
        <v>75815274.159545466</v>
      </c>
      <c r="DH133" s="389">
        <f t="shared" si="89"/>
        <v>11439156.5</v>
      </c>
      <c r="DI133" s="389">
        <f t="shared" si="90"/>
        <v>64376117.659545466</v>
      </c>
      <c r="DJ133" s="389">
        <f t="shared" si="91"/>
        <v>0</v>
      </c>
      <c r="DL133" s="397">
        <f t="shared" si="92"/>
        <v>6638737.5</v>
      </c>
      <c r="DM133" s="397">
        <f t="shared" si="93"/>
        <v>0</v>
      </c>
    </row>
    <row r="134" spans="1:117" s="55" customFormat="1" ht="21" x14ac:dyDescent="0.2">
      <c r="A134" s="191">
        <f t="shared" si="55"/>
        <v>2655495</v>
      </c>
      <c r="B134" s="136">
        <f>'گام اول '!B135</f>
        <v>129</v>
      </c>
      <c r="C134" s="136">
        <f>'گام اول '!C135</f>
        <v>138</v>
      </c>
      <c r="D134" s="136">
        <f>'گام اول '!D135</f>
        <v>13529</v>
      </c>
      <c r="E134" s="136" t="str">
        <f>'گام اول '!E135</f>
        <v>حجت اله</v>
      </c>
      <c r="F134" s="136" t="str">
        <f>'گام اول '!F135</f>
        <v>شیخی</v>
      </c>
      <c r="G134" s="136" t="str">
        <f>'گام اول '!G135</f>
        <v xml:space="preserve">اداری </v>
      </c>
      <c r="H134" s="136" t="str">
        <f>'گام اول '!H135</f>
        <v>خوزستان</v>
      </c>
      <c r="I134" s="136" t="str">
        <f>'گام اول '!I135</f>
        <v>160-700-3541853-1</v>
      </c>
      <c r="J134" s="136">
        <f>'گام اول '!J135</f>
        <v>1830014749</v>
      </c>
      <c r="K134" s="136" t="str">
        <f>'گام اول '!K135</f>
        <v>0057436002</v>
      </c>
      <c r="L134" s="136" t="str">
        <f>'گام اول '!L135</f>
        <v>خوزستان</v>
      </c>
      <c r="M134" s="136" t="str">
        <f>'گام اول '!M135</f>
        <v>اداری-کارشناسی</v>
      </c>
      <c r="N134" s="120">
        <f>'گام اول '!N135</f>
        <v>0</v>
      </c>
      <c r="O134" s="119">
        <f>'گام اول '!O135</f>
        <v>0</v>
      </c>
      <c r="P134" s="121">
        <f>'گام اول '!P135</f>
        <v>0</v>
      </c>
      <c r="Q134" s="358">
        <f>'گام اول '!Q135</f>
        <v>30</v>
      </c>
      <c r="R134" s="358">
        <f>'گام اول '!R135</f>
        <v>54</v>
      </c>
      <c r="S134" s="358">
        <f>'گام اول '!S135</f>
        <v>0</v>
      </c>
      <c r="T134" s="358">
        <f>'گام اول '!T135</f>
        <v>0</v>
      </c>
      <c r="U134" s="137">
        <f>'گام اول '!U135</f>
        <v>0</v>
      </c>
      <c r="V134" s="120">
        <f>'گام اول '!W135</f>
        <v>0</v>
      </c>
      <c r="W134" s="121">
        <f>'گام اول '!X135</f>
        <v>0</v>
      </c>
      <c r="X134" s="366">
        <f>'گام اول '!Y135</f>
        <v>3</v>
      </c>
      <c r="Y134" s="366">
        <f>'گام اول '!Z135</f>
        <v>3</v>
      </c>
      <c r="Z134" s="138">
        <f>'گام اول '!AA135</f>
        <v>1477052</v>
      </c>
      <c r="AA134" s="138">
        <f>'گام اول '!AB135</f>
        <v>46667</v>
      </c>
      <c r="AB134" s="138">
        <f>'گام اول '!AC135</f>
        <v>1523719</v>
      </c>
      <c r="AC134" s="138">
        <f>'گام اول '!AD135</f>
        <v>4500000</v>
      </c>
      <c r="AD134" s="138">
        <f>'گام اول '!AE135</f>
        <v>6000000</v>
      </c>
      <c r="AE134" s="139">
        <f>'گام اول '!AF135</f>
        <v>290891.80909090908</v>
      </c>
      <c r="AF134" s="122">
        <f>'گام اول '!AG135</f>
        <v>44311560</v>
      </c>
      <c r="AG134" s="123">
        <f>'گام اول '!AH135</f>
        <v>1400010</v>
      </c>
      <c r="AH134" s="123">
        <f>'گام اول '!AI135</f>
        <v>15708157.690909091</v>
      </c>
      <c r="AI134" s="123">
        <f>'گام اول '!AJ135</f>
        <v>7966485</v>
      </c>
      <c r="AJ134" s="123">
        <f>'گام اول '!AK135</f>
        <v>4500000</v>
      </c>
      <c r="AK134" s="123">
        <f>'گام اول '!AL135</f>
        <v>6000000</v>
      </c>
      <c r="AL134" s="123">
        <f>'گام اول '!AM135</f>
        <v>0</v>
      </c>
      <c r="AM134" s="123">
        <f>'گام اول '!AN135</f>
        <v>0</v>
      </c>
      <c r="AN134" s="123">
        <f>'گام اول '!AO135</f>
        <v>0</v>
      </c>
      <c r="AO134" s="123">
        <f>'گام اول '!AP135</f>
        <v>4400000</v>
      </c>
      <c r="AP134" s="123">
        <f>'گام اول '!AQ135</f>
        <v>0</v>
      </c>
      <c r="AQ134" s="123">
        <f>'گام اول '!AR135</f>
        <v>0</v>
      </c>
      <c r="AR134" s="123">
        <f>'گام اول '!AS135</f>
        <v>0</v>
      </c>
      <c r="AS134" s="375">
        <f>'گام اول '!AT135</f>
        <v>0</v>
      </c>
      <c r="AT134" s="368">
        <f t="shared" si="56"/>
        <v>84286212.690909088</v>
      </c>
      <c r="AU134" s="173">
        <f>'گام اول '!AV135</f>
        <v>56077346.752545446</v>
      </c>
      <c r="AV134" s="141">
        <f>'گام اول '!AW135</f>
        <v>76319727.690909088</v>
      </c>
      <c r="AW134" s="142">
        <f t="shared" si="57"/>
        <v>5342380.9383636368</v>
      </c>
      <c r="AX134" s="75">
        <f t="shared" si="58"/>
        <v>1607734.6752545447</v>
      </c>
      <c r="AY134" s="142">
        <f>'گام اول '!AZ135</f>
        <v>0</v>
      </c>
      <c r="AZ134" s="142">
        <f>'گام اول '!BA135</f>
        <v>0</v>
      </c>
      <c r="BA134" s="142">
        <f>'گام اول '!BB135</f>
        <v>0</v>
      </c>
      <c r="BB134" s="142">
        <f>'گام اول '!BC135</f>
        <v>0</v>
      </c>
      <c r="BC134" s="142">
        <f>'گام اول '!BD135</f>
        <v>0</v>
      </c>
      <c r="BD134" s="142">
        <f>'گام اول '!BE135</f>
        <v>0</v>
      </c>
      <c r="BE134" s="142">
        <f>'گام اول '!BF135</f>
        <v>0</v>
      </c>
      <c r="BF134" s="143">
        <f t="shared" si="59"/>
        <v>6950115.613618182</v>
      </c>
      <c r="BG134" s="140">
        <f t="shared" si="60"/>
        <v>77336097</v>
      </c>
      <c r="BH134" s="144">
        <f t="shared" si="61"/>
        <v>84286212.690909088</v>
      </c>
      <c r="BI134" s="398">
        <f t="shared" si="100"/>
        <v>6638737.5</v>
      </c>
      <c r="BJ134" s="145">
        <f t="shared" si="62"/>
        <v>3809297.5</v>
      </c>
      <c r="BK134" s="145">
        <f t="shared" si="63"/>
        <v>1142789.25</v>
      </c>
      <c r="BL134" s="146">
        <f t="shared" si="64"/>
        <v>1120000</v>
      </c>
      <c r="BM134" s="379">
        <v>0</v>
      </c>
      <c r="BN134" s="147">
        <f t="shared" si="65"/>
        <v>96997036.940909088</v>
      </c>
      <c r="BO134" s="148">
        <f t="shared" si="66"/>
        <v>76319727.690909088</v>
      </c>
      <c r="BP134" s="149">
        <f t="shared" si="67"/>
        <v>17553537.368909091</v>
      </c>
      <c r="BQ134" s="150">
        <f t="shared" si="68"/>
        <v>114550574.30981818</v>
      </c>
      <c r="BR134" s="151">
        <f t="shared" si="69"/>
        <v>100800</v>
      </c>
      <c r="BS134" s="147">
        <f t="shared" si="70"/>
        <v>114651374.30981818</v>
      </c>
      <c r="BT134" s="135">
        <v>0</v>
      </c>
      <c r="BU134" s="148">
        <f t="shared" si="71"/>
        <v>9699703.6940909084</v>
      </c>
      <c r="BV134" s="152">
        <f t="shared" si="72"/>
        <v>4849851.8470454542</v>
      </c>
      <c r="BW134" s="133">
        <f t="shared" si="73"/>
        <v>100101818.76868182</v>
      </c>
      <c r="BX134" s="147">
        <f t="shared" si="74"/>
        <v>11590824.25</v>
      </c>
      <c r="BY134" s="134">
        <f t="shared" si="75"/>
        <v>88510994.518681824</v>
      </c>
      <c r="CD134" s="388">
        <f>'گام اول '!AU135</f>
        <v>84286212.690909088</v>
      </c>
      <c r="CE134" s="389">
        <f>'گام اول '!AV135</f>
        <v>56077346.752545446</v>
      </c>
      <c r="CF134" s="389">
        <f>'گام اول '!AW135</f>
        <v>76319727.690909088</v>
      </c>
      <c r="CG134" s="389">
        <f>'گام اول '!AX135</f>
        <v>5342380.9383636368</v>
      </c>
      <c r="CH134" s="389">
        <f>'گام اول '!AY135</f>
        <v>1607734.6752545447</v>
      </c>
      <c r="CI134" s="389">
        <f>'گام اول '!AZ135</f>
        <v>0</v>
      </c>
      <c r="CJ134" s="389">
        <f>'گام اول '!BA135</f>
        <v>0</v>
      </c>
      <c r="CK134" s="389">
        <f>'گام اول '!BB135</f>
        <v>0</v>
      </c>
      <c r="CL134" s="389">
        <f>'گام اول '!BC135</f>
        <v>0</v>
      </c>
      <c r="CM134" s="389">
        <f>'گام اول '!BD135</f>
        <v>0</v>
      </c>
      <c r="CN134" s="389">
        <f>'گام اول '!BE135</f>
        <v>0</v>
      </c>
      <c r="CO134" s="389">
        <f>'گام اول '!BF135</f>
        <v>0</v>
      </c>
      <c r="CP134" s="389">
        <f>'گام اول '!BG135</f>
        <v>6950115.613618182</v>
      </c>
      <c r="CQ134" s="389">
        <f>'گام اول '!BH135</f>
        <v>77336097</v>
      </c>
      <c r="CR134" s="389">
        <f t="shared" si="76"/>
        <v>84286212.690909088</v>
      </c>
      <c r="CS134" s="399">
        <f t="shared" si="101"/>
        <v>6638737.5</v>
      </c>
      <c r="CT134" s="388">
        <f t="shared" si="77"/>
        <v>3809297.5</v>
      </c>
      <c r="CU134" s="389">
        <f t="shared" si="78"/>
        <v>1142789.25</v>
      </c>
      <c r="CV134" s="389">
        <f t="shared" si="79"/>
        <v>1120000</v>
      </c>
      <c r="CW134" s="55">
        <v>0</v>
      </c>
      <c r="CX134" s="389">
        <f t="shared" si="80"/>
        <v>96997036.940909088</v>
      </c>
      <c r="CY134" s="389">
        <f t="shared" si="81"/>
        <v>76319727.690909088</v>
      </c>
      <c r="CZ134" s="389">
        <f t="shared" si="82"/>
        <v>17553537.368909091</v>
      </c>
      <c r="DA134" s="389">
        <f t="shared" si="83"/>
        <v>114550574.30981818</v>
      </c>
      <c r="DB134" s="389">
        <f t="shared" si="84"/>
        <v>100800</v>
      </c>
      <c r="DC134" s="389">
        <f t="shared" si="85"/>
        <v>114651374.30981818</v>
      </c>
      <c r="DD134" s="394">
        <v>0</v>
      </c>
      <c r="DE134" s="389">
        <f t="shared" si="86"/>
        <v>9699703.6940909084</v>
      </c>
      <c r="DF134" s="389">
        <f t="shared" si="87"/>
        <v>4849851.8470454542</v>
      </c>
      <c r="DG134" s="389">
        <f t="shared" si="88"/>
        <v>100101818.76868182</v>
      </c>
      <c r="DH134" s="389">
        <f t="shared" si="89"/>
        <v>11590824.25</v>
      </c>
      <c r="DI134" s="389">
        <f t="shared" si="90"/>
        <v>88510994.518681824</v>
      </c>
      <c r="DJ134" s="389">
        <f t="shared" si="91"/>
        <v>0</v>
      </c>
      <c r="DL134" s="397">
        <f t="shared" si="92"/>
        <v>6638737.5</v>
      </c>
      <c r="DM134" s="397">
        <f t="shared" si="93"/>
        <v>0</v>
      </c>
    </row>
    <row r="135" spans="1:117" s="55" customFormat="1" ht="21" x14ac:dyDescent="0.2">
      <c r="A135" s="191">
        <f t="shared" ref="A135:A198" si="102">885165*3</f>
        <v>2655495</v>
      </c>
      <c r="B135" s="136">
        <f>'گام اول '!B136</f>
        <v>130</v>
      </c>
      <c r="C135" s="136">
        <f>'گام اول '!C136</f>
        <v>139</v>
      </c>
      <c r="D135" s="136">
        <f>'گام اول '!D136</f>
        <v>13539</v>
      </c>
      <c r="E135" s="136" t="str">
        <f>'گام اول '!E136</f>
        <v>علی</v>
      </c>
      <c r="F135" s="136" t="str">
        <f>'گام اول '!F136</f>
        <v>کتانی</v>
      </c>
      <c r="G135" s="136" t="str">
        <f>'گام اول '!G136</f>
        <v xml:space="preserve">اداری </v>
      </c>
      <c r="H135" s="136" t="str">
        <f>'گام اول '!H136</f>
        <v>خوزستان</v>
      </c>
      <c r="I135" s="136" t="str">
        <f>'گام اول '!I136</f>
        <v>160-12-4140768-1</v>
      </c>
      <c r="J135" s="136">
        <f>'گام اول '!J136</f>
        <v>1757165177</v>
      </c>
      <c r="K135" s="136" t="str">
        <f>'گام اول '!K136</f>
        <v>0055981389</v>
      </c>
      <c r="L135" s="136" t="str">
        <f>'گام اول '!L136</f>
        <v>خوزستان</v>
      </c>
      <c r="M135" s="136" t="str">
        <f>'گام اول '!M136</f>
        <v>اداری-کارشناسی ارشد</v>
      </c>
      <c r="N135" s="120">
        <f>'گام اول '!N136</f>
        <v>0</v>
      </c>
      <c r="O135" s="119">
        <f>'گام اول '!O136</f>
        <v>0</v>
      </c>
      <c r="P135" s="121">
        <f>'گام اول '!P136</f>
        <v>0</v>
      </c>
      <c r="Q135" s="358">
        <f>'گام اول '!Q136</f>
        <v>30</v>
      </c>
      <c r="R135" s="358">
        <f>'گام اول '!R136</f>
        <v>15</v>
      </c>
      <c r="S135" s="358">
        <f>'گام اول '!S136</f>
        <v>0</v>
      </c>
      <c r="T135" s="358">
        <f>'گام اول '!T136</f>
        <v>0</v>
      </c>
      <c r="U135" s="137">
        <f>'گام اول '!U136</f>
        <v>0</v>
      </c>
      <c r="V135" s="120">
        <f>'گام اول '!W136</f>
        <v>0</v>
      </c>
      <c r="W135" s="121">
        <f>'گام اول '!X136</f>
        <v>0</v>
      </c>
      <c r="X135" s="366">
        <f>'گام اول '!Y136</f>
        <v>0</v>
      </c>
      <c r="Y135" s="366">
        <f>'گام اول '!Z136</f>
        <v>0</v>
      </c>
      <c r="Z135" s="138">
        <f>'گام اول '!AA136</f>
        <v>1642901</v>
      </c>
      <c r="AA135" s="138">
        <f>'گام اول '!AB136</f>
        <v>0</v>
      </c>
      <c r="AB135" s="138">
        <f>'گام اول '!AC136</f>
        <v>1642901</v>
      </c>
      <c r="AC135" s="138">
        <f>'گام اول '!AD136</f>
        <v>4500000</v>
      </c>
      <c r="AD135" s="138">
        <f>'گام اول '!AE136</f>
        <v>6000000</v>
      </c>
      <c r="AE135" s="139">
        <f>'گام اول '!AF136</f>
        <v>313644.73636363639</v>
      </c>
      <c r="AF135" s="122">
        <f>'گام اول '!AG136</f>
        <v>49287030</v>
      </c>
      <c r="AG135" s="123">
        <f>'گام اول '!AH136</f>
        <v>0</v>
      </c>
      <c r="AH135" s="123">
        <f>'گام اول '!AI136</f>
        <v>4704671.0454545459</v>
      </c>
      <c r="AI135" s="123">
        <f>'گام اول '!AJ136</f>
        <v>0</v>
      </c>
      <c r="AJ135" s="123">
        <f>'گام اول '!AK136</f>
        <v>4500000</v>
      </c>
      <c r="AK135" s="123">
        <f>'گام اول '!AL136</f>
        <v>6000000</v>
      </c>
      <c r="AL135" s="123">
        <f>'گام اول '!AM136</f>
        <v>0</v>
      </c>
      <c r="AM135" s="123">
        <f>'گام اول '!AN136</f>
        <v>0</v>
      </c>
      <c r="AN135" s="123">
        <f>'گام اول '!AO136</f>
        <v>0</v>
      </c>
      <c r="AO135" s="123">
        <f>'گام اول '!AP136</f>
        <v>1600000</v>
      </c>
      <c r="AP135" s="123">
        <f>'گام اول '!AQ136</f>
        <v>0</v>
      </c>
      <c r="AQ135" s="123">
        <f>'گام اول '!AR136</f>
        <v>0</v>
      </c>
      <c r="AR135" s="123">
        <f>'گام اول '!AS136</f>
        <v>0</v>
      </c>
      <c r="AS135" s="375">
        <f>'گام اول '!AT136</f>
        <v>0</v>
      </c>
      <c r="AT135" s="368">
        <f t="shared" ref="AT135:AT198" si="103">SUM(AF135:AS135)</f>
        <v>66091701.045454547</v>
      </c>
      <c r="AU135" s="173">
        <f>'گام اول '!AV136</f>
        <v>49365281.972272724</v>
      </c>
      <c r="AV135" s="141">
        <f>'گام اول '!AW136</f>
        <v>66091701.045454547</v>
      </c>
      <c r="AW135" s="142">
        <f t="shared" ref="AW135:AW198" si="104">AV135*7%</f>
        <v>4626419.0731818192</v>
      </c>
      <c r="AX135" s="75">
        <f t="shared" ref="AX135:AX198" si="105">IF(AU135&lt;=40000000,0,IF(AND(AU135&gt;40000000,AU135&lt;=80000000),(AU135-40000000)*10%,IF(AND(AU135&gt;80000000,AU135&lt;=120000000),4000000+(AU135-80000000)*15%,IF(AND(AU135&gt;120000000,AU135&lt;=180000000),10000000+(AU135-120000000)*20%,IF(AND(AU135&gt;180000000,AU135&lt;=240000000),22000000+(AU135-180000000)*25%,IF(AND(AU135&gt;240000000,AU135&lt;=320000000),37000000+(AU135-240000000)*30%,61000000+(AU135-320000000)*35%))))))</f>
        <v>936528.19722727244</v>
      </c>
      <c r="AY135" s="142">
        <f>'گام اول '!AZ136</f>
        <v>0</v>
      </c>
      <c r="AZ135" s="142">
        <f>'گام اول '!BA136</f>
        <v>0</v>
      </c>
      <c r="BA135" s="142">
        <f>'گام اول '!BB136</f>
        <v>0</v>
      </c>
      <c r="BB135" s="142">
        <f>'گام اول '!BC136</f>
        <v>0</v>
      </c>
      <c r="BC135" s="142">
        <f>'گام اول '!BD136</f>
        <v>0</v>
      </c>
      <c r="BD135" s="142">
        <f>'گام اول '!BE136</f>
        <v>0</v>
      </c>
      <c r="BE135" s="142">
        <f>'گام اول '!BF136</f>
        <v>0</v>
      </c>
      <c r="BF135" s="143">
        <f t="shared" ref="BF135:BF198" si="106">SUM(AW135:BE135)</f>
        <v>5562947.2704090914</v>
      </c>
      <c r="BG135" s="140">
        <f t="shared" ref="BG135:BG198" si="107">INT(AT135-BF135)</f>
        <v>60528753</v>
      </c>
      <c r="BH135" s="144">
        <f t="shared" ref="BH135:BH198" si="108">SUM(AF135:AS135)</f>
        <v>66091701.045454547</v>
      </c>
      <c r="BI135" s="398">
        <f t="shared" si="100"/>
        <v>6638737.5</v>
      </c>
      <c r="BJ135" s="145">
        <f t="shared" ref="BJ135:BJ198" si="109">(((AB135*30))/12)/30*Q135</f>
        <v>4107252.4999999995</v>
      </c>
      <c r="BK135" s="145">
        <f t="shared" ref="BK135:BK198" si="110">((AB135*9)/12)/30*Q135</f>
        <v>1232175.75</v>
      </c>
      <c r="BL135" s="146">
        <f t="shared" ref="BL135:BL198" si="111">1120000/30*Q135</f>
        <v>1120000</v>
      </c>
      <c r="BM135" s="379">
        <v>0</v>
      </c>
      <c r="BN135" s="147">
        <f t="shared" ref="BN135:BN198" si="112">SUM(BH135:BM135)</f>
        <v>79189866.795454547</v>
      </c>
      <c r="BO135" s="148">
        <f t="shared" ref="BO135:BO198" si="113">AV135</f>
        <v>66091701.045454547</v>
      </c>
      <c r="BP135" s="149">
        <f t="shared" ref="BP135:BP198" si="114">BO135*23%</f>
        <v>15201091.240454547</v>
      </c>
      <c r="BQ135" s="150">
        <f t="shared" ref="BQ135:BQ198" si="115">BN135+BP135</f>
        <v>94390958.035909086</v>
      </c>
      <c r="BR135" s="151">
        <f t="shared" ref="BR135:BR198" si="116">BL135*9%</f>
        <v>100800</v>
      </c>
      <c r="BS135" s="147">
        <f t="shared" ref="BS135:BS198" si="117">BQ135+BR135</f>
        <v>94491758.035909086</v>
      </c>
      <c r="BT135" s="135">
        <v>0</v>
      </c>
      <c r="BU135" s="148">
        <f t="shared" ref="BU135:BU198" si="118">BN135*10%</f>
        <v>7918986.6795454547</v>
      </c>
      <c r="BV135" s="152">
        <f t="shared" ref="BV135:BV198" si="119">BN135*5%</f>
        <v>3959493.3397727273</v>
      </c>
      <c r="BW135" s="133">
        <f t="shared" ref="BW135:BW198" si="120">BS135-(BU135+BV135)</f>
        <v>82613278.016590908</v>
      </c>
      <c r="BX135" s="147">
        <f t="shared" ref="BX135:BX198" si="121">BI135+BJ135+BK135</f>
        <v>11978165.75</v>
      </c>
      <c r="BY135" s="134">
        <f t="shared" ref="BY135:BY198" si="122">BW135-BX135</f>
        <v>70635112.266590908</v>
      </c>
      <c r="CD135" s="388">
        <f>'گام اول '!AU136</f>
        <v>66091701.045454547</v>
      </c>
      <c r="CE135" s="389">
        <f>'گام اول '!AV136</f>
        <v>49365281.972272724</v>
      </c>
      <c r="CF135" s="389">
        <f>'گام اول '!AW136</f>
        <v>66091701.045454547</v>
      </c>
      <c r="CG135" s="389">
        <f>'گام اول '!AX136</f>
        <v>4626419.0731818192</v>
      </c>
      <c r="CH135" s="389">
        <f>'گام اول '!AY136</f>
        <v>936528.19722727244</v>
      </c>
      <c r="CI135" s="389">
        <f>'گام اول '!AZ136</f>
        <v>0</v>
      </c>
      <c r="CJ135" s="389">
        <f>'گام اول '!BA136</f>
        <v>0</v>
      </c>
      <c r="CK135" s="389">
        <f>'گام اول '!BB136</f>
        <v>0</v>
      </c>
      <c r="CL135" s="389">
        <f>'گام اول '!BC136</f>
        <v>0</v>
      </c>
      <c r="CM135" s="389">
        <f>'گام اول '!BD136</f>
        <v>0</v>
      </c>
      <c r="CN135" s="389">
        <f>'گام اول '!BE136</f>
        <v>0</v>
      </c>
      <c r="CO135" s="389">
        <f>'گام اول '!BF136</f>
        <v>0</v>
      </c>
      <c r="CP135" s="389">
        <f>'گام اول '!BG136</f>
        <v>5562947.2704090914</v>
      </c>
      <c r="CQ135" s="389">
        <f>'گام اول '!BH136</f>
        <v>60528753</v>
      </c>
      <c r="CR135" s="389">
        <f t="shared" ref="CR135:CR198" si="123">CD135</f>
        <v>66091701.045454547</v>
      </c>
      <c r="CS135" s="399">
        <f t="shared" si="101"/>
        <v>6638737.5</v>
      </c>
      <c r="CT135" s="388">
        <f t="shared" ref="CT135:CT198" si="124">(AB135*30/12)/30*Q135</f>
        <v>4107252.4999999995</v>
      </c>
      <c r="CU135" s="389">
        <f t="shared" ref="CU135:CU198" si="125">((AB135*9)/12)/30*Q135</f>
        <v>1232175.75</v>
      </c>
      <c r="CV135" s="389">
        <f t="shared" ref="CV135:CV198" si="126">1120000/30*Q135</f>
        <v>1120000</v>
      </c>
      <c r="CW135" s="55">
        <v>0</v>
      </c>
      <c r="CX135" s="389">
        <f t="shared" ref="CX135:CX198" si="127">SUM(CR135:CW135)</f>
        <v>79189866.795454547</v>
      </c>
      <c r="CY135" s="389">
        <f t="shared" ref="CY135:CY198" si="128">BO135</f>
        <v>66091701.045454547</v>
      </c>
      <c r="CZ135" s="389">
        <f t="shared" ref="CZ135:CZ198" si="129">CY135*23%</f>
        <v>15201091.240454547</v>
      </c>
      <c r="DA135" s="389">
        <f t="shared" ref="DA135:DA198" si="130">CX135+CZ135</f>
        <v>94390958.035909086</v>
      </c>
      <c r="DB135" s="389">
        <f t="shared" ref="DB135:DB198" si="131">CV135*9%</f>
        <v>100800</v>
      </c>
      <c r="DC135" s="389">
        <f t="shared" ref="DC135:DC198" si="132">DA135+DB135</f>
        <v>94491758.035909086</v>
      </c>
      <c r="DD135" s="394">
        <v>0</v>
      </c>
      <c r="DE135" s="389">
        <f t="shared" ref="DE135:DE198" si="133">CX135*10%</f>
        <v>7918986.6795454547</v>
      </c>
      <c r="DF135" s="389">
        <f t="shared" ref="DF135:DF198" si="134">CX135*5%</f>
        <v>3959493.3397727273</v>
      </c>
      <c r="DG135" s="389">
        <f t="shared" ref="DG135:DG198" si="135">DC135-(DE135+DF135)</f>
        <v>82613278.016590908</v>
      </c>
      <c r="DH135" s="389">
        <f t="shared" ref="DH135:DH198" si="136">CS135+CT135+CU135</f>
        <v>11978165.75</v>
      </c>
      <c r="DI135" s="389">
        <f t="shared" ref="DI135:DI198" si="137">DG135-DH135</f>
        <v>70635112.266590908</v>
      </c>
      <c r="DJ135" s="389">
        <f t="shared" ref="DJ135:DJ198" si="138">DI135-BY135</f>
        <v>0</v>
      </c>
      <c r="DL135" s="397">
        <f t="shared" ref="DL135:DL198" si="139">(885165*30/12)*3</f>
        <v>6638737.5</v>
      </c>
      <c r="DM135" s="397">
        <f t="shared" ref="DM135:DM198" si="140">BI135-DL135</f>
        <v>0</v>
      </c>
    </row>
    <row r="136" spans="1:117" s="55" customFormat="1" ht="21" x14ac:dyDescent="0.2">
      <c r="A136" s="191">
        <f t="shared" si="102"/>
        <v>2655495</v>
      </c>
      <c r="B136" s="136">
        <f>'گام اول '!B137</f>
        <v>131</v>
      </c>
      <c r="C136" s="136">
        <f>'گام اول '!C137</f>
        <v>140</v>
      </c>
      <c r="D136" s="136">
        <f>'گام اول '!D137</f>
        <v>13525</v>
      </c>
      <c r="E136" s="136" t="str">
        <f>'گام اول '!E137</f>
        <v>مصطفی</v>
      </c>
      <c r="F136" s="136" t="str">
        <f>'گام اول '!F137</f>
        <v>جوزانی</v>
      </c>
      <c r="G136" s="136" t="str">
        <f>'گام اول '!G137</f>
        <v xml:space="preserve">اداری </v>
      </c>
      <c r="H136" s="136" t="str">
        <f>'گام اول '!H137</f>
        <v>خوزستان</v>
      </c>
      <c r="I136" s="136" t="str">
        <f>'گام اول '!I137</f>
        <v>345-700-4140856-1</v>
      </c>
      <c r="J136" s="136">
        <f>'گام اول '!J137</f>
        <v>4269874503</v>
      </c>
      <c r="K136" s="136" t="str">
        <f>'گام اول '!K137</f>
        <v>0029370154</v>
      </c>
      <c r="L136" s="136" t="str">
        <f>'گام اول '!L137</f>
        <v>خوزستان</v>
      </c>
      <c r="M136" s="136" t="str">
        <f>'گام اول '!M137</f>
        <v>اداری-کارشناسی ارشد</v>
      </c>
      <c r="N136" s="120">
        <f>'گام اول '!N137</f>
        <v>0</v>
      </c>
      <c r="O136" s="119">
        <f>'گام اول '!O137</f>
        <v>0</v>
      </c>
      <c r="P136" s="121">
        <f>'گام اول '!P137</f>
        <v>0</v>
      </c>
      <c r="Q136" s="358">
        <f>'گام اول '!Q137</f>
        <v>30</v>
      </c>
      <c r="R136" s="358">
        <f>'گام اول '!R137</f>
        <v>54</v>
      </c>
      <c r="S136" s="358">
        <f>'گام اول '!S137</f>
        <v>0</v>
      </c>
      <c r="T136" s="358">
        <f>'گام اول '!T137</f>
        <v>0</v>
      </c>
      <c r="U136" s="137">
        <f>'گام اول '!U137</f>
        <v>4</v>
      </c>
      <c r="V136" s="120">
        <f>'گام اول '!W137</f>
        <v>0</v>
      </c>
      <c r="W136" s="121">
        <f>'گام اول '!X137</f>
        <v>0</v>
      </c>
      <c r="X136" s="366">
        <f>'گام اول '!Y137</f>
        <v>1</v>
      </c>
      <c r="Y136" s="366">
        <f>'گام اول '!Z137</f>
        <v>1</v>
      </c>
      <c r="Z136" s="138">
        <f>'گام اول '!AA137</f>
        <v>1642901</v>
      </c>
      <c r="AA136" s="138">
        <f>'گام اول '!AB137</f>
        <v>0</v>
      </c>
      <c r="AB136" s="138">
        <f>'گام اول '!AC137</f>
        <v>1642901</v>
      </c>
      <c r="AC136" s="138">
        <f>'گام اول '!AD137</f>
        <v>4500000</v>
      </c>
      <c r="AD136" s="138">
        <f>'گام اول '!AE137</f>
        <v>6000000</v>
      </c>
      <c r="AE136" s="139">
        <f>'گام اول '!AF137</f>
        <v>313644.73636363639</v>
      </c>
      <c r="AF136" s="122">
        <f>'گام اول '!AG137</f>
        <v>49287030</v>
      </c>
      <c r="AG136" s="123">
        <f>'گام اول '!AH137</f>
        <v>0</v>
      </c>
      <c r="AH136" s="123">
        <f>'گام اول '!AI137</f>
        <v>16936815.763636366</v>
      </c>
      <c r="AI136" s="123">
        <f>'گام اول '!AJ137</f>
        <v>2655495</v>
      </c>
      <c r="AJ136" s="123">
        <f>'گام اول '!AK137</f>
        <v>4500000</v>
      </c>
      <c r="AK136" s="123">
        <f>'گام اول '!AL137</f>
        <v>6000000</v>
      </c>
      <c r="AL136" s="123">
        <f>'گام اول '!AM137</f>
        <v>0</v>
      </c>
      <c r="AM136" s="123">
        <f>'گام اول '!AN137</f>
        <v>0</v>
      </c>
      <c r="AN136" s="123">
        <f>'گام اول '!AO137</f>
        <v>6571604</v>
      </c>
      <c r="AO136" s="123">
        <f>'گام اول '!AP137</f>
        <v>4400000</v>
      </c>
      <c r="AP136" s="123">
        <f>'گام اول '!AQ137</f>
        <v>0</v>
      </c>
      <c r="AQ136" s="123">
        <f>'گام اول '!AR137</f>
        <v>0</v>
      </c>
      <c r="AR136" s="123">
        <f>'گام اول '!AS137</f>
        <v>0</v>
      </c>
      <c r="AS136" s="375">
        <f>'گام اول '!AT137</f>
        <v>0</v>
      </c>
      <c r="AT136" s="368">
        <f t="shared" si="103"/>
        <v>90350944.763636366</v>
      </c>
      <c r="AU136" s="173">
        <f>'گام اول '!AV137</f>
        <v>60545176.560181819</v>
      </c>
      <c r="AV136" s="141">
        <f>'گام اول '!AW137</f>
        <v>81123845.763636366</v>
      </c>
      <c r="AW136" s="142">
        <f t="shared" si="104"/>
        <v>5678669.2034545457</v>
      </c>
      <c r="AX136" s="75">
        <f t="shared" si="105"/>
        <v>2054517.6560181819</v>
      </c>
      <c r="AY136" s="142">
        <f>'گام اول '!AZ137</f>
        <v>0</v>
      </c>
      <c r="AZ136" s="142">
        <f>'گام اول '!BA137</f>
        <v>0</v>
      </c>
      <c r="BA136" s="142">
        <f>'گام اول '!BB137</f>
        <v>0</v>
      </c>
      <c r="BB136" s="142">
        <f>'گام اول '!BC137</f>
        <v>0</v>
      </c>
      <c r="BC136" s="142">
        <f>'گام اول '!BD137</f>
        <v>0</v>
      </c>
      <c r="BD136" s="142">
        <f>'گام اول '!BE137</f>
        <v>0</v>
      </c>
      <c r="BE136" s="142">
        <f>'گام اول '!BF137</f>
        <v>0</v>
      </c>
      <c r="BF136" s="143">
        <f t="shared" si="106"/>
        <v>7733186.8594727274</v>
      </c>
      <c r="BG136" s="140">
        <f t="shared" si="107"/>
        <v>82617757</v>
      </c>
      <c r="BH136" s="144">
        <f t="shared" si="108"/>
        <v>90350944.763636366</v>
      </c>
      <c r="BI136" s="398">
        <f t="shared" si="100"/>
        <v>6638737.5</v>
      </c>
      <c r="BJ136" s="145">
        <f t="shared" si="109"/>
        <v>4107252.4999999995</v>
      </c>
      <c r="BK136" s="145">
        <f t="shared" si="110"/>
        <v>1232175.75</v>
      </c>
      <c r="BL136" s="146">
        <f t="shared" si="111"/>
        <v>1120000</v>
      </c>
      <c r="BM136" s="379">
        <v>0</v>
      </c>
      <c r="BN136" s="147">
        <f t="shared" si="112"/>
        <v>103449110.51363637</v>
      </c>
      <c r="BO136" s="148">
        <f t="shared" si="113"/>
        <v>81123845.763636366</v>
      </c>
      <c r="BP136" s="149">
        <f t="shared" si="114"/>
        <v>18658484.525636364</v>
      </c>
      <c r="BQ136" s="150">
        <f t="shared" si="115"/>
        <v>122107595.03927273</v>
      </c>
      <c r="BR136" s="151">
        <f t="shared" si="116"/>
        <v>100800</v>
      </c>
      <c r="BS136" s="147">
        <f t="shared" si="117"/>
        <v>122208395.03927273</v>
      </c>
      <c r="BT136" s="135">
        <v>0</v>
      </c>
      <c r="BU136" s="148">
        <f t="shared" si="118"/>
        <v>10344911.051363638</v>
      </c>
      <c r="BV136" s="152">
        <f t="shared" si="119"/>
        <v>5172455.5256818188</v>
      </c>
      <c r="BW136" s="133">
        <f t="shared" si="120"/>
        <v>106691028.46222727</v>
      </c>
      <c r="BX136" s="147">
        <f t="shared" si="121"/>
        <v>11978165.75</v>
      </c>
      <c r="BY136" s="134">
        <f t="shared" si="122"/>
        <v>94712862.71222727</v>
      </c>
      <c r="CD136" s="388">
        <f>'گام اول '!AU137</f>
        <v>90350944.763636366</v>
      </c>
      <c r="CE136" s="389">
        <f>'گام اول '!AV137</f>
        <v>60545176.560181819</v>
      </c>
      <c r="CF136" s="389">
        <f>'گام اول '!AW137</f>
        <v>81123845.763636366</v>
      </c>
      <c r="CG136" s="389">
        <f>'گام اول '!AX137</f>
        <v>5678669.2034545457</v>
      </c>
      <c r="CH136" s="389">
        <f>'گام اول '!AY137</f>
        <v>2054517.6560181819</v>
      </c>
      <c r="CI136" s="389">
        <f>'گام اول '!AZ137</f>
        <v>0</v>
      </c>
      <c r="CJ136" s="389">
        <f>'گام اول '!BA137</f>
        <v>0</v>
      </c>
      <c r="CK136" s="389">
        <f>'گام اول '!BB137</f>
        <v>0</v>
      </c>
      <c r="CL136" s="389">
        <f>'گام اول '!BC137</f>
        <v>0</v>
      </c>
      <c r="CM136" s="389">
        <f>'گام اول '!BD137</f>
        <v>0</v>
      </c>
      <c r="CN136" s="389">
        <f>'گام اول '!BE137</f>
        <v>0</v>
      </c>
      <c r="CO136" s="389">
        <f>'گام اول '!BF137</f>
        <v>0</v>
      </c>
      <c r="CP136" s="389">
        <f>'گام اول '!BG137</f>
        <v>7733186.8594727274</v>
      </c>
      <c r="CQ136" s="389">
        <f>'گام اول '!BH137</f>
        <v>82617757</v>
      </c>
      <c r="CR136" s="389">
        <f t="shared" si="123"/>
        <v>90350944.763636366</v>
      </c>
      <c r="CS136" s="399">
        <f t="shared" si="101"/>
        <v>6638737.5</v>
      </c>
      <c r="CT136" s="388">
        <f t="shared" si="124"/>
        <v>4107252.4999999995</v>
      </c>
      <c r="CU136" s="389">
        <f t="shared" si="125"/>
        <v>1232175.75</v>
      </c>
      <c r="CV136" s="389">
        <f t="shared" si="126"/>
        <v>1120000</v>
      </c>
      <c r="CW136" s="55">
        <v>0</v>
      </c>
      <c r="CX136" s="389">
        <f t="shared" si="127"/>
        <v>103449110.51363637</v>
      </c>
      <c r="CY136" s="389">
        <f t="shared" si="128"/>
        <v>81123845.763636366</v>
      </c>
      <c r="CZ136" s="389">
        <f t="shared" si="129"/>
        <v>18658484.525636364</v>
      </c>
      <c r="DA136" s="389">
        <f t="shared" si="130"/>
        <v>122107595.03927273</v>
      </c>
      <c r="DB136" s="389">
        <f t="shared" si="131"/>
        <v>100800</v>
      </c>
      <c r="DC136" s="389">
        <f t="shared" si="132"/>
        <v>122208395.03927273</v>
      </c>
      <c r="DD136" s="394">
        <v>0</v>
      </c>
      <c r="DE136" s="389">
        <f t="shared" si="133"/>
        <v>10344911.051363638</v>
      </c>
      <c r="DF136" s="389">
        <f t="shared" si="134"/>
        <v>5172455.5256818188</v>
      </c>
      <c r="DG136" s="389">
        <f t="shared" si="135"/>
        <v>106691028.46222727</v>
      </c>
      <c r="DH136" s="389">
        <f t="shared" si="136"/>
        <v>11978165.75</v>
      </c>
      <c r="DI136" s="389">
        <f t="shared" si="137"/>
        <v>94712862.71222727</v>
      </c>
      <c r="DJ136" s="389">
        <f t="shared" si="138"/>
        <v>0</v>
      </c>
      <c r="DL136" s="397">
        <f t="shared" si="139"/>
        <v>6638737.5</v>
      </c>
      <c r="DM136" s="397">
        <f t="shared" si="140"/>
        <v>0</v>
      </c>
    </row>
    <row r="137" spans="1:117" s="55" customFormat="1" ht="21" x14ac:dyDescent="0.2">
      <c r="A137" s="191">
        <f t="shared" si="102"/>
        <v>2655495</v>
      </c>
      <c r="B137" s="136">
        <f>'گام اول '!B138</f>
        <v>132</v>
      </c>
      <c r="C137" s="136">
        <f>'گام اول '!C138</f>
        <v>141</v>
      </c>
      <c r="D137" s="136">
        <f>'گام اول '!D138</f>
        <v>13544</v>
      </c>
      <c r="E137" s="136" t="str">
        <f>'گام اول '!E138</f>
        <v>سید عبدالهادی</v>
      </c>
      <c r="F137" s="136" t="str">
        <f>'گام اول '!F138</f>
        <v>موسوی انور</v>
      </c>
      <c r="G137" s="136" t="str">
        <f>'گام اول '!G138</f>
        <v xml:space="preserve">اداری </v>
      </c>
      <c r="H137" s="136" t="str">
        <f>'گام اول '!H138</f>
        <v>خوزستان</v>
      </c>
      <c r="I137" s="136" t="str">
        <f>'گام اول '!I138</f>
        <v>376-700-4179811-1</v>
      </c>
      <c r="J137" s="136">
        <f>'گام اول '!J138</f>
        <v>1740627679</v>
      </c>
      <c r="K137" s="136" t="str">
        <f>'گام اول '!K138</f>
        <v>0012869303</v>
      </c>
      <c r="L137" s="136" t="str">
        <f>'گام اول '!L138</f>
        <v>خوزستان</v>
      </c>
      <c r="M137" s="136" t="str">
        <f>'گام اول '!M138</f>
        <v>اداری-کارشناسی</v>
      </c>
      <c r="N137" s="120">
        <f>'گام اول '!N138</f>
        <v>0</v>
      </c>
      <c r="O137" s="119">
        <f>'گام اول '!O138</f>
        <v>0</v>
      </c>
      <c r="P137" s="121">
        <f>'گام اول '!P138</f>
        <v>0</v>
      </c>
      <c r="Q137" s="358">
        <f>'گام اول '!Q138</f>
        <v>30</v>
      </c>
      <c r="R137" s="358">
        <f>'گام اول '!R138</f>
        <v>120</v>
      </c>
      <c r="S137" s="358">
        <f>'گام اول '!S138</f>
        <v>0</v>
      </c>
      <c r="T137" s="358">
        <f>'گام اول '!T138</f>
        <v>0</v>
      </c>
      <c r="U137" s="137">
        <f>'گام اول '!U138</f>
        <v>0</v>
      </c>
      <c r="V137" s="120">
        <f>'گام اول '!W138</f>
        <v>0</v>
      </c>
      <c r="W137" s="121">
        <f>'گام اول '!X138</f>
        <v>0</v>
      </c>
      <c r="X137" s="366">
        <f>'گام اول '!Y138</f>
        <v>0</v>
      </c>
      <c r="Y137" s="366">
        <f>'گام اول '!Z138</f>
        <v>0</v>
      </c>
      <c r="Z137" s="138">
        <f>'گام اول '!AA138</f>
        <v>1477052</v>
      </c>
      <c r="AA137" s="138">
        <f>'گام اول '!AB138</f>
        <v>0</v>
      </c>
      <c r="AB137" s="138">
        <f>'گام اول '!AC138</f>
        <v>1477052</v>
      </c>
      <c r="AC137" s="138">
        <f>'گام اول '!AD138</f>
        <v>4500000</v>
      </c>
      <c r="AD137" s="138">
        <f>'گام اول '!AE138</f>
        <v>6000000</v>
      </c>
      <c r="AE137" s="139">
        <f>'گام اول '!AF138</f>
        <v>281982.65454545454</v>
      </c>
      <c r="AF137" s="122">
        <f>'گام اول '!AG138</f>
        <v>44311560</v>
      </c>
      <c r="AG137" s="123">
        <f>'گام اول '!AH138</f>
        <v>0</v>
      </c>
      <c r="AH137" s="123">
        <f>'گام اول '!AI138</f>
        <v>33837918.545454547</v>
      </c>
      <c r="AI137" s="123">
        <f>'گام اول '!AJ138</f>
        <v>0</v>
      </c>
      <c r="AJ137" s="123">
        <f>'گام اول '!AK138</f>
        <v>4500000</v>
      </c>
      <c r="AK137" s="123">
        <f>'گام اول '!AL138</f>
        <v>6000000</v>
      </c>
      <c r="AL137" s="123">
        <f>'گام اول '!AM138</f>
        <v>0</v>
      </c>
      <c r="AM137" s="123">
        <f>'گام اول '!AN138</f>
        <v>0</v>
      </c>
      <c r="AN137" s="123">
        <f>'گام اول '!AO138</f>
        <v>0</v>
      </c>
      <c r="AO137" s="123">
        <f>'گام اول '!AP138</f>
        <v>5400000</v>
      </c>
      <c r="AP137" s="123">
        <f>'گام اول '!AQ138</f>
        <v>0</v>
      </c>
      <c r="AQ137" s="123">
        <f>'گام اول '!AR138</f>
        <v>0</v>
      </c>
      <c r="AR137" s="123">
        <f>'گام اول '!AS138</f>
        <v>0</v>
      </c>
      <c r="AS137" s="375">
        <f>'گام اول '!AT138</f>
        <v>0</v>
      </c>
      <c r="AT137" s="368">
        <f t="shared" si="103"/>
        <v>94049478.545454547</v>
      </c>
      <c r="AU137" s="173">
        <f>'گام اول '!AV138</f>
        <v>71566015.047272727</v>
      </c>
      <c r="AV137" s="141">
        <f>'گام اول '!AW138</f>
        <v>94049478.545454547</v>
      </c>
      <c r="AW137" s="142">
        <f t="shared" si="104"/>
        <v>6583463.498181819</v>
      </c>
      <c r="AX137" s="75">
        <f t="shared" si="105"/>
        <v>3156601.5047272728</v>
      </c>
      <c r="AY137" s="142">
        <f>'گام اول '!AZ138</f>
        <v>0</v>
      </c>
      <c r="AZ137" s="142">
        <f>'گام اول '!BA138</f>
        <v>0</v>
      </c>
      <c r="BA137" s="142">
        <f>'گام اول '!BB138</f>
        <v>0</v>
      </c>
      <c r="BB137" s="142">
        <f>'گام اول '!BC138</f>
        <v>0</v>
      </c>
      <c r="BC137" s="142">
        <f>'گام اول '!BD138</f>
        <v>0</v>
      </c>
      <c r="BD137" s="142">
        <f>'گام اول '!BE138</f>
        <v>0</v>
      </c>
      <c r="BE137" s="142">
        <f>'گام اول '!BF138</f>
        <v>0</v>
      </c>
      <c r="BF137" s="143">
        <f t="shared" si="106"/>
        <v>9740065.0029090922</v>
      </c>
      <c r="BG137" s="140">
        <f t="shared" si="107"/>
        <v>84309413</v>
      </c>
      <c r="BH137" s="144">
        <f t="shared" si="108"/>
        <v>94049478.545454547</v>
      </c>
      <c r="BI137" s="398">
        <f t="shared" si="100"/>
        <v>6638737.5</v>
      </c>
      <c r="BJ137" s="145">
        <f t="shared" si="109"/>
        <v>3692630</v>
      </c>
      <c r="BK137" s="145">
        <f t="shared" si="110"/>
        <v>1107789</v>
      </c>
      <c r="BL137" s="146">
        <f t="shared" si="111"/>
        <v>1120000</v>
      </c>
      <c r="BM137" s="379">
        <v>0</v>
      </c>
      <c r="BN137" s="147">
        <f t="shared" si="112"/>
        <v>106608635.04545455</v>
      </c>
      <c r="BO137" s="148">
        <f t="shared" si="113"/>
        <v>94049478.545454547</v>
      </c>
      <c r="BP137" s="149">
        <f t="shared" si="114"/>
        <v>21631380.065454546</v>
      </c>
      <c r="BQ137" s="150">
        <f t="shared" si="115"/>
        <v>128240015.11090909</v>
      </c>
      <c r="BR137" s="151">
        <f t="shared" si="116"/>
        <v>100800</v>
      </c>
      <c r="BS137" s="147">
        <f t="shared" si="117"/>
        <v>128340815.11090909</v>
      </c>
      <c r="BT137" s="135">
        <v>0</v>
      </c>
      <c r="BU137" s="148">
        <f t="shared" si="118"/>
        <v>10660863.504545456</v>
      </c>
      <c r="BV137" s="152">
        <f t="shared" si="119"/>
        <v>5330431.7522727279</v>
      </c>
      <c r="BW137" s="133">
        <f t="shared" si="120"/>
        <v>112349519.8540909</v>
      </c>
      <c r="BX137" s="147">
        <f t="shared" si="121"/>
        <v>11439156.5</v>
      </c>
      <c r="BY137" s="134">
        <f t="shared" si="122"/>
        <v>100910363.3540909</v>
      </c>
      <c r="CD137" s="388">
        <f>'گام اول '!AU138</f>
        <v>94049478.545454547</v>
      </c>
      <c r="CE137" s="389">
        <f>'گام اول '!AV138</f>
        <v>71566015.047272727</v>
      </c>
      <c r="CF137" s="389">
        <f>'گام اول '!AW138</f>
        <v>94049478.545454547</v>
      </c>
      <c r="CG137" s="389">
        <f>'گام اول '!AX138</f>
        <v>6583463.498181819</v>
      </c>
      <c r="CH137" s="389">
        <f>'گام اول '!AY138</f>
        <v>3156601.5047272728</v>
      </c>
      <c r="CI137" s="389">
        <f>'گام اول '!AZ138</f>
        <v>0</v>
      </c>
      <c r="CJ137" s="389">
        <f>'گام اول '!BA138</f>
        <v>0</v>
      </c>
      <c r="CK137" s="389">
        <f>'گام اول '!BB138</f>
        <v>0</v>
      </c>
      <c r="CL137" s="389">
        <f>'گام اول '!BC138</f>
        <v>0</v>
      </c>
      <c r="CM137" s="389">
        <f>'گام اول '!BD138</f>
        <v>0</v>
      </c>
      <c r="CN137" s="389">
        <f>'گام اول '!BE138</f>
        <v>0</v>
      </c>
      <c r="CO137" s="389">
        <f>'گام اول '!BF138</f>
        <v>0</v>
      </c>
      <c r="CP137" s="389">
        <f>'گام اول '!BG138</f>
        <v>9740065.0029090922</v>
      </c>
      <c r="CQ137" s="389">
        <f>'گام اول '!BH138</f>
        <v>84309413</v>
      </c>
      <c r="CR137" s="389">
        <f t="shared" si="123"/>
        <v>94049478.545454547</v>
      </c>
      <c r="CS137" s="399">
        <f t="shared" si="101"/>
        <v>6638737.5</v>
      </c>
      <c r="CT137" s="388">
        <f t="shared" si="124"/>
        <v>3692630</v>
      </c>
      <c r="CU137" s="389">
        <f t="shared" si="125"/>
        <v>1107789</v>
      </c>
      <c r="CV137" s="389">
        <f t="shared" si="126"/>
        <v>1120000</v>
      </c>
      <c r="CW137" s="55">
        <v>0</v>
      </c>
      <c r="CX137" s="389">
        <f t="shared" si="127"/>
        <v>106608635.04545455</v>
      </c>
      <c r="CY137" s="389">
        <f t="shared" si="128"/>
        <v>94049478.545454547</v>
      </c>
      <c r="CZ137" s="389">
        <f t="shared" si="129"/>
        <v>21631380.065454546</v>
      </c>
      <c r="DA137" s="389">
        <f t="shared" si="130"/>
        <v>128240015.11090909</v>
      </c>
      <c r="DB137" s="389">
        <f t="shared" si="131"/>
        <v>100800</v>
      </c>
      <c r="DC137" s="389">
        <f t="shared" si="132"/>
        <v>128340815.11090909</v>
      </c>
      <c r="DD137" s="394">
        <v>0</v>
      </c>
      <c r="DE137" s="389">
        <f t="shared" si="133"/>
        <v>10660863.504545456</v>
      </c>
      <c r="DF137" s="389">
        <f t="shared" si="134"/>
        <v>5330431.7522727279</v>
      </c>
      <c r="DG137" s="389">
        <f t="shared" si="135"/>
        <v>112349519.8540909</v>
      </c>
      <c r="DH137" s="389">
        <f t="shared" si="136"/>
        <v>11439156.5</v>
      </c>
      <c r="DI137" s="389">
        <f t="shared" si="137"/>
        <v>100910363.3540909</v>
      </c>
      <c r="DJ137" s="389">
        <f t="shared" si="138"/>
        <v>0</v>
      </c>
      <c r="DL137" s="397">
        <f t="shared" si="139"/>
        <v>6638737.5</v>
      </c>
      <c r="DM137" s="397">
        <f t="shared" si="140"/>
        <v>0</v>
      </c>
    </row>
    <row r="138" spans="1:117" s="55" customFormat="1" ht="21" x14ac:dyDescent="0.2">
      <c r="A138" s="191">
        <f t="shared" si="102"/>
        <v>2655495</v>
      </c>
      <c r="B138" s="136">
        <f>'گام اول '!B139</f>
        <v>133</v>
      </c>
      <c r="C138" s="136">
        <f>'گام اول '!C139</f>
        <v>142</v>
      </c>
      <c r="D138" s="136">
        <f>'گام اول '!D139</f>
        <v>13548</v>
      </c>
      <c r="E138" s="136" t="str">
        <f>'گام اول '!E139</f>
        <v>سید سجاد</v>
      </c>
      <c r="F138" s="136" t="str">
        <f>'گام اول '!F139</f>
        <v xml:space="preserve">هاشمی </v>
      </c>
      <c r="G138" s="136" t="str">
        <f>'گام اول '!G139</f>
        <v xml:space="preserve">اداری </v>
      </c>
      <c r="H138" s="136" t="str">
        <f>'گام اول '!H139</f>
        <v>خوزستان</v>
      </c>
      <c r="I138" s="136" t="str">
        <f>'گام اول '!I139</f>
        <v>447-876-4191287-1</v>
      </c>
      <c r="J138" s="136">
        <f>'گام اول '!J139</f>
        <v>5509969891</v>
      </c>
      <c r="K138" s="136" t="str">
        <f>'گام اول '!K139</f>
        <v>0057615015</v>
      </c>
      <c r="L138" s="136" t="str">
        <f>'گام اول '!L139</f>
        <v>خوزستان</v>
      </c>
      <c r="M138" s="136" t="str">
        <f>'گام اول '!M139</f>
        <v>اداری-کارشناسی</v>
      </c>
      <c r="N138" s="120">
        <f>'گام اول '!N139</f>
        <v>0</v>
      </c>
      <c r="O138" s="119">
        <f>'گام اول '!O139</f>
        <v>0</v>
      </c>
      <c r="P138" s="121">
        <f>'گام اول '!P139</f>
        <v>0</v>
      </c>
      <c r="Q138" s="358">
        <f>'گام اول '!Q139</f>
        <v>30</v>
      </c>
      <c r="R138" s="358">
        <f>'گام اول '!R139</f>
        <v>50</v>
      </c>
      <c r="S138" s="358">
        <f>'گام اول '!S139</f>
        <v>0</v>
      </c>
      <c r="T138" s="358">
        <f>'گام اول '!T139</f>
        <v>0</v>
      </c>
      <c r="U138" s="137">
        <f>'گام اول '!U139</f>
        <v>0</v>
      </c>
      <c r="V138" s="120">
        <f>'گام اول '!W139</f>
        <v>0</v>
      </c>
      <c r="W138" s="121">
        <f>'گام اول '!X139</f>
        <v>0</v>
      </c>
      <c r="X138" s="366">
        <f>'گام اول '!Y139</f>
        <v>0</v>
      </c>
      <c r="Y138" s="366">
        <f>'گام اول '!Z139</f>
        <v>0</v>
      </c>
      <c r="Z138" s="138">
        <f>'گام اول '!AA139</f>
        <v>1477052</v>
      </c>
      <c r="AA138" s="138">
        <f>'گام اول '!AB139</f>
        <v>0</v>
      </c>
      <c r="AB138" s="138">
        <f>'گام اول '!AC139</f>
        <v>1477052</v>
      </c>
      <c r="AC138" s="138">
        <f>'گام اول '!AD139</f>
        <v>4500000</v>
      </c>
      <c r="AD138" s="138">
        <f>'گام اول '!AE139</f>
        <v>6000000</v>
      </c>
      <c r="AE138" s="139">
        <f>'گام اول '!AF139</f>
        <v>281982.65454545454</v>
      </c>
      <c r="AF138" s="122">
        <f>'گام اول '!AG139</f>
        <v>44311560</v>
      </c>
      <c r="AG138" s="123">
        <f>'گام اول '!AH139</f>
        <v>0</v>
      </c>
      <c r="AH138" s="123">
        <f>'گام اول '!AI139</f>
        <v>14099132.727272727</v>
      </c>
      <c r="AI138" s="123">
        <f>'گام اول '!AJ139</f>
        <v>0</v>
      </c>
      <c r="AJ138" s="123">
        <f>'گام اول '!AK139</f>
        <v>4500000</v>
      </c>
      <c r="AK138" s="123">
        <f>'گام اول '!AL139</f>
        <v>6000000</v>
      </c>
      <c r="AL138" s="123">
        <f>'گام اول '!AM139</f>
        <v>0</v>
      </c>
      <c r="AM138" s="123">
        <f>'گام اول '!AN139</f>
        <v>0</v>
      </c>
      <c r="AN138" s="123">
        <f>'گام اول '!AO139</f>
        <v>0</v>
      </c>
      <c r="AO138" s="123">
        <f>'گام اول '!AP139</f>
        <v>4400000</v>
      </c>
      <c r="AP138" s="123">
        <f>'گام اول '!AQ139</f>
        <v>0</v>
      </c>
      <c r="AQ138" s="123">
        <f>'گام اول '!AR139</f>
        <v>0</v>
      </c>
      <c r="AR138" s="123">
        <f>'گام اول '!AS139</f>
        <v>0</v>
      </c>
      <c r="AS138" s="375">
        <f>'گام اول '!AT139</f>
        <v>0</v>
      </c>
      <c r="AT138" s="368">
        <f t="shared" si="103"/>
        <v>73310692.727272719</v>
      </c>
      <c r="AU138" s="173">
        <f>'گام اول '!AV139</f>
        <v>53278944.236363627</v>
      </c>
      <c r="AV138" s="141">
        <f>'گام اول '!AW139</f>
        <v>73310692.727272719</v>
      </c>
      <c r="AW138" s="142">
        <f t="shared" si="104"/>
        <v>5131748.4909090912</v>
      </c>
      <c r="AX138" s="75">
        <f t="shared" si="105"/>
        <v>1327894.4236363629</v>
      </c>
      <c r="AY138" s="142">
        <f>'گام اول '!AZ139</f>
        <v>0</v>
      </c>
      <c r="AZ138" s="142">
        <f>'گام اول '!BA139</f>
        <v>0</v>
      </c>
      <c r="BA138" s="142">
        <f>'گام اول '!BB139</f>
        <v>0</v>
      </c>
      <c r="BB138" s="142">
        <f>'گام اول '!BC139</f>
        <v>0</v>
      </c>
      <c r="BC138" s="142">
        <f>'گام اول '!BD139</f>
        <v>0</v>
      </c>
      <c r="BD138" s="142">
        <f>'گام اول '!BE139</f>
        <v>0</v>
      </c>
      <c r="BE138" s="142">
        <f>'گام اول '!BF139</f>
        <v>0</v>
      </c>
      <c r="BF138" s="143">
        <f t="shared" si="106"/>
        <v>6459642.9145454541</v>
      </c>
      <c r="BG138" s="140">
        <f t="shared" si="107"/>
        <v>66851049</v>
      </c>
      <c r="BH138" s="144">
        <f t="shared" si="108"/>
        <v>73310692.727272719</v>
      </c>
      <c r="BI138" s="398">
        <f t="shared" si="100"/>
        <v>6638737.5</v>
      </c>
      <c r="BJ138" s="145">
        <f t="shared" si="109"/>
        <v>3692630</v>
      </c>
      <c r="BK138" s="145">
        <f t="shared" si="110"/>
        <v>1107789</v>
      </c>
      <c r="BL138" s="146">
        <f t="shared" si="111"/>
        <v>1120000</v>
      </c>
      <c r="BM138" s="379">
        <v>0</v>
      </c>
      <c r="BN138" s="147">
        <f t="shared" si="112"/>
        <v>85869849.227272719</v>
      </c>
      <c r="BO138" s="148">
        <f t="shared" si="113"/>
        <v>73310692.727272719</v>
      </c>
      <c r="BP138" s="149">
        <f t="shared" si="114"/>
        <v>16861459.327272724</v>
      </c>
      <c r="BQ138" s="150">
        <f t="shared" si="115"/>
        <v>102731308.55454545</v>
      </c>
      <c r="BR138" s="151">
        <f t="shared" si="116"/>
        <v>100800</v>
      </c>
      <c r="BS138" s="147">
        <f t="shared" si="117"/>
        <v>102832108.55454545</v>
      </c>
      <c r="BT138" s="135">
        <v>0</v>
      </c>
      <c r="BU138" s="148">
        <f t="shared" si="118"/>
        <v>8586984.9227272719</v>
      </c>
      <c r="BV138" s="152">
        <f t="shared" si="119"/>
        <v>4293492.461363636</v>
      </c>
      <c r="BW138" s="133">
        <f t="shared" si="120"/>
        <v>89951631.170454532</v>
      </c>
      <c r="BX138" s="147">
        <f t="shared" si="121"/>
        <v>11439156.5</v>
      </c>
      <c r="BY138" s="134">
        <f t="shared" si="122"/>
        <v>78512474.670454532</v>
      </c>
      <c r="CD138" s="388">
        <f>'گام اول '!AU139</f>
        <v>73310692.727272719</v>
      </c>
      <c r="CE138" s="389">
        <f>'گام اول '!AV139</f>
        <v>53278944.236363627</v>
      </c>
      <c r="CF138" s="389">
        <f>'گام اول '!AW139</f>
        <v>73310692.727272719</v>
      </c>
      <c r="CG138" s="389">
        <f>'گام اول '!AX139</f>
        <v>5131748.4909090912</v>
      </c>
      <c r="CH138" s="389">
        <f>'گام اول '!AY139</f>
        <v>1327894.4236363629</v>
      </c>
      <c r="CI138" s="389">
        <f>'گام اول '!AZ139</f>
        <v>0</v>
      </c>
      <c r="CJ138" s="389">
        <f>'گام اول '!BA139</f>
        <v>0</v>
      </c>
      <c r="CK138" s="389">
        <f>'گام اول '!BB139</f>
        <v>0</v>
      </c>
      <c r="CL138" s="389">
        <f>'گام اول '!BC139</f>
        <v>0</v>
      </c>
      <c r="CM138" s="389">
        <f>'گام اول '!BD139</f>
        <v>0</v>
      </c>
      <c r="CN138" s="389">
        <f>'گام اول '!BE139</f>
        <v>0</v>
      </c>
      <c r="CO138" s="389">
        <f>'گام اول '!BF139</f>
        <v>0</v>
      </c>
      <c r="CP138" s="389">
        <f>'گام اول '!BG139</f>
        <v>6459642.9145454541</v>
      </c>
      <c r="CQ138" s="389">
        <f>'گام اول '!BH139</f>
        <v>66851049</v>
      </c>
      <c r="CR138" s="389">
        <f t="shared" si="123"/>
        <v>73310692.727272719</v>
      </c>
      <c r="CS138" s="399">
        <f t="shared" si="101"/>
        <v>6638737.5</v>
      </c>
      <c r="CT138" s="388">
        <f t="shared" si="124"/>
        <v>3692630</v>
      </c>
      <c r="CU138" s="389">
        <f t="shared" si="125"/>
        <v>1107789</v>
      </c>
      <c r="CV138" s="389">
        <f t="shared" si="126"/>
        <v>1120000</v>
      </c>
      <c r="CW138" s="55">
        <v>0</v>
      </c>
      <c r="CX138" s="389">
        <f t="shared" si="127"/>
        <v>85869849.227272719</v>
      </c>
      <c r="CY138" s="389">
        <f t="shared" si="128"/>
        <v>73310692.727272719</v>
      </c>
      <c r="CZ138" s="389">
        <f t="shared" si="129"/>
        <v>16861459.327272724</v>
      </c>
      <c r="DA138" s="389">
        <f t="shared" si="130"/>
        <v>102731308.55454545</v>
      </c>
      <c r="DB138" s="389">
        <f t="shared" si="131"/>
        <v>100800</v>
      </c>
      <c r="DC138" s="389">
        <f t="shared" si="132"/>
        <v>102832108.55454545</v>
      </c>
      <c r="DD138" s="394">
        <v>0</v>
      </c>
      <c r="DE138" s="389">
        <f t="shared" si="133"/>
        <v>8586984.9227272719</v>
      </c>
      <c r="DF138" s="389">
        <f t="shared" si="134"/>
        <v>4293492.461363636</v>
      </c>
      <c r="DG138" s="389">
        <f t="shared" si="135"/>
        <v>89951631.170454532</v>
      </c>
      <c r="DH138" s="389">
        <f t="shared" si="136"/>
        <v>11439156.5</v>
      </c>
      <c r="DI138" s="389">
        <f t="shared" si="137"/>
        <v>78512474.670454532</v>
      </c>
      <c r="DJ138" s="389">
        <f t="shared" si="138"/>
        <v>0</v>
      </c>
      <c r="DL138" s="397">
        <f t="shared" si="139"/>
        <v>6638737.5</v>
      </c>
      <c r="DM138" s="397">
        <f t="shared" si="140"/>
        <v>0</v>
      </c>
    </row>
    <row r="139" spans="1:117" s="55" customFormat="1" ht="21" x14ac:dyDescent="0.2">
      <c r="A139" s="191">
        <f t="shared" si="102"/>
        <v>2655495</v>
      </c>
      <c r="B139" s="136">
        <f>'گام اول '!B140</f>
        <v>134</v>
      </c>
      <c r="C139" s="136">
        <f>'گام اول '!C140</f>
        <v>143</v>
      </c>
      <c r="D139" s="136">
        <f>'گام اول '!D140</f>
        <v>13535</v>
      </c>
      <c r="E139" s="136" t="str">
        <f>'گام اول '!E140</f>
        <v>نادر</v>
      </c>
      <c r="F139" s="136" t="str">
        <f>'گام اول '!F140</f>
        <v>عسگرتبار</v>
      </c>
      <c r="G139" s="136" t="str">
        <f>'گام اول '!G140</f>
        <v xml:space="preserve">اداری </v>
      </c>
      <c r="H139" s="136" t="str">
        <f>'گام اول '!H140</f>
        <v>خوزستان</v>
      </c>
      <c r="I139" s="136" t="str">
        <f>'گام اول '!I140</f>
        <v>281-12-4291996-1</v>
      </c>
      <c r="J139" s="136">
        <f>'گام اول '!J140</f>
        <v>4810111954</v>
      </c>
      <c r="K139" s="136" t="str">
        <f>'گام اول '!K140</f>
        <v>ندارد</v>
      </c>
      <c r="L139" s="136" t="str">
        <f>'گام اول '!L140</f>
        <v>خوزستان</v>
      </c>
      <c r="M139" s="136" t="str">
        <f>'گام اول '!M140</f>
        <v>اداری-کارشناسی</v>
      </c>
      <c r="N139" s="120">
        <f>'گام اول '!N140</f>
        <v>0</v>
      </c>
      <c r="O139" s="119">
        <f>'گام اول '!O140</f>
        <v>0</v>
      </c>
      <c r="P139" s="121">
        <f>'گام اول '!P140</f>
        <v>0</v>
      </c>
      <c r="Q139" s="358">
        <f>'گام اول '!Q140</f>
        <v>30</v>
      </c>
      <c r="R139" s="358">
        <f>'گام اول '!R140</f>
        <v>87</v>
      </c>
      <c r="S139" s="358">
        <f>'گام اول '!S140</f>
        <v>0</v>
      </c>
      <c r="T139" s="358">
        <f>'گام اول '!T140</f>
        <v>0</v>
      </c>
      <c r="U139" s="137">
        <f>'گام اول '!U140</f>
        <v>0</v>
      </c>
      <c r="V139" s="120">
        <f>'گام اول '!W140</f>
        <v>0</v>
      </c>
      <c r="W139" s="121">
        <f>'گام اول '!X140</f>
        <v>0</v>
      </c>
      <c r="X139" s="366">
        <f>'گام اول '!Y140</f>
        <v>0</v>
      </c>
      <c r="Y139" s="366">
        <f>'گام اول '!Z140</f>
        <v>0</v>
      </c>
      <c r="Z139" s="138">
        <f>'گام اول '!AA140</f>
        <v>1477052</v>
      </c>
      <c r="AA139" s="138">
        <f>'گام اول '!AB140</f>
        <v>46667</v>
      </c>
      <c r="AB139" s="138">
        <f>'گام اول '!AC140</f>
        <v>1523719</v>
      </c>
      <c r="AC139" s="138">
        <f>'گام اول '!AD140</f>
        <v>4500000</v>
      </c>
      <c r="AD139" s="138">
        <f>'گام اول '!AE140</f>
        <v>6000000</v>
      </c>
      <c r="AE139" s="139">
        <f>'گام اول '!AF140</f>
        <v>290891.80909090908</v>
      </c>
      <c r="AF139" s="122">
        <f>'گام اول '!AG140</f>
        <v>44311560</v>
      </c>
      <c r="AG139" s="123">
        <f>'گام اول '!AH140</f>
        <v>1400010</v>
      </c>
      <c r="AH139" s="123">
        <f>'گام اول '!AI140</f>
        <v>25307587.390909091</v>
      </c>
      <c r="AI139" s="123">
        <f>'گام اول '!AJ140</f>
        <v>0</v>
      </c>
      <c r="AJ139" s="123">
        <f>'گام اول '!AK140</f>
        <v>4500000</v>
      </c>
      <c r="AK139" s="123">
        <f>'گام اول '!AL140</f>
        <v>6000000</v>
      </c>
      <c r="AL139" s="123">
        <f>'گام اول '!AM140</f>
        <v>0</v>
      </c>
      <c r="AM139" s="123">
        <f>'گام اول '!AN140</f>
        <v>0</v>
      </c>
      <c r="AN139" s="123">
        <f>'گام اول '!AO140</f>
        <v>0</v>
      </c>
      <c r="AO139" s="123">
        <f>'گام اول '!AP140</f>
        <v>4000000</v>
      </c>
      <c r="AP139" s="123">
        <f>'گام اول '!AQ140</f>
        <v>0</v>
      </c>
      <c r="AQ139" s="123">
        <f>'گام اول '!AR140</f>
        <v>0</v>
      </c>
      <c r="AR139" s="123">
        <f>'گام اول '!AS140</f>
        <v>0</v>
      </c>
      <c r="AS139" s="375">
        <f>'گام اول '!AT140</f>
        <v>0</v>
      </c>
      <c r="AT139" s="368">
        <f t="shared" si="103"/>
        <v>85519157.390909091</v>
      </c>
      <c r="AU139" s="173">
        <f>'گام اول '!AV140</f>
        <v>65032816.373545453</v>
      </c>
      <c r="AV139" s="141">
        <f>'گام اول '!AW140</f>
        <v>85519157.390909091</v>
      </c>
      <c r="AW139" s="142">
        <f t="shared" si="104"/>
        <v>5986341.0173636368</v>
      </c>
      <c r="AX139" s="75">
        <f t="shared" si="105"/>
        <v>2503281.6373545453</v>
      </c>
      <c r="AY139" s="142">
        <f>'گام اول '!AZ140</f>
        <v>0</v>
      </c>
      <c r="AZ139" s="142">
        <f>'گام اول '!BA140</f>
        <v>0</v>
      </c>
      <c r="BA139" s="142">
        <f>'گام اول '!BB140</f>
        <v>0</v>
      </c>
      <c r="BB139" s="142">
        <f>'گام اول '!BC140</f>
        <v>0</v>
      </c>
      <c r="BC139" s="142">
        <f>'گام اول '!BD140</f>
        <v>0</v>
      </c>
      <c r="BD139" s="142">
        <f>'گام اول '!BE140</f>
        <v>0</v>
      </c>
      <c r="BE139" s="142">
        <f>'گام اول '!BF140</f>
        <v>0</v>
      </c>
      <c r="BF139" s="143">
        <f t="shared" si="106"/>
        <v>8489622.654718183</v>
      </c>
      <c r="BG139" s="140">
        <f t="shared" si="107"/>
        <v>77029534</v>
      </c>
      <c r="BH139" s="144">
        <f t="shared" si="108"/>
        <v>85519157.390909091</v>
      </c>
      <c r="BI139" s="398">
        <f t="shared" si="100"/>
        <v>6638737.5</v>
      </c>
      <c r="BJ139" s="145">
        <f t="shared" si="109"/>
        <v>3809297.5</v>
      </c>
      <c r="BK139" s="145">
        <f t="shared" si="110"/>
        <v>1142789.25</v>
      </c>
      <c r="BL139" s="146">
        <f t="shared" si="111"/>
        <v>1120000</v>
      </c>
      <c r="BM139" s="379">
        <v>0</v>
      </c>
      <c r="BN139" s="147">
        <f t="shared" si="112"/>
        <v>98229981.640909091</v>
      </c>
      <c r="BO139" s="148">
        <f t="shared" si="113"/>
        <v>85519157.390909091</v>
      </c>
      <c r="BP139" s="149">
        <f t="shared" si="114"/>
        <v>19669406.199909091</v>
      </c>
      <c r="BQ139" s="150">
        <f t="shared" si="115"/>
        <v>117899387.84081818</v>
      </c>
      <c r="BR139" s="151">
        <f t="shared" si="116"/>
        <v>100800</v>
      </c>
      <c r="BS139" s="147">
        <f t="shared" si="117"/>
        <v>118000187.84081818</v>
      </c>
      <c r="BT139" s="135">
        <v>0</v>
      </c>
      <c r="BU139" s="148">
        <f t="shared" si="118"/>
        <v>9822998.1640909091</v>
      </c>
      <c r="BV139" s="152">
        <f t="shared" si="119"/>
        <v>4911499.0820454545</v>
      </c>
      <c r="BW139" s="133">
        <f t="shared" si="120"/>
        <v>103265690.59468181</v>
      </c>
      <c r="BX139" s="147">
        <f t="shared" si="121"/>
        <v>11590824.25</v>
      </c>
      <c r="BY139" s="134">
        <f t="shared" si="122"/>
        <v>91674866.344681814</v>
      </c>
      <c r="CD139" s="388">
        <f>'گام اول '!AU140</f>
        <v>85519157.390909091</v>
      </c>
      <c r="CE139" s="389">
        <f>'گام اول '!AV140</f>
        <v>65032816.373545453</v>
      </c>
      <c r="CF139" s="389">
        <f>'گام اول '!AW140</f>
        <v>85519157.390909091</v>
      </c>
      <c r="CG139" s="389">
        <f>'گام اول '!AX140</f>
        <v>5986341.0173636368</v>
      </c>
      <c r="CH139" s="389">
        <f>'گام اول '!AY140</f>
        <v>2503281.6373545453</v>
      </c>
      <c r="CI139" s="389">
        <f>'گام اول '!AZ140</f>
        <v>0</v>
      </c>
      <c r="CJ139" s="389">
        <f>'گام اول '!BA140</f>
        <v>0</v>
      </c>
      <c r="CK139" s="389">
        <f>'گام اول '!BB140</f>
        <v>0</v>
      </c>
      <c r="CL139" s="389">
        <f>'گام اول '!BC140</f>
        <v>0</v>
      </c>
      <c r="CM139" s="389">
        <f>'گام اول '!BD140</f>
        <v>0</v>
      </c>
      <c r="CN139" s="389">
        <f>'گام اول '!BE140</f>
        <v>0</v>
      </c>
      <c r="CO139" s="389">
        <f>'گام اول '!BF140</f>
        <v>0</v>
      </c>
      <c r="CP139" s="389">
        <f>'گام اول '!BG140</f>
        <v>8489622.654718183</v>
      </c>
      <c r="CQ139" s="389">
        <f>'گام اول '!BH140</f>
        <v>77029534</v>
      </c>
      <c r="CR139" s="389">
        <f t="shared" si="123"/>
        <v>85519157.390909091</v>
      </c>
      <c r="CS139" s="399">
        <f t="shared" si="101"/>
        <v>6638737.5</v>
      </c>
      <c r="CT139" s="388">
        <f t="shared" si="124"/>
        <v>3809297.5</v>
      </c>
      <c r="CU139" s="389">
        <f t="shared" si="125"/>
        <v>1142789.25</v>
      </c>
      <c r="CV139" s="389">
        <f t="shared" si="126"/>
        <v>1120000</v>
      </c>
      <c r="CW139" s="55">
        <v>0</v>
      </c>
      <c r="CX139" s="389">
        <f t="shared" si="127"/>
        <v>98229981.640909091</v>
      </c>
      <c r="CY139" s="389">
        <f t="shared" si="128"/>
        <v>85519157.390909091</v>
      </c>
      <c r="CZ139" s="389">
        <f t="shared" si="129"/>
        <v>19669406.199909091</v>
      </c>
      <c r="DA139" s="389">
        <f t="shared" si="130"/>
        <v>117899387.84081818</v>
      </c>
      <c r="DB139" s="389">
        <f t="shared" si="131"/>
        <v>100800</v>
      </c>
      <c r="DC139" s="389">
        <f t="shared" si="132"/>
        <v>118000187.84081818</v>
      </c>
      <c r="DD139" s="394">
        <v>0</v>
      </c>
      <c r="DE139" s="389">
        <f t="shared" si="133"/>
        <v>9822998.1640909091</v>
      </c>
      <c r="DF139" s="389">
        <f t="shared" si="134"/>
        <v>4911499.0820454545</v>
      </c>
      <c r="DG139" s="389">
        <f t="shared" si="135"/>
        <v>103265690.59468181</v>
      </c>
      <c r="DH139" s="389">
        <f t="shared" si="136"/>
        <v>11590824.25</v>
      </c>
      <c r="DI139" s="389">
        <f t="shared" si="137"/>
        <v>91674866.344681814</v>
      </c>
      <c r="DJ139" s="389">
        <f t="shared" si="138"/>
        <v>0</v>
      </c>
      <c r="DL139" s="397">
        <f t="shared" si="139"/>
        <v>6638737.5</v>
      </c>
      <c r="DM139" s="397">
        <f t="shared" si="140"/>
        <v>0</v>
      </c>
    </row>
    <row r="140" spans="1:117" s="55" customFormat="1" ht="21" x14ac:dyDescent="0.2">
      <c r="A140" s="191">
        <f t="shared" si="102"/>
        <v>2655495</v>
      </c>
      <c r="B140" s="136">
        <f>'گام اول '!B141</f>
        <v>135</v>
      </c>
      <c r="C140" s="136">
        <f>'گام اول '!C141</f>
        <v>144</v>
      </c>
      <c r="D140" s="136">
        <f>'گام اول '!D141</f>
        <v>13542</v>
      </c>
      <c r="E140" s="136" t="str">
        <f>'گام اول '!E141</f>
        <v>محسن</v>
      </c>
      <c r="F140" s="136" t="str">
        <f>'گام اول '!F141</f>
        <v>مرادپور</v>
      </c>
      <c r="G140" s="136" t="str">
        <f>'گام اول '!G141</f>
        <v xml:space="preserve">اداری </v>
      </c>
      <c r="H140" s="136" t="str">
        <f>'گام اول '!H141</f>
        <v>خوزستان</v>
      </c>
      <c r="I140" s="136" t="str">
        <f>'گام اول '!I141</f>
        <v>160-876-4257588-1</v>
      </c>
      <c r="J140" s="136">
        <f>'گام اول '!J141</f>
        <v>1740449118</v>
      </c>
      <c r="K140" s="136" t="str">
        <f>'گام اول '!K141</f>
        <v>0050387985</v>
      </c>
      <c r="L140" s="136" t="str">
        <f>'گام اول '!L141</f>
        <v>خوزستان</v>
      </c>
      <c r="M140" s="136" t="str">
        <f>'گام اول '!M141</f>
        <v>اداری-کارشناسی</v>
      </c>
      <c r="N140" s="120">
        <f>'گام اول '!N141</f>
        <v>0</v>
      </c>
      <c r="O140" s="119">
        <f>'گام اول '!O141</f>
        <v>0</v>
      </c>
      <c r="P140" s="121">
        <f>'گام اول '!P141</f>
        <v>0</v>
      </c>
      <c r="Q140" s="358">
        <f>'گام اول '!Q141</f>
        <v>30</v>
      </c>
      <c r="R140" s="358">
        <f>'گام اول '!R141</f>
        <v>61</v>
      </c>
      <c r="S140" s="358">
        <f>'گام اول '!S141</f>
        <v>0</v>
      </c>
      <c r="T140" s="358">
        <f>'گام اول '!T141</f>
        <v>0</v>
      </c>
      <c r="U140" s="137">
        <f>'گام اول '!U141</f>
        <v>0</v>
      </c>
      <c r="V140" s="120">
        <f>'گام اول '!W141</f>
        <v>0</v>
      </c>
      <c r="W140" s="121">
        <f>'گام اول '!X141</f>
        <v>0</v>
      </c>
      <c r="X140" s="366">
        <f>'گام اول '!Y141</f>
        <v>0</v>
      </c>
      <c r="Y140" s="366">
        <f>'گام اول '!Z141</f>
        <v>0</v>
      </c>
      <c r="Z140" s="138">
        <f>'گام اول '!AA141</f>
        <v>1477052</v>
      </c>
      <c r="AA140" s="138">
        <f>'گام اول '!AB141</f>
        <v>46667</v>
      </c>
      <c r="AB140" s="138">
        <f>'گام اول '!AC141</f>
        <v>1523719</v>
      </c>
      <c r="AC140" s="138">
        <f>'گام اول '!AD141</f>
        <v>4500000</v>
      </c>
      <c r="AD140" s="138">
        <f>'گام اول '!AE141</f>
        <v>6000000</v>
      </c>
      <c r="AE140" s="139">
        <f>'گام اول '!AF141</f>
        <v>290891.80909090908</v>
      </c>
      <c r="AF140" s="122">
        <f>'گام اول '!AG141</f>
        <v>44311560</v>
      </c>
      <c r="AG140" s="123">
        <f>'گام اول '!AH141</f>
        <v>1400010</v>
      </c>
      <c r="AH140" s="123">
        <f>'گام اول '!AI141</f>
        <v>17744400.354545455</v>
      </c>
      <c r="AI140" s="123">
        <f>'گام اول '!AJ141</f>
        <v>0</v>
      </c>
      <c r="AJ140" s="123">
        <f>'گام اول '!AK141</f>
        <v>4500000</v>
      </c>
      <c r="AK140" s="123">
        <f>'گام اول '!AL141</f>
        <v>6000000</v>
      </c>
      <c r="AL140" s="123">
        <f>'گام اول '!AM141</f>
        <v>0</v>
      </c>
      <c r="AM140" s="123">
        <f>'گام اول '!AN141</f>
        <v>0</v>
      </c>
      <c r="AN140" s="123">
        <f>'گام اول '!AO141</f>
        <v>0</v>
      </c>
      <c r="AO140" s="123">
        <f>'گام اول '!AP141</f>
        <v>4400000</v>
      </c>
      <c r="AP140" s="123">
        <f>'گام اول '!AQ141</f>
        <v>0</v>
      </c>
      <c r="AQ140" s="123">
        <f>'گام اول '!AR141</f>
        <v>0</v>
      </c>
      <c r="AR140" s="123">
        <f>'گام اول '!AS141</f>
        <v>0</v>
      </c>
      <c r="AS140" s="375">
        <f>'گام اول '!AT141</f>
        <v>0</v>
      </c>
      <c r="AT140" s="368">
        <f t="shared" si="103"/>
        <v>78355970.354545459</v>
      </c>
      <c r="AU140" s="173">
        <f>'گام اول '!AV141</f>
        <v>57971052.429727279</v>
      </c>
      <c r="AV140" s="141">
        <f>'گام اول '!AW141</f>
        <v>78355970.354545459</v>
      </c>
      <c r="AW140" s="142">
        <f t="shared" si="104"/>
        <v>5484917.9248181824</v>
      </c>
      <c r="AX140" s="75">
        <f t="shared" si="105"/>
        <v>1797105.2429727279</v>
      </c>
      <c r="AY140" s="142">
        <f>'گام اول '!AZ141</f>
        <v>0</v>
      </c>
      <c r="AZ140" s="142">
        <f>'گام اول '!BA141</f>
        <v>0</v>
      </c>
      <c r="BA140" s="142">
        <f>'گام اول '!BB141</f>
        <v>0</v>
      </c>
      <c r="BB140" s="142">
        <f>'گام اول '!BC141</f>
        <v>0</v>
      </c>
      <c r="BC140" s="142">
        <f>'گام اول '!BD141</f>
        <v>0</v>
      </c>
      <c r="BD140" s="142">
        <f>'گام اول '!BE141</f>
        <v>0</v>
      </c>
      <c r="BE140" s="142">
        <f>'گام اول '!BF141</f>
        <v>0</v>
      </c>
      <c r="BF140" s="143">
        <f t="shared" si="106"/>
        <v>7282023.1677909102</v>
      </c>
      <c r="BG140" s="140">
        <f t="shared" si="107"/>
        <v>71073947</v>
      </c>
      <c r="BH140" s="144">
        <f t="shared" si="108"/>
        <v>78355970.354545459</v>
      </c>
      <c r="BI140" s="398">
        <f t="shared" si="100"/>
        <v>6638737.5</v>
      </c>
      <c r="BJ140" s="145">
        <f t="shared" si="109"/>
        <v>3809297.5</v>
      </c>
      <c r="BK140" s="145">
        <f t="shared" si="110"/>
        <v>1142789.25</v>
      </c>
      <c r="BL140" s="146">
        <f t="shared" si="111"/>
        <v>1120000</v>
      </c>
      <c r="BM140" s="379">
        <v>0</v>
      </c>
      <c r="BN140" s="147">
        <f t="shared" si="112"/>
        <v>91066794.604545459</v>
      </c>
      <c r="BO140" s="148">
        <f t="shared" si="113"/>
        <v>78355970.354545459</v>
      </c>
      <c r="BP140" s="149">
        <f t="shared" si="114"/>
        <v>18021873.181545455</v>
      </c>
      <c r="BQ140" s="150">
        <f t="shared" si="115"/>
        <v>109088667.78609091</v>
      </c>
      <c r="BR140" s="151">
        <f t="shared" si="116"/>
        <v>100800</v>
      </c>
      <c r="BS140" s="147">
        <f t="shared" si="117"/>
        <v>109189467.78609091</v>
      </c>
      <c r="BT140" s="135">
        <v>0</v>
      </c>
      <c r="BU140" s="148">
        <f t="shared" si="118"/>
        <v>9106679.4604545459</v>
      </c>
      <c r="BV140" s="152">
        <f t="shared" si="119"/>
        <v>4553339.730227273</v>
      </c>
      <c r="BW140" s="133">
        <f t="shared" si="120"/>
        <v>95529448.595409095</v>
      </c>
      <c r="BX140" s="147">
        <f t="shared" si="121"/>
        <v>11590824.25</v>
      </c>
      <c r="BY140" s="134">
        <f t="shared" si="122"/>
        <v>83938624.345409095</v>
      </c>
      <c r="CD140" s="388">
        <f>'گام اول '!AU141</f>
        <v>78355970.354545459</v>
      </c>
      <c r="CE140" s="389">
        <f>'گام اول '!AV141</f>
        <v>57971052.429727279</v>
      </c>
      <c r="CF140" s="389">
        <f>'گام اول '!AW141</f>
        <v>78355970.354545459</v>
      </c>
      <c r="CG140" s="389">
        <f>'گام اول '!AX141</f>
        <v>5484917.9248181824</v>
      </c>
      <c r="CH140" s="389">
        <f>'گام اول '!AY141</f>
        <v>1797105.2429727279</v>
      </c>
      <c r="CI140" s="389">
        <f>'گام اول '!AZ141</f>
        <v>0</v>
      </c>
      <c r="CJ140" s="389">
        <f>'گام اول '!BA141</f>
        <v>0</v>
      </c>
      <c r="CK140" s="389">
        <f>'گام اول '!BB141</f>
        <v>0</v>
      </c>
      <c r="CL140" s="389">
        <f>'گام اول '!BC141</f>
        <v>0</v>
      </c>
      <c r="CM140" s="389">
        <f>'گام اول '!BD141</f>
        <v>0</v>
      </c>
      <c r="CN140" s="389">
        <f>'گام اول '!BE141</f>
        <v>0</v>
      </c>
      <c r="CO140" s="389">
        <f>'گام اول '!BF141</f>
        <v>0</v>
      </c>
      <c r="CP140" s="389">
        <f>'گام اول '!BG141</f>
        <v>7282023.1677909102</v>
      </c>
      <c r="CQ140" s="389">
        <f>'گام اول '!BH141</f>
        <v>71073947</v>
      </c>
      <c r="CR140" s="389">
        <f t="shared" si="123"/>
        <v>78355970.354545459</v>
      </c>
      <c r="CS140" s="399">
        <f t="shared" si="101"/>
        <v>6638737.5</v>
      </c>
      <c r="CT140" s="388">
        <f t="shared" si="124"/>
        <v>3809297.5</v>
      </c>
      <c r="CU140" s="389">
        <f t="shared" si="125"/>
        <v>1142789.25</v>
      </c>
      <c r="CV140" s="389">
        <f t="shared" si="126"/>
        <v>1120000</v>
      </c>
      <c r="CW140" s="55">
        <v>0</v>
      </c>
      <c r="CX140" s="389">
        <f t="shared" si="127"/>
        <v>91066794.604545459</v>
      </c>
      <c r="CY140" s="389">
        <f t="shared" si="128"/>
        <v>78355970.354545459</v>
      </c>
      <c r="CZ140" s="389">
        <f t="shared" si="129"/>
        <v>18021873.181545455</v>
      </c>
      <c r="DA140" s="389">
        <f t="shared" si="130"/>
        <v>109088667.78609091</v>
      </c>
      <c r="DB140" s="389">
        <f t="shared" si="131"/>
        <v>100800</v>
      </c>
      <c r="DC140" s="389">
        <f t="shared" si="132"/>
        <v>109189467.78609091</v>
      </c>
      <c r="DD140" s="394">
        <v>0</v>
      </c>
      <c r="DE140" s="389">
        <f t="shared" si="133"/>
        <v>9106679.4604545459</v>
      </c>
      <c r="DF140" s="389">
        <f t="shared" si="134"/>
        <v>4553339.730227273</v>
      </c>
      <c r="DG140" s="389">
        <f t="shared" si="135"/>
        <v>95529448.595409095</v>
      </c>
      <c r="DH140" s="389">
        <f t="shared" si="136"/>
        <v>11590824.25</v>
      </c>
      <c r="DI140" s="389">
        <f t="shared" si="137"/>
        <v>83938624.345409095</v>
      </c>
      <c r="DJ140" s="389">
        <f t="shared" si="138"/>
        <v>0</v>
      </c>
      <c r="DL140" s="397">
        <f t="shared" si="139"/>
        <v>6638737.5</v>
      </c>
      <c r="DM140" s="397">
        <f t="shared" si="140"/>
        <v>0</v>
      </c>
    </row>
    <row r="141" spans="1:117" s="55" customFormat="1" ht="21" x14ac:dyDescent="0.2">
      <c r="A141" s="191">
        <f t="shared" si="102"/>
        <v>2655495</v>
      </c>
      <c r="B141" s="136">
        <f>'گام اول '!B142</f>
        <v>136</v>
      </c>
      <c r="C141" s="136">
        <f>'گام اول '!C142</f>
        <v>145</v>
      </c>
      <c r="D141" s="136">
        <f>'گام اول '!D142</f>
        <v>12857</v>
      </c>
      <c r="E141" s="136" t="str">
        <f>'گام اول '!E142</f>
        <v>حمید</v>
      </c>
      <c r="F141" s="136" t="str">
        <f>'گام اول '!F142</f>
        <v>هادی</v>
      </c>
      <c r="G141" s="136" t="str">
        <f>'گام اول '!G142</f>
        <v xml:space="preserve">اداری </v>
      </c>
      <c r="H141" s="136" t="str">
        <f>'گام اول '!H142</f>
        <v>زنجان</v>
      </c>
      <c r="I141" s="136" t="str">
        <f>'گام اول '!I142</f>
        <v>189-813-2215350-1</v>
      </c>
      <c r="J141" s="136">
        <f>'گام اول '!J142</f>
        <v>4284447726</v>
      </c>
      <c r="K141" s="136" t="str">
        <f>'گام اول '!K142</f>
        <v>0033232760</v>
      </c>
      <c r="L141" s="136" t="str">
        <f>'گام اول '!L142</f>
        <v>زنجان</v>
      </c>
      <c r="M141" s="136" t="str">
        <f>'گام اول '!M142</f>
        <v>اداری-کارشناسی ارشد</v>
      </c>
      <c r="N141" s="120">
        <f>'گام اول '!N142</f>
        <v>0</v>
      </c>
      <c r="O141" s="119">
        <f>'گام اول '!O142</f>
        <v>0</v>
      </c>
      <c r="P141" s="121">
        <f>'گام اول '!P142</f>
        <v>0</v>
      </c>
      <c r="Q141" s="358">
        <f>'گام اول '!Q142</f>
        <v>30</v>
      </c>
      <c r="R141" s="358">
        <f>'گام اول '!R142</f>
        <v>27</v>
      </c>
      <c r="S141" s="358">
        <f>'گام اول '!S142</f>
        <v>0</v>
      </c>
      <c r="T141" s="358">
        <f>'گام اول '!T142</f>
        <v>0</v>
      </c>
      <c r="U141" s="137">
        <f>'گام اول '!U142</f>
        <v>0</v>
      </c>
      <c r="V141" s="120">
        <f>'گام اول '!W142</f>
        <v>0</v>
      </c>
      <c r="W141" s="121">
        <f>'گام اول '!X142</f>
        <v>0</v>
      </c>
      <c r="X141" s="366">
        <f>'گام اول '!Y142</f>
        <v>1</v>
      </c>
      <c r="Y141" s="366">
        <f>'گام اول '!Z142</f>
        <v>1</v>
      </c>
      <c r="Z141" s="138">
        <f>'گام اول '!AA142</f>
        <v>1642901</v>
      </c>
      <c r="AA141" s="138">
        <f>'گام اول '!AB142</f>
        <v>46667</v>
      </c>
      <c r="AB141" s="138">
        <f>'گام اول '!AC142</f>
        <v>1689568</v>
      </c>
      <c r="AC141" s="138">
        <f>'گام اول '!AD142</f>
        <v>4500000</v>
      </c>
      <c r="AD141" s="138">
        <f>'گام اول '!AE142</f>
        <v>6000000</v>
      </c>
      <c r="AE141" s="139">
        <f>'گام اول '!AF142</f>
        <v>322553.89090909087</v>
      </c>
      <c r="AF141" s="122">
        <f>'گام اول '!AG142</f>
        <v>49287030</v>
      </c>
      <c r="AG141" s="123">
        <f>'گام اول '!AH142</f>
        <v>1400010</v>
      </c>
      <c r="AH141" s="123">
        <f>'گام اول '!AI142</f>
        <v>8708955.0545454528</v>
      </c>
      <c r="AI141" s="123">
        <f>'گام اول '!AJ142</f>
        <v>2655495</v>
      </c>
      <c r="AJ141" s="123">
        <f>'گام اول '!AK142</f>
        <v>4500000</v>
      </c>
      <c r="AK141" s="123">
        <f>'گام اول '!AL142</f>
        <v>6000000</v>
      </c>
      <c r="AL141" s="123">
        <f>'گام اول '!AM142</f>
        <v>0</v>
      </c>
      <c r="AM141" s="123">
        <f>'گام اول '!AN142</f>
        <v>0</v>
      </c>
      <c r="AN141" s="123">
        <f>'گام اول '!AO142</f>
        <v>0</v>
      </c>
      <c r="AO141" s="123">
        <f>'گام اول '!AP142</f>
        <v>3800000</v>
      </c>
      <c r="AP141" s="123">
        <f>'گام اول '!AQ142</f>
        <v>0</v>
      </c>
      <c r="AQ141" s="123">
        <f>'گام اول '!AR142</f>
        <v>0</v>
      </c>
      <c r="AR141" s="123">
        <f>'گام اول '!AS142</f>
        <v>0</v>
      </c>
      <c r="AS141" s="375">
        <f>'گام اول '!AT142</f>
        <v>0</v>
      </c>
      <c r="AT141" s="368">
        <f t="shared" si="103"/>
        <v>76351490.054545462</v>
      </c>
      <c r="AU141" s="173">
        <f>'گام اول '!AV142</f>
        <v>54237275.400727279</v>
      </c>
      <c r="AV141" s="141">
        <f>'گام اول '!AW142</f>
        <v>73695995.054545447</v>
      </c>
      <c r="AW141" s="142">
        <f t="shared" si="104"/>
        <v>5158719.6538181817</v>
      </c>
      <c r="AX141" s="75">
        <f t="shared" si="105"/>
        <v>1423727.5400727279</v>
      </c>
      <c r="AY141" s="142">
        <f>'گام اول '!AZ142</f>
        <v>0</v>
      </c>
      <c r="AZ141" s="142">
        <f>'گام اول '!BA142</f>
        <v>0</v>
      </c>
      <c r="BA141" s="142">
        <f>'گام اول '!BB142</f>
        <v>0</v>
      </c>
      <c r="BB141" s="142">
        <f>'گام اول '!BC142</f>
        <v>0</v>
      </c>
      <c r="BC141" s="142">
        <f>'گام اول '!BD142</f>
        <v>0</v>
      </c>
      <c r="BD141" s="142">
        <f>'گام اول '!BE142</f>
        <v>0</v>
      </c>
      <c r="BE141" s="142">
        <f>'گام اول '!BF142</f>
        <v>0</v>
      </c>
      <c r="BF141" s="143">
        <f t="shared" si="106"/>
        <v>6582447.1938909097</v>
      </c>
      <c r="BG141" s="140">
        <f t="shared" si="107"/>
        <v>69769042</v>
      </c>
      <c r="BH141" s="144">
        <f t="shared" si="108"/>
        <v>76351490.054545462</v>
      </c>
      <c r="BI141" s="398">
        <f t="shared" si="100"/>
        <v>6638737.5</v>
      </c>
      <c r="BJ141" s="145">
        <f t="shared" si="109"/>
        <v>4223920</v>
      </c>
      <c r="BK141" s="145">
        <f t="shared" si="110"/>
        <v>1267176</v>
      </c>
      <c r="BL141" s="146">
        <f t="shared" si="111"/>
        <v>1120000</v>
      </c>
      <c r="BM141" s="379">
        <v>0</v>
      </c>
      <c r="BN141" s="147">
        <f t="shared" si="112"/>
        <v>89601323.554545462</v>
      </c>
      <c r="BO141" s="148">
        <f t="shared" si="113"/>
        <v>73695995.054545447</v>
      </c>
      <c r="BP141" s="149">
        <f t="shared" si="114"/>
        <v>16950078.862545453</v>
      </c>
      <c r="BQ141" s="150">
        <f t="shared" si="115"/>
        <v>106551402.41709092</v>
      </c>
      <c r="BR141" s="151">
        <f t="shared" si="116"/>
        <v>100800</v>
      </c>
      <c r="BS141" s="147">
        <f t="shared" si="117"/>
        <v>106652202.41709092</v>
      </c>
      <c r="BT141" s="135">
        <v>0</v>
      </c>
      <c r="BU141" s="148">
        <f t="shared" si="118"/>
        <v>8960132.3554545473</v>
      </c>
      <c r="BV141" s="152">
        <f t="shared" si="119"/>
        <v>4480066.1777272737</v>
      </c>
      <c r="BW141" s="133">
        <f t="shared" si="120"/>
        <v>93212003.883909106</v>
      </c>
      <c r="BX141" s="147">
        <f t="shared" si="121"/>
        <v>12129833.5</v>
      </c>
      <c r="BY141" s="134">
        <f t="shared" si="122"/>
        <v>81082170.383909106</v>
      </c>
      <c r="CD141" s="388">
        <f>'گام اول '!AU142</f>
        <v>76351490.054545462</v>
      </c>
      <c r="CE141" s="389">
        <f>'گام اول '!AV142</f>
        <v>54237275.400727279</v>
      </c>
      <c r="CF141" s="389">
        <f>'گام اول '!AW142</f>
        <v>73695995.054545447</v>
      </c>
      <c r="CG141" s="389">
        <f>'گام اول '!AX142</f>
        <v>5158719.6538181817</v>
      </c>
      <c r="CH141" s="389">
        <f>'گام اول '!AY142</f>
        <v>1423727.5400727279</v>
      </c>
      <c r="CI141" s="389">
        <f>'گام اول '!AZ142</f>
        <v>0</v>
      </c>
      <c r="CJ141" s="389">
        <f>'گام اول '!BA142</f>
        <v>0</v>
      </c>
      <c r="CK141" s="389">
        <f>'گام اول '!BB142</f>
        <v>0</v>
      </c>
      <c r="CL141" s="389">
        <f>'گام اول '!BC142</f>
        <v>0</v>
      </c>
      <c r="CM141" s="389">
        <f>'گام اول '!BD142</f>
        <v>0</v>
      </c>
      <c r="CN141" s="389">
        <f>'گام اول '!BE142</f>
        <v>0</v>
      </c>
      <c r="CO141" s="389">
        <f>'گام اول '!BF142</f>
        <v>0</v>
      </c>
      <c r="CP141" s="389">
        <f>'گام اول '!BG142</f>
        <v>6582447.1938909097</v>
      </c>
      <c r="CQ141" s="389">
        <f>'گام اول '!BH142</f>
        <v>69769042</v>
      </c>
      <c r="CR141" s="389">
        <f t="shared" si="123"/>
        <v>76351490.054545462</v>
      </c>
      <c r="CS141" s="399">
        <f t="shared" si="101"/>
        <v>6638737.5</v>
      </c>
      <c r="CT141" s="388">
        <f t="shared" si="124"/>
        <v>4223920</v>
      </c>
      <c r="CU141" s="389">
        <f t="shared" si="125"/>
        <v>1267176</v>
      </c>
      <c r="CV141" s="389">
        <f t="shared" si="126"/>
        <v>1120000</v>
      </c>
      <c r="CW141" s="55">
        <v>0</v>
      </c>
      <c r="CX141" s="389">
        <f t="shared" si="127"/>
        <v>89601323.554545462</v>
      </c>
      <c r="CY141" s="389">
        <f t="shared" si="128"/>
        <v>73695995.054545447</v>
      </c>
      <c r="CZ141" s="389">
        <f t="shared" si="129"/>
        <v>16950078.862545453</v>
      </c>
      <c r="DA141" s="389">
        <f t="shared" si="130"/>
        <v>106551402.41709092</v>
      </c>
      <c r="DB141" s="389">
        <f t="shared" si="131"/>
        <v>100800</v>
      </c>
      <c r="DC141" s="389">
        <f t="shared" si="132"/>
        <v>106652202.41709092</v>
      </c>
      <c r="DD141" s="394">
        <v>0</v>
      </c>
      <c r="DE141" s="389">
        <f t="shared" si="133"/>
        <v>8960132.3554545473</v>
      </c>
      <c r="DF141" s="389">
        <f t="shared" si="134"/>
        <v>4480066.1777272737</v>
      </c>
      <c r="DG141" s="389">
        <f t="shared" si="135"/>
        <v>93212003.883909106</v>
      </c>
      <c r="DH141" s="389">
        <f t="shared" si="136"/>
        <v>12129833.5</v>
      </c>
      <c r="DI141" s="389">
        <f t="shared" si="137"/>
        <v>81082170.383909106</v>
      </c>
      <c r="DJ141" s="389">
        <f t="shared" si="138"/>
        <v>0</v>
      </c>
      <c r="DL141" s="397">
        <f t="shared" si="139"/>
        <v>6638737.5</v>
      </c>
      <c r="DM141" s="397">
        <f t="shared" si="140"/>
        <v>0</v>
      </c>
    </row>
    <row r="142" spans="1:117" s="55" customFormat="1" ht="21" x14ac:dyDescent="0.2">
      <c r="A142" s="191">
        <f t="shared" si="102"/>
        <v>2655495</v>
      </c>
      <c r="B142" s="136">
        <f>'گام اول '!B143</f>
        <v>137</v>
      </c>
      <c r="C142" s="136">
        <f>'گام اول '!C143</f>
        <v>146</v>
      </c>
      <c r="D142" s="136">
        <f>'گام اول '!D143</f>
        <v>12858</v>
      </c>
      <c r="E142" s="136" t="str">
        <f>'گام اول '!E143</f>
        <v xml:space="preserve">محسن </v>
      </c>
      <c r="F142" s="136" t="str">
        <f>'گام اول '!F143</f>
        <v>مرادی</v>
      </c>
      <c r="G142" s="136" t="str">
        <f>'گام اول '!G143</f>
        <v xml:space="preserve">اداری </v>
      </c>
      <c r="H142" s="136" t="str">
        <f>'گام اول '!H143</f>
        <v>زنجان</v>
      </c>
      <c r="I142" s="136" t="str">
        <f>'گام اول '!I143</f>
        <v>189-813-2631912-1</v>
      </c>
      <c r="J142" s="136">
        <f>'گام اول '!J143</f>
        <v>4285546841</v>
      </c>
      <c r="K142" s="136" t="str">
        <f>'گام اول '!K143</f>
        <v>0033202610</v>
      </c>
      <c r="L142" s="136" t="str">
        <f>'گام اول '!L143</f>
        <v>زنجان</v>
      </c>
      <c r="M142" s="136" t="str">
        <f>'گام اول '!M143</f>
        <v>اداری-کارشناسی ارشد</v>
      </c>
      <c r="N142" s="120">
        <f>'گام اول '!N143</f>
        <v>0</v>
      </c>
      <c r="O142" s="119">
        <f>'گام اول '!O143</f>
        <v>0</v>
      </c>
      <c r="P142" s="121">
        <f>'گام اول '!P143</f>
        <v>0</v>
      </c>
      <c r="Q142" s="358">
        <f>'گام اول '!Q143</f>
        <v>30</v>
      </c>
      <c r="R142" s="358">
        <f>'گام اول '!R143</f>
        <v>22</v>
      </c>
      <c r="S142" s="358">
        <f>'گام اول '!S143</f>
        <v>0</v>
      </c>
      <c r="T142" s="358">
        <f>'گام اول '!T143</f>
        <v>0</v>
      </c>
      <c r="U142" s="137">
        <f>'گام اول '!U143</f>
        <v>2</v>
      </c>
      <c r="V142" s="120">
        <f>'گام اول '!W143</f>
        <v>0</v>
      </c>
      <c r="W142" s="121">
        <f>'گام اول '!X143</f>
        <v>0</v>
      </c>
      <c r="X142" s="366">
        <f>'گام اول '!Y143</f>
        <v>0</v>
      </c>
      <c r="Y142" s="366">
        <f>'گام اول '!Z143</f>
        <v>0</v>
      </c>
      <c r="Z142" s="138">
        <f>'گام اول '!AA143</f>
        <v>1642901</v>
      </c>
      <c r="AA142" s="138">
        <f>'گام اول '!AB143</f>
        <v>46667</v>
      </c>
      <c r="AB142" s="138">
        <f>'گام اول '!AC143</f>
        <v>1689568</v>
      </c>
      <c r="AC142" s="138">
        <f>'گام اول '!AD143</f>
        <v>4500000</v>
      </c>
      <c r="AD142" s="138">
        <f>'گام اول '!AE143</f>
        <v>6000000</v>
      </c>
      <c r="AE142" s="139">
        <f>'گام اول '!AF143</f>
        <v>322553.89090909087</v>
      </c>
      <c r="AF142" s="122">
        <f>'گام اول '!AG143</f>
        <v>49287030</v>
      </c>
      <c r="AG142" s="123">
        <f>'گام اول '!AH143</f>
        <v>1400010</v>
      </c>
      <c r="AH142" s="123">
        <f>'گام اول '!AI143</f>
        <v>7096185.5999999996</v>
      </c>
      <c r="AI142" s="123">
        <f>'گام اول '!AJ143</f>
        <v>0</v>
      </c>
      <c r="AJ142" s="123">
        <f>'گام اول '!AK143</f>
        <v>4500000</v>
      </c>
      <c r="AK142" s="123">
        <f>'گام اول '!AL143</f>
        <v>6000000</v>
      </c>
      <c r="AL142" s="123">
        <f>'گام اول '!AM143</f>
        <v>0</v>
      </c>
      <c r="AM142" s="123">
        <f>'گام اول '!AN143</f>
        <v>0</v>
      </c>
      <c r="AN142" s="123">
        <f>'گام اول '!AO143</f>
        <v>3379136</v>
      </c>
      <c r="AO142" s="123">
        <f>'گام اول '!AP143</f>
        <v>3600000</v>
      </c>
      <c r="AP142" s="123">
        <f>'گام اول '!AQ143</f>
        <v>0</v>
      </c>
      <c r="AQ142" s="123">
        <f>'گام اول '!AR143</f>
        <v>0</v>
      </c>
      <c r="AR142" s="123">
        <f>'گام اول '!AS143</f>
        <v>0</v>
      </c>
      <c r="AS142" s="375">
        <f>'گام اول '!AT143</f>
        <v>0</v>
      </c>
      <c r="AT142" s="368">
        <f t="shared" si="103"/>
        <v>75262361.599999994</v>
      </c>
      <c r="AU142" s="173">
        <f>'گام اول '!AV143</f>
        <v>52751399.807999998</v>
      </c>
      <c r="AV142" s="141">
        <f>'گام اول '!AW143</f>
        <v>71883225.599999994</v>
      </c>
      <c r="AW142" s="142">
        <f t="shared" si="104"/>
        <v>5031825.7920000004</v>
      </c>
      <c r="AX142" s="75">
        <f t="shared" si="105"/>
        <v>1275139.9808</v>
      </c>
      <c r="AY142" s="142">
        <f>'گام اول '!AZ143</f>
        <v>0</v>
      </c>
      <c r="AZ142" s="142">
        <f>'گام اول '!BA143</f>
        <v>0</v>
      </c>
      <c r="BA142" s="142">
        <f>'گام اول '!BB143</f>
        <v>0</v>
      </c>
      <c r="BB142" s="142">
        <f>'گام اول '!BC143</f>
        <v>0</v>
      </c>
      <c r="BC142" s="142">
        <f>'گام اول '!BD143</f>
        <v>0</v>
      </c>
      <c r="BD142" s="142">
        <f>'گام اول '!BE143</f>
        <v>0</v>
      </c>
      <c r="BE142" s="142">
        <f>'گام اول '!BF143</f>
        <v>0</v>
      </c>
      <c r="BF142" s="143">
        <f t="shared" si="106"/>
        <v>6306965.7728000004</v>
      </c>
      <c r="BG142" s="140">
        <f t="shared" si="107"/>
        <v>68955395</v>
      </c>
      <c r="BH142" s="144">
        <f t="shared" si="108"/>
        <v>75262361.599999994</v>
      </c>
      <c r="BI142" s="398">
        <f t="shared" si="100"/>
        <v>6638737.5</v>
      </c>
      <c r="BJ142" s="145">
        <f t="shared" si="109"/>
        <v>4223920</v>
      </c>
      <c r="BK142" s="145">
        <f t="shared" si="110"/>
        <v>1267176</v>
      </c>
      <c r="BL142" s="146">
        <f t="shared" si="111"/>
        <v>1120000</v>
      </c>
      <c r="BM142" s="379">
        <v>0</v>
      </c>
      <c r="BN142" s="147">
        <f t="shared" si="112"/>
        <v>88512195.099999994</v>
      </c>
      <c r="BO142" s="148">
        <f t="shared" si="113"/>
        <v>71883225.599999994</v>
      </c>
      <c r="BP142" s="149">
        <f t="shared" si="114"/>
        <v>16533141.888</v>
      </c>
      <c r="BQ142" s="150">
        <f t="shared" si="115"/>
        <v>105045336.98799999</v>
      </c>
      <c r="BR142" s="151">
        <f t="shared" si="116"/>
        <v>100800</v>
      </c>
      <c r="BS142" s="147">
        <f t="shared" si="117"/>
        <v>105146136.98799999</v>
      </c>
      <c r="BT142" s="135">
        <v>0</v>
      </c>
      <c r="BU142" s="148">
        <f t="shared" si="118"/>
        <v>8851219.5099999998</v>
      </c>
      <c r="BV142" s="152">
        <f t="shared" si="119"/>
        <v>4425609.7549999999</v>
      </c>
      <c r="BW142" s="133">
        <f t="shared" si="120"/>
        <v>91869307.72299999</v>
      </c>
      <c r="BX142" s="147">
        <f t="shared" si="121"/>
        <v>12129833.5</v>
      </c>
      <c r="BY142" s="134">
        <f t="shared" si="122"/>
        <v>79739474.22299999</v>
      </c>
      <c r="CD142" s="388">
        <f>'گام اول '!AU143</f>
        <v>75262361.599999994</v>
      </c>
      <c r="CE142" s="389">
        <f>'گام اول '!AV143</f>
        <v>52751399.807999998</v>
      </c>
      <c r="CF142" s="389">
        <f>'گام اول '!AW143</f>
        <v>71883225.599999994</v>
      </c>
      <c r="CG142" s="389">
        <f>'گام اول '!AX143</f>
        <v>5031825.7920000004</v>
      </c>
      <c r="CH142" s="389">
        <f>'گام اول '!AY143</f>
        <v>1275139.9808</v>
      </c>
      <c r="CI142" s="389">
        <f>'گام اول '!AZ143</f>
        <v>0</v>
      </c>
      <c r="CJ142" s="389">
        <f>'گام اول '!BA143</f>
        <v>0</v>
      </c>
      <c r="CK142" s="389">
        <f>'گام اول '!BB143</f>
        <v>0</v>
      </c>
      <c r="CL142" s="389">
        <f>'گام اول '!BC143</f>
        <v>0</v>
      </c>
      <c r="CM142" s="389">
        <f>'گام اول '!BD143</f>
        <v>0</v>
      </c>
      <c r="CN142" s="389">
        <f>'گام اول '!BE143</f>
        <v>0</v>
      </c>
      <c r="CO142" s="389">
        <f>'گام اول '!BF143</f>
        <v>0</v>
      </c>
      <c r="CP142" s="389">
        <f>'گام اول '!BG143</f>
        <v>6306965.7728000004</v>
      </c>
      <c r="CQ142" s="389">
        <f>'گام اول '!BH143</f>
        <v>68955395</v>
      </c>
      <c r="CR142" s="389">
        <f t="shared" si="123"/>
        <v>75262361.599999994</v>
      </c>
      <c r="CS142" s="399">
        <f t="shared" si="101"/>
        <v>6638737.5</v>
      </c>
      <c r="CT142" s="388">
        <f t="shared" si="124"/>
        <v>4223920</v>
      </c>
      <c r="CU142" s="389">
        <f t="shared" si="125"/>
        <v>1267176</v>
      </c>
      <c r="CV142" s="389">
        <f t="shared" si="126"/>
        <v>1120000</v>
      </c>
      <c r="CW142" s="55">
        <v>0</v>
      </c>
      <c r="CX142" s="389">
        <f t="shared" si="127"/>
        <v>88512195.099999994</v>
      </c>
      <c r="CY142" s="389">
        <f t="shared" si="128"/>
        <v>71883225.599999994</v>
      </c>
      <c r="CZ142" s="389">
        <f t="shared" si="129"/>
        <v>16533141.888</v>
      </c>
      <c r="DA142" s="389">
        <f t="shared" si="130"/>
        <v>105045336.98799999</v>
      </c>
      <c r="DB142" s="389">
        <f t="shared" si="131"/>
        <v>100800</v>
      </c>
      <c r="DC142" s="389">
        <f t="shared" si="132"/>
        <v>105146136.98799999</v>
      </c>
      <c r="DD142" s="394">
        <v>0</v>
      </c>
      <c r="DE142" s="389">
        <f t="shared" si="133"/>
        <v>8851219.5099999998</v>
      </c>
      <c r="DF142" s="389">
        <f t="shared" si="134"/>
        <v>4425609.7549999999</v>
      </c>
      <c r="DG142" s="389">
        <f t="shared" si="135"/>
        <v>91869307.72299999</v>
      </c>
      <c r="DH142" s="389">
        <f t="shared" si="136"/>
        <v>12129833.5</v>
      </c>
      <c r="DI142" s="389">
        <f t="shared" si="137"/>
        <v>79739474.22299999</v>
      </c>
      <c r="DJ142" s="389">
        <f t="shared" si="138"/>
        <v>0</v>
      </c>
      <c r="DL142" s="397">
        <f t="shared" si="139"/>
        <v>6638737.5</v>
      </c>
      <c r="DM142" s="397">
        <f t="shared" si="140"/>
        <v>0</v>
      </c>
    </row>
    <row r="143" spans="1:117" s="55" customFormat="1" ht="21" x14ac:dyDescent="0.2">
      <c r="A143" s="191">
        <f t="shared" si="102"/>
        <v>2655495</v>
      </c>
      <c r="B143" s="136">
        <f>'گام اول '!B144</f>
        <v>138</v>
      </c>
      <c r="C143" s="136">
        <f>'گام اول '!C144</f>
        <v>147</v>
      </c>
      <c r="D143" s="136">
        <f>'گام اول '!D144</f>
        <v>12968</v>
      </c>
      <c r="E143" s="136" t="str">
        <f>'گام اول '!E144</f>
        <v>مصطفی</v>
      </c>
      <c r="F143" s="136" t="str">
        <f>'گام اول '!F144</f>
        <v>الیاسی</v>
      </c>
      <c r="G143" s="136" t="str">
        <f>'گام اول '!G144</f>
        <v xml:space="preserve">اداری </v>
      </c>
      <c r="H143" s="136" t="str">
        <f>'گام اول '!H144</f>
        <v>سازمان</v>
      </c>
      <c r="I143" s="136" t="str">
        <f>'گام اول '!I144</f>
        <v>124-813-3591363-1</v>
      </c>
      <c r="J143" s="136" t="str">
        <f>'گام اول '!J144</f>
        <v>0452726352</v>
      </c>
      <c r="K143" s="136" t="str">
        <f>'گام اول '!K144</f>
        <v>0011226697</v>
      </c>
      <c r="L143" s="136" t="str">
        <f>'گام اول '!L144</f>
        <v>سازمان</v>
      </c>
      <c r="M143" s="136" t="str">
        <f>'گام اول '!M144</f>
        <v>اداری-کارشناسی</v>
      </c>
      <c r="N143" s="120">
        <f>'گام اول '!N144</f>
        <v>0</v>
      </c>
      <c r="O143" s="119">
        <f>'گام اول '!O144</f>
        <v>0</v>
      </c>
      <c r="P143" s="121">
        <f>'گام اول '!P144</f>
        <v>0</v>
      </c>
      <c r="Q143" s="358">
        <f>'گام اول '!Q144</f>
        <v>30</v>
      </c>
      <c r="R143" s="358">
        <f>'گام اول '!R144</f>
        <v>93</v>
      </c>
      <c r="S143" s="358">
        <f>'گام اول '!S144</f>
        <v>0</v>
      </c>
      <c r="T143" s="358">
        <f>'گام اول '!T144</f>
        <v>0</v>
      </c>
      <c r="U143" s="137">
        <f>'گام اول '!U144</f>
        <v>0</v>
      </c>
      <c r="V143" s="120">
        <f>'گام اول '!W144</f>
        <v>0</v>
      </c>
      <c r="W143" s="121">
        <f>'گام اول '!X144</f>
        <v>0</v>
      </c>
      <c r="X143" s="366">
        <f>'گام اول '!Y144</f>
        <v>0</v>
      </c>
      <c r="Y143" s="366">
        <f>'گام اول '!Z144</f>
        <v>0</v>
      </c>
      <c r="Z143" s="138">
        <f>'گام اول '!AA144</f>
        <v>1477052</v>
      </c>
      <c r="AA143" s="138">
        <f>'گام اول '!AB144</f>
        <v>46667</v>
      </c>
      <c r="AB143" s="138">
        <f>'گام اول '!AC144</f>
        <v>1523719</v>
      </c>
      <c r="AC143" s="138">
        <f>'گام اول '!AD144</f>
        <v>4500000</v>
      </c>
      <c r="AD143" s="138">
        <f>'گام اول '!AE144</f>
        <v>6000000</v>
      </c>
      <c r="AE143" s="139">
        <f>'گام اول '!AF144</f>
        <v>290891.80909090908</v>
      </c>
      <c r="AF143" s="122">
        <f>'گام اول '!AG144</f>
        <v>44311560</v>
      </c>
      <c r="AG143" s="123">
        <f>'گام اول '!AH144</f>
        <v>1400010</v>
      </c>
      <c r="AH143" s="123">
        <f>'گام اول '!AI144</f>
        <v>27052938.245454546</v>
      </c>
      <c r="AI143" s="123">
        <f>'گام اول '!AJ144</f>
        <v>0</v>
      </c>
      <c r="AJ143" s="123">
        <f>'گام اول '!AK144</f>
        <v>4500000</v>
      </c>
      <c r="AK143" s="123">
        <f>'گام اول '!AL144</f>
        <v>6000000</v>
      </c>
      <c r="AL143" s="123">
        <f>'گام اول '!AM144</f>
        <v>0</v>
      </c>
      <c r="AM143" s="123">
        <f>'گام اول '!AN144</f>
        <v>0</v>
      </c>
      <c r="AN143" s="123">
        <f>'گام اول '!AO144</f>
        <v>0</v>
      </c>
      <c r="AO143" s="123">
        <f>'گام اول '!AP144</f>
        <v>4000000</v>
      </c>
      <c r="AP143" s="123">
        <f>'گام اول '!AQ144</f>
        <v>0</v>
      </c>
      <c r="AQ143" s="123">
        <f>'گام اول '!AR144</f>
        <v>0</v>
      </c>
      <c r="AR143" s="123">
        <f>'گام اول '!AS144</f>
        <v>0</v>
      </c>
      <c r="AS143" s="375">
        <f>'گام اول '!AT144</f>
        <v>0</v>
      </c>
      <c r="AT143" s="368">
        <f t="shared" si="103"/>
        <v>87264508.24545455</v>
      </c>
      <c r="AU143" s="173">
        <f>'گام اول '!AV144</f>
        <v>66655992.668272734</v>
      </c>
      <c r="AV143" s="141">
        <f>'گام اول '!AW144</f>
        <v>87264508.24545455</v>
      </c>
      <c r="AW143" s="142">
        <f t="shared" si="104"/>
        <v>6108515.5771818189</v>
      </c>
      <c r="AX143" s="75">
        <f t="shared" si="105"/>
        <v>2665599.2668272736</v>
      </c>
      <c r="AY143" s="142">
        <f>'گام اول '!AZ144</f>
        <v>0</v>
      </c>
      <c r="AZ143" s="142">
        <f>'گام اول '!BA144</f>
        <v>0</v>
      </c>
      <c r="BA143" s="142">
        <f>'گام اول '!BB144</f>
        <v>0</v>
      </c>
      <c r="BB143" s="142">
        <f>'گام اول '!BC144</f>
        <v>0</v>
      </c>
      <c r="BC143" s="142">
        <f>'گام اول '!BD144</f>
        <v>0</v>
      </c>
      <c r="BD143" s="142">
        <f>'گام اول '!BE144</f>
        <v>0</v>
      </c>
      <c r="BE143" s="142">
        <f>'گام اول '!BF144</f>
        <v>0</v>
      </c>
      <c r="BF143" s="143">
        <f t="shared" si="106"/>
        <v>8774114.8440090921</v>
      </c>
      <c r="BG143" s="140">
        <f t="shared" si="107"/>
        <v>78490393</v>
      </c>
      <c r="BH143" s="144">
        <f t="shared" si="108"/>
        <v>87264508.24545455</v>
      </c>
      <c r="BI143" s="398">
        <f t="shared" si="100"/>
        <v>6638737.5</v>
      </c>
      <c r="BJ143" s="145">
        <f t="shared" si="109"/>
        <v>3809297.5</v>
      </c>
      <c r="BK143" s="145">
        <f t="shared" si="110"/>
        <v>1142789.25</v>
      </c>
      <c r="BL143" s="146">
        <f t="shared" si="111"/>
        <v>1120000</v>
      </c>
      <c r="BM143" s="379">
        <v>0</v>
      </c>
      <c r="BN143" s="147">
        <f t="shared" si="112"/>
        <v>99975332.49545455</v>
      </c>
      <c r="BO143" s="148">
        <f t="shared" si="113"/>
        <v>87264508.24545455</v>
      </c>
      <c r="BP143" s="149">
        <f t="shared" si="114"/>
        <v>20070836.896454547</v>
      </c>
      <c r="BQ143" s="150">
        <f t="shared" si="115"/>
        <v>120046169.39190909</v>
      </c>
      <c r="BR143" s="151">
        <f t="shared" si="116"/>
        <v>100800</v>
      </c>
      <c r="BS143" s="147">
        <f t="shared" si="117"/>
        <v>120146969.39190909</v>
      </c>
      <c r="BT143" s="135">
        <v>0</v>
      </c>
      <c r="BU143" s="148">
        <f t="shared" si="118"/>
        <v>9997533.249545455</v>
      </c>
      <c r="BV143" s="152">
        <f t="shared" si="119"/>
        <v>4998766.6247727275</v>
      </c>
      <c r="BW143" s="133">
        <f t="shared" si="120"/>
        <v>105150669.51759091</v>
      </c>
      <c r="BX143" s="147">
        <f t="shared" si="121"/>
        <v>11590824.25</v>
      </c>
      <c r="BY143" s="134">
        <f t="shared" si="122"/>
        <v>93559845.26759091</v>
      </c>
      <c r="CD143" s="388">
        <f>'گام اول '!AU144</f>
        <v>87264508.24545455</v>
      </c>
      <c r="CE143" s="389">
        <f>'گام اول '!AV144</f>
        <v>66655992.668272734</v>
      </c>
      <c r="CF143" s="389">
        <f>'گام اول '!AW144</f>
        <v>87264508.24545455</v>
      </c>
      <c r="CG143" s="389">
        <f>'گام اول '!AX144</f>
        <v>6108515.5771818189</v>
      </c>
      <c r="CH143" s="389">
        <f>'گام اول '!AY144</f>
        <v>2665599.2668272736</v>
      </c>
      <c r="CI143" s="389">
        <f>'گام اول '!AZ144</f>
        <v>0</v>
      </c>
      <c r="CJ143" s="389">
        <f>'گام اول '!BA144</f>
        <v>0</v>
      </c>
      <c r="CK143" s="389">
        <f>'گام اول '!BB144</f>
        <v>0</v>
      </c>
      <c r="CL143" s="389">
        <f>'گام اول '!BC144</f>
        <v>0</v>
      </c>
      <c r="CM143" s="389">
        <f>'گام اول '!BD144</f>
        <v>0</v>
      </c>
      <c r="CN143" s="389">
        <f>'گام اول '!BE144</f>
        <v>0</v>
      </c>
      <c r="CO143" s="389">
        <f>'گام اول '!BF144</f>
        <v>0</v>
      </c>
      <c r="CP143" s="389">
        <f>'گام اول '!BG144</f>
        <v>8774114.8440090921</v>
      </c>
      <c r="CQ143" s="389">
        <f>'گام اول '!BH144</f>
        <v>78490393</v>
      </c>
      <c r="CR143" s="389">
        <f t="shared" si="123"/>
        <v>87264508.24545455</v>
      </c>
      <c r="CS143" s="399">
        <f t="shared" si="101"/>
        <v>6638737.5</v>
      </c>
      <c r="CT143" s="388">
        <f t="shared" si="124"/>
        <v>3809297.5</v>
      </c>
      <c r="CU143" s="389">
        <f t="shared" si="125"/>
        <v>1142789.25</v>
      </c>
      <c r="CV143" s="389">
        <f t="shared" si="126"/>
        <v>1120000</v>
      </c>
      <c r="CW143" s="55">
        <v>0</v>
      </c>
      <c r="CX143" s="389">
        <f t="shared" si="127"/>
        <v>99975332.49545455</v>
      </c>
      <c r="CY143" s="389">
        <f t="shared" si="128"/>
        <v>87264508.24545455</v>
      </c>
      <c r="CZ143" s="389">
        <f t="shared" si="129"/>
        <v>20070836.896454547</v>
      </c>
      <c r="DA143" s="389">
        <f t="shared" si="130"/>
        <v>120046169.39190909</v>
      </c>
      <c r="DB143" s="389">
        <f t="shared" si="131"/>
        <v>100800</v>
      </c>
      <c r="DC143" s="389">
        <f t="shared" si="132"/>
        <v>120146969.39190909</v>
      </c>
      <c r="DD143" s="394">
        <v>0</v>
      </c>
      <c r="DE143" s="389">
        <f t="shared" si="133"/>
        <v>9997533.249545455</v>
      </c>
      <c r="DF143" s="389">
        <f t="shared" si="134"/>
        <v>4998766.6247727275</v>
      </c>
      <c r="DG143" s="389">
        <f t="shared" si="135"/>
        <v>105150669.51759091</v>
      </c>
      <c r="DH143" s="389">
        <f t="shared" si="136"/>
        <v>11590824.25</v>
      </c>
      <c r="DI143" s="389">
        <f t="shared" si="137"/>
        <v>93559845.26759091</v>
      </c>
      <c r="DJ143" s="389">
        <f t="shared" si="138"/>
        <v>0</v>
      </c>
      <c r="DL143" s="397">
        <f t="shared" si="139"/>
        <v>6638737.5</v>
      </c>
      <c r="DM143" s="397">
        <f t="shared" si="140"/>
        <v>0</v>
      </c>
    </row>
    <row r="144" spans="1:117" s="55" customFormat="1" ht="21" x14ac:dyDescent="0.2">
      <c r="A144" s="191">
        <f t="shared" si="102"/>
        <v>2655495</v>
      </c>
      <c r="B144" s="136">
        <f>'گام اول '!B145</f>
        <v>139</v>
      </c>
      <c r="C144" s="136">
        <f>'گام اول '!C145</f>
        <v>148</v>
      </c>
      <c r="D144" s="136">
        <f>'گام اول '!D145</f>
        <v>12969</v>
      </c>
      <c r="E144" s="136" t="str">
        <f>'گام اول '!E145</f>
        <v>علیرضا</v>
      </c>
      <c r="F144" s="136" t="str">
        <f>'گام اول '!F145</f>
        <v>شكری فیروزآباد</v>
      </c>
      <c r="G144" s="136" t="str">
        <f>'گام اول '!G145</f>
        <v xml:space="preserve">اداری </v>
      </c>
      <c r="H144" s="136" t="str">
        <f>'گام اول '!H145</f>
        <v>سازمان</v>
      </c>
      <c r="I144" s="136" t="str">
        <f>'گام اول '!I145</f>
        <v>124-800-1879731-1</v>
      </c>
      <c r="J144" s="136" t="str">
        <f>'گام اول '!J145</f>
        <v>0083992944</v>
      </c>
      <c r="K144" s="136" t="str">
        <f>'گام اول '!K145</f>
        <v>0012736111</v>
      </c>
      <c r="L144" s="136" t="str">
        <f>'گام اول '!L145</f>
        <v>سازمان</v>
      </c>
      <c r="M144" s="136" t="str">
        <f>'گام اول '!M145</f>
        <v>اداری- دیپلم</v>
      </c>
      <c r="N144" s="120">
        <f>'گام اول '!N145</f>
        <v>0</v>
      </c>
      <c r="O144" s="119">
        <f>'گام اول '!O145</f>
        <v>0</v>
      </c>
      <c r="P144" s="121">
        <f>'گام اول '!P145</f>
        <v>0</v>
      </c>
      <c r="Q144" s="358">
        <f>'گام اول '!Q145</f>
        <v>30</v>
      </c>
      <c r="R144" s="358">
        <f>'گام اول '!R145</f>
        <v>140</v>
      </c>
      <c r="S144" s="358">
        <f>'گام اول '!S145</f>
        <v>0</v>
      </c>
      <c r="T144" s="358">
        <f>'گام اول '!T145</f>
        <v>0</v>
      </c>
      <c r="U144" s="137">
        <f>'گام اول '!U145</f>
        <v>0</v>
      </c>
      <c r="V144" s="120">
        <f>'گام اول '!W145</f>
        <v>0</v>
      </c>
      <c r="W144" s="121">
        <f>'گام اول '!X145</f>
        <v>0</v>
      </c>
      <c r="X144" s="366">
        <f>'گام اول '!Y145</f>
        <v>0</v>
      </c>
      <c r="Y144" s="366">
        <f>'گام اول '!Z145</f>
        <v>0</v>
      </c>
      <c r="Z144" s="138">
        <f>'گام اول '!AA145</f>
        <v>1145360</v>
      </c>
      <c r="AA144" s="138">
        <f>'گام اول '!AB145</f>
        <v>46667</v>
      </c>
      <c r="AB144" s="138">
        <f>'گام اول '!AC145</f>
        <v>1192027</v>
      </c>
      <c r="AC144" s="138">
        <f>'گام اول '!AD145</f>
        <v>4500000</v>
      </c>
      <c r="AD144" s="138">
        <f>'گام اول '!AE145</f>
        <v>6000000</v>
      </c>
      <c r="AE144" s="139">
        <f>'گام اول '!AF145</f>
        <v>227568.79090909089</v>
      </c>
      <c r="AF144" s="122">
        <f>'گام اول '!AG145</f>
        <v>34360800</v>
      </c>
      <c r="AG144" s="123">
        <f>'گام اول '!AH145</f>
        <v>1400010</v>
      </c>
      <c r="AH144" s="123">
        <f>'گام اول '!AI145</f>
        <v>31859630.727272727</v>
      </c>
      <c r="AI144" s="123">
        <f>'گام اول '!AJ145</f>
        <v>0</v>
      </c>
      <c r="AJ144" s="123">
        <f>'گام اول '!AK145</f>
        <v>4500000</v>
      </c>
      <c r="AK144" s="123">
        <f>'گام اول '!AL145</f>
        <v>6000000</v>
      </c>
      <c r="AL144" s="123">
        <f>'گام اول '!AM145</f>
        <v>0</v>
      </c>
      <c r="AM144" s="123">
        <f>'گام اول '!AN145</f>
        <v>0</v>
      </c>
      <c r="AN144" s="123">
        <f>'گام اول '!AO145</f>
        <v>0</v>
      </c>
      <c r="AO144" s="123">
        <f>'گام اول '!AP145</f>
        <v>4000000</v>
      </c>
      <c r="AP144" s="123">
        <f>'گام اول '!AQ145</f>
        <v>0</v>
      </c>
      <c r="AQ144" s="123">
        <f>'گام اول '!AR145</f>
        <v>0</v>
      </c>
      <c r="AR144" s="123">
        <f>'گام اول '!AS145</f>
        <v>0</v>
      </c>
      <c r="AS144" s="375">
        <f>'گام اول '!AT145</f>
        <v>0</v>
      </c>
      <c r="AT144" s="368">
        <f t="shared" si="103"/>
        <v>82120440.727272719</v>
      </c>
      <c r="AU144" s="173">
        <f>'گام اول '!AV145</f>
        <v>61872009.876363628</v>
      </c>
      <c r="AV144" s="141">
        <f>'گام اول '!AW145</f>
        <v>82120440.727272719</v>
      </c>
      <c r="AW144" s="142">
        <f t="shared" si="104"/>
        <v>5748430.8509090906</v>
      </c>
      <c r="AX144" s="75">
        <f t="shared" si="105"/>
        <v>2187200.9876363627</v>
      </c>
      <c r="AY144" s="142">
        <f>'گام اول '!AZ145</f>
        <v>0</v>
      </c>
      <c r="AZ144" s="142">
        <f>'گام اول '!BA145</f>
        <v>0</v>
      </c>
      <c r="BA144" s="142">
        <f>'گام اول '!BB145</f>
        <v>0</v>
      </c>
      <c r="BB144" s="142">
        <f>'گام اول '!BC145</f>
        <v>0</v>
      </c>
      <c r="BC144" s="142">
        <f>'گام اول '!BD145</f>
        <v>0</v>
      </c>
      <c r="BD144" s="142">
        <f>'گام اول '!BE145</f>
        <v>0</v>
      </c>
      <c r="BE144" s="142">
        <f>'گام اول '!BF145</f>
        <v>0</v>
      </c>
      <c r="BF144" s="143">
        <f t="shared" si="106"/>
        <v>7935631.8385454528</v>
      </c>
      <c r="BG144" s="140">
        <f t="shared" si="107"/>
        <v>74184808</v>
      </c>
      <c r="BH144" s="144">
        <f t="shared" si="108"/>
        <v>82120440.727272719</v>
      </c>
      <c r="BI144" s="127">
        <f t="shared" ref="BI144:BI188" si="141">(((AB144*30)*2)/12)/30*Q144</f>
        <v>5960135</v>
      </c>
      <c r="BJ144" s="145">
        <f t="shared" si="109"/>
        <v>2980067.5</v>
      </c>
      <c r="BK144" s="145">
        <f t="shared" si="110"/>
        <v>894020.25</v>
      </c>
      <c r="BL144" s="146">
        <f t="shared" si="111"/>
        <v>1120000</v>
      </c>
      <c r="BM144" s="379">
        <v>0</v>
      </c>
      <c r="BN144" s="147">
        <f t="shared" si="112"/>
        <v>93074663.477272719</v>
      </c>
      <c r="BO144" s="148">
        <f t="shared" si="113"/>
        <v>82120440.727272719</v>
      </c>
      <c r="BP144" s="149">
        <f t="shared" si="114"/>
        <v>18887701.367272727</v>
      </c>
      <c r="BQ144" s="150">
        <f t="shared" si="115"/>
        <v>111962364.84454545</v>
      </c>
      <c r="BR144" s="151">
        <f t="shared" si="116"/>
        <v>100800</v>
      </c>
      <c r="BS144" s="147">
        <f t="shared" si="117"/>
        <v>112063164.84454545</v>
      </c>
      <c r="BT144" s="135">
        <v>0</v>
      </c>
      <c r="BU144" s="148">
        <f t="shared" si="118"/>
        <v>9307466.3477272727</v>
      </c>
      <c r="BV144" s="152">
        <f t="shared" si="119"/>
        <v>4653733.1738636363</v>
      </c>
      <c r="BW144" s="133">
        <f t="shared" si="120"/>
        <v>98101965.32295455</v>
      </c>
      <c r="BX144" s="147">
        <f t="shared" si="121"/>
        <v>9834222.75</v>
      </c>
      <c r="BY144" s="134">
        <f t="shared" si="122"/>
        <v>88267742.57295455</v>
      </c>
      <c r="CD144" s="388">
        <f>'گام اول '!AU145</f>
        <v>82120440.727272719</v>
      </c>
      <c r="CE144" s="389">
        <f>'گام اول '!AV145</f>
        <v>61872009.876363628</v>
      </c>
      <c r="CF144" s="389">
        <f>'گام اول '!AW145</f>
        <v>82120440.727272719</v>
      </c>
      <c r="CG144" s="389">
        <f>'گام اول '!AX145</f>
        <v>5748430.8509090906</v>
      </c>
      <c r="CH144" s="389">
        <f>'گام اول '!AY145</f>
        <v>2187200.9876363627</v>
      </c>
      <c r="CI144" s="389">
        <f>'گام اول '!AZ145</f>
        <v>0</v>
      </c>
      <c r="CJ144" s="389">
        <f>'گام اول '!BA145</f>
        <v>0</v>
      </c>
      <c r="CK144" s="389">
        <f>'گام اول '!BB145</f>
        <v>0</v>
      </c>
      <c r="CL144" s="389">
        <f>'گام اول '!BC145</f>
        <v>0</v>
      </c>
      <c r="CM144" s="389">
        <f>'گام اول '!BD145</f>
        <v>0</v>
      </c>
      <c r="CN144" s="389">
        <f>'گام اول '!BE145</f>
        <v>0</v>
      </c>
      <c r="CO144" s="389">
        <f>'گام اول '!BF145</f>
        <v>0</v>
      </c>
      <c r="CP144" s="389">
        <f>'گام اول '!BG145</f>
        <v>7935631.8385454528</v>
      </c>
      <c r="CQ144" s="389">
        <f>'گام اول '!BH145</f>
        <v>74184808</v>
      </c>
      <c r="CR144" s="389">
        <f t="shared" si="123"/>
        <v>82120440.727272719</v>
      </c>
      <c r="CS144" s="55">
        <f t="shared" ref="CS144:CS188" si="142">(AB144*30/12*2)/30*Q144</f>
        <v>5960135</v>
      </c>
      <c r="CT144" s="388">
        <f t="shared" si="124"/>
        <v>2980067.5</v>
      </c>
      <c r="CU144" s="389">
        <f t="shared" si="125"/>
        <v>894020.25</v>
      </c>
      <c r="CV144" s="389">
        <f t="shared" si="126"/>
        <v>1120000</v>
      </c>
      <c r="CW144" s="55">
        <v>0</v>
      </c>
      <c r="CX144" s="389">
        <f t="shared" si="127"/>
        <v>93074663.477272719</v>
      </c>
      <c r="CY144" s="389">
        <f t="shared" si="128"/>
        <v>82120440.727272719</v>
      </c>
      <c r="CZ144" s="389">
        <f t="shared" si="129"/>
        <v>18887701.367272727</v>
      </c>
      <c r="DA144" s="389">
        <f t="shared" si="130"/>
        <v>111962364.84454545</v>
      </c>
      <c r="DB144" s="389">
        <f t="shared" si="131"/>
        <v>100800</v>
      </c>
      <c r="DC144" s="389">
        <f t="shared" si="132"/>
        <v>112063164.84454545</v>
      </c>
      <c r="DD144" s="394">
        <v>0</v>
      </c>
      <c r="DE144" s="389">
        <f t="shared" si="133"/>
        <v>9307466.3477272727</v>
      </c>
      <c r="DF144" s="389">
        <f t="shared" si="134"/>
        <v>4653733.1738636363</v>
      </c>
      <c r="DG144" s="389">
        <f t="shared" si="135"/>
        <v>98101965.32295455</v>
      </c>
      <c r="DH144" s="389">
        <f t="shared" si="136"/>
        <v>9834222.75</v>
      </c>
      <c r="DI144" s="389">
        <f t="shared" si="137"/>
        <v>88267742.57295455</v>
      </c>
      <c r="DJ144" s="389">
        <f t="shared" si="138"/>
        <v>0</v>
      </c>
      <c r="DL144" s="396">
        <f t="shared" si="139"/>
        <v>6638737.5</v>
      </c>
      <c r="DM144" s="396">
        <f t="shared" si="140"/>
        <v>-678602.5</v>
      </c>
    </row>
    <row r="145" spans="1:117" s="55" customFormat="1" ht="21" x14ac:dyDescent="0.2">
      <c r="A145" s="191">
        <f t="shared" si="102"/>
        <v>2655495</v>
      </c>
      <c r="B145" s="136">
        <f>'گام اول '!B146</f>
        <v>140</v>
      </c>
      <c r="C145" s="136">
        <f>'گام اول '!C146</f>
        <v>149</v>
      </c>
      <c r="D145" s="136">
        <f>'گام اول '!D146</f>
        <v>12970</v>
      </c>
      <c r="E145" s="136" t="str">
        <f>'گام اول '!E146</f>
        <v>سالار</v>
      </c>
      <c r="F145" s="136" t="str">
        <f>'گام اول '!F146</f>
        <v>علیمردانی</v>
      </c>
      <c r="G145" s="136" t="str">
        <f>'گام اول '!G146</f>
        <v xml:space="preserve">اداری </v>
      </c>
      <c r="H145" s="136" t="str">
        <f>'گام اول '!H146</f>
        <v>سازمان</v>
      </c>
      <c r="I145" s="136" t="str">
        <f>'گام اول '!I146</f>
        <v>124-813-3055960-1</v>
      </c>
      <c r="J145" s="136" t="str">
        <f>'گام اول '!J146</f>
        <v>0079913547</v>
      </c>
      <c r="K145" s="136" t="str">
        <f>'گام اول '!K146</f>
        <v>0012812423</v>
      </c>
      <c r="L145" s="136" t="str">
        <f>'گام اول '!L146</f>
        <v>سازمان</v>
      </c>
      <c r="M145" s="136" t="str">
        <f>'گام اول '!M146</f>
        <v>اداری-کارشناسی ارشد</v>
      </c>
      <c r="N145" s="120">
        <f>'گام اول '!N146</f>
        <v>0</v>
      </c>
      <c r="O145" s="119">
        <f>'گام اول '!O146</f>
        <v>0</v>
      </c>
      <c r="P145" s="121">
        <f>'گام اول '!P146</f>
        <v>0</v>
      </c>
      <c r="Q145" s="358">
        <f>'گام اول '!Q146</f>
        <v>30</v>
      </c>
      <c r="R145" s="358">
        <f>'گام اول '!R146</f>
        <v>33</v>
      </c>
      <c r="S145" s="358">
        <f>'گام اول '!S146</f>
        <v>0</v>
      </c>
      <c r="T145" s="358">
        <f>'گام اول '!T146</f>
        <v>0</v>
      </c>
      <c r="U145" s="137">
        <f>'گام اول '!U146</f>
        <v>0</v>
      </c>
      <c r="V145" s="120">
        <f>'گام اول '!W146</f>
        <v>0</v>
      </c>
      <c r="W145" s="121">
        <f>'گام اول '!X146</f>
        <v>0</v>
      </c>
      <c r="X145" s="366">
        <f>'گام اول '!Y146</f>
        <v>0</v>
      </c>
      <c r="Y145" s="366">
        <f>'گام اول '!Z146</f>
        <v>0</v>
      </c>
      <c r="Z145" s="138">
        <f>'گام اول '!AA146</f>
        <v>1642901</v>
      </c>
      <c r="AA145" s="138">
        <f>'گام اول '!AB146</f>
        <v>46667</v>
      </c>
      <c r="AB145" s="138">
        <f>'گام اول '!AC146</f>
        <v>1689568</v>
      </c>
      <c r="AC145" s="138">
        <f>'گام اول '!AD146</f>
        <v>4500000</v>
      </c>
      <c r="AD145" s="138">
        <f>'گام اول '!AE146</f>
        <v>6000000</v>
      </c>
      <c r="AE145" s="139">
        <f>'گام اول '!AF146</f>
        <v>322553.89090909087</v>
      </c>
      <c r="AF145" s="122">
        <f>'گام اول '!AG146</f>
        <v>49287030</v>
      </c>
      <c r="AG145" s="123">
        <f>'گام اول '!AH146</f>
        <v>1400010</v>
      </c>
      <c r="AH145" s="123">
        <f>'گام اول '!AI146</f>
        <v>10644278.399999999</v>
      </c>
      <c r="AI145" s="123">
        <f>'گام اول '!AJ146</f>
        <v>0</v>
      </c>
      <c r="AJ145" s="123">
        <f>'گام اول '!AK146</f>
        <v>4500000</v>
      </c>
      <c r="AK145" s="123">
        <f>'گام اول '!AL146</f>
        <v>6000000</v>
      </c>
      <c r="AL145" s="123">
        <f>'گام اول '!AM146</f>
        <v>0</v>
      </c>
      <c r="AM145" s="123">
        <f>'گام اول '!AN146</f>
        <v>0</v>
      </c>
      <c r="AN145" s="123">
        <f>'گام اول '!AO146</f>
        <v>0</v>
      </c>
      <c r="AO145" s="123">
        <f>'گام اول '!AP146</f>
        <v>3800000</v>
      </c>
      <c r="AP145" s="123">
        <f>'گام اول '!AQ146</f>
        <v>0</v>
      </c>
      <c r="AQ145" s="123">
        <f>'گام اول '!AR146</f>
        <v>0</v>
      </c>
      <c r="AR145" s="123">
        <f>'گام اول '!AS146</f>
        <v>0</v>
      </c>
      <c r="AS145" s="375">
        <f>'گام اول '!AT146</f>
        <v>0</v>
      </c>
      <c r="AT145" s="368">
        <f t="shared" si="103"/>
        <v>75631318.400000006</v>
      </c>
      <c r="AU145" s="173">
        <f>'گام اول '!AV146</f>
        <v>56037126.112000003</v>
      </c>
      <c r="AV145" s="141">
        <f>'گام اول '!AW146</f>
        <v>75631318.400000006</v>
      </c>
      <c r="AW145" s="142">
        <f t="shared" si="104"/>
        <v>5294192.2880000006</v>
      </c>
      <c r="AX145" s="75">
        <f t="shared" si="105"/>
        <v>1603712.6112000004</v>
      </c>
      <c r="AY145" s="142">
        <f>'گام اول '!AZ146</f>
        <v>0</v>
      </c>
      <c r="AZ145" s="142">
        <f>'گام اول '!BA146</f>
        <v>0</v>
      </c>
      <c r="BA145" s="142">
        <f>'گام اول '!BB146</f>
        <v>0</v>
      </c>
      <c r="BB145" s="142">
        <f>'گام اول '!BC146</f>
        <v>0</v>
      </c>
      <c r="BC145" s="142">
        <f>'گام اول '!BD146</f>
        <v>0</v>
      </c>
      <c r="BD145" s="142">
        <f>'گام اول '!BE146</f>
        <v>0</v>
      </c>
      <c r="BE145" s="142">
        <f>'گام اول '!BF146</f>
        <v>0</v>
      </c>
      <c r="BF145" s="143">
        <f t="shared" si="106"/>
        <v>6897904.8992000008</v>
      </c>
      <c r="BG145" s="140">
        <f t="shared" si="107"/>
        <v>68733413</v>
      </c>
      <c r="BH145" s="144">
        <f t="shared" si="108"/>
        <v>75631318.400000006</v>
      </c>
      <c r="BI145" s="398">
        <f t="shared" ref="BI145:BI149" si="143">(((885165*30)*3)/12)/30*Q145</f>
        <v>6638737.5</v>
      </c>
      <c r="BJ145" s="145">
        <f t="shared" si="109"/>
        <v>4223920</v>
      </c>
      <c r="BK145" s="145">
        <f t="shared" si="110"/>
        <v>1267176</v>
      </c>
      <c r="BL145" s="146">
        <f t="shared" si="111"/>
        <v>1120000</v>
      </c>
      <c r="BM145" s="379">
        <v>0</v>
      </c>
      <c r="BN145" s="147">
        <f t="shared" si="112"/>
        <v>88881151.900000006</v>
      </c>
      <c r="BO145" s="148">
        <f t="shared" si="113"/>
        <v>75631318.400000006</v>
      </c>
      <c r="BP145" s="149">
        <f t="shared" si="114"/>
        <v>17395203.232000001</v>
      </c>
      <c r="BQ145" s="150">
        <f t="shared" si="115"/>
        <v>106276355.132</v>
      </c>
      <c r="BR145" s="151">
        <f t="shared" si="116"/>
        <v>100800</v>
      </c>
      <c r="BS145" s="147">
        <f t="shared" si="117"/>
        <v>106377155.132</v>
      </c>
      <c r="BT145" s="135">
        <v>0</v>
      </c>
      <c r="BU145" s="148">
        <f t="shared" si="118"/>
        <v>8888115.1900000013</v>
      </c>
      <c r="BV145" s="152">
        <f t="shared" si="119"/>
        <v>4444057.5950000007</v>
      </c>
      <c r="BW145" s="133">
        <f t="shared" si="120"/>
        <v>93044982.347000003</v>
      </c>
      <c r="BX145" s="147">
        <f t="shared" si="121"/>
        <v>12129833.5</v>
      </c>
      <c r="BY145" s="134">
        <f t="shared" si="122"/>
        <v>80915148.847000003</v>
      </c>
      <c r="CD145" s="388">
        <f>'گام اول '!AU146</f>
        <v>75631318.400000006</v>
      </c>
      <c r="CE145" s="389">
        <f>'گام اول '!AV146</f>
        <v>56037126.112000003</v>
      </c>
      <c r="CF145" s="389">
        <f>'گام اول '!AW146</f>
        <v>75631318.400000006</v>
      </c>
      <c r="CG145" s="389">
        <f>'گام اول '!AX146</f>
        <v>5294192.2880000006</v>
      </c>
      <c r="CH145" s="389">
        <f>'گام اول '!AY146</f>
        <v>1603712.6112000004</v>
      </c>
      <c r="CI145" s="389">
        <f>'گام اول '!AZ146</f>
        <v>0</v>
      </c>
      <c r="CJ145" s="389">
        <f>'گام اول '!BA146</f>
        <v>0</v>
      </c>
      <c r="CK145" s="389">
        <f>'گام اول '!BB146</f>
        <v>0</v>
      </c>
      <c r="CL145" s="389">
        <f>'گام اول '!BC146</f>
        <v>0</v>
      </c>
      <c r="CM145" s="389">
        <f>'گام اول '!BD146</f>
        <v>0</v>
      </c>
      <c r="CN145" s="389">
        <f>'گام اول '!BE146</f>
        <v>0</v>
      </c>
      <c r="CO145" s="389">
        <f>'گام اول '!BF146</f>
        <v>0</v>
      </c>
      <c r="CP145" s="389">
        <f>'گام اول '!BG146</f>
        <v>6897904.8992000008</v>
      </c>
      <c r="CQ145" s="389">
        <f>'گام اول '!BH146</f>
        <v>68733413</v>
      </c>
      <c r="CR145" s="389">
        <f t="shared" si="123"/>
        <v>75631318.400000006</v>
      </c>
      <c r="CS145" s="399">
        <f t="shared" ref="CS145:CS149" si="144">(885165*30/12*3)/30*Q145</f>
        <v>6638737.5</v>
      </c>
      <c r="CT145" s="388">
        <f t="shared" si="124"/>
        <v>4223920</v>
      </c>
      <c r="CU145" s="389">
        <f t="shared" si="125"/>
        <v>1267176</v>
      </c>
      <c r="CV145" s="389">
        <f t="shared" si="126"/>
        <v>1120000</v>
      </c>
      <c r="CW145" s="55">
        <v>0</v>
      </c>
      <c r="CX145" s="389">
        <f t="shared" si="127"/>
        <v>88881151.900000006</v>
      </c>
      <c r="CY145" s="389">
        <f t="shared" si="128"/>
        <v>75631318.400000006</v>
      </c>
      <c r="CZ145" s="389">
        <f t="shared" si="129"/>
        <v>17395203.232000001</v>
      </c>
      <c r="DA145" s="389">
        <f t="shared" si="130"/>
        <v>106276355.132</v>
      </c>
      <c r="DB145" s="389">
        <f t="shared" si="131"/>
        <v>100800</v>
      </c>
      <c r="DC145" s="389">
        <f t="shared" si="132"/>
        <v>106377155.132</v>
      </c>
      <c r="DD145" s="394">
        <v>0</v>
      </c>
      <c r="DE145" s="389">
        <f t="shared" si="133"/>
        <v>8888115.1900000013</v>
      </c>
      <c r="DF145" s="389">
        <f t="shared" si="134"/>
        <v>4444057.5950000007</v>
      </c>
      <c r="DG145" s="389">
        <f t="shared" si="135"/>
        <v>93044982.347000003</v>
      </c>
      <c r="DH145" s="389">
        <f t="shared" si="136"/>
        <v>12129833.5</v>
      </c>
      <c r="DI145" s="389">
        <f t="shared" si="137"/>
        <v>80915148.847000003</v>
      </c>
      <c r="DJ145" s="389">
        <f t="shared" si="138"/>
        <v>0</v>
      </c>
      <c r="DL145" s="397">
        <f t="shared" si="139"/>
        <v>6638737.5</v>
      </c>
      <c r="DM145" s="397">
        <f t="shared" si="140"/>
        <v>0</v>
      </c>
    </row>
    <row r="146" spans="1:117" s="55" customFormat="1" ht="21" x14ac:dyDescent="0.2">
      <c r="A146" s="191">
        <f t="shared" si="102"/>
        <v>2655495</v>
      </c>
      <c r="B146" s="136">
        <f>'گام اول '!B147</f>
        <v>141</v>
      </c>
      <c r="C146" s="136">
        <f>'گام اول '!C147</f>
        <v>150</v>
      </c>
      <c r="D146" s="136">
        <f>'گام اول '!D147</f>
        <v>12971</v>
      </c>
      <c r="E146" s="136" t="str">
        <f>'گام اول '!E147</f>
        <v>نازی</v>
      </c>
      <c r="F146" s="136" t="str">
        <f>'گام اول '!F147</f>
        <v>ترک زبان</v>
      </c>
      <c r="G146" s="136" t="str">
        <f>'گام اول '!G147</f>
        <v xml:space="preserve">اداری </v>
      </c>
      <c r="H146" s="136" t="str">
        <f>'گام اول '!H147</f>
        <v>سازمان</v>
      </c>
      <c r="I146" s="136" t="str">
        <f>'گام اول '!I147</f>
        <v>124-813-3240957-1</v>
      </c>
      <c r="J146" s="136" t="str">
        <f>'گام اول '!J147</f>
        <v>0323642421</v>
      </c>
      <c r="K146" s="136" t="str">
        <f>'گام اول '!K147</f>
        <v>0026426034</v>
      </c>
      <c r="L146" s="136" t="str">
        <f>'گام اول '!L147</f>
        <v>سازمان</v>
      </c>
      <c r="M146" s="136" t="str">
        <f>'گام اول '!M147</f>
        <v>اداری-کارشناسی</v>
      </c>
      <c r="N146" s="120">
        <f>'گام اول '!N147</f>
        <v>0</v>
      </c>
      <c r="O146" s="119">
        <f>'گام اول '!O147</f>
        <v>0</v>
      </c>
      <c r="P146" s="121">
        <f>'گام اول '!P147</f>
        <v>0</v>
      </c>
      <c r="Q146" s="358">
        <f>'گام اول '!Q147</f>
        <v>30</v>
      </c>
      <c r="R146" s="358">
        <f>'گام اول '!R147</f>
        <v>21</v>
      </c>
      <c r="S146" s="358">
        <f>'گام اول '!S147</f>
        <v>0</v>
      </c>
      <c r="T146" s="358">
        <f>'گام اول '!T147</f>
        <v>0</v>
      </c>
      <c r="U146" s="137">
        <f>'گام اول '!U147</f>
        <v>2</v>
      </c>
      <c r="V146" s="120">
        <f>'گام اول '!W147</f>
        <v>0</v>
      </c>
      <c r="W146" s="121">
        <f>'گام اول '!X147</f>
        <v>0</v>
      </c>
      <c r="X146" s="366">
        <f>'گام اول '!Y147</f>
        <v>0</v>
      </c>
      <c r="Y146" s="366">
        <f>'گام اول '!Z147</f>
        <v>0</v>
      </c>
      <c r="Z146" s="138">
        <f>'گام اول '!AA147</f>
        <v>1477052</v>
      </c>
      <c r="AA146" s="138">
        <f>'گام اول '!AB147</f>
        <v>46667</v>
      </c>
      <c r="AB146" s="138">
        <f>'گام اول '!AC147</f>
        <v>1523719</v>
      </c>
      <c r="AC146" s="138">
        <f>'گام اول '!AD147</f>
        <v>4500000</v>
      </c>
      <c r="AD146" s="138">
        <f>'گام اول '!AE147</f>
        <v>6000000</v>
      </c>
      <c r="AE146" s="139">
        <f>'گام اول '!AF147</f>
        <v>290891.80909090908</v>
      </c>
      <c r="AF146" s="122">
        <f>'گام اول '!AG147</f>
        <v>44311560</v>
      </c>
      <c r="AG146" s="123">
        <f>'گام اول '!AH147</f>
        <v>1400010</v>
      </c>
      <c r="AH146" s="123">
        <f>'گام اول '!AI147</f>
        <v>6108727.9909090903</v>
      </c>
      <c r="AI146" s="123">
        <f>'گام اول '!AJ147</f>
        <v>0</v>
      </c>
      <c r="AJ146" s="123">
        <f>'گام اول '!AK147</f>
        <v>4500000</v>
      </c>
      <c r="AK146" s="123">
        <f>'گام اول '!AL147</f>
        <v>6000000</v>
      </c>
      <c r="AL146" s="123">
        <f>'گام اول '!AM147</f>
        <v>0</v>
      </c>
      <c r="AM146" s="123">
        <f>'گام اول '!AN147</f>
        <v>0</v>
      </c>
      <c r="AN146" s="123">
        <f>'گام اول '!AO147</f>
        <v>3047438</v>
      </c>
      <c r="AO146" s="123">
        <f>'گام اول '!AP147</f>
        <v>3800000</v>
      </c>
      <c r="AP146" s="123">
        <f>'گام اول '!AQ147</f>
        <v>0</v>
      </c>
      <c r="AQ146" s="123">
        <f>'گام اول '!AR147</f>
        <v>0</v>
      </c>
      <c r="AR146" s="123">
        <f>'گام اول '!AS147</f>
        <v>0</v>
      </c>
      <c r="AS146" s="375">
        <f>'گام اول '!AT147</f>
        <v>0</v>
      </c>
      <c r="AT146" s="368">
        <f t="shared" si="103"/>
        <v>69167735.9909091</v>
      </c>
      <c r="AU146" s="173">
        <f>'گام اول '!AV147</f>
        <v>47191877.131545462</v>
      </c>
      <c r="AV146" s="141">
        <f>'گام اول '!AW147</f>
        <v>66120297.990909092</v>
      </c>
      <c r="AW146" s="142">
        <f t="shared" si="104"/>
        <v>4628420.8593636369</v>
      </c>
      <c r="AX146" s="75">
        <f t="shared" si="105"/>
        <v>719187.71315454622</v>
      </c>
      <c r="AY146" s="142">
        <f>'گام اول '!AZ147</f>
        <v>0</v>
      </c>
      <c r="AZ146" s="142">
        <f>'گام اول '!BA147</f>
        <v>0</v>
      </c>
      <c r="BA146" s="142">
        <f>'گام اول '!BB147</f>
        <v>0</v>
      </c>
      <c r="BB146" s="142">
        <f>'گام اول '!BC147</f>
        <v>0</v>
      </c>
      <c r="BC146" s="142">
        <f>'گام اول '!BD147</f>
        <v>0</v>
      </c>
      <c r="BD146" s="142">
        <f>'گام اول '!BE147</f>
        <v>0</v>
      </c>
      <c r="BE146" s="142">
        <f>'گام اول '!BF147</f>
        <v>0</v>
      </c>
      <c r="BF146" s="143">
        <f t="shared" si="106"/>
        <v>5347608.5725181829</v>
      </c>
      <c r="BG146" s="140">
        <f t="shared" si="107"/>
        <v>63820127</v>
      </c>
      <c r="BH146" s="144">
        <f t="shared" si="108"/>
        <v>69167735.9909091</v>
      </c>
      <c r="BI146" s="398">
        <f t="shared" si="143"/>
        <v>6638737.5</v>
      </c>
      <c r="BJ146" s="145">
        <f t="shared" si="109"/>
        <v>3809297.5</v>
      </c>
      <c r="BK146" s="145">
        <f t="shared" si="110"/>
        <v>1142789.25</v>
      </c>
      <c r="BL146" s="146">
        <f t="shared" si="111"/>
        <v>1120000</v>
      </c>
      <c r="BM146" s="379">
        <v>0</v>
      </c>
      <c r="BN146" s="147">
        <f t="shared" si="112"/>
        <v>81878560.2409091</v>
      </c>
      <c r="BO146" s="148">
        <f t="shared" si="113"/>
        <v>66120297.990909092</v>
      </c>
      <c r="BP146" s="149">
        <f t="shared" si="114"/>
        <v>15207668.537909092</v>
      </c>
      <c r="BQ146" s="150">
        <f t="shared" si="115"/>
        <v>97086228.77881819</v>
      </c>
      <c r="BR146" s="151">
        <f t="shared" si="116"/>
        <v>100800</v>
      </c>
      <c r="BS146" s="147">
        <f t="shared" si="117"/>
        <v>97187028.77881819</v>
      </c>
      <c r="BT146" s="135">
        <v>0</v>
      </c>
      <c r="BU146" s="148">
        <f t="shared" si="118"/>
        <v>8187856.0240909103</v>
      </c>
      <c r="BV146" s="152">
        <f t="shared" si="119"/>
        <v>4093928.0120454552</v>
      </c>
      <c r="BW146" s="133">
        <f t="shared" si="120"/>
        <v>84905244.742681831</v>
      </c>
      <c r="BX146" s="147">
        <f t="shared" si="121"/>
        <v>11590824.25</v>
      </c>
      <c r="BY146" s="134">
        <f t="shared" si="122"/>
        <v>73314420.492681831</v>
      </c>
      <c r="CD146" s="388">
        <f>'گام اول '!AU147</f>
        <v>69167735.9909091</v>
      </c>
      <c r="CE146" s="389">
        <f>'گام اول '!AV147</f>
        <v>47191877.131545462</v>
      </c>
      <c r="CF146" s="389">
        <f>'گام اول '!AW147</f>
        <v>66120297.990909092</v>
      </c>
      <c r="CG146" s="389">
        <f>'گام اول '!AX147</f>
        <v>4628420.8593636369</v>
      </c>
      <c r="CH146" s="389">
        <f>'گام اول '!AY147</f>
        <v>719187.71315454622</v>
      </c>
      <c r="CI146" s="389">
        <f>'گام اول '!AZ147</f>
        <v>0</v>
      </c>
      <c r="CJ146" s="389">
        <f>'گام اول '!BA147</f>
        <v>0</v>
      </c>
      <c r="CK146" s="389">
        <f>'گام اول '!BB147</f>
        <v>0</v>
      </c>
      <c r="CL146" s="389">
        <f>'گام اول '!BC147</f>
        <v>0</v>
      </c>
      <c r="CM146" s="389">
        <f>'گام اول '!BD147</f>
        <v>0</v>
      </c>
      <c r="CN146" s="389">
        <f>'گام اول '!BE147</f>
        <v>0</v>
      </c>
      <c r="CO146" s="389">
        <f>'گام اول '!BF147</f>
        <v>0</v>
      </c>
      <c r="CP146" s="389">
        <f>'گام اول '!BG147</f>
        <v>5347608.5725181829</v>
      </c>
      <c r="CQ146" s="389">
        <f>'گام اول '!BH147</f>
        <v>63820127</v>
      </c>
      <c r="CR146" s="389">
        <f t="shared" si="123"/>
        <v>69167735.9909091</v>
      </c>
      <c r="CS146" s="399">
        <f t="shared" si="144"/>
        <v>6638737.5</v>
      </c>
      <c r="CT146" s="388">
        <f t="shared" si="124"/>
        <v>3809297.5</v>
      </c>
      <c r="CU146" s="389">
        <f t="shared" si="125"/>
        <v>1142789.25</v>
      </c>
      <c r="CV146" s="389">
        <f t="shared" si="126"/>
        <v>1120000</v>
      </c>
      <c r="CW146" s="55">
        <v>0</v>
      </c>
      <c r="CX146" s="389">
        <f t="shared" si="127"/>
        <v>81878560.2409091</v>
      </c>
      <c r="CY146" s="389">
        <f t="shared" si="128"/>
        <v>66120297.990909092</v>
      </c>
      <c r="CZ146" s="389">
        <f t="shared" si="129"/>
        <v>15207668.537909092</v>
      </c>
      <c r="DA146" s="389">
        <f t="shared" si="130"/>
        <v>97086228.77881819</v>
      </c>
      <c r="DB146" s="389">
        <f t="shared" si="131"/>
        <v>100800</v>
      </c>
      <c r="DC146" s="389">
        <f t="shared" si="132"/>
        <v>97187028.77881819</v>
      </c>
      <c r="DD146" s="394">
        <v>0</v>
      </c>
      <c r="DE146" s="389">
        <f t="shared" si="133"/>
        <v>8187856.0240909103</v>
      </c>
      <c r="DF146" s="389">
        <f t="shared" si="134"/>
        <v>4093928.0120454552</v>
      </c>
      <c r="DG146" s="389">
        <f t="shared" si="135"/>
        <v>84905244.742681831</v>
      </c>
      <c r="DH146" s="389">
        <f t="shared" si="136"/>
        <v>11590824.25</v>
      </c>
      <c r="DI146" s="389">
        <f t="shared" si="137"/>
        <v>73314420.492681831</v>
      </c>
      <c r="DJ146" s="389">
        <f t="shared" si="138"/>
        <v>0</v>
      </c>
      <c r="DL146" s="397">
        <f t="shared" si="139"/>
        <v>6638737.5</v>
      </c>
      <c r="DM146" s="397">
        <f t="shared" si="140"/>
        <v>0</v>
      </c>
    </row>
    <row r="147" spans="1:117" s="55" customFormat="1" ht="21" x14ac:dyDescent="0.2">
      <c r="A147" s="191">
        <f t="shared" si="102"/>
        <v>2655495</v>
      </c>
      <c r="B147" s="136">
        <f>'گام اول '!B148</f>
        <v>142</v>
      </c>
      <c r="C147" s="136">
        <f>'گام اول '!C148</f>
        <v>151</v>
      </c>
      <c r="D147" s="136">
        <f>'گام اول '!D148</f>
        <v>12972</v>
      </c>
      <c r="E147" s="136" t="str">
        <f>'گام اول '!E148</f>
        <v>آرمین</v>
      </c>
      <c r="F147" s="136" t="str">
        <f>'گام اول '!F148</f>
        <v>عاشوری</v>
      </c>
      <c r="G147" s="136" t="str">
        <f>'گام اول '!G148</f>
        <v xml:space="preserve">اداری </v>
      </c>
      <c r="H147" s="136" t="str">
        <f>'گام اول '!H148</f>
        <v>سازمان</v>
      </c>
      <c r="I147" s="136" t="str">
        <f>'گام اول '!I148</f>
        <v>124-813-3796402-1</v>
      </c>
      <c r="J147" s="136" t="str">
        <f>'گام اول '!J148</f>
        <v>0012001996</v>
      </c>
      <c r="K147" s="136" t="str">
        <f>'گام اول '!K148</f>
        <v>0014639658</v>
      </c>
      <c r="L147" s="136" t="str">
        <f>'گام اول '!L148</f>
        <v>سازمان</v>
      </c>
      <c r="M147" s="136" t="str">
        <f>'گام اول '!M148</f>
        <v xml:space="preserve">اداری-کارشناسی </v>
      </c>
      <c r="N147" s="120">
        <f>'گام اول '!N148</f>
        <v>0</v>
      </c>
      <c r="O147" s="119">
        <f>'گام اول '!O148</f>
        <v>0</v>
      </c>
      <c r="P147" s="121">
        <f>'گام اول '!P148</f>
        <v>0</v>
      </c>
      <c r="Q147" s="358">
        <f>'گام اول '!Q148</f>
        <v>30</v>
      </c>
      <c r="R147" s="358">
        <f>'گام اول '!R148</f>
        <v>36</v>
      </c>
      <c r="S147" s="358">
        <f>'گام اول '!S148</f>
        <v>0</v>
      </c>
      <c r="T147" s="358">
        <f>'گام اول '!T148</f>
        <v>0</v>
      </c>
      <c r="U147" s="137">
        <f>'گام اول '!U148</f>
        <v>0</v>
      </c>
      <c r="V147" s="120">
        <f>'گام اول '!W148</f>
        <v>0</v>
      </c>
      <c r="W147" s="121">
        <f>'گام اول '!X148</f>
        <v>0</v>
      </c>
      <c r="X147" s="366">
        <f>'گام اول '!Y148</f>
        <v>0</v>
      </c>
      <c r="Y147" s="366">
        <f>'گام اول '!Z148</f>
        <v>0</v>
      </c>
      <c r="Z147" s="138">
        <f>'گام اول '!AA148</f>
        <v>1477052</v>
      </c>
      <c r="AA147" s="138">
        <f>'گام اول '!AB148</f>
        <v>46667</v>
      </c>
      <c r="AB147" s="138">
        <f>'گام اول '!AC148</f>
        <v>1523719</v>
      </c>
      <c r="AC147" s="138">
        <f>'گام اول '!AD148</f>
        <v>4500000</v>
      </c>
      <c r="AD147" s="138">
        <f>'گام اول '!AE148</f>
        <v>6000000</v>
      </c>
      <c r="AE147" s="139">
        <f>'گام اول '!AF148</f>
        <v>290891.80909090908</v>
      </c>
      <c r="AF147" s="122">
        <f>'گام اول '!AG148</f>
        <v>44311560</v>
      </c>
      <c r="AG147" s="123">
        <f>'گام اول '!AH148</f>
        <v>1400010</v>
      </c>
      <c r="AH147" s="123">
        <f>'گام اول '!AI148</f>
        <v>10472105.127272727</v>
      </c>
      <c r="AI147" s="123">
        <f>'گام اول '!AJ148</f>
        <v>0</v>
      </c>
      <c r="AJ147" s="123">
        <f>'گام اول '!AK148</f>
        <v>4500000</v>
      </c>
      <c r="AK147" s="123">
        <f>'گام اول '!AL148</f>
        <v>6000000</v>
      </c>
      <c r="AL147" s="123">
        <f>'گام اول '!AM148</f>
        <v>0</v>
      </c>
      <c r="AM147" s="123">
        <f>'گام اول '!AN148</f>
        <v>0</v>
      </c>
      <c r="AN147" s="123">
        <f>'گام اول '!AO148</f>
        <v>0</v>
      </c>
      <c r="AO147" s="123">
        <f>'گام اول '!AP148</f>
        <v>3800000</v>
      </c>
      <c r="AP147" s="123">
        <f>'گام اول '!AQ148</f>
        <v>0</v>
      </c>
      <c r="AQ147" s="123">
        <f>'گام اول '!AR148</f>
        <v>0</v>
      </c>
      <c r="AR147" s="123">
        <f>'گام اول '!AS148</f>
        <v>0</v>
      </c>
      <c r="AS147" s="375">
        <f>'گام اول '!AT148</f>
        <v>0</v>
      </c>
      <c r="AT147" s="368">
        <f t="shared" si="103"/>
        <v>70483675.127272725</v>
      </c>
      <c r="AU147" s="173">
        <f>'گام اول '!AV148</f>
        <v>51249817.868363634</v>
      </c>
      <c r="AV147" s="141">
        <f>'گام اول '!AW148</f>
        <v>70483675.127272725</v>
      </c>
      <c r="AW147" s="142">
        <f t="shared" si="104"/>
        <v>4933857.2589090914</v>
      </c>
      <c r="AX147" s="75">
        <f t="shared" si="105"/>
        <v>1124981.7868363634</v>
      </c>
      <c r="AY147" s="142">
        <f>'گام اول '!AZ148</f>
        <v>0</v>
      </c>
      <c r="AZ147" s="142">
        <f>'گام اول '!BA148</f>
        <v>0</v>
      </c>
      <c r="BA147" s="142">
        <f>'گام اول '!BB148</f>
        <v>0</v>
      </c>
      <c r="BB147" s="142">
        <f>'گام اول '!BC148</f>
        <v>0</v>
      </c>
      <c r="BC147" s="142">
        <f>'گام اول '!BD148</f>
        <v>0</v>
      </c>
      <c r="BD147" s="142">
        <f>'گام اول '!BE148</f>
        <v>0</v>
      </c>
      <c r="BE147" s="142">
        <f>'گام اول '!BF148</f>
        <v>0</v>
      </c>
      <c r="BF147" s="143">
        <f t="shared" si="106"/>
        <v>6058839.0457454547</v>
      </c>
      <c r="BG147" s="140">
        <f t="shared" si="107"/>
        <v>64424836</v>
      </c>
      <c r="BH147" s="144">
        <f t="shared" si="108"/>
        <v>70483675.127272725</v>
      </c>
      <c r="BI147" s="398">
        <f t="shared" si="143"/>
        <v>6638737.5</v>
      </c>
      <c r="BJ147" s="145">
        <f t="shared" si="109"/>
        <v>3809297.5</v>
      </c>
      <c r="BK147" s="145">
        <f t="shared" si="110"/>
        <v>1142789.25</v>
      </c>
      <c r="BL147" s="146">
        <f t="shared" si="111"/>
        <v>1120000</v>
      </c>
      <c r="BM147" s="379">
        <v>0</v>
      </c>
      <c r="BN147" s="147">
        <f t="shared" si="112"/>
        <v>83194499.377272725</v>
      </c>
      <c r="BO147" s="148">
        <f t="shared" si="113"/>
        <v>70483675.127272725</v>
      </c>
      <c r="BP147" s="149">
        <f t="shared" si="114"/>
        <v>16211245.279272728</v>
      </c>
      <c r="BQ147" s="150">
        <f t="shared" si="115"/>
        <v>99405744.65654546</v>
      </c>
      <c r="BR147" s="151">
        <f t="shared" si="116"/>
        <v>100800</v>
      </c>
      <c r="BS147" s="147">
        <f t="shared" si="117"/>
        <v>99506544.65654546</v>
      </c>
      <c r="BT147" s="135">
        <v>0</v>
      </c>
      <c r="BU147" s="148">
        <f t="shared" si="118"/>
        <v>8319449.9377272725</v>
      </c>
      <c r="BV147" s="152">
        <f t="shared" si="119"/>
        <v>4159724.9688636363</v>
      </c>
      <c r="BW147" s="133">
        <f t="shared" si="120"/>
        <v>87027369.749954551</v>
      </c>
      <c r="BX147" s="147">
        <f t="shared" si="121"/>
        <v>11590824.25</v>
      </c>
      <c r="BY147" s="134">
        <f t="shared" si="122"/>
        <v>75436545.499954551</v>
      </c>
      <c r="CD147" s="388">
        <f>'گام اول '!AU148</f>
        <v>70483675.127272725</v>
      </c>
      <c r="CE147" s="389">
        <f>'گام اول '!AV148</f>
        <v>51249817.868363634</v>
      </c>
      <c r="CF147" s="389">
        <f>'گام اول '!AW148</f>
        <v>70483675.127272725</v>
      </c>
      <c r="CG147" s="389">
        <f>'گام اول '!AX148</f>
        <v>4933857.2589090914</v>
      </c>
      <c r="CH147" s="389">
        <f>'گام اول '!AY148</f>
        <v>1124981.7868363634</v>
      </c>
      <c r="CI147" s="389">
        <f>'گام اول '!AZ148</f>
        <v>0</v>
      </c>
      <c r="CJ147" s="389">
        <f>'گام اول '!BA148</f>
        <v>0</v>
      </c>
      <c r="CK147" s="389">
        <f>'گام اول '!BB148</f>
        <v>0</v>
      </c>
      <c r="CL147" s="389">
        <f>'گام اول '!BC148</f>
        <v>0</v>
      </c>
      <c r="CM147" s="389">
        <f>'گام اول '!BD148</f>
        <v>0</v>
      </c>
      <c r="CN147" s="389">
        <f>'گام اول '!BE148</f>
        <v>0</v>
      </c>
      <c r="CO147" s="389">
        <f>'گام اول '!BF148</f>
        <v>0</v>
      </c>
      <c r="CP147" s="389">
        <f>'گام اول '!BG148</f>
        <v>6058839.0457454547</v>
      </c>
      <c r="CQ147" s="389">
        <f>'گام اول '!BH148</f>
        <v>64424836</v>
      </c>
      <c r="CR147" s="389">
        <f t="shared" si="123"/>
        <v>70483675.127272725</v>
      </c>
      <c r="CS147" s="399">
        <f t="shared" si="144"/>
        <v>6638737.5</v>
      </c>
      <c r="CT147" s="388">
        <f t="shared" si="124"/>
        <v>3809297.5</v>
      </c>
      <c r="CU147" s="389">
        <f t="shared" si="125"/>
        <v>1142789.25</v>
      </c>
      <c r="CV147" s="389">
        <f t="shared" si="126"/>
        <v>1120000</v>
      </c>
      <c r="CW147" s="55">
        <v>0</v>
      </c>
      <c r="CX147" s="389">
        <f t="shared" si="127"/>
        <v>83194499.377272725</v>
      </c>
      <c r="CY147" s="389">
        <f t="shared" si="128"/>
        <v>70483675.127272725</v>
      </c>
      <c r="CZ147" s="389">
        <f t="shared" si="129"/>
        <v>16211245.279272728</v>
      </c>
      <c r="DA147" s="389">
        <f t="shared" si="130"/>
        <v>99405744.65654546</v>
      </c>
      <c r="DB147" s="389">
        <f t="shared" si="131"/>
        <v>100800</v>
      </c>
      <c r="DC147" s="389">
        <f t="shared" si="132"/>
        <v>99506544.65654546</v>
      </c>
      <c r="DD147" s="394">
        <v>0</v>
      </c>
      <c r="DE147" s="389">
        <f t="shared" si="133"/>
        <v>8319449.9377272725</v>
      </c>
      <c r="DF147" s="389">
        <f t="shared" si="134"/>
        <v>4159724.9688636363</v>
      </c>
      <c r="DG147" s="389">
        <f t="shared" si="135"/>
        <v>87027369.749954551</v>
      </c>
      <c r="DH147" s="389">
        <f t="shared" si="136"/>
        <v>11590824.25</v>
      </c>
      <c r="DI147" s="389">
        <f t="shared" si="137"/>
        <v>75436545.499954551</v>
      </c>
      <c r="DJ147" s="389">
        <f t="shared" si="138"/>
        <v>0</v>
      </c>
      <c r="DL147" s="397">
        <f t="shared" si="139"/>
        <v>6638737.5</v>
      </c>
      <c r="DM147" s="397">
        <f t="shared" si="140"/>
        <v>0</v>
      </c>
    </row>
    <row r="148" spans="1:117" s="55" customFormat="1" ht="21" x14ac:dyDescent="0.2">
      <c r="A148" s="191">
        <f t="shared" si="102"/>
        <v>2655495</v>
      </c>
      <c r="B148" s="136">
        <f>'گام اول '!B149</f>
        <v>143</v>
      </c>
      <c r="C148" s="136">
        <f>'گام اول '!C149</f>
        <v>152</v>
      </c>
      <c r="D148" s="136">
        <f>'گام اول '!D149</f>
        <v>12973</v>
      </c>
      <c r="E148" s="136" t="str">
        <f>'گام اول '!E149</f>
        <v xml:space="preserve">مسعود </v>
      </c>
      <c r="F148" s="136" t="str">
        <f>'گام اول '!F149</f>
        <v>نوروزی</v>
      </c>
      <c r="G148" s="136" t="str">
        <f>'گام اول '!G149</f>
        <v xml:space="preserve">اداری </v>
      </c>
      <c r="H148" s="136" t="str">
        <f>'گام اول '!H149</f>
        <v>سازمان</v>
      </c>
      <c r="I148" s="136" t="str">
        <f>'گام اول '!I149</f>
        <v>124-700-4027807-1</v>
      </c>
      <c r="J148" s="136" t="str">
        <f>'گام اول '!J149</f>
        <v>0559806949</v>
      </c>
      <c r="K148" s="136" t="str">
        <f>'گام اول '!K149</f>
        <v>0012310512</v>
      </c>
      <c r="L148" s="136" t="str">
        <f>'گام اول '!L149</f>
        <v>سازمان</v>
      </c>
      <c r="M148" s="136" t="str">
        <f>'گام اول '!M149</f>
        <v>اداری-کارشناسی</v>
      </c>
      <c r="N148" s="120">
        <f>'گام اول '!N149</f>
        <v>0</v>
      </c>
      <c r="O148" s="119">
        <f>'گام اول '!O149</f>
        <v>0</v>
      </c>
      <c r="P148" s="121">
        <f>'گام اول '!P149</f>
        <v>0</v>
      </c>
      <c r="Q148" s="358">
        <f>'گام اول '!Q149</f>
        <v>30</v>
      </c>
      <c r="R148" s="358">
        <f>'گام اول '!R149</f>
        <v>175</v>
      </c>
      <c r="S148" s="358">
        <f>'گام اول '!S149</f>
        <v>0</v>
      </c>
      <c r="T148" s="358">
        <f>'گام اول '!T149</f>
        <v>0</v>
      </c>
      <c r="U148" s="137">
        <f>'گام اول '!U149</f>
        <v>5</v>
      </c>
      <c r="V148" s="120">
        <f>'گام اول '!W149</f>
        <v>0</v>
      </c>
      <c r="W148" s="121">
        <f>'گام اول '!X149</f>
        <v>0</v>
      </c>
      <c r="X148" s="366">
        <f>'گام اول '!Y149</f>
        <v>1</v>
      </c>
      <c r="Y148" s="366">
        <f>'گام اول '!Z149</f>
        <v>1</v>
      </c>
      <c r="Z148" s="138">
        <f>'گام اول '!AA149</f>
        <v>1477052</v>
      </c>
      <c r="AA148" s="138">
        <f>'گام اول '!AB149</f>
        <v>46667</v>
      </c>
      <c r="AB148" s="138">
        <f>'گام اول '!AC149</f>
        <v>1523719</v>
      </c>
      <c r="AC148" s="138">
        <f>'گام اول '!AD149</f>
        <v>4500000</v>
      </c>
      <c r="AD148" s="138">
        <f>'گام اول '!AE149</f>
        <v>6000000</v>
      </c>
      <c r="AE148" s="139">
        <f>'گام اول '!AF149</f>
        <v>290891.80909090908</v>
      </c>
      <c r="AF148" s="122">
        <f>'گام اول '!AG149</f>
        <v>44311560</v>
      </c>
      <c r="AG148" s="123">
        <f>'گام اول '!AH149</f>
        <v>1400010</v>
      </c>
      <c r="AH148" s="123">
        <f>'گام اول '!AI149</f>
        <v>50906066.590909086</v>
      </c>
      <c r="AI148" s="123">
        <f>'گام اول '!AJ149</f>
        <v>2655495</v>
      </c>
      <c r="AJ148" s="123">
        <f>'گام اول '!AK149</f>
        <v>4500000</v>
      </c>
      <c r="AK148" s="123">
        <f>'گام اول '!AL149</f>
        <v>6000000</v>
      </c>
      <c r="AL148" s="123">
        <f>'گام اول '!AM149</f>
        <v>0</v>
      </c>
      <c r="AM148" s="123">
        <f>'گام اول '!AN149</f>
        <v>0</v>
      </c>
      <c r="AN148" s="123">
        <f>'گام اول '!AO149</f>
        <v>7618595</v>
      </c>
      <c r="AO148" s="123">
        <f>'گام اول '!AP149</f>
        <v>4400000</v>
      </c>
      <c r="AP148" s="123">
        <f>'گام اول '!AQ149</f>
        <v>0</v>
      </c>
      <c r="AQ148" s="123">
        <f>'گام اول '!AR149</f>
        <v>0</v>
      </c>
      <c r="AR148" s="123">
        <f>'گام اول '!AS149</f>
        <v>0</v>
      </c>
      <c r="AS148" s="375">
        <f>'گام اول '!AT149</f>
        <v>0</v>
      </c>
      <c r="AT148" s="368">
        <f t="shared" si="103"/>
        <v>121791726.59090909</v>
      </c>
      <c r="AU148" s="173">
        <f>'گام اول '!AV149</f>
        <v>88811402.029545456</v>
      </c>
      <c r="AV148" s="141">
        <f>'گام اول '!AW149</f>
        <v>111517636.59090909</v>
      </c>
      <c r="AW148" s="142">
        <f t="shared" si="104"/>
        <v>7806234.5613636374</v>
      </c>
      <c r="AX148" s="75">
        <f t="shared" si="105"/>
        <v>5321710.3044318184</v>
      </c>
      <c r="AY148" s="142">
        <f>'گام اول '!AZ149</f>
        <v>0</v>
      </c>
      <c r="AZ148" s="142">
        <f>'گام اول '!BA149</f>
        <v>0</v>
      </c>
      <c r="BA148" s="142">
        <f>'گام اول '!BB149</f>
        <v>0</v>
      </c>
      <c r="BB148" s="142">
        <f>'گام اول '!BC149</f>
        <v>0</v>
      </c>
      <c r="BC148" s="142">
        <f>'گام اول '!BD149</f>
        <v>0</v>
      </c>
      <c r="BD148" s="142">
        <f>'گام اول '!BE149</f>
        <v>0</v>
      </c>
      <c r="BE148" s="142">
        <f>'گام اول '!BF149</f>
        <v>0</v>
      </c>
      <c r="BF148" s="143">
        <f t="shared" si="106"/>
        <v>13127944.865795456</v>
      </c>
      <c r="BG148" s="140">
        <f t="shared" si="107"/>
        <v>108663781</v>
      </c>
      <c r="BH148" s="144">
        <f t="shared" si="108"/>
        <v>121791726.59090909</v>
      </c>
      <c r="BI148" s="398">
        <f t="shared" si="143"/>
        <v>6638737.5</v>
      </c>
      <c r="BJ148" s="145">
        <f t="shared" si="109"/>
        <v>3809297.5</v>
      </c>
      <c r="BK148" s="145">
        <f t="shared" si="110"/>
        <v>1142789.25</v>
      </c>
      <c r="BL148" s="146">
        <f t="shared" si="111"/>
        <v>1120000</v>
      </c>
      <c r="BM148" s="379">
        <v>0</v>
      </c>
      <c r="BN148" s="147">
        <f t="shared" si="112"/>
        <v>134502550.84090909</v>
      </c>
      <c r="BO148" s="148">
        <f t="shared" si="113"/>
        <v>111517636.59090909</v>
      </c>
      <c r="BP148" s="149">
        <f t="shared" si="114"/>
        <v>25649056.415909093</v>
      </c>
      <c r="BQ148" s="150">
        <f t="shared" si="115"/>
        <v>160151607.25681818</v>
      </c>
      <c r="BR148" s="151">
        <f t="shared" si="116"/>
        <v>100800</v>
      </c>
      <c r="BS148" s="147">
        <f t="shared" si="117"/>
        <v>160252407.25681818</v>
      </c>
      <c r="BT148" s="135">
        <v>0</v>
      </c>
      <c r="BU148" s="148">
        <f t="shared" si="118"/>
        <v>13450255.084090911</v>
      </c>
      <c r="BV148" s="152">
        <f t="shared" si="119"/>
        <v>6725127.5420454554</v>
      </c>
      <c r="BW148" s="133">
        <f t="shared" si="120"/>
        <v>140077024.63068181</v>
      </c>
      <c r="BX148" s="147">
        <f t="shared" si="121"/>
        <v>11590824.25</v>
      </c>
      <c r="BY148" s="134">
        <f t="shared" si="122"/>
        <v>128486200.38068181</v>
      </c>
      <c r="CD148" s="388">
        <f>'گام اول '!AU149</f>
        <v>121791726.59090909</v>
      </c>
      <c r="CE148" s="389">
        <f>'گام اول '!AV149</f>
        <v>88811402.029545456</v>
      </c>
      <c r="CF148" s="389">
        <f>'گام اول '!AW149</f>
        <v>111517636.59090909</v>
      </c>
      <c r="CG148" s="389">
        <f>'گام اول '!AX149</f>
        <v>7806234.5613636374</v>
      </c>
      <c r="CH148" s="389">
        <f>'گام اول '!AY149</f>
        <v>5321710.3044318184</v>
      </c>
      <c r="CI148" s="389">
        <f>'گام اول '!AZ149</f>
        <v>0</v>
      </c>
      <c r="CJ148" s="389">
        <f>'گام اول '!BA149</f>
        <v>0</v>
      </c>
      <c r="CK148" s="389">
        <f>'گام اول '!BB149</f>
        <v>0</v>
      </c>
      <c r="CL148" s="389">
        <f>'گام اول '!BC149</f>
        <v>0</v>
      </c>
      <c r="CM148" s="389">
        <f>'گام اول '!BD149</f>
        <v>0</v>
      </c>
      <c r="CN148" s="389">
        <f>'گام اول '!BE149</f>
        <v>0</v>
      </c>
      <c r="CO148" s="389">
        <f>'گام اول '!BF149</f>
        <v>0</v>
      </c>
      <c r="CP148" s="389">
        <f>'گام اول '!BG149</f>
        <v>13127944.865795456</v>
      </c>
      <c r="CQ148" s="389">
        <f>'گام اول '!BH149</f>
        <v>108663781</v>
      </c>
      <c r="CR148" s="389">
        <f t="shared" si="123"/>
        <v>121791726.59090909</v>
      </c>
      <c r="CS148" s="399">
        <f t="shared" si="144"/>
        <v>6638737.5</v>
      </c>
      <c r="CT148" s="388">
        <f t="shared" si="124"/>
        <v>3809297.5</v>
      </c>
      <c r="CU148" s="389">
        <f t="shared" si="125"/>
        <v>1142789.25</v>
      </c>
      <c r="CV148" s="389">
        <f t="shared" si="126"/>
        <v>1120000</v>
      </c>
      <c r="CW148" s="55">
        <v>0</v>
      </c>
      <c r="CX148" s="389">
        <f t="shared" si="127"/>
        <v>134502550.84090909</v>
      </c>
      <c r="CY148" s="389">
        <f t="shared" si="128"/>
        <v>111517636.59090909</v>
      </c>
      <c r="CZ148" s="389">
        <f t="shared" si="129"/>
        <v>25649056.415909093</v>
      </c>
      <c r="DA148" s="389">
        <f t="shared" si="130"/>
        <v>160151607.25681818</v>
      </c>
      <c r="DB148" s="389">
        <f t="shared" si="131"/>
        <v>100800</v>
      </c>
      <c r="DC148" s="389">
        <f t="shared" si="132"/>
        <v>160252407.25681818</v>
      </c>
      <c r="DD148" s="394">
        <v>0</v>
      </c>
      <c r="DE148" s="389">
        <f t="shared" si="133"/>
        <v>13450255.084090911</v>
      </c>
      <c r="DF148" s="389">
        <f t="shared" si="134"/>
        <v>6725127.5420454554</v>
      </c>
      <c r="DG148" s="389">
        <f t="shared" si="135"/>
        <v>140077024.63068181</v>
      </c>
      <c r="DH148" s="389">
        <f t="shared" si="136"/>
        <v>11590824.25</v>
      </c>
      <c r="DI148" s="389">
        <f t="shared" si="137"/>
        <v>128486200.38068181</v>
      </c>
      <c r="DJ148" s="389">
        <f t="shared" si="138"/>
        <v>0</v>
      </c>
      <c r="DL148" s="397">
        <f t="shared" si="139"/>
        <v>6638737.5</v>
      </c>
      <c r="DM148" s="397">
        <f t="shared" si="140"/>
        <v>0</v>
      </c>
    </row>
    <row r="149" spans="1:117" s="55" customFormat="1" ht="21" x14ac:dyDescent="0.2">
      <c r="A149" s="191">
        <f t="shared" si="102"/>
        <v>2655495</v>
      </c>
      <c r="B149" s="136">
        <f>'گام اول '!B150</f>
        <v>144</v>
      </c>
      <c r="C149" s="136">
        <f>'گام اول '!C150</f>
        <v>153</v>
      </c>
      <c r="D149" s="136">
        <f>'گام اول '!D150</f>
        <v>12974</v>
      </c>
      <c r="E149" s="136" t="str">
        <f>'گام اول '!E150</f>
        <v>مجتبی</v>
      </c>
      <c r="F149" s="136" t="str">
        <f>'گام اول '!F150</f>
        <v>حسن زاده هجراندوست</v>
      </c>
      <c r="G149" s="136" t="str">
        <f>'گام اول '!G150</f>
        <v xml:space="preserve">اداری </v>
      </c>
      <c r="H149" s="136" t="str">
        <f>'گام اول '!H150</f>
        <v>سازمان</v>
      </c>
      <c r="I149" s="136" t="str">
        <f>'گام اول '!I150</f>
        <v>124-700-4049978-1</v>
      </c>
      <c r="J149" s="136" t="str">
        <f>'گام اول '!J150</f>
        <v>0014604280</v>
      </c>
      <c r="K149" s="136" t="str">
        <f>'گام اول '!K150</f>
        <v>0053162912</v>
      </c>
      <c r="L149" s="136" t="str">
        <f>'گام اول '!L150</f>
        <v>سازمان</v>
      </c>
      <c r="M149" s="136" t="str">
        <f>'گام اول '!M150</f>
        <v>اداری-کارشناسی</v>
      </c>
      <c r="N149" s="120">
        <f>'گام اول '!N150</f>
        <v>0</v>
      </c>
      <c r="O149" s="119">
        <f>'گام اول '!O150</f>
        <v>0</v>
      </c>
      <c r="P149" s="121">
        <f>'گام اول '!P150</f>
        <v>0</v>
      </c>
      <c r="Q149" s="358">
        <f>'گام اول '!Q150</f>
        <v>30</v>
      </c>
      <c r="R149" s="358">
        <f>'گام اول '!R150</f>
        <v>150</v>
      </c>
      <c r="S149" s="358">
        <f>'گام اول '!S150</f>
        <v>0</v>
      </c>
      <c r="T149" s="358">
        <f>'گام اول '!T150</f>
        <v>0</v>
      </c>
      <c r="U149" s="137">
        <f>'گام اول '!U150</f>
        <v>0</v>
      </c>
      <c r="V149" s="120">
        <f>'گام اول '!W150</f>
        <v>0</v>
      </c>
      <c r="W149" s="121">
        <f>'گام اول '!X150</f>
        <v>0</v>
      </c>
      <c r="X149" s="366">
        <f>'گام اول '!Y150</f>
        <v>0</v>
      </c>
      <c r="Y149" s="366">
        <f>'گام اول '!Z150</f>
        <v>0</v>
      </c>
      <c r="Z149" s="138">
        <f>'گام اول '!AA150</f>
        <v>1477052</v>
      </c>
      <c r="AA149" s="138">
        <f>'گام اول '!AB150</f>
        <v>46667</v>
      </c>
      <c r="AB149" s="138">
        <f>'گام اول '!AC150</f>
        <v>1523719</v>
      </c>
      <c r="AC149" s="138">
        <f>'گام اول '!AD150</f>
        <v>4500000</v>
      </c>
      <c r="AD149" s="138">
        <f>'گام اول '!AE150</f>
        <v>6000000</v>
      </c>
      <c r="AE149" s="139">
        <f>'گام اول '!AF150</f>
        <v>290891.80909090908</v>
      </c>
      <c r="AF149" s="122">
        <f>'گام اول '!AG150</f>
        <v>44311560</v>
      </c>
      <c r="AG149" s="123">
        <f>'گام اول '!AH150</f>
        <v>1400010</v>
      </c>
      <c r="AH149" s="123">
        <f>'گام اول '!AI150</f>
        <v>43633771.36363636</v>
      </c>
      <c r="AI149" s="123">
        <f>'گام اول '!AJ150</f>
        <v>0</v>
      </c>
      <c r="AJ149" s="123">
        <f>'گام اول '!AK150</f>
        <v>4500000</v>
      </c>
      <c r="AK149" s="123">
        <f>'گام اول '!AL150</f>
        <v>6000000</v>
      </c>
      <c r="AL149" s="123">
        <f>'گام اول '!AM150</f>
        <v>0</v>
      </c>
      <c r="AM149" s="123">
        <f>'گام اول '!AN150</f>
        <v>0</v>
      </c>
      <c r="AN149" s="123">
        <f>'گام اول '!AO150</f>
        <v>0</v>
      </c>
      <c r="AO149" s="123">
        <f>'گام اول '!AP150</f>
        <v>3800000</v>
      </c>
      <c r="AP149" s="123">
        <f>'گام اول '!AQ150</f>
        <v>0</v>
      </c>
      <c r="AQ149" s="123">
        <f>'گام اول '!AR150</f>
        <v>0</v>
      </c>
      <c r="AR149" s="123">
        <f>'گام اول '!AS150</f>
        <v>0</v>
      </c>
      <c r="AS149" s="375">
        <f>'گام اول '!AT150</f>
        <v>0</v>
      </c>
      <c r="AT149" s="368">
        <f t="shared" si="103"/>
        <v>103645341.36363636</v>
      </c>
      <c r="AU149" s="173">
        <f>'گام اول '!AV150</f>
        <v>82090167.468181819</v>
      </c>
      <c r="AV149" s="141">
        <f>'گام اول '!AW150</f>
        <v>103645341.36363636</v>
      </c>
      <c r="AW149" s="142">
        <f t="shared" si="104"/>
        <v>7255173.8954545455</v>
      </c>
      <c r="AX149" s="75">
        <f t="shared" si="105"/>
        <v>4313525.1202272726</v>
      </c>
      <c r="AY149" s="142">
        <f>'گام اول '!AZ150</f>
        <v>0</v>
      </c>
      <c r="AZ149" s="142">
        <f>'گام اول '!BA150</f>
        <v>0</v>
      </c>
      <c r="BA149" s="142">
        <f>'گام اول '!BB150</f>
        <v>0</v>
      </c>
      <c r="BB149" s="142">
        <f>'گام اول '!BC150</f>
        <v>0</v>
      </c>
      <c r="BC149" s="142">
        <f>'گام اول '!BD150</f>
        <v>0</v>
      </c>
      <c r="BD149" s="142">
        <f>'گام اول '!BE150</f>
        <v>0</v>
      </c>
      <c r="BE149" s="142">
        <f>'گام اول '!BF150</f>
        <v>0</v>
      </c>
      <c r="BF149" s="143">
        <f t="shared" si="106"/>
        <v>11568699.015681818</v>
      </c>
      <c r="BG149" s="140">
        <f t="shared" si="107"/>
        <v>92076642</v>
      </c>
      <c r="BH149" s="144">
        <f t="shared" si="108"/>
        <v>103645341.36363636</v>
      </c>
      <c r="BI149" s="398">
        <f t="shared" si="143"/>
        <v>6638737.5</v>
      </c>
      <c r="BJ149" s="145">
        <f t="shared" si="109"/>
        <v>3809297.5</v>
      </c>
      <c r="BK149" s="145">
        <f t="shared" si="110"/>
        <v>1142789.25</v>
      </c>
      <c r="BL149" s="146">
        <f t="shared" si="111"/>
        <v>1120000</v>
      </c>
      <c r="BM149" s="379">
        <v>0</v>
      </c>
      <c r="BN149" s="147">
        <f t="shared" si="112"/>
        <v>116356165.61363636</v>
      </c>
      <c r="BO149" s="148">
        <f t="shared" si="113"/>
        <v>103645341.36363636</v>
      </c>
      <c r="BP149" s="149">
        <f t="shared" si="114"/>
        <v>23838428.513636366</v>
      </c>
      <c r="BQ149" s="150">
        <f t="shared" si="115"/>
        <v>140194594.12727273</v>
      </c>
      <c r="BR149" s="151">
        <f t="shared" si="116"/>
        <v>100800</v>
      </c>
      <c r="BS149" s="147">
        <f t="shared" si="117"/>
        <v>140295394.12727273</v>
      </c>
      <c r="BT149" s="135">
        <v>0</v>
      </c>
      <c r="BU149" s="148">
        <f t="shared" si="118"/>
        <v>11635616.561363637</v>
      </c>
      <c r="BV149" s="152">
        <f t="shared" si="119"/>
        <v>5817808.2806818187</v>
      </c>
      <c r="BW149" s="133">
        <f t="shared" si="120"/>
        <v>122841969.28522727</v>
      </c>
      <c r="BX149" s="147">
        <f t="shared" si="121"/>
        <v>11590824.25</v>
      </c>
      <c r="BY149" s="134">
        <f t="shared" si="122"/>
        <v>111251145.03522727</v>
      </c>
      <c r="CD149" s="388">
        <f>'گام اول '!AU150</f>
        <v>103645341.36363636</v>
      </c>
      <c r="CE149" s="389">
        <f>'گام اول '!AV150</f>
        <v>82090167.468181819</v>
      </c>
      <c r="CF149" s="389">
        <f>'گام اول '!AW150</f>
        <v>103645341.36363636</v>
      </c>
      <c r="CG149" s="389">
        <f>'گام اول '!AX150</f>
        <v>7255173.8954545455</v>
      </c>
      <c r="CH149" s="389">
        <f>'گام اول '!AY150</f>
        <v>4313525.1202272726</v>
      </c>
      <c r="CI149" s="389">
        <f>'گام اول '!AZ150</f>
        <v>0</v>
      </c>
      <c r="CJ149" s="389">
        <f>'گام اول '!BA150</f>
        <v>0</v>
      </c>
      <c r="CK149" s="389">
        <f>'گام اول '!BB150</f>
        <v>0</v>
      </c>
      <c r="CL149" s="389">
        <f>'گام اول '!BC150</f>
        <v>0</v>
      </c>
      <c r="CM149" s="389">
        <f>'گام اول '!BD150</f>
        <v>0</v>
      </c>
      <c r="CN149" s="389">
        <f>'گام اول '!BE150</f>
        <v>0</v>
      </c>
      <c r="CO149" s="389">
        <f>'گام اول '!BF150</f>
        <v>0</v>
      </c>
      <c r="CP149" s="389">
        <f>'گام اول '!BG150</f>
        <v>11568699.015681818</v>
      </c>
      <c r="CQ149" s="389">
        <f>'گام اول '!BH150</f>
        <v>92076642</v>
      </c>
      <c r="CR149" s="389">
        <f t="shared" si="123"/>
        <v>103645341.36363636</v>
      </c>
      <c r="CS149" s="399">
        <f t="shared" si="144"/>
        <v>6638737.5</v>
      </c>
      <c r="CT149" s="388">
        <f t="shared" si="124"/>
        <v>3809297.5</v>
      </c>
      <c r="CU149" s="389">
        <f t="shared" si="125"/>
        <v>1142789.25</v>
      </c>
      <c r="CV149" s="389">
        <f t="shared" si="126"/>
        <v>1120000</v>
      </c>
      <c r="CW149" s="55">
        <v>0</v>
      </c>
      <c r="CX149" s="389">
        <f t="shared" si="127"/>
        <v>116356165.61363636</v>
      </c>
      <c r="CY149" s="389">
        <f t="shared" si="128"/>
        <v>103645341.36363636</v>
      </c>
      <c r="CZ149" s="389">
        <f t="shared" si="129"/>
        <v>23838428.513636366</v>
      </c>
      <c r="DA149" s="389">
        <f t="shared" si="130"/>
        <v>140194594.12727273</v>
      </c>
      <c r="DB149" s="389">
        <f t="shared" si="131"/>
        <v>100800</v>
      </c>
      <c r="DC149" s="389">
        <f t="shared" si="132"/>
        <v>140295394.12727273</v>
      </c>
      <c r="DD149" s="394">
        <v>0</v>
      </c>
      <c r="DE149" s="389">
        <f t="shared" si="133"/>
        <v>11635616.561363637</v>
      </c>
      <c r="DF149" s="389">
        <f t="shared" si="134"/>
        <v>5817808.2806818187</v>
      </c>
      <c r="DG149" s="389">
        <f t="shared" si="135"/>
        <v>122841969.28522727</v>
      </c>
      <c r="DH149" s="389">
        <f t="shared" si="136"/>
        <v>11590824.25</v>
      </c>
      <c r="DI149" s="389">
        <f t="shared" si="137"/>
        <v>111251145.03522727</v>
      </c>
      <c r="DJ149" s="389">
        <f t="shared" si="138"/>
        <v>0</v>
      </c>
      <c r="DL149" s="397">
        <f t="shared" si="139"/>
        <v>6638737.5</v>
      </c>
      <c r="DM149" s="397">
        <f t="shared" si="140"/>
        <v>0</v>
      </c>
    </row>
    <row r="150" spans="1:117" s="55" customFormat="1" ht="21" x14ac:dyDescent="0.2">
      <c r="A150" s="191">
        <f t="shared" si="102"/>
        <v>2655495</v>
      </c>
      <c r="B150" s="136">
        <f>'گام اول '!B151</f>
        <v>145</v>
      </c>
      <c r="C150" s="136">
        <f>'گام اول '!C151</f>
        <v>154</v>
      </c>
      <c r="D150" s="136">
        <f>'گام اول '!D151</f>
        <v>12975</v>
      </c>
      <c r="E150" s="136" t="str">
        <f>'گام اول '!E151</f>
        <v>محمود</v>
      </c>
      <c r="F150" s="136" t="str">
        <f>'گام اول '!F151</f>
        <v>جوادی</v>
      </c>
      <c r="G150" s="136" t="str">
        <f>'گام اول '!G151</f>
        <v xml:space="preserve">اداری </v>
      </c>
      <c r="H150" s="136" t="str">
        <f>'گام اول '!H151</f>
        <v>سازمان</v>
      </c>
      <c r="I150" s="136" t="str">
        <f>'گام اول '!I151</f>
        <v>121-813-2549497-1</v>
      </c>
      <c r="J150" s="136" t="str">
        <f>'گام اول '!J151</f>
        <v>0066444731</v>
      </c>
      <c r="K150" s="136" t="str">
        <f>'گام اول '!K151</f>
        <v>0010722912</v>
      </c>
      <c r="L150" s="136" t="str">
        <f>'گام اول '!L151</f>
        <v>سازمان</v>
      </c>
      <c r="M150" s="136" t="str">
        <f>'گام اول '!M151</f>
        <v>اداری- دیپلم</v>
      </c>
      <c r="N150" s="120">
        <f>'گام اول '!N151</f>
        <v>0</v>
      </c>
      <c r="O150" s="119">
        <f>'گام اول '!O151</f>
        <v>0</v>
      </c>
      <c r="P150" s="121">
        <f>'گام اول '!P151</f>
        <v>0</v>
      </c>
      <c r="Q150" s="358">
        <f>'گام اول '!Q151</f>
        <v>30</v>
      </c>
      <c r="R150" s="358">
        <f>'گام اول '!R151</f>
        <v>150</v>
      </c>
      <c r="S150" s="358">
        <f>'گام اول '!S151</f>
        <v>0</v>
      </c>
      <c r="T150" s="358">
        <f>'گام اول '!T151</f>
        <v>0</v>
      </c>
      <c r="U150" s="137">
        <f>'گام اول '!U151</f>
        <v>0</v>
      </c>
      <c r="V150" s="120">
        <f>'گام اول '!W151</f>
        <v>0</v>
      </c>
      <c r="W150" s="121">
        <f>'گام اول '!X151</f>
        <v>0</v>
      </c>
      <c r="X150" s="366">
        <f>'گام اول '!Y151</f>
        <v>1</v>
      </c>
      <c r="Y150" s="366">
        <f>'گام اول '!Z151</f>
        <v>1</v>
      </c>
      <c r="Z150" s="138">
        <f>'گام اول '!AA151</f>
        <v>1145360</v>
      </c>
      <c r="AA150" s="138">
        <f>'گام اول '!AB151</f>
        <v>46667</v>
      </c>
      <c r="AB150" s="138">
        <f>'گام اول '!AC151</f>
        <v>1192027</v>
      </c>
      <c r="AC150" s="138">
        <f>'گام اول '!AD151</f>
        <v>4500000</v>
      </c>
      <c r="AD150" s="138">
        <f>'گام اول '!AE151</f>
        <v>6000000</v>
      </c>
      <c r="AE150" s="139">
        <f>'گام اول '!AF151</f>
        <v>227568.79090909089</v>
      </c>
      <c r="AF150" s="122">
        <f>'گام اول '!AG151</f>
        <v>34360800</v>
      </c>
      <c r="AG150" s="123">
        <f>'گام اول '!AH151</f>
        <v>1400010</v>
      </c>
      <c r="AH150" s="123">
        <f>'گام اول '!AI151</f>
        <v>34135318.636363633</v>
      </c>
      <c r="AI150" s="123">
        <f>'گام اول '!AJ151</f>
        <v>2655495</v>
      </c>
      <c r="AJ150" s="123">
        <f>'گام اول '!AK151</f>
        <v>4500000</v>
      </c>
      <c r="AK150" s="123">
        <f>'گام اول '!AL151</f>
        <v>6000000</v>
      </c>
      <c r="AL150" s="123">
        <f>'گام اول '!AM151</f>
        <v>0</v>
      </c>
      <c r="AM150" s="123">
        <f>'گام اول '!AN151</f>
        <v>0</v>
      </c>
      <c r="AN150" s="123">
        <f>'گام اول '!AO151</f>
        <v>0</v>
      </c>
      <c r="AO150" s="123">
        <f>'گام اول '!AP151</f>
        <v>4200000</v>
      </c>
      <c r="AP150" s="123">
        <f>'گام اول '!AQ151</f>
        <v>0</v>
      </c>
      <c r="AQ150" s="123">
        <f>'گام اول '!AR151</f>
        <v>0</v>
      </c>
      <c r="AR150" s="123">
        <f>'گام اول '!AS151</f>
        <v>0</v>
      </c>
      <c r="AS150" s="375">
        <f>'گام اول '!AT151</f>
        <v>0</v>
      </c>
      <c r="AT150" s="368">
        <f t="shared" si="103"/>
        <v>87251623.636363626</v>
      </c>
      <c r="AU150" s="173">
        <f>'گام اول '!AV151</f>
        <v>63974399.631818175</v>
      </c>
      <c r="AV150" s="141">
        <f>'گام اول '!AW151</f>
        <v>84596128.636363626</v>
      </c>
      <c r="AW150" s="142">
        <f t="shared" si="104"/>
        <v>5921729.0045454539</v>
      </c>
      <c r="AX150" s="75">
        <f t="shared" si="105"/>
        <v>2397439.9631818174</v>
      </c>
      <c r="AY150" s="142">
        <f>'گام اول '!AZ151</f>
        <v>0</v>
      </c>
      <c r="AZ150" s="142">
        <f>'گام اول '!BA151</f>
        <v>0</v>
      </c>
      <c r="BA150" s="142">
        <f>'گام اول '!BB151</f>
        <v>0</v>
      </c>
      <c r="BB150" s="142">
        <f>'گام اول '!BC151</f>
        <v>0</v>
      </c>
      <c r="BC150" s="142">
        <f>'گام اول '!BD151</f>
        <v>0</v>
      </c>
      <c r="BD150" s="142">
        <f>'گام اول '!BE151</f>
        <v>0</v>
      </c>
      <c r="BE150" s="142">
        <f>'گام اول '!BF151</f>
        <v>0</v>
      </c>
      <c r="BF150" s="143">
        <f t="shared" si="106"/>
        <v>8319168.9677272718</v>
      </c>
      <c r="BG150" s="140">
        <f t="shared" si="107"/>
        <v>78932454</v>
      </c>
      <c r="BH150" s="144">
        <f t="shared" si="108"/>
        <v>87251623.636363626</v>
      </c>
      <c r="BI150" s="127">
        <f t="shared" si="141"/>
        <v>5960135</v>
      </c>
      <c r="BJ150" s="145">
        <f t="shared" si="109"/>
        <v>2980067.5</v>
      </c>
      <c r="BK150" s="145">
        <f t="shared" si="110"/>
        <v>894020.25</v>
      </c>
      <c r="BL150" s="146">
        <f t="shared" si="111"/>
        <v>1120000</v>
      </c>
      <c r="BM150" s="379">
        <v>0</v>
      </c>
      <c r="BN150" s="147">
        <f t="shared" si="112"/>
        <v>98205846.386363626</v>
      </c>
      <c r="BO150" s="148">
        <f t="shared" si="113"/>
        <v>84596128.636363626</v>
      </c>
      <c r="BP150" s="149">
        <f t="shared" si="114"/>
        <v>19457109.586363636</v>
      </c>
      <c r="BQ150" s="150">
        <f t="shared" si="115"/>
        <v>117662955.97272727</v>
      </c>
      <c r="BR150" s="151">
        <f t="shared" si="116"/>
        <v>100800</v>
      </c>
      <c r="BS150" s="147">
        <f t="shared" si="117"/>
        <v>117763755.97272727</v>
      </c>
      <c r="BT150" s="135">
        <v>0</v>
      </c>
      <c r="BU150" s="148">
        <f t="shared" si="118"/>
        <v>9820584.6386363637</v>
      </c>
      <c r="BV150" s="152">
        <f t="shared" si="119"/>
        <v>4910292.3193181818</v>
      </c>
      <c r="BW150" s="133">
        <f t="shared" si="120"/>
        <v>103032879.01477273</v>
      </c>
      <c r="BX150" s="147">
        <f t="shared" si="121"/>
        <v>9834222.75</v>
      </c>
      <c r="BY150" s="134">
        <f t="shared" si="122"/>
        <v>93198656.264772728</v>
      </c>
      <c r="CD150" s="388">
        <f>'گام اول '!AU151</f>
        <v>87251623.636363626</v>
      </c>
      <c r="CE150" s="389">
        <f>'گام اول '!AV151</f>
        <v>63974399.631818175</v>
      </c>
      <c r="CF150" s="389">
        <f>'گام اول '!AW151</f>
        <v>84596128.636363626</v>
      </c>
      <c r="CG150" s="389">
        <f>'گام اول '!AX151</f>
        <v>5921729.0045454539</v>
      </c>
      <c r="CH150" s="389">
        <f>'گام اول '!AY151</f>
        <v>2397439.9631818174</v>
      </c>
      <c r="CI150" s="389">
        <f>'گام اول '!AZ151</f>
        <v>0</v>
      </c>
      <c r="CJ150" s="389">
        <f>'گام اول '!BA151</f>
        <v>0</v>
      </c>
      <c r="CK150" s="389">
        <f>'گام اول '!BB151</f>
        <v>0</v>
      </c>
      <c r="CL150" s="389">
        <f>'گام اول '!BC151</f>
        <v>0</v>
      </c>
      <c r="CM150" s="389">
        <f>'گام اول '!BD151</f>
        <v>0</v>
      </c>
      <c r="CN150" s="389">
        <f>'گام اول '!BE151</f>
        <v>0</v>
      </c>
      <c r="CO150" s="389">
        <f>'گام اول '!BF151</f>
        <v>0</v>
      </c>
      <c r="CP150" s="389">
        <f>'گام اول '!BG151</f>
        <v>8319168.9677272718</v>
      </c>
      <c r="CQ150" s="389">
        <f>'گام اول '!BH151</f>
        <v>78932454</v>
      </c>
      <c r="CR150" s="389">
        <f t="shared" si="123"/>
        <v>87251623.636363626</v>
      </c>
      <c r="CS150" s="55">
        <f t="shared" si="142"/>
        <v>5960135</v>
      </c>
      <c r="CT150" s="388">
        <f t="shared" si="124"/>
        <v>2980067.5</v>
      </c>
      <c r="CU150" s="389">
        <f t="shared" si="125"/>
        <v>894020.25</v>
      </c>
      <c r="CV150" s="389">
        <f t="shared" si="126"/>
        <v>1120000</v>
      </c>
      <c r="CW150" s="55">
        <v>0</v>
      </c>
      <c r="CX150" s="389">
        <f t="shared" si="127"/>
        <v>98205846.386363626</v>
      </c>
      <c r="CY150" s="389">
        <f t="shared" si="128"/>
        <v>84596128.636363626</v>
      </c>
      <c r="CZ150" s="389">
        <f t="shared" si="129"/>
        <v>19457109.586363636</v>
      </c>
      <c r="DA150" s="389">
        <f t="shared" si="130"/>
        <v>117662955.97272727</v>
      </c>
      <c r="DB150" s="389">
        <f t="shared" si="131"/>
        <v>100800</v>
      </c>
      <c r="DC150" s="389">
        <f t="shared" si="132"/>
        <v>117763755.97272727</v>
      </c>
      <c r="DD150" s="394">
        <v>0</v>
      </c>
      <c r="DE150" s="389">
        <f t="shared" si="133"/>
        <v>9820584.6386363637</v>
      </c>
      <c r="DF150" s="389">
        <f t="shared" si="134"/>
        <v>4910292.3193181818</v>
      </c>
      <c r="DG150" s="389">
        <f t="shared" si="135"/>
        <v>103032879.01477273</v>
      </c>
      <c r="DH150" s="389">
        <f t="shared" si="136"/>
        <v>9834222.75</v>
      </c>
      <c r="DI150" s="389">
        <f t="shared" si="137"/>
        <v>93198656.264772728</v>
      </c>
      <c r="DJ150" s="389">
        <f t="shared" si="138"/>
        <v>0</v>
      </c>
      <c r="DL150" s="396">
        <f t="shared" si="139"/>
        <v>6638737.5</v>
      </c>
      <c r="DM150" s="396">
        <f t="shared" si="140"/>
        <v>-678602.5</v>
      </c>
    </row>
    <row r="151" spans="1:117" s="55" customFormat="1" ht="21" x14ac:dyDescent="0.2">
      <c r="A151" s="191">
        <f t="shared" si="102"/>
        <v>2655495</v>
      </c>
      <c r="B151" s="136">
        <f>'گام اول '!B152</f>
        <v>146</v>
      </c>
      <c r="C151" s="136">
        <f>'گام اول '!C152</f>
        <v>155</v>
      </c>
      <c r="D151" s="136">
        <f>'گام اول '!D152</f>
        <v>12976</v>
      </c>
      <c r="E151" s="136" t="str">
        <f>'گام اول '!E152</f>
        <v>مجید</v>
      </c>
      <c r="F151" s="136" t="str">
        <f>'گام اول '!F152</f>
        <v>گشتاسب</v>
      </c>
      <c r="G151" s="136" t="str">
        <f>'گام اول '!G152</f>
        <v xml:space="preserve">اداری </v>
      </c>
      <c r="H151" s="136" t="str">
        <f>'گام اول '!H152</f>
        <v>سازمان</v>
      </c>
      <c r="I151" s="136" t="str">
        <f>'گام اول '!I152</f>
        <v>124-700-4073518-1</v>
      </c>
      <c r="J151" s="136" t="str">
        <f>'گام اول '!J152</f>
        <v>0018329039</v>
      </c>
      <c r="K151" s="136" t="str">
        <f>'گام اول '!K152</f>
        <v>0012864939</v>
      </c>
      <c r="L151" s="136" t="str">
        <f>'گام اول '!L152</f>
        <v>سازمان</v>
      </c>
      <c r="M151" s="136" t="str">
        <f>'گام اول '!M152</f>
        <v>اداری-کارشناسی</v>
      </c>
      <c r="N151" s="120">
        <f>'گام اول '!N152</f>
        <v>0</v>
      </c>
      <c r="O151" s="119">
        <f>'گام اول '!O152</f>
        <v>0</v>
      </c>
      <c r="P151" s="121">
        <f>'گام اول '!P152</f>
        <v>0</v>
      </c>
      <c r="Q151" s="358">
        <f>'گام اول '!Q152</f>
        <v>30</v>
      </c>
      <c r="R151" s="358">
        <f>'گام اول '!R152</f>
        <v>37</v>
      </c>
      <c r="S151" s="358">
        <f>'گام اول '!S152</f>
        <v>0</v>
      </c>
      <c r="T151" s="358">
        <f>'گام اول '!T152</f>
        <v>0</v>
      </c>
      <c r="U151" s="137">
        <f>'گام اول '!U152</f>
        <v>0</v>
      </c>
      <c r="V151" s="120">
        <f>'گام اول '!W152</f>
        <v>0</v>
      </c>
      <c r="W151" s="121">
        <f>'گام اول '!X152</f>
        <v>0</v>
      </c>
      <c r="X151" s="366">
        <f>'گام اول '!Y152</f>
        <v>0</v>
      </c>
      <c r="Y151" s="366">
        <f>'گام اول '!Z152</f>
        <v>0</v>
      </c>
      <c r="Z151" s="138">
        <f>'گام اول '!AA152</f>
        <v>1477052</v>
      </c>
      <c r="AA151" s="138">
        <f>'گام اول '!AB152</f>
        <v>46667</v>
      </c>
      <c r="AB151" s="138">
        <f>'گام اول '!AC152</f>
        <v>1523719</v>
      </c>
      <c r="AC151" s="138">
        <f>'گام اول '!AD152</f>
        <v>4500000</v>
      </c>
      <c r="AD151" s="138">
        <f>'گام اول '!AE152</f>
        <v>6000000</v>
      </c>
      <c r="AE151" s="139">
        <f>'گام اول '!AF152</f>
        <v>290891.80909090908</v>
      </c>
      <c r="AF151" s="122">
        <f>'گام اول '!AG152</f>
        <v>44311560</v>
      </c>
      <c r="AG151" s="123">
        <f>'گام اول '!AH152</f>
        <v>1400010</v>
      </c>
      <c r="AH151" s="123">
        <f>'گام اول '!AI152</f>
        <v>10762996.936363636</v>
      </c>
      <c r="AI151" s="123">
        <f>'گام اول '!AJ152</f>
        <v>0</v>
      </c>
      <c r="AJ151" s="123">
        <f>'گام اول '!AK152</f>
        <v>4500000</v>
      </c>
      <c r="AK151" s="123">
        <f>'گام اول '!AL152</f>
        <v>6000000</v>
      </c>
      <c r="AL151" s="123">
        <f>'گام اول '!AM152</f>
        <v>0</v>
      </c>
      <c r="AM151" s="123">
        <f>'گام اول '!AN152</f>
        <v>0</v>
      </c>
      <c r="AN151" s="123">
        <f>'گام اول '!AO152</f>
        <v>0</v>
      </c>
      <c r="AO151" s="123">
        <f>'گام اول '!AP152</f>
        <v>4000000</v>
      </c>
      <c r="AP151" s="123">
        <f>'گام اول '!AQ152</f>
        <v>0</v>
      </c>
      <c r="AQ151" s="123">
        <f>'گام اول '!AR152</f>
        <v>0</v>
      </c>
      <c r="AR151" s="123">
        <f>'گام اول '!AS152</f>
        <v>0</v>
      </c>
      <c r="AS151" s="375">
        <f>'گام اول '!AT152</f>
        <v>0</v>
      </c>
      <c r="AT151" s="368">
        <f t="shared" si="103"/>
        <v>70974566.936363637</v>
      </c>
      <c r="AU151" s="173">
        <f>'گام اول '!AV152</f>
        <v>51506347.250818178</v>
      </c>
      <c r="AV151" s="141">
        <f>'گام اول '!AW152</f>
        <v>70974566.936363637</v>
      </c>
      <c r="AW151" s="142">
        <f t="shared" si="104"/>
        <v>4968219.6855454547</v>
      </c>
      <c r="AX151" s="75">
        <f t="shared" si="105"/>
        <v>1150634.7250818179</v>
      </c>
      <c r="AY151" s="142">
        <f>'گام اول '!AZ152</f>
        <v>0</v>
      </c>
      <c r="AZ151" s="142">
        <f>'گام اول '!BA152</f>
        <v>0</v>
      </c>
      <c r="BA151" s="142">
        <f>'گام اول '!BB152</f>
        <v>0</v>
      </c>
      <c r="BB151" s="142">
        <f>'گام اول '!BC152</f>
        <v>0</v>
      </c>
      <c r="BC151" s="142">
        <f>'گام اول '!BD152</f>
        <v>0</v>
      </c>
      <c r="BD151" s="142">
        <f>'گام اول '!BE152</f>
        <v>0</v>
      </c>
      <c r="BE151" s="142">
        <f>'گام اول '!BF152</f>
        <v>0</v>
      </c>
      <c r="BF151" s="143">
        <f t="shared" si="106"/>
        <v>6118854.4106272729</v>
      </c>
      <c r="BG151" s="140">
        <f t="shared" si="107"/>
        <v>64855712</v>
      </c>
      <c r="BH151" s="144">
        <f t="shared" si="108"/>
        <v>70974566.936363637</v>
      </c>
      <c r="BI151" s="398">
        <f t="shared" ref="BI151:BI154" si="145">(((885165*30)*3)/12)/30*Q151</f>
        <v>6638737.5</v>
      </c>
      <c r="BJ151" s="145">
        <f t="shared" si="109"/>
        <v>3809297.5</v>
      </c>
      <c r="BK151" s="145">
        <f t="shared" si="110"/>
        <v>1142789.25</v>
      </c>
      <c r="BL151" s="146">
        <f t="shared" si="111"/>
        <v>1120000</v>
      </c>
      <c r="BM151" s="379">
        <v>0</v>
      </c>
      <c r="BN151" s="147">
        <f t="shared" si="112"/>
        <v>83685391.186363637</v>
      </c>
      <c r="BO151" s="148">
        <f t="shared" si="113"/>
        <v>70974566.936363637</v>
      </c>
      <c r="BP151" s="149">
        <f t="shared" si="114"/>
        <v>16324150.395363638</v>
      </c>
      <c r="BQ151" s="150">
        <f t="shared" si="115"/>
        <v>100009541.58172728</v>
      </c>
      <c r="BR151" s="151">
        <f t="shared" si="116"/>
        <v>100800</v>
      </c>
      <c r="BS151" s="147">
        <f t="shared" si="117"/>
        <v>100110341.58172728</v>
      </c>
      <c r="BT151" s="135">
        <v>0</v>
      </c>
      <c r="BU151" s="148">
        <f t="shared" si="118"/>
        <v>8368539.1186363641</v>
      </c>
      <c r="BV151" s="152">
        <f t="shared" si="119"/>
        <v>4184269.5593181821</v>
      </c>
      <c r="BW151" s="133">
        <f t="shared" si="120"/>
        <v>87557532.903772742</v>
      </c>
      <c r="BX151" s="147">
        <f t="shared" si="121"/>
        <v>11590824.25</v>
      </c>
      <c r="BY151" s="134">
        <f t="shared" si="122"/>
        <v>75966708.653772742</v>
      </c>
      <c r="CD151" s="388">
        <f>'گام اول '!AU152</f>
        <v>70974566.936363637</v>
      </c>
      <c r="CE151" s="389">
        <f>'گام اول '!AV152</f>
        <v>51506347.250818178</v>
      </c>
      <c r="CF151" s="389">
        <f>'گام اول '!AW152</f>
        <v>70974566.936363637</v>
      </c>
      <c r="CG151" s="389">
        <f>'گام اول '!AX152</f>
        <v>4968219.6855454547</v>
      </c>
      <c r="CH151" s="389">
        <f>'گام اول '!AY152</f>
        <v>1150634.7250818179</v>
      </c>
      <c r="CI151" s="389">
        <f>'گام اول '!AZ152</f>
        <v>0</v>
      </c>
      <c r="CJ151" s="389">
        <f>'گام اول '!BA152</f>
        <v>0</v>
      </c>
      <c r="CK151" s="389">
        <f>'گام اول '!BB152</f>
        <v>0</v>
      </c>
      <c r="CL151" s="389">
        <f>'گام اول '!BC152</f>
        <v>0</v>
      </c>
      <c r="CM151" s="389">
        <f>'گام اول '!BD152</f>
        <v>0</v>
      </c>
      <c r="CN151" s="389">
        <f>'گام اول '!BE152</f>
        <v>0</v>
      </c>
      <c r="CO151" s="389">
        <f>'گام اول '!BF152</f>
        <v>0</v>
      </c>
      <c r="CP151" s="389">
        <f>'گام اول '!BG152</f>
        <v>6118854.4106272729</v>
      </c>
      <c r="CQ151" s="389">
        <f>'گام اول '!BH152</f>
        <v>64855712</v>
      </c>
      <c r="CR151" s="389">
        <f t="shared" si="123"/>
        <v>70974566.936363637</v>
      </c>
      <c r="CS151" s="399">
        <f t="shared" ref="CS151:CS154" si="146">(885165*30/12*3)/30*Q151</f>
        <v>6638737.5</v>
      </c>
      <c r="CT151" s="388">
        <f t="shared" si="124"/>
        <v>3809297.5</v>
      </c>
      <c r="CU151" s="389">
        <f t="shared" si="125"/>
        <v>1142789.25</v>
      </c>
      <c r="CV151" s="389">
        <f t="shared" si="126"/>
        <v>1120000</v>
      </c>
      <c r="CW151" s="55">
        <v>0</v>
      </c>
      <c r="CX151" s="389">
        <f t="shared" si="127"/>
        <v>83685391.186363637</v>
      </c>
      <c r="CY151" s="389">
        <f t="shared" si="128"/>
        <v>70974566.936363637</v>
      </c>
      <c r="CZ151" s="389">
        <f t="shared" si="129"/>
        <v>16324150.395363638</v>
      </c>
      <c r="DA151" s="389">
        <f t="shared" si="130"/>
        <v>100009541.58172728</v>
      </c>
      <c r="DB151" s="389">
        <f t="shared" si="131"/>
        <v>100800</v>
      </c>
      <c r="DC151" s="389">
        <f t="shared" si="132"/>
        <v>100110341.58172728</v>
      </c>
      <c r="DD151" s="394">
        <v>0</v>
      </c>
      <c r="DE151" s="389">
        <f t="shared" si="133"/>
        <v>8368539.1186363641</v>
      </c>
      <c r="DF151" s="389">
        <f t="shared" si="134"/>
        <v>4184269.5593181821</v>
      </c>
      <c r="DG151" s="389">
        <f t="shared" si="135"/>
        <v>87557532.903772742</v>
      </c>
      <c r="DH151" s="389">
        <f t="shared" si="136"/>
        <v>11590824.25</v>
      </c>
      <c r="DI151" s="389">
        <f t="shared" si="137"/>
        <v>75966708.653772742</v>
      </c>
      <c r="DJ151" s="389">
        <f t="shared" si="138"/>
        <v>0</v>
      </c>
      <c r="DL151" s="397">
        <f t="shared" si="139"/>
        <v>6638737.5</v>
      </c>
      <c r="DM151" s="397">
        <f t="shared" si="140"/>
        <v>0</v>
      </c>
    </row>
    <row r="152" spans="1:117" s="55" customFormat="1" ht="21" x14ac:dyDescent="0.2">
      <c r="A152" s="191">
        <f t="shared" si="102"/>
        <v>2655495</v>
      </c>
      <c r="B152" s="136">
        <f>'گام اول '!B153</f>
        <v>147</v>
      </c>
      <c r="C152" s="136">
        <f>'گام اول '!C153</f>
        <v>156</v>
      </c>
      <c r="D152" s="136">
        <f>'گام اول '!D153</f>
        <v>12977</v>
      </c>
      <c r="E152" s="136" t="str">
        <f>'گام اول '!E153</f>
        <v>رضا</v>
      </c>
      <c r="F152" s="136" t="str">
        <f>'گام اول '!F153</f>
        <v>کراری</v>
      </c>
      <c r="G152" s="136" t="str">
        <f>'گام اول '!G153</f>
        <v xml:space="preserve">اداری </v>
      </c>
      <c r="H152" s="136" t="str">
        <f>'گام اول '!H153</f>
        <v>سازمان</v>
      </c>
      <c r="I152" s="136" t="str">
        <f>'گام اول '!I153</f>
        <v>410-813-3498428-1</v>
      </c>
      <c r="J152" s="136" t="str">
        <f>'گام اول '!J153</f>
        <v>0015959503</v>
      </c>
      <c r="K152" s="136" t="str">
        <f>'گام اول '!K153</f>
        <v>0019188343</v>
      </c>
      <c r="L152" s="136" t="str">
        <f>'گام اول '!L153</f>
        <v>سازمان</v>
      </c>
      <c r="M152" s="136" t="str">
        <f>'گام اول '!M153</f>
        <v>اداری-کارشناسی</v>
      </c>
      <c r="N152" s="120">
        <f>'گام اول '!N153</f>
        <v>0</v>
      </c>
      <c r="O152" s="119">
        <f>'گام اول '!O153</f>
        <v>0</v>
      </c>
      <c r="P152" s="121">
        <f>'گام اول '!P153</f>
        <v>0</v>
      </c>
      <c r="Q152" s="358">
        <f>'گام اول '!Q153</f>
        <v>30</v>
      </c>
      <c r="R152" s="358">
        <f>'گام اول '!R153</f>
        <v>105</v>
      </c>
      <c r="S152" s="358">
        <f>'گام اول '!S153</f>
        <v>0</v>
      </c>
      <c r="T152" s="358">
        <f>'گام اول '!T153</f>
        <v>0</v>
      </c>
      <c r="U152" s="137">
        <f>'گام اول '!U153</f>
        <v>0</v>
      </c>
      <c r="V152" s="120">
        <f>'گام اول '!W153</f>
        <v>0</v>
      </c>
      <c r="W152" s="121">
        <f>'گام اول '!X153</f>
        <v>0</v>
      </c>
      <c r="X152" s="366">
        <f>'گام اول '!Y153</f>
        <v>0</v>
      </c>
      <c r="Y152" s="366">
        <f>'گام اول '!Z153</f>
        <v>0</v>
      </c>
      <c r="Z152" s="138">
        <f>'گام اول '!AA153</f>
        <v>1477052</v>
      </c>
      <c r="AA152" s="138">
        <f>'گام اول '!AB153</f>
        <v>46667</v>
      </c>
      <c r="AB152" s="138">
        <f>'گام اول '!AC153</f>
        <v>1523719</v>
      </c>
      <c r="AC152" s="138">
        <f>'گام اول '!AD153</f>
        <v>4500000</v>
      </c>
      <c r="AD152" s="138">
        <f>'گام اول '!AE153</f>
        <v>6000000</v>
      </c>
      <c r="AE152" s="139">
        <f>'گام اول '!AF153</f>
        <v>290891.80909090908</v>
      </c>
      <c r="AF152" s="122">
        <f>'گام اول '!AG153</f>
        <v>44311560</v>
      </c>
      <c r="AG152" s="123">
        <f>'گام اول '!AH153</f>
        <v>1400010</v>
      </c>
      <c r="AH152" s="123">
        <f>'گام اول '!AI153</f>
        <v>30543639.954545453</v>
      </c>
      <c r="AI152" s="123">
        <f>'گام اول '!AJ153</f>
        <v>0</v>
      </c>
      <c r="AJ152" s="123">
        <f>'گام اول '!AK153</f>
        <v>4500000</v>
      </c>
      <c r="AK152" s="123">
        <f>'گام اول '!AL153</f>
        <v>6000000</v>
      </c>
      <c r="AL152" s="123">
        <f>'گام اول '!AM153</f>
        <v>0</v>
      </c>
      <c r="AM152" s="123">
        <f>'گام اول '!AN153</f>
        <v>0</v>
      </c>
      <c r="AN152" s="123">
        <f>'گام اول '!AO153</f>
        <v>0</v>
      </c>
      <c r="AO152" s="123">
        <f>'گام اول '!AP153</f>
        <v>4000000</v>
      </c>
      <c r="AP152" s="123">
        <f>'گام اول '!AQ153</f>
        <v>0</v>
      </c>
      <c r="AQ152" s="123">
        <f>'گام اول '!AR153</f>
        <v>0</v>
      </c>
      <c r="AR152" s="123">
        <f>'گام اول '!AS153</f>
        <v>0</v>
      </c>
      <c r="AS152" s="375">
        <f>'گام اول '!AT153</f>
        <v>0</v>
      </c>
      <c r="AT152" s="368">
        <f t="shared" si="103"/>
        <v>90755209.954545453</v>
      </c>
      <c r="AU152" s="173">
        <f>'گام اول '!AV153</f>
        <v>69902345.257727265</v>
      </c>
      <c r="AV152" s="141">
        <f>'گام اول '!AW153</f>
        <v>90755209.954545453</v>
      </c>
      <c r="AW152" s="142">
        <f t="shared" si="104"/>
        <v>6352864.6968181822</v>
      </c>
      <c r="AX152" s="75">
        <f t="shared" si="105"/>
        <v>2990234.5257727266</v>
      </c>
      <c r="AY152" s="142">
        <f>'گام اول '!AZ153</f>
        <v>0</v>
      </c>
      <c r="AZ152" s="142">
        <f>'گام اول '!BA153</f>
        <v>0</v>
      </c>
      <c r="BA152" s="142">
        <f>'گام اول '!BB153</f>
        <v>0</v>
      </c>
      <c r="BB152" s="142">
        <f>'گام اول '!BC153</f>
        <v>0</v>
      </c>
      <c r="BC152" s="142">
        <f>'گام اول '!BD153</f>
        <v>0</v>
      </c>
      <c r="BD152" s="142">
        <f>'گام اول '!BE153</f>
        <v>0</v>
      </c>
      <c r="BE152" s="142">
        <f>'گام اول '!BF153</f>
        <v>0</v>
      </c>
      <c r="BF152" s="143">
        <f t="shared" si="106"/>
        <v>9343099.2225909084</v>
      </c>
      <c r="BG152" s="140">
        <f t="shared" si="107"/>
        <v>81412110</v>
      </c>
      <c r="BH152" s="144">
        <f t="shared" si="108"/>
        <v>90755209.954545453</v>
      </c>
      <c r="BI152" s="398">
        <f t="shared" si="145"/>
        <v>6638737.5</v>
      </c>
      <c r="BJ152" s="145">
        <f t="shared" si="109"/>
        <v>3809297.5</v>
      </c>
      <c r="BK152" s="145">
        <f t="shared" si="110"/>
        <v>1142789.25</v>
      </c>
      <c r="BL152" s="146">
        <f t="shared" si="111"/>
        <v>1120000</v>
      </c>
      <c r="BM152" s="379">
        <v>0</v>
      </c>
      <c r="BN152" s="147">
        <f t="shared" si="112"/>
        <v>103466034.20454545</v>
      </c>
      <c r="BO152" s="148">
        <f t="shared" si="113"/>
        <v>90755209.954545453</v>
      </c>
      <c r="BP152" s="149">
        <f t="shared" si="114"/>
        <v>20873698.289545454</v>
      </c>
      <c r="BQ152" s="150">
        <f t="shared" si="115"/>
        <v>124339732.49409091</v>
      </c>
      <c r="BR152" s="151">
        <f t="shared" si="116"/>
        <v>100800</v>
      </c>
      <c r="BS152" s="147">
        <f t="shared" si="117"/>
        <v>124440532.49409091</v>
      </c>
      <c r="BT152" s="135">
        <v>0</v>
      </c>
      <c r="BU152" s="148">
        <f t="shared" si="118"/>
        <v>10346603.420454547</v>
      </c>
      <c r="BV152" s="152">
        <f t="shared" si="119"/>
        <v>5173301.7102272734</v>
      </c>
      <c r="BW152" s="133">
        <f t="shared" si="120"/>
        <v>108920627.3634091</v>
      </c>
      <c r="BX152" s="147">
        <f t="shared" si="121"/>
        <v>11590824.25</v>
      </c>
      <c r="BY152" s="134">
        <f t="shared" si="122"/>
        <v>97329803.113409102</v>
      </c>
      <c r="CD152" s="388">
        <f>'گام اول '!AU153</f>
        <v>90755209.954545453</v>
      </c>
      <c r="CE152" s="389">
        <f>'گام اول '!AV153</f>
        <v>69902345.257727265</v>
      </c>
      <c r="CF152" s="389">
        <f>'گام اول '!AW153</f>
        <v>90755209.954545453</v>
      </c>
      <c r="CG152" s="389">
        <f>'گام اول '!AX153</f>
        <v>6352864.6968181822</v>
      </c>
      <c r="CH152" s="389">
        <f>'گام اول '!AY153</f>
        <v>2990234.5257727266</v>
      </c>
      <c r="CI152" s="389">
        <f>'گام اول '!AZ153</f>
        <v>0</v>
      </c>
      <c r="CJ152" s="389">
        <f>'گام اول '!BA153</f>
        <v>0</v>
      </c>
      <c r="CK152" s="389">
        <f>'گام اول '!BB153</f>
        <v>0</v>
      </c>
      <c r="CL152" s="389">
        <f>'گام اول '!BC153</f>
        <v>0</v>
      </c>
      <c r="CM152" s="389">
        <f>'گام اول '!BD153</f>
        <v>0</v>
      </c>
      <c r="CN152" s="389">
        <f>'گام اول '!BE153</f>
        <v>0</v>
      </c>
      <c r="CO152" s="389">
        <f>'گام اول '!BF153</f>
        <v>0</v>
      </c>
      <c r="CP152" s="389">
        <f>'گام اول '!BG153</f>
        <v>9343099.2225909084</v>
      </c>
      <c r="CQ152" s="389">
        <f>'گام اول '!BH153</f>
        <v>81412110</v>
      </c>
      <c r="CR152" s="389">
        <f t="shared" si="123"/>
        <v>90755209.954545453</v>
      </c>
      <c r="CS152" s="399">
        <f t="shared" si="146"/>
        <v>6638737.5</v>
      </c>
      <c r="CT152" s="388">
        <f t="shared" si="124"/>
        <v>3809297.5</v>
      </c>
      <c r="CU152" s="389">
        <f t="shared" si="125"/>
        <v>1142789.25</v>
      </c>
      <c r="CV152" s="389">
        <f t="shared" si="126"/>
        <v>1120000</v>
      </c>
      <c r="CW152" s="55">
        <v>0</v>
      </c>
      <c r="CX152" s="389">
        <f t="shared" si="127"/>
        <v>103466034.20454545</v>
      </c>
      <c r="CY152" s="389">
        <f t="shared" si="128"/>
        <v>90755209.954545453</v>
      </c>
      <c r="CZ152" s="389">
        <f t="shared" si="129"/>
        <v>20873698.289545454</v>
      </c>
      <c r="DA152" s="389">
        <f t="shared" si="130"/>
        <v>124339732.49409091</v>
      </c>
      <c r="DB152" s="389">
        <f t="shared" si="131"/>
        <v>100800</v>
      </c>
      <c r="DC152" s="389">
        <f t="shared" si="132"/>
        <v>124440532.49409091</v>
      </c>
      <c r="DD152" s="394">
        <v>0</v>
      </c>
      <c r="DE152" s="389">
        <f t="shared" si="133"/>
        <v>10346603.420454547</v>
      </c>
      <c r="DF152" s="389">
        <f t="shared" si="134"/>
        <v>5173301.7102272734</v>
      </c>
      <c r="DG152" s="389">
        <f t="shared" si="135"/>
        <v>108920627.3634091</v>
      </c>
      <c r="DH152" s="389">
        <f t="shared" si="136"/>
        <v>11590824.25</v>
      </c>
      <c r="DI152" s="389">
        <f t="shared" si="137"/>
        <v>97329803.113409102</v>
      </c>
      <c r="DJ152" s="389">
        <f t="shared" si="138"/>
        <v>0</v>
      </c>
      <c r="DL152" s="397">
        <f t="shared" si="139"/>
        <v>6638737.5</v>
      </c>
      <c r="DM152" s="397">
        <f t="shared" si="140"/>
        <v>0</v>
      </c>
    </row>
    <row r="153" spans="1:117" s="55" customFormat="1" ht="21" x14ac:dyDescent="0.2">
      <c r="A153" s="191">
        <f t="shared" si="102"/>
        <v>2655495</v>
      </c>
      <c r="B153" s="136">
        <f>'گام اول '!B154</f>
        <v>148</v>
      </c>
      <c r="C153" s="136">
        <f>'گام اول '!C154</f>
        <v>157</v>
      </c>
      <c r="D153" s="136">
        <f>'گام اول '!D154</f>
        <v>12978</v>
      </c>
      <c r="E153" s="136" t="str">
        <f>'گام اول '!E154</f>
        <v>مرتضی</v>
      </c>
      <c r="F153" s="136" t="str">
        <f>'گام اول '!F154</f>
        <v>گشتاسب</v>
      </c>
      <c r="G153" s="136" t="str">
        <f>'گام اول '!G154</f>
        <v xml:space="preserve">اداری </v>
      </c>
      <c r="H153" s="136" t="str">
        <f>'گام اول '!H154</f>
        <v>سازمان</v>
      </c>
      <c r="I153" s="136" t="str">
        <f>'گام اول '!I154</f>
        <v>124-700-4168354-1</v>
      </c>
      <c r="J153" s="136" t="str">
        <f>'گام اول '!J154</f>
        <v>0016675614</v>
      </c>
      <c r="K153" s="136" t="str">
        <f>'گام اول '!K154</f>
        <v>0029125333</v>
      </c>
      <c r="L153" s="136" t="str">
        <f>'گام اول '!L154</f>
        <v>سازمان</v>
      </c>
      <c r="M153" s="136" t="str">
        <f>'گام اول '!M154</f>
        <v>اداری-کارشناسی ارشد</v>
      </c>
      <c r="N153" s="120">
        <f>'گام اول '!N154</f>
        <v>0</v>
      </c>
      <c r="O153" s="119">
        <f>'گام اول '!O154</f>
        <v>0</v>
      </c>
      <c r="P153" s="121">
        <f>'گام اول '!P154</f>
        <v>0</v>
      </c>
      <c r="Q153" s="358">
        <f>'گام اول '!Q154</f>
        <v>30</v>
      </c>
      <c r="R153" s="358">
        <f>'گام اول '!R154</f>
        <v>23</v>
      </c>
      <c r="S153" s="358">
        <f>'گام اول '!S154</f>
        <v>0</v>
      </c>
      <c r="T153" s="358">
        <f>'گام اول '!T154</f>
        <v>0</v>
      </c>
      <c r="U153" s="137">
        <f>'گام اول '!U154</f>
        <v>0</v>
      </c>
      <c r="V153" s="120">
        <f>'گام اول '!W154</f>
        <v>0</v>
      </c>
      <c r="W153" s="121">
        <f>'گام اول '!X154</f>
        <v>0</v>
      </c>
      <c r="X153" s="366">
        <f>'گام اول '!Y154</f>
        <v>2</v>
      </c>
      <c r="Y153" s="366">
        <f>'گام اول '!Z154</f>
        <v>0</v>
      </c>
      <c r="Z153" s="138">
        <f>'گام اول '!AA154</f>
        <v>1642901</v>
      </c>
      <c r="AA153" s="138">
        <f>'گام اول '!AB154</f>
        <v>0</v>
      </c>
      <c r="AB153" s="138">
        <f>'گام اول '!AC154</f>
        <v>1642901</v>
      </c>
      <c r="AC153" s="138">
        <f>'گام اول '!AD154</f>
        <v>4500000</v>
      </c>
      <c r="AD153" s="138">
        <f>'گام اول '!AE154</f>
        <v>6000000</v>
      </c>
      <c r="AE153" s="139">
        <f>'گام اول '!AF154</f>
        <v>313644.73636363639</v>
      </c>
      <c r="AF153" s="122">
        <f>'گام اول '!AG154</f>
        <v>49287030</v>
      </c>
      <c r="AG153" s="123">
        <f>'گام اول '!AH154</f>
        <v>0</v>
      </c>
      <c r="AH153" s="123">
        <f>'گام اول '!AI154</f>
        <v>7213828.9363636365</v>
      </c>
      <c r="AI153" s="123">
        <f>'گام اول '!AJ154</f>
        <v>0</v>
      </c>
      <c r="AJ153" s="123">
        <f>'گام اول '!AK154</f>
        <v>4500000</v>
      </c>
      <c r="AK153" s="123">
        <f>'گام اول '!AL154</f>
        <v>6000000</v>
      </c>
      <c r="AL153" s="123">
        <f>'گام اول '!AM154</f>
        <v>0</v>
      </c>
      <c r="AM153" s="123">
        <f>'گام اول '!AN154</f>
        <v>0</v>
      </c>
      <c r="AN153" s="123">
        <f>'گام اول '!AO154</f>
        <v>0</v>
      </c>
      <c r="AO153" s="123">
        <f>'گام اول '!AP154</f>
        <v>3800000</v>
      </c>
      <c r="AP153" s="123">
        <f>'گام اول '!AQ154</f>
        <v>0</v>
      </c>
      <c r="AQ153" s="123">
        <f>'گام اول '!AR154</f>
        <v>0</v>
      </c>
      <c r="AR153" s="123">
        <f>'گام اول '!AS154</f>
        <v>0</v>
      </c>
      <c r="AS153" s="375">
        <f>'گام اول '!AT154</f>
        <v>0</v>
      </c>
      <c r="AT153" s="368">
        <f t="shared" si="103"/>
        <v>70800858.936363637</v>
      </c>
      <c r="AU153" s="173">
        <f>'گام اول '!AV154</f>
        <v>51544798.81081818</v>
      </c>
      <c r="AV153" s="141">
        <f>'گام اول '!AW154</f>
        <v>70800858.936363637</v>
      </c>
      <c r="AW153" s="142">
        <f t="shared" si="104"/>
        <v>4956060.1255454551</v>
      </c>
      <c r="AX153" s="75">
        <f t="shared" si="105"/>
        <v>1154479.8810818181</v>
      </c>
      <c r="AY153" s="142">
        <f>'گام اول '!AZ154</f>
        <v>0</v>
      </c>
      <c r="AZ153" s="142">
        <f>'گام اول '!BA154</f>
        <v>0</v>
      </c>
      <c r="BA153" s="142">
        <f>'گام اول '!BB154</f>
        <v>0</v>
      </c>
      <c r="BB153" s="142">
        <f>'گام اول '!BC154</f>
        <v>0</v>
      </c>
      <c r="BC153" s="142">
        <f>'گام اول '!BD154</f>
        <v>0</v>
      </c>
      <c r="BD153" s="142">
        <f>'گام اول '!BE154</f>
        <v>0</v>
      </c>
      <c r="BE153" s="142">
        <f>'گام اول '!BF154</f>
        <v>0</v>
      </c>
      <c r="BF153" s="143">
        <f t="shared" si="106"/>
        <v>6110540.0066272728</v>
      </c>
      <c r="BG153" s="140">
        <f t="shared" si="107"/>
        <v>64690318</v>
      </c>
      <c r="BH153" s="144">
        <f t="shared" si="108"/>
        <v>70800858.936363637</v>
      </c>
      <c r="BI153" s="398">
        <f t="shared" si="145"/>
        <v>6638737.5</v>
      </c>
      <c r="BJ153" s="145">
        <f t="shared" si="109"/>
        <v>4107252.4999999995</v>
      </c>
      <c r="BK153" s="145">
        <f t="shared" si="110"/>
        <v>1232175.75</v>
      </c>
      <c r="BL153" s="146">
        <f t="shared" si="111"/>
        <v>1120000</v>
      </c>
      <c r="BM153" s="379">
        <v>0</v>
      </c>
      <c r="BN153" s="147">
        <f t="shared" si="112"/>
        <v>83899024.686363637</v>
      </c>
      <c r="BO153" s="148">
        <f t="shared" si="113"/>
        <v>70800858.936363637</v>
      </c>
      <c r="BP153" s="149">
        <f t="shared" si="114"/>
        <v>16284197.555363636</v>
      </c>
      <c r="BQ153" s="150">
        <f t="shared" si="115"/>
        <v>100183222.24172728</v>
      </c>
      <c r="BR153" s="151">
        <f t="shared" si="116"/>
        <v>100800</v>
      </c>
      <c r="BS153" s="147">
        <f t="shared" si="117"/>
        <v>100284022.24172728</v>
      </c>
      <c r="BT153" s="135">
        <v>0</v>
      </c>
      <c r="BU153" s="148">
        <f t="shared" si="118"/>
        <v>8389902.4686363637</v>
      </c>
      <c r="BV153" s="152">
        <f t="shared" si="119"/>
        <v>4194951.2343181819</v>
      </c>
      <c r="BW153" s="133">
        <f t="shared" si="120"/>
        <v>87699168.538772732</v>
      </c>
      <c r="BX153" s="147">
        <f t="shared" si="121"/>
        <v>11978165.75</v>
      </c>
      <c r="BY153" s="134">
        <f t="shared" si="122"/>
        <v>75721002.788772732</v>
      </c>
      <c r="CD153" s="388">
        <f>'گام اول '!AU154</f>
        <v>70800858.936363637</v>
      </c>
      <c r="CE153" s="389">
        <f>'گام اول '!AV154</f>
        <v>51544798.81081818</v>
      </c>
      <c r="CF153" s="389">
        <f>'گام اول '!AW154</f>
        <v>70800858.936363637</v>
      </c>
      <c r="CG153" s="389">
        <f>'گام اول '!AX154</f>
        <v>4956060.1255454551</v>
      </c>
      <c r="CH153" s="389">
        <f>'گام اول '!AY154</f>
        <v>1154479.8810818181</v>
      </c>
      <c r="CI153" s="389">
        <f>'گام اول '!AZ154</f>
        <v>0</v>
      </c>
      <c r="CJ153" s="389">
        <f>'گام اول '!BA154</f>
        <v>0</v>
      </c>
      <c r="CK153" s="389">
        <f>'گام اول '!BB154</f>
        <v>0</v>
      </c>
      <c r="CL153" s="389">
        <f>'گام اول '!BC154</f>
        <v>0</v>
      </c>
      <c r="CM153" s="389">
        <f>'گام اول '!BD154</f>
        <v>0</v>
      </c>
      <c r="CN153" s="389">
        <f>'گام اول '!BE154</f>
        <v>0</v>
      </c>
      <c r="CO153" s="389">
        <f>'گام اول '!BF154</f>
        <v>0</v>
      </c>
      <c r="CP153" s="389">
        <f>'گام اول '!BG154</f>
        <v>6110540.0066272728</v>
      </c>
      <c r="CQ153" s="389">
        <f>'گام اول '!BH154</f>
        <v>64690318</v>
      </c>
      <c r="CR153" s="389">
        <f t="shared" si="123"/>
        <v>70800858.936363637</v>
      </c>
      <c r="CS153" s="399">
        <f t="shared" si="146"/>
        <v>6638737.5</v>
      </c>
      <c r="CT153" s="388">
        <f t="shared" si="124"/>
        <v>4107252.4999999995</v>
      </c>
      <c r="CU153" s="389">
        <f t="shared" si="125"/>
        <v>1232175.75</v>
      </c>
      <c r="CV153" s="389">
        <f t="shared" si="126"/>
        <v>1120000</v>
      </c>
      <c r="CW153" s="55">
        <v>0</v>
      </c>
      <c r="CX153" s="389">
        <f t="shared" si="127"/>
        <v>83899024.686363637</v>
      </c>
      <c r="CY153" s="389">
        <f t="shared" si="128"/>
        <v>70800858.936363637</v>
      </c>
      <c r="CZ153" s="389">
        <f t="shared" si="129"/>
        <v>16284197.555363636</v>
      </c>
      <c r="DA153" s="389">
        <f t="shared" si="130"/>
        <v>100183222.24172728</v>
      </c>
      <c r="DB153" s="389">
        <f t="shared" si="131"/>
        <v>100800</v>
      </c>
      <c r="DC153" s="389">
        <f t="shared" si="132"/>
        <v>100284022.24172728</v>
      </c>
      <c r="DD153" s="394">
        <v>0</v>
      </c>
      <c r="DE153" s="389">
        <f t="shared" si="133"/>
        <v>8389902.4686363637</v>
      </c>
      <c r="DF153" s="389">
        <f t="shared" si="134"/>
        <v>4194951.2343181819</v>
      </c>
      <c r="DG153" s="389">
        <f t="shared" si="135"/>
        <v>87699168.538772732</v>
      </c>
      <c r="DH153" s="389">
        <f t="shared" si="136"/>
        <v>11978165.75</v>
      </c>
      <c r="DI153" s="389">
        <f t="shared" si="137"/>
        <v>75721002.788772732</v>
      </c>
      <c r="DJ153" s="389">
        <f t="shared" si="138"/>
        <v>0</v>
      </c>
      <c r="DL153" s="397">
        <f t="shared" si="139"/>
        <v>6638737.5</v>
      </c>
      <c r="DM153" s="397">
        <f t="shared" si="140"/>
        <v>0</v>
      </c>
    </row>
    <row r="154" spans="1:117" s="55" customFormat="1" ht="21" x14ac:dyDescent="0.2">
      <c r="A154" s="191">
        <f t="shared" si="102"/>
        <v>2655495</v>
      </c>
      <c r="B154" s="136">
        <f>'گام اول '!B155</f>
        <v>149</v>
      </c>
      <c r="C154" s="136">
        <f>'گام اول '!C155</f>
        <v>158</v>
      </c>
      <c r="D154" s="136">
        <f>'گام اول '!D155</f>
        <v>12979</v>
      </c>
      <c r="E154" s="136" t="str">
        <f>'گام اول '!E155</f>
        <v>جواد</v>
      </c>
      <c r="F154" s="136" t="str">
        <f>'گام اول '!F155</f>
        <v>اسلامی</v>
      </c>
      <c r="G154" s="136" t="str">
        <f>'گام اول '!G155</f>
        <v xml:space="preserve">اداری </v>
      </c>
      <c r="H154" s="136" t="str">
        <f>'گام اول '!H155</f>
        <v>سازمان</v>
      </c>
      <c r="I154" s="136" t="str">
        <f>'گام اول '!I155</f>
        <v>124-700-4156190-1</v>
      </c>
      <c r="J154" s="136" t="str">
        <f>'گام اول '!J155</f>
        <v>2162603497</v>
      </c>
      <c r="K154" s="136" t="str">
        <f>'گام اول '!K155</f>
        <v>0035212171</v>
      </c>
      <c r="L154" s="136" t="str">
        <f>'گام اول '!L155</f>
        <v>سازمان</v>
      </c>
      <c r="M154" s="136" t="str">
        <f>'گام اول '!M155</f>
        <v>اداری-کارشناسی ارشد</v>
      </c>
      <c r="N154" s="120">
        <f>'گام اول '!N155</f>
        <v>0</v>
      </c>
      <c r="O154" s="119">
        <f>'گام اول '!O155</f>
        <v>0</v>
      </c>
      <c r="P154" s="121">
        <f>'گام اول '!P155</f>
        <v>0</v>
      </c>
      <c r="Q154" s="358">
        <f>'گام اول '!Q155</f>
        <v>30</v>
      </c>
      <c r="R154" s="358">
        <f>'گام اول '!R155</f>
        <v>40</v>
      </c>
      <c r="S154" s="358">
        <f>'گام اول '!S155</f>
        <v>0</v>
      </c>
      <c r="T154" s="358">
        <f>'گام اول '!T155</f>
        <v>0</v>
      </c>
      <c r="U154" s="137">
        <f>'گام اول '!U155</f>
        <v>0</v>
      </c>
      <c r="V154" s="120">
        <f>'گام اول '!W155</f>
        <v>0</v>
      </c>
      <c r="W154" s="121">
        <f>'گام اول '!X155</f>
        <v>0</v>
      </c>
      <c r="X154" s="366">
        <f>'گام اول '!Y155</f>
        <v>0</v>
      </c>
      <c r="Y154" s="366">
        <f>'گام اول '!Z155</f>
        <v>0</v>
      </c>
      <c r="Z154" s="138">
        <f>'گام اول '!AA155</f>
        <v>1642901</v>
      </c>
      <c r="AA154" s="138">
        <f>'گام اول '!AB155</f>
        <v>0</v>
      </c>
      <c r="AB154" s="138">
        <f>'گام اول '!AC155</f>
        <v>1642901</v>
      </c>
      <c r="AC154" s="138">
        <f>'گام اول '!AD155</f>
        <v>4500000</v>
      </c>
      <c r="AD154" s="138">
        <f>'گام اول '!AE155</f>
        <v>6000000</v>
      </c>
      <c r="AE154" s="139">
        <f>'گام اول '!AF155</f>
        <v>313644.73636363639</v>
      </c>
      <c r="AF154" s="122">
        <f>'گام اول '!AG155</f>
        <v>49287030</v>
      </c>
      <c r="AG154" s="123">
        <f>'گام اول '!AH155</f>
        <v>0</v>
      </c>
      <c r="AH154" s="123">
        <f>'گام اول '!AI155</f>
        <v>12545789.454545455</v>
      </c>
      <c r="AI154" s="123">
        <f>'گام اول '!AJ155</f>
        <v>0</v>
      </c>
      <c r="AJ154" s="123">
        <f>'گام اول '!AK155</f>
        <v>4500000</v>
      </c>
      <c r="AK154" s="123">
        <f>'گام اول '!AL155</f>
        <v>6000000</v>
      </c>
      <c r="AL154" s="123">
        <f>'گام اول '!AM155</f>
        <v>0</v>
      </c>
      <c r="AM154" s="123">
        <f>'گام اول '!AN155</f>
        <v>0</v>
      </c>
      <c r="AN154" s="123">
        <f>'گام اول '!AO155</f>
        <v>0</v>
      </c>
      <c r="AO154" s="123">
        <f>'گام اول '!AP155</f>
        <v>4200000</v>
      </c>
      <c r="AP154" s="123">
        <f>'گام اول '!AQ155</f>
        <v>0</v>
      </c>
      <c r="AQ154" s="123">
        <f>'گام اول '!AR155</f>
        <v>0</v>
      </c>
      <c r="AR154" s="123">
        <f>'گام اول '!AS155</f>
        <v>0</v>
      </c>
      <c r="AS154" s="375">
        <f>'گام اول '!AT155</f>
        <v>0</v>
      </c>
      <c r="AT154" s="368">
        <f t="shared" si="103"/>
        <v>76532819.454545453</v>
      </c>
      <c r="AU154" s="173">
        <f>'گام اول '!AV155</f>
        <v>56475522.092727274</v>
      </c>
      <c r="AV154" s="141">
        <f>'گام اول '!AW155</f>
        <v>76532819.454545453</v>
      </c>
      <c r="AW154" s="142">
        <f t="shared" si="104"/>
        <v>5357297.3618181823</v>
      </c>
      <c r="AX154" s="75">
        <f t="shared" si="105"/>
        <v>1647552.2092727274</v>
      </c>
      <c r="AY154" s="142">
        <f>'گام اول '!AZ155</f>
        <v>0</v>
      </c>
      <c r="AZ154" s="142">
        <f>'گام اول '!BA155</f>
        <v>0</v>
      </c>
      <c r="BA154" s="142">
        <f>'گام اول '!BB155</f>
        <v>0</v>
      </c>
      <c r="BB154" s="142">
        <f>'گام اول '!BC155</f>
        <v>0</v>
      </c>
      <c r="BC154" s="142">
        <f>'گام اول '!BD155</f>
        <v>0</v>
      </c>
      <c r="BD154" s="142">
        <f>'گام اول '!BE155</f>
        <v>0</v>
      </c>
      <c r="BE154" s="142">
        <f>'گام اول '!BF155</f>
        <v>0</v>
      </c>
      <c r="BF154" s="143">
        <f t="shared" si="106"/>
        <v>7004849.5710909097</v>
      </c>
      <c r="BG154" s="140">
        <f t="shared" si="107"/>
        <v>69527969</v>
      </c>
      <c r="BH154" s="144">
        <f t="shared" si="108"/>
        <v>76532819.454545453</v>
      </c>
      <c r="BI154" s="398">
        <f t="shared" si="145"/>
        <v>6638737.5</v>
      </c>
      <c r="BJ154" s="145">
        <f t="shared" si="109"/>
        <v>4107252.4999999995</v>
      </c>
      <c r="BK154" s="145">
        <f t="shared" si="110"/>
        <v>1232175.75</v>
      </c>
      <c r="BL154" s="146">
        <f t="shared" si="111"/>
        <v>1120000</v>
      </c>
      <c r="BM154" s="379">
        <v>0</v>
      </c>
      <c r="BN154" s="147">
        <f t="shared" si="112"/>
        <v>89630985.204545453</v>
      </c>
      <c r="BO154" s="148">
        <f t="shared" si="113"/>
        <v>76532819.454545453</v>
      </c>
      <c r="BP154" s="149">
        <f t="shared" si="114"/>
        <v>17602548.474545456</v>
      </c>
      <c r="BQ154" s="150">
        <f t="shared" si="115"/>
        <v>107233533.67909092</v>
      </c>
      <c r="BR154" s="151">
        <f t="shared" si="116"/>
        <v>100800</v>
      </c>
      <c r="BS154" s="147">
        <f t="shared" si="117"/>
        <v>107334333.67909092</v>
      </c>
      <c r="BT154" s="135">
        <v>0</v>
      </c>
      <c r="BU154" s="148">
        <f t="shared" si="118"/>
        <v>8963098.5204545464</v>
      </c>
      <c r="BV154" s="152">
        <f t="shared" si="119"/>
        <v>4481549.2602272732</v>
      </c>
      <c r="BW154" s="133">
        <f t="shared" si="120"/>
        <v>93889685.898409098</v>
      </c>
      <c r="BX154" s="147">
        <f t="shared" si="121"/>
        <v>11978165.75</v>
      </c>
      <c r="BY154" s="134">
        <f t="shared" si="122"/>
        <v>81911520.148409098</v>
      </c>
      <c r="CD154" s="388">
        <f>'گام اول '!AU155</f>
        <v>76532819.454545453</v>
      </c>
      <c r="CE154" s="389">
        <f>'گام اول '!AV155</f>
        <v>56475522.092727274</v>
      </c>
      <c r="CF154" s="389">
        <f>'گام اول '!AW155</f>
        <v>76532819.454545453</v>
      </c>
      <c r="CG154" s="389">
        <f>'گام اول '!AX155</f>
        <v>5357297.3618181823</v>
      </c>
      <c r="CH154" s="389">
        <f>'گام اول '!AY155</f>
        <v>1647552.2092727274</v>
      </c>
      <c r="CI154" s="389">
        <f>'گام اول '!AZ155</f>
        <v>0</v>
      </c>
      <c r="CJ154" s="389">
        <f>'گام اول '!BA155</f>
        <v>0</v>
      </c>
      <c r="CK154" s="389">
        <f>'گام اول '!BB155</f>
        <v>0</v>
      </c>
      <c r="CL154" s="389">
        <f>'گام اول '!BC155</f>
        <v>0</v>
      </c>
      <c r="CM154" s="389">
        <f>'گام اول '!BD155</f>
        <v>0</v>
      </c>
      <c r="CN154" s="389">
        <f>'گام اول '!BE155</f>
        <v>0</v>
      </c>
      <c r="CO154" s="389">
        <f>'گام اول '!BF155</f>
        <v>0</v>
      </c>
      <c r="CP154" s="389">
        <f>'گام اول '!BG155</f>
        <v>7004849.5710909097</v>
      </c>
      <c r="CQ154" s="389">
        <f>'گام اول '!BH155</f>
        <v>69527969</v>
      </c>
      <c r="CR154" s="389">
        <f t="shared" si="123"/>
        <v>76532819.454545453</v>
      </c>
      <c r="CS154" s="399">
        <f t="shared" si="146"/>
        <v>6638737.5</v>
      </c>
      <c r="CT154" s="388">
        <f t="shared" si="124"/>
        <v>4107252.4999999995</v>
      </c>
      <c r="CU154" s="389">
        <f t="shared" si="125"/>
        <v>1232175.75</v>
      </c>
      <c r="CV154" s="389">
        <f t="shared" si="126"/>
        <v>1120000</v>
      </c>
      <c r="CW154" s="55">
        <v>0</v>
      </c>
      <c r="CX154" s="389">
        <f t="shared" si="127"/>
        <v>89630985.204545453</v>
      </c>
      <c r="CY154" s="389">
        <f t="shared" si="128"/>
        <v>76532819.454545453</v>
      </c>
      <c r="CZ154" s="389">
        <f t="shared" si="129"/>
        <v>17602548.474545456</v>
      </c>
      <c r="DA154" s="389">
        <f t="shared" si="130"/>
        <v>107233533.67909092</v>
      </c>
      <c r="DB154" s="389">
        <f t="shared" si="131"/>
        <v>100800</v>
      </c>
      <c r="DC154" s="389">
        <f t="shared" si="132"/>
        <v>107334333.67909092</v>
      </c>
      <c r="DD154" s="394">
        <v>0</v>
      </c>
      <c r="DE154" s="389">
        <f t="shared" si="133"/>
        <v>8963098.5204545464</v>
      </c>
      <c r="DF154" s="389">
        <f t="shared" si="134"/>
        <v>4481549.2602272732</v>
      </c>
      <c r="DG154" s="389">
        <f t="shared" si="135"/>
        <v>93889685.898409098</v>
      </c>
      <c r="DH154" s="389">
        <f t="shared" si="136"/>
        <v>11978165.75</v>
      </c>
      <c r="DI154" s="389">
        <f t="shared" si="137"/>
        <v>81911520.148409098</v>
      </c>
      <c r="DJ154" s="389">
        <f t="shared" si="138"/>
        <v>0</v>
      </c>
      <c r="DL154" s="397">
        <f t="shared" si="139"/>
        <v>6638737.5</v>
      </c>
      <c r="DM154" s="397">
        <f t="shared" si="140"/>
        <v>0</v>
      </c>
    </row>
    <row r="155" spans="1:117" s="55" customFormat="1" ht="21" x14ac:dyDescent="0.2">
      <c r="A155" s="191">
        <f t="shared" si="102"/>
        <v>2655495</v>
      </c>
      <c r="B155" s="136">
        <f>'گام اول '!B156</f>
        <v>150</v>
      </c>
      <c r="C155" s="136">
        <f>'گام اول '!C156</f>
        <v>159</v>
      </c>
      <c r="D155" s="136">
        <f>'گام اول '!D156</f>
        <v>12980</v>
      </c>
      <c r="E155" s="136" t="str">
        <f>'گام اول '!E156</f>
        <v>مهدی</v>
      </c>
      <c r="F155" s="136" t="str">
        <f>'گام اول '!F156</f>
        <v>فتاح منش</v>
      </c>
      <c r="G155" s="136" t="str">
        <f>'گام اول '!G156</f>
        <v xml:space="preserve">اداری </v>
      </c>
      <c r="H155" s="136" t="str">
        <f>'گام اول '!H156</f>
        <v>سازمان</v>
      </c>
      <c r="I155" s="136" t="str">
        <f>'گام اول '!I156</f>
        <v>444-813-2723825-1</v>
      </c>
      <c r="J155" s="136" t="str">
        <f>'گام اول '!J156</f>
        <v>0011765429</v>
      </c>
      <c r="K155" s="136" t="str">
        <f>'گام اول '!K156</f>
        <v>0020268163</v>
      </c>
      <c r="L155" s="136" t="str">
        <f>'گام اول '!L156</f>
        <v>سازمان</v>
      </c>
      <c r="M155" s="136" t="str">
        <f>'گام اول '!M156</f>
        <v>اداری- دیپلم</v>
      </c>
      <c r="N155" s="120">
        <f>'گام اول '!N156</f>
        <v>0</v>
      </c>
      <c r="O155" s="119">
        <f>'گام اول '!O156</f>
        <v>0</v>
      </c>
      <c r="P155" s="121">
        <f>'گام اول '!P156</f>
        <v>0</v>
      </c>
      <c r="Q155" s="358">
        <f>'گام اول '!Q156</f>
        <v>30</v>
      </c>
      <c r="R155" s="358">
        <f>'گام اول '!R156</f>
        <v>78</v>
      </c>
      <c r="S155" s="358">
        <f>'گام اول '!S156</f>
        <v>0</v>
      </c>
      <c r="T155" s="358">
        <f>'گام اول '!T156</f>
        <v>0</v>
      </c>
      <c r="U155" s="137">
        <f>'گام اول '!U156</f>
        <v>0</v>
      </c>
      <c r="V155" s="120">
        <f>'گام اول '!W156</f>
        <v>0</v>
      </c>
      <c r="W155" s="121">
        <f>'گام اول '!X156</f>
        <v>0</v>
      </c>
      <c r="X155" s="366">
        <f>'گام اول '!Y156</f>
        <v>0</v>
      </c>
      <c r="Y155" s="366">
        <f>'گام اول '!Z156</f>
        <v>0</v>
      </c>
      <c r="Z155" s="138">
        <f>'گام اول '!AA156</f>
        <v>1145360</v>
      </c>
      <c r="AA155" s="138">
        <f>'گام اول '!AB156</f>
        <v>0</v>
      </c>
      <c r="AB155" s="138">
        <f>'گام اول '!AC156</f>
        <v>1145360</v>
      </c>
      <c r="AC155" s="138">
        <f>'گام اول '!AD156</f>
        <v>4500000</v>
      </c>
      <c r="AD155" s="138">
        <f>'گام اول '!AE156</f>
        <v>6000000</v>
      </c>
      <c r="AE155" s="139">
        <f>'گام اول '!AF156</f>
        <v>218659.63636363638</v>
      </c>
      <c r="AF155" s="122">
        <f>'گام اول '!AG156</f>
        <v>34360800</v>
      </c>
      <c r="AG155" s="123">
        <f>'گام اول '!AH156</f>
        <v>0</v>
      </c>
      <c r="AH155" s="123">
        <f>'گام اول '!AI156</f>
        <v>17055451.636363637</v>
      </c>
      <c r="AI155" s="123">
        <f>'گام اول '!AJ156</f>
        <v>0</v>
      </c>
      <c r="AJ155" s="123">
        <f>'گام اول '!AK156</f>
        <v>4500000</v>
      </c>
      <c r="AK155" s="123">
        <f>'گام اول '!AL156</f>
        <v>6000000</v>
      </c>
      <c r="AL155" s="123">
        <f>'گام اول '!AM156</f>
        <v>0</v>
      </c>
      <c r="AM155" s="123">
        <f>'گام اول '!AN156</f>
        <v>0</v>
      </c>
      <c r="AN155" s="123">
        <f>'گام اول '!AO156</f>
        <v>0</v>
      </c>
      <c r="AO155" s="123">
        <f>'گام اول '!AP156</f>
        <v>3800000</v>
      </c>
      <c r="AP155" s="123">
        <f>'گام اول '!AQ156</f>
        <v>0</v>
      </c>
      <c r="AQ155" s="123">
        <f>'گام اول '!AR156</f>
        <v>0</v>
      </c>
      <c r="AR155" s="123">
        <f>'گام اول '!AS156</f>
        <v>0</v>
      </c>
      <c r="AS155" s="375">
        <f>'گام اول '!AT156</f>
        <v>0</v>
      </c>
      <c r="AT155" s="368">
        <f t="shared" si="103"/>
        <v>65716251.63636364</v>
      </c>
      <c r="AU155" s="173">
        <f>'گام اول '!AV156</f>
        <v>46816114.021818183</v>
      </c>
      <c r="AV155" s="141">
        <f>'گام اول '!AW156</f>
        <v>65716251.63636364</v>
      </c>
      <c r="AW155" s="142">
        <f t="shared" si="104"/>
        <v>4600137.6145454552</v>
      </c>
      <c r="AX155" s="75">
        <f t="shared" si="105"/>
        <v>681611.40218181838</v>
      </c>
      <c r="AY155" s="142">
        <f>'گام اول '!AZ156</f>
        <v>0</v>
      </c>
      <c r="AZ155" s="142">
        <f>'گام اول '!BA156</f>
        <v>0</v>
      </c>
      <c r="BA155" s="142">
        <f>'گام اول '!BB156</f>
        <v>0</v>
      </c>
      <c r="BB155" s="142">
        <f>'گام اول '!BC156</f>
        <v>0</v>
      </c>
      <c r="BC155" s="142">
        <f>'گام اول '!BD156</f>
        <v>0</v>
      </c>
      <c r="BD155" s="142">
        <f>'گام اول '!BE156</f>
        <v>0</v>
      </c>
      <c r="BE155" s="142">
        <f>'گام اول '!BF156</f>
        <v>0</v>
      </c>
      <c r="BF155" s="143">
        <f t="shared" si="106"/>
        <v>5281749.0167272734</v>
      </c>
      <c r="BG155" s="140">
        <f t="shared" si="107"/>
        <v>60434502</v>
      </c>
      <c r="BH155" s="144">
        <f t="shared" si="108"/>
        <v>65716251.63636364</v>
      </c>
      <c r="BI155" s="127">
        <f t="shared" si="141"/>
        <v>5726800</v>
      </c>
      <c r="BJ155" s="145">
        <f t="shared" si="109"/>
        <v>2863400</v>
      </c>
      <c r="BK155" s="145">
        <f t="shared" si="110"/>
        <v>859020</v>
      </c>
      <c r="BL155" s="146">
        <f t="shared" si="111"/>
        <v>1120000</v>
      </c>
      <c r="BM155" s="379">
        <v>0</v>
      </c>
      <c r="BN155" s="147">
        <f t="shared" si="112"/>
        <v>76285471.63636364</v>
      </c>
      <c r="BO155" s="148">
        <f t="shared" si="113"/>
        <v>65716251.63636364</v>
      </c>
      <c r="BP155" s="149">
        <f t="shared" si="114"/>
        <v>15114737.876363639</v>
      </c>
      <c r="BQ155" s="150">
        <f t="shared" si="115"/>
        <v>91400209.512727275</v>
      </c>
      <c r="BR155" s="151">
        <f t="shared" si="116"/>
        <v>100800</v>
      </c>
      <c r="BS155" s="147">
        <f t="shared" si="117"/>
        <v>91501009.512727275</v>
      </c>
      <c r="BT155" s="135">
        <v>0</v>
      </c>
      <c r="BU155" s="148">
        <f t="shared" si="118"/>
        <v>7628547.163636364</v>
      </c>
      <c r="BV155" s="152">
        <f t="shared" si="119"/>
        <v>3814273.581818182</v>
      </c>
      <c r="BW155" s="133">
        <f t="shared" si="120"/>
        <v>80058188.767272726</v>
      </c>
      <c r="BX155" s="147">
        <f t="shared" si="121"/>
        <v>9449220</v>
      </c>
      <c r="BY155" s="134">
        <f t="shared" si="122"/>
        <v>70608968.767272726</v>
      </c>
      <c r="CD155" s="388">
        <f>'گام اول '!AU156</f>
        <v>65716251.63636364</v>
      </c>
      <c r="CE155" s="389">
        <f>'گام اول '!AV156</f>
        <v>46816114.021818183</v>
      </c>
      <c r="CF155" s="389">
        <f>'گام اول '!AW156</f>
        <v>65716251.63636364</v>
      </c>
      <c r="CG155" s="389">
        <f>'گام اول '!AX156</f>
        <v>4600137.6145454552</v>
      </c>
      <c r="CH155" s="389">
        <f>'گام اول '!AY156</f>
        <v>681611.40218181838</v>
      </c>
      <c r="CI155" s="389">
        <f>'گام اول '!AZ156</f>
        <v>0</v>
      </c>
      <c r="CJ155" s="389">
        <f>'گام اول '!BA156</f>
        <v>0</v>
      </c>
      <c r="CK155" s="389">
        <f>'گام اول '!BB156</f>
        <v>0</v>
      </c>
      <c r="CL155" s="389">
        <f>'گام اول '!BC156</f>
        <v>0</v>
      </c>
      <c r="CM155" s="389">
        <f>'گام اول '!BD156</f>
        <v>0</v>
      </c>
      <c r="CN155" s="389">
        <f>'گام اول '!BE156</f>
        <v>0</v>
      </c>
      <c r="CO155" s="389">
        <f>'گام اول '!BF156</f>
        <v>0</v>
      </c>
      <c r="CP155" s="389">
        <f>'گام اول '!BG156</f>
        <v>5281749.0167272734</v>
      </c>
      <c r="CQ155" s="389">
        <f>'گام اول '!BH156</f>
        <v>60434502</v>
      </c>
      <c r="CR155" s="389">
        <f t="shared" si="123"/>
        <v>65716251.63636364</v>
      </c>
      <c r="CS155" s="55">
        <f t="shared" si="142"/>
        <v>5726800</v>
      </c>
      <c r="CT155" s="388">
        <f t="shared" si="124"/>
        <v>2863400</v>
      </c>
      <c r="CU155" s="389">
        <f t="shared" si="125"/>
        <v>859020</v>
      </c>
      <c r="CV155" s="389">
        <f t="shared" si="126"/>
        <v>1120000</v>
      </c>
      <c r="CW155" s="55">
        <v>0</v>
      </c>
      <c r="CX155" s="389">
        <f t="shared" si="127"/>
        <v>76285471.63636364</v>
      </c>
      <c r="CY155" s="389">
        <f t="shared" si="128"/>
        <v>65716251.63636364</v>
      </c>
      <c r="CZ155" s="389">
        <f t="shared" si="129"/>
        <v>15114737.876363639</v>
      </c>
      <c r="DA155" s="389">
        <f t="shared" si="130"/>
        <v>91400209.512727275</v>
      </c>
      <c r="DB155" s="389">
        <f t="shared" si="131"/>
        <v>100800</v>
      </c>
      <c r="DC155" s="389">
        <f t="shared" si="132"/>
        <v>91501009.512727275</v>
      </c>
      <c r="DD155" s="394">
        <v>0</v>
      </c>
      <c r="DE155" s="389">
        <f t="shared" si="133"/>
        <v>7628547.163636364</v>
      </c>
      <c r="DF155" s="389">
        <f t="shared" si="134"/>
        <v>3814273.581818182</v>
      </c>
      <c r="DG155" s="389">
        <f t="shared" si="135"/>
        <v>80058188.767272726</v>
      </c>
      <c r="DH155" s="389">
        <f t="shared" si="136"/>
        <v>9449220</v>
      </c>
      <c r="DI155" s="389">
        <f t="shared" si="137"/>
        <v>70608968.767272726</v>
      </c>
      <c r="DJ155" s="389">
        <f t="shared" si="138"/>
        <v>0</v>
      </c>
      <c r="DL155" s="396">
        <f t="shared" si="139"/>
        <v>6638737.5</v>
      </c>
      <c r="DM155" s="396">
        <f t="shared" si="140"/>
        <v>-911937.5</v>
      </c>
    </row>
    <row r="156" spans="1:117" s="55" customFormat="1" ht="21" x14ac:dyDescent="0.2">
      <c r="A156" s="191">
        <f t="shared" si="102"/>
        <v>2655495</v>
      </c>
      <c r="B156" s="136">
        <f>'گام اول '!B157</f>
        <v>151</v>
      </c>
      <c r="C156" s="136">
        <f>'گام اول '!C157</f>
        <v>160</v>
      </c>
      <c r="D156" s="136">
        <f>'گام اول '!D157</f>
        <v>12981</v>
      </c>
      <c r="E156" s="136" t="str">
        <f>'گام اول '!E157</f>
        <v>سهیل</v>
      </c>
      <c r="F156" s="136" t="str">
        <f>'گام اول '!F157</f>
        <v>حمیدی</v>
      </c>
      <c r="G156" s="136" t="str">
        <f>'گام اول '!G157</f>
        <v xml:space="preserve">اداری </v>
      </c>
      <c r="H156" s="136" t="str">
        <f>'گام اول '!H157</f>
        <v>سازمان</v>
      </c>
      <c r="I156" s="136" t="str">
        <f>'گام اول '!I157</f>
        <v>122-813-3067438-1</v>
      </c>
      <c r="J156" s="136" t="str">
        <f>'گام اول '!J157</f>
        <v>0068844484</v>
      </c>
      <c r="K156" s="136" t="str">
        <f>'گام اول '!K157</f>
        <v>0021159361</v>
      </c>
      <c r="L156" s="136" t="str">
        <f>'گام اول '!L157</f>
        <v>سازمان</v>
      </c>
      <c r="M156" s="136" t="str">
        <f>'گام اول '!M157</f>
        <v>اداری-کارشناسی ارشد</v>
      </c>
      <c r="N156" s="120">
        <f>'گام اول '!N157</f>
        <v>0</v>
      </c>
      <c r="O156" s="119">
        <f>'گام اول '!O157</f>
        <v>0</v>
      </c>
      <c r="P156" s="121">
        <f>'گام اول '!P157</f>
        <v>0</v>
      </c>
      <c r="Q156" s="358">
        <f>'گام اول '!Q157</f>
        <v>30</v>
      </c>
      <c r="R156" s="358">
        <f>'گام اول '!R157</f>
        <v>0</v>
      </c>
      <c r="S156" s="358">
        <f>'گام اول '!S157</f>
        <v>0</v>
      </c>
      <c r="T156" s="358">
        <f>'گام اول '!T157</f>
        <v>0</v>
      </c>
      <c r="U156" s="137">
        <f>'گام اول '!U157</f>
        <v>0</v>
      </c>
      <c r="V156" s="120">
        <f>'گام اول '!W157</f>
        <v>0</v>
      </c>
      <c r="W156" s="121">
        <f>'گام اول '!X157</f>
        <v>0</v>
      </c>
      <c r="X156" s="366">
        <f>'گام اول '!Y157</f>
        <v>0</v>
      </c>
      <c r="Y156" s="366">
        <f>'گام اول '!Z157</f>
        <v>1</v>
      </c>
      <c r="Z156" s="138">
        <f>'گام اول '!AA157</f>
        <v>1642901</v>
      </c>
      <c r="AA156" s="138">
        <f>'گام اول '!AB157</f>
        <v>0</v>
      </c>
      <c r="AB156" s="138">
        <f>'گام اول '!AC157</f>
        <v>1642901</v>
      </c>
      <c r="AC156" s="138">
        <f>'گام اول '!AD157</f>
        <v>4500000</v>
      </c>
      <c r="AD156" s="138">
        <f>'گام اول '!AE157</f>
        <v>6000000</v>
      </c>
      <c r="AE156" s="139">
        <f>'گام اول '!AF157</f>
        <v>313644.73636363639</v>
      </c>
      <c r="AF156" s="122">
        <f>'گام اول '!AG157</f>
        <v>49287030</v>
      </c>
      <c r="AG156" s="123">
        <f>'گام اول '!AH157</f>
        <v>0</v>
      </c>
      <c r="AH156" s="123">
        <f>'گام اول '!AI157</f>
        <v>0</v>
      </c>
      <c r="AI156" s="123">
        <f>'گام اول '!AJ157</f>
        <v>2655495</v>
      </c>
      <c r="AJ156" s="123">
        <f>'گام اول '!AK157</f>
        <v>4500000</v>
      </c>
      <c r="AK156" s="123">
        <f>'گام اول '!AL157</f>
        <v>6000000</v>
      </c>
      <c r="AL156" s="123">
        <f>'گام اول '!AM157</f>
        <v>0</v>
      </c>
      <c r="AM156" s="123">
        <f>'گام اول '!AN157</f>
        <v>0</v>
      </c>
      <c r="AN156" s="123">
        <f>'گام اول '!AO157</f>
        <v>0</v>
      </c>
      <c r="AO156" s="123">
        <f>'گام اول '!AP157</f>
        <v>4200000</v>
      </c>
      <c r="AP156" s="123">
        <f>'گام اول '!AQ157</f>
        <v>0</v>
      </c>
      <c r="AQ156" s="123">
        <f>'گام اول '!AR157</f>
        <v>0</v>
      </c>
      <c r="AR156" s="123">
        <f>'گام اول '!AS157</f>
        <v>0</v>
      </c>
      <c r="AS156" s="375">
        <f>'گام اول '!AT157</f>
        <v>0</v>
      </c>
      <c r="AT156" s="368">
        <f t="shared" si="103"/>
        <v>66642525</v>
      </c>
      <c r="AU156" s="173">
        <f>'گام اول '!AV157</f>
        <v>44807937.899999999</v>
      </c>
      <c r="AV156" s="141">
        <f>'گام اول '!AW157</f>
        <v>63987030</v>
      </c>
      <c r="AW156" s="142">
        <f t="shared" si="104"/>
        <v>4479092.1000000006</v>
      </c>
      <c r="AX156" s="75">
        <f t="shared" si="105"/>
        <v>480793.78999999986</v>
      </c>
      <c r="AY156" s="142">
        <f>'گام اول '!AZ157</f>
        <v>0</v>
      </c>
      <c r="AZ156" s="142">
        <f>'گام اول '!BA157</f>
        <v>0</v>
      </c>
      <c r="BA156" s="142">
        <f>'گام اول '!BB157</f>
        <v>0</v>
      </c>
      <c r="BB156" s="142">
        <f>'گام اول '!BC157</f>
        <v>0</v>
      </c>
      <c r="BC156" s="142">
        <f>'گام اول '!BD157</f>
        <v>0</v>
      </c>
      <c r="BD156" s="142">
        <f>'گام اول '!BE157</f>
        <v>0</v>
      </c>
      <c r="BE156" s="142">
        <f>'گام اول '!BF157</f>
        <v>0</v>
      </c>
      <c r="BF156" s="143">
        <f t="shared" si="106"/>
        <v>4959885.8900000006</v>
      </c>
      <c r="BG156" s="140">
        <f t="shared" si="107"/>
        <v>61682639</v>
      </c>
      <c r="BH156" s="144">
        <f t="shared" si="108"/>
        <v>66642525</v>
      </c>
      <c r="BI156" s="398">
        <f t="shared" ref="BI156:BI160" si="147">(((885165*30)*3)/12)/30*Q156</f>
        <v>6638737.5</v>
      </c>
      <c r="BJ156" s="145">
        <f t="shared" si="109"/>
        <v>4107252.4999999995</v>
      </c>
      <c r="BK156" s="145">
        <f t="shared" si="110"/>
        <v>1232175.75</v>
      </c>
      <c r="BL156" s="146">
        <f t="shared" si="111"/>
        <v>1120000</v>
      </c>
      <c r="BM156" s="379">
        <v>0</v>
      </c>
      <c r="BN156" s="147">
        <f t="shared" si="112"/>
        <v>79740690.75</v>
      </c>
      <c r="BO156" s="148">
        <f t="shared" si="113"/>
        <v>63987030</v>
      </c>
      <c r="BP156" s="149">
        <f t="shared" si="114"/>
        <v>14717016.9</v>
      </c>
      <c r="BQ156" s="150">
        <f t="shared" si="115"/>
        <v>94457707.650000006</v>
      </c>
      <c r="BR156" s="151">
        <f t="shared" si="116"/>
        <v>100800</v>
      </c>
      <c r="BS156" s="147">
        <f t="shared" si="117"/>
        <v>94558507.650000006</v>
      </c>
      <c r="BT156" s="135">
        <v>0</v>
      </c>
      <c r="BU156" s="148">
        <f t="shared" si="118"/>
        <v>7974069.0750000002</v>
      </c>
      <c r="BV156" s="152">
        <f t="shared" si="119"/>
        <v>3987034.5375000001</v>
      </c>
      <c r="BW156" s="133">
        <f t="shared" si="120"/>
        <v>82597404.037500009</v>
      </c>
      <c r="BX156" s="147">
        <f t="shared" si="121"/>
        <v>11978165.75</v>
      </c>
      <c r="BY156" s="134">
        <f t="shared" si="122"/>
        <v>70619238.287500009</v>
      </c>
      <c r="CD156" s="388">
        <f>'گام اول '!AU157</f>
        <v>66642525</v>
      </c>
      <c r="CE156" s="389">
        <f>'گام اول '!AV157</f>
        <v>44807937.899999999</v>
      </c>
      <c r="CF156" s="389">
        <f>'گام اول '!AW157</f>
        <v>63987030</v>
      </c>
      <c r="CG156" s="389">
        <f>'گام اول '!AX157</f>
        <v>4479092.1000000006</v>
      </c>
      <c r="CH156" s="389">
        <f>'گام اول '!AY157</f>
        <v>480793.78999999986</v>
      </c>
      <c r="CI156" s="389">
        <f>'گام اول '!AZ157</f>
        <v>0</v>
      </c>
      <c r="CJ156" s="389">
        <f>'گام اول '!BA157</f>
        <v>0</v>
      </c>
      <c r="CK156" s="389">
        <f>'گام اول '!BB157</f>
        <v>0</v>
      </c>
      <c r="CL156" s="389">
        <f>'گام اول '!BC157</f>
        <v>0</v>
      </c>
      <c r="CM156" s="389">
        <f>'گام اول '!BD157</f>
        <v>0</v>
      </c>
      <c r="CN156" s="389">
        <f>'گام اول '!BE157</f>
        <v>0</v>
      </c>
      <c r="CO156" s="389">
        <f>'گام اول '!BF157</f>
        <v>0</v>
      </c>
      <c r="CP156" s="389">
        <f>'گام اول '!BG157</f>
        <v>4959885.8900000006</v>
      </c>
      <c r="CQ156" s="389">
        <f>'گام اول '!BH157</f>
        <v>61682639</v>
      </c>
      <c r="CR156" s="389">
        <f t="shared" si="123"/>
        <v>66642525</v>
      </c>
      <c r="CS156" s="399">
        <f t="shared" ref="CS156:CS160" si="148">(885165*30/12*3)/30*Q156</f>
        <v>6638737.5</v>
      </c>
      <c r="CT156" s="388">
        <f t="shared" si="124"/>
        <v>4107252.4999999995</v>
      </c>
      <c r="CU156" s="389">
        <f t="shared" si="125"/>
        <v>1232175.75</v>
      </c>
      <c r="CV156" s="389">
        <f t="shared" si="126"/>
        <v>1120000</v>
      </c>
      <c r="CW156" s="55">
        <v>0</v>
      </c>
      <c r="CX156" s="389">
        <f t="shared" si="127"/>
        <v>79740690.75</v>
      </c>
      <c r="CY156" s="389">
        <f t="shared" si="128"/>
        <v>63987030</v>
      </c>
      <c r="CZ156" s="389">
        <f t="shared" si="129"/>
        <v>14717016.9</v>
      </c>
      <c r="DA156" s="389">
        <f t="shared" si="130"/>
        <v>94457707.650000006</v>
      </c>
      <c r="DB156" s="389">
        <f t="shared" si="131"/>
        <v>100800</v>
      </c>
      <c r="DC156" s="389">
        <f t="shared" si="132"/>
        <v>94558507.650000006</v>
      </c>
      <c r="DD156" s="394">
        <v>0</v>
      </c>
      <c r="DE156" s="389">
        <f t="shared" si="133"/>
        <v>7974069.0750000002</v>
      </c>
      <c r="DF156" s="389">
        <f t="shared" si="134"/>
        <v>3987034.5375000001</v>
      </c>
      <c r="DG156" s="389">
        <f t="shared" si="135"/>
        <v>82597404.037500009</v>
      </c>
      <c r="DH156" s="389">
        <f t="shared" si="136"/>
        <v>11978165.75</v>
      </c>
      <c r="DI156" s="389">
        <f t="shared" si="137"/>
        <v>70619238.287500009</v>
      </c>
      <c r="DJ156" s="389">
        <f t="shared" si="138"/>
        <v>0</v>
      </c>
      <c r="DL156" s="397">
        <f t="shared" si="139"/>
        <v>6638737.5</v>
      </c>
      <c r="DM156" s="397">
        <f t="shared" si="140"/>
        <v>0</v>
      </c>
    </row>
    <row r="157" spans="1:117" s="55" customFormat="1" ht="21" x14ac:dyDescent="0.2">
      <c r="A157" s="191">
        <f t="shared" si="102"/>
        <v>2655495</v>
      </c>
      <c r="B157" s="136">
        <f>'گام اول '!B158</f>
        <v>152</v>
      </c>
      <c r="C157" s="136">
        <f>'گام اول '!C158</f>
        <v>161</v>
      </c>
      <c r="D157" s="136">
        <f>'گام اول '!D158</f>
        <v>12982</v>
      </c>
      <c r="E157" s="136" t="str">
        <f>'گام اول '!E158</f>
        <v>رویا</v>
      </c>
      <c r="F157" s="136" t="str">
        <f>'گام اول '!F158</f>
        <v>بهدادمنش</v>
      </c>
      <c r="G157" s="136" t="str">
        <f>'گام اول '!G158</f>
        <v xml:space="preserve">اداری </v>
      </c>
      <c r="H157" s="136" t="str">
        <f>'گام اول '!H158</f>
        <v>سازمان</v>
      </c>
      <c r="I157" s="136" t="str">
        <f>'گام اول '!I158</f>
        <v xml:space="preserve">444-700-3488824-1 </v>
      </c>
      <c r="J157" s="136" t="str">
        <f>'گام اول '!J158</f>
        <v>3258916144</v>
      </c>
      <c r="K157" s="136" t="str">
        <f>'گام اول '!K158</f>
        <v>0047671503</v>
      </c>
      <c r="L157" s="136" t="str">
        <f>'گام اول '!L158</f>
        <v>سازمان</v>
      </c>
      <c r="M157" s="136" t="str">
        <f>'گام اول '!M158</f>
        <v>اداری-کارشناسی</v>
      </c>
      <c r="N157" s="120">
        <f>'گام اول '!N158</f>
        <v>0</v>
      </c>
      <c r="O157" s="119">
        <f>'گام اول '!O158</f>
        <v>0</v>
      </c>
      <c r="P157" s="121">
        <f>'گام اول '!P158</f>
        <v>0</v>
      </c>
      <c r="Q157" s="358">
        <f>'گام اول '!Q158</f>
        <v>30</v>
      </c>
      <c r="R157" s="358">
        <f>'گام اول '!R158</f>
        <v>72</v>
      </c>
      <c r="S157" s="358">
        <f>'گام اول '!S158</f>
        <v>0</v>
      </c>
      <c r="T157" s="358">
        <f>'گام اول '!T158</f>
        <v>0</v>
      </c>
      <c r="U157" s="137">
        <f>'گام اول '!U158</f>
        <v>0</v>
      </c>
      <c r="V157" s="120">
        <f>'گام اول '!W158</f>
        <v>0</v>
      </c>
      <c r="W157" s="121">
        <f>'گام اول '!X158</f>
        <v>0</v>
      </c>
      <c r="X157" s="366">
        <f>'گام اول '!Y158</f>
        <v>0</v>
      </c>
      <c r="Y157" s="366">
        <f>'گام اول '!Z158</f>
        <v>0</v>
      </c>
      <c r="Z157" s="138">
        <f>'گام اول '!AA158</f>
        <v>1477052</v>
      </c>
      <c r="AA157" s="138">
        <f>'گام اول '!AB158</f>
        <v>0</v>
      </c>
      <c r="AB157" s="138">
        <f>'گام اول '!AC158</f>
        <v>1477052</v>
      </c>
      <c r="AC157" s="138">
        <f>'گام اول '!AD158</f>
        <v>4500000</v>
      </c>
      <c r="AD157" s="138">
        <f>'گام اول '!AE158</f>
        <v>6000000</v>
      </c>
      <c r="AE157" s="139">
        <f>'گام اول '!AF158</f>
        <v>281982.65454545454</v>
      </c>
      <c r="AF157" s="122">
        <f>'گام اول '!AG158</f>
        <v>44311560</v>
      </c>
      <c r="AG157" s="123">
        <f>'گام اول '!AH158</f>
        <v>0</v>
      </c>
      <c r="AH157" s="123">
        <f>'گام اول '!AI158</f>
        <v>20302751.127272725</v>
      </c>
      <c r="AI157" s="123">
        <f>'گام اول '!AJ158</f>
        <v>0</v>
      </c>
      <c r="AJ157" s="123">
        <f>'گام اول '!AK158</f>
        <v>4500000</v>
      </c>
      <c r="AK157" s="123">
        <f>'گام اول '!AL158</f>
        <v>6000000</v>
      </c>
      <c r="AL157" s="123">
        <f>'گام اول '!AM158</f>
        <v>0</v>
      </c>
      <c r="AM157" s="123">
        <f>'گام اول '!AN158</f>
        <v>0</v>
      </c>
      <c r="AN157" s="123">
        <f>'گام اول '!AO158</f>
        <v>0</v>
      </c>
      <c r="AO157" s="123">
        <f>'گام اول '!AP158</f>
        <v>4200000</v>
      </c>
      <c r="AP157" s="123">
        <f>'گام اول '!AQ158</f>
        <v>0</v>
      </c>
      <c r="AQ157" s="123">
        <f>'گام اول '!AR158</f>
        <v>0</v>
      </c>
      <c r="AR157" s="123">
        <f>'گام اول '!AS158</f>
        <v>0</v>
      </c>
      <c r="AS157" s="375">
        <f>'گام اول '!AT158</f>
        <v>0</v>
      </c>
      <c r="AT157" s="368">
        <f t="shared" si="103"/>
        <v>79314311.127272725</v>
      </c>
      <c r="AU157" s="173">
        <f>'گام اول '!AV158</f>
        <v>59062309.348363638</v>
      </c>
      <c r="AV157" s="141">
        <f>'گام اول '!AW158</f>
        <v>79314311.127272725</v>
      </c>
      <c r="AW157" s="142">
        <f t="shared" si="104"/>
        <v>5552001.7789090909</v>
      </c>
      <c r="AX157" s="75">
        <f t="shared" si="105"/>
        <v>1906230.9348363639</v>
      </c>
      <c r="AY157" s="142">
        <f>'گام اول '!AZ158</f>
        <v>0</v>
      </c>
      <c r="AZ157" s="142">
        <f>'گام اول '!BA158</f>
        <v>0</v>
      </c>
      <c r="BA157" s="142">
        <f>'گام اول '!BB158</f>
        <v>0</v>
      </c>
      <c r="BB157" s="142">
        <f>'گام اول '!BC158</f>
        <v>0</v>
      </c>
      <c r="BC157" s="142">
        <f>'گام اول '!BD158</f>
        <v>0</v>
      </c>
      <c r="BD157" s="142">
        <f>'گام اول '!BE158</f>
        <v>0</v>
      </c>
      <c r="BE157" s="142">
        <f>'گام اول '!BF158</f>
        <v>0</v>
      </c>
      <c r="BF157" s="143">
        <f t="shared" si="106"/>
        <v>7458232.7137454543</v>
      </c>
      <c r="BG157" s="140">
        <f t="shared" si="107"/>
        <v>71856078</v>
      </c>
      <c r="BH157" s="144">
        <f t="shared" si="108"/>
        <v>79314311.127272725</v>
      </c>
      <c r="BI157" s="398">
        <f t="shared" si="147"/>
        <v>6638737.5</v>
      </c>
      <c r="BJ157" s="145">
        <f t="shared" si="109"/>
        <v>3692630</v>
      </c>
      <c r="BK157" s="145">
        <f t="shared" si="110"/>
        <v>1107789</v>
      </c>
      <c r="BL157" s="146">
        <f t="shared" si="111"/>
        <v>1120000</v>
      </c>
      <c r="BM157" s="379">
        <v>0</v>
      </c>
      <c r="BN157" s="147">
        <f t="shared" si="112"/>
        <v>91873467.627272725</v>
      </c>
      <c r="BO157" s="148">
        <f t="shared" si="113"/>
        <v>79314311.127272725</v>
      </c>
      <c r="BP157" s="149">
        <f t="shared" si="114"/>
        <v>18242291.559272729</v>
      </c>
      <c r="BQ157" s="150">
        <f t="shared" si="115"/>
        <v>110115759.18654546</v>
      </c>
      <c r="BR157" s="151">
        <f t="shared" si="116"/>
        <v>100800</v>
      </c>
      <c r="BS157" s="147">
        <f t="shared" si="117"/>
        <v>110216559.18654546</v>
      </c>
      <c r="BT157" s="135">
        <v>0</v>
      </c>
      <c r="BU157" s="148">
        <f t="shared" si="118"/>
        <v>9187346.7627272736</v>
      </c>
      <c r="BV157" s="152">
        <f t="shared" si="119"/>
        <v>4593673.3813636368</v>
      </c>
      <c r="BW157" s="133">
        <f t="shared" si="120"/>
        <v>96435539.042454556</v>
      </c>
      <c r="BX157" s="147">
        <f t="shared" si="121"/>
        <v>11439156.5</v>
      </c>
      <c r="BY157" s="134">
        <f t="shared" si="122"/>
        <v>84996382.542454556</v>
      </c>
      <c r="CD157" s="388">
        <f>'گام اول '!AU158</f>
        <v>79314311.127272725</v>
      </c>
      <c r="CE157" s="389">
        <f>'گام اول '!AV158</f>
        <v>59062309.348363638</v>
      </c>
      <c r="CF157" s="389">
        <f>'گام اول '!AW158</f>
        <v>79314311.127272725</v>
      </c>
      <c r="CG157" s="389">
        <f>'گام اول '!AX158</f>
        <v>5552001.7789090909</v>
      </c>
      <c r="CH157" s="389">
        <f>'گام اول '!AY158</f>
        <v>1906230.9348363639</v>
      </c>
      <c r="CI157" s="389">
        <f>'گام اول '!AZ158</f>
        <v>0</v>
      </c>
      <c r="CJ157" s="389">
        <f>'گام اول '!BA158</f>
        <v>0</v>
      </c>
      <c r="CK157" s="389">
        <f>'گام اول '!BB158</f>
        <v>0</v>
      </c>
      <c r="CL157" s="389">
        <f>'گام اول '!BC158</f>
        <v>0</v>
      </c>
      <c r="CM157" s="389">
        <f>'گام اول '!BD158</f>
        <v>0</v>
      </c>
      <c r="CN157" s="389">
        <f>'گام اول '!BE158</f>
        <v>0</v>
      </c>
      <c r="CO157" s="389">
        <f>'گام اول '!BF158</f>
        <v>0</v>
      </c>
      <c r="CP157" s="389">
        <f>'گام اول '!BG158</f>
        <v>7458232.7137454543</v>
      </c>
      <c r="CQ157" s="389">
        <f>'گام اول '!BH158</f>
        <v>71856078</v>
      </c>
      <c r="CR157" s="389">
        <f t="shared" si="123"/>
        <v>79314311.127272725</v>
      </c>
      <c r="CS157" s="399">
        <f t="shared" si="148"/>
        <v>6638737.5</v>
      </c>
      <c r="CT157" s="388">
        <f t="shared" si="124"/>
        <v>3692630</v>
      </c>
      <c r="CU157" s="389">
        <f t="shared" si="125"/>
        <v>1107789</v>
      </c>
      <c r="CV157" s="389">
        <f t="shared" si="126"/>
        <v>1120000</v>
      </c>
      <c r="CW157" s="55">
        <v>0</v>
      </c>
      <c r="CX157" s="389">
        <f t="shared" si="127"/>
        <v>91873467.627272725</v>
      </c>
      <c r="CY157" s="389">
        <f t="shared" si="128"/>
        <v>79314311.127272725</v>
      </c>
      <c r="CZ157" s="389">
        <f t="shared" si="129"/>
        <v>18242291.559272729</v>
      </c>
      <c r="DA157" s="389">
        <f t="shared" si="130"/>
        <v>110115759.18654546</v>
      </c>
      <c r="DB157" s="389">
        <f t="shared" si="131"/>
        <v>100800</v>
      </c>
      <c r="DC157" s="389">
        <f t="shared" si="132"/>
        <v>110216559.18654546</v>
      </c>
      <c r="DD157" s="394">
        <v>0</v>
      </c>
      <c r="DE157" s="389">
        <f t="shared" si="133"/>
        <v>9187346.7627272736</v>
      </c>
      <c r="DF157" s="389">
        <f t="shared" si="134"/>
        <v>4593673.3813636368</v>
      </c>
      <c r="DG157" s="389">
        <f t="shared" si="135"/>
        <v>96435539.042454556</v>
      </c>
      <c r="DH157" s="389">
        <f t="shared" si="136"/>
        <v>11439156.5</v>
      </c>
      <c r="DI157" s="389">
        <f t="shared" si="137"/>
        <v>84996382.542454556</v>
      </c>
      <c r="DJ157" s="389">
        <f t="shared" si="138"/>
        <v>0</v>
      </c>
      <c r="DL157" s="397">
        <f t="shared" si="139"/>
        <v>6638737.5</v>
      </c>
      <c r="DM157" s="397">
        <f t="shared" si="140"/>
        <v>0</v>
      </c>
    </row>
    <row r="158" spans="1:117" s="55" customFormat="1" ht="21" x14ac:dyDescent="0.2">
      <c r="A158" s="191">
        <f t="shared" si="102"/>
        <v>2655495</v>
      </c>
      <c r="B158" s="136">
        <f>'گام اول '!B159</f>
        <v>153</v>
      </c>
      <c r="C158" s="136">
        <f>'گام اول '!C159</f>
        <v>162</v>
      </c>
      <c r="D158" s="136">
        <f>'گام اول '!D159</f>
        <v>12983</v>
      </c>
      <c r="E158" s="136" t="str">
        <f>'گام اول '!E159</f>
        <v xml:space="preserve">محسن </v>
      </c>
      <c r="F158" s="136" t="str">
        <f>'گام اول '!F159</f>
        <v>خاکپور</v>
      </c>
      <c r="G158" s="136" t="str">
        <f>'گام اول '!G159</f>
        <v xml:space="preserve">اداری </v>
      </c>
      <c r="H158" s="136" t="str">
        <f>'گام اول '!H159</f>
        <v>سازمان</v>
      </c>
      <c r="I158" s="136" t="str">
        <f>'گام اول '!I159</f>
        <v>124-700-3619170-1</v>
      </c>
      <c r="J158" s="136" t="str">
        <f>'گام اول '!J159</f>
        <v>1728169844</v>
      </c>
      <c r="K158" s="136" t="str">
        <f>'گام اول '!K159</f>
        <v>0010717377</v>
      </c>
      <c r="L158" s="136" t="str">
        <f>'گام اول '!L159</f>
        <v>سازمان</v>
      </c>
      <c r="M158" s="136" t="str">
        <f>'گام اول '!M159</f>
        <v>اداری-کارشناسی</v>
      </c>
      <c r="N158" s="120">
        <f>'گام اول '!N159</f>
        <v>0</v>
      </c>
      <c r="O158" s="119">
        <f>'گام اول '!O159</f>
        <v>0</v>
      </c>
      <c r="P158" s="121">
        <f>'گام اول '!P159</f>
        <v>0</v>
      </c>
      <c r="Q158" s="358">
        <f>'گام اول '!Q159</f>
        <v>30</v>
      </c>
      <c r="R158" s="358">
        <f>'گام اول '!R159</f>
        <v>90</v>
      </c>
      <c r="S158" s="358">
        <f>'گام اول '!S159</f>
        <v>0</v>
      </c>
      <c r="T158" s="358">
        <f>'گام اول '!T159</f>
        <v>0</v>
      </c>
      <c r="U158" s="137">
        <f>'گام اول '!U159</f>
        <v>0</v>
      </c>
      <c r="V158" s="120">
        <f>'گام اول '!W159</f>
        <v>0</v>
      </c>
      <c r="W158" s="121">
        <f>'گام اول '!X159</f>
        <v>0</v>
      </c>
      <c r="X158" s="366">
        <f>'گام اول '!Y159</f>
        <v>1</v>
      </c>
      <c r="Y158" s="366">
        <f>'گام اول '!Z159</f>
        <v>1</v>
      </c>
      <c r="Z158" s="138">
        <f>'گام اول '!AA159</f>
        <v>1477052</v>
      </c>
      <c r="AA158" s="138">
        <f>'گام اول '!AB159</f>
        <v>46667</v>
      </c>
      <c r="AB158" s="138">
        <f>'گام اول '!AC159</f>
        <v>1523719</v>
      </c>
      <c r="AC158" s="138">
        <f>'گام اول '!AD159</f>
        <v>4500000</v>
      </c>
      <c r="AD158" s="138">
        <f>'گام اول '!AE159</f>
        <v>6000000</v>
      </c>
      <c r="AE158" s="139">
        <f>'گام اول '!AF159</f>
        <v>290891.80909090908</v>
      </c>
      <c r="AF158" s="122">
        <f>'گام اول '!AG159</f>
        <v>44311560</v>
      </c>
      <c r="AG158" s="123">
        <f>'گام اول '!AH159</f>
        <v>1400010</v>
      </c>
      <c r="AH158" s="123">
        <f>'گام اول '!AI159</f>
        <v>26180262.818181816</v>
      </c>
      <c r="AI158" s="123">
        <f>'گام اول '!AJ159</f>
        <v>2655495</v>
      </c>
      <c r="AJ158" s="123">
        <f>'گام اول '!AK159</f>
        <v>4500000</v>
      </c>
      <c r="AK158" s="123">
        <f>'گام اول '!AL159</f>
        <v>6000000</v>
      </c>
      <c r="AL158" s="123">
        <f>'گام اول '!AM159</f>
        <v>0</v>
      </c>
      <c r="AM158" s="123">
        <f>'گام اول '!AN159</f>
        <v>0</v>
      </c>
      <c r="AN158" s="123">
        <f>'گام اول '!AO159</f>
        <v>0</v>
      </c>
      <c r="AO158" s="123">
        <f>'گام اول '!AP159</f>
        <v>4000000</v>
      </c>
      <c r="AP158" s="123">
        <f>'گام اول '!AQ159</f>
        <v>0</v>
      </c>
      <c r="AQ158" s="123">
        <f>'گام اول '!AR159</f>
        <v>0</v>
      </c>
      <c r="AR158" s="123">
        <f>'گام اول '!AS159</f>
        <v>0</v>
      </c>
      <c r="AS158" s="375">
        <f>'گام اول '!AT159</f>
        <v>0</v>
      </c>
      <c r="AT158" s="368">
        <f t="shared" si="103"/>
        <v>89047327.818181813</v>
      </c>
      <c r="AU158" s="173">
        <f>'گام اول '!AV159</f>
        <v>65844404.520909086</v>
      </c>
      <c r="AV158" s="141">
        <f>'گام اول '!AW159</f>
        <v>86391832.818181813</v>
      </c>
      <c r="AW158" s="142">
        <f t="shared" si="104"/>
        <v>6047428.2972727278</v>
      </c>
      <c r="AX158" s="75">
        <f t="shared" si="105"/>
        <v>2584440.4520909088</v>
      </c>
      <c r="AY158" s="142">
        <f>'گام اول '!AZ159</f>
        <v>0</v>
      </c>
      <c r="AZ158" s="142">
        <f>'گام اول '!BA159</f>
        <v>0</v>
      </c>
      <c r="BA158" s="142">
        <f>'گام اول '!BB159</f>
        <v>0</v>
      </c>
      <c r="BB158" s="142">
        <f>'گام اول '!BC159</f>
        <v>0</v>
      </c>
      <c r="BC158" s="142">
        <f>'گام اول '!BD159</f>
        <v>0</v>
      </c>
      <c r="BD158" s="142">
        <f>'گام اول '!BE159</f>
        <v>0</v>
      </c>
      <c r="BE158" s="142">
        <f>'گام اول '!BF159</f>
        <v>0</v>
      </c>
      <c r="BF158" s="143">
        <f t="shared" si="106"/>
        <v>8631868.7493636366</v>
      </c>
      <c r="BG158" s="140">
        <f t="shared" si="107"/>
        <v>80415459</v>
      </c>
      <c r="BH158" s="144">
        <f t="shared" si="108"/>
        <v>89047327.818181813</v>
      </c>
      <c r="BI158" s="398">
        <f t="shared" si="147"/>
        <v>6638737.5</v>
      </c>
      <c r="BJ158" s="145">
        <f t="shared" si="109"/>
        <v>3809297.5</v>
      </c>
      <c r="BK158" s="145">
        <f t="shared" si="110"/>
        <v>1142789.25</v>
      </c>
      <c r="BL158" s="146">
        <f t="shared" si="111"/>
        <v>1120000</v>
      </c>
      <c r="BM158" s="379">
        <v>0</v>
      </c>
      <c r="BN158" s="147">
        <f t="shared" si="112"/>
        <v>101758152.06818181</v>
      </c>
      <c r="BO158" s="148">
        <f t="shared" si="113"/>
        <v>86391832.818181813</v>
      </c>
      <c r="BP158" s="149">
        <f t="shared" si="114"/>
        <v>19870121.548181817</v>
      </c>
      <c r="BQ158" s="150">
        <f t="shared" si="115"/>
        <v>121628273.61636363</v>
      </c>
      <c r="BR158" s="151">
        <f t="shared" si="116"/>
        <v>100800</v>
      </c>
      <c r="BS158" s="147">
        <f t="shared" si="117"/>
        <v>121729073.61636363</v>
      </c>
      <c r="BT158" s="135">
        <v>0</v>
      </c>
      <c r="BU158" s="148">
        <f t="shared" si="118"/>
        <v>10175815.206818182</v>
      </c>
      <c r="BV158" s="152">
        <f t="shared" si="119"/>
        <v>5087907.603409091</v>
      </c>
      <c r="BW158" s="133">
        <f t="shared" si="120"/>
        <v>106465350.80613635</v>
      </c>
      <c r="BX158" s="147">
        <f t="shared" si="121"/>
        <v>11590824.25</v>
      </c>
      <c r="BY158" s="134">
        <f t="shared" si="122"/>
        <v>94874526.556136355</v>
      </c>
      <c r="CD158" s="388">
        <f>'گام اول '!AU159</f>
        <v>89047327.818181813</v>
      </c>
      <c r="CE158" s="389">
        <f>'گام اول '!AV159</f>
        <v>65844404.520909086</v>
      </c>
      <c r="CF158" s="389">
        <f>'گام اول '!AW159</f>
        <v>86391832.818181813</v>
      </c>
      <c r="CG158" s="389">
        <f>'گام اول '!AX159</f>
        <v>6047428.2972727278</v>
      </c>
      <c r="CH158" s="389">
        <f>'گام اول '!AY159</f>
        <v>2584440.4520909088</v>
      </c>
      <c r="CI158" s="389">
        <f>'گام اول '!AZ159</f>
        <v>0</v>
      </c>
      <c r="CJ158" s="389">
        <f>'گام اول '!BA159</f>
        <v>0</v>
      </c>
      <c r="CK158" s="389">
        <f>'گام اول '!BB159</f>
        <v>0</v>
      </c>
      <c r="CL158" s="389">
        <f>'گام اول '!BC159</f>
        <v>0</v>
      </c>
      <c r="CM158" s="389">
        <f>'گام اول '!BD159</f>
        <v>0</v>
      </c>
      <c r="CN158" s="389">
        <f>'گام اول '!BE159</f>
        <v>0</v>
      </c>
      <c r="CO158" s="389">
        <f>'گام اول '!BF159</f>
        <v>0</v>
      </c>
      <c r="CP158" s="389">
        <f>'گام اول '!BG159</f>
        <v>8631868.7493636366</v>
      </c>
      <c r="CQ158" s="389">
        <f>'گام اول '!BH159</f>
        <v>80415459</v>
      </c>
      <c r="CR158" s="389">
        <f t="shared" si="123"/>
        <v>89047327.818181813</v>
      </c>
      <c r="CS158" s="399">
        <f t="shared" si="148"/>
        <v>6638737.5</v>
      </c>
      <c r="CT158" s="388">
        <f t="shared" si="124"/>
        <v>3809297.5</v>
      </c>
      <c r="CU158" s="389">
        <f t="shared" si="125"/>
        <v>1142789.25</v>
      </c>
      <c r="CV158" s="389">
        <f t="shared" si="126"/>
        <v>1120000</v>
      </c>
      <c r="CW158" s="55">
        <v>0</v>
      </c>
      <c r="CX158" s="389">
        <f t="shared" si="127"/>
        <v>101758152.06818181</v>
      </c>
      <c r="CY158" s="389">
        <f t="shared" si="128"/>
        <v>86391832.818181813</v>
      </c>
      <c r="CZ158" s="389">
        <f t="shared" si="129"/>
        <v>19870121.548181817</v>
      </c>
      <c r="DA158" s="389">
        <f t="shared" si="130"/>
        <v>121628273.61636363</v>
      </c>
      <c r="DB158" s="389">
        <f t="shared" si="131"/>
        <v>100800</v>
      </c>
      <c r="DC158" s="389">
        <f t="shared" si="132"/>
        <v>121729073.61636363</v>
      </c>
      <c r="DD158" s="394">
        <v>0</v>
      </c>
      <c r="DE158" s="389">
        <f t="shared" si="133"/>
        <v>10175815.206818182</v>
      </c>
      <c r="DF158" s="389">
        <f t="shared" si="134"/>
        <v>5087907.603409091</v>
      </c>
      <c r="DG158" s="389">
        <f t="shared" si="135"/>
        <v>106465350.80613635</v>
      </c>
      <c r="DH158" s="389">
        <f t="shared" si="136"/>
        <v>11590824.25</v>
      </c>
      <c r="DI158" s="389">
        <f t="shared" si="137"/>
        <v>94874526.556136355</v>
      </c>
      <c r="DJ158" s="389">
        <f t="shared" si="138"/>
        <v>0</v>
      </c>
      <c r="DL158" s="397">
        <f t="shared" si="139"/>
        <v>6638737.5</v>
      </c>
      <c r="DM158" s="397">
        <f t="shared" si="140"/>
        <v>0</v>
      </c>
    </row>
    <row r="159" spans="1:117" s="55" customFormat="1" ht="21" x14ac:dyDescent="0.2">
      <c r="A159" s="191">
        <f t="shared" si="102"/>
        <v>2655495</v>
      </c>
      <c r="B159" s="136">
        <f>'گام اول '!B160</f>
        <v>154</v>
      </c>
      <c r="C159" s="136">
        <f>'گام اول '!C160</f>
        <v>163</v>
      </c>
      <c r="D159" s="136">
        <f>'گام اول '!D160</f>
        <v>12984</v>
      </c>
      <c r="E159" s="136" t="str">
        <f>'گام اول '!E160</f>
        <v>محمد</v>
      </c>
      <c r="F159" s="136" t="str">
        <f>'گام اول '!F160</f>
        <v>اشراقی</v>
      </c>
      <c r="G159" s="136" t="str">
        <f>'گام اول '!G160</f>
        <v xml:space="preserve">اداری </v>
      </c>
      <c r="H159" s="136" t="str">
        <f>'گام اول '!H160</f>
        <v>سازمان</v>
      </c>
      <c r="I159" s="136" t="str">
        <f>'گام اول '!I160</f>
        <v>124-700-4076141-1</v>
      </c>
      <c r="J159" s="136" t="str">
        <f>'گام اول '!J160</f>
        <v>0015422437</v>
      </c>
      <c r="K159" s="136" t="str">
        <f>'گام اول '!K160</f>
        <v>0012865400</v>
      </c>
      <c r="L159" s="136" t="str">
        <f>'گام اول '!L160</f>
        <v>سازمان</v>
      </c>
      <c r="M159" s="136" t="str">
        <f>'گام اول '!M160</f>
        <v>اداری-کاردانی</v>
      </c>
      <c r="N159" s="120">
        <f>'گام اول '!N160</f>
        <v>0</v>
      </c>
      <c r="O159" s="119">
        <f>'گام اول '!O160</f>
        <v>0</v>
      </c>
      <c r="P159" s="121">
        <f>'گام اول '!P160</f>
        <v>0</v>
      </c>
      <c r="Q159" s="358">
        <f>'گام اول '!Q160</f>
        <v>30</v>
      </c>
      <c r="R159" s="358">
        <f>'گام اول '!R160</f>
        <v>67</v>
      </c>
      <c r="S159" s="358">
        <f>'گام اول '!S160</f>
        <v>0</v>
      </c>
      <c r="T159" s="358">
        <f>'گام اول '!T160</f>
        <v>0</v>
      </c>
      <c r="U159" s="137">
        <f>'گام اول '!U160</f>
        <v>0</v>
      </c>
      <c r="V159" s="120">
        <f>'گام اول '!W160</f>
        <v>0</v>
      </c>
      <c r="W159" s="121">
        <f>'گام اول '!X160</f>
        <v>0</v>
      </c>
      <c r="X159" s="366">
        <f>'گام اول '!Y160</f>
        <v>0</v>
      </c>
      <c r="Y159" s="366">
        <f>'گام اول '!Z160</f>
        <v>0</v>
      </c>
      <c r="Z159" s="138">
        <f>'گام اول '!AA160</f>
        <v>1311206</v>
      </c>
      <c r="AA159" s="138">
        <f>'گام اول '!AB160</f>
        <v>46667</v>
      </c>
      <c r="AB159" s="138">
        <f>'گام اول '!AC160</f>
        <v>1357873</v>
      </c>
      <c r="AC159" s="138">
        <f>'گام اول '!AD160</f>
        <v>4500000</v>
      </c>
      <c r="AD159" s="138">
        <f>'گام اول '!AE160</f>
        <v>6000000</v>
      </c>
      <c r="AE159" s="139">
        <f>'گام اول '!AF160</f>
        <v>259230.3</v>
      </c>
      <c r="AF159" s="122">
        <f>'گام اول '!AG160</f>
        <v>39336180</v>
      </c>
      <c r="AG159" s="123">
        <f>'گام اول '!AH160</f>
        <v>1400010</v>
      </c>
      <c r="AH159" s="123">
        <f>'گام اول '!AI160</f>
        <v>17368430.099999998</v>
      </c>
      <c r="AI159" s="123">
        <f>'گام اول '!AJ160</f>
        <v>0</v>
      </c>
      <c r="AJ159" s="123">
        <f>'گام اول '!AK160</f>
        <v>4500000</v>
      </c>
      <c r="AK159" s="123">
        <f>'گام اول '!AL160</f>
        <v>6000000</v>
      </c>
      <c r="AL159" s="123">
        <f>'گام اول '!AM160</f>
        <v>0</v>
      </c>
      <c r="AM159" s="123">
        <f>'گام اول '!AN160</f>
        <v>0</v>
      </c>
      <c r="AN159" s="123">
        <f>'گام اول '!AO160</f>
        <v>0</v>
      </c>
      <c r="AO159" s="123">
        <f>'گام اول '!AP160</f>
        <v>3800000</v>
      </c>
      <c r="AP159" s="123">
        <f>'گام اول '!AQ160</f>
        <v>0</v>
      </c>
      <c r="AQ159" s="123">
        <f>'گام اول '!AR160</f>
        <v>0</v>
      </c>
      <c r="AR159" s="123">
        <f>'گام اول '!AS160</f>
        <v>0</v>
      </c>
      <c r="AS159" s="375">
        <f>'گام اول '!AT160</f>
        <v>0</v>
      </c>
      <c r="AT159" s="368">
        <f t="shared" si="103"/>
        <v>72404620.099999994</v>
      </c>
      <c r="AU159" s="173">
        <f>'گام اول '!AV160</f>
        <v>53036296.692999996</v>
      </c>
      <c r="AV159" s="141">
        <f>'گام اول '!AW160</f>
        <v>72404620.099999994</v>
      </c>
      <c r="AW159" s="142">
        <f t="shared" si="104"/>
        <v>5068323.4069999997</v>
      </c>
      <c r="AX159" s="75">
        <f t="shared" si="105"/>
        <v>1303629.6692999997</v>
      </c>
      <c r="AY159" s="142">
        <f>'گام اول '!AZ160</f>
        <v>0</v>
      </c>
      <c r="AZ159" s="142">
        <f>'گام اول '!BA160</f>
        <v>0</v>
      </c>
      <c r="BA159" s="142">
        <f>'گام اول '!BB160</f>
        <v>0</v>
      </c>
      <c r="BB159" s="142">
        <f>'گام اول '!BC160</f>
        <v>0</v>
      </c>
      <c r="BC159" s="142">
        <f>'گام اول '!BD160</f>
        <v>0</v>
      </c>
      <c r="BD159" s="142">
        <f>'گام اول '!BE160</f>
        <v>0</v>
      </c>
      <c r="BE159" s="142">
        <f>'گام اول '!BF160</f>
        <v>0</v>
      </c>
      <c r="BF159" s="143">
        <f t="shared" si="106"/>
        <v>6371953.0762999989</v>
      </c>
      <c r="BG159" s="140">
        <f t="shared" si="107"/>
        <v>66032667</v>
      </c>
      <c r="BH159" s="144">
        <f t="shared" si="108"/>
        <v>72404620.099999994</v>
      </c>
      <c r="BI159" s="398">
        <f t="shared" si="147"/>
        <v>6638737.5</v>
      </c>
      <c r="BJ159" s="145">
        <f t="shared" si="109"/>
        <v>3394682.5</v>
      </c>
      <c r="BK159" s="145">
        <f t="shared" si="110"/>
        <v>1018404.7499999999</v>
      </c>
      <c r="BL159" s="146">
        <f t="shared" si="111"/>
        <v>1120000</v>
      </c>
      <c r="BM159" s="379">
        <v>0</v>
      </c>
      <c r="BN159" s="147">
        <f t="shared" si="112"/>
        <v>84576444.849999994</v>
      </c>
      <c r="BO159" s="148">
        <f t="shared" si="113"/>
        <v>72404620.099999994</v>
      </c>
      <c r="BP159" s="149">
        <f t="shared" si="114"/>
        <v>16653062.623</v>
      </c>
      <c r="BQ159" s="150">
        <f t="shared" si="115"/>
        <v>101229507.47299999</v>
      </c>
      <c r="BR159" s="151">
        <f t="shared" si="116"/>
        <v>100800</v>
      </c>
      <c r="BS159" s="147">
        <f t="shared" si="117"/>
        <v>101330307.47299999</v>
      </c>
      <c r="BT159" s="135">
        <v>0</v>
      </c>
      <c r="BU159" s="148">
        <f t="shared" si="118"/>
        <v>8457644.4849999994</v>
      </c>
      <c r="BV159" s="152">
        <f t="shared" si="119"/>
        <v>4228822.2424999997</v>
      </c>
      <c r="BW159" s="133">
        <f t="shared" si="120"/>
        <v>88643840.745499998</v>
      </c>
      <c r="BX159" s="147">
        <f t="shared" si="121"/>
        <v>11051824.75</v>
      </c>
      <c r="BY159" s="134">
        <f t="shared" si="122"/>
        <v>77592015.995499998</v>
      </c>
      <c r="CD159" s="388">
        <f>'گام اول '!AU160</f>
        <v>72404620.099999994</v>
      </c>
      <c r="CE159" s="389">
        <f>'گام اول '!AV160</f>
        <v>53036296.692999996</v>
      </c>
      <c r="CF159" s="389">
        <f>'گام اول '!AW160</f>
        <v>72404620.099999994</v>
      </c>
      <c r="CG159" s="389">
        <f>'گام اول '!AX160</f>
        <v>5068323.4069999997</v>
      </c>
      <c r="CH159" s="389">
        <f>'گام اول '!AY160</f>
        <v>1303629.6692999997</v>
      </c>
      <c r="CI159" s="389">
        <f>'گام اول '!AZ160</f>
        <v>0</v>
      </c>
      <c r="CJ159" s="389">
        <f>'گام اول '!BA160</f>
        <v>0</v>
      </c>
      <c r="CK159" s="389">
        <f>'گام اول '!BB160</f>
        <v>0</v>
      </c>
      <c r="CL159" s="389">
        <f>'گام اول '!BC160</f>
        <v>0</v>
      </c>
      <c r="CM159" s="389">
        <f>'گام اول '!BD160</f>
        <v>0</v>
      </c>
      <c r="CN159" s="389">
        <f>'گام اول '!BE160</f>
        <v>0</v>
      </c>
      <c r="CO159" s="389">
        <f>'گام اول '!BF160</f>
        <v>0</v>
      </c>
      <c r="CP159" s="389">
        <f>'گام اول '!BG160</f>
        <v>6371953.0762999989</v>
      </c>
      <c r="CQ159" s="389">
        <f>'گام اول '!BH160</f>
        <v>66032667</v>
      </c>
      <c r="CR159" s="389">
        <f t="shared" si="123"/>
        <v>72404620.099999994</v>
      </c>
      <c r="CS159" s="399">
        <f t="shared" si="148"/>
        <v>6638737.5</v>
      </c>
      <c r="CT159" s="388">
        <f t="shared" si="124"/>
        <v>3394682.5</v>
      </c>
      <c r="CU159" s="389">
        <f t="shared" si="125"/>
        <v>1018404.7499999999</v>
      </c>
      <c r="CV159" s="389">
        <f t="shared" si="126"/>
        <v>1120000</v>
      </c>
      <c r="CW159" s="55">
        <v>0</v>
      </c>
      <c r="CX159" s="389">
        <f t="shared" si="127"/>
        <v>84576444.849999994</v>
      </c>
      <c r="CY159" s="389">
        <f t="shared" si="128"/>
        <v>72404620.099999994</v>
      </c>
      <c r="CZ159" s="389">
        <f t="shared" si="129"/>
        <v>16653062.623</v>
      </c>
      <c r="DA159" s="389">
        <f t="shared" si="130"/>
        <v>101229507.47299999</v>
      </c>
      <c r="DB159" s="389">
        <f t="shared" si="131"/>
        <v>100800</v>
      </c>
      <c r="DC159" s="389">
        <f t="shared" si="132"/>
        <v>101330307.47299999</v>
      </c>
      <c r="DD159" s="394">
        <v>0</v>
      </c>
      <c r="DE159" s="389">
        <f t="shared" si="133"/>
        <v>8457644.4849999994</v>
      </c>
      <c r="DF159" s="389">
        <f t="shared" si="134"/>
        <v>4228822.2424999997</v>
      </c>
      <c r="DG159" s="389">
        <f t="shared" si="135"/>
        <v>88643840.745499998</v>
      </c>
      <c r="DH159" s="389">
        <f t="shared" si="136"/>
        <v>11051824.75</v>
      </c>
      <c r="DI159" s="389">
        <f t="shared" si="137"/>
        <v>77592015.995499998</v>
      </c>
      <c r="DJ159" s="389">
        <f t="shared" si="138"/>
        <v>0</v>
      </c>
      <c r="DL159" s="397">
        <f t="shared" si="139"/>
        <v>6638737.5</v>
      </c>
      <c r="DM159" s="397">
        <f t="shared" si="140"/>
        <v>0</v>
      </c>
    </row>
    <row r="160" spans="1:117" s="55" customFormat="1" ht="21" x14ac:dyDescent="0.2">
      <c r="A160" s="191">
        <f t="shared" si="102"/>
        <v>2655495</v>
      </c>
      <c r="B160" s="136">
        <f>'گام اول '!B161</f>
        <v>155</v>
      </c>
      <c r="C160" s="136">
        <f>'گام اول '!C161</f>
        <v>164</v>
      </c>
      <c r="D160" s="136">
        <f>'گام اول '!D161</f>
        <v>12985</v>
      </c>
      <c r="E160" s="136" t="str">
        <f>'گام اول '!E161</f>
        <v>هادی</v>
      </c>
      <c r="F160" s="136" t="str">
        <f>'گام اول '!F161</f>
        <v>پیر بداغی</v>
      </c>
      <c r="G160" s="136" t="str">
        <f>'گام اول '!G161</f>
        <v xml:space="preserve">اداری </v>
      </c>
      <c r="H160" s="136" t="str">
        <f>'گام اول '!H161</f>
        <v>سازمان</v>
      </c>
      <c r="I160" s="136" t="str">
        <f>'گام اول '!I161</f>
        <v>124-813-4213637-1</v>
      </c>
      <c r="J160" s="136" t="str">
        <f>'گام اول '!J161</f>
        <v>2741092826</v>
      </c>
      <c r="K160" s="136" t="str">
        <f>'گام اول '!K161</f>
        <v>0046482242</v>
      </c>
      <c r="L160" s="136" t="str">
        <f>'گام اول '!L161</f>
        <v>سازمان</v>
      </c>
      <c r="M160" s="136" t="str">
        <f>'گام اول '!M161</f>
        <v>اداری-کارشناسی</v>
      </c>
      <c r="N160" s="120">
        <f>'گام اول '!N161</f>
        <v>0</v>
      </c>
      <c r="O160" s="119">
        <f>'گام اول '!O161</f>
        <v>0</v>
      </c>
      <c r="P160" s="121">
        <f>'گام اول '!P161</f>
        <v>0</v>
      </c>
      <c r="Q160" s="358">
        <f>'گام اول '!Q161</f>
        <v>30</v>
      </c>
      <c r="R160" s="358">
        <f>'گام اول '!R161</f>
        <v>65</v>
      </c>
      <c r="S160" s="358">
        <f>'گام اول '!S161</f>
        <v>0</v>
      </c>
      <c r="T160" s="358">
        <f>'گام اول '!T161</f>
        <v>0</v>
      </c>
      <c r="U160" s="137">
        <f>'گام اول '!U161</f>
        <v>0</v>
      </c>
      <c r="V160" s="120">
        <f>'گام اول '!W161</f>
        <v>0</v>
      </c>
      <c r="W160" s="121">
        <f>'گام اول '!X161</f>
        <v>0</v>
      </c>
      <c r="X160" s="366">
        <f>'گام اول '!Y161</f>
        <v>0</v>
      </c>
      <c r="Y160" s="366">
        <f>'گام اول '!Z161</f>
        <v>0</v>
      </c>
      <c r="Z160" s="138">
        <f>'گام اول '!AA161</f>
        <v>1477052</v>
      </c>
      <c r="AA160" s="138">
        <f>'گام اول '!AB161</f>
        <v>0</v>
      </c>
      <c r="AB160" s="138">
        <f>'گام اول '!AC161</f>
        <v>1477052</v>
      </c>
      <c r="AC160" s="138">
        <f>'گام اول '!AD161</f>
        <v>4500000</v>
      </c>
      <c r="AD160" s="138">
        <f>'گام اول '!AE161</f>
        <v>6000000</v>
      </c>
      <c r="AE160" s="139">
        <f>'گام اول '!AF161</f>
        <v>281982.65454545454</v>
      </c>
      <c r="AF160" s="122">
        <f>'گام اول '!AG161</f>
        <v>44311560</v>
      </c>
      <c r="AG160" s="123">
        <f>'گام اول '!AH161</f>
        <v>0</v>
      </c>
      <c r="AH160" s="123">
        <f>'گام اول '!AI161</f>
        <v>18328872.545454547</v>
      </c>
      <c r="AI160" s="123">
        <f>'گام اول '!AJ161</f>
        <v>0</v>
      </c>
      <c r="AJ160" s="123">
        <f>'گام اول '!AK161</f>
        <v>4500000</v>
      </c>
      <c r="AK160" s="123">
        <f>'گام اول '!AL161</f>
        <v>6000000</v>
      </c>
      <c r="AL160" s="123">
        <f>'گام اول '!AM161</f>
        <v>0</v>
      </c>
      <c r="AM160" s="123">
        <f>'گام اول '!AN161</f>
        <v>0</v>
      </c>
      <c r="AN160" s="123">
        <f>'گام اول '!AO161</f>
        <v>0</v>
      </c>
      <c r="AO160" s="123">
        <f>'گام اول '!AP161</f>
        <v>4200000</v>
      </c>
      <c r="AP160" s="123">
        <f>'گام اول '!AQ161</f>
        <v>0</v>
      </c>
      <c r="AQ160" s="123">
        <f>'گام اول '!AR161</f>
        <v>0</v>
      </c>
      <c r="AR160" s="123">
        <f>'گام اول '!AS161</f>
        <v>0</v>
      </c>
      <c r="AS160" s="375">
        <f>'گام اول '!AT161</f>
        <v>0</v>
      </c>
      <c r="AT160" s="368">
        <f t="shared" si="103"/>
        <v>77340432.545454547</v>
      </c>
      <c r="AU160" s="173">
        <f>'گام اول '!AV161</f>
        <v>57226602.267272726</v>
      </c>
      <c r="AV160" s="141">
        <f>'گام اول '!AW161</f>
        <v>77340432.545454547</v>
      </c>
      <c r="AW160" s="142">
        <f t="shared" si="104"/>
        <v>5413830.2781818192</v>
      </c>
      <c r="AX160" s="75">
        <f t="shared" si="105"/>
        <v>1722660.2267272726</v>
      </c>
      <c r="AY160" s="142">
        <f>'گام اول '!AZ161</f>
        <v>0</v>
      </c>
      <c r="AZ160" s="142">
        <f>'گام اول '!BA161</f>
        <v>0</v>
      </c>
      <c r="BA160" s="142">
        <f>'گام اول '!BB161</f>
        <v>0</v>
      </c>
      <c r="BB160" s="142">
        <f>'گام اول '!BC161</f>
        <v>0</v>
      </c>
      <c r="BC160" s="142">
        <f>'گام اول '!BD161</f>
        <v>0</v>
      </c>
      <c r="BD160" s="142">
        <f>'گام اول '!BE161</f>
        <v>0</v>
      </c>
      <c r="BE160" s="142">
        <f>'گام اول '!BF161</f>
        <v>0</v>
      </c>
      <c r="BF160" s="143">
        <f t="shared" si="106"/>
        <v>7136490.5049090916</v>
      </c>
      <c r="BG160" s="140">
        <f t="shared" si="107"/>
        <v>70203942</v>
      </c>
      <c r="BH160" s="144">
        <f t="shared" si="108"/>
        <v>77340432.545454547</v>
      </c>
      <c r="BI160" s="398">
        <f t="shared" si="147"/>
        <v>6638737.5</v>
      </c>
      <c r="BJ160" s="145">
        <f t="shared" si="109"/>
        <v>3692630</v>
      </c>
      <c r="BK160" s="145">
        <f t="shared" si="110"/>
        <v>1107789</v>
      </c>
      <c r="BL160" s="146">
        <f t="shared" si="111"/>
        <v>1120000</v>
      </c>
      <c r="BM160" s="379">
        <v>0</v>
      </c>
      <c r="BN160" s="147">
        <f t="shared" si="112"/>
        <v>89899589.045454547</v>
      </c>
      <c r="BO160" s="148">
        <f t="shared" si="113"/>
        <v>77340432.545454547</v>
      </c>
      <c r="BP160" s="149">
        <f t="shared" si="114"/>
        <v>17788299.485454548</v>
      </c>
      <c r="BQ160" s="150">
        <f t="shared" si="115"/>
        <v>107687888.53090909</v>
      </c>
      <c r="BR160" s="151">
        <f t="shared" si="116"/>
        <v>100800</v>
      </c>
      <c r="BS160" s="147">
        <f t="shared" si="117"/>
        <v>107788688.53090909</v>
      </c>
      <c r="BT160" s="135">
        <v>0</v>
      </c>
      <c r="BU160" s="148">
        <f t="shared" si="118"/>
        <v>8989958.9045454543</v>
      </c>
      <c r="BV160" s="152">
        <f t="shared" si="119"/>
        <v>4494979.4522727272</v>
      </c>
      <c r="BW160" s="133">
        <f t="shared" si="120"/>
        <v>94303750.174090907</v>
      </c>
      <c r="BX160" s="147">
        <f t="shared" si="121"/>
        <v>11439156.5</v>
      </c>
      <c r="BY160" s="134">
        <f t="shared" si="122"/>
        <v>82864593.674090907</v>
      </c>
      <c r="CD160" s="388">
        <f>'گام اول '!AU161</f>
        <v>77340432.545454547</v>
      </c>
      <c r="CE160" s="389">
        <f>'گام اول '!AV161</f>
        <v>57226602.267272726</v>
      </c>
      <c r="CF160" s="389">
        <f>'گام اول '!AW161</f>
        <v>77340432.545454547</v>
      </c>
      <c r="CG160" s="389">
        <f>'گام اول '!AX161</f>
        <v>5413830.2781818192</v>
      </c>
      <c r="CH160" s="389">
        <f>'گام اول '!AY161</f>
        <v>1722660.2267272726</v>
      </c>
      <c r="CI160" s="389">
        <f>'گام اول '!AZ161</f>
        <v>0</v>
      </c>
      <c r="CJ160" s="389">
        <f>'گام اول '!BA161</f>
        <v>0</v>
      </c>
      <c r="CK160" s="389">
        <f>'گام اول '!BB161</f>
        <v>0</v>
      </c>
      <c r="CL160" s="389">
        <f>'گام اول '!BC161</f>
        <v>0</v>
      </c>
      <c r="CM160" s="389">
        <f>'گام اول '!BD161</f>
        <v>0</v>
      </c>
      <c r="CN160" s="389">
        <f>'گام اول '!BE161</f>
        <v>0</v>
      </c>
      <c r="CO160" s="389">
        <f>'گام اول '!BF161</f>
        <v>0</v>
      </c>
      <c r="CP160" s="389">
        <f>'گام اول '!BG161</f>
        <v>7136490.5049090916</v>
      </c>
      <c r="CQ160" s="389">
        <f>'گام اول '!BH161</f>
        <v>70203942</v>
      </c>
      <c r="CR160" s="389">
        <f t="shared" si="123"/>
        <v>77340432.545454547</v>
      </c>
      <c r="CS160" s="399">
        <f t="shared" si="148"/>
        <v>6638737.5</v>
      </c>
      <c r="CT160" s="388">
        <f t="shared" si="124"/>
        <v>3692630</v>
      </c>
      <c r="CU160" s="389">
        <f t="shared" si="125"/>
        <v>1107789</v>
      </c>
      <c r="CV160" s="389">
        <f t="shared" si="126"/>
        <v>1120000</v>
      </c>
      <c r="CW160" s="55">
        <v>0</v>
      </c>
      <c r="CX160" s="389">
        <f t="shared" si="127"/>
        <v>89899589.045454547</v>
      </c>
      <c r="CY160" s="389">
        <f t="shared" si="128"/>
        <v>77340432.545454547</v>
      </c>
      <c r="CZ160" s="389">
        <f t="shared" si="129"/>
        <v>17788299.485454548</v>
      </c>
      <c r="DA160" s="389">
        <f t="shared" si="130"/>
        <v>107687888.53090909</v>
      </c>
      <c r="DB160" s="389">
        <f t="shared" si="131"/>
        <v>100800</v>
      </c>
      <c r="DC160" s="389">
        <f t="shared" si="132"/>
        <v>107788688.53090909</v>
      </c>
      <c r="DD160" s="394">
        <v>0</v>
      </c>
      <c r="DE160" s="389">
        <f t="shared" si="133"/>
        <v>8989958.9045454543</v>
      </c>
      <c r="DF160" s="389">
        <f t="shared" si="134"/>
        <v>4494979.4522727272</v>
      </c>
      <c r="DG160" s="389">
        <f t="shared" si="135"/>
        <v>94303750.174090907</v>
      </c>
      <c r="DH160" s="389">
        <f t="shared" si="136"/>
        <v>11439156.5</v>
      </c>
      <c r="DI160" s="389">
        <f t="shared" si="137"/>
        <v>82864593.674090907</v>
      </c>
      <c r="DJ160" s="389">
        <f t="shared" si="138"/>
        <v>0</v>
      </c>
      <c r="DL160" s="397">
        <f t="shared" si="139"/>
        <v>6638737.5</v>
      </c>
      <c r="DM160" s="397">
        <f t="shared" si="140"/>
        <v>0</v>
      </c>
    </row>
    <row r="161" spans="1:117" s="55" customFormat="1" ht="21" x14ac:dyDescent="0.2">
      <c r="A161" s="191">
        <f t="shared" si="102"/>
        <v>2655495</v>
      </c>
      <c r="B161" s="136">
        <f>'گام اول '!B162</f>
        <v>156</v>
      </c>
      <c r="C161" s="136">
        <f>'گام اول '!C162</f>
        <v>165</v>
      </c>
      <c r="D161" s="136">
        <f>'گام اول '!D162</f>
        <v>12986</v>
      </c>
      <c r="E161" s="136" t="str">
        <f>'گام اول '!E162</f>
        <v>محمود</v>
      </c>
      <c r="F161" s="136" t="str">
        <f>'گام اول '!F162</f>
        <v>قطبی</v>
      </c>
      <c r="G161" s="136" t="str">
        <f>'گام اول '!G162</f>
        <v xml:space="preserve">اداری </v>
      </c>
      <c r="H161" s="136" t="str">
        <f>'گام اول '!H162</f>
        <v>سازمان</v>
      </c>
      <c r="I161" s="136" t="str">
        <f>'گام اول '!I162</f>
        <v>384-813-3110549-1</v>
      </c>
      <c r="J161" s="136" t="str">
        <f>'گام اول '!J162</f>
        <v>0071017011</v>
      </c>
      <c r="K161" s="136" t="str">
        <f>'گام اول '!K162</f>
        <v>0012683129</v>
      </c>
      <c r="L161" s="136" t="str">
        <f>'گام اول '!L162</f>
        <v>سازمان</v>
      </c>
      <c r="M161" s="136" t="str">
        <f>'گام اول '!M162</f>
        <v>اداری- دیپلم</v>
      </c>
      <c r="N161" s="120">
        <f>'گام اول '!N162</f>
        <v>0</v>
      </c>
      <c r="O161" s="119">
        <f>'گام اول '!O162</f>
        <v>0</v>
      </c>
      <c r="P161" s="121">
        <f>'گام اول '!P162</f>
        <v>0</v>
      </c>
      <c r="Q161" s="358">
        <f>'گام اول '!Q162</f>
        <v>30</v>
      </c>
      <c r="R161" s="358">
        <f>'گام اول '!R162</f>
        <v>109</v>
      </c>
      <c r="S161" s="358">
        <f>'گام اول '!S162</f>
        <v>0</v>
      </c>
      <c r="T161" s="358">
        <f>'گام اول '!T162</f>
        <v>0</v>
      </c>
      <c r="U161" s="137">
        <f>'گام اول '!U162</f>
        <v>0</v>
      </c>
      <c r="V161" s="120">
        <f>'گام اول '!W162</f>
        <v>0</v>
      </c>
      <c r="W161" s="121">
        <f>'گام اول '!X162</f>
        <v>0</v>
      </c>
      <c r="X161" s="366">
        <f>'گام اول '!Y162</f>
        <v>1</v>
      </c>
      <c r="Y161" s="366">
        <f>'گام اول '!Z162</f>
        <v>1</v>
      </c>
      <c r="Z161" s="138">
        <f>'گام اول '!AA162</f>
        <v>1145360</v>
      </c>
      <c r="AA161" s="138">
        <f>'گام اول '!AB162</f>
        <v>46667</v>
      </c>
      <c r="AB161" s="138">
        <f>'گام اول '!AC162</f>
        <v>1192027</v>
      </c>
      <c r="AC161" s="138">
        <f>'گام اول '!AD162</f>
        <v>4500000</v>
      </c>
      <c r="AD161" s="138">
        <f>'گام اول '!AE162</f>
        <v>6000000</v>
      </c>
      <c r="AE161" s="139">
        <f>'گام اول '!AF162</f>
        <v>227568.79090909089</v>
      </c>
      <c r="AF161" s="122">
        <f>'گام اول '!AG162</f>
        <v>34360800</v>
      </c>
      <c r="AG161" s="123">
        <f>'گام اول '!AH162</f>
        <v>1400010</v>
      </c>
      <c r="AH161" s="123">
        <f>'گام اول '!AI162</f>
        <v>24804998.209090907</v>
      </c>
      <c r="AI161" s="123">
        <f>'گام اول '!AJ162</f>
        <v>2655495</v>
      </c>
      <c r="AJ161" s="123">
        <f>'گام اول '!AK162</f>
        <v>4500000</v>
      </c>
      <c r="AK161" s="123">
        <f>'گام اول '!AL162</f>
        <v>6000000</v>
      </c>
      <c r="AL161" s="123">
        <f>'گام اول '!AM162</f>
        <v>0</v>
      </c>
      <c r="AM161" s="123">
        <f>'گام اول '!AN162</f>
        <v>0</v>
      </c>
      <c r="AN161" s="123">
        <f>'گام اول '!AO162</f>
        <v>0</v>
      </c>
      <c r="AO161" s="123">
        <f>'گام اول '!AP162</f>
        <v>4200000</v>
      </c>
      <c r="AP161" s="123">
        <f>'گام اول '!AQ162</f>
        <v>0</v>
      </c>
      <c r="AQ161" s="123">
        <f>'گام اول '!AR162</f>
        <v>0</v>
      </c>
      <c r="AR161" s="123">
        <f>'گام اول '!AS162</f>
        <v>0</v>
      </c>
      <c r="AS161" s="375">
        <f>'گام اول '!AT162</f>
        <v>0</v>
      </c>
      <c r="AT161" s="368">
        <f t="shared" si="103"/>
        <v>77921303.209090903</v>
      </c>
      <c r="AU161" s="173">
        <f>'گام اول '!AV162</f>
        <v>55297201.634454541</v>
      </c>
      <c r="AV161" s="141">
        <f>'گام اول '!AW162</f>
        <v>75265808.209090903</v>
      </c>
      <c r="AW161" s="142">
        <f t="shared" si="104"/>
        <v>5268606.5746363634</v>
      </c>
      <c r="AX161" s="75">
        <f t="shared" si="105"/>
        <v>1529720.1634454541</v>
      </c>
      <c r="AY161" s="142">
        <f>'گام اول '!AZ162</f>
        <v>0</v>
      </c>
      <c r="AZ161" s="142">
        <f>'گام اول '!BA162</f>
        <v>0</v>
      </c>
      <c r="BA161" s="142">
        <f>'گام اول '!BB162</f>
        <v>0</v>
      </c>
      <c r="BB161" s="142">
        <f>'گام اول '!BC162</f>
        <v>0</v>
      </c>
      <c r="BC161" s="142">
        <f>'گام اول '!BD162</f>
        <v>0</v>
      </c>
      <c r="BD161" s="142">
        <f>'گام اول '!BE162</f>
        <v>0</v>
      </c>
      <c r="BE161" s="142">
        <f>'گام اول '!BF162</f>
        <v>0</v>
      </c>
      <c r="BF161" s="143">
        <f t="shared" si="106"/>
        <v>6798326.7380818175</v>
      </c>
      <c r="BG161" s="140">
        <f t="shared" si="107"/>
        <v>71122976</v>
      </c>
      <c r="BH161" s="144">
        <f t="shared" si="108"/>
        <v>77921303.209090903</v>
      </c>
      <c r="BI161" s="127">
        <f t="shared" si="141"/>
        <v>5960135</v>
      </c>
      <c r="BJ161" s="145">
        <f t="shared" si="109"/>
        <v>2980067.5</v>
      </c>
      <c r="BK161" s="145">
        <f t="shared" si="110"/>
        <v>894020.25</v>
      </c>
      <c r="BL161" s="146">
        <f t="shared" si="111"/>
        <v>1120000</v>
      </c>
      <c r="BM161" s="379">
        <v>0</v>
      </c>
      <c r="BN161" s="147">
        <f t="shared" si="112"/>
        <v>88875525.959090903</v>
      </c>
      <c r="BO161" s="148">
        <f t="shared" si="113"/>
        <v>75265808.209090903</v>
      </c>
      <c r="BP161" s="149">
        <f t="shared" si="114"/>
        <v>17311135.888090909</v>
      </c>
      <c r="BQ161" s="150">
        <f t="shared" si="115"/>
        <v>106186661.84718181</v>
      </c>
      <c r="BR161" s="151">
        <f t="shared" si="116"/>
        <v>100800</v>
      </c>
      <c r="BS161" s="147">
        <f t="shared" si="117"/>
        <v>106287461.84718181</v>
      </c>
      <c r="BT161" s="135">
        <v>0</v>
      </c>
      <c r="BU161" s="148">
        <f t="shared" si="118"/>
        <v>8887552.5959090907</v>
      </c>
      <c r="BV161" s="152">
        <f t="shared" si="119"/>
        <v>4443776.2979545454</v>
      </c>
      <c r="BW161" s="133">
        <f t="shared" si="120"/>
        <v>92956132.953318179</v>
      </c>
      <c r="BX161" s="147">
        <f t="shared" si="121"/>
        <v>9834222.75</v>
      </c>
      <c r="BY161" s="134">
        <f t="shared" si="122"/>
        <v>83121910.203318179</v>
      </c>
      <c r="CD161" s="388">
        <f>'گام اول '!AU162</f>
        <v>77921303.209090903</v>
      </c>
      <c r="CE161" s="389">
        <f>'گام اول '!AV162</f>
        <v>55297201.634454541</v>
      </c>
      <c r="CF161" s="389">
        <f>'گام اول '!AW162</f>
        <v>75265808.209090903</v>
      </c>
      <c r="CG161" s="389">
        <f>'گام اول '!AX162</f>
        <v>5268606.5746363634</v>
      </c>
      <c r="CH161" s="389">
        <f>'گام اول '!AY162</f>
        <v>1529720.1634454541</v>
      </c>
      <c r="CI161" s="389">
        <f>'گام اول '!AZ162</f>
        <v>0</v>
      </c>
      <c r="CJ161" s="389">
        <f>'گام اول '!BA162</f>
        <v>0</v>
      </c>
      <c r="CK161" s="389">
        <f>'گام اول '!BB162</f>
        <v>0</v>
      </c>
      <c r="CL161" s="389">
        <f>'گام اول '!BC162</f>
        <v>0</v>
      </c>
      <c r="CM161" s="389">
        <f>'گام اول '!BD162</f>
        <v>0</v>
      </c>
      <c r="CN161" s="389">
        <f>'گام اول '!BE162</f>
        <v>0</v>
      </c>
      <c r="CO161" s="389">
        <f>'گام اول '!BF162</f>
        <v>0</v>
      </c>
      <c r="CP161" s="389">
        <f>'گام اول '!BG162</f>
        <v>6798326.7380818175</v>
      </c>
      <c r="CQ161" s="389">
        <f>'گام اول '!BH162</f>
        <v>71122976</v>
      </c>
      <c r="CR161" s="389">
        <f t="shared" si="123"/>
        <v>77921303.209090903</v>
      </c>
      <c r="CS161" s="55">
        <f t="shared" si="142"/>
        <v>5960135</v>
      </c>
      <c r="CT161" s="388">
        <f t="shared" si="124"/>
        <v>2980067.5</v>
      </c>
      <c r="CU161" s="389">
        <f t="shared" si="125"/>
        <v>894020.25</v>
      </c>
      <c r="CV161" s="389">
        <f t="shared" si="126"/>
        <v>1120000</v>
      </c>
      <c r="CW161" s="55">
        <v>0</v>
      </c>
      <c r="CX161" s="389">
        <f t="shared" si="127"/>
        <v>88875525.959090903</v>
      </c>
      <c r="CY161" s="389">
        <f t="shared" si="128"/>
        <v>75265808.209090903</v>
      </c>
      <c r="CZ161" s="389">
        <f t="shared" si="129"/>
        <v>17311135.888090909</v>
      </c>
      <c r="DA161" s="389">
        <f t="shared" si="130"/>
        <v>106186661.84718181</v>
      </c>
      <c r="DB161" s="389">
        <f t="shared" si="131"/>
        <v>100800</v>
      </c>
      <c r="DC161" s="389">
        <f t="shared" si="132"/>
        <v>106287461.84718181</v>
      </c>
      <c r="DD161" s="394">
        <v>0</v>
      </c>
      <c r="DE161" s="389">
        <f t="shared" si="133"/>
        <v>8887552.5959090907</v>
      </c>
      <c r="DF161" s="389">
        <f t="shared" si="134"/>
        <v>4443776.2979545454</v>
      </c>
      <c r="DG161" s="389">
        <f t="shared" si="135"/>
        <v>92956132.953318179</v>
      </c>
      <c r="DH161" s="389">
        <f t="shared" si="136"/>
        <v>9834222.75</v>
      </c>
      <c r="DI161" s="389">
        <f t="shared" si="137"/>
        <v>83121910.203318179</v>
      </c>
      <c r="DJ161" s="389">
        <f t="shared" si="138"/>
        <v>0</v>
      </c>
      <c r="DL161" s="396">
        <f t="shared" si="139"/>
        <v>6638737.5</v>
      </c>
      <c r="DM161" s="396">
        <f t="shared" si="140"/>
        <v>-678602.5</v>
      </c>
    </row>
    <row r="162" spans="1:117" s="55" customFormat="1" ht="21" x14ac:dyDescent="0.2">
      <c r="A162" s="191">
        <f t="shared" si="102"/>
        <v>2655495</v>
      </c>
      <c r="B162" s="136">
        <f>'گام اول '!B163</f>
        <v>157</v>
      </c>
      <c r="C162" s="136">
        <f>'گام اول '!C163</f>
        <v>166</v>
      </c>
      <c r="D162" s="136">
        <f>'گام اول '!D163</f>
        <v>12987</v>
      </c>
      <c r="E162" s="136" t="str">
        <f>'گام اول '!E163</f>
        <v xml:space="preserve">محمدرضا </v>
      </c>
      <c r="F162" s="136" t="str">
        <f>'گام اول '!F163</f>
        <v>نظری</v>
      </c>
      <c r="G162" s="136" t="str">
        <f>'گام اول '!G163</f>
        <v xml:space="preserve">اداری </v>
      </c>
      <c r="H162" s="136" t="str">
        <f>'گام اول '!H163</f>
        <v>سازمان</v>
      </c>
      <c r="I162" s="136" t="str">
        <f>'گام اول '!I163</f>
        <v>124-700-4233673-1</v>
      </c>
      <c r="J162" s="136" t="str">
        <f>'گام اول '!J163</f>
        <v>0520650247</v>
      </c>
      <c r="K162" s="136" t="str">
        <f>'گام اول '!K163</f>
        <v>0039317908</v>
      </c>
      <c r="L162" s="136" t="str">
        <f>'گام اول '!L163</f>
        <v>سازمان</v>
      </c>
      <c r="M162" s="136" t="str">
        <f>'گام اول '!M163</f>
        <v>اداری-کاردانی</v>
      </c>
      <c r="N162" s="120">
        <f>'گام اول '!N163</f>
        <v>0</v>
      </c>
      <c r="O162" s="119">
        <f>'گام اول '!O163</f>
        <v>0</v>
      </c>
      <c r="P162" s="121">
        <f>'گام اول '!P163</f>
        <v>0</v>
      </c>
      <c r="Q162" s="358">
        <f>'گام اول '!Q163</f>
        <v>30</v>
      </c>
      <c r="R162" s="358">
        <f>'گام اول '!R163</f>
        <v>45</v>
      </c>
      <c r="S162" s="358">
        <f>'گام اول '!S163</f>
        <v>0</v>
      </c>
      <c r="T162" s="358">
        <f>'گام اول '!T163</f>
        <v>0</v>
      </c>
      <c r="U162" s="137">
        <f>'گام اول '!U163</f>
        <v>0</v>
      </c>
      <c r="V162" s="120">
        <f>'گام اول '!W163</f>
        <v>0</v>
      </c>
      <c r="W162" s="121">
        <f>'گام اول '!X163</f>
        <v>0</v>
      </c>
      <c r="X162" s="366">
        <f>'گام اول '!Y163</f>
        <v>0</v>
      </c>
      <c r="Y162" s="366">
        <f>'گام اول '!Z163</f>
        <v>0</v>
      </c>
      <c r="Z162" s="138">
        <f>'گام اول '!AA163</f>
        <v>1311206</v>
      </c>
      <c r="AA162" s="138">
        <f>'گام اول '!AB163</f>
        <v>0</v>
      </c>
      <c r="AB162" s="138">
        <f>'گام اول '!AC163</f>
        <v>1311206</v>
      </c>
      <c r="AC162" s="138">
        <f>'گام اول '!AD163</f>
        <v>4500000</v>
      </c>
      <c r="AD162" s="138">
        <f>'گام اول '!AE163</f>
        <v>6000000</v>
      </c>
      <c r="AE162" s="139">
        <f>'گام اول '!AF163</f>
        <v>250321.14545454542</v>
      </c>
      <c r="AF162" s="122">
        <f>'گام اول '!AG163</f>
        <v>39336180</v>
      </c>
      <c r="AG162" s="123">
        <f>'گام اول '!AH163</f>
        <v>0</v>
      </c>
      <c r="AH162" s="123">
        <f>'گام اول '!AI163</f>
        <v>11264451.545454543</v>
      </c>
      <c r="AI162" s="123">
        <f>'گام اول '!AJ163</f>
        <v>0</v>
      </c>
      <c r="AJ162" s="123">
        <f>'گام اول '!AK163</f>
        <v>4500000</v>
      </c>
      <c r="AK162" s="123">
        <f>'گام اول '!AL163</f>
        <v>6000000</v>
      </c>
      <c r="AL162" s="123">
        <f>'گام اول '!AM163</f>
        <v>0</v>
      </c>
      <c r="AM162" s="123">
        <f>'گام اول '!AN163</f>
        <v>0</v>
      </c>
      <c r="AN162" s="123">
        <f>'گام اول '!AO163</f>
        <v>0</v>
      </c>
      <c r="AO162" s="123">
        <f>'گام اول '!AP163</f>
        <v>4200000</v>
      </c>
      <c r="AP162" s="123">
        <f>'گام اول '!AQ163</f>
        <v>0</v>
      </c>
      <c r="AQ162" s="123">
        <f>'گام اول '!AR163</f>
        <v>0</v>
      </c>
      <c r="AR162" s="123">
        <f>'گام اول '!AS163</f>
        <v>0</v>
      </c>
      <c r="AS162" s="375">
        <f>'گام اول '!AT163</f>
        <v>0</v>
      </c>
      <c r="AT162" s="368">
        <f t="shared" si="103"/>
        <v>65300631.545454547</v>
      </c>
      <c r="AU162" s="173">
        <f>'گام اول '!AV163</f>
        <v>46029587.337272726</v>
      </c>
      <c r="AV162" s="141">
        <f>'گام اول '!AW163</f>
        <v>65300631.545454547</v>
      </c>
      <c r="AW162" s="142">
        <f t="shared" si="104"/>
        <v>4571044.2081818189</v>
      </c>
      <c r="AX162" s="75">
        <f t="shared" si="105"/>
        <v>602958.7337272726</v>
      </c>
      <c r="AY162" s="142">
        <f>'گام اول '!AZ163</f>
        <v>0</v>
      </c>
      <c r="AZ162" s="142">
        <f>'گام اول '!BA163</f>
        <v>0</v>
      </c>
      <c r="BA162" s="142">
        <f>'گام اول '!BB163</f>
        <v>0</v>
      </c>
      <c r="BB162" s="142">
        <f>'گام اول '!BC163</f>
        <v>0</v>
      </c>
      <c r="BC162" s="142">
        <f>'گام اول '!BD163</f>
        <v>0</v>
      </c>
      <c r="BD162" s="142">
        <f>'گام اول '!BE163</f>
        <v>0</v>
      </c>
      <c r="BE162" s="142">
        <f>'گام اول '!BF163</f>
        <v>0</v>
      </c>
      <c r="BF162" s="143">
        <f t="shared" si="106"/>
        <v>5174002.9419090915</v>
      </c>
      <c r="BG162" s="140">
        <f t="shared" si="107"/>
        <v>60126628</v>
      </c>
      <c r="BH162" s="144">
        <f t="shared" si="108"/>
        <v>65300631.545454547</v>
      </c>
      <c r="BI162" s="127">
        <f t="shared" si="141"/>
        <v>6556030</v>
      </c>
      <c r="BJ162" s="145">
        <f t="shared" si="109"/>
        <v>3278015</v>
      </c>
      <c r="BK162" s="145">
        <f t="shared" si="110"/>
        <v>983404.5</v>
      </c>
      <c r="BL162" s="146">
        <f t="shared" si="111"/>
        <v>1120000</v>
      </c>
      <c r="BM162" s="379">
        <v>0</v>
      </c>
      <c r="BN162" s="147">
        <f t="shared" si="112"/>
        <v>77238081.045454547</v>
      </c>
      <c r="BO162" s="148">
        <f t="shared" si="113"/>
        <v>65300631.545454547</v>
      </c>
      <c r="BP162" s="149">
        <f t="shared" si="114"/>
        <v>15019145.255454546</v>
      </c>
      <c r="BQ162" s="150">
        <f t="shared" si="115"/>
        <v>92257226.300909087</v>
      </c>
      <c r="BR162" s="151">
        <f t="shared" si="116"/>
        <v>100800</v>
      </c>
      <c r="BS162" s="147">
        <f t="shared" si="117"/>
        <v>92358026.300909087</v>
      </c>
      <c r="BT162" s="135">
        <v>0</v>
      </c>
      <c r="BU162" s="148">
        <f t="shared" si="118"/>
        <v>7723808.1045454554</v>
      </c>
      <c r="BV162" s="152">
        <f t="shared" si="119"/>
        <v>3861904.0522727277</v>
      </c>
      <c r="BW162" s="133">
        <f t="shared" si="120"/>
        <v>80772314.144090906</v>
      </c>
      <c r="BX162" s="147">
        <f t="shared" si="121"/>
        <v>10817449.5</v>
      </c>
      <c r="BY162" s="134">
        <f t="shared" si="122"/>
        <v>69954864.644090906</v>
      </c>
      <c r="CD162" s="388">
        <f>'گام اول '!AU163</f>
        <v>65300631.545454547</v>
      </c>
      <c r="CE162" s="389">
        <f>'گام اول '!AV163</f>
        <v>46029587.337272726</v>
      </c>
      <c r="CF162" s="389">
        <f>'گام اول '!AW163</f>
        <v>65300631.545454547</v>
      </c>
      <c r="CG162" s="389">
        <f>'گام اول '!AX163</f>
        <v>4571044.2081818189</v>
      </c>
      <c r="CH162" s="389">
        <f>'گام اول '!AY163</f>
        <v>602958.7337272726</v>
      </c>
      <c r="CI162" s="389">
        <f>'گام اول '!AZ163</f>
        <v>0</v>
      </c>
      <c r="CJ162" s="389">
        <f>'گام اول '!BA163</f>
        <v>0</v>
      </c>
      <c r="CK162" s="389">
        <f>'گام اول '!BB163</f>
        <v>0</v>
      </c>
      <c r="CL162" s="389">
        <f>'گام اول '!BC163</f>
        <v>0</v>
      </c>
      <c r="CM162" s="389">
        <f>'گام اول '!BD163</f>
        <v>0</v>
      </c>
      <c r="CN162" s="389">
        <f>'گام اول '!BE163</f>
        <v>0</v>
      </c>
      <c r="CO162" s="389">
        <f>'گام اول '!BF163</f>
        <v>0</v>
      </c>
      <c r="CP162" s="389">
        <f>'گام اول '!BG163</f>
        <v>5174002.9419090915</v>
      </c>
      <c r="CQ162" s="389">
        <f>'گام اول '!BH163</f>
        <v>60126628</v>
      </c>
      <c r="CR162" s="389">
        <f t="shared" si="123"/>
        <v>65300631.545454547</v>
      </c>
      <c r="CS162" s="55">
        <f t="shared" si="142"/>
        <v>6556030</v>
      </c>
      <c r="CT162" s="388">
        <f t="shared" si="124"/>
        <v>3278015</v>
      </c>
      <c r="CU162" s="389">
        <f t="shared" si="125"/>
        <v>983404.5</v>
      </c>
      <c r="CV162" s="389">
        <f t="shared" si="126"/>
        <v>1120000</v>
      </c>
      <c r="CW162" s="55">
        <v>0</v>
      </c>
      <c r="CX162" s="389">
        <f t="shared" si="127"/>
        <v>77238081.045454547</v>
      </c>
      <c r="CY162" s="389">
        <f t="shared" si="128"/>
        <v>65300631.545454547</v>
      </c>
      <c r="CZ162" s="389">
        <f t="shared" si="129"/>
        <v>15019145.255454546</v>
      </c>
      <c r="DA162" s="389">
        <f t="shared" si="130"/>
        <v>92257226.300909087</v>
      </c>
      <c r="DB162" s="389">
        <f t="shared" si="131"/>
        <v>100800</v>
      </c>
      <c r="DC162" s="389">
        <f t="shared" si="132"/>
        <v>92358026.300909087</v>
      </c>
      <c r="DD162" s="394">
        <v>0</v>
      </c>
      <c r="DE162" s="389">
        <f t="shared" si="133"/>
        <v>7723808.1045454554</v>
      </c>
      <c r="DF162" s="389">
        <f t="shared" si="134"/>
        <v>3861904.0522727277</v>
      </c>
      <c r="DG162" s="389">
        <f t="shared" si="135"/>
        <v>80772314.144090906</v>
      </c>
      <c r="DH162" s="389">
        <f t="shared" si="136"/>
        <v>10817449.5</v>
      </c>
      <c r="DI162" s="389">
        <f t="shared" si="137"/>
        <v>69954864.644090906</v>
      </c>
      <c r="DJ162" s="389">
        <f t="shared" si="138"/>
        <v>0</v>
      </c>
      <c r="DL162" s="396">
        <f t="shared" si="139"/>
        <v>6638737.5</v>
      </c>
      <c r="DM162" s="396">
        <f t="shared" si="140"/>
        <v>-82707.5</v>
      </c>
    </row>
    <row r="163" spans="1:117" s="55" customFormat="1" ht="21" x14ac:dyDescent="0.2">
      <c r="A163" s="191">
        <f t="shared" si="102"/>
        <v>2655495</v>
      </c>
      <c r="B163" s="136">
        <f>'گام اول '!B164</f>
        <v>158</v>
      </c>
      <c r="C163" s="136">
        <f>'گام اول '!C164</f>
        <v>167</v>
      </c>
      <c r="D163" s="136">
        <f>'گام اول '!D164</f>
        <v>12988</v>
      </c>
      <c r="E163" s="136" t="str">
        <f>'گام اول '!E164</f>
        <v>مهران</v>
      </c>
      <c r="F163" s="136" t="str">
        <f>'گام اول '!F164</f>
        <v>مروی مقدم شهری</v>
      </c>
      <c r="G163" s="136" t="str">
        <f>'گام اول '!G164</f>
        <v xml:space="preserve">اداری </v>
      </c>
      <c r="H163" s="136" t="str">
        <f>'گام اول '!H164</f>
        <v>سازمان</v>
      </c>
      <c r="I163" s="136" t="str">
        <f>'گام اول '!I164</f>
        <v>124-813-3429433-1</v>
      </c>
      <c r="J163" s="136" t="str">
        <f>'گام اول '!J164</f>
        <v>0910072086</v>
      </c>
      <c r="K163" s="136" t="str">
        <f>'گام اول '!K164</f>
        <v>0069933500</v>
      </c>
      <c r="L163" s="136" t="str">
        <f>'گام اول '!L164</f>
        <v>سازمان</v>
      </c>
      <c r="M163" s="136" t="str">
        <f>'گام اول '!M164</f>
        <v>اداری-کارشناسی</v>
      </c>
      <c r="N163" s="120">
        <f>'گام اول '!N164</f>
        <v>0</v>
      </c>
      <c r="O163" s="119">
        <f>'گام اول '!O164</f>
        <v>0</v>
      </c>
      <c r="P163" s="121">
        <f>'گام اول '!P164</f>
        <v>0</v>
      </c>
      <c r="Q163" s="358">
        <f>'گام اول '!Q164</f>
        <v>30</v>
      </c>
      <c r="R163" s="358">
        <f>'گام اول '!R164</f>
        <v>68</v>
      </c>
      <c r="S163" s="358">
        <f>'گام اول '!S164</f>
        <v>0</v>
      </c>
      <c r="T163" s="358">
        <f>'گام اول '!T164</f>
        <v>0</v>
      </c>
      <c r="U163" s="137">
        <f>'گام اول '!U164</f>
        <v>0</v>
      </c>
      <c r="V163" s="120">
        <f>'گام اول '!W164</f>
        <v>0</v>
      </c>
      <c r="W163" s="121">
        <f>'گام اول '!X164</f>
        <v>0</v>
      </c>
      <c r="X163" s="366">
        <f>'گام اول '!Y164</f>
        <v>0</v>
      </c>
      <c r="Y163" s="366">
        <f>'گام اول '!Z164</f>
        <v>0</v>
      </c>
      <c r="Z163" s="138">
        <f>'گام اول '!AA164</f>
        <v>1477052</v>
      </c>
      <c r="AA163" s="138">
        <f>'گام اول '!AB164</f>
        <v>46667</v>
      </c>
      <c r="AB163" s="138">
        <f>'گام اول '!AC164</f>
        <v>1523719</v>
      </c>
      <c r="AC163" s="138">
        <f>'گام اول '!AD164</f>
        <v>4500000</v>
      </c>
      <c r="AD163" s="138">
        <f>'گام اول '!AE164</f>
        <v>6000000</v>
      </c>
      <c r="AE163" s="139">
        <f>'گام اول '!AF164</f>
        <v>290891.80909090908</v>
      </c>
      <c r="AF163" s="122">
        <f>'گام اول '!AG164</f>
        <v>44311560</v>
      </c>
      <c r="AG163" s="123">
        <f>'گام اول '!AH164</f>
        <v>1400010</v>
      </c>
      <c r="AH163" s="123">
        <f>'گام اول '!AI164</f>
        <v>19780643.018181816</v>
      </c>
      <c r="AI163" s="123">
        <f>'گام اول '!AJ164</f>
        <v>0</v>
      </c>
      <c r="AJ163" s="123">
        <f>'گام اول '!AK164</f>
        <v>4500000</v>
      </c>
      <c r="AK163" s="123">
        <f>'گام اول '!AL164</f>
        <v>6000000</v>
      </c>
      <c r="AL163" s="123">
        <f>'گام اول '!AM164</f>
        <v>0</v>
      </c>
      <c r="AM163" s="123">
        <f>'گام اول '!AN164</f>
        <v>0</v>
      </c>
      <c r="AN163" s="123">
        <f>'گام اول '!AO164</f>
        <v>0</v>
      </c>
      <c r="AO163" s="123">
        <f>'گام اول '!AP164</f>
        <v>4200000</v>
      </c>
      <c r="AP163" s="123">
        <f>'گام اول '!AQ164</f>
        <v>0</v>
      </c>
      <c r="AQ163" s="123">
        <f>'گام اول '!AR164</f>
        <v>0</v>
      </c>
      <c r="AR163" s="123">
        <f>'گام اول '!AS164</f>
        <v>0</v>
      </c>
      <c r="AS163" s="375">
        <f>'گام اول '!AT164</f>
        <v>0</v>
      </c>
      <c r="AT163" s="368">
        <f t="shared" si="103"/>
        <v>80192213.018181816</v>
      </c>
      <c r="AU163" s="173">
        <f>'گام اول '!AV164</f>
        <v>59878758.106909089</v>
      </c>
      <c r="AV163" s="141">
        <f>'گام اول '!AW164</f>
        <v>80192213.018181816</v>
      </c>
      <c r="AW163" s="142">
        <f t="shared" si="104"/>
        <v>5613454.9112727279</v>
      </c>
      <c r="AX163" s="75">
        <f t="shared" si="105"/>
        <v>1987875.8106909089</v>
      </c>
      <c r="AY163" s="142">
        <f>'گام اول '!AZ164</f>
        <v>0</v>
      </c>
      <c r="AZ163" s="142">
        <f>'گام اول '!BA164</f>
        <v>0</v>
      </c>
      <c r="BA163" s="142">
        <f>'گام اول '!BB164</f>
        <v>0</v>
      </c>
      <c r="BB163" s="142">
        <f>'گام اول '!BC164</f>
        <v>0</v>
      </c>
      <c r="BC163" s="142">
        <f>'گام اول '!BD164</f>
        <v>0</v>
      </c>
      <c r="BD163" s="142">
        <f>'گام اول '!BE164</f>
        <v>0</v>
      </c>
      <c r="BE163" s="142">
        <f>'گام اول '!BF164</f>
        <v>0</v>
      </c>
      <c r="BF163" s="143">
        <f t="shared" si="106"/>
        <v>7601330.7219636366</v>
      </c>
      <c r="BG163" s="140">
        <f t="shared" si="107"/>
        <v>72590882</v>
      </c>
      <c r="BH163" s="144">
        <f t="shared" si="108"/>
        <v>80192213.018181816</v>
      </c>
      <c r="BI163" s="398">
        <f t="shared" ref="BI163:BI169" si="149">(((885165*30)*3)/12)/30*Q163</f>
        <v>6638737.5</v>
      </c>
      <c r="BJ163" s="145">
        <f t="shared" si="109"/>
        <v>3809297.5</v>
      </c>
      <c r="BK163" s="145">
        <f t="shared" si="110"/>
        <v>1142789.25</v>
      </c>
      <c r="BL163" s="146">
        <f t="shared" si="111"/>
        <v>1120000</v>
      </c>
      <c r="BM163" s="379">
        <v>0</v>
      </c>
      <c r="BN163" s="147">
        <f t="shared" si="112"/>
        <v>92903037.268181816</v>
      </c>
      <c r="BO163" s="148">
        <f t="shared" si="113"/>
        <v>80192213.018181816</v>
      </c>
      <c r="BP163" s="149">
        <f t="shared" si="114"/>
        <v>18444208.994181819</v>
      </c>
      <c r="BQ163" s="150">
        <f t="shared" si="115"/>
        <v>111347246.26236364</v>
      </c>
      <c r="BR163" s="151">
        <f t="shared" si="116"/>
        <v>100800</v>
      </c>
      <c r="BS163" s="147">
        <f t="shared" si="117"/>
        <v>111448046.26236364</v>
      </c>
      <c r="BT163" s="135">
        <v>0</v>
      </c>
      <c r="BU163" s="148">
        <f t="shared" si="118"/>
        <v>9290303.7268181816</v>
      </c>
      <c r="BV163" s="152">
        <f t="shared" si="119"/>
        <v>4645151.8634090908</v>
      </c>
      <c r="BW163" s="133">
        <f t="shared" si="120"/>
        <v>97512590.672136366</v>
      </c>
      <c r="BX163" s="147">
        <f t="shared" si="121"/>
        <v>11590824.25</v>
      </c>
      <c r="BY163" s="134">
        <f t="shared" si="122"/>
        <v>85921766.422136366</v>
      </c>
      <c r="CD163" s="388">
        <f>'گام اول '!AU164</f>
        <v>80192213.018181816</v>
      </c>
      <c r="CE163" s="389">
        <f>'گام اول '!AV164</f>
        <v>59878758.106909089</v>
      </c>
      <c r="CF163" s="389">
        <f>'گام اول '!AW164</f>
        <v>80192213.018181816</v>
      </c>
      <c r="CG163" s="389">
        <f>'گام اول '!AX164</f>
        <v>5613454.9112727279</v>
      </c>
      <c r="CH163" s="389">
        <f>'گام اول '!AY164</f>
        <v>1987875.8106909089</v>
      </c>
      <c r="CI163" s="389">
        <f>'گام اول '!AZ164</f>
        <v>0</v>
      </c>
      <c r="CJ163" s="389">
        <f>'گام اول '!BA164</f>
        <v>0</v>
      </c>
      <c r="CK163" s="389">
        <f>'گام اول '!BB164</f>
        <v>0</v>
      </c>
      <c r="CL163" s="389">
        <f>'گام اول '!BC164</f>
        <v>0</v>
      </c>
      <c r="CM163" s="389">
        <f>'گام اول '!BD164</f>
        <v>0</v>
      </c>
      <c r="CN163" s="389">
        <f>'گام اول '!BE164</f>
        <v>0</v>
      </c>
      <c r="CO163" s="389">
        <f>'گام اول '!BF164</f>
        <v>0</v>
      </c>
      <c r="CP163" s="389">
        <f>'گام اول '!BG164</f>
        <v>7601330.7219636366</v>
      </c>
      <c r="CQ163" s="389">
        <f>'گام اول '!BH164</f>
        <v>72590882</v>
      </c>
      <c r="CR163" s="389">
        <f t="shared" si="123"/>
        <v>80192213.018181816</v>
      </c>
      <c r="CS163" s="399">
        <f t="shared" ref="CS163:CS169" si="150">(885165*30/12*3)/30*Q163</f>
        <v>6638737.5</v>
      </c>
      <c r="CT163" s="388">
        <f t="shared" si="124"/>
        <v>3809297.5</v>
      </c>
      <c r="CU163" s="389">
        <f t="shared" si="125"/>
        <v>1142789.25</v>
      </c>
      <c r="CV163" s="389">
        <f t="shared" si="126"/>
        <v>1120000</v>
      </c>
      <c r="CW163" s="55">
        <v>0</v>
      </c>
      <c r="CX163" s="389">
        <f t="shared" si="127"/>
        <v>92903037.268181816</v>
      </c>
      <c r="CY163" s="389">
        <f t="shared" si="128"/>
        <v>80192213.018181816</v>
      </c>
      <c r="CZ163" s="389">
        <f t="shared" si="129"/>
        <v>18444208.994181819</v>
      </c>
      <c r="DA163" s="389">
        <f t="shared" si="130"/>
        <v>111347246.26236364</v>
      </c>
      <c r="DB163" s="389">
        <f t="shared" si="131"/>
        <v>100800</v>
      </c>
      <c r="DC163" s="389">
        <f t="shared" si="132"/>
        <v>111448046.26236364</v>
      </c>
      <c r="DD163" s="394">
        <v>0</v>
      </c>
      <c r="DE163" s="389">
        <f t="shared" si="133"/>
        <v>9290303.7268181816</v>
      </c>
      <c r="DF163" s="389">
        <f t="shared" si="134"/>
        <v>4645151.8634090908</v>
      </c>
      <c r="DG163" s="389">
        <f t="shared" si="135"/>
        <v>97512590.672136366</v>
      </c>
      <c r="DH163" s="389">
        <f t="shared" si="136"/>
        <v>11590824.25</v>
      </c>
      <c r="DI163" s="389">
        <f t="shared" si="137"/>
        <v>85921766.422136366</v>
      </c>
      <c r="DJ163" s="389">
        <f t="shared" si="138"/>
        <v>0</v>
      </c>
      <c r="DL163" s="397">
        <f t="shared" si="139"/>
        <v>6638737.5</v>
      </c>
      <c r="DM163" s="397">
        <f t="shared" si="140"/>
        <v>0</v>
      </c>
    </row>
    <row r="164" spans="1:117" s="55" customFormat="1" ht="21" x14ac:dyDescent="0.2">
      <c r="A164" s="191">
        <f t="shared" si="102"/>
        <v>2655495</v>
      </c>
      <c r="B164" s="136">
        <f>'گام اول '!B165</f>
        <v>159</v>
      </c>
      <c r="C164" s="136">
        <f>'گام اول '!C165</f>
        <v>168</v>
      </c>
      <c r="D164" s="136">
        <f>'گام اول '!D165</f>
        <v>12989</v>
      </c>
      <c r="E164" s="136" t="str">
        <f>'گام اول '!E165</f>
        <v>صابر</v>
      </c>
      <c r="F164" s="136" t="str">
        <f>'گام اول '!F165</f>
        <v>آهنی فریمانی</v>
      </c>
      <c r="G164" s="136" t="str">
        <f>'گام اول '!G165</f>
        <v xml:space="preserve">اداری </v>
      </c>
      <c r="H164" s="136" t="str">
        <f>'گام اول '!H165</f>
        <v>سازمان</v>
      </c>
      <c r="I164" s="136" t="str">
        <f>'گام اول '!I165</f>
        <v>124-700-4191233-1</v>
      </c>
      <c r="J164" s="136" t="str">
        <f>'گام اول '!J165</f>
        <v>0840143974</v>
      </c>
      <c r="K164" s="136" t="str">
        <f>'گام اول '!K165</f>
        <v>0012867449</v>
      </c>
      <c r="L164" s="136" t="str">
        <f>'گام اول '!L165</f>
        <v>سازمان</v>
      </c>
      <c r="M164" s="136" t="str">
        <f>'گام اول '!M165</f>
        <v>اداری-کارشناسی</v>
      </c>
      <c r="N164" s="120">
        <f>'گام اول '!N165</f>
        <v>0</v>
      </c>
      <c r="O164" s="119">
        <f>'گام اول '!O165</f>
        <v>0</v>
      </c>
      <c r="P164" s="121">
        <f>'گام اول '!P165</f>
        <v>0</v>
      </c>
      <c r="Q164" s="358">
        <f>'گام اول '!Q165</f>
        <v>30</v>
      </c>
      <c r="R164" s="358">
        <f>'گام اول '!R165</f>
        <v>100</v>
      </c>
      <c r="S164" s="358">
        <f>'گام اول '!S165</f>
        <v>0</v>
      </c>
      <c r="T164" s="358">
        <f>'گام اول '!T165</f>
        <v>0</v>
      </c>
      <c r="U164" s="137">
        <f>'گام اول '!U165</f>
        <v>0</v>
      </c>
      <c r="V164" s="120">
        <f>'گام اول '!W165</f>
        <v>0</v>
      </c>
      <c r="W164" s="121">
        <f>'گام اول '!X165</f>
        <v>0</v>
      </c>
      <c r="X164" s="366">
        <f>'گام اول '!Y165</f>
        <v>0</v>
      </c>
      <c r="Y164" s="366">
        <f>'گام اول '!Z165</f>
        <v>0</v>
      </c>
      <c r="Z164" s="138">
        <f>'گام اول '!AA165</f>
        <v>1477052</v>
      </c>
      <c r="AA164" s="138">
        <f>'گام اول '!AB165</f>
        <v>0</v>
      </c>
      <c r="AB164" s="138">
        <f>'گام اول '!AC165</f>
        <v>1477052</v>
      </c>
      <c r="AC164" s="138">
        <f>'گام اول '!AD165</f>
        <v>4500000</v>
      </c>
      <c r="AD164" s="138">
        <f>'گام اول '!AE165</f>
        <v>6000000</v>
      </c>
      <c r="AE164" s="139">
        <f>'گام اول '!AF165</f>
        <v>281982.65454545454</v>
      </c>
      <c r="AF164" s="122">
        <f>'گام اول '!AG165</f>
        <v>44311560</v>
      </c>
      <c r="AG164" s="123">
        <f>'گام اول '!AH165</f>
        <v>0</v>
      </c>
      <c r="AH164" s="123">
        <f>'گام اول '!AI165</f>
        <v>28198265.454545453</v>
      </c>
      <c r="AI164" s="123">
        <f>'گام اول '!AJ165</f>
        <v>0</v>
      </c>
      <c r="AJ164" s="123">
        <f>'گام اول '!AK165</f>
        <v>4500000</v>
      </c>
      <c r="AK164" s="123">
        <f>'گام اول '!AL165</f>
        <v>6000000</v>
      </c>
      <c r="AL164" s="123">
        <f>'گام اول '!AM165</f>
        <v>0</v>
      </c>
      <c r="AM164" s="123">
        <f>'گام اول '!AN165</f>
        <v>0</v>
      </c>
      <c r="AN164" s="123">
        <f>'گام اول '!AO165</f>
        <v>0</v>
      </c>
      <c r="AO164" s="123">
        <f>'گام اول '!AP165</f>
        <v>4200000</v>
      </c>
      <c r="AP164" s="123">
        <f>'گام اول '!AQ165</f>
        <v>0</v>
      </c>
      <c r="AQ164" s="123">
        <f>'گام اول '!AR165</f>
        <v>0</v>
      </c>
      <c r="AR164" s="123">
        <f>'گام اول '!AS165</f>
        <v>0</v>
      </c>
      <c r="AS164" s="375">
        <f>'گام اول '!AT165</f>
        <v>0</v>
      </c>
      <c r="AT164" s="368">
        <f t="shared" si="103"/>
        <v>87209825.454545453</v>
      </c>
      <c r="AU164" s="173">
        <f>'گام اول '!AV165</f>
        <v>66405137.672727272</v>
      </c>
      <c r="AV164" s="141">
        <f>'گام اول '!AW165</f>
        <v>87209825.454545453</v>
      </c>
      <c r="AW164" s="142">
        <f t="shared" si="104"/>
        <v>6104687.7818181822</v>
      </c>
      <c r="AX164" s="75">
        <f t="shared" si="105"/>
        <v>2640513.7672727276</v>
      </c>
      <c r="AY164" s="142">
        <f>'گام اول '!AZ165</f>
        <v>0</v>
      </c>
      <c r="AZ164" s="142">
        <f>'گام اول '!BA165</f>
        <v>0</v>
      </c>
      <c r="BA164" s="142">
        <f>'گام اول '!BB165</f>
        <v>0</v>
      </c>
      <c r="BB164" s="142">
        <f>'گام اول '!BC165</f>
        <v>0</v>
      </c>
      <c r="BC164" s="142">
        <f>'گام اول '!BD165</f>
        <v>0</v>
      </c>
      <c r="BD164" s="142">
        <f>'گام اول '!BE165</f>
        <v>0</v>
      </c>
      <c r="BE164" s="142">
        <f>'گام اول '!BF165</f>
        <v>0</v>
      </c>
      <c r="BF164" s="143">
        <f t="shared" si="106"/>
        <v>8745201.5490909107</v>
      </c>
      <c r="BG164" s="140">
        <f t="shared" si="107"/>
        <v>78464623</v>
      </c>
      <c r="BH164" s="144">
        <f t="shared" si="108"/>
        <v>87209825.454545453</v>
      </c>
      <c r="BI164" s="398">
        <f t="shared" si="149"/>
        <v>6638737.5</v>
      </c>
      <c r="BJ164" s="145">
        <f t="shared" si="109"/>
        <v>3692630</v>
      </c>
      <c r="BK164" s="145">
        <f t="shared" si="110"/>
        <v>1107789</v>
      </c>
      <c r="BL164" s="146">
        <f t="shared" si="111"/>
        <v>1120000</v>
      </c>
      <c r="BM164" s="379">
        <v>0</v>
      </c>
      <c r="BN164" s="147">
        <f t="shared" si="112"/>
        <v>99768981.954545453</v>
      </c>
      <c r="BO164" s="148">
        <f t="shared" si="113"/>
        <v>87209825.454545453</v>
      </c>
      <c r="BP164" s="149">
        <f t="shared" si="114"/>
        <v>20058259.854545455</v>
      </c>
      <c r="BQ164" s="150">
        <f t="shared" si="115"/>
        <v>119827241.80909091</v>
      </c>
      <c r="BR164" s="151">
        <f t="shared" si="116"/>
        <v>100800</v>
      </c>
      <c r="BS164" s="147">
        <f t="shared" si="117"/>
        <v>119928041.80909091</v>
      </c>
      <c r="BT164" s="135">
        <v>0</v>
      </c>
      <c r="BU164" s="148">
        <f t="shared" si="118"/>
        <v>9976898.1954545453</v>
      </c>
      <c r="BV164" s="152">
        <f t="shared" si="119"/>
        <v>4988449.0977272727</v>
      </c>
      <c r="BW164" s="133">
        <f t="shared" si="120"/>
        <v>104962694.51590909</v>
      </c>
      <c r="BX164" s="147">
        <f t="shared" si="121"/>
        <v>11439156.5</v>
      </c>
      <c r="BY164" s="134">
        <f t="shared" si="122"/>
        <v>93523538.015909091</v>
      </c>
      <c r="CD164" s="388">
        <f>'گام اول '!AU165</f>
        <v>87209825.454545453</v>
      </c>
      <c r="CE164" s="389">
        <f>'گام اول '!AV165</f>
        <v>66405137.672727272</v>
      </c>
      <c r="CF164" s="389">
        <f>'گام اول '!AW165</f>
        <v>87209825.454545453</v>
      </c>
      <c r="CG164" s="389">
        <f>'گام اول '!AX165</f>
        <v>6104687.7818181822</v>
      </c>
      <c r="CH164" s="389">
        <f>'گام اول '!AY165</f>
        <v>2640513.7672727276</v>
      </c>
      <c r="CI164" s="389">
        <f>'گام اول '!AZ165</f>
        <v>0</v>
      </c>
      <c r="CJ164" s="389">
        <f>'گام اول '!BA165</f>
        <v>0</v>
      </c>
      <c r="CK164" s="389">
        <f>'گام اول '!BB165</f>
        <v>0</v>
      </c>
      <c r="CL164" s="389">
        <f>'گام اول '!BC165</f>
        <v>0</v>
      </c>
      <c r="CM164" s="389">
        <f>'گام اول '!BD165</f>
        <v>0</v>
      </c>
      <c r="CN164" s="389">
        <f>'گام اول '!BE165</f>
        <v>0</v>
      </c>
      <c r="CO164" s="389">
        <f>'گام اول '!BF165</f>
        <v>0</v>
      </c>
      <c r="CP164" s="389">
        <f>'گام اول '!BG165</f>
        <v>8745201.5490909107</v>
      </c>
      <c r="CQ164" s="389">
        <f>'گام اول '!BH165</f>
        <v>78464623</v>
      </c>
      <c r="CR164" s="389">
        <f t="shared" si="123"/>
        <v>87209825.454545453</v>
      </c>
      <c r="CS164" s="399">
        <f t="shared" si="150"/>
        <v>6638737.5</v>
      </c>
      <c r="CT164" s="388">
        <f t="shared" si="124"/>
        <v>3692630</v>
      </c>
      <c r="CU164" s="389">
        <f t="shared" si="125"/>
        <v>1107789</v>
      </c>
      <c r="CV164" s="389">
        <f t="shared" si="126"/>
        <v>1120000</v>
      </c>
      <c r="CW164" s="55">
        <v>0</v>
      </c>
      <c r="CX164" s="389">
        <f t="shared" si="127"/>
        <v>99768981.954545453</v>
      </c>
      <c r="CY164" s="389">
        <f t="shared" si="128"/>
        <v>87209825.454545453</v>
      </c>
      <c r="CZ164" s="389">
        <f t="shared" si="129"/>
        <v>20058259.854545455</v>
      </c>
      <c r="DA164" s="389">
        <f t="shared" si="130"/>
        <v>119827241.80909091</v>
      </c>
      <c r="DB164" s="389">
        <f t="shared" si="131"/>
        <v>100800</v>
      </c>
      <c r="DC164" s="389">
        <f t="shared" si="132"/>
        <v>119928041.80909091</v>
      </c>
      <c r="DD164" s="394">
        <v>0</v>
      </c>
      <c r="DE164" s="389">
        <f t="shared" si="133"/>
        <v>9976898.1954545453</v>
      </c>
      <c r="DF164" s="389">
        <f t="shared" si="134"/>
        <v>4988449.0977272727</v>
      </c>
      <c r="DG164" s="389">
        <f t="shared" si="135"/>
        <v>104962694.51590909</v>
      </c>
      <c r="DH164" s="389">
        <f t="shared" si="136"/>
        <v>11439156.5</v>
      </c>
      <c r="DI164" s="389">
        <f t="shared" si="137"/>
        <v>93523538.015909091</v>
      </c>
      <c r="DJ164" s="389">
        <f t="shared" si="138"/>
        <v>0</v>
      </c>
      <c r="DL164" s="397">
        <f t="shared" si="139"/>
        <v>6638737.5</v>
      </c>
      <c r="DM164" s="397">
        <f t="shared" si="140"/>
        <v>0</v>
      </c>
    </row>
    <row r="165" spans="1:117" s="55" customFormat="1" ht="21" x14ac:dyDescent="0.2">
      <c r="A165" s="191">
        <f t="shared" si="102"/>
        <v>2655495</v>
      </c>
      <c r="B165" s="136">
        <f>'گام اول '!B166</f>
        <v>160</v>
      </c>
      <c r="C165" s="136">
        <f>'گام اول '!C166</f>
        <v>169</v>
      </c>
      <c r="D165" s="136">
        <f>'گام اول '!D166</f>
        <v>12990</v>
      </c>
      <c r="E165" s="136" t="str">
        <f>'گام اول '!E166</f>
        <v>سید علی</v>
      </c>
      <c r="F165" s="136" t="str">
        <f>'گام اول '!F166</f>
        <v>موسوی</v>
      </c>
      <c r="G165" s="136" t="str">
        <f>'گام اول '!G166</f>
        <v xml:space="preserve">اداری </v>
      </c>
      <c r="H165" s="136" t="str">
        <f>'گام اول '!H166</f>
        <v>سازمان</v>
      </c>
      <c r="I165" s="136" t="str">
        <f>'گام اول '!I166</f>
        <v>124-700-4301171-1</v>
      </c>
      <c r="J165" s="136" t="str">
        <f>'گام اول '!J166</f>
        <v>5409965175</v>
      </c>
      <c r="K165" s="136" t="str">
        <f>'گام اول '!K166</f>
        <v>0075258624</v>
      </c>
      <c r="L165" s="136" t="str">
        <f>'گام اول '!L166</f>
        <v>سازمان</v>
      </c>
      <c r="M165" s="136" t="str">
        <f>'گام اول '!M166</f>
        <v>اداری-کارشناسی ارشد</v>
      </c>
      <c r="N165" s="120">
        <f>'گام اول '!N166</f>
        <v>0</v>
      </c>
      <c r="O165" s="119">
        <f>'گام اول '!O166</f>
        <v>0</v>
      </c>
      <c r="P165" s="121">
        <f>'گام اول '!P166</f>
        <v>0</v>
      </c>
      <c r="Q165" s="358">
        <f>'گام اول '!Q166</f>
        <v>30</v>
      </c>
      <c r="R165" s="358">
        <f>'گام اول '!R166</f>
        <v>28</v>
      </c>
      <c r="S165" s="358">
        <f>'گام اول '!S166</f>
        <v>0</v>
      </c>
      <c r="T165" s="358">
        <f>'گام اول '!T166</f>
        <v>0</v>
      </c>
      <c r="U165" s="137">
        <f>'گام اول '!U166</f>
        <v>0</v>
      </c>
      <c r="V165" s="120">
        <f>'گام اول '!W166</f>
        <v>0</v>
      </c>
      <c r="W165" s="121">
        <f>'گام اول '!X166</f>
        <v>0</v>
      </c>
      <c r="X165" s="366">
        <f>'گام اول '!Y166</f>
        <v>0</v>
      </c>
      <c r="Y165" s="366">
        <f>'گام اول '!Z166</f>
        <v>0</v>
      </c>
      <c r="Z165" s="138">
        <f>'گام اول '!AA166</f>
        <v>1642901</v>
      </c>
      <c r="AA165" s="138">
        <f>'گام اول '!AB166</f>
        <v>46667</v>
      </c>
      <c r="AB165" s="138">
        <f>'گام اول '!AC166</f>
        <v>1689568</v>
      </c>
      <c r="AC165" s="138">
        <f>'گام اول '!AD166</f>
        <v>4500000</v>
      </c>
      <c r="AD165" s="138">
        <f>'گام اول '!AE166</f>
        <v>6000000</v>
      </c>
      <c r="AE165" s="139">
        <f>'گام اول '!AF166</f>
        <v>322553.89090909087</v>
      </c>
      <c r="AF165" s="122">
        <f>'گام اول '!AG166</f>
        <v>49287030</v>
      </c>
      <c r="AG165" s="123">
        <f>'گام اول '!AH166</f>
        <v>1400010</v>
      </c>
      <c r="AH165" s="123">
        <f>'گام اول '!AI166</f>
        <v>9031508.9454545453</v>
      </c>
      <c r="AI165" s="123">
        <f>'گام اول '!AJ166</f>
        <v>0</v>
      </c>
      <c r="AJ165" s="123">
        <f>'گام اول '!AK166</f>
        <v>4500000</v>
      </c>
      <c r="AK165" s="123">
        <f>'گام اول '!AL166</f>
        <v>6000000</v>
      </c>
      <c r="AL165" s="123">
        <f>'گام اول '!AM166</f>
        <v>0</v>
      </c>
      <c r="AM165" s="123">
        <f>'گام اول '!AN166</f>
        <v>0</v>
      </c>
      <c r="AN165" s="123">
        <f>'گام اول '!AO166</f>
        <v>0</v>
      </c>
      <c r="AO165" s="123">
        <f>'گام اول '!AP166</f>
        <v>4200000</v>
      </c>
      <c r="AP165" s="123">
        <f>'گام اول '!AQ166</f>
        <v>0</v>
      </c>
      <c r="AQ165" s="123">
        <f>'گام اول '!AR166</f>
        <v>0</v>
      </c>
      <c r="AR165" s="123">
        <f>'گام اول '!AS166</f>
        <v>0</v>
      </c>
      <c r="AS165" s="375">
        <f>'گام اول '!AT166</f>
        <v>0</v>
      </c>
      <c r="AT165" s="368">
        <f t="shared" si="103"/>
        <v>74418548.945454538</v>
      </c>
      <c r="AU165" s="173">
        <f>'گام اول '!AV166</f>
        <v>54509250.519272715</v>
      </c>
      <c r="AV165" s="141">
        <f>'گام اول '!AW166</f>
        <v>74418548.945454538</v>
      </c>
      <c r="AW165" s="142">
        <f t="shared" si="104"/>
        <v>5209298.4261818184</v>
      </c>
      <c r="AX165" s="75">
        <f t="shared" si="105"/>
        <v>1450925.0519272715</v>
      </c>
      <c r="AY165" s="142">
        <f>'گام اول '!AZ166</f>
        <v>0</v>
      </c>
      <c r="AZ165" s="142">
        <f>'گام اول '!BA166</f>
        <v>0</v>
      </c>
      <c r="BA165" s="142">
        <f>'گام اول '!BB166</f>
        <v>0</v>
      </c>
      <c r="BB165" s="142">
        <f>'گام اول '!BC166</f>
        <v>0</v>
      </c>
      <c r="BC165" s="142">
        <f>'گام اول '!BD166</f>
        <v>0</v>
      </c>
      <c r="BD165" s="142">
        <f>'گام اول '!BE166</f>
        <v>0</v>
      </c>
      <c r="BE165" s="142">
        <f>'گام اول '!BF166</f>
        <v>0</v>
      </c>
      <c r="BF165" s="143">
        <f t="shared" si="106"/>
        <v>6660223.4781090897</v>
      </c>
      <c r="BG165" s="140">
        <f t="shared" si="107"/>
        <v>67758325</v>
      </c>
      <c r="BH165" s="144">
        <f t="shared" si="108"/>
        <v>74418548.945454538</v>
      </c>
      <c r="BI165" s="398">
        <f t="shared" si="149"/>
        <v>6638737.5</v>
      </c>
      <c r="BJ165" s="145">
        <f t="shared" si="109"/>
        <v>4223920</v>
      </c>
      <c r="BK165" s="145">
        <f t="shared" si="110"/>
        <v>1267176</v>
      </c>
      <c r="BL165" s="146">
        <f t="shared" si="111"/>
        <v>1120000</v>
      </c>
      <c r="BM165" s="379">
        <v>0</v>
      </c>
      <c r="BN165" s="147">
        <f t="shared" si="112"/>
        <v>87668382.445454538</v>
      </c>
      <c r="BO165" s="148">
        <f t="shared" si="113"/>
        <v>74418548.945454538</v>
      </c>
      <c r="BP165" s="149">
        <f t="shared" si="114"/>
        <v>17116266.257454544</v>
      </c>
      <c r="BQ165" s="150">
        <f t="shared" si="115"/>
        <v>104784648.70290908</v>
      </c>
      <c r="BR165" s="151">
        <f t="shared" si="116"/>
        <v>100800</v>
      </c>
      <c r="BS165" s="147">
        <f t="shared" si="117"/>
        <v>104885448.70290908</v>
      </c>
      <c r="BT165" s="135">
        <v>0</v>
      </c>
      <c r="BU165" s="148">
        <f t="shared" si="118"/>
        <v>8766838.2445454542</v>
      </c>
      <c r="BV165" s="152">
        <f t="shared" si="119"/>
        <v>4383419.1222727271</v>
      </c>
      <c r="BW165" s="133">
        <f t="shared" si="120"/>
        <v>91735191.336090893</v>
      </c>
      <c r="BX165" s="147">
        <f t="shared" si="121"/>
        <v>12129833.5</v>
      </c>
      <c r="BY165" s="134">
        <f t="shared" si="122"/>
        <v>79605357.836090893</v>
      </c>
      <c r="CD165" s="388">
        <f>'گام اول '!AU166</f>
        <v>74418548.945454538</v>
      </c>
      <c r="CE165" s="389">
        <f>'گام اول '!AV166</f>
        <v>54509250.519272715</v>
      </c>
      <c r="CF165" s="389">
        <f>'گام اول '!AW166</f>
        <v>74418548.945454538</v>
      </c>
      <c r="CG165" s="389">
        <f>'گام اول '!AX166</f>
        <v>5209298.4261818184</v>
      </c>
      <c r="CH165" s="389">
        <f>'گام اول '!AY166</f>
        <v>1450925.0519272715</v>
      </c>
      <c r="CI165" s="389">
        <f>'گام اول '!AZ166</f>
        <v>0</v>
      </c>
      <c r="CJ165" s="389">
        <f>'گام اول '!BA166</f>
        <v>0</v>
      </c>
      <c r="CK165" s="389">
        <f>'گام اول '!BB166</f>
        <v>0</v>
      </c>
      <c r="CL165" s="389">
        <f>'گام اول '!BC166</f>
        <v>0</v>
      </c>
      <c r="CM165" s="389">
        <f>'گام اول '!BD166</f>
        <v>0</v>
      </c>
      <c r="CN165" s="389">
        <f>'گام اول '!BE166</f>
        <v>0</v>
      </c>
      <c r="CO165" s="389">
        <f>'گام اول '!BF166</f>
        <v>0</v>
      </c>
      <c r="CP165" s="389">
        <f>'گام اول '!BG166</f>
        <v>6660223.4781090897</v>
      </c>
      <c r="CQ165" s="389">
        <f>'گام اول '!BH166</f>
        <v>67758325</v>
      </c>
      <c r="CR165" s="389">
        <f t="shared" si="123"/>
        <v>74418548.945454538</v>
      </c>
      <c r="CS165" s="399">
        <f t="shared" si="150"/>
        <v>6638737.5</v>
      </c>
      <c r="CT165" s="388">
        <f t="shared" si="124"/>
        <v>4223920</v>
      </c>
      <c r="CU165" s="389">
        <f t="shared" si="125"/>
        <v>1267176</v>
      </c>
      <c r="CV165" s="389">
        <f t="shared" si="126"/>
        <v>1120000</v>
      </c>
      <c r="CW165" s="55">
        <v>0</v>
      </c>
      <c r="CX165" s="389">
        <f t="shared" si="127"/>
        <v>87668382.445454538</v>
      </c>
      <c r="CY165" s="389">
        <f t="shared" si="128"/>
        <v>74418548.945454538</v>
      </c>
      <c r="CZ165" s="389">
        <f t="shared" si="129"/>
        <v>17116266.257454544</v>
      </c>
      <c r="DA165" s="389">
        <f t="shared" si="130"/>
        <v>104784648.70290908</v>
      </c>
      <c r="DB165" s="389">
        <f t="shared" si="131"/>
        <v>100800</v>
      </c>
      <c r="DC165" s="389">
        <f t="shared" si="132"/>
        <v>104885448.70290908</v>
      </c>
      <c r="DD165" s="394">
        <v>0</v>
      </c>
      <c r="DE165" s="389">
        <f t="shared" si="133"/>
        <v>8766838.2445454542</v>
      </c>
      <c r="DF165" s="389">
        <f t="shared" si="134"/>
        <v>4383419.1222727271</v>
      </c>
      <c r="DG165" s="389">
        <f t="shared" si="135"/>
        <v>91735191.336090893</v>
      </c>
      <c r="DH165" s="389">
        <f t="shared" si="136"/>
        <v>12129833.5</v>
      </c>
      <c r="DI165" s="389">
        <f t="shared" si="137"/>
        <v>79605357.836090893</v>
      </c>
      <c r="DJ165" s="389">
        <f t="shared" si="138"/>
        <v>0</v>
      </c>
      <c r="DL165" s="397">
        <f t="shared" si="139"/>
        <v>6638737.5</v>
      </c>
      <c r="DM165" s="397">
        <f t="shared" si="140"/>
        <v>0</v>
      </c>
    </row>
    <row r="166" spans="1:117" s="55" customFormat="1" ht="21" x14ac:dyDescent="0.2">
      <c r="A166" s="191">
        <f t="shared" si="102"/>
        <v>2655495</v>
      </c>
      <c r="B166" s="136">
        <f>'گام اول '!B167</f>
        <v>161</v>
      </c>
      <c r="C166" s="136">
        <f>'گام اول '!C167</f>
        <v>170</v>
      </c>
      <c r="D166" s="136">
        <f>'گام اول '!D167</f>
        <v>12991</v>
      </c>
      <c r="E166" s="136" t="str">
        <f>'گام اول '!E167</f>
        <v>وحید</v>
      </c>
      <c r="F166" s="136" t="str">
        <f>'گام اول '!F167</f>
        <v>شمسی نصاری</v>
      </c>
      <c r="G166" s="136" t="str">
        <f>'گام اول '!G167</f>
        <v xml:space="preserve">اداری </v>
      </c>
      <c r="H166" s="136" t="str">
        <f>'گام اول '!H167</f>
        <v>سازمان</v>
      </c>
      <c r="I166" s="136" t="str">
        <f>'گام اول '!I167</f>
        <v>273-700-4211044-1</v>
      </c>
      <c r="J166" s="136" t="str">
        <f>'گام اول '!J167</f>
        <v>4490028156</v>
      </c>
      <c r="K166" s="136" t="str">
        <f>'گام اول '!K167</f>
        <v>0049641717</v>
      </c>
      <c r="L166" s="136" t="str">
        <f>'گام اول '!L167</f>
        <v>سازمان</v>
      </c>
      <c r="M166" s="136" t="str">
        <f>'گام اول '!M167</f>
        <v>اداری-کارشناسی</v>
      </c>
      <c r="N166" s="120">
        <f>'گام اول '!N167</f>
        <v>0</v>
      </c>
      <c r="O166" s="119">
        <f>'گام اول '!O167</f>
        <v>0</v>
      </c>
      <c r="P166" s="121">
        <f>'گام اول '!P167</f>
        <v>0</v>
      </c>
      <c r="Q166" s="358">
        <f>'گام اول '!Q167</f>
        <v>30</v>
      </c>
      <c r="R166" s="358">
        <f>'گام اول '!R167</f>
        <v>5</v>
      </c>
      <c r="S166" s="358">
        <f>'گام اول '!S167</f>
        <v>0</v>
      </c>
      <c r="T166" s="358">
        <f>'گام اول '!T167</f>
        <v>0</v>
      </c>
      <c r="U166" s="137">
        <f>'گام اول '!U167</f>
        <v>0</v>
      </c>
      <c r="V166" s="120">
        <f>'گام اول '!W167</f>
        <v>0</v>
      </c>
      <c r="W166" s="121">
        <f>'گام اول '!X167</f>
        <v>0</v>
      </c>
      <c r="X166" s="366">
        <f>'گام اول '!Y167</f>
        <v>0</v>
      </c>
      <c r="Y166" s="366">
        <f>'گام اول '!Z167</f>
        <v>0</v>
      </c>
      <c r="Z166" s="138">
        <f>'گام اول '!AA167</f>
        <v>1477052</v>
      </c>
      <c r="AA166" s="138">
        <f>'گام اول '!AB167</f>
        <v>46667</v>
      </c>
      <c r="AB166" s="138">
        <f>'گام اول '!AC167</f>
        <v>1523719</v>
      </c>
      <c r="AC166" s="138">
        <f>'گام اول '!AD167</f>
        <v>4500000</v>
      </c>
      <c r="AD166" s="138">
        <f>'گام اول '!AE167</f>
        <v>6000000</v>
      </c>
      <c r="AE166" s="139">
        <f>'گام اول '!AF167</f>
        <v>290891.80909090908</v>
      </c>
      <c r="AF166" s="122">
        <f>'گام اول '!AG167</f>
        <v>44311560</v>
      </c>
      <c r="AG166" s="123">
        <f>'گام اول '!AH167</f>
        <v>1400010</v>
      </c>
      <c r="AH166" s="123">
        <f>'گام اول '!AI167</f>
        <v>1454459.0454545454</v>
      </c>
      <c r="AI166" s="123">
        <f>'گام اول '!AJ167</f>
        <v>0</v>
      </c>
      <c r="AJ166" s="123">
        <f>'گام اول '!AK167</f>
        <v>4500000</v>
      </c>
      <c r="AK166" s="123">
        <f>'گام اول '!AL167</f>
        <v>6000000</v>
      </c>
      <c r="AL166" s="123">
        <f>'گام اول '!AM167</f>
        <v>0</v>
      </c>
      <c r="AM166" s="123">
        <f>'گام اول '!AN167</f>
        <v>0</v>
      </c>
      <c r="AN166" s="123">
        <f>'گام اول '!AO167</f>
        <v>0</v>
      </c>
      <c r="AO166" s="123">
        <f>'گام اول '!AP167</f>
        <v>3400000</v>
      </c>
      <c r="AP166" s="123">
        <f>'گام اول '!AQ167</f>
        <v>0</v>
      </c>
      <c r="AQ166" s="123">
        <f>'گام اول '!AR167</f>
        <v>0</v>
      </c>
      <c r="AR166" s="123">
        <f>'گام اول '!AS167</f>
        <v>0</v>
      </c>
      <c r="AS166" s="375">
        <f>'گام اول '!AT167</f>
        <v>0</v>
      </c>
      <c r="AT166" s="368">
        <f t="shared" si="103"/>
        <v>61066029.045454547</v>
      </c>
      <c r="AU166" s="173">
        <f>'گام اول '!AV167</f>
        <v>42891407.01227273</v>
      </c>
      <c r="AV166" s="141">
        <f>'گام اول '!AW167</f>
        <v>61066029.045454547</v>
      </c>
      <c r="AW166" s="142">
        <f t="shared" si="104"/>
        <v>4274622.0331818191</v>
      </c>
      <c r="AX166" s="75">
        <f t="shared" si="105"/>
        <v>289140.70122727304</v>
      </c>
      <c r="AY166" s="142">
        <f>'گام اول '!AZ167</f>
        <v>0</v>
      </c>
      <c r="AZ166" s="142">
        <f>'گام اول '!BA167</f>
        <v>0</v>
      </c>
      <c r="BA166" s="142">
        <f>'گام اول '!BB167</f>
        <v>0</v>
      </c>
      <c r="BB166" s="142">
        <f>'گام اول '!BC167</f>
        <v>0</v>
      </c>
      <c r="BC166" s="142">
        <f>'گام اول '!BD167</f>
        <v>0</v>
      </c>
      <c r="BD166" s="142">
        <f>'گام اول '!BE167</f>
        <v>0</v>
      </c>
      <c r="BE166" s="142">
        <f>'گام اول '!BF167</f>
        <v>0</v>
      </c>
      <c r="BF166" s="143">
        <f t="shared" si="106"/>
        <v>4563762.734409092</v>
      </c>
      <c r="BG166" s="140">
        <f t="shared" si="107"/>
        <v>56502266</v>
      </c>
      <c r="BH166" s="144">
        <f t="shared" si="108"/>
        <v>61066029.045454547</v>
      </c>
      <c r="BI166" s="398">
        <f t="shared" si="149"/>
        <v>6638737.5</v>
      </c>
      <c r="BJ166" s="145">
        <f t="shared" si="109"/>
        <v>3809297.5</v>
      </c>
      <c r="BK166" s="145">
        <f t="shared" si="110"/>
        <v>1142789.25</v>
      </c>
      <c r="BL166" s="146">
        <f t="shared" si="111"/>
        <v>1120000</v>
      </c>
      <c r="BM166" s="379">
        <v>0</v>
      </c>
      <c r="BN166" s="147">
        <f t="shared" si="112"/>
        <v>73776853.295454547</v>
      </c>
      <c r="BO166" s="148">
        <f t="shared" si="113"/>
        <v>61066029.045454547</v>
      </c>
      <c r="BP166" s="149">
        <f t="shared" si="114"/>
        <v>14045186.680454547</v>
      </c>
      <c r="BQ166" s="150">
        <f t="shared" si="115"/>
        <v>87822039.975909099</v>
      </c>
      <c r="BR166" s="151">
        <f t="shared" si="116"/>
        <v>100800</v>
      </c>
      <c r="BS166" s="147">
        <f t="shared" si="117"/>
        <v>87922839.975909099</v>
      </c>
      <c r="BT166" s="135">
        <v>0</v>
      </c>
      <c r="BU166" s="148">
        <f t="shared" si="118"/>
        <v>7377685.3295454551</v>
      </c>
      <c r="BV166" s="152">
        <f t="shared" si="119"/>
        <v>3688842.6647727275</v>
      </c>
      <c r="BW166" s="133">
        <f t="shared" si="120"/>
        <v>76856311.981590912</v>
      </c>
      <c r="BX166" s="147">
        <f t="shared" si="121"/>
        <v>11590824.25</v>
      </c>
      <c r="BY166" s="134">
        <f t="shared" si="122"/>
        <v>65265487.731590912</v>
      </c>
      <c r="CD166" s="388">
        <f>'گام اول '!AU167</f>
        <v>61066029.045454547</v>
      </c>
      <c r="CE166" s="389">
        <f>'گام اول '!AV167</f>
        <v>42891407.01227273</v>
      </c>
      <c r="CF166" s="389">
        <f>'گام اول '!AW167</f>
        <v>61066029.045454547</v>
      </c>
      <c r="CG166" s="389">
        <f>'گام اول '!AX167</f>
        <v>4274622.0331818191</v>
      </c>
      <c r="CH166" s="389">
        <f>'گام اول '!AY167</f>
        <v>289140.70122727304</v>
      </c>
      <c r="CI166" s="389">
        <f>'گام اول '!AZ167</f>
        <v>0</v>
      </c>
      <c r="CJ166" s="389">
        <f>'گام اول '!BA167</f>
        <v>0</v>
      </c>
      <c r="CK166" s="389">
        <f>'گام اول '!BB167</f>
        <v>0</v>
      </c>
      <c r="CL166" s="389">
        <f>'گام اول '!BC167</f>
        <v>0</v>
      </c>
      <c r="CM166" s="389">
        <f>'گام اول '!BD167</f>
        <v>0</v>
      </c>
      <c r="CN166" s="389">
        <f>'گام اول '!BE167</f>
        <v>0</v>
      </c>
      <c r="CO166" s="389">
        <f>'گام اول '!BF167</f>
        <v>0</v>
      </c>
      <c r="CP166" s="389">
        <f>'گام اول '!BG167</f>
        <v>4563762.734409092</v>
      </c>
      <c r="CQ166" s="389">
        <f>'گام اول '!BH167</f>
        <v>56502266</v>
      </c>
      <c r="CR166" s="389">
        <f t="shared" si="123"/>
        <v>61066029.045454547</v>
      </c>
      <c r="CS166" s="399">
        <f t="shared" si="150"/>
        <v>6638737.5</v>
      </c>
      <c r="CT166" s="388">
        <f t="shared" si="124"/>
        <v>3809297.5</v>
      </c>
      <c r="CU166" s="389">
        <f t="shared" si="125"/>
        <v>1142789.25</v>
      </c>
      <c r="CV166" s="389">
        <f t="shared" si="126"/>
        <v>1120000</v>
      </c>
      <c r="CW166" s="55">
        <v>0</v>
      </c>
      <c r="CX166" s="389">
        <f t="shared" si="127"/>
        <v>73776853.295454547</v>
      </c>
      <c r="CY166" s="389">
        <f t="shared" si="128"/>
        <v>61066029.045454547</v>
      </c>
      <c r="CZ166" s="389">
        <f t="shared" si="129"/>
        <v>14045186.680454547</v>
      </c>
      <c r="DA166" s="389">
        <f t="shared" si="130"/>
        <v>87822039.975909099</v>
      </c>
      <c r="DB166" s="389">
        <f t="shared" si="131"/>
        <v>100800</v>
      </c>
      <c r="DC166" s="389">
        <f t="shared" si="132"/>
        <v>87922839.975909099</v>
      </c>
      <c r="DD166" s="394">
        <v>0</v>
      </c>
      <c r="DE166" s="389">
        <f t="shared" si="133"/>
        <v>7377685.3295454551</v>
      </c>
      <c r="DF166" s="389">
        <f t="shared" si="134"/>
        <v>3688842.6647727275</v>
      </c>
      <c r="DG166" s="389">
        <f t="shared" si="135"/>
        <v>76856311.981590912</v>
      </c>
      <c r="DH166" s="389">
        <f t="shared" si="136"/>
        <v>11590824.25</v>
      </c>
      <c r="DI166" s="389">
        <f t="shared" si="137"/>
        <v>65265487.731590912</v>
      </c>
      <c r="DJ166" s="389">
        <f t="shared" si="138"/>
        <v>0</v>
      </c>
      <c r="DL166" s="397">
        <f t="shared" si="139"/>
        <v>6638737.5</v>
      </c>
      <c r="DM166" s="397">
        <f t="shared" si="140"/>
        <v>0</v>
      </c>
    </row>
    <row r="167" spans="1:117" s="55" customFormat="1" ht="21" x14ac:dyDescent="0.2">
      <c r="A167" s="191">
        <f t="shared" si="102"/>
        <v>2655495</v>
      </c>
      <c r="B167" s="136">
        <f>'گام اول '!B168</f>
        <v>162</v>
      </c>
      <c r="C167" s="136">
        <f>'گام اول '!C168</f>
        <v>171</v>
      </c>
      <c r="D167" s="136">
        <f>'گام اول '!D168</f>
        <v>12992</v>
      </c>
      <c r="E167" s="136" t="str">
        <f>'گام اول '!E168</f>
        <v>مصطفی</v>
      </c>
      <c r="F167" s="136" t="str">
        <f>'گام اول '!F168</f>
        <v>مقدسی</v>
      </c>
      <c r="G167" s="136" t="str">
        <f>'گام اول '!G168</f>
        <v xml:space="preserve">اداری </v>
      </c>
      <c r="H167" s="136" t="str">
        <f>'گام اول '!H168</f>
        <v>سازمان</v>
      </c>
      <c r="I167" s="136" t="str">
        <f>'گام اول '!I168</f>
        <v>366-700-3990085-1</v>
      </c>
      <c r="J167" s="136" t="str">
        <f>'گام اول '!J168</f>
        <v>0534888429</v>
      </c>
      <c r="K167" s="136" t="str">
        <f>'گام اول '!K168</f>
        <v>0029010577</v>
      </c>
      <c r="L167" s="136" t="str">
        <f>'گام اول '!L168</f>
        <v>سازمان</v>
      </c>
      <c r="M167" s="136" t="str">
        <f>'گام اول '!M168</f>
        <v>اداری-کارشناسی ارشد</v>
      </c>
      <c r="N167" s="120">
        <f>'گام اول '!N168</f>
        <v>0</v>
      </c>
      <c r="O167" s="119">
        <f>'گام اول '!O168</f>
        <v>0</v>
      </c>
      <c r="P167" s="121">
        <f>'گام اول '!P168</f>
        <v>0</v>
      </c>
      <c r="Q167" s="358">
        <f>'گام اول '!Q168</f>
        <v>30</v>
      </c>
      <c r="R167" s="358">
        <f>'گام اول '!R168</f>
        <v>175</v>
      </c>
      <c r="S167" s="358">
        <f>'گام اول '!S168</f>
        <v>0</v>
      </c>
      <c r="T167" s="358">
        <f>'گام اول '!T168</f>
        <v>0</v>
      </c>
      <c r="U167" s="137">
        <f>'گام اول '!U168</f>
        <v>0</v>
      </c>
      <c r="V167" s="120">
        <f>'گام اول '!W168</f>
        <v>0</v>
      </c>
      <c r="W167" s="121">
        <f>'گام اول '!X168</f>
        <v>0</v>
      </c>
      <c r="X167" s="366">
        <f>'گام اول '!Y168</f>
        <v>0</v>
      </c>
      <c r="Y167" s="366">
        <f>'گام اول '!Z168</f>
        <v>0</v>
      </c>
      <c r="Z167" s="138">
        <f>'گام اول '!AA168</f>
        <v>1642901</v>
      </c>
      <c r="AA167" s="138">
        <f>'گام اول '!AB168</f>
        <v>46667</v>
      </c>
      <c r="AB167" s="138">
        <f>'گام اول '!AC168</f>
        <v>1689568</v>
      </c>
      <c r="AC167" s="138">
        <f>'گام اول '!AD168</f>
        <v>4500000</v>
      </c>
      <c r="AD167" s="138">
        <f>'گام اول '!AE168</f>
        <v>6000000</v>
      </c>
      <c r="AE167" s="139">
        <f>'گام اول '!AF168</f>
        <v>322553.89090909087</v>
      </c>
      <c r="AF167" s="122">
        <f>'گام اول '!AG168</f>
        <v>49287030</v>
      </c>
      <c r="AG167" s="123">
        <f>'گام اول '!AH168</f>
        <v>1400010</v>
      </c>
      <c r="AH167" s="123">
        <f>'گام اول '!AI168</f>
        <v>56446930.909090899</v>
      </c>
      <c r="AI167" s="123">
        <f>'گام اول '!AJ168</f>
        <v>0</v>
      </c>
      <c r="AJ167" s="123">
        <f>'گام اول '!AK168</f>
        <v>4500000</v>
      </c>
      <c r="AK167" s="123">
        <f>'گام اول '!AL168</f>
        <v>6000000</v>
      </c>
      <c r="AL167" s="123">
        <f>'گام اول '!AM168</f>
        <v>0</v>
      </c>
      <c r="AM167" s="123">
        <f>'گام اول '!AN168</f>
        <v>0</v>
      </c>
      <c r="AN167" s="123">
        <f>'گام اول '!AO168</f>
        <v>0</v>
      </c>
      <c r="AO167" s="123">
        <f>'گام اول '!AP168</f>
        <v>4400000</v>
      </c>
      <c r="AP167" s="123">
        <f>'گام اول '!AQ168</f>
        <v>0</v>
      </c>
      <c r="AQ167" s="123">
        <f>'گام اول '!AR168</f>
        <v>0</v>
      </c>
      <c r="AR167" s="123">
        <f>'گام اول '!AS168</f>
        <v>0</v>
      </c>
      <c r="AS167" s="375">
        <f>'گام اول '!AT168</f>
        <v>0</v>
      </c>
      <c r="AT167" s="368">
        <f t="shared" si="103"/>
        <v>122033970.90909091</v>
      </c>
      <c r="AU167" s="173">
        <f>'گام اول '!AV168</f>
        <v>98591592.945454538</v>
      </c>
      <c r="AV167" s="141">
        <f>'گام اول '!AW168</f>
        <v>122033970.90909091</v>
      </c>
      <c r="AW167" s="142">
        <f t="shared" si="104"/>
        <v>8542377.9636363648</v>
      </c>
      <c r="AX167" s="75">
        <f t="shared" si="105"/>
        <v>6788738.9418181805</v>
      </c>
      <c r="AY167" s="142">
        <f>'گام اول '!AZ168</f>
        <v>0</v>
      </c>
      <c r="AZ167" s="142">
        <f>'گام اول '!BA168</f>
        <v>0</v>
      </c>
      <c r="BA167" s="142">
        <f>'گام اول '!BB168</f>
        <v>0</v>
      </c>
      <c r="BB167" s="142">
        <f>'گام اول '!BC168</f>
        <v>0</v>
      </c>
      <c r="BC167" s="142">
        <f>'گام اول '!BD168</f>
        <v>0</v>
      </c>
      <c r="BD167" s="142">
        <f>'گام اول '!BE168</f>
        <v>0</v>
      </c>
      <c r="BE167" s="142">
        <f>'گام اول '!BF168</f>
        <v>0</v>
      </c>
      <c r="BF167" s="143">
        <f t="shared" si="106"/>
        <v>15331116.905454546</v>
      </c>
      <c r="BG167" s="140">
        <f t="shared" si="107"/>
        <v>106702854</v>
      </c>
      <c r="BH167" s="144">
        <f t="shared" si="108"/>
        <v>122033970.90909091</v>
      </c>
      <c r="BI167" s="398">
        <f t="shared" si="149"/>
        <v>6638737.5</v>
      </c>
      <c r="BJ167" s="145">
        <f t="shared" si="109"/>
        <v>4223920</v>
      </c>
      <c r="BK167" s="145">
        <f t="shared" si="110"/>
        <v>1267176</v>
      </c>
      <c r="BL167" s="146">
        <f t="shared" si="111"/>
        <v>1120000</v>
      </c>
      <c r="BM167" s="379">
        <v>0</v>
      </c>
      <c r="BN167" s="147">
        <f t="shared" si="112"/>
        <v>135283804.40909091</v>
      </c>
      <c r="BO167" s="148">
        <f t="shared" si="113"/>
        <v>122033970.90909091</v>
      </c>
      <c r="BP167" s="149">
        <f t="shared" si="114"/>
        <v>28067813.309090909</v>
      </c>
      <c r="BQ167" s="150">
        <f t="shared" si="115"/>
        <v>163351617.71818182</v>
      </c>
      <c r="BR167" s="151">
        <f t="shared" si="116"/>
        <v>100800</v>
      </c>
      <c r="BS167" s="147">
        <f t="shared" si="117"/>
        <v>163452417.71818182</v>
      </c>
      <c r="BT167" s="135">
        <v>0</v>
      </c>
      <c r="BU167" s="148">
        <f t="shared" si="118"/>
        <v>13528380.440909091</v>
      </c>
      <c r="BV167" s="152">
        <f t="shared" si="119"/>
        <v>6764190.2204545457</v>
      </c>
      <c r="BW167" s="133">
        <f t="shared" si="120"/>
        <v>143159847.05681819</v>
      </c>
      <c r="BX167" s="147">
        <f t="shared" si="121"/>
        <v>12129833.5</v>
      </c>
      <c r="BY167" s="134">
        <f t="shared" si="122"/>
        <v>131030013.55681819</v>
      </c>
      <c r="CD167" s="388">
        <f>'گام اول '!AU168</f>
        <v>122033970.90909091</v>
      </c>
      <c r="CE167" s="389">
        <f>'گام اول '!AV168</f>
        <v>98591592.945454538</v>
      </c>
      <c r="CF167" s="389">
        <f>'گام اول '!AW168</f>
        <v>122033970.90909091</v>
      </c>
      <c r="CG167" s="389">
        <f>'گام اول '!AX168</f>
        <v>8542377.9636363648</v>
      </c>
      <c r="CH167" s="389">
        <f>'گام اول '!AY168</f>
        <v>6788738.9418181805</v>
      </c>
      <c r="CI167" s="389">
        <f>'گام اول '!AZ168</f>
        <v>0</v>
      </c>
      <c r="CJ167" s="389">
        <f>'گام اول '!BA168</f>
        <v>0</v>
      </c>
      <c r="CK167" s="389">
        <f>'گام اول '!BB168</f>
        <v>0</v>
      </c>
      <c r="CL167" s="389">
        <f>'گام اول '!BC168</f>
        <v>0</v>
      </c>
      <c r="CM167" s="389">
        <f>'گام اول '!BD168</f>
        <v>0</v>
      </c>
      <c r="CN167" s="389">
        <f>'گام اول '!BE168</f>
        <v>0</v>
      </c>
      <c r="CO167" s="389">
        <f>'گام اول '!BF168</f>
        <v>0</v>
      </c>
      <c r="CP167" s="389">
        <f>'گام اول '!BG168</f>
        <v>15331116.905454546</v>
      </c>
      <c r="CQ167" s="389">
        <f>'گام اول '!BH168</f>
        <v>106702854</v>
      </c>
      <c r="CR167" s="389">
        <f t="shared" si="123"/>
        <v>122033970.90909091</v>
      </c>
      <c r="CS167" s="399">
        <f t="shared" si="150"/>
        <v>6638737.5</v>
      </c>
      <c r="CT167" s="388">
        <f t="shared" si="124"/>
        <v>4223920</v>
      </c>
      <c r="CU167" s="389">
        <f t="shared" si="125"/>
        <v>1267176</v>
      </c>
      <c r="CV167" s="389">
        <f t="shared" si="126"/>
        <v>1120000</v>
      </c>
      <c r="CW167" s="55">
        <v>0</v>
      </c>
      <c r="CX167" s="389">
        <f t="shared" si="127"/>
        <v>135283804.40909091</v>
      </c>
      <c r="CY167" s="389">
        <f t="shared" si="128"/>
        <v>122033970.90909091</v>
      </c>
      <c r="CZ167" s="389">
        <f t="shared" si="129"/>
        <v>28067813.309090909</v>
      </c>
      <c r="DA167" s="389">
        <f t="shared" si="130"/>
        <v>163351617.71818182</v>
      </c>
      <c r="DB167" s="389">
        <f t="shared" si="131"/>
        <v>100800</v>
      </c>
      <c r="DC167" s="389">
        <f t="shared" si="132"/>
        <v>163452417.71818182</v>
      </c>
      <c r="DD167" s="394">
        <v>0</v>
      </c>
      <c r="DE167" s="389">
        <f t="shared" si="133"/>
        <v>13528380.440909091</v>
      </c>
      <c r="DF167" s="389">
        <f t="shared" si="134"/>
        <v>6764190.2204545457</v>
      </c>
      <c r="DG167" s="389">
        <f t="shared" si="135"/>
        <v>143159847.05681819</v>
      </c>
      <c r="DH167" s="389">
        <f t="shared" si="136"/>
        <v>12129833.5</v>
      </c>
      <c r="DI167" s="389">
        <f t="shared" si="137"/>
        <v>131030013.55681819</v>
      </c>
      <c r="DJ167" s="389">
        <f t="shared" si="138"/>
        <v>0</v>
      </c>
      <c r="DL167" s="397">
        <f t="shared" si="139"/>
        <v>6638737.5</v>
      </c>
      <c r="DM167" s="397">
        <f t="shared" si="140"/>
        <v>0</v>
      </c>
    </row>
    <row r="168" spans="1:117" s="55" customFormat="1" ht="21" x14ac:dyDescent="0.2">
      <c r="A168" s="191">
        <f t="shared" si="102"/>
        <v>2655495</v>
      </c>
      <c r="B168" s="136">
        <f>'گام اول '!B169</f>
        <v>163</v>
      </c>
      <c r="C168" s="136">
        <f>'گام اول '!C169</f>
        <v>172</v>
      </c>
      <c r="D168" s="136">
        <f>'گام اول '!D169</f>
        <v>12998</v>
      </c>
      <c r="E168" s="136" t="str">
        <f>'گام اول '!E169</f>
        <v>علی</v>
      </c>
      <c r="F168" s="136" t="str">
        <f>'گام اول '!F169</f>
        <v>گودرزی</v>
      </c>
      <c r="G168" s="136" t="str">
        <f>'گام اول '!G169</f>
        <v xml:space="preserve">اداری </v>
      </c>
      <c r="H168" s="136" t="str">
        <f>'گام اول '!H169</f>
        <v>سازمان</v>
      </c>
      <c r="I168" s="136" t="str">
        <f>'گام اول '!I169</f>
        <v>121-813-4347306-1</v>
      </c>
      <c r="J168" s="136" t="str">
        <f>'گام اول '!J169</f>
        <v>4120471527</v>
      </c>
      <c r="K168" s="136" t="str">
        <f>'گام اول '!K169</f>
        <v>0016328268</v>
      </c>
      <c r="L168" s="136" t="str">
        <f>'گام اول '!L169</f>
        <v>سازمان</v>
      </c>
      <c r="M168" s="136" t="str">
        <f>'گام اول '!M169</f>
        <v>اداری-کارشناسی</v>
      </c>
      <c r="N168" s="120">
        <f>'گام اول '!N169</f>
        <v>0</v>
      </c>
      <c r="O168" s="119">
        <f>'گام اول '!O169</f>
        <v>0</v>
      </c>
      <c r="P168" s="121">
        <f>'گام اول '!P169</f>
        <v>0</v>
      </c>
      <c r="Q168" s="358">
        <f>'گام اول '!Q169</f>
        <v>30</v>
      </c>
      <c r="R168" s="358">
        <f>'گام اول '!R169</f>
        <v>120</v>
      </c>
      <c r="S168" s="358">
        <f>'گام اول '!S169</f>
        <v>0</v>
      </c>
      <c r="T168" s="358">
        <f>'گام اول '!T169</f>
        <v>0</v>
      </c>
      <c r="U168" s="137">
        <f>'گام اول '!U169</f>
        <v>0</v>
      </c>
      <c r="V168" s="120">
        <f>'گام اول '!W169</f>
        <v>0</v>
      </c>
      <c r="W168" s="121">
        <f>'گام اول '!X169</f>
        <v>0</v>
      </c>
      <c r="X168" s="366">
        <f>'گام اول '!Y169</f>
        <v>0</v>
      </c>
      <c r="Y168" s="366">
        <f>'گام اول '!Z169</f>
        <v>0</v>
      </c>
      <c r="Z168" s="138">
        <f>'گام اول '!AA169</f>
        <v>1477052</v>
      </c>
      <c r="AA168" s="138">
        <f>'گام اول '!AB169</f>
        <v>46667</v>
      </c>
      <c r="AB168" s="138">
        <f>'گام اول '!AC169</f>
        <v>1523719</v>
      </c>
      <c r="AC168" s="138">
        <f>'گام اول '!AD169</f>
        <v>4500000</v>
      </c>
      <c r="AD168" s="138">
        <f>'گام اول '!AE169</f>
        <v>6000000</v>
      </c>
      <c r="AE168" s="139">
        <f>'گام اول '!AF169</f>
        <v>290891.80909090908</v>
      </c>
      <c r="AF168" s="122">
        <f>'گام اول '!AG169</f>
        <v>44311560</v>
      </c>
      <c r="AG168" s="123">
        <f>'گام اول '!AH169</f>
        <v>1400010</v>
      </c>
      <c r="AH168" s="123">
        <f>'گام اول '!AI169</f>
        <v>34907017.090909094</v>
      </c>
      <c r="AI168" s="123">
        <f>'گام اول '!AJ169</f>
        <v>0</v>
      </c>
      <c r="AJ168" s="123">
        <f>'گام اول '!AK169</f>
        <v>4500000</v>
      </c>
      <c r="AK168" s="123">
        <f>'گام اول '!AL169</f>
        <v>6000000</v>
      </c>
      <c r="AL168" s="123">
        <f>'گام اول '!AM169</f>
        <v>0</v>
      </c>
      <c r="AM168" s="123">
        <f>'گام اول '!AN169</f>
        <v>0</v>
      </c>
      <c r="AN168" s="123">
        <f>'گام اول '!AO169</f>
        <v>0</v>
      </c>
      <c r="AO168" s="123">
        <f>'گام اول '!AP169</f>
        <v>4200000</v>
      </c>
      <c r="AP168" s="123">
        <f>'گام اول '!AQ169</f>
        <v>0</v>
      </c>
      <c r="AQ168" s="123">
        <f>'گام اول '!AR169</f>
        <v>0</v>
      </c>
      <c r="AR168" s="123">
        <f>'گام اول '!AS169</f>
        <v>0</v>
      </c>
      <c r="AS168" s="375">
        <f>'گام اول '!AT169</f>
        <v>0</v>
      </c>
      <c r="AT168" s="368">
        <f t="shared" si="103"/>
        <v>95318587.090909094</v>
      </c>
      <c r="AU168" s="173">
        <f>'گام اول '!AV169</f>
        <v>73946285.99454546</v>
      </c>
      <c r="AV168" s="141">
        <f>'گام اول '!AW169</f>
        <v>95318587.090909094</v>
      </c>
      <c r="AW168" s="142">
        <f t="shared" si="104"/>
        <v>6672301.0963636376</v>
      </c>
      <c r="AX168" s="75">
        <f t="shared" si="105"/>
        <v>3394628.5994545463</v>
      </c>
      <c r="AY168" s="142">
        <f>'گام اول '!AZ169</f>
        <v>0</v>
      </c>
      <c r="AZ168" s="142">
        <f>'گام اول '!BA169</f>
        <v>0</v>
      </c>
      <c r="BA168" s="142">
        <f>'گام اول '!BB169</f>
        <v>0</v>
      </c>
      <c r="BB168" s="142">
        <f>'گام اول '!BC169</f>
        <v>0</v>
      </c>
      <c r="BC168" s="142">
        <f>'گام اول '!BD169</f>
        <v>0</v>
      </c>
      <c r="BD168" s="142">
        <f>'گام اول '!BE169</f>
        <v>0</v>
      </c>
      <c r="BE168" s="142">
        <f>'گام اول '!BF169</f>
        <v>0</v>
      </c>
      <c r="BF168" s="143">
        <f t="shared" si="106"/>
        <v>10066929.695818184</v>
      </c>
      <c r="BG168" s="140">
        <f t="shared" si="107"/>
        <v>85251657</v>
      </c>
      <c r="BH168" s="144">
        <f t="shared" si="108"/>
        <v>95318587.090909094</v>
      </c>
      <c r="BI168" s="398">
        <f t="shared" si="149"/>
        <v>6638737.5</v>
      </c>
      <c r="BJ168" s="145">
        <f t="shared" si="109"/>
        <v>3809297.5</v>
      </c>
      <c r="BK168" s="145">
        <f t="shared" si="110"/>
        <v>1142789.25</v>
      </c>
      <c r="BL168" s="146">
        <f t="shared" si="111"/>
        <v>1120000</v>
      </c>
      <c r="BM168" s="379">
        <v>0</v>
      </c>
      <c r="BN168" s="147">
        <f t="shared" si="112"/>
        <v>108029411.34090909</v>
      </c>
      <c r="BO168" s="148">
        <f t="shared" si="113"/>
        <v>95318587.090909094</v>
      </c>
      <c r="BP168" s="149">
        <f t="shared" si="114"/>
        <v>21923275.030909091</v>
      </c>
      <c r="BQ168" s="150">
        <f t="shared" si="115"/>
        <v>129952686.37181818</v>
      </c>
      <c r="BR168" s="151">
        <f t="shared" si="116"/>
        <v>100800</v>
      </c>
      <c r="BS168" s="147">
        <f t="shared" si="117"/>
        <v>130053486.37181818</v>
      </c>
      <c r="BT168" s="135">
        <v>0</v>
      </c>
      <c r="BU168" s="148">
        <f t="shared" si="118"/>
        <v>10802941.13409091</v>
      </c>
      <c r="BV168" s="152">
        <f t="shared" si="119"/>
        <v>5401470.5670454549</v>
      </c>
      <c r="BW168" s="133">
        <f t="shared" si="120"/>
        <v>113849074.67068182</v>
      </c>
      <c r="BX168" s="147">
        <f t="shared" si="121"/>
        <v>11590824.25</v>
      </c>
      <c r="BY168" s="134">
        <f t="shared" si="122"/>
        <v>102258250.42068182</v>
      </c>
      <c r="CD168" s="388">
        <f>'گام اول '!AU169</f>
        <v>95318587.090909094</v>
      </c>
      <c r="CE168" s="389">
        <f>'گام اول '!AV169</f>
        <v>73946285.99454546</v>
      </c>
      <c r="CF168" s="389">
        <f>'گام اول '!AW169</f>
        <v>95318587.090909094</v>
      </c>
      <c r="CG168" s="389">
        <f>'گام اول '!AX169</f>
        <v>6672301.0963636376</v>
      </c>
      <c r="CH168" s="389">
        <f>'گام اول '!AY169</f>
        <v>3394628.5994545463</v>
      </c>
      <c r="CI168" s="389">
        <f>'گام اول '!AZ169</f>
        <v>0</v>
      </c>
      <c r="CJ168" s="389">
        <f>'گام اول '!BA169</f>
        <v>0</v>
      </c>
      <c r="CK168" s="389">
        <f>'گام اول '!BB169</f>
        <v>0</v>
      </c>
      <c r="CL168" s="389">
        <f>'گام اول '!BC169</f>
        <v>0</v>
      </c>
      <c r="CM168" s="389">
        <f>'گام اول '!BD169</f>
        <v>0</v>
      </c>
      <c r="CN168" s="389">
        <f>'گام اول '!BE169</f>
        <v>0</v>
      </c>
      <c r="CO168" s="389">
        <f>'گام اول '!BF169</f>
        <v>0</v>
      </c>
      <c r="CP168" s="389">
        <f>'گام اول '!BG169</f>
        <v>10066929.695818184</v>
      </c>
      <c r="CQ168" s="389">
        <f>'گام اول '!BH169</f>
        <v>85251657</v>
      </c>
      <c r="CR168" s="389">
        <f t="shared" si="123"/>
        <v>95318587.090909094</v>
      </c>
      <c r="CS168" s="399">
        <f t="shared" si="150"/>
        <v>6638737.5</v>
      </c>
      <c r="CT168" s="388">
        <f t="shared" si="124"/>
        <v>3809297.5</v>
      </c>
      <c r="CU168" s="389">
        <f t="shared" si="125"/>
        <v>1142789.25</v>
      </c>
      <c r="CV168" s="389">
        <f t="shared" si="126"/>
        <v>1120000</v>
      </c>
      <c r="CW168" s="55">
        <v>0</v>
      </c>
      <c r="CX168" s="389">
        <f t="shared" si="127"/>
        <v>108029411.34090909</v>
      </c>
      <c r="CY168" s="389">
        <f t="shared" si="128"/>
        <v>95318587.090909094</v>
      </c>
      <c r="CZ168" s="389">
        <f t="shared" si="129"/>
        <v>21923275.030909091</v>
      </c>
      <c r="DA168" s="389">
        <f t="shared" si="130"/>
        <v>129952686.37181818</v>
      </c>
      <c r="DB168" s="389">
        <f t="shared" si="131"/>
        <v>100800</v>
      </c>
      <c r="DC168" s="389">
        <f t="shared" si="132"/>
        <v>130053486.37181818</v>
      </c>
      <c r="DD168" s="394">
        <v>0</v>
      </c>
      <c r="DE168" s="389">
        <f t="shared" si="133"/>
        <v>10802941.13409091</v>
      </c>
      <c r="DF168" s="389">
        <f t="shared" si="134"/>
        <v>5401470.5670454549</v>
      </c>
      <c r="DG168" s="389">
        <f t="shared" si="135"/>
        <v>113849074.67068182</v>
      </c>
      <c r="DH168" s="389">
        <f t="shared" si="136"/>
        <v>11590824.25</v>
      </c>
      <c r="DI168" s="389">
        <f t="shared" si="137"/>
        <v>102258250.42068182</v>
      </c>
      <c r="DJ168" s="389">
        <f t="shared" si="138"/>
        <v>0</v>
      </c>
      <c r="DL168" s="397">
        <f t="shared" si="139"/>
        <v>6638737.5</v>
      </c>
      <c r="DM168" s="397">
        <f t="shared" si="140"/>
        <v>0</v>
      </c>
    </row>
    <row r="169" spans="1:117" s="55" customFormat="1" ht="21" x14ac:dyDescent="0.2">
      <c r="A169" s="191">
        <f t="shared" si="102"/>
        <v>2655495</v>
      </c>
      <c r="B169" s="136">
        <f>'گام اول '!B170</f>
        <v>164</v>
      </c>
      <c r="C169" s="136">
        <f>'گام اول '!C170</f>
        <v>173</v>
      </c>
      <c r="D169" s="136">
        <f>'گام اول '!D170</f>
        <v>12997</v>
      </c>
      <c r="E169" s="136" t="str">
        <f>'گام اول '!E170</f>
        <v xml:space="preserve"> سعید</v>
      </c>
      <c r="F169" s="136" t="str">
        <f>'گام اول '!F170</f>
        <v>بختیاری جامی</v>
      </c>
      <c r="G169" s="136" t="str">
        <f>'گام اول '!G170</f>
        <v xml:space="preserve">اداری </v>
      </c>
      <c r="H169" s="136" t="str">
        <f>'گام اول '!H170</f>
        <v>سازمان</v>
      </c>
      <c r="I169" s="136" t="str">
        <f>'گام اول '!I170</f>
        <v>124-813-4274335-1</v>
      </c>
      <c r="J169" s="136" t="str">
        <f>'گام اول '!J170</f>
        <v>0945005016</v>
      </c>
      <c r="K169" s="136" t="str">
        <f>'گام اول '!K170</f>
        <v>0066391563</v>
      </c>
      <c r="L169" s="136">
        <f>'گام اول '!L170</f>
        <v>0</v>
      </c>
      <c r="M169" s="136" t="str">
        <f>'گام اول '!M170</f>
        <v>اداری-کارشناسی</v>
      </c>
      <c r="N169" s="120">
        <f>'گام اول '!N170</f>
        <v>0</v>
      </c>
      <c r="O169" s="119">
        <f>'گام اول '!O170</f>
        <v>0</v>
      </c>
      <c r="P169" s="121">
        <f>'گام اول '!P170</f>
        <v>0</v>
      </c>
      <c r="Q169" s="358">
        <f>'گام اول '!Q170</f>
        <v>30</v>
      </c>
      <c r="R169" s="358">
        <f>'گام اول '!R170</f>
        <v>62</v>
      </c>
      <c r="S169" s="358">
        <f>'گام اول '!S170</f>
        <v>0</v>
      </c>
      <c r="T169" s="358">
        <f>'گام اول '!T170</f>
        <v>0</v>
      </c>
      <c r="U169" s="137">
        <f>'گام اول '!U170</f>
        <v>0</v>
      </c>
      <c r="V169" s="120">
        <f>'گام اول '!W170</f>
        <v>0</v>
      </c>
      <c r="W169" s="121">
        <f>'گام اول '!X170</f>
        <v>0</v>
      </c>
      <c r="X169" s="366">
        <f>'گام اول '!Y170</f>
        <v>0</v>
      </c>
      <c r="Y169" s="366">
        <f>'گام اول '!Z170</f>
        <v>0</v>
      </c>
      <c r="Z169" s="138">
        <f>'گام اول '!AA170</f>
        <v>1477052</v>
      </c>
      <c r="AA169" s="138">
        <f>'گام اول '!AB170</f>
        <v>0</v>
      </c>
      <c r="AB169" s="138">
        <f>'گام اول '!AC170</f>
        <v>1477052</v>
      </c>
      <c r="AC169" s="138">
        <f>'گام اول '!AD170</f>
        <v>4500000</v>
      </c>
      <c r="AD169" s="138">
        <f>'گام اول '!AE170</f>
        <v>6000000</v>
      </c>
      <c r="AE169" s="139">
        <f>'گام اول '!AF170</f>
        <v>281982.65454545454</v>
      </c>
      <c r="AF169" s="122">
        <f>'گام اول '!AG170</f>
        <v>44311560</v>
      </c>
      <c r="AG169" s="123">
        <f>'گام اول '!AH170</f>
        <v>0</v>
      </c>
      <c r="AH169" s="123">
        <f>'گام اول '!AI170</f>
        <v>17482924.581818182</v>
      </c>
      <c r="AI169" s="123">
        <f>'گام اول '!AJ170</f>
        <v>0</v>
      </c>
      <c r="AJ169" s="123">
        <f>'گام اول '!AK170</f>
        <v>4500000</v>
      </c>
      <c r="AK169" s="123">
        <f>'گام اول '!AL170</f>
        <v>6000000</v>
      </c>
      <c r="AL169" s="123">
        <f>'گام اول '!AM170</f>
        <v>0</v>
      </c>
      <c r="AM169" s="123">
        <f>'گام اول '!AN170</f>
        <v>0</v>
      </c>
      <c r="AN169" s="123">
        <f>'گام اول '!AO170</f>
        <v>0</v>
      </c>
      <c r="AO169" s="123">
        <f>'گام اول '!AP170</f>
        <v>4200000</v>
      </c>
      <c r="AP169" s="123">
        <f>'گام اول '!AQ170</f>
        <v>0</v>
      </c>
      <c r="AQ169" s="123">
        <f>'گام اول '!AR170</f>
        <v>0</v>
      </c>
      <c r="AR169" s="123">
        <f>'گام اول '!AS170</f>
        <v>0</v>
      </c>
      <c r="AS169" s="375">
        <f>'گام اول '!AT170</f>
        <v>0</v>
      </c>
      <c r="AT169" s="368">
        <f t="shared" si="103"/>
        <v>76494484.581818178</v>
      </c>
      <c r="AU169" s="173">
        <f>'گام اول '!AV170</f>
        <v>56439870.661090903</v>
      </c>
      <c r="AV169" s="141">
        <f>'گام اول '!AW170</f>
        <v>76494484.581818178</v>
      </c>
      <c r="AW169" s="142">
        <f t="shared" si="104"/>
        <v>5354613.9207272734</v>
      </c>
      <c r="AX169" s="75">
        <f t="shared" si="105"/>
        <v>1643987.0661090903</v>
      </c>
      <c r="AY169" s="142">
        <f>'گام اول '!AZ170</f>
        <v>0</v>
      </c>
      <c r="AZ169" s="142">
        <f>'گام اول '!BA170</f>
        <v>0</v>
      </c>
      <c r="BA169" s="142">
        <f>'گام اول '!BB170</f>
        <v>0</v>
      </c>
      <c r="BB169" s="142">
        <f>'گام اول '!BC170</f>
        <v>0</v>
      </c>
      <c r="BC169" s="142">
        <f>'گام اول '!BD170</f>
        <v>0</v>
      </c>
      <c r="BD169" s="142">
        <f>'گام اول '!BE170</f>
        <v>0</v>
      </c>
      <c r="BE169" s="142">
        <f>'گام اول '!BF170</f>
        <v>0</v>
      </c>
      <c r="BF169" s="143">
        <f t="shared" si="106"/>
        <v>6998600.9868363636</v>
      </c>
      <c r="BG169" s="140">
        <f t="shared" si="107"/>
        <v>69495883</v>
      </c>
      <c r="BH169" s="144">
        <f t="shared" si="108"/>
        <v>76494484.581818178</v>
      </c>
      <c r="BI169" s="398">
        <f t="shared" si="149"/>
        <v>6638737.5</v>
      </c>
      <c r="BJ169" s="145">
        <f t="shared" si="109"/>
        <v>3692630</v>
      </c>
      <c r="BK169" s="145">
        <f t="shared" si="110"/>
        <v>1107789</v>
      </c>
      <c r="BL169" s="146">
        <f t="shared" si="111"/>
        <v>1120000</v>
      </c>
      <c r="BM169" s="379">
        <v>0</v>
      </c>
      <c r="BN169" s="147">
        <f t="shared" si="112"/>
        <v>89053641.081818178</v>
      </c>
      <c r="BO169" s="148">
        <f t="shared" si="113"/>
        <v>76494484.581818178</v>
      </c>
      <c r="BP169" s="149">
        <f t="shared" si="114"/>
        <v>17593731.453818183</v>
      </c>
      <c r="BQ169" s="150">
        <f t="shared" si="115"/>
        <v>106647372.53563637</v>
      </c>
      <c r="BR169" s="151">
        <f t="shared" si="116"/>
        <v>100800</v>
      </c>
      <c r="BS169" s="147">
        <f t="shared" si="117"/>
        <v>106748172.53563637</v>
      </c>
      <c r="BT169" s="135">
        <v>0</v>
      </c>
      <c r="BU169" s="148">
        <f t="shared" si="118"/>
        <v>8905364.1081818175</v>
      </c>
      <c r="BV169" s="152">
        <f t="shared" si="119"/>
        <v>4452682.0540909087</v>
      </c>
      <c r="BW169" s="133">
        <f t="shared" si="120"/>
        <v>93390126.373363644</v>
      </c>
      <c r="BX169" s="147">
        <f t="shared" si="121"/>
        <v>11439156.5</v>
      </c>
      <c r="BY169" s="134">
        <f t="shared" si="122"/>
        <v>81950969.873363644</v>
      </c>
      <c r="CD169" s="388">
        <f>'گام اول '!AU170</f>
        <v>76494484.581818178</v>
      </c>
      <c r="CE169" s="389">
        <f>'گام اول '!AV170</f>
        <v>56439870.661090903</v>
      </c>
      <c r="CF169" s="389">
        <f>'گام اول '!AW170</f>
        <v>76494484.581818178</v>
      </c>
      <c r="CG169" s="389">
        <f>'گام اول '!AX170</f>
        <v>5354613.9207272734</v>
      </c>
      <c r="CH169" s="389">
        <f>'گام اول '!AY170</f>
        <v>1643987.0661090903</v>
      </c>
      <c r="CI169" s="389">
        <f>'گام اول '!AZ170</f>
        <v>0</v>
      </c>
      <c r="CJ169" s="389">
        <f>'گام اول '!BA170</f>
        <v>0</v>
      </c>
      <c r="CK169" s="389">
        <f>'گام اول '!BB170</f>
        <v>0</v>
      </c>
      <c r="CL169" s="389">
        <f>'گام اول '!BC170</f>
        <v>0</v>
      </c>
      <c r="CM169" s="389">
        <f>'گام اول '!BD170</f>
        <v>0</v>
      </c>
      <c r="CN169" s="389">
        <f>'گام اول '!BE170</f>
        <v>0</v>
      </c>
      <c r="CO169" s="389">
        <f>'گام اول '!BF170</f>
        <v>0</v>
      </c>
      <c r="CP169" s="389">
        <f>'گام اول '!BG170</f>
        <v>6998600.9868363636</v>
      </c>
      <c r="CQ169" s="389">
        <f>'گام اول '!BH170</f>
        <v>69495883</v>
      </c>
      <c r="CR169" s="389">
        <f t="shared" si="123"/>
        <v>76494484.581818178</v>
      </c>
      <c r="CS169" s="399">
        <f t="shared" si="150"/>
        <v>6638737.5</v>
      </c>
      <c r="CT169" s="388">
        <f t="shared" si="124"/>
        <v>3692630</v>
      </c>
      <c r="CU169" s="389">
        <f t="shared" si="125"/>
        <v>1107789</v>
      </c>
      <c r="CV169" s="389">
        <f t="shared" si="126"/>
        <v>1120000</v>
      </c>
      <c r="CW169" s="55">
        <v>0</v>
      </c>
      <c r="CX169" s="389">
        <f t="shared" si="127"/>
        <v>89053641.081818178</v>
      </c>
      <c r="CY169" s="389">
        <f t="shared" si="128"/>
        <v>76494484.581818178</v>
      </c>
      <c r="CZ169" s="389">
        <f t="shared" si="129"/>
        <v>17593731.453818183</v>
      </c>
      <c r="DA169" s="389">
        <f t="shared" si="130"/>
        <v>106647372.53563637</v>
      </c>
      <c r="DB169" s="389">
        <f t="shared" si="131"/>
        <v>100800</v>
      </c>
      <c r="DC169" s="389">
        <f t="shared" si="132"/>
        <v>106748172.53563637</v>
      </c>
      <c r="DD169" s="394">
        <v>0</v>
      </c>
      <c r="DE169" s="389">
        <f t="shared" si="133"/>
        <v>8905364.1081818175</v>
      </c>
      <c r="DF169" s="389">
        <f t="shared" si="134"/>
        <v>4452682.0540909087</v>
      </c>
      <c r="DG169" s="389">
        <f t="shared" si="135"/>
        <v>93390126.373363644</v>
      </c>
      <c r="DH169" s="389">
        <f t="shared" si="136"/>
        <v>11439156.5</v>
      </c>
      <c r="DI169" s="389">
        <f t="shared" si="137"/>
        <v>81950969.873363644</v>
      </c>
      <c r="DJ169" s="389">
        <f t="shared" si="138"/>
        <v>0</v>
      </c>
      <c r="DL169" s="397">
        <f t="shared" si="139"/>
        <v>6638737.5</v>
      </c>
      <c r="DM169" s="397">
        <f t="shared" si="140"/>
        <v>0</v>
      </c>
    </row>
    <row r="170" spans="1:117" s="55" customFormat="1" ht="21" x14ac:dyDescent="0.2">
      <c r="A170" s="191">
        <f t="shared" si="102"/>
        <v>2655495</v>
      </c>
      <c r="B170" s="136">
        <f>'گام اول '!B171</f>
        <v>165</v>
      </c>
      <c r="C170" s="136">
        <f>'گام اول '!C171</f>
        <v>174</v>
      </c>
      <c r="D170" s="136">
        <f>'گام اول '!D171</f>
        <v>12867</v>
      </c>
      <c r="E170" s="136" t="str">
        <f>'گام اول '!E171</f>
        <v>سید عدالت</v>
      </c>
      <c r="F170" s="136" t="str">
        <f>'گام اول '!F171</f>
        <v>ارشدی اصل</v>
      </c>
      <c r="G170" s="136" t="str">
        <f>'گام اول '!G171</f>
        <v xml:space="preserve">اداری </v>
      </c>
      <c r="H170" s="136" t="str">
        <f>'گام اول '!H171</f>
        <v>فارس</v>
      </c>
      <c r="I170" s="136" t="str">
        <f>'گام اول '!I171</f>
        <v>404-800-85587-1</v>
      </c>
      <c r="J170" s="136" t="str">
        <f>'گام اول '!J171</f>
        <v>4269035277</v>
      </c>
      <c r="K170" s="136" t="str">
        <f>'گام اول '!K171</f>
        <v>0064081730</v>
      </c>
      <c r="L170" s="136" t="str">
        <f>'گام اول '!L171</f>
        <v>فارس</v>
      </c>
      <c r="M170" s="136" t="str">
        <f>'گام اول '!M171</f>
        <v>اداری- دیپلم</v>
      </c>
      <c r="N170" s="120">
        <f>'گام اول '!N171</f>
        <v>0</v>
      </c>
      <c r="O170" s="119">
        <f>'گام اول '!O171</f>
        <v>0</v>
      </c>
      <c r="P170" s="121">
        <f>'گام اول '!P171</f>
        <v>0</v>
      </c>
      <c r="Q170" s="358">
        <f>'گام اول '!Q171</f>
        <v>30</v>
      </c>
      <c r="R170" s="358">
        <f>'گام اول '!R171</f>
        <v>72</v>
      </c>
      <c r="S170" s="358">
        <f>'گام اول '!S171</f>
        <v>0</v>
      </c>
      <c r="T170" s="358">
        <f>'گام اول '!T171</f>
        <v>0</v>
      </c>
      <c r="U170" s="137">
        <f>'گام اول '!U171</f>
        <v>0</v>
      </c>
      <c r="V170" s="120">
        <f>'گام اول '!W171</f>
        <v>0</v>
      </c>
      <c r="W170" s="121">
        <f>'گام اول '!X171</f>
        <v>0</v>
      </c>
      <c r="X170" s="366">
        <f>'گام اول '!Y171</f>
        <v>2</v>
      </c>
      <c r="Y170" s="366">
        <f>'گام اول '!Z171</f>
        <v>2</v>
      </c>
      <c r="Z170" s="138">
        <f>'گام اول '!AA171</f>
        <v>1145360</v>
      </c>
      <c r="AA170" s="138">
        <f>'گام اول '!AB171</f>
        <v>46667</v>
      </c>
      <c r="AB170" s="138">
        <f>'گام اول '!AC171</f>
        <v>1192027</v>
      </c>
      <c r="AC170" s="138">
        <f>'گام اول '!AD171</f>
        <v>4500000</v>
      </c>
      <c r="AD170" s="138">
        <f>'گام اول '!AE171</f>
        <v>6000000</v>
      </c>
      <c r="AE170" s="139">
        <f>'گام اول '!AF171</f>
        <v>227568.79090909089</v>
      </c>
      <c r="AF170" s="122">
        <f>'گام اول '!AG171</f>
        <v>34360800</v>
      </c>
      <c r="AG170" s="123">
        <f>'گام اول '!AH171</f>
        <v>1400010</v>
      </c>
      <c r="AH170" s="123">
        <f>'گام اول '!AI171</f>
        <v>16384952.945454545</v>
      </c>
      <c r="AI170" s="123">
        <f>'گام اول '!AJ171</f>
        <v>5310990</v>
      </c>
      <c r="AJ170" s="123">
        <f>'گام اول '!AK171</f>
        <v>4500000</v>
      </c>
      <c r="AK170" s="123">
        <f>'گام اول '!AL171</f>
        <v>6000000</v>
      </c>
      <c r="AL170" s="123">
        <f>'گام اول '!AM171</f>
        <v>0</v>
      </c>
      <c r="AM170" s="123">
        <f>'گام اول '!AN171</f>
        <v>0</v>
      </c>
      <c r="AN170" s="123">
        <f>'گام اول '!AO171</f>
        <v>0</v>
      </c>
      <c r="AO170" s="123">
        <f>'گام اول '!AP171</f>
        <v>3800000</v>
      </c>
      <c r="AP170" s="123">
        <f>'گام اول '!AQ171</f>
        <v>0</v>
      </c>
      <c r="AQ170" s="123">
        <f>'گام اول '!AR171</f>
        <v>0</v>
      </c>
      <c r="AR170" s="123">
        <f>'گام اول '!AS171</f>
        <v>0</v>
      </c>
      <c r="AS170" s="375">
        <f>'گام اول '!AT171</f>
        <v>0</v>
      </c>
      <c r="AT170" s="368">
        <f t="shared" si="103"/>
        <v>71756752.945454538</v>
      </c>
      <c r="AU170" s="173">
        <f>'گام اول '!AV171</f>
        <v>47494559.539272718</v>
      </c>
      <c r="AV170" s="141">
        <f>'گام اول '!AW171</f>
        <v>66445762.945454545</v>
      </c>
      <c r="AW170" s="142">
        <f t="shared" si="104"/>
        <v>4651203.4061818188</v>
      </c>
      <c r="AX170" s="75">
        <f t="shared" si="105"/>
        <v>749455.95392727188</v>
      </c>
      <c r="AY170" s="142">
        <f>'گام اول '!AZ171</f>
        <v>0</v>
      </c>
      <c r="AZ170" s="142">
        <f>'گام اول '!BA171</f>
        <v>0</v>
      </c>
      <c r="BA170" s="142">
        <f>'گام اول '!BB171</f>
        <v>0</v>
      </c>
      <c r="BB170" s="142">
        <f>'گام اول '!BC171</f>
        <v>0</v>
      </c>
      <c r="BC170" s="142">
        <f>'گام اول '!BD171</f>
        <v>0</v>
      </c>
      <c r="BD170" s="142">
        <f>'گام اول '!BE171</f>
        <v>0</v>
      </c>
      <c r="BE170" s="142">
        <f>'گام اول '!BF171</f>
        <v>0</v>
      </c>
      <c r="BF170" s="143">
        <f t="shared" si="106"/>
        <v>5400659.3601090908</v>
      </c>
      <c r="BG170" s="140">
        <f t="shared" si="107"/>
        <v>66356093</v>
      </c>
      <c r="BH170" s="144">
        <f t="shared" si="108"/>
        <v>71756752.945454538</v>
      </c>
      <c r="BI170" s="127">
        <f t="shared" si="141"/>
        <v>5960135</v>
      </c>
      <c r="BJ170" s="145">
        <f t="shared" si="109"/>
        <v>2980067.5</v>
      </c>
      <c r="BK170" s="145">
        <f t="shared" si="110"/>
        <v>894020.25</v>
      </c>
      <c r="BL170" s="146">
        <f t="shared" si="111"/>
        <v>1120000</v>
      </c>
      <c r="BM170" s="379">
        <v>0</v>
      </c>
      <c r="BN170" s="147">
        <f t="shared" si="112"/>
        <v>82710975.695454538</v>
      </c>
      <c r="BO170" s="148">
        <f t="shared" si="113"/>
        <v>66445762.945454545</v>
      </c>
      <c r="BP170" s="149">
        <f t="shared" si="114"/>
        <v>15282525.477454547</v>
      </c>
      <c r="BQ170" s="150">
        <f t="shared" si="115"/>
        <v>97993501.172909081</v>
      </c>
      <c r="BR170" s="151">
        <f t="shared" si="116"/>
        <v>100800</v>
      </c>
      <c r="BS170" s="147">
        <f t="shared" si="117"/>
        <v>98094301.172909081</v>
      </c>
      <c r="BT170" s="135">
        <v>0</v>
      </c>
      <c r="BU170" s="148">
        <f t="shared" si="118"/>
        <v>8271097.5695454543</v>
      </c>
      <c r="BV170" s="152">
        <f t="shared" si="119"/>
        <v>4135548.7847727272</v>
      </c>
      <c r="BW170" s="133">
        <f t="shared" si="120"/>
        <v>85687654.818590894</v>
      </c>
      <c r="BX170" s="147">
        <f t="shared" si="121"/>
        <v>9834222.75</v>
      </c>
      <c r="BY170" s="134">
        <f t="shared" si="122"/>
        <v>75853432.068590894</v>
      </c>
      <c r="CD170" s="388">
        <f>'گام اول '!AU171</f>
        <v>71756752.945454538</v>
      </c>
      <c r="CE170" s="389">
        <f>'گام اول '!AV171</f>
        <v>47494559.539272718</v>
      </c>
      <c r="CF170" s="389">
        <f>'گام اول '!AW171</f>
        <v>66445762.945454545</v>
      </c>
      <c r="CG170" s="389">
        <f>'گام اول '!AX171</f>
        <v>4651203.4061818188</v>
      </c>
      <c r="CH170" s="389">
        <f>'گام اول '!AY171</f>
        <v>749455.95392727188</v>
      </c>
      <c r="CI170" s="389">
        <f>'گام اول '!AZ171</f>
        <v>0</v>
      </c>
      <c r="CJ170" s="389">
        <f>'گام اول '!BA171</f>
        <v>0</v>
      </c>
      <c r="CK170" s="389">
        <f>'گام اول '!BB171</f>
        <v>0</v>
      </c>
      <c r="CL170" s="389">
        <f>'گام اول '!BC171</f>
        <v>0</v>
      </c>
      <c r="CM170" s="389">
        <f>'گام اول '!BD171</f>
        <v>0</v>
      </c>
      <c r="CN170" s="389">
        <f>'گام اول '!BE171</f>
        <v>0</v>
      </c>
      <c r="CO170" s="389">
        <f>'گام اول '!BF171</f>
        <v>0</v>
      </c>
      <c r="CP170" s="389">
        <f>'گام اول '!BG171</f>
        <v>5400659.3601090908</v>
      </c>
      <c r="CQ170" s="389">
        <f>'گام اول '!BH171</f>
        <v>66356093</v>
      </c>
      <c r="CR170" s="389">
        <f t="shared" si="123"/>
        <v>71756752.945454538</v>
      </c>
      <c r="CS170" s="55">
        <f t="shared" si="142"/>
        <v>5960135</v>
      </c>
      <c r="CT170" s="388">
        <f t="shared" si="124"/>
        <v>2980067.5</v>
      </c>
      <c r="CU170" s="389">
        <f t="shared" si="125"/>
        <v>894020.25</v>
      </c>
      <c r="CV170" s="389">
        <f t="shared" si="126"/>
        <v>1120000</v>
      </c>
      <c r="CW170" s="55">
        <v>0</v>
      </c>
      <c r="CX170" s="389">
        <f t="shared" si="127"/>
        <v>82710975.695454538</v>
      </c>
      <c r="CY170" s="389">
        <f t="shared" si="128"/>
        <v>66445762.945454545</v>
      </c>
      <c r="CZ170" s="389">
        <f t="shared" si="129"/>
        <v>15282525.477454547</v>
      </c>
      <c r="DA170" s="389">
        <f t="shared" si="130"/>
        <v>97993501.172909081</v>
      </c>
      <c r="DB170" s="389">
        <f t="shared" si="131"/>
        <v>100800</v>
      </c>
      <c r="DC170" s="389">
        <f t="shared" si="132"/>
        <v>98094301.172909081</v>
      </c>
      <c r="DD170" s="394">
        <v>0</v>
      </c>
      <c r="DE170" s="389">
        <f t="shared" si="133"/>
        <v>8271097.5695454543</v>
      </c>
      <c r="DF170" s="389">
        <f t="shared" si="134"/>
        <v>4135548.7847727272</v>
      </c>
      <c r="DG170" s="389">
        <f t="shared" si="135"/>
        <v>85687654.818590894</v>
      </c>
      <c r="DH170" s="389">
        <f t="shared" si="136"/>
        <v>9834222.75</v>
      </c>
      <c r="DI170" s="389">
        <f t="shared" si="137"/>
        <v>75853432.068590894</v>
      </c>
      <c r="DJ170" s="389">
        <f t="shared" si="138"/>
        <v>0</v>
      </c>
      <c r="DL170" s="396">
        <f t="shared" si="139"/>
        <v>6638737.5</v>
      </c>
      <c r="DM170" s="396">
        <f t="shared" si="140"/>
        <v>-678602.5</v>
      </c>
    </row>
    <row r="171" spans="1:117" s="55" customFormat="1" ht="21" x14ac:dyDescent="0.2">
      <c r="A171" s="191">
        <f t="shared" si="102"/>
        <v>2655495</v>
      </c>
      <c r="B171" s="136">
        <f>'گام اول '!B172</f>
        <v>166</v>
      </c>
      <c r="C171" s="136">
        <f>'گام اول '!C172</f>
        <v>175</v>
      </c>
      <c r="D171" s="136">
        <f>'گام اول '!D172</f>
        <v>12873</v>
      </c>
      <c r="E171" s="136" t="str">
        <f>'گام اول '!E172</f>
        <v>غلامعلی</v>
      </c>
      <c r="F171" s="136" t="str">
        <f>'گام اول '!F172</f>
        <v>جوانمردی</v>
      </c>
      <c r="G171" s="136" t="str">
        <f>'گام اول '!G172</f>
        <v xml:space="preserve">اداری </v>
      </c>
      <c r="H171" s="136" t="str">
        <f>'گام اول '!H172</f>
        <v>فارس</v>
      </c>
      <c r="I171" s="136" t="str">
        <f>'گام اول '!I172</f>
        <v>404-800-487551-1</v>
      </c>
      <c r="J171" s="136" t="str">
        <f>'گام اول '!J172</f>
        <v>2297933819</v>
      </c>
      <c r="K171" s="136" t="str">
        <f>'گام اول '!K172</f>
        <v>0012708126</v>
      </c>
      <c r="L171" s="136" t="str">
        <f>'گام اول '!L172</f>
        <v>فارس</v>
      </c>
      <c r="M171" s="136" t="str">
        <f>'گام اول '!M172</f>
        <v>اداری- دیپلم</v>
      </c>
      <c r="N171" s="120">
        <f>'گام اول '!N172</f>
        <v>0</v>
      </c>
      <c r="O171" s="119">
        <f>'گام اول '!O172</f>
        <v>0</v>
      </c>
      <c r="P171" s="121">
        <f>'گام اول '!P172</f>
        <v>0</v>
      </c>
      <c r="Q171" s="358">
        <f>'گام اول '!Q172</f>
        <v>30</v>
      </c>
      <c r="R171" s="358">
        <f>'گام اول '!R172</f>
        <v>61</v>
      </c>
      <c r="S171" s="358">
        <f>'گام اول '!S172</f>
        <v>0</v>
      </c>
      <c r="T171" s="358">
        <f>'گام اول '!T172</f>
        <v>0</v>
      </c>
      <c r="U171" s="137">
        <f>'گام اول '!U172</f>
        <v>0</v>
      </c>
      <c r="V171" s="120">
        <f>'گام اول '!W172</f>
        <v>0</v>
      </c>
      <c r="W171" s="121">
        <f>'گام اول '!X172</f>
        <v>0</v>
      </c>
      <c r="X171" s="366">
        <f>'گام اول '!Y172</f>
        <v>2</v>
      </c>
      <c r="Y171" s="366">
        <f>'گام اول '!Z172</f>
        <v>1</v>
      </c>
      <c r="Z171" s="138">
        <f>'گام اول '!AA172</f>
        <v>1145360</v>
      </c>
      <c r="AA171" s="138">
        <f>'گام اول '!AB172</f>
        <v>46667</v>
      </c>
      <c r="AB171" s="138">
        <f>'گام اول '!AC172</f>
        <v>1192027</v>
      </c>
      <c r="AC171" s="138">
        <f>'گام اول '!AD172</f>
        <v>4500000</v>
      </c>
      <c r="AD171" s="138">
        <f>'گام اول '!AE172</f>
        <v>6000000</v>
      </c>
      <c r="AE171" s="139">
        <f>'گام اول '!AF172</f>
        <v>227568.79090909089</v>
      </c>
      <c r="AF171" s="122">
        <f>'گام اول '!AG172</f>
        <v>34360800</v>
      </c>
      <c r="AG171" s="123">
        <f>'گام اول '!AH172</f>
        <v>1400010</v>
      </c>
      <c r="AH171" s="123">
        <f>'گام اول '!AI172</f>
        <v>13881696.245454544</v>
      </c>
      <c r="AI171" s="123">
        <f>'گام اول '!AJ172</f>
        <v>2655495</v>
      </c>
      <c r="AJ171" s="123">
        <f>'گام اول '!AK172</f>
        <v>4500000</v>
      </c>
      <c r="AK171" s="123">
        <f>'گام اول '!AL172</f>
        <v>6000000</v>
      </c>
      <c r="AL171" s="123">
        <f>'گام اول '!AM172</f>
        <v>0</v>
      </c>
      <c r="AM171" s="123">
        <f>'گام اول '!AN172</f>
        <v>0</v>
      </c>
      <c r="AN171" s="123">
        <f>'گام اول '!AO172</f>
        <v>0</v>
      </c>
      <c r="AO171" s="123">
        <f>'گام اول '!AP172</f>
        <v>4000000</v>
      </c>
      <c r="AP171" s="123">
        <f>'گام اول '!AQ172</f>
        <v>0</v>
      </c>
      <c r="AQ171" s="123">
        <f>'گام اول '!AR172</f>
        <v>0</v>
      </c>
      <c r="AR171" s="123">
        <f>'گام اول '!AS172</f>
        <v>0</v>
      </c>
      <c r="AS171" s="375">
        <f>'گام اول '!AT172</f>
        <v>0</v>
      </c>
      <c r="AT171" s="368">
        <f t="shared" si="103"/>
        <v>66798001.245454542</v>
      </c>
      <c r="AU171" s="173">
        <f>'گام اول '!AV172</f>
        <v>45152530.808272719</v>
      </c>
      <c r="AV171" s="141">
        <f>'گام اول '!AW172</f>
        <v>64142506.245454542</v>
      </c>
      <c r="AW171" s="142">
        <f t="shared" si="104"/>
        <v>4489975.4371818183</v>
      </c>
      <c r="AX171" s="75">
        <f t="shared" si="105"/>
        <v>515253.08082727197</v>
      </c>
      <c r="AY171" s="142">
        <f>'گام اول '!AZ172</f>
        <v>0</v>
      </c>
      <c r="AZ171" s="142">
        <f>'گام اول '!BA172</f>
        <v>0</v>
      </c>
      <c r="BA171" s="142">
        <f>'گام اول '!BB172</f>
        <v>0</v>
      </c>
      <c r="BB171" s="142">
        <f>'گام اول '!BC172</f>
        <v>0</v>
      </c>
      <c r="BC171" s="142">
        <f>'گام اول '!BD172</f>
        <v>0</v>
      </c>
      <c r="BD171" s="142">
        <f>'گام اول '!BE172</f>
        <v>0</v>
      </c>
      <c r="BE171" s="142">
        <f>'گام اول '!BF172</f>
        <v>0</v>
      </c>
      <c r="BF171" s="143">
        <f t="shared" si="106"/>
        <v>5005228.5180090899</v>
      </c>
      <c r="BG171" s="140">
        <f t="shared" si="107"/>
        <v>61792772</v>
      </c>
      <c r="BH171" s="144">
        <f t="shared" si="108"/>
        <v>66798001.245454542</v>
      </c>
      <c r="BI171" s="127">
        <f t="shared" si="141"/>
        <v>5960135</v>
      </c>
      <c r="BJ171" s="145">
        <f t="shared" si="109"/>
        <v>2980067.5</v>
      </c>
      <c r="BK171" s="145">
        <f t="shared" si="110"/>
        <v>894020.25</v>
      </c>
      <c r="BL171" s="146">
        <f t="shared" si="111"/>
        <v>1120000</v>
      </c>
      <c r="BM171" s="379">
        <v>0</v>
      </c>
      <c r="BN171" s="147">
        <f t="shared" si="112"/>
        <v>77752223.99545455</v>
      </c>
      <c r="BO171" s="148">
        <f t="shared" si="113"/>
        <v>64142506.245454542</v>
      </c>
      <c r="BP171" s="149">
        <f t="shared" si="114"/>
        <v>14752776.436454546</v>
      </c>
      <c r="BQ171" s="150">
        <f t="shared" si="115"/>
        <v>92505000.431909099</v>
      </c>
      <c r="BR171" s="151">
        <f t="shared" si="116"/>
        <v>100800</v>
      </c>
      <c r="BS171" s="147">
        <f t="shared" si="117"/>
        <v>92605800.431909099</v>
      </c>
      <c r="BT171" s="135">
        <v>0</v>
      </c>
      <c r="BU171" s="148">
        <f t="shared" si="118"/>
        <v>7775222.3995454554</v>
      </c>
      <c r="BV171" s="152">
        <f t="shared" si="119"/>
        <v>3887611.1997727277</v>
      </c>
      <c r="BW171" s="133">
        <f t="shared" si="120"/>
        <v>80942966.832590908</v>
      </c>
      <c r="BX171" s="147">
        <f t="shared" si="121"/>
        <v>9834222.75</v>
      </c>
      <c r="BY171" s="134">
        <f t="shared" si="122"/>
        <v>71108744.082590908</v>
      </c>
      <c r="CD171" s="388">
        <f>'گام اول '!AU172</f>
        <v>66798001.245454542</v>
      </c>
      <c r="CE171" s="389">
        <f>'گام اول '!AV172</f>
        <v>45152530.808272719</v>
      </c>
      <c r="CF171" s="389">
        <f>'گام اول '!AW172</f>
        <v>64142506.245454542</v>
      </c>
      <c r="CG171" s="389">
        <f>'گام اول '!AX172</f>
        <v>4489975.4371818183</v>
      </c>
      <c r="CH171" s="389">
        <f>'گام اول '!AY172</f>
        <v>515253.08082727197</v>
      </c>
      <c r="CI171" s="389">
        <f>'گام اول '!AZ172</f>
        <v>0</v>
      </c>
      <c r="CJ171" s="389">
        <f>'گام اول '!BA172</f>
        <v>0</v>
      </c>
      <c r="CK171" s="389">
        <f>'گام اول '!BB172</f>
        <v>0</v>
      </c>
      <c r="CL171" s="389">
        <f>'گام اول '!BC172</f>
        <v>0</v>
      </c>
      <c r="CM171" s="389">
        <f>'گام اول '!BD172</f>
        <v>0</v>
      </c>
      <c r="CN171" s="389">
        <f>'گام اول '!BE172</f>
        <v>0</v>
      </c>
      <c r="CO171" s="389">
        <f>'گام اول '!BF172</f>
        <v>0</v>
      </c>
      <c r="CP171" s="389">
        <f>'گام اول '!BG172</f>
        <v>5005228.5180090899</v>
      </c>
      <c r="CQ171" s="389">
        <f>'گام اول '!BH172</f>
        <v>61792772</v>
      </c>
      <c r="CR171" s="389">
        <f t="shared" si="123"/>
        <v>66798001.245454542</v>
      </c>
      <c r="CS171" s="55">
        <f t="shared" si="142"/>
        <v>5960135</v>
      </c>
      <c r="CT171" s="388">
        <f t="shared" si="124"/>
        <v>2980067.5</v>
      </c>
      <c r="CU171" s="389">
        <f t="shared" si="125"/>
        <v>894020.25</v>
      </c>
      <c r="CV171" s="389">
        <f t="shared" si="126"/>
        <v>1120000</v>
      </c>
      <c r="CW171" s="55">
        <v>0</v>
      </c>
      <c r="CX171" s="389">
        <f t="shared" si="127"/>
        <v>77752223.99545455</v>
      </c>
      <c r="CY171" s="389">
        <f t="shared" si="128"/>
        <v>64142506.245454542</v>
      </c>
      <c r="CZ171" s="389">
        <f t="shared" si="129"/>
        <v>14752776.436454546</v>
      </c>
      <c r="DA171" s="389">
        <f t="shared" si="130"/>
        <v>92505000.431909099</v>
      </c>
      <c r="DB171" s="389">
        <f t="shared" si="131"/>
        <v>100800</v>
      </c>
      <c r="DC171" s="389">
        <f t="shared" si="132"/>
        <v>92605800.431909099</v>
      </c>
      <c r="DD171" s="394">
        <v>0</v>
      </c>
      <c r="DE171" s="389">
        <f t="shared" si="133"/>
        <v>7775222.3995454554</v>
      </c>
      <c r="DF171" s="389">
        <f t="shared" si="134"/>
        <v>3887611.1997727277</v>
      </c>
      <c r="DG171" s="389">
        <f t="shared" si="135"/>
        <v>80942966.832590908</v>
      </c>
      <c r="DH171" s="389">
        <f t="shared" si="136"/>
        <v>9834222.75</v>
      </c>
      <c r="DI171" s="389">
        <f t="shared" si="137"/>
        <v>71108744.082590908</v>
      </c>
      <c r="DJ171" s="389">
        <f t="shared" si="138"/>
        <v>0</v>
      </c>
      <c r="DL171" s="396">
        <f t="shared" si="139"/>
        <v>6638737.5</v>
      </c>
      <c r="DM171" s="396">
        <f t="shared" si="140"/>
        <v>-678602.5</v>
      </c>
    </row>
    <row r="172" spans="1:117" s="55" customFormat="1" ht="21" x14ac:dyDescent="0.2">
      <c r="A172" s="191">
        <f t="shared" si="102"/>
        <v>2655495</v>
      </c>
      <c r="B172" s="136">
        <f>'گام اول '!B173</f>
        <v>167</v>
      </c>
      <c r="C172" s="136">
        <f>'گام اول '!C173</f>
        <v>176</v>
      </c>
      <c r="D172" s="136">
        <f>'گام اول '!D173</f>
        <v>13368</v>
      </c>
      <c r="E172" s="136" t="str">
        <f>'گام اول '!E173</f>
        <v>غلامعباس</v>
      </c>
      <c r="F172" s="136" t="str">
        <f>'گام اول '!F173</f>
        <v>علي</v>
      </c>
      <c r="G172" s="136" t="str">
        <f>'گام اول '!G173</f>
        <v xml:space="preserve">اداری </v>
      </c>
      <c r="H172" s="136" t="str">
        <f>'گام اول '!H173</f>
        <v>قزوین</v>
      </c>
      <c r="I172" s="136" t="str">
        <f>'گام اول '!I173</f>
        <v>324-800-570117-1</v>
      </c>
      <c r="J172" s="136" t="str">
        <f>'گام اول '!J173</f>
        <v>4391485591</v>
      </c>
      <c r="K172" s="136" t="str">
        <f>'گام اول '!K173</f>
        <v>0027311425</v>
      </c>
      <c r="L172" s="136" t="str">
        <f>'گام اول '!L173</f>
        <v>قزوین</v>
      </c>
      <c r="M172" s="136" t="str">
        <f>'گام اول '!M173</f>
        <v>اداری-کاردانی</v>
      </c>
      <c r="N172" s="120">
        <f>'گام اول '!N173</f>
        <v>0</v>
      </c>
      <c r="O172" s="119">
        <f>'گام اول '!O173</f>
        <v>0</v>
      </c>
      <c r="P172" s="121">
        <f>'گام اول '!P173</f>
        <v>0</v>
      </c>
      <c r="Q172" s="358">
        <f>'گام اول '!Q173</f>
        <v>30</v>
      </c>
      <c r="R172" s="358">
        <f>'گام اول '!R173</f>
        <v>11</v>
      </c>
      <c r="S172" s="358">
        <f>'گام اول '!S173</f>
        <v>0</v>
      </c>
      <c r="T172" s="358">
        <f>'گام اول '!T173</f>
        <v>0</v>
      </c>
      <c r="U172" s="137">
        <f>'گام اول '!U173</f>
        <v>0</v>
      </c>
      <c r="V172" s="120">
        <f>'گام اول '!W173</f>
        <v>0</v>
      </c>
      <c r="W172" s="121">
        <f>'گام اول '!X173</f>
        <v>0</v>
      </c>
      <c r="X172" s="366">
        <f>'گام اول '!Y173</f>
        <v>2</v>
      </c>
      <c r="Y172" s="366">
        <f>'گام اول '!Z173</f>
        <v>1</v>
      </c>
      <c r="Z172" s="138">
        <f>'گام اول '!AA173</f>
        <v>1311206</v>
      </c>
      <c r="AA172" s="138">
        <f>'گام اول '!AB173</f>
        <v>46667</v>
      </c>
      <c r="AB172" s="138">
        <f>'گام اول '!AC173</f>
        <v>1357873</v>
      </c>
      <c r="AC172" s="138">
        <f>'گام اول '!AD173</f>
        <v>4500000</v>
      </c>
      <c r="AD172" s="138">
        <f>'گام اول '!AE173</f>
        <v>6000000</v>
      </c>
      <c r="AE172" s="139">
        <f>'گام اول '!AF173</f>
        <v>259230.3</v>
      </c>
      <c r="AF172" s="122">
        <f>'گام اول '!AG173</f>
        <v>39336180</v>
      </c>
      <c r="AG172" s="123">
        <f>'گام اول '!AH173</f>
        <v>1400010</v>
      </c>
      <c r="AH172" s="123">
        <f>'گام اول '!AI173</f>
        <v>2851533.3</v>
      </c>
      <c r="AI172" s="123">
        <f>'گام اول '!AJ173</f>
        <v>2655495</v>
      </c>
      <c r="AJ172" s="123">
        <f>'گام اول '!AK173</f>
        <v>4500000</v>
      </c>
      <c r="AK172" s="123">
        <f>'گام اول '!AL173</f>
        <v>6000000</v>
      </c>
      <c r="AL172" s="123">
        <f>'گام اول '!AM173</f>
        <v>0</v>
      </c>
      <c r="AM172" s="123">
        <f>'گام اول '!AN173</f>
        <v>0</v>
      </c>
      <c r="AN172" s="123">
        <f>'گام اول '!AO173</f>
        <v>0</v>
      </c>
      <c r="AO172" s="123">
        <f>'گام اول '!AP173</f>
        <v>4200000</v>
      </c>
      <c r="AP172" s="123">
        <f>'گام اول '!AQ173</f>
        <v>0</v>
      </c>
      <c r="AQ172" s="123">
        <f>'گام اول '!AR173</f>
        <v>0</v>
      </c>
      <c r="AR172" s="123">
        <f>'گام اول '!AS173</f>
        <v>0</v>
      </c>
      <c r="AS172" s="375">
        <f>'گام اول '!AT173</f>
        <v>0</v>
      </c>
      <c r="AT172" s="368">
        <f t="shared" si="103"/>
        <v>60943218.299999997</v>
      </c>
      <c r="AU172" s="173">
        <f>'گام اول '!AV173</f>
        <v>39507582.669</v>
      </c>
      <c r="AV172" s="141">
        <f>'گام اول '!AW173</f>
        <v>58287723.299999997</v>
      </c>
      <c r="AW172" s="142">
        <f t="shared" si="104"/>
        <v>4080140.6310000001</v>
      </c>
      <c r="AX172" s="75">
        <f t="shared" si="105"/>
        <v>0</v>
      </c>
      <c r="AY172" s="142">
        <f>'گام اول '!AZ173</f>
        <v>0</v>
      </c>
      <c r="AZ172" s="142">
        <f>'گام اول '!BA173</f>
        <v>0</v>
      </c>
      <c r="BA172" s="142">
        <f>'گام اول '!BB173</f>
        <v>0</v>
      </c>
      <c r="BB172" s="142">
        <f>'گام اول '!BC173</f>
        <v>0</v>
      </c>
      <c r="BC172" s="142">
        <f>'گام اول '!BD173</f>
        <v>0</v>
      </c>
      <c r="BD172" s="142">
        <f>'گام اول '!BE173</f>
        <v>0</v>
      </c>
      <c r="BE172" s="142">
        <f>'گام اول '!BF173</f>
        <v>0</v>
      </c>
      <c r="BF172" s="143">
        <f t="shared" si="106"/>
        <v>4080140.6310000001</v>
      </c>
      <c r="BG172" s="140">
        <f t="shared" si="107"/>
        <v>56863077</v>
      </c>
      <c r="BH172" s="144">
        <f t="shared" si="108"/>
        <v>60943218.299999997</v>
      </c>
      <c r="BI172" s="398">
        <f>(((885165*30)*3)/12)/30*Q172</f>
        <v>6638737.5</v>
      </c>
      <c r="BJ172" s="145">
        <f t="shared" si="109"/>
        <v>3394682.5</v>
      </c>
      <c r="BK172" s="145">
        <f t="shared" si="110"/>
        <v>1018404.7499999999</v>
      </c>
      <c r="BL172" s="146">
        <f t="shared" si="111"/>
        <v>1120000</v>
      </c>
      <c r="BM172" s="379">
        <v>0</v>
      </c>
      <c r="BN172" s="147">
        <f t="shared" si="112"/>
        <v>73115043.049999997</v>
      </c>
      <c r="BO172" s="148">
        <f t="shared" si="113"/>
        <v>58287723.299999997</v>
      </c>
      <c r="BP172" s="149">
        <f t="shared" si="114"/>
        <v>13406176.358999999</v>
      </c>
      <c r="BQ172" s="150">
        <f t="shared" si="115"/>
        <v>86521219.408999994</v>
      </c>
      <c r="BR172" s="151">
        <f t="shared" si="116"/>
        <v>100800</v>
      </c>
      <c r="BS172" s="147">
        <f t="shared" si="117"/>
        <v>86622019.408999994</v>
      </c>
      <c r="BT172" s="135">
        <v>0</v>
      </c>
      <c r="BU172" s="148">
        <f t="shared" si="118"/>
        <v>7311504.3049999997</v>
      </c>
      <c r="BV172" s="152">
        <f t="shared" si="119"/>
        <v>3655752.1524999999</v>
      </c>
      <c r="BW172" s="133">
        <f t="shared" si="120"/>
        <v>75654762.951499999</v>
      </c>
      <c r="BX172" s="147">
        <f t="shared" si="121"/>
        <v>11051824.75</v>
      </c>
      <c r="BY172" s="134">
        <f t="shared" si="122"/>
        <v>64602938.201499999</v>
      </c>
      <c r="CD172" s="388">
        <f>'گام اول '!AU173</f>
        <v>60943218.299999997</v>
      </c>
      <c r="CE172" s="389">
        <f>'گام اول '!AV173</f>
        <v>39507582.669</v>
      </c>
      <c r="CF172" s="389">
        <f>'گام اول '!AW173</f>
        <v>58287723.299999997</v>
      </c>
      <c r="CG172" s="389">
        <f>'گام اول '!AX173</f>
        <v>4080140.6310000001</v>
      </c>
      <c r="CH172" s="389">
        <f>'گام اول '!AY173</f>
        <v>0</v>
      </c>
      <c r="CI172" s="389">
        <f>'گام اول '!AZ173</f>
        <v>0</v>
      </c>
      <c r="CJ172" s="389">
        <f>'گام اول '!BA173</f>
        <v>0</v>
      </c>
      <c r="CK172" s="389">
        <f>'گام اول '!BB173</f>
        <v>0</v>
      </c>
      <c r="CL172" s="389">
        <f>'گام اول '!BC173</f>
        <v>0</v>
      </c>
      <c r="CM172" s="389">
        <f>'گام اول '!BD173</f>
        <v>0</v>
      </c>
      <c r="CN172" s="389">
        <f>'گام اول '!BE173</f>
        <v>0</v>
      </c>
      <c r="CO172" s="389">
        <f>'گام اول '!BF173</f>
        <v>0</v>
      </c>
      <c r="CP172" s="389">
        <f>'گام اول '!BG173</f>
        <v>4080140.6310000001</v>
      </c>
      <c r="CQ172" s="389">
        <f>'گام اول '!BH173</f>
        <v>56863077</v>
      </c>
      <c r="CR172" s="389">
        <f t="shared" si="123"/>
        <v>60943218.299999997</v>
      </c>
      <c r="CS172" s="399">
        <f>(885165*30/12*3)/30*Q172</f>
        <v>6638737.5</v>
      </c>
      <c r="CT172" s="388">
        <f t="shared" si="124"/>
        <v>3394682.5</v>
      </c>
      <c r="CU172" s="389">
        <f t="shared" si="125"/>
        <v>1018404.7499999999</v>
      </c>
      <c r="CV172" s="389">
        <f t="shared" si="126"/>
        <v>1120000</v>
      </c>
      <c r="CW172" s="55">
        <v>0</v>
      </c>
      <c r="CX172" s="389">
        <f t="shared" si="127"/>
        <v>73115043.049999997</v>
      </c>
      <c r="CY172" s="389">
        <f t="shared" si="128"/>
        <v>58287723.299999997</v>
      </c>
      <c r="CZ172" s="389">
        <f t="shared" si="129"/>
        <v>13406176.358999999</v>
      </c>
      <c r="DA172" s="389">
        <f t="shared" si="130"/>
        <v>86521219.408999994</v>
      </c>
      <c r="DB172" s="389">
        <f t="shared" si="131"/>
        <v>100800</v>
      </c>
      <c r="DC172" s="389">
        <f t="shared" si="132"/>
        <v>86622019.408999994</v>
      </c>
      <c r="DD172" s="394">
        <v>0</v>
      </c>
      <c r="DE172" s="389">
        <f t="shared" si="133"/>
        <v>7311504.3049999997</v>
      </c>
      <c r="DF172" s="389">
        <f t="shared" si="134"/>
        <v>3655752.1524999999</v>
      </c>
      <c r="DG172" s="389">
        <f t="shared" si="135"/>
        <v>75654762.951499999</v>
      </c>
      <c r="DH172" s="389">
        <f t="shared" si="136"/>
        <v>11051824.75</v>
      </c>
      <c r="DI172" s="389">
        <f t="shared" si="137"/>
        <v>64602938.201499999</v>
      </c>
      <c r="DJ172" s="389">
        <f t="shared" si="138"/>
        <v>0</v>
      </c>
      <c r="DL172" s="397">
        <f t="shared" si="139"/>
        <v>6638737.5</v>
      </c>
      <c r="DM172" s="397">
        <f t="shared" si="140"/>
        <v>0</v>
      </c>
    </row>
    <row r="173" spans="1:117" s="55" customFormat="1" ht="21" x14ac:dyDescent="0.2">
      <c r="A173" s="191">
        <f t="shared" si="102"/>
        <v>2655495</v>
      </c>
      <c r="B173" s="136">
        <f>'گام اول '!B174</f>
        <v>168</v>
      </c>
      <c r="C173" s="136">
        <f>'گام اول '!C174</f>
        <v>177</v>
      </c>
      <c r="D173" s="136">
        <f>'گام اول '!D174</f>
        <v>13374</v>
      </c>
      <c r="E173" s="136" t="str">
        <f>'گام اول '!E174</f>
        <v xml:space="preserve">حمید </v>
      </c>
      <c r="F173" s="136" t="str">
        <f>'گام اول '!F174</f>
        <v>میرزایی</v>
      </c>
      <c r="G173" s="136" t="str">
        <f>'گام اول '!G174</f>
        <v xml:space="preserve">اداری </v>
      </c>
      <c r="H173" s="136" t="str">
        <f>'گام اول '!H174</f>
        <v>قزوین</v>
      </c>
      <c r="I173" s="136" t="str">
        <f>'گام اول '!I174</f>
        <v>124-813-3086628-1</v>
      </c>
      <c r="J173" s="136" t="str">
        <f>'گام اول '!J174</f>
        <v>4284483757</v>
      </c>
      <c r="K173" s="136" t="str">
        <f>'گام اول '!K174</f>
        <v>0033219235</v>
      </c>
      <c r="L173" s="136" t="str">
        <f>'گام اول '!L174</f>
        <v>قزوین</v>
      </c>
      <c r="M173" s="136" t="str">
        <f>'گام اول '!M174</f>
        <v>اداری- دیپلم</v>
      </c>
      <c r="N173" s="120">
        <f>'گام اول '!N174</f>
        <v>0</v>
      </c>
      <c r="O173" s="119">
        <f>'گام اول '!O174</f>
        <v>0</v>
      </c>
      <c r="P173" s="121">
        <f>'گام اول '!P174</f>
        <v>0</v>
      </c>
      <c r="Q173" s="358">
        <f>'گام اول '!Q174</f>
        <v>23</v>
      </c>
      <c r="R173" s="358">
        <f>'گام اول '!R174</f>
        <v>19</v>
      </c>
      <c r="S173" s="358">
        <f>'گام اول '!S174</f>
        <v>0</v>
      </c>
      <c r="T173" s="358">
        <f>'گام اول '!T174</f>
        <v>0</v>
      </c>
      <c r="U173" s="137">
        <f>'گام اول '!U174</f>
        <v>1</v>
      </c>
      <c r="V173" s="120">
        <f>'گام اول '!W174</f>
        <v>0</v>
      </c>
      <c r="W173" s="121">
        <f>'گام اول '!X174</f>
        <v>0</v>
      </c>
      <c r="X173" s="366">
        <f>'گام اول '!Y174</f>
        <v>0</v>
      </c>
      <c r="Y173" s="366">
        <f>'گام اول '!Z174</f>
        <v>0</v>
      </c>
      <c r="Z173" s="138">
        <f>'گام اول '!AA174</f>
        <v>1145360</v>
      </c>
      <c r="AA173" s="138">
        <f>'گام اول '!AB174</f>
        <v>46667</v>
      </c>
      <c r="AB173" s="138">
        <f>'گام اول '!AC174</f>
        <v>1192027</v>
      </c>
      <c r="AC173" s="138">
        <f>'گام اول '!AD174</f>
        <v>4500000</v>
      </c>
      <c r="AD173" s="138">
        <f>'گام اول '!AE174</f>
        <v>6000000</v>
      </c>
      <c r="AE173" s="139">
        <f>'گام اول '!AF174</f>
        <v>227568.79090909089</v>
      </c>
      <c r="AF173" s="122">
        <f>'گام اول '!AG174</f>
        <v>26343280</v>
      </c>
      <c r="AG173" s="123">
        <f>'گام اول '!AH174</f>
        <v>1073341</v>
      </c>
      <c r="AH173" s="123">
        <f>'گام اول '!AI174</f>
        <v>4323807.0272727273</v>
      </c>
      <c r="AI173" s="123">
        <f>'گام اول '!AJ174</f>
        <v>0</v>
      </c>
      <c r="AJ173" s="123">
        <f>'گام اول '!AK174</f>
        <v>3450000.0000000005</v>
      </c>
      <c r="AK173" s="123">
        <f>'گام اول '!AL174</f>
        <v>4600000</v>
      </c>
      <c r="AL173" s="123">
        <f>'گام اول '!AM174</f>
        <v>0</v>
      </c>
      <c r="AM173" s="123">
        <f>'گام اول '!AN174</f>
        <v>0</v>
      </c>
      <c r="AN173" s="123">
        <f>'گام اول '!AO174</f>
        <v>1192027</v>
      </c>
      <c r="AO173" s="123">
        <f>'گام اول '!AP174</f>
        <v>1400000</v>
      </c>
      <c r="AP173" s="123">
        <f>'گام اول '!AQ174</f>
        <v>0</v>
      </c>
      <c r="AQ173" s="123">
        <f>'گام اول '!AR174</f>
        <v>0</v>
      </c>
      <c r="AR173" s="123">
        <f>'گام اول '!AS174</f>
        <v>0</v>
      </c>
      <c r="AS173" s="375">
        <f>'گام اول '!AT174</f>
        <v>0</v>
      </c>
      <c r="AT173" s="368">
        <f t="shared" si="103"/>
        <v>42382455.027272731</v>
      </c>
      <c r="AU173" s="173">
        <f>'گام اول '!AV174</f>
        <v>28857098.065363638</v>
      </c>
      <c r="AV173" s="141">
        <f>'گام اول '!AW174</f>
        <v>41190428.027272731</v>
      </c>
      <c r="AW173" s="142">
        <f t="shared" si="104"/>
        <v>2883329.9619090916</v>
      </c>
      <c r="AX173" s="75">
        <f t="shared" si="105"/>
        <v>0</v>
      </c>
      <c r="AY173" s="142">
        <f>'گام اول '!AZ174</f>
        <v>0</v>
      </c>
      <c r="AZ173" s="142">
        <f>'گام اول '!BA174</f>
        <v>0</v>
      </c>
      <c r="BA173" s="142">
        <f>'گام اول '!BB174</f>
        <v>0</v>
      </c>
      <c r="BB173" s="142">
        <f>'گام اول '!BC174</f>
        <v>0</v>
      </c>
      <c r="BC173" s="142">
        <f>'گام اول '!BD174</f>
        <v>0</v>
      </c>
      <c r="BD173" s="142">
        <f>'گام اول '!BE174</f>
        <v>0</v>
      </c>
      <c r="BE173" s="142">
        <f>'گام اول '!BF174</f>
        <v>0</v>
      </c>
      <c r="BF173" s="143">
        <f t="shared" si="106"/>
        <v>2883329.9619090916</v>
      </c>
      <c r="BG173" s="140">
        <f t="shared" si="107"/>
        <v>39499125</v>
      </c>
      <c r="BH173" s="144">
        <f t="shared" si="108"/>
        <v>42382455.027272731</v>
      </c>
      <c r="BI173" s="127">
        <f t="shared" si="141"/>
        <v>4569436.833333333</v>
      </c>
      <c r="BJ173" s="145">
        <f t="shared" si="109"/>
        <v>2284718.4166666665</v>
      </c>
      <c r="BK173" s="145">
        <f t="shared" si="110"/>
        <v>685415.52500000002</v>
      </c>
      <c r="BL173" s="146">
        <f t="shared" si="111"/>
        <v>858666.66666666674</v>
      </c>
      <c r="BM173" s="379">
        <v>0</v>
      </c>
      <c r="BN173" s="147">
        <f t="shared" si="112"/>
        <v>50780692.468939394</v>
      </c>
      <c r="BO173" s="148">
        <f t="shared" si="113"/>
        <v>41190428.027272731</v>
      </c>
      <c r="BP173" s="149">
        <f t="shared" si="114"/>
        <v>9473798.446272729</v>
      </c>
      <c r="BQ173" s="150">
        <f t="shared" si="115"/>
        <v>60254490.915212125</v>
      </c>
      <c r="BR173" s="151">
        <f t="shared" si="116"/>
        <v>77280</v>
      </c>
      <c r="BS173" s="147">
        <f t="shared" si="117"/>
        <v>60331770.915212125</v>
      </c>
      <c r="BT173" s="135">
        <v>0</v>
      </c>
      <c r="BU173" s="148">
        <f t="shared" si="118"/>
        <v>5078069.2468939396</v>
      </c>
      <c r="BV173" s="152">
        <f t="shared" si="119"/>
        <v>2539034.6234469698</v>
      </c>
      <c r="BW173" s="133">
        <f t="shared" si="120"/>
        <v>52714667.044871211</v>
      </c>
      <c r="BX173" s="147">
        <f t="shared" si="121"/>
        <v>7539570.7750000004</v>
      </c>
      <c r="BY173" s="134">
        <f t="shared" si="122"/>
        <v>45175096.269871213</v>
      </c>
      <c r="CD173" s="388">
        <f>'گام اول '!AU174</f>
        <v>42382455.027272731</v>
      </c>
      <c r="CE173" s="389">
        <f>'گام اول '!AV174</f>
        <v>28857098.065363638</v>
      </c>
      <c r="CF173" s="389">
        <f>'گام اول '!AW174</f>
        <v>41190428.027272731</v>
      </c>
      <c r="CG173" s="389">
        <f>'گام اول '!AX174</f>
        <v>2883329.9619090916</v>
      </c>
      <c r="CH173" s="389">
        <f>'گام اول '!AY174</f>
        <v>0</v>
      </c>
      <c r="CI173" s="389">
        <f>'گام اول '!AZ174</f>
        <v>0</v>
      </c>
      <c r="CJ173" s="389">
        <f>'گام اول '!BA174</f>
        <v>0</v>
      </c>
      <c r="CK173" s="389">
        <f>'گام اول '!BB174</f>
        <v>0</v>
      </c>
      <c r="CL173" s="389">
        <f>'گام اول '!BC174</f>
        <v>0</v>
      </c>
      <c r="CM173" s="389">
        <f>'گام اول '!BD174</f>
        <v>0</v>
      </c>
      <c r="CN173" s="389">
        <f>'گام اول '!BE174</f>
        <v>0</v>
      </c>
      <c r="CO173" s="389">
        <f>'گام اول '!BF174</f>
        <v>0</v>
      </c>
      <c r="CP173" s="389">
        <f>'گام اول '!BG174</f>
        <v>2883329.9619090916</v>
      </c>
      <c r="CQ173" s="389">
        <f>'گام اول '!BH174</f>
        <v>39499125</v>
      </c>
      <c r="CR173" s="389">
        <f t="shared" si="123"/>
        <v>42382455.027272731</v>
      </c>
      <c r="CS173" s="55">
        <f t="shared" si="142"/>
        <v>4569436.833333333</v>
      </c>
      <c r="CT173" s="388">
        <f t="shared" si="124"/>
        <v>2284718.4166666665</v>
      </c>
      <c r="CU173" s="389">
        <f t="shared" si="125"/>
        <v>685415.52500000002</v>
      </c>
      <c r="CV173" s="389">
        <f t="shared" si="126"/>
        <v>858666.66666666674</v>
      </c>
      <c r="CW173" s="55">
        <v>0</v>
      </c>
      <c r="CX173" s="389">
        <f t="shared" si="127"/>
        <v>50780692.468939394</v>
      </c>
      <c r="CY173" s="389">
        <f t="shared" si="128"/>
        <v>41190428.027272731</v>
      </c>
      <c r="CZ173" s="389">
        <f t="shared" si="129"/>
        <v>9473798.446272729</v>
      </c>
      <c r="DA173" s="389">
        <f t="shared" si="130"/>
        <v>60254490.915212125</v>
      </c>
      <c r="DB173" s="389">
        <f t="shared" si="131"/>
        <v>77280</v>
      </c>
      <c r="DC173" s="389">
        <f t="shared" si="132"/>
        <v>60331770.915212125</v>
      </c>
      <c r="DD173" s="394">
        <v>0</v>
      </c>
      <c r="DE173" s="389">
        <f t="shared" si="133"/>
        <v>5078069.2468939396</v>
      </c>
      <c r="DF173" s="389">
        <f t="shared" si="134"/>
        <v>2539034.6234469698</v>
      </c>
      <c r="DG173" s="389">
        <f t="shared" si="135"/>
        <v>52714667.044871211</v>
      </c>
      <c r="DH173" s="389">
        <f t="shared" si="136"/>
        <v>7539570.7750000004</v>
      </c>
      <c r="DI173" s="389">
        <f t="shared" si="137"/>
        <v>45175096.269871213</v>
      </c>
      <c r="DJ173" s="389">
        <f t="shared" si="138"/>
        <v>0</v>
      </c>
      <c r="DL173" s="396">
        <f t="shared" si="139"/>
        <v>6638737.5</v>
      </c>
      <c r="DM173" s="396">
        <f t="shared" si="140"/>
        <v>-2069300.666666667</v>
      </c>
    </row>
    <row r="174" spans="1:117" s="55" customFormat="1" ht="21" x14ac:dyDescent="0.2">
      <c r="A174" s="191">
        <f t="shared" si="102"/>
        <v>2655495</v>
      </c>
      <c r="B174" s="136">
        <f>'گام اول '!B175</f>
        <v>169</v>
      </c>
      <c r="C174" s="136">
        <f>'گام اول '!C175</f>
        <v>178</v>
      </c>
      <c r="D174" s="136">
        <f>'گام اول '!D175</f>
        <v>13372</v>
      </c>
      <c r="E174" s="136" t="str">
        <f>'گام اول '!E175</f>
        <v xml:space="preserve">مسعود </v>
      </c>
      <c r="F174" s="136" t="str">
        <f>'گام اول '!F175</f>
        <v>محبی</v>
      </c>
      <c r="G174" s="136" t="str">
        <f>'گام اول '!G175</f>
        <v xml:space="preserve">اداری </v>
      </c>
      <c r="H174" s="136" t="str">
        <f>'گام اول '!H175</f>
        <v>قزوین</v>
      </c>
      <c r="I174" s="136" t="str">
        <f>'گام اول '!I175</f>
        <v>293-813-4117073-1</v>
      </c>
      <c r="J174" s="136" t="str">
        <f>'گام اول '!J175</f>
        <v>4310738672</v>
      </c>
      <c r="K174" s="136" t="str">
        <f>'گام اول '!K175</f>
        <v>0046755774</v>
      </c>
      <c r="L174" s="136" t="str">
        <f>'گام اول '!L175</f>
        <v>قزوین</v>
      </c>
      <c r="M174" s="136" t="str">
        <f>'گام اول '!M175</f>
        <v>اداری-کارشناسی</v>
      </c>
      <c r="N174" s="120">
        <f>'گام اول '!N175</f>
        <v>0</v>
      </c>
      <c r="O174" s="119">
        <f>'گام اول '!O175</f>
        <v>0</v>
      </c>
      <c r="P174" s="121">
        <f>'گام اول '!P175</f>
        <v>0</v>
      </c>
      <c r="Q174" s="358">
        <f>'گام اول '!Q175</f>
        <v>30</v>
      </c>
      <c r="R174" s="358">
        <f>'گام اول '!R175</f>
        <v>16</v>
      </c>
      <c r="S174" s="358">
        <f>'گام اول '!S175</f>
        <v>0</v>
      </c>
      <c r="T174" s="358">
        <f>'گام اول '!T175</f>
        <v>0</v>
      </c>
      <c r="U174" s="137">
        <f>'گام اول '!U175</f>
        <v>2</v>
      </c>
      <c r="V174" s="120">
        <f>'گام اول '!W175</f>
        <v>0</v>
      </c>
      <c r="W174" s="121">
        <f>'گام اول '!X175</f>
        <v>0</v>
      </c>
      <c r="X174" s="366">
        <f>'گام اول '!Y175</f>
        <v>0</v>
      </c>
      <c r="Y174" s="366">
        <f>'گام اول '!Z175</f>
        <v>0</v>
      </c>
      <c r="Z174" s="138">
        <f>'گام اول '!AA175</f>
        <v>1477052</v>
      </c>
      <c r="AA174" s="138">
        <f>'گام اول '!AB175</f>
        <v>0</v>
      </c>
      <c r="AB174" s="138">
        <f>'گام اول '!AC175</f>
        <v>1477052</v>
      </c>
      <c r="AC174" s="138">
        <f>'گام اول '!AD175</f>
        <v>4500000</v>
      </c>
      <c r="AD174" s="138">
        <f>'گام اول '!AE175</f>
        <v>6000000</v>
      </c>
      <c r="AE174" s="139">
        <f>'گام اول '!AF175</f>
        <v>281982.65454545454</v>
      </c>
      <c r="AF174" s="122">
        <f>'گام اول '!AG175</f>
        <v>44311560</v>
      </c>
      <c r="AG174" s="123">
        <f>'گام اول '!AH175</f>
        <v>0</v>
      </c>
      <c r="AH174" s="123">
        <f>'گام اول '!AI175</f>
        <v>4511722.4727272727</v>
      </c>
      <c r="AI174" s="123">
        <f>'گام اول '!AJ175</f>
        <v>0</v>
      </c>
      <c r="AJ174" s="123">
        <f>'گام اول '!AK175</f>
        <v>4500000</v>
      </c>
      <c r="AK174" s="123">
        <f>'گام اول '!AL175</f>
        <v>6000000</v>
      </c>
      <c r="AL174" s="123">
        <f>'گام اول '!AM175</f>
        <v>0</v>
      </c>
      <c r="AM174" s="123">
        <f>'گام اول '!AN175</f>
        <v>0</v>
      </c>
      <c r="AN174" s="123">
        <f>'گام اول '!AO175</f>
        <v>2954104</v>
      </c>
      <c r="AO174" s="123">
        <f>'گام اول '!AP175</f>
        <v>4200000</v>
      </c>
      <c r="AP174" s="123">
        <f>'گام اول '!AQ175</f>
        <v>0</v>
      </c>
      <c r="AQ174" s="123">
        <f>'گام اول '!AR175</f>
        <v>0</v>
      </c>
      <c r="AR174" s="123">
        <f>'گام اول '!AS175</f>
        <v>0</v>
      </c>
      <c r="AS174" s="375">
        <f>'گام اول '!AT175</f>
        <v>0</v>
      </c>
      <c r="AT174" s="368">
        <f t="shared" si="103"/>
        <v>66477386.472727269</v>
      </c>
      <c r="AU174" s="173">
        <f>'گام اول '!AV175</f>
        <v>44376652.699636355</v>
      </c>
      <c r="AV174" s="141">
        <f>'گام اول '!AW175</f>
        <v>63523282.472727269</v>
      </c>
      <c r="AW174" s="142">
        <f t="shared" si="104"/>
        <v>4446629.7730909092</v>
      </c>
      <c r="AX174" s="75">
        <f t="shared" si="105"/>
        <v>437665.26996363554</v>
      </c>
      <c r="AY174" s="142">
        <f>'گام اول '!AZ175</f>
        <v>0</v>
      </c>
      <c r="AZ174" s="142">
        <f>'گام اول '!BA175</f>
        <v>0</v>
      </c>
      <c r="BA174" s="142">
        <f>'گام اول '!BB175</f>
        <v>0</v>
      </c>
      <c r="BB174" s="142">
        <f>'گام اول '!BC175</f>
        <v>0</v>
      </c>
      <c r="BC174" s="142">
        <f>'گام اول '!BD175</f>
        <v>0</v>
      </c>
      <c r="BD174" s="142">
        <f>'گام اول '!BE175</f>
        <v>0</v>
      </c>
      <c r="BE174" s="142">
        <f>'گام اول '!BF175</f>
        <v>0</v>
      </c>
      <c r="BF174" s="143">
        <f t="shared" si="106"/>
        <v>4884295.0430545444</v>
      </c>
      <c r="BG174" s="140">
        <f t="shared" si="107"/>
        <v>61593091</v>
      </c>
      <c r="BH174" s="144">
        <f t="shared" si="108"/>
        <v>66477386.472727269</v>
      </c>
      <c r="BI174" s="398">
        <f t="shared" ref="BI174:BI187" si="151">(((885165*30)*3)/12)/30*Q174</f>
        <v>6638737.5</v>
      </c>
      <c r="BJ174" s="145">
        <f t="shared" si="109"/>
        <v>3692630</v>
      </c>
      <c r="BK174" s="145">
        <f t="shared" si="110"/>
        <v>1107789</v>
      </c>
      <c r="BL174" s="146">
        <f t="shared" si="111"/>
        <v>1120000</v>
      </c>
      <c r="BM174" s="379">
        <v>0</v>
      </c>
      <c r="BN174" s="147">
        <f t="shared" si="112"/>
        <v>79036542.972727269</v>
      </c>
      <c r="BO174" s="148">
        <f t="shared" si="113"/>
        <v>63523282.472727269</v>
      </c>
      <c r="BP174" s="149">
        <f t="shared" si="114"/>
        <v>14610354.968727272</v>
      </c>
      <c r="BQ174" s="150">
        <f t="shared" si="115"/>
        <v>93646897.941454545</v>
      </c>
      <c r="BR174" s="151">
        <f t="shared" si="116"/>
        <v>100800</v>
      </c>
      <c r="BS174" s="147">
        <f t="shared" si="117"/>
        <v>93747697.941454545</v>
      </c>
      <c r="BT174" s="135">
        <v>0</v>
      </c>
      <c r="BU174" s="148">
        <f t="shared" si="118"/>
        <v>7903654.2972727269</v>
      </c>
      <c r="BV174" s="152">
        <f t="shared" si="119"/>
        <v>3951827.1486363634</v>
      </c>
      <c r="BW174" s="133">
        <f t="shared" si="120"/>
        <v>81892216.495545447</v>
      </c>
      <c r="BX174" s="147">
        <f t="shared" si="121"/>
        <v>11439156.5</v>
      </c>
      <c r="BY174" s="134">
        <f t="shared" si="122"/>
        <v>70453059.995545447</v>
      </c>
      <c r="CD174" s="388">
        <f>'گام اول '!AU175</f>
        <v>66477386.472727269</v>
      </c>
      <c r="CE174" s="389">
        <f>'گام اول '!AV175</f>
        <v>44376652.699636355</v>
      </c>
      <c r="CF174" s="389">
        <f>'گام اول '!AW175</f>
        <v>63523282.472727269</v>
      </c>
      <c r="CG174" s="389">
        <f>'گام اول '!AX175</f>
        <v>4446629.7730909092</v>
      </c>
      <c r="CH174" s="389">
        <f>'گام اول '!AY175</f>
        <v>437665.26996363554</v>
      </c>
      <c r="CI174" s="389">
        <f>'گام اول '!AZ175</f>
        <v>0</v>
      </c>
      <c r="CJ174" s="389">
        <f>'گام اول '!BA175</f>
        <v>0</v>
      </c>
      <c r="CK174" s="389">
        <f>'گام اول '!BB175</f>
        <v>0</v>
      </c>
      <c r="CL174" s="389">
        <f>'گام اول '!BC175</f>
        <v>0</v>
      </c>
      <c r="CM174" s="389">
        <f>'گام اول '!BD175</f>
        <v>0</v>
      </c>
      <c r="CN174" s="389">
        <f>'گام اول '!BE175</f>
        <v>0</v>
      </c>
      <c r="CO174" s="389">
        <f>'گام اول '!BF175</f>
        <v>0</v>
      </c>
      <c r="CP174" s="389">
        <f>'گام اول '!BG175</f>
        <v>4884295.0430545444</v>
      </c>
      <c r="CQ174" s="389">
        <f>'گام اول '!BH175</f>
        <v>61593091</v>
      </c>
      <c r="CR174" s="389">
        <f t="shared" si="123"/>
        <v>66477386.472727269</v>
      </c>
      <c r="CS174" s="399">
        <f t="shared" ref="CS174:CS187" si="152">(885165*30/12*3)/30*Q174</f>
        <v>6638737.5</v>
      </c>
      <c r="CT174" s="388">
        <f t="shared" si="124"/>
        <v>3692630</v>
      </c>
      <c r="CU174" s="389">
        <f t="shared" si="125"/>
        <v>1107789</v>
      </c>
      <c r="CV174" s="389">
        <f t="shared" si="126"/>
        <v>1120000</v>
      </c>
      <c r="CW174" s="55">
        <v>0</v>
      </c>
      <c r="CX174" s="389">
        <f t="shared" si="127"/>
        <v>79036542.972727269</v>
      </c>
      <c r="CY174" s="389">
        <f t="shared" si="128"/>
        <v>63523282.472727269</v>
      </c>
      <c r="CZ174" s="389">
        <f t="shared" si="129"/>
        <v>14610354.968727272</v>
      </c>
      <c r="DA174" s="389">
        <f t="shared" si="130"/>
        <v>93646897.941454545</v>
      </c>
      <c r="DB174" s="389">
        <f t="shared" si="131"/>
        <v>100800</v>
      </c>
      <c r="DC174" s="389">
        <f t="shared" si="132"/>
        <v>93747697.941454545</v>
      </c>
      <c r="DD174" s="394">
        <v>0</v>
      </c>
      <c r="DE174" s="389">
        <f t="shared" si="133"/>
        <v>7903654.2972727269</v>
      </c>
      <c r="DF174" s="389">
        <f t="shared" si="134"/>
        <v>3951827.1486363634</v>
      </c>
      <c r="DG174" s="389">
        <f t="shared" si="135"/>
        <v>81892216.495545447</v>
      </c>
      <c r="DH174" s="389">
        <f t="shared" si="136"/>
        <v>11439156.5</v>
      </c>
      <c r="DI174" s="389">
        <f t="shared" si="137"/>
        <v>70453059.995545447</v>
      </c>
      <c r="DJ174" s="389">
        <f t="shared" si="138"/>
        <v>0</v>
      </c>
      <c r="DL174" s="397">
        <f t="shared" si="139"/>
        <v>6638737.5</v>
      </c>
      <c r="DM174" s="397">
        <f t="shared" si="140"/>
        <v>0</v>
      </c>
    </row>
    <row r="175" spans="1:117" s="55" customFormat="1" ht="21" x14ac:dyDescent="0.2">
      <c r="A175" s="191">
        <f t="shared" si="102"/>
        <v>2655495</v>
      </c>
      <c r="B175" s="136">
        <f>'گام اول '!B176</f>
        <v>170</v>
      </c>
      <c r="C175" s="136">
        <f>'گام اول '!C176</f>
        <v>179</v>
      </c>
      <c r="D175" s="136">
        <f>'گام اول '!D176</f>
        <v>13373</v>
      </c>
      <c r="E175" s="136" t="str">
        <f>'گام اول '!E176</f>
        <v>حسین</v>
      </c>
      <c r="F175" s="136" t="str">
        <f>'گام اول '!F176</f>
        <v>مهدوی زادگان</v>
      </c>
      <c r="G175" s="136" t="str">
        <f>'گام اول '!G176</f>
        <v xml:space="preserve">اداری </v>
      </c>
      <c r="H175" s="136" t="str">
        <f>'گام اول '!H176</f>
        <v>قزوین</v>
      </c>
      <c r="I175" s="136" t="str">
        <f>'گام اول '!I176</f>
        <v>293-12-4196604-1</v>
      </c>
      <c r="J175" s="136" t="str">
        <f>'گام اول '!J176</f>
        <v>4310474349</v>
      </c>
      <c r="K175" s="136" t="str">
        <f>'گام اول '!K176</f>
        <v>0027183212</v>
      </c>
      <c r="L175" s="136" t="str">
        <f>'گام اول '!L176</f>
        <v>قزوین</v>
      </c>
      <c r="M175" s="136" t="str">
        <f>'گام اول '!M176</f>
        <v>اداری-کارشناسی</v>
      </c>
      <c r="N175" s="120">
        <f>'گام اول '!N176</f>
        <v>0</v>
      </c>
      <c r="O175" s="119">
        <f>'گام اول '!O176</f>
        <v>0</v>
      </c>
      <c r="P175" s="121">
        <f>'گام اول '!P176</f>
        <v>0</v>
      </c>
      <c r="Q175" s="358">
        <f>'گام اول '!Q176</f>
        <v>30</v>
      </c>
      <c r="R175" s="358">
        <f>'گام اول '!R176</f>
        <v>13</v>
      </c>
      <c r="S175" s="358">
        <f>'گام اول '!S176</f>
        <v>0</v>
      </c>
      <c r="T175" s="358">
        <f>'گام اول '!T176</f>
        <v>0</v>
      </c>
      <c r="U175" s="137">
        <f>'گام اول '!U176</f>
        <v>0</v>
      </c>
      <c r="V175" s="120">
        <f>'گام اول '!W176</f>
        <v>0</v>
      </c>
      <c r="W175" s="121">
        <f>'گام اول '!X176</f>
        <v>0</v>
      </c>
      <c r="X175" s="366">
        <f>'گام اول '!Y176</f>
        <v>0</v>
      </c>
      <c r="Y175" s="366">
        <f>'گام اول '!Z176</f>
        <v>0</v>
      </c>
      <c r="Z175" s="138">
        <f>'گام اول '!AA176</f>
        <v>1477052</v>
      </c>
      <c r="AA175" s="138">
        <f>'گام اول '!AB176</f>
        <v>0</v>
      </c>
      <c r="AB175" s="138">
        <f>'گام اول '!AC176</f>
        <v>1477052</v>
      </c>
      <c r="AC175" s="138">
        <f>'گام اول '!AD176</f>
        <v>4500000</v>
      </c>
      <c r="AD175" s="138">
        <f>'گام اول '!AE176</f>
        <v>6000000</v>
      </c>
      <c r="AE175" s="139">
        <f>'گام اول '!AF176</f>
        <v>281982.65454545454</v>
      </c>
      <c r="AF175" s="122">
        <f>'گام اول '!AG176</f>
        <v>44311560</v>
      </c>
      <c r="AG175" s="123">
        <f>'گام اول '!AH176</f>
        <v>0</v>
      </c>
      <c r="AH175" s="123">
        <f>'گام اول '!AI176</f>
        <v>3665774.5090909088</v>
      </c>
      <c r="AI175" s="123">
        <f>'گام اول '!AJ176</f>
        <v>0</v>
      </c>
      <c r="AJ175" s="123">
        <f>'گام اول '!AK176</f>
        <v>4500000</v>
      </c>
      <c r="AK175" s="123">
        <f>'گام اول '!AL176</f>
        <v>6000000</v>
      </c>
      <c r="AL175" s="123">
        <f>'گام اول '!AM176</f>
        <v>0</v>
      </c>
      <c r="AM175" s="123">
        <f>'گام اول '!AN176</f>
        <v>0</v>
      </c>
      <c r="AN175" s="123">
        <f>'گام اول '!AO176</f>
        <v>0</v>
      </c>
      <c r="AO175" s="123">
        <f>'گام اول '!AP176</f>
        <v>4000000</v>
      </c>
      <c r="AP175" s="123">
        <f>'گام اول '!AQ176</f>
        <v>0</v>
      </c>
      <c r="AQ175" s="123">
        <f>'گام اول '!AR176</f>
        <v>0</v>
      </c>
      <c r="AR175" s="123">
        <f>'گام اول '!AS176</f>
        <v>0</v>
      </c>
      <c r="AS175" s="375">
        <f>'گام اول '!AT176</f>
        <v>0</v>
      </c>
      <c r="AT175" s="368">
        <f t="shared" si="103"/>
        <v>62477334.509090908</v>
      </c>
      <c r="AU175" s="173">
        <f>'گام اول '!AV176</f>
        <v>43603921.09345454</v>
      </c>
      <c r="AV175" s="141">
        <f>'گام اول '!AW176</f>
        <v>62477334.509090908</v>
      </c>
      <c r="AW175" s="142">
        <f t="shared" si="104"/>
        <v>4373413.4156363644</v>
      </c>
      <c r="AX175" s="75">
        <f t="shared" si="105"/>
        <v>360392.10934545402</v>
      </c>
      <c r="AY175" s="142">
        <f>'گام اول '!AZ176</f>
        <v>0</v>
      </c>
      <c r="AZ175" s="142">
        <f>'گام اول '!BA176</f>
        <v>0</v>
      </c>
      <c r="BA175" s="142">
        <f>'گام اول '!BB176</f>
        <v>0</v>
      </c>
      <c r="BB175" s="142">
        <f>'گام اول '!BC176</f>
        <v>0</v>
      </c>
      <c r="BC175" s="142">
        <f>'گام اول '!BD176</f>
        <v>0</v>
      </c>
      <c r="BD175" s="142">
        <f>'گام اول '!BE176</f>
        <v>0</v>
      </c>
      <c r="BE175" s="142">
        <f>'گام اول '!BF176</f>
        <v>0</v>
      </c>
      <c r="BF175" s="143">
        <f t="shared" si="106"/>
        <v>4733805.5249818182</v>
      </c>
      <c r="BG175" s="140">
        <f t="shared" si="107"/>
        <v>57743528</v>
      </c>
      <c r="BH175" s="144">
        <f t="shared" si="108"/>
        <v>62477334.509090908</v>
      </c>
      <c r="BI175" s="398">
        <f t="shared" si="151"/>
        <v>6638737.5</v>
      </c>
      <c r="BJ175" s="145">
        <f t="shared" si="109"/>
        <v>3692630</v>
      </c>
      <c r="BK175" s="145">
        <f t="shared" si="110"/>
        <v>1107789</v>
      </c>
      <c r="BL175" s="146">
        <f t="shared" si="111"/>
        <v>1120000</v>
      </c>
      <c r="BM175" s="379">
        <v>0</v>
      </c>
      <c r="BN175" s="147">
        <f t="shared" si="112"/>
        <v>75036491.0090909</v>
      </c>
      <c r="BO175" s="148">
        <f t="shared" si="113"/>
        <v>62477334.509090908</v>
      </c>
      <c r="BP175" s="149">
        <f t="shared" si="114"/>
        <v>14369786.937090909</v>
      </c>
      <c r="BQ175" s="150">
        <f t="shared" si="115"/>
        <v>89406277.946181804</v>
      </c>
      <c r="BR175" s="151">
        <f t="shared" si="116"/>
        <v>100800</v>
      </c>
      <c r="BS175" s="147">
        <f t="shared" si="117"/>
        <v>89507077.946181804</v>
      </c>
      <c r="BT175" s="135">
        <v>0</v>
      </c>
      <c r="BU175" s="148">
        <f t="shared" si="118"/>
        <v>7503649.1009090906</v>
      </c>
      <c r="BV175" s="152">
        <f t="shared" si="119"/>
        <v>3751824.5504545453</v>
      </c>
      <c r="BW175" s="133">
        <f t="shared" si="120"/>
        <v>78251604.294818163</v>
      </c>
      <c r="BX175" s="147">
        <f t="shared" si="121"/>
        <v>11439156.5</v>
      </c>
      <c r="BY175" s="134">
        <f t="shared" si="122"/>
        <v>66812447.794818163</v>
      </c>
      <c r="CD175" s="388">
        <f>'گام اول '!AU176</f>
        <v>62477334.509090908</v>
      </c>
      <c r="CE175" s="389">
        <f>'گام اول '!AV176</f>
        <v>43603921.09345454</v>
      </c>
      <c r="CF175" s="389">
        <f>'گام اول '!AW176</f>
        <v>62477334.509090908</v>
      </c>
      <c r="CG175" s="389">
        <f>'گام اول '!AX176</f>
        <v>4373413.4156363644</v>
      </c>
      <c r="CH175" s="389">
        <f>'گام اول '!AY176</f>
        <v>360392.10934545402</v>
      </c>
      <c r="CI175" s="389">
        <f>'گام اول '!AZ176</f>
        <v>0</v>
      </c>
      <c r="CJ175" s="389">
        <f>'گام اول '!BA176</f>
        <v>0</v>
      </c>
      <c r="CK175" s="389">
        <f>'گام اول '!BB176</f>
        <v>0</v>
      </c>
      <c r="CL175" s="389">
        <f>'گام اول '!BC176</f>
        <v>0</v>
      </c>
      <c r="CM175" s="389">
        <f>'گام اول '!BD176</f>
        <v>0</v>
      </c>
      <c r="CN175" s="389">
        <f>'گام اول '!BE176</f>
        <v>0</v>
      </c>
      <c r="CO175" s="389">
        <f>'گام اول '!BF176</f>
        <v>0</v>
      </c>
      <c r="CP175" s="389">
        <f>'گام اول '!BG176</f>
        <v>4733805.5249818182</v>
      </c>
      <c r="CQ175" s="389">
        <f>'گام اول '!BH176</f>
        <v>57743528</v>
      </c>
      <c r="CR175" s="389">
        <f t="shared" si="123"/>
        <v>62477334.509090908</v>
      </c>
      <c r="CS175" s="399">
        <f t="shared" si="152"/>
        <v>6638737.5</v>
      </c>
      <c r="CT175" s="388">
        <f t="shared" si="124"/>
        <v>3692630</v>
      </c>
      <c r="CU175" s="389">
        <f t="shared" si="125"/>
        <v>1107789</v>
      </c>
      <c r="CV175" s="389">
        <f t="shared" si="126"/>
        <v>1120000</v>
      </c>
      <c r="CW175" s="55">
        <v>0</v>
      </c>
      <c r="CX175" s="389">
        <f t="shared" si="127"/>
        <v>75036491.0090909</v>
      </c>
      <c r="CY175" s="389">
        <f t="shared" si="128"/>
        <v>62477334.509090908</v>
      </c>
      <c r="CZ175" s="389">
        <f t="shared" si="129"/>
        <v>14369786.937090909</v>
      </c>
      <c r="DA175" s="389">
        <f t="shared" si="130"/>
        <v>89406277.946181804</v>
      </c>
      <c r="DB175" s="389">
        <f t="shared" si="131"/>
        <v>100800</v>
      </c>
      <c r="DC175" s="389">
        <f t="shared" si="132"/>
        <v>89507077.946181804</v>
      </c>
      <c r="DD175" s="394">
        <v>0</v>
      </c>
      <c r="DE175" s="389">
        <f t="shared" si="133"/>
        <v>7503649.1009090906</v>
      </c>
      <c r="DF175" s="389">
        <f t="shared" si="134"/>
        <v>3751824.5504545453</v>
      </c>
      <c r="DG175" s="389">
        <f t="shared" si="135"/>
        <v>78251604.294818163</v>
      </c>
      <c r="DH175" s="389">
        <f t="shared" si="136"/>
        <v>11439156.5</v>
      </c>
      <c r="DI175" s="389">
        <f t="shared" si="137"/>
        <v>66812447.794818163</v>
      </c>
      <c r="DJ175" s="389">
        <f t="shared" si="138"/>
        <v>0</v>
      </c>
      <c r="DL175" s="397">
        <f t="shared" si="139"/>
        <v>6638737.5</v>
      </c>
      <c r="DM175" s="397">
        <f t="shared" si="140"/>
        <v>0</v>
      </c>
    </row>
    <row r="176" spans="1:117" s="55" customFormat="1" ht="21" x14ac:dyDescent="0.2">
      <c r="A176" s="191">
        <f t="shared" si="102"/>
        <v>2655495</v>
      </c>
      <c r="B176" s="136">
        <f>'گام اول '!B177</f>
        <v>171</v>
      </c>
      <c r="C176" s="136">
        <f>'گام اول '!C177</f>
        <v>180</v>
      </c>
      <c r="D176" s="136">
        <f>'گام اول '!D177</f>
        <v>13366</v>
      </c>
      <c r="E176" s="136" t="str">
        <f>'گام اول '!E177</f>
        <v>مهدی</v>
      </c>
      <c r="F176" s="136" t="str">
        <f>'گام اول '!F177</f>
        <v>شوقی</v>
      </c>
      <c r="G176" s="136" t="str">
        <f>'گام اول '!G177</f>
        <v xml:space="preserve">اداری </v>
      </c>
      <c r="H176" s="136" t="str">
        <f>'گام اول '!H177</f>
        <v>قزوین</v>
      </c>
      <c r="I176" s="136" t="str">
        <f>'گام اول '!I177</f>
        <v>129-813-4723886-1</v>
      </c>
      <c r="J176" s="136" t="str">
        <f>'گام اول '!J177</f>
        <v>1378420101</v>
      </c>
      <c r="K176" s="136" t="str">
        <f>'گام اول '!K177</f>
        <v>0025024359</v>
      </c>
      <c r="L176" s="136" t="str">
        <f>'گام اول '!L177</f>
        <v>قزوین</v>
      </c>
      <c r="M176" s="136" t="str">
        <f>'گام اول '!M177</f>
        <v>اداری-کارشناسی</v>
      </c>
      <c r="N176" s="120">
        <f>'گام اول '!N177</f>
        <v>0</v>
      </c>
      <c r="O176" s="119">
        <f>'گام اول '!O177</f>
        <v>0</v>
      </c>
      <c r="P176" s="121">
        <f>'گام اول '!P177</f>
        <v>0</v>
      </c>
      <c r="Q176" s="358">
        <f>'گام اول '!Q177</f>
        <v>30</v>
      </c>
      <c r="R176" s="358">
        <f>'گام اول '!R177</f>
        <v>47</v>
      </c>
      <c r="S176" s="358">
        <f>'گام اول '!S177</f>
        <v>0</v>
      </c>
      <c r="T176" s="358">
        <f>'گام اول '!T177</f>
        <v>0</v>
      </c>
      <c r="U176" s="137">
        <f>'گام اول '!U177</f>
        <v>1</v>
      </c>
      <c r="V176" s="120">
        <f>'گام اول '!W177</f>
        <v>0</v>
      </c>
      <c r="W176" s="121">
        <f>'گام اول '!X177</f>
        <v>0</v>
      </c>
      <c r="X176" s="366">
        <f>'گام اول '!Y177</f>
        <v>1</v>
      </c>
      <c r="Y176" s="366">
        <f>'گام اول '!Z177</f>
        <v>1</v>
      </c>
      <c r="Z176" s="138">
        <f>'گام اول '!AA177</f>
        <v>1477052</v>
      </c>
      <c r="AA176" s="138">
        <f>'گام اول '!AB177</f>
        <v>46667</v>
      </c>
      <c r="AB176" s="138">
        <f>'گام اول '!AC177</f>
        <v>1523719</v>
      </c>
      <c r="AC176" s="138">
        <f>'گام اول '!AD177</f>
        <v>4500000</v>
      </c>
      <c r="AD176" s="138">
        <f>'گام اول '!AE177</f>
        <v>6000000</v>
      </c>
      <c r="AE176" s="139">
        <f>'گام اول '!AF177</f>
        <v>290891.80909090908</v>
      </c>
      <c r="AF176" s="122">
        <f>'گام اول '!AG177</f>
        <v>44311560</v>
      </c>
      <c r="AG176" s="123">
        <f>'گام اول '!AH177</f>
        <v>1400010</v>
      </c>
      <c r="AH176" s="123">
        <f>'گام اول '!AI177</f>
        <v>13671915.027272727</v>
      </c>
      <c r="AI176" s="123">
        <f>'گام اول '!AJ177</f>
        <v>2655495</v>
      </c>
      <c r="AJ176" s="123">
        <f>'گام اول '!AK177</f>
        <v>4500000</v>
      </c>
      <c r="AK176" s="123">
        <f>'گام اول '!AL177</f>
        <v>6000000</v>
      </c>
      <c r="AL176" s="123">
        <f>'گام اول '!AM177</f>
        <v>0</v>
      </c>
      <c r="AM176" s="123">
        <f>'گام اول '!AN177</f>
        <v>0</v>
      </c>
      <c r="AN176" s="123">
        <f>'گام اول '!AO177</f>
        <v>1523719</v>
      </c>
      <c r="AO176" s="123">
        <f>'گام اول '!AP177</f>
        <v>4200000</v>
      </c>
      <c r="AP176" s="123">
        <f>'گام اول '!AQ177</f>
        <v>0</v>
      </c>
      <c r="AQ176" s="123">
        <f>'گام اول '!AR177</f>
        <v>0</v>
      </c>
      <c r="AR176" s="123">
        <f>'گام اول '!AS177</f>
        <v>0</v>
      </c>
      <c r="AS176" s="375">
        <f>'گام اول '!AT177</f>
        <v>0</v>
      </c>
      <c r="AT176" s="368">
        <f t="shared" si="103"/>
        <v>78262699.027272731</v>
      </c>
      <c r="AU176" s="173">
        <f>'گام اول '!AV177</f>
        <v>54197641.075363636</v>
      </c>
      <c r="AV176" s="141">
        <f>'گام اول '!AW177</f>
        <v>74083485.027272731</v>
      </c>
      <c r="AW176" s="142">
        <f t="shared" si="104"/>
        <v>5185843.9519090913</v>
      </c>
      <c r="AX176" s="75">
        <f t="shared" si="105"/>
        <v>1419764.1075363636</v>
      </c>
      <c r="AY176" s="142">
        <f>'گام اول '!AZ177</f>
        <v>0</v>
      </c>
      <c r="AZ176" s="142">
        <f>'گام اول '!BA177</f>
        <v>0</v>
      </c>
      <c r="BA176" s="142">
        <f>'گام اول '!BB177</f>
        <v>0</v>
      </c>
      <c r="BB176" s="142">
        <f>'گام اول '!BC177</f>
        <v>0</v>
      </c>
      <c r="BC176" s="142">
        <f>'گام اول '!BD177</f>
        <v>0</v>
      </c>
      <c r="BD176" s="142">
        <f>'گام اول '!BE177</f>
        <v>0</v>
      </c>
      <c r="BE176" s="142">
        <f>'گام اول '!BF177</f>
        <v>0</v>
      </c>
      <c r="BF176" s="143">
        <f t="shared" si="106"/>
        <v>6605608.0594454547</v>
      </c>
      <c r="BG176" s="140">
        <f t="shared" si="107"/>
        <v>71657090</v>
      </c>
      <c r="BH176" s="144">
        <f t="shared" si="108"/>
        <v>78262699.027272731</v>
      </c>
      <c r="BI176" s="398">
        <f t="shared" si="151"/>
        <v>6638737.5</v>
      </c>
      <c r="BJ176" s="145">
        <f t="shared" si="109"/>
        <v>3809297.5</v>
      </c>
      <c r="BK176" s="145">
        <f t="shared" si="110"/>
        <v>1142789.25</v>
      </c>
      <c r="BL176" s="146">
        <f t="shared" si="111"/>
        <v>1120000</v>
      </c>
      <c r="BM176" s="379">
        <v>0</v>
      </c>
      <c r="BN176" s="147">
        <f t="shared" si="112"/>
        <v>90973523.277272731</v>
      </c>
      <c r="BO176" s="148">
        <f t="shared" si="113"/>
        <v>74083485.027272731</v>
      </c>
      <c r="BP176" s="149">
        <f t="shared" si="114"/>
        <v>17039201.55627273</v>
      </c>
      <c r="BQ176" s="150">
        <f t="shared" si="115"/>
        <v>108012724.83354546</v>
      </c>
      <c r="BR176" s="151">
        <f t="shared" si="116"/>
        <v>100800</v>
      </c>
      <c r="BS176" s="147">
        <f t="shared" si="117"/>
        <v>108113524.83354546</v>
      </c>
      <c r="BT176" s="135">
        <v>0</v>
      </c>
      <c r="BU176" s="148">
        <f t="shared" si="118"/>
        <v>9097352.3277272731</v>
      </c>
      <c r="BV176" s="152">
        <f t="shared" si="119"/>
        <v>4548676.1638636366</v>
      </c>
      <c r="BW176" s="133">
        <f t="shared" si="120"/>
        <v>94467496.341954559</v>
      </c>
      <c r="BX176" s="147">
        <f t="shared" si="121"/>
        <v>11590824.25</v>
      </c>
      <c r="BY176" s="134">
        <f t="shared" si="122"/>
        <v>82876672.091954559</v>
      </c>
      <c r="CD176" s="388">
        <f>'گام اول '!AU177</f>
        <v>78262699.027272731</v>
      </c>
      <c r="CE176" s="389">
        <f>'گام اول '!AV177</f>
        <v>54197641.075363636</v>
      </c>
      <c r="CF176" s="389">
        <f>'گام اول '!AW177</f>
        <v>74083485.027272731</v>
      </c>
      <c r="CG176" s="389">
        <f>'گام اول '!AX177</f>
        <v>5185843.9519090913</v>
      </c>
      <c r="CH176" s="389">
        <f>'گام اول '!AY177</f>
        <v>1419764.1075363636</v>
      </c>
      <c r="CI176" s="389">
        <f>'گام اول '!AZ177</f>
        <v>0</v>
      </c>
      <c r="CJ176" s="389">
        <f>'گام اول '!BA177</f>
        <v>0</v>
      </c>
      <c r="CK176" s="389">
        <f>'گام اول '!BB177</f>
        <v>0</v>
      </c>
      <c r="CL176" s="389">
        <f>'گام اول '!BC177</f>
        <v>0</v>
      </c>
      <c r="CM176" s="389">
        <f>'گام اول '!BD177</f>
        <v>0</v>
      </c>
      <c r="CN176" s="389">
        <f>'گام اول '!BE177</f>
        <v>0</v>
      </c>
      <c r="CO176" s="389">
        <f>'گام اول '!BF177</f>
        <v>0</v>
      </c>
      <c r="CP176" s="389">
        <f>'گام اول '!BG177</f>
        <v>6605608.0594454547</v>
      </c>
      <c r="CQ176" s="389">
        <f>'گام اول '!BH177</f>
        <v>71657090</v>
      </c>
      <c r="CR176" s="389">
        <f t="shared" si="123"/>
        <v>78262699.027272731</v>
      </c>
      <c r="CS176" s="399">
        <f t="shared" si="152"/>
        <v>6638737.5</v>
      </c>
      <c r="CT176" s="388">
        <f t="shared" si="124"/>
        <v>3809297.5</v>
      </c>
      <c r="CU176" s="389">
        <f t="shared" si="125"/>
        <v>1142789.25</v>
      </c>
      <c r="CV176" s="389">
        <f t="shared" si="126"/>
        <v>1120000</v>
      </c>
      <c r="CW176" s="55">
        <v>0</v>
      </c>
      <c r="CX176" s="389">
        <f t="shared" si="127"/>
        <v>90973523.277272731</v>
      </c>
      <c r="CY176" s="389">
        <f t="shared" si="128"/>
        <v>74083485.027272731</v>
      </c>
      <c r="CZ176" s="389">
        <f t="shared" si="129"/>
        <v>17039201.55627273</v>
      </c>
      <c r="DA176" s="389">
        <f t="shared" si="130"/>
        <v>108012724.83354546</v>
      </c>
      <c r="DB176" s="389">
        <f t="shared" si="131"/>
        <v>100800</v>
      </c>
      <c r="DC176" s="389">
        <f t="shared" si="132"/>
        <v>108113524.83354546</v>
      </c>
      <c r="DD176" s="394">
        <v>0</v>
      </c>
      <c r="DE176" s="389">
        <f t="shared" si="133"/>
        <v>9097352.3277272731</v>
      </c>
      <c r="DF176" s="389">
        <f t="shared" si="134"/>
        <v>4548676.1638636366</v>
      </c>
      <c r="DG176" s="389">
        <f t="shared" si="135"/>
        <v>94467496.341954559</v>
      </c>
      <c r="DH176" s="389">
        <f t="shared" si="136"/>
        <v>11590824.25</v>
      </c>
      <c r="DI176" s="389">
        <f t="shared" si="137"/>
        <v>82876672.091954559</v>
      </c>
      <c r="DJ176" s="389">
        <f t="shared" si="138"/>
        <v>0</v>
      </c>
      <c r="DL176" s="397">
        <f t="shared" si="139"/>
        <v>6638737.5</v>
      </c>
      <c r="DM176" s="397">
        <f t="shared" si="140"/>
        <v>0</v>
      </c>
    </row>
    <row r="177" spans="1:117" s="55" customFormat="1" ht="21" x14ac:dyDescent="0.2">
      <c r="A177" s="191">
        <f t="shared" si="102"/>
        <v>2655495</v>
      </c>
      <c r="B177" s="136">
        <f>'گام اول '!B178</f>
        <v>172</v>
      </c>
      <c r="C177" s="136">
        <f>'گام اول '!C178</f>
        <v>181</v>
      </c>
      <c r="D177" s="136">
        <f>'گام اول '!D178</f>
        <v>13367</v>
      </c>
      <c r="E177" s="136" t="str">
        <f>'گام اول '!E178</f>
        <v>محمد</v>
      </c>
      <c r="F177" s="136" t="str">
        <f>'گام اول '!F178</f>
        <v>عرفانی</v>
      </c>
      <c r="G177" s="136" t="str">
        <f>'گام اول '!G178</f>
        <v xml:space="preserve">اداری </v>
      </c>
      <c r="H177" s="136" t="str">
        <f>'گام اول '!H178</f>
        <v>قزوین</v>
      </c>
      <c r="I177" s="136" t="str">
        <f>'گام اول '!I178</f>
        <v>293-12-4232018-1</v>
      </c>
      <c r="J177" s="136" t="str">
        <f>'گام اول '!J178</f>
        <v>4310869130</v>
      </c>
      <c r="K177" s="136" t="str">
        <f>'گام اول '!K178</f>
        <v>0027173820</v>
      </c>
      <c r="L177" s="136" t="str">
        <f>'گام اول '!L178</f>
        <v>قزوین</v>
      </c>
      <c r="M177" s="136" t="str">
        <f>'گام اول '!M178</f>
        <v>اداری-کارشناسی</v>
      </c>
      <c r="N177" s="120">
        <f>'گام اول '!N178</f>
        <v>0</v>
      </c>
      <c r="O177" s="119">
        <f>'گام اول '!O178</f>
        <v>0</v>
      </c>
      <c r="P177" s="121">
        <f>'گام اول '!P178</f>
        <v>0</v>
      </c>
      <c r="Q177" s="358">
        <f>'گام اول '!Q178</f>
        <v>30</v>
      </c>
      <c r="R177" s="358">
        <f>'گام اول '!R178</f>
        <v>50</v>
      </c>
      <c r="S177" s="358">
        <f>'گام اول '!S178</f>
        <v>0</v>
      </c>
      <c r="T177" s="358">
        <f>'گام اول '!T178</f>
        <v>0</v>
      </c>
      <c r="U177" s="137">
        <f>'گام اول '!U178</f>
        <v>2</v>
      </c>
      <c r="V177" s="120">
        <f>'گام اول '!W178</f>
        <v>0</v>
      </c>
      <c r="W177" s="121">
        <f>'گام اول '!X178</f>
        <v>0</v>
      </c>
      <c r="X177" s="366">
        <f>'گام اول '!Y178</f>
        <v>0</v>
      </c>
      <c r="Y177" s="366">
        <f>'گام اول '!Z178</f>
        <v>0</v>
      </c>
      <c r="Z177" s="138">
        <f>'گام اول '!AA178</f>
        <v>1477052</v>
      </c>
      <c r="AA177" s="138">
        <f>'گام اول '!AB178</f>
        <v>0</v>
      </c>
      <c r="AB177" s="138">
        <f>'گام اول '!AC178</f>
        <v>1477052</v>
      </c>
      <c r="AC177" s="138">
        <f>'گام اول '!AD178</f>
        <v>4500000</v>
      </c>
      <c r="AD177" s="138">
        <f>'گام اول '!AE178</f>
        <v>6000000</v>
      </c>
      <c r="AE177" s="139">
        <f>'گام اول '!AF178</f>
        <v>281982.65454545454</v>
      </c>
      <c r="AF177" s="122">
        <f>'گام اول '!AG178</f>
        <v>44311560</v>
      </c>
      <c r="AG177" s="123">
        <f>'گام اول '!AH178</f>
        <v>0</v>
      </c>
      <c r="AH177" s="123">
        <f>'گام اول '!AI178</f>
        <v>14099132.727272727</v>
      </c>
      <c r="AI177" s="123">
        <f>'گام اول '!AJ178</f>
        <v>0</v>
      </c>
      <c r="AJ177" s="123">
        <f>'گام اول '!AK178</f>
        <v>4500000</v>
      </c>
      <c r="AK177" s="123">
        <f>'گام اول '!AL178</f>
        <v>6000000</v>
      </c>
      <c r="AL177" s="123">
        <f>'گام اول '!AM178</f>
        <v>0</v>
      </c>
      <c r="AM177" s="123">
        <f>'گام اول '!AN178</f>
        <v>0</v>
      </c>
      <c r="AN177" s="123">
        <f>'گام اول '!AO178</f>
        <v>2954104</v>
      </c>
      <c r="AO177" s="123">
        <f>'گام اول '!AP178</f>
        <v>4000000</v>
      </c>
      <c r="AP177" s="123">
        <f>'گام اول '!AQ178</f>
        <v>0</v>
      </c>
      <c r="AQ177" s="123">
        <f>'گام اول '!AR178</f>
        <v>0</v>
      </c>
      <c r="AR177" s="123">
        <f>'گام اول '!AS178</f>
        <v>0</v>
      </c>
      <c r="AS177" s="375">
        <f>'گام اول '!AT178</f>
        <v>0</v>
      </c>
      <c r="AT177" s="368">
        <f t="shared" si="103"/>
        <v>75864796.727272719</v>
      </c>
      <c r="AU177" s="173">
        <f>'گام اول '!AV178</f>
        <v>53306944.236363627</v>
      </c>
      <c r="AV177" s="141">
        <f>'گام اول '!AW178</f>
        <v>72910692.727272719</v>
      </c>
      <c r="AW177" s="142">
        <f t="shared" si="104"/>
        <v>5103748.4909090912</v>
      </c>
      <c r="AX177" s="75">
        <f t="shared" si="105"/>
        <v>1330694.4236363629</v>
      </c>
      <c r="AY177" s="142">
        <f>'گام اول '!AZ178</f>
        <v>0</v>
      </c>
      <c r="AZ177" s="142">
        <f>'گام اول '!BA178</f>
        <v>0</v>
      </c>
      <c r="BA177" s="142">
        <f>'گام اول '!BB178</f>
        <v>0</v>
      </c>
      <c r="BB177" s="142">
        <f>'گام اول '!BC178</f>
        <v>0</v>
      </c>
      <c r="BC177" s="142">
        <f>'گام اول '!BD178</f>
        <v>0</v>
      </c>
      <c r="BD177" s="142">
        <f>'گام اول '!BE178</f>
        <v>0</v>
      </c>
      <c r="BE177" s="142">
        <f>'گام اول '!BF178</f>
        <v>0</v>
      </c>
      <c r="BF177" s="143">
        <f t="shared" si="106"/>
        <v>6434442.9145454541</v>
      </c>
      <c r="BG177" s="140">
        <f t="shared" si="107"/>
        <v>69430353</v>
      </c>
      <c r="BH177" s="144">
        <f t="shared" si="108"/>
        <v>75864796.727272719</v>
      </c>
      <c r="BI177" s="398">
        <f t="shared" si="151"/>
        <v>6638737.5</v>
      </c>
      <c r="BJ177" s="145">
        <f t="shared" si="109"/>
        <v>3692630</v>
      </c>
      <c r="BK177" s="145">
        <f t="shared" si="110"/>
        <v>1107789</v>
      </c>
      <c r="BL177" s="146">
        <f t="shared" si="111"/>
        <v>1120000</v>
      </c>
      <c r="BM177" s="379">
        <v>0</v>
      </c>
      <c r="BN177" s="147">
        <f t="shared" si="112"/>
        <v>88423953.227272719</v>
      </c>
      <c r="BO177" s="148">
        <f t="shared" si="113"/>
        <v>72910692.727272719</v>
      </c>
      <c r="BP177" s="149">
        <f t="shared" si="114"/>
        <v>16769459.327272726</v>
      </c>
      <c r="BQ177" s="150">
        <f t="shared" si="115"/>
        <v>105193412.55454545</v>
      </c>
      <c r="BR177" s="151">
        <f t="shared" si="116"/>
        <v>100800</v>
      </c>
      <c r="BS177" s="147">
        <f t="shared" si="117"/>
        <v>105294212.55454545</v>
      </c>
      <c r="BT177" s="135">
        <v>0</v>
      </c>
      <c r="BU177" s="148">
        <f t="shared" si="118"/>
        <v>8842395.3227272723</v>
      </c>
      <c r="BV177" s="152">
        <f t="shared" si="119"/>
        <v>4421197.6613636361</v>
      </c>
      <c r="BW177" s="133">
        <f t="shared" si="120"/>
        <v>92030619.570454538</v>
      </c>
      <c r="BX177" s="147">
        <f t="shared" si="121"/>
        <v>11439156.5</v>
      </c>
      <c r="BY177" s="134">
        <f t="shared" si="122"/>
        <v>80591463.070454538</v>
      </c>
      <c r="CD177" s="388">
        <f>'گام اول '!AU178</f>
        <v>75864796.727272719</v>
      </c>
      <c r="CE177" s="389">
        <f>'گام اول '!AV178</f>
        <v>53306944.236363627</v>
      </c>
      <c r="CF177" s="389">
        <f>'گام اول '!AW178</f>
        <v>72910692.727272719</v>
      </c>
      <c r="CG177" s="389">
        <f>'گام اول '!AX178</f>
        <v>5103748.4909090912</v>
      </c>
      <c r="CH177" s="389">
        <f>'گام اول '!AY178</f>
        <v>1330694.4236363629</v>
      </c>
      <c r="CI177" s="389">
        <f>'گام اول '!AZ178</f>
        <v>0</v>
      </c>
      <c r="CJ177" s="389">
        <f>'گام اول '!BA178</f>
        <v>0</v>
      </c>
      <c r="CK177" s="389">
        <f>'گام اول '!BB178</f>
        <v>0</v>
      </c>
      <c r="CL177" s="389">
        <f>'گام اول '!BC178</f>
        <v>0</v>
      </c>
      <c r="CM177" s="389">
        <f>'گام اول '!BD178</f>
        <v>0</v>
      </c>
      <c r="CN177" s="389">
        <f>'گام اول '!BE178</f>
        <v>0</v>
      </c>
      <c r="CO177" s="389">
        <f>'گام اول '!BF178</f>
        <v>0</v>
      </c>
      <c r="CP177" s="389">
        <f>'گام اول '!BG178</f>
        <v>6434442.9145454541</v>
      </c>
      <c r="CQ177" s="389">
        <f>'گام اول '!BH178</f>
        <v>69430353</v>
      </c>
      <c r="CR177" s="389">
        <f t="shared" si="123"/>
        <v>75864796.727272719</v>
      </c>
      <c r="CS177" s="399">
        <f t="shared" si="152"/>
        <v>6638737.5</v>
      </c>
      <c r="CT177" s="388">
        <f t="shared" si="124"/>
        <v>3692630</v>
      </c>
      <c r="CU177" s="389">
        <f t="shared" si="125"/>
        <v>1107789</v>
      </c>
      <c r="CV177" s="389">
        <f t="shared" si="126"/>
        <v>1120000</v>
      </c>
      <c r="CW177" s="55">
        <v>0</v>
      </c>
      <c r="CX177" s="389">
        <f t="shared" si="127"/>
        <v>88423953.227272719</v>
      </c>
      <c r="CY177" s="389">
        <f t="shared" si="128"/>
        <v>72910692.727272719</v>
      </c>
      <c r="CZ177" s="389">
        <f t="shared" si="129"/>
        <v>16769459.327272726</v>
      </c>
      <c r="DA177" s="389">
        <f t="shared" si="130"/>
        <v>105193412.55454545</v>
      </c>
      <c r="DB177" s="389">
        <f t="shared" si="131"/>
        <v>100800</v>
      </c>
      <c r="DC177" s="389">
        <f t="shared" si="132"/>
        <v>105294212.55454545</v>
      </c>
      <c r="DD177" s="394">
        <v>0</v>
      </c>
      <c r="DE177" s="389">
        <f t="shared" si="133"/>
        <v>8842395.3227272723</v>
      </c>
      <c r="DF177" s="389">
        <f t="shared" si="134"/>
        <v>4421197.6613636361</v>
      </c>
      <c r="DG177" s="389">
        <f t="shared" si="135"/>
        <v>92030619.570454538</v>
      </c>
      <c r="DH177" s="389">
        <f t="shared" si="136"/>
        <v>11439156.5</v>
      </c>
      <c r="DI177" s="389">
        <f t="shared" si="137"/>
        <v>80591463.070454538</v>
      </c>
      <c r="DJ177" s="389">
        <f t="shared" si="138"/>
        <v>0</v>
      </c>
      <c r="DL177" s="397">
        <f t="shared" si="139"/>
        <v>6638737.5</v>
      </c>
      <c r="DM177" s="397">
        <f t="shared" si="140"/>
        <v>0</v>
      </c>
    </row>
    <row r="178" spans="1:117" s="55" customFormat="1" ht="21" x14ac:dyDescent="0.2">
      <c r="A178" s="191">
        <f t="shared" si="102"/>
        <v>2655495</v>
      </c>
      <c r="B178" s="136">
        <f>'گام اول '!B179</f>
        <v>173</v>
      </c>
      <c r="C178" s="136">
        <f>'گام اول '!C179</f>
        <v>182</v>
      </c>
      <c r="D178" s="136">
        <f>'گام اول '!D179</f>
        <v>13371</v>
      </c>
      <c r="E178" s="136" t="str">
        <f>'گام اول '!E179</f>
        <v>مهدی</v>
      </c>
      <c r="F178" s="136" t="str">
        <f>'گام اول '!F179</f>
        <v>قربان قلی</v>
      </c>
      <c r="G178" s="136" t="str">
        <f>'گام اول '!G179</f>
        <v xml:space="preserve">اداری </v>
      </c>
      <c r="H178" s="136" t="str">
        <f>'گام اول '!H179</f>
        <v>قزوین</v>
      </c>
      <c r="I178" s="136" t="str">
        <f>'گام اول '!I179</f>
        <v>163-813-7867840-1</v>
      </c>
      <c r="J178" s="136" t="str">
        <f>'گام اول '!J179</f>
        <v>4324729956</v>
      </c>
      <c r="K178" s="136" t="str">
        <f>'گام اول '!K179</f>
        <v>0027146635</v>
      </c>
      <c r="L178" s="136" t="str">
        <f>'گام اول '!L179</f>
        <v>قزوین</v>
      </c>
      <c r="M178" s="136" t="str">
        <f>'گام اول '!M179</f>
        <v>اداری-کارشناسی</v>
      </c>
      <c r="N178" s="120">
        <f>'گام اول '!N179</f>
        <v>0</v>
      </c>
      <c r="O178" s="119">
        <f>'گام اول '!O179</f>
        <v>0</v>
      </c>
      <c r="P178" s="121">
        <f>'گام اول '!P179</f>
        <v>0</v>
      </c>
      <c r="Q178" s="358">
        <f>'گام اول '!Q179</f>
        <v>30</v>
      </c>
      <c r="R178" s="358">
        <f>'گام اول '!R179</f>
        <v>32</v>
      </c>
      <c r="S178" s="358">
        <f>'گام اول '!S179</f>
        <v>0</v>
      </c>
      <c r="T178" s="358">
        <f>'گام اول '!T179</f>
        <v>0</v>
      </c>
      <c r="U178" s="137">
        <f>'گام اول '!U179</f>
        <v>0</v>
      </c>
      <c r="V178" s="120">
        <f>'گام اول '!W179</f>
        <v>0</v>
      </c>
      <c r="W178" s="121">
        <f>'گام اول '!X179</f>
        <v>0</v>
      </c>
      <c r="X178" s="366">
        <f>'گام اول '!Y179</f>
        <v>0</v>
      </c>
      <c r="Y178" s="366">
        <f>'گام اول '!Z179</f>
        <v>0</v>
      </c>
      <c r="Z178" s="138">
        <f>'گام اول '!AA179</f>
        <v>1477052</v>
      </c>
      <c r="AA178" s="138">
        <f>'گام اول '!AB179</f>
        <v>46667</v>
      </c>
      <c r="AB178" s="138">
        <f>'گام اول '!AC179</f>
        <v>1523719</v>
      </c>
      <c r="AC178" s="138">
        <f>'گام اول '!AD179</f>
        <v>4500000</v>
      </c>
      <c r="AD178" s="138">
        <f>'گام اول '!AE179</f>
        <v>6000000</v>
      </c>
      <c r="AE178" s="139">
        <f>'گام اول '!AF179</f>
        <v>290891.80909090908</v>
      </c>
      <c r="AF178" s="122">
        <f>'گام اول '!AG179</f>
        <v>44311560</v>
      </c>
      <c r="AG178" s="123">
        <f>'گام اول '!AH179</f>
        <v>1400010</v>
      </c>
      <c r="AH178" s="123">
        <f>'گام اول '!AI179</f>
        <v>9308537.8909090906</v>
      </c>
      <c r="AI178" s="123">
        <f>'گام اول '!AJ179</f>
        <v>0</v>
      </c>
      <c r="AJ178" s="123">
        <f>'گام اول '!AK179</f>
        <v>4500000</v>
      </c>
      <c r="AK178" s="123">
        <f>'گام اول '!AL179</f>
        <v>6000000</v>
      </c>
      <c r="AL178" s="123">
        <f>'گام اول '!AM179</f>
        <v>0</v>
      </c>
      <c r="AM178" s="123">
        <f>'گام اول '!AN179</f>
        <v>0</v>
      </c>
      <c r="AN178" s="123">
        <f>'گام اول '!AO179</f>
        <v>0</v>
      </c>
      <c r="AO178" s="123">
        <f>'گام اول '!AP179</f>
        <v>4000000</v>
      </c>
      <c r="AP178" s="123">
        <f>'گام اول '!AQ179</f>
        <v>0</v>
      </c>
      <c r="AQ178" s="123">
        <f>'گام اول '!AR179</f>
        <v>0</v>
      </c>
      <c r="AR178" s="123">
        <f>'گام اول '!AS179</f>
        <v>0</v>
      </c>
      <c r="AS178" s="375">
        <f>'گام اول '!AT179</f>
        <v>0</v>
      </c>
      <c r="AT178" s="368">
        <f t="shared" si="103"/>
        <v>69520107.890909091</v>
      </c>
      <c r="AU178" s="173">
        <f>'گام اول '!AV179</f>
        <v>50153700.338545457</v>
      </c>
      <c r="AV178" s="141">
        <f>'گام اول '!AW179</f>
        <v>69520107.890909091</v>
      </c>
      <c r="AW178" s="142">
        <f t="shared" si="104"/>
        <v>4866407.5523636369</v>
      </c>
      <c r="AX178" s="75">
        <f t="shared" si="105"/>
        <v>1015370.0338545457</v>
      </c>
      <c r="AY178" s="142">
        <f>'گام اول '!AZ179</f>
        <v>0</v>
      </c>
      <c r="AZ178" s="142">
        <f>'گام اول '!BA179</f>
        <v>0</v>
      </c>
      <c r="BA178" s="142">
        <f>'گام اول '!BB179</f>
        <v>0</v>
      </c>
      <c r="BB178" s="142">
        <f>'گام اول '!BC179</f>
        <v>0</v>
      </c>
      <c r="BC178" s="142">
        <f>'گام اول '!BD179</f>
        <v>0</v>
      </c>
      <c r="BD178" s="142">
        <f>'گام اول '!BE179</f>
        <v>0</v>
      </c>
      <c r="BE178" s="142">
        <f>'گام اول '!BF179</f>
        <v>0</v>
      </c>
      <c r="BF178" s="143">
        <f t="shared" si="106"/>
        <v>5881777.5862181829</v>
      </c>
      <c r="BG178" s="140">
        <f t="shared" si="107"/>
        <v>63638330</v>
      </c>
      <c r="BH178" s="144">
        <f t="shared" si="108"/>
        <v>69520107.890909091</v>
      </c>
      <c r="BI178" s="398">
        <f t="shared" si="151"/>
        <v>6638737.5</v>
      </c>
      <c r="BJ178" s="145">
        <f t="shared" si="109"/>
        <v>3809297.5</v>
      </c>
      <c r="BK178" s="145">
        <f t="shared" si="110"/>
        <v>1142789.25</v>
      </c>
      <c r="BL178" s="146">
        <f t="shared" si="111"/>
        <v>1120000</v>
      </c>
      <c r="BM178" s="379">
        <v>0</v>
      </c>
      <c r="BN178" s="147">
        <f t="shared" si="112"/>
        <v>82230932.140909091</v>
      </c>
      <c r="BO178" s="148">
        <f t="shared" si="113"/>
        <v>69520107.890909091</v>
      </c>
      <c r="BP178" s="149">
        <f t="shared" si="114"/>
        <v>15989624.814909091</v>
      </c>
      <c r="BQ178" s="150">
        <f t="shared" si="115"/>
        <v>98220556.955818176</v>
      </c>
      <c r="BR178" s="151">
        <f t="shared" si="116"/>
        <v>100800</v>
      </c>
      <c r="BS178" s="147">
        <f t="shared" si="117"/>
        <v>98321356.955818176</v>
      </c>
      <c r="BT178" s="135">
        <v>0</v>
      </c>
      <c r="BU178" s="148">
        <f t="shared" si="118"/>
        <v>8223093.2140909098</v>
      </c>
      <c r="BV178" s="152">
        <f t="shared" si="119"/>
        <v>4111546.6070454549</v>
      </c>
      <c r="BW178" s="133">
        <f t="shared" si="120"/>
        <v>85986717.134681806</v>
      </c>
      <c r="BX178" s="147">
        <f t="shared" si="121"/>
        <v>11590824.25</v>
      </c>
      <c r="BY178" s="134">
        <f t="shared" si="122"/>
        <v>74395892.884681806</v>
      </c>
      <c r="CD178" s="388">
        <f>'گام اول '!AU179</f>
        <v>69520107.890909091</v>
      </c>
      <c r="CE178" s="389">
        <f>'گام اول '!AV179</f>
        <v>50153700.338545457</v>
      </c>
      <c r="CF178" s="389">
        <f>'گام اول '!AW179</f>
        <v>69520107.890909091</v>
      </c>
      <c r="CG178" s="389">
        <f>'گام اول '!AX179</f>
        <v>4866407.5523636369</v>
      </c>
      <c r="CH178" s="389">
        <f>'گام اول '!AY179</f>
        <v>1015370.0338545457</v>
      </c>
      <c r="CI178" s="389">
        <f>'گام اول '!AZ179</f>
        <v>0</v>
      </c>
      <c r="CJ178" s="389">
        <f>'گام اول '!BA179</f>
        <v>0</v>
      </c>
      <c r="CK178" s="389">
        <f>'گام اول '!BB179</f>
        <v>0</v>
      </c>
      <c r="CL178" s="389">
        <f>'گام اول '!BC179</f>
        <v>0</v>
      </c>
      <c r="CM178" s="389">
        <f>'گام اول '!BD179</f>
        <v>0</v>
      </c>
      <c r="CN178" s="389">
        <f>'گام اول '!BE179</f>
        <v>0</v>
      </c>
      <c r="CO178" s="389">
        <f>'گام اول '!BF179</f>
        <v>0</v>
      </c>
      <c r="CP178" s="389">
        <f>'گام اول '!BG179</f>
        <v>5881777.5862181829</v>
      </c>
      <c r="CQ178" s="389">
        <f>'گام اول '!BH179</f>
        <v>63638330</v>
      </c>
      <c r="CR178" s="389">
        <f t="shared" si="123"/>
        <v>69520107.890909091</v>
      </c>
      <c r="CS178" s="399">
        <f t="shared" si="152"/>
        <v>6638737.5</v>
      </c>
      <c r="CT178" s="388">
        <f t="shared" si="124"/>
        <v>3809297.5</v>
      </c>
      <c r="CU178" s="389">
        <f t="shared" si="125"/>
        <v>1142789.25</v>
      </c>
      <c r="CV178" s="389">
        <f t="shared" si="126"/>
        <v>1120000</v>
      </c>
      <c r="CW178" s="55">
        <v>0</v>
      </c>
      <c r="CX178" s="389">
        <f t="shared" si="127"/>
        <v>82230932.140909091</v>
      </c>
      <c r="CY178" s="389">
        <f t="shared" si="128"/>
        <v>69520107.890909091</v>
      </c>
      <c r="CZ178" s="389">
        <f t="shared" si="129"/>
        <v>15989624.814909091</v>
      </c>
      <c r="DA178" s="389">
        <f t="shared" si="130"/>
        <v>98220556.955818176</v>
      </c>
      <c r="DB178" s="389">
        <f t="shared" si="131"/>
        <v>100800</v>
      </c>
      <c r="DC178" s="389">
        <f t="shared" si="132"/>
        <v>98321356.955818176</v>
      </c>
      <c r="DD178" s="394">
        <v>0</v>
      </c>
      <c r="DE178" s="389">
        <f t="shared" si="133"/>
        <v>8223093.2140909098</v>
      </c>
      <c r="DF178" s="389">
        <f t="shared" si="134"/>
        <v>4111546.6070454549</v>
      </c>
      <c r="DG178" s="389">
        <f t="shared" si="135"/>
        <v>85986717.134681806</v>
      </c>
      <c r="DH178" s="389">
        <f t="shared" si="136"/>
        <v>11590824.25</v>
      </c>
      <c r="DI178" s="389">
        <f t="shared" si="137"/>
        <v>74395892.884681806</v>
      </c>
      <c r="DJ178" s="389">
        <f t="shared" si="138"/>
        <v>0</v>
      </c>
      <c r="DL178" s="397">
        <f t="shared" si="139"/>
        <v>6638737.5</v>
      </c>
      <c r="DM178" s="397">
        <f t="shared" si="140"/>
        <v>0</v>
      </c>
    </row>
    <row r="179" spans="1:117" s="55" customFormat="1" ht="21" x14ac:dyDescent="0.2">
      <c r="A179" s="191">
        <f t="shared" si="102"/>
        <v>2655495</v>
      </c>
      <c r="B179" s="136">
        <f>'گام اول '!B180</f>
        <v>174</v>
      </c>
      <c r="C179" s="136">
        <f>'گام اول '!C180</f>
        <v>183</v>
      </c>
      <c r="D179" s="136">
        <f>'گام اول '!D180</f>
        <v>13364</v>
      </c>
      <c r="E179" s="136" t="str">
        <f>'گام اول '!E180</f>
        <v>رامین</v>
      </c>
      <c r="F179" s="136" t="str">
        <f>'گام اول '!F180</f>
        <v>جلیله وند</v>
      </c>
      <c r="G179" s="136" t="str">
        <f>'گام اول '!G180</f>
        <v xml:space="preserve">اداری </v>
      </c>
      <c r="H179" s="136" t="str">
        <f>'گام اول '!H180</f>
        <v>قزوین</v>
      </c>
      <c r="I179" s="136" t="str">
        <f>'گام اول '!I180</f>
        <v>293-12-4233969-1</v>
      </c>
      <c r="J179" s="136" t="str">
        <f>'گام اول '!J180</f>
        <v>4310311512</v>
      </c>
      <c r="K179" s="136" t="str">
        <f>'گام اول '!K180</f>
        <v>0027274023</v>
      </c>
      <c r="L179" s="136" t="str">
        <f>'گام اول '!L180</f>
        <v>قزوین</v>
      </c>
      <c r="M179" s="136" t="str">
        <f>'گام اول '!M180</f>
        <v>اداری-کارشناسی</v>
      </c>
      <c r="N179" s="120">
        <f>'گام اول '!N180</f>
        <v>0</v>
      </c>
      <c r="O179" s="119">
        <f>'گام اول '!O180</f>
        <v>0</v>
      </c>
      <c r="P179" s="121">
        <f>'گام اول '!P180</f>
        <v>0</v>
      </c>
      <c r="Q179" s="358">
        <f>'گام اول '!Q180</f>
        <v>30</v>
      </c>
      <c r="R179" s="358">
        <f>'گام اول '!R180</f>
        <v>56</v>
      </c>
      <c r="S179" s="358">
        <f>'گام اول '!S180</f>
        <v>0</v>
      </c>
      <c r="T179" s="358">
        <f>'گام اول '!T180</f>
        <v>0</v>
      </c>
      <c r="U179" s="137">
        <f>'گام اول '!U180</f>
        <v>2</v>
      </c>
      <c r="V179" s="120">
        <f>'گام اول '!W180</f>
        <v>0</v>
      </c>
      <c r="W179" s="121">
        <f>'گام اول '!X180</f>
        <v>0</v>
      </c>
      <c r="X179" s="366">
        <f>'گام اول '!Y180</f>
        <v>0</v>
      </c>
      <c r="Y179" s="366">
        <f>'گام اول '!Z180</f>
        <v>0</v>
      </c>
      <c r="Z179" s="138">
        <f>'گام اول '!AA180</f>
        <v>1477052</v>
      </c>
      <c r="AA179" s="138">
        <f>'گام اول '!AB180</f>
        <v>46667</v>
      </c>
      <c r="AB179" s="138">
        <f>'گام اول '!AC180</f>
        <v>1523719</v>
      </c>
      <c r="AC179" s="138">
        <f>'گام اول '!AD180</f>
        <v>4500000</v>
      </c>
      <c r="AD179" s="138">
        <f>'گام اول '!AE180</f>
        <v>6000000</v>
      </c>
      <c r="AE179" s="139">
        <f>'گام اول '!AF180</f>
        <v>290891.80909090908</v>
      </c>
      <c r="AF179" s="122">
        <f>'گام اول '!AG180</f>
        <v>44311560</v>
      </c>
      <c r="AG179" s="123">
        <f>'گام اول '!AH180</f>
        <v>1400010</v>
      </c>
      <c r="AH179" s="123">
        <f>'گام اول '!AI180</f>
        <v>16289941.309090909</v>
      </c>
      <c r="AI179" s="123">
        <f>'گام اول '!AJ180</f>
        <v>0</v>
      </c>
      <c r="AJ179" s="123">
        <f>'گام اول '!AK180</f>
        <v>4500000</v>
      </c>
      <c r="AK179" s="123">
        <f>'گام اول '!AL180</f>
        <v>6000000</v>
      </c>
      <c r="AL179" s="123">
        <f>'گام اول '!AM180</f>
        <v>0</v>
      </c>
      <c r="AM179" s="123">
        <f>'گام اول '!AN180</f>
        <v>0</v>
      </c>
      <c r="AN179" s="123">
        <f>'گام اول '!AO180</f>
        <v>3047438</v>
      </c>
      <c r="AO179" s="123">
        <f>'گام اول '!AP180</f>
        <v>4400000</v>
      </c>
      <c r="AP179" s="123">
        <f>'گام اول '!AQ180</f>
        <v>0</v>
      </c>
      <c r="AQ179" s="123">
        <f>'گام اول '!AR180</f>
        <v>0</v>
      </c>
      <c r="AR179" s="123">
        <f>'گام اول '!AS180</f>
        <v>0</v>
      </c>
      <c r="AS179" s="375">
        <f>'گام اول '!AT180</f>
        <v>0</v>
      </c>
      <c r="AT179" s="368">
        <f t="shared" si="103"/>
        <v>79948949.309090912</v>
      </c>
      <c r="AU179" s="173">
        <f>'گام اول '!AV180</f>
        <v>56618405.51745455</v>
      </c>
      <c r="AV179" s="141">
        <f>'گام اول '!AW180</f>
        <v>76901511.309090912</v>
      </c>
      <c r="AW179" s="142">
        <f t="shared" si="104"/>
        <v>5383105.7916363645</v>
      </c>
      <c r="AX179" s="75">
        <f t="shared" si="105"/>
        <v>1661840.551745455</v>
      </c>
      <c r="AY179" s="142">
        <f>'گام اول '!AZ180</f>
        <v>0</v>
      </c>
      <c r="AZ179" s="142">
        <f>'گام اول '!BA180</f>
        <v>0</v>
      </c>
      <c r="BA179" s="142">
        <f>'گام اول '!BB180</f>
        <v>0</v>
      </c>
      <c r="BB179" s="142">
        <f>'گام اول '!BC180</f>
        <v>0</v>
      </c>
      <c r="BC179" s="142">
        <f>'گام اول '!BD180</f>
        <v>0</v>
      </c>
      <c r="BD179" s="142">
        <f>'گام اول '!BE180</f>
        <v>0</v>
      </c>
      <c r="BE179" s="142">
        <f>'گام اول '!BF180</f>
        <v>0</v>
      </c>
      <c r="BF179" s="143">
        <f t="shared" si="106"/>
        <v>7044946.3433818193</v>
      </c>
      <c r="BG179" s="140">
        <f t="shared" si="107"/>
        <v>72904002</v>
      </c>
      <c r="BH179" s="144">
        <f t="shared" si="108"/>
        <v>79948949.309090912</v>
      </c>
      <c r="BI179" s="398">
        <f t="shared" si="151"/>
        <v>6638737.5</v>
      </c>
      <c r="BJ179" s="145">
        <f t="shared" si="109"/>
        <v>3809297.5</v>
      </c>
      <c r="BK179" s="145">
        <f t="shared" si="110"/>
        <v>1142789.25</v>
      </c>
      <c r="BL179" s="146">
        <f t="shared" si="111"/>
        <v>1120000</v>
      </c>
      <c r="BM179" s="379">
        <v>0</v>
      </c>
      <c r="BN179" s="147">
        <f t="shared" si="112"/>
        <v>92659773.559090912</v>
      </c>
      <c r="BO179" s="148">
        <f t="shared" si="113"/>
        <v>76901511.309090912</v>
      </c>
      <c r="BP179" s="149">
        <f t="shared" si="114"/>
        <v>17687347.601090912</v>
      </c>
      <c r="BQ179" s="150">
        <f t="shared" si="115"/>
        <v>110347121.16018182</v>
      </c>
      <c r="BR179" s="151">
        <f t="shared" si="116"/>
        <v>100800</v>
      </c>
      <c r="BS179" s="147">
        <f t="shared" si="117"/>
        <v>110447921.16018182</v>
      </c>
      <c r="BT179" s="135">
        <v>0</v>
      </c>
      <c r="BU179" s="148">
        <f t="shared" si="118"/>
        <v>9265977.3559090924</v>
      </c>
      <c r="BV179" s="152">
        <f t="shared" si="119"/>
        <v>4632988.6779545462</v>
      </c>
      <c r="BW179" s="133">
        <f t="shared" si="120"/>
        <v>96548955.126318187</v>
      </c>
      <c r="BX179" s="147">
        <f t="shared" si="121"/>
        <v>11590824.25</v>
      </c>
      <c r="BY179" s="134">
        <f t="shared" si="122"/>
        <v>84958130.876318187</v>
      </c>
      <c r="CD179" s="388">
        <f>'گام اول '!AU180</f>
        <v>79948949.309090912</v>
      </c>
      <c r="CE179" s="389">
        <f>'گام اول '!AV180</f>
        <v>56618405.51745455</v>
      </c>
      <c r="CF179" s="389">
        <f>'گام اول '!AW180</f>
        <v>76901511.309090912</v>
      </c>
      <c r="CG179" s="389">
        <f>'گام اول '!AX180</f>
        <v>5383105.7916363645</v>
      </c>
      <c r="CH179" s="389">
        <f>'گام اول '!AY180</f>
        <v>1661840.551745455</v>
      </c>
      <c r="CI179" s="389">
        <f>'گام اول '!AZ180</f>
        <v>0</v>
      </c>
      <c r="CJ179" s="389">
        <f>'گام اول '!BA180</f>
        <v>0</v>
      </c>
      <c r="CK179" s="389">
        <f>'گام اول '!BB180</f>
        <v>0</v>
      </c>
      <c r="CL179" s="389">
        <f>'گام اول '!BC180</f>
        <v>0</v>
      </c>
      <c r="CM179" s="389">
        <f>'گام اول '!BD180</f>
        <v>0</v>
      </c>
      <c r="CN179" s="389">
        <f>'گام اول '!BE180</f>
        <v>0</v>
      </c>
      <c r="CO179" s="389">
        <f>'گام اول '!BF180</f>
        <v>0</v>
      </c>
      <c r="CP179" s="389">
        <f>'گام اول '!BG180</f>
        <v>7044946.3433818193</v>
      </c>
      <c r="CQ179" s="389">
        <f>'گام اول '!BH180</f>
        <v>72904002</v>
      </c>
      <c r="CR179" s="389">
        <f t="shared" si="123"/>
        <v>79948949.309090912</v>
      </c>
      <c r="CS179" s="399">
        <f t="shared" si="152"/>
        <v>6638737.5</v>
      </c>
      <c r="CT179" s="388">
        <f t="shared" si="124"/>
        <v>3809297.5</v>
      </c>
      <c r="CU179" s="389">
        <f t="shared" si="125"/>
        <v>1142789.25</v>
      </c>
      <c r="CV179" s="389">
        <f t="shared" si="126"/>
        <v>1120000</v>
      </c>
      <c r="CW179" s="55">
        <v>0</v>
      </c>
      <c r="CX179" s="389">
        <f t="shared" si="127"/>
        <v>92659773.559090912</v>
      </c>
      <c r="CY179" s="389">
        <f t="shared" si="128"/>
        <v>76901511.309090912</v>
      </c>
      <c r="CZ179" s="389">
        <f t="shared" si="129"/>
        <v>17687347.601090912</v>
      </c>
      <c r="DA179" s="389">
        <f t="shared" si="130"/>
        <v>110347121.16018182</v>
      </c>
      <c r="DB179" s="389">
        <f t="shared" si="131"/>
        <v>100800</v>
      </c>
      <c r="DC179" s="389">
        <f t="shared" si="132"/>
        <v>110447921.16018182</v>
      </c>
      <c r="DD179" s="394">
        <v>0</v>
      </c>
      <c r="DE179" s="389">
        <f t="shared" si="133"/>
        <v>9265977.3559090924</v>
      </c>
      <c r="DF179" s="389">
        <f t="shared" si="134"/>
        <v>4632988.6779545462</v>
      </c>
      <c r="DG179" s="389">
        <f t="shared" si="135"/>
        <v>96548955.126318187</v>
      </c>
      <c r="DH179" s="389">
        <f t="shared" si="136"/>
        <v>11590824.25</v>
      </c>
      <c r="DI179" s="389">
        <f t="shared" si="137"/>
        <v>84958130.876318187</v>
      </c>
      <c r="DJ179" s="389">
        <f t="shared" si="138"/>
        <v>0</v>
      </c>
      <c r="DL179" s="397">
        <f t="shared" si="139"/>
        <v>6638737.5</v>
      </c>
      <c r="DM179" s="397">
        <f t="shared" si="140"/>
        <v>0</v>
      </c>
    </row>
    <row r="180" spans="1:117" s="55" customFormat="1" ht="21" x14ac:dyDescent="0.2">
      <c r="A180" s="191">
        <f t="shared" si="102"/>
        <v>2655495</v>
      </c>
      <c r="B180" s="136">
        <f>'گام اول '!B181</f>
        <v>175</v>
      </c>
      <c r="C180" s="136">
        <f>'گام اول '!C181</f>
        <v>184</v>
      </c>
      <c r="D180" s="136">
        <f>'گام اول '!D181</f>
        <v>13387</v>
      </c>
      <c r="E180" s="136" t="str">
        <f>'گام اول '!E181</f>
        <v>ايمان</v>
      </c>
      <c r="F180" s="136" t="str">
        <f>'گام اول '!F181</f>
        <v>سراقي</v>
      </c>
      <c r="G180" s="136" t="str">
        <f>'گام اول '!G181</f>
        <v xml:space="preserve">اداری </v>
      </c>
      <c r="H180" s="136" t="str">
        <f>'گام اول '!H181</f>
        <v>کرمانشاه</v>
      </c>
      <c r="I180" s="136" t="str">
        <f>'گام اول '!I181</f>
        <v>210-813-2134949-1</v>
      </c>
      <c r="J180" s="136">
        <f>'گام اول '!J181</f>
        <v>3962601783</v>
      </c>
      <c r="K180" s="136" t="str">
        <f>'گام اول '!K181</f>
        <v>0047155248</v>
      </c>
      <c r="L180" s="136" t="str">
        <f>'گام اول '!L181</f>
        <v>کرمانشاه</v>
      </c>
      <c r="M180" s="136" t="str">
        <f>'گام اول '!M181</f>
        <v>اداری-کارشناسی</v>
      </c>
      <c r="N180" s="120">
        <f>'گام اول '!N181</f>
        <v>0</v>
      </c>
      <c r="O180" s="119">
        <f>'گام اول '!O181</f>
        <v>0</v>
      </c>
      <c r="P180" s="121">
        <f>'گام اول '!P181</f>
        <v>0</v>
      </c>
      <c r="Q180" s="358">
        <f>'گام اول '!Q181</f>
        <v>30</v>
      </c>
      <c r="R180" s="358">
        <f>'گام اول '!R181</f>
        <v>141</v>
      </c>
      <c r="S180" s="358">
        <f>'گام اول '!S181</f>
        <v>0</v>
      </c>
      <c r="T180" s="358">
        <f>'گام اول '!T181</f>
        <v>0</v>
      </c>
      <c r="U180" s="137">
        <f>'گام اول '!U181</f>
        <v>0</v>
      </c>
      <c r="V180" s="120">
        <f>'گام اول '!W181</f>
        <v>0</v>
      </c>
      <c r="W180" s="121">
        <f>'گام اول '!X181</f>
        <v>0</v>
      </c>
      <c r="X180" s="366">
        <f>'گام اول '!Y181</f>
        <v>0</v>
      </c>
      <c r="Y180" s="366">
        <f>'گام اول '!Z181</f>
        <v>0</v>
      </c>
      <c r="Z180" s="138">
        <f>'گام اول '!AA181</f>
        <v>1477052</v>
      </c>
      <c r="AA180" s="138">
        <f>'گام اول '!AB181</f>
        <v>46667</v>
      </c>
      <c r="AB180" s="138">
        <f>'گام اول '!AC181</f>
        <v>1523719</v>
      </c>
      <c r="AC180" s="138">
        <f>'گام اول '!AD181</f>
        <v>4500000</v>
      </c>
      <c r="AD180" s="138">
        <f>'گام اول '!AE181</f>
        <v>6000000</v>
      </c>
      <c r="AE180" s="139">
        <f>'گام اول '!AF181</f>
        <v>290891.80909090908</v>
      </c>
      <c r="AF180" s="122">
        <f>'گام اول '!AG181</f>
        <v>44311560</v>
      </c>
      <c r="AG180" s="123">
        <f>'گام اول '!AH181</f>
        <v>1400010</v>
      </c>
      <c r="AH180" s="123">
        <f>'گام اول '!AI181</f>
        <v>41015745.081818178</v>
      </c>
      <c r="AI180" s="123">
        <f>'گام اول '!AJ181</f>
        <v>0</v>
      </c>
      <c r="AJ180" s="123">
        <f>'گام اول '!AK181</f>
        <v>4500000</v>
      </c>
      <c r="AK180" s="123">
        <f>'گام اول '!AL181</f>
        <v>6000000</v>
      </c>
      <c r="AL180" s="123">
        <f>'گام اول '!AM181</f>
        <v>0</v>
      </c>
      <c r="AM180" s="123">
        <f>'گام اول '!AN181</f>
        <v>0</v>
      </c>
      <c r="AN180" s="123">
        <f>'گام اول '!AO181</f>
        <v>0</v>
      </c>
      <c r="AO180" s="123">
        <f>'گام اول '!AP181</f>
        <v>5000000</v>
      </c>
      <c r="AP180" s="123">
        <f>'گام اول '!AQ181</f>
        <v>0</v>
      </c>
      <c r="AQ180" s="123">
        <f>'گام اول '!AR181</f>
        <v>0</v>
      </c>
      <c r="AR180" s="123">
        <f>'گام اول '!AS181</f>
        <v>0</v>
      </c>
      <c r="AS180" s="375">
        <f>'گام اول '!AT181</f>
        <v>0</v>
      </c>
      <c r="AT180" s="368">
        <f t="shared" si="103"/>
        <v>102227315.08181818</v>
      </c>
      <c r="AU180" s="173">
        <f>'گام اول '!AV181</f>
        <v>79571403.026090905</v>
      </c>
      <c r="AV180" s="141">
        <f>'گام اول '!AW181</f>
        <v>102227315.08181818</v>
      </c>
      <c r="AW180" s="142">
        <f t="shared" si="104"/>
        <v>7155912.0557272732</v>
      </c>
      <c r="AX180" s="75">
        <f t="shared" si="105"/>
        <v>3957140.3026090907</v>
      </c>
      <c r="AY180" s="142">
        <f>'گام اول '!AZ181</f>
        <v>0</v>
      </c>
      <c r="AZ180" s="142">
        <f>'گام اول '!BA181</f>
        <v>0</v>
      </c>
      <c r="BA180" s="142">
        <f>'گام اول '!BB181</f>
        <v>0</v>
      </c>
      <c r="BB180" s="142">
        <f>'گام اول '!BC181</f>
        <v>0</v>
      </c>
      <c r="BC180" s="142">
        <f>'گام اول '!BD181</f>
        <v>0</v>
      </c>
      <c r="BD180" s="142">
        <f>'گام اول '!BE181</f>
        <v>0</v>
      </c>
      <c r="BE180" s="142">
        <f>'گام اول '!BF181</f>
        <v>0</v>
      </c>
      <c r="BF180" s="143">
        <f t="shared" si="106"/>
        <v>11113052.358336363</v>
      </c>
      <c r="BG180" s="140">
        <f t="shared" si="107"/>
        <v>91114262</v>
      </c>
      <c r="BH180" s="144">
        <f t="shared" si="108"/>
        <v>102227315.08181818</v>
      </c>
      <c r="BI180" s="398">
        <f t="shared" si="151"/>
        <v>6638737.5</v>
      </c>
      <c r="BJ180" s="145">
        <f t="shared" si="109"/>
        <v>3809297.5</v>
      </c>
      <c r="BK180" s="145">
        <f t="shared" si="110"/>
        <v>1142789.25</v>
      </c>
      <c r="BL180" s="146">
        <f t="shared" si="111"/>
        <v>1120000</v>
      </c>
      <c r="BM180" s="379">
        <v>0</v>
      </c>
      <c r="BN180" s="147">
        <f t="shared" si="112"/>
        <v>114938139.33181818</v>
      </c>
      <c r="BO180" s="148">
        <f t="shared" si="113"/>
        <v>102227315.08181818</v>
      </c>
      <c r="BP180" s="149">
        <f t="shared" si="114"/>
        <v>23512282.46881818</v>
      </c>
      <c r="BQ180" s="150">
        <f t="shared" si="115"/>
        <v>138450421.80063635</v>
      </c>
      <c r="BR180" s="151">
        <f t="shared" si="116"/>
        <v>100800</v>
      </c>
      <c r="BS180" s="147">
        <f t="shared" si="117"/>
        <v>138551221.80063635</v>
      </c>
      <c r="BT180" s="135">
        <v>0</v>
      </c>
      <c r="BU180" s="148">
        <f t="shared" si="118"/>
        <v>11493813.933181819</v>
      </c>
      <c r="BV180" s="152">
        <f t="shared" si="119"/>
        <v>5746906.9665909093</v>
      </c>
      <c r="BW180" s="133">
        <f t="shared" si="120"/>
        <v>121310500.90086362</v>
      </c>
      <c r="BX180" s="147">
        <f t="shared" si="121"/>
        <v>11590824.25</v>
      </c>
      <c r="BY180" s="134">
        <f t="shared" si="122"/>
        <v>109719676.65086362</v>
      </c>
      <c r="CD180" s="388">
        <f>'گام اول '!AU181</f>
        <v>102227315.08181818</v>
      </c>
      <c r="CE180" s="389">
        <f>'گام اول '!AV181</f>
        <v>79571403.026090905</v>
      </c>
      <c r="CF180" s="389">
        <f>'گام اول '!AW181</f>
        <v>102227315.08181818</v>
      </c>
      <c r="CG180" s="389">
        <f>'گام اول '!AX181</f>
        <v>7155912.0557272732</v>
      </c>
      <c r="CH180" s="389">
        <f>'گام اول '!AY181</f>
        <v>3957140.3026090907</v>
      </c>
      <c r="CI180" s="389">
        <f>'گام اول '!AZ181</f>
        <v>0</v>
      </c>
      <c r="CJ180" s="389">
        <f>'گام اول '!BA181</f>
        <v>0</v>
      </c>
      <c r="CK180" s="389">
        <f>'گام اول '!BB181</f>
        <v>0</v>
      </c>
      <c r="CL180" s="389">
        <f>'گام اول '!BC181</f>
        <v>0</v>
      </c>
      <c r="CM180" s="389">
        <f>'گام اول '!BD181</f>
        <v>0</v>
      </c>
      <c r="CN180" s="389">
        <f>'گام اول '!BE181</f>
        <v>0</v>
      </c>
      <c r="CO180" s="389">
        <f>'گام اول '!BF181</f>
        <v>0</v>
      </c>
      <c r="CP180" s="389">
        <f>'گام اول '!BG181</f>
        <v>11113052.358336363</v>
      </c>
      <c r="CQ180" s="389">
        <f>'گام اول '!BH181</f>
        <v>91114262</v>
      </c>
      <c r="CR180" s="389">
        <f t="shared" si="123"/>
        <v>102227315.08181818</v>
      </c>
      <c r="CS180" s="399">
        <f t="shared" si="152"/>
        <v>6638737.5</v>
      </c>
      <c r="CT180" s="388">
        <f t="shared" si="124"/>
        <v>3809297.5</v>
      </c>
      <c r="CU180" s="389">
        <f t="shared" si="125"/>
        <v>1142789.25</v>
      </c>
      <c r="CV180" s="389">
        <f t="shared" si="126"/>
        <v>1120000</v>
      </c>
      <c r="CW180" s="55">
        <v>0</v>
      </c>
      <c r="CX180" s="389">
        <f t="shared" si="127"/>
        <v>114938139.33181818</v>
      </c>
      <c r="CY180" s="389">
        <f t="shared" si="128"/>
        <v>102227315.08181818</v>
      </c>
      <c r="CZ180" s="389">
        <f t="shared" si="129"/>
        <v>23512282.46881818</v>
      </c>
      <c r="DA180" s="389">
        <f t="shared" si="130"/>
        <v>138450421.80063635</v>
      </c>
      <c r="DB180" s="389">
        <f t="shared" si="131"/>
        <v>100800</v>
      </c>
      <c r="DC180" s="389">
        <f t="shared" si="132"/>
        <v>138551221.80063635</v>
      </c>
      <c r="DD180" s="394">
        <v>0</v>
      </c>
      <c r="DE180" s="389">
        <f t="shared" si="133"/>
        <v>11493813.933181819</v>
      </c>
      <c r="DF180" s="389">
        <f t="shared" si="134"/>
        <v>5746906.9665909093</v>
      </c>
      <c r="DG180" s="389">
        <f t="shared" si="135"/>
        <v>121310500.90086362</v>
      </c>
      <c r="DH180" s="389">
        <f t="shared" si="136"/>
        <v>11590824.25</v>
      </c>
      <c r="DI180" s="389">
        <f t="shared" si="137"/>
        <v>109719676.65086362</v>
      </c>
      <c r="DJ180" s="389">
        <f t="shared" si="138"/>
        <v>0</v>
      </c>
      <c r="DL180" s="397">
        <f t="shared" si="139"/>
        <v>6638737.5</v>
      </c>
      <c r="DM180" s="397">
        <f t="shared" si="140"/>
        <v>0</v>
      </c>
    </row>
    <row r="181" spans="1:117" s="55" customFormat="1" ht="21" x14ac:dyDescent="0.2">
      <c r="A181" s="191">
        <f t="shared" si="102"/>
        <v>2655495</v>
      </c>
      <c r="B181" s="136">
        <f>'گام اول '!B182</f>
        <v>176</v>
      </c>
      <c r="C181" s="136">
        <f>'گام اول '!C182</f>
        <v>185</v>
      </c>
      <c r="D181" s="136">
        <f>'گام اول '!D182</f>
        <v>13388</v>
      </c>
      <c r="E181" s="136" t="str">
        <f>'گام اول '!E182</f>
        <v>حشمت</v>
      </c>
      <c r="F181" s="136" t="str">
        <f>'گام اول '!F182</f>
        <v>عليزاده</v>
      </c>
      <c r="G181" s="136" t="str">
        <f>'گام اول '!G182</f>
        <v xml:space="preserve">اداری </v>
      </c>
      <c r="H181" s="136" t="str">
        <f>'گام اول '!H182</f>
        <v>کرمانشاه</v>
      </c>
      <c r="I181" s="136" t="str">
        <f>'گام اول '!I182</f>
        <v>333-813-2160425-1</v>
      </c>
      <c r="J181" s="136">
        <f>'گام اول '!J182</f>
        <v>3341561846</v>
      </c>
      <c r="K181" s="136" t="str">
        <f>'گام اول '!K182</f>
        <v>0047156203</v>
      </c>
      <c r="L181" s="136" t="str">
        <f>'گام اول '!L182</f>
        <v>کرمانشاه</v>
      </c>
      <c r="M181" s="136" t="str">
        <f>'گام اول '!M182</f>
        <v>اداری-کارشناسی</v>
      </c>
      <c r="N181" s="120">
        <f>'گام اول '!N182</f>
        <v>0</v>
      </c>
      <c r="O181" s="119">
        <f>'گام اول '!O182</f>
        <v>0</v>
      </c>
      <c r="P181" s="121">
        <f>'گام اول '!P182</f>
        <v>0</v>
      </c>
      <c r="Q181" s="358">
        <f>'گام اول '!Q182</f>
        <v>30</v>
      </c>
      <c r="R181" s="358">
        <f>'گام اول '!R182</f>
        <v>90</v>
      </c>
      <c r="S181" s="358">
        <f>'گام اول '!S182</f>
        <v>0</v>
      </c>
      <c r="T181" s="358">
        <f>'گام اول '!T182</f>
        <v>0</v>
      </c>
      <c r="U181" s="137">
        <f>'گام اول '!U182</f>
        <v>0</v>
      </c>
      <c r="V181" s="120">
        <f>'گام اول '!W182</f>
        <v>0</v>
      </c>
      <c r="W181" s="121">
        <f>'گام اول '!X182</f>
        <v>0</v>
      </c>
      <c r="X181" s="366">
        <f>'گام اول '!Y182</f>
        <v>1</v>
      </c>
      <c r="Y181" s="366">
        <f>'گام اول '!Z182</f>
        <v>1</v>
      </c>
      <c r="Z181" s="138">
        <f>'گام اول '!AA182</f>
        <v>1477052</v>
      </c>
      <c r="AA181" s="138">
        <f>'گام اول '!AB182</f>
        <v>46667</v>
      </c>
      <c r="AB181" s="138">
        <f>'گام اول '!AC182</f>
        <v>1523719</v>
      </c>
      <c r="AC181" s="138">
        <f>'گام اول '!AD182</f>
        <v>4500000</v>
      </c>
      <c r="AD181" s="138">
        <f>'گام اول '!AE182</f>
        <v>6000000</v>
      </c>
      <c r="AE181" s="139">
        <f>'گام اول '!AF182</f>
        <v>290891.80909090908</v>
      </c>
      <c r="AF181" s="122">
        <f>'گام اول '!AG182</f>
        <v>44311560</v>
      </c>
      <c r="AG181" s="123">
        <f>'گام اول '!AH182</f>
        <v>1400010</v>
      </c>
      <c r="AH181" s="123">
        <f>'گام اول '!AI182</f>
        <v>26180262.818181816</v>
      </c>
      <c r="AI181" s="123">
        <f>'گام اول '!AJ182</f>
        <v>2655495</v>
      </c>
      <c r="AJ181" s="123">
        <f>'گام اول '!AK182</f>
        <v>4500000</v>
      </c>
      <c r="AK181" s="123">
        <f>'گام اول '!AL182</f>
        <v>6000000</v>
      </c>
      <c r="AL181" s="123">
        <f>'گام اول '!AM182</f>
        <v>0</v>
      </c>
      <c r="AM181" s="123">
        <f>'گام اول '!AN182</f>
        <v>0</v>
      </c>
      <c r="AN181" s="123">
        <f>'گام اول '!AO182</f>
        <v>0</v>
      </c>
      <c r="AO181" s="123">
        <f>'گام اول '!AP182</f>
        <v>4400000</v>
      </c>
      <c r="AP181" s="123">
        <f>'گام اول '!AQ182</f>
        <v>0</v>
      </c>
      <c r="AQ181" s="123">
        <f>'گام اول '!AR182</f>
        <v>0</v>
      </c>
      <c r="AR181" s="123">
        <f>'گام اول '!AS182</f>
        <v>0</v>
      </c>
      <c r="AS181" s="375">
        <f>'گام اول '!AT182</f>
        <v>0</v>
      </c>
      <c r="AT181" s="368">
        <f t="shared" si="103"/>
        <v>89447327.818181813</v>
      </c>
      <c r="AU181" s="173">
        <f>'گام اول '!AV182</f>
        <v>65816404.520909086</v>
      </c>
      <c r="AV181" s="141">
        <f>'گام اول '!AW182</f>
        <v>86791832.818181813</v>
      </c>
      <c r="AW181" s="142">
        <f t="shared" si="104"/>
        <v>6075428.2972727278</v>
      </c>
      <c r="AX181" s="75">
        <f t="shared" si="105"/>
        <v>2581640.4520909088</v>
      </c>
      <c r="AY181" s="142">
        <f>'گام اول '!AZ182</f>
        <v>0</v>
      </c>
      <c r="AZ181" s="142">
        <f>'گام اول '!BA182</f>
        <v>0</v>
      </c>
      <c r="BA181" s="142">
        <f>'گام اول '!BB182</f>
        <v>0</v>
      </c>
      <c r="BB181" s="142">
        <f>'گام اول '!BC182</f>
        <v>0</v>
      </c>
      <c r="BC181" s="142">
        <f>'گام اول '!BD182</f>
        <v>0</v>
      </c>
      <c r="BD181" s="142">
        <f>'گام اول '!BE182</f>
        <v>0</v>
      </c>
      <c r="BE181" s="142">
        <f>'گام اول '!BF182</f>
        <v>0</v>
      </c>
      <c r="BF181" s="143">
        <f t="shared" si="106"/>
        <v>8657068.7493636366</v>
      </c>
      <c r="BG181" s="140">
        <f t="shared" si="107"/>
        <v>80790259</v>
      </c>
      <c r="BH181" s="144">
        <f t="shared" si="108"/>
        <v>89447327.818181813</v>
      </c>
      <c r="BI181" s="398">
        <f t="shared" si="151"/>
        <v>6638737.5</v>
      </c>
      <c r="BJ181" s="145">
        <f t="shared" si="109"/>
        <v>3809297.5</v>
      </c>
      <c r="BK181" s="145">
        <f t="shared" si="110"/>
        <v>1142789.25</v>
      </c>
      <c r="BL181" s="146">
        <f t="shared" si="111"/>
        <v>1120000</v>
      </c>
      <c r="BM181" s="379">
        <v>0</v>
      </c>
      <c r="BN181" s="147">
        <f t="shared" si="112"/>
        <v>102158152.06818181</v>
      </c>
      <c r="BO181" s="148">
        <f t="shared" si="113"/>
        <v>86791832.818181813</v>
      </c>
      <c r="BP181" s="149">
        <f t="shared" si="114"/>
        <v>19962121.548181817</v>
      </c>
      <c r="BQ181" s="150">
        <f t="shared" si="115"/>
        <v>122120273.61636363</v>
      </c>
      <c r="BR181" s="151">
        <f t="shared" si="116"/>
        <v>100800</v>
      </c>
      <c r="BS181" s="147">
        <f t="shared" si="117"/>
        <v>122221073.61636363</v>
      </c>
      <c r="BT181" s="135">
        <v>0</v>
      </c>
      <c r="BU181" s="148">
        <f t="shared" si="118"/>
        <v>10215815.206818182</v>
      </c>
      <c r="BV181" s="152">
        <f t="shared" si="119"/>
        <v>5107907.603409091</v>
      </c>
      <c r="BW181" s="133">
        <f t="shared" si="120"/>
        <v>106897350.80613635</v>
      </c>
      <c r="BX181" s="147">
        <f t="shared" si="121"/>
        <v>11590824.25</v>
      </c>
      <c r="BY181" s="134">
        <f t="shared" si="122"/>
        <v>95306526.556136355</v>
      </c>
      <c r="CD181" s="388">
        <f>'گام اول '!AU182</f>
        <v>89447327.818181813</v>
      </c>
      <c r="CE181" s="389">
        <f>'گام اول '!AV182</f>
        <v>65816404.520909086</v>
      </c>
      <c r="CF181" s="389">
        <f>'گام اول '!AW182</f>
        <v>86791832.818181813</v>
      </c>
      <c r="CG181" s="389">
        <f>'گام اول '!AX182</f>
        <v>6075428.2972727278</v>
      </c>
      <c r="CH181" s="389">
        <f>'گام اول '!AY182</f>
        <v>2581640.4520909088</v>
      </c>
      <c r="CI181" s="389">
        <f>'گام اول '!AZ182</f>
        <v>0</v>
      </c>
      <c r="CJ181" s="389">
        <f>'گام اول '!BA182</f>
        <v>0</v>
      </c>
      <c r="CK181" s="389">
        <f>'گام اول '!BB182</f>
        <v>0</v>
      </c>
      <c r="CL181" s="389">
        <f>'گام اول '!BC182</f>
        <v>0</v>
      </c>
      <c r="CM181" s="389">
        <f>'گام اول '!BD182</f>
        <v>0</v>
      </c>
      <c r="CN181" s="389">
        <f>'گام اول '!BE182</f>
        <v>0</v>
      </c>
      <c r="CO181" s="389">
        <f>'گام اول '!BF182</f>
        <v>0</v>
      </c>
      <c r="CP181" s="389">
        <f>'گام اول '!BG182</f>
        <v>8657068.7493636366</v>
      </c>
      <c r="CQ181" s="389">
        <f>'گام اول '!BH182</f>
        <v>80790259</v>
      </c>
      <c r="CR181" s="389">
        <f t="shared" si="123"/>
        <v>89447327.818181813</v>
      </c>
      <c r="CS181" s="399">
        <f t="shared" si="152"/>
        <v>6638737.5</v>
      </c>
      <c r="CT181" s="388">
        <f t="shared" si="124"/>
        <v>3809297.5</v>
      </c>
      <c r="CU181" s="389">
        <f t="shared" si="125"/>
        <v>1142789.25</v>
      </c>
      <c r="CV181" s="389">
        <f t="shared" si="126"/>
        <v>1120000</v>
      </c>
      <c r="CW181" s="55">
        <v>0</v>
      </c>
      <c r="CX181" s="389">
        <f t="shared" si="127"/>
        <v>102158152.06818181</v>
      </c>
      <c r="CY181" s="389">
        <f t="shared" si="128"/>
        <v>86791832.818181813</v>
      </c>
      <c r="CZ181" s="389">
        <f t="shared" si="129"/>
        <v>19962121.548181817</v>
      </c>
      <c r="DA181" s="389">
        <f t="shared" si="130"/>
        <v>122120273.61636363</v>
      </c>
      <c r="DB181" s="389">
        <f t="shared" si="131"/>
        <v>100800</v>
      </c>
      <c r="DC181" s="389">
        <f t="shared" si="132"/>
        <v>122221073.61636363</v>
      </c>
      <c r="DD181" s="394">
        <v>0</v>
      </c>
      <c r="DE181" s="389">
        <f t="shared" si="133"/>
        <v>10215815.206818182</v>
      </c>
      <c r="DF181" s="389">
        <f t="shared" si="134"/>
        <v>5107907.603409091</v>
      </c>
      <c r="DG181" s="389">
        <f t="shared" si="135"/>
        <v>106897350.80613635</v>
      </c>
      <c r="DH181" s="389">
        <f t="shared" si="136"/>
        <v>11590824.25</v>
      </c>
      <c r="DI181" s="389">
        <f t="shared" si="137"/>
        <v>95306526.556136355</v>
      </c>
      <c r="DJ181" s="389">
        <f t="shared" si="138"/>
        <v>0</v>
      </c>
      <c r="DL181" s="397">
        <f t="shared" si="139"/>
        <v>6638737.5</v>
      </c>
      <c r="DM181" s="397">
        <f t="shared" si="140"/>
        <v>0</v>
      </c>
    </row>
    <row r="182" spans="1:117" s="55" customFormat="1" ht="21" x14ac:dyDescent="0.2">
      <c r="A182" s="191">
        <f t="shared" si="102"/>
        <v>2655495</v>
      </c>
      <c r="B182" s="136">
        <f>'گام اول '!B183</f>
        <v>177</v>
      </c>
      <c r="C182" s="136">
        <f>'گام اول '!C183</f>
        <v>186</v>
      </c>
      <c r="D182" s="136">
        <f>'گام اول '!D183</f>
        <v>13389</v>
      </c>
      <c r="E182" s="136" t="str">
        <f>'گام اول '!E183</f>
        <v>سميرا</v>
      </c>
      <c r="F182" s="136" t="str">
        <f>'گام اول '!F183</f>
        <v>دوباش</v>
      </c>
      <c r="G182" s="136" t="str">
        <f>'گام اول '!G183</f>
        <v xml:space="preserve">اداری </v>
      </c>
      <c r="H182" s="136" t="str">
        <f>'گام اول '!H183</f>
        <v>کرمانشاه</v>
      </c>
      <c r="I182" s="136" t="str">
        <f>'گام اول '!I183</f>
        <v>121-800-1639298-1</v>
      </c>
      <c r="J182" s="136">
        <f>'گام اول '!J183</f>
        <v>3255343313</v>
      </c>
      <c r="K182" s="136" t="str">
        <f>'گام اول '!K183</f>
        <v>0097056966</v>
      </c>
      <c r="L182" s="136" t="str">
        <f>'گام اول '!L183</f>
        <v>کرمانشاه</v>
      </c>
      <c r="M182" s="136" t="str">
        <f>'گام اول '!M183</f>
        <v>اداری-کارشناسی</v>
      </c>
      <c r="N182" s="120">
        <f>'گام اول '!N183</f>
        <v>0</v>
      </c>
      <c r="O182" s="119">
        <f>'گام اول '!O183</f>
        <v>0</v>
      </c>
      <c r="P182" s="121">
        <f>'گام اول '!P183</f>
        <v>0</v>
      </c>
      <c r="Q182" s="358">
        <f>'گام اول '!Q183</f>
        <v>30</v>
      </c>
      <c r="R182" s="358" t="str">
        <f>'گام اول '!R183</f>
        <v>0</v>
      </c>
      <c r="S182" s="358">
        <f>'گام اول '!S183</f>
        <v>0</v>
      </c>
      <c r="T182" s="358">
        <f>'گام اول '!T183</f>
        <v>0</v>
      </c>
      <c r="U182" s="137">
        <f>'گام اول '!U183</f>
        <v>0</v>
      </c>
      <c r="V182" s="120">
        <f>'گام اول '!W183</f>
        <v>0</v>
      </c>
      <c r="W182" s="121">
        <f>'گام اول '!X183</f>
        <v>0</v>
      </c>
      <c r="X182" s="366">
        <f>'گام اول '!Y183</f>
        <v>1</v>
      </c>
      <c r="Y182" s="366">
        <f>'گام اول '!Z183</f>
        <v>1</v>
      </c>
      <c r="Z182" s="138">
        <f>'گام اول '!AA183</f>
        <v>1477052</v>
      </c>
      <c r="AA182" s="138">
        <f>'گام اول '!AB183</f>
        <v>46667</v>
      </c>
      <c r="AB182" s="138">
        <f>'گام اول '!AC183</f>
        <v>1523719</v>
      </c>
      <c r="AC182" s="138">
        <f>'گام اول '!AD183</f>
        <v>4500000</v>
      </c>
      <c r="AD182" s="138">
        <f>'گام اول '!AE183</f>
        <v>6000000</v>
      </c>
      <c r="AE182" s="139">
        <f>'گام اول '!AF183</f>
        <v>290891.80909090908</v>
      </c>
      <c r="AF182" s="122">
        <f>'گام اول '!AG183</f>
        <v>44311560</v>
      </c>
      <c r="AG182" s="123">
        <f>'گام اول '!AH183</f>
        <v>1400010</v>
      </c>
      <c r="AH182" s="123">
        <f>'گام اول '!AI183</f>
        <v>0</v>
      </c>
      <c r="AI182" s="123">
        <f>'گام اول '!AJ183</f>
        <v>2655495</v>
      </c>
      <c r="AJ182" s="123">
        <f>'گام اول '!AK183</f>
        <v>4500000</v>
      </c>
      <c r="AK182" s="123">
        <f>'گام اول '!AL183</f>
        <v>6000000</v>
      </c>
      <c r="AL182" s="123">
        <f>'گام اول '!AM183</f>
        <v>0</v>
      </c>
      <c r="AM182" s="123">
        <f>'گام اول '!AN183</f>
        <v>0</v>
      </c>
      <c r="AN182" s="123">
        <f>'گام اول '!AO183</f>
        <v>0</v>
      </c>
      <c r="AO182" s="123">
        <f>'گام اول '!AP183</f>
        <v>4000000</v>
      </c>
      <c r="AP182" s="123">
        <f>'گام اول '!AQ183</f>
        <v>0</v>
      </c>
      <c r="AQ182" s="123">
        <f>'گام اول '!AR183</f>
        <v>0</v>
      </c>
      <c r="AR182" s="123">
        <f>'گام اول '!AS183</f>
        <v>0</v>
      </c>
      <c r="AS182" s="375">
        <f>'گام اول '!AT183</f>
        <v>0</v>
      </c>
      <c r="AT182" s="368">
        <f t="shared" si="103"/>
        <v>62867065</v>
      </c>
      <c r="AU182" s="173">
        <f>'گام اول '!AV183</f>
        <v>41496760.100000001</v>
      </c>
      <c r="AV182" s="141">
        <f>'گام اول '!AW183</f>
        <v>60211570</v>
      </c>
      <c r="AW182" s="142">
        <f t="shared" si="104"/>
        <v>4214809.9000000004</v>
      </c>
      <c r="AX182" s="75">
        <f t="shared" si="105"/>
        <v>149676.01000000015</v>
      </c>
      <c r="AY182" s="142">
        <f>'گام اول '!AZ183</f>
        <v>0</v>
      </c>
      <c r="AZ182" s="142">
        <f>'گام اول '!BA183</f>
        <v>0</v>
      </c>
      <c r="BA182" s="142">
        <f>'گام اول '!BB183</f>
        <v>0</v>
      </c>
      <c r="BB182" s="142">
        <f>'گام اول '!BC183</f>
        <v>0</v>
      </c>
      <c r="BC182" s="142">
        <f>'گام اول '!BD183</f>
        <v>0</v>
      </c>
      <c r="BD182" s="142">
        <f>'گام اول '!BE183</f>
        <v>0</v>
      </c>
      <c r="BE182" s="142">
        <f>'گام اول '!BF183</f>
        <v>0</v>
      </c>
      <c r="BF182" s="143">
        <f t="shared" si="106"/>
        <v>4364485.91</v>
      </c>
      <c r="BG182" s="140">
        <f t="shared" si="107"/>
        <v>58502579</v>
      </c>
      <c r="BH182" s="144">
        <f t="shared" si="108"/>
        <v>62867065</v>
      </c>
      <c r="BI182" s="398">
        <f t="shared" si="151"/>
        <v>6638737.5</v>
      </c>
      <c r="BJ182" s="145">
        <f t="shared" si="109"/>
        <v>3809297.5</v>
      </c>
      <c r="BK182" s="145">
        <f t="shared" si="110"/>
        <v>1142789.25</v>
      </c>
      <c r="BL182" s="146">
        <f t="shared" si="111"/>
        <v>1120000</v>
      </c>
      <c r="BM182" s="379">
        <v>0</v>
      </c>
      <c r="BN182" s="147">
        <f t="shared" si="112"/>
        <v>75577889.25</v>
      </c>
      <c r="BO182" s="148">
        <f t="shared" si="113"/>
        <v>60211570</v>
      </c>
      <c r="BP182" s="149">
        <f t="shared" si="114"/>
        <v>13848661.100000001</v>
      </c>
      <c r="BQ182" s="150">
        <f t="shared" si="115"/>
        <v>89426550.349999994</v>
      </c>
      <c r="BR182" s="151">
        <f t="shared" si="116"/>
        <v>100800</v>
      </c>
      <c r="BS182" s="147">
        <f t="shared" si="117"/>
        <v>89527350.349999994</v>
      </c>
      <c r="BT182" s="135">
        <v>0</v>
      </c>
      <c r="BU182" s="148">
        <f t="shared" si="118"/>
        <v>7557788.9250000007</v>
      </c>
      <c r="BV182" s="152">
        <f t="shared" si="119"/>
        <v>3778894.4625000004</v>
      </c>
      <c r="BW182" s="133">
        <f t="shared" si="120"/>
        <v>78190666.962499991</v>
      </c>
      <c r="BX182" s="147">
        <f t="shared" si="121"/>
        <v>11590824.25</v>
      </c>
      <c r="BY182" s="134">
        <f t="shared" si="122"/>
        <v>66599842.712499991</v>
      </c>
      <c r="CD182" s="388">
        <f>'گام اول '!AU183</f>
        <v>62867065</v>
      </c>
      <c r="CE182" s="389">
        <f>'گام اول '!AV183</f>
        <v>41496760.100000001</v>
      </c>
      <c r="CF182" s="389">
        <f>'گام اول '!AW183</f>
        <v>60211570</v>
      </c>
      <c r="CG182" s="389">
        <f>'گام اول '!AX183</f>
        <v>4214809.9000000004</v>
      </c>
      <c r="CH182" s="389">
        <f>'گام اول '!AY183</f>
        <v>149676.01000000015</v>
      </c>
      <c r="CI182" s="389">
        <f>'گام اول '!AZ183</f>
        <v>0</v>
      </c>
      <c r="CJ182" s="389">
        <f>'گام اول '!BA183</f>
        <v>0</v>
      </c>
      <c r="CK182" s="389">
        <f>'گام اول '!BB183</f>
        <v>0</v>
      </c>
      <c r="CL182" s="389">
        <f>'گام اول '!BC183</f>
        <v>0</v>
      </c>
      <c r="CM182" s="389">
        <f>'گام اول '!BD183</f>
        <v>0</v>
      </c>
      <c r="CN182" s="389">
        <f>'گام اول '!BE183</f>
        <v>0</v>
      </c>
      <c r="CO182" s="389">
        <f>'گام اول '!BF183</f>
        <v>0</v>
      </c>
      <c r="CP182" s="389">
        <f>'گام اول '!BG183</f>
        <v>4364485.91</v>
      </c>
      <c r="CQ182" s="389">
        <f>'گام اول '!BH183</f>
        <v>58502579</v>
      </c>
      <c r="CR182" s="389">
        <f t="shared" si="123"/>
        <v>62867065</v>
      </c>
      <c r="CS182" s="399">
        <f t="shared" si="152"/>
        <v>6638737.5</v>
      </c>
      <c r="CT182" s="388">
        <f t="shared" si="124"/>
        <v>3809297.5</v>
      </c>
      <c r="CU182" s="389">
        <f t="shared" si="125"/>
        <v>1142789.25</v>
      </c>
      <c r="CV182" s="389">
        <f t="shared" si="126"/>
        <v>1120000</v>
      </c>
      <c r="CW182" s="55">
        <v>0</v>
      </c>
      <c r="CX182" s="389">
        <f t="shared" si="127"/>
        <v>75577889.25</v>
      </c>
      <c r="CY182" s="389">
        <f t="shared" si="128"/>
        <v>60211570</v>
      </c>
      <c r="CZ182" s="389">
        <f t="shared" si="129"/>
        <v>13848661.100000001</v>
      </c>
      <c r="DA182" s="389">
        <f t="shared" si="130"/>
        <v>89426550.349999994</v>
      </c>
      <c r="DB182" s="389">
        <f t="shared" si="131"/>
        <v>100800</v>
      </c>
      <c r="DC182" s="389">
        <f t="shared" si="132"/>
        <v>89527350.349999994</v>
      </c>
      <c r="DD182" s="394">
        <v>0</v>
      </c>
      <c r="DE182" s="389">
        <f t="shared" si="133"/>
        <v>7557788.9250000007</v>
      </c>
      <c r="DF182" s="389">
        <f t="shared" si="134"/>
        <v>3778894.4625000004</v>
      </c>
      <c r="DG182" s="389">
        <f t="shared" si="135"/>
        <v>78190666.962499991</v>
      </c>
      <c r="DH182" s="389">
        <f t="shared" si="136"/>
        <v>11590824.25</v>
      </c>
      <c r="DI182" s="389">
        <f t="shared" si="137"/>
        <v>66599842.712499991</v>
      </c>
      <c r="DJ182" s="389">
        <f t="shared" si="138"/>
        <v>0</v>
      </c>
      <c r="DL182" s="397">
        <f t="shared" si="139"/>
        <v>6638737.5</v>
      </c>
      <c r="DM182" s="397">
        <f t="shared" si="140"/>
        <v>0</v>
      </c>
    </row>
    <row r="183" spans="1:117" s="55" customFormat="1" ht="21" x14ac:dyDescent="0.2">
      <c r="A183" s="191">
        <f t="shared" si="102"/>
        <v>2655495</v>
      </c>
      <c r="B183" s="136">
        <f>'گام اول '!B184</f>
        <v>178</v>
      </c>
      <c r="C183" s="136">
        <f>'گام اول '!C184</f>
        <v>187</v>
      </c>
      <c r="D183" s="136">
        <f>'گام اول '!D184</f>
        <v>13391</v>
      </c>
      <c r="E183" s="136" t="str">
        <f>'گام اول '!E184</f>
        <v>هوشنگ</v>
      </c>
      <c r="F183" s="136" t="str">
        <f>'گام اول '!F184</f>
        <v>حميديان زاده</v>
      </c>
      <c r="G183" s="136" t="str">
        <f>'گام اول '!G184</f>
        <v xml:space="preserve">اداری </v>
      </c>
      <c r="H183" s="136" t="str">
        <f>'گام اول '!H184</f>
        <v>کرمانشاه</v>
      </c>
      <c r="I183" s="136" t="str">
        <f>'گام اول '!I184</f>
        <v>210-813-2160420-1</v>
      </c>
      <c r="J183" s="136">
        <f>'گام اول '!J184</f>
        <v>3341384601</v>
      </c>
      <c r="K183" s="136" t="str">
        <f>'گام اول '!K184</f>
        <v>0047156202</v>
      </c>
      <c r="L183" s="136" t="str">
        <f>'گام اول '!L184</f>
        <v>کرمانشاه</v>
      </c>
      <c r="M183" s="136" t="str">
        <f>'گام اول '!M184</f>
        <v>اداری-کارشناسی</v>
      </c>
      <c r="N183" s="120">
        <f>'گام اول '!N184</f>
        <v>0</v>
      </c>
      <c r="O183" s="119">
        <f>'گام اول '!O184</f>
        <v>0</v>
      </c>
      <c r="P183" s="121">
        <f>'گام اول '!P184</f>
        <v>0</v>
      </c>
      <c r="Q183" s="358">
        <f>'گام اول '!Q184</f>
        <v>30</v>
      </c>
      <c r="R183" s="358">
        <f>'گام اول '!R184</f>
        <v>77</v>
      </c>
      <c r="S183" s="358">
        <f>'گام اول '!S184</f>
        <v>0</v>
      </c>
      <c r="T183" s="358">
        <f>'گام اول '!T184</f>
        <v>0</v>
      </c>
      <c r="U183" s="137">
        <f>'گام اول '!U184</f>
        <v>1</v>
      </c>
      <c r="V183" s="120">
        <f>'گام اول '!W184</f>
        <v>0</v>
      </c>
      <c r="W183" s="121">
        <f>'گام اول '!X184</f>
        <v>0</v>
      </c>
      <c r="X183" s="366">
        <f>'گام اول '!Y184</f>
        <v>0</v>
      </c>
      <c r="Y183" s="366">
        <f>'گام اول '!Z184</f>
        <v>0</v>
      </c>
      <c r="Z183" s="138">
        <f>'گام اول '!AA184</f>
        <v>1477052</v>
      </c>
      <c r="AA183" s="138">
        <f>'گام اول '!AB184</f>
        <v>46667</v>
      </c>
      <c r="AB183" s="138">
        <f>'گام اول '!AC184</f>
        <v>1523719</v>
      </c>
      <c r="AC183" s="138">
        <f>'گام اول '!AD184</f>
        <v>4500000</v>
      </c>
      <c r="AD183" s="138">
        <f>'گام اول '!AE184</f>
        <v>6000000</v>
      </c>
      <c r="AE183" s="139">
        <f>'گام اول '!AF184</f>
        <v>290891.80909090908</v>
      </c>
      <c r="AF183" s="122">
        <f>'گام اول '!AG184</f>
        <v>44311560</v>
      </c>
      <c r="AG183" s="123">
        <f>'گام اول '!AH184</f>
        <v>1400010</v>
      </c>
      <c r="AH183" s="123">
        <f>'گام اول '!AI184</f>
        <v>22398669.300000001</v>
      </c>
      <c r="AI183" s="123">
        <f>'گام اول '!AJ184</f>
        <v>0</v>
      </c>
      <c r="AJ183" s="123">
        <f>'گام اول '!AK184</f>
        <v>4500000</v>
      </c>
      <c r="AK183" s="123">
        <f>'گام اول '!AL184</f>
        <v>6000000</v>
      </c>
      <c r="AL183" s="123">
        <f>'گام اول '!AM184</f>
        <v>0</v>
      </c>
      <c r="AM183" s="123">
        <f>'گام اول '!AN184</f>
        <v>0</v>
      </c>
      <c r="AN183" s="123">
        <f>'گام اول '!AO184</f>
        <v>1523719</v>
      </c>
      <c r="AO183" s="123">
        <f>'گام اول '!AP184</f>
        <v>4400000</v>
      </c>
      <c r="AP183" s="123">
        <f>'گام اول '!AQ184</f>
        <v>0</v>
      </c>
      <c r="AQ183" s="123">
        <f>'گام اول '!AR184</f>
        <v>0</v>
      </c>
      <c r="AR183" s="123">
        <f>'گام اول '!AS184</f>
        <v>0</v>
      </c>
      <c r="AS183" s="375">
        <f>'گام اول '!AT184</f>
        <v>0</v>
      </c>
      <c r="AT183" s="368">
        <f t="shared" si="103"/>
        <v>84533958.299999997</v>
      </c>
      <c r="AU183" s="173">
        <f>'گام اول '!AV184</f>
        <v>62299522.548999995</v>
      </c>
      <c r="AV183" s="141">
        <f>'گام اول '!AW184</f>
        <v>83010239.299999997</v>
      </c>
      <c r="AW183" s="142">
        <f t="shared" si="104"/>
        <v>5810716.7510000002</v>
      </c>
      <c r="AX183" s="75">
        <f t="shared" si="105"/>
        <v>2229952.2548999996</v>
      </c>
      <c r="AY183" s="142">
        <f>'گام اول '!AZ184</f>
        <v>0</v>
      </c>
      <c r="AZ183" s="142">
        <f>'گام اول '!BA184</f>
        <v>0</v>
      </c>
      <c r="BA183" s="142">
        <f>'گام اول '!BB184</f>
        <v>0</v>
      </c>
      <c r="BB183" s="142">
        <f>'گام اول '!BC184</f>
        <v>0</v>
      </c>
      <c r="BC183" s="142">
        <f>'گام اول '!BD184</f>
        <v>0</v>
      </c>
      <c r="BD183" s="142">
        <f>'گام اول '!BE184</f>
        <v>0</v>
      </c>
      <c r="BE183" s="142">
        <f>'گام اول '!BF184</f>
        <v>0</v>
      </c>
      <c r="BF183" s="143">
        <f t="shared" si="106"/>
        <v>8040669.0058999993</v>
      </c>
      <c r="BG183" s="140">
        <f t="shared" si="107"/>
        <v>76493289</v>
      </c>
      <c r="BH183" s="144">
        <f t="shared" si="108"/>
        <v>84533958.299999997</v>
      </c>
      <c r="BI183" s="398">
        <f t="shared" si="151"/>
        <v>6638737.5</v>
      </c>
      <c r="BJ183" s="145">
        <f t="shared" si="109"/>
        <v>3809297.5</v>
      </c>
      <c r="BK183" s="145">
        <f t="shared" si="110"/>
        <v>1142789.25</v>
      </c>
      <c r="BL183" s="146">
        <f t="shared" si="111"/>
        <v>1120000</v>
      </c>
      <c r="BM183" s="379">
        <v>0</v>
      </c>
      <c r="BN183" s="147">
        <f t="shared" si="112"/>
        <v>97244782.549999997</v>
      </c>
      <c r="BO183" s="148">
        <f t="shared" si="113"/>
        <v>83010239.299999997</v>
      </c>
      <c r="BP183" s="149">
        <f t="shared" si="114"/>
        <v>19092355.039000001</v>
      </c>
      <c r="BQ183" s="150">
        <f t="shared" si="115"/>
        <v>116337137.589</v>
      </c>
      <c r="BR183" s="151">
        <f t="shared" si="116"/>
        <v>100800</v>
      </c>
      <c r="BS183" s="147">
        <f t="shared" si="117"/>
        <v>116437937.589</v>
      </c>
      <c r="BT183" s="135">
        <v>0</v>
      </c>
      <c r="BU183" s="148">
        <f t="shared" si="118"/>
        <v>9724478.2550000008</v>
      </c>
      <c r="BV183" s="152">
        <f t="shared" si="119"/>
        <v>4862239.1275000004</v>
      </c>
      <c r="BW183" s="133">
        <f t="shared" si="120"/>
        <v>101851220.20649999</v>
      </c>
      <c r="BX183" s="147">
        <f t="shared" si="121"/>
        <v>11590824.25</v>
      </c>
      <c r="BY183" s="134">
        <f t="shared" si="122"/>
        <v>90260395.956499994</v>
      </c>
      <c r="CD183" s="388">
        <f>'گام اول '!AU184</f>
        <v>84533958.299999997</v>
      </c>
      <c r="CE183" s="389">
        <f>'گام اول '!AV184</f>
        <v>62299522.548999995</v>
      </c>
      <c r="CF183" s="389">
        <f>'گام اول '!AW184</f>
        <v>83010239.299999997</v>
      </c>
      <c r="CG183" s="389">
        <f>'گام اول '!AX184</f>
        <v>5810716.7510000002</v>
      </c>
      <c r="CH183" s="389">
        <f>'گام اول '!AY184</f>
        <v>2229952.2548999996</v>
      </c>
      <c r="CI183" s="389">
        <f>'گام اول '!AZ184</f>
        <v>0</v>
      </c>
      <c r="CJ183" s="389">
        <f>'گام اول '!BA184</f>
        <v>0</v>
      </c>
      <c r="CK183" s="389">
        <f>'گام اول '!BB184</f>
        <v>0</v>
      </c>
      <c r="CL183" s="389">
        <f>'گام اول '!BC184</f>
        <v>0</v>
      </c>
      <c r="CM183" s="389">
        <f>'گام اول '!BD184</f>
        <v>0</v>
      </c>
      <c r="CN183" s="389">
        <f>'گام اول '!BE184</f>
        <v>0</v>
      </c>
      <c r="CO183" s="389">
        <f>'گام اول '!BF184</f>
        <v>0</v>
      </c>
      <c r="CP183" s="389">
        <f>'گام اول '!BG184</f>
        <v>8040669.0058999993</v>
      </c>
      <c r="CQ183" s="389">
        <f>'گام اول '!BH184</f>
        <v>76493289</v>
      </c>
      <c r="CR183" s="389">
        <f t="shared" si="123"/>
        <v>84533958.299999997</v>
      </c>
      <c r="CS183" s="399">
        <f t="shared" si="152"/>
        <v>6638737.5</v>
      </c>
      <c r="CT183" s="388">
        <f t="shared" si="124"/>
        <v>3809297.5</v>
      </c>
      <c r="CU183" s="389">
        <f t="shared" si="125"/>
        <v>1142789.25</v>
      </c>
      <c r="CV183" s="389">
        <f t="shared" si="126"/>
        <v>1120000</v>
      </c>
      <c r="CW183" s="55">
        <v>0</v>
      </c>
      <c r="CX183" s="389">
        <f t="shared" si="127"/>
        <v>97244782.549999997</v>
      </c>
      <c r="CY183" s="389">
        <f t="shared" si="128"/>
        <v>83010239.299999997</v>
      </c>
      <c r="CZ183" s="389">
        <f t="shared" si="129"/>
        <v>19092355.039000001</v>
      </c>
      <c r="DA183" s="389">
        <f t="shared" si="130"/>
        <v>116337137.589</v>
      </c>
      <c r="DB183" s="389">
        <f t="shared" si="131"/>
        <v>100800</v>
      </c>
      <c r="DC183" s="389">
        <f t="shared" si="132"/>
        <v>116437937.589</v>
      </c>
      <c r="DD183" s="394">
        <v>0</v>
      </c>
      <c r="DE183" s="389">
        <f t="shared" si="133"/>
        <v>9724478.2550000008</v>
      </c>
      <c r="DF183" s="389">
        <f t="shared" si="134"/>
        <v>4862239.1275000004</v>
      </c>
      <c r="DG183" s="389">
        <f t="shared" si="135"/>
        <v>101851220.20649999</v>
      </c>
      <c r="DH183" s="389">
        <f t="shared" si="136"/>
        <v>11590824.25</v>
      </c>
      <c r="DI183" s="389">
        <f t="shared" si="137"/>
        <v>90260395.956499994</v>
      </c>
      <c r="DJ183" s="389">
        <f t="shared" si="138"/>
        <v>0</v>
      </c>
      <c r="DL183" s="397">
        <f t="shared" si="139"/>
        <v>6638737.5</v>
      </c>
      <c r="DM183" s="397">
        <f t="shared" si="140"/>
        <v>0</v>
      </c>
    </row>
    <row r="184" spans="1:117" s="55" customFormat="1" ht="21" x14ac:dyDescent="0.2">
      <c r="A184" s="191">
        <f t="shared" si="102"/>
        <v>2655495</v>
      </c>
      <c r="B184" s="136">
        <f>'گام اول '!B185</f>
        <v>179</v>
      </c>
      <c r="C184" s="136">
        <f>'گام اول '!C185</f>
        <v>188</v>
      </c>
      <c r="D184" s="136">
        <f>'گام اول '!D185</f>
        <v>13390</v>
      </c>
      <c r="E184" s="136" t="str">
        <f>'گام اول '!E185</f>
        <v>مسعود</v>
      </c>
      <c r="F184" s="136" t="str">
        <f>'گام اول '!F185</f>
        <v>ملكيان</v>
      </c>
      <c r="G184" s="136" t="str">
        <f>'گام اول '!G185</f>
        <v xml:space="preserve">اداری </v>
      </c>
      <c r="H184" s="136" t="str">
        <f>'گام اول '!H185</f>
        <v>کرمانشاه</v>
      </c>
      <c r="I184" s="136" t="str">
        <f>'گام اول '!I185</f>
        <v>210-813-4229613-1</v>
      </c>
      <c r="J184" s="136">
        <f>'گام اول '!J185</f>
        <v>3241174794</v>
      </c>
      <c r="K184" s="136" t="str">
        <f>'گام اول '!K185</f>
        <v>0067390583</v>
      </c>
      <c r="L184" s="136" t="str">
        <f>'گام اول '!L185</f>
        <v>کرمانشاه</v>
      </c>
      <c r="M184" s="136" t="str">
        <f>'گام اول '!M185</f>
        <v>اداری-کارشناسی</v>
      </c>
      <c r="N184" s="120">
        <f>'گام اول '!N185</f>
        <v>0</v>
      </c>
      <c r="O184" s="119">
        <f>'گام اول '!O185</f>
        <v>0</v>
      </c>
      <c r="P184" s="121">
        <f>'گام اول '!P185</f>
        <v>0</v>
      </c>
      <c r="Q184" s="358">
        <f>'گام اول '!Q185</f>
        <v>30</v>
      </c>
      <c r="R184" s="358">
        <f>'گام اول '!R185</f>
        <v>43</v>
      </c>
      <c r="S184" s="358">
        <f>'گام اول '!S185</f>
        <v>0</v>
      </c>
      <c r="T184" s="358">
        <f>'گام اول '!T185</f>
        <v>0</v>
      </c>
      <c r="U184" s="137">
        <f>'گام اول '!U185</f>
        <v>4</v>
      </c>
      <c r="V184" s="120">
        <f>'گام اول '!W185</f>
        <v>0</v>
      </c>
      <c r="W184" s="121">
        <f>'گام اول '!X185</f>
        <v>0</v>
      </c>
      <c r="X184" s="366">
        <f>'گام اول '!Y185</f>
        <v>0</v>
      </c>
      <c r="Y184" s="366">
        <f>'گام اول '!Z185</f>
        <v>0</v>
      </c>
      <c r="Z184" s="138">
        <f>'گام اول '!AA185</f>
        <v>1477052</v>
      </c>
      <c r="AA184" s="138">
        <f>'گام اول '!AB185</f>
        <v>46667</v>
      </c>
      <c r="AB184" s="138">
        <f>'گام اول '!AC185</f>
        <v>1523719</v>
      </c>
      <c r="AC184" s="138">
        <f>'گام اول '!AD185</f>
        <v>4500000</v>
      </c>
      <c r="AD184" s="138">
        <f>'گام اول '!AE185</f>
        <v>6000000</v>
      </c>
      <c r="AE184" s="139">
        <f>'گام اول '!AF185</f>
        <v>290891.80909090908</v>
      </c>
      <c r="AF184" s="122">
        <f>'گام اول '!AG185</f>
        <v>44311560</v>
      </c>
      <c r="AG184" s="123">
        <f>'گام اول '!AH185</f>
        <v>1400010</v>
      </c>
      <c r="AH184" s="123">
        <f>'گام اول '!AI185</f>
        <v>12508347.790909091</v>
      </c>
      <c r="AI184" s="123">
        <f>'گام اول '!AJ185</f>
        <v>0</v>
      </c>
      <c r="AJ184" s="123">
        <f>'گام اول '!AK185</f>
        <v>4500000</v>
      </c>
      <c r="AK184" s="123">
        <f>'گام اول '!AL185</f>
        <v>6000000</v>
      </c>
      <c r="AL184" s="123">
        <f>'گام اول '!AM185</f>
        <v>0</v>
      </c>
      <c r="AM184" s="123">
        <f>'گام اول '!AN185</f>
        <v>0</v>
      </c>
      <c r="AN184" s="123">
        <f>'گام اول '!AO185</f>
        <v>6094876</v>
      </c>
      <c r="AO184" s="123">
        <f>'گام اول '!AP185</f>
        <v>2800000</v>
      </c>
      <c r="AP184" s="123">
        <f>'گام اول '!AQ185</f>
        <v>0</v>
      </c>
      <c r="AQ184" s="123">
        <f>'گام اول '!AR185</f>
        <v>0</v>
      </c>
      <c r="AR184" s="123">
        <f>'گام اول '!AS185</f>
        <v>0</v>
      </c>
      <c r="AS184" s="375">
        <f>'گام اول '!AT185</f>
        <v>0</v>
      </c>
      <c r="AT184" s="368">
        <f t="shared" si="103"/>
        <v>77614793.790909082</v>
      </c>
      <c r="AU184" s="173">
        <f>'گام اول '!AV185</f>
        <v>53213523.545545444</v>
      </c>
      <c r="AV184" s="141">
        <f>'گام اول '!AW185</f>
        <v>71519917.790909097</v>
      </c>
      <c r="AW184" s="142">
        <f t="shared" si="104"/>
        <v>5006394.2453636369</v>
      </c>
      <c r="AX184" s="75">
        <f t="shared" si="105"/>
        <v>1321352.3545545444</v>
      </c>
      <c r="AY184" s="142">
        <f>'گام اول '!AZ185</f>
        <v>0</v>
      </c>
      <c r="AZ184" s="142">
        <f>'گام اول '!BA185</f>
        <v>0</v>
      </c>
      <c r="BA184" s="142">
        <f>'گام اول '!BB185</f>
        <v>0</v>
      </c>
      <c r="BB184" s="142">
        <f>'گام اول '!BC185</f>
        <v>0</v>
      </c>
      <c r="BC184" s="142">
        <f>'گام اول '!BD185</f>
        <v>0</v>
      </c>
      <c r="BD184" s="142">
        <f>'گام اول '!BE185</f>
        <v>0</v>
      </c>
      <c r="BE184" s="142">
        <f>'گام اول '!BF185</f>
        <v>0</v>
      </c>
      <c r="BF184" s="143">
        <f t="shared" si="106"/>
        <v>6327746.5999181811</v>
      </c>
      <c r="BG184" s="140">
        <f t="shared" si="107"/>
        <v>71287047</v>
      </c>
      <c r="BH184" s="144">
        <f t="shared" si="108"/>
        <v>77614793.790909082</v>
      </c>
      <c r="BI184" s="398">
        <f t="shared" si="151"/>
        <v>6638737.5</v>
      </c>
      <c r="BJ184" s="145">
        <f t="shared" si="109"/>
        <v>3809297.5</v>
      </c>
      <c r="BK184" s="145">
        <f t="shared" si="110"/>
        <v>1142789.25</v>
      </c>
      <c r="BL184" s="146">
        <f t="shared" si="111"/>
        <v>1120000</v>
      </c>
      <c r="BM184" s="379">
        <v>0</v>
      </c>
      <c r="BN184" s="147">
        <f t="shared" si="112"/>
        <v>90325618.040909082</v>
      </c>
      <c r="BO184" s="148">
        <f t="shared" si="113"/>
        <v>71519917.790909097</v>
      </c>
      <c r="BP184" s="149">
        <f t="shared" si="114"/>
        <v>16449581.091909094</v>
      </c>
      <c r="BQ184" s="150">
        <f t="shared" si="115"/>
        <v>106775199.13281818</v>
      </c>
      <c r="BR184" s="151">
        <f t="shared" si="116"/>
        <v>100800</v>
      </c>
      <c r="BS184" s="147">
        <f t="shared" si="117"/>
        <v>106875999.13281818</v>
      </c>
      <c r="BT184" s="135">
        <v>0</v>
      </c>
      <c r="BU184" s="148">
        <f t="shared" si="118"/>
        <v>9032561.8040909078</v>
      </c>
      <c r="BV184" s="152">
        <f t="shared" si="119"/>
        <v>4516280.9020454539</v>
      </c>
      <c r="BW184" s="133">
        <f t="shared" si="120"/>
        <v>93327156.426681817</v>
      </c>
      <c r="BX184" s="147">
        <f t="shared" si="121"/>
        <v>11590824.25</v>
      </c>
      <c r="BY184" s="134">
        <f t="shared" si="122"/>
        <v>81736332.176681817</v>
      </c>
      <c r="CD184" s="388">
        <f>'گام اول '!AU185</f>
        <v>77614793.790909082</v>
      </c>
      <c r="CE184" s="389">
        <f>'گام اول '!AV185</f>
        <v>53213523.545545444</v>
      </c>
      <c r="CF184" s="389">
        <f>'گام اول '!AW185</f>
        <v>71519917.790909097</v>
      </c>
      <c r="CG184" s="389">
        <f>'گام اول '!AX185</f>
        <v>5006394.2453636369</v>
      </c>
      <c r="CH184" s="389">
        <f>'گام اول '!AY185</f>
        <v>1321352.3545545444</v>
      </c>
      <c r="CI184" s="389">
        <f>'گام اول '!AZ185</f>
        <v>0</v>
      </c>
      <c r="CJ184" s="389">
        <f>'گام اول '!BA185</f>
        <v>0</v>
      </c>
      <c r="CK184" s="389">
        <f>'گام اول '!BB185</f>
        <v>0</v>
      </c>
      <c r="CL184" s="389">
        <f>'گام اول '!BC185</f>
        <v>0</v>
      </c>
      <c r="CM184" s="389">
        <f>'گام اول '!BD185</f>
        <v>0</v>
      </c>
      <c r="CN184" s="389">
        <f>'گام اول '!BE185</f>
        <v>0</v>
      </c>
      <c r="CO184" s="389">
        <f>'گام اول '!BF185</f>
        <v>0</v>
      </c>
      <c r="CP184" s="389">
        <f>'گام اول '!BG185</f>
        <v>6327746.5999181811</v>
      </c>
      <c r="CQ184" s="389">
        <f>'گام اول '!BH185</f>
        <v>71287047</v>
      </c>
      <c r="CR184" s="389">
        <f t="shared" si="123"/>
        <v>77614793.790909082</v>
      </c>
      <c r="CS184" s="399">
        <f t="shared" si="152"/>
        <v>6638737.5</v>
      </c>
      <c r="CT184" s="388">
        <f t="shared" si="124"/>
        <v>3809297.5</v>
      </c>
      <c r="CU184" s="389">
        <f t="shared" si="125"/>
        <v>1142789.25</v>
      </c>
      <c r="CV184" s="389">
        <f t="shared" si="126"/>
        <v>1120000</v>
      </c>
      <c r="CW184" s="55">
        <v>0</v>
      </c>
      <c r="CX184" s="389">
        <f t="shared" si="127"/>
        <v>90325618.040909082</v>
      </c>
      <c r="CY184" s="389">
        <f t="shared" si="128"/>
        <v>71519917.790909097</v>
      </c>
      <c r="CZ184" s="389">
        <f t="shared" si="129"/>
        <v>16449581.091909094</v>
      </c>
      <c r="DA184" s="389">
        <f t="shared" si="130"/>
        <v>106775199.13281818</v>
      </c>
      <c r="DB184" s="389">
        <f t="shared" si="131"/>
        <v>100800</v>
      </c>
      <c r="DC184" s="389">
        <f t="shared" si="132"/>
        <v>106875999.13281818</v>
      </c>
      <c r="DD184" s="394">
        <v>0</v>
      </c>
      <c r="DE184" s="389">
        <f t="shared" si="133"/>
        <v>9032561.8040909078</v>
      </c>
      <c r="DF184" s="389">
        <f t="shared" si="134"/>
        <v>4516280.9020454539</v>
      </c>
      <c r="DG184" s="389">
        <f t="shared" si="135"/>
        <v>93327156.426681817</v>
      </c>
      <c r="DH184" s="389">
        <f t="shared" si="136"/>
        <v>11590824.25</v>
      </c>
      <c r="DI184" s="389">
        <f t="shared" si="137"/>
        <v>81736332.176681817</v>
      </c>
      <c r="DJ184" s="389">
        <f t="shared" si="138"/>
        <v>0</v>
      </c>
      <c r="DL184" s="397">
        <f t="shared" si="139"/>
        <v>6638737.5</v>
      </c>
      <c r="DM184" s="397">
        <f t="shared" si="140"/>
        <v>0</v>
      </c>
    </row>
    <row r="185" spans="1:117" s="55" customFormat="1" ht="21" x14ac:dyDescent="0.2">
      <c r="A185" s="191">
        <f t="shared" si="102"/>
        <v>2655495</v>
      </c>
      <c r="B185" s="136">
        <f>'گام اول '!B186</f>
        <v>180</v>
      </c>
      <c r="C185" s="136">
        <f>'گام اول '!C186</f>
        <v>189</v>
      </c>
      <c r="D185" s="136">
        <f>'گام اول '!D186</f>
        <v>13392</v>
      </c>
      <c r="E185" s="136" t="str">
        <f>'گام اول '!E186</f>
        <v>علیرضا</v>
      </c>
      <c r="F185" s="136" t="str">
        <f>'گام اول '!F186</f>
        <v>محمدی</v>
      </c>
      <c r="G185" s="136" t="str">
        <f>'گام اول '!G186</f>
        <v xml:space="preserve">اداری </v>
      </c>
      <c r="H185" s="136" t="str">
        <f>'گام اول '!H186</f>
        <v>کرمانشاه</v>
      </c>
      <c r="I185" s="136" t="str">
        <f>'گام اول '!I186</f>
        <v>210-700-4329835-1</v>
      </c>
      <c r="J185" s="136">
        <f>'گام اول '!J186</f>
        <v>3255870305</v>
      </c>
      <c r="K185" s="136" t="str">
        <f>'گام اول '!K186</f>
        <v>0049533723</v>
      </c>
      <c r="L185" s="136" t="str">
        <f>'گام اول '!L186</f>
        <v>کرمانشاه</v>
      </c>
      <c r="M185" s="136" t="str">
        <f>'گام اول '!M186</f>
        <v>اداری-کارشناسی</v>
      </c>
      <c r="N185" s="120">
        <f>'گام اول '!N186</f>
        <v>0</v>
      </c>
      <c r="O185" s="119">
        <f>'گام اول '!O186</f>
        <v>0</v>
      </c>
      <c r="P185" s="121">
        <f>'گام اول '!P186</f>
        <v>0</v>
      </c>
      <c r="Q185" s="358">
        <f>'گام اول '!Q186</f>
        <v>30</v>
      </c>
      <c r="R185" s="358">
        <f>'گام اول '!R186</f>
        <v>28</v>
      </c>
      <c r="S185" s="358">
        <f>'گام اول '!S186</f>
        <v>0</v>
      </c>
      <c r="T185" s="358">
        <f>'گام اول '!T186</f>
        <v>0</v>
      </c>
      <c r="U185" s="137">
        <f>'گام اول '!U186</f>
        <v>0</v>
      </c>
      <c r="V185" s="120">
        <f>'گام اول '!W186</f>
        <v>0</v>
      </c>
      <c r="W185" s="121">
        <f>'گام اول '!X186</f>
        <v>0</v>
      </c>
      <c r="X185" s="366">
        <f>'گام اول '!Y186</f>
        <v>1</v>
      </c>
      <c r="Y185" s="366">
        <f>'گام اول '!Z186</f>
        <v>1</v>
      </c>
      <c r="Z185" s="138">
        <f>'گام اول '!AA186</f>
        <v>1477052</v>
      </c>
      <c r="AA185" s="138">
        <f>'گام اول '!AB186</f>
        <v>46667</v>
      </c>
      <c r="AB185" s="138">
        <f>'گام اول '!AC186</f>
        <v>1523719</v>
      </c>
      <c r="AC185" s="138">
        <f>'گام اول '!AD186</f>
        <v>4500000</v>
      </c>
      <c r="AD185" s="138">
        <f>'گام اول '!AE186</f>
        <v>6000000</v>
      </c>
      <c r="AE185" s="139">
        <f>'گام اول '!AF186</f>
        <v>290891.80909090908</v>
      </c>
      <c r="AF185" s="122">
        <f>'گام اول '!AG186</f>
        <v>44311560</v>
      </c>
      <c r="AG185" s="123">
        <f>'گام اول '!AH186</f>
        <v>1400010</v>
      </c>
      <c r="AH185" s="123">
        <f>'گام اول '!AI186</f>
        <v>8144970.6545454543</v>
      </c>
      <c r="AI185" s="123">
        <f>'گام اول '!AJ186</f>
        <v>2655495</v>
      </c>
      <c r="AJ185" s="123">
        <f>'گام اول '!AK186</f>
        <v>4500000</v>
      </c>
      <c r="AK185" s="123">
        <f>'گام اول '!AL186</f>
        <v>6000000</v>
      </c>
      <c r="AL185" s="123">
        <f>'گام اول '!AM186</f>
        <v>0</v>
      </c>
      <c r="AM185" s="123">
        <f>'گام اول '!AN186</f>
        <v>0</v>
      </c>
      <c r="AN185" s="123">
        <f>'گام اول '!AO186</f>
        <v>0</v>
      </c>
      <c r="AO185" s="123">
        <f>'گام اول '!AP186</f>
        <v>4600000</v>
      </c>
      <c r="AP185" s="123">
        <f>'گام اول '!AQ186</f>
        <v>0</v>
      </c>
      <c r="AQ185" s="123">
        <f>'گام اول '!AR186</f>
        <v>0</v>
      </c>
      <c r="AR185" s="123">
        <f>'گام اول '!AS186</f>
        <v>0</v>
      </c>
      <c r="AS185" s="375">
        <f>'گام اول '!AT186</f>
        <v>0</v>
      </c>
      <c r="AT185" s="368">
        <f t="shared" si="103"/>
        <v>71612035.654545456</v>
      </c>
      <c r="AU185" s="173">
        <f>'گام اول '!AV186</f>
        <v>49029582.808727272</v>
      </c>
      <c r="AV185" s="141">
        <f>'گام اول '!AW186</f>
        <v>68956540.654545456</v>
      </c>
      <c r="AW185" s="142">
        <f t="shared" si="104"/>
        <v>4826957.8458181825</v>
      </c>
      <c r="AX185" s="75">
        <f t="shared" si="105"/>
        <v>902958.28087272728</v>
      </c>
      <c r="AY185" s="142">
        <f>'گام اول '!AZ186</f>
        <v>0</v>
      </c>
      <c r="AZ185" s="142">
        <f>'گام اول '!BA186</f>
        <v>0</v>
      </c>
      <c r="BA185" s="142">
        <f>'گام اول '!BB186</f>
        <v>0</v>
      </c>
      <c r="BB185" s="142">
        <f>'گام اول '!BC186</f>
        <v>0</v>
      </c>
      <c r="BC185" s="142">
        <f>'گام اول '!BD186</f>
        <v>0</v>
      </c>
      <c r="BD185" s="142">
        <f>'گام اول '!BE186</f>
        <v>0</v>
      </c>
      <c r="BE185" s="142">
        <f>'گام اول '!BF186</f>
        <v>0</v>
      </c>
      <c r="BF185" s="143">
        <f t="shared" si="106"/>
        <v>5729916.1266909093</v>
      </c>
      <c r="BG185" s="140">
        <f t="shared" si="107"/>
        <v>65882119</v>
      </c>
      <c r="BH185" s="144">
        <f t="shared" si="108"/>
        <v>71612035.654545456</v>
      </c>
      <c r="BI185" s="398">
        <f t="shared" si="151"/>
        <v>6638737.5</v>
      </c>
      <c r="BJ185" s="145">
        <f t="shared" si="109"/>
        <v>3809297.5</v>
      </c>
      <c r="BK185" s="145">
        <f t="shared" si="110"/>
        <v>1142789.25</v>
      </c>
      <c r="BL185" s="146">
        <f t="shared" si="111"/>
        <v>1120000</v>
      </c>
      <c r="BM185" s="379">
        <v>0</v>
      </c>
      <c r="BN185" s="147">
        <f t="shared" si="112"/>
        <v>84322859.904545456</v>
      </c>
      <c r="BO185" s="148">
        <f t="shared" si="113"/>
        <v>68956540.654545456</v>
      </c>
      <c r="BP185" s="149">
        <f t="shared" si="114"/>
        <v>15860004.350545455</v>
      </c>
      <c r="BQ185" s="150">
        <f t="shared" si="115"/>
        <v>100182864.25509091</v>
      </c>
      <c r="BR185" s="151">
        <f t="shared" si="116"/>
        <v>100800</v>
      </c>
      <c r="BS185" s="147">
        <f t="shared" si="117"/>
        <v>100283664.25509091</v>
      </c>
      <c r="BT185" s="135">
        <v>0</v>
      </c>
      <c r="BU185" s="148">
        <f t="shared" si="118"/>
        <v>8432285.9904545452</v>
      </c>
      <c r="BV185" s="152">
        <f t="shared" si="119"/>
        <v>4216142.9952272726</v>
      </c>
      <c r="BW185" s="133">
        <f t="shared" si="120"/>
        <v>87635235.26940909</v>
      </c>
      <c r="BX185" s="147">
        <f t="shared" si="121"/>
        <v>11590824.25</v>
      </c>
      <c r="BY185" s="134">
        <f t="shared" si="122"/>
        <v>76044411.01940909</v>
      </c>
      <c r="CD185" s="388">
        <f>'گام اول '!AU186</f>
        <v>71612035.654545456</v>
      </c>
      <c r="CE185" s="389">
        <f>'گام اول '!AV186</f>
        <v>49029582.808727272</v>
      </c>
      <c r="CF185" s="389">
        <f>'گام اول '!AW186</f>
        <v>68956540.654545456</v>
      </c>
      <c r="CG185" s="389">
        <f>'گام اول '!AX186</f>
        <v>4826957.8458181825</v>
      </c>
      <c r="CH185" s="389">
        <f>'گام اول '!AY186</f>
        <v>902958.28087272728</v>
      </c>
      <c r="CI185" s="389">
        <f>'گام اول '!AZ186</f>
        <v>0</v>
      </c>
      <c r="CJ185" s="389">
        <f>'گام اول '!BA186</f>
        <v>0</v>
      </c>
      <c r="CK185" s="389">
        <f>'گام اول '!BB186</f>
        <v>0</v>
      </c>
      <c r="CL185" s="389">
        <f>'گام اول '!BC186</f>
        <v>0</v>
      </c>
      <c r="CM185" s="389">
        <f>'گام اول '!BD186</f>
        <v>0</v>
      </c>
      <c r="CN185" s="389">
        <f>'گام اول '!BE186</f>
        <v>0</v>
      </c>
      <c r="CO185" s="389">
        <f>'گام اول '!BF186</f>
        <v>0</v>
      </c>
      <c r="CP185" s="389">
        <f>'گام اول '!BG186</f>
        <v>5729916.1266909093</v>
      </c>
      <c r="CQ185" s="389">
        <f>'گام اول '!BH186</f>
        <v>65882119</v>
      </c>
      <c r="CR185" s="389">
        <f t="shared" si="123"/>
        <v>71612035.654545456</v>
      </c>
      <c r="CS185" s="399">
        <f t="shared" si="152"/>
        <v>6638737.5</v>
      </c>
      <c r="CT185" s="388">
        <f t="shared" si="124"/>
        <v>3809297.5</v>
      </c>
      <c r="CU185" s="389">
        <f t="shared" si="125"/>
        <v>1142789.25</v>
      </c>
      <c r="CV185" s="389">
        <f t="shared" si="126"/>
        <v>1120000</v>
      </c>
      <c r="CW185" s="55">
        <v>0</v>
      </c>
      <c r="CX185" s="389">
        <f t="shared" si="127"/>
        <v>84322859.904545456</v>
      </c>
      <c r="CY185" s="389">
        <f t="shared" si="128"/>
        <v>68956540.654545456</v>
      </c>
      <c r="CZ185" s="389">
        <f t="shared" si="129"/>
        <v>15860004.350545455</v>
      </c>
      <c r="DA185" s="389">
        <f t="shared" si="130"/>
        <v>100182864.25509091</v>
      </c>
      <c r="DB185" s="389">
        <f t="shared" si="131"/>
        <v>100800</v>
      </c>
      <c r="DC185" s="389">
        <f t="shared" si="132"/>
        <v>100283664.25509091</v>
      </c>
      <c r="DD185" s="394">
        <v>0</v>
      </c>
      <c r="DE185" s="389">
        <f t="shared" si="133"/>
        <v>8432285.9904545452</v>
      </c>
      <c r="DF185" s="389">
        <f t="shared" si="134"/>
        <v>4216142.9952272726</v>
      </c>
      <c r="DG185" s="389">
        <f t="shared" si="135"/>
        <v>87635235.26940909</v>
      </c>
      <c r="DH185" s="389">
        <f t="shared" si="136"/>
        <v>11590824.25</v>
      </c>
      <c r="DI185" s="389">
        <f t="shared" si="137"/>
        <v>76044411.01940909</v>
      </c>
      <c r="DJ185" s="389">
        <f t="shared" si="138"/>
        <v>0</v>
      </c>
      <c r="DL185" s="397">
        <f t="shared" si="139"/>
        <v>6638737.5</v>
      </c>
      <c r="DM185" s="397">
        <f t="shared" si="140"/>
        <v>0</v>
      </c>
    </row>
    <row r="186" spans="1:117" s="55" customFormat="1" ht="21" x14ac:dyDescent="0.2">
      <c r="A186" s="191">
        <f t="shared" si="102"/>
        <v>2655495</v>
      </c>
      <c r="B186" s="136">
        <f>'گام اول '!B187</f>
        <v>181</v>
      </c>
      <c r="C186" s="136">
        <f>'گام اول '!C187</f>
        <v>190</v>
      </c>
      <c r="D186" s="136">
        <f>'گام اول '!D187</f>
        <v>13408</v>
      </c>
      <c r="E186" s="136" t="str">
        <f>'گام اول '!E187</f>
        <v>ایوب</v>
      </c>
      <c r="F186" s="136" t="str">
        <f>'گام اول '!F187</f>
        <v>رحمانی سید شکری</v>
      </c>
      <c r="G186" s="136" t="str">
        <f>'گام اول '!G187</f>
        <v xml:space="preserve">اداری </v>
      </c>
      <c r="H186" s="136" t="str">
        <f>'گام اول '!H187</f>
        <v>کرمانشاه</v>
      </c>
      <c r="I186" s="136" t="str">
        <f>'گام اول '!I187</f>
        <v>210-700-4353946-1</v>
      </c>
      <c r="J186" s="136">
        <f>'گام اول '!J187</f>
        <v>3258374414</v>
      </c>
      <c r="K186" s="136" t="str">
        <f>'گام اول '!K187</f>
        <v>0047728578</v>
      </c>
      <c r="L186" s="136">
        <f>'گام اول '!L187</f>
        <v>0</v>
      </c>
      <c r="M186" s="136" t="str">
        <f>'گام اول '!M187</f>
        <v>اداری-کارشناسی</v>
      </c>
      <c r="N186" s="120">
        <f>'گام اول '!N187</f>
        <v>0</v>
      </c>
      <c r="O186" s="119">
        <f>'گام اول '!O187</f>
        <v>0</v>
      </c>
      <c r="P186" s="121">
        <f>'گام اول '!P187</f>
        <v>0</v>
      </c>
      <c r="Q186" s="358">
        <f>'گام اول '!Q187</f>
        <v>30</v>
      </c>
      <c r="R186" s="358">
        <f>'گام اول '!R187</f>
        <v>80</v>
      </c>
      <c r="S186" s="358">
        <f>'گام اول '!S187</f>
        <v>0</v>
      </c>
      <c r="T186" s="358">
        <f>'گام اول '!T187</f>
        <v>0</v>
      </c>
      <c r="U186" s="137">
        <f>'گام اول '!U187</f>
        <v>0</v>
      </c>
      <c r="V186" s="120">
        <f>'گام اول '!W187</f>
        <v>0</v>
      </c>
      <c r="W186" s="121">
        <f>'گام اول '!X187</f>
        <v>0</v>
      </c>
      <c r="X186" s="366">
        <f>'گام اول '!Y187</f>
        <v>0</v>
      </c>
      <c r="Y186" s="366">
        <f>'گام اول '!Z187</f>
        <v>2</v>
      </c>
      <c r="Z186" s="138">
        <f>'گام اول '!AA187</f>
        <v>1477052</v>
      </c>
      <c r="AA186" s="138">
        <f>'گام اول '!AB187</f>
        <v>0</v>
      </c>
      <c r="AB186" s="138">
        <f>'گام اول '!AC187</f>
        <v>1477052</v>
      </c>
      <c r="AC186" s="138">
        <f>'گام اول '!AD187</f>
        <v>4500000</v>
      </c>
      <c r="AD186" s="138">
        <f>'گام اول '!AE187</f>
        <v>6000000</v>
      </c>
      <c r="AE186" s="139">
        <f>'گام اول '!AF187</f>
        <v>281982.65454545454</v>
      </c>
      <c r="AF186" s="122">
        <f>'گام اول '!AG187</f>
        <v>44311560</v>
      </c>
      <c r="AG186" s="123">
        <f>'گام اول '!AH187</f>
        <v>0</v>
      </c>
      <c r="AH186" s="123">
        <f>'گام اول '!AI187</f>
        <v>22558612.363636363</v>
      </c>
      <c r="AI186" s="123">
        <f>'گام اول '!AJ187</f>
        <v>5310990</v>
      </c>
      <c r="AJ186" s="123">
        <f>'گام اول '!AK187</f>
        <v>4500000</v>
      </c>
      <c r="AK186" s="123">
        <f>'گام اول '!AL187</f>
        <v>6000000</v>
      </c>
      <c r="AL186" s="123">
        <f>'گام اول '!AM187</f>
        <v>0</v>
      </c>
      <c r="AM186" s="123">
        <f>'گام اول '!AN187</f>
        <v>0</v>
      </c>
      <c r="AN186" s="123">
        <f>'گام اول '!AO187</f>
        <v>0</v>
      </c>
      <c r="AO186" s="123">
        <f>'گام اول '!AP187</f>
        <v>4800000</v>
      </c>
      <c r="AP186" s="123">
        <f>'گام اول '!AQ187</f>
        <v>0</v>
      </c>
      <c r="AQ186" s="123">
        <f>'گام اول '!AR187</f>
        <v>0</v>
      </c>
      <c r="AR186" s="123">
        <f>'گام اول '!AS187</f>
        <v>0</v>
      </c>
      <c r="AS186" s="375">
        <f>'گام اول '!AT187</f>
        <v>0</v>
      </c>
      <c r="AT186" s="368">
        <f t="shared" si="103"/>
        <v>87481162.36363636</v>
      </c>
      <c r="AU186" s="173">
        <f>'گام اول '!AV187</f>
        <v>61118260.298181817</v>
      </c>
      <c r="AV186" s="141">
        <f>'گام اول '!AW187</f>
        <v>82170172.36363636</v>
      </c>
      <c r="AW186" s="142">
        <f t="shared" si="104"/>
        <v>5751912.0654545454</v>
      </c>
      <c r="AX186" s="75">
        <f t="shared" si="105"/>
        <v>2111826.0298181819</v>
      </c>
      <c r="AY186" s="142">
        <f>'گام اول '!AZ187</f>
        <v>0</v>
      </c>
      <c r="AZ186" s="142">
        <f>'گام اول '!BA187</f>
        <v>0</v>
      </c>
      <c r="BA186" s="142">
        <f>'گام اول '!BB187</f>
        <v>0</v>
      </c>
      <c r="BB186" s="142">
        <f>'گام اول '!BC187</f>
        <v>0</v>
      </c>
      <c r="BC186" s="142">
        <f>'گام اول '!BD187</f>
        <v>0</v>
      </c>
      <c r="BD186" s="142">
        <f>'گام اول '!BE187</f>
        <v>0</v>
      </c>
      <c r="BE186" s="142">
        <f>'گام اول '!BF187</f>
        <v>0</v>
      </c>
      <c r="BF186" s="143">
        <f t="shared" si="106"/>
        <v>7863738.0952727273</v>
      </c>
      <c r="BG186" s="140">
        <f t="shared" si="107"/>
        <v>79617424</v>
      </c>
      <c r="BH186" s="144">
        <f t="shared" si="108"/>
        <v>87481162.36363636</v>
      </c>
      <c r="BI186" s="398">
        <f t="shared" si="151"/>
        <v>6638737.5</v>
      </c>
      <c r="BJ186" s="145">
        <f t="shared" si="109"/>
        <v>3692630</v>
      </c>
      <c r="BK186" s="145">
        <f t="shared" si="110"/>
        <v>1107789</v>
      </c>
      <c r="BL186" s="146">
        <f t="shared" si="111"/>
        <v>1120000</v>
      </c>
      <c r="BM186" s="379">
        <v>0</v>
      </c>
      <c r="BN186" s="147">
        <f t="shared" si="112"/>
        <v>100040318.86363636</v>
      </c>
      <c r="BO186" s="148">
        <f t="shared" si="113"/>
        <v>82170172.36363636</v>
      </c>
      <c r="BP186" s="149">
        <f t="shared" si="114"/>
        <v>18899139.643636364</v>
      </c>
      <c r="BQ186" s="150">
        <f t="shared" si="115"/>
        <v>118939458.50727272</v>
      </c>
      <c r="BR186" s="151">
        <f t="shared" si="116"/>
        <v>100800</v>
      </c>
      <c r="BS186" s="147">
        <f t="shared" si="117"/>
        <v>119040258.50727272</v>
      </c>
      <c r="BT186" s="135">
        <v>0</v>
      </c>
      <c r="BU186" s="148">
        <f t="shared" si="118"/>
        <v>10004031.886363637</v>
      </c>
      <c r="BV186" s="152">
        <f t="shared" si="119"/>
        <v>5002015.9431818184</v>
      </c>
      <c r="BW186" s="133">
        <f t="shared" si="120"/>
        <v>104034210.67772727</v>
      </c>
      <c r="BX186" s="147">
        <f t="shared" si="121"/>
        <v>11439156.5</v>
      </c>
      <c r="BY186" s="134">
        <f t="shared" si="122"/>
        <v>92595054.177727267</v>
      </c>
      <c r="CD186" s="388">
        <f>'گام اول '!AU187</f>
        <v>87481162.36363636</v>
      </c>
      <c r="CE186" s="389">
        <f>'گام اول '!AV187</f>
        <v>61118260.298181817</v>
      </c>
      <c r="CF186" s="389">
        <f>'گام اول '!AW187</f>
        <v>82170172.36363636</v>
      </c>
      <c r="CG186" s="389">
        <f>'گام اول '!AX187</f>
        <v>5751912.0654545454</v>
      </c>
      <c r="CH186" s="389">
        <f>'گام اول '!AY187</f>
        <v>2111826.0298181819</v>
      </c>
      <c r="CI186" s="389">
        <f>'گام اول '!AZ187</f>
        <v>0</v>
      </c>
      <c r="CJ186" s="389">
        <f>'گام اول '!BA187</f>
        <v>0</v>
      </c>
      <c r="CK186" s="389">
        <f>'گام اول '!BB187</f>
        <v>0</v>
      </c>
      <c r="CL186" s="389">
        <f>'گام اول '!BC187</f>
        <v>0</v>
      </c>
      <c r="CM186" s="389">
        <f>'گام اول '!BD187</f>
        <v>0</v>
      </c>
      <c r="CN186" s="389">
        <f>'گام اول '!BE187</f>
        <v>0</v>
      </c>
      <c r="CO186" s="389">
        <f>'گام اول '!BF187</f>
        <v>0</v>
      </c>
      <c r="CP186" s="389">
        <f>'گام اول '!BG187</f>
        <v>7863738.0952727273</v>
      </c>
      <c r="CQ186" s="389">
        <f>'گام اول '!BH187</f>
        <v>79617424</v>
      </c>
      <c r="CR186" s="389">
        <f t="shared" si="123"/>
        <v>87481162.36363636</v>
      </c>
      <c r="CS186" s="399">
        <f t="shared" si="152"/>
        <v>6638737.5</v>
      </c>
      <c r="CT186" s="388">
        <f t="shared" si="124"/>
        <v>3692630</v>
      </c>
      <c r="CU186" s="389">
        <f t="shared" si="125"/>
        <v>1107789</v>
      </c>
      <c r="CV186" s="389">
        <f t="shared" si="126"/>
        <v>1120000</v>
      </c>
      <c r="CW186" s="55">
        <v>0</v>
      </c>
      <c r="CX186" s="389">
        <f t="shared" si="127"/>
        <v>100040318.86363636</v>
      </c>
      <c r="CY186" s="389">
        <f t="shared" si="128"/>
        <v>82170172.36363636</v>
      </c>
      <c r="CZ186" s="389">
        <f t="shared" si="129"/>
        <v>18899139.643636364</v>
      </c>
      <c r="DA186" s="389">
        <f t="shared" si="130"/>
        <v>118939458.50727272</v>
      </c>
      <c r="DB186" s="389">
        <f t="shared" si="131"/>
        <v>100800</v>
      </c>
      <c r="DC186" s="389">
        <f t="shared" si="132"/>
        <v>119040258.50727272</v>
      </c>
      <c r="DD186" s="394">
        <v>0</v>
      </c>
      <c r="DE186" s="389">
        <f t="shared" si="133"/>
        <v>10004031.886363637</v>
      </c>
      <c r="DF186" s="389">
        <f t="shared" si="134"/>
        <v>5002015.9431818184</v>
      </c>
      <c r="DG186" s="389">
        <f t="shared" si="135"/>
        <v>104034210.67772727</v>
      </c>
      <c r="DH186" s="389">
        <f t="shared" si="136"/>
        <v>11439156.5</v>
      </c>
      <c r="DI186" s="389">
        <f t="shared" si="137"/>
        <v>92595054.177727267</v>
      </c>
      <c r="DJ186" s="389">
        <f t="shared" si="138"/>
        <v>0</v>
      </c>
      <c r="DL186" s="397">
        <f t="shared" si="139"/>
        <v>6638737.5</v>
      </c>
      <c r="DM186" s="397">
        <f t="shared" si="140"/>
        <v>0</v>
      </c>
    </row>
    <row r="187" spans="1:117" s="55" customFormat="1" ht="21" x14ac:dyDescent="0.2">
      <c r="A187" s="191">
        <f t="shared" si="102"/>
        <v>2655495</v>
      </c>
      <c r="B187" s="136">
        <f>'گام اول '!B188</f>
        <v>182</v>
      </c>
      <c r="C187" s="136">
        <f>'گام اول '!C188</f>
        <v>191</v>
      </c>
      <c r="D187" s="136">
        <f>'گام اول '!D188</f>
        <v>13409</v>
      </c>
      <c r="E187" s="136" t="str">
        <f>'گام اول '!E188</f>
        <v xml:space="preserve">محمدرضا </v>
      </c>
      <c r="F187" s="136" t="str">
        <f>'گام اول '!F188</f>
        <v>سلیمانی</v>
      </c>
      <c r="G187" s="136" t="str">
        <f>'گام اول '!G188</f>
        <v xml:space="preserve">اداری </v>
      </c>
      <c r="H187" s="136" t="str">
        <f>'گام اول '!H188</f>
        <v>کرمانشاه</v>
      </c>
      <c r="I187" s="136" t="str">
        <f>'گام اول '!I188</f>
        <v>210-700-1128651-1</v>
      </c>
      <c r="J187" s="136">
        <f>'گام اول '!J188</f>
        <v>3256781853</v>
      </c>
      <c r="K187" s="136" t="str">
        <f>'گام اول '!K188</f>
        <v>0047198532</v>
      </c>
      <c r="L187" s="136">
        <f>'گام اول '!L188</f>
        <v>0</v>
      </c>
      <c r="M187" s="136" t="str">
        <f>'گام اول '!M188</f>
        <v>اداری-کارشناسی ارشد</v>
      </c>
      <c r="N187" s="120">
        <f>'گام اول '!N188</f>
        <v>0</v>
      </c>
      <c r="O187" s="119">
        <f>'گام اول '!O188</f>
        <v>0</v>
      </c>
      <c r="P187" s="121">
        <f>'گام اول '!P188</f>
        <v>0</v>
      </c>
      <c r="Q187" s="358">
        <f>'گام اول '!Q188</f>
        <v>30</v>
      </c>
      <c r="R187" s="358">
        <f>'گام اول '!R188</f>
        <v>14</v>
      </c>
      <c r="S187" s="358">
        <f>'گام اول '!S188</f>
        <v>0</v>
      </c>
      <c r="T187" s="358">
        <f>'گام اول '!T188</f>
        <v>0</v>
      </c>
      <c r="U187" s="137">
        <f>'گام اول '!U188</f>
        <v>2</v>
      </c>
      <c r="V187" s="120">
        <f>'گام اول '!W188</f>
        <v>0</v>
      </c>
      <c r="W187" s="121">
        <f>'گام اول '!X188</f>
        <v>0</v>
      </c>
      <c r="X187" s="366">
        <f>'گام اول '!Y188</f>
        <v>0</v>
      </c>
      <c r="Y187" s="366">
        <f>'گام اول '!Z188</f>
        <v>2</v>
      </c>
      <c r="Z187" s="138">
        <f>'گام اول '!AA188</f>
        <v>1642901</v>
      </c>
      <c r="AA187" s="138">
        <f>'گام اول '!AB188</f>
        <v>0</v>
      </c>
      <c r="AB187" s="138">
        <f>'گام اول '!AC188</f>
        <v>1642901</v>
      </c>
      <c r="AC187" s="138">
        <f>'گام اول '!AD188</f>
        <v>4500000</v>
      </c>
      <c r="AD187" s="138">
        <f>'گام اول '!AE188</f>
        <v>6000000</v>
      </c>
      <c r="AE187" s="139">
        <f>'گام اول '!AF188</f>
        <v>313644.73636363639</v>
      </c>
      <c r="AF187" s="122">
        <f>'گام اول '!AG188</f>
        <v>49287030</v>
      </c>
      <c r="AG187" s="123">
        <f>'گام اول '!AH188</f>
        <v>0</v>
      </c>
      <c r="AH187" s="123">
        <f>'گام اول '!AI188</f>
        <v>4391026.3090909095</v>
      </c>
      <c r="AI187" s="123">
        <f>'گام اول '!AJ188</f>
        <v>5310990</v>
      </c>
      <c r="AJ187" s="123">
        <f>'گام اول '!AK188</f>
        <v>4500000</v>
      </c>
      <c r="AK187" s="123">
        <f>'گام اول '!AL188</f>
        <v>6000000</v>
      </c>
      <c r="AL187" s="123">
        <f>'گام اول '!AM188</f>
        <v>0</v>
      </c>
      <c r="AM187" s="123">
        <f>'گام اول '!AN188</f>
        <v>0</v>
      </c>
      <c r="AN187" s="123">
        <f>'گام اول '!AO188</f>
        <v>3285802</v>
      </c>
      <c r="AO187" s="123">
        <f>'گام اول '!AP188</f>
        <v>2800000</v>
      </c>
      <c r="AP187" s="123">
        <f>'گام اول '!AQ188</f>
        <v>0</v>
      </c>
      <c r="AQ187" s="123">
        <f>'گام اول '!AR188</f>
        <v>0</v>
      </c>
      <c r="AR187" s="123">
        <f>'گام اول '!AS188</f>
        <v>0</v>
      </c>
      <c r="AS187" s="375">
        <f>'گام اول '!AT188</f>
        <v>0</v>
      </c>
      <c r="AT187" s="368">
        <f t="shared" si="103"/>
        <v>75574848.309090912</v>
      </c>
      <c r="AU187" s="173">
        <f>'گام اول '!AV188</f>
        <v>48989592.367454544</v>
      </c>
      <c r="AV187" s="141">
        <f>'گام اول '!AW188</f>
        <v>66978056.309090912</v>
      </c>
      <c r="AW187" s="142">
        <f t="shared" si="104"/>
        <v>4688463.941636364</v>
      </c>
      <c r="AX187" s="75">
        <f t="shared" si="105"/>
        <v>898959.23674545437</v>
      </c>
      <c r="AY187" s="142">
        <f>'گام اول '!AZ188</f>
        <v>0</v>
      </c>
      <c r="AZ187" s="142">
        <f>'گام اول '!BA188</f>
        <v>0</v>
      </c>
      <c r="BA187" s="142">
        <f>'گام اول '!BB188</f>
        <v>0</v>
      </c>
      <c r="BB187" s="142">
        <f>'گام اول '!BC188</f>
        <v>0</v>
      </c>
      <c r="BC187" s="142">
        <f>'گام اول '!BD188</f>
        <v>0</v>
      </c>
      <c r="BD187" s="142">
        <f>'گام اول '!BE188</f>
        <v>0</v>
      </c>
      <c r="BE187" s="142">
        <f>'گام اول '!BF188</f>
        <v>0</v>
      </c>
      <c r="BF187" s="143">
        <f t="shared" si="106"/>
        <v>5587423.1783818183</v>
      </c>
      <c r="BG187" s="140">
        <f t="shared" si="107"/>
        <v>69987425</v>
      </c>
      <c r="BH187" s="144">
        <f t="shared" si="108"/>
        <v>75574848.309090912</v>
      </c>
      <c r="BI187" s="398">
        <f t="shared" si="151"/>
        <v>6638737.5</v>
      </c>
      <c r="BJ187" s="145">
        <f t="shared" si="109"/>
        <v>4107252.4999999995</v>
      </c>
      <c r="BK187" s="145">
        <f t="shared" si="110"/>
        <v>1232175.75</v>
      </c>
      <c r="BL187" s="146">
        <f t="shared" si="111"/>
        <v>1120000</v>
      </c>
      <c r="BM187" s="379">
        <v>0</v>
      </c>
      <c r="BN187" s="147">
        <f t="shared" si="112"/>
        <v>88673014.059090912</v>
      </c>
      <c r="BO187" s="148">
        <f t="shared" si="113"/>
        <v>66978056.309090912</v>
      </c>
      <c r="BP187" s="149">
        <f t="shared" si="114"/>
        <v>15404952.951090911</v>
      </c>
      <c r="BQ187" s="150">
        <f t="shared" si="115"/>
        <v>104077967.01018183</v>
      </c>
      <c r="BR187" s="151">
        <f t="shared" si="116"/>
        <v>100800</v>
      </c>
      <c r="BS187" s="147">
        <f t="shared" si="117"/>
        <v>104178767.01018183</v>
      </c>
      <c r="BT187" s="135">
        <v>0</v>
      </c>
      <c r="BU187" s="148">
        <f t="shared" si="118"/>
        <v>8867301.4059090912</v>
      </c>
      <c r="BV187" s="152">
        <f t="shared" si="119"/>
        <v>4433650.7029545456</v>
      </c>
      <c r="BW187" s="133">
        <f t="shared" si="120"/>
        <v>90877814.901318192</v>
      </c>
      <c r="BX187" s="147">
        <f t="shared" si="121"/>
        <v>11978165.75</v>
      </c>
      <c r="BY187" s="134">
        <f t="shared" si="122"/>
        <v>78899649.151318192</v>
      </c>
      <c r="CD187" s="388">
        <f>'گام اول '!AU188</f>
        <v>75574848.309090912</v>
      </c>
      <c r="CE187" s="389">
        <f>'گام اول '!AV188</f>
        <v>48989592.367454544</v>
      </c>
      <c r="CF187" s="389">
        <f>'گام اول '!AW188</f>
        <v>66978056.309090912</v>
      </c>
      <c r="CG187" s="389">
        <f>'گام اول '!AX188</f>
        <v>4688463.941636364</v>
      </c>
      <c r="CH187" s="389">
        <f>'گام اول '!AY188</f>
        <v>898959.23674545437</v>
      </c>
      <c r="CI187" s="389">
        <f>'گام اول '!AZ188</f>
        <v>0</v>
      </c>
      <c r="CJ187" s="389">
        <f>'گام اول '!BA188</f>
        <v>0</v>
      </c>
      <c r="CK187" s="389">
        <f>'گام اول '!BB188</f>
        <v>0</v>
      </c>
      <c r="CL187" s="389">
        <f>'گام اول '!BC188</f>
        <v>0</v>
      </c>
      <c r="CM187" s="389">
        <f>'گام اول '!BD188</f>
        <v>0</v>
      </c>
      <c r="CN187" s="389">
        <f>'گام اول '!BE188</f>
        <v>0</v>
      </c>
      <c r="CO187" s="389">
        <f>'گام اول '!BF188</f>
        <v>0</v>
      </c>
      <c r="CP187" s="389">
        <f>'گام اول '!BG188</f>
        <v>5587423.1783818183</v>
      </c>
      <c r="CQ187" s="389">
        <f>'گام اول '!BH188</f>
        <v>69987425</v>
      </c>
      <c r="CR187" s="389">
        <f t="shared" si="123"/>
        <v>75574848.309090912</v>
      </c>
      <c r="CS187" s="399">
        <f t="shared" si="152"/>
        <v>6638737.5</v>
      </c>
      <c r="CT187" s="388">
        <f t="shared" si="124"/>
        <v>4107252.4999999995</v>
      </c>
      <c r="CU187" s="389">
        <f t="shared" si="125"/>
        <v>1232175.75</v>
      </c>
      <c r="CV187" s="389">
        <f t="shared" si="126"/>
        <v>1120000</v>
      </c>
      <c r="CW187" s="55">
        <v>0</v>
      </c>
      <c r="CX187" s="389">
        <f t="shared" si="127"/>
        <v>88673014.059090912</v>
      </c>
      <c r="CY187" s="389">
        <f t="shared" si="128"/>
        <v>66978056.309090912</v>
      </c>
      <c r="CZ187" s="389">
        <f t="shared" si="129"/>
        <v>15404952.951090911</v>
      </c>
      <c r="DA187" s="389">
        <f t="shared" si="130"/>
        <v>104077967.01018183</v>
      </c>
      <c r="DB187" s="389">
        <f t="shared" si="131"/>
        <v>100800</v>
      </c>
      <c r="DC187" s="389">
        <f t="shared" si="132"/>
        <v>104178767.01018183</v>
      </c>
      <c r="DD187" s="394">
        <v>0</v>
      </c>
      <c r="DE187" s="389">
        <f t="shared" si="133"/>
        <v>8867301.4059090912</v>
      </c>
      <c r="DF187" s="389">
        <f t="shared" si="134"/>
        <v>4433650.7029545456</v>
      </c>
      <c r="DG187" s="389">
        <f t="shared" si="135"/>
        <v>90877814.901318192</v>
      </c>
      <c r="DH187" s="389">
        <f t="shared" si="136"/>
        <v>11978165.75</v>
      </c>
      <c r="DI187" s="389">
        <f t="shared" si="137"/>
        <v>78899649.151318192</v>
      </c>
      <c r="DJ187" s="389">
        <f t="shared" si="138"/>
        <v>0</v>
      </c>
      <c r="DL187" s="397">
        <f t="shared" si="139"/>
        <v>6638737.5</v>
      </c>
      <c r="DM187" s="397">
        <f t="shared" si="140"/>
        <v>0</v>
      </c>
    </row>
    <row r="188" spans="1:117" s="55" customFormat="1" ht="21" x14ac:dyDescent="0.2">
      <c r="A188" s="191">
        <f t="shared" si="102"/>
        <v>2655495</v>
      </c>
      <c r="B188" s="136">
        <f>'گام اول '!B189</f>
        <v>183</v>
      </c>
      <c r="C188" s="136">
        <f>'گام اول '!C189</f>
        <v>298</v>
      </c>
      <c r="D188" s="136">
        <f>'گام اول '!D189</f>
        <v>13448</v>
      </c>
      <c r="E188" s="136" t="str">
        <f>'گام اول '!E189</f>
        <v>عبدالله</v>
      </c>
      <c r="F188" s="136" t="str">
        <f>'گام اول '!F189</f>
        <v>جمال لیوانی</v>
      </c>
      <c r="G188" s="136" t="str">
        <f>'گام اول '!G189</f>
        <v>نگهبان</v>
      </c>
      <c r="H188" s="136" t="str">
        <f>'گام اول '!H189</f>
        <v>گلستان</v>
      </c>
      <c r="I188" s="136" t="str">
        <f>'گام اول '!I189</f>
        <v>337-800-1864589-1</v>
      </c>
      <c r="J188" s="136">
        <f>'گام اول '!J189</f>
        <v>2249969523</v>
      </c>
      <c r="K188" s="136" t="str">
        <f>'گام اول '!K189</f>
        <v>0037355492</v>
      </c>
      <c r="L188" s="136" t="str">
        <f>'گام اول '!L189</f>
        <v>گلستان</v>
      </c>
      <c r="M188" s="136" t="str">
        <f>'گام اول '!M189</f>
        <v>نگهبان</v>
      </c>
      <c r="N188" s="120" t="str">
        <f>'گام اول '!N189</f>
        <v>*</v>
      </c>
      <c r="O188" s="119">
        <f>'گام اول '!O189</f>
        <v>0</v>
      </c>
      <c r="P188" s="121">
        <f>'گام اول '!P189</f>
        <v>0</v>
      </c>
      <c r="Q188" s="358">
        <f>'گام اول '!Q189</f>
        <v>30</v>
      </c>
      <c r="R188" s="358">
        <f>'گام اول '!R189</f>
        <v>120</v>
      </c>
      <c r="S188" s="358">
        <f>'گام اول '!S189</f>
        <v>110</v>
      </c>
      <c r="T188" s="358">
        <f>'گام اول '!T189</f>
        <v>29.33</v>
      </c>
      <c r="U188" s="137">
        <f>'گام اول '!U189</f>
        <v>0</v>
      </c>
      <c r="V188" s="120">
        <f>'گام اول '!W189</f>
        <v>0</v>
      </c>
      <c r="W188" s="121">
        <f>'گام اول '!X189</f>
        <v>0</v>
      </c>
      <c r="X188" s="366">
        <f>'گام اول '!Y189</f>
        <v>2</v>
      </c>
      <c r="Y188" s="366">
        <f>'گام اول '!Z189</f>
        <v>2</v>
      </c>
      <c r="Z188" s="138">
        <f>'گام اول '!AA189</f>
        <v>885165</v>
      </c>
      <c r="AA188" s="138">
        <f>'گام اول '!AB189</f>
        <v>46667</v>
      </c>
      <c r="AB188" s="138">
        <f>'گام اول '!AC189</f>
        <v>931832</v>
      </c>
      <c r="AC188" s="138">
        <f>'گام اول '!AD189</f>
        <v>4500000</v>
      </c>
      <c r="AD188" s="138">
        <f>'گام اول '!AE189</f>
        <v>6000000</v>
      </c>
      <c r="AE188" s="139">
        <f>'گام اول '!AF189</f>
        <v>177895.19999999998</v>
      </c>
      <c r="AF188" s="122">
        <f>'گام اول '!AG189</f>
        <v>26554950</v>
      </c>
      <c r="AG188" s="123">
        <f>'گام اول '!AH189</f>
        <v>1400010</v>
      </c>
      <c r="AH188" s="123">
        <f>'گام اول '!AI189</f>
        <v>21347423.999999996</v>
      </c>
      <c r="AI188" s="123">
        <f>'گام اول '!AJ189</f>
        <v>5310990</v>
      </c>
      <c r="AJ188" s="123">
        <f>'گام اول '!AK189</f>
        <v>4500000</v>
      </c>
      <c r="AK188" s="123">
        <f>'گام اول '!AL189</f>
        <v>6000000</v>
      </c>
      <c r="AL188" s="123">
        <f>'گام اول '!AM189</f>
        <v>4892117.9999999991</v>
      </c>
      <c r="AM188" s="123">
        <f>'گام اول '!AN189</f>
        <v>5217666.2159999991</v>
      </c>
      <c r="AN188" s="123">
        <f>'گام اول '!AO189</f>
        <v>0</v>
      </c>
      <c r="AO188" s="123">
        <f>'گام اول '!AP189</f>
        <v>3000000</v>
      </c>
      <c r="AP188" s="123">
        <f>'گام اول '!AQ189</f>
        <v>0</v>
      </c>
      <c r="AQ188" s="123">
        <f>'گام اول '!AR189</f>
        <v>0</v>
      </c>
      <c r="AR188" s="123">
        <f>'گام اول '!AS189</f>
        <v>0</v>
      </c>
      <c r="AS188" s="375">
        <f>'گام اول '!AT189</f>
        <v>0</v>
      </c>
      <c r="AT188" s="368">
        <f t="shared" si="103"/>
        <v>78223158.216000006</v>
      </c>
      <c r="AU188" s="173">
        <f>'گام اول '!AV189</f>
        <v>54308316.440880008</v>
      </c>
      <c r="AV188" s="141">
        <f>'گام اول '!AW189</f>
        <v>72912168.215999991</v>
      </c>
      <c r="AW188" s="142">
        <f t="shared" si="104"/>
        <v>5103851.7751199994</v>
      </c>
      <c r="AX188" s="75">
        <f t="shared" si="105"/>
        <v>1430831.644088001</v>
      </c>
      <c r="AY188" s="142">
        <f>'گام اول '!AZ189</f>
        <v>0</v>
      </c>
      <c r="AZ188" s="142">
        <f>'گام اول '!BA189</f>
        <v>0</v>
      </c>
      <c r="BA188" s="142">
        <f>'گام اول '!BB189</f>
        <v>0</v>
      </c>
      <c r="BB188" s="142">
        <f>'گام اول '!BC189</f>
        <v>0</v>
      </c>
      <c r="BC188" s="142">
        <f>'گام اول '!BD189</f>
        <v>0</v>
      </c>
      <c r="BD188" s="142">
        <f>'گام اول '!BE189</f>
        <v>0</v>
      </c>
      <c r="BE188" s="142">
        <f>'گام اول '!BF189</f>
        <v>0</v>
      </c>
      <c r="BF188" s="143">
        <f t="shared" si="106"/>
        <v>6534683.4192080004</v>
      </c>
      <c r="BG188" s="140">
        <f t="shared" si="107"/>
        <v>71688474</v>
      </c>
      <c r="BH188" s="144">
        <f t="shared" si="108"/>
        <v>78223158.216000006</v>
      </c>
      <c r="BI188" s="127">
        <f t="shared" si="141"/>
        <v>4659160</v>
      </c>
      <c r="BJ188" s="145">
        <f t="shared" si="109"/>
        <v>2329580</v>
      </c>
      <c r="BK188" s="145">
        <f t="shared" si="110"/>
        <v>698874</v>
      </c>
      <c r="BL188" s="146">
        <f t="shared" si="111"/>
        <v>1120000</v>
      </c>
      <c r="BM188" s="379">
        <v>0</v>
      </c>
      <c r="BN188" s="147">
        <f t="shared" si="112"/>
        <v>87030772.216000006</v>
      </c>
      <c r="BO188" s="148">
        <f t="shared" si="113"/>
        <v>72912168.215999991</v>
      </c>
      <c r="BP188" s="149">
        <f t="shared" si="114"/>
        <v>16769798.689679999</v>
      </c>
      <c r="BQ188" s="150">
        <f t="shared" si="115"/>
        <v>103800570.90568</v>
      </c>
      <c r="BR188" s="151">
        <f t="shared" si="116"/>
        <v>100800</v>
      </c>
      <c r="BS188" s="147">
        <f t="shared" si="117"/>
        <v>103901370.90568</v>
      </c>
      <c r="BT188" s="135">
        <v>0</v>
      </c>
      <c r="BU188" s="148">
        <f t="shared" si="118"/>
        <v>8703077.2216000017</v>
      </c>
      <c r="BV188" s="152">
        <f t="shared" si="119"/>
        <v>4351538.6108000008</v>
      </c>
      <c r="BW188" s="133">
        <f t="shared" si="120"/>
        <v>90846755.073280007</v>
      </c>
      <c r="BX188" s="147">
        <f t="shared" si="121"/>
        <v>7687614</v>
      </c>
      <c r="BY188" s="134">
        <f t="shared" si="122"/>
        <v>83159141.073280007</v>
      </c>
      <c r="CD188" s="388">
        <f>'گام اول '!AU189</f>
        <v>78223158.216000006</v>
      </c>
      <c r="CE188" s="389">
        <f>'گام اول '!AV189</f>
        <v>54308316.440880008</v>
      </c>
      <c r="CF188" s="389">
        <f>'گام اول '!AW189</f>
        <v>72912168.215999991</v>
      </c>
      <c r="CG188" s="389">
        <f>'گام اول '!AX189</f>
        <v>5103851.7751199994</v>
      </c>
      <c r="CH188" s="389">
        <f>'گام اول '!AY189</f>
        <v>1430831.644088001</v>
      </c>
      <c r="CI188" s="389">
        <f>'گام اول '!AZ189</f>
        <v>0</v>
      </c>
      <c r="CJ188" s="389">
        <f>'گام اول '!BA189</f>
        <v>0</v>
      </c>
      <c r="CK188" s="389">
        <f>'گام اول '!BB189</f>
        <v>0</v>
      </c>
      <c r="CL188" s="389">
        <f>'گام اول '!BC189</f>
        <v>0</v>
      </c>
      <c r="CM188" s="389">
        <f>'گام اول '!BD189</f>
        <v>0</v>
      </c>
      <c r="CN188" s="389">
        <f>'گام اول '!BE189</f>
        <v>0</v>
      </c>
      <c r="CO188" s="389">
        <f>'گام اول '!BF189</f>
        <v>0</v>
      </c>
      <c r="CP188" s="389">
        <f>'گام اول '!BG189</f>
        <v>6534683.4192080004</v>
      </c>
      <c r="CQ188" s="389">
        <f>'گام اول '!BH189</f>
        <v>71688474</v>
      </c>
      <c r="CR188" s="389">
        <f t="shared" si="123"/>
        <v>78223158.216000006</v>
      </c>
      <c r="CS188" s="55">
        <f t="shared" si="142"/>
        <v>4659160</v>
      </c>
      <c r="CT188" s="388">
        <f t="shared" si="124"/>
        <v>2329580</v>
      </c>
      <c r="CU188" s="389">
        <f t="shared" si="125"/>
        <v>698874</v>
      </c>
      <c r="CV188" s="389">
        <f t="shared" si="126"/>
        <v>1120000</v>
      </c>
      <c r="CW188" s="55">
        <v>0</v>
      </c>
      <c r="CX188" s="389">
        <f t="shared" si="127"/>
        <v>87030772.216000006</v>
      </c>
      <c r="CY188" s="389">
        <f t="shared" si="128"/>
        <v>72912168.215999991</v>
      </c>
      <c r="CZ188" s="389">
        <f t="shared" si="129"/>
        <v>16769798.689679999</v>
      </c>
      <c r="DA188" s="389">
        <f t="shared" si="130"/>
        <v>103800570.90568</v>
      </c>
      <c r="DB188" s="389">
        <f t="shared" si="131"/>
        <v>100800</v>
      </c>
      <c r="DC188" s="389">
        <f t="shared" si="132"/>
        <v>103901370.90568</v>
      </c>
      <c r="DD188" s="394">
        <v>0</v>
      </c>
      <c r="DE188" s="389">
        <f t="shared" si="133"/>
        <v>8703077.2216000017</v>
      </c>
      <c r="DF188" s="389">
        <f t="shared" si="134"/>
        <v>4351538.6108000008</v>
      </c>
      <c r="DG188" s="389">
        <f t="shared" si="135"/>
        <v>90846755.073280007</v>
      </c>
      <c r="DH188" s="389">
        <f t="shared" si="136"/>
        <v>7687614</v>
      </c>
      <c r="DI188" s="389">
        <f t="shared" si="137"/>
        <v>83159141.073280007</v>
      </c>
      <c r="DJ188" s="389">
        <f t="shared" si="138"/>
        <v>0</v>
      </c>
      <c r="DL188" s="396">
        <f t="shared" si="139"/>
        <v>6638737.5</v>
      </c>
      <c r="DM188" s="396">
        <f t="shared" si="140"/>
        <v>-1979577.5</v>
      </c>
    </row>
    <row r="189" spans="1:117" s="55" customFormat="1" ht="21" x14ac:dyDescent="0.2">
      <c r="A189" s="191">
        <f t="shared" si="102"/>
        <v>2655495</v>
      </c>
      <c r="B189" s="136">
        <f>'گام اول '!B190</f>
        <v>184</v>
      </c>
      <c r="C189" s="136">
        <f>'گام اول '!C190</f>
        <v>193</v>
      </c>
      <c r="D189" s="136">
        <f>'گام اول '!D190</f>
        <v>13421</v>
      </c>
      <c r="E189" s="136" t="str">
        <f>'گام اول '!E190</f>
        <v xml:space="preserve">نرگس </v>
      </c>
      <c r="F189" s="136" t="str">
        <f>'گام اول '!F190</f>
        <v>اسلامی</v>
      </c>
      <c r="G189" s="136" t="str">
        <f>'گام اول '!G190</f>
        <v xml:space="preserve">اداری </v>
      </c>
      <c r="H189" s="136" t="str">
        <f>'گام اول '!H190</f>
        <v>گلستان</v>
      </c>
      <c r="I189" s="136" t="str">
        <f>'گام اول '!I190</f>
        <v>141-12-3896950-1</v>
      </c>
      <c r="J189" s="136" t="str">
        <f>'گام اول '!J190</f>
        <v>0079825524</v>
      </c>
      <c r="K189" s="136" t="str">
        <f>'گام اول '!K190</f>
        <v>0017507361</v>
      </c>
      <c r="L189" s="136" t="str">
        <f>'گام اول '!L190</f>
        <v>گلستان</v>
      </c>
      <c r="M189" s="136" t="str">
        <f>'گام اول '!M190</f>
        <v>اداری-کارشناسی ارشد</v>
      </c>
      <c r="N189" s="120">
        <f>'گام اول '!N190</f>
        <v>0</v>
      </c>
      <c r="O189" s="119">
        <f>'گام اول '!O190</f>
        <v>0</v>
      </c>
      <c r="P189" s="121">
        <f>'گام اول '!P190</f>
        <v>0</v>
      </c>
      <c r="Q189" s="358">
        <f>'گام اول '!Q190</f>
        <v>30</v>
      </c>
      <c r="R189" s="358">
        <f>'گام اول '!R190</f>
        <v>70</v>
      </c>
      <c r="S189" s="358">
        <f>'گام اول '!S190</f>
        <v>0</v>
      </c>
      <c r="T189" s="358">
        <f>'گام اول '!T190</f>
        <v>0</v>
      </c>
      <c r="U189" s="137">
        <f>'گام اول '!U190</f>
        <v>0</v>
      </c>
      <c r="V189" s="120">
        <f>'گام اول '!W190</f>
        <v>0</v>
      </c>
      <c r="W189" s="121">
        <f>'گام اول '!X190</f>
        <v>0</v>
      </c>
      <c r="X189" s="366">
        <f>'گام اول '!Y190</f>
        <v>0</v>
      </c>
      <c r="Y189" s="366">
        <f>'گام اول '!Z190</f>
        <v>0</v>
      </c>
      <c r="Z189" s="138">
        <f>'گام اول '!AA190</f>
        <v>1642901</v>
      </c>
      <c r="AA189" s="138">
        <f>'گام اول '!AB190</f>
        <v>46667</v>
      </c>
      <c r="AB189" s="138">
        <f>'گام اول '!AC190</f>
        <v>1689568</v>
      </c>
      <c r="AC189" s="138">
        <f>'گام اول '!AD190</f>
        <v>4500000</v>
      </c>
      <c r="AD189" s="138">
        <f>'گام اول '!AE190</f>
        <v>6000000</v>
      </c>
      <c r="AE189" s="139">
        <f>'گام اول '!AF190</f>
        <v>322553.89090909087</v>
      </c>
      <c r="AF189" s="122">
        <f>'گام اول '!AG190</f>
        <v>49287030</v>
      </c>
      <c r="AG189" s="123">
        <f>'گام اول '!AH190</f>
        <v>1400010</v>
      </c>
      <c r="AH189" s="123">
        <f>'گام اول '!AI190</f>
        <v>22578772.36363636</v>
      </c>
      <c r="AI189" s="123">
        <f>'گام اول '!AJ190</f>
        <v>0</v>
      </c>
      <c r="AJ189" s="123">
        <f>'گام اول '!AK190</f>
        <v>4500000</v>
      </c>
      <c r="AK189" s="123">
        <f>'گام اول '!AL190</f>
        <v>6000000</v>
      </c>
      <c r="AL189" s="123">
        <f>'گام اول '!AM190</f>
        <v>0</v>
      </c>
      <c r="AM189" s="123">
        <f>'گام اول '!AN190</f>
        <v>0</v>
      </c>
      <c r="AN189" s="123">
        <f>'گام اول '!AO190</f>
        <v>0</v>
      </c>
      <c r="AO189" s="123">
        <f>'گام اول '!AP190</f>
        <v>3600000</v>
      </c>
      <c r="AP189" s="123">
        <f>'گام اول '!AQ190</f>
        <v>0</v>
      </c>
      <c r="AQ189" s="123">
        <f>'گام اول '!AR190</f>
        <v>0</v>
      </c>
      <c r="AR189" s="123">
        <f>'گام اول '!AS190</f>
        <v>0</v>
      </c>
      <c r="AS189" s="375">
        <f>'گام اول '!AT190</f>
        <v>0</v>
      </c>
      <c r="AT189" s="368">
        <f t="shared" si="103"/>
        <v>87365812.36363636</v>
      </c>
      <c r="AU189" s="173">
        <f>'گام اول '!AV190</f>
        <v>67150205.49818182</v>
      </c>
      <c r="AV189" s="141">
        <f>'گام اول '!AW190</f>
        <v>87365812.36363636</v>
      </c>
      <c r="AW189" s="142">
        <f t="shared" si="104"/>
        <v>6115606.8654545462</v>
      </c>
      <c r="AX189" s="75">
        <f t="shared" si="105"/>
        <v>2715020.5498181824</v>
      </c>
      <c r="AY189" s="142">
        <f>'گام اول '!AZ190</f>
        <v>0</v>
      </c>
      <c r="AZ189" s="142">
        <f>'گام اول '!BA190</f>
        <v>0</v>
      </c>
      <c r="BA189" s="142">
        <f>'گام اول '!BB190</f>
        <v>0</v>
      </c>
      <c r="BB189" s="142">
        <f>'گام اول '!BC190</f>
        <v>0</v>
      </c>
      <c r="BC189" s="142">
        <f>'گام اول '!BD190</f>
        <v>0</v>
      </c>
      <c r="BD189" s="142">
        <f>'گام اول '!BE190</f>
        <v>0</v>
      </c>
      <c r="BE189" s="142">
        <f>'گام اول '!BF190</f>
        <v>0</v>
      </c>
      <c r="BF189" s="143">
        <f t="shared" si="106"/>
        <v>8830627.4152727276</v>
      </c>
      <c r="BG189" s="140">
        <f t="shared" si="107"/>
        <v>78535184</v>
      </c>
      <c r="BH189" s="144">
        <f t="shared" si="108"/>
        <v>87365812.36363636</v>
      </c>
      <c r="BI189" s="398">
        <f t="shared" ref="BI189:BI211" si="153">(((885165*30)*3)/12)/30*Q189</f>
        <v>6638737.5</v>
      </c>
      <c r="BJ189" s="145">
        <f t="shared" si="109"/>
        <v>4223920</v>
      </c>
      <c r="BK189" s="145">
        <f t="shared" si="110"/>
        <v>1267176</v>
      </c>
      <c r="BL189" s="146">
        <f t="shared" si="111"/>
        <v>1120000</v>
      </c>
      <c r="BM189" s="379">
        <v>0</v>
      </c>
      <c r="BN189" s="147">
        <f t="shared" si="112"/>
        <v>100615645.86363636</v>
      </c>
      <c r="BO189" s="148">
        <f t="shared" si="113"/>
        <v>87365812.36363636</v>
      </c>
      <c r="BP189" s="149">
        <f t="shared" si="114"/>
        <v>20094136.843636364</v>
      </c>
      <c r="BQ189" s="150">
        <f t="shared" si="115"/>
        <v>120709782.70727272</v>
      </c>
      <c r="BR189" s="151">
        <f t="shared" si="116"/>
        <v>100800</v>
      </c>
      <c r="BS189" s="147">
        <f t="shared" si="117"/>
        <v>120810582.70727272</v>
      </c>
      <c r="BT189" s="135">
        <v>0</v>
      </c>
      <c r="BU189" s="148">
        <f t="shared" si="118"/>
        <v>10061564.586363636</v>
      </c>
      <c r="BV189" s="152">
        <f t="shared" si="119"/>
        <v>5030782.293181818</v>
      </c>
      <c r="BW189" s="133">
        <f t="shared" si="120"/>
        <v>105718235.82772727</v>
      </c>
      <c r="BX189" s="147">
        <f t="shared" si="121"/>
        <v>12129833.5</v>
      </c>
      <c r="BY189" s="134">
        <f t="shared" si="122"/>
        <v>93588402.327727273</v>
      </c>
      <c r="CD189" s="388">
        <f>'گام اول '!AU190</f>
        <v>87365812.36363636</v>
      </c>
      <c r="CE189" s="389">
        <f>'گام اول '!AV190</f>
        <v>67150205.49818182</v>
      </c>
      <c r="CF189" s="389">
        <f>'گام اول '!AW190</f>
        <v>87365812.36363636</v>
      </c>
      <c r="CG189" s="389">
        <f>'گام اول '!AX190</f>
        <v>6115606.8654545462</v>
      </c>
      <c r="CH189" s="389">
        <f>'گام اول '!AY190</f>
        <v>2715020.5498181824</v>
      </c>
      <c r="CI189" s="389">
        <f>'گام اول '!AZ190</f>
        <v>0</v>
      </c>
      <c r="CJ189" s="389">
        <f>'گام اول '!BA190</f>
        <v>0</v>
      </c>
      <c r="CK189" s="389">
        <f>'گام اول '!BB190</f>
        <v>0</v>
      </c>
      <c r="CL189" s="389">
        <f>'گام اول '!BC190</f>
        <v>0</v>
      </c>
      <c r="CM189" s="389">
        <f>'گام اول '!BD190</f>
        <v>0</v>
      </c>
      <c r="CN189" s="389">
        <f>'گام اول '!BE190</f>
        <v>0</v>
      </c>
      <c r="CO189" s="389">
        <f>'گام اول '!BF190</f>
        <v>0</v>
      </c>
      <c r="CP189" s="389">
        <f>'گام اول '!BG190</f>
        <v>8830627.4152727276</v>
      </c>
      <c r="CQ189" s="389">
        <f>'گام اول '!BH190</f>
        <v>78535184</v>
      </c>
      <c r="CR189" s="389">
        <f t="shared" si="123"/>
        <v>87365812.36363636</v>
      </c>
      <c r="CS189" s="399">
        <f t="shared" ref="CS189:CS211" si="154">(885165*30/12*3)/30*Q189</f>
        <v>6638737.5</v>
      </c>
      <c r="CT189" s="388">
        <f t="shared" si="124"/>
        <v>4223920</v>
      </c>
      <c r="CU189" s="389">
        <f t="shared" si="125"/>
        <v>1267176</v>
      </c>
      <c r="CV189" s="389">
        <f t="shared" si="126"/>
        <v>1120000</v>
      </c>
      <c r="CW189" s="55">
        <v>0</v>
      </c>
      <c r="CX189" s="389">
        <f t="shared" si="127"/>
        <v>100615645.86363636</v>
      </c>
      <c r="CY189" s="389">
        <f t="shared" si="128"/>
        <v>87365812.36363636</v>
      </c>
      <c r="CZ189" s="389">
        <f t="shared" si="129"/>
        <v>20094136.843636364</v>
      </c>
      <c r="DA189" s="389">
        <f t="shared" si="130"/>
        <v>120709782.70727272</v>
      </c>
      <c r="DB189" s="389">
        <f t="shared" si="131"/>
        <v>100800</v>
      </c>
      <c r="DC189" s="389">
        <f t="shared" si="132"/>
        <v>120810582.70727272</v>
      </c>
      <c r="DD189" s="394">
        <v>0</v>
      </c>
      <c r="DE189" s="389">
        <f t="shared" si="133"/>
        <v>10061564.586363636</v>
      </c>
      <c r="DF189" s="389">
        <f t="shared" si="134"/>
        <v>5030782.293181818</v>
      </c>
      <c r="DG189" s="389">
        <f t="shared" si="135"/>
        <v>105718235.82772727</v>
      </c>
      <c r="DH189" s="389">
        <f t="shared" si="136"/>
        <v>12129833.5</v>
      </c>
      <c r="DI189" s="389">
        <f t="shared" si="137"/>
        <v>93588402.327727273</v>
      </c>
      <c r="DJ189" s="389">
        <f t="shared" si="138"/>
        <v>0</v>
      </c>
      <c r="DL189" s="397">
        <f t="shared" si="139"/>
        <v>6638737.5</v>
      </c>
      <c r="DM189" s="397">
        <f t="shared" si="140"/>
        <v>0</v>
      </c>
    </row>
    <row r="190" spans="1:117" s="55" customFormat="1" ht="21" x14ac:dyDescent="0.2">
      <c r="A190" s="191">
        <f t="shared" si="102"/>
        <v>2655495</v>
      </c>
      <c r="B190" s="136">
        <f>'گام اول '!B191</f>
        <v>185</v>
      </c>
      <c r="C190" s="136">
        <f>'گام اول '!C191</f>
        <v>194</v>
      </c>
      <c r="D190" s="136">
        <f>'گام اول '!D191</f>
        <v>13449</v>
      </c>
      <c r="E190" s="136" t="str">
        <f>'گام اول '!E191</f>
        <v>محمد</v>
      </c>
      <c r="F190" s="136" t="str">
        <f>'گام اول '!F191</f>
        <v>آیدانی</v>
      </c>
      <c r="G190" s="136" t="str">
        <f>'گام اول '!G191</f>
        <v xml:space="preserve">اداری </v>
      </c>
      <c r="H190" s="136" t="str">
        <f>'گام اول '!H191</f>
        <v>گلستان</v>
      </c>
      <c r="I190" s="136" t="str">
        <f>'گام اول '!I191</f>
        <v>141-813-3223699-1</v>
      </c>
      <c r="J190" s="136">
        <f>'گام اول '!J191</f>
        <v>2110109521</v>
      </c>
      <c r="K190" s="136" t="str">
        <f>'گام اول '!K191</f>
        <v>0012858957</v>
      </c>
      <c r="L190" s="136" t="str">
        <f>'گام اول '!L191</f>
        <v>گلستان</v>
      </c>
      <c r="M190" s="136" t="str">
        <f>'گام اول '!M191</f>
        <v>اداری-کارشناسی</v>
      </c>
      <c r="N190" s="120">
        <f>'گام اول '!N191</f>
        <v>0</v>
      </c>
      <c r="O190" s="119">
        <f>'گام اول '!O191</f>
        <v>0</v>
      </c>
      <c r="P190" s="121">
        <f>'گام اول '!P191</f>
        <v>0</v>
      </c>
      <c r="Q190" s="358">
        <f>'گام اول '!Q191</f>
        <v>30</v>
      </c>
      <c r="R190" s="358">
        <f>'گام اول '!R191</f>
        <v>34</v>
      </c>
      <c r="S190" s="358">
        <f>'گام اول '!S191</f>
        <v>0</v>
      </c>
      <c r="T190" s="358">
        <f>'گام اول '!T191</f>
        <v>0</v>
      </c>
      <c r="U190" s="137">
        <f>'گام اول '!U191</f>
        <v>0</v>
      </c>
      <c r="V190" s="120">
        <f>'گام اول '!W191</f>
        <v>0</v>
      </c>
      <c r="W190" s="121">
        <f>'گام اول '!X191</f>
        <v>0</v>
      </c>
      <c r="X190" s="366">
        <f>'گام اول '!Y191</f>
        <v>1</v>
      </c>
      <c r="Y190" s="366">
        <f>'گام اول '!Z191</f>
        <v>1</v>
      </c>
      <c r="Z190" s="138">
        <f>'گام اول '!AA191</f>
        <v>1477052</v>
      </c>
      <c r="AA190" s="138">
        <f>'گام اول '!AB191</f>
        <v>46667</v>
      </c>
      <c r="AB190" s="138">
        <f>'گام اول '!AC191</f>
        <v>1523719</v>
      </c>
      <c r="AC190" s="138">
        <f>'گام اول '!AD191</f>
        <v>4500000</v>
      </c>
      <c r="AD190" s="138">
        <f>'گام اول '!AE191</f>
        <v>6000000</v>
      </c>
      <c r="AE190" s="139">
        <f>'گام اول '!AF191</f>
        <v>290891.80909090908</v>
      </c>
      <c r="AF190" s="122">
        <f>'گام اول '!AG191</f>
        <v>44311560</v>
      </c>
      <c r="AG190" s="123">
        <f>'گام اول '!AH191</f>
        <v>1400010</v>
      </c>
      <c r="AH190" s="123">
        <f>'گام اول '!AI191</f>
        <v>9890321.5090909079</v>
      </c>
      <c r="AI190" s="123">
        <f>'گام اول '!AJ191</f>
        <v>2655495</v>
      </c>
      <c r="AJ190" s="123">
        <f>'گام اول '!AK191</f>
        <v>4500000</v>
      </c>
      <c r="AK190" s="123">
        <f>'گام اول '!AL191</f>
        <v>6000000</v>
      </c>
      <c r="AL190" s="123">
        <f>'گام اول '!AM191</f>
        <v>0</v>
      </c>
      <c r="AM190" s="123">
        <f>'گام اول '!AN191</f>
        <v>0</v>
      </c>
      <c r="AN190" s="123">
        <f>'گام اول '!AO191</f>
        <v>0</v>
      </c>
      <c r="AO190" s="123">
        <f>'گام اول '!AP191</f>
        <v>3800000</v>
      </c>
      <c r="AP190" s="123">
        <f>'گام اول '!AQ191</f>
        <v>0</v>
      </c>
      <c r="AQ190" s="123">
        <f>'گام اول '!AR191</f>
        <v>0</v>
      </c>
      <c r="AR190" s="123">
        <f>'گام اول '!AS191</f>
        <v>0</v>
      </c>
      <c r="AS190" s="375">
        <f>'گام اول '!AT191</f>
        <v>0</v>
      </c>
      <c r="AT190" s="368">
        <f t="shared" si="103"/>
        <v>72557386.5090909</v>
      </c>
      <c r="AU190" s="173">
        <f>'گام اول '!AV191</f>
        <v>50708759.103454538</v>
      </c>
      <c r="AV190" s="141">
        <f>'گام اول '!AW191</f>
        <v>69901891.5090909</v>
      </c>
      <c r="AW190" s="142">
        <f t="shared" si="104"/>
        <v>4893132.4056363637</v>
      </c>
      <c r="AX190" s="75">
        <f t="shared" si="105"/>
        <v>1070875.9103454538</v>
      </c>
      <c r="AY190" s="142">
        <f>'گام اول '!AZ191</f>
        <v>0</v>
      </c>
      <c r="AZ190" s="142">
        <f>'گام اول '!BA191</f>
        <v>0</v>
      </c>
      <c r="BA190" s="142">
        <f>'گام اول '!BB191</f>
        <v>0</v>
      </c>
      <c r="BB190" s="142">
        <f>'گام اول '!BC191</f>
        <v>0</v>
      </c>
      <c r="BC190" s="142">
        <f>'گام اول '!BD191</f>
        <v>0</v>
      </c>
      <c r="BD190" s="142">
        <f>'گام اول '!BE191</f>
        <v>0</v>
      </c>
      <c r="BE190" s="142">
        <f>'گام اول '!BF191</f>
        <v>0</v>
      </c>
      <c r="BF190" s="143">
        <f t="shared" si="106"/>
        <v>5964008.3159818174</v>
      </c>
      <c r="BG190" s="140">
        <f t="shared" si="107"/>
        <v>66593378</v>
      </c>
      <c r="BH190" s="144">
        <f t="shared" si="108"/>
        <v>72557386.5090909</v>
      </c>
      <c r="BI190" s="398">
        <f t="shared" si="153"/>
        <v>6638737.5</v>
      </c>
      <c r="BJ190" s="145">
        <f t="shared" si="109"/>
        <v>3809297.5</v>
      </c>
      <c r="BK190" s="145">
        <f t="shared" si="110"/>
        <v>1142789.25</v>
      </c>
      <c r="BL190" s="146">
        <f t="shared" si="111"/>
        <v>1120000</v>
      </c>
      <c r="BM190" s="379">
        <v>0</v>
      </c>
      <c r="BN190" s="147">
        <f t="shared" si="112"/>
        <v>85268210.7590909</v>
      </c>
      <c r="BO190" s="148">
        <f t="shared" si="113"/>
        <v>69901891.5090909</v>
      </c>
      <c r="BP190" s="149">
        <f t="shared" si="114"/>
        <v>16077435.047090909</v>
      </c>
      <c r="BQ190" s="150">
        <f t="shared" si="115"/>
        <v>101345645.8061818</v>
      </c>
      <c r="BR190" s="151">
        <f t="shared" si="116"/>
        <v>100800</v>
      </c>
      <c r="BS190" s="147">
        <f t="shared" si="117"/>
        <v>101446445.8061818</v>
      </c>
      <c r="BT190" s="135">
        <v>0</v>
      </c>
      <c r="BU190" s="148">
        <f t="shared" si="118"/>
        <v>8526821.0759090912</v>
      </c>
      <c r="BV190" s="152">
        <f t="shared" si="119"/>
        <v>4263410.5379545456</v>
      </c>
      <c r="BW190" s="133">
        <f t="shared" si="120"/>
        <v>88656214.192318171</v>
      </c>
      <c r="BX190" s="147">
        <f t="shared" si="121"/>
        <v>11590824.25</v>
      </c>
      <c r="BY190" s="134">
        <f t="shared" si="122"/>
        <v>77065389.942318171</v>
      </c>
      <c r="CD190" s="388">
        <f>'گام اول '!AU191</f>
        <v>72557386.5090909</v>
      </c>
      <c r="CE190" s="389">
        <f>'گام اول '!AV191</f>
        <v>50708759.103454538</v>
      </c>
      <c r="CF190" s="389">
        <f>'گام اول '!AW191</f>
        <v>69901891.5090909</v>
      </c>
      <c r="CG190" s="389">
        <f>'گام اول '!AX191</f>
        <v>4893132.4056363637</v>
      </c>
      <c r="CH190" s="389">
        <f>'گام اول '!AY191</f>
        <v>1070875.9103454538</v>
      </c>
      <c r="CI190" s="389">
        <f>'گام اول '!AZ191</f>
        <v>0</v>
      </c>
      <c r="CJ190" s="389">
        <f>'گام اول '!BA191</f>
        <v>0</v>
      </c>
      <c r="CK190" s="389">
        <f>'گام اول '!BB191</f>
        <v>0</v>
      </c>
      <c r="CL190" s="389">
        <f>'گام اول '!BC191</f>
        <v>0</v>
      </c>
      <c r="CM190" s="389">
        <f>'گام اول '!BD191</f>
        <v>0</v>
      </c>
      <c r="CN190" s="389">
        <f>'گام اول '!BE191</f>
        <v>0</v>
      </c>
      <c r="CO190" s="389">
        <f>'گام اول '!BF191</f>
        <v>0</v>
      </c>
      <c r="CP190" s="389">
        <f>'گام اول '!BG191</f>
        <v>5964008.3159818174</v>
      </c>
      <c r="CQ190" s="389">
        <f>'گام اول '!BH191</f>
        <v>66593378</v>
      </c>
      <c r="CR190" s="389">
        <f t="shared" si="123"/>
        <v>72557386.5090909</v>
      </c>
      <c r="CS190" s="399">
        <f t="shared" si="154"/>
        <v>6638737.5</v>
      </c>
      <c r="CT190" s="388">
        <f t="shared" si="124"/>
        <v>3809297.5</v>
      </c>
      <c r="CU190" s="389">
        <f t="shared" si="125"/>
        <v>1142789.25</v>
      </c>
      <c r="CV190" s="389">
        <f t="shared" si="126"/>
        <v>1120000</v>
      </c>
      <c r="CW190" s="55">
        <v>0</v>
      </c>
      <c r="CX190" s="389">
        <f t="shared" si="127"/>
        <v>85268210.7590909</v>
      </c>
      <c r="CY190" s="389">
        <f t="shared" si="128"/>
        <v>69901891.5090909</v>
      </c>
      <c r="CZ190" s="389">
        <f t="shared" si="129"/>
        <v>16077435.047090909</v>
      </c>
      <c r="DA190" s="389">
        <f t="shared" si="130"/>
        <v>101345645.8061818</v>
      </c>
      <c r="DB190" s="389">
        <f t="shared" si="131"/>
        <v>100800</v>
      </c>
      <c r="DC190" s="389">
        <f t="shared" si="132"/>
        <v>101446445.8061818</v>
      </c>
      <c r="DD190" s="394">
        <v>0</v>
      </c>
      <c r="DE190" s="389">
        <f t="shared" si="133"/>
        <v>8526821.0759090912</v>
      </c>
      <c r="DF190" s="389">
        <f t="shared" si="134"/>
        <v>4263410.5379545456</v>
      </c>
      <c r="DG190" s="389">
        <f t="shared" si="135"/>
        <v>88656214.192318171</v>
      </c>
      <c r="DH190" s="389">
        <f t="shared" si="136"/>
        <v>11590824.25</v>
      </c>
      <c r="DI190" s="389">
        <f t="shared" si="137"/>
        <v>77065389.942318171</v>
      </c>
      <c r="DJ190" s="389">
        <f t="shared" si="138"/>
        <v>0</v>
      </c>
      <c r="DL190" s="397">
        <f t="shared" si="139"/>
        <v>6638737.5</v>
      </c>
      <c r="DM190" s="397">
        <f t="shared" si="140"/>
        <v>0</v>
      </c>
    </row>
    <row r="191" spans="1:117" s="55" customFormat="1" ht="21" x14ac:dyDescent="0.2">
      <c r="A191" s="191">
        <f t="shared" si="102"/>
        <v>2655495</v>
      </c>
      <c r="B191" s="136">
        <f>'گام اول '!B192</f>
        <v>186</v>
      </c>
      <c r="C191" s="136">
        <f>'گام اول '!C192</f>
        <v>195</v>
      </c>
      <c r="D191" s="136">
        <f>'گام اول '!D192</f>
        <v>13418</v>
      </c>
      <c r="E191" s="136" t="str">
        <f>'گام اول '!E192</f>
        <v>جواد</v>
      </c>
      <c r="F191" s="136" t="str">
        <f>'گام اول '!F192</f>
        <v>سلمانی</v>
      </c>
      <c r="G191" s="136" t="str">
        <f>'گام اول '!G192</f>
        <v xml:space="preserve">اداری </v>
      </c>
      <c r="H191" s="136" t="str">
        <f>'گام اول '!H192</f>
        <v>گلستان</v>
      </c>
      <c r="I191" s="136" t="str">
        <f>'گام اول '!I192</f>
        <v>141-700-3691808-1</v>
      </c>
      <c r="J191" s="136">
        <f>'گام اول '!J192</f>
        <v>880139927</v>
      </c>
      <c r="K191" s="136" t="str">
        <f>'گام اول '!K192</f>
        <v>0037659570</v>
      </c>
      <c r="L191" s="136" t="str">
        <f>'گام اول '!L192</f>
        <v>گلستان</v>
      </c>
      <c r="M191" s="136" t="str">
        <f>'گام اول '!M192</f>
        <v>اداری-کارشناسی</v>
      </c>
      <c r="N191" s="120">
        <f>'گام اول '!N192</f>
        <v>0</v>
      </c>
      <c r="O191" s="119">
        <f>'گام اول '!O192</f>
        <v>0</v>
      </c>
      <c r="P191" s="121">
        <f>'گام اول '!P192</f>
        <v>0</v>
      </c>
      <c r="Q191" s="358">
        <f>'گام اول '!Q192</f>
        <v>30</v>
      </c>
      <c r="R191" s="358">
        <f>'گام اول '!R192</f>
        <v>83</v>
      </c>
      <c r="S191" s="358">
        <f>'گام اول '!S192</f>
        <v>0</v>
      </c>
      <c r="T191" s="358">
        <f>'گام اول '!T192</f>
        <v>0</v>
      </c>
      <c r="U191" s="137">
        <f>'گام اول '!U192</f>
        <v>0</v>
      </c>
      <c r="V191" s="120">
        <f>'گام اول '!W192</f>
        <v>0</v>
      </c>
      <c r="W191" s="121">
        <f>'گام اول '!X192</f>
        <v>0</v>
      </c>
      <c r="X191" s="366">
        <f>'گام اول '!Y192</f>
        <v>0</v>
      </c>
      <c r="Y191" s="366">
        <f>'گام اول '!Z192</f>
        <v>0</v>
      </c>
      <c r="Z191" s="138">
        <f>'گام اول '!AA192</f>
        <v>1477052</v>
      </c>
      <c r="AA191" s="138">
        <f>'گام اول '!AB192</f>
        <v>46667</v>
      </c>
      <c r="AB191" s="138">
        <f>'گام اول '!AC192</f>
        <v>1523719</v>
      </c>
      <c r="AC191" s="138">
        <f>'گام اول '!AD192</f>
        <v>4500000</v>
      </c>
      <c r="AD191" s="138">
        <f>'گام اول '!AE192</f>
        <v>6000000</v>
      </c>
      <c r="AE191" s="139">
        <f>'گام اول '!AF192</f>
        <v>290891.80909090908</v>
      </c>
      <c r="AF191" s="122">
        <f>'گام اول '!AG192</f>
        <v>44311560</v>
      </c>
      <c r="AG191" s="123">
        <f>'گام اول '!AH192</f>
        <v>1400010</v>
      </c>
      <c r="AH191" s="123">
        <f>'گام اول '!AI192</f>
        <v>24144020.154545452</v>
      </c>
      <c r="AI191" s="123">
        <f>'گام اول '!AJ192</f>
        <v>0</v>
      </c>
      <c r="AJ191" s="123">
        <f>'گام اول '!AK192</f>
        <v>4500000</v>
      </c>
      <c r="AK191" s="123">
        <f>'گام اول '!AL192</f>
        <v>6000000</v>
      </c>
      <c r="AL191" s="123">
        <f>'گام اول '!AM192</f>
        <v>0</v>
      </c>
      <c r="AM191" s="123">
        <f>'گام اول '!AN192</f>
        <v>0</v>
      </c>
      <c r="AN191" s="123">
        <f>'گام اول '!AO192</f>
        <v>0</v>
      </c>
      <c r="AO191" s="123">
        <f>'گام اول '!AP192</f>
        <v>4400000</v>
      </c>
      <c r="AP191" s="123">
        <f>'گام اول '!AQ192</f>
        <v>0</v>
      </c>
      <c r="AQ191" s="123">
        <f>'گام اول '!AR192</f>
        <v>0</v>
      </c>
      <c r="AR191" s="123">
        <f>'گام اول '!AS192</f>
        <v>0</v>
      </c>
      <c r="AS191" s="375">
        <f>'گام اول '!AT192</f>
        <v>0</v>
      </c>
      <c r="AT191" s="368">
        <f t="shared" si="103"/>
        <v>84755590.154545456</v>
      </c>
      <c r="AU191" s="173">
        <f>'گام اول '!AV192</f>
        <v>63922698.843727276</v>
      </c>
      <c r="AV191" s="141">
        <f>'گام اول '!AW192</f>
        <v>84755590.154545456</v>
      </c>
      <c r="AW191" s="142">
        <f t="shared" si="104"/>
        <v>5932891.3108181823</v>
      </c>
      <c r="AX191" s="75">
        <f t="shared" si="105"/>
        <v>2392269.8843727275</v>
      </c>
      <c r="AY191" s="142">
        <f>'گام اول '!AZ192</f>
        <v>0</v>
      </c>
      <c r="AZ191" s="142">
        <f>'گام اول '!BA192</f>
        <v>0</v>
      </c>
      <c r="BA191" s="142">
        <f>'گام اول '!BB192</f>
        <v>0</v>
      </c>
      <c r="BB191" s="142">
        <f>'گام اول '!BC192</f>
        <v>0</v>
      </c>
      <c r="BC191" s="142">
        <f>'گام اول '!BD192</f>
        <v>0</v>
      </c>
      <c r="BD191" s="142">
        <f>'گام اول '!BE192</f>
        <v>0</v>
      </c>
      <c r="BE191" s="142">
        <f>'گام اول '!BF192</f>
        <v>0</v>
      </c>
      <c r="BF191" s="143">
        <f t="shared" si="106"/>
        <v>8325161.1951909102</v>
      </c>
      <c r="BG191" s="140">
        <f t="shared" si="107"/>
        <v>76430428</v>
      </c>
      <c r="BH191" s="144">
        <f t="shared" si="108"/>
        <v>84755590.154545456</v>
      </c>
      <c r="BI191" s="398">
        <f t="shared" si="153"/>
        <v>6638737.5</v>
      </c>
      <c r="BJ191" s="145">
        <f t="shared" si="109"/>
        <v>3809297.5</v>
      </c>
      <c r="BK191" s="145">
        <f t="shared" si="110"/>
        <v>1142789.25</v>
      </c>
      <c r="BL191" s="146">
        <f t="shared" si="111"/>
        <v>1120000</v>
      </c>
      <c r="BM191" s="379">
        <v>0</v>
      </c>
      <c r="BN191" s="147">
        <f t="shared" si="112"/>
        <v>97466414.404545456</v>
      </c>
      <c r="BO191" s="148">
        <f t="shared" si="113"/>
        <v>84755590.154545456</v>
      </c>
      <c r="BP191" s="149">
        <f t="shared" si="114"/>
        <v>19493785.735545456</v>
      </c>
      <c r="BQ191" s="150">
        <f t="shared" si="115"/>
        <v>116960200.14009091</v>
      </c>
      <c r="BR191" s="151">
        <f t="shared" si="116"/>
        <v>100800</v>
      </c>
      <c r="BS191" s="147">
        <f t="shared" si="117"/>
        <v>117061000.14009091</v>
      </c>
      <c r="BT191" s="135">
        <v>0</v>
      </c>
      <c r="BU191" s="148">
        <f t="shared" si="118"/>
        <v>9746641.4404545464</v>
      </c>
      <c r="BV191" s="152">
        <f t="shared" si="119"/>
        <v>4873320.7202272732</v>
      </c>
      <c r="BW191" s="133">
        <f t="shared" si="120"/>
        <v>102441037.9794091</v>
      </c>
      <c r="BX191" s="147">
        <f t="shared" si="121"/>
        <v>11590824.25</v>
      </c>
      <c r="BY191" s="134">
        <f t="shared" si="122"/>
        <v>90850213.729409099</v>
      </c>
      <c r="CD191" s="388">
        <f>'گام اول '!AU192</f>
        <v>84755590.154545456</v>
      </c>
      <c r="CE191" s="389">
        <f>'گام اول '!AV192</f>
        <v>63922698.843727276</v>
      </c>
      <c r="CF191" s="389">
        <f>'گام اول '!AW192</f>
        <v>84755590.154545456</v>
      </c>
      <c r="CG191" s="389">
        <f>'گام اول '!AX192</f>
        <v>5932891.3108181823</v>
      </c>
      <c r="CH191" s="389">
        <f>'گام اول '!AY192</f>
        <v>2392269.8843727275</v>
      </c>
      <c r="CI191" s="389">
        <f>'گام اول '!AZ192</f>
        <v>0</v>
      </c>
      <c r="CJ191" s="389">
        <f>'گام اول '!BA192</f>
        <v>0</v>
      </c>
      <c r="CK191" s="389">
        <f>'گام اول '!BB192</f>
        <v>0</v>
      </c>
      <c r="CL191" s="389">
        <f>'گام اول '!BC192</f>
        <v>0</v>
      </c>
      <c r="CM191" s="389">
        <f>'گام اول '!BD192</f>
        <v>0</v>
      </c>
      <c r="CN191" s="389">
        <f>'گام اول '!BE192</f>
        <v>0</v>
      </c>
      <c r="CO191" s="389">
        <f>'گام اول '!BF192</f>
        <v>0</v>
      </c>
      <c r="CP191" s="389">
        <f>'گام اول '!BG192</f>
        <v>8325161.1951909102</v>
      </c>
      <c r="CQ191" s="389">
        <f>'گام اول '!BH192</f>
        <v>76430428</v>
      </c>
      <c r="CR191" s="389">
        <f t="shared" si="123"/>
        <v>84755590.154545456</v>
      </c>
      <c r="CS191" s="399">
        <f t="shared" si="154"/>
        <v>6638737.5</v>
      </c>
      <c r="CT191" s="388">
        <f t="shared" si="124"/>
        <v>3809297.5</v>
      </c>
      <c r="CU191" s="389">
        <f t="shared" si="125"/>
        <v>1142789.25</v>
      </c>
      <c r="CV191" s="389">
        <f t="shared" si="126"/>
        <v>1120000</v>
      </c>
      <c r="CW191" s="55">
        <v>0</v>
      </c>
      <c r="CX191" s="389">
        <f t="shared" si="127"/>
        <v>97466414.404545456</v>
      </c>
      <c r="CY191" s="389">
        <f t="shared" si="128"/>
        <v>84755590.154545456</v>
      </c>
      <c r="CZ191" s="389">
        <f t="shared" si="129"/>
        <v>19493785.735545456</v>
      </c>
      <c r="DA191" s="389">
        <f t="shared" si="130"/>
        <v>116960200.14009091</v>
      </c>
      <c r="DB191" s="389">
        <f t="shared" si="131"/>
        <v>100800</v>
      </c>
      <c r="DC191" s="389">
        <f t="shared" si="132"/>
        <v>117061000.14009091</v>
      </c>
      <c r="DD191" s="394">
        <v>0</v>
      </c>
      <c r="DE191" s="389">
        <f t="shared" si="133"/>
        <v>9746641.4404545464</v>
      </c>
      <c r="DF191" s="389">
        <f t="shared" si="134"/>
        <v>4873320.7202272732</v>
      </c>
      <c r="DG191" s="389">
        <f t="shared" si="135"/>
        <v>102441037.9794091</v>
      </c>
      <c r="DH191" s="389">
        <f t="shared" si="136"/>
        <v>11590824.25</v>
      </c>
      <c r="DI191" s="389">
        <f t="shared" si="137"/>
        <v>90850213.729409099</v>
      </c>
      <c r="DJ191" s="389">
        <f t="shared" si="138"/>
        <v>0</v>
      </c>
      <c r="DL191" s="397">
        <f t="shared" si="139"/>
        <v>6638737.5</v>
      </c>
      <c r="DM191" s="397">
        <f t="shared" si="140"/>
        <v>0</v>
      </c>
    </row>
    <row r="192" spans="1:117" s="55" customFormat="1" ht="21" x14ac:dyDescent="0.2">
      <c r="A192" s="191">
        <f t="shared" si="102"/>
        <v>2655495</v>
      </c>
      <c r="B192" s="136">
        <f>'گام اول '!B193</f>
        <v>187</v>
      </c>
      <c r="C192" s="136">
        <f>'گام اول '!C193</f>
        <v>196</v>
      </c>
      <c r="D192" s="136">
        <f>'گام اول '!D193</f>
        <v>13427</v>
      </c>
      <c r="E192" s="136" t="str">
        <f>'گام اول '!E193</f>
        <v>گلناز</v>
      </c>
      <c r="F192" s="136" t="str">
        <f>'گام اول '!F193</f>
        <v>غلامیان</v>
      </c>
      <c r="G192" s="136" t="str">
        <f>'گام اول '!G193</f>
        <v xml:space="preserve">اداری </v>
      </c>
      <c r="H192" s="136" t="str">
        <f>'گام اول '!H193</f>
        <v>گلستان</v>
      </c>
      <c r="I192" s="136" t="str">
        <f>'گام اول '!I193</f>
        <v>141-813-3852844-1</v>
      </c>
      <c r="J192" s="136">
        <f>'گام اول '!J193</f>
        <v>2110356261</v>
      </c>
      <c r="K192" s="136" t="str">
        <f>'گام اول '!K193</f>
        <v>0012865230</v>
      </c>
      <c r="L192" s="136" t="str">
        <f>'گام اول '!L193</f>
        <v>گلستان</v>
      </c>
      <c r="M192" s="136" t="str">
        <f>'گام اول '!M193</f>
        <v>اداری-کارشناسی</v>
      </c>
      <c r="N192" s="120">
        <f>'گام اول '!N193</f>
        <v>0</v>
      </c>
      <c r="O192" s="119">
        <f>'گام اول '!O193</f>
        <v>0</v>
      </c>
      <c r="P192" s="121">
        <f>'گام اول '!P193</f>
        <v>0</v>
      </c>
      <c r="Q192" s="358">
        <f>'گام اول '!Q193</f>
        <v>30</v>
      </c>
      <c r="R192" s="358">
        <f>'گام اول '!R193</f>
        <v>37</v>
      </c>
      <c r="S192" s="358">
        <f>'گام اول '!S193</f>
        <v>0</v>
      </c>
      <c r="T192" s="358">
        <f>'گام اول '!T193</f>
        <v>0</v>
      </c>
      <c r="U192" s="137">
        <f>'گام اول '!U193</f>
        <v>0</v>
      </c>
      <c r="V192" s="120">
        <f>'گام اول '!W193</f>
        <v>0</v>
      </c>
      <c r="W192" s="121">
        <f>'گام اول '!X193</f>
        <v>0</v>
      </c>
      <c r="X192" s="366">
        <f>'گام اول '!Y193</f>
        <v>2</v>
      </c>
      <c r="Y192" s="366">
        <f>'گام اول '!Z193</f>
        <v>2</v>
      </c>
      <c r="Z192" s="138">
        <f>'گام اول '!AA193</f>
        <v>1477052</v>
      </c>
      <c r="AA192" s="138">
        <f>'گام اول '!AB193</f>
        <v>46667</v>
      </c>
      <c r="AB192" s="138">
        <f>'گام اول '!AC193</f>
        <v>1523719</v>
      </c>
      <c r="AC192" s="138">
        <f>'گام اول '!AD193</f>
        <v>4500000</v>
      </c>
      <c r="AD192" s="138">
        <f>'گام اول '!AE193</f>
        <v>6000000</v>
      </c>
      <c r="AE192" s="139">
        <f>'گام اول '!AF193</f>
        <v>290891.80909090908</v>
      </c>
      <c r="AF192" s="122">
        <f>'گام اول '!AG193</f>
        <v>44311560</v>
      </c>
      <c r="AG192" s="123">
        <f>'گام اول '!AH193</f>
        <v>1400010</v>
      </c>
      <c r="AH192" s="123">
        <f>'گام اول '!AI193</f>
        <v>10762996.936363636</v>
      </c>
      <c r="AI192" s="123">
        <f>'گام اول '!AJ193</f>
        <v>5310990</v>
      </c>
      <c r="AJ192" s="123">
        <f>'گام اول '!AK193</f>
        <v>4500000</v>
      </c>
      <c r="AK192" s="123">
        <f>'گام اول '!AL193</f>
        <v>6000000</v>
      </c>
      <c r="AL192" s="123">
        <f>'گام اول '!AM193</f>
        <v>0</v>
      </c>
      <c r="AM192" s="123">
        <f>'گام اول '!AN193</f>
        <v>0</v>
      </c>
      <c r="AN192" s="123">
        <f>'گام اول '!AO193</f>
        <v>0</v>
      </c>
      <c r="AO192" s="123">
        <f>'گام اول '!AP193</f>
        <v>3800000</v>
      </c>
      <c r="AP192" s="123">
        <f>'گام اول '!AQ193</f>
        <v>0</v>
      </c>
      <c r="AQ192" s="123">
        <f>'گام اول '!AR193</f>
        <v>0</v>
      </c>
      <c r="AR192" s="123">
        <f>'گام اول '!AS193</f>
        <v>0</v>
      </c>
      <c r="AS192" s="375">
        <f>'گام اول '!AT193</f>
        <v>0</v>
      </c>
      <c r="AT192" s="368">
        <f t="shared" si="103"/>
        <v>76085556.936363637</v>
      </c>
      <c r="AU192" s="173">
        <f>'گام اول '!AV193</f>
        <v>51520347.250818178</v>
      </c>
      <c r="AV192" s="141">
        <f>'گام اول '!AW193</f>
        <v>70774566.936363637</v>
      </c>
      <c r="AW192" s="142">
        <f t="shared" si="104"/>
        <v>4954219.6855454547</v>
      </c>
      <c r="AX192" s="75">
        <f t="shared" si="105"/>
        <v>1152034.7250818179</v>
      </c>
      <c r="AY192" s="142">
        <f>'گام اول '!AZ193</f>
        <v>0</v>
      </c>
      <c r="AZ192" s="142">
        <f>'گام اول '!BA193</f>
        <v>0</v>
      </c>
      <c r="BA192" s="142">
        <f>'گام اول '!BB193</f>
        <v>0</v>
      </c>
      <c r="BB192" s="142">
        <f>'گام اول '!BC193</f>
        <v>0</v>
      </c>
      <c r="BC192" s="142">
        <f>'گام اول '!BD193</f>
        <v>0</v>
      </c>
      <c r="BD192" s="142">
        <f>'گام اول '!BE193</f>
        <v>0</v>
      </c>
      <c r="BE192" s="142">
        <f>'گام اول '!BF193</f>
        <v>0</v>
      </c>
      <c r="BF192" s="143">
        <f t="shared" si="106"/>
        <v>6106254.4106272729</v>
      </c>
      <c r="BG192" s="140">
        <f t="shared" si="107"/>
        <v>69979302</v>
      </c>
      <c r="BH192" s="144">
        <f t="shared" si="108"/>
        <v>76085556.936363637</v>
      </c>
      <c r="BI192" s="398">
        <f t="shared" si="153"/>
        <v>6638737.5</v>
      </c>
      <c r="BJ192" s="145">
        <f t="shared" si="109"/>
        <v>3809297.5</v>
      </c>
      <c r="BK192" s="145">
        <f t="shared" si="110"/>
        <v>1142789.25</v>
      </c>
      <c r="BL192" s="146">
        <f t="shared" si="111"/>
        <v>1120000</v>
      </c>
      <c r="BM192" s="379">
        <v>0</v>
      </c>
      <c r="BN192" s="147">
        <f t="shared" si="112"/>
        <v>88796381.186363637</v>
      </c>
      <c r="BO192" s="148">
        <f t="shared" si="113"/>
        <v>70774566.936363637</v>
      </c>
      <c r="BP192" s="149">
        <f t="shared" si="114"/>
        <v>16278150.395363638</v>
      </c>
      <c r="BQ192" s="150">
        <f t="shared" si="115"/>
        <v>105074531.58172728</v>
      </c>
      <c r="BR192" s="151">
        <f t="shared" si="116"/>
        <v>100800</v>
      </c>
      <c r="BS192" s="147">
        <f t="shared" si="117"/>
        <v>105175331.58172728</v>
      </c>
      <c r="BT192" s="135">
        <v>0</v>
      </c>
      <c r="BU192" s="148">
        <f t="shared" si="118"/>
        <v>8879638.1186363641</v>
      </c>
      <c r="BV192" s="152">
        <f t="shared" si="119"/>
        <v>4439819.0593181821</v>
      </c>
      <c r="BW192" s="133">
        <f t="shared" si="120"/>
        <v>91855874.403772742</v>
      </c>
      <c r="BX192" s="147">
        <f t="shared" si="121"/>
        <v>11590824.25</v>
      </c>
      <c r="BY192" s="134">
        <f t="shared" si="122"/>
        <v>80265050.153772742</v>
      </c>
      <c r="CD192" s="388">
        <f>'گام اول '!AU193</f>
        <v>76085556.936363637</v>
      </c>
      <c r="CE192" s="389">
        <f>'گام اول '!AV193</f>
        <v>51520347.250818178</v>
      </c>
      <c r="CF192" s="389">
        <f>'گام اول '!AW193</f>
        <v>70774566.936363637</v>
      </c>
      <c r="CG192" s="389">
        <f>'گام اول '!AX193</f>
        <v>4954219.6855454547</v>
      </c>
      <c r="CH192" s="389">
        <f>'گام اول '!AY193</f>
        <v>1152034.7250818179</v>
      </c>
      <c r="CI192" s="389">
        <f>'گام اول '!AZ193</f>
        <v>0</v>
      </c>
      <c r="CJ192" s="389">
        <f>'گام اول '!BA193</f>
        <v>0</v>
      </c>
      <c r="CK192" s="389">
        <f>'گام اول '!BB193</f>
        <v>0</v>
      </c>
      <c r="CL192" s="389">
        <f>'گام اول '!BC193</f>
        <v>0</v>
      </c>
      <c r="CM192" s="389">
        <f>'گام اول '!BD193</f>
        <v>0</v>
      </c>
      <c r="CN192" s="389">
        <f>'گام اول '!BE193</f>
        <v>0</v>
      </c>
      <c r="CO192" s="389">
        <f>'گام اول '!BF193</f>
        <v>0</v>
      </c>
      <c r="CP192" s="389">
        <f>'گام اول '!BG193</f>
        <v>6106254.4106272729</v>
      </c>
      <c r="CQ192" s="389">
        <f>'گام اول '!BH193</f>
        <v>69979302</v>
      </c>
      <c r="CR192" s="389">
        <f t="shared" si="123"/>
        <v>76085556.936363637</v>
      </c>
      <c r="CS192" s="399">
        <f t="shared" si="154"/>
        <v>6638737.5</v>
      </c>
      <c r="CT192" s="388">
        <f t="shared" si="124"/>
        <v>3809297.5</v>
      </c>
      <c r="CU192" s="389">
        <f t="shared" si="125"/>
        <v>1142789.25</v>
      </c>
      <c r="CV192" s="389">
        <f t="shared" si="126"/>
        <v>1120000</v>
      </c>
      <c r="CW192" s="55">
        <v>0</v>
      </c>
      <c r="CX192" s="389">
        <f t="shared" si="127"/>
        <v>88796381.186363637</v>
      </c>
      <c r="CY192" s="389">
        <f t="shared" si="128"/>
        <v>70774566.936363637</v>
      </c>
      <c r="CZ192" s="389">
        <f t="shared" si="129"/>
        <v>16278150.395363638</v>
      </c>
      <c r="DA192" s="389">
        <f t="shared" si="130"/>
        <v>105074531.58172728</v>
      </c>
      <c r="DB192" s="389">
        <f t="shared" si="131"/>
        <v>100800</v>
      </c>
      <c r="DC192" s="389">
        <f t="shared" si="132"/>
        <v>105175331.58172728</v>
      </c>
      <c r="DD192" s="394">
        <v>0</v>
      </c>
      <c r="DE192" s="389">
        <f t="shared" si="133"/>
        <v>8879638.1186363641</v>
      </c>
      <c r="DF192" s="389">
        <f t="shared" si="134"/>
        <v>4439819.0593181821</v>
      </c>
      <c r="DG192" s="389">
        <f t="shared" si="135"/>
        <v>91855874.403772742</v>
      </c>
      <c r="DH192" s="389">
        <f t="shared" si="136"/>
        <v>11590824.25</v>
      </c>
      <c r="DI192" s="389">
        <f t="shared" si="137"/>
        <v>80265050.153772742</v>
      </c>
      <c r="DJ192" s="389">
        <f t="shared" si="138"/>
        <v>0</v>
      </c>
      <c r="DL192" s="397">
        <f t="shared" si="139"/>
        <v>6638737.5</v>
      </c>
      <c r="DM192" s="397">
        <f t="shared" si="140"/>
        <v>0</v>
      </c>
    </row>
    <row r="193" spans="1:117" s="55" customFormat="1" ht="21" x14ac:dyDescent="0.2">
      <c r="A193" s="191">
        <f t="shared" si="102"/>
        <v>2655495</v>
      </c>
      <c r="B193" s="136">
        <f>'گام اول '!B194</f>
        <v>188</v>
      </c>
      <c r="C193" s="136">
        <f>'گام اول '!C194</f>
        <v>197</v>
      </c>
      <c r="D193" s="136">
        <f>'گام اول '!D194</f>
        <v>13422</v>
      </c>
      <c r="E193" s="136" t="str">
        <f>'گام اول '!E194</f>
        <v>سکینه</v>
      </c>
      <c r="F193" s="136" t="str">
        <f>'گام اول '!F194</f>
        <v>ریاحی</v>
      </c>
      <c r="G193" s="136" t="str">
        <f>'گام اول '!G194</f>
        <v xml:space="preserve">اداری </v>
      </c>
      <c r="H193" s="136" t="str">
        <f>'گام اول '!H194</f>
        <v>گلستان</v>
      </c>
      <c r="I193" s="136" t="str">
        <f>'گام اول '!I194</f>
        <v>141-813-2145227-1</v>
      </c>
      <c r="J193" s="136">
        <f>'گام اول '!J194</f>
        <v>2110339233</v>
      </c>
      <c r="K193" s="136" t="str">
        <f>'گام اول '!K194</f>
        <v>0012865353</v>
      </c>
      <c r="L193" s="136" t="str">
        <f>'گام اول '!L194</f>
        <v>گلستان</v>
      </c>
      <c r="M193" s="136" t="str">
        <f>'گام اول '!M194</f>
        <v>اداری-کارشناسی</v>
      </c>
      <c r="N193" s="120">
        <f>'گام اول '!N194</f>
        <v>0</v>
      </c>
      <c r="O193" s="119">
        <f>'گام اول '!O194</f>
        <v>0</v>
      </c>
      <c r="P193" s="121">
        <f>'گام اول '!P194</f>
        <v>0</v>
      </c>
      <c r="Q193" s="358">
        <f>'گام اول '!Q194</f>
        <v>30</v>
      </c>
      <c r="R193" s="358">
        <f>'گام اول '!R194</f>
        <v>29</v>
      </c>
      <c r="S193" s="358">
        <f>'گام اول '!S194</f>
        <v>0</v>
      </c>
      <c r="T193" s="358">
        <f>'گام اول '!T194</f>
        <v>0</v>
      </c>
      <c r="U193" s="137">
        <f>'گام اول '!U194</f>
        <v>0</v>
      </c>
      <c r="V193" s="120">
        <f>'گام اول '!W194</f>
        <v>0</v>
      </c>
      <c r="W193" s="121">
        <f>'گام اول '!X194</f>
        <v>0</v>
      </c>
      <c r="X193" s="366">
        <f>'گام اول '!Y194</f>
        <v>1</v>
      </c>
      <c r="Y193" s="366">
        <f>'گام اول '!Z194</f>
        <v>1</v>
      </c>
      <c r="Z193" s="138">
        <f>'گام اول '!AA194</f>
        <v>1477052</v>
      </c>
      <c r="AA193" s="138">
        <f>'گام اول '!AB194</f>
        <v>46667</v>
      </c>
      <c r="AB193" s="138">
        <f>'گام اول '!AC194</f>
        <v>1523719</v>
      </c>
      <c r="AC193" s="138">
        <f>'گام اول '!AD194</f>
        <v>4500000</v>
      </c>
      <c r="AD193" s="138">
        <f>'گام اول '!AE194</f>
        <v>6000000</v>
      </c>
      <c r="AE193" s="139">
        <f>'گام اول '!AF194</f>
        <v>290891.80909090908</v>
      </c>
      <c r="AF193" s="122">
        <f>'گام اول '!AG194</f>
        <v>44311560</v>
      </c>
      <c r="AG193" s="123">
        <f>'گام اول '!AH194</f>
        <v>1400010</v>
      </c>
      <c r="AH193" s="123">
        <f>'گام اول '!AI194</f>
        <v>8435862.4636363629</v>
      </c>
      <c r="AI193" s="123">
        <f>'گام اول '!AJ194</f>
        <v>2655495</v>
      </c>
      <c r="AJ193" s="123">
        <f>'گام اول '!AK194</f>
        <v>4500000</v>
      </c>
      <c r="AK193" s="123">
        <f>'گام اول '!AL194</f>
        <v>6000000</v>
      </c>
      <c r="AL193" s="123">
        <f>'گام اول '!AM194</f>
        <v>0</v>
      </c>
      <c r="AM193" s="123">
        <f>'گام اول '!AN194</f>
        <v>0</v>
      </c>
      <c r="AN193" s="123">
        <f>'گام اول '!AO194</f>
        <v>0</v>
      </c>
      <c r="AO193" s="123">
        <f>'گام اول '!AP194</f>
        <v>3200000</v>
      </c>
      <c r="AP193" s="123">
        <f>'گام اول '!AQ194</f>
        <v>0</v>
      </c>
      <c r="AQ193" s="123">
        <f>'گام اول '!AR194</f>
        <v>0</v>
      </c>
      <c r="AR193" s="123">
        <f>'گام اول '!AS194</f>
        <v>0</v>
      </c>
      <c r="AS193" s="375">
        <f>'گام اول '!AT194</f>
        <v>0</v>
      </c>
      <c r="AT193" s="368">
        <f t="shared" si="103"/>
        <v>70502927.463636369</v>
      </c>
      <c r="AU193" s="173">
        <f>'گام اول '!AV194</f>
        <v>49398112.191181824</v>
      </c>
      <c r="AV193" s="141">
        <f>'گام اول '!AW194</f>
        <v>67847432.463636369</v>
      </c>
      <c r="AW193" s="142">
        <f t="shared" si="104"/>
        <v>4749320.2724545458</v>
      </c>
      <c r="AX193" s="75">
        <f t="shared" si="105"/>
        <v>939811.21911818243</v>
      </c>
      <c r="AY193" s="142">
        <f>'گام اول '!AZ194</f>
        <v>0</v>
      </c>
      <c r="AZ193" s="142">
        <f>'گام اول '!BA194</f>
        <v>0</v>
      </c>
      <c r="BA193" s="142">
        <f>'گام اول '!BB194</f>
        <v>0</v>
      </c>
      <c r="BB193" s="142">
        <f>'گام اول '!BC194</f>
        <v>0</v>
      </c>
      <c r="BC193" s="142">
        <f>'گام اول '!BD194</f>
        <v>0</v>
      </c>
      <c r="BD193" s="142">
        <f>'گام اول '!BE194</f>
        <v>0</v>
      </c>
      <c r="BE193" s="142">
        <f>'گام اول '!BF194</f>
        <v>0</v>
      </c>
      <c r="BF193" s="143">
        <f t="shared" si="106"/>
        <v>5689131.4915727284</v>
      </c>
      <c r="BG193" s="140">
        <f t="shared" si="107"/>
        <v>64813795</v>
      </c>
      <c r="BH193" s="144">
        <f t="shared" si="108"/>
        <v>70502927.463636369</v>
      </c>
      <c r="BI193" s="398">
        <f t="shared" si="153"/>
        <v>6638737.5</v>
      </c>
      <c r="BJ193" s="145">
        <f t="shared" si="109"/>
        <v>3809297.5</v>
      </c>
      <c r="BK193" s="145">
        <f t="shared" si="110"/>
        <v>1142789.25</v>
      </c>
      <c r="BL193" s="146">
        <f t="shared" si="111"/>
        <v>1120000</v>
      </c>
      <c r="BM193" s="379">
        <v>0</v>
      </c>
      <c r="BN193" s="147">
        <f t="shared" si="112"/>
        <v>83213751.713636369</v>
      </c>
      <c r="BO193" s="148">
        <f t="shared" si="113"/>
        <v>67847432.463636369</v>
      </c>
      <c r="BP193" s="149">
        <f t="shared" si="114"/>
        <v>15604909.466636365</v>
      </c>
      <c r="BQ193" s="150">
        <f t="shared" si="115"/>
        <v>98818661.180272728</v>
      </c>
      <c r="BR193" s="151">
        <f t="shared" si="116"/>
        <v>100800</v>
      </c>
      <c r="BS193" s="147">
        <f t="shared" si="117"/>
        <v>98919461.180272728</v>
      </c>
      <c r="BT193" s="135">
        <v>0</v>
      </c>
      <c r="BU193" s="148">
        <f t="shared" si="118"/>
        <v>8321375.1713636369</v>
      </c>
      <c r="BV193" s="152">
        <f t="shared" si="119"/>
        <v>4160687.5856818184</v>
      </c>
      <c r="BW193" s="133">
        <f t="shared" si="120"/>
        <v>86437398.42322728</v>
      </c>
      <c r="BX193" s="147">
        <f t="shared" si="121"/>
        <v>11590824.25</v>
      </c>
      <c r="BY193" s="134">
        <f t="shared" si="122"/>
        <v>74846574.17322728</v>
      </c>
      <c r="CD193" s="388">
        <f>'گام اول '!AU194</f>
        <v>70502927.463636369</v>
      </c>
      <c r="CE193" s="389">
        <f>'گام اول '!AV194</f>
        <v>49398112.191181824</v>
      </c>
      <c r="CF193" s="389">
        <f>'گام اول '!AW194</f>
        <v>67847432.463636369</v>
      </c>
      <c r="CG193" s="389">
        <f>'گام اول '!AX194</f>
        <v>4749320.2724545458</v>
      </c>
      <c r="CH193" s="389">
        <f>'گام اول '!AY194</f>
        <v>939811.21911818243</v>
      </c>
      <c r="CI193" s="389">
        <f>'گام اول '!AZ194</f>
        <v>0</v>
      </c>
      <c r="CJ193" s="389">
        <f>'گام اول '!BA194</f>
        <v>0</v>
      </c>
      <c r="CK193" s="389">
        <f>'گام اول '!BB194</f>
        <v>0</v>
      </c>
      <c r="CL193" s="389">
        <f>'گام اول '!BC194</f>
        <v>0</v>
      </c>
      <c r="CM193" s="389">
        <f>'گام اول '!BD194</f>
        <v>0</v>
      </c>
      <c r="CN193" s="389">
        <f>'گام اول '!BE194</f>
        <v>0</v>
      </c>
      <c r="CO193" s="389">
        <f>'گام اول '!BF194</f>
        <v>0</v>
      </c>
      <c r="CP193" s="389">
        <f>'گام اول '!BG194</f>
        <v>5689131.4915727284</v>
      </c>
      <c r="CQ193" s="389">
        <f>'گام اول '!BH194</f>
        <v>64813795</v>
      </c>
      <c r="CR193" s="389">
        <f t="shared" si="123"/>
        <v>70502927.463636369</v>
      </c>
      <c r="CS193" s="399">
        <f t="shared" si="154"/>
        <v>6638737.5</v>
      </c>
      <c r="CT193" s="388">
        <f t="shared" si="124"/>
        <v>3809297.5</v>
      </c>
      <c r="CU193" s="389">
        <f t="shared" si="125"/>
        <v>1142789.25</v>
      </c>
      <c r="CV193" s="389">
        <f t="shared" si="126"/>
        <v>1120000</v>
      </c>
      <c r="CW193" s="55">
        <v>0</v>
      </c>
      <c r="CX193" s="389">
        <f t="shared" si="127"/>
        <v>83213751.713636369</v>
      </c>
      <c r="CY193" s="389">
        <f t="shared" si="128"/>
        <v>67847432.463636369</v>
      </c>
      <c r="CZ193" s="389">
        <f t="shared" si="129"/>
        <v>15604909.466636365</v>
      </c>
      <c r="DA193" s="389">
        <f t="shared" si="130"/>
        <v>98818661.180272728</v>
      </c>
      <c r="DB193" s="389">
        <f t="shared" si="131"/>
        <v>100800</v>
      </c>
      <c r="DC193" s="389">
        <f t="shared" si="132"/>
        <v>98919461.180272728</v>
      </c>
      <c r="DD193" s="394">
        <v>0</v>
      </c>
      <c r="DE193" s="389">
        <f t="shared" si="133"/>
        <v>8321375.1713636369</v>
      </c>
      <c r="DF193" s="389">
        <f t="shared" si="134"/>
        <v>4160687.5856818184</v>
      </c>
      <c r="DG193" s="389">
        <f t="shared" si="135"/>
        <v>86437398.42322728</v>
      </c>
      <c r="DH193" s="389">
        <f t="shared" si="136"/>
        <v>11590824.25</v>
      </c>
      <c r="DI193" s="389">
        <f t="shared" si="137"/>
        <v>74846574.17322728</v>
      </c>
      <c r="DJ193" s="389">
        <f t="shared" si="138"/>
        <v>0</v>
      </c>
      <c r="DL193" s="397">
        <f t="shared" si="139"/>
        <v>6638737.5</v>
      </c>
      <c r="DM193" s="397">
        <f t="shared" si="140"/>
        <v>0</v>
      </c>
    </row>
    <row r="194" spans="1:117" s="55" customFormat="1" ht="21" x14ac:dyDescent="0.2">
      <c r="A194" s="191">
        <f t="shared" si="102"/>
        <v>2655495</v>
      </c>
      <c r="B194" s="136">
        <f>'گام اول '!B195</f>
        <v>189</v>
      </c>
      <c r="C194" s="136">
        <f>'گام اول '!C195</f>
        <v>198</v>
      </c>
      <c r="D194" s="136">
        <f>'گام اول '!D195</f>
        <v>13431</v>
      </c>
      <c r="E194" s="136" t="str">
        <f>'گام اول '!E195</f>
        <v>سیده فریده</v>
      </c>
      <c r="F194" s="136" t="str">
        <f>'گام اول '!F195</f>
        <v>میرداداشی</v>
      </c>
      <c r="G194" s="136" t="str">
        <f>'گام اول '!G195</f>
        <v xml:space="preserve">اداری </v>
      </c>
      <c r="H194" s="136" t="str">
        <f>'گام اول '!H195</f>
        <v>گلستان</v>
      </c>
      <c r="I194" s="136" t="str">
        <f>'گام اول '!I195</f>
        <v>395-813-2542420-1</v>
      </c>
      <c r="J194" s="136">
        <f>'گام اول '!J195</f>
        <v>2064837329</v>
      </c>
      <c r="K194" s="136" t="str">
        <f>'گام اول '!K195</f>
        <v>0036410290</v>
      </c>
      <c r="L194" s="136" t="str">
        <f>'گام اول '!L195</f>
        <v>گلستان</v>
      </c>
      <c r="M194" s="136" t="str">
        <f>'گام اول '!M195</f>
        <v>اداری-کارشناسی</v>
      </c>
      <c r="N194" s="120">
        <f>'گام اول '!N195</f>
        <v>0</v>
      </c>
      <c r="O194" s="119">
        <f>'گام اول '!O195</f>
        <v>0</v>
      </c>
      <c r="P194" s="121">
        <f>'گام اول '!P195</f>
        <v>0</v>
      </c>
      <c r="Q194" s="358">
        <f>'گام اول '!Q195</f>
        <v>30</v>
      </c>
      <c r="R194" s="358">
        <f>'گام اول '!R195</f>
        <v>18</v>
      </c>
      <c r="S194" s="358">
        <f>'گام اول '!S195</f>
        <v>0</v>
      </c>
      <c r="T194" s="358">
        <f>'گام اول '!T195</f>
        <v>0</v>
      </c>
      <c r="U194" s="137">
        <f>'گام اول '!U195</f>
        <v>0</v>
      </c>
      <c r="V194" s="120">
        <f>'گام اول '!W195</f>
        <v>0</v>
      </c>
      <c r="W194" s="121">
        <f>'گام اول '!X195</f>
        <v>0</v>
      </c>
      <c r="X194" s="366">
        <f>'گام اول '!Y195</f>
        <v>2</v>
      </c>
      <c r="Y194" s="366">
        <f>'گام اول '!Z195</f>
        <v>2</v>
      </c>
      <c r="Z194" s="138">
        <f>'گام اول '!AA195</f>
        <v>1477052</v>
      </c>
      <c r="AA194" s="138">
        <f>'گام اول '!AB195</f>
        <v>46667</v>
      </c>
      <c r="AB194" s="138">
        <f>'گام اول '!AC195</f>
        <v>1523719</v>
      </c>
      <c r="AC194" s="138">
        <f>'گام اول '!AD195</f>
        <v>4500000</v>
      </c>
      <c r="AD194" s="138">
        <f>'گام اول '!AE195</f>
        <v>6000000</v>
      </c>
      <c r="AE194" s="139">
        <f>'گام اول '!AF195</f>
        <v>290891.80909090908</v>
      </c>
      <c r="AF194" s="122">
        <f>'گام اول '!AG195</f>
        <v>44311560</v>
      </c>
      <c r="AG194" s="123">
        <f>'گام اول '!AH195</f>
        <v>1400010</v>
      </c>
      <c r="AH194" s="123">
        <f>'گام اول '!AI195</f>
        <v>5236052.5636363635</v>
      </c>
      <c r="AI194" s="123">
        <f>'گام اول '!AJ195</f>
        <v>5310990</v>
      </c>
      <c r="AJ194" s="123">
        <f>'گام اول '!AK195</f>
        <v>4500000</v>
      </c>
      <c r="AK194" s="123">
        <f>'گام اول '!AL195</f>
        <v>6000000</v>
      </c>
      <c r="AL194" s="123">
        <f>'گام اول '!AM195</f>
        <v>0</v>
      </c>
      <c r="AM194" s="123">
        <f>'گام اول '!AN195</f>
        <v>0</v>
      </c>
      <c r="AN194" s="123">
        <f>'گام اول '!AO195</f>
        <v>0</v>
      </c>
      <c r="AO194" s="123">
        <f>'گام اول '!AP195</f>
        <v>3000000</v>
      </c>
      <c r="AP194" s="123">
        <f>'گام اول '!AQ195</f>
        <v>0</v>
      </c>
      <c r="AQ194" s="123">
        <f>'گام اول '!AR195</f>
        <v>0</v>
      </c>
      <c r="AR194" s="123">
        <f>'گام اول '!AS195</f>
        <v>0</v>
      </c>
      <c r="AS194" s="375">
        <f>'گام اول '!AT195</f>
        <v>0</v>
      </c>
      <c r="AT194" s="368">
        <f t="shared" si="103"/>
        <v>69758612.563636363</v>
      </c>
      <c r="AU194" s="173">
        <f>'گام اول '!AV195</f>
        <v>46436288.984181821</v>
      </c>
      <c r="AV194" s="141">
        <f>'گام اول '!AW195</f>
        <v>64447622.563636363</v>
      </c>
      <c r="AW194" s="142">
        <f t="shared" si="104"/>
        <v>4511333.5794545459</v>
      </c>
      <c r="AX194" s="75">
        <f t="shared" si="105"/>
        <v>643628.89841818216</v>
      </c>
      <c r="AY194" s="142">
        <f>'گام اول '!AZ195</f>
        <v>0</v>
      </c>
      <c r="AZ194" s="142">
        <f>'گام اول '!BA195</f>
        <v>0</v>
      </c>
      <c r="BA194" s="142">
        <f>'گام اول '!BB195</f>
        <v>0</v>
      </c>
      <c r="BB194" s="142">
        <f>'گام اول '!BC195</f>
        <v>0</v>
      </c>
      <c r="BC194" s="142">
        <f>'گام اول '!BD195</f>
        <v>0</v>
      </c>
      <c r="BD194" s="142">
        <f>'گام اول '!BE195</f>
        <v>0</v>
      </c>
      <c r="BE194" s="142">
        <f>'گام اول '!BF195</f>
        <v>0</v>
      </c>
      <c r="BF194" s="143">
        <f t="shared" si="106"/>
        <v>5154962.4778727284</v>
      </c>
      <c r="BG194" s="140">
        <f t="shared" si="107"/>
        <v>64603650</v>
      </c>
      <c r="BH194" s="144">
        <f t="shared" si="108"/>
        <v>69758612.563636363</v>
      </c>
      <c r="BI194" s="398">
        <f t="shared" si="153"/>
        <v>6638737.5</v>
      </c>
      <c r="BJ194" s="145">
        <f t="shared" si="109"/>
        <v>3809297.5</v>
      </c>
      <c r="BK194" s="145">
        <f t="shared" si="110"/>
        <v>1142789.25</v>
      </c>
      <c r="BL194" s="146">
        <f t="shared" si="111"/>
        <v>1120000</v>
      </c>
      <c r="BM194" s="379">
        <v>0</v>
      </c>
      <c r="BN194" s="147">
        <f t="shared" si="112"/>
        <v>82469436.813636363</v>
      </c>
      <c r="BO194" s="148">
        <f t="shared" si="113"/>
        <v>64447622.563636363</v>
      </c>
      <c r="BP194" s="149">
        <f t="shared" si="114"/>
        <v>14822953.189636365</v>
      </c>
      <c r="BQ194" s="150">
        <f t="shared" si="115"/>
        <v>97292390.003272727</v>
      </c>
      <c r="BR194" s="151">
        <f t="shared" si="116"/>
        <v>100800</v>
      </c>
      <c r="BS194" s="147">
        <f t="shared" si="117"/>
        <v>97393190.003272727</v>
      </c>
      <c r="BT194" s="135">
        <v>0</v>
      </c>
      <c r="BU194" s="148">
        <f t="shared" si="118"/>
        <v>8246943.6813636366</v>
      </c>
      <c r="BV194" s="152">
        <f t="shared" si="119"/>
        <v>4123471.8406818183</v>
      </c>
      <c r="BW194" s="133">
        <f t="shared" si="120"/>
        <v>85022774.481227279</v>
      </c>
      <c r="BX194" s="147">
        <f t="shared" si="121"/>
        <v>11590824.25</v>
      </c>
      <c r="BY194" s="134">
        <f t="shared" si="122"/>
        <v>73431950.231227279</v>
      </c>
      <c r="CD194" s="388">
        <f>'گام اول '!AU195</f>
        <v>69758612.563636363</v>
      </c>
      <c r="CE194" s="389">
        <f>'گام اول '!AV195</f>
        <v>46436288.984181821</v>
      </c>
      <c r="CF194" s="389">
        <f>'گام اول '!AW195</f>
        <v>64447622.563636363</v>
      </c>
      <c r="CG194" s="389">
        <f>'گام اول '!AX195</f>
        <v>4511333.5794545459</v>
      </c>
      <c r="CH194" s="389">
        <f>'گام اول '!AY195</f>
        <v>643628.89841818216</v>
      </c>
      <c r="CI194" s="389">
        <f>'گام اول '!AZ195</f>
        <v>0</v>
      </c>
      <c r="CJ194" s="389">
        <f>'گام اول '!BA195</f>
        <v>0</v>
      </c>
      <c r="CK194" s="389">
        <f>'گام اول '!BB195</f>
        <v>0</v>
      </c>
      <c r="CL194" s="389">
        <f>'گام اول '!BC195</f>
        <v>0</v>
      </c>
      <c r="CM194" s="389">
        <f>'گام اول '!BD195</f>
        <v>0</v>
      </c>
      <c r="CN194" s="389">
        <f>'گام اول '!BE195</f>
        <v>0</v>
      </c>
      <c r="CO194" s="389">
        <f>'گام اول '!BF195</f>
        <v>0</v>
      </c>
      <c r="CP194" s="389">
        <f>'گام اول '!BG195</f>
        <v>5154962.4778727284</v>
      </c>
      <c r="CQ194" s="389">
        <f>'گام اول '!BH195</f>
        <v>64603650</v>
      </c>
      <c r="CR194" s="389">
        <f t="shared" si="123"/>
        <v>69758612.563636363</v>
      </c>
      <c r="CS194" s="399">
        <f t="shared" si="154"/>
        <v>6638737.5</v>
      </c>
      <c r="CT194" s="388">
        <f t="shared" si="124"/>
        <v>3809297.5</v>
      </c>
      <c r="CU194" s="389">
        <f t="shared" si="125"/>
        <v>1142789.25</v>
      </c>
      <c r="CV194" s="389">
        <f t="shared" si="126"/>
        <v>1120000</v>
      </c>
      <c r="CW194" s="55">
        <v>0</v>
      </c>
      <c r="CX194" s="389">
        <f t="shared" si="127"/>
        <v>82469436.813636363</v>
      </c>
      <c r="CY194" s="389">
        <f t="shared" si="128"/>
        <v>64447622.563636363</v>
      </c>
      <c r="CZ194" s="389">
        <f t="shared" si="129"/>
        <v>14822953.189636365</v>
      </c>
      <c r="DA194" s="389">
        <f t="shared" si="130"/>
        <v>97292390.003272727</v>
      </c>
      <c r="DB194" s="389">
        <f t="shared" si="131"/>
        <v>100800</v>
      </c>
      <c r="DC194" s="389">
        <f t="shared" si="132"/>
        <v>97393190.003272727</v>
      </c>
      <c r="DD194" s="394">
        <v>0</v>
      </c>
      <c r="DE194" s="389">
        <f t="shared" si="133"/>
        <v>8246943.6813636366</v>
      </c>
      <c r="DF194" s="389">
        <f t="shared" si="134"/>
        <v>4123471.8406818183</v>
      </c>
      <c r="DG194" s="389">
        <f t="shared" si="135"/>
        <v>85022774.481227279</v>
      </c>
      <c r="DH194" s="389">
        <f t="shared" si="136"/>
        <v>11590824.25</v>
      </c>
      <c r="DI194" s="389">
        <f t="shared" si="137"/>
        <v>73431950.231227279</v>
      </c>
      <c r="DJ194" s="389">
        <f t="shared" si="138"/>
        <v>0</v>
      </c>
      <c r="DL194" s="397">
        <f t="shared" si="139"/>
        <v>6638737.5</v>
      </c>
      <c r="DM194" s="397">
        <f t="shared" si="140"/>
        <v>0</v>
      </c>
    </row>
    <row r="195" spans="1:117" s="55" customFormat="1" ht="21" x14ac:dyDescent="0.2">
      <c r="A195" s="191">
        <f t="shared" si="102"/>
        <v>2655495</v>
      </c>
      <c r="B195" s="136">
        <f>'گام اول '!B196</f>
        <v>190</v>
      </c>
      <c r="C195" s="136">
        <f>'گام اول '!C196</f>
        <v>199</v>
      </c>
      <c r="D195" s="136">
        <f>'گام اول '!D196</f>
        <v>13415</v>
      </c>
      <c r="E195" s="136" t="str">
        <f>'گام اول '!E196</f>
        <v>علی</v>
      </c>
      <c r="F195" s="136" t="str">
        <f>'گام اول '!F196</f>
        <v>تدین</v>
      </c>
      <c r="G195" s="136" t="str">
        <f>'گام اول '!G196</f>
        <v xml:space="preserve">اداری </v>
      </c>
      <c r="H195" s="136" t="str">
        <f>'گام اول '!H196</f>
        <v>گلستان</v>
      </c>
      <c r="I195" s="136" t="str">
        <f>'گام اول '!I196</f>
        <v>141-813-3217217-1</v>
      </c>
      <c r="J195" s="136" t="str">
        <f>'گام اول '!J196</f>
        <v>2122605677</v>
      </c>
      <c r="K195" s="136" t="str">
        <f>'گام اول '!K196</f>
        <v>0037636606</v>
      </c>
      <c r="L195" s="136" t="str">
        <f>'گام اول '!L196</f>
        <v>گلستان</v>
      </c>
      <c r="M195" s="136" t="str">
        <f>'گام اول '!M196</f>
        <v>اداری-کارشناسی ارشد</v>
      </c>
      <c r="N195" s="120">
        <f>'گام اول '!N196</f>
        <v>0</v>
      </c>
      <c r="O195" s="119">
        <f>'گام اول '!O196</f>
        <v>0</v>
      </c>
      <c r="P195" s="121">
        <f>'گام اول '!P196</f>
        <v>0</v>
      </c>
      <c r="Q195" s="358">
        <f>'گام اول '!Q196</f>
        <v>30</v>
      </c>
      <c r="R195" s="358">
        <f>'گام اول '!R196</f>
        <v>78</v>
      </c>
      <c r="S195" s="358">
        <f>'گام اول '!S196</f>
        <v>0</v>
      </c>
      <c r="T195" s="358">
        <f>'گام اول '!T196</f>
        <v>0</v>
      </c>
      <c r="U195" s="137">
        <f>'گام اول '!U196</f>
        <v>0</v>
      </c>
      <c r="V195" s="120">
        <f>'گام اول '!W196</f>
        <v>0</v>
      </c>
      <c r="W195" s="121">
        <f>'گام اول '!X196</f>
        <v>0</v>
      </c>
      <c r="X195" s="366">
        <f>'گام اول '!Y196</f>
        <v>0</v>
      </c>
      <c r="Y195" s="366">
        <f>'گام اول '!Z196</f>
        <v>0</v>
      </c>
      <c r="Z195" s="138">
        <f>'گام اول '!AA196</f>
        <v>1642901</v>
      </c>
      <c r="AA195" s="138">
        <f>'گام اول '!AB196</f>
        <v>46667</v>
      </c>
      <c r="AB195" s="138">
        <f>'گام اول '!AC196</f>
        <v>1689568</v>
      </c>
      <c r="AC195" s="138">
        <f>'گام اول '!AD196</f>
        <v>4500000</v>
      </c>
      <c r="AD195" s="138">
        <f>'گام اول '!AE196</f>
        <v>6000000</v>
      </c>
      <c r="AE195" s="139">
        <f>'گام اول '!AF196</f>
        <v>322553.89090909087</v>
      </c>
      <c r="AF195" s="122">
        <f>'گام اول '!AG196</f>
        <v>49287030</v>
      </c>
      <c r="AG195" s="123">
        <f>'گام اول '!AH196</f>
        <v>1400010</v>
      </c>
      <c r="AH195" s="123">
        <f>'گام اول '!AI196</f>
        <v>25159203.490909088</v>
      </c>
      <c r="AI195" s="123">
        <f>'گام اول '!AJ196</f>
        <v>0</v>
      </c>
      <c r="AJ195" s="123">
        <f>'گام اول '!AK196</f>
        <v>4500000</v>
      </c>
      <c r="AK195" s="123">
        <f>'گام اول '!AL196</f>
        <v>6000000</v>
      </c>
      <c r="AL195" s="123">
        <f>'گام اول '!AM196</f>
        <v>0</v>
      </c>
      <c r="AM195" s="123">
        <f>'گام اول '!AN196</f>
        <v>0</v>
      </c>
      <c r="AN195" s="123">
        <f>'گام اول '!AO196</f>
        <v>0</v>
      </c>
      <c r="AO195" s="123">
        <f>'گام اول '!AP196</f>
        <v>4800000</v>
      </c>
      <c r="AP195" s="123">
        <f>'گام اول '!AQ196</f>
        <v>0</v>
      </c>
      <c r="AQ195" s="123">
        <f>'گام اول '!AR196</f>
        <v>0</v>
      </c>
      <c r="AR195" s="123">
        <f>'گام اول '!AS196</f>
        <v>0</v>
      </c>
      <c r="AS195" s="375">
        <f>'گام اول '!AT196</f>
        <v>0</v>
      </c>
      <c r="AT195" s="368">
        <f t="shared" si="103"/>
        <v>91146243.490909085</v>
      </c>
      <c r="AU195" s="173">
        <f>'گام اول '!AV196</f>
        <v>69466006.446545452</v>
      </c>
      <c r="AV195" s="141">
        <f>'گام اول '!AW196</f>
        <v>91146243.490909085</v>
      </c>
      <c r="AW195" s="142">
        <f t="shared" si="104"/>
        <v>6380237.0443636365</v>
      </c>
      <c r="AX195" s="75">
        <f t="shared" si="105"/>
        <v>2946600.6446545455</v>
      </c>
      <c r="AY195" s="142">
        <f>'گام اول '!AZ196</f>
        <v>0</v>
      </c>
      <c r="AZ195" s="142">
        <f>'گام اول '!BA196</f>
        <v>0</v>
      </c>
      <c r="BA195" s="142">
        <f>'گام اول '!BB196</f>
        <v>0</v>
      </c>
      <c r="BB195" s="142">
        <f>'گام اول '!BC196</f>
        <v>0</v>
      </c>
      <c r="BC195" s="142">
        <f>'گام اول '!BD196</f>
        <v>0</v>
      </c>
      <c r="BD195" s="142">
        <f>'گام اول '!BE196</f>
        <v>0</v>
      </c>
      <c r="BE195" s="142">
        <f>'گام اول '!BF196</f>
        <v>0</v>
      </c>
      <c r="BF195" s="143">
        <f t="shared" si="106"/>
        <v>9326837.6890181825</v>
      </c>
      <c r="BG195" s="140">
        <f t="shared" si="107"/>
        <v>81819405</v>
      </c>
      <c r="BH195" s="144">
        <f t="shared" si="108"/>
        <v>91146243.490909085</v>
      </c>
      <c r="BI195" s="398">
        <f t="shared" si="153"/>
        <v>6638737.5</v>
      </c>
      <c r="BJ195" s="145">
        <f t="shared" si="109"/>
        <v>4223920</v>
      </c>
      <c r="BK195" s="145">
        <f t="shared" si="110"/>
        <v>1267176</v>
      </c>
      <c r="BL195" s="146">
        <f t="shared" si="111"/>
        <v>1120000</v>
      </c>
      <c r="BM195" s="379">
        <v>0</v>
      </c>
      <c r="BN195" s="147">
        <f t="shared" si="112"/>
        <v>104396076.99090908</v>
      </c>
      <c r="BO195" s="148">
        <f t="shared" si="113"/>
        <v>91146243.490909085</v>
      </c>
      <c r="BP195" s="149">
        <f t="shared" si="114"/>
        <v>20963636.00290909</v>
      </c>
      <c r="BQ195" s="150">
        <f t="shared" si="115"/>
        <v>125359712.99381818</v>
      </c>
      <c r="BR195" s="151">
        <f t="shared" si="116"/>
        <v>100800</v>
      </c>
      <c r="BS195" s="147">
        <f t="shared" si="117"/>
        <v>125460512.99381818</v>
      </c>
      <c r="BT195" s="135">
        <v>0</v>
      </c>
      <c r="BU195" s="148">
        <f t="shared" si="118"/>
        <v>10439607.699090909</v>
      </c>
      <c r="BV195" s="152">
        <f t="shared" si="119"/>
        <v>5219803.8495454546</v>
      </c>
      <c r="BW195" s="133">
        <f t="shared" si="120"/>
        <v>109801101.44518182</v>
      </c>
      <c r="BX195" s="147">
        <f t="shared" si="121"/>
        <v>12129833.5</v>
      </c>
      <c r="BY195" s="134">
        <f t="shared" si="122"/>
        <v>97671267.945181817</v>
      </c>
      <c r="CD195" s="388">
        <f>'گام اول '!AU196</f>
        <v>91146243.490909085</v>
      </c>
      <c r="CE195" s="389">
        <f>'گام اول '!AV196</f>
        <v>69466006.446545452</v>
      </c>
      <c r="CF195" s="389">
        <f>'گام اول '!AW196</f>
        <v>91146243.490909085</v>
      </c>
      <c r="CG195" s="389">
        <f>'گام اول '!AX196</f>
        <v>6380237.0443636365</v>
      </c>
      <c r="CH195" s="389">
        <f>'گام اول '!AY196</f>
        <v>2946600.6446545455</v>
      </c>
      <c r="CI195" s="389">
        <f>'گام اول '!AZ196</f>
        <v>0</v>
      </c>
      <c r="CJ195" s="389">
        <f>'گام اول '!BA196</f>
        <v>0</v>
      </c>
      <c r="CK195" s="389">
        <f>'گام اول '!BB196</f>
        <v>0</v>
      </c>
      <c r="CL195" s="389">
        <f>'گام اول '!BC196</f>
        <v>0</v>
      </c>
      <c r="CM195" s="389">
        <f>'گام اول '!BD196</f>
        <v>0</v>
      </c>
      <c r="CN195" s="389">
        <f>'گام اول '!BE196</f>
        <v>0</v>
      </c>
      <c r="CO195" s="389">
        <f>'گام اول '!BF196</f>
        <v>0</v>
      </c>
      <c r="CP195" s="389">
        <f>'گام اول '!BG196</f>
        <v>9326837.6890181825</v>
      </c>
      <c r="CQ195" s="389">
        <f>'گام اول '!BH196</f>
        <v>81819405</v>
      </c>
      <c r="CR195" s="389">
        <f t="shared" si="123"/>
        <v>91146243.490909085</v>
      </c>
      <c r="CS195" s="399">
        <f t="shared" si="154"/>
        <v>6638737.5</v>
      </c>
      <c r="CT195" s="388">
        <f t="shared" si="124"/>
        <v>4223920</v>
      </c>
      <c r="CU195" s="389">
        <f t="shared" si="125"/>
        <v>1267176</v>
      </c>
      <c r="CV195" s="389">
        <f t="shared" si="126"/>
        <v>1120000</v>
      </c>
      <c r="CW195" s="55">
        <v>0</v>
      </c>
      <c r="CX195" s="389">
        <f t="shared" si="127"/>
        <v>104396076.99090908</v>
      </c>
      <c r="CY195" s="389">
        <f t="shared" si="128"/>
        <v>91146243.490909085</v>
      </c>
      <c r="CZ195" s="389">
        <f t="shared" si="129"/>
        <v>20963636.00290909</v>
      </c>
      <c r="DA195" s="389">
        <f t="shared" si="130"/>
        <v>125359712.99381818</v>
      </c>
      <c r="DB195" s="389">
        <f t="shared" si="131"/>
        <v>100800</v>
      </c>
      <c r="DC195" s="389">
        <f t="shared" si="132"/>
        <v>125460512.99381818</v>
      </c>
      <c r="DD195" s="394">
        <v>0</v>
      </c>
      <c r="DE195" s="389">
        <f t="shared" si="133"/>
        <v>10439607.699090909</v>
      </c>
      <c r="DF195" s="389">
        <f t="shared" si="134"/>
        <v>5219803.8495454546</v>
      </c>
      <c r="DG195" s="389">
        <f t="shared" si="135"/>
        <v>109801101.44518182</v>
      </c>
      <c r="DH195" s="389">
        <f t="shared" si="136"/>
        <v>12129833.5</v>
      </c>
      <c r="DI195" s="389">
        <f t="shared" si="137"/>
        <v>97671267.945181817</v>
      </c>
      <c r="DJ195" s="389">
        <f t="shared" si="138"/>
        <v>0</v>
      </c>
      <c r="DL195" s="397">
        <f t="shared" si="139"/>
        <v>6638737.5</v>
      </c>
      <c r="DM195" s="397">
        <f t="shared" si="140"/>
        <v>0</v>
      </c>
    </row>
    <row r="196" spans="1:117" s="55" customFormat="1" ht="21" x14ac:dyDescent="0.2">
      <c r="A196" s="191">
        <f t="shared" si="102"/>
        <v>2655495</v>
      </c>
      <c r="B196" s="136">
        <f>'گام اول '!B197</f>
        <v>191</v>
      </c>
      <c r="C196" s="136">
        <f>'گام اول '!C197</f>
        <v>200</v>
      </c>
      <c r="D196" s="136">
        <f>'گام اول '!D197</f>
        <v>13419</v>
      </c>
      <c r="E196" s="136" t="str">
        <f>'گام اول '!E197</f>
        <v>مهناز</v>
      </c>
      <c r="F196" s="136" t="str">
        <f>'گام اول '!F197</f>
        <v>ثلاثی</v>
      </c>
      <c r="G196" s="136" t="str">
        <f>'گام اول '!G197</f>
        <v xml:space="preserve">اداری </v>
      </c>
      <c r="H196" s="136" t="str">
        <f>'گام اول '!H197</f>
        <v>گلستان</v>
      </c>
      <c r="I196" s="136" t="str">
        <f>'گام اول '!I197</f>
        <v>141-813-3852824-1</v>
      </c>
      <c r="J196" s="136">
        <f>'گام اول '!J197</f>
        <v>2181349134</v>
      </c>
      <c r="K196" s="136" t="str">
        <f>'گام اول '!K197</f>
        <v>0037636417</v>
      </c>
      <c r="L196" s="136" t="str">
        <f>'گام اول '!L197</f>
        <v>گلستان</v>
      </c>
      <c r="M196" s="136" t="str">
        <f>'گام اول '!M197</f>
        <v>اداری-کارشناسی</v>
      </c>
      <c r="N196" s="120">
        <f>'گام اول '!N197</f>
        <v>0</v>
      </c>
      <c r="O196" s="119">
        <f>'گام اول '!O197</f>
        <v>0</v>
      </c>
      <c r="P196" s="121">
        <f>'گام اول '!P197</f>
        <v>0</v>
      </c>
      <c r="Q196" s="358">
        <f>'گام اول '!Q197</f>
        <v>30</v>
      </c>
      <c r="R196" s="358">
        <f>'گام اول '!R197</f>
        <v>34</v>
      </c>
      <c r="S196" s="358">
        <f>'گام اول '!S197</f>
        <v>0</v>
      </c>
      <c r="T196" s="358">
        <f>'گام اول '!T197</f>
        <v>0</v>
      </c>
      <c r="U196" s="137">
        <f>'گام اول '!U197</f>
        <v>0</v>
      </c>
      <c r="V196" s="120">
        <f>'گام اول '!W197</f>
        <v>0</v>
      </c>
      <c r="W196" s="121">
        <f>'گام اول '!X197</f>
        <v>0</v>
      </c>
      <c r="X196" s="366">
        <f>'گام اول '!Y197</f>
        <v>0</v>
      </c>
      <c r="Y196" s="366">
        <f>'گام اول '!Z197</f>
        <v>0</v>
      </c>
      <c r="Z196" s="138">
        <f>'گام اول '!AA197</f>
        <v>1477052</v>
      </c>
      <c r="AA196" s="138">
        <f>'گام اول '!AB197</f>
        <v>46667</v>
      </c>
      <c r="AB196" s="138">
        <f>'گام اول '!AC197</f>
        <v>1523719</v>
      </c>
      <c r="AC196" s="138">
        <f>'گام اول '!AD197</f>
        <v>4500000</v>
      </c>
      <c r="AD196" s="138">
        <f>'گام اول '!AE197</f>
        <v>6000000</v>
      </c>
      <c r="AE196" s="139">
        <f>'گام اول '!AF197</f>
        <v>290891.80909090908</v>
      </c>
      <c r="AF196" s="122">
        <f>'گام اول '!AG197</f>
        <v>44311560</v>
      </c>
      <c r="AG196" s="123">
        <f>'گام اول '!AH197</f>
        <v>1400010</v>
      </c>
      <c r="AH196" s="123">
        <f>'گام اول '!AI197</f>
        <v>9890321.5090909079</v>
      </c>
      <c r="AI196" s="123">
        <f>'گام اول '!AJ197</f>
        <v>0</v>
      </c>
      <c r="AJ196" s="123">
        <f>'گام اول '!AK197</f>
        <v>4500000</v>
      </c>
      <c r="AK196" s="123">
        <f>'گام اول '!AL197</f>
        <v>6000000</v>
      </c>
      <c r="AL196" s="123">
        <f>'گام اول '!AM197</f>
        <v>0</v>
      </c>
      <c r="AM196" s="123">
        <f>'گام اول '!AN197</f>
        <v>0</v>
      </c>
      <c r="AN196" s="123">
        <f>'گام اول '!AO197</f>
        <v>0</v>
      </c>
      <c r="AO196" s="123">
        <f>'گام اول '!AP197</f>
        <v>4600000</v>
      </c>
      <c r="AP196" s="123">
        <f>'گام اول '!AQ197</f>
        <v>0</v>
      </c>
      <c r="AQ196" s="123">
        <f>'گام اول '!AR197</f>
        <v>0</v>
      </c>
      <c r="AR196" s="123">
        <f>'گام اول '!AS197</f>
        <v>0</v>
      </c>
      <c r="AS196" s="375">
        <f>'گام اول '!AT197</f>
        <v>0</v>
      </c>
      <c r="AT196" s="368">
        <f t="shared" si="103"/>
        <v>70701891.5090909</v>
      </c>
      <c r="AU196" s="173">
        <f>'گام اول '!AV197</f>
        <v>50652759.103454538</v>
      </c>
      <c r="AV196" s="141">
        <f>'گام اول '!AW197</f>
        <v>70701891.5090909</v>
      </c>
      <c r="AW196" s="142">
        <f t="shared" si="104"/>
        <v>4949132.4056363637</v>
      </c>
      <c r="AX196" s="75">
        <f t="shared" si="105"/>
        <v>1065275.9103454538</v>
      </c>
      <c r="AY196" s="142">
        <f>'گام اول '!AZ197</f>
        <v>0</v>
      </c>
      <c r="AZ196" s="142">
        <f>'گام اول '!BA197</f>
        <v>0</v>
      </c>
      <c r="BA196" s="142">
        <f>'گام اول '!BB197</f>
        <v>0</v>
      </c>
      <c r="BB196" s="142">
        <f>'گام اول '!BC197</f>
        <v>0</v>
      </c>
      <c r="BC196" s="142">
        <f>'گام اول '!BD197</f>
        <v>0</v>
      </c>
      <c r="BD196" s="142">
        <f>'گام اول '!BE197</f>
        <v>0</v>
      </c>
      <c r="BE196" s="142">
        <f>'گام اول '!BF197</f>
        <v>0</v>
      </c>
      <c r="BF196" s="143">
        <f t="shared" si="106"/>
        <v>6014408.3159818174</v>
      </c>
      <c r="BG196" s="140">
        <f t="shared" si="107"/>
        <v>64687483</v>
      </c>
      <c r="BH196" s="144">
        <f t="shared" si="108"/>
        <v>70701891.5090909</v>
      </c>
      <c r="BI196" s="398">
        <f t="shared" si="153"/>
        <v>6638737.5</v>
      </c>
      <c r="BJ196" s="145">
        <f t="shared" si="109"/>
        <v>3809297.5</v>
      </c>
      <c r="BK196" s="145">
        <f t="shared" si="110"/>
        <v>1142789.25</v>
      </c>
      <c r="BL196" s="146">
        <f t="shared" si="111"/>
        <v>1120000</v>
      </c>
      <c r="BM196" s="379">
        <v>0</v>
      </c>
      <c r="BN196" s="147">
        <f t="shared" si="112"/>
        <v>83412715.7590909</v>
      </c>
      <c r="BO196" s="148">
        <f t="shared" si="113"/>
        <v>70701891.5090909</v>
      </c>
      <c r="BP196" s="149">
        <f t="shared" si="114"/>
        <v>16261435.047090909</v>
      </c>
      <c r="BQ196" s="150">
        <f t="shared" si="115"/>
        <v>99674150.806181803</v>
      </c>
      <c r="BR196" s="151">
        <f t="shared" si="116"/>
        <v>100800</v>
      </c>
      <c r="BS196" s="147">
        <f t="shared" si="117"/>
        <v>99774950.806181803</v>
      </c>
      <c r="BT196" s="135">
        <v>0</v>
      </c>
      <c r="BU196" s="148">
        <f t="shared" si="118"/>
        <v>8341271.5759090902</v>
      </c>
      <c r="BV196" s="152">
        <f t="shared" si="119"/>
        <v>4170635.7879545451</v>
      </c>
      <c r="BW196" s="133">
        <f t="shared" si="120"/>
        <v>87263043.442318171</v>
      </c>
      <c r="BX196" s="147">
        <f t="shared" si="121"/>
        <v>11590824.25</v>
      </c>
      <c r="BY196" s="134">
        <f t="shared" si="122"/>
        <v>75672219.192318171</v>
      </c>
      <c r="CD196" s="388">
        <f>'گام اول '!AU197</f>
        <v>70701891.5090909</v>
      </c>
      <c r="CE196" s="389">
        <f>'گام اول '!AV197</f>
        <v>50652759.103454538</v>
      </c>
      <c r="CF196" s="389">
        <f>'گام اول '!AW197</f>
        <v>70701891.5090909</v>
      </c>
      <c r="CG196" s="389">
        <f>'گام اول '!AX197</f>
        <v>4949132.4056363637</v>
      </c>
      <c r="CH196" s="389">
        <f>'گام اول '!AY197</f>
        <v>1065275.9103454538</v>
      </c>
      <c r="CI196" s="389">
        <f>'گام اول '!AZ197</f>
        <v>0</v>
      </c>
      <c r="CJ196" s="389">
        <f>'گام اول '!BA197</f>
        <v>0</v>
      </c>
      <c r="CK196" s="389">
        <f>'گام اول '!BB197</f>
        <v>0</v>
      </c>
      <c r="CL196" s="389">
        <f>'گام اول '!BC197</f>
        <v>0</v>
      </c>
      <c r="CM196" s="389">
        <f>'گام اول '!BD197</f>
        <v>0</v>
      </c>
      <c r="CN196" s="389">
        <f>'گام اول '!BE197</f>
        <v>0</v>
      </c>
      <c r="CO196" s="389">
        <f>'گام اول '!BF197</f>
        <v>0</v>
      </c>
      <c r="CP196" s="389">
        <f>'گام اول '!BG197</f>
        <v>6014408.3159818174</v>
      </c>
      <c r="CQ196" s="389">
        <f>'گام اول '!BH197</f>
        <v>64687483</v>
      </c>
      <c r="CR196" s="389">
        <f t="shared" si="123"/>
        <v>70701891.5090909</v>
      </c>
      <c r="CS196" s="399">
        <f t="shared" si="154"/>
        <v>6638737.5</v>
      </c>
      <c r="CT196" s="388">
        <f t="shared" si="124"/>
        <v>3809297.5</v>
      </c>
      <c r="CU196" s="389">
        <f t="shared" si="125"/>
        <v>1142789.25</v>
      </c>
      <c r="CV196" s="389">
        <f t="shared" si="126"/>
        <v>1120000</v>
      </c>
      <c r="CW196" s="55">
        <v>0</v>
      </c>
      <c r="CX196" s="389">
        <f t="shared" si="127"/>
        <v>83412715.7590909</v>
      </c>
      <c r="CY196" s="389">
        <f t="shared" si="128"/>
        <v>70701891.5090909</v>
      </c>
      <c r="CZ196" s="389">
        <f t="shared" si="129"/>
        <v>16261435.047090909</v>
      </c>
      <c r="DA196" s="389">
        <f t="shared" si="130"/>
        <v>99674150.806181803</v>
      </c>
      <c r="DB196" s="389">
        <f t="shared" si="131"/>
        <v>100800</v>
      </c>
      <c r="DC196" s="389">
        <f t="shared" si="132"/>
        <v>99774950.806181803</v>
      </c>
      <c r="DD196" s="394">
        <v>0</v>
      </c>
      <c r="DE196" s="389">
        <f t="shared" si="133"/>
        <v>8341271.5759090902</v>
      </c>
      <c r="DF196" s="389">
        <f t="shared" si="134"/>
        <v>4170635.7879545451</v>
      </c>
      <c r="DG196" s="389">
        <f t="shared" si="135"/>
        <v>87263043.442318171</v>
      </c>
      <c r="DH196" s="389">
        <f t="shared" si="136"/>
        <v>11590824.25</v>
      </c>
      <c r="DI196" s="389">
        <f t="shared" si="137"/>
        <v>75672219.192318171</v>
      </c>
      <c r="DJ196" s="389">
        <f t="shared" si="138"/>
        <v>0</v>
      </c>
      <c r="DL196" s="397">
        <f t="shared" si="139"/>
        <v>6638737.5</v>
      </c>
      <c r="DM196" s="397">
        <f t="shared" si="140"/>
        <v>0</v>
      </c>
    </row>
    <row r="197" spans="1:117" s="55" customFormat="1" ht="21" x14ac:dyDescent="0.2">
      <c r="A197" s="191">
        <f t="shared" si="102"/>
        <v>2655495</v>
      </c>
      <c r="B197" s="136">
        <f>'گام اول '!B198</f>
        <v>192</v>
      </c>
      <c r="C197" s="136">
        <f>'گام اول '!C198</f>
        <v>201</v>
      </c>
      <c r="D197" s="136">
        <f>'گام اول '!D198</f>
        <v>13425</v>
      </c>
      <c r="E197" s="136" t="str">
        <f>'گام اول '!E198</f>
        <v>فاطمه</v>
      </c>
      <c r="F197" s="136" t="str">
        <f>'گام اول '!F198</f>
        <v>قادری</v>
      </c>
      <c r="G197" s="136" t="str">
        <f>'گام اول '!G198</f>
        <v xml:space="preserve">اداری </v>
      </c>
      <c r="H197" s="136" t="str">
        <f>'گام اول '!H198</f>
        <v>گلستان</v>
      </c>
      <c r="I197" s="136" t="str">
        <f>'گام اول '!I198</f>
        <v>141-700-1182158-2</v>
      </c>
      <c r="J197" s="136">
        <f>'گام اول '!J198</f>
        <v>2122605774</v>
      </c>
      <c r="K197" s="136" t="str">
        <f>'گام اول '!K198</f>
        <v>0037634613</v>
      </c>
      <c r="L197" s="136" t="str">
        <f>'گام اول '!L198</f>
        <v>گلستان</v>
      </c>
      <c r="M197" s="136" t="str">
        <f>'گام اول '!M198</f>
        <v>اداری-کارشناسی ارشد</v>
      </c>
      <c r="N197" s="120">
        <f>'گام اول '!N198</f>
        <v>0</v>
      </c>
      <c r="O197" s="119">
        <f>'گام اول '!O198</f>
        <v>0</v>
      </c>
      <c r="P197" s="121">
        <f>'گام اول '!P198</f>
        <v>0</v>
      </c>
      <c r="Q197" s="358">
        <f>'گام اول '!Q198</f>
        <v>30</v>
      </c>
      <c r="R197" s="358">
        <f>'گام اول '!R198</f>
        <v>28</v>
      </c>
      <c r="S197" s="358">
        <f>'گام اول '!S198</f>
        <v>0</v>
      </c>
      <c r="T197" s="358">
        <f>'گام اول '!T198</f>
        <v>0</v>
      </c>
      <c r="U197" s="137">
        <f>'گام اول '!U198</f>
        <v>0</v>
      </c>
      <c r="V197" s="120">
        <f>'گام اول '!W198</f>
        <v>0</v>
      </c>
      <c r="W197" s="121">
        <f>'گام اول '!X198</f>
        <v>0</v>
      </c>
      <c r="X197" s="366">
        <f>'گام اول '!Y198</f>
        <v>0</v>
      </c>
      <c r="Y197" s="366">
        <f>'گام اول '!Z198</f>
        <v>0</v>
      </c>
      <c r="Z197" s="138">
        <f>'گام اول '!AA198</f>
        <v>1642901</v>
      </c>
      <c r="AA197" s="138">
        <f>'گام اول '!AB198</f>
        <v>46667</v>
      </c>
      <c r="AB197" s="138">
        <f>'گام اول '!AC198</f>
        <v>1689568</v>
      </c>
      <c r="AC197" s="138">
        <f>'گام اول '!AD198</f>
        <v>4500000</v>
      </c>
      <c r="AD197" s="138">
        <f>'گام اول '!AE198</f>
        <v>6000000</v>
      </c>
      <c r="AE197" s="139">
        <f>'گام اول '!AF198</f>
        <v>322553.89090909087</v>
      </c>
      <c r="AF197" s="122">
        <f>'گام اول '!AG198</f>
        <v>49287030</v>
      </c>
      <c r="AG197" s="123">
        <f>'گام اول '!AH198</f>
        <v>1400010</v>
      </c>
      <c r="AH197" s="123">
        <f>'گام اول '!AI198</f>
        <v>9031508.9454545453</v>
      </c>
      <c r="AI197" s="123">
        <f>'گام اول '!AJ198</f>
        <v>0</v>
      </c>
      <c r="AJ197" s="123">
        <f>'گام اول '!AK198</f>
        <v>4500000</v>
      </c>
      <c r="AK197" s="123">
        <f>'گام اول '!AL198</f>
        <v>6000000</v>
      </c>
      <c r="AL197" s="123">
        <f>'گام اول '!AM198</f>
        <v>0</v>
      </c>
      <c r="AM197" s="123">
        <f>'گام اول '!AN198</f>
        <v>0</v>
      </c>
      <c r="AN197" s="123">
        <f>'گام اول '!AO198</f>
        <v>0</v>
      </c>
      <c r="AO197" s="123">
        <f>'گام اول '!AP198</f>
        <v>4600000</v>
      </c>
      <c r="AP197" s="123">
        <f>'گام اول '!AQ198</f>
        <v>0</v>
      </c>
      <c r="AQ197" s="123">
        <f>'گام اول '!AR198</f>
        <v>0</v>
      </c>
      <c r="AR197" s="123">
        <f>'گام اول '!AS198</f>
        <v>0</v>
      </c>
      <c r="AS197" s="375">
        <f>'گام اول '!AT198</f>
        <v>0</v>
      </c>
      <c r="AT197" s="368">
        <f t="shared" si="103"/>
        <v>74818548.945454538</v>
      </c>
      <c r="AU197" s="173">
        <f>'گام اول '!AV198</f>
        <v>54481250.519272715</v>
      </c>
      <c r="AV197" s="141">
        <f>'گام اول '!AW198</f>
        <v>74818548.945454538</v>
      </c>
      <c r="AW197" s="142">
        <f t="shared" si="104"/>
        <v>5237298.4261818184</v>
      </c>
      <c r="AX197" s="75">
        <f t="shared" si="105"/>
        <v>1448125.0519272715</v>
      </c>
      <c r="AY197" s="142">
        <f>'گام اول '!AZ198</f>
        <v>0</v>
      </c>
      <c r="AZ197" s="142">
        <f>'گام اول '!BA198</f>
        <v>0</v>
      </c>
      <c r="BA197" s="142">
        <f>'گام اول '!BB198</f>
        <v>0</v>
      </c>
      <c r="BB197" s="142">
        <f>'گام اول '!BC198</f>
        <v>0</v>
      </c>
      <c r="BC197" s="142">
        <f>'گام اول '!BD198</f>
        <v>0</v>
      </c>
      <c r="BD197" s="142">
        <f>'گام اول '!BE198</f>
        <v>0</v>
      </c>
      <c r="BE197" s="142">
        <f>'گام اول '!BF198</f>
        <v>0</v>
      </c>
      <c r="BF197" s="143">
        <f t="shared" si="106"/>
        <v>6685423.4781090897</v>
      </c>
      <c r="BG197" s="140">
        <f t="shared" si="107"/>
        <v>68133125</v>
      </c>
      <c r="BH197" s="144">
        <f t="shared" si="108"/>
        <v>74818548.945454538</v>
      </c>
      <c r="BI197" s="398">
        <f t="shared" si="153"/>
        <v>6638737.5</v>
      </c>
      <c r="BJ197" s="145">
        <f t="shared" si="109"/>
        <v>4223920</v>
      </c>
      <c r="BK197" s="145">
        <f t="shared" si="110"/>
        <v>1267176</v>
      </c>
      <c r="BL197" s="146">
        <f t="shared" si="111"/>
        <v>1120000</v>
      </c>
      <c r="BM197" s="379">
        <v>0</v>
      </c>
      <c r="BN197" s="147">
        <f t="shared" si="112"/>
        <v>88068382.445454538</v>
      </c>
      <c r="BO197" s="148">
        <f t="shared" si="113"/>
        <v>74818548.945454538</v>
      </c>
      <c r="BP197" s="149">
        <f t="shared" si="114"/>
        <v>17208266.257454544</v>
      </c>
      <c r="BQ197" s="150">
        <f t="shared" si="115"/>
        <v>105276648.70290908</v>
      </c>
      <c r="BR197" s="151">
        <f t="shared" si="116"/>
        <v>100800</v>
      </c>
      <c r="BS197" s="147">
        <f t="shared" si="117"/>
        <v>105377448.70290908</v>
      </c>
      <c r="BT197" s="135">
        <v>0</v>
      </c>
      <c r="BU197" s="148">
        <f t="shared" si="118"/>
        <v>8806838.2445454542</v>
      </c>
      <c r="BV197" s="152">
        <f t="shared" si="119"/>
        <v>4403419.1222727271</v>
      </c>
      <c r="BW197" s="133">
        <f t="shared" si="120"/>
        <v>92167191.336090893</v>
      </c>
      <c r="BX197" s="147">
        <f t="shared" si="121"/>
        <v>12129833.5</v>
      </c>
      <c r="BY197" s="134">
        <f t="shared" si="122"/>
        <v>80037357.836090893</v>
      </c>
      <c r="CD197" s="388">
        <f>'گام اول '!AU198</f>
        <v>74818548.945454538</v>
      </c>
      <c r="CE197" s="389">
        <f>'گام اول '!AV198</f>
        <v>54481250.519272715</v>
      </c>
      <c r="CF197" s="389">
        <f>'گام اول '!AW198</f>
        <v>74818548.945454538</v>
      </c>
      <c r="CG197" s="389">
        <f>'گام اول '!AX198</f>
        <v>5237298.4261818184</v>
      </c>
      <c r="CH197" s="389">
        <f>'گام اول '!AY198</f>
        <v>1448125.0519272715</v>
      </c>
      <c r="CI197" s="389">
        <f>'گام اول '!AZ198</f>
        <v>0</v>
      </c>
      <c r="CJ197" s="389">
        <f>'گام اول '!BA198</f>
        <v>0</v>
      </c>
      <c r="CK197" s="389">
        <f>'گام اول '!BB198</f>
        <v>0</v>
      </c>
      <c r="CL197" s="389">
        <f>'گام اول '!BC198</f>
        <v>0</v>
      </c>
      <c r="CM197" s="389">
        <f>'گام اول '!BD198</f>
        <v>0</v>
      </c>
      <c r="CN197" s="389">
        <f>'گام اول '!BE198</f>
        <v>0</v>
      </c>
      <c r="CO197" s="389">
        <f>'گام اول '!BF198</f>
        <v>0</v>
      </c>
      <c r="CP197" s="389">
        <f>'گام اول '!BG198</f>
        <v>6685423.4781090897</v>
      </c>
      <c r="CQ197" s="389">
        <f>'گام اول '!BH198</f>
        <v>68133125</v>
      </c>
      <c r="CR197" s="389">
        <f t="shared" si="123"/>
        <v>74818548.945454538</v>
      </c>
      <c r="CS197" s="399">
        <f t="shared" si="154"/>
        <v>6638737.5</v>
      </c>
      <c r="CT197" s="388">
        <f t="shared" si="124"/>
        <v>4223920</v>
      </c>
      <c r="CU197" s="389">
        <f t="shared" si="125"/>
        <v>1267176</v>
      </c>
      <c r="CV197" s="389">
        <f t="shared" si="126"/>
        <v>1120000</v>
      </c>
      <c r="CW197" s="55">
        <v>0</v>
      </c>
      <c r="CX197" s="389">
        <f t="shared" si="127"/>
        <v>88068382.445454538</v>
      </c>
      <c r="CY197" s="389">
        <f t="shared" si="128"/>
        <v>74818548.945454538</v>
      </c>
      <c r="CZ197" s="389">
        <f t="shared" si="129"/>
        <v>17208266.257454544</v>
      </c>
      <c r="DA197" s="389">
        <f t="shared" si="130"/>
        <v>105276648.70290908</v>
      </c>
      <c r="DB197" s="389">
        <f t="shared" si="131"/>
        <v>100800</v>
      </c>
      <c r="DC197" s="389">
        <f t="shared" si="132"/>
        <v>105377448.70290908</v>
      </c>
      <c r="DD197" s="394">
        <v>0</v>
      </c>
      <c r="DE197" s="389">
        <f t="shared" si="133"/>
        <v>8806838.2445454542</v>
      </c>
      <c r="DF197" s="389">
        <f t="shared" si="134"/>
        <v>4403419.1222727271</v>
      </c>
      <c r="DG197" s="389">
        <f t="shared" si="135"/>
        <v>92167191.336090893</v>
      </c>
      <c r="DH197" s="389">
        <f t="shared" si="136"/>
        <v>12129833.5</v>
      </c>
      <c r="DI197" s="389">
        <f t="shared" si="137"/>
        <v>80037357.836090893</v>
      </c>
      <c r="DJ197" s="389">
        <f t="shared" si="138"/>
        <v>0</v>
      </c>
      <c r="DL197" s="397">
        <f t="shared" si="139"/>
        <v>6638737.5</v>
      </c>
      <c r="DM197" s="397">
        <f t="shared" si="140"/>
        <v>0</v>
      </c>
    </row>
    <row r="198" spans="1:117" s="55" customFormat="1" ht="21" x14ac:dyDescent="0.2">
      <c r="A198" s="191">
        <f t="shared" si="102"/>
        <v>2655495</v>
      </c>
      <c r="B198" s="136">
        <f>'گام اول '!B199</f>
        <v>193</v>
      </c>
      <c r="C198" s="136">
        <f>'گام اول '!C199</f>
        <v>202</v>
      </c>
      <c r="D198" s="136">
        <f>'گام اول '!D199</f>
        <v>13413</v>
      </c>
      <c r="E198" s="136" t="str">
        <f>'گام اول '!E199</f>
        <v>فاطمه</v>
      </c>
      <c r="F198" s="136" t="str">
        <f>'گام اول '!F199</f>
        <v>عادلی زاده</v>
      </c>
      <c r="G198" s="136" t="str">
        <f>'گام اول '!G199</f>
        <v xml:space="preserve">اداری </v>
      </c>
      <c r="H198" s="136" t="str">
        <f>'گام اول '!H199</f>
        <v>گلستان</v>
      </c>
      <c r="I198" s="136" t="str">
        <f>'گام اول '!I199</f>
        <v>141-813-3852850-1</v>
      </c>
      <c r="J198" s="136">
        <f>'گام اول '!J199</f>
        <v>2110518820</v>
      </c>
      <c r="K198" s="136" t="str">
        <f>'گام اول '!K199</f>
        <v>0016688790</v>
      </c>
      <c r="L198" s="136" t="str">
        <f>'گام اول '!L199</f>
        <v>گلستان</v>
      </c>
      <c r="M198" s="136" t="str">
        <f>'گام اول '!M199</f>
        <v>اداری-کاردانی</v>
      </c>
      <c r="N198" s="120">
        <f>'گام اول '!N199</f>
        <v>0</v>
      </c>
      <c r="O198" s="119">
        <f>'گام اول '!O199</f>
        <v>0</v>
      </c>
      <c r="P198" s="121">
        <f>'گام اول '!P199</f>
        <v>0</v>
      </c>
      <c r="Q198" s="358">
        <f>'گام اول '!Q199</f>
        <v>30</v>
      </c>
      <c r="R198" s="358">
        <f>'گام اول '!R199</f>
        <v>24</v>
      </c>
      <c r="S198" s="358">
        <f>'گام اول '!S199</f>
        <v>0</v>
      </c>
      <c r="T198" s="358">
        <f>'گام اول '!T199</f>
        <v>0</v>
      </c>
      <c r="U198" s="137">
        <f>'گام اول '!U199</f>
        <v>0</v>
      </c>
      <c r="V198" s="120">
        <f>'گام اول '!W199</f>
        <v>0</v>
      </c>
      <c r="W198" s="121">
        <f>'گام اول '!X199</f>
        <v>0</v>
      </c>
      <c r="X198" s="366">
        <f>'گام اول '!Y199</f>
        <v>0</v>
      </c>
      <c r="Y198" s="366">
        <f>'گام اول '!Z199</f>
        <v>0</v>
      </c>
      <c r="Z198" s="138">
        <f>'گام اول '!AA199</f>
        <v>1311206</v>
      </c>
      <c r="AA198" s="138">
        <f>'گام اول '!AB199</f>
        <v>46667</v>
      </c>
      <c r="AB198" s="138">
        <f>'گام اول '!AC199</f>
        <v>1357873</v>
      </c>
      <c r="AC198" s="138">
        <f>'گام اول '!AD199</f>
        <v>4500000</v>
      </c>
      <c r="AD198" s="138">
        <f>'گام اول '!AE199</f>
        <v>6000000</v>
      </c>
      <c r="AE198" s="139">
        <f>'گام اول '!AF199</f>
        <v>259230.3</v>
      </c>
      <c r="AF198" s="122">
        <f>'گام اول '!AG199</f>
        <v>39336180</v>
      </c>
      <c r="AG198" s="123">
        <f>'گام اول '!AH199</f>
        <v>1400010</v>
      </c>
      <c r="AH198" s="123">
        <f>'گام اول '!AI199</f>
        <v>6221527.1999999993</v>
      </c>
      <c r="AI198" s="123">
        <f>'گام اول '!AJ199</f>
        <v>0</v>
      </c>
      <c r="AJ198" s="123">
        <f>'گام اول '!AK199</f>
        <v>4500000</v>
      </c>
      <c r="AK198" s="123">
        <f>'گام اول '!AL199</f>
        <v>6000000</v>
      </c>
      <c r="AL198" s="123">
        <f>'گام اول '!AM199</f>
        <v>0</v>
      </c>
      <c r="AM198" s="123">
        <f>'گام اول '!AN199</f>
        <v>0</v>
      </c>
      <c r="AN198" s="123">
        <f>'گام اول '!AO199</f>
        <v>0</v>
      </c>
      <c r="AO198" s="123">
        <f>'گام اول '!AP199</f>
        <v>4000000</v>
      </c>
      <c r="AP198" s="123">
        <f>'گام اول '!AQ199</f>
        <v>0</v>
      </c>
      <c r="AQ198" s="123">
        <f>'گام اول '!AR199</f>
        <v>0</v>
      </c>
      <c r="AR198" s="123">
        <f>'گام اول '!AS199</f>
        <v>0</v>
      </c>
      <c r="AS198" s="375">
        <f>'گام اول '!AT199</f>
        <v>0</v>
      </c>
      <c r="AT198" s="368">
        <f t="shared" si="103"/>
        <v>61457717.200000003</v>
      </c>
      <c r="AU198" s="173">
        <f>'گام اول '!AV199</f>
        <v>42655676.996000007</v>
      </c>
      <c r="AV198" s="141">
        <f>'گام اول '!AW199</f>
        <v>61457717.200000003</v>
      </c>
      <c r="AW198" s="142">
        <f t="shared" si="104"/>
        <v>4302040.2040000008</v>
      </c>
      <c r="AX198" s="75">
        <f t="shared" si="105"/>
        <v>265567.69960000069</v>
      </c>
      <c r="AY198" s="142">
        <f>'گام اول '!AZ199</f>
        <v>0</v>
      </c>
      <c r="AZ198" s="142">
        <f>'گام اول '!BA199</f>
        <v>0</v>
      </c>
      <c r="BA198" s="142">
        <f>'گام اول '!BB199</f>
        <v>0</v>
      </c>
      <c r="BB198" s="142">
        <f>'گام اول '!BC199</f>
        <v>0</v>
      </c>
      <c r="BC198" s="142">
        <f>'گام اول '!BD199</f>
        <v>0</v>
      </c>
      <c r="BD198" s="142">
        <f>'گام اول '!BE199</f>
        <v>0</v>
      </c>
      <c r="BE198" s="142">
        <f>'گام اول '!BF199</f>
        <v>0</v>
      </c>
      <c r="BF198" s="143">
        <f t="shared" si="106"/>
        <v>4567607.9036000017</v>
      </c>
      <c r="BG198" s="140">
        <f t="shared" si="107"/>
        <v>56890109</v>
      </c>
      <c r="BH198" s="144">
        <f t="shared" si="108"/>
        <v>61457717.200000003</v>
      </c>
      <c r="BI198" s="398">
        <f t="shared" si="153"/>
        <v>6638737.5</v>
      </c>
      <c r="BJ198" s="145">
        <f t="shared" si="109"/>
        <v>3394682.5</v>
      </c>
      <c r="BK198" s="145">
        <f t="shared" si="110"/>
        <v>1018404.7499999999</v>
      </c>
      <c r="BL198" s="146">
        <f t="shared" si="111"/>
        <v>1120000</v>
      </c>
      <c r="BM198" s="379">
        <v>0</v>
      </c>
      <c r="BN198" s="147">
        <f t="shared" si="112"/>
        <v>73629541.950000003</v>
      </c>
      <c r="BO198" s="148">
        <f t="shared" si="113"/>
        <v>61457717.200000003</v>
      </c>
      <c r="BP198" s="149">
        <f t="shared" si="114"/>
        <v>14135274.956000002</v>
      </c>
      <c r="BQ198" s="150">
        <f t="shared" si="115"/>
        <v>87764816.906000003</v>
      </c>
      <c r="BR198" s="151">
        <f t="shared" si="116"/>
        <v>100800</v>
      </c>
      <c r="BS198" s="147">
        <f t="shared" si="117"/>
        <v>87865616.906000003</v>
      </c>
      <c r="BT198" s="135">
        <v>0</v>
      </c>
      <c r="BU198" s="148">
        <f t="shared" si="118"/>
        <v>7362954.1950000003</v>
      </c>
      <c r="BV198" s="152">
        <f t="shared" si="119"/>
        <v>3681477.0975000001</v>
      </c>
      <c r="BW198" s="133">
        <f t="shared" si="120"/>
        <v>76821185.613499999</v>
      </c>
      <c r="BX198" s="147">
        <f t="shared" si="121"/>
        <v>11051824.75</v>
      </c>
      <c r="BY198" s="134">
        <f t="shared" si="122"/>
        <v>65769360.863499999</v>
      </c>
      <c r="CD198" s="388">
        <f>'گام اول '!AU199</f>
        <v>61457717.200000003</v>
      </c>
      <c r="CE198" s="389">
        <f>'گام اول '!AV199</f>
        <v>42655676.996000007</v>
      </c>
      <c r="CF198" s="389">
        <f>'گام اول '!AW199</f>
        <v>61457717.200000003</v>
      </c>
      <c r="CG198" s="389">
        <f>'گام اول '!AX199</f>
        <v>4302040.2040000008</v>
      </c>
      <c r="CH198" s="389">
        <f>'گام اول '!AY199</f>
        <v>265567.69960000069</v>
      </c>
      <c r="CI198" s="389">
        <f>'گام اول '!AZ199</f>
        <v>0</v>
      </c>
      <c r="CJ198" s="389">
        <f>'گام اول '!BA199</f>
        <v>0</v>
      </c>
      <c r="CK198" s="389">
        <f>'گام اول '!BB199</f>
        <v>0</v>
      </c>
      <c r="CL198" s="389">
        <f>'گام اول '!BC199</f>
        <v>0</v>
      </c>
      <c r="CM198" s="389">
        <f>'گام اول '!BD199</f>
        <v>0</v>
      </c>
      <c r="CN198" s="389">
        <f>'گام اول '!BE199</f>
        <v>0</v>
      </c>
      <c r="CO198" s="389">
        <f>'گام اول '!BF199</f>
        <v>0</v>
      </c>
      <c r="CP198" s="389">
        <f>'گام اول '!BG199</f>
        <v>4567607.9036000017</v>
      </c>
      <c r="CQ198" s="389">
        <f>'گام اول '!BH199</f>
        <v>56890109</v>
      </c>
      <c r="CR198" s="389">
        <f t="shared" si="123"/>
        <v>61457717.200000003</v>
      </c>
      <c r="CS198" s="399">
        <f t="shared" si="154"/>
        <v>6638737.5</v>
      </c>
      <c r="CT198" s="388">
        <f t="shared" si="124"/>
        <v>3394682.5</v>
      </c>
      <c r="CU198" s="389">
        <f t="shared" si="125"/>
        <v>1018404.7499999999</v>
      </c>
      <c r="CV198" s="389">
        <f t="shared" si="126"/>
        <v>1120000</v>
      </c>
      <c r="CW198" s="55">
        <v>0</v>
      </c>
      <c r="CX198" s="389">
        <f t="shared" si="127"/>
        <v>73629541.950000003</v>
      </c>
      <c r="CY198" s="389">
        <f t="shared" si="128"/>
        <v>61457717.200000003</v>
      </c>
      <c r="CZ198" s="389">
        <f t="shared" si="129"/>
        <v>14135274.956000002</v>
      </c>
      <c r="DA198" s="389">
        <f t="shared" si="130"/>
        <v>87764816.906000003</v>
      </c>
      <c r="DB198" s="389">
        <f t="shared" si="131"/>
        <v>100800</v>
      </c>
      <c r="DC198" s="389">
        <f t="shared" si="132"/>
        <v>87865616.906000003</v>
      </c>
      <c r="DD198" s="394">
        <v>0</v>
      </c>
      <c r="DE198" s="389">
        <f t="shared" si="133"/>
        <v>7362954.1950000003</v>
      </c>
      <c r="DF198" s="389">
        <f t="shared" si="134"/>
        <v>3681477.0975000001</v>
      </c>
      <c r="DG198" s="389">
        <f t="shared" si="135"/>
        <v>76821185.613499999</v>
      </c>
      <c r="DH198" s="389">
        <f t="shared" si="136"/>
        <v>11051824.75</v>
      </c>
      <c r="DI198" s="389">
        <f t="shared" si="137"/>
        <v>65769360.863499999</v>
      </c>
      <c r="DJ198" s="389">
        <f t="shared" si="138"/>
        <v>0</v>
      </c>
      <c r="DL198" s="397">
        <f t="shared" si="139"/>
        <v>6638737.5</v>
      </c>
      <c r="DM198" s="397">
        <f t="shared" si="140"/>
        <v>0</v>
      </c>
    </row>
    <row r="199" spans="1:117" s="55" customFormat="1" ht="21" x14ac:dyDescent="0.2">
      <c r="A199" s="191">
        <f t="shared" ref="A199:A262" si="155">885165*3</f>
        <v>2655495</v>
      </c>
      <c r="B199" s="136">
        <f>'گام اول '!B200</f>
        <v>194</v>
      </c>
      <c r="C199" s="136">
        <f>'گام اول '!C200</f>
        <v>203</v>
      </c>
      <c r="D199" s="136">
        <f>'گام اول '!D200</f>
        <v>13410</v>
      </c>
      <c r="E199" s="136" t="str">
        <f>'گام اول '!E200</f>
        <v xml:space="preserve">محمد </v>
      </c>
      <c r="F199" s="136" t="str">
        <f>'گام اول '!F200</f>
        <v>چوگان</v>
      </c>
      <c r="G199" s="136" t="str">
        <f>'گام اول '!G200</f>
        <v xml:space="preserve">اداری </v>
      </c>
      <c r="H199" s="136" t="str">
        <f>'گام اول '!H200</f>
        <v>گلستان</v>
      </c>
      <c r="I199" s="136" t="str">
        <f>'گام اول '!I200</f>
        <v>141-12-3223025-1</v>
      </c>
      <c r="J199" s="136">
        <f>'گام اول '!J200</f>
        <v>2239626240</v>
      </c>
      <c r="K199" s="136" t="str">
        <f>'گام اول '!K200</f>
        <v>0037434284</v>
      </c>
      <c r="L199" s="136" t="str">
        <f>'گام اول '!L200</f>
        <v>گلستان</v>
      </c>
      <c r="M199" s="136" t="str">
        <f>'گام اول '!M200</f>
        <v>اداری-کاردانی</v>
      </c>
      <c r="N199" s="120">
        <f>'گام اول '!N200</f>
        <v>0</v>
      </c>
      <c r="O199" s="119">
        <f>'گام اول '!O200</f>
        <v>0</v>
      </c>
      <c r="P199" s="121">
        <f>'گام اول '!P200</f>
        <v>0</v>
      </c>
      <c r="Q199" s="358">
        <f>'گام اول '!Q200</f>
        <v>30</v>
      </c>
      <c r="R199" s="358">
        <f>'گام اول '!R200</f>
        <v>60</v>
      </c>
      <c r="S199" s="358">
        <f>'گام اول '!S200</f>
        <v>0</v>
      </c>
      <c r="T199" s="358">
        <f>'گام اول '!T200</f>
        <v>0</v>
      </c>
      <c r="U199" s="137">
        <f>'گام اول '!U200</f>
        <v>0</v>
      </c>
      <c r="V199" s="120">
        <f>'گام اول '!W200</f>
        <v>0</v>
      </c>
      <c r="W199" s="121">
        <f>'گام اول '!X200</f>
        <v>0</v>
      </c>
      <c r="X199" s="366">
        <f>'گام اول '!Y200</f>
        <v>3</v>
      </c>
      <c r="Y199" s="366">
        <f>'گام اول '!Z200</f>
        <v>4</v>
      </c>
      <c r="Z199" s="138">
        <f>'گام اول '!AA200</f>
        <v>1311206</v>
      </c>
      <c r="AA199" s="138">
        <f>'گام اول '!AB200</f>
        <v>46667</v>
      </c>
      <c r="AB199" s="138">
        <f>'گام اول '!AC200</f>
        <v>1357873</v>
      </c>
      <c r="AC199" s="138">
        <f>'گام اول '!AD200</f>
        <v>4500000</v>
      </c>
      <c r="AD199" s="138">
        <f>'گام اول '!AE200</f>
        <v>6000000</v>
      </c>
      <c r="AE199" s="139">
        <f>'گام اول '!AF200</f>
        <v>259230.3</v>
      </c>
      <c r="AF199" s="122">
        <f>'گام اول '!AG200</f>
        <v>39336180</v>
      </c>
      <c r="AG199" s="123">
        <f>'گام اول '!AH200</f>
        <v>1400010</v>
      </c>
      <c r="AH199" s="123">
        <f>'گام اول '!AI200</f>
        <v>15553818</v>
      </c>
      <c r="AI199" s="123">
        <f>'گام اول '!AJ200</f>
        <v>10621980</v>
      </c>
      <c r="AJ199" s="123">
        <f>'گام اول '!AK200</f>
        <v>4500000</v>
      </c>
      <c r="AK199" s="123">
        <f>'گام اول '!AL200</f>
        <v>6000000</v>
      </c>
      <c r="AL199" s="123">
        <f>'گام اول '!AM200</f>
        <v>0</v>
      </c>
      <c r="AM199" s="123">
        <f>'گام اول '!AN200</f>
        <v>0</v>
      </c>
      <c r="AN199" s="123">
        <f>'گام اول '!AO200</f>
        <v>0</v>
      </c>
      <c r="AO199" s="123">
        <f>'گام اول '!AP200</f>
        <v>4800000</v>
      </c>
      <c r="AP199" s="123">
        <f>'گام اول '!AQ200</f>
        <v>0</v>
      </c>
      <c r="AQ199" s="123">
        <f>'گام اول '!AR200</f>
        <v>0</v>
      </c>
      <c r="AR199" s="123">
        <f>'گام اول '!AS200</f>
        <v>0</v>
      </c>
      <c r="AS199" s="375">
        <f>'گام اول '!AT200</f>
        <v>0</v>
      </c>
      <c r="AT199" s="368">
        <f t="shared" ref="AT199:AT262" si="156">SUM(AF199:AS199)</f>
        <v>82211988</v>
      </c>
      <c r="AU199" s="173">
        <f>'گام اول '!AV200</f>
        <v>51278707.439999998</v>
      </c>
      <c r="AV199" s="141">
        <f>'گام اول '!AW200</f>
        <v>71590008</v>
      </c>
      <c r="AW199" s="142">
        <f t="shared" ref="AW199:AW262" si="157">AV199*7%</f>
        <v>5011300.5600000005</v>
      </c>
      <c r="AX199" s="75">
        <f t="shared" ref="AX199:AX262" si="158">IF(AU199&lt;=40000000,0,IF(AND(AU199&gt;40000000,AU199&lt;=80000000),(AU199-40000000)*10%,IF(AND(AU199&gt;80000000,AU199&lt;=120000000),4000000+(AU199-80000000)*15%,IF(AND(AU199&gt;120000000,AU199&lt;=180000000),10000000+(AU199-120000000)*20%,IF(AND(AU199&gt;180000000,AU199&lt;=240000000),22000000+(AU199-180000000)*25%,IF(AND(AU199&gt;240000000,AU199&lt;=320000000),37000000+(AU199-240000000)*30%,61000000+(AU199-320000000)*35%))))))</f>
        <v>1127870.7439999997</v>
      </c>
      <c r="AY199" s="142">
        <f>'گام اول '!AZ200</f>
        <v>0</v>
      </c>
      <c r="AZ199" s="142">
        <f>'گام اول '!BA200</f>
        <v>0</v>
      </c>
      <c r="BA199" s="142">
        <f>'گام اول '!BB200</f>
        <v>0</v>
      </c>
      <c r="BB199" s="142">
        <f>'گام اول '!BC200</f>
        <v>0</v>
      </c>
      <c r="BC199" s="142">
        <f>'گام اول '!BD200</f>
        <v>0</v>
      </c>
      <c r="BD199" s="142">
        <f>'گام اول '!BE200</f>
        <v>0</v>
      </c>
      <c r="BE199" s="142">
        <f>'گام اول '!BF200</f>
        <v>0</v>
      </c>
      <c r="BF199" s="143">
        <f t="shared" ref="BF199:BF262" si="159">SUM(AW199:BE199)</f>
        <v>6139171.3040000005</v>
      </c>
      <c r="BG199" s="140">
        <f t="shared" ref="BG199:BG262" si="160">INT(AT199-BF199)</f>
        <v>76072816</v>
      </c>
      <c r="BH199" s="144">
        <f t="shared" ref="BH199:BH262" si="161">SUM(AF199:AS199)</f>
        <v>82211988</v>
      </c>
      <c r="BI199" s="398">
        <f t="shared" si="153"/>
        <v>6638737.5</v>
      </c>
      <c r="BJ199" s="145">
        <f t="shared" ref="BJ199:BJ262" si="162">(((AB199*30))/12)/30*Q199</f>
        <v>3394682.5</v>
      </c>
      <c r="BK199" s="145">
        <f t="shared" ref="BK199:BK262" si="163">((AB199*9)/12)/30*Q199</f>
        <v>1018404.7499999999</v>
      </c>
      <c r="BL199" s="146">
        <f t="shared" ref="BL199:BL262" si="164">1120000/30*Q199</f>
        <v>1120000</v>
      </c>
      <c r="BM199" s="379">
        <v>0</v>
      </c>
      <c r="BN199" s="147">
        <f t="shared" ref="BN199:BN262" si="165">SUM(BH199:BM199)</f>
        <v>94383812.75</v>
      </c>
      <c r="BO199" s="148">
        <f t="shared" ref="BO199:BO262" si="166">AV199</f>
        <v>71590008</v>
      </c>
      <c r="BP199" s="149">
        <f t="shared" ref="BP199:BP262" si="167">BO199*23%</f>
        <v>16465701.84</v>
      </c>
      <c r="BQ199" s="150">
        <f t="shared" ref="BQ199:BQ262" si="168">BN199+BP199</f>
        <v>110849514.59</v>
      </c>
      <c r="BR199" s="151">
        <f t="shared" ref="BR199:BR262" si="169">BL199*9%</f>
        <v>100800</v>
      </c>
      <c r="BS199" s="147">
        <f t="shared" ref="BS199:BS262" si="170">BQ199+BR199</f>
        <v>110950314.59</v>
      </c>
      <c r="BT199" s="135">
        <v>0</v>
      </c>
      <c r="BU199" s="148">
        <f t="shared" ref="BU199:BU262" si="171">BN199*10%</f>
        <v>9438381.2750000004</v>
      </c>
      <c r="BV199" s="152">
        <f t="shared" ref="BV199:BV262" si="172">BN199*5%</f>
        <v>4719190.6375000002</v>
      </c>
      <c r="BW199" s="133">
        <f t="shared" ref="BW199:BW262" si="173">BS199-(BU199+BV199)</f>
        <v>96792742.67750001</v>
      </c>
      <c r="BX199" s="147">
        <f t="shared" ref="BX199:BX262" si="174">BI199+BJ199+BK199</f>
        <v>11051824.75</v>
      </c>
      <c r="BY199" s="134">
        <f t="shared" ref="BY199:BY262" si="175">BW199-BX199</f>
        <v>85740917.92750001</v>
      </c>
      <c r="CD199" s="388">
        <f>'گام اول '!AU200</f>
        <v>82211988</v>
      </c>
      <c r="CE199" s="389">
        <f>'گام اول '!AV200</f>
        <v>51278707.439999998</v>
      </c>
      <c r="CF199" s="389">
        <f>'گام اول '!AW200</f>
        <v>71590008</v>
      </c>
      <c r="CG199" s="389">
        <f>'گام اول '!AX200</f>
        <v>5011300.5600000005</v>
      </c>
      <c r="CH199" s="389">
        <f>'گام اول '!AY200</f>
        <v>1127870.7439999997</v>
      </c>
      <c r="CI199" s="389">
        <f>'گام اول '!AZ200</f>
        <v>0</v>
      </c>
      <c r="CJ199" s="389">
        <f>'گام اول '!BA200</f>
        <v>0</v>
      </c>
      <c r="CK199" s="389">
        <f>'گام اول '!BB200</f>
        <v>0</v>
      </c>
      <c r="CL199" s="389">
        <f>'گام اول '!BC200</f>
        <v>0</v>
      </c>
      <c r="CM199" s="389">
        <f>'گام اول '!BD200</f>
        <v>0</v>
      </c>
      <c r="CN199" s="389">
        <f>'گام اول '!BE200</f>
        <v>0</v>
      </c>
      <c r="CO199" s="389">
        <f>'گام اول '!BF200</f>
        <v>0</v>
      </c>
      <c r="CP199" s="389">
        <f>'گام اول '!BG200</f>
        <v>6139171.3040000005</v>
      </c>
      <c r="CQ199" s="389">
        <f>'گام اول '!BH200</f>
        <v>76072816</v>
      </c>
      <c r="CR199" s="389">
        <f t="shared" ref="CR199:CR262" si="176">CD199</f>
        <v>82211988</v>
      </c>
      <c r="CS199" s="399">
        <f t="shared" si="154"/>
        <v>6638737.5</v>
      </c>
      <c r="CT199" s="388">
        <f t="shared" ref="CT199:CT262" si="177">(AB199*30/12)/30*Q199</f>
        <v>3394682.5</v>
      </c>
      <c r="CU199" s="389">
        <f t="shared" ref="CU199:CU262" si="178">((AB199*9)/12)/30*Q199</f>
        <v>1018404.7499999999</v>
      </c>
      <c r="CV199" s="389">
        <f t="shared" ref="CV199:CV262" si="179">1120000/30*Q199</f>
        <v>1120000</v>
      </c>
      <c r="CW199" s="55">
        <v>0</v>
      </c>
      <c r="CX199" s="389">
        <f t="shared" ref="CX199:CX262" si="180">SUM(CR199:CW199)</f>
        <v>94383812.75</v>
      </c>
      <c r="CY199" s="389">
        <f t="shared" ref="CY199:CY262" si="181">BO199</f>
        <v>71590008</v>
      </c>
      <c r="CZ199" s="389">
        <f t="shared" ref="CZ199:CZ262" si="182">CY199*23%</f>
        <v>16465701.84</v>
      </c>
      <c r="DA199" s="389">
        <f t="shared" ref="DA199:DA262" si="183">CX199+CZ199</f>
        <v>110849514.59</v>
      </c>
      <c r="DB199" s="389">
        <f t="shared" ref="DB199:DB262" si="184">CV199*9%</f>
        <v>100800</v>
      </c>
      <c r="DC199" s="389">
        <f t="shared" ref="DC199:DC262" si="185">DA199+DB199</f>
        <v>110950314.59</v>
      </c>
      <c r="DD199" s="394">
        <v>0</v>
      </c>
      <c r="DE199" s="389">
        <f t="shared" ref="DE199:DE262" si="186">CX199*10%</f>
        <v>9438381.2750000004</v>
      </c>
      <c r="DF199" s="389">
        <f t="shared" ref="DF199:DF262" si="187">CX199*5%</f>
        <v>4719190.6375000002</v>
      </c>
      <c r="DG199" s="389">
        <f t="shared" ref="DG199:DG262" si="188">DC199-(DE199+DF199)</f>
        <v>96792742.67750001</v>
      </c>
      <c r="DH199" s="389">
        <f t="shared" ref="DH199:DH262" si="189">CS199+CT199+CU199</f>
        <v>11051824.75</v>
      </c>
      <c r="DI199" s="389">
        <f t="shared" ref="DI199:DI262" si="190">DG199-DH199</f>
        <v>85740917.92750001</v>
      </c>
      <c r="DJ199" s="389">
        <f t="shared" ref="DJ199:DJ262" si="191">DI199-BY199</f>
        <v>0</v>
      </c>
      <c r="DL199" s="397">
        <f t="shared" ref="DL199:DL262" si="192">(885165*30/12)*3</f>
        <v>6638737.5</v>
      </c>
      <c r="DM199" s="397">
        <f t="shared" ref="DM199:DM262" si="193">BI199-DL199</f>
        <v>0</v>
      </c>
    </row>
    <row r="200" spans="1:117" s="55" customFormat="1" ht="21" x14ac:dyDescent="0.2">
      <c r="A200" s="191">
        <f t="shared" si="155"/>
        <v>2655495</v>
      </c>
      <c r="B200" s="136">
        <f>'گام اول '!B201</f>
        <v>195</v>
      </c>
      <c r="C200" s="136">
        <f>'گام اول '!C201</f>
        <v>204</v>
      </c>
      <c r="D200" s="136">
        <f>'گام اول '!D201</f>
        <v>13414</v>
      </c>
      <c r="E200" s="136" t="str">
        <f>'گام اول '!E201</f>
        <v>سیدفرشاد</v>
      </c>
      <c r="F200" s="136" t="str">
        <f>'گام اول '!F201</f>
        <v>هاشمی رودبارکی</v>
      </c>
      <c r="G200" s="136" t="str">
        <f>'گام اول '!G201</f>
        <v xml:space="preserve">اداری </v>
      </c>
      <c r="H200" s="136" t="str">
        <f>'گام اول '!H201</f>
        <v>گلستان</v>
      </c>
      <c r="I200" s="136" t="str">
        <f>'گام اول '!I201</f>
        <v>141-813-3299882-1</v>
      </c>
      <c r="J200" s="136" t="str">
        <f>'گام اول '!J201</f>
        <v>0010784519</v>
      </c>
      <c r="K200" s="136" t="str">
        <f>'گام اول '!K201</f>
        <v>0039063444</v>
      </c>
      <c r="L200" s="136" t="str">
        <f>'گام اول '!L201</f>
        <v>گلستان</v>
      </c>
      <c r="M200" s="136" t="str">
        <f>'گام اول '!M201</f>
        <v>اداری-کاردانی</v>
      </c>
      <c r="N200" s="120">
        <f>'گام اول '!N201</f>
        <v>0</v>
      </c>
      <c r="O200" s="119">
        <f>'گام اول '!O201</f>
        <v>0</v>
      </c>
      <c r="P200" s="121">
        <f>'گام اول '!P201</f>
        <v>0</v>
      </c>
      <c r="Q200" s="358">
        <f>'گام اول '!Q201</f>
        <v>30</v>
      </c>
      <c r="R200" s="358">
        <f>'گام اول '!R201</f>
        <v>80</v>
      </c>
      <c r="S200" s="358">
        <f>'گام اول '!S201</f>
        <v>0</v>
      </c>
      <c r="T200" s="358">
        <f>'گام اول '!T201</f>
        <v>0</v>
      </c>
      <c r="U200" s="137">
        <f>'گام اول '!U201</f>
        <v>0</v>
      </c>
      <c r="V200" s="120">
        <f>'گام اول '!W201</f>
        <v>0</v>
      </c>
      <c r="W200" s="121">
        <f>'گام اول '!X201</f>
        <v>0</v>
      </c>
      <c r="X200" s="366">
        <f>'گام اول '!Y201</f>
        <v>1</v>
      </c>
      <c r="Y200" s="366">
        <f>'گام اول '!Z201</f>
        <v>1</v>
      </c>
      <c r="Z200" s="138">
        <f>'گام اول '!AA201</f>
        <v>1311206</v>
      </c>
      <c r="AA200" s="138">
        <f>'گام اول '!AB201</f>
        <v>46667</v>
      </c>
      <c r="AB200" s="138">
        <f>'گام اول '!AC201</f>
        <v>1357873</v>
      </c>
      <c r="AC200" s="138">
        <f>'گام اول '!AD201</f>
        <v>4500000</v>
      </c>
      <c r="AD200" s="138">
        <f>'گام اول '!AE201</f>
        <v>6000000</v>
      </c>
      <c r="AE200" s="139">
        <f>'گام اول '!AF201</f>
        <v>259230.3</v>
      </c>
      <c r="AF200" s="122">
        <f>'گام اول '!AG201</f>
        <v>39336180</v>
      </c>
      <c r="AG200" s="123">
        <f>'گام اول '!AH201</f>
        <v>1400010</v>
      </c>
      <c r="AH200" s="123">
        <f>'گام اول '!AI201</f>
        <v>20738424</v>
      </c>
      <c r="AI200" s="123">
        <f>'گام اول '!AJ201</f>
        <v>2655495</v>
      </c>
      <c r="AJ200" s="123">
        <f>'گام اول '!AK201</f>
        <v>4500000</v>
      </c>
      <c r="AK200" s="123">
        <f>'گام اول '!AL201</f>
        <v>6000000</v>
      </c>
      <c r="AL200" s="123">
        <f>'گام اول '!AM201</f>
        <v>0</v>
      </c>
      <c r="AM200" s="123">
        <f>'گام اول '!AN201</f>
        <v>0</v>
      </c>
      <c r="AN200" s="123">
        <f>'گام اول '!AO201</f>
        <v>0</v>
      </c>
      <c r="AO200" s="123">
        <f>'گام اول '!AP201</f>
        <v>4200000</v>
      </c>
      <c r="AP200" s="123">
        <f>'گام اول '!AQ201</f>
        <v>0</v>
      </c>
      <c r="AQ200" s="123">
        <f>'گام اول '!AR201</f>
        <v>0</v>
      </c>
      <c r="AR200" s="123">
        <f>'گام اول '!AS201</f>
        <v>0</v>
      </c>
      <c r="AS200" s="375">
        <f>'گام اول '!AT201</f>
        <v>0</v>
      </c>
      <c r="AT200" s="368">
        <f t="shared" si="156"/>
        <v>78830109</v>
      </c>
      <c r="AU200" s="173">
        <f>'گام اول '!AV201</f>
        <v>56142391.019999996</v>
      </c>
      <c r="AV200" s="141">
        <f>'گام اول '!AW201</f>
        <v>76174614</v>
      </c>
      <c r="AW200" s="142">
        <f t="shared" si="157"/>
        <v>5332222.9800000004</v>
      </c>
      <c r="AX200" s="75">
        <f t="shared" si="158"/>
        <v>1614239.1019999997</v>
      </c>
      <c r="AY200" s="142">
        <f>'گام اول '!AZ201</f>
        <v>0</v>
      </c>
      <c r="AZ200" s="142">
        <f>'گام اول '!BA201</f>
        <v>0</v>
      </c>
      <c r="BA200" s="142">
        <f>'گام اول '!BB201</f>
        <v>0</v>
      </c>
      <c r="BB200" s="142">
        <f>'گام اول '!BC201</f>
        <v>0</v>
      </c>
      <c r="BC200" s="142">
        <f>'گام اول '!BD201</f>
        <v>0</v>
      </c>
      <c r="BD200" s="142">
        <f>'گام اول '!BE201</f>
        <v>0</v>
      </c>
      <c r="BE200" s="142">
        <f>'گام اول '!BF201</f>
        <v>0</v>
      </c>
      <c r="BF200" s="143">
        <f t="shared" si="159"/>
        <v>6946462.0820000004</v>
      </c>
      <c r="BG200" s="140">
        <f t="shared" si="160"/>
        <v>71883646</v>
      </c>
      <c r="BH200" s="144">
        <f t="shared" si="161"/>
        <v>78830109</v>
      </c>
      <c r="BI200" s="398">
        <f t="shared" si="153"/>
        <v>6638737.5</v>
      </c>
      <c r="BJ200" s="145">
        <f t="shared" si="162"/>
        <v>3394682.5</v>
      </c>
      <c r="BK200" s="145">
        <f t="shared" si="163"/>
        <v>1018404.7499999999</v>
      </c>
      <c r="BL200" s="146">
        <f t="shared" si="164"/>
        <v>1120000</v>
      </c>
      <c r="BM200" s="379">
        <v>0</v>
      </c>
      <c r="BN200" s="147">
        <f t="shared" si="165"/>
        <v>91001933.75</v>
      </c>
      <c r="BO200" s="148">
        <f t="shared" si="166"/>
        <v>76174614</v>
      </c>
      <c r="BP200" s="149">
        <f t="shared" si="167"/>
        <v>17520161.220000003</v>
      </c>
      <c r="BQ200" s="150">
        <f t="shared" si="168"/>
        <v>108522094.97</v>
      </c>
      <c r="BR200" s="151">
        <f t="shared" si="169"/>
        <v>100800</v>
      </c>
      <c r="BS200" s="147">
        <f t="shared" si="170"/>
        <v>108622894.97</v>
      </c>
      <c r="BT200" s="135">
        <v>0</v>
      </c>
      <c r="BU200" s="148">
        <f t="shared" si="171"/>
        <v>9100193.375</v>
      </c>
      <c r="BV200" s="152">
        <f t="shared" si="172"/>
        <v>4550096.6875</v>
      </c>
      <c r="BW200" s="133">
        <f t="shared" si="173"/>
        <v>94972604.907499999</v>
      </c>
      <c r="BX200" s="147">
        <f t="shared" si="174"/>
        <v>11051824.75</v>
      </c>
      <c r="BY200" s="134">
        <f t="shared" si="175"/>
        <v>83920780.157499999</v>
      </c>
      <c r="CD200" s="388">
        <f>'گام اول '!AU201</f>
        <v>78830109</v>
      </c>
      <c r="CE200" s="389">
        <f>'گام اول '!AV201</f>
        <v>56142391.019999996</v>
      </c>
      <c r="CF200" s="389">
        <f>'گام اول '!AW201</f>
        <v>76174614</v>
      </c>
      <c r="CG200" s="389">
        <f>'گام اول '!AX201</f>
        <v>5332222.9800000004</v>
      </c>
      <c r="CH200" s="389">
        <f>'گام اول '!AY201</f>
        <v>1614239.1019999997</v>
      </c>
      <c r="CI200" s="389">
        <f>'گام اول '!AZ201</f>
        <v>0</v>
      </c>
      <c r="CJ200" s="389">
        <f>'گام اول '!BA201</f>
        <v>0</v>
      </c>
      <c r="CK200" s="389">
        <f>'گام اول '!BB201</f>
        <v>0</v>
      </c>
      <c r="CL200" s="389">
        <f>'گام اول '!BC201</f>
        <v>0</v>
      </c>
      <c r="CM200" s="389">
        <f>'گام اول '!BD201</f>
        <v>0</v>
      </c>
      <c r="CN200" s="389">
        <f>'گام اول '!BE201</f>
        <v>0</v>
      </c>
      <c r="CO200" s="389">
        <f>'گام اول '!BF201</f>
        <v>0</v>
      </c>
      <c r="CP200" s="389">
        <f>'گام اول '!BG201</f>
        <v>6946462.0820000004</v>
      </c>
      <c r="CQ200" s="389">
        <f>'گام اول '!BH201</f>
        <v>71883646</v>
      </c>
      <c r="CR200" s="389">
        <f t="shared" si="176"/>
        <v>78830109</v>
      </c>
      <c r="CS200" s="399">
        <f t="shared" si="154"/>
        <v>6638737.5</v>
      </c>
      <c r="CT200" s="388">
        <f t="shared" si="177"/>
        <v>3394682.5</v>
      </c>
      <c r="CU200" s="389">
        <f t="shared" si="178"/>
        <v>1018404.7499999999</v>
      </c>
      <c r="CV200" s="389">
        <f t="shared" si="179"/>
        <v>1120000</v>
      </c>
      <c r="CW200" s="55">
        <v>0</v>
      </c>
      <c r="CX200" s="389">
        <f t="shared" si="180"/>
        <v>91001933.75</v>
      </c>
      <c r="CY200" s="389">
        <f t="shared" si="181"/>
        <v>76174614</v>
      </c>
      <c r="CZ200" s="389">
        <f t="shared" si="182"/>
        <v>17520161.220000003</v>
      </c>
      <c r="DA200" s="389">
        <f t="shared" si="183"/>
        <v>108522094.97</v>
      </c>
      <c r="DB200" s="389">
        <f t="shared" si="184"/>
        <v>100800</v>
      </c>
      <c r="DC200" s="389">
        <f t="shared" si="185"/>
        <v>108622894.97</v>
      </c>
      <c r="DD200" s="394">
        <v>0</v>
      </c>
      <c r="DE200" s="389">
        <f t="shared" si="186"/>
        <v>9100193.375</v>
      </c>
      <c r="DF200" s="389">
        <f t="shared" si="187"/>
        <v>4550096.6875</v>
      </c>
      <c r="DG200" s="389">
        <f t="shared" si="188"/>
        <v>94972604.907499999</v>
      </c>
      <c r="DH200" s="389">
        <f t="shared" si="189"/>
        <v>11051824.75</v>
      </c>
      <c r="DI200" s="389">
        <f t="shared" si="190"/>
        <v>83920780.157499999</v>
      </c>
      <c r="DJ200" s="389">
        <f t="shared" si="191"/>
        <v>0</v>
      </c>
      <c r="DL200" s="397">
        <f t="shared" si="192"/>
        <v>6638737.5</v>
      </c>
      <c r="DM200" s="397">
        <f t="shared" si="193"/>
        <v>0</v>
      </c>
    </row>
    <row r="201" spans="1:117" s="55" customFormat="1" ht="21" x14ac:dyDescent="0.2">
      <c r="A201" s="191">
        <f t="shared" si="155"/>
        <v>2655495</v>
      </c>
      <c r="B201" s="136">
        <f>'گام اول '!B202</f>
        <v>196</v>
      </c>
      <c r="C201" s="136">
        <f>'گام اول '!C202</f>
        <v>205</v>
      </c>
      <c r="D201" s="136">
        <f>'گام اول '!D202</f>
        <v>13411</v>
      </c>
      <c r="E201" s="136" t="str">
        <f>'گام اول '!E202</f>
        <v>سکینه</v>
      </c>
      <c r="F201" s="136" t="str">
        <f>'گام اول '!F202</f>
        <v>مشکانی</v>
      </c>
      <c r="G201" s="136" t="str">
        <f>'گام اول '!G202</f>
        <v xml:space="preserve">اداری </v>
      </c>
      <c r="H201" s="136" t="str">
        <f>'گام اول '!H202</f>
        <v>گلستان</v>
      </c>
      <c r="I201" s="136" t="str">
        <f>'گام اول '!I202</f>
        <v>141-700-3691942-1</v>
      </c>
      <c r="J201" s="136">
        <f>'گام اول '!J202</f>
        <v>2122916273</v>
      </c>
      <c r="K201" s="136" t="str">
        <f>'گام اول '!K202</f>
        <v>0012865221</v>
      </c>
      <c r="L201" s="136" t="str">
        <f>'گام اول '!L202</f>
        <v>گلستان</v>
      </c>
      <c r="M201" s="136" t="str">
        <f>'گام اول '!M202</f>
        <v>اداری-کارشناسی ارشد</v>
      </c>
      <c r="N201" s="120">
        <f>'گام اول '!N202</f>
        <v>0</v>
      </c>
      <c r="O201" s="119">
        <f>'گام اول '!O202</f>
        <v>0</v>
      </c>
      <c r="P201" s="121">
        <f>'گام اول '!P202</f>
        <v>0</v>
      </c>
      <c r="Q201" s="358">
        <f>'گام اول '!Q202</f>
        <v>30</v>
      </c>
      <c r="R201" s="358">
        <f>'گام اول '!R202</f>
        <v>40</v>
      </c>
      <c r="S201" s="358">
        <f>'گام اول '!S202</f>
        <v>0</v>
      </c>
      <c r="T201" s="358">
        <f>'گام اول '!T202</f>
        <v>0</v>
      </c>
      <c r="U201" s="137">
        <f>'گام اول '!U202</f>
        <v>0</v>
      </c>
      <c r="V201" s="120">
        <f>'گام اول '!W202</f>
        <v>0</v>
      </c>
      <c r="W201" s="121">
        <f>'گام اول '!X202</f>
        <v>0</v>
      </c>
      <c r="X201" s="366">
        <f>'گام اول '!Y202</f>
        <v>0</v>
      </c>
      <c r="Y201" s="366">
        <f>'گام اول '!Z202</f>
        <v>0</v>
      </c>
      <c r="Z201" s="138">
        <f>'گام اول '!AA202</f>
        <v>1642901</v>
      </c>
      <c r="AA201" s="138">
        <f>'گام اول '!AB202</f>
        <v>46667</v>
      </c>
      <c r="AB201" s="138">
        <f>'گام اول '!AC202</f>
        <v>1689568</v>
      </c>
      <c r="AC201" s="138">
        <f>'گام اول '!AD202</f>
        <v>4500000</v>
      </c>
      <c r="AD201" s="138">
        <f>'گام اول '!AE202</f>
        <v>6000000</v>
      </c>
      <c r="AE201" s="139">
        <f>'گام اول '!AF202</f>
        <v>322553.89090909087</v>
      </c>
      <c r="AF201" s="122">
        <f>'گام اول '!AG202</f>
        <v>49287030</v>
      </c>
      <c r="AG201" s="123">
        <f>'گام اول '!AH202</f>
        <v>1400010</v>
      </c>
      <c r="AH201" s="123">
        <f>'گام اول '!AI202</f>
        <v>12902155.636363635</v>
      </c>
      <c r="AI201" s="123">
        <f>'گام اول '!AJ202</f>
        <v>0</v>
      </c>
      <c r="AJ201" s="123">
        <f>'گام اول '!AK202</f>
        <v>4500000</v>
      </c>
      <c r="AK201" s="123">
        <f>'گام اول '!AL202</f>
        <v>6000000</v>
      </c>
      <c r="AL201" s="123">
        <f>'گام اول '!AM202</f>
        <v>0</v>
      </c>
      <c r="AM201" s="123">
        <f>'گام اول '!AN202</f>
        <v>0</v>
      </c>
      <c r="AN201" s="123">
        <f>'گام اول '!AO202</f>
        <v>0</v>
      </c>
      <c r="AO201" s="123">
        <f>'گام اول '!AP202</f>
        <v>4800000</v>
      </c>
      <c r="AP201" s="123">
        <f>'گام اول '!AQ202</f>
        <v>0</v>
      </c>
      <c r="AQ201" s="123">
        <f>'گام اول '!AR202</f>
        <v>0</v>
      </c>
      <c r="AR201" s="123">
        <f>'گام اول '!AS202</f>
        <v>0</v>
      </c>
      <c r="AS201" s="375">
        <f>'گام اول '!AT202</f>
        <v>0</v>
      </c>
      <c r="AT201" s="368">
        <f t="shared" si="156"/>
        <v>78889195.636363626</v>
      </c>
      <c r="AU201" s="173">
        <f>'گام اول '!AV202</f>
        <v>58066951.94181817</v>
      </c>
      <c r="AV201" s="141">
        <f>'گام اول '!AW202</f>
        <v>78889195.63636364</v>
      </c>
      <c r="AW201" s="142">
        <f t="shared" si="157"/>
        <v>5522243.6945454553</v>
      </c>
      <c r="AX201" s="75">
        <f t="shared" si="158"/>
        <v>1806695.1941818171</v>
      </c>
      <c r="AY201" s="142">
        <f>'گام اول '!AZ202</f>
        <v>0</v>
      </c>
      <c r="AZ201" s="142">
        <f>'گام اول '!BA202</f>
        <v>0</v>
      </c>
      <c r="BA201" s="142">
        <f>'گام اول '!BB202</f>
        <v>0</v>
      </c>
      <c r="BB201" s="142">
        <f>'گام اول '!BC202</f>
        <v>0</v>
      </c>
      <c r="BC201" s="142">
        <f>'گام اول '!BD202</f>
        <v>0</v>
      </c>
      <c r="BD201" s="142">
        <f>'گام اول '!BE202</f>
        <v>0</v>
      </c>
      <c r="BE201" s="142">
        <f>'گام اول '!BF202</f>
        <v>0</v>
      </c>
      <c r="BF201" s="143">
        <f t="shared" si="159"/>
        <v>7328938.8887272719</v>
      </c>
      <c r="BG201" s="140">
        <f t="shared" si="160"/>
        <v>71560256</v>
      </c>
      <c r="BH201" s="144">
        <f t="shared" si="161"/>
        <v>78889195.636363626</v>
      </c>
      <c r="BI201" s="398">
        <f t="shared" si="153"/>
        <v>6638737.5</v>
      </c>
      <c r="BJ201" s="145">
        <f t="shared" si="162"/>
        <v>4223920</v>
      </c>
      <c r="BK201" s="145">
        <f t="shared" si="163"/>
        <v>1267176</v>
      </c>
      <c r="BL201" s="146">
        <f t="shared" si="164"/>
        <v>1120000</v>
      </c>
      <c r="BM201" s="379">
        <v>0</v>
      </c>
      <c r="BN201" s="147">
        <f t="shared" si="165"/>
        <v>92139029.136363626</v>
      </c>
      <c r="BO201" s="148">
        <f t="shared" si="166"/>
        <v>78889195.63636364</v>
      </c>
      <c r="BP201" s="149">
        <f t="shared" si="167"/>
        <v>18144514.99636364</v>
      </c>
      <c r="BQ201" s="150">
        <f t="shared" si="168"/>
        <v>110283544.13272727</v>
      </c>
      <c r="BR201" s="151">
        <f t="shared" si="169"/>
        <v>100800</v>
      </c>
      <c r="BS201" s="147">
        <f t="shared" si="170"/>
        <v>110384344.13272727</v>
      </c>
      <c r="BT201" s="135">
        <v>0</v>
      </c>
      <c r="BU201" s="148">
        <f t="shared" si="171"/>
        <v>9213902.9136363622</v>
      </c>
      <c r="BV201" s="152">
        <f t="shared" si="172"/>
        <v>4606951.4568181811</v>
      </c>
      <c r="BW201" s="133">
        <f t="shared" si="173"/>
        <v>96563489.762272716</v>
      </c>
      <c r="BX201" s="147">
        <f t="shared" si="174"/>
        <v>12129833.5</v>
      </c>
      <c r="BY201" s="134">
        <f t="shared" si="175"/>
        <v>84433656.262272716</v>
      </c>
      <c r="CD201" s="388">
        <f>'گام اول '!AU202</f>
        <v>78889195.636363626</v>
      </c>
      <c r="CE201" s="389">
        <f>'گام اول '!AV202</f>
        <v>58066951.94181817</v>
      </c>
      <c r="CF201" s="389">
        <f>'گام اول '!AW202</f>
        <v>78889195.63636364</v>
      </c>
      <c r="CG201" s="389">
        <f>'گام اول '!AX202</f>
        <v>5522243.6945454553</v>
      </c>
      <c r="CH201" s="389">
        <f>'گام اول '!AY202</f>
        <v>1806695.1941818171</v>
      </c>
      <c r="CI201" s="389">
        <f>'گام اول '!AZ202</f>
        <v>0</v>
      </c>
      <c r="CJ201" s="389">
        <f>'گام اول '!BA202</f>
        <v>0</v>
      </c>
      <c r="CK201" s="389">
        <f>'گام اول '!BB202</f>
        <v>0</v>
      </c>
      <c r="CL201" s="389">
        <f>'گام اول '!BC202</f>
        <v>0</v>
      </c>
      <c r="CM201" s="389">
        <f>'گام اول '!BD202</f>
        <v>0</v>
      </c>
      <c r="CN201" s="389">
        <f>'گام اول '!BE202</f>
        <v>0</v>
      </c>
      <c r="CO201" s="389">
        <f>'گام اول '!BF202</f>
        <v>0</v>
      </c>
      <c r="CP201" s="389">
        <f>'گام اول '!BG202</f>
        <v>7328938.8887272719</v>
      </c>
      <c r="CQ201" s="389">
        <f>'گام اول '!BH202</f>
        <v>71560256</v>
      </c>
      <c r="CR201" s="389">
        <f t="shared" si="176"/>
        <v>78889195.636363626</v>
      </c>
      <c r="CS201" s="399">
        <f t="shared" si="154"/>
        <v>6638737.5</v>
      </c>
      <c r="CT201" s="388">
        <f t="shared" si="177"/>
        <v>4223920</v>
      </c>
      <c r="CU201" s="389">
        <f t="shared" si="178"/>
        <v>1267176</v>
      </c>
      <c r="CV201" s="389">
        <f t="shared" si="179"/>
        <v>1120000</v>
      </c>
      <c r="CW201" s="55">
        <v>0</v>
      </c>
      <c r="CX201" s="389">
        <f t="shared" si="180"/>
        <v>92139029.136363626</v>
      </c>
      <c r="CY201" s="389">
        <f t="shared" si="181"/>
        <v>78889195.63636364</v>
      </c>
      <c r="CZ201" s="389">
        <f t="shared" si="182"/>
        <v>18144514.99636364</v>
      </c>
      <c r="DA201" s="389">
        <f t="shared" si="183"/>
        <v>110283544.13272727</v>
      </c>
      <c r="DB201" s="389">
        <f t="shared" si="184"/>
        <v>100800</v>
      </c>
      <c r="DC201" s="389">
        <f t="shared" si="185"/>
        <v>110384344.13272727</v>
      </c>
      <c r="DD201" s="394">
        <v>0</v>
      </c>
      <c r="DE201" s="389">
        <f t="shared" si="186"/>
        <v>9213902.9136363622</v>
      </c>
      <c r="DF201" s="389">
        <f t="shared" si="187"/>
        <v>4606951.4568181811</v>
      </c>
      <c r="DG201" s="389">
        <f t="shared" si="188"/>
        <v>96563489.762272716</v>
      </c>
      <c r="DH201" s="389">
        <f t="shared" si="189"/>
        <v>12129833.5</v>
      </c>
      <c r="DI201" s="389">
        <f t="shared" si="190"/>
        <v>84433656.262272716</v>
      </c>
      <c r="DJ201" s="389">
        <f t="shared" si="191"/>
        <v>0</v>
      </c>
      <c r="DL201" s="397">
        <f t="shared" si="192"/>
        <v>6638737.5</v>
      </c>
      <c r="DM201" s="397">
        <f t="shared" si="193"/>
        <v>0</v>
      </c>
    </row>
    <row r="202" spans="1:117" s="55" customFormat="1" ht="21" x14ac:dyDescent="0.2">
      <c r="A202" s="191">
        <f t="shared" si="155"/>
        <v>2655495</v>
      </c>
      <c r="B202" s="136">
        <f>'گام اول '!B203</f>
        <v>197</v>
      </c>
      <c r="C202" s="136">
        <f>'گام اول '!C203</f>
        <v>206</v>
      </c>
      <c r="D202" s="136">
        <f>'گام اول '!D203</f>
        <v>13435</v>
      </c>
      <c r="E202" s="136" t="str">
        <f>'گام اول '!E203</f>
        <v>مصطفی</v>
      </c>
      <c r="F202" s="136" t="str">
        <f>'گام اول '!F203</f>
        <v>رحیمی</v>
      </c>
      <c r="G202" s="136" t="str">
        <f>'گام اول '!G203</f>
        <v xml:space="preserve">اداری </v>
      </c>
      <c r="H202" s="136" t="str">
        <f>'گام اول '!H203</f>
        <v>گلستان</v>
      </c>
      <c r="I202" s="136" t="str">
        <f>'گام اول '!I203</f>
        <v>141-700-3684478-1</v>
      </c>
      <c r="J202" s="136">
        <f>'گام اول '!J203</f>
        <v>2260037119</v>
      </c>
      <c r="K202" s="136" t="str">
        <f>'گام اول '!K203</f>
        <v>0037651419</v>
      </c>
      <c r="L202" s="136" t="str">
        <f>'گام اول '!L203</f>
        <v>گلستان</v>
      </c>
      <c r="M202" s="136" t="str">
        <f>'گام اول '!M203</f>
        <v>اداری-کارشناسی</v>
      </c>
      <c r="N202" s="120">
        <f>'گام اول '!N203</f>
        <v>0</v>
      </c>
      <c r="O202" s="119">
        <f>'گام اول '!O203</f>
        <v>0</v>
      </c>
      <c r="P202" s="121">
        <f>'گام اول '!P203</f>
        <v>0</v>
      </c>
      <c r="Q202" s="358">
        <f>'گام اول '!Q203</f>
        <v>30</v>
      </c>
      <c r="R202" s="358">
        <f>'گام اول '!R203</f>
        <v>33</v>
      </c>
      <c r="S202" s="358">
        <f>'گام اول '!S203</f>
        <v>0</v>
      </c>
      <c r="T202" s="358">
        <f>'گام اول '!T203</f>
        <v>0</v>
      </c>
      <c r="U202" s="137">
        <f>'گام اول '!U203</f>
        <v>0</v>
      </c>
      <c r="V202" s="120">
        <f>'گام اول '!W203</f>
        <v>0</v>
      </c>
      <c r="W202" s="121">
        <f>'گام اول '!X203</f>
        <v>0</v>
      </c>
      <c r="X202" s="366">
        <f>'گام اول '!Y203</f>
        <v>0</v>
      </c>
      <c r="Y202" s="366">
        <f>'گام اول '!Z203</f>
        <v>0</v>
      </c>
      <c r="Z202" s="138">
        <f>'گام اول '!AA203</f>
        <v>1477052</v>
      </c>
      <c r="AA202" s="138">
        <f>'گام اول '!AB203</f>
        <v>46667</v>
      </c>
      <c r="AB202" s="138">
        <f>'گام اول '!AC203</f>
        <v>1523719</v>
      </c>
      <c r="AC202" s="138">
        <f>'گام اول '!AD203</f>
        <v>4500000</v>
      </c>
      <c r="AD202" s="138">
        <f>'گام اول '!AE203</f>
        <v>6000000</v>
      </c>
      <c r="AE202" s="139">
        <f>'گام اول '!AF203</f>
        <v>290891.80909090908</v>
      </c>
      <c r="AF202" s="122">
        <f>'گام اول '!AG203</f>
        <v>44311560</v>
      </c>
      <c r="AG202" s="123">
        <f>'گام اول '!AH203</f>
        <v>1400010</v>
      </c>
      <c r="AH202" s="123">
        <f>'گام اول '!AI203</f>
        <v>9599429.6999999993</v>
      </c>
      <c r="AI202" s="123">
        <f>'گام اول '!AJ203</f>
        <v>0</v>
      </c>
      <c r="AJ202" s="123">
        <f>'گام اول '!AK203</f>
        <v>4500000</v>
      </c>
      <c r="AK202" s="123">
        <f>'گام اول '!AL203</f>
        <v>6000000</v>
      </c>
      <c r="AL202" s="123">
        <f>'گام اول '!AM203</f>
        <v>0</v>
      </c>
      <c r="AM202" s="123">
        <f>'گام اول '!AN203</f>
        <v>0</v>
      </c>
      <c r="AN202" s="123">
        <f>'گام اول '!AO203</f>
        <v>0</v>
      </c>
      <c r="AO202" s="123">
        <f>'گام اول '!AP203</f>
        <v>4600000</v>
      </c>
      <c r="AP202" s="123">
        <f>'گام اول '!AQ203</f>
        <v>0</v>
      </c>
      <c r="AQ202" s="123">
        <f>'گام اول '!AR203</f>
        <v>0</v>
      </c>
      <c r="AR202" s="123">
        <f>'گام اول '!AS203</f>
        <v>0</v>
      </c>
      <c r="AS202" s="375">
        <f>'گام اول '!AT203</f>
        <v>0</v>
      </c>
      <c r="AT202" s="368">
        <f t="shared" si="156"/>
        <v>70410999.700000003</v>
      </c>
      <c r="AU202" s="173">
        <f>'گام اول '!AV203</f>
        <v>50382229.721000001</v>
      </c>
      <c r="AV202" s="141">
        <f>'گام اول '!AW203</f>
        <v>70410999.700000003</v>
      </c>
      <c r="AW202" s="142">
        <f t="shared" si="157"/>
        <v>4928769.9790000003</v>
      </c>
      <c r="AX202" s="75">
        <f t="shared" si="158"/>
        <v>1038222.9721000001</v>
      </c>
      <c r="AY202" s="142">
        <f>'گام اول '!AZ203</f>
        <v>0</v>
      </c>
      <c r="AZ202" s="142">
        <f>'گام اول '!BA203</f>
        <v>0</v>
      </c>
      <c r="BA202" s="142">
        <f>'گام اول '!BB203</f>
        <v>0</v>
      </c>
      <c r="BB202" s="142">
        <f>'گام اول '!BC203</f>
        <v>0</v>
      </c>
      <c r="BC202" s="142">
        <f>'گام اول '!BD203</f>
        <v>0</v>
      </c>
      <c r="BD202" s="142">
        <f>'گام اول '!BE203</f>
        <v>0</v>
      </c>
      <c r="BE202" s="142">
        <f>'گام اول '!BF203</f>
        <v>0</v>
      </c>
      <c r="BF202" s="143">
        <f t="shared" si="159"/>
        <v>5966992.9511000002</v>
      </c>
      <c r="BG202" s="140">
        <f t="shared" si="160"/>
        <v>64444006</v>
      </c>
      <c r="BH202" s="144">
        <f t="shared" si="161"/>
        <v>70410999.700000003</v>
      </c>
      <c r="BI202" s="398">
        <f t="shared" si="153"/>
        <v>6638737.5</v>
      </c>
      <c r="BJ202" s="145">
        <f t="shared" si="162"/>
        <v>3809297.5</v>
      </c>
      <c r="BK202" s="145">
        <f t="shared" si="163"/>
        <v>1142789.25</v>
      </c>
      <c r="BL202" s="146">
        <f t="shared" si="164"/>
        <v>1120000</v>
      </c>
      <c r="BM202" s="379">
        <v>0</v>
      </c>
      <c r="BN202" s="147">
        <f t="shared" si="165"/>
        <v>83121823.950000003</v>
      </c>
      <c r="BO202" s="148">
        <f t="shared" si="166"/>
        <v>70410999.700000003</v>
      </c>
      <c r="BP202" s="149">
        <f t="shared" si="167"/>
        <v>16194529.931000002</v>
      </c>
      <c r="BQ202" s="150">
        <f t="shared" si="168"/>
        <v>99316353.881000012</v>
      </c>
      <c r="BR202" s="151">
        <f t="shared" si="169"/>
        <v>100800</v>
      </c>
      <c r="BS202" s="147">
        <f t="shared" si="170"/>
        <v>99417153.881000012</v>
      </c>
      <c r="BT202" s="135">
        <v>0</v>
      </c>
      <c r="BU202" s="148">
        <f t="shared" si="171"/>
        <v>8312182.3950000005</v>
      </c>
      <c r="BV202" s="152">
        <f t="shared" si="172"/>
        <v>4156091.1975000002</v>
      </c>
      <c r="BW202" s="133">
        <f t="shared" si="173"/>
        <v>86948880.288500011</v>
      </c>
      <c r="BX202" s="147">
        <f t="shared" si="174"/>
        <v>11590824.25</v>
      </c>
      <c r="BY202" s="134">
        <f t="shared" si="175"/>
        <v>75358056.038500011</v>
      </c>
      <c r="CD202" s="388">
        <f>'گام اول '!AU203</f>
        <v>70410999.700000003</v>
      </c>
      <c r="CE202" s="389">
        <f>'گام اول '!AV203</f>
        <v>50382229.721000001</v>
      </c>
      <c r="CF202" s="389">
        <f>'گام اول '!AW203</f>
        <v>70410999.700000003</v>
      </c>
      <c r="CG202" s="389">
        <f>'گام اول '!AX203</f>
        <v>4928769.9790000003</v>
      </c>
      <c r="CH202" s="389">
        <f>'گام اول '!AY203</f>
        <v>1038222.9721000001</v>
      </c>
      <c r="CI202" s="389">
        <f>'گام اول '!AZ203</f>
        <v>0</v>
      </c>
      <c r="CJ202" s="389">
        <f>'گام اول '!BA203</f>
        <v>0</v>
      </c>
      <c r="CK202" s="389">
        <f>'گام اول '!BB203</f>
        <v>0</v>
      </c>
      <c r="CL202" s="389">
        <f>'گام اول '!BC203</f>
        <v>0</v>
      </c>
      <c r="CM202" s="389">
        <f>'گام اول '!BD203</f>
        <v>0</v>
      </c>
      <c r="CN202" s="389">
        <f>'گام اول '!BE203</f>
        <v>0</v>
      </c>
      <c r="CO202" s="389">
        <f>'گام اول '!BF203</f>
        <v>0</v>
      </c>
      <c r="CP202" s="389">
        <f>'گام اول '!BG203</f>
        <v>5966992.9511000002</v>
      </c>
      <c r="CQ202" s="389">
        <f>'گام اول '!BH203</f>
        <v>64444006</v>
      </c>
      <c r="CR202" s="389">
        <f t="shared" si="176"/>
        <v>70410999.700000003</v>
      </c>
      <c r="CS202" s="399">
        <f t="shared" si="154"/>
        <v>6638737.5</v>
      </c>
      <c r="CT202" s="388">
        <f t="shared" si="177"/>
        <v>3809297.5</v>
      </c>
      <c r="CU202" s="389">
        <f t="shared" si="178"/>
        <v>1142789.25</v>
      </c>
      <c r="CV202" s="389">
        <f t="shared" si="179"/>
        <v>1120000</v>
      </c>
      <c r="CW202" s="55">
        <v>0</v>
      </c>
      <c r="CX202" s="389">
        <f t="shared" si="180"/>
        <v>83121823.950000003</v>
      </c>
      <c r="CY202" s="389">
        <f t="shared" si="181"/>
        <v>70410999.700000003</v>
      </c>
      <c r="CZ202" s="389">
        <f t="shared" si="182"/>
        <v>16194529.931000002</v>
      </c>
      <c r="DA202" s="389">
        <f t="shared" si="183"/>
        <v>99316353.881000012</v>
      </c>
      <c r="DB202" s="389">
        <f t="shared" si="184"/>
        <v>100800</v>
      </c>
      <c r="DC202" s="389">
        <f t="shared" si="185"/>
        <v>99417153.881000012</v>
      </c>
      <c r="DD202" s="394">
        <v>0</v>
      </c>
      <c r="DE202" s="389">
        <f t="shared" si="186"/>
        <v>8312182.3950000005</v>
      </c>
      <c r="DF202" s="389">
        <f t="shared" si="187"/>
        <v>4156091.1975000002</v>
      </c>
      <c r="DG202" s="389">
        <f t="shared" si="188"/>
        <v>86948880.288500011</v>
      </c>
      <c r="DH202" s="389">
        <f t="shared" si="189"/>
        <v>11590824.25</v>
      </c>
      <c r="DI202" s="389">
        <f t="shared" si="190"/>
        <v>75358056.038500011</v>
      </c>
      <c r="DJ202" s="389">
        <f t="shared" si="191"/>
        <v>0</v>
      </c>
      <c r="DL202" s="397">
        <f t="shared" si="192"/>
        <v>6638737.5</v>
      </c>
      <c r="DM202" s="397">
        <f t="shared" si="193"/>
        <v>0</v>
      </c>
    </row>
    <row r="203" spans="1:117" s="55" customFormat="1" ht="21" x14ac:dyDescent="0.2">
      <c r="A203" s="191">
        <f t="shared" si="155"/>
        <v>2655495</v>
      </c>
      <c r="B203" s="136">
        <f>'گام اول '!B204</f>
        <v>198</v>
      </c>
      <c r="C203" s="136">
        <f>'گام اول '!C204</f>
        <v>207</v>
      </c>
      <c r="D203" s="136">
        <f>'گام اول '!D204</f>
        <v>13426</v>
      </c>
      <c r="E203" s="136" t="str">
        <f>'گام اول '!E204</f>
        <v>شهربانو</v>
      </c>
      <c r="F203" s="136" t="str">
        <f>'گام اول '!F204</f>
        <v>طبری</v>
      </c>
      <c r="G203" s="136" t="str">
        <f>'گام اول '!G204</f>
        <v xml:space="preserve">اداری </v>
      </c>
      <c r="H203" s="136" t="str">
        <f>'گام اول '!H204</f>
        <v>گلستان</v>
      </c>
      <c r="I203" s="136" t="str">
        <f>'گام اول '!I204</f>
        <v>141-700-3424306-1</v>
      </c>
      <c r="J203" s="136">
        <f>'گام اول '!J204</f>
        <v>2122182792</v>
      </c>
      <c r="K203" s="136" t="str">
        <f>'گام اول '!K204</f>
        <v>0037638086</v>
      </c>
      <c r="L203" s="136" t="str">
        <f>'گام اول '!L204</f>
        <v>گلستان</v>
      </c>
      <c r="M203" s="136" t="str">
        <f>'گام اول '!M204</f>
        <v>اداری-کارشناسی ارشد</v>
      </c>
      <c r="N203" s="120">
        <f>'گام اول '!N204</f>
        <v>0</v>
      </c>
      <c r="O203" s="119">
        <f>'گام اول '!O204</f>
        <v>0</v>
      </c>
      <c r="P203" s="121">
        <f>'گام اول '!P204</f>
        <v>0</v>
      </c>
      <c r="Q203" s="358">
        <f>'گام اول '!Q204</f>
        <v>30</v>
      </c>
      <c r="R203" s="358">
        <f>'گام اول '!R204</f>
        <v>34</v>
      </c>
      <c r="S203" s="358">
        <f>'گام اول '!S204</f>
        <v>0</v>
      </c>
      <c r="T203" s="358">
        <f>'گام اول '!T204</f>
        <v>0</v>
      </c>
      <c r="U203" s="137">
        <f>'گام اول '!U204</f>
        <v>0</v>
      </c>
      <c r="V203" s="120">
        <f>'گام اول '!W204</f>
        <v>0</v>
      </c>
      <c r="W203" s="121">
        <f>'گام اول '!X204</f>
        <v>0</v>
      </c>
      <c r="X203" s="366">
        <f>'گام اول '!Y204</f>
        <v>2</v>
      </c>
      <c r="Y203" s="366">
        <f>'گام اول '!Z204</f>
        <v>1</v>
      </c>
      <c r="Z203" s="138">
        <f>'گام اول '!AA204</f>
        <v>1642901</v>
      </c>
      <c r="AA203" s="138">
        <f>'گام اول '!AB204</f>
        <v>46667</v>
      </c>
      <c r="AB203" s="138">
        <f>'گام اول '!AC204</f>
        <v>1689568</v>
      </c>
      <c r="AC203" s="138">
        <f>'گام اول '!AD204</f>
        <v>4500000</v>
      </c>
      <c r="AD203" s="138">
        <f>'گام اول '!AE204</f>
        <v>6000000</v>
      </c>
      <c r="AE203" s="139">
        <f>'گام اول '!AF204</f>
        <v>322553.89090909087</v>
      </c>
      <c r="AF203" s="122">
        <f>'گام اول '!AG204</f>
        <v>49287030</v>
      </c>
      <c r="AG203" s="123">
        <f>'گام اول '!AH204</f>
        <v>1400010</v>
      </c>
      <c r="AH203" s="123">
        <f>'گام اول '!AI204</f>
        <v>10966832.290909089</v>
      </c>
      <c r="AI203" s="123">
        <f>'گام اول '!AJ204</f>
        <v>2655495</v>
      </c>
      <c r="AJ203" s="123">
        <f>'گام اول '!AK204</f>
        <v>4500000</v>
      </c>
      <c r="AK203" s="123">
        <f>'گام اول '!AL204</f>
        <v>6000000</v>
      </c>
      <c r="AL203" s="123">
        <f>'گام اول '!AM204</f>
        <v>0</v>
      </c>
      <c r="AM203" s="123">
        <f>'گام اول '!AN204</f>
        <v>0</v>
      </c>
      <c r="AN203" s="123">
        <f>'گام اول '!AO204</f>
        <v>0</v>
      </c>
      <c r="AO203" s="123">
        <f>'گام اول '!AP204</f>
        <v>4200000</v>
      </c>
      <c r="AP203" s="123">
        <f>'گام اول '!AQ204</f>
        <v>0</v>
      </c>
      <c r="AQ203" s="123">
        <f>'گام اول '!AR204</f>
        <v>0</v>
      </c>
      <c r="AR203" s="123">
        <f>'گام اول '!AS204</f>
        <v>0</v>
      </c>
      <c r="AS203" s="375">
        <f>'گام اول '!AT204</f>
        <v>0</v>
      </c>
      <c r="AT203" s="368">
        <f t="shared" si="156"/>
        <v>79009367.290909082</v>
      </c>
      <c r="AU203" s="173">
        <f>'گام اول '!AV204</f>
        <v>56309101.230545446</v>
      </c>
      <c r="AV203" s="141">
        <f>'گام اول '!AW204</f>
        <v>76353872.290909082</v>
      </c>
      <c r="AW203" s="142">
        <f t="shared" si="157"/>
        <v>5344771.0603636364</v>
      </c>
      <c r="AX203" s="75">
        <f t="shared" si="158"/>
        <v>1630910.1230545447</v>
      </c>
      <c r="AY203" s="142">
        <f>'گام اول '!AZ204</f>
        <v>0</v>
      </c>
      <c r="AZ203" s="142">
        <f>'گام اول '!BA204</f>
        <v>0</v>
      </c>
      <c r="BA203" s="142">
        <f>'گام اول '!BB204</f>
        <v>0</v>
      </c>
      <c r="BB203" s="142">
        <f>'گام اول '!BC204</f>
        <v>0</v>
      </c>
      <c r="BC203" s="142">
        <f>'گام اول '!BD204</f>
        <v>0</v>
      </c>
      <c r="BD203" s="142">
        <f>'گام اول '!BE204</f>
        <v>0</v>
      </c>
      <c r="BE203" s="142">
        <f>'گام اول '!BF204</f>
        <v>0</v>
      </c>
      <c r="BF203" s="143">
        <f t="shared" si="159"/>
        <v>6975681.1834181808</v>
      </c>
      <c r="BG203" s="140">
        <f t="shared" si="160"/>
        <v>72033686</v>
      </c>
      <c r="BH203" s="144">
        <f t="shared" si="161"/>
        <v>79009367.290909082</v>
      </c>
      <c r="BI203" s="398">
        <f t="shared" si="153"/>
        <v>6638737.5</v>
      </c>
      <c r="BJ203" s="145">
        <f t="shared" si="162"/>
        <v>4223920</v>
      </c>
      <c r="BK203" s="145">
        <f t="shared" si="163"/>
        <v>1267176</v>
      </c>
      <c r="BL203" s="146">
        <f t="shared" si="164"/>
        <v>1120000</v>
      </c>
      <c r="BM203" s="379">
        <v>0</v>
      </c>
      <c r="BN203" s="147">
        <f t="shared" si="165"/>
        <v>92259200.790909082</v>
      </c>
      <c r="BO203" s="148">
        <f t="shared" si="166"/>
        <v>76353872.290909082</v>
      </c>
      <c r="BP203" s="149">
        <f t="shared" si="167"/>
        <v>17561390.626909088</v>
      </c>
      <c r="BQ203" s="150">
        <f t="shared" si="168"/>
        <v>109820591.41781817</v>
      </c>
      <c r="BR203" s="151">
        <f t="shared" si="169"/>
        <v>100800</v>
      </c>
      <c r="BS203" s="147">
        <f t="shared" si="170"/>
        <v>109921391.41781817</v>
      </c>
      <c r="BT203" s="135">
        <v>0</v>
      </c>
      <c r="BU203" s="148">
        <f t="shared" si="171"/>
        <v>9225920.0790909082</v>
      </c>
      <c r="BV203" s="152">
        <f t="shared" si="172"/>
        <v>4612960.0395454541</v>
      </c>
      <c r="BW203" s="133">
        <f t="shared" si="173"/>
        <v>96082511.299181819</v>
      </c>
      <c r="BX203" s="147">
        <f t="shared" si="174"/>
        <v>12129833.5</v>
      </c>
      <c r="BY203" s="134">
        <f t="shared" si="175"/>
        <v>83952677.799181819</v>
      </c>
      <c r="CD203" s="388">
        <f>'گام اول '!AU204</f>
        <v>79009367.290909082</v>
      </c>
      <c r="CE203" s="389">
        <f>'گام اول '!AV204</f>
        <v>56309101.230545446</v>
      </c>
      <c r="CF203" s="389">
        <f>'گام اول '!AW204</f>
        <v>76353872.290909082</v>
      </c>
      <c r="CG203" s="389">
        <f>'گام اول '!AX204</f>
        <v>5344771.0603636364</v>
      </c>
      <c r="CH203" s="389">
        <f>'گام اول '!AY204</f>
        <v>1630910.1230545447</v>
      </c>
      <c r="CI203" s="389">
        <f>'گام اول '!AZ204</f>
        <v>0</v>
      </c>
      <c r="CJ203" s="389">
        <f>'گام اول '!BA204</f>
        <v>0</v>
      </c>
      <c r="CK203" s="389">
        <f>'گام اول '!BB204</f>
        <v>0</v>
      </c>
      <c r="CL203" s="389">
        <f>'گام اول '!BC204</f>
        <v>0</v>
      </c>
      <c r="CM203" s="389">
        <f>'گام اول '!BD204</f>
        <v>0</v>
      </c>
      <c r="CN203" s="389">
        <f>'گام اول '!BE204</f>
        <v>0</v>
      </c>
      <c r="CO203" s="389">
        <f>'گام اول '!BF204</f>
        <v>0</v>
      </c>
      <c r="CP203" s="389">
        <f>'گام اول '!BG204</f>
        <v>6975681.1834181808</v>
      </c>
      <c r="CQ203" s="389">
        <f>'گام اول '!BH204</f>
        <v>72033686</v>
      </c>
      <c r="CR203" s="389">
        <f t="shared" si="176"/>
        <v>79009367.290909082</v>
      </c>
      <c r="CS203" s="399">
        <f t="shared" si="154"/>
        <v>6638737.5</v>
      </c>
      <c r="CT203" s="388">
        <f t="shared" si="177"/>
        <v>4223920</v>
      </c>
      <c r="CU203" s="389">
        <f t="shared" si="178"/>
        <v>1267176</v>
      </c>
      <c r="CV203" s="389">
        <f t="shared" si="179"/>
        <v>1120000</v>
      </c>
      <c r="CW203" s="55">
        <v>0</v>
      </c>
      <c r="CX203" s="389">
        <f t="shared" si="180"/>
        <v>92259200.790909082</v>
      </c>
      <c r="CY203" s="389">
        <f t="shared" si="181"/>
        <v>76353872.290909082</v>
      </c>
      <c r="CZ203" s="389">
        <f t="shared" si="182"/>
        <v>17561390.626909088</v>
      </c>
      <c r="DA203" s="389">
        <f t="shared" si="183"/>
        <v>109820591.41781817</v>
      </c>
      <c r="DB203" s="389">
        <f t="shared" si="184"/>
        <v>100800</v>
      </c>
      <c r="DC203" s="389">
        <f t="shared" si="185"/>
        <v>109921391.41781817</v>
      </c>
      <c r="DD203" s="394">
        <v>0</v>
      </c>
      <c r="DE203" s="389">
        <f t="shared" si="186"/>
        <v>9225920.0790909082</v>
      </c>
      <c r="DF203" s="389">
        <f t="shared" si="187"/>
        <v>4612960.0395454541</v>
      </c>
      <c r="DG203" s="389">
        <f t="shared" si="188"/>
        <v>96082511.299181819</v>
      </c>
      <c r="DH203" s="389">
        <f t="shared" si="189"/>
        <v>12129833.5</v>
      </c>
      <c r="DI203" s="389">
        <f t="shared" si="190"/>
        <v>83952677.799181819</v>
      </c>
      <c r="DJ203" s="389">
        <f t="shared" si="191"/>
        <v>0</v>
      </c>
      <c r="DL203" s="397">
        <f t="shared" si="192"/>
        <v>6638737.5</v>
      </c>
      <c r="DM203" s="397">
        <f t="shared" si="193"/>
        <v>0</v>
      </c>
    </row>
    <row r="204" spans="1:117" s="55" customFormat="1" ht="21" x14ac:dyDescent="0.2">
      <c r="A204" s="191">
        <f t="shared" si="155"/>
        <v>2655495</v>
      </c>
      <c r="B204" s="136">
        <f>'گام اول '!B205</f>
        <v>199</v>
      </c>
      <c r="C204" s="136">
        <f>'گام اول '!C205</f>
        <v>208</v>
      </c>
      <c r="D204" s="136">
        <f>'گام اول '!D205</f>
        <v>13446</v>
      </c>
      <c r="E204" s="136" t="str">
        <f>'گام اول '!E205</f>
        <v>حسام</v>
      </c>
      <c r="F204" s="136" t="str">
        <f>'گام اول '!F205</f>
        <v>نوروزی</v>
      </c>
      <c r="G204" s="136" t="str">
        <f>'گام اول '!G205</f>
        <v xml:space="preserve">اداری </v>
      </c>
      <c r="H204" s="136" t="str">
        <f>'گام اول '!H205</f>
        <v>گلستان</v>
      </c>
      <c r="I204" s="136" t="str">
        <f>'گام اول '!I205</f>
        <v>269-700-3857673-1</v>
      </c>
      <c r="J204" s="136">
        <f>'گام اول '!J205</f>
        <v>4889792066</v>
      </c>
      <c r="K204" s="136" t="str">
        <f>'گام اول '!K205</f>
        <v>0038267434</v>
      </c>
      <c r="L204" s="136" t="str">
        <f>'گام اول '!L205</f>
        <v>گلستان</v>
      </c>
      <c r="M204" s="136" t="str">
        <f>'گام اول '!M205</f>
        <v>اداری-کارشناسی</v>
      </c>
      <c r="N204" s="120">
        <f>'گام اول '!N205</f>
        <v>0</v>
      </c>
      <c r="O204" s="119">
        <f>'گام اول '!O205</f>
        <v>0</v>
      </c>
      <c r="P204" s="121">
        <f>'گام اول '!P205</f>
        <v>0</v>
      </c>
      <c r="Q204" s="358">
        <f>'گام اول '!Q205</f>
        <v>30</v>
      </c>
      <c r="R204" s="358">
        <f>'گام اول '!R205</f>
        <v>80</v>
      </c>
      <c r="S204" s="358">
        <f>'گام اول '!S205</f>
        <v>0</v>
      </c>
      <c r="T204" s="358">
        <f>'گام اول '!T205</f>
        <v>0</v>
      </c>
      <c r="U204" s="137">
        <f>'گام اول '!U205</f>
        <v>0</v>
      </c>
      <c r="V204" s="120">
        <f>'گام اول '!W205</f>
        <v>0</v>
      </c>
      <c r="W204" s="121">
        <f>'گام اول '!X205</f>
        <v>0</v>
      </c>
      <c r="X204" s="366">
        <f>'گام اول '!Y205</f>
        <v>2</v>
      </c>
      <c r="Y204" s="366">
        <f>'گام اول '!Z205</f>
        <v>2</v>
      </c>
      <c r="Z204" s="138">
        <f>'گام اول '!AA205</f>
        <v>1477052</v>
      </c>
      <c r="AA204" s="138">
        <f>'گام اول '!AB205</f>
        <v>46667</v>
      </c>
      <c r="AB204" s="138">
        <f>'گام اول '!AC205</f>
        <v>1523719</v>
      </c>
      <c r="AC204" s="138">
        <f>'گام اول '!AD205</f>
        <v>4500000</v>
      </c>
      <c r="AD204" s="138">
        <f>'گام اول '!AE205</f>
        <v>6000000</v>
      </c>
      <c r="AE204" s="139">
        <f>'گام اول '!AF205</f>
        <v>290891.80909090908</v>
      </c>
      <c r="AF204" s="122">
        <f>'گام اول '!AG205</f>
        <v>44311560</v>
      </c>
      <c r="AG204" s="123">
        <f>'گام اول '!AH205</f>
        <v>1400010</v>
      </c>
      <c r="AH204" s="123">
        <f>'گام اول '!AI205</f>
        <v>23271344.727272727</v>
      </c>
      <c r="AI204" s="123">
        <f>'گام اول '!AJ205</f>
        <v>5310990</v>
      </c>
      <c r="AJ204" s="123">
        <f>'گام اول '!AK205</f>
        <v>4500000</v>
      </c>
      <c r="AK204" s="123">
        <f>'گام اول '!AL205</f>
        <v>6000000</v>
      </c>
      <c r="AL204" s="123">
        <f>'گام اول '!AM205</f>
        <v>0</v>
      </c>
      <c r="AM204" s="123">
        <f>'گام اول '!AN205</f>
        <v>0</v>
      </c>
      <c r="AN204" s="123">
        <f>'گام اول '!AO205</f>
        <v>0</v>
      </c>
      <c r="AO204" s="123">
        <f>'گام اول '!AP205</f>
        <v>4400000</v>
      </c>
      <c r="AP204" s="123">
        <f>'گام اول '!AQ205</f>
        <v>0</v>
      </c>
      <c r="AQ204" s="123">
        <f>'گام اول '!AR205</f>
        <v>0</v>
      </c>
      <c r="AR204" s="123">
        <f>'گام اول '!AS205</f>
        <v>0</v>
      </c>
      <c r="AS204" s="375">
        <f>'گام اول '!AT205</f>
        <v>0</v>
      </c>
      <c r="AT204" s="368">
        <f t="shared" si="156"/>
        <v>89193904.727272719</v>
      </c>
      <c r="AU204" s="173">
        <f>'گام اول '!AV205</f>
        <v>63111110.696363628</v>
      </c>
      <c r="AV204" s="141">
        <f>'گام اول '!AW205</f>
        <v>83882914.727272719</v>
      </c>
      <c r="AW204" s="142">
        <f t="shared" si="157"/>
        <v>5871804.0309090912</v>
      </c>
      <c r="AX204" s="75">
        <f t="shared" si="158"/>
        <v>2311111.0696363631</v>
      </c>
      <c r="AY204" s="142">
        <f>'گام اول '!AZ205</f>
        <v>0</v>
      </c>
      <c r="AZ204" s="142">
        <f>'گام اول '!BA205</f>
        <v>0</v>
      </c>
      <c r="BA204" s="142">
        <f>'گام اول '!BB205</f>
        <v>0</v>
      </c>
      <c r="BB204" s="142">
        <f>'گام اول '!BC205</f>
        <v>0</v>
      </c>
      <c r="BC204" s="142">
        <f>'گام اول '!BD205</f>
        <v>0</v>
      </c>
      <c r="BD204" s="142">
        <f>'گام اول '!BE205</f>
        <v>0</v>
      </c>
      <c r="BE204" s="142">
        <f>'گام اول '!BF205</f>
        <v>0</v>
      </c>
      <c r="BF204" s="143">
        <f t="shared" si="159"/>
        <v>8182915.1005454548</v>
      </c>
      <c r="BG204" s="140">
        <f t="shared" si="160"/>
        <v>81010989</v>
      </c>
      <c r="BH204" s="144">
        <f t="shared" si="161"/>
        <v>89193904.727272719</v>
      </c>
      <c r="BI204" s="398">
        <f t="shared" si="153"/>
        <v>6638737.5</v>
      </c>
      <c r="BJ204" s="145">
        <f t="shared" si="162"/>
        <v>3809297.5</v>
      </c>
      <c r="BK204" s="145">
        <f t="shared" si="163"/>
        <v>1142789.25</v>
      </c>
      <c r="BL204" s="146">
        <f t="shared" si="164"/>
        <v>1120000</v>
      </c>
      <c r="BM204" s="379">
        <v>0</v>
      </c>
      <c r="BN204" s="147">
        <f t="shared" si="165"/>
        <v>101904728.97727272</v>
      </c>
      <c r="BO204" s="148">
        <f t="shared" si="166"/>
        <v>83882914.727272719</v>
      </c>
      <c r="BP204" s="149">
        <f t="shared" si="167"/>
        <v>19293070.387272727</v>
      </c>
      <c r="BQ204" s="150">
        <f t="shared" si="168"/>
        <v>121197799.36454545</v>
      </c>
      <c r="BR204" s="151">
        <f t="shared" si="169"/>
        <v>100800</v>
      </c>
      <c r="BS204" s="147">
        <f t="shared" si="170"/>
        <v>121298599.36454545</v>
      </c>
      <c r="BT204" s="135">
        <v>0</v>
      </c>
      <c r="BU204" s="148">
        <f t="shared" si="171"/>
        <v>10190472.897727273</v>
      </c>
      <c r="BV204" s="152">
        <f t="shared" si="172"/>
        <v>5095236.4488636367</v>
      </c>
      <c r="BW204" s="133">
        <f t="shared" si="173"/>
        <v>106012890.01795454</v>
      </c>
      <c r="BX204" s="147">
        <f t="shared" si="174"/>
        <v>11590824.25</v>
      </c>
      <c r="BY204" s="134">
        <f t="shared" si="175"/>
        <v>94422065.767954543</v>
      </c>
      <c r="CD204" s="388">
        <f>'گام اول '!AU205</f>
        <v>89193904.727272719</v>
      </c>
      <c r="CE204" s="389">
        <f>'گام اول '!AV205</f>
        <v>63111110.696363628</v>
      </c>
      <c r="CF204" s="389">
        <f>'گام اول '!AW205</f>
        <v>83882914.727272719</v>
      </c>
      <c r="CG204" s="389">
        <f>'گام اول '!AX205</f>
        <v>5871804.0309090912</v>
      </c>
      <c r="CH204" s="389">
        <f>'گام اول '!AY205</f>
        <v>2311111.0696363631</v>
      </c>
      <c r="CI204" s="389">
        <f>'گام اول '!AZ205</f>
        <v>0</v>
      </c>
      <c r="CJ204" s="389">
        <f>'گام اول '!BA205</f>
        <v>0</v>
      </c>
      <c r="CK204" s="389">
        <f>'گام اول '!BB205</f>
        <v>0</v>
      </c>
      <c r="CL204" s="389">
        <f>'گام اول '!BC205</f>
        <v>0</v>
      </c>
      <c r="CM204" s="389">
        <f>'گام اول '!BD205</f>
        <v>0</v>
      </c>
      <c r="CN204" s="389">
        <f>'گام اول '!BE205</f>
        <v>0</v>
      </c>
      <c r="CO204" s="389">
        <f>'گام اول '!BF205</f>
        <v>0</v>
      </c>
      <c r="CP204" s="389">
        <f>'گام اول '!BG205</f>
        <v>8182915.1005454548</v>
      </c>
      <c r="CQ204" s="389">
        <f>'گام اول '!BH205</f>
        <v>81010989</v>
      </c>
      <c r="CR204" s="389">
        <f t="shared" si="176"/>
        <v>89193904.727272719</v>
      </c>
      <c r="CS204" s="399">
        <f t="shared" si="154"/>
        <v>6638737.5</v>
      </c>
      <c r="CT204" s="388">
        <f t="shared" si="177"/>
        <v>3809297.5</v>
      </c>
      <c r="CU204" s="389">
        <f t="shared" si="178"/>
        <v>1142789.25</v>
      </c>
      <c r="CV204" s="389">
        <f t="shared" si="179"/>
        <v>1120000</v>
      </c>
      <c r="CW204" s="55">
        <v>0</v>
      </c>
      <c r="CX204" s="389">
        <f t="shared" si="180"/>
        <v>101904728.97727272</v>
      </c>
      <c r="CY204" s="389">
        <f t="shared" si="181"/>
        <v>83882914.727272719</v>
      </c>
      <c r="CZ204" s="389">
        <f t="shared" si="182"/>
        <v>19293070.387272727</v>
      </c>
      <c r="DA204" s="389">
        <f t="shared" si="183"/>
        <v>121197799.36454545</v>
      </c>
      <c r="DB204" s="389">
        <f t="shared" si="184"/>
        <v>100800</v>
      </c>
      <c r="DC204" s="389">
        <f t="shared" si="185"/>
        <v>121298599.36454545</v>
      </c>
      <c r="DD204" s="394">
        <v>0</v>
      </c>
      <c r="DE204" s="389">
        <f t="shared" si="186"/>
        <v>10190472.897727273</v>
      </c>
      <c r="DF204" s="389">
        <f t="shared" si="187"/>
        <v>5095236.4488636367</v>
      </c>
      <c r="DG204" s="389">
        <f t="shared" si="188"/>
        <v>106012890.01795454</v>
      </c>
      <c r="DH204" s="389">
        <f t="shared" si="189"/>
        <v>11590824.25</v>
      </c>
      <c r="DI204" s="389">
        <f t="shared" si="190"/>
        <v>94422065.767954543</v>
      </c>
      <c r="DJ204" s="389">
        <f t="shared" si="191"/>
        <v>0</v>
      </c>
      <c r="DL204" s="397">
        <f t="shared" si="192"/>
        <v>6638737.5</v>
      </c>
      <c r="DM204" s="397">
        <f t="shared" si="193"/>
        <v>0</v>
      </c>
    </row>
    <row r="205" spans="1:117" s="55" customFormat="1" ht="21" x14ac:dyDescent="0.2">
      <c r="A205" s="191">
        <f t="shared" si="155"/>
        <v>2655495</v>
      </c>
      <c r="B205" s="136">
        <f>'گام اول '!B206</f>
        <v>200</v>
      </c>
      <c r="C205" s="136">
        <f>'گام اول '!C206</f>
        <v>209</v>
      </c>
      <c r="D205" s="136">
        <f>'گام اول '!D206</f>
        <v>13445</v>
      </c>
      <c r="E205" s="136" t="str">
        <f>'گام اول '!E206</f>
        <v>حمیدرضا</v>
      </c>
      <c r="F205" s="136" t="str">
        <f>'گام اول '!F206</f>
        <v>عسکری</v>
      </c>
      <c r="G205" s="136" t="str">
        <f>'گام اول '!G206</f>
        <v xml:space="preserve">اداری </v>
      </c>
      <c r="H205" s="136" t="str">
        <f>'گام اول '!H206</f>
        <v>گلستان</v>
      </c>
      <c r="I205" s="136" t="str">
        <f>'گام اول '!I206</f>
        <v>269-12-3705963-1</v>
      </c>
      <c r="J205" s="136">
        <f>'گام اول '!J206</f>
        <v>4880176419</v>
      </c>
      <c r="K205" s="136" t="str">
        <f>'گام اول '!K206</f>
        <v>0012865409</v>
      </c>
      <c r="L205" s="136" t="str">
        <f>'گام اول '!L206</f>
        <v>گلستان</v>
      </c>
      <c r="M205" s="136" t="str">
        <f>'گام اول '!M206</f>
        <v>اداری-کارشناسی</v>
      </c>
      <c r="N205" s="120">
        <f>'گام اول '!N206</f>
        <v>0</v>
      </c>
      <c r="O205" s="119">
        <f>'گام اول '!O206</f>
        <v>0</v>
      </c>
      <c r="P205" s="121">
        <f>'گام اول '!P206</f>
        <v>0</v>
      </c>
      <c r="Q205" s="358">
        <f>'گام اول '!Q206</f>
        <v>30</v>
      </c>
      <c r="R205" s="358">
        <f>'گام اول '!R206</f>
        <v>51</v>
      </c>
      <c r="S205" s="358">
        <f>'گام اول '!S206</f>
        <v>0</v>
      </c>
      <c r="T205" s="358">
        <f>'گام اول '!T206</f>
        <v>0</v>
      </c>
      <c r="U205" s="137">
        <f>'گام اول '!U206</f>
        <v>0</v>
      </c>
      <c r="V205" s="120">
        <f>'گام اول '!W206</f>
        <v>0</v>
      </c>
      <c r="W205" s="121">
        <f>'گام اول '!X206</f>
        <v>0</v>
      </c>
      <c r="X205" s="366">
        <f>'گام اول '!Y206</f>
        <v>0</v>
      </c>
      <c r="Y205" s="366">
        <f>'گام اول '!Z206</f>
        <v>0</v>
      </c>
      <c r="Z205" s="138">
        <f>'گام اول '!AA206</f>
        <v>1477052</v>
      </c>
      <c r="AA205" s="138">
        <f>'گام اول '!AB206</f>
        <v>46667</v>
      </c>
      <c r="AB205" s="138">
        <f>'گام اول '!AC206</f>
        <v>1523719</v>
      </c>
      <c r="AC205" s="138">
        <f>'گام اول '!AD206</f>
        <v>4500000</v>
      </c>
      <c r="AD205" s="138">
        <f>'گام اول '!AE206</f>
        <v>6000000</v>
      </c>
      <c r="AE205" s="139">
        <f>'گام اول '!AF206</f>
        <v>290891.80909090908</v>
      </c>
      <c r="AF205" s="122">
        <f>'گام اول '!AG206</f>
        <v>44311560</v>
      </c>
      <c r="AG205" s="123">
        <f>'گام اول '!AH206</f>
        <v>1400010</v>
      </c>
      <c r="AH205" s="123">
        <f>'گام اول '!AI206</f>
        <v>14835482.263636364</v>
      </c>
      <c r="AI205" s="123">
        <f>'گام اول '!AJ206</f>
        <v>0</v>
      </c>
      <c r="AJ205" s="123">
        <f>'گام اول '!AK206</f>
        <v>4500000</v>
      </c>
      <c r="AK205" s="123">
        <f>'گام اول '!AL206</f>
        <v>6000000</v>
      </c>
      <c r="AL205" s="123">
        <f>'گام اول '!AM206</f>
        <v>0</v>
      </c>
      <c r="AM205" s="123">
        <f>'گام اول '!AN206</f>
        <v>0</v>
      </c>
      <c r="AN205" s="123">
        <f>'گام اول '!AO206</f>
        <v>0</v>
      </c>
      <c r="AO205" s="123">
        <f>'گام اول '!AP206</f>
        <v>4000000</v>
      </c>
      <c r="AP205" s="123">
        <f>'گام اول '!AQ206</f>
        <v>0</v>
      </c>
      <c r="AQ205" s="123">
        <f>'گام اول '!AR206</f>
        <v>0</v>
      </c>
      <c r="AR205" s="123">
        <f>'گام اول '!AS206</f>
        <v>0</v>
      </c>
      <c r="AS205" s="375">
        <f>'گام اول '!AT206</f>
        <v>0</v>
      </c>
      <c r="AT205" s="368">
        <f t="shared" si="156"/>
        <v>75047052.263636366</v>
      </c>
      <c r="AU205" s="173">
        <f>'گام اول '!AV206</f>
        <v>55293758.605181821</v>
      </c>
      <c r="AV205" s="141">
        <f>'گام اول '!AW206</f>
        <v>75047052.263636366</v>
      </c>
      <c r="AW205" s="142">
        <f t="shared" si="157"/>
        <v>5253293.6584545458</v>
      </c>
      <c r="AX205" s="75">
        <f t="shared" si="158"/>
        <v>1529375.8605181822</v>
      </c>
      <c r="AY205" s="142">
        <f>'گام اول '!AZ206</f>
        <v>0</v>
      </c>
      <c r="AZ205" s="142">
        <f>'گام اول '!BA206</f>
        <v>0</v>
      </c>
      <c r="BA205" s="142">
        <f>'گام اول '!BB206</f>
        <v>0</v>
      </c>
      <c r="BB205" s="142">
        <f>'گام اول '!BC206</f>
        <v>0</v>
      </c>
      <c r="BC205" s="142">
        <f>'گام اول '!BD206</f>
        <v>0</v>
      </c>
      <c r="BD205" s="142">
        <f>'گام اول '!BE206</f>
        <v>0</v>
      </c>
      <c r="BE205" s="142">
        <f>'گام اول '!BF206</f>
        <v>0</v>
      </c>
      <c r="BF205" s="143">
        <f t="shared" si="159"/>
        <v>6782669.5189727284</v>
      </c>
      <c r="BG205" s="140">
        <f t="shared" si="160"/>
        <v>68264382</v>
      </c>
      <c r="BH205" s="144">
        <f t="shared" si="161"/>
        <v>75047052.263636366</v>
      </c>
      <c r="BI205" s="398">
        <f t="shared" si="153"/>
        <v>6638737.5</v>
      </c>
      <c r="BJ205" s="145">
        <f t="shared" si="162"/>
        <v>3809297.5</v>
      </c>
      <c r="BK205" s="145">
        <f t="shared" si="163"/>
        <v>1142789.25</v>
      </c>
      <c r="BL205" s="146">
        <f t="shared" si="164"/>
        <v>1120000</v>
      </c>
      <c r="BM205" s="379">
        <v>0</v>
      </c>
      <c r="BN205" s="147">
        <f t="shared" si="165"/>
        <v>87757876.513636366</v>
      </c>
      <c r="BO205" s="148">
        <f t="shared" si="166"/>
        <v>75047052.263636366</v>
      </c>
      <c r="BP205" s="149">
        <f t="shared" si="167"/>
        <v>17260822.020636365</v>
      </c>
      <c r="BQ205" s="150">
        <f t="shared" si="168"/>
        <v>105018698.53427273</v>
      </c>
      <c r="BR205" s="151">
        <f t="shared" si="169"/>
        <v>100800</v>
      </c>
      <c r="BS205" s="147">
        <f t="shared" si="170"/>
        <v>105119498.53427273</v>
      </c>
      <c r="BT205" s="135">
        <v>0</v>
      </c>
      <c r="BU205" s="148">
        <f t="shared" si="171"/>
        <v>8775787.6513636373</v>
      </c>
      <c r="BV205" s="152">
        <f t="shared" si="172"/>
        <v>4387893.8256818186</v>
      </c>
      <c r="BW205" s="133">
        <f t="shared" si="173"/>
        <v>91955817.057227269</v>
      </c>
      <c r="BX205" s="147">
        <f t="shared" si="174"/>
        <v>11590824.25</v>
      </c>
      <c r="BY205" s="134">
        <f t="shared" si="175"/>
        <v>80364992.807227269</v>
      </c>
      <c r="CD205" s="388">
        <f>'گام اول '!AU206</f>
        <v>75047052.263636366</v>
      </c>
      <c r="CE205" s="389">
        <f>'گام اول '!AV206</f>
        <v>55293758.605181821</v>
      </c>
      <c r="CF205" s="389">
        <f>'گام اول '!AW206</f>
        <v>75047052.263636366</v>
      </c>
      <c r="CG205" s="389">
        <f>'گام اول '!AX206</f>
        <v>5253293.6584545458</v>
      </c>
      <c r="CH205" s="389">
        <f>'گام اول '!AY206</f>
        <v>1529375.8605181822</v>
      </c>
      <c r="CI205" s="389">
        <f>'گام اول '!AZ206</f>
        <v>0</v>
      </c>
      <c r="CJ205" s="389">
        <f>'گام اول '!BA206</f>
        <v>0</v>
      </c>
      <c r="CK205" s="389">
        <f>'گام اول '!BB206</f>
        <v>0</v>
      </c>
      <c r="CL205" s="389">
        <f>'گام اول '!BC206</f>
        <v>0</v>
      </c>
      <c r="CM205" s="389">
        <f>'گام اول '!BD206</f>
        <v>0</v>
      </c>
      <c r="CN205" s="389">
        <f>'گام اول '!BE206</f>
        <v>0</v>
      </c>
      <c r="CO205" s="389">
        <f>'گام اول '!BF206</f>
        <v>0</v>
      </c>
      <c r="CP205" s="389">
        <f>'گام اول '!BG206</f>
        <v>6782669.5189727284</v>
      </c>
      <c r="CQ205" s="389">
        <f>'گام اول '!BH206</f>
        <v>68264382</v>
      </c>
      <c r="CR205" s="389">
        <f t="shared" si="176"/>
        <v>75047052.263636366</v>
      </c>
      <c r="CS205" s="399">
        <f t="shared" si="154"/>
        <v>6638737.5</v>
      </c>
      <c r="CT205" s="388">
        <f t="shared" si="177"/>
        <v>3809297.5</v>
      </c>
      <c r="CU205" s="389">
        <f t="shared" si="178"/>
        <v>1142789.25</v>
      </c>
      <c r="CV205" s="389">
        <f t="shared" si="179"/>
        <v>1120000</v>
      </c>
      <c r="CW205" s="55">
        <v>0</v>
      </c>
      <c r="CX205" s="389">
        <f t="shared" si="180"/>
        <v>87757876.513636366</v>
      </c>
      <c r="CY205" s="389">
        <f t="shared" si="181"/>
        <v>75047052.263636366</v>
      </c>
      <c r="CZ205" s="389">
        <f t="shared" si="182"/>
        <v>17260822.020636365</v>
      </c>
      <c r="DA205" s="389">
        <f t="shared" si="183"/>
        <v>105018698.53427273</v>
      </c>
      <c r="DB205" s="389">
        <f t="shared" si="184"/>
        <v>100800</v>
      </c>
      <c r="DC205" s="389">
        <f t="shared" si="185"/>
        <v>105119498.53427273</v>
      </c>
      <c r="DD205" s="394">
        <v>0</v>
      </c>
      <c r="DE205" s="389">
        <f t="shared" si="186"/>
        <v>8775787.6513636373</v>
      </c>
      <c r="DF205" s="389">
        <f t="shared" si="187"/>
        <v>4387893.8256818186</v>
      </c>
      <c r="DG205" s="389">
        <f t="shared" si="188"/>
        <v>91955817.057227269</v>
      </c>
      <c r="DH205" s="389">
        <f t="shared" si="189"/>
        <v>11590824.25</v>
      </c>
      <c r="DI205" s="389">
        <f t="shared" si="190"/>
        <v>80364992.807227269</v>
      </c>
      <c r="DJ205" s="389">
        <f t="shared" si="191"/>
        <v>0</v>
      </c>
      <c r="DL205" s="397">
        <f t="shared" si="192"/>
        <v>6638737.5</v>
      </c>
      <c r="DM205" s="397">
        <f t="shared" si="193"/>
        <v>0</v>
      </c>
    </row>
    <row r="206" spans="1:117" s="55" customFormat="1" ht="21" x14ac:dyDescent="0.2">
      <c r="A206" s="191">
        <f t="shared" si="155"/>
        <v>2655495</v>
      </c>
      <c r="B206" s="136">
        <f>'گام اول '!B207</f>
        <v>201</v>
      </c>
      <c r="C206" s="136">
        <f>'گام اول '!C207</f>
        <v>210</v>
      </c>
      <c r="D206" s="136">
        <f>'گام اول '!D207</f>
        <v>13442</v>
      </c>
      <c r="E206" s="136" t="str">
        <f>'گام اول '!E207</f>
        <v>مصطفی</v>
      </c>
      <c r="F206" s="136" t="str">
        <f>'گام اول '!F207</f>
        <v>تیموری</v>
      </c>
      <c r="G206" s="136" t="str">
        <f>'گام اول '!G207</f>
        <v xml:space="preserve">اداری </v>
      </c>
      <c r="H206" s="136" t="str">
        <f>'گام اول '!H207</f>
        <v>گلستان</v>
      </c>
      <c r="I206" s="136" t="str">
        <f>'گام اول '!I207</f>
        <v>269-12-3698351-1</v>
      </c>
      <c r="J206" s="136">
        <f>'گام اول '!J207</f>
        <v>4880118346</v>
      </c>
      <c r="K206" s="136" t="str">
        <f>'گام اول '!K207</f>
        <v>0038263290</v>
      </c>
      <c r="L206" s="136" t="str">
        <f>'گام اول '!L207</f>
        <v>گلستان</v>
      </c>
      <c r="M206" s="136" t="str">
        <f>'گام اول '!M207</f>
        <v>اداری-کارشناسی</v>
      </c>
      <c r="N206" s="120">
        <f>'گام اول '!N207</f>
        <v>0</v>
      </c>
      <c r="O206" s="119">
        <f>'گام اول '!O207</f>
        <v>0</v>
      </c>
      <c r="P206" s="121">
        <f>'گام اول '!P207</f>
        <v>0</v>
      </c>
      <c r="Q206" s="358">
        <f>'گام اول '!Q207</f>
        <v>30</v>
      </c>
      <c r="R206" s="358">
        <f>'گام اول '!R207</f>
        <v>69</v>
      </c>
      <c r="S206" s="358">
        <f>'گام اول '!S207</f>
        <v>0</v>
      </c>
      <c r="T206" s="358">
        <f>'گام اول '!T207</f>
        <v>0</v>
      </c>
      <c r="U206" s="137">
        <f>'گام اول '!U207</f>
        <v>0</v>
      </c>
      <c r="V206" s="120">
        <f>'گام اول '!W207</f>
        <v>0</v>
      </c>
      <c r="W206" s="121">
        <f>'گام اول '!X207</f>
        <v>0</v>
      </c>
      <c r="X206" s="366">
        <f>'گام اول '!Y207</f>
        <v>1</v>
      </c>
      <c r="Y206" s="366">
        <f>'گام اول '!Z207</f>
        <v>1</v>
      </c>
      <c r="Z206" s="138">
        <f>'گام اول '!AA207</f>
        <v>1477052</v>
      </c>
      <c r="AA206" s="138">
        <f>'گام اول '!AB207</f>
        <v>46667</v>
      </c>
      <c r="AB206" s="138">
        <f>'گام اول '!AC207</f>
        <v>1523719</v>
      </c>
      <c r="AC206" s="138">
        <f>'گام اول '!AD207</f>
        <v>4500000</v>
      </c>
      <c r="AD206" s="138">
        <f>'گام اول '!AE207</f>
        <v>6000000</v>
      </c>
      <c r="AE206" s="139">
        <f>'گام اول '!AF207</f>
        <v>290891.80909090908</v>
      </c>
      <c r="AF206" s="122">
        <f>'گام اول '!AG207</f>
        <v>44311560</v>
      </c>
      <c r="AG206" s="123">
        <f>'گام اول '!AH207</f>
        <v>1400010</v>
      </c>
      <c r="AH206" s="123">
        <f>'گام اول '!AI207</f>
        <v>20071534.827272728</v>
      </c>
      <c r="AI206" s="123">
        <f>'گام اول '!AJ207</f>
        <v>2655495</v>
      </c>
      <c r="AJ206" s="123">
        <f>'گام اول '!AK207</f>
        <v>4500000</v>
      </c>
      <c r="AK206" s="123">
        <f>'گام اول '!AL207</f>
        <v>6000000</v>
      </c>
      <c r="AL206" s="123">
        <f>'گام اول '!AM207</f>
        <v>0</v>
      </c>
      <c r="AM206" s="123">
        <f>'گام اول '!AN207</f>
        <v>0</v>
      </c>
      <c r="AN206" s="123">
        <f>'گام اول '!AO207</f>
        <v>0</v>
      </c>
      <c r="AO206" s="123">
        <f>'گام اول '!AP207</f>
        <v>4600000</v>
      </c>
      <c r="AP206" s="123">
        <f>'گام اول '!AQ207</f>
        <v>0</v>
      </c>
      <c r="AQ206" s="123">
        <f>'گام اول '!AR207</f>
        <v>0</v>
      </c>
      <c r="AR206" s="123">
        <f>'گام اول '!AS207</f>
        <v>0</v>
      </c>
      <c r="AS206" s="375">
        <f>'گام اول '!AT207</f>
        <v>0</v>
      </c>
      <c r="AT206" s="368">
        <f t="shared" si="156"/>
        <v>83538599.827272728</v>
      </c>
      <c r="AU206" s="173">
        <f>'گام اول '!AV207</f>
        <v>60121287.489363641</v>
      </c>
      <c r="AV206" s="141">
        <f>'گام اول '!AW207</f>
        <v>80883104.827272728</v>
      </c>
      <c r="AW206" s="142">
        <f t="shared" si="157"/>
        <v>5661817.3379090913</v>
      </c>
      <c r="AX206" s="75">
        <f t="shared" si="158"/>
        <v>2012128.7489363642</v>
      </c>
      <c r="AY206" s="142">
        <f>'گام اول '!AZ207</f>
        <v>0</v>
      </c>
      <c r="AZ206" s="142">
        <f>'گام اول '!BA207</f>
        <v>0</v>
      </c>
      <c r="BA206" s="142">
        <f>'گام اول '!BB207</f>
        <v>0</v>
      </c>
      <c r="BB206" s="142">
        <f>'گام اول '!BC207</f>
        <v>0</v>
      </c>
      <c r="BC206" s="142">
        <f>'گام اول '!BD207</f>
        <v>0</v>
      </c>
      <c r="BD206" s="142">
        <f>'گام اول '!BE207</f>
        <v>0</v>
      </c>
      <c r="BE206" s="142">
        <f>'گام اول '!BF207</f>
        <v>0</v>
      </c>
      <c r="BF206" s="143">
        <f t="shared" si="159"/>
        <v>7673946.0868454557</v>
      </c>
      <c r="BG206" s="140">
        <f t="shared" si="160"/>
        <v>75864653</v>
      </c>
      <c r="BH206" s="144">
        <f t="shared" si="161"/>
        <v>83538599.827272728</v>
      </c>
      <c r="BI206" s="398">
        <f t="shared" si="153"/>
        <v>6638737.5</v>
      </c>
      <c r="BJ206" s="145">
        <f t="shared" si="162"/>
        <v>3809297.5</v>
      </c>
      <c r="BK206" s="145">
        <f t="shared" si="163"/>
        <v>1142789.25</v>
      </c>
      <c r="BL206" s="146">
        <f t="shared" si="164"/>
        <v>1120000</v>
      </c>
      <c r="BM206" s="379">
        <v>0</v>
      </c>
      <c r="BN206" s="147">
        <f t="shared" si="165"/>
        <v>96249424.077272728</v>
      </c>
      <c r="BO206" s="148">
        <f t="shared" si="166"/>
        <v>80883104.827272728</v>
      </c>
      <c r="BP206" s="149">
        <f t="shared" si="167"/>
        <v>18603114.110272728</v>
      </c>
      <c r="BQ206" s="150">
        <f t="shared" si="168"/>
        <v>114852538.18754545</v>
      </c>
      <c r="BR206" s="151">
        <f t="shared" si="169"/>
        <v>100800</v>
      </c>
      <c r="BS206" s="147">
        <f t="shared" si="170"/>
        <v>114953338.18754545</v>
      </c>
      <c r="BT206" s="135">
        <v>0</v>
      </c>
      <c r="BU206" s="148">
        <f t="shared" si="171"/>
        <v>9624942.4077272732</v>
      </c>
      <c r="BV206" s="152">
        <f t="shared" si="172"/>
        <v>4812471.2038636366</v>
      </c>
      <c r="BW206" s="133">
        <f t="shared" si="173"/>
        <v>100515924.57595454</v>
      </c>
      <c r="BX206" s="147">
        <f t="shared" si="174"/>
        <v>11590824.25</v>
      </c>
      <c r="BY206" s="134">
        <f t="shared" si="175"/>
        <v>88925100.325954542</v>
      </c>
      <c r="CD206" s="388">
        <f>'گام اول '!AU207</f>
        <v>83538599.827272728</v>
      </c>
      <c r="CE206" s="389">
        <f>'گام اول '!AV207</f>
        <v>60121287.489363641</v>
      </c>
      <c r="CF206" s="389">
        <f>'گام اول '!AW207</f>
        <v>80883104.827272728</v>
      </c>
      <c r="CG206" s="389">
        <f>'گام اول '!AX207</f>
        <v>5661817.3379090913</v>
      </c>
      <c r="CH206" s="389">
        <f>'گام اول '!AY207</f>
        <v>2012128.7489363642</v>
      </c>
      <c r="CI206" s="389">
        <f>'گام اول '!AZ207</f>
        <v>0</v>
      </c>
      <c r="CJ206" s="389">
        <f>'گام اول '!BA207</f>
        <v>0</v>
      </c>
      <c r="CK206" s="389">
        <f>'گام اول '!BB207</f>
        <v>0</v>
      </c>
      <c r="CL206" s="389">
        <f>'گام اول '!BC207</f>
        <v>0</v>
      </c>
      <c r="CM206" s="389">
        <f>'گام اول '!BD207</f>
        <v>0</v>
      </c>
      <c r="CN206" s="389">
        <f>'گام اول '!BE207</f>
        <v>0</v>
      </c>
      <c r="CO206" s="389">
        <f>'گام اول '!BF207</f>
        <v>0</v>
      </c>
      <c r="CP206" s="389">
        <f>'گام اول '!BG207</f>
        <v>7673946.0868454557</v>
      </c>
      <c r="CQ206" s="389">
        <f>'گام اول '!BH207</f>
        <v>75864653</v>
      </c>
      <c r="CR206" s="389">
        <f t="shared" si="176"/>
        <v>83538599.827272728</v>
      </c>
      <c r="CS206" s="399">
        <f t="shared" si="154"/>
        <v>6638737.5</v>
      </c>
      <c r="CT206" s="388">
        <f t="shared" si="177"/>
        <v>3809297.5</v>
      </c>
      <c r="CU206" s="389">
        <f t="shared" si="178"/>
        <v>1142789.25</v>
      </c>
      <c r="CV206" s="389">
        <f t="shared" si="179"/>
        <v>1120000</v>
      </c>
      <c r="CW206" s="55">
        <v>0</v>
      </c>
      <c r="CX206" s="389">
        <f t="shared" si="180"/>
        <v>96249424.077272728</v>
      </c>
      <c r="CY206" s="389">
        <f t="shared" si="181"/>
        <v>80883104.827272728</v>
      </c>
      <c r="CZ206" s="389">
        <f t="shared" si="182"/>
        <v>18603114.110272728</v>
      </c>
      <c r="DA206" s="389">
        <f t="shared" si="183"/>
        <v>114852538.18754545</v>
      </c>
      <c r="DB206" s="389">
        <f t="shared" si="184"/>
        <v>100800</v>
      </c>
      <c r="DC206" s="389">
        <f t="shared" si="185"/>
        <v>114953338.18754545</v>
      </c>
      <c r="DD206" s="394">
        <v>0</v>
      </c>
      <c r="DE206" s="389">
        <f t="shared" si="186"/>
        <v>9624942.4077272732</v>
      </c>
      <c r="DF206" s="389">
        <f t="shared" si="187"/>
        <v>4812471.2038636366</v>
      </c>
      <c r="DG206" s="389">
        <f t="shared" si="188"/>
        <v>100515924.57595454</v>
      </c>
      <c r="DH206" s="389">
        <f t="shared" si="189"/>
        <v>11590824.25</v>
      </c>
      <c r="DI206" s="389">
        <f t="shared" si="190"/>
        <v>88925100.325954542</v>
      </c>
      <c r="DJ206" s="389">
        <f t="shared" si="191"/>
        <v>0</v>
      </c>
      <c r="DL206" s="397">
        <f t="shared" si="192"/>
        <v>6638737.5</v>
      </c>
      <c r="DM206" s="397">
        <f t="shared" si="193"/>
        <v>0</v>
      </c>
    </row>
    <row r="207" spans="1:117" s="55" customFormat="1" ht="21" x14ac:dyDescent="0.2">
      <c r="A207" s="191">
        <f t="shared" si="155"/>
        <v>2655495</v>
      </c>
      <c r="B207" s="136">
        <f>'گام اول '!B208</f>
        <v>202</v>
      </c>
      <c r="C207" s="136">
        <f>'گام اول '!C208</f>
        <v>211</v>
      </c>
      <c r="D207" s="136">
        <f>'گام اول '!D208</f>
        <v>13412</v>
      </c>
      <c r="E207" s="136" t="str">
        <f>'گام اول '!E208</f>
        <v xml:space="preserve">مسعود </v>
      </c>
      <c r="F207" s="136" t="str">
        <f>'گام اول '!F208</f>
        <v>وکیلی</v>
      </c>
      <c r="G207" s="136" t="str">
        <f>'گام اول '!G208</f>
        <v xml:space="preserve">اداری </v>
      </c>
      <c r="H207" s="136" t="str">
        <f>'گام اول '!H208</f>
        <v>گلستان</v>
      </c>
      <c r="I207" s="136" t="str">
        <f>'گام اول '!I208</f>
        <v>395-12-3653323-1</v>
      </c>
      <c r="J207" s="136">
        <f>'گام اول '!J208</f>
        <v>2170104925</v>
      </c>
      <c r="K207" s="136" t="str">
        <f>'گام اول '!K208</f>
        <v>0039041485</v>
      </c>
      <c r="L207" s="136" t="str">
        <f>'گام اول '!L208</f>
        <v>گلستان</v>
      </c>
      <c r="M207" s="136" t="str">
        <f>'گام اول '!M208</f>
        <v>اداری-کارشناسی</v>
      </c>
      <c r="N207" s="120">
        <f>'گام اول '!N208</f>
        <v>0</v>
      </c>
      <c r="O207" s="119">
        <f>'گام اول '!O208</f>
        <v>0</v>
      </c>
      <c r="P207" s="121">
        <f>'گام اول '!P208</f>
        <v>0</v>
      </c>
      <c r="Q207" s="358">
        <f>'گام اول '!Q208</f>
        <v>30</v>
      </c>
      <c r="R207" s="358">
        <f>'گام اول '!R208</f>
        <v>100</v>
      </c>
      <c r="S207" s="358">
        <f>'گام اول '!S208</f>
        <v>0</v>
      </c>
      <c r="T207" s="358">
        <f>'گام اول '!T208</f>
        <v>0</v>
      </c>
      <c r="U207" s="137">
        <f>'گام اول '!U208</f>
        <v>0</v>
      </c>
      <c r="V207" s="120">
        <f>'گام اول '!W208</f>
        <v>0</v>
      </c>
      <c r="W207" s="121">
        <f>'گام اول '!X208</f>
        <v>0</v>
      </c>
      <c r="X207" s="366">
        <f>'گام اول '!Y208</f>
        <v>1</v>
      </c>
      <c r="Y207" s="366">
        <f>'گام اول '!Z208</f>
        <v>1</v>
      </c>
      <c r="Z207" s="138">
        <f>'گام اول '!AA208</f>
        <v>1477052</v>
      </c>
      <c r="AA207" s="138">
        <f>'گام اول '!AB208</f>
        <v>0</v>
      </c>
      <c r="AB207" s="138">
        <f>'گام اول '!AC208</f>
        <v>1477052</v>
      </c>
      <c r="AC207" s="138">
        <f>'گام اول '!AD208</f>
        <v>4500000</v>
      </c>
      <c r="AD207" s="138">
        <f>'گام اول '!AE208</f>
        <v>6000000</v>
      </c>
      <c r="AE207" s="139">
        <f>'گام اول '!AF208</f>
        <v>281982.65454545454</v>
      </c>
      <c r="AF207" s="122">
        <f>'گام اول '!AG208</f>
        <v>44311560</v>
      </c>
      <c r="AG207" s="123">
        <f>'گام اول '!AH208</f>
        <v>0</v>
      </c>
      <c r="AH207" s="123">
        <f>'گام اول '!AI208</f>
        <v>28198265.454545453</v>
      </c>
      <c r="AI207" s="123">
        <f>'گام اول '!AJ208</f>
        <v>2655495</v>
      </c>
      <c r="AJ207" s="123">
        <f>'گام اول '!AK208</f>
        <v>4500000</v>
      </c>
      <c r="AK207" s="123">
        <f>'گام اول '!AL208</f>
        <v>6000000</v>
      </c>
      <c r="AL207" s="123">
        <f>'گام اول '!AM208</f>
        <v>0</v>
      </c>
      <c r="AM207" s="123">
        <f>'گام اول '!AN208</f>
        <v>0</v>
      </c>
      <c r="AN207" s="123">
        <f>'گام اول '!AO208</f>
        <v>0</v>
      </c>
      <c r="AO207" s="123">
        <f>'گام اول '!AP208</f>
        <v>3200000</v>
      </c>
      <c r="AP207" s="123">
        <f>'گام اول '!AQ208</f>
        <v>0</v>
      </c>
      <c r="AQ207" s="123">
        <f>'گام اول '!AR208</f>
        <v>0</v>
      </c>
      <c r="AR207" s="123">
        <f>'گام اول '!AS208</f>
        <v>0</v>
      </c>
      <c r="AS207" s="375">
        <f>'گام اول '!AT208</f>
        <v>0</v>
      </c>
      <c r="AT207" s="368">
        <f t="shared" si="156"/>
        <v>88865320.454545453</v>
      </c>
      <c r="AU207" s="173">
        <f>'گام اول '!AV208</f>
        <v>66475137.672727272</v>
      </c>
      <c r="AV207" s="141">
        <f>'گام اول '!AW208</f>
        <v>86209825.454545453</v>
      </c>
      <c r="AW207" s="142">
        <f t="shared" si="157"/>
        <v>6034687.7818181822</v>
      </c>
      <c r="AX207" s="75">
        <f t="shared" si="158"/>
        <v>2647513.7672727276</v>
      </c>
      <c r="AY207" s="142">
        <f>'گام اول '!AZ208</f>
        <v>0</v>
      </c>
      <c r="AZ207" s="142">
        <f>'گام اول '!BA208</f>
        <v>0</v>
      </c>
      <c r="BA207" s="142">
        <f>'گام اول '!BB208</f>
        <v>0</v>
      </c>
      <c r="BB207" s="142">
        <f>'گام اول '!BC208</f>
        <v>0</v>
      </c>
      <c r="BC207" s="142">
        <f>'گام اول '!BD208</f>
        <v>0</v>
      </c>
      <c r="BD207" s="142">
        <f>'گام اول '!BE208</f>
        <v>0</v>
      </c>
      <c r="BE207" s="142">
        <f>'گام اول '!BF208</f>
        <v>0</v>
      </c>
      <c r="BF207" s="143">
        <f t="shared" si="159"/>
        <v>8682201.5490909107</v>
      </c>
      <c r="BG207" s="140">
        <f t="shared" si="160"/>
        <v>80183118</v>
      </c>
      <c r="BH207" s="144">
        <f t="shared" si="161"/>
        <v>88865320.454545453</v>
      </c>
      <c r="BI207" s="398">
        <f t="shared" si="153"/>
        <v>6638737.5</v>
      </c>
      <c r="BJ207" s="145">
        <f t="shared" si="162"/>
        <v>3692630</v>
      </c>
      <c r="BK207" s="145">
        <f t="shared" si="163"/>
        <v>1107789</v>
      </c>
      <c r="BL207" s="146">
        <f t="shared" si="164"/>
        <v>1120000</v>
      </c>
      <c r="BM207" s="379">
        <v>0</v>
      </c>
      <c r="BN207" s="147">
        <f t="shared" si="165"/>
        <v>101424476.95454545</v>
      </c>
      <c r="BO207" s="148">
        <f t="shared" si="166"/>
        <v>86209825.454545453</v>
      </c>
      <c r="BP207" s="149">
        <f t="shared" si="167"/>
        <v>19828259.854545455</v>
      </c>
      <c r="BQ207" s="150">
        <f t="shared" si="168"/>
        <v>121252736.80909091</v>
      </c>
      <c r="BR207" s="151">
        <f t="shared" si="169"/>
        <v>100800</v>
      </c>
      <c r="BS207" s="147">
        <f t="shared" si="170"/>
        <v>121353536.80909091</v>
      </c>
      <c r="BT207" s="135">
        <v>0</v>
      </c>
      <c r="BU207" s="148">
        <f t="shared" si="171"/>
        <v>10142447.695454545</v>
      </c>
      <c r="BV207" s="152">
        <f t="shared" si="172"/>
        <v>5071223.8477272727</v>
      </c>
      <c r="BW207" s="133">
        <f t="shared" si="173"/>
        <v>106139865.26590909</v>
      </c>
      <c r="BX207" s="147">
        <f t="shared" si="174"/>
        <v>11439156.5</v>
      </c>
      <c r="BY207" s="134">
        <f t="shared" si="175"/>
        <v>94700708.765909091</v>
      </c>
      <c r="CD207" s="388">
        <f>'گام اول '!AU208</f>
        <v>88865320.454545453</v>
      </c>
      <c r="CE207" s="389">
        <f>'گام اول '!AV208</f>
        <v>66475137.672727272</v>
      </c>
      <c r="CF207" s="389">
        <f>'گام اول '!AW208</f>
        <v>86209825.454545453</v>
      </c>
      <c r="CG207" s="389">
        <f>'گام اول '!AX208</f>
        <v>6034687.7818181822</v>
      </c>
      <c r="CH207" s="389">
        <f>'گام اول '!AY208</f>
        <v>2647513.7672727276</v>
      </c>
      <c r="CI207" s="389">
        <f>'گام اول '!AZ208</f>
        <v>0</v>
      </c>
      <c r="CJ207" s="389">
        <f>'گام اول '!BA208</f>
        <v>0</v>
      </c>
      <c r="CK207" s="389">
        <f>'گام اول '!BB208</f>
        <v>0</v>
      </c>
      <c r="CL207" s="389">
        <f>'گام اول '!BC208</f>
        <v>0</v>
      </c>
      <c r="CM207" s="389">
        <f>'گام اول '!BD208</f>
        <v>0</v>
      </c>
      <c r="CN207" s="389">
        <f>'گام اول '!BE208</f>
        <v>0</v>
      </c>
      <c r="CO207" s="389">
        <f>'گام اول '!BF208</f>
        <v>0</v>
      </c>
      <c r="CP207" s="389">
        <f>'گام اول '!BG208</f>
        <v>8682201.5490909107</v>
      </c>
      <c r="CQ207" s="389">
        <f>'گام اول '!BH208</f>
        <v>80183118</v>
      </c>
      <c r="CR207" s="389">
        <f t="shared" si="176"/>
        <v>88865320.454545453</v>
      </c>
      <c r="CS207" s="399">
        <f t="shared" si="154"/>
        <v>6638737.5</v>
      </c>
      <c r="CT207" s="388">
        <f t="shared" si="177"/>
        <v>3692630</v>
      </c>
      <c r="CU207" s="389">
        <f t="shared" si="178"/>
        <v>1107789</v>
      </c>
      <c r="CV207" s="389">
        <f t="shared" si="179"/>
        <v>1120000</v>
      </c>
      <c r="CW207" s="55">
        <v>0</v>
      </c>
      <c r="CX207" s="389">
        <f t="shared" si="180"/>
        <v>101424476.95454545</v>
      </c>
      <c r="CY207" s="389">
        <f t="shared" si="181"/>
        <v>86209825.454545453</v>
      </c>
      <c r="CZ207" s="389">
        <f t="shared" si="182"/>
        <v>19828259.854545455</v>
      </c>
      <c r="DA207" s="389">
        <f t="shared" si="183"/>
        <v>121252736.80909091</v>
      </c>
      <c r="DB207" s="389">
        <f t="shared" si="184"/>
        <v>100800</v>
      </c>
      <c r="DC207" s="389">
        <f t="shared" si="185"/>
        <v>121353536.80909091</v>
      </c>
      <c r="DD207" s="394">
        <v>0</v>
      </c>
      <c r="DE207" s="389">
        <f t="shared" si="186"/>
        <v>10142447.695454545</v>
      </c>
      <c r="DF207" s="389">
        <f t="shared" si="187"/>
        <v>5071223.8477272727</v>
      </c>
      <c r="DG207" s="389">
        <f t="shared" si="188"/>
        <v>106139865.26590909</v>
      </c>
      <c r="DH207" s="389">
        <f t="shared" si="189"/>
        <v>11439156.5</v>
      </c>
      <c r="DI207" s="389">
        <f t="shared" si="190"/>
        <v>94700708.765909091</v>
      </c>
      <c r="DJ207" s="389">
        <f t="shared" si="191"/>
        <v>0</v>
      </c>
      <c r="DL207" s="397">
        <f t="shared" si="192"/>
        <v>6638737.5</v>
      </c>
      <c r="DM207" s="397">
        <f t="shared" si="193"/>
        <v>0</v>
      </c>
    </row>
    <row r="208" spans="1:117" s="55" customFormat="1" ht="21" x14ac:dyDescent="0.2">
      <c r="A208" s="191">
        <f t="shared" si="155"/>
        <v>2655495</v>
      </c>
      <c r="B208" s="136">
        <f>'گام اول '!B209</f>
        <v>203</v>
      </c>
      <c r="C208" s="136">
        <f>'گام اول '!C209</f>
        <v>213</v>
      </c>
      <c r="D208" s="136">
        <f>'گام اول '!D209</f>
        <v>12894</v>
      </c>
      <c r="E208" s="136" t="str">
        <f>'گام اول '!E209</f>
        <v>نریمان</v>
      </c>
      <c r="F208" s="136" t="str">
        <f>'گام اول '!F209</f>
        <v>خوشدل</v>
      </c>
      <c r="G208" s="136" t="str">
        <f>'گام اول '!G209</f>
        <v xml:space="preserve">اداری </v>
      </c>
      <c r="H208" s="136" t="str">
        <f>'گام اول '!H209</f>
        <v>گیلان</v>
      </c>
      <c r="I208" s="136" t="str">
        <f>'گام اول '!I209</f>
        <v>124-813-2937740-1</v>
      </c>
      <c r="J208" s="136" t="str">
        <f>'گام اول '!J209</f>
        <v>5709937029</v>
      </c>
      <c r="K208" s="136" t="str">
        <f>'گام اول '!K209</f>
        <v>0031111484</v>
      </c>
      <c r="L208" s="136" t="str">
        <f>'گام اول '!L209</f>
        <v>گیلان</v>
      </c>
      <c r="M208" s="136" t="str">
        <f>'گام اول '!M209</f>
        <v>اداری-کاردانی</v>
      </c>
      <c r="N208" s="120">
        <f>'گام اول '!N209</f>
        <v>0</v>
      </c>
      <c r="O208" s="119">
        <f>'گام اول '!O209</f>
        <v>0</v>
      </c>
      <c r="P208" s="121">
        <f>'گام اول '!P209</f>
        <v>0</v>
      </c>
      <c r="Q208" s="358">
        <f>'گام اول '!Q209</f>
        <v>30</v>
      </c>
      <c r="R208" s="358" t="str">
        <f>'گام اول '!R209</f>
        <v>120</v>
      </c>
      <c r="S208" s="358">
        <f>'گام اول '!S209</f>
        <v>0</v>
      </c>
      <c r="T208" s="358">
        <f>'گام اول '!T209</f>
        <v>0</v>
      </c>
      <c r="U208" s="137">
        <f>'گام اول '!U209</f>
        <v>0</v>
      </c>
      <c r="V208" s="120">
        <f>'گام اول '!W209</f>
        <v>0</v>
      </c>
      <c r="W208" s="121">
        <f>'گام اول '!X209</f>
        <v>0</v>
      </c>
      <c r="X208" s="366">
        <f>'گام اول '!Y209</f>
        <v>1</v>
      </c>
      <c r="Y208" s="366">
        <f>'گام اول '!Z209</f>
        <v>1</v>
      </c>
      <c r="Z208" s="138">
        <f>'گام اول '!AA209</f>
        <v>1311206</v>
      </c>
      <c r="AA208" s="138">
        <f>'گام اول '!AB209</f>
        <v>46667</v>
      </c>
      <c r="AB208" s="138">
        <f>'گام اول '!AC209</f>
        <v>1357873</v>
      </c>
      <c r="AC208" s="138">
        <f>'گام اول '!AD209</f>
        <v>4500000</v>
      </c>
      <c r="AD208" s="138">
        <f>'گام اول '!AE209</f>
        <v>6000000</v>
      </c>
      <c r="AE208" s="139">
        <f>'گام اول '!AF209</f>
        <v>259230.3</v>
      </c>
      <c r="AF208" s="122">
        <f>'گام اول '!AG209</f>
        <v>39336180</v>
      </c>
      <c r="AG208" s="123">
        <f>'گام اول '!AH209</f>
        <v>1400010</v>
      </c>
      <c r="AH208" s="123">
        <f>'گام اول '!AI209</f>
        <v>31107636</v>
      </c>
      <c r="AI208" s="123">
        <f>'گام اول '!AJ209</f>
        <v>2655495</v>
      </c>
      <c r="AJ208" s="123">
        <f>'گام اول '!AK209</f>
        <v>4500000</v>
      </c>
      <c r="AK208" s="123">
        <f>'گام اول '!AL209</f>
        <v>6000000</v>
      </c>
      <c r="AL208" s="123">
        <f>'گام اول '!AM209</f>
        <v>0</v>
      </c>
      <c r="AM208" s="123">
        <f>'گام اول '!AN209</f>
        <v>0</v>
      </c>
      <c r="AN208" s="123">
        <f>'گام اول '!AO209</f>
        <v>0</v>
      </c>
      <c r="AO208" s="123">
        <f>'گام اول '!AP209</f>
        <v>5000000</v>
      </c>
      <c r="AP208" s="123">
        <f>'گام اول '!AQ209</f>
        <v>0</v>
      </c>
      <c r="AQ208" s="123">
        <f>'گام اول '!AR209</f>
        <v>0</v>
      </c>
      <c r="AR208" s="123">
        <f>'گام اول '!AS209</f>
        <v>0</v>
      </c>
      <c r="AS208" s="375">
        <f>'گام اول '!AT209</f>
        <v>0</v>
      </c>
      <c r="AT208" s="368">
        <f t="shared" si="156"/>
        <v>89999321</v>
      </c>
      <c r="AU208" s="173">
        <f>'گام اول '!AV209</f>
        <v>65729758.18</v>
      </c>
      <c r="AV208" s="141">
        <f>'گام اول '!AW209</f>
        <v>87343826</v>
      </c>
      <c r="AW208" s="142">
        <f t="shared" si="157"/>
        <v>6114067.8200000003</v>
      </c>
      <c r="AX208" s="75">
        <f t="shared" si="158"/>
        <v>2572975.818</v>
      </c>
      <c r="AY208" s="142">
        <f>'گام اول '!AZ209</f>
        <v>0</v>
      </c>
      <c r="AZ208" s="142">
        <f>'گام اول '!BA209</f>
        <v>0</v>
      </c>
      <c r="BA208" s="142">
        <f>'گام اول '!BB209</f>
        <v>0</v>
      </c>
      <c r="BB208" s="142">
        <f>'گام اول '!BC209</f>
        <v>0</v>
      </c>
      <c r="BC208" s="142">
        <f>'گام اول '!BD209</f>
        <v>0</v>
      </c>
      <c r="BD208" s="142">
        <f>'گام اول '!BE209</f>
        <v>0</v>
      </c>
      <c r="BE208" s="142">
        <f>'گام اول '!BF209</f>
        <v>0</v>
      </c>
      <c r="BF208" s="143">
        <f t="shared" si="159"/>
        <v>8687043.6380000003</v>
      </c>
      <c r="BG208" s="140">
        <f t="shared" si="160"/>
        <v>81312277</v>
      </c>
      <c r="BH208" s="144">
        <f t="shared" si="161"/>
        <v>89999321</v>
      </c>
      <c r="BI208" s="398">
        <f t="shared" si="153"/>
        <v>6638737.5</v>
      </c>
      <c r="BJ208" s="145">
        <f t="shared" si="162"/>
        <v>3394682.5</v>
      </c>
      <c r="BK208" s="145">
        <f t="shared" si="163"/>
        <v>1018404.7499999999</v>
      </c>
      <c r="BL208" s="146">
        <f t="shared" si="164"/>
        <v>1120000</v>
      </c>
      <c r="BM208" s="379">
        <v>0</v>
      </c>
      <c r="BN208" s="147">
        <f t="shared" si="165"/>
        <v>102171145.75</v>
      </c>
      <c r="BO208" s="148">
        <f t="shared" si="166"/>
        <v>87343826</v>
      </c>
      <c r="BP208" s="149">
        <f t="shared" si="167"/>
        <v>20089079.98</v>
      </c>
      <c r="BQ208" s="150">
        <f t="shared" si="168"/>
        <v>122260225.73</v>
      </c>
      <c r="BR208" s="151">
        <f t="shared" si="169"/>
        <v>100800</v>
      </c>
      <c r="BS208" s="147">
        <f t="shared" si="170"/>
        <v>122361025.73</v>
      </c>
      <c r="BT208" s="135">
        <v>0</v>
      </c>
      <c r="BU208" s="148">
        <f t="shared" si="171"/>
        <v>10217114.575000001</v>
      </c>
      <c r="BV208" s="152">
        <f t="shared" si="172"/>
        <v>5108557.2875000006</v>
      </c>
      <c r="BW208" s="133">
        <f t="shared" si="173"/>
        <v>107035353.86750001</v>
      </c>
      <c r="BX208" s="147">
        <f t="shared" si="174"/>
        <v>11051824.75</v>
      </c>
      <c r="BY208" s="134">
        <f t="shared" si="175"/>
        <v>95983529.117500007</v>
      </c>
      <c r="CD208" s="388">
        <f>'گام اول '!AU209</f>
        <v>89999321</v>
      </c>
      <c r="CE208" s="389">
        <f>'گام اول '!AV209</f>
        <v>65729758.18</v>
      </c>
      <c r="CF208" s="389">
        <f>'گام اول '!AW209</f>
        <v>87343826</v>
      </c>
      <c r="CG208" s="389">
        <f>'گام اول '!AX209</f>
        <v>6114067.8200000003</v>
      </c>
      <c r="CH208" s="389">
        <f>'گام اول '!AY209</f>
        <v>2572975.818</v>
      </c>
      <c r="CI208" s="389">
        <f>'گام اول '!AZ209</f>
        <v>0</v>
      </c>
      <c r="CJ208" s="389">
        <f>'گام اول '!BA209</f>
        <v>0</v>
      </c>
      <c r="CK208" s="389">
        <f>'گام اول '!BB209</f>
        <v>0</v>
      </c>
      <c r="CL208" s="389">
        <f>'گام اول '!BC209</f>
        <v>0</v>
      </c>
      <c r="CM208" s="389">
        <f>'گام اول '!BD209</f>
        <v>0</v>
      </c>
      <c r="CN208" s="389">
        <f>'گام اول '!BE209</f>
        <v>0</v>
      </c>
      <c r="CO208" s="389">
        <f>'گام اول '!BF209</f>
        <v>0</v>
      </c>
      <c r="CP208" s="389">
        <f>'گام اول '!BG209</f>
        <v>8687043.6380000003</v>
      </c>
      <c r="CQ208" s="389">
        <f>'گام اول '!BH209</f>
        <v>81312277</v>
      </c>
      <c r="CR208" s="389">
        <f t="shared" si="176"/>
        <v>89999321</v>
      </c>
      <c r="CS208" s="399">
        <f t="shared" si="154"/>
        <v>6638737.5</v>
      </c>
      <c r="CT208" s="388">
        <f t="shared" si="177"/>
        <v>3394682.5</v>
      </c>
      <c r="CU208" s="389">
        <f t="shared" si="178"/>
        <v>1018404.7499999999</v>
      </c>
      <c r="CV208" s="389">
        <f t="shared" si="179"/>
        <v>1120000</v>
      </c>
      <c r="CW208" s="55">
        <v>0</v>
      </c>
      <c r="CX208" s="389">
        <f t="shared" si="180"/>
        <v>102171145.75</v>
      </c>
      <c r="CY208" s="389">
        <f t="shared" si="181"/>
        <v>87343826</v>
      </c>
      <c r="CZ208" s="389">
        <f t="shared" si="182"/>
        <v>20089079.98</v>
      </c>
      <c r="DA208" s="389">
        <f t="shared" si="183"/>
        <v>122260225.73</v>
      </c>
      <c r="DB208" s="389">
        <f t="shared" si="184"/>
        <v>100800</v>
      </c>
      <c r="DC208" s="389">
        <f t="shared" si="185"/>
        <v>122361025.73</v>
      </c>
      <c r="DD208" s="394">
        <v>0</v>
      </c>
      <c r="DE208" s="389">
        <f t="shared" si="186"/>
        <v>10217114.575000001</v>
      </c>
      <c r="DF208" s="389">
        <f t="shared" si="187"/>
        <v>5108557.2875000006</v>
      </c>
      <c r="DG208" s="389">
        <f t="shared" si="188"/>
        <v>107035353.86750001</v>
      </c>
      <c r="DH208" s="389">
        <f t="shared" si="189"/>
        <v>11051824.75</v>
      </c>
      <c r="DI208" s="389">
        <f t="shared" si="190"/>
        <v>95983529.117500007</v>
      </c>
      <c r="DJ208" s="389">
        <f t="shared" si="191"/>
        <v>0</v>
      </c>
      <c r="DL208" s="397">
        <f t="shared" si="192"/>
        <v>6638737.5</v>
      </c>
      <c r="DM208" s="397">
        <f t="shared" si="193"/>
        <v>0</v>
      </c>
    </row>
    <row r="209" spans="1:117" s="55" customFormat="1" ht="21" x14ac:dyDescent="0.2">
      <c r="A209" s="191">
        <f t="shared" si="155"/>
        <v>2655495</v>
      </c>
      <c r="B209" s="136">
        <f>'گام اول '!B210</f>
        <v>204</v>
      </c>
      <c r="C209" s="136">
        <f>'گام اول '!C210</f>
        <v>214</v>
      </c>
      <c r="D209" s="136">
        <f>'گام اول '!D210</f>
        <v>12893</v>
      </c>
      <c r="E209" s="136" t="str">
        <f>'گام اول '!E210</f>
        <v>حسین</v>
      </c>
      <c r="F209" s="136" t="str">
        <f>'گام اول '!F210</f>
        <v>باقرپور نودهی</v>
      </c>
      <c r="G209" s="136" t="str">
        <f>'گام اول '!G210</f>
        <v xml:space="preserve">اداری </v>
      </c>
      <c r="H209" s="136" t="str">
        <f>'گام اول '!H210</f>
        <v>گیلان</v>
      </c>
      <c r="I209" s="136" t="str">
        <f>'گام اول '!I210</f>
        <v>371-813-2901822-1</v>
      </c>
      <c r="J209" s="136">
        <f>'گام اول '!J210</f>
        <v>2722525542</v>
      </c>
      <c r="K209" s="136" t="str">
        <f>'گام اول '!K210</f>
        <v>0012802115</v>
      </c>
      <c r="L209" s="136" t="str">
        <f>'گام اول '!L210</f>
        <v>گیلان</v>
      </c>
      <c r="M209" s="136" t="str">
        <f>'گام اول '!M210</f>
        <v>اداری-کارشناسی ارشد</v>
      </c>
      <c r="N209" s="120">
        <f>'گام اول '!N210</f>
        <v>0</v>
      </c>
      <c r="O209" s="119">
        <f>'گام اول '!O210</f>
        <v>0</v>
      </c>
      <c r="P209" s="121">
        <f>'گام اول '!P210</f>
        <v>0</v>
      </c>
      <c r="Q209" s="358">
        <f>'گام اول '!Q210</f>
        <v>30</v>
      </c>
      <c r="R209" s="358" t="str">
        <f>'گام اول '!R210</f>
        <v>120</v>
      </c>
      <c r="S209" s="358">
        <f>'گام اول '!S210</f>
        <v>0</v>
      </c>
      <c r="T209" s="358">
        <f>'گام اول '!T210</f>
        <v>0</v>
      </c>
      <c r="U209" s="137">
        <f>'گام اول '!U210</f>
        <v>0</v>
      </c>
      <c r="V209" s="120">
        <f>'گام اول '!W210</f>
        <v>0</v>
      </c>
      <c r="W209" s="121">
        <f>'گام اول '!X210</f>
        <v>0</v>
      </c>
      <c r="X209" s="366">
        <f>'گام اول '!Y210</f>
        <v>1</v>
      </c>
      <c r="Y209" s="366">
        <f>'گام اول '!Z210</f>
        <v>1</v>
      </c>
      <c r="Z209" s="138">
        <f>'گام اول '!AA210</f>
        <v>1642901</v>
      </c>
      <c r="AA209" s="138">
        <f>'گام اول '!AB210</f>
        <v>46667</v>
      </c>
      <c r="AB209" s="138">
        <f>'گام اول '!AC210</f>
        <v>1689568</v>
      </c>
      <c r="AC209" s="138">
        <f>'گام اول '!AD210</f>
        <v>4500000</v>
      </c>
      <c r="AD209" s="138">
        <f>'گام اول '!AE210</f>
        <v>6000000</v>
      </c>
      <c r="AE209" s="139">
        <f>'گام اول '!AF210</f>
        <v>322553.89090909087</v>
      </c>
      <c r="AF209" s="122">
        <f>'گام اول '!AG210</f>
        <v>49287030</v>
      </c>
      <c r="AG209" s="123">
        <f>'گام اول '!AH210</f>
        <v>1400010</v>
      </c>
      <c r="AH209" s="123">
        <f>'گام اول '!AI210</f>
        <v>38706466.909090906</v>
      </c>
      <c r="AI209" s="123">
        <f>'گام اول '!AJ210</f>
        <v>2655495</v>
      </c>
      <c r="AJ209" s="123">
        <f>'گام اول '!AK210</f>
        <v>4500000</v>
      </c>
      <c r="AK209" s="123">
        <f>'گام اول '!AL210</f>
        <v>6000000</v>
      </c>
      <c r="AL209" s="123">
        <f>'گام اول '!AM210</f>
        <v>0</v>
      </c>
      <c r="AM209" s="123">
        <f>'گام اول '!AN210</f>
        <v>0</v>
      </c>
      <c r="AN209" s="123">
        <f>'گام اول '!AO210</f>
        <v>0</v>
      </c>
      <c r="AO209" s="123">
        <f>'گام اول '!AP210</f>
        <v>4200000</v>
      </c>
      <c r="AP209" s="123">
        <f>'گام اول '!AQ210</f>
        <v>0</v>
      </c>
      <c r="AQ209" s="123">
        <f>'گام اول '!AR210</f>
        <v>0</v>
      </c>
      <c r="AR209" s="123">
        <f>'گام اول '!AS210</f>
        <v>0</v>
      </c>
      <c r="AS209" s="375">
        <f>'گام اول '!AT210</f>
        <v>0</v>
      </c>
      <c r="AT209" s="368">
        <f t="shared" si="156"/>
        <v>106749001.90909091</v>
      </c>
      <c r="AU209" s="173">
        <f>'گام اول '!AV210</f>
        <v>82106961.425454542</v>
      </c>
      <c r="AV209" s="141">
        <f>'گام اول '!AW210</f>
        <v>104093506.90909091</v>
      </c>
      <c r="AW209" s="142">
        <f t="shared" si="157"/>
        <v>7286545.4836363643</v>
      </c>
      <c r="AX209" s="75">
        <f t="shared" si="158"/>
        <v>4316044.2138181813</v>
      </c>
      <c r="AY209" s="142">
        <f>'گام اول '!AZ210</f>
        <v>0</v>
      </c>
      <c r="AZ209" s="142">
        <f>'گام اول '!BA210</f>
        <v>0</v>
      </c>
      <c r="BA209" s="142">
        <f>'گام اول '!BB210</f>
        <v>0</v>
      </c>
      <c r="BB209" s="142">
        <f>'گام اول '!BC210</f>
        <v>0</v>
      </c>
      <c r="BC209" s="142">
        <f>'گام اول '!BD210</f>
        <v>0</v>
      </c>
      <c r="BD209" s="142">
        <f>'گام اول '!BE210</f>
        <v>0</v>
      </c>
      <c r="BE209" s="142">
        <f>'گام اول '!BF210</f>
        <v>0</v>
      </c>
      <c r="BF209" s="143">
        <f t="shared" si="159"/>
        <v>11602589.697454546</v>
      </c>
      <c r="BG209" s="140">
        <f t="shared" si="160"/>
        <v>95146412</v>
      </c>
      <c r="BH209" s="144">
        <f t="shared" si="161"/>
        <v>106749001.90909091</v>
      </c>
      <c r="BI209" s="398">
        <f t="shared" si="153"/>
        <v>6638737.5</v>
      </c>
      <c r="BJ209" s="145">
        <f t="shared" si="162"/>
        <v>4223920</v>
      </c>
      <c r="BK209" s="145">
        <f t="shared" si="163"/>
        <v>1267176</v>
      </c>
      <c r="BL209" s="146">
        <f t="shared" si="164"/>
        <v>1120000</v>
      </c>
      <c r="BM209" s="379">
        <v>0</v>
      </c>
      <c r="BN209" s="147">
        <f t="shared" si="165"/>
        <v>119998835.40909091</v>
      </c>
      <c r="BO209" s="148">
        <f t="shared" si="166"/>
        <v>104093506.90909091</v>
      </c>
      <c r="BP209" s="149">
        <f t="shared" si="167"/>
        <v>23941506.58909091</v>
      </c>
      <c r="BQ209" s="150">
        <f t="shared" si="168"/>
        <v>143940341.99818182</v>
      </c>
      <c r="BR209" s="151">
        <f t="shared" si="169"/>
        <v>100800</v>
      </c>
      <c r="BS209" s="147">
        <f t="shared" si="170"/>
        <v>144041141.99818182</v>
      </c>
      <c r="BT209" s="135">
        <v>0</v>
      </c>
      <c r="BU209" s="148">
        <f t="shared" si="171"/>
        <v>11999883.540909091</v>
      </c>
      <c r="BV209" s="152">
        <f t="shared" si="172"/>
        <v>5999941.7704545455</v>
      </c>
      <c r="BW209" s="133">
        <f t="shared" si="173"/>
        <v>126041316.68681818</v>
      </c>
      <c r="BX209" s="147">
        <f t="shared" si="174"/>
        <v>12129833.5</v>
      </c>
      <c r="BY209" s="134">
        <f t="shared" si="175"/>
        <v>113911483.18681818</v>
      </c>
      <c r="CD209" s="388">
        <f>'گام اول '!AU210</f>
        <v>106749001.90909091</v>
      </c>
      <c r="CE209" s="389">
        <f>'گام اول '!AV210</f>
        <v>82106961.425454542</v>
      </c>
      <c r="CF209" s="389">
        <f>'گام اول '!AW210</f>
        <v>104093506.90909091</v>
      </c>
      <c r="CG209" s="389">
        <f>'گام اول '!AX210</f>
        <v>7286545.4836363643</v>
      </c>
      <c r="CH209" s="389">
        <f>'گام اول '!AY210</f>
        <v>4316044.2138181813</v>
      </c>
      <c r="CI209" s="389">
        <f>'گام اول '!AZ210</f>
        <v>0</v>
      </c>
      <c r="CJ209" s="389">
        <f>'گام اول '!BA210</f>
        <v>0</v>
      </c>
      <c r="CK209" s="389">
        <f>'گام اول '!BB210</f>
        <v>0</v>
      </c>
      <c r="CL209" s="389">
        <f>'گام اول '!BC210</f>
        <v>0</v>
      </c>
      <c r="CM209" s="389">
        <f>'گام اول '!BD210</f>
        <v>0</v>
      </c>
      <c r="CN209" s="389">
        <f>'گام اول '!BE210</f>
        <v>0</v>
      </c>
      <c r="CO209" s="389">
        <f>'گام اول '!BF210</f>
        <v>0</v>
      </c>
      <c r="CP209" s="389">
        <f>'گام اول '!BG210</f>
        <v>11602589.697454546</v>
      </c>
      <c r="CQ209" s="389">
        <f>'گام اول '!BH210</f>
        <v>95146412</v>
      </c>
      <c r="CR209" s="389">
        <f t="shared" si="176"/>
        <v>106749001.90909091</v>
      </c>
      <c r="CS209" s="399">
        <f t="shared" si="154"/>
        <v>6638737.5</v>
      </c>
      <c r="CT209" s="388">
        <f t="shared" si="177"/>
        <v>4223920</v>
      </c>
      <c r="CU209" s="389">
        <f t="shared" si="178"/>
        <v>1267176</v>
      </c>
      <c r="CV209" s="389">
        <f t="shared" si="179"/>
        <v>1120000</v>
      </c>
      <c r="CW209" s="55">
        <v>0</v>
      </c>
      <c r="CX209" s="389">
        <f t="shared" si="180"/>
        <v>119998835.40909091</v>
      </c>
      <c r="CY209" s="389">
        <f t="shared" si="181"/>
        <v>104093506.90909091</v>
      </c>
      <c r="CZ209" s="389">
        <f t="shared" si="182"/>
        <v>23941506.58909091</v>
      </c>
      <c r="DA209" s="389">
        <f t="shared" si="183"/>
        <v>143940341.99818182</v>
      </c>
      <c r="DB209" s="389">
        <f t="shared" si="184"/>
        <v>100800</v>
      </c>
      <c r="DC209" s="389">
        <f t="shared" si="185"/>
        <v>144041141.99818182</v>
      </c>
      <c r="DD209" s="394">
        <v>0</v>
      </c>
      <c r="DE209" s="389">
        <f t="shared" si="186"/>
        <v>11999883.540909091</v>
      </c>
      <c r="DF209" s="389">
        <f t="shared" si="187"/>
        <v>5999941.7704545455</v>
      </c>
      <c r="DG209" s="389">
        <f t="shared" si="188"/>
        <v>126041316.68681818</v>
      </c>
      <c r="DH209" s="389">
        <f t="shared" si="189"/>
        <v>12129833.5</v>
      </c>
      <c r="DI209" s="389">
        <f t="shared" si="190"/>
        <v>113911483.18681818</v>
      </c>
      <c r="DJ209" s="389">
        <f t="shared" si="191"/>
        <v>0</v>
      </c>
      <c r="DL209" s="397">
        <f t="shared" si="192"/>
        <v>6638737.5</v>
      </c>
      <c r="DM209" s="397">
        <f t="shared" si="193"/>
        <v>0</v>
      </c>
    </row>
    <row r="210" spans="1:117" s="55" customFormat="1" ht="21" x14ac:dyDescent="0.2">
      <c r="A210" s="191">
        <f t="shared" si="155"/>
        <v>2655495</v>
      </c>
      <c r="B210" s="136">
        <f>'گام اول '!B211</f>
        <v>205</v>
      </c>
      <c r="C210" s="136">
        <f>'گام اول '!C211</f>
        <v>215</v>
      </c>
      <c r="D210" s="136">
        <f>'گام اول '!D211</f>
        <v>12896</v>
      </c>
      <c r="E210" s="136" t="str">
        <f>'گام اول '!E211</f>
        <v>مهدی</v>
      </c>
      <c r="F210" s="136" t="str">
        <f>'گام اول '!F211</f>
        <v>حاجتی چكووري</v>
      </c>
      <c r="G210" s="136" t="str">
        <f>'گام اول '!G211</f>
        <v xml:space="preserve">اداری </v>
      </c>
      <c r="H210" s="136" t="str">
        <f>'گام اول '!H211</f>
        <v>گیلان</v>
      </c>
      <c r="I210" s="136" t="str">
        <f>'گام اول '!I211</f>
        <v>138-800-1250070-1</v>
      </c>
      <c r="J210" s="136">
        <f>'گام اول '!J211</f>
        <v>2679614402</v>
      </c>
      <c r="K210" s="136" t="str">
        <f>'گام اول '!K211</f>
        <v>0030215278</v>
      </c>
      <c r="L210" s="136" t="str">
        <f>'گام اول '!L211</f>
        <v>گیلان</v>
      </c>
      <c r="M210" s="136" t="str">
        <f>'گام اول '!M211</f>
        <v>اداری-کارشناسی</v>
      </c>
      <c r="N210" s="120">
        <f>'گام اول '!N211</f>
        <v>0</v>
      </c>
      <c r="O210" s="119">
        <f>'گام اول '!O211</f>
        <v>0</v>
      </c>
      <c r="P210" s="121">
        <f>'گام اول '!P211</f>
        <v>0</v>
      </c>
      <c r="Q210" s="358">
        <f>'گام اول '!Q211</f>
        <v>30</v>
      </c>
      <c r="R210" s="358" t="str">
        <f>'گام اول '!R211</f>
        <v>120</v>
      </c>
      <c r="S210" s="358">
        <f>'گام اول '!S211</f>
        <v>0</v>
      </c>
      <c r="T210" s="358">
        <f>'گام اول '!T211</f>
        <v>0</v>
      </c>
      <c r="U210" s="137">
        <f>'گام اول '!U211</f>
        <v>4</v>
      </c>
      <c r="V210" s="120">
        <f>'گام اول '!W211</f>
        <v>0</v>
      </c>
      <c r="W210" s="121">
        <f>'گام اول '!X211</f>
        <v>0</v>
      </c>
      <c r="X210" s="366">
        <f>'گام اول '!Y211</f>
        <v>2</v>
      </c>
      <c r="Y210" s="366">
        <f>'گام اول '!Z211</f>
        <v>2</v>
      </c>
      <c r="Z210" s="138">
        <f>'گام اول '!AA211</f>
        <v>1477052</v>
      </c>
      <c r="AA210" s="138">
        <f>'گام اول '!AB211</f>
        <v>46667</v>
      </c>
      <c r="AB210" s="138">
        <f>'گام اول '!AC211</f>
        <v>1523719</v>
      </c>
      <c r="AC210" s="138">
        <f>'گام اول '!AD211</f>
        <v>4500000</v>
      </c>
      <c r="AD210" s="138">
        <f>'گام اول '!AE211</f>
        <v>6000000</v>
      </c>
      <c r="AE210" s="139">
        <f>'گام اول '!AF211</f>
        <v>290891.80909090908</v>
      </c>
      <c r="AF210" s="122">
        <f>'گام اول '!AG211</f>
        <v>44311560</v>
      </c>
      <c r="AG210" s="123">
        <f>'گام اول '!AH211</f>
        <v>1400010</v>
      </c>
      <c r="AH210" s="123">
        <f>'گام اول '!AI211</f>
        <v>34907017.090909094</v>
      </c>
      <c r="AI210" s="123">
        <f>'گام اول '!AJ211</f>
        <v>5310990</v>
      </c>
      <c r="AJ210" s="123">
        <f>'گام اول '!AK211</f>
        <v>4500000</v>
      </c>
      <c r="AK210" s="123">
        <f>'گام اول '!AL211</f>
        <v>6000000</v>
      </c>
      <c r="AL210" s="123">
        <f>'گام اول '!AM211</f>
        <v>0</v>
      </c>
      <c r="AM210" s="123">
        <f>'گام اول '!AN211</f>
        <v>0</v>
      </c>
      <c r="AN210" s="123">
        <f>'گام اول '!AO211</f>
        <v>6094876</v>
      </c>
      <c r="AO210" s="123">
        <f>'گام اول '!AP211</f>
        <v>4000000</v>
      </c>
      <c r="AP210" s="123">
        <f>'گام اول '!AQ211</f>
        <v>0</v>
      </c>
      <c r="AQ210" s="123">
        <f>'گام اول '!AR211</f>
        <v>0</v>
      </c>
      <c r="AR210" s="123">
        <f>'گام اول '!AS211</f>
        <v>0</v>
      </c>
      <c r="AS210" s="375">
        <f>'گام اول '!AT211</f>
        <v>0</v>
      </c>
      <c r="AT210" s="368">
        <f t="shared" si="156"/>
        <v>106524453.09090909</v>
      </c>
      <c r="AU210" s="173">
        <f>'گام اول '!AV211</f>
        <v>73960285.99454546</v>
      </c>
      <c r="AV210" s="141">
        <f>'گام اول '!AW211</f>
        <v>95118587.090909094</v>
      </c>
      <c r="AW210" s="142">
        <f t="shared" si="157"/>
        <v>6658301.0963636376</v>
      </c>
      <c r="AX210" s="75">
        <f t="shared" si="158"/>
        <v>3396028.5994545463</v>
      </c>
      <c r="AY210" s="142">
        <f>'گام اول '!AZ211</f>
        <v>0</v>
      </c>
      <c r="AZ210" s="142">
        <f>'گام اول '!BA211</f>
        <v>0</v>
      </c>
      <c r="BA210" s="142">
        <f>'گام اول '!BB211</f>
        <v>0</v>
      </c>
      <c r="BB210" s="142">
        <f>'گام اول '!BC211</f>
        <v>0</v>
      </c>
      <c r="BC210" s="142">
        <f>'گام اول '!BD211</f>
        <v>0</v>
      </c>
      <c r="BD210" s="142">
        <f>'گام اول '!BE211</f>
        <v>0</v>
      </c>
      <c r="BE210" s="142">
        <f>'گام اول '!BF211</f>
        <v>0</v>
      </c>
      <c r="BF210" s="143">
        <f t="shared" si="159"/>
        <v>10054329.695818184</v>
      </c>
      <c r="BG210" s="140">
        <f t="shared" si="160"/>
        <v>96470123</v>
      </c>
      <c r="BH210" s="144">
        <f t="shared" si="161"/>
        <v>106524453.09090909</v>
      </c>
      <c r="BI210" s="398">
        <f t="shared" si="153"/>
        <v>6638737.5</v>
      </c>
      <c r="BJ210" s="145">
        <f t="shared" si="162"/>
        <v>3809297.5</v>
      </c>
      <c r="BK210" s="145">
        <f t="shared" si="163"/>
        <v>1142789.25</v>
      </c>
      <c r="BL210" s="146">
        <f t="shared" si="164"/>
        <v>1120000</v>
      </c>
      <c r="BM210" s="379">
        <v>0</v>
      </c>
      <c r="BN210" s="147">
        <f t="shared" si="165"/>
        <v>119235277.34090909</v>
      </c>
      <c r="BO210" s="148">
        <f t="shared" si="166"/>
        <v>95118587.090909094</v>
      </c>
      <c r="BP210" s="149">
        <f t="shared" si="167"/>
        <v>21877275.030909091</v>
      </c>
      <c r="BQ210" s="150">
        <f t="shared" si="168"/>
        <v>141112552.37181818</v>
      </c>
      <c r="BR210" s="151">
        <f t="shared" si="169"/>
        <v>100800</v>
      </c>
      <c r="BS210" s="147">
        <f t="shared" si="170"/>
        <v>141213352.37181818</v>
      </c>
      <c r="BT210" s="135">
        <v>0</v>
      </c>
      <c r="BU210" s="148">
        <f t="shared" si="171"/>
        <v>11923527.734090909</v>
      </c>
      <c r="BV210" s="152">
        <f t="shared" si="172"/>
        <v>5961763.8670454547</v>
      </c>
      <c r="BW210" s="133">
        <f t="shared" si="173"/>
        <v>123328060.77068183</v>
      </c>
      <c r="BX210" s="147">
        <f t="shared" si="174"/>
        <v>11590824.25</v>
      </c>
      <c r="BY210" s="134">
        <f t="shared" si="175"/>
        <v>111737236.52068183</v>
      </c>
      <c r="CD210" s="388">
        <f>'گام اول '!AU211</f>
        <v>106524453.09090909</v>
      </c>
      <c r="CE210" s="389">
        <f>'گام اول '!AV211</f>
        <v>73960285.99454546</v>
      </c>
      <c r="CF210" s="389">
        <f>'گام اول '!AW211</f>
        <v>95118587.090909094</v>
      </c>
      <c r="CG210" s="389">
        <f>'گام اول '!AX211</f>
        <v>6658301.0963636376</v>
      </c>
      <c r="CH210" s="389">
        <f>'گام اول '!AY211</f>
        <v>3396028.5994545463</v>
      </c>
      <c r="CI210" s="389">
        <f>'گام اول '!AZ211</f>
        <v>0</v>
      </c>
      <c r="CJ210" s="389">
        <f>'گام اول '!BA211</f>
        <v>0</v>
      </c>
      <c r="CK210" s="389">
        <f>'گام اول '!BB211</f>
        <v>0</v>
      </c>
      <c r="CL210" s="389">
        <f>'گام اول '!BC211</f>
        <v>0</v>
      </c>
      <c r="CM210" s="389">
        <f>'گام اول '!BD211</f>
        <v>0</v>
      </c>
      <c r="CN210" s="389">
        <f>'گام اول '!BE211</f>
        <v>0</v>
      </c>
      <c r="CO210" s="389">
        <f>'گام اول '!BF211</f>
        <v>0</v>
      </c>
      <c r="CP210" s="389">
        <f>'گام اول '!BG211</f>
        <v>10054329.695818184</v>
      </c>
      <c r="CQ210" s="389">
        <f>'گام اول '!BH211</f>
        <v>96470123</v>
      </c>
      <c r="CR210" s="389">
        <f t="shared" si="176"/>
        <v>106524453.09090909</v>
      </c>
      <c r="CS210" s="399">
        <f t="shared" si="154"/>
        <v>6638737.5</v>
      </c>
      <c r="CT210" s="388">
        <f t="shared" si="177"/>
        <v>3809297.5</v>
      </c>
      <c r="CU210" s="389">
        <f t="shared" si="178"/>
        <v>1142789.25</v>
      </c>
      <c r="CV210" s="389">
        <f t="shared" si="179"/>
        <v>1120000</v>
      </c>
      <c r="CW210" s="55">
        <v>0</v>
      </c>
      <c r="CX210" s="389">
        <f t="shared" si="180"/>
        <v>119235277.34090909</v>
      </c>
      <c r="CY210" s="389">
        <f t="shared" si="181"/>
        <v>95118587.090909094</v>
      </c>
      <c r="CZ210" s="389">
        <f t="shared" si="182"/>
        <v>21877275.030909091</v>
      </c>
      <c r="DA210" s="389">
        <f t="shared" si="183"/>
        <v>141112552.37181818</v>
      </c>
      <c r="DB210" s="389">
        <f t="shared" si="184"/>
        <v>100800</v>
      </c>
      <c r="DC210" s="389">
        <f t="shared" si="185"/>
        <v>141213352.37181818</v>
      </c>
      <c r="DD210" s="394">
        <v>0</v>
      </c>
      <c r="DE210" s="389">
        <f t="shared" si="186"/>
        <v>11923527.734090909</v>
      </c>
      <c r="DF210" s="389">
        <f t="shared" si="187"/>
        <v>5961763.8670454547</v>
      </c>
      <c r="DG210" s="389">
        <f t="shared" si="188"/>
        <v>123328060.77068183</v>
      </c>
      <c r="DH210" s="389">
        <f t="shared" si="189"/>
        <v>11590824.25</v>
      </c>
      <c r="DI210" s="389">
        <f t="shared" si="190"/>
        <v>111737236.52068183</v>
      </c>
      <c r="DJ210" s="389">
        <f t="shared" si="191"/>
        <v>0</v>
      </c>
      <c r="DL210" s="397">
        <f t="shared" si="192"/>
        <v>6638737.5</v>
      </c>
      <c r="DM210" s="397">
        <f t="shared" si="193"/>
        <v>0</v>
      </c>
    </row>
    <row r="211" spans="1:117" s="55" customFormat="1" ht="21" x14ac:dyDescent="0.2">
      <c r="A211" s="191">
        <f t="shared" si="155"/>
        <v>2655495</v>
      </c>
      <c r="B211" s="136">
        <f>'گام اول '!B212</f>
        <v>206</v>
      </c>
      <c r="C211" s="136">
        <f>'گام اول '!C212</f>
        <v>216</v>
      </c>
      <c r="D211" s="136">
        <f>'گام اول '!D212</f>
        <v>12891</v>
      </c>
      <c r="E211" s="136" t="str">
        <f>'گام اول '!E212</f>
        <v>مهران</v>
      </c>
      <c r="F211" s="136" t="str">
        <f>'گام اول '!F212</f>
        <v>بهادری فر</v>
      </c>
      <c r="G211" s="136" t="str">
        <f>'گام اول '!G212</f>
        <v xml:space="preserve">اداری </v>
      </c>
      <c r="H211" s="136" t="str">
        <f>'گام اول '!H212</f>
        <v>گیلان</v>
      </c>
      <c r="I211" s="136" t="str">
        <f>'گام اول '!I212</f>
        <v>237-12-3968475-1</v>
      </c>
      <c r="J211" s="136" t="str">
        <f>'گام اول '!J212</f>
        <v>0013733346</v>
      </c>
      <c r="K211" s="136" t="str">
        <f>'گام اول '!K212</f>
        <v>0078490175</v>
      </c>
      <c r="L211" s="136" t="str">
        <f>'گام اول '!L212</f>
        <v>گیلان</v>
      </c>
      <c r="M211" s="136" t="str">
        <f>'گام اول '!M212</f>
        <v>اداری-کارشناسی ارشد</v>
      </c>
      <c r="N211" s="120">
        <f>'گام اول '!N212</f>
        <v>0</v>
      </c>
      <c r="O211" s="119">
        <f>'گام اول '!O212</f>
        <v>0</v>
      </c>
      <c r="P211" s="121">
        <f>'گام اول '!P212</f>
        <v>0</v>
      </c>
      <c r="Q211" s="358">
        <f>'گام اول '!Q212</f>
        <v>30</v>
      </c>
      <c r="R211" s="358" t="str">
        <f>'گام اول '!R212</f>
        <v>60</v>
      </c>
      <c r="S211" s="358">
        <f>'گام اول '!S212</f>
        <v>0</v>
      </c>
      <c r="T211" s="358">
        <f>'گام اول '!T212</f>
        <v>0</v>
      </c>
      <c r="U211" s="137">
        <f>'گام اول '!U212</f>
        <v>0</v>
      </c>
      <c r="V211" s="120">
        <f>'گام اول '!W212</f>
        <v>0</v>
      </c>
      <c r="W211" s="121">
        <f>'گام اول '!X212</f>
        <v>0</v>
      </c>
      <c r="X211" s="366">
        <f>'گام اول '!Y212</f>
        <v>1</v>
      </c>
      <c r="Y211" s="366">
        <f>'گام اول '!Z212</f>
        <v>1</v>
      </c>
      <c r="Z211" s="138">
        <f>'گام اول '!AA212</f>
        <v>1642901</v>
      </c>
      <c r="AA211" s="138">
        <f>'گام اول '!AB212</f>
        <v>0</v>
      </c>
      <c r="AB211" s="138">
        <f>'گام اول '!AC212</f>
        <v>1642901</v>
      </c>
      <c r="AC211" s="138">
        <f>'گام اول '!AD212</f>
        <v>4500000</v>
      </c>
      <c r="AD211" s="138">
        <f>'گام اول '!AE212</f>
        <v>6000000</v>
      </c>
      <c r="AE211" s="139">
        <f>'گام اول '!AF212</f>
        <v>313644.73636363639</v>
      </c>
      <c r="AF211" s="122">
        <f>'گام اول '!AG212</f>
        <v>49287030</v>
      </c>
      <c r="AG211" s="123">
        <f>'گام اول '!AH212</f>
        <v>0</v>
      </c>
      <c r="AH211" s="123">
        <f>'گام اول '!AI212</f>
        <v>18818684.181818184</v>
      </c>
      <c r="AI211" s="123">
        <f>'گام اول '!AJ212</f>
        <v>2655495</v>
      </c>
      <c r="AJ211" s="123">
        <f>'گام اول '!AK212</f>
        <v>4500000</v>
      </c>
      <c r="AK211" s="123">
        <f>'گام اول '!AL212</f>
        <v>6000000</v>
      </c>
      <c r="AL211" s="123">
        <f>'گام اول '!AM212</f>
        <v>0</v>
      </c>
      <c r="AM211" s="123">
        <f>'گام اول '!AN212</f>
        <v>0</v>
      </c>
      <c r="AN211" s="123">
        <f>'گام اول '!AO212</f>
        <v>0</v>
      </c>
      <c r="AO211" s="123">
        <f>'گام اول '!AP212</f>
        <v>4200000</v>
      </c>
      <c r="AP211" s="123">
        <f>'گام اول '!AQ212</f>
        <v>0</v>
      </c>
      <c r="AQ211" s="123">
        <f>'گام اول '!AR212</f>
        <v>0</v>
      </c>
      <c r="AR211" s="123">
        <f>'گام اول '!AS212</f>
        <v>0</v>
      </c>
      <c r="AS211" s="375">
        <f>'گام اول '!AT212</f>
        <v>0</v>
      </c>
      <c r="AT211" s="368">
        <f t="shared" si="156"/>
        <v>85461209.181818187</v>
      </c>
      <c r="AU211" s="173">
        <f>'گام اول '!AV212</f>
        <v>62309314.189090915</v>
      </c>
      <c r="AV211" s="141">
        <f>'گام اول '!AW212</f>
        <v>82805714.181818187</v>
      </c>
      <c r="AW211" s="142">
        <f t="shared" si="157"/>
        <v>5796399.9927272741</v>
      </c>
      <c r="AX211" s="75">
        <f t="shared" si="158"/>
        <v>2230931.4189090915</v>
      </c>
      <c r="AY211" s="142">
        <f>'گام اول '!AZ212</f>
        <v>0</v>
      </c>
      <c r="AZ211" s="142">
        <f>'گام اول '!BA212</f>
        <v>0</v>
      </c>
      <c r="BA211" s="142">
        <f>'گام اول '!BB212</f>
        <v>0</v>
      </c>
      <c r="BB211" s="142">
        <f>'گام اول '!BC212</f>
        <v>0</v>
      </c>
      <c r="BC211" s="142">
        <f>'گام اول '!BD212</f>
        <v>0</v>
      </c>
      <c r="BD211" s="142">
        <f>'گام اول '!BE212</f>
        <v>0</v>
      </c>
      <c r="BE211" s="142">
        <f>'گام اول '!BF212</f>
        <v>0</v>
      </c>
      <c r="BF211" s="143">
        <f t="shared" si="159"/>
        <v>8027331.4116363656</v>
      </c>
      <c r="BG211" s="140">
        <f t="shared" si="160"/>
        <v>77433877</v>
      </c>
      <c r="BH211" s="144">
        <f t="shared" si="161"/>
        <v>85461209.181818187</v>
      </c>
      <c r="BI211" s="398">
        <f t="shared" si="153"/>
        <v>6638737.5</v>
      </c>
      <c r="BJ211" s="145">
        <f t="shared" si="162"/>
        <v>4107252.4999999995</v>
      </c>
      <c r="BK211" s="145">
        <f t="shared" si="163"/>
        <v>1232175.75</v>
      </c>
      <c r="BL211" s="146">
        <f t="shared" si="164"/>
        <v>1120000</v>
      </c>
      <c r="BM211" s="379">
        <v>0</v>
      </c>
      <c r="BN211" s="147">
        <f t="shared" si="165"/>
        <v>98559374.931818187</v>
      </c>
      <c r="BO211" s="148">
        <f t="shared" si="166"/>
        <v>82805714.181818187</v>
      </c>
      <c r="BP211" s="149">
        <f t="shared" si="167"/>
        <v>19045314.261818185</v>
      </c>
      <c r="BQ211" s="150">
        <f t="shared" si="168"/>
        <v>117604689.19363637</v>
      </c>
      <c r="BR211" s="151">
        <f t="shared" si="169"/>
        <v>100800</v>
      </c>
      <c r="BS211" s="147">
        <f t="shared" si="170"/>
        <v>117705489.19363637</v>
      </c>
      <c r="BT211" s="135">
        <v>0</v>
      </c>
      <c r="BU211" s="148">
        <f t="shared" si="171"/>
        <v>9855937.4931818191</v>
      </c>
      <c r="BV211" s="152">
        <f t="shared" si="172"/>
        <v>4927968.7465909095</v>
      </c>
      <c r="BW211" s="133">
        <f t="shared" si="173"/>
        <v>102921582.95386365</v>
      </c>
      <c r="BX211" s="147">
        <f t="shared" si="174"/>
        <v>11978165.75</v>
      </c>
      <c r="BY211" s="134">
        <f t="shared" si="175"/>
        <v>90943417.203863651</v>
      </c>
      <c r="CD211" s="388">
        <f>'گام اول '!AU212</f>
        <v>85461209.181818187</v>
      </c>
      <c r="CE211" s="389">
        <f>'گام اول '!AV212</f>
        <v>62309314.189090915</v>
      </c>
      <c r="CF211" s="389">
        <f>'گام اول '!AW212</f>
        <v>82805714.181818187</v>
      </c>
      <c r="CG211" s="389">
        <f>'گام اول '!AX212</f>
        <v>5796399.9927272741</v>
      </c>
      <c r="CH211" s="389">
        <f>'گام اول '!AY212</f>
        <v>2230931.4189090915</v>
      </c>
      <c r="CI211" s="389">
        <f>'گام اول '!AZ212</f>
        <v>0</v>
      </c>
      <c r="CJ211" s="389">
        <f>'گام اول '!BA212</f>
        <v>0</v>
      </c>
      <c r="CK211" s="389">
        <f>'گام اول '!BB212</f>
        <v>0</v>
      </c>
      <c r="CL211" s="389">
        <f>'گام اول '!BC212</f>
        <v>0</v>
      </c>
      <c r="CM211" s="389">
        <f>'گام اول '!BD212</f>
        <v>0</v>
      </c>
      <c r="CN211" s="389">
        <f>'گام اول '!BE212</f>
        <v>0</v>
      </c>
      <c r="CO211" s="389">
        <f>'گام اول '!BF212</f>
        <v>0</v>
      </c>
      <c r="CP211" s="389">
        <f>'گام اول '!BG212</f>
        <v>8027331.4116363656</v>
      </c>
      <c r="CQ211" s="389">
        <f>'گام اول '!BH212</f>
        <v>77433877</v>
      </c>
      <c r="CR211" s="389">
        <f t="shared" si="176"/>
        <v>85461209.181818187</v>
      </c>
      <c r="CS211" s="399">
        <f t="shared" si="154"/>
        <v>6638737.5</v>
      </c>
      <c r="CT211" s="388">
        <f t="shared" si="177"/>
        <v>4107252.4999999995</v>
      </c>
      <c r="CU211" s="389">
        <f t="shared" si="178"/>
        <v>1232175.75</v>
      </c>
      <c r="CV211" s="389">
        <f t="shared" si="179"/>
        <v>1120000</v>
      </c>
      <c r="CW211" s="55">
        <v>0</v>
      </c>
      <c r="CX211" s="389">
        <f t="shared" si="180"/>
        <v>98559374.931818187</v>
      </c>
      <c r="CY211" s="389">
        <f t="shared" si="181"/>
        <v>82805714.181818187</v>
      </c>
      <c r="CZ211" s="389">
        <f t="shared" si="182"/>
        <v>19045314.261818185</v>
      </c>
      <c r="DA211" s="389">
        <f t="shared" si="183"/>
        <v>117604689.19363637</v>
      </c>
      <c r="DB211" s="389">
        <f t="shared" si="184"/>
        <v>100800</v>
      </c>
      <c r="DC211" s="389">
        <f t="shared" si="185"/>
        <v>117705489.19363637</v>
      </c>
      <c r="DD211" s="394">
        <v>0</v>
      </c>
      <c r="DE211" s="389">
        <f t="shared" si="186"/>
        <v>9855937.4931818191</v>
      </c>
      <c r="DF211" s="389">
        <f t="shared" si="187"/>
        <v>4927968.7465909095</v>
      </c>
      <c r="DG211" s="389">
        <f t="shared" si="188"/>
        <v>102921582.95386365</v>
      </c>
      <c r="DH211" s="389">
        <f t="shared" si="189"/>
        <v>11978165.75</v>
      </c>
      <c r="DI211" s="389">
        <f t="shared" si="190"/>
        <v>90943417.203863651</v>
      </c>
      <c r="DJ211" s="389">
        <f t="shared" si="191"/>
        <v>0</v>
      </c>
      <c r="DL211" s="397">
        <f t="shared" si="192"/>
        <v>6638737.5</v>
      </c>
      <c r="DM211" s="397">
        <f t="shared" si="193"/>
        <v>0</v>
      </c>
    </row>
    <row r="212" spans="1:117" s="55" customFormat="1" ht="21" x14ac:dyDescent="0.2">
      <c r="A212" s="191">
        <f t="shared" si="155"/>
        <v>2655495</v>
      </c>
      <c r="B212" s="136">
        <f>'گام اول '!B213</f>
        <v>207</v>
      </c>
      <c r="C212" s="136">
        <f>'گام اول '!C213</f>
        <v>217</v>
      </c>
      <c r="D212" s="136">
        <f>'گام اول '!D213</f>
        <v>12892</v>
      </c>
      <c r="E212" s="136" t="str">
        <f>'گام اول '!E213</f>
        <v xml:space="preserve">مسعود </v>
      </c>
      <c r="F212" s="136" t="str">
        <f>'گام اول '!F213</f>
        <v>فلاح دادرس</v>
      </c>
      <c r="G212" s="136" t="str">
        <f>'گام اول '!G213</f>
        <v xml:space="preserve">اداری </v>
      </c>
      <c r="H212" s="136" t="str">
        <f>'گام اول '!H213</f>
        <v>گیلان</v>
      </c>
      <c r="I212" s="136" t="str">
        <f>'گام اول '!I213</f>
        <v>138-800-24605-1</v>
      </c>
      <c r="J212" s="136">
        <f>'گام اول '!J213</f>
        <v>2720484784</v>
      </c>
      <c r="K212" s="136" t="str">
        <f>'گام اول '!K213</f>
        <v>0031516768</v>
      </c>
      <c r="L212" s="136" t="str">
        <f>'گام اول '!L213</f>
        <v>گیلان</v>
      </c>
      <c r="M212" s="136" t="str">
        <f>'گام اول '!M213</f>
        <v>اداری- دیپلم</v>
      </c>
      <c r="N212" s="120">
        <f>'گام اول '!N213</f>
        <v>0</v>
      </c>
      <c r="O212" s="119">
        <f>'گام اول '!O213</f>
        <v>0</v>
      </c>
      <c r="P212" s="121">
        <f>'گام اول '!P213</f>
        <v>0</v>
      </c>
      <c r="Q212" s="358">
        <f>'گام اول '!Q213</f>
        <v>30</v>
      </c>
      <c r="R212" s="358">
        <f>'گام اول '!R213</f>
        <v>100</v>
      </c>
      <c r="S212" s="358">
        <f>'گام اول '!S213</f>
        <v>0</v>
      </c>
      <c r="T212" s="358">
        <f>'گام اول '!T213</f>
        <v>0</v>
      </c>
      <c r="U212" s="137">
        <f>'گام اول '!U213</f>
        <v>0</v>
      </c>
      <c r="V212" s="120">
        <f>'گام اول '!W213</f>
        <v>0</v>
      </c>
      <c r="W212" s="121">
        <f>'گام اول '!X213</f>
        <v>0</v>
      </c>
      <c r="X212" s="366">
        <f>'گام اول '!Y213</f>
        <v>3</v>
      </c>
      <c r="Y212" s="366">
        <f>'گام اول '!Z213</f>
        <v>1</v>
      </c>
      <c r="Z212" s="138">
        <f>'گام اول '!AA213</f>
        <v>1145360</v>
      </c>
      <c r="AA212" s="138">
        <f>'گام اول '!AB213</f>
        <v>46667</v>
      </c>
      <c r="AB212" s="138">
        <f>'گام اول '!AC213</f>
        <v>1192027</v>
      </c>
      <c r="AC212" s="138">
        <f>'گام اول '!AD213</f>
        <v>4500000</v>
      </c>
      <c r="AD212" s="138">
        <f>'گام اول '!AE213</f>
        <v>6000000</v>
      </c>
      <c r="AE212" s="139">
        <f>'گام اول '!AF213</f>
        <v>227568.79090909089</v>
      </c>
      <c r="AF212" s="122">
        <f>'گام اول '!AG213</f>
        <v>34360800</v>
      </c>
      <c r="AG212" s="123">
        <f>'گام اول '!AH213</f>
        <v>1400010</v>
      </c>
      <c r="AH212" s="123">
        <f>'گام اول '!AI213</f>
        <v>22756879.09090909</v>
      </c>
      <c r="AI212" s="123">
        <f>'گام اول '!AJ213</f>
        <v>2655495</v>
      </c>
      <c r="AJ212" s="123">
        <f>'گام اول '!AK213</f>
        <v>4500000</v>
      </c>
      <c r="AK212" s="123">
        <f>'گام اول '!AL213</f>
        <v>6000000</v>
      </c>
      <c r="AL212" s="123">
        <f>'گام اول '!AM213</f>
        <v>0</v>
      </c>
      <c r="AM212" s="123">
        <f>'گام اول '!AN213</f>
        <v>0</v>
      </c>
      <c r="AN212" s="123">
        <f>'گام اول '!AO213</f>
        <v>0</v>
      </c>
      <c r="AO212" s="123">
        <f>'گام اول '!AP213</f>
        <v>4200000</v>
      </c>
      <c r="AP212" s="123">
        <f>'گام اول '!AQ213</f>
        <v>0</v>
      </c>
      <c r="AQ212" s="123">
        <f>'گام اول '!AR213</f>
        <v>0</v>
      </c>
      <c r="AR212" s="123">
        <f>'گام اول '!AS213</f>
        <v>0</v>
      </c>
      <c r="AS212" s="375">
        <f>'گام اول '!AT213</f>
        <v>0</v>
      </c>
      <c r="AT212" s="368">
        <f t="shared" si="156"/>
        <v>75873184.090909094</v>
      </c>
      <c r="AU212" s="173">
        <f>'گام اول '!AV213</f>
        <v>53392450.854545459</v>
      </c>
      <c r="AV212" s="141">
        <f>'گام اول '!AW213</f>
        <v>73217689.090909094</v>
      </c>
      <c r="AW212" s="142">
        <f t="shared" si="157"/>
        <v>5125238.2363636373</v>
      </c>
      <c r="AX212" s="75">
        <f t="shared" si="158"/>
        <v>1339245.0854545459</v>
      </c>
      <c r="AY212" s="142">
        <f>'گام اول '!AZ213</f>
        <v>0</v>
      </c>
      <c r="AZ212" s="142">
        <f>'گام اول '!BA213</f>
        <v>0</v>
      </c>
      <c r="BA212" s="142">
        <f>'گام اول '!BB213</f>
        <v>0</v>
      </c>
      <c r="BB212" s="142">
        <f>'گام اول '!BC213</f>
        <v>0</v>
      </c>
      <c r="BC212" s="142">
        <f>'گام اول '!BD213</f>
        <v>0</v>
      </c>
      <c r="BD212" s="142">
        <f>'گام اول '!BE213</f>
        <v>0</v>
      </c>
      <c r="BE212" s="142">
        <f>'گام اول '!BF213</f>
        <v>0</v>
      </c>
      <c r="BF212" s="143">
        <f t="shared" si="159"/>
        <v>6464483.3218181832</v>
      </c>
      <c r="BG212" s="140">
        <f t="shared" si="160"/>
        <v>69408700</v>
      </c>
      <c r="BH212" s="144">
        <f t="shared" si="161"/>
        <v>75873184.090909094</v>
      </c>
      <c r="BI212" s="127">
        <f t="shared" ref="BI212:BI261" si="194">(((AB212*30)*2)/12)/30*Q212</f>
        <v>5960135</v>
      </c>
      <c r="BJ212" s="145">
        <f t="shared" si="162"/>
        <v>2980067.5</v>
      </c>
      <c r="BK212" s="145">
        <f t="shared" si="163"/>
        <v>894020.25</v>
      </c>
      <c r="BL212" s="146">
        <f t="shared" si="164"/>
        <v>1120000</v>
      </c>
      <c r="BM212" s="379">
        <v>0</v>
      </c>
      <c r="BN212" s="147">
        <f t="shared" si="165"/>
        <v>86827406.840909094</v>
      </c>
      <c r="BO212" s="148">
        <f t="shared" si="166"/>
        <v>73217689.090909094</v>
      </c>
      <c r="BP212" s="149">
        <f t="shared" si="167"/>
        <v>16840068.490909092</v>
      </c>
      <c r="BQ212" s="150">
        <f t="shared" si="168"/>
        <v>103667475.33181819</v>
      </c>
      <c r="BR212" s="151">
        <f t="shared" si="169"/>
        <v>100800</v>
      </c>
      <c r="BS212" s="147">
        <f t="shared" si="170"/>
        <v>103768275.33181819</v>
      </c>
      <c r="BT212" s="135">
        <v>0</v>
      </c>
      <c r="BU212" s="148">
        <f t="shared" si="171"/>
        <v>8682740.6840909105</v>
      </c>
      <c r="BV212" s="152">
        <f t="shared" si="172"/>
        <v>4341370.3420454552</v>
      </c>
      <c r="BW212" s="133">
        <f t="shared" si="173"/>
        <v>90744164.305681825</v>
      </c>
      <c r="BX212" s="147">
        <f t="shared" si="174"/>
        <v>9834222.75</v>
      </c>
      <c r="BY212" s="134">
        <f t="shared" si="175"/>
        <v>80909941.555681825</v>
      </c>
      <c r="CD212" s="388">
        <f>'گام اول '!AU213</f>
        <v>75873184.090909094</v>
      </c>
      <c r="CE212" s="389">
        <f>'گام اول '!AV213</f>
        <v>53392450.854545459</v>
      </c>
      <c r="CF212" s="389">
        <f>'گام اول '!AW213</f>
        <v>73217689.090909094</v>
      </c>
      <c r="CG212" s="389">
        <f>'گام اول '!AX213</f>
        <v>5125238.2363636373</v>
      </c>
      <c r="CH212" s="389">
        <f>'گام اول '!AY213</f>
        <v>1339245.0854545459</v>
      </c>
      <c r="CI212" s="389">
        <f>'گام اول '!AZ213</f>
        <v>0</v>
      </c>
      <c r="CJ212" s="389">
        <f>'گام اول '!BA213</f>
        <v>0</v>
      </c>
      <c r="CK212" s="389">
        <f>'گام اول '!BB213</f>
        <v>0</v>
      </c>
      <c r="CL212" s="389">
        <f>'گام اول '!BC213</f>
        <v>0</v>
      </c>
      <c r="CM212" s="389">
        <f>'گام اول '!BD213</f>
        <v>0</v>
      </c>
      <c r="CN212" s="389">
        <f>'گام اول '!BE213</f>
        <v>0</v>
      </c>
      <c r="CO212" s="389">
        <f>'گام اول '!BF213</f>
        <v>0</v>
      </c>
      <c r="CP212" s="389">
        <f>'گام اول '!BG213</f>
        <v>6464483.3218181832</v>
      </c>
      <c r="CQ212" s="389">
        <f>'گام اول '!BH213</f>
        <v>69408700</v>
      </c>
      <c r="CR212" s="389">
        <f t="shared" si="176"/>
        <v>75873184.090909094</v>
      </c>
      <c r="CS212" s="55">
        <f t="shared" ref="CS212:CS262" si="195">(AB212*30/12*2)/30*Q212</f>
        <v>5960135</v>
      </c>
      <c r="CT212" s="388">
        <f t="shared" si="177"/>
        <v>2980067.5</v>
      </c>
      <c r="CU212" s="389">
        <f t="shared" si="178"/>
        <v>894020.25</v>
      </c>
      <c r="CV212" s="389">
        <f t="shared" si="179"/>
        <v>1120000</v>
      </c>
      <c r="CW212" s="55">
        <v>0</v>
      </c>
      <c r="CX212" s="389">
        <f t="shared" si="180"/>
        <v>86827406.840909094</v>
      </c>
      <c r="CY212" s="389">
        <f t="shared" si="181"/>
        <v>73217689.090909094</v>
      </c>
      <c r="CZ212" s="389">
        <f t="shared" si="182"/>
        <v>16840068.490909092</v>
      </c>
      <c r="DA212" s="389">
        <f t="shared" si="183"/>
        <v>103667475.33181819</v>
      </c>
      <c r="DB212" s="389">
        <f t="shared" si="184"/>
        <v>100800</v>
      </c>
      <c r="DC212" s="389">
        <f t="shared" si="185"/>
        <v>103768275.33181819</v>
      </c>
      <c r="DD212" s="394">
        <v>0</v>
      </c>
      <c r="DE212" s="389">
        <f t="shared" si="186"/>
        <v>8682740.6840909105</v>
      </c>
      <c r="DF212" s="389">
        <f t="shared" si="187"/>
        <v>4341370.3420454552</v>
      </c>
      <c r="DG212" s="389">
        <f t="shared" si="188"/>
        <v>90744164.305681825</v>
      </c>
      <c r="DH212" s="389">
        <f t="shared" si="189"/>
        <v>9834222.75</v>
      </c>
      <c r="DI212" s="389">
        <f t="shared" si="190"/>
        <v>80909941.555681825</v>
      </c>
      <c r="DJ212" s="389">
        <f t="shared" si="191"/>
        <v>0</v>
      </c>
      <c r="DL212" s="396">
        <f t="shared" si="192"/>
        <v>6638737.5</v>
      </c>
      <c r="DM212" s="396">
        <f t="shared" si="193"/>
        <v>-678602.5</v>
      </c>
    </row>
    <row r="213" spans="1:117" s="55" customFormat="1" ht="21" x14ac:dyDescent="0.2">
      <c r="A213" s="191">
        <f t="shared" si="155"/>
        <v>2655495</v>
      </c>
      <c r="B213" s="136">
        <f>'گام اول '!B214</f>
        <v>208</v>
      </c>
      <c r="C213" s="136">
        <f>'گام اول '!C214</f>
        <v>218</v>
      </c>
      <c r="D213" s="136">
        <f>'گام اول '!D214</f>
        <v>12897</v>
      </c>
      <c r="E213" s="136" t="str">
        <f>'گام اول '!E214</f>
        <v>گوهر</v>
      </c>
      <c r="F213" s="136" t="str">
        <f>'گام اول '!F214</f>
        <v>شفیعی</v>
      </c>
      <c r="G213" s="136" t="str">
        <f>'گام اول '!G214</f>
        <v xml:space="preserve">اداری </v>
      </c>
      <c r="H213" s="136" t="str">
        <f>'گام اول '!H214</f>
        <v>گیلان</v>
      </c>
      <c r="I213" s="136" t="str">
        <f>'گام اول '!I214</f>
        <v>408-813-573037-1</v>
      </c>
      <c r="J213" s="136">
        <f>'گام اول '!J214</f>
        <v>6309356399</v>
      </c>
      <c r="K213" s="136" t="str">
        <f>'گام اول '!K214</f>
        <v>0070065851</v>
      </c>
      <c r="L213" s="136" t="str">
        <f>'گام اول '!L214</f>
        <v>گیلان</v>
      </c>
      <c r="M213" s="136" t="str">
        <f>'گام اول '!M214</f>
        <v>اداری-کارشناسی</v>
      </c>
      <c r="N213" s="120">
        <f>'گام اول '!N214</f>
        <v>0</v>
      </c>
      <c r="O213" s="119">
        <f>'گام اول '!O214</f>
        <v>0</v>
      </c>
      <c r="P213" s="121">
        <f>'گام اول '!P214</f>
        <v>0</v>
      </c>
      <c r="Q213" s="358">
        <f>'گام اول '!Q214</f>
        <v>30</v>
      </c>
      <c r="R213" s="358">
        <f>'گام اول '!R214</f>
        <v>35</v>
      </c>
      <c r="S213" s="358">
        <f>'گام اول '!S214</f>
        <v>0</v>
      </c>
      <c r="T213" s="358">
        <f>'گام اول '!T214</f>
        <v>0</v>
      </c>
      <c r="U213" s="137">
        <f>'گام اول '!U214</f>
        <v>0</v>
      </c>
      <c r="V213" s="120">
        <f>'گام اول '!W214</f>
        <v>0</v>
      </c>
      <c r="W213" s="121">
        <f>'گام اول '!X214</f>
        <v>0</v>
      </c>
      <c r="X213" s="366">
        <f>'گام اول '!Y214</f>
        <v>1</v>
      </c>
      <c r="Y213" s="366">
        <f>'گام اول '!Z214</f>
        <v>1</v>
      </c>
      <c r="Z213" s="138">
        <f>'گام اول '!AA214</f>
        <v>1477052</v>
      </c>
      <c r="AA213" s="138">
        <f>'گام اول '!AB214</f>
        <v>0</v>
      </c>
      <c r="AB213" s="138">
        <f>'گام اول '!AC214</f>
        <v>1477052</v>
      </c>
      <c r="AC213" s="138">
        <f>'گام اول '!AD214</f>
        <v>4500000</v>
      </c>
      <c r="AD213" s="138">
        <f>'گام اول '!AE214</f>
        <v>6000000</v>
      </c>
      <c r="AE213" s="139">
        <f>'گام اول '!AF214</f>
        <v>281982.65454545454</v>
      </c>
      <c r="AF213" s="122">
        <f>'گام اول '!AG214</f>
        <v>44311560</v>
      </c>
      <c r="AG213" s="123">
        <f>'گام اول '!AH214</f>
        <v>0</v>
      </c>
      <c r="AH213" s="123">
        <f>'گام اول '!AI214</f>
        <v>9869392.9090909082</v>
      </c>
      <c r="AI213" s="123">
        <f>'گام اول '!AJ214</f>
        <v>2655495</v>
      </c>
      <c r="AJ213" s="123">
        <f>'گام اول '!AK214</f>
        <v>4500000</v>
      </c>
      <c r="AK213" s="123">
        <f>'گام اول '!AL214</f>
        <v>6000000</v>
      </c>
      <c r="AL213" s="123">
        <f>'گام اول '!AM214</f>
        <v>0</v>
      </c>
      <c r="AM213" s="123">
        <f>'گام اول '!AN214</f>
        <v>0</v>
      </c>
      <c r="AN213" s="123">
        <f>'گام اول '!AO214</f>
        <v>0</v>
      </c>
      <c r="AO213" s="123">
        <f>'گام اول '!AP214</f>
        <v>3400000</v>
      </c>
      <c r="AP213" s="123">
        <f>'گام اول '!AQ214</f>
        <v>0</v>
      </c>
      <c r="AQ213" s="123">
        <f>'گام اول '!AR214</f>
        <v>0</v>
      </c>
      <c r="AR213" s="123">
        <f>'گام اول '!AS214</f>
        <v>0</v>
      </c>
      <c r="AS213" s="375">
        <f>'گام اول '!AT214</f>
        <v>0</v>
      </c>
      <c r="AT213" s="368">
        <f t="shared" si="156"/>
        <v>70736447.909090906</v>
      </c>
      <c r="AU213" s="173">
        <f>'گام اول '!AV214</f>
        <v>49415286.205454543</v>
      </c>
      <c r="AV213" s="141">
        <f>'گام اول '!AW214</f>
        <v>68080952.909090906</v>
      </c>
      <c r="AW213" s="142">
        <f t="shared" si="157"/>
        <v>4765666.7036363641</v>
      </c>
      <c r="AX213" s="75">
        <f t="shared" si="158"/>
        <v>941528.62054545432</v>
      </c>
      <c r="AY213" s="142">
        <f>'گام اول '!AZ214</f>
        <v>0</v>
      </c>
      <c r="AZ213" s="142">
        <f>'گام اول '!BA214</f>
        <v>0</v>
      </c>
      <c r="BA213" s="142">
        <f>'گام اول '!BB214</f>
        <v>0</v>
      </c>
      <c r="BB213" s="142">
        <f>'گام اول '!BC214</f>
        <v>0</v>
      </c>
      <c r="BC213" s="142">
        <f>'گام اول '!BD214</f>
        <v>0</v>
      </c>
      <c r="BD213" s="142">
        <f>'گام اول '!BE214</f>
        <v>0</v>
      </c>
      <c r="BE213" s="142">
        <f>'گام اول '!BF214</f>
        <v>0</v>
      </c>
      <c r="BF213" s="143">
        <f t="shared" si="159"/>
        <v>5707195.3241818184</v>
      </c>
      <c r="BG213" s="140">
        <f t="shared" si="160"/>
        <v>65029252</v>
      </c>
      <c r="BH213" s="144">
        <f t="shared" si="161"/>
        <v>70736447.909090906</v>
      </c>
      <c r="BI213" s="398">
        <f t="shared" ref="BI213:BI232" si="196">(((885165*30)*3)/12)/30*Q213</f>
        <v>6638737.5</v>
      </c>
      <c r="BJ213" s="145">
        <f t="shared" si="162"/>
        <v>3692630</v>
      </c>
      <c r="BK213" s="145">
        <f t="shared" si="163"/>
        <v>1107789</v>
      </c>
      <c r="BL213" s="146">
        <f t="shared" si="164"/>
        <v>1120000</v>
      </c>
      <c r="BM213" s="379">
        <v>0</v>
      </c>
      <c r="BN213" s="147">
        <f t="shared" si="165"/>
        <v>83295604.409090906</v>
      </c>
      <c r="BO213" s="148">
        <f t="shared" si="166"/>
        <v>68080952.909090906</v>
      </c>
      <c r="BP213" s="149">
        <f t="shared" si="167"/>
        <v>15658619.16909091</v>
      </c>
      <c r="BQ213" s="150">
        <f t="shared" si="168"/>
        <v>98954223.578181818</v>
      </c>
      <c r="BR213" s="151">
        <f t="shared" si="169"/>
        <v>100800</v>
      </c>
      <c r="BS213" s="147">
        <f t="shared" si="170"/>
        <v>99055023.578181818</v>
      </c>
      <c r="BT213" s="135">
        <v>0</v>
      </c>
      <c r="BU213" s="148">
        <f t="shared" si="171"/>
        <v>8329560.4409090914</v>
      </c>
      <c r="BV213" s="152">
        <f t="shared" si="172"/>
        <v>4164780.2204545457</v>
      </c>
      <c r="BW213" s="133">
        <f t="shared" si="173"/>
        <v>86560682.916818187</v>
      </c>
      <c r="BX213" s="147">
        <f t="shared" si="174"/>
        <v>11439156.5</v>
      </c>
      <c r="BY213" s="134">
        <f t="shared" si="175"/>
        <v>75121526.416818187</v>
      </c>
      <c r="CD213" s="388">
        <f>'گام اول '!AU214</f>
        <v>70736447.909090906</v>
      </c>
      <c r="CE213" s="389">
        <f>'گام اول '!AV214</f>
        <v>49415286.205454543</v>
      </c>
      <c r="CF213" s="389">
        <f>'گام اول '!AW214</f>
        <v>68080952.909090906</v>
      </c>
      <c r="CG213" s="389">
        <f>'گام اول '!AX214</f>
        <v>4765666.7036363641</v>
      </c>
      <c r="CH213" s="389">
        <f>'گام اول '!AY214</f>
        <v>941528.62054545432</v>
      </c>
      <c r="CI213" s="389">
        <f>'گام اول '!AZ214</f>
        <v>0</v>
      </c>
      <c r="CJ213" s="389">
        <f>'گام اول '!BA214</f>
        <v>0</v>
      </c>
      <c r="CK213" s="389">
        <f>'گام اول '!BB214</f>
        <v>0</v>
      </c>
      <c r="CL213" s="389">
        <f>'گام اول '!BC214</f>
        <v>0</v>
      </c>
      <c r="CM213" s="389">
        <f>'گام اول '!BD214</f>
        <v>0</v>
      </c>
      <c r="CN213" s="389">
        <f>'گام اول '!BE214</f>
        <v>0</v>
      </c>
      <c r="CO213" s="389">
        <f>'گام اول '!BF214</f>
        <v>0</v>
      </c>
      <c r="CP213" s="389">
        <f>'گام اول '!BG214</f>
        <v>5707195.3241818184</v>
      </c>
      <c r="CQ213" s="389">
        <f>'گام اول '!BH214</f>
        <v>65029252</v>
      </c>
      <c r="CR213" s="389">
        <f t="shared" si="176"/>
        <v>70736447.909090906</v>
      </c>
      <c r="CS213" s="399">
        <f t="shared" ref="CS213:CS232" si="197">(885165*30/12*3)/30*Q213</f>
        <v>6638737.5</v>
      </c>
      <c r="CT213" s="388">
        <f t="shared" si="177"/>
        <v>3692630</v>
      </c>
      <c r="CU213" s="389">
        <f t="shared" si="178"/>
        <v>1107789</v>
      </c>
      <c r="CV213" s="389">
        <f t="shared" si="179"/>
        <v>1120000</v>
      </c>
      <c r="CW213" s="55">
        <v>0</v>
      </c>
      <c r="CX213" s="389">
        <f t="shared" si="180"/>
        <v>83295604.409090906</v>
      </c>
      <c r="CY213" s="389">
        <f t="shared" si="181"/>
        <v>68080952.909090906</v>
      </c>
      <c r="CZ213" s="389">
        <f t="shared" si="182"/>
        <v>15658619.16909091</v>
      </c>
      <c r="DA213" s="389">
        <f t="shared" si="183"/>
        <v>98954223.578181818</v>
      </c>
      <c r="DB213" s="389">
        <f t="shared" si="184"/>
        <v>100800</v>
      </c>
      <c r="DC213" s="389">
        <f t="shared" si="185"/>
        <v>99055023.578181818</v>
      </c>
      <c r="DD213" s="394">
        <v>0</v>
      </c>
      <c r="DE213" s="389">
        <f t="shared" si="186"/>
        <v>8329560.4409090914</v>
      </c>
      <c r="DF213" s="389">
        <f t="shared" si="187"/>
        <v>4164780.2204545457</v>
      </c>
      <c r="DG213" s="389">
        <f t="shared" si="188"/>
        <v>86560682.916818187</v>
      </c>
      <c r="DH213" s="389">
        <f t="shared" si="189"/>
        <v>11439156.5</v>
      </c>
      <c r="DI213" s="389">
        <f t="shared" si="190"/>
        <v>75121526.416818187</v>
      </c>
      <c r="DJ213" s="389">
        <f t="shared" si="191"/>
        <v>0</v>
      </c>
      <c r="DL213" s="397">
        <f t="shared" si="192"/>
        <v>6638737.5</v>
      </c>
      <c r="DM213" s="397">
        <f t="shared" si="193"/>
        <v>0</v>
      </c>
    </row>
    <row r="214" spans="1:117" s="55" customFormat="1" ht="21" x14ac:dyDescent="0.2">
      <c r="A214" s="191">
        <f t="shared" si="155"/>
        <v>2655495</v>
      </c>
      <c r="B214" s="136">
        <f>'گام اول '!B215</f>
        <v>209</v>
      </c>
      <c r="C214" s="136">
        <f>'گام اول '!C215</f>
        <v>219</v>
      </c>
      <c r="D214" s="136">
        <f>'گام اول '!D215</f>
        <v>12898</v>
      </c>
      <c r="E214" s="136" t="str">
        <f>'گام اول '!E215</f>
        <v xml:space="preserve">زهرا </v>
      </c>
      <c r="F214" s="136" t="str">
        <f>'گام اول '!F215</f>
        <v>پیرقدیمی</v>
      </c>
      <c r="G214" s="136" t="str">
        <f>'گام اول '!G215</f>
        <v xml:space="preserve">اداری </v>
      </c>
      <c r="H214" s="136" t="str">
        <f>'گام اول '!H215</f>
        <v>گیلان</v>
      </c>
      <c r="I214" s="136" t="str">
        <f>'گام اول '!I215</f>
        <v>381-700-4306064-1</v>
      </c>
      <c r="J214" s="136">
        <f>'گام اول '!J215</f>
        <v>2660203989</v>
      </c>
      <c r="K214" s="136">
        <f>'گام اول '!K215</f>
        <v>0</v>
      </c>
      <c r="L214" s="136" t="str">
        <f>'گام اول '!L215</f>
        <v>گیلان</v>
      </c>
      <c r="M214" s="136" t="str">
        <f>'گام اول '!M215</f>
        <v>اداری-کارشناسی ارشد</v>
      </c>
      <c r="N214" s="120">
        <f>'گام اول '!N215</f>
        <v>0</v>
      </c>
      <c r="O214" s="119">
        <f>'گام اول '!O215</f>
        <v>0</v>
      </c>
      <c r="P214" s="121">
        <f>'گام اول '!P215</f>
        <v>0</v>
      </c>
      <c r="Q214" s="358">
        <f>'گام اول '!Q215</f>
        <v>30</v>
      </c>
      <c r="R214" s="358">
        <f>'گام اول '!R215</f>
        <v>50</v>
      </c>
      <c r="S214" s="358">
        <f>'گام اول '!S215</f>
        <v>0</v>
      </c>
      <c r="T214" s="358">
        <f>'گام اول '!T215</f>
        <v>0</v>
      </c>
      <c r="U214" s="137">
        <f>'گام اول '!U215</f>
        <v>0</v>
      </c>
      <c r="V214" s="120">
        <f>'گام اول '!W215</f>
        <v>0</v>
      </c>
      <c r="W214" s="121">
        <f>'گام اول '!X215</f>
        <v>0</v>
      </c>
      <c r="X214" s="366">
        <f>'گام اول '!Y215</f>
        <v>0</v>
      </c>
      <c r="Y214" s="366">
        <f>'گام اول '!Z215</f>
        <v>0</v>
      </c>
      <c r="Z214" s="138">
        <f>'گام اول '!AA215</f>
        <v>1642901</v>
      </c>
      <c r="AA214" s="138">
        <f>'گام اول '!AB215</f>
        <v>46667</v>
      </c>
      <c r="AB214" s="138">
        <f>'گام اول '!AC215</f>
        <v>1689568</v>
      </c>
      <c r="AC214" s="138">
        <f>'گام اول '!AD215</f>
        <v>4500000</v>
      </c>
      <c r="AD214" s="138">
        <f>'گام اول '!AE215</f>
        <v>6000000</v>
      </c>
      <c r="AE214" s="139">
        <f>'گام اول '!AF215</f>
        <v>322553.89090909087</v>
      </c>
      <c r="AF214" s="122">
        <f>'گام اول '!AG215</f>
        <v>49287030</v>
      </c>
      <c r="AG214" s="123">
        <f>'گام اول '!AH215</f>
        <v>1400010</v>
      </c>
      <c r="AH214" s="123">
        <f>'گام اول '!AI215</f>
        <v>16127694.545454543</v>
      </c>
      <c r="AI214" s="123">
        <f>'گام اول '!AJ215</f>
        <v>0</v>
      </c>
      <c r="AJ214" s="123">
        <f>'گام اول '!AK215</f>
        <v>4500000</v>
      </c>
      <c r="AK214" s="123">
        <f>'گام اول '!AL215</f>
        <v>6000000</v>
      </c>
      <c r="AL214" s="123">
        <f>'گام اول '!AM215</f>
        <v>0</v>
      </c>
      <c r="AM214" s="123">
        <f>'گام اول '!AN215</f>
        <v>0</v>
      </c>
      <c r="AN214" s="123">
        <f>'گام اول '!AO215</f>
        <v>0</v>
      </c>
      <c r="AO214" s="123">
        <f>'گام اول '!AP215</f>
        <v>4200000</v>
      </c>
      <c r="AP214" s="123">
        <f>'گام اول '!AQ215</f>
        <v>0</v>
      </c>
      <c r="AQ214" s="123">
        <f>'گام اول '!AR215</f>
        <v>0</v>
      </c>
      <c r="AR214" s="123">
        <f>'گام اول '!AS215</f>
        <v>0</v>
      </c>
      <c r="AS214" s="375">
        <f>'گام اول '!AT215</f>
        <v>0</v>
      </c>
      <c r="AT214" s="368">
        <f t="shared" si="156"/>
        <v>81514734.545454547</v>
      </c>
      <c r="AU214" s="173">
        <f>'گام اول '!AV215</f>
        <v>61108703.127272725</v>
      </c>
      <c r="AV214" s="141">
        <f>'گام اول '!AW215</f>
        <v>81514734.545454547</v>
      </c>
      <c r="AW214" s="142">
        <f t="shared" si="157"/>
        <v>5706031.4181818189</v>
      </c>
      <c r="AX214" s="75">
        <f t="shared" si="158"/>
        <v>2110870.3127272725</v>
      </c>
      <c r="AY214" s="142">
        <f>'گام اول '!AZ215</f>
        <v>0</v>
      </c>
      <c r="AZ214" s="142">
        <f>'گام اول '!BA215</f>
        <v>0</v>
      </c>
      <c r="BA214" s="142">
        <f>'گام اول '!BB215</f>
        <v>0</v>
      </c>
      <c r="BB214" s="142">
        <f>'گام اول '!BC215</f>
        <v>0</v>
      </c>
      <c r="BC214" s="142">
        <f>'گام اول '!BD215</f>
        <v>0</v>
      </c>
      <c r="BD214" s="142">
        <f>'گام اول '!BE215</f>
        <v>0</v>
      </c>
      <c r="BE214" s="142">
        <f>'گام اول '!BF215</f>
        <v>0</v>
      </c>
      <c r="BF214" s="143">
        <f t="shared" si="159"/>
        <v>7816901.7309090914</v>
      </c>
      <c r="BG214" s="140">
        <f t="shared" si="160"/>
        <v>73697832</v>
      </c>
      <c r="BH214" s="144">
        <f t="shared" si="161"/>
        <v>81514734.545454547</v>
      </c>
      <c r="BI214" s="398">
        <f t="shared" si="196"/>
        <v>6638737.5</v>
      </c>
      <c r="BJ214" s="145">
        <f t="shared" si="162"/>
        <v>4223920</v>
      </c>
      <c r="BK214" s="145">
        <f t="shared" si="163"/>
        <v>1267176</v>
      </c>
      <c r="BL214" s="146">
        <f t="shared" si="164"/>
        <v>1120000</v>
      </c>
      <c r="BM214" s="379">
        <v>0</v>
      </c>
      <c r="BN214" s="147">
        <f t="shared" si="165"/>
        <v>94764568.045454547</v>
      </c>
      <c r="BO214" s="148">
        <f t="shared" si="166"/>
        <v>81514734.545454547</v>
      </c>
      <c r="BP214" s="149">
        <f t="shared" si="167"/>
        <v>18748388.945454545</v>
      </c>
      <c r="BQ214" s="150">
        <f t="shared" si="168"/>
        <v>113512956.9909091</v>
      </c>
      <c r="BR214" s="151">
        <f t="shared" si="169"/>
        <v>100800</v>
      </c>
      <c r="BS214" s="147">
        <f t="shared" si="170"/>
        <v>113613756.9909091</v>
      </c>
      <c r="BT214" s="135">
        <v>0</v>
      </c>
      <c r="BU214" s="148">
        <f t="shared" si="171"/>
        <v>9476456.8045454547</v>
      </c>
      <c r="BV214" s="152">
        <f t="shared" si="172"/>
        <v>4738228.4022727273</v>
      </c>
      <c r="BW214" s="133">
        <f t="shared" si="173"/>
        <v>99399071.784090921</v>
      </c>
      <c r="BX214" s="147">
        <f t="shared" si="174"/>
        <v>12129833.5</v>
      </c>
      <c r="BY214" s="134">
        <f t="shared" si="175"/>
        <v>87269238.284090921</v>
      </c>
      <c r="CD214" s="388">
        <f>'گام اول '!AU215</f>
        <v>81514734.545454547</v>
      </c>
      <c r="CE214" s="389">
        <f>'گام اول '!AV215</f>
        <v>61108703.127272725</v>
      </c>
      <c r="CF214" s="389">
        <f>'گام اول '!AW215</f>
        <v>81514734.545454547</v>
      </c>
      <c r="CG214" s="389">
        <f>'گام اول '!AX215</f>
        <v>5706031.4181818189</v>
      </c>
      <c r="CH214" s="389">
        <f>'گام اول '!AY215</f>
        <v>2110870.3127272725</v>
      </c>
      <c r="CI214" s="389">
        <f>'گام اول '!AZ215</f>
        <v>0</v>
      </c>
      <c r="CJ214" s="389">
        <f>'گام اول '!BA215</f>
        <v>0</v>
      </c>
      <c r="CK214" s="389">
        <f>'گام اول '!BB215</f>
        <v>0</v>
      </c>
      <c r="CL214" s="389">
        <f>'گام اول '!BC215</f>
        <v>0</v>
      </c>
      <c r="CM214" s="389">
        <f>'گام اول '!BD215</f>
        <v>0</v>
      </c>
      <c r="CN214" s="389">
        <f>'گام اول '!BE215</f>
        <v>0</v>
      </c>
      <c r="CO214" s="389">
        <f>'گام اول '!BF215</f>
        <v>0</v>
      </c>
      <c r="CP214" s="389">
        <f>'گام اول '!BG215</f>
        <v>7816901.7309090914</v>
      </c>
      <c r="CQ214" s="389">
        <f>'گام اول '!BH215</f>
        <v>73697832</v>
      </c>
      <c r="CR214" s="389">
        <f t="shared" si="176"/>
        <v>81514734.545454547</v>
      </c>
      <c r="CS214" s="399">
        <f t="shared" si="197"/>
        <v>6638737.5</v>
      </c>
      <c r="CT214" s="388">
        <f t="shared" si="177"/>
        <v>4223920</v>
      </c>
      <c r="CU214" s="389">
        <f t="shared" si="178"/>
        <v>1267176</v>
      </c>
      <c r="CV214" s="389">
        <f t="shared" si="179"/>
        <v>1120000</v>
      </c>
      <c r="CW214" s="55">
        <v>0</v>
      </c>
      <c r="CX214" s="389">
        <f t="shared" si="180"/>
        <v>94764568.045454547</v>
      </c>
      <c r="CY214" s="389">
        <f t="shared" si="181"/>
        <v>81514734.545454547</v>
      </c>
      <c r="CZ214" s="389">
        <f t="shared" si="182"/>
        <v>18748388.945454545</v>
      </c>
      <c r="DA214" s="389">
        <f t="shared" si="183"/>
        <v>113512956.9909091</v>
      </c>
      <c r="DB214" s="389">
        <f t="shared" si="184"/>
        <v>100800</v>
      </c>
      <c r="DC214" s="389">
        <f t="shared" si="185"/>
        <v>113613756.9909091</v>
      </c>
      <c r="DD214" s="394">
        <v>0</v>
      </c>
      <c r="DE214" s="389">
        <f t="shared" si="186"/>
        <v>9476456.8045454547</v>
      </c>
      <c r="DF214" s="389">
        <f t="shared" si="187"/>
        <v>4738228.4022727273</v>
      </c>
      <c r="DG214" s="389">
        <f t="shared" si="188"/>
        <v>99399071.784090921</v>
      </c>
      <c r="DH214" s="389">
        <f t="shared" si="189"/>
        <v>12129833.5</v>
      </c>
      <c r="DI214" s="389">
        <f t="shared" si="190"/>
        <v>87269238.284090921</v>
      </c>
      <c r="DJ214" s="389">
        <f t="shared" si="191"/>
        <v>0</v>
      </c>
      <c r="DL214" s="397">
        <f t="shared" si="192"/>
        <v>6638737.5</v>
      </c>
      <c r="DM214" s="397">
        <f t="shared" si="193"/>
        <v>0</v>
      </c>
    </row>
    <row r="215" spans="1:117" s="55" customFormat="1" ht="21" x14ac:dyDescent="0.2">
      <c r="A215" s="191">
        <f t="shared" si="155"/>
        <v>2655495</v>
      </c>
      <c r="B215" s="136">
        <f>'گام اول '!B216</f>
        <v>210</v>
      </c>
      <c r="C215" s="136">
        <f>'گام اول '!C216</f>
        <v>220</v>
      </c>
      <c r="D215" s="136">
        <f>'گام اول '!D216</f>
        <v>12895</v>
      </c>
      <c r="E215" s="136" t="str">
        <f>'گام اول '!E216</f>
        <v>علی اصغر</v>
      </c>
      <c r="F215" s="136" t="str">
        <f>'گام اول '!F216</f>
        <v>کریمی</v>
      </c>
      <c r="G215" s="136" t="str">
        <f>'گام اول '!G216</f>
        <v xml:space="preserve">اداری </v>
      </c>
      <c r="H215" s="136" t="str">
        <f>'گام اول '!H216</f>
        <v>گیلان</v>
      </c>
      <c r="I215" s="136" t="str">
        <f>'گام اول '!I216</f>
        <v>121-800-1271741-1</v>
      </c>
      <c r="J215" s="136">
        <f>'گام اول '!J216</f>
        <v>2709765101</v>
      </c>
      <c r="K215" s="136" t="str">
        <f>'گام اول '!K216</f>
        <v>0020093978</v>
      </c>
      <c r="L215" s="136" t="str">
        <f>'گام اول '!L216</f>
        <v>گیلان</v>
      </c>
      <c r="M215" s="136" t="str">
        <f>'گام اول '!M216</f>
        <v>اداری-کارشناسی</v>
      </c>
      <c r="N215" s="120">
        <f>'گام اول '!N216</f>
        <v>0</v>
      </c>
      <c r="O215" s="119">
        <f>'گام اول '!O216</f>
        <v>0</v>
      </c>
      <c r="P215" s="121">
        <f>'گام اول '!P216</f>
        <v>0</v>
      </c>
      <c r="Q215" s="358">
        <f>'گام اول '!Q216</f>
        <v>30</v>
      </c>
      <c r="R215" s="358">
        <f>'گام اول '!R216</f>
        <v>80</v>
      </c>
      <c r="S215" s="358">
        <f>'گام اول '!S216</f>
        <v>0</v>
      </c>
      <c r="T215" s="358">
        <f>'گام اول '!T216</f>
        <v>0</v>
      </c>
      <c r="U215" s="137">
        <f>'گام اول '!U216</f>
        <v>0</v>
      </c>
      <c r="V215" s="120">
        <f>'گام اول '!W216</f>
        <v>0</v>
      </c>
      <c r="W215" s="121">
        <f>'گام اول '!X216</f>
        <v>0</v>
      </c>
      <c r="X215" s="366">
        <f>'گام اول '!Y216</f>
        <v>1</v>
      </c>
      <c r="Y215" s="366">
        <f>'گام اول '!Z216</f>
        <v>1</v>
      </c>
      <c r="Z215" s="138">
        <f>'گام اول '!AA216</f>
        <v>1477052</v>
      </c>
      <c r="AA215" s="138">
        <f>'گام اول '!AB216</f>
        <v>46667</v>
      </c>
      <c r="AB215" s="138">
        <f>'گام اول '!AC216</f>
        <v>1523719</v>
      </c>
      <c r="AC215" s="138">
        <f>'گام اول '!AD216</f>
        <v>4500000</v>
      </c>
      <c r="AD215" s="138">
        <f>'گام اول '!AE216</f>
        <v>6000000</v>
      </c>
      <c r="AE215" s="139">
        <f>'گام اول '!AF216</f>
        <v>290891.80909090908</v>
      </c>
      <c r="AF215" s="122">
        <f>'گام اول '!AG216</f>
        <v>44311560</v>
      </c>
      <c r="AG215" s="123">
        <f>'گام اول '!AH216</f>
        <v>1400010</v>
      </c>
      <c r="AH215" s="123">
        <f>'گام اول '!AI216</f>
        <v>23271344.727272727</v>
      </c>
      <c r="AI215" s="123">
        <f>'گام اول '!AJ216</f>
        <v>2655495</v>
      </c>
      <c r="AJ215" s="123">
        <f>'گام اول '!AK216</f>
        <v>4500000</v>
      </c>
      <c r="AK215" s="123">
        <f>'گام اول '!AL216</f>
        <v>6000000</v>
      </c>
      <c r="AL215" s="123">
        <f>'گام اول '!AM216</f>
        <v>0</v>
      </c>
      <c r="AM215" s="123">
        <f>'گام اول '!AN216</f>
        <v>0</v>
      </c>
      <c r="AN215" s="123">
        <f>'گام اول '!AO216</f>
        <v>0</v>
      </c>
      <c r="AO215" s="123">
        <f>'گام اول '!AP216</f>
        <v>4200000</v>
      </c>
      <c r="AP215" s="123">
        <f>'گام اول '!AQ216</f>
        <v>0</v>
      </c>
      <c r="AQ215" s="123">
        <f>'گام اول '!AR216</f>
        <v>0</v>
      </c>
      <c r="AR215" s="123">
        <f>'گام اول '!AS216</f>
        <v>0</v>
      </c>
      <c r="AS215" s="375">
        <f>'گام اول '!AT216</f>
        <v>0</v>
      </c>
      <c r="AT215" s="368">
        <f t="shared" si="156"/>
        <v>86338409.727272719</v>
      </c>
      <c r="AU215" s="173">
        <f>'گام اول '!AV216</f>
        <v>63125110.696363628</v>
      </c>
      <c r="AV215" s="141">
        <f>'گام اول '!AW216</f>
        <v>83682914.727272719</v>
      </c>
      <c r="AW215" s="142">
        <f t="shared" si="157"/>
        <v>5857804.0309090912</v>
      </c>
      <c r="AX215" s="75">
        <f t="shared" si="158"/>
        <v>2312511.0696363631</v>
      </c>
      <c r="AY215" s="142">
        <f>'گام اول '!AZ216</f>
        <v>0</v>
      </c>
      <c r="AZ215" s="142">
        <f>'گام اول '!BA216</f>
        <v>0</v>
      </c>
      <c r="BA215" s="142">
        <f>'گام اول '!BB216</f>
        <v>0</v>
      </c>
      <c r="BB215" s="142">
        <f>'گام اول '!BC216</f>
        <v>0</v>
      </c>
      <c r="BC215" s="142">
        <f>'گام اول '!BD216</f>
        <v>0</v>
      </c>
      <c r="BD215" s="142">
        <f>'گام اول '!BE216</f>
        <v>0</v>
      </c>
      <c r="BE215" s="142">
        <f>'گام اول '!BF216</f>
        <v>0</v>
      </c>
      <c r="BF215" s="143">
        <f t="shared" si="159"/>
        <v>8170315.1005454548</v>
      </c>
      <c r="BG215" s="140">
        <f t="shared" si="160"/>
        <v>78168094</v>
      </c>
      <c r="BH215" s="144">
        <f t="shared" si="161"/>
        <v>86338409.727272719</v>
      </c>
      <c r="BI215" s="398">
        <f t="shared" si="196"/>
        <v>6638737.5</v>
      </c>
      <c r="BJ215" s="145">
        <f t="shared" si="162"/>
        <v>3809297.5</v>
      </c>
      <c r="BK215" s="145">
        <f t="shared" si="163"/>
        <v>1142789.25</v>
      </c>
      <c r="BL215" s="146">
        <f t="shared" si="164"/>
        <v>1120000</v>
      </c>
      <c r="BM215" s="379">
        <v>0</v>
      </c>
      <c r="BN215" s="147">
        <f t="shared" si="165"/>
        <v>99049233.977272719</v>
      </c>
      <c r="BO215" s="148">
        <f t="shared" si="166"/>
        <v>83682914.727272719</v>
      </c>
      <c r="BP215" s="149">
        <f t="shared" si="167"/>
        <v>19247070.387272727</v>
      </c>
      <c r="BQ215" s="150">
        <f t="shared" si="168"/>
        <v>118296304.36454545</v>
      </c>
      <c r="BR215" s="151">
        <f t="shared" si="169"/>
        <v>100800</v>
      </c>
      <c r="BS215" s="147">
        <f t="shared" si="170"/>
        <v>118397104.36454545</v>
      </c>
      <c r="BT215" s="135">
        <v>0</v>
      </c>
      <c r="BU215" s="148">
        <f t="shared" si="171"/>
        <v>9904923.3977272715</v>
      </c>
      <c r="BV215" s="152">
        <f t="shared" si="172"/>
        <v>4952461.6988636358</v>
      </c>
      <c r="BW215" s="133">
        <f t="shared" si="173"/>
        <v>103539719.26795454</v>
      </c>
      <c r="BX215" s="147">
        <f t="shared" si="174"/>
        <v>11590824.25</v>
      </c>
      <c r="BY215" s="134">
        <f t="shared" si="175"/>
        <v>91948895.017954543</v>
      </c>
      <c r="CD215" s="388">
        <f>'گام اول '!AU216</f>
        <v>86338409.727272719</v>
      </c>
      <c r="CE215" s="389">
        <f>'گام اول '!AV216</f>
        <v>63125110.696363628</v>
      </c>
      <c r="CF215" s="389">
        <f>'گام اول '!AW216</f>
        <v>83682914.727272719</v>
      </c>
      <c r="CG215" s="389">
        <f>'گام اول '!AX216</f>
        <v>5857804.0309090912</v>
      </c>
      <c r="CH215" s="389">
        <f>'گام اول '!AY216</f>
        <v>2312511.0696363631</v>
      </c>
      <c r="CI215" s="389">
        <f>'گام اول '!AZ216</f>
        <v>0</v>
      </c>
      <c r="CJ215" s="389">
        <f>'گام اول '!BA216</f>
        <v>0</v>
      </c>
      <c r="CK215" s="389">
        <f>'گام اول '!BB216</f>
        <v>0</v>
      </c>
      <c r="CL215" s="389">
        <f>'گام اول '!BC216</f>
        <v>0</v>
      </c>
      <c r="CM215" s="389">
        <f>'گام اول '!BD216</f>
        <v>0</v>
      </c>
      <c r="CN215" s="389">
        <f>'گام اول '!BE216</f>
        <v>0</v>
      </c>
      <c r="CO215" s="389">
        <f>'گام اول '!BF216</f>
        <v>0</v>
      </c>
      <c r="CP215" s="389">
        <f>'گام اول '!BG216</f>
        <v>8170315.1005454548</v>
      </c>
      <c r="CQ215" s="389">
        <f>'گام اول '!BH216</f>
        <v>78168094</v>
      </c>
      <c r="CR215" s="389">
        <f t="shared" si="176"/>
        <v>86338409.727272719</v>
      </c>
      <c r="CS215" s="399">
        <f t="shared" si="197"/>
        <v>6638737.5</v>
      </c>
      <c r="CT215" s="388">
        <f t="shared" si="177"/>
        <v>3809297.5</v>
      </c>
      <c r="CU215" s="389">
        <f t="shared" si="178"/>
        <v>1142789.25</v>
      </c>
      <c r="CV215" s="389">
        <f t="shared" si="179"/>
        <v>1120000</v>
      </c>
      <c r="CW215" s="55">
        <v>0</v>
      </c>
      <c r="CX215" s="389">
        <f t="shared" si="180"/>
        <v>99049233.977272719</v>
      </c>
      <c r="CY215" s="389">
        <f t="shared" si="181"/>
        <v>83682914.727272719</v>
      </c>
      <c r="CZ215" s="389">
        <f t="shared" si="182"/>
        <v>19247070.387272727</v>
      </c>
      <c r="DA215" s="389">
        <f t="shared" si="183"/>
        <v>118296304.36454545</v>
      </c>
      <c r="DB215" s="389">
        <f t="shared" si="184"/>
        <v>100800</v>
      </c>
      <c r="DC215" s="389">
        <f t="shared" si="185"/>
        <v>118397104.36454545</v>
      </c>
      <c r="DD215" s="394">
        <v>0</v>
      </c>
      <c r="DE215" s="389">
        <f t="shared" si="186"/>
        <v>9904923.3977272715</v>
      </c>
      <c r="DF215" s="389">
        <f t="shared" si="187"/>
        <v>4952461.6988636358</v>
      </c>
      <c r="DG215" s="389">
        <f t="shared" si="188"/>
        <v>103539719.26795454</v>
      </c>
      <c r="DH215" s="389">
        <f t="shared" si="189"/>
        <v>11590824.25</v>
      </c>
      <c r="DI215" s="389">
        <f t="shared" si="190"/>
        <v>91948895.017954543</v>
      </c>
      <c r="DJ215" s="389">
        <f t="shared" si="191"/>
        <v>0</v>
      </c>
      <c r="DL215" s="397">
        <f t="shared" si="192"/>
        <v>6638737.5</v>
      </c>
      <c r="DM215" s="397">
        <f t="shared" si="193"/>
        <v>0</v>
      </c>
    </row>
    <row r="216" spans="1:117" s="55" customFormat="1" ht="21" x14ac:dyDescent="0.2">
      <c r="A216" s="191">
        <f t="shared" si="155"/>
        <v>2655495</v>
      </c>
      <c r="B216" s="136">
        <f>'گام اول '!B217</f>
        <v>211</v>
      </c>
      <c r="C216" s="136">
        <f>'گام اول '!C217</f>
        <v>221</v>
      </c>
      <c r="D216" s="136">
        <f>'گام اول '!D217</f>
        <v>12890</v>
      </c>
      <c r="E216" s="136" t="str">
        <f>'گام اول '!E217</f>
        <v>اکبر</v>
      </c>
      <c r="F216" s="136" t="str">
        <f>'گام اول '!F217</f>
        <v xml:space="preserve"> نویدی تملی</v>
      </c>
      <c r="G216" s="136" t="str">
        <f>'گام اول '!G217</f>
        <v xml:space="preserve">اداری </v>
      </c>
      <c r="H216" s="136" t="str">
        <f>'گام اول '!H217</f>
        <v>گیلان</v>
      </c>
      <c r="I216" s="136" t="str">
        <f>'گام اول '!I217</f>
        <v>381-700-3501048-1</v>
      </c>
      <c r="J216" s="136">
        <f>'گام اول '!J217</f>
        <v>2649658479</v>
      </c>
      <c r="K216" s="136" t="str">
        <f>'گام اول '!K217</f>
        <v>0031110882</v>
      </c>
      <c r="L216" s="136" t="str">
        <f>'گام اول '!L217</f>
        <v>گیلان</v>
      </c>
      <c r="M216" s="136" t="str">
        <f>'گام اول '!M217</f>
        <v>اداری-کاردانی</v>
      </c>
      <c r="N216" s="120">
        <f>'گام اول '!N217</f>
        <v>0</v>
      </c>
      <c r="O216" s="119">
        <f>'گام اول '!O217</f>
        <v>0</v>
      </c>
      <c r="P216" s="121">
        <f>'گام اول '!P217</f>
        <v>0</v>
      </c>
      <c r="Q216" s="358">
        <f>'گام اول '!Q217</f>
        <v>30</v>
      </c>
      <c r="R216" s="358" t="str">
        <f>'گام اول '!R217</f>
        <v>120</v>
      </c>
      <c r="S216" s="358">
        <f>'گام اول '!S217</f>
        <v>0</v>
      </c>
      <c r="T216" s="358">
        <f>'گام اول '!T217</f>
        <v>0</v>
      </c>
      <c r="U216" s="137">
        <f>'گام اول '!U217</f>
        <v>2</v>
      </c>
      <c r="V216" s="120">
        <f>'گام اول '!W217</f>
        <v>0</v>
      </c>
      <c r="W216" s="121">
        <f>'گام اول '!X217</f>
        <v>0</v>
      </c>
      <c r="X216" s="366">
        <f>'گام اول '!Y217</f>
        <v>1</v>
      </c>
      <c r="Y216" s="366">
        <f>'گام اول '!Z217</f>
        <v>1</v>
      </c>
      <c r="Z216" s="138">
        <f>'گام اول '!AA217</f>
        <v>1311206</v>
      </c>
      <c r="AA216" s="138">
        <f>'گام اول '!AB217</f>
        <v>46667</v>
      </c>
      <c r="AB216" s="138">
        <f>'گام اول '!AC217</f>
        <v>1357873</v>
      </c>
      <c r="AC216" s="138">
        <f>'گام اول '!AD217</f>
        <v>4500000</v>
      </c>
      <c r="AD216" s="138">
        <f>'گام اول '!AE217</f>
        <v>6000000</v>
      </c>
      <c r="AE216" s="139">
        <f>'گام اول '!AF217</f>
        <v>259230.3</v>
      </c>
      <c r="AF216" s="122">
        <f>'گام اول '!AG217</f>
        <v>39336180</v>
      </c>
      <c r="AG216" s="123">
        <f>'گام اول '!AH217</f>
        <v>1400010</v>
      </c>
      <c r="AH216" s="123">
        <f>'گام اول '!AI217</f>
        <v>31107636</v>
      </c>
      <c r="AI216" s="123">
        <f>'گام اول '!AJ217</f>
        <v>2655495</v>
      </c>
      <c r="AJ216" s="123">
        <f>'گام اول '!AK217</f>
        <v>4500000</v>
      </c>
      <c r="AK216" s="123">
        <f>'گام اول '!AL217</f>
        <v>6000000</v>
      </c>
      <c r="AL216" s="123">
        <f>'گام اول '!AM217</f>
        <v>0</v>
      </c>
      <c r="AM216" s="123">
        <f>'گام اول '!AN217</f>
        <v>0</v>
      </c>
      <c r="AN216" s="123">
        <f>'گام اول '!AO217</f>
        <v>2715746</v>
      </c>
      <c r="AO216" s="123">
        <f>'گام اول '!AP217</f>
        <v>4600000</v>
      </c>
      <c r="AP216" s="123">
        <f>'گام اول '!AQ217</f>
        <v>0</v>
      </c>
      <c r="AQ216" s="123">
        <f>'گام اول '!AR217</f>
        <v>0</v>
      </c>
      <c r="AR216" s="123">
        <f>'گام اول '!AS217</f>
        <v>0</v>
      </c>
      <c r="AS216" s="375">
        <f>'گام اول '!AT217</f>
        <v>0</v>
      </c>
      <c r="AT216" s="368">
        <f t="shared" si="156"/>
        <v>92315067</v>
      </c>
      <c r="AU216" s="173">
        <f>'گام اول '!AV217</f>
        <v>65757758.18</v>
      </c>
      <c r="AV216" s="141">
        <f>'گام اول '!AW217</f>
        <v>86943826</v>
      </c>
      <c r="AW216" s="142">
        <f t="shared" si="157"/>
        <v>6086067.8200000003</v>
      </c>
      <c r="AX216" s="75">
        <f t="shared" si="158"/>
        <v>2575775.818</v>
      </c>
      <c r="AY216" s="142">
        <f>'گام اول '!AZ217</f>
        <v>0</v>
      </c>
      <c r="AZ216" s="142">
        <f>'گام اول '!BA217</f>
        <v>0</v>
      </c>
      <c r="BA216" s="142">
        <f>'گام اول '!BB217</f>
        <v>0</v>
      </c>
      <c r="BB216" s="142">
        <f>'گام اول '!BC217</f>
        <v>0</v>
      </c>
      <c r="BC216" s="142">
        <f>'گام اول '!BD217</f>
        <v>0</v>
      </c>
      <c r="BD216" s="142">
        <f>'گام اول '!BE217</f>
        <v>0</v>
      </c>
      <c r="BE216" s="142">
        <f>'گام اول '!BF217</f>
        <v>0</v>
      </c>
      <c r="BF216" s="143">
        <f t="shared" si="159"/>
        <v>8661843.6380000003</v>
      </c>
      <c r="BG216" s="140">
        <f t="shared" si="160"/>
        <v>83653223</v>
      </c>
      <c r="BH216" s="144">
        <f t="shared" si="161"/>
        <v>92315067</v>
      </c>
      <c r="BI216" s="398">
        <f t="shared" si="196"/>
        <v>6638737.5</v>
      </c>
      <c r="BJ216" s="145">
        <f t="shared" si="162"/>
        <v>3394682.5</v>
      </c>
      <c r="BK216" s="145">
        <f t="shared" si="163"/>
        <v>1018404.7499999999</v>
      </c>
      <c r="BL216" s="146">
        <f t="shared" si="164"/>
        <v>1120000</v>
      </c>
      <c r="BM216" s="379">
        <v>0</v>
      </c>
      <c r="BN216" s="147">
        <f t="shared" si="165"/>
        <v>104486891.75</v>
      </c>
      <c r="BO216" s="148">
        <f t="shared" si="166"/>
        <v>86943826</v>
      </c>
      <c r="BP216" s="149">
        <f t="shared" si="167"/>
        <v>19997079.98</v>
      </c>
      <c r="BQ216" s="150">
        <f t="shared" si="168"/>
        <v>124483971.73</v>
      </c>
      <c r="BR216" s="151">
        <f t="shared" si="169"/>
        <v>100800</v>
      </c>
      <c r="BS216" s="147">
        <f t="shared" si="170"/>
        <v>124584771.73</v>
      </c>
      <c r="BT216" s="135">
        <v>0</v>
      </c>
      <c r="BU216" s="148">
        <f t="shared" si="171"/>
        <v>10448689.175000001</v>
      </c>
      <c r="BV216" s="152">
        <f t="shared" si="172"/>
        <v>5224344.5875000004</v>
      </c>
      <c r="BW216" s="133">
        <f t="shared" si="173"/>
        <v>108911737.9675</v>
      </c>
      <c r="BX216" s="147">
        <f t="shared" si="174"/>
        <v>11051824.75</v>
      </c>
      <c r="BY216" s="134">
        <f t="shared" si="175"/>
        <v>97859913.217500001</v>
      </c>
      <c r="CD216" s="388">
        <f>'گام اول '!AU217</f>
        <v>92315067</v>
      </c>
      <c r="CE216" s="389">
        <f>'گام اول '!AV217</f>
        <v>65757758.18</v>
      </c>
      <c r="CF216" s="389">
        <f>'گام اول '!AW217</f>
        <v>86943826</v>
      </c>
      <c r="CG216" s="389">
        <f>'گام اول '!AX217</f>
        <v>6086067.8200000003</v>
      </c>
      <c r="CH216" s="389">
        <f>'گام اول '!AY217</f>
        <v>2575775.818</v>
      </c>
      <c r="CI216" s="389">
        <f>'گام اول '!AZ217</f>
        <v>0</v>
      </c>
      <c r="CJ216" s="389">
        <f>'گام اول '!BA217</f>
        <v>0</v>
      </c>
      <c r="CK216" s="389">
        <f>'گام اول '!BB217</f>
        <v>0</v>
      </c>
      <c r="CL216" s="389">
        <f>'گام اول '!BC217</f>
        <v>0</v>
      </c>
      <c r="CM216" s="389">
        <f>'گام اول '!BD217</f>
        <v>0</v>
      </c>
      <c r="CN216" s="389">
        <f>'گام اول '!BE217</f>
        <v>0</v>
      </c>
      <c r="CO216" s="389">
        <f>'گام اول '!BF217</f>
        <v>0</v>
      </c>
      <c r="CP216" s="389">
        <f>'گام اول '!BG217</f>
        <v>8661843.6380000003</v>
      </c>
      <c r="CQ216" s="389">
        <f>'گام اول '!BH217</f>
        <v>83653223</v>
      </c>
      <c r="CR216" s="389">
        <f t="shared" si="176"/>
        <v>92315067</v>
      </c>
      <c r="CS216" s="399">
        <f t="shared" si="197"/>
        <v>6638737.5</v>
      </c>
      <c r="CT216" s="388">
        <f t="shared" si="177"/>
        <v>3394682.5</v>
      </c>
      <c r="CU216" s="389">
        <f t="shared" si="178"/>
        <v>1018404.7499999999</v>
      </c>
      <c r="CV216" s="389">
        <f t="shared" si="179"/>
        <v>1120000</v>
      </c>
      <c r="CW216" s="55">
        <v>0</v>
      </c>
      <c r="CX216" s="389">
        <f t="shared" si="180"/>
        <v>104486891.75</v>
      </c>
      <c r="CY216" s="389">
        <f t="shared" si="181"/>
        <v>86943826</v>
      </c>
      <c r="CZ216" s="389">
        <f t="shared" si="182"/>
        <v>19997079.98</v>
      </c>
      <c r="DA216" s="389">
        <f t="shared" si="183"/>
        <v>124483971.73</v>
      </c>
      <c r="DB216" s="389">
        <f t="shared" si="184"/>
        <v>100800</v>
      </c>
      <c r="DC216" s="389">
        <f t="shared" si="185"/>
        <v>124584771.73</v>
      </c>
      <c r="DD216" s="394">
        <v>0</v>
      </c>
      <c r="DE216" s="389">
        <f t="shared" si="186"/>
        <v>10448689.175000001</v>
      </c>
      <c r="DF216" s="389">
        <f t="shared" si="187"/>
        <v>5224344.5875000004</v>
      </c>
      <c r="DG216" s="389">
        <f t="shared" si="188"/>
        <v>108911737.9675</v>
      </c>
      <c r="DH216" s="389">
        <f t="shared" si="189"/>
        <v>11051824.75</v>
      </c>
      <c r="DI216" s="389">
        <f t="shared" si="190"/>
        <v>97859913.217500001</v>
      </c>
      <c r="DJ216" s="389">
        <f t="shared" si="191"/>
        <v>0</v>
      </c>
      <c r="DL216" s="397">
        <f t="shared" si="192"/>
        <v>6638737.5</v>
      </c>
      <c r="DM216" s="397">
        <f t="shared" si="193"/>
        <v>0</v>
      </c>
    </row>
    <row r="217" spans="1:117" s="55" customFormat="1" ht="21" x14ac:dyDescent="0.2">
      <c r="A217" s="191">
        <f t="shared" si="155"/>
        <v>2655495</v>
      </c>
      <c r="B217" s="136">
        <f>'گام اول '!B218</f>
        <v>212</v>
      </c>
      <c r="C217" s="136">
        <f>'گام اول '!C218</f>
        <v>223</v>
      </c>
      <c r="D217" s="136">
        <f>'گام اول '!D218</f>
        <v>12994</v>
      </c>
      <c r="E217" s="136" t="str">
        <f>'گام اول '!E218</f>
        <v>علی</v>
      </c>
      <c r="F217" s="136" t="str">
        <f>'گام اول '!F218</f>
        <v>خوشدل واجاری</v>
      </c>
      <c r="G217" s="136" t="str">
        <f>'گام اول '!G218</f>
        <v xml:space="preserve">اداری </v>
      </c>
      <c r="H217" s="136" t="str">
        <f>'گام اول '!H218</f>
        <v>گیلان</v>
      </c>
      <c r="I217" s="136" t="str">
        <f>'گام اول '!I218</f>
        <v>435-700-4361236-1</v>
      </c>
      <c r="J217" s="136" t="str">
        <f>'گام اول '!J218</f>
        <v>2691658929</v>
      </c>
      <c r="K217" s="136" t="str">
        <f>'گام اول '!K218</f>
        <v>0018631116</v>
      </c>
      <c r="L217" s="136">
        <f>'گام اول '!L218</f>
        <v>0</v>
      </c>
      <c r="M217" s="136" t="str">
        <f>'گام اول '!M218</f>
        <v>اداری-کارشناسی ارشد</v>
      </c>
      <c r="N217" s="120">
        <f>'گام اول '!N218</f>
        <v>0</v>
      </c>
      <c r="O217" s="119">
        <f>'گام اول '!O218</f>
        <v>0</v>
      </c>
      <c r="P217" s="121">
        <f>'گام اول '!P218</f>
        <v>0</v>
      </c>
      <c r="Q217" s="358">
        <f>'گام اول '!Q218</f>
        <v>30</v>
      </c>
      <c r="R217" s="358">
        <f>'گام اول '!R218</f>
        <v>150</v>
      </c>
      <c r="S217" s="358">
        <f>'گام اول '!S218</f>
        <v>0</v>
      </c>
      <c r="T217" s="358">
        <f>'گام اول '!T218</f>
        <v>0</v>
      </c>
      <c r="U217" s="137">
        <f>'گام اول '!U218</f>
        <v>6</v>
      </c>
      <c r="V217" s="120">
        <f>'گام اول '!W218</f>
        <v>0</v>
      </c>
      <c r="W217" s="121">
        <f>'گام اول '!X218</f>
        <v>0</v>
      </c>
      <c r="X217" s="366">
        <f>'گام اول '!Y218</f>
        <v>0</v>
      </c>
      <c r="Y217" s="366">
        <f>'گام اول '!Z218</f>
        <v>0</v>
      </c>
      <c r="Z217" s="138">
        <f>'گام اول '!AA218</f>
        <v>1642901</v>
      </c>
      <c r="AA217" s="138">
        <f>'گام اول '!AB218</f>
        <v>0</v>
      </c>
      <c r="AB217" s="138">
        <f>'گام اول '!AC218</f>
        <v>1642901</v>
      </c>
      <c r="AC217" s="138">
        <f>'گام اول '!AD218</f>
        <v>4500000</v>
      </c>
      <c r="AD217" s="138">
        <f>'گام اول '!AE218</f>
        <v>6000000</v>
      </c>
      <c r="AE217" s="139">
        <f>'گام اول '!AF218</f>
        <v>313644.73636363639</v>
      </c>
      <c r="AF217" s="122">
        <f>'گام اول '!AG218</f>
        <v>49287030</v>
      </c>
      <c r="AG217" s="123">
        <f>'گام اول '!AH218</f>
        <v>0</v>
      </c>
      <c r="AH217" s="123">
        <f>'گام اول '!AI218</f>
        <v>47046710.454545461</v>
      </c>
      <c r="AI217" s="123">
        <f>'گام اول '!AJ218</f>
        <v>0</v>
      </c>
      <c r="AJ217" s="123">
        <f>'گام اول '!AK218</f>
        <v>4500000</v>
      </c>
      <c r="AK217" s="123">
        <f>'گام اول '!AL218</f>
        <v>6000000</v>
      </c>
      <c r="AL217" s="123">
        <f>'گام اول '!AM218</f>
        <v>0</v>
      </c>
      <c r="AM217" s="123">
        <f>'گام اول '!AN218</f>
        <v>0</v>
      </c>
      <c r="AN217" s="123">
        <f>'گام اول '!AO218</f>
        <v>9857406</v>
      </c>
      <c r="AO217" s="123">
        <f>'گام اول '!AP218</f>
        <v>4400000</v>
      </c>
      <c r="AP217" s="123">
        <f>'گام اول '!AQ218</f>
        <v>0</v>
      </c>
      <c r="AQ217" s="123">
        <f>'گام اول '!AR218</f>
        <v>0</v>
      </c>
      <c r="AR217" s="123">
        <f>'گام اول '!AS218</f>
        <v>0</v>
      </c>
      <c r="AS217" s="375">
        <f>'گام اول '!AT218</f>
        <v>0</v>
      </c>
      <c r="AT217" s="368">
        <f t="shared" si="156"/>
        <v>121091146.45454547</v>
      </c>
      <c r="AU217" s="173">
        <f>'گام اول '!AV218</f>
        <v>88547378.622727275</v>
      </c>
      <c r="AV217" s="141">
        <f>'گام اول '!AW218</f>
        <v>111233740.45454547</v>
      </c>
      <c r="AW217" s="142">
        <f t="shared" si="157"/>
        <v>7786361.8318181839</v>
      </c>
      <c r="AX217" s="75">
        <f t="shared" si="158"/>
        <v>5282106.7934090914</v>
      </c>
      <c r="AY217" s="142">
        <f>'گام اول '!AZ218</f>
        <v>0</v>
      </c>
      <c r="AZ217" s="142">
        <f>'گام اول '!BA218</f>
        <v>0</v>
      </c>
      <c r="BA217" s="142">
        <f>'گام اول '!BB218</f>
        <v>0</v>
      </c>
      <c r="BB217" s="142">
        <f>'گام اول '!BC218</f>
        <v>0</v>
      </c>
      <c r="BC217" s="142">
        <f>'گام اول '!BD218</f>
        <v>0</v>
      </c>
      <c r="BD217" s="142">
        <f>'گام اول '!BE218</f>
        <v>0</v>
      </c>
      <c r="BE217" s="142">
        <f>'گام اول '!BF218</f>
        <v>0</v>
      </c>
      <c r="BF217" s="143">
        <f t="shared" si="159"/>
        <v>13068468.625227276</v>
      </c>
      <c r="BG217" s="140">
        <f t="shared" si="160"/>
        <v>108022677</v>
      </c>
      <c r="BH217" s="144">
        <f t="shared" si="161"/>
        <v>121091146.45454547</v>
      </c>
      <c r="BI217" s="398">
        <f t="shared" si="196"/>
        <v>6638737.5</v>
      </c>
      <c r="BJ217" s="145">
        <f t="shared" si="162"/>
        <v>4107252.4999999995</v>
      </c>
      <c r="BK217" s="145">
        <f t="shared" si="163"/>
        <v>1232175.75</v>
      </c>
      <c r="BL217" s="146">
        <f t="shared" si="164"/>
        <v>1120000</v>
      </c>
      <c r="BM217" s="379">
        <v>0</v>
      </c>
      <c r="BN217" s="147">
        <f t="shared" si="165"/>
        <v>134189312.20454547</v>
      </c>
      <c r="BO217" s="148">
        <f t="shared" si="166"/>
        <v>111233740.45454547</v>
      </c>
      <c r="BP217" s="149">
        <f t="shared" si="167"/>
        <v>25583760.304545458</v>
      </c>
      <c r="BQ217" s="150">
        <f t="shared" si="168"/>
        <v>159773072.50909093</v>
      </c>
      <c r="BR217" s="151">
        <f t="shared" si="169"/>
        <v>100800</v>
      </c>
      <c r="BS217" s="147">
        <f t="shared" si="170"/>
        <v>159873872.50909093</v>
      </c>
      <c r="BT217" s="135">
        <v>0</v>
      </c>
      <c r="BU217" s="148">
        <f t="shared" si="171"/>
        <v>13418931.220454548</v>
      </c>
      <c r="BV217" s="152">
        <f t="shared" si="172"/>
        <v>6709465.6102272738</v>
      </c>
      <c r="BW217" s="133">
        <f t="shared" si="173"/>
        <v>139745475.6784091</v>
      </c>
      <c r="BX217" s="147">
        <f t="shared" si="174"/>
        <v>11978165.75</v>
      </c>
      <c r="BY217" s="134">
        <f t="shared" si="175"/>
        <v>127767309.9284091</v>
      </c>
      <c r="CD217" s="388">
        <f>'گام اول '!AU218</f>
        <v>121091146.45454547</v>
      </c>
      <c r="CE217" s="389">
        <f>'گام اول '!AV218</f>
        <v>88547378.622727275</v>
      </c>
      <c r="CF217" s="389">
        <f>'گام اول '!AW218</f>
        <v>111233740.45454547</v>
      </c>
      <c r="CG217" s="389">
        <f>'گام اول '!AX218</f>
        <v>7786361.8318181839</v>
      </c>
      <c r="CH217" s="389">
        <f>'گام اول '!AY218</f>
        <v>5282106.7934090914</v>
      </c>
      <c r="CI217" s="389">
        <f>'گام اول '!AZ218</f>
        <v>0</v>
      </c>
      <c r="CJ217" s="389">
        <f>'گام اول '!BA218</f>
        <v>0</v>
      </c>
      <c r="CK217" s="389">
        <f>'گام اول '!BB218</f>
        <v>0</v>
      </c>
      <c r="CL217" s="389">
        <f>'گام اول '!BC218</f>
        <v>0</v>
      </c>
      <c r="CM217" s="389">
        <f>'گام اول '!BD218</f>
        <v>0</v>
      </c>
      <c r="CN217" s="389">
        <f>'گام اول '!BE218</f>
        <v>0</v>
      </c>
      <c r="CO217" s="389">
        <f>'گام اول '!BF218</f>
        <v>0</v>
      </c>
      <c r="CP217" s="389">
        <f>'گام اول '!BG218</f>
        <v>13068468.625227276</v>
      </c>
      <c r="CQ217" s="389">
        <f>'گام اول '!BH218</f>
        <v>108022677</v>
      </c>
      <c r="CR217" s="389">
        <f t="shared" si="176"/>
        <v>121091146.45454547</v>
      </c>
      <c r="CS217" s="399">
        <f t="shared" si="197"/>
        <v>6638737.5</v>
      </c>
      <c r="CT217" s="388">
        <f t="shared" si="177"/>
        <v>4107252.4999999995</v>
      </c>
      <c r="CU217" s="389">
        <f t="shared" si="178"/>
        <v>1232175.75</v>
      </c>
      <c r="CV217" s="389">
        <f t="shared" si="179"/>
        <v>1120000</v>
      </c>
      <c r="CW217" s="55">
        <v>0</v>
      </c>
      <c r="CX217" s="389">
        <f t="shared" si="180"/>
        <v>134189312.20454547</v>
      </c>
      <c r="CY217" s="389">
        <f t="shared" si="181"/>
        <v>111233740.45454547</v>
      </c>
      <c r="CZ217" s="389">
        <f t="shared" si="182"/>
        <v>25583760.304545458</v>
      </c>
      <c r="DA217" s="389">
        <f t="shared" si="183"/>
        <v>159773072.50909093</v>
      </c>
      <c r="DB217" s="389">
        <f t="shared" si="184"/>
        <v>100800</v>
      </c>
      <c r="DC217" s="389">
        <f t="shared" si="185"/>
        <v>159873872.50909093</v>
      </c>
      <c r="DD217" s="394">
        <v>0</v>
      </c>
      <c r="DE217" s="389">
        <f t="shared" si="186"/>
        <v>13418931.220454548</v>
      </c>
      <c r="DF217" s="389">
        <f t="shared" si="187"/>
        <v>6709465.6102272738</v>
      </c>
      <c r="DG217" s="389">
        <f t="shared" si="188"/>
        <v>139745475.6784091</v>
      </c>
      <c r="DH217" s="389">
        <f t="shared" si="189"/>
        <v>11978165.75</v>
      </c>
      <c r="DI217" s="389">
        <f t="shared" si="190"/>
        <v>127767309.9284091</v>
      </c>
      <c r="DJ217" s="389">
        <f t="shared" si="191"/>
        <v>0</v>
      </c>
      <c r="DL217" s="397">
        <f t="shared" si="192"/>
        <v>6638737.5</v>
      </c>
      <c r="DM217" s="397">
        <f t="shared" si="193"/>
        <v>0</v>
      </c>
    </row>
    <row r="218" spans="1:117" s="55" customFormat="1" ht="21" x14ac:dyDescent="0.2">
      <c r="A218" s="191">
        <f t="shared" si="155"/>
        <v>2655495</v>
      </c>
      <c r="B218" s="136">
        <f>'گام اول '!B219</f>
        <v>213</v>
      </c>
      <c r="C218" s="136">
        <f>'گام اول '!C219</f>
        <v>231</v>
      </c>
      <c r="D218" s="136">
        <f>'گام اول '!D219</f>
        <v>13122</v>
      </c>
      <c r="E218" s="136" t="str">
        <f>'گام اول '!E219</f>
        <v xml:space="preserve">روح اله </v>
      </c>
      <c r="F218" s="136" t="str">
        <f>'گام اول '!F219</f>
        <v>نیک پور</v>
      </c>
      <c r="G218" s="136" t="str">
        <f>'گام اول '!G219</f>
        <v xml:space="preserve">اداری </v>
      </c>
      <c r="H218" s="136" t="str">
        <f>'گام اول '!H219</f>
        <v>مازندران</v>
      </c>
      <c r="I218" s="136" t="str">
        <f>'گام اول '!I219</f>
        <v>214-800-1211990-1</v>
      </c>
      <c r="J218" s="136">
        <f>'گام اول '!J219</f>
        <v>4988641694</v>
      </c>
      <c r="K218" s="136">
        <f>'گام اول '!K219</f>
        <v>35606495</v>
      </c>
      <c r="L218" s="136" t="str">
        <f>'گام اول '!L219</f>
        <v>مازندران</v>
      </c>
      <c r="M218" s="136" t="str">
        <f>'گام اول '!M219</f>
        <v>اداری-کارشناسی</v>
      </c>
      <c r="N218" s="120">
        <f>'گام اول '!N219</f>
        <v>0</v>
      </c>
      <c r="O218" s="119">
        <f>'گام اول '!O219</f>
        <v>0</v>
      </c>
      <c r="P218" s="121">
        <f>'گام اول '!P219</f>
        <v>0</v>
      </c>
      <c r="Q218" s="358">
        <f>'گام اول '!Q219</f>
        <v>30</v>
      </c>
      <c r="R218" s="358">
        <f>'گام اول '!R219</f>
        <v>70</v>
      </c>
      <c r="S218" s="358">
        <f>'گام اول '!S219</f>
        <v>0</v>
      </c>
      <c r="T218" s="358">
        <f>'گام اول '!T219</f>
        <v>0</v>
      </c>
      <c r="U218" s="137">
        <f>'گام اول '!U219</f>
        <v>3</v>
      </c>
      <c r="V218" s="120">
        <f>'گام اول '!W219</f>
        <v>0</v>
      </c>
      <c r="W218" s="121">
        <f>'گام اول '!X219</f>
        <v>0</v>
      </c>
      <c r="X218" s="366">
        <f>'گام اول '!Y219</f>
        <v>2</v>
      </c>
      <c r="Y218" s="366">
        <f>'گام اول '!Z219</f>
        <v>2</v>
      </c>
      <c r="Z218" s="138">
        <f>'گام اول '!AA219</f>
        <v>1477052</v>
      </c>
      <c r="AA218" s="138">
        <f>'گام اول '!AB219</f>
        <v>46667</v>
      </c>
      <c r="AB218" s="138">
        <f>'گام اول '!AC219</f>
        <v>1523719</v>
      </c>
      <c r="AC218" s="138">
        <f>'گام اول '!AD219</f>
        <v>4500000</v>
      </c>
      <c r="AD218" s="138">
        <f>'گام اول '!AE219</f>
        <v>6000000</v>
      </c>
      <c r="AE218" s="139">
        <f>'گام اول '!AF219</f>
        <v>290891.80909090908</v>
      </c>
      <c r="AF218" s="122">
        <f>'گام اول '!AG219</f>
        <v>44311560</v>
      </c>
      <c r="AG218" s="123">
        <f>'گام اول '!AH219</f>
        <v>1400010</v>
      </c>
      <c r="AH218" s="123">
        <f>'گام اول '!AI219</f>
        <v>20362426.636363637</v>
      </c>
      <c r="AI218" s="123">
        <f>'گام اول '!AJ219</f>
        <v>5310990</v>
      </c>
      <c r="AJ218" s="123">
        <f>'گام اول '!AK219</f>
        <v>4500000</v>
      </c>
      <c r="AK218" s="123">
        <f>'گام اول '!AL219</f>
        <v>6000000</v>
      </c>
      <c r="AL218" s="123">
        <f>'گام اول '!AM219</f>
        <v>0</v>
      </c>
      <c r="AM218" s="123">
        <f>'گام اول '!AN219</f>
        <v>0</v>
      </c>
      <c r="AN218" s="123">
        <f>'گام اول '!AO219</f>
        <v>4571157</v>
      </c>
      <c r="AO218" s="123">
        <f>'گام اول '!AP219</f>
        <v>3800000</v>
      </c>
      <c r="AP218" s="123">
        <f>'گام اول '!AQ219</f>
        <v>0</v>
      </c>
      <c r="AQ218" s="123">
        <f>'گام اول '!AR219</f>
        <v>0</v>
      </c>
      <c r="AR218" s="123">
        <f>'گام اول '!AS219</f>
        <v>0</v>
      </c>
      <c r="AS218" s="375">
        <f>'گام اول '!AT219</f>
        <v>0</v>
      </c>
      <c r="AT218" s="368">
        <f t="shared" si="156"/>
        <v>90256143.63636364</v>
      </c>
      <c r="AU218" s="173">
        <f>'گام اول '!AV219</f>
        <v>60447816.871818185</v>
      </c>
      <c r="AV218" s="141">
        <f>'گام اول '!AW219</f>
        <v>80373996.63636364</v>
      </c>
      <c r="AW218" s="142">
        <f t="shared" si="157"/>
        <v>5626179.7645454556</v>
      </c>
      <c r="AX218" s="75">
        <f t="shared" si="158"/>
        <v>2044781.6871818185</v>
      </c>
      <c r="AY218" s="142">
        <f>'گام اول '!AZ219</f>
        <v>0</v>
      </c>
      <c r="AZ218" s="142">
        <f>'گام اول '!BA219</f>
        <v>0</v>
      </c>
      <c r="BA218" s="142">
        <f>'گام اول '!BB219</f>
        <v>0</v>
      </c>
      <c r="BB218" s="142">
        <f>'گام اول '!BC219</f>
        <v>0</v>
      </c>
      <c r="BC218" s="142">
        <f>'گام اول '!BD219</f>
        <v>0</v>
      </c>
      <c r="BD218" s="142">
        <f>'گام اول '!BE219</f>
        <v>0</v>
      </c>
      <c r="BE218" s="142">
        <f>'گام اول '!BF219</f>
        <v>0</v>
      </c>
      <c r="BF218" s="143">
        <f t="shared" si="159"/>
        <v>7670961.4517272739</v>
      </c>
      <c r="BG218" s="140">
        <f t="shared" si="160"/>
        <v>82585182</v>
      </c>
      <c r="BH218" s="144">
        <f t="shared" si="161"/>
        <v>90256143.63636364</v>
      </c>
      <c r="BI218" s="398">
        <f t="shared" si="196"/>
        <v>6638737.5</v>
      </c>
      <c r="BJ218" s="145">
        <f t="shared" si="162"/>
        <v>3809297.5</v>
      </c>
      <c r="BK218" s="145">
        <f t="shared" si="163"/>
        <v>1142789.25</v>
      </c>
      <c r="BL218" s="146">
        <f t="shared" si="164"/>
        <v>1120000</v>
      </c>
      <c r="BM218" s="379">
        <v>0</v>
      </c>
      <c r="BN218" s="147">
        <f t="shared" si="165"/>
        <v>102966967.88636364</v>
      </c>
      <c r="BO218" s="148">
        <f t="shared" si="166"/>
        <v>80373996.63636364</v>
      </c>
      <c r="BP218" s="149">
        <f t="shared" si="167"/>
        <v>18486019.226363637</v>
      </c>
      <c r="BQ218" s="150">
        <f t="shared" si="168"/>
        <v>121452987.11272728</v>
      </c>
      <c r="BR218" s="151">
        <f t="shared" si="169"/>
        <v>100800</v>
      </c>
      <c r="BS218" s="147">
        <f t="shared" si="170"/>
        <v>121553787.11272728</v>
      </c>
      <c r="BT218" s="135">
        <v>0</v>
      </c>
      <c r="BU218" s="148">
        <f t="shared" si="171"/>
        <v>10296696.788636364</v>
      </c>
      <c r="BV218" s="152">
        <f t="shared" si="172"/>
        <v>5148348.394318182</v>
      </c>
      <c r="BW218" s="133">
        <f t="shared" si="173"/>
        <v>106108741.92977273</v>
      </c>
      <c r="BX218" s="147">
        <f t="shared" si="174"/>
        <v>11590824.25</v>
      </c>
      <c r="BY218" s="134">
        <f t="shared" si="175"/>
        <v>94517917.679772735</v>
      </c>
      <c r="CD218" s="388">
        <f>'گام اول '!AU219</f>
        <v>90256143.63636364</v>
      </c>
      <c r="CE218" s="389">
        <f>'گام اول '!AV219</f>
        <v>60447816.871818185</v>
      </c>
      <c r="CF218" s="389">
        <f>'گام اول '!AW219</f>
        <v>80373996.63636364</v>
      </c>
      <c r="CG218" s="389">
        <f>'گام اول '!AX219</f>
        <v>5626179.7645454556</v>
      </c>
      <c r="CH218" s="389">
        <f>'گام اول '!AY219</f>
        <v>2044781.6871818185</v>
      </c>
      <c r="CI218" s="389">
        <f>'گام اول '!AZ219</f>
        <v>0</v>
      </c>
      <c r="CJ218" s="389">
        <f>'گام اول '!BA219</f>
        <v>0</v>
      </c>
      <c r="CK218" s="389">
        <f>'گام اول '!BB219</f>
        <v>0</v>
      </c>
      <c r="CL218" s="389">
        <f>'گام اول '!BC219</f>
        <v>0</v>
      </c>
      <c r="CM218" s="389">
        <f>'گام اول '!BD219</f>
        <v>0</v>
      </c>
      <c r="CN218" s="389">
        <f>'گام اول '!BE219</f>
        <v>0</v>
      </c>
      <c r="CO218" s="389">
        <f>'گام اول '!BF219</f>
        <v>0</v>
      </c>
      <c r="CP218" s="389">
        <f>'گام اول '!BG219</f>
        <v>7670961.4517272739</v>
      </c>
      <c r="CQ218" s="389">
        <f>'گام اول '!BH219</f>
        <v>82585182</v>
      </c>
      <c r="CR218" s="389">
        <f t="shared" si="176"/>
        <v>90256143.63636364</v>
      </c>
      <c r="CS218" s="399">
        <f t="shared" si="197"/>
        <v>6638737.5</v>
      </c>
      <c r="CT218" s="388">
        <f t="shared" si="177"/>
        <v>3809297.5</v>
      </c>
      <c r="CU218" s="389">
        <f t="shared" si="178"/>
        <v>1142789.25</v>
      </c>
      <c r="CV218" s="389">
        <f t="shared" si="179"/>
        <v>1120000</v>
      </c>
      <c r="CW218" s="55">
        <v>0</v>
      </c>
      <c r="CX218" s="389">
        <f t="shared" si="180"/>
        <v>102966967.88636364</v>
      </c>
      <c r="CY218" s="389">
        <f t="shared" si="181"/>
        <v>80373996.63636364</v>
      </c>
      <c r="CZ218" s="389">
        <f t="shared" si="182"/>
        <v>18486019.226363637</v>
      </c>
      <c r="DA218" s="389">
        <f t="shared" si="183"/>
        <v>121452987.11272728</v>
      </c>
      <c r="DB218" s="389">
        <f t="shared" si="184"/>
        <v>100800</v>
      </c>
      <c r="DC218" s="389">
        <f t="shared" si="185"/>
        <v>121553787.11272728</v>
      </c>
      <c r="DD218" s="394">
        <v>0</v>
      </c>
      <c r="DE218" s="389">
        <f t="shared" si="186"/>
        <v>10296696.788636364</v>
      </c>
      <c r="DF218" s="389">
        <f t="shared" si="187"/>
        <v>5148348.394318182</v>
      </c>
      <c r="DG218" s="389">
        <f t="shared" si="188"/>
        <v>106108741.92977273</v>
      </c>
      <c r="DH218" s="389">
        <f t="shared" si="189"/>
        <v>11590824.25</v>
      </c>
      <c r="DI218" s="389">
        <f t="shared" si="190"/>
        <v>94517917.679772735</v>
      </c>
      <c r="DJ218" s="389">
        <f t="shared" si="191"/>
        <v>0</v>
      </c>
      <c r="DL218" s="397">
        <f t="shared" si="192"/>
        <v>6638737.5</v>
      </c>
      <c r="DM218" s="397">
        <f t="shared" si="193"/>
        <v>0</v>
      </c>
    </row>
    <row r="219" spans="1:117" s="55" customFormat="1" ht="21" x14ac:dyDescent="0.2">
      <c r="A219" s="191">
        <f t="shared" si="155"/>
        <v>2655495</v>
      </c>
      <c r="B219" s="136">
        <f>'گام اول '!B220</f>
        <v>214</v>
      </c>
      <c r="C219" s="136">
        <f>'گام اول '!C220</f>
        <v>232</v>
      </c>
      <c r="D219" s="136">
        <f>'گام اول '!D220</f>
        <v>13118</v>
      </c>
      <c r="E219" s="136" t="str">
        <f>'گام اول '!E220</f>
        <v>امین</v>
      </c>
      <c r="F219" s="136" t="str">
        <f>'گام اول '!F220</f>
        <v>بهشتی پور</v>
      </c>
      <c r="G219" s="136" t="str">
        <f>'گام اول '!G220</f>
        <v xml:space="preserve">اداری </v>
      </c>
      <c r="H219" s="136" t="str">
        <f>'گام اول '!H220</f>
        <v>مازندران</v>
      </c>
      <c r="I219" s="136" t="str">
        <f>'گام اول '!I220</f>
        <v>214-12-2183798-1</v>
      </c>
      <c r="J219" s="136">
        <f>'گام اول '!J220</f>
        <v>4839978727</v>
      </c>
      <c r="K219" s="136" t="str">
        <f>'گام اول '!K220</f>
        <v>0036055841</v>
      </c>
      <c r="L219" s="136" t="str">
        <f>'گام اول '!L220</f>
        <v>مازندران</v>
      </c>
      <c r="M219" s="136" t="str">
        <f>'گام اول '!M220</f>
        <v>اداری-کارشناسی</v>
      </c>
      <c r="N219" s="120">
        <f>'گام اول '!N220</f>
        <v>0</v>
      </c>
      <c r="O219" s="119">
        <f>'گام اول '!O220</f>
        <v>0</v>
      </c>
      <c r="P219" s="121">
        <f>'گام اول '!P220</f>
        <v>0</v>
      </c>
      <c r="Q219" s="358">
        <f>'گام اول '!Q220</f>
        <v>30</v>
      </c>
      <c r="R219" s="358">
        <f>'گام اول '!R220</f>
        <v>80</v>
      </c>
      <c r="S219" s="358">
        <f>'گام اول '!S220</f>
        <v>0</v>
      </c>
      <c r="T219" s="358">
        <f>'گام اول '!T220</f>
        <v>0</v>
      </c>
      <c r="U219" s="137">
        <f>'گام اول '!U220</f>
        <v>3</v>
      </c>
      <c r="V219" s="120">
        <f>'گام اول '!W220</f>
        <v>0</v>
      </c>
      <c r="W219" s="121">
        <f>'گام اول '!X220</f>
        <v>0</v>
      </c>
      <c r="X219" s="366">
        <f>'گام اول '!Y220</f>
        <v>0</v>
      </c>
      <c r="Y219" s="366">
        <f>'گام اول '!Z220</f>
        <v>0</v>
      </c>
      <c r="Z219" s="138">
        <f>'گام اول '!AA220</f>
        <v>1477052</v>
      </c>
      <c r="AA219" s="138">
        <f>'گام اول '!AB220</f>
        <v>46667</v>
      </c>
      <c r="AB219" s="138">
        <f>'گام اول '!AC220</f>
        <v>1523719</v>
      </c>
      <c r="AC219" s="138">
        <f>'گام اول '!AD220</f>
        <v>4500000</v>
      </c>
      <c r="AD219" s="138">
        <f>'گام اول '!AE220</f>
        <v>6000000</v>
      </c>
      <c r="AE219" s="139">
        <f>'گام اول '!AF220</f>
        <v>290891.80909090908</v>
      </c>
      <c r="AF219" s="122">
        <f>'گام اول '!AG220</f>
        <v>44311560</v>
      </c>
      <c r="AG219" s="123">
        <f>'گام اول '!AH220</f>
        <v>1400010</v>
      </c>
      <c r="AH219" s="123">
        <f>'گام اول '!AI220</f>
        <v>23271344.727272727</v>
      </c>
      <c r="AI219" s="123">
        <f>'گام اول '!AJ220</f>
        <v>0</v>
      </c>
      <c r="AJ219" s="123">
        <f>'گام اول '!AK220</f>
        <v>4500000</v>
      </c>
      <c r="AK219" s="123">
        <f>'گام اول '!AL220</f>
        <v>6000000</v>
      </c>
      <c r="AL219" s="123">
        <f>'گام اول '!AM220</f>
        <v>0</v>
      </c>
      <c r="AM219" s="123">
        <f>'گام اول '!AN220</f>
        <v>0</v>
      </c>
      <c r="AN219" s="123">
        <f>'گام اول '!AO220</f>
        <v>4571157</v>
      </c>
      <c r="AO219" s="123">
        <f>'گام اول '!AP220</f>
        <v>4000000</v>
      </c>
      <c r="AP219" s="123">
        <f>'گام اول '!AQ220</f>
        <v>0</v>
      </c>
      <c r="AQ219" s="123">
        <f>'گام اول '!AR220</f>
        <v>0</v>
      </c>
      <c r="AR219" s="123">
        <f>'گام اول '!AS220</f>
        <v>0</v>
      </c>
      <c r="AS219" s="375">
        <f>'گام اول '!AT220</f>
        <v>0</v>
      </c>
      <c r="AT219" s="368">
        <f t="shared" si="156"/>
        <v>88054071.727272719</v>
      </c>
      <c r="AU219" s="173">
        <f>'گام اول '!AV220</f>
        <v>63139110.696363628</v>
      </c>
      <c r="AV219" s="141">
        <f>'گام اول '!AW220</f>
        <v>83482914.727272719</v>
      </c>
      <c r="AW219" s="142">
        <f t="shared" si="157"/>
        <v>5843804.0309090912</v>
      </c>
      <c r="AX219" s="75">
        <f t="shared" si="158"/>
        <v>2313911.0696363631</v>
      </c>
      <c r="AY219" s="142">
        <f>'گام اول '!AZ220</f>
        <v>0</v>
      </c>
      <c r="AZ219" s="142">
        <f>'گام اول '!BA220</f>
        <v>0</v>
      </c>
      <c r="BA219" s="142">
        <f>'گام اول '!BB220</f>
        <v>0</v>
      </c>
      <c r="BB219" s="142">
        <f>'گام اول '!BC220</f>
        <v>0</v>
      </c>
      <c r="BC219" s="142">
        <f>'گام اول '!BD220</f>
        <v>0</v>
      </c>
      <c r="BD219" s="142">
        <f>'گام اول '!BE220</f>
        <v>0</v>
      </c>
      <c r="BE219" s="142">
        <f>'گام اول '!BF220</f>
        <v>0</v>
      </c>
      <c r="BF219" s="143">
        <f t="shared" si="159"/>
        <v>8157715.1005454548</v>
      </c>
      <c r="BG219" s="140">
        <f t="shared" si="160"/>
        <v>79896356</v>
      </c>
      <c r="BH219" s="144">
        <f t="shared" si="161"/>
        <v>88054071.727272719</v>
      </c>
      <c r="BI219" s="398">
        <f t="shared" si="196"/>
        <v>6638737.5</v>
      </c>
      <c r="BJ219" s="145">
        <f t="shared" si="162"/>
        <v>3809297.5</v>
      </c>
      <c r="BK219" s="145">
        <f t="shared" si="163"/>
        <v>1142789.25</v>
      </c>
      <c r="BL219" s="146">
        <f t="shared" si="164"/>
        <v>1120000</v>
      </c>
      <c r="BM219" s="379">
        <v>0</v>
      </c>
      <c r="BN219" s="147">
        <f t="shared" si="165"/>
        <v>100764895.97727272</v>
      </c>
      <c r="BO219" s="148">
        <f t="shared" si="166"/>
        <v>83482914.727272719</v>
      </c>
      <c r="BP219" s="149">
        <f t="shared" si="167"/>
        <v>19201070.387272727</v>
      </c>
      <c r="BQ219" s="150">
        <f t="shared" si="168"/>
        <v>119965966.36454545</v>
      </c>
      <c r="BR219" s="151">
        <f t="shared" si="169"/>
        <v>100800</v>
      </c>
      <c r="BS219" s="147">
        <f t="shared" si="170"/>
        <v>120066766.36454545</v>
      </c>
      <c r="BT219" s="135">
        <v>0</v>
      </c>
      <c r="BU219" s="148">
        <f t="shared" si="171"/>
        <v>10076489.597727273</v>
      </c>
      <c r="BV219" s="152">
        <f t="shared" si="172"/>
        <v>5038244.7988636363</v>
      </c>
      <c r="BW219" s="133">
        <f t="shared" si="173"/>
        <v>104952031.96795455</v>
      </c>
      <c r="BX219" s="147">
        <f t="shared" si="174"/>
        <v>11590824.25</v>
      </c>
      <c r="BY219" s="134">
        <f t="shared" si="175"/>
        <v>93361207.717954546</v>
      </c>
      <c r="CD219" s="388">
        <f>'گام اول '!AU220</f>
        <v>88054071.727272719</v>
      </c>
      <c r="CE219" s="389">
        <f>'گام اول '!AV220</f>
        <v>63139110.696363628</v>
      </c>
      <c r="CF219" s="389">
        <f>'گام اول '!AW220</f>
        <v>83482914.727272719</v>
      </c>
      <c r="CG219" s="389">
        <f>'گام اول '!AX220</f>
        <v>5843804.0309090912</v>
      </c>
      <c r="CH219" s="389">
        <f>'گام اول '!AY220</f>
        <v>2313911.0696363631</v>
      </c>
      <c r="CI219" s="389">
        <f>'گام اول '!AZ220</f>
        <v>0</v>
      </c>
      <c r="CJ219" s="389">
        <f>'گام اول '!BA220</f>
        <v>0</v>
      </c>
      <c r="CK219" s="389">
        <f>'گام اول '!BB220</f>
        <v>0</v>
      </c>
      <c r="CL219" s="389">
        <f>'گام اول '!BC220</f>
        <v>0</v>
      </c>
      <c r="CM219" s="389">
        <f>'گام اول '!BD220</f>
        <v>0</v>
      </c>
      <c r="CN219" s="389">
        <f>'گام اول '!BE220</f>
        <v>0</v>
      </c>
      <c r="CO219" s="389">
        <f>'گام اول '!BF220</f>
        <v>0</v>
      </c>
      <c r="CP219" s="389">
        <f>'گام اول '!BG220</f>
        <v>8157715.1005454548</v>
      </c>
      <c r="CQ219" s="389">
        <f>'گام اول '!BH220</f>
        <v>79896356</v>
      </c>
      <c r="CR219" s="389">
        <f t="shared" si="176"/>
        <v>88054071.727272719</v>
      </c>
      <c r="CS219" s="399">
        <f t="shared" si="197"/>
        <v>6638737.5</v>
      </c>
      <c r="CT219" s="388">
        <f t="shared" si="177"/>
        <v>3809297.5</v>
      </c>
      <c r="CU219" s="389">
        <f t="shared" si="178"/>
        <v>1142789.25</v>
      </c>
      <c r="CV219" s="389">
        <f t="shared" si="179"/>
        <v>1120000</v>
      </c>
      <c r="CW219" s="55">
        <v>0</v>
      </c>
      <c r="CX219" s="389">
        <f t="shared" si="180"/>
        <v>100764895.97727272</v>
      </c>
      <c r="CY219" s="389">
        <f t="shared" si="181"/>
        <v>83482914.727272719</v>
      </c>
      <c r="CZ219" s="389">
        <f t="shared" si="182"/>
        <v>19201070.387272727</v>
      </c>
      <c r="DA219" s="389">
        <f t="shared" si="183"/>
        <v>119965966.36454545</v>
      </c>
      <c r="DB219" s="389">
        <f t="shared" si="184"/>
        <v>100800</v>
      </c>
      <c r="DC219" s="389">
        <f t="shared" si="185"/>
        <v>120066766.36454545</v>
      </c>
      <c r="DD219" s="394">
        <v>0</v>
      </c>
      <c r="DE219" s="389">
        <f t="shared" si="186"/>
        <v>10076489.597727273</v>
      </c>
      <c r="DF219" s="389">
        <f t="shared" si="187"/>
        <v>5038244.7988636363</v>
      </c>
      <c r="DG219" s="389">
        <f t="shared" si="188"/>
        <v>104952031.96795455</v>
      </c>
      <c r="DH219" s="389">
        <f t="shared" si="189"/>
        <v>11590824.25</v>
      </c>
      <c r="DI219" s="389">
        <f t="shared" si="190"/>
        <v>93361207.717954546</v>
      </c>
      <c r="DJ219" s="389">
        <f t="shared" si="191"/>
        <v>0</v>
      </c>
      <c r="DL219" s="397">
        <f t="shared" si="192"/>
        <v>6638737.5</v>
      </c>
      <c r="DM219" s="397">
        <f t="shared" si="193"/>
        <v>0</v>
      </c>
    </row>
    <row r="220" spans="1:117" s="55" customFormat="1" ht="21" x14ac:dyDescent="0.2">
      <c r="A220" s="191">
        <f t="shared" si="155"/>
        <v>2655495</v>
      </c>
      <c r="B220" s="136">
        <f>'گام اول '!B221</f>
        <v>215</v>
      </c>
      <c r="C220" s="136">
        <f>'گام اول '!C221</f>
        <v>233</v>
      </c>
      <c r="D220" s="136">
        <f>'گام اول '!D221</f>
        <v>13123</v>
      </c>
      <c r="E220" s="136" t="str">
        <f>'گام اول '!E221</f>
        <v>علی اکبر</v>
      </c>
      <c r="F220" s="136" t="str">
        <f>'گام اول '!F221</f>
        <v>برارخانی</v>
      </c>
      <c r="G220" s="136" t="str">
        <f>'گام اول '!G221</f>
        <v xml:space="preserve">اداری </v>
      </c>
      <c r="H220" s="136" t="str">
        <f>'گام اول '!H221</f>
        <v>مازندران</v>
      </c>
      <c r="I220" s="136" t="str">
        <f>'گام اول '!I221</f>
        <v>211-813-2374418-1</v>
      </c>
      <c r="J220" s="136">
        <f>'گام اول '!J221</f>
        <v>2050056753</v>
      </c>
      <c r="K220" s="136" t="str">
        <f>'گام اول '!K221</f>
        <v>0039165065</v>
      </c>
      <c r="L220" s="136" t="str">
        <f>'گام اول '!L221</f>
        <v>مازندران</v>
      </c>
      <c r="M220" s="136" t="str">
        <f>'گام اول '!M221</f>
        <v>اداری-کارشناسی</v>
      </c>
      <c r="N220" s="120">
        <f>'گام اول '!N221</f>
        <v>0</v>
      </c>
      <c r="O220" s="119">
        <f>'گام اول '!O221</f>
        <v>0</v>
      </c>
      <c r="P220" s="121">
        <f>'گام اول '!P221</f>
        <v>0</v>
      </c>
      <c r="Q220" s="358">
        <f>'گام اول '!Q221</f>
        <v>30</v>
      </c>
      <c r="R220" s="358">
        <f>'گام اول '!R221</f>
        <v>70</v>
      </c>
      <c r="S220" s="358">
        <f>'گام اول '!S221</f>
        <v>0</v>
      </c>
      <c r="T220" s="358">
        <f>'گام اول '!T221</f>
        <v>0</v>
      </c>
      <c r="U220" s="137">
        <f>'گام اول '!U221</f>
        <v>0</v>
      </c>
      <c r="V220" s="120">
        <f>'گام اول '!W221</f>
        <v>0</v>
      </c>
      <c r="W220" s="121">
        <f>'گام اول '!X221</f>
        <v>0</v>
      </c>
      <c r="X220" s="366">
        <f>'گام اول '!Y221</f>
        <v>1</v>
      </c>
      <c r="Y220" s="366">
        <f>'گام اول '!Z221</f>
        <v>1</v>
      </c>
      <c r="Z220" s="138">
        <f>'گام اول '!AA221</f>
        <v>1477052</v>
      </c>
      <c r="AA220" s="138">
        <f>'گام اول '!AB221</f>
        <v>46667</v>
      </c>
      <c r="AB220" s="138">
        <f>'گام اول '!AC221</f>
        <v>1523719</v>
      </c>
      <c r="AC220" s="138">
        <f>'گام اول '!AD221</f>
        <v>4500000</v>
      </c>
      <c r="AD220" s="138">
        <f>'گام اول '!AE221</f>
        <v>6000000</v>
      </c>
      <c r="AE220" s="139">
        <f>'گام اول '!AF221</f>
        <v>290891.80909090908</v>
      </c>
      <c r="AF220" s="122">
        <f>'گام اول '!AG221</f>
        <v>44311560</v>
      </c>
      <c r="AG220" s="123">
        <f>'گام اول '!AH221</f>
        <v>1400010</v>
      </c>
      <c r="AH220" s="123">
        <f>'گام اول '!AI221</f>
        <v>20362426.636363637</v>
      </c>
      <c r="AI220" s="123">
        <f>'گام اول '!AJ221</f>
        <v>2655495</v>
      </c>
      <c r="AJ220" s="123">
        <f>'گام اول '!AK221</f>
        <v>4500000</v>
      </c>
      <c r="AK220" s="123">
        <f>'گام اول '!AL221</f>
        <v>6000000</v>
      </c>
      <c r="AL220" s="123">
        <f>'گام اول '!AM221</f>
        <v>0</v>
      </c>
      <c r="AM220" s="123">
        <f>'گام اول '!AN221</f>
        <v>0</v>
      </c>
      <c r="AN220" s="123">
        <f>'گام اول '!AO221</f>
        <v>0</v>
      </c>
      <c r="AO220" s="123">
        <f>'گام اول '!AP221</f>
        <v>4000000</v>
      </c>
      <c r="AP220" s="123">
        <f>'گام اول '!AQ221</f>
        <v>0</v>
      </c>
      <c r="AQ220" s="123">
        <f>'گام اول '!AR221</f>
        <v>0</v>
      </c>
      <c r="AR220" s="123">
        <f>'گام اول '!AS221</f>
        <v>0</v>
      </c>
      <c r="AS220" s="375">
        <f>'گام اول '!AT221</f>
        <v>0</v>
      </c>
      <c r="AT220" s="368">
        <f t="shared" si="156"/>
        <v>83229491.63636364</v>
      </c>
      <c r="AU220" s="173">
        <f>'گام اول '!AV221</f>
        <v>60433816.871818185</v>
      </c>
      <c r="AV220" s="141">
        <f>'گام اول '!AW221</f>
        <v>80573996.63636364</v>
      </c>
      <c r="AW220" s="142">
        <f t="shared" si="157"/>
        <v>5640179.7645454556</v>
      </c>
      <c r="AX220" s="75">
        <f t="shared" si="158"/>
        <v>2043381.6871818185</v>
      </c>
      <c r="AY220" s="142">
        <f>'گام اول '!AZ221</f>
        <v>0</v>
      </c>
      <c r="AZ220" s="142">
        <f>'گام اول '!BA221</f>
        <v>0</v>
      </c>
      <c r="BA220" s="142">
        <f>'گام اول '!BB221</f>
        <v>0</v>
      </c>
      <c r="BB220" s="142">
        <f>'گام اول '!BC221</f>
        <v>0</v>
      </c>
      <c r="BC220" s="142">
        <f>'گام اول '!BD221</f>
        <v>0</v>
      </c>
      <c r="BD220" s="142">
        <f>'گام اول '!BE221</f>
        <v>0</v>
      </c>
      <c r="BE220" s="142">
        <f>'گام اول '!BF221</f>
        <v>0</v>
      </c>
      <c r="BF220" s="143">
        <f t="shared" si="159"/>
        <v>7683561.4517272739</v>
      </c>
      <c r="BG220" s="140">
        <f t="shared" si="160"/>
        <v>75545930</v>
      </c>
      <c r="BH220" s="144">
        <f t="shared" si="161"/>
        <v>83229491.63636364</v>
      </c>
      <c r="BI220" s="398">
        <f t="shared" si="196"/>
        <v>6638737.5</v>
      </c>
      <c r="BJ220" s="145">
        <f t="shared" si="162"/>
        <v>3809297.5</v>
      </c>
      <c r="BK220" s="145">
        <f t="shared" si="163"/>
        <v>1142789.25</v>
      </c>
      <c r="BL220" s="146">
        <f t="shared" si="164"/>
        <v>1120000</v>
      </c>
      <c r="BM220" s="379">
        <v>0</v>
      </c>
      <c r="BN220" s="147">
        <f t="shared" si="165"/>
        <v>95940315.88636364</v>
      </c>
      <c r="BO220" s="148">
        <f t="shared" si="166"/>
        <v>80573996.63636364</v>
      </c>
      <c r="BP220" s="149">
        <f t="shared" si="167"/>
        <v>18532019.226363637</v>
      </c>
      <c r="BQ220" s="150">
        <f t="shared" si="168"/>
        <v>114472335.11272728</v>
      </c>
      <c r="BR220" s="151">
        <f t="shared" si="169"/>
        <v>100800</v>
      </c>
      <c r="BS220" s="147">
        <f t="shared" si="170"/>
        <v>114573135.11272728</v>
      </c>
      <c r="BT220" s="135">
        <v>0</v>
      </c>
      <c r="BU220" s="148">
        <f t="shared" si="171"/>
        <v>9594031.5886363648</v>
      </c>
      <c r="BV220" s="152">
        <f t="shared" si="172"/>
        <v>4797015.7943181824</v>
      </c>
      <c r="BW220" s="133">
        <f t="shared" si="173"/>
        <v>100182087.72977273</v>
      </c>
      <c r="BX220" s="147">
        <f t="shared" si="174"/>
        <v>11590824.25</v>
      </c>
      <c r="BY220" s="134">
        <f t="shared" si="175"/>
        <v>88591263.479772732</v>
      </c>
      <c r="CD220" s="388">
        <f>'گام اول '!AU221</f>
        <v>83229491.63636364</v>
      </c>
      <c r="CE220" s="389">
        <f>'گام اول '!AV221</f>
        <v>60433816.871818185</v>
      </c>
      <c r="CF220" s="389">
        <f>'گام اول '!AW221</f>
        <v>80573996.63636364</v>
      </c>
      <c r="CG220" s="389">
        <f>'گام اول '!AX221</f>
        <v>5640179.7645454556</v>
      </c>
      <c r="CH220" s="389">
        <f>'گام اول '!AY221</f>
        <v>2043381.6871818185</v>
      </c>
      <c r="CI220" s="389">
        <f>'گام اول '!AZ221</f>
        <v>0</v>
      </c>
      <c r="CJ220" s="389">
        <f>'گام اول '!BA221</f>
        <v>0</v>
      </c>
      <c r="CK220" s="389">
        <f>'گام اول '!BB221</f>
        <v>0</v>
      </c>
      <c r="CL220" s="389">
        <f>'گام اول '!BC221</f>
        <v>0</v>
      </c>
      <c r="CM220" s="389">
        <f>'گام اول '!BD221</f>
        <v>0</v>
      </c>
      <c r="CN220" s="389">
        <f>'گام اول '!BE221</f>
        <v>0</v>
      </c>
      <c r="CO220" s="389">
        <f>'گام اول '!BF221</f>
        <v>0</v>
      </c>
      <c r="CP220" s="389">
        <f>'گام اول '!BG221</f>
        <v>7683561.4517272739</v>
      </c>
      <c r="CQ220" s="389">
        <f>'گام اول '!BH221</f>
        <v>75545930</v>
      </c>
      <c r="CR220" s="389">
        <f t="shared" si="176"/>
        <v>83229491.63636364</v>
      </c>
      <c r="CS220" s="399">
        <f t="shared" si="197"/>
        <v>6638737.5</v>
      </c>
      <c r="CT220" s="388">
        <f t="shared" si="177"/>
        <v>3809297.5</v>
      </c>
      <c r="CU220" s="389">
        <f t="shared" si="178"/>
        <v>1142789.25</v>
      </c>
      <c r="CV220" s="389">
        <f t="shared" si="179"/>
        <v>1120000</v>
      </c>
      <c r="CW220" s="55">
        <v>0</v>
      </c>
      <c r="CX220" s="389">
        <f t="shared" si="180"/>
        <v>95940315.88636364</v>
      </c>
      <c r="CY220" s="389">
        <f t="shared" si="181"/>
        <v>80573996.63636364</v>
      </c>
      <c r="CZ220" s="389">
        <f t="shared" si="182"/>
        <v>18532019.226363637</v>
      </c>
      <c r="DA220" s="389">
        <f t="shared" si="183"/>
        <v>114472335.11272728</v>
      </c>
      <c r="DB220" s="389">
        <f t="shared" si="184"/>
        <v>100800</v>
      </c>
      <c r="DC220" s="389">
        <f t="shared" si="185"/>
        <v>114573135.11272728</v>
      </c>
      <c r="DD220" s="394">
        <v>0</v>
      </c>
      <c r="DE220" s="389">
        <f t="shared" si="186"/>
        <v>9594031.5886363648</v>
      </c>
      <c r="DF220" s="389">
        <f t="shared" si="187"/>
        <v>4797015.7943181824</v>
      </c>
      <c r="DG220" s="389">
        <f t="shared" si="188"/>
        <v>100182087.72977273</v>
      </c>
      <c r="DH220" s="389">
        <f t="shared" si="189"/>
        <v>11590824.25</v>
      </c>
      <c r="DI220" s="389">
        <f t="shared" si="190"/>
        <v>88591263.479772732</v>
      </c>
      <c r="DJ220" s="389">
        <f t="shared" si="191"/>
        <v>0</v>
      </c>
      <c r="DL220" s="397">
        <f t="shared" si="192"/>
        <v>6638737.5</v>
      </c>
      <c r="DM220" s="397">
        <f t="shared" si="193"/>
        <v>0</v>
      </c>
    </row>
    <row r="221" spans="1:117" s="55" customFormat="1" ht="21" x14ac:dyDescent="0.2">
      <c r="A221" s="191">
        <f t="shared" si="155"/>
        <v>2655495</v>
      </c>
      <c r="B221" s="136">
        <f>'گام اول '!B222</f>
        <v>216</v>
      </c>
      <c r="C221" s="136">
        <f>'گام اول '!C222</f>
        <v>234</v>
      </c>
      <c r="D221" s="136">
        <f>'گام اول '!D222</f>
        <v>13124</v>
      </c>
      <c r="E221" s="136" t="str">
        <f>'گام اول '!E222</f>
        <v>مرتضی</v>
      </c>
      <c r="F221" s="136" t="str">
        <f>'گام اول '!F222</f>
        <v>قجری کناری</v>
      </c>
      <c r="G221" s="136" t="str">
        <f>'گام اول '!G222</f>
        <v xml:space="preserve">اداری </v>
      </c>
      <c r="H221" s="136" t="str">
        <f>'گام اول '!H222</f>
        <v>مازندران</v>
      </c>
      <c r="I221" s="136" t="str">
        <f>'گام اول '!I222</f>
        <v>211-813-2875987-1</v>
      </c>
      <c r="J221" s="136">
        <f>'گام اول '!J222</f>
        <v>4989899172</v>
      </c>
      <c r="K221" s="136" t="str">
        <f>'گام اول '!K222</f>
        <v>0039165067</v>
      </c>
      <c r="L221" s="136" t="str">
        <f>'گام اول '!L222</f>
        <v>مازندران</v>
      </c>
      <c r="M221" s="136" t="str">
        <f>'گام اول '!M222</f>
        <v>اداری-کارشناسی</v>
      </c>
      <c r="N221" s="120">
        <f>'گام اول '!N222</f>
        <v>0</v>
      </c>
      <c r="O221" s="119">
        <f>'گام اول '!O222</f>
        <v>0</v>
      </c>
      <c r="P221" s="121">
        <f>'گام اول '!P222</f>
        <v>0</v>
      </c>
      <c r="Q221" s="358">
        <f>'گام اول '!Q222</f>
        <v>30</v>
      </c>
      <c r="R221" s="358">
        <f>'گام اول '!R222</f>
        <v>60</v>
      </c>
      <c r="S221" s="358">
        <f>'گام اول '!S222</f>
        <v>0</v>
      </c>
      <c r="T221" s="358">
        <f>'گام اول '!T222</f>
        <v>0</v>
      </c>
      <c r="U221" s="137">
        <f>'گام اول '!U222</f>
        <v>0</v>
      </c>
      <c r="V221" s="120">
        <f>'گام اول '!W222</f>
        <v>0</v>
      </c>
      <c r="W221" s="121">
        <f>'گام اول '!X222</f>
        <v>0</v>
      </c>
      <c r="X221" s="366">
        <f>'گام اول '!Y222</f>
        <v>0</v>
      </c>
      <c r="Y221" s="366">
        <f>'گام اول '!Z222</f>
        <v>0</v>
      </c>
      <c r="Z221" s="138">
        <f>'گام اول '!AA222</f>
        <v>1477052</v>
      </c>
      <c r="AA221" s="138">
        <f>'گام اول '!AB222</f>
        <v>46667</v>
      </c>
      <c r="AB221" s="138">
        <f>'گام اول '!AC222</f>
        <v>1523719</v>
      </c>
      <c r="AC221" s="138">
        <f>'گام اول '!AD222</f>
        <v>4500000</v>
      </c>
      <c r="AD221" s="138">
        <f>'گام اول '!AE222</f>
        <v>6000000</v>
      </c>
      <c r="AE221" s="139">
        <f>'گام اول '!AF222</f>
        <v>290891.80909090908</v>
      </c>
      <c r="AF221" s="122">
        <f>'گام اول '!AG222</f>
        <v>44311560</v>
      </c>
      <c r="AG221" s="123">
        <f>'گام اول '!AH222</f>
        <v>1400010</v>
      </c>
      <c r="AH221" s="123">
        <f>'گام اول '!AI222</f>
        <v>17453508.545454547</v>
      </c>
      <c r="AI221" s="123">
        <f>'گام اول '!AJ222</f>
        <v>0</v>
      </c>
      <c r="AJ221" s="123">
        <f>'گام اول '!AK222</f>
        <v>4500000</v>
      </c>
      <c r="AK221" s="123">
        <f>'گام اول '!AL222</f>
        <v>6000000</v>
      </c>
      <c r="AL221" s="123">
        <f>'گام اول '!AM222</f>
        <v>0</v>
      </c>
      <c r="AM221" s="123">
        <f>'گام اول '!AN222</f>
        <v>0</v>
      </c>
      <c r="AN221" s="123">
        <f>'گام اول '!AO222</f>
        <v>0</v>
      </c>
      <c r="AO221" s="123">
        <f>'گام اول '!AP222</f>
        <v>4000000</v>
      </c>
      <c r="AP221" s="123">
        <f>'گام اول '!AQ222</f>
        <v>0</v>
      </c>
      <c r="AQ221" s="123">
        <f>'گام اول '!AR222</f>
        <v>0</v>
      </c>
      <c r="AR221" s="123">
        <f>'گام اول '!AS222</f>
        <v>0</v>
      </c>
      <c r="AS221" s="375">
        <f>'گام اول '!AT222</f>
        <v>0</v>
      </c>
      <c r="AT221" s="368">
        <f t="shared" si="156"/>
        <v>77665078.545454547</v>
      </c>
      <c r="AU221" s="173">
        <f>'گام اول '!AV222</f>
        <v>57728523.047272727</v>
      </c>
      <c r="AV221" s="141">
        <f>'گام اول '!AW222</f>
        <v>77665078.545454547</v>
      </c>
      <c r="AW221" s="142">
        <f t="shared" si="157"/>
        <v>5436555.498181819</v>
      </c>
      <c r="AX221" s="75">
        <f t="shared" si="158"/>
        <v>1772852.3047272728</v>
      </c>
      <c r="AY221" s="142">
        <f>'گام اول '!AZ222</f>
        <v>0</v>
      </c>
      <c r="AZ221" s="142">
        <f>'گام اول '!BA222</f>
        <v>0</v>
      </c>
      <c r="BA221" s="142">
        <f>'گام اول '!BB222</f>
        <v>0</v>
      </c>
      <c r="BB221" s="142">
        <f>'گام اول '!BC222</f>
        <v>0</v>
      </c>
      <c r="BC221" s="142">
        <f>'گام اول '!BD222</f>
        <v>0</v>
      </c>
      <c r="BD221" s="142">
        <f>'گام اول '!BE222</f>
        <v>0</v>
      </c>
      <c r="BE221" s="142">
        <f>'گام اول '!BF222</f>
        <v>0</v>
      </c>
      <c r="BF221" s="143">
        <f t="shared" si="159"/>
        <v>7209407.802909092</v>
      </c>
      <c r="BG221" s="140">
        <f t="shared" si="160"/>
        <v>70455670</v>
      </c>
      <c r="BH221" s="144">
        <f t="shared" si="161"/>
        <v>77665078.545454547</v>
      </c>
      <c r="BI221" s="398">
        <f t="shared" si="196"/>
        <v>6638737.5</v>
      </c>
      <c r="BJ221" s="145">
        <f t="shared" si="162"/>
        <v>3809297.5</v>
      </c>
      <c r="BK221" s="145">
        <f t="shared" si="163"/>
        <v>1142789.25</v>
      </c>
      <c r="BL221" s="146">
        <f t="shared" si="164"/>
        <v>1120000</v>
      </c>
      <c r="BM221" s="379">
        <v>0</v>
      </c>
      <c r="BN221" s="147">
        <f t="shared" si="165"/>
        <v>90375902.795454547</v>
      </c>
      <c r="BO221" s="148">
        <f t="shared" si="166"/>
        <v>77665078.545454547</v>
      </c>
      <c r="BP221" s="149">
        <f t="shared" si="167"/>
        <v>17862968.065454546</v>
      </c>
      <c r="BQ221" s="150">
        <f t="shared" si="168"/>
        <v>108238870.86090909</v>
      </c>
      <c r="BR221" s="151">
        <f t="shared" si="169"/>
        <v>100800</v>
      </c>
      <c r="BS221" s="147">
        <f t="shared" si="170"/>
        <v>108339670.86090909</v>
      </c>
      <c r="BT221" s="135">
        <v>0</v>
      </c>
      <c r="BU221" s="148">
        <f t="shared" si="171"/>
        <v>9037590.2795454543</v>
      </c>
      <c r="BV221" s="152">
        <f t="shared" si="172"/>
        <v>4518795.1397727272</v>
      </c>
      <c r="BW221" s="133">
        <f t="shared" si="173"/>
        <v>94783285.441590905</v>
      </c>
      <c r="BX221" s="147">
        <f t="shared" si="174"/>
        <v>11590824.25</v>
      </c>
      <c r="BY221" s="134">
        <f t="shared" si="175"/>
        <v>83192461.191590905</v>
      </c>
      <c r="CD221" s="388">
        <f>'گام اول '!AU222</f>
        <v>77665078.545454547</v>
      </c>
      <c r="CE221" s="389">
        <f>'گام اول '!AV222</f>
        <v>57728523.047272727</v>
      </c>
      <c r="CF221" s="389">
        <f>'گام اول '!AW222</f>
        <v>77665078.545454547</v>
      </c>
      <c r="CG221" s="389">
        <f>'گام اول '!AX222</f>
        <v>5436555.498181819</v>
      </c>
      <c r="CH221" s="389">
        <f>'گام اول '!AY222</f>
        <v>1772852.3047272728</v>
      </c>
      <c r="CI221" s="389">
        <f>'گام اول '!AZ222</f>
        <v>0</v>
      </c>
      <c r="CJ221" s="389">
        <f>'گام اول '!BA222</f>
        <v>0</v>
      </c>
      <c r="CK221" s="389">
        <f>'گام اول '!BB222</f>
        <v>0</v>
      </c>
      <c r="CL221" s="389">
        <f>'گام اول '!BC222</f>
        <v>0</v>
      </c>
      <c r="CM221" s="389">
        <f>'گام اول '!BD222</f>
        <v>0</v>
      </c>
      <c r="CN221" s="389">
        <f>'گام اول '!BE222</f>
        <v>0</v>
      </c>
      <c r="CO221" s="389">
        <f>'گام اول '!BF222</f>
        <v>0</v>
      </c>
      <c r="CP221" s="389">
        <f>'گام اول '!BG222</f>
        <v>7209407.802909092</v>
      </c>
      <c r="CQ221" s="389">
        <f>'گام اول '!BH222</f>
        <v>70455670</v>
      </c>
      <c r="CR221" s="389">
        <f t="shared" si="176"/>
        <v>77665078.545454547</v>
      </c>
      <c r="CS221" s="399">
        <f t="shared" si="197"/>
        <v>6638737.5</v>
      </c>
      <c r="CT221" s="388">
        <f t="shared" si="177"/>
        <v>3809297.5</v>
      </c>
      <c r="CU221" s="389">
        <f t="shared" si="178"/>
        <v>1142789.25</v>
      </c>
      <c r="CV221" s="389">
        <f t="shared" si="179"/>
        <v>1120000</v>
      </c>
      <c r="CW221" s="55">
        <v>0</v>
      </c>
      <c r="CX221" s="389">
        <f t="shared" si="180"/>
        <v>90375902.795454547</v>
      </c>
      <c r="CY221" s="389">
        <f t="shared" si="181"/>
        <v>77665078.545454547</v>
      </c>
      <c r="CZ221" s="389">
        <f t="shared" si="182"/>
        <v>17862968.065454546</v>
      </c>
      <c r="DA221" s="389">
        <f t="shared" si="183"/>
        <v>108238870.86090909</v>
      </c>
      <c r="DB221" s="389">
        <f t="shared" si="184"/>
        <v>100800</v>
      </c>
      <c r="DC221" s="389">
        <f t="shared" si="185"/>
        <v>108339670.86090909</v>
      </c>
      <c r="DD221" s="394">
        <v>0</v>
      </c>
      <c r="DE221" s="389">
        <f t="shared" si="186"/>
        <v>9037590.2795454543</v>
      </c>
      <c r="DF221" s="389">
        <f t="shared" si="187"/>
        <v>4518795.1397727272</v>
      </c>
      <c r="DG221" s="389">
        <f t="shared" si="188"/>
        <v>94783285.441590905</v>
      </c>
      <c r="DH221" s="389">
        <f t="shared" si="189"/>
        <v>11590824.25</v>
      </c>
      <c r="DI221" s="389">
        <f t="shared" si="190"/>
        <v>83192461.191590905</v>
      </c>
      <c r="DJ221" s="389">
        <f t="shared" si="191"/>
        <v>0</v>
      </c>
      <c r="DL221" s="397">
        <f t="shared" si="192"/>
        <v>6638737.5</v>
      </c>
      <c r="DM221" s="397">
        <f t="shared" si="193"/>
        <v>0</v>
      </c>
    </row>
    <row r="222" spans="1:117" s="55" customFormat="1" ht="21" x14ac:dyDescent="0.2">
      <c r="A222" s="191">
        <f t="shared" si="155"/>
        <v>2655495</v>
      </c>
      <c r="B222" s="136">
        <f>'گام اول '!B223</f>
        <v>217</v>
      </c>
      <c r="C222" s="136">
        <f>'گام اول '!C223</f>
        <v>235</v>
      </c>
      <c r="D222" s="136">
        <f>'گام اول '!D223</f>
        <v>13125</v>
      </c>
      <c r="E222" s="136" t="str">
        <f>'گام اول '!E223</f>
        <v>سعید</v>
      </c>
      <c r="F222" s="136" t="str">
        <f>'گام اول '!F223</f>
        <v>حمیدیان وسطی کلایی</v>
      </c>
      <c r="G222" s="136" t="str">
        <f>'گام اول '!G223</f>
        <v xml:space="preserve">اداری </v>
      </c>
      <c r="H222" s="136" t="str">
        <f>'گام اول '!H223</f>
        <v>مازندران</v>
      </c>
      <c r="I222" s="136" t="str">
        <f>'گام اول '!I223</f>
        <v>211-813-2875990-1</v>
      </c>
      <c r="J222" s="136">
        <f>'گام اول '!J223</f>
        <v>2162142325</v>
      </c>
      <c r="K222" s="136" t="str">
        <f>'گام اول '!K223</f>
        <v>0039165068</v>
      </c>
      <c r="L222" s="136" t="str">
        <f>'گام اول '!L223</f>
        <v>مازندران</v>
      </c>
      <c r="M222" s="136" t="str">
        <f>'گام اول '!M223</f>
        <v>اداری-کارشناسی ارشد</v>
      </c>
      <c r="N222" s="120">
        <f>'گام اول '!N223</f>
        <v>0</v>
      </c>
      <c r="O222" s="119">
        <f>'گام اول '!O223</f>
        <v>0</v>
      </c>
      <c r="P222" s="121">
        <f>'گام اول '!P223</f>
        <v>0</v>
      </c>
      <c r="Q222" s="358">
        <f>'گام اول '!Q223</f>
        <v>30</v>
      </c>
      <c r="R222" s="358">
        <f>'گام اول '!R223</f>
        <v>50</v>
      </c>
      <c r="S222" s="358">
        <f>'گام اول '!S223</f>
        <v>0</v>
      </c>
      <c r="T222" s="358">
        <f>'گام اول '!T223</f>
        <v>0</v>
      </c>
      <c r="U222" s="137">
        <f>'گام اول '!U223</f>
        <v>0</v>
      </c>
      <c r="V222" s="120">
        <f>'گام اول '!W223</f>
        <v>0</v>
      </c>
      <c r="W222" s="121">
        <f>'گام اول '!X223</f>
        <v>0</v>
      </c>
      <c r="X222" s="366">
        <f>'گام اول '!Y223</f>
        <v>0</v>
      </c>
      <c r="Y222" s="366">
        <f>'گام اول '!Z223</f>
        <v>0</v>
      </c>
      <c r="Z222" s="138">
        <f>'گام اول '!AA223</f>
        <v>1642901</v>
      </c>
      <c r="AA222" s="138">
        <f>'گام اول '!AB223</f>
        <v>46667</v>
      </c>
      <c r="AB222" s="138">
        <f>'گام اول '!AC223</f>
        <v>1689568</v>
      </c>
      <c r="AC222" s="138">
        <f>'گام اول '!AD223</f>
        <v>4500000</v>
      </c>
      <c r="AD222" s="138">
        <f>'گام اول '!AE223</f>
        <v>6000000</v>
      </c>
      <c r="AE222" s="139">
        <f>'گام اول '!AF223</f>
        <v>322553.89090909087</v>
      </c>
      <c r="AF222" s="122">
        <f>'گام اول '!AG223</f>
        <v>49287030</v>
      </c>
      <c r="AG222" s="123">
        <f>'گام اول '!AH223</f>
        <v>1400010</v>
      </c>
      <c r="AH222" s="123">
        <f>'گام اول '!AI223</f>
        <v>16127694.545454543</v>
      </c>
      <c r="AI222" s="123">
        <f>'گام اول '!AJ223</f>
        <v>0</v>
      </c>
      <c r="AJ222" s="123">
        <f>'گام اول '!AK223</f>
        <v>4500000</v>
      </c>
      <c r="AK222" s="123">
        <f>'گام اول '!AL223</f>
        <v>6000000</v>
      </c>
      <c r="AL222" s="123">
        <f>'گام اول '!AM223</f>
        <v>0</v>
      </c>
      <c r="AM222" s="123">
        <f>'گام اول '!AN223</f>
        <v>0</v>
      </c>
      <c r="AN222" s="123">
        <f>'گام اول '!AO223</f>
        <v>0</v>
      </c>
      <c r="AO222" s="123">
        <f>'گام اول '!AP223</f>
        <v>4000000</v>
      </c>
      <c r="AP222" s="123">
        <f>'گام اول '!AQ223</f>
        <v>0</v>
      </c>
      <c r="AQ222" s="123">
        <f>'گام اول '!AR223</f>
        <v>0</v>
      </c>
      <c r="AR222" s="123">
        <f>'گام اول '!AS223</f>
        <v>0</v>
      </c>
      <c r="AS222" s="375">
        <f>'گام اول '!AT223</f>
        <v>0</v>
      </c>
      <c r="AT222" s="368">
        <f t="shared" si="156"/>
        <v>81314734.545454547</v>
      </c>
      <c r="AU222" s="173">
        <f>'گام اول '!AV223</f>
        <v>61122703.127272725</v>
      </c>
      <c r="AV222" s="141">
        <f>'گام اول '!AW223</f>
        <v>81314734.545454547</v>
      </c>
      <c r="AW222" s="142">
        <f t="shared" si="157"/>
        <v>5692031.4181818189</v>
      </c>
      <c r="AX222" s="75">
        <f t="shared" si="158"/>
        <v>2112270.3127272725</v>
      </c>
      <c r="AY222" s="142">
        <f>'گام اول '!AZ223</f>
        <v>0</v>
      </c>
      <c r="AZ222" s="142">
        <f>'گام اول '!BA223</f>
        <v>0</v>
      </c>
      <c r="BA222" s="142">
        <f>'گام اول '!BB223</f>
        <v>0</v>
      </c>
      <c r="BB222" s="142">
        <f>'گام اول '!BC223</f>
        <v>0</v>
      </c>
      <c r="BC222" s="142">
        <f>'گام اول '!BD223</f>
        <v>0</v>
      </c>
      <c r="BD222" s="142">
        <f>'گام اول '!BE223</f>
        <v>0</v>
      </c>
      <c r="BE222" s="142">
        <f>'گام اول '!BF223</f>
        <v>0</v>
      </c>
      <c r="BF222" s="143">
        <f t="shared" si="159"/>
        <v>7804301.7309090914</v>
      </c>
      <c r="BG222" s="140">
        <f t="shared" si="160"/>
        <v>73510432</v>
      </c>
      <c r="BH222" s="144">
        <f t="shared" si="161"/>
        <v>81314734.545454547</v>
      </c>
      <c r="BI222" s="398">
        <f t="shared" si="196"/>
        <v>6638737.5</v>
      </c>
      <c r="BJ222" s="145">
        <f t="shared" si="162"/>
        <v>4223920</v>
      </c>
      <c r="BK222" s="145">
        <f t="shared" si="163"/>
        <v>1267176</v>
      </c>
      <c r="BL222" s="146">
        <f t="shared" si="164"/>
        <v>1120000</v>
      </c>
      <c r="BM222" s="379">
        <v>0</v>
      </c>
      <c r="BN222" s="147">
        <f t="shared" si="165"/>
        <v>94564568.045454547</v>
      </c>
      <c r="BO222" s="148">
        <f t="shared" si="166"/>
        <v>81314734.545454547</v>
      </c>
      <c r="BP222" s="149">
        <f t="shared" si="167"/>
        <v>18702388.945454545</v>
      </c>
      <c r="BQ222" s="150">
        <f t="shared" si="168"/>
        <v>113266956.9909091</v>
      </c>
      <c r="BR222" s="151">
        <f t="shared" si="169"/>
        <v>100800</v>
      </c>
      <c r="BS222" s="147">
        <f t="shared" si="170"/>
        <v>113367756.9909091</v>
      </c>
      <c r="BT222" s="135">
        <v>0</v>
      </c>
      <c r="BU222" s="148">
        <f t="shared" si="171"/>
        <v>9456456.8045454547</v>
      </c>
      <c r="BV222" s="152">
        <f t="shared" si="172"/>
        <v>4728228.4022727273</v>
      </c>
      <c r="BW222" s="133">
        <f t="shared" si="173"/>
        <v>99183071.784090921</v>
      </c>
      <c r="BX222" s="147">
        <f t="shared" si="174"/>
        <v>12129833.5</v>
      </c>
      <c r="BY222" s="134">
        <f t="shared" si="175"/>
        <v>87053238.284090921</v>
      </c>
      <c r="CD222" s="388">
        <f>'گام اول '!AU223</f>
        <v>81314734.545454547</v>
      </c>
      <c r="CE222" s="389">
        <f>'گام اول '!AV223</f>
        <v>61122703.127272725</v>
      </c>
      <c r="CF222" s="389">
        <f>'گام اول '!AW223</f>
        <v>81314734.545454547</v>
      </c>
      <c r="CG222" s="389">
        <f>'گام اول '!AX223</f>
        <v>5692031.4181818189</v>
      </c>
      <c r="CH222" s="389">
        <f>'گام اول '!AY223</f>
        <v>2112270.3127272725</v>
      </c>
      <c r="CI222" s="389">
        <f>'گام اول '!AZ223</f>
        <v>0</v>
      </c>
      <c r="CJ222" s="389">
        <f>'گام اول '!BA223</f>
        <v>0</v>
      </c>
      <c r="CK222" s="389">
        <f>'گام اول '!BB223</f>
        <v>0</v>
      </c>
      <c r="CL222" s="389">
        <f>'گام اول '!BC223</f>
        <v>0</v>
      </c>
      <c r="CM222" s="389">
        <f>'گام اول '!BD223</f>
        <v>0</v>
      </c>
      <c r="CN222" s="389">
        <f>'گام اول '!BE223</f>
        <v>0</v>
      </c>
      <c r="CO222" s="389">
        <f>'گام اول '!BF223</f>
        <v>0</v>
      </c>
      <c r="CP222" s="389">
        <f>'گام اول '!BG223</f>
        <v>7804301.7309090914</v>
      </c>
      <c r="CQ222" s="389">
        <f>'گام اول '!BH223</f>
        <v>73510432</v>
      </c>
      <c r="CR222" s="389">
        <f t="shared" si="176"/>
        <v>81314734.545454547</v>
      </c>
      <c r="CS222" s="399">
        <f t="shared" si="197"/>
        <v>6638737.5</v>
      </c>
      <c r="CT222" s="388">
        <f t="shared" si="177"/>
        <v>4223920</v>
      </c>
      <c r="CU222" s="389">
        <f t="shared" si="178"/>
        <v>1267176</v>
      </c>
      <c r="CV222" s="389">
        <f t="shared" si="179"/>
        <v>1120000</v>
      </c>
      <c r="CW222" s="55">
        <v>0</v>
      </c>
      <c r="CX222" s="389">
        <f t="shared" si="180"/>
        <v>94564568.045454547</v>
      </c>
      <c r="CY222" s="389">
        <f t="shared" si="181"/>
        <v>81314734.545454547</v>
      </c>
      <c r="CZ222" s="389">
        <f t="shared" si="182"/>
        <v>18702388.945454545</v>
      </c>
      <c r="DA222" s="389">
        <f t="shared" si="183"/>
        <v>113266956.9909091</v>
      </c>
      <c r="DB222" s="389">
        <f t="shared" si="184"/>
        <v>100800</v>
      </c>
      <c r="DC222" s="389">
        <f t="shared" si="185"/>
        <v>113367756.9909091</v>
      </c>
      <c r="DD222" s="394">
        <v>0</v>
      </c>
      <c r="DE222" s="389">
        <f t="shared" si="186"/>
        <v>9456456.8045454547</v>
      </c>
      <c r="DF222" s="389">
        <f t="shared" si="187"/>
        <v>4728228.4022727273</v>
      </c>
      <c r="DG222" s="389">
        <f t="shared" si="188"/>
        <v>99183071.784090921</v>
      </c>
      <c r="DH222" s="389">
        <f t="shared" si="189"/>
        <v>12129833.5</v>
      </c>
      <c r="DI222" s="389">
        <f t="shared" si="190"/>
        <v>87053238.284090921</v>
      </c>
      <c r="DJ222" s="389">
        <f t="shared" si="191"/>
        <v>0</v>
      </c>
      <c r="DL222" s="397">
        <f t="shared" si="192"/>
        <v>6638737.5</v>
      </c>
      <c r="DM222" s="397">
        <f t="shared" si="193"/>
        <v>0</v>
      </c>
    </row>
    <row r="223" spans="1:117" s="55" customFormat="1" ht="21" x14ac:dyDescent="0.2">
      <c r="A223" s="191">
        <f t="shared" si="155"/>
        <v>2655495</v>
      </c>
      <c r="B223" s="136">
        <f>'گام اول '!B224</f>
        <v>218</v>
      </c>
      <c r="C223" s="136">
        <f>'گام اول '!C224</f>
        <v>236</v>
      </c>
      <c r="D223" s="136">
        <f>'گام اول '!D224</f>
        <v>13131</v>
      </c>
      <c r="E223" s="136" t="str">
        <f>'گام اول '!E224</f>
        <v>مهدی</v>
      </c>
      <c r="F223" s="136" t="str">
        <f>'گام اول '!F224</f>
        <v>احمدیان کوچکسرانی</v>
      </c>
      <c r="G223" s="136" t="str">
        <f>'گام اول '!G224</f>
        <v xml:space="preserve">اداری </v>
      </c>
      <c r="H223" s="136" t="str">
        <f>'گام اول '!H224</f>
        <v>مازندران</v>
      </c>
      <c r="I223" s="136" t="str">
        <f>'گام اول '!I224</f>
        <v>211-813-2880180-1</v>
      </c>
      <c r="J223" s="136">
        <f>'گام اول '!J224</f>
        <v>2162571501</v>
      </c>
      <c r="K223" s="136" t="str">
        <f>'گام اول '!K224</f>
        <v>0039165072</v>
      </c>
      <c r="L223" s="136" t="str">
        <f>'گام اول '!L224</f>
        <v>مازندران</v>
      </c>
      <c r="M223" s="136" t="str">
        <f>'گام اول '!M224</f>
        <v>اداری-کارشناسی</v>
      </c>
      <c r="N223" s="120">
        <f>'گام اول '!N224</f>
        <v>0</v>
      </c>
      <c r="O223" s="119">
        <f>'گام اول '!O224</f>
        <v>0</v>
      </c>
      <c r="P223" s="121">
        <f>'گام اول '!P224</f>
        <v>0</v>
      </c>
      <c r="Q223" s="358">
        <f>'گام اول '!Q224</f>
        <v>30</v>
      </c>
      <c r="R223" s="358">
        <f>'گام اول '!R224</f>
        <v>50</v>
      </c>
      <c r="S223" s="358">
        <f>'گام اول '!S224</f>
        <v>0</v>
      </c>
      <c r="T223" s="358">
        <f>'گام اول '!T224</f>
        <v>0</v>
      </c>
      <c r="U223" s="137">
        <f>'گام اول '!U224</f>
        <v>0</v>
      </c>
      <c r="V223" s="120">
        <f>'گام اول '!W224</f>
        <v>0</v>
      </c>
      <c r="W223" s="121">
        <f>'گام اول '!X224</f>
        <v>0</v>
      </c>
      <c r="X223" s="366">
        <f>'گام اول '!Y224</f>
        <v>0</v>
      </c>
      <c r="Y223" s="366">
        <f>'گام اول '!Z224</f>
        <v>0</v>
      </c>
      <c r="Z223" s="138">
        <f>'گام اول '!AA224</f>
        <v>1477052</v>
      </c>
      <c r="AA223" s="138">
        <f>'گام اول '!AB224</f>
        <v>46667</v>
      </c>
      <c r="AB223" s="138">
        <f>'گام اول '!AC224</f>
        <v>1523719</v>
      </c>
      <c r="AC223" s="138">
        <f>'گام اول '!AD224</f>
        <v>4500000</v>
      </c>
      <c r="AD223" s="138">
        <f>'گام اول '!AE224</f>
        <v>6000000</v>
      </c>
      <c r="AE223" s="139">
        <f>'گام اول '!AF224</f>
        <v>290891.80909090908</v>
      </c>
      <c r="AF223" s="122">
        <f>'گام اول '!AG224</f>
        <v>44311560</v>
      </c>
      <c r="AG223" s="123">
        <f>'گام اول '!AH224</f>
        <v>1400010</v>
      </c>
      <c r="AH223" s="123">
        <f>'گام اول '!AI224</f>
        <v>14544590.454545453</v>
      </c>
      <c r="AI223" s="123">
        <f>'گام اول '!AJ224</f>
        <v>0</v>
      </c>
      <c r="AJ223" s="123">
        <f>'گام اول '!AK224</f>
        <v>4500000</v>
      </c>
      <c r="AK223" s="123">
        <f>'گام اول '!AL224</f>
        <v>6000000</v>
      </c>
      <c r="AL223" s="123">
        <f>'گام اول '!AM224</f>
        <v>0</v>
      </c>
      <c r="AM223" s="123">
        <f>'گام اول '!AN224</f>
        <v>0</v>
      </c>
      <c r="AN223" s="123">
        <f>'گام اول '!AO224</f>
        <v>0</v>
      </c>
      <c r="AO223" s="123">
        <f>'گام اول '!AP224</f>
        <v>4000000</v>
      </c>
      <c r="AP223" s="123">
        <f>'گام اول '!AQ224</f>
        <v>0</v>
      </c>
      <c r="AQ223" s="123">
        <f>'گام اول '!AR224</f>
        <v>0</v>
      </c>
      <c r="AR223" s="123">
        <f>'گام اول '!AS224</f>
        <v>0</v>
      </c>
      <c r="AS223" s="375">
        <f>'گام اول '!AT224</f>
        <v>0</v>
      </c>
      <c r="AT223" s="368">
        <f t="shared" si="156"/>
        <v>74756160.454545453</v>
      </c>
      <c r="AU223" s="173">
        <f>'گام اول '!AV224</f>
        <v>55023229.222727269</v>
      </c>
      <c r="AV223" s="141">
        <f>'گام اول '!AW224</f>
        <v>74756160.454545453</v>
      </c>
      <c r="AW223" s="142">
        <f t="shared" si="157"/>
        <v>5232931.2318181824</v>
      </c>
      <c r="AX223" s="75">
        <f t="shared" si="158"/>
        <v>1502322.9222727269</v>
      </c>
      <c r="AY223" s="142">
        <f>'گام اول '!AZ224</f>
        <v>0</v>
      </c>
      <c r="AZ223" s="142">
        <f>'گام اول '!BA224</f>
        <v>0</v>
      </c>
      <c r="BA223" s="142">
        <f>'گام اول '!BB224</f>
        <v>0</v>
      </c>
      <c r="BB223" s="142">
        <f>'گام اول '!BC224</f>
        <v>0</v>
      </c>
      <c r="BC223" s="142">
        <f>'گام اول '!BD224</f>
        <v>0</v>
      </c>
      <c r="BD223" s="142">
        <f>'گام اول '!BE224</f>
        <v>0</v>
      </c>
      <c r="BE223" s="142">
        <f>'گام اول '!BF224</f>
        <v>0</v>
      </c>
      <c r="BF223" s="143">
        <f t="shared" si="159"/>
        <v>6735254.1540909093</v>
      </c>
      <c r="BG223" s="140">
        <f t="shared" si="160"/>
        <v>68020906</v>
      </c>
      <c r="BH223" s="144">
        <f t="shared" si="161"/>
        <v>74756160.454545453</v>
      </c>
      <c r="BI223" s="398">
        <f t="shared" si="196"/>
        <v>6638737.5</v>
      </c>
      <c r="BJ223" s="145">
        <f t="shared" si="162"/>
        <v>3809297.5</v>
      </c>
      <c r="BK223" s="145">
        <f t="shared" si="163"/>
        <v>1142789.25</v>
      </c>
      <c r="BL223" s="146">
        <f t="shared" si="164"/>
        <v>1120000</v>
      </c>
      <c r="BM223" s="379">
        <v>0</v>
      </c>
      <c r="BN223" s="147">
        <f t="shared" si="165"/>
        <v>87466984.704545453</v>
      </c>
      <c r="BO223" s="148">
        <f t="shared" si="166"/>
        <v>74756160.454545453</v>
      </c>
      <c r="BP223" s="149">
        <f t="shared" si="167"/>
        <v>17193916.904545456</v>
      </c>
      <c r="BQ223" s="150">
        <f t="shared" si="168"/>
        <v>104660901.60909091</v>
      </c>
      <c r="BR223" s="151">
        <f t="shared" si="169"/>
        <v>100800</v>
      </c>
      <c r="BS223" s="147">
        <f t="shared" si="170"/>
        <v>104761701.60909091</v>
      </c>
      <c r="BT223" s="135">
        <v>0</v>
      </c>
      <c r="BU223" s="148">
        <f t="shared" si="171"/>
        <v>8746698.4704545457</v>
      </c>
      <c r="BV223" s="152">
        <f t="shared" si="172"/>
        <v>4373349.2352272728</v>
      </c>
      <c r="BW223" s="133">
        <f t="shared" si="173"/>
        <v>91641653.903409094</v>
      </c>
      <c r="BX223" s="147">
        <f t="shared" si="174"/>
        <v>11590824.25</v>
      </c>
      <c r="BY223" s="134">
        <f t="shared" si="175"/>
        <v>80050829.653409094</v>
      </c>
      <c r="CD223" s="388">
        <f>'گام اول '!AU224</f>
        <v>74756160.454545453</v>
      </c>
      <c r="CE223" s="389">
        <f>'گام اول '!AV224</f>
        <v>55023229.222727269</v>
      </c>
      <c r="CF223" s="389">
        <f>'گام اول '!AW224</f>
        <v>74756160.454545453</v>
      </c>
      <c r="CG223" s="389">
        <f>'گام اول '!AX224</f>
        <v>5232931.2318181824</v>
      </c>
      <c r="CH223" s="389">
        <f>'گام اول '!AY224</f>
        <v>1502322.9222727269</v>
      </c>
      <c r="CI223" s="389">
        <f>'گام اول '!AZ224</f>
        <v>0</v>
      </c>
      <c r="CJ223" s="389">
        <f>'گام اول '!BA224</f>
        <v>0</v>
      </c>
      <c r="CK223" s="389">
        <f>'گام اول '!BB224</f>
        <v>0</v>
      </c>
      <c r="CL223" s="389">
        <f>'گام اول '!BC224</f>
        <v>0</v>
      </c>
      <c r="CM223" s="389">
        <f>'گام اول '!BD224</f>
        <v>0</v>
      </c>
      <c r="CN223" s="389">
        <f>'گام اول '!BE224</f>
        <v>0</v>
      </c>
      <c r="CO223" s="389">
        <f>'گام اول '!BF224</f>
        <v>0</v>
      </c>
      <c r="CP223" s="389">
        <f>'گام اول '!BG224</f>
        <v>6735254.1540909093</v>
      </c>
      <c r="CQ223" s="389">
        <f>'گام اول '!BH224</f>
        <v>68020906</v>
      </c>
      <c r="CR223" s="389">
        <f t="shared" si="176"/>
        <v>74756160.454545453</v>
      </c>
      <c r="CS223" s="399">
        <f t="shared" si="197"/>
        <v>6638737.5</v>
      </c>
      <c r="CT223" s="388">
        <f t="shared" si="177"/>
        <v>3809297.5</v>
      </c>
      <c r="CU223" s="389">
        <f t="shared" si="178"/>
        <v>1142789.25</v>
      </c>
      <c r="CV223" s="389">
        <f t="shared" si="179"/>
        <v>1120000</v>
      </c>
      <c r="CW223" s="55">
        <v>0</v>
      </c>
      <c r="CX223" s="389">
        <f t="shared" si="180"/>
        <v>87466984.704545453</v>
      </c>
      <c r="CY223" s="389">
        <f t="shared" si="181"/>
        <v>74756160.454545453</v>
      </c>
      <c r="CZ223" s="389">
        <f t="shared" si="182"/>
        <v>17193916.904545456</v>
      </c>
      <c r="DA223" s="389">
        <f t="shared" si="183"/>
        <v>104660901.60909091</v>
      </c>
      <c r="DB223" s="389">
        <f t="shared" si="184"/>
        <v>100800</v>
      </c>
      <c r="DC223" s="389">
        <f t="shared" si="185"/>
        <v>104761701.60909091</v>
      </c>
      <c r="DD223" s="394">
        <v>0</v>
      </c>
      <c r="DE223" s="389">
        <f t="shared" si="186"/>
        <v>8746698.4704545457</v>
      </c>
      <c r="DF223" s="389">
        <f t="shared" si="187"/>
        <v>4373349.2352272728</v>
      </c>
      <c r="DG223" s="389">
        <f t="shared" si="188"/>
        <v>91641653.903409094</v>
      </c>
      <c r="DH223" s="389">
        <f t="shared" si="189"/>
        <v>11590824.25</v>
      </c>
      <c r="DI223" s="389">
        <f t="shared" si="190"/>
        <v>80050829.653409094</v>
      </c>
      <c r="DJ223" s="389">
        <f t="shared" si="191"/>
        <v>0</v>
      </c>
      <c r="DL223" s="397">
        <f t="shared" si="192"/>
        <v>6638737.5</v>
      </c>
      <c r="DM223" s="397">
        <f t="shared" si="193"/>
        <v>0</v>
      </c>
    </row>
    <row r="224" spans="1:117" s="55" customFormat="1" ht="21" x14ac:dyDescent="0.2">
      <c r="A224" s="191">
        <f t="shared" si="155"/>
        <v>2655495</v>
      </c>
      <c r="B224" s="136">
        <f>'گام اول '!B225</f>
        <v>219</v>
      </c>
      <c r="C224" s="136">
        <f>'گام اول '!C225</f>
        <v>237</v>
      </c>
      <c r="D224" s="136">
        <f>'گام اول '!D225</f>
        <v>13121</v>
      </c>
      <c r="E224" s="136" t="str">
        <f>'گام اول '!E225</f>
        <v>احسان</v>
      </c>
      <c r="F224" s="136" t="str">
        <f>'گام اول '!F225</f>
        <v>نصراله زاده</v>
      </c>
      <c r="G224" s="136" t="str">
        <f>'گام اول '!G225</f>
        <v xml:space="preserve">اداری </v>
      </c>
      <c r="H224" s="136" t="str">
        <f>'گام اول '!H225</f>
        <v>مازندران</v>
      </c>
      <c r="I224" s="136" t="str">
        <f>'گام اول '!I225</f>
        <v>214-813-3096757-1</v>
      </c>
      <c r="J224" s="136">
        <f>'گام اول '!J225</f>
        <v>2190028884</v>
      </c>
      <c r="K224" s="136" t="str">
        <f>'گام اول '!K225</f>
        <v>0036125375</v>
      </c>
      <c r="L224" s="136" t="str">
        <f>'گام اول '!L225</f>
        <v>مازندران</v>
      </c>
      <c r="M224" s="136" t="str">
        <f>'گام اول '!M225</f>
        <v>اداری-کارشناسی</v>
      </c>
      <c r="N224" s="120">
        <f>'گام اول '!N225</f>
        <v>0</v>
      </c>
      <c r="O224" s="119">
        <f>'گام اول '!O225</f>
        <v>0</v>
      </c>
      <c r="P224" s="121">
        <f>'گام اول '!P225</f>
        <v>0</v>
      </c>
      <c r="Q224" s="358">
        <f>'گام اول '!Q225</f>
        <v>30</v>
      </c>
      <c r="R224" s="358">
        <f>'گام اول '!R225</f>
        <v>30</v>
      </c>
      <c r="S224" s="358">
        <f>'گام اول '!S225</f>
        <v>0</v>
      </c>
      <c r="T224" s="358">
        <f>'گام اول '!T225</f>
        <v>0</v>
      </c>
      <c r="U224" s="137">
        <f>'گام اول '!U225</f>
        <v>0</v>
      </c>
      <c r="V224" s="120">
        <f>'گام اول '!W225</f>
        <v>0</v>
      </c>
      <c r="W224" s="121">
        <f>'گام اول '!X225</f>
        <v>0</v>
      </c>
      <c r="X224" s="366">
        <f>'گام اول '!Y225</f>
        <v>0</v>
      </c>
      <c r="Y224" s="366">
        <f>'گام اول '!Z225</f>
        <v>0</v>
      </c>
      <c r="Z224" s="138">
        <f>'گام اول '!AA225</f>
        <v>1477052</v>
      </c>
      <c r="AA224" s="138">
        <f>'گام اول '!AB225</f>
        <v>46667</v>
      </c>
      <c r="AB224" s="138">
        <f>'گام اول '!AC225</f>
        <v>1523719</v>
      </c>
      <c r="AC224" s="138">
        <f>'گام اول '!AD225</f>
        <v>4500000</v>
      </c>
      <c r="AD224" s="138">
        <f>'گام اول '!AE225</f>
        <v>6000000</v>
      </c>
      <c r="AE224" s="139">
        <f>'گام اول '!AF225</f>
        <v>290891.80909090908</v>
      </c>
      <c r="AF224" s="122">
        <f>'گام اول '!AG225</f>
        <v>44311560</v>
      </c>
      <c r="AG224" s="123">
        <f>'گام اول '!AH225</f>
        <v>1400010</v>
      </c>
      <c r="AH224" s="123">
        <f>'گام اول '!AI225</f>
        <v>8726754.2727272734</v>
      </c>
      <c r="AI224" s="123">
        <f>'گام اول '!AJ225</f>
        <v>0</v>
      </c>
      <c r="AJ224" s="123">
        <f>'گام اول '!AK225</f>
        <v>4500000</v>
      </c>
      <c r="AK224" s="123">
        <f>'گام اول '!AL225</f>
        <v>6000000</v>
      </c>
      <c r="AL224" s="123">
        <f>'گام اول '!AM225</f>
        <v>0</v>
      </c>
      <c r="AM224" s="123">
        <f>'گام اول '!AN225</f>
        <v>0</v>
      </c>
      <c r="AN224" s="123">
        <f>'گام اول '!AO225</f>
        <v>0</v>
      </c>
      <c r="AO224" s="123">
        <f>'گام اول '!AP225</f>
        <v>3800000</v>
      </c>
      <c r="AP224" s="123">
        <f>'گام اول '!AQ225</f>
        <v>0</v>
      </c>
      <c r="AQ224" s="123">
        <f>'گام اول '!AR225</f>
        <v>0</v>
      </c>
      <c r="AR224" s="123">
        <f>'گام اول '!AS225</f>
        <v>0</v>
      </c>
      <c r="AS224" s="375">
        <f>'گام اول '!AT225</f>
        <v>0</v>
      </c>
      <c r="AT224" s="368">
        <f t="shared" si="156"/>
        <v>68738324.272727281</v>
      </c>
      <c r="AU224" s="173">
        <f>'گام اول '!AV225</f>
        <v>49626641.573636368</v>
      </c>
      <c r="AV224" s="141">
        <f>'گام اول '!AW225</f>
        <v>68738324.272727281</v>
      </c>
      <c r="AW224" s="142">
        <f t="shared" si="157"/>
        <v>4811682.6990909101</v>
      </c>
      <c r="AX224" s="75">
        <f t="shared" si="158"/>
        <v>962664.15736363688</v>
      </c>
      <c r="AY224" s="142">
        <f>'گام اول '!AZ225</f>
        <v>0</v>
      </c>
      <c r="AZ224" s="142">
        <f>'گام اول '!BA225</f>
        <v>0</v>
      </c>
      <c r="BA224" s="142">
        <f>'گام اول '!BB225</f>
        <v>0</v>
      </c>
      <c r="BB224" s="142">
        <f>'گام اول '!BC225</f>
        <v>0</v>
      </c>
      <c r="BC224" s="142">
        <f>'گام اول '!BD225</f>
        <v>0</v>
      </c>
      <c r="BD224" s="142">
        <f>'گام اول '!BE225</f>
        <v>0</v>
      </c>
      <c r="BE224" s="142">
        <f>'گام اول '!BF225</f>
        <v>0</v>
      </c>
      <c r="BF224" s="143">
        <f t="shared" si="159"/>
        <v>5774346.8564545475</v>
      </c>
      <c r="BG224" s="140">
        <f t="shared" si="160"/>
        <v>62963977</v>
      </c>
      <c r="BH224" s="144">
        <f t="shared" si="161"/>
        <v>68738324.272727281</v>
      </c>
      <c r="BI224" s="398">
        <f t="shared" si="196"/>
        <v>6638737.5</v>
      </c>
      <c r="BJ224" s="145">
        <f t="shared" si="162"/>
        <v>3809297.5</v>
      </c>
      <c r="BK224" s="145">
        <f t="shared" si="163"/>
        <v>1142789.25</v>
      </c>
      <c r="BL224" s="146">
        <f t="shared" si="164"/>
        <v>1120000</v>
      </c>
      <c r="BM224" s="379">
        <v>0</v>
      </c>
      <c r="BN224" s="147">
        <f t="shared" si="165"/>
        <v>81449148.522727281</v>
      </c>
      <c r="BO224" s="148">
        <f t="shared" si="166"/>
        <v>68738324.272727281</v>
      </c>
      <c r="BP224" s="149">
        <f t="shared" si="167"/>
        <v>15809814.582727276</v>
      </c>
      <c r="BQ224" s="150">
        <f t="shared" si="168"/>
        <v>97258963.105454564</v>
      </c>
      <c r="BR224" s="151">
        <f t="shared" si="169"/>
        <v>100800</v>
      </c>
      <c r="BS224" s="147">
        <f t="shared" si="170"/>
        <v>97359763.105454564</v>
      </c>
      <c r="BT224" s="135">
        <v>0</v>
      </c>
      <c r="BU224" s="148">
        <f t="shared" si="171"/>
        <v>8144914.8522727285</v>
      </c>
      <c r="BV224" s="152">
        <f t="shared" si="172"/>
        <v>4072457.4261363642</v>
      </c>
      <c r="BW224" s="133">
        <f t="shared" si="173"/>
        <v>85142390.82704547</v>
      </c>
      <c r="BX224" s="147">
        <f t="shared" si="174"/>
        <v>11590824.25</v>
      </c>
      <c r="BY224" s="134">
        <f t="shared" si="175"/>
        <v>73551566.57704547</v>
      </c>
      <c r="CD224" s="388">
        <f>'گام اول '!AU225</f>
        <v>68738324.272727281</v>
      </c>
      <c r="CE224" s="389">
        <f>'گام اول '!AV225</f>
        <v>49626641.573636368</v>
      </c>
      <c r="CF224" s="389">
        <f>'گام اول '!AW225</f>
        <v>68738324.272727281</v>
      </c>
      <c r="CG224" s="389">
        <f>'گام اول '!AX225</f>
        <v>4811682.6990909101</v>
      </c>
      <c r="CH224" s="389">
        <f>'گام اول '!AY225</f>
        <v>962664.15736363688</v>
      </c>
      <c r="CI224" s="389">
        <f>'گام اول '!AZ225</f>
        <v>0</v>
      </c>
      <c r="CJ224" s="389">
        <f>'گام اول '!BA225</f>
        <v>0</v>
      </c>
      <c r="CK224" s="389">
        <f>'گام اول '!BB225</f>
        <v>0</v>
      </c>
      <c r="CL224" s="389">
        <f>'گام اول '!BC225</f>
        <v>0</v>
      </c>
      <c r="CM224" s="389">
        <f>'گام اول '!BD225</f>
        <v>0</v>
      </c>
      <c r="CN224" s="389">
        <f>'گام اول '!BE225</f>
        <v>0</v>
      </c>
      <c r="CO224" s="389">
        <f>'گام اول '!BF225</f>
        <v>0</v>
      </c>
      <c r="CP224" s="389">
        <f>'گام اول '!BG225</f>
        <v>5774346.8564545475</v>
      </c>
      <c r="CQ224" s="389">
        <f>'گام اول '!BH225</f>
        <v>62963977</v>
      </c>
      <c r="CR224" s="389">
        <f t="shared" si="176"/>
        <v>68738324.272727281</v>
      </c>
      <c r="CS224" s="399">
        <f t="shared" si="197"/>
        <v>6638737.5</v>
      </c>
      <c r="CT224" s="388">
        <f t="shared" si="177"/>
        <v>3809297.5</v>
      </c>
      <c r="CU224" s="389">
        <f t="shared" si="178"/>
        <v>1142789.25</v>
      </c>
      <c r="CV224" s="389">
        <f t="shared" si="179"/>
        <v>1120000</v>
      </c>
      <c r="CW224" s="55">
        <v>0</v>
      </c>
      <c r="CX224" s="389">
        <f t="shared" si="180"/>
        <v>81449148.522727281</v>
      </c>
      <c r="CY224" s="389">
        <f t="shared" si="181"/>
        <v>68738324.272727281</v>
      </c>
      <c r="CZ224" s="389">
        <f t="shared" si="182"/>
        <v>15809814.582727276</v>
      </c>
      <c r="DA224" s="389">
        <f t="shared" si="183"/>
        <v>97258963.105454564</v>
      </c>
      <c r="DB224" s="389">
        <f t="shared" si="184"/>
        <v>100800</v>
      </c>
      <c r="DC224" s="389">
        <f t="shared" si="185"/>
        <v>97359763.105454564</v>
      </c>
      <c r="DD224" s="394">
        <v>0</v>
      </c>
      <c r="DE224" s="389">
        <f t="shared" si="186"/>
        <v>8144914.8522727285</v>
      </c>
      <c r="DF224" s="389">
        <f t="shared" si="187"/>
        <v>4072457.4261363642</v>
      </c>
      <c r="DG224" s="389">
        <f t="shared" si="188"/>
        <v>85142390.82704547</v>
      </c>
      <c r="DH224" s="389">
        <f t="shared" si="189"/>
        <v>11590824.25</v>
      </c>
      <c r="DI224" s="389">
        <f t="shared" si="190"/>
        <v>73551566.57704547</v>
      </c>
      <c r="DJ224" s="389">
        <f t="shared" si="191"/>
        <v>0</v>
      </c>
      <c r="DL224" s="397">
        <f t="shared" si="192"/>
        <v>6638737.5</v>
      </c>
      <c r="DM224" s="397">
        <f t="shared" si="193"/>
        <v>0</v>
      </c>
    </row>
    <row r="225" spans="1:117" s="55" customFormat="1" ht="21" x14ac:dyDescent="0.2">
      <c r="A225" s="191">
        <f t="shared" si="155"/>
        <v>2655495</v>
      </c>
      <c r="B225" s="136">
        <f>'گام اول '!B226</f>
        <v>220</v>
      </c>
      <c r="C225" s="136">
        <f>'گام اول '!C226</f>
        <v>238</v>
      </c>
      <c r="D225" s="136">
        <f>'گام اول '!D226</f>
        <v>13120</v>
      </c>
      <c r="E225" s="136" t="str">
        <f>'گام اول '!E226</f>
        <v>نور علی</v>
      </c>
      <c r="F225" s="136" t="str">
        <f>'گام اول '!F226</f>
        <v>عزیز زاده ارائی</v>
      </c>
      <c r="G225" s="136" t="str">
        <f>'گام اول '!G226</f>
        <v xml:space="preserve">اداری </v>
      </c>
      <c r="H225" s="136" t="str">
        <f>'گام اول '!H226</f>
        <v>مازندران</v>
      </c>
      <c r="I225" s="136" t="str">
        <f>'گام اول '!I226</f>
        <v>214-813-584063-1</v>
      </c>
      <c r="J225" s="136">
        <f>'گام اول '!J226</f>
        <v>5829658275</v>
      </c>
      <c r="K225" s="136" t="str">
        <f>'گام اول '!K226</f>
        <v>0035700602</v>
      </c>
      <c r="L225" s="136" t="str">
        <f>'گام اول '!L226</f>
        <v>مازندران</v>
      </c>
      <c r="M225" s="136" t="str">
        <f>'گام اول '!M226</f>
        <v>اداری-کارشناسی</v>
      </c>
      <c r="N225" s="120">
        <f>'گام اول '!N226</f>
        <v>0</v>
      </c>
      <c r="O225" s="119">
        <f>'گام اول '!O226</f>
        <v>0</v>
      </c>
      <c r="P225" s="121">
        <f>'گام اول '!P226</f>
        <v>0</v>
      </c>
      <c r="Q225" s="358">
        <f>'گام اول '!Q226</f>
        <v>30</v>
      </c>
      <c r="R225" s="358">
        <f>'گام اول '!R226</f>
        <v>15</v>
      </c>
      <c r="S225" s="358">
        <f>'گام اول '!S226</f>
        <v>0</v>
      </c>
      <c r="T225" s="358">
        <f>'گام اول '!T226</f>
        <v>0</v>
      </c>
      <c r="U225" s="137">
        <f>'گام اول '!U226</f>
        <v>1</v>
      </c>
      <c r="V225" s="120">
        <f>'گام اول '!W226</f>
        <v>0</v>
      </c>
      <c r="W225" s="121">
        <f>'گام اول '!X226</f>
        <v>0</v>
      </c>
      <c r="X225" s="366">
        <f>'گام اول '!Y226</f>
        <v>1</v>
      </c>
      <c r="Y225" s="366">
        <f>'گام اول '!Z226</f>
        <v>1</v>
      </c>
      <c r="Z225" s="138">
        <f>'گام اول '!AA226</f>
        <v>1477052</v>
      </c>
      <c r="AA225" s="138">
        <f>'گام اول '!AB226</f>
        <v>46667</v>
      </c>
      <c r="AB225" s="138">
        <f>'گام اول '!AC226</f>
        <v>1523719</v>
      </c>
      <c r="AC225" s="138">
        <f>'گام اول '!AD226</f>
        <v>4500000</v>
      </c>
      <c r="AD225" s="138">
        <f>'گام اول '!AE226</f>
        <v>6000000</v>
      </c>
      <c r="AE225" s="139">
        <f>'گام اول '!AF226</f>
        <v>290891.80909090908</v>
      </c>
      <c r="AF225" s="122">
        <f>'گام اول '!AG226</f>
        <v>44311560</v>
      </c>
      <c r="AG225" s="123">
        <f>'گام اول '!AH226</f>
        <v>1400010</v>
      </c>
      <c r="AH225" s="123">
        <f>'گام اول '!AI226</f>
        <v>4363377.1363636367</v>
      </c>
      <c r="AI225" s="123">
        <f>'گام اول '!AJ226</f>
        <v>2655495</v>
      </c>
      <c r="AJ225" s="123">
        <f>'گام اول '!AK226</f>
        <v>4500000</v>
      </c>
      <c r="AK225" s="123">
        <f>'گام اول '!AL226</f>
        <v>6000000</v>
      </c>
      <c r="AL225" s="123">
        <f>'گام اول '!AM226</f>
        <v>0</v>
      </c>
      <c r="AM225" s="123">
        <f>'گام اول '!AN226</f>
        <v>0</v>
      </c>
      <c r="AN225" s="123">
        <f>'گام اول '!AO226</f>
        <v>1523719</v>
      </c>
      <c r="AO225" s="123">
        <f>'گام اول '!AP226</f>
        <v>3600000</v>
      </c>
      <c r="AP225" s="123">
        <f>'گام اول '!AQ226</f>
        <v>0</v>
      </c>
      <c r="AQ225" s="123">
        <f>'گام اول '!AR226</f>
        <v>0</v>
      </c>
      <c r="AR225" s="123">
        <f>'گام اول '!AS226</f>
        <v>0</v>
      </c>
      <c r="AS225" s="375">
        <f>'گام اول '!AT226</f>
        <v>0</v>
      </c>
      <c r="AT225" s="368">
        <f t="shared" si="156"/>
        <v>68354161.13636364</v>
      </c>
      <c r="AU225" s="173">
        <f>'گام اول '!AV226</f>
        <v>45582700.836818188</v>
      </c>
      <c r="AV225" s="141">
        <f>'گام اول '!AW226</f>
        <v>64174947.13636364</v>
      </c>
      <c r="AW225" s="142">
        <f t="shared" si="157"/>
        <v>4492246.2995454548</v>
      </c>
      <c r="AX225" s="75">
        <f t="shared" si="158"/>
        <v>558270.08368181891</v>
      </c>
      <c r="AY225" s="142">
        <f>'گام اول '!AZ226</f>
        <v>0</v>
      </c>
      <c r="AZ225" s="142">
        <f>'گام اول '!BA226</f>
        <v>0</v>
      </c>
      <c r="BA225" s="142">
        <f>'گام اول '!BB226</f>
        <v>0</v>
      </c>
      <c r="BB225" s="142">
        <f>'گام اول '!BC226</f>
        <v>0</v>
      </c>
      <c r="BC225" s="142">
        <f>'گام اول '!BD226</f>
        <v>0</v>
      </c>
      <c r="BD225" s="142">
        <f>'گام اول '!BE226</f>
        <v>0</v>
      </c>
      <c r="BE225" s="142">
        <f>'گام اول '!BF226</f>
        <v>0</v>
      </c>
      <c r="BF225" s="143">
        <f t="shared" si="159"/>
        <v>5050516.3832272738</v>
      </c>
      <c r="BG225" s="140">
        <f t="shared" si="160"/>
        <v>63303644</v>
      </c>
      <c r="BH225" s="144">
        <f t="shared" si="161"/>
        <v>68354161.13636364</v>
      </c>
      <c r="BI225" s="398">
        <f t="shared" si="196"/>
        <v>6638737.5</v>
      </c>
      <c r="BJ225" s="145">
        <f t="shared" si="162"/>
        <v>3809297.5</v>
      </c>
      <c r="BK225" s="145">
        <f t="shared" si="163"/>
        <v>1142789.25</v>
      </c>
      <c r="BL225" s="146">
        <f t="shared" si="164"/>
        <v>1120000</v>
      </c>
      <c r="BM225" s="379">
        <v>0</v>
      </c>
      <c r="BN225" s="147">
        <f t="shared" si="165"/>
        <v>81064985.38636364</v>
      </c>
      <c r="BO225" s="148">
        <f t="shared" si="166"/>
        <v>64174947.13636364</v>
      </c>
      <c r="BP225" s="149">
        <f t="shared" si="167"/>
        <v>14760237.841363639</v>
      </c>
      <c r="BQ225" s="150">
        <f t="shared" si="168"/>
        <v>95825223.227727279</v>
      </c>
      <c r="BR225" s="151">
        <f t="shared" si="169"/>
        <v>100800</v>
      </c>
      <c r="BS225" s="147">
        <f t="shared" si="170"/>
        <v>95926023.227727279</v>
      </c>
      <c r="BT225" s="135">
        <v>0</v>
      </c>
      <c r="BU225" s="148">
        <f t="shared" si="171"/>
        <v>8106498.538636364</v>
      </c>
      <c r="BV225" s="152">
        <f t="shared" si="172"/>
        <v>4053249.269318182</v>
      </c>
      <c r="BW225" s="133">
        <f t="shared" si="173"/>
        <v>83766275.419772729</v>
      </c>
      <c r="BX225" s="147">
        <f t="shared" si="174"/>
        <v>11590824.25</v>
      </c>
      <c r="BY225" s="134">
        <f t="shared" si="175"/>
        <v>72175451.169772729</v>
      </c>
      <c r="CD225" s="388">
        <f>'گام اول '!AU226</f>
        <v>68354161.13636364</v>
      </c>
      <c r="CE225" s="389">
        <f>'گام اول '!AV226</f>
        <v>45582700.836818188</v>
      </c>
      <c r="CF225" s="389">
        <f>'گام اول '!AW226</f>
        <v>64174947.13636364</v>
      </c>
      <c r="CG225" s="389">
        <f>'گام اول '!AX226</f>
        <v>4492246.2995454548</v>
      </c>
      <c r="CH225" s="389">
        <f>'گام اول '!AY226</f>
        <v>558270.08368181891</v>
      </c>
      <c r="CI225" s="389">
        <f>'گام اول '!AZ226</f>
        <v>0</v>
      </c>
      <c r="CJ225" s="389">
        <f>'گام اول '!BA226</f>
        <v>0</v>
      </c>
      <c r="CK225" s="389">
        <f>'گام اول '!BB226</f>
        <v>0</v>
      </c>
      <c r="CL225" s="389">
        <f>'گام اول '!BC226</f>
        <v>0</v>
      </c>
      <c r="CM225" s="389">
        <f>'گام اول '!BD226</f>
        <v>0</v>
      </c>
      <c r="CN225" s="389">
        <f>'گام اول '!BE226</f>
        <v>0</v>
      </c>
      <c r="CO225" s="389">
        <f>'گام اول '!BF226</f>
        <v>0</v>
      </c>
      <c r="CP225" s="389">
        <f>'گام اول '!BG226</f>
        <v>5050516.3832272738</v>
      </c>
      <c r="CQ225" s="389">
        <f>'گام اول '!BH226</f>
        <v>63303644</v>
      </c>
      <c r="CR225" s="389">
        <f t="shared" si="176"/>
        <v>68354161.13636364</v>
      </c>
      <c r="CS225" s="399">
        <f t="shared" si="197"/>
        <v>6638737.5</v>
      </c>
      <c r="CT225" s="388">
        <f t="shared" si="177"/>
        <v>3809297.5</v>
      </c>
      <c r="CU225" s="389">
        <f t="shared" si="178"/>
        <v>1142789.25</v>
      </c>
      <c r="CV225" s="389">
        <f t="shared" si="179"/>
        <v>1120000</v>
      </c>
      <c r="CW225" s="55">
        <v>0</v>
      </c>
      <c r="CX225" s="389">
        <f t="shared" si="180"/>
        <v>81064985.38636364</v>
      </c>
      <c r="CY225" s="389">
        <f t="shared" si="181"/>
        <v>64174947.13636364</v>
      </c>
      <c r="CZ225" s="389">
        <f t="shared" si="182"/>
        <v>14760237.841363639</v>
      </c>
      <c r="DA225" s="389">
        <f t="shared" si="183"/>
        <v>95825223.227727279</v>
      </c>
      <c r="DB225" s="389">
        <f t="shared" si="184"/>
        <v>100800</v>
      </c>
      <c r="DC225" s="389">
        <f t="shared" si="185"/>
        <v>95926023.227727279</v>
      </c>
      <c r="DD225" s="394">
        <v>0</v>
      </c>
      <c r="DE225" s="389">
        <f t="shared" si="186"/>
        <v>8106498.538636364</v>
      </c>
      <c r="DF225" s="389">
        <f t="shared" si="187"/>
        <v>4053249.269318182</v>
      </c>
      <c r="DG225" s="389">
        <f t="shared" si="188"/>
        <v>83766275.419772729</v>
      </c>
      <c r="DH225" s="389">
        <f t="shared" si="189"/>
        <v>11590824.25</v>
      </c>
      <c r="DI225" s="389">
        <f t="shared" si="190"/>
        <v>72175451.169772729</v>
      </c>
      <c r="DJ225" s="389">
        <f t="shared" si="191"/>
        <v>0</v>
      </c>
      <c r="DL225" s="397">
        <f t="shared" si="192"/>
        <v>6638737.5</v>
      </c>
      <c r="DM225" s="397">
        <f t="shared" si="193"/>
        <v>0</v>
      </c>
    </row>
    <row r="226" spans="1:117" s="55" customFormat="1" ht="21" x14ac:dyDescent="0.2">
      <c r="A226" s="191">
        <f t="shared" si="155"/>
        <v>2655495</v>
      </c>
      <c r="B226" s="136">
        <f>'گام اول '!B227</f>
        <v>221</v>
      </c>
      <c r="C226" s="136">
        <f>'گام اول '!C227</f>
        <v>239</v>
      </c>
      <c r="D226" s="136">
        <f>'گام اول '!D227</f>
        <v>13126</v>
      </c>
      <c r="E226" s="136" t="str">
        <f>'گام اول '!E227</f>
        <v>فرشاد</v>
      </c>
      <c r="F226" s="136" t="str">
        <f>'گام اول '!F227</f>
        <v>ضیایی</v>
      </c>
      <c r="G226" s="136" t="str">
        <f>'گام اول '!G227</f>
        <v xml:space="preserve">اداری </v>
      </c>
      <c r="H226" s="136" t="str">
        <f>'گام اول '!H227</f>
        <v>مازندران</v>
      </c>
      <c r="I226" s="136" t="str">
        <f>'گام اول '!I227</f>
        <v>124-700-4157637-1</v>
      </c>
      <c r="J226" s="136">
        <f>'گام اول '!J227</f>
        <v>2150073811</v>
      </c>
      <c r="K226" s="136" t="str">
        <f>'گام اول '!K227</f>
        <v>0035096913</v>
      </c>
      <c r="L226" s="136" t="str">
        <f>'گام اول '!L227</f>
        <v>مازندران</v>
      </c>
      <c r="M226" s="136" t="str">
        <f>'گام اول '!M227</f>
        <v>اداری-کارشناسی</v>
      </c>
      <c r="N226" s="120">
        <f>'گام اول '!N227</f>
        <v>0</v>
      </c>
      <c r="O226" s="119">
        <f>'گام اول '!O227</f>
        <v>0</v>
      </c>
      <c r="P226" s="121">
        <f>'گام اول '!P227</f>
        <v>0</v>
      </c>
      <c r="Q226" s="358">
        <f>'گام اول '!Q227</f>
        <v>30</v>
      </c>
      <c r="R226" s="358">
        <f>'گام اول '!R227</f>
        <v>10</v>
      </c>
      <c r="S226" s="358">
        <f>'گام اول '!S227</f>
        <v>0</v>
      </c>
      <c r="T226" s="358">
        <f>'گام اول '!T227</f>
        <v>0</v>
      </c>
      <c r="U226" s="137">
        <f>'گام اول '!U227</f>
        <v>0</v>
      </c>
      <c r="V226" s="120">
        <f>'گام اول '!W227</f>
        <v>0</v>
      </c>
      <c r="W226" s="121">
        <f>'گام اول '!X227</f>
        <v>0</v>
      </c>
      <c r="X226" s="366">
        <f>'گام اول '!Y227</f>
        <v>0</v>
      </c>
      <c r="Y226" s="366">
        <f>'گام اول '!Z227</f>
        <v>0</v>
      </c>
      <c r="Z226" s="138">
        <f>'گام اول '!AA227</f>
        <v>1477052</v>
      </c>
      <c r="AA226" s="138">
        <f>'گام اول '!AB227</f>
        <v>0</v>
      </c>
      <c r="AB226" s="138">
        <f>'گام اول '!AC227</f>
        <v>1477052</v>
      </c>
      <c r="AC226" s="138">
        <f>'گام اول '!AD227</f>
        <v>4500000</v>
      </c>
      <c r="AD226" s="138">
        <f>'گام اول '!AE227</f>
        <v>6000000</v>
      </c>
      <c r="AE226" s="139">
        <f>'گام اول '!AF227</f>
        <v>281982.65454545454</v>
      </c>
      <c r="AF226" s="122">
        <f>'گام اول '!AG227</f>
        <v>44311560</v>
      </c>
      <c r="AG226" s="123">
        <f>'گام اول '!AH227</f>
        <v>0</v>
      </c>
      <c r="AH226" s="123">
        <f>'گام اول '!AI227</f>
        <v>2819826.5454545454</v>
      </c>
      <c r="AI226" s="123">
        <f>'گام اول '!AJ227</f>
        <v>0</v>
      </c>
      <c r="AJ226" s="123">
        <f>'گام اول '!AK227</f>
        <v>4500000</v>
      </c>
      <c r="AK226" s="123">
        <f>'گام اول '!AL227</f>
        <v>6000000</v>
      </c>
      <c r="AL226" s="123">
        <f>'گام اول '!AM227</f>
        <v>0</v>
      </c>
      <c r="AM226" s="123">
        <f>'گام اول '!AN227</f>
        <v>0</v>
      </c>
      <c r="AN226" s="123">
        <f>'گام اول '!AO227</f>
        <v>0</v>
      </c>
      <c r="AO226" s="123">
        <f>'گام اول '!AP227</f>
        <v>4000000</v>
      </c>
      <c r="AP226" s="123">
        <f>'گام اول '!AQ227</f>
        <v>0</v>
      </c>
      <c r="AQ226" s="123">
        <f>'گام اول '!AR227</f>
        <v>0</v>
      </c>
      <c r="AR226" s="123">
        <f>'گام اول '!AS227</f>
        <v>0</v>
      </c>
      <c r="AS226" s="375">
        <f>'گام اول '!AT227</f>
        <v>0</v>
      </c>
      <c r="AT226" s="368">
        <f t="shared" si="156"/>
        <v>61631386.545454547</v>
      </c>
      <c r="AU226" s="173">
        <f>'گام اول '!AV227</f>
        <v>42817189.487272725</v>
      </c>
      <c r="AV226" s="141">
        <f>'گام اول '!AW227</f>
        <v>61631386.545454547</v>
      </c>
      <c r="AW226" s="142">
        <f t="shared" si="157"/>
        <v>4314197.0581818186</v>
      </c>
      <c r="AX226" s="75">
        <f t="shared" si="158"/>
        <v>281718.94872727245</v>
      </c>
      <c r="AY226" s="142">
        <f>'گام اول '!AZ227</f>
        <v>0</v>
      </c>
      <c r="AZ226" s="142">
        <f>'گام اول '!BA227</f>
        <v>0</v>
      </c>
      <c r="BA226" s="142">
        <f>'گام اول '!BB227</f>
        <v>0</v>
      </c>
      <c r="BB226" s="142">
        <f>'گام اول '!BC227</f>
        <v>0</v>
      </c>
      <c r="BC226" s="142">
        <f>'گام اول '!BD227</f>
        <v>0</v>
      </c>
      <c r="BD226" s="142">
        <f>'گام اول '!BE227</f>
        <v>0</v>
      </c>
      <c r="BE226" s="142">
        <f>'گام اول '!BF227</f>
        <v>0</v>
      </c>
      <c r="BF226" s="143">
        <f t="shared" si="159"/>
        <v>4595916.006909091</v>
      </c>
      <c r="BG226" s="140">
        <f t="shared" si="160"/>
        <v>57035470</v>
      </c>
      <c r="BH226" s="144">
        <f t="shared" si="161"/>
        <v>61631386.545454547</v>
      </c>
      <c r="BI226" s="398">
        <f t="shared" si="196"/>
        <v>6638737.5</v>
      </c>
      <c r="BJ226" s="145">
        <f t="shared" si="162"/>
        <v>3692630</v>
      </c>
      <c r="BK226" s="145">
        <f t="shared" si="163"/>
        <v>1107789</v>
      </c>
      <c r="BL226" s="146">
        <f t="shared" si="164"/>
        <v>1120000</v>
      </c>
      <c r="BM226" s="379">
        <v>0</v>
      </c>
      <c r="BN226" s="147">
        <f t="shared" si="165"/>
        <v>74190543.045454547</v>
      </c>
      <c r="BO226" s="148">
        <f t="shared" si="166"/>
        <v>61631386.545454547</v>
      </c>
      <c r="BP226" s="149">
        <f t="shared" si="167"/>
        <v>14175218.905454546</v>
      </c>
      <c r="BQ226" s="150">
        <f t="shared" si="168"/>
        <v>88365761.950909093</v>
      </c>
      <c r="BR226" s="151">
        <f t="shared" si="169"/>
        <v>100800</v>
      </c>
      <c r="BS226" s="147">
        <f t="shared" si="170"/>
        <v>88466561.950909093</v>
      </c>
      <c r="BT226" s="135">
        <v>0</v>
      </c>
      <c r="BU226" s="148">
        <f t="shared" si="171"/>
        <v>7419054.3045454547</v>
      </c>
      <c r="BV226" s="152">
        <f t="shared" si="172"/>
        <v>3709527.1522727273</v>
      </c>
      <c r="BW226" s="133">
        <f t="shared" si="173"/>
        <v>77337980.494090915</v>
      </c>
      <c r="BX226" s="147">
        <f t="shared" si="174"/>
        <v>11439156.5</v>
      </c>
      <c r="BY226" s="134">
        <f t="shared" si="175"/>
        <v>65898823.994090915</v>
      </c>
      <c r="CD226" s="388">
        <f>'گام اول '!AU227</f>
        <v>61631386.545454547</v>
      </c>
      <c r="CE226" s="389">
        <f>'گام اول '!AV227</f>
        <v>42817189.487272725</v>
      </c>
      <c r="CF226" s="389">
        <f>'گام اول '!AW227</f>
        <v>61631386.545454547</v>
      </c>
      <c r="CG226" s="389">
        <f>'گام اول '!AX227</f>
        <v>4314197.0581818186</v>
      </c>
      <c r="CH226" s="389">
        <f>'گام اول '!AY227</f>
        <v>281718.94872727245</v>
      </c>
      <c r="CI226" s="389">
        <f>'گام اول '!AZ227</f>
        <v>0</v>
      </c>
      <c r="CJ226" s="389">
        <f>'گام اول '!BA227</f>
        <v>0</v>
      </c>
      <c r="CK226" s="389">
        <f>'گام اول '!BB227</f>
        <v>0</v>
      </c>
      <c r="CL226" s="389">
        <f>'گام اول '!BC227</f>
        <v>0</v>
      </c>
      <c r="CM226" s="389">
        <f>'گام اول '!BD227</f>
        <v>0</v>
      </c>
      <c r="CN226" s="389">
        <f>'گام اول '!BE227</f>
        <v>0</v>
      </c>
      <c r="CO226" s="389">
        <f>'گام اول '!BF227</f>
        <v>0</v>
      </c>
      <c r="CP226" s="389">
        <f>'گام اول '!BG227</f>
        <v>4595916.006909091</v>
      </c>
      <c r="CQ226" s="389">
        <f>'گام اول '!BH227</f>
        <v>57035470</v>
      </c>
      <c r="CR226" s="389">
        <f t="shared" si="176"/>
        <v>61631386.545454547</v>
      </c>
      <c r="CS226" s="399">
        <f t="shared" si="197"/>
        <v>6638737.5</v>
      </c>
      <c r="CT226" s="388">
        <f t="shared" si="177"/>
        <v>3692630</v>
      </c>
      <c r="CU226" s="389">
        <f t="shared" si="178"/>
        <v>1107789</v>
      </c>
      <c r="CV226" s="389">
        <f t="shared" si="179"/>
        <v>1120000</v>
      </c>
      <c r="CW226" s="55">
        <v>0</v>
      </c>
      <c r="CX226" s="389">
        <f t="shared" si="180"/>
        <v>74190543.045454547</v>
      </c>
      <c r="CY226" s="389">
        <f t="shared" si="181"/>
        <v>61631386.545454547</v>
      </c>
      <c r="CZ226" s="389">
        <f t="shared" si="182"/>
        <v>14175218.905454546</v>
      </c>
      <c r="DA226" s="389">
        <f t="shared" si="183"/>
        <v>88365761.950909093</v>
      </c>
      <c r="DB226" s="389">
        <f t="shared" si="184"/>
        <v>100800</v>
      </c>
      <c r="DC226" s="389">
        <f t="shared" si="185"/>
        <v>88466561.950909093</v>
      </c>
      <c r="DD226" s="394">
        <v>0</v>
      </c>
      <c r="DE226" s="389">
        <f t="shared" si="186"/>
        <v>7419054.3045454547</v>
      </c>
      <c r="DF226" s="389">
        <f t="shared" si="187"/>
        <v>3709527.1522727273</v>
      </c>
      <c r="DG226" s="389">
        <f t="shared" si="188"/>
        <v>77337980.494090915</v>
      </c>
      <c r="DH226" s="389">
        <f t="shared" si="189"/>
        <v>11439156.5</v>
      </c>
      <c r="DI226" s="389">
        <f t="shared" si="190"/>
        <v>65898823.994090915</v>
      </c>
      <c r="DJ226" s="389">
        <f t="shared" si="191"/>
        <v>0</v>
      </c>
      <c r="DL226" s="397">
        <f t="shared" si="192"/>
        <v>6638737.5</v>
      </c>
      <c r="DM226" s="397">
        <f t="shared" si="193"/>
        <v>0</v>
      </c>
    </row>
    <row r="227" spans="1:117" s="55" customFormat="1" ht="21" x14ac:dyDescent="0.2">
      <c r="A227" s="191">
        <f t="shared" si="155"/>
        <v>2655495</v>
      </c>
      <c r="B227" s="136">
        <f>'گام اول '!B228</f>
        <v>222</v>
      </c>
      <c r="C227" s="136">
        <f>'گام اول '!C228</f>
        <v>240</v>
      </c>
      <c r="D227" s="136">
        <f>'گام اول '!D228</f>
        <v>13127</v>
      </c>
      <c r="E227" s="136" t="str">
        <f>'گام اول '!E228</f>
        <v xml:space="preserve">محمد حسین </v>
      </c>
      <c r="F227" s="136" t="str">
        <f>'گام اول '!F228</f>
        <v>قربی</v>
      </c>
      <c r="G227" s="136" t="str">
        <f>'گام اول '!G228</f>
        <v xml:space="preserve">اداری </v>
      </c>
      <c r="H227" s="136" t="str">
        <f>'گام اول '!H228</f>
        <v>مازندران</v>
      </c>
      <c r="I227" s="136" t="str">
        <f>'گام اول '!I228</f>
        <v>214-700-4222538-1</v>
      </c>
      <c r="J227" s="136">
        <f>'گام اول '!J228</f>
        <v>2270037863</v>
      </c>
      <c r="K227" s="136" t="str">
        <f>'گام اول '!K228</f>
        <v>12868671</v>
      </c>
      <c r="L227" s="136" t="str">
        <f>'گام اول '!L228</f>
        <v>مازندران</v>
      </c>
      <c r="M227" s="136" t="str">
        <f>'گام اول '!M228</f>
        <v>اداری-کارشناسی ارشد</v>
      </c>
      <c r="N227" s="120">
        <f>'گام اول '!N228</f>
        <v>0</v>
      </c>
      <c r="O227" s="119">
        <f>'گام اول '!O228</f>
        <v>0</v>
      </c>
      <c r="P227" s="121">
        <f>'گام اول '!P228</f>
        <v>0</v>
      </c>
      <c r="Q227" s="358">
        <f>'گام اول '!Q228</f>
        <v>30</v>
      </c>
      <c r="R227" s="358">
        <f>'گام اول '!R228</f>
        <v>50</v>
      </c>
      <c r="S227" s="358">
        <f>'گام اول '!S228</f>
        <v>0</v>
      </c>
      <c r="T227" s="358">
        <f>'گام اول '!T228</f>
        <v>0</v>
      </c>
      <c r="U227" s="137">
        <f>'گام اول '!U228</f>
        <v>0</v>
      </c>
      <c r="V227" s="120">
        <f>'گام اول '!W228</f>
        <v>0</v>
      </c>
      <c r="W227" s="121">
        <f>'گام اول '!X228</f>
        <v>0</v>
      </c>
      <c r="X227" s="366">
        <f>'گام اول '!Y228</f>
        <v>0</v>
      </c>
      <c r="Y227" s="366">
        <f>'گام اول '!Z228</f>
        <v>0</v>
      </c>
      <c r="Z227" s="138">
        <f>'گام اول '!AA228</f>
        <v>1642901</v>
      </c>
      <c r="AA227" s="138">
        <f>'گام اول '!AB228</f>
        <v>0</v>
      </c>
      <c r="AB227" s="138">
        <f>'گام اول '!AC228</f>
        <v>1642901</v>
      </c>
      <c r="AC227" s="138">
        <f>'گام اول '!AD228</f>
        <v>4500000</v>
      </c>
      <c r="AD227" s="138">
        <f>'گام اول '!AE228</f>
        <v>6000000</v>
      </c>
      <c r="AE227" s="139">
        <f>'گام اول '!AF228</f>
        <v>313644.73636363639</v>
      </c>
      <c r="AF227" s="122">
        <f>'گام اول '!AG228</f>
        <v>49287030</v>
      </c>
      <c r="AG227" s="123">
        <f>'گام اول '!AH228</f>
        <v>0</v>
      </c>
      <c r="AH227" s="123">
        <f>'گام اول '!AI228</f>
        <v>15682236.81818182</v>
      </c>
      <c r="AI227" s="123">
        <f>'گام اول '!AJ228</f>
        <v>0</v>
      </c>
      <c r="AJ227" s="123">
        <f>'گام اول '!AK228</f>
        <v>4500000</v>
      </c>
      <c r="AK227" s="123">
        <f>'گام اول '!AL228</f>
        <v>6000000</v>
      </c>
      <c r="AL227" s="123">
        <f>'گام اول '!AM228</f>
        <v>0</v>
      </c>
      <c r="AM227" s="123">
        <f>'گام اول '!AN228</f>
        <v>0</v>
      </c>
      <c r="AN227" s="123">
        <f>'گام اول '!AO228</f>
        <v>0</v>
      </c>
      <c r="AO227" s="123">
        <f>'گام اول '!AP228</f>
        <v>3600000</v>
      </c>
      <c r="AP227" s="123">
        <f>'گام اول '!AQ228</f>
        <v>0</v>
      </c>
      <c r="AQ227" s="123">
        <f>'گام اول '!AR228</f>
        <v>0</v>
      </c>
      <c r="AR227" s="123">
        <f>'گام اول '!AS228</f>
        <v>0</v>
      </c>
      <c r="AS227" s="375">
        <f>'گام اول '!AT228</f>
        <v>0</v>
      </c>
      <c r="AT227" s="368">
        <f t="shared" si="156"/>
        <v>79069266.818181813</v>
      </c>
      <c r="AU227" s="173">
        <f>'گام اول '!AV228</f>
        <v>59434418.140909083</v>
      </c>
      <c r="AV227" s="141">
        <f>'گام اول '!AW228</f>
        <v>79069266.818181813</v>
      </c>
      <c r="AW227" s="142">
        <f t="shared" si="157"/>
        <v>5534848.6772727277</v>
      </c>
      <c r="AX227" s="75">
        <f t="shared" si="158"/>
        <v>1943441.8140909085</v>
      </c>
      <c r="AY227" s="142">
        <f>'گام اول '!AZ228</f>
        <v>0</v>
      </c>
      <c r="AZ227" s="142">
        <f>'گام اول '!BA228</f>
        <v>0</v>
      </c>
      <c r="BA227" s="142">
        <f>'گام اول '!BB228</f>
        <v>0</v>
      </c>
      <c r="BB227" s="142">
        <f>'گام اول '!BC228</f>
        <v>0</v>
      </c>
      <c r="BC227" s="142">
        <f>'گام اول '!BD228</f>
        <v>0</v>
      </c>
      <c r="BD227" s="142">
        <f>'گام اول '!BE228</f>
        <v>0</v>
      </c>
      <c r="BE227" s="142">
        <f>'گام اول '!BF228</f>
        <v>0</v>
      </c>
      <c r="BF227" s="143">
        <f t="shared" si="159"/>
        <v>7478290.4913636362</v>
      </c>
      <c r="BG227" s="140">
        <f t="shared" si="160"/>
        <v>71590976</v>
      </c>
      <c r="BH227" s="144">
        <f t="shared" si="161"/>
        <v>79069266.818181813</v>
      </c>
      <c r="BI227" s="398">
        <f t="shared" si="196"/>
        <v>6638737.5</v>
      </c>
      <c r="BJ227" s="145">
        <f t="shared" si="162"/>
        <v>4107252.4999999995</v>
      </c>
      <c r="BK227" s="145">
        <f t="shared" si="163"/>
        <v>1232175.75</v>
      </c>
      <c r="BL227" s="146">
        <f t="shared" si="164"/>
        <v>1120000</v>
      </c>
      <c r="BM227" s="379">
        <v>0</v>
      </c>
      <c r="BN227" s="147">
        <f t="shared" si="165"/>
        <v>92167432.568181813</v>
      </c>
      <c r="BO227" s="148">
        <f t="shared" si="166"/>
        <v>79069266.818181813</v>
      </c>
      <c r="BP227" s="149">
        <f t="shared" si="167"/>
        <v>18185931.368181817</v>
      </c>
      <c r="BQ227" s="150">
        <f t="shared" si="168"/>
        <v>110353363.93636364</v>
      </c>
      <c r="BR227" s="151">
        <f t="shared" si="169"/>
        <v>100800</v>
      </c>
      <c r="BS227" s="147">
        <f t="shared" si="170"/>
        <v>110454163.93636364</v>
      </c>
      <c r="BT227" s="135">
        <v>0</v>
      </c>
      <c r="BU227" s="148">
        <f t="shared" si="171"/>
        <v>9216743.2568181809</v>
      </c>
      <c r="BV227" s="152">
        <f t="shared" si="172"/>
        <v>4608371.6284090905</v>
      </c>
      <c r="BW227" s="133">
        <f t="shared" si="173"/>
        <v>96629049.051136374</v>
      </c>
      <c r="BX227" s="147">
        <f t="shared" si="174"/>
        <v>11978165.75</v>
      </c>
      <c r="BY227" s="134">
        <f t="shared" si="175"/>
        <v>84650883.301136374</v>
      </c>
      <c r="CD227" s="388">
        <f>'گام اول '!AU228</f>
        <v>79069266.818181813</v>
      </c>
      <c r="CE227" s="389">
        <f>'گام اول '!AV228</f>
        <v>59434418.140909083</v>
      </c>
      <c r="CF227" s="389">
        <f>'گام اول '!AW228</f>
        <v>79069266.818181813</v>
      </c>
      <c r="CG227" s="389">
        <f>'گام اول '!AX228</f>
        <v>5534848.6772727277</v>
      </c>
      <c r="CH227" s="389">
        <f>'گام اول '!AY228</f>
        <v>1943441.8140909085</v>
      </c>
      <c r="CI227" s="389">
        <f>'گام اول '!AZ228</f>
        <v>0</v>
      </c>
      <c r="CJ227" s="389">
        <f>'گام اول '!BA228</f>
        <v>0</v>
      </c>
      <c r="CK227" s="389">
        <f>'گام اول '!BB228</f>
        <v>0</v>
      </c>
      <c r="CL227" s="389">
        <f>'گام اول '!BC228</f>
        <v>0</v>
      </c>
      <c r="CM227" s="389">
        <f>'گام اول '!BD228</f>
        <v>0</v>
      </c>
      <c r="CN227" s="389">
        <f>'گام اول '!BE228</f>
        <v>0</v>
      </c>
      <c r="CO227" s="389">
        <f>'گام اول '!BF228</f>
        <v>0</v>
      </c>
      <c r="CP227" s="389">
        <f>'گام اول '!BG228</f>
        <v>7478290.4913636362</v>
      </c>
      <c r="CQ227" s="389">
        <f>'گام اول '!BH228</f>
        <v>71590976</v>
      </c>
      <c r="CR227" s="389">
        <f t="shared" si="176"/>
        <v>79069266.818181813</v>
      </c>
      <c r="CS227" s="399">
        <f t="shared" si="197"/>
        <v>6638737.5</v>
      </c>
      <c r="CT227" s="388">
        <f t="shared" si="177"/>
        <v>4107252.4999999995</v>
      </c>
      <c r="CU227" s="389">
        <f t="shared" si="178"/>
        <v>1232175.75</v>
      </c>
      <c r="CV227" s="389">
        <f t="shared" si="179"/>
        <v>1120000</v>
      </c>
      <c r="CW227" s="55">
        <v>0</v>
      </c>
      <c r="CX227" s="389">
        <f t="shared" si="180"/>
        <v>92167432.568181813</v>
      </c>
      <c r="CY227" s="389">
        <f t="shared" si="181"/>
        <v>79069266.818181813</v>
      </c>
      <c r="CZ227" s="389">
        <f t="shared" si="182"/>
        <v>18185931.368181817</v>
      </c>
      <c r="DA227" s="389">
        <f t="shared" si="183"/>
        <v>110353363.93636364</v>
      </c>
      <c r="DB227" s="389">
        <f t="shared" si="184"/>
        <v>100800</v>
      </c>
      <c r="DC227" s="389">
        <f t="shared" si="185"/>
        <v>110454163.93636364</v>
      </c>
      <c r="DD227" s="394">
        <v>0</v>
      </c>
      <c r="DE227" s="389">
        <f t="shared" si="186"/>
        <v>9216743.2568181809</v>
      </c>
      <c r="DF227" s="389">
        <f t="shared" si="187"/>
        <v>4608371.6284090905</v>
      </c>
      <c r="DG227" s="389">
        <f t="shared" si="188"/>
        <v>96629049.051136374</v>
      </c>
      <c r="DH227" s="389">
        <f t="shared" si="189"/>
        <v>11978165.75</v>
      </c>
      <c r="DI227" s="389">
        <f t="shared" si="190"/>
        <v>84650883.301136374</v>
      </c>
      <c r="DJ227" s="389">
        <f t="shared" si="191"/>
        <v>0</v>
      </c>
      <c r="DL227" s="397">
        <f t="shared" si="192"/>
        <v>6638737.5</v>
      </c>
      <c r="DM227" s="397">
        <f t="shared" si="193"/>
        <v>0</v>
      </c>
    </row>
    <row r="228" spans="1:117" s="55" customFormat="1" ht="21" x14ac:dyDescent="0.2">
      <c r="A228" s="191">
        <f t="shared" si="155"/>
        <v>2655495</v>
      </c>
      <c r="B228" s="136">
        <f>'گام اول '!B229</f>
        <v>223</v>
      </c>
      <c r="C228" s="136">
        <f>'گام اول '!C229</f>
        <v>241</v>
      </c>
      <c r="D228" s="136">
        <f>'گام اول '!D229</f>
        <v>13130</v>
      </c>
      <c r="E228" s="136" t="str">
        <f>'گام اول '!E229</f>
        <v>امید</v>
      </c>
      <c r="F228" s="136" t="str">
        <f>'گام اول '!F229</f>
        <v>امانی</v>
      </c>
      <c r="G228" s="136" t="str">
        <f>'گام اول '!G229</f>
        <v xml:space="preserve">اداری </v>
      </c>
      <c r="H228" s="136" t="str">
        <f>'گام اول '!H229</f>
        <v>مازندران</v>
      </c>
      <c r="I228" s="136" t="str">
        <f>'گام اول '!I229</f>
        <v>186-700-4057120-1</v>
      </c>
      <c r="J228" s="136">
        <f>'گام اول '!J229</f>
        <v>2150154072</v>
      </c>
      <c r="K228" s="136" t="str">
        <f>'گام اول '!K229</f>
        <v>0035212409</v>
      </c>
      <c r="L228" s="136" t="str">
        <f>'گام اول '!L229</f>
        <v>مازندران</v>
      </c>
      <c r="M228" s="136" t="str">
        <f>'گام اول '!M229</f>
        <v>اداری-کارشناسی ارشد</v>
      </c>
      <c r="N228" s="120">
        <f>'گام اول '!N229</f>
        <v>0</v>
      </c>
      <c r="O228" s="119">
        <f>'گام اول '!O229</f>
        <v>0</v>
      </c>
      <c r="P228" s="121">
        <f>'گام اول '!P229</f>
        <v>0</v>
      </c>
      <c r="Q228" s="358">
        <f>'گام اول '!Q229</f>
        <v>30</v>
      </c>
      <c r="R228" s="358">
        <f>'گام اول '!R229</f>
        <v>15</v>
      </c>
      <c r="S228" s="358">
        <f>'گام اول '!S229</f>
        <v>0</v>
      </c>
      <c r="T228" s="358">
        <f>'گام اول '!T229</f>
        <v>0</v>
      </c>
      <c r="U228" s="137">
        <f>'گام اول '!U229</f>
        <v>0</v>
      </c>
      <c r="V228" s="120">
        <f>'گام اول '!W229</f>
        <v>0</v>
      </c>
      <c r="W228" s="121">
        <f>'گام اول '!X229</f>
        <v>0</v>
      </c>
      <c r="X228" s="366">
        <f>'گام اول '!Y229</f>
        <v>1</v>
      </c>
      <c r="Y228" s="366">
        <f>'گام اول '!Z229</f>
        <v>1</v>
      </c>
      <c r="Z228" s="138">
        <f>'گام اول '!AA229</f>
        <v>1642901</v>
      </c>
      <c r="AA228" s="138">
        <f>'گام اول '!AB229</f>
        <v>0</v>
      </c>
      <c r="AB228" s="138">
        <f>'گام اول '!AC229</f>
        <v>1642901</v>
      </c>
      <c r="AC228" s="138">
        <f>'گام اول '!AD229</f>
        <v>4500000</v>
      </c>
      <c r="AD228" s="138">
        <f>'گام اول '!AE229</f>
        <v>6000000</v>
      </c>
      <c r="AE228" s="139">
        <f>'گام اول '!AF229</f>
        <v>313644.73636363639</v>
      </c>
      <c r="AF228" s="122">
        <f>'گام اول '!AG229</f>
        <v>49287030</v>
      </c>
      <c r="AG228" s="123">
        <f>'گام اول '!AH229</f>
        <v>0</v>
      </c>
      <c r="AH228" s="123">
        <f>'گام اول '!AI229</f>
        <v>4704671.0454545459</v>
      </c>
      <c r="AI228" s="123">
        <f>'گام اول '!AJ229</f>
        <v>2655495</v>
      </c>
      <c r="AJ228" s="123">
        <f>'گام اول '!AK229</f>
        <v>4500000</v>
      </c>
      <c r="AK228" s="123">
        <f>'گام اول '!AL229</f>
        <v>6000000</v>
      </c>
      <c r="AL228" s="123">
        <f>'گام اول '!AM229</f>
        <v>0</v>
      </c>
      <c r="AM228" s="123">
        <f>'گام اول '!AN229</f>
        <v>0</v>
      </c>
      <c r="AN228" s="123">
        <f>'گام اول '!AO229</f>
        <v>0</v>
      </c>
      <c r="AO228" s="123">
        <f>'گام اول '!AP229</f>
        <v>4000000</v>
      </c>
      <c r="AP228" s="123">
        <f>'گام اول '!AQ229</f>
        <v>0</v>
      </c>
      <c r="AQ228" s="123">
        <f>'گام اول '!AR229</f>
        <v>0</v>
      </c>
      <c r="AR228" s="123">
        <f>'گام اول '!AS229</f>
        <v>0</v>
      </c>
      <c r="AS228" s="375">
        <f>'گام اول '!AT229</f>
        <v>0</v>
      </c>
      <c r="AT228" s="368">
        <f t="shared" si="156"/>
        <v>71147196.045454547</v>
      </c>
      <c r="AU228" s="173">
        <f>'گام اول '!AV229</f>
        <v>49197281.972272724</v>
      </c>
      <c r="AV228" s="141">
        <f>'گام اول '!AW229</f>
        <v>68491701.045454547</v>
      </c>
      <c r="AW228" s="142">
        <f t="shared" si="157"/>
        <v>4794419.0731818192</v>
      </c>
      <c r="AX228" s="75">
        <f t="shared" si="158"/>
        <v>919728.19722727244</v>
      </c>
      <c r="AY228" s="142">
        <f>'گام اول '!AZ229</f>
        <v>0</v>
      </c>
      <c r="AZ228" s="142">
        <f>'گام اول '!BA229</f>
        <v>0</v>
      </c>
      <c r="BA228" s="142">
        <f>'گام اول '!BB229</f>
        <v>0</v>
      </c>
      <c r="BB228" s="142">
        <f>'گام اول '!BC229</f>
        <v>0</v>
      </c>
      <c r="BC228" s="142">
        <f>'گام اول '!BD229</f>
        <v>0</v>
      </c>
      <c r="BD228" s="142">
        <f>'گام اول '!BE229</f>
        <v>0</v>
      </c>
      <c r="BE228" s="142">
        <f>'گام اول '!BF229</f>
        <v>0</v>
      </c>
      <c r="BF228" s="143">
        <f t="shared" si="159"/>
        <v>5714147.2704090914</v>
      </c>
      <c r="BG228" s="140">
        <f t="shared" si="160"/>
        <v>65433048</v>
      </c>
      <c r="BH228" s="144">
        <f t="shared" si="161"/>
        <v>71147196.045454547</v>
      </c>
      <c r="BI228" s="398">
        <f t="shared" si="196"/>
        <v>6638737.5</v>
      </c>
      <c r="BJ228" s="145">
        <f t="shared" si="162"/>
        <v>4107252.4999999995</v>
      </c>
      <c r="BK228" s="145">
        <f t="shared" si="163"/>
        <v>1232175.75</v>
      </c>
      <c r="BL228" s="146">
        <f t="shared" si="164"/>
        <v>1120000</v>
      </c>
      <c r="BM228" s="379">
        <v>0</v>
      </c>
      <c r="BN228" s="147">
        <f t="shared" si="165"/>
        <v>84245361.795454547</v>
      </c>
      <c r="BO228" s="148">
        <f t="shared" si="166"/>
        <v>68491701.045454547</v>
      </c>
      <c r="BP228" s="149">
        <f t="shared" si="167"/>
        <v>15753091.240454547</v>
      </c>
      <c r="BQ228" s="150">
        <f t="shared" si="168"/>
        <v>99998453.035909086</v>
      </c>
      <c r="BR228" s="151">
        <f t="shared" si="169"/>
        <v>100800</v>
      </c>
      <c r="BS228" s="147">
        <f t="shared" si="170"/>
        <v>100099253.03590909</v>
      </c>
      <c r="BT228" s="135">
        <v>0</v>
      </c>
      <c r="BU228" s="148">
        <f t="shared" si="171"/>
        <v>8424536.1795454547</v>
      </c>
      <c r="BV228" s="152">
        <f t="shared" si="172"/>
        <v>4212268.0897727273</v>
      </c>
      <c r="BW228" s="133">
        <f t="shared" si="173"/>
        <v>87462448.766590908</v>
      </c>
      <c r="BX228" s="147">
        <f t="shared" si="174"/>
        <v>11978165.75</v>
      </c>
      <c r="BY228" s="134">
        <f t="shared" si="175"/>
        <v>75484283.016590908</v>
      </c>
      <c r="CD228" s="388">
        <f>'گام اول '!AU229</f>
        <v>71147196.045454547</v>
      </c>
      <c r="CE228" s="389">
        <f>'گام اول '!AV229</f>
        <v>49197281.972272724</v>
      </c>
      <c r="CF228" s="389">
        <f>'گام اول '!AW229</f>
        <v>68491701.045454547</v>
      </c>
      <c r="CG228" s="389">
        <f>'گام اول '!AX229</f>
        <v>4794419.0731818192</v>
      </c>
      <c r="CH228" s="389">
        <f>'گام اول '!AY229</f>
        <v>919728.19722727244</v>
      </c>
      <c r="CI228" s="389">
        <f>'گام اول '!AZ229</f>
        <v>0</v>
      </c>
      <c r="CJ228" s="389">
        <f>'گام اول '!BA229</f>
        <v>0</v>
      </c>
      <c r="CK228" s="389">
        <f>'گام اول '!BB229</f>
        <v>0</v>
      </c>
      <c r="CL228" s="389">
        <f>'گام اول '!BC229</f>
        <v>0</v>
      </c>
      <c r="CM228" s="389">
        <f>'گام اول '!BD229</f>
        <v>0</v>
      </c>
      <c r="CN228" s="389">
        <f>'گام اول '!BE229</f>
        <v>0</v>
      </c>
      <c r="CO228" s="389">
        <f>'گام اول '!BF229</f>
        <v>0</v>
      </c>
      <c r="CP228" s="389">
        <f>'گام اول '!BG229</f>
        <v>5714147.2704090914</v>
      </c>
      <c r="CQ228" s="389">
        <f>'گام اول '!BH229</f>
        <v>65433048</v>
      </c>
      <c r="CR228" s="389">
        <f t="shared" si="176"/>
        <v>71147196.045454547</v>
      </c>
      <c r="CS228" s="399">
        <f t="shared" si="197"/>
        <v>6638737.5</v>
      </c>
      <c r="CT228" s="388">
        <f t="shared" si="177"/>
        <v>4107252.4999999995</v>
      </c>
      <c r="CU228" s="389">
        <f t="shared" si="178"/>
        <v>1232175.75</v>
      </c>
      <c r="CV228" s="389">
        <f t="shared" si="179"/>
        <v>1120000</v>
      </c>
      <c r="CW228" s="55">
        <v>0</v>
      </c>
      <c r="CX228" s="389">
        <f t="shared" si="180"/>
        <v>84245361.795454547</v>
      </c>
      <c r="CY228" s="389">
        <f t="shared" si="181"/>
        <v>68491701.045454547</v>
      </c>
      <c r="CZ228" s="389">
        <f t="shared" si="182"/>
        <v>15753091.240454547</v>
      </c>
      <c r="DA228" s="389">
        <f t="shared" si="183"/>
        <v>99998453.035909086</v>
      </c>
      <c r="DB228" s="389">
        <f t="shared" si="184"/>
        <v>100800</v>
      </c>
      <c r="DC228" s="389">
        <f t="shared" si="185"/>
        <v>100099253.03590909</v>
      </c>
      <c r="DD228" s="394">
        <v>0</v>
      </c>
      <c r="DE228" s="389">
        <f t="shared" si="186"/>
        <v>8424536.1795454547</v>
      </c>
      <c r="DF228" s="389">
        <f t="shared" si="187"/>
        <v>4212268.0897727273</v>
      </c>
      <c r="DG228" s="389">
        <f t="shared" si="188"/>
        <v>87462448.766590908</v>
      </c>
      <c r="DH228" s="389">
        <f t="shared" si="189"/>
        <v>11978165.75</v>
      </c>
      <c r="DI228" s="389">
        <f t="shared" si="190"/>
        <v>75484283.016590908</v>
      </c>
      <c r="DJ228" s="389">
        <f t="shared" si="191"/>
        <v>0</v>
      </c>
      <c r="DL228" s="397">
        <f t="shared" si="192"/>
        <v>6638737.5</v>
      </c>
      <c r="DM228" s="397">
        <f t="shared" si="193"/>
        <v>0</v>
      </c>
    </row>
    <row r="229" spans="1:117" s="55" customFormat="1" ht="21" x14ac:dyDescent="0.2">
      <c r="A229" s="191">
        <f t="shared" si="155"/>
        <v>2655495</v>
      </c>
      <c r="B229" s="136">
        <f>'گام اول '!B230</f>
        <v>224</v>
      </c>
      <c r="C229" s="136">
        <f>'گام اول '!C230</f>
        <v>242</v>
      </c>
      <c r="D229" s="136">
        <f>'گام اول '!D230</f>
        <v>13119</v>
      </c>
      <c r="E229" s="136" t="str">
        <f>'گام اول '!E230</f>
        <v>پیمان</v>
      </c>
      <c r="F229" s="136" t="str">
        <f>'گام اول '!F230</f>
        <v xml:space="preserve">ابراهیمی </v>
      </c>
      <c r="G229" s="136" t="str">
        <f>'گام اول '!G230</f>
        <v xml:space="preserve">اداری </v>
      </c>
      <c r="H229" s="136" t="str">
        <f>'گام اول '!H230</f>
        <v>مازندران</v>
      </c>
      <c r="I229" s="136" t="str">
        <f>'گام اول '!I230</f>
        <v>137-813-4236909-1</v>
      </c>
      <c r="J229" s="136" t="str">
        <f>'گام اول '!J230</f>
        <v>0311568610</v>
      </c>
      <c r="K229" s="136" t="str">
        <f>'گام اول '!K230</f>
        <v>0012869591</v>
      </c>
      <c r="L229" s="136" t="str">
        <f>'گام اول '!L230</f>
        <v>مازندران</v>
      </c>
      <c r="M229" s="136" t="str">
        <f>'گام اول '!M230</f>
        <v>اداری-کارشناسی</v>
      </c>
      <c r="N229" s="120">
        <f>'گام اول '!N230</f>
        <v>0</v>
      </c>
      <c r="O229" s="119">
        <f>'گام اول '!O230</f>
        <v>0</v>
      </c>
      <c r="P229" s="121">
        <f>'گام اول '!P230</f>
        <v>0</v>
      </c>
      <c r="Q229" s="358">
        <f>'گام اول '!Q230</f>
        <v>30</v>
      </c>
      <c r="R229" s="358">
        <f>'گام اول '!R230</f>
        <v>80</v>
      </c>
      <c r="S229" s="358">
        <f>'گام اول '!S230</f>
        <v>0</v>
      </c>
      <c r="T229" s="358">
        <f>'گام اول '!T230</f>
        <v>0</v>
      </c>
      <c r="U229" s="137">
        <f>'گام اول '!U230</f>
        <v>3</v>
      </c>
      <c r="V229" s="120">
        <f>'گام اول '!W230</f>
        <v>0</v>
      </c>
      <c r="W229" s="121">
        <f>'گام اول '!X230</f>
        <v>0</v>
      </c>
      <c r="X229" s="366">
        <f>'گام اول '!Y230</f>
        <v>0</v>
      </c>
      <c r="Y229" s="366">
        <f>'گام اول '!Z230</f>
        <v>0</v>
      </c>
      <c r="Z229" s="138">
        <f>'گام اول '!AA230</f>
        <v>1477052</v>
      </c>
      <c r="AA229" s="138">
        <f>'گام اول '!AB230</f>
        <v>0</v>
      </c>
      <c r="AB229" s="138">
        <f>'گام اول '!AC230</f>
        <v>1477052</v>
      </c>
      <c r="AC229" s="138">
        <f>'گام اول '!AD230</f>
        <v>4500000</v>
      </c>
      <c r="AD229" s="138">
        <f>'گام اول '!AE230</f>
        <v>6000000</v>
      </c>
      <c r="AE229" s="139">
        <f>'گام اول '!AF230</f>
        <v>281982.65454545454</v>
      </c>
      <c r="AF229" s="122">
        <f>'گام اول '!AG230</f>
        <v>44311560</v>
      </c>
      <c r="AG229" s="123">
        <f>'گام اول '!AH230</f>
        <v>0</v>
      </c>
      <c r="AH229" s="123">
        <f>'گام اول '!AI230</f>
        <v>22558612.363636363</v>
      </c>
      <c r="AI229" s="123">
        <f>'گام اول '!AJ230</f>
        <v>0</v>
      </c>
      <c r="AJ229" s="123">
        <f>'گام اول '!AK230</f>
        <v>4500000</v>
      </c>
      <c r="AK229" s="123">
        <f>'گام اول '!AL230</f>
        <v>6000000</v>
      </c>
      <c r="AL229" s="123">
        <f>'گام اول '!AM230</f>
        <v>0</v>
      </c>
      <c r="AM229" s="123">
        <f>'گام اول '!AN230</f>
        <v>0</v>
      </c>
      <c r="AN229" s="123">
        <f>'گام اول '!AO230</f>
        <v>4431156</v>
      </c>
      <c r="AO229" s="123">
        <f>'گام اول '!AP230</f>
        <v>4000000</v>
      </c>
      <c r="AP229" s="123">
        <f>'گام اول '!AQ230</f>
        <v>0</v>
      </c>
      <c r="AQ229" s="123">
        <f>'گام اول '!AR230</f>
        <v>0</v>
      </c>
      <c r="AR229" s="123">
        <f>'گام اول '!AS230</f>
        <v>0</v>
      </c>
      <c r="AS229" s="375">
        <f>'گام اول '!AT230</f>
        <v>0</v>
      </c>
      <c r="AT229" s="368">
        <f t="shared" si="156"/>
        <v>85801328.36363636</v>
      </c>
      <c r="AU229" s="173">
        <f>'گام اول '!AV230</f>
        <v>61174260.298181817</v>
      </c>
      <c r="AV229" s="141">
        <f>'گام اول '!AW230</f>
        <v>81370172.36363636</v>
      </c>
      <c r="AW229" s="142">
        <f t="shared" si="157"/>
        <v>5695912.0654545454</v>
      </c>
      <c r="AX229" s="75">
        <f t="shared" si="158"/>
        <v>2117426.0298181819</v>
      </c>
      <c r="AY229" s="142">
        <f>'گام اول '!AZ230</f>
        <v>0</v>
      </c>
      <c r="AZ229" s="142">
        <f>'گام اول '!BA230</f>
        <v>0</v>
      </c>
      <c r="BA229" s="142">
        <f>'گام اول '!BB230</f>
        <v>0</v>
      </c>
      <c r="BB229" s="142">
        <f>'گام اول '!BC230</f>
        <v>0</v>
      </c>
      <c r="BC229" s="142">
        <f>'گام اول '!BD230</f>
        <v>0</v>
      </c>
      <c r="BD229" s="142">
        <f>'گام اول '!BE230</f>
        <v>0</v>
      </c>
      <c r="BE229" s="142">
        <f>'گام اول '!BF230</f>
        <v>0</v>
      </c>
      <c r="BF229" s="143">
        <f t="shared" si="159"/>
        <v>7813338.0952727273</v>
      </c>
      <c r="BG229" s="140">
        <f t="shared" si="160"/>
        <v>77987990</v>
      </c>
      <c r="BH229" s="144">
        <f t="shared" si="161"/>
        <v>85801328.36363636</v>
      </c>
      <c r="BI229" s="398">
        <f t="shared" si="196"/>
        <v>6638737.5</v>
      </c>
      <c r="BJ229" s="145">
        <f t="shared" si="162"/>
        <v>3692630</v>
      </c>
      <c r="BK229" s="145">
        <f t="shared" si="163"/>
        <v>1107789</v>
      </c>
      <c r="BL229" s="146">
        <f t="shared" si="164"/>
        <v>1120000</v>
      </c>
      <c r="BM229" s="379">
        <v>0</v>
      </c>
      <c r="BN229" s="147">
        <f t="shared" si="165"/>
        <v>98360484.86363636</v>
      </c>
      <c r="BO229" s="148">
        <f t="shared" si="166"/>
        <v>81370172.36363636</v>
      </c>
      <c r="BP229" s="149">
        <f t="shared" si="167"/>
        <v>18715139.643636364</v>
      </c>
      <c r="BQ229" s="150">
        <f t="shared" si="168"/>
        <v>117075624.50727272</v>
      </c>
      <c r="BR229" s="151">
        <f t="shared" si="169"/>
        <v>100800</v>
      </c>
      <c r="BS229" s="147">
        <f t="shared" si="170"/>
        <v>117176424.50727272</v>
      </c>
      <c r="BT229" s="135">
        <v>0</v>
      </c>
      <c r="BU229" s="148">
        <f t="shared" si="171"/>
        <v>9836048.4863636363</v>
      </c>
      <c r="BV229" s="152">
        <f t="shared" si="172"/>
        <v>4918024.2431818182</v>
      </c>
      <c r="BW229" s="133">
        <f t="shared" si="173"/>
        <v>102422351.77772726</v>
      </c>
      <c r="BX229" s="147">
        <f t="shared" si="174"/>
        <v>11439156.5</v>
      </c>
      <c r="BY229" s="134">
        <f t="shared" si="175"/>
        <v>90983195.277727261</v>
      </c>
      <c r="CD229" s="388">
        <f>'گام اول '!AU230</f>
        <v>85801328.36363636</v>
      </c>
      <c r="CE229" s="389">
        <f>'گام اول '!AV230</f>
        <v>61174260.298181817</v>
      </c>
      <c r="CF229" s="389">
        <f>'گام اول '!AW230</f>
        <v>81370172.36363636</v>
      </c>
      <c r="CG229" s="389">
        <f>'گام اول '!AX230</f>
        <v>5695912.0654545454</v>
      </c>
      <c r="CH229" s="389">
        <f>'گام اول '!AY230</f>
        <v>2117426.0298181819</v>
      </c>
      <c r="CI229" s="389">
        <f>'گام اول '!AZ230</f>
        <v>0</v>
      </c>
      <c r="CJ229" s="389">
        <f>'گام اول '!BA230</f>
        <v>0</v>
      </c>
      <c r="CK229" s="389">
        <f>'گام اول '!BB230</f>
        <v>0</v>
      </c>
      <c r="CL229" s="389">
        <f>'گام اول '!BC230</f>
        <v>0</v>
      </c>
      <c r="CM229" s="389">
        <f>'گام اول '!BD230</f>
        <v>0</v>
      </c>
      <c r="CN229" s="389">
        <f>'گام اول '!BE230</f>
        <v>0</v>
      </c>
      <c r="CO229" s="389">
        <f>'گام اول '!BF230</f>
        <v>0</v>
      </c>
      <c r="CP229" s="389">
        <f>'گام اول '!BG230</f>
        <v>7813338.0952727273</v>
      </c>
      <c r="CQ229" s="389">
        <f>'گام اول '!BH230</f>
        <v>77987990</v>
      </c>
      <c r="CR229" s="389">
        <f t="shared" si="176"/>
        <v>85801328.36363636</v>
      </c>
      <c r="CS229" s="399">
        <f t="shared" si="197"/>
        <v>6638737.5</v>
      </c>
      <c r="CT229" s="388">
        <f t="shared" si="177"/>
        <v>3692630</v>
      </c>
      <c r="CU229" s="389">
        <f t="shared" si="178"/>
        <v>1107789</v>
      </c>
      <c r="CV229" s="389">
        <f t="shared" si="179"/>
        <v>1120000</v>
      </c>
      <c r="CW229" s="55">
        <v>0</v>
      </c>
      <c r="CX229" s="389">
        <f t="shared" si="180"/>
        <v>98360484.86363636</v>
      </c>
      <c r="CY229" s="389">
        <f t="shared" si="181"/>
        <v>81370172.36363636</v>
      </c>
      <c r="CZ229" s="389">
        <f t="shared" si="182"/>
        <v>18715139.643636364</v>
      </c>
      <c r="DA229" s="389">
        <f t="shared" si="183"/>
        <v>117075624.50727272</v>
      </c>
      <c r="DB229" s="389">
        <f t="shared" si="184"/>
        <v>100800</v>
      </c>
      <c r="DC229" s="389">
        <f t="shared" si="185"/>
        <v>117176424.50727272</v>
      </c>
      <c r="DD229" s="394">
        <v>0</v>
      </c>
      <c r="DE229" s="389">
        <f t="shared" si="186"/>
        <v>9836048.4863636363</v>
      </c>
      <c r="DF229" s="389">
        <f t="shared" si="187"/>
        <v>4918024.2431818182</v>
      </c>
      <c r="DG229" s="389">
        <f t="shared" si="188"/>
        <v>102422351.77772726</v>
      </c>
      <c r="DH229" s="389">
        <f t="shared" si="189"/>
        <v>11439156.5</v>
      </c>
      <c r="DI229" s="389">
        <f t="shared" si="190"/>
        <v>90983195.277727261</v>
      </c>
      <c r="DJ229" s="389">
        <f t="shared" si="191"/>
        <v>0</v>
      </c>
      <c r="DL229" s="397">
        <f t="shared" si="192"/>
        <v>6638737.5</v>
      </c>
      <c r="DM229" s="397">
        <f t="shared" si="193"/>
        <v>0</v>
      </c>
    </row>
    <row r="230" spans="1:117" s="55" customFormat="1" ht="21" x14ac:dyDescent="0.2">
      <c r="A230" s="191">
        <f t="shared" si="155"/>
        <v>2655495</v>
      </c>
      <c r="B230" s="136">
        <f>'گام اول '!B231</f>
        <v>225</v>
      </c>
      <c r="C230" s="136">
        <f>'گام اول '!C231</f>
        <v>243</v>
      </c>
      <c r="D230" s="136">
        <f>'گام اول '!D231</f>
        <v>13132</v>
      </c>
      <c r="E230" s="136" t="str">
        <f>'گام اول '!E231</f>
        <v>حسن</v>
      </c>
      <c r="F230" s="136" t="str">
        <f>'گام اول '!F231</f>
        <v>علی</v>
      </c>
      <c r="G230" s="136" t="str">
        <f>'گام اول '!G231</f>
        <v xml:space="preserve">اداری </v>
      </c>
      <c r="H230" s="136" t="str">
        <f>'گام اول '!H231</f>
        <v>مازندران</v>
      </c>
      <c r="I230" s="136" t="str">
        <f>'گام اول '!I231</f>
        <v>171-12-3500202-1</v>
      </c>
      <c r="J230" s="136">
        <f>'گام اول '!J231</f>
        <v>2219872998</v>
      </c>
      <c r="K230" s="136" t="str">
        <f>'گام اول '!K231</f>
        <v>0036201930</v>
      </c>
      <c r="L230" s="136" t="str">
        <f>'گام اول '!L231</f>
        <v>مازندران</v>
      </c>
      <c r="M230" s="136" t="str">
        <f>'گام اول '!M231</f>
        <v>اداری-کارشناسی</v>
      </c>
      <c r="N230" s="120">
        <f>'گام اول '!N231</f>
        <v>0</v>
      </c>
      <c r="O230" s="119">
        <f>'گام اول '!O231</f>
        <v>0</v>
      </c>
      <c r="P230" s="121">
        <f>'گام اول '!P231</f>
        <v>0</v>
      </c>
      <c r="Q230" s="358">
        <f>'گام اول '!Q231</f>
        <v>30</v>
      </c>
      <c r="R230" s="358">
        <f>'گام اول '!R231</f>
        <v>70</v>
      </c>
      <c r="S230" s="358">
        <f>'گام اول '!S231</f>
        <v>0</v>
      </c>
      <c r="T230" s="358">
        <f>'گام اول '!T231</f>
        <v>0</v>
      </c>
      <c r="U230" s="137">
        <f>'گام اول '!U231</f>
        <v>2</v>
      </c>
      <c r="V230" s="120">
        <f>'گام اول '!W231</f>
        <v>0</v>
      </c>
      <c r="W230" s="121">
        <f>'گام اول '!X231</f>
        <v>0</v>
      </c>
      <c r="X230" s="366">
        <f>'گام اول '!Y231</f>
        <v>0</v>
      </c>
      <c r="Y230" s="366">
        <f>'گام اول '!Z231</f>
        <v>0</v>
      </c>
      <c r="Z230" s="138">
        <f>'گام اول '!AA231</f>
        <v>1477052</v>
      </c>
      <c r="AA230" s="138">
        <f>'گام اول '!AB231</f>
        <v>46667</v>
      </c>
      <c r="AB230" s="138">
        <f>'گام اول '!AC231</f>
        <v>1523719</v>
      </c>
      <c r="AC230" s="138">
        <f>'گام اول '!AD231</f>
        <v>4500000</v>
      </c>
      <c r="AD230" s="138">
        <f>'گام اول '!AE231</f>
        <v>6000000</v>
      </c>
      <c r="AE230" s="139">
        <f>'گام اول '!AF231</f>
        <v>290891.80909090908</v>
      </c>
      <c r="AF230" s="122">
        <f>'گام اول '!AG231</f>
        <v>44311560</v>
      </c>
      <c r="AG230" s="123">
        <f>'گام اول '!AH231</f>
        <v>1400010</v>
      </c>
      <c r="AH230" s="123">
        <f>'گام اول '!AI231</f>
        <v>20362426.636363637</v>
      </c>
      <c r="AI230" s="123">
        <f>'گام اول '!AJ231</f>
        <v>0</v>
      </c>
      <c r="AJ230" s="123">
        <f>'گام اول '!AK231</f>
        <v>4500000</v>
      </c>
      <c r="AK230" s="123">
        <f>'گام اول '!AL231</f>
        <v>6000000</v>
      </c>
      <c r="AL230" s="123">
        <f>'گام اول '!AM231</f>
        <v>0</v>
      </c>
      <c r="AM230" s="123">
        <f>'گام اول '!AN231</f>
        <v>0</v>
      </c>
      <c r="AN230" s="123">
        <f>'گام اول '!AO231</f>
        <v>3047438</v>
      </c>
      <c r="AO230" s="123">
        <f>'گام اول '!AP231</f>
        <v>4000000</v>
      </c>
      <c r="AP230" s="123">
        <f>'گام اول '!AQ231</f>
        <v>0</v>
      </c>
      <c r="AQ230" s="123">
        <f>'گام اول '!AR231</f>
        <v>0</v>
      </c>
      <c r="AR230" s="123">
        <f>'گام اول '!AS231</f>
        <v>0</v>
      </c>
      <c r="AS230" s="375">
        <f>'گام اول '!AT231</f>
        <v>0</v>
      </c>
      <c r="AT230" s="368">
        <f t="shared" si="156"/>
        <v>83621434.63636364</v>
      </c>
      <c r="AU230" s="173">
        <f>'گام اول '!AV231</f>
        <v>60433816.871818185</v>
      </c>
      <c r="AV230" s="141">
        <f>'گام اول '!AW231</f>
        <v>80573996.63636364</v>
      </c>
      <c r="AW230" s="142">
        <f t="shared" si="157"/>
        <v>5640179.7645454556</v>
      </c>
      <c r="AX230" s="75">
        <f t="shared" si="158"/>
        <v>2043381.6871818185</v>
      </c>
      <c r="AY230" s="142">
        <f>'گام اول '!AZ231</f>
        <v>0</v>
      </c>
      <c r="AZ230" s="142">
        <f>'گام اول '!BA231</f>
        <v>0</v>
      </c>
      <c r="BA230" s="142">
        <f>'گام اول '!BB231</f>
        <v>0</v>
      </c>
      <c r="BB230" s="142">
        <f>'گام اول '!BC231</f>
        <v>0</v>
      </c>
      <c r="BC230" s="142">
        <f>'گام اول '!BD231</f>
        <v>0</v>
      </c>
      <c r="BD230" s="142">
        <f>'گام اول '!BE231</f>
        <v>0</v>
      </c>
      <c r="BE230" s="142">
        <f>'گام اول '!BF231</f>
        <v>0</v>
      </c>
      <c r="BF230" s="143">
        <f t="shared" si="159"/>
        <v>7683561.4517272739</v>
      </c>
      <c r="BG230" s="140">
        <f t="shared" si="160"/>
        <v>75937873</v>
      </c>
      <c r="BH230" s="144">
        <f t="shared" si="161"/>
        <v>83621434.63636364</v>
      </c>
      <c r="BI230" s="398">
        <f t="shared" si="196"/>
        <v>6638737.5</v>
      </c>
      <c r="BJ230" s="145">
        <f t="shared" si="162"/>
        <v>3809297.5</v>
      </c>
      <c r="BK230" s="145">
        <f t="shared" si="163"/>
        <v>1142789.25</v>
      </c>
      <c r="BL230" s="146">
        <f t="shared" si="164"/>
        <v>1120000</v>
      </c>
      <c r="BM230" s="379">
        <v>0</v>
      </c>
      <c r="BN230" s="147">
        <f t="shared" si="165"/>
        <v>96332258.88636364</v>
      </c>
      <c r="BO230" s="148">
        <f t="shared" si="166"/>
        <v>80573996.63636364</v>
      </c>
      <c r="BP230" s="149">
        <f t="shared" si="167"/>
        <v>18532019.226363637</v>
      </c>
      <c r="BQ230" s="150">
        <f t="shared" si="168"/>
        <v>114864278.11272728</v>
      </c>
      <c r="BR230" s="151">
        <f t="shared" si="169"/>
        <v>100800</v>
      </c>
      <c r="BS230" s="147">
        <f t="shared" si="170"/>
        <v>114965078.11272728</v>
      </c>
      <c r="BT230" s="135">
        <v>0</v>
      </c>
      <c r="BU230" s="148">
        <f t="shared" si="171"/>
        <v>9633225.8886363637</v>
      </c>
      <c r="BV230" s="152">
        <f t="shared" si="172"/>
        <v>4816612.9443181818</v>
      </c>
      <c r="BW230" s="133">
        <f t="shared" si="173"/>
        <v>100515239.27977274</v>
      </c>
      <c r="BX230" s="147">
        <f t="shared" si="174"/>
        <v>11590824.25</v>
      </c>
      <c r="BY230" s="134">
        <f t="shared" si="175"/>
        <v>88924415.029772744</v>
      </c>
      <c r="CD230" s="388">
        <f>'گام اول '!AU231</f>
        <v>83621434.63636364</v>
      </c>
      <c r="CE230" s="389">
        <f>'گام اول '!AV231</f>
        <v>60433816.871818185</v>
      </c>
      <c r="CF230" s="389">
        <f>'گام اول '!AW231</f>
        <v>80573996.63636364</v>
      </c>
      <c r="CG230" s="389">
        <f>'گام اول '!AX231</f>
        <v>5640179.7645454556</v>
      </c>
      <c r="CH230" s="389">
        <f>'گام اول '!AY231</f>
        <v>2043381.6871818185</v>
      </c>
      <c r="CI230" s="389">
        <f>'گام اول '!AZ231</f>
        <v>0</v>
      </c>
      <c r="CJ230" s="389">
        <f>'گام اول '!BA231</f>
        <v>0</v>
      </c>
      <c r="CK230" s="389">
        <f>'گام اول '!BB231</f>
        <v>0</v>
      </c>
      <c r="CL230" s="389">
        <f>'گام اول '!BC231</f>
        <v>0</v>
      </c>
      <c r="CM230" s="389">
        <f>'گام اول '!BD231</f>
        <v>0</v>
      </c>
      <c r="CN230" s="389">
        <f>'گام اول '!BE231</f>
        <v>0</v>
      </c>
      <c r="CO230" s="389">
        <f>'گام اول '!BF231</f>
        <v>0</v>
      </c>
      <c r="CP230" s="389">
        <f>'گام اول '!BG231</f>
        <v>7683561.4517272739</v>
      </c>
      <c r="CQ230" s="389">
        <f>'گام اول '!BH231</f>
        <v>75937873</v>
      </c>
      <c r="CR230" s="389">
        <f t="shared" si="176"/>
        <v>83621434.63636364</v>
      </c>
      <c r="CS230" s="399">
        <f t="shared" si="197"/>
        <v>6638737.5</v>
      </c>
      <c r="CT230" s="388">
        <f t="shared" si="177"/>
        <v>3809297.5</v>
      </c>
      <c r="CU230" s="389">
        <f t="shared" si="178"/>
        <v>1142789.25</v>
      </c>
      <c r="CV230" s="389">
        <f t="shared" si="179"/>
        <v>1120000</v>
      </c>
      <c r="CW230" s="55">
        <v>0</v>
      </c>
      <c r="CX230" s="389">
        <f t="shared" si="180"/>
        <v>96332258.88636364</v>
      </c>
      <c r="CY230" s="389">
        <f t="shared" si="181"/>
        <v>80573996.63636364</v>
      </c>
      <c r="CZ230" s="389">
        <f t="shared" si="182"/>
        <v>18532019.226363637</v>
      </c>
      <c r="DA230" s="389">
        <f t="shared" si="183"/>
        <v>114864278.11272728</v>
      </c>
      <c r="DB230" s="389">
        <f t="shared" si="184"/>
        <v>100800</v>
      </c>
      <c r="DC230" s="389">
        <f t="shared" si="185"/>
        <v>114965078.11272728</v>
      </c>
      <c r="DD230" s="394">
        <v>0</v>
      </c>
      <c r="DE230" s="389">
        <f t="shared" si="186"/>
        <v>9633225.8886363637</v>
      </c>
      <c r="DF230" s="389">
        <f t="shared" si="187"/>
        <v>4816612.9443181818</v>
      </c>
      <c r="DG230" s="389">
        <f t="shared" si="188"/>
        <v>100515239.27977274</v>
      </c>
      <c r="DH230" s="389">
        <f t="shared" si="189"/>
        <v>11590824.25</v>
      </c>
      <c r="DI230" s="389">
        <f t="shared" si="190"/>
        <v>88924415.029772744</v>
      </c>
      <c r="DJ230" s="389">
        <f t="shared" si="191"/>
        <v>0</v>
      </c>
      <c r="DL230" s="397">
        <f t="shared" si="192"/>
        <v>6638737.5</v>
      </c>
      <c r="DM230" s="397">
        <f t="shared" si="193"/>
        <v>0</v>
      </c>
    </row>
    <row r="231" spans="1:117" s="55" customFormat="1" ht="21" x14ac:dyDescent="0.2">
      <c r="A231" s="191">
        <f t="shared" si="155"/>
        <v>2655495</v>
      </c>
      <c r="B231" s="136">
        <f>'گام اول '!B232</f>
        <v>226</v>
      </c>
      <c r="C231" s="136">
        <f>'گام اول '!C232</f>
        <v>244</v>
      </c>
      <c r="D231" s="136">
        <f>'گام اول '!D232</f>
        <v>13133</v>
      </c>
      <c r="E231" s="136" t="str">
        <f>'گام اول '!E232</f>
        <v>میلاد</v>
      </c>
      <c r="F231" s="136" t="str">
        <f>'گام اول '!F232</f>
        <v>علی تبار اندروری</v>
      </c>
      <c r="G231" s="136" t="str">
        <f>'گام اول '!G232</f>
        <v xml:space="preserve">اداری </v>
      </c>
      <c r="H231" s="136" t="str">
        <f>'گام اول '!H232</f>
        <v>مازندران</v>
      </c>
      <c r="I231" s="136" t="str">
        <f>'گام اول '!I232</f>
        <v>187-12-4153334-1</v>
      </c>
      <c r="J231" s="136">
        <f>'گام اول '!J232</f>
        <v>2130333710</v>
      </c>
      <c r="K231" s="136" t="str">
        <f>'گام اول '!K232</f>
        <v>0039214679</v>
      </c>
      <c r="L231" s="136" t="str">
        <f>'گام اول '!L232</f>
        <v>مازندران</v>
      </c>
      <c r="M231" s="136" t="str">
        <f>'گام اول '!M232</f>
        <v>اداری-کارشناسی</v>
      </c>
      <c r="N231" s="120">
        <f>'گام اول '!N232</f>
        <v>0</v>
      </c>
      <c r="O231" s="119">
        <f>'گام اول '!O232</f>
        <v>0</v>
      </c>
      <c r="P231" s="121">
        <f>'گام اول '!P232</f>
        <v>0</v>
      </c>
      <c r="Q231" s="358">
        <f>'گام اول '!Q232</f>
        <v>30</v>
      </c>
      <c r="R231" s="358">
        <f>'گام اول '!R232</f>
        <v>20</v>
      </c>
      <c r="S231" s="358">
        <f>'گام اول '!S232</f>
        <v>0</v>
      </c>
      <c r="T231" s="358">
        <f>'گام اول '!T232</f>
        <v>0</v>
      </c>
      <c r="U231" s="137">
        <f>'گام اول '!U232</f>
        <v>0</v>
      </c>
      <c r="V231" s="120">
        <f>'گام اول '!W232</f>
        <v>0</v>
      </c>
      <c r="W231" s="121">
        <f>'گام اول '!X232</f>
        <v>0</v>
      </c>
      <c r="X231" s="366">
        <f>'گام اول '!Y232</f>
        <v>1</v>
      </c>
      <c r="Y231" s="366">
        <f>'گام اول '!Z232</f>
        <v>1</v>
      </c>
      <c r="Z231" s="138">
        <f>'گام اول '!AA232</f>
        <v>1477052</v>
      </c>
      <c r="AA231" s="138">
        <f>'گام اول '!AB232</f>
        <v>0</v>
      </c>
      <c r="AB231" s="138">
        <f>'گام اول '!AC232</f>
        <v>1477052</v>
      </c>
      <c r="AC231" s="138">
        <f>'گام اول '!AD232</f>
        <v>4500000</v>
      </c>
      <c r="AD231" s="138">
        <f>'گام اول '!AE232</f>
        <v>6000000</v>
      </c>
      <c r="AE231" s="139">
        <f>'گام اول '!AF232</f>
        <v>281982.65454545454</v>
      </c>
      <c r="AF231" s="122">
        <f>'گام اول '!AG232</f>
        <v>44311560</v>
      </c>
      <c r="AG231" s="123">
        <f>'گام اول '!AH232</f>
        <v>0</v>
      </c>
      <c r="AH231" s="123">
        <f>'گام اول '!AI232</f>
        <v>5639653.0909090908</v>
      </c>
      <c r="AI231" s="123">
        <f>'گام اول '!AJ232</f>
        <v>2655495</v>
      </c>
      <c r="AJ231" s="123">
        <f>'گام اول '!AK232</f>
        <v>4500000</v>
      </c>
      <c r="AK231" s="123">
        <f>'گام اول '!AL232</f>
        <v>6000000</v>
      </c>
      <c r="AL231" s="123">
        <f>'گام اول '!AM232</f>
        <v>0</v>
      </c>
      <c r="AM231" s="123">
        <f>'گام اول '!AN232</f>
        <v>0</v>
      </c>
      <c r="AN231" s="123">
        <f>'گام اول '!AO232</f>
        <v>0</v>
      </c>
      <c r="AO231" s="123">
        <f>'گام اول '!AP232</f>
        <v>4000000</v>
      </c>
      <c r="AP231" s="123">
        <f>'گام اول '!AQ232</f>
        <v>0</v>
      </c>
      <c r="AQ231" s="123">
        <f>'گام اول '!AR232</f>
        <v>0</v>
      </c>
      <c r="AR231" s="123">
        <f>'گام اول '!AS232</f>
        <v>0</v>
      </c>
      <c r="AS231" s="375">
        <f>'گام اول '!AT232</f>
        <v>0</v>
      </c>
      <c r="AT231" s="368">
        <f t="shared" si="156"/>
        <v>67106708.090909094</v>
      </c>
      <c r="AU231" s="173">
        <f>'گام اول '!AV232</f>
        <v>45439628.174545452</v>
      </c>
      <c r="AV231" s="141">
        <f>'گام اول '!AW232</f>
        <v>64451213.090909094</v>
      </c>
      <c r="AW231" s="142">
        <f t="shared" si="157"/>
        <v>4511584.916363637</v>
      </c>
      <c r="AX231" s="75">
        <f t="shared" si="158"/>
        <v>543962.81745454518</v>
      </c>
      <c r="AY231" s="142">
        <f>'گام اول '!AZ232</f>
        <v>0</v>
      </c>
      <c r="AZ231" s="142">
        <f>'گام اول '!BA232</f>
        <v>0</v>
      </c>
      <c r="BA231" s="142">
        <f>'گام اول '!BB232</f>
        <v>0</v>
      </c>
      <c r="BB231" s="142">
        <f>'گام اول '!BC232</f>
        <v>0</v>
      </c>
      <c r="BC231" s="142">
        <f>'گام اول '!BD232</f>
        <v>0</v>
      </c>
      <c r="BD231" s="142">
        <f>'گام اول '!BE232</f>
        <v>0</v>
      </c>
      <c r="BE231" s="142">
        <f>'گام اول '!BF232</f>
        <v>0</v>
      </c>
      <c r="BF231" s="143">
        <f t="shared" si="159"/>
        <v>5055547.7338181818</v>
      </c>
      <c r="BG231" s="140">
        <f t="shared" si="160"/>
        <v>62051160</v>
      </c>
      <c r="BH231" s="144">
        <f t="shared" si="161"/>
        <v>67106708.090909094</v>
      </c>
      <c r="BI231" s="398">
        <f t="shared" si="196"/>
        <v>6638737.5</v>
      </c>
      <c r="BJ231" s="145">
        <f t="shared" si="162"/>
        <v>3692630</v>
      </c>
      <c r="BK231" s="145">
        <f t="shared" si="163"/>
        <v>1107789</v>
      </c>
      <c r="BL231" s="146">
        <f t="shared" si="164"/>
        <v>1120000</v>
      </c>
      <c r="BM231" s="379">
        <v>0</v>
      </c>
      <c r="BN231" s="147">
        <f t="shared" si="165"/>
        <v>79665864.590909094</v>
      </c>
      <c r="BO231" s="148">
        <f t="shared" si="166"/>
        <v>64451213.090909094</v>
      </c>
      <c r="BP231" s="149">
        <f t="shared" si="167"/>
        <v>14823779.010909092</v>
      </c>
      <c r="BQ231" s="150">
        <f t="shared" si="168"/>
        <v>94489643.601818189</v>
      </c>
      <c r="BR231" s="151">
        <f t="shared" si="169"/>
        <v>100800</v>
      </c>
      <c r="BS231" s="147">
        <f t="shared" si="170"/>
        <v>94590443.601818189</v>
      </c>
      <c r="BT231" s="135">
        <v>0</v>
      </c>
      <c r="BU231" s="148">
        <f t="shared" si="171"/>
        <v>7966586.4590909099</v>
      </c>
      <c r="BV231" s="152">
        <f t="shared" si="172"/>
        <v>3983293.229545455</v>
      </c>
      <c r="BW231" s="133">
        <f t="shared" si="173"/>
        <v>82640563.913181826</v>
      </c>
      <c r="BX231" s="147">
        <f t="shared" si="174"/>
        <v>11439156.5</v>
      </c>
      <c r="BY231" s="134">
        <f t="shared" si="175"/>
        <v>71201407.413181826</v>
      </c>
      <c r="CD231" s="388">
        <f>'گام اول '!AU232</f>
        <v>67106708.090909094</v>
      </c>
      <c r="CE231" s="389">
        <f>'گام اول '!AV232</f>
        <v>45439628.174545452</v>
      </c>
      <c r="CF231" s="389">
        <f>'گام اول '!AW232</f>
        <v>64451213.090909094</v>
      </c>
      <c r="CG231" s="389">
        <f>'گام اول '!AX232</f>
        <v>4511584.916363637</v>
      </c>
      <c r="CH231" s="389">
        <f>'گام اول '!AY232</f>
        <v>543962.81745454518</v>
      </c>
      <c r="CI231" s="389">
        <f>'گام اول '!AZ232</f>
        <v>0</v>
      </c>
      <c r="CJ231" s="389">
        <f>'گام اول '!BA232</f>
        <v>0</v>
      </c>
      <c r="CK231" s="389">
        <f>'گام اول '!BB232</f>
        <v>0</v>
      </c>
      <c r="CL231" s="389">
        <f>'گام اول '!BC232</f>
        <v>0</v>
      </c>
      <c r="CM231" s="389">
        <f>'گام اول '!BD232</f>
        <v>0</v>
      </c>
      <c r="CN231" s="389">
        <f>'گام اول '!BE232</f>
        <v>0</v>
      </c>
      <c r="CO231" s="389">
        <f>'گام اول '!BF232</f>
        <v>0</v>
      </c>
      <c r="CP231" s="389">
        <f>'گام اول '!BG232</f>
        <v>5055547.7338181818</v>
      </c>
      <c r="CQ231" s="389">
        <f>'گام اول '!BH232</f>
        <v>62051160</v>
      </c>
      <c r="CR231" s="389">
        <f t="shared" si="176"/>
        <v>67106708.090909094</v>
      </c>
      <c r="CS231" s="399">
        <f t="shared" si="197"/>
        <v>6638737.5</v>
      </c>
      <c r="CT231" s="388">
        <f t="shared" si="177"/>
        <v>3692630</v>
      </c>
      <c r="CU231" s="389">
        <f t="shared" si="178"/>
        <v>1107789</v>
      </c>
      <c r="CV231" s="389">
        <f t="shared" si="179"/>
        <v>1120000</v>
      </c>
      <c r="CW231" s="55">
        <v>0</v>
      </c>
      <c r="CX231" s="389">
        <f t="shared" si="180"/>
        <v>79665864.590909094</v>
      </c>
      <c r="CY231" s="389">
        <f t="shared" si="181"/>
        <v>64451213.090909094</v>
      </c>
      <c r="CZ231" s="389">
        <f t="shared" si="182"/>
        <v>14823779.010909092</v>
      </c>
      <c r="DA231" s="389">
        <f t="shared" si="183"/>
        <v>94489643.601818189</v>
      </c>
      <c r="DB231" s="389">
        <f t="shared" si="184"/>
        <v>100800</v>
      </c>
      <c r="DC231" s="389">
        <f t="shared" si="185"/>
        <v>94590443.601818189</v>
      </c>
      <c r="DD231" s="394">
        <v>0</v>
      </c>
      <c r="DE231" s="389">
        <f t="shared" si="186"/>
        <v>7966586.4590909099</v>
      </c>
      <c r="DF231" s="389">
        <f t="shared" si="187"/>
        <v>3983293.229545455</v>
      </c>
      <c r="DG231" s="389">
        <f t="shared" si="188"/>
        <v>82640563.913181826</v>
      </c>
      <c r="DH231" s="389">
        <f t="shared" si="189"/>
        <v>11439156.5</v>
      </c>
      <c r="DI231" s="389">
        <f t="shared" si="190"/>
        <v>71201407.413181826</v>
      </c>
      <c r="DJ231" s="389">
        <f t="shared" si="191"/>
        <v>0</v>
      </c>
      <c r="DL231" s="397">
        <f t="shared" si="192"/>
        <v>6638737.5</v>
      </c>
      <c r="DM231" s="397">
        <f t="shared" si="193"/>
        <v>0</v>
      </c>
    </row>
    <row r="232" spans="1:117" s="55" customFormat="1" ht="21" x14ac:dyDescent="0.2">
      <c r="A232" s="191">
        <f t="shared" si="155"/>
        <v>2655495</v>
      </c>
      <c r="B232" s="136">
        <f>'گام اول '!B233</f>
        <v>227</v>
      </c>
      <c r="C232" s="136">
        <f>'گام اول '!C233</f>
        <v>245</v>
      </c>
      <c r="D232" s="136">
        <f>'گام اول '!D233</f>
        <v>13128</v>
      </c>
      <c r="E232" s="136" t="str">
        <f>'گام اول '!E233</f>
        <v>قاسم</v>
      </c>
      <c r="F232" s="136" t="str">
        <f>'گام اول '!F233</f>
        <v>طالبی</v>
      </c>
      <c r="G232" s="136" t="str">
        <f>'گام اول '!G233</f>
        <v xml:space="preserve">اداری </v>
      </c>
      <c r="H232" s="136" t="str">
        <f>'گام اول '!H233</f>
        <v>مازندران</v>
      </c>
      <c r="I232" s="136" t="str">
        <f>'گام اول '!I233</f>
        <v>186-12-4171688-1</v>
      </c>
      <c r="J232" s="136">
        <f>'گام اول '!J233</f>
        <v>2162686163</v>
      </c>
      <c r="K232" s="136" t="str">
        <f>'گام اول '!K233</f>
        <v>0035067334</v>
      </c>
      <c r="L232" s="136" t="str">
        <f>'گام اول '!L233</f>
        <v>مازندران</v>
      </c>
      <c r="M232" s="136" t="str">
        <f>'گام اول '!M233</f>
        <v>اداری-کارشناسی</v>
      </c>
      <c r="N232" s="120">
        <f>'گام اول '!N233</f>
        <v>0</v>
      </c>
      <c r="O232" s="119">
        <f>'گام اول '!O233</f>
        <v>0</v>
      </c>
      <c r="P232" s="121">
        <f>'گام اول '!P233</f>
        <v>0</v>
      </c>
      <c r="Q232" s="358">
        <f>'گام اول '!Q233</f>
        <v>30</v>
      </c>
      <c r="R232" s="358">
        <f>'گام اول '!R233</f>
        <v>40</v>
      </c>
      <c r="S232" s="358">
        <f>'گام اول '!S233</f>
        <v>0</v>
      </c>
      <c r="T232" s="358">
        <f>'گام اول '!T233</f>
        <v>0</v>
      </c>
      <c r="U232" s="137">
        <f>'گام اول '!U233</f>
        <v>0</v>
      </c>
      <c r="V232" s="120">
        <f>'گام اول '!W233</f>
        <v>0</v>
      </c>
      <c r="W232" s="121">
        <f>'گام اول '!X233</f>
        <v>0</v>
      </c>
      <c r="X232" s="366">
        <f>'گام اول '!Y233</f>
        <v>0</v>
      </c>
      <c r="Y232" s="366">
        <f>'گام اول '!Z233</f>
        <v>0</v>
      </c>
      <c r="Z232" s="138">
        <f>'گام اول '!AA233</f>
        <v>1477052</v>
      </c>
      <c r="AA232" s="138">
        <f>'گام اول '!AB233</f>
        <v>0</v>
      </c>
      <c r="AB232" s="138">
        <f>'گام اول '!AC233</f>
        <v>1477052</v>
      </c>
      <c r="AC232" s="138">
        <f>'گام اول '!AD233</f>
        <v>4500000</v>
      </c>
      <c r="AD232" s="138">
        <f>'گام اول '!AE233</f>
        <v>6000000</v>
      </c>
      <c r="AE232" s="139">
        <f>'گام اول '!AF233</f>
        <v>281982.65454545454</v>
      </c>
      <c r="AF232" s="122">
        <f>'گام اول '!AG233</f>
        <v>44311560</v>
      </c>
      <c r="AG232" s="123">
        <f>'گام اول '!AH233</f>
        <v>0</v>
      </c>
      <c r="AH232" s="123">
        <f>'گام اول '!AI233</f>
        <v>11279306.181818182</v>
      </c>
      <c r="AI232" s="123">
        <f>'گام اول '!AJ233</f>
        <v>0</v>
      </c>
      <c r="AJ232" s="123">
        <f>'گام اول '!AK233</f>
        <v>4500000</v>
      </c>
      <c r="AK232" s="123">
        <f>'گام اول '!AL233</f>
        <v>6000000</v>
      </c>
      <c r="AL232" s="123">
        <f>'گام اول '!AM233</f>
        <v>0</v>
      </c>
      <c r="AM232" s="123">
        <f>'گام اول '!AN233</f>
        <v>0</v>
      </c>
      <c r="AN232" s="123">
        <f>'گام اول '!AO233</f>
        <v>0</v>
      </c>
      <c r="AO232" s="123">
        <f>'گام اول '!AP233</f>
        <v>4000000</v>
      </c>
      <c r="AP232" s="123">
        <f>'گام اول '!AQ233</f>
        <v>0</v>
      </c>
      <c r="AQ232" s="123">
        <f>'گام اول '!AR233</f>
        <v>0</v>
      </c>
      <c r="AR232" s="123">
        <f>'گام اول '!AS233</f>
        <v>0</v>
      </c>
      <c r="AS232" s="375">
        <f>'گام اول '!AT233</f>
        <v>0</v>
      </c>
      <c r="AT232" s="368">
        <f t="shared" si="156"/>
        <v>70090866.181818187</v>
      </c>
      <c r="AU232" s="173">
        <f>'گام اول '!AV233</f>
        <v>50684505.549090914</v>
      </c>
      <c r="AV232" s="141">
        <f>'گام اول '!AW233</f>
        <v>70090866.181818187</v>
      </c>
      <c r="AW232" s="142">
        <f t="shared" si="157"/>
        <v>4906360.6327272737</v>
      </c>
      <c r="AX232" s="75">
        <f t="shared" si="158"/>
        <v>1068450.5549090914</v>
      </c>
      <c r="AY232" s="142">
        <f>'گام اول '!AZ233</f>
        <v>0</v>
      </c>
      <c r="AZ232" s="142">
        <f>'گام اول '!BA233</f>
        <v>0</v>
      </c>
      <c r="BA232" s="142">
        <f>'گام اول '!BB233</f>
        <v>0</v>
      </c>
      <c r="BB232" s="142">
        <f>'گام اول '!BC233</f>
        <v>0</v>
      </c>
      <c r="BC232" s="142">
        <f>'گام اول '!BD233</f>
        <v>0</v>
      </c>
      <c r="BD232" s="142">
        <f>'گام اول '!BE233</f>
        <v>0</v>
      </c>
      <c r="BE232" s="142">
        <f>'گام اول '!BF233</f>
        <v>0</v>
      </c>
      <c r="BF232" s="143">
        <f t="shared" si="159"/>
        <v>5974811.1876363652</v>
      </c>
      <c r="BG232" s="140">
        <f t="shared" si="160"/>
        <v>64116054</v>
      </c>
      <c r="BH232" s="144">
        <f t="shared" si="161"/>
        <v>70090866.181818187</v>
      </c>
      <c r="BI232" s="398">
        <f t="shared" si="196"/>
        <v>6638737.5</v>
      </c>
      <c r="BJ232" s="145">
        <f t="shared" si="162"/>
        <v>3692630</v>
      </c>
      <c r="BK232" s="145">
        <f t="shared" si="163"/>
        <v>1107789</v>
      </c>
      <c r="BL232" s="146">
        <f t="shared" si="164"/>
        <v>1120000</v>
      </c>
      <c r="BM232" s="379">
        <v>0</v>
      </c>
      <c r="BN232" s="147">
        <f t="shared" si="165"/>
        <v>82650022.681818187</v>
      </c>
      <c r="BO232" s="148">
        <f t="shared" si="166"/>
        <v>70090866.181818187</v>
      </c>
      <c r="BP232" s="149">
        <f t="shared" si="167"/>
        <v>16120899.221818184</v>
      </c>
      <c r="BQ232" s="150">
        <f t="shared" si="168"/>
        <v>98770921.903636366</v>
      </c>
      <c r="BR232" s="151">
        <f t="shared" si="169"/>
        <v>100800</v>
      </c>
      <c r="BS232" s="147">
        <f t="shared" si="170"/>
        <v>98871721.903636366</v>
      </c>
      <c r="BT232" s="135">
        <v>0</v>
      </c>
      <c r="BU232" s="148">
        <f t="shared" si="171"/>
        <v>8265002.2681818195</v>
      </c>
      <c r="BV232" s="152">
        <f t="shared" si="172"/>
        <v>4132501.1340909097</v>
      </c>
      <c r="BW232" s="133">
        <f t="shared" si="173"/>
        <v>86474218.501363635</v>
      </c>
      <c r="BX232" s="147">
        <f t="shared" si="174"/>
        <v>11439156.5</v>
      </c>
      <c r="BY232" s="134">
        <f t="shared" si="175"/>
        <v>75035062.001363635</v>
      </c>
      <c r="CD232" s="388">
        <f>'گام اول '!AU233</f>
        <v>70090866.181818187</v>
      </c>
      <c r="CE232" s="389">
        <f>'گام اول '!AV233</f>
        <v>50684505.549090914</v>
      </c>
      <c r="CF232" s="389">
        <f>'گام اول '!AW233</f>
        <v>70090866.181818187</v>
      </c>
      <c r="CG232" s="389">
        <f>'گام اول '!AX233</f>
        <v>4906360.6327272737</v>
      </c>
      <c r="CH232" s="389">
        <f>'گام اول '!AY233</f>
        <v>1068450.5549090914</v>
      </c>
      <c r="CI232" s="389">
        <f>'گام اول '!AZ233</f>
        <v>0</v>
      </c>
      <c r="CJ232" s="389">
        <f>'گام اول '!BA233</f>
        <v>0</v>
      </c>
      <c r="CK232" s="389">
        <f>'گام اول '!BB233</f>
        <v>0</v>
      </c>
      <c r="CL232" s="389">
        <f>'گام اول '!BC233</f>
        <v>0</v>
      </c>
      <c r="CM232" s="389">
        <f>'گام اول '!BD233</f>
        <v>0</v>
      </c>
      <c r="CN232" s="389">
        <f>'گام اول '!BE233</f>
        <v>0</v>
      </c>
      <c r="CO232" s="389">
        <f>'گام اول '!BF233</f>
        <v>0</v>
      </c>
      <c r="CP232" s="389">
        <f>'گام اول '!BG233</f>
        <v>5974811.1876363652</v>
      </c>
      <c r="CQ232" s="389">
        <f>'گام اول '!BH233</f>
        <v>64116054</v>
      </c>
      <c r="CR232" s="389">
        <f t="shared" si="176"/>
        <v>70090866.181818187</v>
      </c>
      <c r="CS232" s="399">
        <f t="shared" si="197"/>
        <v>6638737.5</v>
      </c>
      <c r="CT232" s="388">
        <f t="shared" si="177"/>
        <v>3692630</v>
      </c>
      <c r="CU232" s="389">
        <f t="shared" si="178"/>
        <v>1107789</v>
      </c>
      <c r="CV232" s="389">
        <f t="shared" si="179"/>
        <v>1120000</v>
      </c>
      <c r="CW232" s="55">
        <v>0</v>
      </c>
      <c r="CX232" s="389">
        <f t="shared" si="180"/>
        <v>82650022.681818187</v>
      </c>
      <c r="CY232" s="389">
        <f t="shared" si="181"/>
        <v>70090866.181818187</v>
      </c>
      <c r="CZ232" s="389">
        <f t="shared" si="182"/>
        <v>16120899.221818184</v>
      </c>
      <c r="DA232" s="389">
        <f t="shared" si="183"/>
        <v>98770921.903636366</v>
      </c>
      <c r="DB232" s="389">
        <f t="shared" si="184"/>
        <v>100800</v>
      </c>
      <c r="DC232" s="389">
        <f t="shared" si="185"/>
        <v>98871721.903636366</v>
      </c>
      <c r="DD232" s="394">
        <v>0</v>
      </c>
      <c r="DE232" s="389">
        <f t="shared" si="186"/>
        <v>8265002.2681818195</v>
      </c>
      <c r="DF232" s="389">
        <f t="shared" si="187"/>
        <v>4132501.1340909097</v>
      </c>
      <c r="DG232" s="389">
        <f t="shared" si="188"/>
        <v>86474218.501363635</v>
      </c>
      <c r="DH232" s="389">
        <f t="shared" si="189"/>
        <v>11439156.5</v>
      </c>
      <c r="DI232" s="389">
        <f t="shared" si="190"/>
        <v>75035062.001363635</v>
      </c>
      <c r="DJ232" s="389">
        <f t="shared" si="191"/>
        <v>0</v>
      </c>
      <c r="DL232" s="397">
        <f t="shared" si="192"/>
        <v>6638737.5</v>
      </c>
      <c r="DM232" s="397">
        <f t="shared" si="193"/>
        <v>0</v>
      </c>
    </row>
    <row r="233" spans="1:117" s="55" customFormat="1" ht="21" x14ac:dyDescent="0.2">
      <c r="A233" s="191">
        <f t="shared" si="155"/>
        <v>2655495</v>
      </c>
      <c r="B233" s="136">
        <f>'گام اول '!B234</f>
        <v>228</v>
      </c>
      <c r="C233" s="136">
        <f>'گام اول '!C234</f>
        <v>246</v>
      </c>
      <c r="D233" s="136">
        <f>'گام اول '!D234</f>
        <v>13129</v>
      </c>
      <c r="E233" s="136" t="str">
        <f>'گام اول '!E234</f>
        <v xml:space="preserve">محمدرضا </v>
      </c>
      <c r="F233" s="136" t="str">
        <f>'گام اول '!F234</f>
        <v>تیری خطیر</v>
      </c>
      <c r="G233" s="136" t="str">
        <f>'گام اول '!G234</f>
        <v xml:space="preserve">اداری </v>
      </c>
      <c r="H233" s="136" t="str">
        <f>'گام اول '!H234</f>
        <v>مازندران</v>
      </c>
      <c r="I233" s="136" t="str">
        <f>'گام اول '!I234</f>
        <v>162-813-2872942-1</v>
      </c>
      <c r="J233" s="136">
        <f>'گام اول '!J234</f>
        <v>2150239892</v>
      </c>
      <c r="K233" s="136" t="str">
        <f>'گام اول '!K234</f>
        <v>فاقد کد بیمه</v>
      </c>
      <c r="L233" s="136" t="str">
        <f>'گام اول '!L234</f>
        <v>مازندران</v>
      </c>
      <c r="M233" s="136" t="str">
        <f>'گام اول '!M234</f>
        <v>اداری-کاردانی</v>
      </c>
      <c r="N233" s="120">
        <f>'گام اول '!N234</f>
        <v>0</v>
      </c>
      <c r="O233" s="119">
        <f>'گام اول '!O234</f>
        <v>0</v>
      </c>
      <c r="P233" s="121">
        <f>'گام اول '!P234</f>
        <v>0</v>
      </c>
      <c r="Q233" s="358">
        <f>'گام اول '!Q234</f>
        <v>30</v>
      </c>
      <c r="R233" s="358">
        <f>'گام اول '!R234</f>
        <v>60</v>
      </c>
      <c r="S233" s="358">
        <f>'گام اول '!S234</f>
        <v>0</v>
      </c>
      <c r="T233" s="358">
        <f>'گام اول '!T234</f>
        <v>0</v>
      </c>
      <c r="U233" s="137">
        <f>'گام اول '!U234</f>
        <v>0</v>
      </c>
      <c r="V233" s="120">
        <f>'گام اول '!W234</f>
        <v>0</v>
      </c>
      <c r="W233" s="121">
        <f>'گام اول '!X234</f>
        <v>0</v>
      </c>
      <c r="X233" s="366">
        <f>'گام اول '!Y234</f>
        <v>1</v>
      </c>
      <c r="Y233" s="366">
        <f>'گام اول '!Z234</f>
        <v>1</v>
      </c>
      <c r="Z233" s="138">
        <f>'گام اول '!AA234</f>
        <v>1311206</v>
      </c>
      <c r="AA233" s="138">
        <f>'گام اول '!AB234</f>
        <v>0</v>
      </c>
      <c r="AB233" s="138">
        <f>'گام اول '!AC234</f>
        <v>1311206</v>
      </c>
      <c r="AC233" s="138">
        <f>'گام اول '!AD234</f>
        <v>4500000</v>
      </c>
      <c r="AD233" s="138">
        <f>'گام اول '!AE234</f>
        <v>6000000</v>
      </c>
      <c r="AE233" s="139">
        <f>'گام اول '!AF234</f>
        <v>250321.14545454542</v>
      </c>
      <c r="AF233" s="122">
        <f>'گام اول '!AG234</f>
        <v>39336180</v>
      </c>
      <c r="AG233" s="123">
        <f>'گام اول '!AH234</f>
        <v>0</v>
      </c>
      <c r="AH233" s="123">
        <f>'گام اول '!AI234</f>
        <v>15019268.727272725</v>
      </c>
      <c r="AI233" s="123">
        <f>'گام اول '!AJ234</f>
        <v>2655495</v>
      </c>
      <c r="AJ233" s="123">
        <f>'گام اول '!AK234</f>
        <v>4500000</v>
      </c>
      <c r="AK233" s="123">
        <f>'گام اول '!AL234</f>
        <v>6000000</v>
      </c>
      <c r="AL233" s="123">
        <f>'گام اول '!AM234</f>
        <v>0</v>
      </c>
      <c r="AM233" s="123">
        <f>'گام اول '!AN234</f>
        <v>0</v>
      </c>
      <c r="AN233" s="123">
        <f>'گام اول '!AO234</f>
        <v>0</v>
      </c>
      <c r="AO233" s="123">
        <f>'گام اول '!AP234</f>
        <v>4000000</v>
      </c>
      <c r="AP233" s="123">
        <f>'گام اول '!AQ234</f>
        <v>0</v>
      </c>
      <c r="AQ233" s="123">
        <f>'گام اول '!AR234</f>
        <v>0</v>
      </c>
      <c r="AR233" s="123">
        <f>'گام اول '!AS234</f>
        <v>0</v>
      </c>
      <c r="AS233" s="375">
        <f>'گام اول '!AT234</f>
        <v>0</v>
      </c>
      <c r="AT233" s="368">
        <f t="shared" si="156"/>
        <v>71510943.727272719</v>
      </c>
      <c r="AU233" s="173">
        <f>'گام اول '!AV234</f>
        <v>49535567.316363633</v>
      </c>
      <c r="AV233" s="141">
        <f>'گام اول '!AW234</f>
        <v>68855448.727272719</v>
      </c>
      <c r="AW233" s="142">
        <f t="shared" si="157"/>
        <v>4819881.4109090911</v>
      </c>
      <c r="AX233" s="75">
        <f t="shared" si="158"/>
        <v>953556.73163636331</v>
      </c>
      <c r="AY233" s="142">
        <f>'گام اول '!AZ234</f>
        <v>0</v>
      </c>
      <c r="AZ233" s="142">
        <f>'گام اول '!BA234</f>
        <v>0</v>
      </c>
      <c r="BA233" s="142">
        <f>'گام اول '!BB234</f>
        <v>0</v>
      </c>
      <c r="BB233" s="142">
        <f>'گام اول '!BC234</f>
        <v>0</v>
      </c>
      <c r="BC233" s="142">
        <f>'گام اول '!BD234</f>
        <v>0</v>
      </c>
      <c r="BD233" s="142">
        <f>'گام اول '!BE234</f>
        <v>0</v>
      </c>
      <c r="BE233" s="142">
        <f>'گام اول '!BF234</f>
        <v>0</v>
      </c>
      <c r="BF233" s="143">
        <f t="shared" si="159"/>
        <v>5773438.1425454542</v>
      </c>
      <c r="BG233" s="140">
        <f t="shared" si="160"/>
        <v>65737505</v>
      </c>
      <c r="BH233" s="144">
        <f t="shared" si="161"/>
        <v>71510943.727272719</v>
      </c>
      <c r="BI233" s="127">
        <f t="shared" si="194"/>
        <v>6556030</v>
      </c>
      <c r="BJ233" s="145">
        <f t="shared" si="162"/>
        <v>3278015</v>
      </c>
      <c r="BK233" s="145">
        <f t="shared" si="163"/>
        <v>983404.5</v>
      </c>
      <c r="BL233" s="146">
        <f t="shared" si="164"/>
        <v>1120000</v>
      </c>
      <c r="BM233" s="379">
        <v>0</v>
      </c>
      <c r="BN233" s="147">
        <f t="shared" si="165"/>
        <v>83448393.227272719</v>
      </c>
      <c r="BO233" s="148">
        <f t="shared" si="166"/>
        <v>68855448.727272719</v>
      </c>
      <c r="BP233" s="149">
        <f t="shared" si="167"/>
        <v>15836753.207272725</v>
      </c>
      <c r="BQ233" s="150">
        <f t="shared" si="168"/>
        <v>99285146.434545442</v>
      </c>
      <c r="BR233" s="151">
        <f t="shared" si="169"/>
        <v>100800</v>
      </c>
      <c r="BS233" s="147">
        <f t="shared" si="170"/>
        <v>99385946.434545442</v>
      </c>
      <c r="BT233" s="135">
        <v>0</v>
      </c>
      <c r="BU233" s="148">
        <f t="shared" si="171"/>
        <v>8344839.3227272723</v>
      </c>
      <c r="BV233" s="152">
        <f t="shared" si="172"/>
        <v>4172419.6613636361</v>
      </c>
      <c r="BW233" s="133">
        <f t="shared" si="173"/>
        <v>86868687.450454533</v>
      </c>
      <c r="BX233" s="147">
        <f t="shared" si="174"/>
        <v>10817449.5</v>
      </c>
      <c r="BY233" s="134">
        <f t="shared" si="175"/>
        <v>76051237.950454533</v>
      </c>
      <c r="CD233" s="388">
        <f>'گام اول '!AU234</f>
        <v>71510943.727272719</v>
      </c>
      <c r="CE233" s="389">
        <f>'گام اول '!AV234</f>
        <v>49535567.316363633</v>
      </c>
      <c r="CF233" s="389">
        <f>'گام اول '!AW234</f>
        <v>68855448.727272719</v>
      </c>
      <c r="CG233" s="389">
        <f>'گام اول '!AX234</f>
        <v>4819881.4109090911</v>
      </c>
      <c r="CH233" s="389">
        <f>'گام اول '!AY234</f>
        <v>953556.73163636331</v>
      </c>
      <c r="CI233" s="389">
        <f>'گام اول '!AZ234</f>
        <v>0</v>
      </c>
      <c r="CJ233" s="389">
        <f>'گام اول '!BA234</f>
        <v>0</v>
      </c>
      <c r="CK233" s="389">
        <f>'گام اول '!BB234</f>
        <v>0</v>
      </c>
      <c r="CL233" s="389">
        <f>'گام اول '!BC234</f>
        <v>0</v>
      </c>
      <c r="CM233" s="389">
        <f>'گام اول '!BD234</f>
        <v>0</v>
      </c>
      <c r="CN233" s="389">
        <f>'گام اول '!BE234</f>
        <v>0</v>
      </c>
      <c r="CO233" s="389">
        <f>'گام اول '!BF234</f>
        <v>0</v>
      </c>
      <c r="CP233" s="389">
        <f>'گام اول '!BG234</f>
        <v>5773438.1425454542</v>
      </c>
      <c r="CQ233" s="389">
        <f>'گام اول '!BH234</f>
        <v>65737505</v>
      </c>
      <c r="CR233" s="389">
        <f t="shared" si="176"/>
        <v>71510943.727272719</v>
      </c>
      <c r="CS233" s="55">
        <f t="shared" si="195"/>
        <v>6556030</v>
      </c>
      <c r="CT233" s="388">
        <f t="shared" si="177"/>
        <v>3278015</v>
      </c>
      <c r="CU233" s="389">
        <f t="shared" si="178"/>
        <v>983404.5</v>
      </c>
      <c r="CV233" s="389">
        <f t="shared" si="179"/>
        <v>1120000</v>
      </c>
      <c r="CW233" s="55">
        <v>0</v>
      </c>
      <c r="CX233" s="389">
        <f t="shared" si="180"/>
        <v>83448393.227272719</v>
      </c>
      <c r="CY233" s="389">
        <f t="shared" si="181"/>
        <v>68855448.727272719</v>
      </c>
      <c r="CZ233" s="389">
        <f t="shared" si="182"/>
        <v>15836753.207272725</v>
      </c>
      <c r="DA233" s="389">
        <f t="shared" si="183"/>
        <v>99285146.434545442</v>
      </c>
      <c r="DB233" s="389">
        <f t="shared" si="184"/>
        <v>100800</v>
      </c>
      <c r="DC233" s="389">
        <f t="shared" si="185"/>
        <v>99385946.434545442</v>
      </c>
      <c r="DD233" s="394">
        <v>0</v>
      </c>
      <c r="DE233" s="389">
        <f t="shared" si="186"/>
        <v>8344839.3227272723</v>
      </c>
      <c r="DF233" s="389">
        <f t="shared" si="187"/>
        <v>4172419.6613636361</v>
      </c>
      <c r="DG233" s="389">
        <f t="shared" si="188"/>
        <v>86868687.450454533</v>
      </c>
      <c r="DH233" s="389">
        <f t="shared" si="189"/>
        <v>10817449.5</v>
      </c>
      <c r="DI233" s="389">
        <f t="shared" si="190"/>
        <v>76051237.950454533</v>
      </c>
      <c r="DJ233" s="389">
        <f t="shared" si="191"/>
        <v>0</v>
      </c>
      <c r="DL233" s="396">
        <f t="shared" si="192"/>
        <v>6638737.5</v>
      </c>
      <c r="DM233" s="396">
        <f t="shared" si="193"/>
        <v>-82707.5</v>
      </c>
    </row>
    <row r="234" spans="1:117" s="55" customFormat="1" ht="21" x14ac:dyDescent="0.2">
      <c r="A234" s="191">
        <f t="shared" si="155"/>
        <v>2655495</v>
      </c>
      <c r="B234" s="136">
        <f>'گام اول '!B235</f>
        <v>229</v>
      </c>
      <c r="C234" s="136">
        <f>'گام اول '!C235</f>
        <v>247</v>
      </c>
      <c r="D234" s="136">
        <f>'گام اول '!D235</f>
        <v>13009</v>
      </c>
      <c r="E234" s="136" t="str">
        <f>'گام اول '!E235</f>
        <v>احمد</v>
      </c>
      <c r="F234" s="136" t="str">
        <f>'گام اول '!F235</f>
        <v>رحیمی</v>
      </c>
      <c r="G234" s="136" t="str">
        <f>'گام اول '!G235</f>
        <v xml:space="preserve">اداری </v>
      </c>
      <c r="H234" s="136" t="str">
        <f>'گام اول '!H235</f>
        <v>مرکزی</v>
      </c>
      <c r="I234" s="136" t="str">
        <f>'گام اول '!I235</f>
        <v>128-700-4256671-1</v>
      </c>
      <c r="J234" s="136" t="str">
        <f>'گام اول '!J235</f>
        <v>0610041916</v>
      </c>
      <c r="K234" s="136" t="str">
        <f>'گام اول '!K235</f>
        <v>0081421207</v>
      </c>
      <c r="L234" s="136" t="str">
        <f>'گام اول '!L235</f>
        <v>مرکزی</v>
      </c>
      <c r="M234" s="136" t="str">
        <f>'گام اول '!M235</f>
        <v>اداری-کارشناسی</v>
      </c>
      <c r="N234" s="120">
        <f>'گام اول '!N235</f>
        <v>0</v>
      </c>
      <c r="O234" s="119">
        <f>'گام اول '!O235</f>
        <v>0</v>
      </c>
      <c r="P234" s="121">
        <f>'گام اول '!P235</f>
        <v>0</v>
      </c>
      <c r="Q234" s="358">
        <f>'گام اول '!Q235</f>
        <v>30</v>
      </c>
      <c r="R234" s="358">
        <f>'گام اول '!R235</f>
        <v>71</v>
      </c>
      <c r="S234" s="358">
        <f>'گام اول '!S235</f>
        <v>0</v>
      </c>
      <c r="T234" s="358">
        <f>'گام اول '!T235</f>
        <v>0</v>
      </c>
      <c r="U234" s="137">
        <f>'گام اول '!U235</f>
        <v>1</v>
      </c>
      <c r="V234" s="120">
        <f>'گام اول '!W235</f>
        <v>0</v>
      </c>
      <c r="W234" s="121">
        <f>'گام اول '!X235</f>
        <v>0</v>
      </c>
      <c r="X234" s="366">
        <f>'گام اول '!Y235</f>
        <v>0</v>
      </c>
      <c r="Y234" s="366">
        <f>'گام اول '!Z235</f>
        <v>1</v>
      </c>
      <c r="Z234" s="138">
        <f>'گام اول '!AA235</f>
        <v>1477052</v>
      </c>
      <c r="AA234" s="138">
        <f>'گام اول '!AB235</f>
        <v>0</v>
      </c>
      <c r="AB234" s="138">
        <f>'گام اول '!AC235</f>
        <v>1477052</v>
      </c>
      <c r="AC234" s="138">
        <f>'گام اول '!AD235</f>
        <v>4500000</v>
      </c>
      <c r="AD234" s="138">
        <f>'گام اول '!AE235</f>
        <v>6000000</v>
      </c>
      <c r="AE234" s="139">
        <f>'گام اول '!AF235</f>
        <v>281982.65454545454</v>
      </c>
      <c r="AF234" s="122">
        <f>'گام اول '!AG235</f>
        <v>44311560</v>
      </c>
      <c r="AG234" s="123">
        <f>'گام اول '!AH235</f>
        <v>0</v>
      </c>
      <c r="AH234" s="123">
        <f>'گام اول '!AI235</f>
        <v>20020768.472727273</v>
      </c>
      <c r="AI234" s="123">
        <f>'گام اول '!AJ235</f>
        <v>2655495</v>
      </c>
      <c r="AJ234" s="123">
        <f>'گام اول '!AK235</f>
        <v>4500000</v>
      </c>
      <c r="AK234" s="123">
        <f>'گام اول '!AL235</f>
        <v>6000000</v>
      </c>
      <c r="AL234" s="123">
        <f>'گام اول '!AM235</f>
        <v>0</v>
      </c>
      <c r="AM234" s="123">
        <f>'گام اول '!AN235</f>
        <v>0</v>
      </c>
      <c r="AN234" s="123">
        <f>'گام اول '!AO235</f>
        <v>1477052</v>
      </c>
      <c r="AO234" s="123">
        <f>'گام اول '!AP235</f>
        <v>5000000</v>
      </c>
      <c r="AP234" s="123">
        <f>'گام اول '!AQ235</f>
        <v>0</v>
      </c>
      <c r="AQ234" s="123">
        <f>'گام اول '!AR235</f>
        <v>0</v>
      </c>
      <c r="AR234" s="123">
        <f>'گام اول '!AS235</f>
        <v>0</v>
      </c>
      <c r="AS234" s="375">
        <f>'گام اول '!AT235</f>
        <v>0</v>
      </c>
      <c r="AT234" s="368">
        <f t="shared" si="156"/>
        <v>83964875.472727269</v>
      </c>
      <c r="AU234" s="173">
        <f>'گام اول '!AV235</f>
        <v>58744065.479636356</v>
      </c>
      <c r="AV234" s="141">
        <f>'گام اول '!AW235</f>
        <v>79832328.472727269</v>
      </c>
      <c r="AW234" s="142">
        <f t="shared" si="157"/>
        <v>5588262.993090909</v>
      </c>
      <c r="AX234" s="75">
        <f t="shared" si="158"/>
        <v>1874406.5479636358</v>
      </c>
      <c r="AY234" s="142">
        <f>'گام اول '!AZ235</f>
        <v>0</v>
      </c>
      <c r="AZ234" s="142">
        <f>'گام اول '!BA235</f>
        <v>0</v>
      </c>
      <c r="BA234" s="142">
        <f>'گام اول '!BB235</f>
        <v>0</v>
      </c>
      <c r="BB234" s="142">
        <f>'گام اول '!BC235</f>
        <v>0</v>
      </c>
      <c r="BC234" s="142">
        <f>'گام اول '!BD235</f>
        <v>0</v>
      </c>
      <c r="BD234" s="142">
        <f>'گام اول '!BE235</f>
        <v>0</v>
      </c>
      <c r="BE234" s="142">
        <f>'گام اول '!BF235</f>
        <v>0</v>
      </c>
      <c r="BF234" s="143">
        <f t="shared" si="159"/>
        <v>7462669.541054545</v>
      </c>
      <c r="BG234" s="140">
        <f t="shared" si="160"/>
        <v>76502205</v>
      </c>
      <c r="BH234" s="144">
        <f t="shared" si="161"/>
        <v>83964875.472727269</v>
      </c>
      <c r="BI234" s="398">
        <f t="shared" ref="BI234:BI242" si="198">(((885165*30)*3)/12)/30*Q234</f>
        <v>6638737.5</v>
      </c>
      <c r="BJ234" s="145">
        <f t="shared" si="162"/>
        <v>3692630</v>
      </c>
      <c r="BK234" s="145">
        <f t="shared" si="163"/>
        <v>1107789</v>
      </c>
      <c r="BL234" s="146">
        <f t="shared" si="164"/>
        <v>1120000</v>
      </c>
      <c r="BM234" s="379">
        <v>0</v>
      </c>
      <c r="BN234" s="147">
        <f t="shared" si="165"/>
        <v>96524031.972727269</v>
      </c>
      <c r="BO234" s="148">
        <f t="shared" si="166"/>
        <v>79832328.472727269</v>
      </c>
      <c r="BP234" s="149">
        <f t="shared" si="167"/>
        <v>18361435.548727274</v>
      </c>
      <c r="BQ234" s="150">
        <f t="shared" si="168"/>
        <v>114885467.52145454</v>
      </c>
      <c r="BR234" s="151">
        <f t="shared" si="169"/>
        <v>100800</v>
      </c>
      <c r="BS234" s="147">
        <f t="shared" si="170"/>
        <v>114986267.52145454</v>
      </c>
      <c r="BT234" s="135">
        <v>0</v>
      </c>
      <c r="BU234" s="148">
        <f t="shared" si="171"/>
        <v>9652403.1972727273</v>
      </c>
      <c r="BV234" s="152">
        <f t="shared" si="172"/>
        <v>4826201.5986363636</v>
      </c>
      <c r="BW234" s="133">
        <f t="shared" si="173"/>
        <v>100507662.72554545</v>
      </c>
      <c r="BX234" s="147">
        <f t="shared" si="174"/>
        <v>11439156.5</v>
      </c>
      <c r="BY234" s="134">
        <f t="shared" si="175"/>
        <v>89068506.225545451</v>
      </c>
      <c r="CD234" s="388">
        <f>'گام اول '!AU235</f>
        <v>83964875.472727269</v>
      </c>
      <c r="CE234" s="389">
        <f>'گام اول '!AV235</f>
        <v>58744065.479636356</v>
      </c>
      <c r="CF234" s="389">
        <f>'گام اول '!AW235</f>
        <v>79832328.472727269</v>
      </c>
      <c r="CG234" s="389">
        <f>'گام اول '!AX235</f>
        <v>5588262.993090909</v>
      </c>
      <c r="CH234" s="389">
        <f>'گام اول '!AY235</f>
        <v>1874406.5479636358</v>
      </c>
      <c r="CI234" s="389">
        <f>'گام اول '!AZ235</f>
        <v>0</v>
      </c>
      <c r="CJ234" s="389">
        <f>'گام اول '!BA235</f>
        <v>0</v>
      </c>
      <c r="CK234" s="389">
        <f>'گام اول '!BB235</f>
        <v>0</v>
      </c>
      <c r="CL234" s="389">
        <f>'گام اول '!BC235</f>
        <v>0</v>
      </c>
      <c r="CM234" s="389">
        <f>'گام اول '!BD235</f>
        <v>0</v>
      </c>
      <c r="CN234" s="389">
        <f>'گام اول '!BE235</f>
        <v>0</v>
      </c>
      <c r="CO234" s="389">
        <f>'گام اول '!BF235</f>
        <v>0</v>
      </c>
      <c r="CP234" s="389">
        <f>'گام اول '!BG235</f>
        <v>7462669.541054545</v>
      </c>
      <c r="CQ234" s="389">
        <f>'گام اول '!BH235</f>
        <v>76502205</v>
      </c>
      <c r="CR234" s="389">
        <f t="shared" si="176"/>
        <v>83964875.472727269</v>
      </c>
      <c r="CS234" s="399">
        <f t="shared" ref="CS234:CS242" si="199">(885165*30/12*3)/30*Q234</f>
        <v>6638737.5</v>
      </c>
      <c r="CT234" s="388">
        <f t="shared" si="177"/>
        <v>3692630</v>
      </c>
      <c r="CU234" s="389">
        <f t="shared" si="178"/>
        <v>1107789</v>
      </c>
      <c r="CV234" s="389">
        <f t="shared" si="179"/>
        <v>1120000</v>
      </c>
      <c r="CW234" s="55">
        <v>0</v>
      </c>
      <c r="CX234" s="389">
        <f t="shared" si="180"/>
        <v>96524031.972727269</v>
      </c>
      <c r="CY234" s="389">
        <f t="shared" si="181"/>
        <v>79832328.472727269</v>
      </c>
      <c r="CZ234" s="389">
        <f t="shared" si="182"/>
        <v>18361435.548727274</v>
      </c>
      <c r="DA234" s="389">
        <f t="shared" si="183"/>
        <v>114885467.52145454</v>
      </c>
      <c r="DB234" s="389">
        <f t="shared" si="184"/>
        <v>100800</v>
      </c>
      <c r="DC234" s="389">
        <f t="shared" si="185"/>
        <v>114986267.52145454</v>
      </c>
      <c r="DD234" s="394">
        <v>0</v>
      </c>
      <c r="DE234" s="389">
        <f t="shared" si="186"/>
        <v>9652403.1972727273</v>
      </c>
      <c r="DF234" s="389">
        <f t="shared" si="187"/>
        <v>4826201.5986363636</v>
      </c>
      <c r="DG234" s="389">
        <f t="shared" si="188"/>
        <v>100507662.72554545</v>
      </c>
      <c r="DH234" s="389">
        <f t="shared" si="189"/>
        <v>11439156.5</v>
      </c>
      <c r="DI234" s="389">
        <f t="shared" si="190"/>
        <v>89068506.225545451</v>
      </c>
      <c r="DJ234" s="389">
        <f t="shared" si="191"/>
        <v>0</v>
      </c>
      <c r="DL234" s="397">
        <f t="shared" si="192"/>
        <v>6638737.5</v>
      </c>
      <c r="DM234" s="397">
        <f t="shared" si="193"/>
        <v>0</v>
      </c>
    </row>
    <row r="235" spans="1:117" s="55" customFormat="1" ht="21" x14ac:dyDescent="0.2">
      <c r="A235" s="191">
        <f t="shared" si="155"/>
        <v>2655495</v>
      </c>
      <c r="B235" s="136">
        <f>'گام اول '!B236</f>
        <v>230</v>
      </c>
      <c r="C235" s="136">
        <f>'گام اول '!C236</f>
        <v>248</v>
      </c>
      <c r="D235" s="136">
        <f>'گام اول '!D236</f>
        <v>13015</v>
      </c>
      <c r="E235" s="136" t="str">
        <f>'گام اول '!E236</f>
        <v>پیمان</v>
      </c>
      <c r="F235" s="136" t="str">
        <f>'گام اول '!F236</f>
        <v xml:space="preserve"> ضیایی</v>
      </c>
      <c r="G235" s="136" t="str">
        <f>'گام اول '!G236</f>
        <v xml:space="preserve">اداری </v>
      </c>
      <c r="H235" s="136" t="str">
        <f>'گام اول '!H236</f>
        <v>مرکزی</v>
      </c>
      <c r="I235" s="136" t="str">
        <f>'گام اول '!I236</f>
        <v>156-12-4310932-1</v>
      </c>
      <c r="J235" s="136">
        <f>'گام اول '!J236</f>
        <v>3790296937</v>
      </c>
      <c r="K235" s="136" t="str">
        <f>'گام اول '!K236</f>
        <v>0012399966</v>
      </c>
      <c r="L235" s="136" t="str">
        <f>'گام اول '!L236</f>
        <v>مرکزی</v>
      </c>
      <c r="M235" s="136" t="str">
        <f>'گام اول '!M236</f>
        <v>اداری-کارشناسی</v>
      </c>
      <c r="N235" s="120">
        <f>'گام اول '!N236</f>
        <v>0</v>
      </c>
      <c r="O235" s="119">
        <f>'گام اول '!O236</f>
        <v>0</v>
      </c>
      <c r="P235" s="121">
        <f>'گام اول '!P236</f>
        <v>0</v>
      </c>
      <c r="Q235" s="358">
        <f>'گام اول '!Q236</f>
        <v>30</v>
      </c>
      <c r="R235" s="358">
        <f>'گام اول '!R236</f>
        <v>38</v>
      </c>
      <c r="S235" s="358">
        <f>'گام اول '!S236</f>
        <v>0</v>
      </c>
      <c r="T235" s="358">
        <f>'گام اول '!T236</f>
        <v>0</v>
      </c>
      <c r="U235" s="137">
        <f>'گام اول '!U236</f>
        <v>0</v>
      </c>
      <c r="V235" s="120">
        <f>'گام اول '!W236</f>
        <v>0</v>
      </c>
      <c r="W235" s="121">
        <f>'گام اول '!X236</f>
        <v>0</v>
      </c>
      <c r="X235" s="366">
        <f>'گام اول '!Y236</f>
        <v>0</v>
      </c>
      <c r="Y235" s="366">
        <f>'گام اول '!Z236</f>
        <v>1</v>
      </c>
      <c r="Z235" s="138">
        <f>'گام اول '!AA236</f>
        <v>1477052</v>
      </c>
      <c r="AA235" s="138">
        <f>'گام اول '!AB236</f>
        <v>46667</v>
      </c>
      <c r="AB235" s="138">
        <f>'گام اول '!AC236</f>
        <v>1523719</v>
      </c>
      <c r="AC235" s="138">
        <f>'گام اول '!AD236</f>
        <v>4500000</v>
      </c>
      <c r="AD235" s="138">
        <f>'گام اول '!AE236</f>
        <v>6000000</v>
      </c>
      <c r="AE235" s="139">
        <f>'گام اول '!AF236</f>
        <v>290891.80909090908</v>
      </c>
      <c r="AF235" s="122">
        <f>'گام اول '!AG236</f>
        <v>44311560</v>
      </c>
      <c r="AG235" s="123">
        <f>'گام اول '!AH236</f>
        <v>1400010</v>
      </c>
      <c r="AH235" s="123">
        <f>'گام اول '!AI236</f>
        <v>11053888.745454546</v>
      </c>
      <c r="AI235" s="123">
        <f>'گام اول '!AJ236</f>
        <v>2655495</v>
      </c>
      <c r="AJ235" s="123">
        <f>'گام اول '!AK236</f>
        <v>4500000</v>
      </c>
      <c r="AK235" s="123">
        <f>'گام اول '!AL236</f>
        <v>6000000</v>
      </c>
      <c r="AL235" s="123">
        <f>'گام اول '!AM236</f>
        <v>0</v>
      </c>
      <c r="AM235" s="123">
        <f>'گام اول '!AN236</f>
        <v>0</v>
      </c>
      <c r="AN235" s="123">
        <f>'گام اول '!AO236</f>
        <v>0</v>
      </c>
      <c r="AO235" s="123">
        <f>'گام اول '!AP236</f>
        <v>5000000</v>
      </c>
      <c r="AP235" s="123">
        <f>'گام اول '!AQ236</f>
        <v>0</v>
      </c>
      <c r="AQ235" s="123">
        <f>'گام اول '!AR236</f>
        <v>0</v>
      </c>
      <c r="AR235" s="123">
        <f>'گام اول '!AS236</f>
        <v>0</v>
      </c>
      <c r="AS235" s="375">
        <f>'گام اول '!AT236</f>
        <v>0</v>
      </c>
      <c r="AT235" s="368">
        <f t="shared" si="156"/>
        <v>74920953.74545455</v>
      </c>
      <c r="AU235" s="173">
        <f>'گام اول '!AV236</f>
        <v>51706876.63327273</v>
      </c>
      <c r="AV235" s="141">
        <f>'گام اول '!AW236</f>
        <v>72265458.74545455</v>
      </c>
      <c r="AW235" s="142">
        <f t="shared" si="157"/>
        <v>5058582.112181819</v>
      </c>
      <c r="AX235" s="75">
        <f t="shared" si="158"/>
        <v>1170687.663327273</v>
      </c>
      <c r="AY235" s="142">
        <f>'گام اول '!AZ236</f>
        <v>0</v>
      </c>
      <c r="AZ235" s="142">
        <f>'گام اول '!BA236</f>
        <v>0</v>
      </c>
      <c r="BA235" s="142">
        <f>'گام اول '!BB236</f>
        <v>0</v>
      </c>
      <c r="BB235" s="142">
        <f>'گام اول '!BC236</f>
        <v>0</v>
      </c>
      <c r="BC235" s="142">
        <f>'گام اول '!BD236</f>
        <v>0</v>
      </c>
      <c r="BD235" s="142">
        <f>'گام اول '!BE236</f>
        <v>0</v>
      </c>
      <c r="BE235" s="142">
        <f>'گام اول '!BF236</f>
        <v>0</v>
      </c>
      <c r="BF235" s="143">
        <f t="shared" si="159"/>
        <v>6229269.775509092</v>
      </c>
      <c r="BG235" s="140">
        <f t="shared" si="160"/>
        <v>68691683</v>
      </c>
      <c r="BH235" s="144">
        <f t="shared" si="161"/>
        <v>74920953.74545455</v>
      </c>
      <c r="BI235" s="398">
        <f t="shared" si="198"/>
        <v>6638737.5</v>
      </c>
      <c r="BJ235" s="145">
        <f t="shared" si="162"/>
        <v>3809297.5</v>
      </c>
      <c r="BK235" s="145">
        <f t="shared" si="163"/>
        <v>1142789.25</v>
      </c>
      <c r="BL235" s="146">
        <f t="shared" si="164"/>
        <v>1120000</v>
      </c>
      <c r="BM235" s="379">
        <v>0</v>
      </c>
      <c r="BN235" s="147">
        <f t="shared" si="165"/>
        <v>87631777.99545455</v>
      </c>
      <c r="BO235" s="148">
        <f t="shared" si="166"/>
        <v>72265458.74545455</v>
      </c>
      <c r="BP235" s="149">
        <f t="shared" si="167"/>
        <v>16621055.511454547</v>
      </c>
      <c r="BQ235" s="150">
        <f t="shared" si="168"/>
        <v>104252833.5069091</v>
      </c>
      <c r="BR235" s="151">
        <f t="shared" si="169"/>
        <v>100800</v>
      </c>
      <c r="BS235" s="147">
        <f t="shared" si="170"/>
        <v>104353633.5069091</v>
      </c>
      <c r="BT235" s="135">
        <v>0</v>
      </c>
      <c r="BU235" s="148">
        <f t="shared" si="171"/>
        <v>8763177.7995454557</v>
      </c>
      <c r="BV235" s="152">
        <f t="shared" si="172"/>
        <v>4381588.8997727279</v>
      </c>
      <c r="BW235" s="133">
        <f t="shared" si="173"/>
        <v>91208866.807590917</v>
      </c>
      <c r="BX235" s="147">
        <f t="shared" si="174"/>
        <v>11590824.25</v>
      </c>
      <c r="BY235" s="134">
        <f t="shared" si="175"/>
        <v>79618042.557590917</v>
      </c>
      <c r="CD235" s="388">
        <f>'گام اول '!AU236</f>
        <v>74920953.74545455</v>
      </c>
      <c r="CE235" s="389">
        <f>'گام اول '!AV236</f>
        <v>51706876.63327273</v>
      </c>
      <c r="CF235" s="389">
        <f>'گام اول '!AW236</f>
        <v>72265458.74545455</v>
      </c>
      <c r="CG235" s="389">
        <f>'گام اول '!AX236</f>
        <v>5058582.112181819</v>
      </c>
      <c r="CH235" s="389">
        <f>'گام اول '!AY236</f>
        <v>1170687.663327273</v>
      </c>
      <c r="CI235" s="389">
        <f>'گام اول '!AZ236</f>
        <v>0</v>
      </c>
      <c r="CJ235" s="389">
        <f>'گام اول '!BA236</f>
        <v>0</v>
      </c>
      <c r="CK235" s="389">
        <f>'گام اول '!BB236</f>
        <v>0</v>
      </c>
      <c r="CL235" s="389">
        <f>'گام اول '!BC236</f>
        <v>0</v>
      </c>
      <c r="CM235" s="389">
        <f>'گام اول '!BD236</f>
        <v>0</v>
      </c>
      <c r="CN235" s="389">
        <f>'گام اول '!BE236</f>
        <v>0</v>
      </c>
      <c r="CO235" s="389">
        <f>'گام اول '!BF236</f>
        <v>0</v>
      </c>
      <c r="CP235" s="389">
        <f>'گام اول '!BG236</f>
        <v>6229269.775509092</v>
      </c>
      <c r="CQ235" s="389">
        <f>'گام اول '!BH236</f>
        <v>68691683</v>
      </c>
      <c r="CR235" s="389">
        <f t="shared" si="176"/>
        <v>74920953.74545455</v>
      </c>
      <c r="CS235" s="399">
        <f t="shared" si="199"/>
        <v>6638737.5</v>
      </c>
      <c r="CT235" s="388">
        <f t="shared" si="177"/>
        <v>3809297.5</v>
      </c>
      <c r="CU235" s="389">
        <f t="shared" si="178"/>
        <v>1142789.25</v>
      </c>
      <c r="CV235" s="389">
        <f t="shared" si="179"/>
        <v>1120000</v>
      </c>
      <c r="CW235" s="55">
        <v>0</v>
      </c>
      <c r="CX235" s="389">
        <f t="shared" si="180"/>
        <v>87631777.99545455</v>
      </c>
      <c r="CY235" s="389">
        <f t="shared" si="181"/>
        <v>72265458.74545455</v>
      </c>
      <c r="CZ235" s="389">
        <f t="shared" si="182"/>
        <v>16621055.511454547</v>
      </c>
      <c r="DA235" s="389">
        <f t="shared" si="183"/>
        <v>104252833.5069091</v>
      </c>
      <c r="DB235" s="389">
        <f t="shared" si="184"/>
        <v>100800</v>
      </c>
      <c r="DC235" s="389">
        <f t="shared" si="185"/>
        <v>104353633.5069091</v>
      </c>
      <c r="DD235" s="394">
        <v>0</v>
      </c>
      <c r="DE235" s="389">
        <f t="shared" si="186"/>
        <v>8763177.7995454557</v>
      </c>
      <c r="DF235" s="389">
        <f t="shared" si="187"/>
        <v>4381588.8997727279</v>
      </c>
      <c r="DG235" s="389">
        <f t="shared" si="188"/>
        <v>91208866.807590917</v>
      </c>
      <c r="DH235" s="389">
        <f t="shared" si="189"/>
        <v>11590824.25</v>
      </c>
      <c r="DI235" s="389">
        <f t="shared" si="190"/>
        <v>79618042.557590917</v>
      </c>
      <c r="DJ235" s="389">
        <f t="shared" si="191"/>
        <v>0</v>
      </c>
      <c r="DL235" s="397">
        <f t="shared" si="192"/>
        <v>6638737.5</v>
      </c>
      <c r="DM235" s="397">
        <f t="shared" si="193"/>
        <v>0</v>
      </c>
    </row>
    <row r="236" spans="1:117" s="55" customFormat="1" ht="21" x14ac:dyDescent="0.2">
      <c r="A236" s="191">
        <f t="shared" si="155"/>
        <v>2655495</v>
      </c>
      <c r="B236" s="136">
        <f>'گام اول '!B237</f>
        <v>231</v>
      </c>
      <c r="C236" s="136">
        <f>'گام اول '!C237</f>
        <v>249</v>
      </c>
      <c r="D236" s="136">
        <f>'گام اول '!D237</f>
        <v>13008</v>
      </c>
      <c r="E236" s="136" t="str">
        <f>'گام اول '!E237</f>
        <v>سید ابراهیم</v>
      </c>
      <c r="F236" s="136" t="str">
        <f>'گام اول '!F237</f>
        <v>حسینی</v>
      </c>
      <c r="G236" s="136" t="str">
        <f>'گام اول '!G237</f>
        <v xml:space="preserve">اداری </v>
      </c>
      <c r="H236" s="136" t="str">
        <f>'گام اول '!H237</f>
        <v>مرکزی</v>
      </c>
      <c r="I236" s="136" t="str">
        <f>'گام اول '!I237</f>
        <v>128-800-331977-1</v>
      </c>
      <c r="J236" s="136" t="str">
        <f>'گام اول '!J237</f>
        <v>0530809745</v>
      </c>
      <c r="K236" s="136" t="str">
        <f>'گام اول '!K237</f>
        <v>050354602</v>
      </c>
      <c r="L236" s="136" t="str">
        <f>'گام اول '!L237</f>
        <v>مرکزی</v>
      </c>
      <c r="M236" s="136" t="str">
        <f>'گام اول '!M237</f>
        <v>اداری-کارشناسی ارشد</v>
      </c>
      <c r="N236" s="120">
        <f>'گام اول '!N237</f>
        <v>0</v>
      </c>
      <c r="O236" s="119">
        <f>'گام اول '!O237</f>
        <v>0</v>
      </c>
      <c r="P236" s="121">
        <f>'گام اول '!P237</f>
        <v>0</v>
      </c>
      <c r="Q236" s="358">
        <f>'گام اول '!Q237</f>
        <v>30</v>
      </c>
      <c r="R236" s="358">
        <f>'گام اول '!R237</f>
        <v>111</v>
      </c>
      <c r="S236" s="358">
        <f>'گام اول '!S237</f>
        <v>0</v>
      </c>
      <c r="T236" s="358">
        <f>'گام اول '!T237</f>
        <v>0</v>
      </c>
      <c r="U236" s="137">
        <f>'گام اول '!U237</f>
        <v>0</v>
      </c>
      <c r="V236" s="120">
        <f>'گام اول '!W237</f>
        <v>0</v>
      </c>
      <c r="W236" s="121">
        <f>'گام اول '!X237</f>
        <v>0</v>
      </c>
      <c r="X236" s="366">
        <f>'گام اول '!Y237</f>
        <v>2</v>
      </c>
      <c r="Y236" s="366">
        <f>'گام اول '!Z237</f>
        <v>2</v>
      </c>
      <c r="Z236" s="138">
        <f>'گام اول '!AA237</f>
        <v>1642901</v>
      </c>
      <c r="AA236" s="138">
        <f>'گام اول '!AB237</f>
        <v>46667</v>
      </c>
      <c r="AB236" s="138">
        <f>'گام اول '!AC237</f>
        <v>1689568</v>
      </c>
      <c r="AC236" s="138">
        <f>'گام اول '!AD237</f>
        <v>4500000</v>
      </c>
      <c r="AD236" s="138">
        <f>'گام اول '!AE237</f>
        <v>6000000</v>
      </c>
      <c r="AE236" s="139">
        <f>'گام اول '!AF237</f>
        <v>322553.89090909087</v>
      </c>
      <c r="AF236" s="122">
        <f>'گام اول '!AG237</f>
        <v>49287030</v>
      </c>
      <c r="AG236" s="123">
        <f>'گام اول '!AH237</f>
        <v>1400010</v>
      </c>
      <c r="AH236" s="123">
        <f>'گام اول '!AI237</f>
        <v>35803481.890909083</v>
      </c>
      <c r="AI236" s="123">
        <f>'گام اول '!AJ237</f>
        <v>5310990</v>
      </c>
      <c r="AJ236" s="123">
        <f>'گام اول '!AK237</f>
        <v>4500000</v>
      </c>
      <c r="AK236" s="123">
        <f>'گام اول '!AL237</f>
        <v>6000000</v>
      </c>
      <c r="AL236" s="123">
        <f>'گام اول '!AM237</f>
        <v>0</v>
      </c>
      <c r="AM236" s="123">
        <f>'گام اول '!AN237</f>
        <v>0</v>
      </c>
      <c r="AN236" s="123">
        <f>'گام اول '!AO237</f>
        <v>0</v>
      </c>
      <c r="AO236" s="123">
        <f>'گام اول '!AP237</f>
        <v>5000000</v>
      </c>
      <c r="AP236" s="123">
        <f>'گام اول '!AQ237</f>
        <v>0</v>
      </c>
      <c r="AQ236" s="123">
        <f>'گام اول '!AR237</f>
        <v>0</v>
      </c>
      <c r="AR236" s="123">
        <f>'گام اول '!AS237</f>
        <v>0</v>
      </c>
      <c r="AS236" s="375">
        <f>'گام اول '!AT237</f>
        <v>0</v>
      </c>
      <c r="AT236" s="368">
        <f t="shared" si="156"/>
        <v>107301511.89090908</v>
      </c>
      <c r="AU236" s="173">
        <f>'گام اول '!AV237</f>
        <v>79351185.358545437</v>
      </c>
      <c r="AV236" s="141">
        <f>'گام اول '!AW237</f>
        <v>101990521.89090908</v>
      </c>
      <c r="AW236" s="142">
        <f t="shared" si="157"/>
        <v>7139336.5323636364</v>
      </c>
      <c r="AX236" s="75">
        <f t="shared" si="158"/>
        <v>3935118.535854544</v>
      </c>
      <c r="AY236" s="142">
        <f>'گام اول '!AZ237</f>
        <v>0</v>
      </c>
      <c r="AZ236" s="142">
        <f>'گام اول '!BA237</f>
        <v>0</v>
      </c>
      <c r="BA236" s="142">
        <f>'گام اول '!BB237</f>
        <v>0</v>
      </c>
      <c r="BB236" s="142">
        <f>'گام اول '!BC237</f>
        <v>0</v>
      </c>
      <c r="BC236" s="142">
        <f>'گام اول '!BD237</f>
        <v>0</v>
      </c>
      <c r="BD236" s="142">
        <f>'گام اول '!BE237</f>
        <v>0</v>
      </c>
      <c r="BE236" s="142">
        <f>'گام اول '!BF237</f>
        <v>0</v>
      </c>
      <c r="BF236" s="143">
        <f t="shared" si="159"/>
        <v>11074455.068218181</v>
      </c>
      <c r="BG236" s="140">
        <f t="shared" si="160"/>
        <v>96227056</v>
      </c>
      <c r="BH236" s="144">
        <f t="shared" si="161"/>
        <v>107301511.89090908</v>
      </c>
      <c r="BI236" s="398">
        <f t="shared" si="198"/>
        <v>6638737.5</v>
      </c>
      <c r="BJ236" s="145">
        <f t="shared" si="162"/>
        <v>4223920</v>
      </c>
      <c r="BK236" s="145">
        <f t="shared" si="163"/>
        <v>1267176</v>
      </c>
      <c r="BL236" s="146">
        <f t="shared" si="164"/>
        <v>1120000</v>
      </c>
      <c r="BM236" s="379">
        <v>0</v>
      </c>
      <c r="BN236" s="147">
        <f t="shared" si="165"/>
        <v>120551345.39090908</v>
      </c>
      <c r="BO236" s="148">
        <f t="shared" si="166"/>
        <v>101990521.89090908</v>
      </c>
      <c r="BP236" s="149">
        <f t="shared" si="167"/>
        <v>23457820.034909088</v>
      </c>
      <c r="BQ236" s="150">
        <f t="shared" si="168"/>
        <v>144009165.42581818</v>
      </c>
      <c r="BR236" s="151">
        <f t="shared" si="169"/>
        <v>100800</v>
      </c>
      <c r="BS236" s="147">
        <f t="shared" si="170"/>
        <v>144109965.42581818</v>
      </c>
      <c r="BT236" s="135">
        <v>0</v>
      </c>
      <c r="BU236" s="148">
        <f t="shared" si="171"/>
        <v>12055134.539090909</v>
      </c>
      <c r="BV236" s="152">
        <f t="shared" si="172"/>
        <v>6027567.2695454545</v>
      </c>
      <c r="BW236" s="133">
        <f t="shared" si="173"/>
        <v>126027263.61718181</v>
      </c>
      <c r="BX236" s="147">
        <f t="shared" si="174"/>
        <v>12129833.5</v>
      </c>
      <c r="BY236" s="134">
        <f t="shared" si="175"/>
        <v>113897430.11718181</v>
      </c>
      <c r="CD236" s="388">
        <f>'گام اول '!AU237</f>
        <v>107301511.89090908</v>
      </c>
      <c r="CE236" s="389">
        <f>'گام اول '!AV237</f>
        <v>79351185.358545437</v>
      </c>
      <c r="CF236" s="389">
        <f>'گام اول '!AW237</f>
        <v>101990521.89090908</v>
      </c>
      <c r="CG236" s="389">
        <f>'گام اول '!AX237</f>
        <v>7139336.5323636364</v>
      </c>
      <c r="CH236" s="389">
        <f>'گام اول '!AY237</f>
        <v>3935118.535854544</v>
      </c>
      <c r="CI236" s="389">
        <f>'گام اول '!AZ237</f>
        <v>0</v>
      </c>
      <c r="CJ236" s="389">
        <f>'گام اول '!BA237</f>
        <v>0</v>
      </c>
      <c r="CK236" s="389">
        <f>'گام اول '!BB237</f>
        <v>0</v>
      </c>
      <c r="CL236" s="389">
        <f>'گام اول '!BC237</f>
        <v>0</v>
      </c>
      <c r="CM236" s="389">
        <f>'گام اول '!BD237</f>
        <v>0</v>
      </c>
      <c r="CN236" s="389">
        <f>'گام اول '!BE237</f>
        <v>0</v>
      </c>
      <c r="CO236" s="389">
        <f>'گام اول '!BF237</f>
        <v>0</v>
      </c>
      <c r="CP236" s="389">
        <f>'گام اول '!BG237</f>
        <v>11074455.068218181</v>
      </c>
      <c r="CQ236" s="389">
        <f>'گام اول '!BH237</f>
        <v>96227056</v>
      </c>
      <c r="CR236" s="389">
        <f t="shared" si="176"/>
        <v>107301511.89090908</v>
      </c>
      <c r="CS236" s="399">
        <f t="shared" si="199"/>
        <v>6638737.5</v>
      </c>
      <c r="CT236" s="388">
        <f t="shared" si="177"/>
        <v>4223920</v>
      </c>
      <c r="CU236" s="389">
        <f t="shared" si="178"/>
        <v>1267176</v>
      </c>
      <c r="CV236" s="389">
        <f t="shared" si="179"/>
        <v>1120000</v>
      </c>
      <c r="CW236" s="55">
        <v>0</v>
      </c>
      <c r="CX236" s="389">
        <f t="shared" si="180"/>
        <v>120551345.39090908</v>
      </c>
      <c r="CY236" s="389">
        <f t="shared" si="181"/>
        <v>101990521.89090908</v>
      </c>
      <c r="CZ236" s="389">
        <f t="shared" si="182"/>
        <v>23457820.034909088</v>
      </c>
      <c r="DA236" s="389">
        <f t="shared" si="183"/>
        <v>144009165.42581818</v>
      </c>
      <c r="DB236" s="389">
        <f t="shared" si="184"/>
        <v>100800</v>
      </c>
      <c r="DC236" s="389">
        <f t="shared" si="185"/>
        <v>144109965.42581818</v>
      </c>
      <c r="DD236" s="394">
        <v>0</v>
      </c>
      <c r="DE236" s="389">
        <f t="shared" si="186"/>
        <v>12055134.539090909</v>
      </c>
      <c r="DF236" s="389">
        <f t="shared" si="187"/>
        <v>6027567.2695454545</v>
      </c>
      <c r="DG236" s="389">
        <f t="shared" si="188"/>
        <v>126027263.61718181</v>
      </c>
      <c r="DH236" s="389">
        <f t="shared" si="189"/>
        <v>12129833.5</v>
      </c>
      <c r="DI236" s="389">
        <f t="shared" si="190"/>
        <v>113897430.11718181</v>
      </c>
      <c r="DJ236" s="389">
        <f t="shared" si="191"/>
        <v>0</v>
      </c>
      <c r="DL236" s="397">
        <f t="shared" si="192"/>
        <v>6638737.5</v>
      </c>
      <c r="DM236" s="397">
        <f t="shared" si="193"/>
        <v>0</v>
      </c>
    </row>
    <row r="237" spans="1:117" s="55" customFormat="1" ht="21" x14ac:dyDescent="0.2">
      <c r="A237" s="191">
        <f t="shared" si="155"/>
        <v>2655495</v>
      </c>
      <c r="B237" s="136">
        <f>'گام اول '!B238</f>
        <v>232</v>
      </c>
      <c r="C237" s="136">
        <f>'گام اول '!C238</f>
        <v>250</v>
      </c>
      <c r="D237" s="136">
        <f>'گام اول '!D238</f>
        <v>13016</v>
      </c>
      <c r="E237" s="136" t="str">
        <f>'گام اول '!E238</f>
        <v>مسعود</v>
      </c>
      <c r="F237" s="136" t="str">
        <f>'گام اول '!F238</f>
        <v>جلیلوند</v>
      </c>
      <c r="G237" s="136" t="str">
        <f>'گام اول '!G238</f>
        <v xml:space="preserve">اداری </v>
      </c>
      <c r="H237" s="136" t="str">
        <f>'گام اول '!H238</f>
        <v>مرکزی</v>
      </c>
      <c r="I237" s="136" t="str">
        <f>'گام اول '!I238</f>
        <v>434-813-4344853-1</v>
      </c>
      <c r="J237" s="136">
        <f>'گام اول '!J238</f>
        <v>3978755998</v>
      </c>
      <c r="K237" s="136" t="str">
        <f>'گام اول '!K238</f>
        <v>0049408656</v>
      </c>
      <c r="L237" s="136" t="str">
        <f>'گام اول '!L238</f>
        <v>مرکزی</v>
      </c>
      <c r="M237" s="136" t="str">
        <f>'گام اول '!M238</f>
        <v>اداری-کارشناسی ارشد</v>
      </c>
      <c r="N237" s="120">
        <f>'گام اول '!N238</f>
        <v>0</v>
      </c>
      <c r="O237" s="119">
        <f>'گام اول '!O238</f>
        <v>0</v>
      </c>
      <c r="P237" s="121">
        <f>'گام اول '!P238</f>
        <v>0</v>
      </c>
      <c r="Q237" s="358">
        <f>'گام اول '!Q238</f>
        <v>30</v>
      </c>
      <c r="R237" s="358">
        <f>'گام اول '!R238</f>
        <v>30</v>
      </c>
      <c r="S237" s="358">
        <f>'گام اول '!S238</f>
        <v>0</v>
      </c>
      <c r="T237" s="358">
        <f>'گام اول '!T238</f>
        <v>0</v>
      </c>
      <c r="U237" s="137">
        <f>'گام اول '!U238</f>
        <v>1</v>
      </c>
      <c r="V237" s="120">
        <f>'گام اول '!W238</f>
        <v>0</v>
      </c>
      <c r="W237" s="121">
        <f>'گام اول '!X238</f>
        <v>0</v>
      </c>
      <c r="X237" s="366">
        <f>'گام اول '!Y238</f>
        <v>1</v>
      </c>
      <c r="Y237" s="366">
        <f>'گام اول '!Z238</f>
        <v>1</v>
      </c>
      <c r="Z237" s="138">
        <f>'گام اول '!AA238</f>
        <v>1642901</v>
      </c>
      <c r="AA237" s="138">
        <f>'گام اول '!AB238</f>
        <v>46667</v>
      </c>
      <c r="AB237" s="138">
        <f>'گام اول '!AC238</f>
        <v>1689568</v>
      </c>
      <c r="AC237" s="138">
        <f>'گام اول '!AD238</f>
        <v>4500000</v>
      </c>
      <c r="AD237" s="138">
        <f>'گام اول '!AE238</f>
        <v>6000000</v>
      </c>
      <c r="AE237" s="139">
        <f>'گام اول '!AF238</f>
        <v>322553.89090909087</v>
      </c>
      <c r="AF237" s="122">
        <f>'گام اول '!AG238</f>
        <v>49287030</v>
      </c>
      <c r="AG237" s="123">
        <f>'گام اول '!AH238</f>
        <v>1400010</v>
      </c>
      <c r="AH237" s="123">
        <f>'گام اول '!AI238</f>
        <v>9676616.7272727266</v>
      </c>
      <c r="AI237" s="123">
        <f>'گام اول '!AJ238</f>
        <v>2655495</v>
      </c>
      <c r="AJ237" s="123">
        <f>'گام اول '!AK238</f>
        <v>4500000</v>
      </c>
      <c r="AK237" s="123">
        <f>'گام اول '!AL238</f>
        <v>6000000</v>
      </c>
      <c r="AL237" s="123">
        <f>'گام اول '!AM238</f>
        <v>0</v>
      </c>
      <c r="AM237" s="123">
        <f>'گام اول '!AN238</f>
        <v>0</v>
      </c>
      <c r="AN237" s="123">
        <f>'گام اول '!AO238</f>
        <v>1689568</v>
      </c>
      <c r="AO237" s="123">
        <f>'گام اول '!AP238</f>
        <v>5000000</v>
      </c>
      <c r="AP237" s="123">
        <f>'گام اول '!AQ238</f>
        <v>0</v>
      </c>
      <c r="AQ237" s="123">
        <f>'گام اول '!AR238</f>
        <v>0</v>
      </c>
      <c r="AR237" s="123">
        <f>'گام اول '!AS238</f>
        <v>0</v>
      </c>
      <c r="AS237" s="375">
        <f>'گام اول '!AT238</f>
        <v>0</v>
      </c>
      <c r="AT237" s="368">
        <f t="shared" si="156"/>
        <v>80208719.727272719</v>
      </c>
      <c r="AU237" s="173">
        <f>'گام اول '!AV238</f>
        <v>55053200.75636363</v>
      </c>
      <c r="AV237" s="141">
        <f>'گام اول '!AW238</f>
        <v>75863656.727272719</v>
      </c>
      <c r="AW237" s="142">
        <f t="shared" si="157"/>
        <v>5310455.9709090907</v>
      </c>
      <c r="AX237" s="75">
        <f t="shared" si="158"/>
        <v>1505320.0756363631</v>
      </c>
      <c r="AY237" s="142">
        <f>'گام اول '!AZ238</f>
        <v>0</v>
      </c>
      <c r="AZ237" s="142">
        <f>'گام اول '!BA238</f>
        <v>0</v>
      </c>
      <c r="BA237" s="142">
        <f>'گام اول '!BB238</f>
        <v>0</v>
      </c>
      <c r="BB237" s="142">
        <f>'گام اول '!BC238</f>
        <v>0</v>
      </c>
      <c r="BC237" s="142">
        <f>'گام اول '!BD238</f>
        <v>0</v>
      </c>
      <c r="BD237" s="142">
        <f>'گام اول '!BE238</f>
        <v>0</v>
      </c>
      <c r="BE237" s="142">
        <f>'گام اول '!BF238</f>
        <v>0</v>
      </c>
      <c r="BF237" s="143">
        <f t="shared" si="159"/>
        <v>6815776.0465454534</v>
      </c>
      <c r="BG237" s="140">
        <f t="shared" si="160"/>
        <v>73392943</v>
      </c>
      <c r="BH237" s="144">
        <f t="shared" si="161"/>
        <v>80208719.727272719</v>
      </c>
      <c r="BI237" s="398">
        <f t="shared" si="198"/>
        <v>6638737.5</v>
      </c>
      <c r="BJ237" s="145">
        <f t="shared" si="162"/>
        <v>4223920</v>
      </c>
      <c r="BK237" s="145">
        <f t="shared" si="163"/>
        <v>1267176</v>
      </c>
      <c r="BL237" s="146">
        <f t="shared" si="164"/>
        <v>1120000</v>
      </c>
      <c r="BM237" s="379">
        <v>0</v>
      </c>
      <c r="BN237" s="147">
        <f t="shared" si="165"/>
        <v>93458553.227272719</v>
      </c>
      <c r="BO237" s="148">
        <f t="shared" si="166"/>
        <v>75863656.727272719</v>
      </c>
      <c r="BP237" s="149">
        <f t="shared" si="167"/>
        <v>17448641.047272727</v>
      </c>
      <c r="BQ237" s="150">
        <f t="shared" si="168"/>
        <v>110907194.27454545</v>
      </c>
      <c r="BR237" s="151">
        <f t="shared" si="169"/>
        <v>100800</v>
      </c>
      <c r="BS237" s="147">
        <f t="shared" si="170"/>
        <v>111007994.27454545</v>
      </c>
      <c r="BT237" s="135">
        <v>0</v>
      </c>
      <c r="BU237" s="148">
        <f t="shared" si="171"/>
        <v>9345855.3227272723</v>
      </c>
      <c r="BV237" s="152">
        <f t="shared" si="172"/>
        <v>4672927.6613636361</v>
      </c>
      <c r="BW237" s="133">
        <f t="shared" si="173"/>
        <v>96989211.290454537</v>
      </c>
      <c r="BX237" s="147">
        <f t="shared" si="174"/>
        <v>12129833.5</v>
      </c>
      <c r="BY237" s="134">
        <f t="shared" si="175"/>
        <v>84859377.790454537</v>
      </c>
      <c r="CD237" s="388">
        <f>'گام اول '!AU238</f>
        <v>80208719.727272719</v>
      </c>
      <c r="CE237" s="389">
        <f>'گام اول '!AV238</f>
        <v>55053200.75636363</v>
      </c>
      <c r="CF237" s="389">
        <f>'گام اول '!AW238</f>
        <v>75863656.727272719</v>
      </c>
      <c r="CG237" s="389">
        <f>'گام اول '!AX238</f>
        <v>5310455.9709090907</v>
      </c>
      <c r="CH237" s="389">
        <f>'گام اول '!AY238</f>
        <v>1505320.0756363631</v>
      </c>
      <c r="CI237" s="389">
        <f>'گام اول '!AZ238</f>
        <v>0</v>
      </c>
      <c r="CJ237" s="389">
        <f>'گام اول '!BA238</f>
        <v>0</v>
      </c>
      <c r="CK237" s="389">
        <f>'گام اول '!BB238</f>
        <v>0</v>
      </c>
      <c r="CL237" s="389">
        <f>'گام اول '!BC238</f>
        <v>0</v>
      </c>
      <c r="CM237" s="389">
        <f>'گام اول '!BD238</f>
        <v>0</v>
      </c>
      <c r="CN237" s="389">
        <f>'گام اول '!BE238</f>
        <v>0</v>
      </c>
      <c r="CO237" s="389">
        <f>'گام اول '!BF238</f>
        <v>0</v>
      </c>
      <c r="CP237" s="389">
        <f>'گام اول '!BG238</f>
        <v>6815776.0465454534</v>
      </c>
      <c r="CQ237" s="389">
        <f>'گام اول '!BH238</f>
        <v>73392943</v>
      </c>
      <c r="CR237" s="389">
        <f t="shared" si="176"/>
        <v>80208719.727272719</v>
      </c>
      <c r="CS237" s="399">
        <f t="shared" si="199"/>
        <v>6638737.5</v>
      </c>
      <c r="CT237" s="388">
        <f t="shared" si="177"/>
        <v>4223920</v>
      </c>
      <c r="CU237" s="389">
        <f t="shared" si="178"/>
        <v>1267176</v>
      </c>
      <c r="CV237" s="389">
        <f t="shared" si="179"/>
        <v>1120000</v>
      </c>
      <c r="CW237" s="55">
        <v>0</v>
      </c>
      <c r="CX237" s="389">
        <f t="shared" si="180"/>
        <v>93458553.227272719</v>
      </c>
      <c r="CY237" s="389">
        <f t="shared" si="181"/>
        <v>75863656.727272719</v>
      </c>
      <c r="CZ237" s="389">
        <f t="shared" si="182"/>
        <v>17448641.047272727</v>
      </c>
      <c r="DA237" s="389">
        <f t="shared" si="183"/>
        <v>110907194.27454545</v>
      </c>
      <c r="DB237" s="389">
        <f t="shared" si="184"/>
        <v>100800</v>
      </c>
      <c r="DC237" s="389">
        <f t="shared" si="185"/>
        <v>111007994.27454545</v>
      </c>
      <c r="DD237" s="394">
        <v>0</v>
      </c>
      <c r="DE237" s="389">
        <f t="shared" si="186"/>
        <v>9345855.3227272723</v>
      </c>
      <c r="DF237" s="389">
        <f t="shared" si="187"/>
        <v>4672927.6613636361</v>
      </c>
      <c r="DG237" s="389">
        <f t="shared" si="188"/>
        <v>96989211.290454537</v>
      </c>
      <c r="DH237" s="389">
        <f t="shared" si="189"/>
        <v>12129833.5</v>
      </c>
      <c r="DI237" s="389">
        <f t="shared" si="190"/>
        <v>84859377.790454537</v>
      </c>
      <c r="DJ237" s="389">
        <f t="shared" si="191"/>
        <v>0</v>
      </c>
      <c r="DL237" s="397">
        <f t="shared" si="192"/>
        <v>6638737.5</v>
      </c>
      <c r="DM237" s="397">
        <f t="shared" si="193"/>
        <v>0</v>
      </c>
    </row>
    <row r="238" spans="1:117" s="55" customFormat="1" ht="21" x14ac:dyDescent="0.2">
      <c r="A238" s="191">
        <f t="shared" si="155"/>
        <v>2655495</v>
      </c>
      <c r="B238" s="136">
        <f>'گام اول '!B239</f>
        <v>233</v>
      </c>
      <c r="C238" s="136">
        <f>'گام اول '!C239</f>
        <v>252</v>
      </c>
      <c r="D238" s="136">
        <f>'گام اول '!D239</f>
        <v>13554</v>
      </c>
      <c r="E238" s="136" t="str">
        <f>'گام اول '!E239</f>
        <v>رضا</v>
      </c>
      <c r="F238" s="136" t="str">
        <f>'گام اول '!F239</f>
        <v>صادقی</v>
      </c>
      <c r="G238" s="136" t="str">
        <f>'گام اول '!G239</f>
        <v xml:space="preserve">اداری </v>
      </c>
      <c r="H238" s="136" t="str">
        <f>'گام اول '!H239</f>
        <v>هرمزگان</v>
      </c>
      <c r="I238" s="136" t="str">
        <f>'گام اول '!I239</f>
        <v>389-813-4050683-1</v>
      </c>
      <c r="J238" s="136" t="str">
        <f>'گام اول '!J239</f>
        <v>3380407097</v>
      </c>
      <c r="K238" s="136">
        <f>'گام اول '!K239</f>
        <v>0</v>
      </c>
      <c r="L238" s="136" t="str">
        <f>'گام اول '!L239</f>
        <v>هرمزگان</v>
      </c>
      <c r="M238" s="136" t="str">
        <f>'گام اول '!M239</f>
        <v>اداری-کارشناسی ارشد</v>
      </c>
      <c r="N238" s="120">
        <f>'گام اول '!N239</f>
        <v>0</v>
      </c>
      <c r="O238" s="119">
        <f>'گام اول '!O239</f>
        <v>0</v>
      </c>
      <c r="P238" s="121">
        <f>'گام اول '!P239</f>
        <v>0</v>
      </c>
      <c r="Q238" s="358">
        <f>'گام اول '!Q239</f>
        <v>30</v>
      </c>
      <c r="R238" s="358">
        <f>'گام اول '!R239</f>
        <v>58</v>
      </c>
      <c r="S238" s="358">
        <f>'گام اول '!S239</f>
        <v>0</v>
      </c>
      <c r="T238" s="358">
        <f>'گام اول '!T239</f>
        <v>0</v>
      </c>
      <c r="U238" s="137">
        <f>'گام اول '!U239</f>
        <v>0</v>
      </c>
      <c r="V238" s="120">
        <f>'گام اول '!W239</f>
        <v>0</v>
      </c>
      <c r="W238" s="121">
        <f>'گام اول '!X239</f>
        <v>0</v>
      </c>
      <c r="X238" s="366">
        <f>'گام اول '!Y239</f>
        <v>0</v>
      </c>
      <c r="Y238" s="366">
        <f>'گام اول '!Z239</f>
        <v>0</v>
      </c>
      <c r="Z238" s="138">
        <f>'گام اول '!AA239</f>
        <v>1642901</v>
      </c>
      <c r="AA238" s="138">
        <f>'گام اول '!AB239</f>
        <v>46667</v>
      </c>
      <c r="AB238" s="138">
        <f>'گام اول '!AC239</f>
        <v>1689568</v>
      </c>
      <c r="AC238" s="138">
        <f>'گام اول '!AD239</f>
        <v>4500000</v>
      </c>
      <c r="AD238" s="138">
        <f>'گام اول '!AE239</f>
        <v>6000000</v>
      </c>
      <c r="AE238" s="139">
        <f>'گام اول '!AF239</f>
        <v>322553.89090909087</v>
      </c>
      <c r="AF238" s="122">
        <f>'گام اول '!AG239</f>
        <v>49287030</v>
      </c>
      <c r="AG238" s="123">
        <f>'گام اول '!AH239</f>
        <v>1400010</v>
      </c>
      <c r="AH238" s="123">
        <f>'گام اول '!AI239</f>
        <v>18708125.672727272</v>
      </c>
      <c r="AI238" s="123">
        <f>'گام اول '!AJ239</f>
        <v>0</v>
      </c>
      <c r="AJ238" s="123">
        <f>'گام اول '!AK239</f>
        <v>4500000</v>
      </c>
      <c r="AK238" s="123">
        <f>'گام اول '!AL239</f>
        <v>6000000</v>
      </c>
      <c r="AL238" s="123">
        <f>'گام اول '!AM239</f>
        <v>0</v>
      </c>
      <c r="AM238" s="123">
        <f>'گام اول '!AN239</f>
        <v>0</v>
      </c>
      <c r="AN238" s="123">
        <f>'گام اول '!AO239</f>
        <v>0</v>
      </c>
      <c r="AO238" s="123">
        <f>'گام اول '!AP239</f>
        <v>3800000</v>
      </c>
      <c r="AP238" s="123">
        <f>'گام اول '!AQ239</f>
        <v>0</v>
      </c>
      <c r="AQ238" s="123">
        <f>'گام اول '!AR239</f>
        <v>0</v>
      </c>
      <c r="AR238" s="123">
        <f>'گام اول '!AS239</f>
        <v>0</v>
      </c>
      <c r="AS238" s="375">
        <f>'گام اول '!AT239</f>
        <v>0</v>
      </c>
      <c r="AT238" s="368">
        <f t="shared" si="156"/>
        <v>83695165.672727272</v>
      </c>
      <c r="AU238" s="173">
        <f>'گام اول '!AV239</f>
        <v>63536504.075636365</v>
      </c>
      <c r="AV238" s="141">
        <f>'گام اول '!AW239</f>
        <v>83695165.672727272</v>
      </c>
      <c r="AW238" s="142">
        <f t="shared" si="157"/>
        <v>5858661.5970909093</v>
      </c>
      <c r="AX238" s="75">
        <f t="shared" si="158"/>
        <v>2353650.4075636365</v>
      </c>
      <c r="AY238" s="142">
        <f>'گام اول '!AZ239</f>
        <v>0</v>
      </c>
      <c r="AZ238" s="142">
        <f>'گام اول '!BA239</f>
        <v>0</v>
      </c>
      <c r="BA238" s="142">
        <f>'گام اول '!BB239</f>
        <v>0</v>
      </c>
      <c r="BB238" s="142">
        <f>'گام اول '!BC239</f>
        <v>0</v>
      </c>
      <c r="BC238" s="142">
        <f>'گام اول '!BD239</f>
        <v>0</v>
      </c>
      <c r="BD238" s="142">
        <f>'گام اول '!BE239</f>
        <v>0</v>
      </c>
      <c r="BE238" s="142">
        <f>'گام اول '!BF239</f>
        <v>0</v>
      </c>
      <c r="BF238" s="143">
        <f t="shared" si="159"/>
        <v>8212312.0046545453</v>
      </c>
      <c r="BG238" s="140">
        <f t="shared" si="160"/>
        <v>75482853</v>
      </c>
      <c r="BH238" s="144">
        <f t="shared" si="161"/>
        <v>83695165.672727272</v>
      </c>
      <c r="BI238" s="398">
        <f t="shared" si="198"/>
        <v>6638737.5</v>
      </c>
      <c r="BJ238" s="145">
        <f t="shared" si="162"/>
        <v>4223920</v>
      </c>
      <c r="BK238" s="145">
        <f t="shared" si="163"/>
        <v>1267176</v>
      </c>
      <c r="BL238" s="146">
        <f t="shared" si="164"/>
        <v>1120000</v>
      </c>
      <c r="BM238" s="379">
        <v>0</v>
      </c>
      <c r="BN238" s="147">
        <f t="shared" si="165"/>
        <v>96944999.172727272</v>
      </c>
      <c r="BO238" s="148">
        <f t="shared" si="166"/>
        <v>83695165.672727272</v>
      </c>
      <c r="BP238" s="149">
        <f t="shared" si="167"/>
        <v>19249888.104727272</v>
      </c>
      <c r="BQ238" s="150">
        <f t="shared" si="168"/>
        <v>116194887.27745454</v>
      </c>
      <c r="BR238" s="151">
        <f t="shared" si="169"/>
        <v>100800</v>
      </c>
      <c r="BS238" s="147">
        <f t="shared" si="170"/>
        <v>116295687.27745454</v>
      </c>
      <c r="BT238" s="135">
        <v>0</v>
      </c>
      <c r="BU238" s="148">
        <f t="shared" si="171"/>
        <v>9694499.9172727279</v>
      </c>
      <c r="BV238" s="152">
        <f t="shared" si="172"/>
        <v>4847249.958636364</v>
      </c>
      <c r="BW238" s="133">
        <f t="shared" si="173"/>
        <v>101753937.40154545</v>
      </c>
      <c r="BX238" s="147">
        <f t="shared" si="174"/>
        <v>12129833.5</v>
      </c>
      <c r="BY238" s="134">
        <f t="shared" si="175"/>
        <v>89624103.90154545</v>
      </c>
      <c r="CD238" s="388">
        <f>'گام اول '!AU239</f>
        <v>83695165.672727272</v>
      </c>
      <c r="CE238" s="389">
        <f>'گام اول '!AV239</f>
        <v>63536504.075636365</v>
      </c>
      <c r="CF238" s="389">
        <f>'گام اول '!AW239</f>
        <v>83695165.672727272</v>
      </c>
      <c r="CG238" s="389">
        <f>'گام اول '!AX239</f>
        <v>5858661.5970909093</v>
      </c>
      <c r="CH238" s="389">
        <f>'گام اول '!AY239</f>
        <v>2353650.4075636365</v>
      </c>
      <c r="CI238" s="389">
        <f>'گام اول '!AZ239</f>
        <v>0</v>
      </c>
      <c r="CJ238" s="389">
        <f>'گام اول '!BA239</f>
        <v>0</v>
      </c>
      <c r="CK238" s="389">
        <f>'گام اول '!BB239</f>
        <v>0</v>
      </c>
      <c r="CL238" s="389">
        <f>'گام اول '!BC239</f>
        <v>0</v>
      </c>
      <c r="CM238" s="389">
        <f>'گام اول '!BD239</f>
        <v>0</v>
      </c>
      <c r="CN238" s="389">
        <f>'گام اول '!BE239</f>
        <v>0</v>
      </c>
      <c r="CO238" s="389">
        <f>'گام اول '!BF239</f>
        <v>0</v>
      </c>
      <c r="CP238" s="389">
        <f>'گام اول '!BG239</f>
        <v>8212312.0046545453</v>
      </c>
      <c r="CQ238" s="389">
        <f>'گام اول '!BH239</f>
        <v>75482853</v>
      </c>
      <c r="CR238" s="389">
        <f t="shared" si="176"/>
        <v>83695165.672727272</v>
      </c>
      <c r="CS238" s="399">
        <f t="shared" si="199"/>
        <v>6638737.5</v>
      </c>
      <c r="CT238" s="388">
        <f t="shared" si="177"/>
        <v>4223920</v>
      </c>
      <c r="CU238" s="389">
        <f t="shared" si="178"/>
        <v>1267176</v>
      </c>
      <c r="CV238" s="389">
        <f t="shared" si="179"/>
        <v>1120000</v>
      </c>
      <c r="CW238" s="55">
        <v>0</v>
      </c>
      <c r="CX238" s="389">
        <f t="shared" si="180"/>
        <v>96944999.172727272</v>
      </c>
      <c r="CY238" s="389">
        <f t="shared" si="181"/>
        <v>83695165.672727272</v>
      </c>
      <c r="CZ238" s="389">
        <f t="shared" si="182"/>
        <v>19249888.104727272</v>
      </c>
      <c r="DA238" s="389">
        <f t="shared" si="183"/>
        <v>116194887.27745454</v>
      </c>
      <c r="DB238" s="389">
        <f t="shared" si="184"/>
        <v>100800</v>
      </c>
      <c r="DC238" s="389">
        <f t="shared" si="185"/>
        <v>116295687.27745454</v>
      </c>
      <c r="DD238" s="394">
        <v>0</v>
      </c>
      <c r="DE238" s="389">
        <f t="shared" si="186"/>
        <v>9694499.9172727279</v>
      </c>
      <c r="DF238" s="389">
        <f t="shared" si="187"/>
        <v>4847249.958636364</v>
      </c>
      <c r="DG238" s="389">
        <f t="shared" si="188"/>
        <v>101753937.40154545</v>
      </c>
      <c r="DH238" s="389">
        <f t="shared" si="189"/>
        <v>12129833.5</v>
      </c>
      <c r="DI238" s="389">
        <f t="shared" si="190"/>
        <v>89624103.90154545</v>
      </c>
      <c r="DJ238" s="389">
        <f t="shared" si="191"/>
        <v>0</v>
      </c>
      <c r="DL238" s="397">
        <f t="shared" si="192"/>
        <v>6638737.5</v>
      </c>
      <c r="DM238" s="397">
        <f t="shared" si="193"/>
        <v>0</v>
      </c>
    </row>
    <row r="239" spans="1:117" s="55" customFormat="1" ht="21" x14ac:dyDescent="0.2">
      <c r="A239" s="191">
        <f t="shared" si="155"/>
        <v>2655495</v>
      </c>
      <c r="B239" s="136">
        <f>'گام اول '!B240</f>
        <v>234</v>
      </c>
      <c r="C239" s="136">
        <f>'گام اول '!C240</f>
        <v>253</v>
      </c>
      <c r="D239" s="136">
        <f>'گام اول '!D240</f>
        <v>13555</v>
      </c>
      <c r="E239" s="136" t="str">
        <f>'گام اول '!E240</f>
        <v>فریده</v>
      </c>
      <c r="F239" s="136" t="str">
        <f>'گام اول '!F240</f>
        <v>امیری توسلی</v>
      </c>
      <c r="G239" s="136" t="str">
        <f>'گام اول '!G240</f>
        <v xml:space="preserve">اداری </v>
      </c>
      <c r="H239" s="136" t="str">
        <f>'گام اول '!H240</f>
        <v>هرمزگان</v>
      </c>
      <c r="I239" s="136" t="str">
        <f>'گام اول '!I240</f>
        <v>389-813-9396895-1</v>
      </c>
      <c r="J239" s="136" t="str">
        <f>'گام اول '!J240</f>
        <v>3380398373</v>
      </c>
      <c r="K239" s="136" t="str">
        <f>'گام اول '!K240</f>
        <v>0085448469</v>
      </c>
      <c r="L239" s="136" t="str">
        <f>'گام اول '!L240</f>
        <v>هرمزگان</v>
      </c>
      <c r="M239" s="136" t="str">
        <f>'گام اول '!M240</f>
        <v>اداری-کارشناسی ارشد</v>
      </c>
      <c r="N239" s="120">
        <f>'گام اول '!N240</f>
        <v>0</v>
      </c>
      <c r="O239" s="119">
        <f>'گام اول '!O240</f>
        <v>0</v>
      </c>
      <c r="P239" s="121">
        <f>'گام اول '!P240</f>
        <v>0</v>
      </c>
      <c r="Q239" s="358">
        <f>'گام اول '!Q240</f>
        <v>30</v>
      </c>
      <c r="R239" s="358">
        <f>'گام اول '!R240</f>
        <v>70</v>
      </c>
      <c r="S239" s="358">
        <f>'گام اول '!S240</f>
        <v>0</v>
      </c>
      <c r="T239" s="358">
        <f>'گام اول '!T240</f>
        <v>0</v>
      </c>
      <c r="U239" s="137">
        <f>'گام اول '!U240</f>
        <v>0</v>
      </c>
      <c r="V239" s="120">
        <f>'گام اول '!W240</f>
        <v>0</v>
      </c>
      <c r="W239" s="121">
        <f>'گام اول '!X240</f>
        <v>0</v>
      </c>
      <c r="X239" s="366">
        <f>'گام اول '!Y240</f>
        <v>2</v>
      </c>
      <c r="Y239" s="366">
        <f>'گام اول '!Z240</f>
        <v>2</v>
      </c>
      <c r="Z239" s="138">
        <f>'گام اول '!AA240</f>
        <v>1642901</v>
      </c>
      <c r="AA239" s="138">
        <f>'گام اول '!AB240</f>
        <v>46667</v>
      </c>
      <c r="AB239" s="138">
        <f>'گام اول '!AC240</f>
        <v>1689568</v>
      </c>
      <c r="AC239" s="138">
        <f>'گام اول '!AD240</f>
        <v>4500000</v>
      </c>
      <c r="AD239" s="138">
        <f>'گام اول '!AE240</f>
        <v>6000000</v>
      </c>
      <c r="AE239" s="139">
        <f>'گام اول '!AF240</f>
        <v>322553.89090909087</v>
      </c>
      <c r="AF239" s="122">
        <f>'گام اول '!AG240</f>
        <v>49287030</v>
      </c>
      <c r="AG239" s="123">
        <f>'گام اول '!AH240</f>
        <v>1400010</v>
      </c>
      <c r="AH239" s="123">
        <f>'گام اول '!AI240</f>
        <v>22578772.36363636</v>
      </c>
      <c r="AI239" s="123">
        <f>'گام اول '!AJ240</f>
        <v>5310990</v>
      </c>
      <c r="AJ239" s="123">
        <f>'گام اول '!AK240</f>
        <v>4500000</v>
      </c>
      <c r="AK239" s="123">
        <f>'گام اول '!AL240</f>
        <v>6000000</v>
      </c>
      <c r="AL239" s="123">
        <f>'گام اول '!AM240</f>
        <v>0</v>
      </c>
      <c r="AM239" s="123">
        <f>'گام اول '!AN240</f>
        <v>0</v>
      </c>
      <c r="AN239" s="123">
        <f>'گام اول '!AO240</f>
        <v>0</v>
      </c>
      <c r="AO239" s="123">
        <f>'گام اول '!AP240</f>
        <v>3600000</v>
      </c>
      <c r="AP239" s="123">
        <f>'گام اول '!AQ240</f>
        <v>0</v>
      </c>
      <c r="AQ239" s="123">
        <f>'گام اول '!AR240</f>
        <v>0</v>
      </c>
      <c r="AR239" s="123">
        <f>'گام اول '!AS240</f>
        <v>0</v>
      </c>
      <c r="AS239" s="375">
        <f>'گام اول '!AT240</f>
        <v>0</v>
      </c>
      <c r="AT239" s="368">
        <f t="shared" si="156"/>
        <v>92676802.36363636</v>
      </c>
      <c r="AU239" s="173">
        <f>'گام اول '!AV240</f>
        <v>67150205.49818182</v>
      </c>
      <c r="AV239" s="141">
        <f>'گام اول '!AW240</f>
        <v>87365812.36363636</v>
      </c>
      <c r="AW239" s="142">
        <f t="shared" si="157"/>
        <v>6115606.8654545462</v>
      </c>
      <c r="AX239" s="75">
        <f t="shared" si="158"/>
        <v>2715020.5498181824</v>
      </c>
      <c r="AY239" s="142">
        <f>'گام اول '!AZ240</f>
        <v>0</v>
      </c>
      <c r="AZ239" s="142">
        <f>'گام اول '!BA240</f>
        <v>0</v>
      </c>
      <c r="BA239" s="142">
        <f>'گام اول '!BB240</f>
        <v>0</v>
      </c>
      <c r="BB239" s="142">
        <f>'گام اول '!BC240</f>
        <v>0</v>
      </c>
      <c r="BC239" s="142">
        <f>'گام اول '!BD240</f>
        <v>0</v>
      </c>
      <c r="BD239" s="142">
        <f>'گام اول '!BE240</f>
        <v>0</v>
      </c>
      <c r="BE239" s="142">
        <f>'گام اول '!BF240</f>
        <v>0</v>
      </c>
      <c r="BF239" s="143">
        <f t="shared" si="159"/>
        <v>8830627.4152727276</v>
      </c>
      <c r="BG239" s="140">
        <f t="shared" si="160"/>
        <v>83846174</v>
      </c>
      <c r="BH239" s="144">
        <f t="shared" si="161"/>
        <v>92676802.36363636</v>
      </c>
      <c r="BI239" s="398">
        <f t="shared" si="198"/>
        <v>6638737.5</v>
      </c>
      <c r="BJ239" s="145">
        <f t="shared" si="162"/>
        <v>4223920</v>
      </c>
      <c r="BK239" s="145">
        <f t="shared" si="163"/>
        <v>1267176</v>
      </c>
      <c r="BL239" s="146">
        <f t="shared" si="164"/>
        <v>1120000</v>
      </c>
      <c r="BM239" s="379">
        <v>0</v>
      </c>
      <c r="BN239" s="147">
        <f t="shared" si="165"/>
        <v>105926635.86363636</v>
      </c>
      <c r="BO239" s="148">
        <f t="shared" si="166"/>
        <v>87365812.36363636</v>
      </c>
      <c r="BP239" s="149">
        <f t="shared" si="167"/>
        <v>20094136.843636364</v>
      </c>
      <c r="BQ239" s="150">
        <f t="shared" si="168"/>
        <v>126020772.70727272</v>
      </c>
      <c r="BR239" s="151">
        <f t="shared" si="169"/>
        <v>100800</v>
      </c>
      <c r="BS239" s="147">
        <f t="shared" si="170"/>
        <v>126121572.70727272</v>
      </c>
      <c r="BT239" s="135">
        <v>0</v>
      </c>
      <c r="BU239" s="148">
        <f t="shared" si="171"/>
        <v>10592663.586363636</v>
      </c>
      <c r="BV239" s="152">
        <f t="shared" si="172"/>
        <v>5296331.793181818</v>
      </c>
      <c r="BW239" s="133">
        <f t="shared" si="173"/>
        <v>110232577.32772727</v>
      </c>
      <c r="BX239" s="147">
        <f t="shared" si="174"/>
        <v>12129833.5</v>
      </c>
      <c r="BY239" s="134">
        <f t="shared" si="175"/>
        <v>98102743.827727273</v>
      </c>
      <c r="CD239" s="388">
        <f>'گام اول '!AU240</f>
        <v>92676802.36363636</v>
      </c>
      <c r="CE239" s="389">
        <f>'گام اول '!AV240</f>
        <v>67150205.49818182</v>
      </c>
      <c r="CF239" s="389">
        <f>'گام اول '!AW240</f>
        <v>87365812.36363636</v>
      </c>
      <c r="CG239" s="389">
        <f>'گام اول '!AX240</f>
        <v>6115606.8654545462</v>
      </c>
      <c r="CH239" s="389">
        <f>'گام اول '!AY240</f>
        <v>2715020.5498181824</v>
      </c>
      <c r="CI239" s="389">
        <f>'گام اول '!AZ240</f>
        <v>0</v>
      </c>
      <c r="CJ239" s="389">
        <f>'گام اول '!BA240</f>
        <v>0</v>
      </c>
      <c r="CK239" s="389">
        <f>'گام اول '!BB240</f>
        <v>0</v>
      </c>
      <c r="CL239" s="389">
        <f>'گام اول '!BC240</f>
        <v>0</v>
      </c>
      <c r="CM239" s="389">
        <f>'گام اول '!BD240</f>
        <v>0</v>
      </c>
      <c r="CN239" s="389">
        <f>'گام اول '!BE240</f>
        <v>0</v>
      </c>
      <c r="CO239" s="389">
        <f>'گام اول '!BF240</f>
        <v>0</v>
      </c>
      <c r="CP239" s="389">
        <f>'گام اول '!BG240</f>
        <v>8830627.4152727276</v>
      </c>
      <c r="CQ239" s="389">
        <f>'گام اول '!BH240</f>
        <v>83846174</v>
      </c>
      <c r="CR239" s="389">
        <f t="shared" si="176"/>
        <v>92676802.36363636</v>
      </c>
      <c r="CS239" s="399">
        <f t="shared" si="199"/>
        <v>6638737.5</v>
      </c>
      <c r="CT239" s="388">
        <f t="shared" si="177"/>
        <v>4223920</v>
      </c>
      <c r="CU239" s="389">
        <f t="shared" si="178"/>
        <v>1267176</v>
      </c>
      <c r="CV239" s="389">
        <f t="shared" si="179"/>
        <v>1120000</v>
      </c>
      <c r="CW239" s="55">
        <v>0</v>
      </c>
      <c r="CX239" s="389">
        <f t="shared" si="180"/>
        <v>105926635.86363636</v>
      </c>
      <c r="CY239" s="389">
        <f t="shared" si="181"/>
        <v>87365812.36363636</v>
      </c>
      <c r="CZ239" s="389">
        <f t="shared" si="182"/>
        <v>20094136.843636364</v>
      </c>
      <c r="DA239" s="389">
        <f t="shared" si="183"/>
        <v>126020772.70727272</v>
      </c>
      <c r="DB239" s="389">
        <f t="shared" si="184"/>
        <v>100800</v>
      </c>
      <c r="DC239" s="389">
        <f t="shared" si="185"/>
        <v>126121572.70727272</v>
      </c>
      <c r="DD239" s="394">
        <v>0</v>
      </c>
      <c r="DE239" s="389">
        <f t="shared" si="186"/>
        <v>10592663.586363636</v>
      </c>
      <c r="DF239" s="389">
        <f t="shared" si="187"/>
        <v>5296331.793181818</v>
      </c>
      <c r="DG239" s="389">
        <f t="shared" si="188"/>
        <v>110232577.32772727</v>
      </c>
      <c r="DH239" s="389">
        <f t="shared" si="189"/>
        <v>12129833.5</v>
      </c>
      <c r="DI239" s="389">
        <f t="shared" si="190"/>
        <v>98102743.827727273</v>
      </c>
      <c r="DJ239" s="389">
        <f t="shared" si="191"/>
        <v>0</v>
      </c>
      <c r="DL239" s="397">
        <f t="shared" si="192"/>
        <v>6638737.5</v>
      </c>
      <c r="DM239" s="397">
        <f t="shared" si="193"/>
        <v>0</v>
      </c>
    </row>
    <row r="240" spans="1:117" s="55" customFormat="1" ht="21" x14ac:dyDescent="0.2">
      <c r="A240" s="191">
        <f t="shared" si="155"/>
        <v>2655495</v>
      </c>
      <c r="B240" s="136">
        <f>'گام اول '!B241</f>
        <v>235</v>
      </c>
      <c r="C240" s="136">
        <f>'گام اول '!C241</f>
        <v>254</v>
      </c>
      <c r="D240" s="136">
        <f>'گام اول '!D241</f>
        <v>13556</v>
      </c>
      <c r="E240" s="136" t="str">
        <f>'گام اول '!E241</f>
        <v>صفیه</v>
      </c>
      <c r="F240" s="136" t="str">
        <f>'گام اول '!F241</f>
        <v>ختن</v>
      </c>
      <c r="G240" s="136" t="str">
        <f>'گام اول '!G241</f>
        <v xml:space="preserve">اداری </v>
      </c>
      <c r="H240" s="136" t="str">
        <f>'گام اول '!H241</f>
        <v>هرمزگان</v>
      </c>
      <c r="I240" s="136" t="str">
        <f>'گام اول '!I241</f>
        <v>389-3-4067283-1</v>
      </c>
      <c r="J240" s="136" t="str">
        <f>'گام اول '!J241</f>
        <v>2511706725</v>
      </c>
      <c r="K240" s="136" t="str">
        <f>'گام اول '!K241</f>
        <v>0085461285</v>
      </c>
      <c r="L240" s="136" t="str">
        <f>'گام اول '!L241</f>
        <v>هرمزگان</v>
      </c>
      <c r="M240" s="136" t="str">
        <f>'گام اول '!M241</f>
        <v>اداری-کارشناسی</v>
      </c>
      <c r="N240" s="120">
        <f>'گام اول '!N241</f>
        <v>0</v>
      </c>
      <c r="O240" s="119">
        <f>'گام اول '!O241</f>
        <v>0</v>
      </c>
      <c r="P240" s="121">
        <f>'گام اول '!P241</f>
        <v>0</v>
      </c>
      <c r="Q240" s="358">
        <f>'گام اول '!Q241</f>
        <v>30</v>
      </c>
      <c r="R240" s="358">
        <f>'گام اول '!R241</f>
        <v>62</v>
      </c>
      <c r="S240" s="358">
        <f>'گام اول '!S241</f>
        <v>0</v>
      </c>
      <c r="T240" s="358">
        <f>'گام اول '!T241</f>
        <v>0</v>
      </c>
      <c r="U240" s="137">
        <f>'گام اول '!U241</f>
        <v>0</v>
      </c>
      <c r="V240" s="120">
        <f>'گام اول '!W241</f>
        <v>0</v>
      </c>
      <c r="W240" s="121">
        <f>'گام اول '!X241</f>
        <v>0</v>
      </c>
      <c r="X240" s="366">
        <f>'گام اول '!Y241</f>
        <v>0</v>
      </c>
      <c r="Y240" s="366">
        <f>'گام اول '!Z241</f>
        <v>0</v>
      </c>
      <c r="Z240" s="138">
        <f>'گام اول '!AA241</f>
        <v>1477052</v>
      </c>
      <c r="AA240" s="138">
        <f>'گام اول '!AB241</f>
        <v>0</v>
      </c>
      <c r="AB240" s="138">
        <f>'گام اول '!AC241</f>
        <v>1477052</v>
      </c>
      <c r="AC240" s="138">
        <f>'گام اول '!AD241</f>
        <v>4500000</v>
      </c>
      <c r="AD240" s="138">
        <f>'گام اول '!AE241</f>
        <v>6000000</v>
      </c>
      <c r="AE240" s="139">
        <f>'گام اول '!AF241</f>
        <v>281982.65454545454</v>
      </c>
      <c r="AF240" s="122">
        <f>'گام اول '!AG241</f>
        <v>44311560</v>
      </c>
      <c r="AG240" s="123">
        <f>'گام اول '!AH241</f>
        <v>0</v>
      </c>
      <c r="AH240" s="123">
        <f>'گام اول '!AI241</f>
        <v>17482924.581818182</v>
      </c>
      <c r="AI240" s="123">
        <f>'گام اول '!AJ241</f>
        <v>0</v>
      </c>
      <c r="AJ240" s="123">
        <f>'گام اول '!AK241</f>
        <v>4500000</v>
      </c>
      <c r="AK240" s="123">
        <f>'گام اول '!AL241</f>
        <v>6000000</v>
      </c>
      <c r="AL240" s="123">
        <f>'گام اول '!AM241</f>
        <v>0</v>
      </c>
      <c r="AM240" s="123">
        <f>'گام اول '!AN241</f>
        <v>0</v>
      </c>
      <c r="AN240" s="123">
        <f>'گام اول '!AO241</f>
        <v>0</v>
      </c>
      <c r="AO240" s="123">
        <f>'گام اول '!AP241</f>
        <v>3800000</v>
      </c>
      <c r="AP240" s="123">
        <f>'گام اول '!AQ241</f>
        <v>0</v>
      </c>
      <c r="AQ240" s="123">
        <f>'گام اول '!AR241</f>
        <v>0</v>
      </c>
      <c r="AR240" s="123">
        <f>'گام اول '!AS241</f>
        <v>0</v>
      </c>
      <c r="AS240" s="375">
        <f>'گام اول '!AT241</f>
        <v>0</v>
      </c>
      <c r="AT240" s="368">
        <f t="shared" si="156"/>
        <v>76094484.581818178</v>
      </c>
      <c r="AU240" s="173">
        <f>'گام اول '!AV241</f>
        <v>56467870.661090903</v>
      </c>
      <c r="AV240" s="141">
        <f>'گام اول '!AW241</f>
        <v>76094484.581818178</v>
      </c>
      <c r="AW240" s="142">
        <f t="shared" si="157"/>
        <v>5326613.9207272734</v>
      </c>
      <c r="AX240" s="75">
        <f t="shared" si="158"/>
        <v>1646787.0661090903</v>
      </c>
      <c r="AY240" s="142">
        <f>'گام اول '!AZ241</f>
        <v>0</v>
      </c>
      <c r="AZ240" s="142">
        <f>'گام اول '!BA241</f>
        <v>0</v>
      </c>
      <c r="BA240" s="142">
        <f>'گام اول '!BB241</f>
        <v>0</v>
      </c>
      <c r="BB240" s="142">
        <f>'گام اول '!BC241</f>
        <v>0</v>
      </c>
      <c r="BC240" s="142">
        <f>'گام اول '!BD241</f>
        <v>0</v>
      </c>
      <c r="BD240" s="142">
        <f>'گام اول '!BE241</f>
        <v>0</v>
      </c>
      <c r="BE240" s="142">
        <f>'گام اول '!BF241</f>
        <v>0</v>
      </c>
      <c r="BF240" s="143">
        <f t="shared" si="159"/>
        <v>6973400.9868363636</v>
      </c>
      <c r="BG240" s="140">
        <f t="shared" si="160"/>
        <v>69121083</v>
      </c>
      <c r="BH240" s="144">
        <f t="shared" si="161"/>
        <v>76094484.581818178</v>
      </c>
      <c r="BI240" s="398">
        <f t="shared" si="198"/>
        <v>6638737.5</v>
      </c>
      <c r="BJ240" s="145">
        <f t="shared" si="162"/>
        <v>3692630</v>
      </c>
      <c r="BK240" s="145">
        <f t="shared" si="163"/>
        <v>1107789</v>
      </c>
      <c r="BL240" s="146">
        <f t="shared" si="164"/>
        <v>1120000</v>
      </c>
      <c r="BM240" s="379">
        <v>0</v>
      </c>
      <c r="BN240" s="147">
        <f t="shared" si="165"/>
        <v>88653641.081818178</v>
      </c>
      <c r="BO240" s="148">
        <f t="shared" si="166"/>
        <v>76094484.581818178</v>
      </c>
      <c r="BP240" s="149">
        <f t="shared" si="167"/>
        <v>17501731.453818183</v>
      </c>
      <c r="BQ240" s="150">
        <f t="shared" si="168"/>
        <v>106155372.53563637</v>
      </c>
      <c r="BR240" s="151">
        <f t="shared" si="169"/>
        <v>100800</v>
      </c>
      <c r="BS240" s="147">
        <f t="shared" si="170"/>
        <v>106256172.53563637</v>
      </c>
      <c r="BT240" s="135">
        <v>0</v>
      </c>
      <c r="BU240" s="148">
        <f t="shared" si="171"/>
        <v>8865364.1081818175</v>
      </c>
      <c r="BV240" s="152">
        <f t="shared" si="172"/>
        <v>4432682.0540909087</v>
      </c>
      <c r="BW240" s="133">
        <f t="shared" si="173"/>
        <v>92958126.373363644</v>
      </c>
      <c r="BX240" s="147">
        <f t="shared" si="174"/>
        <v>11439156.5</v>
      </c>
      <c r="BY240" s="134">
        <f t="shared" si="175"/>
        <v>81518969.873363644</v>
      </c>
      <c r="CD240" s="388">
        <f>'گام اول '!AU241</f>
        <v>76094484.581818178</v>
      </c>
      <c r="CE240" s="389">
        <f>'گام اول '!AV241</f>
        <v>56467870.661090903</v>
      </c>
      <c r="CF240" s="389">
        <f>'گام اول '!AW241</f>
        <v>76094484.581818178</v>
      </c>
      <c r="CG240" s="389">
        <f>'گام اول '!AX241</f>
        <v>5326613.9207272734</v>
      </c>
      <c r="CH240" s="389">
        <f>'گام اول '!AY241</f>
        <v>1646787.0661090903</v>
      </c>
      <c r="CI240" s="389">
        <f>'گام اول '!AZ241</f>
        <v>0</v>
      </c>
      <c r="CJ240" s="389">
        <f>'گام اول '!BA241</f>
        <v>0</v>
      </c>
      <c r="CK240" s="389">
        <f>'گام اول '!BB241</f>
        <v>0</v>
      </c>
      <c r="CL240" s="389">
        <f>'گام اول '!BC241</f>
        <v>0</v>
      </c>
      <c r="CM240" s="389">
        <f>'گام اول '!BD241</f>
        <v>0</v>
      </c>
      <c r="CN240" s="389">
        <f>'گام اول '!BE241</f>
        <v>0</v>
      </c>
      <c r="CO240" s="389">
        <f>'گام اول '!BF241</f>
        <v>0</v>
      </c>
      <c r="CP240" s="389">
        <f>'گام اول '!BG241</f>
        <v>6973400.9868363636</v>
      </c>
      <c r="CQ240" s="389">
        <f>'گام اول '!BH241</f>
        <v>69121083</v>
      </c>
      <c r="CR240" s="389">
        <f t="shared" si="176"/>
        <v>76094484.581818178</v>
      </c>
      <c r="CS240" s="399">
        <f t="shared" si="199"/>
        <v>6638737.5</v>
      </c>
      <c r="CT240" s="388">
        <f t="shared" si="177"/>
        <v>3692630</v>
      </c>
      <c r="CU240" s="389">
        <f t="shared" si="178"/>
        <v>1107789</v>
      </c>
      <c r="CV240" s="389">
        <f t="shared" si="179"/>
        <v>1120000</v>
      </c>
      <c r="CW240" s="55">
        <v>0</v>
      </c>
      <c r="CX240" s="389">
        <f t="shared" si="180"/>
        <v>88653641.081818178</v>
      </c>
      <c r="CY240" s="389">
        <f t="shared" si="181"/>
        <v>76094484.581818178</v>
      </c>
      <c r="CZ240" s="389">
        <f t="shared" si="182"/>
        <v>17501731.453818183</v>
      </c>
      <c r="DA240" s="389">
        <f t="shared" si="183"/>
        <v>106155372.53563637</v>
      </c>
      <c r="DB240" s="389">
        <f t="shared" si="184"/>
        <v>100800</v>
      </c>
      <c r="DC240" s="389">
        <f t="shared" si="185"/>
        <v>106256172.53563637</v>
      </c>
      <c r="DD240" s="394">
        <v>0</v>
      </c>
      <c r="DE240" s="389">
        <f t="shared" si="186"/>
        <v>8865364.1081818175</v>
      </c>
      <c r="DF240" s="389">
        <f t="shared" si="187"/>
        <v>4432682.0540909087</v>
      </c>
      <c r="DG240" s="389">
        <f t="shared" si="188"/>
        <v>92958126.373363644</v>
      </c>
      <c r="DH240" s="389">
        <f t="shared" si="189"/>
        <v>11439156.5</v>
      </c>
      <c r="DI240" s="389">
        <f t="shared" si="190"/>
        <v>81518969.873363644</v>
      </c>
      <c r="DJ240" s="389">
        <f t="shared" si="191"/>
        <v>0</v>
      </c>
      <c r="DL240" s="397">
        <f t="shared" si="192"/>
        <v>6638737.5</v>
      </c>
      <c r="DM240" s="397">
        <f t="shared" si="193"/>
        <v>0</v>
      </c>
    </row>
    <row r="241" spans="1:117" s="55" customFormat="1" ht="21" x14ac:dyDescent="0.2">
      <c r="A241" s="191">
        <f t="shared" si="155"/>
        <v>2655495</v>
      </c>
      <c r="B241" s="136">
        <f>'گام اول '!B242</f>
        <v>236</v>
      </c>
      <c r="C241" s="136">
        <f>'گام اول '!C242</f>
        <v>255</v>
      </c>
      <c r="D241" s="136">
        <f>'گام اول '!D242</f>
        <v>13553</v>
      </c>
      <c r="E241" s="136" t="str">
        <f>'گام اول '!E242</f>
        <v>صالح</v>
      </c>
      <c r="F241" s="136" t="str">
        <f>'گام اول '!F242</f>
        <v>صالحی</v>
      </c>
      <c r="G241" s="136" t="str">
        <f>'گام اول '!G242</f>
        <v xml:space="preserve">اداری </v>
      </c>
      <c r="H241" s="136" t="str">
        <f>'گام اول '!H242</f>
        <v>هرمزگان</v>
      </c>
      <c r="I241" s="136" t="str">
        <f>'گام اول '!I242</f>
        <v>389-12-3757702-1</v>
      </c>
      <c r="J241" s="136" t="str">
        <f>'گام اول '!J242</f>
        <v>4699762573</v>
      </c>
      <c r="K241" s="136" t="str">
        <f>'گام اول '!K242</f>
        <v>0085159201</v>
      </c>
      <c r="L241" s="136">
        <f>'گام اول '!L242</f>
        <v>0</v>
      </c>
      <c r="M241" s="136" t="str">
        <f>'گام اول '!M242</f>
        <v>اداری-کارشناسی</v>
      </c>
      <c r="N241" s="120">
        <f>'گام اول '!N242</f>
        <v>0</v>
      </c>
      <c r="O241" s="119">
        <f>'گام اول '!O242</f>
        <v>0</v>
      </c>
      <c r="P241" s="121">
        <f>'گام اول '!P242</f>
        <v>0</v>
      </c>
      <c r="Q241" s="358">
        <f>'گام اول '!Q242</f>
        <v>30</v>
      </c>
      <c r="R241" s="358">
        <f>'گام اول '!R242</f>
        <v>45</v>
      </c>
      <c r="S241" s="358">
        <f>'گام اول '!S242</f>
        <v>0</v>
      </c>
      <c r="T241" s="358">
        <f>'گام اول '!T242</f>
        <v>0</v>
      </c>
      <c r="U241" s="137">
        <f>'گام اول '!U242</f>
        <v>0</v>
      </c>
      <c r="V241" s="120">
        <f>'گام اول '!W242</f>
        <v>0</v>
      </c>
      <c r="W241" s="121">
        <f>'گام اول '!X242</f>
        <v>0</v>
      </c>
      <c r="X241" s="366">
        <f>'گام اول '!Y242</f>
        <v>0</v>
      </c>
      <c r="Y241" s="366">
        <f>'گام اول '!Z242</f>
        <v>1</v>
      </c>
      <c r="Z241" s="138">
        <f>'گام اول '!AA242</f>
        <v>1477052</v>
      </c>
      <c r="AA241" s="138">
        <f>'گام اول '!AB242</f>
        <v>0</v>
      </c>
      <c r="AB241" s="138">
        <f>'گام اول '!AC242</f>
        <v>1477052</v>
      </c>
      <c r="AC241" s="138">
        <f>'گام اول '!AD242</f>
        <v>4500000</v>
      </c>
      <c r="AD241" s="138">
        <f>'گام اول '!AE242</f>
        <v>6000000</v>
      </c>
      <c r="AE241" s="139">
        <f>'گام اول '!AF242</f>
        <v>281982.65454545454</v>
      </c>
      <c r="AF241" s="122">
        <f>'گام اول '!AG242</f>
        <v>44311560</v>
      </c>
      <c r="AG241" s="123">
        <f>'گام اول '!AH242</f>
        <v>0</v>
      </c>
      <c r="AH241" s="123">
        <f>'گام اول '!AI242</f>
        <v>12689219.454545455</v>
      </c>
      <c r="AI241" s="123">
        <f>'گام اول '!AJ242</f>
        <v>2655495</v>
      </c>
      <c r="AJ241" s="123">
        <f>'گام اول '!AK242</f>
        <v>4500000</v>
      </c>
      <c r="AK241" s="123">
        <f>'گام اول '!AL242</f>
        <v>6000000</v>
      </c>
      <c r="AL241" s="123">
        <f>'گام اول '!AM242</f>
        <v>0</v>
      </c>
      <c r="AM241" s="123">
        <f>'گام اول '!AN242</f>
        <v>0</v>
      </c>
      <c r="AN241" s="123">
        <f>'گام اول '!AO242</f>
        <v>0</v>
      </c>
      <c r="AO241" s="123">
        <f>'گام اول '!AP242</f>
        <v>3400000</v>
      </c>
      <c r="AP241" s="123">
        <f>'گام اول '!AQ242</f>
        <v>0</v>
      </c>
      <c r="AQ241" s="123">
        <f>'گام اول '!AR242</f>
        <v>0</v>
      </c>
      <c r="AR241" s="123">
        <f>'گام اول '!AS242</f>
        <v>0</v>
      </c>
      <c r="AS241" s="375">
        <f>'گام اول '!AT242</f>
        <v>0</v>
      </c>
      <c r="AT241" s="368">
        <f t="shared" si="156"/>
        <v>73556274.454545453</v>
      </c>
      <c r="AU241" s="173">
        <f>'گام اول '!AV242</f>
        <v>52037724.892727271</v>
      </c>
      <c r="AV241" s="141">
        <f>'گام اول '!AW242</f>
        <v>70900779.454545453</v>
      </c>
      <c r="AW241" s="142">
        <f t="shared" si="157"/>
        <v>4963054.5618181825</v>
      </c>
      <c r="AX241" s="75">
        <f t="shared" si="158"/>
        <v>1203772.4892727272</v>
      </c>
      <c r="AY241" s="142">
        <f>'گام اول '!AZ242</f>
        <v>0</v>
      </c>
      <c r="AZ241" s="142">
        <f>'گام اول '!BA242</f>
        <v>0</v>
      </c>
      <c r="BA241" s="142">
        <f>'گام اول '!BB242</f>
        <v>0</v>
      </c>
      <c r="BB241" s="142">
        <f>'گام اول '!BC242</f>
        <v>0</v>
      </c>
      <c r="BC241" s="142">
        <f>'گام اول '!BD242</f>
        <v>0</v>
      </c>
      <c r="BD241" s="142">
        <f>'گام اول '!BE242</f>
        <v>0</v>
      </c>
      <c r="BE241" s="142">
        <f>'گام اول '!BF242</f>
        <v>0</v>
      </c>
      <c r="BF241" s="143">
        <f t="shared" si="159"/>
        <v>6166827.0510909092</v>
      </c>
      <c r="BG241" s="140">
        <f t="shared" si="160"/>
        <v>67389447</v>
      </c>
      <c r="BH241" s="144">
        <f t="shared" si="161"/>
        <v>73556274.454545453</v>
      </c>
      <c r="BI241" s="398">
        <f t="shared" si="198"/>
        <v>6638737.5</v>
      </c>
      <c r="BJ241" s="145">
        <f t="shared" si="162"/>
        <v>3692630</v>
      </c>
      <c r="BK241" s="145">
        <f t="shared" si="163"/>
        <v>1107789</v>
      </c>
      <c r="BL241" s="146">
        <f t="shared" si="164"/>
        <v>1120000</v>
      </c>
      <c r="BM241" s="379">
        <v>0</v>
      </c>
      <c r="BN241" s="147">
        <f t="shared" si="165"/>
        <v>86115430.954545453</v>
      </c>
      <c r="BO241" s="148">
        <f t="shared" si="166"/>
        <v>70900779.454545453</v>
      </c>
      <c r="BP241" s="149">
        <f t="shared" si="167"/>
        <v>16307179.274545455</v>
      </c>
      <c r="BQ241" s="150">
        <f t="shared" si="168"/>
        <v>102422610.22909091</v>
      </c>
      <c r="BR241" s="151">
        <f t="shared" si="169"/>
        <v>100800</v>
      </c>
      <c r="BS241" s="147">
        <f t="shared" si="170"/>
        <v>102523410.22909091</v>
      </c>
      <c r="BT241" s="135">
        <v>0</v>
      </c>
      <c r="BU241" s="148">
        <f t="shared" si="171"/>
        <v>8611543.0954545457</v>
      </c>
      <c r="BV241" s="152">
        <f t="shared" si="172"/>
        <v>4305771.5477272728</v>
      </c>
      <c r="BW241" s="133">
        <f t="shared" si="173"/>
        <v>89606095.585909098</v>
      </c>
      <c r="BX241" s="147">
        <f t="shared" si="174"/>
        <v>11439156.5</v>
      </c>
      <c r="BY241" s="134">
        <f t="shared" si="175"/>
        <v>78166939.085909098</v>
      </c>
      <c r="CD241" s="388">
        <f>'گام اول '!AU242</f>
        <v>73556274.454545453</v>
      </c>
      <c r="CE241" s="389">
        <f>'گام اول '!AV242</f>
        <v>52037724.892727271</v>
      </c>
      <c r="CF241" s="389">
        <f>'گام اول '!AW242</f>
        <v>70900779.454545453</v>
      </c>
      <c r="CG241" s="389">
        <f>'گام اول '!AX242</f>
        <v>4963054.5618181825</v>
      </c>
      <c r="CH241" s="389">
        <f>'گام اول '!AY242</f>
        <v>1203772.4892727272</v>
      </c>
      <c r="CI241" s="389">
        <f>'گام اول '!AZ242</f>
        <v>0</v>
      </c>
      <c r="CJ241" s="389">
        <f>'گام اول '!BA242</f>
        <v>0</v>
      </c>
      <c r="CK241" s="389">
        <f>'گام اول '!BB242</f>
        <v>0</v>
      </c>
      <c r="CL241" s="389">
        <f>'گام اول '!BC242</f>
        <v>0</v>
      </c>
      <c r="CM241" s="389">
        <f>'گام اول '!BD242</f>
        <v>0</v>
      </c>
      <c r="CN241" s="389">
        <f>'گام اول '!BE242</f>
        <v>0</v>
      </c>
      <c r="CO241" s="389">
        <f>'گام اول '!BF242</f>
        <v>0</v>
      </c>
      <c r="CP241" s="389">
        <f>'گام اول '!BG242</f>
        <v>6166827.0510909092</v>
      </c>
      <c r="CQ241" s="389">
        <f>'گام اول '!BH242</f>
        <v>67389447</v>
      </c>
      <c r="CR241" s="389">
        <f t="shared" si="176"/>
        <v>73556274.454545453</v>
      </c>
      <c r="CS241" s="399">
        <f t="shared" si="199"/>
        <v>6638737.5</v>
      </c>
      <c r="CT241" s="388">
        <f t="shared" si="177"/>
        <v>3692630</v>
      </c>
      <c r="CU241" s="389">
        <f t="shared" si="178"/>
        <v>1107789</v>
      </c>
      <c r="CV241" s="389">
        <f t="shared" si="179"/>
        <v>1120000</v>
      </c>
      <c r="CW241" s="55">
        <v>0</v>
      </c>
      <c r="CX241" s="389">
        <f t="shared" si="180"/>
        <v>86115430.954545453</v>
      </c>
      <c r="CY241" s="389">
        <f t="shared" si="181"/>
        <v>70900779.454545453</v>
      </c>
      <c r="CZ241" s="389">
        <f t="shared" si="182"/>
        <v>16307179.274545455</v>
      </c>
      <c r="DA241" s="389">
        <f t="shared" si="183"/>
        <v>102422610.22909091</v>
      </c>
      <c r="DB241" s="389">
        <f t="shared" si="184"/>
        <v>100800</v>
      </c>
      <c r="DC241" s="389">
        <f t="shared" si="185"/>
        <v>102523410.22909091</v>
      </c>
      <c r="DD241" s="394">
        <v>0</v>
      </c>
      <c r="DE241" s="389">
        <f t="shared" si="186"/>
        <v>8611543.0954545457</v>
      </c>
      <c r="DF241" s="389">
        <f t="shared" si="187"/>
        <v>4305771.5477272728</v>
      </c>
      <c r="DG241" s="389">
        <f t="shared" si="188"/>
        <v>89606095.585909098</v>
      </c>
      <c r="DH241" s="389">
        <f t="shared" si="189"/>
        <v>11439156.5</v>
      </c>
      <c r="DI241" s="389">
        <f t="shared" si="190"/>
        <v>78166939.085909098</v>
      </c>
      <c r="DJ241" s="389">
        <f t="shared" si="191"/>
        <v>0</v>
      </c>
      <c r="DL241" s="397">
        <f t="shared" si="192"/>
        <v>6638737.5</v>
      </c>
      <c r="DM241" s="397">
        <f t="shared" si="193"/>
        <v>0</v>
      </c>
    </row>
    <row r="242" spans="1:117" s="55" customFormat="1" ht="21" x14ac:dyDescent="0.2">
      <c r="A242" s="191">
        <f t="shared" si="155"/>
        <v>2655495</v>
      </c>
      <c r="B242" s="136">
        <f>'گام اول '!B243</f>
        <v>237</v>
      </c>
      <c r="C242" s="136">
        <f>'گام اول '!C243</f>
        <v>257</v>
      </c>
      <c r="D242" s="136">
        <f>'گام اول '!D243</f>
        <v>13021</v>
      </c>
      <c r="E242" s="136" t="str">
        <f>'گام اول '!E243</f>
        <v>محمود</v>
      </c>
      <c r="F242" s="136" t="str">
        <f>'گام اول '!F243</f>
        <v>چاوشیان</v>
      </c>
      <c r="G242" s="136" t="str">
        <f>'گام اول '!G243</f>
        <v xml:space="preserve">اداری </v>
      </c>
      <c r="H242" s="136" t="str">
        <f>'گام اول '!H243</f>
        <v>یزد</v>
      </c>
      <c r="I242" s="136" t="str">
        <f>'گام اول '!I243</f>
        <v>144-813-3534346-1</v>
      </c>
      <c r="J242" s="136">
        <f>'گام اول '!J243</f>
        <v>4433518719</v>
      </c>
      <c r="K242" s="136" t="str">
        <f>'گام اول '!K243</f>
        <v>0080763396</v>
      </c>
      <c r="L242" s="136" t="str">
        <f>'گام اول '!L243</f>
        <v>یزد</v>
      </c>
      <c r="M242" s="136" t="str">
        <f>'گام اول '!M243</f>
        <v>اداری-کارشناسی ارشد</v>
      </c>
      <c r="N242" s="120">
        <f>'گام اول '!N243</f>
        <v>0</v>
      </c>
      <c r="O242" s="119">
        <f>'گام اول '!O243</f>
        <v>0</v>
      </c>
      <c r="P242" s="121">
        <f>'گام اول '!P243</f>
        <v>0</v>
      </c>
      <c r="Q242" s="358">
        <f>'گام اول '!Q243</f>
        <v>30</v>
      </c>
      <c r="R242" s="358">
        <f>'گام اول '!R243</f>
        <v>42</v>
      </c>
      <c r="S242" s="358">
        <f>'گام اول '!S243</f>
        <v>0</v>
      </c>
      <c r="T242" s="358">
        <f>'گام اول '!T243</f>
        <v>0</v>
      </c>
      <c r="U242" s="137">
        <f>'گام اول '!U243</f>
        <v>0</v>
      </c>
      <c r="V242" s="120">
        <f>'گام اول '!W243</f>
        <v>0</v>
      </c>
      <c r="W242" s="121">
        <f>'گام اول '!X243</f>
        <v>0</v>
      </c>
      <c r="X242" s="366">
        <f>'گام اول '!Y243</f>
        <v>1</v>
      </c>
      <c r="Y242" s="366">
        <f>'گام اول '!Z243</f>
        <v>1</v>
      </c>
      <c r="Z242" s="138">
        <f>'گام اول '!AA243</f>
        <v>1642901</v>
      </c>
      <c r="AA242" s="138">
        <f>'گام اول '!AB243</f>
        <v>46667</v>
      </c>
      <c r="AB242" s="138">
        <f>'گام اول '!AC243</f>
        <v>1689568</v>
      </c>
      <c r="AC242" s="138">
        <f>'گام اول '!AD243</f>
        <v>4500000</v>
      </c>
      <c r="AD242" s="138">
        <f>'گام اول '!AE243</f>
        <v>6000000</v>
      </c>
      <c r="AE242" s="139">
        <f>'گام اول '!AF243</f>
        <v>322553.89090909087</v>
      </c>
      <c r="AF242" s="122">
        <f>'گام اول '!AG243</f>
        <v>49287030</v>
      </c>
      <c r="AG242" s="123">
        <f>'گام اول '!AH243</f>
        <v>1400010</v>
      </c>
      <c r="AH242" s="123">
        <f>'گام اول '!AI243</f>
        <v>13547263.418181816</v>
      </c>
      <c r="AI242" s="123">
        <f>'گام اول '!AJ243</f>
        <v>2655495</v>
      </c>
      <c r="AJ242" s="123">
        <f>'گام اول '!AK243</f>
        <v>4500000</v>
      </c>
      <c r="AK242" s="123">
        <f>'گام اول '!AL243</f>
        <v>6000000</v>
      </c>
      <c r="AL242" s="123">
        <f>'گام اول '!AM243</f>
        <v>0</v>
      </c>
      <c r="AM242" s="123">
        <f>'گام اول '!AN243</f>
        <v>0</v>
      </c>
      <c r="AN242" s="123">
        <f>'گام اول '!AO243</f>
        <v>0</v>
      </c>
      <c r="AO242" s="123">
        <f>'گام اول '!AP243</f>
        <v>4400000</v>
      </c>
      <c r="AP242" s="123">
        <f>'گام اول '!AQ243</f>
        <v>0</v>
      </c>
      <c r="AQ242" s="123">
        <f>'گام اول '!AR243</f>
        <v>0</v>
      </c>
      <c r="AR242" s="123">
        <f>'گام اول '!AS243</f>
        <v>0</v>
      </c>
      <c r="AS242" s="375">
        <f>'گام اول '!AT243</f>
        <v>0</v>
      </c>
      <c r="AT242" s="368">
        <f t="shared" si="156"/>
        <v>81789798.418181807</v>
      </c>
      <c r="AU242" s="173">
        <f>'گام اول '!AV243</f>
        <v>58694902.178909078</v>
      </c>
      <c r="AV242" s="141">
        <f>'گام اول '!AW243</f>
        <v>79134303.418181822</v>
      </c>
      <c r="AW242" s="142">
        <f t="shared" si="157"/>
        <v>5539401.2392727276</v>
      </c>
      <c r="AX242" s="75">
        <f t="shared" si="158"/>
        <v>1869490.217890908</v>
      </c>
      <c r="AY242" s="142">
        <f>'گام اول '!AZ243</f>
        <v>0</v>
      </c>
      <c r="AZ242" s="142">
        <f>'گام اول '!BA243</f>
        <v>0</v>
      </c>
      <c r="BA242" s="142">
        <f>'گام اول '!BB243</f>
        <v>0</v>
      </c>
      <c r="BB242" s="142">
        <f>'گام اول '!BC243</f>
        <v>0</v>
      </c>
      <c r="BC242" s="142">
        <f>'گام اول '!BD243</f>
        <v>0</v>
      </c>
      <c r="BD242" s="142">
        <f>'گام اول '!BE243</f>
        <v>0</v>
      </c>
      <c r="BE242" s="142">
        <f>'گام اول '!BF243</f>
        <v>0</v>
      </c>
      <c r="BF242" s="143">
        <f t="shared" si="159"/>
        <v>7408891.4571636356</v>
      </c>
      <c r="BG242" s="140">
        <f t="shared" si="160"/>
        <v>74380906</v>
      </c>
      <c r="BH242" s="144">
        <f t="shared" si="161"/>
        <v>81789798.418181807</v>
      </c>
      <c r="BI242" s="398">
        <f t="shared" si="198"/>
        <v>6638737.5</v>
      </c>
      <c r="BJ242" s="145">
        <f t="shared" si="162"/>
        <v>4223920</v>
      </c>
      <c r="BK242" s="145">
        <f t="shared" si="163"/>
        <v>1267176</v>
      </c>
      <c r="BL242" s="146">
        <f t="shared" si="164"/>
        <v>1120000</v>
      </c>
      <c r="BM242" s="379">
        <v>0</v>
      </c>
      <c r="BN242" s="147">
        <f t="shared" si="165"/>
        <v>95039631.918181807</v>
      </c>
      <c r="BO242" s="148">
        <f t="shared" si="166"/>
        <v>79134303.418181822</v>
      </c>
      <c r="BP242" s="149">
        <f t="shared" si="167"/>
        <v>18200889.786181819</v>
      </c>
      <c r="BQ242" s="150">
        <f t="shared" si="168"/>
        <v>113240521.70436363</v>
      </c>
      <c r="BR242" s="151">
        <f t="shared" si="169"/>
        <v>100800</v>
      </c>
      <c r="BS242" s="147">
        <f t="shared" si="170"/>
        <v>113341321.70436363</v>
      </c>
      <c r="BT242" s="135">
        <v>0</v>
      </c>
      <c r="BU242" s="148">
        <f t="shared" si="171"/>
        <v>9503963.1918181814</v>
      </c>
      <c r="BV242" s="152">
        <f t="shared" si="172"/>
        <v>4751981.5959090907</v>
      </c>
      <c r="BW242" s="133">
        <f t="shared" si="173"/>
        <v>99085376.916636363</v>
      </c>
      <c r="BX242" s="147">
        <f t="shared" si="174"/>
        <v>12129833.5</v>
      </c>
      <c r="BY242" s="134">
        <f t="shared" si="175"/>
        <v>86955543.416636363</v>
      </c>
      <c r="CD242" s="388">
        <f>'گام اول '!AU243</f>
        <v>81789798.418181807</v>
      </c>
      <c r="CE242" s="389">
        <f>'گام اول '!AV243</f>
        <v>58694902.178909078</v>
      </c>
      <c r="CF242" s="389">
        <f>'گام اول '!AW243</f>
        <v>79134303.418181822</v>
      </c>
      <c r="CG242" s="389">
        <f>'گام اول '!AX243</f>
        <v>5539401.2392727276</v>
      </c>
      <c r="CH242" s="389">
        <f>'گام اول '!AY243</f>
        <v>1869490.217890908</v>
      </c>
      <c r="CI242" s="389">
        <f>'گام اول '!AZ243</f>
        <v>0</v>
      </c>
      <c r="CJ242" s="389">
        <f>'گام اول '!BA243</f>
        <v>0</v>
      </c>
      <c r="CK242" s="389">
        <f>'گام اول '!BB243</f>
        <v>0</v>
      </c>
      <c r="CL242" s="389">
        <f>'گام اول '!BC243</f>
        <v>0</v>
      </c>
      <c r="CM242" s="389">
        <f>'گام اول '!BD243</f>
        <v>0</v>
      </c>
      <c r="CN242" s="389">
        <f>'گام اول '!BE243</f>
        <v>0</v>
      </c>
      <c r="CO242" s="389">
        <f>'گام اول '!BF243</f>
        <v>0</v>
      </c>
      <c r="CP242" s="389">
        <f>'گام اول '!BG243</f>
        <v>7408891.4571636356</v>
      </c>
      <c r="CQ242" s="389">
        <f>'گام اول '!BH243</f>
        <v>74380906</v>
      </c>
      <c r="CR242" s="389">
        <f t="shared" si="176"/>
        <v>81789798.418181807</v>
      </c>
      <c r="CS242" s="399">
        <f t="shared" si="199"/>
        <v>6638737.5</v>
      </c>
      <c r="CT242" s="388">
        <f t="shared" si="177"/>
        <v>4223920</v>
      </c>
      <c r="CU242" s="389">
        <f t="shared" si="178"/>
        <v>1267176</v>
      </c>
      <c r="CV242" s="389">
        <f t="shared" si="179"/>
        <v>1120000</v>
      </c>
      <c r="CW242" s="55">
        <v>0</v>
      </c>
      <c r="CX242" s="389">
        <f t="shared" si="180"/>
        <v>95039631.918181807</v>
      </c>
      <c r="CY242" s="389">
        <f t="shared" si="181"/>
        <v>79134303.418181822</v>
      </c>
      <c r="CZ242" s="389">
        <f t="shared" si="182"/>
        <v>18200889.786181819</v>
      </c>
      <c r="DA242" s="389">
        <f t="shared" si="183"/>
        <v>113240521.70436363</v>
      </c>
      <c r="DB242" s="389">
        <f t="shared" si="184"/>
        <v>100800</v>
      </c>
      <c r="DC242" s="389">
        <f t="shared" si="185"/>
        <v>113341321.70436363</v>
      </c>
      <c r="DD242" s="394">
        <v>0</v>
      </c>
      <c r="DE242" s="389">
        <f t="shared" si="186"/>
        <v>9503963.1918181814</v>
      </c>
      <c r="DF242" s="389">
        <f t="shared" si="187"/>
        <v>4751981.5959090907</v>
      </c>
      <c r="DG242" s="389">
        <f t="shared" si="188"/>
        <v>99085376.916636363</v>
      </c>
      <c r="DH242" s="389">
        <f t="shared" si="189"/>
        <v>12129833.5</v>
      </c>
      <c r="DI242" s="389">
        <f t="shared" si="190"/>
        <v>86955543.416636363</v>
      </c>
      <c r="DJ242" s="389">
        <f t="shared" si="191"/>
        <v>0</v>
      </c>
      <c r="DL242" s="397">
        <f t="shared" si="192"/>
        <v>6638737.5</v>
      </c>
      <c r="DM242" s="397">
        <f t="shared" si="193"/>
        <v>0</v>
      </c>
    </row>
    <row r="243" spans="1:117" s="55" customFormat="1" ht="21" x14ac:dyDescent="0.2">
      <c r="A243" s="191">
        <f t="shared" si="155"/>
        <v>2655495</v>
      </c>
      <c r="B243" s="136">
        <f>'گام اول '!B244</f>
        <v>238</v>
      </c>
      <c r="C243" s="136">
        <f>'گام اول '!C244</f>
        <v>1</v>
      </c>
      <c r="D243" s="136">
        <f>'گام اول '!D244</f>
        <v>13346</v>
      </c>
      <c r="E243" s="136" t="str">
        <f>'گام اول '!E244</f>
        <v>سیروس</v>
      </c>
      <c r="F243" s="136" t="str">
        <f>'گام اول '!F244</f>
        <v>شیخ احمدی</v>
      </c>
      <c r="G243" s="136" t="str">
        <f>'گام اول '!G244</f>
        <v>نگهبان</v>
      </c>
      <c r="H243" s="136" t="str">
        <f>'گام اول '!H244</f>
        <v>تهران</v>
      </c>
      <c r="I243" s="136" t="str">
        <f>'گام اول '!I244</f>
        <v>121-813-5540182-1</v>
      </c>
      <c r="J243" s="136" t="str">
        <f>'گام اول '!J244</f>
        <v>3800234289</v>
      </c>
      <c r="K243" s="136" t="str">
        <f>'گام اول '!K244</f>
        <v>0012814595</v>
      </c>
      <c r="L243" s="136" t="str">
        <f>'گام اول '!L244</f>
        <v>تهران</v>
      </c>
      <c r="M243" s="136" t="str">
        <f>'گام اول '!M244</f>
        <v>نگهبان</v>
      </c>
      <c r="N243" s="120" t="str">
        <f>'گام اول '!N244</f>
        <v>*</v>
      </c>
      <c r="O243" s="119">
        <f>'گام اول '!O244</f>
        <v>0</v>
      </c>
      <c r="P243" s="121">
        <f>'گام اول '!P244</f>
        <v>0</v>
      </c>
      <c r="Q243" s="358">
        <f>'گام اول '!Q244</f>
        <v>30</v>
      </c>
      <c r="R243" s="358">
        <f>'گام اول '!R244</f>
        <v>120</v>
      </c>
      <c r="S243" s="358">
        <f>'گام اول '!S244</f>
        <v>110</v>
      </c>
      <c r="T243" s="358">
        <f>'گام اول '!T244</f>
        <v>29.33</v>
      </c>
      <c r="U243" s="137">
        <f>'گام اول '!U244</f>
        <v>0</v>
      </c>
      <c r="V243" s="120">
        <f>'گام اول '!W244</f>
        <v>0</v>
      </c>
      <c r="W243" s="121">
        <f>'گام اول '!X244</f>
        <v>0</v>
      </c>
      <c r="X243" s="366">
        <f>'گام اول '!Y244</f>
        <v>1</v>
      </c>
      <c r="Y243" s="366">
        <f>'گام اول '!Z244</f>
        <v>1</v>
      </c>
      <c r="Z243" s="138">
        <f>'گام اول '!AA244</f>
        <v>885165</v>
      </c>
      <c r="AA243" s="138">
        <f>'گام اول '!AB244</f>
        <v>46667</v>
      </c>
      <c r="AB243" s="138">
        <f>'گام اول '!AC244</f>
        <v>931832</v>
      </c>
      <c r="AC243" s="138">
        <f>'گام اول '!AD244</f>
        <v>4500000</v>
      </c>
      <c r="AD243" s="138">
        <f>'گام اول '!AE244</f>
        <v>6000000</v>
      </c>
      <c r="AE243" s="139">
        <f>'گام اول '!AF244</f>
        <v>177895.19999999998</v>
      </c>
      <c r="AF243" s="122">
        <f>'گام اول '!AG244</f>
        <v>26554950</v>
      </c>
      <c r="AG243" s="123">
        <f>'گام اول '!AH244</f>
        <v>1400010</v>
      </c>
      <c r="AH243" s="123">
        <f>'گام اول '!AI244</f>
        <v>21347423.999999996</v>
      </c>
      <c r="AI243" s="123">
        <f>'گام اول '!AJ244</f>
        <v>2655495</v>
      </c>
      <c r="AJ243" s="123">
        <f>'گام اول '!AK244</f>
        <v>4500000</v>
      </c>
      <c r="AK243" s="123">
        <f>'گام اول '!AL244</f>
        <v>6000000</v>
      </c>
      <c r="AL243" s="123">
        <f>'گام اول '!AM244</f>
        <v>4892117.9999999991</v>
      </c>
      <c r="AM243" s="123">
        <f>'گام اول '!AN244</f>
        <v>5217666.2159999991</v>
      </c>
      <c r="AN243" s="123">
        <f>'گام اول '!AO244</f>
        <v>0</v>
      </c>
      <c r="AO243" s="123">
        <f>'گام اول '!AP244</f>
        <v>3000000</v>
      </c>
      <c r="AP243" s="123">
        <f>'گام اول '!AQ244</f>
        <v>0</v>
      </c>
      <c r="AQ243" s="123">
        <f>'گام اول '!AR244</f>
        <v>0</v>
      </c>
      <c r="AR243" s="123">
        <f>'گام اول '!AS244</f>
        <v>0</v>
      </c>
      <c r="AS243" s="375">
        <f>'گام اول '!AT244</f>
        <v>0</v>
      </c>
      <c r="AT243" s="368">
        <f t="shared" si="156"/>
        <v>75567663.216000006</v>
      </c>
      <c r="AU243" s="173">
        <f>'گام اول '!AV244</f>
        <v>54308316.440880008</v>
      </c>
      <c r="AV243" s="141">
        <f>'گام اول '!AW244</f>
        <v>72912168.215999991</v>
      </c>
      <c r="AW243" s="142">
        <f t="shared" si="157"/>
        <v>5103851.7751199994</v>
      </c>
      <c r="AX243" s="75">
        <f t="shared" si="158"/>
        <v>1430831.644088001</v>
      </c>
      <c r="AY243" s="142">
        <f>'گام اول '!AZ244</f>
        <v>0</v>
      </c>
      <c r="AZ243" s="142">
        <f>'گام اول '!BA244</f>
        <v>0</v>
      </c>
      <c r="BA243" s="142">
        <f>'گام اول '!BB244</f>
        <v>0</v>
      </c>
      <c r="BB243" s="142">
        <f>'گام اول '!BC244</f>
        <v>0</v>
      </c>
      <c r="BC243" s="142">
        <f>'گام اول '!BD244</f>
        <v>0</v>
      </c>
      <c r="BD243" s="142">
        <f>'گام اول '!BE244</f>
        <v>0</v>
      </c>
      <c r="BE243" s="142">
        <f>'گام اول '!BF244</f>
        <v>0</v>
      </c>
      <c r="BF243" s="143">
        <f t="shared" si="159"/>
        <v>6534683.4192080004</v>
      </c>
      <c r="BG243" s="140">
        <f t="shared" si="160"/>
        <v>69032979</v>
      </c>
      <c r="BH243" s="144">
        <f t="shared" si="161"/>
        <v>75567663.216000006</v>
      </c>
      <c r="BI243" s="127">
        <f t="shared" si="194"/>
        <v>4659160</v>
      </c>
      <c r="BJ243" s="145">
        <f t="shared" si="162"/>
        <v>2329580</v>
      </c>
      <c r="BK243" s="145">
        <f t="shared" si="163"/>
        <v>698874</v>
      </c>
      <c r="BL243" s="146">
        <f t="shared" si="164"/>
        <v>1120000</v>
      </c>
      <c r="BM243" s="379">
        <v>0</v>
      </c>
      <c r="BN243" s="147">
        <f t="shared" si="165"/>
        <v>84375277.216000006</v>
      </c>
      <c r="BO243" s="148">
        <f t="shared" si="166"/>
        <v>72912168.215999991</v>
      </c>
      <c r="BP243" s="149">
        <f t="shared" si="167"/>
        <v>16769798.689679999</v>
      </c>
      <c r="BQ243" s="150">
        <f t="shared" si="168"/>
        <v>101145075.90568</v>
      </c>
      <c r="BR243" s="151">
        <f t="shared" si="169"/>
        <v>100800</v>
      </c>
      <c r="BS243" s="147">
        <f t="shared" si="170"/>
        <v>101245875.90568</v>
      </c>
      <c r="BT243" s="135">
        <v>0</v>
      </c>
      <c r="BU243" s="148">
        <f t="shared" si="171"/>
        <v>8437527.7216000017</v>
      </c>
      <c r="BV243" s="152">
        <f t="shared" si="172"/>
        <v>4218763.8608000008</v>
      </c>
      <c r="BW243" s="133">
        <f t="shared" si="173"/>
        <v>88589584.323280007</v>
      </c>
      <c r="BX243" s="147">
        <f t="shared" si="174"/>
        <v>7687614</v>
      </c>
      <c r="BY243" s="134">
        <f t="shared" si="175"/>
        <v>80901970.323280007</v>
      </c>
      <c r="CD243" s="388">
        <f>'گام اول '!AU244</f>
        <v>75567663.216000006</v>
      </c>
      <c r="CE243" s="389">
        <f>'گام اول '!AV244</f>
        <v>54308316.440880008</v>
      </c>
      <c r="CF243" s="389">
        <f>'گام اول '!AW244</f>
        <v>72912168.215999991</v>
      </c>
      <c r="CG243" s="389">
        <f>'گام اول '!AX244</f>
        <v>5103851.7751199994</v>
      </c>
      <c r="CH243" s="389">
        <f>'گام اول '!AY244</f>
        <v>1430831.644088001</v>
      </c>
      <c r="CI243" s="389">
        <f>'گام اول '!AZ244</f>
        <v>0</v>
      </c>
      <c r="CJ243" s="389">
        <f>'گام اول '!BA244</f>
        <v>0</v>
      </c>
      <c r="CK243" s="389">
        <f>'گام اول '!BB244</f>
        <v>0</v>
      </c>
      <c r="CL243" s="389">
        <f>'گام اول '!BC244</f>
        <v>0</v>
      </c>
      <c r="CM243" s="389">
        <f>'گام اول '!BD244</f>
        <v>0</v>
      </c>
      <c r="CN243" s="389">
        <f>'گام اول '!BE244</f>
        <v>0</v>
      </c>
      <c r="CO243" s="389">
        <f>'گام اول '!BF244</f>
        <v>0</v>
      </c>
      <c r="CP243" s="389">
        <f>'گام اول '!BG244</f>
        <v>6534683.4192080004</v>
      </c>
      <c r="CQ243" s="389">
        <f>'گام اول '!BH244</f>
        <v>69032979</v>
      </c>
      <c r="CR243" s="389">
        <f t="shared" si="176"/>
        <v>75567663.216000006</v>
      </c>
      <c r="CS243" s="55">
        <f t="shared" si="195"/>
        <v>4659160</v>
      </c>
      <c r="CT243" s="388">
        <f t="shared" si="177"/>
        <v>2329580</v>
      </c>
      <c r="CU243" s="389">
        <f t="shared" si="178"/>
        <v>698874</v>
      </c>
      <c r="CV243" s="389">
        <f t="shared" si="179"/>
        <v>1120000</v>
      </c>
      <c r="CW243" s="55">
        <v>0</v>
      </c>
      <c r="CX243" s="389">
        <f t="shared" si="180"/>
        <v>84375277.216000006</v>
      </c>
      <c r="CY243" s="389">
        <f t="shared" si="181"/>
        <v>72912168.215999991</v>
      </c>
      <c r="CZ243" s="389">
        <f t="shared" si="182"/>
        <v>16769798.689679999</v>
      </c>
      <c r="DA243" s="389">
        <f t="shared" si="183"/>
        <v>101145075.90568</v>
      </c>
      <c r="DB243" s="389">
        <f t="shared" si="184"/>
        <v>100800</v>
      </c>
      <c r="DC243" s="389">
        <f t="shared" si="185"/>
        <v>101245875.90568</v>
      </c>
      <c r="DD243" s="394">
        <v>0</v>
      </c>
      <c r="DE243" s="389">
        <f t="shared" si="186"/>
        <v>8437527.7216000017</v>
      </c>
      <c r="DF243" s="389">
        <f t="shared" si="187"/>
        <v>4218763.8608000008</v>
      </c>
      <c r="DG243" s="389">
        <f t="shared" si="188"/>
        <v>88589584.323280007</v>
      </c>
      <c r="DH243" s="389">
        <f t="shared" si="189"/>
        <v>7687614</v>
      </c>
      <c r="DI243" s="389">
        <f t="shared" si="190"/>
        <v>80901970.323280007</v>
      </c>
      <c r="DJ243" s="389">
        <f t="shared" si="191"/>
        <v>0</v>
      </c>
      <c r="DL243" s="396">
        <f t="shared" si="192"/>
        <v>6638737.5</v>
      </c>
      <c r="DM243" s="396">
        <f t="shared" si="193"/>
        <v>-1979577.5</v>
      </c>
    </row>
    <row r="244" spans="1:117" s="55" customFormat="1" ht="21" x14ac:dyDescent="0.2">
      <c r="A244" s="191">
        <f t="shared" si="155"/>
        <v>2655495</v>
      </c>
      <c r="B244" s="136">
        <f>'گام اول '!B245</f>
        <v>239</v>
      </c>
      <c r="C244" s="136">
        <f>'گام اول '!C245</f>
        <v>2</v>
      </c>
      <c r="D244" s="136">
        <f>'گام اول '!D245</f>
        <v>13227</v>
      </c>
      <c r="E244" s="136" t="str">
        <f>'گام اول '!E245</f>
        <v>فریبرز</v>
      </c>
      <c r="F244" s="136" t="str">
        <f>'گام اول '!F245</f>
        <v>احمد پور</v>
      </c>
      <c r="G244" s="136" t="str">
        <f>'گام اول '!G245</f>
        <v>نگهبان</v>
      </c>
      <c r="H244" s="136" t="str">
        <f>'گام اول '!H245</f>
        <v>تهران</v>
      </c>
      <c r="I244" s="136" t="str">
        <f>'گام اول '!I245</f>
        <v>121-813-2885751-1</v>
      </c>
      <c r="J244" s="136" t="str">
        <f>'گام اول '!J245</f>
        <v>5709701726</v>
      </c>
      <c r="K244" s="136" t="str">
        <f>'گام اول '!K245</f>
        <v>0020715783</v>
      </c>
      <c r="L244" s="136" t="str">
        <f>'گام اول '!L245</f>
        <v>تهران</v>
      </c>
      <c r="M244" s="136" t="str">
        <f>'گام اول '!M245</f>
        <v>نگهبان</v>
      </c>
      <c r="N244" s="120" t="str">
        <f>'گام اول '!N245</f>
        <v>*</v>
      </c>
      <c r="O244" s="119">
        <f>'گام اول '!O245</f>
        <v>0</v>
      </c>
      <c r="P244" s="121">
        <f>'گام اول '!P245</f>
        <v>0</v>
      </c>
      <c r="Q244" s="358">
        <f>'گام اول '!Q245</f>
        <v>30</v>
      </c>
      <c r="R244" s="358">
        <f>'گام اول '!R245</f>
        <v>120</v>
      </c>
      <c r="S244" s="358">
        <f>'گام اول '!S245</f>
        <v>110</v>
      </c>
      <c r="T244" s="358">
        <f>'گام اول '!T245</f>
        <v>29.33</v>
      </c>
      <c r="U244" s="137">
        <f>'گام اول '!U245</f>
        <v>0</v>
      </c>
      <c r="V244" s="120">
        <f>'گام اول '!W245</f>
        <v>0</v>
      </c>
      <c r="W244" s="121">
        <f>'گام اول '!X245</f>
        <v>0</v>
      </c>
      <c r="X244" s="366">
        <f>'گام اول '!Y245</f>
        <v>1</v>
      </c>
      <c r="Y244" s="366">
        <f>'گام اول '!Z245</f>
        <v>1</v>
      </c>
      <c r="Z244" s="138">
        <f>'گام اول '!AA245</f>
        <v>885165</v>
      </c>
      <c r="AA244" s="138">
        <f>'گام اول '!AB245</f>
        <v>46667</v>
      </c>
      <c r="AB244" s="138">
        <f>'گام اول '!AC245</f>
        <v>931832</v>
      </c>
      <c r="AC244" s="138">
        <f>'گام اول '!AD245</f>
        <v>4500000</v>
      </c>
      <c r="AD244" s="138">
        <f>'گام اول '!AE245</f>
        <v>6000000</v>
      </c>
      <c r="AE244" s="139">
        <f>'گام اول '!AF245</f>
        <v>177895.19999999998</v>
      </c>
      <c r="AF244" s="122">
        <f>'گام اول '!AG245</f>
        <v>26554950</v>
      </c>
      <c r="AG244" s="123">
        <f>'گام اول '!AH245</f>
        <v>1400010</v>
      </c>
      <c r="AH244" s="123">
        <f>'گام اول '!AI245</f>
        <v>21347423.999999996</v>
      </c>
      <c r="AI244" s="123">
        <f>'گام اول '!AJ245</f>
        <v>2655495</v>
      </c>
      <c r="AJ244" s="123">
        <f>'گام اول '!AK245</f>
        <v>4500000</v>
      </c>
      <c r="AK244" s="123">
        <f>'گام اول '!AL245</f>
        <v>6000000</v>
      </c>
      <c r="AL244" s="123">
        <f>'گام اول '!AM245</f>
        <v>4892117.9999999991</v>
      </c>
      <c r="AM244" s="123">
        <f>'گام اول '!AN245</f>
        <v>5217666.2159999991</v>
      </c>
      <c r="AN244" s="123">
        <f>'گام اول '!AO245</f>
        <v>0</v>
      </c>
      <c r="AO244" s="123">
        <f>'گام اول '!AP245</f>
        <v>2600000</v>
      </c>
      <c r="AP244" s="123">
        <f>'گام اول '!AQ245</f>
        <v>0</v>
      </c>
      <c r="AQ244" s="123">
        <f>'گام اول '!AR245</f>
        <v>0</v>
      </c>
      <c r="AR244" s="123">
        <f>'گام اول '!AS245</f>
        <v>0</v>
      </c>
      <c r="AS244" s="375">
        <f>'گام اول '!AT245</f>
        <v>0</v>
      </c>
      <c r="AT244" s="368">
        <f t="shared" si="156"/>
        <v>75167663.216000006</v>
      </c>
      <c r="AU244" s="173">
        <f>'گام اول '!AV245</f>
        <v>54336316.440880008</v>
      </c>
      <c r="AV244" s="141">
        <f>'گام اول '!AW245</f>
        <v>72512168.215999991</v>
      </c>
      <c r="AW244" s="142">
        <f t="shared" si="157"/>
        <v>5075851.7751199994</v>
      </c>
      <c r="AX244" s="75">
        <f t="shared" si="158"/>
        <v>1433631.644088001</v>
      </c>
      <c r="AY244" s="142">
        <f>'گام اول '!AZ245</f>
        <v>0</v>
      </c>
      <c r="AZ244" s="142">
        <f>'گام اول '!BA245</f>
        <v>0</v>
      </c>
      <c r="BA244" s="142">
        <f>'گام اول '!BB245</f>
        <v>0</v>
      </c>
      <c r="BB244" s="142">
        <f>'گام اول '!BC245</f>
        <v>0</v>
      </c>
      <c r="BC244" s="142">
        <f>'گام اول '!BD245</f>
        <v>0</v>
      </c>
      <c r="BD244" s="142">
        <f>'گام اول '!BE245</f>
        <v>0</v>
      </c>
      <c r="BE244" s="142">
        <f>'گام اول '!BF245</f>
        <v>0</v>
      </c>
      <c r="BF244" s="143">
        <f t="shared" si="159"/>
        <v>6509483.4192080004</v>
      </c>
      <c r="BG244" s="140">
        <f t="shared" si="160"/>
        <v>68658179</v>
      </c>
      <c r="BH244" s="144">
        <f t="shared" si="161"/>
        <v>75167663.216000006</v>
      </c>
      <c r="BI244" s="127">
        <f t="shared" si="194"/>
        <v>4659160</v>
      </c>
      <c r="BJ244" s="145">
        <f t="shared" si="162"/>
        <v>2329580</v>
      </c>
      <c r="BK244" s="145">
        <f t="shared" si="163"/>
        <v>698874</v>
      </c>
      <c r="BL244" s="146">
        <f t="shared" si="164"/>
        <v>1120000</v>
      </c>
      <c r="BM244" s="379">
        <v>0</v>
      </c>
      <c r="BN244" s="147">
        <f t="shared" si="165"/>
        <v>83975277.216000006</v>
      </c>
      <c r="BO244" s="148">
        <f t="shared" si="166"/>
        <v>72512168.215999991</v>
      </c>
      <c r="BP244" s="149">
        <f t="shared" si="167"/>
        <v>16677798.689679999</v>
      </c>
      <c r="BQ244" s="150">
        <f t="shared" si="168"/>
        <v>100653075.90568</v>
      </c>
      <c r="BR244" s="151">
        <f t="shared" si="169"/>
        <v>100800</v>
      </c>
      <c r="BS244" s="147">
        <f t="shared" si="170"/>
        <v>100753875.90568</v>
      </c>
      <c r="BT244" s="135">
        <v>0</v>
      </c>
      <c r="BU244" s="148">
        <f t="shared" si="171"/>
        <v>8397527.7216000017</v>
      </c>
      <c r="BV244" s="152">
        <f t="shared" si="172"/>
        <v>4198763.8608000008</v>
      </c>
      <c r="BW244" s="133">
        <f t="shared" si="173"/>
        <v>88157584.323280007</v>
      </c>
      <c r="BX244" s="147">
        <f t="shared" si="174"/>
        <v>7687614</v>
      </c>
      <c r="BY244" s="134">
        <f t="shared" si="175"/>
        <v>80469970.323280007</v>
      </c>
      <c r="CD244" s="388">
        <f>'گام اول '!AU245</f>
        <v>75167663.216000006</v>
      </c>
      <c r="CE244" s="389">
        <f>'گام اول '!AV245</f>
        <v>54336316.440880008</v>
      </c>
      <c r="CF244" s="389">
        <f>'گام اول '!AW245</f>
        <v>72512168.215999991</v>
      </c>
      <c r="CG244" s="389">
        <f>'گام اول '!AX245</f>
        <v>5075851.7751199994</v>
      </c>
      <c r="CH244" s="389">
        <f>'گام اول '!AY245</f>
        <v>1433631.644088001</v>
      </c>
      <c r="CI244" s="389">
        <f>'گام اول '!AZ245</f>
        <v>0</v>
      </c>
      <c r="CJ244" s="389">
        <f>'گام اول '!BA245</f>
        <v>0</v>
      </c>
      <c r="CK244" s="389">
        <f>'گام اول '!BB245</f>
        <v>0</v>
      </c>
      <c r="CL244" s="389">
        <f>'گام اول '!BC245</f>
        <v>0</v>
      </c>
      <c r="CM244" s="389">
        <f>'گام اول '!BD245</f>
        <v>0</v>
      </c>
      <c r="CN244" s="389">
        <f>'گام اول '!BE245</f>
        <v>0</v>
      </c>
      <c r="CO244" s="389">
        <f>'گام اول '!BF245</f>
        <v>0</v>
      </c>
      <c r="CP244" s="389">
        <f>'گام اول '!BG245</f>
        <v>6509483.4192080004</v>
      </c>
      <c r="CQ244" s="389">
        <f>'گام اول '!BH245</f>
        <v>68658179</v>
      </c>
      <c r="CR244" s="389">
        <f t="shared" si="176"/>
        <v>75167663.216000006</v>
      </c>
      <c r="CS244" s="55">
        <f t="shared" si="195"/>
        <v>4659160</v>
      </c>
      <c r="CT244" s="388">
        <f t="shared" si="177"/>
        <v>2329580</v>
      </c>
      <c r="CU244" s="389">
        <f t="shared" si="178"/>
        <v>698874</v>
      </c>
      <c r="CV244" s="389">
        <f t="shared" si="179"/>
        <v>1120000</v>
      </c>
      <c r="CW244" s="55">
        <v>0</v>
      </c>
      <c r="CX244" s="389">
        <f t="shared" si="180"/>
        <v>83975277.216000006</v>
      </c>
      <c r="CY244" s="389">
        <f t="shared" si="181"/>
        <v>72512168.215999991</v>
      </c>
      <c r="CZ244" s="389">
        <f t="shared" si="182"/>
        <v>16677798.689679999</v>
      </c>
      <c r="DA244" s="389">
        <f t="shared" si="183"/>
        <v>100653075.90568</v>
      </c>
      <c r="DB244" s="389">
        <f t="shared" si="184"/>
        <v>100800</v>
      </c>
      <c r="DC244" s="389">
        <f t="shared" si="185"/>
        <v>100753875.90568</v>
      </c>
      <c r="DD244" s="394">
        <v>0</v>
      </c>
      <c r="DE244" s="389">
        <f t="shared" si="186"/>
        <v>8397527.7216000017</v>
      </c>
      <c r="DF244" s="389">
        <f t="shared" si="187"/>
        <v>4198763.8608000008</v>
      </c>
      <c r="DG244" s="389">
        <f t="shared" si="188"/>
        <v>88157584.323280007</v>
      </c>
      <c r="DH244" s="389">
        <f t="shared" si="189"/>
        <v>7687614</v>
      </c>
      <c r="DI244" s="389">
        <f t="shared" si="190"/>
        <v>80469970.323280007</v>
      </c>
      <c r="DJ244" s="389">
        <f t="shared" si="191"/>
        <v>0</v>
      </c>
      <c r="DL244" s="396">
        <f t="shared" si="192"/>
        <v>6638737.5</v>
      </c>
      <c r="DM244" s="396">
        <f t="shared" si="193"/>
        <v>-1979577.5</v>
      </c>
    </row>
    <row r="245" spans="1:117" s="55" customFormat="1" ht="21" x14ac:dyDescent="0.2">
      <c r="A245" s="191">
        <f t="shared" si="155"/>
        <v>2655495</v>
      </c>
      <c r="B245" s="136">
        <f>'گام اول '!B246</f>
        <v>240</v>
      </c>
      <c r="C245" s="136">
        <f>'گام اول '!C246</f>
        <v>3</v>
      </c>
      <c r="D245" s="136">
        <f>'گام اول '!D246</f>
        <v>13254</v>
      </c>
      <c r="E245" s="136" t="str">
        <f>'گام اول '!E246</f>
        <v>نوید</v>
      </c>
      <c r="F245" s="136" t="str">
        <f>'گام اول '!F246</f>
        <v>بخشی شوره دلی</v>
      </c>
      <c r="G245" s="136" t="str">
        <f>'گام اول '!G246</f>
        <v>نگهبان</v>
      </c>
      <c r="H245" s="136" t="str">
        <f>'گام اول '!H246</f>
        <v>تهران</v>
      </c>
      <c r="I245" s="136" t="str">
        <f>'گام اول '!I246</f>
        <v>121-813-5177260-1</v>
      </c>
      <c r="J245" s="136" t="str">
        <f>'گام اول '!J246</f>
        <v>0014975718</v>
      </c>
      <c r="K245" s="136" t="str">
        <f>'گام اول '!K246</f>
        <v>0012801061</v>
      </c>
      <c r="L245" s="136" t="str">
        <f>'گام اول '!L246</f>
        <v>تهران</v>
      </c>
      <c r="M245" s="136" t="str">
        <f>'گام اول '!M246</f>
        <v>نگهبان</v>
      </c>
      <c r="N245" s="120">
        <f>'گام اول '!N246</f>
        <v>0</v>
      </c>
      <c r="O245" s="119">
        <f>'گام اول '!O246</f>
        <v>0</v>
      </c>
      <c r="P245" s="121" t="str">
        <f>'گام اول '!P246</f>
        <v>*</v>
      </c>
      <c r="Q245" s="358">
        <f>'گام اول '!Q246</f>
        <v>30</v>
      </c>
      <c r="R245" s="358">
        <f>'گام اول '!R246</f>
        <v>120</v>
      </c>
      <c r="S245" s="358">
        <f>'گام اول '!S246</f>
        <v>220</v>
      </c>
      <c r="T245" s="358">
        <f>'گام اول '!T246</f>
        <v>29.33</v>
      </c>
      <c r="U245" s="137">
        <f>'گام اول '!U246</f>
        <v>0</v>
      </c>
      <c r="V245" s="120">
        <f>'گام اول '!W246</f>
        <v>0</v>
      </c>
      <c r="W245" s="121">
        <f>'گام اول '!X246</f>
        <v>0</v>
      </c>
      <c r="X245" s="366">
        <f>'گام اول '!Y246</f>
        <v>1</v>
      </c>
      <c r="Y245" s="366">
        <f>'گام اول '!Z246</f>
        <v>1</v>
      </c>
      <c r="Z245" s="138">
        <f>'گام اول '!AA246</f>
        <v>885165</v>
      </c>
      <c r="AA245" s="138">
        <f>'گام اول '!AB246</f>
        <v>46667</v>
      </c>
      <c r="AB245" s="138">
        <f>'گام اول '!AC246</f>
        <v>931832</v>
      </c>
      <c r="AC245" s="138">
        <f>'گام اول '!AD246</f>
        <v>4500000</v>
      </c>
      <c r="AD245" s="138">
        <f>'گام اول '!AE246</f>
        <v>6000000</v>
      </c>
      <c r="AE245" s="139">
        <f>'گام اول '!AF246</f>
        <v>177895.19999999998</v>
      </c>
      <c r="AF245" s="122">
        <f>'گام اول '!AG246</f>
        <v>26554950</v>
      </c>
      <c r="AG245" s="123">
        <f>'گام اول '!AH246</f>
        <v>1400010</v>
      </c>
      <c r="AH245" s="123">
        <f>'گام اول '!AI246</f>
        <v>21347423.999999996</v>
      </c>
      <c r="AI245" s="123">
        <f>'گام اول '!AJ246</f>
        <v>2655495</v>
      </c>
      <c r="AJ245" s="123">
        <f>'گام اول '!AK246</f>
        <v>4500000</v>
      </c>
      <c r="AK245" s="123">
        <f>'گام اول '!AL246</f>
        <v>6000000</v>
      </c>
      <c r="AL245" s="123">
        <f>'گام اول '!AM246</f>
        <v>9784235.9999999981</v>
      </c>
      <c r="AM245" s="123">
        <f>'گام اول '!AN246</f>
        <v>5217666.2159999991</v>
      </c>
      <c r="AN245" s="123">
        <f>'گام اول '!AO246</f>
        <v>0</v>
      </c>
      <c r="AO245" s="123">
        <f>'گام اول '!AP246</f>
        <v>4800000</v>
      </c>
      <c r="AP245" s="123">
        <f>'گام اول '!AQ246</f>
        <v>0</v>
      </c>
      <c r="AQ245" s="123">
        <f>'گام اول '!AR246</f>
        <v>0</v>
      </c>
      <c r="AR245" s="123">
        <f>'گام اول '!AS246</f>
        <v>0</v>
      </c>
      <c r="AS245" s="375">
        <f>'گام اول '!AT246</f>
        <v>0</v>
      </c>
      <c r="AT245" s="368">
        <f t="shared" si="156"/>
        <v>82259781.216000006</v>
      </c>
      <c r="AU245" s="173">
        <f>'گام اول '!AV246</f>
        <v>58731986.18088001</v>
      </c>
      <c r="AV245" s="141">
        <f>'گام اول '!AW246</f>
        <v>79604286.215999991</v>
      </c>
      <c r="AW245" s="142">
        <f t="shared" si="157"/>
        <v>5572300.0351200001</v>
      </c>
      <c r="AX245" s="75">
        <f t="shared" si="158"/>
        <v>1873198.6180880012</v>
      </c>
      <c r="AY245" s="142">
        <f>'گام اول '!AZ246</f>
        <v>0</v>
      </c>
      <c r="AZ245" s="142">
        <f>'گام اول '!BA246</f>
        <v>0</v>
      </c>
      <c r="BA245" s="142">
        <f>'گام اول '!BB246</f>
        <v>0</v>
      </c>
      <c r="BB245" s="142">
        <f>'گام اول '!BC246</f>
        <v>0</v>
      </c>
      <c r="BC245" s="142">
        <f>'گام اول '!BD246</f>
        <v>0</v>
      </c>
      <c r="BD245" s="142">
        <f>'گام اول '!BE246</f>
        <v>0</v>
      </c>
      <c r="BE245" s="142">
        <f>'گام اول '!BF246</f>
        <v>0</v>
      </c>
      <c r="BF245" s="143">
        <f t="shared" si="159"/>
        <v>7445498.6532080015</v>
      </c>
      <c r="BG245" s="140">
        <f t="shared" si="160"/>
        <v>74814282</v>
      </c>
      <c r="BH245" s="144">
        <f t="shared" si="161"/>
        <v>82259781.216000006</v>
      </c>
      <c r="BI245" s="127">
        <f t="shared" si="194"/>
        <v>4659160</v>
      </c>
      <c r="BJ245" s="145">
        <f t="shared" si="162"/>
        <v>2329580</v>
      </c>
      <c r="BK245" s="145">
        <f t="shared" si="163"/>
        <v>698874</v>
      </c>
      <c r="BL245" s="146">
        <f t="shared" si="164"/>
        <v>1120000</v>
      </c>
      <c r="BM245" s="379">
        <v>0</v>
      </c>
      <c r="BN245" s="147">
        <f t="shared" si="165"/>
        <v>91067395.216000006</v>
      </c>
      <c r="BO245" s="148">
        <f t="shared" si="166"/>
        <v>79604286.215999991</v>
      </c>
      <c r="BP245" s="149">
        <f t="shared" si="167"/>
        <v>18308985.82968</v>
      </c>
      <c r="BQ245" s="150">
        <f t="shared" si="168"/>
        <v>109376381.04568</v>
      </c>
      <c r="BR245" s="151">
        <f t="shared" si="169"/>
        <v>100800</v>
      </c>
      <c r="BS245" s="147">
        <f t="shared" si="170"/>
        <v>109477181.04568</v>
      </c>
      <c r="BT245" s="135">
        <v>0</v>
      </c>
      <c r="BU245" s="148">
        <f t="shared" si="171"/>
        <v>9106739.5216000006</v>
      </c>
      <c r="BV245" s="152">
        <f t="shared" si="172"/>
        <v>4553369.7608000003</v>
      </c>
      <c r="BW245" s="133">
        <f t="shared" si="173"/>
        <v>95817071.763280004</v>
      </c>
      <c r="BX245" s="147">
        <f t="shared" si="174"/>
        <v>7687614</v>
      </c>
      <c r="BY245" s="134">
        <f t="shared" si="175"/>
        <v>88129457.763280004</v>
      </c>
      <c r="CD245" s="388">
        <f>'گام اول '!AU246</f>
        <v>82259781.216000006</v>
      </c>
      <c r="CE245" s="389">
        <f>'گام اول '!AV246</f>
        <v>58731986.18088001</v>
      </c>
      <c r="CF245" s="389">
        <f>'گام اول '!AW246</f>
        <v>79604286.215999991</v>
      </c>
      <c r="CG245" s="389">
        <f>'گام اول '!AX246</f>
        <v>5572300.0351200001</v>
      </c>
      <c r="CH245" s="389">
        <f>'گام اول '!AY246</f>
        <v>1873198.6180880012</v>
      </c>
      <c r="CI245" s="389">
        <f>'گام اول '!AZ246</f>
        <v>0</v>
      </c>
      <c r="CJ245" s="389">
        <f>'گام اول '!BA246</f>
        <v>0</v>
      </c>
      <c r="CK245" s="389">
        <f>'گام اول '!BB246</f>
        <v>0</v>
      </c>
      <c r="CL245" s="389">
        <f>'گام اول '!BC246</f>
        <v>0</v>
      </c>
      <c r="CM245" s="389">
        <f>'گام اول '!BD246</f>
        <v>0</v>
      </c>
      <c r="CN245" s="389">
        <f>'گام اول '!BE246</f>
        <v>0</v>
      </c>
      <c r="CO245" s="389">
        <f>'گام اول '!BF246</f>
        <v>0</v>
      </c>
      <c r="CP245" s="389">
        <f>'گام اول '!BG246</f>
        <v>7445498.6532080015</v>
      </c>
      <c r="CQ245" s="389">
        <f>'گام اول '!BH246</f>
        <v>74814282</v>
      </c>
      <c r="CR245" s="389">
        <f t="shared" si="176"/>
        <v>82259781.216000006</v>
      </c>
      <c r="CS245" s="55">
        <f t="shared" si="195"/>
        <v>4659160</v>
      </c>
      <c r="CT245" s="388">
        <f t="shared" si="177"/>
        <v>2329580</v>
      </c>
      <c r="CU245" s="389">
        <f t="shared" si="178"/>
        <v>698874</v>
      </c>
      <c r="CV245" s="389">
        <f t="shared" si="179"/>
        <v>1120000</v>
      </c>
      <c r="CW245" s="55">
        <v>0</v>
      </c>
      <c r="CX245" s="389">
        <f t="shared" si="180"/>
        <v>91067395.216000006</v>
      </c>
      <c r="CY245" s="389">
        <f t="shared" si="181"/>
        <v>79604286.215999991</v>
      </c>
      <c r="CZ245" s="389">
        <f t="shared" si="182"/>
        <v>18308985.82968</v>
      </c>
      <c r="DA245" s="389">
        <f t="shared" si="183"/>
        <v>109376381.04568</v>
      </c>
      <c r="DB245" s="389">
        <f t="shared" si="184"/>
        <v>100800</v>
      </c>
      <c r="DC245" s="389">
        <f t="shared" si="185"/>
        <v>109477181.04568</v>
      </c>
      <c r="DD245" s="394">
        <v>0</v>
      </c>
      <c r="DE245" s="389">
        <f t="shared" si="186"/>
        <v>9106739.5216000006</v>
      </c>
      <c r="DF245" s="389">
        <f t="shared" si="187"/>
        <v>4553369.7608000003</v>
      </c>
      <c r="DG245" s="389">
        <f t="shared" si="188"/>
        <v>95817071.763280004</v>
      </c>
      <c r="DH245" s="389">
        <f t="shared" si="189"/>
        <v>7687614</v>
      </c>
      <c r="DI245" s="389">
        <f t="shared" si="190"/>
        <v>88129457.763280004</v>
      </c>
      <c r="DJ245" s="389">
        <f t="shared" si="191"/>
        <v>0</v>
      </c>
      <c r="DL245" s="396">
        <f t="shared" si="192"/>
        <v>6638737.5</v>
      </c>
      <c r="DM245" s="396">
        <f t="shared" si="193"/>
        <v>-1979577.5</v>
      </c>
    </row>
    <row r="246" spans="1:117" s="55" customFormat="1" ht="21" x14ac:dyDescent="0.2">
      <c r="A246" s="191">
        <f t="shared" si="155"/>
        <v>2655495</v>
      </c>
      <c r="B246" s="136">
        <f>'گام اول '!B247</f>
        <v>241</v>
      </c>
      <c r="C246" s="136">
        <f>'گام اول '!C247</f>
        <v>4</v>
      </c>
      <c r="D246" s="136">
        <f>'گام اول '!D247</f>
        <v>13256</v>
      </c>
      <c r="E246" s="136" t="str">
        <f>'گام اول '!E247</f>
        <v>امیر</v>
      </c>
      <c r="F246" s="136" t="str">
        <f>'گام اول '!F247</f>
        <v>اعلا</v>
      </c>
      <c r="G246" s="136" t="str">
        <f>'گام اول '!G247</f>
        <v>نگهبان</v>
      </c>
      <c r="H246" s="136" t="str">
        <f>'گام اول '!H247</f>
        <v>تهران</v>
      </c>
      <c r="I246" s="136" t="str">
        <f>'گام اول '!I247</f>
        <v>121-813-2899203-1</v>
      </c>
      <c r="J246" s="136" t="str">
        <f>'گام اول '!J247</f>
        <v>0440093147</v>
      </c>
      <c r="K246" s="136" t="str">
        <f>'گام اول '!K247</f>
        <v>0013648233</v>
      </c>
      <c r="L246" s="136" t="str">
        <f>'گام اول '!L247</f>
        <v>تهران</v>
      </c>
      <c r="M246" s="136" t="str">
        <f>'گام اول '!M247</f>
        <v>نگهبان</v>
      </c>
      <c r="N246" s="120" t="str">
        <f>'گام اول '!N247</f>
        <v>*</v>
      </c>
      <c r="O246" s="119">
        <f>'گام اول '!O247</f>
        <v>0</v>
      </c>
      <c r="P246" s="121">
        <f>'گام اول '!P247</f>
        <v>0</v>
      </c>
      <c r="Q246" s="358">
        <f>'گام اول '!Q247</f>
        <v>30</v>
      </c>
      <c r="R246" s="358">
        <f>'گام اول '!R247</f>
        <v>120</v>
      </c>
      <c r="S246" s="358">
        <f>'گام اول '!S247</f>
        <v>110</v>
      </c>
      <c r="T246" s="358">
        <f>'گام اول '!T247</f>
        <v>29.33</v>
      </c>
      <c r="U246" s="137">
        <f>'گام اول '!U247</f>
        <v>0</v>
      </c>
      <c r="V246" s="120">
        <f>'گام اول '!W247</f>
        <v>0</v>
      </c>
      <c r="W246" s="121">
        <f>'گام اول '!X247</f>
        <v>0</v>
      </c>
      <c r="X246" s="366">
        <f>'گام اول '!Y247</f>
        <v>0</v>
      </c>
      <c r="Y246" s="366">
        <f>'گام اول '!Z247</f>
        <v>0</v>
      </c>
      <c r="Z246" s="138">
        <f>'گام اول '!AA247</f>
        <v>885165</v>
      </c>
      <c r="AA246" s="138">
        <f>'گام اول '!AB247</f>
        <v>46667</v>
      </c>
      <c r="AB246" s="138">
        <f>'گام اول '!AC247</f>
        <v>931832</v>
      </c>
      <c r="AC246" s="138">
        <f>'گام اول '!AD247</f>
        <v>4500000</v>
      </c>
      <c r="AD246" s="138">
        <f>'گام اول '!AE247</f>
        <v>6000000</v>
      </c>
      <c r="AE246" s="139">
        <f>'گام اول '!AF247</f>
        <v>177895.19999999998</v>
      </c>
      <c r="AF246" s="122">
        <f>'گام اول '!AG247</f>
        <v>26554950</v>
      </c>
      <c r="AG246" s="123">
        <f>'گام اول '!AH247</f>
        <v>1400010</v>
      </c>
      <c r="AH246" s="123">
        <f>'گام اول '!AI247</f>
        <v>21347423.999999996</v>
      </c>
      <c r="AI246" s="123">
        <f>'گام اول '!AJ247</f>
        <v>0</v>
      </c>
      <c r="AJ246" s="123">
        <f>'گام اول '!AK247</f>
        <v>4500000</v>
      </c>
      <c r="AK246" s="123">
        <f>'گام اول '!AL247</f>
        <v>6000000</v>
      </c>
      <c r="AL246" s="123">
        <f>'گام اول '!AM247</f>
        <v>4892117.9999999991</v>
      </c>
      <c r="AM246" s="123">
        <f>'گام اول '!AN247</f>
        <v>5217666.2159999991</v>
      </c>
      <c r="AN246" s="123">
        <f>'گام اول '!AO247</f>
        <v>0</v>
      </c>
      <c r="AO246" s="123">
        <f>'گام اول '!AP247</f>
        <v>3000000</v>
      </c>
      <c r="AP246" s="123">
        <f>'گام اول '!AQ247</f>
        <v>0</v>
      </c>
      <c r="AQ246" s="123">
        <f>'گام اول '!AR247</f>
        <v>0</v>
      </c>
      <c r="AR246" s="123">
        <f>'گام اول '!AS247</f>
        <v>0</v>
      </c>
      <c r="AS246" s="375">
        <f>'گام اول '!AT247</f>
        <v>0</v>
      </c>
      <c r="AT246" s="368">
        <f t="shared" si="156"/>
        <v>72912168.216000006</v>
      </c>
      <c r="AU246" s="173">
        <f>'گام اول '!AV247</f>
        <v>54308316.440880008</v>
      </c>
      <c r="AV246" s="141">
        <f>'گام اول '!AW247</f>
        <v>72912168.215999991</v>
      </c>
      <c r="AW246" s="142">
        <f t="shared" si="157"/>
        <v>5103851.7751199994</v>
      </c>
      <c r="AX246" s="75">
        <f t="shared" si="158"/>
        <v>1430831.644088001</v>
      </c>
      <c r="AY246" s="142">
        <f>'گام اول '!AZ247</f>
        <v>0</v>
      </c>
      <c r="AZ246" s="142">
        <f>'گام اول '!BA247</f>
        <v>0</v>
      </c>
      <c r="BA246" s="142">
        <f>'گام اول '!BB247</f>
        <v>0</v>
      </c>
      <c r="BB246" s="142">
        <f>'گام اول '!BC247</f>
        <v>0</v>
      </c>
      <c r="BC246" s="142">
        <f>'گام اول '!BD247</f>
        <v>0</v>
      </c>
      <c r="BD246" s="142">
        <f>'گام اول '!BE247</f>
        <v>0</v>
      </c>
      <c r="BE246" s="142">
        <f>'گام اول '!BF247</f>
        <v>0</v>
      </c>
      <c r="BF246" s="143">
        <f t="shared" si="159"/>
        <v>6534683.4192080004</v>
      </c>
      <c r="BG246" s="140">
        <f t="shared" si="160"/>
        <v>66377484</v>
      </c>
      <c r="BH246" s="144">
        <f t="shared" si="161"/>
        <v>72912168.216000006</v>
      </c>
      <c r="BI246" s="127">
        <f t="shared" si="194"/>
        <v>4659160</v>
      </c>
      <c r="BJ246" s="145">
        <f t="shared" si="162"/>
        <v>2329580</v>
      </c>
      <c r="BK246" s="145">
        <f t="shared" si="163"/>
        <v>698874</v>
      </c>
      <c r="BL246" s="146">
        <f t="shared" si="164"/>
        <v>1120000</v>
      </c>
      <c r="BM246" s="379">
        <v>0</v>
      </c>
      <c r="BN246" s="147">
        <f t="shared" si="165"/>
        <v>81719782.216000006</v>
      </c>
      <c r="BO246" s="148">
        <f t="shared" si="166"/>
        <v>72912168.215999991</v>
      </c>
      <c r="BP246" s="149">
        <f t="shared" si="167"/>
        <v>16769798.689679999</v>
      </c>
      <c r="BQ246" s="150">
        <f t="shared" si="168"/>
        <v>98489580.905680001</v>
      </c>
      <c r="BR246" s="151">
        <f t="shared" si="169"/>
        <v>100800</v>
      </c>
      <c r="BS246" s="147">
        <f t="shared" si="170"/>
        <v>98590380.905680001</v>
      </c>
      <c r="BT246" s="135">
        <v>0</v>
      </c>
      <c r="BU246" s="148">
        <f t="shared" si="171"/>
        <v>8171978.2216000007</v>
      </c>
      <c r="BV246" s="152">
        <f t="shared" si="172"/>
        <v>4085989.1108000004</v>
      </c>
      <c r="BW246" s="133">
        <f t="shared" si="173"/>
        <v>86332413.573280007</v>
      </c>
      <c r="BX246" s="147">
        <f t="shared" si="174"/>
        <v>7687614</v>
      </c>
      <c r="BY246" s="134">
        <f t="shared" si="175"/>
        <v>78644799.573280007</v>
      </c>
      <c r="CD246" s="388">
        <f>'گام اول '!AU247</f>
        <v>72912168.216000006</v>
      </c>
      <c r="CE246" s="389">
        <f>'گام اول '!AV247</f>
        <v>54308316.440880008</v>
      </c>
      <c r="CF246" s="389">
        <f>'گام اول '!AW247</f>
        <v>72912168.215999991</v>
      </c>
      <c r="CG246" s="389">
        <f>'گام اول '!AX247</f>
        <v>5103851.7751199994</v>
      </c>
      <c r="CH246" s="389">
        <f>'گام اول '!AY247</f>
        <v>1430831.644088001</v>
      </c>
      <c r="CI246" s="389">
        <f>'گام اول '!AZ247</f>
        <v>0</v>
      </c>
      <c r="CJ246" s="389">
        <f>'گام اول '!BA247</f>
        <v>0</v>
      </c>
      <c r="CK246" s="389">
        <f>'گام اول '!BB247</f>
        <v>0</v>
      </c>
      <c r="CL246" s="389">
        <f>'گام اول '!BC247</f>
        <v>0</v>
      </c>
      <c r="CM246" s="389">
        <f>'گام اول '!BD247</f>
        <v>0</v>
      </c>
      <c r="CN246" s="389">
        <f>'گام اول '!BE247</f>
        <v>0</v>
      </c>
      <c r="CO246" s="389">
        <f>'گام اول '!BF247</f>
        <v>0</v>
      </c>
      <c r="CP246" s="389">
        <f>'گام اول '!BG247</f>
        <v>6534683.4192080004</v>
      </c>
      <c r="CQ246" s="389">
        <f>'گام اول '!BH247</f>
        <v>66377484</v>
      </c>
      <c r="CR246" s="389">
        <f t="shared" si="176"/>
        <v>72912168.216000006</v>
      </c>
      <c r="CS246" s="55">
        <f t="shared" si="195"/>
        <v>4659160</v>
      </c>
      <c r="CT246" s="388">
        <f t="shared" si="177"/>
        <v>2329580</v>
      </c>
      <c r="CU246" s="389">
        <f t="shared" si="178"/>
        <v>698874</v>
      </c>
      <c r="CV246" s="389">
        <f t="shared" si="179"/>
        <v>1120000</v>
      </c>
      <c r="CW246" s="55">
        <v>0</v>
      </c>
      <c r="CX246" s="389">
        <f t="shared" si="180"/>
        <v>81719782.216000006</v>
      </c>
      <c r="CY246" s="389">
        <f t="shared" si="181"/>
        <v>72912168.215999991</v>
      </c>
      <c r="CZ246" s="389">
        <f t="shared" si="182"/>
        <v>16769798.689679999</v>
      </c>
      <c r="DA246" s="389">
        <f t="shared" si="183"/>
        <v>98489580.905680001</v>
      </c>
      <c r="DB246" s="389">
        <f t="shared" si="184"/>
        <v>100800</v>
      </c>
      <c r="DC246" s="389">
        <f t="shared" si="185"/>
        <v>98590380.905680001</v>
      </c>
      <c r="DD246" s="394">
        <v>0</v>
      </c>
      <c r="DE246" s="389">
        <f t="shared" si="186"/>
        <v>8171978.2216000007</v>
      </c>
      <c r="DF246" s="389">
        <f t="shared" si="187"/>
        <v>4085989.1108000004</v>
      </c>
      <c r="DG246" s="389">
        <f t="shared" si="188"/>
        <v>86332413.573280007</v>
      </c>
      <c r="DH246" s="389">
        <f t="shared" si="189"/>
        <v>7687614</v>
      </c>
      <c r="DI246" s="389">
        <f t="shared" si="190"/>
        <v>78644799.573280007</v>
      </c>
      <c r="DJ246" s="389">
        <f t="shared" si="191"/>
        <v>0</v>
      </c>
      <c r="DL246" s="396">
        <f t="shared" si="192"/>
        <v>6638737.5</v>
      </c>
      <c r="DM246" s="396">
        <f t="shared" si="193"/>
        <v>-1979577.5</v>
      </c>
    </row>
    <row r="247" spans="1:117" s="55" customFormat="1" ht="21" x14ac:dyDescent="0.2">
      <c r="A247" s="191">
        <f t="shared" si="155"/>
        <v>2655495</v>
      </c>
      <c r="B247" s="136">
        <f>'گام اول '!B248</f>
        <v>242</v>
      </c>
      <c r="C247" s="136">
        <f>'گام اول '!C248</f>
        <v>5</v>
      </c>
      <c r="D247" s="136">
        <f>'گام اول '!D248</f>
        <v>13335</v>
      </c>
      <c r="E247" s="136" t="str">
        <f>'گام اول '!E248</f>
        <v>رضا</v>
      </c>
      <c r="F247" s="136" t="str">
        <f>'گام اول '!F248</f>
        <v>تاجمیری</v>
      </c>
      <c r="G247" s="136" t="str">
        <f>'گام اول '!G248</f>
        <v>نگهبان</v>
      </c>
      <c r="H247" s="136" t="str">
        <f>'گام اول '!H248</f>
        <v>تهران</v>
      </c>
      <c r="I247" s="136" t="str">
        <f>'گام اول '!I248</f>
        <v>255-813-2964861-1</v>
      </c>
      <c r="J247" s="136" t="str">
        <f>'گام اول '!J248</f>
        <v>0073715573</v>
      </c>
      <c r="K247" s="136" t="str">
        <f>'گام اول '!K248</f>
        <v>0023120239</v>
      </c>
      <c r="L247" s="136" t="str">
        <f>'گام اول '!L248</f>
        <v>تهران</v>
      </c>
      <c r="M247" s="136" t="str">
        <f>'گام اول '!M248</f>
        <v>نگهبان</v>
      </c>
      <c r="N247" s="120" t="str">
        <f>'گام اول '!N248</f>
        <v>*</v>
      </c>
      <c r="O247" s="119">
        <f>'گام اول '!O248</f>
        <v>0</v>
      </c>
      <c r="P247" s="121">
        <f>'گام اول '!P248</f>
        <v>0</v>
      </c>
      <c r="Q247" s="358">
        <f>'گام اول '!Q248</f>
        <v>30</v>
      </c>
      <c r="R247" s="358">
        <f>'گام اول '!R248</f>
        <v>120</v>
      </c>
      <c r="S247" s="358">
        <f>'گام اول '!S248</f>
        <v>110</v>
      </c>
      <c r="T247" s="358">
        <f>'گام اول '!T248</f>
        <v>29.33</v>
      </c>
      <c r="U247" s="137">
        <f>'گام اول '!U248</f>
        <v>0</v>
      </c>
      <c r="V247" s="120">
        <f>'گام اول '!W248</f>
        <v>0</v>
      </c>
      <c r="W247" s="121">
        <f>'گام اول '!X248</f>
        <v>0</v>
      </c>
      <c r="X247" s="366">
        <f>'گام اول '!Y248</f>
        <v>2</v>
      </c>
      <c r="Y247" s="366">
        <f>'گام اول '!Z248</f>
        <v>1</v>
      </c>
      <c r="Z247" s="138">
        <f>'گام اول '!AA248</f>
        <v>885165</v>
      </c>
      <c r="AA247" s="138">
        <f>'گام اول '!AB248</f>
        <v>46667</v>
      </c>
      <c r="AB247" s="138">
        <f>'گام اول '!AC248</f>
        <v>931832</v>
      </c>
      <c r="AC247" s="138">
        <f>'گام اول '!AD248</f>
        <v>4500000</v>
      </c>
      <c r="AD247" s="138">
        <f>'گام اول '!AE248</f>
        <v>6000000</v>
      </c>
      <c r="AE247" s="139">
        <f>'گام اول '!AF248</f>
        <v>177895.19999999998</v>
      </c>
      <c r="AF247" s="122">
        <f>'گام اول '!AG248</f>
        <v>26554950</v>
      </c>
      <c r="AG247" s="123">
        <f>'گام اول '!AH248</f>
        <v>1400010</v>
      </c>
      <c r="AH247" s="123">
        <f>'گام اول '!AI248</f>
        <v>21347423.999999996</v>
      </c>
      <c r="AI247" s="123">
        <f>'گام اول '!AJ248</f>
        <v>2655495</v>
      </c>
      <c r="AJ247" s="123">
        <f>'گام اول '!AK248</f>
        <v>4500000</v>
      </c>
      <c r="AK247" s="123">
        <f>'گام اول '!AL248</f>
        <v>6000000</v>
      </c>
      <c r="AL247" s="123">
        <f>'گام اول '!AM248</f>
        <v>4892117.9999999991</v>
      </c>
      <c r="AM247" s="123">
        <f>'گام اول '!AN248</f>
        <v>5217666.2159999991</v>
      </c>
      <c r="AN247" s="123">
        <f>'گام اول '!AO248</f>
        <v>0</v>
      </c>
      <c r="AO247" s="123">
        <f>'گام اول '!AP248</f>
        <v>3000000</v>
      </c>
      <c r="AP247" s="123">
        <f>'گام اول '!AQ248</f>
        <v>0</v>
      </c>
      <c r="AQ247" s="123">
        <f>'گام اول '!AR248</f>
        <v>0</v>
      </c>
      <c r="AR247" s="123">
        <f>'گام اول '!AS248</f>
        <v>0</v>
      </c>
      <c r="AS247" s="375">
        <f>'گام اول '!AT248</f>
        <v>0</v>
      </c>
      <c r="AT247" s="368">
        <f t="shared" si="156"/>
        <v>75567663.216000006</v>
      </c>
      <c r="AU247" s="173">
        <f>'گام اول '!AV248</f>
        <v>54308316.440880008</v>
      </c>
      <c r="AV247" s="141">
        <f>'گام اول '!AW248</f>
        <v>72912168.215999991</v>
      </c>
      <c r="AW247" s="142">
        <f t="shared" si="157"/>
        <v>5103851.7751199994</v>
      </c>
      <c r="AX247" s="75">
        <f t="shared" si="158"/>
        <v>1430831.644088001</v>
      </c>
      <c r="AY247" s="142">
        <f>'گام اول '!AZ248</f>
        <v>0</v>
      </c>
      <c r="AZ247" s="142">
        <f>'گام اول '!BA248</f>
        <v>0</v>
      </c>
      <c r="BA247" s="142">
        <f>'گام اول '!BB248</f>
        <v>0</v>
      </c>
      <c r="BB247" s="142">
        <f>'گام اول '!BC248</f>
        <v>0</v>
      </c>
      <c r="BC247" s="142">
        <f>'گام اول '!BD248</f>
        <v>0</v>
      </c>
      <c r="BD247" s="142">
        <f>'گام اول '!BE248</f>
        <v>0</v>
      </c>
      <c r="BE247" s="142">
        <f>'گام اول '!BF248</f>
        <v>0</v>
      </c>
      <c r="BF247" s="143">
        <f t="shared" si="159"/>
        <v>6534683.4192080004</v>
      </c>
      <c r="BG247" s="140">
        <f t="shared" si="160"/>
        <v>69032979</v>
      </c>
      <c r="BH247" s="144">
        <f t="shared" si="161"/>
        <v>75567663.216000006</v>
      </c>
      <c r="BI247" s="127">
        <f t="shared" si="194"/>
        <v>4659160</v>
      </c>
      <c r="BJ247" s="145">
        <f t="shared" si="162"/>
        <v>2329580</v>
      </c>
      <c r="BK247" s="145">
        <f t="shared" si="163"/>
        <v>698874</v>
      </c>
      <c r="BL247" s="146">
        <f t="shared" si="164"/>
        <v>1120000</v>
      </c>
      <c r="BM247" s="379">
        <v>0</v>
      </c>
      <c r="BN247" s="147">
        <f t="shared" si="165"/>
        <v>84375277.216000006</v>
      </c>
      <c r="BO247" s="148">
        <f t="shared" si="166"/>
        <v>72912168.215999991</v>
      </c>
      <c r="BP247" s="149">
        <f t="shared" si="167"/>
        <v>16769798.689679999</v>
      </c>
      <c r="BQ247" s="150">
        <f t="shared" si="168"/>
        <v>101145075.90568</v>
      </c>
      <c r="BR247" s="151">
        <f t="shared" si="169"/>
        <v>100800</v>
      </c>
      <c r="BS247" s="147">
        <f t="shared" si="170"/>
        <v>101245875.90568</v>
      </c>
      <c r="BT247" s="135">
        <v>0</v>
      </c>
      <c r="BU247" s="148">
        <f t="shared" si="171"/>
        <v>8437527.7216000017</v>
      </c>
      <c r="BV247" s="152">
        <f t="shared" si="172"/>
        <v>4218763.8608000008</v>
      </c>
      <c r="BW247" s="133">
        <f t="shared" si="173"/>
        <v>88589584.323280007</v>
      </c>
      <c r="BX247" s="147">
        <f t="shared" si="174"/>
        <v>7687614</v>
      </c>
      <c r="BY247" s="134">
        <f t="shared" si="175"/>
        <v>80901970.323280007</v>
      </c>
      <c r="CD247" s="388">
        <f>'گام اول '!AU248</f>
        <v>75567663.216000006</v>
      </c>
      <c r="CE247" s="389">
        <f>'گام اول '!AV248</f>
        <v>54308316.440880008</v>
      </c>
      <c r="CF247" s="389">
        <f>'گام اول '!AW248</f>
        <v>72912168.215999991</v>
      </c>
      <c r="CG247" s="389">
        <f>'گام اول '!AX248</f>
        <v>5103851.7751199994</v>
      </c>
      <c r="CH247" s="389">
        <f>'گام اول '!AY248</f>
        <v>1430831.644088001</v>
      </c>
      <c r="CI247" s="389">
        <f>'گام اول '!AZ248</f>
        <v>0</v>
      </c>
      <c r="CJ247" s="389">
        <f>'گام اول '!BA248</f>
        <v>0</v>
      </c>
      <c r="CK247" s="389">
        <f>'گام اول '!BB248</f>
        <v>0</v>
      </c>
      <c r="CL247" s="389">
        <f>'گام اول '!BC248</f>
        <v>0</v>
      </c>
      <c r="CM247" s="389">
        <f>'گام اول '!BD248</f>
        <v>0</v>
      </c>
      <c r="CN247" s="389">
        <f>'گام اول '!BE248</f>
        <v>0</v>
      </c>
      <c r="CO247" s="389">
        <f>'گام اول '!BF248</f>
        <v>0</v>
      </c>
      <c r="CP247" s="389">
        <f>'گام اول '!BG248</f>
        <v>6534683.4192080004</v>
      </c>
      <c r="CQ247" s="389">
        <f>'گام اول '!BH248</f>
        <v>69032979</v>
      </c>
      <c r="CR247" s="389">
        <f t="shared" si="176"/>
        <v>75567663.216000006</v>
      </c>
      <c r="CS247" s="55">
        <f t="shared" si="195"/>
        <v>4659160</v>
      </c>
      <c r="CT247" s="388">
        <f t="shared" si="177"/>
        <v>2329580</v>
      </c>
      <c r="CU247" s="389">
        <f t="shared" si="178"/>
        <v>698874</v>
      </c>
      <c r="CV247" s="389">
        <f t="shared" si="179"/>
        <v>1120000</v>
      </c>
      <c r="CW247" s="55">
        <v>0</v>
      </c>
      <c r="CX247" s="389">
        <f t="shared" si="180"/>
        <v>84375277.216000006</v>
      </c>
      <c r="CY247" s="389">
        <f t="shared" si="181"/>
        <v>72912168.215999991</v>
      </c>
      <c r="CZ247" s="389">
        <f t="shared" si="182"/>
        <v>16769798.689679999</v>
      </c>
      <c r="DA247" s="389">
        <f t="shared" si="183"/>
        <v>101145075.90568</v>
      </c>
      <c r="DB247" s="389">
        <f t="shared" si="184"/>
        <v>100800</v>
      </c>
      <c r="DC247" s="389">
        <f t="shared" si="185"/>
        <v>101245875.90568</v>
      </c>
      <c r="DD247" s="394">
        <v>0</v>
      </c>
      <c r="DE247" s="389">
        <f t="shared" si="186"/>
        <v>8437527.7216000017</v>
      </c>
      <c r="DF247" s="389">
        <f t="shared" si="187"/>
        <v>4218763.8608000008</v>
      </c>
      <c r="DG247" s="389">
        <f t="shared" si="188"/>
        <v>88589584.323280007</v>
      </c>
      <c r="DH247" s="389">
        <f t="shared" si="189"/>
        <v>7687614</v>
      </c>
      <c r="DI247" s="389">
        <f t="shared" si="190"/>
        <v>80901970.323280007</v>
      </c>
      <c r="DJ247" s="389">
        <f t="shared" si="191"/>
        <v>0</v>
      </c>
      <c r="DL247" s="396">
        <f t="shared" si="192"/>
        <v>6638737.5</v>
      </c>
      <c r="DM247" s="396">
        <f t="shared" si="193"/>
        <v>-1979577.5</v>
      </c>
    </row>
    <row r="248" spans="1:117" s="55" customFormat="1" ht="21" x14ac:dyDescent="0.2">
      <c r="A248" s="191">
        <f t="shared" si="155"/>
        <v>2655495</v>
      </c>
      <c r="B248" s="136">
        <f>'گام اول '!B249</f>
        <v>243</v>
      </c>
      <c r="C248" s="136">
        <f>'گام اول '!C249</f>
        <v>6</v>
      </c>
      <c r="D248" s="136">
        <f>'گام اول '!D249</f>
        <v>13347</v>
      </c>
      <c r="E248" s="136" t="str">
        <f>'گام اول '!E249</f>
        <v>حافظ</v>
      </c>
      <c r="F248" s="136" t="str">
        <f>'گام اول '!F249</f>
        <v>جعفرزاده</v>
      </c>
      <c r="G248" s="136" t="str">
        <f>'گام اول '!G249</f>
        <v>نگهبان</v>
      </c>
      <c r="H248" s="136" t="str">
        <f>'گام اول '!H249</f>
        <v>تهران</v>
      </c>
      <c r="I248" s="136" t="str">
        <f>'گام اول '!I249</f>
        <v>121-813-2895855-1</v>
      </c>
      <c r="J248" s="136" t="str">
        <f>'گام اول '!J249</f>
        <v>0080440584</v>
      </c>
      <c r="K248" s="136" t="str">
        <f>'گام اول '!K249</f>
        <v>0017180675</v>
      </c>
      <c r="L248" s="136" t="str">
        <f>'گام اول '!L249</f>
        <v>تهران</v>
      </c>
      <c r="M248" s="136" t="str">
        <f>'گام اول '!M249</f>
        <v>نگهبان</v>
      </c>
      <c r="N248" s="120" t="str">
        <f>'گام اول '!N249</f>
        <v>*</v>
      </c>
      <c r="O248" s="119">
        <f>'گام اول '!O249</f>
        <v>0</v>
      </c>
      <c r="P248" s="121">
        <f>'گام اول '!P249</f>
        <v>0</v>
      </c>
      <c r="Q248" s="358">
        <f>'گام اول '!Q249</f>
        <v>30</v>
      </c>
      <c r="R248" s="358">
        <f>'گام اول '!R249</f>
        <v>120</v>
      </c>
      <c r="S248" s="358">
        <f>'گام اول '!S249</f>
        <v>110</v>
      </c>
      <c r="T248" s="358">
        <f>'گام اول '!T249</f>
        <v>29.33</v>
      </c>
      <c r="U248" s="137">
        <f>'گام اول '!U249</f>
        <v>0</v>
      </c>
      <c r="V248" s="120">
        <f>'گام اول '!W249</f>
        <v>0</v>
      </c>
      <c r="W248" s="121">
        <f>'گام اول '!X249</f>
        <v>0</v>
      </c>
      <c r="X248" s="366">
        <f>'گام اول '!Y249</f>
        <v>2</v>
      </c>
      <c r="Y248" s="366">
        <f>'گام اول '!Z249</f>
        <v>2</v>
      </c>
      <c r="Z248" s="138">
        <f>'گام اول '!AA249</f>
        <v>885165</v>
      </c>
      <c r="AA248" s="138">
        <f>'گام اول '!AB249</f>
        <v>46667</v>
      </c>
      <c r="AB248" s="138">
        <f>'گام اول '!AC249</f>
        <v>931832</v>
      </c>
      <c r="AC248" s="138">
        <f>'گام اول '!AD249</f>
        <v>4500000</v>
      </c>
      <c r="AD248" s="138">
        <f>'گام اول '!AE249</f>
        <v>6000000</v>
      </c>
      <c r="AE248" s="139">
        <f>'گام اول '!AF249</f>
        <v>177895.19999999998</v>
      </c>
      <c r="AF248" s="122">
        <f>'گام اول '!AG249</f>
        <v>26554950</v>
      </c>
      <c r="AG248" s="123">
        <f>'گام اول '!AH249</f>
        <v>1400010</v>
      </c>
      <c r="AH248" s="123">
        <f>'گام اول '!AI249</f>
        <v>21347423.999999996</v>
      </c>
      <c r="AI248" s="123">
        <f>'گام اول '!AJ249</f>
        <v>5310990</v>
      </c>
      <c r="AJ248" s="123">
        <f>'گام اول '!AK249</f>
        <v>4500000</v>
      </c>
      <c r="AK248" s="123">
        <f>'گام اول '!AL249</f>
        <v>6000000</v>
      </c>
      <c r="AL248" s="123">
        <f>'گام اول '!AM249</f>
        <v>4892117.9999999991</v>
      </c>
      <c r="AM248" s="123">
        <f>'گام اول '!AN249</f>
        <v>5217666.2159999991</v>
      </c>
      <c r="AN248" s="123">
        <f>'گام اول '!AO249</f>
        <v>0</v>
      </c>
      <c r="AO248" s="123">
        <f>'گام اول '!AP249</f>
        <v>3000000</v>
      </c>
      <c r="AP248" s="123">
        <f>'گام اول '!AQ249</f>
        <v>0</v>
      </c>
      <c r="AQ248" s="123">
        <f>'گام اول '!AR249</f>
        <v>0</v>
      </c>
      <c r="AR248" s="123">
        <f>'گام اول '!AS249</f>
        <v>0</v>
      </c>
      <c r="AS248" s="375">
        <f>'گام اول '!AT249</f>
        <v>0</v>
      </c>
      <c r="AT248" s="368">
        <f t="shared" si="156"/>
        <v>78223158.216000006</v>
      </c>
      <c r="AU248" s="173">
        <f>'گام اول '!AV249</f>
        <v>54308316.440880008</v>
      </c>
      <c r="AV248" s="141">
        <f>'گام اول '!AW249</f>
        <v>72912168.215999991</v>
      </c>
      <c r="AW248" s="142">
        <f t="shared" si="157"/>
        <v>5103851.7751199994</v>
      </c>
      <c r="AX248" s="75">
        <f t="shared" si="158"/>
        <v>1430831.644088001</v>
      </c>
      <c r="AY248" s="142">
        <f>'گام اول '!AZ249</f>
        <v>0</v>
      </c>
      <c r="AZ248" s="142">
        <f>'گام اول '!BA249</f>
        <v>0</v>
      </c>
      <c r="BA248" s="142">
        <f>'گام اول '!BB249</f>
        <v>0</v>
      </c>
      <c r="BB248" s="142">
        <f>'گام اول '!BC249</f>
        <v>0</v>
      </c>
      <c r="BC248" s="142">
        <f>'گام اول '!BD249</f>
        <v>0</v>
      </c>
      <c r="BD248" s="142">
        <f>'گام اول '!BE249</f>
        <v>0</v>
      </c>
      <c r="BE248" s="142">
        <f>'گام اول '!BF249</f>
        <v>0</v>
      </c>
      <c r="BF248" s="143">
        <f t="shared" si="159"/>
        <v>6534683.4192080004</v>
      </c>
      <c r="BG248" s="140">
        <f t="shared" si="160"/>
        <v>71688474</v>
      </c>
      <c r="BH248" s="144">
        <f t="shared" si="161"/>
        <v>78223158.216000006</v>
      </c>
      <c r="BI248" s="127">
        <f t="shared" si="194"/>
        <v>4659160</v>
      </c>
      <c r="BJ248" s="145">
        <f t="shared" si="162"/>
        <v>2329580</v>
      </c>
      <c r="BK248" s="145">
        <f t="shared" si="163"/>
        <v>698874</v>
      </c>
      <c r="BL248" s="146">
        <f t="shared" si="164"/>
        <v>1120000</v>
      </c>
      <c r="BM248" s="379">
        <v>0</v>
      </c>
      <c r="BN248" s="147">
        <f t="shared" si="165"/>
        <v>87030772.216000006</v>
      </c>
      <c r="BO248" s="148">
        <f t="shared" si="166"/>
        <v>72912168.215999991</v>
      </c>
      <c r="BP248" s="149">
        <f t="shared" si="167"/>
        <v>16769798.689679999</v>
      </c>
      <c r="BQ248" s="150">
        <f t="shared" si="168"/>
        <v>103800570.90568</v>
      </c>
      <c r="BR248" s="151">
        <f t="shared" si="169"/>
        <v>100800</v>
      </c>
      <c r="BS248" s="147">
        <f t="shared" si="170"/>
        <v>103901370.90568</v>
      </c>
      <c r="BT248" s="135">
        <v>0</v>
      </c>
      <c r="BU248" s="148">
        <f t="shared" si="171"/>
        <v>8703077.2216000017</v>
      </c>
      <c r="BV248" s="152">
        <f t="shared" si="172"/>
        <v>4351538.6108000008</v>
      </c>
      <c r="BW248" s="133">
        <f t="shared" si="173"/>
        <v>90846755.073280007</v>
      </c>
      <c r="BX248" s="147">
        <f t="shared" si="174"/>
        <v>7687614</v>
      </c>
      <c r="BY248" s="134">
        <f t="shared" si="175"/>
        <v>83159141.073280007</v>
      </c>
      <c r="CD248" s="388">
        <f>'گام اول '!AU249</f>
        <v>78223158.216000006</v>
      </c>
      <c r="CE248" s="389">
        <f>'گام اول '!AV249</f>
        <v>54308316.440880008</v>
      </c>
      <c r="CF248" s="389">
        <f>'گام اول '!AW249</f>
        <v>72912168.215999991</v>
      </c>
      <c r="CG248" s="389">
        <f>'گام اول '!AX249</f>
        <v>5103851.7751199994</v>
      </c>
      <c r="CH248" s="389">
        <f>'گام اول '!AY249</f>
        <v>1430831.644088001</v>
      </c>
      <c r="CI248" s="389">
        <f>'گام اول '!AZ249</f>
        <v>0</v>
      </c>
      <c r="CJ248" s="389">
        <f>'گام اول '!BA249</f>
        <v>0</v>
      </c>
      <c r="CK248" s="389">
        <f>'گام اول '!BB249</f>
        <v>0</v>
      </c>
      <c r="CL248" s="389">
        <f>'گام اول '!BC249</f>
        <v>0</v>
      </c>
      <c r="CM248" s="389">
        <f>'گام اول '!BD249</f>
        <v>0</v>
      </c>
      <c r="CN248" s="389">
        <f>'گام اول '!BE249</f>
        <v>0</v>
      </c>
      <c r="CO248" s="389">
        <f>'گام اول '!BF249</f>
        <v>0</v>
      </c>
      <c r="CP248" s="389">
        <f>'گام اول '!BG249</f>
        <v>6534683.4192080004</v>
      </c>
      <c r="CQ248" s="389">
        <f>'گام اول '!BH249</f>
        <v>71688474</v>
      </c>
      <c r="CR248" s="389">
        <f t="shared" si="176"/>
        <v>78223158.216000006</v>
      </c>
      <c r="CS248" s="55">
        <f t="shared" si="195"/>
        <v>4659160</v>
      </c>
      <c r="CT248" s="388">
        <f t="shared" si="177"/>
        <v>2329580</v>
      </c>
      <c r="CU248" s="389">
        <f t="shared" si="178"/>
        <v>698874</v>
      </c>
      <c r="CV248" s="389">
        <f t="shared" si="179"/>
        <v>1120000</v>
      </c>
      <c r="CW248" s="55">
        <v>0</v>
      </c>
      <c r="CX248" s="389">
        <f t="shared" si="180"/>
        <v>87030772.216000006</v>
      </c>
      <c r="CY248" s="389">
        <f t="shared" si="181"/>
        <v>72912168.215999991</v>
      </c>
      <c r="CZ248" s="389">
        <f t="shared" si="182"/>
        <v>16769798.689679999</v>
      </c>
      <c r="DA248" s="389">
        <f t="shared" si="183"/>
        <v>103800570.90568</v>
      </c>
      <c r="DB248" s="389">
        <f t="shared" si="184"/>
        <v>100800</v>
      </c>
      <c r="DC248" s="389">
        <f t="shared" si="185"/>
        <v>103901370.90568</v>
      </c>
      <c r="DD248" s="394">
        <v>0</v>
      </c>
      <c r="DE248" s="389">
        <f t="shared" si="186"/>
        <v>8703077.2216000017</v>
      </c>
      <c r="DF248" s="389">
        <f t="shared" si="187"/>
        <v>4351538.6108000008</v>
      </c>
      <c r="DG248" s="389">
        <f t="shared" si="188"/>
        <v>90846755.073280007</v>
      </c>
      <c r="DH248" s="389">
        <f t="shared" si="189"/>
        <v>7687614</v>
      </c>
      <c r="DI248" s="389">
        <f t="shared" si="190"/>
        <v>83159141.073280007</v>
      </c>
      <c r="DJ248" s="389">
        <f t="shared" si="191"/>
        <v>0</v>
      </c>
      <c r="DL248" s="396">
        <f t="shared" si="192"/>
        <v>6638737.5</v>
      </c>
      <c r="DM248" s="396">
        <f t="shared" si="193"/>
        <v>-1979577.5</v>
      </c>
    </row>
    <row r="249" spans="1:117" s="55" customFormat="1" ht="21" x14ac:dyDescent="0.2">
      <c r="A249" s="191">
        <f t="shared" si="155"/>
        <v>2655495</v>
      </c>
      <c r="B249" s="136">
        <f>'گام اول '!B250</f>
        <v>244</v>
      </c>
      <c r="C249" s="136">
        <f>'گام اول '!C250</f>
        <v>7</v>
      </c>
      <c r="D249" s="136">
        <f>'گام اول '!D250</f>
        <v>13354</v>
      </c>
      <c r="E249" s="136" t="str">
        <f>'گام اول '!E250</f>
        <v>مجید</v>
      </c>
      <c r="F249" s="136" t="str">
        <f>'گام اول '!F250</f>
        <v>ابراهیم نژاد</v>
      </c>
      <c r="G249" s="136" t="str">
        <f>'گام اول '!G250</f>
        <v>نگهبان</v>
      </c>
      <c r="H249" s="136" t="str">
        <f>'گام اول '!H250</f>
        <v>تهران</v>
      </c>
      <c r="I249" s="136" t="str">
        <f>'گام اول '!I250</f>
        <v>448-813-2887252-1</v>
      </c>
      <c r="J249" s="136" t="str">
        <f>'گام اول '!J250</f>
        <v>0071455205</v>
      </c>
      <c r="K249" s="136" t="str">
        <f>'گام اول '!K250</f>
        <v>0023113292</v>
      </c>
      <c r="L249" s="136" t="str">
        <f>'گام اول '!L250</f>
        <v>تهران</v>
      </c>
      <c r="M249" s="136" t="str">
        <f>'گام اول '!M250</f>
        <v>نگهبان</v>
      </c>
      <c r="N249" s="120">
        <f>'گام اول '!N250</f>
        <v>0</v>
      </c>
      <c r="O249" s="119">
        <f>'گام اول '!O250</f>
        <v>0</v>
      </c>
      <c r="P249" s="121" t="str">
        <f>'گام اول '!P250</f>
        <v>*</v>
      </c>
      <c r="Q249" s="358">
        <f>'گام اول '!Q250</f>
        <v>30</v>
      </c>
      <c r="R249" s="358">
        <f>'گام اول '!R250</f>
        <v>120</v>
      </c>
      <c r="S249" s="358">
        <f>'گام اول '!S250</f>
        <v>220</v>
      </c>
      <c r="T249" s="358">
        <f>'گام اول '!T250</f>
        <v>29.33</v>
      </c>
      <c r="U249" s="137">
        <f>'گام اول '!U250</f>
        <v>0</v>
      </c>
      <c r="V249" s="120">
        <f>'گام اول '!W250</f>
        <v>0</v>
      </c>
      <c r="W249" s="121">
        <f>'گام اول '!X250</f>
        <v>0</v>
      </c>
      <c r="X249" s="366">
        <f>'گام اول '!Y250</f>
        <v>2</v>
      </c>
      <c r="Y249" s="366">
        <f>'گام اول '!Z250</f>
        <v>2</v>
      </c>
      <c r="Z249" s="138">
        <f>'گام اول '!AA250</f>
        <v>885165</v>
      </c>
      <c r="AA249" s="138">
        <f>'گام اول '!AB250</f>
        <v>46667</v>
      </c>
      <c r="AB249" s="138">
        <f>'گام اول '!AC250</f>
        <v>931832</v>
      </c>
      <c r="AC249" s="138">
        <f>'گام اول '!AD250</f>
        <v>4500000</v>
      </c>
      <c r="AD249" s="138">
        <f>'گام اول '!AE250</f>
        <v>6000000</v>
      </c>
      <c r="AE249" s="139">
        <f>'گام اول '!AF250</f>
        <v>177895.19999999998</v>
      </c>
      <c r="AF249" s="122">
        <f>'گام اول '!AG250</f>
        <v>26554950</v>
      </c>
      <c r="AG249" s="123">
        <f>'گام اول '!AH250</f>
        <v>1400010</v>
      </c>
      <c r="AH249" s="123">
        <f>'گام اول '!AI250</f>
        <v>21347423.999999996</v>
      </c>
      <c r="AI249" s="123">
        <f>'گام اول '!AJ250</f>
        <v>5310990</v>
      </c>
      <c r="AJ249" s="123">
        <f>'گام اول '!AK250</f>
        <v>4500000</v>
      </c>
      <c r="AK249" s="123">
        <f>'گام اول '!AL250</f>
        <v>6000000</v>
      </c>
      <c r="AL249" s="123">
        <f>'گام اول '!AM250</f>
        <v>9784235.9999999981</v>
      </c>
      <c r="AM249" s="123">
        <f>'گام اول '!AN250</f>
        <v>5217666.2159999991</v>
      </c>
      <c r="AN249" s="123">
        <f>'گام اول '!AO250</f>
        <v>0</v>
      </c>
      <c r="AO249" s="123">
        <f>'گام اول '!AP250</f>
        <v>2600000</v>
      </c>
      <c r="AP249" s="123">
        <f>'گام اول '!AQ250</f>
        <v>0</v>
      </c>
      <c r="AQ249" s="123">
        <f>'گام اول '!AR250</f>
        <v>0</v>
      </c>
      <c r="AR249" s="123">
        <f>'گام اول '!AS250</f>
        <v>0</v>
      </c>
      <c r="AS249" s="375">
        <f>'گام اول '!AT250</f>
        <v>0</v>
      </c>
      <c r="AT249" s="368">
        <f t="shared" si="156"/>
        <v>82715276.216000006</v>
      </c>
      <c r="AU249" s="173">
        <f>'گام اول '!AV250</f>
        <v>58885986.18088001</v>
      </c>
      <c r="AV249" s="141">
        <f>'گام اول '!AW250</f>
        <v>77404286.215999991</v>
      </c>
      <c r="AW249" s="142">
        <f t="shared" si="157"/>
        <v>5418300.0351200001</v>
      </c>
      <c r="AX249" s="75">
        <f t="shared" si="158"/>
        <v>1888598.6180880012</v>
      </c>
      <c r="AY249" s="142">
        <f>'گام اول '!AZ250</f>
        <v>0</v>
      </c>
      <c r="AZ249" s="142">
        <f>'گام اول '!BA250</f>
        <v>0</v>
      </c>
      <c r="BA249" s="142">
        <f>'گام اول '!BB250</f>
        <v>0</v>
      </c>
      <c r="BB249" s="142">
        <f>'گام اول '!BC250</f>
        <v>0</v>
      </c>
      <c r="BC249" s="142">
        <f>'گام اول '!BD250</f>
        <v>0</v>
      </c>
      <c r="BD249" s="142">
        <f>'گام اول '!BE250</f>
        <v>0</v>
      </c>
      <c r="BE249" s="142">
        <f>'گام اول '!BF250</f>
        <v>0</v>
      </c>
      <c r="BF249" s="143">
        <f t="shared" si="159"/>
        <v>7306898.6532080015</v>
      </c>
      <c r="BG249" s="140">
        <f t="shared" si="160"/>
        <v>75408377</v>
      </c>
      <c r="BH249" s="144">
        <f t="shared" si="161"/>
        <v>82715276.216000006</v>
      </c>
      <c r="BI249" s="127">
        <f t="shared" si="194"/>
        <v>4659160</v>
      </c>
      <c r="BJ249" s="145">
        <f t="shared" si="162"/>
        <v>2329580</v>
      </c>
      <c r="BK249" s="145">
        <f t="shared" si="163"/>
        <v>698874</v>
      </c>
      <c r="BL249" s="146">
        <f t="shared" si="164"/>
        <v>1120000</v>
      </c>
      <c r="BM249" s="379">
        <v>0</v>
      </c>
      <c r="BN249" s="147">
        <f t="shared" si="165"/>
        <v>91522890.216000006</v>
      </c>
      <c r="BO249" s="148">
        <f t="shared" si="166"/>
        <v>77404286.215999991</v>
      </c>
      <c r="BP249" s="149">
        <f t="shared" si="167"/>
        <v>17802985.82968</v>
      </c>
      <c r="BQ249" s="150">
        <f t="shared" si="168"/>
        <v>109325876.04568</v>
      </c>
      <c r="BR249" s="151">
        <f t="shared" si="169"/>
        <v>100800</v>
      </c>
      <c r="BS249" s="147">
        <f t="shared" si="170"/>
        <v>109426676.04568</v>
      </c>
      <c r="BT249" s="135">
        <v>0</v>
      </c>
      <c r="BU249" s="148">
        <f t="shared" si="171"/>
        <v>9152289.0216000006</v>
      </c>
      <c r="BV249" s="152">
        <f t="shared" si="172"/>
        <v>4576144.5108000003</v>
      </c>
      <c r="BW249" s="133">
        <f t="shared" si="173"/>
        <v>95698242.513280004</v>
      </c>
      <c r="BX249" s="147">
        <f t="shared" si="174"/>
        <v>7687614</v>
      </c>
      <c r="BY249" s="134">
        <f t="shared" si="175"/>
        <v>88010628.513280004</v>
      </c>
      <c r="CD249" s="388">
        <f>'گام اول '!AU250</f>
        <v>82715276.216000006</v>
      </c>
      <c r="CE249" s="389">
        <f>'گام اول '!AV250</f>
        <v>58885986.18088001</v>
      </c>
      <c r="CF249" s="389">
        <f>'گام اول '!AW250</f>
        <v>77404286.215999991</v>
      </c>
      <c r="CG249" s="389">
        <f>'گام اول '!AX250</f>
        <v>5418300.0351200001</v>
      </c>
      <c r="CH249" s="389">
        <f>'گام اول '!AY250</f>
        <v>1888598.6180880012</v>
      </c>
      <c r="CI249" s="389">
        <f>'گام اول '!AZ250</f>
        <v>0</v>
      </c>
      <c r="CJ249" s="389">
        <f>'گام اول '!BA250</f>
        <v>0</v>
      </c>
      <c r="CK249" s="389">
        <f>'گام اول '!BB250</f>
        <v>0</v>
      </c>
      <c r="CL249" s="389">
        <f>'گام اول '!BC250</f>
        <v>0</v>
      </c>
      <c r="CM249" s="389">
        <f>'گام اول '!BD250</f>
        <v>0</v>
      </c>
      <c r="CN249" s="389">
        <f>'گام اول '!BE250</f>
        <v>0</v>
      </c>
      <c r="CO249" s="389">
        <f>'گام اول '!BF250</f>
        <v>0</v>
      </c>
      <c r="CP249" s="389">
        <f>'گام اول '!BG250</f>
        <v>7306898.6532080015</v>
      </c>
      <c r="CQ249" s="389">
        <f>'گام اول '!BH250</f>
        <v>75408377</v>
      </c>
      <c r="CR249" s="389">
        <f t="shared" si="176"/>
        <v>82715276.216000006</v>
      </c>
      <c r="CS249" s="55">
        <f t="shared" si="195"/>
        <v>4659160</v>
      </c>
      <c r="CT249" s="388">
        <f t="shared" si="177"/>
        <v>2329580</v>
      </c>
      <c r="CU249" s="389">
        <f t="shared" si="178"/>
        <v>698874</v>
      </c>
      <c r="CV249" s="389">
        <f t="shared" si="179"/>
        <v>1120000</v>
      </c>
      <c r="CW249" s="55">
        <v>0</v>
      </c>
      <c r="CX249" s="389">
        <f t="shared" si="180"/>
        <v>91522890.216000006</v>
      </c>
      <c r="CY249" s="389">
        <f t="shared" si="181"/>
        <v>77404286.215999991</v>
      </c>
      <c r="CZ249" s="389">
        <f t="shared" si="182"/>
        <v>17802985.82968</v>
      </c>
      <c r="DA249" s="389">
        <f t="shared" si="183"/>
        <v>109325876.04568</v>
      </c>
      <c r="DB249" s="389">
        <f t="shared" si="184"/>
        <v>100800</v>
      </c>
      <c r="DC249" s="389">
        <f t="shared" si="185"/>
        <v>109426676.04568</v>
      </c>
      <c r="DD249" s="394">
        <v>0</v>
      </c>
      <c r="DE249" s="389">
        <f t="shared" si="186"/>
        <v>9152289.0216000006</v>
      </c>
      <c r="DF249" s="389">
        <f t="shared" si="187"/>
        <v>4576144.5108000003</v>
      </c>
      <c r="DG249" s="389">
        <f t="shared" si="188"/>
        <v>95698242.513280004</v>
      </c>
      <c r="DH249" s="389">
        <f t="shared" si="189"/>
        <v>7687614</v>
      </c>
      <c r="DI249" s="389">
        <f t="shared" si="190"/>
        <v>88010628.513280004</v>
      </c>
      <c r="DJ249" s="389">
        <f t="shared" si="191"/>
        <v>0</v>
      </c>
      <c r="DL249" s="396">
        <f t="shared" si="192"/>
        <v>6638737.5</v>
      </c>
      <c r="DM249" s="396">
        <f t="shared" si="193"/>
        <v>-1979577.5</v>
      </c>
    </row>
    <row r="250" spans="1:117" s="55" customFormat="1" ht="21" x14ac:dyDescent="0.2">
      <c r="A250" s="191">
        <f t="shared" si="155"/>
        <v>2655495</v>
      </c>
      <c r="B250" s="136">
        <f>'گام اول '!B251</f>
        <v>245</v>
      </c>
      <c r="C250" s="136">
        <f>'گام اول '!C251</f>
        <v>8</v>
      </c>
      <c r="D250" s="136">
        <f>'گام اول '!D251</f>
        <v>13302</v>
      </c>
      <c r="E250" s="136" t="str">
        <f>'گام اول '!E251</f>
        <v>مجید</v>
      </c>
      <c r="F250" s="136" t="str">
        <f>'گام اول '!F251</f>
        <v>حسین زاده لیف شاگرد</v>
      </c>
      <c r="G250" s="136" t="str">
        <f>'گام اول '!G251</f>
        <v>نگهبان</v>
      </c>
      <c r="H250" s="136" t="str">
        <f>'گام اول '!H251</f>
        <v>تهران</v>
      </c>
      <c r="I250" s="136" t="str">
        <f>'گام اول '!I251</f>
        <v>121-813-6200630-1</v>
      </c>
      <c r="J250" s="136" t="str">
        <f>'گام اول '!J251</f>
        <v>0075861461</v>
      </c>
      <c r="K250" s="136" t="str">
        <f>'گام اول '!K251</f>
        <v>0012801258</v>
      </c>
      <c r="L250" s="136" t="str">
        <f>'گام اول '!L251</f>
        <v>تهران</v>
      </c>
      <c r="M250" s="136" t="str">
        <f>'گام اول '!M251</f>
        <v>نگهبان</v>
      </c>
      <c r="N250" s="120" t="str">
        <f>'گام اول '!N251</f>
        <v>*</v>
      </c>
      <c r="O250" s="119">
        <f>'گام اول '!O251</f>
        <v>0</v>
      </c>
      <c r="P250" s="121">
        <f>'گام اول '!P251</f>
        <v>0</v>
      </c>
      <c r="Q250" s="358">
        <f>'گام اول '!Q251</f>
        <v>30</v>
      </c>
      <c r="R250" s="358">
        <f>'گام اول '!R251</f>
        <v>120</v>
      </c>
      <c r="S250" s="358">
        <f>'گام اول '!S251</f>
        <v>110</v>
      </c>
      <c r="T250" s="358">
        <f>'گام اول '!T251</f>
        <v>29.33</v>
      </c>
      <c r="U250" s="137">
        <f>'گام اول '!U251</f>
        <v>0</v>
      </c>
      <c r="V250" s="120">
        <f>'گام اول '!W251</f>
        <v>0</v>
      </c>
      <c r="W250" s="121">
        <f>'گام اول '!X251</f>
        <v>0</v>
      </c>
      <c r="X250" s="366">
        <f>'گام اول '!Y251</f>
        <v>1</v>
      </c>
      <c r="Y250" s="366">
        <f>'گام اول '!Z251</f>
        <v>1</v>
      </c>
      <c r="Z250" s="138">
        <f>'گام اول '!AA251</f>
        <v>885165</v>
      </c>
      <c r="AA250" s="138">
        <f>'گام اول '!AB251</f>
        <v>46667</v>
      </c>
      <c r="AB250" s="138">
        <f>'گام اول '!AC251</f>
        <v>931832</v>
      </c>
      <c r="AC250" s="138">
        <f>'گام اول '!AD251</f>
        <v>4500000</v>
      </c>
      <c r="AD250" s="138">
        <f>'گام اول '!AE251</f>
        <v>6000000</v>
      </c>
      <c r="AE250" s="139">
        <f>'گام اول '!AF251</f>
        <v>177895.19999999998</v>
      </c>
      <c r="AF250" s="122">
        <f>'گام اول '!AG251</f>
        <v>26554950</v>
      </c>
      <c r="AG250" s="123">
        <f>'گام اول '!AH251</f>
        <v>1400010</v>
      </c>
      <c r="AH250" s="123">
        <f>'گام اول '!AI251</f>
        <v>21347423.999999996</v>
      </c>
      <c r="AI250" s="123">
        <f>'گام اول '!AJ251</f>
        <v>2655495</v>
      </c>
      <c r="AJ250" s="123">
        <f>'گام اول '!AK251</f>
        <v>4500000</v>
      </c>
      <c r="AK250" s="123">
        <f>'گام اول '!AL251</f>
        <v>6000000</v>
      </c>
      <c r="AL250" s="123">
        <f>'گام اول '!AM251</f>
        <v>4892117.9999999991</v>
      </c>
      <c r="AM250" s="123">
        <f>'گام اول '!AN251</f>
        <v>5217666.2159999991</v>
      </c>
      <c r="AN250" s="123">
        <f>'گام اول '!AO251</f>
        <v>0</v>
      </c>
      <c r="AO250" s="123">
        <f>'گام اول '!AP251</f>
        <v>2400000</v>
      </c>
      <c r="AP250" s="123">
        <f>'گام اول '!AQ251</f>
        <v>0</v>
      </c>
      <c r="AQ250" s="123">
        <f>'گام اول '!AR251</f>
        <v>0</v>
      </c>
      <c r="AR250" s="123">
        <f>'گام اول '!AS251</f>
        <v>0</v>
      </c>
      <c r="AS250" s="375">
        <f>'گام اول '!AT251</f>
        <v>0</v>
      </c>
      <c r="AT250" s="368">
        <f t="shared" si="156"/>
        <v>74967663.216000006</v>
      </c>
      <c r="AU250" s="173">
        <f>'گام اول '!AV251</f>
        <v>54350316.440880008</v>
      </c>
      <c r="AV250" s="141">
        <f>'گام اول '!AW251</f>
        <v>72312168.215999991</v>
      </c>
      <c r="AW250" s="142">
        <f t="shared" si="157"/>
        <v>5061851.7751199994</v>
      </c>
      <c r="AX250" s="75">
        <f t="shared" si="158"/>
        <v>1435031.644088001</v>
      </c>
      <c r="AY250" s="142">
        <f>'گام اول '!AZ251</f>
        <v>0</v>
      </c>
      <c r="AZ250" s="142">
        <f>'گام اول '!BA251</f>
        <v>0</v>
      </c>
      <c r="BA250" s="142">
        <f>'گام اول '!BB251</f>
        <v>0</v>
      </c>
      <c r="BB250" s="142">
        <f>'گام اول '!BC251</f>
        <v>0</v>
      </c>
      <c r="BC250" s="142">
        <f>'گام اول '!BD251</f>
        <v>0</v>
      </c>
      <c r="BD250" s="142">
        <f>'گام اول '!BE251</f>
        <v>0</v>
      </c>
      <c r="BE250" s="142">
        <f>'گام اول '!BF251</f>
        <v>0</v>
      </c>
      <c r="BF250" s="143">
        <f t="shared" si="159"/>
        <v>6496883.4192080004</v>
      </c>
      <c r="BG250" s="140">
        <f t="shared" si="160"/>
        <v>68470779</v>
      </c>
      <c r="BH250" s="144">
        <f t="shared" si="161"/>
        <v>74967663.216000006</v>
      </c>
      <c r="BI250" s="127">
        <f t="shared" si="194"/>
        <v>4659160</v>
      </c>
      <c r="BJ250" s="145">
        <f t="shared" si="162"/>
        <v>2329580</v>
      </c>
      <c r="BK250" s="145">
        <f t="shared" si="163"/>
        <v>698874</v>
      </c>
      <c r="BL250" s="146">
        <f t="shared" si="164"/>
        <v>1120000</v>
      </c>
      <c r="BM250" s="379">
        <v>0</v>
      </c>
      <c r="BN250" s="147">
        <f t="shared" si="165"/>
        <v>83775277.216000006</v>
      </c>
      <c r="BO250" s="148">
        <f t="shared" si="166"/>
        <v>72312168.215999991</v>
      </c>
      <c r="BP250" s="149">
        <f t="shared" si="167"/>
        <v>16631798.689679999</v>
      </c>
      <c r="BQ250" s="150">
        <f t="shared" si="168"/>
        <v>100407075.90568</v>
      </c>
      <c r="BR250" s="151">
        <f t="shared" si="169"/>
        <v>100800</v>
      </c>
      <c r="BS250" s="147">
        <f t="shared" si="170"/>
        <v>100507875.90568</v>
      </c>
      <c r="BT250" s="135">
        <v>0</v>
      </c>
      <c r="BU250" s="148">
        <f t="shared" si="171"/>
        <v>8377527.7216000007</v>
      </c>
      <c r="BV250" s="152">
        <f t="shared" si="172"/>
        <v>4188763.8608000004</v>
      </c>
      <c r="BW250" s="133">
        <f t="shared" si="173"/>
        <v>87941584.323280007</v>
      </c>
      <c r="BX250" s="147">
        <f t="shared" si="174"/>
        <v>7687614</v>
      </c>
      <c r="BY250" s="134">
        <f t="shared" si="175"/>
        <v>80253970.323280007</v>
      </c>
      <c r="CD250" s="388">
        <f>'گام اول '!AU251</f>
        <v>74967663.216000006</v>
      </c>
      <c r="CE250" s="389">
        <f>'گام اول '!AV251</f>
        <v>54350316.440880008</v>
      </c>
      <c r="CF250" s="389">
        <f>'گام اول '!AW251</f>
        <v>72312168.215999991</v>
      </c>
      <c r="CG250" s="389">
        <f>'گام اول '!AX251</f>
        <v>5061851.7751199994</v>
      </c>
      <c r="CH250" s="389">
        <f>'گام اول '!AY251</f>
        <v>1435031.644088001</v>
      </c>
      <c r="CI250" s="389">
        <f>'گام اول '!AZ251</f>
        <v>0</v>
      </c>
      <c r="CJ250" s="389">
        <f>'گام اول '!BA251</f>
        <v>0</v>
      </c>
      <c r="CK250" s="389">
        <f>'گام اول '!BB251</f>
        <v>0</v>
      </c>
      <c r="CL250" s="389">
        <f>'گام اول '!BC251</f>
        <v>0</v>
      </c>
      <c r="CM250" s="389">
        <f>'گام اول '!BD251</f>
        <v>0</v>
      </c>
      <c r="CN250" s="389">
        <f>'گام اول '!BE251</f>
        <v>0</v>
      </c>
      <c r="CO250" s="389">
        <f>'گام اول '!BF251</f>
        <v>0</v>
      </c>
      <c r="CP250" s="389">
        <f>'گام اول '!BG251</f>
        <v>6496883.4192080004</v>
      </c>
      <c r="CQ250" s="389">
        <f>'گام اول '!BH251</f>
        <v>68470779</v>
      </c>
      <c r="CR250" s="389">
        <f t="shared" si="176"/>
        <v>74967663.216000006</v>
      </c>
      <c r="CS250" s="55">
        <f t="shared" si="195"/>
        <v>4659160</v>
      </c>
      <c r="CT250" s="388">
        <f t="shared" si="177"/>
        <v>2329580</v>
      </c>
      <c r="CU250" s="389">
        <f t="shared" si="178"/>
        <v>698874</v>
      </c>
      <c r="CV250" s="389">
        <f t="shared" si="179"/>
        <v>1120000</v>
      </c>
      <c r="CW250" s="55">
        <v>0</v>
      </c>
      <c r="CX250" s="389">
        <f t="shared" si="180"/>
        <v>83775277.216000006</v>
      </c>
      <c r="CY250" s="389">
        <f t="shared" si="181"/>
        <v>72312168.215999991</v>
      </c>
      <c r="CZ250" s="389">
        <f t="shared" si="182"/>
        <v>16631798.689679999</v>
      </c>
      <c r="DA250" s="389">
        <f t="shared" si="183"/>
        <v>100407075.90568</v>
      </c>
      <c r="DB250" s="389">
        <f t="shared" si="184"/>
        <v>100800</v>
      </c>
      <c r="DC250" s="389">
        <f t="shared" si="185"/>
        <v>100507875.90568</v>
      </c>
      <c r="DD250" s="394">
        <v>0</v>
      </c>
      <c r="DE250" s="389">
        <f t="shared" si="186"/>
        <v>8377527.7216000007</v>
      </c>
      <c r="DF250" s="389">
        <f t="shared" si="187"/>
        <v>4188763.8608000004</v>
      </c>
      <c r="DG250" s="389">
        <f t="shared" si="188"/>
        <v>87941584.323280007</v>
      </c>
      <c r="DH250" s="389">
        <f t="shared" si="189"/>
        <v>7687614</v>
      </c>
      <c r="DI250" s="389">
        <f t="shared" si="190"/>
        <v>80253970.323280007</v>
      </c>
      <c r="DJ250" s="389">
        <f t="shared" si="191"/>
        <v>0</v>
      </c>
      <c r="DL250" s="396">
        <f t="shared" si="192"/>
        <v>6638737.5</v>
      </c>
      <c r="DM250" s="396">
        <f t="shared" si="193"/>
        <v>-1979577.5</v>
      </c>
    </row>
    <row r="251" spans="1:117" s="55" customFormat="1" ht="21" x14ac:dyDescent="0.2">
      <c r="A251" s="191">
        <f t="shared" si="155"/>
        <v>2655495</v>
      </c>
      <c r="B251" s="136">
        <f>'گام اول '!B252</f>
        <v>246</v>
      </c>
      <c r="C251" s="136">
        <f>'گام اول '!C252</f>
        <v>9</v>
      </c>
      <c r="D251" s="136">
        <f>'گام اول '!D252</f>
        <v>13234</v>
      </c>
      <c r="E251" s="136" t="str">
        <f>'گام اول '!E252</f>
        <v>عباسعلی</v>
      </c>
      <c r="F251" s="136" t="str">
        <f>'گام اول '!F252</f>
        <v>اقبالی</v>
      </c>
      <c r="G251" s="136" t="str">
        <f>'گام اول '!G252</f>
        <v>نگهبان</v>
      </c>
      <c r="H251" s="136" t="str">
        <f>'گام اول '!H252</f>
        <v>تهران</v>
      </c>
      <c r="I251" s="136" t="str">
        <f>'گام اول '!I252</f>
        <v>121-800-570709-1</v>
      </c>
      <c r="J251" s="136" t="str">
        <f>'گام اول '!J252</f>
        <v>6049931496</v>
      </c>
      <c r="K251" s="136" t="str">
        <f>'گام اول '!K252</f>
        <v>0043715067</v>
      </c>
      <c r="L251" s="136" t="str">
        <f>'گام اول '!L252</f>
        <v>تهران</v>
      </c>
      <c r="M251" s="136" t="str">
        <f>'گام اول '!M252</f>
        <v>نگهبان</v>
      </c>
      <c r="N251" s="120" t="str">
        <f>'گام اول '!N252</f>
        <v>*</v>
      </c>
      <c r="O251" s="119">
        <f>'گام اول '!O252</f>
        <v>0</v>
      </c>
      <c r="P251" s="121">
        <f>'گام اول '!P252</f>
        <v>0</v>
      </c>
      <c r="Q251" s="358">
        <f>'گام اول '!Q252</f>
        <v>30</v>
      </c>
      <c r="R251" s="358">
        <f>'گام اول '!R252</f>
        <v>120</v>
      </c>
      <c r="S251" s="358">
        <f>'گام اول '!S252</f>
        <v>110</v>
      </c>
      <c r="T251" s="358">
        <f>'گام اول '!T252</f>
        <v>29.33</v>
      </c>
      <c r="U251" s="137">
        <f>'گام اول '!U252</f>
        <v>0</v>
      </c>
      <c r="V251" s="120">
        <f>'گام اول '!W252</f>
        <v>0</v>
      </c>
      <c r="W251" s="121">
        <f>'گام اول '!X252</f>
        <v>0</v>
      </c>
      <c r="X251" s="366">
        <f>'گام اول '!Y252</f>
        <v>1</v>
      </c>
      <c r="Y251" s="366">
        <f>'گام اول '!Z252</f>
        <v>0</v>
      </c>
      <c r="Z251" s="138">
        <f>'گام اول '!AA252</f>
        <v>885165</v>
      </c>
      <c r="AA251" s="138">
        <f>'گام اول '!AB252</f>
        <v>46667</v>
      </c>
      <c r="AB251" s="138">
        <f>'گام اول '!AC252</f>
        <v>931832</v>
      </c>
      <c r="AC251" s="138">
        <f>'گام اول '!AD252</f>
        <v>4500000</v>
      </c>
      <c r="AD251" s="138">
        <f>'گام اول '!AE252</f>
        <v>6000000</v>
      </c>
      <c r="AE251" s="139">
        <f>'گام اول '!AF252</f>
        <v>177895.19999999998</v>
      </c>
      <c r="AF251" s="122">
        <f>'گام اول '!AG252</f>
        <v>26554950</v>
      </c>
      <c r="AG251" s="123">
        <f>'گام اول '!AH252</f>
        <v>1400010</v>
      </c>
      <c r="AH251" s="123">
        <f>'گام اول '!AI252</f>
        <v>21347423.999999996</v>
      </c>
      <c r="AI251" s="123">
        <f>'گام اول '!AJ252</f>
        <v>0</v>
      </c>
      <c r="AJ251" s="123">
        <f>'گام اول '!AK252</f>
        <v>4500000</v>
      </c>
      <c r="AK251" s="123">
        <f>'گام اول '!AL252</f>
        <v>6000000</v>
      </c>
      <c r="AL251" s="123">
        <f>'گام اول '!AM252</f>
        <v>4892117.9999999991</v>
      </c>
      <c r="AM251" s="123">
        <f>'گام اول '!AN252</f>
        <v>5217666.2159999991</v>
      </c>
      <c r="AN251" s="123">
        <f>'گام اول '!AO252</f>
        <v>0</v>
      </c>
      <c r="AO251" s="123">
        <f>'گام اول '!AP252</f>
        <v>3000000</v>
      </c>
      <c r="AP251" s="123">
        <f>'گام اول '!AQ252</f>
        <v>0</v>
      </c>
      <c r="AQ251" s="123">
        <f>'گام اول '!AR252</f>
        <v>0</v>
      </c>
      <c r="AR251" s="123">
        <f>'گام اول '!AS252</f>
        <v>0</v>
      </c>
      <c r="AS251" s="375">
        <f>'گام اول '!AT252</f>
        <v>0</v>
      </c>
      <c r="AT251" s="368">
        <f t="shared" si="156"/>
        <v>72912168.216000006</v>
      </c>
      <c r="AU251" s="173">
        <f>'گام اول '!AV252</f>
        <v>54308316.440880008</v>
      </c>
      <c r="AV251" s="141">
        <f>'گام اول '!AW252</f>
        <v>72912168.215999991</v>
      </c>
      <c r="AW251" s="142">
        <f t="shared" si="157"/>
        <v>5103851.7751199994</v>
      </c>
      <c r="AX251" s="75">
        <f t="shared" si="158"/>
        <v>1430831.644088001</v>
      </c>
      <c r="AY251" s="142">
        <f>'گام اول '!AZ252</f>
        <v>0</v>
      </c>
      <c r="AZ251" s="142">
        <f>'گام اول '!BA252</f>
        <v>0</v>
      </c>
      <c r="BA251" s="142">
        <f>'گام اول '!BB252</f>
        <v>0</v>
      </c>
      <c r="BB251" s="142">
        <f>'گام اول '!BC252</f>
        <v>0</v>
      </c>
      <c r="BC251" s="142">
        <f>'گام اول '!BD252</f>
        <v>0</v>
      </c>
      <c r="BD251" s="142">
        <f>'گام اول '!BE252</f>
        <v>0</v>
      </c>
      <c r="BE251" s="142">
        <f>'گام اول '!BF252</f>
        <v>0</v>
      </c>
      <c r="BF251" s="143">
        <f t="shared" si="159"/>
        <v>6534683.4192080004</v>
      </c>
      <c r="BG251" s="140">
        <f t="shared" si="160"/>
        <v>66377484</v>
      </c>
      <c r="BH251" s="144">
        <f t="shared" si="161"/>
        <v>72912168.216000006</v>
      </c>
      <c r="BI251" s="127">
        <f t="shared" si="194"/>
        <v>4659160</v>
      </c>
      <c r="BJ251" s="145">
        <f t="shared" si="162"/>
        <v>2329580</v>
      </c>
      <c r="BK251" s="145">
        <f t="shared" si="163"/>
        <v>698874</v>
      </c>
      <c r="BL251" s="146">
        <f t="shared" si="164"/>
        <v>1120000</v>
      </c>
      <c r="BM251" s="379">
        <v>0</v>
      </c>
      <c r="BN251" s="147">
        <f t="shared" si="165"/>
        <v>81719782.216000006</v>
      </c>
      <c r="BO251" s="148">
        <f t="shared" si="166"/>
        <v>72912168.215999991</v>
      </c>
      <c r="BP251" s="149">
        <f t="shared" si="167"/>
        <v>16769798.689679999</v>
      </c>
      <c r="BQ251" s="150">
        <f t="shared" si="168"/>
        <v>98489580.905680001</v>
      </c>
      <c r="BR251" s="151">
        <f t="shared" si="169"/>
        <v>100800</v>
      </c>
      <c r="BS251" s="147">
        <f t="shared" si="170"/>
        <v>98590380.905680001</v>
      </c>
      <c r="BT251" s="135">
        <v>0</v>
      </c>
      <c r="BU251" s="148">
        <f t="shared" si="171"/>
        <v>8171978.2216000007</v>
      </c>
      <c r="BV251" s="152">
        <f t="shared" si="172"/>
        <v>4085989.1108000004</v>
      </c>
      <c r="BW251" s="133">
        <f t="shared" si="173"/>
        <v>86332413.573280007</v>
      </c>
      <c r="BX251" s="147">
        <f t="shared" si="174"/>
        <v>7687614</v>
      </c>
      <c r="BY251" s="134">
        <f t="shared" si="175"/>
        <v>78644799.573280007</v>
      </c>
      <c r="CD251" s="388">
        <f>'گام اول '!AU252</f>
        <v>72912168.216000006</v>
      </c>
      <c r="CE251" s="389">
        <f>'گام اول '!AV252</f>
        <v>54308316.440880008</v>
      </c>
      <c r="CF251" s="389">
        <f>'گام اول '!AW252</f>
        <v>72912168.215999991</v>
      </c>
      <c r="CG251" s="389">
        <f>'گام اول '!AX252</f>
        <v>5103851.7751199994</v>
      </c>
      <c r="CH251" s="389">
        <f>'گام اول '!AY252</f>
        <v>1430831.644088001</v>
      </c>
      <c r="CI251" s="389">
        <f>'گام اول '!AZ252</f>
        <v>0</v>
      </c>
      <c r="CJ251" s="389">
        <f>'گام اول '!BA252</f>
        <v>0</v>
      </c>
      <c r="CK251" s="389">
        <f>'گام اول '!BB252</f>
        <v>0</v>
      </c>
      <c r="CL251" s="389">
        <f>'گام اول '!BC252</f>
        <v>0</v>
      </c>
      <c r="CM251" s="389">
        <f>'گام اول '!BD252</f>
        <v>0</v>
      </c>
      <c r="CN251" s="389">
        <f>'گام اول '!BE252</f>
        <v>0</v>
      </c>
      <c r="CO251" s="389">
        <f>'گام اول '!BF252</f>
        <v>0</v>
      </c>
      <c r="CP251" s="389">
        <f>'گام اول '!BG252</f>
        <v>6534683.4192080004</v>
      </c>
      <c r="CQ251" s="389">
        <f>'گام اول '!BH252</f>
        <v>66377484</v>
      </c>
      <c r="CR251" s="389">
        <f t="shared" si="176"/>
        <v>72912168.216000006</v>
      </c>
      <c r="CS251" s="55">
        <f t="shared" si="195"/>
        <v>4659160</v>
      </c>
      <c r="CT251" s="388">
        <f t="shared" si="177"/>
        <v>2329580</v>
      </c>
      <c r="CU251" s="389">
        <f t="shared" si="178"/>
        <v>698874</v>
      </c>
      <c r="CV251" s="389">
        <f t="shared" si="179"/>
        <v>1120000</v>
      </c>
      <c r="CW251" s="55">
        <v>0</v>
      </c>
      <c r="CX251" s="389">
        <f t="shared" si="180"/>
        <v>81719782.216000006</v>
      </c>
      <c r="CY251" s="389">
        <f t="shared" si="181"/>
        <v>72912168.215999991</v>
      </c>
      <c r="CZ251" s="389">
        <f t="shared" si="182"/>
        <v>16769798.689679999</v>
      </c>
      <c r="DA251" s="389">
        <f t="shared" si="183"/>
        <v>98489580.905680001</v>
      </c>
      <c r="DB251" s="389">
        <f t="shared" si="184"/>
        <v>100800</v>
      </c>
      <c r="DC251" s="389">
        <f t="shared" si="185"/>
        <v>98590380.905680001</v>
      </c>
      <c r="DD251" s="394">
        <v>0</v>
      </c>
      <c r="DE251" s="389">
        <f t="shared" si="186"/>
        <v>8171978.2216000007</v>
      </c>
      <c r="DF251" s="389">
        <f t="shared" si="187"/>
        <v>4085989.1108000004</v>
      </c>
      <c r="DG251" s="389">
        <f t="shared" si="188"/>
        <v>86332413.573280007</v>
      </c>
      <c r="DH251" s="389">
        <f t="shared" si="189"/>
        <v>7687614</v>
      </c>
      <c r="DI251" s="389">
        <f t="shared" si="190"/>
        <v>78644799.573280007</v>
      </c>
      <c r="DJ251" s="389">
        <f t="shared" si="191"/>
        <v>0</v>
      </c>
      <c r="DL251" s="396">
        <f t="shared" si="192"/>
        <v>6638737.5</v>
      </c>
      <c r="DM251" s="396">
        <f t="shared" si="193"/>
        <v>-1979577.5</v>
      </c>
    </row>
    <row r="252" spans="1:117" s="55" customFormat="1" ht="21" x14ac:dyDescent="0.2">
      <c r="A252" s="191">
        <f t="shared" si="155"/>
        <v>2655495</v>
      </c>
      <c r="B252" s="136">
        <f>'گام اول '!B253</f>
        <v>247</v>
      </c>
      <c r="C252" s="136">
        <f>'گام اول '!C253</f>
        <v>10</v>
      </c>
      <c r="D252" s="136">
        <f>'گام اول '!D253</f>
        <v>13356</v>
      </c>
      <c r="E252" s="136" t="str">
        <f>'گام اول '!E253</f>
        <v>مختار</v>
      </c>
      <c r="F252" s="136" t="str">
        <f>'گام اول '!F253</f>
        <v>احدی منش</v>
      </c>
      <c r="G252" s="136" t="str">
        <f>'گام اول '!G253</f>
        <v>نگهبان</v>
      </c>
      <c r="H252" s="136" t="str">
        <f>'گام اول '!H253</f>
        <v>تهران</v>
      </c>
      <c r="I252" s="136" t="str">
        <f>'گام اول '!I253</f>
        <v>268-813-3044293-1</v>
      </c>
      <c r="J252" s="136" t="str">
        <f>'گام اول '!J253</f>
        <v>1671259769</v>
      </c>
      <c r="K252" s="136" t="str">
        <f>'گام اول '!K253</f>
        <v>0012554229</v>
      </c>
      <c r="L252" s="136" t="str">
        <f>'گام اول '!L253</f>
        <v>تهران</v>
      </c>
      <c r="M252" s="136" t="str">
        <f>'گام اول '!M253</f>
        <v>نگهبان</v>
      </c>
      <c r="N252" s="120" t="str">
        <f>'گام اول '!N253</f>
        <v>*</v>
      </c>
      <c r="O252" s="119">
        <f>'گام اول '!O253</f>
        <v>0</v>
      </c>
      <c r="P252" s="121">
        <f>'گام اول '!P253</f>
        <v>0</v>
      </c>
      <c r="Q252" s="358">
        <f>'گام اول '!Q253</f>
        <v>30</v>
      </c>
      <c r="R252" s="358">
        <f>'گام اول '!R253</f>
        <v>120</v>
      </c>
      <c r="S252" s="358">
        <f>'گام اول '!S253</f>
        <v>110</v>
      </c>
      <c r="T252" s="358">
        <f>'گام اول '!T253</f>
        <v>29.33</v>
      </c>
      <c r="U252" s="137">
        <f>'گام اول '!U253</f>
        <v>0</v>
      </c>
      <c r="V252" s="120">
        <f>'گام اول '!W253</f>
        <v>0</v>
      </c>
      <c r="W252" s="121">
        <f>'گام اول '!X253</f>
        <v>0</v>
      </c>
      <c r="X252" s="366">
        <f>'گام اول '!Y253</f>
        <v>2</v>
      </c>
      <c r="Y252" s="366">
        <f>'گام اول '!Z253</f>
        <v>0</v>
      </c>
      <c r="Z252" s="138">
        <f>'گام اول '!AA253</f>
        <v>885165</v>
      </c>
      <c r="AA252" s="138">
        <f>'گام اول '!AB253</f>
        <v>46667</v>
      </c>
      <c r="AB252" s="138">
        <f>'گام اول '!AC253</f>
        <v>931832</v>
      </c>
      <c r="AC252" s="138">
        <f>'گام اول '!AD253</f>
        <v>4500000</v>
      </c>
      <c r="AD252" s="138">
        <f>'گام اول '!AE253</f>
        <v>6000000</v>
      </c>
      <c r="AE252" s="139">
        <f>'گام اول '!AF253</f>
        <v>177895.19999999998</v>
      </c>
      <c r="AF252" s="122">
        <f>'گام اول '!AG253</f>
        <v>26554950</v>
      </c>
      <c r="AG252" s="123">
        <f>'گام اول '!AH253</f>
        <v>1400010</v>
      </c>
      <c r="AH252" s="123">
        <f>'گام اول '!AI253</f>
        <v>21347423.999999996</v>
      </c>
      <c r="AI252" s="123">
        <f>'گام اول '!AJ253</f>
        <v>0</v>
      </c>
      <c r="AJ252" s="123">
        <f>'گام اول '!AK253</f>
        <v>4500000</v>
      </c>
      <c r="AK252" s="123">
        <f>'گام اول '!AL253</f>
        <v>6000000</v>
      </c>
      <c r="AL252" s="123">
        <f>'گام اول '!AM253</f>
        <v>4892117.9999999991</v>
      </c>
      <c r="AM252" s="123">
        <f>'گام اول '!AN253</f>
        <v>5217666.2159999991</v>
      </c>
      <c r="AN252" s="123">
        <f>'گام اول '!AO253</f>
        <v>0</v>
      </c>
      <c r="AO252" s="123">
        <f>'گام اول '!AP253</f>
        <v>3000000</v>
      </c>
      <c r="AP252" s="123">
        <f>'گام اول '!AQ253</f>
        <v>0</v>
      </c>
      <c r="AQ252" s="123">
        <f>'گام اول '!AR253</f>
        <v>0</v>
      </c>
      <c r="AR252" s="123">
        <f>'گام اول '!AS253</f>
        <v>0</v>
      </c>
      <c r="AS252" s="375">
        <f>'گام اول '!AT253</f>
        <v>0</v>
      </c>
      <c r="AT252" s="368">
        <f t="shared" si="156"/>
        <v>72912168.216000006</v>
      </c>
      <c r="AU252" s="173">
        <f>'گام اول '!AV253</f>
        <v>54308316.440880008</v>
      </c>
      <c r="AV252" s="141">
        <f>'گام اول '!AW253</f>
        <v>72912168.215999991</v>
      </c>
      <c r="AW252" s="142">
        <f t="shared" si="157"/>
        <v>5103851.7751199994</v>
      </c>
      <c r="AX252" s="75">
        <f t="shared" si="158"/>
        <v>1430831.644088001</v>
      </c>
      <c r="AY252" s="142">
        <f>'گام اول '!AZ253</f>
        <v>0</v>
      </c>
      <c r="AZ252" s="142">
        <f>'گام اول '!BA253</f>
        <v>0</v>
      </c>
      <c r="BA252" s="142">
        <f>'گام اول '!BB253</f>
        <v>0</v>
      </c>
      <c r="BB252" s="142">
        <f>'گام اول '!BC253</f>
        <v>0</v>
      </c>
      <c r="BC252" s="142">
        <f>'گام اول '!BD253</f>
        <v>0</v>
      </c>
      <c r="BD252" s="142">
        <f>'گام اول '!BE253</f>
        <v>0</v>
      </c>
      <c r="BE252" s="142">
        <f>'گام اول '!BF253</f>
        <v>0</v>
      </c>
      <c r="BF252" s="143">
        <f t="shared" si="159"/>
        <v>6534683.4192080004</v>
      </c>
      <c r="BG252" s="140">
        <f t="shared" si="160"/>
        <v>66377484</v>
      </c>
      <c r="BH252" s="144">
        <f t="shared" si="161"/>
        <v>72912168.216000006</v>
      </c>
      <c r="BI252" s="127">
        <f t="shared" si="194"/>
        <v>4659160</v>
      </c>
      <c r="BJ252" s="145">
        <f t="shared" si="162"/>
        <v>2329580</v>
      </c>
      <c r="BK252" s="145">
        <f t="shared" si="163"/>
        <v>698874</v>
      </c>
      <c r="BL252" s="146">
        <f t="shared" si="164"/>
        <v>1120000</v>
      </c>
      <c r="BM252" s="379">
        <v>0</v>
      </c>
      <c r="BN252" s="147">
        <f t="shared" si="165"/>
        <v>81719782.216000006</v>
      </c>
      <c r="BO252" s="148">
        <f t="shared" si="166"/>
        <v>72912168.215999991</v>
      </c>
      <c r="BP252" s="149">
        <f t="shared" si="167"/>
        <v>16769798.689679999</v>
      </c>
      <c r="BQ252" s="150">
        <f t="shared" si="168"/>
        <v>98489580.905680001</v>
      </c>
      <c r="BR252" s="151">
        <f t="shared" si="169"/>
        <v>100800</v>
      </c>
      <c r="BS252" s="147">
        <f t="shared" si="170"/>
        <v>98590380.905680001</v>
      </c>
      <c r="BT252" s="135">
        <v>0</v>
      </c>
      <c r="BU252" s="148">
        <f t="shared" si="171"/>
        <v>8171978.2216000007</v>
      </c>
      <c r="BV252" s="152">
        <f t="shared" si="172"/>
        <v>4085989.1108000004</v>
      </c>
      <c r="BW252" s="133">
        <f t="shared" si="173"/>
        <v>86332413.573280007</v>
      </c>
      <c r="BX252" s="147">
        <f t="shared" si="174"/>
        <v>7687614</v>
      </c>
      <c r="BY252" s="134">
        <f t="shared" si="175"/>
        <v>78644799.573280007</v>
      </c>
      <c r="CD252" s="388">
        <f>'گام اول '!AU253</f>
        <v>72912168.216000006</v>
      </c>
      <c r="CE252" s="389">
        <f>'گام اول '!AV253</f>
        <v>54308316.440880008</v>
      </c>
      <c r="CF252" s="389">
        <f>'گام اول '!AW253</f>
        <v>72912168.215999991</v>
      </c>
      <c r="CG252" s="389">
        <f>'گام اول '!AX253</f>
        <v>5103851.7751199994</v>
      </c>
      <c r="CH252" s="389">
        <f>'گام اول '!AY253</f>
        <v>1430831.644088001</v>
      </c>
      <c r="CI252" s="389">
        <f>'گام اول '!AZ253</f>
        <v>0</v>
      </c>
      <c r="CJ252" s="389">
        <f>'گام اول '!BA253</f>
        <v>0</v>
      </c>
      <c r="CK252" s="389">
        <f>'گام اول '!BB253</f>
        <v>0</v>
      </c>
      <c r="CL252" s="389">
        <f>'گام اول '!BC253</f>
        <v>0</v>
      </c>
      <c r="CM252" s="389">
        <f>'گام اول '!BD253</f>
        <v>0</v>
      </c>
      <c r="CN252" s="389">
        <f>'گام اول '!BE253</f>
        <v>0</v>
      </c>
      <c r="CO252" s="389">
        <f>'گام اول '!BF253</f>
        <v>0</v>
      </c>
      <c r="CP252" s="389">
        <f>'گام اول '!BG253</f>
        <v>6534683.4192080004</v>
      </c>
      <c r="CQ252" s="389">
        <f>'گام اول '!BH253</f>
        <v>66377484</v>
      </c>
      <c r="CR252" s="389">
        <f t="shared" si="176"/>
        <v>72912168.216000006</v>
      </c>
      <c r="CS252" s="55">
        <f t="shared" si="195"/>
        <v>4659160</v>
      </c>
      <c r="CT252" s="388">
        <f t="shared" si="177"/>
        <v>2329580</v>
      </c>
      <c r="CU252" s="389">
        <f t="shared" si="178"/>
        <v>698874</v>
      </c>
      <c r="CV252" s="389">
        <f t="shared" si="179"/>
        <v>1120000</v>
      </c>
      <c r="CW252" s="55">
        <v>0</v>
      </c>
      <c r="CX252" s="389">
        <f t="shared" si="180"/>
        <v>81719782.216000006</v>
      </c>
      <c r="CY252" s="389">
        <f t="shared" si="181"/>
        <v>72912168.215999991</v>
      </c>
      <c r="CZ252" s="389">
        <f t="shared" si="182"/>
        <v>16769798.689679999</v>
      </c>
      <c r="DA252" s="389">
        <f t="shared" si="183"/>
        <v>98489580.905680001</v>
      </c>
      <c r="DB252" s="389">
        <f t="shared" si="184"/>
        <v>100800</v>
      </c>
      <c r="DC252" s="389">
        <f t="shared" si="185"/>
        <v>98590380.905680001</v>
      </c>
      <c r="DD252" s="394">
        <v>0</v>
      </c>
      <c r="DE252" s="389">
        <f t="shared" si="186"/>
        <v>8171978.2216000007</v>
      </c>
      <c r="DF252" s="389">
        <f t="shared" si="187"/>
        <v>4085989.1108000004</v>
      </c>
      <c r="DG252" s="389">
        <f t="shared" si="188"/>
        <v>86332413.573280007</v>
      </c>
      <c r="DH252" s="389">
        <f t="shared" si="189"/>
        <v>7687614</v>
      </c>
      <c r="DI252" s="389">
        <f t="shared" si="190"/>
        <v>78644799.573280007</v>
      </c>
      <c r="DJ252" s="389">
        <f t="shared" si="191"/>
        <v>0</v>
      </c>
      <c r="DL252" s="396">
        <f t="shared" si="192"/>
        <v>6638737.5</v>
      </c>
      <c r="DM252" s="396">
        <f t="shared" si="193"/>
        <v>-1979577.5</v>
      </c>
    </row>
    <row r="253" spans="1:117" s="55" customFormat="1" ht="21" x14ac:dyDescent="0.2">
      <c r="A253" s="191">
        <f t="shared" si="155"/>
        <v>2655495</v>
      </c>
      <c r="B253" s="136">
        <f>'گام اول '!B254</f>
        <v>248</v>
      </c>
      <c r="C253" s="136">
        <f>'گام اول '!C254</f>
        <v>11</v>
      </c>
      <c r="D253" s="136">
        <f>'گام اول '!D254</f>
        <v>13261</v>
      </c>
      <c r="E253" s="136" t="str">
        <f>'گام اول '!E254</f>
        <v>نعمت</v>
      </c>
      <c r="F253" s="136" t="str">
        <f>'گام اول '!F254</f>
        <v>حیدری</v>
      </c>
      <c r="G253" s="136" t="str">
        <f>'گام اول '!G254</f>
        <v>نگهبان</v>
      </c>
      <c r="H253" s="136" t="str">
        <f>'گام اول '!H254</f>
        <v>تهران</v>
      </c>
      <c r="I253" s="136" t="str">
        <f>'گام اول '!I254</f>
        <v>302-813-6882638-1</v>
      </c>
      <c r="J253" s="136" t="str">
        <f>'گام اول '!J254</f>
        <v>1638337251</v>
      </c>
      <c r="K253" s="136" t="str">
        <f>'گام اول '!K254</f>
        <v>0019140535</v>
      </c>
      <c r="L253" s="136" t="str">
        <f>'گام اول '!L254</f>
        <v>تهران</v>
      </c>
      <c r="M253" s="136" t="str">
        <f>'گام اول '!M254</f>
        <v>نگهبان</v>
      </c>
      <c r="N253" s="120">
        <f>'گام اول '!N254</f>
        <v>0</v>
      </c>
      <c r="O253" s="119">
        <f>'گام اول '!O254</f>
        <v>0</v>
      </c>
      <c r="P253" s="121" t="str">
        <f>'گام اول '!P254</f>
        <v>*</v>
      </c>
      <c r="Q253" s="358">
        <f>'گام اول '!Q254</f>
        <v>30</v>
      </c>
      <c r="R253" s="358">
        <f>'گام اول '!R254</f>
        <v>120</v>
      </c>
      <c r="S253" s="358">
        <f>'گام اول '!S254</f>
        <v>220</v>
      </c>
      <c r="T253" s="358">
        <f>'گام اول '!T254</f>
        <v>29.33</v>
      </c>
      <c r="U253" s="137">
        <f>'گام اول '!U254</f>
        <v>0</v>
      </c>
      <c r="V253" s="120">
        <f>'گام اول '!W254</f>
        <v>0</v>
      </c>
      <c r="W253" s="121">
        <f>'گام اول '!X254</f>
        <v>0</v>
      </c>
      <c r="X253" s="366">
        <f>'گام اول '!Y254</f>
        <v>2</v>
      </c>
      <c r="Y253" s="366">
        <f>'گام اول '!Z254</f>
        <v>2</v>
      </c>
      <c r="Z253" s="138">
        <f>'گام اول '!AA254</f>
        <v>885165</v>
      </c>
      <c r="AA253" s="138">
        <f>'گام اول '!AB254</f>
        <v>46667</v>
      </c>
      <c r="AB253" s="138">
        <f>'گام اول '!AC254</f>
        <v>931832</v>
      </c>
      <c r="AC253" s="138">
        <f>'گام اول '!AD254</f>
        <v>4500000</v>
      </c>
      <c r="AD253" s="138">
        <f>'گام اول '!AE254</f>
        <v>6000000</v>
      </c>
      <c r="AE253" s="139">
        <f>'گام اول '!AF254</f>
        <v>177895.19999999998</v>
      </c>
      <c r="AF253" s="122">
        <f>'گام اول '!AG254</f>
        <v>26554950</v>
      </c>
      <c r="AG253" s="123">
        <f>'گام اول '!AH254</f>
        <v>1400010</v>
      </c>
      <c r="AH253" s="123">
        <f>'گام اول '!AI254</f>
        <v>21347423.999999996</v>
      </c>
      <c r="AI253" s="123">
        <f>'گام اول '!AJ254</f>
        <v>5310990</v>
      </c>
      <c r="AJ253" s="123">
        <f>'گام اول '!AK254</f>
        <v>4500000</v>
      </c>
      <c r="AK253" s="123">
        <f>'گام اول '!AL254</f>
        <v>6000000</v>
      </c>
      <c r="AL253" s="123">
        <f>'گام اول '!AM254</f>
        <v>9784235.9999999981</v>
      </c>
      <c r="AM253" s="123">
        <f>'گام اول '!AN254</f>
        <v>5217666.2159999991</v>
      </c>
      <c r="AN253" s="123">
        <f>'گام اول '!AO254</f>
        <v>0</v>
      </c>
      <c r="AO253" s="123">
        <f>'گام اول '!AP254</f>
        <v>2800000</v>
      </c>
      <c r="AP253" s="123">
        <f>'گام اول '!AQ254</f>
        <v>0</v>
      </c>
      <c r="AQ253" s="123">
        <f>'گام اول '!AR254</f>
        <v>0</v>
      </c>
      <c r="AR253" s="123">
        <f>'گام اول '!AS254</f>
        <v>0</v>
      </c>
      <c r="AS253" s="375">
        <f>'گام اول '!AT254</f>
        <v>0</v>
      </c>
      <c r="AT253" s="368">
        <f t="shared" si="156"/>
        <v>82915276.216000006</v>
      </c>
      <c r="AU253" s="173">
        <f>'گام اول '!AV254</f>
        <v>58871986.18088001</v>
      </c>
      <c r="AV253" s="141">
        <f>'گام اول '!AW254</f>
        <v>77604286.215999991</v>
      </c>
      <c r="AW253" s="142">
        <f t="shared" si="157"/>
        <v>5432300.0351200001</v>
      </c>
      <c r="AX253" s="75">
        <f t="shared" si="158"/>
        <v>1887198.6180880012</v>
      </c>
      <c r="AY253" s="142">
        <f>'گام اول '!AZ254</f>
        <v>0</v>
      </c>
      <c r="AZ253" s="142">
        <f>'گام اول '!BA254</f>
        <v>0</v>
      </c>
      <c r="BA253" s="142">
        <f>'گام اول '!BB254</f>
        <v>0</v>
      </c>
      <c r="BB253" s="142">
        <f>'گام اول '!BC254</f>
        <v>0</v>
      </c>
      <c r="BC253" s="142">
        <f>'گام اول '!BD254</f>
        <v>0</v>
      </c>
      <c r="BD253" s="142">
        <f>'گام اول '!BE254</f>
        <v>0</v>
      </c>
      <c r="BE253" s="142">
        <f>'گام اول '!BF254</f>
        <v>0</v>
      </c>
      <c r="BF253" s="143">
        <f t="shared" si="159"/>
        <v>7319498.6532080015</v>
      </c>
      <c r="BG253" s="140">
        <f t="shared" si="160"/>
        <v>75595777</v>
      </c>
      <c r="BH253" s="144">
        <f t="shared" si="161"/>
        <v>82915276.216000006</v>
      </c>
      <c r="BI253" s="127">
        <f t="shared" si="194"/>
        <v>4659160</v>
      </c>
      <c r="BJ253" s="145">
        <f t="shared" si="162"/>
        <v>2329580</v>
      </c>
      <c r="BK253" s="145">
        <f t="shared" si="163"/>
        <v>698874</v>
      </c>
      <c r="BL253" s="146">
        <f t="shared" si="164"/>
        <v>1120000</v>
      </c>
      <c r="BM253" s="379">
        <v>0</v>
      </c>
      <c r="BN253" s="147">
        <f t="shared" si="165"/>
        <v>91722890.216000006</v>
      </c>
      <c r="BO253" s="148">
        <f t="shared" si="166"/>
        <v>77604286.215999991</v>
      </c>
      <c r="BP253" s="149">
        <f t="shared" si="167"/>
        <v>17848985.82968</v>
      </c>
      <c r="BQ253" s="150">
        <f t="shared" si="168"/>
        <v>109571876.04568</v>
      </c>
      <c r="BR253" s="151">
        <f t="shared" si="169"/>
        <v>100800</v>
      </c>
      <c r="BS253" s="147">
        <f t="shared" si="170"/>
        <v>109672676.04568</v>
      </c>
      <c r="BT253" s="135">
        <v>0</v>
      </c>
      <c r="BU253" s="148">
        <f t="shared" si="171"/>
        <v>9172289.0216000006</v>
      </c>
      <c r="BV253" s="152">
        <f t="shared" si="172"/>
        <v>4586144.5108000003</v>
      </c>
      <c r="BW253" s="133">
        <f t="shared" si="173"/>
        <v>95914242.513280004</v>
      </c>
      <c r="BX253" s="147">
        <f t="shared" si="174"/>
        <v>7687614</v>
      </c>
      <c r="BY253" s="134">
        <f t="shared" si="175"/>
        <v>88226628.513280004</v>
      </c>
      <c r="CD253" s="388">
        <f>'گام اول '!AU254</f>
        <v>82915276.216000006</v>
      </c>
      <c r="CE253" s="389">
        <f>'گام اول '!AV254</f>
        <v>58871986.18088001</v>
      </c>
      <c r="CF253" s="389">
        <f>'گام اول '!AW254</f>
        <v>77604286.215999991</v>
      </c>
      <c r="CG253" s="389">
        <f>'گام اول '!AX254</f>
        <v>5432300.0351200001</v>
      </c>
      <c r="CH253" s="389">
        <f>'گام اول '!AY254</f>
        <v>1887198.6180880012</v>
      </c>
      <c r="CI253" s="389">
        <f>'گام اول '!AZ254</f>
        <v>0</v>
      </c>
      <c r="CJ253" s="389">
        <f>'گام اول '!BA254</f>
        <v>0</v>
      </c>
      <c r="CK253" s="389">
        <f>'گام اول '!BB254</f>
        <v>0</v>
      </c>
      <c r="CL253" s="389">
        <f>'گام اول '!BC254</f>
        <v>0</v>
      </c>
      <c r="CM253" s="389">
        <f>'گام اول '!BD254</f>
        <v>0</v>
      </c>
      <c r="CN253" s="389">
        <f>'گام اول '!BE254</f>
        <v>0</v>
      </c>
      <c r="CO253" s="389">
        <f>'گام اول '!BF254</f>
        <v>0</v>
      </c>
      <c r="CP253" s="389">
        <f>'گام اول '!BG254</f>
        <v>7319498.6532080015</v>
      </c>
      <c r="CQ253" s="389">
        <f>'گام اول '!BH254</f>
        <v>75595777</v>
      </c>
      <c r="CR253" s="389">
        <f t="shared" si="176"/>
        <v>82915276.216000006</v>
      </c>
      <c r="CS253" s="55">
        <f t="shared" si="195"/>
        <v>4659160</v>
      </c>
      <c r="CT253" s="388">
        <f t="shared" si="177"/>
        <v>2329580</v>
      </c>
      <c r="CU253" s="389">
        <f t="shared" si="178"/>
        <v>698874</v>
      </c>
      <c r="CV253" s="389">
        <f t="shared" si="179"/>
        <v>1120000</v>
      </c>
      <c r="CW253" s="55">
        <v>0</v>
      </c>
      <c r="CX253" s="389">
        <f t="shared" si="180"/>
        <v>91722890.216000006</v>
      </c>
      <c r="CY253" s="389">
        <f t="shared" si="181"/>
        <v>77604286.215999991</v>
      </c>
      <c r="CZ253" s="389">
        <f t="shared" si="182"/>
        <v>17848985.82968</v>
      </c>
      <c r="DA253" s="389">
        <f t="shared" si="183"/>
        <v>109571876.04568</v>
      </c>
      <c r="DB253" s="389">
        <f t="shared" si="184"/>
        <v>100800</v>
      </c>
      <c r="DC253" s="389">
        <f t="shared" si="185"/>
        <v>109672676.04568</v>
      </c>
      <c r="DD253" s="394">
        <v>0</v>
      </c>
      <c r="DE253" s="389">
        <f t="shared" si="186"/>
        <v>9172289.0216000006</v>
      </c>
      <c r="DF253" s="389">
        <f t="shared" si="187"/>
        <v>4586144.5108000003</v>
      </c>
      <c r="DG253" s="389">
        <f t="shared" si="188"/>
        <v>95914242.513280004</v>
      </c>
      <c r="DH253" s="389">
        <f t="shared" si="189"/>
        <v>7687614</v>
      </c>
      <c r="DI253" s="389">
        <f t="shared" si="190"/>
        <v>88226628.513280004</v>
      </c>
      <c r="DJ253" s="389">
        <f t="shared" si="191"/>
        <v>0</v>
      </c>
      <c r="DL253" s="396">
        <f t="shared" si="192"/>
        <v>6638737.5</v>
      </c>
      <c r="DM253" s="396">
        <f t="shared" si="193"/>
        <v>-1979577.5</v>
      </c>
    </row>
    <row r="254" spans="1:117" s="55" customFormat="1" ht="21" x14ac:dyDescent="0.2">
      <c r="A254" s="191">
        <f t="shared" si="155"/>
        <v>2655495</v>
      </c>
      <c r="B254" s="136">
        <f>'گام اول '!B255</f>
        <v>249</v>
      </c>
      <c r="C254" s="136">
        <f>'گام اول '!C255</f>
        <v>12</v>
      </c>
      <c r="D254" s="136">
        <f>'گام اول '!D255</f>
        <v>13280</v>
      </c>
      <c r="E254" s="136" t="str">
        <f>'گام اول '!E255</f>
        <v>اكبر</v>
      </c>
      <c r="F254" s="136" t="str">
        <f>'گام اول '!F255</f>
        <v>خابوری مزرعه نوی</v>
      </c>
      <c r="G254" s="136" t="str">
        <f>'گام اول '!G255</f>
        <v>نگهبان</v>
      </c>
      <c r="H254" s="136" t="str">
        <f>'گام اول '!H255</f>
        <v>تهران</v>
      </c>
      <c r="I254" s="136" t="str">
        <f>'گام اول '!I255</f>
        <v>121-813-2883860-1</v>
      </c>
      <c r="J254" s="136" t="str">
        <f>'گام اول '!J255</f>
        <v>0384529054</v>
      </c>
      <c r="K254" s="136" t="str">
        <f>'گام اول '!K255</f>
        <v>0012801093</v>
      </c>
      <c r="L254" s="136" t="str">
        <f>'گام اول '!L255</f>
        <v>تهران</v>
      </c>
      <c r="M254" s="136" t="str">
        <f>'گام اول '!M255</f>
        <v>نگهبان</v>
      </c>
      <c r="N254" s="120" t="str">
        <f>'گام اول '!N255</f>
        <v>*</v>
      </c>
      <c r="O254" s="119">
        <f>'گام اول '!O255</f>
        <v>0</v>
      </c>
      <c r="P254" s="121">
        <f>'گام اول '!P255</f>
        <v>0</v>
      </c>
      <c r="Q254" s="358">
        <f>'گام اول '!Q255</f>
        <v>30</v>
      </c>
      <c r="R254" s="358">
        <f>'گام اول '!R255</f>
        <v>120</v>
      </c>
      <c r="S254" s="358">
        <f>'گام اول '!S255</f>
        <v>110</v>
      </c>
      <c r="T254" s="358">
        <f>'گام اول '!T255</f>
        <v>29.33</v>
      </c>
      <c r="U254" s="137">
        <f>'گام اول '!U255</f>
        <v>0</v>
      </c>
      <c r="V254" s="120">
        <f>'گام اول '!W255</f>
        <v>0</v>
      </c>
      <c r="W254" s="121">
        <f>'گام اول '!X255</f>
        <v>0</v>
      </c>
      <c r="X254" s="366">
        <f>'گام اول '!Y255</f>
        <v>1</v>
      </c>
      <c r="Y254" s="366">
        <f>'گام اول '!Z255</f>
        <v>0</v>
      </c>
      <c r="Z254" s="138">
        <f>'گام اول '!AA255</f>
        <v>885165</v>
      </c>
      <c r="AA254" s="138">
        <f>'گام اول '!AB255</f>
        <v>46667</v>
      </c>
      <c r="AB254" s="138">
        <f>'گام اول '!AC255</f>
        <v>931832</v>
      </c>
      <c r="AC254" s="138">
        <f>'گام اول '!AD255</f>
        <v>4500000</v>
      </c>
      <c r="AD254" s="138">
        <f>'گام اول '!AE255</f>
        <v>6000000</v>
      </c>
      <c r="AE254" s="139">
        <f>'گام اول '!AF255</f>
        <v>177895.19999999998</v>
      </c>
      <c r="AF254" s="122">
        <f>'گام اول '!AG255</f>
        <v>26554950</v>
      </c>
      <c r="AG254" s="123">
        <f>'گام اول '!AH255</f>
        <v>1400010</v>
      </c>
      <c r="AH254" s="123">
        <f>'گام اول '!AI255</f>
        <v>21347423.999999996</v>
      </c>
      <c r="AI254" s="123">
        <f>'گام اول '!AJ255</f>
        <v>0</v>
      </c>
      <c r="AJ254" s="123">
        <f>'گام اول '!AK255</f>
        <v>4500000</v>
      </c>
      <c r="AK254" s="123">
        <f>'گام اول '!AL255</f>
        <v>6000000</v>
      </c>
      <c r="AL254" s="123">
        <f>'گام اول '!AM255</f>
        <v>4892117.9999999991</v>
      </c>
      <c r="AM254" s="123">
        <f>'گام اول '!AN255</f>
        <v>5217666.2159999991</v>
      </c>
      <c r="AN254" s="123">
        <f>'گام اول '!AO255</f>
        <v>0</v>
      </c>
      <c r="AO254" s="123">
        <f>'گام اول '!AP255</f>
        <v>2800000</v>
      </c>
      <c r="AP254" s="123">
        <f>'گام اول '!AQ255</f>
        <v>0</v>
      </c>
      <c r="AQ254" s="123">
        <f>'گام اول '!AR255</f>
        <v>0</v>
      </c>
      <c r="AR254" s="123">
        <f>'گام اول '!AS255</f>
        <v>0</v>
      </c>
      <c r="AS254" s="375">
        <f>'گام اول '!AT255</f>
        <v>0</v>
      </c>
      <c r="AT254" s="368">
        <f t="shared" si="156"/>
        <v>72712168.216000006</v>
      </c>
      <c r="AU254" s="173">
        <f>'گام اول '!AV255</f>
        <v>54322316.440880008</v>
      </c>
      <c r="AV254" s="141">
        <f>'گام اول '!AW255</f>
        <v>72712168.215999991</v>
      </c>
      <c r="AW254" s="142">
        <f t="shared" si="157"/>
        <v>5089851.7751199994</v>
      </c>
      <c r="AX254" s="75">
        <f t="shared" si="158"/>
        <v>1432231.644088001</v>
      </c>
      <c r="AY254" s="142">
        <f>'گام اول '!AZ255</f>
        <v>0</v>
      </c>
      <c r="AZ254" s="142">
        <f>'گام اول '!BA255</f>
        <v>0</v>
      </c>
      <c r="BA254" s="142">
        <f>'گام اول '!BB255</f>
        <v>0</v>
      </c>
      <c r="BB254" s="142">
        <f>'گام اول '!BC255</f>
        <v>0</v>
      </c>
      <c r="BC254" s="142">
        <f>'گام اول '!BD255</f>
        <v>0</v>
      </c>
      <c r="BD254" s="142">
        <f>'گام اول '!BE255</f>
        <v>0</v>
      </c>
      <c r="BE254" s="142">
        <f>'گام اول '!BF255</f>
        <v>0</v>
      </c>
      <c r="BF254" s="143">
        <f t="shared" si="159"/>
        <v>6522083.4192080004</v>
      </c>
      <c r="BG254" s="140">
        <f t="shared" si="160"/>
        <v>66190084</v>
      </c>
      <c r="BH254" s="144">
        <f t="shared" si="161"/>
        <v>72712168.216000006</v>
      </c>
      <c r="BI254" s="127">
        <f t="shared" si="194"/>
        <v>4659160</v>
      </c>
      <c r="BJ254" s="145">
        <f t="shared" si="162"/>
        <v>2329580</v>
      </c>
      <c r="BK254" s="145">
        <f t="shared" si="163"/>
        <v>698874</v>
      </c>
      <c r="BL254" s="146">
        <f t="shared" si="164"/>
        <v>1120000</v>
      </c>
      <c r="BM254" s="379">
        <v>0</v>
      </c>
      <c r="BN254" s="147">
        <f t="shared" si="165"/>
        <v>81519782.216000006</v>
      </c>
      <c r="BO254" s="148">
        <f t="shared" si="166"/>
        <v>72712168.215999991</v>
      </c>
      <c r="BP254" s="149">
        <f t="shared" si="167"/>
        <v>16723798.689679999</v>
      </c>
      <c r="BQ254" s="150">
        <f t="shared" si="168"/>
        <v>98243580.905680001</v>
      </c>
      <c r="BR254" s="151">
        <f t="shared" si="169"/>
        <v>100800</v>
      </c>
      <c r="BS254" s="147">
        <f t="shared" si="170"/>
        <v>98344380.905680001</v>
      </c>
      <c r="BT254" s="135">
        <v>0</v>
      </c>
      <c r="BU254" s="148">
        <f t="shared" si="171"/>
        <v>8151978.2216000007</v>
      </c>
      <c r="BV254" s="152">
        <f t="shared" si="172"/>
        <v>4075989.1108000004</v>
      </c>
      <c r="BW254" s="133">
        <f t="shared" si="173"/>
        <v>86116413.573280007</v>
      </c>
      <c r="BX254" s="147">
        <f t="shared" si="174"/>
        <v>7687614</v>
      </c>
      <c r="BY254" s="134">
        <f t="shared" si="175"/>
        <v>78428799.573280007</v>
      </c>
      <c r="CD254" s="388">
        <f>'گام اول '!AU255</f>
        <v>72712168.216000006</v>
      </c>
      <c r="CE254" s="389">
        <f>'گام اول '!AV255</f>
        <v>54322316.440880008</v>
      </c>
      <c r="CF254" s="389">
        <f>'گام اول '!AW255</f>
        <v>72712168.215999991</v>
      </c>
      <c r="CG254" s="389">
        <f>'گام اول '!AX255</f>
        <v>5089851.7751199994</v>
      </c>
      <c r="CH254" s="389">
        <f>'گام اول '!AY255</f>
        <v>1432231.644088001</v>
      </c>
      <c r="CI254" s="389">
        <f>'گام اول '!AZ255</f>
        <v>0</v>
      </c>
      <c r="CJ254" s="389">
        <f>'گام اول '!BA255</f>
        <v>0</v>
      </c>
      <c r="CK254" s="389">
        <f>'گام اول '!BB255</f>
        <v>0</v>
      </c>
      <c r="CL254" s="389">
        <f>'گام اول '!BC255</f>
        <v>0</v>
      </c>
      <c r="CM254" s="389">
        <f>'گام اول '!BD255</f>
        <v>0</v>
      </c>
      <c r="CN254" s="389">
        <f>'گام اول '!BE255</f>
        <v>0</v>
      </c>
      <c r="CO254" s="389">
        <f>'گام اول '!BF255</f>
        <v>0</v>
      </c>
      <c r="CP254" s="389">
        <f>'گام اول '!BG255</f>
        <v>6522083.4192080004</v>
      </c>
      <c r="CQ254" s="389">
        <f>'گام اول '!BH255</f>
        <v>66190084</v>
      </c>
      <c r="CR254" s="389">
        <f t="shared" si="176"/>
        <v>72712168.216000006</v>
      </c>
      <c r="CS254" s="55">
        <f t="shared" si="195"/>
        <v>4659160</v>
      </c>
      <c r="CT254" s="388">
        <f t="shared" si="177"/>
        <v>2329580</v>
      </c>
      <c r="CU254" s="389">
        <f t="shared" si="178"/>
        <v>698874</v>
      </c>
      <c r="CV254" s="389">
        <f t="shared" si="179"/>
        <v>1120000</v>
      </c>
      <c r="CW254" s="55">
        <v>0</v>
      </c>
      <c r="CX254" s="389">
        <f t="shared" si="180"/>
        <v>81519782.216000006</v>
      </c>
      <c r="CY254" s="389">
        <f t="shared" si="181"/>
        <v>72712168.215999991</v>
      </c>
      <c r="CZ254" s="389">
        <f t="shared" si="182"/>
        <v>16723798.689679999</v>
      </c>
      <c r="DA254" s="389">
        <f t="shared" si="183"/>
        <v>98243580.905680001</v>
      </c>
      <c r="DB254" s="389">
        <f t="shared" si="184"/>
        <v>100800</v>
      </c>
      <c r="DC254" s="389">
        <f t="shared" si="185"/>
        <v>98344380.905680001</v>
      </c>
      <c r="DD254" s="394">
        <v>0</v>
      </c>
      <c r="DE254" s="389">
        <f t="shared" si="186"/>
        <v>8151978.2216000007</v>
      </c>
      <c r="DF254" s="389">
        <f t="shared" si="187"/>
        <v>4075989.1108000004</v>
      </c>
      <c r="DG254" s="389">
        <f t="shared" si="188"/>
        <v>86116413.573280007</v>
      </c>
      <c r="DH254" s="389">
        <f t="shared" si="189"/>
        <v>7687614</v>
      </c>
      <c r="DI254" s="389">
        <f t="shared" si="190"/>
        <v>78428799.573280007</v>
      </c>
      <c r="DJ254" s="389">
        <f t="shared" si="191"/>
        <v>0</v>
      </c>
      <c r="DL254" s="396">
        <f t="shared" si="192"/>
        <v>6638737.5</v>
      </c>
      <c r="DM254" s="396">
        <f t="shared" si="193"/>
        <v>-1979577.5</v>
      </c>
    </row>
    <row r="255" spans="1:117" s="55" customFormat="1" ht="21" x14ac:dyDescent="0.2">
      <c r="A255" s="191">
        <f t="shared" si="155"/>
        <v>2655495</v>
      </c>
      <c r="B255" s="136">
        <f>'گام اول '!B256</f>
        <v>250</v>
      </c>
      <c r="C255" s="136">
        <f>'گام اول '!C256</f>
        <v>13</v>
      </c>
      <c r="D255" s="136">
        <f>'گام اول '!D256</f>
        <v>13226</v>
      </c>
      <c r="E255" s="136" t="str">
        <f>'گام اول '!E256</f>
        <v>بهمن</v>
      </c>
      <c r="F255" s="136" t="str">
        <f>'گام اول '!F256</f>
        <v>احمد زاده</v>
      </c>
      <c r="G255" s="136" t="str">
        <f>'گام اول '!G256</f>
        <v>نگهبان</v>
      </c>
      <c r="H255" s="136" t="str">
        <f>'گام اول '!H256</f>
        <v>تهران</v>
      </c>
      <c r="I255" s="136" t="str">
        <f>'گام اول '!I256</f>
        <v>441-813-5258050-1</v>
      </c>
      <c r="J255" s="136" t="str">
        <f>'گام اول '!J256</f>
        <v>0058547762</v>
      </c>
      <c r="K255" s="136" t="str">
        <f>'گام اول '!K256</f>
        <v>0017136458</v>
      </c>
      <c r="L255" s="136" t="str">
        <f>'گام اول '!L256</f>
        <v>تهران</v>
      </c>
      <c r="M255" s="136" t="str">
        <f>'گام اول '!M256</f>
        <v>نگهبان</v>
      </c>
      <c r="N255" s="120" t="str">
        <f>'گام اول '!N256</f>
        <v>*</v>
      </c>
      <c r="O255" s="119">
        <f>'گام اول '!O256</f>
        <v>0</v>
      </c>
      <c r="P255" s="121">
        <f>'گام اول '!P256</f>
        <v>0</v>
      </c>
      <c r="Q255" s="358">
        <f>'گام اول '!Q256</f>
        <v>30</v>
      </c>
      <c r="R255" s="358">
        <f>'گام اول '!R256</f>
        <v>120</v>
      </c>
      <c r="S255" s="358">
        <f>'گام اول '!S256</f>
        <v>110</v>
      </c>
      <c r="T255" s="358">
        <f>'گام اول '!T256</f>
        <v>29.33</v>
      </c>
      <c r="U255" s="137">
        <f>'گام اول '!U256</f>
        <v>0</v>
      </c>
      <c r="V255" s="120">
        <f>'گام اول '!W256</f>
        <v>0</v>
      </c>
      <c r="W255" s="121">
        <f>'گام اول '!X256</f>
        <v>0</v>
      </c>
      <c r="X255" s="366">
        <f>'گام اول '!Y256</f>
        <v>2</v>
      </c>
      <c r="Y255" s="366">
        <f>'گام اول '!Z256</f>
        <v>2</v>
      </c>
      <c r="Z255" s="138">
        <f>'گام اول '!AA256</f>
        <v>885165</v>
      </c>
      <c r="AA255" s="138">
        <f>'گام اول '!AB256</f>
        <v>46667</v>
      </c>
      <c r="AB255" s="138">
        <f>'گام اول '!AC256</f>
        <v>931832</v>
      </c>
      <c r="AC255" s="138">
        <f>'گام اول '!AD256</f>
        <v>4500000</v>
      </c>
      <c r="AD255" s="138">
        <f>'گام اول '!AE256</f>
        <v>6000000</v>
      </c>
      <c r="AE255" s="139">
        <f>'گام اول '!AF256</f>
        <v>177895.19999999998</v>
      </c>
      <c r="AF255" s="122">
        <f>'گام اول '!AG256</f>
        <v>26554950</v>
      </c>
      <c r="AG255" s="123">
        <f>'گام اول '!AH256</f>
        <v>1400010</v>
      </c>
      <c r="AH255" s="123">
        <f>'گام اول '!AI256</f>
        <v>21347423.999999996</v>
      </c>
      <c r="AI255" s="123">
        <f>'گام اول '!AJ256</f>
        <v>5310990</v>
      </c>
      <c r="AJ255" s="123">
        <f>'گام اول '!AK256</f>
        <v>4500000</v>
      </c>
      <c r="AK255" s="123">
        <f>'گام اول '!AL256</f>
        <v>6000000</v>
      </c>
      <c r="AL255" s="123">
        <f>'گام اول '!AM256</f>
        <v>4892117.9999999991</v>
      </c>
      <c r="AM255" s="123">
        <f>'گام اول '!AN256</f>
        <v>5217666.2159999991</v>
      </c>
      <c r="AN255" s="123">
        <f>'گام اول '!AO256</f>
        <v>0</v>
      </c>
      <c r="AO255" s="123">
        <f>'گام اول '!AP256</f>
        <v>3000000</v>
      </c>
      <c r="AP255" s="123">
        <f>'گام اول '!AQ256</f>
        <v>0</v>
      </c>
      <c r="AQ255" s="123">
        <f>'گام اول '!AR256</f>
        <v>0</v>
      </c>
      <c r="AR255" s="123">
        <f>'گام اول '!AS256</f>
        <v>0</v>
      </c>
      <c r="AS255" s="375">
        <f>'گام اول '!AT256</f>
        <v>0</v>
      </c>
      <c r="AT255" s="368">
        <f t="shared" si="156"/>
        <v>78223158.216000006</v>
      </c>
      <c r="AU255" s="173">
        <f>'گام اول '!AV256</f>
        <v>54308316.440880008</v>
      </c>
      <c r="AV255" s="141">
        <f>'گام اول '!AW256</f>
        <v>72912168.215999991</v>
      </c>
      <c r="AW255" s="142">
        <f t="shared" si="157"/>
        <v>5103851.7751199994</v>
      </c>
      <c r="AX255" s="75">
        <f t="shared" si="158"/>
        <v>1430831.644088001</v>
      </c>
      <c r="AY255" s="142">
        <f>'گام اول '!AZ256</f>
        <v>0</v>
      </c>
      <c r="AZ255" s="142">
        <f>'گام اول '!BA256</f>
        <v>0</v>
      </c>
      <c r="BA255" s="142">
        <f>'گام اول '!BB256</f>
        <v>0</v>
      </c>
      <c r="BB255" s="142">
        <f>'گام اول '!BC256</f>
        <v>0</v>
      </c>
      <c r="BC255" s="142">
        <f>'گام اول '!BD256</f>
        <v>0</v>
      </c>
      <c r="BD255" s="142">
        <f>'گام اول '!BE256</f>
        <v>0</v>
      </c>
      <c r="BE255" s="142">
        <f>'گام اول '!BF256</f>
        <v>0</v>
      </c>
      <c r="BF255" s="143">
        <f t="shared" si="159"/>
        <v>6534683.4192080004</v>
      </c>
      <c r="BG255" s="140">
        <f t="shared" si="160"/>
        <v>71688474</v>
      </c>
      <c r="BH255" s="144">
        <f t="shared" si="161"/>
        <v>78223158.216000006</v>
      </c>
      <c r="BI255" s="127">
        <f t="shared" si="194"/>
        <v>4659160</v>
      </c>
      <c r="BJ255" s="145">
        <f t="shared" si="162"/>
        <v>2329580</v>
      </c>
      <c r="BK255" s="145">
        <f t="shared" si="163"/>
        <v>698874</v>
      </c>
      <c r="BL255" s="146">
        <f t="shared" si="164"/>
        <v>1120000</v>
      </c>
      <c r="BM255" s="379">
        <v>0</v>
      </c>
      <c r="BN255" s="147">
        <f t="shared" si="165"/>
        <v>87030772.216000006</v>
      </c>
      <c r="BO255" s="148">
        <f t="shared" si="166"/>
        <v>72912168.215999991</v>
      </c>
      <c r="BP255" s="149">
        <f t="shared" si="167"/>
        <v>16769798.689679999</v>
      </c>
      <c r="BQ255" s="150">
        <f t="shared" si="168"/>
        <v>103800570.90568</v>
      </c>
      <c r="BR255" s="151">
        <f t="shared" si="169"/>
        <v>100800</v>
      </c>
      <c r="BS255" s="147">
        <f t="shared" si="170"/>
        <v>103901370.90568</v>
      </c>
      <c r="BT255" s="135">
        <v>0</v>
      </c>
      <c r="BU255" s="148">
        <f t="shared" si="171"/>
        <v>8703077.2216000017</v>
      </c>
      <c r="BV255" s="152">
        <f t="shared" si="172"/>
        <v>4351538.6108000008</v>
      </c>
      <c r="BW255" s="133">
        <f t="shared" si="173"/>
        <v>90846755.073280007</v>
      </c>
      <c r="BX255" s="147">
        <f t="shared" si="174"/>
        <v>7687614</v>
      </c>
      <c r="BY255" s="134">
        <f t="shared" si="175"/>
        <v>83159141.073280007</v>
      </c>
      <c r="CD255" s="388">
        <f>'گام اول '!AU256</f>
        <v>78223158.216000006</v>
      </c>
      <c r="CE255" s="389">
        <f>'گام اول '!AV256</f>
        <v>54308316.440880008</v>
      </c>
      <c r="CF255" s="389">
        <f>'گام اول '!AW256</f>
        <v>72912168.215999991</v>
      </c>
      <c r="CG255" s="389">
        <f>'گام اول '!AX256</f>
        <v>5103851.7751199994</v>
      </c>
      <c r="CH255" s="389">
        <f>'گام اول '!AY256</f>
        <v>1430831.644088001</v>
      </c>
      <c r="CI255" s="389">
        <f>'گام اول '!AZ256</f>
        <v>0</v>
      </c>
      <c r="CJ255" s="389">
        <f>'گام اول '!BA256</f>
        <v>0</v>
      </c>
      <c r="CK255" s="389">
        <f>'گام اول '!BB256</f>
        <v>0</v>
      </c>
      <c r="CL255" s="389">
        <f>'گام اول '!BC256</f>
        <v>0</v>
      </c>
      <c r="CM255" s="389">
        <f>'گام اول '!BD256</f>
        <v>0</v>
      </c>
      <c r="CN255" s="389">
        <f>'گام اول '!BE256</f>
        <v>0</v>
      </c>
      <c r="CO255" s="389">
        <f>'گام اول '!BF256</f>
        <v>0</v>
      </c>
      <c r="CP255" s="389">
        <f>'گام اول '!BG256</f>
        <v>6534683.4192080004</v>
      </c>
      <c r="CQ255" s="389">
        <f>'گام اول '!BH256</f>
        <v>71688474</v>
      </c>
      <c r="CR255" s="389">
        <f t="shared" si="176"/>
        <v>78223158.216000006</v>
      </c>
      <c r="CS255" s="55">
        <f t="shared" si="195"/>
        <v>4659160</v>
      </c>
      <c r="CT255" s="388">
        <f t="shared" si="177"/>
        <v>2329580</v>
      </c>
      <c r="CU255" s="389">
        <f t="shared" si="178"/>
        <v>698874</v>
      </c>
      <c r="CV255" s="389">
        <f t="shared" si="179"/>
        <v>1120000</v>
      </c>
      <c r="CW255" s="55">
        <v>0</v>
      </c>
      <c r="CX255" s="389">
        <f t="shared" si="180"/>
        <v>87030772.216000006</v>
      </c>
      <c r="CY255" s="389">
        <f t="shared" si="181"/>
        <v>72912168.215999991</v>
      </c>
      <c r="CZ255" s="389">
        <f t="shared" si="182"/>
        <v>16769798.689679999</v>
      </c>
      <c r="DA255" s="389">
        <f t="shared" si="183"/>
        <v>103800570.90568</v>
      </c>
      <c r="DB255" s="389">
        <f t="shared" si="184"/>
        <v>100800</v>
      </c>
      <c r="DC255" s="389">
        <f t="shared" si="185"/>
        <v>103901370.90568</v>
      </c>
      <c r="DD255" s="394">
        <v>0</v>
      </c>
      <c r="DE255" s="389">
        <f t="shared" si="186"/>
        <v>8703077.2216000017</v>
      </c>
      <c r="DF255" s="389">
        <f t="shared" si="187"/>
        <v>4351538.6108000008</v>
      </c>
      <c r="DG255" s="389">
        <f t="shared" si="188"/>
        <v>90846755.073280007</v>
      </c>
      <c r="DH255" s="389">
        <f t="shared" si="189"/>
        <v>7687614</v>
      </c>
      <c r="DI255" s="389">
        <f t="shared" si="190"/>
        <v>83159141.073280007</v>
      </c>
      <c r="DJ255" s="389">
        <f t="shared" si="191"/>
        <v>0</v>
      </c>
      <c r="DL255" s="396">
        <f t="shared" si="192"/>
        <v>6638737.5</v>
      </c>
      <c r="DM255" s="396">
        <f t="shared" si="193"/>
        <v>-1979577.5</v>
      </c>
    </row>
    <row r="256" spans="1:117" s="55" customFormat="1" ht="21" x14ac:dyDescent="0.2">
      <c r="A256" s="191">
        <f t="shared" si="155"/>
        <v>2655495</v>
      </c>
      <c r="B256" s="136">
        <f>'گام اول '!B257</f>
        <v>251</v>
      </c>
      <c r="C256" s="136">
        <f>'گام اول '!C257</f>
        <v>14</v>
      </c>
      <c r="D256" s="136">
        <f>'گام اول '!D257</f>
        <v>13221</v>
      </c>
      <c r="E256" s="136" t="str">
        <f>'گام اول '!E257</f>
        <v>مهران</v>
      </c>
      <c r="F256" s="136" t="str">
        <f>'گام اول '!F257</f>
        <v>رحمتی</v>
      </c>
      <c r="G256" s="136" t="str">
        <f>'گام اول '!G257</f>
        <v>نگهبان</v>
      </c>
      <c r="H256" s="136" t="str">
        <f>'گام اول '!H257</f>
        <v>تهران</v>
      </c>
      <c r="I256" s="136" t="str">
        <f>'گام اول '!I257</f>
        <v>390-813-3152672-1</v>
      </c>
      <c r="J256" s="136" t="str">
        <f>'گام اول '!J257</f>
        <v>0012573221</v>
      </c>
      <c r="K256" s="136" t="str">
        <f>'گام اول '!K257</f>
        <v>0016158594</v>
      </c>
      <c r="L256" s="136" t="str">
        <f>'گام اول '!L257</f>
        <v>تهران</v>
      </c>
      <c r="M256" s="136" t="str">
        <f>'گام اول '!M257</f>
        <v>نگهبان</v>
      </c>
      <c r="N256" s="120">
        <f>'گام اول '!N257</f>
        <v>0</v>
      </c>
      <c r="O256" s="119">
        <f>'گام اول '!O257</f>
        <v>0</v>
      </c>
      <c r="P256" s="121" t="str">
        <f>'گام اول '!P257</f>
        <v>*</v>
      </c>
      <c r="Q256" s="358">
        <f>'گام اول '!Q257</f>
        <v>30</v>
      </c>
      <c r="R256" s="358">
        <f>'گام اول '!R257</f>
        <v>120</v>
      </c>
      <c r="S256" s="358">
        <f>'گام اول '!S257</f>
        <v>220</v>
      </c>
      <c r="T256" s="358">
        <f>'گام اول '!T257</f>
        <v>29.33</v>
      </c>
      <c r="U256" s="137">
        <f>'گام اول '!U257</f>
        <v>0</v>
      </c>
      <c r="V256" s="120">
        <f>'گام اول '!W257</f>
        <v>0</v>
      </c>
      <c r="W256" s="121">
        <f>'گام اول '!X257</f>
        <v>0</v>
      </c>
      <c r="X256" s="366">
        <f>'گام اول '!Y257</f>
        <v>2</v>
      </c>
      <c r="Y256" s="366">
        <f>'گام اول '!Z257</f>
        <v>2</v>
      </c>
      <c r="Z256" s="138">
        <f>'گام اول '!AA257</f>
        <v>885165</v>
      </c>
      <c r="AA256" s="138">
        <f>'گام اول '!AB257</f>
        <v>46667</v>
      </c>
      <c r="AB256" s="138">
        <f>'گام اول '!AC257</f>
        <v>931832</v>
      </c>
      <c r="AC256" s="138">
        <f>'گام اول '!AD257</f>
        <v>4500000</v>
      </c>
      <c r="AD256" s="138">
        <f>'گام اول '!AE257</f>
        <v>6000000</v>
      </c>
      <c r="AE256" s="139">
        <f>'گام اول '!AF257</f>
        <v>177895.19999999998</v>
      </c>
      <c r="AF256" s="122">
        <f>'گام اول '!AG257</f>
        <v>26554950</v>
      </c>
      <c r="AG256" s="123">
        <f>'گام اول '!AH257</f>
        <v>1400010</v>
      </c>
      <c r="AH256" s="123">
        <f>'گام اول '!AI257</f>
        <v>21347423.999999996</v>
      </c>
      <c r="AI256" s="123">
        <f>'گام اول '!AJ257</f>
        <v>5310990</v>
      </c>
      <c r="AJ256" s="123">
        <f>'گام اول '!AK257</f>
        <v>4500000</v>
      </c>
      <c r="AK256" s="123">
        <f>'گام اول '!AL257</f>
        <v>6000000</v>
      </c>
      <c r="AL256" s="123">
        <f>'گام اول '!AM257</f>
        <v>9784235.9999999981</v>
      </c>
      <c r="AM256" s="123">
        <f>'گام اول '!AN257</f>
        <v>5217666.2159999991</v>
      </c>
      <c r="AN256" s="123">
        <f>'گام اول '!AO257</f>
        <v>0</v>
      </c>
      <c r="AO256" s="123">
        <f>'گام اول '!AP257</f>
        <v>5000000</v>
      </c>
      <c r="AP256" s="123">
        <f>'گام اول '!AQ257</f>
        <v>0</v>
      </c>
      <c r="AQ256" s="123">
        <f>'گام اول '!AR257</f>
        <v>0</v>
      </c>
      <c r="AR256" s="123">
        <f>'گام اول '!AS257</f>
        <v>0</v>
      </c>
      <c r="AS256" s="375">
        <f>'گام اول '!AT257</f>
        <v>0</v>
      </c>
      <c r="AT256" s="368">
        <f t="shared" si="156"/>
        <v>85115276.216000006</v>
      </c>
      <c r="AU256" s="173">
        <f>'گام اول '!AV257</f>
        <v>58717986.18088001</v>
      </c>
      <c r="AV256" s="141">
        <f>'گام اول '!AW257</f>
        <v>79804286.215999991</v>
      </c>
      <c r="AW256" s="142">
        <f t="shared" si="157"/>
        <v>5586300.0351200001</v>
      </c>
      <c r="AX256" s="75">
        <f t="shared" si="158"/>
        <v>1871798.6180880012</v>
      </c>
      <c r="AY256" s="142">
        <f>'گام اول '!AZ257</f>
        <v>0</v>
      </c>
      <c r="AZ256" s="142">
        <f>'گام اول '!BA257</f>
        <v>0</v>
      </c>
      <c r="BA256" s="142">
        <f>'گام اول '!BB257</f>
        <v>0</v>
      </c>
      <c r="BB256" s="142">
        <f>'گام اول '!BC257</f>
        <v>0</v>
      </c>
      <c r="BC256" s="142">
        <f>'گام اول '!BD257</f>
        <v>0</v>
      </c>
      <c r="BD256" s="142">
        <f>'گام اول '!BE257</f>
        <v>0</v>
      </c>
      <c r="BE256" s="142">
        <f>'گام اول '!BF257</f>
        <v>0</v>
      </c>
      <c r="BF256" s="143">
        <f t="shared" si="159"/>
        <v>7458098.6532080015</v>
      </c>
      <c r="BG256" s="140">
        <f t="shared" si="160"/>
        <v>77657177</v>
      </c>
      <c r="BH256" s="144">
        <f t="shared" si="161"/>
        <v>85115276.216000006</v>
      </c>
      <c r="BI256" s="127">
        <f t="shared" si="194"/>
        <v>4659160</v>
      </c>
      <c r="BJ256" s="145">
        <f t="shared" si="162"/>
        <v>2329580</v>
      </c>
      <c r="BK256" s="145">
        <f t="shared" si="163"/>
        <v>698874</v>
      </c>
      <c r="BL256" s="146">
        <f t="shared" si="164"/>
        <v>1120000</v>
      </c>
      <c r="BM256" s="379">
        <v>0</v>
      </c>
      <c r="BN256" s="147">
        <f t="shared" si="165"/>
        <v>93922890.216000006</v>
      </c>
      <c r="BO256" s="148">
        <f t="shared" si="166"/>
        <v>79804286.215999991</v>
      </c>
      <c r="BP256" s="149">
        <f t="shared" si="167"/>
        <v>18354985.82968</v>
      </c>
      <c r="BQ256" s="150">
        <f t="shared" si="168"/>
        <v>112277876.04568</v>
      </c>
      <c r="BR256" s="151">
        <f t="shared" si="169"/>
        <v>100800</v>
      </c>
      <c r="BS256" s="147">
        <f t="shared" si="170"/>
        <v>112378676.04568</v>
      </c>
      <c r="BT256" s="135">
        <v>0</v>
      </c>
      <c r="BU256" s="148">
        <f t="shared" si="171"/>
        <v>9392289.0216000006</v>
      </c>
      <c r="BV256" s="152">
        <f t="shared" si="172"/>
        <v>4696144.5108000003</v>
      </c>
      <c r="BW256" s="133">
        <f t="shared" si="173"/>
        <v>98290242.513280004</v>
      </c>
      <c r="BX256" s="147">
        <f t="shared" si="174"/>
        <v>7687614</v>
      </c>
      <c r="BY256" s="134">
        <f t="shared" si="175"/>
        <v>90602628.513280004</v>
      </c>
      <c r="CD256" s="388">
        <f>'گام اول '!AU257</f>
        <v>85115276.216000006</v>
      </c>
      <c r="CE256" s="389">
        <f>'گام اول '!AV257</f>
        <v>58717986.18088001</v>
      </c>
      <c r="CF256" s="389">
        <f>'گام اول '!AW257</f>
        <v>79804286.215999991</v>
      </c>
      <c r="CG256" s="389">
        <f>'گام اول '!AX257</f>
        <v>5586300.0351200001</v>
      </c>
      <c r="CH256" s="389">
        <f>'گام اول '!AY257</f>
        <v>1871798.6180880012</v>
      </c>
      <c r="CI256" s="389">
        <f>'گام اول '!AZ257</f>
        <v>0</v>
      </c>
      <c r="CJ256" s="389">
        <f>'گام اول '!BA257</f>
        <v>0</v>
      </c>
      <c r="CK256" s="389">
        <f>'گام اول '!BB257</f>
        <v>0</v>
      </c>
      <c r="CL256" s="389">
        <f>'گام اول '!BC257</f>
        <v>0</v>
      </c>
      <c r="CM256" s="389">
        <f>'گام اول '!BD257</f>
        <v>0</v>
      </c>
      <c r="CN256" s="389">
        <f>'گام اول '!BE257</f>
        <v>0</v>
      </c>
      <c r="CO256" s="389">
        <f>'گام اول '!BF257</f>
        <v>0</v>
      </c>
      <c r="CP256" s="389">
        <f>'گام اول '!BG257</f>
        <v>7458098.6532080015</v>
      </c>
      <c r="CQ256" s="389">
        <f>'گام اول '!BH257</f>
        <v>77657177</v>
      </c>
      <c r="CR256" s="389">
        <f t="shared" si="176"/>
        <v>85115276.216000006</v>
      </c>
      <c r="CS256" s="55">
        <f t="shared" si="195"/>
        <v>4659160</v>
      </c>
      <c r="CT256" s="388">
        <f t="shared" si="177"/>
        <v>2329580</v>
      </c>
      <c r="CU256" s="389">
        <f t="shared" si="178"/>
        <v>698874</v>
      </c>
      <c r="CV256" s="389">
        <f t="shared" si="179"/>
        <v>1120000</v>
      </c>
      <c r="CW256" s="55">
        <v>0</v>
      </c>
      <c r="CX256" s="389">
        <f t="shared" si="180"/>
        <v>93922890.216000006</v>
      </c>
      <c r="CY256" s="389">
        <f t="shared" si="181"/>
        <v>79804286.215999991</v>
      </c>
      <c r="CZ256" s="389">
        <f t="shared" si="182"/>
        <v>18354985.82968</v>
      </c>
      <c r="DA256" s="389">
        <f t="shared" si="183"/>
        <v>112277876.04568</v>
      </c>
      <c r="DB256" s="389">
        <f t="shared" si="184"/>
        <v>100800</v>
      </c>
      <c r="DC256" s="389">
        <f t="shared" si="185"/>
        <v>112378676.04568</v>
      </c>
      <c r="DD256" s="394">
        <v>0</v>
      </c>
      <c r="DE256" s="389">
        <f t="shared" si="186"/>
        <v>9392289.0216000006</v>
      </c>
      <c r="DF256" s="389">
        <f t="shared" si="187"/>
        <v>4696144.5108000003</v>
      </c>
      <c r="DG256" s="389">
        <f t="shared" si="188"/>
        <v>98290242.513280004</v>
      </c>
      <c r="DH256" s="389">
        <f t="shared" si="189"/>
        <v>7687614</v>
      </c>
      <c r="DI256" s="389">
        <f t="shared" si="190"/>
        <v>90602628.513280004</v>
      </c>
      <c r="DJ256" s="389">
        <f t="shared" si="191"/>
        <v>0</v>
      </c>
      <c r="DL256" s="396">
        <f t="shared" si="192"/>
        <v>6638737.5</v>
      </c>
      <c r="DM256" s="396">
        <f t="shared" si="193"/>
        <v>-1979577.5</v>
      </c>
    </row>
    <row r="257" spans="1:117" s="55" customFormat="1" ht="21" x14ac:dyDescent="0.2">
      <c r="A257" s="191">
        <f t="shared" si="155"/>
        <v>2655495</v>
      </c>
      <c r="B257" s="136">
        <f>'گام اول '!B258</f>
        <v>252</v>
      </c>
      <c r="C257" s="136">
        <f>'گام اول '!C258</f>
        <v>15</v>
      </c>
      <c r="D257" s="136">
        <f>'گام اول '!D258</f>
        <v>13245</v>
      </c>
      <c r="E257" s="136" t="str">
        <f>'گام اول '!E258</f>
        <v>علیجان</v>
      </c>
      <c r="F257" s="136" t="str">
        <f>'گام اول '!F258</f>
        <v>احدزاده</v>
      </c>
      <c r="G257" s="136" t="str">
        <f>'گام اول '!G258</f>
        <v>نگهبان</v>
      </c>
      <c r="H257" s="136" t="str">
        <f>'گام اول '!H258</f>
        <v>تهران</v>
      </c>
      <c r="I257" s="136" t="str">
        <f>'گام اول '!I258</f>
        <v>438-813-16000583-1</v>
      </c>
      <c r="J257" s="136" t="str">
        <f>'گام اول '!J258</f>
        <v>0652355031</v>
      </c>
      <c r="K257" s="136" t="str">
        <f>'گام اول '!K258</f>
        <v>0068986989</v>
      </c>
      <c r="L257" s="136" t="str">
        <f>'گام اول '!L258</f>
        <v>تهران</v>
      </c>
      <c r="M257" s="136" t="str">
        <f>'گام اول '!M258</f>
        <v>نگهبان</v>
      </c>
      <c r="N257" s="120">
        <f>'گام اول '!N258</f>
        <v>0</v>
      </c>
      <c r="O257" s="119">
        <f>'گام اول '!O258</f>
        <v>0</v>
      </c>
      <c r="P257" s="121" t="str">
        <f>'گام اول '!P258</f>
        <v>*</v>
      </c>
      <c r="Q257" s="358">
        <f>'گام اول '!Q258</f>
        <v>30</v>
      </c>
      <c r="R257" s="358">
        <f>'گام اول '!R258</f>
        <v>120</v>
      </c>
      <c r="S257" s="358">
        <f>'گام اول '!S258</f>
        <v>220</v>
      </c>
      <c r="T257" s="358">
        <f>'گام اول '!T258</f>
        <v>29.33</v>
      </c>
      <c r="U257" s="137">
        <f>'گام اول '!U258</f>
        <v>0</v>
      </c>
      <c r="V257" s="120">
        <f>'گام اول '!W258</f>
        <v>0</v>
      </c>
      <c r="W257" s="121">
        <f>'گام اول '!X258</f>
        <v>0</v>
      </c>
      <c r="X257" s="366">
        <f>'گام اول '!Y258</f>
        <v>0</v>
      </c>
      <c r="Y257" s="366">
        <f>'گام اول '!Z258</f>
        <v>0</v>
      </c>
      <c r="Z257" s="138">
        <f>'گام اول '!AA258</f>
        <v>885165</v>
      </c>
      <c r="AA257" s="138">
        <f>'گام اول '!AB258</f>
        <v>46667</v>
      </c>
      <c r="AB257" s="138">
        <f>'گام اول '!AC258</f>
        <v>931832</v>
      </c>
      <c r="AC257" s="138">
        <f>'گام اول '!AD258</f>
        <v>4500000</v>
      </c>
      <c r="AD257" s="138">
        <f>'گام اول '!AE258</f>
        <v>6000000</v>
      </c>
      <c r="AE257" s="139">
        <f>'گام اول '!AF258</f>
        <v>177895.19999999998</v>
      </c>
      <c r="AF257" s="122">
        <f>'گام اول '!AG258</f>
        <v>26554950</v>
      </c>
      <c r="AG257" s="123">
        <f>'گام اول '!AH258</f>
        <v>1400010</v>
      </c>
      <c r="AH257" s="123">
        <f>'گام اول '!AI258</f>
        <v>21347423.999999996</v>
      </c>
      <c r="AI257" s="123">
        <f>'گام اول '!AJ258</f>
        <v>0</v>
      </c>
      <c r="AJ257" s="123">
        <f>'گام اول '!AK258</f>
        <v>4500000</v>
      </c>
      <c r="AK257" s="123">
        <f>'گام اول '!AL258</f>
        <v>6000000</v>
      </c>
      <c r="AL257" s="123">
        <f>'گام اول '!AM258</f>
        <v>9784235.9999999981</v>
      </c>
      <c r="AM257" s="123">
        <f>'گام اول '!AN258</f>
        <v>5217666.2159999991</v>
      </c>
      <c r="AN257" s="123">
        <f>'گام اول '!AO258</f>
        <v>0</v>
      </c>
      <c r="AO257" s="123">
        <f>'گام اول '!AP258</f>
        <v>6000000</v>
      </c>
      <c r="AP257" s="123">
        <f>'گام اول '!AQ258</f>
        <v>0</v>
      </c>
      <c r="AQ257" s="123">
        <f>'گام اول '!AR258</f>
        <v>0</v>
      </c>
      <c r="AR257" s="123">
        <f>'گام اول '!AS258</f>
        <v>0</v>
      </c>
      <c r="AS257" s="375">
        <f>'گام اول '!AT258</f>
        <v>0</v>
      </c>
      <c r="AT257" s="368">
        <f t="shared" si="156"/>
        <v>80804286.216000006</v>
      </c>
      <c r="AU257" s="173">
        <f>'گام اول '!AV258</f>
        <v>58647986.18088001</v>
      </c>
      <c r="AV257" s="141">
        <f>'گام اول '!AW258</f>
        <v>80804286.215999991</v>
      </c>
      <c r="AW257" s="142">
        <f t="shared" si="157"/>
        <v>5656300.0351200001</v>
      </c>
      <c r="AX257" s="75">
        <f t="shared" si="158"/>
        <v>1864798.6180880012</v>
      </c>
      <c r="AY257" s="142">
        <f>'گام اول '!AZ258</f>
        <v>0</v>
      </c>
      <c r="AZ257" s="142">
        <f>'گام اول '!BA258</f>
        <v>0</v>
      </c>
      <c r="BA257" s="142">
        <f>'گام اول '!BB258</f>
        <v>0</v>
      </c>
      <c r="BB257" s="142">
        <f>'گام اول '!BC258</f>
        <v>0</v>
      </c>
      <c r="BC257" s="142">
        <f>'گام اول '!BD258</f>
        <v>0</v>
      </c>
      <c r="BD257" s="142">
        <f>'گام اول '!BE258</f>
        <v>0</v>
      </c>
      <c r="BE257" s="142">
        <f>'گام اول '!BF258</f>
        <v>0</v>
      </c>
      <c r="BF257" s="143">
        <f t="shared" si="159"/>
        <v>7521098.6532080015</v>
      </c>
      <c r="BG257" s="140">
        <f t="shared" si="160"/>
        <v>73283187</v>
      </c>
      <c r="BH257" s="144">
        <f t="shared" si="161"/>
        <v>80804286.216000006</v>
      </c>
      <c r="BI257" s="127">
        <f t="shared" si="194"/>
        <v>4659160</v>
      </c>
      <c r="BJ257" s="145">
        <f t="shared" si="162"/>
        <v>2329580</v>
      </c>
      <c r="BK257" s="145">
        <f t="shared" si="163"/>
        <v>698874</v>
      </c>
      <c r="BL257" s="146">
        <f t="shared" si="164"/>
        <v>1120000</v>
      </c>
      <c r="BM257" s="379">
        <v>0</v>
      </c>
      <c r="BN257" s="147">
        <f t="shared" si="165"/>
        <v>89611900.216000006</v>
      </c>
      <c r="BO257" s="148">
        <f t="shared" si="166"/>
        <v>80804286.215999991</v>
      </c>
      <c r="BP257" s="149">
        <f t="shared" si="167"/>
        <v>18584985.82968</v>
      </c>
      <c r="BQ257" s="150">
        <f t="shared" si="168"/>
        <v>108196886.04568</v>
      </c>
      <c r="BR257" s="151">
        <f t="shared" si="169"/>
        <v>100800</v>
      </c>
      <c r="BS257" s="147">
        <f t="shared" si="170"/>
        <v>108297686.04568</v>
      </c>
      <c r="BT257" s="135">
        <v>0</v>
      </c>
      <c r="BU257" s="148">
        <f t="shared" si="171"/>
        <v>8961190.0216000006</v>
      </c>
      <c r="BV257" s="152">
        <f t="shared" si="172"/>
        <v>4480595.0108000003</v>
      </c>
      <c r="BW257" s="133">
        <f t="shared" si="173"/>
        <v>94855901.013280004</v>
      </c>
      <c r="BX257" s="147">
        <f t="shared" si="174"/>
        <v>7687614</v>
      </c>
      <c r="BY257" s="134">
        <f t="shared" si="175"/>
        <v>87168287.013280004</v>
      </c>
      <c r="CD257" s="388">
        <f>'گام اول '!AU258</f>
        <v>80804286.216000006</v>
      </c>
      <c r="CE257" s="389">
        <f>'گام اول '!AV258</f>
        <v>58647986.18088001</v>
      </c>
      <c r="CF257" s="389">
        <f>'گام اول '!AW258</f>
        <v>80804286.215999991</v>
      </c>
      <c r="CG257" s="389">
        <f>'گام اول '!AX258</f>
        <v>5656300.0351200001</v>
      </c>
      <c r="CH257" s="389">
        <f>'گام اول '!AY258</f>
        <v>1864798.6180880012</v>
      </c>
      <c r="CI257" s="389">
        <f>'گام اول '!AZ258</f>
        <v>0</v>
      </c>
      <c r="CJ257" s="389">
        <f>'گام اول '!BA258</f>
        <v>0</v>
      </c>
      <c r="CK257" s="389">
        <f>'گام اول '!BB258</f>
        <v>0</v>
      </c>
      <c r="CL257" s="389">
        <f>'گام اول '!BC258</f>
        <v>0</v>
      </c>
      <c r="CM257" s="389">
        <f>'گام اول '!BD258</f>
        <v>0</v>
      </c>
      <c r="CN257" s="389">
        <f>'گام اول '!BE258</f>
        <v>0</v>
      </c>
      <c r="CO257" s="389">
        <f>'گام اول '!BF258</f>
        <v>0</v>
      </c>
      <c r="CP257" s="389">
        <f>'گام اول '!BG258</f>
        <v>7521098.6532080015</v>
      </c>
      <c r="CQ257" s="389">
        <f>'گام اول '!BH258</f>
        <v>73283187</v>
      </c>
      <c r="CR257" s="389">
        <f t="shared" si="176"/>
        <v>80804286.216000006</v>
      </c>
      <c r="CS257" s="55">
        <f t="shared" si="195"/>
        <v>4659160</v>
      </c>
      <c r="CT257" s="388">
        <f t="shared" si="177"/>
        <v>2329580</v>
      </c>
      <c r="CU257" s="389">
        <f t="shared" si="178"/>
        <v>698874</v>
      </c>
      <c r="CV257" s="389">
        <f t="shared" si="179"/>
        <v>1120000</v>
      </c>
      <c r="CW257" s="55">
        <v>0</v>
      </c>
      <c r="CX257" s="389">
        <f t="shared" si="180"/>
        <v>89611900.216000006</v>
      </c>
      <c r="CY257" s="389">
        <f t="shared" si="181"/>
        <v>80804286.215999991</v>
      </c>
      <c r="CZ257" s="389">
        <f t="shared" si="182"/>
        <v>18584985.82968</v>
      </c>
      <c r="DA257" s="389">
        <f t="shared" si="183"/>
        <v>108196886.04568</v>
      </c>
      <c r="DB257" s="389">
        <f t="shared" si="184"/>
        <v>100800</v>
      </c>
      <c r="DC257" s="389">
        <f t="shared" si="185"/>
        <v>108297686.04568</v>
      </c>
      <c r="DD257" s="394">
        <v>0</v>
      </c>
      <c r="DE257" s="389">
        <f t="shared" si="186"/>
        <v>8961190.0216000006</v>
      </c>
      <c r="DF257" s="389">
        <f t="shared" si="187"/>
        <v>4480595.0108000003</v>
      </c>
      <c r="DG257" s="389">
        <f t="shared" si="188"/>
        <v>94855901.013280004</v>
      </c>
      <c r="DH257" s="389">
        <f t="shared" si="189"/>
        <v>7687614</v>
      </c>
      <c r="DI257" s="389">
        <f t="shared" si="190"/>
        <v>87168287.013280004</v>
      </c>
      <c r="DJ257" s="389">
        <f t="shared" si="191"/>
        <v>0</v>
      </c>
      <c r="DL257" s="396">
        <f t="shared" si="192"/>
        <v>6638737.5</v>
      </c>
      <c r="DM257" s="396">
        <f t="shared" si="193"/>
        <v>-1979577.5</v>
      </c>
    </row>
    <row r="258" spans="1:117" s="55" customFormat="1" ht="21" x14ac:dyDescent="0.2">
      <c r="A258" s="191">
        <f t="shared" si="155"/>
        <v>2655495</v>
      </c>
      <c r="B258" s="136">
        <f>'گام اول '!B259</f>
        <v>253</v>
      </c>
      <c r="C258" s="136">
        <f>'گام اول '!C259</f>
        <v>16</v>
      </c>
      <c r="D258" s="136">
        <f>'گام اول '!D259</f>
        <v>13326</v>
      </c>
      <c r="E258" s="136" t="str">
        <f>'گام اول '!E259</f>
        <v>وحید</v>
      </c>
      <c r="F258" s="136" t="str">
        <f>'گام اول '!F259</f>
        <v>دلاوری</v>
      </c>
      <c r="G258" s="136" t="str">
        <f>'گام اول '!G259</f>
        <v>نگهبان</v>
      </c>
      <c r="H258" s="136" t="str">
        <f>'گام اول '!H259</f>
        <v>تهران</v>
      </c>
      <c r="I258" s="136" t="str">
        <f>'گام اول '!I259</f>
        <v>119-813-2900236-1</v>
      </c>
      <c r="J258" s="136" t="str">
        <f>'گام اول '!J259</f>
        <v>0569981344</v>
      </c>
      <c r="K258" s="136" t="str">
        <f>'گام اول '!K259</f>
        <v>0010484695</v>
      </c>
      <c r="L258" s="136" t="str">
        <f>'گام اول '!L259</f>
        <v>تهران</v>
      </c>
      <c r="M258" s="136" t="str">
        <f>'گام اول '!M259</f>
        <v>نگهبان</v>
      </c>
      <c r="N258" s="120" t="str">
        <f>'گام اول '!N259</f>
        <v>*</v>
      </c>
      <c r="O258" s="119">
        <f>'گام اول '!O259</f>
        <v>0</v>
      </c>
      <c r="P258" s="121">
        <f>'گام اول '!P259</f>
        <v>0</v>
      </c>
      <c r="Q258" s="358">
        <f>'گام اول '!Q259</f>
        <v>30</v>
      </c>
      <c r="R258" s="358">
        <f>'گام اول '!R259</f>
        <v>120</v>
      </c>
      <c r="S258" s="358">
        <f>'گام اول '!S259</f>
        <v>110</v>
      </c>
      <c r="T258" s="358">
        <f>'گام اول '!T259</f>
        <v>29.33</v>
      </c>
      <c r="U258" s="137">
        <f>'گام اول '!U259</f>
        <v>0</v>
      </c>
      <c r="V258" s="120">
        <f>'گام اول '!W259</f>
        <v>0</v>
      </c>
      <c r="W258" s="121">
        <f>'گام اول '!X259</f>
        <v>0</v>
      </c>
      <c r="X258" s="366">
        <f>'گام اول '!Y259</f>
        <v>0</v>
      </c>
      <c r="Y258" s="366">
        <f>'گام اول '!Z259</f>
        <v>0</v>
      </c>
      <c r="Z258" s="138">
        <f>'گام اول '!AA259</f>
        <v>885165</v>
      </c>
      <c r="AA258" s="138">
        <f>'گام اول '!AB259</f>
        <v>46667</v>
      </c>
      <c r="AB258" s="138">
        <f>'گام اول '!AC259</f>
        <v>931832</v>
      </c>
      <c r="AC258" s="138">
        <f>'گام اول '!AD259</f>
        <v>4500000</v>
      </c>
      <c r="AD258" s="138">
        <f>'گام اول '!AE259</f>
        <v>6000000</v>
      </c>
      <c r="AE258" s="139">
        <f>'گام اول '!AF259</f>
        <v>177895.19999999998</v>
      </c>
      <c r="AF258" s="122">
        <f>'گام اول '!AG259</f>
        <v>26554950</v>
      </c>
      <c r="AG258" s="123">
        <f>'گام اول '!AH259</f>
        <v>1400010</v>
      </c>
      <c r="AH258" s="123">
        <f>'گام اول '!AI259</f>
        <v>21347423.999999996</v>
      </c>
      <c r="AI258" s="123">
        <f>'گام اول '!AJ259</f>
        <v>0</v>
      </c>
      <c r="AJ258" s="123">
        <f>'گام اول '!AK259</f>
        <v>4500000</v>
      </c>
      <c r="AK258" s="123">
        <f>'گام اول '!AL259</f>
        <v>6000000</v>
      </c>
      <c r="AL258" s="123">
        <f>'گام اول '!AM259</f>
        <v>4892117.9999999991</v>
      </c>
      <c r="AM258" s="123">
        <f>'گام اول '!AN259</f>
        <v>5217666.2159999991</v>
      </c>
      <c r="AN258" s="123">
        <f>'گام اول '!AO259</f>
        <v>0</v>
      </c>
      <c r="AO258" s="123">
        <f>'گام اول '!AP259</f>
        <v>3000000</v>
      </c>
      <c r="AP258" s="123">
        <f>'گام اول '!AQ259</f>
        <v>0</v>
      </c>
      <c r="AQ258" s="123">
        <f>'گام اول '!AR259</f>
        <v>0</v>
      </c>
      <c r="AR258" s="123">
        <f>'گام اول '!AS259</f>
        <v>0</v>
      </c>
      <c r="AS258" s="375">
        <f>'گام اول '!AT259</f>
        <v>0</v>
      </c>
      <c r="AT258" s="368">
        <f t="shared" si="156"/>
        <v>72912168.216000006</v>
      </c>
      <c r="AU258" s="173">
        <f>'گام اول '!AV259</f>
        <v>54308316.440880008</v>
      </c>
      <c r="AV258" s="141">
        <f>'گام اول '!AW259</f>
        <v>72912168.215999991</v>
      </c>
      <c r="AW258" s="142">
        <f t="shared" si="157"/>
        <v>5103851.7751199994</v>
      </c>
      <c r="AX258" s="75">
        <f t="shared" si="158"/>
        <v>1430831.644088001</v>
      </c>
      <c r="AY258" s="142">
        <f>'گام اول '!AZ259</f>
        <v>0</v>
      </c>
      <c r="AZ258" s="142">
        <f>'گام اول '!BA259</f>
        <v>0</v>
      </c>
      <c r="BA258" s="142">
        <f>'گام اول '!BB259</f>
        <v>0</v>
      </c>
      <c r="BB258" s="142">
        <f>'گام اول '!BC259</f>
        <v>0</v>
      </c>
      <c r="BC258" s="142">
        <f>'گام اول '!BD259</f>
        <v>0</v>
      </c>
      <c r="BD258" s="142">
        <f>'گام اول '!BE259</f>
        <v>0</v>
      </c>
      <c r="BE258" s="142">
        <f>'گام اول '!BF259</f>
        <v>0</v>
      </c>
      <c r="BF258" s="143">
        <f t="shared" si="159"/>
        <v>6534683.4192080004</v>
      </c>
      <c r="BG258" s="140">
        <f t="shared" si="160"/>
        <v>66377484</v>
      </c>
      <c r="BH258" s="144">
        <f t="shared" si="161"/>
        <v>72912168.216000006</v>
      </c>
      <c r="BI258" s="127">
        <f t="shared" si="194"/>
        <v>4659160</v>
      </c>
      <c r="BJ258" s="145">
        <f t="shared" si="162"/>
        <v>2329580</v>
      </c>
      <c r="BK258" s="145">
        <f t="shared" si="163"/>
        <v>698874</v>
      </c>
      <c r="BL258" s="146">
        <f t="shared" si="164"/>
        <v>1120000</v>
      </c>
      <c r="BM258" s="379">
        <v>0</v>
      </c>
      <c r="BN258" s="147">
        <f t="shared" si="165"/>
        <v>81719782.216000006</v>
      </c>
      <c r="BO258" s="148">
        <f t="shared" si="166"/>
        <v>72912168.215999991</v>
      </c>
      <c r="BP258" s="149">
        <f t="shared" si="167"/>
        <v>16769798.689679999</v>
      </c>
      <c r="BQ258" s="150">
        <f t="shared" si="168"/>
        <v>98489580.905680001</v>
      </c>
      <c r="BR258" s="151">
        <f t="shared" si="169"/>
        <v>100800</v>
      </c>
      <c r="BS258" s="147">
        <f t="shared" si="170"/>
        <v>98590380.905680001</v>
      </c>
      <c r="BT258" s="135">
        <v>0</v>
      </c>
      <c r="BU258" s="148">
        <f t="shared" si="171"/>
        <v>8171978.2216000007</v>
      </c>
      <c r="BV258" s="152">
        <f t="shared" si="172"/>
        <v>4085989.1108000004</v>
      </c>
      <c r="BW258" s="133">
        <f t="shared" si="173"/>
        <v>86332413.573280007</v>
      </c>
      <c r="BX258" s="147">
        <f t="shared" si="174"/>
        <v>7687614</v>
      </c>
      <c r="BY258" s="134">
        <f t="shared" si="175"/>
        <v>78644799.573280007</v>
      </c>
      <c r="CD258" s="388">
        <f>'گام اول '!AU259</f>
        <v>72912168.216000006</v>
      </c>
      <c r="CE258" s="389">
        <f>'گام اول '!AV259</f>
        <v>54308316.440880008</v>
      </c>
      <c r="CF258" s="389">
        <f>'گام اول '!AW259</f>
        <v>72912168.215999991</v>
      </c>
      <c r="CG258" s="389">
        <f>'گام اول '!AX259</f>
        <v>5103851.7751199994</v>
      </c>
      <c r="CH258" s="389">
        <f>'گام اول '!AY259</f>
        <v>1430831.644088001</v>
      </c>
      <c r="CI258" s="389">
        <f>'گام اول '!AZ259</f>
        <v>0</v>
      </c>
      <c r="CJ258" s="389">
        <f>'گام اول '!BA259</f>
        <v>0</v>
      </c>
      <c r="CK258" s="389">
        <f>'گام اول '!BB259</f>
        <v>0</v>
      </c>
      <c r="CL258" s="389">
        <f>'گام اول '!BC259</f>
        <v>0</v>
      </c>
      <c r="CM258" s="389">
        <f>'گام اول '!BD259</f>
        <v>0</v>
      </c>
      <c r="CN258" s="389">
        <f>'گام اول '!BE259</f>
        <v>0</v>
      </c>
      <c r="CO258" s="389">
        <f>'گام اول '!BF259</f>
        <v>0</v>
      </c>
      <c r="CP258" s="389">
        <f>'گام اول '!BG259</f>
        <v>6534683.4192080004</v>
      </c>
      <c r="CQ258" s="389">
        <f>'گام اول '!BH259</f>
        <v>66377484</v>
      </c>
      <c r="CR258" s="389">
        <f t="shared" si="176"/>
        <v>72912168.216000006</v>
      </c>
      <c r="CS258" s="55">
        <f t="shared" si="195"/>
        <v>4659160</v>
      </c>
      <c r="CT258" s="388">
        <f t="shared" si="177"/>
        <v>2329580</v>
      </c>
      <c r="CU258" s="389">
        <f t="shared" si="178"/>
        <v>698874</v>
      </c>
      <c r="CV258" s="389">
        <f t="shared" si="179"/>
        <v>1120000</v>
      </c>
      <c r="CW258" s="55">
        <v>0</v>
      </c>
      <c r="CX258" s="389">
        <f t="shared" si="180"/>
        <v>81719782.216000006</v>
      </c>
      <c r="CY258" s="389">
        <f t="shared" si="181"/>
        <v>72912168.215999991</v>
      </c>
      <c r="CZ258" s="389">
        <f t="shared" si="182"/>
        <v>16769798.689679999</v>
      </c>
      <c r="DA258" s="389">
        <f t="shared" si="183"/>
        <v>98489580.905680001</v>
      </c>
      <c r="DB258" s="389">
        <f t="shared" si="184"/>
        <v>100800</v>
      </c>
      <c r="DC258" s="389">
        <f t="shared" si="185"/>
        <v>98590380.905680001</v>
      </c>
      <c r="DD258" s="394">
        <v>0</v>
      </c>
      <c r="DE258" s="389">
        <f t="shared" si="186"/>
        <v>8171978.2216000007</v>
      </c>
      <c r="DF258" s="389">
        <f t="shared" si="187"/>
        <v>4085989.1108000004</v>
      </c>
      <c r="DG258" s="389">
        <f t="shared" si="188"/>
        <v>86332413.573280007</v>
      </c>
      <c r="DH258" s="389">
        <f t="shared" si="189"/>
        <v>7687614</v>
      </c>
      <c r="DI258" s="389">
        <f t="shared" si="190"/>
        <v>78644799.573280007</v>
      </c>
      <c r="DJ258" s="389">
        <f t="shared" si="191"/>
        <v>0</v>
      </c>
      <c r="DL258" s="396">
        <f t="shared" si="192"/>
        <v>6638737.5</v>
      </c>
      <c r="DM258" s="396">
        <f t="shared" si="193"/>
        <v>-1979577.5</v>
      </c>
    </row>
    <row r="259" spans="1:117" s="55" customFormat="1" ht="21" x14ac:dyDescent="0.2">
      <c r="A259" s="191">
        <f t="shared" si="155"/>
        <v>2655495</v>
      </c>
      <c r="B259" s="136">
        <f>'گام اول '!B260</f>
        <v>254</v>
      </c>
      <c r="C259" s="136">
        <f>'گام اول '!C260</f>
        <v>17</v>
      </c>
      <c r="D259" s="136">
        <f>'گام اول '!D260</f>
        <v>13273</v>
      </c>
      <c r="E259" s="136" t="str">
        <f>'گام اول '!E260</f>
        <v>شیخ حسین</v>
      </c>
      <c r="F259" s="136" t="str">
        <f>'گام اول '!F260</f>
        <v>رضایی خان جمالی</v>
      </c>
      <c r="G259" s="136" t="str">
        <f>'گام اول '!G260</f>
        <v>نگهبان</v>
      </c>
      <c r="H259" s="136" t="str">
        <f>'گام اول '!H260</f>
        <v>تهران</v>
      </c>
      <c r="I259" s="136" t="str">
        <f>'گام اول '!I260</f>
        <v>121-800-1279902-1</v>
      </c>
      <c r="J259" s="136" t="str">
        <f>'گام اول '!J260</f>
        <v>4170558278</v>
      </c>
      <c r="K259" s="136" t="str">
        <f>'گام اول '!K260</f>
        <v>0025855316</v>
      </c>
      <c r="L259" s="136" t="str">
        <f>'گام اول '!L260</f>
        <v>تهران</v>
      </c>
      <c r="M259" s="136" t="str">
        <f>'گام اول '!M260</f>
        <v>نگهبان</v>
      </c>
      <c r="N259" s="120" t="str">
        <f>'گام اول '!N260</f>
        <v>*</v>
      </c>
      <c r="O259" s="119">
        <f>'گام اول '!O260</f>
        <v>0</v>
      </c>
      <c r="P259" s="121">
        <f>'گام اول '!P260</f>
        <v>0</v>
      </c>
      <c r="Q259" s="358">
        <f>'گام اول '!Q260</f>
        <v>30</v>
      </c>
      <c r="R259" s="358">
        <f>'گام اول '!R260</f>
        <v>120</v>
      </c>
      <c r="S259" s="358">
        <f>'گام اول '!S260</f>
        <v>110</v>
      </c>
      <c r="T259" s="358">
        <f>'گام اول '!T260</f>
        <v>29.33</v>
      </c>
      <c r="U259" s="137">
        <f>'گام اول '!U260</f>
        <v>0</v>
      </c>
      <c r="V259" s="120">
        <f>'گام اول '!W260</f>
        <v>0</v>
      </c>
      <c r="W259" s="121">
        <f>'گام اول '!X260</f>
        <v>0</v>
      </c>
      <c r="X259" s="366">
        <f>'گام اول '!Y260</f>
        <v>2</v>
      </c>
      <c r="Y259" s="366">
        <f>'گام اول '!Z260</f>
        <v>0</v>
      </c>
      <c r="Z259" s="138">
        <f>'گام اول '!AA260</f>
        <v>885165</v>
      </c>
      <c r="AA259" s="138">
        <f>'گام اول '!AB260</f>
        <v>46667</v>
      </c>
      <c r="AB259" s="138">
        <f>'گام اول '!AC260</f>
        <v>931832</v>
      </c>
      <c r="AC259" s="138">
        <f>'گام اول '!AD260</f>
        <v>4500000</v>
      </c>
      <c r="AD259" s="138">
        <f>'گام اول '!AE260</f>
        <v>6000000</v>
      </c>
      <c r="AE259" s="139">
        <f>'گام اول '!AF260</f>
        <v>177895.19999999998</v>
      </c>
      <c r="AF259" s="122">
        <f>'گام اول '!AG260</f>
        <v>26554950</v>
      </c>
      <c r="AG259" s="123">
        <f>'گام اول '!AH260</f>
        <v>1400010</v>
      </c>
      <c r="AH259" s="123">
        <f>'گام اول '!AI260</f>
        <v>21347423.999999996</v>
      </c>
      <c r="AI259" s="123">
        <f>'گام اول '!AJ260</f>
        <v>0</v>
      </c>
      <c r="AJ259" s="123">
        <f>'گام اول '!AK260</f>
        <v>4500000</v>
      </c>
      <c r="AK259" s="123">
        <f>'گام اول '!AL260</f>
        <v>6000000</v>
      </c>
      <c r="AL259" s="123">
        <f>'گام اول '!AM260</f>
        <v>4892117.9999999991</v>
      </c>
      <c r="AM259" s="123">
        <f>'گام اول '!AN260</f>
        <v>5217666.2159999991</v>
      </c>
      <c r="AN259" s="123">
        <f>'گام اول '!AO260</f>
        <v>0</v>
      </c>
      <c r="AO259" s="123">
        <f>'گام اول '!AP260</f>
        <v>3000000</v>
      </c>
      <c r="AP259" s="123">
        <f>'گام اول '!AQ260</f>
        <v>0</v>
      </c>
      <c r="AQ259" s="123">
        <f>'گام اول '!AR260</f>
        <v>0</v>
      </c>
      <c r="AR259" s="123">
        <f>'گام اول '!AS260</f>
        <v>0</v>
      </c>
      <c r="AS259" s="375">
        <f>'گام اول '!AT260</f>
        <v>0</v>
      </c>
      <c r="AT259" s="368">
        <f t="shared" si="156"/>
        <v>72912168.216000006</v>
      </c>
      <c r="AU259" s="173">
        <f>'گام اول '!AV260</f>
        <v>54308316.440880008</v>
      </c>
      <c r="AV259" s="141">
        <f>'گام اول '!AW260</f>
        <v>72912168.215999991</v>
      </c>
      <c r="AW259" s="142">
        <f t="shared" si="157"/>
        <v>5103851.7751199994</v>
      </c>
      <c r="AX259" s="75">
        <f t="shared" si="158"/>
        <v>1430831.644088001</v>
      </c>
      <c r="AY259" s="142">
        <f>'گام اول '!AZ260</f>
        <v>0</v>
      </c>
      <c r="AZ259" s="142">
        <f>'گام اول '!BA260</f>
        <v>0</v>
      </c>
      <c r="BA259" s="142">
        <f>'گام اول '!BB260</f>
        <v>0</v>
      </c>
      <c r="BB259" s="142">
        <f>'گام اول '!BC260</f>
        <v>0</v>
      </c>
      <c r="BC259" s="142">
        <f>'گام اول '!BD260</f>
        <v>0</v>
      </c>
      <c r="BD259" s="142">
        <f>'گام اول '!BE260</f>
        <v>0</v>
      </c>
      <c r="BE259" s="142">
        <f>'گام اول '!BF260</f>
        <v>0</v>
      </c>
      <c r="BF259" s="143">
        <f t="shared" si="159"/>
        <v>6534683.4192080004</v>
      </c>
      <c r="BG259" s="140">
        <f t="shared" si="160"/>
        <v>66377484</v>
      </c>
      <c r="BH259" s="144">
        <f t="shared" si="161"/>
        <v>72912168.216000006</v>
      </c>
      <c r="BI259" s="127">
        <f t="shared" si="194"/>
        <v>4659160</v>
      </c>
      <c r="BJ259" s="145">
        <f t="shared" si="162"/>
        <v>2329580</v>
      </c>
      <c r="BK259" s="145">
        <f t="shared" si="163"/>
        <v>698874</v>
      </c>
      <c r="BL259" s="146">
        <f t="shared" si="164"/>
        <v>1120000</v>
      </c>
      <c r="BM259" s="379">
        <v>0</v>
      </c>
      <c r="BN259" s="147">
        <f t="shared" si="165"/>
        <v>81719782.216000006</v>
      </c>
      <c r="BO259" s="148">
        <f t="shared" si="166"/>
        <v>72912168.215999991</v>
      </c>
      <c r="BP259" s="149">
        <f t="shared" si="167"/>
        <v>16769798.689679999</v>
      </c>
      <c r="BQ259" s="150">
        <f t="shared" si="168"/>
        <v>98489580.905680001</v>
      </c>
      <c r="BR259" s="151">
        <f t="shared" si="169"/>
        <v>100800</v>
      </c>
      <c r="BS259" s="147">
        <f t="shared" si="170"/>
        <v>98590380.905680001</v>
      </c>
      <c r="BT259" s="135">
        <v>0</v>
      </c>
      <c r="BU259" s="148">
        <f t="shared" si="171"/>
        <v>8171978.2216000007</v>
      </c>
      <c r="BV259" s="152">
        <f t="shared" si="172"/>
        <v>4085989.1108000004</v>
      </c>
      <c r="BW259" s="133">
        <f t="shared" si="173"/>
        <v>86332413.573280007</v>
      </c>
      <c r="BX259" s="147">
        <f t="shared" si="174"/>
        <v>7687614</v>
      </c>
      <c r="BY259" s="134">
        <f t="shared" si="175"/>
        <v>78644799.573280007</v>
      </c>
      <c r="CD259" s="388">
        <f>'گام اول '!AU260</f>
        <v>72912168.216000006</v>
      </c>
      <c r="CE259" s="389">
        <f>'گام اول '!AV260</f>
        <v>54308316.440880008</v>
      </c>
      <c r="CF259" s="389">
        <f>'گام اول '!AW260</f>
        <v>72912168.215999991</v>
      </c>
      <c r="CG259" s="389">
        <f>'گام اول '!AX260</f>
        <v>5103851.7751199994</v>
      </c>
      <c r="CH259" s="389">
        <f>'گام اول '!AY260</f>
        <v>1430831.644088001</v>
      </c>
      <c r="CI259" s="389">
        <f>'گام اول '!AZ260</f>
        <v>0</v>
      </c>
      <c r="CJ259" s="389">
        <f>'گام اول '!BA260</f>
        <v>0</v>
      </c>
      <c r="CK259" s="389">
        <f>'گام اول '!BB260</f>
        <v>0</v>
      </c>
      <c r="CL259" s="389">
        <f>'گام اول '!BC260</f>
        <v>0</v>
      </c>
      <c r="CM259" s="389">
        <f>'گام اول '!BD260</f>
        <v>0</v>
      </c>
      <c r="CN259" s="389">
        <f>'گام اول '!BE260</f>
        <v>0</v>
      </c>
      <c r="CO259" s="389">
        <f>'گام اول '!BF260</f>
        <v>0</v>
      </c>
      <c r="CP259" s="389">
        <f>'گام اول '!BG260</f>
        <v>6534683.4192080004</v>
      </c>
      <c r="CQ259" s="389">
        <f>'گام اول '!BH260</f>
        <v>66377484</v>
      </c>
      <c r="CR259" s="389">
        <f t="shared" si="176"/>
        <v>72912168.216000006</v>
      </c>
      <c r="CS259" s="55">
        <f t="shared" si="195"/>
        <v>4659160</v>
      </c>
      <c r="CT259" s="388">
        <f t="shared" si="177"/>
        <v>2329580</v>
      </c>
      <c r="CU259" s="389">
        <f t="shared" si="178"/>
        <v>698874</v>
      </c>
      <c r="CV259" s="389">
        <f t="shared" si="179"/>
        <v>1120000</v>
      </c>
      <c r="CW259" s="55">
        <v>0</v>
      </c>
      <c r="CX259" s="389">
        <f t="shared" si="180"/>
        <v>81719782.216000006</v>
      </c>
      <c r="CY259" s="389">
        <f t="shared" si="181"/>
        <v>72912168.215999991</v>
      </c>
      <c r="CZ259" s="389">
        <f t="shared" si="182"/>
        <v>16769798.689679999</v>
      </c>
      <c r="DA259" s="389">
        <f t="shared" si="183"/>
        <v>98489580.905680001</v>
      </c>
      <c r="DB259" s="389">
        <f t="shared" si="184"/>
        <v>100800</v>
      </c>
      <c r="DC259" s="389">
        <f t="shared" si="185"/>
        <v>98590380.905680001</v>
      </c>
      <c r="DD259" s="394">
        <v>0</v>
      </c>
      <c r="DE259" s="389">
        <f t="shared" si="186"/>
        <v>8171978.2216000007</v>
      </c>
      <c r="DF259" s="389">
        <f t="shared" si="187"/>
        <v>4085989.1108000004</v>
      </c>
      <c r="DG259" s="389">
        <f t="shared" si="188"/>
        <v>86332413.573280007</v>
      </c>
      <c r="DH259" s="389">
        <f t="shared" si="189"/>
        <v>7687614</v>
      </c>
      <c r="DI259" s="389">
        <f t="shared" si="190"/>
        <v>78644799.573280007</v>
      </c>
      <c r="DJ259" s="389">
        <f t="shared" si="191"/>
        <v>0</v>
      </c>
      <c r="DL259" s="396">
        <f t="shared" si="192"/>
        <v>6638737.5</v>
      </c>
      <c r="DM259" s="396">
        <f t="shared" si="193"/>
        <v>-1979577.5</v>
      </c>
    </row>
    <row r="260" spans="1:117" s="55" customFormat="1" ht="21" x14ac:dyDescent="0.2">
      <c r="A260" s="191">
        <f t="shared" si="155"/>
        <v>2655495</v>
      </c>
      <c r="B260" s="136">
        <f>'گام اول '!B261</f>
        <v>255</v>
      </c>
      <c r="C260" s="136">
        <f>'گام اول '!C261</f>
        <v>18</v>
      </c>
      <c r="D260" s="136">
        <f>'گام اول '!D261</f>
        <v>13351</v>
      </c>
      <c r="E260" s="136" t="str">
        <f>'گام اول '!E261</f>
        <v>نعمت اله</v>
      </c>
      <c r="F260" s="136" t="str">
        <f>'گام اول '!F261</f>
        <v>روان بخش</v>
      </c>
      <c r="G260" s="136" t="str">
        <f>'گام اول '!G261</f>
        <v>نگهبان</v>
      </c>
      <c r="H260" s="136" t="str">
        <f>'گام اول '!H261</f>
        <v>تهران</v>
      </c>
      <c r="I260" s="136" t="str">
        <f>'گام اول '!I261</f>
        <v>121-800-421106-1</v>
      </c>
      <c r="J260" s="136" t="str">
        <f>'گام اول '!J261</f>
        <v>1950462234</v>
      </c>
      <c r="K260" s="136" t="str">
        <f>'گام اول '!K261</f>
        <v>0057767928</v>
      </c>
      <c r="L260" s="136" t="str">
        <f>'گام اول '!L261</f>
        <v>تهران</v>
      </c>
      <c r="M260" s="136" t="str">
        <f>'گام اول '!M261</f>
        <v>نگهبان</v>
      </c>
      <c r="N260" s="120" t="str">
        <f>'گام اول '!N261</f>
        <v>*</v>
      </c>
      <c r="O260" s="119">
        <f>'گام اول '!O261</f>
        <v>0</v>
      </c>
      <c r="P260" s="121">
        <f>'گام اول '!P261</f>
        <v>0</v>
      </c>
      <c r="Q260" s="358">
        <f>'گام اول '!Q261</f>
        <v>30</v>
      </c>
      <c r="R260" s="358">
        <f>'گام اول '!R261</f>
        <v>120</v>
      </c>
      <c r="S260" s="358">
        <f>'گام اول '!S261</f>
        <v>110</v>
      </c>
      <c r="T260" s="358">
        <f>'گام اول '!T261</f>
        <v>29.33</v>
      </c>
      <c r="U260" s="137">
        <f>'گام اول '!U261</f>
        <v>0</v>
      </c>
      <c r="V260" s="120">
        <f>'گام اول '!W261</f>
        <v>0</v>
      </c>
      <c r="W260" s="121">
        <f>'گام اول '!X261</f>
        <v>0</v>
      </c>
      <c r="X260" s="366">
        <f>'گام اول '!Y261</f>
        <v>2</v>
      </c>
      <c r="Y260" s="366">
        <f>'گام اول '!Z261</f>
        <v>0</v>
      </c>
      <c r="Z260" s="138">
        <f>'گام اول '!AA261</f>
        <v>885165</v>
      </c>
      <c r="AA260" s="138">
        <f>'گام اول '!AB261</f>
        <v>46667</v>
      </c>
      <c r="AB260" s="138">
        <f>'گام اول '!AC261</f>
        <v>931832</v>
      </c>
      <c r="AC260" s="138">
        <f>'گام اول '!AD261</f>
        <v>4500000</v>
      </c>
      <c r="AD260" s="138">
        <f>'گام اول '!AE261</f>
        <v>6000000</v>
      </c>
      <c r="AE260" s="139">
        <f>'گام اول '!AF261</f>
        <v>177895.19999999998</v>
      </c>
      <c r="AF260" s="122">
        <f>'گام اول '!AG261</f>
        <v>26554950</v>
      </c>
      <c r="AG260" s="123">
        <f>'گام اول '!AH261</f>
        <v>1400010</v>
      </c>
      <c r="AH260" s="123">
        <f>'گام اول '!AI261</f>
        <v>21347423.999999996</v>
      </c>
      <c r="AI260" s="123">
        <f>'گام اول '!AJ261</f>
        <v>0</v>
      </c>
      <c r="AJ260" s="123">
        <f>'گام اول '!AK261</f>
        <v>4500000</v>
      </c>
      <c r="AK260" s="123">
        <f>'گام اول '!AL261</f>
        <v>6000000</v>
      </c>
      <c r="AL260" s="123">
        <f>'گام اول '!AM261</f>
        <v>4892117.9999999991</v>
      </c>
      <c r="AM260" s="123">
        <f>'گام اول '!AN261</f>
        <v>5217666.2159999991</v>
      </c>
      <c r="AN260" s="123">
        <f>'گام اول '!AO261</f>
        <v>0</v>
      </c>
      <c r="AO260" s="123">
        <f>'گام اول '!AP261</f>
        <v>2800000</v>
      </c>
      <c r="AP260" s="123">
        <f>'گام اول '!AQ261</f>
        <v>0</v>
      </c>
      <c r="AQ260" s="123">
        <f>'گام اول '!AR261</f>
        <v>0</v>
      </c>
      <c r="AR260" s="123">
        <f>'گام اول '!AS261</f>
        <v>0</v>
      </c>
      <c r="AS260" s="375">
        <f>'گام اول '!AT261</f>
        <v>0</v>
      </c>
      <c r="AT260" s="368">
        <f t="shared" si="156"/>
        <v>72712168.216000006</v>
      </c>
      <c r="AU260" s="173">
        <f>'گام اول '!AV261</f>
        <v>54322316.440880008</v>
      </c>
      <c r="AV260" s="141">
        <f>'گام اول '!AW261</f>
        <v>72712168.215999991</v>
      </c>
      <c r="AW260" s="142">
        <f t="shared" si="157"/>
        <v>5089851.7751199994</v>
      </c>
      <c r="AX260" s="75">
        <f t="shared" si="158"/>
        <v>1432231.644088001</v>
      </c>
      <c r="AY260" s="142">
        <f>'گام اول '!AZ261</f>
        <v>0</v>
      </c>
      <c r="AZ260" s="142">
        <f>'گام اول '!BA261</f>
        <v>0</v>
      </c>
      <c r="BA260" s="142">
        <f>'گام اول '!BB261</f>
        <v>0</v>
      </c>
      <c r="BB260" s="142">
        <f>'گام اول '!BC261</f>
        <v>0</v>
      </c>
      <c r="BC260" s="142">
        <f>'گام اول '!BD261</f>
        <v>0</v>
      </c>
      <c r="BD260" s="142">
        <f>'گام اول '!BE261</f>
        <v>0</v>
      </c>
      <c r="BE260" s="142">
        <f>'گام اول '!BF261</f>
        <v>0</v>
      </c>
      <c r="BF260" s="143">
        <f t="shared" si="159"/>
        <v>6522083.4192080004</v>
      </c>
      <c r="BG260" s="140">
        <f t="shared" si="160"/>
        <v>66190084</v>
      </c>
      <c r="BH260" s="144">
        <f t="shared" si="161"/>
        <v>72712168.216000006</v>
      </c>
      <c r="BI260" s="127">
        <f t="shared" si="194"/>
        <v>4659160</v>
      </c>
      <c r="BJ260" s="145">
        <f t="shared" si="162"/>
        <v>2329580</v>
      </c>
      <c r="BK260" s="145">
        <f t="shared" si="163"/>
        <v>698874</v>
      </c>
      <c r="BL260" s="146">
        <f t="shared" si="164"/>
        <v>1120000</v>
      </c>
      <c r="BM260" s="379">
        <v>0</v>
      </c>
      <c r="BN260" s="147">
        <f t="shared" si="165"/>
        <v>81519782.216000006</v>
      </c>
      <c r="BO260" s="148">
        <f t="shared" si="166"/>
        <v>72712168.215999991</v>
      </c>
      <c r="BP260" s="149">
        <f t="shared" si="167"/>
        <v>16723798.689679999</v>
      </c>
      <c r="BQ260" s="150">
        <f t="shared" si="168"/>
        <v>98243580.905680001</v>
      </c>
      <c r="BR260" s="151">
        <f t="shared" si="169"/>
        <v>100800</v>
      </c>
      <c r="BS260" s="147">
        <f t="shared" si="170"/>
        <v>98344380.905680001</v>
      </c>
      <c r="BT260" s="135">
        <v>0</v>
      </c>
      <c r="BU260" s="148">
        <f t="shared" si="171"/>
        <v>8151978.2216000007</v>
      </c>
      <c r="BV260" s="152">
        <f t="shared" si="172"/>
        <v>4075989.1108000004</v>
      </c>
      <c r="BW260" s="133">
        <f t="shared" si="173"/>
        <v>86116413.573280007</v>
      </c>
      <c r="BX260" s="147">
        <f t="shared" si="174"/>
        <v>7687614</v>
      </c>
      <c r="BY260" s="134">
        <f t="shared" si="175"/>
        <v>78428799.573280007</v>
      </c>
      <c r="CD260" s="388">
        <f>'گام اول '!AU261</f>
        <v>72712168.216000006</v>
      </c>
      <c r="CE260" s="389">
        <f>'گام اول '!AV261</f>
        <v>54322316.440880008</v>
      </c>
      <c r="CF260" s="389">
        <f>'گام اول '!AW261</f>
        <v>72712168.215999991</v>
      </c>
      <c r="CG260" s="389">
        <f>'گام اول '!AX261</f>
        <v>5089851.7751199994</v>
      </c>
      <c r="CH260" s="389">
        <f>'گام اول '!AY261</f>
        <v>1432231.644088001</v>
      </c>
      <c r="CI260" s="389">
        <f>'گام اول '!AZ261</f>
        <v>0</v>
      </c>
      <c r="CJ260" s="389">
        <f>'گام اول '!BA261</f>
        <v>0</v>
      </c>
      <c r="CK260" s="389">
        <f>'گام اول '!BB261</f>
        <v>0</v>
      </c>
      <c r="CL260" s="389">
        <f>'گام اول '!BC261</f>
        <v>0</v>
      </c>
      <c r="CM260" s="389">
        <f>'گام اول '!BD261</f>
        <v>0</v>
      </c>
      <c r="CN260" s="389">
        <f>'گام اول '!BE261</f>
        <v>0</v>
      </c>
      <c r="CO260" s="389">
        <f>'گام اول '!BF261</f>
        <v>0</v>
      </c>
      <c r="CP260" s="389">
        <f>'گام اول '!BG261</f>
        <v>6522083.4192080004</v>
      </c>
      <c r="CQ260" s="389">
        <f>'گام اول '!BH261</f>
        <v>66190084</v>
      </c>
      <c r="CR260" s="389">
        <f t="shared" si="176"/>
        <v>72712168.216000006</v>
      </c>
      <c r="CS260" s="55">
        <f t="shared" si="195"/>
        <v>4659160</v>
      </c>
      <c r="CT260" s="388">
        <f t="shared" si="177"/>
        <v>2329580</v>
      </c>
      <c r="CU260" s="389">
        <f t="shared" si="178"/>
        <v>698874</v>
      </c>
      <c r="CV260" s="389">
        <f t="shared" si="179"/>
        <v>1120000</v>
      </c>
      <c r="CW260" s="55">
        <v>0</v>
      </c>
      <c r="CX260" s="389">
        <f t="shared" si="180"/>
        <v>81519782.216000006</v>
      </c>
      <c r="CY260" s="389">
        <f t="shared" si="181"/>
        <v>72712168.215999991</v>
      </c>
      <c r="CZ260" s="389">
        <f t="shared" si="182"/>
        <v>16723798.689679999</v>
      </c>
      <c r="DA260" s="389">
        <f t="shared" si="183"/>
        <v>98243580.905680001</v>
      </c>
      <c r="DB260" s="389">
        <f t="shared" si="184"/>
        <v>100800</v>
      </c>
      <c r="DC260" s="389">
        <f t="shared" si="185"/>
        <v>98344380.905680001</v>
      </c>
      <c r="DD260" s="394">
        <v>0</v>
      </c>
      <c r="DE260" s="389">
        <f t="shared" si="186"/>
        <v>8151978.2216000007</v>
      </c>
      <c r="DF260" s="389">
        <f t="shared" si="187"/>
        <v>4075989.1108000004</v>
      </c>
      <c r="DG260" s="389">
        <f t="shared" si="188"/>
        <v>86116413.573280007</v>
      </c>
      <c r="DH260" s="389">
        <f t="shared" si="189"/>
        <v>7687614</v>
      </c>
      <c r="DI260" s="389">
        <f t="shared" si="190"/>
        <v>78428799.573280007</v>
      </c>
      <c r="DJ260" s="389">
        <f t="shared" si="191"/>
        <v>0</v>
      </c>
      <c r="DL260" s="396">
        <f t="shared" si="192"/>
        <v>6638737.5</v>
      </c>
      <c r="DM260" s="396">
        <f t="shared" si="193"/>
        <v>-1979577.5</v>
      </c>
    </row>
    <row r="261" spans="1:117" s="55" customFormat="1" ht="21" x14ac:dyDescent="0.2">
      <c r="A261" s="191">
        <f t="shared" si="155"/>
        <v>2655495</v>
      </c>
      <c r="B261" s="136">
        <f>'گام اول '!B262</f>
        <v>256</v>
      </c>
      <c r="C261" s="136">
        <f>'گام اول '!C262</f>
        <v>19</v>
      </c>
      <c r="D261" s="136">
        <f>'گام اول '!D262</f>
        <v>13310</v>
      </c>
      <c r="E261" s="136" t="str">
        <f>'گام اول '!E262</f>
        <v>مجتبی</v>
      </c>
      <c r="F261" s="136" t="str">
        <f>'گام اول '!F262</f>
        <v>صادقی</v>
      </c>
      <c r="G261" s="136" t="str">
        <f>'گام اول '!G262</f>
        <v>نگهبان</v>
      </c>
      <c r="H261" s="136" t="str">
        <f>'گام اول '!H262</f>
        <v>تهران</v>
      </c>
      <c r="I261" s="136" t="str">
        <f>'گام اول '!I262</f>
        <v>426-813-7606641-1</v>
      </c>
      <c r="J261" s="136" t="str">
        <f>'گام اول '!J262</f>
        <v>0013138154</v>
      </c>
      <c r="K261" s="136" t="str">
        <f>'گام اول '!K262</f>
        <v>0012816435</v>
      </c>
      <c r="L261" s="136" t="str">
        <f>'گام اول '!L262</f>
        <v>تهران</v>
      </c>
      <c r="M261" s="136" t="str">
        <f>'گام اول '!M262</f>
        <v>نگهبان</v>
      </c>
      <c r="N261" s="120" t="str">
        <f>'گام اول '!N262</f>
        <v>*</v>
      </c>
      <c r="O261" s="119">
        <f>'گام اول '!O262</f>
        <v>0</v>
      </c>
      <c r="P261" s="121">
        <f>'گام اول '!P262</f>
        <v>0</v>
      </c>
      <c r="Q261" s="358">
        <f>'گام اول '!Q262</f>
        <v>30</v>
      </c>
      <c r="R261" s="358">
        <f>'گام اول '!R262</f>
        <v>120</v>
      </c>
      <c r="S261" s="358">
        <f>'گام اول '!S262</f>
        <v>110</v>
      </c>
      <c r="T261" s="358">
        <f>'گام اول '!T262</f>
        <v>29.33</v>
      </c>
      <c r="U261" s="137">
        <f>'گام اول '!U262</f>
        <v>0</v>
      </c>
      <c r="V261" s="120">
        <f>'گام اول '!W262</f>
        <v>0</v>
      </c>
      <c r="W261" s="121">
        <f>'گام اول '!X262</f>
        <v>0</v>
      </c>
      <c r="X261" s="366">
        <f>'گام اول '!Y262</f>
        <v>0</v>
      </c>
      <c r="Y261" s="366">
        <f>'گام اول '!Z262</f>
        <v>0</v>
      </c>
      <c r="Z261" s="138">
        <f>'گام اول '!AA262</f>
        <v>885165</v>
      </c>
      <c r="AA261" s="138">
        <f>'گام اول '!AB262</f>
        <v>46667</v>
      </c>
      <c r="AB261" s="138">
        <f>'گام اول '!AC262</f>
        <v>931832</v>
      </c>
      <c r="AC261" s="138">
        <f>'گام اول '!AD262</f>
        <v>4500000</v>
      </c>
      <c r="AD261" s="138">
        <f>'گام اول '!AE262</f>
        <v>6000000</v>
      </c>
      <c r="AE261" s="139">
        <f>'گام اول '!AF262</f>
        <v>177895.19999999998</v>
      </c>
      <c r="AF261" s="122">
        <f>'گام اول '!AG262</f>
        <v>26554950</v>
      </c>
      <c r="AG261" s="123">
        <f>'گام اول '!AH262</f>
        <v>1400010</v>
      </c>
      <c r="AH261" s="123">
        <f>'گام اول '!AI262</f>
        <v>21347423.999999996</v>
      </c>
      <c r="AI261" s="123">
        <f>'گام اول '!AJ262</f>
        <v>0</v>
      </c>
      <c r="AJ261" s="123">
        <f>'گام اول '!AK262</f>
        <v>4500000</v>
      </c>
      <c r="AK261" s="123">
        <f>'گام اول '!AL262</f>
        <v>6000000</v>
      </c>
      <c r="AL261" s="123">
        <f>'گام اول '!AM262</f>
        <v>4892117.9999999991</v>
      </c>
      <c r="AM261" s="123">
        <f>'گام اول '!AN262</f>
        <v>5217666.2159999991</v>
      </c>
      <c r="AN261" s="123">
        <f>'گام اول '!AO262</f>
        <v>0</v>
      </c>
      <c r="AO261" s="123">
        <f>'گام اول '!AP262</f>
        <v>2600000</v>
      </c>
      <c r="AP261" s="123">
        <f>'گام اول '!AQ262</f>
        <v>0</v>
      </c>
      <c r="AQ261" s="123">
        <f>'گام اول '!AR262</f>
        <v>0</v>
      </c>
      <c r="AR261" s="123">
        <f>'گام اول '!AS262</f>
        <v>0</v>
      </c>
      <c r="AS261" s="375">
        <f>'گام اول '!AT262</f>
        <v>0</v>
      </c>
      <c r="AT261" s="368">
        <f t="shared" si="156"/>
        <v>72512168.216000006</v>
      </c>
      <c r="AU261" s="173">
        <f>'گام اول '!AV262</f>
        <v>54336316.440880008</v>
      </c>
      <c r="AV261" s="141">
        <f>'گام اول '!AW262</f>
        <v>72512168.215999991</v>
      </c>
      <c r="AW261" s="142">
        <f t="shared" si="157"/>
        <v>5075851.7751199994</v>
      </c>
      <c r="AX261" s="75">
        <f t="shared" si="158"/>
        <v>1433631.644088001</v>
      </c>
      <c r="AY261" s="142">
        <f>'گام اول '!AZ262</f>
        <v>0</v>
      </c>
      <c r="AZ261" s="142">
        <f>'گام اول '!BA262</f>
        <v>0</v>
      </c>
      <c r="BA261" s="142">
        <f>'گام اول '!BB262</f>
        <v>0</v>
      </c>
      <c r="BB261" s="142">
        <f>'گام اول '!BC262</f>
        <v>0</v>
      </c>
      <c r="BC261" s="142">
        <f>'گام اول '!BD262</f>
        <v>0</v>
      </c>
      <c r="BD261" s="142">
        <f>'گام اول '!BE262</f>
        <v>0</v>
      </c>
      <c r="BE261" s="142">
        <f>'گام اول '!BF262</f>
        <v>0</v>
      </c>
      <c r="BF261" s="143">
        <f t="shared" si="159"/>
        <v>6509483.4192080004</v>
      </c>
      <c r="BG261" s="140">
        <f t="shared" si="160"/>
        <v>66002684</v>
      </c>
      <c r="BH261" s="144">
        <f t="shared" si="161"/>
        <v>72512168.216000006</v>
      </c>
      <c r="BI261" s="127">
        <f t="shared" si="194"/>
        <v>4659160</v>
      </c>
      <c r="BJ261" s="145">
        <f t="shared" si="162"/>
        <v>2329580</v>
      </c>
      <c r="BK261" s="145">
        <f t="shared" si="163"/>
        <v>698874</v>
      </c>
      <c r="BL261" s="146">
        <f t="shared" si="164"/>
        <v>1120000</v>
      </c>
      <c r="BM261" s="379">
        <v>0</v>
      </c>
      <c r="BN261" s="147">
        <f t="shared" si="165"/>
        <v>81319782.216000006</v>
      </c>
      <c r="BO261" s="148">
        <f t="shared" si="166"/>
        <v>72512168.215999991</v>
      </c>
      <c r="BP261" s="149">
        <f t="shared" si="167"/>
        <v>16677798.689679999</v>
      </c>
      <c r="BQ261" s="150">
        <f t="shared" si="168"/>
        <v>97997580.905680001</v>
      </c>
      <c r="BR261" s="151">
        <f t="shared" si="169"/>
        <v>100800</v>
      </c>
      <c r="BS261" s="147">
        <f t="shared" si="170"/>
        <v>98098380.905680001</v>
      </c>
      <c r="BT261" s="135">
        <v>0</v>
      </c>
      <c r="BU261" s="148">
        <f t="shared" si="171"/>
        <v>8131978.2216000007</v>
      </c>
      <c r="BV261" s="152">
        <f t="shared" si="172"/>
        <v>4065989.1108000004</v>
      </c>
      <c r="BW261" s="133">
        <f t="shared" si="173"/>
        <v>85900413.573280007</v>
      </c>
      <c r="BX261" s="147">
        <f t="shared" si="174"/>
        <v>7687614</v>
      </c>
      <c r="BY261" s="134">
        <f t="shared" si="175"/>
        <v>78212799.573280007</v>
      </c>
      <c r="CD261" s="388">
        <f>'گام اول '!AU262</f>
        <v>72512168.216000006</v>
      </c>
      <c r="CE261" s="389">
        <f>'گام اول '!AV262</f>
        <v>54336316.440880008</v>
      </c>
      <c r="CF261" s="389">
        <f>'گام اول '!AW262</f>
        <v>72512168.215999991</v>
      </c>
      <c r="CG261" s="389">
        <f>'گام اول '!AX262</f>
        <v>5075851.7751199994</v>
      </c>
      <c r="CH261" s="389">
        <f>'گام اول '!AY262</f>
        <v>1433631.644088001</v>
      </c>
      <c r="CI261" s="389">
        <f>'گام اول '!AZ262</f>
        <v>0</v>
      </c>
      <c r="CJ261" s="389">
        <f>'گام اول '!BA262</f>
        <v>0</v>
      </c>
      <c r="CK261" s="389">
        <f>'گام اول '!BB262</f>
        <v>0</v>
      </c>
      <c r="CL261" s="389">
        <f>'گام اول '!BC262</f>
        <v>0</v>
      </c>
      <c r="CM261" s="389">
        <f>'گام اول '!BD262</f>
        <v>0</v>
      </c>
      <c r="CN261" s="389">
        <f>'گام اول '!BE262</f>
        <v>0</v>
      </c>
      <c r="CO261" s="389">
        <f>'گام اول '!BF262</f>
        <v>0</v>
      </c>
      <c r="CP261" s="389">
        <f>'گام اول '!BG262</f>
        <v>6509483.4192080004</v>
      </c>
      <c r="CQ261" s="389">
        <f>'گام اول '!BH262</f>
        <v>66002684</v>
      </c>
      <c r="CR261" s="389">
        <f t="shared" si="176"/>
        <v>72512168.216000006</v>
      </c>
      <c r="CS261" s="55">
        <f t="shared" si="195"/>
        <v>4659160</v>
      </c>
      <c r="CT261" s="388">
        <f t="shared" si="177"/>
        <v>2329580</v>
      </c>
      <c r="CU261" s="389">
        <f t="shared" si="178"/>
        <v>698874</v>
      </c>
      <c r="CV261" s="389">
        <f t="shared" si="179"/>
        <v>1120000</v>
      </c>
      <c r="CW261" s="55">
        <v>0</v>
      </c>
      <c r="CX261" s="389">
        <f t="shared" si="180"/>
        <v>81319782.216000006</v>
      </c>
      <c r="CY261" s="389">
        <f t="shared" si="181"/>
        <v>72512168.215999991</v>
      </c>
      <c r="CZ261" s="389">
        <f t="shared" si="182"/>
        <v>16677798.689679999</v>
      </c>
      <c r="DA261" s="389">
        <f t="shared" si="183"/>
        <v>97997580.905680001</v>
      </c>
      <c r="DB261" s="389">
        <f t="shared" si="184"/>
        <v>100800</v>
      </c>
      <c r="DC261" s="389">
        <f t="shared" si="185"/>
        <v>98098380.905680001</v>
      </c>
      <c r="DD261" s="394">
        <v>0</v>
      </c>
      <c r="DE261" s="389">
        <f t="shared" si="186"/>
        <v>8131978.2216000007</v>
      </c>
      <c r="DF261" s="389">
        <f t="shared" si="187"/>
        <v>4065989.1108000004</v>
      </c>
      <c r="DG261" s="389">
        <f t="shared" si="188"/>
        <v>85900413.573280007</v>
      </c>
      <c r="DH261" s="389">
        <f t="shared" si="189"/>
        <v>7687614</v>
      </c>
      <c r="DI261" s="389">
        <f t="shared" si="190"/>
        <v>78212799.573280007</v>
      </c>
      <c r="DJ261" s="389">
        <f t="shared" si="191"/>
        <v>0</v>
      </c>
      <c r="DL261" s="396">
        <f t="shared" si="192"/>
        <v>6638737.5</v>
      </c>
      <c r="DM261" s="396">
        <f t="shared" si="193"/>
        <v>-1979577.5</v>
      </c>
    </row>
    <row r="262" spans="1:117" s="55" customFormat="1" ht="21" x14ac:dyDescent="0.2">
      <c r="A262" s="191">
        <f t="shared" si="155"/>
        <v>2655495</v>
      </c>
      <c r="B262" s="136">
        <f>'گام اول '!B263</f>
        <v>257</v>
      </c>
      <c r="C262" s="136">
        <f>'گام اول '!C263</f>
        <v>20</v>
      </c>
      <c r="D262" s="136">
        <f>'گام اول '!D263</f>
        <v>13329</v>
      </c>
      <c r="E262" s="136" t="str">
        <f>'گام اول '!E263</f>
        <v>جعفر</v>
      </c>
      <c r="F262" s="136" t="str">
        <f>'گام اول '!F263</f>
        <v>صفایی</v>
      </c>
      <c r="G262" s="136" t="str">
        <f>'گام اول '!G263</f>
        <v>نگهبان</v>
      </c>
      <c r="H262" s="136" t="str">
        <f>'گام اول '!H263</f>
        <v>تهران</v>
      </c>
      <c r="I262" s="136" t="str">
        <f>'گام اول '!I263</f>
        <v>268-813-3111521-1</v>
      </c>
      <c r="J262" s="136" t="str">
        <f>'گام اول '!J263</f>
        <v>6029568515</v>
      </c>
      <c r="K262" s="136" t="str">
        <f>'گام اول '!K263</f>
        <v>0022132569</v>
      </c>
      <c r="L262" s="136" t="str">
        <f>'گام اول '!L263</f>
        <v>تهران</v>
      </c>
      <c r="M262" s="136" t="str">
        <f>'گام اول '!M263</f>
        <v>نگهبان</v>
      </c>
      <c r="N262" s="120" t="str">
        <f>'گام اول '!N263</f>
        <v>*</v>
      </c>
      <c r="O262" s="119">
        <f>'گام اول '!O263</f>
        <v>0</v>
      </c>
      <c r="P262" s="121">
        <f>'گام اول '!P263</f>
        <v>0</v>
      </c>
      <c r="Q262" s="358">
        <f>'گام اول '!Q263</f>
        <v>30</v>
      </c>
      <c r="R262" s="358">
        <f>'گام اول '!R263</f>
        <v>120</v>
      </c>
      <c r="S262" s="358">
        <f>'گام اول '!S263</f>
        <v>110</v>
      </c>
      <c r="T262" s="358">
        <f>'گام اول '!T263</f>
        <v>29.33</v>
      </c>
      <c r="U262" s="137">
        <f>'گام اول '!U263</f>
        <v>0</v>
      </c>
      <c r="V262" s="120">
        <f>'گام اول '!W263</f>
        <v>0</v>
      </c>
      <c r="W262" s="121">
        <f>'گام اول '!X263</f>
        <v>0</v>
      </c>
      <c r="X262" s="366">
        <f>'گام اول '!Y263</f>
        <v>1</v>
      </c>
      <c r="Y262" s="366">
        <f>'گام اول '!Z263</f>
        <v>0</v>
      </c>
      <c r="Z262" s="138">
        <f>'گام اول '!AA263</f>
        <v>885165</v>
      </c>
      <c r="AA262" s="138">
        <f>'گام اول '!AB263</f>
        <v>46667</v>
      </c>
      <c r="AB262" s="138">
        <f>'گام اول '!AC263</f>
        <v>931832</v>
      </c>
      <c r="AC262" s="138">
        <f>'گام اول '!AD263</f>
        <v>4500000</v>
      </c>
      <c r="AD262" s="138">
        <f>'گام اول '!AE263</f>
        <v>6000000</v>
      </c>
      <c r="AE262" s="139">
        <f>'گام اول '!AF263</f>
        <v>177895.19999999998</v>
      </c>
      <c r="AF262" s="122">
        <f>'گام اول '!AG263</f>
        <v>26554950</v>
      </c>
      <c r="AG262" s="123">
        <f>'گام اول '!AH263</f>
        <v>1400010</v>
      </c>
      <c r="AH262" s="123">
        <f>'گام اول '!AI263</f>
        <v>21347423.999999996</v>
      </c>
      <c r="AI262" s="123">
        <f>'گام اول '!AJ263</f>
        <v>0</v>
      </c>
      <c r="AJ262" s="123">
        <f>'گام اول '!AK263</f>
        <v>4500000</v>
      </c>
      <c r="AK262" s="123">
        <f>'گام اول '!AL263</f>
        <v>6000000</v>
      </c>
      <c r="AL262" s="123">
        <f>'گام اول '!AM263</f>
        <v>4892117.9999999991</v>
      </c>
      <c r="AM262" s="123">
        <f>'گام اول '!AN263</f>
        <v>5217666.2159999991</v>
      </c>
      <c r="AN262" s="123">
        <f>'گام اول '!AO263</f>
        <v>0</v>
      </c>
      <c r="AO262" s="123">
        <f>'گام اول '!AP263</f>
        <v>2400000</v>
      </c>
      <c r="AP262" s="123">
        <f>'گام اول '!AQ263</f>
        <v>0</v>
      </c>
      <c r="AQ262" s="123">
        <f>'گام اول '!AR263</f>
        <v>0</v>
      </c>
      <c r="AR262" s="123">
        <f>'گام اول '!AS263</f>
        <v>0</v>
      </c>
      <c r="AS262" s="375">
        <f>'گام اول '!AT263</f>
        <v>0</v>
      </c>
      <c r="AT262" s="368">
        <f t="shared" si="156"/>
        <v>72312168.216000006</v>
      </c>
      <c r="AU262" s="173">
        <f>'گام اول '!AV263</f>
        <v>54350316.440880008</v>
      </c>
      <c r="AV262" s="141">
        <f>'گام اول '!AW263</f>
        <v>72312168.215999991</v>
      </c>
      <c r="AW262" s="142">
        <f t="shared" si="157"/>
        <v>5061851.7751199994</v>
      </c>
      <c r="AX262" s="75">
        <f t="shared" si="158"/>
        <v>1435031.644088001</v>
      </c>
      <c r="AY262" s="142">
        <f>'گام اول '!AZ263</f>
        <v>0</v>
      </c>
      <c r="AZ262" s="142">
        <f>'گام اول '!BA263</f>
        <v>0</v>
      </c>
      <c r="BA262" s="142">
        <f>'گام اول '!BB263</f>
        <v>0</v>
      </c>
      <c r="BB262" s="142">
        <f>'گام اول '!BC263</f>
        <v>0</v>
      </c>
      <c r="BC262" s="142">
        <f>'گام اول '!BD263</f>
        <v>0</v>
      </c>
      <c r="BD262" s="142">
        <f>'گام اول '!BE263</f>
        <v>0</v>
      </c>
      <c r="BE262" s="142">
        <f>'گام اول '!BF263</f>
        <v>0</v>
      </c>
      <c r="BF262" s="143">
        <f t="shared" si="159"/>
        <v>6496883.4192080004</v>
      </c>
      <c r="BG262" s="140">
        <f t="shared" si="160"/>
        <v>65815284</v>
      </c>
      <c r="BH262" s="144">
        <f t="shared" si="161"/>
        <v>72312168.216000006</v>
      </c>
      <c r="BI262" s="127">
        <f t="shared" ref="BI262:BI325" si="200">(((AB262*30)*2)/12)/30*Q262</f>
        <v>4659160</v>
      </c>
      <c r="BJ262" s="145">
        <f t="shared" si="162"/>
        <v>2329580</v>
      </c>
      <c r="BK262" s="145">
        <f t="shared" si="163"/>
        <v>698874</v>
      </c>
      <c r="BL262" s="146">
        <f t="shared" si="164"/>
        <v>1120000</v>
      </c>
      <c r="BM262" s="379">
        <v>0</v>
      </c>
      <c r="BN262" s="147">
        <f t="shared" si="165"/>
        <v>81119782.216000006</v>
      </c>
      <c r="BO262" s="148">
        <f t="shared" si="166"/>
        <v>72312168.215999991</v>
      </c>
      <c r="BP262" s="149">
        <f t="shared" si="167"/>
        <v>16631798.689679999</v>
      </c>
      <c r="BQ262" s="150">
        <f t="shared" si="168"/>
        <v>97751580.905680001</v>
      </c>
      <c r="BR262" s="151">
        <f t="shared" si="169"/>
        <v>100800</v>
      </c>
      <c r="BS262" s="147">
        <f t="shared" si="170"/>
        <v>97852380.905680001</v>
      </c>
      <c r="BT262" s="135">
        <v>0</v>
      </c>
      <c r="BU262" s="148">
        <f t="shared" si="171"/>
        <v>8111978.2216000007</v>
      </c>
      <c r="BV262" s="152">
        <f t="shared" si="172"/>
        <v>4055989.1108000004</v>
      </c>
      <c r="BW262" s="133">
        <f t="shared" si="173"/>
        <v>85684413.573280007</v>
      </c>
      <c r="BX262" s="147">
        <f t="shared" si="174"/>
        <v>7687614</v>
      </c>
      <c r="BY262" s="134">
        <f t="shared" si="175"/>
        <v>77996799.573280007</v>
      </c>
      <c r="CD262" s="388">
        <f>'گام اول '!AU263</f>
        <v>72312168.216000006</v>
      </c>
      <c r="CE262" s="389">
        <f>'گام اول '!AV263</f>
        <v>54350316.440880008</v>
      </c>
      <c r="CF262" s="389">
        <f>'گام اول '!AW263</f>
        <v>72312168.215999991</v>
      </c>
      <c r="CG262" s="389">
        <f>'گام اول '!AX263</f>
        <v>5061851.7751199994</v>
      </c>
      <c r="CH262" s="389">
        <f>'گام اول '!AY263</f>
        <v>1435031.644088001</v>
      </c>
      <c r="CI262" s="389">
        <f>'گام اول '!AZ263</f>
        <v>0</v>
      </c>
      <c r="CJ262" s="389">
        <f>'گام اول '!BA263</f>
        <v>0</v>
      </c>
      <c r="CK262" s="389">
        <f>'گام اول '!BB263</f>
        <v>0</v>
      </c>
      <c r="CL262" s="389">
        <f>'گام اول '!BC263</f>
        <v>0</v>
      </c>
      <c r="CM262" s="389">
        <f>'گام اول '!BD263</f>
        <v>0</v>
      </c>
      <c r="CN262" s="389">
        <f>'گام اول '!BE263</f>
        <v>0</v>
      </c>
      <c r="CO262" s="389">
        <f>'گام اول '!BF263</f>
        <v>0</v>
      </c>
      <c r="CP262" s="389">
        <f>'گام اول '!BG263</f>
        <v>6496883.4192080004</v>
      </c>
      <c r="CQ262" s="389">
        <f>'گام اول '!BH263</f>
        <v>65815284</v>
      </c>
      <c r="CR262" s="389">
        <f t="shared" si="176"/>
        <v>72312168.216000006</v>
      </c>
      <c r="CS262" s="55">
        <f t="shared" si="195"/>
        <v>4659160</v>
      </c>
      <c r="CT262" s="388">
        <f t="shared" si="177"/>
        <v>2329580</v>
      </c>
      <c r="CU262" s="389">
        <f t="shared" si="178"/>
        <v>698874</v>
      </c>
      <c r="CV262" s="389">
        <f t="shared" si="179"/>
        <v>1120000</v>
      </c>
      <c r="CW262" s="55">
        <v>0</v>
      </c>
      <c r="CX262" s="389">
        <f t="shared" si="180"/>
        <v>81119782.216000006</v>
      </c>
      <c r="CY262" s="389">
        <f t="shared" si="181"/>
        <v>72312168.215999991</v>
      </c>
      <c r="CZ262" s="389">
        <f t="shared" si="182"/>
        <v>16631798.689679999</v>
      </c>
      <c r="DA262" s="389">
        <f t="shared" si="183"/>
        <v>97751580.905680001</v>
      </c>
      <c r="DB262" s="389">
        <f t="shared" si="184"/>
        <v>100800</v>
      </c>
      <c r="DC262" s="389">
        <f t="shared" si="185"/>
        <v>97852380.905680001</v>
      </c>
      <c r="DD262" s="394">
        <v>0</v>
      </c>
      <c r="DE262" s="389">
        <f t="shared" si="186"/>
        <v>8111978.2216000007</v>
      </c>
      <c r="DF262" s="389">
        <f t="shared" si="187"/>
        <v>4055989.1108000004</v>
      </c>
      <c r="DG262" s="389">
        <f t="shared" si="188"/>
        <v>85684413.573280007</v>
      </c>
      <c r="DH262" s="389">
        <f t="shared" si="189"/>
        <v>7687614</v>
      </c>
      <c r="DI262" s="389">
        <f t="shared" si="190"/>
        <v>77996799.573280007</v>
      </c>
      <c r="DJ262" s="389">
        <f t="shared" si="191"/>
        <v>0</v>
      </c>
      <c r="DL262" s="396">
        <f t="shared" si="192"/>
        <v>6638737.5</v>
      </c>
      <c r="DM262" s="396">
        <f t="shared" si="193"/>
        <v>-1979577.5</v>
      </c>
    </row>
    <row r="263" spans="1:117" s="55" customFormat="1" ht="21" x14ac:dyDescent="0.2">
      <c r="A263" s="191">
        <f t="shared" ref="A263:A326" si="201">885165*3</f>
        <v>2655495</v>
      </c>
      <c r="B263" s="136">
        <f>'گام اول '!B264</f>
        <v>258</v>
      </c>
      <c r="C263" s="136">
        <f>'گام اول '!C264</f>
        <v>21</v>
      </c>
      <c r="D263" s="136">
        <f>'گام اول '!D264</f>
        <v>13317</v>
      </c>
      <c r="E263" s="136" t="str">
        <f>'گام اول '!E264</f>
        <v>نادر</v>
      </c>
      <c r="F263" s="136" t="str">
        <f>'گام اول '!F264</f>
        <v>زالی بیگی</v>
      </c>
      <c r="G263" s="136" t="str">
        <f>'گام اول '!G264</f>
        <v>نگهبان</v>
      </c>
      <c r="H263" s="136" t="str">
        <f>'گام اول '!H264</f>
        <v>تهران</v>
      </c>
      <c r="I263" s="136" t="str">
        <f>'گام اول '!I264</f>
        <v>302-813-4143960-1</v>
      </c>
      <c r="J263" s="136">
        <f>'گام اول '!J264</f>
        <v>1653140739</v>
      </c>
      <c r="K263" s="136" t="str">
        <f>'گام اول '!K264</f>
        <v>0020793092</v>
      </c>
      <c r="L263" s="136" t="str">
        <f>'گام اول '!L264</f>
        <v>تهران</v>
      </c>
      <c r="M263" s="136" t="str">
        <f>'گام اول '!M264</f>
        <v>نگهبان</v>
      </c>
      <c r="N263" s="120" t="str">
        <f>'گام اول '!N264</f>
        <v>*</v>
      </c>
      <c r="O263" s="119">
        <f>'گام اول '!O264</f>
        <v>0</v>
      </c>
      <c r="P263" s="121">
        <f>'گام اول '!P264</f>
        <v>0</v>
      </c>
      <c r="Q263" s="358">
        <f>'گام اول '!Q264</f>
        <v>30</v>
      </c>
      <c r="R263" s="358">
        <f>'گام اول '!R264</f>
        <v>120</v>
      </c>
      <c r="S263" s="358">
        <f>'گام اول '!S264</f>
        <v>110</v>
      </c>
      <c r="T263" s="358">
        <f>'گام اول '!T264</f>
        <v>29.33</v>
      </c>
      <c r="U263" s="137">
        <f>'گام اول '!U264</f>
        <v>0</v>
      </c>
      <c r="V263" s="120">
        <f>'گام اول '!W264</f>
        <v>0</v>
      </c>
      <c r="W263" s="121">
        <f>'گام اول '!X264</f>
        <v>0</v>
      </c>
      <c r="X263" s="366">
        <f>'گام اول '!Y264</f>
        <v>1</v>
      </c>
      <c r="Y263" s="366">
        <f>'گام اول '!Z264</f>
        <v>1</v>
      </c>
      <c r="Z263" s="138">
        <f>'گام اول '!AA264</f>
        <v>885165</v>
      </c>
      <c r="AA263" s="138">
        <f>'گام اول '!AB264</f>
        <v>46667</v>
      </c>
      <c r="AB263" s="138">
        <f>'گام اول '!AC264</f>
        <v>931832</v>
      </c>
      <c r="AC263" s="138">
        <f>'گام اول '!AD264</f>
        <v>4500000</v>
      </c>
      <c r="AD263" s="138">
        <f>'گام اول '!AE264</f>
        <v>6000000</v>
      </c>
      <c r="AE263" s="139">
        <f>'گام اول '!AF264</f>
        <v>177895.19999999998</v>
      </c>
      <c r="AF263" s="122">
        <f>'گام اول '!AG264</f>
        <v>26554950</v>
      </c>
      <c r="AG263" s="123">
        <f>'گام اول '!AH264</f>
        <v>1400010</v>
      </c>
      <c r="AH263" s="123">
        <f>'گام اول '!AI264</f>
        <v>21347423.999999996</v>
      </c>
      <c r="AI263" s="123">
        <f>'گام اول '!AJ264</f>
        <v>2655495</v>
      </c>
      <c r="AJ263" s="123">
        <f>'گام اول '!AK264</f>
        <v>4500000</v>
      </c>
      <c r="AK263" s="123">
        <f>'گام اول '!AL264</f>
        <v>6000000</v>
      </c>
      <c r="AL263" s="123">
        <f>'گام اول '!AM264</f>
        <v>4892117.9999999991</v>
      </c>
      <c r="AM263" s="123">
        <f>'گام اول '!AN264</f>
        <v>5217666.2159999991</v>
      </c>
      <c r="AN263" s="123">
        <f>'گام اول '!AO264</f>
        <v>0</v>
      </c>
      <c r="AO263" s="123">
        <f>'گام اول '!AP264</f>
        <v>3000000</v>
      </c>
      <c r="AP263" s="123">
        <f>'گام اول '!AQ264</f>
        <v>0</v>
      </c>
      <c r="AQ263" s="123">
        <f>'گام اول '!AR264</f>
        <v>0</v>
      </c>
      <c r="AR263" s="123">
        <f>'گام اول '!AS264</f>
        <v>0</v>
      </c>
      <c r="AS263" s="375">
        <f>'گام اول '!AT264</f>
        <v>0</v>
      </c>
      <c r="AT263" s="368">
        <f t="shared" ref="AT263:AT326" si="202">SUM(AF263:AS263)</f>
        <v>75567663.216000006</v>
      </c>
      <c r="AU263" s="173">
        <f>'گام اول '!AV264</f>
        <v>54308316.440880008</v>
      </c>
      <c r="AV263" s="141">
        <f>'گام اول '!AW264</f>
        <v>72912168.215999991</v>
      </c>
      <c r="AW263" s="142">
        <f t="shared" ref="AW263:AW326" si="203">AV263*7%</f>
        <v>5103851.7751199994</v>
      </c>
      <c r="AX263" s="75">
        <f t="shared" ref="AX263:AX326" si="204">IF(AU263&lt;=40000000,0,IF(AND(AU263&gt;40000000,AU263&lt;=80000000),(AU263-40000000)*10%,IF(AND(AU263&gt;80000000,AU263&lt;=120000000),4000000+(AU263-80000000)*15%,IF(AND(AU263&gt;120000000,AU263&lt;=180000000),10000000+(AU263-120000000)*20%,IF(AND(AU263&gt;180000000,AU263&lt;=240000000),22000000+(AU263-180000000)*25%,IF(AND(AU263&gt;240000000,AU263&lt;=320000000),37000000+(AU263-240000000)*30%,61000000+(AU263-320000000)*35%))))))</f>
        <v>1430831.644088001</v>
      </c>
      <c r="AY263" s="142">
        <f>'گام اول '!AZ264</f>
        <v>0</v>
      </c>
      <c r="AZ263" s="142">
        <f>'گام اول '!BA264</f>
        <v>0</v>
      </c>
      <c r="BA263" s="142">
        <f>'گام اول '!BB264</f>
        <v>0</v>
      </c>
      <c r="BB263" s="142">
        <f>'گام اول '!BC264</f>
        <v>0</v>
      </c>
      <c r="BC263" s="142">
        <f>'گام اول '!BD264</f>
        <v>0</v>
      </c>
      <c r="BD263" s="142">
        <f>'گام اول '!BE264</f>
        <v>0</v>
      </c>
      <c r="BE263" s="142">
        <f>'گام اول '!BF264</f>
        <v>0</v>
      </c>
      <c r="BF263" s="143">
        <f t="shared" ref="BF263:BF326" si="205">SUM(AW263:BE263)</f>
        <v>6534683.4192080004</v>
      </c>
      <c r="BG263" s="140">
        <f t="shared" ref="BG263:BG326" si="206">INT(AT263-BF263)</f>
        <v>69032979</v>
      </c>
      <c r="BH263" s="144">
        <f t="shared" ref="BH263:BH326" si="207">SUM(AF263:AS263)</f>
        <v>75567663.216000006</v>
      </c>
      <c r="BI263" s="127">
        <f t="shared" si="200"/>
        <v>4659160</v>
      </c>
      <c r="BJ263" s="145">
        <f t="shared" ref="BJ263:BJ326" si="208">(((AB263*30))/12)/30*Q263</f>
        <v>2329580</v>
      </c>
      <c r="BK263" s="145">
        <f t="shared" ref="BK263:BK326" si="209">((AB263*9)/12)/30*Q263</f>
        <v>698874</v>
      </c>
      <c r="BL263" s="146">
        <f t="shared" ref="BL263:BL326" si="210">1120000/30*Q263</f>
        <v>1120000</v>
      </c>
      <c r="BM263" s="379">
        <v>0</v>
      </c>
      <c r="BN263" s="147">
        <f t="shared" ref="BN263:BN326" si="211">SUM(BH263:BM263)</f>
        <v>84375277.216000006</v>
      </c>
      <c r="BO263" s="148">
        <f t="shared" ref="BO263:BO326" si="212">AV263</f>
        <v>72912168.215999991</v>
      </c>
      <c r="BP263" s="149">
        <f t="shared" ref="BP263:BP326" si="213">BO263*23%</f>
        <v>16769798.689679999</v>
      </c>
      <c r="BQ263" s="150">
        <f t="shared" ref="BQ263:BQ326" si="214">BN263+BP263</f>
        <v>101145075.90568</v>
      </c>
      <c r="BR263" s="151">
        <f t="shared" ref="BR263:BR326" si="215">BL263*9%</f>
        <v>100800</v>
      </c>
      <c r="BS263" s="147">
        <f t="shared" ref="BS263:BS326" si="216">BQ263+BR263</f>
        <v>101245875.90568</v>
      </c>
      <c r="BT263" s="135">
        <v>0</v>
      </c>
      <c r="BU263" s="148">
        <f t="shared" ref="BU263:BU326" si="217">BN263*10%</f>
        <v>8437527.7216000017</v>
      </c>
      <c r="BV263" s="152">
        <f t="shared" ref="BV263:BV326" si="218">BN263*5%</f>
        <v>4218763.8608000008</v>
      </c>
      <c r="BW263" s="133">
        <f t="shared" ref="BW263:BW326" si="219">BS263-(BU263+BV263)</f>
        <v>88589584.323280007</v>
      </c>
      <c r="BX263" s="147">
        <f t="shared" ref="BX263:BX326" si="220">BI263+BJ263+BK263</f>
        <v>7687614</v>
      </c>
      <c r="BY263" s="134">
        <f t="shared" ref="BY263:BY326" si="221">BW263-BX263</f>
        <v>80901970.323280007</v>
      </c>
      <c r="CD263" s="388">
        <f>'گام اول '!AU264</f>
        <v>75567663.216000006</v>
      </c>
      <c r="CE263" s="389">
        <f>'گام اول '!AV264</f>
        <v>54308316.440880008</v>
      </c>
      <c r="CF263" s="389">
        <f>'گام اول '!AW264</f>
        <v>72912168.215999991</v>
      </c>
      <c r="CG263" s="389">
        <f>'گام اول '!AX264</f>
        <v>5103851.7751199994</v>
      </c>
      <c r="CH263" s="389">
        <f>'گام اول '!AY264</f>
        <v>1430831.644088001</v>
      </c>
      <c r="CI263" s="389">
        <f>'گام اول '!AZ264</f>
        <v>0</v>
      </c>
      <c r="CJ263" s="389">
        <f>'گام اول '!BA264</f>
        <v>0</v>
      </c>
      <c r="CK263" s="389">
        <f>'گام اول '!BB264</f>
        <v>0</v>
      </c>
      <c r="CL263" s="389">
        <f>'گام اول '!BC264</f>
        <v>0</v>
      </c>
      <c r="CM263" s="389">
        <f>'گام اول '!BD264</f>
        <v>0</v>
      </c>
      <c r="CN263" s="389">
        <f>'گام اول '!BE264</f>
        <v>0</v>
      </c>
      <c r="CO263" s="389">
        <f>'گام اول '!BF264</f>
        <v>0</v>
      </c>
      <c r="CP263" s="389">
        <f>'گام اول '!BG264</f>
        <v>6534683.4192080004</v>
      </c>
      <c r="CQ263" s="389">
        <f>'گام اول '!BH264</f>
        <v>69032979</v>
      </c>
      <c r="CR263" s="389">
        <f t="shared" ref="CR263:CR326" si="222">CD263</f>
        <v>75567663.216000006</v>
      </c>
      <c r="CS263" s="55">
        <f t="shared" ref="CS263:CS326" si="223">(AB263*30/12*2)/30*Q263</f>
        <v>4659160</v>
      </c>
      <c r="CT263" s="388">
        <f t="shared" ref="CT263:CT326" si="224">(AB263*30/12)/30*Q263</f>
        <v>2329580</v>
      </c>
      <c r="CU263" s="389">
        <f t="shared" ref="CU263:CU326" si="225">((AB263*9)/12)/30*Q263</f>
        <v>698874</v>
      </c>
      <c r="CV263" s="389">
        <f t="shared" ref="CV263:CV326" si="226">1120000/30*Q263</f>
        <v>1120000</v>
      </c>
      <c r="CW263" s="55">
        <v>0</v>
      </c>
      <c r="CX263" s="389">
        <f t="shared" ref="CX263:CX326" si="227">SUM(CR263:CW263)</f>
        <v>84375277.216000006</v>
      </c>
      <c r="CY263" s="389">
        <f t="shared" ref="CY263:CY326" si="228">BO263</f>
        <v>72912168.215999991</v>
      </c>
      <c r="CZ263" s="389">
        <f t="shared" ref="CZ263:CZ326" si="229">CY263*23%</f>
        <v>16769798.689679999</v>
      </c>
      <c r="DA263" s="389">
        <f t="shared" ref="DA263:DA326" si="230">CX263+CZ263</f>
        <v>101145075.90568</v>
      </c>
      <c r="DB263" s="389">
        <f t="shared" ref="DB263:DB326" si="231">CV263*9%</f>
        <v>100800</v>
      </c>
      <c r="DC263" s="389">
        <f t="shared" ref="DC263:DC326" si="232">DA263+DB263</f>
        <v>101245875.90568</v>
      </c>
      <c r="DD263" s="394">
        <v>0</v>
      </c>
      <c r="DE263" s="389">
        <f t="shared" ref="DE263:DE326" si="233">CX263*10%</f>
        <v>8437527.7216000017</v>
      </c>
      <c r="DF263" s="389">
        <f t="shared" ref="DF263:DF326" si="234">CX263*5%</f>
        <v>4218763.8608000008</v>
      </c>
      <c r="DG263" s="389">
        <f t="shared" ref="DG263:DG326" si="235">DC263-(DE263+DF263)</f>
        <v>88589584.323280007</v>
      </c>
      <c r="DH263" s="389">
        <f t="shared" ref="DH263:DH326" si="236">CS263+CT263+CU263</f>
        <v>7687614</v>
      </c>
      <c r="DI263" s="389">
        <f t="shared" ref="DI263:DI326" si="237">DG263-DH263</f>
        <v>80901970.323280007</v>
      </c>
      <c r="DJ263" s="389">
        <f t="shared" ref="DJ263:DJ326" si="238">DI263-BY263</f>
        <v>0</v>
      </c>
      <c r="DL263" s="396">
        <f t="shared" ref="DL263:DL326" si="239">(885165*30/12)*3</f>
        <v>6638737.5</v>
      </c>
      <c r="DM263" s="396">
        <f t="shared" ref="DM263:DM326" si="240">BI263-DL263</f>
        <v>-1979577.5</v>
      </c>
    </row>
    <row r="264" spans="1:117" s="55" customFormat="1" ht="21" x14ac:dyDescent="0.2">
      <c r="A264" s="191">
        <f t="shared" si="201"/>
        <v>2655495</v>
      </c>
      <c r="B264" s="136">
        <f>'گام اول '!B265</f>
        <v>259</v>
      </c>
      <c r="C264" s="136">
        <f>'گام اول '!C265</f>
        <v>22</v>
      </c>
      <c r="D264" s="136">
        <f>'گام اول '!D265</f>
        <v>13219</v>
      </c>
      <c r="E264" s="136" t="str">
        <f>'گام اول '!E265</f>
        <v>ملک علی</v>
      </c>
      <c r="F264" s="136" t="str">
        <f>'گام اول '!F265</f>
        <v>صادقی</v>
      </c>
      <c r="G264" s="136" t="str">
        <f>'گام اول '!G265</f>
        <v>نگهبان</v>
      </c>
      <c r="H264" s="136" t="str">
        <f>'گام اول '!H265</f>
        <v>تهران</v>
      </c>
      <c r="I264" s="136" t="str">
        <f>'گام اول '!I265</f>
        <v>121-813-2968597-1</v>
      </c>
      <c r="J264" s="136">
        <f>'گام اول '!J265</f>
        <v>1671683501</v>
      </c>
      <c r="K264" s="136" t="str">
        <f>'گام اول '!K265</f>
        <v>0023550411</v>
      </c>
      <c r="L264" s="136" t="str">
        <f>'گام اول '!L265</f>
        <v>تهران</v>
      </c>
      <c r="M264" s="136" t="str">
        <f>'گام اول '!M265</f>
        <v>نگهبان</v>
      </c>
      <c r="N264" s="120" t="str">
        <f>'گام اول '!N265</f>
        <v>*</v>
      </c>
      <c r="O264" s="119">
        <f>'گام اول '!O265</f>
        <v>0</v>
      </c>
      <c r="P264" s="121">
        <f>'گام اول '!P265</f>
        <v>0</v>
      </c>
      <c r="Q264" s="358">
        <f>'گام اول '!Q265</f>
        <v>30</v>
      </c>
      <c r="R264" s="358">
        <f>'گام اول '!R265</f>
        <v>120</v>
      </c>
      <c r="S264" s="358">
        <f>'گام اول '!S265</f>
        <v>110</v>
      </c>
      <c r="T264" s="358">
        <f>'گام اول '!T265</f>
        <v>29.33</v>
      </c>
      <c r="U264" s="137">
        <f>'گام اول '!U265</f>
        <v>0</v>
      </c>
      <c r="V264" s="120">
        <f>'گام اول '!W265</f>
        <v>0</v>
      </c>
      <c r="W264" s="121">
        <f>'گام اول '!X265</f>
        <v>0</v>
      </c>
      <c r="X264" s="366">
        <f>'گام اول '!Y265</f>
        <v>2</v>
      </c>
      <c r="Y264" s="366">
        <f>'گام اول '!Z265</f>
        <v>1</v>
      </c>
      <c r="Z264" s="138">
        <f>'گام اول '!AA265</f>
        <v>885165</v>
      </c>
      <c r="AA264" s="138">
        <f>'گام اول '!AB265</f>
        <v>46667</v>
      </c>
      <c r="AB264" s="138">
        <f>'گام اول '!AC265</f>
        <v>931832</v>
      </c>
      <c r="AC264" s="138">
        <f>'گام اول '!AD265</f>
        <v>4500000</v>
      </c>
      <c r="AD264" s="138">
        <f>'گام اول '!AE265</f>
        <v>6000000</v>
      </c>
      <c r="AE264" s="139">
        <f>'گام اول '!AF265</f>
        <v>177895.19999999998</v>
      </c>
      <c r="AF264" s="122">
        <f>'گام اول '!AG265</f>
        <v>26554950</v>
      </c>
      <c r="AG264" s="123">
        <f>'گام اول '!AH265</f>
        <v>1400010</v>
      </c>
      <c r="AH264" s="123">
        <f>'گام اول '!AI265</f>
        <v>21347423.999999996</v>
      </c>
      <c r="AI264" s="123">
        <f>'گام اول '!AJ265</f>
        <v>2655495</v>
      </c>
      <c r="AJ264" s="123">
        <f>'گام اول '!AK265</f>
        <v>4500000</v>
      </c>
      <c r="AK264" s="123">
        <f>'گام اول '!AL265</f>
        <v>6000000</v>
      </c>
      <c r="AL264" s="123">
        <f>'گام اول '!AM265</f>
        <v>4892117.9999999991</v>
      </c>
      <c r="AM264" s="123">
        <f>'گام اول '!AN265</f>
        <v>5217666.2159999991</v>
      </c>
      <c r="AN264" s="123">
        <f>'گام اول '!AO265</f>
        <v>0</v>
      </c>
      <c r="AO264" s="123">
        <f>'گام اول '!AP265</f>
        <v>3000000</v>
      </c>
      <c r="AP264" s="123">
        <f>'گام اول '!AQ265</f>
        <v>0</v>
      </c>
      <c r="AQ264" s="123">
        <f>'گام اول '!AR265</f>
        <v>0</v>
      </c>
      <c r="AR264" s="123">
        <f>'گام اول '!AS265</f>
        <v>0</v>
      </c>
      <c r="AS264" s="375">
        <f>'گام اول '!AT265</f>
        <v>0</v>
      </c>
      <c r="AT264" s="368">
        <f t="shared" si="202"/>
        <v>75567663.216000006</v>
      </c>
      <c r="AU264" s="173">
        <f>'گام اول '!AV265</f>
        <v>54308316.440880008</v>
      </c>
      <c r="AV264" s="141">
        <f>'گام اول '!AW265</f>
        <v>72912168.215999991</v>
      </c>
      <c r="AW264" s="142">
        <f t="shared" si="203"/>
        <v>5103851.7751199994</v>
      </c>
      <c r="AX264" s="75">
        <f t="shared" si="204"/>
        <v>1430831.644088001</v>
      </c>
      <c r="AY264" s="142">
        <f>'گام اول '!AZ265</f>
        <v>0</v>
      </c>
      <c r="AZ264" s="142">
        <f>'گام اول '!BA265</f>
        <v>0</v>
      </c>
      <c r="BA264" s="142">
        <f>'گام اول '!BB265</f>
        <v>0</v>
      </c>
      <c r="BB264" s="142">
        <f>'گام اول '!BC265</f>
        <v>0</v>
      </c>
      <c r="BC264" s="142">
        <f>'گام اول '!BD265</f>
        <v>0</v>
      </c>
      <c r="BD264" s="142">
        <f>'گام اول '!BE265</f>
        <v>0</v>
      </c>
      <c r="BE264" s="142">
        <f>'گام اول '!BF265</f>
        <v>0</v>
      </c>
      <c r="BF264" s="143">
        <f t="shared" si="205"/>
        <v>6534683.4192080004</v>
      </c>
      <c r="BG264" s="140">
        <f t="shared" si="206"/>
        <v>69032979</v>
      </c>
      <c r="BH264" s="144">
        <f t="shared" si="207"/>
        <v>75567663.216000006</v>
      </c>
      <c r="BI264" s="127">
        <f t="shared" si="200"/>
        <v>4659160</v>
      </c>
      <c r="BJ264" s="145">
        <f t="shared" si="208"/>
        <v>2329580</v>
      </c>
      <c r="BK264" s="145">
        <f t="shared" si="209"/>
        <v>698874</v>
      </c>
      <c r="BL264" s="146">
        <f t="shared" si="210"/>
        <v>1120000</v>
      </c>
      <c r="BM264" s="379">
        <v>0</v>
      </c>
      <c r="BN264" s="147">
        <f t="shared" si="211"/>
        <v>84375277.216000006</v>
      </c>
      <c r="BO264" s="148">
        <f t="shared" si="212"/>
        <v>72912168.215999991</v>
      </c>
      <c r="BP264" s="149">
        <f t="shared" si="213"/>
        <v>16769798.689679999</v>
      </c>
      <c r="BQ264" s="150">
        <f t="shared" si="214"/>
        <v>101145075.90568</v>
      </c>
      <c r="BR264" s="151">
        <f t="shared" si="215"/>
        <v>100800</v>
      </c>
      <c r="BS264" s="147">
        <f t="shared" si="216"/>
        <v>101245875.90568</v>
      </c>
      <c r="BT264" s="135">
        <v>0</v>
      </c>
      <c r="BU264" s="148">
        <f t="shared" si="217"/>
        <v>8437527.7216000017</v>
      </c>
      <c r="BV264" s="152">
        <f t="shared" si="218"/>
        <v>4218763.8608000008</v>
      </c>
      <c r="BW264" s="133">
        <f t="shared" si="219"/>
        <v>88589584.323280007</v>
      </c>
      <c r="BX264" s="147">
        <f t="shared" si="220"/>
        <v>7687614</v>
      </c>
      <c r="BY264" s="134">
        <f t="shared" si="221"/>
        <v>80901970.323280007</v>
      </c>
      <c r="CD264" s="388">
        <f>'گام اول '!AU265</f>
        <v>75567663.216000006</v>
      </c>
      <c r="CE264" s="389">
        <f>'گام اول '!AV265</f>
        <v>54308316.440880008</v>
      </c>
      <c r="CF264" s="389">
        <f>'گام اول '!AW265</f>
        <v>72912168.215999991</v>
      </c>
      <c r="CG264" s="389">
        <f>'گام اول '!AX265</f>
        <v>5103851.7751199994</v>
      </c>
      <c r="CH264" s="389">
        <f>'گام اول '!AY265</f>
        <v>1430831.644088001</v>
      </c>
      <c r="CI264" s="389">
        <f>'گام اول '!AZ265</f>
        <v>0</v>
      </c>
      <c r="CJ264" s="389">
        <f>'گام اول '!BA265</f>
        <v>0</v>
      </c>
      <c r="CK264" s="389">
        <f>'گام اول '!BB265</f>
        <v>0</v>
      </c>
      <c r="CL264" s="389">
        <f>'گام اول '!BC265</f>
        <v>0</v>
      </c>
      <c r="CM264" s="389">
        <f>'گام اول '!BD265</f>
        <v>0</v>
      </c>
      <c r="CN264" s="389">
        <f>'گام اول '!BE265</f>
        <v>0</v>
      </c>
      <c r="CO264" s="389">
        <f>'گام اول '!BF265</f>
        <v>0</v>
      </c>
      <c r="CP264" s="389">
        <f>'گام اول '!BG265</f>
        <v>6534683.4192080004</v>
      </c>
      <c r="CQ264" s="389">
        <f>'گام اول '!BH265</f>
        <v>69032979</v>
      </c>
      <c r="CR264" s="389">
        <f t="shared" si="222"/>
        <v>75567663.216000006</v>
      </c>
      <c r="CS264" s="55">
        <f t="shared" si="223"/>
        <v>4659160</v>
      </c>
      <c r="CT264" s="388">
        <f t="shared" si="224"/>
        <v>2329580</v>
      </c>
      <c r="CU264" s="389">
        <f t="shared" si="225"/>
        <v>698874</v>
      </c>
      <c r="CV264" s="389">
        <f t="shared" si="226"/>
        <v>1120000</v>
      </c>
      <c r="CW264" s="55">
        <v>0</v>
      </c>
      <c r="CX264" s="389">
        <f t="shared" si="227"/>
        <v>84375277.216000006</v>
      </c>
      <c r="CY264" s="389">
        <f t="shared" si="228"/>
        <v>72912168.215999991</v>
      </c>
      <c r="CZ264" s="389">
        <f t="shared" si="229"/>
        <v>16769798.689679999</v>
      </c>
      <c r="DA264" s="389">
        <f t="shared" si="230"/>
        <v>101145075.90568</v>
      </c>
      <c r="DB264" s="389">
        <f t="shared" si="231"/>
        <v>100800</v>
      </c>
      <c r="DC264" s="389">
        <f t="shared" si="232"/>
        <v>101245875.90568</v>
      </c>
      <c r="DD264" s="394">
        <v>0</v>
      </c>
      <c r="DE264" s="389">
        <f t="shared" si="233"/>
        <v>8437527.7216000017</v>
      </c>
      <c r="DF264" s="389">
        <f t="shared" si="234"/>
        <v>4218763.8608000008</v>
      </c>
      <c r="DG264" s="389">
        <f t="shared" si="235"/>
        <v>88589584.323280007</v>
      </c>
      <c r="DH264" s="389">
        <f t="shared" si="236"/>
        <v>7687614</v>
      </c>
      <c r="DI264" s="389">
        <f t="shared" si="237"/>
        <v>80901970.323280007</v>
      </c>
      <c r="DJ264" s="389">
        <f t="shared" si="238"/>
        <v>0</v>
      </c>
      <c r="DL264" s="396">
        <f t="shared" si="239"/>
        <v>6638737.5</v>
      </c>
      <c r="DM264" s="396">
        <f t="shared" si="240"/>
        <v>-1979577.5</v>
      </c>
    </row>
    <row r="265" spans="1:117" s="55" customFormat="1" ht="21" x14ac:dyDescent="0.2">
      <c r="A265" s="191">
        <f t="shared" si="201"/>
        <v>2655495</v>
      </c>
      <c r="B265" s="136">
        <f>'گام اول '!B266</f>
        <v>260</v>
      </c>
      <c r="C265" s="136">
        <f>'گام اول '!C266</f>
        <v>23</v>
      </c>
      <c r="D265" s="136">
        <f>'گام اول '!D266</f>
        <v>13334</v>
      </c>
      <c r="E265" s="136" t="str">
        <f>'گام اول '!E266</f>
        <v>سید محمد جعفر</v>
      </c>
      <c r="F265" s="136" t="str">
        <f>'گام اول '!F266</f>
        <v>زمانی</v>
      </c>
      <c r="G265" s="136" t="str">
        <f>'گام اول '!G266</f>
        <v>نگهبان</v>
      </c>
      <c r="H265" s="136" t="str">
        <f>'گام اول '!H266</f>
        <v>تهران</v>
      </c>
      <c r="I265" s="136" t="str">
        <f>'گام اول '!I266</f>
        <v>121-800-156022-1</v>
      </c>
      <c r="J265" s="136" t="str">
        <f>'گام اول '!J266</f>
        <v>3782072707</v>
      </c>
      <c r="K265" s="136" t="str">
        <f>'گام اول '!K266</f>
        <v>0010584742</v>
      </c>
      <c r="L265" s="136" t="str">
        <f>'گام اول '!L266</f>
        <v>تهران</v>
      </c>
      <c r="M265" s="136" t="str">
        <f>'گام اول '!M266</f>
        <v>نگهبان</v>
      </c>
      <c r="N265" s="120" t="str">
        <f>'گام اول '!N266</f>
        <v>*</v>
      </c>
      <c r="O265" s="119">
        <f>'گام اول '!O266</f>
        <v>0</v>
      </c>
      <c r="P265" s="121">
        <f>'گام اول '!P266</f>
        <v>0</v>
      </c>
      <c r="Q265" s="358">
        <f>'گام اول '!Q266</f>
        <v>30</v>
      </c>
      <c r="R265" s="358">
        <f>'گام اول '!R266</f>
        <v>120</v>
      </c>
      <c r="S265" s="358">
        <f>'گام اول '!S266</f>
        <v>110</v>
      </c>
      <c r="T265" s="358">
        <f>'گام اول '!T266</f>
        <v>29.33</v>
      </c>
      <c r="U265" s="137">
        <f>'گام اول '!U266</f>
        <v>0</v>
      </c>
      <c r="V265" s="120">
        <f>'گام اول '!W266</f>
        <v>0</v>
      </c>
      <c r="W265" s="121">
        <f>'گام اول '!X266</f>
        <v>0</v>
      </c>
      <c r="X265" s="366">
        <f>'گام اول '!Y266</f>
        <v>1</v>
      </c>
      <c r="Y265" s="366">
        <f>'گام اول '!Z266</f>
        <v>0</v>
      </c>
      <c r="Z265" s="138">
        <f>'گام اول '!AA266</f>
        <v>885165</v>
      </c>
      <c r="AA265" s="138">
        <f>'گام اول '!AB266</f>
        <v>46667</v>
      </c>
      <c r="AB265" s="138">
        <f>'گام اول '!AC266</f>
        <v>931832</v>
      </c>
      <c r="AC265" s="138">
        <f>'گام اول '!AD266</f>
        <v>4500000</v>
      </c>
      <c r="AD265" s="138">
        <f>'گام اول '!AE266</f>
        <v>6000000</v>
      </c>
      <c r="AE265" s="139">
        <f>'گام اول '!AF266</f>
        <v>177895.19999999998</v>
      </c>
      <c r="AF265" s="122">
        <f>'گام اول '!AG266</f>
        <v>26554950</v>
      </c>
      <c r="AG265" s="123">
        <f>'گام اول '!AH266</f>
        <v>1400010</v>
      </c>
      <c r="AH265" s="123">
        <f>'گام اول '!AI266</f>
        <v>21347423.999999996</v>
      </c>
      <c r="AI265" s="123">
        <f>'گام اول '!AJ266</f>
        <v>0</v>
      </c>
      <c r="AJ265" s="123">
        <f>'گام اول '!AK266</f>
        <v>4500000</v>
      </c>
      <c r="AK265" s="123">
        <f>'گام اول '!AL266</f>
        <v>6000000</v>
      </c>
      <c r="AL265" s="123">
        <f>'گام اول '!AM266</f>
        <v>4892117.9999999991</v>
      </c>
      <c r="AM265" s="123">
        <f>'گام اول '!AN266</f>
        <v>5217666.2159999991</v>
      </c>
      <c r="AN265" s="123">
        <f>'گام اول '!AO266</f>
        <v>0</v>
      </c>
      <c r="AO265" s="123">
        <f>'گام اول '!AP266</f>
        <v>3000000</v>
      </c>
      <c r="AP265" s="123">
        <f>'گام اول '!AQ266</f>
        <v>0</v>
      </c>
      <c r="AQ265" s="123">
        <f>'گام اول '!AR266</f>
        <v>0</v>
      </c>
      <c r="AR265" s="123">
        <f>'گام اول '!AS266</f>
        <v>0</v>
      </c>
      <c r="AS265" s="375">
        <f>'گام اول '!AT266</f>
        <v>0</v>
      </c>
      <c r="AT265" s="368">
        <f t="shared" si="202"/>
        <v>72912168.216000006</v>
      </c>
      <c r="AU265" s="173">
        <f>'گام اول '!AV266</f>
        <v>54308316.440880008</v>
      </c>
      <c r="AV265" s="141">
        <f>'گام اول '!AW266</f>
        <v>72912168.215999991</v>
      </c>
      <c r="AW265" s="142">
        <f t="shared" si="203"/>
        <v>5103851.7751199994</v>
      </c>
      <c r="AX265" s="75">
        <f t="shared" si="204"/>
        <v>1430831.644088001</v>
      </c>
      <c r="AY265" s="142">
        <f>'گام اول '!AZ266</f>
        <v>0</v>
      </c>
      <c r="AZ265" s="142">
        <f>'گام اول '!BA266</f>
        <v>0</v>
      </c>
      <c r="BA265" s="142">
        <f>'گام اول '!BB266</f>
        <v>0</v>
      </c>
      <c r="BB265" s="142">
        <f>'گام اول '!BC266</f>
        <v>0</v>
      </c>
      <c r="BC265" s="142">
        <f>'گام اول '!BD266</f>
        <v>0</v>
      </c>
      <c r="BD265" s="142">
        <f>'گام اول '!BE266</f>
        <v>0</v>
      </c>
      <c r="BE265" s="142">
        <f>'گام اول '!BF266</f>
        <v>0</v>
      </c>
      <c r="BF265" s="143">
        <f t="shared" si="205"/>
        <v>6534683.4192080004</v>
      </c>
      <c r="BG265" s="140">
        <f t="shared" si="206"/>
        <v>66377484</v>
      </c>
      <c r="BH265" s="144">
        <f t="shared" si="207"/>
        <v>72912168.216000006</v>
      </c>
      <c r="BI265" s="127">
        <f t="shared" si="200"/>
        <v>4659160</v>
      </c>
      <c r="BJ265" s="145">
        <f t="shared" si="208"/>
        <v>2329580</v>
      </c>
      <c r="BK265" s="145">
        <f t="shared" si="209"/>
        <v>698874</v>
      </c>
      <c r="BL265" s="146">
        <f t="shared" si="210"/>
        <v>1120000</v>
      </c>
      <c r="BM265" s="379">
        <v>0</v>
      </c>
      <c r="BN265" s="147">
        <f t="shared" si="211"/>
        <v>81719782.216000006</v>
      </c>
      <c r="BO265" s="148">
        <f t="shared" si="212"/>
        <v>72912168.215999991</v>
      </c>
      <c r="BP265" s="149">
        <f t="shared" si="213"/>
        <v>16769798.689679999</v>
      </c>
      <c r="BQ265" s="150">
        <f t="shared" si="214"/>
        <v>98489580.905680001</v>
      </c>
      <c r="BR265" s="151">
        <f t="shared" si="215"/>
        <v>100800</v>
      </c>
      <c r="BS265" s="147">
        <f t="shared" si="216"/>
        <v>98590380.905680001</v>
      </c>
      <c r="BT265" s="135">
        <v>0</v>
      </c>
      <c r="BU265" s="148">
        <f t="shared" si="217"/>
        <v>8171978.2216000007</v>
      </c>
      <c r="BV265" s="152">
        <f t="shared" si="218"/>
        <v>4085989.1108000004</v>
      </c>
      <c r="BW265" s="133">
        <f t="shared" si="219"/>
        <v>86332413.573280007</v>
      </c>
      <c r="BX265" s="147">
        <f t="shared" si="220"/>
        <v>7687614</v>
      </c>
      <c r="BY265" s="134">
        <f t="shared" si="221"/>
        <v>78644799.573280007</v>
      </c>
      <c r="CD265" s="388">
        <f>'گام اول '!AU266</f>
        <v>72912168.216000006</v>
      </c>
      <c r="CE265" s="389">
        <f>'گام اول '!AV266</f>
        <v>54308316.440880008</v>
      </c>
      <c r="CF265" s="389">
        <f>'گام اول '!AW266</f>
        <v>72912168.215999991</v>
      </c>
      <c r="CG265" s="389">
        <f>'گام اول '!AX266</f>
        <v>5103851.7751199994</v>
      </c>
      <c r="CH265" s="389">
        <f>'گام اول '!AY266</f>
        <v>1430831.644088001</v>
      </c>
      <c r="CI265" s="389">
        <f>'گام اول '!AZ266</f>
        <v>0</v>
      </c>
      <c r="CJ265" s="389">
        <f>'گام اول '!BA266</f>
        <v>0</v>
      </c>
      <c r="CK265" s="389">
        <f>'گام اول '!BB266</f>
        <v>0</v>
      </c>
      <c r="CL265" s="389">
        <f>'گام اول '!BC266</f>
        <v>0</v>
      </c>
      <c r="CM265" s="389">
        <f>'گام اول '!BD266</f>
        <v>0</v>
      </c>
      <c r="CN265" s="389">
        <f>'گام اول '!BE266</f>
        <v>0</v>
      </c>
      <c r="CO265" s="389">
        <f>'گام اول '!BF266</f>
        <v>0</v>
      </c>
      <c r="CP265" s="389">
        <f>'گام اول '!BG266</f>
        <v>6534683.4192080004</v>
      </c>
      <c r="CQ265" s="389">
        <f>'گام اول '!BH266</f>
        <v>66377484</v>
      </c>
      <c r="CR265" s="389">
        <f t="shared" si="222"/>
        <v>72912168.216000006</v>
      </c>
      <c r="CS265" s="55">
        <f t="shared" si="223"/>
        <v>4659160</v>
      </c>
      <c r="CT265" s="388">
        <f t="shared" si="224"/>
        <v>2329580</v>
      </c>
      <c r="CU265" s="389">
        <f t="shared" si="225"/>
        <v>698874</v>
      </c>
      <c r="CV265" s="389">
        <f t="shared" si="226"/>
        <v>1120000</v>
      </c>
      <c r="CW265" s="55">
        <v>0</v>
      </c>
      <c r="CX265" s="389">
        <f t="shared" si="227"/>
        <v>81719782.216000006</v>
      </c>
      <c r="CY265" s="389">
        <f t="shared" si="228"/>
        <v>72912168.215999991</v>
      </c>
      <c r="CZ265" s="389">
        <f t="shared" si="229"/>
        <v>16769798.689679999</v>
      </c>
      <c r="DA265" s="389">
        <f t="shared" si="230"/>
        <v>98489580.905680001</v>
      </c>
      <c r="DB265" s="389">
        <f t="shared" si="231"/>
        <v>100800</v>
      </c>
      <c r="DC265" s="389">
        <f t="shared" si="232"/>
        <v>98590380.905680001</v>
      </c>
      <c r="DD265" s="394">
        <v>0</v>
      </c>
      <c r="DE265" s="389">
        <f t="shared" si="233"/>
        <v>8171978.2216000007</v>
      </c>
      <c r="DF265" s="389">
        <f t="shared" si="234"/>
        <v>4085989.1108000004</v>
      </c>
      <c r="DG265" s="389">
        <f t="shared" si="235"/>
        <v>86332413.573280007</v>
      </c>
      <c r="DH265" s="389">
        <f t="shared" si="236"/>
        <v>7687614</v>
      </c>
      <c r="DI265" s="389">
        <f t="shared" si="237"/>
        <v>78644799.573280007</v>
      </c>
      <c r="DJ265" s="389">
        <f t="shared" si="238"/>
        <v>0</v>
      </c>
      <c r="DL265" s="396">
        <f t="shared" si="239"/>
        <v>6638737.5</v>
      </c>
      <c r="DM265" s="396">
        <f t="shared" si="240"/>
        <v>-1979577.5</v>
      </c>
    </row>
    <row r="266" spans="1:117" s="55" customFormat="1" ht="21" x14ac:dyDescent="0.2">
      <c r="A266" s="191">
        <f t="shared" si="201"/>
        <v>2655495</v>
      </c>
      <c r="B266" s="136">
        <f>'گام اول '!B267</f>
        <v>261</v>
      </c>
      <c r="C266" s="136">
        <f>'گام اول '!C267</f>
        <v>24</v>
      </c>
      <c r="D266" s="136">
        <f>'گام اول '!D267</f>
        <v>13309</v>
      </c>
      <c r="E266" s="136" t="str">
        <f>'گام اول '!E267</f>
        <v>احمد</v>
      </c>
      <c r="F266" s="136" t="str">
        <f>'گام اول '!F267</f>
        <v>سلامت</v>
      </c>
      <c r="G266" s="136" t="str">
        <f>'گام اول '!G267</f>
        <v>نگهبان</v>
      </c>
      <c r="H266" s="136" t="str">
        <f>'گام اول '!H267</f>
        <v>تهران</v>
      </c>
      <c r="I266" s="136" t="str">
        <f>'گام اول '!I267</f>
        <v>121-813-3155510-1</v>
      </c>
      <c r="J266" s="136" t="str">
        <f>'گام اول '!J267</f>
        <v>0058633758</v>
      </c>
      <c r="K266" s="136" t="str">
        <f>'گام اول '!K267</f>
        <v>0097058130</v>
      </c>
      <c r="L266" s="136" t="str">
        <f>'گام اول '!L267</f>
        <v>تهران</v>
      </c>
      <c r="M266" s="136" t="str">
        <f>'گام اول '!M267</f>
        <v>نگهبان</v>
      </c>
      <c r="N266" s="120" t="str">
        <f>'گام اول '!N267</f>
        <v>*</v>
      </c>
      <c r="O266" s="119">
        <f>'گام اول '!O267</f>
        <v>0</v>
      </c>
      <c r="P266" s="121">
        <f>'گام اول '!P267</f>
        <v>0</v>
      </c>
      <c r="Q266" s="358">
        <f>'گام اول '!Q267</f>
        <v>30</v>
      </c>
      <c r="R266" s="358">
        <f>'گام اول '!R267</f>
        <v>120</v>
      </c>
      <c r="S266" s="358">
        <f>'گام اول '!S267</f>
        <v>110</v>
      </c>
      <c r="T266" s="358">
        <f>'گام اول '!T267</f>
        <v>29.33</v>
      </c>
      <c r="U266" s="137">
        <f>'گام اول '!U267</f>
        <v>0</v>
      </c>
      <c r="V266" s="120">
        <f>'گام اول '!W267</f>
        <v>0</v>
      </c>
      <c r="W266" s="121">
        <f>'گام اول '!X267</f>
        <v>0</v>
      </c>
      <c r="X266" s="366">
        <f>'گام اول '!Y267</f>
        <v>0</v>
      </c>
      <c r="Y266" s="366">
        <f>'گام اول '!Z267</f>
        <v>0</v>
      </c>
      <c r="Z266" s="138">
        <f>'گام اول '!AA267</f>
        <v>885165</v>
      </c>
      <c r="AA266" s="138">
        <f>'گام اول '!AB267</f>
        <v>46667</v>
      </c>
      <c r="AB266" s="138">
        <f>'گام اول '!AC267</f>
        <v>931832</v>
      </c>
      <c r="AC266" s="138">
        <f>'گام اول '!AD267</f>
        <v>4500000</v>
      </c>
      <c r="AD266" s="138">
        <f>'گام اول '!AE267</f>
        <v>6000000</v>
      </c>
      <c r="AE266" s="139">
        <f>'گام اول '!AF267</f>
        <v>177895.19999999998</v>
      </c>
      <c r="AF266" s="122">
        <f>'گام اول '!AG267</f>
        <v>26554950</v>
      </c>
      <c r="AG266" s="123">
        <f>'گام اول '!AH267</f>
        <v>1400010</v>
      </c>
      <c r="AH266" s="123">
        <f>'گام اول '!AI267</f>
        <v>21347423.999999996</v>
      </c>
      <c r="AI266" s="123">
        <f>'گام اول '!AJ267</f>
        <v>0</v>
      </c>
      <c r="AJ266" s="123">
        <f>'گام اول '!AK267</f>
        <v>4500000</v>
      </c>
      <c r="AK266" s="123">
        <f>'گام اول '!AL267</f>
        <v>6000000</v>
      </c>
      <c r="AL266" s="123">
        <f>'گام اول '!AM267</f>
        <v>4892117.9999999991</v>
      </c>
      <c r="AM266" s="123">
        <f>'گام اول '!AN267</f>
        <v>5217666.2159999991</v>
      </c>
      <c r="AN266" s="123">
        <f>'گام اول '!AO267</f>
        <v>0</v>
      </c>
      <c r="AO266" s="123">
        <f>'گام اول '!AP267</f>
        <v>3000000</v>
      </c>
      <c r="AP266" s="123">
        <f>'گام اول '!AQ267</f>
        <v>0</v>
      </c>
      <c r="AQ266" s="123">
        <f>'گام اول '!AR267</f>
        <v>0</v>
      </c>
      <c r="AR266" s="123">
        <f>'گام اول '!AS267</f>
        <v>0</v>
      </c>
      <c r="AS266" s="375">
        <f>'گام اول '!AT267</f>
        <v>0</v>
      </c>
      <c r="AT266" s="368">
        <f t="shared" si="202"/>
        <v>72912168.216000006</v>
      </c>
      <c r="AU266" s="173">
        <f>'گام اول '!AV267</f>
        <v>54308316.440880008</v>
      </c>
      <c r="AV266" s="141">
        <f>'گام اول '!AW267</f>
        <v>72912168.215999991</v>
      </c>
      <c r="AW266" s="142">
        <f t="shared" si="203"/>
        <v>5103851.7751199994</v>
      </c>
      <c r="AX266" s="75">
        <f t="shared" si="204"/>
        <v>1430831.644088001</v>
      </c>
      <c r="AY266" s="142">
        <f>'گام اول '!AZ267</f>
        <v>0</v>
      </c>
      <c r="AZ266" s="142">
        <f>'گام اول '!BA267</f>
        <v>0</v>
      </c>
      <c r="BA266" s="142">
        <f>'گام اول '!BB267</f>
        <v>0</v>
      </c>
      <c r="BB266" s="142">
        <f>'گام اول '!BC267</f>
        <v>0</v>
      </c>
      <c r="BC266" s="142">
        <f>'گام اول '!BD267</f>
        <v>0</v>
      </c>
      <c r="BD266" s="142">
        <f>'گام اول '!BE267</f>
        <v>0</v>
      </c>
      <c r="BE266" s="142">
        <f>'گام اول '!BF267</f>
        <v>0</v>
      </c>
      <c r="BF266" s="143">
        <f t="shared" si="205"/>
        <v>6534683.4192080004</v>
      </c>
      <c r="BG266" s="140">
        <f t="shared" si="206"/>
        <v>66377484</v>
      </c>
      <c r="BH266" s="144">
        <f t="shared" si="207"/>
        <v>72912168.216000006</v>
      </c>
      <c r="BI266" s="127">
        <f t="shared" si="200"/>
        <v>4659160</v>
      </c>
      <c r="BJ266" s="145">
        <f t="shared" si="208"/>
        <v>2329580</v>
      </c>
      <c r="BK266" s="145">
        <f t="shared" si="209"/>
        <v>698874</v>
      </c>
      <c r="BL266" s="146">
        <f t="shared" si="210"/>
        <v>1120000</v>
      </c>
      <c r="BM266" s="379">
        <v>0</v>
      </c>
      <c r="BN266" s="147">
        <f t="shared" si="211"/>
        <v>81719782.216000006</v>
      </c>
      <c r="BO266" s="148">
        <f t="shared" si="212"/>
        <v>72912168.215999991</v>
      </c>
      <c r="BP266" s="149">
        <f t="shared" si="213"/>
        <v>16769798.689679999</v>
      </c>
      <c r="BQ266" s="150">
        <f t="shared" si="214"/>
        <v>98489580.905680001</v>
      </c>
      <c r="BR266" s="151">
        <f t="shared" si="215"/>
        <v>100800</v>
      </c>
      <c r="BS266" s="147">
        <f t="shared" si="216"/>
        <v>98590380.905680001</v>
      </c>
      <c r="BT266" s="135">
        <v>0</v>
      </c>
      <c r="BU266" s="148">
        <f t="shared" si="217"/>
        <v>8171978.2216000007</v>
      </c>
      <c r="BV266" s="152">
        <f t="shared" si="218"/>
        <v>4085989.1108000004</v>
      </c>
      <c r="BW266" s="133">
        <f t="shared" si="219"/>
        <v>86332413.573280007</v>
      </c>
      <c r="BX266" s="147">
        <f t="shared" si="220"/>
        <v>7687614</v>
      </c>
      <c r="BY266" s="134">
        <f t="shared" si="221"/>
        <v>78644799.573280007</v>
      </c>
      <c r="CD266" s="388">
        <f>'گام اول '!AU267</f>
        <v>72912168.216000006</v>
      </c>
      <c r="CE266" s="389">
        <f>'گام اول '!AV267</f>
        <v>54308316.440880008</v>
      </c>
      <c r="CF266" s="389">
        <f>'گام اول '!AW267</f>
        <v>72912168.215999991</v>
      </c>
      <c r="CG266" s="389">
        <f>'گام اول '!AX267</f>
        <v>5103851.7751199994</v>
      </c>
      <c r="CH266" s="389">
        <f>'گام اول '!AY267</f>
        <v>1430831.644088001</v>
      </c>
      <c r="CI266" s="389">
        <f>'گام اول '!AZ267</f>
        <v>0</v>
      </c>
      <c r="CJ266" s="389">
        <f>'گام اول '!BA267</f>
        <v>0</v>
      </c>
      <c r="CK266" s="389">
        <f>'گام اول '!BB267</f>
        <v>0</v>
      </c>
      <c r="CL266" s="389">
        <f>'گام اول '!BC267</f>
        <v>0</v>
      </c>
      <c r="CM266" s="389">
        <f>'گام اول '!BD267</f>
        <v>0</v>
      </c>
      <c r="CN266" s="389">
        <f>'گام اول '!BE267</f>
        <v>0</v>
      </c>
      <c r="CO266" s="389">
        <f>'گام اول '!BF267</f>
        <v>0</v>
      </c>
      <c r="CP266" s="389">
        <f>'گام اول '!BG267</f>
        <v>6534683.4192080004</v>
      </c>
      <c r="CQ266" s="389">
        <f>'گام اول '!BH267</f>
        <v>66377484</v>
      </c>
      <c r="CR266" s="389">
        <f t="shared" si="222"/>
        <v>72912168.216000006</v>
      </c>
      <c r="CS266" s="55">
        <f t="shared" si="223"/>
        <v>4659160</v>
      </c>
      <c r="CT266" s="388">
        <f t="shared" si="224"/>
        <v>2329580</v>
      </c>
      <c r="CU266" s="389">
        <f t="shared" si="225"/>
        <v>698874</v>
      </c>
      <c r="CV266" s="389">
        <f t="shared" si="226"/>
        <v>1120000</v>
      </c>
      <c r="CW266" s="55">
        <v>0</v>
      </c>
      <c r="CX266" s="389">
        <f t="shared" si="227"/>
        <v>81719782.216000006</v>
      </c>
      <c r="CY266" s="389">
        <f t="shared" si="228"/>
        <v>72912168.215999991</v>
      </c>
      <c r="CZ266" s="389">
        <f t="shared" si="229"/>
        <v>16769798.689679999</v>
      </c>
      <c r="DA266" s="389">
        <f t="shared" si="230"/>
        <v>98489580.905680001</v>
      </c>
      <c r="DB266" s="389">
        <f t="shared" si="231"/>
        <v>100800</v>
      </c>
      <c r="DC266" s="389">
        <f t="shared" si="232"/>
        <v>98590380.905680001</v>
      </c>
      <c r="DD266" s="394">
        <v>0</v>
      </c>
      <c r="DE266" s="389">
        <f t="shared" si="233"/>
        <v>8171978.2216000007</v>
      </c>
      <c r="DF266" s="389">
        <f t="shared" si="234"/>
        <v>4085989.1108000004</v>
      </c>
      <c r="DG266" s="389">
        <f t="shared" si="235"/>
        <v>86332413.573280007</v>
      </c>
      <c r="DH266" s="389">
        <f t="shared" si="236"/>
        <v>7687614</v>
      </c>
      <c r="DI266" s="389">
        <f t="shared" si="237"/>
        <v>78644799.573280007</v>
      </c>
      <c r="DJ266" s="389">
        <f t="shared" si="238"/>
        <v>0</v>
      </c>
      <c r="DL266" s="396">
        <f t="shared" si="239"/>
        <v>6638737.5</v>
      </c>
      <c r="DM266" s="396">
        <f t="shared" si="240"/>
        <v>-1979577.5</v>
      </c>
    </row>
    <row r="267" spans="1:117" s="55" customFormat="1" ht="21" x14ac:dyDescent="0.2">
      <c r="A267" s="191">
        <f t="shared" si="201"/>
        <v>2655495</v>
      </c>
      <c r="B267" s="136">
        <f>'گام اول '!B268</f>
        <v>262</v>
      </c>
      <c r="C267" s="136">
        <f>'گام اول '!C268</f>
        <v>25</v>
      </c>
      <c r="D267" s="136">
        <f>'گام اول '!D268</f>
        <v>13312</v>
      </c>
      <c r="E267" s="136" t="str">
        <f>'گام اول '!E268</f>
        <v>سعید</v>
      </c>
      <c r="F267" s="136" t="str">
        <f>'گام اول '!F268</f>
        <v>شهروس وند</v>
      </c>
      <c r="G267" s="136" t="str">
        <f>'گام اول '!G268</f>
        <v>نگهبان</v>
      </c>
      <c r="H267" s="136" t="str">
        <f>'گام اول '!H268</f>
        <v>تهران</v>
      </c>
      <c r="I267" s="136" t="str">
        <f>'گام اول '!I268</f>
        <v>121-813-3035618-1</v>
      </c>
      <c r="J267" s="136" t="str">
        <f>'گام اول '!J268</f>
        <v>4172880681</v>
      </c>
      <c r="K267" s="136" t="str">
        <f>'گام اول '!K268</f>
        <v>002215437</v>
      </c>
      <c r="L267" s="136" t="str">
        <f>'گام اول '!L268</f>
        <v>تهران</v>
      </c>
      <c r="M267" s="136" t="str">
        <f>'گام اول '!M268</f>
        <v>نگهبان</v>
      </c>
      <c r="N267" s="120" t="str">
        <f>'گام اول '!N268</f>
        <v>*</v>
      </c>
      <c r="O267" s="119">
        <f>'گام اول '!O268</f>
        <v>0</v>
      </c>
      <c r="P267" s="121">
        <f>'گام اول '!P268</f>
        <v>0</v>
      </c>
      <c r="Q267" s="358">
        <f>'گام اول '!Q268</f>
        <v>30</v>
      </c>
      <c r="R267" s="358">
        <f>'گام اول '!R268</f>
        <v>120</v>
      </c>
      <c r="S267" s="358">
        <f>'گام اول '!S268</f>
        <v>110</v>
      </c>
      <c r="T267" s="358">
        <f>'گام اول '!T268</f>
        <v>29.33</v>
      </c>
      <c r="U267" s="137">
        <f>'گام اول '!U268</f>
        <v>0</v>
      </c>
      <c r="V267" s="120">
        <f>'گام اول '!W268</f>
        <v>0</v>
      </c>
      <c r="W267" s="121">
        <f>'گام اول '!X268</f>
        <v>0</v>
      </c>
      <c r="X267" s="366">
        <f>'گام اول '!Y268</f>
        <v>0</v>
      </c>
      <c r="Y267" s="366">
        <f>'گام اول '!Z268</f>
        <v>0</v>
      </c>
      <c r="Z267" s="138">
        <f>'گام اول '!AA268</f>
        <v>885165</v>
      </c>
      <c r="AA267" s="138">
        <f>'گام اول '!AB268</f>
        <v>46667</v>
      </c>
      <c r="AB267" s="138">
        <f>'گام اول '!AC268</f>
        <v>931832</v>
      </c>
      <c r="AC267" s="138">
        <f>'گام اول '!AD268</f>
        <v>4500000</v>
      </c>
      <c r="AD267" s="138">
        <f>'گام اول '!AE268</f>
        <v>6000000</v>
      </c>
      <c r="AE267" s="139">
        <f>'گام اول '!AF268</f>
        <v>177895.19999999998</v>
      </c>
      <c r="AF267" s="122">
        <f>'گام اول '!AG268</f>
        <v>26554950</v>
      </c>
      <c r="AG267" s="123">
        <f>'گام اول '!AH268</f>
        <v>1400010</v>
      </c>
      <c r="AH267" s="123">
        <f>'گام اول '!AI268</f>
        <v>21347423.999999996</v>
      </c>
      <c r="AI267" s="123">
        <f>'گام اول '!AJ268</f>
        <v>0</v>
      </c>
      <c r="AJ267" s="123">
        <f>'گام اول '!AK268</f>
        <v>4500000</v>
      </c>
      <c r="AK267" s="123">
        <f>'گام اول '!AL268</f>
        <v>6000000</v>
      </c>
      <c r="AL267" s="123">
        <f>'گام اول '!AM268</f>
        <v>4892117.9999999991</v>
      </c>
      <c r="AM267" s="123">
        <f>'گام اول '!AN268</f>
        <v>5217666.2159999991</v>
      </c>
      <c r="AN267" s="123">
        <f>'گام اول '!AO268</f>
        <v>0</v>
      </c>
      <c r="AO267" s="123">
        <f>'گام اول '!AP268</f>
        <v>3000000</v>
      </c>
      <c r="AP267" s="123">
        <f>'گام اول '!AQ268</f>
        <v>0</v>
      </c>
      <c r="AQ267" s="123">
        <f>'گام اول '!AR268</f>
        <v>0</v>
      </c>
      <c r="AR267" s="123">
        <f>'گام اول '!AS268</f>
        <v>0</v>
      </c>
      <c r="AS267" s="375">
        <f>'گام اول '!AT268</f>
        <v>0</v>
      </c>
      <c r="AT267" s="368">
        <f t="shared" si="202"/>
        <v>72912168.216000006</v>
      </c>
      <c r="AU267" s="173">
        <f>'گام اول '!AV268</f>
        <v>54308316.440880008</v>
      </c>
      <c r="AV267" s="141">
        <f>'گام اول '!AW268</f>
        <v>72912168.215999991</v>
      </c>
      <c r="AW267" s="142">
        <f t="shared" si="203"/>
        <v>5103851.7751199994</v>
      </c>
      <c r="AX267" s="75">
        <f t="shared" si="204"/>
        <v>1430831.644088001</v>
      </c>
      <c r="AY267" s="142">
        <f>'گام اول '!AZ268</f>
        <v>0</v>
      </c>
      <c r="AZ267" s="142">
        <f>'گام اول '!BA268</f>
        <v>0</v>
      </c>
      <c r="BA267" s="142">
        <f>'گام اول '!BB268</f>
        <v>0</v>
      </c>
      <c r="BB267" s="142">
        <f>'گام اول '!BC268</f>
        <v>0</v>
      </c>
      <c r="BC267" s="142">
        <f>'گام اول '!BD268</f>
        <v>0</v>
      </c>
      <c r="BD267" s="142">
        <f>'گام اول '!BE268</f>
        <v>0</v>
      </c>
      <c r="BE267" s="142">
        <f>'گام اول '!BF268</f>
        <v>0</v>
      </c>
      <c r="BF267" s="143">
        <f t="shared" si="205"/>
        <v>6534683.4192080004</v>
      </c>
      <c r="BG267" s="140">
        <f t="shared" si="206"/>
        <v>66377484</v>
      </c>
      <c r="BH267" s="144">
        <f t="shared" si="207"/>
        <v>72912168.216000006</v>
      </c>
      <c r="BI267" s="127">
        <f t="shared" si="200"/>
        <v>4659160</v>
      </c>
      <c r="BJ267" s="145">
        <f t="shared" si="208"/>
        <v>2329580</v>
      </c>
      <c r="BK267" s="145">
        <f t="shared" si="209"/>
        <v>698874</v>
      </c>
      <c r="BL267" s="146">
        <f t="shared" si="210"/>
        <v>1120000</v>
      </c>
      <c r="BM267" s="379">
        <v>0</v>
      </c>
      <c r="BN267" s="147">
        <f t="shared" si="211"/>
        <v>81719782.216000006</v>
      </c>
      <c r="BO267" s="148">
        <f t="shared" si="212"/>
        <v>72912168.215999991</v>
      </c>
      <c r="BP267" s="149">
        <f t="shared" si="213"/>
        <v>16769798.689679999</v>
      </c>
      <c r="BQ267" s="150">
        <f t="shared" si="214"/>
        <v>98489580.905680001</v>
      </c>
      <c r="BR267" s="151">
        <f t="shared" si="215"/>
        <v>100800</v>
      </c>
      <c r="BS267" s="147">
        <f t="shared" si="216"/>
        <v>98590380.905680001</v>
      </c>
      <c r="BT267" s="135">
        <v>0</v>
      </c>
      <c r="BU267" s="148">
        <f t="shared" si="217"/>
        <v>8171978.2216000007</v>
      </c>
      <c r="BV267" s="152">
        <f t="shared" si="218"/>
        <v>4085989.1108000004</v>
      </c>
      <c r="BW267" s="133">
        <f t="shared" si="219"/>
        <v>86332413.573280007</v>
      </c>
      <c r="BX267" s="147">
        <f t="shared" si="220"/>
        <v>7687614</v>
      </c>
      <c r="BY267" s="134">
        <f t="shared" si="221"/>
        <v>78644799.573280007</v>
      </c>
      <c r="CD267" s="388">
        <f>'گام اول '!AU268</f>
        <v>72912168.216000006</v>
      </c>
      <c r="CE267" s="389">
        <f>'گام اول '!AV268</f>
        <v>54308316.440880008</v>
      </c>
      <c r="CF267" s="389">
        <f>'گام اول '!AW268</f>
        <v>72912168.215999991</v>
      </c>
      <c r="CG267" s="389">
        <f>'گام اول '!AX268</f>
        <v>5103851.7751199994</v>
      </c>
      <c r="CH267" s="389">
        <f>'گام اول '!AY268</f>
        <v>1430831.644088001</v>
      </c>
      <c r="CI267" s="389">
        <f>'گام اول '!AZ268</f>
        <v>0</v>
      </c>
      <c r="CJ267" s="389">
        <f>'گام اول '!BA268</f>
        <v>0</v>
      </c>
      <c r="CK267" s="389">
        <f>'گام اول '!BB268</f>
        <v>0</v>
      </c>
      <c r="CL267" s="389">
        <f>'گام اول '!BC268</f>
        <v>0</v>
      </c>
      <c r="CM267" s="389">
        <f>'گام اول '!BD268</f>
        <v>0</v>
      </c>
      <c r="CN267" s="389">
        <f>'گام اول '!BE268</f>
        <v>0</v>
      </c>
      <c r="CO267" s="389">
        <f>'گام اول '!BF268</f>
        <v>0</v>
      </c>
      <c r="CP267" s="389">
        <f>'گام اول '!BG268</f>
        <v>6534683.4192080004</v>
      </c>
      <c r="CQ267" s="389">
        <f>'گام اول '!BH268</f>
        <v>66377484</v>
      </c>
      <c r="CR267" s="389">
        <f t="shared" si="222"/>
        <v>72912168.216000006</v>
      </c>
      <c r="CS267" s="55">
        <f t="shared" si="223"/>
        <v>4659160</v>
      </c>
      <c r="CT267" s="388">
        <f t="shared" si="224"/>
        <v>2329580</v>
      </c>
      <c r="CU267" s="389">
        <f t="shared" si="225"/>
        <v>698874</v>
      </c>
      <c r="CV267" s="389">
        <f t="shared" si="226"/>
        <v>1120000</v>
      </c>
      <c r="CW267" s="55">
        <v>0</v>
      </c>
      <c r="CX267" s="389">
        <f t="shared" si="227"/>
        <v>81719782.216000006</v>
      </c>
      <c r="CY267" s="389">
        <f t="shared" si="228"/>
        <v>72912168.215999991</v>
      </c>
      <c r="CZ267" s="389">
        <f t="shared" si="229"/>
        <v>16769798.689679999</v>
      </c>
      <c r="DA267" s="389">
        <f t="shared" si="230"/>
        <v>98489580.905680001</v>
      </c>
      <c r="DB267" s="389">
        <f t="shared" si="231"/>
        <v>100800</v>
      </c>
      <c r="DC267" s="389">
        <f t="shared" si="232"/>
        <v>98590380.905680001</v>
      </c>
      <c r="DD267" s="394">
        <v>0</v>
      </c>
      <c r="DE267" s="389">
        <f t="shared" si="233"/>
        <v>8171978.2216000007</v>
      </c>
      <c r="DF267" s="389">
        <f t="shared" si="234"/>
        <v>4085989.1108000004</v>
      </c>
      <c r="DG267" s="389">
        <f t="shared" si="235"/>
        <v>86332413.573280007</v>
      </c>
      <c r="DH267" s="389">
        <f t="shared" si="236"/>
        <v>7687614</v>
      </c>
      <c r="DI267" s="389">
        <f t="shared" si="237"/>
        <v>78644799.573280007</v>
      </c>
      <c r="DJ267" s="389">
        <f t="shared" si="238"/>
        <v>0</v>
      </c>
      <c r="DL267" s="396">
        <f t="shared" si="239"/>
        <v>6638737.5</v>
      </c>
      <c r="DM267" s="396">
        <f t="shared" si="240"/>
        <v>-1979577.5</v>
      </c>
    </row>
    <row r="268" spans="1:117" s="55" customFormat="1" ht="21" x14ac:dyDescent="0.2">
      <c r="A268" s="191">
        <f t="shared" si="201"/>
        <v>2655495</v>
      </c>
      <c r="B268" s="136">
        <f>'گام اول '!B269</f>
        <v>263</v>
      </c>
      <c r="C268" s="136">
        <f>'گام اول '!C269</f>
        <v>26</v>
      </c>
      <c r="D268" s="136">
        <f>'گام اول '!D269</f>
        <v>13332</v>
      </c>
      <c r="E268" s="136" t="str">
        <f>'گام اول '!E269</f>
        <v>سلطانعلی</v>
      </c>
      <c r="F268" s="136" t="str">
        <f>'گام اول '!F269</f>
        <v>عبدالهی مقدم لاهرودی</v>
      </c>
      <c r="G268" s="136" t="str">
        <f>'گام اول '!G269</f>
        <v>نگهبان</v>
      </c>
      <c r="H268" s="136" t="str">
        <f>'گام اول '!H269</f>
        <v>تهران</v>
      </c>
      <c r="I268" s="136" t="str">
        <f>'گام اول '!I269</f>
        <v>121-800-1279877-1</v>
      </c>
      <c r="J268" s="136" t="str">
        <f>'گام اول '!J269</f>
        <v>1671235827</v>
      </c>
      <c r="K268" s="136" t="str">
        <f>'گام اول '!K269</f>
        <v>0010142190</v>
      </c>
      <c r="L268" s="136">
        <f>'گام اول '!L269</f>
        <v>0</v>
      </c>
      <c r="M268" s="136" t="str">
        <f>'گام اول '!M269</f>
        <v>نگهبان</v>
      </c>
      <c r="N268" s="120">
        <f>'گام اول '!N269</f>
        <v>0</v>
      </c>
      <c r="O268" s="119">
        <f>'گام اول '!O269</f>
        <v>0</v>
      </c>
      <c r="P268" s="121" t="str">
        <f>'گام اول '!P269</f>
        <v>*</v>
      </c>
      <c r="Q268" s="358">
        <f>'گام اول '!Q269</f>
        <v>30</v>
      </c>
      <c r="R268" s="358">
        <f>'گام اول '!R269</f>
        <v>120</v>
      </c>
      <c r="S268" s="358">
        <f>'گام اول '!S269</f>
        <v>220</v>
      </c>
      <c r="T268" s="358">
        <f>'گام اول '!T269</f>
        <v>29.33</v>
      </c>
      <c r="U268" s="137">
        <f>'گام اول '!U269</f>
        <v>0</v>
      </c>
      <c r="V268" s="120">
        <f>'گام اول '!W269</f>
        <v>0</v>
      </c>
      <c r="W268" s="121">
        <f>'گام اول '!X269</f>
        <v>0</v>
      </c>
      <c r="X268" s="366">
        <f>'گام اول '!Y269</f>
        <v>0</v>
      </c>
      <c r="Y268" s="366">
        <f>'گام اول '!Z269</f>
        <v>0</v>
      </c>
      <c r="Z268" s="138">
        <f>'گام اول '!AA269</f>
        <v>885165</v>
      </c>
      <c r="AA268" s="138">
        <f>'گام اول '!AB269</f>
        <v>0</v>
      </c>
      <c r="AB268" s="138">
        <f>'گام اول '!AC269</f>
        <v>885165</v>
      </c>
      <c r="AC268" s="138">
        <f>'گام اول '!AD269</f>
        <v>4500000</v>
      </c>
      <c r="AD268" s="138">
        <f>'گام اول '!AE269</f>
        <v>6000000</v>
      </c>
      <c r="AE268" s="139">
        <f>'گام اول '!AF269</f>
        <v>168986.04545454544</v>
      </c>
      <c r="AF268" s="122">
        <f>'گام اول '!AG269</f>
        <v>26554950</v>
      </c>
      <c r="AG268" s="123">
        <f>'گام اول '!AH269</f>
        <v>0</v>
      </c>
      <c r="AH268" s="123">
        <f>'گام اول '!AI269</f>
        <v>20278325.454545453</v>
      </c>
      <c r="AI268" s="123">
        <f>'گام اول '!AJ269</f>
        <v>0</v>
      </c>
      <c r="AJ268" s="123">
        <f>'گام اول '!AK269</f>
        <v>4500000</v>
      </c>
      <c r="AK268" s="123">
        <f>'گام اول '!AL269</f>
        <v>6000000</v>
      </c>
      <c r="AL268" s="123">
        <f>'گام اول '!AM269</f>
        <v>9294232.5</v>
      </c>
      <c r="AM268" s="123">
        <f>'گام اول '!AN269</f>
        <v>4956360.7131818179</v>
      </c>
      <c r="AN268" s="123">
        <f>'گام اول '!AO269</f>
        <v>0</v>
      </c>
      <c r="AO268" s="123">
        <f>'گام اول '!AP269</f>
        <v>6000000</v>
      </c>
      <c r="AP268" s="123">
        <f>'گام اول '!AQ269</f>
        <v>0</v>
      </c>
      <c r="AQ268" s="123">
        <f>'گام اول '!AR269</f>
        <v>0</v>
      </c>
      <c r="AR268" s="123">
        <f>'گام اول '!AS269</f>
        <v>0</v>
      </c>
      <c r="AS268" s="375">
        <f>'گام اول '!AT269</f>
        <v>0</v>
      </c>
      <c r="AT268" s="368">
        <f t="shared" si="202"/>
        <v>77583868.667727277</v>
      </c>
      <c r="AU268" s="173">
        <f>'گام اول '!AV269</f>
        <v>55652997.860986367</v>
      </c>
      <c r="AV268" s="141">
        <f>'گام اول '!AW269</f>
        <v>77583868.667727262</v>
      </c>
      <c r="AW268" s="142">
        <f t="shared" si="203"/>
        <v>5430870.8067409089</v>
      </c>
      <c r="AX268" s="75">
        <f t="shared" si="204"/>
        <v>1565299.7860986367</v>
      </c>
      <c r="AY268" s="142">
        <f>'گام اول '!AZ269</f>
        <v>0</v>
      </c>
      <c r="AZ268" s="142">
        <f>'گام اول '!BA269</f>
        <v>0</v>
      </c>
      <c r="BA268" s="142">
        <f>'گام اول '!BB269</f>
        <v>0</v>
      </c>
      <c r="BB268" s="142">
        <f>'گام اول '!BC269</f>
        <v>0</v>
      </c>
      <c r="BC268" s="142">
        <f>'گام اول '!BD269</f>
        <v>0</v>
      </c>
      <c r="BD268" s="142">
        <f>'گام اول '!BE269</f>
        <v>0</v>
      </c>
      <c r="BE268" s="142">
        <f>'گام اول '!BF269</f>
        <v>0</v>
      </c>
      <c r="BF268" s="143">
        <f t="shared" si="205"/>
        <v>6996170.5928395456</v>
      </c>
      <c r="BG268" s="140">
        <f t="shared" si="206"/>
        <v>70587698</v>
      </c>
      <c r="BH268" s="144">
        <f t="shared" si="207"/>
        <v>77583868.667727277</v>
      </c>
      <c r="BI268" s="127">
        <f t="shared" si="200"/>
        <v>4425825</v>
      </c>
      <c r="BJ268" s="145">
        <f t="shared" si="208"/>
        <v>2212912.5</v>
      </c>
      <c r="BK268" s="145">
        <f t="shared" si="209"/>
        <v>663873.75</v>
      </c>
      <c r="BL268" s="146">
        <f t="shared" si="210"/>
        <v>1120000</v>
      </c>
      <c r="BM268" s="379">
        <v>0</v>
      </c>
      <c r="BN268" s="147">
        <f t="shared" si="211"/>
        <v>86006479.917727277</v>
      </c>
      <c r="BO268" s="148">
        <f t="shared" si="212"/>
        <v>77583868.667727262</v>
      </c>
      <c r="BP268" s="149">
        <f t="shared" si="213"/>
        <v>17844289.793577272</v>
      </c>
      <c r="BQ268" s="150">
        <f t="shared" si="214"/>
        <v>103850769.71130455</v>
      </c>
      <c r="BR268" s="151">
        <f t="shared" si="215"/>
        <v>100800</v>
      </c>
      <c r="BS268" s="147">
        <f t="shared" si="216"/>
        <v>103951569.71130455</v>
      </c>
      <c r="BT268" s="135">
        <v>0</v>
      </c>
      <c r="BU268" s="148">
        <f t="shared" si="217"/>
        <v>8600647.991772728</v>
      </c>
      <c r="BV268" s="152">
        <f t="shared" si="218"/>
        <v>4300323.995886364</v>
      </c>
      <c r="BW268" s="133">
        <f t="shared" si="219"/>
        <v>91050597.723645449</v>
      </c>
      <c r="BX268" s="147">
        <f t="shared" si="220"/>
        <v>7302611.25</v>
      </c>
      <c r="BY268" s="134">
        <f t="shared" si="221"/>
        <v>83747986.473645449</v>
      </c>
      <c r="CD268" s="388">
        <f>'گام اول '!AU269</f>
        <v>77583868.667727277</v>
      </c>
      <c r="CE268" s="389">
        <f>'گام اول '!AV269</f>
        <v>55652997.860986367</v>
      </c>
      <c r="CF268" s="389">
        <f>'گام اول '!AW269</f>
        <v>77583868.667727262</v>
      </c>
      <c r="CG268" s="389">
        <f>'گام اول '!AX269</f>
        <v>5430870.8067409089</v>
      </c>
      <c r="CH268" s="389">
        <f>'گام اول '!AY269</f>
        <v>1565299.7860986367</v>
      </c>
      <c r="CI268" s="389">
        <f>'گام اول '!AZ269</f>
        <v>0</v>
      </c>
      <c r="CJ268" s="389">
        <f>'گام اول '!BA269</f>
        <v>0</v>
      </c>
      <c r="CK268" s="389">
        <f>'گام اول '!BB269</f>
        <v>0</v>
      </c>
      <c r="CL268" s="389">
        <f>'گام اول '!BC269</f>
        <v>0</v>
      </c>
      <c r="CM268" s="389">
        <f>'گام اول '!BD269</f>
        <v>0</v>
      </c>
      <c r="CN268" s="389">
        <f>'گام اول '!BE269</f>
        <v>0</v>
      </c>
      <c r="CO268" s="389">
        <f>'گام اول '!BF269</f>
        <v>0</v>
      </c>
      <c r="CP268" s="389">
        <f>'گام اول '!BG269</f>
        <v>6996170.5928395456</v>
      </c>
      <c r="CQ268" s="389">
        <f>'گام اول '!BH269</f>
        <v>70587698</v>
      </c>
      <c r="CR268" s="389">
        <f t="shared" si="222"/>
        <v>77583868.667727277</v>
      </c>
      <c r="CS268" s="55">
        <f t="shared" si="223"/>
        <v>4425825</v>
      </c>
      <c r="CT268" s="388">
        <f t="shared" si="224"/>
        <v>2212912.5</v>
      </c>
      <c r="CU268" s="389">
        <f t="shared" si="225"/>
        <v>663873.75</v>
      </c>
      <c r="CV268" s="389">
        <f t="shared" si="226"/>
        <v>1120000</v>
      </c>
      <c r="CW268" s="55">
        <v>0</v>
      </c>
      <c r="CX268" s="389">
        <f t="shared" si="227"/>
        <v>86006479.917727277</v>
      </c>
      <c r="CY268" s="389">
        <f t="shared" si="228"/>
        <v>77583868.667727262</v>
      </c>
      <c r="CZ268" s="389">
        <f t="shared" si="229"/>
        <v>17844289.793577272</v>
      </c>
      <c r="DA268" s="389">
        <f t="shared" si="230"/>
        <v>103850769.71130455</v>
      </c>
      <c r="DB268" s="389">
        <f t="shared" si="231"/>
        <v>100800</v>
      </c>
      <c r="DC268" s="389">
        <f t="shared" si="232"/>
        <v>103951569.71130455</v>
      </c>
      <c r="DD268" s="394">
        <v>0</v>
      </c>
      <c r="DE268" s="389">
        <f t="shared" si="233"/>
        <v>8600647.991772728</v>
      </c>
      <c r="DF268" s="389">
        <f t="shared" si="234"/>
        <v>4300323.995886364</v>
      </c>
      <c r="DG268" s="389">
        <f t="shared" si="235"/>
        <v>91050597.723645449</v>
      </c>
      <c r="DH268" s="389">
        <f t="shared" si="236"/>
        <v>7302611.25</v>
      </c>
      <c r="DI268" s="389">
        <f t="shared" si="237"/>
        <v>83747986.473645449</v>
      </c>
      <c r="DJ268" s="389">
        <f t="shared" si="238"/>
        <v>0</v>
      </c>
      <c r="DL268" s="396">
        <f t="shared" si="239"/>
        <v>6638737.5</v>
      </c>
      <c r="DM268" s="396">
        <f t="shared" si="240"/>
        <v>-2212912.5</v>
      </c>
    </row>
    <row r="269" spans="1:117" s="55" customFormat="1" ht="21" x14ac:dyDescent="0.2">
      <c r="A269" s="191">
        <f t="shared" si="201"/>
        <v>2655495</v>
      </c>
      <c r="B269" s="136">
        <f>'گام اول '!B270</f>
        <v>264</v>
      </c>
      <c r="C269" s="136">
        <f>'گام اول '!C270</f>
        <v>27</v>
      </c>
      <c r="D269" s="136">
        <f>'گام اول '!D270</f>
        <v>13222</v>
      </c>
      <c r="E269" s="136" t="str">
        <f>'گام اول '!E270</f>
        <v>سیاوش</v>
      </c>
      <c r="F269" s="136" t="str">
        <f>'گام اول '!F270</f>
        <v>عاصی عثماوندانی</v>
      </c>
      <c r="G269" s="136" t="str">
        <f>'گام اول '!G270</f>
        <v>نگهبان</v>
      </c>
      <c r="H269" s="136" t="str">
        <f>'گام اول '!H270</f>
        <v>تهران</v>
      </c>
      <c r="I269" s="136" t="str">
        <f>'گام اول '!I270</f>
        <v>154-813-3098698-1</v>
      </c>
      <c r="J269" s="136">
        <f>'گام اول '!J270</f>
        <v>5699226036</v>
      </c>
      <c r="K269" s="136" t="str">
        <f>'گام اول '!K270</f>
        <v>0019120551</v>
      </c>
      <c r="L269" s="136" t="str">
        <f>'گام اول '!L270</f>
        <v>تهران</v>
      </c>
      <c r="M269" s="136" t="str">
        <f>'گام اول '!M270</f>
        <v>نگهبان</v>
      </c>
      <c r="N269" s="120" t="str">
        <f>'گام اول '!N270</f>
        <v>*</v>
      </c>
      <c r="O269" s="119">
        <f>'گام اول '!O270</f>
        <v>0</v>
      </c>
      <c r="P269" s="121">
        <f>'گام اول '!P270</f>
        <v>0</v>
      </c>
      <c r="Q269" s="358">
        <f>'گام اول '!Q270</f>
        <v>30</v>
      </c>
      <c r="R269" s="358">
        <f>'گام اول '!R270</f>
        <v>120</v>
      </c>
      <c r="S269" s="358">
        <f>'گام اول '!S270</f>
        <v>110</v>
      </c>
      <c r="T269" s="358">
        <f>'گام اول '!T270</f>
        <v>29.33</v>
      </c>
      <c r="U269" s="137">
        <f>'گام اول '!U270</f>
        <v>0</v>
      </c>
      <c r="V269" s="120">
        <f>'گام اول '!W270</f>
        <v>0</v>
      </c>
      <c r="W269" s="121">
        <f>'گام اول '!X270</f>
        <v>0</v>
      </c>
      <c r="X269" s="366">
        <f>'گام اول '!Y270</f>
        <v>1</v>
      </c>
      <c r="Y269" s="366">
        <f>'گام اول '!Z270</f>
        <v>1</v>
      </c>
      <c r="Z269" s="138">
        <f>'گام اول '!AA270</f>
        <v>885165</v>
      </c>
      <c r="AA269" s="138">
        <f>'گام اول '!AB270</f>
        <v>46667</v>
      </c>
      <c r="AB269" s="138">
        <f>'گام اول '!AC270</f>
        <v>931832</v>
      </c>
      <c r="AC269" s="138">
        <f>'گام اول '!AD270</f>
        <v>4500000</v>
      </c>
      <c r="AD269" s="138">
        <f>'گام اول '!AE270</f>
        <v>6000000</v>
      </c>
      <c r="AE269" s="139">
        <f>'گام اول '!AF270</f>
        <v>177895.19999999998</v>
      </c>
      <c r="AF269" s="122">
        <f>'گام اول '!AG270</f>
        <v>26554950</v>
      </c>
      <c r="AG269" s="123">
        <f>'گام اول '!AH270</f>
        <v>1400010</v>
      </c>
      <c r="AH269" s="123">
        <f>'گام اول '!AI270</f>
        <v>21347423.999999996</v>
      </c>
      <c r="AI269" s="123">
        <f>'گام اول '!AJ270</f>
        <v>2655495</v>
      </c>
      <c r="AJ269" s="123">
        <f>'گام اول '!AK270</f>
        <v>4500000</v>
      </c>
      <c r="AK269" s="123">
        <f>'گام اول '!AL270</f>
        <v>6000000</v>
      </c>
      <c r="AL269" s="123">
        <f>'گام اول '!AM270</f>
        <v>4892117.9999999991</v>
      </c>
      <c r="AM269" s="123">
        <f>'گام اول '!AN270</f>
        <v>5217666.2159999991</v>
      </c>
      <c r="AN269" s="123">
        <f>'گام اول '!AO270</f>
        <v>0</v>
      </c>
      <c r="AO269" s="123">
        <f>'گام اول '!AP270</f>
        <v>2600000</v>
      </c>
      <c r="AP269" s="123">
        <f>'گام اول '!AQ270</f>
        <v>0</v>
      </c>
      <c r="AQ269" s="123">
        <f>'گام اول '!AR270</f>
        <v>0</v>
      </c>
      <c r="AR269" s="123">
        <f>'گام اول '!AS270</f>
        <v>0</v>
      </c>
      <c r="AS269" s="375">
        <f>'گام اول '!AT270</f>
        <v>0</v>
      </c>
      <c r="AT269" s="368">
        <f t="shared" si="202"/>
        <v>75167663.216000006</v>
      </c>
      <c r="AU269" s="173">
        <f>'گام اول '!AV270</f>
        <v>54336316.440880008</v>
      </c>
      <c r="AV269" s="141">
        <f>'گام اول '!AW270</f>
        <v>72512168.215999991</v>
      </c>
      <c r="AW269" s="142">
        <f t="shared" si="203"/>
        <v>5075851.7751199994</v>
      </c>
      <c r="AX269" s="75">
        <f t="shared" si="204"/>
        <v>1433631.644088001</v>
      </c>
      <c r="AY269" s="142">
        <f>'گام اول '!AZ270</f>
        <v>0</v>
      </c>
      <c r="AZ269" s="142">
        <f>'گام اول '!BA270</f>
        <v>0</v>
      </c>
      <c r="BA269" s="142">
        <f>'گام اول '!BB270</f>
        <v>0</v>
      </c>
      <c r="BB269" s="142">
        <f>'گام اول '!BC270</f>
        <v>0</v>
      </c>
      <c r="BC269" s="142">
        <f>'گام اول '!BD270</f>
        <v>0</v>
      </c>
      <c r="BD269" s="142">
        <f>'گام اول '!BE270</f>
        <v>0</v>
      </c>
      <c r="BE269" s="142">
        <f>'گام اول '!BF270</f>
        <v>0</v>
      </c>
      <c r="BF269" s="143">
        <f t="shared" si="205"/>
        <v>6509483.4192080004</v>
      </c>
      <c r="BG269" s="140">
        <f t="shared" si="206"/>
        <v>68658179</v>
      </c>
      <c r="BH269" s="144">
        <f t="shared" si="207"/>
        <v>75167663.216000006</v>
      </c>
      <c r="BI269" s="127">
        <f t="shared" si="200"/>
        <v>4659160</v>
      </c>
      <c r="BJ269" s="145">
        <f t="shared" si="208"/>
        <v>2329580</v>
      </c>
      <c r="BK269" s="145">
        <f t="shared" si="209"/>
        <v>698874</v>
      </c>
      <c r="BL269" s="146">
        <f t="shared" si="210"/>
        <v>1120000</v>
      </c>
      <c r="BM269" s="379">
        <v>0</v>
      </c>
      <c r="BN269" s="147">
        <f t="shared" si="211"/>
        <v>83975277.216000006</v>
      </c>
      <c r="BO269" s="148">
        <f t="shared" si="212"/>
        <v>72512168.215999991</v>
      </c>
      <c r="BP269" s="149">
        <f t="shared" si="213"/>
        <v>16677798.689679999</v>
      </c>
      <c r="BQ269" s="150">
        <f t="shared" si="214"/>
        <v>100653075.90568</v>
      </c>
      <c r="BR269" s="151">
        <f t="shared" si="215"/>
        <v>100800</v>
      </c>
      <c r="BS269" s="147">
        <f t="shared" si="216"/>
        <v>100753875.90568</v>
      </c>
      <c r="BT269" s="135">
        <v>0</v>
      </c>
      <c r="BU269" s="148">
        <f t="shared" si="217"/>
        <v>8397527.7216000017</v>
      </c>
      <c r="BV269" s="152">
        <f t="shared" si="218"/>
        <v>4198763.8608000008</v>
      </c>
      <c r="BW269" s="133">
        <f t="shared" si="219"/>
        <v>88157584.323280007</v>
      </c>
      <c r="BX269" s="147">
        <f t="shared" si="220"/>
        <v>7687614</v>
      </c>
      <c r="BY269" s="134">
        <f t="shared" si="221"/>
        <v>80469970.323280007</v>
      </c>
      <c r="CD269" s="388">
        <f>'گام اول '!AU270</f>
        <v>75167663.216000006</v>
      </c>
      <c r="CE269" s="389">
        <f>'گام اول '!AV270</f>
        <v>54336316.440880008</v>
      </c>
      <c r="CF269" s="389">
        <f>'گام اول '!AW270</f>
        <v>72512168.215999991</v>
      </c>
      <c r="CG269" s="389">
        <f>'گام اول '!AX270</f>
        <v>5075851.7751199994</v>
      </c>
      <c r="CH269" s="389">
        <f>'گام اول '!AY270</f>
        <v>1433631.644088001</v>
      </c>
      <c r="CI269" s="389">
        <f>'گام اول '!AZ270</f>
        <v>0</v>
      </c>
      <c r="CJ269" s="389">
        <f>'گام اول '!BA270</f>
        <v>0</v>
      </c>
      <c r="CK269" s="389">
        <f>'گام اول '!BB270</f>
        <v>0</v>
      </c>
      <c r="CL269" s="389">
        <f>'گام اول '!BC270</f>
        <v>0</v>
      </c>
      <c r="CM269" s="389">
        <f>'گام اول '!BD270</f>
        <v>0</v>
      </c>
      <c r="CN269" s="389">
        <f>'گام اول '!BE270</f>
        <v>0</v>
      </c>
      <c r="CO269" s="389">
        <f>'گام اول '!BF270</f>
        <v>0</v>
      </c>
      <c r="CP269" s="389">
        <f>'گام اول '!BG270</f>
        <v>6509483.4192080004</v>
      </c>
      <c r="CQ269" s="389">
        <f>'گام اول '!BH270</f>
        <v>68658179</v>
      </c>
      <c r="CR269" s="389">
        <f t="shared" si="222"/>
        <v>75167663.216000006</v>
      </c>
      <c r="CS269" s="55">
        <f t="shared" si="223"/>
        <v>4659160</v>
      </c>
      <c r="CT269" s="388">
        <f t="shared" si="224"/>
        <v>2329580</v>
      </c>
      <c r="CU269" s="389">
        <f t="shared" si="225"/>
        <v>698874</v>
      </c>
      <c r="CV269" s="389">
        <f t="shared" si="226"/>
        <v>1120000</v>
      </c>
      <c r="CW269" s="55">
        <v>0</v>
      </c>
      <c r="CX269" s="389">
        <f t="shared" si="227"/>
        <v>83975277.216000006</v>
      </c>
      <c r="CY269" s="389">
        <f t="shared" si="228"/>
        <v>72512168.215999991</v>
      </c>
      <c r="CZ269" s="389">
        <f t="shared" si="229"/>
        <v>16677798.689679999</v>
      </c>
      <c r="DA269" s="389">
        <f t="shared" si="230"/>
        <v>100653075.90568</v>
      </c>
      <c r="DB269" s="389">
        <f t="shared" si="231"/>
        <v>100800</v>
      </c>
      <c r="DC269" s="389">
        <f t="shared" si="232"/>
        <v>100753875.90568</v>
      </c>
      <c r="DD269" s="394">
        <v>0</v>
      </c>
      <c r="DE269" s="389">
        <f t="shared" si="233"/>
        <v>8397527.7216000017</v>
      </c>
      <c r="DF269" s="389">
        <f t="shared" si="234"/>
        <v>4198763.8608000008</v>
      </c>
      <c r="DG269" s="389">
        <f t="shared" si="235"/>
        <v>88157584.323280007</v>
      </c>
      <c r="DH269" s="389">
        <f t="shared" si="236"/>
        <v>7687614</v>
      </c>
      <c r="DI269" s="389">
        <f t="shared" si="237"/>
        <v>80469970.323280007</v>
      </c>
      <c r="DJ269" s="389">
        <f t="shared" si="238"/>
        <v>0</v>
      </c>
      <c r="DL269" s="396">
        <f t="shared" si="239"/>
        <v>6638737.5</v>
      </c>
      <c r="DM269" s="396">
        <f t="shared" si="240"/>
        <v>-1979577.5</v>
      </c>
    </row>
    <row r="270" spans="1:117" s="55" customFormat="1" ht="21" x14ac:dyDescent="0.2">
      <c r="A270" s="191">
        <f t="shared" si="201"/>
        <v>2655495</v>
      </c>
      <c r="B270" s="136">
        <f>'گام اول '!B271</f>
        <v>265</v>
      </c>
      <c r="C270" s="136">
        <f>'گام اول '!C271</f>
        <v>28</v>
      </c>
      <c r="D270" s="136">
        <f>'گام اول '!D271</f>
        <v>13246</v>
      </c>
      <c r="E270" s="136" t="str">
        <f>'گام اول '!E271</f>
        <v>اصغر</v>
      </c>
      <c r="F270" s="136" t="str">
        <f>'گام اول '!F271</f>
        <v>علیجانی</v>
      </c>
      <c r="G270" s="136" t="str">
        <f>'گام اول '!G271</f>
        <v>نگهبان</v>
      </c>
      <c r="H270" s="136" t="str">
        <f>'گام اول '!H271</f>
        <v>تهران</v>
      </c>
      <c r="I270" s="136" t="str">
        <f>'گام اول '!I271</f>
        <v>121-800-1271539-1</v>
      </c>
      <c r="J270" s="136" t="str">
        <f>'گام اول '!J271</f>
        <v>0051795981</v>
      </c>
      <c r="K270" s="136" t="str">
        <f>'گام اول '!K271</f>
        <v>0024551266</v>
      </c>
      <c r="L270" s="136" t="str">
        <f>'گام اول '!L271</f>
        <v>تهران</v>
      </c>
      <c r="M270" s="136" t="str">
        <f>'گام اول '!M271</f>
        <v>نگهبان</v>
      </c>
      <c r="N270" s="120" t="str">
        <f>'گام اول '!N271</f>
        <v>*</v>
      </c>
      <c r="O270" s="119">
        <f>'گام اول '!O271</f>
        <v>0</v>
      </c>
      <c r="P270" s="121">
        <f>'گام اول '!P271</f>
        <v>0</v>
      </c>
      <c r="Q270" s="358">
        <f>'گام اول '!Q271</f>
        <v>30</v>
      </c>
      <c r="R270" s="358">
        <f>'گام اول '!R271</f>
        <v>120</v>
      </c>
      <c r="S270" s="358">
        <f>'گام اول '!S271</f>
        <v>110</v>
      </c>
      <c r="T270" s="358">
        <f>'گام اول '!T271</f>
        <v>29.33</v>
      </c>
      <c r="U270" s="137">
        <f>'گام اول '!U271</f>
        <v>0</v>
      </c>
      <c r="V270" s="120">
        <f>'گام اول '!W271</f>
        <v>0</v>
      </c>
      <c r="W270" s="121">
        <f>'گام اول '!X271</f>
        <v>0</v>
      </c>
      <c r="X270" s="366">
        <f>'گام اول '!Y271</f>
        <v>1</v>
      </c>
      <c r="Y270" s="366">
        <f>'گام اول '!Z271</f>
        <v>0</v>
      </c>
      <c r="Z270" s="138">
        <f>'گام اول '!AA271</f>
        <v>885165</v>
      </c>
      <c r="AA270" s="138">
        <f>'گام اول '!AB271</f>
        <v>46667</v>
      </c>
      <c r="AB270" s="138">
        <f>'گام اول '!AC271</f>
        <v>931832</v>
      </c>
      <c r="AC270" s="138">
        <f>'گام اول '!AD271</f>
        <v>4500000</v>
      </c>
      <c r="AD270" s="138">
        <f>'گام اول '!AE271</f>
        <v>6000000</v>
      </c>
      <c r="AE270" s="139">
        <f>'گام اول '!AF271</f>
        <v>177895.19999999998</v>
      </c>
      <c r="AF270" s="122">
        <f>'گام اول '!AG271</f>
        <v>26554950</v>
      </c>
      <c r="AG270" s="123">
        <f>'گام اول '!AH271</f>
        <v>1400010</v>
      </c>
      <c r="AH270" s="123">
        <f>'گام اول '!AI271</f>
        <v>21347423.999999996</v>
      </c>
      <c r="AI270" s="123">
        <f>'گام اول '!AJ271</f>
        <v>0</v>
      </c>
      <c r="AJ270" s="123">
        <f>'گام اول '!AK271</f>
        <v>4500000</v>
      </c>
      <c r="AK270" s="123">
        <f>'گام اول '!AL271</f>
        <v>6000000</v>
      </c>
      <c r="AL270" s="123">
        <f>'گام اول '!AM271</f>
        <v>4892117.9999999991</v>
      </c>
      <c r="AM270" s="123">
        <f>'گام اول '!AN271</f>
        <v>5217666.2159999991</v>
      </c>
      <c r="AN270" s="123">
        <f>'گام اول '!AO271</f>
        <v>0</v>
      </c>
      <c r="AO270" s="123">
        <f>'گام اول '!AP271</f>
        <v>3000000</v>
      </c>
      <c r="AP270" s="123">
        <f>'گام اول '!AQ271</f>
        <v>0</v>
      </c>
      <c r="AQ270" s="123">
        <f>'گام اول '!AR271</f>
        <v>0</v>
      </c>
      <c r="AR270" s="123">
        <f>'گام اول '!AS271</f>
        <v>0</v>
      </c>
      <c r="AS270" s="375">
        <f>'گام اول '!AT271</f>
        <v>0</v>
      </c>
      <c r="AT270" s="368">
        <f t="shared" si="202"/>
        <v>72912168.216000006</v>
      </c>
      <c r="AU270" s="173">
        <f>'گام اول '!AV271</f>
        <v>54308316.440880008</v>
      </c>
      <c r="AV270" s="141">
        <f>'گام اول '!AW271</f>
        <v>72912168.215999991</v>
      </c>
      <c r="AW270" s="142">
        <f t="shared" si="203"/>
        <v>5103851.7751199994</v>
      </c>
      <c r="AX270" s="75">
        <f t="shared" si="204"/>
        <v>1430831.644088001</v>
      </c>
      <c r="AY270" s="142">
        <f>'گام اول '!AZ271</f>
        <v>0</v>
      </c>
      <c r="AZ270" s="142">
        <f>'گام اول '!BA271</f>
        <v>0</v>
      </c>
      <c r="BA270" s="142">
        <f>'گام اول '!BB271</f>
        <v>0</v>
      </c>
      <c r="BB270" s="142">
        <f>'گام اول '!BC271</f>
        <v>0</v>
      </c>
      <c r="BC270" s="142">
        <f>'گام اول '!BD271</f>
        <v>0</v>
      </c>
      <c r="BD270" s="142">
        <f>'گام اول '!BE271</f>
        <v>0</v>
      </c>
      <c r="BE270" s="142">
        <f>'گام اول '!BF271</f>
        <v>0</v>
      </c>
      <c r="BF270" s="143">
        <f t="shared" si="205"/>
        <v>6534683.4192080004</v>
      </c>
      <c r="BG270" s="140">
        <f t="shared" si="206"/>
        <v>66377484</v>
      </c>
      <c r="BH270" s="144">
        <f t="shared" si="207"/>
        <v>72912168.216000006</v>
      </c>
      <c r="BI270" s="127">
        <f t="shared" si="200"/>
        <v>4659160</v>
      </c>
      <c r="BJ270" s="145">
        <f t="shared" si="208"/>
        <v>2329580</v>
      </c>
      <c r="BK270" s="145">
        <f t="shared" si="209"/>
        <v>698874</v>
      </c>
      <c r="BL270" s="146">
        <f t="shared" si="210"/>
        <v>1120000</v>
      </c>
      <c r="BM270" s="379">
        <v>0</v>
      </c>
      <c r="BN270" s="147">
        <f t="shared" si="211"/>
        <v>81719782.216000006</v>
      </c>
      <c r="BO270" s="148">
        <f t="shared" si="212"/>
        <v>72912168.215999991</v>
      </c>
      <c r="BP270" s="149">
        <f t="shared" si="213"/>
        <v>16769798.689679999</v>
      </c>
      <c r="BQ270" s="150">
        <f t="shared" si="214"/>
        <v>98489580.905680001</v>
      </c>
      <c r="BR270" s="151">
        <f t="shared" si="215"/>
        <v>100800</v>
      </c>
      <c r="BS270" s="147">
        <f t="shared" si="216"/>
        <v>98590380.905680001</v>
      </c>
      <c r="BT270" s="135">
        <v>0</v>
      </c>
      <c r="BU270" s="148">
        <f t="shared" si="217"/>
        <v>8171978.2216000007</v>
      </c>
      <c r="BV270" s="152">
        <f t="shared" si="218"/>
        <v>4085989.1108000004</v>
      </c>
      <c r="BW270" s="133">
        <f t="shared" si="219"/>
        <v>86332413.573280007</v>
      </c>
      <c r="BX270" s="147">
        <f t="shared" si="220"/>
        <v>7687614</v>
      </c>
      <c r="BY270" s="134">
        <f t="shared" si="221"/>
        <v>78644799.573280007</v>
      </c>
      <c r="CD270" s="388">
        <f>'گام اول '!AU271</f>
        <v>72912168.216000006</v>
      </c>
      <c r="CE270" s="389">
        <f>'گام اول '!AV271</f>
        <v>54308316.440880008</v>
      </c>
      <c r="CF270" s="389">
        <f>'گام اول '!AW271</f>
        <v>72912168.215999991</v>
      </c>
      <c r="CG270" s="389">
        <f>'گام اول '!AX271</f>
        <v>5103851.7751199994</v>
      </c>
      <c r="CH270" s="389">
        <f>'گام اول '!AY271</f>
        <v>1430831.644088001</v>
      </c>
      <c r="CI270" s="389">
        <f>'گام اول '!AZ271</f>
        <v>0</v>
      </c>
      <c r="CJ270" s="389">
        <f>'گام اول '!BA271</f>
        <v>0</v>
      </c>
      <c r="CK270" s="389">
        <f>'گام اول '!BB271</f>
        <v>0</v>
      </c>
      <c r="CL270" s="389">
        <f>'گام اول '!BC271</f>
        <v>0</v>
      </c>
      <c r="CM270" s="389">
        <f>'گام اول '!BD271</f>
        <v>0</v>
      </c>
      <c r="CN270" s="389">
        <f>'گام اول '!BE271</f>
        <v>0</v>
      </c>
      <c r="CO270" s="389">
        <f>'گام اول '!BF271</f>
        <v>0</v>
      </c>
      <c r="CP270" s="389">
        <f>'گام اول '!BG271</f>
        <v>6534683.4192080004</v>
      </c>
      <c r="CQ270" s="389">
        <f>'گام اول '!BH271</f>
        <v>66377484</v>
      </c>
      <c r="CR270" s="389">
        <f t="shared" si="222"/>
        <v>72912168.216000006</v>
      </c>
      <c r="CS270" s="55">
        <f t="shared" si="223"/>
        <v>4659160</v>
      </c>
      <c r="CT270" s="388">
        <f t="shared" si="224"/>
        <v>2329580</v>
      </c>
      <c r="CU270" s="389">
        <f t="shared" si="225"/>
        <v>698874</v>
      </c>
      <c r="CV270" s="389">
        <f t="shared" si="226"/>
        <v>1120000</v>
      </c>
      <c r="CW270" s="55">
        <v>0</v>
      </c>
      <c r="CX270" s="389">
        <f t="shared" si="227"/>
        <v>81719782.216000006</v>
      </c>
      <c r="CY270" s="389">
        <f t="shared" si="228"/>
        <v>72912168.215999991</v>
      </c>
      <c r="CZ270" s="389">
        <f t="shared" si="229"/>
        <v>16769798.689679999</v>
      </c>
      <c r="DA270" s="389">
        <f t="shared" si="230"/>
        <v>98489580.905680001</v>
      </c>
      <c r="DB270" s="389">
        <f t="shared" si="231"/>
        <v>100800</v>
      </c>
      <c r="DC270" s="389">
        <f t="shared" si="232"/>
        <v>98590380.905680001</v>
      </c>
      <c r="DD270" s="394">
        <v>0</v>
      </c>
      <c r="DE270" s="389">
        <f t="shared" si="233"/>
        <v>8171978.2216000007</v>
      </c>
      <c r="DF270" s="389">
        <f t="shared" si="234"/>
        <v>4085989.1108000004</v>
      </c>
      <c r="DG270" s="389">
        <f t="shared" si="235"/>
        <v>86332413.573280007</v>
      </c>
      <c r="DH270" s="389">
        <f t="shared" si="236"/>
        <v>7687614</v>
      </c>
      <c r="DI270" s="389">
        <f t="shared" si="237"/>
        <v>78644799.573280007</v>
      </c>
      <c r="DJ270" s="389">
        <f t="shared" si="238"/>
        <v>0</v>
      </c>
      <c r="DL270" s="396">
        <f t="shared" si="239"/>
        <v>6638737.5</v>
      </c>
      <c r="DM270" s="396">
        <f t="shared" si="240"/>
        <v>-1979577.5</v>
      </c>
    </row>
    <row r="271" spans="1:117" s="55" customFormat="1" ht="21" x14ac:dyDescent="0.2">
      <c r="A271" s="191">
        <f t="shared" si="201"/>
        <v>2655495</v>
      </c>
      <c r="B271" s="136">
        <f>'گام اول '!B272</f>
        <v>266</v>
      </c>
      <c r="C271" s="136">
        <f>'گام اول '!C272</f>
        <v>29</v>
      </c>
      <c r="D271" s="136">
        <f>'گام اول '!D272</f>
        <v>13223</v>
      </c>
      <c r="E271" s="136" t="str">
        <f>'گام اول '!E272</f>
        <v>رضا</v>
      </c>
      <c r="F271" s="136" t="str">
        <f>'گام اول '!F272</f>
        <v>شهروس وند</v>
      </c>
      <c r="G271" s="136" t="str">
        <f>'گام اول '!G272</f>
        <v>نگهبان</v>
      </c>
      <c r="H271" s="136" t="str">
        <f>'گام اول '!H272</f>
        <v>تهران</v>
      </c>
      <c r="I271" s="136" t="str">
        <f>'گام اول '!I272</f>
        <v>121-813-2885468-1</v>
      </c>
      <c r="J271" s="136">
        <f>'گام اول '!J272</f>
        <v>4172322174</v>
      </c>
      <c r="K271" s="136" t="str">
        <f>'گام اول '!K272</f>
        <v>0058854677</v>
      </c>
      <c r="L271" s="136" t="str">
        <f>'گام اول '!L272</f>
        <v>تهران</v>
      </c>
      <c r="M271" s="136" t="str">
        <f>'گام اول '!M272</f>
        <v>نگهبان</v>
      </c>
      <c r="N271" s="120" t="str">
        <f>'گام اول '!N272</f>
        <v>*</v>
      </c>
      <c r="O271" s="119">
        <f>'گام اول '!O272</f>
        <v>0</v>
      </c>
      <c r="P271" s="121">
        <f>'گام اول '!P272</f>
        <v>0</v>
      </c>
      <c r="Q271" s="358">
        <f>'گام اول '!Q272</f>
        <v>30</v>
      </c>
      <c r="R271" s="358">
        <f>'گام اول '!R272</f>
        <v>120</v>
      </c>
      <c r="S271" s="358">
        <f>'گام اول '!S272</f>
        <v>110</v>
      </c>
      <c r="T271" s="358">
        <f>'گام اول '!T272</f>
        <v>29.33</v>
      </c>
      <c r="U271" s="137">
        <f>'گام اول '!U272</f>
        <v>0</v>
      </c>
      <c r="V271" s="120">
        <f>'گام اول '!W272</f>
        <v>0</v>
      </c>
      <c r="W271" s="121">
        <f>'گام اول '!X272</f>
        <v>0</v>
      </c>
      <c r="X271" s="366">
        <f>'گام اول '!Y272</f>
        <v>2</v>
      </c>
      <c r="Y271" s="366">
        <f>'گام اول '!Z272</f>
        <v>0</v>
      </c>
      <c r="Z271" s="138">
        <f>'گام اول '!AA272</f>
        <v>885165</v>
      </c>
      <c r="AA271" s="138">
        <f>'گام اول '!AB272</f>
        <v>46667</v>
      </c>
      <c r="AB271" s="138">
        <f>'گام اول '!AC272</f>
        <v>931832</v>
      </c>
      <c r="AC271" s="138">
        <f>'گام اول '!AD272</f>
        <v>4500000</v>
      </c>
      <c r="AD271" s="138">
        <f>'گام اول '!AE272</f>
        <v>6000000</v>
      </c>
      <c r="AE271" s="139">
        <f>'گام اول '!AF272</f>
        <v>177895.19999999998</v>
      </c>
      <c r="AF271" s="122">
        <f>'گام اول '!AG272</f>
        <v>26554950</v>
      </c>
      <c r="AG271" s="123">
        <f>'گام اول '!AH272</f>
        <v>1400010</v>
      </c>
      <c r="AH271" s="123">
        <f>'گام اول '!AI272</f>
        <v>21347423.999999996</v>
      </c>
      <c r="AI271" s="123">
        <f>'گام اول '!AJ272</f>
        <v>0</v>
      </c>
      <c r="AJ271" s="123">
        <f>'گام اول '!AK272</f>
        <v>4500000</v>
      </c>
      <c r="AK271" s="123">
        <f>'گام اول '!AL272</f>
        <v>6000000</v>
      </c>
      <c r="AL271" s="123">
        <f>'گام اول '!AM272</f>
        <v>4892117.9999999991</v>
      </c>
      <c r="AM271" s="123">
        <f>'گام اول '!AN272</f>
        <v>5217666.2159999991</v>
      </c>
      <c r="AN271" s="123">
        <f>'گام اول '!AO272</f>
        <v>0</v>
      </c>
      <c r="AO271" s="123">
        <f>'گام اول '!AP272</f>
        <v>3000000</v>
      </c>
      <c r="AP271" s="123">
        <f>'گام اول '!AQ272</f>
        <v>0</v>
      </c>
      <c r="AQ271" s="123">
        <f>'گام اول '!AR272</f>
        <v>0</v>
      </c>
      <c r="AR271" s="123">
        <f>'گام اول '!AS272</f>
        <v>0</v>
      </c>
      <c r="AS271" s="375">
        <f>'گام اول '!AT272</f>
        <v>0</v>
      </c>
      <c r="AT271" s="368">
        <f t="shared" si="202"/>
        <v>72912168.216000006</v>
      </c>
      <c r="AU271" s="173">
        <f>'گام اول '!AV272</f>
        <v>54308316.440880008</v>
      </c>
      <c r="AV271" s="141">
        <f>'گام اول '!AW272</f>
        <v>72912168.215999991</v>
      </c>
      <c r="AW271" s="142">
        <f t="shared" si="203"/>
        <v>5103851.7751199994</v>
      </c>
      <c r="AX271" s="75">
        <f t="shared" si="204"/>
        <v>1430831.644088001</v>
      </c>
      <c r="AY271" s="142">
        <f>'گام اول '!AZ272</f>
        <v>0</v>
      </c>
      <c r="AZ271" s="142">
        <f>'گام اول '!BA272</f>
        <v>0</v>
      </c>
      <c r="BA271" s="142">
        <f>'گام اول '!BB272</f>
        <v>0</v>
      </c>
      <c r="BB271" s="142">
        <f>'گام اول '!BC272</f>
        <v>0</v>
      </c>
      <c r="BC271" s="142">
        <f>'گام اول '!BD272</f>
        <v>0</v>
      </c>
      <c r="BD271" s="142">
        <f>'گام اول '!BE272</f>
        <v>0</v>
      </c>
      <c r="BE271" s="142">
        <f>'گام اول '!BF272</f>
        <v>0</v>
      </c>
      <c r="BF271" s="143">
        <f t="shared" si="205"/>
        <v>6534683.4192080004</v>
      </c>
      <c r="BG271" s="140">
        <f t="shared" si="206"/>
        <v>66377484</v>
      </c>
      <c r="BH271" s="144">
        <f t="shared" si="207"/>
        <v>72912168.216000006</v>
      </c>
      <c r="BI271" s="127">
        <f t="shared" si="200"/>
        <v>4659160</v>
      </c>
      <c r="BJ271" s="145">
        <f t="shared" si="208"/>
        <v>2329580</v>
      </c>
      <c r="BK271" s="145">
        <f t="shared" si="209"/>
        <v>698874</v>
      </c>
      <c r="BL271" s="146">
        <f t="shared" si="210"/>
        <v>1120000</v>
      </c>
      <c r="BM271" s="379">
        <v>0</v>
      </c>
      <c r="BN271" s="147">
        <f t="shared" si="211"/>
        <v>81719782.216000006</v>
      </c>
      <c r="BO271" s="148">
        <f t="shared" si="212"/>
        <v>72912168.215999991</v>
      </c>
      <c r="BP271" s="149">
        <f t="shared" si="213"/>
        <v>16769798.689679999</v>
      </c>
      <c r="BQ271" s="150">
        <f t="shared" si="214"/>
        <v>98489580.905680001</v>
      </c>
      <c r="BR271" s="151">
        <f t="shared" si="215"/>
        <v>100800</v>
      </c>
      <c r="BS271" s="147">
        <f t="shared" si="216"/>
        <v>98590380.905680001</v>
      </c>
      <c r="BT271" s="135">
        <v>0</v>
      </c>
      <c r="BU271" s="148">
        <f t="shared" si="217"/>
        <v>8171978.2216000007</v>
      </c>
      <c r="BV271" s="152">
        <f t="shared" si="218"/>
        <v>4085989.1108000004</v>
      </c>
      <c r="BW271" s="133">
        <f t="shared" si="219"/>
        <v>86332413.573280007</v>
      </c>
      <c r="BX271" s="147">
        <f t="shared" si="220"/>
        <v>7687614</v>
      </c>
      <c r="BY271" s="134">
        <f t="shared" si="221"/>
        <v>78644799.573280007</v>
      </c>
      <c r="CD271" s="388">
        <f>'گام اول '!AU272</f>
        <v>72912168.216000006</v>
      </c>
      <c r="CE271" s="389">
        <f>'گام اول '!AV272</f>
        <v>54308316.440880008</v>
      </c>
      <c r="CF271" s="389">
        <f>'گام اول '!AW272</f>
        <v>72912168.215999991</v>
      </c>
      <c r="CG271" s="389">
        <f>'گام اول '!AX272</f>
        <v>5103851.7751199994</v>
      </c>
      <c r="CH271" s="389">
        <f>'گام اول '!AY272</f>
        <v>1430831.644088001</v>
      </c>
      <c r="CI271" s="389">
        <f>'گام اول '!AZ272</f>
        <v>0</v>
      </c>
      <c r="CJ271" s="389">
        <f>'گام اول '!BA272</f>
        <v>0</v>
      </c>
      <c r="CK271" s="389">
        <f>'گام اول '!BB272</f>
        <v>0</v>
      </c>
      <c r="CL271" s="389">
        <f>'گام اول '!BC272</f>
        <v>0</v>
      </c>
      <c r="CM271" s="389">
        <f>'گام اول '!BD272</f>
        <v>0</v>
      </c>
      <c r="CN271" s="389">
        <f>'گام اول '!BE272</f>
        <v>0</v>
      </c>
      <c r="CO271" s="389">
        <f>'گام اول '!BF272</f>
        <v>0</v>
      </c>
      <c r="CP271" s="389">
        <f>'گام اول '!BG272</f>
        <v>6534683.4192080004</v>
      </c>
      <c r="CQ271" s="389">
        <f>'گام اول '!BH272</f>
        <v>66377484</v>
      </c>
      <c r="CR271" s="389">
        <f t="shared" si="222"/>
        <v>72912168.216000006</v>
      </c>
      <c r="CS271" s="55">
        <f t="shared" si="223"/>
        <v>4659160</v>
      </c>
      <c r="CT271" s="388">
        <f t="shared" si="224"/>
        <v>2329580</v>
      </c>
      <c r="CU271" s="389">
        <f t="shared" si="225"/>
        <v>698874</v>
      </c>
      <c r="CV271" s="389">
        <f t="shared" si="226"/>
        <v>1120000</v>
      </c>
      <c r="CW271" s="55">
        <v>0</v>
      </c>
      <c r="CX271" s="389">
        <f t="shared" si="227"/>
        <v>81719782.216000006</v>
      </c>
      <c r="CY271" s="389">
        <f t="shared" si="228"/>
        <v>72912168.215999991</v>
      </c>
      <c r="CZ271" s="389">
        <f t="shared" si="229"/>
        <v>16769798.689679999</v>
      </c>
      <c r="DA271" s="389">
        <f t="shared" si="230"/>
        <v>98489580.905680001</v>
      </c>
      <c r="DB271" s="389">
        <f t="shared" si="231"/>
        <v>100800</v>
      </c>
      <c r="DC271" s="389">
        <f t="shared" si="232"/>
        <v>98590380.905680001</v>
      </c>
      <c r="DD271" s="394">
        <v>0</v>
      </c>
      <c r="DE271" s="389">
        <f t="shared" si="233"/>
        <v>8171978.2216000007</v>
      </c>
      <c r="DF271" s="389">
        <f t="shared" si="234"/>
        <v>4085989.1108000004</v>
      </c>
      <c r="DG271" s="389">
        <f t="shared" si="235"/>
        <v>86332413.573280007</v>
      </c>
      <c r="DH271" s="389">
        <f t="shared" si="236"/>
        <v>7687614</v>
      </c>
      <c r="DI271" s="389">
        <f t="shared" si="237"/>
        <v>78644799.573280007</v>
      </c>
      <c r="DJ271" s="389">
        <f t="shared" si="238"/>
        <v>0</v>
      </c>
      <c r="DL271" s="396">
        <f t="shared" si="239"/>
        <v>6638737.5</v>
      </c>
      <c r="DM271" s="396">
        <f t="shared" si="240"/>
        <v>-1979577.5</v>
      </c>
    </row>
    <row r="272" spans="1:117" s="55" customFormat="1" ht="21" x14ac:dyDescent="0.2">
      <c r="A272" s="191">
        <f t="shared" si="201"/>
        <v>2655495</v>
      </c>
      <c r="B272" s="136">
        <f>'گام اول '!B273</f>
        <v>267</v>
      </c>
      <c r="C272" s="136">
        <f>'گام اول '!C273</f>
        <v>30</v>
      </c>
      <c r="D272" s="136">
        <f>'گام اول '!D273</f>
        <v>13233</v>
      </c>
      <c r="E272" s="136" t="str">
        <f>'گام اول '!E273</f>
        <v>قادر</v>
      </c>
      <c r="F272" s="136" t="str">
        <f>'گام اول '!F273</f>
        <v>عبدالهی مقدم لاهرودی</v>
      </c>
      <c r="G272" s="136" t="str">
        <f>'گام اول '!G273</f>
        <v>نگهبان</v>
      </c>
      <c r="H272" s="136" t="str">
        <f>'گام اول '!H273</f>
        <v>تهران</v>
      </c>
      <c r="I272" s="136" t="str">
        <f>'گام اول '!I273</f>
        <v>230-813-5716098-1</v>
      </c>
      <c r="J272" s="136" t="str">
        <f>'گام اول '!J273</f>
        <v>1671257642</v>
      </c>
      <c r="K272" s="136" t="str">
        <f>'گام اول '!K273</f>
        <v>0043182940</v>
      </c>
      <c r="L272" s="136" t="str">
        <f>'گام اول '!L273</f>
        <v>تهران</v>
      </c>
      <c r="M272" s="136" t="str">
        <f>'گام اول '!M273</f>
        <v>نگهبان</v>
      </c>
      <c r="N272" s="120" t="str">
        <f>'گام اول '!N273</f>
        <v>*</v>
      </c>
      <c r="O272" s="119">
        <f>'گام اول '!O273</f>
        <v>0</v>
      </c>
      <c r="P272" s="121">
        <f>'گام اول '!P273</f>
        <v>0</v>
      </c>
      <c r="Q272" s="358">
        <f>'گام اول '!Q273</f>
        <v>30</v>
      </c>
      <c r="R272" s="358">
        <f>'گام اول '!R273</f>
        <v>120</v>
      </c>
      <c r="S272" s="358">
        <f>'گام اول '!S273</f>
        <v>110</v>
      </c>
      <c r="T272" s="358">
        <f>'گام اول '!T273</f>
        <v>29.33</v>
      </c>
      <c r="U272" s="137">
        <f>'گام اول '!U273</f>
        <v>0</v>
      </c>
      <c r="V272" s="120">
        <f>'گام اول '!W273</f>
        <v>0</v>
      </c>
      <c r="W272" s="121">
        <f>'گام اول '!X273</f>
        <v>0</v>
      </c>
      <c r="X272" s="366">
        <f>'گام اول '!Y273</f>
        <v>2</v>
      </c>
      <c r="Y272" s="366">
        <f>'گام اول '!Z273</f>
        <v>2</v>
      </c>
      <c r="Z272" s="138">
        <f>'گام اول '!AA273</f>
        <v>885165</v>
      </c>
      <c r="AA272" s="138">
        <f>'گام اول '!AB273</f>
        <v>46667</v>
      </c>
      <c r="AB272" s="138">
        <f>'گام اول '!AC273</f>
        <v>931832</v>
      </c>
      <c r="AC272" s="138">
        <f>'گام اول '!AD273</f>
        <v>4500000</v>
      </c>
      <c r="AD272" s="138">
        <f>'گام اول '!AE273</f>
        <v>6000000</v>
      </c>
      <c r="AE272" s="139">
        <f>'گام اول '!AF273</f>
        <v>177895.19999999998</v>
      </c>
      <c r="AF272" s="122">
        <f>'گام اول '!AG273</f>
        <v>26554950</v>
      </c>
      <c r="AG272" s="123">
        <f>'گام اول '!AH273</f>
        <v>1400010</v>
      </c>
      <c r="AH272" s="123">
        <f>'گام اول '!AI273</f>
        <v>21347423.999999996</v>
      </c>
      <c r="AI272" s="123">
        <f>'گام اول '!AJ273</f>
        <v>5310990</v>
      </c>
      <c r="AJ272" s="123">
        <f>'گام اول '!AK273</f>
        <v>4500000</v>
      </c>
      <c r="AK272" s="123">
        <f>'گام اول '!AL273</f>
        <v>6000000</v>
      </c>
      <c r="AL272" s="123">
        <f>'گام اول '!AM273</f>
        <v>4892117.9999999991</v>
      </c>
      <c r="AM272" s="123">
        <f>'گام اول '!AN273</f>
        <v>5217666.2159999991</v>
      </c>
      <c r="AN272" s="123">
        <f>'گام اول '!AO273</f>
        <v>0</v>
      </c>
      <c r="AO272" s="123">
        <f>'گام اول '!AP273</f>
        <v>3000000</v>
      </c>
      <c r="AP272" s="123">
        <f>'گام اول '!AQ273</f>
        <v>0</v>
      </c>
      <c r="AQ272" s="123">
        <f>'گام اول '!AR273</f>
        <v>0</v>
      </c>
      <c r="AR272" s="123">
        <f>'گام اول '!AS273</f>
        <v>0</v>
      </c>
      <c r="AS272" s="375">
        <f>'گام اول '!AT273</f>
        <v>0</v>
      </c>
      <c r="AT272" s="368">
        <f t="shared" si="202"/>
        <v>78223158.216000006</v>
      </c>
      <c r="AU272" s="173">
        <f>'گام اول '!AV273</f>
        <v>54308316.440880008</v>
      </c>
      <c r="AV272" s="141">
        <f>'گام اول '!AW273</f>
        <v>72912168.215999991</v>
      </c>
      <c r="AW272" s="142">
        <f t="shared" si="203"/>
        <v>5103851.7751199994</v>
      </c>
      <c r="AX272" s="75">
        <f t="shared" si="204"/>
        <v>1430831.644088001</v>
      </c>
      <c r="AY272" s="142">
        <f>'گام اول '!AZ273</f>
        <v>0</v>
      </c>
      <c r="AZ272" s="142">
        <f>'گام اول '!BA273</f>
        <v>0</v>
      </c>
      <c r="BA272" s="142">
        <f>'گام اول '!BB273</f>
        <v>0</v>
      </c>
      <c r="BB272" s="142">
        <f>'گام اول '!BC273</f>
        <v>0</v>
      </c>
      <c r="BC272" s="142">
        <f>'گام اول '!BD273</f>
        <v>0</v>
      </c>
      <c r="BD272" s="142">
        <f>'گام اول '!BE273</f>
        <v>0</v>
      </c>
      <c r="BE272" s="142">
        <f>'گام اول '!BF273</f>
        <v>0</v>
      </c>
      <c r="BF272" s="143">
        <f t="shared" si="205"/>
        <v>6534683.4192080004</v>
      </c>
      <c r="BG272" s="140">
        <f t="shared" si="206"/>
        <v>71688474</v>
      </c>
      <c r="BH272" s="144">
        <f t="shared" si="207"/>
        <v>78223158.216000006</v>
      </c>
      <c r="BI272" s="127">
        <f t="shared" si="200"/>
        <v>4659160</v>
      </c>
      <c r="BJ272" s="145">
        <f t="shared" si="208"/>
        <v>2329580</v>
      </c>
      <c r="BK272" s="145">
        <f t="shared" si="209"/>
        <v>698874</v>
      </c>
      <c r="BL272" s="146">
        <f t="shared" si="210"/>
        <v>1120000</v>
      </c>
      <c r="BM272" s="379">
        <v>0</v>
      </c>
      <c r="BN272" s="147">
        <f t="shared" si="211"/>
        <v>87030772.216000006</v>
      </c>
      <c r="BO272" s="148">
        <f t="shared" si="212"/>
        <v>72912168.215999991</v>
      </c>
      <c r="BP272" s="149">
        <f t="shared" si="213"/>
        <v>16769798.689679999</v>
      </c>
      <c r="BQ272" s="150">
        <f t="shared" si="214"/>
        <v>103800570.90568</v>
      </c>
      <c r="BR272" s="151">
        <f t="shared" si="215"/>
        <v>100800</v>
      </c>
      <c r="BS272" s="147">
        <f t="shared" si="216"/>
        <v>103901370.90568</v>
      </c>
      <c r="BT272" s="135">
        <v>0</v>
      </c>
      <c r="BU272" s="148">
        <f t="shared" si="217"/>
        <v>8703077.2216000017</v>
      </c>
      <c r="BV272" s="152">
        <f t="shared" si="218"/>
        <v>4351538.6108000008</v>
      </c>
      <c r="BW272" s="133">
        <f t="shared" si="219"/>
        <v>90846755.073280007</v>
      </c>
      <c r="BX272" s="147">
        <f t="shared" si="220"/>
        <v>7687614</v>
      </c>
      <c r="BY272" s="134">
        <f t="shared" si="221"/>
        <v>83159141.073280007</v>
      </c>
      <c r="CD272" s="388">
        <f>'گام اول '!AU273</f>
        <v>78223158.216000006</v>
      </c>
      <c r="CE272" s="389">
        <f>'گام اول '!AV273</f>
        <v>54308316.440880008</v>
      </c>
      <c r="CF272" s="389">
        <f>'گام اول '!AW273</f>
        <v>72912168.215999991</v>
      </c>
      <c r="CG272" s="389">
        <f>'گام اول '!AX273</f>
        <v>5103851.7751199994</v>
      </c>
      <c r="CH272" s="389">
        <f>'گام اول '!AY273</f>
        <v>1430831.644088001</v>
      </c>
      <c r="CI272" s="389">
        <f>'گام اول '!AZ273</f>
        <v>0</v>
      </c>
      <c r="CJ272" s="389">
        <f>'گام اول '!BA273</f>
        <v>0</v>
      </c>
      <c r="CK272" s="389">
        <f>'گام اول '!BB273</f>
        <v>0</v>
      </c>
      <c r="CL272" s="389">
        <f>'گام اول '!BC273</f>
        <v>0</v>
      </c>
      <c r="CM272" s="389">
        <f>'گام اول '!BD273</f>
        <v>0</v>
      </c>
      <c r="CN272" s="389">
        <f>'گام اول '!BE273</f>
        <v>0</v>
      </c>
      <c r="CO272" s="389">
        <f>'گام اول '!BF273</f>
        <v>0</v>
      </c>
      <c r="CP272" s="389">
        <f>'گام اول '!BG273</f>
        <v>6534683.4192080004</v>
      </c>
      <c r="CQ272" s="389">
        <f>'گام اول '!BH273</f>
        <v>71688474</v>
      </c>
      <c r="CR272" s="389">
        <f t="shared" si="222"/>
        <v>78223158.216000006</v>
      </c>
      <c r="CS272" s="55">
        <f t="shared" si="223"/>
        <v>4659160</v>
      </c>
      <c r="CT272" s="388">
        <f t="shared" si="224"/>
        <v>2329580</v>
      </c>
      <c r="CU272" s="389">
        <f t="shared" si="225"/>
        <v>698874</v>
      </c>
      <c r="CV272" s="389">
        <f t="shared" si="226"/>
        <v>1120000</v>
      </c>
      <c r="CW272" s="55">
        <v>0</v>
      </c>
      <c r="CX272" s="389">
        <f t="shared" si="227"/>
        <v>87030772.216000006</v>
      </c>
      <c r="CY272" s="389">
        <f t="shared" si="228"/>
        <v>72912168.215999991</v>
      </c>
      <c r="CZ272" s="389">
        <f t="shared" si="229"/>
        <v>16769798.689679999</v>
      </c>
      <c r="DA272" s="389">
        <f t="shared" si="230"/>
        <v>103800570.90568</v>
      </c>
      <c r="DB272" s="389">
        <f t="shared" si="231"/>
        <v>100800</v>
      </c>
      <c r="DC272" s="389">
        <f t="shared" si="232"/>
        <v>103901370.90568</v>
      </c>
      <c r="DD272" s="394">
        <v>0</v>
      </c>
      <c r="DE272" s="389">
        <f t="shared" si="233"/>
        <v>8703077.2216000017</v>
      </c>
      <c r="DF272" s="389">
        <f t="shared" si="234"/>
        <v>4351538.6108000008</v>
      </c>
      <c r="DG272" s="389">
        <f t="shared" si="235"/>
        <v>90846755.073280007</v>
      </c>
      <c r="DH272" s="389">
        <f t="shared" si="236"/>
        <v>7687614</v>
      </c>
      <c r="DI272" s="389">
        <f t="shared" si="237"/>
        <v>83159141.073280007</v>
      </c>
      <c r="DJ272" s="389">
        <f t="shared" si="238"/>
        <v>0</v>
      </c>
      <c r="DL272" s="396">
        <f t="shared" si="239"/>
        <v>6638737.5</v>
      </c>
      <c r="DM272" s="396">
        <f t="shared" si="240"/>
        <v>-1979577.5</v>
      </c>
    </row>
    <row r="273" spans="1:117" s="55" customFormat="1" ht="21" x14ac:dyDescent="0.2">
      <c r="A273" s="191">
        <f t="shared" si="201"/>
        <v>2655495</v>
      </c>
      <c r="B273" s="136">
        <f>'گام اول '!B274</f>
        <v>268</v>
      </c>
      <c r="C273" s="136">
        <f>'گام اول '!C274</f>
        <v>31</v>
      </c>
      <c r="D273" s="136">
        <f>'گام اول '!D274</f>
        <v>13324</v>
      </c>
      <c r="E273" s="136" t="str">
        <f>'گام اول '!E274</f>
        <v>هادی</v>
      </c>
      <c r="F273" s="136" t="str">
        <f>'گام اول '!F274</f>
        <v>قیداری</v>
      </c>
      <c r="G273" s="136" t="str">
        <f>'گام اول '!G274</f>
        <v>نگهبان</v>
      </c>
      <c r="H273" s="136" t="str">
        <f>'گام اول '!H274</f>
        <v>تهران</v>
      </c>
      <c r="I273" s="136" t="str">
        <f>'گام اول '!I274</f>
        <v>121-800-1228307-1</v>
      </c>
      <c r="J273" s="136" t="str">
        <f>'گام اول '!J274</f>
        <v>0322371821</v>
      </c>
      <c r="K273" s="136" t="str">
        <f>'گام اول '!K274</f>
        <v>0097035160</v>
      </c>
      <c r="L273" s="136" t="str">
        <f>'گام اول '!L274</f>
        <v>تهران</v>
      </c>
      <c r="M273" s="136" t="str">
        <f>'گام اول '!M274</f>
        <v>نگهبان</v>
      </c>
      <c r="N273" s="120" t="str">
        <f>'گام اول '!N274</f>
        <v>*</v>
      </c>
      <c r="O273" s="119">
        <f>'گام اول '!O274</f>
        <v>0</v>
      </c>
      <c r="P273" s="121">
        <f>'گام اول '!P274</f>
        <v>0</v>
      </c>
      <c r="Q273" s="358">
        <f>'گام اول '!Q274</f>
        <v>30</v>
      </c>
      <c r="R273" s="358">
        <f>'گام اول '!R274</f>
        <v>120</v>
      </c>
      <c r="S273" s="358">
        <f>'گام اول '!S274</f>
        <v>110</v>
      </c>
      <c r="T273" s="358">
        <f>'گام اول '!T274</f>
        <v>29.33</v>
      </c>
      <c r="U273" s="137">
        <f>'گام اول '!U274</f>
        <v>0</v>
      </c>
      <c r="V273" s="120">
        <f>'گام اول '!W274</f>
        <v>0</v>
      </c>
      <c r="W273" s="121">
        <f>'گام اول '!X274</f>
        <v>0</v>
      </c>
      <c r="X273" s="366">
        <f>'گام اول '!Y274</f>
        <v>1</v>
      </c>
      <c r="Y273" s="366">
        <f>'گام اول '!Z274</f>
        <v>1</v>
      </c>
      <c r="Z273" s="138">
        <f>'گام اول '!AA274</f>
        <v>885165</v>
      </c>
      <c r="AA273" s="138">
        <f>'گام اول '!AB274</f>
        <v>46667</v>
      </c>
      <c r="AB273" s="138">
        <f>'گام اول '!AC274</f>
        <v>931832</v>
      </c>
      <c r="AC273" s="138">
        <f>'گام اول '!AD274</f>
        <v>4500000</v>
      </c>
      <c r="AD273" s="138">
        <f>'گام اول '!AE274</f>
        <v>6000000</v>
      </c>
      <c r="AE273" s="139">
        <f>'گام اول '!AF274</f>
        <v>177895.19999999998</v>
      </c>
      <c r="AF273" s="122">
        <f>'گام اول '!AG274</f>
        <v>26554950</v>
      </c>
      <c r="AG273" s="123">
        <f>'گام اول '!AH274</f>
        <v>1400010</v>
      </c>
      <c r="AH273" s="123">
        <f>'گام اول '!AI274</f>
        <v>21347423.999999996</v>
      </c>
      <c r="AI273" s="123">
        <f>'گام اول '!AJ274</f>
        <v>2655495</v>
      </c>
      <c r="AJ273" s="123">
        <f>'گام اول '!AK274</f>
        <v>4500000</v>
      </c>
      <c r="AK273" s="123">
        <f>'گام اول '!AL274</f>
        <v>6000000</v>
      </c>
      <c r="AL273" s="123">
        <f>'گام اول '!AM274</f>
        <v>4892117.9999999991</v>
      </c>
      <c r="AM273" s="123">
        <f>'گام اول '!AN274</f>
        <v>5217666.2159999991</v>
      </c>
      <c r="AN273" s="123">
        <f>'گام اول '!AO274</f>
        <v>0</v>
      </c>
      <c r="AO273" s="123">
        <f>'گام اول '!AP274</f>
        <v>3000000</v>
      </c>
      <c r="AP273" s="123">
        <f>'گام اول '!AQ274</f>
        <v>0</v>
      </c>
      <c r="AQ273" s="123">
        <f>'گام اول '!AR274</f>
        <v>0</v>
      </c>
      <c r="AR273" s="123">
        <f>'گام اول '!AS274</f>
        <v>0</v>
      </c>
      <c r="AS273" s="375">
        <f>'گام اول '!AT274</f>
        <v>0</v>
      </c>
      <c r="AT273" s="368">
        <f t="shared" si="202"/>
        <v>75567663.216000006</v>
      </c>
      <c r="AU273" s="173">
        <f>'گام اول '!AV274</f>
        <v>54308316.440880008</v>
      </c>
      <c r="AV273" s="141">
        <f>'گام اول '!AW274</f>
        <v>72912168.215999991</v>
      </c>
      <c r="AW273" s="142">
        <f t="shared" si="203"/>
        <v>5103851.7751199994</v>
      </c>
      <c r="AX273" s="75">
        <f t="shared" si="204"/>
        <v>1430831.644088001</v>
      </c>
      <c r="AY273" s="142">
        <f>'گام اول '!AZ274</f>
        <v>0</v>
      </c>
      <c r="AZ273" s="142">
        <f>'گام اول '!BA274</f>
        <v>0</v>
      </c>
      <c r="BA273" s="142">
        <f>'گام اول '!BB274</f>
        <v>0</v>
      </c>
      <c r="BB273" s="142">
        <f>'گام اول '!BC274</f>
        <v>0</v>
      </c>
      <c r="BC273" s="142">
        <f>'گام اول '!BD274</f>
        <v>0</v>
      </c>
      <c r="BD273" s="142">
        <f>'گام اول '!BE274</f>
        <v>0</v>
      </c>
      <c r="BE273" s="142">
        <f>'گام اول '!BF274</f>
        <v>0</v>
      </c>
      <c r="BF273" s="143">
        <f t="shared" si="205"/>
        <v>6534683.4192080004</v>
      </c>
      <c r="BG273" s="140">
        <f t="shared" si="206"/>
        <v>69032979</v>
      </c>
      <c r="BH273" s="144">
        <f t="shared" si="207"/>
        <v>75567663.216000006</v>
      </c>
      <c r="BI273" s="127">
        <f t="shared" si="200"/>
        <v>4659160</v>
      </c>
      <c r="BJ273" s="145">
        <f t="shared" si="208"/>
        <v>2329580</v>
      </c>
      <c r="BK273" s="145">
        <f t="shared" si="209"/>
        <v>698874</v>
      </c>
      <c r="BL273" s="146">
        <f t="shared" si="210"/>
        <v>1120000</v>
      </c>
      <c r="BM273" s="379">
        <v>0</v>
      </c>
      <c r="BN273" s="147">
        <f t="shared" si="211"/>
        <v>84375277.216000006</v>
      </c>
      <c r="BO273" s="148">
        <f t="shared" si="212"/>
        <v>72912168.215999991</v>
      </c>
      <c r="BP273" s="149">
        <f t="shared" si="213"/>
        <v>16769798.689679999</v>
      </c>
      <c r="BQ273" s="150">
        <f t="shared" si="214"/>
        <v>101145075.90568</v>
      </c>
      <c r="BR273" s="151">
        <f t="shared" si="215"/>
        <v>100800</v>
      </c>
      <c r="BS273" s="147">
        <f t="shared" si="216"/>
        <v>101245875.90568</v>
      </c>
      <c r="BT273" s="135">
        <v>0</v>
      </c>
      <c r="BU273" s="148">
        <f t="shared" si="217"/>
        <v>8437527.7216000017</v>
      </c>
      <c r="BV273" s="152">
        <f t="shared" si="218"/>
        <v>4218763.8608000008</v>
      </c>
      <c r="BW273" s="133">
        <f t="shared" si="219"/>
        <v>88589584.323280007</v>
      </c>
      <c r="BX273" s="147">
        <f t="shared" si="220"/>
        <v>7687614</v>
      </c>
      <c r="BY273" s="134">
        <f t="shared" si="221"/>
        <v>80901970.323280007</v>
      </c>
      <c r="CD273" s="388">
        <f>'گام اول '!AU274</f>
        <v>75567663.216000006</v>
      </c>
      <c r="CE273" s="389">
        <f>'گام اول '!AV274</f>
        <v>54308316.440880008</v>
      </c>
      <c r="CF273" s="389">
        <f>'گام اول '!AW274</f>
        <v>72912168.215999991</v>
      </c>
      <c r="CG273" s="389">
        <f>'گام اول '!AX274</f>
        <v>5103851.7751199994</v>
      </c>
      <c r="CH273" s="389">
        <f>'گام اول '!AY274</f>
        <v>1430831.644088001</v>
      </c>
      <c r="CI273" s="389">
        <f>'گام اول '!AZ274</f>
        <v>0</v>
      </c>
      <c r="CJ273" s="389">
        <f>'گام اول '!BA274</f>
        <v>0</v>
      </c>
      <c r="CK273" s="389">
        <f>'گام اول '!BB274</f>
        <v>0</v>
      </c>
      <c r="CL273" s="389">
        <f>'گام اول '!BC274</f>
        <v>0</v>
      </c>
      <c r="CM273" s="389">
        <f>'گام اول '!BD274</f>
        <v>0</v>
      </c>
      <c r="CN273" s="389">
        <f>'گام اول '!BE274</f>
        <v>0</v>
      </c>
      <c r="CO273" s="389">
        <f>'گام اول '!BF274</f>
        <v>0</v>
      </c>
      <c r="CP273" s="389">
        <f>'گام اول '!BG274</f>
        <v>6534683.4192080004</v>
      </c>
      <c r="CQ273" s="389">
        <f>'گام اول '!BH274</f>
        <v>69032979</v>
      </c>
      <c r="CR273" s="389">
        <f t="shared" si="222"/>
        <v>75567663.216000006</v>
      </c>
      <c r="CS273" s="55">
        <f t="shared" si="223"/>
        <v>4659160</v>
      </c>
      <c r="CT273" s="388">
        <f t="shared" si="224"/>
        <v>2329580</v>
      </c>
      <c r="CU273" s="389">
        <f t="shared" si="225"/>
        <v>698874</v>
      </c>
      <c r="CV273" s="389">
        <f t="shared" si="226"/>
        <v>1120000</v>
      </c>
      <c r="CW273" s="55">
        <v>0</v>
      </c>
      <c r="CX273" s="389">
        <f t="shared" si="227"/>
        <v>84375277.216000006</v>
      </c>
      <c r="CY273" s="389">
        <f t="shared" si="228"/>
        <v>72912168.215999991</v>
      </c>
      <c r="CZ273" s="389">
        <f t="shared" si="229"/>
        <v>16769798.689679999</v>
      </c>
      <c r="DA273" s="389">
        <f t="shared" si="230"/>
        <v>101145075.90568</v>
      </c>
      <c r="DB273" s="389">
        <f t="shared" si="231"/>
        <v>100800</v>
      </c>
      <c r="DC273" s="389">
        <f t="shared" si="232"/>
        <v>101245875.90568</v>
      </c>
      <c r="DD273" s="394">
        <v>0</v>
      </c>
      <c r="DE273" s="389">
        <f t="shared" si="233"/>
        <v>8437527.7216000017</v>
      </c>
      <c r="DF273" s="389">
        <f t="shared" si="234"/>
        <v>4218763.8608000008</v>
      </c>
      <c r="DG273" s="389">
        <f t="shared" si="235"/>
        <v>88589584.323280007</v>
      </c>
      <c r="DH273" s="389">
        <f t="shared" si="236"/>
        <v>7687614</v>
      </c>
      <c r="DI273" s="389">
        <f t="shared" si="237"/>
        <v>80901970.323280007</v>
      </c>
      <c r="DJ273" s="389">
        <f t="shared" si="238"/>
        <v>0</v>
      </c>
      <c r="DL273" s="396">
        <f t="shared" si="239"/>
        <v>6638737.5</v>
      </c>
      <c r="DM273" s="396">
        <f t="shared" si="240"/>
        <v>-1979577.5</v>
      </c>
    </row>
    <row r="274" spans="1:117" s="55" customFormat="1" ht="21" x14ac:dyDescent="0.2">
      <c r="A274" s="191">
        <f t="shared" si="201"/>
        <v>2655495</v>
      </c>
      <c r="B274" s="136">
        <f>'گام اول '!B275</f>
        <v>269</v>
      </c>
      <c r="C274" s="136">
        <f>'گام اول '!C275</f>
        <v>32</v>
      </c>
      <c r="D274" s="136">
        <f>'گام اول '!D275</f>
        <v>13325</v>
      </c>
      <c r="E274" s="136" t="str">
        <f>'گام اول '!E275</f>
        <v>یاور</v>
      </c>
      <c r="F274" s="136" t="str">
        <f>'گام اول '!F275</f>
        <v>قاسمی اصل</v>
      </c>
      <c r="G274" s="136" t="str">
        <f>'گام اول '!G275</f>
        <v>نگهبان</v>
      </c>
      <c r="H274" s="136" t="str">
        <f>'گام اول '!H275</f>
        <v>تهران</v>
      </c>
      <c r="I274" s="136" t="str">
        <f>'گام اول '!I275</f>
        <v>121-813-3031038-1</v>
      </c>
      <c r="J274" s="136" t="str">
        <f>'گام اول '!J275</f>
        <v>1672251699</v>
      </c>
      <c r="K274" s="136" t="str">
        <f>'گام اول '!K275</f>
        <v>0012810865</v>
      </c>
      <c r="L274" s="136" t="str">
        <f>'گام اول '!L275</f>
        <v>تهران</v>
      </c>
      <c r="M274" s="136" t="str">
        <f>'گام اول '!M275</f>
        <v>نگهبان</v>
      </c>
      <c r="N274" s="120" t="str">
        <f>'گام اول '!N275</f>
        <v>*</v>
      </c>
      <c r="O274" s="119">
        <f>'گام اول '!O275</f>
        <v>0</v>
      </c>
      <c r="P274" s="121">
        <f>'گام اول '!P275</f>
        <v>0</v>
      </c>
      <c r="Q274" s="358">
        <f>'گام اول '!Q275</f>
        <v>30</v>
      </c>
      <c r="R274" s="358">
        <f>'گام اول '!R275</f>
        <v>120</v>
      </c>
      <c r="S274" s="358">
        <f>'گام اول '!S275</f>
        <v>110</v>
      </c>
      <c r="T274" s="358">
        <f>'گام اول '!T275</f>
        <v>29.33</v>
      </c>
      <c r="U274" s="137">
        <f>'گام اول '!U275</f>
        <v>0</v>
      </c>
      <c r="V274" s="120">
        <f>'گام اول '!W275</f>
        <v>0</v>
      </c>
      <c r="W274" s="121">
        <f>'گام اول '!X275</f>
        <v>0</v>
      </c>
      <c r="X274" s="366">
        <f>'گام اول '!Y275</f>
        <v>1</v>
      </c>
      <c r="Y274" s="366">
        <f>'گام اول '!Z275</f>
        <v>2</v>
      </c>
      <c r="Z274" s="138">
        <f>'گام اول '!AA275</f>
        <v>885165</v>
      </c>
      <c r="AA274" s="138">
        <f>'گام اول '!AB275</f>
        <v>46667</v>
      </c>
      <c r="AB274" s="138">
        <f>'گام اول '!AC275</f>
        <v>931832</v>
      </c>
      <c r="AC274" s="138">
        <f>'گام اول '!AD275</f>
        <v>4500000</v>
      </c>
      <c r="AD274" s="138">
        <f>'گام اول '!AE275</f>
        <v>6000000</v>
      </c>
      <c r="AE274" s="139">
        <f>'گام اول '!AF275</f>
        <v>177895.19999999998</v>
      </c>
      <c r="AF274" s="122">
        <f>'گام اول '!AG275</f>
        <v>26554950</v>
      </c>
      <c r="AG274" s="123">
        <f>'گام اول '!AH275</f>
        <v>1400010</v>
      </c>
      <c r="AH274" s="123">
        <f>'گام اول '!AI275</f>
        <v>21347423.999999996</v>
      </c>
      <c r="AI274" s="123">
        <f>'گام اول '!AJ275</f>
        <v>5310990</v>
      </c>
      <c r="AJ274" s="123">
        <f>'گام اول '!AK275</f>
        <v>4500000</v>
      </c>
      <c r="AK274" s="123">
        <f>'گام اول '!AL275</f>
        <v>6000000</v>
      </c>
      <c r="AL274" s="123">
        <f>'گام اول '!AM275</f>
        <v>4892117.9999999991</v>
      </c>
      <c r="AM274" s="123">
        <f>'گام اول '!AN275</f>
        <v>5217666.2159999991</v>
      </c>
      <c r="AN274" s="123">
        <f>'گام اول '!AO275</f>
        <v>0</v>
      </c>
      <c r="AO274" s="123">
        <f>'گام اول '!AP275</f>
        <v>3000000</v>
      </c>
      <c r="AP274" s="123">
        <f>'گام اول '!AQ275</f>
        <v>0</v>
      </c>
      <c r="AQ274" s="123">
        <f>'گام اول '!AR275</f>
        <v>0</v>
      </c>
      <c r="AR274" s="123">
        <f>'گام اول '!AS275</f>
        <v>0</v>
      </c>
      <c r="AS274" s="375">
        <f>'گام اول '!AT275</f>
        <v>0</v>
      </c>
      <c r="AT274" s="368">
        <f t="shared" si="202"/>
        <v>78223158.216000006</v>
      </c>
      <c r="AU274" s="173">
        <f>'گام اول '!AV275</f>
        <v>54308316.440880008</v>
      </c>
      <c r="AV274" s="141">
        <f>'گام اول '!AW275</f>
        <v>72912168.215999991</v>
      </c>
      <c r="AW274" s="142">
        <f t="shared" si="203"/>
        <v>5103851.7751199994</v>
      </c>
      <c r="AX274" s="75">
        <f t="shared" si="204"/>
        <v>1430831.644088001</v>
      </c>
      <c r="AY274" s="142">
        <f>'گام اول '!AZ275</f>
        <v>0</v>
      </c>
      <c r="AZ274" s="142">
        <f>'گام اول '!BA275</f>
        <v>0</v>
      </c>
      <c r="BA274" s="142">
        <f>'گام اول '!BB275</f>
        <v>0</v>
      </c>
      <c r="BB274" s="142">
        <f>'گام اول '!BC275</f>
        <v>0</v>
      </c>
      <c r="BC274" s="142">
        <f>'گام اول '!BD275</f>
        <v>0</v>
      </c>
      <c r="BD274" s="142">
        <f>'گام اول '!BE275</f>
        <v>0</v>
      </c>
      <c r="BE274" s="142">
        <f>'گام اول '!BF275</f>
        <v>0</v>
      </c>
      <c r="BF274" s="143">
        <f t="shared" si="205"/>
        <v>6534683.4192080004</v>
      </c>
      <c r="BG274" s="140">
        <f t="shared" si="206"/>
        <v>71688474</v>
      </c>
      <c r="BH274" s="144">
        <f t="shared" si="207"/>
        <v>78223158.216000006</v>
      </c>
      <c r="BI274" s="127">
        <f t="shared" si="200"/>
        <v>4659160</v>
      </c>
      <c r="BJ274" s="145">
        <f t="shared" si="208"/>
        <v>2329580</v>
      </c>
      <c r="BK274" s="145">
        <f t="shared" si="209"/>
        <v>698874</v>
      </c>
      <c r="BL274" s="146">
        <f t="shared" si="210"/>
        <v>1120000</v>
      </c>
      <c r="BM274" s="379">
        <v>0</v>
      </c>
      <c r="BN274" s="147">
        <f t="shared" si="211"/>
        <v>87030772.216000006</v>
      </c>
      <c r="BO274" s="148">
        <f t="shared" si="212"/>
        <v>72912168.215999991</v>
      </c>
      <c r="BP274" s="149">
        <f t="shared" si="213"/>
        <v>16769798.689679999</v>
      </c>
      <c r="BQ274" s="150">
        <f t="shared" si="214"/>
        <v>103800570.90568</v>
      </c>
      <c r="BR274" s="151">
        <f t="shared" si="215"/>
        <v>100800</v>
      </c>
      <c r="BS274" s="147">
        <f t="shared" si="216"/>
        <v>103901370.90568</v>
      </c>
      <c r="BT274" s="135">
        <v>0</v>
      </c>
      <c r="BU274" s="148">
        <f t="shared" si="217"/>
        <v>8703077.2216000017</v>
      </c>
      <c r="BV274" s="152">
        <f t="shared" si="218"/>
        <v>4351538.6108000008</v>
      </c>
      <c r="BW274" s="133">
        <f t="shared" si="219"/>
        <v>90846755.073280007</v>
      </c>
      <c r="BX274" s="147">
        <f t="shared" si="220"/>
        <v>7687614</v>
      </c>
      <c r="BY274" s="134">
        <f t="shared" si="221"/>
        <v>83159141.073280007</v>
      </c>
      <c r="CD274" s="388">
        <f>'گام اول '!AU275</f>
        <v>78223158.216000006</v>
      </c>
      <c r="CE274" s="389">
        <f>'گام اول '!AV275</f>
        <v>54308316.440880008</v>
      </c>
      <c r="CF274" s="389">
        <f>'گام اول '!AW275</f>
        <v>72912168.215999991</v>
      </c>
      <c r="CG274" s="389">
        <f>'گام اول '!AX275</f>
        <v>5103851.7751199994</v>
      </c>
      <c r="CH274" s="389">
        <f>'گام اول '!AY275</f>
        <v>1430831.644088001</v>
      </c>
      <c r="CI274" s="389">
        <f>'گام اول '!AZ275</f>
        <v>0</v>
      </c>
      <c r="CJ274" s="389">
        <f>'گام اول '!BA275</f>
        <v>0</v>
      </c>
      <c r="CK274" s="389">
        <f>'گام اول '!BB275</f>
        <v>0</v>
      </c>
      <c r="CL274" s="389">
        <f>'گام اول '!BC275</f>
        <v>0</v>
      </c>
      <c r="CM274" s="389">
        <f>'گام اول '!BD275</f>
        <v>0</v>
      </c>
      <c r="CN274" s="389">
        <f>'گام اول '!BE275</f>
        <v>0</v>
      </c>
      <c r="CO274" s="389">
        <f>'گام اول '!BF275</f>
        <v>0</v>
      </c>
      <c r="CP274" s="389">
        <f>'گام اول '!BG275</f>
        <v>6534683.4192080004</v>
      </c>
      <c r="CQ274" s="389">
        <f>'گام اول '!BH275</f>
        <v>71688474</v>
      </c>
      <c r="CR274" s="389">
        <f t="shared" si="222"/>
        <v>78223158.216000006</v>
      </c>
      <c r="CS274" s="55">
        <f t="shared" si="223"/>
        <v>4659160</v>
      </c>
      <c r="CT274" s="388">
        <f t="shared" si="224"/>
        <v>2329580</v>
      </c>
      <c r="CU274" s="389">
        <f t="shared" si="225"/>
        <v>698874</v>
      </c>
      <c r="CV274" s="389">
        <f t="shared" si="226"/>
        <v>1120000</v>
      </c>
      <c r="CW274" s="55">
        <v>0</v>
      </c>
      <c r="CX274" s="389">
        <f t="shared" si="227"/>
        <v>87030772.216000006</v>
      </c>
      <c r="CY274" s="389">
        <f t="shared" si="228"/>
        <v>72912168.215999991</v>
      </c>
      <c r="CZ274" s="389">
        <f t="shared" si="229"/>
        <v>16769798.689679999</v>
      </c>
      <c r="DA274" s="389">
        <f t="shared" si="230"/>
        <v>103800570.90568</v>
      </c>
      <c r="DB274" s="389">
        <f t="shared" si="231"/>
        <v>100800</v>
      </c>
      <c r="DC274" s="389">
        <f t="shared" si="232"/>
        <v>103901370.90568</v>
      </c>
      <c r="DD274" s="394">
        <v>0</v>
      </c>
      <c r="DE274" s="389">
        <f t="shared" si="233"/>
        <v>8703077.2216000017</v>
      </c>
      <c r="DF274" s="389">
        <f t="shared" si="234"/>
        <v>4351538.6108000008</v>
      </c>
      <c r="DG274" s="389">
        <f t="shared" si="235"/>
        <v>90846755.073280007</v>
      </c>
      <c r="DH274" s="389">
        <f t="shared" si="236"/>
        <v>7687614</v>
      </c>
      <c r="DI274" s="389">
        <f t="shared" si="237"/>
        <v>83159141.073280007</v>
      </c>
      <c r="DJ274" s="389">
        <f t="shared" si="238"/>
        <v>0</v>
      </c>
      <c r="DL274" s="396">
        <f t="shared" si="239"/>
        <v>6638737.5</v>
      </c>
      <c r="DM274" s="396">
        <f t="shared" si="240"/>
        <v>-1979577.5</v>
      </c>
    </row>
    <row r="275" spans="1:117" s="55" customFormat="1" ht="21" x14ac:dyDescent="0.2">
      <c r="A275" s="191">
        <f t="shared" si="201"/>
        <v>2655495</v>
      </c>
      <c r="B275" s="136">
        <f>'گام اول '!B276</f>
        <v>270</v>
      </c>
      <c r="C275" s="136">
        <f>'گام اول '!C276</f>
        <v>33</v>
      </c>
      <c r="D275" s="136">
        <f>'گام اول '!D276</f>
        <v>13275</v>
      </c>
      <c r="E275" s="136" t="str">
        <f>'گام اول '!E276</f>
        <v>محمد رضا</v>
      </c>
      <c r="F275" s="136" t="str">
        <f>'گام اول '!F276</f>
        <v>قدرتی پور</v>
      </c>
      <c r="G275" s="136" t="str">
        <f>'گام اول '!G276</f>
        <v>نگهبان</v>
      </c>
      <c r="H275" s="136" t="str">
        <f>'گام اول '!H276</f>
        <v>تهران</v>
      </c>
      <c r="I275" s="136" t="str">
        <f>'گام اول '!I276</f>
        <v>121-813-7346799-1</v>
      </c>
      <c r="J275" s="136" t="str">
        <f>'گام اول '!J276</f>
        <v>0013281471</v>
      </c>
      <c r="K275" s="136" t="str">
        <f>'گام اول '!K276</f>
        <v>0016143663</v>
      </c>
      <c r="L275" s="136" t="str">
        <f>'گام اول '!L276</f>
        <v>تهران</v>
      </c>
      <c r="M275" s="136" t="str">
        <f>'گام اول '!M276</f>
        <v>نگهبان</v>
      </c>
      <c r="N275" s="120">
        <f>'گام اول '!N276</f>
        <v>0</v>
      </c>
      <c r="O275" s="119">
        <f>'گام اول '!O276</f>
        <v>0</v>
      </c>
      <c r="P275" s="121" t="str">
        <f>'گام اول '!P276</f>
        <v>*</v>
      </c>
      <c r="Q275" s="358">
        <f>'گام اول '!Q276</f>
        <v>30</v>
      </c>
      <c r="R275" s="358">
        <f>'گام اول '!R276</f>
        <v>120</v>
      </c>
      <c r="S275" s="358">
        <f>'گام اول '!S276</f>
        <v>220</v>
      </c>
      <c r="T275" s="358">
        <f>'گام اول '!T276</f>
        <v>29.33</v>
      </c>
      <c r="U275" s="137">
        <f>'گام اول '!U276</f>
        <v>0</v>
      </c>
      <c r="V275" s="120">
        <f>'گام اول '!W276</f>
        <v>0</v>
      </c>
      <c r="W275" s="121">
        <f>'گام اول '!X276</f>
        <v>0</v>
      </c>
      <c r="X275" s="366">
        <f>'گام اول '!Y276</f>
        <v>2</v>
      </c>
      <c r="Y275" s="366">
        <f>'گام اول '!Z276</f>
        <v>2</v>
      </c>
      <c r="Z275" s="138">
        <f>'گام اول '!AA276</f>
        <v>885165</v>
      </c>
      <c r="AA275" s="138">
        <f>'گام اول '!AB276</f>
        <v>46667</v>
      </c>
      <c r="AB275" s="138">
        <f>'گام اول '!AC276</f>
        <v>931832</v>
      </c>
      <c r="AC275" s="138">
        <f>'گام اول '!AD276</f>
        <v>4500000</v>
      </c>
      <c r="AD275" s="138">
        <f>'گام اول '!AE276</f>
        <v>6000000</v>
      </c>
      <c r="AE275" s="139">
        <f>'گام اول '!AF276</f>
        <v>177895.19999999998</v>
      </c>
      <c r="AF275" s="122">
        <f>'گام اول '!AG276</f>
        <v>26554950</v>
      </c>
      <c r="AG275" s="123">
        <f>'گام اول '!AH276</f>
        <v>1400010</v>
      </c>
      <c r="AH275" s="123">
        <f>'گام اول '!AI276</f>
        <v>21347423.999999996</v>
      </c>
      <c r="AI275" s="123">
        <f>'گام اول '!AJ276</f>
        <v>5310990</v>
      </c>
      <c r="AJ275" s="123">
        <f>'گام اول '!AK276</f>
        <v>4500000</v>
      </c>
      <c r="AK275" s="123">
        <f>'گام اول '!AL276</f>
        <v>6000000</v>
      </c>
      <c r="AL275" s="123">
        <f>'گام اول '!AM276</f>
        <v>9784235.9999999981</v>
      </c>
      <c r="AM275" s="123">
        <f>'گام اول '!AN276</f>
        <v>5217666.2159999991</v>
      </c>
      <c r="AN275" s="123">
        <f>'گام اول '!AO276</f>
        <v>0</v>
      </c>
      <c r="AO275" s="123">
        <f>'گام اول '!AP276</f>
        <v>3000000</v>
      </c>
      <c r="AP275" s="123">
        <f>'گام اول '!AQ276</f>
        <v>0</v>
      </c>
      <c r="AQ275" s="123">
        <f>'گام اول '!AR276</f>
        <v>0</v>
      </c>
      <c r="AR275" s="123">
        <f>'گام اول '!AS276</f>
        <v>0</v>
      </c>
      <c r="AS275" s="375">
        <f>'گام اول '!AT276</f>
        <v>0</v>
      </c>
      <c r="AT275" s="368">
        <f t="shared" si="202"/>
        <v>83115276.216000006</v>
      </c>
      <c r="AU275" s="173">
        <f>'گام اول '!AV276</f>
        <v>58857986.18088001</v>
      </c>
      <c r="AV275" s="141">
        <f>'گام اول '!AW276</f>
        <v>77804286.215999991</v>
      </c>
      <c r="AW275" s="142">
        <f t="shared" si="203"/>
        <v>5446300.0351200001</v>
      </c>
      <c r="AX275" s="75">
        <f t="shared" si="204"/>
        <v>1885798.6180880012</v>
      </c>
      <c r="AY275" s="142">
        <f>'گام اول '!AZ276</f>
        <v>0</v>
      </c>
      <c r="AZ275" s="142">
        <f>'گام اول '!BA276</f>
        <v>0</v>
      </c>
      <c r="BA275" s="142">
        <f>'گام اول '!BB276</f>
        <v>0</v>
      </c>
      <c r="BB275" s="142">
        <f>'گام اول '!BC276</f>
        <v>0</v>
      </c>
      <c r="BC275" s="142">
        <f>'گام اول '!BD276</f>
        <v>0</v>
      </c>
      <c r="BD275" s="142">
        <f>'گام اول '!BE276</f>
        <v>0</v>
      </c>
      <c r="BE275" s="142">
        <f>'گام اول '!BF276</f>
        <v>0</v>
      </c>
      <c r="BF275" s="143">
        <f t="shared" si="205"/>
        <v>7332098.6532080015</v>
      </c>
      <c r="BG275" s="140">
        <f t="shared" si="206"/>
        <v>75783177</v>
      </c>
      <c r="BH275" s="144">
        <f t="shared" si="207"/>
        <v>83115276.216000006</v>
      </c>
      <c r="BI275" s="127">
        <f t="shared" si="200"/>
        <v>4659160</v>
      </c>
      <c r="BJ275" s="145">
        <f t="shared" si="208"/>
        <v>2329580</v>
      </c>
      <c r="BK275" s="145">
        <f t="shared" si="209"/>
        <v>698874</v>
      </c>
      <c r="BL275" s="146">
        <f t="shared" si="210"/>
        <v>1120000</v>
      </c>
      <c r="BM275" s="379">
        <v>0</v>
      </c>
      <c r="BN275" s="147">
        <f t="shared" si="211"/>
        <v>91922890.216000006</v>
      </c>
      <c r="BO275" s="148">
        <f t="shared" si="212"/>
        <v>77804286.215999991</v>
      </c>
      <c r="BP275" s="149">
        <f t="shared" si="213"/>
        <v>17894985.82968</v>
      </c>
      <c r="BQ275" s="150">
        <f t="shared" si="214"/>
        <v>109817876.04568</v>
      </c>
      <c r="BR275" s="151">
        <f t="shared" si="215"/>
        <v>100800</v>
      </c>
      <c r="BS275" s="147">
        <f t="shared" si="216"/>
        <v>109918676.04568</v>
      </c>
      <c r="BT275" s="135">
        <v>0</v>
      </c>
      <c r="BU275" s="148">
        <f t="shared" si="217"/>
        <v>9192289.0216000006</v>
      </c>
      <c r="BV275" s="152">
        <f t="shared" si="218"/>
        <v>4596144.5108000003</v>
      </c>
      <c r="BW275" s="133">
        <f t="shared" si="219"/>
        <v>96130242.513280004</v>
      </c>
      <c r="BX275" s="147">
        <f t="shared" si="220"/>
        <v>7687614</v>
      </c>
      <c r="BY275" s="134">
        <f t="shared" si="221"/>
        <v>88442628.513280004</v>
      </c>
      <c r="CD275" s="388">
        <f>'گام اول '!AU276</f>
        <v>83115276.216000006</v>
      </c>
      <c r="CE275" s="389">
        <f>'گام اول '!AV276</f>
        <v>58857986.18088001</v>
      </c>
      <c r="CF275" s="389">
        <f>'گام اول '!AW276</f>
        <v>77804286.215999991</v>
      </c>
      <c r="CG275" s="389">
        <f>'گام اول '!AX276</f>
        <v>5446300.0351200001</v>
      </c>
      <c r="CH275" s="389">
        <f>'گام اول '!AY276</f>
        <v>1885798.6180880012</v>
      </c>
      <c r="CI275" s="389">
        <f>'گام اول '!AZ276</f>
        <v>0</v>
      </c>
      <c r="CJ275" s="389">
        <f>'گام اول '!BA276</f>
        <v>0</v>
      </c>
      <c r="CK275" s="389">
        <f>'گام اول '!BB276</f>
        <v>0</v>
      </c>
      <c r="CL275" s="389">
        <f>'گام اول '!BC276</f>
        <v>0</v>
      </c>
      <c r="CM275" s="389">
        <f>'گام اول '!BD276</f>
        <v>0</v>
      </c>
      <c r="CN275" s="389">
        <f>'گام اول '!BE276</f>
        <v>0</v>
      </c>
      <c r="CO275" s="389">
        <f>'گام اول '!BF276</f>
        <v>0</v>
      </c>
      <c r="CP275" s="389">
        <f>'گام اول '!BG276</f>
        <v>7332098.6532080015</v>
      </c>
      <c r="CQ275" s="389">
        <f>'گام اول '!BH276</f>
        <v>75783177</v>
      </c>
      <c r="CR275" s="389">
        <f t="shared" si="222"/>
        <v>83115276.216000006</v>
      </c>
      <c r="CS275" s="55">
        <f t="shared" si="223"/>
        <v>4659160</v>
      </c>
      <c r="CT275" s="388">
        <f t="shared" si="224"/>
        <v>2329580</v>
      </c>
      <c r="CU275" s="389">
        <f t="shared" si="225"/>
        <v>698874</v>
      </c>
      <c r="CV275" s="389">
        <f t="shared" si="226"/>
        <v>1120000</v>
      </c>
      <c r="CW275" s="55">
        <v>0</v>
      </c>
      <c r="CX275" s="389">
        <f t="shared" si="227"/>
        <v>91922890.216000006</v>
      </c>
      <c r="CY275" s="389">
        <f t="shared" si="228"/>
        <v>77804286.215999991</v>
      </c>
      <c r="CZ275" s="389">
        <f t="shared" si="229"/>
        <v>17894985.82968</v>
      </c>
      <c r="DA275" s="389">
        <f t="shared" si="230"/>
        <v>109817876.04568</v>
      </c>
      <c r="DB275" s="389">
        <f t="shared" si="231"/>
        <v>100800</v>
      </c>
      <c r="DC275" s="389">
        <f t="shared" si="232"/>
        <v>109918676.04568</v>
      </c>
      <c r="DD275" s="394">
        <v>0</v>
      </c>
      <c r="DE275" s="389">
        <f t="shared" si="233"/>
        <v>9192289.0216000006</v>
      </c>
      <c r="DF275" s="389">
        <f t="shared" si="234"/>
        <v>4596144.5108000003</v>
      </c>
      <c r="DG275" s="389">
        <f t="shared" si="235"/>
        <v>96130242.513280004</v>
      </c>
      <c r="DH275" s="389">
        <f t="shared" si="236"/>
        <v>7687614</v>
      </c>
      <c r="DI275" s="389">
        <f t="shared" si="237"/>
        <v>88442628.513280004</v>
      </c>
      <c r="DJ275" s="389">
        <f t="shared" si="238"/>
        <v>0</v>
      </c>
      <c r="DL275" s="396">
        <f t="shared" si="239"/>
        <v>6638737.5</v>
      </c>
      <c r="DM275" s="396">
        <f t="shared" si="240"/>
        <v>-1979577.5</v>
      </c>
    </row>
    <row r="276" spans="1:117" s="55" customFormat="1" ht="21" x14ac:dyDescent="0.2">
      <c r="A276" s="191">
        <f t="shared" si="201"/>
        <v>2655495</v>
      </c>
      <c r="B276" s="136">
        <f>'گام اول '!B277</f>
        <v>271</v>
      </c>
      <c r="C276" s="136">
        <f>'گام اول '!C277</f>
        <v>34</v>
      </c>
      <c r="D276" s="136">
        <f>'گام اول '!D277</f>
        <v>13290</v>
      </c>
      <c r="E276" s="136" t="str">
        <f>'گام اول '!E277</f>
        <v>مرتضی</v>
      </c>
      <c r="F276" s="136" t="str">
        <f>'گام اول '!F277</f>
        <v>قلیچی كشتان</v>
      </c>
      <c r="G276" s="136" t="str">
        <f>'گام اول '!G277</f>
        <v>نگهبان</v>
      </c>
      <c r="H276" s="136" t="str">
        <f>'گام اول '!H277</f>
        <v>تهران</v>
      </c>
      <c r="I276" s="136" t="str">
        <f>'گام اول '!I277</f>
        <v>116-813-3106999-1</v>
      </c>
      <c r="J276" s="136" t="str">
        <f>'گام اول '!J277</f>
        <v>0639441521</v>
      </c>
      <c r="K276" s="136" t="str">
        <f>'گام اول '!K277</f>
        <v>0021206033</v>
      </c>
      <c r="L276" s="136" t="str">
        <f>'گام اول '!L277</f>
        <v>تهران</v>
      </c>
      <c r="M276" s="136" t="str">
        <f>'گام اول '!M277</f>
        <v>نگهبان</v>
      </c>
      <c r="N276" s="120" t="str">
        <f>'گام اول '!N277</f>
        <v>*</v>
      </c>
      <c r="O276" s="119">
        <f>'گام اول '!O277</f>
        <v>0</v>
      </c>
      <c r="P276" s="121">
        <f>'گام اول '!P277</f>
        <v>0</v>
      </c>
      <c r="Q276" s="358">
        <f>'گام اول '!Q277</f>
        <v>30</v>
      </c>
      <c r="R276" s="358">
        <f>'گام اول '!R277</f>
        <v>120</v>
      </c>
      <c r="S276" s="358">
        <f>'گام اول '!S277</f>
        <v>110</v>
      </c>
      <c r="T276" s="358">
        <f>'گام اول '!T277</f>
        <v>29.33</v>
      </c>
      <c r="U276" s="137">
        <f>'گام اول '!U277</f>
        <v>0</v>
      </c>
      <c r="V276" s="120">
        <f>'گام اول '!W277</f>
        <v>0</v>
      </c>
      <c r="W276" s="121">
        <f>'گام اول '!X277</f>
        <v>0</v>
      </c>
      <c r="X276" s="366">
        <f>'گام اول '!Y277</f>
        <v>1</v>
      </c>
      <c r="Y276" s="366">
        <f>'گام اول '!Z277</f>
        <v>1</v>
      </c>
      <c r="Z276" s="138">
        <f>'گام اول '!AA277</f>
        <v>885165</v>
      </c>
      <c r="AA276" s="138">
        <f>'گام اول '!AB277</f>
        <v>46667</v>
      </c>
      <c r="AB276" s="138">
        <f>'گام اول '!AC277</f>
        <v>931832</v>
      </c>
      <c r="AC276" s="138">
        <f>'گام اول '!AD277</f>
        <v>4500000</v>
      </c>
      <c r="AD276" s="138">
        <f>'گام اول '!AE277</f>
        <v>6000000</v>
      </c>
      <c r="AE276" s="139">
        <f>'گام اول '!AF277</f>
        <v>177895.19999999998</v>
      </c>
      <c r="AF276" s="122">
        <f>'گام اول '!AG277</f>
        <v>26554950</v>
      </c>
      <c r="AG276" s="123">
        <f>'گام اول '!AH277</f>
        <v>1400010</v>
      </c>
      <c r="AH276" s="123">
        <f>'گام اول '!AI277</f>
        <v>21347423.999999996</v>
      </c>
      <c r="AI276" s="123">
        <f>'گام اول '!AJ277</f>
        <v>2655495</v>
      </c>
      <c r="AJ276" s="123">
        <f>'گام اول '!AK277</f>
        <v>4500000</v>
      </c>
      <c r="AK276" s="123">
        <f>'گام اول '!AL277</f>
        <v>6000000</v>
      </c>
      <c r="AL276" s="123">
        <f>'گام اول '!AM277</f>
        <v>4892117.9999999991</v>
      </c>
      <c r="AM276" s="123">
        <f>'گام اول '!AN277</f>
        <v>5217666.2159999991</v>
      </c>
      <c r="AN276" s="123">
        <f>'گام اول '!AO277</f>
        <v>0</v>
      </c>
      <c r="AO276" s="123">
        <f>'گام اول '!AP277</f>
        <v>3000000</v>
      </c>
      <c r="AP276" s="123">
        <f>'گام اول '!AQ277</f>
        <v>0</v>
      </c>
      <c r="AQ276" s="123">
        <f>'گام اول '!AR277</f>
        <v>0</v>
      </c>
      <c r="AR276" s="123">
        <f>'گام اول '!AS277</f>
        <v>0</v>
      </c>
      <c r="AS276" s="375">
        <f>'گام اول '!AT277</f>
        <v>0</v>
      </c>
      <c r="AT276" s="368">
        <f t="shared" si="202"/>
        <v>75567663.216000006</v>
      </c>
      <c r="AU276" s="173">
        <f>'گام اول '!AV277</f>
        <v>54308316.440880008</v>
      </c>
      <c r="AV276" s="141">
        <f>'گام اول '!AW277</f>
        <v>72912168.215999991</v>
      </c>
      <c r="AW276" s="142">
        <f t="shared" si="203"/>
        <v>5103851.7751199994</v>
      </c>
      <c r="AX276" s="75">
        <f t="shared" si="204"/>
        <v>1430831.644088001</v>
      </c>
      <c r="AY276" s="142">
        <f>'گام اول '!AZ277</f>
        <v>0</v>
      </c>
      <c r="AZ276" s="142">
        <f>'گام اول '!BA277</f>
        <v>0</v>
      </c>
      <c r="BA276" s="142">
        <f>'گام اول '!BB277</f>
        <v>0</v>
      </c>
      <c r="BB276" s="142">
        <f>'گام اول '!BC277</f>
        <v>0</v>
      </c>
      <c r="BC276" s="142">
        <f>'گام اول '!BD277</f>
        <v>0</v>
      </c>
      <c r="BD276" s="142">
        <f>'گام اول '!BE277</f>
        <v>0</v>
      </c>
      <c r="BE276" s="142">
        <f>'گام اول '!BF277</f>
        <v>0</v>
      </c>
      <c r="BF276" s="143">
        <f t="shared" si="205"/>
        <v>6534683.4192080004</v>
      </c>
      <c r="BG276" s="140">
        <f t="shared" si="206"/>
        <v>69032979</v>
      </c>
      <c r="BH276" s="144">
        <f t="shared" si="207"/>
        <v>75567663.216000006</v>
      </c>
      <c r="BI276" s="127">
        <f t="shared" si="200"/>
        <v>4659160</v>
      </c>
      <c r="BJ276" s="145">
        <f t="shared" si="208"/>
        <v>2329580</v>
      </c>
      <c r="BK276" s="145">
        <f t="shared" si="209"/>
        <v>698874</v>
      </c>
      <c r="BL276" s="146">
        <f t="shared" si="210"/>
        <v>1120000</v>
      </c>
      <c r="BM276" s="379">
        <v>0</v>
      </c>
      <c r="BN276" s="147">
        <f t="shared" si="211"/>
        <v>84375277.216000006</v>
      </c>
      <c r="BO276" s="148">
        <f t="shared" si="212"/>
        <v>72912168.215999991</v>
      </c>
      <c r="BP276" s="149">
        <f t="shared" si="213"/>
        <v>16769798.689679999</v>
      </c>
      <c r="BQ276" s="150">
        <f t="shared" si="214"/>
        <v>101145075.90568</v>
      </c>
      <c r="BR276" s="151">
        <f t="shared" si="215"/>
        <v>100800</v>
      </c>
      <c r="BS276" s="147">
        <f t="shared" si="216"/>
        <v>101245875.90568</v>
      </c>
      <c r="BT276" s="135">
        <v>0</v>
      </c>
      <c r="BU276" s="148">
        <f t="shared" si="217"/>
        <v>8437527.7216000017</v>
      </c>
      <c r="BV276" s="152">
        <f t="shared" si="218"/>
        <v>4218763.8608000008</v>
      </c>
      <c r="BW276" s="133">
        <f t="shared" si="219"/>
        <v>88589584.323280007</v>
      </c>
      <c r="BX276" s="147">
        <f t="shared" si="220"/>
        <v>7687614</v>
      </c>
      <c r="BY276" s="134">
        <f t="shared" si="221"/>
        <v>80901970.323280007</v>
      </c>
      <c r="CD276" s="388">
        <f>'گام اول '!AU277</f>
        <v>75567663.216000006</v>
      </c>
      <c r="CE276" s="389">
        <f>'گام اول '!AV277</f>
        <v>54308316.440880008</v>
      </c>
      <c r="CF276" s="389">
        <f>'گام اول '!AW277</f>
        <v>72912168.215999991</v>
      </c>
      <c r="CG276" s="389">
        <f>'گام اول '!AX277</f>
        <v>5103851.7751199994</v>
      </c>
      <c r="CH276" s="389">
        <f>'گام اول '!AY277</f>
        <v>1430831.644088001</v>
      </c>
      <c r="CI276" s="389">
        <f>'گام اول '!AZ277</f>
        <v>0</v>
      </c>
      <c r="CJ276" s="389">
        <f>'گام اول '!BA277</f>
        <v>0</v>
      </c>
      <c r="CK276" s="389">
        <f>'گام اول '!BB277</f>
        <v>0</v>
      </c>
      <c r="CL276" s="389">
        <f>'گام اول '!BC277</f>
        <v>0</v>
      </c>
      <c r="CM276" s="389">
        <f>'گام اول '!BD277</f>
        <v>0</v>
      </c>
      <c r="CN276" s="389">
        <f>'گام اول '!BE277</f>
        <v>0</v>
      </c>
      <c r="CO276" s="389">
        <f>'گام اول '!BF277</f>
        <v>0</v>
      </c>
      <c r="CP276" s="389">
        <f>'گام اول '!BG277</f>
        <v>6534683.4192080004</v>
      </c>
      <c r="CQ276" s="389">
        <f>'گام اول '!BH277</f>
        <v>69032979</v>
      </c>
      <c r="CR276" s="389">
        <f t="shared" si="222"/>
        <v>75567663.216000006</v>
      </c>
      <c r="CS276" s="55">
        <f t="shared" si="223"/>
        <v>4659160</v>
      </c>
      <c r="CT276" s="388">
        <f t="shared" si="224"/>
        <v>2329580</v>
      </c>
      <c r="CU276" s="389">
        <f t="shared" si="225"/>
        <v>698874</v>
      </c>
      <c r="CV276" s="389">
        <f t="shared" si="226"/>
        <v>1120000</v>
      </c>
      <c r="CW276" s="55">
        <v>0</v>
      </c>
      <c r="CX276" s="389">
        <f t="shared" si="227"/>
        <v>84375277.216000006</v>
      </c>
      <c r="CY276" s="389">
        <f t="shared" si="228"/>
        <v>72912168.215999991</v>
      </c>
      <c r="CZ276" s="389">
        <f t="shared" si="229"/>
        <v>16769798.689679999</v>
      </c>
      <c r="DA276" s="389">
        <f t="shared" si="230"/>
        <v>101145075.90568</v>
      </c>
      <c r="DB276" s="389">
        <f t="shared" si="231"/>
        <v>100800</v>
      </c>
      <c r="DC276" s="389">
        <f t="shared" si="232"/>
        <v>101245875.90568</v>
      </c>
      <c r="DD276" s="394">
        <v>0</v>
      </c>
      <c r="DE276" s="389">
        <f t="shared" si="233"/>
        <v>8437527.7216000017</v>
      </c>
      <c r="DF276" s="389">
        <f t="shared" si="234"/>
        <v>4218763.8608000008</v>
      </c>
      <c r="DG276" s="389">
        <f t="shared" si="235"/>
        <v>88589584.323280007</v>
      </c>
      <c r="DH276" s="389">
        <f t="shared" si="236"/>
        <v>7687614</v>
      </c>
      <c r="DI276" s="389">
        <f t="shared" si="237"/>
        <v>80901970.323280007</v>
      </c>
      <c r="DJ276" s="389">
        <f t="shared" si="238"/>
        <v>0</v>
      </c>
      <c r="DL276" s="396">
        <f t="shared" si="239"/>
        <v>6638737.5</v>
      </c>
      <c r="DM276" s="396">
        <f t="shared" si="240"/>
        <v>-1979577.5</v>
      </c>
    </row>
    <row r="277" spans="1:117" s="55" customFormat="1" ht="21" x14ac:dyDescent="0.2">
      <c r="A277" s="191">
        <f t="shared" si="201"/>
        <v>2655495</v>
      </c>
      <c r="B277" s="136">
        <f>'گام اول '!B278</f>
        <v>272</v>
      </c>
      <c r="C277" s="136">
        <f>'گام اول '!C278</f>
        <v>35</v>
      </c>
      <c r="D277" s="136">
        <f>'گام اول '!D278</f>
        <v>13239</v>
      </c>
      <c r="E277" s="136" t="str">
        <f>'گام اول '!E278</f>
        <v>افراسیاب</v>
      </c>
      <c r="F277" s="136" t="str">
        <f>'گام اول '!F278</f>
        <v>كریمی</v>
      </c>
      <c r="G277" s="136" t="str">
        <f>'گام اول '!G278</f>
        <v>نگهبان</v>
      </c>
      <c r="H277" s="136" t="str">
        <f>'گام اول '!H278</f>
        <v>تهران</v>
      </c>
      <c r="I277" s="136" t="str">
        <f>'گام اول '!I278</f>
        <v>121-800-18891-1</v>
      </c>
      <c r="J277" s="136" t="str">
        <f>'گام اول '!J278</f>
        <v>1672246385</v>
      </c>
      <c r="K277" s="136" t="str">
        <f>'گام اول '!K278</f>
        <v>0012082987</v>
      </c>
      <c r="L277" s="136" t="str">
        <f>'گام اول '!L278</f>
        <v>تهران</v>
      </c>
      <c r="M277" s="136" t="str">
        <f>'گام اول '!M278</f>
        <v>نگهبان</v>
      </c>
      <c r="N277" s="120" t="str">
        <f>'گام اول '!N278</f>
        <v>*</v>
      </c>
      <c r="O277" s="119">
        <f>'گام اول '!O278</f>
        <v>0</v>
      </c>
      <c r="P277" s="121">
        <f>'گام اول '!P278</f>
        <v>0</v>
      </c>
      <c r="Q277" s="358">
        <f>'گام اول '!Q278</f>
        <v>30</v>
      </c>
      <c r="R277" s="358">
        <f>'گام اول '!R278</f>
        <v>120</v>
      </c>
      <c r="S277" s="358">
        <f>'گام اول '!S278</f>
        <v>110</v>
      </c>
      <c r="T277" s="358">
        <f>'گام اول '!T278</f>
        <v>29.33</v>
      </c>
      <c r="U277" s="137">
        <f>'گام اول '!U278</f>
        <v>0</v>
      </c>
      <c r="V277" s="120">
        <f>'گام اول '!W278</f>
        <v>0</v>
      </c>
      <c r="W277" s="121">
        <f>'گام اول '!X278</f>
        <v>0</v>
      </c>
      <c r="X277" s="366">
        <f>'گام اول '!Y278</f>
        <v>2</v>
      </c>
      <c r="Y277" s="366">
        <f>'گام اول '!Z278</f>
        <v>1</v>
      </c>
      <c r="Z277" s="138">
        <f>'گام اول '!AA278</f>
        <v>885165</v>
      </c>
      <c r="AA277" s="138">
        <f>'گام اول '!AB278</f>
        <v>46667</v>
      </c>
      <c r="AB277" s="138">
        <f>'گام اول '!AC278</f>
        <v>931832</v>
      </c>
      <c r="AC277" s="138">
        <f>'گام اول '!AD278</f>
        <v>4500000</v>
      </c>
      <c r="AD277" s="138">
        <f>'گام اول '!AE278</f>
        <v>6000000</v>
      </c>
      <c r="AE277" s="139">
        <f>'گام اول '!AF278</f>
        <v>177895.19999999998</v>
      </c>
      <c r="AF277" s="122">
        <f>'گام اول '!AG278</f>
        <v>26554950</v>
      </c>
      <c r="AG277" s="123">
        <f>'گام اول '!AH278</f>
        <v>1400010</v>
      </c>
      <c r="AH277" s="123">
        <f>'گام اول '!AI278</f>
        <v>21347423.999999996</v>
      </c>
      <c r="AI277" s="123">
        <f>'گام اول '!AJ278</f>
        <v>2655495</v>
      </c>
      <c r="AJ277" s="123">
        <f>'گام اول '!AK278</f>
        <v>4500000</v>
      </c>
      <c r="AK277" s="123">
        <f>'گام اول '!AL278</f>
        <v>6000000</v>
      </c>
      <c r="AL277" s="123">
        <f>'گام اول '!AM278</f>
        <v>4892117.9999999991</v>
      </c>
      <c r="AM277" s="123">
        <f>'گام اول '!AN278</f>
        <v>5217666.2159999991</v>
      </c>
      <c r="AN277" s="123">
        <f>'گام اول '!AO278</f>
        <v>0</v>
      </c>
      <c r="AO277" s="123">
        <f>'گام اول '!AP278</f>
        <v>3000000</v>
      </c>
      <c r="AP277" s="123">
        <f>'گام اول '!AQ278</f>
        <v>0</v>
      </c>
      <c r="AQ277" s="123">
        <f>'گام اول '!AR278</f>
        <v>0</v>
      </c>
      <c r="AR277" s="123">
        <f>'گام اول '!AS278</f>
        <v>0</v>
      </c>
      <c r="AS277" s="375">
        <f>'گام اول '!AT278</f>
        <v>0</v>
      </c>
      <c r="AT277" s="368">
        <f t="shared" si="202"/>
        <v>75567663.216000006</v>
      </c>
      <c r="AU277" s="173">
        <f>'گام اول '!AV278</f>
        <v>54308316.440880008</v>
      </c>
      <c r="AV277" s="141">
        <f>'گام اول '!AW278</f>
        <v>72912168.215999991</v>
      </c>
      <c r="AW277" s="142">
        <f t="shared" si="203"/>
        <v>5103851.7751199994</v>
      </c>
      <c r="AX277" s="75">
        <f t="shared" si="204"/>
        <v>1430831.644088001</v>
      </c>
      <c r="AY277" s="142">
        <f>'گام اول '!AZ278</f>
        <v>0</v>
      </c>
      <c r="AZ277" s="142">
        <f>'گام اول '!BA278</f>
        <v>0</v>
      </c>
      <c r="BA277" s="142">
        <f>'گام اول '!BB278</f>
        <v>0</v>
      </c>
      <c r="BB277" s="142">
        <f>'گام اول '!BC278</f>
        <v>0</v>
      </c>
      <c r="BC277" s="142">
        <f>'گام اول '!BD278</f>
        <v>0</v>
      </c>
      <c r="BD277" s="142">
        <f>'گام اول '!BE278</f>
        <v>0</v>
      </c>
      <c r="BE277" s="142">
        <f>'گام اول '!BF278</f>
        <v>0</v>
      </c>
      <c r="BF277" s="143">
        <f t="shared" si="205"/>
        <v>6534683.4192080004</v>
      </c>
      <c r="BG277" s="140">
        <f t="shared" si="206"/>
        <v>69032979</v>
      </c>
      <c r="BH277" s="144">
        <f t="shared" si="207"/>
        <v>75567663.216000006</v>
      </c>
      <c r="BI277" s="127">
        <f t="shared" si="200"/>
        <v>4659160</v>
      </c>
      <c r="BJ277" s="145">
        <f t="shared" si="208"/>
        <v>2329580</v>
      </c>
      <c r="BK277" s="145">
        <f t="shared" si="209"/>
        <v>698874</v>
      </c>
      <c r="BL277" s="146">
        <f t="shared" si="210"/>
        <v>1120000</v>
      </c>
      <c r="BM277" s="379">
        <v>0</v>
      </c>
      <c r="BN277" s="147">
        <f t="shared" si="211"/>
        <v>84375277.216000006</v>
      </c>
      <c r="BO277" s="148">
        <f t="shared" si="212"/>
        <v>72912168.215999991</v>
      </c>
      <c r="BP277" s="149">
        <f t="shared" si="213"/>
        <v>16769798.689679999</v>
      </c>
      <c r="BQ277" s="150">
        <f t="shared" si="214"/>
        <v>101145075.90568</v>
      </c>
      <c r="BR277" s="151">
        <f t="shared" si="215"/>
        <v>100800</v>
      </c>
      <c r="BS277" s="147">
        <f t="shared" si="216"/>
        <v>101245875.90568</v>
      </c>
      <c r="BT277" s="135">
        <v>0</v>
      </c>
      <c r="BU277" s="148">
        <f t="shared" si="217"/>
        <v>8437527.7216000017</v>
      </c>
      <c r="BV277" s="152">
        <f t="shared" si="218"/>
        <v>4218763.8608000008</v>
      </c>
      <c r="BW277" s="133">
        <f t="shared" si="219"/>
        <v>88589584.323280007</v>
      </c>
      <c r="BX277" s="147">
        <f t="shared" si="220"/>
        <v>7687614</v>
      </c>
      <c r="BY277" s="134">
        <f t="shared" si="221"/>
        <v>80901970.323280007</v>
      </c>
      <c r="CD277" s="388">
        <f>'گام اول '!AU278</f>
        <v>75567663.216000006</v>
      </c>
      <c r="CE277" s="389">
        <f>'گام اول '!AV278</f>
        <v>54308316.440880008</v>
      </c>
      <c r="CF277" s="389">
        <f>'گام اول '!AW278</f>
        <v>72912168.215999991</v>
      </c>
      <c r="CG277" s="389">
        <f>'گام اول '!AX278</f>
        <v>5103851.7751199994</v>
      </c>
      <c r="CH277" s="389">
        <f>'گام اول '!AY278</f>
        <v>1430831.644088001</v>
      </c>
      <c r="CI277" s="389">
        <f>'گام اول '!AZ278</f>
        <v>0</v>
      </c>
      <c r="CJ277" s="389">
        <f>'گام اول '!BA278</f>
        <v>0</v>
      </c>
      <c r="CK277" s="389">
        <f>'گام اول '!BB278</f>
        <v>0</v>
      </c>
      <c r="CL277" s="389">
        <f>'گام اول '!BC278</f>
        <v>0</v>
      </c>
      <c r="CM277" s="389">
        <f>'گام اول '!BD278</f>
        <v>0</v>
      </c>
      <c r="CN277" s="389">
        <f>'گام اول '!BE278</f>
        <v>0</v>
      </c>
      <c r="CO277" s="389">
        <f>'گام اول '!BF278</f>
        <v>0</v>
      </c>
      <c r="CP277" s="389">
        <f>'گام اول '!BG278</f>
        <v>6534683.4192080004</v>
      </c>
      <c r="CQ277" s="389">
        <f>'گام اول '!BH278</f>
        <v>69032979</v>
      </c>
      <c r="CR277" s="389">
        <f t="shared" si="222"/>
        <v>75567663.216000006</v>
      </c>
      <c r="CS277" s="55">
        <f t="shared" si="223"/>
        <v>4659160</v>
      </c>
      <c r="CT277" s="388">
        <f t="shared" si="224"/>
        <v>2329580</v>
      </c>
      <c r="CU277" s="389">
        <f t="shared" si="225"/>
        <v>698874</v>
      </c>
      <c r="CV277" s="389">
        <f t="shared" si="226"/>
        <v>1120000</v>
      </c>
      <c r="CW277" s="55">
        <v>0</v>
      </c>
      <c r="CX277" s="389">
        <f t="shared" si="227"/>
        <v>84375277.216000006</v>
      </c>
      <c r="CY277" s="389">
        <f t="shared" si="228"/>
        <v>72912168.215999991</v>
      </c>
      <c r="CZ277" s="389">
        <f t="shared" si="229"/>
        <v>16769798.689679999</v>
      </c>
      <c r="DA277" s="389">
        <f t="shared" si="230"/>
        <v>101145075.90568</v>
      </c>
      <c r="DB277" s="389">
        <f t="shared" si="231"/>
        <v>100800</v>
      </c>
      <c r="DC277" s="389">
        <f t="shared" si="232"/>
        <v>101245875.90568</v>
      </c>
      <c r="DD277" s="394">
        <v>0</v>
      </c>
      <c r="DE277" s="389">
        <f t="shared" si="233"/>
        <v>8437527.7216000017</v>
      </c>
      <c r="DF277" s="389">
        <f t="shared" si="234"/>
        <v>4218763.8608000008</v>
      </c>
      <c r="DG277" s="389">
        <f t="shared" si="235"/>
        <v>88589584.323280007</v>
      </c>
      <c r="DH277" s="389">
        <f t="shared" si="236"/>
        <v>7687614</v>
      </c>
      <c r="DI277" s="389">
        <f t="shared" si="237"/>
        <v>80901970.323280007</v>
      </c>
      <c r="DJ277" s="389">
        <f t="shared" si="238"/>
        <v>0</v>
      </c>
      <c r="DL277" s="396">
        <f t="shared" si="239"/>
        <v>6638737.5</v>
      </c>
      <c r="DM277" s="396">
        <f t="shared" si="240"/>
        <v>-1979577.5</v>
      </c>
    </row>
    <row r="278" spans="1:117" s="55" customFormat="1" ht="21" x14ac:dyDescent="0.2">
      <c r="A278" s="191">
        <f t="shared" si="201"/>
        <v>2655495</v>
      </c>
      <c r="B278" s="136">
        <f>'گام اول '!B279</f>
        <v>273</v>
      </c>
      <c r="C278" s="136">
        <f>'گام اول '!C279</f>
        <v>36</v>
      </c>
      <c r="D278" s="136">
        <f>'گام اول '!D279</f>
        <v>13513</v>
      </c>
      <c r="E278" s="136" t="str">
        <f>'گام اول '!E279</f>
        <v>محمد حسین</v>
      </c>
      <c r="F278" s="136" t="str">
        <f>'گام اول '!F279</f>
        <v>گونه مقدم</v>
      </c>
      <c r="G278" s="136" t="str">
        <f>'گام اول '!G279</f>
        <v>نگهبان</v>
      </c>
      <c r="H278" s="136" t="str">
        <f>'گام اول '!H279</f>
        <v>تهران</v>
      </c>
      <c r="I278" s="136" t="str">
        <f>'گام اول '!I279</f>
        <v>445-813-9718113-1</v>
      </c>
      <c r="J278" s="136" t="str">
        <f>'گام اول '!J279</f>
        <v>4911745312</v>
      </c>
      <c r="K278" s="136" t="str">
        <f>'گام اول '!K279</f>
        <v>0025976527</v>
      </c>
      <c r="L278" s="136" t="str">
        <f>'گام اول '!L279</f>
        <v>تهران</v>
      </c>
      <c r="M278" s="136" t="str">
        <f>'گام اول '!M279</f>
        <v>نگهبان</v>
      </c>
      <c r="N278" s="120" t="str">
        <f>'گام اول '!N279</f>
        <v>*</v>
      </c>
      <c r="O278" s="119">
        <f>'گام اول '!O279</f>
        <v>0</v>
      </c>
      <c r="P278" s="121">
        <f>'گام اول '!P279</f>
        <v>0</v>
      </c>
      <c r="Q278" s="358">
        <f>'گام اول '!Q279</f>
        <v>30</v>
      </c>
      <c r="R278" s="358">
        <f>'گام اول '!R279</f>
        <v>120</v>
      </c>
      <c r="S278" s="358">
        <f>'گام اول '!S279</f>
        <v>110</v>
      </c>
      <c r="T278" s="358">
        <f>'گام اول '!T279</f>
        <v>29.33</v>
      </c>
      <c r="U278" s="137">
        <f>'گام اول '!U279</f>
        <v>0</v>
      </c>
      <c r="V278" s="120">
        <f>'گام اول '!W279</f>
        <v>0</v>
      </c>
      <c r="W278" s="121">
        <f>'گام اول '!X279</f>
        <v>0</v>
      </c>
      <c r="X278" s="366">
        <f>'گام اول '!Y279</f>
        <v>0</v>
      </c>
      <c r="Y278" s="366">
        <f>'گام اول '!Z279</f>
        <v>0</v>
      </c>
      <c r="Z278" s="138">
        <f>'گام اول '!AA279</f>
        <v>885165</v>
      </c>
      <c r="AA278" s="138">
        <f>'گام اول '!AB279</f>
        <v>46667</v>
      </c>
      <c r="AB278" s="138">
        <f>'گام اول '!AC279</f>
        <v>931832</v>
      </c>
      <c r="AC278" s="138">
        <f>'گام اول '!AD279</f>
        <v>4500000</v>
      </c>
      <c r="AD278" s="138">
        <f>'گام اول '!AE279</f>
        <v>6000000</v>
      </c>
      <c r="AE278" s="139">
        <f>'گام اول '!AF279</f>
        <v>177895.19999999998</v>
      </c>
      <c r="AF278" s="122">
        <f>'گام اول '!AG279</f>
        <v>26554950</v>
      </c>
      <c r="AG278" s="123">
        <f>'گام اول '!AH279</f>
        <v>1400010</v>
      </c>
      <c r="AH278" s="123">
        <f>'گام اول '!AI279</f>
        <v>21347423.999999996</v>
      </c>
      <c r="AI278" s="123">
        <f>'گام اول '!AJ279</f>
        <v>0</v>
      </c>
      <c r="AJ278" s="123">
        <f>'گام اول '!AK279</f>
        <v>4500000</v>
      </c>
      <c r="AK278" s="123">
        <f>'گام اول '!AL279</f>
        <v>6000000</v>
      </c>
      <c r="AL278" s="123">
        <f>'گام اول '!AM279</f>
        <v>4892117.9999999991</v>
      </c>
      <c r="AM278" s="123">
        <f>'گام اول '!AN279</f>
        <v>5217666.2159999991</v>
      </c>
      <c r="AN278" s="123">
        <f>'گام اول '!AO279</f>
        <v>0</v>
      </c>
      <c r="AO278" s="123">
        <f>'گام اول '!AP279</f>
        <v>2400000</v>
      </c>
      <c r="AP278" s="123">
        <f>'گام اول '!AQ279</f>
        <v>0</v>
      </c>
      <c r="AQ278" s="123">
        <f>'گام اول '!AR279</f>
        <v>0</v>
      </c>
      <c r="AR278" s="123">
        <f>'گام اول '!AS279</f>
        <v>0</v>
      </c>
      <c r="AS278" s="375">
        <f>'گام اول '!AT279</f>
        <v>0</v>
      </c>
      <c r="AT278" s="368">
        <f t="shared" si="202"/>
        <v>72312168.216000006</v>
      </c>
      <c r="AU278" s="173">
        <f>'گام اول '!AV279</f>
        <v>54350316.440880008</v>
      </c>
      <c r="AV278" s="141">
        <f>'گام اول '!AW279</f>
        <v>72312168.215999991</v>
      </c>
      <c r="AW278" s="142">
        <f t="shared" si="203"/>
        <v>5061851.7751199994</v>
      </c>
      <c r="AX278" s="75">
        <f t="shared" si="204"/>
        <v>1435031.644088001</v>
      </c>
      <c r="AY278" s="142">
        <f>'گام اول '!AZ279</f>
        <v>0</v>
      </c>
      <c r="AZ278" s="142">
        <f>'گام اول '!BA279</f>
        <v>0</v>
      </c>
      <c r="BA278" s="142">
        <f>'گام اول '!BB279</f>
        <v>0</v>
      </c>
      <c r="BB278" s="142">
        <f>'گام اول '!BC279</f>
        <v>0</v>
      </c>
      <c r="BC278" s="142">
        <f>'گام اول '!BD279</f>
        <v>0</v>
      </c>
      <c r="BD278" s="142">
        <f>'گام اول '!BE279</f>
        <v>0</v>
      </c>
      <c r="BE278" s="142">
        <f>'گام اول '!BF279</f>
        <v>0</v>
      </c>
      <c r="BF278" s="143">
        <f t="shared" si="205"/>
        <v>6496883.4192080004</v>
      </c>
      <c r="BG278" s="140">
        <f t="shared" si="206"/>
        <v>65815284</v>
      </c>
      <c r="BH278" s="144">
        <f t="shared" si="207"/>
        <v>72312168.216000006</v>
      </c>
      <c r="BI278" s="127">
        <f t="shared" si="200"/>
        <v>4659160</v>
      </c>
      <c r="BJ278" s="145">
        <f t="shared" si="208"/>
        <v>2329580</v>
      </c>
      <c r="BK278" s="145">
        <f t="shared" si="209"/>
        <v>698874</v>
      </c>
      <c r="BL278" s="146">
        <f t="shared" si="210"/>
        <v>1120000</v>
      </c>
      <c r="BM278" s="379">
        <v>0</v>
      </c>
      <c r="BN278" s="147">
        <f t="shared" si="211"/>
        <v>81119782.216000006</v>
      </c>
      <c r="BO278" s="148">
        <f t="shared" si="212"/>
        <v>72312168.215999991</v>
      </c>
      <c r="BP278" s="149">
        <f t="shared" si="213"/>
        <v>16631798.689679999</v>
      </c>
      <c r="BQ278" s="150">
        <f t="shared" si="214"/>
        <v>97751580.905680001</v>
      </c>
      <c r="BR278" s="151">
        <f t="shared" si="215"/>
        <v>100800</v>
      </c>
      <c r="BS278" s="147">
        <f t="shared" si="216"/>
        <v>97852380.905680001</v>
      </c>
      <c r="BT278" s="135">
        <v>0</v>
      </c>
      <c r="BU278" s="148">
        <f t="shared" si="217"/>
        <v>8111978.2216000007</v>
      </c>
      <c r="BV278" s="152">
        <f t="shared" si="218"/>
        <v>4055989.1108000004</v>
      </c>
      <c r="BW278" s="133">
        <f t="shared" si="219"/>
        <v>85684413.573280007</v>
      </c>
      <c r="BX278" s="147">
        <f t="shared" si="220"/>
        <v>7687614</v>
      </c>
      <c r="BY278" s="134">
        <f t="shared" si="221"/>
        <v>77996799.573280007</v>
      </c>
      <c r="CD278" s="388">
        <f>'گام اول '!AU279</f>
        <v>72312168.216000006</v>
      </c>
      <c r="CE278" s="389">
        <f>'گام اول '!AV279</f>
        <v>54350316.440880008</v>
      </c>
      <c r="CF278" s="389">
        <f>'گام اول '!AW279</f>
        <v>72312168.215999991</v>
      </c>
      <c r="CG278" s="389">
        <f>'گام اول '!AX279</f>
        <v>5061851.7751199994</v>
      </c>
      <c r="CH278" s="389">
        <f>'گام اول '!AY279</f>
        <v>1435031.644088001</v>
      </c>
      <c r="CI278" s="389">
        <f>'گام اول '!AZ279</f>
        <v>0</v>
      </c>
      <c r="CJ278" s="389">
        <f>'گام اول '!BA279</f>
        <v>0</v>
      </c>
      <c r="CK278" s="389">
        <f>'گام اول '!BB279</f>
        <v>0</v>
      </c>
      <c r="CL278" s="389">
        <f>'گام اول '!BC279</f>
        <v>0</v>
      </c>
      <c r="CM278" s="389">
        <f>'گام اول '!BD279</f>
        <v>0</v>
      </c>
      <c r="CN278" s="389">
        <f>'گام اول '!BE279</f>
        <v>0</v>
      </c>
      <c r="CO278" s="389">
        <f>'گام اول '!BF279</f>
        <v>0</v>
      </c>
      <c r="CP278" s="389">
        <f>'گام اول '!BG279</f>
        <v>6496883.4192080004</v>
      </c>
      <c r="CQ278" s="389">
        <f>'گام اول '!BH279</f>
        <v>65815284</v>
      </c>
      <c r="CR278" s="389">
        <f t="shared" si="222"/>
        <v>72312168.216000006</v>
      </c>
      <c r="CS278" s="55">
        <f t="shared" si="223"/>
        <v>4659160</v>
      </c>
      <c r="CT278" s="388">
        <f t="shared" si="224"/>
        <v>2329580</v>
      </c>
      <c r="CU278" s="389">
        <f t="shared" si="225"/>
        <v>698874</v>
      </c>
      <c r="CV278" s="389">
        <f t="shared" si="226"/>
        <v>1120000</v>
      </c>
      <c r="CW278" s="55">
        <v>0</v>
      </c>
      <c r="CX278" s="389">
        <f t="shared" si="227"/>
        <v>81119782.216000006</v>
      </c>
      <c r="CY278" s="389">
        <f t="shared" si="228"/>
        <v>72312168.215999991</v>
      </c>
      <c r="CZ278" s="389">
        <f t="shared" si="229"/>
        <v>16631798.689679999</v>
      </c>
      <c r="DA278" s="389">
        <f t="shared" si="230"/>
        <v>97751580.905680001</v>
      </c>
      <c r="DB278" s="389">
        <f t="shared" si="231"/>
        <v>100800</v>
      </c>
      <c r="DC278" s="389">
        <f t="shared" si="232"/>
        <v>97852380.905680001</v>
      </c>
      <c r="DD278" s="394">
        <v>0</v>
      </c>
      <c r="DE278" s="389">
        <f t="shared" si="233"/>
        <v>8111978.2216000007</v>
      </c>
      <c r="DF278" s="389">
        <f t="shared" si="234"/>
        <v>4055989.1108000004</v>
      </c>
      <c r="DG278" s="389">
        <f t="shared" si="235"/>
        <v>85684413.573280007</v>
      </c>
      <c r="DH278" s="389">
        <f t="shared" si="236"/>
        <v>7687614</v>
      </c>
      <c r="DI278" s="389">
        <f t="shared" si="237"/>
        <v>77996799.573280007</v>
      </c>
      <c r="DJ278" s="389">
        <f t="shared" si="238"/>
        <v>0</v>
      </c>
      <c r="DL278" s="396">
        <f t="shared" si="239"/>
        <v>6638737.5</v>
      </c>
      <c r="DM278" s="396">
        <f t="shared" si="240"/>
        <v>-1979577.5</v>
      </c>
    </row>
    <row r="279" spans="1:117" s="55" customFormat="1" ht="21" x14ac:dyDescent="0.2">
      <c r="A279" s="191">
        <f t="shared" si="201"/>
        <v>2655495</v>
      </c>
      <c r="B279" s="136">
        <f>'گام اول '!B280</f>
        <v>274</v>
      </c>
      <c r="C279" s="136">
        <f>'گام اول '!C280</f>
        <v>37</v>
      </c>
      <c r="D279" s="136">
        <f>'گام اول '!D280</f>
        <v>13327</v>
      </c>
      <c r="E279" s="136" t="str">
        <f>'گام اول '!E280</f>
        <v>نادر</v>
      </c>
      <c r="F279" s="136" t="str">
        <f>'گام اول '!F280</f>
        <v>مفاخری</v>
      </c>
      <c r="G279" s="136" t="str">
        <f>'گام اول '!G280</f>
        <v>نگهبان</v>
      </c>
      <c r="H279" s="136" t="str">
        <f>'گام اول '!H280</f>
        <v>تهران</v>
      </c>
      <c r="I279" s="136" t="str">
        <f>'گام اول '!I280</f>
        <v>121-813-2895376-1</v>
      </c>
      <c r="J279" s="136" t="str">
        <f>'گام اول '!J280</f>
        <v>5589260965</v>
      </c>
      <c r="K279" s="136" t="str">
        <f>'گام اول '!K280</f>
        <v>0010631155</v>
      </c>
      <c r="L279" s="136" t="str">
        <f>'گام اول '!L280</f>
        <v>تهران</v>
      </c>
      <c r="M279" s="136" t="str">
        <f>'گام اول '!M280</f>
        <v>نگهبان</v>
      </c>
      <c r="N279" s="120">
        <f>'گام اول '!N280</f>
        <v>0</v>
      </c>
      <c r="O279" s="119">
        <f>'گام اول '!O280</f>
        <v>0</v>
      </c>
      <c r="P279" s="121" t="str">
        <f>'گام اول '!P280</f>
        <v>*</v>
      </c>
      <c r="Q279" s="358">
        <f>'گام اول '!Q280</f>
        <v>30</v>
      </c>
      <c r="R279" s="358">
        <f>'گام اول '!R280</f>
        <v>120</v>
      </c>
      <c r="S279" s="358">
        <f>'گام اول '!S280</f>
        <v>220</v>
      </c>
      <c r="T279" s="358">
        <f>'گام اول '!T280</f>
        <v>29.33</v>
      </c>
      <c r="U279" s="137">
        <f>'گام اول '!U280</f>
        <v>0</v>
      </c>
      <c r="V279" s="120">
        <f>'گام اول '!W280</f>
        <v>0</v>
      </c>
      <c r="W279" s="121">
        <f>'گام اول '!X280</f>
        <v>0</v>
      </c>
      <c r="X279" s="366">
        <f>'گام اول '!Y280</f>
        <v>0</v>
      </c>
      <c r="Y279" s="366">
        <f>'گام اول '!Z280</f>
        <v>0</v>
      </c>
      <c r="Z279" s="138">
        <f>'گام اول '!AA280</f>
        <v>885165</v>
      </c>
      <c r="AA279" s="138">
        <f>'گام اول '!AB280</f>
        <v>46667</v>
      </c>
      <c r="AB279" s="138">
        <f>'گام اول '!AC280</f>
        <v>931832</v>
      </c>
      <c r="AC279" s="138">
        <f>'گام اول '!AD280</f>
        <v>4500000</v>
      </c>
      <c r="AD279" s="138">
        <f>'گام اول '!AE280</f>
        <v>6000000</v>
      </c>
      <c r="AE279" s="139">
        <f>'گام اول '!AF280</f>
        <v>177895.19999999998</v>
      </c>
      <c r="AF279" s="122">
        <f>'گام اول '!AG280</f>
        <v>26554950</v>
      </c>
      <c r="AG279" s="123">
        <f>'گام اول '!AH280</f>
        <v>1400010</v>
      </c>
      <c r="AH279" s="123">
        <f>'گام اول '!AI280</f>
        <v>21347423.999999996</v>
      </c>
      <c r="AI279" s="123">
        <f>'گام اول '!AJ280</f>
        <v>0</v>
      </c>
      <c r="AJ279" s="123">
        <f>'گام اول '!AK280</f>
        <v>4500000</v>
      </c>
      <c r="AK279" s="123">
        <f>'گام اول '!AL280</f>
        <v>6000000</v>
      </c>
      <c r="AL279" s="123">
        <f>'گام اول '!AM280</f>
        <v>9784235.9999999981</v>
      </c>
      <c r="AM279" s="123">
        <f>'گام اول '!AN280</f>
        <v>5217666.2159999991</v>
      </c>
      <c r="AN279" s="123">
        <f>'گام اول '!AO280</f>
        <v>0</v>
      </c>
      <c r="AO279" s="123">
        <f>'گام اول '!AP280</f>
        <v>5000000</v>
      </c>
      <c r="AP279" s="123">
        <f>'گام اول '!AQ280</f>
        <v>0</v>
      </c>
      <c r="AQ279" s="123">
        <f>'گام اول '!AR280</f>
        <v>0</v>
      </c>
      <c r="AR279" s="123">
        <f>'گام اول '!AS280</f>
        <v>0</v>
      </c>
      <c r="AS279" s="375">
        <f>'گام اول '!AT280</f>
        <v>0</v>
      </c>
      <c r="AT279" s="368">
        <f t="shared" si="202"/>
        <v>79804286.216000006</v>
      </c>
      <c r="AU279" s="173">
        <f>'گام اول '!AV280</f>
        <v>58717986.18088001</v>
      </c>
      <c r="AV279" s="141">
        <f>'گام اول '!AW280</f>
        <v>79804286.215999991</v>
      </c>
      <c r="AW279" s="142">
        <f t="shared" si="203"/>
        <v>5586300.0351200001</v>
      </c>
      <c r="AX279" s="75">
        <f t="shared" si="204"/>
        <v>1871798.6180880012</v>
      </c>
      <c r="AY279" s="142">
        <f>'گام اول '!AZ280</f>
        <v>0</v>
      </c>
      <c r="AZ279" s="142">
        <f>'گام اول '!BA280</f>
        <v>0</v>
      </c>
      <c r="BA279" s="142">
        <f>'گام اول '!BB280</f>
        <v>0</v>
      </c>
      <c r="BB279" s="142">
        <f>'گام اول '!BC280</f>
        <v>0</v>
      </c>
      <c r="BC279" s="142">
        <f>'گام اول '!BD280</f>
        <v>0</v>
      </c>
      <c r="BD279" s="142">
        <f>'گام اول '!BE280</f>
        <v>0</v>
      </c>
      <c r="BE279" s="142">
        <f>'گام اول '!BF280</f>
        <v>0</v>
      </c>
      <c r="BF279" s="143">
        <f t="shared" si="205"/>
        <v>7458098.6532080015</v>
      </c>
      <c r="BG279" s="140">
        <f t="shared" si="206"/>
        <v>72346187</v>
      </c>
      <c r="BH279" s="144">
        <f t="shared" si="207"/>
        <v>79804286.216000006</v>
      </c>
      <c r="BI279" s="127">
        <f t="shared" si="200"/>
        <v>4659160</v>
      </c>
      <c r="BJ279" s="145">
        <f t="shared" si="208"/>
        <v>2329580</v>
      </c>
      <c r="BK279" s="145">
        <f t="shared" si="209"/>
        <v>698874</v>
      </c>
      <c r="BL279" s="146">
        <f t="shared" si="210"/>
        <v>1120000</v>
      </c>
      <c r="BM279" s="379">
        <v>0</v>
      </c>
      <c r="BN279" s="147">
        <f t="shared" si="211"/>
        <v>88611900.216000006</v>
      </c>
      <c r="BO279" s="148">
        <f t="shared" si="212"/>
        <v>79804286.215999991</v>
      </c>
      <c r="BP279" s="149">
        <f t="shared" si="213"/>
        <v>18354985.82968</v>
      </c>
      <c r="BQ279" s="150">
        <f t="shared" si="214"/>
        <v>106966886.04568</v>
      </c>
      <c r="BR279" s="151">
        <f t="shared" si="215"/>
        <v>100800</v>
      </c>
      <c r="BS279" s="147">
        <f t="shared" si="216"/>
        <v>107067686.04568</v>
      </c>
      <c r="BT279" s="135">
        <v>0</v>
      </c>
      <c r="BU279" s="148">
        <f t="shared" si="217"/>
        <v>8861190.0216000006</v>
      </c>
      <c r="BV279" s="152">
        <f t="shared" si="218"/>
        <v>4430595.0108000003</v>
      </c>
      <c r="BW279" s="133">
        <f t="shared" si="219"/>
        <v>93775901.013280004</v>
      </c>
      <c r="BX279" s="147">
        <f t="shared" si="220"/>
        <v>7687614</v>
      </c>
      <c r="BY279" s="134">
        <f t="shared" si="221"/>
        <v>86088287.013280004</v>
      </c>
      <c r="CD279" s="388">
        <f>'گام اول '!AU280</f>
        <v>79804286.216000006</v>
      </c>
      <c r="CE279" s="389">
        <f>'گام اول '!AV280</f>
        <v>58717986.18088001</v>
      </c>
      <c r="CF279" s="389">
        <f>'گام اول '!AW280</f>
        <v>79804286.215999991</v>
      </c>
      <c r="CG279" s="389">
        <f>'گام اول '!AX280</f>
        <v>5586300.0351200001</v>
      </c>
      <c r="CH279" s="389">
        <f>'گام اول '!AY280</f>
        <v>1871798.6180880012</v>
      </c>
      <c r="CI279" s="389">
        <f>'گام اول '!AZ280</f>
        <v>0</v>
      </c>
      <c r="CJ279" s="389">
        <f>'گام اول '!BA280</f>
        <v>0</v>
      </c>
      <c r="CK279" s="389">
        <f>'گام اول '!BB280</f>
        <v>0</v>
      </c>
      <c r="CL279" s="389">
        <f>'گام اول '!BC280</f>
        <v>0</v>
      </c>
      <c r="CM279" s="389">
        <f>'گام اول '!BD280</f>
        <v>0</v>
      </c>
      <c r="CN279" s="389">
        <f>'گام اول '!BE280</f>
        <v>0</v>
      </c>
      <c r="CO279" s="389">
        <f>'گام اول '!BF280</f>
        <v>0</v>
      </c>
      <c r="CP279" s="389">
        <f>'گام اول '!BG280</f>
        <v>7458098.6532080015</v>
      </c>
      <c r="CQ279" s="389">
        <f>'گام اول '!BH280</f>
        <v>72346187</v>
      </c>
      <c r="CR279" s="389">
        <f t="shared" si="222"/>
        <v>79804286.216000006</v>
      </c>
      <c r="CS279" s="55">
        <f t="shared" si="223"/>
        <v>4659160</v>
      </c>
      <c r="CT279" s="388">
        <f t="shared" si="224"/>
        <v>2329580</v>
      </c>
      <c r="CU279" s="389">
        <f t="shared" si="225"/>
        <v>698874</v>
      </c>
      <c r="CV279" s="389">
        <f t="shared" si="226"/>
        <v>1120000</v>
      </c>
      <c r="CW279" s="55">
        <v>0</v>
      </c>
      <c r="CX279" s="389">
        <f t="shared" si="227"/>
        <v>88611900.216000006</v>
      </c>
      <c r="CY279" s="389">
        <f t="shared" si="228"/>
        <v>79804286.215999991</v>
      </c>
      <c r="CZ279" s="389">
        <f t="shared" si="229"/>
        <v>18354985.82968</v>
      </c>
      <c r="DA279" s="389">
        <f t="shared" si="230"/>
        <v>106966886.04568</v>
      </c>
      <c r="DB279" s="389">
        <f t="shared" si="231"/>
        <v>100800</v>
      </c>
      <c r="DC279" s="389">
        <f t="shared" si="232"/>
        <v>107067686.04568</v>
      </c>
      <c r="DD279" s="394">
        <v>0</v>
      </c>
      <c r="DE279" s="389">
        <f t="shared" si="233"/>
        <v>8861190.0216000006</v>
      </c>
      <c r="DF279" s="389">
        <f t="shared" si="234"/>
        <v>4430595.0108000003</v>
      </c>
      <c r="DG279" s="389">
        <f t="shared" si="235"/>
        <v>93775901.013280004</v>
      </c>
      <c r="DH279" s="389">
        <f t="shared" si="236"/>
        <v>7687614</v>
      </c>
      <c r="DI279" s="389">
        <f t="shared" si="237"/>
        <v>86088287.013280004</v>
      </c>
      <c r="DJ279" s="389">
        <f t="shared" si="238"/>
        <v>0</v>
      </c>
      <c r="DL279" s="396">
        <f t="shared" si="239"/>
        <v>6638737.5</v>
      </c>
      <c r="DM279" s="396">
        <f t="shared" si="240"/>
        <v>-1979577.5</v>
      </c>
    </row>
    <row r="280" spans="1:117" s="55" customFormat="1" ht="21" x14ac:dyDescent="0.2">
      <c r="A280" s="191">
        <f t="shared" si="201"/>
        <v>2655495</v>
      </c>
      <c r="B280" s="136">
        <f>'گام اول '!B281</f>
        <v>275</v>
      </c>
      <c r="C280" s="136">
        <f>'گام اول '!C281</f>
        <v>38</v>
      </c>
      <c r="D280" s="136">
        <f>'گام اول '!D281</f>
        <v>13288</v>
      </c>
      <c r="E280" s="136" t="str">
        <f>'گام اول '!E281</f>
        <v>حمید رضا</v>
      </c>
      <c r="F280" s="136" t="str">
        <f>'گام اول '!F281</f>
        <v>گل محمدی</v>
      </c>
      <c r="G280" s="136" t="str">
        <f>'گام اول '!G281</f>
        <v>نگهبان</v>
      </c>
      <c r="H280" s="136" t="str">
        <f>'گام اول '!H281</f>
        <v>تهران</v>
      </c>
      <c r="I280" s="136" t="str">
        <f>'گام اول '!I281</f>
        <v>399-813-2895291-1</v>
      </c>
      <c r="J280" s="136" t="str">
        <f>'گام اول '!J281</f>
        <v>2140537610</v>
      </c>
      <c r="K280" s="136" t="str">
        <f>'گام اول '!K281</f>
        <v>0011176774</v>
      </c>
      <c r="L280" s="136" t="str">
        <f>'گام اول '!L281</f>
        <v>تهران</v>
      </c>
      <c r="M280" s="136" t="str">
        <f>'گام اول '!M281</f>
        <v>نگهبان</v>
      </c>
      <c r="N280" s="120">
        <f>'گام اول '!N281</f>
        <v>0</v>
      </c>
      <c r="O280" s="119">
        <f>'گام اول '!O281</f>
        <v>0</v>
      </c>
      <c r="P280" s="121" t="str">
        <f>'گام اول '!P281</f>
        <v>*</v>
      </c>
      <c r="Q280" s="358">
        <f>'گام اول '!Q281</f>
        <v>30</v>
      </c>
      <c r="R280" s="358">
        <f>'گام اول '!R281</f>
        <v>120</v>
      </c>
      <c r="S280" s="358">
        <f>'گام اول '!S281</f>
        <v>220</v>
      </c>
      <c r="T280" s="358">
        <f>'گام اول '!T281</f>
        <v>29.33</v>
      </c>
      <c r="U280" s="137">
        <f>'گام اول '!U281</f>
        <v>0</v>
      </c>
      <c r="V280" s="120">
        <f>'گام اول '!W281</f>
        <v>0</v>
      </c>
      <c r="W280" s="121">
        <f>'گام اول '!X281</f>
        <v>0</v>
      </c>
      <c r="X280" s="366">
        <f>'گام اول '!Y281</f>
        <v>1</v>
      </c>
      <c r="Y280" s="366">
        <f>'گام اول '!Z281</f>
        <v>0</v>
      </c>
      <c r="Z280" s="138">
        <f>'گام اول '!AA281</f>
        <v>885165</v>
      </c>
      <c r="AA280" s="138">
        <f>'گام اول '!AB281</f>
        <v>46667</v>
      </c>
      <c r="AB280" s="138">
        <f>'گام اول '!AC281</f>
        <v>931832</v>
      </c>
      <c r="AC280" s="138">
        <f>'گام اول '!AD281</f>
        <v>4500000</v>
      </c>
      <c r="AD280" s="138">
        <f>'گام اول '!AE281</f>
        <v>6000000</v>
      </c>
      <c r="AE280" s="139">
        <f>'گام اول '!AF281</f>
        <v>177895.19999999998</v>
      </c>
      <c r="AF280" s="122">
        <f>'گام اول '!AG281</f>
        <v>26554950</v>
      </c>
      <c r="AG280" s="123">
        <f>'گام اول '!AH281</f>
        <v>1400010</v>
      </c>
      <c r="AH280" s="123">
        <f>'گام اول '!AI281</f>
        <v>21347423.999999996</v>
      </c>
      <c r="AI280" s="123">
        <f>'گام اول '!AJ281</f>
        <v>0</v>
      </c>
      <c r="AJ280" s="123">
        <f>'گام اول '!AK281</f>
        <v>4500000</v>
      </c>
      <c r="AK280" s="123">
        <f>'گام اول '!AL281</f>
        <v>6000000</v>
      </c>
      <c r="AL280" s="123">
        <f>'گام اول '!AM281</f>
        <v>9784235.9999999981</v>
      </c>
      <c r="AM280" s="123">
        <f>'گام اول '!AN281</f>
        <v>5217666.2159999991</v>
      </c>
      <c r="AN280" s="123">
        <f>'گام اول '!AO281</f>
        <v>0</v>
      </c>
      <c r="AO280" s="123">
        <f>'گام اول '!AP281</f>
        <v>5000000</v>
      </c>
      <c r="AP280" s="123">
        <f>'گام اول '!AQ281</f>
        <v>0</v>
      </c>
      <c r="AQ280" s="123">
        <f>'گام اول '!AR281</f>
        <v>0</v>
      </c>
      <c r="AR280" s="123">
        <f>'گام اول '!AS281</f>
        <v>0</v>
      </c>
      <c r="AS280" s="375">
        <f>'گام اول '!AT281</f>
        <v>0</v>
      </c>
      <c r="AT280" s="368">
        <f t="shared" si="202"/>
        <v>79804286.216000006</v>
      </c>
      <c r="AU280" s="173">
        <f>'گام اول '!AV281</f>
        <v>58717986.18088001</v>
      </c>
      <c r="AV280" s="141">
        <f>'گام اول '!AW281</f>
        <v>79804286.215999991</v>
      </c>
      <c r="AW280" s="142">
        <f t="shared" si="203"/>
        <v>5586300.0351200001</v>
      </c>
      <c r="AX280" s="75">
        <f t="shared" si="204"/>
        <v>1871798.6180880012</v>
      </c>
      <c r="AY280" s="142">
        <f>'گام اول '!AZ281</f>
        <v>0</v>
      </c>
      <c r="AZ280" s="142">
        <f>'گام اول '!BA281</f>
        <v>0</v>
      </c>
      <c r="BA280" s="142">
        <f>'گام اول '!BB281</f>
        <v>0</v>
      </c>
      <c r="BB280" s="142">
        <f>'گام اول '!BC281</f>
        <v>0</v>
      </c>
      <c r="BC280" s="142">
        <f>'گام اول '!BD281</f>
        <v>0</v>
      </c>
      <c r="BD280" s="142">
        <f>'گام اول '!BE281</f>
        <v>0</v>
      </c>
      <c r="BE280" s="142">
        <f>'گام اول '!BF281</f>
        <v>0</v>
      </c>
      <c r="BF280" s="143">
        <f t="shared" si="205"/>
        <v>7458098.6532080015</v>
      </c>
      <c r="BG280" s="140">
        <f t="shared" si="206"/>
        <v>72346187</v>
      </c>
      <c r="BH280" s="144">
        <f t="shared" si="207"/>
        <v>79804286.216000006</v>
      </c>
      <c r="BI280" s="127">
        <f t="shared" si="200"/>
        <v>4659160</v>
      </c>
      <c r="BJ280" s="145">
        <f t="shared" si="208"/>
        <v>2329580</v>
      </c>
      <c r="BK280" s="145">
        <f t="shared" si="209"/>
        <v>698874</v>
      </c>
      <c r="BL280" s="146">
        <f t="shared" si="210"/>
        <v>1120000</v>
      </c>
      <c r="BM280" s="379">
        <v>0</v>
      </c>
      <c r="BN280" s="147">
        <f t="shared" si="211"/>
        <v>88611900.216000006</v>
      </c>
      <c r="BO280" s="148">
        <f t="shared" si="212"/>
        <v>79804286.215999991</v>
      </c>
      <c r="BP280" s="149">
        <f t="shared" si="213"/>
        <v>18354985.82968</v>
      </c>
      <c r="BQ280" s="150">
        <f t="shared" si="214"/>
        <v>106966886.04568</v>
      </c>
      <c r="BR280" s="151">
        <f t="shared" si="215"/>
        <v>100800</v>
      </c>
      <c r="BS280" s="147">
        <f t="shared" si="216"/>
        <v>107067686.04568</v>
      </c>
      <c r="BT280" s="135">
        <v>0</v>
      </c>
      <c r="BU280" s="148">
        <f t="shared" si="217"/>
        <v>8861190.0216000006</v>
      </c>
      <c r="BV280" s="152">
        <f t="shared" si="218"/>
        <v>4430595.0108000003</v>
      </c>
      <c r="BW280" s="133">
        <f t="shared" si="219"/>
        <v>93775901.013280004</v>
      </c>
      <c r="BX280" s="147">
        <f t="shared" si="220"/>
        <v>7687614</v>
      </c>
      <c r="BY280" s="134">
        <f t="shared" si="221"/>
        <v>86088287.013280004</v>
      </c>
      <c r="CD280" s="388">
        <f>'گام اول '!AU281</f>
        <v>79804286.216000006</v>
      </c>
      <c r="CE280" s="389">
        <f>'گام اول '!AV281</f>
        <v>58717986.18088001</v>
      </c>
      <c r="CF280" s="389">
        <f>'گام اول '!AW281</f>
        <v>79804286.215999991</v>
      </c>
      <c r="CG280" s="389">
        <f>'گام اول '!AX281</f>
        <v>5586300.0351200001</v>
      </c>
      <c r="CH280" s="389">
        <f>'گام اول '!AY281</f>
        <v>1871798.6180880012</v>
      </c>
      <c r="CI280" s="389">
        <f>'گام اول '!AZ281</f>
        <v>0</v>
      </c>
      <c r="CJ280" s="389">
        <f>'گام اول '!BA281</f>
        <v>0</v>
      </c>
      <c r="CK280" s="389">
        <f>'گام اول '!BB281</f>
        <v>0</v>
      </c>
      <c r="CL280" s="389">
        <f>'گام اول '!BC281</f>
        <v>0</v>
      </c>
      <c r="CM280" s="389">
        <f>'گام اول '!BD281</f>
        <v>0</v>
      </c>
      <c r="CN280" s="389">
        <f>'گام اول '!BE281</f>
        <v>0</v>
      </c>
      <c r="CO280" s="389">
        <f>'گام اول '!BF281</f>
        <v>0</v>
      </c>
      <c r="CP280" s="389">
        <f>'گام اول '!BG281</f>
        <v>7458098.6532080015</v>
      </c>
      <c r="CQ280" s="389">
        <f>'گام اول '!BH281</f>
        <v>72346187</v>
      </c>
      <c r="CR280" s="389">
        <f t="shared" si="222"/>
        <v>79804286.216000006</v>
      </c>
      <c r="CS280" s="55">
        <f t="shared" si="223"/>
        <v>4659160</v>
      </c>
      <c r="CT280" s="388">
        <f t="shared" si="224"/>
        <v>2329580</v>
      </c>
      <c r="CU280" s="389">
        <f t="shared" si="225"/>
        <v>698874</v>
      </c>
      <c r="CV280" s="389">
        <f t="shared" si="226"/>
        <v>1120000</v>
      </c>
      <c r="CW280" s="55">
        <v>0</v>
      </c>
      <c r="CX280" s="389">
        <f t="shared" si="227"/>
        <v>88611900.216000006</v>
      </c>
      <c r="CY280" s="389">
        <f t="shared" si="228"/>
        <v>79804286.215999991</v>
      </c>
      <c r="CZ280" s="389">
        <f t="shared" si="229"/>
        <v>18354985.82968</v>
      </c>
      <c r="DA280" s="389">
        <f t="shared" si="230"/>
        <v>106966886.04568</v>
      </c>
      <c r="DB280" s="389">
        <f t="shared" si="231"/>
        <v>100800</v>
      </c>
      <c r="DC280" s="389">
        <f t="shared" si="232"/>
        <v>107067686.04568</v>
      </c>
      <c r="DD280" s="394">
        <v>0</v>
      </c>
      <c r="DE280" s="389">
        <f t="shared" si="233"/>
        <v>8861190.0216000006</v>
      </c>
      <c r="DF280" s="389">
        <f t="shared" si="234"/>
        <v>4430595.0108000003</v>
      </c>
      <c r="DG280" s="389">
        <f t="shared" si="235"/>
        <v>93775901.013280004</v>
      </c>
      <c r="DH280" s="389">
        <f t="shared" si="236"/>
        <v>7687614</v>
      </c>
      <c r="DI280" s="389">
        <f t="shared" si="237"/>
        <v>86088287.013280004</v>
      </c>
      <c r="DJ280" s="389">
        <f t="shared" si="238"/>
        <v>0</v>
      </c>
      <c r="DL280" s="396">
        <f t="shared" si="239"/>
        <v>6638737.5</v>
      </c>
      <c r="DM280" s="396">
        <f t="shared" si="240"/>
        <v>-1979577.5</v>
      </c>
    </row>
    <row r="281" spans="1:117" s="55" customFormat="1" ht="21" x14ac:dyDescent="0.2">
      <c r="A281" s="191">
        <f t="shared" si="201"/>
        <v>2655495</v>
      </c>
      <c r="B281" s="136">
        <f>'گام اول '!B282</f>
        <v>276</v>
      </c>
      <c r="C281" s="136">
        <f>'گام اول '!C282</f>
        <v>39</v>
      </c>
      <c r="D281" s="136">
        <f>'گام اول '!D282</f>
        <v>13322</v>
      </c>
      <c r="E281" s="136" t="str">
        <f>'گام اول '!E282</f>
        <v>سید محسن</v>
      </c>
      <c r="F281" s="136" t="str">
        <f>'گام اول '!F282</f>
        <v>مرتضوی كهنگی</v>
      </c>
      <c r="G281" s="136" t="str">
        <f>'گام اول '!G282</f>
        <v>نگهبان</v>
      </c>
      <c r="H281" s="136" t="str">
        <f>'گام اول '!H282</f>
        <v>تهران</v>
      </c>
      <c r="I281" s="136" t="str">
        <f>'گام اول '!I282</f>
        <v>124-813-1979368-1</v>
      </c>
      <c r="J281" s="136" t="str">
        <f>'گام اول '!J282</f>
        <v>0493133852</v>
      </c>
      <c r="K281" s="136">
        <f>'گام اول '!K282</f>
        <v>0</v>
      </c>
      <c r="L281" s="136" t="str">
        <f>'گام اول '!L282</f>
        <v>تهران</v>
      </c>
      <c r="M281" s="136" t="str">
        <f>'گام اول '!M282</f>
        <v>نگهبان</v>
      </c>
      <c r="N281" s="120">
        <f>'گام اول '!N282</f>
        <v>0</v>
      </c>
      <c r="O281" s="119" t="str">
        <f>'گام اول '!O282</f>
        <v>*</v>
      </c>
      <c r="P281" s="121">
        <f>'گام اول '!P282</f>
        <v>0</v>
      </c>
      <c r="Q281" s="358">
        <f>'گام اول '!Q282</f>
        <v>30</v>
      </c>
      <c r="R281" s="358">
        <f>'گام اول '!R282</f>
        <v>90</v>
      </c>
      <c r="S281" s="358">
        <f>'گام اول '!S282</f>
        <v>0</v>
      </c>
      <c r="T281" s="358">
        <f>'گام اول '!T282</f>
        <v>0</v>
      </c>
      <c r="U281" s="137">
        <f>'گام اول '!U282</f>
        <v>0</v>
      </c>
      <c r="V281" s="120">
        <f>'گام اول '!W282</f>
        <v>0</v>
      </c>
      <c r="W281" s="121">
        <f>'گام اول '!X282</f>
        <v>0</v>
      </c>
      <c r="X281" s="366">
        <f>'گام اول '!Y282</f>
        <v>1</v>
      </c>
      <c r="Y281" s="366">
        <f>'گام اول '!Z282</f>
        <v>1</v>
      </c>
      <c r="Z281" s="138">
        <f>'گام اول '!AA282</f>
        <v>885165</v>
      </c>
      <c r="AA281" s="138">
        <f>'گام اول '!AB282</f>
        <v>46667</v>
      </c>
      <c r="AB281" s="138">
        <f>'گام اول '!AC282</f>
        <v>931832</v>
      </c>
      <c r="AC281" s="138">
        <f>'گام اول '!AD282</f>
        <v>4500000</v>
      </c>
      <c r="AD281" s="138">
        <f>'گام اول '!AE282</f>
        <v>6000000</v>
      </c>
      <c r="AE281" s="139">
        <f>'گام اول '!AF282</f>
        <v>177895.19999999998</v>
      </c>
      <c r="AF281" s="122">
        <f>'گام اول '!AG282</f>
        <v>26554950</v>
      </c>
      <c r="AG281" s="123">
        <f>'گام اول '!AH282</f>
        <v>1400010</v>
      </c>
      <c r="AH281" s="123">
        <f>'گام اول '!AI282</f>
        <v>16010567.999999998</v>
      </c>
      <c r="AI281" s="123">
        <f>'گام اول '!AJ282</f>
        <v>2655495</v>
      </c>
      <c r="AJ281" s="123">
        <f>'گام اول '!AK282</f>
        <v>4500000</v>
      </c>
      <c r="AK281" s="123">
        <f>'گام اول '!AL282</f>
        <v>6000000</v>
      </c>
      <c r="AL281" s="123">
        <f>'گام اول '!AM282</f>
        <v>0</v>
      </c>
      <c r="AM281" s="123">
        <f>'گام اول '!AN282</f>
        <v>0</v>
      </c>
      <c r="AN281" s="123">
        <f>'گام اول '!AO282</f>
        <v>0</v>
      </c>
      <c r="AO281" s="123">
        <f>'گام اول '!AP282</f>
        <v>5000000</v>
      </c>
      <c r="AP281" s="123">
        <f>'گام اول '!AQ282</f>
        <v>0</v>
      </c>
      <c r="AQ281" s="123">
        <f>'گام اول '!AR282</f>
        <v>0</v>
      </c>
      <c r="AR281" s="123">
        <f>'گام اول '!AS282</f>
        <v>0</v>
      </c>
      <c r="AS281" s="375">
        <f>'گام اول '!AT282</f>
        <v>3812587</v>
      </c>
      <c r="AT281" s="368">
        <f t="shared" si="202"/>
        <v>65933610</v>
      </c>
      <c r="AU281" s="173">
        <f>'گام اول '!AV282</f>
        <v>43965528</v>
      </c>
      <c r="AV281" s="391">
        <f>'گام اول '!AW282</f>
        <v>0</v>
      </c>
      <c r="AW281" s="392">
        <f t="shared" si="203"/>
        <v>0</v>
      </c>
      <c r="AX281" s="75">
        <f t="shared" si="204"/>
        <v>396552.80000000005</v>
      </c>
      <c r="AY281" s="142">
        <f>'گام اول '!AZ282</f>
        <v>0</v>
      </c>
      <c r="AZ281" s="142">
        <f>'گام اول '!BA282</f>
        <v>0</v>
      </c>
      <c r="BA281" s="142">
        <f>'گام اول '!BB282</f>
        <v>0</v>
      </c>
      <c r="BB281" s="142">
        <f>'گام اول '!BC282</f>
        <v>0</v>
      </c>
      <c r="BC281" s="142">
        <f>'گام اول '!BD282</f>
        <v>0</v>
      </c>
      <c r="BD281" s="142">
        <f>'گام اول '!BE282</f>
        <v>0</v>
      </c>
      <c r="BE281" s="142">
        <f>'گام اول '!BF282</f>
        <v>0</v>
      </c>
      <c r="BF281" s="143">
        <f t="shared" si="205"/>
        <v>396552.80000000005</v>
      </c>
      <c r="BG281" s="140">
        <f t="shared" si="206"/>
        <v>65537057</v>
      </c>
      <c r="BH281" s="144">
        <f t="shared" si="207"/>
        <v>65933610</v>
      </c>
      <c r="BI281" s="127">
        <f t="shared" si="200"/>
        <v>4659160</v>
      </c>
      <c r="BJ281" s="145">
        <f t="shared" si="208"/>
        <v>2329580</v>
      </c>
      <c r="BK281" s="145">
        <f t="shared" si="209"/>
        <v>698874</v>
      </c>
      <c r="BL281" s="146">
        <f t="shared" si="210"/>
        <v>1120000</v>
      </c>
      <c r="BM281" s="379">
        <v>0</v>
      </c>
      <c r="BN281" s="147">
        <f t="shared" si="211"/>
        <v>74741224</v>
      </c>
      <c r="BO281" s="148">
        <f t="shared" si="212"/>
        <v>0</v>
      </c>
      <c r="BP281" s="149">
        <f t="shared" si="213"/>
        <v>0</v>
      </c>
      <c r="BQ281" s="150">
        <f t="shared" si="214"/>
        <v>74741224</v>
      </c>
      <c r="BR281" s="151">
        <f t="shared" si="215"/>
        <v>100800</v>
      </c>
      <c r="BS281" s="147">
        <f t="shared" si="216"/>
        <v>74842024</v>
      </c>
      <c r="BT281" s="135">
        <v>0</v>
      </c>
      <c r="BU281" s="148">
        <f t="shared" si="217"/>
        <v>7474122.4000000004</v>
      </c>
      <c r="BV281" s="152">
        <f t="shared" si="218"/>
        <v>3737061.2</v>
      </c>
      <c r="BW281" s="133">
        <f t="shared" si="219"/>
        <v>63630840.399999999</v>
      </c>
      <c r="BX281" s="147">
        <f t="shared" si="220"/>
        <v>7687614</v>
      </c>
      <c r="BY281" s="134">
        <f t="shared" si="221"/>
        <v>55943226.399999999</v>
      </c>
      <c r="CD281" s="388">
        <f>'گام اول '!AU282</f>
        <v>65933610</v>
      </c>
      <c r="CE281" s="389">
        <f>'گام اول '!AV282</f>
        <v>43965528</v>
      </c>
      <c r="CF281" s="389">
        <f>'گام اول '!AW282</f>
        <v>0</v>
      </c>
      <c r="CG281" s="389">
        <f>'گام اول '!AX282</f>
        <v>0</v>
      </c>
      <c r="CH281" s="389">
        <f>'گام اول '!AY282</f>
        <v>396552.80000000005</v>
      </c>
      <c r="CI281" s="389">
        <f>'گام اول '!AZ282</f>
        <v>0</v>
      </c>
      <c r="CJ281" s="389">
        <f>'گام اول '!BA282</f>
        <v>0</v>
      </c>
      <c r="CK281" s="389">
        <f>'گام اول '!BB282</f>
        <v>0</v>
      </c>
      <c r="CL281" s="389">
        <f>'گام اول '!BC282</f>
        <v>0</v>
      </c>
      <c r="CM281" s="389">
        <f>'گام اول '!BD282</f>
        <v>0</v>
      </c>
      <c r="CN281" s="389">
        <f>'گام اول '!BE282</f>
        <v>0</v>
      </c>
      <c r="CO281" s="389">
        <f>'گام اول '!BF282</f>
        <v>0</v>
      </c>
      <c r="CP281" s="389">
        <f>'گام اول '!BG282</f>
        <v>396552.80000000005</v>
      </c>
      <c r="CQ281" s="389">
        <f>'گام اول '!BH282</f>
        <v>65537057</v>
      </c>
      <c r="CR281" s="389">
        <f t="shared" si="222"/>
        <v>65933610</v>
      </c>
      <c r="CS281" s="55">
        <f t="shared" si="223"/>
        <v>4659160</v>
      </c>
      <c r="CT281" s="388">
        <f t="shared" si="224"/>
        <v>2329580</v>
      </c>
      <c r="CU281" s="389">
        <f t="shared" si="225"/>
        <v>698874</v>
      </c>
      <c r="CV281" s="389">
        <f t="shared" si="226"/>
        <v>1120000</v>
      </c>
      <c r="CW281" s="55">
        <v>0</v>
      </c>
      <c r="CX281" s="389">
        <f t="shared" si="227"/>
        <v>74741224</v>
      </c>
      <c r="CY281" s="389">
        <f t="shared" si="228"/>
        <v>0</v>
      </c>
      <c r="CZ281" s="389">
        <f t="shared" si="229"/>
        <v>0</v>
      </c>
      <c r="DA281" s="389">
        <f t="shared" si="230"/>
        <v>74741224</v>
      </c>
      <c r="DB281" s="389">
        <f t="shared" si="231"/>
        <v>100800</v>
      </c>
      <c r="DC281" s="389">
        <f t="shared" si="232"/>
        <v>74842024</v>
      </c>
      <c r="DD281" s="394">
        <v>0</v>
      </c>
      <c r="DE281" s="389">
        <f t="shared" si="233"/>
        <v>7474122.4000000004</v>
      </c>
      <c r="DF281" s="389">
        <f t="shared" si="234"/>
        <v>3737061.2</v>
      </c>
      <c r="DG281" s="389">
        <f t="shared" si="235"/>
        <v>63630840.399999999</v>
      </c>
      <c r="DH281" s="389">
        <f t="shared" si="236"/>
        <v>7687614</v>
      </c>
      <c r="DI281" s="389">
        <f t="shared" si="237"/>
        <v>55943226.399999999</v>
      </c>
      <c r="DJ281" s="389">
        <f t="shared" si="238"/>
        <v>0</v>
      </c>
      <c r="DL281" s="396">
        <f t="shared" si="239"/>
        <v>6638737.5</v>
      </c>
      <c r="DM281" s="396">
        <f t="shared" si="240"/>
        <v>-1979577.5</v>
      </c>
    </row>
    <row r="282" spans="1:117" s="55" customFormat="1" ht="21" x14ac:dyDescent="0.2">
      <c r="A282" s="191">
        <f t="shared" si="201"/>
        <v>2655495</v>
      </c>
      <c r="B282" s="136">
        <f>'گام اول '!B283</f>
        <v>277</v>
      </c>
      <c r="C282" s="136">
        <f>'گام اول '!C283</f>
        <v>40</v>
      </c>
      <c r="D282" s="136">
        <f>'گام اول '!D283</f>
        <v>13298</v>
      </c>
      <c r="E282" s="136" t="str">
        <f>'گام اول '!E283</f>
        <v>مرتضی</v>
      </c>
      <c r="F282" s="136" t="str">
        <f>'گام اول '!F283</f>
        <v>محمدپور</v>
      </c>
      <c r="G282" s="136" t="str">
        <f>'گام اول '!G283</f>
        <v>نگهبان</v>
      </c>
      <c r="H282" s="136" t="str">
        <f>'گام اول '!H283</f>
        <v>تهران</v>
      </c>
      <c r="I282" s="136" t="str">
        <f>'گام اول '!I283</f>
        <v>129-813-7865174-1</v>
      </c>
      <c r="J282" s="136" t="str">
        <f>'گام اول '!J283</f>
        <v>5940010318</v>
      </c>
      <c r="K282" s="136" t="str">
        <f>'گام اول '!K283</f>
        <v>0028821935</v>
      </c>
      <c r="L282" s="136" t="str">
        <f>'گام اول '!L283</f>
        <v>تهران</v>
      </c>
      <c r="M282" s="136" t="str">
        <f>'گام اول '!M283</f>
        <v>نگهبان</v>
      </c>
      <c r="N282" s="120" t="str">
        <f>'گام اول '!N283</f>
        <v>*</v>
      </c>
      <c r="O282" s="119">
        <f>'گام اول '!O283</f>
        <v>0</v>
      </c>
      <c r="P282" s="121">
        <f>'گام اول '!P283</f>
        <v>0</v>
      </c>
      <c r="Q282" s="358">
        <f>'گام اول '!Q283</f>
        <v>30</v>
      </c>
      <c r="R282" s="358">
        <f>'گام اول '!R283</f>
        <v>120</v>
      </c>
      <c r="S282" s="358">
        <f>'گام اول '!S283</f>
        <v>110</v>
      </c>
      <c r="T282" s="358">
        <f>'گام اول '!T283</f>
        <v>29.33</v>
      </c>
      <c r="U282" s="137">
        <f>'گام اول '!U283</f>
        <v>0</v>
      </c>
      <c r="V282" s="120">
        <f>'گام اول '!W283</f>
        <v>0</v>
      </c>
      <c r="W282" s="121">
        <f>'گام اول '!X283</f>
        <v>0</v>
      </c>
      <c r="X282" s="366">
        <f>'گام اول '!Y283</f>
        <v>0</v>
      </c>
      <c r="Y282" s="366">
        <f>'گام اول '!Z283</f>
        <v>0</v>
      </c>
      <c r="Z282" s="138">
        <f>'گام اول '!AA283</f>
        <v>885165</v>
      </c>
      <c r="AA282" s="138">
        <f>'گام اول '!AB283</f>
        <v>46667</v>
      </c>
      <c r="AB282" s="138">
        <f>'گام اول '!AC283</f>
        <v>931832</v>
      </c>
      <c r="AC282" s="138">
        <f>'گام اول '!AD283</f>
        <v>4500000</v>
      </c>
      <c r="AD282" s="138">
        <f>'گام اول '!AE283</f>
        <v>6000000</v>
      </c>
      <c r="AE282" s="139">
        <f>'گام اول '!AF283</f>
        <v>177895.19999999998</v>
      </c>
      <c r="AF282" s="122">
        <f>'گام اول '!AG283</f>
        <v>26554950</v>
      </c>
      <c r="AG282" s="123">
        <f>'گام اول '!AH283</f>
        <v>1400010</v>
      </c>
      <c r="AH282" s="123">
        <f>'گام اول '!AI283</f>
        <v>21347423.999999996</v>
      </c>
      <c r="AI282" s="123">
        <f>'گام اول '!AJ283</f>
        <v>0</v>
      </c>
      <c r="AJ282" s="123">
        <f>'گام اول '!AK283</f>
        <v>4500000</v>
      </c>
      <c r="AK282" s="123">
        <f>'گام اول '!AL283</f>
        <v>6000000</v>
      </c>
      <c r="AL282" s="123">
        <f>'گام اول '!AM283</f>
        <v>4892117.9999999991</v>
      </c>
      <c r="AM282" s="123">
        <f>'گام اول '!AN283</f>
        <v>5217666.2159999991</v>
      </c>
      <c r="AN282" s="123">
        <f>'گام اول '!AO283</f>
        <v>0</v>
      </c>
      <c r="AO282" s="123">
        <f>'گام اول '!AP283</f>
        <v>3000000</v>
      </c>
      <c r="AP282" s="123">
        <f>'گام اول '!AQ283</f>
        <v>0</v>
      </c>
      <c r="AQ282" s="123">
        <f>'گام اول '!AR283</f>
        <v>0</v>
      </c>
      <c r="AR282" s="123">
        <f>'گام اول '!AS283</f>
        <v>0</v>
      </c>
      <c r="AS282" s="375">
        <f>'گام اول '!AT283</f>
        <v>0</v>
      </c>
      <c r="AT282" s="368">
        <f t="shared" si="202"/>
        <v>72912168.216000006</v>
      </c>
      <c r="AU282" s="173">
        <f>'گام اول '!AV283</f>
        <v>54308316.440880008</v>
      </c>
      <c r="AV282" s="141">
        <f>'گام اول '!AW283</f>
        <v>72912168.215999991</v>
      </c>
      <c r="AW282" s="142">
        <f t="shared" si="203"/>
        <v>5103851.7751199994</v>
      </c>
      <c r="AX282" s="75">
        <f t="shared" si="204"/>
        <v>1430831.644088001</v>
      </c>
      <c r="AY282" s="142">
        <f>'گام اول '!AZ283</f>
        <v>0</v>
      </c>
      <c r="AZ282" s="142">
        <f>'گام اول '!BA283</f>
        <v>0</v>
      </c>
      <c r="BA282" s="142">
        <f>'گام اول '!BB283</f>
        <v>0</v>
      </c>
      <c r="BB282" s="142">
        <f>'گام اول '!BC283</f>
        <v>0</v>
      </c>
      <c r="BC282" s="142">
        <f>'گام اول '!BD283</f>
        <v>0</v>
      </c>
      <c r="BD282" s="142">
        <f>'گام اول '!BE283</f>
        <v>0</v>
      </c>
      <c r="BE282" s="142">
        <f>'گام اول '!BF283</f>
        <v>0</v>
      </c>
      <c r="BF282" s="143">
        <f t="shared" si="205"/>
        <v>6534683.4192080004</v>
      </c>
      <c r="BG282" s="140">
        <f t="shared" si="206"/>
        <v>66377484</v>
      </c>
      <c r="BH282" s="144">
        <f t="shared" si="207"/>
        <v>72912168.216000006</v>
      </c>
      <c r="BI282" s="127">
        <f t="shared" si="200"/>
        <v>4659160</v>
      </c>
      <c r="BJ282" s="145">
        <f t="shared" si="208"/>
        <v>2329580</v>
      </c>
      <c r="BK282" s="145">
        <f t="shared" si="209"/>
        <v>698874</v>
      </c>
      <c r="BL282" s="146">
        <f t="shared" si="210"/>
        <v>1120000</v>
      </c>
      <c r="BM282" s="379">
        <v>0</v>
      </c>
      <c r="BN282" s="147">
        <f t="shared" si="211"/>
        <v>81719782.216000006</v>
      </c>
      <c r="BO282" s="148">
        <f t="shared" si="212"/>
        <v>72912168.215999991</v>
      </c>
      <c r="BP282" s="149">
        <f t="shared" si="213"/>
        <v>16769798.689679999</v>
      </c>
      <c r="BQ282" s="150">
        <f t="shared" si="214"/>
        <v>98489580.905680001</v>
      </c>
      <c r="BR282" s="151">
        <f t="shared" si="215"/>
        <v>100800</v>
      </c>
      <c r="BS282" s="147">
        <f t="shared" si="216"/>
        <v>98590380.905680001</v>
      </c>
      <c r="BT282" s="135">
        <v>0</v>
      </c>
      <c r="BU282" s="148">
        <f t="shared" si="217"/>
        <v>8171978.2216000007</v>
      </c>
      <c r="BV282" s="152">
        <f t="shared" si="218"/>
        <v>4085989.1108000004</v>
      </c>
      <c r="BW282" s="133">
        <f t="shared" si="219"/>
        <v>86332413.573280007</v>
      </c>
      <c r="BX282" s="147">
        <f t="shared" si="220"/>
        <v>7687614</v>
      </c>
      <c r="BY282" s="134">
        <f t="shared" si="221"/>
        <v>78644799.573280007</v>
      </c>
      <c r="CD282" s="388">
        <f>'گام اول '!AU283</f>
        <v>72912168.216000006</v>
      </c>
      <c r="CE282" s="389">
        <f>'گام اول '!AV283</f>
        <v>54308316.440880008</v>
      </c>
      <c r="CF282" s="389">
        <f>'گام اول '!AW283</f>
        <v>72912168.215999991</v>
      </c>
      <c r="CG282" s="389">
        <f>'گام اول '!AX283</f>
        <v>5103851.7751199994</v>
      </c>
      <c r="CH282" s="389">
        <f>'گام اول '!AY283</f>
        <v>1430831.644088001</v>
      </c>
      <c r="CI282" s="389">
        <f>'گام اول '!AZ283</f>
        <v>0</v>
      </c>
      <c r="CJ282" s="389">
        <f>'گام اول '!BA283</f>
        <v>0</v>
      </c>
      <c r="CK282" s="389">
        <f>'گام اول '!BB283</f>
        <v>0</v>
      </c>
      <c r="CL282" s="389">
        <f>'گام اول '!BC283</f>
        <v>0</v>
      </c>
      <c r="CM282" s="389">
        <f>'گام اول '!BD283</f>
        <v>0</v>
      </c>
      <c r="CN282" s="389">
        <f>'گام اول '!BE283</f>
        <v>0</v>
      </c>
      <c r="CO282" s="389">
        <f>'گام اول '!BF283</f>
        <v>0</v>
      </c>
      <c r="CP282" s="389">
        <f>'گام اول '!BG283</f>
        <v>6534683.4192080004</v>
      </c>
      <c r="CQ282" s="389">
        <f>'گام اول '!BH283</f>
        <v>66377484</v>
      </c>
      <c r="CR282" s="389">
        <f t="shared" si="222"/>
        <v>72912168.216000006</v>
      </c>
      <c r="CS282" s="55">
        <f t="shared" si="223"/>
        <v>4659160</v>
      </c>
      <c r="CT282" s="388">
        <f t="shared" si="224"/>
        <v>2329580</v>
      </c>
      <c r="CU282" s="389">
        <f t="shared" si="225"/>
        <v>698874</v>
      </c>
      <c r="CV282" s="389">
        <f t="shared" si="226"/>
        <v>1120000</v>
      </c>
      <c r="CW282" s="55">
        <v>0</v>
      </c>
      <c r="CX282" s="389">
        <f t="shared" si="227"/>
        <v>81719782.216000006</v>
      </c>
      <c r="CY282" s="389">
        <f t="shared" si="228"/>
        <v>72912168.215999991</v>
      </c>
      <c r="CZ282" s="389">
        <f t="shared" si="229"/>
        <v>16769798.689679999</v>
      </c>
      <c r="DA282" s="389">
        <f t="shared" si="230"/>
        <v>98489580.905680001</v>
      </c>
      <c r="DB282" s="389">
        <f t="shared" si="231"/>
        <v>100800</v>
      </c>
      <c r="DC282" s="389">
        <f t="shared" si="232"/>
        <v>98590380.905680001</v>
      </c>
      <c r="DD282" s="394">
        <v>0</v>
      </c>
      <c r="DE282" s="389">
        <f t="shared" si="233"/>
        <v>8171978.2216000007</v>
      </c>
      <c r="DF282" s="389">
        <f t="shared" si="234"/>
        <v>4085989.1108000004</v>
      </c>
      <c r="DG282" s="389">
        <f t="shared" si="235"/>
        <v>86332413.573280007</v>
      </c>
      <c r="DH282" s="389">
        <f t="shared" si="236"/>
        <v>7687614</v>
      </c>
      <c r="DI282" s="389">
        <f t="shared" si="237"/>
        <v>78644799.573280007</v>
      </c>
      <c r="DJ282" s="389">
        <f t="shared" si="238"/>
        <v>0</v>
      </c>
      <c r="DL282" s="396">
        <f t="shared" si="239"/>
        <v>6638737.5</v>
      </c>
      <c r="DM282" s="396">
        <f t="shared" si="240"/>
        <v>-1979577.5</v>
      </c>
    </row>
    <row r="283" spans="1:117" s="55" customFormat="1" ht="21" x14ac:dyDescent="0.2">
      <c r="A283" s="191">
        <f t="shared" si="201"/>
        <v>2655495</v>
      </c>
      <c r="B283" s="136">
        <f>'گام اول '!B284</f>
        <v>278</v>
      </c>
      <c r="C283" s="136">
        <f>'گام اول '!C284</f>
        <v>41</v>
      </c>
      <c r="D283" s="136">
        <f>'گام اول '!D284</f>
        <v>13231</v>
      </c>
      <c r="E283" s="136" t="str">
        <f>'گام اول '!E284</f>
        <v>علی</v>
      </c>
      <c r="F283" s="136" t="str">
        <f>'گام اول '!F284</f>
        <v>مولائی شمس آباد</v>
      </c>
      <c r="G283" s="136" t="str">
        <f>'گام اول '!G284</f>
        <v>نگهبان</v>
      </c>
      <c r="H283" s="136" t="str">
        <f>'گام اول '!H284</f>
        <v>تهران</v>
      </c>
      <c r="I283" s="136" t="str">
        <f>'گام اول '!I284</f>
        <v>121-12-154954-1</v>
      </c>
      <c r="J283" s="136" t="str">
        <f>'گام اول '!J284</f>
        <v>1532102267</v>
      </c>
      <c r="K283" s="136" t="str">
        <f>'گام اول '!K284</f>
        <v>0012099581</v>
      </c>
      <c r="L283" s="136" t="str">
        <f>'گام اول '!L284</f>
        <v>تهران</v>
      </c>
      <c r="M283" s="136" t="str">
        <f>'گام اول '!M284</f>
        <v>نگهبان</v>
      </c>
      <c r="N283" s="120" t="str">
        <f>'گام اول '!N284</f>
        <v>*</v>
      </c>
      <c r="O283" s="119">
        <f>'گام اول '!O284</f>
        <v>0</v>
      </c>
      <c r="P283" s="121">
        <f>'گام اول '!P284</f>
        <v>0</v>
      </c>
      <c r="Q283" s="358">
        <f>'گام اول '!Q284</f>
        <v>30</v>
      </c>
      <c r="R283" s="358">
        <f>'گام اول '!R284</f>
        <v>120</v>
      </c>
      <c r="S283" s="358">
        <f>'گام اول '!S284</f>
        <v>110</v>
      </c>
      <c r="T283" s="358">
        <f>'گام اول '!T284</f>
        <v>29.33</v>
      </c>
      <c r="U283" s="137">
        <f>'گام اول '!U284</f>
        <v>0</v>
      </c>
      <c r="V283" s="120">
        <f>'گام اول '!W284</f>
        <v>0</v>
      </c>
      <c r="W283" s="121">
        <f>'گام اول '!X284</f>
        <v>0</v>
      </c>
      <c r="X283" s="366">
        <f>'گام اول '!Y284</f>
        <v>2</v>
      </c>
      <c r="Y283" s="366">
        <f>'گام اول '!Z284</f>
        <v>2</v>
      </c>
      <c r="Z283" s="138">
        <f>'گام اول '!AA284</f>
        <v>885165</v>
      </c>
      <c r="AA283" s="138">
        <f>'گام اول '!AB284</f>
        <v>46667</v>
      </c>
      <c r="AB283" s="138">
        <f>'گام اول '!AC284</f>
        <v>931832</v>
      </c>
      <c r="AC283" s="138">
        <f>'گام اول '!AD284</f>
        <v>4500000</v>
      </c>
      <c r="AD283" s="138">
        <f>'گام اول '!AE284</f>
        <v>6000000</v>
      </c>
      <c r="AE283" s="139">
        <f>'گام اول '!AF284</f>
        <v>177895.19999999998</v>
      </c>
      <c r="AF283" s="122">
        <f>'گام اول '!AG284</f>
        <v>26554950</v>
      </c>
      <c r="AG283" s="123">
        <f>'گام اول '!AH284</f>
        <v>1400010</v>
      </c>
      <c r="AH283" s="123">
        <f>'گام اول '!AI284</f>
        <v>21347423.999999996</v>
      </c>
      <c r="AI283" s="123">
        <f>'گام اول '!AJ284</f>
        <v>5310990</v>
      </c>
      <c r="AJ283" s="123">
        <f>'گام اول '!AK284</f>
        <v>4500000</v>
      </c>
      <c r="AK283" s="123">
        <f>'گام اول '!AL284</f>
        <v>6000000</v>
      </c>
      <c r="AL283" s="123">
        <f>'گام اول '!AM284</f>
        <v>4892117.9999999991</v>
      </c>
      <c r="AM283" s="123">
        <f>'گام اول '!AN284</f>
        <v>5217666.2159999991</v>
      </c>
      <c r="AN283" s="123">
        <f>'گام اول '!AO284</f>
        <v>0</v>
      </c>
      <c r="AO283" s="123">
        <f>'گام اول '!AP284</f>
        <v>3000000</v>
      </c>
      <c r="AP283" s="123">
        <f>'گام اول '!AQ284</f>
        <v>0</v>
      </c>
      <c r="AQ283" s="123">
        <f>'گام اول '!AR284</f>
        <v>0</v>
      </c>
      <c r="AR283" s="123">
        <f>'گام اول '!AS284</f>
        <v>0</v>
      </c>
      <c r="AS283" s="375">
        <f>'گام اول '!AT284</f>
        <v>0</v>
      </c>
      <c r="AT283" s="368">
        <f t="shared" si="202"/>
        <v>78223158.216000006</v>
      </c>
      <c r="AU283" s="173">
        <f>'گام اول '!AV284</f>
        <v>54308316.440880008</v>
      </c>
      <c r="AV283" s="141">
        <f>'گام اول '!AW284</f>
        <v>72912168.215999991</v>
      </c>
      <c r="AW283" s="142">
        <f t="shared" si="203"/>
        <v>5103851.7751199994</v>
      </c>
      <c r="AX283" s="75">
        <f t="shared" si="204"/>
        <v>1430831.644088001</v>
      </c>
      <c r="AY283" s="142">
        <f>'گام اول '!AZ284</f>
        <v>0</v>
      </c>
      <c r="AZ283" s="142">
        <f>'گام اول '!BA284</f>
        <v>0</v>
      </c>
      <c r="BA283" s="142">
        <f>'گام اول '!BB284</f>
        <v>0</v>
      </c>
      <c r="BB283" s="142">
        <f>'گام اول '!BC284</f>
        <v>0</v>
      </c>
      <c r="BC283" s="142">
        <f>'گام اول '!BD284</f>
        <v>0</v>
      </c>
      <c r="BD283" s="142">
        <f>'گام اول '!BE284</f>
        <v>0</v>
      </c>
      <c r="BE283" s="142">
        <f>'گام اول '!BF284</f>
        <v>0</v>
      </c>
      <c r="BF283" s="143">
        <f t="shared" si="205"/>
        <v>6534683.4192080004</v>
      </c>
      <c r="BG283" s="140">
        <f t="shared" si="206"/>
        <v>71688474</v>
      </c>
      <c r="BH283" s="144">
        <f t="shared" si="207"/>
        <v>78223158.216000006</v>
      </c>
      <c r="BI283" s="127">
        <f t="shared" si="200"/>
        <v>4659160</v>
      </c>
      <c r="BJ283" s="145">
        <f t="shared" si="208"/>
        <v>2329580</v>
      </c>
      <c r="BK283" s="145">
        <f t="shared" si="209"/>
        <v>698874</v>
      </c>
      <c r="BL283" s="146">
        <f t="shared" si="210"/>
        <v>1120000</v>
      </c>
      <c r="BM283" s="379">
        <v>0</v>
      </c>
      <c r="BN283" s="147">
        <f t="shared" si="211"/>
        <v>87030772.216000006</v>
      </c>
      <c r="BO283" s="148">
        <f t="shared" si="212"/>
        <v>72912168.215999991</v>
      </c>
      <c r="BP283" s="149">
        <f t="shared" si="213"/>
        <v>16769798.689679999</v>
      </c>
      <c r="BQ283" s="150">
        <f t="shared" si="214"/>
        <v>103800570.90568</v>
      </c>
      <c r="BR283" s="151">
        <f t="shared" si="215"/>
        <v>100800</v>
      </c>
      <c r="BS283" s="147">
        <f t="shared" si="216"/>
        <v>103901370.90568</v>
      </c>
      <c r="BT283" s="135">
        <v>0</v>
      </c>
      <c r="BU283" s="148">
        <f t="shared" si="217"/>
        <v>8703077.2216000017</v>
      </c>
      <c r="BV283" s="152">
        <f t="shared" si="218"/>
        <v>4351538.6108000008</v>
      </c>
      <c r="BW283" s="133">
        <f t="shared" si="219"/>
        <v>90846755.073280007</v>
      </c>
      <c r="BX283" s="147">
        <f t="shared" si="220"/>
        <v>7687614</v>
      </c>
      <c r="BY283" s="134">
        <f t="shared" si="221"/>
        <v>83159141.073280007</v>
      </c>
      <c r="CD283" s="388">
        <f>'گام اول '!AU284</f>
        <v>78223158.216000006</v>
      </c>
      <c r="CE283" s="389">
        <f>'گام اول '!AV284</f>
        <v>54308316.440880008</v>
      </c>
      <c r="CF283" s="389">
        <f>'گام اول '!AW284</f>
        <v>72912168.215999991</v>
      </c>
      <c r="CG283" s="389">
        <f>'گام اول '!AX284</f>
        <v>5103851.7751199994</v>
      </c>
      <c r="CH283" s="389">
        <f>'گام اول '!AY284</f>
        <v>1430831.644088001</v>
      </c>
      <c r="CI283" s="389">
        <f>'گام اول '!AZ284</f>
        <v>0</v>
      </c>
      <c r="CJ283" s="389">
        <f>'گام اول '!BA284</f>
        <v>0</v>
      </c>
      <c r="CK283" s="389">
        <f>'گام اول '!BB284</f>
        <v>0</v>
      </c>
      <c r="CL283" s="389">
        <f>'گام اول '!BC284</f>
        <v>0</v>
      </c>
      <c r="CM283" s="389">
        <f>'گام اول '!BD284</f>
        <v>0</v>
      </c>
      <c r="CN283" s="389">
        <f>'گام اول '!BE284</f>
        <v>0</v>
      </c>
      <c r="CO283" s="389">
        <f>'گام اول '!BF284</f>
        <v>0</v>
      </c>
      <c r="CP283" s="389">
        <f>'گام اول '!BG284</f>
        <v>6534683.4192080004</v>
      </c>
      <c r="CQ283" s="389">
        <f>'گام اول '!BH284</f>
        <v>71688474</v>
      </c>
      <c r="CR283" s="389">
        <f t="shared" si="222"/>
        <v>78223158.216000006</v>
      </c>
      <c r="CS283" s="55">
        <f t="shared" si="223"/>
        <v>4659160</v>
      </c>
      <c r="CT283" s="388">
        <f t="shared" si="224"/>
        <v>2329580</v>
      </c>
      <c r="CU283" s="389">
        <f t="shared" si="225"/>
        <v>698874</v>
      </c>
      <c r="CV283" s="389">
        <f t="shared" si="226"/>
        <v>1120000</v>
      </c>
      <c r="CW283" s="55">
        <v>0</v>
      </c>
      <c r="CX283" s="389">
        <f t="shared" si="227"/>
        <v>87030772.216000006</v>
      </c>
      <c r="CY283" s="389">
        <f t="shared" si="228"/>
        <v>72912168.215999991</v>
      </c>
      <c r="CZ283" s="389">
        <f t="shared" si="229"/>
        <v>16769798.689679999</v>
      </c>
      <c r="DA283" s="389">
        <f t="shared" si="230"/>
        <v>103800570.90568</v>
      </c>
      <c r="DB283" s="389">
        <f t="shared" si="231"/>
        <v>100800</v>
      </c>
      <c r="DC283" s="389">
        <f t="shared" si="232"/>
        <v>103901370.90568</v>
      </c>
      <c r="DD283" s="394">
        <v>0</v>
      </c>
      <c r="DE283" s="389">
        <f t="shared" si="233"/>
        <v>8703077.2216000017</v>
      </c>
      <c r="DF283" s="389">
        <f t="shared" si="234"/>
        <v>4351538.6108000008</v>
      </c>
      <c r="DG283" s="389">
        <f t="shared" si="235"/>
        <v>90846755.073280007</v>
      </c>
      <c r="DH283" s="389">
        <f t="shared" si="236"/>
        <v>7687614</v>
      </c>
      <c r="DI283" s="389">
        <f t="shared" si="237"/>
        <v>83159141.073280007</v>
      </c>
      <c r="DJ283" s="389">
        <f t="shared" si="238"/>
        <v>0</v>
      </c>
      <c r="DL283" s="396">
        <f t="shared" si="239"/>
        <v>6638737.5</v>
      </c>
      <c r="DM283" s="396">
        <f t="shared" si="240"/>
        <v>-1979577.5</v>
      </c>
    </row>
    <row r="284" spans="1:117" s="55" customFormat="1" ht="21" x14ac:dyDescent="0.2">
      <c r="A284" s="191">
        <f t="shared" si="201"/>
        <v>2655495</v>
      </c>
      <c r="B284" s="136">
        <f>'گام اول '!B285</f>
        <v>279</v>
      </c>
      <c r="C284" s="136">
        <f>'گام اول '!C285</f>
        <v>42</v>
      </c>
      <c r="D284" s="136">
        <f>'گام اول '!D285</f>
        <v>13282</v>
      </c>
      <c r="E284" s="136" t="str">
        <f>'گام اول '!E285</f>
        <v>اسد</v>
      </c>
      <c r="F284" s="136" t="str">
        <f>'گام اول '!F285</f>
        <v>میرویردی زاده لاهرودی</v>
      </c>
      <c r="G284" s="136" t="str">
        <f>'گام اول '!G285</f>
        <v>نگهبان</v>
      </c>
      <c r="H284" s="136" t="str">
        <f>'گام اول '!H285</f>
        <v>تهران</v>
      </c>
      <c r="I284" s="136" t="str">
        <f>'گام اول '!I285</f>
        <v>374-813-3082294-1</v>
      </c>
      <c r="J284" s="136" t="str">
        <f>'گام اول '!J285</f>
        <v>1671243676</v>
      </c>
      <c r="K284" s="136" t="str">
        <f>'گام اول '!K285</f>
        <v>0023565298</v>
      </c>
      <c r="L284" s="136" t="str">
        <f>'گام اول '!L285</f>
        <v>تهران</v>
      </c>
      <c r="M284" s="136" t="str">
        <f>'گام اول '!M285</f>
        <v>نگهبان</v>
      </c>
      <c r="N284" s="120">
        <f>'گام اول '!N285</f>
        <v>0</v>
      </c>
      <c r="O284" s="119">
        <f>'گام اول '!O285</f>
        <v>0</v>
      </c>
      <c r="P284" s="121" t="str">
        <f>'گام اول '!P285</f>
        <v>*</v>
      </c>
      <c r="Q284" s="358">
        <f>'گام اول '!Q285</f>
        <v>30</v>
      </c>
      <c r="R284" s="358">
        <f>'گام اول '!R285</f>
        <v>120</v>
      </c>
      <c r="S284" s="358">
        <f>'گام اول '!S285</f>
        <v>220</v>
      </c>
      <c r="T284" s="358">
        <f>'گام اول '!T285</f>
        <v>29.33</v>
      </c>
      <c r="U284" s="137">
        <f>'گام اول '!U285</f>
        <v>0</v>
      </c>
      <c r="V284" s="120">
        <f>'گام اول '!W285</f>
        <v>0</v>
      </c>
      <c r="W284" s="121">
        <f>'گام اول '!X285</f>
        <v>0</v>
      </c>
      <c r="X284" s="366">
        <f>'گام اول '!Y285</f>
        <v>0</v>
      </c>
      <c r="Y284" s="366">
        <f>'گام اول '!Z285</f>
        <v>0</v>
      </c>
      <c r="Z284" s="138">
        <f>'گام اول '!AA285</f>
        <v>885165</v>
      </c>
      <c r="AA284" s="138">
        <f>'گام اول '!AB285</f>
        <v>46667</v>
      </c>
      <c r="AB284" s="138">
        <f>'گام اول '!AC285</f>
        <v>931832</v>
      </c>
      <c r="AC284" s="138">
        <f>'گام اول '!AD285</f>
        <v>4500000</v>
      </c>
      <c r="AD284" s="138">
        <f>'گام اول '!AE285</f>
        <v>6000000</v>
      </c>
      <c r="AE284" s="139">
        <f>'گام اول '!AF285</f>
        <v>177895.19999999998</v>
      </c>
      <c r="AF284" s="122">
        <f>'گام اول '!AG285</f>
        <v>26554950</v>
      </c>
      <c r="AG284" s="123">
        <f>'گام اول '!AH285</f>
        <v>1400010</v>
      </c>
      <c r="AH284" s="123">
        <f>'گام اول '!AI285</f>
        <v>21347423.999999996</v>
      </c>
      <c r="AI284" s="123">
        <f>'گام اول '!AJ285</f>
        <v>0</v>
      </c>
      <c r="AJ284" s="123">
        <f>'گام اول '!AK285</f>
        <v>4500000</v>
      </c>
      <c r="AK284" s="123">
        <f>'گام اول '!AL285</f>
        <v>6000000</v>
      </c>
      <c r="AL284" s="123">
        <f>'گام اول '!AM285</f>
        <v>9784235.9999999981</v>
      </c>
      <c r="AM284" s="123">
        <f>'گام اول '!AN285</f>
        <v>5217666.2159999991</v>
      </c>
      <c r="AN284" s="123">
        <f>'گام اول '!AO285</f>
        <v>0</v>
      </c>
      <c r="AO284" s="123">
        <f>'گام اول '!AP285</f>
        <v>3000000</v>
      </c>
      <c r="AP284" s="123">
        <f>'گام اول '!AQ285</f>
        <v>0</v>
      </c>
      <c r="AQ284" s="123">
        <f>'گام اول '!AR285</f>
        <v>0</v>
      </c>
      <c r="AR284" s="123">
        <f>'گام اول '!AS285</f>
        <v>0</v>
      </c>
      <c r="AS284" s="375">
        <f>'گام اول '!AT285</f>
        <v>0</v>
      </c>
      <c r="AT284" s="368">
        <f t="shared" si="202"/>
        <v>77804286.216000006</v>
      </c>
      <c r="AU284" s="173">
        <f>'گام اول '!AV285</f>
        <v>58857986.18088001</v>
      </c>
      <c r="AV284" s="141">
        <f>'گام اول '!AW285</f>
        <v>77804286.215999991</v>
      </c>
      <c r="AW284" s="142">
        <f t="shared" si="203"/>
        <v>5446300.0351200001</v>
      </c>
      <c r="AX284" s="75">
        <f t="shared" si="204"/>
        <v>1885798.6180880012</v>
      </c>
      <c r="AY284" s="142">
        <f>'گام اول '!AZ285</f>
        <v>0</v>
      </c>
      <c r="AZ284" s="142">
        <f>'گام اول '!BA285</f>
        <v>0</v>
      </c>
      <c r="BA284" s="142">
        <f>'گام اول '!BB285</f>
        <v>0</v>
      </c>
      <c r="BB284" s="142">
        <f>'گام اول '!BC285</f>
        <v>0</v>
      </c>
      <c r="BC284" s="142">
        <f>'گام اول '!BD285</f>
        <v>0</v>
      </c>
      <c r="BD284" s="142">
        <f>'گام اول '!BE285</f>
        <v>0</v>
      </c>
      <c r="BE284" s="142">
        <f>'گام اول '!BF285</f>
        <v>0</v>
      </c>
      <c r="BF284" s="143">
        <f t="shared" si="205"/>
        <v>7332098.6532080015</v>
      </c>
      <c r="BG284" s="140">
        <f t="shared" si="206"/>
        <v>70472187</v>
      </c>
      <c r="BH284" s="144">
        <f t="shared" si="207"/>
        <v>77804286.216000006</v>
      </c>
      <c r="BI284" s="127">
        <f t="shared" si="200"/>
        <v>4659160</v>
      </c>
      <c r="BJ284" s="145">
        <f t="shared" si="208"/>
        <v>2329580</v>
      </c>
      <c r="BK284" s="145">
        <f t="shared" si="209"/>
        <v>698874</v>
      </c>
      <c r="BL284" s="146">
        <f t="shared" si="210"/>
        <v>1120000</v>
      </c>
      <c r="BM284" s="379">
        <v>0</v>
      </c>
      <c r="BN284" s="147">
        <f t="shared" si="211"/>
        <v>86611900.216000006</v>
      </c>
      <c r="BO284" s="148">
        <f t="shared" si="212"/>
        <v>77804286.215999991</v>
      </c>
      <c r="BP284" s="149">
        <f t="shared" si="213"/>
        <v>17894985.82968</v>
      </c>
      <c r="BQ284" s="150">
        <f t="shared" si="214"/>
        <v>104506886.04568</v>
      </c>
      <c r="BR284" s="151">
        <f t="shared" si="215"/>
        <v>100800</v>
      </c>
      <c r="BS284" s="147">
        <f t="shared" si="216"/>
        <v>104607686.04568</v>
      </c>
      <c r="BT284" s="135">
        <v>0</v>
      </c>
      <c r="BU284" s="148">
        <f t="shared" si="217"/>
        <v>8661190.0216000006</v>
      </c>
      <c r="BV284" s="152">
        <f t="shared" si="218"/>
        <v>4330595.0108000003</v>
      </c>
      <c r="BW284" s="133">
        <f t="shared" si="219"/>
        <v>91615901.013280004</v>
      </c>
      <c r="BX284" s="147">
        <f t="shared" si="220"/>
        <v>7687614</v>
      </c>
      <c r="BY284" s="134">
        <f t="shared" si="221"/>
        <v>83928287.013280004</v>
      </c>
      <c r="CD284" s="388">
        <f>'گام اول '!AU285</f>
        <v>77804286.216000006</v>
      </c>
      <c r="CE284" s="389">
        <f>'گام اول '!AV285</f>
        <v>58857986.18088001</v>
      </c>
      <c r="CF284" s="389">
        <f>'گام اول '!AW285</f>
        <v>77804286.215999991</v>
      </c>
      <c r="CG284" s="389">
        <f>'گام اول '!AX285</f>
        <v>5446300.0351200001</v>
      </c>
      <c r="CH284" s="389">
        <f>'گام اول '!AY285</f>
        <v>1885798.6180880012</v>
      </c>
      <c r="CI284" s="389">
        <f>'گام اول '!AZ285</f>
        <v>0</v>
      </c>
      <c r="CJ284" s="389">
        <f>'گام اول '!BA285</f>
        <v>0</v>
      </c>
      <c r="CK284" s="389">
        <f>'گام اول '!BB285</f>
        <v>0</v>
      </c>
      <c r="CL284" s="389">
        <f>'گام اول '!BC285</f>
        <v>0</v>
      </c>
      <c r="CM284" s="389">
        <f>'گام اول '!BD285</f>
        <v>0</v>
      </c>
      <c r="CN284" s="389">
        <f>'گام اول '!BE285</f>
        <v>0</v>
      </c>
      <c r="CO284" s="389">
        <f>'گام اول '!BF285</f>
        <v>0</v>
      </c>
      <c r="CP284" s="389">
        <f>'گام اول '!BG285</f>
        <v>7332098.6532080015</v>
      </c>
      <c r="CQ284" s="389">
        <f>'گام اول '!BH285</f>
        <v>70472187</v>
      </c>
      <c r="CR284" s="389">
        <f t="shared" si="222"/>
        <v>77804286.216000006</v>
      </c>
      <c r="CS284" s="55">
        <f t="shared" si="223"/>
        <v>4659160</v>
      </c>
      <c r="CT284" s="388">
        <f t="shared" si="224"/>
        <v>2329580</v>
      </c>
      <c r="CU284" s="389">
        <f t="shared" si="225"/>
        <v>698874</v>
      </c>
      <c r="CV284" s="389">
        <f t="shared" si="226"/>
        <v>1120000</v>
      </c>
      <c r="CW284" s="55">
        <v>0</v>
      </c>
      <c r="CX284" s="389">
        <f t="shared" si="227"/>
        <v>86611900.216000006</v>
      </c>
      <c r="CY284" s="389">
        <f t="shared" si="228"/>
        <v>77804286.215999991</v>
      </c>
      <c r="CZ284" s="389">
        <f t="shared" si="229"/>
        <v>17894985.82968</v>
      </c>
      <c r="DA284" s="389">
        <f t="shared" si="230"/>
        <v>104506886.04568</v>
      </c>
      <c r="DB284" s="389">
        <f t="shared" si="231"/>
        <v>100800</v>
      </c>
      <c r="DC284" s="389">
        <f t="shared" si="232"/>
        <v>104607686.04568</v>
      </c>
      <c r="DD284" s="394">
        <v>0</v>
      </c>
      <c r="DE284" s="389">
        <f t="shared" si="233"/>
        <v>8661190.0216000006</v>
      </c>
      <c r="DF284" s="389">
        <f t="shared" si="234"/>
        <v>4330595.0108000003</v>
      </c>
      <c r="DG284" s="389">
        <f t="shared" si="235"/>
        <v>91615901.013280004</v>
      </c>
      <c r="DH284" s="389">
        <f t="shared" si="236"/>
        <v>7687614</v>
      </c>
      <c r="DI284" s="389">
        <f t="shared" si="237"/>
        <v>83928287.013280004</v>
      </c>
      <c r="DJ284" s="389">
        <f t="shared" si="238"/>
        <v>0</v>
      </c>
      <c r="DL284" s="396">
        <f t="shared" si="239"/>
        <v>6638737.5</v>
      </c>
      <c r="DM284" s="396">
        <f t="shared" si="240"/>
        <v>-1979577.5</v>
      </c>
    </row>
    <row r="285" spans="1:117" s="55" customFormat="1" ht="21" x14ac:dyDescent="0.2">
      <c r="A285" s="191">
        <f t="shared" si="201"/>
        <v>2655495</v>
      </c>
      <c r="B285" s="136">
        <f>'گام اول '!B286</f>
        <v>280</v>
      </c>
      <c r="C285" s="136">
        <f>'گام اول '!C286</f>
        <v>43</v>
      </c>
      <c r="D285" s="136">
        <f>'گام اول '!D286</f>
        <v>13264</v>
      </c>
      <c r="E285" s="136" t="str">
        <f>'گام اول '!E286</f>
        <v>نادر</v>
      </c>
      <c r="F285" s="136" t="str">
        <f>'گام اول '!F286</f>
        <v>محمدی اصل</v>
      </c>
      <c r="G285" s="136" t="str">
        <f>'گام اول '!G286</f>
        <v>نگهبان</v>
      </c>
      <c r="H285" s="136" t="str">
        <f>'گام اول '!H286</f>
        <v>تهران</v>
      </c>
      <c r="I285" s="136" t="str">
        <f>'گام اول '!I286</f>
        <v>121-813-3110887-1</v>
      </c>
      <c r="J285" s="136" t="str">
        <f>'گام اول '!J286</f>
        <v>1671248430</v>
      </c>
      <c r="K285" s="136" t="str">
        <f>'گام اول '!K286</f>
        <v>00784900175</v>
      </c>
      <c r="L285" s="136" t="str">
        <f>'گام اول '!L286</f>
        <v>تهران</v>
      </c>
      <c r="M285" s="136" t="str">
        <f>'گام اول '!M286</f>
        <v>نگهبان</v>
      </c>
      <c r="N285" s="120">
        <f>'گام اول '!N286</f>
        <v>0</v>
      </c>
      <c r="O285" s="119">
        <f>'گام اول '!O286</f>
        <v>0</v>
      </c>
      <c r="P285" s="121" t="str">
        <f>'گام اول '!P286</f>
        <v>*</v>
      </c>
      <c r="Q285" s="358">
        <f>'گام اول '!Q286</f>
        <v>30</v>
      </c>
      <c r="R285" s="358">
        <f>'گام اول '!R286</f>
        <v>120</v>
      </c>
      <c r="S285" s="358">
        <f>'گام اول '!S286</f>
        <v>220</v>
      </c>
      <c r="T285" s="358">
        <f>'گام اول '!T286</f>
        <v>29.33</v>
      </c>
      <c r="U285" s="137">
        <f>'گام اول '!U286</f>
        <v>0</v>
      </c>
      <c r="V285" s="120">
        <f>'گام اول '!W286</f>
        <v>0</v>
      </c>
      <c r="W285" s="121">
        <f>'گام اول '!X286</f>
        <v>0</v>
      </c>
      <c r="X285" s="366">
        <f>'گام اول '!Y286</f>
        <v>1</v>
      </c>
      <c r="Y285" s="366">
        <f>'گام اول '!Z286</f>
        <v>1</v>
      </c>
      <c r="Z285" s="138">
        <f>'گام اول '!AA286</f>
        <v>885165</v>
      </c>
      <c r="AA285" s="138">
        <f>'گام اول '!AB286</f>
        <v>46667</v>
      </c>
      <c r="AB285" s="138">
        <f>'گام اول '!AC286</f>
        <v>931832</v>
      </c>
      <c r="AC285" s="138">
        <f>'گام اول '!AD286</f>
        <v>4500000</v>
      </c>
      <c r="AD285" s="138">
        <f>'گام اول '!AE286</f>
        <v>6000000</v>
      </c>
      <c r="AE285" s="139">
        <f>'گام اول '!AF286</f>
        <v>177895.19999999998</v>
      </c>
      <c r="AF285" s="122">
        <f>'گام اول '!AG286</f>
        <v>26554950</v>
      </c>
      <c r="AG285" s="123">
        <f>'گام اول '!AH286</f>
        <v>1400010</v>
      </c>
      <c r="AH285" s="123">
        <f>'گام اول '!AI286</f>
        <v>21347423.999999996</v>
      </c>
      <c r="AI285" s="123">
        <f>'گام اول '!AJ286</f>
        <v>2655495</v>
      </c>
      <c r="AJ285" s="123">
        <f>'گام اول '!AK286</f>
        <v>4500000</v>
      </c>
      <c r="AK285" s="123">
        <f>'گام اول '!AL286</f>
        <v>6000000</v>
      </c>
      <c r="AL285" s="123">
        <f>'گام اول '!AM286</f>
        <v>9784235.9999999981</v>
      </c>
      <c r="AM285" s="123">
        <f>'گام اول '!AN286</f>
        <v>5217666.2159999991</v>
      </c>
      <c r="AN285" s="123">
        <f>'گام اول '!AO286</f>
        <v>0</v>
      </c>
      <c r="AO285" s="123">
        <f>'گام اول '!AP286</f>
        <v>5000000</v>
      </c>
      <c r="AP285" s="123">
        <f>'گام اول '!AQ286</f>
        <v>0</v>
      </c>
      <c r="AQ285" s="123">
        <f>'گام اول '!AR286</f>
        <v>0</v>
      </c>
      <c r="AR285" s="123">
        <f>'گام اول '!AS286</f>
        <v>0</v>
      </c>
      <c r="AS285" s="375">
        <f>'گام اول '!AT286</f>
        <v>0</v>
      </c>
      <c r="AT285" s="368">
        <f t="shared" si="202"/>
        <v>82459781.216000006</v>
      </c>
      <c r="AU285" s="173">
        <f>'گام اول '!AV286</f>
        <v>58717986.18088001</v>
      </c>
      <c r="AV285" s="141">
        <f>'گام اول '!AW286</f>
        <v>79804286.215999991</v>
      </c>
      <c r="AW285" s="142">
        <f t="shared" si="203"/>
        <v>5586300.0351200001</v>
      </c>
      <c r="AX285" s="75">
        <f t="shared" si="204"/>
        <v>1871798.6180880012</v>
      </c>
      <c r="AY285" s="142">
        <f>'گام اول '!AZ286</f>
        <v>0</v>
      </c>
      <c r="AZ285" s="142">
        <f>'گام اول '!BA286</f>
        <v>0</v>
      </c>
      <c r="BA285" s="142">
        <f>'گام اول '!BB286</f>
        <v>0</v>
      </c>
      <c r="BB285" s="142">
        <f>'گام اول '!BC286</f>
        <v>0</v>
      </c>
      <c r="BC285" s="142">
        <f>'گام اول '!BD286</f>
        <v>0</v>
      </c>
      <c r="BD285" s="142">
        <f>'گام اول '!BE286</f>
        <v>0</v>
      </c>
      <c r="BE285" s="142">
        <f>'گام اول '!BF286</f>
        <v>0</v>
      </c>
      <c r="BF285" s="143">
        <f t="shared" si="205"/>
        <v>7458098.6532080015</v>
      </c>
      <c r="BG285" s="140">
        <f t="shared" si="206"/>
        <v>75001682</v>
      </c>
      <c r="BH285" s="144">
        <f t="shared" si="207"/>
        <v>82459781.216000006</v>
      </c>
      <c r="BI285" s="127">
        <f t="shared" si="200"/>
        <v>4659160</v>
      </c>
      <c r="BJ285" s="145">
        <f t="shared" si="208"/>
        <v>2329580</v>
      </c>
      <c r="BK285" s="145">
        <f t="shared" si="209"/>
        <v>698874</v>
      </c>
      <c r="BL285" s="146">
        <f t="shared" si="210"/>
        <v>1120000</v>
      </c>
      <c r="BM285" s="379">
        <v>0</v>
      </c>
      <c r="BN285" s="147">
        <f t="shared" si="211"/>
        <v>91267395.216000006</v>
      </c>
      <c r="BO285" s="148">
        <f t="shared" si="212"/>
        <v>79804286.215999991</v>
      </c>
      <c r="BP285" s="149">
        <f t="shared" si="213"/>
        <v>18354985.82968</v>
      </c>
      <c r="BQ285" s="150">
        <f t="shared" si="214"/>
        <v>109622381.04568</v>
      </c>
      <c r="BR285" s="151">
        <f t="shared" si="215"/>
        <v>100800</v>
      </c>
      <c r="BS285" s="147">
        <f t="shared" si="216"/>
        <v>109723181.04568</v>
      </c>
      <c r="BT285" s="135">
        <v>0</v>
      </c>
      <c r="BU285" s="148">
        <f t="shared" si="217"/>
        <v>9126739.5216000006</v>
      </c>
      <c r="BV285" s="152">
        <f t="shared" si="218"/>
        <v>4563369.7608000003</v>
      </c>
      <c r="BW285" s="133">
        <f t="shared" si="219"/>
        <v>96033071.763280004</v>
      </c>
      <c r="BX285" s="147">
        <f t="shared" si="220"/>
        <v>7687614</v>
      </c>
      <c r="BY285" s="134">
        <f t="shared" si="221"/>
        <v>88345457.763280004</v>
      </c>
      <c r="CD285" s="388">
        <f>'گام اول '!AU286</f>
        <v>82459781.216000006</v>
      </c>
      <c r="CE285" s="389">
        <f>'گام اول '!AV286</f>
        <v>58717986.18088001</v>
      </c>
      <c r="CF285" s="389">
        <f>'گام اول '!AW286</f>
        <v>79804286.215999991</v>
      </c>
      <c r="CG285" s="389">
        <f>'گام اول '!AX286</f>
        <v>5586300.0351200001</v>
      </c>
      <c r="CH285" s="389">
        <f>'گام اول '!AY286</f>
        <v>1871798.6180880012</v>
      </c>
      <c r="CI285" s="389">
        <f>'گام اول '!AZ286</f>
        <v>0</v>
      </c>
      <c r="CJ285" s="389">
        <f>'گام اول '!BA286</f>
        <v>0</v>
      </c>
      <c r="CK285" s="389">
        <f>'گام اول '!BB286</f>
        <v>0</v>
      </c>
      <c r="CL285" s="389">
        <f>'گام اول '!BC286</f>
        <v>0</v>
      </c>
      <c r="CM285" s="389">
        <f>'گام اول '!BD286</f>
        <v>0</v>
      </c>
      <c r="CN285" s="389">
        <f>'گام اول '!BE286</f>
        <v>0</v>
      </c>
      <c r="CO285" s="389">
        <f>'گام اول '!BF286</f>
        <v>0</v>
      </c>
      <c r="CP285" s="389">
        <f>'گام اول '!BG286</f>
        <v>7458098.6532080015</v>
      </c>
      <c r="CQ285" s="389">
        <f>'گام اول '!BH286</f>
        <v>75001682</v>
      </c>
      <c r="CR285" s="389">
        <f t="shared" si="222"/>
        <v>82459781.216000006</v>
      </c>
      <c r="CS285" s="55">
        <f t="shared" si="223"/>
        <v>4659160</v>
      </c>
      <c r="CT285" s="388">
        <f t="shared" si="224"/>
        <v>2329580</v>
      </c>
      <c r="CU285" s="389">
        <f t="shared" si="225"/>
        <v>698874</v>
      </c>
      <c r="CV285" s="389">
        <f t="shared" si="226"/>
        <v>1120000</v>
      </c>
      <c r="CW285" s="55">
        <v>0</v>
      </c>
      <c r="CX285" s="389">
        <f t="shared" si="227"/>
        <v>91267395.216000006</v>
      </c>
      <c r="CY285" s="389">
        <f t="shared" si="228"/>
        <v>79804286.215999991</v>
      </c>
      <c r="CZ285" s="389">
        <f t="shared" si="229"/>
        <v>18354985.82968</v>
      </c>
      <c r="DA285" s="389">
        <f t="shared" si="230"/>
        <v>109622381.04568</v>
      </c>
      <c r="DB285" s="389">
        <f t="shared" si="231"/>
        <v>100800</v>
      </c>
      <c r="DC285" s="389">
        <f t="shared" si="232"/>
        <v>109723181.04568</v>
      </c>
      <c r="DD285" s="394">
        <v>0</v>
      </c>
      <c r="DE285" s="389">
        <f t="shared" si="233"/>
        <v>9126739.5216000006</v>
      </c>
      <c r="DF285" s="389">
        <f t="shared" si="234"/>
        <v>4563369.7608000003</v>
      </c>
      <c r="DG285" s="389">
        <f t="shared" si="235"/>
        <v>96033071.763280004</v>
      </c>
      <c r="DH285" s="389">
        <f t="shared" si="236"/>
        <v>7687614</v>
      </c>
      <c r="DI285" s="389">
        <f t="shared" si="237"/>
        <v>88345457.763280004</v>
      </c>
      <c r="DJ285" s="389">
        <f t="shared" si="238"/>
        <v>0</v>
      </c>
      <c r="DL285" s="396">
        <f t="shared" si="239"/>
        <v>6638737.5</v>
      </c>
      <c r="DM285" s="396">
        <f t="shared" si="240"/>
        <v>-1979577.5</v>
      </c>
    </row>
    <row r="286" spans="1:117" s="55" customFormat="1" ht="21" x14ac:dyDescent="0.2">
      <c r="A286" s="191">
        <f t="shared" si="201"/>
        <v>2655495</v>
      </c>
      <c r="B286" s="136">
        <f>'گام اول '!B287</f>
        <v>281</v>
      </c>
      <c r="C286" s="136">
        <f>'گام اول '!C287</f>
        <v>44</v>
      </c>
      <c r="D286" s="136">
        <f>'گام اول '!D287</f>
        <v>13323</v>
      </c>
      <c r="E286" s="136" t="str">
        <f>'گام اول '!E287</f>
        <v>مرتضی</v>
      </c>
      <c r="F286" s="136" t="str">
        <f>'گام اول '!F287</f>
        <v>هاشمی</v>
      </c>
      <c r="G286" s="136" t="str">
        <f>'گام اول '!G287</f>
        <v>نگهبان</v>
      </c>
      <c r="H286" s="136" t="str">
        <f>'گام اول '!H287</f>
        <v>تهران</v>
      </c>
      <c r="I286" s="136" t="str">
        <f>'گام اول '!I287</f>
        <v>445-813-2891371-1</v>
      </c>
      <c r="J286" s="136" t="str">
        <f>'گام اول '!J287</f>
        <v>0078338417</v>
      </c>
      <c r="K286" s="136" t="str">
        <f>'گام اول '!K287</f>
        <v>0015117212</v>
      </c>
      <c r="L286" s="136" t="str">
        <f>'گام اول '!L287</f>
        <v>تهران</v>
      </c>
      <c r="M286" s="136" t="str">
        <f>'گام اول '!M287</f>
        <v>نگهبان</v>
      </c>
      <c r="N286" s="120" t="str">
        <f>'گام اول '!N287</f>
        <v>*</v>
      </c>
      <c r="O286" s="119">
        <f>'گام اول '!O287</f>
        <v>0</v>
      </c>
      <c r="P286" s="121">
        <f>'گام اول '!P287</f>
        <v>0</v>
      </c>
      <c r="Q286" s="358">
        <f>'گام اول '!Q287</f>
        <v>30</v>
      </c>
      <c r="R286" s="358">
        <f>'گام اول '!R287</f>
        <v>120</v>
      </c>
      <c r="S286" s="358">
        <f>'گام اول '!S287</f>
        <v>110</v>
      </c>
      <c r="T286" s="358">
        <f>'گام اول '!T287</f>
        <v>29.33</v>
      </c>
      <c r="U286" s="137">
        <f>'گام اول '!U287</f>
        <v>0</v>
      </c>
      <c r="V286" s="120">
        <f>'گام اول '!W287</f>
        <v>0</v>
      </c>
      <c r="W286" s="121">
        <f>'گام اول '!X287</f>
        <v>0</v>
      </c>
      <c r="X286" s="366">
        <f>'گام اول '!Y287</f>
        <v>0</v>
      </c>
      <c r="Y286" s="366">
        <f>'گام اول '!Z287</f>
        <v>0</v>
      </c>
      <c r="Z286" s="138">
        <f>'گام اول '!AA287</f>
        <v>885165</v>
      </c>
      <c r="AA286" s="138">
        <f>'گام اول '!AB287</f>
        <v>46667</v>
      </c>
      <c r="AB286" s="138">
        <f>'گام اول '!AC287</f>
        <v>931832</v>
      </c>
      <c r="AC286" s="138">
        <f>'گام اول '!AD287</f>
        <v>4500000</v>
      </c>
      <c r="AD286" s="138">
        <f>'گام اول '!AE287</f>
        <v>6000000</v>
      </c>
      <c r="AE286" s="139">
        <f>'گام اول '!AF287</f>
        <v>177895.19999999998</v>
      </c>
      <c r="AF286" s="122">
        <f>'گام اول '!AG287</f>
        <v>26554950</v>
      </c>
      <c r="AG286" s="123">
        <f>'گام اول '!AH287</f>
        <v>1400010</v>
      </c>
      <c r="AH286" s="123">
        <f>'گام اول '!AI287</f>
        <v>21347423.999999996</v>
      </c>
      <c r="AI286" s="123">
        <f>'گام اول '!AJ287</f>
        <v>0</v>
      </c>
      <c r="AJ286" s="123">
        <f>'گام اول '!AK287</f>
        <v>4500000</v>
      </c>
      <c r="AK286" s="123">
        <f>'گام اول '!AL287</f>
        <v>6000000</v>
      </c>
      <c r="AL286" s="123">
        <f>'گام اول '!AM287</f>
        <v>4892117.9999999991</v>
      </c>
      <c r="AM286" s="123">
        <f>'گام اول '!AN287</f>
        <v>5217666.2159999991</v>
      </c>
      <c r="AN286" s="123">
        <f>'گام اول '!AO287</f>
        <v>0</v>
      </c>
      <c r="AO286" s="123">
        <f>'گام اول '!AP287</f>
        <v>3000000</v>
      </c>
      <c r="AP286" s="123">
        <f>'گام اول '!AQ287</f>
        <v>0</v>
      </c>
      <c r="AQ286" s="123">
        <f>'گام اول '!AR287</f>
        <v>0</v>
      </c>
      <c r="AR286" s="123">
        <f>'گام اول '!AS287</f>
        <v>0</v>
      </c>
      <c r="AS286" s="375">
        <f>'گام اول '!AT287</f>
        <v>0</v>
      </c>
      <c r="AT286" s="368">
        <f t="shared" si="202"/>
        <v>72912168.216000006</v>
      </c>
      <c r="AU286" s="173">
        <f>'گام اول '!AV287</f>
        <v>54308316.440880008</v>
      </c>
      <c r="AV286" s="141">
        <f>'گام اول '!AW287</f>
        <v>72912168.215999991</v>
      </c>
      <c r="AW286" s="142">
        <f t="shared" si="203"/>
        <v>5103851.7751199994</v>
      </c>
      <c r="AX286" s="75">
        <f t="shared" si="204"/>
        <v>1430831.644088001</v>
      </c>
      <c r="AY286" s="142">
        <f>'گام اول '!AZ287</f>
        <v>0</v>
      </c>
      <c r="AZ286" s="142">
        <f>'گام اول '!BA287</f>
        <v>0</v>
      </c>
      <c r="BA286" s="142">
        <f>'گام اول '!BB287</f>
        <v>0</v>
      </c>
      <c r="BB286" s="142">
        <f>'گام اول '!BC287</f>
        <v>0</v>
      </c>
      <c r="BC286" s="142">
        <f>'گام اول '!BD287</f>
        <v>0</v>
      </c>
      <c r="BD286" s="142">
        <f>'گام اول '!BE287</f>
        <v>0</v>
      </c>
      <c r="BE286" s="142">
        <f>'گام اول '!BF287</f>
        <v>0</v>
      </c>
      <c r="BF286" s="143">
        <f t="shared" si="205"/>
        <v>6534683.4192080004</v>
      </c>
      <c r="BG286" s="140">
        <f t="shared" si="206"/>
        <v>66377484</v>
      </c>
      <c r="BH286" s="144">
        <f t="shared" si="207"/>
        <v>72912168.216000006</v>
      </c>
      <c r="BI286" s="127">
        <f t="shared" si="200"/>
        <v>4659160</v>
      </c>
      <c r="BJ286" s="145">
        <f t="shared" si="208"/>
        <v>2329580</v>
      </c>
      <c r="BK286" s="145">
        <f t="shared" si="209"/>
        <v>698874</v>
      </c>
      <c r="BL286" s="146">
        <f t="shared" si="210"/>
        <v>1120000</v>
      </c>
      <c r="BM286" s="379">
        <v>0</v>
      </c>
      <c r="BN286" s="147">
        <f t="shared" si="211"/>
        <v>81719782.216000006</v>
      </c>
      <c r="BO286" s="148">
        <f t="shared" si="212"/>
        <v>72912168.215999991</v>
      </c>
      <c r="BP286" s="149">
        <f t="shared" si="213"/>
        <v>16769798.689679999</v>
      </c>
      <c r="BQ286" s="150">
        <f t="shared" si="214"/>
        <v>98489580.905680001</v>
      </c>
      <c r="BR286" s="151">
        <f t="shared" si="215"/>
        <v>100800</v>
      </c>
      <c r="BS286" s="147">
        <f t="shared" si="216"/>
        <v>98590380.905680001</v>
      </c>
      <c r="BT286" s="135">
        <v>0</v>
      </c>
      <c r="BU286" s="148">
        <f t="shared" si="217"/>
        <v>8171978.2216000007</v>
      </c>
      <c r="BV286" s="152">
        <f t="shared" si="218"/>
        <v>4085989.1108000004</v>
      </c>
      <c r="BW286" s="133">
        <f t="shared" si="219"/>
        <v>86332413.573280007</v>
      </c>
      <c r="BX286" s="147">
        <f t="shared" si="220"/>
        <v>7687614</v>
      </c>
      <c r="BY286" s="134">
        <f t="shared" si="221"/>
        <v>78644799.573280007</v>
      </c>
      <c r="CD286" s="388">
        <f>'گام اول '!AU287</f>
        <v>72912168.216000006</v>
      </c>
      <c r="CE286" s="389">
        <f>'گام اول '!AV287</f>
        <v>54308316.440880008</v>
      </c>
      <c r="CF286" s="389">
        <f>'گام اول '!AW287</f>
        <v>72912168.215999991</v>
      </c>
      <c r="CG286" s="389">
        <f>'گام اول '!AX287</f>
        <v>5103851.7751199994</v>
      </c>
      <c r="CH286" s="389">
        <f>'گام اول '!AY287</f>
        <v>1430831.644088001</v>
      </c>
      <c r="CI286" s="389">
        <f>'گام اول '!AZ287</f>
        <v>0</v>
      </c>
      <c r="CJ286" s="389">
        <f>'گام اول '!BA287</f>
        <v>0</v>
      </c>
      <c r="CK286" s="389">
        <f>'گام اول '!BB287</f>
        <v>0</v>
      </c>
      <c r="CL286" s="389">
        <f>'گام اول '!BC287</f>
        <v>0</v>
      </c>
      <c r="CM286" s="389">
        <f>'گام اول '!BD287</f>
        <v>0</v>
      </c>
      <c r="CN286" s="389">
        <f>'گام اول '!BE287</f>
        <v>0</v>
      </c>
      <c r="CO286" s="389">
        <f>'گام اول '!BF287</f>
        <v>0</v>
      </c>
      <c r="CP286" s="389">
        <f>'گام اول '!BG287</f>
        <v>6534683.4192080004</v>
      </c>
      <c r="CQ286" s="389">
        <f>'گام اول '!BH287</f>
        <v>66377484</v>
      </c>
      <c r="CR286" s="389">
        <f t="shared" si="222"/>
        <v>72912168.216000006</v>
      </c>
      <c r="CS286" s="55">
        <f t="shared" si="223"/>
        <v>4659160</v>
      </c>
      <c r="CT286" s="388">
        <f t="shared" si="224"/>
        <v>2329580</v>
      </c>
      <c r="CU286" s="389">
        <f t="shared" si="225"/>
        <v>698874</v>
      </c>
      <c r="CV286" s="389">
        <f t="shared" si="226"/>
        <v>1120000</v>
      </c>
      <c r="CW286" s="55">
        <v>0</v>
      </c>
      <c r="CX286" s="389">
        <f t="shared" si="227"/>
        <v>81719782.216000006</v>
      </c>
      <c r="CY286" s="389">
        <f t="shared" si="228"/>
        <v>72912168.215999991</v>
      </c>
      <c r="CZ286" s="389">
        <f t="shared" si="229"/>
        <v>16769798.689679999</v>
      </c>
      <c r="DA286" s="389">
        <f t="shared" si="230"/>
        <v>98489580.905680001</v>
      </c>
      <c r="DB286" s="389">
        <f t="shared" si="231"/>
        <v>100800</v>
      </c>
      <c r="DC286" s="389">
        <f t="shared" si="232"/>
        <v>98590380.905680001</v>
      </c>
      <c r="DD286" s="394">
        <v>0</v>
      </c>
      <c r="DE286" s="389">
        <f t="shared" si="233"/>
        <v>8171978.2216000007</v>
      </c>
      <c r="DF286" s="389">
        <f t="shared" si="234"/>
        <v>4085989.1108000004</v>
      </c>
      <c r="DG286" s="389">
        <f t="shared" si="235"/>
        <v>86332413.573280007</v>
      </c>
      <c r="DH286" s="389">
        <f t="shared" si="236"/>
        <v>7687614</v>
      </c>
      <c r="DI286" s="389">
        <f t="shared" si="237"/>
        <v>78644799.573280007</v>
      </c>
      <c r="DJ286" s="389">
        <f t="shared" si="238"/>
        <v>0</v>
      </c>
      <c r="DL286" s="396">
        <f t="shared" si="239"/>
        <v>6638737.5</v>
      </c>
      <c r="DM286" s="396">
        <f t="shared" si="240"/>
        <v>-1979577.5</v>
      </c>
    </row>
    <row r="287" spans="1:117" s="55" customFormat="1" ht="21" x14ac:dyDescent="0.2">
      <c r="A287" s="191">
        <f t="shared" si="201"/>
        <v>2655495</v>
      </c>
      <c r="B287" s="136">
        <f>'گام اول '!B288</f>
        <v>282</v>
      </c>
      <c r="C287" s="136">
        <f>'گام اول '!C288</f>
        <v>45</v>
      </c>
      <c r="D287" s="136">
        <f>'گام اول '!D288</f>
        <v>13304</v>
      </c>
      <c r="E287" s="136" t="str">
        <f>'گام اول '!E288</f>
        <v>حسن</v>
      </c>
      <c r="F287" s="136" t="str">
        <f>'گام اول '!F288</f>
        <v>وظیفه شناس رازلیقی</v>
      </c>
      <c r="G287" s="136" t="str">
        <f>'گام اول '!G288</f>
        <v>نگهبان</v>
      </c>
      <c r="H287" s="136" t="str">
        <f>'گام اول '!H288</f>
        <v>تهران</v>
      </c>
      <c r="I287" s="136" t="str">
        <f>'گام اول '!I288</f>
        <v>374-813-3010358-1</v>
      </c>
      <c r="J287" s="136" t="str">
        <f>'گام اول '!J288</f>
        <v>0054006211</v>
      </c>
      <c r="K287" s="136" t="str">
        <f>'گام اول '!K288</f>
        <v>0013088497</v>
      </c>
      <c r="L287" s="136" t="str">
        <f>'گام اول '!L288</f>
        <v>تهران</v>
      </c>
      <c r="M287" s="136" t="str">
        <f>'گام اول '!M288</f>
        <v>نگهبان</v>
      </c>
      <c r="N287" s="120" t="str">
        <f>'گام اول '!N288</f>
        <v>*</v>
      </c>
      <c r="O287" s="119">
        <f>'گام اول '!O288</f>
        <v>0</v>
      </c>
      <c r="P287" s="121">
        <f>'گام اول '!P288</f>
        <v>0</v>
      </c>
      <c r="Q287" s="358">
        <f>'گام اول '!Q288</f>
        <v>30</v>
      </c>
      <c r="R287" s="358">
        <f>'گام اول '!R288</f>
        <v>120</v>
      </c>
      <c r="S287" s="358">
        <f>'گام اول '!S288</f>
        <v>110</v>
      </c>
      <c r="T287" s="358">
        <f>'گام اول '!T288</f>
        <v>29.33</v>
      </c>
      <c r="U287" s="137">
        <f>'گام اول '!U288</f>
        <v>0</v>
      </c>
      <c r="V287" s="120">
        <f>'گام اول '!W288</f>
        <v>0</v>
      </c>
      <c r="W287" s="121">
        <f>'گام اول '!X288</f>
        <v>0</v>
      </c>
      <c r="X287" s="366">
        <f>'گام اول '!Y288</f>
        <v>1</v>
      </c>
      <c r="Y287" s="366">
        <f>'گام اول '!Z288</f>
        <v>0</v>
      </c>
      <c r="Z287" s="138">
        <f>'گام اول '!AA288</f>
        <v>885165</v>
      </c>
      <c r="AA287" s="138">
        <f>'گام اول '!AB288</f>
        <v>46667</v>
      </c>
      <c r="AB287" s="138">
        <f>'گام اول '!AC288</f>
        <v>931832</v>
      </c>
      <c r="AC287" s="138">
        <f>'گام اول '!AD288</f>
        <v>4500000</v>
      </c>
      <c r="AD287" s="138">
        <f>'گام اول '!AE288</f>
        <v>6000000</v>
      </c>
      <c r="AE287" s="139">
        <f>'گام اول '!AF288</f>
        <v>177895.19999999998</v>
      </c>
      <c r="AF287" s="122">
        <f>'گام اول '!AG288</f>
        <v>26554950</v>
      </c>
      <c r="AG287" s="123">
        <f>'گام اول '!AH288</f>
        <v>1400010</v>
      </c>
      <c r="AH287" s="123">
        <f>'گام اول '!AI288</f>
        <v>21347423.999999996</v>
      </c>
      <c r="AI287" s="123">
        <f>'گام اول '!AJ288</f>
        <v>0</v>
      </c>
      <c r="AJ287" s="123">
        <f>'گام اول '!AK288</f>
        <v>4500000</v>
      </c>
      <c r="AK287" s="123">
        <f>'گام اول '!AL288</f>
        <v>6000000</v>
      </c>
      <c r="AL287" s="123">
        <f>'گام اول '!AM288</f>
        <v>4892117.9999999991</v>
      </c>
      <c r="AM287" s="123">
        <f>'گام اول '!AN288</f>
        <v>5217666.2159999991</v>
      </c>
      <c r="AN287" s="123">
        <f>'گام اول '!AO288</f>
        <v>0</v>
      </c>
      <c r="AO287" s="123">
        <f>'گام اول '!AP288</f>
        <v>3000000</v>
      </c>
      <c r="AP287" s="123">
        <f>'گام اول '!AQ288</f>
        <v>0</v>
      </c>
      <c r="AQ287" s="123">
        <f>'گام اول '!AR288</f>
        <v>0</v>
      </c>
      <c r="AR287" s="123">
        <f>'گام اول '!AS288</f>
        <v>0</v>
      </c>
      <c r="AS287" s="375">
        <f>'گام اول '!AT288</f>
        <v>0</v>
      </c>
      <c r="AT287" s="368">
        <f t="shared" si="202"/>
        <v>72912168.216000006</v>
      </c>
      <c r="AU287" s="173">
        <f>'گام اول '!AV288</f>
        <v>54308316.440880008</v>
      </c>
      <c r="AV287" s="141">
        <f>'گام اول '!AW288</f>
        <v>72912168.215999991</v>
      </c>
      <c r="AW287" s="142">
        <f t="shared" si="203"/>
        <v>5103851.7751199994</v>
      </c>
      <c r="AX287" s="75">
        <f t="shared" si="204"/>
        <v>1430831.644088001</v>
      </c>
      <c r="AY287" s="142">
        <f>'گام اول '!AZ288</f>
        <v>0</v>
      </c>
      <c r="AZ287" s="142">
        <f>'گام اول '!BA288</f>
        <v>0</v>
      </c>
      <c r="BA287" s="142">
        <f>'گام اول '!BB288</f>
        <v>0</v>
      </c>
      <c r="BB287" s="142">
        <f>'گام اول '!BC288</f>
        <v>0</v>
      </c>
      <c r="BC287" s="142">
        <f>'گام اول '!BD288</f>
        <v>0</v>
      </c>
      <c r="BD287" s="142">
        <f>'گام اول '!BE288</f>
        <v>0</v>
      </c>
      <c r="BE287" s="142">
        <f>'گام اول '!BF288</f>
        <v>0</v>
      </c>
      <c r="BF287" s="143">
        <f t="shared" si="205"/>
        <v>6534683.4192080004</v>
      </c>
      <c r="BG287" s="140">
        <f t="shared" si="206"/>
        <v>66377484</v>
      </c>
      <c r="BH287" s="144">
        <f t="shared" si="207"/>
        <v>72912168.216000006</v>
      </c>
      <c r="BI287" s="127">
        <f t="shared" si="200"/>
        <v>4659160</v>
      </c>
      <c r="BJ287" s="145">
        <f t="shared" si="208"/>
        <v>2329580</v>
      </c>
      <c r="BK287" s="145">
        <f t="shared" si="209"/>
        <v>698874</v>
      </c>
      <c r="BL287" s="146">
        <f t="shared" si="210"/>
        <v>1120000</v>
      </c>
      <c r="BM287" s="379">
        <v>0</v>
      </c>
      <c r="BN287" s="147">
        <f t="shared" si="211"/>
        <v>81719782.216000006</v>
      </c>
      <c r="BO287" s="148">
        <f t="shared" si="212"/>
        <v>72912168.215999991</v>
      </c>
      <c r="BP287" s="149">
        <f t="shared" si="213"/>
        <v>16769798.689679999</v>
      </c>
      <c r="BQ287" s="150">
        <f t="shared" si="214"/>
        <v>98489580.905680001</v>
      </c>
      <c r="BR287" s="151">
        <f t="shared" si="215"/>
        <v>100800</v>
      </c>
      <c r="BS287" s="147">
        <f t="shared" si="216"/>
        <v>98590380.905680001</v>
      </c>
      <c r="BT287" s="135">
        <v>0</v>
      </c>
      <c r="BU287" s="148">
        <f t="shared" si="217"/>
        <v>8171978.2216000007</v>
      </c>
      <c r="BV287" s="152">
        <f t="shared" si="218"/>
        <v>4085989.1108000004</v>
      </c>
      <c r="BW287" s="133">
        <f t="shared" si="219"/>
        <v>86332413.573280007</v>
      </c>
      <c r="BX287" s="147">
        <f t="shared" si="220"/>
        <v>7687614</v>
      </c>
      <c r="BY287" s="134">
        <f t="shared" si="221"/>
        <v>78644799.573280007</v>
      </c>
      <c r="CD287" s="388">
        <f>'گام اول '!AU288</f>
        <v>72912168.216000006</v>
      </c>
      <c r="CE287" s="389">
        <f>'گام اول '!AV288</f>
        <v>54308316.440880008</v>
      </c>
      <c r="CF287" s="389">
        <f>'گام اول '!AW288</f>
        <v>72912168.215999991</v>
      </c>
      <c r="CG287" s="389">
        <f>'گام اول '!AX288</f>
        <v>5103851.7751199994</v>
      </c>
      <c r="CH287" s="389">
        <f>'گام اول '!AY288</f>
        <v>1430831.644088001</v>
      </c>
      <c r="CI287" s="389">
        <f>'گام اول '!AZ288</f>
        <v>0</v>
      </c>
      <c r="CJ287" s="389">
        <f>'گام اول '!BA288</f>
        <v>0</v>
      </c>
      <c r="CK287" s="389">
        <f>'گام اول '!BB288</f>
        <v>0</v>
      </c>
      <c r="CL287" s="389">
        <f>'گام اول '!BC288</f>
        <v>0</v>
      </c>
      <c r="CM287" s="389">
        <f>'گام اول '!BD288</f>
        <v>0</v>
      </c>
      <c r="CN287" s="389">
        <f>'گام اول '!BE288</f>
        <v>0</v>
      </c>
      <c r="CO287" s="389">
        <f>'گام اول '!BF288</f>
        <v>0</v>
      </c>
      <c r="CP287" s="389">
        <f>'گام اول '!BG288</f>
        <v>6534683.4192080004</v>
      </c>
      <c r="CQ287" s="389">
        <f>'گام اول '!BH288</f>
        <v>66377484</v>
      </c>
      <c r="CR287" s="389">
        <f t="shared" si="222"/>
        <v>72912168.216000006</v>
      </c>
      <c r="CS287" s="55">
        <f t="shared" si="223"/>
        <v>4659160</v>
      </c>
      <c r="CT287" s="388">
        <f t="shared" si="224"/>
        <v>2329580</v>
      </c>
      <c r="CU287" s="389">
        <f t="shared" si="225"/>
        <v>698874</v>
      </c>
      <c r="CV287" s="389">
        <f t="shared" si="226"/>
        <v>1120000</v>
      </c>
      <c r="CW287" s="55">
        <v>0</v>
      </c>
      <c r="CX287" s="389">
        <f t="shared" si="227"/>
        <v>81719782.216000006</v>
      </c>
      <c r="CY287" s="389">
        <f t="shared" si="228"/>
        <v>72912168.215999991</v>
      </c>
      <c r="CZ287" s="389">
        <f t="shared" si="229"/>
        <v>16769798.689679999</v>
      </c>
      <c r="DA287" s="389">
        <f t="shared" si="230"/>
        <v>98489580.905680001</v>
      </c>
      <c r="DB287" s="389">
        <f t="shared" si="231"/>
        <v>100800</v>
      </c>
      <c r="DC287" s="389">
        <f t="shared" si="232"/>
        <v>98590380.905680001</v>
      </c>
      <c r="DD287" s="394">
        <v>0</v>
      </c>
      <c r="DE287" s="389">
        <f t="shared" si="233"/>
        <v>8171978.2216000007</v>
      </c>
      <c r="DF287" s="389">
        <f t="shared" si="234"/>
        <v>4085989.1108000004</v>
      </c>
      <c r="DG287" s="389">
        <f t="shared" si="235"/>
        <v>86332413.573280007</v>
      </c>
      <c r="DH287" s="389">
        <f t="shared" si="236"/>
        <v>7687614</v>
      </c>
      <c r="DI287" s="389">
        <f t="shared" si="237"/>
        <v>78644799.573280007</v>
      </c>
      <c r="DJ287" s="389">
        <f t="shared" si="238"/>
        <v>0</v>
      </c>
      <c r="DL287" s="396">
        <f t="shared" si="239"/>
        <v>6638737.5</v>
      </c>
      <c r="DM287" s="396">
        <f t="shared" si="240"/>
        <v>-1979577.5</v>
      </c>
    </row>
    <row r="288" spans="1:117" s="55" customFormat="1" ht="21" x14ac:dyDescent="0.2">
      <c r="A288" s="191">
        <f t="shared" si="201"/>
        <v>2655495</v>
      </c>
      <c r="B288" s="136">
        <f>'گام اول '!B289</f>
        <v>283</v>
      </c>
      <c r="C288" s="136">
        <f>'گام اول '!C289</f>
        <v>46</v>
      </c>
      <c r="D288" s="136">
        <f>'گام اول '!D289</f>
        <v>13255</v>
      </c>
      <c r="E288" s="136" t="str">
        <f>'گام اول '!E289</f>
        <v>بهلول</v>
      </c>
      <c r="F288" s="136" t="str">
        <f>'گام اول '!F289</f>
        <v>وفایی</v>
      </c>
      <c r="G288" s="136" t="str">
        <f>'گام اول '!G289</f>
        <v>نگهبان</v>
      </c>
      <c r="H288" s="136" t="str">
        <f>'گام اول '!H289</f>
        <v>تهران</v>
      </c>
      <c r="I288" s="136" t="str">
        <f>'گام اول '!I289</f>
        <v>178-12-1908540-1</v>
      </c>
      <c r="J288" s="136" t="str">
        <f>'گام اول '!J289</f>
        <v>0600366316</v>
      </c>
      <c r="K288" s="136" t="str">
        <f>'گام اول '!K289</f>
        <v>0022437543</v>
      </c>
      <c r="L288" s="136" t="str">
        <f>'گام اول '!L289</f>
        <v>تهران</v>
      </c>
      <c r="M288" s="136" t="str">
        <f>'گام اول '!M289</f>
        <v>نگهبان</v>
      </c>
      <c r="N288" s="120" t="str">
        <f>'گام اول '!N289</f>
        <v>*</v>
      </c>
      <c r="O288" s="119">
        <f>'گام اول '!O289</f>
        <v>0</v>
      </c>
      <c r="P288" s="121">
        <f>'گام اول '!P289</f>
        <v>0</v>
      </c>
      <c r="Q288" s="358">
        <f>'گام اول '!Q289</f>
        <v>30</v>
      </c>
      <c r="R288" s="358">
        <f>'گام اول '!R289</f>
        <v>120</v>
      </c>
      <c r="S288" s="358">
        <f>'گام اول '!S289</f>
        <v>110</v>
      </c>
      <c r="T288" s="358">
        <f>'گام اول '!T289</f>
        <v>29.33</v>
      </c>
      <c r="U288" s="137">
        <f>'گام اول '!U289</f>
        <v>0</v>
      </c>
      <c r="V288" s="120">
        <f>'گام اول '!W289</f>
        <v>0</v>
      </c>
      <c r="W288" s="121">
        <f>'گام اول '!X289</f>
        <v>0</v>
      </c>
      <c r="X288" s="366">
        <f>'گام اول '!Y289</f>
        <v>1</v>
      </c>
      <c r="Y288" s="366">
        <f>'گام اول '!Z289</f>
        <v>0</v>
      </c>
      <c r="Z288" s="138">
        <f>'گام اول '!AA289</f>
        <v>885165</v>
      </c>
      <c r="AA288" s="138">
        <f>'گام اول '!AB289</f>
        <v>46667</v>
      </c>
      <c r="AB288" s="138">
        <f>'گام اول '!AC289</f>
        <v>931832</v>
      </c>
      <c r="AC288" s="138">
        <f>'گام اول '!AD289</f>
        <v>4500000</v>
      </c>
      <c r="AD288" s="138">
        <f>'گام اول '!AE289</f>
        <v>6000000</v>
      </c>
      <c r="AE288" s="139">
        <f>'گام اول '!AF289</f>
        <v>177895.19999999998</v>
      </c>
      <c r="AF288" s="122">
        <f>'گام اول '!AG289</f>
        <v>26554950</v>
      </c>
      <c r="AG288" s="123">
        <f>'گام اول '!AH289</f>
        <v>1400010</v>
      </c>
      <c r="AH288" s="123">
        <f>'گام اول '!AI289</f>
        <v>21347423.999999996</v>
      </c>
      <c r="AI288" s="123">
        <f>'گام اول '!AJ289</f>
        <v>0</v>
      </c>
      <c r="AJ288" s="123">
        <f>'گام اول '!AK289</f>
        <v>4500000</v>
      </c>
      <c r="AK288" s="123">
        <f>'گام اول '!AL289</f>
        <v>6000000</v>
      </c>
      <c r="AL288" s="123">
        <f>'گام اول '!AM289</f>
        <v>4892117.9999999991</v>
      </c>
      <c r="AM288" s="123">
        <f>'گام اول '!AN289</f>
        <v>5217666.2159999991</v>
      </c>
      <c r="AN288" s="123">
        <f>'گام اول '!AO289</f>
        <v>0</v>
      </c>
      <c r="AO288" s="123">
        <f>'گام اول '!AP289</f>
        <v>2400000</v>
      </c>
      <c r="AP288" s="123">
        <f>'گام اول '!AQ289</f>
        <v>0</v>
      </c>
      <c r="AQ288" s="123">
        <f>'گام اول '!AR289</f>
        <v>0</v>
      </c>
      <c r="AR288" s="123">
        <f>'گام اول '!AS289</f>
        <v>0</v>
      </c>
      <c r="AS288" s="375">
        <f>'گام اول '!AT289</f>
        <v>0</v>
      </c>
      <c r="AT288" s="368">
        <f t="shared" si="202"/>
        <v>72312168.216000006</v>
      </c>
      <c r="AU288" s="173">
        <f>'گام اول '!AV289</f>
        <v>54350316.440880008</v>
      </c>
      <c r="AV288" s="141">
        <f>'گام اول '!AW289</f>
        <v>72312168.215999991</v>
      </c>
      <c r="AW288" s="142">
        <f t="shared" si="203"/>
        <v>5061851.7751199994</v>
      </c>
      <c r="AX288" s="75">
        <f t="shared" si="204"/>
        <v>1435031.644088001</v>
      </c>
      <c r="AY288" s="142">
        <f>'گام اول '!AZ289</f>
        <v>0</v>
      </c>
      <c r="AZ288" s="142">
        <f>'گام اول '!BA289</f>
        <v>0</v>
      </c>
      <c r="BA288" s="142">
        <f>'گام اول '!BB289</f>
        <v>0</v>
      </c>
      <c r="BB288" s="142">
        <f>'گام اول '!BC289</f>
        <v>0</v>
      </c>
      <c r="BC288" s="142">
        <f>'گام اول '!BD289</f>
        <v>0</v>
      </c>
      <c r="BD288" s="142">
        <f>'گام اول '!BE289</f>
        <v>0</v>
      </c>
      <c r="BE288" s="142">
        <f>'گام اول '!BF289</f>
        <v>0</v>
      </c>
      <c r="BF288" s="143">
        <f t="shared" si="205"/>
        <v>6496883.4192080004</v>
      </c>
      <c r="BG288" s="140">
        <f t="shared" si="206"/>
        <v>65815284</v>
      </c>
      <c r="BH288" s="144">
        <f t="shared" si="207"/>
        <v>72312168.216000006</v>
      </c>
      <c r="BI288" s="127">
        <f t="shared" si="200"/>
        <v>4659160</v>
      </c>
      <c r="BJ288" s="145">
        <f t="shared" si="208"/>
        <v>2329580</v>
      </c>
      <c r="BK288" s="145">
        <f t="shared" si="209"/>
        <v>698874</v>
      </c>
      <c r="BL288" s="146">
        <f t="shared" si="210"/>
        <v>1120000</v>
      </c>
      <c r="BM288" s="379">
        <v>0</v>
      </c>
      <c r="BN288" s="147">
        <f t="shared" si="211"/>
        <v>81119782.216000006</v>
      </c>
      <c r="BO288" s="148">
        <f t="shared" si="212"/>
        <v>72312168.215999991</v>
      </c>
      <c r="BP288" s="149">
        <f t="shared" si="213"/>
        <v>16631798.689679999</v>
      </c>
      <c r="BQ288" s="150">
        <f t="shared" si="214"/>
        <v>97751580.905680001</v>
      </c>
      <c r="BR288" s="151">
        <f t="shared" si="215"/>
        <v>100800</v>
      </c>
      <c r="BS288" s="147">
        <f t="shared" si="216"/>
        <v>97852380.905680001</v>
      </c>
      <c r="BT288" s="135">
        <v>0</v>
      </c>
      <c r="BU288" s="148">
        <f t="shared" si="217"/>
        <v>8111978.2216000007</v>
      </c>
      <c r="BV288" s="152">
        <f t="shared" si="218"/>
        <v>4055989.1108000004</v>
      </c>
      <c r="BW288" s="133">
        <f t="shared" si="219"/>
        <v>85684413.573280007</v>
      </c>
      <c r="BX288" s="147">
        <f t="shared" si="220"/>
        <v>7687614</v>
      </c>
      <c r="BY288" s="134">
        <f t="shared" si="221"/>
        <v>77996799.573280007</v>
      </c>
      <c r="CD288" s="388">
        <f>'گام اول '!AU289</f>
        <v>72312168.216000006</v>
      </c>
      <c r="CE288" s="389">
        <f>'گام اول '!AV289</f>
        <v>54350316.440880008</v>
      </c>
      <c r="CF288" s="389">
        <f>'گام اول '!AW289</f>
        <v>72312168.215999991</v>
      </c>
      <c r="CG288" s="389">
        <f>'گام اول '!AX289</f>
        <v>5061851.7751199994</v>
      </c>
      <c r="CH288" s="389">
        <f>'گام اول '!AY289</f>
        <v>1435031.644088001</v>
      </c>
      <c r="CI288" s="389">
        <f>'گام اول '!AZ289</f>
        <v>0</v>
      </c>
      <c r="CJ288" s="389">
        <f>'گام اول '!BA289</f>
        <v>0</v>
      </c>
      <c r="CK288" s="389">
        <f>'گام اول '!BB289</f>
        <v>0</v>
      </c>
      <c r="CL288" s="389">
        <f>'گام اول '!BC289</f>
        <v>0</v>
      </c>
      <c r="CM288" s="389">
        <f>'گام اول '!BD289</f>
        <v>0</v>
      </c>
      <c r="CN288" s="389">
        <f>'گام اول '!BE289</f>
        <v>0</v>
      </c>
      <c r="CO288" s="389">
        <f>'گام اول '!BF289</f>
        <v>0</v>
      </c>
      <c r="CP288" s="389">
        <f>'گام اول '!BG289</f>
        <v>6496883.4192080004</v>
      </c>
      <c r="CQ288" s="389">
        <f>'گام اول '!BH289</f>
        <v>65815284</v>
      </c>
      <c r="CR288" s="389">
        <f t="shared" si="222"/>
        <v>72312168.216000006</v>
      </c>
      <c r="CS288" s="55">
        <f t="shared" si="223"/>
        <v>4659160</v>
      </c>
      <c r="CT288" s="388">
        <f t="shared" si="224"/>
        <v>2329580</v>
      </c>
      <c r="CU288" s="389">
        <f t="shared" si="225"/>
        <v>698874</v>
      </c>
      <c r="CV288" s="389">
        <f t="shared" si="226"/>
        <v>1120000</v>
      </c>
      <c r="CW288" s="55">
        <v>0</v>
      </c>
      <c r="CX288" s="389">
        <f t="shared" si="227"/>
        <v>81119782.216000006</v>
      </c>
      <c r="CY288" s="389">
        <f t="shared" si="228"/>
        <v>72312168.215999991</v>
      </c>
      <c r="CZ288" s="389">
        <f t="shared" si="229"/>
        <v>16631798.689679999</v>
      </c>
      <c r="DA288" s="389">
        <f t="shared" si="230"/>
        <v>97751580.905680001</v>
      </c>
      <c r="DB288" s="389">
        <f t="shared" si="231"/>
        <v>100800</v>
      </c>
      <c r="DC288" s="389">
        <f t="shared" si="232"/>
        <v>97852380.905680001</v>
      </c>
      <c r="DD288" s="394">
        <v>0</v>
      </c>
      <c r="DE288" s="389">
        <f t="shared" si="233"/>
        <v>8111978.2216000007</v>
      </c>
      <c r="DF288" s="389">
        <f t="shared" si="234"/>
        <v>4055989.1108000004</v>
      </c>
      <c r="DG288" s="389">
        <f t="shared" si="235"/>
        <v>85684413.573280007</v>
      </c>
      <c r="DH288" s="389">
        <f t="shared" si="236"/>
        <v>7687614</v>
      </c>
      <c r="DI288" s="389">
        <f t="shared" si="237"/>
        <v>77996799.573280007</v>
      </c>
      <c r="DJ288" s="389">
        <f t="shared" si="238"/>
        <v>0</v>
      </c>
      <c r="DL288" s="396">
        <f t="shared" si="239"/>
        <v>6638737.5</v>
      </c>
      <c r="DM288" s="396">
        <f t="shared" si="240"/>
        <v>-1979577.5</v>
      </c>
    </row>
    <row r="289" spans="1:117" s="55" customFormat="1" ht="21" x14ac:dyDescent="0.2">
      <c r="A289" s="191">
        <f t="shared" si="201"/>
        <v>2655495</v>
      </c>
      <c r="B289" s="136">
        <f>'گام اول '!B290</f>
        <v>284</v>
      </c>
      <c r="C289" s="136">
        <f>'گام اول '!C290</f>
        <v>47</v>
      </c>
      <c r="D289" s="136">
        <f>'گام اول '!D290</f>
        <v>13305</v>
      </c>
      <c r="E289" s="136" t="str">
        <f>'گام اول '!E290</f>
        <v>واحد</v>
      </c>
      <c r="F289" s="136" t="str">
        <f>'گام اول '!F290</f>
        <v>یوسفی</v>
      </c>
      <c r="G289" s="136" t="str">
        <f>'گام اول '!G290</f>
        <v>نگهبان</v>
      </c>
      <c r="H289" s="136" t="str">
        <f>'گام اول '!H290</f>
        <v>تهران</v>
      </c>
      <c r="I289" s="136" t="str">
        <f>'گام اول '!I290</f>
        <v>374-813-2916044-1</v>
      </c>
      <c r="J289" s="136">
        <f>'گام اول '!J290</f>
        <v>3932891287</v>
      </c>
      <c r="K289" s="136" t="str">
        <f>'گام اول '!K290</f>
        <v>0025736719</v>
      </c>
      <c r="L289" s="136" t="str">
        <f>'گام اول '!L290</f>
        <v>تهران</v>
      </c>
      <c r="M289" s="136" t="str">
        <f>'گام اول '!M290</f>
        <v>نگهبان</v>
      </c>
      <c r="N289" s="120" t="str">
        <f>'گام اول '!N290</f>
        <v>*</v>
      </c>
      <c r="O289" s="119">
        <f>'گام اول '!O290</f>
        <v>0</v>
      </c>
      <c r="P289" s="121">
        <f>'گام اول '!P290</f>
        <v>0</v>
      </c>
      <c r="Q289" s="358">
        <f>'گام اول '!Q290</f>
        <v>30</v>
      </c>
      <c r="R289" s="358">
        <f>'گام اول '!R290</f>
        <v>120</v>
      </c>
      <c r="S289" s="358">
        <f>'گام اول '!S290</f>
        <v>110</v>
      </c>
      <c r="T289" s="358">
        <f>'گام اول '!T290</f>
        <v>29.33</v>
      </c>
      <c r="U289" s="137">
        <f>'گام اول '!U290</f>
        <v>0</v>
      </c>
      <c r="V289" s="120">
        <f>'گام اول '!W290</f>
        <v>0</v>
      </c>
      <c r="W289" s="121">
        <f>'گام اول '!X290</f>
        <v>0</v>
      </c>
      <c r="X289" s="366">
        <f>'گام اول '!Y290</f>
        <v>0</v>
      </c>
      <c r="Y289" s="366">
        <f>'گام اول '!Z290</f>
        <v>0</v>
      </c>
      <c r="Z289" s="138">
        <f>'گام اول '!AA290</f>
        <v>885165</v>
      </c>
      <c r="AA289" s="138">
        <f>'گام اول '!AB290</f>
        <v>46667</v>
      </c>
      <c r="AB289" s="138">
        <f>'گام اول '!AC290</f>
        <v>931832</v>
      </c>
      <c r="AC289" s="138">
        <f>'گام اول '!AD290</f>
        <v>4500000</v>
      </c>
      <c r="AD289" s="138">
        <f>'گام اول '!AE290</f>
        <v>6000000</v>
      </c>
      <c r="AE289" s="139">
        <f>'گام اول '!AF290</f>
        <v>177895.19999999998</v>
      </c>
      <c r="AF289" s="122">
        <f>'گام اول '!AG290</f>
        <v>26554950</v>
      </c>
      <c r="AG289" s="123">
        <f>'گام اول '!AH290</f>
        <v>1400010</v>
      </c>
      <c r="AH289" s="123">
        <f>'گام اول '!AI290</f>
        <v>21347423.999999996</v>
      </c>
      <c r="AI289" s="123">
        <f>'گام اول '!AJ290</f>
        <v>0</v>
      </c>
      <c r="AJ289" s="123">
        <f>'گام اول '!AK290</f>
        <v>4500000</v>
      </c>
      <c r="AK289" s="123">
        <f>'گام اول '!AL290</f>
        <v>6000000</v>
      </c>
      <c r="AL289" s="123">
        <f>'گام اول '!AM290</f>
        <v>4892117.9999999991</v>
      </c>
      <c r="AM289" s="123">
        <f>'گام اول '!AN290</f>
        <v>5217666.2159999991</v>
      </c>
      <c r="AN289" s="123">
        <f>'گام اول '!AO290</f>
        <v>0</v>
      </c>
      <c r="AO289" s="123">
        <f>'گام اول '!AP290</f>
        <v>3000000</v>
      </c>
      <c r="AP289" s="123">
        <f>'گام اول '!AQ290</f>
        <v>0</v>
      </c>
      <c r="AQ289" s="123">
        <f>'گام اول '!AR290</f>
        <v>0</v>
      </c>
      <c r="AR289" s="123">
        <f>'گام اول '!AS290</f>
        <v>0</v>
      </c>
      <c r="AS289" s="375">
        <f>'گام اول '!AT290</f>
        <v>0</v>
      </c>
      <c r="AT289" s="368">
        <f t="shared" si="202"/>
        <v>72912168.216000006</v>
      </c>
      <c r="AU289" s="173">
        <f>'گام اول '!AV290</f>
        <v>54308316.440880008</v>
      </c>
      <c r="AV289" s="141">
        <f>'گام اول '!AW290</f>
        <v>72912168.215999991</v>
      </c>
      <c r="AW289" s="142">
        <f t="shared" si="203"/>
        <v>5103851.7751199994</v>
      </c>
      <c r="AX289" s="75">
        <f t="shared" si="204"/>
        <v>1430831.644088001</v>
      </c>
      <c r="AY289" s="142">
        <f>'گام اول '!AZ290</f>
        <v>0</v>
      </c>
      <c r="AZ289" s="142">
        <f>'گام اول '!BA290</f>
        <v>0</v>
      </c>
      <c r="BA289" s="142">
        <f>'گام اول '!BB290</f>
        <v>0</v>
      </c>
      <c r="BB289" s="142">
        <f>'گام اول '!BC290</f>
        <v>0</v>
      </c>
      <c r="BC289" s="142">
        <f>'گام اول '!BD290</f>
        <v>0</v>
      </c>
      <c r="BD289" s="142">
        <f>'گام اول '!BE290</f>
        <v>0</v>
      </c>
      <c r="BE289" s="142">
        <f>'گام اول '!BF290</f>
        <v>0</v>
      </c>
      <c r="BF289" s="143">
        <f t="shared" si="205"/>
        <v>6534683.4192080004</v>
      </c>
      <c r="BG289" s="140">
        <f t="shared" si="206"/>
        <v>66377484</v>
      </c>
      <c r="BH289" s="144">
        <f t="shared" si="207"/>
        <v>72912168.216000006</v>
      </c>
      <c r="BI289" s="127">
        <f t="shared" si="200"/>
        <v>4659160</v>
      </c>
      <c r="BJ289" s="145">
        <f t="shared" si="208"/>
        <v>2329580</v>
      </c>
      <c r="BK289" s="145">
        <f t="shared" si="209"/>
        <v>698874</v>
      </c>
      <c r="BL289" s="146">
        <f t="shared" si="210"/>
        <v>1120000</v>
      </c>
      <c r="BM289" s="379">
        <v>0</v>
      </c>
      <c r="BN289" s="147">
        <f t="shared" si="211"/>
        <v>81719782.216000006</v>
      </c>
      <c r="BO289" s="148">
        <f t="shared" si="212"/>
        <v>72912168.215999991</v>
      </c>
      <c r="BP289" s="149">
        <f t="shared" si="213"/>
        <v>16769798.689679999</v>
      </c>
      <c r="BQ289" s="150">
        <f t="shared" si="214"/>
        <v>98489580.905680001</v>
      </c>
      <c r="BR289" s="151">
        <f t="shared" si="215"/>
        <v>100800</v>
      </c>
      <c r="BS289" s="147">
        <f t="shared" si="216"/>
        <v>98590380.905680001</v>
      </c>
      <c r="BT289" s="135">
        <v>0</v>
      </c>
      <c r="BU289" s="148">
        <f t="shared" si="217"/>
        <v>8171978.2216000007</v>
      </c>
      <c r="BV289" s="152">
        <f t="shared" si="218"/>
        <v>4085989.1108000004</v>
      </c>
      <c r="BW289" s="133">
        <f t="shared" si="219"/>
        <v>86332413.573280007</v>
      </c>
      <c r="BX289" s="147">
        <f t="shared" si="220"/>
        <v>7687614</v>
      </c>
      <c r="BY289" s="134">
        <f t="shared" si="221"/>
        <v>78644799.573280007</v>
      </c>
      <c r="CD289" s="388">
        <f>'گام اول '!AU290</f>
        <v>72912168.216000006</v>
      </c>
      <c r="CE289" s="389">
        <f>'گام اول '!AV290</f>
        <v>54308316.440880008</v>
      </c>
      <c r="CF289" s="389">
        <f>'گام اول '!AW290</f>
        <v>72912168.215999991</v>
      </c>
      <c r="CG289" s="389">
        <f>'گام اول '!AX290</f>
        <v>5103851.7751199994</v>
      </c>
      <c r="CH289" s="389">
        <f>'گام اول '!AY290</f>
        <v>1430831.644088001</v>
      </c>
      <c r="CI289" s="389">
        <f>'گام اول '!AZ290</f>
        <v>0</v>
      </c>
      <c r="CJ289" s="389">
        <f>'گام اول '!BA290</f>
        <v>0</v>
      </c>
      <c r="CK289" s="389">
        <f>'گام اول '!BB290</f>
        <v>0</v>
      </c>
      <c r="CL289" s="389">
        <f>'گام اول '!BC290</f>
        <v>0</v>
      </c>
      <c r="CM289" s="389">
        <f>'گام اول '!BD290</f>
        <v>0</v>
      </c>
      <c r="CN289" s="389">
        <f>'گام اول '!BE290</f>
        <v>0</v>
      </c>
      <c r="CO289" s="389">
        <f>'گام اول '!BF290</f>
        <v>0</v>
      </c>
      <c r="CP289" s="389">
        <f>'گام اول '!BG290</f>
        <v>6534683.4192080004</v>
      </c>
      <c r="CQ289" s="389">
        <f>'گام اول '!BH290</f>
        <v>66377484</v>
      </c>
      <c r="CR289" s="389">
        <f t="shared" si="222"/>
        <v>72912168.216000006</v>
      </c>
      <c r="CS289" s="55">
        <f t="shared" si="223"/>
        <v>4659160</v>
      </c>
      <c r="CT289" s="388">
        <f t="shared" si="224"/>
        <v>2329580</v>
      </c>
      <c r="CU289" s="389">
        <f t="shared" si="225"/>
        <v>698874</v>
      </c>
      <c r="CV289" s="389">
        <f t="shared" si="226"/>
        <v>1120000</v>
      </c>
      <c r="CW289" s="55">
        <v>0</v>
      </c>
      <c r="CX289" s="389">
        <f t="shared" si="227"/>
        <v>81719782.216000006</v>
      </c>
      <c r="CY289" s="389">
        <f t="shared" si="228"/>
        <v>72912168.215999991</v>
      </c>
      <c r="CZ289" s="389">
        <f t="shared" si="229"/>
        <v>16769798.689679999</v>
      </c>
      <c r="DA289" s="389">
        <f t="shared" si="230"/>
        <v>98489580.905680001</v>
      </c>
      <c r="DB289" s="389">
        <f t="shared" si="231"/>
        <v>100800</v>
      </c>
      <c r="DC289" s="389">
        <f t="shared" si="232"/>
        <v>98590380.905680001</v>
      </c>
      <c r="DD289" s="394">
        <v>0</v>
      </c>
      <c r="DE289" s="389">
        <f t="shared" si="233"/>
        <v>8171978.2216000007</v>
      </c>
      <c r="DF289" s="389">
        <f t="shared" si="234"/>
        <v>4085989.1108000004</v>
      </c>
      <c r="DG289" s="389">
        <f t="shared" si="235"/>
        <v>86332413.573280007</v>
      </c>
      <c r="DH289" s="389">
        <f t="shared" si="236"/>
        <v>7687614</v>
      </c>
      <c r="DI289" s="389">
        <f t="shared" si="237"/>
        <v>78644799.573280007</v>
      </c>
      <c r="DJ289" s="389">
        <f t="shared" si="238"/>
        <v>0</v>
      </c>
      <c r="DL289" s="396">
        <f t="shared" si="239"/>
        <v>6638737.5</v>
      </c>
      <c r="DM289" s="396">
        <f t="shared" si="240"/>
        <v>-1979577.5</v>
      </c>
    </row>
    <row r="290" spans="1:117" s="55" customFormat="1" ht="21" x14ac:dyDescent="0.2">
      <c r="A290" s="191">
        <f t="shared" si="201"/>
        <v>2655495</v>
      </c>
      <c r="B290" s="136">
        <f>'گام اول '!B291</f>
        <v>285</v>
      </c>
      <c r="C290" s="136">
        <f>'گام اول '!C291</f>
        <v>48</v>
      </c>
      <c r="D290" s="136">
        <f>'گام اول '!D291</f>
        <v>13360</v>
      </c>
      <c r="E290" s="136" t="str">
        <f>'گام اول '!E291</f>
        <v>سیدهادی</v>
      </c>
      <c r="F290" s="136" t="str">
        <f>'گام اول '!F291</f>
        <v>سیدراستگو</v>
      </c>
      <c r="G290" s="136" t="str">
        <f>'گام اول '!G291</f>
        <v>نگهبان</v>
      </c>
      <c r="H290" s="136" t="str">
        <f>'گام اول '!H291</f>
        <v>تهران</v>
      </c>
      <c r="I290" s="136" t="str">
        <f>'گام اول '!I291</f>
        <v>121-813-3175907-1</v>
      </c>
      <c r="J290" s="136" t="str">
        <f>'گام اول '!J291</f>
        <v>0074705113</v>
      </c>
      <c r="K290" s="136" t="str">
        <f>'گام اول '!K291</f>
        <v>0012331788</v>
      </c>
      <c r="L290" s="136" t="str">
        <f>'گام اول '!L291</f>
        <v>تهران</v>
      </c>
      <c r="M290" s="136" t="str">
        <f>'گام اول '!M291</f>
        <v>نگهبان</v>
      </c>
      <c r="N290" s="120" t="str">
        <f>'گام اول '!N291</f>
        <v>*</v>
      </c>
      <c r="O290" s="119">
        <f>'گام اول '!O291</f>
        <v>0</v>
      </c>
      <c r="P290" s="121">
        <f>'گام اول '!P291</f>
        <v>0</v>
      </c>
      <c r="Q290" s="358">
        <f>'گام اول '!Q291</f>
        <v>30</v>
      </c>
      <c r="R290" s="358">
        <f>'گام اول '!R291</f>
        <v>120</v>
      </c>
      <c r="S290" s="358">
        <f>'گام اول '!S291</f>
        <v>110</v>
      </c>
      <c r="T290" s="358">
        <f>'گام اول '!T291</f>
        <v>29.33</v>
      </c>
      <c r="U290" s="137">
        <f>'گام اول '!U291</f>
        <v>0</v>
      </c>
      <c r="V290" s="120">
        <f>'گام اول '!W291</f>
        <v>0</v>
      </c>
      <c r="W290" s="121">
        <f>'گام اول '!X291</f>
        <v>0</v>
      </c>
      <c r="X290" s="366">
        <f>'گام اول '!Y291</f>
        <v>3</v>
      </c>
      <c r="Y290" s="366">
        <f>'گام اول '!Z291</f>
        <v>3</v>
      </c>
      <c r="Z290" s="138">
        <f>'گام اول '!AA291</f>
        <v>885165</v>
      </c>
      <c r="AA290" s="138">
        <f>'گام اول '!AB291</f>
        <v>46667</v>
      </c>
      <c r="AB290" s="138">
        <f>'گام اول '!AC291</f>
        <v>931832</v>
      </c>
      <c r="AC290" s="138">
        <f>'گام اول '!AD291</f>
        <v>4500000</v>
      </c>
      <c r="AD290" s="138">
        <f>'گام اول '!AE291</f>
        <v>6000000</v>
      </c>
      <c r="AE290" s="139">
        <f>'گام اول '!AF291</f>
        <v>177895.19999999998</v>
      </c>
      <c r="AF290" s="122">
        <f>'گام اول '!AG291</f>
        <v>26554950</v>
      </c>
      <c r="AG290" s="123">
        <f>'گام اول '!AH291</f>
        <v>1400010</v>
      </c>
      <c r="AH290" s="123">
        <f>'گام اول '!AI291</f>
        <v>21347423.999999996</v>
      </c>
      <c r="AI290" s="123">
        <f>'گام اول '!AJ291</f>
        <v>7966485</v>
      </c>
      <c r="AJ290" s="123">
        <f>'گام اول '!AK291</f>
        <v>4500000</v>
      </c>
      <c r="AK290" s="123">
        <f>'گام اول '!AL291</f>
        <v>6000000</v>
      </c>
      <c r="AL290" s="123">
        <f>'گام اول '!AM291</f>
        <v>4892117.9999999991</v>
      </c>
      <c r="AM290" s="123">
        <f>'گام اول '!AN291</f>
        <v>5217666.2159999991</v>
      </c>
      <c r="AN290" s="123">
        <f>'گام اول '!AO291</f>
        <v>0</v>
      </c>
      <c r="AO290" s="123">
        <f>'گام اول '!AP291</f>
        <v>2600000</v>
      </c>
      <c r="AP290" s="123">
        <f>'گام اول '!AQ291</f>
        <v>0</v>
      </c>
      <c r="AQ290" s="123">
        <f>'گام اول '!AR291</f>
        <v>0</v>
      </c>
      <c r="AR290" s="123">
        <f>'گام اول '!AS291</f>
        <v>0</v>
      </c>
      <c r="AS290" s="375">
        <f>'گام اول '!AT291</f>
        <v>0</v>
      </c>
      <c r="AT290" s="368">
        <f t="shared" si="202"/>
        <v>80478653.216000006</v>
      </c>
      <c r="AU290" s="173">
        <f>'گام اول '!AV291</f>
        <v>54336316.440880008</v>
      </c>
      <c r="AV290" s="141">
        <f>'گام اول '!AW291</f>
        <v>72512168.215999991</v>
      </c>
      <c r="AW290" s="142">
        <f t="shared" si="203"/>
        <v>5075851.7751199994</v>
      </c>
      <c r="AX290" s="75">
        <f t="shared" si="204"/>
        <v>1433631.644088001</v>
      </c>
      <c r="AY290" s="142">
        <f>'گام اول '!AZ291</f>
        <v>0</v>
      </c>
      <c r="AZ290" s="142">
        <f>'گام اول '!BA291</f>
        <v>0</v>
      </c>
      <c r="BA290" s="142">
        <f>'گام اول '!BB291</f>
        <v>0</v>
      </c>
      <c r="BB290" s="142">
        <f>'گام اول '!BC291</f>
        <v>0</v>
      </c>
      <c r="BC290" s="142">
        <f>'گام اول '!BD291</f>
        <v>0</v>
      </c>
      <c r="BD290" s="142">
        <f>'گام اول '!BE291</f>
        <v>0</v>
      </c>
      <c r="BE290" s="142">
        <f>'گام اول '!BF291</f>
        <v>0</v>
      </c>
      <c r="BF290" s="143">
        <f t="shared" si="205"/>
        <v>6509483.4192080004</v>
      </c>
      <c r="BG290" s="140">
        <f t="shared" si="206"/>
        <v>73969169</v>
      </c>
      <c r="BH290" s="144">
        <f t="shared" si="207"/>
        <v>80478653.216000006</v>
      </c>
      <c r="BI290" s="127">
        <f t="shared" si="200"/>
        <v>4659160</v>
      </c>
      <c r="BJ290" s="145">
        <f t="shared" si="208"/>
        <v>2329580</v>
      </c>
      <c r="BK290" s="145">
        <f t="shared" si="209"/>
        <v>698874</v>
      </c>
      <c r="BL290" s="146">
        <f t="shared" si="210"/>
        <v>1120000</v>
      </c>
      <c r="BM290" s="379">
        <v>0</v>
      </c>
      <c r="BN290" s="147">
        <f t="shared" si="211"/>
        <v>89286267.216000006</v>
      </c>
      <c r="BO290" s="148">
        <f t="shared" si="212"/>
        <v>72512168.215999991</v>
      </c>
      <c r="BP290" s="149">
        <f t="shared" si="213"/>
        <v>16677798.689679999</v>
      </c>
      <c r="BQ290" s="150">
        <f t="shared" si="214"/>
        <v>105964065.90568</v>
      </c>
      <c r="BR290" s="151">
        <f t="shared" si="215"/>
        <v>100800</v>
      </c>
      <c r="BS290" s="147">
        <f t="shared" si="216"/>
        <v>106064865.90568</v>
      </c>
      <c r="BT290" s="135">
        <v>0</v>
      </c>
      <c r="BU290" s="148">
        <f t="shared" si="217"/>
        <v>8928626.7216000017</v>
      </c>
      <c r="BV290" s="152">
        <f t="shared" si="218"/>
        <v>4464313.3608000008</v>
      </c>
      <c r="BW290" s="133">
        <f t="shared" si="219"/>
        <v>92671925.823280007</v>
      </c>
      <c r="BX290" s="147">
        <f t="shared" si="220"/>
        <v>7687614</v>
      </c>
      <c r="BY290" s="134">
        <f t="shared" si="221"/>
        <v>84984311.823280007</v>
      </c>
      <c r="CD290" s="388">
        <f>'گام اول '!AU291</f>
        <v>80478653.216000006</v>
      </c>
      <c r="CE290" s="389">
        <f>'گام اول '!AV291</f>
        <v>54336316.440880008</v>
      </c>
      <c r="CF290" s="389">
        <f>'گام اول '!AW291</f>
        <v>72512168.215999991</v>
      </c>
      <c r="CG290" s="389">
        <f>'گام اول '!AX291</f>
        <v>5075851.7751199994</v>
      </c>
      <c r="CH290" s="389">
        <f>'گام اول '!AY291</f>
        <v>1433631.644088001</v>
      </c>
      <c r="CI290" s="389">
        <f>'گام اول '!AZ291</f>
        <v>0</v>
      </c>
      <c r="CJ290" s="389">
        <f>'گام اول '!BA291</f>
        <v>0</v>
      </c>
      <c r="CK290" s="389">
        <f>'گام اول '!BB291</f>
        <v>0</v>
      </c>
      <c r="CL290" s="389">
        <f>'گام اول '!BC291</f>
        <v>0</v>
      </c>
      <c r="CM290" s="389">
        <f>'گام اول '!BD291</f>
        <v>0</v>
      </c>
      <c r="CN290" s="389">
        <f>'گام اول '!BE291</f>
        <v>0</v>
      </c>
      <c r="CO290" s="389">
        <f>'گام اول '!BF291</f>
        <v>0</v>
      </c>
      <c r="CP290" s="389">
        <f>'گام اول '!BG291</f>
        <v>6509483.4192080004</v>
      </c>
      <c r="CQ290" s="389">
        <f>'گام اول '!BH291</f>
        <v>73969169</v>
      </c>
      <c r="CR290" s="389">
        <f t="shared" si="222"/>
        <v>80478653.216000006</v>
      </c>
      <c r="CS290" s="55">
        <f t="shared" si="223"/>
        <v>4659160</v>
      </c>
      <c r="CT290" s="388">
        <f t="shared" si="224"/>
        <v>2329580</v>
      </c>
      <c r="CU290" s="389">
        <f t="shared" si="225"/>
        <v>698874</v>
      </c>
      <c r="CV290" s="389">
        <f t="shared" si="226"/>
        <v>1120000</v>
      </c>
      <c r="CW290" s="55">
        <v>0</v>
      </c>
      <c r="CX290" s="389">
        <f t="shared" si="227"/>
        <v>89286267.216000006</v>
      </c>
      <c r="CY290" s="389">
        <f t="shared" si="228"/>
        <v>72512168.215999991</v>
      </c>
      <c r="CZ290" s="389">
        <f t="shared" si="229"/>
        <v>16677798.689679999</v>
      </c>
      <c r="DA290" s="389">
        <f t="shared" si="230"/>
        <v>105964065.90568</v>
      </c>
      <c r="DB290" s="389">
        <f t="shared" si="231"/>
        <v>100800</v>
      </c>
      <c r="DC290" s="389">
        <f t="shared" si="232"/>
        <v>106064865.90568</v>
      </c>
      <c r="DD290" s="394">
        <v>0</v>
      </c>
      <c r="DE290" s="389">
        <f t="shared" si="233"/>
        <v>8928626.7216000017</v>
      </c>
      <c r="DF290" s="389">
        <f t="shared" si="234"/>
        <v>4464313.3608000008</v>
      </c>
      <c r="DG290" s="389">
        <f t="shared" si="235"/>
        <v>92671925.823280007</v>
      </c>
      <c r="DH290" s="389">
        <f t="shared" si="236"/>
        <v>7687614</v>
      </c>
      <c r="DI290" s="389">
        <f t="shared" si="237"/>
        <v>84984311.823280007</v>
      </c>
      <c r="DJ290" s="389">
        <f t="shared" si="238"/>
        <v>0</v>
      </c>
      <c r="DL290" s="396">
        <f t="shared" si="239"/>
        <v>6638737.5</v>
      </c>
      <c r="DM290" s="396">
        <f t="shared" si="240"/>
        <v>-1979577.5</v>
      </c>
    </row>
    <row r="291" spans="1:117" s="55" customFormat="1" ht="21" x14ac:dyDescent="0.2">
      <c r="A291" s="191">
        <f t="shared" si="201"/>
        <v>2655495</v>
      </c>
      <c r="B291" s="136">
        <f>'گام اول '!B292</f>
        <v>286</v>
      </c>
      <c r="C291" s="136">
        <f>'گام اول '!C292</f>
        <v>49</v>
      </c>
      <c r="D291" s="136">
        <f>'گام اول '!D292</f>
        <v>13270</v>
      </c>
      <c r="E291" s="136" t="str">
        <f>'گام اول '!E292</f>
        <v>امیر عباس</v>
      </c>
      <c r="F291" s="136" t="str">
        <f>'گام اول '!F292</f>
        <v>احمدی</v>
      </c>
      <c r="G291" s="136" t="str">
        <f>'گام اول '!G292</f>
        <v>نگهبان</v>
      </c>
      <c r="H291" s="136" t="str">
        <f>'گام اول '!H292</f>
        <v>تهران</v>
      </c>
      <c r="I291" s="136" t="str">
        <f>'گام اول '!I292</f>
        <v>121-800-1280045-1</v>
      </c>
      <c r="J291" s="136" t="str">
        <f>'گام اول '!J292</f>
        <v>0066258790</v>
      </c>
      <c r="K291" s="136" t="str">
        <f>'گام اول '!K292</f>
        <v>0020130695</v>
      </c>
      <c r="L291" s="136" t="str">
        <f>'گام اول '!L292</f>
        <v>تهران</v>
      </c>
      <c r="M291" s="136" t="str">
        <f>'گام اول '!M292</f>
        <v>نگهبان</v>
      </c>
      <c r="N291" s="120">
        <f>'گام اول '!N292</f>
        <v>0</v>
      </c>
      <c r="O291" s="119">
        <f>'گام اول '!O292</f>
        <v>0</v>
      </c>
      <c r="P291" s="121" t="str">
        <f>'گام اول '!P292</f>
        <v>*</v>
      </c>
      <c r="Q291" s="358">
        <f>'گام اول '!Q292</f>
        <v>30</v>
      </c>
      <c r="R291" s="358">
        <f>'گام اول '!R292</f>
        <v>120</v>
      </c>
      <c r="S291" s="358">
        <f>'گام اول '!S292</f>
        <v>220</v>
      </c>
      <c r="T291" s="358">
        <f>'گام اول '!T292</f>
        <v>29.33</v>
      </c>
      <c r="U291" s="137">
        <f>'گام اول '!U292</f>
        <v>0</v>
      </c>
      <c r="V291" s="120">
        <f>'گام اول '!W292</f>
        <v>0</v>
      </c>
      <c r="W291" s="121">
        <f>'گام اول '!X292</f>
        <v>0</v>
      </c>
      <c r="X291" s="366">
        <f>'گام اول '!Y292</f>
        <v>2</v>
      </c>
      <c r="Y291" s="366">
        <f>'گام اول '!Z292</f>
        <v>2</v>
      </c>
      <c r="Z291" s="138">
        <f>'گام اول '!AA292</f>
        <v>885165</v>
      </c>
      <c r="AA291" s="138">
        <f>'گام اول '!AB292</f>
        <v>46667</v>
      </c>
      <c r="AB291" s="138">
        <f>'گام اول '!AC292</f>
        <v>931832</v>
      </c>
      <c r="AC291" s="138">
        <f>'گام اول '!AD292</f>
        <v>4500000</v>
      </c>
      <c r="AD291" s="138">
        <f>'گام اول '!AE292</f>
        <v>6000000</v>
      </c>
      <c r="AE291" s="139">
        <f>'گام اول '!AF292</f>
        <v>177895.19999999998</v>
      </c>
      <c r="AF291" s="122">
        <f>'گام اول '!AG292</f>
        <v>26554950</v>
      </c>
      <c r="AG291" s="123">
        <f>'گام اول '!AH292</f>
        <v>1400010</v>
      </c>
      <c r="AH291" s="123">
        <f>'گام اول '!AI292</f>
        <v>21347423.999999996</v>
      </c>
      <c r="AI291" s="123">
        <f>'گام اول '!AJ292</f>
        <v>5310990</v>
      </c>
      <c r="AJ291" s="123">
        <f>'گام اول '!AK292</f>
        <v>4500000</v>
      </c>
      <c r="AK291" s="123">
        <f>'گام اول '!AL292</f>
        <v>6000000</v>
      </c>
      <c r="AL291" s="123">
        <f>'گام اول '!AM292</f>
        <v>9784235.9999999981</v>
      </c>
      <c r="AM291" s="123">
        <f>'گام اول '!AN292</f>
        <v>5217666.2159999991</v>
      </c>
      <c r="AN291" s="123">
        <f>'گام اول '!AO292</f>
        <v>0</v>
      </c>
      <c r="AO291" s="123">
        <f>'گام اول '!AP292</f>
        <v>4800000</v>
      </c>
      <c r="AP291" s="123">
        <f>'گام اول '!AQ292</f>
        <v>0</v>
      </c>
      <c r="AQ291" s="123">
        <f>'گام اول '!AR292</f>
        <v>0</v>
      </c>
      <c r="AR291" s="123">
        <f>'گام اول '!AS292</f>
        <v>0</v>
      </c>
      <c r="AS291" s="375">
        <f>'گام اول '!AT292</f>
        <v>0</v>
      </c>
      <c r="AT291" s="368">
        <f t="shared" si="202"/>
        <v>84915276.216000006</v>
      </c>
      <c r="AU291" s="173">
        <f>'گام اول '!AV292</f>
        <v>58731986.18088001</v>
      </c>
      <c r="AV291" s="141">
        <f>'گام اول '!AW292</f>
        <v>79604286.215999991</v>
      </c>
      <c r="AW291" s="142">
        <f t="shared" si="203"/>
        <v>5572300.0351200001</v>
      </c>
      <c r="AX291" s="75">
        <f t="shared" si="204"/>
        <v>1873198.6180880012</v>
      </c>
      <c r="AY291" s="142">
        <f>'گام اول '!AZ292</f>
        <v>0</v>
      </c>
      <c r="AZ291" s="142">
        <f>'گام اول '!BA292</f>
        <v>0</v>
      </c>
      <c r="BA291" s="142">
        <f>'گام اول '!BB292</f>
        <v>0</v>
      </c>
      <c r="BB291" s="142">
        <f>'گام اول '!BC292</f>
        <v>0</v>
      </c>
      <c r="BC291" s="142">
        <f>'گام اول '!BD292</f>
        <v>0</v>
      </c>
      <c r="BD291" s="142">
        <f>'گام اول '!BE292</f>
        <v>0</v>
      </c>
      <c r="BE291" s="142">
        <f>'گام اول '!BF292</f>
        <v>0</v>
      </c>
      <c r="BF291" s="143">
        <f t="shared" si="205"/>
        <v>7445498.6532080015</v>
      </c>
      <c r="BG291" s="140">
        <f t="shared" si="206"/>
        <v>77469777</v>
      </c>
      <c r="BH291" s="144">
        <f t="shared" si="207"/>
        <v>84915276.216000006</v>
      </c>
      <c r="BI291" s="127">
        <f t="shared" si="200"/>
        <v>4659160</v>
      </c>
      <c r="BJ291" s="145">
        <f t="shared" si="208"/>
        <v>2329580</v>
      </c>
      <c r="BK291" s="145">
        <f t="shared" si="209"/>
        <v>698874</v>
      </c>
      <c r="BL291" s="146">
        <f t="shared" si="210"/>
        <v>1120000</v>
      </c>
      <c r="BM291" s="379">
        <v>0</v>
      </c>
      <c r="BN291" s="147">
        <f t="shared" si="211"/>
        <v>93722890.216000006</v>
      </c>
      <c r="BO291" s="148">
        <f t="shared" si="212"/>
        <v>79604286.215999991</v>
      </c>
      <c r="BP291" s="149">
        <f t="shared" si="213"/>
        <v>18308985.82968</v>
      </c>
      <c r="BQ291" s="150">
        <f t="shared" si="214"/>
        <v>112031876.04568</v>
      </c>
      <c r="BR291" s="151">
        <f t="shared" si="215"/>
        <v>100800</v>
      </c>
      <c r="BS291" s="147">
        <f t="shared" si="216"/>
        <v>112132676.04568</v>
      </c>
      <c r="BT291" s="135">
        <v>0</v>
      </c>
      <c r="BU291" s="148">
        <f t="shared" si="217"/>
        <v>9372289.0216000006</v>
      </c>
      <c r="BV291" s="152">
        <f t="shared" si="218"/>
        <v>4686144.5108000003</v>
      </c>
      <c r="BW291" s="133">
        <f t="shared" si="219"/>
        <v>98074242.513280004</v>
      </c>
      <c r="BX291" s="147">
        <f t="shared" si="220"/>
        <v>7687614</v>
      </c>
      <c r="BY291" s="134">
        <f t="shared" si="221"/>
        <v>90386628.513280004</v>
      </c>
      <c r="CD291" s="388">
        <f>'گام اول '!AU292</f>
        <v>84915276.216000006</v>
      </c>
      <c r="CE291" s="389">
        <f>'گام اول '!AV292</f>
        <v>58731986.18088001</v>
      </c>
      <c r="CF291" s="389">
        <f>'گام اول '!AW292</f>
        <v>79604286.215999991</v>
      </c>
      <c r="CG291" s="389">
        <f>'گام اول '!AX292</f>
        <v>5572300.0351200001</v>
      </c>
      <c r="CH291" s="389">
        <f>'گام اول '!AY292</f>
        <v>1873198.6180880012</v>
      </c>
      <c r="CI291" s="389">
        <f>'گام اول '!AZ292</f>
        <v>0</v>
      </c>
      <c r="CJ291" s="389">
        <f>'گام اول '!BA292</f>
        <v>0</v>
      </c>
      <c r="CK291" s="389">
        <f>'گام اول '!BB292</f>
        <v>0</v>
      </c>
      <c r="CL291" s="389">
        <f>'گام اول '!BC292</f>
        <v>0</v>
      </c>
      <c r="CM291" s="389">
        <f>'گام اول '!BD292</f>
        <v>0</v>
      </c>
      <c r="CN291" s="389">
        <f>'گام اول '!BE292</f>
        <v>0</v>
      </c>
      <c r="CO291" s="389">
        <f>'گام اول '!BF292</f>
        <v>0</v>
      </c>
      <c r="CP291" s="389">
        <f>'گام اول '!BG292</f>
        <v>7445498.6532080015</v>
      </c>
      <c r="CQ291" s="389">
        <f>'گام اول '!BH292</f>
        <v>77469777</v>
      </c>
      <c r="CR291" s="389">
        <f t="shared" si="222"/>
        <v>84915276.216000006</v>
      </c>
      <c r="CS291" s="55">
        <f t="shared" si="223"/>
        <v>4659160</v>
      </c>
      <c r="CT291" s="388">
        <f t="shared" si="224"/>
        <v>2329580</v>
      </c>
      <c r="CU291" s="389">
        <f t="shared" si="225"/>
        <v>698874</v>
      </c>
      <c r="CV291" s="389">
        <f t="shared" si="226"/>
        <v>1120000</v>
      </c>
      <c r="CW291" s="55">
        <v>0</v>
      </c>
      <c r="CX291" s="389">
        <f t="shared" si="227"/>
        <v>93722890.216000006</v>
      </c>
      <c r="CY291" s="389">
        <f t="shared" si="228"/>
        <v>79604286.215999991</v>
      </c>
      <c r="CZ291" s="389">
        <f t="shared" si="229"/>
        <v>18308985.82968</v>
      </c>
      <c r="DA291" s="389">
        <f t="shared" si="230"/>
        <v>112031876.04568</v>
      </c>
      <c r="DB291" s="389">
        <f t="shared" si="231"/>
        <v>100800</v>
      </c>
      <c r="DC291" s="389">
        <f t="shared" si="232"/>
        <v>112132676.04568</v>
      </c>
      <c r="DD291" s="394">
        <v>0</v>
      </c>
      <c r="DE291" s="389">
        <f t="shared" si="233"/>
        <v>9372289.0216000006</v>
      </c>
      <c r="DF291" s="389">
        <f t="shared" si="234"/>
        <v>4686144.5108000003</v>
      </c>
      <c r="DG291" s="389">
        <f t="shared" si="235"/>
        <v>98074242.513280004</v>
      </c>
      <c r="DH291" s="389">
        <f t="shared" si="236"/>
        <v>7687614</v>
      </c>
      <c r="DI291" s="389">
        <f t="shared" si="237"/>
        <v>90386628.513280004</v>
      </c>
      <c r="DJ291" s="389">
        <f t="shared" si="238"/>
        <v>0</v>
      </c>
      <c r="DL291" s="396">
        <f t="shared" si="239"/>
        <v>6638737.5</v>
      </c>
      <c r="DM291" s="396">
        <f t="shared" si="240"/>
        <v>-1979577.5</v>
      </c>
    </row>
    <row r="292" spans="1:117" s="55" customFormat="1" ht="21" x14ac:dyDescent="0.2">
      <c r="A292" s="191">
        <f t="shared" si="201"/>
        <v>2655495</v>
      </c>
      <c r="B292" s="136">
        <f>'گام اول '!B293</f>
        <v>287</v>
      </c>
      <c r="C292" s="136">
        <f>'گام اول '!C293</f>
        <v>50</v>
      </c>
      <c r="D292" s="136">
        <f>'گام اول '!D293</f>
        <v>13294</v>
      </c>
      <c r="E292" s="136" t="str">
        <f>'گام اول '!E293</f>
        <v>شاهین</v>
      </c>
      <c r="F292" s="136" t="str">
        <f>'گام اول '!F293</f>
        <v>شوشتری</v>
      </c>
      <c r="G292" s="136" t="str">
        <f>'گام اول '!G293</f>
        <v>نگهبان</v>
      </c>
      <c r="H292" s="136" t="str">
        <f>'گام اول '!H293</f>
        <v>تهران</v>
      </c>
      <c r="I292" s="136" t="str">
        <f>'گام اول '!I293</f>
        <v>124-813-1981636-1</v>
      </c>
      <c r="J292" s="136" t="str">
        <f>'گام اول '!J293</f>
        <v>0079690459</v>
      </c>
      <c r="K292" s="136" t="str">
        <f>'گام اول '!K293</f>
        <v>0013646827</v>
      </c>
      <c r="L292" s="136" t="str">
        <f>'گام اول '!L293</f>
        <v>تهران</v>
      </c>
      <c r="M292" s="136" t="str">
        <f>'گام اول '!M293</f>
        <v>نگهبان</v>
      </c>
      <c r="N292" s="120" t="str">
        <f>'گام اول '!N293</f>
        <v>*</v>
      </c>
      <c r="O292" s="119">
        <f>'گام اول '!O293</f>
        <v>0</v>
      </c>
      <c r="P292" s="121">
        <f>'گام اول '!P293</f>
        <v>0</v>
      </c>
      <c r="Q292" s="358">
        <f>'گام اول '!Q293</f>
        <v>30</v>
      </c>
      <c r="R292" s="358">
        <f>'گام اول '!R293</f>
        <v>120</v>
      </c>
      <c r="S292" s="358">
        <f>'گام اول '!S293</f>
        <v>110</v>
      </c>
      <c r="T292" s="358">
        <f>'گام اول '!T293</f>
        <v>29.33</v>
      </c>
      <c r="U292" s="137">
        <f>'گام اول '!U293</f>
        <v>0</v>
      </c>
      <c r="V292" s="120">
        <f>'گام اول '!W293</f>
        <v>0</v>
      </c>
      <c r="W292" s="121">
        <f>'گام اول '!X293</f>
        <v>0</v>
      </c>
      <c r="X292" s="366">
        <f>'گام اول '!Y293</f>
        <v>1</v>
      </c>
      <c r="Y292" s="366">
        <f>'گام اول '!Z293</f>
        <v>1</v>
      </c>
      <c r="Z292" s="138">
        <f>'گام اول '!AA293</f>
        <v>885165</v>
      </c>
      <c r="AA292" s="138">
        <f>'گام اول '!AB293</f>
        <v>46667</v>
      </c>
      <c r="AB292" s="138">
        <f>'گام اول '!AC293</f>
        <v>931832</v>
      </c>
      <c r="AC292" s="138">
        <f>'گام اول '!AD293</f>
        <v>4500000</v>
      </c>
      <c r="AD292" s="138">
        <f>'گام اول '!AE293</f>
        <v>6000000</v>
      </c>
      <c r="AE292" s="139">
        <f>'گام اول '!AF293</f>
        <v>177895.19999999998</v>
      </c>
      <c r="AF292" s="122">
        <f>'گام اول '!AG293</f>
        <v>26554950</v>
      </c>
      <c r="AG292" s="123">
        <f>'گام اول '!AH293</f>
        <v>1400010</v>
      </c>
      <c r="AH292" s="123">
        <f>'گام اول '!AI293</f>
        <v>21347423.999999996</v>
      </c>
      <c r="AI292" s="123">
        <f>'گام اول '!AJ293</f>
        <v>2655495</v>
      </c>
      <c r="AJ292" s="123">
        <f>'گام اول '!AK293</f>
        <v>4500000</v>
      </c>
      <c r="AK292" s="123">
        <f>'گام اول '!AL293</f>
        <v>6000000</v>
      </c>
      <c r="AL292" s="123">
        <f>'گام اول '!AM293</f>
        <v>4892117.9999999991</v>
      </c>
      <c r="AM292" s="123">
        <f>'گام اول '!AN293</f>
        <v>5217666.2159999991</v>
      </c>
      <c r="AN292" s="123">
        <f>'گام اول '!AO293</f>
        <v>0</v>
      </c>
      <c r="AO292" s="123">
        <f>'گام اول '!AP293</f>
        <v>3000000</v>
      </c>
      <c r="AP292" s="123">
        <f>'گام اول '!AQ293</f>
        <v>0</v>
      </c>
      <c r="AQ292" s="123">
        <f>'گام اول '!AR293</f>
        <v>0</v>
      </c>
      <c r="AR292" s="123">
        <f>'گام اول '!AS293</f>
        <v>0</v>
      </c>
      <c r="AS292" s="375">
        <f>'گام اول '!AT293</f>
        <v>0</v>
      </c>
      <c r="AT292" s="368">
        <f t="shared" si="202"/>
        <v>75567663.216000006</v>
      </c>
      <c r="AU292" s="173">
        <f>'گام اول '!AV293</f>
        <v>54308316.440880008</v>
      </c>
      <c r="AV292" s="141">
        <f>'گام اول '!AW293</f>
        <v>72912168.215999991</v>
      </c>
      <c r="AW292" s="142">
        <f t="shared" si="203"/>
        <v>5103851.7751199994</v>
      </c>
      <c r="AX292" s="75">
        <f t="shared" si="204"/>
        <v>1430831.644088001</v>
      </c>
      <c r="AY292" s="142">
        <f>'گام اول '!AZ293</f>
        <v>0</v>
      </c>
      <c r="AZ292" s="142">
        <f>'گام اول '!BA293</f>
        <v>0</v>
      </c>
      <c r="BA292" s="142">
        <f>'گام اول '!BB293</f>
        <v>0</v>
      </c>
      <c r="BB292" s="142">
        <f>'گام اول '!BC293</f>
        <v>0</v>
      </c>
      <c r="BC292" s="142">
        <f>'گام اول '!BD293</f>
        <v>0</v>
      </c>
      <c r="BD292" s="142">
        <f>'گام اول '!BE293</f>
        <v>0</v>
      </c>
      <c r="BE292" s="142">
        <f>'گام اول '!BF293</f>
        <v>0</v>
      </c>
      <c r="BF292" s="143">
        <f t="shared" si="205"/>
        <v>6534683.4192080004</v>
      </c>
      <c r="BG292" s="140">
        <f t="shared" si="206"/>
        <v>69032979</v>
      </c>
      <c r="BH292" s="144">
        <f t="shared" si="207"/>
        <v>75567663.216000006</v>
      </c>
      <c r="BI292" s="127">
        <f t="shared" si="200"/>
        <v>4659160</v>
      </c>
      <c r="BJ292" s="145">
        <f t="shared" si="208"/>
        <v>2329580</v>
      </c>
      <c r="BK292" s="145">
        <f t="shared" si="209"/>
        <v>698874</v>
      </c>
      <c r="BL292" s="146">
        <f t="shared" si="210"/>
        <v>1120000</v>
      </c>
      <c r="BM292" s="379">
        <v>0</v>
      </c>
      <c r="BN292" s="147">
        <f t="shared" si="211"/>
        <v>84375277.216000006</v>
      </c>
      <c r="BO292" s="148">
        <f t="shared" si="212"/>
        <v>72912168.215999991</v>
      </c>
      <c r="BP292" s="149">
        <f t="shared" si="213"/>
        <v>16769798.689679999</v>
      </c>
      <c r="BQ292" s="150">
        <f t="shared" si="214"/>
        <v>101145075.90568</v>
      </c>
      <c r="BR292" s="151">
        <f t="shared" si="215"/>
        <v>100800</v>
      </c>
      <c r="BS292" s="147">
        <f t="shared" si="216"/>
        <v>101245875.90568</v>
      </c>
      <c r="BT292" s="135">
        <v>0</v>
      </c>
      <c r="BU292" s="148">
        <f t="shared" si="217"/>
        <v>8437527.7216000017</v>
      </c>
      <c r="BV292" s="152">
        <f t="shared" si="218"/>
        <v>4218763.8608000008</v>
      </c>
      <c r="BW292" s="133">
        <f t="shared" si="219"/>
        <v>88589584.323280007</v>
      </c>
      <c r="BX292" s="147">
        <f t="shared" si="220"/>
        <v>7687614</v>
      </c>
      <c r="BY292" s="134">
        <f t="shared" si="221"/>
        <v>80901970.323280007</v>
      </c>
      <c r="CD292" s="388">
        <f>'گام اول '!AU293</f>
        <v>75567663.216000006</v>
      </c>
      <c r="CE292" s="389">
        <f>'گام اول '!AV293</f>
        <v>54308316.440880008</v>
      </c>
      <c r="CF292" s="389">
        <f>'گام اول '!AW293</f>
        <v>72912168.215999991</v>
      </c>
      <c r="CG292" s="389">
        <f>'گام اول '!AX293</f>
        <v>5103851.7751199994</v>
      </c>
      <c r="CH292" s="389">
        <f>'گام اول '!AY293</f>
        <v>1430831.644088001</v>
      </c>
      <c r="CI292" s="389">
        <f>'گام اول '!AZ293</f>
        <v>0</v>
      </c>
      <c r="CJ292" s="389">
        <f>'گام اول '!BA293</f>
        <v>0</v>
      </c>
      <c r="CK292" s="389">
        <f>'گام اول '!BB293</f>
        <v>0</v>
      </c>
      <c r="CL292" s="389">
        <f>'گام اول '!BC293</f>
        <v>0</v>
      </c>
      <c r="CM292" s="389">
        <f>'گام اول '!BD293</f>
        <v>0</v>
      </c>
      <c r="CN292" s="389">
        <f>'گام اول '!BE293</f>
        <v>0</v>
      </c>
      <c r="CO292" s="389">
        <f>'گام اول '!BF293</f>
        <v>0</v>
      </c>
      <c r="CP292" s="389">
        <f>'گام اول '!BG293</f>
        <v>6534683.4192080004</v>
      </c>
      <c r="CQ292" s="389">
        <f>'گام اول '!BH293</f>
        <v>69032979</v>
      </c>
      <c r="CR292" s="389">
        <f t="shared" si="222"/>
        <v>75567663.216000006</v>
      </c>
      <c r="CS292" s="55">
        <f t="shared" si="223"/>
        <v>4659160</v>
      </c>
      <c r="CT292" s="388">
        <f t="shared" si="224"/>
        <v>2329580</v>
      </c>
      <c r="CU292" s="389">
        <f t="shared" si="225"/>
        <v>698874</v>
      </c>
      <c r="CV292" s="389">
        <f t="shared" si="226"/>
        <v>1120000</v>
      </c>
      <c r="CW292" s="55">
        <v>0</v>
      </c>
      <c r="CX292" s="389">
        <f t="shared" si="227"/>
        <v>84375277.216000006</v>
      </c>
      <c r="CY292" s="389">
        <f t="shared" si="228"/>
        <v>72912168.215999991</v>
      </c>
      <c r="CZ292" s="389">
        <f t="shared" si="229"/>
        <v>16769798.689679999</v>
      </c>
      <c r="DA292" s="389">
        <f t="shared" si="230"/>
        <v>101145075.90568</v>
      </c>
      <c r="DB292" s="389">
        <f t="shared" si="231"/>
        <v>100800</v>
      </c>
      <c r="DC292" s="389">
        <f t="shared" si="232"/>
        <v>101245875.90568</v>
      </c>
      <c r="DD292" s="394">
        <v>0</v>
      </c>
      <c r="DE292" s="389">
        <f t="shared" si="233"/>
        <v>8437527.7216000017</v>
      </c>
      <c r="DF292" s="389">
        <f t="shared" si="234"/>
        <v>4218763.8608000008</v>
      </c>
      <c r="DG292" s="389">
        <f t="shared" si="235"/>
        <v>88589584.323280007</v>
      </c>
      <c r="DH292" s="389">
        <f t="shared" si="236"/>
        <v>7687614</v>
      </c>
      <c r="DI292" s="389">
        <f t="shared" si="237"/>
        <v>80901970.323280007</v>
      </c>
      <c r="DJ292" s="389">
        <f t="shared" si="238"/>
        <v>0</v>
      </c>
      <c r="DL292" s="396">
        <f t="shared" si="239"/>
        <v>6638737.5</v>
      </c>
      <c r="DM292" s="396">
        <f t="shared" si="240"/>
        <v>-1979577.5</v>
      </c>
    </row>
    <row r="293" spans="1:117" s="55" customFormat="1" ht="21" x14ac:dyDescent="0.2">
      <c r="A293" s="191">
        <f t="shared" si="201"/>
        <v>2655495</v>
      </c>
      <c r="B293" s="136">
        <f>'گام اول '!B294</f>
        <v>288</v>
      </c>
      <c r="C293" s="136">
        <f>'گام اول '!C294</f>
        <v>51</v>
      </c>
      <c r="D293" s="136">
        <f>'گام اول '!D294</f>
        <v>13286</v>
      </c>
      <c r="E293" s="136" t="str">
        <f>'گام اول '!E294</f>
        <v>زین العابدین</v>
      </c>
      <c r="F293" s="136" t="str">
        <f>'گام اول '!F294</f>
        <v>احمدی لارهنگ</v>
      </c>
      <c r="G293" s="136" t="str">
        <f>'گام اول '!G294</f>
        <v>نگهبان</v>
      </c>
      <c r="H293" s="136" t="str">
        <f>'گام اول '!H294</f>
        <v>تهران</v>
      </c>
      <c r="I293" s="136" t="str">
        <f>'گام اول '!I294</f>
        <v>121-813-3182665-1</v>
      </c>
      <c r="J293" s="136" t="str">
        <f>'گام اول '!J294</f>
        <v>0792016815</v>
      </c>
      <c r="K293" s="136" t="str">
        <f>'گام اول '!K294</f>
        <v>0019120549</v>
      </c>
      <c r="L293" s="136" t="str">
        <f>'گام اول '!L294</f>
        <v>تهران</v>
      </c>
      <c r="M293" s="136" t="str">
        <f>'گام اول '!M294</f>
        <v>نگهبان</v>
      </c>
      <c r="N293" s="120">
        <f>'گام اول '!N294</f>
        <v>0</v>
      </c>
      <c r="O293" s="119">
        <f>'گام اول '!O294</f>
        <v>0</v>
      </c>
      <c r="P293" s="121" t="str">
        <f>'گام اول '!P294</f>
        <v>*</v>
      </c>
      <c r="Q293" s="358">
        <f>'گام اول '!Q294</f>
        <v>30</v>
      </c>
      <c r="R293" s="358">
        <f>'گام اول '!R294</f>
        <v>120</v>
      </c>
      <c r="S293" s="358">
        <f>'گام اول '!S294</f>
        <v>220</v>
      </c>
      <c r="T293" s="358">
        <f>'گام اول '!T294</f>
        <v>29.33</v>
      </c>
      <c r="U293" s="137">
        <f>'گام اول '!U294</f>
        <v>0</v>
      </c>
      <c r="V293" s="120">
        <f>'گام اول '!W294</f>
        <v>0</v>
      </c>
      <c r="W293" s="121">
        <f>'گام اول '!X294</f>
        <v>0</v>
      </c>
      <c r="X293" s="366">
        <f>'گام اول '!Y294</f>
        <v>1</v>
      </c>
      <c r="Y293" s="366">
        <f>'گام اول '!Z294</f>
        <v>1</v>
      </c>
      <c r="Z293" s="138">
        <f>'گام اول '!AA294</f>
        <v>885165</v>
      </c>
      <c r="AA293" s="138">
        <f>'گام اول '!AB294</f>
        <v>46667</v>
      </c>
      <c r="AB293" s="138">
        <f>'گام اول '!AC294</f>
        <v>931832</v>
      </c>
      <c r="AC293" s="138">
        <f>'گام اول '!AD294</f>
        <v>4500000</v>
      </c>
      <c r="AD293" s="138">
        <f>'گام اول '!AE294</f>
        <v>6000000</v>
      </c>
      <c r="AE293" s="139">
        <f>'گام اول '!AF294</f>
        <v>177895.19999999998</v>
      </c>
      <c r="AF293" s="122">
        <f>'گام اول '!AG294</f>
        <v>26554950</v>
      </c>
      <c r="AG293" s="123">
        <f>'گام اول '!AH294</f>
        <v>1400010</v>
      </c>
      <c r="AH293" s="123">
        <f>'گام اول '!AI294</f>
        <v>21347423.999999996</v>
      </c>
      <c r="AI293" s="123">
        <f>'گام اول '!AJ294</f>
        <v>2655495</v>
      </c>
      <c r="AJ293" s="123">
        <f>'گام اول '!AK294</f>
        <v>4500000</v>
      </c>
      <c r="AK293" s="123">
        <f>'گام اول '!AL294</f>
        <v>6000000</v>
      </c>
      <c r="AL293" s="123">
        <f>'گام اول '!AM294</f>
        <v>9784235.9999999981</v>
      </c>
      <c r="AM293" s="123">
        <f>'گام اول '!AN294</f>
        <v>5217666.2159999991</v>
      </c>
      <c r="AN293" s="123">
        <f>'گام اول '!AO294</f>
        <v>0</v>
      </c>
      <c r="AO293" s="123">
        <f>'گام اول '!AP294</f>
        <v>6000000</v>
      </c>
      <c r="AP293" s="123">
        <f>'گام اول '!AQ294</f>
        <v>0</v>
      </c>
      <c r="AQ293" s="123">
        <f>'گام اول '!AR294</f>
        <v>0</v>
      </c>
      <c r="AR293" s="123">
        <f>'گام اول '!AS294</f>
        <v>0</v>
      </c>
      <c r="AS293" s="375">
        <f>'گام اول '!AT294</f>
        <v>0</v>
      </c>
      <c r="AT293" s="368">
        <f t="shared" si="202"/>
        <v>83459781.216000006</v>
      </c>
      <c r="AU293" s="173">
        <f>'گام اول '!AV294</f>
        <v>58647986.18088001</v>
      </c>
      <c r="AV293" s="141">
        <f>'گام اول '!AW294</f>
        <v>80804286.215999991</v>
      </c>
      <c r="AW293" s="142">
        <f t="shared" si="203"/>
        <v>5656300.0351200001</v>
      </c>
      <c r="AX293" s="75">
        <f t="shared" si="204"/>
        <v>1864798.6180880012</v>
      </c>
      <c r="AY293" s="142">
        <f>'گام اول '!AZ294</f>
        <v>0</v>
      </c>
      <c r="AZ293" s="142">
        <f>'گام اول '!BA294</f>
        <v>0</v>
      </c>
      <c r="BA293" s="142">
        <f>'گام اول '!BB294</f>
        <v>0</v>
      </c>
      <c r="BB293" s="142">
        <f>'گام اول '!BC294</f>
        <v>0</v>
      </c>
      <c r="BC293" s="142">
        <f>'گام اول '!BD294</f>
        <v>0</v>
      </c>
      <c r="BD293" s="142">
        <f>'گام اول '!BE294</f>
        <v>0</v>
      </c>
      <c r="BE293" s="142">
        <f>'گام اول '!BF294</f>
        <v>0</v>
      </c>
      <c r="BF293" s="143">
        <f t="shared" si="205"/>
        <v>7521098.6532080015</v>
      </c>
      <c r="BG293" s="140">
        <f t="shared" si="206"/>
        <v>75938682</v>
      </c>
      <c r="BH293" s="144">
        <f t="shared" si="207"/>
        <v>83459781.216000006</v>
      </c>
      <c r="BI293" s="127">
        <f t="shared" si="200"/>
        <v>4659160</v>
      </c>
      <c r="BJ293" s="145">
        <f t="shared" si="208"/>
        <v>2329580</v>
      </c>
      <c r="BK293" s="145">
        <f t="shared" si="209"/>
        <v>698874</v>
      </c>
      <c r="BL293" s="146">
        <f t="shared" si="210"/>
        <v>1120000</v>
      </c>
      <c r="BM293" s="379">
        <v>0</v>
      </c>
      <c r="BN293" s="147">
        <f t="shared" si="211"/>
        <v>92267395.216000006</v>
      </c>
      <c r="BO293" s="148">
        <f t="shared" si="212"/>
        <v>80804286.215999991</v>
      </c>
      <c r="BP293" s="149">
        <f t="shared" si="213"/>
        <v>18584985.82968</v>
      </c>
      <c r="BQ293" s="150">
        <f t="shared" si="214"/>
        <v>110852381.04568</v>
      </c>
      <c r="BR293" s="151">
        <f t="shared" si="215"/>
        <v>100800</v>
      </c>
      <c r="BS293" s="147">
        <f t="shared" si="216"/>
        <v>110953181.04568</v>
      </c>
      <c r="BT293" s="135">
        <v>0</v>
      </c>
      <c r="BU293" s="148">
        <f t="shared" si="217"/>
        <v>9226739.5216000006</v>
      </c>
      <c r="BV293" s="152">
        <f t="shared" si="218"/>
        <v>4613369.7608000003</v>
      </c>
      <c r="BW293" s="133">
        <f t="shared" si="219"/>
        <v>97113071.763280004</v>
      </c>
      <c r="BX293" s="147">
        <f t="shared" si="220"/>
        <v>7687614</v>
      </c>
      <c r="BY293" s="134">
        <f t="shared" si="221"/>
        <v>89425457.763280004</v>
      </c>
      <c r="CD293" s="388">
        <f>'گام اول '!AU294</f>
        <v>83459781.216000006</v>
      </c>
      <c r="CE293" s="389">
        <f>'گام اول '!AV294</f>
        <v>58647986.18088001</v>
      </c>
      <c r="CF293" s="389">
        <f>'گام اول '!AW294</f>
        <v>80804286.215999991</v>
      </c>
      <c r="CG293" s="389">
        <f>'گام اول '!AX294</f>
        <v>5656300.0351200001</v>
      </c>
      <c r="CH293" s="389">
        <f>'گام اول '!AY294</f>
        <v>1864798.6180880012</v>
      </c>
      <c r="CI293" s="389">
        <f>'گام اول '!AZ294</f>
        <v>0</v>
      </c>
      <c r="CJ293" s="389">
        <f>'گام اول '!BA294</f>
        <v>0</v>
      </c>
      <c r="CK293" s="389">
        <f>'گام اول '!BB294</f>
        <v>0</v>
      </c>
      <c r="CL293" s="389">
        <f>'گام اول '!BC294</f>
        <v>0</v>
      </c>
      <c r="CM293" s="389">
        <f>'گام اول '!BD294</f>
        <v>0</v>
      </c>
      <c r="CN293" s="389">
        <f>'گام اول '!BE294</f>
        <v>0</v>
      </c>
      <c r="CO293" s="389">
        <f>'گام اول '!BF294</f>
        <v>0</v>
      </c>
      <c r="CP293" s="389">
        <f>'گام اول '!BG294</f>
        <v>7521098.6532080015</v>
      </c>
      <c r="CQ293" s="389">
        <f>'گام اول '!BH294</f>
        <v>75938682</v>
      </c>
      <c r="CR293" s="389">
        <f t="shared" si="222"/>
        <v>83459781.216000006</v>
      </c>
      <c r="CS293" s="55">
        <f t="shared" si="223"/>
        <v>4659160</v>
      </c>
      <c r="CT293" s="388">
        <f t="shared" si="224"/>
        <v>2329580</v>
      </c>
      <c r="CU293" s="389">
        <f t="shared" si="225"/>
        <v>698874</v>
      </c>
      <c r="CV293" s="389">
        <f t="shared" si="226"/>
        <v>1120000</v>
      </c>
      <c r="CW293" s="55">
        <v>0</v>
      </c>
      <c r="CX293" s="389">
        <f t="shared" si="227"/>
        <v>92267395.216000006</v>
      </c>
      <c r="CY293" s="389">
        <f t="shared" si="228"/>
        <v>80804286.215999991</v>
      </c>
      <c r="CZ293" s="389">
        <f t="shared" si="229"/>
        <v>18584985.82968</v>
      </c>
      <c r="DA293" s="389">
        <f t="shared" si="230"/>
        <v>110852381.04568</v>
      </c>
      <c r="DB293" s="389">
        <f t="shared" si="231"/>
        <v>100800</v>
      </c>
      <c r="DC293" s="389">
        <f t="shared" si="232"/>
        <v>110953181.04568</v>
      </c>
      <c r="DD293" s="394">
        <v>0</v>
      </c>
      <c r="DE293" s="389">
        <f t="shared" si="233"/>
        <v>9226739.5216000006</v>
      </c>
      <c r="DF293" s="389">
        <f t="shared" si="234"/>
        <v>4613369.7608000003</v>
      </c>
      <c r="DG293" s="389">
        <f t="shared" si="235"/>
        <v>97113071.763280004</v>
      </c>
      <c r="DH293" s="389">
        <f t="shared" si="236"/>
        <v>7687614</v>
      </c>
      <c r="DI293" s="389">
        <f t="shared" si="237"/>
        <v>89425457.763280004</v>
      </c>
      <c r="DJ293" s="389">
        <f t="shared" si="238"/>
        <v>0</v>
      </c>
      <c r="DL293" s="396">
        <f t="shared" si="239"/>
        <v>6638737.5</v>
      </c>
      <c r="DM293" s="396">
        <f t="shared" si="240"/>
        <v>-1979577.5</v>
      </c>
    </row>
    <row r="294" spans="1:117" s="55" customFormat="1" ht="21" x14ac:dyDescent="0.2">
      <c r="A294" s="191">
        <f t="shared" si="201"/>
        <v>2655495</v>
      </c>
      <c r="B294" s="136">
        <f>'گام اول '!B295</f>
        <v>289</v>
      </c>
      <c r="C294" s="136">
        <f>'گام اول '!C295</f>
        <v>52</v>
      </c>
      <c r="D294" s="136">
        <f>'گام اول '!D295</f>
        <v>13274</v>
      </c>
      <c r="E294" s="136" t="str">
        <f>'گام اول '!E295</f>
        <v>علی اصغر</v>
      </c>
      <c r="F294" s="136" t="str">
        <f>'گام اول '!F295</f>
        <v>رجبی</v>
      </c>
      <c r="G294" s="136" t="str">
        <f>'گام اول '!G295</f>
        <v>نگهبان</v>
      </c>
      <c r="H294" s="136" t="str">
        <f>'گام اول '!H295</f>
        <v>تهران</v>
      </c>
      <c r="I294" s="136" t="str">
        <f>'گام اول '!I295</f>
        <v>121-813-22975550-1</v>
      </c>
      <c r="J294" s="136" t="str">
        <f>'گام اول '!J295</f>
        <v>3781233707</v>
      </c>
      <c r="K294" s="136" t="str">
        <f>'گام اول '!K295</f>
        <v>0020801400</v>
      </c>
      <c r="L294" s="136" t="str">
        <f>'گام اول '!L295</f>
        <v>تهران</v>
      </c>
      <c r="M294" s="136" t="str">
        <f>'گام اول '!M295</f>
        <v>نگهبان</v>
      </c>
      <c r="N294" s="120" t="str">
        <f>'گام اول '!N295</f>
        <v>*</v>
      </c>
      <c r="O294" s="119">
        <f>'گام اول '!O295</f>
        <v>0</v>
      </c>
      <c r="P294" s="121">
        <f>'گام اول '!P295</f>
        <v>0</v>
      </c>
      <c r="Q294" s="358">
        <f>'گام اول '!Q295</f>
        <v>30</v>
      </c>
      <c r="R294" s="358">
        <f>'گام اول '!R295</f>
        <v>120</v>
      </c>
      <c r="S294" s="358">
        <f>'گام اول '!S295</f>
        <v>110</v>
      </c>
      <c r="T294" s="358">
        <f>'گام اول '!T295</f>
        <v>29.33</v>
      </c>
      <c r="U294" s="137">
        <f>'گام اول '!U295</f>
        <v>0</v>
      </c>
      <c r="V294" s="120">
        <f>'گام اول '!W295</f>
        <v>0</v>
      </c>
      <c r="W294" s="121">
        <f>'گام اول '!X295</f>
        <v>0</v>
      </c>
      <c r="X294" s="366">
        <f>'گام اول '!Y295</f>
        <v>2</v>
      </c>
      <c r="Y294" s="366">
        <f>'گام اول '!Z295</f>
        <v>2</v>
      </c>
      <c r="Z294" s="138">
        <f>'گام اول '!AA295</f>
        <v>885165</v>
      </c>
      <c r="AA294" s="138">
        <f>'گام اول '!AB295</f>
        <v>46667</v>
      </c>
      <c r="AB294" s="138">
        <f>'گام اول '!AC295</f>
        <v>931832</v>
      </c>
      <c r="AC294" s="138">
        <f>'گام اول '!AD295</f>
        <v>4500000</v>
      </c>
      <c r="AD294" s="138">
        <f>'گام اول '!AE295</f>
        <v>6000000</v>
      </c>
      <c r="AE294" s="139">
        <f>'گام اول '!AF295</f>
        <v>177895.19999999998</v>
      </c>
      <c r="AF294" s="122">
        <f>'گام اول '!AG295</f>
        <v>26554950</v>
      </c>
      <c r="AG294" s="123">
        <f>'گام اول '!AH295</f>
        <v>1400010</v>
      </c>
      <c r="AH294" s="123">
        <f>'گام اول '!AI295</f>
        <v>21347423.999999996</v>
      </c>
      <c r="AI294" s="123">
        <f>'گام اول '!AJ295</f>
        <v>5310990</v>
      </c>
      <c r="AJ294" s="123">
        <f>'گام اول '!AK295</f>
        <v>4500000</v>
      </c>
      <c r="AK294" s="123">
        <f>'گام اول '!AL295</f>
        <v>6000000</v>
      </c>
      <c r="AL294" s="123">
        <f>'گام اول '!AM295</f>
        <v>4892117.9999999991</v>
      </c>
      <c r="AM294" s="123">
        <f>'گام اول '!AN295</f>
        <v>5217666.2159999991</v>
      </c>
      <c r="AN294" s="123">
        <f>'گام اول '!AO295</f>
        <v>0</v>
      </c>
      <c r="AO294" s="123">
        <f>'گام اول '!AP295</f>
        <v>2800000</v>
      </c>
      <c r="AP294" s="123">
        <f>'گام اول '!AQ295</f>
        <v>0</v>
      </c>
      <c r="AQ294" s="123">
        <f>'گام اول '!AR295</f>
        <v>0</v>
      </c>
      <c r="AR294" s="123">
        <f>'گام اول '!AS295</f>
        <v>0</v>
      </c>
      <c r="AS294" s="375">
        <f>'گام اول '!AT295</f>
        <v>0</v>
      </c>
      <c r="AT294" s="368">
        <f t="shared" si="202"/>
        <v>78023158.216000006</v>
      </c>
      <c r="AU294" s="173">
        <f>'گام اول '!AV295</f>
        <v>54322316.440880008</v>
      </c>
      <c r="AV294" s="141">
        <f>'گام اول '!AW295</f>
        <v>72712168.215999991</v>
      </c>
      <c r="AW294" s="142">
        <f t="shared" si="203"/>
        <v>5089851.7751199994</v>
      </c>
      <c r="AX294" s="75">
        <f t="shared" si="204"/>
        <v>1432231.644088001</v>
      </c>
      <c r="AY294" s="142">
        <f>'گام اول '!AZ295</f>
        <v>0</v>
      </c>
      <c r="AZ294" s="142">
        <f>'گام اول '!BA295</f>
        <v>0</v>
      </c>
      <c r="BA294" s="142">
        <f>'گام اول '!BB295</f>
        <v>0</v>
      </c>
      <c r="BB294" s="142">
        <f>'گام اول '!BC295</f>
        <v>0</v>
      </c>
      <c r="BC294" s="142">
        <f>'گام اول '!BD295</f>
        <v>0</v>
      </c>
      <c r="BD294" s="142">
        <f>'گام اول '!BE295</f>
        <v>0</v>
      </c>
      <c r="BE294" s="142">
        <f>'گام اول '!BF295</f>
        <v>0</v>
      </c>
      <c r="BF294" s="143">
        <f t="shared" si="205"/>
        <v>6522083.4192080004</v>
      </c>
      <c r="BG294" s="140">
        <f t="shared" si="206"/>
        <v>71501074</v>
      </c>
      <c r="BH294" s="144">
        <f t="shared" si="207"/>
        <v>78023158.216000006</v>
      </c>
      <c r="BI294" s="127">
        <f t="shared" si="200"/>
        <v>4659160</v>
      </c>
      <c r="BJ294" s="145">
        <f t="shared" si="208"/>
        <v>2329580</v>
      </c>
      <c r="BK294" s="145">
        <f t="shared" si="209"/>
        <v>698874</v>
      </c>
      <c r="BL294" s="146">
        <f t="shared" si="210"/>
        <v>1120000</v>
      </c>
      <c r="BM294" s="379">
        <v>0</v>
      </c>
      <c r="BN294" s="147">
        <f t="shared" si="211"/>
        <v>86830772.216000006</v>
      </c>
      <c r="BO294" s="148">
        <f t="shared" si="212"/>
        <v>72712168.215999991</v>
      </c>
      <c r="BP294" s="149">
        <f t="shared" si="213"/>
        <v>16723798.689679999</v>
      </c>
      <c r="BQ294" s="150">
        <f t="shared" si="214"/>
        <v>103554570.90568</v>
      </c>
      <c r="BR294" s="151">
        <f t="shared" si="215"/>
        <v>100800</v>
      </c>
      <c r="BS294" s="147">
        <f t="shared" si="216"/>
        <v>103655370.90568</v>
      </c>
      <c r="BT294" s="135">
        <v>0</v>
      </c>
      <c r="BU294" s="148">
        <f t="shared" si="217"/>
        <v>8683077.2216000017</v>
      </c>
      <c r="BV294" s="152">
        <f t="shared" si="218"/>
        <v>4341538.6108000008</v>
      </c>
      <c r="BW294" s="133">
        <f t="shared" si="219"/>
        <v>90630755.073280007</v>
      </c>
      <c r="BX294" s="147">
        <f t="shared" si="220"/>
        <v>7687614</v>
      </c>
      <c r="BY294" s="134">
        <f t="shared" si="221"/>
        <v>82943141.073280007</v>
      </c>
      <c r="CD294" s="388">
        <f>'گام اول '!AU295</f>
        <v>78023158.216000006</v>
      </c>
      <c r="CE294" s="389">
        <f>'گام اول '!AV295</f>
        <v>54322316.440880008</v>
      </c>
      <c r="CF294" s="389">
        <f>'گام اول '!AW295</f>
        <v>72712168.215999991</v>
      </c>
      <c r="CG294" s="389">
        <f>'گام اول '!AX295</f>
        <v>5089851.7751199994</v>
      </c>
      <c r="CH294" s="389">
        <f>'گام اول '!AY295</f>
        <v>1432231.644088001</v>
      </c>
      <c r="CI294" s="389">
        <f>'گام اول '!AZ295</f>
        <v>0</v>
      </c>
      <c r="CJ294" s="389">
        <f>'گام اول '!BA295</f>
        <v>0</v>
      </c>
      <c r="CK294" s="389">
        <f>'گام اول '!BB295</f>
        <v>0</v>
      </c>
      <c r="CL294" s="389">
        <f>'گام اول '!BC295</f>
        <v>0</v>
      </c>
      <c r="CM294" s="389">
        <f>'گام اول '!BD295</f>
        <v>0</v>
      </c>
      <c r="CN294" s="389">
        <f>'گام اول '!BE295</f>
        <v>0</v>
      </c>
      <c r="CO294" s="389">
        <f>'گام اول '!BF295</f>
        <v>0</v>
      </c>
      <c r="CP294" s="389">
        <f>'گام اول '!BG295</f>
        <v>6522083.4192080004</v>
      </c>
      <c r="CQ294" s="389">
        <f>'گام اول '!BH295</f>
        <v>71501074</v>
      </c>
      <c r="CR294" s="389">
        <f t="shared" si="222"/>
        <v>78023158.216000006</v>
      </c>
      <c r="CS294" s="55">
        <f t="shared" si="223"/>
        <v>4659160</v>
      </c>
      <c r="CT294" s="388">
        <f t="shared" si="224"/>
        <v>2329580</v>
      </c>
      <c r="CU294" s="389">
        <f t="shared" si="225"/>
        <v>698874</v>
      </c>
      <c r="CV294" s="389">
        <f t="shared" si="226"/>
        <v>1120000</v>
      </c>
      <c r="CW294" s="55">
        <v>0</v>
      </c>
      <c r="CX294" s="389">
        <f t="shared" si="227"/>
        <v>86830772.216000006</v>
      </c>
      <c r="CY294" s="389">
        <f t="shared" si="228"/>
        <v>72712168.215999991</v>
      </c>
      <c r="CZ294" s="389">
        <f t="shared" si="229"/>
        <v>16723798.689679999</v>
      </c>
      <c r="DA294" s="389">
        <f t="shared" si="230"/>
        <v>103554570.90568</v>
      </c>
      <c r="DB294" s="389">
        <f t="shared" si="231"/>
        <v>100800</v>
      </c>
      <c r="DC294" s="389">
        <f t="shared" si="232"/>
        <v>103655370.90568</v>
      </c>
      <c r="DD294" s="394">
        <v>0</v>
      </c>
      <c r="DE294" s="389">
        <f t="shared" si="233"/>
        <v>8683077.2216000017</v>
      </c>
      <c r="DF294" s="389">
        <f t="shared" si="234"/>
        <v>4341538.6108000008</v>
      </c>
      <c r="DG294" s="389">
        <f t="shared" si="235"/>
        <v>90630755.073280007</v>
      </c>
      <c r="DH294" s="389">
        <f t="shared" si="236"/>
        <v>7687614</v>
      </c>
      <c r="DI294" s="389">
        <f t="shared" si="237"/>
        <v>82943141.073280007</v>
      </c>
      <c r="DJ294" s="389">
        <f t="shared" si="238"/>
        <v>0</v>
      </c>
      <c r="DL294" s="396">
        <f t="shared" si="239"/>
        <v>6638737.5</v>
      </c>
      <c r="DM294" s="396">
        <f t="shared" si="240"/>
        <v>-1979577.5</v>
      </c>
    </row>
    <row r="295" spans="1:117" s="55" customFormat="1" ht="21" x14ac:dyDescent="0.2">
      <c r="A295" s="191">
        <f t="shared" si="201"/>
        <v>2655495</v>
      </c>
      <c r="B295" s="136">
        <f>'گام اول '!B296</f>
        <v>290</v>
      </c>
      <c r="C295" s="136">
        <f>'گام اول '!C296</f>
        <v>53</v>
      </c>
      <c r="D295" s="136">
        <f>'گام اول '!D296</f>
        <v>13285</v>
      </c>
      <c r="E295" s="136" t="str">
        <f>'گام اول '!E296</f>
        <v>احسان</v>
      </c>
      <c r="F295" s="136" t="str">
        <f>'گام اول '!F296</f>
        <v>ساعی</v>
      </c>
      <c r="G295" s="136" t="str">
        <f>'گام اول '!G296</f>
        <v>نگهبان</v>
      </c>
      <c r="H295" s="136" t="str">
        <f>'گام اول '!H296</f>
        <v>تهران</v>
      </c>
      <c r="I295" s="136" t="str">
        <f>'گام اول '!I296</f>
        <v>121-813-3183790-1</v>
      </c>
      <c r="J295" s="136" t="str">
        <f>'گام اول '!J296</f>
        <v>0014099268</v>
      </c>
      <c r="K295" s="136" t="str">
        <f>'گام اول '!K296</f>
        <v>0046805552</v>
      </c>
      <c r="L295" s="136" t="str">
        <f>'گام اول '!L296</f>
        <v>تهران</v>
      </c>
      <c r="M295" s="136" t="str">
        <f>'گام اول '!M296</f>
        <v>نگهبان</v>
      </c>
      <c r="N295" s="120">
        <f>'گام اول '!N296</f>
        <v>0</v>
      </c>
      <c r="O295" s="119">
        <f>'گام اول '!O296</f>
        <v>0</v>
      </c>
      <c r="P295" s="121" t="str">
        <f>'گام اول '!P296</f>
        <v>*</v>
      </c>
      <c r="Q295" s="358">
        <f>'گام اول '!Q296</f>
        <v>30</v>
      </c>
      <c r="R295" s="358">
        <f>'گام اول '!R296</f>
        <v>120</v>
      </c>
      <c r="S295" s="358">
        <f>'گام اول '!S296</f>
        <v>220</v>
      </c>
      <c r="T295" s="358">
        <f>'گام اول '!T296</f>
        <v>29.33</v>
      </c>
      <c r="U295" s="137">
        <f>'گام اول '!U296</f>
        <v>0</v>
      </c>
      <c r="V295" s="120">
        <f>'گام اول '!W296</f>
        <v>0</v>
      </c>
      <c r="W295" s="121">
        <f>'گام اول '!X296</f>
        <v>0</v>
      </c>
      <c r="X295" s="366">
        <f>'گام اول '!Y296</f>
        <v>1</v>
      </c>
      <c r="Y295" s="366">
        <f>'گام اول '!Z296</f>
        <v>1</v>
      </c>
      <c r="Z295" s="138">
        <f>'گام اول '!AA296</f>
        <v>885165</v>
      </c>
      <c r="AA295" s="138">
        <f>'گام اول '!AB296</f>
        <v>46667</v>
      </c>
      <c r="AB295" s="138">
        <f>'گام اول '!AC296</f>
        <v>931832</v>
      </c>
      <c r="AC295" s="138">
        <f>'گام اول '!AD296</f>
        <v>4500000</v>
      </c>
      <c r="AD295" s="138">
        <f>'گام اول '!AE296</f>
        <v>6000000</v>
      </c>
      <c r="AE295" s="139">
        <f>'گام اول '!AF296</f>
        <v>177895.19999999998</v>
      </c>
      <c r="AF295" s="122">
        <f>'گام اول '!AG296</f>
        <v>26554950</v>
      </c>
      <c r="AG295" s="123">
        <f>'گام اول '!AH296</f>
        <v>1400010</v>
      </c>
      <c r="AH295" s="123">
        <f>'گام اول '!AI296</f>
        <v>21347423.999999996</v>
      </c>
      <c r="AI295" s="123">
        <f>'گام اول '!AJ296</f>
        <v>2655495</v>
      </c>
      <c r="AJ295" s="123">
        <f>'گام اول '!AK296</f>
        <v>4500000</v>
      </c>
      <c r="AK295" s="123">
        <f>'گام اول '!AL296</f>
        <v>6000000</v>
      </c>
      <c r="AL295" s="123">
        <f>'گام اول '!AM296</f>
        <v>9784235.9999999981</v>
      </c>
      <c r="AM295" s="123">
        <f>'گام اول '!AN296</f>
        <v>5217666.2159999991</v>
      </c>
      <c r="AN295" s="123">
        <f>'گام اول '!AO296</f>
        <v>0</v>
      </c>
      <c r="AO295" s="123">
        <f>'گام اول '!AP296</f>
        <v>5000000</v>
      </c>
      <c r="AP295" s="123">
        <f>'گام اول '!AQ296</f>
        <v>0</v>
      </c>
      <c r="AQ295" s="123">
        <f>'گام اول '!AR296</f>
        <v>0</v>
      </c>
      <c r="AR295" s="123">
        <f>'گام اول '!AS296</f>
        <v>0</v>
      </c>
      <c r="AS295" s="375">
        <f>'گام اول '!AT296</f>
        <v>0</v>
      </c>
      <c r="AT295" s="368">
        <f t="shared" si="202"/>
        <v>82459781.216000006</v>
      </c>
      <c r="AU295" s="173">
        <f>'گام اول '!AV296</f>
        <v>58717986.18088001</v>
      </c>
      <c r="AV295" s="141">
        <f>'گام اول '!AW296</f>
        <v>79804286.215999991</v>
      </c>
      <c r="AW295" s="142">
        <f t="shared" si="203"/>
        <v>5586300.0351200001</v>
      </c>
      <c r="AX295" s="75">
        <f t="shared" si="204"/>
        <v>1871798.6180880012</v>
      </c>
      <c r="AY295" s="142">
        <f>'گام اول '!AZ296</f>
        <v>0</v>
      </c>
      <c r="AZ295" s="142">
        <f>'گام اول '!BA296</f>
        <v>0</v>
      </c>
      <c r="BA295" s="142">
        <f>'گام اول '!BB296</f>
        <v>0</v>
      </c>
      <c r="BB295" s="142">
        <f>'گام اول '!BC296</f>
        <v>0</v>
      </c>
      <c r="BC295" s="142">
        <f>'گام اول '!BD296</f>
        <v>0</v>
      </c>
      <c r="BD295" s="142">
        <f>'گام اول '!BE296</f>
        <v>0</v>
      </c>
      <c r="BE295" s="142">
        <f>'گام اول '!BF296</f>
        <v>0</v>
      </c>
      <c r="BF295" s="143">
        <f t="shared" si="205"/>
        <v>7458098.6532080015</v>
      </c>
      <c r="BG295" s="140">
        <f t="shared" si="206"/>
        <v>75001682</v>
      </c>
      <c r="BH295" s="144">
        <f t="shared" si="207"/>
        <v>82459781.216000006</v>
      </c>
      <c r="BI295" s="127">
        <f t="shared" si="200"/>
        <v>4659160</v>
      </c>
      <c r="BJ295" s="145">
        <f t="shared" si="208"/>
        <v>2329580</v>
      </c>
      <c r="BK295" s="145">
        <f t="shared" si="209"/>
        <v>698874</v>
      </c>
      <c r="BL295" s="146">
        <f t="shared" si="210"/>
        <v>1120000</v>
      </c>
      <c r="BM295" s="379">
        <v>0</v>
      </c>
      <c r="BN295" s="147">
        <f t="shared" si="211"/>
        <v>91267395.216000006</v>
      </c>
      <c r="BO295" s="148">
        <f t="shared" si="212"/>
        <v>79804286.215999991</v>
      </c>
      <c r="BP295" s="149">
        <f t="shared" si="213"/>
        <v>18354985.82968</v>
      </c>
      <c r="BQ295" s="150">
        <f t="shared" si="214"/>
        <v>109622381.04568</v>
      </c>
      <c r="BR295" s="151">
        <f t="shared" si="215"/>
        <v>100800</v>
      </c>
      <c r="BS295" s="147">
        <f t="shared" si="216"/>
        <v>109723181.04568</v>
      </c>
      <c r="BT295" s="135">
        <v>0</v>
      </c>
      <c r="BU295" s="148">
        <f t="shared" si="217"/>
        <v>9126739.5216000006</v>
      </c>
      <c r="BV295" s="152">
        <f t="shared" si="218"/>
        <v>4563369.7608000003</v>
      </c>
      <c r="BW295" s="133">
        <f t="shared" si="219"/>
        <v>96033071.763280004</v>
      </c>
      <c r="BX295" s="147">
        <f t="shared" si="220"/>
        <v>7687614</v>
      </c>
      <c r="BY295" s="134">
        <f t="shared" si="221"/>
        <v>88345457.763280004</v>
      </c>
      <c r="CD295" s="388">
        <f>'گام اول '!AU296</f>
        <v>82459781.216000006</v>
      </c>
      <c r="CE295" s="389">
        <f>'گام اول '!AV296</f>
        <v>58717986.18088001</v>
      </c>
      <c r="CF295" s="389">
        <f>'گام اول '!AW296</f>
        <v>79804286.215999991</v>
      </c>
      <c r="CG295" s="389">
        <f>'گام اول '!AX296</f>
        <v>5586300.0351200001</v>
      </c>
      <c r="CH295" s="389">
        <f>'گام اول '!AY296</f>
        <v>1871798.6180880012</v>
      </c>
      <c r="CI295" s="389">
        <f>'گام اول '!AZ296</f>
        <v>0</v>
      </c>
      <c r="CJ295" s="389">
        <f>'گام اول '!BA296</f>
        <v>0</v>
      </c>
      <c r="CK295" s="389">
        <f>'گام اول '!BB296</f>
        <v>0</v>
      </c>
      <c r="CL295" s="389">
        <f>'گام اول '!BC296</f>
        <v>0</v>
      </c>
      <c r="CM295" s="389">
        <f>'گام اول '!BD296</f>
        <v>0</v>
      </c>
      <c r="CN295" s="389">
        <f>'گام اول '!BE296</f>
        <v>0</v>
      </c>
      <c r="CO295" s="389">
        <f>'گام اول '!BF296</f>
        <v>0</v>
      </c>
      <c r="CP295" s="389">
        <f>'گام اول '!BG296</f>
        <v>7458098.6532080015</v>
      </c>
      <c r="CQ295" s="389">
        <f>'گام اول '!BH296</f>
        <v>75001682</v>
      </c>
      <c r="CR295" s="389">
        <f t="shared" si="222"/>
        <v>82459781.216000006</v>
      </c>
      <c r="CS295" s="55">
        <f t="shared" si="223"/>
        <v>4659160</v>
      </c>
      <c r="CT295" s="388">
        <f t="shared" si="224"/>
        <v>2329580</v>
      </c>
      <c r="CU295" s="389">
        <f t="shared" si="225"/>
        <v>698874</v>
      </c>
      <c r="CV295" s="389">
        <f t="shared" si="226"/>
        <v>1120000</v>
      </c>
      <c r="CW295" s="55">
        <v>0</v>
      </c>
      <c r="CX295" s="389">
        <f t="shared" si="227"/>
        <v>91267395.216000006</v>
      </c>
      <c r="CY295" s="389">
        <f t="shared" si="228"/>
        <v>79804286.215999991</v>
      </c>
      <c r="CZ295" s="389">
        <f t="shared" si="229"/>
        <v>18354985.82968</v>
      </c>
      <c r="DA295" s="389">
        <f t="shared" si="230"/>
        <v>109622381.04568</v>
      </c>
      <c r="DB295" s="389">
        <f t="shared" si="231"/>
        <v>100800</v>
      </c>
      <c r="DC295" s="389">
        <f t="shared" si="232"/>
        <v>109723181.04568</v>
      </c>
      <c r="DD295" s="394">
        <v>0</v>
      </c>
      <c r="DE295" s="389">
        <f t="shared" si="233"/>
        <v>9126739.5216000006</v>
      </c>
      <c r="DF295" s="389">
        <f t="shared" si="234"/>
        <v>4563369.7608000003</v>
      </c>
      <c r="DG295" s="389">
        <f t="shared" si="235"/>
        <v>96033071.763280004</v>
      </c>
      <c r="DH295" s="389">
        <f t="shared" si="236"/>
        <v>7687614</v>
      </c>
      <c r="DI295" s="389">
        <f t="shared" si="237"/>
        <v>88345457.763280004</v>
      </c>
      <c r="DJ295" s="389">
        <f t="shared" si="238"/>
        <v>0</v>
      </c>
      <c r="DL295" s="396">
        <f t="shared" si="239"/>
        <v>6638737.5</v>
      </c>
      <c r="DM295" s="396">
        <f t="shared" si="240"/>
        <v>-1979577.5</v>
      </c>
    </row>
    <row r="296" spans="1:117" s="55" customFormat="1" ht="21" x14ac:dyDescent="0.2">
      <c r="A296" s="191">
        <f t="shared" si="201"/>
        <v>2655495</v>
      </c>
      <c r="B296" s="136">
        <f>'گام اول '!B297</f>
        <v>291</v>
      </c>
      <c r="C296" s="136">
        <f>'گام اول '!C297</f>
        <v>54</v>
      </c>
      <c r="D296" s="136">
        <f>'گام اول '!D297</f>
        <v>13307</v>
      </c>
      <c r="E296" s="136" t="str">
        <f>'گام اول '!E297</f>
        <v>سجاد</v>
      </c>
      <c r="F296" s="136" t="str">
        <f>'گام اول '!F297</f>
        <v>قایدی</v>
      </c>
      <c r="G296" s="136" t="str">
        <f>'گام اول '!G297</f>
        <v>نگهبان</v>
      </c>
      <c r="H296" s="136" t="str">
        <f>'گام اول '!H297</f>
        <v>تهران</v>
      </c>
      <c r="I296" s="136" t="str">
        <f>'گام اول '!I297</f>
        <v>121-813-2372852-1</v>
      </c>
      <c r="J296" s="136">
        <f>'گام اول '!J297</f>
        <v>3873569213</v>
      </c>
      <c r="K296" s="136" t="str">
        <f>'گام اول '!K297</f>
        <v>0076822594</v>
      </c>
      <c r="L296" s="136" t="str">
        <f>'گام اول '!L297</f>
        <v>تهران</v>
      </c>
      <c r="M296" s="136" t="str">
        <f>'گام اول '!M297</f>
        <v>نگهبان</v>
      </c>
      <c r="N296" s="120" t="str">
        <f>'گام اول '!N297</f>
        <v>*</v>
      </c>
      <c r="O296" s="119">
        <f>'گام اول '!O297</f>
        <v>0</v>
      </c>
      <c r="P296" s="121">
        <f>'گام اول '!P297</f>
        <v>0</v>
      </c>
      <c r="Q296" s="358">
        <f>'گام اول '!Q297</f>
        <v>30</v>
      </c>
      <c r="R296" s="358">
        <f>'گام اول '!R297</f>
        <v>120</v>
      </c>
      <c r="S296" s="358">
        <f>'گام اول '!S297</f>
        <v>110</v>
      </c>
      <c r="T296" s="358">
        <f>'گام اول '!T297</f>
        <v>29.33</v>
      </c>
      <c r="U296" s="137">
        <f>'گام اول '!U297</f>
        <v>0</v>
      </c>
      <c r="V296" s="120">
        <f>'گام اول '!W297</f>
        <v>0</v>
      </c>
      <c r="W296" s="121">
        <f>'گام اول '!X297</f>
        <v>0</v>
      </c>
      <c r="X296" s="366">
        <f>'گام اول '!Y297</f>
        <v>0</v>
      </c>
      <c r="Y296" s="366">
        <f>'گام اول '!Z297</f>
        <v>0</v>
      </c>
      <c r="Z296" s="138">
        <f>'گام اول '!AA297</f>
        <v>885165</v>
      </c>
      <c r="AA296" s="138">
        <f>'گام اول '!AB297</f>
        <v>46667</v>
      </c>
      <c r="AB296" s="138">
        <f>'گام اول '!AC297</f>
        <v>931832</v>
      </c>
      <c r="AC296" s="138">
        <f>'گام اول '!AD297</f>
        <v>4500000</v>
      </c>
      <c r="AD296" s="138">
        <f>'گام اول '!AE297</f>
        <v>6000000</v>
      </c>
      <c r="AE296" s="139">
        <f>'گام اول '!AF297</f>
        <v>177895.19999999998</v>
      </c>
      <c r="AF296" s="122">
        <f>'گام اول '!AG297</f>
        <v>26554950</v>
      </c>
      <c r="AG296" s="123">
        <f>'گام اول '!AH297</f>
        <v>1400010</v>
      </c>
      <c r="AH296" s="123">
        <f>'گام اول '!AI297</f>
        <v>21347423.999999996</v>
      </c>
      <c r="AI296" s="123">
        <f>'گام اول '!AJ297</f>
        <v>0</v>
      </c>
      <c r="AJ296" s="123">
        <f>'گام اول '!AK297</f>
        <v>4500000</v>
      </c>
      <c r="AK296" s="123">
        <f>'گام اول '!AL297</f>
        <v>6000000</v>
      </c>
      <c r="AL296" s="123">
        <f>'گام اول '!AM297</f>
        <v>4892117.9999999991</v>
      </c>
      <c r="AM296" s="123">
        <f>'گام اول '!AN297</f>
        <v>5217666.2159999991</v>
      </c>
      <c r="AN296" s="123">
        <f>'گام اول '!AO297</f>
        <v>0</v>
      </c>
      <c r="AO296" s="123">
        <f>'گام اول '!AP297</f>
        <v>3000000</v>
      </c>
      <c r="AP296" s="123">
        <f>'گام اول '!AQ297</f>
        <v>0</v>
      </c>
      <c r="AQ296" s="123">
        <f>'گام اول '!AR297</f>
        <v>0</v>
      </c>
      <c r="AR296" s="123">
        <f>'گام اول '!AS297</f>
        <v>0</v>
      </c>
      <c r="AS296" s="375">
        <f>'گام اول '!AT297</f>
        <v>0</v>
      </c>
      <c r="AT296" s="368">
        <f t="shared" si="202"/>
        <v>72912168.216000006</v>
      </c>
      <c r="AU296" s="173">
        <f>'گام اول '!AV297</f>
        <v>54308316.440880008</v>
      </c>
      <c r="AV296" s="141">
        <f>'گام اول '!AW297</f>
        <v>72912168.215999991</v>
      </c>
      <c r="AW296" s="142">
        <f t="shared" si="203"/>
        <v>5103851.7751199994</v>
      </c>
      <c r="AX296" s="75">
        <f t="shared" si="204"/>
        <v>1430831.644088001</v>
      </c>
      <c r="AY296" s="142">
        <f>'گام اول '!AZ297</f>
        <v>0</v>
      </c>
      <c r="AZ296" s="142">
        <f>'گام اول '!BA297</f>
        <v>0</v>
      </c>
      <c r="BA296" s="142">
        <f>'گام اول '!BB297</f>
        <v>0</v>
      </c>
      <c r="BB296" s="142">
        <f>'گام اول '!BC297</f>
        <v>0</v>
      </c>
      <c r="BC296" s="142">
        <f>'گام اول '!BD297</f>
        <v>0</v>
      </c>
      <c r="BD296" s="142">
        <f>'گام اول '!BE297</f>
        <v>0</v>
      </c>
      <c r="BE296" s="142">
        <f>'گام اول '!BF297</f>
        <v>0</v>
      </c>
      <c r="BF296" s="143">
        <f t="shared" si="205"/>
        <v>6534683.4192080004</v>
      </c>
      <c r="BG296" s="140">
        <f t="shared" si="206"/>
        <v>66377484</v>
      </c>
      <c r="BH296" s="144">
        <f t="shared" si="207"/>
        <v>72912168.216000006</v>
      </c>
      <c r="BI296" s="127">
        <f t="shared" si="200"/>
        <v>4659160</v>
      </c>
      <c r="BJ296" s="145">
        <f t="shared" si="208"/>
        <v>2329580</v>
      </c>
      <c r="BK296" s="145">
        <f t="shared" si="209"/>
        <v>698874</v>
      </c>
      <c r="BL296" s="146">
        <f t="shared" si="210"/>
        <v>1120000</v>
      </c>
      <c r="BM296" s="379">
        <v>0</v>
      </c>
      <c r="BN296" s="147">
        <f t="shared" si="211"/>
        <v>81719782.216000006</v>
      </c>
      <c r="BO296" s="148">
        <f t="shared" si="212"/>
        <v>72912168.215999991</v>
      </c>
      <c r="BP296" s="149">
        <f t="shared" si="213"/>
        <v>16769798.689679999</v>
      </c>
      <c r="BQ296" s="150">
        <f t="shared" si="214"/>
        <v>98489580.905680001</v>
      </c>
      <c r="BR296" s="151">
        <f t="shared" si="215"/>
        <v>100800</v>
      </c>
      <c r="BS296" s="147">
        <f t="shared" si="216"/>
        <v>98590380.905680001</v>
      </c>
      <c r="BT296" s="135">
        <v>0</v>
      </c>
      <c r="BU296" s="148">
        <f t="shared" si="217"/>
        <v>8171978.2216000007</v>
      </c>
      <c r="BV296" s="152">
        <f t="shared" si="218"/>
        <v>4085989.1108000004</v>
      </c>
      <c r="BW296" s="133">
        <f t="shared" si="219"/>
        <v>86332413.573280007</v>
      </c>
      <c r="BX296" s="147">
        <f t="shared" si="220"/>
        <v>7687614</v>
      </c>
      <c r="BY296" s="134">
        <f t="shared" si="221"/>
        <v>78644799.573280007</v>
      </c>
      <c r="CD296" s="388">
        <f>'گام اول '!AU297</f>
        <v>72912168.216000006</v>
      </c>
      <c r="CE296" s="389">
        <f>'گام اول '!AV297</f>
        <v>54308316.440880008</v>
      </c>
      <c r="CF296" s="389">
        <f>'گام اول '!AW297</f>
        <v>72912168.215999991</v>
      </c>
      <c r="CG296" s="389">
        <f>'گام اول '!AX297</f>
        <v>5103851.7751199994</v>
      </c>
      <c r="CH296" s="389">
        <f>'گام اول '!AY297</f>
        <v>1430831.644088001</v>
      </c>
      <c r="CI296" s="389">
        <f>'گام اول '!AZ297</f>
        <v>0</v>
      </c>
      <c r="CJ296" s="389">
        <f>'گام اول '!BA297</f>
        <v>0</v>
      </c>
      <c r="CK296" s="389">
        <f>'گام اول '!BB297</f>
        <v>0</v>
      </c>
      <c r="CL296" s="389">
        <f>'گام اول '!BC297</f>
        <v>0</v>
      </c>
      <c r="CM296" s="389">
        <f>'گام اول '!BD297</f>
        <v>0</v>
      </c>
      <c r="CN296" s="389">
        <f>'گام اول '!BE297</f>
        <v>0</v>
      </c>
      <c r="CO296" s="389">
        <f>'گام اول '!BF297</f>
        <v>0</v>
      </c>
      <c r="CP296" s="389">
        <f>'گام اول '!BG297</f>
        <v>6534683.4192080004</v>
      </c>
      <c r="CQ296" s="389">
        <f>'گام اول '!BH297</f>
        <v>66377484</v>
      </c>
      <c r="CR296" s="389">
        <f t="shared" si="222"/>
        <v>72912168.216000006</v>
      </c>
      <c r="CS296" s="55">
        <f t="shared" si="223"/>
        <v>4659160</v>
      </c>
      <c r="CT296" s="388">
        <f t="shared" si="224"/>
        <v>2329580</v>
      </c>
      <c r="CU296" s="389">
        <f t="shared" si="225"/>
        <v>698874</v>
      </c>
      <c r="CV296" s="389">
        <f t="shared" si="226"/>
        <v>1120000</v>
      </c>
      <c r="CW296" s="55">
        <v>0</v>
      </c>
      <c r="CX296" s="389">
        <f t="shared" si="227"/>
        <v>81719782.216000006</v>
      </c>
      <c r="CY296" s="389">
        <f t="shared" si="228"/>
        <v>72912168.215999991</v>
      </c>
      <c r="CZ296" s="389">
        <f t="shared" si="229"/>
        <v>16769798.689679999</v>
      </c>
      <c r="DA296" s="389">
        <f t="shared" si="230"/>
        <v>98489580.905680001</v>
      </c>
      <c r="DB296" s="389">
        <f t="shared" si="231"/>
        <v>100800</v>
      </c>
      <c r="DC296" s="389">
        <f t="shared" si="232"/>
        <v>98590380.905680001</v>
      </c>
      <c r="DD296" s="394">
        <v>0</v>
      </c>
      <c r="DE296" s="389">
        <f t="shared" si="233"/>
        <v>8171978.2216000007</v>
      </c>
      <c r="DF296" s="389">
        <f t="shared" si="234"/>
        <v>4085989.1108000004</v>
      </c>
      <c r="DG296" s="389">
        <f t="shared" si="235"/>
        <v>86332413.573280007</v>
      </c>
      <c r="DH296" s="389">
        <f t="shared" si="236"/>
        <v>7687614</v>
      </c>
      <c r="DI296" s="389">
        <f t="shared" si="237"/>
        <v>78644799.573280007</v>
      </c>
      <c r="DJ296" s="389">
        <f t="shared" si="238"/>
        <v>0</v>
      </c>
      <c r="DL296" s="396">
        <f t="shared" si="239"/>
        <v>6638737.5</v>
      </c>
      <c r="DM296" s="396">
        <f t="shared" si="240"/>
        <v>-1979577.5</v>
      </c>
    </row>
    <row r="297" spans="1:117" s="55" customFormat="1" ht="21" x14ac:dyDescent="0.2">
      <c r="A297" s="191">
        <f t="shared" si="201"/>
        <v>2655495</v>
      </c>
      <c r="B297" s="136">
        <f>'گام اول '!B298</f>
        <v>292</v>
      </c>
      <c r="C297" s="136">
        <f>'گام اول '!C298</f>
        <v>55</v>
      </c>
      <c r="D297" s="136">
        <f>'گام اول '!D298</f>
        <v>13238</v>
      </c>
      <c r="E297" s="136" t="str">
        <f>'گام اول '!E298</f>
        <v>علی</v>
      </c>
      <c r="F297" s="136" t="str">
        <f>'گام اول '!F298</f>
        <v>لشكری</v>
      </c>
      <c r="G297" s="136" t="str">
        <f>'گام اول '!G298</f>
        <v>نگهبان</v>
      </c>
      <c r="H297" s="136" t="str">
        <f>'گام اول '!H298</f>
        <v>تهران</v>
      </c>
      <c r="I297" s="136" t="str">
        <f>'گام اول '!I298</f>
        <v>121-813-3183638-1</v>
      </c>
      <c r="J297" s="136" t="str">
        <f>'گام اول '!J298</f>
        <v>0040197931</v>
      </c>
      <c r="K297" s="136" t="str">
        <f>'گام اول '!K298</f>
        <v>0038456711</v>
      </c>
      <c r="L297" s="136" t="str">
        <f>'گام اول '!L298</f>
        <v>تهران</v>
      </c>
      <c r="M297" s="136" t="str">
        <f>'گام اول '!M298</f>
        <v>نگهبان</v>
      </c>
      <c r="N297" s="120" t="str">
        <f>'گام اول '!N298</f>
        <v>*</v>
      </c>
      <c r="O297" s="119">
        <f>'گام اول '!O298</f>
        <v>0</v>
      </c>
      <c r="P297" s="121">
        <f>'گام اول '!P298</f>
        <v>0</v>
      </c>
      <c r="Q297" s="358">
        <f>'گام اول '!Q298</f>
        <v>30</v>
      </c>
      <c r="R297" s="358">
        <f>'گام اول '!R298</f>
        <v>120</v>
      </c>
      <c r="S297" s="358">
        <f>'گام اول '!S298</f>
        <v>110</v>
      </c>
      <c r="T297" s="358">
        <f>'گام اول '!T298</f>
        <v>29.33</v>
      </c>
      <c r="U297" s="137">
        <f>'گام اول '!U298</f>
        <v>0</v>
      </c>
      <c r="V297" s="120">
        <f>'گام اول '!W298</f>
        <v>0</v>
      </c>
      <c r="W297" s="121">
        <f>'گام اول '!X298</f>
        <v>0</v>
      </c>
      <c r="X297" s="366">
        <f>'گام اول '!Y298</f>
        <v>0</v>
      </c>
      <c r="Y297" s="366">
        <f>'گام اول '!Z298</f>
        <v>0</v>
      </c>
      <c r="Z297" s="138">
        <f>'گام اول '!AA298</f>
        <v>885165</v>
      </c>
      <c r="AA297" s="138">
        <f>'گام اول '!AB298</f>
        <v>46667</v>
      </c>
      <c r="AB297" s="138">
        <f>'گام اول '!AC298</f>
        <v>931832</v>
      </c>
      <c r="AC297" s="138">
        <f>'گام اول '!AD298</f>
        <v>4500000</v>
      </c>
      <c r="AD297" s="138">
        <f>'گام اول '!AE298</f>
        <v>6000000</v>
      </c>
      <c r="AE297" s="139">
        <f>'گام اول '!AF298</f>
        <v>177895.19999999998</v>
      </c>
      <c r="AF297" s="122">
        <f>'گام اول '!AG298</f>
        <v>26554950</v>
      </c>
      <c r="AG297" s="123">
        <f>'گام اول '!AH298</f>
        <v>1400010</v>
      </c>
      <c r="AH297" s="123">
        <f>'گام اول '!AI298</f>
        <v>21347423.999999996</v>
      </c>
      <c r="AI297" s="123">
        <f>'گام اول '!AJ298</f>
        <v>0</v>
      </c>
      <c r="AJ297" s="123">
        <f>'گام اول '!AK298</f>
        <v>4500000</v>
      </c>
      <c r="AK297" s="123">
        <f>'گام اول '!AL298</f>
        <v>6000000</v>
      </c>
      <c r="AL297" s="123">
        <f>'گام اول '!AM298</f>
        <v>4892117.9999999991</v>
      </c>
      <c r="AM297" s="123">
        <f>'گام اول '!AN298</f>
        <v>5217666.2159999991</v>
      </c>
      <c r="AN297" s="123">
        <f>'گام اول '!AO298</f>
        <v>0</v>
      </c>
      <c r="AO297" s="123">
        <f>'گام اول '!AP298</f>
        <v>2800000</v>
      </c>
      <c r="AP297" s="123">
        <f>'گام اول '!AQ298</f>
        <v>0</v>
      </c>
      <c r="AQ297" s="123">
        <f>'گام اول '!AR298</f>
        <v>0</v>
      </c>
      <c r="AR297" s="123">
        <f>'گام اول '!AS298</f>
        <v>0</v>
      </c>
      <c r="AS297" s="375">
        <f>'گام اول '!AT298</f>
        <v>0</v>
      </c>
      <c r="AT297" s="368">
        <f t="shared" si="202"/>
        <v>72712168.216000006</v>
      </c>
      <c r="AU297" s="173">
        <f>'گام اول '!AV298</f>
        <v>54322316.440880008</v>
      </c>
      <c r="AV297" s="141">
        <f>'گام اول '!AW298</f>
        <v>72712168.215999991</v>
      </c>
      <c r="AW297" s="142">
        <f t="shared" si="203"/>
        <v>5089851.7751199994</v>
      </c>
      <c r="AX297" s="75">
        <f t="shared" si="204"/>
        <v>1432231.644088001</v>
      </c>
      <c r="AY297" s="142">
        <f>'گام اول '!AZ298</f>
        <v>0</v>
      </c>
      <c r="AZ297" s="142">
        <f>'گام اول '!BA298</f>
        <v>0</v>
      </c>
      <c r="BA297" s="142">
        <f>'گام اول '!BB298</f>
        <v>0</v>
      </c>
      <c r="BB297" s="142">
        <f>'گام اول '!BC298</f>
        <v>0</v>
      </c>
      <c r="BC297" s="142">
        <f>'گام اول '!BD298</f>
        <v>0</v>
      </c>
      <c r="BD297" s="142">
        <f>'گام اول '!BE298</f>
        <v>0</v>
      </c>
      <c r="BE297" s="142">
        <f>'گام اول '!BF298</f>
        <v>0</v>
      </c>
      <c r="BF297" s="143">
        <f t="shared" si="205"/>
        <v>6522083.4192080004</v>
      </c>
      <c r="BG297" s="140">
        <f t="shared" si="206"/>
        <v>66190084</v>
      </c>
      <c r="BH297" s="144">
        <f t="shared" si="207"/>
        <v>72712168.216000006</v>
      </c>
      <c r="BI297" s="127">
        <f t="shared" si="200"/>
        <v>4659160</v>
      </c>
      <c r="BJ297" s="145">
        <f t="shared" si="208"/>
        <v>2329580</v>
      </c>
      <c r="BK297" s="145">
        <f t="shared" si="209"/>
        <v>698874</v>
      </c>
      <c r="BL297" s="146">
        <f t="shared" si="210"/>
        <v>1120000</v>
      </c>
      <c r="BM297" s="379">
        <v>0</v>
      </c>
      <c r="BN297" s="147">
        <f t="shared" si="211"/>
        <v>81519782.216000006</v>
      </c>
      <c r="BO297" s="148">
        <f t="shared" si="212"/>
        <v>72712168.215999991</v>
      </c>
      <c r="BP297" s="149">
        <f t="shared" si="213"/>
        <v>16723798.689679999</v>
      </c>
      <c r="BQ297" s="150">
        <f t="shared" si="214"/>
        <v>98243580.905680001</v>
      </c>
      <c r="BR297" s="151">
        <f t="shared" si="215"/>
        <v>100800</v>
      </c>
      <c r="BS297" s="147">
        <f t="shared" si="216"/>
        <v>98344380.905680001</v>
      </c>
      <c r="BT297" s="135">
        <v>0</v>
      </c>
      <c r="BU297" s="148">
        <f t="shared" si="217"/>
        <v>8151978.2216000007</v>
      </c>
      <c r="BV297" s="152">
        <f t="shared" si="218"/>
        <v>4075989.1108000004</v>
      </c>
      <c r="BW297" s="133">
        <f t="shared" si="219"/>
        <v>86116413.573280007</v>
      </c>
      <c r="BX297" s="147">
        <f t="shared" si="220"/>
        <v>7687614</v>
      </c>
      <c r="BY297" s="134">
        <f t="shared" si="221"/>
        <v>78428799.573280007</v>
      </c>
      <c r="CD297" s="388">
        <f>'گام اول '!AU298</f>
        <v>72712168.216000006</v>
      </c>
      <c r="CE297" s="389">
        <f>'گام اول '!AV298</f>
        <v>54322316.440880008</v>
      </c>
      <c r="CF297" s="389">
        <f>'گام اول '!AW298</f>
        <v>72712168.215999991</v>
      </c>
      <c r="CG297" s="389">
        <f>'گام اول '!AX298</f>
        <v>5089851.7751199994</v>
      </c>
      <c r="CH297" s="389">
        <f>'گام اول '!AY298</f>
        <v>1432231.644088001</v>
      </c>
      <c r="CI297" s="389">
        <f>'گام اول '!AZ298</f>
        <v>0</v>
      </c>
      <c r="CJ297" s="389">
        <f>'گام اول '!BA298</f>
        <v>0</v>
      </c>
      <c r="CK297" s="389">
        <f>'گام اول '!BB298</f>
        <v>0</v>
      </c>
      <c r="CL297" s="389">
        <f>'گام اول '!BC298</f>
        <v>0</v>
      </c>
      <c r="CM297" s="389">
        <f>'گام اول '!BD298</f>
        <v>0</v>
      </c>
      <c r="CN297" s="389">
        <f>'گام اول '!BE298</f>
        <v>0</v>
      </c>
      <c r="CO297" s="389">
        <f>'گام اول '!BF298</f>
        <v>0</v>
      </c>
      <c r="CP297" s="389">
        <f>'گام اول '!BG298</f>
        <v>6522083.4192080004</v>
      </c>
      <c r="CQ297" s="389">
        <f>'گام اول '!BH298</f>
        <v>66190084</v>
      </c>
      <c r="CR297" s="389">
        <f t="shared" si="222"/>
        <v>72712168.216000006</v>
      </c>
      <c r="CS297" s="55">
        <f t="shared" si="223"/>
        <v>4659160</v>
      </c>
      <c r="CT297" s="388">
        <f t="shared" si="224"/>
        <v>2329580</v>
      </c>
      <c r="CU297" s="389">
        <f t="shared" si="225"/>
        <v>698874</v>
      </c>
      <c r="CV297" s="389">
        <f t="shared" si="226"/>
        <v>1120000</v>
      </c>
      <c r="CW297" s="55">
        <v>0</v>
      </c>
      <c r="CX297" s="389">
        <f t="shared" si="227"/>
        <v>81519782.216000006</v>
      </c>
      <c r="CY297" s="389">
        <f t="shared" si="228"/>
        <v>72712168.215999991</v>
      </c>
      <c r="CZ297" s="389">
        <f t="shared" si="229"/>
        <v>16723798.689679999</v>
      </c>
      <c r="DA297" s="389">
        <f t="shared" si="230"/>
        <v>98243580.905680001</v>
      </c>
      <c r="DB297" s="389">
        <f t="shared" si="231"/>
        <v>100800</v>
      </c>
      <c r="DC297" s="389">
        <f t="shared" si="232"/>
        <v>98344380.905680001</v>
      </c>
      <c r="DD297" s="394">
        <v>0</v>
      </c>
      <c r="DE297" s="389">
        <f t="shared" si="233"/>
        <v>8151978.2216000007</v>
      </c>
      <c r="DF297" s="389">
        <f t="shared" si="234"/>
        <v>4075989.1108000004</v>
      </c>
      <c r="DG297" s="389">
        <f t="shared" si="235"/>
        <v>86116413.573280007</v>
      </c>
      <c r="DH297" s="389">
        <f t="shared" si="236"/>
        <v>7687614</v>
      </c>
      <c r="DI297" s="389">
        <f t="shared" si="237"/>
        <v>78428799.573280007</v>
      </c>
      <c r="DJ297" s="389">
        <f t="shared" si="238"/>
        <v>0</v>
      </c>
      <c r="DL297" s="396">
        <f t="shared" si="239"/>
        <v>6638737.5</v>
      </c>
      <c r="DM297" s="396">
        <f t="shared" si="240"/>
        <v>-1979577.5</v>
      </c>
    </row>
    <row r="298" spans="1:117" s="55" customFormat="1" ht="21" x14ac:dyDescent="0.2">
      <c r="A298" s="191">
        <f t="shared" si="201"/>
        <v>2655495</v>
      </c>
      <c r="B298" s="136">
        <f>'گام اول '!B299</f>
        <v>293</v>
      </c>
      <c r="C298" s="136">
        <f>'گام اول '!C299</f>
        <v>56</v>
      </c>
      <c r="D298" s="136">
        <f>'گام اول '!D299</f>
        <v>13263</v>
      </c>
      <c r="E298" s="136" t="str">
        <f>'گام اول '!E299</f>
        <v xml:space="preserve">محمد </v>
      </c>
      <c r="F298" s="136" t="str">
        <f>'گام اول '!F299</f>
        <v>ایسوندی</v>
      </c>
      <c r="G298" s="136" t="str">
        <f>'گام اول '!G299</f>
        <v>نگهبان</v>
      </c>
      <c r="H298" s="136" t="str">
        <f>'گام اول '!H299</f>
        <v>تهران</v>
      </c>
      <c r="I298" s="136" t="str">
        <f>'گام اول '!I299</f>
        <v>121-12-6296351-1</v>
      </c>
      <c r="J298" s="136" t="str">
        <f>'گام اول '!J299</f>
        <v>4849660266</v>
      </c>
      <c r="K298" s="136" t="str">
        <f>'گام اول '!K299</f>
        <v>0058863490</v>
      </c>
      <c r="L298" s="136" t="str">
        <f>'گام اول '!L299</f>
        <v>تهران</v>
      </c>
      <c r="M298" s="136" t="str">
        <f>'گام اول '!M299</f>
        <v>نگهبان</v>
      </c>
      <c r="N298" s="120">
        <f>'گام اول '!N299</f>
        <v>0</v>
      </c>
      <c r="O298" s="119">
        <f>'گام اول '!O299</f>
        <v>0</v>
      </c>
      <c r="P298" s="121" t="str">
        <f>'گام اول '!P299</f>
        <v>*</v>
      </c>
      <c r="Q298" s="358">
        <f>'گام اول '!Q299</f>
        <v>30</v>
      </c>
      <c r="R298" s="358">
        <f>'گام اول '!R299</f>
        <v>120</v>
      </c>
      <c r="S298" s="358">
        <f>'گام اول '!S299</f>
        <v>220</v>
      </c>
      <c r="T298" s="358">
        <f>'گام اول '!T299</f>
        <v>29.33</v>
      </c>
      <c r="U298" s="137">
        <f>'گام اول '!U299</f>
        <v>0</v>
      </c>
      <c r="V298" s="120">
        <f>'گام اول '!W299</f>
        <v>0</v>
      </c>
      <c r="W298" s="121">
        <f>'گام اول '!X299</f>
        <v>0</v>
      </c>
      <c r="X298" s="366">
        <f>'گام اول '!Y299</f>
        <v>2</v>
      </c>
      <c r="Y298" s="366">
        <f>'گام اول '!Z299</f>
        <v>2</v>
      </c>
      <c r="Z298" s="138">
        <f>'گام اول '!AA299</f>
        <v>885165</v>
      </c>
      <c r="AA298" s="138">
        <f>'گام اول '!AB299</f>
        <v>46667</v>
      </c>
      <c r="AB298" s="138">
        <f>'گام اول '!AC299</f>
        <v>931832</v>
      </c>
      <c r="AC298" s="138">
        <f>'گام اول '!AD299</f>
        <v>4500000</v>
      </c>
      <c r="AD298" s="138">
        <f>'گام اول '!AE299</f>
        <v>6000000</v>
      </c>
      <c r="AE298" s="139">
        <f>'گام اول '!AF299</f>
        <v>177895.19999999998</v>
      </c>
      <c r="AF298" s="122">
        <f>'گام اول '!AG299</f>
        <v>26554950</v>
      </c>
      <c r="AG298" s="123">
        <f>'گام اول '!AH299</f>
        <v>1400010</v>
      </c>
      <c r="AH298" s="123">
        <f>'گام اول '!AI299</f>
        <v>21347423.999999996</v>
      </c>
      <c r="AI298" s="123">
        <f>'گام اول '!AJ299</f>
        <v>5310990</v>
      </c>
      <c r="AJ298" s="123">
        <f>'گام اول '!AK299</f>
        <v>4500000</v>
      </c>
      <c r="AK298" s="123">
        <f>'گام اول '!AL299</f>
        <v>6000000</v>
      </c>
      <c r="AL298" s="123">
        <f>'گام اول '!AM299</f>
        <v>9784235.9999999981</v>
      </c>
      <c r="AM298" s="123">
        <f>'گام اول '!AN299</f>
        <v>5217666.2159999991</v>
      </c>
      <c r="AN298" s="123">
        <f>'گام اول '!AO299</f>
        <v>0</v>
      </c>
      <c r="AO298" s="123">
        <f>'گام اول '!AP299</f>
        <v>5000000</v>
      </c>
      <c r="AP298" s="123">
        <f>'گام اول '!AQ299</f>
        <v>0</v>
      </c>
      <c r="AQ298" s="123">
        <f>'گام اول '!AR299</f>
        <v>0</v>
      </c>
      <c r="AR298" s="123">
        <f>'گام اول '!AS299</f>
        <v>0</v>
      </c>
      <c r="AS298" s="375">
        <f>'گام اول '!AT299</f>
        <v>0</v>
      </c>
      <c r="AT298" s="368">
        <f t="shared" si="202"/>
        <v>85115276.216000006</v>
      </c>
      <c r="AU298" s="173">
        <f>'گام اول '!AV299</f>
        <v>58717986.18088001</v>
      </c>
      <c r="AV298" s="141">
        <f>'گام اول '!AW299</f>
        <v>79804286.215999991</v>
      </c>
      <c r="AW298" s="142">
        <f t="shared" si="203"/>
        <v>5586300.0351200001</v>
      </c>
      <c r="AX298" s="75">
        <f t="shared" si="204"/>
        <v>1871798.6180880012</v>
      </c>
      <c r="AY298" s="142">
        <f>'گام اول '!AZ299</f>
        <v>0</v>
      </c>
      <c r="AZ298" s="142">
        <f>'گام اول '!BA299</f>
        <v>0</v>
      </c>
      <c r="BA298" s="142">
        <f>'گام اول '!BB299</f>
        <v>0</v>
      </c>
      <c r="BB298" s="142">
        <f>'گام اول '!BC299</f>
        <v>0</v>
      </c>
      <c r="BC298" s="142">
        <f>'گام اول '!BD299</f>
        <v>0</v>
      </c>
      <c r="BD298" s="142">
        <f>'گام اول '!BE299</f>
        <v>0</v>
      </c>
      <c r="BE298" s="142">
        <f>'گام اول '!BF299</f>
        <v>0</v>
      </c>
      <c r="BF298" s="143">
        <f t="shared" si="205"/>
        <v>7458098.6532080015</v>
      </c>
      <c r="BG298" s="140">
        <f t="shared" si="206"/>
        <v>77657177</v>
      </c>
      <c r="BH298" s="144">
        <f t="shared" si="207"/>
        <v>85115276.216000006</v>
      </c>
      <c r="BI298" s="127">
        <f t="shared" si="200"/>
        <v>4659160</v>
      </c>
      <c r="BJ298" s="145">
        <f t="shared" si="208"/>
        <v>2329580</v>
      </c>
      <c r="BK298" s="145">
        <f t="shared" si="209"/>
        <v>698874</v>
      </c>
      <c r="BL298" s="146">
        <f t="shared" si="210"/>
        <v>1120000</v>
      </c>
      <c r="BM298" s="379">
        <v>0</v>
      </c>
      <c r="BN298" s="147">
        <f t="shared" si="211"/>
        <v>93922890.216000006</v>
      </c>
      <c r="BO298" s="148">
        <f t="shared" si="212"/>
        <v>79804286.215999991</v>
      </c>
      <c r="BP298" s="149">
        <f t="shared" si="213"/>
        <v>18354985.82968</v>
      </c>
      <c r="BQ298" s="150">
        <f t="shared" si="214"/>
        <v>112277876.04568</v>
      </c>
      <c r="BR298" s="151">
        <f t="shared" si="215"/>
        <v>100800</v>
      </c>
      <c r="BS298" s="147">
        <f t="shared" si="216"/>
        <v>112378676.04568</v>
      </c>
      <c r="BT298" s="135">
        <v>0</v>
      </c>
      <c r="BU298" s="148">
        <f t="shared" si="217"/>
        <v>9392289.0216000006</v>
      </c>
      <c r="BV298" s="152">
        <f t="shared" si="218"/>
        <v>4696144.5108000003</v>
      </c>
      <c r="BW298" s="133">
        <f t="shared" si="219"/>
        <v>98290242.513280004</v>
      </c>
      <c r="BX298" s="147">
        <f t="shared" si="220"/>
        <v>7687614</v>
      </c>
      <c r="BY298" s="134">
        <f t="shared" si="221"/>
        <v>90602628.513280004</v>
      </c>
      <c r="CD298" s="388">
        <f>'گام اول '!AU299</f>
        <v>85115276.216000006</v>
      </c>
      <c r="CE298" s="389">
        <f>'گام اول '!AV299</f>
        <v>58717986.18088001</v>
      </c>
      <c r="CF298" s="389">
        <f>'گام اول '!AW299</f>
        <v>79804286.215999991</v>
      </c>
      <c r="CG298" s="389">
        <f>'گام اول '!AX299</f>
        <v>5586300.0351200001</v>
      </c>
      <c r="CH298" s="389">
        <f>'گام اول '!AY299</f>
        <v>1871798.6180880012</v>
      </c>
      <c r="CI298" s="389">
        <f>'گام اول '!AZ299</f>
        <v>0</v>
      </c>
      <c r="CJ298" s="389">
        <f>'گام اول '!BA299</f>
        <v>0</v>
      </c>
      <c r="CK298" s="389">
        <f>'گام اول '!BB299</f>
        <v>0</v>
      </c>
      <c r="CL298" s="389">
        <f>'گام اول '!BC299</f>
        <v>0</v>
      </c>
      <c r="CM298" s="389">
        <f>'گام اول '!BD299</f>
        <v>0</v>
      </c>
      <c r="CN298" s="389">
        <f>'گام اول '!BE299</f>
        <v>0</v>
      </c>
      <c r="CO298" s="389">
        <f>'گام اول '!BF299</f>
        <v>0</v>
      </c>
      <c r="CP298" s="389">
        <f>'گام اول '!BG299</f>
        <v>7458098.6532080015</v>
      </c>
      <c r="CQ298" s="389">
        <f>'گام اول '!BH299</f>
        <v>77657177</v>
      </c>
      <c r="CR298" s="389">
        <f t="shared" si="222"/>
        <v>85115276.216000006</v>
      </c>
      <c r="CS298" s="55">
        <f t="shared" si="223"/>
        <v>4659160</v>
      </c>
      <c r="CT298" s="388">
        <f t="shared" si="224"/>
        <v>2329580</v>
      </c>
      <c r="CU298" s="389">
        <f t="shared" si="225"/>
        <v>698874</v>
      </c>
      <c r="CV298" s="389">
        <f t="shared" si="226"/>
        <v>1120000</v>
      </c>
      <c r="CW298" s="55">
        <v>0</v>
      </c>
      <c r="CX298" s="389">
        <f t="shared" si="227"/>
        <v>93922890.216000006</v>
      </c>
      <c r="CY298" s="389">
        <f t="shared" si="228"/>
        <v>79804286.215999991</v>
      </c>
      <c r="CZ298" s="389">
        <f t="shared" si="229"/>
        <v>18354985.82968</v>
      </c>
      <c r="DA298" s="389">
        <f t="shared" si="230"/>
        <v>112277876.04568</v>
      </c>
      <c r="DB298" s="389">
        <f t="shared" si="231"/>
        <v>100800</v>
      </c>
      <c r="DC298" s="389">
        <f t="shared" si="232"/>
        <v>112378676.04568</v>
      </c>
      <c r="DD298" s="394">
        <v>0</v>
      </c>
      <c r="DE298" s="389">
        <f t="shared" si="233"/>
        <v>9392289.0216000006</v>
      </c>
      <c r="DF298" s="389">
        <f t="shared" si="234"/>
        <v>4696144.5108000003</v>
      </c>
      <c r="DG298" s="389">
        <f t="shared" si="235"/>
        <v>98290242.513280004</v>
      </c>
      <c r="DH298" s="389">
        <f t="shared" si="236"/>
        <v>7687614</v>
      </c>
      <c r="DI298" s="389">
        <f t="shared" si="237"/>
        <v>90602628.513280004</v>
      </c>
      <c r="DJ298" s="389">
        <f t="shared" si="238"/>
        <v>0</v>
      </c>
      <c r="DL298" s="396">
        <f t="shared" si="239"/>
        <v>6638737.5</v>
      </c>
      <c r="DM298" s="396">
        <f t="shared" si="240"/>
        <v>-1979577.5</v>
      </c>
    </row>
    <row r="299" spans="1:117" s="55" customFormat="1" ht="21" x14ac:dyDescent="0.2">
      <c r="A299" s="191">
        <f t="shared" si="201"/>
        <v>2655495</v>
      </c>
      <c r="B299" s="136">
        <f>'گام اول '!B300</f>
        <v>294</v>
      </c>
      <c r="C299" s="136">
        <f>'گام اول '!C300</f>
        <v>57</v>
      </c>
      <c r="D299" s="136">
        <f>'گام اول '!D300</f>
        <v>13297</v>
      </c>
      <c r="E299" s="136" t="str">
        <f>'گام اول '!E300</f>
        <v xml:space="preserve">مهدی </v>
      </c>
      <c r="F299" s="136" t="str">
        <f>'گام اول '!F300</f>
        <v>برومند ثابت</v>
      </c>
      <c r="G299" s="136" t="str">
        <f>'گام اول '!G300</f>
        <v>نگهبان</v>
      </c>
      <c r="H299" s="136" t="str">
        <f>'گام اول '!H300</f>
        <v>تهران</v>
      </c>
      <c r="I299" s="136" t="str">
        <f>'گام اول '!I300</f>
        <v>121-813-3198555-1</v>
      </c>
      <c r="J299" s="136" t="str">
        <f>'گام اول '!J300</f>
        <v>0016765281</v>
      </c>
      <c r="K299" s="136" t="str">
        <f>'گام اول '!K300</f>
        <v>0019182834</v>
      </c>
      <c r="L299" s="136" t="str">
        <f>'گام اول '!L300</f>
        <v>تهران</v>
      </c>
      <c r="M299" s="136" t="str">
        <f>'گام اول '!M300</f>
        <v>نگهبان</v>
      </c>
      <c r="N299" s="120" t="str">
        <f>'گام اول '!N300</f>
        <v>*</v>
      </c>
      <c r="O299" s="119">
        <f>'گام اول '!O300</f>
        <v>0</v>
      </c>
      <c r="P299" s="121">
        <f>'گام اول '!P300</f>
        <v>0</v>
      </c>
      <c r="Q299" s="358">
        <f>'گام اول '!Q300</f>
        <v>30</v>
      </c>
      <c r="R299" s="358">
        <f>'گام اول '!R300</f>
        <v>120</v>
      </c>
      <c r="S299" s="358">
        <f>'گام اول '!S300</f>
        <v>110</v>
      </c>
      <c r="T299" s="358">
        <f>'گام اول '!T300</f>
        <v>29.33</v>
      </c>
      <c r="U299" s="137">
        <f>'گام اول '!U300</f>
        <v>0</v>
      </c>
      <c r="V299" s="120">
        <f>'گام اول '!W300</f>
        <v>0</v>
      </c>
      <c r="W299" s="121">
        <f>'گام اول '!X300</f>
        <v>0</v>
      </c>
      <c r="X299" s="366">
        <f>'گام اول '!Y300</f>
        <v>1</v>
      </c>
      <c r="Y299" s="366">
        <f>'گام اول '!Z300</f>
        <v>1</v>
      </c>
      <c r="Z299" s="138">
        <f>'گام اول '!AA300</f>
        <v>885165</v>
      </c>
      <c r="AA299" s="138">
        <f>'گام اول '!AB300</f>
        <v>46667</v>
      </c>
      <c r="AB299" s="138">
        <f>'گام اول '!AC300</f>
        <v>931832</v>
      </c>
      <c r="AC299" s="138">
        <f>'گام اول '!AD300</f>
        <v>4500000</v>
      </c>
      <c r="AD299" s="138">
        <f>'گام اول '!AE300</f>
        <v>6000000</v>
      </c>
      <c r="AE299" s="139">
        <f>'گام اول '!AF300</f>
        <v>177895.19999999998</v>
      </c>
      <c r="AF299" s="122">
        <f>'گام اول '!AG300</f>
        <v>26554950</v>
      </c>
      <c r="AG299" s="123">
        <f>'گام اول '!AH300</f>
        <v>1400010</v>
      </c>
      <c r="AH299" s="123">
        <f>'گام اول '!AI300</f>
        <v>21347423.999999996</v>
      </c>
      <c r="AI299" s="123">
        <f>'گام اول '!AJ300</f>
        <v>2655495</v>
      </c>
      <c r="AJ299" s="123">
        <f>'گام اول '!AK300</f>
        <v>4500000</v>
      </c>
      <c r="AK299" s="123">
        <f>'گام اول '!AL300</f>
        <v>6000000</v>
      </c>
      <c r="AL299" s="123">
        <f>'گام اول '!AM300</f>
        <v>4892117.9999999991</v>
      </c>
      <c r="AM299" s="123">
        <f>'گام اول '!AN300</f>
        <v>5217666.2159999991</v>
      </c>
      <c r="AN299" s="123">
        <f>'گام اول '!AO300</f>
        <v>0</v>
      </c>
      <c r="AO299" s="123">
        <f>'گام اول '!AP300</f>
        <v>3000000</v>
      </c>
      <c r="AP299" s="123">
        <f>'گام اول '!AQ300</f>
        <v>0</v>
      </c>
      <c r="AQ299" s="123">
        <f>'گام اول '!AR300</f>
        <v>0</v>
      </c>
      <c r="AR299" s="123">
        <f>'گام اول '!AS300</f>
        <v>0</v>
      </c>
      <c r="AS299" s="375">
        <f>'گام اول '!AT300</f>
        <v>0</v>
      </c>
      <c r="AT299" s="368">
        <f t="shared" si="202"/>
        <v>75567663.216000006</v>
      </c>
      <c r="AU299" s="173">
        <f>'گام اول '!AV300</f>
        <v>54308316.440880008</v>
      </c>
      <c r="AV299" s="141">
        <f>'گام اول '!AW300</f>
        <v>72912168.215999991</v>
      </c>
      <c r="AW299" s="142">
        <f t="shared" si="203"/>
        <v>5103851.7751199994</v>
      </c>
      <c r="AX299" s="75">
        <f t="shared" si="204"/>
        <v>1430831.644088001</v>
      </c>
      <c r="AY299" s="142">
        <f>'گام اول '!AZ300</f>
        <v>0</v>
      </c>
      <c r="AZ299" s="142">
        <f>'گام اول '!BA300</f>
        <v>0</v>
      </c>
      <c r="BA299" s="142">
        <f>'گام اول '!BB300</f>
        <v>0</v>
      </c>
      <c r="BB299" s="142">
        <f>'گام اول '!BC300</f>
        <v>0</v>
      </c>
      <c r="BC299" s="142">
        <f>'گام اول '!BD300</f>
        <v>0</v>
      </c>
      <c r="BD299" s="142">
        <f>'گام اول '!BE300</f>
        <v>0</v>
      </c>
      <c r="BE299" s="142">
        <f>'گام اول '!BF300</f>
        <v>0</v>
      </c>
      <c r="BF299" s="143">
        <f t="shared" si="205"/>
        <v>6534683.4192080004</v>
      </c>
      <c r="BG299" s="140">
        <f t="shared" si="206"/>
        <v>69032979</v>
      </c>
      <c r="BH299" s="144">
        <f t="shared" si="207"/>
        <v>75567663.216000006</v>
      </c>
      <c r="BI299" s="127">
        <f t="shared" si="200"/>
        <v>4659160</v>
      </c>
      <c r="BJ299" s="145">
        <f t="shared" si="208"/>
        <v>2329580</v>
      </c>
      <c r="BK299" s="145">
        <f t="shared" si="209"/>
        <v>698874</v>
      </c>
      <c r="BL299" s="146">
        <f t="shared" si="210"/>
        <v>1120000</v>
      </c>
      <c r="BM299" s="379">
        <v>0</v>
      </c>
      <c r="BN299" s="147">
        <f t="shared" si="211"/>
        <v>84375277.216000006</v>
      </c>
      <c r="BO299" s="148">
        <f t="shared" si="212"/>
        <v>72912168.215999991</v>
      </c>
      <c r="BP299" s="149">
        <f t="shared" si="213"/>
        <v>16769798.689679999</v>
      </c>
      <c r="BQ299" s="150">
        <f t="shared" si="214"/>
        <v>101145075.90568</v>
      </c>
      <c r="BR299" s="151">
        <f t="shared" si="215"/>
        <v>100800</v>
      </c>
      <c r="BS299" s="147">
        <f t="shared" si="216"/>
        <v>101245875.90568</v>
      </c>
      <c r="BT299" s="135">
        <v>0</v>
      </c>
      <c r="BU299" s="148">
        <f t="shared" si="217"/>
        <v>8437527.7216000017</v>
      </c>
      <c r="BV299" s="152">
        <f t="shared" si="218"/>
        <v>4218763.8608000008</v>
      </c>
      <c r="BW299" s="133">
        <f t="shared" si="219"/>
        <v>88589584.323280007</v>
      </c>
      <c r="BX299" s="147">
        <f t="shared" si="220"/>
        <v>7687614</v>
      </c>
      <c r="BY299" s="134">
        <f t="shared" si="221"/>
        <v>80901970.323280007</v>
      </c>
      <c r="CD299" s="388">
        <f>'گام اول '!AU300</f>
        <v>75567663.216000006</v>
      </c>
      <c r="CE299" s="389">
        <f>'گام اول '!AV300</f>
        <v>54308316.440880008</v>
      </c>
      <c r="CF299" s="389">
        <f>'گام اول '!AW300</f>
        <v>72912168.215999991</v>
      </c>
      <c r="CG299" s="389">
        <f>'گام اول '!AX300</f>
        <v>5103851.7751199994</v>
      </c>
      <c r="CH299" s="389">
        <f>'گام اول '!AY300</f>
        <v>1430831.644088001</v>
      </c>
      <c r="CI299" s="389">
        <f>'گام اول '!AZ300</f>
        <v>0</v>
      </c>
      <c r="CJ299" s="389">
        <f>'گام اول '!BA300</f>
        <v>0</v>
      </c>
      <c r="CK299" s="389">
        <f>'گام اول '!BB300</f>
        <v>0</v>
      </c>
      <c r="CL299" s="389">
        <f>'گام اول '!BC300</f>
        <v>0</v>
      </c>
      <c r="CM299" s="389">
        <f>'گام اول '!BD300</f>
        <v>0</v>
      </c>
      <c r="CN299" s="389">
        <f>'گام اول '!BE300</f>
        <v>0</v>
      </c>
      <c r="CO299" s="389">
        <f>'گام اول '!BF300</f>
        <v>0</v>
      </c>
      <c r="CP299" s="389">
        <f>'گام اول '!BG300</f>
        <v>6534683.4192080004</v>
      </c>
      <c r="CQ299" s="389">
        <f>'گام اول '!BH300</f>
        <v>69032979</v>
      </c>
      <c r="CR299" s="389">
        <f t="shared" si="222"/>
        <v>75567663.216000006</v>
      </c>
      <c r="CS299" s="55">
        <f t="shared" si="223"/>
        <v>4659160</v>
      </c>
      <c r="CT299" s="388">
        <f t="shared" si="224"/>
        <v>2329580</v>
      </c>
      <c r="CU299" s="389">
        <f t="shared" si="225"/>
        <v>698874</v>
      </c>
      <c r="CV299" s="389">
        <f t="shared" si="226"/>
        <v>1120000</v>
      </c>
      <c r="CW299" s="55">
        <v>0</v>
      </c>
      <c r="CX299" s="389">
        <f t="shared" si="227"/>
        <v>84375277.216000006</v>
      </c>
      <c r="CY299" s="389">
        <f t="shared" si="228"/>
        <v>72912168.215999991</v>
      </c>
      <c r="CZ299" s="389">
        <f t="shared" si="229"/>
        <v>16769798.689679999</v>
      </c>
      <c r="DA299" s="389">
        <f t="shared" si="230"/>
        <v>101145075.90568</v>
      </c>
      <c r="DB299" s="389">
        <f t="shared" si="231"/>
        <v>100800</v>
      </c>
      <c r="DC299" s="389">
        <f t="shared" si="232"/>
        <v>101245875.90568</v>
      </c>
      <c r="DD299" s="394">
        <v>0</v>
      </c>
      <c r="DE299" s="389">
        <f t="shared" si="233"/>
        <v>8437527.7216000017</v>
      </c>
      <c r="DF299" s="389">
        <f t="shared" si="234"/>
        <v>4218763.8608000008</v>
      </c>
      <c r="DG299" s="389">
        <f t="shared" si="235"/>
        <v>88589584.323280007</v>
      </c>
      <c r="DH299" s="389">
        <f t="shared" si="236"/>
        <v>7687614</v>
      </c>
      <c r="DI299" s="389">
        <f t="shared" si="237"/>
        <v>80901970.323280007</v>
      </c>
      <c r="DJ299" s="389">
        <f t="shared" si="238"/>
        <v>0</v>
      </c>
      <c r="DL299" s="396">
        <f t="shared" si="239"/>
        <v>6638737.5</v>
      </c>
      <c r="DM299" s="396">
        <f t="shared" si="240"/>
        <v>-1979577.5</v>
      </c>
    </row>
    <row r="300" spans="1:117" s="55" customFormat="1" ht="21" x14ac:dyDescent="0.2">
      <c r="A300" s="191">
        <f t="shared" si="201"/>
        <v>2655495</v>
      </c>
      <c r="B300" s="136">
        <f>'گام اول '!B301</f>
        <v>295</v>
      </c>
      <c r="C300" s="136">
        <f>'گام اول '!C301</f>
        <v>58</v>
      </c>
      <c r="D300" s="136">
        <f>'گام اول '!D301</f>
        <v>13353</v>
      </c>
      <c r="E300" s="136" t="str">
        <f>'گام اول '!E301</f>
        <v>مرتضی</v>
      </c>
      <c r="F300" s="136" t="str">
        <f>'گام اول '!F301</f>
        <v>بختیاری</v>
      </c>
      <c r="G300" s="136" t="str">
        <f>'گام اول '!G301</f>
        <v>نگهبان</v>
      </c>
      <c r="H300" s="136" t="str">
        <f>'گام اول '!H301</f>
        <v>تهران</v>
      </c>
      <c r="I300" s="136" t="str">
        <f>'گام اول '!I301</f>
        <v>396-813-2294172-1</v>
      </c>
      <c r="J300" s="136" t="str">
        <f>'گام اول '!J301</f>
        <v>0069572879</v>
      </c>
      <c r="K300" s="136" t="str">
        <f>'گام اول '!K301</f>
        <v>0014620321</v>
      </c>
      <c r="L300" s="136" t="str">
        <f>'گام اول '!L301</f>
        <v>تهران</v>
      </c>
      <c r="M300" s="136" t="str">
        <f>'گام اول '!M301</f>
        <v>نگهبان</v>
      </c>
      <c r="N300" s="120" t="str">
        <f>'گام اول '!N301</f>
        <v>*</v>
      </c>
      <c r="O300" s="119">
        <f>'گام اول '!O301</f>
        <v>0</v>
      </c>
      <c r="P300" s="121">
        <f>'گام اول '!P301</f>
        <v>0</v>
      </c>
      <c r="Q300" s="358">
        <f>'گام اول '!Q301</f>
        <v>30</v>
      </c>
      <c r="R300" s="358">
        <f>'گام اول '!R301</f>
        <v>120</v>
      </c>
      <c r="S300" s="358">
        <f>'گام اول '!S301</f>
        <v>110</v>
      </c>
      <c r="T300" s="358">
        <f>'گام اول '!T301</f>
        <v>29.33</v>
      </c>
      <c r="U300" s="137">
        <f>'گام اول '!U301</f>
        <v>0</v>
      </c>
      <c r="V300" s="120">
        <f>'گام اول '!W301</f>
        <v>0</v>
      </c>
      <c r="W300" s="121">
        <f>'گام اول '!X301</f>
        <v>0</v>
      </c>
      <c r="X300" s="366">
        <f>'گام اول '!Y301</f>
        <v>2</v>
      </c>
      <c r="Y300" s="366">
        <f>'گام اول '!Z301</f>
        <v>2</v>
      </c>
      <c r="Z300" s="138">
        <f>'گام اول '!AA301</f>
        <v>885165</v>
      </c>
      <c r="AA300" s="138">
        <f>'گام اول '!AB301</f>
        <v>46667</v>
      </c>
      <c r="AB300" s="138">
        <f>'گام اول '!AC301</f>
        <v>931832</v>
      </c>
      <c r="AC300" s="138">
        <f>'گام اول '!AD301</f>
        <v>4500000</v>
      </c>
      <c r="AD300" s="138">
        <f>'گام اول '!AE301</f>
        <v>6000000</v>
      </c>
      <c r="AE300" s="139">
        <f>'گام اول '!AF301</f>
        <v>177895.19999999998</v>
      </c>
      <c r="AF300" s="122">
        <f>'گام اول '!AG301</f>
        <v>26554950</v>
      </c>
      <c r="AG300" s="123">
        <f>'گام اول '!AH301</f>
        <v>1400010</v>
      </c>
      <c r="AH300" s="123">
        <f>'گام اول '!AI301</f>
        <v>21347423.999999996</v>
      </c>
      <c r="AI300" s="123">
        <f>'گام اول '!AJ301</f>
        <v>5310990</v>
      </c>
      <c r="AJ300" s="123">
        <f>'گام اول '!AK301</f>
        <v>4500000</v>
      </c>
      <c r="AK300" s="123">
        <f>'گام اول '!AL301</f>
        <v>6000000</v>
      </c>
      <c r="AL300" s="123">
        <f>'گام اول '!AM301</f>
        <v>4892117.9999999991</v>
      </c>
      <c r="AM300" s="123">
        <f>'گام اول '!AN301</f>
        <v>5217666.2159999991</v>
      </c>
      <c r="AN300" s="123">
        <f>'گام اول '!AO301</f>
        <v>0</v>
      </c>
      <c r="AO300" s="123">
        <f>'گام اول '!AP301</f>
        <v>3000000</v>
      </c>
      <c r="AP300" s="123">
        <f>'گام اول '!AQ301</f>
        <v>0</v>
      </c>
      <c r="AQ300" s="123">
        <f>'گام اول '!AR301</f>
        <v>0</v>
      </c>
      <c r="AR300" s="123">
        <f>'گام اول '!AS301</f>
        <v>0</v>
      </c>
      <c r="AS300" s="375">
        <f>'گام اول '!AT301</f>
        <v>0</v>
      </c>
      <c r="AT300" s="368">
        <f t="shared" si="202"/>
        <v>78223158.216000006</v>
      </c>
      <c r="AU300" s="173">
        <f>'گام اول '!AV301</f>
        <v>54308316.440880008</v>
      </c>
      <c r="AV300" s="141">
        <f>'گام اول '!AW301</f>
        <v>72912168.215999991</v>
      </c>
      <c r="AW300" s="142">
        <f t="shared" si="203"/>
        <v>5103851.7751199994</v>
      </c>
      <c r="AX300" s="75">
        <f t="shared" si="204"/>
        <v>1430831.644088001</v>
      </c>
      <c r="AY300" s="142">
        <f>'گام اول '!AZ301</f>
        <v>0</v>
      </c>
      <c r="AZ300" s="142">
        <f>'گام اول '!BA301</f>
        <v>0</v>
      </c>
      <c r="BA300" s="142">
        <f>'گام اول '!BB301</f>
        <v>0</v>
      </c>
      <c r="BB300" s="142">
        <f>'گام اول '!BC301</f>
        <v>0</v>
      </c>
      <c r="BC300" s="142">
        <f>'گام اول '!BD301</f>
        <v>0</v>
      </c>
      <c r="BD300" s="142">
        <f>'گام اول '!BE301</f>
        <v>0</v>
      </c>
      <c r="BE300" s="142">
        <f>'گام اول '!BF301</f>
        <v>0</v>
      </c>
      <c r="BF300" s="143">
        <f t="shared" si="205"/>
        <v>6534683.4192080004</v>
      </c>
      <c r="BG300" s="140">
        <f t="shared" si="206"/>
        <v>71688474</v>
      </c>
      <c r="BH300" s="144">
        <f t="shared" si="207"/>
        <v>78223158.216000006</v>
      </c>
      <c r="BI300" s="127">
        <f t="shared" si="200"/>
        <v>4659160</v>
      </c>
      <c r="BJ300" s="145">
        <f t="shared" si="208"/>
        <v>2329580</v>
      </c>
      <c r="BK300" s="145">
        <f t="shared" si="209"/>
        <v>698874</v>
      </c>
      <c r="BL300" s="146">
        <f t="shared" si="210"/>
        <v>1120000</v>
      </c>
      <c r="BM300" s="379">
        <v>0</v>
      </c>
      <c r="BN300" s="147">
        <f t="shared" si="211"/>
        <v>87030772.216000006</v>
      </c>
      <c r="BO300" s="148">
        <f t="shared" si="212"/>
        <v>72912168.215999991</v>
      </c>
      <c r="BP300" s="149">
        <f t="shared" si="213"/>
        <v>16769798.689679999</v>
      </c>
      <c r="BQ300" s="150">
        <f t="shared" si="214"/>
        <v>103800570.90568</v>
      </c>
      <c r="BR300" s="151">
        <f t="shared" si="215"/>
        <v>100800</v>
      </c>
      <c r="BS300" s="147">
        <f t="shared" si="216"/>
        <v>103901370.90568</v>
      </c>
      <c r="BT300" s="135">
        <v>0</v>
      </c>
      <c r="BU300" s="148">
        <f t="shared" si="217"/>
        <v>8703077.2216000017</v>
      </c>
      <c r="BV300" s="152">
        <f t="shared" si="218"/>
        <v>4351538.6108000008</v>
      </c>
      <c r="BW300" s="133">
        <f t="shared" si="219"/>
        <v>90846755.073280007</v>
      </c>
      <c r="BX300" s="147">
        <f t="shared" si="220"/>
        <v>7687614</v>
      </c>
      <c r="BY300" s="134">
        <f t="shared" si="221"/>
        <v>83159141.073280007</v>
      </c>
      <c r="CD300" s="388">
        <f>'گام اول '!AU301</f>
        <v>78223158.216000006</v>
      </c>
      <c r="CE300" s="389">
        <f>'گام اول '!AV301</f>
        <v>54308316.440880008</v>
      </c>
      <c r="CF300" s="389">
        <f>'گام اول '!AW301</f>
        <v>72912168.215999991</v>
      </c>
      <c r="CG300" s="389">
        <f>'گام اول '!AX301</f>
        <v>5103851.7751199994</v>
      </c>
      <c r="CH300" s="389">
        <f>'گام اول '!AY301</f>
        <v>1430831.644088001</v>
      </c>
      <c r="CI300" s="389">
        <f>'گام اول '!AZ301</f>
        <v>0</v>
      </c>
      <c r="CJ300" s="389">
        <f>'گام اول '!BA301</f>
        <v>0</v>
      </c>
      <c r="CK300" s="389">
        <f>'گام اول '!BB301</f>
        <v>0</v>
      </c>
      <c r="CL300" s="389">
        <f>'گام اول '!BC301</f>
        <v>0</v>
      </c>
      <c r="CM300" s="389">
        <f>'گام اول '!BD301</f>
        <v>0</v>
      </c>
      <c r="CN300" s="389">
        <f>'گام اول '!BE301</f>
        <v>0</v>
      </c>
      <c r="CO300" s="389">
        <f>'گام اول '!BF301</f>
        <v>0</v>
      </c>
      <c r="CP300" s="389">
        <f>'گام اول '!BG301</f>
        <v>6534683.4192080004</v>
      </c>
      <c r="CQ300" s="389">
        <f>'گام اول '!BH301</f>
        <v>71688474</v>
      </c>
      <c r="CR300" s="389">
        <f t="shared" si="222"/>
        <v>78223158.216000006</v>
      </c>
      <c r="CS300" s="55">
        <f t="shared" si="223"/>
        <v>4659160</v>
      </c>
      <c r="CT300" s="388">
        <f t="shared" si="224"/>
        <v>2329580</v>
      </c>
      <c r="CU300" s="389">
        <f t="shared" si="225"/>
        <v>698874</v>
      </c>
      <c r="CV300" s="389">
        <f t="shared" si="226"/>
        <v>1120000</v>
      </c>
      <c r="CW300" s="55">
        <v>0</v>
      </c>
      <c r="CX300" s="389">
        <f t="shared" si="227"/>
        <v>87030772.216000006</v>
      </c>
      <c r="CY300" s="389">
        <f t="shared" si="228"/>
        <v>72912168.215999991</v>
      </c>
      <c r="CZ300" s="389">
        <f t="shared" si="229"/>
        <v>16769798.689679999</v>
      </c>
      <c r="DA300" s="389">
        <f t="shared" si="230"/>
        <v>103800570.90568</v>
      </c>
      <c r="DB300" s="389">
        <f t="shared" si="231"/>
        <v>100800</v>
      </c>
      <c r="DC300" s="389">
        <f t="shared" si="232"/>
        <v>103901370.90568</v>
      </c>
      <c r="DD300" s="394">
        <v>0</v>
      </c>
      <c r="DE300" s="389">
        <f t="shared" si="233"/>
        <v>8703077.2216000017</v>
      </c>
      <c r="DF300" s="389">
        <f t="shared" si="234"/>
        <v>4351538.6108000008</v>
      </c>
      <c r="DG300" s="389">
        <f t="shared" si="235"/>
        <v>90846755.073280007</v>
      </c>
      <c r="DH300" s="389">
        <f t="shared" si="236"/>
        <v>7687614</v>
      </c>
      <c r="DI300" s="389">
        <f t="shared" si="237"/>
        <v>83159141.073280007</v>
      </c>
      <c r="DJ300" s="389">
        <f t="shared" si="238"/>
        <v>0</v>
      </c>
      <c r="DL300" s="396">
        <f t="shared" si="239"/>
        <v>6638737.5</v>
      </c>
      <c r="DM300" s="396">
        <f t="shared" si="240"/>
        <v>-1979577.5</v>
      </c>
    </row>
    <row r="301" spans="1:117" s="55" customFormat="1" ht="21" x14ac:dyDescent="0.2">
      <c r="A301" s="191">
        <f t="shared" si="201"/>
        <v>2655495</v>
      </c>
      <c r="B301" s="136">
        <f>'گام اول '!B302</f>
        <v>296</v>
      </c>
      <c r="C301" s="136">
        <f>'گام اول '!C302</f>
        <v>59</v>
      </c>
      <c r="D301" s="136">
        <f>'گام اول '!D302</f>
        <v>13311</v>
      </c>
      <c r="E301" s="136" t="str">
        <f>'گام اول '!E302</f>
        <v>مازیار</v>
      </c>
      <c r="F301" s="136" t="str">
        <f>'گام اول '!F302</f>
        <v>ترک</v>
      </c>
      <c r="G301" s="136" t="str">
        <f>'گام اول '!G302</f>
        <v>نگهبان</v>
      </c>
      <c r="H301" s="136" t="str">
        <f>'گام اول '!H302</f>
        <v>تهران</v>
      </c>
      <c r="I301" s="136" t="str">
        <f>'گام اول '!I302</f>
        <v>121-813-3192525-1</v>
      </c>
      <c r="J301" s="136" t="str">
        <f>'گام اول '!J302</f>
        <v>3932777158</v>
      </c>
      <c r="K301" s="136" t="str">
        <f>'گام اول '!K302</f>
        <v>0049028833</v>
      </c>
      <c r="L301" s="136" t="str">
        <f>'گام اول '!L302</f>
        <v>تهران</v>
      </c>
      <c r="M301" s="136" t="str">
        <f>'گام اول '!M302</f>
        <v>نگهبان</v>
      </c>
      <c r="N301" s="120" t="str">
        <f>'گام اول '!N302</f>
        <v>*</v>
      </c>
      <c r="O301" s="119">
        <f>'گام اول '!O302</f>
        <v>0</v>
      </c>
      <c r="P301" s="121">
        <f>'گام اول '!P302</f>
        <v>0</v>
      </c>
      <c r="Q301" s="358">
        <f>'گام اول '!Q302</f>
        <v>30</v>
      </c>
      <c r="R301" s="358">
        <f>'گام اول '!R302</f>
        <v>120</v>
      </c>
      <c r="S301" s="358">
        <f>'گام اول '!S302</f>
        <v>110</v>
      </c>
      <c r="T301" s="358">
        <f>'گام اول '!T302</f>
        <v>29.33</v>
      </c>
      <c r="U301" s="137">
        <f>'گام اول '!U302</f>
        <v>0</v>
      </c>
      <c r="V301" s="120">
        <f>'گام اول '!W302</f>
        <v>0</v>
      </c>
      <c r="W301" s="121">
        <f>'گام اول '!X302</f>
        <v>0</v>
      </c>
      <c r="X301" s="366">
        <f>'گام اول '!Y302</f>
        <v>0</v>
      </c>
      <c r="Y301" s="366">
        <f>'گام اول '!Z302</f>
        <v>0</v>
      </c>
      <c r="Z301" s="138">
        <f>'گام اول '!AA302</f>
        <v>885165</v>
      </c>
      <c r="AA301" s="138">
        <f>'گام اول '!AB302</f>
        <v>46667</v>
      </c>
      <c r="AB301" s="138">
        <f>'گام اول '!AC302</f>
        <v>931832</v>
      </c>
      <c r="AC301" s="138">
        <f>'گام اول '!AD302</f>
        <v>4500000</v>
      </c>
      <c r="AD301" s="138">
        <f>'گام اول '!AE302</f>
        <v>6000000</v>
      </c>
      <c r="AE301" s="139">
        <f>'گام اول '!AF302</f>
        <v>177895.19999999998</v>
      </c>
      <c r="AF301" s="122">
        <f>'گام اول '!AG302</f>
        <v>26554950</v>
      </c>
      <c r="AG301" s="123">
        <f>'گام اول '!AH302</f>
        <v>1400010</v>
      </c>
      <c r="AH301" s="123">
        <f>'گام اول '!AI302</f>
        <v>21347423.999999996</v>
      </c>
      <c r="AI301" s="123">
        <f>'گام اول '!AJ302</f>
        <v>0</v>
      </c>
      <c r="AJ301" s="123">
        <f>'گام اول '!AK302</f>
        <v>4500000</v>
      </c>
      <c r="AK301" s="123">
        <f>'گام اول '!AL302</f>
        <v>6000000</v>
      </c>
      <c r="AL301" s="123">
        <f>'گام اول '!AM302</f>
        <v>4892117.9999999991</v>
      </c>
      <c r="AM301" s="123">
        <f>'گام اول '!AN302</f>
        <v>5217666.2159999991</v>
      </c>
      <c r="AN301" s="123">
        <f>'گام اول '!AO302</f>
        <v>0</v>
      </c>
      <c r="AO301" s="123">
        <f>'گام اول '!AP302</f>
        <v>2800000</v>
      </c>
      <c r="AP301" s="123">
        <f>'گام اول '!AQ302</f>
        <v>0</v>
      </c>
      <c r="AQ301" s="123">
        <f>'گام اول '!AR302</f>
        <v>0</v>
      </c>
      <c r="AR301" s="123">
        <f>'گام اول '!AS302</f>
        <v>0</v>
      </c>
      <c r="AS301" s="375">
        <f>'گام اول '!AT302</f>
        <v>4893852</v>
      </c>
      <c r="AT301" s="368">
        <f t="shared" si="202"/>
        <v>77606020.216000006</v>
      </c>
      <c r="AU301" s="173">
        <f>'گام اول '!AV302</f>
        <v>59412168.216000006</v>
      </c>
      <c r="AV301" s="391">
        <f>'گام اول '!AW302</f>
        <v>0</v>
      </c>
      <c r="AW301" s="392">
        <f t="shared" si="203"/>
        <v>0</v>
      </c>
      <c r="AX301" s="75">
        <f t="shared" si="204"/>
        <v>1941216.8216000006</v>
      </c>
      <c r="AY301" s="142">
        <f>'گام اول '!AZ302</f>
        <v>0</v>
      </c>
      <c r="AZ301" s="142">
        <f>'گام اول '!BA302</f>
        <v>0</v>
      </c>
      <c r="BA301" s="142">
        <f>'گام اول '!BB302</f>
        <v>0</v>
      </c>
      <c r="BB301" s="142">
        <f>'گام اول '!BC302</f>
        <v>0</v>
      </c>
      <c r="BC301" s="142">
        <f>'گام اول '!BD302</f>
        <v>0</v>
      </c>
      <c r="BD301" s="142">
        <f>'گام اول '!BE302</f>
        <v>0</v>
      </c>
      <c r="BE301" s="142">
        <f>'گام اول '!BF302</f>
        <v>0</v>
      </c>
      <c r="BF301" s="143">
        <f t="shared" si="205"/>
        <v>1941216.8216000006</v>
      </c>
      <c r="BG301" s="140">
        <f t="shared" si="206"/>
        <v>75664803</v>
      </c>
      <c r="BH301" s="144">
        <f t="shared" si="207"/>
        <v>77606020.216000006</v>
      </c>
      <c r="BI301" s="127">
        <f t="shared" si="200"/>
        <v>4659160</v>
      </c>
      <c r="BJ301" s="145">
        <f t="shared" si="208"/>
        <v>2329580</v>
      </c>
      <c r="BK301" s="145">
        <f t="shared" si="209"/>
        <v>698874</v>
      </c>
      <c r="BL301" s="146">
        <f t="shared" si="210"/>
        <v>1120000</v>
      </c>
      <c r="BM301" s="379">
        <v>0</v>
      </c>
      <c r="BN301" s="147">
        <f t="shared" si="211"/>
        <v>86413634.216000006</v>
      </c>
      <c r="BO301" s="148">
        <f t="shared" si="212"/>
        <v>0</v>
      </c>
      <c r="BP301" s="149">
        <f t="shared" si="213"/>
        <v>0</v>
      </c>
      <c r="BQ301" s="150">
        <f t="shared" si="214"/>
        <v>86413634.216000006</v>
      </c>
      <c r="BR301" s="151">
        <f t="shared" si="215"/>
        <v>100800</v>
      </c>
      <c r="BS301" s="147">
        <f t="shared" si="216"/>
        <v>86514434.216000006</v>
      </c>
      <c r="BT301" s="135">
        <v>0</v>
      </c>
      <c r="BU301" s="148">
        <f t="shared" si="217"/>
        <v>8641363.4216000009</v>
      </c>
      <c r="BV301" s="152">
        <f t="shared" si="218"/>
        <v>4320681.7108000005</v>
      </c>
      <c r="BW301" s="133">
        <f t="shared" si="219"/>
        <v>73552389.0836</v>
      </c>
      <c r="BX301" s="147">
        <f t="shared" si="220"/>
        <v>7687614</v>
      </c>
      <c r="BY301" s="134">
        <f t="shared" si="221"/>
        <v>65864775.0836</v>
      </c>
      <c r="CD301" s="388">
        <f>'گام اول '!AU302</f>
        <v>77606020.216000006</v>
      </c>
      <c r="CE301" s="389">
        <f>'گام اول '!AV302</f>
        <v>59412168.216000006</v>
      </c>
      <c r="CF301" s="389">
        <f>'گام اول '!AW302</f>
        <v>0</v>
      </c>
      <c r="CG301" s="389">
        <f>'گام اول '!AX302</f>
        <v>0</v>
      </c>
      <c r="CH301" s="389">
        <f>'گام اول '!AY302</f>
        <v>1941216.8216000006</v>
      </c>
      <c r="CI301" s="389">
        <f>'گام اول '!AZ302</f>
        <v>0</v>
      </c>
      <c r="CJ301" s="389">
        <f>'گام اول '!BA302</f>
        <v>0</v>
      </c>
      <c r="CK301" s="389">
        <f>'گام اول '!BB302</f>
        <v>0</v>
      </c>
      <c r="CL301" s="389">
        <f>'گام اول '!BC302</f>
        <v>0</v>
      </c>
      <c r="CM301" s="389">
        <f>'گام اول '!BD302</f>
        <v>0</v>
      </c>
      <c r="CN301" s="389">
        <f>'گام اول '!BE302</f>
        <v>0</v>
      </c>
      <c r="CO301" s="389">
        <f>'گام اول '!BF302</f>
        <v>0</v>
      </c>
      <c r="CP301" s="389">
        <f>'گام اول '!BG302</f>
        <v>1941216.8216000006</v>
      </c>
      <c r="CQ301" s="389">
        <f>'گام اول '!BH302</f>
        <v>75664803</v>
      </c>
      <c r="CR301" s="389">
        <f t="shared" si="222"/>
        <v>77606020.216000006</v>
      </c>
      <c r="CS301" s="55">
        <f t="shared" si="223"/>
        <v>4659160</v>
      </c>
      <c r="CT301" s="388">
        <f t="shared" si="224"/>
        <v>2329580</v>
      </c>
      <c r="CU301" s="389">
        <f t="shared" si="225"/>
        <v>698874</v>
      </c>
      <c r="CV301" s="389">
        <f t="shared" si="226"/>
        <v>1120000</v>
      </c>
      <c r="CW301" s="55">
        <v>0</v>
      </c>
      <c r="CX301" s="389">
        <f t="shared" si="227"/>
        <v>86413634.216000006</v>
      </c>
      <c r="CY301" s="389">
        <f t="shared" si="228"/>
        <v>0</v>
      </c>
      <c r="CZ301" s="389">
        <f t="shared" si="229"/>
        <v>0</v>
      </c>
      <c r="DA301" s="389">
        <f t="shared" si="230"/>
        <v>86413634.216000006</v>
      </c>
      <c r="DB301" s="389">
        <f t="shared" si="231"/>
        <v>100800</v>
      </c>
      <c r="DC301" s="389">
        <f t="shared" si="232"/>
        <v>86514434.216000006</v>
      </c>
      <c r="DD301" s="394">
        <v>0</v>
      </c>
      <c r="DE301" s="389">
        <f t="shared" si="233"/>
        <v>8641363.4216000009</v>
      </c>
      <c r="DF301" s="389">
        <f t="shared" si="234"/>
        <v>4320681.7108000005</v>
      </c>
      <c r="DG301" s="389">
        <f t="shared" si="235"/>
        <v>73552389.0836</v>
      </c>
      <c r="DH301" s="389">
        <f t="shared" si="236"/>
        <v>7687614</v>
      </c>
      <c r="DI301" s="389">
        <f t="shared" si="237"/>
        <v>65864775.0836</v>
      </c>
      <c r="DJ301" s="389">
        <f t="shared" si="238"/>
        <v>0</v>
      </c>
      <c r="DL301" s="396">
        <f t="shared" si="239"/>
        <v>6638737.5</v>
      </c>
      <c r="DM301" s="396">
        <f t="shared" si="240"/>
        <v>-1979577.5</v>
      </c>
    </row>
    <row r="302" spans="1:117" s="55" customFormat="1" ht="21" x14ac:dyDescent="0.2">
      <c r="A302" s="191">
        <f t="shared" si="201"/>
        <v>2655495</v>
      </c>
      <c r="B302" s="136">
        <f>'گام اول '!B303</f>
        <v>297</v>
      </c>
      <c r="C302" s="136">
        <f>'گام اول '!C303</f>
        <v>60</v>
      </c>
      <c r="D302" s="136">
        <f>'گام اول '!D303</f>
        <v>13318</v>
      </c>
      <c r="E302" s="136" t="str">
        <f>'گام اول '!E303</f>
        <v>علی</v>
      </c>
      <c r="F302" s="136" t="str">
        <f>'گام اول '!F303</f>
        <v>قهرمانی</v>
      </c>
      <c r="G302" s="136" t="str">
        <f>'گام اول '!G303</f>
        <v>نگهبان</v>
      </c>
      <c r="H302" s="136" t="str">
        <f>'گام اول '!H303</f>
        <v>تهران</v>
      </c>
      <c r="I302" s="136" t="str">
        <f>'گام اول '!I303</f>
        <v>121-800-154782-1</v>
      </c>
      <c r="J302" s="136" t="str">
        <f>'گام اول '!J303</f>
        <v>0450472061</v>
      </c>
      <c r="K302" s="136" t="str">
        <f>'گام اول '!K303</f>
        <v>0024590878</v>
      </c>
      <c r="L302" s="136" t="str">
        <f>'گام اول '!L303</f>
        <v>تهران</v>
      </c>
      <c r="M302" s="136" t="str">
        <f>'گام اول '!M303</f>
        <v>نگهبان</v>
      </c>
      <c r="N302" s="120" t="str">
        <f>'گام اول '!N303</f>
        <v>*</v>
      </c>
      <c r="O302" s="119">
        <f>'گام اول '!O303</f>
        <v>0</v>
      </c>
      <c r="P302" s="121">
        <f>'گام اول '!P303</f>
        <v>0</v>
      </c>
      <c r="Q302" s="358">
        <f>'گام اول '!Q303</f>
        <v>30</v>
      </c>
      <c r="R302" s="358">
        <f>'گام اول '!R303</f>
        <v>120</v>
      </c>
      <c r="S302" s="358">
        <f>'گام اول '!S303</f>
        <v>110</v>
      </c>
      <c r="T302" s="358">
        <f>'گام اول '!T303</f>
        <v>29.33</v>
      </c>
      <c r="U302" s="137">
        <f>'گام اول '!U303</f>
        <v>0</v>
      </c>
      <c r="V302" s="120">
        <f>'گام اول '!W303</f>
        <v>0</v>
      </c>
      <c r="W302" s="121">
        <f>'گام اول '!X303</f>
        <v>0</v>
      </c>
      <c r="X302" s="366">
        <f>'گام اول '!Y303</f>
        <v>2</v>
      </c>
      <c r="Y302" s="366">
        <f>'گام اول '!Z303</f>
        <v>2</v>
      </c>
      <c r="Z302" s="138">
        <f>'گام اول '!AA303</f>
        <v>885165</v>
      </c>
      <c r="AA302" s="138">
        <f>'گام اول '!AB303</f>
        <v>46667</v>
      </c>
      <c r="AB302" s="138">
        <f>'گام اول '!AC303</f>
        <v>931832</v>
      </c>
      <c r="AC302" s="138">
        <f>'گام اول '!AD303</f>
        <v>4500000</v>
      </c>
      <c r="AD302" s="138">
        <f>'گام اول '!AE303</f>
        <v>6000000</v>
      </c>
      <c r="AE302" s="139">
        <f>'گام اول '!AF303</f>
        <v>177895.19999999998</v>
      </c>
      <c r="AF302" s="122">
        <f>'گام اول '!AG303</f>
        <v>26554950</v>
      </c>
      <c r="AG302" s="123">
        <f>'گام اول '!AH303</f>
        <v>1400010</v>
      </c>
      <c r="AH302" s="123">
        <f>'گام اول '!AI303</f>
        <v>21347423.999999996</v>
      </c>
      <c r="AI302" s="123">
        <f>'گام اول '!AJ303</f>
        <v>5310990</v>
      </c>
      <c r="AJ302" s="123">
        <f>'گام اول '!AK303</f>
        <v>4500000</v>
      </c>
      <c r="AK302" s="123">
        <f>'گام اول '!AL303</f>
        <v>6000000</v>
      </c>
      <c r="AL302" s="123">
        <f>'گام اول '!AM303</f>
        <v>4892117.9999999991</v>
      </c>
      <c r="AM302" s="123">
        <f>'گام اول '!AN303</f>
        <v>5217666.2159999991</v>
      </c>
      <c r="AN302" s="123">
        <f>'گام اول '!AO303</f>
        <v>0</v>
      </c>
      <c r="AO302" s="123">
        <f>'گام اول '!AP303</f>
        <v>3000000</v>
      </c>
      <c r="AP302" s="123">
        <f>'گام اول '!AQ303</f>
        <v>0</v>
      </c>
      <c r="AQ302" s="123">
        <f>'گام اول '!AR303</f>
        <v>0</v>
      </c>
      <c r="AR302" s="123">
        <f>'گام اول '!AS303</f>
        <v>0</v>
      </c>
      <c r="AS302" s="375">
        <f>'گام اول '!AT303</f>
        <v>0</v>
      </c>
      <c r="AT302" s="368">
        <f t="shared" si="202"/>
        <v>78223158.216000006</v>
      </c>
      <c r="AU302" s="173">
        <f>'گام اول '!AV303</f>
        <v>54308316.440880008</v>
      </c>
      <c r="AV302" s="141">
        <f>'گام اول '!AW303</f>
        <v>72912168.215999991</v>
      </c>
      <c r="AW302" s="142">
        <f t="shared" si="203"/>
        <v>5103851.7751199994</v>
      </c>
      <c r="AX302" s="75">
        <f t="shared" si="204"/>
        <v>1430831.644088001</v>
      </c>
      <c r="AY302" s="142">
        <f>'گام اول '!AZ303</f>
        <v>0</v>
      </c>
      <c r="AZ302" s="142">
        <f>'گام اول '!BA303</f>
        <v>0</v>
      </c>
      <c r="BA302" s="142">
        <f>'گام اول '!BB303</f>
        <v>0</v>
      </c>
      <c r="BB302" s="142">
        <f>'گام اول '!BC303</f>
        <v>0</v>
      </c>
      <c r="BC302" s="142">
        <f>'گام اول '!BD303</f>
        <v>0</v>
      </c>
      <c r="BD302" s="142">
        <f>'گام اول '!BE303</f>
        <v>0</v>
      </c>
      <c r="BE302" s="142">
        <f>'گام اول '!BF303</f>
        <v>0</v>
      </c>
      <c r="BF302" s="143">
        <f t="shared" si="205"/>
        <v>6534683.4192080004</v>
      </c>
      <c r="BG302" s="140">
        <f t="shared" si="206"/>
        <v>71688474</v>
      </c>
      <c r="BH302" s="144">
        <f t="shared" si="207"/>
        <v>78223158.216000006</v>
      </c>
      <c r="BI302" s="127">
        <f t="shared" si="200"/>
        <v>4659160</v>
      </c>
      <c r="BJ302" s="145">
        <f t="shared" si="208"/>
        <v>2329580</v>
      </c>
      <c r="BK302" s="145">
        <f t="shared" si="209"/>
        <v>698874</v>
      </c>
      <c r="BL302" s="146">
        <f t="shared" si="210"/>
        <v>1120000</v>
      </c>
      <c r="BM302" s="379">
        <v>0</v>
      </c>
      <c r="BN302" s="147">
        <f t="shared" si="211"/>
        <v>87030772.216000006</v>
      </c>
      <c r="BO302" s="148">
        <f t="shared" si="212"/>
        <v>72912168.215999991</v>
      </c>
      <c r="BP302" s="149">
        <f t="shared" si="213"/>
        <v>16769798.689679999</v>
      </c>
      <c r="BQ302" s="150">
        <f t="shared" si="214"/>
        <v>103800570.90568</v>
      </c>
      <c r="BR302" s="151">
        <f t="shared" si="215"/>
        <v>100800</v>
      </c>
      <c r="BS302" s="147">
        <f t="shared" si="216"/>
        <v>103901370.90568</v>
      </c>
      <c r="BT302" s="135">
        <v>0</v>
      </c>
      <c r="BU302" s="148">
        <f t="shared" si="217"/>
        <v>8703077.2216000017</v>
      </c>
      <c r="BV302" s="152">
        <f t="shared" si="218"/>
        <v>4351538.6108000008</v>
      </c>
      <c r="BW302" s="133">
        <f t="shared" si="219"/>
        <v>90846755.073280007</v>
      </c>
      <c r="BX302" s="147">
        <f t="shared" si="220"/>
        <v>7687614</v>
      </c>
      <c r="BY302" s="134">
        <f t="shared" si="221"/>
        <v>83159141.073280007</v>
      </c>
      <c r="CD302" s="388">
        <f>'گام اول '!AU303</f>
        <v>78223158.216000006</v>
      </c>
      <c r="CE302" s="389">
        <f>'گام اول '!AV303</f>
        <v>54308316.440880008</v>
      </c>
      <c r="CF302" s="389">
        <f>'گام اول '!AW303</f>
        <v>72912168.215999991</v>
      </c>
      <c r="CG302" s="389">
        <f>'گام اول '!AX303</f>
        <v>5103851.7751199994</v>
      </c>
      <c r="CH302" s="389">
        <f>'گام اول '!AY303</f>
        <v>1430831.644088001</v>
      </c>
      <c r="CI302" s="389">
        <f>'گام اول '!AZ303</f>
        <v>0</v>
      </c>
      <c r="CJ302" s="389">
        <f>'گام اول '!BA303</f>
        <v>0</v>
      </c>
      <c r="CK302" s="389">
        <f>'گام اول '!BB303</f>
        <v>0</v>
      </c>
      <c r="CL302" s="389">
        <f>'گام اول '!BC303</f>
        <v>0</v>
      </c>
      <c r="CM302" s="389">
        <f>'گام اول '!BD303</f>
        <v>0</v>
      </c>
      <c r="CN302" s="389">
        <f>'گام اول '!BE303</f>
        <v>0</v>
      </c>
      <c r="CO302" s="389">
        <f>'گام اول '!BF303</f>
        <v>0</v>
      </c>
      <c r="CP302" s="389">
        <f>'گام اول '!BG303</f>
        <v>6534683.4192080004</v>
      </c>
      <c r="CQ302" s="389">
        <f>'گام اول '!BH303</f>
        <v>71688474</v>
      </c>
      <c r="CR302" s="389">
        <f t="shared" si="222"/>
        <v>78223158.216000006</v>
      </c>
      <c r="CS302" s="55">
        <f t="shared" si="223"/>
        <v>4659160</v>
      </c>
      <c r="CT302" s="388">
        <f t="shared" si="224"/>
        <v>2329580</v>
      </c>
      <c r="CU302" s="389">
        <f t="shared" si="225"/>
        <v>698874</v>
      </c>
      <c r="CV302" s="389">
        <f t="shared" si="226"/>
        <v>1120000</v>
      </c>
      <c r="CW302" s="55">
        <v>0</v>
      </c>
      <c r="CX302" s="389">
        <f t="shared" si="227"/>
        <v>87030772.216000006</v>
      </c>
      <c r="CY302" s="389">
        <f t="shared" si="228"/>
        <v>72912168.215999991</v>
      </c>
      <c r="CZ302" s="389">
        <f t="shared" si="229"/>
        <v>16769798.689679999</v>
      </c>
      <c r="DA302" s="389">
        <f t="shared" si="230"/>
        <v>103800570.90568</v>
      </c>
      <c r="DB302" s="389">
        <f t="shared" si="231"/>
        <v>100800</v>
      </c>
      <c r="DC302" s="389">
        <f t="shared" si="232"/>
        <v>103901370.90568</v>
      </c>
      <c r="DD302" s="394">
        <v>0</v>
      </c>
      <c r="DE302" s="389">
        <f t="shared" si="233"/>
        <v>8703077.2216000017</v>
      </c>
      <c r="DF302" s="389">
        <f t="shared" si="234"/>
        <v>4351538.6108000008</v>
      </c>
      <c r="DG302" s="389">
        <f t="shared" si="235"/>
        <v>90846755.073280007</v>
      </c>
      <c r="DH302" s="389">
        <f t="shared" si="236"/>
        <v>7687614</v>
      </c>
      <c r="DI302" s="389">
        <f t="shared" si="237"/>
        <v>83159141.073280007</v>
      </c>
      <c r="DJ302" s="389">
        <f t="shared" si="238"/>
        <v>0</v>
      </c>
      <c r="DL302" s="396">
        <f t="shared" si="239"/>
        <v>6638737.5</v>
      </c>
      <c r="DM302" s="396">
        <f t="shared" si="240"/>
        <v>-1979577.5</v>
      </c>
    </row>
    <row r="303" spans="1:117" s="55" customFormat="1" ht="21" x14ac:dyDescent="0.2">
      <c r="A303" s="191">
        <f t="shared" si="201"/>
        <v>2655495</v>
      </c>
      <c r="B303" s="136">
        <f>'گام اول '!B304</f>
        <v>298</v>
      </c>
      <c r="C303" s="136">
        <f>'گام اول '!C304</f>
        <v>61</v>
      </c>
      <c r="D303" s="136">
        <f>'گام اول '!D304</f>
        <v>13331</v>
      </c>
      <c r="E303" s="136" t="str">
        <f>'گام اول '!E304</f>
        <v xml:space="preserve">مصطفی </v>
      </c>
      <c r="F303" s="136" t="str">
        <f>'گام اول '!F304</f>
        <v>یوسفی</v>
      </c>
      <c r="G303" s="136" t="str">
        <f>'گام اول '!G304</f>
        <v>نگهبان</v>
      </c>
      <c r="H303" s="136" t="str">
        <f>'گام اول '!H304</f>
        <v>تهران</v>
      </c>
      <c r="I303" s="136" t="str">
        <f>'گام اول '!I304</f>
        <v>121-813-3198080-1</v>
      </c>
      <c r="J303" s="136" t="str">
        <f>'گام اول '!J304</f>
        <v>0074461486</v>
      </c>
      <c r="K303" s="136" t="str">
        <f>'گام اول '!K304</f>
        <v>0011223186</v>
      </c>
      <c r="L303" s="136" t="str">
        <f>'گام اول '!L304</f>
        <v>تهران</v>
      </c>
      <c r="M303" s="136" t="str">
        <f>'گام اول '!M304</f>
        <v>نگهبان</v>
      </c>
      <c r="N303" s="120" t="str">
        <f>'گام اول '!N304</f>
        <v>*</v>
      </c>
      <c r="O303" s="119">
        <f>'گام اول '!O304</f>
        <v>0</v>
      </c>
      <c r="P303" s="121">
        <f>'گام اول '!P304</f>
        <v>0</v>
      </c>
      <c r="Q303" s="358">
        <f>'گام اول '!Q304</f>
        <v>30</v>
      </c>
      <c r="R303" s="358">
        <f>'گام اول '!R304</f>
        <v>120</v>
      </c>
      <c r="S303" s="358">
        <f>'گام اول '!S304</f>
        <v>110</v>
      </c>
      <c r="T303" s="358">
        <f>'گام اول '!T304</f>
        <v>29.33</v>
      </c>
      <c r="U303" s="137">
        <f>'گام اول '!U304</f>
        <v>0</v>
      </c>
      <c r="V303" s="120">
        <f>'گام اول '!W304</f>
        <v>0</v>
      </c>
      <c r="W303" s="121">
        <f>'گام اول '!X304</f>
        <v>0</v>
      </c>
      <c r="X303" s="366">
        <f>'گام اول '!Y304</f>
        <v>0</v>
      </c>
      <c r="Y303" s="366">
        <f>'گام اول '!Z304</f>
        <v>0</v>
      </c>
      <c r="Z303" s="138">
        <f>'گام اول '!AA304</f>
        <v>885165</v>
      </c>
      <c r="AA303" s="138">
        <f>'گام اول '!AB304</f>
        <v>46667</v>
      </c>
      <c r="AB303" s="138">
        <f>'گام اول '!AC304</f>
        <v>931832</v>
      </c>
      <c r="AC303" s="138">
        <f>'گام اول '!AD304</f>
        <v>4500000</v>
      </c>
      <c r="AD303" s="138">
        <f>'گام اول '!AE304</f>
        <v>6000000</v>
      </c>
      <c r="AE303" s="139">
        <f>'گام اول '!AF304</f>
        <v>177895.19999999998</v>
      </c>
      <c r="AF303" s="122">
        <f>'گام اول '!AG304</f>
        <v>26554950</v>
      </c>
      <c r="AG303" s="123">
        <f>'گام اول '!AH304</f>
        <v>1400010</v>
      </c>
      <c r="AH303" s="123">
        <f>'گام اول '!AI304</f>
        <v>21347423.999999996</v>
      </c>
      <c r="AI303" s="123">
        <f>'گام اول '!AJ304</f>
        <v>0</v>
      </c>
      <c r="AJ303" s="123">
        <f>'گام اول '!AK304</f>
        <v>4500000</v>
      </c>
      <c r="AK303" s="123">
        <f>'گام اول '!AL304</f>
        <v>6000000</v>
      </c>
      <c r="AL303" s="123">
        <f>'گام اول '!AM304</f>
        <v>4892117.9999999991</v>
      </c>
      <c r="AM303" s="123">
        <f>'گام اول '!AN304</f>
        <v>5217666.2159999991</v>
      </c>
      <c r="AN303" s="123">
        <f>'گام اول '!AO304</f>
        <v>0</v>
      </c>
      <c r="AO303" s="123">
        <f>'گام اول '!AP304</f>
        <v>3000000</v>
      </c>
      <c r="AP303" s="123">
        <f>'گام اول '!AQ304</f>
        <v>0</v>
      </c>
      <c r="AQ303" s="123">
        <f>'گام اول '!AR304</f>
        <v>0</v>
      </c>
      <c r="AR303" s="123">
        <f>'گام اول '!AS304</f>
        <v>0</v>
      </c>
      <c r="AS303" s="375">
        <f>'گام اول '!AT304</f>
        <v>0</v>
      </c>
      <c r="AT303" s="368">
        <f t="shared" si="202"/>
        <v>72912168.216000006</v>
      </c>
      <c r="AU303" s="173">
        <f>'گام اول '!AV304</f>
        <v>54308316.440880008</v>
      </c>
      <c r="AV303" s="141">
        <f>'گام اول '!AW304</f>
        <v>72912168.215999991</v>
      </c>
      <c r="AW303" s="142">
        <f t="shared" si="203"/>
        <v>5103851.7751199994</v>
      </c>
      <c r="AX303" s="75">
        <f t="shared" si="204"/>
        <v>1430831.644088001</v>
      </c>
      <c r="AY303" s="142">
        <f>'گام اول '!AZ304</f>
        <v>0</v>
      </c>
      <c r="AZ303" s="142">
        <f>'گام اول '!BA304</f>
        <v>0</v>
      </c>
      <c r="BA303" s="142">
        <f>'گام اول '!BB304</f>
        <v>0</v>
      </c>
      <c r="BB303" s="142">
        <f>'گام اول '!BC304</f>
        <v>0</v>
      </c>
      <c r="BC303" s="142">
        <f>'گام اول '!BD304</f>
        <v>0</v>
      </c>
      <c r="BD303" s="142">
        <f>'گام اول '!BE304</f>
        <v>0</v>
      </c>
      <c r="BE303" s="142">
        <f>'گام اول '!BF304</f>
        <v>0</v>
      </c>
      <c r="BF303" s="143">
        <f t="shared" si="205"/>
        <v>6534683.4192080004</v>
      </c>
      <c r="BG303" s="140">
        <f t="shared" si="206"/>
        <v>66377484</v>
      </c>
      <c r="BH303" s="144">
        <f t="shared" si="207"/>
        <v>72912168.216000006</v>
      </c>
      <c r="BI303" s="127">
        <f t="shared" si="200"/>
        <v>4659160</v>
      </c>
      <c r="BJ303" s="145">
        <f t="shared" si="208"/>
        <v>2329580</v>
      </c>
      <c r="BK303" s="145">
        <f t="shared" si="209"/>
        <v>698874</v>
      </c>
      <c r="BL303" s="146">
        <f t="shared" si="210"/>
        <v>1120000</v>
      </c>
      <c r="BM303" s="379">
        <v>0</v>
      </c>
      <c r="BN303" s="147">
        <f t="shared" si="211"/>
        <v>81719782.216000006</v>
      </c>
      <c r="BO303" s="148">
        <f t="shared" si="212"/>
        <v>72912168.215999991</v>
      </c>
      <c r="BP303" s="149">
        <f t="shared" si="213"/>
        <v>16769798.689679999</v>
      </c>
      <c r="BQ303" s="150">
        <f t="shared" si="214"/>
        <v>98489580.905680001</v>
      </c>
      <c r="BR303" s="151">
        <f t="shared" si="215"/>
        <v>100800</v>
      </c>
      <c r="BS303" s="147">
        <f t="shared" si="216"/>
        <v>98590380.905680001</v>
      </c>
      <c r="BT303" s="135">
        <v>0</v>
      </c>
      <c r="BU303" s="148">
        <f t="shared" si="217"/>
        <v>8171978.2216000007</v>
      </c>
      <c r="BV303" s="152">
        <f t="shared" si="218"/>
        <v>4085989.1108000004</v>
      </c>
      <c r="BW303" s="133">
        <f t="shared" si="219"/>
        <v>86332413.573280007</v>
      </c>
      <c r="BX303" s="147">
        <f t="shared" si="220"/>
        <v>7687614</v>
      </c>
      <c r="BY303" s="134">
        <f t="shared" si="221"/>
        <v>78644799.573280007</v>
      </c>
      <c r="CD303" s="388">
        <f>'گام اول '!AU304</f>
        <v>72912168.216000006</v>
      </c>
      <c r="CE303" s="389">
        <f>'گام اول '!AV304</f>
        <v>54308316.440880008</v>
      </c>
      <c r="CF303" s="389">
        <f>'گام اول '!AW304</f>
        <v>72912168.215999991</v>
      </c>
      <c r="CG303" s="389">
        <f>'گام اول '!AX304</f>
        <v>5103851.7751199994</v>
      </c>
      <c r="CH303" s="389">
        <f>'گام اول '!AY304</f>
        <v>1430831.644088001</v>
      </c>
      <c r="CI303" s="389">
        <f>'گام اول '!AZ304</f>
        <v>0</v>
      </c>
      <c r="CJ303" s="389">
        <f>'گام اول '!BA304</f>
        <v>0</v>
      </c>
      <c r="CK303" s="389">
        <f>'گام اول '!BB304</f>
        <v>0</v>
      </c>
      <c r="CL303" s="389">
        <f>'گام اول '!BC304</f>
        <v>0</v>
      </c>
      <c r="CM303" s="389">
        <f>'گام اول '!BD304</f>
        <v>0</v>
      </c>
      <c r="CN303" s="389">
        <f>'گام اول '!BE304</f>
        <v>0</v>
      </c>
      <c r="CO303" s="389">
        <f>'گام اول '!BF304</f>
        <v>0</v>
      </c>
      <c r="CP303" s="389">
        <f>'گام اول '!BG304</f>
        <v>6534683.4192080004</v>
      </c>
      <c r="CQ303" s="389">
        <f>'گام اول '!BH304</f>
        <v>66377484</v>
      </c>
      <c r="CR303" s="389">
        <f t="shared" si="222"/>
        <v>72912168.216000006</v>
      </c>
      <c r="CS303" s="55">
        <f t="shared" si="223"/>
        <v>4659160</v>
      </c>
      <c r="CT303" s="388">
        <f t="shared" si="224"/>
        <v>2329580</v>
      </c>
      <c r="CU303" s="389">
        <f t="shared" si="225"/>
        <v>698874</v>
      </c>
      <c r="CV303" s="389">
        <f t="shared" si="226"/>
        <v>1120000</v>
      </c>
      <c r="CW303" s="55">
        <v>0</v>
      </c>
      <c r="CX303" s="389">
        <f t="shared" si="227"/>
        <v>81719782.216000006</v>
      </c>
      <c r="CY303" s="389">
        <f t="shared" si="228"/>
        <v>72912168.215999991</v>
      </c>
      <c r="CZ303" s="389">
        <f t="shared" si="229"/>
        <v>16769798.689679999</v>
      </c>
      <c r="DA303" s="389">
        <f t="shared" si="230"/>
        <v>98489580.905680001</v>
      </c>
      <c r="DB303" s="389">
        <f t="shared" si="231"/>
        <v>100800</v>
      </c>
      <c r="DC303" s="389">
        <f t="shared" si="232"/>
        <v>98590380.905680001</v>
      </c>
      <c r="DD303" s="394">
        <v>0</v>
      </c>
      <c r="DE303" s="389">
        <f t="shared" si="233"/>
        <v>8171978.2216000007</v>
      </c>
      <c r="DF303" s="389">
        <f t="shared" si="234"/>
        <v>4085989.1108000004</v>
      </c>
      <c r="DG303" s="389">
        <f t="shared" si="235"/>
        <v>86332413.573280007</v>
      </c>
      <c r="DH303" s="389">
        <f t="shared" si="236"/>
        <v>7687614</v>
      </c>
      <c r="DI303" s="389">
        <f t="shared" si="237"/>
        <v>78644799.573280007</v>
      </c>
      <c r="DJ303" s="389">
        <f t="shared" si="238"/>
        <v>0</v>
      </c>
      <c r="DL303" s="396">
        <f t="shared" si="239"/>
        <v>6638737.5</v>
      </c>
      <c r="DM303" s="396">
        <f t="shared" si="240"/>
        <v>-1979577.5</v>
      </c>
    </row>
    <row r="304" spans="1:117" s="55" customFormat="1" ht="21" x14ac:dyDescent="0.2">
      <c r="A304" s="191">
        <f t="shared" si="201"/>
        <v>2655495</v>
      </c>
      <c r="B304" s="136">
        <f>'گام اول '!B305</f>
        <v>299</v>
      </c>
      <c r="C304" s="136">
        <f>'گام اول '!C305</f>
        <v>62</v>
      </c>
      <c r="D304" s="136">
        <f>'گام اول '!D305</f>
        <v>13240</v>
      </c>
      <c r="E304" s="136" t="str">
        <f>'گام اول '!E305</f>
        <v>جاهد</v>
      </c>
      <c r="F304" s="136" t="str">
        <f>'گام اول '!F305</f>
        <v>غلامعلی زاده لاهرودی</v>
      </c>
      <c r="G304" s="136" t="str">
        <f>'گام اول '!G305</f>
        <v>نگهبان</v>
      </c>
      <c r="H304" s="136" t="str">
        <f>'گام اول '!H305</f>
        <v>تهران</v>
      </c>
      <c r="I304" s="136" t="str">
        <f>'گام اول '!I305</f>
        <v>121-813-3047214-1</v>
      </c>
      <c r="J304" s="136" t="str">
        <f>'گام اول '!J305</f>
        <v>1671259394</v>
      </c>
      <c r="K304" s="136" t="str">
        <f>'گام اول '!K305</f>
        <v>0012666272</v>
      </c>
      <c r="L304" s="136" t="str">
        <f>'گام اول '!L305</f>
        <v>تهران</v>
      </c>
      <c r="M304" s="136" t="str">
        <f>'گام اول '!M305</f>
        <v>نگهبان</v>
      </c>
      <c r="N304" s="120">
        <f>'گام اول '!N305</f>
        <v>0</v>
      </c>
      <c r="O304" s="119">
        <f>'گام اول '!O305</f>
        <v>0</v>
      </c>
      <c r="P304" s="121" t="str">
        <f>'گام اول '!P305</f>
        <v>*</v>
      </c>
      <c r="Q304" s="358">
        <f>'گام اول '!Q305</f>
        <v>30</v>
      </c>
      <c r="R304" s="358">
        <f>'گام اول '!R305</f>
        <v>120</v>
      </c>
      <c r="S304" s="358">
        <f>'گام اول '!S305</f>
        <v>220</v>
      </c>
      <c r="T304" s="358">
        <f>'گام اول '!T305</f>
        <v>29.33</v>
      </c>
      <c r="U304" s="137">
        <f>'گام اول '!U305</f>
        <v>0</v>
      </c>
      <c r="V304" s="120">
        <f>'گام اول '!W305</f>
        <v>0</v>
      </c>
      <c r="W304" s="121">
        <f>'گام اول '!X305</f>
        <v>0</v>
      </c>
      <c r="X304" s="366">
        <f>'گام اول '!Y305</f>
        <v>2</v>
      </c>
      <c r="Y304" s="366">
        <f>'گام اول '!Z305</f>
        <v>2</v>
      </c>
      <c r="Z304" s="138">
        <f>'گام اول '!AA305</f>
        <v>885165</v>
      </c>
      <c r="AA304" s="138">
        <f>'گام اول '!AB305</f>
        <v>46667</v>
      </c>
      <c r="AB304" s="138">
        <f>'گام اول '!AC305</f>
        <v>931832</v>
      </c>
      <c r="AC304" s="138">
        <f>'گام اول '!AD305</f>
        <v>4500000</v>
      </c>
      <c r="AD304" s="138">
        <f>'گام اول '!AE305</f>
        <v>6000000</v>
      </c>
      <c r="AE304" s="139">
        <f>'گام اول '!AF305</f>
        <v>177895.19999999998</v>
      </c>
      <c r="AF304" s="122">
        <f>'گام اول '!AG305</f>
        <v>26554950</v>
      </c>
      <c r="AG304" s="123">
        <f>'گام اول '!AH305</f>
        <v>1400010</v>
      </c>
      <c r="AH304" s="123">
        <f>'گام اول '!AI305</f>
        <v>21347423.999999996</v>
      </c>
      <c r="AI304" s="123">
        <f>'گام اول '!AJ305</f>
        <v>5310990</v>
      </c>
      <c r="AJ304" s="123">
        <f>'گام اول '!AK305</f>
        <v>4500000</v>
      </c>
      <c r="AK304" s="123">
        <f>'گام اول '!AL305</f>
        <v>6000000</v>
      </c>
      <c r="AL304" s="123">
        <f>'گام اول '!AM305</f>
        <v>9784235.9999999981</v>
      </c>
      <c r="AM304" s="123">
        <f>'گام اول '!AN305</f>
        <v>5217666.2159999991</v>
      </c>
      <c r="AN304" s="123">
        <f>'گام اول '!AO305</f>
        <v>0</v>
      </c>
      <c r="AO304" s="123">
        <f>'گام اول '!AP305</f>
        <v>5000000</v>
      </c>
      <c r="AP304" s="123">
        <f>'گام اول '!AQ305</f>
        <v>0</v>
      </c>
      <c r="AQ304" s="123">
        <f>'گام اول '!AR305</f>
        <v>0</v>
      </c>
      <c r="AR304" s="123">
        <f>'گام اول '!AS305</f>
        <v>0</v>
      </c>
      <c r="AS304" s="375">
        <f>'گام اول '!AT305</f>
        <v>0</v>
      </c>
      <c r="AT304" s="368">
        <f t="shared" si="202"/>
        <v>85115276.216000006</v>
      </c>
      <c r="AU304" s="173">
        <f>'گام اول '!AV305</f>
        <v>58717986.18088001</v>
      </c>
      <c r="AV304" s="141">
        <f>'گام اول '!AW305</f>
        <v>79804286.215999991</v>
      </c>
      <c r="AW304" s="142">
        <f t="shared" si="203"/>
        <v>5586300.0351200001</v>
      </c>
      <c r="AX304" s="75">
        <f t="shared" si="204"/>
        <v>1871798.6180880012</v>
      </c>
      <c r="AY304" s="142">
        <f>'گام اول '!AZ305</f>
        <v>0</v>
      </c>
      <c r="AZ304" s="142">
        <f>'گام اول '!BA305</f>
        <v>0</v>
      </c>
      <c r="BA304" s="142">
        <f>'گام اول '!BB305</f>
        <v>0</v>
      </c>
      <c r="BB304" s="142">
        <f>'گام اول '!BC305</f>
        <v>0</v>
      </c>
      <c r="BC304" s="142">
        <f>'گام اول '!BD305</f>
        <v>0</v>
      </c>
      <c r="BD304" s="142">
        <f>'گام اول '!BE305</f>
        <v>0</v>
      </c>
      <c r="BE304" s="142">
        <f>'گام اول '!BF305</f>
        <v>0</v>
      </c>
      <c r="BF304" s="143">
        <f t="shared" si="205"/>
        <v>7458098.6532080015</v>
      </c>
      <c r="BG304" s="140">
        <f t="shared" si="206"/>
        <v>77657177</v>
      </c>
      <c r="BH304" s="144">
        <f t="shared" si="207"/>
        <v>85115276.216000006</v>
      </c>
      <c r="BI304" s="127">
        <f t="shared" si="200"/>
        <v>4659160</v>
      </c>
      <c r="BJ304" s="145">
        <f t="shared" si="208"/>
        <v>2329580</v>
      </c>
      <c r="BK304" s="145">
        <f t="shared" si="209"/>
        <v>698874</v>
      </c>
      <c r="BL304" s="146">
        <f t="shared" si="210"/>
        <v>1120000</v>
      </c>
      <c r="BM304" s="379">
        <v>0</v>
      </c>
      <c r="BN304" s="147">
        <f t="shared" si="211"/>
        <v>93922890.216000006</v>
      </c>
      <c r="BO304" s="148">
        <f t="shared" si="212"/>
        <v>79804286.215999991</v>
      </c>
      <c r="BP304" s="149">
        <f t="shared" si="213"/>
        <v>18354985.82968</v>
      </c>
      <c r="BQ304" s="150">
        <f t="shared" si="214"/>
        <v>112277876.04568</v>
      </c>
      <c r="BR304" s="151">
        <f t="shared" si="215"/>
        <v>100800</v>
      </c>
      <c r="BS304" s="147">
        <f t="shared" si="216"/>
        <v>112378676.04568</v>
      </c>
      <c r="BT304" s="135">
        <v>0</v>
      </c>
      <c r="BU304" s="148">
        <f t="shared" si="217"/>
        <v>9392289.0216000006</v>
      </c>
      <c r="BV304" s="152">
        <f t="shared" si="218"/>
        <v>4696144.5108000003</v>
      </c>
      <c r="BW304" s="133">
        <f t="shared" si="219"/>
        <v>98290242.513280004</v>
      </c>
      <c r="BX304" s="147">
        <f t="shared" si="220"/>
        <v>7687614</v>
      </c>
      <c r="BY304" s="134">
        <f t="shared" si="221"/>
        <v>90602628.513280004</v>
      </c>
      <c r="CD304" s="388">
        <f>'گام اول '!AU305</f>
        <v>85115276.216000006</v>
      </c>
      <c r="CE304" s="389">
        <f>'گام اول '!AV305</f>
        <v>58717986.18088001</v>
      </c>
      <c r="CF304" s="389">
        <f>'گام اول '!AW305</f>
        <v>79804286.215999991</v>
      </c>
      <c r="CG304" s="389">
        <f>'گام اول '!AX305</f>
        <v>5586300.0351200001</v>
      </c>
      <c r="CH304" s="389">
        <f>'گام اول '!AY305</f>
        <v>1871798.6180880012</v>
      </c>
      <c r="CI304" s="389">
        <f>'گام اول '!AZ305</f>
        <v>0</v>
      </c>
      <c r="CJ304" s="389">
        <f>'گام اول '!BA305</f>
        <v>0</v>
      </c>
      <c r="CK304" s="389">
        <f>'گام اول '!BB305</f>
        <v>0</v>
      </c>
      <c r="CL304" s="389">
        <f>'گام اول '!BC305</f>
        <v>0</v>
      </c>
      <c r="CM304" s="389">
        <f>'گام اول '!BD305</f>
        <v>0</v>
      </c>
      <c r="CN304" s="389">
        <f>'گام اول '!BE305</f>
        <v>0</v>
      </c>
      <c r="CO304" s="389">
        <f>'گام اول '!BF305</f>
        <v>0</v>
      </c>
      <c r="CP304" s="389">
        <f>'گام اول '!BG305</f>
        <v>7458098.6532080015</v>
      </c>
      <c r="CQ304" s="389">
        <f>'گام اول '!BH305</f>
        <v>77657177</v>
      </c>
      <c r="CR304" s="389">
        <f t="shared" si="222"/>
        <v>85115276.216000006</v>
      </c>
      <c r="CS304" s="55">
        <f t="shared" si="223"/>
        <v>4659160</v>
      </c>
      <c r="CT304" s="388">
        <f t="shared" si="224"/>
        <v>2329580</v>
      </c>
      <c r="CU304" s="389">
        <f t="shared" si="225"/>
        <v>698874</v>
      </c>
      <c r="CV304" s="389">
        <f t="shared" si="226"/>
        <v>1120000</v>
      </c>
      <c r="CW304" s="55">
        <v>0</v>
      </c>
      <c r="CX304" s="389">
        <f t="shared" si="227"/>
        <v>93922890.216000006</v>
      </c>
      <c r="CY304" s="389">
        <f t="shared" si="228"/>
        <v>79804286.215999991</v>
      </c>
      <c r="CZ304" s="389">
        <f t="shared" si="229"/>
        <v>18354985.82968</v>
      </c>
      <c r="DA304" s="389">
        <f t="shared" si="230"/>
        <v>112277876.04568</v>
      </c>
      <c r="DB304" s="389">
        <f t="shared" si="231"/>
        <v>100800</v>
      </c>
      <c r="DC304" s="389">
        <f t="shared" si="232"/>
        <v>112378676.04568</v>
      </c>
      <c r="DD304" s="394">
        <v>0</v>
      </c>
      <c r="DE304" s="389">
        <f t="shared" si="233"/>
        <v>9392289.0216000006</v>
      </c>
      <c r="DF304" s="389">
        <f t="shared" si="234"/>
        <v>4696144.5108000003</v>
      </c>
      <c r="DG304" s="389">
        <f t="shared" si="235"/>
        <v>98290242.513280004</v>
      </c>
      <c r="DH304" s="389">
        <f t="shared" si="236"/>
        <v>7687614</v>
      </c>
      <c r="DI304" s="389">
        <f t="shared" si="237"/>
        <v>90602628.513280004</v>
      </c>
      <c r="DJ304" s="389">
        <f t="shared" si="238"/>
        <v>0</v>
      </c>
      <c r="DL304" s="396">
        <f t="shared" si="239"/>
        <v>6638737.5</v>
      </c>
      <c r="DM304" s="396">
        <f t="shared" si="240"/>
        <v>-1979577.5</v>
      </c>
    </row>
    <row r="305" spans="1:117" s="55" customFormat="1" ht="21" x14ac:dyDescent="0.2">
      <c r="A305" s="191">
        <f t="shared" si="201"/>
        <v>2655495</v>
      </c>
      <c r="B305" s="136">
        <f>'گام اول '!B306</f>
        <v>300</v>
      </c>
      <c r="C305" s="136">
        <f>'گام اول '!C306</f>
        <v>63</v>
      </c>
      <c r="D305" s="136">
        <f>'گام اول '!D306</f>
        <v>13328</v>
      </c>
      <c r="E305" s="136" t="str">
        <f>'گام اول '!E306</f>
        <v>صادق</v>
      </c>
      <c r="F305" s="136" t="str">
        <f>'گام اول '!F306</f>
        <v>حسن زاده</v>
      </c>
      <c r="G305" s="136" t="str">
        <f>'گام اول '!G306</f>
        <v>نگهبان</v>
      </c>
      <c r="H305" s="136" t="str">
        <f>'گام اول '!H306</f>
        <v>تهران</v>
      </c>
      <c r="I305" s="136" t="str">
        <f>'گام اول '!I306</f>
        <v>430-813-2899246-1</v>
      </c>
      <c r="J305" s="136" t="str">
        <f>'گام اول '!J306</f>
        <v>1463487738</v>
      </c>
      <c r="K305" s="136" t="str">
        <f>'گام اول '!K306</f>
        <v>0028226226</v>
      </c>
      <c r="L305" s="136" t="str">
        <f>'گام اول '!L306</f>
        <v>تهران</v>
      </c>
      <c r="M305" s="136" t="str">
        <f>'گام اول '!M306</f>
        <v>نگهبان</v>
      </c>
      <c r="N305" s="120" t="str">
        <f>'گام اول '!N306</f>
        <v>*</v>
      </c>
      <c r="O305" s="119">
        <f>'گام اول '!O306</f>
        <v>0</v>
      </c>
      <c r="P305" s="121">
        <f>'گام اول '!P306</f>
        <v>0</v>
      </c>
      <c r="Q305" s="358">
        <f>'گام اول '!Q306</f>
        <v>30</v>
      </c>
      <c r="R305" s="358">
        <f>'گام اول '!R306</f>
        <v>120</v>
      </c>
      <c r="S305" s="358">
        <f>'گام اول '!S306</f>
        <v>110</v>
      </c>
      <c r="T305" s="358">
        <f>'گام اول '!T306</f>
        <v>29.33</v>
      </c>
      <c r="U305" s="137">
        <f>'گام اول '!U306</f>
        <v>0</v>
      </c>
      <c r="V305" s="120">
        <f>'گام اول '!W306</f>
        <v>0</v>
      </c>
      <c r="W305" s="121">
        <f>'گام اول '!X306</f>
        <v>0</v>
      </c>
      <c r="X305" s="366">
        <f>'گام اول '!Y306</f>
        <v>0</v>
      </c>
      <c r="Y305" s="366">
        <f>'گام اول '!Z306</f>
        <v>0</v>
      </c>
      <c r="Z305" s="138">
        <f>'گام اول '!AA306</f>
        <v>885165</v>
      </c>
      <c r="AA305" s="138">
        <f>'گام اول '!AB306</f>
        <v>46667</v>
      </c>
      <c r="AB305" s="138">
        <f>'گام اول '!AC306</f>
        <v>931832</v>
      </c>
      <c r="AC305" s="138">
        <f>'گام اول '!AD306</f>
        <v>4500000</v>
      </c>
      <c r="AD305" s="138">
        <f>'گام اول '!AE306</f>
        <v>6000000</v>
      </c>
      <c r="AE305" s="139">
        <f>'گام اول '!AF306</f>
        <v>177895.19999999998</v>
      </c>
      <c r="AF305" s="122">
        <f>'گام اول '!AG306</f>
        <v>26554950</v>
      </c>
      <c r="AG305" s="123">
        <f>'گام اول '!AH306</f>
        <v>1400010</v>
      </c>
      <c r="AH305" s="123">
        <f>'گام اول '!AI306</f>
        <v>21347423.999999996</v>
      </c>
      <c r="AI305" s="123">
        <f>'گام اول '!AJ306</f>
        <v>0</v>
      </c>
      <c r="AJ305" s="123">
        <f>'گام اول '!AK306</f>
        <v>4500000</v>
      </c>
      <c r="AK305" s="123">
        <f>'گام اول '!AL306</f>
        <v>6000000</v>
      </c>
      <c r="AL305" s="123">
        <f>'گام اول '!AM306</f>
        <v>4892117.9999999991</v>
      </c>
      <c r="AM305" s="123">
        <f>'گام اول '!AN306</f>
        <v>5217666.2159999991</v>
      </c>
      <c r="AN305" s="123">
        <f>'گام اول '!AO306</f>
        <v>0</v>
      </c>
      <c r="AO305" s="123">
        <f>'گام اول '!AP306</f>
        <v>2800000</v>
      </c>
      <c r="AP305" s="123">
        <f>'گام اول '!AQ306</f>
        <v>0</v>
      </c>
      <c r="AQ305" s="123">
        <f>'گام اول '!AR306</f>
        <v>0</v>
      </c>
      <c r="AR305" s="123">
        <f>'گام اول '!AS306</f>
        <v>0</v>
      </c>
      <c r="AS305" s="375">
        <f>'گام اول '!AT306</f>
        <v>0</v>
      </c>
      <c r="AT305" s="368">
        <f t="shared" si="202"/>
        <v>72712168.216000006</v>
      </c>
      <c r="AU305" s="173">
        <f>'گام اول '!AV306</f>
        <v>54322316.440880008</v>
      </c>
      <c r="AV305" s="141">
        <f>'گام اول '!AW306</f>
        <v>72712168.215999991</v>
      </c>
      <c r="AW305" s="142">
        <f t="shared" si="203"/>
        <v>5089851.7751199994</v>
      </c>
      <c r="AX305" s="75">
        <f t="shared" si="204"/>
        <v>1432231.644088001</v>
      </c>
      <c r="AY305" s="142">
        <f>'گام اول '!AZ306</f>
        <v>0</v>
      </c>
      <c r="AZ305" s="142">
        <f>'گام اول '!BA306</f>
        <v>0</v>
      </c>
      <c r="BA305" s="142">
        <f>'گام اول '!BB306</f>
        <v>0</v>
      </c>
      <c r="BB305" s="142">
        <f>'گام اول '!BC306</f>
        <v>0</v>
      </c>
      <c r="BC305" s="142">
        <f>'گام اول '!BD306</f>
        <v>0</v>
      </c>
      <c r="BD305" s="142">
        <f>'گام اول '!BE306</f>
        <v>0</v>
      </c>
      <c r="BE305" s="142">
        <f>'گام اول '!BF306</f>
        <v>0</v>
      </c>
      <c r="BF305" s="143">
        <f t="shared" si="205"/>
        <v>6522083.4192080004</v>
      </c>
      <c r="BG305" s="140">
        <f t="shared" si="206"/>
        <v>66190084</v>
      </c>
      <c r="BH305" s="144">
        <f t="shared" si="207"/>
        <v>72712168.216000006</v>
      </c>
      <c r="BI305" s="127">
        <f t="shared" si="200"/>
        <v>4659160</v>
      </c>
      <c r="BJ305" s="145">
        <f t="shared" si="208"/>
        <v>2329580</v>
      </c>
      <c r="BK305" s="145">
        <f t="shared" si="209"/>
        <v>698874</v>
      </c>
      <c r="BL305" s="146">
        <f t="shared" si="210"/>
        <v>1120000</v>
      </c>
      <c r="BM305" s="379">
        <v>0</v>
      </c>
      <c r="BN305" s="147">
        <f t="shared" si="211"/>
        <v>81519782.216000006</v>
      </c>
      <c r="BO305" s="148">
        <f t="shared" si="212"/>
        <v>72712168.215999991</v>
      </c>
      <c r="BP305" s="149">
        <f t="shared" si="213"/>
        <v>16723798.689679999</v>
      </c>
      <c r="BQ305" s="150">
        <f t="shared" si="214"/>
        <v>98243580.905680001</v>
      </c>
      <c r="BR305" s="151">
        <f t="shared" si="215"/>
        <v>100800</v>
      </c>
      <c r="BS305" s="147">
        <f t="shared" si="216"/>
        <v>98344380.905680001</v>
      </c>
      <c r="BT305" s="135">
        <v>0</v>
      </c>
      <c r="BU305" s="148">
        <f t="shared" si="217"/>
        <v>8151978.2216000007</v>
      </c>
      <c r="BV305" s="152">
        <f t="shared" si="218"/>
        <v>4075989.1108000004</v>
      </c>
      <c r="BW305" s="133">
        <f t="shared" si="219"/>
        <v>86116413.573280007</v>
      </c>
      <c r="BX305" s="147">
        <f t="shared" si="220"/>
        <v>7687614</v>
      </c>
      <c r="BY305" s="134">
        <f t="shared" si="221"/>
        <v>78428799.573280007</v>
      </c>
      <c r="CD305" s="388">
        <f>'گام اول '!AU306</f>
        <v>72712168.216000006</v>
      </c>
      <c r="CE305" s="389">
        <f>'گام اول '!AV306</f>
        <v>54322316.440880008</v>
      </c>
      <c r="CF305" s="389">
        <f>'گام اول '!AW306</f>
        <v>72712168.215999991</v>
      </c>
      <c r="CG305" s="389">
        <f>'گام اول '!AX306</f>
        <v>5089851.7751199994</v>
      </c>
      <c r="CH305" s="389">
        <f>'گام اول '!AY306</f>
        <v>1432231.644088001</v>
      </c>
      <c r="CI305" s="389">
        <f>'گام اول '!AZ306</f>
        <v>0</v>
      </c>
      <c r="CJ305" s="389">
        <f>'گام اول '!BA306</f>
        <v>0</v>
      </c>
      <c r="CK305" s="389">
        <f>'گام اول '!BB306</f>
        <v>0</v>
      </c>
      <c r="CL305" s="389">
        <f>'گام اول '!BC306</f>
        <v>0</v>
      </c>
      <c r="CM305" s="389">
        <f>'گام اول '!BD306</f>
        <v>0</v>
      </c>
      <c r="CN305" s="389">
        <f>'گام اول '!BE306</f>
        <v>0</v>
      </c>
      <c r="CO305" s="389">
        <f>'گام اول '!BF306</f>
        <v>0</v>
      </c>
      <c r="CP305" s="389">
        <f>'گام اول '!BG306</f>
        <v>6522083.4192080004</v>
      </c>
      <c r="CQ305" s="389">
        <f>'گام اول '!BH306</f>
        <v>66190084</v>
      </c>
      <c r="CR305" s="389">
        <f t="shared" si="222"/>
        <v>72712168.216000006</v>
      </c>
      <c r="CS305" s="55">
        <f t="shared" si="223"/>
        <v>4659160</v>
      </c>
      <c r="CT305" s="388">
        <f t="shared" si="224"/>
        <v>2329580</v>
      </c>
      <c r="CU305" s="389">
        <f t="shared" si="225"/>
        <v>698874</v>
      </c>
      <c r="CV305" s="389">
        <f t="shared" si="226"/>
        <v>1120000</v>
      </c>
      <c r="CW305" s="55">
        <v>0</v>
      </c>
      <c r="CX305" s="389">
        <f t="shared" si="227"/>
        <v>81519782.216000006</v>
      </c>
      <c r="CY305" s="389">
        <f t="shared" si="228"/>
        <v>72712168.215999991</v>
      </c>
      <c r="CZ305" s="389">
        <f t="shared" si="229"/>
        <v>16723798.689679999</v>
      </c>
      <c r="DA305" s="389">
        <f t="shared" si="230"/>
        <v>98243580.905680001</v>
      </c>
      <c r="DB305" s="389">
        <f t="shared" si="231"/>
        <v>100800</v>
      </c>
      <c r="DC305" s="389">
        <f t="shared" si="232"/>
        <v>98344380.905680001</v>
      </c>
      <c r="DD305" s="394">
        <v>0</v>
      </c>
      <c r="DE305" s="389">
        <f t="shared" si="233"/>
        <v>8151978.2216000007</v>
      </c>
      <c r="DF305" s="389">
        <f t="shared" si="234"/>
        <v>4075989.1108000004</v>
      </c>
      <c r="DG305" s="389">
        <f t="shared" si="235"/>
        <v>86116413.573280007</v>
      </c>
      <c r="DH305" s="389">
        <f t="shared" si="236"/>
        <v>7687614</v>
      </c>
      <c r="DI305" s="389">
        <f t="shared" si="237"/>
        <v>78428799.573280007</v>
      </c>
      <c r="DJ305" s="389">
        <f t="shared" si="238"/>
        <v>0</v>
      </c>
      <c r="DL305" s="396">
        <f t="shared" si="239"/>
        <v>6638737.5</v>
      </c>
      <c r="DM305" s="396">
        <f t="shared" si="240"/>
        <v>-1979577.5</v>
      </c>
    </row>
    <row r="306" spans="1:117" s="55" customFormat="1" ht="21" x14ac:dyDescent="0.2">
      <c r="A306" s="191">
        <f t="shared" si="201"/>
        <v>2655495</v>
      </c>
      <c r="B306" s="136">
        <f>'گام اول '!B307</f>
        <v>301</v>
      </c>
      <c r="C306" s="136">
        <f>'گام اول '!C307</f>
        <v>64</v>
      </c>
      <c r="D306" s="136">
        <f>'گام اول '!D307</f>
        <v>13349</v>
      </c>
      <c r="E306" s="136" t="str">
        <f>'گام اول '!E307</f>
        <v>حسین</v>
      </c>
      <c r="F306" s="136" t="str">
        <f>'گام اول '!F307</f>
        <v>عاشوری شولمی</v>
      </c>
      <c r="G306" s="136" t="str">
        <f>'گام اول '!G307</f>
        <v>نگهبان</v>
      </c>
      <c r="H306" s="136" t="str">
        <f>'گام اول '!H307</f>
        <v>تهران</v>
      </c>
      <c r="I306" s="136" t="str">
        <f>'گام اول '!I307</f>
        <v>124-12-42081-1</v>
      </c>
      <c r="J306" s="136" t="str">
        <f>'گام اول '!J307</f>
        <v>2668740851</v>
      </c>
      <c r="K306" s="136" t="str">
        <f>'گام اول '!K307</f>
        <v>0017121750</v>
      </c>
      <c r="L306" s="136" t="str">
        <f>'گام اول '!L307</f>
        <v>تهران</v>
      </c>
      <c r="M306" s="136" t="str">
        <f>'گام اول '!M307</f>
        <v>نگهبان</v>
      </c>
      <c r="N306" s="120" t="str">
        <f>'گام اول '!N307</f>
        <v>*</v>
      </c>
      <c r="O306" s="119">
        <f>'گام اول '!O307</f>
        <v>0</v>
      </c>
      <c r="P306" s="121">
        <f>'گام اول '!P307</f>
        <v>0</v>
      </c>
      <c r="Q306" s="358">
        <f>'گام اول '!Q307</f>
        <v>30</v>
      </c>
      <c r="R306" s="358">
        <f>'گام اول '!R307</f>
        <v>120</v>
      </c>
      <c r="S306" s="358">
        <f>'گام اول '!S307</f>
        <v>110</v>
      </c>
      <c r="T306" s="358">
        <f>'گام اول '!T307</f>
        <v>29.33</v>
      </c>
      <c r="U306" s="137">
        <f>'گام اول '!U307</f>
        <v>0</v>
      </c>
      <c r="V306" s="120">
        <f>'گام اول '!W307</f>
        <v>0</v>
      </c>
      <c r="W306" s="121">
        <f>'گام اول '!X307</f>
        <v>0</v>
      </c>
      <c r="X306" s="366">
        <f>'گام اول '!Y307</f>
        <v>1</v>
      </c>
      <c r="Y306" s="366">
        <f>'گام اول '!Z307</f>
        <v>1</v>
      </c>
      <c r="Z306" s="138">
        <f>'گام اول '!AA307</f>
        <v>885165</v>
      </c>
      <c r="AA306" s="138">
        <f>'گام اول '!AB307</f>
        <v>46667</v>
      </c>
      <c r="AB306" s="138">
        <f>'گام اول '!AC307</f>
        <v>931832</v>
      </c>
      <c r="AC306" s="138">
        <f>'گام اول '!AD307</f>
        <v>4500000</v>
      </c>
      <c r="AD306" s="138">
        <f>'گام اول '!AE307</f>
        <v>6000000</v>
      </c>
      <c r="AE306" s="139">
        <f>'گام اول '!AF307</f>
        <v>177895.19999999998</v>
      </c>
      <c r="AF306" s="122">
        <f>'گام اول '!AG307</f>
        <v>26554950</v>
      </c>
      <c r="AG306" s="123">
        <f>'گام اول '!AH307</f>
        <v>1400010</v>
      </c>
      <c r="AH306" s="123">
        <f>'گام اول '!AI307</f>
        <v>21347423.999999996</v>
      </c>
      <c r="AI306" s="123">
        <f>'گام اول '!AJ307</f>
        <v>2655495</v>
      </c>
      <c r="AJ306" s="123">
        <f>'گام اول '!AK307</f>
        <v>4500000</v>
      </c>
      <c r="AK306" s="123">
        <f>'گام اول '!AL307</f>
        <v>6000000</v>
      </c>
      <c r="AL306" s="123">
        <f>'گام اول '!AM307</f>
        <v>4892117.9999999991</v>
      </c>
      <c r="AM306" s="123">
        <f>'گام اول '!AN307</f>
        <v>5217666.2159999991</v>
      </c>
      <c r="AN306" s="123">
        <f>'گام اول '!AO307</f>
        <v>0</v>
      </c>
      <c r="AO306" s="123">
        <f>'گام اول '!AP307</f>
        <v>2800000</v>
      </c>
      <c r="AP306" s="123">
        <f>'گام اول '!AQ307</f>
        <v>0</v>
      </c>
      <c r="AQ306" s="123">
        <f>'گام اول '!AR307</f>
        <v>0</v>
      </c>
      <c r="AR306" s="123">
        <f>'گام اول '!AS307</f>
        <v>0</v>
      </c>
      <c r="AS306" s="375">
        <f>'گام اول '!AT307</f>
        <v>0</v>
      </c>
      <c r="AT306" s="368">
        <f t="shared" si="202"/>
        <v>75367663.216000006</v>
      </c>
      <c r="AU306" s="173">
        <f>'گام اول '!AV307</f>
        <v>54322316.440880008</v>
      </c>
      <c r="AV306" s="141">
        <f>'گام اول '!AW307</f>
        <v>72712168.215999991</v>
      </c>
      <c r="AW306" s="142">
        <f t="shared" si="203"/>
        <v>5089851.7751199994</v>
      </c>
      <c r="AX306" s="75">
        <f t="shared" si="204"/>
        <v>1432231.644088001</v>
      </c>
      <c r="AY306" s="142">
        <f>'گام اول '!AZ307</f>
        <v>0</v>
      </c>
      <c r="AZ306" s="142">
        <f>'گام اول '!BA307</f>
        <v>0</v>
      </c>
      <c r="BA306" s="142">
        <f>'گام اول '!BB307</f>
        <v>0</v>
      </c>
      <c r="BB306" s="142">
        <f>'گام اول '!BC307</f>
        <v>0</v>
      </c>
      <c r="BC306" s="142">
        <f>'گام اول '!BD307</f>
        <v>0</v>
      </c>
      <c r="BD306" s="142">
        <f>'گام اول '!BE307</f>
        <v>0</v>
      </c>
      <c r="BE306" s="142">
        <f>'گام اول '!BF307</f>
        <v>0</v>
      </c>
      <c r="BF306" s="143">
        <f t="shared" si="205"/>
        <v>6522083.4192080004</v>
      </c>
      <c r="BG306" s="140">
        <f t="shared" si="206"/>
        <v>68845579</v>
      </c>
      <c r="BH306" s="144">
        <f t="shared" si="207"/>
        <v>75367663.216000006</v>
      </c>
      <c r="BI306" s="127">
        <f t="shared" si="200"/>
        <v>4659160</v>
      </c>
      <c r="BJ306" s="145">
        <f t="shared" si="208"/>
        <v>2329580</v>
      </c>
      <c r="BK306" s="145">
        <f t="shared" si="209"/>
        <v>698874</v>
      </c>
      <c r="BL306" s="146">
        <f t="shared" si="210"/>
        <v>1120000</v>
      </c>
      <c r="BM306" s="379">
        <v>0</v>
      </c>
      <c r="BN306" s="147">
        <f t="shared" si="211"/>
        <v>84175277.216000006</v>
      </c>
      <c r="BO306" s="148">
        <f t="shared" si="212"/>
        <v>72712168.215999991</v>
      </c>
      <c r="BP306" s="149">
        <f t="shared" si="213"/>
        <v>16723798.689679999</v>
      </c>
      <c r="BQ306" s="150">
        <f t="shared" si="214"/>
        <v>100899075.90568</v>
      </c>
      <c r="BR306" s="151">
        <f t="shared" si="215"/>
        <v>100800</v>
      </c>
      <c r="BS306" s="147">
        <f t="shared" si="216"/>
        <v>100999875.90568</v>
      </c>
      <c r="BT306" s="135">
        <v>0</v>
      </c>
      <c r="BU306" s="148">
        <f t="shared" si="217"/>
        <v>8417527.7216000017</v>
      </c>
      <c r="BV306" s="152">
        <f t="shared" si="218"/>
        <v>4208763.8608000008</v>
      </c>
      <c r="BW306" s="133">
        <f t="shared" si="219"/>
        <v>88373584.323280007</v>
      </c>
      <c r="BX306" s="147">
        <f t="shared" si="220"/>
        <v>7687614</v>
      </c>
      <c r="BY306" s="134">
        <f t="shared" si="221"/>
        <v>80685970.323280007</v>
      </c>
      <c r="CD306" s="388">
        <f>'گام اول '!AU307</f>
        <v>75367663.216000006</v>
      </c>
      <c r="CE306" s="389">
        <f>'گام اول '!AV307</f>
        <v>54322316.440880008</v>
      </c>
      <c r="CF306" s="389">
        <f>'گام اول '!AW307</f>
        <v>72712168.215999991</v>
      </c>
      <c r="CG306" s="389">
        <f>'گام اول '!AX307</f>
        <v>5089851.7751199994</v>
      </c>
      <c r="CH306" s="389">
        <f>'گام اول '!AY307</f>
        <v>1432231.644088001</v>
      </c>
      <c r="CI306" s="389">
        <f>'گام اول '!AZ307</f>
        <v>0</v>
      </c>
      <c r="CJ306" s="389">
        <f>'گام اول '!BA307</f>
        <v>0</v>
      </c>
      <c r="CK306" s="389">
        <f>'گام اول '!BB307</f>
        <v>0</v>
      </c>
      <c r="CL306" s="389">
        <f>'گام اول '!BC307</f>
        <v>0</v>
      </c>
      <c r="CM306" s="389">
        <f>'گام اول '!BD307</f>
        <v>0</v>
      </c>
      <c r="CN306" s="389">
        <f>'گام اول '!BE307</f>
        <v>0</v>
      </c>
      <c r="CO306" s="389">
        <f>'گام اول '!BF307</f>
        <v>0</v>
      </c>
      <c r="CP306" s="389">
        <f>'گام اول '!BG307</f>
        <v>6522083.4192080004</v>
      </c>
      <c r="CQ306" s="389">
        <f>'گام اول '!BH307</f>
        <v>68845579</v>
      </c>
      <c r="CR306" s="389">
        <f t="shared" si="222"/>
        <v>75367663.216000006</v>
      </c>
      <c r="CS306" s="55">
        <f t="shared" si="223"/>
        <v>4659160</v>
      </c>
      <c r="CT306" s="388">
        <f t="shared" si="224"/>
        <v>2329580</v>
      </c>
      <c r="CU306" s="389">
        <f t="shared" si="225"/>
        <v>698874</v>
      </c>
      <c r="CV306" s="389">
        <f t="shared" si="226"/>
        <v>1120000</v>
      </c>
      <c r="CW306" s="55">
        <v>0</v>
      </c>
      <c r="CX306" s="389">
        <f t="shared" si="227"/>
        <v>84175277.216000006</v>
      </c>
      <c r="CY306" s="389">
        <f t="shared" si="228"/>
        <v>72712168.215999991</v>
      </c>
      <c r="CZ306" s="389">
        <f t="shared" si="229"/>
        <v>16723798.689679999</v>
      </c>
      <c r="DA306" s="389">
        <f t="shared" si="230"/>
        <v>100899075.90568</v>
      </c>
      <c r="DB306" s="389">
        <f t="shared" si="231"/>
        <v>100800</v>
      </c>
      <c r="DC306" s="389">
        <f t="shared" si="232"/>
        <v>100999875.90568</v>
      </c>
      <c r="DD306" s="394">
        <v>0</v>
      </c>
      <c r="DE306" s="389">
        <f t="shared" si="233"/>
        <v>8417527.7216000017</v>
      </c>
      <c r="DF306" s="389">
        <f t="shared" si="234"/>
        <v>4208763.8608000008</v>
      </c>
      <c r="DG306" s="389">
        <f t="shared" si="235"/>
        <v>88373584.323280007</v>
      </c>
      <c r="DH306" s="389">
        <f t="shared" si="236"/>
        <v>7687614</v>
      </c>
      <c r="DI306" s="389">
        <f t="shared" si="237"/>
        <v>80685970.323280007</v>
      </c>
      <c r="DJ306" s="389">
        <f t="shared" si="238"/>
        <v>0</v>
      </c>
      <c r="DL306" s="396">
        <f t="shared" si="239"/>
        <v>6638737.5</v>
      </c>
      <c r="DM306" s="396">
        <f t="shared" si="240"/>
        <v>-1979577.5</v>
      </c>
    </row>
    <row r="307" spans="1:117" s="55" customFormat="1" ht="21" x14ac:dyDescent="0.2">
      <c r="A307" s="191">
        <f t="shared" si="201"/>
        <v>2655495</v>
      </c>
      <c r="B307" s="136">
        <f>'گام اول '!B308</f>
        <v>302</v>
      </c>
      <c r="C307" s="136">
        <f>'گام اول '!C308</f>
        <v>65</v>
      </c>
      <c r="D307" s="136">
        <f>'گام اول '!D308</f>
        <v>13262</v>
      </c>
      <c r="E307" s="136" t="str">
        <f>'گام اول '!E308</f>
        <v>هادی</v>
      </c>
      <c r="F307" s="136" t="str">
        <f>'گام اول '!F308</f>
        <v>جعفری</v>
      </c>
      <c r="G307" s="136" t="str">
        <f>'گام اول '!G308</f>
        <v>نگهبان</v>
      </c>
      <c r="H307" s="136" t="str">
        <f>'گام اول '!H308</f>
        <v>تهران</v>
      </c>
      <c r="I307" s="136" t="str">
        <f>'گام اول '!I308</f>
        <v>121-813-3256060-1</v>
      </c>
      <c r="J307" s="136" t="str">
        <f>'گام اول '!J308</f>
        <v>0322126061</v>
      </c>
      <c r="K307" s="136" t="str">
        <f>'گام اول '!K308</f>
        <v>0020748156</v>
      </c>
      <c r="L307" s="136" t="str">
        <f>'گام اول '!L308</f>
        <v>تهران</v>
      </c>
      <c r="M307" s="136" t="str">
        <f>'گام اول '!M308</f>
        <v>نگهبان</v>
      </c>
      <c r="N307" s="120" t="str">
        <f>'گام اول '!N308</f>
        <v>*</v>
      </c>
      <c r="O307" s="119">
        <f>'گام اول '!O308</f>
        <v>0</v>
      </c>
      <c r="P307" s="121">
        <f>'گام اول '!P308</f>
        <v>0</v>
      </c>
      <c r="Q307" s="358">
        <f>'گام اول '!Q308</f>
        <v>30</v>
      </c>
      <c r="R307" s="358">
        <f>'گام اول '!R308</f>
        <v>120</v>
      </c>
      <c r="S307" s="358">
        <f>'گام اول '!S308</f>
        <v>110</v>
      </c>
      <c r="T307" s="358">
        <f>'گام اول '!T308</f>
        <v>29.33</v>
      </c>
      <c r="U307" s="137">
        <f>'گام اول '!U308</f>
        <v>0</v>
      </c>
      <c r="V307" s="120">
        <f>'گام اول '!W308</f>
        <v>0</v>
      </c>
      <c r="W307" s="121">
        <f>'گام اول '!X308</f>
        <v>0</v>
      </c>
      <c r="X307" s="366">
        <f>'گام اول '!Y308</f>
        <v>1</v>
      </c>
      <c r="Y307" s="366">
        <f>'گام اول '!Z308</f>
        <v>1</v>
      </c>
      <c r="Z307" s="138">
        <f>'گام اول '!AA308</f>
        <v>885165</v>
      </c>
      <c r="AA307" s="138">
        <f>'گام اول '!AB308</f>
        <v>46667</v>
      </c>
      <c r="AB307" s="138">
        <f>'گام اول '!AC308</f>
        <v>931832</v>
      </c>
      <c r="AC307" s="138">
        <f>'گام اول '!AD308</f>
        <v>4500000</v>
      </c>
      <c r="AD307" s="138">
        <f>'گام اول '!AE308</f>
        <v>6000000</v>
      </c>
      <c r="AE307" s="139">
        <f>'گام اول '!AF308</f>
        <v>177895.19999999998</v>
      </c>
      <c r="AF307" s="122">
        <f>'گام اول '!AG308</f>
        <v>26554950</v>
      </c>
      <c r="AG307" s="123">
        <f>'گام اول '!AH308</f>
        <v>1400010</v>
      </c>
      <c r="AH307" s="123">
        <f>'گام اول '!AI308</f>
        <v>21347423.999999996</v>
      </c>
      <c r="AI307" s="123">
        <f>'گام اول '!AJ308</f>
        <v>2655495</v>
      </c>
      <c r="AJ307" s="123">
        <f>'گام اول '!AK308</f>
        <v>4500000</v>
      </c>
      <c r="AK307" s="123">
        <f>'گام اول '!AL308</f>
        <v>6000000</v>
      </c>
      <c r="AL307" s="123">
        <f>'گام اول '!AM308</f>
        <v>4892117.9999999991</v>
      </c>
      <c r="AM307" s="123">
        <f>'گام اول '!AN308</f>
        <v>5217666.2159999991</v>
      </c>
      <c r="AN307" s="123">
        <f>'گام اول '!AO308</f>
        <v>0</v>
      </c>
      <c r="AO307" s="123">
        <f>'گام اول '!AP308</f>
        <v>2800000</v>
      </c>
      <c r="AP307" s="123">
        <f>'گام اول '!AQ308</f>
        <v>0</v>
      </c>
      <c r="AQ307" s="123">
        <f>'گام اول '!AR308</f>
        <v>0</v>
      </c>
      <c r="AR307" s="123">
        <f>'گام اول '!AS308</f>
        <v>0</v>
      </c>
      <c r="AS307" s="375">
        <f>'گام اول '!AT308</f>
        <v>0</v>
      </c>
      <c r="AT307" s="368">
        <f t="shared" si="202"/>
        <v>75367663.216000006</v>
      </c>
      <c r="AU307" s="173">
        <f>'گام اول '!AV308</f>
        <v>54322316.440880008</v>
      </c>
      <c r="AV307" s="141">
        <f>'گام اول '!AW308</f>
        <v>72712168.215999991</v>
      </c>
      <c r="AW307" s="142">
        <f t="shared" si="203"/>
        <v>5089851.7751199994</v>
      </c>
      <c r="AX307" s="75">
        <f t="shared" si="204"/>
        <v>1432231.644088001</v>
      </c>
      <c r="AY307" s="142">
        <f>'گام اول '!AZ308</f>
        <v>0</v>
      </c>
      <c r="AZ307" s="142">
        <f>'گام اول '!BA308</f>
        <v>0</v>
      </c>
      <c r="BA307" s="142">
        <f>'گام اول '!BB308</f>
        <v>0</v>
      </c>
      <c r="BB307" s="142">
        <f>'گام اول '!BC308</f>
        <v>0</v>
      </c>
      <c r="BC307" s="142">
        <f>'گام اول '!BD308</f>
        <v>0</v>
      </c>
      <c r="BD307" s="142">
        <f>'گام اول '!BE308</f>
        <v>0</v>
      </c>
      <c r="BE307" s="142">
        <f>'گام اول '!BF308</f>
        <v>0</v>
      </c>
      <c r="BF307" s="143">
        <f t="shared" si="205"/>
        <v>6522083.4192080004</v>
      </c>
      <c r="BG307" s="140">
        <f t="shared" si="206"/>
        <v>68845579</v>
      </c>
      <c r="BH307" s="144">
        <f t="shared" si="207"/>
        <v>75367663.216000006</v>
      </c>
      <c r="BI307" s="127">
        <f t="shared" si="200"/>
        <v>4659160</v>
      </c>
      <c r="BJ307" s="145">
        <f t="shared" si="208"/>
        <v>2329580</v>
      </c>
      <c r="BK307" s="145">
        <f t="shared" si="209"/>
        <v>698874</v>
      </c>
      <c r="BL307" s="146">
        <f t="shared" si="210"/>
        <v>1120000</v>
      </c>
      <c r="BM307" s="379">
        <v>0</v>
      </c>
      <c r="BN307" s="147">
        <f t="shared" si="211"/>
        <v>84175277.216000006</v>
      </c>
      <c r="BO307" s="148">
        <f t="shared" si="212"/>
        <v>72712168.215999991</v>
      </c>
      <c r="BP307" s="149">
        <f t="shared" si="213"/>
        <v>16723798.689679999</v>
      </c>
      <c r="BQ307" s="150">
        <f t="shared" si="214"/>
        <v>100899075.90568</v>
      </c>
      <c r="BR307" s="151">
        <f t="shared" si="215"/>
        <v>100800</v>
      </c>
      <c r="BS307" s="147">
        <f t="shared" si="216"/>
        <v>100999875.90568</v>
      </c>
      <c r="BT307" s="135">
        <v>0</v>
      </c>
      <c r="BU307" s="148">
        <f t="shared" si="217"/>
        <v>8417527.7216000017</v>
      </c>
      <c r="BV307" s="152">
        <f t="shared" si="218"/>
        <v>4208763.8608000008</v>
      </c>
      <c r="BW307" s="133">
        <f t="shared" si="219"/>
        <v>88373584.323280007</v>
      </c>
      <c r="BX307" s="147">
        <f t="shared" si="220"/>
        <v>7687614</v>
      </c>
      <c r="BY307" s="134">
        <f t="shared" si="221"/>
        <v>80685970.323280007</v>
      </c>
      <c r="CD307" s="388">
        <f>'گام اول '!AU308</f>
        <v>75367663.216000006</v>
      </c>
      <c r="CE307" s="389">
        <f>'گام اول '!AV308</f>
        <v>54322316.440880008</v>
      </c>
      <c r="CF307" s="389">
        <f>'گام اول '!AW308</f>
        <v>72712168.215999991</v>
      </c>
      <c r="CG307" s="389">
        <f>'گام اول '!AX308</f>
        <v>5089851.7751199994</v>
      </c>
      <c r="CH307" s="389">
        <f>'گام اول '!AY308</f>
        <v>1432231.644088001</v>
      </c>
      <c r="CI307" s="389">
        <f>'گام اول '!AZ308</f>
        <v>0</v>
      </c>
      <c r="CJ307" s="389">
        <f>'گام اول '!BA308</f>
        <v>0</v>
      </c>
      <c r="CK307" s="389">
        <f>'گام اول '!BB308</f>
        <v>0</v>
      </c>
      <c r="CL307" s="389">
        <f>'گام اول '!BC308</f>
        <v>0</v>
      </c>
      <c r="CM307" s="389">
        <f>'گام اول '!BD308</f>
        <v>0</v>
      </c>
      <c r="CN307" s="389">
        <f>'گام اول '!BE308</f>
        <v>0</v>
      </c>
      <c r="CO307" s="389">
        <f>'گام اول '!BF308</f>
        <v>0</v>
      </c>
      <c r="CP307" s="389">
        <f>'گام اول '!BG308</f>
        <v>6522083.4192080004</v>
      </c>
      <c r="CQ307" s="389">
        <f>'گام اول '!BH308</f>
        <v>68845579</v>
      </c>
      <c r="CR307" s="389">
        <f t="shared" si="222"/>
        <v>75367663.216000006</v>
      </c>
      <c r="CS307" s="55">
        <f t="shared" si="223"/>
        <v>4659160</v>
      </c>
      <c r="CT307" s="388">
        <f t="shared" si="224"/>
        <v>2329580</v>
      </c>
      <c r="CU307" s="389">
        <f t="shared" si="225"/>
        <v>698874</v>
      </c>
      <c r="CV307" s="389">
        <f t="shared" si="226"/>
        <v>1120000</v>
      </c>
      <c r="CW307" s="55">
        <v>0</v>
      </c>
      <c r="CX307" s="389">
        <f t="shared" si="227"/>
        <v>84175277.216000006</v>
      </c>
      <c r="CY307" s="389">
        <f t="shared" si="228"/>
        <v>72712168.215999991</v>
      </c>
      <c r="CZ307" s="389">
        <f t="shared" si="229"/>
        <v>16723798.689679999</v>
      </c>
      <c r="DA307" s="389">
        <f t="shared" si="230"/>
        <v>100899075.90568</v>
      </c>
      <c r="DB307" s="389">
        <f t="shared" si="231"/>
        <v>100800</v>
      </c>
      <c r="DC307" s="389">
        <f t="shared" si="232"/>
        <v>100999875.90568</v>
      </c>
      <c r="DD307" s="394">
        <v>0</v>
      </c>
      <c r="DE307" s="389">
        <f t="shared" si="233"/>
        <v>8417527.7216000017</v>
      </c>
      <c r="DF307" s="389">
        <f t="shared" si="234"/>
        <v>4208763.8608000008</v>
      </c>
      <c r="DG307" s="389">
        <f t="shared" si="235"/>
        <v>88373584.323280007</v>
      </c>
      <c r="DH307" s="389">
        <f t="shared" si="236"/>
        <v>7687614</v>
      </c>
      <c r="DI307" s="389">
        <f t="shared" si="237"/>
        <v>80685970.323280007</v>
      </c>
      <c r="DJ307" s="389">
        <f t="shared" si="238"/>
        <v>0</v>
      </c>
      <c r="DL307" s="396">
        <f t="shared" si="239"/>
        <v>6638737.5</v>
      </c>
      <c r="DM307" s="396">
        <f t="shared" si="240"/>
        <v>-1979577.5</v>
      </c>
    </row>
    <row r="308" spans="1:117" s="55" customFormat="1" ht="21" x14ac:dyDescent="0.2">
      <c r="A308" s="191">
        <f t="shared" si="201"/>
        <v>2655495</v>
      </c>
      <c r="B308" s="136">
        <f>'گام اول '!B309</f>
        <v>303</v>
      </c>
      <c r="C308" s="136">
        <f>'گام اول '!C309</f>
        <v>66</v>
      </c>
      <c r="D308" s="136">
        <f>'گام اول '!D309</f>
        <v>13514</v>
      </c>
      <c r="E308" s="136" t="str">
        <f>'گام اول '!E309</f>
        <v>حسین</v>
      </c>
      <c r="F308" s="136" t="str">
        <f>'گام اول '!F309</f>
        <v>موحدی</v>
      </c>
      <c r="G308" s="136" t="str">
        <f>'گام اول '!G309</f>
        <v>نگهبان</v>
      </c>
      <c r="H308" s="136" t="str">
        <f>'گام اول '!H309</f>
        <v>تهران</v>
      </c>
      <c r="I308" s="136" t="str">
        <f>'گام اول '!I309</f>
        <v>121-813-3250378-1</v>
      </c>
      <c r="J308" s="136" t="str">
        <f>'گام اول '!J309</f>
        <v>0084604395</v>
      </c>
      <c r="K308" s="136" t="str">
        <f>'گام اول '!K309</f>
        <v>0084851234</v>
      </c>
      <c r="L308" s="136" t="str">
        <f>'گام اول '!L309</f>
        <v>تهران</v>
      </c>
      <c r="M308" s="136" t="str">
        <f>'گام اول '!M309</f>
        <v>نگهبان</v>
      </c>
      <c r="N308" s="120" t="str">
        <f>'گام اول '!N309</f>
        <v>*</v>
      </c>
      <c r="O308" s="119">
        <f>'گام اول '!O309</f>
        <v>0</v>
      </c>
      <c r="P308" s="121">
        <f>'گام اول '!P309</f>
        <v>0</v>
      </c>
      <c r="Q308" s="358">
        <f>'گام اول '!Q309</f>
        <v>30</v>
      </c>
      <c r="R308" s="358">
        <f>'گام اول '!R309</f>
        <v>120</v>
      </c>
      <c r="S308" s="358">
        <f>'گام اول '!S309</f>
        <v>110</v>
      </c>
      <c r="T308" s="358">
        <f>'گام اول '!T309</f>
        <v>29.33</v>
      </c>
      <c r="U308" s="137">
        <f>'گام اول '!U309</f>
        <v>0</v>
      </c>
      <c r="V308" s="120">
        <f>'گام اول '!W309</f>
        <v>0</v>
      </c>
      <c r="W308" s="121">
        <f>'گام اول '!X309</f>
        <v>0</v>
      </c>
      <c r="X308" s="366">
        <f>'گام اول '!Y309</f>
        <v>2</v>
      </c>
      <c r="Y308" s="366">
        <f>'گام اول '!Z309</f>
        <v>2</v>
      </c>
      <c r="Z308" s="138">
        <f>'گام اول '!AA309</f>
        <v>885165</v>
      </c>
      <c r="AA308" s="138">
        <f>'گام اول '!AB309</f>
        <v>46667</v>
      </c>
      <c r="AB308" s="138">
        <f>'گام اول '!AC309</f>
        <v>931832</v>
      </c>
      <c r="AC308" s="138">
        <f>'گام اول '!AD309</f>
        <v>4500000</v>
      </c>
      <c r="AD308" s="138">
        <f>'گام اول '!AE309</f>
        <v>6000000</v>
      </c>
      <c r="AE308" s="139">
        <f>'گام اول '!AF309</f>
        <v>177895.19999999998</v>
      </c>
      <c r="AF308" s="122">
        <f>'گام اول '!AG309</f>
        <v>26554950</v>
      </c>
      <c r="AG308" s="123">
        <f>'گام اول '!AH309</f>
        <v>1400010</v>
      </c>
      <c r="AH308" s="123">
        <f>'گام اول '!AI309</f>
        <v>21347423.999999996</v>
      </c>
      <c r="AI308" s="123">
        <f>'گام اول '!AJ309</f>
        <v>5310990</v>
      </c>
      <c r="AJ308" s="123">
        <f>'گام اول '!AK309</f>
        <v>4500000</v>
      </c>
      <c r="AK308" s="123">
        <f>'گام اول '!AL309</f>
        <v>6000000</v>
      </c>
      <c r="AL308" s="123">
        <f>'گام اول '!AM309</f>
        <v>4892117.9999999991</v>
      </c>
      <c r="AM308" s="123">
        <f>'گام اول '!AN309</f>
        <v>5217666.2159999991</v>
      </c>
      <c r="AN308" s="123">
        <f>'گام اول '!AO309</f>
        <v>0</v>
      </c>
      <c r="AO308" s="123">
        <f>'گام اول '!AP309</f>
        <v>3000000</v>
      </c>
      <c r="AP308" s="123">
        <f>'گام اول '!AQ309</f>
        <v>0</v>
      </c>
      <c r="AQ308" s="123">
        <f>'گام اول '!AR309</f>
        <v>0</v>
      </c>
      <c r="AR308" s="123">
        <f>'گام اول '!AS309</f>
        <v>0</v>
      </c>
      <c r="AS308" s="375">
        <f>'گام اول '!AT309</f>
        <v>0</v>
      </c>
      <c r="AT308" s="368">
        <f t="shared" si="202"/>
        <v>78223158.216000006</v>
      </c>
      <c r="AU308" s="173">
        <f>'گام اول '!AV309</f>
        <v>54308316.440880008</v>
      </c>
      <c r="AV308" s="141">
        <f>'گام اول '!AW309</f>
        <v>72912168.215999991</v>
      </c>
      <c r="AW308" s="142">
        <f t="shared" si="203"/>
        <v>5103851.7751199994</v>
      </c>
      <c r="AX308" s="75">
        <f t="shared" si="204"/>
        <v>1430831.644088001</v>
      </c>
      <c r="AY308" s="142">
        <f>'گام اول '!AZ309</f>
        <v>0</v>
      </c>
      <c r="AZ308" s="142">
        <f>'گام اول '!BA309</f>
        <v>0</v>
      </c>
      <c r="BA308" s="142">
        <f>'گام اول '!BB309</f>
        <v>0</v>
      </c>
      <c r="BB308" s="142">
        <f>'گام اول '!BC309</f>
        <v>0</v>
      </c>
      <c r="BC308" s="142">
        <f>'گام اول '!BD309</f>
        <v>0</v>
      </c>
      <c r="BD308" s="142">
        <f>'گام اول '!BE309</f>
        <v>0</v>
      </c>
      <c r="BE308" s="142">
        <f>'گام اول '!BF309</f>
        <v>0</v>
      </c>
      <c r="BF308" s="143">
        <f t="shared" si="205"/>
        <v>6534683.4192080004</v>
      </c>
      <c r="BG308" s="140">
        <f t="shared" si="206"/>
        <v>71688474</v>
      </c>
      <c r="BH308" s="144">
        <f t="shared" si="207"/>
        <v>78223158.216000006</v>
      </c>
      <c r="BI308" s="127">
        <f t="shared" si="200"/>
        <v>4659160</v>
      </c>
      <c r="BJ308" s="145">
        <f t="shared" si="208"/>
        <v>2329580</v>
      </c>
      <c r="BK308" s="145">
        <f t="shared" si="209"/>
        <v>698874</v>
      </c>
      <c r="BL308" s="146">
        <f t="shared" si="210"/>
        <v>1120000</v>
      </c>
      <c r="BM308" s="379">
        <v>0</v>
      </c>
      <c r="BN308" s="147">
        <f t="shared" si="211"/>
        <v>87030772.216000006</v>
      </c>
      <c r="BO308" s="148">
        <f t="shared" si="212"/>
        <v>72912168.215999991</v>
      </c>
      <c r="BP308" s="149">
        <f t="shared" si="213"/>
        <v>16769798.689679999</v>
      </c>
      <c r="BQ308" s="150">
        <f t="shared" si="214"/>
        <v>103800570.90568</v>
      </c>
      <c r="BR308" s="151">
        <f t="shared" si="215"/>
        <v>100800</v>
      </c>
      <c r="BS308" s="147">
        <f t="shared" si="216"/>
        <v>103901370.90568</v>
      </c>
      <c r="BT308" s="135">
        <v>0</v>
      </c>
      <c r="BU308" s="148">
        <f t="shared" si="217"/>
        <v>8703077.2216000017</v>
      </c>
      <c r="BV308" s="152">
        <f t="shared" si="218"/>
        <v>4351538.6108000008</v>
      </c>
      <c r="BW308" s="133">
        <f t="shared" si="219"/>
        <v>90846755.073280007</v>
      </c>
      <c r="BX308" s="147">
        <f t="shared" si="220"/>
        <v>7687614</v>
      </c>
      <c r="BY308" s="134">
        <f t="shared" si="221"/>
        <v>83159141.073280007</v>
      </c>
      <c r="CD308" s="388">
        <f>'گام اول '!AU309</f>
        <v>78223158.216000006</v>
      </c>
      <c r="CE308" s="389">
        <f>'گام اول '!AV309</f>
        <v>54308316.440880008</v>
      </c>
      <c r="CF308" s="389">
        <f>'گام اول '!AW309</f>
        <v>72912168.215999991</v>
      </c>
      <c r="CG308" s="389">
        <f>'گام اول '!AX309</f>
        <v>5103851.7751199994</v>
      </c>
      <c r="CH308" s="389">
        <f>'گام اول '!AY309</f>
        <v>1430831.644088001</v>
      </c>
      <c r="CI308" s="389">
        <f>'گام اول '!AZ309</f>
        <v>0</v>
      </c>
      <c r="CJ308" s="389">
        <f>'گام اول '!BA309</f>
        <v>0</v>
      </c>
      <c r="CK308" s="389">
        <f>'گام اول '!BB309</f>
        <v>0</v>
      </c>
      <c r="CL308" s="389">
        <f>'گام اول '!BC309</f>
        <v>0</v>
      </c>
      <c r="CM308" s="389">
        <f>'گام اول '!BD309</f>
        <v>0</v>
      </c>
      <c r="CN308" s="389">
        <f>'گام اول '!BE309</f>
        <v>0</v>
      </c>
      <c r="CO308" s="389">
        <f>'گام اول '!BF309</f>
        <v>0</v>
      </c>
      <c r="CP308" s="389">
        <f>'گام اول '!BG309</f>
        <v>6534683.4192080004</v>
      </c>
      <c r="CQ308" s="389">
        <f>'گام اول '!BH309</f>
        <v>71688474</v>
      </c>
      <c r="CR308" s="389">
        <f t="shared" si="222"/>
        <v>78223158.216000006</v>
      </c>
      <c r="CS308" s="55">
        <f t="shared" si="223"/>
        <v>4659160</v>
      </c>
      <c r="CT308" s="388">
        <f t="shared" si="224"/>
        <v>2329580</v>
      </c>
      <c r="CU308" s="389">
        <f t="shared" si="225"/>
        <v>698874</v>
      </c>
      <c r="CV308" s="389">
        <f t="shared" si="226"/>
        <v>1120000</v>
      </c>
      <c r="CW308" s="55">
        <v>0</v>
      </c>
      <c r="CX308" s="389">
        <f t="shared" si="227"/>
        <v>87030772.216000006</v>
      </c>
      <c r="CY308" s="389">
        <f t="shared" si="228"/>
        <v>72912168.215999991</v>
      </c>
      <c r="CZ308" s="389">
        <f t="shared" si="229"/>
        <v>16769798.689679999</v>
      </c>
      <c r="DA308" s="389">
        <f t="shared" si="230"/>
        <v>103800570.90568</v>
      </c>
      <c r="DB308" s="389">
        <f t="shared" si="231"/>
        <v>100800</v>
      </c>
      <c r="DC308" s="389">
        <f t="shared" si="232"/>
        <v>103901370.90568</v>
      </c>
      <c r="DD308" s="394">
        <v>0</v>
      </c>
      <c r="DE308" s="389">
        <f t="shared" si="233"/>
        <v>8703077.2216000017</v>
      </c>
      <c r="DF308" s="389">
        <f t="shared" si="234"/>
        <v>4351538.6108000008</v>
      </c>
      <c r="DG308" s="389">
        <f t="shared" si="235"/>
        <v>90846755.073280007</v>
      </c>
      <c r="DH308" s="389">
        <f t="shared" si="236"/>
        <v>7687614</v>
      </c>
      <c r="DI308" s="389">
        <f t="shared" si="237"/>
        <v>83159141.073280007</v>
      </c>
      <c r="DJ308" s="389">
        <f t="shared" si="238"/>
        <v>0</v>
      </c>
      <c r="DL308" s="396">
        <f t="shared" si="239"/>
        <v>6638737.5</v>
      </c>
      <c r="DM308" s="396">
        <f t="shared" si="240"/>
        <v>-1979577.5</v>
      </c>
    </row>
    <row r="309" spans="1:117" s="55" customFormat="1" ht="21" x14ac:dyDescent="0.2">
      <c r="A309" s="191">
        <f t="shared" si="201"/>
        <v>2655495</v>
      </c>
      <c r="B309" s="136">
        <f>'گام اول '!B310</f>
        <v>304</v>
      </c>
      <c r="C309" s="136">
        <f>'گام اول '!C310</f>
        <v>67</v>
      </c>
      <c r="D309" s="136">
        <f>'گام اول '!D310</f>
        <v>13341</v>
      </c>
      <c r="E309" s="136" t="str">
        <f>'گام اول '!E310</f>
        <v>رسول</v>
      </c>
      <c r="F309" s="136" t="str">
        <f>'گام اول '!F310</f>
        <v>تاریها</v>
      </c>
      <c r="G309" s="136" t="str">
        <f>'گام اول '!G310</f>
        <v>نگهبان</v>
      </c>
      <c r="H309" s="136" t="str">
        <f>'گام اول '!H310</f>
        <v>تهران</v>
      </c>
      <c r="I309" s="136" t="str">
        <f>'گام اول '!I310</f>
        <v>121-813-3274569-1</v>
      </c>
      <c r="J309" s="136" t="str">
        <f>'گام اول '!J310</f>
        <v>0061376779</v>
      </c>
      <c r="K309" s="136" t="str">
        <f>'گام اول '!K310</f>
        <v>0017120834</v>
      </c>
      <c r="L309" s="136" t="str">
        <f>'گام اول '!L310</f>
        <v>تهران</v>
      </c>
      <c r="M309" s="136" t="str">
        <f>'گام اول '!M310</f>
        <v>نگهبان</v>
      </c>
      <c r="N309" s="120" t="str">
        <f>'گام اول '!N310</f>
        <v>*</v>
      </c>
      <c r="O309" s="119">
        <f>'گام اول '!O310</f>
        <v>0</v>
      </c>
      <c r="P309" s="121">
        <f>'گام اول '!P310</f>
        <v>0</v>
      </c>
      <c r="Q309" s="358">
        <f>'گام اول '!Q310</f>
        <v>30</v>
      </c>
      <c r="R309" s="358">
        <f>'گام اول '!R310</f>
        <v>120</v>
      </c>
      <c r="S309" s="358">
        <f>'گام اول '!S310</f>
        <v>110</v>
      </c>
      <c r="T309" s="358">
        <f>'گام اول '!T310</f>
        <v>29.33</v>
      </c>
      <c r="U309" s="137">
        <f>'گام اول '!U310</f>
        <v>0</v>
      </c>
      <c r="V309" s="120">
        <f>'گام اول '!W310</f>
        <v>0</v>
      </c>
      <c r="W309" s="121">
        <f>'گام اول '!X310</f>
        <v>0</v>
      </c>
      <c r="X309" s="366">
        <f>'گام اول '!Y310</f>
        <v>2</v>
      </c>
      <c r="Y309" s="366">
        <f>'گام اول '!Z310</f>
        <v>2</v>
      </c>
      <c r="Z309" s="138">
        <f>'گام اول '!AA310</f>
        <v>885165</v>
      </c>
      <c r="AA309" s="138">
        <f>'گام اول '!AB310</f>
        <v>46667</v>
      </c>
      <c r="AB309" s="138">
        <f>'گام اول '!AC310</f>
        <v>931832</v>
      </c>
      <c r="AC309" s="138">
        <f>'گام اول '!AD310</f>
        <v>4500000</v>
      </c>
      <c r="AD309" s="138">
        <f>'گام اول '!AE310</f>
        <v>6000000</v>
      </c>
      <c r="AE309" s="139">
        <f>'گام اول '!AF310</f>
        <v>177895.19999999998</v>
      </c>
      <c r="AF309" s="122">
        <f>'گام اول '!AG310</f>
        <v>26554950</v>
      </c>
      <c r="AG309" s="123">
        <f>'گام اول '!AH310</f>
        <v>1400010</v>
      </c>
      <c r="AH309" s="123">
        <f>'گام اول '!AI310</f>
        <v>21347423.999999996</v>
      </c>
      <c r="AI309" s="123">
        <f>'گام اول '!AJ310</f>
        <v>5310990</v>
      </c>
      <c r="AJ309" s="123">
        <f>'گام اول '!AK310</f>
        <v>4500000</v>
      </c>
      <c r="AK309" s="123">
        <f>'گام اول '!AL310</f>
        <v>6000000</v>
      </c>
      <c r="AL309" s="123">
        <f>'گام اول '!AM310</f>
        <v>4892117.9999999991</v>
      </c>
      <c r="AM309" s="123">
        <f>'گام اول '!AN310</f>
        <v>5217666.2159999991</v>
      </c>
      <c r="AN309" s="123">
        <f>'گام اول '!AO310</f>
        <v>0</v>
      </c>
      <c r="AO309" s="123">
        <f>'گام اول '!AP310</f>
        <v>3000000</v>
      </c>
      <c r="AP309" s="123">
        <f>'گام اول '!AQ310</f>
        <v>0</v>
      </c>
      <c r="AQ309" s="123">
        <f>'گام اول '!AR310</f>
        <v>0</v>
      </c>
      <c r="AR309" s="123">
        <f>'گام اول '!AS310</f>
        <v>0</v>
      </c>
      <c r="AS309" s="375">
        <f>'گام اول '!AT310</f>
        <v>0</v>
      </c>
      <c r="AT309" s="368">
        <f t="shared" si="202"/>
        <v>78223158.216000006</v>
      </c>
      <c r="AU309" s="173">
        <f>'گام اول '!AV310</f>
        <v>54308316.440880008</v>
      </c>
      <c r="AV309" s="141">
        <f>'گام اول '!AW310</f>
        <v>72912168.215999991</v>
      </c>
      <c r="AW309" s="142">
        <f t="shared" si="203"/>
        <v>5103851.7751199994</v>
      </c>
      <c r="AX309" s="75">
        <f t="shared" si="204"/>
        <v>1430831.644088001</v>
      </c>
      <c r="AY309" s="142">
        <f>'گام اول '!AZ310</f>
        <v>0</v>
      </c>
      <c r="AZ309" s="142">
        <f>'گام اول '!BA310</f>
        <v>0</v>
      </c>
      <c r="BA309" s="142">
        <f>'گام اول '!BB310</f>
        <v>0</v>
      </c>
      <c r="BB309" s="142">
        <f>'گام اول '!BC310</f>
        <v>0</v>
      </c>
      <c r="BC309" s="142">
        <f>'گام اول '!BD310</f>
        <v>0</v>
      </c>
      <c r="BD309" s="142">
        <f>'گام اول '!BE310</f>
        <v>0</v>
      </c>
      <c r="BE309" s="142">
        <f>'گام اول '!BF310</f>
        <v>0</v>
      </c>
      <c r="BF309" s="143">
        <f t="shared" si="205"/>
        <v>6534683.4192080004</v>
      </c>
      <c r="BG309" s="140">
        <f t="shared" si="206"/>
        <v>71688474</v>
      </c>
      <c r="BH309" s="144">
        <f t="shared" si="207"/>
        <v>78223158.216000006</v>
      </c>
      <c r="BI309" s="127">
        <f t="shared" si="200"/>
        <v>4659160</v>
      </c>
      <c r="BJ309" s="145">
        <f t="shared" si="208"/>
        <v>2329580</v>
      </c>
      <c r="BK309" s="145">
        <f t="shared" si="209"/>
        <v>698874</v>
      </c>
      <c r="BL309" s="146">
        <f t="shared" si="210"/>
        <v>1120000</v>
      </c>
      <c r="BM309" s="379">
        <v>0</v>
      </c>
      <c r="BN309" s="147">
        <f t="shared" si="211"/>
        <v>87030772.216000006</v>
      </c>
      <c r="BO309" s="148">
        <f t="shared" si="212"/>
        <v>72912168.215999991</v>
      </c>
      <c r="BP309" s="149">
        <f t="shared" si="213"/>
        <v>16769798.689679999</v>
      </c>
      <c r="BQ309" s="150">
        <f t="shared" si="214"/>
        <v>103800570.90568</v>
      </c>
      <c r="BR309" s="151">
        <f t="shared" si="215"/>
        <v>100800</v>
      </c>
      <c r="BS309" s="147">
        <f t="shared" si="216"/>
        <v>103901370.90568</v>
      </c>
      <c r="BT309" s="135">
        <v>0</v>
      </c>
      <c r="BU309" s="148">
        <f t="shared" si="217"/>
        <v>8703077.2216000017</v>
      </c>
      <c r="BV309" s="152">
        <f t="shared" si="218"/>
        <v>4351538.6108000008</v>
      </c>
      <c r="BW309" s="133">
        <f t="shared" si="219"/>
        <v>90846755.073280007</v>
      </c>
      <c r="BX309" s="147">
        <f t="shared" si="220"/>
        <v>7687614</v>
      </c>
      <c r="BY309" s="134">
        <f t="shared" si="221"/>
        <v>83159141.073280007</v>
      </c>
      <c r="CD309" s="388">
        <f>'گام اول '!AU310</f>
        <v>78223158.216000006</v>
      </c>
      <c r="CE309" s="389">
        <f>'گام اول '!AV310</f>
        <v>54308316.440880008</v>
      </c>
      <c r="CF309" s="389">
        <f>'گام اول '!AW310</f>
        <v>72912168.215999991</v>
      </c>
      <c r="CG309" s="389">
        <f>'گام اول '!AX310</f>
        <v>5103851.7751199994</v>
      </c>
      <c r="CH309" s="389">
        <f>'گام اول '!AY310</f>
        <v>1430831.644088001</v>
      </c>
      <c r="CI309" s="389">
        <f>'گام اول '!AZ310</f>
        <v>0</v>
      </c>
      <c r="CJ309" s="389">
        <f>'گام اول '!BA310</f>
        <v>0</v>
      </c>
      <c r="CK309" s="389">
        <f>'گام اول '!BB310</f>
        <v>0</v>
      </c>
      <c r="CL309" s="389">
        <f>'گام اول '!BC310</f>
        <v>0</v>
      </c>
      <c r="CM309" s="389">
        <f>'گام اول '!BD310</f>
        <v>0</v>
      </c>
      <c r="CN309" s="389">
        <f>'گام اول '!BE310</f>
        <v>0</v>
      </c>
      <c r="CO309" s="389">
        <f>'گام اول '!BF310</f>
        <v>0</v>
      </c>
      <c r="CP309" s="389">
        <f>'گام اول '!BG310</f>
        <v>6534683.4192080004</v>
      </c>
      <c r="CQ309" s="389">
        <f>'گام اول '!BH310</f>
        <v>71688474</v>
      </c>
      <c r="CR309" s="389">
        <f t="shared" si="222"/>
        <v>78223158.216000006</v>
      </c>
      <c r="CS309" s="55">
        <f t="shared" si="223"/>
        <v>4659160</v>
      </c>
      <c r="CT309" s="388">
        <f t="shared" si="224"/>
        <v>2329580</v>
      </c>
      <c r="CU309" s="389">
        <f t="shared" si="225"/>
        <v>698874</v>
      </c>
      <c r="CV309" s="389">
        <f t="shared" si="226"/>
        <v>1120000</v>
      </c>
      <c r="CW309" s="55">
        <v>0</v>
      </c>
      <c r="CX309" s="389">
        <f t="shared" si="227"/>
        <v>87030772.216000006</v>
      </c>
      <c r="CY309" s="389">
        <f t="shared" si="228"/>
        <v>72912168.215999991</v>
      </c>
      <c r="CZ309" s="389">
        <f t="shared" si="229"/>
        <v>16769798.689679999</v>
      </c>
      <c r="DA309" s="389">
        <f t="shared" si="230"/>
        <v>103800570.90568</v>
      </c>
      <c r="DB309" s="389">
        <f t="shared" si="231"/>
        <v>100800</v>
      </c>
      <c r="DC309" s="389">
        <f t="shared" si="232"/>
        <v>103901370.90568</v>
      </c>
      <c r="DD309" s="394">
        <v>0</v>
      </c>
      <c r="DE309" s="389">
        <f t="shared" si="233"/>
        <v>8703077.2216000017</v>
      </c>
      <c r="DF309" s="389">
        <f t="shared" si="234"/>
        <v>4351538.6108000008</v>
      </c>
      <c r="DG309" s="389">
        <f t="shared" si="235"/>
        <v>90846755.073280007</v>
      </c>
      <c r="DH309" s="389">
        <f t="shared" si="236"/>
        <v>7687614</v>
      </c>
      <c r="DI309" s="389">
        <f t="shared" si="237"/>
        <v>83159141.073280007</v>
      </c>
      <c r="DJ309" s="389">
        <f t="shared" si="238"/>
        <v>0</v>
      </c>
      <c r="DL309" s="396">
        <f t="shared" si="239"/>
        <v>6638737.5</v>
      </c>
      <c r="DM309" s="396">
        <f t="shared" si="240"/>
        <v>-1979577.5</v>
      </c>
    </row>
    <row r="310" spans="1:117" s="55" customFormat="1" ht="21" x14ac:dyDescent="0.2">
      <c r="A310" s="191">
        <f t="shared" si="201"/>
        <v>2655495</v>
      </c>
      <c r="B310" s="136">
        <f>'گام اول '!B311</f>
        <v>305</v>
      </c>
      <c r="C310" s="136">
        <f>'گام اول '!C311</f>
        <v>68</v>
      </c>
      <c r="D310" s="136">
        <f>'گام اول '!D311</f>
        <v>13344</v>
      </c>
      <c r="E310" s="136" t="str">
        <f>'گام اول '!E311</f>
        <v>شهاب</v>
      </c>
      <c r="F310" s="136" t="str">
        <f>'گام اول '!F311</f>
        <v>جنت مکان</v>
      </c>
      <c r="G310" s="136" t="str">
        <f>'گام اول '!G311</f>
        <v>نگهبان</v>
      </c>
      <c r="H310" s="136" t="str">
        <f>'گام اول '!H311</f>
        <v>تهران</v>
      </c>
      <c r="I310" s="136" t="str">
        <f>'گام اول '!I311</f>
        <v>121-813-3401515-1</v>
      </c>
      <c r="J310" s="136" t="str">
        <f>'گام اول '!J311</f>
        <v>1741686644</v>
      </c>
      <c r="K310" s="136" t="str">
        <f>'گام اول '!K311</f>
        <v>0019184080</v>
      </c>
      <c r="L310" s="136" t="str">
        <f>'گام اول '!L311</f>
        <v>تهران</v>
      </c>
      <c r="M310" s="136" t="str">
        <f>'گام اول '!M311</f>
        <v>نگهبان</v>
      </c>
      <c r="N310" s="120" t="str">
        <f>'گام اول '!N311</f>
        <v>*</v>
      </c>
      <c r="O310" s="119">
        <f>'گام اول '!O311</f>
        <v>0</v>
      </c>
      <c r="P310" s="121">
        <f>'گام اول '!P311</f>
        <v>0</v>
      </c>
      <c r="Q310" s="358">
        <f>'گام اول '!Q311</f>
        <v>30</v>
      </c>
      <c r="R310" s="358">
        <f>'گام اول '!R311</f>
        <v>120</v>
      </c>
      <c r="S310" s="358">
        <f>'گام اول '!S311</f>
        <v>110</v>
      </c>
      <c r="T310" s="358">
        <f>'گام اول '!T311</f>
        <v>29.33</v>
      </c>
      <c r="U310" s="137">
        <f>'گام اول '!U311</f>
        <v>0</v>
      </c>
      <c r="V310" s="120">
        <f>'گام اول '!W311</f>
        <v>0</v>
      </c>
      <c r="W310" s="121">
        <f>'گام اول '!X311</f>
        <v>0</v>
      </c>
      <c r="X310" s="366">
        <f>'گام اول '!Y311</f>
        <v>0</v>
      </c>
      <c r="Y310" s="366">
        <f>'گام اول '!Z311</f>
        <v>0</v>
      </c>
      <c r="Z310" s="138">
        <f>'گام اول '!AA311</f>
        <v>885165</v>
      </c>
      <c r="AA310" s="138">
        <f>'گام اول '!AB311</f>
        <v>46667</v>
      </c>
      <c r="AB310" s="138">
        <f>'گام اول '!AC311</f>
        <v>931832</v>
      </c>
      <c r="AC310" s="138">
        <f>'گام اول '!AD311</f>
        <v>4500000</v>
      </c>
      <c r="AD310" s="138">
        <f>'گام اول '!AE311</f>
        <v>6000000</v>
      </c>
      <c r="AE310" s="139">
        <f>'گام اول '!AF311</f>
        <v>177895.19999999998</v>
      </c>
      <c r="AF310" s="122">
        <f>'گام اول '!AG311</f>
        <v>26554950</v>
      </c>
      <c r="AG310" s="123">
        <f>'گام اول '!AH311</f>
        <v>1400010</v>
      </c>
      <c r="AH310" s="123">
        <f>'گام اول '!AI311</f>
        <v>21347423.999999996</v>
      </c>
      <c r="AI310" s="123">
        <f>'گام اول '!AJ311</f>
        <v>0</v>
      </c>
      <c r="AJ310" s="123">
        <f>'گام اول '!AK311</f>
        <v>4500000</v>
      </c>
      <c r="AK310" s="123">
        <f>'گام اول '!AL311</f>
        <v>6000000</v>
      </c>
      <c r="AL310" s="123">
        <f>'گام اول '!AM311</f>
        <v>4892117.9999999991</v>
      </c>
      <c r="AM310" s="123">
        <f>'گام اول '!AN311</f>
        <v>5217666.2159999991</v>
      </c>
      <c r="AN310" s="123">
        <f>'گام اول '!AO311</f>
        <v>0</v>
      </c>
      <c r="AO310" s="123">
        <f>'گام اول '!AP311</f>
        <v>2600000</v>
      </c>
      <c r="AP310" s="123">
        <f>'گام اول '!AQ311</f>
        <v>0</v>
      </c>
      <c r="AQ310" s="123">
        <f>'گام اول '!AR311</f>
        <v>0</v>
      </c>
      <c r="AR310" s="123">
        <f>'گام اول '!AS311</f>
        <v>0</v>
      </c>
      <c r="AS310" s="375">
        <f>'گام اول '!AT311</f>
        <v>0</v>
      </c>
      <c r="AT310" s="368">
        <f t="shared" si="202"/>
        <v>72512168.216000006</v>
      </c>
      <c r="AU310" s="173">
        <f>'گام اول '!AV311</f>
        <v>54336316.440880008</v>
      </c>
      <c r="AV310" s="141">
        <f>'گام اول '!AW311</f>
        <v>72512168.215999991</v>
      </c>
      <c r="AW310" s="142">
        <f t="shared" si="203"/>
        <v>5075851.7751199994</v>
      </c>
      <c r="AX310" s="75">
        <f t="shared" si="204"/>
        <v>1433631.644088001</v>
      </c>
      <c r="AY310" s="142">
        <f>'گام اول '!AZ311</f>
        <v>0</v>
      </c>
      <c r="AZ310" s="142">
        <f>'گام اول '!BA311</f>
        <v>0</v>
      </c>
      <c r="BA310" s="142">
        <f>'گام اول '!BB311</f>
        <v>0</v>
      </c>
      <c r="BB310" s="142">
        <f>'گام اول '!BC311</f>
        <v>0</v>
      </c>
      <c r="BC310" s="142">
        <f>'گام اول '!BD311</f>
        <v>0</v>
      </c>
      <c r="BD310" s="142">
        <f>'گام اول '!BE311</f>
        <v>0</v>
      </c>
      <c r="BE310" s="142">
        <f>'گام اول '!BF311</f>
        <v>0</v>
      </c>
      <c r="BF310" s="143">
        <f t="shared" si="205"/>
        <v>6509483.4192080004</v>
      </c>
      <c r="BG310" s="140">
        <f t="shared" si="206"/>
        <v>66002684</v>
      </c>
      <c r="BH310" s="144">
        <f t="shared" si="207"/>
        <v>72512168.216000006</v>
      </c>
      <c r="BI310" s="127">
        <f t="shared" si="200"/>
        <v>4659160</v>
      </c>
      <c r="BJ310" s="145">
        <f t="shared" si="208"/>
        <v>2329580</v>
      </c>
      <c r="BK310" s="145">
        <f t="shared" si="209"/>
        <v>698874</v>
      </c>
      <c r="BL310" s="146">
        <f t="shared" si="210"/>
        <v>1120000</v>
      </c>
      <c r="BM310" s="379">
        <v>0</v>
      </c>
      <c r="BN310" s="147">
        <f t="shared" si="211"/>
        <v>81319782.216000006</v>
      </c>
      <c r="BO310" s="148">
        <f t="shared" si="212"/>
        <v>72512168.215999991</v>
      </c>
      <c r="BP310" s="149">
        <f t="shared" si="213"/>
        <v>16677798.689679999</v>
      </c>
      <c r="BQ310" s="150">
        <f t="shared" si="214"/>
        <v>97997580.905680001</v>
      </c>
      <c r="BR310" s="151">
        <f t="shared" si="215"/>
        <v>100800</v>
      </c>
      <c r="BS310" s="147">
        <f t="shared" si="216"/>
        <v>98098380.905680001</v>
      </c>
      <c r="BT310" s="135">
        <v>0</v>
      </c>
      <c r="BU310" s="148">
        <f t="shared" si="217"/>
        <v>8131978.2216000007</v>
      </c>
      <c r="BV310" s="152">
        <f t="shared" si="218"/>
        <v>4065989.1108000004</v>
      </c>
      <c r="BW310" s="133">
        <f t="shared" si="219"/>
        <v>85900413.573280007</v>
      </c>
      <c r="BX310" s="147">
        <f t="shared" si="220"/>
        <v>7687614</v>
      </c>
      <c r="BY310" s="134">
        <f t="shared" si="221"/>
        <v>78212799.573280007</v>
      </c>
      <c r="CD310" s="388">
        <f>'گام اول '!AU311</f>
        <v>72512168.216000006</v>
      </c>
      <c r="CE310" s="389">
        <f>'گام اول '!AV311</f>
        <v>54336316.440880008</v>
      </c>
      <c r="CF310" s="389">
        <f>'گام اول '!AW311</f>
        <v>72512168.215999991</v>
      </c>
      <c r="CG310" s="389">
        <f>'گام اول '!AX311</f>
        <v>5075851.7751199994</v>
      </c>
      <c r="CH310" s="389">
        <f>'گام اول '!AY311</f>
        <v>1433631.644088001</v>
      </c>
      <c r="CI310" s="389">
        <f>'گام اول '!AZ311</f>
        <v>0</v>
      </c>
      <c r="CJ310" s="389">
        <f>'گام اول '!BA311</f>
        <v>0</v>
      </c>
      <c r="CK310" s="389">
        <f>'گام اول '!BB311</f>
        <v>0</v>
      </c>
      <c r="CL310" s="389">
        <f>'گام اول '!BC311</f>
        <v>0</v>
      </c>
      <c r="CM310" s="389">
        <f>'گام اول '!BD311</f>
        <v>0</v>
      </c>
      <c r="CN310" s="389">
        <f>'گام اول '!BE311</f>
        <v>0</v>
      </c>
      <c r="CO310" s="389">
        <f>'گام اول '!BF311</f>
        <v>0</v>
      </c>
      <c r="CP310" s="389">
        <f>'گام اول '!BG311</f>
        <v>6509483.4192080004</v>
      </c>
      <c r="CQ310" s="389">
        <f>'گام اول '!BH311</f>
        <v>66002684</v>
      </c>
      <c r="CR310" s="389">
        <f t="shared" si="222"/>
        <v>72512168.216000006</v>
      </c>
      <c r="CS310" s="55">
        <f t="shared" si="223"/>
        <v>4659160</v>
      </c>
      <c r="CT310" s="388">
        <f t="shared" si="224"/>
        <v>2329580</v>
      </c>
      <c r="CU310" s="389">
        <f t="shared" si="225"/>
        <v>698874</v>
      </c>
      <c r="CV310" s="389">
        <f t="shared" si="226"/>
        <v>1120000</v>
      </c>
      <c r="CW310" s="55">
        <v>0</v>
      </c>
      <c r="CX310" s="389">
        <f t="shared" si="227"/>
        <v>81319782.216000006</v>
      </c>
      <c r="CY310" s="389">
        <f t="shared" si="228"/>
        <v>72512168.215999991</v>
      </c>
      <c r="CZ310" s="389">
        <f t="shared" si="229"/>
        <v>16677798.689679999</v>
      </c>
      <c r="DA310" s="389">
        <f t="shared" si="230"/>
        <v>97997580.905680001</v>
      </c>
      <c r="DB310" s="389">
        <f t="shared" si="231"/>
        <v>100800</v>
      </c>
      <c r="DC310" s="389">
        <f t="shared" si="232"/>
        <v>98098380.905680001</v>
      </c>
      <c r="DD310" s="394">
        <v>0</v>
      </c>
      <c r="DE310" s="389">
        <f t="shared" si="233"/>
        <v>8131978.2216000007</v>
      </c>
      <c r="DF310" s="389">
        <f t="shared" si="234"/>
        <v>4065989.1108000004</v>
      </c>
      <c r="DG310" s="389">
        <f t="shared" si="235"/>
        <v>85900413.573280007</v>
      </c>
      <c r="DH310" s="389">
        <f t="shared" si="236"/>
        <v>7687614</v>
      </c>
      <c r="DI310" s="389">
        <f t="shared" si="237"/>
        <v>78212799.573280007</v>
      </c>
      <c r="DJ310" s="389">
        <f t="shared" si="238"/>
        <v>0</v>
      </c>
      <c r="DL310" s="396">
        <f t="shared" si="239"/>
        <v>6638737.5</v>
      </c>
      <c r="DM310" s="396">
        <f t="shared" si="240"/>
        <v>-1979577.5</v>
      </c>
    </row>
    <row r="311" spans="1:117" s="55" customFormat="1" ht="21" x14ac:dyDescent="0.2">
      <c r="A311" s="191">
        <f t="shared" si="201"/>
        <v>2655495</v>
      </c>
      <c r="B311" s="136">
        <f>'گام اول '!B312</f>
        <v>306</v>
      </c>
      <c r="C311" s="136">
        <f>'گام اول '!C312</f>
        <v>69</v>
      </c>
      <c r="D311" s="136">
        <f>'گام اول '!D312</f>
        <v>13272</v>
      </c>
      <c r="E311" s="136" t="str">
        <f>'گام اول '!E312</f>
        <v>جلیل</v>
      </c>
      <c r="F311" s="136" t="str">
        <f>'گام اول '!F312</f>
        <v>جامع</v>
      </c>
      <c r="G311" s="136" t="str">
        <f>'گام اول '!G312</f>
        <v>نگهبان</v>
      </c>
      <c r="H311" s="136" t="str">
        <f>'گام اول '!H312</f>
        <v>تهران</v>
      </c>
      <c r="I311" s="136" t="str">
        <f>'گام اول '!I312</f>
        <v>121-813-5303030-1</v>
      </c>
      <c r="J311" s="136" t="str">
        <f>'گام اول '!J312</f>
        <v>0036586269</v>
      </c>
      <c r="K311" s="136" t="str">
        <f>'گام اول '!K312</f>
        <v>0016295649</v>
      </c>
      <c r="L311" s="136" t="str">
        <f>'گام اول '!L312</f>
        <v>تهران</v>
      </c>
      <c r="M311" s="136" t="str">
        <f>'گام اول '!M312</f>
        <v>نگهبان</v>
      </c>
      <c r="N311" s="120" t="str">
        <f>'گام اول '!N312</f>
        <v>*</v>
      </c>
      <c r="O311" s="119">
        <f>'گام اول '!O312</f>
        <v>0</v>
      </c>
      <c r="P311" s="121">
        <f>'گام اول '!P312</f>
        <v>0</v>
      </c>
      <c r="Q311" s="358">
        <f>'گام اول '!Q312</f>
        <v>30</v>
      </c>
      <c r="R311" s="358">
        <f>'گام اول '!R312</f>
        <v>120</v>
      </c>
      <c r="S311" s="358">
        <f>'گام اول '!S312</f>
        <v>110</v>
      </c>
      <c r="T311" s="358">
        <f>'گام اول '!T312</f>
        <v>29.33</v>
      </c>
      <c r="U311" s="137">
        <f>'گام اول '!U312</f>
        <v>0</v>
      </c>
      <c r="V311" s="120">
        <f>'گام اول '!W312</f>
        <v>0</v>
      </c>
      <c r="W311" s="121">
        <f>'گام اول '!X312</f>
        <v>0</v>
      </c>
      <c r="X311" s="366">
        <f>'گام اول '!Y312</f>
        <v>1</v>
      </c>
      <c r="Y311" s="366">
        <f>'گام اول '!Z312</f>
        <v>0</v>
      </c>
      <c r="Z311" s="138">
        <f>'گام اول '!AA312</f>
        <v>885165</v>
      </c>
      <c r="AA311" s="138">
        <f>'گام اول '!AB312</f>
        <v>46667</v>
      </c>
      <c r="AB311" s="138">
        <f>'گام اول '!AC312</f>
        <v>931832</v>
      </c>
      <c r="AC311" s="138">
        <f>'گام اول '!AD312</f>
        <v>4500000</v>
      </c>
      <c r="AD311" s="138">
        <f>'گام اول '!AE312</f>
        <v>6000000</v>
      </c>
      <c r="AE311" s="139">
        <f>'گام اول '!AF312</f>
        <v>177895.19999999998</v>
      </c>
      <c r="AF311" s="122">
        <f>'گام اول '!AG312</f>
        <v>26554950</v>
      </c>
      <c r="AG311" s="123">
        <f>'گام اول '!AH312</f>
        <v>1400010</v>
      </c>
      <c r="AH311" s="123">
        <f>'گام اول '!AI312</f>
        <v>21347423.999999996</v>
      </c>
      <c r="AI311" s="123">
        <f>'گام اول '!AJ312</f>
        <v>0</v>
      </c>
      <c r="AJ311" s="123">
        <f>'گام اول '!AK312</f>
        <v>4500000</v>
      </c>
      <c r="AK311" s="123">
        <f>'گام اول '!AL312</f>
        <v>6000000</v>
      </c>
      <c r="AL311" s="123">
        <f>'گام اول '!AM312</f>
        <v>4892117.9999999991</v>
      </c>
      <c r="AM311" s="123">
        <f>'گام اول '!AN312</f>
        <v>5217666.2159999991</v>
      </c>
      <c r="AN311" s="123">
        <f>'گام اول '!AO312</f>
        <v>0</v>
      </c>
      <c r="AO311" s="123">
        <f>'گام اول '!AP312</f>
        <v>3000000</v>
      </c>
      <c r="AP311" s="123">
        <f>'گام اول '!AQ312</f>
        <v>0</v>
      </c>
      <c r="AQ311" s="123">
        <f>'گام اول '!AR312</f>
        <v>0</v>
      </c>
      <c r="AR311" s="123">
        <f>'گام اول '!AS312</f>
        <v>0</v>
      </c>
      <c r="AS311" s="375">
        <f>'گام اول '!AT312</f>
        <v>0</v>
      </c>
      <c r="AT311" s="368">
        <f t="shared" si="202"/>
        <v>72912168.216000006</v>
      </c>
      <c r="AU311" s="173">
        <f>'گام اول '!AV312</f>
        <v>54308316.440880008</v>
      </c>
      <c r="AV311" s="141">
        <f>'گام اول '!AW312</f>
        <v>72912168.215999991</v>
      </c>
      <c r="AW311" s="142">
        <f t="shared" si="203"/>
        <v>5103851.7751199994</v>
      </c>
      <c r="AX311" s="75">
        <f t="shared" si="204"/>
        <v>1430831.644088001</v>
      </c>
      <c r="AY311" s="142">
        <f>'گام اول '!AZ312</f>
        <v>0</v>
      </c>
      <c r="AZ311" s="142">
        <f>'گام اول '!BA312</f>
        <v>0</v>
      </c>
      <c r="BA311" s="142">
        <f>'گام اول '!BB312</f>
        <v>0</v>
      </c>
      <c r="BB311" s="142">
        <f>'گام اول '!BC312</f>
        <v>0</v>
      </c>
      <c r="BC311" s="142">
        <f>'گام اول '!BD312</f>
        <v>0</v>
      </c>
      <c r="BD311" s="142">
        <f>'گام اول '!BE312</f>
        <v>0</v>
      </c>
      <c r="BE311" s="142">
        <f>'گام اول '!BF312</f>
        <v>0</v>
      </c>
      <c r="BF311" s="143">
        <f t="shared" si="205"/>
        <v>6534683.4192080004</v>
      </c>
      <c r="BG311" s="140">
        <f t="shared" si="206"/>
        <v>66377484</v>
      </c>
      <c r="BH311" s="144">
        <f t="shared" si="207"/>
        <v>72912168.216000006</v>
      </c>
      <c r="BI311" s="127">
        <f t="shared" si="200"/>
        <v>4659160</v>
      </c>
      <c r="BJ311" s="145">
        <f t="shared" si="208"/>
        <v>2329580</v>
      </c>
      <c r="BK311" s="145">
        <f t="shared" si="209"/>
        <v>698874</v>
      </c>
      <c r="BL311" s="146">
        <f t="shared" si="210"/>
        <v>1120000</v>
      </c>
      <c r="BM311" s="379">
        <v>0</v>
      </c>
      <c r="BN311" s="147">
        <f t="shared" si="211"/>
        <v>81719782.216000006</v>
      </c>
      <c r="BO311" s="148">
        <f t="shared" si="212"/>
        <v>72912168.215999991</v>
      </c>
      <c r="BP311" s="149">
        <f t="shared" si="213"/>
        <v>16769798.689679999</v>
      </c>
      <c r="BQ311" s="150">
        <f t="shared" si="214"/>
        <v>98489580.905680001</v>
      </c>
      <c r="BR311" s="151">
        <f t="shared" si="215"/>
        <v>100800</v>
      </c>
      <c r="BS311" s="147">
        <f t="shared" si="216"/>
        <v>98590380.905680001</v>
      </c>
      <c r="BT311" s="135">
        <v>0</v>
      </c>
      <c r="BU311" s="148">
        <f t="shared" si="217"/>
        <v>8171978.2216000007</v>
      </c>
      <c r="BV311" s="152">
        <f t="shared" si="218"/>
        <v>4085989.1108000004</v>
      </c>
      <c r="BW311" s="133">
        <f t="shared" si="219"/>
        <v>86332413.573280007</v>
      </c>
      <c r="BX311" s="147">
        <f t="shared" si="220"/>
        <v>7687614</v>
      </c>
      <c r="BY311" s="134">
        <f t="shared" si="221"/>
        <v>78644799.573280007</v>
      </c>
      <c r="CD311" s="388">
        <f>'گام اول '!AU312</f>
        <v>72912168.216000006</v>
      </c>
      <c r="CE311" s="389">
        <f>'گام اول '!AV312</f>
        <v>54308316.440880008</v>
      </c>
      <c r="CF311" s="389">
        <f>'گام اول '!AW312</f>
        <v>72912168.215999991</v>
      </c>
      <c r="CG311" s="389">
        <f>'گام اول '!AX312</f>
        <v>5103851.7751199994</v>
      </c>
      <c r="CH311" s="389">
        <f>'گام اول '!AY312</f>
        <v>1430831.644088001</v>
      </c>
      <c r="CI311" s="389">
        <f>'گام اول '!AZ312</f>
        <v>0</v>
      </c>
      <c r="CJ311" s="389">
        <f>'گام اول '!BA312</f>
        <v>0</v>
      </c>
      <c r="CK311" s="389">
        <f>'گام اول '!BB312</f>
        <v>0</v>
      </c>
      <c r="CL311" s="389">
        <f>'گام اول '!BC312</f>
        <v>0</v>
      </c>
      <c r="CM311" s="389">
        <f>'گام اول '!BD312</f>
        <v>0</v>
      </c>
      <c r="CN311" s="389">
        <f>'گام اول '!BE312</f>
        <v>0</v>
      </c>
      <c r="CO311" s="389">
        <f>'گام اول '!BF312</f>
        <v>0</v>
      </c>
      <c r="CP311" s="389">
        <f>'گام اول '!BG312</f>
        <v>6534683.4192080004</v>
      </c>
      <c r="CQ311" s="389">
        <f>'گام اول '!BH312</f>
        <v>66377484</v>
      </c>
      <c r="CR311" s="389">
        <f t="shared" si="222"/>
        <v>72912168.216000006</v>
      </c>
      <c r="CS311" s="55">
        <f t="shared" si="223"/>
        <v>4659160</v>
      </c>
      <c r="CT311" s="388">
        <f t="shared" si="224"/>
        <v>2329580</v>
      </c>
      <c r="CU311" s="389">
        <f t="shared" si="225"/>
        <v>698874</v>
      </c>
      <c r="CV311" s="389">
        <f t="shared" si="226"/>
        <v>1120000</v>
      </c>
      <c r="CW311" s="55">
        <v>0</v>
      </c>
      <c r="CX311" s="389">
        <f t="shared" si="227"/>
        <v>81719782.216000006</v>
      </c>
      <c r="CY311" s="389">
        <f t="shared" si="228"/>
        <v>72912168.215999991</v>
      </c>
      <c r="CZ311" s="389">
        <f t="shared" si="229"/>
        <v>16769798.689679999</v>
      </c>
      <c r="DA311" s="389">
        <f t="shared" si="230"/>
        <v>98489580.905680001</v>
      </c>
      <c r="DB311" s="389">
        <f t="shared" si="231"/>
        <v>100800</v>
      </c>
      <c r="DC311" s="389">
        <f t="shared" si="232"/>
        <v>98590380.905680001</v>
      </c>
      <c r="DD311" s="394">
        <v>0</v>
      </c>
      <c r="DE311" s="389">
        <f t="shared" si="233"/>
        <v>8171978.2216000007</v>
      </c>
      <c r="DF311" s="389">
        <f t="shared" si="234"/>
        <v>4085989.1108000004</v>
      </c>
      <c r="DG311" s="389">
        <f t="shared" si="235"/>
        <v>86332413.573280007</v>
      </c>
      <c r="DH311" s="389">
        <f t="shared" si="236"/>
        <v>7687614</v>
      </c>
      <c r="DI311" s="389">
        <f t="shared" si="237"/>
        <v>78644799.573280007</v>
      </c>
      <c r="DJ311" s="389">
        <f t="shared" si="238"/>
        <v>0</v>
      </c>
      <c r="DL311" s="396">
        <f t="shared" si="239"/>
        <v>6638737.5</v>
      </c>
      <c r="DM311" s="396">
        <f t="shared" si="240"/>
        <v>-1979577.5</v>
      </c>
    </row>
    <row r="312" spans="1:117" s="55" customFormat="1" ht="21" x14ac:dyDescent="0.2">
      <c r="A312" s="191">
        <f t="shared" si="201"/>
        <v>2655495</v>
      </c>
      <c r="B312" s="136">
        <f>'گام اول '!B313</f>
        <v>307</v>
      </c>
      <c r="C312" s="136">
        <f>'گام اول '!C313</f>
        <v>70</v>
      </c>
      <c r="D312" s="136">
        <f>'گام اول '!D313</f>
        <v>13308</v>
      </c>
      <c r="E312" s="136" t="str">
        <f>'گام اول '!E313</f>
        <v>صادق</v>
      </c>
      <c r="F312" s="136" t="str">
        <f>'گام اول '!F313</f>
        <v>کشاورز محمدیان</v>
      </c>
      <c r="G312" s="136" t="str">
        <f>'گام اول '!G313</f>
        <v>نگهبان</v>
      </c>
      <c r="H312" s="136" t="str">
        <f>'گام اول '!H313</f>
        <v>تهران</v>
      </c>
      <c r="I312" s="136" t="str">
        <f>'گام اول '!I313</f>
        <v>121-813-2853869-1</v>
      </c>
      <c r="J312" s="136">
        <f>'گام اول '!J313</f>
        <v>5889912801</v>
      </c>
      <c r="K312" s="136" t="str">
        <f>'گام اول '!K313</f>
        <v>0010574655</v>
      </c>
      <c r="L312" s="136" t="str">
        <f>'گام اول '!L313</f>
        <v>تهران</v>
      </c>
      <c r="M312" s="136" t="str">
        <f>'گام اول '!M313</f>
        <v>نگهبان</v>
      </c>
      <c r="N312" s="120" t="str">
        <f>'گام اول '!N313</f>
        <v>*</v>
      </c>
      <c r="O312" s="119">
        <f>'گام اول '!O313</f>
        <v>0</v>
      </c>
      <c r="P312" s="121">
        <f>'گام اول '!P313</f>
        <v>0</v>
      </c>
      <c r="Q312" s="358">
        <f>'گام اول '!Q313</f>
        <v>30</v>
      </c>
      <c r="R312" s="358">
        <f>'گام اول '!R313</f>
        <v>120</v>
      </c>
      <c r="S312" s="358">
        <f>'گام اول '!S313</f>
        <v>110</v>
      </c>
      <c r="T312" s="358">
        <f>'گام اول '!T313</f>
        <v>29.33</v>
      </c>
      <c r="U312" s="137">
        <f>'گام اول '!U313</f>
        <v>0</v>
      </c>
      <c r="V312" s="120">
        <f>'گام اول '!W313</f>
        <v>0</v>
      </c>
      <c r="W312" s="121">
        <f>'گام اول '!X313</f>
        <v>0</v>
      </c>
      <c r="X312" s="366">
        <f>'گام اول '!Y313</f>
        <v>0</v>
      </c>
      <c r="Y312" s="366">
        <f>'گام اول '!Z313</f>
        <v>0</v>
      </c>
      <c r="Z312" s="138">
        <f>'گام اول '!AA313</f>
        <v>885165</v>
      </c>
      <c r="AA312" s="138">
        <f>'گام اول '!AB313</f>
        <v>46667</v>
      </c>
      <c r="AB312" s="138">
        <f>'گام اول '!AC313</f>
        <v>931832</v>
      </c>
      <c r="AC312" s="138">
        <f>'گام اول '!AD313</f>
        <v>4500000</v>
      </c>
      <c r="AD312" s="138">
        <f>'گام اول '!AE313</f>
        <v>6000000</v>
      </c>
      <c r="AE312" s="139">
        <f>'گام اول '!AF313</f>
        <v>177895.19999999998</v>
      </c>
      <c r="AF312" s="122">
        <f>'گام اول '!AG313</f>
        <v>26554950</v>
      </c>
      <c r="AG312" s="123">
        <f>'گام اول '!AH313</f>
        <v>1400010</v>
      </c>
      <c r="AH312" s="123">
        <f>'گام اول '!AI313</f>
        <v>21347423.999999996</v>
      </c>
      <c r="AI312" s="123">
        <f>'گام اول '!AJ313</f>
        <v>0</v>
      </c>
      <c r="AJ312" s="123">
        <f>'گام اول '!AK313</f>
        <v>4500000</v>
      </c>
      <c r="AK312" s="123">
        <f>'گام اول '!AL313</f>
        <v>6000000</v>
      </c>
      <c r="AL312" s="123">
        <f>'گام اول '!AM313</f>
        <v>4892117.9999999991</v>
      </c>
      <c r="AM312" s="123">
        <f>'گام اول '!AN313</f>
        <v>5217666.2159999991</v>
      </c>
      <c r="AN312" s="123">
        <f>'گام اول '!AO313</f>
        <v>0</v>
      </c>
      <c r="AO312" s="123">
        <f>'گام اول '!AP313</f>
        <v>3000000</v>
      </c>
      <c r="AP312" s="123">
        <f>'گام اول '!AQ313</f>
        <v>0</v>
      </c>
      <c r="AQ312" s="123">
        <f>'گام اول '!AR313</f>
        <v>0</v>
      </c>
      <c r="AR312" s="123">
        <f>'گام اول '!AS313</f>
        <v>0</v>
      </c>
      <c r="AS312" s="375">
        <f>'گام اول '!AT313</f>
        <v>0</v>
      </c>
      <c r="AT312" s="368">
        <f t="shared" si="202"/>
        <v>72912168.216000006</v>
      </c>
      <c r="AU312" s="173">
        <f>'گام اول '!AV313</f>
        <v>54308316.440880008</v>
      </c>
      <c r="AV312" s="141">
        <f>'گام اول '!AW313</f>
        <v>72912168.215999991</v>
      </c>
      <c r="AW312" s="142">
        <f t="shared" si="203"/>
        <v>5103851.7751199994</v>
      </c>
      <c r="AX312" s="75">
        <f t="shared" si="204"/>
        <v>1430831.644088001</v>
      </c>
      <c r="AY312" s="142">
        <f>'گام اول '!AZ313</f>
        <v>0</v>
      </c>
      <c r="AZ312" s="142">
        <f>'گام اول '!BA313</f>
        <v>0</v>
      </c>
      <c r="BA312" s="142">
        <f>'گام اول '!BB313</f>
        <v>0</v>
      </c>
      <c r="BB312" s="142">
        <f>'گام اول '!BC313</f>
        <v>0</v>
      </c>
      <c r="BC312" s="142">
        <f>'گام اول '!BD313</f>
        <v>0</v>
      </c>
      <c r="BD312" s="142">
        <f>'گام اول '!BE313</f>
        <v>0</v>
      </c>
      <c r="BE312" s="142">
        <f>'گام اول '!BF313</f>
        <v>0</v>
      </c>
      <c r="BF312" s="143">
        <f t="shared" si="205"/>
        <v>6534683.4192080004</v>
      </c>
      <c r="BG312" s="140">
        <f t="shared" si="206"/>
        <v>66377484</v>
      </c>
      <c r="BH312" s="144">
        <f t="shared" si="207"/>
        <v>72912168.216000006</v>
      </c>
      <c r="BI312" s="127">
        <f t="shared" si="200"/>
        <v>4659160</v>
      </c>
      <c r="BJ312" s="145">
        <f t="shared" si="208"/>
        <v>2329580</v>
      </c>
      <c r="BK312" s="145">
        <f t="shared" si="209"/>
        <v>698874</v>
      </c>
      <c r="BL312" s="146">
        <f t="shared" si="210"/>
        <v>1120000</v>
      </c>
      <c r="BM312" s="379">
        <v>0</v>
      </c>
      <c r="BN312" s="147">
        <f t="shared" si="211"/>
        <v>81719782.216000006</v>
      </c>
      <c r="BO312" s="148">
        <f t="shared" si="212"/>
        <v>72912168.215999991</v>
      </c>
      <c r="BP312" s="149">
        <f t="shared" si="213"/>
        <v>16769798.689679999</v>
      </c>
      <c r="BQ312" s="150">
        <f t="shared" si="214"/>
        <v>98489580.905680001</v>
      </c>
      <c r="BR312" s="151">
        <f t="shared" si="215"/>
        <v>100800</v>
      </c>
      <c r="BS312" s="147">
        <f t="shared" si="216"/>
        <v>98590380.905680001</v>
      </c>
      <c r="BT312" s="135">
        <v>0</v>
      </c>
      <c r="BU312" s="148">
        <f t="shared" si="217"/>
        <v>8171978.2216000007</v>
      </c>
      <c r="BV312" s="152">
        <f t="shared" si="218"/>
        <v>4085989.1108000004</v>
      </c>
      <c r="BW312" s="133">
        <f t="shared" si="219"/>
        <v>86332413.573280007</v>
      </c>
      <c r="BX312" s="147">
        <f t="shared" si="220"/>
        <v>7687614</v>
      </c>
      <c r="BY312" s="134">
        <f t="shared" si="221"/>
        <v>78644799.573280007</v>
      </c>
      <c r="CD312" s="388">
        <f>'گام اول '!AU313</f>
        <v>72912168.216000006</v>
      </c>
      <c r="CE312" s="389">
        <f>'گام اول '!AV313</f>
        <v>54308316.440880008</v>
      </c>
      <c r="CF312" s="389">
        <f>'گام اول '!AW313</f>
        <v>72912168.215999991</v>
      </c>
      <c r="CG312" s="389">
        <f>'گام اول '!AX313</f>
        <v>5103851.7751199994</v>
      </c>
      <c r="CH312" s="389">
        <f>'گام اول '!AY313</f>
        <v>1430831.644088001</v>
      </c>
      <c r="CI312" s="389">
        <f>'گام اول '!AZ313</f>
        <v>0</v>
      </c>
      <c r="CJ312" s="389">
        <f>'گام اول '!BA313</f>
        <v>0</v>
      </c>
      <c r="CK312" s="389">
        <f>'گام اول '!BB313</f>
        <v>0</v>
      </c>
      <c r="CL312" s="389">
        <f>'گام اول '!BC313</f>
        <v>0</v>
      </c>
      <c r="CM312" s="389">
        <f>'گام اول '!BD313</f>
        <v>0</v>
      </c>
      <c r="CN312" s="389">
        <f>'گام اول '!BE313</f>
        <v>0</v>
      </c>
      <c r="CO312" s="389">
        <f>'گام اول '!BF313</f>
        <v>0</v>
      </c>
      <c r="CP312" s="389">
        <f>'گام اول '!BG313</f>
        <v>6534683.4192080004</v>
      </c>
      <c r="CQ312" s="389">
        <f>'گام اول '!BH313</f>
        <v>66377484</v>
      </c>
      <c r="CR312" s="389">
        <f t="shared" si="222"/>
        <v>72912168.216000006</v>
      </c>
      <c r="CS312" s="55">
        <f t="shared" si="223"/>
        <v>4659160</v>
      </c>
      <c r="CT312" s="388">
        <f t="shared" si="224"/>
        <v>2329580</v>
      </c>
      <c r="CU312" s="389">
        <f t="shared" si="225"/>
        <v>698874</v>
      </c>
      <c r="CV312" s="389">
        <f t="shared" si="226"/>
        <v>1120000</v>
      </c>
      <c r="CW312" s="55">
        <v>0</v>
      </c>
      <c r="CX312" s="389">
        <f t="shared" si="227"/>
        <v>81719782.216000006</v>
      </c>
      <c r="CY312" s="389">
        <f t="shared" si="228"/>
        <v>72912168.215999991</v>
      </c>
      <c r="CZ312" s="389">
        <f t="shared" si="229"/>
        <v>16769798.689679999</v>
      </c>
      <c r="DA312" s="389">
        <f t="shared" si="230"/>
        <v>98489580.905680001</v>
      </c>
      <c r="DB312" s="389">
        <f t="shared" si="231"/>
        <v>100800</v>
      </c>
      <c r="DC312" s="389">
        <f t="shared" si="232"/>
        <v>98590380.905680001</v>
      </c>
      <c r="DD312" s="394">
        <v>0</v>
      </c>
      <c r="DE312" s="389">
        <f t="shared" si="233"/>
        <v>8171978.2216000007</v>
      </c>
      <c r="DF312" s="389">
        <f t="shared" si="234"/>
        <v>4085989.1108000004</v>
      </c>
      <c r="DG312" s="389">
        <f t="shared" si="235"/>
        <v>86332413.573280007</v>
      </c>
      <c r="DH312" s="389">
        <f t="shared" si="236"/>
        <v>7687614</v>
      </c>
      <c r="DI312" s="389">
        <f t="shared" si="237"/>
        <v>78644799.573280007</v>
      </c>
      <c r="DJ312" s="389">
        <f t="shared" si="238"/>
        <v>0</v>
      </c>
      <c r="DL312" s="396">
        <f t="shared" si="239"/>
        <v>6638737.5</v>
      </c>
      <c r="DM312" s="396">
        <f t="shared" si="240"/>
        <v>-1979577.5</v>
      </c>
    </row>
    <row r="313" spans="1:117" s="55" customFormat="1" ht="21" x14ac:dyDescent="0.2">
      <c r="A313" s="191">
        <f t="shared" si="201"/>
        <v>2655495</v>
      </c>
      <c r="B313" s="136">
        <f>'گام اول '!B314</f>
        <v>308</v>
      </c>
      <c r="C313" s="136">
        <f>'گام اول '!C314</f>
        <v>71</v>
      </c>
      <c r="D313" s="136">
        <f>'گام اول '!D314</f>
        <v>13284</v>
      </c>
      <c r="E313" s="136" t="str">
        <f>'گام اول '!E314</f>
        <v>مجتبی</v>
      </c>
      <c r="F313" s="136" t="str">
        <f>'گام اول '!F314</f>
        <v>فردوسی</v>
      </c>
      <c r="G313" s="136" t="str">
        <f>'گام اول '!G314</f>
        <v>نگهبان</v>
      </c>
      <c r="H313" s="136" t="str">
        <f>'گام اول '!H314</f>
        <v>تهران</v>
      </c>
      <c r="I313" s="136" t="str">
        <f>'گام اول '!I314</f>
        <v>121-813-2153472-1</v>
      </c>
      <c r="J313" s="136" t="str">
        <f>'گام اول '!J314</f>
        <v>0073529664</v>
      </c>
      <c r="K313" s="136" t="str">
        <f>'گام اول '!K314</f>
        <v>0016262104</v>
      </c>
      <c r="L313" s="136" t="str">
        <f>'گام اول '!L314</f>
        <v>تهران</v>
      </c>
      <c r="M313" s="136" t="str">
        <f>'گام اول '!M314</f>
        <v>نگهبان</v>
      </c>
      <c r="N313" s="120" t="str">
        <f>'گام اول '!N314</f>
        <v>*</v>
      </c>
      <c r="O313" s="119">
        <f>'گام اول '!O314</f>
        <v>0</v>
      </c>
      <c r="P313" s="121">
        <f>'گام اول '!P314</f>
        <v>0</v>
      </c>
      <c r="Q313" s="358">
        <f>'گام اول '!Q314</f>
        <v>30</v>
      </c>
      <c r="R313" s="358">
        <f>'گام اول '!R314</f>
        <v>120</v>
      </c>
      <c r="S313" s="358">
        <f>'گام اول '!S314</f>
        <v>110</v>
      </c>
      <c r="T313" s="358">
        <f>'گام اول '!T314</f>
        <v>29.33</v>
      </c>
      <c r="U313" s="137">
        <f>'گام اول '!U314</f>
        <v>0</v>
      </c>
      <c r="V313" s="120">
        <f>'گام اول '!W314</f>
        <v>0</v>
      </c>
      <c r="W313" s="121">
        <f>'گام اول '!X314</f>
        <v>0</v>
      </c>
      <c r="X313" s="366">
        <f>'گام اول '!Y314</f>
        <v>1</v>
      </c>
      <c r="Y313" s="366">
        <f>'گام اول '!Z314</f>
        <v>1</v>
      </c>
      <c r="Z313" s="138">
        <f>'گام اول '!AA314</f>
        <v>885165</v>
      </c>
      <c r="AA313" s="138">
        <f>'گام اول '!AB314</f>
        <v>46667</v>
      </c>
      <c r="AB313" s="138">
        <f>'گام اول '!AC314</f>
        <v>931832</v>
      </c>
      <c r="AC313" s="138">
        <f>'گام اول '!AD314</f>
        <v>4500000</v>
      </c>
      <c r="AD313" s="138">
        <f>'گام اول '!AE314</f>
        <v>6000000</v>
      </c>
      <c r="AE313" s="139">
        <f>'گام اول '!AF314</f>
        <v>177895.19999999998</v>
      </c>
      <c r="AF313" s="122">
        <f>'گام اول '!AG314</f>
        <v>26554950</v>
      </c>
      <c r="AG313" s="123">
        <f>'گام اول '!AH314</f>
        <v>1400010</v>
      </c>
      <c r="AH313" s="123">
        <f>'گام اول '!AI314</f>
        <v>21347423.999999996</v>
      </c>
      <c r="AI313" s="123">
        <f>'گام اول '!AJ314</f>
        <v>2655495</v>
      </c>
      <c r="AJ313" s="123">
        <f>'گام اول '!AK314</f>
        <v>4500000</v>
      </c>
      <c r="AK313" s="123">
        <f>'گام اول '!AL314</f>
        <v>6000000</v>
      </c>
      <c r="AL313" s="123">
        <f>'گام اول '!AM314</f>
        <v>4892117.9999999991</v>
      </c>
      <c r="AM313" s="123">
        <f>'گام اول '!AN314</f>
        <v>5217666.2159999991</v>
      </c>
      <c r="AN313" s="123">
        <f>'گام اول '!AO314</f>
        <v>0</v>
      </c>
      <c r="AO313" s="123">
        <f>'گام اول '!AP314</f>
        <v>5000000</v>
      </c>
      <c r="AP313" s="123">
        <f>'گام اول '!AQ314</f>
        <v>0</v>
      </c>
      <c r="AQ313" s="123">
        <f>'گام اول '!AR314</f>
        <v>0</v>
      </c>
      <c r="AR313" s="123">
        <f>'گام اول '!AS314</f>
        <v>0</v>
      </c>
      <c r="AS313" s="375">
        <f>'گام اول '!AT314</f>
        <v>0</v>
      </c>
      <c r="AT313" s="368">
        <f t="shared" si="202"/>
        <v>77567663.216000006</v>
      </c>
      <c r="AU313" s="173">
        <f>'گام اول '!AV314</f>
        <v>54168316.440880008</v>
      </c>
      <c r="AV313" s="141">
        <f>'گام اول '!AW314</f>
        <v>74912168.215999991</v>
      </c>
      <c r="AW313" s="142">
        <f t="shared" si="203"/>
        <v>5243851.7751199994</v>
      </c>
      <c r="AX313" s="75">
        <f t="shared" si="204"/>
        <v>1416831.644088001</v>
      </c>
      <c r="AY313" s="142">
        <f>'گام اول '!AZ314</f>
        <v>0</v>
      </c>
      <c r="AZ313" s="142">
        <f>'گام اول '!BA314</f>
        <v>0</v>
      </c>
      <c r="BA313" s="142">
        <f>'گام اول '!BB314</f>
        <v>0</v>
      </c>
      <c r="BB313" s="142">
        <f>'گام اول '!BC314</f>
        <v>0</v>
      </c>
      <c r="BC313" s="142">
        <f>'گام اول '!BD314</f>
        <v>0</v>
      </c>
      <c r="BD313" s="142">
        <f>'گام اول '!BE314</f>
        <v>0</v>
      </c>
      <c r="BE313" s="142">
        <f>'گام اول '!BF314</f>
        <v>0</v>
      </c>
      <c r="BF313" s="143">
        <f t="shared" si="205"/>
        <v>6660683.4192080004</v>
      </c>
      <c r="BG313" s="140">
        <f t="shared" si="206"/>
        <v>70906979</v>
      </c>
      <c r="BH313" s="144">
        <f t="shared" si="207"/>
        <v>77567663.216000006</v>
      </c>
      <c r="BI313" s="127">
        <f t="shared" si="200"/>
        <v>4659160</v>
      </c>
      <c r="BJ313" s="145">
        <f t="shared" si="208"/>
        <v>2329580</v>
      </c>
      <c r="BK313" s="145">
        <f t="shared" si="209"/>
        <v>698874</v>
      </c>
      <c r="BL313" s="146">
        <f t="shared" si="210"/>
        <v>1120000</v>
      </c>
      <c r="BM313" s="379">
        <v>0</v>
      </c>
      <c r="BN313" s="147">
        <f t="shared" si="211"/>
        <v>86375277.216000006</v>
      </c>
      <c r="BO313" s="148">
        <f t="shared" si="212"/>
        <v>74912168.215999991</v>
      </c>
      <c r="BP313" s="149">
        <f t="shared" si="213"/>
        <v>17229798.689679999</v>
      </c>
      <c r="BQ313" s="150">
        <f t="shared" si="214"/>
        <v>103605075.90568</v>
      </c>
      <c r="BR313" s="151">
        <f t="shared" si="215"/>
        <v>100800</v>
      </c>
      <c r="BS313" s="147">
        <f t="shared" si="216"/>
        <v>103705875.90568</v>
      </c>
      <c r="BT313" s="135">
        <v>0</v>
      </c>
      <c r="BU313" s="148">
        <f t="shared" si="217"/>
        <v>8637527.7216000017</v>
      </c>
      <c r="BV313" s="152">
        <f t="shared" si="218"/>
        <v>4318763.8608000008</v>
      </c>
      <c r="BW313" s="133">
        <f t="shared" si="219"/>
        <v>90749584.323280007</v>
      </c>
      <c r="BX313" s="147">
        <f t="shared" si="220"/>
        <v>7687614</v>
      </c>
      <c r="BY313" s="134">
        <f t="shared" si="221"/>
        <v>83061970.323280007</v>
      </c>
      <c r="CD313" s="388">
        <f>'گام اول '!AU314</f>
        <v>77567663.216000006</v>
      </c>
      <c r="CE313" s="389">
        <f>'گام اول '!AV314</f>
        <v>54168316.440880008</v>
      </c>
      <c r="CF313" s="389">
        <f>'گام اول '!AW314</f>
        <v>74912168.215999991</v>
      </c>
      <c r="CG313" s="389">
        <f>'گام اول '!AX314</f>
        <v>5243851.7751199994</v>
      </c>
      <c r="CH313" s="389">
        <f>'گام اول '!AY314</f>
        <v>1416831.644088001</v>
      </c>
      <c r="CI313" s="389">
        <f>'گام اول '!AZ314</f>
        <v>0</v>
      </c>
      <c r="CJ313" s="389">
        <f>'گام اول '!BA314</f>
        <v>0</v>
      </c>
      <c r="CK313" s="389">
        <f>'گام اول '!BB314</f>
        <v>0</v>
      </c>
      <c r="CL313" s="389">
        <f>'گام اول '!BC314</f>
        <v>0</v>
      </c>
      <c r="CM313" s="389">
        <f>'گام اول '!BD314</f>
        <v>0</v>
      </c>
      <c r="CN313" s="389">
        <f>'گام اول '!BE314</f>
        <v>0</v>
      </c>
      <c r="CO313" s="389">
        <f>'گام اول '!BF314</f>
        <v>0</v>
      </c>
      <c r="CP313" s="389">
        <f>'گام اول '!BG314</f>
        <v>6660683.4192080004</v>
      </c>
      <c r="CQ313" s="389">
        <f>'گام اول '!BH314</f>
        <v>70906979</v>
      </c>
      <c r="CR313" s="389">
        <f t="shared" si="222"/>
        <v>77567663.216000006</v>
      </c>
      <c r="CS313" s="55">
        <f t="shared" si="223"/>
        <v>4659160</v>
      </c>
      <c r="CT313" s="388">
        <f t="shared" si="224"/>
        <v>2329580</v>
      </c>
      <c r="CU313" s="389">
        <f t="shared" si="225"/>
        <v>698874</v>
      </c>
      <c r="CV313" s="389">
        <f t="shared" si="226"/>
        <v>1120000</v>
      </c>
      <c r="CW313" s="55">
        <v>0</v>
      </c>
      <c r="CX313" s="389">
        <f t="shared" si="227"/>
        <v>86375277.216000006</v>
      </c>
      <c r="CY313" s="389">
        <f t="shared" si="228"/>
        <v>74912168.215999991</v>
      </c>
      <c r="CZ313" s="389">
        <f t="shared" si="229"/>
        <v>17229798.689679999</v>
      </c>
      <c r="DA313" s="389">
        <f t="shared" si="230"/>
        <v>103605075.90568</v>
      </c>
      <c r="DB313" s="389">
        <f t="shared" si="231"/>
        <v>100800</v>
      </c>
      <c r="DC313" s="389">
        <f t="shared" si="232"/>
        <v>103705875.90568</v>
      </c>
      <c r="DD313" s="394">
        <v>0</v>
      </c>
      <c r="DE313" s="389">
        <f t="shared" si="233"/>
        <v>8637527.7216000017</v>
      </c>
      <c r="DF313" s="389">
        <f t="shared" si="234"/>
        <v>4318763.8608000008</v>
      </c>
      <c r="DG313" s="389">
        <f t="shared" si="235"/>
        <v>90749584.323280007</v>
      </c>
      <c r="DH313" s="389">
        <f t="shared" si="236"/>
        <v>7687614</v>
      </c>
      <c r="DI313" s="389">
        <f t="shared" si="237"/>
        <v>83061970.323280007</v>
      </c>
      <c r="DJ313" s="389">
        <f t="shared" si="238"/>
        <v>0</v>
      </c>
      <c r="DL313" s="396">
        <f t="shared" si="239"/>
        <v>6638737.5</v>
      </c>
      <c r="DM313" s="396">
        <f t="shared" si="240"/>
        <v>-1979577.5</v>
      </c>
    </row>
    <row r="314" spans="1:117" s="55" customFormat="1" ht="21" x14ac:dyDescent="0.2">
      <c r="A314" s="191">
        <f t="shared" si="201"/>
        <v>2655495</v>
      </c>
      <c r="B314" s="136">
        <f>'گام اول '!B315</f>
        <v>309</v>
      </c>
      <c r="C314" s="136">
        <f>'گام اول '!C315</f>
        <v>72</v>
      </c>
      <c r="D314" s="136">
        <f>'گام اول '!D315</f>
        <v>13224</v>
      </c>
      <c r="E314" s="136" t="str">
        <f>'گام اول '!E315</f>
        <v>سید مجتبی</v>
      </c>
      <c r="F314" s="136" t="str">
        <f>'گام اول '!F315</f>
        <v xml:space="preserve">اسمعیلی </v>
      </c>
      <c r="G314" s="136" t="str">
        <f>'گام اول '!G315</f>
        <v>نگهبان</v>
      </c>
      <c r="H314" s="136" t="str">
        <f>'گام اول '!H315</f>
        <v>تهران</v>
      </c>
      <c r="I314" s="136" t="str">
        <f>'گام اول '!I315</f>
        <v>124-813-3340028-1</v>
      </c>
      <c r="J314" s="136" t="str">
        <f>'گام اول '!J315</f>
        <v>0043017452</v>
      </c>
      <c r="K314" s="136" t="str">
        <f>'گام اول '!K315</f>
        <v>0012566082</v>
      </c>
      <c r="L314" s="136" t="str">
        <f>'گام اول '!L315</f>
        <v>تهران</v>
      </c>
      <c r="M314" s="136" t="str">
        <f>'گام اول '!M315</f>
        <v>نگهبان</v>
      </c>
      <c r="N314" s="120" t="str">
        <f>'گام اول '!N315</f>
        <v>*</v>
      </c>
      <c r="O314" s="119">
        <f>'گام اول '!O315</f>
        <v>0</v>
      </c>
      <c r="P314" s="121">
        <f>'گام اول '!P315</f>
        <v>0</v>
      </c>
      <c r="Q314" s="358">
        <f>'گام اول '!Q315</f>
        <v>30</v>
      </c>
      <c r="R314" s="358">
        <f>'گام اول '!R315</f>
        <v>120</v>
      </c>
      <c r="S314" s="358">
        <f>'گام اول '!S315</f>
        <v>110</v>
      </c>
      <c r="T314" s="358">
        <f>'گام اول '!T315</f>
        <v>29.33</v>
      </c>
      <c r="U314" s="137">
        <f>'گام اول '!U315</f>
        <v>0</v>
      </c>
      <c r="V314" s="120">
        <f>'گام اول '!W315</f>
        <v>0</v>
      </c>
      <c r="W314" s="121">
        <f>'گام اول '!X315</f>
        <v>0</v>
      </c>
      <c r="X314" s="366">
        <f>'گام اول '!Y315</f>
        <v>1</v>
      </c>
      <c r="Y314" s="366">
        <f>'گام اول '!Z315</f>
        <v>0</v>
      </c>
      <c r="Z314" s="138">
        <f>'گام اول '!AA315</f>
        <v>885165</v>
      </c>
      <c r="AA314" s="138">
        <f>'گام اول '!AB315</f>
        <v>46667</v>
      </c>
      <c r="AB314" s="138">
        <f>'گام اول '!AC315</f>
        <v>931832</v>
      </c>
      <c r="AC314" s="138">
        <f>'گام اول '!AD315</f>
        <v>4500000</v>
      </c>
      <c r="AD314" s="138">
        <f>'گام اول '!AE315</f>
        <v>6000000</v>
      </c>
      <c r="AE314" s="139">
        <f>'گام اول '!AF315</f>
        <v>177895.19999999998</v>
      </c>
      <c r="AF314" s="122">
        <f>'گام اول '!AG315</f>
        <v>26554950</v>
      </c>
      <c r="AG314" s="123">
        <f>'گام اول '!AH315</f>
        <v>1400010</v>
      </c>
      <c r="AH314" s="123">
        <f>'گام اول '!AI315</f>
        <v>21347423.999999996</v>
      </c>
      <c r="AI314" s="123">
        <f>'گام اول '!AJ315</f>
        <v>0</v>
      </c>
      <c r="AJ314" s="123">
        <f>'گام اول '!AK315</f>
        <v>4500000</v>
      </c>
      <c r="AK314" s="123">
        <f>'گام اول '!AL315</f>
        <v>6000000</v>
      </c>
      <c r="AL314" s="123">
        <f>'گام اول '!AM315</f>
        <v>4892117.9999999991</v>
      </c>
      <c r="AM314" s="123">
        <f>'گام اول '!AN315</f>
        <v>5217666.2159999991</v>
      </c>
      <c r="AN314" s="123">
        <f>'گام اول '!AO315</f>
        <v>0</v>
      </c>
      <c r="AO314" s="123">
        <f>'گام اول '!AP315</f>
        <v>5000000</v>
      </c>
      <c r="AP314" s="123">
        <f>'گام اول '!AQ315</f>
        <v>0</v>
      </c>
      <c r="AQ314" s="123">
        <f>'گام اول '!AR315</f>
        <v>0</v>
      </c>
      <c r="AR314" s="123">
        <f>'گام اول '!AS315</f>
        <v>0</v>
      </c>
      <c r="AS314" s="375">
        <f>'گام اول '!AT315</f>
        <v>0</v>
      </c>
      <c r="AT314" s="368">
        <f t="shared" si="202"/>
        <v>74912168.216000006</v>
      </c>
      <c r="AU314" s="173">
        <f>'گام اول '!AV315</f>
        <v>54168316.440880008</v>
      </c>
      <c r="AV314" s="141">
        <f>'گام اول '!AW315</f>
        <v>74912168.215999991</v>
      </c>
      <c r="AW314" s="142">
        <f t="shared" si="203"/>
        <v>5243851.7751199994</v>
      </c>
      <c r="AX314" s="75">
        <f t="shared" si="204"/>
        <v>1416831.644088001</v>
      </c>
      <c r="AY314" s="142">
        <f>'گام اول '!AZ315</f>
        <v>0</v>
      </c>
      <c r="AZ314" s="142">
        <f>'گام اول '!BA315</f>
        <v>0</v>
      </c>
      <c r="BA314" s="142">
        <f>'گام اول '!BB315</f>
        <v>0</v>
      </c>
      <c r="BB314" s="142">
        <f>'گام اول '!BC315</f>
        <v>0</v>
      </c>
      <c r="BC314" s="142">
        <f>'گام اول '!BD315</f>
        <v>0</v>
      </c>
      <c r="BD314" s="142">
        <f>'گام اول '!BE315</f>
        <v>0</v>
      </c>
      <c r="BE314" s="142">
        <f>'گام اول '!BF315</f>
        <v>0</v>
      </c>
      <c r="BF314" s="143">
        <f t="shared" si="205"/>
        <v>6660683.4192080004</v>
      </c>
      <c r="BG314" s="140">
        <f t="shared" si="206"/>
        <v>68251484</v>
      </c>
      <c r="BH314" s="144">
        <f t="shared" si="207"/>
        <v>74912168.216000006</v>
      </c>
      <c r="BI314" s="127">
        <f t="shared" si="200"/>
        <v>4659160</v>
      </c>
      <c r="BJ314" s="145">
        <f t="shared" si="208"/>
        <v>2329580</v>
      </c>
      <c r="BK314" s="145">
        <f t="shared" si="209"/>
        <v>698874</v>
      </c>
      <c r="BL314" s="146">
        <f t="shared" si="210"/>
        <v>1120000</v>
      </c>
      <c r="BM314" s="379">
        <v>0</v>
      </c>
      <c r="BN314" s="147">
        <f t="shared" si="211"/>
        <v>83719782.216000006</v>
      </c>
      <c r="BO314" s="148">
        <f t="shared" si="212"/>
        <v>74912168.215999991</v>
      </c>
      <c r="BP314" s="149">
        <f t="shared" si="213"/>
        <v>17229798.689679999</v>
      </c>
      <c r="BQ314" s="150">
        <f t="shared" si="214"/>
        <v>100949580.90568</v>
      </c>
      <c r="BR314" s="151">
        <f t="shared" si="215"/>
        <v>100800</v>
      </c>
      <c r="BS314" s="147">
        <f t="shared" si="216"/>
        <v>101050380.90568</v>
      </c>
      <c r="BT314" s="135">
        <v>0</v>
      </c>
      <c r="BU314" s="148">
        <f t="shared" si="217"/>
        <v>8371978.2216000007</v>
      </c>
      <c r="BV314" s="152">
        <f t="shared" si="218"/>
        <v>4185989.1108000004</v>
      </c>
      <c r="BW314" s="133">
        <f t="shared" si="219"/>
        <v>88492413.573280007</v>
      </c>
      <c r="BX314" s="147">
        <f t="shared" si="220"/>
        <v>7687614</v>
      </c>
      <c r="BY314" s="134">
        <f t="shared" si="221"/>
        <v>80804799.573280007</v>
      </c>
      <c r="CD314" s="388">
        <f>'گام اول '!AU315</f>
        <v>74912168.216000006</v>
      </c>
      <c r="CE314" s="389">
        <f>'گام اول '!AV315</f>
        <v>54168316.440880008</v>
      </c>
      <c r="CF314" s="389">
        <f>'گام اول '!AW315</f>
        <v>74912168.215999991</v>
      </c>
      <c r="CG314" s="389">
        <f>'گام اول '!AX315</f>
        <v>5243851.7751199994</v>
      </c>
      <c r="CH314" s="389">
        <f>'گام اول '!AY315</f>
        <v>1416831.644088001</v>
      </c>
      <c r="CI314" s="389">
        <f>'گام اول '!AZ315</f>
        <v>0</v>
      </c>
      <c r="CJ314" s="389">
        <f>'گام اول '!BA315</f>
        <v>0</v>
      </c>
      <c r="CK314" s="389">
        <f>'گام اول '!BB315</f>
        <v>0</v>
      </c>
      <c r="CL314" s="389">
        <f>'گام اول '!BC315</f>
        <v>0</v>
      </c>
      <c r="CM314" s="389">
        <f>'گام اول '!BD315</f>
        <v>0</v>
      </c>
      <c r="CN314" s="389">
        <f>'گام اول '!BE315</f>
        <v>0</v>
      </c>
      <c r="CO314" s="389">
        <f>'گام اول '!BF315</f>
        <v>0</v>
      </c>
      <c r="CP314" s="389">
        <f>'گام اول '!BG315</f>
        <v>6660683.4192080004</v>
      </c>
      <c r="CQ314" s="389">
        <f>'گام اول '!BH315</f>
        <v>68251484</v>
      </c>
      <c r="CR314" s="389">
        <f t="shared" si="222"/>
        <v>74912168.216000006</v>
      </c>
      <c r="CS314" s="55">
        <f t="shared" si="223"/>
        <v>4659160</v>
      </c>
      <c r="CT314" s="388">
        <f t="shared" si="224"/>
        <v>2329580</v>
      </c>
      <c r="CU314" s="389">
        <f t="shared" si="225"/>
        <v>698874</v>
      </c>
      <c r="CV314" s="389">
        <f t="shared" si="226"/>
        <v>1120000</v>
      </c>
      <c r="CW314" s="55">
        <v>0</v>
      </c>
      <c r="CX314" s="389">
        <f t="shared" si="227"/>
        <v>83719782.216000006</v>
      </c>
      <c r="CY314" s="389">
        <f t="shared" si="228"/>
        <v>74912168.215999991</v>
      </c>
      <c r="CZ314" s="389">
        <f t="shared" si="229"/>
        <v>17229798.689679999</v>
      </c>
      <c r="DA314" s="389">
        <f t="shared" si="230"/>
        <v>100949580.90568</v>
      </c>
      <c r="DB314" s="389">
        <f t="shared" si="231"/>
        <v>100800</v>
      </c>
      <c r="DC314" s="389">
        <f t="shared" si="232"/>
        <v>101050380.90568</v>
      </c>
      <c r="DD314" s="394">
        <v>0</v>
      </c>
      <c r="DE314" s="389">
        <f t="shared" si="233"/>
        <v>8371978.2216000007</v>
      </c>
      <c r="DF314" s="389">
        <f t="shared" si="234"/>
        <v>4185989.1108000004</v>
      </c>
      <c r="DG314" s="389">
        <f t="shared" si="235"/>
        <v>88492413.573280007</v>
      </c>
      <c r="DH314" s="389">
        <f t="shared" si="236"/>
        <v>7687614</v>
      </c>
      <c r="DI314" s="389">
        <f t="shared" si="237"/>
        <v>80804799.573280007</v>
      </c>
      <c r="DJ314" s="389">
        <f t="shared" si="238"/>
        <v>0</v>
      </c>
      <c r="DL314" s="396">
        <f t="shared" si="239"/>
        <v>6638737.5</v>
      </c>
      <c r="DM314" s="396">
        <f t="shared" si="240"/>
        <v>-1979577.5</v>
      </c>
    </row>
    <row r="315" spans="1:117" s="55" customFormat="1" ht="21" x14ac:dyDescent="0.2">
      <c r="A315" s="191">
        <f t="shared" si="201"/>
        <v>2655495</v>
      </c>
      <c r="B315" s="136">
        <f>'گام اول '!B316</f>
        <v>310</v>
      </c>
      <c r="C315" s="136">
        <f>'گام اول '!C316</f>
        <v>73</v>
      </c>
      <c r="D315" s="136">
        <f>'گام اول '!D316</f>
        <v>13340</v>
      </c>
      <c r="E315" s="136" t="str">
        <f>'گام اول '!E316</f>
        <v>ابوالقاسم</v>
      </c>
      <c r="F315" s="136" t="str">
        <f>'گام اول '!F316</f>
        <v>محمدی کاکردود</v>
      </c>
      <c r="G315" s="136" t="str">
        <f>'گام اول '!G316</f>
        <v>نگهبان</v>
      </c>
      <c r="H315" s="136" t="str">
        <f>'گام اول '!H316</f>
        <v>تهران</v>
      </c>
      <c r="I315" s="136" t="str">
        <f>'گام اول '!I316</f>
        <v>124-800-1876735-1</v>
      </c>
      <c r="J315" s="136" t="str">
        <f>'گام اول '!J316</f>
        <v>6309900838</v>
      </c>
      <c r="K315" s="136" t="str">
        <f>'گام اول '!K316</f>
        <v>0010200925</v>
      </c>
      <c r="L315" s="136" t="str">
        <f>'گام اول '!L316</f>
        <v>تهران</v>
      </c>
      <c r="M315" s="136" t="str">
        <f>'گام اول '!M316</f>
        <v>نگهبان</v>
      </c>
      <c r="N315" s="120">
        <f>'گام اول '!N316</f>
        <v>0</v>
      </c>
      <c r="O315" s="119">
        <f>'گام اول '!O316</f>
        <v>0</v>
      </c>
      <c r="P315" s="121" t="str">
        <f>'گام اول '!P316</f>
        <v>*</v>
      </c>
      <c r="Q315" s="358">
        <f>'گام اول '!Q316</f>
        <v>30</v>
      </c>
      <c r="R315" s="358">
        <f>'گام اول '!R316</f>
        <v>120</v>
      </c>
      <c r="S315" s="358">
        <f>'گام اول '!S316</f>
        <v>220</v>
      </c>
      <c r="T315" s="358">
        <f>'گام اول '!T316</f>
        <v>29.33</v>
      </c>
      <c r="U315" s="137">
        <f>'گام اول '!U316</f>
        <v>0</v>
      </c>
      <c r="V315" s="120">
        <f>'گام اول '!W316</f>
        <v>0</v>
      </c>
      <c r="W315" s="121">
        <f>'گام اول '!X316</f>
        <v>0</v>
      </c>
      <c r="X315" s="366">
        <f>'گام اول '!Y316</f>
        <v>1</v>
      </c>
      <c r="Y315" s="366">
        <f>'گام اول '!Z316</f>
        <v>0</v>
      </c>
      <c r="Z315" s="138">
        <f>'گام اول '!AA316</f>
        <v>885165</v>
      </c>
      <c r="AA315" s="138">
        <f>'گام اول '!AB316</f>
        <v>46667</v>
      </c>
      <c r="AB315" s="138">
        <f>'گام اول '!AC316</f>
        <v>931832</v>
      </c>
      <c r="AC315" s="138">
        <f>'گام اول '!AD316</f>
        <v>4500000</v>
      </c>
      <c r="AD315" s="138">
        <f>'گام اول '!AE316</f>
        <v>6000000</v>
      </c>
      <c r="AE315" s="139">
        <f>'گام اول '!AF316</f>
        <v>177895.19999999998</v>
      </c>
      <c r="AF315" s="122">
        <f>'گام اول '!AG316</f>
        <v>26554950</v>
      </c>
      <c r="AG315" s="123">
        <f>'گام اول '!AH316</f>
        <v>1400010</v>
      </c>
      <c r="AH315" s="123">
        <f>'گام اول '!AI316</f>
        <v>21347423.999999996</v>
      </c>
      <c r="AI315" s="123">
        <f>'گام اول '!AJ316</f>
        <v>0</v>
      </c>
      <c r="AJ315" s="123">
        <f>'گام اول '!AK316</f>
        <v>4500000</v>
      </c>
      <c r="AK315" s="123">
        <f>'گام اول '!AL316</f>
        <v>6000000</v>
      </c>
      <c r="AL315" s="123">
        <f>'گام اول '!AM316</f>
        <v>9784235.9999999981</v>
      </c>
      <c r="AM315" s="123">
        <f>'گام اول '!AN316</f>
        <v>5217666.2159999991</v>
      </c>
      <c r="AN315" s="123">
        <f>'گام اول '!AO316</f>
        <v>0</v>
      </c>
      <c r="AO315" s="123">
        <f>'گام اول '!AP316</f>
        <v>5400000</v>
      </c>
      <c r="AP315" s="123">
        <f>'گام اول '!AQ316</f>
        <v>0</v>
      </c>
      <c r="AQ315" s="123">
        <f>'گام اول '!AR316</f>
        <v>0</v>
      </c>
      <c r="AR315" s="123">
        <f>'گام اول '!AS316</f>
        <v>0</v>
      </c>
      <c r="AS315" s="375">
        <f>'گام اول '!AT316</f>
        <v>0</v>
      </c>
      <c r="AT315" s="368">
        <f t="shared" si="202"/>
        <v>80204286.216000006</v>
      </c>
      <c r="AU315" s="173">
        <f>'گام اول '!AV316</f>
        <v>58689986.18088001</v>
      </c>
      <c r="AV315" s="141">
        <f>'گام اول '!AW316</f>
        <v>80204286.215999991</v>
      </c>
      <c r="AW315" s="142">
        <f t="shared" si="203"/>
        <v>5614300.0351200001</v>
      </c>
      <c r="AX315" s="75">
        <f t="shared" si="204"/>
        <v>1868998.6180880012</v>
      </c>
      <c r="AY315" s="142">
        <f>'گام اول '!AZ316</f>
        <v>0</v>
      </c>
      <c r="AZ315" s="142">
        <f>'گام اول '!BA316</f>
        <v>0</v>
      </c>
      <c r="BA315" s="142">
        <f>'گام اول '!BB316</f>
        <v>0</v>
      </c>
      <c r="BB315" s="142">
        <f>'گام اول '!BC316</f>
        <v>0</v>
      </c>
      <c r="BC315" s="142">
        <f>'گام اول '!BD316</f>
        <v>0</v>
      </c>
      <c r="BD315" s="142">
        <f>'گام اول '!BE316</f>
        <v>0</v>
      </c>
      <c r="BE315" s="142">
        <f>'گام اول '!BF316</f>
        <v>0</v>
      </c>
      <c r="BF315" s="143">
        <f t="shared" si="205"/>
        <v>7483298.6532080015</v>
      </c>
      <c r="BG315" s="140">
        <f t="shared" si="206"/>
        <v>72720987</v>
      </c>
      <c r="BH315" s="144">
        <f t="shared" si="207"/>
        <v>80204286.216000006</v>
      </c>
      <c r="BI315" s="127">
        <f t="shared" si="200"/>
        <v>4659160</v>
      </c>
      <c r="BJ315" s="145">
        <f t="shared" si="208"/>
        <v>2329580</v>
      </c>
      <c r="BK315" s="145">
        <f t="shared" si="209"/>
        <v>698874</v>
      </c>
      <c r="BL315" s="146">
        <f t="shared" si="210"/>
        <v>1120000</v>
      </c>
      <c r="BM315" s="379">
        <v>0</v>
      </c>
      <c r="BN315" s="147">
        <f t="shared" si="211"/>
        <v>89011900.216000006</v>
      </c>
      <c r="BO315" s="148">
        <f t="shared" si="212"/>
        <v>80204286.215999991</v>
      </c>
      <c r="BP315" s="149">
        <f t="shared" si="213"/>
        <v>18446985.82968</v>
      </c>
      <c r="BQ315" s="150">
        <f t="shared" si="214"/>
        <v>107458886.04568</v>
      </c>
      <c r="BR315" s="151">
        <f t="shared" si="215"/>
        <v>100800</v>
      </c>
      <c r="BS315" s="147">
        <f t="shared" si="216"/>
        <v>107559686.04568</v>
      </c>
      <c r="BT315" s="135">
        <v>0</v>
      </c>
      <c r="BU315" s="148">
        <f t="shared" si="217"/>
        <v>8901190.0216000006</v>
      </c>
      <c r="BV315" s="152">
        <f t="shared" si="218"/>
        <v>4450595.0108000003</v>
      </c>
      <c r="BW315" s="133">
        <f t="shared" si="219"/>
        <v>94207901.013280004</v>
      </c>
      <c r="BX315" s="147">
        <f t="shared" si="220"/>
        <v>7687614</v>
      </c>
      <c r="BY315" s="134">
        <f t="shared" si="221"/>
        <v>86520287.013280004</v>
      </c>
      <c r="CD315" s="388">
        <f>'گام اول '!AU316</f>
        <v>80204286.216000006</v>
      </c>
      <c r="CE315" s="389">
        <f>'گام اول '!AV316</f>
        <v>58689986.18088001</v>
      </c>
      <c r="CF315" s="389">
        <f>'گام اول '!AW316</f>
        <v>80204286.215999991</v>
      </c>
      <c r="CG315" s="389">
        <f>'گام اول '!AX316</f>
        <v>5614300.0351200001</v>
      </c>
      <c r="CH315" s="389">
        <f>'گام اول '!AY316</f>
        <v>1868998.6180880012</v>
      </c>
      <c r="CI315" s="389">
        <f>'گام اول '!AZ316</f>
        <v>0</v>
      </c>
      <c r="CJ315" s="389">
        <f>'گام اول '!BA316</f>
        <v>0</v>
      </c>
      <c r="CK315" s="389">
        <f>'گام اول '!BB316</f>
        <v>0</v>
      </c>
      <c r="CL315" s="389">
        <f>'گام اول '!BC316</f>
        <v>0</v>
      </c>
      <c r="CM315" s="389">
        <f>'گام اول '!BD316</f>
        <v>0</v>
      </c>
      <c r="CN315" s="389">
        <f>'گام اول '!BE316</f>
        <v>0</v>
      </c>
      <c r="CO315" s="389">
        <f>'گام اول '!BF316</f>
        <v>0</v>
      </c>
      <c r="CP315" s="389">
        <f>'گام اول '!BG316</f>
        <v>7483298.6532080015</v>
      </c>
      <c r="CQ315" s="389">
        <f>'گام اول '!BH316</f>
        <v>72720987</v>
      </c>
      <c r="CR315" s="389">
        <f t="shared" si="222"/>
        <v>80204286.216000006</v>
      </c>
      <c r="CS315" s="55">
        <f t="shared" si="223"/>
        <v>4659160</v>
      </c>
      <c r="CT315" s="388">
        <f t="shared" si="224"/>
        <v>2329580</v>
      </c>
      <c r="CU315" s="389">
        <f t="shared" si="225"/>
        <v>698874</v>
      </c>
      <c r="CV315" s="389">
        <f t="shared" si="226"/>
        <v>1120000</v>
      </c>
      <c r="CW315" s="55">
        <v>0</v>
      </c>
      <c r="CX315" s="389">
        <f t="shared" si="227"/>
        <v>89011900.216000006</v>
      </c>
      <c r="CY315" s="389">
        <f t="shared" si="228"/>
        <v>80204286.215999991</v>
      </c>
      <c r="CZ315" s="389">
        <f t="shared" si="229"/>
        <v>18446985.82968</v>
      </c>
      <c r="DA315" s="389">
        <f t="shared" si="230"/>
        <v>107458886.04568</v>
      </c>
      <c r="DB315" s="389">
        <f t="shared" si="231"/>
        <v>100800</v>
      </c>
      <c r="DC315" s="389">
        <f t="shared" si="232"/>
        <v>107559686.04568</v>
      </c>
      <c r="DD315" s="394">
        <v>0</v>
      </c>
      <c r="DE315" s="389">
        <f t="shared" si="233"/>
        <v>8901190.0216000006</v>
      </c>
      <c r="DF315" s="389">
        <f t="shared" si="234"/>
        <v>4450595.0108000003</v>
      </c>
      <c r="DG315" s="389">
        <f t="shared" si="235"/>
        <v>94207901.013280004</v>
      </c>
      <c r="DH315" s="389">
        <f t="shared" si="236"/>
        <v>7687614</v>
      </c>
      <c r="DI315" s="389">
        <f t="shared" si="237"/>
        <v>86520287.013280004</v>
      </c>
      <c r="DJ315" s="389">
        <f t="shared" si="238"/>
        <v>0</v>
      </c>
      <c r="DL315" s="396">
        <f t="shared" si="239"/>
        <v>6638737.5</v>
      </c>
      <c r="DM315" s="396">
        <f t="shared" si="240"/>
        <v>-1979577.5</v>
      </c>
    </row>
    <row r="316" spans="1:117" s="55" customFormat="1" ht="21" x14ac:dyDescent="0.2">
      <c r="A316" s="191">
        <f t="shared" si="201"/>
        <v>2655495</v>
      </c>
      <c r="B316" s="136">
        <f>'گام اول '!B317</f>
        <v>311</v>
      </c>
      <c r="C316" s="136">
        <f>'گام اول '!C317</f>
        <v>74</v>
      </c>
      <c r="D316" s="136">
        <f>'گام اول '!D317</f>
        <v>13313</v>
      </c>
      <c r="E316" s="136" t="str">
        <f>'گام اول '!E317</f>
        <v>رضا</v>
      </c>
      <c r="F316" s="136" t="str">
        <f>'گام اول '!F317</f>
        <v>بدخشان</v>
      </c>
      <c r="G316" s="136" t="str">
        <f>'گام اول '!G317</f>
        <v>نگهبان</v>
      </c>
      <c r="H316" s="136" t="str">
        <f>'گام اول '!H317</f>
        <v>تهران</v>
      </c>
      <c r="I316" s="136" t="str">
        <f>'گام اول '!I317</f>
        <v>401-813-3378250-1</v>
      </c>
      <c r="J316" s="136" t="str">
        <f>'گام اول '!J317</f>
        <v>0051960631</v>
      </c>
      <c r="K316" s="136" t="str">
        <f>'گام اول '!K317</f>
        <v>0014137701</v>
      </c>
      <c r="L316" s="136" t="str">
        <f>'گام اول '!L317</f>
        <v>تهران</v>
      </c>
      <c r="M316" s="136" t="str">
        <f>'گام اول '!M317</f>
        <v>نگهبان</v>
      </c>
      <c r="N316" s="120" t="str">
        <f>'گام اول '!N317</f>
        <v>*</v>
      </c>
      <c r="O316" s="119">
        <f>'گام اول '!O317</f>
        <v>0</v>
      </c>
      <c r="P316" s="121">
        <f>'گام اول '!P317</f>
        <v>0</v>
      </c>
      <c r="Q316" s="358">
        <f>'گام اول '!Q317</f>
        <v>30</v>
      </c>
      <c r="R316" s="358">
        <f>'گام اول '!R317</f>
        <v>120</v>
      </c>
      <c r="S316" s="358">
        <f>'گام اول '!S317</f>
        <v>110</v>
      </c>
      <c r="T316" s="358">
        <f>'گام اول '!T317</f>
        <v>29.33</v>
      </c>
      <c r="U316" s="137">
        <f>'گام اول '!U317</f>
        <v>0</v>
      </c>
      <c r="V316" s="120">
        <f>'گام اول '!W317</f>
        <v>0</v>
      </c>
      <c r="W316" s="121">
        <f>'گام اول '!X317</f>
        <v>0</v>
      </c>
      <c r="X316" s="366">
        <f>'گام اول '!Y317</f>
        <v>2</v>
      </c>
      <c r="Y316" s="366">
        <f>'گام اول '!Z317</f>
        <v>0</v>
      </c>
      <c r="Z316" s="138">
        <f>'گام اول '!AA317</f>
        <v>885165</v>
      </c>
      <c r="AA316" s="138">
        <f>'گام اول '!AB317</f>
        <v>46667</v>
      </c>
      <c r="AB316" s="138">
        <f>'گام اول '!AC317</f>
        <v>931832</v>
      </c>
      <c r="AC316" s="138">
        <f>'گام اول '!AD317</f>
        <v>4500000</v>
      </c>
      <c r="AD316" s="138">
        <f>'گام اول '!AE317</f>
        <v>6000000</v>
      </c>
      <c r="AE316" s="139">
        <f>'گام اول '!AF317</f>
        <v>177895.19999999998</v>
      </c>
      <c r="AF316" s="122">
        <f>'گام اول '!AG317</f>
        <v>26554950</v>
      </c>
      <c r="AG316" s="123">
        <f>'گام اول '!AH317</f>
        <v>1400010</v>
      </c>
      <c r="AH316" s="123">
        <f>'گام اول '!AI317</f>
        <v>21347423.999999996</v>
      </c>
      <c r="AI316" s="123">
        <f>'گام اول '!AJ317</f>
        <v>0</v>
      </c>
      <c r="AJ316" s="123">
        <f>'گام اول '!AK317</f>
        <v>4500000</v>
      </c>
      <c r="AK316" s="123">
        <f>'گام اول '!AL317</f>
        <v>6000000</v>
      </c>
      <c r="AL316" s="123">
        <f>'گام اول '!AM317</f>
        <v>4892117.9999999991</v>
      </c>
      <c r="AM316" s="123">
        <f>'گام اول '!AN317</f>
        <v>5217666.2159999991</v>
      </c>
      <c r="AN316" s="123">
        <f>'گام اول '!AO317</f>
        <v>0</v>
      </c>
      <c r="AO316" s="123">
        <f>'گام اول '!AP317</f>
        <v>2600000</v>
      </c>
      <c r="AP316" s="123">
        <f>'گام اول '!AQ317</f>
        <v>0</v>
      </c>
      <c r="AQ316" s="123">
        <f>'گام اول '!AR317</f>
        <v>0</v>
      </c>
      <c r="AR316" s="123">
        <f>'گام اول '!AS317</f>
        <v>0</v>
      </c>
      <c r="AS316" s="375">
        <f>'گام اول '!AT317</f>
        <v>0</v>
      </c>
      <c r="AT316" s="368">
        <f t="shared" si="202"/>
        <v>72512168.216000006</v>
      </c>
      <c r="AU316" s="173">
        <f>'گام اول '!AV317</f>
        <v>54336316.440880008</v>
      </c>
      <c r="AV316" s="141">
        <f>'گام اول '!AW317</f>
        <v>72512168.215999991</v>
      </c>
      <c r="AW316" s="142">
        <f t="shared" si="203"/>
        <v>5075851.7751199994</v>
      </c>
      <c r="AX316" s="75">
        <f t="shared" si="204"/>
        <v>1433631.644088001</v>
      </c>
      <c r="AY316" s="142">
        <f>'گام اول '!AZ317</f>
        <v>0</v>
      </c>
      <c r="AZ316" s="142">
        <f>'گام اول '!BA317</f>
        <v>0</v>
      </c>
      <c r="BA316" s="142">
        <f>'گام اول '!BB317</f>
        <v>0</v>
      </c>
      <c r="BB316" s="142">
        <f>'گام اول '!BC317</f>
        <v>0</v>
      </c>
      <c r="BC316" s="142">
        <f>'گام اول '!BD317</f>
        <v>0</v>
      </c>
      <c r="BD316" s="142">
        <f>'گام اول '!BE317</f>
        <v>0</v>
      </c>
      <c r="BE316" s="142">
        <f>'گام اول '!BF317</f>
        <v>0</v>
      </c>
      <c r="BF316" s="143">
        <f t="shared" si="205"/>
        <v>6509483.4192080004</v>
      </c>
      <c r="BG316" s="140">
        <f t="shared" si="206"/>
        <v>66002684</v>
      </c>
      <c r="BH316" s="144">
        <f t="shared" si="207"/>
        <v>72512168.216000006</v>
      </c>
      <c r="BI316" s="127">
        <f t="shared" si="200"/>
        <v>4659160</v>
      </c>
      <c r="BJ316" s="145">
        <f t="shared" si="208"/>
        <v>2329580</v>
      </c>
      <c r="BK316" s="145">
        <f t="shared" si="209"/>
        <v>698874</v>
      </c>
      <c r="BL316" s="146">
        <f t="shared" si="210"/>
        <v>1120000</v>
      </c>
      <c r="BM316" s="379">
        <v>0</v>
      </c>
      <c r="BN316" s="147">
        <f t="shared" si="211"/>
        <v>81319782.216000006</v>
      </c>
      <c r="BO316" s="148">
        <f t="shared" si="212"/>
        <v>72512168.215999991</v>
      </c>
      <c r="BP316" s="149">
        <f t="shared" si="213"/>
        <v>16677798.689679999</v>
      </c>
      <c r="BQ316" s="150">
        <f t="shared" si="214"/>
        <v>97997580.905680001</v>
      </c>
      <c r="BR316" s="151">
        <f t="shared" si="215"/>
        <v>100800</v>
      </c>
      <c r="BS316" s="147">
        <f t="shared" si="216"/>
        <v>98098380.905680001</v>
      </c>
      <c r="BT316" s="135">
        <v>0</v>
      </c>
      <c r="BU316" s="148">
        <f t="shared" si="217"/>
        <v>8131978.2216000007</v>
      </c>
      <c r="BV316" s="152">
        <f t="shared" si="218"/>
        <v>4065989.1108000004</v>
      </c>
      <c r="BW316" s="133">
        <f t="shared" si="219"/>
        <v>85900413.573280007</v>
      </c>
      <c r="BX316" s="147">
        <f t="shared" si="220"/>
        <v>7687614</v>
      </c>
      <c r="BY316" s="134">
        <f t="shared" si="221"/>
        <v>78212799.573280007</v>
      </c>
      <c r="CD316" s="388">
        <f>'گام اول '!AU317</f>
        <v>72512168.216000006</v>
      </c>
      <c r="CE316" s="389">
        <f>'گام اول '!AV317</f>
        <v>54336316.440880008</v>
      </c>
      <c r="CF316" s="389">
        <f>'گام اول '!AW317</f>
        <v>72512168.215999991</v>
      </c>
      <c r="CG316" s="389">
        <f>'گام اول '!AX317</f>
        <v>5075851.7751199994</v>
      </c>
      <c r="CH316" s="389">
        <f>'گام اول '!AY317</f>
        <v>1433631.644088001</v>
      </c>
      <c r="CI316" s="389">
        <f>'گام اول '!AZ317</f>
        <v>0</v>
      </c>
      <c r="CJ316" s="389">
        <f>'گام اول '!BA317</f>
        <v>0</v>
      </c>
      <c r="CK316" s="389">
        <f>'گام اول '!BB317</f>
        <v>0</v>
      </c>
      <c r="CL316" s="389">
        <f>'گام اول '!BC317</f>
        <v>0</v>
      </c>
      <c r="CM316" s="389">
        <f>'گام اول '!BD317</f>
        <v>0</v>
      </c>
      <c r="CN316" s="389">
        <f>'گام اول '!BE317</f>
        <v>0</v>
      </c>
      <c r="CO316" s="389">
        <f>'گام اول '!BF317</f>
        <v>0</v>
      </c>
      <c r="CP316" s="389">
        <f>'گام اول '!BG317</f>
        <v>6509483.4192080004</v>
      </c>
      <c r="CQ316" s="389">
        <f>'گام اول '!BH317</f>
        <v>66002684</v>
      </c>
      <c r="CR316" s="389">
        <f t="shared" si="222"/>
        <v>72512168.216000006</v>
      </c>
      <c r="CS316" s="55">
        <f t="shared" si="223"/>
        <v>4659160</v>
      </c>
      <c r="CT316" s="388">
        <f t="shared" si="224"/>
        <v>2329580</v>
      </c>
      <c r="CU316" s="389">
        <f t="shared" si="225"/>
        <v>698874</v>
      </c>
      <c r="CV316" s="389">
        <f t="shared" si="226"/>
        <v>1120000</v>
      </c>
      <c r="CW316" s="55">
        <v>0</v>
      </c>
      <c r="CX316" s="389">
        <f t="shared" si="227"/>
        <v>81319782.216000006</v>
      </c>
      <c r="CY316" s="389">
        <f t="shared" si="228"/>
        <v>72512168.215999991</v>
      </c>
      <c r="CZ316" s="389">
        <f t="shared" si="229"/>
        <v>16677798.689679999</v>
      </c>
      <c r="DA316" s="389">
        <f t="shared" si="230"/>
        <v>97997580.905680001</v>
      </c>
      <c r="DB316" s="389">
        <f t="shared" si="231"/>
        <v>100800</v>
      </c>
      <c r="DC316" s="389">
        <f t="shared" si="232"/>
        <v>98098380.905680001</v>
      </c>
      <c r="DD316" s="394">
        <v>0</v>
      </c>
      <c r="DE316" s="389">
        <f t="shared" si="233"/>
        <v>8131978.2216000007</v>
      </c>
      <c r="DF316" s="389">
        <f t="shared" si="234"/>
        <v>4065989.1108000004</v>
      </c>
      <c r="DG316" s="389">
        <f t="shared" si="235"/>
        <v>85900413.573280007</v>
      </c>
      <c r="DH316" s="389">
        <f t="shared" si="236"/>
        <v>7687614</v>
      </c>
      <c r="DI316" s="389">
        <f t="shared" si="237"/>
        <v>78212799.573280007</v>
      </c>
      <c r="DJ316" s="389">
        <f t="shared" si="238"/>
        <v>0</v>
      </c>
      <c r="DL316" s="396">
        <f t="shared" si="239"/>
        <v>6638737.5</v>
      </c>
      <c r="DM316" s="396">
        <f t="shared" si="240"/>
        <v>-1979577.5</v>
      </c>
    </row>
    <row r="317" spans="1:117" s="55" customFormat="1" ht="21" x14ac:dyDescent="0.2">
      <c r="A317" s="191">
        <f t="shared" si="201"/>
        <v>2655495</v>
      </c>
      <c r="B317" s="136">
        <f>'گام اول '!B318</f>
        <v>312</v>
      </c>
      <c r="C317" s="136">
        <f>'گام اول '!C318</f>
        <v>75</v>
      </c>
      <c r="D317" s="136">
        <f>'گام اول '!D318</f>
        <v>13230</v>
      </c>
      <c r="E317" s="136" t="str">
        <f>'گام اول '!E318</f>
        <v>هادی</v>
      </c>
      <c r="F317" s="136" t="str">
        <f>'گام اول '!F318</f>
        <v>دهرجردی</v>
      </c>
      <c r="G317" s="136" t="str">
        <f>'گام اول '!G318</f>
        <v>نگهبان</v>
      </c>
      <c r="H317" s="136" t="str">
        <f>'گام اول '!H318</f>
        <v>تهران</v>
      </c>
      <c r="I317" s="136" t="str">
        <f>'گام اول '!I318</f>
        <v>374-813-2114211-1</v>
      </c>
      <c r="J317" s="136" t="str">
        <f>'گام اول '!J318</f>
        <v>0066625475</v>
      </c>
      <c r="K317" s="136" t="str">
        <f>'گام اول '!K318</f>
        <v>0019531359</v>
      </c>
      <c r="L317" s="136" t="str">
        <f>'گام اول '!L318</f>
        <v>تهران</v>
      </c>
      <c r="M317" s="136" t="str">
        <f>'گام اول '!M318</f>
        <v>نگهبان</v>
      </c>
      <c r="N317" s="120" t="str">
        <f>'گام اول '!N318</f>
        <v>*</v>
      </c>
      <c r="O317" s="119">
        <f>'گام اول '!O318</f>
        <v>0</v>
      </c>
      <c r="P317" s="121">
        <f>'گام اول '!P318</f>
        <v>0</v>
      </c>
      <c r="Q317" s="358">
        <f>'گام اول '!Q318</f>
        <v>30</v>
      </c>
      <c r="R317" s="358">
        <f>'گام اول '!R318</f>
        <v>120</v>
      </c>
      <c r="S317" s="358">
        <f>'گام اول '!S318</f>
        <v>110</v>
      </c>
      <c r="T317" s="358">
        <f>'گام اول '!T318</f>
        <v>29.33</v>
      </c>
      <c r="U317" s="137">
        <f>'گام اول '!U318</f>
        <v>0</v>
      </c>
      <c r="V317" s="120">
        <f>'گام اول '!W318</f>
        <v>0</v>
      </c>
      <c r="W317" s="121">
        <f>'گام اول '!X318</f>
        <v>0</v>
      </c>
      <c r="X317" s="366">
        <f>'گام اول '!Y318</f>
        <v>2</v>
      </c>
      <c r="Y317" s="366">
        <f>'گام اول '!Z318</f>
        <v>1</v>
      </c>
      <c r="Z317" s="138">
        <f>'گام اول '!AA318</f>
        <v>885165</v>
      </c>
      <c r="AA317" s="138">
        <f>'گام اول '!AB318</f>
        <v>46667</v>
      </c>
      <c r="AB317" s="138">
        <f>'گام اول '!AC318</f>
        <v>931832</v>
      </c>
      <c r="AC317" s="138">
        <f>'گام اول '!AD318</f>
        <v>4500000</v>
      </c>
      <c r="AD317" s="138">
        <f>'گام اول '!AE318</f>
        <v>6000000</v>
      </c>
      <c r="AE317" s="139">
        <f>'گام اول '!AF318</f>
        <v>177895.19999999998</v>
      </c>
      <c r="AF317" s="122">
        <f>'گام اول '!AG318</f>
        <v>26554950</v>
      </c>
      <c r="AG317" s="123">
        <f>'گام اول '!AH318</f>
        <v>1400010</v>
      </c>
      <c r="AH317" s="123">
        <f>'گام اول '!AI318</f>
        <v>21347423.999999996</v>
      </c>
      <c r="AI317" s="123">
        <f>'گام اول '!AJ318</f>
        <v>2655495</v>
      </c>
      <c r="AJ317" s="123">
        <f>'گام اول '!AK318</f>
        <v>4500000</v>
      </c>
      <c r="AK317" s="123">
        <f>'گام اول '!AL318</f>
        <v>6000000</v>
      </c>
      <c r="AL317" s="123">
        <f>'گام اول '!AM318</f>
        <v>4892117.9999999991</v>
      </c>
      <c r="AM317" s="123">
        <f>'گام اول '!AN318</f>
        <v>5217666.2159999991</v>
      </c>
      <c r="AN317" s="123">
        <f>'گام اول '!AO318</f>
        <v>0</v>
      </c>
      <c r="AO317" s="123">
        <f>'گام اول '!AP318</f>
        <v>3000000</v>
      </c>
      <c r="AP317" s="123">
        <f>'گام اول '!AQ318</f>
        <v>0</v>
      </c>
      <c r="AQ317" s="123">
        <f>'گام اول '!AR318</f>
        <v>0</v>
      </c>
      <c r="AR317" s="123">
        <f>'گام اول '!AS318</f>
        <v>0</v>
      </c>
      <c r="AS317" s="375">
        <f>'گام اول '!AT318</f>
        <v>0</v>
      </c>
      <c r="AT317" s="368">
        <f t="shared" si="202"/>
        <v>75567663.216000006</v>
      </c>
      <c r="AU317" s="173">
        <f>'گام اول '!AV318</f>
        <v>54308316.440880008</v>
      </c>
      <c r="AV317" s="141">
        <f>'گام اول '!AW318</f>
        <v>72912168.215999991</v>
      </c>
      <c r="AW317" s="142">
        <f t="shared" si="203"/>
        <v>5103851.7751199994</v>
      </c>
      <c r="AX317" s="75">
        <f t="shared" si="204"/>
        <v>1430831.644088001</v>
      </c>
      <c r="AY317" s="142">
        <f>'گام اول '!AZ318</f>
        <v>0</v>
      </c>
      <c r="AZ317" s="142">
        <f>'گام اول '!BA318</f>
        <v>0</v>
      </c>
      <c r="BA317" s="142">
        <f>'گام اول '!BB318</f>
        <v>0</v>
      </c>
      <c r="BB317" s="142">
        <f>'گام اول '!BC318</f>
        <v>0</v>
      </c>
      <c r="BC317" s="142">
        <f>'گام اول '!BD318</f>
        <v>0</v>
      </c>
      <c r="BD317" s="142">
        <f>'گام اول '!BE318</f>
        <v>0</v>
      </c>
      <c r="BE317" s="142">
        <f>'گام اول '!BF318</f>
        <v>0</v>
      </c>
      <c r="BF317" s="143">
        <f t="shared" si="205"/>
        <v>6534683.4192080004</v>
      </c>
      <c r="BG317" s="140">
        <f t="shared" si="206"/>
        <v>69032979</v>
      </c>
      <c r="BH317" s="144">
        <f t="shared" si="207"/>
        <v>75567663.216000006</v>
      </c>
      <c r="BI317" s="127">
        <f t="shared" si="200"/>
        <v>4659160</v>
      </c>
      <c r="BJ317" s="145">
        <f t="shared" si="208"/>
        <v>2329580</v>
      </c>
      <c r="BK317" s="145">
        <f t="shared" si="209"/>
        <v>698874</v>
      </c>
      <c r="BL317" s="146">
        <f t="shared" si="210"/>
        <v>1120000</v>
      </c>
      <c r="BM317" s="379">
        <v>0</v>
      </c>
      <c r="BN317" s="147">
        <f t="shared" si="211"/>
        <v>84375277.216000006</v>
      </c>
      <c r="BO317" s="148">
        <f t="shared" si="212"/>
        <v>72912168.215999991</v>
      </c>
      <c r="BP317" s="149">
        <f t="shared" si="213"/>
        <v>16769798.689679999</v>
      </c>
      <c r="BQ317" s="150">
        <f t="shared" si="214"/>
        <v>101145075.90568</v>
      </c>
      <c r="BR317" s="151">
        <f t="shared" si="215"/>
        <v>100800</v>
      </c>
      <c r="BS317" s="147">
        <f t="shared" si="216"/>
        <v>101245875.90568</v>
      </c>
      <c r="BT317" s="135">
        <v>0</v>
      </c>
      <c r="BU317" s="148">
        <f t="shared" si="217"/>
        <v>8437527.7216000017</v>
      </c>
      <c r="BV317" s="152">
        <f t="shared" si="218"/>
        <v>4218763.8608000008</v>
      </c>
      <c r="BW317" s="133">
        <f t="shared" si="219"/>
        <v>88589584.323280007</v>
      </c>
      <c r="BX317" s="147">
        <f t="shared" si="220"/>
        <v>7687614</v>
      </c>
      <c r="BY317" s="134">
        <f t="shared" si="221"/>
        <v>80901970.323280007</v>
      </c>
      <c r="CD317" s="388">
        <f>'گام اول '!AU318</f>
        <v>75567663.216000006</v>
      </c>
      <c r="CE317" s="389">
        <f>'گام اول '!AV318</f>
        <v>54308316.440880008</v>
      </c>
      <c r="CF317" s="389">
        <f>'گام اول '!AW318</f>
        <v>72912168.215999991</v>
      </c>
      <c r="CG317" s="389">
        <f>'گام اول '!AX318</f>
        <v>5103851.7751199994</v>
      </c>
      <c r="CH317" s="389">
        <f>'گام اول '!AY318</f>
        <v>1430831.644088001</v>
      </c>
      <c r="CI317" s="389">
        <f>'گام اول '!AZ318</f>
        <v>0</v>
      </c>
      <c r="CJ317" s="389">
        <f>'گام اول '!BA318</f>
        <v>0</v>
      </c>
      <c r="CK317" s="389">
        <f>'گام اول '!BB318</f>
        <v>0</v>
      </c>
      <c r="CL317" s="389">
        <f>'گام اول '!BC318</f>
        <v>0</v>
      </c>
      <c r="CM317" s="389">
        <f>'گام اول '!BD318</f>
        <v>0</v>
      </c>
      <c r="CN317" s="389">
        <f>'گام اول '!BE318</f>
        <v>0</v>
      </c>
      <c r="CO317" s="389">
        <f>'گام اول '!BF318</f>
        <v>0</v>
      </c>
      <c r="CP317" s="389">
        <f>'گام اول '!BG318</f>
        <v>6534683.4192080004</v>
      </c>
      <c r="CQ317" s="389">
        <f>'گام اول '!BH318</f>
        <v>69032979</v>
      </c>
      <c r="CR317" s="389">
        <f t="shared" si="222"/>
        <v>75567663.216000006</v>
      </c>
      <c r="CS317" s="55">
        <f t="shared" si="223"/>
        <v>4659160</v>
      </c>
      <c r="CT317" s="388">
        <f t="shared" si="224"/>
        <v>2329580</v>
      </c>
      <c r="CU317" s="389">
        <f t="shared" si="225"/>
        <v>698874</v>
      </c>
      <c r="CV317" s="389">
        <f t="shared" si="226"/>
        <v>1120000</v>
      </c>
      <c r="CW317" s="55">
        <v>0</v>
      </c>
      <c r="CX317" s="389">
        <f t="shared" si="227"/>
        <v>84375277.216000006</v>
      </c>
      <c r="CY317" s="389">
        <f t="shared" si="228"/>
        <v>72912168.215999991</v>
      </c>
      <c r="CZ317" s="389">
        <f t="shared" si="229"/>
        <v>16769798.689679999</v>
      </c>
      <c r="DA317" s="389">
        <f t="shared" si="230"/>
        <v>101145075.90568</v>
      </c>
      <c r="DB317" s="389">
        <f t="shared" si="231"/>
        <v>100800</v>
      </c>
      <c r="DC317" s="389">
        <f t="shared" si="232"/>
        <v>101245875.90568</v>
      </c>
      <c r="DD317" s="394">
        <v>0</v>
      </c>
      <c r="DE317" s="389">
        <f t="shared" si="233"/>
        <v>8437527.7216000017</v>
      </c>
      <c r="DF317" s="389">
        <f t="shared" si="234"/>
        <v>4218763.8608000008</v>
      </c>
      <c r="DG317" s="389">
        <f t="shared" si="235"/>
        <v>88589584.323280007</v>
      </c>
      <c r="DH317" s="389">
        <f t="shared" si="236"/>
        <v>7687614</v>
      </c>
      <c r="DI317" s="389">
        <f t="shared" si="237"/>
        <v>80901970.323280007</v>
      </c>
      <c r="DJ317" s="389">
        <f t="shared" si="238"/>
        <v>0</v>
      </c>
      <c r="DL317" s="396">
        <f t="shared" si="239"/>
        <v>6638737.5</v>
      </c>
      <c r="DM317" s="396">
        <f t="shared" si="240"/>
        <v>-1979577.5</v>
      </c>
    </row>
    <row r="318" spans="1:117" s="55" customFormat="1" ht="21" x14ac:dyDescent="0.2">
      <c r="A318" s="191">
        <f t="shared" si="201"/>
        <v>2655495</v>
      </c>
      <c r="B318" s="136">
        <f>'گام اول '!B319</f>
        <v>313</v>
      </c>
      <c r="C318" s="136">
        <f>'گام اول '!C319</f>
        <v>76</v>
      </c>
      <c r="D318" s="136">
        <f>'گام اول '!D319</f>
        <v>13266</v>
      </c>
      <c r="E318" s="136" t="str">
        <f>'گام اول '!E319</f>
        <v>مرتضی</v>
      </c>
      <c r="F318" s="136" t="str">
        <f>'گام اول '!F319</f>
        <v>واحدی</v>
      </c>
      <c r="G318" s="136" t="str">
        <f>'گام اول '!G319</f>
        <v>نگهبان</v>
      </c>
      <c r="H318" s="136" t="str">
        <f>'گام اول '!H319</f>
        <v>تهران</v>
      </c>
      <c r="I318" s="136" t="str">
        <f>'گام اول '!I319</f>
        <v>255-813-3354685-1</v>
      </c>
      <c r="J318" s="136" t="str">
        <f>'گام اول '!J319</f>
        <v>0072195126</v>
      </c>
      <c r="K318" s="136" t="str">
        <f>'گام اول '!K319</f>
        <v>0014119562</v>
      </c>
      <c r="L318" s="136" t="str">
        <f>'گام اول '!L319</f>
        <v>تهران</v>
      </c>
      <c r="M318" s="136" t="str">
        <f>'گام اول '!M319</f>
        <v>نگهبان</v>
      </c>
      <c r="N318" s="120" t="str">
        <f>'گام اول '!N319</f>
        <v>*</v>
      </c>
      <c r="O318" s="119">
        <f>'گام اول '!O319</f>
        <v>0</v>
      </c>
      <c r="P318" s="121">
        <f>'گام اول '!P319</f>
        <v>0</v>
      </c>
      <c r="Q318" s="358">
        <f>'گام اول '!Q319</f>
        <v>30</v>
      </c>
      <c r="R318" s="358">
        <f>'گام اول '!R319</f>
        <v>120</v>
      </c>
      <c r="S318" s="358">
        <f>'گام اول '!S319</f>
        <v>110</v>
      </c>
      <c r="T318" s="358">
        <f>'گام اول '!T319</f>
        <v>29.33</v>
      </c>
      <c r="U318" s="137">
        <f>'گام اول '!U319</f>
        <v>0</v>
      </c>
      <c r="V318" s="120">
        <f>'گام اول '!W319</f>
        <v>0</v>
      </c>
      <c r="W318" s="121">
        <f>'گام اول '!X319</f>
        <v>0</v>
      </c>
      <c r="X318" s="366">
        <f>'گام اول '!Y319</f>
        <v>1</v>
      </c>
      <c r="Y318" s="366">
        <f>'گام اول '!Z319</f>
        <v>0</v>
      </c>
      <c r="Z318" s="138">
        <f>'گام اول '!AA319</f>
        <v>885165</v>
      </c>
      <c r="AA318" s="138">
        <f>'گام اول '!AB319</f>
        <v>46667</v>
      </c>
      <c r="AB318" s="138">
        <f>'گام اول '!AC319</f>
        <v>931832</v>
      </c>
      <c r="AC318" s="138">
        <f>'گام اول '!AD319</f>
        <v>4500000</v>
      </c>
      <c r="AD318" s="138">
        <f>'گام اول '!AE319</f>
        <v>6000000</v>
      </c>
      <c r="AE318" s="139">
        <f>'گام اول '!AF319</f>
        <v>177895.19999999998</v>
      </c>
      <c r="AF318" s="122">
        <f>'گام اول '!AG319</f>
        <v>26554950</v>
      </c>
      <c r="AG318" s="123">
        <f>'گام اول '!AH319</f>
        <v>1400010</v>
      </c>
      <c r="AH318" s="123">
        <f>'گام اول '!AI319</f>
        <v>21347423.999999996</v>
      </c>
      <c r="AI318" s="123">
        <f>'گام اول '!AJ319</f>
        <v>0</v>
      </c>
      <c r="AJ318" s="123">
        <f>'گام اول '!AK319</f>
        <v>4500000</v>
      </c>
      <c r="AK318" s="123">
        <f>'گام اول '!AL319</f>
        <v>6000000</v>
      </c>
      <c r="AL318" s="123">
        <f>'گام اول '!AM319</f>
        <v>4892117.9999999991</v>
      </c>
      <c r="AM318" s="123">
        <f>'گام اول '!AN319</f>
        <v>5217666.2159999991</v>
      </c>
      <c r="AN318" s="123">
        <f>'گام اول '!AO319</f>
        <v>0</v>
      </c>
      <c r="AO318" s="123">
        <f>'گام اول '!AP319</f>
        <v>2600000</v>
      </c>
      <c r="AP318" s="123">
        <f>'گام اول '!AQ319</f>
        <v>0</v>
      </c>
      <c r="AQ318" s="123">
        <f>'گام اول '!AR319</f>
        <v>0</v>
      </c>
      <c r="AR318" s="123">
        <f>'گام اول '!AS319</f>
        <v>0</v>
      </c>
      <c r="AS318" s="375">
        <f>'گام اول '!AT319</f>
        <v>0</v>
      </c>
      <c r="AT318" s="368">
        <f t="shared" si="202"/>
        <v>72512168.216000006</v>
      </c>
      <c r="AU318" s="173">
        <f>'گام اول '!AV319</f>
        <v>54336316.440880008</v>
      </c>
      <c r="AV318" s="141">
        <f>'گام اول '!AW319</f>
        <v>72512168.215999991</v>
      </c>
      <c r="AW318" s="142">
        <f t="shared" si="203"/>
        <v>5075851.7751199994</v>
      </c>
      <c r="AX318" s="75">
        <f t="shared" si="204"/>
        <v>1433631.644088001</v>
      </c>
      <c r="AY318" s="142">
        <f>'گام اول '!AZ319</f>
        <v>0</v>
      </c>
      <c r="AZ318" s="142">
        <f>'گام اول '!BA319</f>
        <v>0</v>
      </c>
      <c r="BA318" s="142">
        <f>'گام اول '!BB319</f>
        <v>0</v>
      </c>
      <c r="BB318" s="142">
        <f>'گام اول '!BC319</f>
        <v>0</v>
      </c>
      <c r="BC318" s="142">
        <f>'گام اول '!BD319</f>
        <v>0</v>
      </c>
      <c r="BD318" s="142">
        <f>'گام اول '!BE319</f>
        <v>0</v>
      </c>
      <c r="BE318" s="142">
        <f>'گام اول '!BF319</f>
        <v>0</v>
      </c>
      <c r="BF318" s="143">
        <f t="shared" si="205"/>
        <v>6509483.4192080004</v>
      </c>
      <c r="BG318" s="140">
        <f t="shared" si="206"/>
        <v>66002684</v>
      </c>
      <c r="BH318" s="144">
        <f t="shared" si="207"/>
        <v>72512168.216000006</v>
      </c>
      <c r="BI318" s="127">
        <f t="shared" si="200"/>
        <v>4659160</v>
      </c>
      <c r="BJ318" s="145">
        <f t="shared" si="208"/>
        <v>2329580</v>
      </c>
      <c r="BK318" s="145">
        <f t="shared" si="209"/>
        <v>698874</v>
      </c>
      <c r="BL318" s="146">
        <f t="shared" si="210"/>
        <v>1120000</v>
      </c>
      <c r="BM318" s="379">
        <v>0</v>
      </c>
      <c r="BN318" s="147">
        <f t="shared" si="211"/>
        <v>81319782.216000006</v>
      </c>
      <c r="BO318" s="148">
        <f t="shared" si="212"/>
        <v>72512168.215999991</v>
      </c>
      <c r="BP318" s="149">
        <f t="shared" si="213"/>
        <v>16677798.689679999</v>
      </c>
      <c r="BQ318" s="150">
        <f t="shared" si="214"/>
        <v>97997580.905680001</v>
      </c>
      <c r="BR318" s="151">
        <f t="shared" si="215"/>
        <v>100800</v>
      </c>
      <c r="BS318" s="147">
        <f t="shared" si="216"/>
        <v>98098380.905680001</v>
      </c>
      <c r="BT318" s="135">
        <v>0</v>
      </c>
      <c r="BU318" s="148">
        <f t="shared" si="217"/>
        <v>8131978.2216000007</v>
      </c>
      <c r="BV318" s="152">
        <f t="shared" si="218"/>
        <v>4065989.1108000004</v>
      </c>
      <c r="BW318" s="133">
        <f t="shared" si="219"/>
        <v>85900413.573280007</v>
      </c>
      <c r="BX318" s="147">
        <f t="shared" si="220"/>
        <v>7687614</v>
      </c>
      <c r="BY318" s="134">
        <f t="shared" si="221"/>
        <v>78212799.573280007</v>
      </c>
      <c r="CD318" s="388">
        <f>'گام اول '!AU319</f>
        <v>72512168.216000006</v>
      </c>
      <c r="CE318" s="389">
        <f>'گام اول '!AV319</f>
        <v>54336316.440880008</v>
      </c>
      <c r="CF318" s="389">
        <f>'گام اول '!AW319</f>
        <v>72512168.215999991</v>
      </c>
      <c r="CG318" s="389">
        <f>'گام اول '!AX319</f>
        <v>5075851.7751199994</v>
      </c>
      <c r="CH318" s="389">
        <f>'گام اول '!AY319</f>
        <v>1433631.644088001</v>
      </c>
      <c r="CI318" s="389">
        <f>'گام اول '!AZ319</f>
        <v>0</v>
      </c>
      <c r="CJ318" s="389">
        <f>'گام اول '!BA319</f>
        <v>0</v>
      </c>
      <c r="CK318" s="389">
        <f>'گام اول '!BB319</f>
        <v>0</v>
      </c>
      <c r="CL318" s="389">
        <f>'گام اول '!BC319</f>
        <v>0</v>
      </c>
      <c r="CM318" s="389">
        <f>'گام اول '!BD319</f>
        <v>0</v>
      </c>
      <c r="CN318" s="389">
        <f>'گام اول '!BE319</f>
        <v>0</v>
      </c>
      <c r="CO318" s="389">
        <f>'گام اول '!BF319</f>
        <v>0</v>
      </c>
      <c r="CP318" s="389">
        <f>'گام اول '!BG319</f>
        <v>6509483.4192080004</v>
      </c>
      <c r="CQ318" s="389">
        <f>'گام اول '!BH319</f>
        <v>66002684</v>
      </c>
      <c r="CR318" s="389">
        <f t="shared" si="222"/>
        <v>72512168.216000006</v>
      </c>
      <c r="CS318" s="55">
        <f t="shared" si="223"/>
        <v>4659160</v>
      </c>
      <c r="CT318" s="388">
        <f t="shared" si="224"/>
        <v>2329580</v>
      </c>
      <c r="CU318" s="389">
        <f t="shared" si="225"/>
        <v>698874</v>
      </c>
      <c r="CV318" s="389">
        <f t="shared" si="226"/>
        <v>1120000</v>
      </c>
      <c r="CW318" s="55">
        <v>0</v>
      </c>
      <c r="CX318" s="389">
        <f t="shared" si="227"/>
        <v>81319782.216000006</v>
      </c>
      <c r="CY318" s="389">
        <f t="shared" si="228"/>
        <v>72512168.215999991</v>
      </c>
      <c r="CZ318" s="389">
        <f t="shared" si="229"/>
        <v>16677798.689679999</v>
      </c>
      <c r="DA318" s="389">
        <f t="shared" si="230"/>
        <v>97997580.905680001</v>
      </c>
      <c r="DB318" s="389">
        <f t="shared" si="231"/>
        <v>100800</v>
      </c>
      <c r="DC318" s="389">
        <f t="shared" si="232"/>
        <v>98098380.905680001</v>
      </c>
      <c r="DD318" s="394">
        <v>0</v>
      </c>
      <c r="DE318" s="389">
        <f t="shared" si="233"/>
        <v>8131978.2216000007</v>
      </c>
      <c r="DF318" s="389">
        <f t="shared" si="234"/>
        <v>4065989.1108000004</v>
      </c>
      <c r="DG318" s="389">
        <f t="shared" si="235"/>
        <v>85900413.573280007</v>
      </c>
      <c r="DH318" s="389">
        <f t="shared" si="236"/>
        <v>7687614</v>
      </c>
      <c r="DI318" s="389">
        <f t="shared" si="237"/>
        <v>78212799.573280007</v>
      </c>
      <c r="DJ318" s="389">
        <f t="shared" si="238"/>
        <v>0</v>
      </c>
      <c r="DL318" s="396">
        <f t="shared" si="239"/>
        <v>6638737.5</v>
      </c>
      <c r="DM318" s="396">
        <f t="shared" si="240"/>
        <v>-1979577.5</v>
      </c>
    </row>
    <row r="319" spans="1:117" s="55" customFormat="1" ht="21" x14ac:dyDescent="0.2">
      <c r="A319" s="191">
        <f t="shared" si="201"/>
        <v>2655495</v>
      </c>
      <c r="B319" s="136">
        <f>'گام اول '!B320</f>
        <v>314</v>
      </c>
      <c r="C319" s="136">
        <f>'گام اول '!C320</f>
        <v>77</v>
      </c>
      <c r="D319" s="136">
        <f>'گام اول '!D320</f>
        <v>13321</v>
      </c>
      <c r="E319" s="136" t="str">
        <f>'گام اول '!E320</f>
        <v xml:space="preserve">معین </v>
      </c>
      <c r="F319" s="136" t="str">
        <f>'گام اول '!F320</f>
        <v xml:space="preserve">احمد دوست </v>
      </c>
      <c r="G319" s="136" t="str">
        <f>'گام اول '!G320</f>
        <v>نگهبان</v>
      </c>
      <c r="H319" s="136" t="str">
        <f>'گام اول '!H320</f>
        <v>تهران</v>
      </c>
      <c r="I319" s="136" t="str">
        <f>'گام اول '!I320</f>
        <v>366-813-3406020-1</v>
      </c>
      <c r="J319" s="136" t="str">
        <f>'گام اول '!J320</f>
        <v>2580222189</v>
      </c>
      <c r="K319" s="136" t="str">
        <f>'گام اول '!K320</f>
        <v>0030407850</v>
      </c>
      <c r="L319" s="136" t="str">
        <f>'گام اول '!L320</f>
        <v>تهران</v>
      </c>
      <c r="M319" s="136" t="str">
        <f>'گام اول '!M320</f>
        <v>نگهبان</v>
      </c>
      <c r="N319" s="120">
        <f>'گام اول '!N320</f>
        <v>0</v>
      </c>
      <c r="O319" s="119">
        <f>'گام اول '!O320</f>
        <v>0</v>
      </c>
      <c r="P319" s="121" t="str">
        <f>'گام اول '!P320</f>
        <v>*</v>
      </c>
      <c r="Q319" s="358">
        <f>'گام اول '!Q320</f>
        <v>30</v>
      </c>
      <c r="R319" s="358">
        <f>'گام اول '!R320</f>
        <v>120</v>
      </c>
      <c r="S319" s="358">
        <f>'گام اول '!S320</f>
        <v>220</v>
      </c>
      <c r="T319" s="358">
        <f>'گام اول '!T320</f>
        <v>29.33</v>
      </c>
      <c r="U319" s="137">
        <f>'گام اول '!U320</f>
        <v>0</v>
      </c>
      <c r="V319" s="120">
        <f>'گام اول '!W320</f>
        <v>0</v>
      </c>
      <c r="W319" s="121">
        <f>'گام اول '!X320</f>
        <v>0</v>
      </c>
      <c r="X319" s="366">
        <f>'گام اول '!Y320</f>
        <v>0</v>
      </c>
      <c r="Y319" s="366">
        <f>'گام اول '!Z320</f>
        <v>0</v>
      </c>
      <c r="Z319" s="138">
        <f>'گام اول '!AA320</f>
        <v>885165</v>
      </c>
      <c r="AA319" s="138">
        <f>'گام اول '!AB320</f>
        <v>46667</v>
      </c>
      <c r="AB319" s="138">
        <f>'گام اول '!AC320</f>
        <v>931832</v>
      </c>
      <c r="AC319" s="138">
        <f>'گام اول '!AD320</f>
        <v>4500000</v>
      </c>
      <c r="AD319" s="138">
        <f>'گام اول '!AE320</f>
        <v>6000000</v>
      </c>
      <c r="AE319" s="139">
        <f>'گام اول '!AF320</f>
        <v>177895.19999999998</v>
      </c>
      <c r="AF319" s="122">
        <f>'گام اول '!AG320</f>
        <v>26554950</v>
      </c>
      <c r="AG319" s="123">
        <f>'گام اول '!AH320</f>
        <v>1400010</v>
      </c>
      <c r="AH319" s="123">
        <f>'گام اول '!AI320</f>
        <v>21347423.999999996</v>
      </c>
      <c r="AI319" s="123">
        <f>'گام اول '!AJ320</f>
        <v>0</v>
      </c>
      <c r="AJ319" s="123">
        <f>'گام اول '!AK320</f>
        <v>4500000</v>
      </c>
      <c r="AK319" s="123">
        <f>'گام اول '!AL320</f>
        <v>6000000</v>
      </c>
      <c r="AL319" s="123">
        <f>'گام اول '!AM320</f>
        <v>9784235.9999999981</v>
      </c>
      <c r="AM319" s="123">
        <f>'گام اول '!AN320</f>
        <v>5217666.2159999991</v>
      </c>
      <c r="AN319" s="123">
        <f>'گام اول '!AO320</f>
        <v>0</v>
      </c>
      <c r="AO319" s="123">
        <f>'گام اول '!AP320</f>
        <v>5600000</v>
      </c>
      <c r="AP319" s="123">
        <f>'گام اول '!AQ320</f>
        <v>0</v>
      </c>
      <c r="AQ319" s="123">
        <f>'گام اول '!AR320</f>
        <v>0</v>
      </c>
      <c r="AR319" s="123">
        <f>'گام اول '!AS320</f>
        <v>0</v>
      </c>
      <c r="AS319" s="375">
        <f>'گام اول '!AT320</f>
        <v>0</v>
      </c>
      <c r="AT319" s="368">
        <f t="shared" si="202"/>
        <v>80404286.216000006</v>
      </c>
      <c r="AU319" s="173">
        <f>'گام اول '!AV320</f>
        <v>58675986.18088001</v>
      </c>
      <c r="AV319" s="141">
        <f>'گام اول '!AW320</f>
        <v>80404286.215999991</v>
      </c>
      <c r="AW319" s="142">
        <f t="shared" si="203"/>
        <v>5628300.0351200001</v>
      </c>
      <c r="AX319" s="75">
        <f t="shared" si="204"/>
        <v>1867598.6180880012</v>
      </c>
      <c r="AY319" s="142">
        <f>'گام اول '!AZ320</f>
        <v>0</v>
      </c>
      <c r="AZ319" s="142">
        <f>'گام اول '!BA320</f>
        <v>0</v>
      </c>
      <c r="BA319" s="142">
        <f>'گام اول '!BB320</f>
        <v>0</v>
      </c>
      <c r="BB319" s="142">
        <f>'گام اول '!BC320</f>
        <v>0</v>
      </c>
      <c r="BC319" s="142">
        <f>'گام اول '!BD320</f>
        <v>0</v>
      </c>
      <c r="BD319" s="142">
        <f>'گام اول '!BE320</f>
        <v>0</v>
      </c>
      <c r="BE319" s="142">
        <f>'گام اول '!BF320</f>
        <v>0</v>
      </c>
      <c r="BF319" s="143">
        <f t="shared" si="205"/>
        <v>7495898.6532080015</v>
      </c>
      <c r="BG319" s="140">
        <f t="shared" si="206"/>
        <v>72908387</v>
      </c>
      <c r="BH319" s="144">
        <f t="shared" si="207"/>
        <v>80404286.216000006</v>
      </c>
      <c r="BI319" s="127">
        <f t="shared" si="200"/>
        <v>4659160</v>
      </c>
      <c r="BJ319" s="145">
        <f t="shared" si="208"/>
        <v>2329580</v>
      </c>
      <c r="BK319" s="145">
        <f t="shared" si="209"/>
        <v>698874</v>
      </c>
      <c r="BL319" s="146">
        <f t="shared" si="210"/>
        <v>1120000</v>
      </c>
      <c r="BM319" s="379">
        <v>0</v>
      </c>
      <c r="BN319" s="147">
        <f t="shared" si="211"/>
        <v>89211900.216000006</v>
      </c>
      <c r="BO319" s="148">
        <f t="shared" si="212"/>
        <v>80404286.215999991</v>
      </c>
      <c r="BP319" s="149">
        <f t="shared" si="213"/>
        <v>18492985.82968</v>
      </c>
      <c r="BQ319" s="150">
        <f t="shared" si="214"/>
        <v>107704886.04568</v>
      </c>
      <c r="BR319" s="151">
        <f t="shared" si="215"/>
        <v>100800</v>
      </c>
      <c r="BS319" s="147">
        <f t="shared" si="216"/>
        <v>107805686.04568</v>
      </c>
      <c r="BT319" s="135">
        <v>0</v>
      </c>
      <c r="BU319" s="148">
        <f t="shared" si="217"/>
        <v>8921190.0216000006</v>
      </c>
      <c r="BV319" s="152">
        <f t="shared" si="218"/>
        <v>4460595.0108000003</v>
      </c>
      <c r="BW319" s="133">
        <f t="shared" si="219"/>
        <v>94423901.013280004</v>
      </c>
      <c r="BX319" s="147">
        <f t="shared" si="220"/>
        <v>7687614</v>
      </c>
      <c r="BY319" s="134">
        <f t="shared" si="221"/>
        <v>86736287.013280004</v>
      </c>
      <c r="CD319" s="388">
        <f>'گام اول '!AU320</f>
        <v>80404286.216000006</v>
      </c>
      <c r="CE319" s="389">
        <f>'گام اول '!AV320</f>
        <v>58675986.18088001</v>
      </c>
      <c r="CF319" s="389">
        <f>'گام اول '!AW320</f>
        <v>80404286.215999991</v>
      </c>
      <c r="CG319" s="389">
        <f>'گام اول '!AX320</f>
        <v>5628300.0351200001</v>
      </c>
      <c r="CH319" s="389">
        <f>'گام اول '!AY320</f>
        <v>1867598.6180880012</v>
      </c>
      <c r="CI319" s="389">
        <f>'گام اول '!AZ320</f>
        <v>0</v>
      </c>
      <c r="CJ319" s="389">
        <f>'گام اول '!BA320</f>
        <v>0</v>
      </c>
      <c r="CK319" s="389">
        <f>'گام اول '!BB320</f>
        <v>0</v>
      </c>
      <c r="CL319" s="389">
        <f>'گام اول '!BC320</f>
        <v>0</v>
      </c>
      <c r="CM319" s="389">
        <f>'گام اول '!BD320</f>
        <v>0</v>
      </c>
      <c r="CN319" s="389">
        <f>'گام اول '!BE320</f>
        <v>0</v>
      </c>
      <c r="CO319" s="389">
        <f>'گام اول '!BF320</f>
        <v>0</v>
      </c>
      <c r="CP319" s="389">
        <f>'گام اول '!BG320</f>
        <v>7495898.6532080015</v>
      </c>
      <c r="CQ319" s="389">
        <f>'گام اول '!BH320</f>
        <v>72908387</v>
      </c>
      <c r="CR319" s="389">
        <f t="shared" si="222"/>
        <v>80404286.216000006</v>
      </c>
      <c r="CS319" s="55">
        <f t="shared" si="223"/>
        <v>4659160</v>
      </c>
      <c r="CT319" s="388">
        <f t="shared" si="224"/>
        <v>2329580</v>
      </c>
      <c r="CU319" s="389">
        <f t="shared" si="225"/>
        <v>698874</v>
      </c>
      <c r="CV319" s="389">
        <f t="shared" si="226"/>
        <v>1120000</v>
      </c>
      <c r="CW319" s="55">
        <v>0</v>
      </c>
      <c r="CX319" s="389">
        <f t="shared" si="227"/>
        <v>89211900.216000006</v>
      </c>
      <c r="CY319" s="389">
        <f t="shared" si="228"/>
        <v>80404286.215999991</v>
      </c>
      <c r="CZ319" s="389">
        <f t="shared" si="229"/>
        <v>18492985.82968</v>
      </c>
      <c r="DA319" s="389">
        <f t="shared" si="230"/>
        <v>107704886.04568</v>
      </c>
      <c r="DB319" s="389">
        <f t="shared" si="231"/>
        <v>100800</v>
      </c>
      <c r="DC319" s="389">
        <f t="shared" si="232"/>
        <v>107805686.04568</v>
      </c>
      <c r="DD319" s="394">
        <v>0</v>
      </c>
      <c r="DE319" s="389">
        <f t="shared" si="233"/>
        <v>8921190.0216000006</v>
      </c>
      <c r="DF319" s="389">
        <f t="shared" si="234"/>
        <v>4460595.0108000003</v>
      </c>
      <c r="DG319" s="389">
        <f t="shared" si="235"/>
        <v>94423901.013280004</v>
      </c>
      <c r="DH319" s="389">
        <f t="shared" si="236"/>
        <v>7687614</v>
      </c>
      <c r="DI319" s="389">
        <f t="shared" si="237"/>
        <v>86736287.013280004</v>
      </c>
      <c r="DJ319" s="389">
        <f t="shared" si="238"/>
        <v>0</v>
      </c>
      <c r="DL319" s="396">
        <f t="shared" si="239"/>
        <v>6638737.5</v>
      </c>
      <c r="DM319" s="396">
        <f t="shared" si="240"/>
        <v>-1979577.5</v>
      </c>
    </row>
    <row r="320" spans="1:117" s="55" customFormat="1" ht="21" x14ac:dyDescent="0.2">
      <c r="A320" s="191">
        <f t="shared" si="201"/>
        <v>2655495</v>
      </c>
      <c r="B320" s="136">
        <f>'گام اول '!B321</f>
        <v>315</v>
      </c>
      <c r="C320" s="136">
        <f>'گام اول '!C321</f>
        <v>78</v>
      </c>
      <c r="D320" s="136">
        <f>'گام اول '!D321</f>
        <v>13299</v>
      </c>
      <c r="E320" s="136" t="str">
        <f>'گام اول '!E321</f>
        <v>عباس</v>
      </c>
      <c r="F320" s="136" t="str">
        <f>'گام اول '!F321</f>
        <v>عسگری</v>
      </c>
      <c r="G320" s="136" t="str">
        <f>'گام اول '!G321</f>
        <v>نگهبان</v>
      </c>
      <c r="H320" s="136" t="str">
        <f>'گام اول '!H321</f>
        <v>تهران</v>
      </c>
      <c r="I320" s="136" t="str">
        <f>'گام اول '!I321</f>
        <v>394-813-3407182-1</v>
      </c>
      <c r="J320" s="136" t="str">
        <f>'گام اول '!J321</f>
        <v>0065415329</v>
      </c>
      <c r="K320" s="136" t="str">
        <f>'گام اول '!K321</f>
        <v>0010250889</v>
      </c>
      <c r="L320" s="136" t="str">
        <f>'گام اول '!L321</f>
        <v>تهران</v>
      </c>
      <c r="M320" s="136" t="str">
        <f>'گام اول '!M321</f>
        <v>نگهبان</v>
      </c>
      <c r="N320" s="120" t="str">
        <f>'گام اول '!N321</f>
        <v>*</v>
      </c>
      <c r="O320" s="119">
        <f>'گام اول '!O321</f>
        <v>0</v>
      </c>
      <c r="P320" s="121">
        <f>'گام اول '!P321</f>
        <v>0</v>
      </c>
      <c r="Q320" s="358">
        <f>'گام اول '!Q321</f>
        <v>30</v>
      </c>
      <c r="R320" s="358">
        <f>'گام اول '!R321</f>
        <v>120</v>
      </c>
      <c r="S320" s="358">
        <f>'گام اول '!S321</f>
        <v>110</v>
      </c>
      <c r="T320" s="358">
        <f>'گام اول '!T321</f>
        <v>29.33</v>
      </c>
      <c r="U320" s="137">
        <f>'گام اول '!U321</f>
        <v>0</v>
      </c>
      <c r="V320" s="120">
        <f>'گام اول '!W321</f>
        <v>0</v>
      </c>
      <c r="W320" s="121">
        <f>'گام اول '!X321</f>
        <v>0</v>
      </c>
      <c r="X320" s="366">
        <f>'گام اول '!Y321</f>
        <v>2</v>
      </c>
      <c r="Y320" s="366">
        <f>'گام اول '!Z321</f>
        <v>1</v>
      </c>
      <c r="Z320" s="138">
        <f>'گام اول '!AA321</f>
        <v>885165</v>
      </c>
      <c r="AA320" s="138">
        <f>'گام اول '!AB321</f>
        <v>46667</v>
      </c>
      <c r="AB320" s="138">
        <f>'گام اول '!AC321</f>
        <v>931832</v>
      </c>
      <c r="AC320" s="138">
        <f>'گام اول '!AD321</f>
        <v>4500000</v>
      </c>
      <c r="AD320" s="138">
        <f>'گام اول '!AE321</f>
        <v>6000000</v>
      </c>
      <c r="AE320" s="139">
        <f>'گام اول '!AF321</f>
        <v>177895.19999999998</v>
      </c>
      <c r="AF320" s="122">
        <f>'گام اول '!AG321</f>
        <v>26554950</v>
      </c>
      <c r="AG320" s="123">
        <f>'گام اول '!AH321</f>
        <v>1400010</v>
      </c>
      <c r="AH320" s="123">
        <f>'گام اول '!AI321</f>
        <v>21347423.999999996</v>
      </c>
      <c r="AI320" s="123">
        <f>'گام اول '!AJ321</f>
        <v>2655495</v>
      </c>
      <c r="AJ320" s="123">
        <f>'گام اول '!AK321</f>
        <v>4500000</v>
      </c>
      <c r="AK320" s="123">
        <f>'گام اول '!AL321</f>
        <v>6000000</v>
      </c>
      <c r="AL320" s="123">
        <f>'گام اول '!AM321</f>
        <v>4892117.9999999991</v>
      </c>
      <c r="AM320" s="123">
        <f>'گام اول '!AN321</f>
        <v>5217666.2159999991</v>
      </c>
      <c r="AN320" s="123">
        <f>'گام اول '!AO321</f>
        <v>0</v>
      </c>
      <c r="AO320" s="123">
        <f>'گام اول '!AP321</f>
        <v>5000000</v>
      </c>
      <c r="AP320" s="123">
        <f>'گام اول '!AQ321</f>
        <v>0</v>
      </c>
      <c r="AQ320" s="123">
        <f>'گام اول '!AR321</f>
        <v>0</v>
      </c>
      <c r="AR320" s="123">
        <f>'گام اول '!AS321</f>
        <v>0</v>
      </c>
      <c r="AS320" s="375">
        <f>'گام اول '!AT321</f>
        <v>0</v>
      </c>
      <c r="AT320" s="368">
        <f t="shared" si="202"/>
        <v>77567663.216000006</v>
      </c>
      <c r="AU320" s="173">
        <f>'گام اول '!AV321</f>
        <v>54168316.440880008</v>
      </c>
      <c r="AV320" s="141">
        <f>'گام اول '!AW321</f>
        <v>74912168.215999991</v>
      </c>
      <c r="AW320" s="142">
        <f t="shared" si="203"/>
        <v>5243851.7751199994</v>
      </c>
      <c r="AX320" s="75">
        <f t="shared" si="204"/>
        <v>1416831.644088001</v>
      </c>
      <c r="AY320" s="142">
        <f>'گام اول '!AZ321</f>
        <v>0</v>
      </c>
      <c r="AZ320" s="142">
        <f>'گام اول '!BA321</f>
        <v>0</v>
      </c>
      <c r="BA320" s="142">
        <f>'گام اول '!BB321</f>
        <v>0</v>
      </c>
      <c r="BB320" s="142">
        <f>'گام اول '!BC321</f>
        <v>0</v>
      </c>
      <c r="BC320" s="142">
        <f>'گام اول '!BD321</f>
        <v>0</v>
      </c>
      <c r="BD320" s="142">
        <f>'گام اول '!BE321</f>
        <v>0</v>
      </c>
      <c r="BE320" s="142">
        <f>'گام اول '!BF321</f>
        <v>0</v>
      </c>
      <c r="BF320" s="143">
        <f t="shared" si="205"/>
        <v>6660683.4192080004</v>
      </c>
      <c r="BG320" s="140">
        <f t="shared" si="206"/>
        <v>70906979</v>
      </c>
      <c r="BH320" s="144">
        <f t="shared" si="207"/>
        <v>77567663.216000006</v>
      </c>
      <c r="BI320" s="127">
        <f t="shared" si="200"/>
        <v>4659160</v>
      </c>
      <c r="BJ320" s="145">
        <f t="shared" si="208"/>
        <v>2329580</v>
      </c>
      <c r="BK320" s="145">
        <f t="shared" si="209"/>
        <v>698874</v>
      </c>
      <c r="BL320" s="146">
        <f t="shared" si="210"/>
        <v>1120000</v>
      </c>
      <c r="BM320" s="379">
        <v>0</v>
      </c>
      <c r="BN320" s="147">
        <f t="shared" si="211"/>
        <v>86375277.216000006</v>
      </c>
      <c r="BO320" s="148">
        <f t="shared" si="212"/>
        <v>74912168.215999991</v>
      </c>
      <c r="BP320" s="149">
        <f t="shared" si="213"/>
        <v>17229798.689679999</v>
      </c>
      <c r="BQ320" s="150">
        <f t="shared" si="214"/>
        <v>103605075.90568</v>
      </c>
      <c r="BR320" s="151">
        <f t="shared" si="215"/>
        <v>100800</v>
      </c>
      <c r="BS320" s="147">
        <f t="shared" si="216"/>
        <v>103705875.90568</v>
      </c>
      <c r="BT320" s="135">
        <v>0</v>
      </c>
      <c r="BU320" s="148">
        <f t="shared" si="217"/>
        <v>8637527.7216000017</v>
      </c>
      <c r="BV320" s="152">
        <f t="shared" si="218"/>
        <v>4318763.8608000008</v>
      </c>
      <c r="BW320" s="133">
        <f t="shared" si="219"/>
        <v>90749584.323280007</v>
      </c>
      <c r="BX320" s="147">
        <f t="shared" si="220"/>
        <v>7687614</v>
      </c>
      <c r="BY320" s="134">
        <f t="shared" si="221"/>
        <v>83061970.323280007</v>
      </c>
      <c r="CD320" s="388">
        <f>'گام اول '!AU321</f>
        <v>77567663.216000006</v>
      </c>
      <c r="CE320" s="389">
        <f>'گام اول '!AV321</f>
        <v>54168316.440880008</v>
      </c>
      <c r="CF320" s="389">
        <f>'گام اول '!AW321</f>
        <v>74912168.215999991</v>
      </c>
      <c r="CG320" s="389">
        <f>'گام اول '!AX321</f>
        <v>5243851.7751199994</v>
      </c>
      <c r="CH320" s="389">
        <f>'گام اول '!AY321</f>
        <v>1416831.644088001</v>
      </c>
      <c r="CI320" s="389">
        <f>'گام اول '!AZ321</f>
        <v>0</v>
      </c>
      <c r="CJ320" s="389">
        <f>'گام اول '!BA321</f>
        <v>0</v>
      </c>
      <c r="CK320" s="389">
        <f>'گام اول '!BB321</f>
        <v>0</v>
      </c>
      <c r="CL320" s="389">
        <f>'گام اول '!BC321</f>
        <v>0</v>
      </c>
      <c r="CM320" s="389">
        <f>'گام اول '!BD321</f>
        <v>0</v>
      </c>
      <c r="CN320" s="389">
        <f>'گام اول '!BE321</f>
        <v>0</v>
      </c>
      <c r="CO320" s="389">
        <f>'گام اول '!BF321</f>
        <v>0</v>
      </c>
      <c r="CP320" s="389">
        <f>'گام اول '!BG321</f>
        <v>6660683.4192080004</v>
      </c>
      <c r="CQ320" s="389">
        <f>'گام اول '!BH321</f>
        <v>70906979</v>
      </c>
      <c r="CR320" s="389">
        <f t="shared" si="222"/>
        <v>77567663.216000006</v>
      </c>
      <c r="CS320" s="55">
        <f t="shared" si="223"/>
        <v>4659160</v>
      </c>
      <c r="CT320" s="388">
        <f t="shared" si="224"/>
        <v>2329580</v>
      </c>
      <c r="CU320" s="389">
        <f t="shared" si="225"/>
        <v>698874</v>
      </c>
      <c r="CV320" s="389">
        <f t="shared" si="226"/>
        <v>1120000</v>
      </c>
      <c r="CW320" s="55">
        <v>0</v>
      </c>
      <c r="CX320" s="389">
        <f t="shared" si="227"/>
        <v>86375277.216000006</v>
      </c>
      <c r="CY320" s="389">
        <f t="shared" si="228"/>
        <v>74912168.215999991</v>
      </c>
      <c r="CZ320" s="389">
        <f t="shared" si="229"/>
        <v>17229798.689679999</v>
      </c>
      <c r="DA320" s="389">
        <f t="shared" si="230"/>
        <v>103605075.90568</v>
      </c>
      <c r="DB320" s="389">
        <f t="shared" si="231"/>
        <v>100800</v>
      </c>
      <c r="DC320" s="389">
        <f t="shared" si="232"/>
        <v>103705875.90568</v>
      </c>
      <c r="DD320" s="394">
        <v>0</v>
      </c>
      <c r="DE320" s="389">
        <f t="shared" si="233"/>
        <v>8637527.7216000017</v>
      </c>
      <c r="DF320" s="389">
        <f t="shared" si="234"/>
        <v>4318763.8608000008</v>
      </c>
      <c r="DG320" s="389">
        <f t="shared" si="235"/>
        <v>90749584.323280007</v>
      </c>
      <c r="DH320" s="389">
        <f t="shared" si="236"/>
        <v>7687614</v>
      </c>
      <c r="DI320" s="389">
        <f t="shared" si="237"/>
        <v>83061970.323280007</v>
      </c>
      <c r="DJ320" s="389">
        <f t="shared" si="238"/>
        <v>0</v>
      </c>
      <c r="DL320" s="396">
        <f t="shared" si="239"/>
        <v>6638737.5</v>
      </c>
      <c r="DM320" s="396">
        <f t="shared" si="240"/>
        <v>-1979577.5</v>
      </c>
    </row>
    <row r="321" spans="1:117" s="55" customFormat="1" ht="21" x14ac:dyDescent="0.2">
      <c r="A321" s="191">
        <f t="shared" si="201"/>
        <v>2655495</v>
      </c>
      <c r="B321" s="136">
        <f>'گام اول '!B322</f>
        <v>316</v>
      </c>
      <c r="C321" s="136">
        <f>'گام اول '!C322</f>
        <v>79</v>
      </c>
      <c r="D321" s="136">
        <f>'گام اول '!D322</f>
        <v>13348</v>
      </c>
      <c r="E321" s="136" t="str">
        <f>'گام اول '!E322</f>
        <v xml:space="preserve">سعید </v>
      </c>
      <c r="F321" s="136" t="str">
        <f>'گام اول '!F322</f>
        <v>ابراهیمی آستانه</v>
      </c>
      <c r="G321" s="136" t="str">
        <f>'گام اول '!G322</f>
        <v>نگهبان</v>
      </c>
      <c r="H321" s="136" t="str">
        <f>'گام اول '!H322</f>
        <v>تهران</v>
      </c>
      <c r="I321" s="136" t="str">
        <f>'گام اول '!I322</f>
        <v>374-813-3408223-1</v>
      </c>
      <c r="J321" s="136" t="str">
        <f>'گام اول '!J322</f>
        <v>0074994174</v>
      </c>
      <c r="K321" s="136" t="str">
        <f>'گام اول '!K322</f>
        <v>0220009742</v>
      </c>
      <c r="L321" s="136" t="str">
        <f>'گام اول '!L322</f>
        <v>تهران</v>
      </c>
      <c r="M321" s="136" t="str">
        <f>'گام اول '!M322</f>
        <v>نگهبان</v>
      </c>
      <c r="N321" s="120" t="str">
        <f>'گام اول '!N322</f>
        <v>*</v>
      </c>
      <c r="O321" s="119">
        <f>'گام اول '!O322</f>
        <v>0</v>
      </c>
      <c r="P321" s="121">
        <f>'گام اول '!P322</f>
        <v>0</v>
      </c>
      <c r="Q321" s="358">
        <f>'گام اول '!Q322</f>
        <v>30</v>
      </c>
      <c r="R321" s="358">
        <f>'گام اول '!R322</f>
        <v>120</v>
      </c>
      <c r="S321" s="358">
        <f>'گام اول '!S322</f>
        <v>110</v>
      </c>
      <c r="T321" s="358">
        <f>'گام اول '!T322</f>
        <v>29.33</v>
      </c>
      <c r="U321" s="137">
        <f>'گام اول '!U322</f>
        <v>0</v>
      </c>
      <c r="V321" s="120">
        <f>'گام اول '!W322</f>
        <v>0</v>
      </c>
      <c r="W321" s="121">
        <f>'گام اول '!X322</f>
        <v>0</v>
      </c>
      <c r="X321" s="366">
        <f>'گام اول '!Y322</f>
        <v>1</v>
      </c>
      <c r="Y321" s="366">
        <f>'گام اول '!Z322</f>
        <v>1</v>
      </c>
      <c r="Z321" s="138">
        <f>'گام اول '!AA322</f>
        <v>885165</v>
      </c>
      <c r="AA321" s="138">
        <f>'گام اول '!AB322</f>
        <v>46667</v>
      </c>
      <c r="AB321" s="138">
        <f>'گام اول '!AC322</f>
        <v>931832</v>
      </c>
      <c r="AC321" s="138">
        <f>'گام اول '!AD322</f>
        <v>4500000</v>
      </c>
      <c r="AD321" s="138">
        <f>'گام اول '!AE322</f>
        <v>6000000</v>
      </c>
      <c r="AE321" s="139">
        <f>'گام اول '!AF322</f>
        <v>177895.19999999998</v>
      </c>
      <c r="AF321" s="122">
        <f>'گام اول '!AG322</f>
        <v>26554950</v>
      </c>
      <c r="AG321" s="123">
        <f>'گام اول '!AH322</f>
        <v>1400010</v>
      </c>
      <c r="AH321" s="123">
        <f>'گام اول '!AI322</f>
        <v>21347423.999999996</v>
      </c>
      <c r="AI321" s="123">
        <f>'گام اول '!AJ322</f>
        <v>2655495</v>
      </c>
      <c r="AJ321" s="123">
        <f>'گام اول '!AK322</f>
        <v>4500000</v>
      </c>
      <c r="AK321" s="123">
        <f>'گام اول '!AL322</f>
        <v>6000000</v>
      </c>
      <c r="AL321" s="123">
        <f>'گام اول '!AM322</f>
        <v>4892117.9999999991</v>
      </c>
      <c r="AM321" s="123">
        <f>'گام اول '!AN322</f>
        <v>5217666.2159999991</v>
      </c>
      <c r="AN321" s="123">
        <f>'گام اول '!AO322</f>
        <v>0</v>
      </c>
      <c r="AO321" s="123">
        <f>'گام اول '!AP322</f>
        <v>4000000</v>
      </c>
      <c r="AP321" s="123">
        <f>'گام اول '!AQ322</f>
        <v>0</v>
      </c>
      <c r="AQ321" s="123">
        <f>'گام اول '!AR322</f>
        <v>0</v>
      </c>
      <c r="AR321" s="123">
        <f>'گام اول '!AS322</f>
        <v>0</v>
      </c>
      <c r="AS321" s="375">
        <f>'گام اول '!AT322</f>
        <v>0</v>
      </c>
      <c r="AT321" s="368">
        <f t="shared" si="202"/>
        <v>76567663.216000006</v>
      </c>
      <c r="AU321" s="173">
        <f>'گام اول '!AV322</f>
        <v>54238316.440880008</v>
      </c>
      <c r="AV321" s="141">
        <f>'گام اول '!AW322</f>
        <v>73912168.215999991</v>
      </c>
      <c r="AW321" s="142">
        <f t="shared" si="203"/>
        <v>5173851.7751199994</v>
      </c>
      <c r="AX321" s="75">
        <f t="shared" si="204"/>
        <v>1423831.644088001</v>
      </c>
      <c r="AY321" s="142">
        <f>'گام اول '!AZ322</f>
        <v>0</v>
      </c>
      <c r="AZ321" s="142">
        <f>'گام اول '!BA322</f>
        <v>0</v>
      </c>
      <c r="BA321" s="142">
        <f>'گام اول '!BB322</f>
        <v>0</v>
      </c>
      <c r="BB321" s="142">
        <f>'گام اول '!BC322</f>
        <v>0</v>
      </c>
      <c r="BC321" s="142">
        <f>'گام اول '!BD322</f>
        <v>0</v>
      </c>
      <c r="BD321" s="142">
        <f>'گام اول '!BE322</f>
        <v>0</v>
      </c>
      <c r="BE321" s="142">
        <f>'گام اول '!BF322</f>
        <v>0</v>
      </c>
      <c r="BF321" s="143">
        <f t="shared" si="205"/>
        <v>6597683.4192080004</v>
      </c>
      <c r="BG321" s="140">
        <f t="shared" si="206"/>
        <v>69969979</v>
      </c>
      <c r="BH321" s="144">
        <f t="shared" si="207"/>
        <v>76567663.216000006</v>
      </c>
      <c r="BI321" s="127">
        <f t="shared" si="200"/>
        <v>4659160</v>
      </c>
      <c r="BJ321" s="145">
        <f t="shared" si="208"/>
        <v>2329580</v>
      </c>
      <c r="BK321" s="145">
        <f t="shared" si="209"/>
        <v>698874</v>
      </c>
      <c r="BL321" s="146">
        <f t="shared" si="210"/>
        <v>1120000</v>
      </c>
      <c r="BM321" s="379">
        <v>0</v>
      </c>
      <c r="BN321" s="147">
        <f t="shared" si="211"/>
        <v>85375277.216000006</v>
      </c>
      <c r="BO321" s="148">
        <f t="shared" si="212"/>
        <v>73912168.215999991</v>
      </c>
      <c r="BP321" s="149">
        <f t="shared" si="213"/>
        <v>16999798.689679999</v>
      </c>
      <c r="BQ321" s="150">
        <f t="shared" si="214"/>
        <v>102375075.90568</v>
      </c>
      <c r="BR321" s="151">
        <f t="shared" si="215"/>
        <v>100800</v>
      </c>
      <c r="BS321" s="147">
        <f t="shared" si="216"/>
        <v>102475875.90568</v>
      </c>
      <c r="BT321" s="135">
        <v>0</v>
      </c>
      <c r="BU321" s="148">
        <f t="shared" si="217"/>
        <v>8537527.7216000017</v>
      </c>
      <c r="BV321" s="152">
        <f t="shared" si="218"/>
        <v>4268763.8608000008</v>
      </c>
      <c r="BW321" s="133">
        <f t="shared" si="219"/>
        <v>89669584.323280007</v>
      </c>
      <c r="BX321" s="147">
        <f t="shared" si="220"/>
        <v>7687614</v>
      </c>
      <c r="BY321" s="134">
        <f t="shared" si="221"/>
        <v>81981970.323280007</v>
      </c>
      <c r="CD321" s="388">
        <f>'گام اول '!AU322</f>
        <v>76567663.216000006</v>
      </c>
      <c r="CE321" s="389">
        <f>'گام اول '!AV322</f>
        <v>54238316.440880008</v>
      </c>
      <c r="CF321" s="389">
        <f>'گام اول '!AW322</f>
        <v>73912168.215999991</v>
      </c>
      <c r="CG321" s="389">
        <f>'گام اول '!AX322</f>
        <v>5173851.7751199994</v>
      </c>
      <c r="CH321" s="389">
        <f>'گام اول '!AY322</f>
        <v>1423831.644088001</v>
      </c>
      <c r="CI321" s="389">
        <f>'گام اول '!AZ322</f>
        <v>0</v>
      </c>
      <c r="CJ321" s="389">
        <f>'گام اول '!BA322</f>
        <v>0</v>
      </c>
      <c r="CK321" s="389">
        <f>'گام اول '!BB322</f>
        <v>0</v>
      </c>
      <c r="CL321" s="389">
        <f>'گام اول '!BC322</f>
        <v>0</v>
      </c>
      <c r="CM321" s="389">
        <f>'گام اول '!BD322</f>
        <v>0</v>
      </c>
      <c r="CN321" s="389">
        <f>'گام اول '!BE322</f>
        <v>0</v>
      </c>
      <c r="CO321" s="389">
        <f>'گام اول '!BF322</f>
        <v>0</v>
      </c>
      <c r="CP321" s="389">
        <f>'گام اول '!BG322</f>
        <v>6597683.4192080004</v>
      </c>
      <c r="CQ321" s="389">
        <f>'گام اول '!BH322</f>
        <v>69969979</v>
      </c>
      <c r="CR321" s="389">
        <f t="shared" si="222"/>
        <v>76567663.216000006</v>
      </c>
      <c r="CS321" s="55">
        <f t="shared" si="223"/>
        <v>4659160</v>
      </c>
      <c r="CT321" s="388">
        <f t="shared" si="224"/>
        <v>2329580</v>
      </c>
      <c r="CU321" s="389">
        <f t="shared" si="225"/>
        <v>698874</v>
      </c>
      <c r="CV321" s="389">
        <f t="shared" si="226"/>
        <v>1120000</v>
      </c>
      <c r="CW321" s="55">
        <v>0</v>
      </c>
      <c r="CX321" s="389">
        <f t="shared" si="227"/>
        <v>85375277.216000006</v>
      </c>
      <c r="CY321" s="389">
        <f t="shared" si="228"/>
        <v>73912168.215999991</v>
      </c>
      <c r="CZ321" s="389">
        <f t="shared" si="229"/>
        <v>16999798.689679999</v>
      </c>
      <c r="DA321" s="389">
        <f t="shared" si="230"/>
        <v>102375075.90568</v>
      </c>
      <c r="DB321" s="389">
        <f t="shared" si="231"/>
        <v>100800</v>
      </c>
      <c r="DC321" s="389">
        <f t="shared" si="232"/>
        <v>102475875.90568</v>
      </c>
      <c r="DD321" s="394">
        <v>0</v>
      </c>
      <c r="DE321" s="389">
        <f t="shared" si="233"/>
        <v>8537527.7216000017</v>
      </c>
      <c r="DF321" s="389">
        <f t="shared" si="234"/>
        <v>4268763.8608000008</v>
      </c>
      <c r="DG321" s="389">
        <f t="shared" si="235"/>
        <v>89669584.323280007</v>
      </c>
      <c r="DH321" s="389">
        <f t="shared" si="236"/>
        <v>7687614</v>
      </c>
      <c r="DI321" s="389">
        <f t="shared" si="237"/>
        <v>81981970.323280007</v>
      </c>
      <c r="DJ321" s="389">
        <f t="shared" si="238"/>
        <v>0</v>
      </c>
      <c r="DL321" s="396">
        <f t="shared" si="239"/>
        <v>6638737.5</v>
      </c>
      <c r="DM321" s="396">
        <f t="shared" si="240"/>
        <v>-1979577.5</v>
      </c>
    </row>
    <row r="322" spans="1:117" s="55" customFormat="1" ht="21" x14ac:dyDescent="0.2">
      <c r="A322" s="191">
        <f t="shared" si="201"/>
        <v>2655495</v>
      </c>
      <c r="B322" s="136">
        <f>'گام اول '!B323</f>
        <v>317</v>
      </c>
      <c r="C322" s="136">
        <f>'گام اول '!C323</f>
        <v>80</v>
      </c>
      <c r="D322" s="136">
        <f>'گام اول '!D323</f>
        <v>13330</v>
      </c>
      <c r="E322" s="136" t="str">
        <f>'گام اول '!E323</f>
        <v xml:space="preserve">سعید </v>
      </c>
      <c r="F322" s="136" t="str">
        <f>'گام اول '!F323</f>
        <v>مومجی</v>
      </c>
      <c r="G322" s="136" t="str">
        <f>'گام اول '!G323</f>
        <v>نگهبان</v>
      </c>
      <c r="H322" s="136" t="str">
        <f>'گام اول '!H323</f>
        <v>تهران</v>
      </c>
      <c r="I322" s="136" t="str">
        <f>'گام اول '!I323</f>
        <v>390-700-3408525-1</v>
      </c>
      <c r="J322" s="136" t="str">
        <f>'گام اول '!J323</f>
        <v>0015173291</v>
      </c>
      <c r="K322" s="136" t="str">
        <f>'گام اول '!K323</f>
        <v>0019186523</v>
      </c>
      <c r="L322" s="136" t="str">
        <f>'گام اول '!L323</f>
        <v>تهران</v>
      </c>
      <c r="M322" s="136" t="str">
        <f>'گام اول '!M323</f>
        <v>نگهبان</v>
      </c>
      <c r="N322" s="120" t="str">
        <f>'گام اول '!N323</f>
        <v>*</v>
      </c>
      <c r="O322" s="119">
        <f>'گام اول '!O323</f>
        <v>0</v>
      </c>
      <c r="P322" s="121">
        <f>'گام اول '!P323</f>
        <v>0</v>
      </c>
      <c r="Q322" s="358">
        <f>'گام اول '!Q323</f>
        <v>30</v>
      </c>
      <c r="R322" s="358">
        <f>'گام اول '!R323</f>
        <v>120</v>
      </c>
      <c r="S322" s="358">
        <f>'گام اول '!S323</f>
        <v>110</v>
      </c>
      <c r="T322" s="358">
        <f>'گام اول '!T323</f>
        <v>29.33</v>
      </c>
      <c r="U322" s="137">
        <f>'گام اول '!U323</f>
        <v>0</v>
      </c>
      <c r="V322" s="120">
        <f>'گام اول '!W323</f>
        <v>0</v>
      </c>
      <c r="W322" s="121">
        <f>'گام اول '!X323</f>
        <v>0</v>
      </c>
      <c r="X322" s="366">
        <f>'گام اول '!Y323</f>
        <v>0</v>
      </c>
      <c r="Y322" s="366">
        <f>'گام اول '!Z323</f>
        <v>0</v>
      </c>
      <c r="Z322" s="138">
        <f>'گام اول '!AA323</f>
        <v>885165</v>
      </c>
      <c r="AA322" s="138">
        <f>'گام اول '!AB323</f>
        <v>46667</v>
      </c>
      <c r="AB322" s="138">
        <f>'گام اول '!AC323</f>
        <v>931832</v>
      </c>
      <c r="AC322" s="138">
        <f>'گام اول '!AD323</f>
        <v>4500000</v>
      </c>
      <c r="AD322" s="138">
        <f>'گام اول '!AE323</f>
        <v>6000000</v>
      </c>
      <c r="AE322" s="139">
        <f>'گام اول '!AF323</f>
        <v>177895.19999999998</v>
      </c>
      <c r="AF322" s="122">
        <f>'گام اول '!AG323</f>
        <v>26554950</v>
      </c>
      <c r="AG322" s="123">
        <f>'گام اول '!AH323</f>
        <v>1400010</v>
      </c>
      <c r="AH322" s="123">
        <f>'گام اول '!AI323</f>
        <v>21347423.999999996</v>
      </c>
      <c r="AI322" s="123">
        <f>'گام اول '!AJ323</f>
        <v>0</v>
      </c>
      <c r="AJ322" s="123">
        <f>'گام اول '!AK323</f>
        <v>4500000</v>
      </c>
      <c r="AK322" s="123">
        <f>'گام اول '!AL323</f>
        <v>6000000</v>
      </c>
      <c r="AL322" s="123">
        <f>'گام اول '!AM323</f>
        <v>4892117.9999999991</v>
      </c>
      <c r="AM322" s="123">
        <f>'گام اول '!AN323</f>
        <v>5217666.2159999991</v>
      </c>
      <c r="AN322" s="123">
        <f>'گام اول '!AO323</f>
        <v>0</v>
      </c>
      <c r="AO322" s="123">
        <f>'گام اول '!AP323</f>
        <v>3000000</v>
      </c>
      <c r="AP322" s="123">
        <f>'گام اول '!AQ323</f>
        <v>0</v>
      </c>
      <c r="AQ322" s="123">
        <f>'گام اول '!AR323</f>
        <v>0</v>
      </c>
      <c r="AR322" s="123">
        <f>'گام اول '!AS323</f>
        <v>0</v>
      </c>
      <c r="AS322" s="375">
        <f>'گام اول '!AT323</f>
        <v>0</v>
      </c>
      <c r="AT322" s="368">
        <f t="shared" si="202"/>
        <v>72912168.216000006</v>
      </c>
      <c r="AU322" s="173">
        <f>'گام اول '!AV323</f>
        <v>54308316.440880008</v>
      </c>
      <c r="AV322" s="141">
        <f>'گام اول '!AW323</f>
        <v>72912168.215999991</v>
      </c>
      <c r="AW322" s="142">
        <f t="shared" si="203"/>
        <v>5103851.7751199994</v>
      </c>
      <c r="AX322" s="75">
        <f t="shared" si="204"/>
        <v>1430831.644088001</v>
      </c>
      <c r="AY322" s="142">
        <f>'گام اول '!AZ323</f>
        <v>0</v>
      </c>
      <c r="AZ322" s="142">
        <f>'گام اول '!BA323</f>
        <v>0</v>
      </c>
      <c r="BA322" s="142">
        <f>'گام اول '!BB323</f>
        <v>0</v>
      </c>
      <c r="BB322" s="142">
        <f>'گام اول '!BC323</f>
        <v>0</v>
      </c>
      <c r="BC322" s="142">
        <f>'گام اول '!BD323</f>
        <v>0</v>
      </c>
      <c r="BD322" s="142">
        <f>'گام اول '!BE323</f>
        <v>0</v>
      </c>
      <c r="BE322" s="142">
        <f>'گام اول '!BF323</f>
        <v>0</v>
      </c>
      <c r="BF322" s="143">
        <f t="shared" si="205"/>
        <v>6534683.4192080004</v>
      </c>
      <c r="BG322" s="140">
        <f t="shared" si="206"/>
        <v>66377484</v>
      </c>
      <c r="BH322" s="144">
        <f t="shared" si="207"/>
        <v>72912168.216000006</v>
      </c>
      <c r="BI322" s="127">
        <f t="shared" si="200"/>
        <v>4659160</v>
      </c>
      <c r="BJ322" s="145">
        <f t="shared" si="208"/>
        <v>2329580</v>
      </c>
      <c r="BK322" s="145">
        <f t="shared" si="209"/>
        <v>698874</v>
      </c>
      <c r="BL322" s="146">
        <f t="shared" si="210"/>
        <v>1120000</v>
      </c>
      <c r="BM322" s="379">
        <v>0</v>
      </c>
      <c r="BN322" s="147">
        <f t="shared" si="211"/>
        <v>81719782.216000006</v>
      </c>
      <c r="BO322" s="148">
        <f t="shared" si="212"/>
        <v>72912168.215999991</v>
      </c>
      <c r="BP322" s="149">
        <f t="shared" si="213"/>
        <v>16769798.689679999</v>
      </c>
      <c r="BQ322" s="150">
        <f t="shared" si="214"/>
        <v>98489580.905680001</v>
      </c>
      <c r="BR322" s="151">
        <f t="shared" si="215"/>
        <v>100800</v>
      </c>
      <c r="BS322" s="147">
        <f t="shared" si="216"/>
        <v>98590380.905680001</v>
      </c>
      <c r="BT322" s="135">
        <v>0</v>
      </c>
      <c r="BU322" s="148">
        <f t="shared" si="217"/>
        <v>8171978.2216000007</v>
      </c>
      <c r="BV322" s="152">
        <f t="shared" si="218"/>
        <v>4085989.1108000004</v>
      </c>
      <c r="BW322" s="133">
        <f t="shared" si="219"/>
        <v>86332413.573280007</v>
      </c>
      <c r="BX322" s="147">
        <f t="shared" si="220"/>
        <v>7687614</v>
      </c>
      <c r="BY322" s="134">
        <f t="shared" si="221"/>
        <v>78644799.573280007</v>
      </c>
      <c r="CD322" s="388">
        <f>'گام اول '!AU323</f>
        <v>72912168.216000006</v>
      </c>
      <c r="CE322" s="389">
        <f>'گام اول '!AV323</f>
        <v>54308316.440880008</v>
      </c>
      <c r="CF322" s="389">
        <f>'گام اول '!AW323</f>
        <v>72912168.215999991</v>
      </c>
      <c r="CG322" s="389">
        <f>'گام اول '!AX323</f>
        <v>5103851.7751199994</v>
      </c>
      <c r="CH322" s="389">
        <f>'گام اول '!AY323</f>
        <v>1430831.644088001</v>
      </c>
      <c r="CI322" s="389">
        <f>'گام اول '!AZ323</f>
        <v>0</v>
      </c>
      <c r="CJ322" s="389">
        <f>'گام اول '!BA323</f>
        <v>0</v>
      </c>
      <c r="CK322" s="389">
        <f>'گام اول '!BB323</f>
        <v>0</v>
      </c>
      <c r="CL322" s="389">
        <f>'گام اول '!BC323</f>
        <v>0</v>
      </c>
      <c r="CM322" s="389">
        <f>'گام اول '!BD323</f>
        <v>0</v>
      </c>
      <c r="CN322" s="389">
        <f>'گام اول '!BE323</f>
        <v>0</v>
      </c>
      <c r="CO322" s="389">
        <f>'گام اول '!BF323</f>
        <v>0</v>
      </c>
      <c r="CP322" s="389">
        <f>'گام اول '!BG323</f>
        <v>6534683.4192080004</v>
      </c>
      <c r="CQ322" s="389">
        <f>'گام اول '!BH323</f>
        <v>66377484</v>
      </c>
      <c r="CR322" s="389">
        <f t="shared" si="222"/>
        <v>72912168.216000006</v>
      </c>
      <c r="CS322" s="55">
        <f t="shared" si="223"/>
        <v>4659160</v>
      </c>
      <c r="CT322" s="388">
        <f t="shared" si="224"/>
        <v>2329580</v>
      </c>
      <c r="CU322" s="389">
        <f t="shared" si="225"/>
        <v>698874</v>
      </c>
      <c r="CV322" s="389">
        <f t="shared" si="226"/>
        <v>1120000</v>
      </c>
      <c r="CW322" s="55">
        <v>0</v>
      </c>
      <c r="CX322" s="389">
        <f t="shared" si="227"/>
        <v>81719782.216000006</v>
      </c>
      <c r="CY322" s="389">
        <f t="shared" si="228"/>
        <v>72912168.215999991</v>
      </c>
      <c r="CZ322" s="389">
        <f t="shared" si="229"/>
        <v>16769798.689679999</v>
      </c>
      <c r="DA322" s="389">
        <f t="shared" si="230"/>
        <v>98489580.905680001</v>
      </c>
      <c r="DB322" s="389">
        <f t="shared" si="231"/>
        <v>100800</v>
      </c>
      <c r="DC322" s="389">
        <f t="shared" si="232"/>
        <v>98590380.905680001</v>
      </c>
      <c r="DD322" s="394">
        <v>0</v>
      </c>
      <c r="DE322" s="389">
        <f t="shared" si="233"/>
        <v>8171978.2216000007</v>
      </c>
      <c r="DF322" s="389">
        <f t="shared" si="234"/>
        <v>4085989.1108000004</v>
      </c>
      <c r="DG322" s="389">
        <f t="shared" si="235"/>
        <v>86332413.573280007</v>
      </c>
      <c r="DH322" s="389">
        <f t="shared" si="236"/>
        <v>7687614</v>
      </c>
      <c r="DI322" s="389">
        <f t="shared" si="237"/>
        <v>78644799.573280007</v>
      </c>
      <c r="DJ322" s="389">
        <f t="shared" si="238"/>
        <v>0</v>
      </c>
      <c r="DL322" s="396">
        <f t="shared" si="239"/>
        <v>6638737.5</v>
      </c>
      <c r="DM322" s="396">
        <f t="shared" si="240"/>
        <v>-1979577.5</v>
      </c>
    </row>
    <row r="323" spans="1:117" s="55" customFormat="1" ht="21" x14ac:dyDescent="0.2">
      <c r="A323" s="191">
        <f t="shared" si="201"/>
        <v>2655495</v>
      </c>
      <c r="B323" s="136">
        <f>'گام اول '!B324</f>
        <v>318</v>
      </c>
      <c r="C323" s="136">
        <f>'گام اول '!C324</f>
        <v>81</v>
      </c>
      <c r="D323" s="136">
        <f>'گام اول '!D324</f>
        <v>13303</v>
      </c>
      <c r="E323" s="136" t="str">
        <f>'گام اول '!E324</f>
        <v>علی</v>
      </c>
      <c r="F323" s="136" t="str">
        <f>'گام اول '!F324</f>
        <v>عبدی کرکرق</v>
      </c>
      <c r="G323" s="136" t="str">
        <f>'گام اول '!G324</f>
        <v>نگهبان</v>
      </c>
      <c r="H323" s="136" t="str">
        <f>'گام اول '!H324</f>
        <v>تهران</v>
      </c>
      <c r="I323" s="136" t="str">
        <f>'گام اول '!I324</f>
        <v>154-813-3415176-1</v>
      </c>
      <c r="J323" s="136">
        <f>'گام اول '!J324</f>
        <v>1462848291</v>
      </c>
      <c r="K323" s="136" t="str">
        <f>'گام اول '!K324</f>
        <v>0020408352</v>
      </c>
      <c r="L323" s="136" t="str">
        <f>'گام اول '!L324</f>
        <v>تهران</v>
      </c>
      <c r="M323" s="136" t="str">
        <f>'گام اول '!M324</f>
        <v>نگهبان</v>
      </c>
      <c r="N323" s="120" t="str">
        <f>'گام اول '!N324</f>
        <v>*</v>
      </c>
      <c r="O323" s="119">
        <f>'گام اول '!O324</f>
        <v>0</v>
      </c>
      <c r="P323" s="121">
        <f>'گام اول '!P324</f>
        <v>0</v>
      </c>
      <c r="Q323" s="358">
        <f>'گام اول '!Q324</f>
        <v>30</v>
      </c>
      <c r="R323" s="358">
        <f>'گام اول '!R324</f>
        <v>120</v>
      </c>
      <c r="S323" s="358">
        <f>'گام اول '!S324</f>
        <v>110</v>
      </c>
      <c r="T323" s="358">
        <f>'گام اول '!T324</f>
        <v>29.33</v>
      </c>
      <c r="U323" s="137">
        <f>'گام اول '!U324</f>
        <v>0</v>
      </c>
      <c r="V323" s="120">
        <f>'گام اول '!W324</f>
        <v>0</v>
      </c>
      <c r="W323" s="121">
        <f>'گام اول '!X324</f>
        <v>0</v>
      </c>
      <c r="X323" s="366">
        <f>'گام اول '!Y324</f>
        <v>1</v>
      </c>
      <c r="Y323" s="366">
        <f>'گام اول '!Z324</f>
        <v>1</v>
      </c>
      <c r="Z323" s="138">
        <f>'گام اول '!AA324</f>
        <v>885165</v>
      </c>
      <c r="AA323" s="138">
        <f>'گام اول '!AB324</f>
        <v>46667</v>
      </c>
      <c r="AB323" s="138">
        <f>'گام اول '!AC324</f>
        <v>931832</v>
      </c>
      <c r="AC323" s="138">
        <f>'گام اول '!AD324</f>
        <v>4500000</v>
      </c>
      <c r="AD323" s="138">
        <f>'گام اول '!AE324</f>
        <v>6000000</v>
      </c>
      <c r="AE323" s="139">
        <f>'گام اول '!AF324</f>
        <v>177895.19999999998</v>
      </c>
      <c r="AF323" s="122">
        <f>'گام اول '!AG324</f>
        <v>26554950</v>
      </c>
      <c r="AG323" s="123">
        <f>'گام اول '!AH324</f>
        <v>1400010</v>
      </c>
      <c r="AH323" s="123">
        <f>'گام اول '!AI324</f>
        <v>21347423.999999996</v>
      </c>
      <c r="AI323" s="123">
        <f>'گام اول '!AJ324</f>
        <v>2655495</v>
      </c>
      <c r="AJ323" s="123">
        <f>'گام اول '!AK324</f>
        <v>4500000</v>
      </c>
      <c r="AK323" s="123">
        <f>'گام اول '!AL324</f>
        <v>6000000</v>
      </c>
      <c r="AL323" s="123">
        <f>'گام اول '!AM324</f>
        <v>4892117.9999999991</v>
      </c>
      <c r="AM323" s="123">
        <f>'گام اول '!AN324</f>
        <v>5217666.2159999991</v>
      </c>
      <c r="AN323" s="123">
        <f>'گام اول '!AO324</f>
        <v>0</v>
      </c>
      <c r="AO323" s="123">
        <f>'گام اول '!AP324</f>
        <v>2800000</v>
      </c>
      <c r="AP323" s="123">
        <f>'گام اول '!AQ324</f>
        <v>0</v>
      </c>
      <c r="AQ323" s="123">
        <f>'گام اول '!AR324</f>
        <v>0</v>
      </c>
      <c r="AR323" s="123">
        <f>'گام اول '!AS324</f>
        <v>0</v>
      </c>
      <c r="AS323" s="375">
        <f>'گام اول '!AT324</f>
        <v>0</v>
      </c>
      <c r="AT323" s="368">
        <f t="shared" si="202"/>
        <v>75367663.216000006</v>
      </c>
      <c r="AU323" s="173">
        <f>'گام اول '!AV324</f>
        <v>54322316.440880008</v>
      </c>
      <c r="AV323" s="141">
        <f>'گام اول '!AW324</f>
        <v>72712168.215999991</v>
      </c>
      <c r="AW323" s="142">
        <f t="shared" si="203"/>
        <v>5089851.7751199994</v>
      </c>
      <c r="AX323" s="75">
        <f t="shared" si="204"/>
        <v>1432231.644088001</v>
      </c>
      <c r="AY323" s="142">
        <f>'گام اول '!AZ324</f>
        <v>0</v>
      </c>
      <c r="AZ323" s="142">
        <f>'گام اول '!BA324</f>
        <v>0</v>
      </c>
      <c r="BA323" s="142">
        <f>'گام اول '!BB324</f>
        <v>0</v>
      </c>
      <c r="BB323" s="142">
        <f>'گام اول '!BC324</f>
        <v>0</v>
      </c>
      <c r="BC323" s="142">
        <f>'گام اول '!BD324</f>
        <v>0</v>
      </c>
      <c r="BD323" s="142">
        <f>'گام اول '!BE324</f>
        <v>0</v>
      </c>
      <c r="BE323" s="142">
        <f>'گام اول '!BF324</f>
        <v>0</v>
      </c>
      <c r="BF323" s="143">
        <f t="shared" si="205"/>
        <v>6522083.4192080004</v>
      </c>
      <c r="BG323" s="140">
        <f t="shared" si="206"/>
        <v>68845579</v>
      </c>
      <c r="BH323" s="144">
        <f t="shared" si="207"/>
        <v>75367663.216000006</v>
      </c>
      <c r="BI323" s="127">
        <f t="shared" si="200"/>
        <v>4659160</v>
      </c>
      <c r="BJ323" s="145">
        <f t="shared" si="208"/>
        <v>2329580</v>
      </c>
      <c r="BK323" s="145">
        <f t="shared" si="209"/>
        <v>698874</v>
      </c>
      <c r="BL323" s="146">
        <f t="shared" si="210"/>
        <v>1120000</v>
      </c>
      <c r="BM323" s="379">
        <v>0</v>
      </c>
      <c r="BN323" s="147">
        <f t="shared" si="211"/>
        <v>84175277.216000006</v>
      </c>
      <c r="BO323" s="148">
        <f t="shared" si="212"/>
        <v>72712168.215999991</v>
      </c>
      <c r="BP323" s="149">
        <f t="shared" si="213"/>
        <v>16723798.689679999</v>
      </c>
      <c r="BQ323" s="150">
        <f t="shared" si="214"/>
        <v>100899075.90568</v>
      </c>
      <c r="BR323" s="151">
        <f t="shared" si="215"/>
        <v>100800</v>
      </c>
      <c r="BS323" s="147">
        <f t="shared" si="216"/>
        <v>100999875.90568</v>
      </c>
      <c r="BT323" s="135">
        <v>0</v>
      </c>
      <c r="BU323" s="148">
        <f t="shared" si="217"/>
        <v>8417527.7216000017</v>
      </c>
      <c r="BV323" s="152">
        <f t="shared" si="218"/>
        <v>4208763.8608000008</v>
      </c>
      <c r="BW323" s="133">
        <f t="shared" si="219"/>
        <v>88373584.323280007</v>
      </c>
      <c r="BX323" s="147">
        <f t="shared" si="220"/>
        <v>7687614</v>
      </c>
      <c r="BY323" s="134">
        <f t="shared" si="221"/>
        <v>80685970.323280007</v>
      </c>
      <c r="CD323" s="388">
        <f>'گام اول '!AU324</f>
        <v>75367663.216000006</v>
      </c>
      <c r="CE323" s="389">
        <f>'گام اول '!AV324</f>
        <v>54322316.440880008</v>
      </c>
      <c r="CF323" s="389">
        <f>'گام اول '!AW324</f>
        <v>72712168.215999991</v>
      </c>
      <c r="CG323" s="389">
        <f>'گام اول '!AX324</f>
        <v>5089851.7751199994</v>
      </c>
      <c r="CH323" s="389">
        <f>'گام اول '!AY324</f>
        <v>1432231.644088001</v>
      </c>
      <c r="CI323" s="389">
        <f>'گام اول '!AZ324</f>
        <v>0</v>
      </c>
      <c r="CJ323" s="389">
        <f>'گام اول '!BA324</f>
        <v>0</v>
      </c>
      <c r="CK323" s="389">
        <f>'گام اول '!BB324</f>
        <v>0</v>
      </c>
      <c r="CL323" s="389">
        <f>'گام اول '!BC324</f>
        <v>0</v>
      </c>
      <c r="CM323" s="389">
        <f>'گام اول '!BD324</f>
        <v>0</v>
      </c>
      <c r="CN323" s="389">
        <f>'گام اول '!BE324</f>
        <v>0</v>
      </c>
      <c r="CO323" s="389">
        <f>'گام اول '!BF324</f>
        <v>0</v>
      </c>
      <c r="CP323" s="389">
        <f>'گام اول '!BG324</f>
        <v>6522083.4192080004</v>
      </c>
      <c r="CQ323" s="389">
        <f>'گام اول '!BH324</f>
        <v>68845579</v>
      </c>
      <c r="CR323" s="389">
        <f t="shared" si="222"/>
        <v>75367663.216000006</v>
      </c>
      <c r="CS323" s="55">
        <f t="shared" si="223"/>
        <v>4659160</v>
      </c>
      <c r="CT323" s="388">
        <f t="shared" si="224"/>
        <v>2329580</v>
      </c>
      <c r="CU323" s="389">
        <f t="shared" si="225"/>
        <v>698874</v>
      </c>
      <c r="CV323" s="389">
        <f t="shared" si="226"/>
        <v>1120000</v>
      </c>
      <c r="CW323" s="55">
        <v>0</v>
      </c>
      <c r="CX323" s="389">
        <f t="shared" si="227"/>
        <v>84175277.216000006</v>
      </c>
      <c r="CY323" s="389">
        <f t="shared" si="228"/>
        <v>72712168.215999991</v>
      </c>
      <c r="CZ323" s="389">
        <f t="shared" si="229"/>
        <v>16723798.689679999</v>
      </c>
      <c r="DA323" s="389">
        <f t="shared" si="230"/>
        <v>100899075.90568</v>
      </c>
      <c r="DB323" s="389">
        <f t="shared" si="231"/>
        <v>100800</v>
      </c>
      <c r="DC323" s="389">
        <f t="shared" si="232"/>
        <v>100999875.90568</v>
      </c>
      <c r="DD323" s="394">
        <v>0</v>
      </c>
      <c r="DE323" s="389">
        <f t="shared" si="233"/>
        <v>8417527.7216000017</v>
      </c>
      <c r="DF323" s="389">
        <f t="shared" si="234"/>
        <v>4208763.8608000008</v>
      </c>
      <c r="DG323" s="389">
        <f t="shared" si="235"/>
        <v>88373584.323280007</v>
      </c>
      <c r="DH323" s="389">
        <f t="shared" si="236"/>
        <v>7687614</v>
      </c>
      <c r="DI323" s="389">
        <f t="shared" si="237"/>
        <v>80685970.323280007</v>
      </c>
      <c r="DJ323" s="389">
        <f t="shared" si="238"/>
        <v>0</v>
      </c>
      <c r="DL323" s="396">
        <f t="shared" si="239"/>
        <v>6638737.5</v>
      </c>
      <c r="DM323" s="396">
        <f t="shared" si="240"/>
        <v>-1979577.5</v>
      </c>
    </row>
    <row r="324" spans="1:117" s="55" customFormat="1" ht="21" x14ac:dyDescent="0.2">
      <c r="A324" s="191">
        <f t="shared" si="201"/>
        <v>2655495</v>
      </c>
      <c r="B324" s="136">
        <f>'گام اول '!B325</f>
        <v>319</v>
      </c>
      <c r="C324" s="136">
        <f>'گام اول '!C325</f>
        <v>82</v>
      </c>
      <c r="D324" s="136">
        <f>'گام اول '!D325</f>
        <v>13225</v>
      </c>
      <c r="E324" s="136" t="str">
        <f>'گام اول '!E325</f>
        <v>حجت</v>
      </c>
      <c r="F324" s="136" t="str">
        <f>'گام اول '!F325</f>
        <v>راشدی</v>
      </c>
      <c r="G324" s="136" t="str">
        <f>'گام اول '!G325</f>
        <v>نگهبان</v>
      </c>
      <c r="H324" s="136" t="str">
        <f>'گام اول '!H325</f>
        <v>تهران</v>
      </c>
      <c r="I324" s="136" t="str">
        <f>'گام اول '!I325</f>
        <v>366-700-3539137-1</v>
      </c>
      <c r="J324" s="136">
        <f>'گام اول '!J325</f>
        <v>1671249577</v>
      </c>
      <c r="K324" s="136" t="str">
        <f>'گام اول '!K325</f>
        <v>0013630633</v>
      </c>
      <c r="L324" s="136" t="str">
        <f>'گام اول '!L325</f>
        <v>تهران</v>
      </c>
      <c r="M324" s="136" t="str">
        <f>'گام اول '!M325</f>
        <v>نگهبان</v>
      </c>
      <c r="N324" s="120" t="str">
        <f>'گام اول '!N325</f>
        <v>*</v>
      </c>
      <c r="O324" s="119">
        <f>'گام اول '!O325</f>
        <v>0</v>
      </c>
      <c r="P324" s="121">
        <f>'گام اول '!P325</f>
        <v>0</v>
      </c>
      <c r="Q324" s="358">
        <f>'گام اول '!Q325</f>
        <v>30</v>
      </c>
      <c r="R324" s="358">
        <f>'گام اول '!R325</f>
        <v>120</v>
      </c>
      <c r="S324" s="358">
        <f>'گام اول '!S325</f>
        <v>110</v>
      </c>
      <c r="T324" s="358">
        <f>'گام اول '!T325</f>
        <v>29.33</v>
      </c>
      <c r="U324" s="137">
        <f>'گام اول '!U325</f>
        <v>0</v>
      </c>
      <c r="V324" s="120">
        <f>'گام اول '!W325</f>
        <v>0</v>
      </c>
      <c r="W324" s="121">
        <f>'گام اول '!X325</f>
        <v>0</v>
      </c>
      <c r="X324" s="366">
        <f>'گام اول '!Y325</f>
        <v>2</v>
      </c>
      <c r="Y324" s="366">
        <f>'گام اول '!Z325</f>
        <v>1</v>
      </c>
      <c r="Z324" s="138">
        <f>'گام اول '!AA325</f>
        <v>885165</v>
      </c>
      <c r="AA324" s="138">
        <f>'گام اول '!AB325</f>
        <v>46667</v>
      </c>
      <c r="AB324" s="138">
        <f>'گام اول '!AC325</f>
        <v>931832</v>
      </c>
      <c r="AC324" s="138">
        <f>'گام اول '!AD325</f>
        <v>4500000</v>
      </c>
      <c r="AD324" s="138">
        <f>'گام اول '!AE325</f>
        <v>6000000</v>
      </c>
      <c r="AE324" s="139">
        <f>'گام اول '!AF325</f>
        <v>177895.19999999998</v>
      </c>
      <c r="AF324" s="122">
        <f>'گام اول '!AG325</f>
        <v>26554950</v>
      </c>
      <c r="AG324" s="123">
        <f>'گام اول '!AH325</f>
        <v>1400010</v>
      </c>
      <c r="AH324" s="123">
        <f>'گام اول '!AI325</f>
        <v>21347423.999999996</v>
      </c>
      <c r="AI324" s="123">
        <f>'گام اول '!AJ325</f>
        <v>2655495</v>
      </c>
      <c r="AJ324" s="123">
        <f>'گام اول '!AK325</f>
        <v>4500000</v>
      </c>
      <c r="AK324" s="123">
        <f>'گام اول '!AL325</f>
        <v>6000000</v>
      </c>
      <c r="AL324" s="123">
        <f>'گام اول '!AM325</f>
        <v>4892117.9999999991</v>
      </c>
      <c r="AM324" s="123">
        <f>'گام اول '!AN325</f>
        <v>5217666.2159999991</v>
      </c>
      <c r="AN324" s="123">
        <f>'گام اول '!AO325</f>
        <v>0</v>
      </c>
      <c r="AO324" s="123">
        <f>'گام اول '!AP325</f>
        <v>2800000</v>
      </c>
      <c r="AP324" s="123">
        <f>'گام اول '!AQ325</f>
        <v>0</v>
      </c>
      <c r="AQ324" s="123">
        <f>'گام اول '!AR325</f>
        <v>0</v>
      </c>
      <c r="AR324" s="123">
        <f>'گام اول '!AS325</f>
        <v>0</v>
      </c>
      <c r="AS324" s="375">
        <f>'گام اول '!AT325</f>
        <v>0</v>
      </c>
      <c r="AT324" s="368">
        <f t="shared" si="202"/>
        <v>75367663.216000006</v>
      </c>
      <c r="AU324" s="173">
        <f>'گام اول '!AV325</f>
        <v>54322316.440880008</v>
      </c>
      <c r="AV324" s="141">
        <f>'گام اول '!AW325</f>
        <v>72712168.215999991</v>
      </c>
      <c r="AW324" s="142">
        <f t="shared" si="203"/>
        <v>5089851.7751199994</v>
      </c>
      <c r="AX324" s="75">
        <f t="shared" si="204"/>
        <v>1432231.644088001</v>
      </c>
      <c r="AY324" s="142">
        <f>'گام اول '!AZ325</f>
        <v>0</v>
      </c>
      <c r="AZ324" s="142">
        <f>'گام اول '!BA325</f>
        <v>0</v>
      </c>
      <c r="BA324" s="142">
        <f>'گام اول '!BB325</f>
        <v>0</v>
      </c>
      <c r="BB324" s="142">
        <f>'گام اول '!BC325</f>
        <v>0</v>
      </c>
      <c r="BC324" s="142">
        <f>'گام اول '!BD325</f>
        <v>0</v>
      </c>
      <c r="BD324" s="142">
        <f>'گام اول '!BE325</f>
        <v>0</v>
      </c>
      <c r="BE324" s="142">
        <f>'گام اول '!BF325</f>
        <v>0</v>
      </c>
      <c r="BF324" s="143">
        <f t="shared" si="205"/>
        <v>6522083.4192080004</v>
      </c>
      <c r="BG324" s="140">
        <f t="shared" si="206"/>
        <v>68845579</v>
      </c>
      <c r="BH324" s="144">
        <f t="shared" si="207"/>
        <v>75367663.216000006</v>
      </c>
      <c r="BI324" s="127">
        <f t="shared" si="200"/>
        <v>4659160</v>
      </c>
      <c r="BJ324" s="145">
        <f t="shared" si="208"/>
        <v>2329580</v>
      </c>
      <c r="BK324" s="145">
        <f t="shared" si="209"/>
        <v>698874</v>
      </c>
      <c r="BL324" s="146">
        <f t="shared" si="210"/>
        <v>1120000</v>
      </c>
      <c r="BM324" s="379">
        <v>0</v>
      </c>
      <c r="BN324" s="147">
        <f t="shared" si="211"/>
        <v>84175277.216000006</v>
      </c>
      <c r="BO324" s="148">
        <f t="shared" si="212"/>
        <v>72712168.215999991</v>
      </c>
      <c r="BP324" s="149">
        <f t="shared" si="213"/>
        <v>16723798.689679999</v>
      </c>
      <c r="BQ324" s="150">
        <f t="shared" si="214"/>
        <v>100899075.90568</v>
      </c>
      <c r="BR324" s="151">
        <f t="shared" si="215"/>
        <v>100800</v>
      </c>
      <c r="BS324" s="147">
        <f t="shared" si="216"/>
        <v>100999875.90568</v>
      </c>
      <c r="BT324" s="135">
        <v>0</v>
      </c>
      <c r="BU324" s="148">
        <f t="shared" si="217"/>
        <v>8417527.7216000017</v>
      </c>
      <c r="BV324" s="152">
        <f t="shared" si="218"/>
        <v>4208763.8608000008</v>
      </c>
      <c r="BW324" s="133">
        <f t="shared" si="219"/>
        <v>88373584.323280007</v>
      </c>
      <c r="BX324" s="147">
        <f t="shared" si="220"/>
        <v>7687614</v>
      </c>
      <c r="BY324" s="134">
        <f t="shared" si="221"/>
        <v>80685970.323280007</v>
      </c>
      <c r="CD324" s="388">
        <f>'گام اول '!AU325</f>
        <v>75367663.216000006</v>
      </c>
      <c r="CE324" s="389">
        <f>'گام اول '!AV325</f>
        <v>54322316.440880008</v>
      </c>
      <c r="CF324" s="389">
        <f>'گام اول '!AW325</f>
        <v>72712168.215999991</v>
      </c>
      <c r="CG324" s="389">
        <f>'گام اول '!AX325</f>
        <v>5089851.7751199994</v>
      </c>
      <c r="CH324" s="389">
        <f>'گام اول '!AY325</f>
        <v>1432231.644088001</v>
      </c>
      <c r="CI324" s="389">
        <f>'گام اول '!AZ325</f>
        <v>0</v>
      </c>
      <c r="CJ324" s="389">
        <f>'گام اول '!BA325</f>
        <v>0</v>
      </c>
      <c r="CK324" s="389">
        <f>'گام اول '!BB325</f>
        <v>0</v>
      </c>
      <c r="CL324" s="389">
        <f>'گام اول '!BC325</f>
        <v>0</v>
      </c>
      <c r="CM324" s="389">
        <f>'گام اول '!BD325</f>
        <v>0</v>
      </c>
      <c r="CN324" s="389">
        <f>'گام اول '!BE325</f>
        <v>0</v>
      </c>
      <c r="CO324" s="389">
        <f>'گام اول '!BF325</f>
        <v>0</v>
      </c>
      <c r="CP324" s="389">
        <f>'گام اول '!BG325</f>
        <v>6522083.4192080004</v>
      </c>
      <c r="CQ324" s="389">
        <f>'گام اول '!BH325</f>
        <v>68845579</v>
      </c>
      <c r="CR324" s="389">
        <f t="shared" si="222"/>
        <v>75367663.216000006</v>
      </c>
      <c r="CS324" s="55">
        <f t="shared" si="223"/>
        <v>4659160</v>
      </c>
      <c r="CT324" s="388">
        <f t="shared" si="224"/>
        <v>2329580</v>
      </c>
      <c r="CU324" s="389">
        <f t="shared" si="225"/>
        <v>698874</v>
      </c>
      <c r="CV324" s="389">
        <f t="shared" si="226"/>
        <v>1120000</v>
      </c>
      <c r="CW324" s="55">
        <v>0</v>
      </c>
      <c r="CX324" s="389">
        <f t="shared" si="227"/>
        <v>84175277.216000006</v>
      </c>
      <c r="CY324" s="389">
        <f t="shared" si="228"/>
        <v>72712168.215999991</v>
      </c>
      <c r="CZ324" s="389">
        <f t="shared" si="229"/>
        <v>16723798.689679999</v>
      </c>
      <c r="DA324" s="389">
        <f t="shared" si="230"/>
        <v>100899075.90568</v>
      </c>
      <c r="DB324" s="389">
        <f t="shared" si="231"/>
        <v>100800</v>
      </c>
      <c r="DC324" s="389">
        <f t="shared" si="232"/>
        <v>100999875.90568</v>
      </c>
      <c r="DD324" s="394">
        <v>0</v>
      </c>
      <c r="DE324" s="389">
        <f t="shared" si="233"/>
        <v>8417527.7216000017</v>
      </c>
      <c r="DF324" s="389">
        <f t="shared" si="234"/>
        <v>4208763.8608000008</v>
      </c>
      <c r="DG324" s="389">
        <f t="shared" si="235"/>
        <v>88373584.323280007</v>
      </c>
      <c r="DH324" s="389">
        <f t="shared" si="236"/>
        <v>7687614</v>
      </c>
      <c r="DI324" s="389">
        <f t="shared" si="237"/>
        <v>80685970.323280007</v>
      </c>
      <c r="DJ324" s="389">
        <f t="shared" si="238"/>
        <v>0</v>
      </c>
      <c r="DL324" s="396">
        <f t="shared" si="239"/>
        <v>6638737.5</v>
      </c>
      <c r="DM324" s="396">
        <f t="shared" si="240"/>
        <v>-1979577.5</v>
      </c>
    </row>
    <row r="325" spans="1:117" s="55" customFormat="1" ht="21" x14ac:dyDescent="0.2">
      <c r="A325" s="191">
        <f t="shared" si="201"/>
        <v>2655495</v>
      </c>
      <c r="B325" s="136">
        <f>'گام اول '!B326</f>
        <v>320</v>
      </c>
      <c r="C325" s="136">
        <f>'گام اول '!C326</f>
        <v>83</v>
      </c>
      <c r="D325" s="136">
        <f>'گام اول '!D326</f>
        <v>13265</v>
      </c>
      <c r="E325" s="136" t="str">
        <f>'گام اول '!E326</f>
        <v xml:space="preserve">سعید </v>
      </c>
      <c r="F325" s="136" t="str">
        <f>'گام اول '!F326</f>
        <v>نبی زاده گنجگاه</v>
      </c>
      <c r="G325" s="136" t="str">
        <f>'گام اول '!G326</f>
        <v>نگهبان</v>
      </c>
      <c r="H325" s="136" t="str">
        <f>'گام اول '!H326</f>
        <v>تهران</v>
      </c>
      <c r="I325" s="136" t="str">
        <f>'گام اول '!I326</f>
        <v>361-700-3550024-1</v>
      </c>
      <c r="J325" s="136" t="str">
        <f>'گام اول '!J326</f>
        <v>1532768011</v>
      </c>
      <c r="K325" s="136" t="str">
        <f>'گام اول '!K326</f>
        <v>0016274061</v>
      </c>
      <c r="L325" s="136" t="str">
        <f>'گام اول '!L326</f>
        <v>تهران</v>
      </c>
      <c r="M325" s="136" t="str">
        <f>'گام اول '!M326</f>
        <v>نگهبان</v>
      </c>
      <c r="N325" s="120" t="str">
        <f>'گام اول '!N326</f>
        <v>*</v>
      </c>
      <c r="O325" s="119">
        <f>'گام اول '!O326</f>
        <v>0</v>
      </c>
      <c r="P325" s="121">
        <f>'گام اول '!P326</f>
        <v>0</v>
      </c>
      <c r="Q325" s="358">
        <f>'گام اول '!Q326</f>
        <v>30</v>
      </c>
      <c r="R325" s="358">
        <f>'گام اول '!R326</f>
        <v>120</v>
      </c>
      <c r="S325" s="358">
        <f>'گام اول '!S326</f>
        <v>110</v>
      </c>
      <c r="T325" s="358">
        <f>'گام اول '!T326</f>
        <v>29.33</v>
      </c>
      <c r="U325" s="137">
        <f>'گام اول '!U326</f>
        <v>0</v>
      </c>
      <c r="V325" s="120">
        <f>'گام اول '!W326</f>
        <v>0</v>
      </c>
      <c r="W325" s="121">
        <f>'گام اول '!X326</f>
        <v>0</v>
      </c>
      <c r="X325" s="366">
        <f>'گام اول '!Y326</f>
        <v>0</v>
      </c>
      <c r="Y325" s="366">
        <f>'گام اول '!Z326</f>
        <v>0</v>
      </c>
      <c r="Z325" s="138">
        <f>'گام اول '!AA326</f>
        <v>885165</v>
      </c>
      <c r="AA325" s="138">
        <f>'گام اول '!AB326</f>
        <v>46667</v>
      </c>
      <c r="AB325" s="138">
        <f>'گام اول '!AC326</f>
        <v>931832</v>
      </c>
      <c r="AC325" s="138">
        <f>'گام اول '!AD326</f>
        <v>4500000</v>
      </c>
      <c r="AD325" s="138">
        <f>'گام اول '!AE326</f>
        <v>6000000</v>
      </c>
      <c r="AE325" s="139">
        <f>'گام اول '!AF326</f>
        <v>177895.19999999998</v>
      </c>
      <c r="AF325" s="122">
        <f>'گام اول '!AG326</f>
        <v>26554950</v>
      </c>
      <c r="AG325" s="123">
        <f>'گام اول '!AH326</f>
        <v>1400010</v>
      </c>
      <c r="AH325" s="123">
        <f>'گام اول '!AI326</f>
        <v>21347423.999999996</v>
      </c>
      <c r="AI325" s="123">
        <f>'گام اول '!AJ326</f>
        <v>0</v>
      </c>
      <c r="AJ325" s="123">
        <f>'گام اول '!AK326</f>
        <v>4500000</v>
      </c>
      <c r="AK325" s="123">
        <f>'گام اول '!AL326</f>
        <v>6000000</v>
      </c>
      <c r="AL325" s="123">
        <f>'گام اول '!AM326</f>
        <v>4892117.9999999991</v>
      </c>
      <c r="AM325" s="123">
        <f>'گام اول '!AN326</f>
        <v>5217666.2159999991</v>
      </c>
      <c r="AN325" s="123">
        <f>'گام اول '!AO326</f>
        <v>0</v>
      </c>
      <c r="AO325" s="123">
        <f>'گام اول '!AP326</f>
        <v>3000000</v>
      </c>
      <c r="AP325" s="123">
        <f>'گام اول '!AQ326</f>
        <v>0</v>
      </c>
      <c r="AQ325" s="123">
        <f>'گام اول '!AR326</f>
        <v>0</v>
      </c>
      <c r="AR325" s="123">
        <f>'گام اول '!AS326</f>
        <v>0</v>
      </c>
      <c r="AS325" s="375">
        <f>'گام اول '!AT326</f>
        <v>0</v>
      </c>
      <c r="AT325" s="368">
        <f t="shared" si="202"/>
        <v>72912168.216000006</v>
      </c>
      <c r="AU325" s="173">
        <f>'گام اول '!AV326</f>
        <v>54308316.440880008</v>
      </c>
      <c r="AV325" s="141">
        <f>'گام اول '!AW326</f>
        <v>72912168.215999991</v>
      </c>
      <c r="AW325" s="142">
        <f t="shared" si="203"/>
        <v>5103851.7751199994</v>
      </c>
      <c r="AX325" s="75">
        <f t="shared" si="204"/>
        <v>1430831.644088001</v>
      </c>
      <c r="AY325" s="142">
        <f>'گام اول '!AZ326</f>
        <v>0</v>
      </c>
      <c r="AZ325" s="142">
        <f>'گام اول '!BA326</f>
        <v>0</v>
      </c>
      <c r="BA325" s="142">
        <f>'گام اول '!BB326</f>
        <v>0</v>
      </c>
      <c r="BB325" s="142">
        <f>'گام اول '!BC326</f>
        <v>0</v>
      </c>
      <c r="BC325" s="142">
        <f>'گام اول '!BD326</f>
        <v>0</v>
      </c>
      <c r="BD325" s="142">
        <f>'گام اول '!BE326</f>
        <v>0</v>
      </c>
      <c r="BE325" s="142">
        <f>'گام اول '!BF326</f>
        <v>0</v>
      </c>
      <c r="BF325" s="143">
        <f t="shared" si="205"/>
        <v>6534683.4192080004</v>
      </c>
      <c r="BG325" s="140">
        <f t="shared" si="206"/>
        <v>66377484</v>
      </c>
      <c r="BH325" s="144">
        <f t="shared" si="207"/>
        <v>72912168.216000006</v>
      </c>
      <c r="BI325" s="127">
        <f t="shared" si="200"/>
        <v>4659160</v>
      </c>
      <c r="BJ325" s="145">
        <f t="shared" si="208"/>
        <v>2329580</v>
      </c>
      <c r="BK325" s="145">
        <f t="shared" si="209"/>
        <v>698874</v>
      </c>
      <c r="BL325" s="146">
        <f t="shared" si="210"/>
        <v>1120000</v>
      </c>
      <c r="BM325" s="379">
        <v>0</v>
      </c>
      <c r="BN325" s="147">
        <f t="shared" si="211"/>
        <v>81719782.216000006</v>
      </c>
      <c r="BO325" s="148">
        <f t="shared" si="212"/>
        <v>72912168.215999991</v>
      </c>
      <c r="BP325" s="149">
        <f t="shared" si="213"/>
        <v>16769798.689679999</v>
      </c>
      <c r="BQ325" s="150">
        <f t="shared" si="214"/>
        <v>98489580.905680001</v>
      </c>
      <c r="BR325" s="151">
        <f t="shared" si="215"/>
        <v>100800</v>
      </c>
      <c r="BS325" s="147">
        <f t="shared" si="216"/>
        <v>98590380.905680001</v>
      </c>
      <c r="BT325" s="135">
        <v>0</v>
      </c>
      <c r="BU325" s="148">
        <f t="shared" si="217"/>
        <v>8171978.2216000007</v>
      </c>
      <c r="BV325" s="152">
        <f t="shared" si="218"/>
        <v>4085989.1108000004</v>
      </c>
      <c r="BW325" s="133">
        <f t="shared" si="219"/>
        <v>86332413.573280007</v>
      </c>
      <c r="BX325" s="147">
        <f t="shared" si="220"/>
        <v>7687614</v>
      </c>
      <c r="BY325" s="134">
        <f t="shared" si="221"/>
        <v>78644799.573280007</v>
      </c>
      <c r="CD325" s="388">
        <f>'گام اول '!AU326</f>
        <v>72912168.216000006</v>
      </c>
      <c r="CE325" s="389">
        <f>'گام اول '!AV326</f>
        <v>54308316.440880008</v>
      </c>
      <c r="CF325" s="389">
        <f>'گام اول '!AW326</f>
        <v>72912168.215999991</v>
      </c>
      <c r="CG325" s="389">
        <f>'گام اول '!AX326</f>
        <v>5103851.7751199994</v>
      </c>
      <c r="CH325" s="389">
        <f>'گام اول '!AY326</f>
        <v>1430831.644088001</v>
      </c>
      <c r="CI325" s="389">
        <f>'گام اول '!AZ326</f>
        <v>0</v>
      </c>
      <c r="CJ325" s="389">
        <f>'گام اول '!BA326</f>
        <v>0</v>
      </c>
      <c r="CK325" s="389">
        <f>'گام اول '!BB326</f>
        <v>0</v>
      </c>
      <c r="CL325" s="389">
        <f>'گام اول '!BC326</f>
        <v>0</v>
      </c>
      <c r="CM325" s="389">
        <f>'گام اول '!BD326</f>
        <v>0</v>
      </c>
      <c r="CN325" s="389">
        <f>'گام اول '!BE326</f>
        <v>0</v>
      </c>
      <c r="CO325" s="389">
        <f>'گام اول '!BF326</f>
        <v>0</v>
      </c>
      <c r="CP325" s="389">
        <f>'گام اول '!BG326</f>
        <v>6534683.4192080004</v>
      </c>
      <c r="CQ325" s="389">
        <f>'گام اول '!BH326</f>
        <v>66377484</v>
      </c>
      <c r="CR325" s="389">
        <f t="shared" si="222"/>
        <v>72912168.216000006</v>
      </c>
      <c r="CS325" s="55">
        <f t="shared" si="223"/>
        <v>4659160</v>
      </c>
      <c r="CT325" s="388">
        <f t="shared" si="224"/>
        <v>2329580</v>
      </c>
      <c r="CU325" s="389">
        <f t="shared" si="225"/>
        <v>698874</v>
      </c>
      <c r="CV325" s="389">
        <f t="shared" si="226"/>
        <v>1120000</v>
      </c>
      <c r="CW325" s="55">
        <v>0</v>
      </c>
      <c r="CX325" s="389">
        <f t="shared" si="227"/>
        <v>81719782.216000006</v>
      </c>
      <c r="CY325" s="389">
        <f t="shared" si="228"/>
        <v>72912168.215999991</v>
      </c>
      <c r="CZ325" s="389">
        <f t="shared" si="229"/>
        <v>16769798.689679999</v>
      </c>
      <c r="DA325" s="389">
        <f t="shared" si="230"/>
        <v>98489580.905680001</v>
      </c>
      <c r="DB325" s="389">
        <f t="shared" si="231"/>
        <v>100800</v>
      </c>
      <c r="DC325" s="389">
        <f t="shared" si="232"/>
        <v>98590380.905680001</v>
      </c>
      <c r="DD325" s="394">
        <v>0</v>
      </c>
      <c r="DE325" s="389">
        <f t="shared" si="233"/>
        <v>8171978.2216000007</v>
      </c>
      <c r="DF325" s="389">
        <f t="shared" si="234"/>
        <v>4085989.1108000004</v>
      </c>
      <c r="DG325" s="389">
        <f t="shared" si="235"/>
        <v>86332413.573280007</v>
      </c>
      <c r="DH325" s="389">
        <f t="shared" si="236"/>
        <v>7687614</v>
      </c>
      <c r="DI325" s="389">
        <f t="shared" si="237"/>
        <v>78644799.573280007</v>
      </c>
      <c r="DJ325" s="389">
        <f t="shared" si="238"/>
        <v>0</v>
      </c>
      <c r="DL325" s="396">
        <f t="shared" si="239"/>
        <v>6638737.5</v>
      </c>
      <c r="DM325" s="396">
        <f t="shared" si="240"/>
        <v>-1979577.5</v>
      </c>
    </row>
    <row r="326" spans="1:117" s="55" customFormat="1" ht="21" x14ac:dyDescent="0.2">
      <c r="A326" s="191">
        <f t="shared" si="201"/>
        <v>2655495</v>
      </c>
      <c r="B326" s="136">
        <f>'گام اول '!B327</f>
        <v>321</v>
      </c>
      <c r="C326" s="136">
        <f>'گام اول '!C327</f>
        <v>84</v>
      </c>
      <c r="D326" s="136">
        <f>'گام اول '!D327</f>
        <v>13252</v>
      </c>
      <c r="E326" s="136" t="str">
        <f>'گام اول '!E327</f>
        <v>سید محسن</v>
      </c>
      <c r="F326" s="136" t="str">
        <f>'گام اول '!F327</f>
        <v>آقا میری</v>
      </c>
      <c r="G326" s="136" t="str">
        <f>'گام اول '!G327</f>
        <v>نگهبان</v>
      </c>
      <c r="H326" s="136" t="str">
        <f>'گام اول '!H327</f>
        <v>تهران</v>
      </c>
      <c r="I326" s="136" t="str">
        <f>'گام اول '!I327</f>
        <v>119-700-3576863-1</v>
      </c>
      <c r="J326" s="136" t="str">
        <f>'گام اول '!J327</f>
        <v>0385014880</v>
      </c>
      <c r="K326" s="136" t="str">
        <f>'گام اول '!K327</f>
        <v>0028062202</v>
      </c>
      <c r="L326" s="136" t="str">
        <f>'گام اول '!L327</f>
        <v>تهران</v>
      </c>
      <c r="M326" s="136" t="str">
        <f>'گام اول '!M327</f>
        <v>نگهبان</v>
      </c>
      <c r="N326" s="120" t="str">
        <f>'گام اول '!N327</f>
        <v>*</v>
      </c>
      <c r="O326" s="119">
        <f>'گام اول '!O327</f>
        <v>0</v>
      </c>
      <c r="P326" s="121">
        <f>'گام اول '!P327</f>
        <v>0</v>
      </c>
      <c r="Q326" s="358">
        <f>'گام اول '!Q327</f>
        <v>30</v>
      </c>
      <c r="R326" s="358">
        <f>'گام اول '!R327</f>
        <v>120</v>
      </c>
      <c r="S326" s="358">
        <f>'گام اول '!S327</f>
        <v>110</v>
      </c>
      <c r="T326" s="358">
        <f>'گام اول '!T327</f>
        <v>29.33</v>
      </c>
      <c r="U326" s="137">
        <f>'گام اول '!U327</f>
        <v>0</v>
      </c>
      <c r="V326" s="120">
        <f>'گام اول '!W327</f>
        <v>0</v>
      </c>
      <c r="W326" s="121">
        <f>'گام اول '!X327</f>
        <v>0</v>
      </c>
      <c r="X326" s="366">
        <f>'گام اول '!Y327</f>
        <v>2</v>
      </c>
      <c r="Y326" s="366">
        <f>'گام اول '!Z327</f>
        <v>2</v>
      </c>
      <c r="Z326" s="138">
        <f>'گام اول '!AA327</f>
        <v>885165</v>
      </c>
      <c r="AA326" s="138">
        <f>'گام اول '!AB327</f>
        <v>46667</v>
      </c>
      <c r="AB326" s="138">
        <f>'گام اول '!AC327</f>
        <v>931832</v>
      </c>
      <c r="AC326" s="138">
        <f>'گام اول '!AD327</f>
        <v>4500000</v>
      </c>
      <c r="AD326" s="138">
        <f>'گام اول '!AE327</f>
        <v>6000000</v>
      </c>
      <c r="AE326" s="139">
        <f>'گام اول '!AF327</f>
        <v>177895.19999999998</v>
      </c>
      <c r="AF326" s="122">
        <f>'گام اول '!AG327</f>
        <v>26554950</v>
      </c>
      <c r="AG326" s="123">
        <f>'گام اول '!AH327</f>
        <v>1400010</v>
      </c>
      <c r="AH326" s="123">
        <f>'گام اول '!AI327</f>
        <v>21347423.999999996</v>
      </c>
      <c r="AI326" s="123">
        <f>'گام اول '!AJ327</f>
        <v>5310990</v>
      </c>
      <c r="AJ326" s="123">
        <f>'گام اول '!AK327</f>
        <v>4500000</v>
      </c>
      <c r="AK326" s="123">
        <f>'گام اول '!AL327</f>
        <v>6000000</v>
      </c>
      <c r="AL326" s="123">
        <f>'گام اول '!AM327</f>
        <v>4892117.9999999991</v>
      </c>
      <c r="AM326" s="123">
        <f>'گام اول '!AN327</f>
        <v>5217666.2159999991</v>
      </c>
      <c r="AN326" s="123">
        <f>'گام اول '!AO327</f>
        <v>0</v>
      </c>
      <c r="AO326" s="123">
        <f>'گام اول '!AP327</f>
        <v>3000000</v>
      </c>
      <c r="AP326" s="123">
        <f>'گام اول '!AQ327</f>
        <v>0</v>
      </c>
      <c r="AQ326" s="123">
        <f>'گام اول '!AR327</f>
        <v>0</v>
      </c>
      <c r="AR326" s="123">
        <f>'گام اول '!AS327</f>
        <v>0</v>
      </c>
      <c r="AS326" s="375">
        <f>'گام اول '!AT327</f>
        <v>0</v>
      </c>
      <c r="AT326" s="368">
        <f t="shared" si="202"/>
        <v>78223158.216000006</v>
      </c>
      <c r="AU326" s="173">
        <f>'گام اول '!AV327</f>
        <v>54308316.440880008</v>
      </c>
      <c r="AV326" s="141">
        <f>'گام اول '!AW327</f>
        <v>72912168.215999991</v>
      </c>
      <c r="AW326" s="142">
        <f t="shared" si="203"/>
        <v>5103851.7751199994</v>
      </c>
      <c r="AX326" s="75">
        <f t="shared" si="204"/>
        <v>1430831.644088001</v>
      </c>
      <c r="AY326" s="142">
        <f>'گام اول '!AZ327</f>
        <v>0</v>
      </c>
      <c r="AZ326" s="142">
        <f>'گام اول '!BA327</f>
        <v>0</v>
      </c>
      <c r="BA326" s="142">
        <f>'گام اول '!BB327</f>
        <v>0</v>
      </c>
      <c r="BB326" s="142">
        <f>'گام اول '!BC327</f>
        <v>0</v>
      </c>
      <c r="BC326" s="142">
        <f>'گام اول '!BD327</f>
        <v>0</v>
      </c>
      <c r="BD326" s="142">
        <f>'گام اول '!BE327</f>
        <v>0</v>
      </c>
      <c r="BE326" s="142">
        <f>'گام اول '!BF327</f>
        <v>0</v>
      </c>
      <c r="BF326" s="143">
        <f t="shared" si="205"/>
        <v>6534683.4192080004</v>
      </c>
      <c r="BG326" s="140">
        <f t="shared" si="206"/>
        <v>71688474</v>
      </c>
      <c r="BH326" s="144">
        <f t="shared" si="207"/>
        <v>78223158.216000006</v>
      </c>
      <c r="BI326" s="127">
        <f t="shared" ref="BI326:BI389" si="241">(((AB326*30)*2)/12)/30*Q326</f>
        <v>4659160</v>
      </c>
      <c r="BJ326" s="145">
        <f t="shared" si="208"/>
        <v>2329580</v>
      </c>
      <c r="BK326" s="145">
        <f t="shared" si="209"/>
        <v>698874</v>
      </c>
      <c r="BL326" s="146">
        <f t="shared" si="210"/>
        <v>1120000</v>
      </c>
      <c r="BM326" s="379">
        <v>0</v>
      </c>
      <c r="BN326" s="147">
        <f t="shared" si="211"/>
        <v>87030772.216000006</v>
      </c>
      <c r="BO326" s="148">
        <f t="shared" si="212"/>
        <v>72912168.215999991</v>
      </c>
      <c r="BP326" s="149">
        <f t="shared" si="213"/>
        <v>16769798.689679999</v>
      </c>
      <c r="BQ326" s="150">
        <f t="shared" si="214"/>
        <v>103800570.90568</v>
      </c>
      <c r="BR326" s="151">
        <f t="shared" si="215"/>
        <v>100800</v>
      </c>
      <c r="BS326" s="147">
        <f t="shared" si="216"/>
        <v>103901370.90568</v>
      </c>
      <c r="BT326" s="135">
        <v>0</v>
      </c>
      <c r="BU326" s="148">
        <f t="shared" si="217"/>
        <v>8703077.2216000017</v>
      </c>
      <c r="BV326" s="152">
        <f t="shared" si="218"/>
        <v>4351538.6108000008</v>
      </c>
      <c r="BW326" s="133">
        <f t="shared" si="219"/>
        <v>90846755.073280007</v>
      </c>
      <c r="BX326" s="147">
        <f t="shared" si="220"/>
        <v>7687614</v>
      </c>
      <c r="BY326" s="134">
        <f t="shared" si="221"/>
        <v>83159141.073280007</v>
      </c>
      <c r="CD326" s="388">
        <f>'گام اول '!AU327</f>
        <v>78223158.216000006</v>
      </c>
      <c r="CE326" s="389">
        <f>'گام اول '!AV327</f>
        <v>54308316.440880008</v>
      </c>
      <c r="CF326" s="389">
        <f>'گام اول '!AW327</f>
        <v>72912168.215999991</v>
      </c>
      <c r="CG326" s="389">
        <f>'گام اول '!AX327</f>
        <v>5103851.7751199994</v>
      </c>
      <c r="CH326" s="389">
        <f>'گام اول '!AY327</f>
        <v>1430831.644088001</v>
      </c>
      <c r="CI326" s="389">
        <f>'گام اول '!AZ327</f>
        <v>0</v>
      </c>
      <c r="CJ326" s="389">
        <f>'گام اول '!BA327</f>
        <v>0</v>
      </c>
      <c r="CK326" s="389">
        <f>'گام اول '!BB327</f>
        <v>0</v>
      </c>
      <c r="CL326" s="389">
        <f>'گام اول '!BC327</f>
        <v>0</v>
      </c>
      <c r="CM326" s="389">
        <f>'گام اول '!BD327</f>
        <v>0</v>
      </c>
      <c r="CN326" s="389">
        <f>'گام اول '!BE327</f>
        <v>0</v>
      </c>
      <c r="CO326" s="389">
        <f>'گام اول '!BF327</f>
        <v>0</v>
      </c>
      <c r="CP326" s="389">
        <f>'گام اول '!BG327</f>
        <v>6534683.4192080004</v>
      </c>
      <c r="CQ326" s="389">
        <f>'گام اول '!BH327</f>
        <v>71688474</v>
      </c>
      <c r="CR326" s="389">
        <f t="shared" si="222"/>
        <v>78223158.216000006</v>
      </c>
      <c r="CS326" s="55">
        <f t="shared" si="223"/>
        <v>4659160</v>
      </c>
      <c r="CT326" s="388">
        <f t="shared" si="224"/>
        <v>2329580</v>
      </c>
      <c r="CU326" s="389">
        <f t="shared" si="225"/>
        <v>698874</v>
      </c>
      <c r="CV326" s="389">
        <f t="shared" si="226"/>
        <v>1120000</v>
      </c>
      <c r="CW326" s="55">
        <v>0</v>
      </c>
      <c r="CX326" s="389">
        <f t="shared" si="227"/>
        <v>87030772.216000006</v>
      </c>
      <c r="CY326" s="389">
        <f t="shared" si="228"/>
        <v>72912168.215999991</v>
      </c>
      <c r="CZ326" s="389">
        <f t="shared" si="229"/>
        <v>16769798.689679999</v>
      </c>
      <c r="DA326" s="389">
        <f t="shared" si="230"/>
        <v>103800570.90568</v>
      </c>
      <c r="DB326" s="389">
        <f t="shared" si="231"/>
        <v>100800</v>
      </c>
      <c r="DC326" s="389">
        <f t="shared" si="232"/>
        <v>103901370.90568</v>
      </c>
      <c r="DD326" s="394">
        <v>0</v>
      </c>
      <c r="DE326" s="389">
        <f t="shared" si="233"/>
        <v>8703077.2216000017</v>
      </c>
      <c r="DF326" s="389">
        <f t="shared" si="234"/>
        <v>4351538.6108000008</v>
      </c>
      <c r="DG326" s="389">
        <f t="shared" si="235"/>
        <v>90846755.073280007</v>
      </c>
      <c r="DH326" s="389">
        <f t="shared" si="236"/>
        <v>7687614</v>
      </c>
      <c r="DI326" s="389">
        <f t="shared" si="237"/>
        <v>83159141.073280007</v>
      </c>
      <c r="DJ326" s="389">
        <f t="shared" si="238"/>
        <v>0</v>
      </c>
      <c r="DL326" s="396">
        <f t="shared" si="239"/>
        <v>6638737.5</v>
      </c>
      <c r="DM326" s="396">
        <f t="shared" si="240"/>
        <v>-1979577.5</v>
      </c>
    </row>
    <row r="327" spans="1:117" s="55" customFormat="1" ht="21" x14ac:dyDescent="0.2">
      <c r="A327" s="191">
        <f t="shared" ref="A327:A390" si="242">885165*3</f>
        <v>2655495</v>
      </c>
      <c r="B327" s="136">
        <f>'گام اول '!B328</f>
        <v>322</v>
      </c>
      <c r="C327" s="136">
        <f>'گام اول '!C328</f>
        <v>85</v>
      </c>
      <c r="D327" s="136">
        <f>'گام اول '!D328</f>
        <v>13271</v>
      </c>
      <c r="E327" s="136" t="str">
        <f>'گام اول '!E328</f>
        <v>محمد مهدی</v>
      </c>
      <c r="F327" s="136" t="str">
        <f>'گام اول '!F328</f>
        <v>معصومی</v>
      </c>
      <c r="G327" s="136" t="str">
        <f>'گام اول '!G328</f>
        <v>نگهبان</v>
      </c>
      <c r="H327" s="136" t="str">
        <f>'گام اول '!H328</f>
        <v>تهران</v>
      </c>
      <c r="I327" s="136" t="str">
        <f>'گام اول '!I328</f>
        <v>366-813-3572691-1</v>
      </c>
      <c r="J327" s="136" t="str">
        <f>'گام اول '!J328</f>
        <v>0061793124</v>
      </c>
      <c r="K327" s="136" t="str">
        <f>'گام اول '!K328</f>
        <v>0016103102</v>
      </c>
      <c r="L327" s="136" t="str">
        <f>'گام اول '!L328</f>
        <v>تهران</v>
      </c>
      <c r="M327" s="136" t="str">
        <f>'گام اول '!M328</f>
        <v>نگهبان</v>
      </c>
      <c r="N327" s="120">
        <f>'گام اول '!N328</f>
        <v>0</v>
      </c>
      <c r="O327" s="119">
        <f>'گام اول '!O328</f>
        <v>0</v>
      </c>
      <c r="P327" s="121" t="str">
        <f>'گام اول '!P328</f>
        <v>*</v>
      </c>
      <c r="Q327" s="358">
        <f>'گام اول '!Q328</f>
        <v>30</v>
      </c>
      <c r="R327" s="358">
        <f>'گام اول '!R328</f>
        <v>120</v>
      </c>
      <c r="S327" s="358">
        <f>'گام اول '!S328</f>
        <v>220</v>
      </c>
      <c r="T327" s="358">
        <f>'گام اول '!T328</f>
        <v>29.33</v>
      </c>
      <c r="U327" s="137">
        <f>'گام اول '!U328</f>
        <v>0</v>
      </c>
      <c r="V327" s="120">
        <f>'گام اول '!W328</f>
        <v>0</v>
      </c>
      <c r="W327" s="121">
        <f>'گام اول '!X328</f>
        <v>0</v>
      </c>
      <c r="X327" s="366">
        <f>'گام اول '!Y328</f>
        <v>3</v>
      </c>
      <c r="Y327" s="366">
        <f>'گام اول '!Z328</f>
        <v>3</v>
      </c>
      <c r="Z327" s="138">
        <f>'گام اول '!AA328</f>
        <v>885165</v>
      </c>
      <c r="AA327" s="138">
        <f>'گام اول '!AB328</f>
        <v>46667</v>
      </c>
      <c r="AB327" s="138">
        <f>'گام اول '!AC328</f>
        <v>931832</v>
      </c>
      <c r="AC327" s="138">
        <f>'گام اول '!AD328</f>
        <v>4500000</v>
      </c>
      <c r="AD327" s="138">
        <f>'گام اول '!AE328</f>
        <v>6000000</v>
      </c>
      <c r="AE327" s="139">
        <f>'گام اول '!AF328</f>
        <v>177895.19999999998</v>
      </c>
      <c r="AF327" s="122">
        <f>'گام اول '!AG328</f>
        <v>26554950</v>
      </c>
      <c r="AG327" s="123">
        <f>'گام اول '!AH328</f>
        <v>1400010</v>
      </c>
      <c r="AH327" s="123">
        <f>'گام اول '!AI328</f>
        <v>21347423.999999996</v>
      </c>
      <c r="AI327" s="123">
        <f>'گام اول '!AJ328</f>
        <v>7966485</v>
      </c>
      <c r="AJ327" s="123">
        <f>'گام اول '!AK328</f>
        <v>4500000</v>
      </c>
      <c r="AK327" s="123">
        <f>'گام اول '!AL328</f>
        <v>6000000</v>
      </c>
      <c r="AL327" s="123">
        <f>'گام اول '!AM328</f>
        <v>9784235.9999999981</v>
      </c>
      <c r="AM327" s="123">
        <f>'گام اول '!AN328</f>
        <v>5217666.2159999991</v>
      </c>
      <c r="AN327" s="123">
        <f>'گام اول '!AO328</f>
        <v>0</v>
      </c>
      <c r="AO327" s="123">
        <f>'گام اول '!AP328</f>
        <v>5000000</v>
      </c>
      <c r="AP327" s="123">
        <f>'گام اول '!AQ328</f>
        <v>0</v>
      </c>
      <c r="AQ327" s="123">
        <f>'گام اول '!AR328</f>
        <v>0</v>
      </c>
      <c r="AR327" s="123">
        <f>'گام اول '!AS328</f>
        <v>0</v>
      </c>
      <c r="AS327" s="375">
        <f>'گام اول '!AT328</f>
        <v>0</v>
      </c>
      <c r="AT327" s="368">
        <f t="shared" ref="AT327:AT390" si="243">SUM(AF327:AS327)</f>
        <v>87770771.216000006</v>
      </c>
      <c r="AU327" s="173">
        <f>'گام اول '!AV328</f>
        <v>58717986.18088001</v>
      </c>
      <c r="AV327" s="141">
        <f>'گام اول '!AW328</f>
        <v>79804286.215999991</v>
      </c>
      <c r="AW327" s="142">
        <f t="shared" ref="AW327:AW390" si="244">AV327*7%</f>
        <v>5586300.0351200001</v>
      </c>
      <c r="AX327" s="75">
        <f t="shared" ref="AX327:AX390" si="245">IF(AU327&lt;=40000000,0,IF(AND(AU327&gt;40000000,AU327&lt;=80000000),(AU327-40000000)*10%,IF(AND(AU327&gt;80000000,AU327&lt;=120000000),4000000+(AU327-80000000)*15%,IF(AND(AU327&gt;120000000,AU327&lt;=180000000),10000000+(AU327-120000000)*20%,IF(AND(AU327&gt;180000000,AU327&lt;=240000000),22000000+(AU327-180000000)*25%,IF(AND(AU327&gt;240000000,AU327&lt;=320000000),37000000+(AU327-240000000)*30%,61000000+(AU327-320000000)*35%))))))</f>
        <v>1871798.6180880012</v>
      </c>
      <c r="AY327" s="142">
        <f>'گام اول '!AZ328</f>
        <v>0</v>
      </c>
      <c r="AZ327" s="142">
        <f>'گام اول '!BA328</f>
        <v>0</v>
      </c>
      <c r="BA327" s="142">
        <f>'گام اول '!BB328</f>
        <v>0</v>
      </c>
      <c r="BB327" s="142">
        <f>'گام اول '!BC328</f>
        <v>0</v>
      </c>
      <c r="BC327" s="142">
        <f>'گام اول '!BD328</f>
        <v>0</v>
      </c>
      <c r="BD327" s="142">
        <f>'گام اول '!BE328</f>
        <v>0</v>
      </c>
      <c r="BE327" s="142">
        <f>'گام اول '!BF328</f>
        <v>0</v>
      </c>
      <c r="BF327" s="143">
        <f t="shared" ref="BF327:BF390" si="246">SUM(AW327:BE327)</f>
        <v>7458098.6532080015</v>
      </c>
      <c r="BG327" s="140">
        <f t="shared" ref="BG327:BG390" si="247">INT(AT327-BF327)</f>
        <v>80312672</v>
      </c>
      <c r="BH327" s="144">
        <f t="shared" ref="BH327:BH390" si="248">SUM(AF327:AS327)</f>
        <v>87770771.216000006</v>
      </c>
      <c r="BI327" s="127">
        <f t="shared" si="241"/>
        <v>4659160</v>
      </c>
      <c r="BJ327" s="145">
        <f t="shared" ref="BJ327:BJ390" si="249">(((AB327*30))/12)/30*Q327</f>
        <v>2329580</v>
      </c>
      <c r="BK327" s="145">
        <f t="shared" ref="BK327:BK390" si="250">((AB327*9)/12)/30*Q327</f>
        <v>698874</v>
      </c>
      <c r="BL327" s="146">
        <f t="shared" ref="BL327:BL390" si="251">1120000/30*Q327</f>
        <v>1120000</v>
      </c>
      <c r="BM327" s="379">
        <v>0</v>
      </c>
      <c r="BN327" s="147">
        <f t="shared" ref="BN327:BN390" si="252">SUM(BH327:BM327)</f>
        <v>96578385.216000006</v>
      </c>
      <c r="BO327" s="148">
        <f t="shared" ref="BO327:BO390" si="253">AV327</f>
        <v>79804286.215999991</v>
      </c>
      <c r="BP327" s="149">
        <f t="shared" ref="BP327:BP390" si="254">BO327*23%</f>
        <v>18354985.82968</v>
      </c>
      <c r="BQ327" s="150">
        <f t="shared" ref="BQ327:BQ390" si="255">BN327+BP327</f>
        <v>114933371.04568</v>
      </c>
      <c r="BR327" s="151">
        <f t="shared" ref="BR327:BR390" si="256">BL327*9%</f>
        <v>100800</v>
      </c>
      <c r="BS327" s="147">
        <f t="shared" ref="BS327:BS390" si="257">BQ327+BR327</f>
        <v>115034171.04568</v>
      </c>
      <c r="BT327" s="135">
        <v>0</v>
      </c>
      <c r="BU327" s="148">
        <f t="shared" ref="BU327:BU390" si="258">BN327*10%</f>
        <v>9657838.5216000006</v>
      </c>
      <c r="BV327" s="152">
        <f t="shared" ref="BV327:BV390" si="259">BN327*5%</f>
        <v>4828919.2608000003</v>
      </c>
      <c r="BW327" s="133">
        <f t="shared" ref="BW327:BW390" si="260">BS327-(BU327+BV327)</f>
        <v>100547413.26328</v>
      </c>
      <c r="BX327" s="147">
        <f t="shared" ref="BX327:BX390" si="261">BI327+BJ327+BK327</f>
        <v>7687614</v>
      </c>
      <c r="BY327" s="134">
        <f t="shared" ref="BY327:BY390" si="262">BW327-BX327</f>
        <v>92859799.263280004</v>
      </c>
      <c r="CD327" s="388">
        <f>'گام اول '!AU328</f>
        <v>87770771.216000006</v>
      </c>
      <c r="CE327" s="389">
        <f>'گام اول '!AV328</f>
        <v>58717986.18088001</v>
      </c>
      <c r="CF327" s="389">
        <f>'گام اول '!AW328</f>
        <v>79804286.215999991</v>
      </c>
      <c r="CG327" s="389">
        <f>'گام اول '!AX328</f>
        <v>5586300.0351200001</v>
      </c>
      <c r="CH327" s="389">
        <f>'گام اول '!AY328</f>
        <v>1871798.6180880012</v>
      </c>
      <c r="CI327" s="389">
        <f>'گام اول '!AZ328</f>
        <v>0</v>
      </c>
      <c r="CJ327" s="389">
        <f>'گام اول '!BA328</f>
        <v>0</v>
      </c>
      <c r="CK327" s="389">
        <f>'گام اول '!BB328</f>
        <v>0</v>
      </c>
      <c r="CL327" s="389">
        <f>'گام اول '!BC328</f>
        <v>0</v>
      </c>
      <c r="CM327" s="389">
        <f>'گام اول '!BD328</f>
        <v>0</v>
      </c>
      <c r="CN327" s="389">
        <f>'گام اول '!BE328</f>
        <v>0</v>
      </c>
      <c r="CO327" s="389">
        <f>'گام اول '!BF328</f>
        <v>0</v>
      </c>
      <c r="CP327" s="389">
        <f>'گام اول '!BG328</f>
        <v>7458098.6532080015</v>
      </c>
      <c r="CQ327" s="389">
        <f>'گام اول '!BH328</f>
        <v>80312672</v>
      </c>
      <c r="CR327" s="389">
        <f t="shared" ref="CR327:CR390" si="263">CD327</f>
        <v>87770771.216000006</v>
      </c>
      <c r="CS327" s="55">
        <f t="shared" ref="CS327:CS390" si="264">(AB327*30/12*2)/30*Q327</f>
        <v>4659160</v>
      </c>
      <c r="CT327" s="388">
        <f t="shared" ref="CT327:CT390" si="265">(AB327*30/12)/30*Q327</f>
        <v>2329580</v>
      </c>
      <c r="CU327" s="389">
        <f t="shared" ref="CU327:CU390" si="266">((AB327*9)/12)/30*Q327</f>
        <v>698874</v>
      </c>
      <c r="CV327" s="389">
        <f t="shared" ref="CV327:CV390" si="267">1120000/30*Q327</f>
        <v>1120000</v>
      </c>
      <c r="CW327" s="55">
        <v>0</v>
      </c>
      <c r="CX327" s="389">
        <f t="shared" ref="CX327:CX390" si="268">SUM(CR327:CW327)</f>
        <v>96578385.216000006</v>
      </c>
      <c r="CY327" s="389">
        <f t="shared" ref="CY327:CY390" si="269">BO327</f>
        <v>79804286.215999991</v>
      </c>
      <c r="CZ327" s="389">
        <f t="shared" ref="CZ327:CZ390" si="270">CY327*23%</f>
        <v>18354985.82968</v>
      </c>
      <c r="DA327" s="389">
        <f t="shared" ref="DA327:DA390" si="271">CX327+CZ327</f>
        <v>114933371.04568</v>
      </c>
      <c r="DB327" s="389">
        <f t="shared" ref="DB327:DB390" si="272">CV327*9%</f>
        <v>100800</v>
      </c>
      <c r="DC327" s="389">
        <f t="shared" ref="DC327:DC390" si="273">DA327+DB327</f>
        <v>115034171.04568</v>
      </c>
      <c r="DD327" s="394">
        <v>0</v>
      </c>
      <c r="DE327" s="389">
        <f t="shared" ref="DE327:DE390" si="274">CX327*10%</f>
        <v>9657838.5216000006</v>
      </c>
      <c r="DF327" s="389">
        <f t="shared" ref="DF327:DF390" si="275">CX327*5%</f>
        <v>4828919.2608000003</v>
      </c>
      <c r="DG327" s="389">
        <f t="shared" ref="DG327:DG390" si="276">DC327-(DE327+DF327)</f>
        <v>100547413.26328</v>
      </c>
      <c r="DH327" s="389">
        <f t="shared" ref="DH327:DH390" si="277">CS327+CT327+CU327</f>
        <v>7687614</v>
      </c>
      <c r="DI327" s="389">
        <f t="shared" ref="DI327:DI390" si="278">DG327-DH327</f>
        <v>92859799.263280004</v>
      </c>
      <c r="DJ327" s="389">
        <f t="shared" ref="DJ327:DJ390" si="279">DI327-BY327</f>
        <v>0</v>
      </c>
      <c r="DL327" s="396">
        <f t="shared" ref="DL327:DL390" si="280">(885165*30/12)*3</f>
        <v>6638737.5</v>
      </c>
      <c r="DM327" s="396">
        <f t="shared" ref="DM327:DM390" si="281">BI327-DL327</f>
        <v>-1979577.5</v>
      </c>
    </row>
    <row r="328" spans="1:117" s="55" customFormat="1" ht="21" x14ac:dyDescent="0.2">
      <c r="A328" s="191">
        <f t="shared" si="242"/>
        <v>2655495</v>
      </c>
      <c r="B328" s="136">
        <f>'گام اول '!B329</f>
        <v>323</v>
      </c>
      <c r="C328" s="136">
        <f>'گام اول '!C329</f>
        <v>87</v>
      </c>
      <c r="D328" s="136">
        <f>'گام اول '!D329</f>
        <v>13333</v>
      </c>
      <c r="E328" s="136" t="str">
        <f>'گام اول '!E329</f>
        <v xml:space="preserve">بهزاد </v>
      </c>
      <c r="F328" s="136" t="str">
        <f>'گام اول '!F329</f>
        <v>عباسی</v>
      </c>
      <c r="G328" s="136" t="str">
        <f>'گام اول '!G329</f>
        <v>نگهبان</v>
      </c>
      <c r="H328" s="136" t="str">
        <f>'گام اول '!H329</f>
        <v>تهران</v>
      </c>
      <c r="I328" s="136" t="str">
        <f>'گام اول '!I329</f>
        <v>390-813-3606645-1</v>
      </c>
      <c r="J328" s="136" t="str">
        <f>'گام اول '!J329</f>
        <v>0084491574</v>
      </c>
      <c r="K328" s="136" t="str">
        <f>'گام اول '!K329</f>
        <v>0013107723</v>
      </c>
      <c r="L328" s="136" t="str">
        <f>'گام اول '!L329</f>
        <v>تهران</v>
      </c>
      <c r="M328" s="136" t="str">
        <f>'گام اول '!M329</f>
        <v>نگهبان</v>
      </c>
      <c r="N328" s="120">
        <f>'گام اول '!N329</f>
        <v>0</v>
      </c>
      <c r="O328" s="119">
        <f>'گام اول '!O329</f>
        <v>0</v>
      </c>
      <c r="P328" s="121" t="str">
        <f>'گام اول '!P329</f>
        <v>*</v>
      </c>
      <c r="Q328" s="358">
        <f>'گام اول '!Q329</f>
        <v>30</v>
      </c>
      <c r="R328" s="358">
        <f>'گام اول '!R329</f>
        <v>120</v>
      </c>
      <c r="S328" s="358">
        <f>'گام اول '!S329</f>
        <v>220</v>
      </c>
      <c r="T328" s="358">
        <f>'گام اول '!T329</f>
        <v>29.33</v>
      </c>
      <c r="U328" s="137">
        <f>'گام اول '!U329</f>
        <v>0</v>
      </c>
      <c r="V328" s="120">
        <f>'گام اول '!W329</f>
        <v>0</v>
      </c>
      <c r="W328" s="121">
        <f>'گام اول '!X329</f>
        <v>0</v>
      </c>
      <c r="X328" s="366">
        <f>'گام اول '!Y329</f>
        <v>0</v>
      </c>
      <c r="Y328" s="366">
        <f>'گام اول '!Z329</f>
        <v>0</v>
      </c>
      <c r="Z328" s="138">
        <f>'گام اول '!AA329</f>
        <v>885165</v>
      </c>
      <c r="AA328" s="138">
        <f>'گام اول '!AB329</f>
        <v>46667</v>
      </c>
      <c r="AB328" s="138">
        <f>'گام اول '!AC329</f>
        <v>931832</v>
      </c>
      <c r="AC328" s="138">
        <f>'گام اول '!AD329</f>
        <v>4500000</v>
      </c>
      <c r="AD328" s="138">
        <f>'گام اول '!AE329</f>
        <v>6000000</v>
      </c>
      <c r="AE328" s="139">
        <f>'گام اول '!AF329</f>
        <v>177895.19999999998</v>
      </c>
      <c r="AF328" s="122">
        <f>'گام اول '!AG329</f>
        <v>26554950</v>
      </c>
      <c r="AG328" s="123">
        <f>'گام اول '!AH329</f>
        <v>1400010</v>
      </c>
      <c r="AH328" s="123">
        <f>'گام اول '!AI329</f>
        <v>21347423.999999996</v>
      </c>
      <c r="AI328" s="123">
        <f>'گام اول '!AJ329</f>
        <v>0</v>
      </c>
      <c r="AJ328" s="123">
        <f>'گام اول '!AK329</f>
        <v>4500000</v>
      </c>
      <c r="AK328" s="123">
        <f>'گام اول '!AL329</f>
        <v>6000000</v>
      </c>
      <c r="AL328" s="123">
        <f>'گام اول '!AM329</f>
        <v>9784235.9999999981</v>
      </c>
      <c r="AM328" s="123">
        <f>'گام اول '!AN329</f>
        <v>5217666.2159999991</v>
      </c>
      <c r="AN328" s="123">
        <f>'گام اول '!AO329</f>
        <v>0</v>
      </c>
      <c r="AO328" s="123">
        <f>'گام اول '!AP329</f>
        <v>5000000</v>
      </c>
      <c r="AP328" s="123">
        <f>'گام اول '!AQ329</f>
        <v>0</v>
      </c>
      <c r="AQ328" s="123">
        <f>'گام اول '!AR329</f>
        <v>0</v>
      </c>
      <c r="AR328" s="123">
        <f>'گام اول '!AS329</f>
        <v>0</v>
      </c>
      <c r="AS328" s="375">
        <f>'گام اول '!AT329</f>
        <v>0</v>
      </c>
      <c r="AT328" s="368">
        <f t="shared" si="243"/>
        <v>79804286.216000006</v>
      </c>
      <c r="AU328" s="173">
        <f>'گام اول '!AV329</f>
        <v>58717986.18088001</v>
      </c>
      <c r="AV328" s="141">
        <f>'گام اول '!AW329</f>
        <v>79804286.215999991</v>
      </c>
      <c r="AW328" s="142">
        <f t="shared" si="244"/>
        <v>5586300.0351200001</v>
      </c>
      <c r="AX328" s="75">
        <f t="shared" si="245"/>
        <v>1871798.6180880012</v>
      </c>
      <c r="AY328" s="142">
        <f>'گام اول '!AZ329</f>
        <v>0</v>
      </c>
      <c r="AZ328" s="142">
        <f>'گام اول '!BA329</f>
        <v>0</v>
      </c>
      <c r="BA328" s="142">
        <f>'گام اول '!BB329</f>
        <v>0</v>
      </c>
      <c r="BB328" s="142">
        <f>'گام اول '!BC329</f>
        <v>0</v>
      </c>
      <c r="BC328" s="142">
        <f>'گام اول '!BD329</f>
        <v>0</v>
      </c>
      <c r="BD328" s="142">
        <f>'گام اول '!BE329</f>
        <v>0</v>
      </c>
      <c r="BE328" s="142">
        <f>'گام اول '!BF329</f>
        <v>0</v>
      </c>
      <c r="BF328" s="143">
        <f t="shared" si="246"/>
        <v>7458098.6532080015</v>
      </c>
      <c r="BG328" s="140">
        <f t="shared" si="247"/>
        <v>72346187</v>
      </c>
      <c r="BH328" s="144">
        <f t="shared" si="248"/>
        <v>79804286.216000006</v>
      </c>
      <c r="BI328" s="127">
        <f t="shared" si="241"/>
        <v>4659160</v>
      </c>
      <c r="BJ328" s="145">
        <f t="shared" si="249"/>
        <v>2329580</v>
      </c>
      <c r="BK328" s="145">
        <f t="shared" si="250"/>
        <v>698874</v>
      </c>
      <c r="BL328" s="146">
        <f t="shared" si="251"/>
        <v>1120000</v>
      </c>
      <c r="BM328" s="379">
        <v>0</v>
      </c>
      <c r="BN328" s="147">
        <f t="shared" si="252"/>
        <v>88611900.216000006</v>
      </c>
      <c r="BO328" s="148">
        <f t="shared" si="253"/>
        <v>79804286.215999991</v>
      </c>
      <c r="BP328" s="149">
        <f t="shared" si="254"/>
        <v>18354985.82968</v>
      </c>
      <c r="BQ328" s="150">
        <f t="shared" si="255"/>
        <v>106966886.04568</v>
      </c>
      <c r="BR328" s="151">
        <f t="shared" si="256"/>
        <v>100800</v>
      </c>
      <c r="BS328" s="147">
        <f t="shared" si="257"/>
        <v>107067686.04568</v>
      </c>
      <c r="BT328" s="135">
        <v>0</v>
      </c>
      <c r="BU328" s="148">
        <f t="shared" si="258"/>
        <v>8861190.0216000006</v>
      </c>
      <c r="BV328" s="152">
        <f t="shared" si="259"/>
        <v>4430595.0108000003</v>
      </c>
      <c r="BW328" s="133">
        <f t="shared" si="260"/>
        <v>93775901.013280004</v>
      </c>
      <c r="BX328" s="147">
        <f t="shared" si="261"/>
        <v>7687614</v>
      </c>
      <c r="BY328" s="134">
        <f t="shared" si="262"/>
        <v>86088287.013280004</v>
      </c>
      <c r="CD328" s="388">
        <f>'گام اول '!AU329</f>
        <v>79804286.216000006</v>
      </c>
      <c r="CE328" s="389">
        <f>'گام اول '!AV329</f>
        <v>58717986.18088001</v>
      </c>
      <c r="CF328" s="389">
        <f>'گام اول '!AW329</f>
        <v>79804286.215999991</v>
      </c>
      <c r="CG328" s="389">
        <f>'گام اول '!AX329</f>
        <v>5586300.0351200001</v>
      </c>
      <c r="CH328" s="389">
        <f>'گام اول '!AY329</f>
        <v>1871798.6180880012</v>
      </c>
      <c r="CI328" s="389">
        <f>'گام اول '!AZ329</f>
        <v>0</v>
      </c>
      <c r="CJ328" s="389">
        <f>'گام اول '!BA329</f>
        <v>0</v>
      </c>
      <c r="CK328" s="389">
        <f>'گام اول '!BB329</f>
        <v>0</v>
      </c>
      <c r="CL328" s="389">
        <f>'گام اول '!BC329</f>
        <v>0</v>
      </c>
      <c r="CM328" s="389">
        <f>'گام اول '!BD329</f>
        <v>0</v>
      </c>
      <c r="CN328" s="389">
        <f>'گام اول '!BE329</f>
        <v>0</v>
      </c>
      <c r="CO328" s="389">
        <f>'گام اول '!BF329</f>
        <v>0</v>
      </c>
      <c r="CP328" s="389">
        <f>'گام اول '!BG329</f>
        <v>7458098.6532080015</v>
      </c>
      <c r="CQ328" s="389">
        <f>'گام اول '!BH329</f>
        <v>72346187</v>
      </c>
      <c r="CR328" s="389">
        <f t="shared" si="263"/>
        <v>79804286.216000006</v>
      </c>
      <c r="CS328" s="55">
        <f t="shared" si="264"/>
        <v>4659160</v>
      </c>
      <c r="CT328" s="388">
        <f t="shared" si="265"/>
        <v>2329580</v>
      </c>
      <c r="CU328" s="389">
        <f t="shared" si="266"/>
        <v>698874</v>
      </c>
      <c r="CV328" s="389">
        <f t="shared" si="267"/>
        <v>1120000</v>
      </c>
      <c r="CW328" s="55">
        <v>0</v>
      </c>
      <c r="CX328" s="389">
        <f t="shared" si="268"/>
        <v>88611900.216000006</v>
      </c>
      <c r="CY328" s="389">
        <f t="shared" si="269"/>
        <v>79804286.215999991</v>
      </c>
      <c r="CZ328" s="389">
        <f t="shared" si="270"/>
        <v>18354985.82968</v>
      </c>
      <c r="DA328" s="389">
        <f t="shared" si="271"/>
        <v>106966886.04568</v>
      </c>
      <c r="DB328" s="389">
        <f t="shared" si="272"/>
        <v>100800</v>
      </c>
      <c r="DC328" s="389">
        <f t="shared" si="273"/>
        <v>107067686.04568</v>
      </c>
      <c r="DD328" s="394">
        <v>0</v>
      </c>
      <c r="DE328" s="389">
        <f t="shared" si="274"/>
        <v>8861190.0216000006</v>
      </c>
      <c r="DF328" s="389">
        <f t="shared" si="275"/>
        <v>4430595.0108000003</v>
      </c>
      <c r="DG328" s="389">
        <f t="shared" si="276"/>
        <v>93775901.013280004</v>
      </c>
      <c r="DH328" s="389">
        <f t="shared" si="277"/>
        <v>7687614</v>
      </c>
      <c r="DI328" s="389">
        <f t="shared" si="278"/>
        <v>86088287.013280004</v>
      </c>
      <c r="DJ328" s="389">
        <f t="shared" si="279"/>
        <v>0</v>
      </c>
      <c r="DL328" s="396">
        <f t="shared" si="280"/>
        <v>6638737.5</v>
      </c>
      <c r="DM328" s="396">
        <f t="shared" si="281"/>
        <v>-1979577.5</v>
      </c>
    </row>
    <row r="329" spans="1:117" s="55" customFormat="1" ht="21" x14ac:dyDescent="0.2">
      <c r="A329" s="191">
        <f t="shared" si="242"/>
        <v>2655495</v>
      </c>
      <c r="B329" s="136">
        <f>'گام اول '!B330</f>
        <v>324</v>
      </c>
      <c r="C329" s="136">
        <f>'گام اول '!C330</f>
        <v>88</v>
      </c>
      <c r="D329" s="136">
        <f>'گام اول '!D330</f>
        <v>13319</v>
      </c>
      <c r="E329" s="136" t="str">
        <f>'گام اول '!E330</f>
        <v xml:space="preserve">بهادر </v>
      </c>
      <c r="F329" s="136" t="str">
        <f>'گام اول '!F330</f>
        <v>رضایی ماشلی</v>
      </c>
      <c r="G329" s="136" t="str">
        <f>'گام اول '!G330</f>
        <v>نگهبان</v>
      </c>
      <c r="H329" s="136" t="str">
        <f>'گام اول '!H330</f>
        <v>تهران</v>
      </c>
      <c r="I329" s="136" t="str">
        <f>'گام اول '!I330</f>
        <v>366-813-3610587-1</v>
      </c>
      <c r="J329" s="136" t="str">
        <f>'گام اول '!J330</f>
        <v>0070156875</v>
      </c>
      <c r="K329" s="136" t="str">
        <f>'گام اول '!K330</f>
        <v>0023579465</v>
      </c>
      <c r="L329" s="136" t="str">
        <f>'گام اول '!L330</f>
        <v>تهران</v>
      </c>
      <c r="M329" s="136" t="str">
        <f>'گام اول '!M330</f>
        <v>نگهبان</v>
      </c>
      <c r="N329" s="120" t="str">
        <f>'گام اول '!N330</f>
        <v>*</v>
      </c>
      <c r="O329" s="119">
        <f>'گام اول '!O330</f>
        <v>0</v>
      </c>
      <c r="P329" s="121">
        <f>'گام اول '!P330</f>
        <v>0</v>
      </c>
      <c r="Q329" s="358">
        <f>'گام اول '!Q330</f>
        <v>30</v>
      </c>
      <c r="R329" s="358">
        <f>'گام اول '!R330</f>
        <v>120</v>
      </c>
      <c r="S329" s="358">
        <f>'گام اول '!S330</f>
        <v>110</v>
      </c>
      <c r="T329" s="358">
        <f>'گام اول '!T330</f>
        <v>29.33</v>
      </c>
      <c r="U329" s="137">
        <f>'گام اول '!U330</f>
        <v>0</v>
      </c>
      <c r="V329" s="120">
        <f>'گام اول '!W330</f>
        <v>0</v>
      </c>
      <c r="W329" s="121">
        <f>'گام اول '!X330</f>
        <v>0</v>
      </c>
      <c r="X329" s="366">
        <f>'گام اول '!Y330</f>
        <v>1</v>
      </c>
      <c r="Y329" s="366">
        <f>'گام اول '!Z330</f>
        <v>1</v>
      </c>
      <c r="Z329" s="138">
        <f>'گام اول '!AA330</f>
        <v>885165</v>
      </c>
      <c r="AA329" s="138">
        <f>'گام اول '!AB330</f>
        <v>46667</v>
      </c>
      <c r="AB329" s="138">
        <f>'گام اول '!AC330</f>
        <v>931832</v>
      </c>
      <c r="AC329" s="138">
        <f>'گام اول '!AD330</f>
        <v>4500000</v>
      </c>
      <c r="AD329" s="138">
        <f>'گام اول '!AE330</f>
        <v>6000000</v>
      </c>
      <c r="AE329" s="139">
        <f>'گام اول '!AF330</f>
        <v>177895.19999999998</v>
      </c>
      <c r="AF329" s="122">
        <f>'گام اول '!AG330</f>
        <v>26554950</v>
      </c>
      <c r="AG329" s="123">
        <f>'گام اول '!AH330</f>
        <v>1400010</v>
      </c>
      <c r="AH329" s="123">
        <f>'گام اول '!AI330</f>
        <v>21347423.999999996</v>
      </c>
      <c r="AI329" s="123">
        <f>'گام اول '!AJ330</f>
        <v>2655495</v>
      </c>
      <c r="AJ329" s="123">
        <f>'گام اول '!AK330</f>
        <v>4500000</v>
      </c>
      <c r="AK329" s="123">
        <f>'گام اول '!AL330</f>
        <v>6000000</v>
      </c>
      <c r="AL329" s="123">
        <f>'گام اول '!AM330</f>
        <v>4892117.9999999991</v>
      </c>
      <c r="AM329" s="123">
        <f>'گام اول '!AN330</f>
        <v>5217666.2159999991</v>
      </c>
      <c r="AN329" s="123">
        <f>'گام اول '!AO330</f>
        <v>0</v>
      </c>
      <c r="AO329" s="123">
        <f>'گام اول '!AP330</f>
        <v>3000000</v>
      </c>
      <c r="AP329" s="123">
        <f>'گام اول '!AQ330</f>
        <v>0</v>
      </c>
      <c r="AQ329" s="123">
        <f>'گام اول '!AR330</f>
        <v>0</v>
      </c>
      <c r="AR329" s="123">
        <f>'گام اول '!AS330</f>
        <v>0</v>
      </c>
      <c r="AS329" s="375">
        <f>'گام اول '!AT330</f>
        <v>0</v>
      </c>
      <c r="AT329" s="368">
        <f t="shared" si="243"/>
        <v>75567663.216000006</v>
      </c>
      <c r="AU329" s="173">
        <f>'گام اول '!AV330</f>
        <v>54308316.440880008</v>
      </c>
      <c r="AV329" s="141">
        <f>'گام اول '!AW330</f>
        <v>72912168.215999991</v>
      </c>
      <c r="AW329" s="142">
        <f t="shared" si="244"/>
        <v>5103851.7751199994</v>
      </c>
      <c r="AX329" s="75">
        <f t="shared" si="245"/>
        <v>1430831.644088001</v>
      </c>
      <c r="AY329" s="142">
        <f>'گام اول '!AZ330</f>
        <v>0</v>
      </c>
      <c r="AZ329" s="142">
        <f>'گام اول '!BA330</f>
        <v>0</v>
      </c>
      <c r="BA329" s="142">
        <f>'گام اول '!BB330</f>
        <v>0</v>
      </c>
      <c r="BB329" s="142">
        <f>'گام اول '!BC330</f>
        <v>0</v>
      </c>
      <c r="BC329" s="142">
        <f>'گام اول '!BD330</f>
        <v>0</v>
      </c>
      <c r="BD329" s="142">
        <f>'گام اول '!BE330</f>
        <v>0</v>
      </c>
      <c r="BE329" s="142">
        <f>'گام اول '!BF330</f>
        <v>0</v>
      </c>
      <c r="BF329" s="143">
        <f t="shared" si="246"/>
        <v>6534683.4192080004</v>
      </c>
      <c r="BG329" s="140">
        <f t="shared" si="247"/>
        <v>69032979</v>
      </c>
      <c r="BH329" s="144">
        <f t="shared" si="248"/>
        <v>75567663.216000006</v>
      </c>
      <c r="BI329" s="127">
        <f t="shared" si="241"/>
        <v>4659160</v>
      </c>
      <c r="BJ329" s="145">
        <f t="shared" si="249"/>
        <v>2329580</v>
      </c>
      <c r="BK329" s="145">
        <f t="shared" si="250"/>
        <v>698874</v>
      </c>
      <c r="BL329" s="146">
        <f t="shared" si="251"/>
        <v>1120000</v>
      </c>
      <c r="BM329" s="379">
        <v>0</v>
      </c>
      <c r="BN329" s="147">
        <f t="shared" si="252"/>
        <v>84375277.216000006</v>
      </c>
      <c r="BO329" s="148">
        <f t="shared" si="253"/>
        <v>72912168.215999991</v>
      </c>
      <c r="BP329" s="149">
        <f t="shared" si="254"/>
        <v>16769798.689679999</v>
      </c>
      <c r="BQ329" s="150">
        <f t="shared" si="255"/>
        <v>101145075.90568</v>
      </c>
      <c r="BR329" s="151">
        <f t="shared" si="256"/>
        <v>100800</v>
      </c>
      <c r="BS329" s="147">
        <f t="shared" si="257"/>
        <v>101245875.90568</v>
      </c>
      <c r="BT329" s="135">
        <v>0</v>
      </c>
      <c r="BU329" s="148">
        <f t="shared" si="258"/>
        <v>8437527.7216000017</v>
      </c>
      <c r="BV329" s="152">
        <f t="shared" si="259"/>
        <v>4218763.8608000008</v>
      </c>
      <c r="BW329" s="133">
        <f t="shared" si="260"/>
        <v>88589584.323280007</v>
      </c>
      <c r="BX329" s="147">
        <f t="shared" si="261"/>
        <v>7687614</v>
      </c>
      <c r="BY329" s="134">
        <f t="shared" si="262"/>
        <v>80901970.323280007</v>
      </c>
      <c r="CD329" s="388">
        <f>'گام اول '!AU330</f>
        <v>75567663.216000006</v>
      </c>
      <c r="CE329" s="389">
        <f>'گام اول '!AV330</f>
        <v>54308316.440880008</v>
      </c>
      <c r="CF329" s="389">
        <f>'گام اول '!AW330</f>
        <v>72912168.215999991</v>
      </c>
      <c r="CG329" s="389">
        <f>'گام اول '!AX330</f>
        <v>5103851.7751199994</v>
      </c>
      <c r="CH329" s="389">
        <f>'گام اول '!AY330</f>
        <v>1430831.644088001</v>
      </c>
      <c r="CI329" s="389">
        <f>'گام اول '!AZ330</f>
        <v>0</v>
      </c>
      <c r="CJ329" s="389">
        <f>'گام اول '!BA330</f>
        <v>0</v>
      </c>
      <c r="CK329" s="389">
        <f>'گام اول '!BB330</f>
        <v>0</v>
      </c>
      <c r="CL329" s="389">
        <f>'گام اول '!BC330</f>
        <v>0</v>
      </c>
      <c r="CM329" s="389">
        <f>'گام اول '!BD330</f>
        <v>0</v>
      </c>
      <c r="CN329" s="389">
        <f>'گام اول '!BE330</f>
        <v>0</v>
      </c>
      <c r="CO329" s="389">
        <f>'گام اول '!BF330</f>
        <v>0</v>
      </c>
      <c r="CP329" s="389">
        <f>'گام اول '!BG330</f>
        <v>6534683.4192080004</v>
      </c>
      <c r="CQ329" s="389">
        <f>'گام اول '!BH330</f>
        <v>69032979</v>
      </c>
      <c r="CR329" s="389">
        <f t="shared" si="263"/>
        <v>75567663.216000006</v>
      </c>
      <c r="CS329" s="55">
        <f t="shared" si="264"/>
        <v>4659160</v>
      </c>
      <c r="CT329" s="388">
        <f t="shared" si="265"/>
        <v>2329580</v>
      </c>
      <c r="CU329" s="389">
        <f t="shared" si="266"/>
        <v>698874</v>
      </c>
      <c r="CV329" s="389">
        <f t="shared" si="267"/>
        <v>1120000</v>
      </c>
      <c r="CW329" s="55">
        <v>0</v>
      </c>
      <c r="CX329" s="389">
        <f t="shared" si="268"/>
        <v>84375277.216000006</v>
      </c>
      <c r="CY329" s="389">
        <f t="shared" si="269"/>
        <v>72912168.215999991</v>
      </c>
      <c r="CZ329" s="389">
        <f t="shared" si="270"/>
        <v>16769798.689679999</v>
      </c>
      <c r="DA329" s="389">
        <f t="shared" si="271"/>
        <v>101145075.90568</v>
      </c>
      <c r="DB329" s="389">
        <f t="shared" si="272"/>
        <v>100800</v>
      </c>
      <c r="DC329" s="389">
        <f t="shared" si="273"/>
        <v>101245875.90568</v>
      </c>
      <c r="DD329" s="394">
        <v>0</v>
      </c>
      <c r="DE329" s="389">
        <f t="shared" si="274"/>
        <v>8437527.7216000017</v>
      </c>
      <c r="DF329" s="389">
        <f t="shared" si="275"/>
        <v>4218763.8608000008</v>
      </c>
      <c r="DG329" s="389">
        <f t="shared" si="276"/>
        <v>88589584.323280007</v>
      </c>
      <c r="DH329" s="389">
        <f t="shared" si="277"/>
        <v>7687614</v>
      </c>
      <c r="DI329" s="389">
        <f t="shared" si="278"/>
        <v>80901970.323280007</v>
      </c>
      <c r="DJ329" s="389">
        <f t="shared" si="279"/>
        <v>0</v>
      </c>
      <c r="DL329" s="396">
        <f t="shared" si="280"/>
        <v>6638737.5</v>
      </c>
      <c r="DM329" s="396">
        <f t="shared" si="281"/>
        <v>-1979577.5</v>
      </c>
    </row>
    <row r="330" spans="1:117" s="55" customFormat="1" ht="21" x14ac:dyDescent="0.2">
      <c r="A330" s="191">
        <f t="shared" si="242"/>
        <v>2655495</v>
      </c>
      <c r="B330" s="136">
        <f>'گام اول '!B331</f>
        <v>325</v>
      </c>
      <c r="C330" s="136">
        <f>'گام اول '!C331</f>
        <v>89</v>
      </c>
      <c r="D330" s="136">
        <f>'گام اول '!D331</f>
        <v>13229</v>
      </c>
      <c r="E330" s="136" t="str">
        <f>'گام اول '!E331</f>
        <v>حمیدرضا</v>
      </c>
      <c r="F330" s="136" t="str">
        <f>'گام اول '!F331</f>
        <v>ستاره ترنج</v>
      </c>
      <c r="G330" s="136" t="str">
        <f>'گام اول '!G331</f>
        <v>نگهبان</v>
      </c>
      <c r="H330" s="136" t="str">
        <f>'گام اول '!H331</f>
        <v>تهران</v>
      </c>
      <c r="I330" s="136" t="str">
        <f>'گام اول '!I331</f>
        <v>366-813-3606775-1</v>
      </c>
      <c r="J330" s="136" t="str">
        <f>'گام اول '!J331</f>
        <v>0082462038</v>
      </c>
      <c r="K330" s="136" t="str">
        <f>'گام اول '!K331</f>
        <v>0097089172</v>
      </c>
      <c r="L330" s="136" t="str">
        <f>'گام اول '!L331</f>
        <v>تهران</v>
      </c>
      <c r="M330" s="136" t="str">
        <f>'گام اول '!M331</f>
        <v>نگهبان</v>
      </c>
      <c r="N330" s="120" t="str">
        <f>'گام اول '!N331</f>
        <v>*</v>
      </c>
      <c r="O330" s="119">
        <f>'گام اول '!O331</f>
        <v>0</v>
      </c>
      <c r="P330" s="121">
        <f>'گام اول '!P331</f>
        <v>0</v>
      </c>
      <c r="Q330" s="358">
        <f>'گام اول '!Q331</f>
        <v>30</v>
      </c>
      <c r="R330" s="358">
        <f>'گام اول '!R331</f>
        <v>120</v>
      </c>
      <c r="S330" s="358">
        <f>'گام اول '!S331</f>
        <v>110</v>
      </c>
      <c r="T330" s="358">
        <f>'گام اول '!T331</f>
        <v>29.33</v>
      </c>
      <c r="U330" s="137">
        <f>'گام اول '!U331</f>
        <v>0</v>
      </c>
      <c r="V330" s="120">
        <f>'گام اول '!W331</f>
        <v>0</v>
      </c>
      <c r="W330" s="121">
        <f>'گام اول '!X331</f>
        <v>0</v>
      </c>
      <c r="X330" s="366">
        <f>'گام اول '!Y331</f>
        <v>0</v>
      </c>
      <c r="Y330" s="366">
        <f>'گام اول '!Z331</f>
        <v>0</v>
      </c>
      <c r="Z330" s="138">
        <f>'گام اول '!AA331</f>
        <v>885165</v>
      </c>
      <c r="AA330" s="138">
        <f>'گام اول '!AB331</f>
        <v>46667</v>
      </c>
      <c r="AB330" s="138">
        <f>'گام اول '!AC331</f>
        <v>931832</v>
      </c>
      <c r="AC330" s="138">
        <f>'گام اول '!AD331</f>
        <v>4500000</v>
      </c>
      <c r="AD330" s="138">
        <f>'گام اول '!AE331</f>
        <v>6000000</v>
      </c>
      <c r="AE330" s="139">
        <f>'گام اول '!AF331</f>
        <v>177895.19999999998</v>
      </c>
      <c r="AF330" s="122">
        <f>'گام اول '!AG331</f>
        <v>26554950</v>
      </c>
      <c r="AG330" s="123">
        <f>'گام اول '!AH331</f>
        <v>1400010</v>
      </c>
      <c r="AH330" s="123">
        <f>'گام اول '!AI331</f>
        <v>21347423.999999996</v>
      </c>
      <c r="AI330" s="123">
        <f>'گام اول '!AJ331</f>
        <v>0</v>
      </c>
      <c r="AJ330" s="123">
        <f>'گام اول '!AK331</f>
        <v>4500000</v>
      </c>
      <c r="AK330" s="123">
        <f>'گام اول '!AL331</f>
        <v>6000000</v>
      </c>
      <c r="AL330" s="123">
        <f>'گام اول '!AM331</f>
        <v>4892117.9999999991</v>
      </c>
      <c r="AM330" s="123">
        <f>'گام اول '!AN331</f>
        <v>5217666.2159999991</v>
      </c>
      <c r="AN330" s="123">
        <f>'گام اول '!AO331</f>
        <v>0</v>
      </c>
      <c r="AO330" s="123">
        <f>'گام اول '!AP331</f>
        <v>2600000</v>
      </c>
      <c r="AP330" s="123">
        <f>'گام اول '!AQ331</f>
        <v>0</v>
      </c>
      <c r="AQ330" s="123">
        <f>'گام اول '!AR331</f>
        <v>0</v>
      </c>
      <c r="AR330" s="123">
        <f>'گام اول '!AS331</f>
        <v>0</v>
      </c>
      <c r="AS330" s="375">
        <f>'گام اول '!AT331</f>
        <v>0</v>
      </c>
      <c r="AT330" s="368">
        <f t="shared" si="243"/>
        <v>72512168.216000006</v>
      </c>
      <c r="AU330" s="173">
        <f>'گام اول '!AV331</f>
        <v>54336316.440880008</v>
      </c>
      <c r="AV330" s="141">
        <f>'گام اول '!AW331</f>
        <v>72512168.215999991</v>
      </c>
      <c r="AW330" s="142">
        <f t="shared" si="244"/>
        <v>5075851.7751199994</v>
      </c>
      <c r="AX330" s="75">
        <f t="shared" si="245"/>
        <v>1433631.644088001</v>
      </c>
      <c r="AY330" s="142">
        <f>'گام اول '!AZ331</f>
        <v>0</v>
      </c>
      <c r="AZ330" s="142">
        <f>'گام اول '!BA331</f>
        <v>0</v>
      </c>
      <c r="BA330" s="142">
        <f>'گام اول '!BB331</f>
        <v>0</v>
      </c>
      <c r="BB330" s="142">
        <f>'گام اول '!BC331</f>
        <v>0</v>
      </c>
      <c r="BC330" s="142">
        <f>'گام اول '!BD331</f>
        <v>0</v>
      </c>
      <c r="BD330" s="142">
        <f>'گام اول '!BE331</f>
        <v>0</v>
      </c>
      <c r="BE330" s="142">
        <f>'گام اول '!BF331</f>
        <v>0</v>
      </c>
      <c r="BF330" s="143">
        <f t="shared" si="246"/>
        <v>6509483.4192080004</v>
      </c>
      <c r="BG330" s="140">
        <f t="shared" si="247"/>
        <v>66002684</v>
      </c>
      <c r="BH330" s="144">
        <f t="shared" si="248"/>
        <v>72512168.216000006</v>
      </c>
      <c r="BI330" s="127">
        <f t="shared" si="241"/>
        <v>4659160</v>
      </c>
      <c r="BJ330" s="145">
        <f t="shared" si="249"/>
        <v>2329580</v>
      </c>
      <c r="BK330" s="145">
        <f t="shared" si="250"/>
        <v>698874</v>
      </c>
      <c r="BL330" s="146">
        <f t="shared" si="251"/>
        <v>1120000</v>
      </c>
      <c r="BM330" s="379">
        <v>0</v>
      </c>
      <c r="BN330" s="147">
        <f t="shared" si="252"/>
        <v>81319782.216000006</v>
      </c>
      <c r="BO330" s="148">
        <f t="shared" si="253"/>
        <v>72512168.215999991</v>
      </c>
      <c r="BP330" s="149">
        <f t="shared" si="254"/>
        <v>16677798.689679999</v>
      </c>
      <c r="BQ330" s="150">
        <f t="shared" si="255"/>
        <v>97997580.905680001</v>
      </c>
      <c r="BR330" s="151">
        <f t="shared" si="256"/>
        <v>100800</v>
      </c>
      <c r="BS330" s="147">
        <f t="shared" si="257"/>
        <v>98098380.905680001</v>
      </c>
      <c r="BT330" s="135">
        <v>0</v>
      </c>
      <c r="BU330" s="148">
        <f t="shared" si="258"/>
        <v>8131978.2216000007</v>
      </c>
      <c r="BV330" s="152">
        <f t="shared" si="259"/>
        <v>4065989.1108000004</v>
      </c>
      <c r="BW330" s="133">
        <f t="shared" si="260"/>
        <v>85900413.573280007</v>
      </c>
      <c r="BX330" s="147">
        <f t="shared" si="261"/>
        <v>7687614</v>
      </c>
      <c r="BY330" s="134">
        <f t="shared" si="262"/>
        <v>78212799.573280007</v>
      </c>
      <c r="CD330" s="388">
        <f>'گام اول '!AU331</f>
        <v>72512168.216000006</v>
      </c>
      <c r="CE330" s="389">
        <f>'گام اول '!AV331</f>
        <v>54336316.440880008</v>
      </c>
      <c r="CF330" s="389">
        <f>'گام اول '!AW331</f>
        <v>72512168.215999991</v>
      </c>
      <c r="CG330" s="389">
        <f>'گام اول '!AX331</f>
        <v>5075851.7751199994</v>
      </c>
      <c r="CH330" s="389">
        <f>'گام اول '!AY331</f>
        <v>1433631.644088001</v>
      </c>
      <c r="CI330" s="389">
        <f>'گام اول '!AZ331</f>
        <v>0</v>
      </c>
      <c r="CJ330" s="389">
        <f>'گام اول '!BA331</f>
        <v>0</v>
      </c>
      <c r="CK330" s="389">
        <f>'گام اول '!BB331</f>
        <v>0</v>
      </c>
      <c r="CL330" s="389">
        <f>'گام اول '!BC331</f>
        <v>0</v>
      </c>
      <c r="CM330" s="389">
        <f>'گام اول '!BD331</f>
        <v>0</v>
      </c>
      <c r="CN330" s="389">
        <f>'گام اول '!BE331</f>
        <v>0</v>
      </c>
      <c r="CO330" s="389">
        <f>'گام اول '!BF331</f>
        <v>0</v>
      </c>
      <c r="CP330" s="389">
        <f>'گام اول '!BG331</f>
        <v>6509483.4192080004</v>
      </c>
      <c r="CQ330" s="389">
        <f>'گام اول '!BH331</f>
        <v>66002684</v>
      </c>
      <c r="CR330" s="389">
        <f t="shared" si="263"/>
        <v>72512168.216000006</v>
      </c>
      <c r="CS330" s="55">
        <f t="shared" si="264"/>
        <v>4659160</v>
      </c>
      <c r="CT330" s="388">
        <f t="shared" si="265"/>
        <v>2329580</v>
      </c>
      <c r="CU330" s="389">
        <f t="shared" si="266"/>
        <v>698874</v>
      </c>
      <c r="CV330" s="389">
        <f t="shared" si="267"/>
        <v>1120000</v>
      </c>
      <c r="CW330" s="55">
        <v>0</v>
      </c>
      <c r="CX330" s="389">
        <f t="shared" si="268"/>
        <v>81319782.216000006</v>
      </c>
      <c r="CY330" s="389">
        <f t="shared" si="269"/>
        <v>72512168.215999991</v>
      </c>
      <c r="CZ330" s="389">
        <f t="shared" si="270"/>
        <v>16677798.689679999</v>
      </c>
      <c r="DA330" s="389">
        <f t="shared" si="271"/>
        <v>97997580.905680001</v>
      </c>
      <c r="DB330" s="389">
        <f t="shared" si="272"/>
        <v>100800</v>
      </c>
      <c r="DC330" s="389">
        <f t="shared" si="273"/>
        <v>98098380.905680001</v>
      </c>
      <c r="DD330" s="394">
        <v>0</v>
      </c>
      <c r="DE330" s="389">
        <f t="shared" si="274"/>
        <v>8131978.2216000007</v>
      </c>
      <c r="DF330" s="389">
        <f t="shared" si="275"/>
        <v>4065989.1108000004</v>
      </c>
      <c r="DG330" s="389">
        <f t="shared" si="276"/>
        <v>85900413.573280007</v>
      </c>
      <c r="DH330" s="389">
        <f t="shared" si="277"/>
        <v>7687614</v>
      </c>
      <c r="DI330" s="389">
        <f t="shared" si="278"/>
        <v>78212799.573280007</v>
      </c>
      <c r="DJ330" s="389">
        <f t="shared" si="279"/>
        <v>0</v>
      </c>
      <c r="DL330" s="396">
        <f t="shared" si="280"/>
        <v>6638737.5</v>
      </c>
      <c r="DM330" s="396">
        <f t="shared" si="281"/>
        <v>-1979577.5</v>
      </c>
    </row>
    <row r="331" spans="1:117" s="55" customFormat="1" ht="21" x14ac:dyDescent="0.2">
      <c r="A331" s="191">
        <f t="shared" si="242"/>
        <v>2655495</v>
      </c>
      <c r="B331" s="136">
        <f>'گام اول '!B332</f>
        <v>326</v>
      </c>
      <c r="C331" s="136">
        <f>'گام اول '!C332</f>
        <v>90</v>
      </c>
      <c r="D331" s="136">
        <f>'گام اول '!D332</f>
        <v>13283</v>
      </c>
      <c r="E331" s="136" t="str">
        <f>'گام اول '!E332</f>
        <v>جواد</v>
      </c>
      <c r="F331" s="136" t="str">
        <f>'گام اول '!F332</f>
        <v>احمد نژاد بیرم آباد</v>
      </c>
      <c r="G331" s="136" t="str">
        <f>'گام اول '!G332</f>
        <v>نگهبان</v>
      </c>
      <c r="H331" s="136" t="str">
        <f>'گام اول '!H332</f>
        <v>تهران</v>
      </c>
      <c r="I331" s="136" t="str">
        <f>'گام اول '!I332</f>
        <v>366-700-3611171-1</v>
      </c>
      <c r="J331" s="136" t="str">
        <f>'گام اول '!J332</f>
        <v>0921061021</v>
      </c>
      <c r="K331" s="136" t="str">
        <f>'گام اول '!K332</f>
        <v>0081609373</v>
      </c>
      <c r="L331" s="136" t="str">
        <f>'گام اول '!L332</f>
        <v>تهران</v>
      </c>
      <c r="M331" s="136" t="str">
        <f>'گام اول '!M332</f>
        <v>نگهبان</v>
      </c>
      <c r="N331" s="120" t="str">
        <f>'گام اول '!N332</f>
        <v>*</v>
      </c>
      <c r="O331" s="119">
        <f>'گام اول '!O332</f>
        <v>0</v>
      </c>
      <c r="P331" s="121">
        <f>'گام اول '!P332</f>
        <v>0</v>
      </c>
      <c r="Q331" s="358">
        <f>'گام اول '!Q332</f>
        <v>30</v>
      </c>
      <c r="R331" s="358">
        <f>'گام اول '!R332</f>
        <v>120</v>
      </c>
      <c r="S331" s="358">
        <f>'گام اول '!S332</f>
        <v>110</v>
      </c>
      <c r="T331" s="358">
        <f>'گام اول '!T332</f>
        <v>29.33</v>
      </c>
      <c r="U331" s="137">
        <f>'گام اول '!U332</f>
        <v>0</v>
      </c>
      <c r="V331" s="120">
        <f>'گام اول '!W332</f>
        <v>0</v>
      </c>
      <c r="W331" s="121">
        <f>'گام اول '!X332</f>
        <v>0</v>
      </c>
      <c r="X331" s="366">
        <f>'گام اول '!Y332</f>
        <v>1</v>
      </c>
      <c r="Y331" s="366">
        <f>'گام اول '!Z332</f>
        <v>1</v>
      </c>
      <c r="Z331" s="138">
        <f>'گام اول '!AA332</f>
        <v>885165</v>
      </c>
      <c r="AA331" s="138">
        <f>'گام اول '!AB332</f>
        <v>46667</v>
      </c>
      <c r="AB331" s="138">
        <f>'گام اول '!AC332</f>
        <v>931832</v>
      </c>
      <c r="AC331" s="138">
        <f>'گام اول '!AD332</f>
        <v>4500000</v>
      </c>
      <c r="AD331" s="138">
        <f>'گام اول '!AE332</f>
        <v>6000000</v>
      </c>
      <c r="AE331" s="139">
        <f>'گام اول '!AF332</f>
        <v>177895.19999999998</v>
      </c>
      <c r="AF331" s="122">
        <f>'گام اول '!AG332</f>
        <v>26554950</v>
      </c>
      <c r="AG331" s="123">
        <f>'گام اول '!AH332</f>
        <v>1400010</v>
      </c>
      <c r="AH331" s="123">
        <f>'گام اول '!AI332</f>
        <v>21347423.999999996</v>
      </c>
      <c r="AI331" s="123">
        <f>'گام اول '!AJ332</f>
        <v>2655495</v>
      </c>
      <c r="AJ331" s="123">
        <f>'گام اول '!AK332</f>
        <v>4500000</v>
      </c>
      <c r="AK331" s="123">
        <f>'گام اول '!AL332</f>
        <v>6000000</v>
      </c>
      <c r="AL331" s="123">
        <f>'گام اول '!AM332</f>
        <v>4892117.9999999991</v>
      </c>
      <c r="AM331" s="123">
        <f>'گام اول '!AN332</f>
        <v>5217666.2159999991</v>
      </c>
      <c r="AN331" s="123">
        <f>'گام اول '!AO332</f>
        <v>0</v>
      </c>
      <c r="AO331" s="123">
        <f>'گام اول '!AP332</f>
        <v>3000000</v>
      </c>
      <c r="AP331" s="123">
        <f>'گام اول '!AQ332</f>
        <v>0</v>
      </c>
      <c r="AQ331" s="123">
        <f>'گام اول '!AR332</f>
        <v>0</v>
      </c>
      <c r="AR331" s="123">
        <f>'گام اول '!AS332</f>
        <v>0</v>
      </c>
      <c r="AS331" s="375">
        <f>'گام اول '!AT332</f>
        <v>0</v>
      </c>
      <c r="AT331" s="368">
        <f t="shared" si="243"/>
        <v>75567663.216000006</v>
      </c>
      <c r="AU331" s="173">
        <f>'گام اول '!AV332</f>
        <v>54308316.440880008</v>
      </c>
      <c r="AV331" s="141">
        <f>'گام اول '!AW332</f>
        <v>72912168.215999991</v>
      </c>
      <c r="AW331" s="142">
        <f t="shared" si="244"/>
        <v>5103851.7751199994</v>
      </c>
      <c r="AX331" s="75">
        <f t="shared" si="245"/>
        <v>1430831.644088001</v>
      </c>
      <c r="AY331" s="142">
        <f>'گام اول '!AZ332</f>
        <v>0</v>
      </c>
      <c r="AZ331" s="142">
        <f>'گام اول '!BA332</f>
        <v>0</v>
      </c>
      <c r="BA331" s="142">
        <f>'گام اول '!BB332</f>
        <v>0</v>
      </c>
      <c r="BB331" s="142">
        <f>'گام اول '!BC332</f>
        <v>0</v>
      </c>
      <c r="BC331" s="142">
        <f>'گام اول '!BD332</f>
        <v>0</v>
      </c>
      <c r="BD331" s="142">
        <f>'گام اول '!BE332</f>
        <v>0</v>
      </c>
      <c r="BE331" s="142">
        <f>'گام اول '!BF332</f>
        <v>0</v>
      </c>
      <c r="BF331" s="143">
        <f t="shared" si="246"/>
        <v>6534683.4192080004</v>
      </c>
      <c r="BG331" s="140">
        <f t="shared" si="247"/>
        <v>69032979</v>
      </c>
      <c r="BH331" s="144">
        <f t="shared" si="248"/>
        <v>75567663.216000006</v>
      </c>
      <c r="BI331" s="127">
        <f t="shared" si="241"/>
        <v>4659160</v>
      </c>
      <c r="BJ331" s="145">
        <f t="shared" si="249"/>
        <v>2329580</v>
      </c>
      <c r="BK331" s="145">
        <f t="shared" si="250"/>
        <v>698874</v>
      </c>
      <c r="BL331" s="146">
        <f t="shared" si="251"/>
        <v>1120000</v>
      </c>
      <c r="BM331" s="379">
        <v>0</v>
      </c>
      <c r="BN331" s="147">
        <f t="shared" si="252"/>
        <v>84375277.216000006</v>
      </c>
      <c r="BO331" s="148">
        <f t="shared" si="253"/>
        <v>72912168.215999991</v>
      </c>
      <c r="BP331" s="149">
        <f t="shared" si="254"/>
        <v>16769798.689679999</v>
      </c>
      <c r="BQ331" s="150">
        <f t="shared" si="255"/>
        <v>101145075.90568</v>
      </c>
      <c r="BR331" s="151">
        <f t="shared" si="256"/>
        <v>100800</v>
      </c>
      <c r="BS331" s="147">
        <f t="shared" si="257"/>
        <v>101245875.90568</v>
      </c>
      <c r="BT331" s="135">
        <v>0</v>
      </c>
      <c r="BU331" s="148">
        <f t="shared" si="258"/>
        <v>8437527.7216000017</v>
      </c>
      <c r="BV331" s="152">
        <f t="shared" si="259"/>
        <v>4218763.8608000008</v>
      </c>
      <c r="BW331" s="133">
        <f t="shared" si="260"/>
        <v>88589584.323280007</v>
      </c>
      <c r="BX331" s="147">
        <f t="shared" si="261"/>
        <v>7687614</v>
      </c>
      <c r="BY331" s="134">
        <f t="shared" si="262"/>
        <v>80901970.323280007</v>
      </c>
      <c r="CD331" s="388">
        <f>'گام اول '!AU332</f>
        <v>75567663.216000006</v>
      </c>
      <c r="CE331" s="389">
        <f>'گام اول '!AV332</f>
        <v>54308316.440880008</v>
      </c>
      <c r="CF331" s="389">
        <f>'گام اول '!AW332</f>
        <v>72912168.215999991</v>
      </c>
      <c r="CG331" s="389">
        <f>'گام اول '!AX332</f>
        <v>5103851.7751199994</v>
      </c>
      <c r="CH331" s="389">
        <f>'گام اول '!AY332</f>
        <v>1430831.644088001</v>
      </c>
      <c r="CI331" s="389">
        <f>'گام اول '!AZ332</f>
        <v>0</v>
      </c>
      <c r="CJ331" s="389">
        <f>'گام اول '!BA332</f>
        <v>0</v>
      </c>
      <c r="CK331" s="389">
        <f>'گام اول '!BB332</f>
        <v>0</v>
      </c>
      <c r="CL331" s="389">
        <f>'گام اول '!BC332</f>
        <v>0</v>
      </c>
      <c r="CM331" s="389">
        <f>'گام اول '!BD332</f>
        <v>0</v>
      </c>
      <c r="CN331" s="389">
        <f>'گام اول '!BE332</f>
        <v>0</v>
      </c>
      <c r="CO331" s="389">
        <f>'گام اول '!BF332</f>
        <v>0</v>
      </c>
      <c r="CP331" s="389">
        <f>'گام اول '!BG332</f>
        <v>6534683.4192080004</v>
      </c>
      <c r="CQ331" s="389">
        <f>'گام اول '!BH332</f>
        <v>69032979</v>
      </c>
      <c r="CR331" s="389">
        <f t="shared" si="263"/>
        <v>75567663.216000006</v>
      </c>
      <c r="CS331" s="55">
        <f t="shared" si="264"/>
        <v>4659160</v>
      </c>
      <c r="CT331" s="388">
        <f t="shared" si="265"/>
        <v>2329580</v>
      </c>
      <c r="CU331" s="389">
        <f t="shared" si="266"/>
        <v>698874</v>
      </c>
      <c r="CV331" s="389">
        <f t="shared" si="267"/>
        <v>1120000</v>
      </c>
      <c r="CW331" s="55">
        <v>0</v>
      </c>
      <c r="CX331" s="389">
        <f t="shared" si="268"/>
        <v>84375277.216000006</v>
      </c>
      <c r="CY331" s="389">
        <f t="shared" si="269"/>
        <v>72912168.215999991</v>
      </c>
      <c r="CZ331" s="389">
        <f t="shared" si="270"/>
        <v>16769798.689679999</v>
      </c>
      <c r="DA331" s="389">
        <f t="shared" si="271"/>
        <v>101145075.90568</v>
      </c>
      <c r="DB331" s="389">
        <f t="shared" si="272"/>
        <v>100800</v>
      </c>
      <c r="DC331" s="389">
        <f t="shared" si="273"/>
        <v>101245875.90568</v>
      </c>
      <c r="DD331" s="394">
        <v>0</v>
      </c>
      <c r="DE331" s="389">
        <f t="shared" si="274"/>
        <v>8437527.7216000017</v>
      </c>
      <c r="DF331" s="389">
        <f t="shared" si="275"/>
        <v>4218763.8608000008</v>
      </c>
      <c r="DG331" s="389">
        <f t="shared" si="276"/>
        <v>88589584.323280007</v>
      </c>
      <c r="DH331" s="389">
        <f t="shared" si="277"/>
        <v>7687614</v>
      </c>
      <c r="DI331" s="389">
        <f t="shared" si="278"/>
        <v>80901970.323280007</v>
      </c>
      <c r="DJ331" s="389">
        <f t="shared" si="279"/>
        <v>0</v>
      </c>
      <c r="DL331" s="396">
        <f t="shared" si="280"/>
        <v>6638737.5</v>
      </c>
      <c r="DM331" s="396">
        <f t="shared" si="281"/>
        <v>-1979577.5</v>
      </c>
    </row>
    <row r="332" spans="1:117" s="55" customFormat="1" ht="21" x14ac:dyDescent="0.2">
      <c r="A332" s="191">
        <f t="shared" si="242"/>
        <v>2655495</v>
      </c>
      <c r="B332" s="136">
        <f>'گام اول '!B333</f>
        <v>327</v>
      </c>
      <c r="C332" s="136">
        <f>'گام اول '!C333</f>
        <v>91</v>
      </c>
      <c r="D332" s="136">
        <f>'گام اول '!D333</f>
        <v>12839</v>
      </c>
      <c r="E332" s="136" t="str">
        <f>'گام اول '!E333</f>
        <v>مرتضی</v>
      </c>
      <c r="F332" s="136" t="str">
        <f>'گام اول '!F333</f>
        <v>غلامی</v>
      </c>
      <c r="G332" s="136" t="str">
        <f>'گام اول '!G333</f>
        <v>نگهبان</v>
      </c>
      <c r="H332" s="136" t="str">
        <f>'گام اول '!H333</f>
        <v>تهران</v>
      </c>
      <c r="I332" s="136" t="str">
        <f>'گام اول '!I333</f>
        <v>361-700-3666206-1</v>
      </c>
      <c r="J332" s="136" t="str">
        <f>'گام اول '!J333</f>
        <v>0058990062</v>
      </c>
      <c r="K332" s="136" t="str">
        <f>'گام اول '!K333</f>
        <v>0010331051</v>
      </c>
      <c r="L332" s="136" t="str">
        <f>'گام اول '!L333</f>
        <v>تهران</v>
      </c>
      <c r="M332" s="136" t="str">
        <f>'گام اول '!M333</f>
        <v>نگهبان</v>
      </c>
      <c r="N332" s="120" t="str">
        <f>'گام اول '!N333</f>
        <v>*</v>
      </c>
      <c r="O332" s="119">
        <f>'گام اول '!O333</f>
        <v>0</v>
      </c>
      <c r="P332" s="121">
        <f>'گام اول '!P333</f>
        <v>0</v>
      </c>
      <c r="Q332" s="358">
        <f>'گام اول '!Q333</f>
        <v>30</v>
      </c>
      <c r="R332" s="358">
        <f>'گام اول '!R333</f>
        <v>120</v>
      </c>
      <c r="S332" s="358">
        <f>'گام اول '!S333</f>
        <v>110</v>
      </c>
      <c r="T332" s="358">
        <f>'گام اول '!T333</f>
        <v>29.33</v>
      </c>
      <c r="U332" s="137">
        <f>'گام اول '!U333</f>
        <v>0</v>
      </c>
      <c r="V332" s="120">
        <f>'گام اول '!W333</f>
        <v>0</v>
      </c>
      <c r="W332" s="121">
        <f>'گام اول '!X333</f>
        <v>0</v>
      </c>
      <c r="X332" s="366">
        <f>'گام اول '!Y333</f>
        <v>2</v>
      </c>
      <c r="Y332" s="366">
        <f>'گام اول '!Z333</f>
        <v>2</v>
      </c>
      <c r="Z332" s="138">
        <f>'گام اول '!AA333</f>
        <v>885165</v>
      </c>
      <c r="AA332" s="138">
        <f>'گام اول '!AB333</f>
        <v>46667</v>
      </c>
      <c r="AB332" s="138">
        <f>'گام اول '!AC333</f>
        <v>931832</v>
      </c>
      <c r="AC332" s="138">
        <f>'گام اول '!AD333</f>
        <v>4500000</v>
      </c>
      <c r="AD332" s="138">
        <f>'گام اول '!AE333</f>
        <v>6000000</v>
      </c>
      <c r="AE332" s="139">
        <f>'گام اول '!AF333</f>
        <v>177895.19999999998</v>
      </c>
      <c r="AF332" s="122">
        <f>'گام اول '!AG333</f>
        <v>26554950</v>
      </c>
      <c r="AG332" s="123">
        <f>'گام اول '!AH333</f>
        <v>1400010</v>
      </c>
      <c r="AH332" s="123">
        <f>'گام اول '!AI333</f>
        <v>21347423.999999996</v>
      </c>
      <c r="AI332" s="123">
        <f>'گام اول '!AJ333</f>
        <v>5310990</v>
      </c>
      <c r="AJ332" s="123">
        <f>'گام اول '!AK333</f>
        <v>4500000</v>
      </c>
      <c r="AK332" s="123">
        <f>'گام اول '!AL333</f>
        <v>6000000</v>
      </c>
      <c r="AL332" s="123">
        <f>'گام اول '!AM333</f>
        <v>4892117.9999999991</v>
      </c>
      <c r="AM332" s="123">
        <f>'گام اول '!AN333</f>
        <v>5217666.2159999991</v>
      </c>
      <c r="AN332" s="123">
        <f>'گام اول '!AO333</f>
        <v>0</v>
      </c>
      <c r="AO332" s="123">
        <f>'گام اول '!AP333</f>
        <v>2600000</v>
      </c>
      <c r="AP332" s="123">
        <f>'گام اول '!AQ333</f>
        <v>0</v>
      </c>
      <c r="AQ332" s="123">
        <f>'گام اول '!AR333</f>
        <v>0</v>
      </c>
      <c r="AR332" s="123">
        <f>'گام اول '!AS333</f>
        <v>0</v>
      </c>
      <c r="AS332" s="375">
        <f>'گام اول '!AT333</f>
        <v>0</v>
      </c>
      <c r="AT332" s="368">
        <f t="shared" si="243"/>
        <v>77823158.216000006</v>
      </c>
      <c r="AU332" s="173">
        <f>'گام اول '!AV333</f>
        <v>54336316.440880008</v>
      </c>
      <c r="AV332" s="141">
        <f>'گام اول '!AW333</f>
        <v>72512168.215999991</v>
      </c>
      <c r="AW332" s="142">
        <f t="shared" si="244"/>
        <v>5075851.7751199994</v>
      </c>
      <c r="AX332" s="75">
        <f t="shared" si="245"/>
        <v>1433631.644088001</v>
      </c>
      <c r="AY332" s="142">
        <f>'گام اول '!AZ333</f>
        <v>0</v>
      </c>
      <c r="AZ332" s="142">
        <f>'گام اول '!BA333</f>
        <v>0</v>
      </c>
      <c r="BA332" s="142">
        <f>'گام اول '!BB333</f>
        <v>0</v>
      </c>
      <c r="BB332" s="142">
        <f>'گام اول '!BC333</f>
        <v>0</v>
      </c>
      <c r="BC332" s="142">
        <f>'گام اول '!BD333</f>
        <v>0</v>
      </c>
      <c r="BD332" s="142">
        <f>'گام اول '!BE333</f>
        <v>0</v>
      </c>
      <c r="BE332" s="142">
        <f>'گام اول '!BF333</f>
        <v>0</v>
      </c>
      <c r="BF332" s="143">
        <f t="shared" si="246"/>
        <v>6509483.4192080004</v>
      </c>
      <c r="BG332" s="140">
        <f t="shared" si="247"/>
        <v>71313674</v>
      </c>
      <c r="BH332" s="144">
        <f t="shared" si="248"/>
        <v>77823158.216000006</v>
      </c>
      <c r="BI332" s="127">
        <f t="shared" si="241"/>
        <v>4659160</v>
      </c>
      <c r="BJ332" s="145">
        <f t="shared" si="249"/>
        <v>2329580</v>
      </c>
      <c r="BK332" s="145">
        <f t="shared" si="250"/>
        <v>698874</v>
      </c>
      <c r="BL332" s="146">
        <f t="shared" si="251"/>
        <v>1120000</v>
      </c>
      <c r="BM332" s="379">
        <v>0</v>
      </c>
      <c r="BN332" s="147">
        <f t="shared" si="252"/>
        <v>86630772.216000006</v>
      </c>
      <c r="BO332" s="148">
        <f t="shared" si="253"/>
        <v>72512168.215999991</v>
      </c>
      <c r="BP332" s="149">
        <f t="shared" si="254"/>
        <v>16677798.689679999</v>
      </c>
      <c r="BQ332" s="150">
        <f t="shared" si="255"/>
        <v>103308570.90568</v>
      </c>
      <c r="BR332" s="151">
        <f t="shared" si="256"/>
        <v>100800</v>
      </c>
      <c r="BS332" s="147">
        <f t="shared" si="257"/>
        <v>103409370.90568</v>
      </c>
      <c r="BT332" s="135">
        <v>0</v>
      </c>
      <c r="BU332" s="148">
        <f t="shared" si="258"/>
        <v>8663077.2216000017</v>
      </c>
      <c r="BV332" s="152">
        <f t="shared" si="259"/>
        <v>4331538.6108000008</v>
      </c>
      <c r="BW332" s="133">
        <f t="shared" si="260"/>
        <v>90414755.073280007</v>
      </c>
      <c r="BX332" s="147">
        <f t="shared" si="261"/>
        <v>7687614</v>
      </c>
      <c r="BY332" s="134">
        <f t="shared" si="262"/>
        <v>82727141.073280007</v>
      </c>
      <c r="CD332" s="388">
        <f>'گام اول '!AU333</f>
        <v>77823158.216000006</v>
      </c>
      <c r="CE332" s="389">
        <f>'گام اول '!AV333</f>
        <v>54336316.440880008</v>
      </c>
      <c r="CF332" s="389">
        <f>'گام اول '!AW333</f>
        <v>72512168.215999991</v>
      </c>
      <c r="CG332" s="389">
        <f>'گام اول '!AX333</f>
        <v>5075851.7751199994</v>
      </c>
      <c r="CH332" s="389">
        <f>'گام اول '!AY333</f>
        <v>1433631.644088001</v>
      </c>
      <c r="CI332" s="389">
        <f>'گام اول '!AZ333</f>
        <v>0</v>
      </c>
      <c r="CJ332" s="389">
        <f>'گام اول '!BA333</f>
        <v>0</v>
      </c>
      <c r="CK332" s="389">
        <f>'گام اول '!BB333</f>
        <v>0</v>
      </c>
      <c r="CL332" s="389">
        <f>'گام اول '!BC333</f>
        <v>0</v>
      </c>
      <c r="CM332" s="389">
        <f>'گام اول '!BD333</f>
        <v>0</v>
      </c>
      <c r="CN332" s="389">
        <f>'گام اول '!BE333</f>
        <v>0</v>
      </c>
      <c r="CO332" s="389">
        <f>'گام اول '!BF333</f>
        <v>0</v>
      </c>
      <c r="CP332" s="389">
        <f>'گام اول '!BG333</f>
        <v>6509483.4192080004</v>
      </c>
      <c r="CQ332" s="389">
        <f>'گام اول '!BH333</f>
        <v>71313674</v>
      </c>
      <c r="CR332" s="389">
        <f t="shared" si="263"/>
        <v>77823158.216000006</v>
      </c>
      <c r="CS332" s="55">
        <f t="shared" si="264"/>
        <v>4659160</v>
      </c>
      <c r="CT332" s="388">
        <f t="shared" si="265"/>
        <v>2329580</v>
      </c>
      <c r="CU332" s="389">
        <f t="shared" si="266"/>
        <v>698874</v>
      </c>
      <c r="CV332" s="389">
        <f t="shared" si="267"/>
        <v>1120000</v>
      </c>
      <c r="CW332" s="55">
        <v>0</v>
      </c>
      <c r="CX332" s="389">
        <f t="shared" si="268"/>
        <v>86630772.216000006</v>
      </c>
      <c r="CY332" s="389">
        <f t="shared" si="269"/>
        <v>72512168.215999991</v>
      </c>
      <c r="CZ332" s="389">
        <f t="shared" si="270"/>
        <v>16677798.689679999</v>
      </c>
      <c r="DA332" s="389">
        <f t="shared" si="271"/>
        <v>103308570.90568</v>
      </c>
      <c r="DB332" s="389">
        <f t="shared" si="272"/>
        <v>100800</v>
      </c>
      <c r="DC332" s="389">
        <f t="shared" si="273"/>
        <v>103409370.90568</v>
      </c>
      <c r="DD332" s="394">
        <v>0</v>
      </c>
      <c r="DE332" s="389">
        <f t="shared" si="274"/>
        <v>8663077.2216000017</v>
      </c>
      <c r="DF332" s="389">
        <f t="shared" si="275"/>
        <v>4331538.6108000008</v>
      </c>
      <c r="DG332" s="389">
        <f t="shared" si="276"/>
        <v>90414755.073280007</v>
      </c>
      <c r="DH332" s="389">
        <f t="shared" si="277"/>
        <v>7687614</v>
      </c>
      <c r="DI332" s="389">
        <f t="shared" si="278"/>
        <v>82727141.073280007</v>
      </c>
      <c r="DJ332" s="389">
        <f t="shared" si="279"/>
        <v>0</v>
      </c>
      <c r="DL332" s="396">
        <f t="shared" si="280"/>
        <v>6638737.5</v>
      </c>
      <c r="DM332" s="396">
        <f t="shared" si="281"/>
        <v>-1979577.5</v>
      </c>
    </row>
    <row r="333" spans="1:117" s="55" customFormat="1" ht="21" x14ac:dyDescent="0.2">
      <c r="A333" s="191">
        <f t="shared" si="242"/>
        <v>2655495</v>
      </c>
      <c r="B333" s="136">
        <f>'گام اول '!B334</f>
        <v>328</v>
      </c>
      <c r="C333" s="136">
        <f>'گام اول '!C334</f>
        <v>92</v>
      </c>
      <c r="D333" s="136">
        <f>'گام اول '!D334</f>
        <v>13289</v>
      </c>
      <c r="E333" s="136" t="str">
        <f>'گام اول '!E334</f>
        <v>قاسم</v>
      </c>
      <c r="F333" s="136" t="str">
        <f>'گام اول '!F334</f>
        <v>درزی نیا</v>
      </c>
      <c r="G333" s="136" t="str">
        <f>'گام اول '!G334</f>
        <v>نگهبان</v>
      </c>
      <c r="H333" s="136" t="str">
        <f>'گام اول '!H334</f>
        <v>تهران</v>
      </c>
      <c r="I333" s="136" t="str">
        <f>'گام اول '!I334</f>
        <v>366-700-3671810-1</v>
      </c>
      <c r="J333" s="136" t="str">
        <f>'گام اول '!J334</f>
        <v>2062049625</v>
      </c>
      <c r="K333" s="136" t="str">
        <f>'گام اول '!K334</f>
        <v>0097300982</v>
      </c>
      <c r="L333" s="136" t="str">
        <f>'گام اول '!L334</f>
        <v>تهران</v>
      </c>
      <c r="M333" s="136" t="str">
        <f>'گام اول '!M334</f>
        <v>نگهبان</v>
      </c>
      <c r="N333" s="120" t="str">
        <f>'گام اول '!N334</f>
        <v>*</v>
      </c>
      <c r="O333" s="119">
        <f>'گام اول '!O334</f>
        <v>0</v>
      </c>
      <c r="P333" s="121">
        <f>'گام اول '!P334</f>
        <v>0</v>
      </c>
      <c r="Q333" s="358">
        <f>'گام اول '!Q334</f>
        <v>30</v>
      </c>
      <c r="R333" s="358">
        <f>'گام اول '!R334</f>
        <v>120</v>
      </c>
      <c r="S333" s="358">
        <f>'گام اول '!S334</f>
        <v>110</v>
      </c>
      <c r="T333" s="358">
        <f>'گام اول '!T334</f>
        <v>29.33</v>
      </c>
      <c r="U333" s="137">
        <f>'گام اول '!U334</f>
        <v>0</v>
      </c>
      <c r="V333" s="120">
        <f>'گام اول '!W334</f>
        <v>0</v>
      </c>
      <c r="W333" s="121">
        <f>'گام اول '!X334</f>
        <v>0</v>
      </c>
      <c r="X333" s="366">
        <f>'گام اول '!Y334</f>
        <v>2</v>
      </c>
      <c r="Y333" s="366">
        <f>'گام اول '!Z334</f>
        <v>0</v>
      </c>
      <c r="Z333" s="138">
        <f>'گام اول '!AA334</f>
        <v>885165</v>
      </c>
      <c r="AA333" s="138">
        <f>'گام اول '!AB334</f>
        <v>46667</v>
      </c>
      <c r="AB333" s="138">
        <f>'گام اول '!AC334</f>
        <v>931832</v>
      </c>
      <c r="AC333" s="138">
        <f>'گام اول '!AD334</f>
        <v>4500000</v>
      </c>
      <c r="AD333" s="138">
        <f>'گام اول '!AE334</f>
        <v>6000000</v>
      </c>
      <c r="AE333" s="139">
        <f>'گام اول '!AF334</f>
        <v>177895.19999999998</v>
      </c>
      <c r="AF333" s="122">
        <f>'گام اول '!AG334</f>
        <v>26554950</v>
      </c>
      <c r="AG333" s="123">
        <f>'گام اول '!AH334</f>
        <v>1400010</v>
      </c>
      <c r="AH333" s="123">
        <f>'گام اول '!AI334</f>
        <v>21347423.999999996</v>
      </c>
      <c r="AI333" s="123">
        <f>'گام اول '!AJ334</f>
        <v>0</v>
      </c>
      <c r="AJ333" s="123">
        <f>'گام اول '!AK334</f>
        <v>4500000</v>
      </c>
      <c r="AK333" s="123">
        <f>'گام اول '!AL334</f>
        <v>6000000</v>
      </c>
      <c r="AL333" s="123">
        <f>'گام اول '!AM334</f>
        <v>4892117.9999999991</v>
      </c>
      <c r="AM333" s="123">
        <f>'گام اول '!AN334</f>
        <v>5217666.2159999991</v>
      </c>
      <c r="AN333" s="123">
        <f>'گام اول '!AO334</f>
        <v>0</v>
      </c>
      <c r="AO333" s="123">
        <f>'گام اول '!AP334</f>
        <v>3000000</v>
      </c>
      <c r="AP333" s="123">
        <f>'گام اول '!AQ334</f>
        <v>0</v>
      </c>
      <c r="AQ333" s="123">
        <f>'گام اول '!AR334</f>
        <v>0</v>
      </c>
      <c r="AR333" s="123">
        <f>'گام اول '!AS334</f>
        <v>0</v>
      </c>
      <c r="AS333" s="375">
        <f>'گام اول '!AT334</f>
        <v>0</v>
      </c>
      <c r="AT333" s="368">
        <f t="shared" si="243"/>
        <v>72912168.216000006</v>
      </c>
      <c r="AU333" s="173">
        <f>'گام اول '!AV334</f>
        <v>54308316.440880008</v>
      </c>
      <c r="AV333" s="141">
        <f>'گام اول '!AW334</f>
        <v>72912168.215999991</v>
      </c>
      <c r="AW333" s="142">
        <f t="shared" si="244"/>
        <v>5103851.7751199994</v>
      </c>
      <c r="AX333" s="75">
        <f t="shared" si="245"/>
        <v>1430831.644088001</v>
      </c>
      <c r="AY333" s="142">
        <f>'گام اول '!AZ334</f>
        <v>0</v>
      </c>
      <c r="AZ333" s="142">
        <f>'گام اول '!BA334</f>
        <v>0</v>
      </c>
      <c r="BA333" s="142">
        <f>'گام اول '!BB334</f>
        <v>0</v>
      </c>
      <c r="BB333" s="142">
        <f>'گام اول '!BC334</f>
        <v>0</v>
      </c>
      <c r="BC333" s="142">
        <f>'گام اول '!BD334</f>
        <v>0</v>
      </c>
      <c r="BD333" s="142">
        <f>'گام اول '!BE334</f>
        <v>0</v>
      </c>
      <c r="BE333" s="142">
        <f>'گام اول '!BF334</f>
        <v>0</v>
      </c>
      <c r="BF333" s="143">
        <f t="shared" si="246"/>
        <v>6534683.4192080004</v>
      </c>
      <c r="BG333" s="140">
        <f t="shared" si="247"/>
        <v>66377484</v>
      </c>
      <c r="BH333" s="144">
        <f t="shared" si="248"/>
        <v>72912168.216000006</v>
      </c>
      <c r="BI333" s="127">
        <f t="shared" si="241"/>
        <v>4659160</v>
      </c>
      <c r="BJ333" s="145">
        <f t="shared" si="249"/>
        <v>2329580</v>
      </c>
      <c r="BK333" s="145">
        <f t="shared" si="250"/>
        <v>698874</v>
      </c>
      <c r="BL333" s="146">
        <f t="shared" si="251"/>
        <v>1120000</v>
      </c>
      <c r="BM333" s="379">
        <v>0</v>
      </c>
      <c r="BN333" s="147">
        <f t="shared" si="252"/>
        <v>81719782.216000006</v>
      </c>
      <c r="BO333" s="148">
        <f t="shared" si="253"/>
        <v>72912168.215999991</v>
      </c>
      <c r="BP333" s="149">
        <f t="shared" si="254"/>
        <v>16769798.689679999</v>
      </c>
      <c r="BQ333" s="150">
        <f t="shared" si="255"/>
        <v>98489580.905680001</v>
      </c>
      <c r="BR333" s="151">
        <f t="shared" si="256"/>
        <v>100800</v>
      </c>
      <c r="BS333" s="147">
        <f t="shared" si="257"/>
        <v>98590380.905680001</v>
      </c>
      <c r="BT333" s="135">
        <v>0</v>
      </c>
      <c r="BU333" s="148">
        <f t="shared" si="258"/>
        <v>8171978.2216000007</v>
      </c>
      <c r="BV333" s="152">
        <f t="shared" si="259"/>
        <v>4085989.1108000004</v>
      </c>
      <c r="BW333" s="133">
        <f t="shared" si="260"/>
        <v>86332413.573280007</v>
      </c>
      <c r="BX333" s="147">
        <f t="shared" si="261"/>
        <v>7687614</v>
      </c>
      <c r="BY333" s="134">
        <f t="shared" si="262"/>
        <v>78644799.573280007</v>
      </c>
      <c r="CD333" s="388">
        <f>'گام اول '!AU334</f>
        <v>72912168.216000006</v>
      </c>
      <c r="CE333" s="389">
        <f>'گام اول '!AV334</f>
        <v>54308316.440880008</v>
      </c>
      <c r="CF333" s="389">
        <f>'گام اول '!AW334</f>
        <v>72912168.215999991</v>
      </c>
      <c r="CG333" s="389">
        <f>'گام اول '!AX334</f>
        <v>5103851.7751199994</v>
      </c>
      <c r="CH333" s="389">
        <f>'گام اول '!AY334</f>
        <v>1430831.644088001</v>
      </c>
      <c r="CI333" s="389">
        <f>'گام اول '!AZ334</f>
        <v>0</v>
      </c>
      <c r="CJ333" s="389">
        <f>'گام اول '!BA334</f>
        <v>0</v>
      </c>
      <c r="CK333" s="389">
        <f>'گام اول '!BB334</f>
        <v>0</v>
      </c>
      <c r="CL333" s="389">
        <f>'گام اول '!BC334</f>
        <v>0</v>
      </c>
      <c r="CM333" s="389">
        <f>'گام اول '!BD334</f>
        <v>0</v>
      </c>
      <c r="CN333" s="389">
        <f>'گام اول '!BE334</f>
        <v>0</v>
      </c>
      <c r="CO333" s="389">
        <f>'گام اول '!BF334</f>
        <v>0</v>
      </c>
      <c r="CP333" s="389">
        <f>'گام اول '!BG334</f>
        <v>6534683.4192080004</v>
      </c>
      <c r="CQ333" s="389">
        <f>'گام اول '!BH334</f>
        <v>66377484</v>
      </c>
      <c r="CR333" s="389">
        <f t="shared" si="263"/>
        <v>72912168.216000006</v>
      </c>
      <c r="CS333" s="55">
        <f t="shared" si="264"/>
        <v>4659160</v>
      </c>
      <c r="CT333" s="388">
        <f t="shared" si="265"/>
        <v>2329580</v>
      </c>
      <c r="CU333" s="389">
        <f t="shared" si="266"/>
        <v>698874</v>
      </c>
      <c r="CV333" s="389">
        <f t="shared" si="267"/>
        <v>1120000</v>
      </c>
      <c r="CW333" s="55">
        <v>0</v>
      </c>
      <c r="CX333" s="389">
        <f t="shared" si="268"/>
        <v>81719782.216000006</v>
      </c>
      <c r="CY333" s="389">
        <f t="shared" si="269"/>
        <v>72912168.215999991</v>
      </c>
      <c r="CZ333" s="389">
        <f t="shared" si="270"/>
        <v>16769798.689679999</v>
      </c>
      <c r="DA333" s="389">
        <f t="shared" si="271"/>
        <v>98489580.905680001</v>
      </c>
      <c r="DB333" s="389">
        <f t="shared" si="272"/>
        <v>100800</v>
      </c>
      <c r="DC333" s="389">
        <f t="shared" si="273"/>
        <v>98590380.905680001</v>
      </c>
      <c r="DD333" s="394">
        <v>0</v>
      </c>
      <c r="DE333" s="389">
        <f t="shared" si="274"/>
        <v>8171978.2216000007</v>
      </c>
      <c r="DF333" s="389">
        <f t="shared" si="275"/>
        <v>4085989.1108000004</v>
      </c>
      <c r="DG333" s="389">
        <f t="shared" si="276"/>
        <v>86332413.573280007</v>
      </c>
      <c r="DH333" s="389">
        <f t="shared" si="277"/>
        <v>7687614</v>
      </c>
      <c r="DI333" s="389">
        <f t="shared" si="278"/>
        <v>78644799.573280007</v>
      </c>
      <c r="DJ333" s="389">
        <f t="shared" si="279"/>
        <v>0</v>
      </c>
      <c r="DL333" s="396">
        <f t="shared" si="280"/>
        <v>6638737.5</v>
      </c>
      <c r="DM333" s="396">
        <f t="shared" si="281"/>
        <v>-1979577.5</v>
      </c>
    </row>
    <row r="334" spans="1:117" s="55" customFormat="1" ht="21" x14ac:dyDescent="0.2">
      <c r="A334" s="191">
        <f t="shared" si="242"/>
        <v>2655495</v>
      </c>
      <c r="B334" s="136">
        <f>'گام اول '!B335</f>
        <v>329</v>
      </c>
      <c r="C334" s="136">
        <f>'گام اول '!C335</f>
        <v>93</v>
      </c>
      <c r="D334" s="136">
        <f>'گام اول '!D335</f>
        <v>13267</v>
      </c>
      <c r="E334" s="136" t="str">
        <f>'گام اول '!E335</f>
        <v xml:space="preserve">مهدی </v>
      </c>
      <c r="F334" s="136" t="str">
        <f>'گام اول '!F335</f>
        <v>وقاری</v>
      </c>
      <c r="G334" s="136" t="str">
        <f>'گام اول '!G335</f>
        <v>نگهبان</v>
      </c>
      <c r="H334" s="136" t="str">
        <f>'گام اول '!H335</f>
        <v>تهران</v>
      </c>
      <c r="I334" s="136" t="str">
        <f>'گام اول '!I335</f>
        <v>401-813-2867578-1</v>
      </c>
      <c r="J334" s="136" t="str">
        <f>'گام اول '!J335</f>
        <v>0068002165</v>
      </c>
      <c r="K334" s="136" t="str">
        <f>'گام اول '!K335</f>
        <v>0010452415</v>
      </c>
      <c r="L334" s="136" t="str">
        <f>'گام اول '!L335</f>
        <v>تهران</v>
      </c>
      <c r="M334" s="136" t="str">
        <f>'گام اول '!M335</f>
        <v>نگهبان</v>
      </c>
      <c r="N334" s="120" t="str">
        <f>'گام اول '!N335</f>
        <v>*</v>
      </c>
      <c r="O334" s="119">
        <f>'گام اول '!O335</f>
        <v>0</v>
      </c>
      <c r="P334" s="121">
        <f>'گام اول '!P335</f>
        <v>0</v>
      </c>
      <c r="Q334" s="358">
        <f>'گام اول '!Q335</f>
        <v>30</v>
      </c>
      <c r="R334" s="358">
        <f>'گام اول '!R335</f>
        <v>120</v>
      </c>
      <c r="S334" s="358">
        <f>'گام اول '!S335</f>
        <v>110</v>
      </c>
      <c r="T334" s="358">
        <f>'گام اول '!T335</f>
        <v>29.33</v>
      </c>
      <c r="U334" s="137">
        <f>'گام اول '!U335</f>
        <v>0</v>
      </c>
      <c r="V334" s="120">
        <f>'گام اول '!W335</f>
        <v>0</v>
      </c>
      <c r="W334" s="121">
        <f>'گام اول '!X335</f>
        <v>0</v>
      </c>
      <c r="X334" s="366">
        <f>'گام اول '!Y335</f>
        <v>0</v>
      </c>
      <c r="Y334" s="366">
        <f>'گام اول '!Z335</f>
        <v>0</v>
      </c>
      <c r="Z334" s="138">
        <f>'گام اول '!AA335</f>
        <v>885165</v>
      </c>
      <c r="AA334" s="138">
        <f>'گام اول '!AB335</f>
        <v>46667</v>
      </c>
      <c r="AB334" s="138">
        <f>'گام اول '!AC335</f>
        <v>931832</v>
      </c>
      <c r="AC334" s="138">
        <f>'گام اول '!AD335</f>
        <v>4500000</v>
      </c>
      <c r="AD334" s="138">
        <f>'گام اول '!AE335</f>
        <v>6000000</v>
      </c>
      <c r="AE334" s="139">
        <f>'گام اول '!AF335</f>
        <v>177895.19999999998</v>
      </c>
      <c r="AF334" s="122">
        <f>'گام اول '!AG335</f>
        <v>26554950</v>
      </c>
      <c r="AG334" s="123">
        <f>'گام اول '!AH335</f>
        <v>1400010</v>
      </c>
      <c r="AH334" s="123">
        <f>'گام اول '!AI335</f>
        <v>21347423.999999996</v>
      </c>
      <c r="AI334" s="123">
        <f>'گام اول '!AJ335</f>
        <v>0</v>
      </c>
      <c r="AJ334" s="123">
        <f>'گام اول '!AK335</f>
        <v>4500000</v>
      </c>
      <c r="AK334" s="123">
        <f>'گام اول '!AL335</f>
        <v>6000000</v>
      </c>
      <c r="AL334" s="123">
        <f>'گام اول '!AM335</f>
        <v>4892117.9999999991</v>
      </c>
      <c r="AM334" s="123">
        <f>'گام اول '!AN335</f>
        <v>5217666.2159999991</v>
      </c>
      <c r="AN334" s="123">
        <f>'گام اول '!AO335</f>
        <v>0</v>
      </c>
      <c r="AO334" s="123">
        <f>'گام اول '!AP335</f>
        <v>5000000</v>
      </c>
      <c r="AP334" s="123">
        <f>'گام اول '!AQ335</f>
        <v>0</v>
      </c>
      <c r="AQ334" s="123">
        <f>'گام اول '!AR335</f>
        <v>0</v>
      </c>
      <c r="AR334" s="123">
        <f>'گام اول '!AS335</f>
        <v>0</v>
      </c>
      <c r="AS334" s="375">
        <f>'گام اول '!AT335</f>
        <v>0</v>
      </c>
      <c r="AT334" s="368">
        <f t="shared" si="243"/>
        <v>74912168.216000006</v>
      </c>
      <c r="AU334" s="173">
        <f>'گام اول '!AV335</f>
        <v>54168316.440880008</v>
      </c>
      <c r="AV334" s="141">
        <f>'گام اول '!AW335</f>
        <v>74912168.215999991</v>
      </c>
      <c r="AW334" s="142">
        <f t="shared" si="244"/>
        <v>5243851.7751199994</v>
      </c>
      <c r="AX334" s="75">
        <f t="shared" si="245"/>
        <v>1416831.644088001</v>
      </c>
      <c r="AY334" s="142">
        <f>'گام اول '!AZ335</f>
        <v>0</v>
      </c>
      <c r="AZ334" s="142">
        <f>'گام اول '!BA335</f>
        <v>0</v>
      </c>
      <c r="BA334" s="142">
        <f>'گام اول '!BB335</f>
        <v>0</v>
      </c>
      <c r="BB334" s="142">
        <f>'گام اول '!BC335</f>
        <v>0</v>
      </c>
      <c r="BC334" s="142">
        <f>'گام اول '!BD335</f>
        <v>0</v>
      </c>
      <c r="BD334" s="142">
        <f>'گام اول '!BE335</f>
        <v>0</v>
      </c>
      <c r="BE334" s="142">
        <f>'گام اول '!BF335</f>
        <v>0</v>
      </c>
      <c r="BF334" s="143">
        <f t="shared" si="246"/>
        <v>6660683.4192080004</v>
      </c>
      <c r="BG334" s="140">
        <f t="shared" si="247"/>
        <v>68251484</v>
      </c>
      <c r="BH334" s="144">
        <f t="shared" si="248"/>
        <v>74912168.216000006</v>
      </c>
      <c r="BI334" s="127">
        <f t="shared" si="241"/>
        <v>4659160</v>
      </c>
      <c r="BJ334" s="145">
        <f t="shared" si="249"/>
        <v>2329580</v>
      </c>
      <c r="BK334" s="145">
        <f t="shared" si="250"/>
        <v>698874</v>
      </c>
      <c r="BL334" s="146">
        <f t="shared" si="251"/>
        <v>1120000</v>
      </c>
      <c r="BM334" s="379">
        <v>0</v>
      </c>
      <c r="BN334" s="147">
        <f t="shared" si="252"/>
        <v>83719782.216000006</v>
      </c>
      <c r="BO334" s="148">
        <f t="shared" si="253"/>
        <v>74912168.215999991</v>
      </c>
      <c r="BP334" s="149">
        <f t="shared" si="254"/>
        <v>17229798.689679999</v>
      </c>
      <c r="BQ334" s="150">
        <f t="shared" si="255"/>
        <v>100949580.90568</v>
      </c>
      <c r="BR334" s="151">
        <f t="shared" si="256"/>
        <v>100800</v>
      </c>
      <c r="BS334" s="147">
        <f t="shared" si="257"/>
        <v>101050380.90568</v>
      </c>
      <c r="BT334" s="135">
        <v>0</v>
      </c>
      <c r="BU334" s="148">
        <f t="shared" si="258"/>
        <v>8371978.2216000007</v>
      </c>
      <c r="BV334" s="152">
        <f t="shared" si="259"/>
        <v>4185989.1108000004</v>
      </c>
      <c r="BW334" s="133">
        <f t="shared" si="260"/>
        <v>88492413.573280007</v>
      </c>
      <c r="BX334" s="147">
        <f t="shared" si="261"/>
        <v>7687614</v>
      </c>
      <c r="BY334" s="134">
        <f t="shared" si="262"/>
        <v>80804799.573280007</v>
      </c>
      <c r="CD334" s="388">
        <f>'گام اول '!AU335</f>
        <v>74912168.216000006</v>
      </c>
      <c r="CE334" s="389">
        <f>'گام اول '!AV335</f>
        <v>54168316.440880008</v>
      </c>
      <c r="CF334" s="389">
        <f>'گام اول '!AW335</f>
        <v>74912168.215999991</v>
      </c>
      <c r="CG334" s="389">
        <f>'گام اول '!AX335</f>
        <v>5243851.7751199994</v>
      </c>
      <c r="CH334" s="389">
        <f>'گام اول '!AY335</f>
        <v>1416831.644088001</v>
      </c>
      <c r="CI334" s="389">
        <f>'گام اول '!AZ335</f>
        <v>0</v>
      </c>
      <c r="CJ334" s="389">
        <f>'گام اول '!BA335</f>
        <v>0</v>
      </c>
      <c r="CK334" s="389">
        <f>'گام اول '!BB335</f>
        <v>0</v>
      </c>
      <c r="CL334" s="389">
        <f>'گام اول '!BC335</f>
        <v>0</v>
      </c>
      <c r="CM334" s="389">
        <f>'گام اول '!BD335</f>
        <v>0</v>
      </c>
      <c r="CN334" s="389">
        <f>'گام اول '!BE335</f>
        <v>0</v>
      </c>
      <c r="CO334" s="389">
        <f>'گام اول '!BF335</f>
        <v>0</v>
      </c>
      <c r="CP334" s="389">
        <f>'گام اول '!BG335</f>
        <v>6660683.4192080004</v>
      </c>
      <c r="CQ334" s="389">
        <f>'گام اول '!BH335</f>
        <v>68251484</v>
      </c>
      <c r="CR334" s="389">
        <f t="shared" si="263"/>
        <v>74912168.216000006</v>
      </c>
      <c r="CS334" s="55">
        <f t="shared" si="264"/>
        <v>4659160</v>
      </c>
      <c r="CT334" s="388">
        <f t="shared" si="265"/>
        <v>2329580</v>
      </c>
      <c r="CU334" s="389">
        <f t="shared" si="266"/>
        <v>698874</v>
      </c>
      <c r="CV334" s="389">
        <f t="shared" si="267"/>
        <v>1120000</v>
      </c>
      <c r="CW334" s="55">
        <v>0</v>
      </c>
      <c r="CX334" s="389">
        <f t="shared" si="268"/>
        <v>83719782.216000006</v>
      </c>
      <c r="CY334" s="389">
        <f t="shared" si="269"/>
        <v>74912168.215999991</v>
      </c>
      <c r="CZ334" s="389">
        <f t="shared" si="270"/>
        <v>17229798.689679999</v>
      </c>
      <c r="DA334" s="389">
        <f t="shared" si="271"/>
        <v>100949580.90568</v>
      </c>
      <c r="DB334" s="389">
        <f t="shared" si="272"/>
        <v>100800</v>
      </c>
      <c r="DC334" s="389">
        <f t="shared" si="273"/>
        <v>101050380.90568</v>
      </c>
      <c r="DD334" s="394">
        <v>0</v>
      </c>
      <c r="DE334" s="389">
        <f t="shared" si="274"/>
        <v>8371978.2216000007</v>
      </c>
      <c r="DF334" s="389">
        <f t="shared" si="275"/>
        <v>4185989.1108000004</v>
      </c>
      <c r="DG334" s="389">
        <f t="shared" si="276"/>
        <v>88492413.573280007</v>
      </c>
      <c r="DH334" s="389">
        <f t="shared" si="277"/>
        <v>7687614</v>
      </c>
      <c r="DI334" s="389">
        <f t="shared" si="278"/>
        <v>80804799.573280007</v>
      </c>
      <c r="DJ334" s="389">
        <f t="shared" si="279"/>
        <v>0</v>
      </c>
      <c r="DL334" s="396">
        <f t="shared" si="280"/>
        <v>6638737.5</v>
      </c>
      <c r="DM334" s="396">
        <f t="shared" si="281"/>
        <v>-1979577.5</v>
      </c>
    </row>
    <row r="335" spans="1:117" s="55" customFormat="1" ht="21" x14ac:dyDescent="0.2">
      <c r="A335" s="191">
        <f t="shared" si="242"/>
        <v>2655495</v>
      </c>
      <c r="B335" s="136">
        <f>'گام اول '!B336</f>
        <v>330</v>
      </c>
      <c r="C335" s="136">
        <f>'گام اول '!C336</f>
        <v>94</v>
      </c>
      <c r="D335" s="136">
        <f>'گام اول '!D336</f>
        <v>13291</v>
      </c>
      <c r="E335" s="136" t="str">
        <f>'گام اول '!E336</f>
        <v>احمد</v>
      </c>
      <c r="F335" s="136" t="str">
        <f>'گام اول '!F336</f>
        <v>آقاصفی</v>
      </c>
      <c r="G335" s="136" t="str">
        <f>'گام اول '!G336</f>
        <v>نگهبان</v>
      </c>
      <c r="H335" s="136" t="str">
        <f>'گام اول '!H336</f>
        <v>تهران</v>
      </c>
      <c r="I335" s="136" t="str">
        <f>'گام اول '!I336</f>
        <v>368-700-3730377-1</v>
      </c>
      <c r="J335" s="136" t="str">
        <f>'گام اول '!J336</f>
        <v>0070401659</v>
      </c>
      <c r="K335" s="136" t="str">
        <f>'گام اول '!K336</f>
        <v>0012761208</v>
      </c>
      <c r="L335" s="136" t="str">
        <f>'گام اول '!L336</f>
        <v>تهران</v>
      </c>
      <c r="M335" s="136" t="str">
        <f>'گام اول '!M336</f>
        <v>نگهبان</v>
      </c>
      <c r="N335" s="120" t="str">
        <f>'گام اول '!N336</f>
        <v>*</v>
      </c>
      <c r="O335" s="119">
        <f>'گام اول '!O336</f>
        <v>0</v>
      </c>
      <c r="P335" s="121">
        <f>'گام اول '!P336</f>
        <v>0</v>
      </c>
      <c r="Q335" s="358">
        <f>'گام اول '!Q336</f>
        <v>30</v>
      </c>
      <c r="R335" s="358">
        <f>'گام اول '!R336</f>
        <v>120</v>
      </c>
      <c r="S335" s="358">
        <f>'گام اول '!S336</f>
        <v>110</v>
      </c>
      <c r="T335" s="358">
        <f>'گام اول '!T336</f>
        <v>29.33</v>
      </c>
      <c r="U335" s="137">
        <f>'گام اول '!U336</f>
        <v>0</v>
      </c>
      <c r="V335" s="120">
        <f>'گام اول '!W336</f>
        <v>0</v>
      </c>
      <c r="W335" s="121">
        <f>'گام اول '!X336</f>
        <v>0</v>
      </c>
      <c r="X335" s="366">
        <f>'گام اول '!Y336</f>
        <v>2</v>
      </c>
      <c r="Y335" s="366">
        <f>'گام اول '!Z336</f>
        <v>2</v>
      </c>
      <c r="Z335" s="138">
        <f>'گام اول '!AA336</f>
        <v>885165</v>
      </c>
      <c r="AA335" s="138">
        <f>'گام اول '!AB336</f>
        <v>46667</v>
      </c>
      <c r="AB335" s="138">
        <f>'گام اول '!AC336</f>
        <v>931832</v>
      </c>
      <c r="AC335" s="138">
        <f>'گام اول '!AD336</f>
        <v>4500000</v>
      </c>
      <c r="AD335" s="138">
        <f>'گام اول '!AE336</f>
        <v>6000000</v>
      </c>
      <c r="AE335" s="139">
        <f>'گام اول '!AF336</f>
        <v>177895.19999999998</v>
      </c>
      <c r="AF335" s="122">
        <f>'گام اول '!AG336</f>
        <v>26554950</v>
      </c>
      <c r="AG335" s="123">
        <f>'گام اول '!AH336</f>
        <v>1400010</v>
      </c>
      <c r="AH335" s="123">
        <f>'گام اول '!AI336</f>
        <v>21347423.999999996</v>
      </c>
      <c r="AI335" s="123">
        <f>'گام اول '!AJ336</f>
        <v>5310990</v>
      </c>
      <c r="AJ335" s="123">
        <f>'گام اول '!AK336</f>
        <v>4500000</v>
      </c>
      <c r="AK335" s="123">
        <f>'گام اول '!AL336</f>
        <v>6000000</v>
      </c>
      <c r="AL335" s="123">
        <f>'گام اول '!AM336</f>
        <v>4892117.9999999991</v>
      </c>
      <c r="AM335" s="123">
        <f>'گام اول '!AN336</f>
        <v>5217666.2159999991</v>
      </c>
      <c r="AN335" s="123">
        <f>'گام اول '!AO336</f>
        <v>0</v>
      </c>
      <c r="AO335" s="123">
        <f>'گام اول '!AP336</f>
        <v>5000000</v>
      </c>
      <c r="AP335" s="123">
        <f>'گام اول '!AQ336</f>
        <v>0</v>
      </c>
      <c r="AQ335" s="123">
        <f>'گام اول '!AR336</f>
        <v>0</v>
      </c>
      <c r="AR335" s="123">
        <f>'گام اول '!AS336</f>
        <v>0</v>
      </c>
      <c r="AS335" s="375">
        <f>'گام اول '!AT336</f>
        <v>0</v>
      </c>
      <c r="AT335" s="368">
        <f t="shared" si="243"/>
        <v>80223158.216000006</v>
      </c>
      <c r="AU335" s="173">
        <f>'گام اول '!AV336</f>
        <v>54168316.440880008</v>
      </c>
      <c r="AV335" s="141">
        <f>'گام اول '!AW336</f>
        <v>74912168.215999991</v>
      </c>
      <c r="AW335" s="142">
        <f t="shared" si="244"/>
        <v>5243851.7751199994</v>
      </c>
      <c r="AX335" s="75">
        <f t="shared" si="245"/>
        <v>1416831.644088001</v>
      </c>
      <c r="AY335" s="142">
        <f>'گام اول '!AZ336</f>
        <v>0</v>
      </c>
      <c r="AZ335" s="142">
        <f>'گام اول '!BA336</f>
        <v>0</v>
      </c>
      <c r="BA335" s="142">
        <f>'گام اول '!BB336</f>
        <v>0</v>
      </c>
      <c r="BB335" s="142">
        <f>'گام اول '!BC336</f>
        <v>0</v>
      </c>
      <c r="BC335" s="142">
        <f>'گام اول '!BD336</f>
        <v>0</v>
      </c>
      <c r="BD335" s="142">
        <f>'گام اول '!BE336</f>
        <v>0</v>
      </c>
      <c r="BE335" s="142">
        <f>'گام اول '!BF336</f>
        <v>0</v>
      </c>
      <c r="BF335" s="143">
        <f t="shared" si="246"/>
        <v>6660683.4192080004</v>
      </c>
      <c r="BG335" s="140">
        <f t="shared" si="247"/>
        <v>73562474</v>
      </c>
      <c r="BH335" s="144">
        <f t="shared" si="248"/>
        <v>80223158.216000006</v>
      </c>
      <c r="BI335" s="127">
        <f t="shared" si="241"/>
        <v>4659160</v>
      </c>
      <c r="BJ335" s="145">
        <f t="shared" si="249"/>
        <v>2329580</v>
      </c>
      <c r="BK335" s="145">
        <f t="shared" si="250"/>
        <v>698874</v>
      </c>
      <c r="BL335" s="146">
        <f t="shared" si="251"/>
        <v>1120000</v>
      </c>
      <c r="BM335" s="379">
        <v>0</v>
      </c>
      <c r="BN335" s="147">
        <f t="shared" si="252"/>
        <v>89030772.216000006</v>
      </c>
      <c r="BO335" s="148">
        <f t="shared" si="253"/>
        <v>74912168.215999991</v>
      </c>
      <c r="BP335" s="149">
        <f t="shared" si="254"/>
        <v>17229798.689679999</v>
      </c>
      <c r="BQ335" s="150">
        <f t="shared" si="255"/>
        <v>106260570.90568</v>
      </c>
      <c r="BR335" s="151">
        <f t="shared" si="256"/>
        <v>100800</v>
      </c>
      <c r="BS335" s="147">
        <f t="shared" si="257"/>
        <v>106361370.90568</v>
      </c>
      <c r="BT335" s="135">
        <v>0</v>
      </c>
      <c r="BU335" s="148">
        <f t="shared" si="258"/>
        <v>8903077.2216000017</v>
      </c>
      <c r="BV335" s="152">
        <f t="shared" si="259"/>
        <v>4451538.6108000008</v>
      </c>
      <c r="BW335" s="133">
        <f t="shared" si="260"/>
        <v>93006755.073280007</v>
      </c>
      <c r="BX335" s="147">
        <f t="shared" si="261"/>
        <v>7687614</v>
      </c>
      <c r="BY335" s="134">
        <f t="shared" si="262"/>
        <v>85319141.073280007</v>
      </c>
      <c r="CD335" s="388">
        <f>'گام اول '!AU336</f>
        <v>80223158.216000006</v>
      </c>
      <c r="CE335" s="389">
        <f>'گام اول '!AV336</f>
        <v>54168316.440880008</v>
      </c>
      <c r="CF335" s="389">
        <f>'گام اول '!AW336</f>
        <v>74912168.215999991</v>
      </c>
      <c r="CG335" s="389">
        <f>'گام اول '!AX336</f>
        <v>5243851.7751199994</v>
      </c>
      <c r="CH335" s="389">
        <f>'گام اول '!AY336</f>
        <v>1416831.644088001</v>
      </c>
      <c r="CI335" s="389">
        <f>'گام اول '!AZ336</f>
        <v>0</v>
      </c>
      <c r="CJ335" s="389">
        <f>'گام اول '!BA336</f>
        <v>0</v>
      </c>
      <c r="CK335" s="389">
        <f>'گام اول '!BB336</f>
        <v>0</v>
      </c>
      <c r="CL335" s="389">
        <f>'گام اول '!BC336</f>
        <v>0</v>
      </c>
      <c r="CM335" s="389">
        <f>'گام اول '!BD336</f>
        <v>0</v>
      </c>
      <c r="CN335" s="389">
        <f>'گام اول '!BE336</f>
        <v>0</v>
      </c>
      <c r="CO335" s="389">
        <f>'گام اول '!BF336</f>
        <v>0</v>
      </c>
      <c r="CP335" s="389">
        <f>'گام اول '!BG336</f>
        <v>6660683.4192080004</v>
      </c>
      <c r="CQ335" s="389">
        <f>'گام اول '!BH336</f>
        <v>73562474</v>
      </c>
      <c r="CR335" s="389">
        <f t="shared" si="263"/>
        <v>80223158.216000006</v>
      </c>
      <c r="CS335" s="55">
        <f t="shared" si="264"/>
        <v>4659160</v>
      </c>
      <c r="CT335" s="388">
        <f t="shared" si="265"/>
        <v>2329580</v>
      </c>
      <c r="CU335" s="389">
        <f t="shared" si="266"/>
        <v>698874</v>
      </c>
      <c r="CV335" s="389">
        <f t="shared" si="267"/>
        <v>1120000</v>
      </c>
      <c r="CW335" s="55">
        <v>0</v>
      </c>
      <c r="CX335" s="389">
        <f t="shared" si="268"/>
        <v>89030772.216000006</v>
      </c>
      <c r="CY335" s="389">
        <f t="shared" si="269"/>
        <v>74912168.215999991</v>
      </c>
      <c r="CZ335" s="389">
        <f t="shared" si="270"/>
        <v>17229798.689679999</v>
      </c>
      <c r="DA335" s="389">
        <f t="shared" si="271"/>
        <v>106260570.90568</v>
      </c>
      <c r="DB335" s="389">
        <f t="shared" si="272"/>
        <v>100800</v>
      </c>
      <c r="DC335" s="389">
        <f t="shared" si="273"/>
        <v>106361370.90568</v>
      </c>
      <c r="DD335" s="394">
        <v>0</v>
      </c>
      <c r="DE335" s="389">
        <f t="shared" si="274"/>
        <v>8903077.2216000017</v>
      </c>
      <c r="DF335" s="389">
        <f t="shared" si="275"/>
        <v>4451538.6108000008</v>
      </c>
      <c r="DG335" s="389">
        <f t="shared" si="276"/>
        <v>93006755.073280007</v>
      </c>
      <c r="DH335" s="389">
        <f t="shared" si="277"/>
        <v>7687614</v>
      </c>
      <c r="DI335" s="389">
        <f t="shared" si="278"/>
        <v>85319141.073280007</v>
      </c>
      <c r="DJ335" s="389">
        <f t="shared" si="279"/>
        <v>0</v>
      </c>
      <c r="DL335" s="396">
        <f t="shared" si="280"/>
        <v>6638737.5</v>
      </c>
      <c r="DM335" s="396">
        <f t="shared" si="281"/>
        <v>-1979577.5</v>
      </c>
    </row>
    <row r="336" spans="1:117" s="55" customFormat="1" ht="21" x14ac:dyDescent="0.2">
      <c r="A336" s="191">
        <f t="shared" si="242"/>
        <v>2655495</v>
      </c>
      <c r="B336" s="136">
        <f>'گام اول '!B337</f>
        <v>331</v>
      </c>
      <c r="C336" s="136">
        <f>'گام اول '!C337</f>
        <v>95</v>
      </c>
      <c r="D336" s="136">
        <f>'گام اول '!D337</f>
        <v>13350</v>
      </c>
      <c r="E336" s="136" t="str">
        <f>'گام اول '!E337</f>
        <v xml:space="preserve">شاهرخ </v>
      </c>
      <c r="F336" s="136" t="str">
        <f>'گام اول '!F337</f>
        <v>صمد زاده نظری</v>
      </c>
      <c r="G336" s="136" t="str">
        <f>'گام اول '!G337</f>
        <v>نگهبان</v>
      </c>
      <c r="H336" s="136" t="str">
        <f>'گام اول '!H337</f>
        <v>تهران</v>
      </c>
      <c r="I336" s="136" t="str">
        <f>'گام اول '!I337</f>
        <v>129-12-1581804-1</v>
      </c>
      <c r="J336" s="136" t="str">
        <f>'گام اول '!J337</f>
        <v>1461313503</v>
      </c>
      <c r="K336" s="136" t="str">
        <f>'گام اول '!K337</f>
        <v>0012122046</v>
      </c>
      <c r="L336" s="136" t="str">
        <f>'گام اول '!L337</f>
        <v>تهران</v>
      </c>
      <c r="M336" s="136" t="str">
        <f>'گام اول '!M337</f>
        <v>نگهبان</v>
      </c>
      <c r="N336" s="120" t="str">
        <f>'گام اول '!N337</f>
        <v>*</v>
      </c>
      <c r="O336" s="119">
        <f>'گام اول '!O337</f>
        <v>0</v>
      </c>
      <c r="P336" s="121">
        <f>'گام اول '!P337</f>
        <v>0</v>
      </c>
      <c r="Q336" s="358">
        <f>'گام اول '!Q337</f>
        <v>30</v>
      </c>
      <c r="R336" s="358">
        <f>'گام اول '!R337</f>
        <v>120</v>
      </c>
      <c r="S336" s="358">
        <f>'گام اول '!S337</f>
        <v>110</v>
      </c>
      <c r="T336" s="358">
        <f>'گام اول '!T337</f>
        <v>29.33</v>
      </c>
      <c r="U336" s="137">
        <f>'گام اول '!U337</f>
        <v>0</v>
      </c>
      <c r="V336" s="120">
        <f>'گام اول '!W337</f>
        <v>0</v>
      </c>
      <c r="W336" s="121">
        <f>'گام اول '!X337</f>
        <v>0</v>
      </c>
      <c r="X336" s="366">
        <f>'گام اول '!Y337</f>
        <v>1</v>
      </c>
      <c r="Y336" s="366">
        <f>'گام اول '!Z337</f>
        <v>0</v>
      </c>
      <c r="Z336" s="138">
        <f>'گام اول '!AA337</f>
        <v>885165</v>
      </c>
      <c r="AA336" s="138">
        <f>'گام اول '!AB337</f>
        <v>46667</v>
      </c>
      <c r="AB336" s="138">
        <f>'گام اول '!AC337</f>
        <v>931832</v>
      </c>
      <c r="AC336" s="138">
        <f>'گام اول '!AD337</f>
        <v>4500000</v>
      </c>
      <c r="AD336" s="138">
        <f>'گام اول '!AE337</f>
        <v>6000000</v>
      </c>
      <c r="AE336" s="139">
        <f>'گام اول '!AF337</f>
        <v>177895.19999999998</v>
      </c>
      <c r="AF336" s="122">
        <f>'گام اول '!AG337</f>
        <v>26554950</v>
      </c>
      <c r="AG336" s="123">
        <f>'گام اول '!AH337</f>
        <v>1400010</v>
      </c>
      <c r="AH336" s="123">
        <f>'گام اول '!AI337</f>
        <v>21347423.999999996</v>
      </c>
      <c r="AI336" s="123">
        <f>'گام اول '!AJ337</f>
        <v>0</v>
      </c>
      <c r="AJ336" s="123">
        <f>'گام اول '!AK337</f>
        <v>4500000</v>
      </c>
      <c r="AK336" s="123">
        <f>'گام اول '!AL337</f>
        <v>6000000</v>
      </c>
      <c r="AL336" s="123">
        <f>'گام اول '!AM337</f>
        <v>4892117.9999999991</v>
      </c>
      <c r="AM336" s="123">
        <f>'گام اول '!AN337</f>
        <v>5217666.2159999991</v>
      </c>
      <c r="AN336" s="123">
        <f>'گام اول '!AO337</f>
        <v>0</v>
      </c>
      <c r="AO336" s="123">
        <f>'گام اول '!AP337</f>
        <v>3000000</v>
      </c>
      <c r="AP336" s="123">
        <f>'گام اول '!AQ337</f>
        <v>0</v>
      </c>
      <c r="AQ336" s="123">
        <f>'گام اول '!AR337</f>
        <v>0</v>
      </c>
      <c r="AR336" s="123">
        <f>'گام اول '!AS337</f>
        <v>0</v>
      </c>
      <c r="AS336" s="375">
        <f>'گام اول '!AT337</f>
        <v>0</v>
      </c>
      <c r="AT336" s="368">
        <f t="shared" si="243"/>
        <v>72912168.216000006</v>
      </c>
      <c r="AU336" s="173">
        <f>'گام اول '!AV337</f>
        <v>54308316.440880008</v>
      </c>
      <c r="AV336" s="141">
        <f>'گام اول '!AW337</f>
        <v>72912168.215999991</v>
      </c>
      <c r="AW336" s="142">
        <f t="shared" si="244"/>
        <v>5103851.7751199994</v>
      </c>
      <c r="AX336" s="75">
        <f t="shared" si="245"/>
        <v>1430831.644088001</v>
      </c>
      <c r="AY336" s="142">
        <f>'گام اول '!AZ337</f>
        <v>0</v>
      </c>
      <c r="AZ336" s="142">
        <f>'گام اول '!BA337</f>
        <v>0</v>
      </c>
      <c r="BA336" s="142">
        <f>'گام اول '!BB337</f>
        <v>0</v>
      </c>
      <c r="BB336" s="142">
        <f>'گام اول '!BC337</f>
        <v>0</v>
      </c>
      <c r="BC336" s="142">
        <f>'گام اول '!BD337</f>
        <v>0</v>
      </c>
      <c r="BD336" s="142">
        <f>'گام اول '!BE337</f>
        <v>0</v>
      </c>
      <c r="BE336" s="142">
        <f>'گام اول '!BF337</f>
        <v>0</v>
      </c>
      <c r="BF336" s="143">
        <f t="shared" si="246"/>
        <v>6534683.4192080004</v>
      </c>
      <c r="BG336" s="140">
        <f t="shared" si="247"/>
        <v>66377484</v>
      </c>
      <c r="BH336" s="144">
        <f t="shared" si="248"/>
        <v>72912168.216000006</v>
      </c>
      <c r="BI336" s="127">
        <f t="shared" si="241"/>
        <v>4659160</v>
      </c>
      <c r="BJ336" s="145">
        <f t="shared" si="249"/>
        <v>2329580</v>
      </c>
      <c r="BK336" s="145">
        <f t="shared" si="250"/>
        <v>698874</v>
      </c>
      <c r="BL336" s="146">
        <f t="shared" si="251"/>
        <v>1120000</v>
      </c>
      <c r="BM336" s="379">
        <v>0</v>
      </c>
      <c r="BN336" s="147">
        <f t="shared" si="252"/>
        <v>81719782.216000006</v>
      </c>
      <c r="BO336" s="148">
        <f t="shared" si="253"/>
        <v>72912168.215999991</v>
      </c>
      <c r="BP336" s="149">
        <f t="shared" si="254"/>
        <v>16769798.689679999</v>
      </c>
      <c r="BQ336" s="150">
        <f t="shared" si="255"/>
        <v>98489580.905680001</v>
      </c>
      <c r="BR336" s="151">
        <f t="shared" si="256"/>
        <v>100800</v>
      </c>
      <c r="BS336" s="147">
        <f t="shared" si="257"/>
        <v>98590380.905680001</v>
      </c>
      <c r="BT336" s="135">
        <v>0</v>
      </c>
      <c r="BU336" s="148">
        <f t="shared" si="258"/>
        <v>8171978.2216000007</v>
      </c>
      <c r="BV336" s="152">
        <f t="shared" si="259"/>
        <v>4085989.1108000004</v>
      </c>
      <c r="BW336" s="133">
        <f t="shared" si="260"/>
        <v>86332413.573280007</v>
      </c>
      <c r="BX336" s="147">
        <f t="shared" si="261"/>
        <v>7687614</v>
      </c>
      <c r="BY336" s="134">
        <f t="shared" si="262"/>
        <v>78644799.573280007</v>
      </c>
      <c r="CD336" s="388">
        <f>'گام اول '!AU337</f>
        <v>72912168.216000006</v>
      </c>
      <c r="CE336" s="389">
        <f>'گام اول '!AV337</f>
        <v>54308316.440880008</v>
      </c>
      <c r="CF336" s="389">
        <f>'گام اول '!AW337</f>
        <v>72912168.215999991</v>
      </c>
      <c r="CG336" s="389">
        <f>'گام اول '!AX337</f>
        <v>5103851.7751199994</v>
      </c>
      <c r="CH336" s="389">
        <f>'گام اول '!AY337</f>
        <v>1430831.644088001</v>
      </c>
      <c r="CI336" s="389">
        <f>'گام اول '!AZ337</f>
        <v>0</v>
      </c>
      <c r="CJ336" s="389">
        <f>'گام اول '!BA337</f>
        <v>0</v>
      </c>
      <c r="CK336" s="389">
        <f>'گام اول '!BB337</f>
        <v>0</v>
      </c>
      <c r="CL336" s="389">
        <f>'گام اول '!BC337</f>
        <v>0</v>
      </c>
      <c r="CM336" s="389">
        <f>'گام اول '!BD337</f>
        <v>0</v>
      </c>
      <c r="CN336" s="389">
        <f>'گام اول '!BE337</f>
        <v>0</v>
      </c>
      <c r="CO336" s="389">
        <f>'گام اول '!BF337</f>
        <v>0</v>
      </c>
      <c r="CP336" s="389">
        <f>'گام اول '!BG337</f>
        <v>6534683.4192080004</v>
      </c>
      <c r="CQ336" s="389">
        <f>'گام اول '!BH337</f>
        <v>66377484</v>
      </c>
      <c r="CR336" s="389">
        <f t="shared" si="263"/>
        <v>72912168.216000006</v>
      </c>
      <c r="CS336" s="55">
        <f t="shared" si="264"/>
        <v>4659160</v>
      </c>
      <c r="CT336" s="388">
        <f t="shared" si="265"/>
        <v>2329580</v>
      </c>
      <c r="CU336" s="389">
        <f t="shared" si="266"/>
        <v>698874</v>
      </c>
      <c r="CV336" s="389">
        <f t="shared" si="267"/>
        <v>1120000</v>
      </c>
      <c r="CW336" s="55">
        <v>0</v>
      </c>
      <c r="CX336" s="389">
        <f t="shared" si="268"/>
        <v>81719782.216000006</v>
      </c>
      <c r="CY336" s="389">
        <f t="shared" si="269"/>
        <v>72912168.215999991</v>
      </c>
      <c r="CZ336" s="389">
        <f t="shared" si="270"/>
        <v>16769798.689679999</v>
      </c>
      <c r="DA336" s="389">
        <f t="shared" si="271"/>
        <v>98489580.905680001</v>
      </c>
      <c r="DB336" s="389">
        <f t="shared" si="272"/>
        <v>100800</v>
      </c>
      <c r="DC336" s="389">
        <f t="shared" si="273"/>
        <v>98590380.905680001</v>
      </c>
      <c r="DD336" s="394">
        <v>0</v>
      </c>
      <c r="DE336" s="389">
        <f t="shared" si="274"/>
        <v>8171978.2216000007</v>
      </c>
      <c r="DF336" s="389">
        <f t="shared" si="275"/>
        <v>4085989.1108000004</v>
      </c>
      <c r="DG336" s="389">
        <f t="shared" si="276"/>
        <v>86332413.573280007</v>
      </c>
      <c r="DH336" s="389">
        <f t="shared" si="277"/>
        <v>7687614</v>
      </c>
      <c r="DI336" s="389">
        <f t="shared" si="278"/>
        <v>78644799.573280007</v>
      </c>
      <c r="DJ336" s="389">
        <f t="shared" si="279"/>
        <v>0</v>
      </c>
      <c r="DL336" s="396">
        <f t="shared" si="280"/>
        <v>6638737.5</v>
      </c>
      <c r="DM336" s="396">
        <f t="shared" si="281"/>
        <v>-1979577.5</v>
      </c>
    </row>
    <row r="337" spans="1:117" s="55" customFormat="1" ht="21" x14ac:dyDescent="0.2">
      <c r="A337" s="191">
        <f t="shared" si="242"/>
        <v>2655495</v>
      </c>
      <c r="B337" s="136">
        <f>'گام اول '!B338</f>
        <v>332</v>
      </c>
      <c r="C337" s="136">
        <f>'گام اول '!C338</f>
        <v>96</v>
      </c>
      <c r="D337" s="136">
        <f>'گام اول '!D338</f>
        <v>13217</v>
      </c>
      <c r="E337" s="136" t="str">
        <f>'گام اول '!E338</f>
        <v xml:space="preserve">محمد </v>
      </c>
      <c r="F337" s="136" t="str">
        <f>'گام اول '!F338</f>
        <v>محمدی نیکو</v>
      </c>
      <c r="G337" s="136" t="str">
        <f>'گام اول '!G338</f>
        <v>نگهبان</v>
      </c>
      <c r="H337" s="136" t="str">
        <f>'گام اول '!H338</f>
        <v>تهران</v>
      </c>
      <c r="I337" s="136" t="str">
        <f>'گام اول '!I338</f>
        <v>121-813-3347844-1</v>
      </c>
      <c r="J337" s="136">
        <f>'گام اول '!J338</f>
        <v>5809626947</v>
      </c>
      <c r="K337" s="136" t="str">
        <f>'گام اول '!K338</f>
        <v>0027072200</v>
      </c>
      <c r="L337" s="136" t="str">
        <f>'گام اول '!L338</f>
        <v>تهران</v>
      </c>
      <c r="M337" s="136" t="str">
        <f>'گام اول '!M338</f>
        <v>نگهبان</v>
      </c>
      <c r="N337" s="120" t="str">
        <f>'گام اول '!N338</f>
        <v>*</v>
      </c>
      <c r="O337" s="119">
        <f>'گام اول '!O338</f>
        <v>0</v>
      </c>
      <c r="P337" s="121">
        <f>'گام اول '!P338</f>
        <v>0</v>
      </c>
      <c r="Q337" s="358">
        <f>'گام اول '!Q338</f>
        <v>30</v>
      </c>
      <c r="R337" s="358">
        <f>'گام اول '!R338</f>
        <v>120</v>
      </c>
      <c r="S337" s="358">
        <f>'گام اول '!S338</f>
        <v>110</v>
      </c>
      <c r="T337" s="358">
        <f>'گام اول '!T338</f>
        <v>29.33</v>
      </c>
      <c r="U337" s="137">
        <f>'گام اول '!U338</f>
        <v>0</v>
      </c>
      <c r="V337" s="120">
        <f>'گام اول '!W338</f>
        <v>0</v>
      </c>
      <c r="W337" s="121">
        <f>'گام اول '!X338</f>
        <v>0</v>
      </c>
      <c r="X337" s="366">
        <f>'گام اول '!Y338</f>
        <v>2</v>
      </c>
      <c r="Y337" s="366">
        <f>'گام اول '!Z338</f>
        <v>1</v>
      </c>
      <c r="Z337" s="138">
        <f>'گام اول '!AA338</f>
        <v>885165</v>
      </c>
      <c r="AA337" s="138">
        <f>'گام اول '!AB338</f>
        <v>46667</v>
      </c>
      <c r="AB337" s="138">
        <f>'گام اول '!AC338</f>
        <v>931832</v>
      </c>
      <c r="AC337" s="138">
        <f>'گام اول '!AD338</f>
        <v>4500000</v>
      </c>
      <c r="AD337" s="138">
        <f>'گام اول '!AE338</f>
        <v>6000000</v>
      </c>
      <c r="AE337" s="139">
        <f>'گام اول '!AF338</f>
        <v>177895.19999999998</v>
      </c>
      <c r="AF337" s="122">
        <f>'گام اول '!AG338</f>
        <v>26554950</v>
      </c>
      <c r="AG337" s="123">
        <f>'گام اول '!AH338</f>
        <v>1400010</v>
      </c>
      <c r="AH337" s="123">
        <f>'گام اول '!AI338</f>
        <v>21347423.999999996</v>
      </c>
      <c r="AI337" s="123">
        <f>'گام اول '!AJ338</f>
        <v>2655495</v>
      </c>
      <c r="AJ337" s="123">
        <f>'گام اول '!AK338</f>
        <v>4500000</v>
      </c>
      <c r="AK337" s="123">
        <f>'گام اول '!AL338</f>
        <v>6000000</v>
      </c>
      <c r="AL337" s="123">
        <f>'گام اول '!AM338</f>
        <v>4892117.9999999991</v>
      </c>
      <c r="AM337" s="123">
        <f>'گام اول '!AN338</f>
        <v>5217666.2159999991</v>
      </c>
      <c r="AN337" s="123">
        <f>'گام اول '!AO338</f>
        <v>0</v>
      </c>
      <c r="AO337" s="123">
        <f>'گام اول '!AP338</f>
        <v>2800000</v>
      </c>
      <c r="AP337" s="123">
        <f>'گام اول '!AQ338</f>
        <v>0</v>
      </c>
      <c r="AQ337" s="123">
        <f>'گام اول '!AR338</f>
        <v>0</v>
      </c>
      <c r="AR337" s="123">
        <f>'گام اول '!AS338</f>
        <v>0</v>
      </c>
      <c r="AS337" s="375">
        <f>'گام اول '!AT338</f>
        <v>0</v>
      </c>
      <c r="AT337" s="368">
        <f t="shared" si="243"/>
        <v>75367663.216000006</v>
      </c>
      <c r="AU337" s="173">
        <f>'گام اول '!AV338</f>
        <v>54322316.440880008</v>
      </c>
      <c r="AV337" s="141">
        <f>'گام اول '!AW338</f>
        <v>72712168.215999991</v>
      </c>
      <c r="AW337" s="142">
        <f t="shared" si="244"/>
        <v>5089851.7751199994</v>
      </c>
      <c r="AX337" s="75">
        <f t="shared" si="245"/>
        <v>1432231.644088001</v>
      </c>
      <c r="AY337" s="142">
        <f>'گام اول '!AZ338</f>
        <v>0</v>
      </c>
      <c r="AZ337" s="142">
        <f>'گام اول '!BA338</f>
        <v>0</v>
      </c>
      <c r="BA337" s="142">
        <f>'گام اول '!BB338</f>
        <v>0</v>
      </c>
      <c r="BB337" s="142">
        <f>'گام اول '!BC338</f>
        <v>0</v>
      </c>
      <c r="BC337" s="142">
        <f>'گام اول '!BD338</f>
        <v>0</v>
      </c>
      <c r="BD337" s="142">
        <f>'گام اول '!BE338</f>
        <v>0</v>
      </c>
      <c r="BE337" s="142">
        <f>'گام اول '!BF338</f>
        <v>0</v>
      </c>
      <c r="BF337" s="143">
        <f t="shared" si="246"/>
        <v>6522083.4192080004</v>
      </c>
      <c r="BG337" s="140">
        <f t="shared" si="247"/>
        <v>68845579</v>
      </c>
      <c r="BH337" s="144">
        <f t="shared" si="248"/>
        <v>75367663.216000006</v>
      </c>
      <c r="BI337" s="127">
        <f t="shared" si="241"/>
        <v>4659160</v>
      </c>
      <c r="BJ337" s="145">
        <f t="shared" si="249"/>
        <v>2329580</v>
      </c>
      <c r="BK337" s="145">
        <f t="shared" si="250"/>
        <v>698874</v>
      </c>
      <c r="BL337" s="146">
        <f t="shared" si="251"/>
        <v>1120000</v>
      </c>
      <c r="BM337" s="379">
        <v>0</v>
      </c>
      <c r="BN337" s="147">
        <f t="shared" si="252"/>
        <v>84175277.216000006</v>
      </c>
      <c r="BO337" s="148">
        <f t="shared" si="253"/>
        <v>72712168.215999991</v>
      </c>
      <c r="BP337" s="149">
        <f t="shared" si="254"/>
        <v>16723798.689679999</v>
      </c>
      <c r="BQ337" s="150">
        <f t="shared" si="255"/>
        <v>100899075.90568</v>
      </c>
      <c r="BR337" s="151">
        <f t="shared" si="256"/>
        <v>100800</v>
      </c>
      <c r="BS337" s="147">
        <f t="shared" si="257"/>
        <v>100999875.90568</v>
      </c>
      <c r="BT337" s="135">
        <v>0</v>
      </c>
      <c r="BU337" s="148">
        <f t="shared" si="258"/>
        <v>8417527.7216000017</v>
      </c>
      <c r="BV337" s="152">
        <f t="shared" si="259"/>
        <v>4208763.8608000008</v>
      </c>
      <c r="BW337" s="133">
        <f t="shared" si="260"/>
        <v>88373584.323280007</v>
      </c>
      <c r="BX337" s="147">
        <f t="shared" si="261"/>
        <v>7687614</v>
      </c>
      <c r="BY337" s="134">
        <f t="shared" si="262"/>
        <v>80685970.323280007</v>
      </c>
      <c r="CD337" s="388">
        <f>'گام اول '!AU338</f>
        <v>75367663.216000006</v>
      </c>
      <c r="CE337" s="389">
        <f>'گام اول '!AV338</f>
        <v>54322316.440880008</v>
      </c>
      <c r="CF337" s="389">
        <f>'گام اول '!AW338</f>
        <v>72712168.215999991</v>
      </c>
      <c r="CG337" s="389">
        <f>'گام اول '!AX338</f>
        <v>5089851.7751199994</v>
      </c>
      <c r="CH337" s="389">
        <f>'گام اول '!AY338</f>
        <v>1432231.644088001</v>
      </c>
      <c r="CI337" s="389">
        <f>'گام اول '!AZ338</f>
        <v>0</v>
      </c>
      <c r="CJ337" s="389">
        <f>'گام اول '!BA338</f>
        <v>0</v>
      </c>
      <c r="CK337" s="389">
        <f>'گام اول '!BB338</f>
        <v>0</v>
      </c>
      <c r="CL337" s="389">
        <f>'گام اول '!BC338</f>
        <v>0</v>
      </c>
      <c r="CM337" s="389">
        <f>'گام اول '!BD338</f>
        <v>0</v>
      </c>
      <c r="CN337" s="389">
        <f>'گام اول '!BE338</f>
        <v>0</v>
      </c>
      <c r="CO337" s="389">
        <f>'گام اول '!BF338</f>
        <v>0</v>
      </c>
      <c r="CP337" s="389">
        <f>'گام اول '!BG338</f>
        <v>6522083.4192080004</v>
      </c>
      <c r="CQ337" s="389">
        <f>'گام اول '!BH338</f>
        <v>68845579</v>
      </c>
      <c r="CR337" s="389">
        <f t="shared" si="263"/>
        <v>75367663.216000006</v>
      </c>
      <c r="CS337" s="55">
        <f t="shared" si="264"/>
        <v>4659160</v>
      </c>
      <c r="CT337" s="388">
        <f t="shared" si="265"/>
        <v>2329580</v>
      </c>
      <c r="CU337" s="389">
        <f t="shared" si="266"/>
        <v>698874</v>
      </c>
      <c r="CV337" s="389">
        <f t="shared" si="267"/>
        <v>1120000</v>
      </c>
      <c r="CW337" s="55">
        <v>0</v>
      </c>
      <c r="CX337" s="389">
        <f t="shared" si="268"/>
        <v>84175277.216000006</v>
      </c>
      <c r="CY337" s="389">
        <f t="shared" si="269"/>
        <v>72712168.215999991</v>
      </c>
      <c r="CZ337" s="389">
        <f t="shared" si="270"/>
        <v>16723798.689679999</v>
      </c>
      <c r="DA337" s="389">
        <f t="shared" si="271"/>
        <v>100899075.90568</v>
      </c>
      <c r="DB337" s="389">
        <f t="shared" si="272"/>
        <v>100800</v>
      </c>
      <c r="DC337" s="389">
        <f t="shared" si="273"/>
        <v>100999875.90568</v>
      </c>
      <c r="DD337" s="394">
        <v>0</v>
      </c>
      <c r="DE337" s="389">
        <f t="shared" si="274"/>
        <v>8417527.7216000017</v>
      </c>
      <c r="DF337" s="389">
        <f t="shared" si="275"/>
        <v>4208763.8608000008</v>
      </c>
      <c r="DG337" s="389">
        <f t="shared" si="276"/>
        <v>88373584.323280007</v>
      </c>
      <c r="DH337" s="389">
        <f t="shared" si="277"/>
        <v>7687614</v>
      </c>
      <c r="DI337" s="389">
        <f t="shared" si="278"/>
        <v>80685970.323280007</v>
      </c>
      <c r="DJ337" s="389">
        <f t="shared" si="279"/>
        <v>0</v>
      </c>
      <c r="DL337" s="396">
        <f t="shared" si="280"/>
        <v>6638737.5</v>
      </c>
      <c r="DM337" s="396">
        <f t="shared" si="281"/>
        <v>-1979577.5</v>
      </c>
    </row>
    <row r="338" spans="1:117" s="55" customFormat="1" ht="21" x14ac:dyDescent="0.2">
      <c r="A338" s="191">
        <f t="shared" si="242"/>
        <v>2655495</v>
      </c>
      <c r="B338" s="136">
        <f>'گام اول '!B339</f>
        <v>333</v>
      </c>
      <c r="C338" s="136">
        <f>'گام اول '!C339</f>
        <v>97</v>
      </c>
      <c r="D338" s="136">
        <f>'گام اول '!D339</f>
        <v>13257</v>
      </c>
      <c r="E338" s="136" t="str">
        <f>'گام اول '!E339</f>
        <v>محمد</v>
      </c>
      <c r="F338" s="136" t="str">
        <f>'گام اول '!F339</f>
        <v>عیسوند</v>
      </c>
      <c r="G338" s="136" t="str">
        <f>'گام اول '!G339</f>
        <v>نگهبان</v>
      </c>
      <c r="H338" s="136" t="str">
        <f>'گام اول '!H339</f>
        <v>تهران</v>
      </c>
      <c r="I338" s="136" t="str">
        <f>'گام اول '!I339</f>
        <v>410-700-3733497-1</v>
      </c>
      <c r="J338" s="136" t="str">
        <f>'گام اول '!J339</f>
        <v>4160335845</v>
      </c>
      <c r="K338" s="136" t="str">
        <f>'گام اول '!K339</f>
        <v>0012853832</v>
      </c>
      <c r="L338" s="136" t="str">
        <f>'گام اول '!L339</f>
        <v>تهران</v>
      </c>
      <c r="M338" s="136" t="str">
        <f>'گام اول '!M339</f>
        <v>نگهبان</v>
      </c>
      <c r="N338" s="120">
        <f>'گام اول '!N339</f>
        <v>0</v>
      </c>
      <c r="O338" s="119">
        <f>'گام اول '!O339</f>
        <v>0</v>
      </c>
      <c r="P338" s="121" t="str">
        <f>'گام اول '!P339</f>
        <v>*</v>
      </c>
      <c r="Q338" s="358">
        <f>'گام اول '!Q339</f>
        <v>30</v>
      </c>
      <c r="R338" s="358">
        <f>'گام اول '!R339</f>
        <v>120</v>
      </c>
      <c r="S338" s="358">
        <f>'گام اول '!S339</f>
        <v>220</v>
      </c>
      <c r="T338" s="358">
        <f>'گام اول '!T339</f>
        <v>29.33</v>
      </c>
      <c r="U338" s="137">
        <f>'گام اول '!U339</f>
        <v>0</v>
      </c>
      <c r="V338" s="120">
        <f>'گام اول '!W339</f>
        <v>0</v>
      </c>
      <c r="W338" s="121">
        <f>'گام اول '!X339</f>
        <v>0</v>
      </c>
      <c r="X338" s="366">
        <f>'گام اول '!Y339</f>
        <v>0</v>
      </c>
      <c r="Y338" s="366">
        <f>'گام اول '!Z339</f>
        <v>0</v>
      </c>
      <c r="Z338" s="138">
        <f>'گام اول '!AA339</f>
        <v>885165</v>
      </c>
      <c r="AA338" s="138">
        <f>'گام اول '!AB339</f>
        <v>46667</v>
      </c>
      <c r="AB338" s="138">
        <f>'گام اول '!AC339</f>
        <v>931832</v>
      </c>
      <c r="AC338" s="138">
        <f>'گام اول '!AD339</f>
        <v>4500000</v>
      </c>
      <c r="AD338" s="138">
        <f>'گام اول '!AE339</f>
        <v>6000000</v>
      </c>
      <c r="AE338" s="139">
        <f>'گام اول '!AF339</f>
        <v>177895.19999999998</v>
      </c>
      <c r="AF338" s="122">
        <f>'گام اول '!AG339</f>
        <v>26554950</v>
      </c>
      <c r="AG338" s="123">
        <f>'گام اول '!AH339</f>
        <v>1400010</v>
      </c>
      <c r="AH338" s="123">
        <f>'گام اول '!AI339</f>
        <v>21347423.999999996</v>
      </c>
      <c r="AI338" s="123">
        <f>'گام اول '!AJ339</f>
        <v>0</v>
      </c>
      <c r="AJ338" s="123">
        <f>'گام اول '!AK339</f>
        <v>4500000</v>
      </c>
      <c r="AK338" s="123">
        <f>'گام اول '!AL339</f>
        <v>6000000</v>
      </c>
      <c r="AL338" s="123">
        <f>'گام اول '!AM339</f>
        <v>9784235.9999999981</v>
      </c>
      <c r="AM338" s="123">
        <f>'گام اول '!AN339</f>
        <v>5217666.2159999991</v>
      </c>
      <c r="AN338" s="123">
        <f>'گام اول '!AO339</f>
        <v>0</v>
      </c>
      <c r="AO338" s="123">
        <f>'گام اول '!AP339</f>
        <v>5000000</v>
      </c>
      <c r="AP338" s="123">
        <f>'گام اول '!AQ339</f>
        <v>0</v>
      </c>
      <c r="AQ338" s="123">
        <f>'گام اول '!AR339</f>
        <v>0</v>
      </c>
      <c r="AR338" s="123">
        <f>'گام اول '!AS339</f>
        <v>0</v>
      </c>
      <c r="AS338" s="375">
        <f>'گام اول '!AT339</f>
        <v>0</v>
      </c>
      <c r="AT338" s="368">
        <f t="shared" si="243"/>
        <v>79804286.216000006</v>
      </c>
      <c r="AU338" s="173">
        <f>'گام اول '!AV339</f>
        <v>58717986.18088001</v>
      </c>
      <c r="AV338" s="141">
        <f>'گام اول '!AW339</f>
        <v>79804286.215999991</v>
      </c>
      <c r="AW338" s="142">
        <f t="shared" si="244"/>
        <v>5586300.0351200001</v>
      </c>
      <c r="AX338" s="75">
        <f t="shared" si="245"/>
        <v>1871798.6180880012</v>
      </c>
      <c r="AY338" s="142">
        <f>'گام اول '!AZ339</f>
        <v>0</v>
      </c>
      <c r="AZ338" s="142">
        <f>'گام اول '!BA339</f>
        <v>0</v>
      </c>
      <c r="BA338" s="142">
        <f>'گام اول '!BB339</f>
        <v>0</v>
      </c>
      <c r="BB338" s="142">
        <f>'گام اول '!BC339</f>
        <v>0</v>
      </c>
      <c r="BC338" s="142">
        <f>'گام اول '!BD339</f>
        <v>0</v>
      </c>
      <c r="BD338" s="142">
        <f>'گام اول '!BE339</f>
        <v>0</v>
      </c>
      <c r="BE338" s="142">
        <f>'گام اول '!BF339</f>
        <v>0</v>
      </c>
      <c r="BF338" s="143">
        <f t="shared" si="246"/>
        <v>7458098.6532080015</v>
      </c>
      <c r="BG338" s="140">
        <f t="shared" si="247"/>
        <v>72346187</v>
      </c>
      <c r="BH338" s="144">
        <f t="shared" si="248"/>
        <v>79804286.216000006</v>
      </c>
      <c r="BI338" s="127">
        <f t="shared" si="241"/>
        <v>4659160</v>
      </c>
      <c r="BJ338" s="145">
        <f t="shared" si="249"/>
        <v>2329580</v>
      </c>
      <c r="BK338" s="145">
        <f t="shared" si="250"/>
        <v>698874</v>
      </c>
      <c r="BL338" s="146">
        <f t="shared" si="251"/>
        <v>1120000</v>
      </c>
      <c r="BM338" s="379">
        <v>0</v>
      </c>
      <c r="BN338" s="147">
        <f t="shared" si="252"/>
        <v>88611900.216000006</v>
      </c>
      <c r="BO338" s="148">
        <f t="shared" si="253"/>
        <v>79804286.215999991</v>
      </c>
      <c r="BP338" s="149">
        <f t="shared" si="254"/>
        <v>18354985.82968</v>
      </c>
      <c r="BQ338" s="150">
        <f t="shared" si="255"/>
        <v>106966886.04568</v>
      </c>
      <c r="BR338" s="151">
        <f t="shared" si="256"/>
        <v>100800</v>
      </c>
      <c r="BS338" s="147">
        <f t="shared" si="257"/>
        <v>107067686.04568</v>
      </c>
      <c r="BT338" s="135">
        <v>0</v>
      </c>
      <c r="BU338" s="148">
        <f t="shared" si="258"/>
        <v>8861190.0216000006</v>
      </c>
      <c r="BV338" s="152">
        <f t="shared" si="259"/>
        <v>4430595.0108000003</v>
      </c>
      <c r="BW338" s="133">
        <f t="shared" si="260"/>
        <v>93775901.013280004</v>
      </c>
      <c r="BX338" s="147">
        <f t="shared" si="261"/>
        <v>7687614</v>
      </c>
      <c r="BY338" s="134">
        <f t="shared" si="262"/>
        <v>86088287.013280004</v>
      </c>
      <c r="CD338" s="388">
        <f>'گام اول '!AU339</f>
        <v>79804286.216000006</v>
      </c>
      <c r="CE338" s="389">
        <f>'گام اول '!AV339</f>
        <v>58717986.18088001</v>
      </c>
      <c r="CF338" s="389">
        <f>'گام اول '!AW339</f>
        <v>79804286.215999991</v>
      </c>
      <c r="CG338" s="389">
        <f>'گام اول '!AX339</f>
        <v>5586300.0351200001</v>
      </c>
      <c r="CH338" s="389">
        <f>'گام اول '!AY339</f>
        <v>1871798.6180880012</v>
      </c>
      <c r="CI338" s="389">
        <f>'گام اول '!AZ339</f>
        <v>0</v>
      </c>
      <c r="CJ338" s="389">
        <f>'گام اول '!BA339</f>
        <v>0</v>
      </c>
      <c r="CK338" s="389">
        <f>'گام اول '!BB339</f>
        <v>0</v>
      </c>
      <c r="CL338" s="389">
        <f>'گام اول '!BC339</f>
        <v>0</v>
      </c>
      <c r="CM338" s="389">
        <f>'گام اول '!BD339</f>
        <v>0</v>
      </c>
      <c r="CN338" s="389">
        <f>'گام اول '!BE339</f>
        <v>0</v>
      </c>
      <c r="CO338" s="389">
        <f>'گام اول '!BF339</f>
        <v>0</v>
      </c>
      <c r="CP338" s="389">
        <f>'گام اول '!BG339</f>
        <v>7458098.6532080015</v>
      </c>
      <c r="CQ338" s="389">
        <f>'گام اول '!BH339</f>
        <v>72346187</v>
      </c>
      <c r="CR338" s="389">
        <f t="shared" si="263"/>
        <v>79804286.216000006</v>
      </c>
      <c r="CS338" s="55">
        <f t="shared" si="264"/>
        <v>4659160</v>
      </c>
      <c r="CT338" s="388">
        <f t="shared" si="265"/>
        <v>2329580</v>
      </c>
      <c r="CU338" s="389">
        <f t="shared" si="266"/>
        <v>698874</v>
      </c>
      <c r="CV338" s="389">
        <f t="shared" si="267"/>
        <v>1120000</v>
      </c>
      <c r="CW338" s="55">
        <v>0</v>
      </c>
      <c r="CX338" s="389">
        <f t="shared" si="268"/>
        <v>88611900.216000006</v>
      </c>
      <c r="CY338" s="389">
        <f t="shared" si="269"/>
        <v>79804286.215999991</v>
      </c>
      <c r="CZ338" s="389">
        <f t="shared" si="270"/>
        <v>18354985.82968</v>
      </c>
      <c r="DA338" s="389">
        <f t="shared" si="271"/>
        <v>106966886.04568</v>
      </c>
      <c r="DB338" s="389">
        <f t="shared" si="272"/>
        <v>100800</v>
      </c>
      <c r="DC338" s="389">
        <f t="shared" si="273"/>
        <v>107067686.04568</v>
      </c>
      <c r="DD338" s="394">
        <v>0</v>
      </c>
      <c r="DE338" s="389">
        <f t="shared" si="274"/>
        <v>8861190.0216000006</v>
      </c>
      <c r="DF338" s="389">
        <f t="shared" si="275"/>
        <v>4430595.0108000003</v>
      </c>
      <c r="DG338" s="389">
        <f t="shared" si="276"/>
        <v>93775901.013280004</v>
      </c>
      <c r="DH338" s="389">
        <f t="shared" si="277"/>
        <v>7687614</v>
      </c>
      <c r="DI338" s="389">
        <f t="shared" si="278"/>
        <v>86088287.013280004</v>
      </c>
      <c r="DJ338" s="389">
        <f t="shared" si="279"/>
        <v>0</v>
      </c>
      <c r="DL338" s="396">
        <f t="shared" si="280"/>
        <v>6638737.5</v>
      </c>
      <c r="DM338" s="396">
        <f t="shared" si="281"/>
        <v>-1979577.5</v>
      </c>
    </row>
    <row r="339" spans="1:117" s="55" customFormat="1" ht="21" x14ac:dyDescent="0.2">
      <c r="A339" s="191">
        <f t="shared" si="242"/>
        <v>2655495</v>
      </c>
      <c r="B339" s="136">
        <f>'گام اول '!B340</f>
        <v>334</v>
      </c>
      <c r="C339" s="136">
        <f>'گام اول '!C340</f>
        <v>98</v>
      </c>
      <c r="D339" s="136">
        <f>'گام اول '!D340</f>
        <v>13250</v>
      </c>
      <c r="E339" s="136" t="str">
        <f>'گام اول '!E340</f>
        <v>محمدرضا</v>
      </c>
      <c r="F339" s="136" t="str">
        <f>'گام اول '!F340</f>
        <v>قنبری</v>
      </c>
      <c r="G339" s="136" t="str">
        <f>'گام اول '!G340</f>
        <v>نگهبان</v>
      </c>
      <c r="H339" s="136" t="str">
        <f>'گام اول '!H340</f>
        <v>تهران</v>
      </c>
      <c r="I339" s="136" t="str">
        <f>'گام اول '!I340</f>
        <v>124-813-127945-1</v>
      </c>
      <c r="J339" s="136" t="str">
        <f>'گام اول '!J340</f>
        <v>0017478286</v>
      </c>
      <c r="K339" s="136" t="str">
        <f>'گام اول '!K340</f>
        <v>0023182692</v>
      </c>
      <c r="L339" s="136" t="str">
        <f>'گام اول '!L340</f>
        <v>تهران</v>
      </c>
      <c r="M339" s="136" t="str">
        <f>'گام اول '!M340</f>
        <v>نگهبان</v>
      </c>
      <c r="N339" s="120">
        <f>'گام اول '!N340</f>
        <v>0</v>
      </c>
      <c r="O339" s="119">
        <f>'گام اول '!O340</f>
        <v>0</v>
      </c>
      <c r="P339" s="121" t="str">
        <f>'گام اول '!P340</f>
        <v>*</v>
      </c>
      <c r="Q339" s="358">
        <f>'گام اول '!Q340</f>
        <v>30</v>
      </c>
      <c r="R339" s="358">
        <f>'گام اول '!R340</f>
        <v>120</v>
      </c>
      <c r="S339" s="358">
        <f>'گام اول '!S340</f>
        <v>220</v>
      </c>
      <c r="T339" s="358">
        <f>'گام اول '!T340</f>
        <v>29.33</v>
      </c>
      <c r="U339" s="137">
        <f>'گام اول '!U340</f>
        <v>0</v>
      </c>
      <c r="V339" s="120">
        <f>'گام اول '!W340</f>
        <v>0</v>
      </c>
      <c r="W339" s="121">
        <f>'گام اول '!X340</f>
        <v>0</v>
      </c>
      <c r="X339" s="366">
        <f>'گام اول '!Y340</f>
        <v>0</v>
      </c>
      <c r="Y339" s="366">
        <f>'گام اول '!Z340</f>
        <v>0</v>
      </c>
      <c r="Z339" s="138">
        <f>'گام اول '!AA340</f>
        <v>885165</v>
      </c>
      <c r="AA339" s="138">
        <f>'گام اول '!AB340</f>
        <v>46667</v>
      </c>
      <c r="AB339" s="138">
        <f>'گام اول '!AC340</f>
        <v>931832</v>
      </c>
      <c r="AC339" s="138">
        <f>'گام اول '!AD340</f>
        <v>4500000</v>
      </c>
      <c r="AD339" s="138">
        <f>'گام اول '!AE340</f>
        <v>6000000</v>
      </c>
      <c r="AE339" s="139">
        <f>'گام اول '!AF340</f>
        <v>177895.19999999998</v>
      </c>
      <c r="AF339" s="122">
        <f>'گام اول '!AG340</f>
        <v>26554950</v>
      </c>
      <c r="AG339" s="123">
        <f>'گام اول '!AH340</f>
        <v>1400010</v>
      </c>
      <c r="AH339" s="123">
        <f>'گام اول '!AI340</f>
        <v>21347423.999999996</v>
      </c>
      <c r="AI339" s="123">
        <f>'گام اول '!AJ340</f>
        <v>0</v>
      </c>
      <c r="AJ339" s="123">
        <f>'گام اول '!AK340</f>
        <v>4500000</v>
      </c>
      <c r="AK339" s="123">
        <f>'گام اول '!AL340</f>
        <v>6000000</v>
      </c>
      <c r="AL339" s="123">
        <f>'گام اول '!AM340</f>
        <v>9784235.9999999981</v>
      </c>
      <c r="AM339" s="123">
        <f>'گام اول '!AN340</f>
        <v>5217666.2159999991</v>
      </c>
      <c r="AN339" s="123">
        <f>'گام اول '!AO340</f>
        <v>0</v>
      </c>
      <c r="AO339" s="123">
        <f>'گام اول '!AP340</f>
        <v>4400000</v>
      </c>
      <c r="AP339" s="123">
        <f>'گام اول '!AQ340</f>
        <v>0</v>
      </c>
      <c r="AQ339" s="123">
        <f>'گام اول '!AR340</f>
        <v>0</v>
      </c>
      <c r="AR339" s="123">
        <f>'گام اول '!AS340</f>
        <v>0</v>
      </c>
      <c r="AS339" s="375">
        <f>'گام اول '!AT340</f>
        <v>0</v>
      </c>
      <c r="AT339" s="368">
        <f t="shared" si="243"/>
        <v>79204286.216000006</v>
      </c>
      <c r="AU339" s="173">
        <f>'گام اول '!AV340</f>
        <v>58759986.18088001</v>
      </c>
      <c r="AV339" s="141">
        <f>'گام اول '!AW340</f>
        <v>79204286.215999991</v>
      </c>
      <c r="AW339" s="142">
        <f t="shared" si="244"/>
        <v>5544300.0351200001</v>
      </c>
      <c r="AX339" s="75">
        <f t="shared" si="245"/>
        <v>1875998.6180880012</v>
      </c>
      <c r="AY339" s="142">
        <f>'گام اول '!AZ340</f>
        <v>0</v>
      </c>
      <c r="AZ339" s="142">
        <f>'گام اول '!BA340</f>
        <v>0</v>
      </c>
      <c r="BA339" s="142">
        <f>'گام اول '!BB340</f>
        <v>0</v>
      </c>
      <c r="BB339" s="142">
        <f>'گام اول '!BC340</f>
        <v>0</v>
      </c>
      <c r="BC339" s="142">
        <f>'گام اول '!BD340</f>
        <v>0</v>
      </c>
      <c r="BD339" s="142">
        <f>'گام اول '!BE340</f>
        <v>0</v>
      </c>
      <c r="BE339" s="142">
        <f>'گام اول '!BF340</f>
        <v>0</v>
      </c>
      <c r="BF339" s="143">
        <f t="shared" si="246"/>
        <v>7420298.6532080015</v>
      </c>
      <c r="BG339" s="140">
        <f t="shared" si="247"/>
        <v>71783987</v>
      </c>
      <c r="BH339" s="144">
        <f t="shared" si="248"/>
        <v>79204286.216000006</v>
      </c>
      <c r="BI339" s="127">
        <f t="shared" si="241"/>
        <v>4659160</v>
      </c>
      <c r="BJ339" s="145">
        <f t="shared" si="249"/>
        <v>2329580</v>
      </c>
      <c r="BK339" s="145">
        <f t="shared" si="250"/>
        <v>698874</v>
      </c>
      <c r="BL339" s="146">
        <f t="shared" si="251"/>
        <v>1120000</v>
      </c>
      <c r="BM339" s="379">
        <v>0</v>
      </c>
      <c r="BN339" s="147">
        <f t="shared" si="252"/>
        <v>88011900.216000006</v>
      </c>
      <c r="BO339" s="148">
        <f t="shared" si="253"/>
        <v>79204286.215999991</v>
      </c>
      <c r="BP339" s="149">
        <f t="shared" si="254"/>
        <v>18216985.82968</v>
      </c>
      <c r="BQ339" s="150">
        <f t="shared" si="255"/>
        <v>106228886.04568</v>
      </c>
      <c r="BR339" s="151">
        <f t="shared" si="256"/>
        <v>100800</v>
      </c>
      <c r="BS339" s="147">
        <f t="shared" si="257"/>
        <v>106329686.04568</v>
      </c>
      <c r="BT339" s="135">
        <v>0</v>
      </c>
      <c r="BU339" s="148">
        <f t="shared" si="258"/>
        <v>8801190.0216000006</v>
      </c>
      <c r="BV339" s="152">
        <f t="shared" si="259"/>
        <v>4400595.0108000003</v>
      </c>
      <c r="BW339" s="133">
        <f t="shared" si="260"/>
        <v>93127901.013280004</v>
      </c>
      <c r="BX339" s="147">
        <f t="shared" si="261"/>
        <v>7687614</v>
      </c>
      <c r="BY339" s="134">
        <f t="shared" si="262"/>
        <v>85440287.013280004</v>
      </c>
      <c r="CD339" s="388">
        <f>'گام اول '!AU340</f>
        <v>79204286.216000006</v>
      </c>
      <c r="CE339" s="389">
        <f>'گام اول '!AV340</f>
        <v>58759986.18088001</v>
      </c>
      <c r="CF339" s="389">
        <f>'گام اول '!AW340</f>
        <v>79204286.215999991</v>
      </c>
      <c r="CG339" s="389">
        <f>'گام اول '!AX340</f>
        <v>5544300.0351200001</v>
      </c>
      <c r="CH339" s="389">
        <f>'گام اول '!AY340</f>
        <v>1875998.6180880012</v>
      </c>
      <c r="CI339" s="389">
        <f>'گام اول '!AZ340</f>
        <v>0</v>
      </c>
      <c r="CJ339" s="389">
        <f>'گام اول '!BA340</f>
        <v>0</v>
      </c>
      <c r="CK339" s="389">
        <f>'گام اول '!BB340</f>
        <v>0</v>
      </c>
      <c r="CL339" s="389">
        <f>'گام اول '!BC340</f>
        <v>0</v>
      </c>
      <c r="CM339" s="389">
        <f>'گام اول '!BD340</f>
        <v>0</v>
      </c>
      <c r="CN339" s="389">
        <f>'گام اول '!BE340</f>
        <v>0</v>
      </c>
      <c r="CO339" s="389">
        <f>'گام اول '!BF340</f>
        <v>0</v>
      </c>
      <c r="CP339" s="389">
        <f>'گام اول '!BG340</f>
        <v>7420298.6532080015</v>
      </c>
      <c r="CQ339" s="389">
        <f>'گام اول '!BH340</f>
        <v>71783987</v>
      </c>
      <c r="CR339" s="389">
        <f t="shared" si="263"/>
        <v>79204286.216000006</v>
      </c>
      <c r="CS339" s="55">
        <f t="shared" si="264"/>
        <v>4659160</v>
      </c>
      <c r="CT339" s="388">
        <f t="shared" si="265"/>
        <v>2329580</v>
      </c>
      <c r="CU339" s="389">
        <f t="shared" si="266"/>
        <v>698874</v>
      </c>
      <c r="CV339" s="389">
        <f t="shared" si="267"/>
        <v>1120000</v>
      </c>
      <c r="CW339" s="55">
        <v>0</v>
      </c>
      <c r="CX339" s="389">
        <f t="shared" si="268"/>
        <v>88011900.216000006</v>
      </c>
      <c r="CY339" s="389">
        <f t="shared" si="269"/>
        <v>79204286.215999991</v>
      </c>
      <c r="CZ339" s="389">
        <f t="shared" si="270"/>
        <v>18216985.82968</v>
      </c>
      <c r="DA339" s="389">
        <f t="shared" si="271"/>
        <v>106228886.04568</v>
      </c>
      <c r="DB339" s="389">
        <f t="shared" si="272"/>
        <v>100800</v>
      </c>
      <c r="DC339" s="389">
        <f t="shared" si="273"/>
        <v>106329686.04568</v>
      </c>
      <c r="DD339" s="394">
        <v>0</v>
      </c>
      <c r="DE339" s="389">
        <f t="shared" si="274"/>
        <v>8801190.0216000006</v>
      </c>
      <c r="DF339" s="389">
        <f t="shared" si="275"/>
        <v>4400595.0108000003</v>
      </c>
      <c r="DG339" s="389">
        <f t="shared" si="276"/>
        <v>93127901.013280004</v>
      </c>
      <c r="DH339" s="389">
        <f t="shared" si="277"/>
        <v>7687614</v>
      </c>
      <c r="DI339" s="389">
        <f t="shared" si="278"/>
        <v>85440287.013280004</v>
      </c>
      <c r="DJ339" s="389">
        <f t="shared" si="279"/>
        <v>0</v>
      </c>
      <c r="DL339" s="396">
        <f t="shared" si="280"/>
        <v>6638737.5</v>
      </c>
      <c r="DM339" s="396">
        <f t="shared" si="281"/>
        <v>-1979577.5</v>
      </c>
    </row>
    <row r="340" spans="1:117" s="55" customFormat="1" ht="21" x14ac:dyDescent="0.2">
      <c r="A340" s="191">
        <f t="shared" si="242"/>
        <v>2655495</v>
      </c>
      <c r="B340" s="136">
        <f>'گام اول '!B341</f>
        <v>335</v>
      </c>
      <c r="C340" s="136">
        <f>'گام اول '!C341</f>
        <v>99</v>
      </c>
      <c r="D340" s="136">
        <f>'گام اول '!D341</f>
        <v>13292</v>
      </c>
      <c r="E340" s="136" t="str">
        <f>'گام اول '!E341</f>
        <v>حبیب</v>
      </c>
      <c r="F340" s="136" t="str">
        <f>'گام اول '!F341</f>
        <v>دیانتی کیاسرائی</v>
      </c>
      <c r="G340" s="136" t="str">
        <f>'گام اول '!G341</f>
        <v>نگهبان</v>
      </c>
      <c r="H340" s="136" t="str">
        <f>'گام اول '!H341</f>
        <v>تهران</v>
      </c>
      <c r="I340" s="136" t="str">
        <f>'گام اول '!I341</f>
        <v>366-813-3758173-1</v>
      </c>
      <c r="J340" s="136" t="str">
        <f>'گام اول '!J341</f>
        <v>0082432945</v>
      </c>
      <c r="K340" s="136" t="str">
        <f>'گام اول '!K341</f>
        <v>0012854947</v>
      </c>
      <c r="L340" s="136" t="str">
        <f>'گام اول '!L341</f>
        <v>تهران</v>
      </c>
      <c r="M340" s="136" t="str">
        <f>'گام اول '!M341</f>
        <v>نگهبان</v>
      </c>
      <c r="N340" s="120" t="str">
        <f>'گام اول '!N341</f>
        <v>*</v>
      </c>
      <c r="O340" s="119">
        <f>'گام اول '!O341</f>
        <v>0</v>
      </c>
      <c r="P340" s="121">
        <f>'گام اول '!P341</f>
        <v>0</v>
      </c>
      <c r="Q340" s="358">
        <f>'گام اول '!Q341</f>
        <v>30</v>
      </c>
      <c r="R340" s="358">
        <f>'گام اول '!R341</f>
        <v>120</v>
      </c>
      <c r="S340" s="358">
        <f>'گام اول '!S341</f>
        <v>110</v>
      </c>
      <c r="T340" s="358">
        <f>'گام اول '!T341</f>
        <v>29.33</v>
      </c>
      <c r="U340" s="137">
        <f>'گام اول '!U341</f>
        <v>0</v>
      </c>
      <c r="V340" s="120">
        <f>'گام اول '!W341</f>
        <v>0</v>
      </c>
      <c r="W340" s="121">
        <f>'گام اول '!X341</f>
        <v>0</v>
      </c>
      <c r="X340" s="366">
        <f>'گام اول '!Y341</f>
        <v>2</v>
      </c>
      <c r="Y340" s="366">
        <f>'گام اول '!Z341</f>
        <v>2</v>
      </c>
      <c r="Z340" s="138">
        <f>'گام اول '!AA341</f>
        <v>885165</v>
      </c>
      <c r="AA340" s="138">
        <f>'گام اول '!AB341</f>
        <v>46667</v>
      </c>
      <c r="AB340" s="138">
        <f>'گام اول '!AC341</f>
        <v>931832</v>
      </c>
      <c r="AC340" s="138">
        <f>'گام اول '!AD341</f>
        <v>4500000</v>
      </c>
      <c r="AD340" s="138">
        <f>'گام اول '!AE341</f>
        <v>6000000</v>
      </c>
      <c r="AE340" s="139">
        <f>'گام اول '!AF341</f>
        <v>177895.19999999998</v>
      </c>
      <c r="AF340" s="122">
        <f>'گام اول '!AG341</f>
        <v>26554950</v>
      </c>
      <c r="AG340" s="123">
        <f>'گام اول '!AH341</f>
        <v>1400010</v>
      </c>
      <c r="AH340" s="123">
        <f>'گام اول '!AI341</f>
        <v>21347423.999999996</v>
      </c>
      <c r="AI340" s="123">
        <f>'گام اول '!AJ341</f>
        <v>5310990</v>
      </c>
      <c r="AJ340" s="123">
        <f>'گام اول '!AK341</f>
        <v>4500000</v>
      </c>
      <c r="AK340" s="123">
        <f>'گام اول '!AL341</f>
        <v>6000000</v>
      </c>
      <c r="AL340" s="123">
        <f>'گام اول '!AM341</f>
        <v>4892117.9999999991</v>
      </c>
      <c r="AM340" s="123">
        <f>'گام اول '!AN341</f>
        <v>5217666.2159999991</v>
      </c>
      <c r="AN340" s="123">
        <f>'گام اول '!AO341</f>
        <v>0</v>
      </c>
      <c r="AO340" s="123">
        <f>'گام اول '!AP341</f>
        <v>3000000</v>
      </c>
      <c r="AP340" s="123">
        <f>'گام اول '!AQ341</f>
        <v>0</v>
      </c>
      <c r="AQ340" s="123">
        <f>'گام اول '!AR341</f>
        <v>0</v>
      </c>
      <c r="AR340" s="123">
        <f>'گام اول '!AS341</f>
        <v>0</v>
      </c>
      <c r="AS340" s="375">
        <f>'گام اول '!AT341</f>
        <v>0</v>
      </c>
      <c r="AT340" s="368">
        <f t="shared" si="243"/>
        <v>78223158.216000006</v>
      </c>
      <c r="AU340" s="173">
        <f>'گام اول '!AV341</f>
        <v>54308316.440880008</v>
      </c>
      <c r="AV340" s="141">
        <f>'گام اول '!AW341</f>
        <v>72912168.215999991</v>
      </c>
      <c r="AW340" s="142">
        <f t="shared" si="244"/>
        <v>5103851.7751199994</v>
      </c>
      <c r="AX340" s="75">
        <f t="shared" si="245"/>
        <v>1430831.644088001</v>
      </c>
      <c r="AY340" s="142">
        <f>'گام اول '!AZ341</f>
        <v>0</v>
      </c>
      <c r="AZ340" s="142">
        <f>'گام اول '!BA341</f>
        <v>0</v>
      </c>
      <c r="BA340" s="142">
        <f>'گام اول '!BB341</f>
        <v>0</v>
      </c>
      <c r="BB340" s="142">
        <f>'گام اول '!BC341</f>
        <v>0</v>
      </c>
      <c r="BC340" s="142">
        <f>'گام اول '!BD341</f>
        <v>0</v>
      </c>
      <c r="BD340" s="142">
        <f>'گام اول '!BE341</f>
        <v>0</v>
      </c>
      <c r="BE340" s="142">
        <f>'گام اول '!BF341</f>
        <v>0</v>
      </c>
      <c r="BF340" s="143">
        <f t="shared" si="246"/>
        <v>6534683.4192080004</v>
      </c>
      <c r="BG340" s="140">
        <f t="shared" si="247"/>
        <v>71688474</v>
      </c>
      <c r="BH340" s="144">
        <f t="shared" si="248"/>
        <v>78223158.216000006</v>
      </c>
      <c r="BI340" s="127">
        <f t="shared" si="241"/>
        <v>4659160</v>
      </c>
      <c r="BJ340" s="145">
        <f t="shared" si="249"/>
        <v>2329580</v>
      </c>
      <c r="BK340" s="145">
        <f t="shared" si="250"/>
        <v>698874</v>
      </c>
      <c r="BL340" s="146">
        <f t="shared" si="251"/>
        <v>1120000</v>
      </c>
      <c r="BM340" s="379">
        <v>0</v>
      </c>
      <c r="BN340" s="147">
        <f t="shared" si="252"/>
        <v>87030772.216000006</v>
      </c>
      <c r="BO340" s="148">
        <f t="shared" si="253"/>
        <v>72912168.215999991</v>
      </c>
      <c r="BP340" s="149">
        <f t="shared" si="254"/>
        <v>16769798.689679999</v>
      </c>
      <c r="BQ340" s="150">
        <f t="shared" si="255"/>
        <v>103800570.90568</v>
      </c>
      <c r="BR340" s="151">
        <f t="shared" si="256"/>
        <v>100800</v>
      </c>
      <c r="BS340" s="147">
        <f t="shared" si="257"/>
        <v>103901370.90568</v>
      </c>
      <c r="BT340" s="135">
        <v>0</v>
      </c>
      <c r="BU340" s="148">
        <f t="shared" si="258"/>
        <v>8703077.2216000017</v>
      </c>
      <c r="BV340" s="152">
        <f t="shared" si="259"/>
        <v>4351538.6108000008</v>
      </c>
      <c r="BW340" s="133">
        <f t="shared" si="260"/>
        <v>90846755.073280007</v>
      </c>
      <c r="BX340" s="147">
        <f t="shared" si="261"/>
        <v>7687614</v>
      </c>
      <c r="BY340" s="134">
        <f t="shared" si="262"/>
        <v>83159141.073280007</v>
      </c>
      <c r="CD340" s="388">
        <f>'گام اول '!AU341</f>
        <v>78223158.216000006</v>
      </c>
      <c r="CE340" s="389">
        <f>'گام اول '!AV341</f>
        <v>54308316.440880008</v>
      </c>
      <c r="CF340" s="389">
        <f>'گام اول '!AW341</f>
        <v>72912168.215999991</v>
      </c>
      <c r="CG340" s="389">
        <f>'گام اول '!AX341</f>
        <v>5103851.7751199994</v>
      </c>
      <c r="CH340" s="389">
        <f>'گام اول '!AY341</f>
        <v>1430831.644088001</v>
      </c>
      <c r="CI340" s="389">
        <f>'گام اول '!AZ341</f>
        <v>0</v>
      </c>
      <c r="CJ340" s="389">
        <f>'گام اول '!BA341</f>
        <v>0</v>
      </c>
      <c r="CK340" s="389">
        <f>'گام اول '!BB341</f>
        <v>0</v>
      </c>
      <c r="CL340" s="389">
        <f>'گام اول '!BC341</f>
        <v>0</v>
      </c>
      <c r="CM340" s="389">
        <f>'گام اول '!BD341</f>
        <v>0</v>
      </c>
      <c r="CN340" s="389">
        <f>'گام اول '!BE341</f>
        <v>0</v>
      </c>
      <c r="CO340" s="389">
        <f>'گام اول '!BF341</f>
        <v>0</v>
      </c>
      <c r="CP340" s="389">
        <f>'گام اول '!BG341</f>
        <v>6534683.4192080004</v>
      </c>
      <c r="CQ340" s="389">
        <f>'گام اول '!BH341</f>
        <v>71688474</v>
      </c>
      <c r="CR340" s="389">
        <f t="shared" si="263"/>
        <v>78223158.216000006</v>
      </c>
      <c r="CS340" s="55">
        <f t="shared" si="264"/>
        <v>4659160</v>
      </c>
      <c r="CT340" s="388">
        <f t="shared" si="265"/>
        <v>2329580</v>
      </c>
      <c r="CU340" s="389">
        <f t="shared" si="266"/>
        <v>698874</v>
      </c>
      <c r="CV340" s="389">
        <f t="shared" si="267"/>
        <v>1120000</v>
      </c>
      <c r="CW340" s="55">
        <v>0</v>
      </c>
      <c r="CX340" s="389">
        <f t="shared" si="268"/>
        <v>87030772.216000006</v>
      </c>
      <c r="CY340" s="389">
        <f t="shared" si="269"/>
        <v>72912168.215999991</v>
      </c>
      <c r="CZ340" s="389">
        <f t="shared" si="270"/>
        <v>16769798.689679999</v>
      </c>
      <c r="DA340" s="389">
        <f t="shared" si="271"/>
        <v>103800570.90568</v>
      </c>
      <c r="DB340" s="389">
        <f t="shared" si="272"/>
        <v>100800</v>
      </c>
      <c r="DC340" s="389">
        <f t="shared" si="273"/>
        <v>103901370.90568</v>
      </c>
      <c r="DD340" s="394">
        <v>0</v>
      </c>
      <c r="DE340" s="389">
        <f t="shared" si="274"/>
        <v>8703077.2216000017</v>
      </c>
      <c r="DF340" s="389">
        <f t="shared" si="275"/>
        <v>4351538.6108000008</v>
      </c>
      <c r="DG340" s="389">
        <f t="shared" si="276"/>
        <v>90846755.073280007</v>
      </c>
      <c r="DH340" s="389">
        <f t="shared" si="277"/>
        <v>7687614</v>
      </c>
      <c r="DI340" s="389">
        <f t="shared" si="278"/>
        <v>83159141.073280007</v>
      </c>
      <c r="DJ340" s="389">
        <f t="shared" si="279"/>
        <v>0</v>
      </c>
      <c r="DL340" s="396">
        <f t="shared" si="280"/>
        <v>6638737.5</v>
      </c>
      <c r="DM340" s="396">
        <f t="shared" si="281"/>
        <v>-1979577.5</v>
      </c>
    </row>
    <row r="341" spans="1:117" s="55" customFormat="1" ht="21" x14ac:dyDescent="0.2">
      <c r="A341" s="191">
        <f t="shared" si="242"/>
        <v>2655495</v>
      </c>
      <c r="B341" s="136">
        <f>'گام اول '!B342</f>
        <v>336</v>
      </c>
      <c r="C341" s="136">
        <f>'گام اول '!C342</f>
        <v>100</v>
      </c>
      <c r="D341" s="136">
        <f>'گام اول '!D342</f>
        <v>13258</v>
      </c>
      <c r="E341" s="136" t="str">
        <f>'گام اول '!E342</f>
        <v>جلال</v>
      </c>
      <c r="F341" s="136" t="str">
        <f>'گام اول '!F342</f>
        <v>جلیلوند</v>
      </c>
      <c r="G341" s="136" t="str">
        <f>'گام اول '!G342</f>
        <v>نگهبان</v>
      </c>
      <c r="H341" s="136" t="str">
        <f>'گام اول '!H342</f>
        <v>تهران</v>
      </c>
      <c r="I341" s="136" t="str">
        <f>'گام اول '!I342</f>
        <v>410-700-3774863-1</v>
      </c>
      <c r="J341" s="136" t="str">
        <f>'گام اول '!J342</f>
        <v>0060012641</v>
      </c>
      <c r="K341" s="136" t="str">
        <f>'گام اول '!K342</f>
        <v>0020432195</v>
      </c>
      <c r="L341" s="136" t="str">
        <f>'گام اول '!L342</f>
        <v>تهران</v>
      </c>
      <c r="M341" s="136" t="str">
        <f>'گام اول '!M342</f>
        <v>نگهبان</v>
      </c>
      <c r="N341" s="120" t="str">
        <f>'گام اول '!N342</f>
        <v>*</v>
      </c>
      <c r="O341" s="119">
        <f>'گام اول '!O342</f>
        <v>0</v>
      </c>
      <c r="P341" s="121">
        <f>'گام اول '!P342</f>
        <v>0</v>
      </c>
      <c r="Q341" s="358">
        <f>'گام اول '!Q342</f>
        <v>30</v>
      </c>
      <c r="R341" s="358">
        <f>'گام اول '!R342</f>
        <v>120</v>
      </c>
      <c r="S341" s="358">
        <f>'گام اول '!S342</f>
        <v>110</v>
      </c>
      <c r="T341" s="358">
        <f>'گام اول '!T342</f>
        <v>29.33</v>
      </c>
      <c r="U341" s="137">
        <f>'گام اول '!U342</f>
        <v>0</v>
      </c>
      <c r="V341" s="120">
        <f>'گام اول '!W342</f>
        <v>0</v>
      </c>
      <c r="W341" s="121">
        <f>'گام اول '!X342</f>
        <v>0</v>
      </c>
      <c r="X341" s="366">
        <f>'گام اول '!Y342</f>
        <v>1</v>
      </c>
      <c r="Y341" s="366">
        <f>'گام اول '!Z342</f>
        <v>1</v>
      </c>
      <c r="Z341" s="138">
        <f>'گام اول '!AA342</f>
        <v>885165</v>
      </c>
      <c r="AA341" s="138">
        <f>'گام اول '!AB342</f>
        <v>46667</v>
      </c>
      <c r="AB341" s="138">
        <f>'گام اول '!AC342</f>
        <v>931832</v>
      </c>
      <c r="AC341" s="138">
        <f>'گام اول '!AD342</f>
        <v>4500000</v>
      </c>
      <c r="AD341" s="138">
        <f>'گام اول '!AE342</f>
        <v>6000000</v>
      </c>
      <c r="AE341" s="139">
        <f>'گام اول '!AF342</f>
        <v>177895.19999999998</v>
      </c>
      <c r="AF341" s="122">
        <f>'گام اول '!AG342</f>
        <v>26554950</v>
      </c>
      <c r="AG341" s="123">
        <f>'گام اول '!AH342</f>
        <v>1400010</v>
      </c>
      <c r="AH341" s="123">
        <f>'گام اول '!AI342</f>
        <v>21347423.999999996</v>
      </c>
      <c r="AI341" s="123">
        <f>'گام اول '!AJ342</f>
        <v>2655495</v>
      </c>
      <c r="AJ341" s="123">
        <f>'گام اول '!AK342</f>
        <v>4500000</v>
      </c>
      <c r="AK341" s="123">
        <f>'گام اول '!AL342</f>
        <v>6000000</v>
      </c>
      <c r="AL341" s="123">
        <f>'گام اول '!AM342</f>
        <v>4892117.9999999991</v>
      </c>
      <c r="AM341" s="123">
        <f>'گام اول '!AN342</f>
        <v>5217666.2159999991</v>
      </c>
      <c r="AN341" s="123">
        <f>'گام اول '!AO342</f>
        <v>0</v>
      </c>
      <c r="AO341" s="123">
        <f>'گام اول '!AP342</f>
        <v>4600000</v>
      </c>
      <c r="AP341" s="123">
        <f>'گام اول '!AQ342</f>
        <v>0</v>
      </c>
      <c r="AQ341" s="123">
        <f>'گام اول '!AR342</f>
        <v>0</v>
      </c>
      <c r="AR341" s="123">
        <f>'گام اول '!AS342</f>
        <v>0</v>
      </c>
      <c r="AS341" s="375">
        <f>'گام اول '!AT342</f>
        <v>0</v>
      </c>
      <c r="AT341" s="368">
        <f t="shared" si="243"/>
        <v>77167663.216000006</v>
      </c>
      <c r="AU341" s="173">
        <f>'گام اول '!AV342</f>
        <v>54196316.440880008</v>
      </c>
      <c r="AV341" s="141">
        <f>'گام اول '!AW342</f>
        <v>74512168.215999991</v>
      </c>
      <c r="AW341" s="142">
        <f t="shared" si="244"/>
        <v>5215851.7751199994</v>
      </c>
      <c r="AX341" s="75">
        <f t="shared" si="245"/>
        <v>1419631.644088001</v>
      </c>
      <c r="AY341" s="142">
        <f>'گام اول '!AZ342</f>
        <v>0</v>
      </c>
      <c r="AZ341" s="142">
        <f>'گام اول '!BA342</f>
        <v>0</v>
      </c>
      <c r="BA341" s="142">
        <f>'گام اول '!BB342</f>
        <v>0</v>
      </c>
      <c r="BB341" s="142">
        <f>'گام اول '!BC342</f>
        <v>0</v>
      </c>
      <c r="BC341" s="142">
        <f>'گام اول '!BD342</f>
        <v>0</v>
      </c>
      <c r="BD341" s="142">
        <f>'گام اول '!BE342</f>
        <v>0</v>
      </c>
      <c r="BE341" s="142">
        <f>'گام اول '!BF342</f>
        <v>0</v>
      </c>
      <c r="BF341" s="143">
        <f t="shared" si="246"/>
        <v>6635483.4192080004</v>
      </c>
      <c r="BG341" s="140">
        <f t="shared" si="247"/>
        <v>70532179</v>
      </c>
      <c r="BH341" s="144">
        <f t="shared" si="248"/>
        <v>77167663.216000006</v>
      </c>
      <c r="BI341" s="127">
        <f t="shared" si="241"/>
        <v>4659160</v>
      </c>
      <c r="BJ341" s="145">
        <f t="shared" si="249"/>
        <v>2329580</v>
      </c>
      <c r="BK341" s="145">
        <f t="shared" si="250"/>
        <v>698874</v>
      </c>
      <c r="BL341" s="146">
        <f t="shared" si="251"/>
        <v>1120000</v>
      </c>
      <c r="BM341" s="379">
        <v>0</v>
      </c>
      <c r="BN341" s="147">
        <f t="shared" si="252"/>
        <v>85975277.216000006</v>
      </c>
      <c r="BO341" s="148">
        <f t="shared" si="253"/>
        <v>74512168.215999991</v>
      </c>
      <c r="BP341" s="149">
        <f t="shared" si="254"/>
        <v>17137798.689679999</v>
      </c>
      <c r="BQ341" s="150">
        <f t="shared" si="255"/>
        <v>103113075.90568</v>
      </c>
      <c r="BR341" s="151">
        <f t="shared" si="256"/>
        <v>100800</v>
      </c>
      <c r="BS341" s="147">
        <f t="shared" si="257"/>
        <v>103213875.90568</v>
      </c>
      <c r="BT341" s="135">
        <v>0</v>
      </c>
      <c r="BU341" s="148">
        <f t="shared" si="258"/>
        <v>8597527.7216000017</v>
      </c>
      <c r="BV341" s="152">
        <f t="shared" si="259"/>
        <v>4298763.8608000008</v>
      </c>
      <c r="BW341" s="133">
        <f t="shared" si="260"/>
        <v>90317584.323280007</v>
      </c>
      <c r="BX341" s="147">
        <f t="shared" si="261"/>
        <v>7687614</v>
      </c>
      <c r="BY341" s="134">
        <f t="shared" si="262"/>
        <v>82629970.323280007</v>
      </c>
      <c r="CD341" s="388">
        <f>'گام اول '!AU342</f>
        <v>77167663.216000006</v>
      </c>
      <c r="CE341" s="389">
        <f>'گام اول '!AV342</f>
        <v>54196316.440880008</v>
      </c>
      <c r="CF341" s="389">
        <f>'گام اول '!AW342</f>
        <v>74512168.215999991</v>
      </c>
      <c r="CG341" s="389">
        <f>'گام اول '!AX342</f>
        <v>5215851.7751199994</v>
      </c>
      <c r="CH341" s="389">
        <f>'گام اول '!AY342</f>
        <v>1419631.644088001</v>
      </c>
      <c r="CI341" s="389">
        <f>'گام اول '!AZ342</f>
        <v>0</v>
      </c>
      <c r="CJ341" s="389">
        <f>'گام اول '!BA342</f>
        <v>0</v>
      </c>
      <c r="CK341" s="389">
        <f>'گام اول '!BB342</f>
        <v>0</v>
      </c>
      <c r="CL341" s="389">
        <f>'گام اول '!BC342</f>
        <v>0</v>
      </c>
      <c r="CM341" s="389">
        <f>'گام اول '!BD342</f>
        <v>0</v>
      </c>
      <c r="CN341" s="389">
        <f>'گام اول '!BE342</f>
        <v>0</v>
      </c>
      <c r="CO341" s="389">
        <f>'گام اول '!BF342</f>
        <v>0</v>
      </c>
      <c r="CP341" s="389">
        <f>'گام اول '!BG342</f>
        <v>6635483.4192080004</v>
      </c>
      <c r="CQ341" s="389">
        <f>'گام اول '!BH342</f>
        <v>70532179</v>
      </c>
      <c r="CR341" s="389">
        <f t="shared" si="263"/>
        <v>77167663.216000006</v>
      </c>
      <c r="CS341" s="55">
        <f t="shared" si="264"/>
        <v>4659160</v>
      </c>
      <c r="CT341" s="388">
        <f t="shared" si="265"/>
        <v>2329580</v>
      </c>
      <c r="CU341" s="389">
        <f t="shared" si="266"/>
        <v>698874</v>
      </c>
      <c r="CV341" s="389">
        <f t="shared" si="267"/>
        <v>1120000</v>
      </c>
      <c r="CW341" s="55">
        <v>0</v>
      </c>
      <c r="CX341" s="389">
        <f t="shared" si="268"/>
        <v>85975277.216000006</v>
      </c>
      <c r="CY341" s="389">
        <f t="shared" si="269"/>
        <v>74512168.215999991</v>
      </c>
      <c r="CZ341" s="389">
        <f t="shared" si="270"/>
        <v>17137798.689679999</v>
      </c>
      <c r="DA341" s="389">
        <f t="shared" si="271"/>
        <v>103113075.90568</v>
      </c>
      <c r="DB341" s="389">
        <f t="shared" si="272"/>
        <v>100800</v>
      </c>
      <c r="DC341" s="389">
        <f t="shared" si="273"/>
        <v>103213875.90568</v>
      </c>
      <c r="DD341" s="394">
        <v>0</v>
      </c>
      <c r="DE341" s="389">
        <f t="shared" si="274"/>
        <v>8597527.7216000017</v>
      </c>
      <c r="DF341" s="389">
        <f t="shared" si="275"/>
        <v>4298763.8608000008</v>
      </c>
      <c r="DG341" s="389">
        <f t="shared" si="276"/>
        <v>90317584.323280007</v>
      </c>
      <c r="DH341" s="389">
        <f t="shared" si="277"/>
        <v>7687614</v>
      </c>
      <c r="DI341" s="389">
        <f t="shared" si="278"/>
        <v>82629970.323280007</v>
      </c>
      <c r="DJ341" s="389">
        <f t="shared" si="279"/>
        <v>0</v>
      </c>
      <c r="DL341" s="396">
        <f t="shared" si="280"/>
        <v>6638737.5</v>
      </c>
      <c r="DM341" s="396">
        <f t="shared" si="281"/>
        <v>-1979577.5</v>
      </c>
    </row>
    <row r="342" spans="1:117" s="55" customFormat="1" ht="21" x14ac:dyDescent="0.2">
      <c r="A342" s="191">
        <f t="shared" si="242"/>
        <v>2655495</v>
      </c>
      <c r="B342" s="136">
        <f>'گام اول '!B343</f>
        <v>337</v>
      </c>
      <c r="C342" s="136">
        <f>'گام اول '!C343</f>
        <v>101</v>
      </c>
      <c r="D342" s="136">
        <f>'گام اول '!D343</f>
        <v>13236</v>
      </c>
      <c r="E342" s="136" t="str">
        <f>'گام اول '!E343</f>
        <v>امیر</v>
      </c>
      <c r="F342" s="136" t="str">
        <f>'گام اول '!F343</f>
        <v>یوسفی</v>
      </c>
      <c r="G342" s="136" t="str">
        <f>'گام اول '!G343</f>
        <v>نگهبان</v>
      </c>
      <c r="H342" s="136" t="str">
        <f>'گام اول '!H343</f>
        <v>تهران</v>
      </c>
      <c r="I342" s="136" t="str">
        <f>'گام اول '!I343</f>
        <v>415-813-3433923-1</v>
      </c>
      <c r="J342" s="136" t="str">
        <f>'گام اول '!J343</f>
        <v>0067256546</v>
      </c>
      <c r="K342" s="136" t="str">
        <f>'گام اول '!K343</f>
        <v>0011191516</v>
      </c>
      <c r="L342" s="136" t="str">
        <f>'گام اول '!L343</f>
        <v>تهران</v>
      </c>
      <c r="M342" s="136" t="str">
        <f>'گام اول '!M343</f>
        <v>نگهبان</v>
      </c>
      <c r="N342" s="120">
        <f>'گام اول '!N343</f>
        <v>0</v>
      </c>
      <c r="O342" s="119">
        <f>'گام اول '!O343</f>
        <v>0</v>
      </c>
      <c r="P342" s="121" t="str">
        <f>'گام اول '!P343</f>
        <v>*</v>
      </c>
      <c r="Q342" s="358">
        <f>'گام اول '!Q343</f>
        <v>30</v>
      </c>
      <c r="R342" s="358">
        <f>'گام اول '!R343</f>
        <v>120</v>
      </c>
      <c r="S342" s="358">
        <f>'گام اول '!S343</f>
        <v>220</v>
      </c>
      <c r="T342" s="358">
        <f>'گام اول '!T343</f>
        <v>29.33</v>
      </c>
      <c r="U342" s="137">
        <f>'گام اول '!U343</f>
        <v>0</v>
      </c>
      <c r="V342" s="120">
        <f>'گام اول '!W343</f>
        <v>0</v>
      </c>
      <c r="W342" s="121">
        <f>'گام اول '!X343</f>
        <v>0</v>
      </c>
      <c r="X342" s="366">
        <f>'گام اول '!Y343</f>
        <v>1</v>
      </c>
      <c r="Y342" s="366">
        <f>'گام اول '!Z343</f>
        <v>1</v>
      </c>
      <c r="Z342" s="138">
        <f>'گام اول '!AA343</f>
        <v>885165</v>
      </c>
      <c r="AA342" s="138">
        <f>'گام اول '!AB343</f>
        <v>46667</v>
      </c>
      <c r="AB342" s="138">
        <f>'گام اول '!AC343</f>
        <v>931832</v>
      </c>
      <c r="AC342" s="138">
        <f>'گام اول '!AD343</f>
        <v>4500000</v>
      </c>
      <c r="AD342" s="138">
        <f>'گام اول '!AE343</f>
        <v>6000000</v>
      </c>
      <c r="AE342" s="139">
        <f>'گام اول '!AF343</f>
        <v>177895.19999999998</v>
      </c>
      <c r="AF342" s="122">
        <f>'گام اول '!AG343</f>
        <v>26554950</v>
      </c>
      <c r="AG342" s="123">
        <f>'گام اول '!AH343</f>
        <v>1400010</v>
      </c>
      <c r="AH342" s="123">
        <f>'گام اول '!AI343</f>
        <v>21347423.999999996</v>
      </c>
      <c r="AI342" s="123">
        <f>'گام اول '!AJ343</f>
        <v>2655495</v>
      </c>
      <c r="AJ342" s="123">
        <f>'گام اول '!AK343</f>
        <v>4500000</v>
      </c>
      <c r="AK342" s="123">
        <f>'گام اول '!AL343</f>
        <v>6000000</v>
      </c>
      <c r="AL342" s="123">
        <f>'گام اول '!AM343</f>
        <v>9784235.9999999981</v>
      </c>
      <c r="AM342" s="123">
        <f>'گام اول '!AN343</f>
        <v>5217666.2159999991</v>
      </c>
      <c r="AN342" s="123">
        <f>'گام اول '!AO343</f>
        <v>0</v>
      </c>
      <c r="AO342" s="123">
        <f>'گام اول '!AP343</f>
        <v>6000000</v>
      </c>
      <c r="AP342" s="123">
        <f>'گام اول '!AQ343</f>
        <v>0</v>
      </c>
      <c r="AQ342" s="123">
        <f>'گام اول '!AR343</f>
        <v>0</v>
      </c>
      <c r="AR342" s="123">
        <f>'گام اول '!AS343</f>
        <v>0</v>
      </c>
      <c r="AS342" s="375">
        <f>'گام اول '!AT343</f>
        <v>0</v>
      </c>
      <c r="AT342" s="368">
        <f t="shared" si="243"/>
        <v>83459781.216000006</v>
      </c>
      <c r="AU342" s="173">
        <f>'گام اول '!AV343</f>
        <v>58647986.18088001</v>
      </c>
      <c r="AV342" s="141">
        <f>'گام اول '!AW343</f>
        <v>80804286.215999991</v>
      </c>
      <c r="AW342" s="142">
        <f t="shared" si="244"/>
        <v>5656300.0351200001</v>
      </c>
      <c r="AX342" s="75">
        <f t="shared" si="245"/>
        <v>1864798.6180880012</v>
      </c>
      <c r="AY342" s="142">
        <f>'گام اول '!AZ343</f>
        <v>0</v>
      </c>
      <c r="AZ342" s="142">
        <f>'گام اول '!BA343</f>
        <v>0</v>
      </c>
      <c r="BA342" s="142">
        <f>'گام اول '!BB343</f>
        <v>0</v>
      </c>
      <c r="BB342" s="142">
        <f>'گام اول '!BC343</f>
        <v>0</v>
      </c>
      <c r="BC342" s="142">
        <f>'گام اول '!BD343</f>
        <v>0</v>
      </c>
      <c r="BD342" s="142">
        <f>'گام اول '!BE343</f>
        <v>0</v>
      </c>
      <c r="BE342" s="142">
        <f>'گام اول '!BF343</f>
        <v>0</v>
      </c>
      <c r="BF342" s="143">
        <f t="shared" si="246"/>
        <v>7521098.6532080015</v>
      </c>
      <c r="BG342" s="140">
        <f t="shared" si="247"/>
        <v>75938682</v>
      </c>
      <c r="BH342" s="144">
        <f t="shared" si="248"/>
        <v>83459781.216000006</v>
      </c>
      <c r="BI342" s="127">
        <f t="shared" si="241"/>
        <v>4659160</v>
      </c>
      <c r="BJ342" s="145">
        <f t="shared" si="249"/>
        <v>2329580</v>
      </c>
      <c r="BK342" s="145">
        <f t="shared" si="250"/>
        <v>698874</v>
      </c>
      <c r="BL342" s="146">
        <f t="shared" si="251"/>
        <v>1120000</v>
      </c>
      <c r="BM342" s="379">
        <v>0</v>
      </c>
      <c r="BN342" s="147">
        <f t="shared" si="252"/>
        <v>92267395.216000006</v>
      </c>
      <c r="BO342" s="148">
        <f t="shared" si="253"/>
        <v>80804286.215999991</v>
      </c>
      <c r="BP342" s="149">
        <f t="shared" si="254"/>
        <v>18584985.82968</v>
      </c>
      <c r="BQ342" s="150">
        <f t="shared" si="255"/>
        <v>110852381.04568</v>
      </c>
      <c r="BR342" s="151">
        <f t="shared" si="256"/>
        <v>100800</v>
      </c>
      <c r="BS342" s="147">
        <f t="shared" si="257"/>
        <v>110953181.04568</v>
      </c>
      <c r="BT342" s="135">
        <v>0</v>
      </c>
      <c r="BU342" s="148">
        <f t="shared" si="258"/>
        <v>9226739.5216000006</v>
      </c>
      <c r="BV342" s="152">
        <f t="shared" si="259"/>
        <v>4613369.7608000003</v>
      </c>
      <c r="BW342" s="133">
        <f t="shared" si="260"/>
        <v>97113071.763280004</v>
      </c>
      <c r="BX342" s="147">
        <f t="shared" si="261"/>
        <v>7687614</v>
      </c>
      <c r="BY342" s="134">
        <f t="shared" si="262"/>
        <v>89425457.763280004</v>
      </c>
      <c r="CD342" s="388">
        <f>'گام اول '!AU343</f>
        <v>83459781.216000006</v>
      </c>
      <c r="CE342" s="389">
        <f>'گام اول '!AV343</f>
        <v>58647986.18088001</v>
      </c>
      <c r="CF342" s="389">
        <f>'گام اول '!AW343</f>
        <v>80804286.215999991</v>
      </c>
      <c r="CG342" s="389">
        <f>'گام اول '!AX343</f>
        <v>5656300.0351200001</v>
      </c>
      <c r="CH342" s="389">
        <f>'گام اول '!AY343</f>
        <v>1864798.6180880012</v>
      </c>
      <c r="CI342" s="389">
        <f>'گام اول '!AZ343</f>
        <v>0</v>
      </c>
      <c r="CJ342" s="389">
        <f>'گام اول '!BA343</f>
        <v>0</v>
      </c>
      <c r="CK342" s="389">
        <f>'گام اول '!BB343</f>
        <v>0</v>
      </c>
      <c r="CL342" s="389">
        <f>'گام اول '!BC343</f>
        <v>0</v>
      </c>
      <c r="CM342" s="389">
        <f>'گام اول '!BD343</f>
        <v>0</v>
      </c>
      <c r="CN342" s="389">
        <f>'گام اول '!BE343</f>
        <v>0</v>
      </c>
      <c r="CO342" s="389">
        <f>'گام اول '!BF343</f>
        <v>0</v>
      </c>
      <c r="CP342" s="389">
        <f>'گام اول '!BG343</f>
        <v>7521098.6532080015</v>
      </c>
      <c r="CQ342" s="389">
        <f>'گام اول '!BH343</f>
        <v>75938682</v>
      </c>
      <c r="CR342" s="389">
        <f t="shared" si="263"/>
        <v>83459781.216000006</v>
      </c>
      <c r="CS342" s="55">
        <f t="shared" si="264"/>
        <v>4659160</v>
      </c>
      <c r="CT342" s="388">
        <f t="shared" si="265"/>
        <v>2329580</v>
      </c>
      <c r="CU342" s="389">
        <f t="shared" si="266"/>
        <v>698874</v>
      </c>
      <c r="CV342" s="389">
        <f t="shared" si="267"/>
        <v>1120000</v>
      </c>
      <c r="CW342" s="55">
        <v>0</v>
      </c>
      <c r="CX342" s="389">
        <f t="shared" si="268"/>
        <v>92267395.216000006</v>
      </c>
      <c r="CY342" s="389">
        <f t="shared" si="269"/>
        <v>80804286.215999991</v>
      </c>
      <c r="CZ342" s="389">
        <f t="shared" si="270"/>
        <v>18584985.82968</v>
      </c>
      <c r="DA342" s="389">
        <f t="shared" si="271"/>
        <v>110852381.04568</v>
      </c>
      <c r="DB342" s="389">
        <f t="shared" si="272"/>
        <v>100800</v>
      </c>
      <c r="DC342" s="389">
        <f t="shared" si="273"/>
        <v>110953181.04568</v>
      </c>
      <c r="DD342" s="394">
        <v>0</v>
      </c>
      <c r="DE342" s="389">
        <f t="shared" si="274"/>
        <v>9226739.5216000006</v>
      </c>
      <c r="DF342" s="389">
        <f t="shared" si="275"/>
        <v>4613369.7608000003</v>
      </c>
      <c r="DG342" s="389">
        <f t="shared" si="276"/>
        <v>97113071.763280004</v>
      </c>
      <c r="DH342" s="389">
        <f t="shared" si="277"/>
        <v>7687614</v>
      </c>
      <c r="DI342" s="389">
        <f t="shared" si="278"/>
        <v>89425457.763280004</v>
      </c>
      <c r="DJ342" s="389">
        <f t="shared" si="279"/>
        <v>0</v>
      </c>
      <c r="DL342" s="396">
        <f t="shared" si="280"/>
        <v>6638737.5</v>
      </c>
      <c r="DM342" s="396">
        <f t="shared" si="281"/>
        <v>-1979577.5</v>
      </c>
    </row>
    <row r="343" spans="1:117" s="55" customFormat="1" ht="21" x14ac:dyDescent="0.2">
      <c r="A343" s="191">
        <f t="shared" si="242"/>
        <v>2655495</v>
      </c>
      <c r="B343" s="136">
        <f>'گام اول '!B344</f>
        <v>338</v>
      </c>
      <c r="C343" s="136">
        <f>'گام اول '!C344</f>
        <v>102</v>
      </c>
      <c r="D343" s="136">
        <f>'گام اول '!D344</f>
        <v>13511</v>
      </c>
      <c r="E343" s="136" t="str">
        <f>'گام اول '!E344</f>
        <v xml:space="preserve">مهدی </v>
      </c>
      <c r="F343" s="136" t="str">
        <f>'گام اول '!F344</f>
        <v>اسدی مقدم</v>
      </c>
      <c r="G343" s="136" t="str">
        <f>'گام اول '!G344</f>
        <v>نگهبان</v>
      </c>
      <c r="H343" s="136" t="str">
        <f>'گام اول '!H344</f>
        <v>تهران</v>
      </c>
      <c r="I343" s="136" t="str">
        <f>'گام اول '!I344</f>
        <v>366-700-3774943-1</v>
      </c>
      <c r="J343" s="136" t="str">
        <f>'گام اول '!J344</f>
        <v>3962766601</v>
      </c>
      <c r="K343" s="136" t="str">
        <f>'گام اول '!K344</f>
        <v>0027627177</v>
      </c>
      <c r="L343" s="136" t="str">
        <f>'گام اول '!L344</f>
        <v>تهران</v>
      </c>
      <c r="M343" s="136" t="str">
        <f>'گام اول '!M344</f>
        <v>نگهبان</v>
      </c>
      <c r="N343" s="120">
        <f>'گام اول '!N344</f>
        <v>0</v>
      </c>
      <c r="O343" s="119">
        <f>'گام اول '!O344</f>
        <v>0</v>
      </c>
      <c r="P343" s="121" t="str">
        <f>'گام اول '!P344</f>
        <v>*</v>
      </c>
      <c r="Q343" s="358">
        <f>'گام اول '!Q344</f>
        <v>30</v>
      </c>
      <c r="R343" s="358">
        <f>'گام اول '!R344</f>
        <v>120</v>
      </c>
      <c r="S343" s="358">
        <f>'گام اول '!S344</f>
        <v>220</v>
      </c>
      <c r="T343" s="358">
        <f>'گام اول '!T344</f>
        <v>29.33</v>
      </c>
      <c r="U343" s="137">
        <f>'گام اول '!U344</f>
        <v>0</v>
      </c>
      <c r="V343" s="120">
        <f>'گام اول '!W344</f>
        <v>0</v>
      </c>
      <c r="W343" s="121">
        <f>'گام اول '!X344</f>
        <v>0</v>
      </c>
      <c r="X343" s="366">
        <f>'گام اول '!Y344</f>
        <v>1</v>
      </c>
      <c r="Y343" s="366">
        <f>'گام اول '!Z344</f>
        <v>1</v>
      </c>
      <c r="Z343" s="138">
        <f>'گام اول '!AA344</f>
        <v>885165</v>
      </c>
      <c r="AA343" s="138">
        <f>'گام اول '!AB344</f>
        <v>46667</v>
      </c>
      <c r="AB343" s="138">
        <f>'گام اول '!AC344</f>
        <v>931832</v>
      </c>
      <c r="AC343" s="138">
        <f>'گام اول '!AD344</f>
        <v>4500000</v>
      </c>
      <c r="AD343" s="138">
        <f>'گام اول '!AE344</f>
        <v>6000000</v>
      </c>
      <c r="AE343" s="139">
        <f>'گام اول '!AF344</f>
        <v>177895.19999999998</v>
      </c>
      <c r="AF343" s="122">
        <f>'گام اول '!AG344</f>
        <v>26554950</v>
      </c>
      <c r="AG343" s="123">
        <f>'گام اول '!AH344</f>
        <v>1400010</v>
      </c>
      <c r="AH343" s="123">
        <f>'گام اول '!AI344</f>
        <v>21347423.999999996</v>
      </c>
      <c r="AI343" s="123">
        <f>'گام اول '!AJ344</f>
        <v>2655495</v>
      </c>
      <c r="AJ343" s="123">
        <f>'گام اول '!AK344</f>
        <v>4500000</v>
      </c>
      <c r="AK343" s="123">
        <f>'گام اول '!AL344</f>
        <v>6000000</v>
      </c>
      <c r="AL343" s="123">
        <f>'گام اول '!AM344</f>
        <v>9784235.9999999981</v>
      </c>
      <c r="AM343" s="123">
        <f>'گام اول '!AN344</f>
        <v>5217666.2159999991</v>
      </c>
      <c r="AN343" s="123">
        <f>'گام اول '!AO344</f>
        <v>0</v>
      </c>
      <c r="AO343" s="123">
        <f>'گام اول '!AP344</f>
        <v>4600000</v>
      </c>
      <c r="AP343" s="123">
        <f>'گام اول '!AQ344</f>
        <v>0</v>
      </c>
      <c r="AQ343" s="123">
        <f>'گام اول '!AR344</f>
        <v>0</v>
      </c>
      <c r="AR343" s="123">
        <f>'گام اول '!AS344</f>
        <v>0</v>
      </c>
      <c r="AS343" s="375">
        <f>'گام اول '!AT344</f>
        <v>0</v>
      </c>
      <c r="AT343" s="368">
        <f t="shared" si="243"/>
        <v>82059781.216000006</v>
      </c>
      <c r="AU343" s="173">
        <f>'گام اول '!AV344</f>
        <v>58745986.18088001</v>
      </c>
      <c r="AV343" s="141">
        <f>'گام اول '!AW344</f>
        <v>79404286.215999991</v>
      </c>
      <c r="AW343" s="142">
        <f t="shared" si="244"/>
        <v>5558300.0351200001</v>
      </c>
      <c r="AX343" s="75">
        <f t="shared" si="245"/>
        <v>1874598.6180880012</v>
      </c>
      <c r="AY343" s="142">
        <f>'گام اول '!AZ344</f>
        <v>0</v>
      </c>
      <c r="AZ343" s="142">
        <f>'گام اول '!BA344</f>
        <v>0</v>
      </c>
      <c r="BA343" s="142">
        <f>'گام اول '!BB344</f>
        <v>0</v>
      </c>
      <c r="BB343" s="142">
        <f>'گام اول '!BC344</f>
        <v>0</v>
      </c>
      <c r="BC343" s="142">
        <f>'گام اول '!BD344</f>
        <v>0</v>
      </c>
      <c r="BD343" s="142">
        <f>'گام اول '!BE344</f>
        <v>0</v>
      </c>
      <c r="BE343" s="142">
        <f>'گام اول '!BF344</f>
        <v>0</v>
      </c>
      <c r="BF343" s="143">
        <f t="shared" si="246"/>
        <v>7432898.6532080015</v>
      </c>
      <c r="BG343" s="140">
        <f t="shared" si="247"/>
        <v>74626882</v>
      </c>
      <c r="BH343" s="144">
        <f t="shared" si="248"/>
        <v>82059781.216000006</v>
      </c>
      <c r="BI343" s="127">
        <f t="shared" si="241"/>
        <v>4659160</v>
      </c>
      <c r="BJ343" s="145">
        <f t="shared" si="249"/>
        <v>2329580</v>
      </c>
      <c r="BK343" s="145">
        <f t="shared" si="250"/>
        <v>698874</v>
      </c>
      <c r="BL343" s="146">
        <f t="shared" si="251"/>
        <v>1120000</v>
      </c>
      <c r="BM343" s="379">
        <v>0</v>
      </c>
      <c r="BN343" s="147">
        <f t="shared" si="252"/>
        <v>90867395.216000006</v>
      </c>
      <c r="BO343" s="148">
        <f t="shared" si="253"/>
        <v>79404286.215999991</v>
      </c>
      <c r="BP343" s="149">
        <f t="shared" si="254"/>
        <v>18262985.82968</v>
      </c>
      <c r="BQ343" s="150">
        <f t="shared" si="255"/>
        <v>109130381.04568</v>
      </c>
      <c r="BR343" s="151">
        <f t="shared" si="256"/>
        <v>100800</v>
      </c>
      <c r="BS343" s="147">
        <f t="shared" si="257"/>
        <v>109231181.04568</v>
      </c>
      <c r="BT343" s="135">
        <v>0</v>
      </c>
      <c r="BU343" s="148">
        <f t="shared" si="258"/>
        <v>9086739.5216000006</v>
      </c>
      <c r="BV343" s="152">
        <f t="shared" si="259"/>
        <v>4543369.7608000003</v>
      </c>
      <c r="BW343" s="133">
        <f t="shared" si="260"/>
        <v>95601071.763280004</v>
      </c>
      <c r="BX343" s="147">
        <f t="shared" si="261"/>
        <v>7687614</v>
      </c>
      <c r="BY343" s="134">
        <f t="shared" si="262"/>
        <v>87913457.763280004</v>
      </c>
      <c r="CD343" s="388">
        <f>'گام اول '!AU344</f>
        <v>82059781.216000006</v>
      </c>
      <c r="CE343" s="389">
        <f>'گام اول '!AV344</f>
        <v>58745986.18088001</v>
      </c>
      <c r="CF343" s="389">
        <f>'گام اول '!AW344</f>
        <v>79404286.215999991</v>
      </c>
      <c r="CG343" s="389">
        <f>'گام اول '!AX344</f>
        <v>5558300.0351200001</v>
      </c>
      <c r="CH343" s="389">
        <f>'گام اول '!AY344</f>
        <v>1874598.6180880012</v>
      </c>
      <c r="CI343" s="389">
        <f>'گام اول '!AZ344</f>
        <v>0</v>
      </c>
      <c r="CJ343" s="389">
        <f>'گام اول '!BA344</f>
        <v>0</v>
      </c>
      <c r="CK343" s="389">
        <f>'گام اول '!BB344</f>
        <v>0</v>
      </c>
      <c r="CL343" s="389">
        <f>'گام اول '!BC344</f>
        <v>0</v>
      </c>
      <c r="CM343" s="389">
        <f>'گام اول '!BD344</f>
        <v>0</v>
      </c>
      <c r="CN343" s="389">
        <f>'گام اول '!BE344</f>
        <v>0</v>
      </c>
      <c r="CO343" s="389">
        <f>'گام اول '!BF344</f>
        <v>0</v>
      </c>
      <c r="CP343" s="389">
        <f>'گام اول '!BG344</f>
        <v>7432898.6532080015</v>
      </c>
      <c r="CQ343" s="389">
        <f>'گام اول '!BH344</f>
        <v>74626882</v>
      </c>
      <c r="CR343" s="389">
        <f t="shared" si="263"/>
        <v>82059781.216000006</v>
      </c>
      <c r="CS343" s="55">
        <f t="shared" si="264"/>
        <v>4659160</v>
      </c>
      <c r="CT343" s="388">
        <f t="shared" si="265"/>
        <v>2329580</v>
      </c>
      <c r="CU343" s="389">
        <f t="shared" si="266"/>
        <v>698874</v>
      </c>
      <c r="CV343" s="389">
        <f t="shared" si="267"/>
        <v>1120000</v>
      </c>
      <c r="CW343" s="55">
        <v>0</v>
      </c>
      <c r="CX343" s="389">
        <f t="shared" si="268"/>
        <v>90867395.216000006</v>
      </c>
      <c r="CY343" s="389">
        <f t="shared" si="269"/>
        <v>79404286.215999991</v>
      </c>
      <c r="CZ343" s="389">
        <f t="shared" si="270"/>
        <v>18262985.82968</v>
      </c>
      <c r="DA343" s="389">
        <f t="shared" si="271"/>
        <v>109130381.04568</v>
      </c>
      <c r="DB343" s="389">
        <f t="shared" si="272"/>
        <v>100800</v>
      </c>
      <c r="DC343" s="389">
        <f t="shared" si="273"/>
        <v>109231181.04568</v>
      </c>
      <c r="DD343" s="394">
        <v>0</v>
      </c>
      <c r="DE343" s="389">
        <f t="shared" si="274"/>
        <v>9086739.5216000006</v>
      </c>
      <c r="DF343" s="389">
        <f t="shared" si="275"/>
        <v>4543369.7608000003</v>
      </c>
      <c r="DG343" s="389">
        <f t="shared" si="276"/>
        <v>95601071.763280004</v>
      </c>
      <c r="DH343" s="389">
        <f t="shared" si="277"/>
        <v>7687614</v>
      </c>
      <c r="DI343" s="389">
        <f t="shared" si="278"/>
        <v>87913457.763280004</v>
      </c>
      <c r="DJ343" s="389">
        <f t="shared" si="279"/>
        <v>0</v>
      </c>
      <c r="DL343" s="396">
        <f t="shared" si="280"/>
        <v>6638737.5</v>
      </c>
      <c r="DM343" s="396">
        <f t="shared" si="281"/>
        <v>-1979577.5</v>
      </c>
    </row>
    <row r="344" spans="1:117" s="55" customFormat="1" ht="21" x14ac:dyDescent="0.2">
      <c r="A344" s="191">
        <f t="shared" si="242"/>
        <v>2655495</v>
      </c>
      <c r="B344" s="136">
        <f>'گام اول '!B345</f>
        <v>339</v>
      </c>
      <c r="C344" s="136">
        <f>'گام اول '!C345</f>
        <v>103</v>
      </c>
      <c r="D344" s="136">
        <f>'گام اول '!D345</f>
        <v>13244</v>
      </c>
      <c r="E344" s="136" t="str">
        <f>'گام اول '!E345</f>
        <v>سیاوش</v>
      </c>
      <c r="F344" s="136" t="str">
        <f>'گام اول '!F345</f>
        <v>محمد ابراهیم دماوندی</v>
      </c>
      <c r="G344" s="136" t="str">
        <f>'گام اول '!G345</f>
        <v>نگهبان</v>
      </c>
      <c r="H344" s="136" t="str">
        <f>'گام اول '!H345</f>
        <v>تهران</v>
      </c>
      <c r="I344" s="136" t="str">
        <f>'گام اول '!I345</f>
        <v>366-700-3847086-1</v>
      </c>
      <c r="J344" s="136" t="str">
        <f>'گام اول '!J345</f>
        <v>0067614086</v>
      </c>
      <c r="K344" s="136" t="str">
        <f>'گام اول '!K345</f>
        <v>0038364332</v>
      </c>
      <c r="L344" s="136" t="str">
        <f>'گام اول '!L345</f>
        <v>تهران</v>
      </c>
      <c r="M344" s="136" t="str">
        <f>'گام اول '!M345</f>
        <v>نگهبان</v>
      </c>
      <c r="N344" s="120" t="str">
        <f>'گام اول '!N345</f>
        <v>*</v>
      </c>
      <c r="O344" s="119">
        <f>'گام اول '!O345</f>
        <v>0</v>
      </c>
      <c r="P344" s="121">
        <f>'گام اول '!P345</f>
        <v>0</v>
      </c>
      <c r="Q344" s="358">
        <f>'گام اول '!Q345</f>
        <v>30</v>
      </c>
      <c r="R344" s="358">
        <f>'گام اول '!R345</f>
        <v>120</v>
      </c>
      <c r="S344" s="358">
        <f>'گام اول '!S345</f>
        <v>110</v>
      </c>
      <c r="T344" s="358">
        <f>'گام اول '!T345</f>
        <v>29.33</v>
      </c>
      <c r="U344" s="137">
        <f>'گام اول '!U345</f>
        <v>0</v>
      </c>
      <c r="V344" s="120">
        <f>'گام اول '!W345</f>
        <v>0</v>
      </c>
      <c r="W344" s="121">
        <f>'گام اول '!X345</f>
        <v>0</v>
      </c>
      <c r="X344" s="366">
        <f>'گام اول '!Y345</f>
        <v>2</v>
      </c>
      <c r="Y344" s="366">
        <f>'گام اول '!Z345</f>
        <v>2</v>
      </c>
      <c r="Z344" s="138">
        <f>'گام اول '!AA345</f>
        <v>885165</v>
      </c>
      <c r="AA344" s="138">
        <f>'گام اول '!AB345</f>
        <v>46667</v>
      </c>
      <c r="AB344" s="138">
        <f>'گام اول '!AC345</f>
        <v>931832</v>
      </c>
      <c r="AC344" s="138">
        <f>'گام اول '!AD345</f>
        <v>4500000</v>
      </c>
      <c r="AD344" s="138">
        <f>'گام اول '!AE345</f>
        <v>6000000</v>
      </c>
      <c r="AE344" s="139">
        <f>'گام اول '!AF345</f>
        <v>177895.19999999998</v>
      </c>
      <c r="AF344" s="122">
        <f>'گام اول '!AG345</f>
        <v>26554950</v>
      </c>
      <c r="AG344" s="123">
        <f>'گام اول '!AH345</f>
        <v>1400010</v>
      </c>
      <c r="AH344" s="123">
        <f>'گام اول '!AI345</f>
        <v>21347423.999999996</v>
      </c>
      <c r="AI344" s="123">
        <f>'گام اول '!AJ345</f>
        <v>5310990</v>
      </c>
      <c r="AJ344" s="123">
        <f>'گام اول '!AK345</f>
        <v>4500000</v>
      </c>
      <c r="AK344" s="123">
        <f>'گام اول '!AL345</f>
        <v>6000000</v>
      </c>
      <c r="AL344" s="123">
        <f>'گام اول '!AM345</f>
        <v>4892117.9999999991</v>
      </c>
      <c r="AM344" s="123">
        <f>'گام اول '!AN345</f>
        <v>5217666.2159999991</v>
      </c>
      <c r="AN344" s="123">
        <f>'گام اول '!AO345</f>
        <v>0</v>
      </c>
      <c r="AO344" s="123">
        <f>'گام اول '!AP345</f>
        <v>3000000</v>
      </c>
      <c r="AP344" s="123">
        <f>'گام اول '!AQ345</f>
        <v>0</v>
      </c>
      <c r="AQ344" s="123">
        <f>'گام اول '!AR345</f>
        <v>0</v>
      </c>
      <c r="AR344" s="123">
        <f>'گام اول '!AS345</f>
        <v>0</v>
      </c>
      <c r="AS344" s="375">
        <f>'گام اول '!AT345</f>
        <v>0</v>
      </c>
      <c r="AT344" s="368">
        <f t="shared" si="243"/>
        <v>78223158.216000006</v>
      </c>
      <c r="AU344" s="173">
        <f>'گام اول '!AV345</f>
        <v>54308316.440880008</v>
      </c>
      <c r="AV344" s="141">
        <f>'گام اول '!AW345</f>
        <v>72912168.215999991</v>
      </c>
      <c r="AW344" s="142">
        <f t="shared" si="244"/>
        <v>5103851.7751199994</v>
      </c>
      <c r="AX344" s="75">
        <f t="shared" si="245"/>
        <v>1430831.644088001</v>
      </c>
      <c r="AY344" s="142">
        <f>'گام اول '!AZ345</f>
        <v>0</v>
      </c>
      <c r="AZ344" s="142">
        <f>'گام اول '!BA345</f>
        <v>0</v>
      </c>
      <c r="BA344" s="142">
        <f>'گام اول '!BB345</f>
        <v>0</v>
      </c>
      <c r="BB344" s="142">
        <f>'گام اول '!BC345</f>
        <v>0</v>
      </c>
      <c r="BC344" s="142">
        <f>'گام اول '!BD345</f>
        <v>0</v>
      </c>
      <c r="BD344" s="142">
        <f>'گام اول '!BE345</f>
        <v>0</v>
      </c>
      <c r="BE344" s="142">
        <f>'گام اول '!BF345</f>
        <v>0</v>
      </c>
      <c r="BF344" s="143">
        <f t="shared" si="246"/>
        <v>6534683.4192080004</v>
      </c>
      <c r="BG344" s="140">
        <f t="shared" si="247"/>
        <v>71688474</v>
      </c>
      <c r="BH344" s="144">
        <f t="shared" si="248"/>
        <v>78223158.216000006</v>
      </c>
      <c r="BI344" s="127">
        <f t="shared" si="241"/>
        <v>4659160</v>
      </c>
      <c r="BJ344" s="145">
        <f t="shared" si="249"/>
        <v>2329580</v>
      </c>
      <c r="BK344" s="145">
        <f t="shared" si="250"/>
        <v>698874</v>
      </c>
      <c r="BL344" s="146">
        <f t="shared" si="251"/>
        <v>1120000</v>
      </c>
      <c r="BM344" s="379">
        <v>0</v>
      </c>
      <c r="BN344" s="147">
        <f t="shared" si="252"/>
        <v>87030772.216000006</v>
      </c>
      <c r="BO344" s="148">
        <f t="shared" si="253"/>
        <v>72912168.215999991</v>
      </c>
      <c r="BP344" s="149">
        <f t="shared" si="254"/>
        <v>16769798.689679999</v>
      </c>
      <c r="BQ344" s="150">
        <f t="shared" si="255"/>
        <v>103800570.90568</v>
      </c>
      <c r="BR344" s="151">
        <f t="shared" si="256"/>
        <v>100800</v>
      </c>
      <c r="BS344" s="147">
        <f t="shared" si="257"/>
        <v>103901370.90568</v>
      </c>
      <c r="BT344" s="135">
        <v>0</v>
      </c>
      <c r="BU344" s="148">
        <f t="shared" si="258"/>
        <v>8703077.2216000017</v>
      </c>
      <c r="BV344" s="152">
        <f t="shared" si="259"/>
        <v>4351538.6108000008</v>
      </c>
      <c r="BW344" s="133">
        <f t="shared" si="260"/>
        <v>90846755.073280007</v>
      </c>
      <c r="BX344" s="147">
        <f t="shared" si="261"/>
        <v>7687614</v>
      </c>
      <c r="BY344" s="134">
        <f t="shared" si="262"/>
        <v>83159141.073280007</v>
      </c>
      <c r="CD344" s="388">
        <f>'گام اول '!AU345</f>
        <v>78223158.216000006</v>
      </c>
      <c r="CE344" s="389">
        <f>'گام اول '!AV345</f>
        <v>54308316.440880008</v>
      </c>
      <c r="CF344" s="389">
        <f>'گام اول '!AW345</f>
        <v>72912168.215999991</v>
      </c>
      <c r="CG344" s="389">
        <f>'گام اول '!AX345</f>
        <v>5103851.7751199994</v>
      </c>
      <c r="CH344" s="389">
        <f>'گام اول '!AY345</f>
        <v>1430831.644088001</v>
      </c>
      <c r="CI344" s="389">
        <f>'گام اول '!AZ345</f>
        <v>0</v>
      </c>
      <c r="CJ344" s="389">
        <f>'گام اول '!BA345</f>
        <v>0</v>
      </c>
      <c r="CK344" s="389">
        <f>'گام اول '!BB345</f>
        <v>0</v>
      </c>
      <c r="CL344" s="389">
        <f>'گام اول '!BC345</f>
        <v>0</v>
      </c>
      <c r="CM344" s="389">
        <f>'گام اول '!BD345</f>
        <v>0</v>
      </c>
      <c r="CN344" s="389">
        <f>'گام اول '!BE345</f>
        <v>0</v>
      </c>
      <c r="CO344" s="389">
        <f>'گام اول '!BF345</f>
        <v>0</v>
      </c>
      <c r="CP344" s="389">
        <f>'گام اول '!BG345</f>
        <v>6534683.4192080004</v>
      </c>
      <c r="CQ344" s="389">
        <f>'گام اول '!BH345</f>
        <v>71688474</v>
      </c>
      <c r="CR344" s="389">
        <f t="shared" si="263"/>
        <v>78223158.216000006</v>
      </c>
      <c r="CS344" s="55">
        <f t="shared" si="264"/>
        <v>4659160</v>
      </c>
      <c r="CT344" s="388">
        <f t="shared" si="265"/>
        <v>2329580</v>
      </c>
      <c r="CU344" s="389">
        <f t="shared" si="266"/>
        <v>698874</v>
      </c>
      <c r="CV344" s="389">
        <f t="shared" si="267"/>
        <v>1120000</v>
      </c>
      <c r="CW344" s="55">
        <v>0</v>
      </c>
      <c r="CX344" s="389">
        <f t="shared" si="268"/>
        <v>87030772.216000006</v>
      </c>
      <c r="CY344" s="389">
        <f t="shared" si="269"/>
        <v>72912168.215999991</v>
      </c>
      <c r="CZ344" s="389">
        <f t="shared" si="270"/>
        <v>16769798.689679999</v>
      </c>
      <c r="DA344" s="389">
        <f t="shared" si="271"/>
        <v>103800570.90568</v>
      </c>
      <c r="DB344" s="389">
        <f t="shared" si="272"/>
        <v>100800</v>
      </c>
      <c r="DC344" s="389">
        <f t="shared" si="273"/>
        <v>103901370.90568</v>
      </c>
      <c r="DD344" s="394">
        <v>0</v>
      </c>
      <c r="DE344" s="389">
        <f t="shared" si="274"/>
        <v>8703077.2216000017</v>
      </c>
      <c r="DF344" s="389">
        <f t="shared" si="275"/>
        <v>4351538.6108000008</v>
      </c>
      <c r="DG344" s="389">
        <f t="shared" si="276"/>
        <v>90846755.073280007</v>
      </c>
      <c r="DH344" s="389">
        <f t="shared" si="277"/>
        <v>7687614</v>
      </c>
      <c r="DI344" s="389">
        <f t="shared" si="278"/>
        <v>83159141.073280007</v>
      </c>
      <c r="DJ344" s="389">
        <f t="shared" si="279"/>
        <v>0</v>
      </c>
      <c r="DL344" s="396">
        <f t="shared" si="280"/>
        <v>6638737.5</v>
      </c>
      <c r="DM344" s="396">
        <f t="shared" si="281"/>
        <v>-1979577.5</v>
      </c>
    </row>
    <row r="345" spans="1:117" s="55" customFormat="1" ht="21" x14ac:dyDescent="0.2">
      <c r="A345" s="191">
        <f t="shared" si="242"/>
        <v>2655495</v>
      </c>
      <c r="B345" s="136">
        <f>'گام اول '!B346</f>
        <v>340</v>
      </c>
      <c r="C345" s="136">
        <f>'گام اول '!C346</f>
        <v>104</v>
      </c>
      <c r="D345" s="136">
        <f>'گام اول '!D346</f>
        <v>13220</v>
      </c>
      <c r="E345" s="136" t="str">
        <f>'گام اول '!E346</f>
        <v>فرامرز</v>
      </c>
      <c r="F345" s="136" t="str">
        <f>'گام اول '!F346</f>
        <v>اسبقي كور عباسلو</v>
      </c>
      <c r="G345" s="136" t="str">
        <f>'گام اول '!G346</f>
        <v>نگهبان</v>
      </c>
      <c r="H345" s="136" t="str">
        <f>'گام اول '!H346</f>
        <v>تهران</v>
      </c>
      <c r="I345" s="136" t="str">
        <f>'گام اول '!I346</f>
        <v>129-12-422228-1</v>
      </c>
      <c r="J345" s="136">
        <f>'گام اول '!J346</f>
        <v>1738192873</v>
      </c>
      <c r="K345" s="136" t="str">
        <f>'گام اول '!K346</f>
        <v>0020733378</v>
      </c>
      <c r="L345" s="136" t="str">
        <f>'گام اول '!L346</f>
        <v>تهران</v>
      </c>
      <c r="M345" s="136" t="str">
        <f>'گام اول '!M346</f>
        <v>نگهبان</v>
      </c>
      <c r="N345" s="120" t="str">
        <f>'گام اول '!N346</f>
        <v>*</v>
      </c>
      <c r="O345" s="119">
        <f>'گام اول '!O346</f>
        <v>0</v>
      </c>
      <c r="P345" s="121">
        <f>'گام اول '!P346</f>
        <v>0</v>
      </c>
      <c r="Q345" s="358">
        <f>'گام اول '!Q346</f>
        <v>30</v>
      </c>
      <c r="R345" s="358">
        <f>'گام اول '!R346</f>
        <v>120</v>
      </c>
      <c r="S345" s="358">
        <f>'گام اول '!S346</f>
        <v>110</v>
      </c>
      <c r="T345" s="358">
        <f>'گام اول '!T346</f>
        <v>29.33</v>
      </c>
      <c r="U345" s="137">
        <f>'گام اول '!U346</f>
        <v>0</v>
      </c>
      <c r="V345" s="120">
        <f>'گام اول '!W346</f>
        <v>0</v>
      </c>
      <c r="W345" s="121">
        <f>'گام اول '!X346</f>
        <v>0</v>
      </c>
      <c r="X345" s="366">
        <f>'گام اول '!Y346</f>
        <v>3</v>
      </c>
      <c r="Y345" s="366">
        <f>'گام اول '!Z346</f>
        <v>2</v>
      </c>
      <c r="Z345" s="138">
        <f>'گام اول '!AA346</f>
        <v>885165</v>
      </c>
      <c r="AA345" s="138">
        <f>'گام اول '!AB346</f>
        <v>46667</v>
      </c>
      <c r="AB345" s="138">
        <f>'گام اول '!AC346</f>
        <v>931832</v>
      </c>
      <c r="AC345" s="138">
        <f>'گام اول '!AD346</f>
        <v>4500000</v>
      </c>
      <c r="AD345" s="138">
        <f>'گام اول '!AE346</f>
        <v>6000000</v>
      </c>
      <c r="AE345" s="139">
        <f>'گام اول '!AF346</f>
        <v>177895.19999999998</v>
      </c>
      <c r="AF345" s="122">
        <f>'گام اول '!AG346</f>
        <v>26554950</v>
      </c>
      <c r="AG345" s="123">
        <f>'گام اول '!AH346</f>
        <v>1400010</v>
      </c>
      <c r="AH345" s="123">
        <f>'گام اول '!AI346</f>
        <v>21347423.999999996</v>
      </c>
      <c r="AI345" s="123">
        <f>'گام اول '!AJ346</f>
        <v>5310990</v>
      </c>
      <c r="AJ345" s="123">
        <f>'گام اول '!AK346</f>
        <v>4500000</v>
      </c>
      <c r="AK345" s="123">
        <f>'گام اول '!AL346</f>
        <v>6000000</v>
      </c>
      <c r="AL345" s="123">
        <f>'گام اول '!AM346</f>
        <v>4892117.9999999991</v>
      </c>
      <c r="AM345" s="123">
        <f>'گام اول '!AN346</f>
        <v>5217666.2159999991</v>
      </c>
      <c r="AN345" s="123">
        <f>'گام اول '!AO346</f>
        <v>0</v>
      </c>
      <c r="AO345" s="123">
        <f>'گام اول '!AP346</f>
        <v>2800000</v>
      </c>
      <c r="AP345" s="123">
        <f>'گام اول '!AQ346</f>
        <v>0</v>
      </c>
      <c r="AQ345" s="123">
        <f>'گام اول '!AR346</f>
        <v>0</v>
      </c>
      <c r="AR345" s="123">
        <f>'گام اول '!AS346</f>
        <v>0</v>
      </c>
      <c r="AS345" s="375">
        <f>'گام اول '!AT346</f>
        <v>0</v>
      </c>
      <c r="AT345" s="368">
        <f t="shared" si="243"/>
        <v>78023158.216000006</v>
      </c>
      <c r="AU345" s="173">
        <f>'گام اول '!AV346</f>
        <v>54322316.440880008</v>
      </c>
      <c r="AV345" s="141">
        <f>'گام اول '!AW346</f>
        <v>72712168.215999991</v>
      </c>
      <c r="AW345" s="142">
        <f t="shared" si="244"/>
        <v>5089851.7751199994</v>
      </c>
      <c r="AX345" s="75">
        <f t="shared" si="245"/>
        <v>1432231.644088001</v>
      </c>
      <c r="AY345" s="142">
        <f>'گام اول '!AZ346</f>
        <v>0</v>
      </c>
      <c r="AZ345" s="142">
        <f>'گام اول '!BA346</f>
        <v>0</v>
      </c>
      <c r="BA345" s="142">
        <f>'گام اول '!BB346</f>
        <v>0</v>
      </c>
      <c r="BB345" s="142">
        <f>'گام اول '!BC346</f>
        <v>0</v>
      </c>
      <c r="BC345" s="142">
        <f>'گام اول '!BD346</f>
        <v>0</v>
      </c>
      <c r="BD345" s="142">
        <f>'گام اول '!BE346</f>
        <v>0</v>
      </c>
      <c r="BE345" s="142">
        <f>'گام اول '!BF346</f>
        <v>0</v>
      </c>
      <c r="BF345" s="143">
        <f t="shared" si="246"/>
        <v>6522083.4192080004</v>
      </c>
      <c r="BG345" s="140">
        <f t="shared" si="247"/>
        <v>71501074</v>
      </c>
      <c r="BH345" s="144">
        <f t="shared" si="248"/>
        <v>78023158.216000006</v>
      </c>
      <c r="BI345" s="127">
        <f t="shared" si="241"/>
        <v>4659160</v>
      </c>
      <c r="BJ345" s="145">
        <f t="shared" si="249"/>
        <v>2329580</v>
      </c>
      <c r="BK345" s="145">
        <f t="shared" si="250"/>
        <v>698874</v>
      </c>
      <c r="BL345" s="146">
        <f t="shared" si="251"/>
        <v>1120000</v>
      </c>
      <c r="BM345" s="379">
        <v>0</v>
      </c>
      <c r="BN345" s="147">
        <f t="shared" si="252"/>
        <v>86830772.216000006</v>
      </c>
      <c r="BO345" s="148">
        <f t="shared" si="253"/>
        <v>72712168.215999991</v>
      </c>
      <c r="BP345" s="149">
        <f t="shared" si="254"/>
        <v>16723798.689679999</v>
      </c>
      <c r="BQ345" s="150">
        <f t="shared" si="255"/>
        <v>103554570.90568</v>
      </c>
      <c r="BR345" s="151">
        <f t="shared" si="256"/>
        <v>100800</v>
      </c>
      <c r="BS345" s="147">
        <f t="shared" si="257"/>
        <v>103655370.90568</v>
      </c>
      <c r="BT345" s="135">
        <v>0</v>
      </c>
      <c r="BU345" s="148">
        <f t="shared" si="258"/>
        <v>8683077.2216000017</v>
      </c>
      <c r="BV345" s="152">
        <f t="shared" si="259"/>
        <v>4341538.6108000008</v>
      </c>
      <c r="BW345" s="133">
        <f t="shared" si="260"/>
        <v>90630755.073280007</v>
      </c>
      <c r="BX345" s="147">
        <f t="shared" si="261"/>
        <v>7687614</v>
      </c>
      <c r="BY345" s="134">
        <f t="shared" si="262"/>
        <v>82943141.073280007</v>
      </c>
      <c r="CD345" s="388">
        <f>'گام اول '!AU346</f>
        <v>78023158.216000006</v>
      </c>
      <c r="CE345" s="389">
        <f>'گام اول '!AV346</f>
        <v>54322316.440880008</v>
      </c>
      <c r="CF345" s="389">
        <f>'گام اول '!AW346</f>
        <v>72712168.215999991</v>
      </c>
      <c r="CG345" s="389">
        <f>'گام اول '!AX346</f>
        <v>5089851.7751199994</v>
      </c>
      <c r="CH345" s="389">
        <f>'گام اول '!AY346</f>
        <v>1432231.644088001</v>
      </c>
      <c r="CI345" s="389">
        <f>'گام اول '!AZ346</f>
        <v>0</v>
      </c>
      <c r="CJ345" s="389">
        <f>'گام اول '!BA346</f>
        <v>0</v>
      </c>
      <c r="CK345" s="389">
        <f>'گام اول '!BB346</f>
        <v>0</v>
      </c>
      <c r="CL345" s="389">
        <f>'گام اول '!BC346</f>
        <v>0</v>
      </c>
      <c r="CM345" s="389">
        <f>'گام اول '!BD346</f>
        <v>0</v>
      </c>
      <c r="CN345" s="389">
        <f>'گام اول '!BE346</f>
        <v>0</v>
      </c>
      <c r="CO345" s="389">
        <f>'گام اول '!BF346</f>
        <v>0</v>
      </c>
      <c r="CP345" s="389">
        <f>'گام اول '!BG346</f>
        <v>6522083.4192080004</v>
      </c>
      <c r="CQ345" s="389">
        <f>'گام اول '!BH346</f>
        <v>71501074</v>
      </c>
      <c r="CR345" s="389">
        <f t="shared" si="263"/>
        <v>78023158.216000006</v>
      </c>
      <c r="CS345" s="55">
        <f t="shared" si="264"/>
        <v>4659160</v>
      </c>
      <c r="CT345" s="388">
        <f t="shared" si="265"/>
        <v>2329580</v>
      </c>
      <c r="CU345" s="389">
        <f t="shared" si="266"/>
        <v>698874</v>
      </c>
      <c r="CV345" s="389">
        <f t="shared" si="267"/>
        <v>1120000</v>
      </c>
      <c r="CW345" s="55">
        <v>0</v>
      </c>
      <c r="CX345" s="389">
        <f t="shared" si="268"/>
        <v>86830772.216000006</v>
      </c>
      <c r="CY345" s="389">
        <f t="shared" si="269"/>
        <v>72712168.215999991</v>
      </c>
      <c r="CZ345" s="389">
        <f t="shared" si="270"/>
        <v>16723798.689679999</v>
      </c>
      <c r="DA345" s="389">
        <f t="shared" si="271"/>
        <v>103554570.90568</v>
      </c>
      <c r="DB345" s="389">
        <f t="shared" si="272"/>
        <v>100800</v>
      </c>
      <c r="DC345" s="389">
        <f t="shared" si="273"/>
        <v>103655370.90568</v>
      </c>
      <c r="DD345" s="394">
        <v>0</v>
      </c>
      <c r="DE345" s="389">
        <f t="shared" si="274"/>
        <v>8683077.2216000017</v>
      </c>
      <c r="DF345" s="389">
        <f t="shared" si="275"/>
        <v>4341538.6108000008</v>
      </c>
      <c r="DG345" s="389">
        <f t="shared" si="276"/>
        <v>90630755.073280007</v>
      </c>
      <c r="DH345" s="389">
        <f t="shared" si="277"/>
        <v>7687614</v>
      </c>
      <c r="DI345" s="389">
        <f t="shared" si="278"/>
        <v>82943141.073280007</v>
      </c>
      <c r="DJ345" s="389">
        <f t="shared" si="279"/>
        <v>0</v>
      </c>
      <c r="DL345" s="396">
        <f t="shared" si="280"/>
        <v>6638737.5</v>
      </c>
      <c r="DM345" s="396">
        <f t="shared" si="281"/>
        <v>-1979577.5</v>
      </c>
    </row>
    <row r="346" spans="1:117" s="55" customFormat="1" ht="21" x14ac:dyDescent="0.2">
      <c r="A346" s="191">
        <f t="shared" si="242"/>
        <v>2655495</v>
      </c>
      <c r="B346" s="136">
        <f>'گام اول '!B347</f>
        <v>341</v>
      </c>
      <c r="C346" s="136">
        <f>'گام اول '!C347</f>
        <v>105</v>
      </c>
      <c r="D346" s="136">
        <f>'گام اول '!D347</f>
        <v>13268</v>
      </c>
      <c r="E346" s="136" t="str">
        <f>'گام اول '!E347</f>
        <v>محمدرضا</v>
      </c>
      <c r="F346" s="136" t="str">
        <f>'گام اول '!F347</f>
        <v>قصبه</v>
      </c>
      <c r="G346" s="136" t="str">
        <f>'گام اول '!G347</f>
        <v>نگهبان</v>
      </c>
      <c r="H346" s="136" t="str">
        <f>'گام اول '!H347</f>
        <v>تهران</v>
      </c>
      <c r="I346" s="136" t="str">
        <f>'گام اول '!I347</f>
        <v>366-700-3860973-1</v>
      </c>
      <c r="J346" s="136" t="str">
        <f>'گام اول '!J347</f>
        <v>0078266394</v>
      </c>
      <c r="K346" s="136" t="str">
        <f>'گام اول '!K347</f>
        <v>0020779799</v>
      </c>
      <c r="L346" s="136" t="str">
        <f>'گام اول '!L347</f>
        <v>تهران</v>
      </c>
      <c r="M346" s="136" t="str">
        <f>'گام اول '!M347</f>
        <v>نگهبان</v>
      </c>
      <c r="N346" s="120" t="str">
        <f>'گام اول '!N347</f>
        <v>*</v>
      </c>
      <c r="O346" s="119">
        <f>'گام اول '!O347</f>
        <v>0</v>
      </c>
      <c r="P346" s="121">
        <f>'گام اول '!P347</f>
        <v>0</v>
      </c>
      <c r="Q346" s="358">
        <f>'گام اول '!Q347</f>
        <v>30</v>
      </c>
      <c r="R346" s="358">
        <f>'گام اول '!R347</f>
        <v>120</v>
      </c>
      <c r="S346" s="358">
        <f>'گام اول '!S347</f>
        <v>110</v>
      </c>
      <c r="T346" s="358">
        <f>'گام اول '!T347</f>
        <v>29.33</v>
      </c>
      <c r="U346" s="137">
        <f>'گام اول '!U347</f>
        <v>0</v>
      </c>
      <c r="V346" s="120">
        <f>'گام اول '!W347</f>
        <v>0</v>
      </c>
      <c r="W346" s="121">
        <f>'گام اول '!X347</f>
        <v>0</v>
      </c>
      <c r="X346" s="366">
        <f>'گام اول '!Y347</f>
        <v>0</v>
      </c>
      <c r="Y346" s="366">
        <f>'گام اول '!Z347</f>
        <v>0</v>
      </c>
      <c r="Z346" s="138">
        <f>'گام اول '!AA347</f>
        <v>885165</v>
      </c>
      <c r="AA346" s="138">
        <f>'گام اول '!AB347</f>
        <v>46667</v>
      </c>
      <c r="AB346" s="138">
        <f>'گام اول '!AC347</f>
        <v>931832</v>
      </c>
      <c r="AC346" s="138">
        <f>'گام اول '!AD347</f>
        <v>4500000</v>
      </c>
      <c r="AD346" s="138">
        <f>'گام اول '!AE347</f>
        <v>6000000</v>
      </c>
      <c r="AE346" s="139">
        <f>'گام اول '!AF347</f>
        <v>177895.19999999998</v>
      </c>
      <c r="AF346" s="122">
        <f>'گام اول '!AG347</f>
        <v>26554950</v>
      </c>
      <c r="AG346" s="123">
        <f>'گام اول '!AH347</f>
        <v>1400010</v>
      </c>
      <c r="AH346" s="123">
        <f>'گام اول '!AI347</f>
        <v>21347423.999999996</v>
      </c>
      <c r="AI346" s="123">
        <f>'گام اول '!AJ347</f>
        <v>0</v>
      </c>
      <c r="AJ346" s="123">
        <f>'گام اول '!AK347</f>
        <v>4500000</v>
      </c>
      <c r="AK346" s="123">
        <f>'گام اول '!AL347</f>
        <v>6000000</v>
      </c>
      <c r="AL346" s="123">
        <f>'گام اول '!AM347</f>
        <v>4892117.9999999991</v>
      </c>
      <c r="AM346" s="123">
        <f>'گام اول '!AN347</f>
        <v>5217666.2159999991</v>
      </c>
      <c r="AN346" s="123">
        <f>'گام اول '!AO347</f>
        <v>0</v>
      </c>
      <c r="AO346" s="123">
        <f>'گام اول '!AP347</f>
        <v>2800000</v>
      </c>
      <c r="AP346" s="123">
        <f>'گام اول '!AQ347</f>
        <v>0</v>
      </c>
      <c r="AQ346" s="123">
        <f>'گام اول '!AR347</f>
        <v>0</v>
      </c>
      <c r="AR346" s="123">
        <f>'گام اول '!AS347</f>
        <v>0</v>
      </c>
      <c r="AS346" s="375">
        <f>'گام اول '!AT347</f>
        <v>0</v>
      </c>
      <c r="AT346" s="368">
        <f t="shared" si="243"/>
        <v>72712168.216000006</v>
      </c>
      <c r="AU346" s="173">
        <f>'گام اول '!AV347</f>
        <v>54322316.440880008</v>
      </c>
      <c r="AV346" s="141">
        <f>'گام اول '!AW347</f>
        <v>72712168.215999991</v>
      </c>
      <c r="AW346" s="142">
        <f t="shared" si="244"/>
        <v>5089851.7751199994</v>
      </c>
      <c r="AX346" s="75">
        <f t="shared" si="245"/>
        <v>1432231.644088001</v>
      </c>
      <c r="AY346" s="142">
        <f>'گام اول '!AZ347</f>
        <v>0</v>
      </c>
      <c r="AZ346" s="142">
        <f>'گام اول '!BA347</f>
        <v>0</v>
      </c>
      <c r="BA346" s="142">
        <f>'گام اول '!BB347</f>
        <v>0</v>
      </c>
      <c r="BB346" s="142">
        <f>'گام اول '!BC347</f>
        <v>0</v>
      </c>
      <c r="BC346" s="142">
        <f>'گام اول '!BD347</f>
        <v>0</v>
      </c>
      <c r="BD346" s="142">
        <f>'گام اول '!BE347</f>
        <v>0</v>
      </c>
      <c r="BE346" s="142">
        <f>'گام اول '!BF347</f>
        <v>0</v>
      </c>
      <c r="BF346" s="143">
        <f t="shared" si="246"/>
        <v>6522083.4192080004</v>
      </c>
      <c r="BG346" s="140">
        <f t="shared" si="247"/>
        <v>66190084</v>
      </c>
      <c r="BH346" s="144">
        <f t="shared" si="248"/>
        <v>72712168.216000006</v>
      </c>
      <c r="BI346" s="127">
        <f t="shared" si="241"/>
        <v>4659160</v>
      </c>
      <c r="BJ346" s="145">
        <f t="shared" si="249"/>
        <v>2329580</v>
      </c>
      <c r="BK346" s="145">
        <f t="shared" si="250"/>
        <v>698874</v>
      </c>
      <c r="BL346" s="146">
        <f t="shared" si="251"/>
        <v>1120000</v>
      </c>
      <c r="BM346" s="379">
        <v>0</v>
      </c>
      <c r="BN346" s="147">
        <f t="shared" si="252"/>
        <v>81519782.216000006</v>
      </c>
      <c r="BO346" s="148">
        <f t="shared" si="253"/>
        <v>72712168.215999991</v>
      </c>
      <c r="BP346" s="149">
        <f t="shared" si="254"/>
        <v>16723798.689679999</v>
      </c>
      <c r="BQ346" s="150">
        <f t="shared" si="255"/>
        <v>98243580.905680001</v>
      </c>
      <c r="BR346" s="151">
        <f t="shared" si="256"/>
        <v>100800</v>
      </c>
      <c r="BS346" s="147">
        <f t="shared" si="257"/>
        <v>98344380.905680001</v>
      </c>
      <c r="BT346" s="135">
        <v>0</v>
      </c>
      <c r="BU346" s="148">
        <f t="shared" si="258"/>
        <v>8151978.2216000007</v>
      </c>
      <c r="BV346" s="152">
        <f t="shared" si="259"/>
        <v>4075989.1108000004</v>
      </c>
      <c r="BW346" s="133">
        <f t="shared" si="260"/>
        <v>86116413.573280007</v>
      </c>
      <c r="BX346" s="147">
        <f t="shared" si="261"/>
        <v>7687614</v>
      </c>
      <c r="BY346" s="134">
        <f t="shared" si="262"/>
        <v>78428799.573280007</v>
      </c>
      <c r="CD346" s="388">
        <f>'گام اول '!AU347</f>
        <v>72712168.216000006</v>
      </c>
      <c r="CE346" s="389">
        <f>'گام اول '!AV347</f>
        <v>54322316.440880008</v>
      </c>
      <c r="CF346" s="389">
        <f>'گام اول '!AW347</f>
        <v>72712168.215999991</v>
      </c>
      <c r="CG346" s="389">
        <f>'گام اول '!AX347</f>
        <v>5089851.7751199994</v>
      </c>
      <c r="CH346" s="389">
        <f>'گام اول '!AY347</f>
        <v>1432231.644088001</v>
      </c>
      <c r="CI346" s="389">
        <f>'گام اول '!AZ347</f>
        <v>0</v>
      </c>
      <c r="CJ346" s="389">
        <f>'گام اول '!BA347</f>
        <v>0</v>
      </c>
      <c r="CK346" s="389">
        <f>'گام اول '!BB347</f>
        <v>0</v>
      </c>
      <c r="CL346" s="389">
        <f>'گام اول '!BC347</f>
        <v>0</v>
      </c>
      <c r="CM346" s="389">
        <f>'گام اول '!BD347</f>
        <v>0</v>
      </c>
      <c r="CN346" s="389">
        <f>'گام اول '!BE347</f>
        <v>0</v>
      </c>
      <c r="CO346" s="389">
        <f>'گام اول '!BF347</f>
        <v>0</v>
      </c>
      <c r="CP346" s="389">
        <f>'گام اول '!BG347</f>
        <v>6522083.4192080004</v>
      </c>
      <c r="CQ346" s="389">
        <f>'گام اول '!BH347</f>
        <v>66190084</v>
      </c>
      <c r="CR346" s="389">
        <f t="shared" si="263"/>
        <v>72712168.216000006</v>
      </c>
      <c r="CS346" s="55">
        <f t="shared" si="264"/>
        <v>4659160</v>
      </c>
      <c r="CT346" s="388">
        <f t="shared" si="265"/>
        <v>2329580</v>
      </c>
      <c r="CU346" s="389">
        <f t="shared" si="266"/>
        <v>698874</v>
      </c>
      <c r="CV346" s="389">
        <f t="shared" si="267"/>
        <v>1120000</v>
      </c>
      <c r="CW346" s="55">
        <v>0</v>
      </c>
      <c r="CX346" s="389">
        <f t="shared" si="268"/>
        <v>81519782.216000006</v>
      </c>
      <c r="CY346" s="389">
        <f t="shared" si="269"/>
        <v>72712168.215999991</v>
      </c>
      <c r="CZ346" s="389">
        <f t="shared" si="270"/>
        <v>16723798.689679999</v>
      </c>
      <c r="DA346" s="389">
        <f t="shared" si="271"/>
        <v>98243580.905680001</v>
      </c>
      <c r="DB346" s="389">
        <f t="shared" si="272"/>
        <v>100800</v>
      </c>
      <c r="DC346" s="389">
        <f t="shared" si="273"/>
        <v>98344380.905680001</v>
      </c>
      <c r="DD346" s="394">
        <v>0</v>
      </c>
      <c r="DE346" s="389">
        <f t="shared" si="274"/>
        <v>8151978.2216000007</v>
      </c>
      <c r="DF346" s="389">
        <f t="shared" si="275"/>
        <v>4075989.1108000004</v>
      </c>
      <c r="DG346" s="389">
        <f t="shared" si="276"/>
        <v>86116413.573280007</v>
      </c>
      <c r="DH346" s="389">
        <f t="shared" si="277"/>
        <v>7687614</v>
      </c>
      <c r="DI346" s="389">
        <f t="shared" si="278"/>
        <v>78428799.573280007</v>
      </c>
      <c r="DJ346" s="389">
        <f t="shared" si="279"/>
        <v>0</v>
      </c>
      <c r="DL346" s="396">
        <f t="shared" si="280"/>
        <v>6638737.5</v>
      </c>
      <c r="DM346" s="396">
        <f t="shared" si="281"/>
        <v>-1979577.5</v>
      </c>
    </row>
    <row r="347" spans="1:117" s="55" customFormat="1" ht="21" x14ac:dyDescent="0.2">
      <c r="A347" s="191">
        <f t="shared" si="242"/>
        <v>2655495</v>
      </c>
      <c r="B347" s="136">
        <f>'گام اول '!B348</f>
        <v>342</v>
      </c>
      <c r="C347" s="136">
        <f>'گام اول '!C348</f>
        <v>106</v>
      </c>
      <c r="D347" s="136">
        <f>'گام اول '!D348</f>
        <v>13296</v>
      </c>
      <c r="E347" s="136" t="str">
        <f>'گام اول '!E348</f>
        <v>پیمان</v>
      </c>
      <c r="F347" s="136" t="str">
        <f>'گام اول '!F348</f>
        <v>خورسندیان</v>
      </c>
      <c r="G347" s="136" t="str">
        <f>'گام اول '!G348</f>
        <v>نگهبان</v>
      </c>
      <c r="H347" s="136" t="str">
        <f>'گام اول '!H348</f>
        <v>تهران</v>
      </c>
      <c r="I347" s="136" t="str">
        <f>'گام اول '!I348</f>
        <v>366-700-3882629-1</v>
      </c>
      <c r="J347" s="136" t="str">
        <f>'گام اول '!J348</f>
        <v>0083118616</v>
      </c>
      <c r="K347" s="136" t="str">
        <f>'گام اول '!K348</f>
        <v>0010794440</v>
      </c>
      <c r="L347" s="136" t="str">
        <f>'گام اول '!L348</f>
        <v>تهران</v>
      </c>
      <c r="M347" s="136" t="str">
        <f>'گام اول '!M348</f>
        <v>نگهبان</v>
      </c>
      <c r="N347" s="120" t="str">
        <f>'گام اول '!N348</f>
        <v>*</v>
      </c>
      <c r="O347" s="119">
        <f>'گام اول '!O348</f>
        <v>0</v>
      </c>
      <c r="P347" s="121">
        <f>'گام اول '!P348</f>
        <v>0</v>
      </c>
      <c r="Q347" s="358">
        <f>'گام اول '!Q348</f>
        <v>30</v>
      </c>
      <c r="R347" s="358">
        <f>'گام اول '!R348</f>
        <v>120</v>
      </c>
      <c r="S347" s="358">
        <f>'گام اول '!S348</f>
        <v>110</v>
      </c>
      <c r="T347" s="358">
        <f>'گام اول '!T348</f>
        <v>29.33</v>
      </c>
      <c r="U347" s="137">
        <f>'گام اول '!U348</f>
        <v>0</v>
      </c>
      <c r="V347" s="120">
        <f>'گام اول '!W348</f>
        <v>0</v>
      </c>
      <c r="W347" s="121">
        <f>'گام اول '!X348</f>
        <v>0</v>
      </c>
      <c r="X347" s="366">
        <f>'گام اول '!Y348</f>
        <v>0</v>
      </c>
      <c r="Y347" s="366">
        <f>'گام اول '!Z348</f>
        <v>0</v>
      </c>
      <c r="Z347" s="138">
        <f>'گام اول '!AA348</f>
        <v>885165</v>
      </c>
      <c r="AA347" s="138">
        <f>'گام اول '!AB348</f>
        <v>46667</v>
      </c>
      <c r="AB347" s="138">
        <f>'گام اول '!AC348</f>
        <v>931832</v>
      </c>
      <c r="AC347" s="138">
        <f>'گام اول '!AD348</f>
        <v>4500000</v>
      </c>
      <c r="AD347" s="138">
        <f>'گام اول '!AE348</f>
        <v>6000000</v>
      </c>
      <c r="AE347" s="139">
        <f>'گام اول '!AF348</f>
        <v>177895.19999999998</v>
      </c>
      <c r="AF347" s="122">
        <f>'گام اول '!AG348</f>
        <v>26554950</v>
      </c>
      <c r="AG347" s="123">
        <f>'گام اول '!AH348</f>
        <v>1400010</v>
      </c>
      <c r="AH347" s="123">
        <f>'گام اول '!AI348</f>
        <v>21347423.999999996</v>
      </c>
      <c r="AI347" s="123">
        <f>'گام اول '!AJ348</f>
        <v>0</v>
      </c>
      <c r="AJ347" s="123">
        <f>'گام اول '!AK348</f>
        <v>4500000</v>
      </c>
      <c r="AK347" s="123">
        <f>'گام اول '!AL348</f>
        <v>6000000</v>
      </c>
      <c r="AL347" s="123">
        <f>'گام اول '!AM348</f>
        <v>4892117.9999999991</v>
      </c>
      <c r="AM347" s="123">
        <f>'گام اول '!AN348</f>
        <v>5217666.2159999991</v>
      </c>
      <c r="AN347" s="123">
        <f>'گام اول '!AO348</f>
        <v>0</v>
      </c>
      <c r="AO347" s="123">
        <f>'گام اول '!AP348</f>
        <v>2600000</v>
      </c>
      <c r="AP347" s="123">
        <f>'گام اول '!AQ348</f>
        <v>0</v>
      </c>
      <c r="AQ347" s="123">
        <f>'گام اول '!AR348</f>
        <v>0</v>
      </c>
      <c r="AR347" s="123">
        <f>'گام اول '!AS348</f>
        <v>0</v>
      </c>
      <c r="AS347" s="375">
        <f>'گام اول '!AT348</f>
        <v>0</v>
      </c>
      <c r="AT347" s="368">
        <f t="shared" si="243"/>
        <v>72512168.216000006</v>
      </c>
      <c r="AU347" s="173">
        <f>'گام اول '!AV348</f>
        <v>54336316.440880008</v>
      </c>
      <c r="AV347" s="141">
        <f>'گام اول '!AW348</f>
        <v>72512168.215999991</v>
      </c>
      <c r="AW347" s="142">
        <f t="shared" si="244"/>
        <v>5075851.7751199994</v>
      </c>
      <c r="AX347" s="75">
        <f t="shared" si="245"/>
        <v>1433631.644088001</v>
      </c>
      <c r="AY347" s="142">
        <f>'گام اول '!AZ348</f>
        <v>0</v>
      </c>
      <c r="AZ347" s="142">
        <f>'گام اول '!BA348</f>
        <v>0</v>
      </c>
      <c r="BA347" s="142">
        <f>'گام اول '!BB348</f>
        <v>0</v>
      </c>
      <c r="BB347" s="142">
        <f>'گام اول '!BC348</f>
        <v>0</v>
      </c>
      <c r="BC347" s="142">
        <f>'گام اول '!BD348</f>
        <v>0</v>
      </c>
      <c r="BD347" s="142">
        <f>'گام اول '!BE348</f>
        <v>0</v>
      </c>
      <c r="BE347" s="142">
        <f>'گام اول '!BF348</f>
        <v>0</v>
      </c>
      <c r="BF347" s="143">
        <f t="shared" si="246"/>
        <v>6509483.4192080004</v>
      </c>
      <c r="BG347" s="140">
        <f t="shared" si="247"/>
        <v>66002684</v>
      </c>
      <c r="BH347" s="144">
        <f t="shared" si="248"/>
        <v>72512168.216000006</v>
      </c>
      <c r="BI347" s="127">
        <f t="shared" si="241"/>
        <v>4659160</v>
      </c>
      <c r="BJ347" s="145">
        <f t="shared" si="249"/>
        <v>2329580</v>
      </c>
      <c r="BK347" s="145">
        <f t="shared" si="250"/>
        <v>698874</v>
      </c>
      <c r="BL347" s="146">
        <f t="shared" si="251"/>
        <v>1120000</v>
      </c>
      <c r="BM347" s="379">
        <v>0</v>
      </c>
      <c r="BN347" s="147">
        <f t="shared" si="252"/>
        <v>81319782.216000006</v>
      </c>
      <c r="BO347" s="148">
        <f t="shared" si="253"/>
        <v>72512168.215999991</v>
      </c>
      <c r="BP347" s="149">
        <f t="shared" si="254"/>
        <v>16677798.689679999</v>
      </c>
      <c r="BQ347" s="150">
        <f t="shared" si="255"/>
        <v>97997580.905680001</v>
      </c>
      <c r="BR347" s="151">
        <f t="shared" si="256"/>
        <v>100800</v>
      </c>
      <c r="BS347" s="147">
        <f t="shared" si="257"/>
        <v>98098380.905680001</v>
      </c>
      <c r="BT347" s="135">
        <v>0</v>
      </c>
      <c r="BU347" s="148">
        <f t="shared" si="258"/>
        <v>8131978.2216000007</v>
      </c>
      <c r="BV347" s="152">
        <f t="shared" si="259"/>
        <v>4065989.1108000004</v>
      </c>
      <c r="BW347" s="133">
        <f t="shared" si="260"/>
        <v>85900413.573280007</v>
      </c>
      <c r="BX347" s="147">
        <f t="shared" si="261"/>
        <v>7687614</v>
      </c>
      <c r="BY347" s="134">
        <f t="shared" si="262"/>
        <v>78212799.573280007</v>
      </c>
      <c r="CD347" s="388">
        <f>'گام اول '!AU348</f>
        <v>72512168.216000006</v>
      </c>
      <c r="CE347" s="389">
        <f>'گام اول '!AV348</f>
        <v>54336316.440880008</v>
      </c>
      <c r="CF347" s="389">
        <f>'گام اول '!AW348</f>
        <v>72512168.215999991</v>
      </c>
      <c r="CG347" s="389">
        <f>'گام اول '!AX348</f>
        <v>5075851.7751199994</v>
      </c>
      <c r="CH347" s="389">
        <f>'گام اول '!AY348</f>
        <v>1433631.644088001</v>
      </c>
      <c r="CI347" s="389">
        <f>'گام اول '!AZ348</f>
        <v>0</v>
      </c>
      <c r="CJ347" s="389">
        <f>'گام اول '!BA348</f>
        <v>0</v>
      </c>
      <c r="CK347" s="389">
        <f>'گام اول '!BB348</f>
        <v>0</v>
      </c>
      <c r="CL347" s="389">
        <f>'گام اول '!BC348</f>
        <v>0</v>
      </c>
      <c r="CM347" s="389">
        <f>'گام اول '!BD348</f>
        <v>0</v>
      </c>
      <c r="CN347" s="389">
        <f>'گام اول '!BE348</f>
        <v>0</v>
      </c>
      <c r="CO347" s="389">
        <f>'گام اول '!BF348</f>
        <v>0</v>
      </c>
      <c r="CP347" s="389">
        <f>'گام اول '!BG348</f>
        <v>6509483.4192080004</v>
      </c>
      <c r="CQ347" s="389">
        <f>'گام اول '!BH348</f>
        <v>66002684</v>
      </c>
      <c r="CR347" s="389">
        <f t="shared" si="263"/>
        <v>72512168.216000006</v>
      </c>
      <c r="CS347" s="55">
        <f t="shared" si="264"/>
        <v>4659160</v>
      </c>
      <c r="CT347" s="388">
        <f t="shared" si="265"/>
        <v>2329580</v>
      </c>
      <c r="CU347" s="389">
        <f t="shared" si="266"/>
        <v>698874</v>
      </c>
      <c r="CV347" s="389">
        <f t="shared" si="267"/>
        <v>1120000</v>
      </c>
      <c r="CW347" s="55">
        <v>0</v>
      </c>
      <c r="CX347" s="389">
        <f t="shared" si="268"/>
        <v>81319782.216000006</v>
      </c>
      <c r="CY347" s="389">
        <f t="shared" si="269"/>
        <v>72512168.215999991</v>
      </c>
      <c r="CZ347" s="389">
        <f t="shared" si="270"/>
        <v>16677798.689679999</v>
      </c>
      <c r="DA347" s="389">
        <f t="shared" si="271"/>
        <v>97997580.905680001</v>
      </c>
      <c r="DB347" s="389">
        <f t="shared" si="272"/>
        <v>100800</v>
      </c>
      <c r="DC347" s="389">
        <f t="shared" si="273"/>
        <v>98098380.905680001</v>
      </c>
      <c r="DD347" s="394">
        <v>0</v>
      </c>
      <c r="DE347" s="389">
        <f t="shared" si="274"/>
        <v>8131978.2216000007</v>
      </c>
      <c r="DF347" s="389">
        <f t="shared" si="275"/>
        <v>4065989.1108000004</v>
      </c>
      <c r="DG347" s="389">
        <f t="shared" si="276"/>
        <v>85900413.573280007</v>
      </c>
      <c r="DH347" s="389">
        <f t="shared" si="277"/>
        <v>7687614</v>
      </c>
      <c r="DI347" s="389">
        <f t="shared" si="278"/>
        <v>78212799.573280007</v>
      </c>
      <c r="DJ347" s="389">
        <f t="shared" si="279"/>
        <v>0</v>
      </c>
      <c r="DL347" s="396">
        <f t="shared" si="280"/>
        <v>6638737.5</v>
      </c>
      <c r="DM347" s="396">
        <f t="shared" si="281"/>
        <v>-1979577.5</v>
      </c>
    </row>
    <row r="348" spans="1:117" s="55" customFormat="1" ht="21" x14ac:dyDescent="0.2">
      <c r="A348" s="191">
        <f t="shared" si="242"/>
        <v>2655495</v>
      </c>
      <c r="B348" s="136">
        <f>'گام اول '!B349</f>
        <v>343</v>
      </c>
      <c r="C348" s="136">
        <f>'گام اول '!C349</f>
        <v>107</v>
      </c>
      <c r="D348" s="136">
        <f>'گام اول '!D349</f>
        <v>13235</v>
      </c>
      <c r="E348" s="136" t="str">
        <f>'گام اول '!E349</f>
        <v xml:space="preserve">سید نعمت الله </v>
      </c>
      <c r="F348" s="136" t="str">
        <f>'گام اول '!F349</f>
        <v>موسوی</v>
      </c>
      <c r="G348" s="136" t="str">
        <f>'گام اول '!G349</f>
        <v>نگهبان</v>
      </c>
      <c r="H348" s="136" t="str">
        <f>'گام اول '!H349</f>
        <v>تهران</v>
      </c>
      <c r="I348" s="136" t="str">
        <f>'گام اول '!I349</f>
        <v>371-700-3754890-1</v>
      </c>
      <c r="J348" s="136" t="str">
        <f>'گام اول '!J349</f>
        <v>0439142997</v>
      </c>
      <c r="K348" s="136" t="str">
        <f>'گام اول '!K349</f>
        <v>0016985894</v>
      </c>
      <c r="L348" s="136" t="str">
        <f>'گام اول '!L349</f>
        <v>تهران</v>
      </c>
      <c r="M348" s="136" t="str">
        <f>'گام اول '!M349</f>
        <v>نگهبان</v>
      </c>
      <c r="N348" s="120" t="str">
        <f>'گام اول '!N349</f>
        <v>*</v>
      </c>
      <c r="O348" s="119">
        <f>'گام اول '!O349</f>
        <v>0</v>
      </c>
      <c r="P348" s="121">
        <f>'گام اول '!P349</f>
        <v>0</v>
      </c>
      <c r="Q348" s="358">
        <f>'گام اول '!Q349</f>
        <v>30</v>
      </c>
      <c r="R348" s="358">
        <f>'گام اول '!R349</f>
        <v>120</v>
      </c>
      <c r="S348" s="358">
        <f>'گام اول '!S349</f>
        <v>110</v>
      </c>
      <c r="T348" s="358">
        <f>'گام اول '!T349</f>
        <v>29.33</v>
      </c>
      <c r="U348" s="137">
        <f>'گام اول '!U349</f>
        <v>0</v>
      </c>
      <c r="V348" s="120">
        <f>'گام اول '!W349</f>
        <v>0</v>
      </c>
      <c r="W348" s="121">
        <f>'گام اول '!X349</f>
        <v>0</v>
      </c>
      <c r="X348" s="366">
        <f>'گام اول '!Y349</f>
        <v>3</v>
      </c>
      <c r="Y348" s="366">
        <f>'گام اول '!Z349</f>
        <v>2</v>
      </c>
      <c r="Z348" s="138">
        <f>'گام اول '!AA349</f>
        <v>885165</v>
      </c>
      <c r="AA348" s="138">
        <f>'گام اول '!AB349</f>
        <v>46667</v>
      </c>
      <c r="AB348" s="138">
        <f>'گام اول '!AC349</f>
        <v>931832</v>
      </c>
      <c r="AC348" s="138">
        <f>'گام اول '!AD349</f>
        <v>4500000</v>
      </c>
      <c r="AD348" s="138">
        <f>'گام اول '!AE349</f>
        <v>6000000</v>
      </c>
      <c r="AE348" s="139">
        <f>'گام اول '!AF349</f>
        <v>177895.19999999998</v>
      </c>
      <c r="AF348" s="122">
        <f>'گام اول '!AG349</f>
        <v>26554950</v>
      </c>
      <c r="AG348" s="123">
        <f>'گام اول '!AH349</f>
        <v>1400010</v>
      </c>
      <c r="AH348" s="123">
        <f>'گام اول '!AI349</f>
        <v>21347423.999999996</v>
      </c>
      <c r="AI348" s="123">
        <f>'گام اول '!AJ349</f>
        <v>5310990</v>
      </c>
      <c r="AJ348" s="123">
        <f>'گام اول '!AK349</f>
        <v>4500000</v>
      </c>
      <c r="AK348" s="123">
        <f>'گام اول '!AL349</f>
        <v>6000000</v>
      </c>
      <c r="AL348" s="123">
        <f>'گام اول '!AM349</f>
        <v>4892117.9999999991</v>
      </c>
      <c r="AM348" s="123">
        <f>'گام اول '!AN349</f>
        <v>5217666.2159999991</v>
      </c>
      <c r="AN348" s="123">
        <f>'گام اول '!AO349</f>
        <v>0</v>
      </c>
      <c r="AO348" s="123">
        <f>'گام اول '!AP349</f>
        <v>2600000</v>
      </c>
      <c r="AP348" s="123">
        <f>'گام اول '!AQ349</f>
        <v>0</v>
      </c>
      <c r="AQ348" s="123">
        <f>'گام اول '!AR349</f>
        <v>0</v>
      </c>
      <c r="AR348" s="123">
        <f>'گام اول '!AS349</f>
        <v>0</v>
      </c>
      <c r="AS348" s="375">
        <f>'گام اول '!AT349</f>
        <v>0</v>
      </c>
      <c r="AT348" s="368">
        <f t="shared" si="243"/>
        <v>77823158.216000006</v>
      </c>
      <c r="AU348" s="173">
        <f>'گام اول '!AV349</f>
        <v>54336316.440880008</v>
      </c>
      <c r="AV348" s="141">
        <f>'گام اول '!AW349</f>
        <v>72512168.215999991</v>
      </c>
      <c r="AW348" s="142">
        <f t="shared" si="244"/>
        <v>5075851.7751199994</v>
      </c>
      <c r="AX348" s="75">
        <f t="shared" si="245"/>
        <v>1433631.644088001</v>
      </c>
      <c r="AY348" s="142">
        <f>'گام اول '!AZ349</f>
        <v>0</v>
      </c>
      <c r="AZ348" s="142">
        <f>'گام اول '!BA349</f>
        <v>0</v>
      </c>
      <c r="BA348" s="142">
        <f>'گام اول '!BB349</f>
        <v>0</v>
      </c>
      <c r="BB348" s="142">
        <f>'گام اول '!BC349</f>
        <v>0</v>
      </c>
      <c r="BC348" s="142">
        <f>'گام اول '!BD349</f>
        <v>0</v>
      </c>
      <c r="BD348" s="142">
        <f>'گام اول '!BE349</f>
        <v>0</v>
      </c>
      <c r="BE348" s="142">
        <f>'گام اول '!BF349</f>
        <v>0</v>
      </c>
      <c r="BF348" s="143">
        <f t="shared" si="246"/>
        <v>6509483.4192080004</v>
      </c>
      <c r="BG348" s="140">
        <f t="shared" si="247"/>
        <v>71313674</v>
      </c>
      <c r="BH348" s="144">
        <f t="shared" si="248"/>
        <v>77823158.216000006</v>
      </c>
      <c r="BI348" s="127">
        <f t="shared" si="241"/>
        <v>4659160</v>
      </c>
      <c r="BJ348" s="145">
        <f t="shared" si="249"/>
        <v>2329580</v>
      </c>
      <c r="BK348" s="145">
        <f t="shared" si="250"/>
        <v>698874</v>
      </c>
      <c r="BL348" s="146">
        <f t="shared" si="251"/>
        <v>1120000</v>
      </c>
      <c r="BM348" s="379">
        <v>0</v>
      </c>
      <c r="BN348" s="147">
        <f t="shared" si="252"/>
        <v>86630772.216000006</v>
      </c>
      <c r="BO348" s="148">
        <f t="shared" si="253"/>
        <v>72512168.215999991</v>
      </c>
      <c r="BP348" s="149">
        <f t="shared" si="254"/>
        <v>16677798.689679999</v>
      </c>
      <c r="BQ348" s="150">
        <f t="shared" si="255"/>
        <v>103308570.90568</v>
      </c>
      <c r="BR348" s="151">
        <f t="shared" si="256"/>
        <v>100800</v>
      </c>
      <c r="BS348" s="147">
        <f t="shared" si="257"/>
        <v>103409370.90568</v>
      </c>
      <c r="BT348" s="135">
        <v>0</v>
      </c>
      <c r="BU348" s="148">
        <f t="shared" si="258"/>
        <v>8663077.2216000017</v>
      </c>
      <c r="BV348" s="152">
        <f t="shared" si="259"/>
        <v>4331538.6108000008</v>
      </c>
      <c r="BW348" s="133">
        <f t="shared" si="260"/>
        <v>90414755.073280007</v>
      </c>
      <c r="BX348" s="147">
        <f t="shared" si="261"/>
        <v>7687614</v>
      </c>
      <c r="BY348" s="134">
        <f t="shared" si="262"/>
        <v>82727141.073280007</v>
      </c>
      <c r="CD348" s="388">
        <f>'گام اول '!AU349</f>
        <v>77823158.216000006</v>
      </c>
      <c r="CE348" s="389">
        <f>'گام اول '!AV349</f>
        <v>54336316.440880008</v>
      </c>
      <c r="CF348" s="389">
        <f>'گام اول '!AW349</f>
        <v>72512168.215999991</v>
      </c>
      <c r="CG348" s="389">
        <f>'گام اول '!AX349</f>
        <v>5075851.7751199994</v>
      </c>
      <c r="CH348" s="389">
        <f>'گام اول '!AY349</f>
        <v>1433631.644088001</v>
      </c>
      <c r="CI348" s="389">
        <f>'گام اول '!AZ349</f>
        <v>0</v>
      </c>
      <c r="CJ348" s="389">
        <f>'گام اول '!BA349</f>
        <v>0</v>
      </c>
      <c r="CK348" s="389">
        <f>'گام اول '!BB349</f>
        <v>0</v>
      </c>
      <c r="CL348" s="389">
        <f>'گام اول '!BC349</f>
        <v>0</v>
      </c>
      <c r="CM348" s="389">
        <f>'گام اول '!BD349</f>
        <v>0</v>
      </c>
      <c r="CN348" s="389">
        <f>'گام اول '!BE349</f>
        <v>0</v>
      </c>
      <c r="CO348" s="389">
        <f>'گام اول '!BF349</f>
        <v>0</v>
      </c>
      <c r="CP348" s="389">
        <f>'گام اول '!BG349</f>
        <v>6509483.4192080004</v>
      </c>
      <c r="CQ348" s="389">
        <f>'گام اول '!BH349</f>
        <v>71313674</v>
      </c>
      <c r="CR348" s="389">
        <f t="shared" si="263"/>
        <v>77823158.216000006</v>
      </c>
      <c r="CS348" s="55">
        <f t="shared" si="264"/>
        <v>4659160</v>
      </c>
      <c r="CT348" s="388">
        <f t="shared" si="265"/>
        <v>2329580</v>
      </c>
      <c r="CU348" s="389">
        <f t="shared" si="266"/>
        <v>698874</v>
      </c>
      <c r="CV348" s="389">
        <f t="shared" si="267"/>
        <v>1120000</v>
      </c>
      <c r="CW348" s="55">
        <v>0</v>
      </c>
      <c r="CX348" s="389">
        <f t="shared" si="268"/>
        <v>86630772.216000006</v>
      </c>
      <c r="CY348" s="389">
        <f t="shared" si="269"/>
        <v>72512168.215999991</v>
      </c>
      <c r="CZ348" s="389">
        <f t="shared" si="270"/>
        <v>16677798.689679999</v>
      </c>
      <c r="DA348" s="389">
        <f t="shared" si="271"/>
        <v>103308570.90568</v>
      </c>
      <c r="DB348" s="389">
        <f t="shared" si="272"/>
        <v>100800</v>
      </c>
      <c r="DC348" s="389">
        <f t="shared" si="273"/>
        <v>103409370.90568</v>
      </c>
      <c r="DD348" s="394">
        <v>0</v>
      </c>
      <c r="DE348" s="389">
        <f t="shared" si="274"/>
        <v>8663077.2216000017</v>
      </c>
      <c r="DF348" s="389">
        <f t="shared" si="275"/>
        <v>4331538.6108000008</v>
      </c>
      <c r="DG348" s="389">
        <f t="shared" si="276"/>
        <v>90414755.073280007</v>
      </c>
      <c r="DH348" s="389">
        <f t="shared" si="277"/>
        <v>7687614</v>
      </c>
      <c r="DI348" s="389">
        <f t="shared" si="278"/>
        <v>82727141.073280007</v>
      </c>
      <c r="DJ348" s="389">
        <f t="shared" si="279"/>
        <v>0</v>
      </c>
      <c r="DL348" s="396">
        <f t="shared" si="280"/>
        <v>6638737.5</v>
      </c>
      <c r="DM348" s="396">
        <f t="shared" si="281"/>
        <v>-1979577.5</v>
      </c>
    </row>
    <row r="349" spans="1:117" s="55" customFormat="1" ht="21" x14ac:dyDescent="0.2">
      <c r="A349" s="191">
        <f t="shared" si="242"/>
        <v>2655495</v>
      </c>
      <c r="B349" s="136">
        <f>'گام اول '!B350</f>
        <v>344</v>
      </c>
      <c r="C349" s="136">
        <f>'گام اول '!C350</f>
        <v>108</v>
      </c>
      <c r="D349" s="136">
        <f>'گام اول '!D350</f>
        <v>13316</v>
      </c>
      <c r="E349" s="136" t="str">
        <f>'گام اول '!E350</f>
        <v>محسن</v>
      </c>
      <c r="F349" s="136" t="str">
        <f>'گام اول '!F350</f>
        <v>علیزاده</v>
      </c>
      <c r="G349" s="136" t="str">
        <f>'گام اول '!G350</f>
        <v>نگهبان</v>
      </c>
      <c r="H349" s="136" t="str">
        <f>'گام اول '!H350</f>
        <v>تهران</v>
      </c>
      <c r="I349" s="136" t="str">
        <f>'گام اول '!I350</f>
        <v>366-700-3902528-1</v>
      </c>
      <c r="J349" s="136" t="str">
        <f>'گام اول '!J350</f>
        <v>0012059080</v>
      </c>
      <c r="K349" s="136" t="str">
        <f>'گام اول '!K350</f>
        <v>0026455473</v>
      </c>
      <c r="L349" s="136" t="str">
        <f>'گام اول '!L350</f>
        <v>تهران</v>
      </c>
      <c r="M349" s="136" t="str">
        <f>'گام اول '!M350</f>
        <v>نگهبان</v>
      </c>
      <c r="N349" s="120" t="str">
        <f>'گام اول '!N350</f>
        <v>*</v>
      </c>
      <c r="O349" s="119">
        <f>'گام اول '!O350</f>
        <v>0</v>
      </c>
      <c r="P349" s="121">
        <f>'گام اول '!P350</f>
        <v>0</v>
      </c>
      <c r="Q349" s="358">
        <f>'گام اول '!Q350</f>
        <v>30</v>
      </c>
      <c r="R349" s="358">
        <f>'گام اول '!R350</f>
        <v>120</v>
      </c>
      <c r="S349" s="358">
        <f>'گام اول '!S350</f>
        <v>110</v>
      </c>
      <c r="T349" s="358">
        <f>'گام اول '!T350</f>
        <v>29.33</v>
      </c>
      <c r="U349" s="137">
        <f>'گام اول '!U350</f>
        <v>0</v>
      </c>
      <c r="V349" s="120">
        <f>'گام اول '!W350</f>
        <v>0</v>
      </c>
      <c r="W349" s="121">
        <f>'گام اول '!X350</f>
        <v>0</v>
      </c>
      <c r="X349" s="366">
        <f>'گام اول '!Y350</f>
        <v>0</v>
      </c>
      <c r="Y349" s="366">
        <f>'گام اول '!Z350</f>
        <v>0</v>
      </c>
      <c r="Z349" s="138">
        <f>'گام اول '!AA350</f>
        <v>885165</v>
      </c>
      <c r="AA349" s="138">
        <f>'گام اول '!AB350</f>
        <v>46667</v>
      </c>
      <c r="AB349" s="138">
        <f>'گام اول '!AC350</f>
        <v>931832</v>
      </c>
      <c r="AC349" s="138">
        <f>'گام اول '!AD350</f>
        <v>4500000</v>
      </c>
      <c r="AD349" s="138">
        <f>'گام اول '!AE350</f>
        <v>6000000</v>
      </c>
      <c r="AE349" s="139">
        <f>'گام اول '!AF350</f>
        <v>177895.19999999998</v>
      </c>
      <c r="AF349" s="122">
        <f>'گام اول '!AG350</f>
        <v>26554950</v>
      </c>
      <c r="AG349" s="123">
        <f>'گام اول '!AH350</f>
        <v>1400010</v>
      </c>
      <c r="AH349" s="123">
        <f>'گام اول '!AI350</f>
        <v>21347423.999999996</v>
      </c>
      <c r="AI349" s="123">
        <f>'گام اول '!AJ350</f>
        <v>0</v>
      </c>
      <c r="AJ349" s="123">
        <f>'گام اول '!AK350</f>
        <v>4500000</v>
      </c>
      <c r="AK349" s="123">
        <f>'گام اول '!AL350</f>
        <v>6000000</v>
      </c>
      <c r="AL349" s="123">
        <f>'گام اول '!AM350</f>
        <v>4892117.9999999991</v>
      </c>
      <c r="AM349" s="123">
        <f>'گام اول '!AN350</f>
        <v>5217666.2159999991</v>
      </c>
      <c r="AN349" s="123">
        <f>'گام اول '!AO350</f>
        <v>0</v>
      </c>
      <c r="AO349" s="123">
        <f>'گام اول '!AP350</f>
        <v>3000000</v>
      </c>
      <c r="AP349" s="123">
        <f>'گام اول '!AQ350</f>
        <v>0</v>
      </c>
      <c r="AQ349" s="123">
        <f>'گام اول '!AR350</f>
        <v>0</v>
      </c>
      <c r="AR349" s="123">
        <f>'گام اول '!AS350</f>
        <v>0</v>
      </c>
      <c r="AS349" s="375">
        <f>'گام اول '!AT350</f>
        <v>0</v>
      </c>
      <c r="AT349" s="368">
        <f t="shared" si="243"/>
        <v>72912168.216000006</v>
      </c>
      <c r="AU349" s="173">
        <f>'گام اول '!AV350</f>
        <v>54308316.440880008</v>
      </c>
      <c r="AV349" s="141">
        <f>'گام اول '!AW350</f>
        <v>72912168.215999991</v>
      </c>
      <c r="AW349" s="142">
        <f t="shared" si="244"/>
        <v>5103851.7751199994</v>
      </c>
      <c r="AX349" s="75">
        <f t="shared" si="245"/>
        <v>1430831.644088001</v>
      </c>
      <c r="AY349" s="142">
        <f>'گام اول '!AZ350</f>
        <v>0</v>
      </c>
      <c r="AZ349" s="142">
        <f>'گام اول '!BA350</f>
        <v>0</v>
      </c>
      <c r="BA349" s="142">
        <f>'گام اول '!BB350</f>
        <v>0</v>
      </c>
      <c r="BB349" s="142">
        <f>'گام اول '!BC350</f>
        <v>0</v>
      </c>
      <c r="BC349" s="142">
        <f>'گام اول '!BD350</f>
        <v>0</v>
      </c>
      <c r="BD349" s="142">
        <f>'گام اول '!BE350</f>
        <v>0</v>
      </c>
      <c r="BE349" s="142">
        <f>'گام اول '!BF350</f>
        <v>0</v>
      </c>
      <c r="BF349" s="143">
        <f t="shared" si="246"/>
        <v>6534683.4192080004</v>
      </c>
      <c r="BG349" s="140">
        <f t="shared" si="247"/>
        <v>66377484</v>
      </c>
      <c r="BH349" s="144">
        <f t="shared" si="248"/>
        <v>72912168.216000006</v>
      </c>
      <c r="BI349" s="127">
        <f t="shared" si="241"/>
        <v>4659160</v>
      </c>
      <c r="BJ349" s="145">
        <f t="shared" si="249"/>
        <v>2329580</v>
      </c>
      <c r="BK349" s="145">
        <f t="shared" si="250"/>
        <v>698874</v>
      </c>
      <c r="BL349" s="146">
        <f t="shared" si="251"/>
        <v>1120000</v>
      </c>
      <c r="BM349" s="379">
        <v>0</v>
      </c>
      <c r="BN349" s="147">
        <f t="shared" si="252"/>
        <v>81719782.216000006</v>
      </c>
      <c r="BO349" s="148">
        <f t="shared" si="253"/>
        <v>72912168.215999991</v>
      </c>
      <c r="BP349" s="149">
        <f t="shared" si="254"/>
        <v>16769798.689679999</v>
      </c>
      <c r="BQ349" s="150">
        <f t="shared" si="255"/>
        <v>98489580.905680001</v>
      </c>
      <c r="BR349" s="151">
        <f t="shared" si="256"/>
        <v>100800</v>
      </c>
      <c r="BS349" s="147">
        <f t="shared" si="257"/>
        <v>98590380.905680001</v>
      </c>
      <c r="BT349" s="135">
        <v>0</v>
      </c>
      <c r="BU349" s="148">
        <f t="shared" si="258"/>
        <v>8171978.2216000007</v>
      </c>
      <c r="BV349" s="152">
        <f t="shared" si="259"/>
        <v>4085989.1108000004</v>
      </c>
      <c r="BW349" s="133">
        <f t="shared" si="260"/>
        <v>86332413.573280007</v>
      </c>
      <c r="BX349" s="147">
        <f t="shared" si="261"/>
        <v>7687614</v>
      </c>
      <c r="BY349" s="134">
        <f t="shared" si="262"/>
        <v>78644799.573280007</v>
      </c>
      <c r="CD349" s="388">
        <f>'گام اول '!AU350</f>
        <v>72912168.216000006</v>
      </c>
      <c r="CE349" s="389">
        <f>'گام اول '!AV350</f>
        <v>54308316.440880008</v>
      </c>
      <c r="CF349" s="389">
        <f>'گام اول '!AW350</f>
        <v>72912168.215999991</v>
      </c>
      <c r="CG349" s="389">
        <f>'گام اول '!AX350</f>
        <v>5103851.7751199994</v>
      </c>
      <c r="CH349" s="389">
        <f>'گام اول '!AY350</f>
        <v>1430831.644088001</v>
      </c>
      <c r="CI349" s="389">
        <f>'گام اول '!AZ350</f>
        <v>0</v>
      </c>
      <c r="CJ349" s="389">
        <f>'گام اول '!BA350</f>
        <v>0</v>
      </c>
      <c r="CK349" s="389">
        <f>'گام اول '!BB350</f>
        <v>0</v>
      </c>
      <c r="CL349" s="389">
        <f>'گام اول '!BC350</f>
        <v>0</v>
      </c>
      <c r="CM349" s="389">
        <f>'گام اول '!BD350</f>
        <v>0</v>
      </c>
      <c r="CN349" s="389">
        <f>'گام اول '!BE350</f>
        <v>0</v>
      </c>
      <c r="CO349" s="389">
        <f>'گام اول '!BF350</f>
        <v>0</v>
      </c>
      <c r="CP349" s="389">
        <f>'گام اول '!BG350</f>
        <v>6534683.4192080004</v>
      </c>
      <c r="CQ349" s="389">
        <f>'گام اول '!BH350</f>
        <v>66377484</v>
      </c>
      <c r="CR349" s="389">
        <f t="shared" si="263"/>
        <v>72912168.216000006</v>
      </c>
      <c r="CS349" s="55">
        <f t="shared" si="264"/>
        <v>4659160</v>
      </c>
      <c r="CT349" s="388">
        <f t="shared" si="265"/>
        <v>2329580</v>
      </c>
      <c r="CU349" s="389">
        <f t="shared" si="266"/>
        <v>698874</v>
      </c>
      <c r="CV349" s="389">
        <f t="shared" si="267"/>
        <v>1120000</v>
      </c>
      <c r="CW349" s="55">
        <v>0</v>
      </c>
      <c r="CX349" s="389">
        <f t="shared" si="268"/>
        <v>81719782.216000006</v>
      </c>
      <c r="CY349" s="389">
        <f t="shared" si="269"/>
        <v>72912168.215999991</v>
      </c>
      <c r="CZ349" s="389">
        <f t="shared" si="270"/>
        <v>16769798.689679999</v>
      </c>
      <c r="DA349" s="389">
        <f t="shared" si="271"/>
        <v>98489580.905680001</v>
      </c>
      <c r="DB349" s="389">
        <f t="shared" si="272"/>
        <v>100800</v>
      </c>
      <c r="DC349" s="389">
        <f t="shared" si="273"/>
        <v>98590380.905680001</v>
      </c>
      <c r="DD349" s="394">
        <v>0</v>
      </c>
      <c r="DE349" s="389">
        <f t="shared" si="274"/>
        <v>8171978.2216000007</v>
      </c>
      <c r="DF349" s="389">
        <f t="shared" si="275"/>
        <v>4085989.1108000004</v>
      </c>
      <c r="DG349" s="389">
        <f t="shared" si="276"/>
        <v>86332413.573280007</v>
      </c>
      <c r="DH349" s="389">
        <f t="shared" si="277"/>
        <v>7687614</v>
      </c>
      <c r="DI349" s="389">
        <f t="shared" si="278"/>
        <v>78644799.573280007</v>
      </c>
      <c r="DJ349" s="389">
        <f t="shared" si="279"/>
        <v>0</v>
      </c>
      <c r="DL349" s="396">
        <f t="shared" si="280"/>
        <v>6638737.5</v>
      </c>
      <c r="DM349" s="396">
        <f t="shared" si="281"/>
        <v>-1979577.5</v>
      </c>
    </row>
    <row r="350" spans="1:117" s="55" customFormat="1" ht="21" x14ac:dyDescent="0.2">
      <c r="A350" s="191">
        <f t="shared" si="242"/>
        <v>2655495</v>
      </c>
      <c r="B350" s="136">
        <f>'گام اول '!B351</f>
        <v>345</v>
      </c>
      <c r="C350" s="136">
        <f>'گام اول '!C351</f>
        <v>109</v>
      </c>
      <c r="D350" s="136">
        <f>'گام اول '!D351</f>
        <v>12812</v>
      </c>
      <c r="E350" s="136" t="str">
        <f>'گام اول '!E351</f>
        <v>حسن</v>
      </c>
      <c r="F350" s="136" t="str">
        <f>'گام اول '!F351</f>
        <v>چهارمحالی</v>
      </c>
      <c r="G350" s="136" t="str">
        <f>'گام اول '!G351</f>
        <v>نگهبان</v>
      </c>
      <c r="H350" s="136" t="str">
        <f>'گام اول '!H351</f>
        <v>تهران</v>
      </c>
      <c r="I350" s="136" t="str">
        <f>'گام اول '!I351</f>
        <v>124-700-3906016-1</v>
      </c>
      <c r="J350" s="136" t="str">
        <f>'گام اول '!J351</f>
        <v>0058760237</v>
      </c>
      <c r="K350" s="136" t="str">
        <f>'گام اول '!K351</f>
        <v>0016254178</v>
      </c>
      <c r="L350" s="136" t="str">
        <f>'گام اول '!L351</f>
        <v>تهران</v>
      </c>
      <c r="M350" s="136" t="str">
        <f>'گام اول '!M351</f>
        <v>نگهبان</v>
      </c>
      <c r="N350" s="120" t="str">
        <f>'گام اول '!N351</f>
        <v>*</v>
      </c>
      <c r="O350" s="119">
        <f>'گام اول '!O351</f>
        <v>0</v>
      </c>
      <c r="P350" s="121">
        <f>'گام اول '!P351</f>
        <v>0</v>
      </c>
      <c r="Q350" s="358">
        <f>'گام اول '!Q351</f>
        <v>30</v>
      </c>
      <c r="R350" s="358">
        <f>'گام اول '!R351</f>
        <v>120</v>
      </c>
      <c r="S350" s="358">
        <f>'گام اول '!S351</f>
        <v>110</v>
      </c>
      <c r="T350" s="358">
        <f>'گام اول '!T351</f>
        <v>29.33</v>
      </c>
      <c r="U350" s="137">
        <f>'گام اول '!U351</f>
        <v>0</v>
      </c>
      <c r="V350" s="120">
        <f>'گام اول '!W351</f>
        <v>0</v>
      </c>
      <c r="W350" s="121">
        <f>'گام اول '!X351</f>
        <v>0</v>
      </c>
      <c r="X350" s="366">
        <f>'گام اول '!Y351</f>
        <v>2</v>
      </c>
      <c r="Y350" s="366">
        <f>'گام اول '!Z351</f>
        <v>1</v>
      </c>
      <c r="Z350" s="138">
        <f>'گام اول '!AA351</f>
        <v>885165</v>
      </c>
      <c r="AA350" s="138">
        <f>'گام اول '!AB351</f>
        <v>46667</v>
      </c>
      <c r="AB350" s="138">
        <f>'گام اول '!AC351</f>
        <v>931832</v>
      </c>
      <c r="AC350" s="138">
        <f>'گام اول '!AD351</f>
        <v>4500000</v>
      </c>
      <c r="AD350" s="138">
        <f>'گام اول '!AE351</f>
        <v>6000000</v>
      </c>
      <c r="AE350" s="139">
        <f>'گام اول '!AF351</f>
        <v>177895.19999999998</v>
      </c>
      <c r="AF350" s="122">
        <f>'گام اول '!AG351</f>
        <v>26554950</v>
      </c>
      <c r="AG350" s="123">
        <f>'گام اول '!AH351</f>
        <v>1400010</v>
      </c>
      <c r="AH350" s="123">
        <f>'گام اول '!AI351</f>
        <v>21347423.999999996</v>
      </c>
      <c r="AI350" s="123">
        <f>'گام اول '!AJ351</f>
        <v>2655495</v>
      </c>
      <c r="AJ350" s="123">
        <f>'گام اول '!AK351</f>
        <v>4500000</v>
      </c>
      <c r="AK350" s="123">
        <f>'گام اول '!AL351</f>
        <v>6000000</v>
      </c>
      <c r="AL350" s="123">
        <f>'گام اول '!AM351</f>
        <v>4892117.9999999991</v>
      </c>
      <c r="AM350" s="123">
        <f>'گام اول '!AN351</f>
        <v>5217666.2159999991</v>
      </c>
      <c r="AN350" s="123">
        <f>'گام اول '!AO351</f>
        <v>0</v>
      </c>
      <c r="AO350" s="123">
        <f>'گام اول '!AP351</f>
        <v>4800000</v>
      </c>
      <c r="AP350" s="123">
        <f>'گام اول '!AQ351</f>
        <v>0</v>
      </c>
      <c r="AQ350" s="123">
        <f>'گام اول '!AR351</f>
        <v>0</v>
      </c>
      <c r="AR350" s="123">
        <f>'گام اول '!AS351</f>
        <v>0</v>
      </c>
      <c r="AS350" s="375">
        <f>'گام اول '!AT351</f>
        <v>0</v>
      </c>
      <c r="AT350" s="368">
        <f t="shared" si="243"/>
        <v>77367663.216000006</v>
      </c>
      <c r="AU350" s="173">
        <f>'گام اول '!AV351</f>
        <v>54182316.440880008</v>
      </c>
      <c r="AV350" s="141">
        <f>'گام اول '!AW351</f>
        <v>74712168.215999991</v>
      </c>
      <c r="AW350" s="142">
        <f t="shared" si="244"/>
        <v>5229851.7751199994</v>
      </c>
      <c r="AX350" s="75">
        <f t="shared" si="245"/>
        <v>1418231.644088001</v>
      </c>
      <c r="AY350" s="142">
        <f>'گام اول '!AZ351</f>
        <v>0</v>
      </c>
      <c r="AZ350" s="142">
        <f>'گام اول '!BA351</f>
        <v>0</v>
      </c>
      <c r="BA350" s="142">
        <f>'گام اول '!BB351</f>
        <v>0</v>
      </c>
      <c r="BB350" s="142">
        <f>'گام اول '!BC351</f>
        <v>0</v>
      </c>
      <c r="BC350" s="142">
        <f>'گام اول '!BD351</f>
        <v>0</v>
      </c>
      <c r="BD350" s="142">
        <f>'گام اول '!BE351</f>
        <v>0</v>
      </c>
      <c r="BE350" s="142">
        <f>'گام اول '!BF351</f>
        <v>0</v>
      </c>
      <c r="BF350" s="143">
        <f t="shared" si="246"/>
        <v>6648083.4192080004</v>
      </c>
      <c r="BG350" s="140">
        <f t="shared" si="247"/>
        <v>70719579</v>
      </c>
      <c r="BH350" s="144">
        <f t="shared" si="248"/>
        <v>77367663.216000006</v>
      </c>
      <c r="BI350" s="127">
        <f t="shared" si="241"/>
        <v>4659160</v>
      </c>
      <c r="BJ350" s="145">
        <f t="shared" si="249"/>
        <v>2329580</v>
      </c>
      <c r="BK350" s="145">
        <f t="shared" si="250"/>
        <v>698874</v>
      </c>
      <c r="BL350" s="146">
        <f t="shared" si="251"/>
        <v>1120000</v>
      </c>
      <c r="BM350" s="379">
        <v>0</v>
      </c>
      <c r="BN350" s="147">
        <f t="shared" si="252"/>
        <v>86175277.216000006</v>
      </c>
      <c r="BO350" s="148">
        <f t="shared" si="253"/>
        <v>74712168.215999991</v>
      </c>
      <c r="BP350" s="149">
        <f t="shared" si="254"/>
        <v>17183798.689679999</v>
      </c>
      <c r="BQ350" s="150">
        <f t="shared" si="255"/>
        <v>103359075.90568</v>
      </c>
      <c r="BR350" s="151">
        <f t="shared" si="256"/>
        <v>100800</v>
      </c>
      <c r="BS350" s="147">
        <f t="shared" si="257"/>
        <v>103459875.90568</v>
      </c>
      <c r="BT350" s="135">
        <v>0</v>
      </c>
      <c r="BU350" s="148">
        <f t="shared" si="258"/>
        <v>8617527.7216000017</v>
      </c>
      <c r="BV350" s="152">
        <f t="shared" si="259"/>
        <v>4308763.8608000008</v>
      </c>
      <c r="BW350" s="133">
        <f t="shared" si="260"/>
        <v>90533584.323280007</v>
      </c>
      <c r="BX350" s="147">
        <f t="shared" si="261"/>
        <v>7687614</v>
      </c>
      <c r="BY350" s="134">
        <f t="shared" si="262"/>
        <v>82845970.323280007</v>
      </c>
      <c r="CD350" s="388">
        <f>'گام اول '!AU351</f>
        <v>77367663.216000006</v>
      </c>
      <c r="CE350" s="389">
        <f>'گام اول '!AV351</f>
        <v>54182316.440880008</v>
      </c>
      <c r="CF350" s="389">
        <f>'گام اول '!AW351</f>
        <v>74712168.215999991</v>
      </c>
      <c r="CG350" s="389">
        <f>'گام اول '!AX351</f>
        <v>5229851.7751199994</v>
      </c>
      <c r="CH350" s="389">
        <f>'گام اول '!AY351</f>
        <v>1418231.644088001</v>
      </c>
      <c r="CI350" s="389">
        <f>'گام اول '!AZ351</f>
        <v>0</v>
      </c>
      <c r="CJ350" s="389">
        <f>'گام اول '!BA351</f>
        <v>0</v>
      </c>
      <c r="CK350" s="389">
        <f>'گام اول '!BB351</f>
        <v>0</v>
      </c>
      <c r="CL350" s="389">
        <f>'گام اول '!BC351</f>
        <v>0</v>
      </c>
      <c r="CM350" s="389">
        <f>'گام اول '!BD351</f>
        <v>0</v>
      </c>
      <c r="CN350" s="389">
        <f>'گام اول '!BE351</f>
        <v>0</v>
      </c>
      <c r="CO350" s="389">
        <f>'گام اول '!BF351</f>
        <v>0</v>
      </c>
      <c r="CP350" s="389">
        <f>'گام اول '!BG351</f>
        <v>6648083.4192080004</v>
      </c>
      <c r="CQ350" s="389">
        <f>'گام اول '!BH351</f>
        <v>70719579</v>
      </c>
      <c r="CR350" s="389">
        <f t="shared" si="263"/>
        <v>77367663.216000006</v>
      </c>
      <c r="CS350" s="55">
        <f t="shared" si="264"/>
        <v>4659160</v>
      </c>
      <c r="CT350" s="388">
        <f t="shared" si="265"/>
        <v>2329580</v>
      </c>
      <c r="CU350" s="389">
        <f t="shared" si="266"/>
        <v>698874</v>
      </c>
      <c r="CV350" s="389">
        <f t="shared" si="267"/>
        <v>1120000</v>
      </c>
      <c r="CW350" s="55">
        <v>0</v>
      </c>
      <c r="CX350" s="389">
        <f t="shared" si="268"/>
        <v>86175277.216000006</v>
      </c>
      <c r="CY350" s="389">
        <f t="shared" si="269"/>
        <v>74712168.215999991</v>
      </c>
      <c r="CZ350" s="389">
        <f t="shared" si="270"/>
        <v>17183798.689679999</v>
      </c>
      <c r="DA350" s="389">
        <f t="shared" si="271"/>
        <v>103359075.90568</v>
      </c>
      <c r="DB350" s="389">
        <f t="shared" si="272"/>
        <v>100800</v>
      </c>
      <c r="DC350" s="389">
        <f t="shared" si="273"/>
        <v>103459875.90568</v>
      </c>
      <c r="DD350" s="394">
        <v>0</v>
      </c>
      <c r="DE350" s="389">
        <f t="shared" si="274"/>
        <v>8617527.7216000017</v>
      </c>
      <c r="DF350" s="389">
        <f t="shared" si="275"/>
        <v>4308763.8608000008</v>
      </c>
      <c r="DG350" s="389">
        <f t="shared" si="276"/>
        <v>90533584.323280007</v>
      </c>
      <c r="DH350" s="389">
        <f t="shared" si="277"/>
        <v>7687614</v>
      </c>
      <c r="DI350" s="389">
        <f t="shared" si="278"/>
        <v>82845970.323280007</v>
      </c>
      <c r="DJ350" s="389">
        <f t="shared" si="279"/>
        <v>0</v>
      </c>
      <c r="DL350" s="396">
        <f t="shared" si="280"/>
        <v>6638737.5</v>
      </c>
      <c r="DM350" s="396">
        <f t="shared" si="281"/>
        <v>-1979577.5</v>
      </c>
    </row>
    <row r="351" spans="1:117" s="55" customFormat="1" ht="21" x14ac:dyDescent="0.2">
      <c r="A351" s="191">
        <f t="shared" si="242"/>
        <v>2655495</v>
      </c>
      <c r="B351" s="136">
        <f>'گام اول '!B352</f>
        <v>346</v>
      </c>
      <c r="C351" s="136">
        <f>'گام اول '!C352</f>
        <v>110</v>
      </c>
      <c r="D351" s="136">
        <f>'گام اول '!D352</f>
        <v>13242</v>
      </c>
      <c r="E351" s="136" t="str">
        <f>'گام اول '!E352</f>
        <v xml:space="preserve">سعید </v>
      </c>
      <c r="F351" s="136" t="str">
        <f>'گام اول '!F352</f>
        <v>اسماعیلی</v>
      </c>
      <c r="G351" s="136" t="str">
        <f>'گام اول '!G352</f>
        <v>نگهبان</v>
      </c>
      <c r="H351" s="136" t="str">
        <f>'گام اول '!H352</f>
        <v>تهران</v>
      </c>
      <c r="I351" s="136" t="str">
        <f>'گام اول '!I352</f>
        <v>361-700-4057203-1</v>
      </c>
      <c r="J351" s="136" t="str">
        <f>'گام اول '!J352</f>
        <v>4172770649</v>
      </c>
      <c r="K351" s="136" t="str">
        <f>'گام اول '!K352</f>
        <v>0058884940</v>
      </c>
      <c r="L351" s="136" t="str">
        <f>'گام اول '!L352</f>
        <v>تهران</v>
      </c>
      <c r="M351" s="136" t="str">
        <f>'گام اول '!M352</f>
        <v>نگهبان</v>
      </c>
      <c r="N351" s="120" t="str">
        <f>'گام اول '!N352</f>
        <v>*</v>
      </c>
      <c r="O351" s="119">
        <f>'گام اول '!O352</f>
        <v>0</v>
      </c>
      <c r="P351" s="121">
        <f>'گام اول '!P352</f>
        <v>0</v>
      </c>
      <c r="Q351" s="358">
        <f>'گام اول '!Q352</f>
        <v>30</v>
      </c>
      <c r="R351" s="358">
        <f>'گام اول '!R352</f>
        <v>120</v>
      </c>
      <c r="S351" s="358">
        <f>'گام اول '!S352</f>
        <v>110</v>
      </c>
      <c r="T351" s="358">
        <f>'گام اول '!T352</f>
        <v>29.33</v>
      </c>
      <c r="U351" s="137">
        <f>'گام اول '!U352</f>
        <v>0</v>
      </c>
      <c r="V351" s="120">
        <f>'گام اول '!W352</f>
        <v>0</v>
      </c>
      <c r="W351" s="121">
        <f>'گام اول '!X352</f>
        <v>0</v>
      </c>
      <c r="X351" s="366">
        <f>'گام اول '!Y352</f>
        <v>0</v>
      </c>
      <c r="Y351" s="366">
        <f>'گام اول '!Z352</f>
        <v>0</v>
      </c>
      <c r="Z351" s="138">
        <f>'گام اول '!AA352</f>
        <v>885165</v>
      </c>
      <c r="AA351" s="138">
        <f>'گام اول '!AB352</f>
        <v>46667</v>
      </c>
      <c r="AB351" s="138">
        <f>'گام اول '!AC352</f>
        <v>931832</v>
      </c>
      <c r="AC351" s="138">
        <f>'گام اول '!AD352</f>
        <v>4500000</v>
      </c>
      <c r="AD351" s="138">
        <f>'گام اول '!AE352</f>
        <v>6000000</v>
      </c>
      <c r="AE351" s="139">
        <f>'گام اول '!AF352</f>
        <v>177895.19999999998</v>
      </c>
      <c r="AF351" s="122">
        <f>'گام اول '!AG352</f>
        <v>26554950</v>
      </c>
      <c r="AG351" s="123">
        <f>'گام اول '!AH352</f>
        <v>1400010</v>
      </c>
      <c r="AH351" s="123">
        <f>'گام اول '!AI352</f>
        <v>21347423.999999996</v>
      </c>
      <c r="AI351" s="123">
        <f>'گام اول '!AJ352</f>
        <v>0</v>
      </c>
      <c r="AJ351" s="123">
        <f>'گام اول '!AK352</f>
        <v>4500000</v>
      </c>
      <c r="AK351" s="123">
        <f>'گام اول '!AL352</f>
        <v>6000000</v>
      </c>
      <c r="AL351" s="123">
        <f>'گام اول '!AM352</f>
        <v>4892117.9999999991</v>
      </c>
      <c r="AM351" s="123">
        <f>'گام اول '!AN352</f>
        <v>5217666.2159999991</v>
      </c>
      <c r="AN351" s="123">
        <f>'گام اول '!AO352</f>
        <v>0</v>
      </c>
      <c r="AO351" s="123">
        <f>'گام اول '!AP352</f>
        <v>4400000</v>
      </c>
      <c r="AP351" s="123">
        <f>'گام اول '!AQ352</f>
        <v>0</v>
      </c>
      <c r="AQ351" s="123">
        <f>'گام اول '!AR352</f>
        <v>0</v>
      </c>
      <c r="AR351" s="123">
        <f>'گام اول '!AS352</f>
        <v>0</v>
      </c>
      <c r="AS351" s="375">
        <f>'گام اول '!AT352</f>
        <v>0</v>
      </c>
      <c r="AT351" s="368">
        <f t="shared" si="243"/>
        <v>74312168.216000006</v>
      </c>
      <c r="AU351" s="173">
        <f>'گام اول '!AV352</f>
        <v>54210316.440880008</v>
      </c>
      <c r="AV351" s="141">
        <f>'گام اول '!AW352</f>
        <v>74312168.215999991</v>
      </c>
      <c r="AW351" s="142">
        <f t="shared" si="244"/>
        <v>5201851.7751199994</v>
      </c>
      <c r="AX351" s="75">
        <f t="shared" si="245"/>
        <v>1421031.644088001</v>
      </c>
      <c r="AY351" s="142">
        <f>'گام اول '!AZ352</f>
        <v>0</v>
      </c>
      <c r="AZ351" s="142">
        <f>'گام اول '!BA352</f>
        <v>0</v>
      </c>
      <c r="BA351" s="142">
        <f>'گام اول '!BB352</f>
        <v>0</v>
      </c>
      <c r="BB351" s="142">
        <f>'گام اول '!BC352</f>
        <v>0</v>
      </c>
      <c r="BC351" s="142">
        <f>'گام اول '!BD352</f>
        <v>0</v>
      </c>
      <c r="BD351" s="142">
        <f>'گام اول '!BE352</f>
        <v>0</v>
      </c>
      <c r="BE351" s="142">
        <f>'گام اول '!BF352</f>
        <v>0</v>
      </c>
      <c r="BF351" s="143">
        <f t="shared" si="246"/>
        <v>6622883.4192080004</v>
      </c>
      <c r="BG351" s="140">
        <f t="shared" si="247"/>
        <v>67689284</v>
      </c>
      <c r="BH351" s="144">
        <f t="shared" si="248"/>
        <v>74312168.216000006</v>
      </c>
      <c r="BI351" s="127">
        <f t="shared" si="241"/>
        <v>4659160</v>
      </c>
      <c r="BJ351" s="145">
        <f t="shared" si="249"/>
        <v>2329580</v>
      </c>
      <c r="BK351" s="145">
        <f t="shared" si="250"/>
        <v>698874</v>
      </c>
      <c r="BL351" s="146">
        <f t="shared" si="251"/>
        <v>1120000</v>
      </c>
      <c r="BM351" s="379">
        <v>0</v>
      </c>
      <c r="BN351" s="147">
        <f t="shared" si="252"/>
        <v>83119782.216000006</v>
      </c>
      <c r="BO351" s="148">
        <f t="shared" si="253"/>
        <v>74312168.215999991</v>
      </c>
      <c r="BP351" s="149">
        <f t="shared" si="254"/>
        <v>17091798.689679999</v>
      </c>
      <c r="BQ351" s="150">
        <f t="shared" si="255"/>
        <v>100211580.90568</v>
      </c>
      <c r="BR351" s="151">
        <f t="shared" si="256"/>
        <v>100800</v>
      </c>
      <c r="BS351" s="147">
        <f t="shared" si="257"/>
        <v>100312380.90568</v>
      </c>
      <c r="BT351" s="135">
        <v>0</v>
      </c>
      <c r="BU351" s="148">
        <f t="shared" si="258"/>
        <v>8311978.2216000007</v>
      </c>
      <c r="BV351" s="152">
        <f t="shared" si="259"/>
        <v>4155989.1108000004</v>
      </c>
      <c r="BW351" s="133">
        <f t="shared" si="260"/>
        <v>87844413.573280007</v>
      </c>
      <c r="BX351" s="147">
        <f t="shared" si="261"/>
        <v>7687614</v>
      </c>
      <c r="BY351" s="134">
        <f t="shared" si="262"/>
        <v>80156799.573280007</v>
      </c>
      <c r="CD351" s="388">
        <f>'گام اول '!AU352</f>
        <v>74312168.216000006</v>
      </c>
      <c r="CE351" s="389">
        <f>'گام اول '!AV352</f>
        <v>54210316.440880008</v>
      </c>
      <c r="CF351" s="389">
        <f>'گام اول '!AW352</f>
        <v>74312168.215999991</v>
      </c>
      <c r="CG351" s="389">
        <f>'گام اول '!AX352</f>
        <v>5201851.7751199994</v>
      </c>
      <c r="CH351" s="389">
        <f>'گام اول '!AY352</f>
        <v>1421031.644088001</v>
      </c>
      <c r="CI351" s="389">
        <f>'گام اول '!AZ352</f>
        <v>0</v>
      </c>
      <c r="CJ351" s="389">
        <f>'گام اول '!BA352</f>
        <v>0</v>
      </c>
      <c r="CK351" s="389">
        <f>'گام اول '!BB352</f>
        <v>0</v>
      </c>
      <c r="CL351" s="389">
        <f>'گام اول '!BC352</f>
        <v>0</v>
      </c>
      <c r="CM351" s="389">
        <f>'گام اول '!BD352</f>
        <v>0</v>
      </c>
      <c r="CN351" s="389">
        <f>'گام اول '!BE352</f>
        <v>0</v>
      </c>
      <c r="CO351" s="389">
        <f>'گام اول '!BF352</f>
        <v>0</v>
      </c>
      <c r="CP351" s="389">
        <f>'گام اول '!BG352</f>
        <v>6622883.4192080004</v>
      </c>
      <c r="CQ351" s="389">
        <f>'گام اول '!BH352</f>
        <v>67689284</v>
      </c>
      <c r="CR351" s="389">
        <f t="shared" si="263"/>
        <v>74312168.216000006</v>
      </c>
      <c r="CS351" s="55">
        <f t="shared" si="264"/>
        <v>4659160</v>
      </c>
      <c r="CT351" s="388">
        <f t="shared" si="265"/>
        <v>2329580</v>
      </c>
      <c r="CU351" s="389">
        <f t="shared" si="266"/>
        <v>698874</v>
      </c>
      <c r="CV351" s="389">
        <f t="shared" si="267"/>
        <v>1120000</v>
      </c>
      <c r="CW351" s="55">
        <v>0</v>
      </c>
      <c r="CX351" s="389">
        <f t="shared" si="268"/>
        <v>83119782.216000006</v>
      </c>
      <c r="CY351" s="389">
        <f t="shared" si="269"/>
        <v>74312168.215999991</v>
      </c>
      <c r="CZ351" s="389">
        <f t="shared" si="270"/>
        <v>17091798.689679999</v>
      </c>
      <c r="DA351" s="389">
        <f t="shared" si="271"/>
        <v>100211580.90568</v>
      </c>
      <c r="DB351" s="389">
        <f t="shared" si="272"/>
        <v>100800</v>
      </c>
      <c r="DC351" s="389">
        <f t="shared" si="273"/>
        <v>100312380.90568</v>
      </c>
      <c r="DD351" s="394">
        <v>0</v>
      </c>
      <c r="DE351" s="389">
        <f t="shared" si="274"/>
        <v>8311978.2216000007</v>
      </c>
      <c r="DF351" s="389">
        <f t="shared" si="275"/>
        <v>4155989.1108000004</v>
      </c>
      <c r="DG351" s="389">
        <f t="shared" si="276"/>
        <v>87844413.573280007</v>
      </c>
      <c r="DH351" s="389">
        <f t="shared" si="277"/>
        <v>7687614</v>
      </c>
      <c r="DI351" s="389">
        <f t="shared" si="278"/>
        <v>80156799.573280007</v>
      </c>
      <c r="DJ351" s="389">
        <f t="shared" si="279"/>
        <v>0</v>
      </c>
      <c r="DL351" s="396">
        <f t="shared" si="280"/>
        <v>6638737.5</v>
      </c>
      <c r="DM351" s="396">
        <f t="shared" si="281"/>
        <v>-1979577.5</v>
      </c>
    </row>
    <row r="352" spans="1:117" s="55" customFormat="1" ht="21" x14ac:dyDescent="0.2">
      <c r="A352" s="191">
        <f t="shared" si="242"/>
        <v>2655495</v>
      </c>
      <c r="B352" s="136">
        <f>'گام اول '!B353</f>
        <v>347</v>
      </c>
      <c r="C352" s="136">
        <f>'گام اول '!C353</f>
        <v>111</v>
      </c>
      <c r="D352" s="136">
        <f>'گام اول '!D353</f>
        <v>13279</v>
      </c>
      <c r="E352" s="136" t="str">
        <f>'گام اول '!E353</f>
        <v>محمد علی</v>
      </c>
      <c r="F352" s="136" t="str">
        <f>'گام اول '!F353</f>
        <v>قلی زاده</v>
      </c>
      <c r="G352" s="136" t="str">
        <f>'گام اول '!G353</f>
        <v>نگهبان</v>
      </c>
      <c r="H352" s="136" t="str">
        <f>'گام اول '!H353</f>
        <v>تهران</v>
      </c>
      <c r="I352" s="136" t="str">
        <f>'گام اول '!I353</f>
        <v>390-813-4040339-1</v>
      </c>
      <c r="J352" s="136" t="str">
        <f>'گام اول '!J353</f>
        <v>0082702357</v>
      </c>
      <c r="K352" s="136" t="str">
        <f>'گام اول '!K353</f>
        <v>0020820629</v>
      </c>
      <c r="L352" s="136" t="str">
        <f>'گام اول '!L353</f>
        <v>تهران</v>
      </c>
      <c r="M352" s="136" t="str">
        <f>'گام اول '!M353</f>
        <v>نگهبان</v>
      </c>
      <c r="N352" s="120">
        <f>'گام اول '!N353</f>
        <v>0</v>
      </c>
      <c r="O352" s="119">
        <f>'گام اول '!O353</f>
        <v>0</v>
      </c>
      <c r="P352" s="121" t="str">
        <f>'گام اول '!P353</f>
        <v>*</v>
      </c>
      <c r="Q352" s="358">
        <f>'گام اول '!Q353</f>
        <v>30</v>
      </c>
      <c r="R352" s="358">
        <f>'گام اول '!R353</f>
        <v>120</v>
      </c>
      <c r="S352" s="358">
        <f>'گام اول '!S353</f>
        <v>220</v>
      </c>
      <c r="T352" s="358">
        <f>'گام اول '!T353</f>
        <v>29.33</v>
      </c>
      <c r="U352" s="137">
        <f>'گام اول '!U353</f>
        <v>0</v>
      </c>
      <c r="V352" s="120">
        <f>'گام اول '!W353</f>
        <v>0</v>
      </c>
      <c r="W352" s="121">
        <f>'گام اول '!X353</f>
        <v>0</v>
      </c>
      <c r="X352" s="366">
        <f>'گام اول '!Y353</f>
        <v>0</v>
      </c>
      <c r="Y352" s="366">
        <f>'گام اول '!Z353</f>
        <v>0</v>
      </c>
      <c r="Z352" s="138">
        <f>'گام اول '!AA353</f>
        <v>885165</v>
      </c>
      <c r="AA352" s="138">
        <f>'گام اول '!AB353</f>
        <v>46667</v>
      </c>
      <c r="AB352" s="138">
        <f>'گام اول '!AC353</f>
        <v>931832</v>
      </c>
      <c r="AC352" s="138">
        <f>'گام اول '!AD353</f>
        <v>4500000</v>
      </c>
      <c r="AD352" s="138">
        <f>'گام اول '!AE353</f>
        <v>6000000</v>
      </c>
      <c r="AE352" s="139">
        <f>'گام اول '!AF353</f>
        <v>177895.19999999998</v>
      </c>
      <c r="AF352" s="122">
        <f>'گام اول '!AG353</f>
        <v>26554950</v>
      </c>
      <c r="AG352" s="123">
        <f>'گام اول '!AH353</f>
        <v>1400010</v>
      </c>
      <c r="AH352" s="123">
        <f>'گام اول '!AI353</f>
        <v>21347423.999999996</v>
      </c>
      <c r="AI352" s="123">
        <f>'گام اول '!AJ353</f>
        <v>0</v>
      </c>
      <c r="AJ352" s="123">
        <f>'گام اول '!AK353</f>
        <v>4500000</v>
      </c>
      <c r="AK352" s="123">
        <f>'گام اول '!AL353</f>
        <v>6000000</v>
      </c>
      <c r="AL352" s="123">
        <f>'گام اول '!AM353</f>
        <v>9784235.9999999981</v>
      </c>
      <c r="AM352" s="123">
        <f>'گام اول '!AN353</f>
        <v>5217666.2159999991</v>
      </c>
      <c r="AN352" s="123">
        <f>'گام اول '!AO353</f>
        <v>0</v>
      </c>
      <c r="AO352" s="123">
        <f>'گام اول '!AP353</f>
        <v>5000000</v>
      </c>
      <c r="AP352" s="123">
        <f>'گام اول '!AQ353</f>
        <v>0</v>
      </c>
      <c r="AQ352" s="123">
        <f>'گام اول '!AR353</f>
        <v>0</v>
      </c>
      <c r="AR352" s="123">
        <f>'گام اول '!AS353</f>
        <v>0</v>
      </c>
      <c r="AS352" s="375">
        <f>'گام اول '!AT353</f>
        <v>0</v>
      </c>
      <c r="AT352" s="368">
        <f t="shared" si="243"/>
        <v>79804286.216000006</v>
      </c>
      <c r="AU352" s="173">
        <f>'گام اول '!AV353</f>
        <v>58717986.18088001</v>
      </c>
      <c r="AV352" s="141">
        <f>'گام اول '!AW353</f>
        <v>79804286.215999991</v>
      </c>
      <c r="AW352" s="142">
        <f t="shared" si="244"/>
        <v>5586300.0351200001</v>
      </c>
      <c r="AX352" s="75">
        <f t="shared" si="245"/>
        <v>1871798.6180880012</v>
      </c>
      <c r="AY352" s="142">
        <f>'گام اول '!AZ353</f>
        <v>0</v>
      </c>
      <c r="AZ352" s="142">
        <f>'گام اول '!BA353</f>
        <v>0</v>
      </c>
      <c r="BA352" s="142">
        <f>'گام اول '!BB353</f>
        <v>0</v>
      </c>
      <c r="BB352" s="142">
        <f>'گام اول '!BC353</f>
        <v>0</v>
      </c>
      <c r="BC352" s="142">
        <f>'گام اول '!BD353</f>
        <v>0</v>
      </c>
      <c r="BD352" s="142">
        <f>'گام اول '!BE353</f>
        <v>0</v>
      </c>
      <c r="BE352" s="142">
        <f>'گام اول '!BF353</f>
        <v>0</v>
      </c>
      <c r="BF352" s="143">
        <f t="shared" si="246"/>
        <v>7458098.6532080015</v>
      </c>
      <c r="BG352" s="140">
        <f t="shared" si="247"/>
        <v>72346187</v>
      </c>
      <c r="BH352" s="144">
        <f t="shared" si="248"/>
        <v>79804286.216000006</v>
      </c>
      <c r="BI352" s="127">
        <f t="shared" si="241"/>
        <v>4659160</v>
      </c>
      <c r="BJ352" s="145">
        <f t="shared" si="249"/>
        <v>2329580</v>
      </c>
      <c r="BK352" s="145">
        <f t="shared" si="250"/>
        <v>698874</v>
      </c>
      <c r="BL352" s="146">
        <f t="shared" si="251"/>
        <v>1120000</v>
      </c>
      <c r="BM352" s="379">
        <v>0</v>
      </c>
      <c r="BN352" s="147">
        <f t="shared" si="252"/>
        <v>88611900.216000006</v>
      </c>
      <c r="BO352" s="148">
        <f t="shared" si="253"/>
        <v>79804286.215999991</v>
      </c>
      <c r="BP352" s="149">
        <f t="shared" si="254"/>
        <v>18354985.82968</v>
      </c>
      <c r="BQ352" s="150">
        <f t="shared" si="255"/>
        <v>106966886.04568</v>
      </c>
      <c r="BR352" s="151">
        <f t="shared" si="256"/>
        <v>100800</v>
      </c>
      <c r="BS352" s="147">
        <f t="shared" si="257"/>
        <v>107067686.04568</v>
      </c>
      <c r="BT352" s="135">
        <v>0</v>
      </c>
      <c r="BU352" s="148">
        <f t="shared" si="258"/>
        <v>8861190.0216000006</v>
      </c>
      <c r="BV352" s="152">
        <f t="shared" si="259"/>
        <v>4430595.0108000003</v>
      </c>
      <c r="BW352" s="133">
        <f t="shared" si="260"/>
        <v>93775901.013280004</v>
      </c>
      <c r="BX352" s="147">
        <f t="shared" si="261"/>
        <v>7687614</v>
      </c>
      <c r="BY352" s="134">
        <f t="shared" si="262"/>
        <v>86088287.013280004</v>
      </c>
      <c r="CD352" s="388">
        <f>'گام اول '!AU353</f>
        <v>79804286.216000006</v>
      </c>
      <c r="CE352" s="389">
        <f>'گام اول '!AV353</f>
        <v>58717986.18088001</v>
      </c>
      <c r="CF352" s="389">
        <f>'گام اول '!AW353</f>
        <v>79804286.215999991</v>
      </c>
      <c r="CG352" s="389">
        <f>'گام اول '!AX353</f>
        <v>5586300.0351200001</v>
      </c>
      <c r="CH352" s="389">
        <f>'گام اول '!AY353</f>
        <v>1871798.6180880012</v>
      </c>
      <c r="CI352" s="389">
        <f>'گام اول '!AZ353</f>
        <v>0</v>
      </c>
      <c r="CJ352" s="389">
        <f>'گام اول '!BA353</f>
        <v>0</v>
      </c>
      <c r="CK352" s="389">
        <f>'گام اول '!BB353</f>
        <v>0</v>
      </c>
      <c r="CL352" s="389">
        <f>'گام اول '!BC353</f>
        <v>0</v>
      </c>
      <c r="CM352" s="389">
        <f>'گام اول '!BD353</f>
        <v>0</v>
      </c>
      <c r="CN352" s="389">
        <f>'گام اول '!BE353</f>
        <v>0</v>
      </c>
      <c r="CO352" s="389">
        <f>'گام اول '!BF353</f>
        <v>0</v>
      </c>
      <c r="CP352" s="389">
        <f>'گام اول '!BG353</f>
        <v>7458098.6532080015</v>
      </c>
      <c r="CQ352" s="389">
        <f>'گام اول '!BH353</f>
        <v>72346187</v>
      </c>
      <c r="CR352" s="389">
        <f t="shared" si="263"/>
        <v>79804286.216000006</v>
      </c>
      <c r="CS352" s="55">
        <f t="shared" si="264"/>
        <v>4659160</v>
      </c>
      <c r="CT352" s="388">
        <f t="shared" si="265"/>
        <v>2329580</v>
      </c>
      <c r="CU352" s="389">
        <f t="shared" si="266"/>
        <v>698874</v>
      </c>
      <c r="CV352" s="389">
        <f t="shared" si="267"/>
        <v>1120000</v>
      </c>
      <c r="CW352" s="55">
        <v>0</v>
      </c>
      <c r="CX352" s="389">
        <f t="shared" si="268"/>
        <v>88611900.216000006</v>
      </c>
      <c r="CY352" s="389">
        <f t="shared" si="269"/>
        <v>79804286.215999991</v>
      </c>
      <c r="CZ352" s="389">
        <f t="shared" si="270"/>
        <v>18354985.82968</v>
      </c>
      <c r="DA352" s="389">
        <f t="shared" si="271"/>
        <v>106966886.04568</v>
      </c>
      <c r="DB352" s="389">
        <f t="shared" si="272"/>
        <v>100800</v>
      </c>
      <c r="DC352" s="389">
        <f t="shared" si="273"/>
        <v>107067686.04568</v>
      </c>
      <c r="DD352" s="394">
        <v>0</v>
      </c>
      <c r="DE352" s="389">
        <f t="shared" si="274"/>
        <v>8861190.0216000006</v>
      </c>
      <c r="DF352" s="389">
        <f t="shared" si="275"/>
        <v>4430595.0108000003</v>
      </c>
      <c r="DG352" s="389">
        <f t="shared" si="276"/>
        <v>93775901.013280004</v>
      </c>
      <c r="DH352" s="389">
        <f t="shared" si="277"/>
        <v>7687614</v>
      </c>
      <c r="DI352" s="389">
        <f t="shared" si="278"/>
        <v>86088287.013280004</v>
      </c>
      <c r="DJ352" s="389">
        <f t="shared" si="279"/>
        <v>0</v>
      </c>
      <c r="DL352" s="396">
        <f t="shared" si="280"/>
        <v>6638737.5</v>
      </c>
      <c r="DM352" s="396">
        <f t="shared" si="281"/>
        <v>-1979577.5</v>
      </c>
    </row>
    <row r="353" spans="1:117" s="55" customFormat="1" ht="21" x14ac:dyDescent="0.2">
      <c r="A353" s="191">
        <f t="shared" si="242"/>
        <v>2655495</v>
      </c>
      <c r="B353" s="136">
        <f>'گام اول '!B354</f>
        <v>348</v>
      </c>
      <c r="C353" s="136">
        <f>'گام اول '!C354</f>
        <v>112</v>
      </c>
      <c r="D353" s="136">
        <f>'گام اول '!D354</f>
        <v>13248</v>
      </c>
      <c r="E353" s="136" t="str">
        <f>'گام اول '!E354</f>
        <v xml:space="preserve">مصطفی </v>
      </c>
      <c r="F353" s="136" t="str">
        <f>'گام اول '!F354</f>
        <v>کرمی</v>
      </c>
      <c r="G353" s="136" t="str">
        <f>'گام اول '!G354</f>
        <v>نگهبان</v>
      </c>
      <c r="H353" s="136" t="str">
        <f>'گام اول '!H354</f>
        <v>تهران</v>
      </c>
      <c r="I353" s="136" t="str">
        <f>'گام اول '!I354</f>
        <v>124-700-4083767-1</v>
      </c>
      <c r="J353" s="136" t="str">
        <f>'گام اول '!J354</f>
        <v>4260127160</v>
      </c>
      <c r="K353" s="136" t="str">
        <f>'گام اول '!K354</f>
        <v>0012864938</v>
      </c>
      <c r="L353" s="136" t="str">
        <f>'گام اول '!L354</f>
        <v>تهران</v>
      </c>
      <c r="M353" s="136" t="str">
        <f>'گام اول '!M354</f>
        <v>نگهبان</v>
      </c>
      <c r="N353" s="120" t="str">
        <f>'گام اول '!N354</f>
        <v>*</v>
      </c>
      <c r="O353" s="119">
        <f>'گام اول '!O354</f>
        <v>0</v>
      </c>
      <c r="P353" s="121">
        <f>'گام اول '!P354</f>
        <v>0</v>
      </c>
      <c r="Q353" s="358">
        <f>'گام اول '!Q354</f>
        <v>30</v>
      </c>
      <c r="R353" s="358">
        <f>'گام اول '!R354</f>
        <v>120</v>
      </c>
      <c r="S353" s="358">
        <f>'گام اول '!S354</f>
        <v>110</v>
      </c>
      <c r="T353" s="358">
        <f>'گام اول '!T354</f>
        <v>29.33</v>
      </c>
      <c r="U353" s="137">
        <f>'گام اول '!U354</f>
        <v>0</v>
      </c>
      <c r="V353" s="120">
        <f>'گام اول '!W354</f>
        <v>0</v>
      </c>
      <c r="W353" s="121">
        <f>'گام اول '!X354</f>
        <v>0</v>
      </c>
      <c r="X353" s="366">
        <f>'گام اول '!Y354</f>
        <v>0</v>
      </c>
      <c r="Y353" s="366">
        <f>'گام اول '!Z354</f>
        <v>0</v>
      </c>
      <c r="Z353" s="138">
        <f>'گام اول '!AA354</f>
        <v>885165</v>
      </c>
      <c r="AA353" s="138">
        <f>'گام اول '!AB354</f>
        <v>46667</v>
      </c>
      <c r="AB353" s="138">
        <f>'گام اول '!AC354</f>
        <v>931832</v>
      </c>
      <c r="AC353" s="138">
        <f>'گام اول '!AD354</f>
        <v>4500000</v>
      </c>
      <c r="AD353" s="138">
        <f>'گام اول '!AE354</f>
        <v>6000000</v>
      </c>
      <c r="AE353" s="139">
        <f>'گام اول '!AF354</f>
        <v>177895.19999999998</v>
      </c>
      <c r="AF353" s="122">
        <f>'گام اول '!AG354</f>
        <v>26554950</v>
      </c>
      <c r="AG353" s="123">
        <f>'گام اول '!AH354</f>
        <v>1400010</v>
      </c>
      <c r="AH353" s="123">
        <f>'گام اول '!AI354</f>
        <v>21347423.999999996</v>
      </c>
      <c r="AI353" s="123">
        <f>'گام اول '!AJ354</f>
        <v>0</v>
      </c>
      <c r="AJ353" s="123">
        <f>'گام اول '!AK354</f>
        <v>4500000</v>
      </c>
      <c r="AK353" s="123">
        <f>'گام اول '!AL354</f>
        <v>6000000</v>
      </c>
      <c r="AL353" s="123">
        <f>'گام اول '!AM354</f>
        <v>4892117.9999999991</v>
      </c>
      <c r="AM353" s="123">
        <f>'گام اول '!AN354</f>
        <v>5217666.2159999991</v>
      </c>
      <c r="AN353" s="123">
        <f>'گام اول '!AO354</f>
        <v>0</v>
      </c>
      <c r="AO353" s="123">
        <f>'گام اول '!AP354</f>
        <v>2400000</v>
      </c>
      <c r="AP353" s="123">
        <f>'گام اول '!AQ354</f>
        <v>0</v>
      </c>
      <c r="AQ353" s="123">
        <f>'گام اول '!AR354</f>
        <v>0</v>
      </c>
      <c r="AR353" s="123">
        <f>'گام اول '!AS354</f>
        <v>0</v>
      </c>
      <c r="AS353" s="375">
        <f>'گام اول '!AT354</f>
        <v>0</v>
      </c>
      <c r="AT353" s="368">
        <f t="shared" si="243"/>
        <v>72312168.216000006</v>
      </c>
      <c r="AU353" s="173">
        <f>'گام اول '!AV354</f>
        <v>54350316.440880008</v>
      </c>
      <c r="AV353" s="141">
        <f>'گام اول '!AW354</f>
        <v>72312168.215999991</v>
      </c>
      <c r="AW353" s="142">
        <f t="shared" si="244"/>
        <v>5061851.7751199994</v>
      </c>
      <c r="AX353" s="75">
        <f t="shared" si="245"/>
        <v>1435031.644088001</v>
      </c>
      <c r="AY353" s="142">
        <f>'گام اول '!AZ354</f>
        <v>0</v>
      </c>
      <c r="AZ353" s="142">
        <f>'گام اول '!BA354</f>
        <v>0</v>
      </c>
      <c r="BA353" s="142">
        <f>'گام اول '!BB354</f>
        <v>0</v>
      </c>
      <c r="BB353" s="142">
        <f>'گام اول '!BC354</f>
        <v>0</v>
      </c>
      <c r="BC353" s="142">
        <f>'گام اول '!BD354</f>
        <v>0</v>
      </c>
      <c r="BD353" s="142">
        <f>'گام اول '!BE354</f>
        <v>0</v>
      </c>
      <c r="BE353" s="142">
        <f>'گام اول '!BF354</f>
        <v>0</v>
      </c>
      <c r="BF353" s="143">
        <f t="shared" si="246"/>
        <v>6496883.4192080004</v>
      </c>
      <c r="BG353" s="140">
        <f t="shared" si="247"/>
        <v>65815284</v>
      </c>
      <c r="BH353" s="144">
        <f t="shared" si="248"/>
        <v>72312168.216000006</v>
      </c>
      <c r="BI353" s="127">
        <f t="shared" si="241"/>
        <v>4659160</v>
      </c>
      <c r="BJ353" s="145">
        <f t="shared" si="249"/>
        <v>2329580</v>
      </c>
      <c r="BK353" s="145">
        <f t="shared" si="250"/>
        <v>698874</v>
      </c>
      <c r="BL353" s="146">
        <f t="shared" si="251"/>
        <v>1120000</v>
      </c>
      <c r="BM353" s="379">
        <v>0</v>
      </c>
      <c r="BN353" s="147">
        <f t="shared" si="252"/>
        <v>81119782.216000006</v>
      </c>
      <c r="BO353" s="148">
        <f t="shared" si="253"/>
        <v>72312168.215999991</v>
      </c>
      <c r="BP353" s="149">
        <f t="shared" si="254"/>
        <v>16631798.689679999</v>
      </c>
      <c r="BQ353" s="150">
        <f t="shared" si="255"/>
        <v>97751580.905680001</v>
      </c>
      <c r="BR353" s="151">
        <f t="shared" si="256"/>
        <v>100800</v>
      </c>
      <c r="BS353" s="147">
        <f t="shared" si="257"/>
        <v>97852380.905680001</v>
      </c>
      <c r="BT353" s="135">
        <v>0</v>
      </c>
      <c r="BU353" s="148">
        <f t="shared" si="258"/>
        <v>8111978.2216000007</v>
      </c>
      <c r="BV353" s="152">
        <f t="shared" si="259"/>
        <v>4055989.1108000004</v>
      </c>
      <c r="BW353" s="133">
        <f t="shared" si="260"/>
        <v>85684413.573280007</v>
      </c>
      <c r="BX353" s="147">
        <f t="shared" si="261"/>
        <v>7687614</v>
      </c>
      <c r="BY353" s="134">
        <f t="shared" si="262"/>
        <v>77996799.573280007</v>
      </c>
      <c r="CD353" s="388">
        <f>'گام اول '!AU354</f>
        <v>72312168.216000006</v>
      </c>
      <c r="CE353" s="389">
        <f>'گام اول '!AV354</f>
        <v>54350316.440880008</v>
      </c>
      <c r="CF353" s="389">
        <f>'گام اول '!AW354</f>
        <v>72312168.215999991</v>
      </c>
      <c r="CG353" s="389">
        <f>'گام اول '!AX354</f>
        <v>5061851.7751199994</v>
      </c>
      <c r="CH353" s="389">
        <f>'گام اول '!AY354</f>
        <v>1435031.644088001</v>
      </c>
      <c r="CI353" s="389">
        <f>'گام اول '!AZ354</f>
        <v>0</v>
      </c>
      <c r="CJ353" s="389">
        <f>'گام اول '!BA354</f>
        <v>0</v>
      </c>
      <c r="CK353" s="389">
        <f>'گام اول '!BB354</f>
        <v>0</v>
      </c>
      <c r="CL353" s="389">
        <f>'گام اول '!BC354</f>
        <v>0</v>
      </c>
      <c r="CM353" s="389">
        <f>'گام اول '!BD354</f>
        <v>0</v>
      </c>
      <c r="CN353" s="389">
        <f>'گام اول '!BE354</f>
        <v>0</v>
      </c>
      <c r="CO353" s="389">
        <f>'گام اول '!BF354</f>
        <v>0</v>
      </c>
      <c r="CP353" s="389">
        <f>'گام اول '!BG354</f>
        <v>6496883.4192080004</v>
      </c>
      <c r="CQ353" s="389">
        <f>'گام اول '!BH354</f>
        <v>65815284</v>
      </c>
      <c r="CR353" s="389">
        <f t="shared" si="263"/>
        <v>72312168.216000006</v>
      </c>
      <c r="CS353" s="55">
        <f t="shared" si="264"/>
        <v>4659160</v>
      </c>
      <c r="CT353" s="388">
        <f t="shared" si="265"/>
        <v>2329580</v>
      </c>
      <c r="CU353" s="389">
        <f t="shared" si="266"/>
        <v>698874</v>
      </c>
      <c r="CV353" s="389">
        <f t="shared" si="267"/>
        <v>1120000</v>
      </c>
      <c r="CW353" s="55">
        <v>0</v>
      </c>
      <c r="CX353" s="389">
        <f t="shared" si="268"/>
        <v>81119782.216000006</v>
      </c>
      <c r="CY353" s="389">
        <f t="shared" si="269"/>
        <v>72312168.215999991</v>
      </c>
      <c r="CZ353" s="389">
        <f t="shared" si="270"/>
        <v>16631798.689679999</v>
      </c>
      <c r="DA353" s="389">
        <f t="shared" si="271"/>
        <v>97751580.905680001</v>
      </c>
      <c r="DB353" s="389">
        <f t="shared" si="272"/>
        <v>100800</v>
      </c>
      <c r="DC353" s="389">
        <f t="shared" si="273"/>
        <v>97852380.905680001</v>
      </c>
      <c r="DD353" s="394">
        <v>0</v>
      </c>
      <c r="DE353" s="389">
        <f t="shared" si="274"/>
        <v>8111978.2216000007</v>
      </c>
      <c r="DF353" s="389">
        <f t="shared" si="275"/>
        <v>4055989.1108000004</v>
      </c>
      <c r="DG353" s="389">
        <f t="shared" si="276"/>
        <v>85684413.573280007</v>
      </c>
      <c r="DH353" s="389">
        <f t="shared" si="277"/>
        <v>7687614</v>
      </c>
      <c r="DI353" s="389">
        <f t="shared" si="278"/>
        <v>77996799.573280007</v>
      </c>
      <c r="DJ353" s="389">
        <f t="shared" si="279"/>
        <v>0</v>
      </c>
      <c r="DL353" s="396">
        <f t="shared" si="280"/>
        <v>6638737.5</v>
      </c>
      <c r="DM353" s="396">
        <f t="shared" si="281"/>
        <v>-1979577.5</v>
      </c>
    </row>
    <row r="354" spans="1:117" s="55" customFormat="1" ht="21" x14ac:dyDescent="0.2">
      <c r="A354" s="191">
        <f t="shared" si="242"/>
        <v>2655495</v>
      </c>
      <c r="B354" s="136">
        <f>'گام اول '!B355</f>
        <v>349</v>
      </c>
      <c r="C354" s="136">
        <f>'گام اول '!C355</f>
        <v>113</v>
      </c>
      <c r="D354" s="136">
        <f>'گام اول '!D355</f>
        <v>13278</v>
      </c>
      <c r="E354" s="136" t="str">
        <f>'گام اول '!E355</f>
        <v>مهدی</v>
      </c>
      <c r="F354" s="136" t="str">
        <f>'گام اول '!F355</f>
        <v>اتفاقی</v>
      </c>
      <c r="G354" s="136" t="str">
        <f>'گام اول '!G355</f>
        <v>نگهبان</v>
      </c>
      <c r="H354" s="136" t="str">
        <f>'گام اول '!H355</f>
        <v>تهران</v>
      </c>
      <c r="I354" s="136" t="str">
        <f>'گام اول '!I355</f>
        <v>366-700-4106893-1</v>
      </c>
      <c r="J354" s="136" t="str">
        <f>'گام اول '!J355</f>
        <v>0020199309</v>
      </c>
      <c r="K354" s="136" t="str">
        <f>'گام اول '!K355</f>
        <v>0012865352</v>
      </c>
      <c r="L354" s="136" t="str">
        <f>'گام اول '!L355</f>
        <v>تهران</v>
      </c>
      <c r="M354" s="136" t="str">
        <f>'گام اول '!M355</f>
        <v>نگهبان</v>
      </c>
      <c r="N354" s="120">
        <f>'گام اول '!N355</f>
        <v>0</v>
      </c>
      <c r="O354" s="119">
        <f>'گام اول '!O355</f>
        <v>0</v>
      </c>
      <c r="P354" s="121" t="str">
        <f>'گام اول '!P355</f>
        <v>*</v>
      </c>
      <c r="Q354" s="358">
        <f>'گام اول '!Q355</f>
        <v>30</v>
      </c>
      <c r="R354" s="358">
        <f>'گام اول '!R355</f>
        <v>120</v>
      </c>
      <c r="S354" s="358">
        <f>'گام اول '!S355</f>
        <v>220</v>
      </c>
      <c r="T354" s="358">
        <f>'گام اول '!T355</f>
        <v>29.33</v>
      </c>
      <c r="U354" s="137">
        <f>'گام اول '!U355</f>
        <v>0</v>
      </c>
      <c r="V354" s="120">
        <f>'گام اول '!W355</f>
        <v>0</v>
      </c>
      <c r="W354" s="121">
        <f>'گام اول '!X355</f>
        <v>0</v>
      </c>
      <c r="X354" s="366">
        <f>'گام اول '!Y355</f>
        <v>0</v>
      </c>
      <c r="Y354" s="366">
        <f>'گام اول '!Z355</f>
        <v>0</v>
      </c>
      <c r="Z354" s="138">
        <f>'گام اول '!AA355</f>
        <v>885165</v>
      </c>
      <c r="AA354" s="138">
        <f>'گام اول '!AB355</f>
        <v>46667</v>
      </c>
      <c r="AB354" s="138">
        <f>'گام اول '!AC355</f>
        <v>931832</v>
      </c>
      <c r="AC354" s="138">
        <f>'گام اول '!AD355</f>
        <v>4500000</v>
      </c>
      <c r="AD354" s="138">
        <f>'گام اول '!AE355</f>
        <v>6000000</v>
      </c>
      <c r="AE354" s="139">
        <f>'گام اول '!AF355</f>
        <v>177895.19999999998</v>
      </c>
      <c r="AF354" s="122">
        <f>'گام اول '!AG355</f>
        <v>26554950</v>
      </c>
      <c r="AG354" s="123">
        <f>'گام اول '!AH355</f>
        <v>1400010</v>
      </c>
      <c r="AH354" s="123">
        <f>'گام اول '!AI355</f>
        <v>21347423.999999996</v>
      </c>
      <c r="AI354" s="123">
        <f>'گام اول '!AJ355</f>
        <v>0</v>
      </c>
      <c r="AJ354" s="123">
        <f>'گام اول '!AK355</f>
        <v>4500000</v>
      </c>
      <c r="AK354" s="123">
        <f>'گام اول '!AL355</f>
        <v>6000000</v>
      </c>
      <c r="AL354" s="123">
        <f>'گام اول '!AM355</f>
        <v>9784235.9999999981</v>
      </c>
      <c r="AM354" s="123">
        <f>'گام اول '!AN355</f>
        <v>5217666.2159999991</v>
      </c>
      <c r="AN354" s="123">
        <f>'گام اول '!AO355</f>
        <v>0</v>
      </c>
      <c r="AO354" s="123">
        <f>'گام اول '!AP355</f>
        <v>3400000</v>
      </c>
      <c r="AP354" s="123">
        <f>'گام اول '!AQ355</f>
        <v>0</v>
      </c>
      <c r="AQ354" s="123">
        <f>'گام اول '!AR355</f>
        <v>0</v>
      </c>
      <c r="AR354" s="123">
        <f>'گام اول '!AS355</f>
        <v>0</v>
      </c>
      <c r="AS354" s="375">
        <f>'گام اول '!AT355</f>
        <v>0</v>
      </c>
      <c r="AT354" s="368">
        <f t="shared" si="243"/>
        <v>78204286.216000006</v>
      </c>
      <c r="AU354" s="173">
        <f>'گام اول '!AV355</f>
        <v>58829986.18088001</v>
      </c>
      <c r="AV354" s="141">
        <f>'گام اول '!AW355</f>
        <v>78204286.215999991</v>
      </c>
      <c r="AW354" s="142">
        <f t="shared" si="244"/>
        <v>5474300.0351200001</v>
      </c>
      <c r="AX354" s="75">
        <f t="shared" si="245"/>
        <v>1882998.6180880012</v>
      </c>
      <c r="AY354" s="142">
        <f>'گام اول '!AZ355</f>
        <v>0</v>
      </c>
      <c r="AZ354" s="142">
        <f>'گام اول '!BA355</f>
        <v>0</v>
      </c>
      <c r="BA354" s="142">
        <f>'گام اول '!BB355</f>
        <v>0</v>
      </c>
      <c r="BB354" s="142">
        <f>'گام اول '!BC355</f>
        <v>0</v>
      </c>
      <c r="BC354" s="142">
        <f>'گام اول '!BD355</f>
        <v>0</v>
      </c>
      <c r="BD354" s="142">
        <f>'گام اول '!BE355</f>
        <v>0</v>
      </c>
      <c r="BE354" s="142">
        <f>'گام اول '!BF355</f>
        <v>0</v>
      </c>
      <c r="BF354" s="143">
        <f t="shared" si="246"/>
        <v>7357298.6532080015</v>
      </c>
      <c r="BG354" s="140">
        <f t="shared" si="247"/>
        <v>70846987</v>
      </c>
      <c r="BH354" s="144">
        <f t="shared" si="248"/>
        <v>78204286.216000006</v>
      </c>
      <c r="BI354" s="127">
        <f t="shared" si="241"/>
        <v>4659160</v>
      </c>
      <c r="BJ354" s="145">
        <f t="shared" si="249"/>
        <v>2329580</v>
      </c>
      <c r="BK354" s="145">
        <f t="shared" si="250"/>
        <v>698874</v>
      </c>
      <c r="BL354" s="146">
        <f t="shared" si="251"/>
        <v>1120000</v>
      </c>
      <c r="BM354" s="379">
        <v>0</v>
      </c>
      <c r="BN354" s="147">
        <f t="shared" si="252"/>
        <v>87011900.216000006</v>
      </c>
      <c r="BO354" s="148">
        <f t="shared" si="253"/>
        <v>78204286.215999991</v>
      </c>
      <c r="BP354" s="149">
        <f t="shared" si="254"/>
        <v>17986985.82968</v>
      </c>
      <c r="BQ354" s="150">
        <f t="shared" si="255"/>
        <v>104998886.04568</v>
      </c>
      <c r="BR354" s="151">
        <f t="shared" si="256"/>
        <v>100800</v>
      </c>
      <c r="BS354" s="147">
        <f t="shared" si="257"/>
        <v>105099686.04568</v>
      </c>
      <c r="BT354" s="135">
        <v>0</v>
      </c>
      <c r="BU354" s="148">
        <f t="shared" si="258"/>
        <v>8701190.0216000006</v>
      </c>
      <c r="BV354" s="152">
        <f t="shared" si="259"/>
        <v>4350595.0108000003</v>
      </c>
      <c r="BW354" s="133">
        <f t="shared" si="260"/>
        <v>92047901.013280004</v>
      </c>
      <c r="BX354" s="147">
        <f t="shared" si="261"/>
        <v>7687614</v>
      </c>
      <c r="BY354" s="134">
        <f t="shared" si="262"/>
        <v>84360287.013280004</v>
      </c>
      <c r="CD354" s="388">
        <f>'گام اول '!AU355</f>
        <v>78204286.216000006</v>
      </c>
      <c r="CE354" s="389">
        <f>'گام اول '!AV355</f>
        <v>58829986.18088001</v>
      </c>
      <c r="CF354" s="389">
        <f>'گام اول '!AW355</f>
        <v>78204286.215999991</v>
      </c>
      <c r="CG354" s="389">
        <f>'گام اول '!AX355</f>
        <v>5474300.0351200001</v>
      </c>
      <c r="CH354" s="389">
        <f>'گام اول '!AY355</f>
        <v>1882998.6180880012</v>
      </c>
      <c r="CI354" s="389">
        <f>'گام اول '!AZ355</f>
        <v>0</v>
      </c>
      <c r="CJ354" s="389">
        <f>'گام اول '!BA355</f>
        <v>0</v>
      </c>
      <c r="CK354" s="389">
        <f>'گام اول '!BB355</f>
        <v>0</v>
      </c>
      <c r="CL354" s="389">
        <f>'گام اول '!BC355</f>
        <v>0</v>
      </c>
      <c r="CM354" s="389">
        <f>'گام اول '!BD355</f>
        <v>0</v>
      </c>
      <c r="CN354" s="389">
        <f>'گام اول '!BE355</f>
        <v>0</v>
      </c>
      <c r="CO354" s="389">
        <f>'گام اول '!BF355</f>
        <v>0</v>
      </c>
      <c r="CP354" s="389">
        <f>'گام اول '!BG355</f>
        <v>7357298.6532080015</v>
      </c>
      <c r="CQ354" s="389">
        <f>'گام اول '!BH355</f>
        <v>70846987</v>
      </c>
      <c r="CR354" s="389">
        <f t="shared" si="263"/>
        <v>78204286.216000006</v>
      </c>
      <c r="CS354" s="55">
        <f t="shared" si="264"/>
        <v>4659160</v>
      </c>
      <c r="CT354" s="388">
        <f t="shared" si="265"/>
        <v>2329580</v>
      </c>
      <c r="CU354" s="389">
        <f t="shared" si="266"/>
        <v>698874</v>
      </c>
      <c r="CV354" s="389">
        <f t="shared" si="267"/>
        <v>1120000</v>
      </c>
      <c r="CW354" s="55">
        <v>0</v>
      </c>
      <c r="CX354" s="389">
        <f t="shared" si="268"/>
        <v>87011900.216000006</v>
      </c>
      <c r="CY354" s="389">
        <f t="shared" si="269"/>
        <v>78204286.215999991</v>
      </c>
      <c r="CZ354" s="389">
        <f t="shared" si="270"/>
        <v>17986985.82968</v>
      </c>
      <c r="DA354" s="389">
        <f t="shared" si="271"/>
        <v>104998886.04568</v>
      </c>
      <c r="DB354" s="389">
        <f t="shared" si="272"/>
        <v>100800</v>
      </c>
      <c r="DC354" s="389">
        <f t="shared" si="273"/>
        <v>105099686.04568</v>
      </c>
      <c r="DD354" s="394">
        <v>0</v>
      </c>
      <c r="DE354" s="389">
        <f t="shared" si="274"/>
        <v>8701190.0216000006</v>
      </c>
      <c r="DF354" s="389">
        <f t="shared" si="275"/>
        <v>4350595.0108000003</v>
      </c>
      <c r="DG354" s="389">
        <f t="shared" si="276"/>
        <v>92047901.013280004</v>
      </c>
      <c r="DH354" s="389">
        <f t="shared" si="277"/>
        <v>7687614</v>
      </c>
      <c r="DI354" s="389">
        <f t="shared" si="278"/>
        <v>84360287.013280004</v>
      </c>
      <c r="DJ354" s="389">
        <f t="shared" si="279"/>
        <v>0</v>
      </c>
      <c r="DL354" s="396">
        <f t="shared" si="280"/>
        <v>6638737.5</v>
      </c>
      <c r="DM354" s="396">
        <f t="shared" si="281"/>
        <v>-1979577.5</v>
      </c>
    </row>
    <row r="355" spans="1:117" s="55" customFormat="1" ht="21" x14ac:dyDescent="0.2">
      <c r="A355" s="191">
        <f t="shared" si="242"/>
        <v>2655495</v>
      </c>
      <c r="B355" s="136">
        <f>'گام اول '!B356</f>
        <v>350</v>
      </c>
      <c r="C355" s="136">
        <f>'گام اول '!C356</f>
        <v>114</v>
      </c>
      <c r="D355" s="136">
        <f>'گام اول '!D356</f>
        <v>13237</v>
      </c>
      <c r="E355" s="136" t="str">
        <f>'گام اول '!E356</f>
        <v>اسماعیل</v>
      </c>
      <c r="F355" s="136" t="str">
        <f>'گام اول '!F356</f>
        <v>سلیمی فرد</v>
      </c>
      <c r="G355" s="136" t="str">
        <f>'گام اول '!G356</f>
        <v>نگهبان</v>
      </c>
      <c r="H355" s="136" t="str">
        <f>'گام اول '!H356</f>
        <v>تهران</v>
      </c>
      <c r="I355" s="136" t="str">
        <f>'گام اول '!I356</f>
        <v>374-813-4126922-1</v>
      </c>
      <c r="J355" s="136" t="str">
        <f>'گام اول '!J356</f>
        <v>0589942670</v>
      </c>
      <c r="K355" s="136" t="str">
        <f>'گام اول '!K356</f>
        <v>0010395482</v>
      </c>
      <c r="L355" s="136" t="str">
        <f>'گام اول '!L356</f>
        <v>تهران</v>
      </c>
      <c r="M355" s="136" t="str">
        <f>'گام اول '!M356</f>
        <v>نگهبان</v>
      </c>
      <c r="N355" s="120" t="str">
        <f>'گام اول '!N356</f>
        <v>*</v>
      </c>
      <c r="O355" s="119">
        <f>'گام اول '!O356</f>
        <v>0</v>
      </c>
      <c r="P355" s="121">
        <f>'گام اول '!P356</f>
        <v>0</v>
      </c>
      <c r="Q355" s="358">
        <f>'گام اول '!Q356</f>
        <v>30</v>
      </c>
      <c r="R355" s="358">
        <f>'گام اول '!R356</f>
        <v>120</v>
      </c>
      <c r="S355" s="358">
        <f>'گام اول '!S356</f>
        <v>110</v>
      </c>
      <c r="T355" s="358">
        <f>'گام اول '!T356</f>
        <v>29.33</v>
      </c>
      <c r="U355" s="137">
        <f>'گام اول '!U356</f>
        <v>0</v>
      </c>
      <c r="V355" s="120">
        <f>'گام اول '!W356</f>
        <v>0</v>
      </c>
      <c r="W355" s="121">
        <f>'گام اول '!X356</f>
        <v>0</v>
      </c>
      <c r="X355" s="366">
        <f>'گام اول '!Y356</f>
        <v>2</v>
      </c>
      <c r="Y355" s="366">
        <f>'گام اول '!Z356</f>
        <v>2</v>
      </c>
      <c r="Z355" s="138">
        <f>'گام اول '!AA356</f>
        <v>885165</v>
      </c>
      <c r="AA355" s="138">
        <f>'گام اول '!AB356</f>
        <v>46667</v>
      </c>
      <c r="AB355" s="138">
        <f>'گام اول '!AC356</f>
        <v>931832</v>
      </c>
      <c r="AC355" s="138">
        <f>'گام اول '!AD356</f>
        <v>4500000</v>
      </c>
      <c r="AD355" s="138">
        <f>'گام اول '!AE356</f>
        <v>6000000</v>
      </c>
      <c r="AE355" s="139">
        <f>'گام اول '!AF356</f>
        <v>177895.19999999998</v>
      </c>
      <c r="AF355" s="122">
        <f>'گام اول '!AG356</f>
        <v>26554950</v>
      </c>
      <c r="AG355" s="123">
        <f>'گام اول '!AH356</f>
        <v>1400010</v>
      </c>
      <c r="AH355" s="123">
        <f>'گام اول '!AI356</f>
        <v>21347423.999999996</v>
      </c>
      <c r="AI355" s="123">
        <f>'گام اول '!AJ356</f>
        <v>5310990</v>
      </c>
      <c r="AJ355" s="123">
        <f>'گام اول '!AK356</f>
        <v>4500000</v>
      </c>
      <c r="AK355" s="123">
        <f>'گام اول '!AL356</f>
        <v>6000000</v>
      </c>
      <c r="AL355" s="123">
        <f>'گام اول '!AM356</f>
        <v>4892117.9999999991</v>
      </c>
      <c r="AM355" s="123">
        <f>'گام اول '!AN356</f>
        <v>5217666.2159999991</v>
      </c>
      <c r="AN355" s="123">
        <f>'گام اول '!AO356</f>
        <v>0</v>
      </c>
      <c r="AO355" s="123">
        <f>'گام اول '!AP356</f>
        <v>3000000</v>
      </c>
      <c r="AP355" s="123">
        <f>'گام اول '!AQ356</f>
        <v>0</v>
      </c>
      <c r="AQ355" s="123">
        <f>'گام اول '!AR356</f>
        <v>0</v>
      </c>
      <c r="AR355" s="123">
        <f>'گام اول '!AS356</f>
        <v>0</v>
      </c>
      <c r="AS355" s="375">
        <f>'گام اول '!AT356</f>
        <v>0</v>
      </c>
      <c r="AT355" s="368">
        <f t="shared" si="243"/>
        <v>78223158.216000006</v>
      </c>
      <c r="AU355" s="173">
        <f>'گام اول '!AV356</f>
        <v>54308316.440880008</v>
      </c>
      <c r="AV355" s="141">
        <f>'گام اول '!AW356</f>
        <v>72912168.215999991</v>
      </c>
      <c r="AW355" s="142">
        <f t="shared" si="244"/>
        <v>5103851.7751199994</v>
      </c>
      <c r="AX355" s="75">
        <f t="shared" si="245"/>
        <v>1430831.644088001</v>
      </c>
      <c r="AY355" s="142">
        <f>'گام اول '!AZ356</f>
        <v>0</v>
      </c>
      <c r="AZ355" s="142">
        <f>'گام اول '!BA356</f>
        <v>0</v>
      </c>
      <c r="BA355" s="142">
        <f>'گام اول '!BB356</f>
        <v>0</v>
      </c>
      <c r="BB355" s="142">
        <f>'گام اول '!BC356</f>
        <v>0</v>
      </c>
      <c r="BC355" s="142">
        <f>'گام اول '!BD356</f>
        <v>0</v>
      </c>
      <c r="BD355" s="142">
        <f>'گام اول '!BE356</f>
        <v>0</v>
      </c>
      <c r="BE355" s="142">
        <f>'گام اول '!BF356</f>
        <v>0</v>
      </c>
      <c r="BF355" s="143">
        <f t="shared" si="246"/>
        <v>6534683.4192080004</v>
      </c>
      <c r="BG355" s="140">
        <f t="shared" si="247"/>
        <v>71688474</v>
      </c>
      <c r="BH355" s="144">
        <f t="shared" si="248"/>
        <v>78223158.216000006</v>
      </c>
      <c r="BI355" s="127">
        <f t="shared" si="241"/>
        <v>4659160</v>
      </c>
      <c r="BJ355" s="145">
        <f t="shared" si="249"/>
        <v>2329580</v>
      </c>
      <c r="BK355" s="145">
        <f t="shared" si="250"/>
        <v>698874</v>
      </c>
      <c r="BL355" s="146">
        <f t="shared" si="251"/>
        <v>1120000</v>
      </c>
      <c r="BM355" s="379">
        <v>0</v>
      </c>
      <c r="BN355" s="147">
        <f t="shared" si="252"/>
        <v>87030772.216000006</v>
      </c>
      <c r="BO355" s="148">
        <f t="shared" si="253"/>
        <v>72912168.215999991</v>
      </c>
      <c r="BP355" s="149">
        <f t="shared" si="254"/>
        <v>16769798.689679999</v>
      </c>
      <c r="BQ355" s="150">
        <f t="shared" si="255"/>
        <v>103800570.90568</v>
      </c>
      <c r="BR355" s="151">
        <f t="shared" si="256"/>
        <v>100800</v>
      </c>
      <c r="BS355" s="147">
        <f t="shared" si="257"/>
        <v>103901370.90568</v>
      </c>
      <c r="BT355" s="135">
        <v>0</v>
      </c>
      <c r="BU355" s="148">
        <f t="shared" si="258"/>
        <v>8703077.2216000017</v>
      </c>
      <c r="BV355" s="152">
        <f t="shared" si="259"/>
        <v>4351538.6108000008</v>
      </c>
      <c r="BW355" s="133">
        <f t="shared" si="260"/>
        <v>90846755.073280007</v>
      </c>
      <c r="BX355" s="147">
        <f t="shared" si="261"/>
        <v>7687614</v>
      </c>
      <c r="BY355" s="134">
        <f t="shared" si="262"/>
        <v>83159141.073280007</v>
      </c>
      <c r="CD355" s="388">
        <f>'گام اول '!AU356</f>
        <v>78223158.216000006</v>
      </c>
      <c r="CE355" s="389">
        <f>'گام اول '!AV356</f>
        <v>54308316.440880008</v>
      </c>
      <c r="CF355" s="389">
        <f>'گام اول '!AW356</f>
        <v>72912168.215999991</v>
      </c>
      <c r="CG355" s="389">
        <f>'گام اول '!AX356</f>
        <v>5103851.7751199994</v>
      </c>
      <c r="CH355" s="389">
        <f>'گام اول '!AY356</f>
        <v>1430831.644088001</v>
      </c>
      <c r="CI355" s="389">
        <f>'گام اول '!AZ356</f>
        <v>0</v>
      </c>
      <c r="CJ355" s="389">
        <f>'گام اول '!BA356</f>
        <v>0</v>
      </c>
      <c r="CK355" s="389">
        <f>'گام اول '!BB356</f>
        <v>0</v>
      </c>
      <c r="CL355" s="389">
        <f>'گام اول '!BC356</f>
        <v>0</v>
      </c>
      <c r="CM355" s="389">
        <f>'گام اول '!BD356</f>
        <v>0</v>
      </c>
      <c r="CN355" s="389">
        <f>'گام اول '!BE356</f>
        <v>0</v>
      </c>
      <c r="CO355" s="389">
        <f>'گام اول '!BF356</f>
        <v>0</v>
      </c>
      <c r="CP355" s="389">
        <f>'گام اول '!BG356</f>
        <v>6534683.4192080004</v>
      </c>
      <c r="CQ355" s="389">
        <f>'گام اول '!BH356</f>
        <v>71688474</v>
      </c>
      <c r="CR355" s="389">
        <f t="shared" si="263"/>
        <v>78223158.216000006</v>
      </c>
      <c r="CS355" s="55">
        <f t="shared" si="264"/>
        <v>4659160</v>
      </c>
      <c r="CT355" s="388">
        <f t="shared" si="265"/>
        <v>2329580</v>
      </c>
      <c r="CU355" s="389">
        <f t="shared" si="266"/>
        <v>698874</v>
      </c>
      <c r="CV355" s="389">
        <f t="shared" si="267"/>
        <v>1120000</v>
      </c>
      <c r="CW355" s="55">
        <v>0</v>
      </c>
      <c r="CX355" s="389">
        <f t="shared" si="268"/>
        <v>87030772.216000006</v>
      </c>
      <c r="CY355" s="389">
        <f t="shared" si="269"/>
        <v>72912168.215999991</v>
      </c>
      <c r="CZ355" s="389">
        <f t="shared" si="270"/>
        <v>16769798.689679999</v>
      </c>
      <c r="DA355" s="389">
        <f t="shared" si="271"/>
        <v>103800570.90568</v>
      </c>
      <c r="DB355" s="389">
        <f t="shared" si="272"/>
        <v>100800</v>
      </c>
      <c r="DC355" s="389">
        <f t="shared" si="273"/>
        <v>103901370.90568</v>
      </c>
      <c r="DD355" s="394">
        <v>0</v>
      </c>
      <c r="DE355" s="389">
        <f t="shared" si="274"/>
        <v>8703077.2216000017</v>
      </c>
      <c r="DF355" s="389">
        <f t="shared" si="275"/>
        <v>4351538.6108000008</v>
      </c>
      <c r="DG355" s="389">
        <f t="shared" si="276"/>
        <v>90846755.073280007</v>
      </c>
      <c r="DH355" s="389">
        <f t="shared" si="277"/>
        <v>7687614</v>
      </c>
      <c r="DI355" s="389">
        <f t="shared" si="278"/>
        <v>83159141.073280007</v>
      </c>
      <c r="DJ355" s="389">
        <f t="shared" si="279"/>
        <v>0</v>
      </c>
      <c r="DL355" s="396">
        <f t="shared" si="280"/>
        <v>6638737.5</v>
      </c>
      <c r="DM355" s="396">
        <f t="shared" si="281"/>
        <v>-1979577.5</v>
      </c>
    </row>
    <row r="356" spans="1:117" s="55" customFormat="1" ht="21" x14ac:dyDescent="0.2">
      <c r="A356" s="191">
        <f t="shared" si="242"/>
        <v>2655495</v>
      </c>
      <c r="B356" s="136">
        <f>'گام اول '!B357</f>
        <v>351</v>
      </c>
      <c r="C356" s="136">
        <f>'گام اول '!C357</f>
        <v>115</v>
      </c>
      <c r="D356" s="136">
        <f>'گام اول '!D357</f>
        <v>13241</v>
      </c>
      <c r="E356" s="136" t="str">
        <f>'گام اول '!E357</f>
        <v>شهرام</v>
      </c>
      <c r="F356" s="136" t="str">
        <f>'گام اول '!F357</f>
        <v>بهرامی</v>
      </c>
      <c r="G356" s="136" t="str">
        <f>'گام اول '!G357</f>
        <v>نگهبان</v>
      </c>
      <c r="H356" s="136" t="str">
        <f>'گام اول '!H357</f>
        <v>تهران</v>
      </c>
      <c r="I356" s="136" t="str">
        <f>'گام اول '!I357</f>
        <v>115-813-6469189-1</v>
      </c>
      <c r="J356" s="136" t="str">
        <f>'گام اول '!J357</f>
        <v>0053819101</v>
      </c>
      <c r="K356" s="136" t="str">
        <f>'گام اول '!K357</f>
        <v>0012604674</v>
      </c>
      <c r="L356" s="136" t="str">
        <f>'گام اول '!L357</f>
        <v>تهران</v>
      </c>
      <c r="M356" s="136" t="str">
        <f>'گام اول '!M357</f>
        <v>نگهبان</v>
      </c>
      <c r="N356" s="120" t="str">
        <f>'گام اول '!N357</f>
        <v>*</v>
      </c>
      <c r="O356" s="119">
        <f>'گام اول '!O357</f>
        <v>0</v>
      </c>
      <c r="P356" s="121">
        <f>'گام اول '!P357</f>
        <v>0</v>
      </c>
      <c r="Q356" s="358">
        <f>'گام اول '!Q357</f>
        <v>30</v>
      </c>
      <c r="R356" s="358">
        <f>'گام اول '!R357</f>
        <v>120</v>
      </c>
      <c r="S356" s="358">
        <f>'گام اول '!S357</f>
        <v>110</v>
      </c>
      <c r="T356" s="358">
        <f>'گام اول '!T357</f>
        <v>29.33</v>
      </c>
      <c r="U356" s="137">
        <f>'گام اول '!U357</f>
        <v>0</v>
      </c>
      <c r="V356" s="120">
        <f>'گام اول '!W357</f>
        <v>0</v>
      </c>
      <c r="W356" s="121">
        <f>'گام اول '!X357</f>
        <v>0</v>
      </c>
      <c r="X356" s="366">
        <f>'گام اول '!Y357</f>
        <v>2</v>
      </c>
      <c r="Y356" s="366">
        <f>'گام اول '!Z357</f>
        <v>2</v>
      </c>
      <c r="Z356" s="138">
        <f>'گام اول '!AA357</f>
        <v>885165</v>
      </c>
      <c r="AA356" s="138">
        <f>'گام اول '!AB357</f>
        <v>46667</v>
      </c>
      <c r="AB356" s="138">
        <f>'گام اول '!AC357</f>
        <v>931832</v>
      </c>
      <c r="AC356" s="138">
        <f>'گام اول '!AD357</f>
        <v>4500000</v>
      </c>
      <c r="AD356" s="138">
        <f>'گام اول '!AE357</f>
        <v>6000000</v>
      </c>
      <c r="AE356" s="139">
        <f>'گام اول '!AF357</f>
        <v>177895.19999999998</v>
      </c>
      <c r="AF356" s="122">
        <f>'گام اول '!AG357</f>
        <v>26554950</v>
      </c>
      <c r="AG356" s="123">
        <f>'گام اول '!AH357</f>
        <v>1400010</v>
      </c>
      <c r="AH356" s="123">
        <f>'گام اول '!AI357</f>
        <v>21347423.999999996</v>
      </c>
      <c r="AI356" s="123">
        <f>'گام اول '!AJ357</f>
        <v>5310990</v>
      </c>
      <c r="AJ356" s="123">
        <f>'گام اول '!AK357</f>
        <v>4500000</v>
      </c>
      <c r="AK356" s="123">
        <f>'گام اول '!AL357</f>
        <v>6000000</v>
      </c>
      <c r="AL356" s="123">
        <f>'گام اول '!AM357</f>
        <v>4892117.9999999991</v>
      </c>
      <c r="AM356" s="123">
        <f>'گام اول '!AN357</f>
        <v>5217666.2159999991</v>
      </c>
      <c r="AN356" s="123">
        <f>'گام اول '!AO357</f>
        <v>0</v>
      </c>
      <c r="AO356" s="123">
        <f>'گام اول '!AP357</f>
        <v>3000000</v>
      </c>
      <c r="AP356" s="123">
        <f>'گام اول '!AQ357</f>
        <v>0</v>
      </c>
      <c r="AQ356" s="123">
        <f>'گام اول '!AR357</f>
        <v>0</v>
      </c>
      <c r="AR356" s="123">
        <f>'گام اول '!AS357</f>
        <v>0</v>
      </c>
      <c r="AS356" s="375">
        <f>'گام اول '!AT357</f>
        <v>0</v>
      </c>
      <c r="AT356" s="368">
        <f t="shared" si="243"/>
        <v>78223158.216000006</v>
      </c>
      <c r="AU356" s="173">
        <f>'گام اول '!AV357</f>
        <v>54308316.440880008</v>
      </c>
      <c r="AV356" s="141">
        <f>'گام اول '!AW357</f>
        <v>72912168.215999991</v>
      </c>
      <c r="AW356" s="142">
        <f t="shared" si="244"/>
        <v>5103851.7751199994</v>
      </c>
      <c r="AX356" s="75">
        <f t="shared" si="245"/>
        <v>1430831.644088001</v>
      </c>
      <c r="AY356" s="142">
        <f>'گام اول '!AZ357</f>
        <v>0</v>
      </c>
      <c r="AZ356" s="142">
        <f>'گام اول '!BA357</f>
        <v>0</v>
      </c>
      <c r="BA356" s="142">
        <f>'گام اول '!BB357</f>
        <v>0</v>
      </c>
      <c r="BB356" s="142">
        <f>'گام اول '!BC357</f>
        <v>0</v>
      </c>
      <c r="BC356" s="142">
        <f>'گام اول '!BD357</f>
        <v>0</v>
      </c>
      <c r="BD356" s="142">
        <f>'گام اول '!BE357</f>
        <v>0</v>
      </c>
      <c r="BE356" s="142">
        <f>'گام اول '!BF357</f>
        <v>0</v>
      </c>
      <c r="BF356" s="143">
        <f t="shared" si="246"/>
        <v>6534683.4192080004</v>
      </c>
      <c r="BG356" s="140">
        <f t="shared" si="247"/>
        <v>71688474</v>
      </c>
      <c r="BH356" s="144">
        <f t="shared" si="248"/>
        <v>78223158.216000006</v>
      </c>
      <c r="BI356" s="127">
        <f t="shared" si="241"/>
        <v>4659160</v>
      </c>
      <c r="BJ356" s="145">
        <f t="shared" si="249"/>
        <v>2329580</v>
      </c>
      <c r="BK356" s="145">
        <f t="shared" si="250"/>
        <v>698874</v>
      </c>
      <c r="BL356" s="146">
        <f t="shared" si="251"/>
        <v>1120000</v>
      </c>
      <c r="BM356" s="379">
        <v>0</v>
      </c>
      <c r="BN356" s="147">
        <f t="shared" si="252"/>
        <v>87030772.216000006</v>
      </c>
      <c r="BO356" s="148">
        <f t="shared" si="253"/>
        <v>72912168.215999991</v>
      </c>
      <c r="BP356" s="149">
        <f t="shared" si="254"/>
        <v>16769798.689679999</v>
      </c>
      <c r="BQ356" s="150">
        <f t="shared" si="255"/>
        <v>103800570.90568</v>
      </c>
      <c r="BR356" s="151">
        <f t="shared" si="256"/>
        <v>100800</v>
      </c>
      <c r="BS356" s="147">
        <f t="shared" si="257"/>
        <v>103901370.90568</v>
      </c>
      <c r="BT356" s="135">
        <v>0</v>
      </c>
      <c r="BU356" s="148">
        <f t="shared" si="258"/>
        <v>8703077.2216000017</v>
      </c>
      <c r="BV356" s="152">
        <f t="shared" si="259"/>
        <v>4351538.6108000008</v>
      </c>
      <c r="BW356" s="133">
        <f t="shared" si="260"/>
        <v>90846755.073280007</v>
      </c>
      <c r="BX356" s="147">
        <f t="shared" si="261"/>
        <v>7687614</v>
      </c>
      <c r="BY356" s="134">
        <f t="shared" si="262"/>
        <v>83159141.073280007</v>
      </c>
      <c r="CD356" s="388">
        <f>'گام اول '!AU357</f>
        <v>78223158.216000006</v>
      </c>
      <c r="CE356" s="389">
        <f>'گام اول '!AV357</f>
        <v>54308316.440880008</v>
      </c>
      <c r="CF356" s="389">
        <f>'گام اول '!AW357</f>
        <v>72912168.215999991</v>
      </c>
      <c r="CG356" s="389">
        <f>'گام اول '!AX357</f>
        <v>5103851.7751199994</v>
      </c>
      <c r="CH356" s="389">
        <f>'گام اول '!AY357</f>
        <v>1430831.644088001</v>
      </c>
      <c r="CI356" s="389">
        <f>'گام اول '!AZ357</f>
        <v>0</v>
      </c>
      <c r="CJ356" s="389">
        <f>'گام اول '!BA357</f>
        <v>0</v>
      </c>
      <c r="CK356" s="389">
        <f>'گام اول '!BB357</f>
        <v>0</v>
      </c>
      <c r="CL356" s="389">
        <f>'گام اول '!BC357</f>
        <v>0</v>
      </c>
      <c r="CM356" s="389">
        <f>'گام اول '!BD357</f>
        <v>0</v>
      </c>
      <c r="CN356" s="389">
        <f>'گام اول '!BE357</f>
        <v>0</v>
      </c>
      <c r="CO356" s="389">
        <f>'گام اول '!BF357</f>
        <v>0</v>
      </c>
      <c r="CP356" s="389">
        <f>'گام اول '!BG357</f>
        <v>6534683.4192080004</v>
      </c>
      <c r="CQ356" s="389">
        <f>'گام اول '!BH357</f>
        <v>71688474</v>
      </c>
      <c r="CR356" s="389">
        <f t="shared" si="263"/>
        <v>78223158.216000006</v>
      </c>
      <c r="CS356" s="55">
        <f t="shared" si="264"/>
        <v>4659160</v>
      </c>
      <c r="CT356" s="388">
        <f t="shared" si="265"/>
        <v>2329580</v>
      </c>
      <c r="CU356" s="389">
        <f t="shared" si="266"/>
        <v>698874</v>
      </c>
      <c r="CV356" s="389">
        <f t="shared" si="267"/>
        <v>1120000</v>
      </c>
      <c r="CW356" s="55">
        <v>0</v>
      </c>
      <c r="CX356" s="389">
        <f t="shared" si="268"/>
        <v>87030772.216000006</v>
      </c>
      <c r="CY356" s="389">
        <f t="shared" si="269"/>
        <v>72912168.215999991</v>
      </c>
      <c r="CZ356" s="389">
        <f t="shared" si="270"/>
        <v>16769798.689679999</v>
      </c>
      <c r="DA356" s="389">
        <f t="shared" si="271"/>
        <v>103800570.90568</v>
      </c>
      <c r="DB356" s="389">
        <f t="shared" si="272"/>
        <v>100800</v>
      </c>
      <c r="DC356" s="389">
        <f t="shared" si="273"/>
        <v>103901370.90568</v>
      </c>
      <c r="DD356" s="394">
        <v>0</v>
      </c>
      <c r="DE356" s="389">
        <f t="shared" si="274"/>
        <v>8703077.2216000017</v>
      </c>
      <c r="DF356" s="389">
        <f t="shared" si="275"/>
        <v>4351538.6108000008</v>
      </c>
      <c r="DG356" s="389">
        <f t="shared" si="276"/>
        <v>90846755.073280007</v>
      </c>
      <c r="DH356" s="389">
        <f t="shared" si="277"/>
        <v>7687614</v>
      </c>
      <c r="DI356" s="389">
        <f t="shared" si="278"/>
        <v>83159141.073280007</v>
      </c>
      <c r="DJ356" s="389">
        <f t="shared" si="279"/>
        <v>0</v>
      </c>
      <c r="DL356" s="396">
        <f t="shared" si="280"/>
        <v>6638737.5</v>
      </c>
      <c r="DM356" s="396">
        <f t="shared" si="281"/>
        <v>-1979577.5</v>
      </c>
    </row>
    <row r="357" spans="1:117" s="55" customFormat="1" ht="21" x14ac:dyDescent="0.2">
      <c r="A357" s="191">
        <f t="shared" si="242"/>
        <v>2655495</v>
      </c>
      <c r="B357" s="136">
        <f>'گام اول '!B358</f>
        <v>352</v>
      </c>
      <c r="C357" s="136">
        <f>'گام اول '!C358</f>
        <v>116</v>
      </c>
      <c r="D357" s="136">
        <f>'گام اول '!D358</f>
        <v>13243</v>
      </c>
      <c r="E357" s="136" t="str">
        <f>'گام اول '!E358</f>
        <v xml:space="preserve">احمد </v>
      </c>
      <c r="F357" s="136" t="str">
        <f>'گام اول '!F358</f>
        <v>شقاقی</v>
      </c>
      <c r="G357" s="136" t="str">
        <f>'گام اول '!G358</f>
        <v>نگهبان</v>
      </c>
      <c r="H357" s="136" t="str">
        <f>'گام اول '!H358</f>
        <v>تهران</v>
      </c>
      <c r="I357" s="136" t="str">
        <f>'گام اول '!I358</f>
        <v>366-700-4128193-1</v>
      </c>
      <c r="J357" s="136" t="str">
        <f>'گام اول '!J358</f>
        <v>0050526014</v>
      </c>
      <c r="K357" s="136" t="str">
        <f>'گام اول '!K358</f>
        <v>0026314441</v>
      </c>
      <c r="L357" s="136" t="str">
        <f>'گام اول '!L358</f>
        <v>تهران</v>
      </c>
      <c r="M357" s="136" t="str">
        <f>'گام اول '!M358</f>
        <v>نگهبان</v>
      </c>
      <c r="N357" s="120" t="str">
        <f>'گام اول '!N358</f>
        <v>*</v>
      </c>
      <c r="O357" s="119">
        <f>'گام اول '!O358</f>
        <v>0</v>
      </c>
      <c r="P357" s="121">
        <f>'گام اول '!P358</f>
        <v>0</v>
      </c>
      <c r="Q357" s="358">
        <f>'گام اول '!Q358</f>
        <v>30</v>
      </c>
      <c r="R357" s="358">
        <f>'گام اول '!R358</f>
        <v>120</v>
      </c>
      <c r="S357" s="358">
        <f>'گام اول '!S358</f>
        <v>110</v>
      </c>
      <c r="T357" s="358">
        <f>'گام اول '!T358</f>
        <v>29.33</v>
      </c>
      <c r="U357" s="137">
        <f>'گام اول '!U358</f>
        <v>0</v>
      </c>
      <c r="V357" s="120">
        <f>'گام اول '!W358</f>
        <v>0</v>
      </c>
      <c r="W357" s="121">
        <f>'گام اول '!X358</f>
        <v>0</v>
      </c>
      <c r="X357" s="366">
        <f>'گام اول '!Y358</f>
        <v>2</v>
      </c>
      <c r="Y357" s="366">
        <f>'گام اول '!Z358</f>
        <v>1</v>
      </c>
      <c r="Z357" s="138">
        <f>'گام اول '!AA358</f>
        <v>885165</v>
      </c>
      <c r="AA357" s="138">
        <f>'گام اول '!AB358</f>
        <v>46667</v>
      </c>
      <c r="AB357" s="138">
        <f>'گام اول '!AC358</f>
        <v>931832</v>
      </c>
      <c r="AC357" s="138">
        <f>'گام اول '!AD358</f>
        <v>4500000</v>
      </c>
      <c r="AD357" s="138">
        <f>'گام اول '!AE358</f>
        <v>6000000</v>
      </c>
      <c r="AE357" s="139">
        <f>'گام اول '!AF358</f>
        <v>177895.19999999998</v>
      </c>
      <c r="AF357" s="122">
        <f>'گام اول '!AG358</f>
        <v>26554950</v>
      </c>
      <c r="AG357" s="123">
        <f>'گام اول '!AH358</f>
        <v>1400010</v>
      </c>
      <c r="AH357" s="123">
        <f>'گام اول '!AI358</f>
        <v>21347423.999999996</v>
      </c>
      <c r="AI357" s="123">
        <f>'گام اول '!AJ358</f>
        <v>2655495</v>
      </c>
      <c r="AJ357" s="123">
        <f>'گام اول '!AK358</f>
        <v>4500000</v>
      </c>
      <c r="AK357" s="123">
        <f>'گام اول '!AL358</f>
        <v>6000000</v>
      </c>
      <c r="AL357" s="123">
        <f>'گام اول '!AM358</f>
        <v>4892117.9999999991</v>
      </c>
      <c r="AM357" s="123">
        <f>'گام اول '!AN358</f>
        <v>5217666.2159999991</v>
      </c>
      <c r="AN357" s="123">
        <f>'گام اول '!AO358</f>
        <v>0</v>
      </c>
      <c r="AO357" s="123">
        <f>'گام اول '!AP358</f>
        <v>3000000</v>
      </c>
      <c r="AP357" s="123">
        <f>'گام اول '!AQ358</f>
        <v>0</v>
      </c>
      <c r="AQ357" s="123">
        <f>'گام اول '!AR358</f>
        <v>0</v>
      </c>
      <c r="AR357" s="123">
        <f>'گام اول '!AS358</f>
        <v>0</v>
      </c>
      <c r="AS357" s="375">
        <f>'گام اول '!AT358</f>
        <v>0</v>
      </c>
      <c r="AT357" s="368">
        <f t="shared" si="243"/>
        <v>75567663.216000006</v>
      </c>
      <c r="AU357" s="173">
        <f>'گام اول '!AV358</f>
        <v>54308316.440880008</v>
      </c>
      <c r="AV357" s="141">
        <f>'گام اول '!AW358</f>
        <v>72912168.215999991</v>
      </c>
      <c r="AW357" s="142">
        <f t="shared" si="244"/>
        <v>5103851.7751199994</v>
      </c>
      <c r="AX357" s="75">
        <f t="shared" si="245"/>
        <v>1430831.644088001</v>
      </c>
      <c r="AY357" s="142">
        <f>'گام اول '!AZ358</f>
        <v>0</v>
      </c>
      <c r="AZ357" s="142">
        <f>'گام اول '!BA358</f>
        <v>0</v>
      </c>
      <c r="BA357" s="142">
        <f>'گام اول '!BB358</f>
        <v>0</v>
      </c>
      <c r="BB357" s="142">
        <f>'گام اول '!BC358</f>
        <v>0</v>
      </c>
      <c r="BC357" s="142">
        <f>'گام اول '!BD358</f>
        <v>0</v>
      </c>
      <c r="BD357" s="142">
        <f>'گام اول '!BE358</f>
        <v>0</v>
      </c>
      <c r="BE357" s="142">
        <f>'گام اول '!BF358</f>
        <v>0</v>
      </c>
      <c r="BF357" s="143">
        <f t="shared" si="246"/>
        <v>6534683.4192080004</v>
      </c>
      <c r="BG357" s="140">
        <f t="shared" si="247"/>
        <v>69032979</v>
      </c>
      <c r="BH357" s="144">
        <f t="shared" si="248"/>
        <v>75567663.216000006</v>
      </c>
      <c r="BI357" s="127">
        <f t="shared" si="241"/>
        <v>4659160</v>
      </c>
      <c r="BJ357" s="145">
        <f t="shared" si="249"/>
        <v>2329580</v>
      </c>
      <c r="BK357" s="145">
        <f t="shared" si="250"/>
        <v>698874</v>
      </c>
      <c r="BL357" s="146">
        <f t="shared" si="251"/>
        <v>1120000</v>
      </c>
      <c r="BM357" s="379">
        <v>0</v>
      </c>
      <c r="BN357" s="147">
        <f t="shared" si="252"/>
        <v>84375277.216000006</v>
      </c>
      <c r="BO357" s="148">
        <f t="shared" si="253"/>
        <v>72912168.215999991</v>
      </c>
      <c r="BP357" s="149">
        <f t="shared" si="254"/>
        <v>16769798.689679999</v>
      </c>
      <c r="BQ357" s="150">
        <f t="shared" si="255"/>
        <v>101145075.90568</v>
      </c>
      <c r="BR357" s="151">
        <f t="shared" si="256"/>
        <v>100800</v>
      </c>
      <c r="BS357" s="147">
        <f t="shared" si="257"/>
        <v>101245875.90568</v>
      </c>
      <c r="BT357" s="135">
        <v>0</v>
      </c>
      <c r="BU357" s="148">
        <f t="shared" si="258"/>
        <v>8437527.7216000017</v>
      </c>
      <c r="BV357" s="152">
        <f t="shared" si="259"/>
        <v>4218763.8608000008</v>
      </c>
      <c r="BW357" s="133">
        <f t="shared" si="260"/>
        <v>88589584.323280007</v>
      </c>
      <c r="BX357" s="147">
        <f t="shared" si="261"/>
        <v>7687614</v>
      </c>
      <c r="BY357" s="134">
        <f t="shared" si="262"/>
        <v>80901970.323280007</v>
      </c>
      <c r="CD357" s="388">
        <f>'گام اول '!AU358</f>
        <v>75567663.216000006</v>
      </c>
      <c r="CE357" s="389">
        <f>'گام اول '!AV358</f>
        <v>54308316.440880008</v>
      </c>
      <c r="CF357" s="389">
        <f>'گام اول '!AW358</f>
        <v>72912168.215999991</v>
      </c>
      <c r="CG357" s="389">
        <f>'گام اول '!AX358</f>
        <v>5103851.7751199994</v>
      </c>
      <c r="CH357" s="389">
        <f>'گام اول '!AY358</f>
        <v>1430831.644088001</v>
      </c>
      <c r="CI357" s="389">
        <f>'گام اول '!AZ358</f>
        <v>0</v>
      </c>
      <c r="CJ357" s="389">
        <f>'گام اول '!BA358</f>
        <v>0</v>
      </c>
      <c r="CK357" s="389">
        <f>'گام اول '!BB358</f>
        <v>0</v>
      </c>
      <c r="CL357" s="389">
        <f>'گام اول '!BC358</f>
        <v>0</v>
      </c>
      <c r="CM357" s="389">
        <f>'گام اول '!BD358</f>
        <v>0</v>
      </c>
      <c r="CN357" s="389">
        <f>'گام اول '!BE358</f>
        <v>0</v>
      </c>
      <c r="CO357" s="389">
        <f>'گام اول '!BF358</f>
        <v>0</v>
      </c>
      <c r="CP357" s="389">
        <f>'گام اول '!BG358</f>
        <v>6534683.4192080004</v>
      </c>
      <c r="CQ357" s="389">
        <f>'گام اول '!BH358</f>
        <v>69032979</v>
      </c>
      <c r="CR357" s="389">
        <f t="shared" si="263"/>
        <v>75567663.216000006</v>
      </c>
      <c r="CS357" s="55">
        <f t="shared" si="264"/>
        <v>4659160</v>
      </c>
      <c r="CT357" s="388">
        <f t="shared" si="265"/>
        <v>2329580</v>
      </c>
      <c r="CU357" s="389">
        <f t="shared" si="266"/>
        <v>698874</v>
      </c>
      <c r="CV357" s="389">
        <f t="shared" si="267"/>
        <v>1120000</v>
      </c>
      <c r="CW357" s="55">
        <v>0</v>
      </c>
      <c r="CX357" s="389">
        <f t="shared" si="268"/>
        <v>84375277.216000006</v>
      </c>
      <c r="CY357" s="389">
        <f t="shared" si="269"/>
        <v>72912168.215999991</v>
      </c>
      <c r="CZ357" s="389">
        <f t="shared" si="270"/>
        <v>16769798.689679999</v>
      </c>
      <c r="DA357" s="389">
        <f t="shared" si="271"/>
        <v>101145075.90568</v>
      </c>
      <c r="DB357" s="389">
        <f t="shared" si="272"/>
        <v>100800</v>
      </c>
      <c r="DC357" s="389">
        <f t="shared" si="273"/>
        <v>101245875.90568</v>
      </c>
      <c r="DD357" s="394">
        <v>0</v>
      </c>
      <c r="DE357" s="389">
        <f t="shared" si="274"/>
        <v>8437527.7216000017</v>
      </c>
      <c r="DF357" s="389">
        <f t="shared" si="275"/>
        <v>4218763.8608000008</v>
      </c>
      <c r="DG357" s="389">
        <f t="shared" si="276"/>
        <v>88589584.323280007</v>
      </c>
      <c r="DH357" s="389">
        <f t="shared" si="277"/>
        <v>7687614</v>
      </c>
      <c r="DI357" s="389">
        <f t="shared" si="278"/>
        <v>80901970.323280007</v>
      </c>
      <c r="DJ357" s="389">
        <f t="shared" si="279"/>
        <v>0</v>
      </c>
      <c r="DL357" s="396">
        <f t="shared" si="280"/>
        <v>6638737.5</v>
      </c>
      <c r="DM357" s="396">
        <f t="shared" si="281"/>
        <v>-1979577.5</v>
      </c>
    </row>
    <row r="358" spans="1:117" s="55" customFormat="1" ht="21" x14ac:dyDescent="0.2">
      <c r="A358" s="191">
        <f t="shared" si="242"/>
        <v>2655495</v>
      </c>
      <c r="B358" s="136">
        <f>'گام اول '!B359</f>
        <v>353</v>
      </c>
      <c r="C358" s="136">
        <f>'گام اول '!C359</f>
        <v>117</v>
      </c>
      <c r="D358" s="136">
        <f>'گام اول '!D359</f>
        <v>13338</v>
      </c>
      <c r="E358" s="136" t="str">
        <f>'گام اول '!E359</f>
        <v>ابراهیم</v>
      </c>
      <c r="F358" s="136" t="str">
        <f>'گام اول '!F359</f>
        <v>ذوالقدر</v>
      </c>
      <c r="G358" s="136" t="str">
        <f>'گام اول '!G359</f>
        <v>نگهبان</v>
      </c>
      <c r="H358" s="136" t="str">
        <f>'گام اول '!H359</f>
        <v>تهران</v>
      </c>
      <c r="I358" s="136" t="str">
        <f>'گام اول '!I359</f>
        <v>366-700-4127373-1</v>
      </c>
      <c r="J358" s="136" t="str">
        <f>'گام اول '!J359</f>
        <v>0043951317</v>
      </c>
      <c r="K358" s="136" t="str">
        <f>'گام اول '!K359</f>
        <v>0010671114</v>
      </c>
      <c r="L358" s="136" t="str">
        <f>'گام اول '!L359</f>
        <v>تهران</v>
      </c>
      <c r="M358" s="136" t="str">
        <f>'گام اول '!M359</f>
        <v>نگهبان</v>
      </c>
      <c r="N358" s="120" t="str">
        <f>'گام اول '!N359</f>
        <v>*</v>
      </c>
      <c r="O358" s="119">
        <f>'گام اول '!O359</f>
        <v>0</v>
      </c>
      <c r="P358" s="121">
        <f>'گام اول '!P359</f>
        <v>0</v>
      </c>
      <c r="Q358" s="358">
        <f>'گام اول '!Q359</f>
        <v>30</v>
      </c>
      <c r="R358" s="358">
        <f>'گام اول '!R359</f>
        <v>120</v>
      </c>
      <c r="S358" s="358">
        <f>'گام اول '!S359</f>
        <v>110</v>
      </c>
      <c r="T358" s="358">
        <f>'گام اول '!T359</f>
        <v>29.33</v>
      </c>
      <c r="U358" s="137">
        <f>'گام اول '!U359</f>
        <v>0</v>
      </c>
      <c r="V358" s="120">
        <f>'گام اول '!W359</f>
        <v>0</v>
      </c>
      <c r="W358" s="121">
        <f>'گام اول '!X359</f>
        <v>0</v>
      </c>
      <c r="X358" s="366">
        <f>'گام اول '!Y359</f>
        <v>3</v>
      </c>
      <c r="Y358" s="366">
        <f>'گام اول '!Z359</f>
        <v>0</v>
      </c>
      <c r="Z358" s="138">
        <f>'گام اول '!AA359</f>
        <v>885165</v>
      </c>
      <c r="AA358" s="138">
        <f>'گام اول '!AB359</f>
        <v>46667</v>
      </c>
      <c r="AB358" s="138">
        <f>'گام اول '!AC359</f>
        <v>931832</v>
      </c>
      <c r="AC358" s="138">
        <f>'گام اول '!AD359</f>
        <v>4500000</v>
      </c>
      <c r="AD358" s="138">
        <f>'گام اول '!AE359</f>
        <v>6000000</v>
      </c>
      <c r="AE358" s="139">
        <f>'گام اول '!AF359</f>
        <v>177895.19999999998</v>
      </c>
      <c r="AF358" s="122">
        <f>'گام اول '!AG359</f>
        <v>26554950</v>
      </c>
      <c r="AG358" s="123">
        <f>'گام اول '!AH359</f>
        <v>1400010</v>
      </c>
      <c r="AH358" s="123">
        <f>'گام اول '!AI359</f>
        <v>21347423.999999996</v>
      </c>
      <c r="AI358" s="123">
        <f>'گام اول '!AJ359</f>
        <v>0</v>
      </c>
      <c r="AJ358" s="123">
        <f>'گام اول '!AK359</f>
        <v>4500000</v>
      </c>
      <c r="AK358" s="123">
        <f>'گام اول '!AL359</f>
        <v>6000000</v>
      </c>
      <c r="AL358" s="123">
        <f>'گام اول '!AM359</f>
        <v>4892117.9999999991</v>
      </c>
      <c r="AM358" s="123">
        <f>'گام اول '!AN359</f>
        <v>5217666.2159999991</v>
      </c>
      <c r="AN358" s="123">
        <f>'گام اول '!AO359</f>
        <v>0</v>
      </c>
      <c r="AO358" s="123">
        <f>'گام اول '!AP359</f>
        <v>3000000</v>
      </c>
      <c r="AP358" s="123">
        <f>'گام اول '!AQ359</f>
        <v>0</v>
      </c>
      <c r="AQ358" s="123">
        <f>'گام اول '!AR359</f>
        <v>0</v>
      </c>
      <c r="AR358" s="123">
        <f>'گام اول '!AS359</f>
        <v>0</v>
      </c>
      <c r="AS358" s="375">
        <f>'گام اول '!AT359</f>
        <v>0</v>
      </c>
      <c r="AT358" s="368">
        <f t="shared" si="243"/>
        <v>72912168.216000006</v>
      </c>
      <c r="AU358" s="173">
        <f>'گام اول '!AV359</f>
        <v>54308316.440880008</v>
      </c>
      <c r="AV358" s="141">
        <f>'گام اول '!AW359</f>
        <v>72912168.215999991</v>
      </c>
      <c r="AW358" s="142">
        <f t="shared" si="244"/>
        <v>5103851.7751199994</v>
      </c>
      <c r="AX358" s="75">
        <f t="shared" si="245"/>
        <v>1430831.644088001</v>
      </c>
      <c r="AY358" s="142">
        <f>'گام اول '!AZ359</f>
        <v>0</v>
      </c>
      <c r="AZ358" s="142">
        <f>'گام اول '!BA359</f>
        <v>0</v>
      </c>
      <c r="BA358" s="142">
        <f>'گام اول '!BB359</f>
        <v>0</v>
      </c>
      <c r="BB358" s="142">
        <f>'گام اول '!BC359</f>
        <v>0</v>
      </c>
      <c r="BC358" s="142">
        <f>'گام اول '!BD359</f>
        <v>0</v>
      </c>
      <c r="BD358" s="142">
        <f>'گام اول '!BE359</f>
        <v>0</v>
      </c>
      <c r="BE358" s="142">
        <f>'گام اول '!BF359</f>
        <v>0</v>
      </c>
      <c r="BF358" s="143">
        <f t="shared" si="246"/>
        <v>6534683.4192080004</v>
      </c>
      <c r="BG358" s="140">
        <f t="shared" si="247"/>
        <v>66377484</v>
      </c>
      <c r="BH358" s="144">
        <f t="shared" si="248"/>
        <v>72912168.216000006</v>
      </c>
      <c r="BI358" s="127">
        <f t="shared" si="241"/>
        <v>4659160</v>
      </c>
      <c r="BJ358" s="145">
        <f t="shared" si="249"/>
        <v>2329580</v>
      </c>
      <c r="BK358" s="145">
        <f t="shared" si="250"/>
        <v>698874</v>
      </c>
      <c r="BL358" s="146">
        <f t="shared" si="251"/>
        <v>1120000</v>
      </c>
      <c r="BM358" s="379">
        <v>0</v>
      </c>
      <c r="BN358" s="147">
        <f t="shared" si="252"/>
        <v>81719782.216000006</v>
      </c>
      <c r="BO358" s="148">
        <f t="shared" si="253"/>
        <v>72912168.215999991</v>
      </c>
      <c r="BP358" s="149">
        <f t="shared" si="254"/>
        <v>16769798.689679999</v>
      </c>
      <c r="BQ358" s="150">
        <f t="shared" si="255"/>
        <v>98489580.905680001</v>
      </c>
      <c r="BR358" s="151">
        <f t="shared" si="256"/>
        <v>100800</v>
      </c>
      <c r="BS358" s="147">
        <f t="shared" si="257"/>
        <v>98590380.905680001</v>
      </c>
      <c r="BT358" s="135">
        <v>0</v>
      </c>
      <c r="BU358" s="148">
        <f t="shared" si="258"/>
        <v>8171978.2216000007</v>
      </c>
      <c r="BV358" s="152">
        <f t="shared" si="259"/>
        <v>4085989.1108000004</v>
      </c>
      <c r="BW358" s="133">
        <f t="shared" si="260"/>
        <v>86332413.573280007</v>
      </c>
      <c r="BX358" s="147">
        <f t="shared" si="261"/>
        <v>7687614</v>
      </c>
      <c r="BY358" s="134">
        <f t="shared" si="262"/>
        <v>78644799.573280007</v>
      </c>
      <c r="CD358" s="388">
        <f>'گام اول '!AU359</f>
        <v>72912168.216000006</v>
      </c>
      <c r="CE358" s="389">
        <f>'گام اول '!AV359</f>
        <v>54308316.440880008</v>
      </c>
      <c r="CF358" s="389">
        <f>'گام اول '!AW359</f>
        <v>72912168.215999991</v>
      </c>
      <c r="CG358" s="389">
        <f>'گام اول '!AX359</f>
        <v>5103851.7751199994</v>
      </c>
      <c r="CH358" s="389">
        <f>'گام اول '!AY359</f>
        <v>1430831.644088001</v>
      </c>
      <c r="CI358" s="389">
        <f>'گام اول '!AZ359</f>
        <v>0</v>
      </c>
      <c r="CJ358" s="389">
        <f>'گام اول '!BA359</f>
        <v>0</v>
      </c>
      <c r="CK358" s="389">
        <f>'گام اول '!BB359</f>
        <v>0</v>
      </c>
      <c r="CL358" s="389">
        <f>'گام اول '!BC359</f>
        <v>0</v>
      </c>
      <c r="CM358" s="389">
        <f>'گام اول '!BD359</f>
        <v>0</v>
      </c>
      <c r="CN358" s="389">
        <f>'گام اول '!BE359</f>
        <v>0</v>
      </c>
      <c r="CO358" s="389">
        <f>'گام اول '!BF359</f>
        <v>0</v>
      </c>
      <c r="CP358" s="389">
        <f>'گام اول '!BG359</f>
        <v>6534683.4192080004</v>
      </c>
      <c r="CQ358" s="389">
        <f>'گام اول '!BH359</f>
        <v>66377484</v>
      </c>
      <c r="CR358" s="389">
        <f t="shared" si="263"/>
        <v>72912168.216000006</v>
      </c>
      <c r="CS358" s="55">
        <f t="shared" si="264"/>
        <v>4659160</v>
      </c>
      <c r="CT358" s="388">
        <f t="shared" si="265"/>
        <v>2329580</v>
      </c>
      <c r="CU358" s="389">
        <f t="shared" si="266"/>
        <v>698874</v>
      </c>
      <c r="CV358" s="389">
        <f t="shared" si="267"/>
        <v>1120000</v>
      </c>
      <c r="CW358" s="55">
        <v>0</v>
      </c>
      <c r="CX358" s="389">
        <f t="shared" si="268"/>
        <v>81719782.216000006</v>
      </c>
      <c r="CY358" s="389">
        <f t="shared" si="269"/>
        <v>72912168.215999991</v>
      </c>
      <c r="CZ358" s="389">
        <f t="shared" si="270"/>
        <v>16769798.689679999</v>
      </c>
      <c r="DA358" s="389">
        <f t="shared" si="271"/>
        <v>98489580.905680001</v>
      </c>
      <c r="DB358" s="389">
        <f t="shared" si="272"/>
        <v>100800</v>
      </c>
      <c r="DC358" s="389">
        <f t="shared" si="273"/>
        <v>98590380.905680001</v>
      </c>
      <c r="DD358" s="394">
        <v>0</v>
      </c>
      <c r="DE358" s="389">
        <f t="shared" si="274"/>
        <v>8171978.2216000007</v>
      </c>
      <c r="DF358" s="389">
        <f t="shared" si="275"/>
        <v>4085989.1108000004</v>
      </c>
      <c r="DG358" s="389">
        <f t="shared" si="276"/>
        <v>86332413.573280007</v>
      </c>
      <c r="DH358" s="389">
        <f t="shared" si="277"/>
        <v>7687614</v>
      </c>
      <c r="DI358" s="389">
        <f t="shared" si="278"/>
        <v>78644799.573280007</v>
      </c>
      <c r="DJ358" s="389">
        <f t="shared" si="279"/>
        <v>0</v>
      </c>
      <c r="DL358" s="396">
        <f t="shared" si="280"/>
        <v>6638737.5</v>
      </c>
      <c r="DM358" s="396">
        <f t="shared" si="281"/>
        <v>-1979577.5</v>
      </c>
    </row>
    <row r="359" spans="1:117" s="55" customFormat="1" ht="21" x14ac:dyDescent="0.2">
      <c r="A359" s="191">
        <f t="shared" si="242"/>
        <v>2655495</v>
      </c>
      <c r="B359" s="136">
        <f>'گام اول '!B360</f>
        <v>354</v>
      </c>
      <c r="C359" s="136">
        <f>'گام اول '!C360</f>
        <v>118</v>
      </c>
      <c r="D359" s="136">
        <f>'گام اول '!D360</f>
        <v>13345</v>
      </c>
      <c r="E359" s="136" t="str">
        <f>'گام اول '!E360</f>
        <v>اسماعیل</v>
      </c>
      <c r="F359" s="136" t="str">
        <f>'گام اول '!F360</f>
        <v>قسمتی</v>
      </c>
      <c r="G359" s="136" t="str">
        <f>'گام اول '!G360</f>
        <v>نگهبان</v>
      </c>
      <c r="H359" s="136" t="str">
        <f>'گام اول '!H360</f>
        <v>تهران</v>
      </c>
      <c r="I359" s="136" t="str">
        <f>'گام اول '!I360</f>
        <v>122-700-4130540-1</v>
      </c>
      <c r="J359" s="136" t="str">
        <f>'گام اول '!J360</f>
        <v>0084492880</v>
      </c>
      <c r="K359" s="136" t="str">
        <f>'گام اول '!K360</f>
        <v>0020263373</v>
      </c>
      <c r="L359" s="136" t="str">
        <f>'گام اول '!L360</f>
        <v>تهران</v>
      </c>
      <c r="M359" s="136" t="str">
        <f>'گام اول '!M360</f>
        <v>نگهبان</v>
      </c>
      <c r="N359" s="120" t="str">
        <f>'گام اول '!N360</f>
        <v>*</v>
      </c>
      <c r="O359" s="119">
        <f>'گام اول '!O360</f>
        <v>0</v>
      </c>
      <c r="P359" s="121">
        <f>'گام اول '!P360</f>
        <v>0</v>
      </c>
      <c r="Q359" s="358">
        <f>'گام اول '!Q360</f>
        <v>30</v>
      </c>
      <c r="R359" s="358">
        <f>'گام اول '!R360</f>
        <v>120</v>
      </c>
      <c r="S359" s="358">
        <f>'گام اول '!S360</f>
        <v>110</v>
      </c>
      <c r="T359" s="358">
        <f>'گام اول '!T360</f>
        <v>29.33</v>
      </c>
      <c r="U359" s="137">
        <f>'گام اول '!U360</f>
        <v>0</v>
      </c>
      <c r="V359" s="120">
        <f>'گام اول '!W360</f>
        <v>0</v>
      </c>
      <c r="W359" s="121">
        <f>'گام اول '!X360</f>
        <v>0</v>
      </c>
      <c r="X359" s="366">
        <f>'گام اول '!Y360</f>
        <v>0</v>
      </c>
      <c r="Y359" s="366">
        <f>'گام اول '!Z360</f>
        <v>0</v>
      </c>
      <c r="Z359" s="138">
        <f>'گام اول '!AA360</f>
        <v>885165</v>
      </c>
      <c r="AA359" s="138">
        <f>'گام اول '!AB360</f>
        <v>0</v>
      </c>
      <c r="AB359" s="138">
        <f>'گام اول '!AC360</f>
        <v>885165</v>
      </c>
      <c r="AC359" s="138">
        <f>'گام اول '!AD360</f>
        <v>4500000</v>
      </c>
      <c r="AD359" s="138">
        <f>'گام اول '!AE360</f>
        <v>6000000</v>
      </c>
      <c r="AE359" s="139">
        <f>'گام اول '!AF360</f>
        <v>168986.04545454544</v>
      </c>
      <c r="AF359" s="122">
        <f>'گام اول '!AG360</f>
        <v>26554950</v>
      </c>
      <c r="AG359" s="123">
        <f>'گام اول '!AH360</f>
        <v>0</v>
      </c>
      <c r="AH359" s="123">
        <f>'گام اول '!AI360</f>
        <v>20278325.454545453</v>
      </c>
      <c r="AI359" s="123">
        <f>'گام اول '!AJ360</f>
        <v>0</v>
      </c>
      <c r="AJ359" s="123">
        <f>'گام اول '!AK360</f>
        <v>4500000</v>
      </c>
      <c r="AK359" s="123">
        <f>'گام اول '!AL360</f>
        <v>6000000</v>
      </c>
      <c r="AL359" s="123">
        <f>'گام اول '!AM360</f>
        <v>4647116.25</v>
      </c>
      <c r="AM359" s="123">
        <f>'گام اول '!AN360</f>
        <v>4956360.7131818179</v>
      </c>
      <c r="AN359" s="123">
        <f>'گام اول '!AO360</f>
        <v>0</v>
      </c>
      <c r="AO359" s="123">
        <f>'گام اول '!AP360</f>
        <v>3000000</v>
      </c>
      <c r="AP359" s="123">
        <f>'گام اول '!AQ360</f>
        <v>0</v>
      </c>
      <c r="AQ359" s="123">
        <f>'گام اول '!AR360</f>
        <v>0</v>
      </c>
      <c r="AR359" s="123">
        <f>'گام اول '!AS360</f>
        <v>0</v>
      </c>
      <c r="AS359" s="375">
        <f>'گام اول '!AT360</f>
        <v>0</v>
      </c>
      <c r="AT359" s="368">
        <f t="shared" si="243"/>
        <v>69936752.417727262</v>
      </c>
      <c r="AU359" s="173">
        <f>'گام اول '!AV360</f>
        <v>51541179.748486355</v>
      </c>
      <c r="AV359" s="141">
        <f>'گام اول '!AW360</f>
        <v>69936752.417727262</v>
      </c>
      <c r="AW359" s="142">
        <f t="shared" si="244"/>
        <v>4895572.6692409087</v>
      </c>
      <c r="AX359" s="75">
        <f t="shared" si="245"/>
        <v>1154117.9748486355</v>
      </c>
      <c r="AY359" s="142">
        <f>'گام اول '!AZ360</f>
        <v>0</v>
      </c>
      <c r="AZ359" s="142">
        <f>'گام اول '!BA360</f>
        <v>0</v>
      </c>
      <c r="BA359" s="142">
        <f>'گام اول '!BB360</f>
        <v>0</v>
      </c>
      <c r="BB359" s="142">
        <f>'گام اول '!BC360</f>
        <v>0</v>
      </c>
      <c r="BC359" s="142">
        <f>'گام اول '!BD360</f>
        <v>0</v>
      </c>
      <c r="BD359" s="142">
        <f>'گام اول '!BE360</f>
        <v>0</v>
      </c>
      <c r="BE359" s="142">
        <f>'گام اول '!BF360</f>
        <v>0</v>
      </c>
      <c r="BF359" s="143">
        <f t="shared" si="246"/>
        <v>6049690.6440895442</v>
      </c>
      <c r="BG359" s="140">
        <f t="shared" si="247"/>
        <v>63887061</v>
      </c>
      <c r="BH359" s="144">
        <f t="shared" si="248"/>
        <v>69936752.417727262</v>
      </c>
      <c r="BI359" s="127">
        <f t="shared" si="241"/>
        <v>4425825</v>
      </c>
      <c r="BJ359" s="145">
        <f t="shared" si="249"/>
        <v>2212912.5</v>
      </c>
      <c r="BK359" s="145">
        <f t="shared" si="250"/>
        <v>663873.75</v>
      </c>
      <c r="BL359" s="146">
        <f t="shared" si="251"/>
        <v>1120000</v>
      </c>
      <c r="BM359" s="379">
        <v>0</v>
      </c>
      <c r="BN359" s="147">
        <f t="shared" si="252"/>
        <v>78359363.667727262</v>
      </c>
      <c r="BO359" s="148">
        <f t="shared" si="253"/>
        <v>69936752.417727262</v>
      </c>
      <c r="BP359" s="149">
        <f t="shared" si="254"/>
        <v>16085453.056077272</v>
      </c>
      <c r="BQ359" s="150">
        <f t="shared" si="255"/>
        <v>94444816.723804533</v>
      </c>
      <c r="BR359" s="151">
        <f t="shared" si="256"/>
        <v>100800</v>
      </c>
      <c r="BS359" s="147">
        <f t="shared" si="257"/>
        <v>94545616.723804533</v>
      </c>
      <c r="BT359" s="135">
        <v>0</v>
      </c>
      <c r="BU359" s="148">
        <f t="shared" si="258"/>
        <v>7835936.3667727262</v>
      </c>
      <c r="BV359" s="152">
        <f t="shared" si="259"/>
        <v>3917968.1833863631</v>
      </c>
      <c r="BW359" s="133">
        <f t="shared" si="260"/>
        <v>82791712.173645437</v>
      </c>
      <c r="BX359" s="147">
        <f t="shared" si="261"/>
        <v>7302611.25</v>
      </c>
      <c r="BY359" s="134">
        <f t="shared" si="262"/>
        <v>75489100.923645437</v>
      </c>
      <c r="CD359" s="388">
        <f>'گام اول '!AU360</f>
        <v>69936752.417727262</v>
      </c>
      <c r="CE359" s="389">
        <f>'گام اول '!AV360</f>
        <v>51541179.748486355</v>
      </c>
      <c r="CF359" s="389">
        <f>'گام اول '!AW360</f>
        <v>69936752.417727262</v>
      </c>
      <c r="CG359" s="389">
        <f>'گام اول '!AX360</f>
        <v>4895572.6692409087</v>
      </c>
      <c r="CH359" s="389">
        <f>'گام اول '!AY360</f>
        <v>1154117.9748486355</v>
      </c>
      <c r="CI359" s="389">
        <f>'گام اول '!AZ360</f>
        <v>0</v>
      </c>
      <c r="CJ359" s="389">
        <f>'گام اول '!BA360</f>
        <v>0</v>
      </c>
      <c r="CK359" s="389">
        <f>'گام اول '!BB360</f>
        <v>0</v>
      </c>
      <c r="CL359" s="389">
        <f>'گام اول '!BC360</f>
        <v>0</v>
      </c>
      <c r="CM359" s="389">
        <f>'گام اول '!BD360</f>
        <v>0</v>
      </c>
      <c r="CN359" s="389">
        <f>'گام اول '!BE360</f>
        <v>0</v>
      </c>
      <c r="CO359" s="389">
        <f>'گام اول '!BF360</f>
        <v>0</v>
      </c>
      <c r="CP359" s="389">
        <f>'گام اول '!BG360</f>
        <v>6049690.6440895442</v>
      </c>
      <c r="CQ359" s="389">
        <f>'گام اول '!BH360</f>
        <v>63887061</v>
      </c>
      <c r="CR359" s="389">
        <f t="shared" si="263"/>
        <v>69936752.417727262</v>
      </c>
      <c r="CS359" s="55">
        <f t="shared" si="264"/>
        <v>4425825</v>
      </c>
      <c r="CT359" s="388">
        <f t="shared" si="265"/>
        <v>2212912.5</v>
      </c>
      <c r="CU359" s="389">
        <f t="shared" si="266"/>
        <v>663873.75</v>
      </c>
      <c r="CV359" s="389">
        <f t="shared" si="267"/>
        <v>1120000</v>
      </c>
      <c r="CW359" s="55">
        <v>0</v>
      </c>
      <c r="CX359" s="389">
        <f t="shared" si="268"/>
        <v>78359363.667727262</v>
      </c>
      <c r="CY359" s="389">
        <f t="shared" si="269"/>
        <v>69936752.417727262</v>
      </c>
      <c r="CZ359" s="389">
        <f t="shared" si="270"/>
        <v>16085453.056077272</v>
      </c>
      <c r="DA359" s="389">
        <f t="shared" si="271"/>
        <v>94444816.723804533</v>
      </c>
      <c r="DB359" s="389">
        <f t="shared" si="272"/>
        <v>100800</v>
      </c>
      <c r="DC359" s="389">
        <f t="shared" si="273"/>
        <v>94545616.723804533</v>
      </c>
      <c r="DD359" s="394">
        <v>0</v>
      </c>
      <c r="DE359" s="389">
        <f t="shared" si="274"/>
        <v>7835936.3667727262</v>
      </c>
      <c r="DF359" s="389">
        <f t="shared" si="275"/>
        <v>3917968.1833863631</v>
      </c>
      <c r="DG359" s="389">
        <f t="shared" si="276"/>
        <v>82791712.173645437</v>
      </c>
      <c r="DH359" s="389">
        <f t="shared" si="277"/>
        <v>7302611.25</v>
      </c>
      <c r="DI359" s="389">
        <f t="shared" si="278"/>
        <v>75489100.923645437</v>
      </c>
      <c r="DJ359" s="389">
        <f t="shared" si="279"/>
        <v>0</v>
      </c>
      <c r="DL359" s="396">
        <f t="shared" si="280"/>
        <v>6638737.5</v>
      </c>
      <c r="DM359" s="396">
        <f t="shared" si="281"/>
        <v>-2212912.5</v>
      </c>
    </row>
    <row r="360" spans="1:117" s="55" customFormat="1" ht="21" x14ac:dyDescent="0.2">
      <c r="A360" s="191">
        <f t="shared" si="242"/>
        <v>2655495</v>
      </c>
      <c r="B360" s="136">
        <f>'گام اول '!B361</f>
        <v>355</v>
      </c>
      <c r="C360" s="136">
        <f>'گام اول '!C361</f>
        <v>119</v>
      </c>
      <c r="D360" s="136">
        <f>'گام اول '!D361</f>
        <v>13277</v>
      </c>
      <c r="E360" s="136" t="str">
        <f>'گام اول '!E361</f>
        <v>علیرضا</v>
      </c>
      <c r="F360" s="136" t="str">
        <f>'گام اول '!F361</f>
        <v>احمدی آشتیانی</v>
      </c>
      <c r="G360" s="136" t="str">
        <f>'گام اول '!G361</f>
        <v>نگهبان</v>
      </c>
      <c r="H360" s="136" t="str">
        <f>'گام اول '!H361</f>
        <v>تهران</v>
      </c>
      <c r="I360" s="136" t="str">
        <f>'گام اول '!I361</f>
        <v>410-813-4127517-1</v>
      </c>
      <c r="J360" s="136" t="str">
        <f>'گام اول '!J361</f>
        <v>0510023029</v>
      </c>
      <c r="K360" s="136" t="str">
        <f>'گام اول '!K361</f>
        <v>0027986745</v>
      </c>
      <c r="L360" s="136" t="str">
        <f>'گام اول '!L361</f>
        <v>تهران</v>
      </c>
      <c r="M360" s="136" t="str">
        <f>'گام اول '!M361</f>
        <v>نگهبان</v>
      </c>
      <c r="N360" s="120" t="str">
        <f>'گام اول '!N361</f>
        <v>*</v>
      </c>
      <c r="O360" s="119">
        <f>'گام اول '!O361</f>
        <v>0</v>
      </c>
      <c r="P360" s="121">
        <f>'گام اول '!P361</f>
        <v>0</v>
      </c>
      <c r="Q360" s="358">
        <f>'گام اول '!Q361</f>
        <v>30</v>
      </c>
      <c r="R360" s="358">
        <f>'گام اول '!R361</f>
        <v>120</v>
      </c>
      <c r="S360" s="358">
        <f>'گام اول '!S361</f>
        <v>110</v>
      </c>
      <c r="T360" s="358">
        <f>'گام اول '!T361</f>
        <v>29.33</v>
      </c>
      <c r="U360" s="137">
        <f>'گام اول '!U361</f>
        <v>0</v>
      </c>
      <c r="V360" s="120">
        <f>'گام اول '!W361</f>
        <v>0</v>
      </c>
      <c r="W360" s="121">
        <f>'گام اول '!X361</f>
        <v>0</v>
      </c>
      <c r="X360" s="366">
        <f>'گام اول '!Y361</f>
        <v>0</v>
      </c>
      <c r="Y360" s="366">
        <f>'گام اول '!Z361</f>
        <v>0</v>
      </c>
      <c r="Z360" s="138">
        <f>'گام اول '!AA361</f>
        <v>885165</v>
      </c>
      <c r="AA360" s="138">
        <f>'گام اول '!AB361</f>
        <v>0</v>
      </c>
      <c r="AB360" s="138">
        <f>'گام اول '!AC361</f>
        <v>885165</v>
      </c>
      <c r="AC360" s="138">
        <f>'گام اول '!AD361</f>
        <v>4500000</v>
      </c>
      <c r="AD360" s="138">
        <f>'گام اول '!AE361</f>
        <v>6000000</v>
      </c>
      <c r="AE360" s="139">
        <f>'گام اول '!AF361</f>
        <v>168986.04545454544</v>
      </c>
      <c r="AF360" s="122">
        <f>'گام اول '!AG361</f>
        <v>26554950</v>
      </c>
      <c r="AG360" s="123">
        <f>'گام اول '!AH361</f>
        <v>0</v>
      </c>
      <c r="AH360" s="123">
        <f>'گام اول '!AI361</f>
        <v>20278325.454545453</v>
      </c>
      <c r="AI360" s="123">
        <f>'گام اول '!AJ361</f>
        <v>0</v>
      </c>
      <c r="AJ360" s="123">
        <f>'گام اول '!AK361</f>
        <v>4500000</v>
      </c>
      <c r="AK360" s="123">
        <f>'گام اول '!AL361</f>
        <v>6000000</v>
      </c>
      <c r="AL360" s="123">
        <f>'گام اول '!AM361</f>
        <v>4647116.25</v>
      </c>
      <c r="AM360" s="123">
        <f>'گام اول '!AN361</f>
        <v>4956360.7131818179</v>
      </c>
      <c r="AN360" s="123">
        <f>'گام اول '!AO361</f>
        <v>0</v>
      </c>
      <c r="AO360" s="123">
        <f>'گام اول '!AP361</f>
        <v>1600000</v>
      </c>
      <c r="AP360" s="123">
        <f>'گام اول '!AQ361</f>
        <v>0</v>
      </c>
      <c r="AQ360" s="123">
        <f>'گام اول '!AR361</f>
        <v>0</v>
      </c>
      <c r="AR360" s="123">
        <f>'گام اول '!AS361</f>
        <v>0</v>
      </c>
      <c r="AS360" s="375">
        <f>'گام اول '!AT361</f>
        <v>0</v>
      </c>
      <c r="AT360" s="368">
        <f t="shared" si="243"/>
        <v>68536752.417727262</v>
      </c>
      <c r="AU360" s="173">
        <f>'گام اول '!AV361</f>
        <v>51639179.748486355</v>
      </c>
      <c r="AV360" s="141">
        <f>'گام اول '!AW361</f>
        <v>68536752.417727262</v>
      </c>
      <c r="AW360" s="142">
        <f t="shared" si="244"/>
        <v>4797572.6692409087</v>
      </c>
      <c r="AX360" s="75">
        <f t="shared" si="245"/>
        <v>1163917.9748486355</v>
      </c>
      <c r="AY360" s="142">
        <f>'گام اول '!AZ361</f>
        <v>0</v>
      </c>
      <c r="AZ360" s="142">
        <f>'گام اول '!BA361</f>
        <v>0</v>
      </c>
      <c r="BA360" s="142">
        <f>'گام اول '!BB361</f>
        <v>0</v>
      </c>
      <c r="BB360" s="142">
        <f>'گام اول '!BC361</f>
        <v>0</v>
      </c>
      <c r="BC360" s="142">
        <f>'گام اول '!BD361</f>
        <v>0</v>
      </c>
      <c r="BD360" s="142">
        <f>'گام اول '!BE361</f>
        <v>0</v>
      </c>
      <c r="BE360" s="142">
        <f>'گام اول '!BF361</f>
        <v>0</v>
      </c>
      <c r="BF360" s="143">
        <f t="shared" si="246"/>
        <v>5961490.6440895442</v>
      </c>
      <c r="BG360" s="140">
        <f t="shared" si="247"/>
        <v>62575261</v>
      </c>
      <c r="BH360" s="144">
        <f t="shared" si="248"/>
        <v>68536752.417727262</v>
      </c>
      <c r="BI360" s="127">
        <f t="shared" si="241"/>
        <v>4425825</v>
      </c>
      <c r="BJ360" s="145">
        <f t="shared" si="249"/>
        <v>2212912.5</v>
      </c>
      <c r="BK360" s="145">
        <f t="shared" si="250"/>
        <v>663873.75</v>
      </c>
      <c r="BL360" s="146">
        <f t="shared" si="251"/>
        <v>1120000</v>
      </c>
      <c r="BM360" s="379">
        <v>0</v>
      </c>
      <c r="BN360" s="147">
        <f t="shared" si="252"/>
        <v>76959363.667727262</v>
      </c>
      <c r="BO360" s="148">
        <f t="shared" si="253"/>
        <v>68536752.417727262</v>
      </c>
      <c r="BP360" s="149">
        <f t="shared" si="254"/>
        <v>15763453.056077272</v>
      </c>
      <c r="BQ360" s="150">
        <f t="shared" si="255"/>
        <v>92722816.723804533</v>
      </c>
      <c r="BR360" s="151">
        <f t="shared" si="256"/>
        <v>100800</v>
      </c>
      <c r="BS360" s="147">
        <f t="shared" si="257"/>
        <v>92823616.723804533</v>
      </c>
      <c r="BT360" s="135">
        <v>0</v>
      </c>
      <c r="BU360" s="148">
        <f t="shared" si="258"/>
        <v>7695936.3667727262</v>
      </c>
      <c r="BV360" s="152">
        <f t="shared" si="259"/>
        <v>3847968.1833863631</v>
      </c>
      <c r="BW360" s="133">
        <f t="shared" si="260"/>
        <v>81279712.173645437</v>
      </c>
      <c r="BX360" s="147">
        <f t="shared" si="261"/>
        <v>7302611.25</v>
      </c>
      <c r="BY360" s="134">
        <f t="shared" si="262"/>
        <v>73977100.923645437</v>
      </c>
      <c r="CD360" s="388">
        <f>'گام اول '!AU361</f>
        <v>68536752.417727262</v>
      </c>
      <c r="CE360" s="389">
        <f>'گام اول '!AV361</f>
        <v>51639179.748486355</v>
      </c>
      <c r="CF360" s="389">
        <f>'گام اول '!AW361</f>
        <v>68536752.417727262</v>
      </c>
      <c r="CG360" s="389">
        <f>'گام اول '!AX361</f>
        <v>4797572.6692409087</v>
      </c>
      <c r="CH360" s="389">
        <f>'گام اول '!AY361</f>
        <v>1163917.9748486355</v>
      </c>
      <c r="CI360" s="389">
        <f>'گام اول '!AZ361</f>
        <v>0</v>
      </c>
      <c r="CJ360" s="389">
        <f>'گام اول '!BA361</f>
        <v>0</v>
      </c>
      <c r="CK360" s="389">
        <f>'گام اول '!BB361</f>
        <v>0</v>
      </c>
      <c r="CL360" s="389">
        <f>'گام اول '!BC361</f>
        <v>0</v>
      </c>
      <c r="CM360" s="389">
        <f>'گام اول '!BD361</f>
        <v>0</v>
      </c>
      <c r="CN360" s="389">
        <f>'گام اول '!BE361</f>
        <v>0</v>
      </c>
      <c r="CO360" s="389">
        <f>'گام اول '!BF361</f>
        <v>0</v>
      </c>
      <c r="CP360" s="389">
        <f>'گام اول '!BG361</f>
        <v>5961490.6440895442</v>
      </c>
      <c r="CQ360" s="389">
        <f>'گام اول '!BH361</f>
        <v>62575261</v>
      </c>
      <c r="CR360" s="389">
        <f t="shared" si="263"/>
        <v>68536752.417727262</v>
      </c>
      <c r="CS360" s="55">
        <f t="shared" si="264"/>
        <v>4425825</v>
      </c>
      <c r="CT360" s="388">
        <f t="shared" si="265"/>
        <v>2212912.5</v>
      </c>
      <c r="CU360" s="389">
        <f t="shared" si="266"/>
        <v>663873.75</v>
      </c>
      <c r="CV360" s="389">
        <f t="shared" si="267"/>
        <v>1120000</v>
      </c>
      <c r="CW360" s="55">
        <v>0</v>
      </c>
      <c r="CX360" s="389">
        <f t="shared" si="268"/>
        <v>76959363.667727262</v>
      </c>
      <c r="CY360" s="389">
        <f t="shared" si="269"/>
        <v>68536752.417727262</v>
      </c>
      <c r="CZ360" s="389">
        <f t="shared" si="270"/>
        <v>15763453.056077272</v>
      </c>
      <c r="DA360" s="389">
        <f t="shared" si="271"/>
        <v>92722816.723804533</v>
      </c>
      <c r="DB360" s="389">
        <f t="shared" si="272"/>
        <v>100800</v>
      </c>
      <c r="DC360" s="389">
        <f t="shared" si="273"/>
        <v>92823616.723804533</v>
      </c>
      <c r="DD360" s="394">
        <v>0</v>
      </c>
      <c r="DE360" s="389">
        <f t="shared" si="274"/>
        <v>7695936.3667727262</v>
      </c>
      <c r="DF360" s="389">
        <f t="shared" si="275"/>
        <v>3847968.1833863631</v>
      </c>
      <c r="DG360" s="389">
        <f t="shared" si="276"/>
        <v>81279712.173645437</v>
      </c>
      <c r="DH360" s="389">
        <f t="shared" si="277"/>
        <v>7302611.25</v>
      </c>
      <c r="DI360" s="389">
        <f t="shared" si="278"/>
        <v>73977100.923645437</v>
      </c>
      <c r="DJ360" s="389">
        <f t="shared" si="279"/>
        <v>0</v>
      </c>
      <c r="DL360" s="396">
        <f t="shared" si="280"/>
        <v>6638737.5</v>
      </c>
      <c r="DM360" s="396">
        <f t="shared" si="281"/>
        <v>-2212912.5</v>
      </c>
    </row>
    <row r="361" spans="1:117" s="55" customFormat="1" ht="21" x14ac:dyDescent="0.2">
      <c r="A361" s="191">
        <f t="shared" si="242"/>
        <v>2655495</v>
      </c>
      <c r="B361" s="136">
        <f>'گام اول '!B362</f>
        <v>356</v>
      </c>
      <c r="C361" s="136">
        <f>'گام اول '!C362</f>
        <v>120</v>
      </c>
      <c r="D361" s="136">
        <f>'گام اول '!D362</f>
        <v>13228</v>
      </c>
      <c r="E361" s="136" t="str">
        <f>'گام اول '!E362</f>
        <v>امید</v>
      </c>
      <c r="F361" s="136" t="str">
        <f>'گام اول '!F362</f>
        <v>فولادی</v>
      </c>
      <c r="G361" s="136" t="str">
        <f>'گام اول '!G362</f>
        <v>نگهبان</v>
      </c>
      <c r="H361" s="136" t="str">
        <f>'گام اول '!H362</f>
        <v>تهران</v>
      </c>
      <c r="I361" s="136" t="str">
        <f>'گام اول '!I362</f>
        <v>124-12-130026-1</v>
      </c>
      <c r="J361" s="136" t="str">
        <f>'گام اول '!J362</f>
        <v>0015778231</v>
      </c>
      <c r="K361" s="136" t="str">
        <f>'گام اول '!K362</f>
        <v>0028124625</v>
      </c>
      <c r="L361" s="136" t="str">
        <f>'گام اول '!L362</f>
        <v>تهران</v>
      </c>
      <c r="M361" s="136" t="str">
        <f>'گام اول '!M362</f>
        <v>نگهبان</v>
      </c>
      <c r="N361" s="120" t="str">
        <f>'گام اول '!N362</f>
        <v>*</v>
      </c>
      <c r="O361" s="119">
        <f>'گام اول '!O362</f>
        <v>0</v>
      </c>
      <c r="P361" s="121">
        <f>'گام اول '!P362</f>
        <v>0</v>
      </c>
      <c r="Q361" s="358">
        <f>'گام اول '!Q362</f>
        <v>30</v>
      </c>
      <c r="R361" s="358">
        <f>'گام اول '!R362</f>
        <v>120</v>
      </c>
      <c r="S361" s="358">
        <f>'گام اول '!S362</f>
        <v>110</v>
      </c>
      <c r="T361" s="358">
        <f>'گام اول '!T362</f>
        <v>29.33</v>
      </c>
      <c r="U361" s="137">
        <f>'گام اول '!U362</f>
        <v>0</v>
      </c>
      <c r="V361" s="120">
        <f>'گام اول '!W362</f>
        <v>0</v>
      </c>
      <c r="W361" s="121">
        <f>'گام اول '!X362</f>
        <v>0</v>
      </c>
      <c r="X361" s="366">
        <f>'گام اول '!Y362</f>
        <v>0</v>
      </c>
      <c r="Y361" s="366">
        <f>'گام اول '!Z362</f>
        <v>0</v>
      </c>
      <c r="Z361" s="138">
        <f>'گام اول '!AA362</f>
        <v>885165</v>
      </c>
      <c r="AA361" s="138">
        <f>'گام اول '!AB362</f>
        <v>0</v>
      </c>
      <c r="AB361" s="138">
        <f>'گام اول '!AC362</f>
        <v>885165</v>
      </c>
      <c r="AC361" s="138">
        <f>'گام اول '!AD362</f>
        <v>4500000</v>
      </c>
      <c r="AD361" s="138">
        <f>'گام اول '!AE362</f>
        <v>6000000</v>
      </c>
      <c r="AE361" s="139">
        <f>'گام اول '!AF362</f>
        <v>168986.04545454544</v>
      </c>
      <c r="AF361" s="122">
        <f>'گام اول '!AG362</f>
        <v>26554950</v>
      </c>
      <c r="AG361" s="123">
        <f>'گام اول '!AH362</f>
        <v>0</v>
      </c>
      <c r="AH361" s="123">
        <f>'گام اول '!AI362</f>
        <v>20278325.454545453</v>
      </c>
      <c r="AI361" s="123">
        <f>'گام اول '!AJ362</f>
        <v>0</v>
      </c>
      <c r="AJ361" s="123">
        <f>'گام اول '!AK362</f>
        <v>4500000</v>
      </c>
      <c r="AK361" s="123">
        <f>'گام اول '!AL362</f>
        <v>6000000</v>
      </c>
      <c r="AL361" s="123">
        <f>'گام اول '!AM362</f>
        <v>4647116.25</v>
      </c>
      <c r="AM361" s="123">
        <f>'گام اول '!AN362</f>
        <v>4956360.7131818179</v>
      </c>
      <c r="AN361" s="123">
        <f>'گام اول '!AO362</f>
        <v>0</v>
      </c>
      <c r="AO361" s="123">
        <f>'گام اول '!AP362</f>
        <v>1600000</v>
      </c>
      <c r="AP361" s="123">
        <f>'گام اول '!AQ362</f>
        <v>0</v>
      </c>
      <c r="AQ361" s="123">
        <f>'گام اول '!AR362</f>
        <v>0</v>
      </c>
      <c r="AR361" s="123">
        <f>'گام اول '!AS362</f>
        <v>0</v>
      </c>
      <c r="AS361" s="375">
        <f>'گام اول '!AT362</f>
        <v>0</v>
      </c>
      <c r="AT361" s="368">
        <f t="shared" si="243"/>
        <v>68536752.417727262</v>
      </c>
      <c r="AU361" s="173">
        <f>'گام اول '!AV362</f>
        <v>51639179.748486355</v>
      </c>
      <c r="AV361" s="141">
        <f>'گام اول '!AW362</f>
        <v>68536752.417727262</v>
      </c>
      <c r="AW361" s="142">
        <f t="shared" si="244"/>
        <v>4797572.6692409087</v>
      </c>
      <c r="AX361" s="75">
        <f t="shared" si="245"/>
        <v>1163917.9748486355</v>
      </c>
      <c r="AY361" s="142">
        <f>'گام اول '!AZ362</f>
        <v>0</v>
      </c>
      <c r="AZ361" s="142">
        <f>'گام اول '!BA362</f>
        <v>0</v>
      </c>
      <c r="BA361" s="142">
        <f>'گام اول '!BB362</f>
        <v>0</v>
      </c>
      <c r="BB361" s="142">
        <f>'گام اول '!BC362</f>
        <v>0</v>
      </c>
      <c r="BC361" s="142">
        <f>'گام اول '!BD362</f>
        <v>0</v>
      </c>
      <c r="BD361" s="142">
        <f>'گام اول '!BE362</f>
        <v>0</v>
      </c>
      <c r="BE361" s="142">
        <f>'گام اول '!BF362</f>
        <v>0</v>
      </c>
      <c r="BF361" s="143">
        <f t="shared" si="246"/>
        <v>5961490.6440895442</v>
      </c>
      <c r="BG361" s="140">
        <f t="shared" si="247"/>
        <v>62575261</v>
      </c>
      <c r="BH361" s="144">
        <f t="shared" si="248"/>
        <v>68536752.417727262</v>
      </c>
      <c r="BI361" s="127">
        <f t="shared" si="241"/>
        <v>4425825</v>
      </c>
      <c r="BJ361" s="145">
        <f t="shared" si="249"/>
        <v>2212912.5</v>
      </c>
      <c r="BK361" s="145">
        <f t="shared" si="250"/>
        <v>663873.75</v>
      </c>
      <c r="BL361" s="146">
        <f t="shared" si="251"/>
        <v>1120000</v>
      </c>
      <c r="BM361" s="379">
        <v>0</v>
      </c>
      <c r="BN361" s="147">
        <f t="shared" si="252"/>
        <v>76959363.667727262</v>
      </c>
      <c r="BO361" s="148">
        <f t="shared" si="253"/>
        <v>68536752.417727262</v>
      </c>
      <c r="BP361" s="149">
        <f t="shared" si="254"/>
        <v>15763453.056077272</v>
      </c>
      <c r="BQ361" s="150">
        <f t="shared" si="255"/>
        <v>92722816.723804533</v>
      </c>
      <c r="BR361" s="151">
        <f t="shared" si="256"/>
        <v>100800</v>
      </c>
      <c r="BS361" s="147">
        <f t="shared" si="257"/>
        <v>92823616.723804533</v>
      </c>
      <c r="BT361" s="135">
        <v>0</v>
      </c>
      <c r="BU361" s="148">
        <f t="shared" si="258"/>
        <v>7695936.3667727262</v>
      </c>
      <c r="BV361" s="152">
        <f t="shared" si="259"/>
        <v>3847968.1833863631</v>
      </c>
      <c r="BW361" s="133">
        <f t="shared" si="260"/>
        <v>81279712.173645437</v>
      </c>
      <c r="BX361" s="147">
        <f t="shared" si="261"/>
        <v>7302611.25</v>
      </c>
      <c r="BY361" s="134">
        <f t="shared" si="262"/>
        <v>73977100.923645437</v>
      </c>
      <c r="CD361" s="388">
        <f>'گام اول '!AU362</f>
        <v>68536752.417727262</v>
      </c>
      <c r="CE361" s="389">
        <f>'گام اول '!AV362</f>
        <v>51639179.748486355</v>
      </c>
      <c r="CF361" s="389">
        <f>'گام اول '!AW362</f>
        <v>68536752.417727262</v>
      </c>
      <c r="CG361" s="389">
        <f>'گام اول '!AX362</f>
        <v>4797572.6692409087</v>
      </c>
      <c r="CH361" s="389">
        <f>'گام اول '!AY362</f>
        <v>1163917.9748486355</v>
      </c>
      <c r="CI361" s="389">
        <f>'گام اول '!AZ362</f>
        <v>0</v>
      </c>
      <c r="CJ361" s="389">
        <f>'گام اول '!BA362</f>
        <v>0</v>
      </c>
      <c r="CK361" s="389">
        <f>'گام اول '!BB362</f>
        <v>0</v>
      </c>
      <c r="CL361" s="389">
        <f>'گام اول '!BC362</f>
        <v>0</v>
      </c>
      <c r="CM361" s="389">
        <f>'گام اول '!BD362</f>
        <v>0</v>
      </c>
      <c r="CN361" s="389">
        <f>'گام اول '!BE362</f>
        <v>0</v>
      </c>
      <c r="CO361" s="389">
        <f>'گام اول '!BF362</f>
        <v>0</v>
      </c>
      <c r="CP361" s="389">
        <f>'گام اول '!BG362</f>
        <v>5961490.6440895442</v>
      </c>
      <c r="CQ361" s="389">
        <f>'گام اول '!BH362</f>
        <v>62575261</v>
      </c>
      <c r="CR361" s="389">
        <f t="shared" si="263"/>
        <v>68536752.417727262</v>
      </c>
      <c r="CS361" s="55">
        <f t="shared" si="264"/>
        <v>4425825</v>
      </c>
      <c r="CT361" s="388">
        <f t="shared" si="265"/>
        <v>2212912.5</v>
      </c>
      <c r="CU361" s="389">
        <f t="shared" si="266"/>
        <v>663873.75</v>
      </c>
      <c r="CV361" s="389">
        <f t="shared" si="267"/>
        <v>1120000</v>
      </c>
      <c r="CW361" s="55">
        <v>0</v>
      </c>
      <c r="CX361" s="389">
        <f t="shared" si="268"/>
        <v>76959363.667727262</v>
      </c>
      <c r="CY361" s="389">
        <f t="shared" si="269"/>
        <v>68536752.417727262</v>
      </c>
      <c r="CZ361" s="389">
        <f t="shared" si="270"/>
        <v>15763453.056077272</v>
      </c>
      <c r="DA361" s="389">
        <f t="shared" si="271"/>
        <v>92722816.723804533</v>
      </c>
      <c r="DB361" s="389">
        <f t="shared" si="272"/>
        <v>100800</v>
      </c>
      <c r="DC361" s="389">
        <f t="shared" si="273"/>
        <v>92823616.723804533</v>
      </c>
      <c r="DD361" s="394">
        <v>0</v>
      </c>
      <c r="DE361" s="389">
        <f t="shared" si="274"/>
        <v>7695936.3667727262</v>
      </c>
      <c r="DF361" s="389">
        <f t="shared" si="275"/>
        <v>3847968.1833863631</v>
      </c>
      <c r="DG361" s="389">
        <f t="shared" si="276"/>
        <v>81279712.173645437</v>
      </c>
      <c r="DH361" s="389">
        <f t="shared" si="277"/>
        <v>7302611.25</v>
      </c>
      <c r="DI361" s="389">
        <f t="shared" si="278"/>
        <v>73977100.923645437</v>
      </c>
      <c r="DJ361" s="389">
        <f t="shared" si="279"/>
        <v>0</v>
      </c>
      <c r="DL361" s="396">
        <f t="shared" si="280"/>
        <v>6638737.5</v>
      </c>
      <c r="DM361" s="396">
        <f t="shared" si="281"/>
        <v>-2212912.5</v>
      </c>
    </row>
    <row r="362" spans="1:117" s="55" customFormat="1" ht="21" x14ac:dyDescent="0.2">
      <c r="A362" s="191">
        <f t="shared" si="242"/>
        <v>2655495</v>
      </c>
      <c r="B362" s="136">
        <f>'گام اول '!B363</f>
        <v>357</v>
      </c>
      <c r="C362" s="136">
        <f>'گام اول '!C363</f>
        <v>121</v>
      </c>
      <c r="D362" s="136">
        <f>'گام اول '!D363</f>
        <v>13358</v>
      </c>
      <c r="E362" s="136" t="str">
        <f>'گام اول '!E363</f>
        <v>مهدی</v>
      </c>
      <c r="F362" s="136" t="str">
        <f>'گام اول '!F363</f>
        <v>ژیواره</v>
      </c>
      <c r="G362" s="136" t="str">
        <f>'گام اول '!G363</f>
        <v>نگهبان</v>
      </c>
      <c r="H362" s="136" t="str">
        <f>'گام اول '!H363</f>
        <v>تهران</v>
      </c>
      <c r="I362" s="136" t="str">
        <f>'گام اول '!I363</f>
        <v>366-876-4135584-1</v>
      </c>
      <c r="J362" s="136">
        <f>'گام اول '!J363</f>
        <v>2710327368</v>
      </c>
      <c r="K362" s="136" t="str">
        <f>'گام اول '!K363</f>
        <v>0012866467</v>
      </c>
      <c r="L362" s="136" t="str">
        <f>'گام اول '!L363</f>
        <v>تهران</v>
      </c>
      <c r="M362" s="136" t="str">
        <f>'گام اول '!M363</f>
        <v>نگهبان</v>
      </c>
      <c r="N362" s="120" t="str">
        <f>'گام اول '!N363</f>
        <v>*</v>
      </c>
      <c r="O362" s="119">
        <f>'گام اول '!O363</f>
        <v>0</v>
      </c>
      <c r="P362" s="121">
        <f>'گام اول '!P363</f>
        <v>0</v>
      </c>
      <c r="Q362" s="358">
        <f>'گام اول '!Q363</f>
        <v>30</v>
      </c>
      <c r="R362" s="358">
        <f>'گام اول '!R363</f>
        <v>120</v>
      </c>
      <c r="S362" s="358">
        <f>'گام اول '!S363</f>
        <v>110</v>
      </c>
      <c r="T362" s="358">
        <f>'گام اول '!T363</f>
        <v>29.33</v>
      </c>
      <c r="U362" s="137">
        <f>'گام اول '!U363</f>
        <v>0</v>
      </c>
      <c r="V362" s="120">
        <f>'گام اول '!W363</f>
        <v>0</v>
      </c>
      <c r="W362" s="121">
        <f>'گام اول '!X363</f>
        <v>0</v>
      </c>
      <c r="X362" s="366">
        <f>'گام اول '!Y363</f>
        <v>0</v>
      </c>
      <c r="Y362" s="366">
        <f>'گام اول '!Z363</f>
        <v>0</v>
      </c>
      <c r="Z362" s="138">
        <f>'گام اول '!AA363</f>
        <v>885165</v>
      </c>
      <c r="AA362" s="138">
        <f>'گام اول '!AB363</f>
        <v>0</v>
      </c>
      <c r="AB362" s="138">
        <f>'گام اول '!AC363</f>
        <v>885165</v>
      </c>
      <c r="AC362" s="138">
        <f>'گام اول '!AD363</f>
        <v>4500000</v>
      </c>
      <c r="AD362" s="138">
        <f>'گام اول '!AE363</f>
        <v>6000000</v>
      </c>
      <c r="AE362" s="139">
        <f>'گام اول '!AF363</f>
        <v>168986.04545454544</v>
      </c>
      <c r="AF362" s="122">
        <f>'گام اول '!AG363</f>
        <v>26554950</v>
      </c>
      <c r="AG362" s="123">
        <f>'گام اول '!AH363</f>
        <v>0</v>
      </c>
      <c r="AH362" s="123">
        <f>'گام اول '!AI363</f>
        <v>20278325.454545453</v>
      </c>
      <c r="AI362" s="123">
        <f>'گام اول '!AJ363</f>
        <v>0</v>
      </c>
      <c r="AJ362" s="123">
        <f>'گام اول '!AK363</f>
        <v>4500000</v>
      </c>
      <c r="AK362" s="123">
        <f>'گام اول '!AL363</f>
        <v>6000000</v>
      </c>
      <c r="AL362" s="123">
        <f>'گام اول '!AM363</f>
        <v>4647116.25</v>
      </c>
      <c r="AM362" s="123">
        <f>'گام اول '!AN363</f>
        <v>4956360.7131818179</v>
      </c>
      <c r="AN362" s="123">
        <f>'گام اول '!AO363</f>
        <v>0</v>
      </c>
      <c r="AO362" s="123">
        <f>'گام اول '!AP363</f>
        <v>3400000</v>
      </c>
      <c r="AP362" s="123">
        <f>'گام اول '!AQ363</f>
        <v>0</v>
      </c>
      <c r="AQ362" s="123">
        <f>'گام اول '!AR363</f>
        <v>0</v>
      </c>
      <c r="AR362" s="123">
        <f>'گام اول '!AS363</f>
        <v>0</v>
      </c>
      <c r="AS362" s="375">
        <f>'گام اول '!AT363</f>
        <v>0</v>
      </c>
      <c r="AT362" s="368">
        <f t="shared" si="243"/>
        <v>70336752.417727262</v>
      </c>
      <c r="AU362" s="173">
        <f>'گام اول '!AV363</f>
        <v>51513179.748486355</v>
      </c>
      <c r="AV362" s="141">
        <f>'گام اول '!AW363</f>
        <v>70336752.417727262</v>
      </c>
      <c r="AW362" s="142">
        <f t="shared" si="244"/>
        <v>4923572.6692409087</v>
      </c>
      <c r="AX362" s="75">
        <f t="shared" si="245"/>
        <v>1151317.9748486355</v>
      </c>
      <c r="AY362" s="142">
        <f>'گام اول '!AZ363</f>
        <v>0</v>
      </c>
      <c r="AZ362" s="142">
        <f>'گام اول '!BA363</f>
        <v>0</v>
      </c>
      <c r="BA362" s="142">
        <f>'گام اول '!BB363</f>
        <v>0</v>
      </c>
      <c r="BB362" s="142">
        <f>'گام اول '!BC363</f>
        <v>0</v>
      </c>
      <c r="BC362" s="142">
        <f>'گام اول '!BD363</f>
        <v>0</v>
      </c>
      <c r="BD362" s="142">
        <f>'گام اول '!BE363</f>
        <v>0</v>
      </c>
      <c r="BE362" s="142">
        <f>'گام اول '!BF363</f>
        <v>0</v>
      </c>
      <c r="BF362" s="143">
        <f t="shared" si="246"/>
        <v>6074890.6440895442</v>
      </c>
      <c r="BG362" s="140">
        <f t="shared" si="247"/>
        <v>64261861</v>
      </c>
      <c r="BH362" s="144">
        <f t="shared" si="248"/>
        <v>70336752.417727262</v>
      </c>
      <c r="BI362" s="127">
        <f t="shared" si="241"/>
        <v>4425825</v>
      </c>
      <c r="BJ362" s="145">
        <f t="shared" si="249"/>
        <v>2212912.5</v>
      </c>
      <c r="BK362" s="145">
        <f t="shared" si="250"/>
        <v>663873.75</v>
      </c>
      <c r="BL362" s="146">
        <f t="shared" si="251"/>
        <v>1120000</v>
      </c>
      <c r="BM362" s="379">
        <v>0</v>
      </c>
      <c r="BN362" s="147">
        <f t="shared" si="252"/>
        <v>78759363.667727262</v>
      </c>
      <c r="BO362" s="148">
        <f t="shared" si="253"/>
        <v>70336752.417727262</v>
      </c>
      <c r="BP362" s="149">
        <f t="shared" si="254"/>
        <v>16177453.056077272</v>
      </c>
      <c r="BQ362" s="150">
        <f t="shared" si="255"/>
        <v>94936816.723804533</v>
      </c>
      <c r="BR362" s="151">
        <f t="shared" si="256"/>
        <v>100800</v>
      </c>
      <c r="BS362" s="147">
        <f t="shared" si="257"/>
        <v>95037616.723804533</v>
      </c>
      <c r="BT362" s="135">
        <v>0</v>
      </c>
      <c r="BU362" s="148">
        <f t="shared" si="258"/>
        <v>7875936.3667727262</v>
      </c>
      <c r="BV362" s="152">
        <f t="shared" si="259"/>
        <v>3937968.1833863631</v>
      </c>
      <c r="BW362" s="133">
        <f t="shared" si="260"/>
        <v>83223712.173645437</v>
      </c>
      <c r="BX362" s="147">
        <f t="shared" si="261"/>
        <v>7302611.25</v>
      </c>
      <c r="BY362" s="134">
        <f t="shared" si="262"/>
        <v>75921100.923645437</v>
      </c>
      <c r="CD362" s="388">
        <f>'گام اول '!AU363</f>
        <v>70336752.417727262</v>
      </c>
      <c r="CE362" s="389">
        <f>'گام اول '!AV363</f>
        <v>51513179.748486355</v>
      </c>
      <c r="CF362" s="389">
        <f>'گام اول '!AW363</f>
        <v>70336752.417727262</v>
      </c>
      <c r="CG362" s="389">
        <f>'گام اول '!AX363</f>
        <v>4923572.6692409087</v>
      </c>
      <c r="CH362" s="389">
        <f>'گام اول '!AY363</f>
        <v>1151317.9748486355</v>
      </c>
      <c r="CI362" s="389">
        <f>'گام اول '!AZ363</f>
        <v>0</v>
      </c>
      <c r="CJ362" s="389">
        <f>'گام اول '!BA363</f>
        <v>0</v>
      </c>
      <c r="CK362" s="389">
        <f>'گام اول '!BB363</f>
        <v>0</v>
      </c>
      <c r="CL362" s="389">
        <f>'گام اول '!BC363</f>
        <v>0</v>
      </c>
      <c r="CM362" s="389">
        <f>'گام اول '!BD363</f>
        <v>0</v>
      </c>
      <c r="CN362" s="389">
        <f>'گام اول '!BE363</f>
        <v>0</v>
      </c>
      <c r="CO362" s="389">
        <f>'گام اول '!BF363</f>
        <v>0</v>
      </c>
      <c r="CP362" s="389">
        <f>'گام اول '!BG363</f>
        <v>6074890.6440895442</v>
      </c>
      <c r="CQ362" s="389">
        <f>'گام اول '!BH363</f>
        <v>64261861</v>
      </c>
      <c r="CR362" s="389">
        <f t="shared" si="263"/>
        <v>70336752.417727262</v>
      </c>
      <c r="CS362" s="55">
        <f t="shared" si="264"/>
        <v>4425825</v>
      </c>
      <c r="CT362" s="388">
        <f t="shared" si="265"/>
        <v>2212912.5</v>
      </c>
      <c r="CU362" s="389">
        <f t="shared" si="266"/>
        <v>663873.75</v>
      </c>
      <c r="CV362" s="389">
        <f t="shared" si="267"/>
        <v>1120000</v>
      </c>
      <c r="CW362" s="55">
        <v>0</v>
      </c>
      <c r="CX362" s="389">
        <f t="shared" si="268"/>
        <v>78759363.667727262</v>
      </c>
      <c r="CY362" s="389">
        <f t="shared" si="269"/>
        <v>70336752.417727262</v>
      </c>
      <c r="CZ362" s="389">
        <f t="shared" si="270"/>
        <v>16177453.056077272</v>
      </c>
      <c r="DA362" s="389">
        <f t="shared" si="271"/>
        <v>94936816.723804533</v>
      </c>
      <c r="DB362" s="389">
        <f t="shared" si="272"/>
        <v>100800</v>
      </c>
      <c r="DC362" s="389">
        <f t="shared" si="273"/>
        <v>95037616.723804533</v>
      </c>
      <c r="DD362" s="394">
        <v>0</v>
      </c>
      <c r="DE362" s="389">
        <f t="shared" si="274"/>
        <v>7875936.3667727262</v>
      </c>
      <c r="DF362" s="389">
        <f t="shared" si="275"/>
        <v>3937968.1833863631</v>
      </c>
      <c r="DG362" s="389">
        <f t="shared" si="276"/>
        <v>83223712.173645437</v>
      </c>
      <c r="DH362" s="389">
        <f t="shared" si="277"/>
        <v>7302611.25</v>
      </c>
      <c r="DI362" s="389">
        <f t="shared" si="278"/>
        <v>75921100.923645437</v>
      </c>
      <c r="DJ362" s="389">
        <f t="shared" si="279"/>
        <v>0</v>
      </c>
      <c r="DL362" s="396">
        <f t="shared" si="280"/>
        <v>6638737.5</v>
      </c>
      <c r="DM362" s="396">
        <f t="shared" si="281"/>
        <v>-2212912.5</v>
      </c>
    </row>
    <row r="363" spans="1:117" s="55" customFormat="1" ht="21" x14ac:dyDescent="0.2">
      <c r="A363" s="191">
        <f t="shared" si="242"/>
        <v>2655495</v>
      </c>
      <c r="B363" s="136">
        <f>'گام اول '!B364</f>
        <v>358</v>
      </c>
      <c r="C363" s="136">
        <f>'گام اول '!C364</f>
        <v>122</v>
      </c>
      <c r="D363" s="136">
        <f>'گام اول '!D364</f>
        <v>13281</v>
      </c>
      <c r="E363" s="136" t="str">
        <f>'گام اول '!E364</f>
        <v>علی</v>
      </c>
      <c r="F363" s="136" t="str">
        <f>'گام اول '!F364</f>
        <v>حقانه فر</v>
      </c>
      <c r="G363" s="136" t="str">
        <f>'گام اول '!G364</f>
        <v>نگهبان</v>
      </c>
      <c r="H363" s="136" t="str">
        <f>'گام اول '!H364</f>
        <v>تهران</v>
      </c>
      <c r="I363" s="136" t="str">
        <f>'گام اول '!I364</f>
        <v>410-700-3819087-1</v>
      </c>
      <c r="J363" s="136" t="str">
        <f>'گام اول '!J364</f>
        <v>0071151151</v>
      </c>
      <c r="K363" s="136" t="str">
        <f>'گام اول '!K364</f>
        <v>0021111945</v>
      </c>
      <c r="L363" s="136" t="str">
        <f>'گام اول '!L364</f>
        <v>تهران</v>
      </c>
      <c r="M363" s="136" t="str">
        <f>'گام اول '!M364</f>
        <v>نگهبان</v>
      </c>
      <c r="N363" s="120" t="str">
        <f>'گام اول '!N364</f>
        <v>*</v>
      </c>
      <c r="O363" s="119">
        <f>'گام اول '!O364</f>
        <v>0</v>
      </c>
      <c r="P363" s="121">
        <f>'گام اول '!P364</f>
        <v>0</v>
      </c>
      <c r="Q363" s="358">
        <f>'گام اول '!Q364</f>
        <v>30</v>
      </c>
      <c r="R363" s="358">
        <f>'گام اول '!R364</f>
        <v>120</v>
      </c>
      <c r="S363" s="358">
        <f>'گام اول '!S364</f>
        <v>110</v>
      </c>
      <c r="T363" s="358">
        <f>'گام اول '!T364</f>
        <v>29.33</v>
      </c>
      <c r="U363" s="137">
        <f>'گام اول '!U364</f>
        <v>0</v>
      </c>
      <c r="V363" s="120">
        <f>'گام اول '!W364</f>
        <v>0</v>
      </c>
      <c r="W363" s="121">
        <f>'گام اول '!X364</f>
        <v>0</v>
      </c>
      <c r="X363" s="366">
        <f>'گام اول '!Y364</f>
        <v>2</v>
      </c>
      <c r="Y363" s="366">
        <f>'گام اول '!Z364</f>
        <v>2</v>
      </c>
      <c r="Z363" s="138">
        <f>'گام اول '!AA364</f>
        <v>885165</v>
      </c>
      <c r="AA363" s="138">
        <f>'گام اول '!AB364</f>
        <v>0</v>
      </c>
      <c r="AB363" s="138">
        <f>'گام اول '!AC364</f>
        <v>885165</v>
      </c>
      <c r="AC363" s="138">
        <f>'گام اول '!AD364</f>
        <v>4500000</v>
      </c>
      <c r="AD363" s="138">
        <f>'گام اول '!AE364</f>
        <v>6000000</v>
      </c>
      <c r="AE363" s="139">
        <f>'گام اول '!AF364</f>
        <v>168986.04545454544</v>
      </c>
      <c r="AF363" s="122">
        <f>'گام اول '!AG364</f>
        <v>26554950</v>
      </c>
      <c r="AG363" s="123">
        <f>'گام اول '!AH364</f>
        <v>0</v>
      </c>
      <c r="AH363" s="123">
        <f>'گام اول '!AI364</f>
        <v>20278325.454545453</v>
      </c>
      <c r="AI363" s="123">
        <f>'گام اول '!AJ364</f>
        <v>5310990</v>
      </c>
      <c r="AJ363" s="123">
        <f>'گام اول '!AK364</f>
        <v>4500000</v>
      </c>
      <c r="AK363" s="123">
        <f>'گام اول '!AL364</f>
        <v>6000000</v>
      </c>
      <c r="AL363" s="123">
        <f>'گام اول '!AM364</f>
        <v>4647116.25</v>
      </c>
      <c r="AM363" s="123">
        <f>'گام اول '!AN364</f>
        <v>4956360.7131818179</v>
      </c>
      <c r="AN363" s="123">
        <f>'گام اول '!AO364</f>
        <v>0</v>
      </c>
      <c r="AO363" s="123">
        <f>'گام اول '!AP364</f>
        <v>3000000</v>
      </c>
      <c r="AP363" s="123">
        <f>'گام اول '!AQ364</f>
        <v>0</v>
      </c>
      <c r="AQ363" s="123">
        <f>'گام اول '!AR364</f>
        <v>0</v>
      </c>
      <c r="AR363" s="123">
        <f>'گام اول '!AS364</f>
        <v>0</v>
      </c>
      <c r="AS363" s="375">
        <f>'گام اول '!AT364</f>
        <v>0</v>
      </c>
      <c r="AT363" s="368">
        <f t="shared" si="243"/>
        <v>75247742.417727277</v>
      </c>
      <c r="AU363" s="173">
        <f>'گام اول '!AV364</f>
        <v>51541179.74848637</v>
      </c>
      <c r="AV363" s="141">
        <f>'گام اول '!AW364</f>
        <v>69936752.417727262</v>
      </c>
      <c r="AW363" s="142">
        <f t="shared" si="244"/>
        <v>4895572.6692409087</v>
      </c>
      <c r="AX363" s="75">
        <f t="shared" si="245"/>
        <v>1154117.9748486371</v>
      </c>
      <c r="AY363" s="142">
        <f>'گام اول '!AZ364</f>
        <v>0</v>
      </c>
      <c r="AZ363" s="142">
        <f>'گام اول '!BA364</f>
        <v>0</v>
      </c>
      <c r="BA363" s="142">
        <f>'گام اول '!BB364</f>
        <v>0</v>
      </c>
      <c r="BB363" s="142">
        <f>'گام اول '!BC364</f>
        <v>0</v>
      </c>
      <c r="BC363" s="142">
        <f>'گام اول '!BD364</f>
        <v>0</v>
      </c>
      <c r="BD363" s="142">
        <f>'گام اول '!BE364</f>
        <v>0</v>
      </c>
      <c r="BE363" s="142">
        <f>'گام اول '!BF364</f>
        <v>0</v>
      </c>
      <c r="BF363" s="143">
        <f t="shared" si="246"/>
        <v>6049690.6440895461</v>
      </c>
      <c r="BG363" s="140">
        <f t="shared" si="247"/>
        <v>69198051</v>
      </c>
      <c r="BH363" s="144">
        <f t="shared" si="248"/>
        <v>75247742.417727277</v>
      </c>
      <c r="BI363" s="127">
        <f t="shared" si="241"/>
        <v>4425825</v>
      </c>
      <c r="BJ363" s="145">
        <f t="shared" si="249"/>
        <v>2212912.5</v>
      </c>
      <c r="BK363" s="145">
        <f t="shared" si="250"/>
        <v>663873.75</v>
      </c>
      <c r="BL363" s="146">
        <f t="shared" si="251"/>
        <v>1120000</v>
      </c>
      <c r="BM363" s="379">
        <v>0</v>
      </c>
      <c r="BN363" s="147">
        <f t="shared" si="252"/>
        <v>83670353.667727277</v>
      </c>
      <c r="BO363" s="148">
        <f t="shared" si="253"/>
        <v>69936752.417727262</v>
      </c>
      <c r="BP363" s="149">
        <f t="shared" si="254"/>
        <v>16085453.056077272</v>
      </c>
      <c r="BQ363" s="150">
        <f t="shared" si="255"/>
        <v>99755806.723804548</v>
      </c>
      <c r="BR363" s="151">
        <f t="shared" si="256"/>
        <v>100800</v>
      </c>
      <c r="BS363" s="147">
        <f t="shared" si="257"/>
        <v>99856606.723804548</v>
      </c>
      <c r="BT363" s="135">
        <v>0</v>
      </c>
      <c r="BU363" s="148">
        <f t="shared" si="258"/>
        <v>8367035.366772728</v>
      </c>
      <c r="BV363" s="152">
        <f t="shared" si="259"/>
        <v>4183517.683386364</v>
      </c>
      <c r="BW363" s="133">
        <f t="shared" si="260"/>
        <v>87306053.673645452</v>
      </c>
      <c r="BX363" s="147">
        <f t="shared" si="261"/>
        <v>7302611.25</v>
      </c>
      <c r="BY363" s="134">
        <f t="shared" si="262"/>
        <v>80003442.423645452</v>
      </c>
      <c r="CD363" s="388">
        <f>'گام اول '!AU364</f>
        <v>75247742.417727277</v>
      </c>
      <c r="CE363" s="389">
        <f>'گام اول '!AV364</f>
        <v>51541179.74848637</v>
      </c>
      <c r="CF363" s="389">
        <f>'گام اول '!AW364</f>
        <v>69936752.417727262</v>
      </c>
      <c r="CG363" s="389">
        <f>'گام اول '!AX364</f>
        <v>4895572.6692409087</v>
      </c>
      <c r="CH363" s="389">
        <f>'گام اول '!AY364</f>
        <v>1154117.9748486371</v>
      </c>
      <c r="CI363" s="389">
        <f>'گام اول '!AZ364</f>
        <v>0</v>
      </c>
      <c r="CJ363" s="389">
        <f>'گام اول '!BA364</f>
        <v>0</v>
      </c>
      <c r="CK363" s="389">
        <f>'گام اول '!BB364</f>
        <v>0</v>
      </c>
      <c r="CL363" s="389">
        <f>'گام اول '!BC364</f>
        <v>0</v>
      </c>
      <c r="CM363" s="389">
        <f>'گام اول '!BD364</f>
        <v>0</v>
      </c>
      <c r="CN363" s="389">
        <f>'گام اول '!BE364</f>
        <v>0</v>
      </c>
      <c r="CO363" s="389">
        <f>'گام اول '!BF364</f>
        <v>0</v>
      </c>
      <c r="CP363" s="389">
        <f>'گام اول '!BG364</f>
        <v>6049690.6440895461</v>
      </c>
      <c r="CQ363" s="389">
        <f>'گام اول '!BH364</f>
        <v>69198051</v>
      </c>
      <c r="CR363" s="389">
        <f t="shared" si="263"/>
        <v>75247742.417727277</v>
      </c>
      <c r="CS363" s="55">
        <f t="shared" si="264"/>
        <v>4425825</v>
      </c>
      <c r="CT363" s="388">
        <f t="shared" si="265"/>
        <v>2212912.5</v>
      </c>
      <c r="CU363" s="389">
        <f t="shared" si="266"/>
        <v>663873.75</v>
      </c>
      <c r="CV363" s="389">
        <f t="shared" si="267"/>
        <v>1120000</v>
      </c>
      <c r="CW363" s="55">
        <v>0</v>
      </c>
      <c r="CX363" s="389">
        <f t="shared" si="268"/>
        <v>83670353.667727277</v>
      </c>
      <c r="CY363" s="389">
        <f t="shared" si="269"/>
        <v>69936752.417727262</v>
      </c>
      <c r="CZ363" s="389">
        <f t="shared" si="270"/>
        <v>16085453.056077272</v>
      </c>
      <c r="DA363" s="389">
        <f t="shared" si="271"/>
        <v>99755806.723804548</v>
      </c>
      <c r="DB363" s="389">
        <f t="shared" si="272"/>
        <v>100800</v>
      </c>
      <c r="DC363" s="389">
        <f t="shared" si="273"/>
        <v>99856606.723804548</v>
      </c>
      <c r="DD363" s="394">
        <v>0</v>
      </c>
      <c r="DE363" s="389">
        <f t="shared" si="274"/>
        <v>8367035.366772728</v>
      </c>
      <c r="DF363" s="389">
        <f t="shared" si="275"/>
        <v>4183517.683386364</v>
      </c>
      <c r="DG363" s="389">
        <f t="shared" si="276"/>
        <v>87306053.673645452</v>
      </c>
      <c r="DH363" s="389">
        <f t="shared" si="277"/>
        <v>7302611.25</v>
      </c>
      <c r="DI363" s="389">
        <f t="shared" si="278"/>
        <v>80003442.423645452</v>
      </c>
      <c r="DJ363" s="389">
        <f t="shared" si="279"/>
        <v>0</v>
      </c>
      <c r="DL363" s="396">
        <f t="shared" si="280"/>
        <v>6638737.5</v>
      </c>
      <c r="DM363" s="396">
        <f t="shared" si="281"/>
        <v>-2212912.5</v>
      </c>
    </row>
    <row r="364" spans="1:117" s="55" customFormat="1" ht="21" x14ac:dyDescent="0.2">
      <c r="A364" s="191">
        <f t="shared" si="242"/>
        <v>2655495</v>
      </c>
      <c r="B364" s="136">
        <f>'گام اول '!B365</f>
        <v>359</v>
      </c>
      <c r="C364" s="136">
        <f>'گام اول '!C365</f>
        <v>123</v>
      </c>
      <c r="D364" s="136">
        <f>'گام اول '!D365</f>
        <v>13287</v>
      </c>
      <c r="E364" s="136" t="str">
        <f>'گام اول '!E365</f>
        <v>هادی</v>
      </c>
      <c r="F364" s="136" t="str">
        <f>'گام اول '!F365</f>
        <v>خدمتکار شهیدی</v>
      </c>
      <c r="G364" s="136" t="str">
        <f>'گام اول '!G365</f>
        <v>نگهبان</v>
      </c>
      <c r="H364" s="136" t="str">
        <f>'گام اول '!H365</f>
        <v>تهران</v>
      </c>
      <c r="I364" s="136" t="str">
        <f>'گام اول '!I365</f>
        <v>438-813-4156149-1</v>
      </c>
      <c r="J364" s="136" t="str">
        <f>'گام اول '!J365</f>
        <v>0062919296</v>
      </c>
      <c r="K364" s="136" t="str">
        <f>'گام اول '!K365</f>
        <v>0015090316</v>
      </c>
      <c r="L364" s="136" t="str">
        <f>'گام اول '!L365</f>
        <v>تهران</v>
      </c>
      <c r="M364" s="136" t="str">
        <f>'گام اول '!M365</f>
        <v>نگهبان</v>
      </c>
      <c r="N364" s="120" t="str">
        <f>'گام اول '!N365</f>
        <v>*</v>
      </c>
      <c r="O364" s="119">
        <f>'گام اول '!O365</f>
        <v>0</v>
      </c>
      <c r="P364" s="121">
        <f>'گام اول '!P365</f>
        <v>0</v>
      </c>
      <c r="Q364" s="358">
        <f>'گام اول '!Q365</f>
        <v>30</v>
      </c>
      <c r="R364" s="358">
        <f>'گام اول '!R365</f>
        <v>120</v>
      </c>
      <c r="S364" s="358">
        <f>'گام اول '!S365</f>
        <v>110</v>
      </c>
      <c r="T364" s="358">
        <f>'گام اول '!T365</f>
        <v>29.33</v>
      </c>
      <c r="U364" s="137">
        <f>'گام اول '!U365</f>
        <v>0</v>
      </c>
      <c r="V364" s="120">
        <f>'گام اول '!W365</f>
        <v>0</v>
      </c>
      <c r="W364" s="121">
        <f>'گام اول '!X365</f>
        <v>0</v>
      </c>
      <c r="X364" s="366">
        <f>'گام اول '!Y365</f>
        <v>1</v>
      </c>
      <c r="Y364" s="366">
        <f>'گام اول '!Z365</f>
        <v>1</v>
      </c>
      <c r="Z364" s="138">
        <f>'گام اول '!AA365</f>
        <v>885165</v>
      </c>
      <c r="AA364" s="138">
        <f>'گام اول '!AB365</f>
        <v>0</v>
      </c>
      <c r="AB364" s="138">
        <f>'گام اول '!AC365</f>
        <v>885165</v>
      </c>
      <c r="AC364" s="138">
        <f>'گام اول '!AD365</f>
        <v>4500000</v>
      </c>
      <c r="AD364" s="138">
        <f>'گام اول '!AE365</f>
        <v>6000000</v>
      </c>
      <c r="AE364" s="139">
        <f>'گام اول '!AF365</f>
        <v>168986.04545454544</v>
      </c>
      <c r="AF364" s="122">
        <f>'گام اول '!AG365</f>
        <v>26554950</v>
      </c>
      <c r="AG364" s="123">
        <f>'گام اول '!AH365</f>
        <v>0</v>
      </c>
      <c r="AH364" s="123">
        <f>'گام اول '!AI365</f>
        <v>20278325.454545453</v>
      </c>
      <c r="AI364" s="123">
        <f>'گام اول '!AJ365</f>
        <v>2655495</v>
      </c>
      <c r="AJ364" s="123">
        <f>'گام اول '!AK365</f>
        <v>4500000</v>
      </c>
      <c r="AK364" s="123">
        <f>'گام اول '!AL365</f>
        <v>6000000</v>
      </c>
      <c r="AL364" s="123">
        <f>'گام اول '!AM365</f>
        <v>4647116.25</v>
      </c>
      <c r="AM364" s="123">
        <f>'گام اول '!AN365</f>
        <v>4956360.7131818179</v>
      </c>
      <c r="AN364" s="123">
        <f>'گام اول '!AO365</f>
        <v>0</v>
      </c>
      <c r="AO364" s="123">
        <f>'گام اول '!AP365</f>
        <v>3000000</v>
      </c>
      <c r="AP364" s="123">
        <f>'گام اول '!AQ365</f>
        <v>0</v>
      </c>
      <c r="AQ364" s="123">
        <f>'گام اول '!AR365</f>
        <v>0</v>
      </c>
      <c r="AR364" s="123">
        <f>'گام اول '!AS365</f>
        <v>0</v>
      </c>
      <c r="AS364" s="375">
        <f>'گام اول '!AT365</f>
        <v>0</v>
      </c>
      <c r="AT364" s="368">
        <f t="shared" si="243"/>
        <v>72592247.417727277</v>
      </c>
      <c r="AU364" s="173">
        <f>'گام اول '!AV365</f>
        <v>51541179.74848637</v>
      </c>
      <c r="AV364" s="141">
        <f>'گام اول '!AW365</f>
        <v>69936752.417727262</v>
      </c>
      <c r="AW364" s="142">
        <f t="shared" si="244"/>
        <v>4895572.6692409087</v>
      </c>
      <c r="AX364" s="75">
        <f t="shared" si="245"/>
        <v>1154117.9748486371</v>
      </c>
      <c r="AY364" s="142">
        <f>'گام اول '!AZ365</f>
        <v>0</v>
      </c>
      <c r="AZ364" s="142">
        <f>'گام اول '!BA365</f>
        <v>0</v>
      </c>
      <c r="BA364" s="142">
        <f>'گام اول '!BB365</f>
        <v>0</v>
      </c>
      <c r="BB364" s="142">
        <f>'گام اول '!BC365</f>
        <v>0</v>
      </c>
      <c r="BC364" s="142">
        <f>'گام اول '!BD365</f>
        <v>0</v>
      </c>
      <c r="BD364" s="142">
        <f>'گام اول '!BE365</f>
        <v>0</v>
      </c>
      <c r="BE364" s="142">
        <f>'گام اول '!BF365</f>
        <v>0</v>
      </c>
      <c r="BF364" s="143">
        <f t="shared" si="246"/>
        <v>6049690.6440895461</v>
      </c>
      <c r="BG364" s="140">
        <f t="shared" si="247"/>
        <v>66542556</v>
      </c>
      <c r="BH364" s="144">
        <f t="shared" si="248"/>
        <v>72592247.417727277</v>
      </c>
      <c r="BI364" s="127">
        <f t="shared" si="241"/>
        <v>4425825</v>
      </c>
      <c r="BJ364" s="145">
        <f t="shared" si="249"/>
        <v>2212912.5</v>
      </c>
      <c r="BK364" s="145">
        <f t="shared" si="250"/>
        <v>663873.75</v>
      </c>
      <c r="BL364" s="146">
        <f t="shared" si="251"/>
        <v>1120000</v>
      </c>
      <c r="BM364" s="379">
        <v>0</v>
      </c>
      <c r="BN364" s="147">
        <f t="shared" si="252"/>
        <v>81014858.667727277</v>
      </c>
      <c r="BO364" s="148">
        <f t="shared" si="253"/>
        <v>69936752.417727262</v>
      </c>
      <c r="BP364" s="149">
        <f t="shared" si="254"/>
        <v>16085453.056077272</v>
      </c>
      <c r="BQ364" s="150">
        <f t="shared" si="255"/>
        <v>97100311.723804548</v>
      </c>
      <c r="BR364" s="151">
        <f t="shared" si="256"/>
        <v>100800</v>
      </c>
      <c r="BS364" s="147">
        <f t="shared" si="257"/>
        <v>97201111.723804548</v>
      </c>
      <c r="BT364" s="135">
        <v>0</v>
      </c>
      <c r="BU364" s="148">
        <f t="shared" si="258"/>
        <v>8101485.866772728</v>
      </c>
      <c r="BV364" s="152">
        <f t="shared" si="259"/>
        <v>4050742.933386364</v>
      </c>
      <c r="BW364" s="133">
        <f t="shared" si="260"/>
        <v>85048882.923645452</v>
      </c>
      <c r="BX364" s="147">
        <f t="shared" si="261"/>
        <v>7302611.25</v>
      </c>
      <c r="BY364" s="134">
        <f t="shared" si="262"/>
        <v>77746271.673645452</v>
      </c>
      <c r="CD364" s="388">
        <f>'گام اول '!AU365</f>
        <v>72592247.417727277</v>
      </c>
      <c r="CE364" s="389">
        <f>'گام اول '!AV365</f>
        <v>51541179.74848637</v>
      </c>
      <c r="CF364" s="389">
        <f>'گام اول '!AW365</f>
        <v>69936752.417727262</v>
      </c>
      <c r="CG364" s="389">
        <f>'گام اول '!AX365</f>
        <v>4895572.6692409087</v>
      </c>
      <c r="CH364" s="389">
        <f>'گام اول '!AY365</f>
        <v>1154117.9748486371</v>
      </c>
      <c r="CI364" s="389">
        <f>'گام اول '!AZ365</f>
        <v>0</v>
      </c>
      <c r="CJ364" s="389">
        <f>'گام اول '!BA365</f>
        <v>0</v>
      </c>
      <c r="CK364" s="389">
        <f>'گام اول '!BB365</f>
        <v>0</v>
      </c>
      <c r="CL364" s="389">
        <f>'گام اول '!BC365</f>
        <v>0</v>
      </c>
      <c r="CM364" s="389">
        <f>'گام اول '!BD365</f>
        <v>0</v>
      </c>
      <c r="CN364" s="389">
        <f>'گام اول '!BE365</f>
        <v>0</v>
      </c>
      <c r="CO364" s="389">
        <f>'گام اول '!BF365</f>
        <v>0</v>
      </c>
      <c r="CP364" s="389">
        <f>'گام اول '!BG365</f>
        <v>6049690.6440895461</v>
      </c>
      <c r="CQ364" s="389">
        <f>'گام اول '!BH365</f>
        <v>66542556</v>
      </c>
      <c r="CR364" s="389">
        <f t="shared" si="263"/>
        <v>72592247.417727277</v>
      </c>
      <c r="CS364" s="55">
        <f t="shared" si="264"/>
        <v>4425825</v>
      </c>
      <c r="CT364" s="388">
        <f t="shared" si="265"/>
        <v>2212912.5</v>
      </c>
      <c r="CU364" s="389">
        <f t="shared" si="266"/>
        <v>663873.75</v>
      </c>
      <c r="CV364" s="389">
        <f t="shared" si="267"/>
        <v>1120000</v>
      </c>
      <c r="CW364" s="55">
        <v>0</v>
      </c>
      <c r="CX364" s="389">
        <f t="shared" si="268"/>
        <v>81014858.667727277</v>
      </c>
      <c r="CY364" s="389">
        <f t="shared" si="269"/>
        <v>69936752.417727262</v>
      </c>
      <c r="CZ364" s="389">
        <f t="shared" si="270"/>
        <v>16085453.056077272</v>
      </c>
      <c r="DA364" s="389">
        <f t="shared" si="271"/>
        <v>97100311.723804548</v>
      </c>
      <c r="DB364" s="389">
        <f t="shared" si="272"/>
        <v>100800</v>
      </c>
      <c r="DC364" s="389">
        <f t="shared" si="273"/>
        <v>97201111.723804548</v>
      </c>
      <c r="DD364" s="394">
        <v>0</v>
      </c>
      <c r="DE364" s="389">
        <f t="shared" si="274"/>
        <v>8101485.866772728</v>
      </c>
      <c r="DF364" s="389">
        <f t="shared" si="275"/>
        <v>4050742.933386364</v>
      </c>
      <c r="DG364" s="389">
        <f t="shared" si="276"/>
        <v>85048882.923645452</v>
      </c>
      <c r="DH364" s="389">
        <f t="shared" si="277"/>
        <v>7302611.25</v>
      </c>
      <c r="DI364" s="389">
        <f t="shared" si="278"/>
        <v>77746271.673645452</v>
      </c>
      <c r="DJ364" s="389">
        <f t="shared" si="279"/>
        <v>0</v>
      </c>
      <c r="DL364" s="396">
        <f t="shared" si="280"/>
        <v>6638737.5</v>
      </c>
      <c r="DM364" s="396">
        <f t="shared" si="281"/>
        <v>-2212912.5</v>
      </c>
    </row>
    <row r="365" spans="1:117" s="55" customFormat="1" ht="21" x14ac:dyDescent="0.2">
      <c r="A365" s="191">
        <f t="shared" si="242"/>
        <v>2655495</v>
      </c>
      <c r="B365" s="136">
        <f>'گام اول '!B366</f>
        <v>360</v>
      </c>
      <c r="C365" s="136">
        <f>'گام اول '!C366</f>
        <v>124</v>
      </c>
      <c r="D365" s="136">
        <f>'گام اول '!D366</f>
        <v>13306</v>
      </c>
      <c r="E365" s="136" t="str">
        <f>'گام اول '!E366</f>
        <v>میلاد</v>
      </c>
      <c r="F365" s="136" t="str">
        <f>'گام اول '!F366</f>
        <v>اشرفی پور</v>
      </c>
      <c r="G365" s="136" t="str">
        <f>'گام اول '!G366</f>
        <v>نگهبان</v>
      </c>
      <c r="H365" s="136" t="str">
        <f>'گام اول '!H366</f>
        <v>تهران</v>
      </c>
      <c r="I365" s="136" t="str">
        <f>'گام اول '!I366</f>
        <v>360-700-4154490-1</v>
      </c>
      <c r="J365" s="136" t="str">
        <f>'گام اول '!J366</f>
        <v>0020047258</v>
      </c>
      <c r="K365" s="136" t="str">
        <f>'گام اول '!K366</f>
        <v>0012867128</v>
      </c>
      <c r="L365" s="136" t="str">
        <f>'گام اول '!L366</f>
        <v>تهران</v>
      </c>
      <c r="M365" s="136" t="str">
        <f>'گام اول '!M366</f>
        <v>نگهبان</v>
      </c>
      <c r="N365" s="120" t="str">
        <f>'گام اول '!N366</f>
        <v>*</v>
      </c>
      <c r="O365" s="119">
        <f>'گام اول '!O366</f>
        <v>0</v>
      </c>
      <c r="P365" s="121">
        <f>'گام اول '!P366</f>
        <v>0</v>
      </c>
      <c r="Q365" s="358">
        <f>'گام اول '!Q366</f>
        <v>30</v>
      </c>
      <c r="R365" s="358">
        <f>'گام اول '!R366</f>
        <v>120</v>
      </c>
      <c r="S365" s="358">
        <f>'گام اول '!S366</f>
        <v>110</v>
      </c>
      <c r="T365" s="358">
        <f>'گام اول '!T366</f>
        <v>29.33</v>
      </c>
      <c r="U365" s="137">
        <f>'گام اول '!U366</f>
        <v>0</v>
      </c>
      <c r="V365" s="120">
        <f>'گام اول '!W366</f>
        <v>0</v>
      </c>
      <c r="W365" s="121">
        <f>'گام اول '!X366</f>
        <v>0</v>
      </c>
      <c r="X365" s="366">
        <f>'گام اول '!Y366</f>
        <v>0</v>
      </c>
      <c r="Y365" s="366">
        <f>'گام اول '!Z366</f>
        <v>0</v>
      </c>
      <c r="Z365" s="138">
        <f>'گام اول '!AA366</f>
        <v>885165</v>
      </c>
      <c r="AA365" s="138">
        <f>'گام اول '!AB366</f>
        <v>0</v>
      </c>
      <c r="AB365" s="138">
        <f>'گام اول '!AC366</f>
        <v>885165</v>
      </c>
      <c r="AC365" s="138">
        <f>'گام اول '!AD366</f>
        <v>4500000</v>
      </c>
      <c r="AD365" s="138">
        <f>'گام اول '!AE366</f>
        <v>6000000</v>
      </c>
      <c r="AE365" s="139">
        <f>'گام اول '!AF366</f>
        <v>168986.04545454544</v>
      </c>
      <c r="AF365" s="122">
        <f>'گام اول '!AG366</f>
        <v>26554950</v>
      </c>
      <c r="AG365" s="123">
        <f>'گام اول '!AH366</f>
        <v>0</v>
      </c>
      <c r="AH365" s="123">
        <f>'گام اول '!AI366</f>
        <v>20278325.454545453</v>
      </c>
      <c r="AI365" s="123">
        <f>'گام اول '!AJ366</f>
        <v>0</v>
      </c>
      <c r="AJ365" s="123">
        <f>'گام اول '!AK366</f>
        <v>4500000</v>
      </c>
      <c r="AK365" s="123">
        <f>'گام اول '!AL366</f>
        <v>6000000</v>
      </c>
      <c r="AL365" s="123">
        <f>'گام اول '!AM366</f>
        <v>4647116.25</v>
      </c>
      <c r="AM365" s="123">
        <f>'گام اول '!AN366</f>
        <v>4956360.7131818179</v>
      </c>
      <c r="AN365" s="123">
        <f>'گام اول '!AO366</f>
        <v>0</v>
      </c>
      <c r="AO365" s="123">
        <f>'گام اول '!AP366</f>
        <v>3000000</v>
      </c>
      <c r="AP365" s="123">
        <f>'گام اول '!AQ366</f>
        <v>0</v>
      </c>
      <c r="AQ365" s="123">
        <f>'گام اول '!AR366</f>
        <v>0</v>
      </c>
      <c r="AR365" s="123">
        <f>'گام اول '!AS366</f>
        <v>0</v>
      </c>
      <c r="AS365" s="375">
        <f>'گام اول '!AT366</f>
        <v>0</v>
      </c>
      <c r="AT365" s="368">
        <f t="shared" si="243"/>
        <v>69936752.417727262</v>
      </c>
      <c r="AU365" s="173">
        <f>'گام اول '!AV366</f>
        <v>51541179.748486355</v>
      </c>
      <c r="AV365" s="141">
        <f>'گام اول '!AW366</f>
        <v>69936752.417727262</v>
      </c>
      <c r="AW365" s="142">
        <f t="shared" si="244"/>
        <v>4895572.6692409087</v>
      </c>
      <c r="AX365" s="75">
        <f t="shared" si="245"/>
        <v>1154117.9748486355</v>
      </c>
      <c r="AY365" s="142">
        <f>'گام اول '!AZ366</f>
        <v>0</v>
      </c>
      <c r="AZ365" s="142">
        <f>'گام اول '!BA366</f>
        <v>0</v>
      </c>
      <c r="BA365" s="142">
        <f>'گام اول '!BB366</f>
        <v>0</v>
      </c>
      <c r="BB365" s="142">
        <f>'گام اول '!BC366</f>
        <v>0</v>
      </c>
      <c r="BC365" s="142">
        <f>'گام اول '!BD366</f>
        <v>0</v>
      </c>
      <c r="BD365" s="142">
        <f>'گام اول '!BE366</f>
        <v>0</v>
      </c>
      <c r="BE365" s="142">
        <f>'گام اول '!BF366</f>
        <v>0</v>
      </c>
      <c r="BF365" s="143">
        <f t="shared" si="246"/>
        <v>6049690.6440895442</v>
      </c>
      <c r="BG365" s="140">
        <f t="shared" si="247"/>
        <v>63887061</v>
      </c>
      <c r="BH365" s="144">
        <f t="shared" si="248"/>
        <v>69936752.417727262</v>
      </c>
      <c r="BI365" s="127">
        <f t="shared" si="241"/>
        <v>4425825</v>
      </c>
      <c r="BJ365" s="145">
        <f t="shared" si="249"/>
        <v>2212912.5</v>
      </c>
      <c r="BK365" s="145">
        <f t="shared" si="250"/>
        <v>663873.75</v>
      </c>
      <c r="BL365" s="146">
        <f t="shared" si="251"/>
        <v>1120000</v>
      </c>
      <c r="BM365" s="379">
        <v>0</v>
      </c>
      <c r="BN365" s="147">
        <f t="shared" si="252"/>
        <v>78359363.667727262</v>
      </c>
      <c r="BO365" s="148">
        <f t="shared" si="253"/>
        <v>69936752.417727262</v>
      </c>
      <c r="BP365" s="149">
        <f t="shared" si="254"/>
        <v>16085453.056077272</v>
      </c>
      <c r="BQ365" s="150">
        <f t="shared" si="255"/>
        <v>94444816.723804533</v>
      </c>
      <c r="BR365" s="151">
        <f t="shared" si="256"/>
        <v>100800</v>
      </c>
      <c r="BS365" s="147">
        <f t="shared" si="257"/>
        <v>94545616.723804533</v>
      </c>
      <c r="BT365" s="135">
        <v>0</v>
      </c>
      <c r="BU365" s="148">
        <f t="shared" si="258"/>
        <v>7835936.3667727262</v>
      </c>
      <c r="BV365" s="152">
        <f t="shared" si="259"/>
        <v>3917968.1833863631</v>
      </c>
      <c r="BW365" s="133">
        <f t="shared" si="260"/>
        <v>82791712.173645437</v>
      </c>
      <c r="BX365" s="147">
        <f t="shared" si="261"/>
        <v>7302611.25</v>
      </c>
      <c r="BY365" s="134">
        <f t="shared" si="262"/>
        <v>75489100.923645437</v>
      </c>
      <c r="CD365" s="388">
        <f>'گام اول '!AU366</f>
        <v>69936752.417727262</v>
      </c>
      <c r="CE365" s="389">
        <f>'گام اول '!AV366</f>
        <v>51541179.748486355</v>
      </c>
      <c r="CF365" s="389">
        <f>'گام اول '!AW366</f>
        <v>69936752.417727262</v>
      </c>
      <c r="CG365" s="389">
        <f>'گام اول '!AX366</f>
        <v>4895572.6692409087</v>
      </c>
      <c r="CH365" s="389">
        <f>'گام اول '!AY366</f>
        <v>1154117.9748486355</v>
      </c>
      <c r="CI365" s="389">
        <f>'گام اول '!AZ366</f>
        <v>0</v>
      </c>
      <c r="CJ365" s="389">
        <f>'گام اول '!BA366</f>
        <v>0</v>
      </c>
      <c r="CK365" s="389">
        <f>'گام اول '!BB366</f>
        <v>0</v>
      </c>
      <c r="CL365" s="389">
        <f>'گام اول '!BC366</f>
        <v>0</v>
      </c>
      <c r="CM365" s="389">
        <f>'گام اول '!BD366</f>
        <v>0</v>
      </c>
      <c r="CN365" s="389">
        <f>'گام اول '!BE366</f>
        <v>0</v>
      </c>
      <c r="CO365" s="389">
        <f>'گام اول '!BF366</f>
        <v>0</v>
      </c>
      <c r="CP365" s="389">
        <f>'گام اول '!BG366</f>
        <v>6049690.6440895442</v>
      </c>
      <c r="CQ365" s="389">
        <f>'گام اول '!BH366</f>
        <v>63887061</v>
      </c>
      <c r="CR365" s="389">
        <f t="shared" si="263"/>
        <v>69936752.417727262</v>
      </c>
      <c r="CS365" s="55">
        <f t="shared" si="264"/>
        <v>4425825</v>
      </c>
      <c r="CT365" s="388">
        <f t="shared" si="265"/>
        <v>2212912.5</v>
      </c>
      <c r="CU365" s="389">
        <f t="shared" si="266"/>
        <v>663873.75</v>
      </c>
      <c r="CV365" s="389">
        <f t="shared" si="267"/>
        <v>1120000</v>
      </c>
      <c r="CW365" s="55">
        <v>0</v>
      </c>
      <c r="CX365" s="389">
        <f t="shared" si="268"/>
        <v>78359363.667727262</v>
      </c>
      <c r="CY365" s="389">
        <f t="shared" si="269"/>
        <v>69936752.417727262</v>
      </c>
      <c r="CZ365" s="389">
        <f t="shared" si="270"/>
        <v>16085453.056077272</v>
      </c>
      <c r="DA365" s="389">
        <f t="shared" si="271"/>
        <v>94444816.723804533</v>
      </c>
      <c r="DB365" s="389">
        <f t="shared" si="272"/>
        <v>100800</v>
      </c>
      <c r="DC365" s="389">
        <f t="shared" si="273"/>
        <v>94545616.723804533</v>
      </c>
      <c r="DD365" s="394">
        <v>0</v>
      </c>
      <c r="DE365" s="389">
        <f t="shared" si="274"/>
        <v>7835936.3667727262</v>
      </c>
      <c r="DF365" s="389">
        <f t="shared" si="275"/>
        <v>3917968.1833863631</v>
      </c>
      <c r="DG365" s="389">
        <f t="shared" si="276"/>
        <v>82791712.173645437</v>
      </c>
      <c r="DH365" s="389">
        <f t="shared" si="277"/>
        <v>7302611.25</v>
      </c>
      <c r="DI365" s="389">
        <f t="shared" si="278"/>
        <v>75489100.923645437</v>
      </c>
      <c r="DJ365" s="389">
        <f t="shared" si="279"/>
        <v>0</v>
      </c>
      <c r="DL365" s="396">
        <f t="shared" si="280"/>
        <v>6638737.5</v>
      </c>
      <c r="DM365" s="396">
        <f t="shared" si="281"/>
        <v>-2212912.5</v>
      </c>
    </row>
    <row r="366" spans="1:117" s="55" customFormat="1" ht="21" x14ac:dyDescent="0.2">
      <c r="A366" s="191">
        <f t="shared" si="242"/>
        <v>2655495</v>
      </c>
      <c r="B366" s="136">
        <f>'گام اول '!B367</f>
        <v>361</v>
      </c>
      <c r="C366" s="136">
        <f>'گام اول '!C367</f>
        <v>125</v>
      </c>
      <c r="D366" s="136">
        <f>'گام اول '!D367</f>
        <v>13218</v>
      </c>
      <c r="E366" s="136" t="str">
        <f>'گام اول '!E367</f>
        <v>مصطفی</v>
      </c>
      <c r="F366" s="136" t="str">
        <f>'گام اول '!F367</f>
        <v>خداکرمی</v>
      </c>
      <c r="G366" s="136" t="str">
        <f>'گام اول '!G367</f>
        <v>نگهبان</v>
      </c>
      <c r="H366" s="136" t="str">
        <f>'گام اول '!H367</f>
        <v>تهران</v>
      </c>
      <c r="I366" s="136" t="str">
        <f>'گام اول '!I367</f>
        <v>372-700-4158025-1</v>
      </c>
      <c r="J366" s="136" t="str">
        <f>'گام اول '!J367</f>
        <v>0074992120</v>
      </c>
      <c r="K366" s="136" t="str">
        <f>'گام اول '!K367</f>
        <v>0016122941</v>
      </c>
      <c r="L366" s="136" t="str">
        <f>'گام اول '!L367</f>
        <v>تهران</v>
      </c>
      <c r="M366" s="136" t="str">
        <f>'گام اول '!M367</f>
        <v>نگهبان</v>
      </c>
      <c r="N366" s="120" t="str">
        <f>'گام اول '!N367</f>
        <v>*</v>
      </c>
      <c r="O366" s="119">
        <f>'گام اول '!O367</f>
        <v>0</v>
      </c>
      <c r="P366" s="121">
        <f>'گام اول '!P367</f>
        <v>0</v>
      </c>
      <c r="Q366" s="358">
        <f>'گام اول '!Q367</f>
        <v>30</v>
      </c>
      <c r="R366" s="358">
        <f>'گام اول '!R367</f>
        <v>120</v>
      </c>
      <c r="S366" s="358">
        <f>'گام اول '!S367</f>
        <v>110</v>
      </c>
      <c r="T366" s="358">
        <f>'گام اول '!T367</f>
        <v>29.33</v>
      </c>
      <c r="U366" s="137">
        <f>'گام اول '!U367</f>
        <v>0</v>
      </c>
      <c r="V366" s="120">
        <f>'گام اول '!W367</f>
        <v>0</v>
      </c>
      <c r="W366" s="121">
        <f>'گام اول '!X367</f>
        <v>0</v>
      </c>
      <c r="X366" s="366">
        <f>'گام اول '!Y367</f>
        <v>2</v>
      </c>
      <c r="Y366" s="366">
        <f>'گام اول '!Z367</f>
        <v>2</v>
      </c>
      <c r="Z366" s="138">
        <f>'گام اول '!AA367</f>
        <v>885165</v>
      </c>
      <c r="AA366" s="138">
        <f>'گام اول '!AB367</f>
        <v>0</v>
      </c>
      <c r="AB366" s="138">
        <f>'گام اول '!AC367</f>
        <v>885165</v>
      </c>
      <c r="AC366" s="138">
        <f>'گام اول '!AD367</f>
        <v>4500000</v>
      </c>
      <c r="AD366" s="138">
        <f>'گام اول '!AE367</f>
        <v>6000000</v>
      </c>
      <c r="AE366" s="139">
        <f>'گام اول '!AF367</f>
        <v>168986.04545454544</v>
      </c>
      <c r="AF366" s="122">
        <f>'گام اول '!AG367</f>
        <v>26554950</v>
      </c>
      <c r="AG366" s="123">
        <f>'گام اول '!AH367</f>
        <v>0</v>
      </c>
      <c r="AH366" s="123">
        <f>'گام اول '!AI367</f>
        <v>20278325.454545453</v>
      </c>
      <c r="AI366" s="123">
        <f>'گام اول '!AJ367</f>
        <v>5310990</v>
      </c>
      <c r="AJ366" s="123">
        <f>'گام اول '!AK367</f>
        <v>4500000</v>
      </c>
      <c r="AK366" s="123">
        <f>'گام اول '!AL367</f>
        <v>6000000</v>
      </c>
      <c r="AL366" s="123">
        <f>'گام اول '!AM367</f>
        <v>4647116.25</v>
      </c>
      <c r="AM366" s="123">
        <f>'گام اول '!AN367</f>
        <v>4956360.7131818179</v>
      </c>
      <c r="AN366" s="123">
        <f>'گام اول '!AO367</f>
        <v>0</v>
      </c>
      <c r="AO366" s="123">
        <f>'گام اول '!AP367</f>
        <v>3000000</v>
      </c>
      <c r="AP366" s="123">
        <f>'گام اول '!AQ367</f>
        <v>0</v>
      </c>
      <c r="AQ366" s="123">
        <f>'گام اول '!AR367</f>
        <v>0</v>
      </c>
      <c r="AR366" s="123">
        <f>'گام اول '!AS367</f>
        <v>0</v>
      </c>
      <c r="AS366" s="375">
        <f>'گام اول '!AT367</f>
        <v>0</v>
      </c>
      <c r="AT366" s="368">
        <f t="shared" si="243"/>
        <v>75247742.417727277</v>
      </c>
      <c r="AU366" s="173">
        <f>'گام اول '!AV367</f>
        <v>51541179.74848637</v>
      </c>
      <c r="AV366" s="141">
        <f>'گام اول '!AW367</f>
        <v>69936752.417727262</v>
      </c>
      <c r="AW366" s="142">
        <f t="shared" si="244"/>
        <v>4895572.6692409087</v>
      </c>
      <c r="AX366" s="75">
        <f t="shared" si="245"/>
        <v>1154117.9748486371</v>
      </c>
      <c r="AY366" s="142">
        <f>'گام اول '!AZ367</f>
        <v>0</v>
      </c>
      <c r="AZ366" s="142">
        <f>'گام اول '!BA367</f>
        <v>0</v>
      </c>
      <c r="BA366" s="142">
        <f>'گام اول '!BB367</f>
        <v>0</v>
      </c>
      <c r="BB366" s="142">
        <f>'گام اول '!BC367</f>
        <v>0</v>
      </c>
      <c r="BC366" s="142">
        <f>'گام اول '!BD367</f>
        <v>0</v>
      </c>
      <c r="BD366" s="142">
        <f>'گام اول '!BE367</f>
        <v>0</v>
      </c>
      <c r="BE366" s="142">
        <f>'گام اول '!BF367</f>
        <v>0</v>
      </c>
      <c r="BF366" s="143">
        <f t="shared" si="246"/>
        <v>6049690.6440895461</v>
      </c>
      <c r="BG366" s="140">
        <f t="shared" si="247"/>
        <v>69198051</v>
      </c>
      <c r="BH366" s="144">
        <f t="shared" si="248"/>
        <v>75247742.417727277</v>
      </c>
      <c r="BI366" s="127">
        <f t="shared" si="241"/>
        <v>4425825</v>
      </c>
      <c r="BJ366" s="145">
        <f t="shared" si="249"/>
        <v>2212912.5</v>
      </c>
      <c r="BK366" s="145">
        <f t="shared" si="250"/>
        <v>663873.75</v>
      </c>
      <c r="BL366" s="146">
        <f t="shared" si="251"/>
        <v>1120000</v>
      </c>
      <c r="BM366" s="379">
        <v>0</v>
      </c>
      <c r="BN366" s="147">
        <f t="shared" si="252"/>
        <v>83670353.667727277</v>
      </c>
      <c r="BO366" s="148">
        <f t="shared" si="253"/>
        <v>69936752.417727262</v>
      </c>
      <c r="BP366" s="149">
        <f t="shared" si="254"/>
        <v>16085453.056077272</v>
      </c>
      <c r="BQ366" s="150">
        <f t="shared" si="255"/>
        <v>99755806.723804548</v>
      </c>
      <c r="BR366" s="151">
        <f t="shared" si="256"/>
        <v>100800</v>
      </c>
      <c r="BS366" s="147">
        <f t="shared" si="257"/>
        <v>99856606.723804548</v>
      </c>
      <c r="BT366" s="135">
        <v>0</v>
      </c>
      <c r="BU366" s="148">
        <f t="shared" si="258"/>
        <v>8367035.366772728</v>
      </c>
      <c r="BV366" s="152">
        <f t="shared" si="259"/>
        <v>4183517.683386364</v>
      </c>
      <c r="BW366" s="133">
        <f t="shared" si="260"/>
        <v>87306053.673645452</v>
      </c>
      <c r="BX366" s="147">
        <f t="shared" si="261"/>
        <v>7302611.25</v>
      </c>
      <c r="BY366" s="134">
        <f t="shared" si="262"/>
        <v>80003442.423645452</v>
      </c>
      <c r="CD366" s="388">
        <f>'گام اول '!AU367</f>
        <v>75247742.417727277</v>
      </c>
      <c r="CE366" s="389">
        <f>'گام اول '!AV367</f>
        <v>51541179.74848637</v>
      </c>
      <c r="CF366" s="389">
        <f>'گام اول '!AW367</f>
        <v>69936752.417727262</v>
      </c>
      <c r="CG366" s="389">
        <f>'گام اول '!AX367</f>
        <v>4895572.6692409087</v>
      </c>
      <c r="CH366" s="389">
        <f>'گام اول '!AY367</f>
        <v>1154117.9748486371</v>
      </c>
      <c r="CI366" s="389">
        <f>'گام اول '!AZ367</f>
        <v>0</v>
      </c>
      <c r="CJ366" s="389">
        <f>'گام اول '!BA367</f>
        <v>0</v>
      </c>
      <c r="CK366" s="389">
        <f>'گام اول '!BB367</f>
        <v>0</v>
      </c>
      <c r="CL366" s="389">
        <f>'گام اول '!BC367</f>
        <v>0</v>
      </c>
      <c r="CM366" s="389">
        <f>'گام اول '!BD367</f>
        <v>0</v>
      </c>
      <c r="CN366" s="389">
        <f>'گام اول '!BE367</f>
        <v>0</v>
      </c>
      <c r="CO366" s="389">
        <f>'گام اول '!BF367</f>
        <v>0</v>
      </c>
      <c r="CP366" s="389">
        <f>'گام اول '!BG367</f>
        <v>6049690.6440895461</v>
      </c>
      <c r="CQ366" s="389">
        <f>'گام اول '!BH367</f>
        <v>69198051</v>
      </c>
      <c r="CR366" s="389">
        <f t="shared" si="263"/>
        <v>75247742.417727277</v>
      </c>
      <c r="CS366" s="55">
        <f t="shared" si="264"/>
        <v>4425825</v>
      </c>
      <c r="CT366" s="388">
        <f t="shared" si="265"/>
        <v>2212912.5</v>
      </c>
      <c r="CU366" s="389">
        <f t="shared" si="266"/>
        <v>663873.75</v>
      </c>
      <c r="CV366" s="389">
        <f t="shared" si="267"/>
        <v>1120000</v>
      </c>
      <c r="CW366" s="55">
        <v>0</v>
      </c>
      <c r="CX366" s="389">
        <f t="shared" si="268"/>
        <v>83670353.667727277</v>
      </c>
      <c r="CY366" s="389">
        <f t="shared" si="269"/>
        <v>69936752.417727262</v>
      </c>
      <c r="CZ366" s="389">
        <f t="shared" si="270"/>
        <v>16085453.056077272</v>
      </c>
      <c r="DA366" s="389">
        <f t="shared" si="271"/>
        <v>99755806.723804548</v>
      </c>
      <c r="DB366" s="389">
        <f t="shared" si="272"/>
        <v>100800</v>
      </c>
      <c r="DC366" s="389">
        <f t="shared" si="273"/>
        <v>99856606.723804548</v>
      </c>
      <c r="DD366" s="394">
        <v>0</v>
      </c>
      <c r="DE366" s="389">
        <f t="shared" si="274"/>
        <v>8367035.366772728</v>
      </c>
      <c r="DF366" s="389">
        <f t="shared" si="275"/>
        <v>4183517.683386364</v>
      </c>
      <c r="DG366" s="389">
        <f t="shared" si="276"/>
        <v>87306053.673645452</v>
      </c>
      <c r="DH366" s="389">
        <f t="shared" si="277"/>
        <v>7302611.25</v>
      </c>
      <c r="DI366" s="389">
        <f t="shared" si="278"/>
        <v>80003442.423645452</v>
      </c>
      <c r="DJ366" s="389">
        <f t="shared" si="279"/>
        <v>0</v>
      </c>
      <c r="DL366" s="396">
        <f t="shared" si="280"/>
        <v>6638737.5</v>
      </c>
      <c r="DM366" s="396">
        <f t="shared" si="281"/>
        <v>-2212912.5</v>
      </c>
    </row>
    <row r="367" spans="1:117" s="55" customFormat="1" ht="21" x14ac:dyDescent="0.2">
      <c r="A367" s="191">
        <f t="shared" si="242"/>
        <v>2655495</v>
      </c>
      <c r="B367" s="136">
        <f>'گام اول '!B368</f>
        <v>362</v>
      </c>
      <c r="C367" s="136">
        <f>'گام اول '!C368</f>
        <v>126</v>
      </c>
      <c r="D367" s="136">
        <f>'گام اول '!D368</f>
        <v>13320</v>
      </c>
      <c r="E367" s="136" t="str">
        <f>'گام اول '!E368</f>
        <v>محمدرضا</v>
      </c>
      <c r="F367" s="136" t="str">
        <f>'گام اول '!F368</f>
        <v>شریعت</v>
      </c>
      <c r="G367" s="136" t="str">
        <f>'گام اول '!G368</f>
        <v>نگهبان</v>
      </c>
      <c r="H367" s="136" t="str">
        <f>'گام اول '!H368</f>
        <v>تهران</v>
      </c>
      <c r="I367" s="136" t="str">
        <f>'گام اول '!I368</f>
        <v>410-700-4109088-1</v>
      </c>
      <c r="J367" s="136" t="str">
        <f>'گام اول '!J368</f>
        <v>0012484075</v>
      </c>
      <c r="K367" s="136" t="str">
        <f>'گام اول '!K368</f>
        <v>0013616589</v>
      </c>
      <c r="L367" s="136" t="str">
        <f>'گام اول '!L368</f>
        <v>تهران</v>
      </c>
      <c r="M367" s="136" t="str">
        <f>'گام اول '!M368</f>
        <v>نگهبان</v>
      </c>
      <c r="N367" s="120" t="str">
        <f>'گام اول '!N368</f>
        <v>*</v>
      </c>
      <c r="O367" s="119">
        <f>'گام اول '!O368</f>
        <v>0</v>
      </c>
      <c r="P367" s="121">
        <f>'گام اول '!P368</f>
        <v>0</v>
      </c>
      <c r="Q367" s="358">
        <f>'گام اول '!Q368</f>
        <v>30</v>
      </c>
      <c r="R367" s="358">
        <f>'گام اول '!R368</f>
        <v>120</v>
      </c>
      <c r="S367" s="358">
        <f>'گام اول '!S368</f>
        <v>110</v>
      </c>
      <c r="T367" s="358">
        <f>'گام اول '!T368</f>
        <v>29.33</v>
      </c>
      <c r="U367" s="137">
        <f>'گام اول '!U368</f>
        <v>0</v>
      </c>
      <c r="V367" s="120">
        <f>'گام اول '!W368</f>
        <v>0</v>
      </c>
      <c r="W367" s="121">
        <f>'گام اول '!X368</f>
        <v>0</v>
      </c>
      <c r="X367" s="366">
        <f>'گام اول '!Y368</f>
        <v>0</v>
      </c>
      <c r="Y367" s="366">
        <f>'گام اول '!Z368</f>
        <v>0</v>
      </c>
      <c r="Z367" s="138">
        <f>'گام اول '!AA368</f>
        <v>885165</v>
      </c>
      <c r="AA367" s="138">
        <f>'گام اول '!AB368</f>
        <v>0</v>
      </c>
      <c r="AB367" s="138">
        <f>'گام اول '!AC368</f>
        <v>885165</v>
      </c>
      <c r="AC367" s="138">
        <f>'گام اول '!AD368</f>
        <v>4500000</v>
      </c>
      <c r="AD367" s="138">
        <f>'گام اول '!AE368</f>
        <v>6000000</v>
      </c>
      <c r="AE367" s="139">
        <f>'گام اول '!AF368</f>
        <v>168986.04545454544</v>
      </c>
      <c r="AF367" s="122">
        <f>'گام اول '!AG368</f>
        <v>26554950</v>
      </c>
      <c r="AG367" s="123">
        <f>'گام اول '!AH368</f>
        <v>0</v>
      </c>
      <c r="AH367" s="123">
        <f>'گام اول '!AI368</f>
        <v>20278325.454545453</v>
      </c>
      <c r="AI367" s="123">
        <f>'گام اول '!AJ368</f>
        <v>0</v>
      </c>
      <c r="AJ367" s="123">
        <f>'گام اول '!AK368</f>
        <v>4500000</v>
      </c>
      <c r="AK367" s="123">
        <f>'گام اول '!AL368</f>
        <v>6000000</v>
      </c>
      <c r="AL367" s="123">
        <f>'گام اول '!AM368</f>
        <v>4647116.25</v>
      </c>
      <c r="AM367" s="123">
        <f>'گام اول '!AN368</f>
        <v>4956360.7131818179</v>
      </c>
      <c r="AN367" s="123">
        <f>'گام اول '!AO368</f>
        <v>0</v>
      </c>
      <c r="AO367" s="123">
        <f>'گام اول '!AP368</f>
        <v>3000000</v>
      </c>
      <c r="AP367" s="123">
        <f>'گام اول '!AQ368</f>
        <v>0</v>
      </c>
      <c r="AQ367" s="123">
        <f>'گام اول '!AR368</f>
        <v>0</v>
      </c>
      <c r="AR367" s="123">
        <f>'گام اول '!AS368</f>
        <v>0</v>
      </c>
      <c r="AS367" s="375">
        <f>'گام اول '!AT368</f>
        <v>0</v>
      </c>
      <c r="AT367" s="368">
        <f t="shared" si="243"/>
        <v>69936752.417727262</v>
      </c>
      <c r="AU367" s="173">
        <f>'گام اول '!AV368</f>
        <v>51541179.748486355</v>
      </c>
      <c r="AV367" s="141">
        <f>'گام اول '!AW368</f>
        <v>69936752.417727262</v>
      </c>
      <c r="AW367" s="142">
        <f t="shared" si="244"/>
        <v>4895572.6692409087</v>
      </c>
      <c r="AX367" s="75">
        <f t="shared" si="245"/>
        <v>1154117.9748486355</v>
      </c>
      <c r="AY367" s="142">
        <f>'گام اول '!AZ368</f>
        <v>0</v>
      </c>
      <c r="AZ367" s="142">
        <f>'گام اول '!BA368</f>
        <v>0</v>
      </c>
      <c r="BA367" s="142">
        <f>'گام اول '!BB368</f>
        <v>0</v>
      </c>
      <c r="BB367" s="142">
        <f>'گام اول '!BC368</f>
        <v>0</v>
      </c>
      <c r="BC367" s="142">
        <f>'گام اول '!BD368</f>
        <v>0</v>
      </c>
      <c r="BD367" s="142">
        <f>'گام اول '!BE368</f>
        <v>0</v>
      </c>
      <c r="BE367" s="142">
        <f>'گام اول '!BF368</f>
        <v>0</v>
      </c>
      <c r="BF367" s="143">
        <f t="shared" si="246"/>
        <v>6049690.6440895442</v>
      </c>
      <c r="BG367" s="140">
        <f t="shared" si="247"/>
        <v>63887061</v>
      </c>
      <c r="BH367" s="144">
        <f t="shared" si="248"/>
        <v>69936752.417727262</v>
      </c>
      <c r="BI367" s="127">
        <f t="shared" si="241"/>
        <v>4425825</v>
      </c>
      <c r="BJ367" s="145">
        <f t="shared" si="249"/>
        <v>2212912.5</v>
      </c>
      <c r="BK367" s="145">
        <f t="shared" si="250"/>
        <v>663873.75</v>
      </c>
      <c r="BL367" s="146">
        <f t="shared" si="251"/>
        <v>1120000</v>
      </c>
      <c r="BM367" s="379">
        <v>0</v>
      </c>
      <c r="BN367" s="147">
        <f t="shared" si="252"/>
        <v>78359363.667727262</v>
      </c>
      <c r="BO367" s="148">
        <f t="shared" si="253"/>
        <v>69936752.417727262</v>
      </c>
      <c r="BP367" s="149">
        <f t="shared" si="254"/>
        <v>16085453.056077272</v>
      </c>
      <c r="BQ367" s="150">
        <f t="shared" si="255"/>
        <v>94444816.723804533</v>
      </c>
      <c r="BR367" s="151">
        <f t="shared" si="256"/>
        <v>100800</v>
      </c>
      <c r="BS367" s="147">
        <f t="shared" si="257"/>
        <v>94545616.723804533</v>
      </c>
      <c r="BT367" s="135">
        <v>0</v>
      </c>
      <c r="BU367" s="148">
        <f t="shared" si="258"/>
        <v>7835936.3667727262</v>
      </c>
      <c r="BV367" s="152">
        <f t="shared" si="259"/>
        <v>3917968.1833863631</v>
      </c>
      <c r="BW367" s="133">
        <f t="shared" si="260"/>
        <v>82791712.173645437</v>
      </c>
      <c r="BX367" s="147">
        <f t="shared" si="261"/>
        <v>7302611.25</v>
      </c>
      <c r="BY367" s="134">
        <f t="shared" si="262"/>
        <v>75489100.923645437</v>
      </c>
      <c r="CD367" s="388">
        <f>'گام اول '!AU368</f>
        <v>69936752.417727262</v>
      </c>
      <c r="CE367" s="389">
        <f>'گام اول '!AV368</f>
        <v>51541179.748486355</v>
      </c>
      <c r="CF367" s="389">
        <f>'گام اول '!AW368</f>
        <v>69936752.417727262</v>
      </c>
      <c r="CG367" s="389">
        <f>'گام اول '!AX368</f>
        <v>4895572.6692409087</v>
      </c>
      <c r="CH367" s="389">
        <f>'گام اول '!AY368</f>
        <v>1154117.9748486355</v>
      </c>
      <c r="CI367" s="389">
        <f>'گام اول '!AZ368</f>
        <v>0</v>
      </c>
      <c r="CJ367" s="389">
        <f>'گام اول '!BA368</f>
        <v>0</v>
      </c>
      <c r="CK367" s="389">
        <f>'گام اول '!BB368</f>
        <v>0</v>
      </c>
      <c r="CL367" s="389">
        <f>'گام اول '!BC368</f>
        <v>0</v>
      </c>
      <c r="CM367" s="389">
        <f>'گام اول '!BD368</f>
        <v>0</v>
      </c>
      <c r="CN367" s="389">
        <f>'گام اول '!BE368</f>
        <v>0</v>
      </c>
      <c r="CO367" s="389">
        <f>'گام اول '!BF368</f>
        <v>0</v>
      </c>
      <c r="CP367" s="389">
        <f>'گام اول '!BG368</f>
        <v>6049690.6440895442</v>
      </c>
      <c r="CQ367" s="389">
        <f>'گام اول '!BH368</f>
        <v>63887061</v>
      </c>
      <c r="CR367" s="389">
        <f t="shared" si="263"/>
        <v>69936752.417727262</v>
      </c>
      <c r="CS367" s="55">
        <f t="shared" si="264"/>
        <v>4425825</v>
      </c>
      <c r="CT367" s="388">
        <f t="shared" si="265"/>
        <v>2212912.5</v>
      </c>
      <c r="CU367" s="389">
        <f t="shared" si="266"/>
        <v>663873.75</v>
      </c>
      <c r="CV367" s="389">
        <f t="shared" si="267"/>
        <v>1120000</v>
      </c>
      <c r="CW367" s="55">
        <v>0</v>
      </c>
      <c r="CX367" s="389">
        <f t="shared" si="268"/>
        <v>78359363.667727262</v>
      </c>
      <c r="CY367" s="389">
        <f t="shared" si="269"/>
        <v>69936752.417727262</v>
      </c>
      <c r="CZ367" s="389">
        <f t="shared" si="270"/>
        <v>16085453.056077272</v>
      </c>
      <c r="DA367" s="389">
        <f t="shared" si="271"/>
        <v>94444816.723804533</v>
      </c>
      <c r="DB367" s="389">
        <f t="shared" si="272"/>
        <v>100800</v>
      </c>
      <c r="DC367" s="389">
        <f t="shared" si="273"/>
        <v>94545616.723804533</v>
      </c>
      <c r="DD367" s="394">
        <v>0</v>
      </c>
      <c r="DE367" s="389">
        <f t="shared" si="274"/>
        <v>7835936.3667727262</v>
      </c>
      <c r="DF367" s="389">
        <f t="shared" si="275"/>
        <v>3917968.1833863631</v>
      </c>
      <c r="DG367" s="389">
        <f t="shared" si="276"/>
        <v>82791712.173645437</v>
      </c>
      <c r="DH367" s="389">
        <f t="shared" si="277"/>
        <v>7302611.25</v>
      </c>
      <c r="DI367" s="389">
        <f t="shared" si="278"/>
        <v>75489100.923645437</v>
      </c>
      <c r="DJ367" s="389">
        <f t="shared" si="279"/>
        <v>0</v>
      </c>
      <c r="DL367" s="396">
        <f t="shared" si="280"/>
        <v>6638737.5</v>
      </c>
      <c r="DM367" s="396">
        <f t="shared" si="281"/>
        <v>-2212912.5</v>
      </c>
    </row>
    <row r="368" spans="1:117" s="55" customFormat="1" ht="21" x14ac:dyDescent="0.2">
      <c r="A368" s="191">
        <f t="shared" si="242"/>
        <v>2655495</v>
      </c>
      <c r="B368" s="136">
        <f>'گام اول '!B369</f>
        <v>363</v>
      </c>
      <c r="C368" s="136">
        <f>'گام اول '!C369</f>
        <v>127</v>
      </c>
      <c r="D368" s="136">
        <f>'گام اول '!D369</f>
        <v>13276</v>
      </c>
      <c r="E368" s="136" t="str">
        <f>'گام اول '!E369</f>
        <v>جواد</v>
      </c>
      <c r="F368" s="136" t="str">
        <f>'گام اول '!F369</f>
        <v>عبدالمحمدی</v>
      </c>
      <c r="G368" s="136" t="str">
        <f>'گام اول '!G369</f>
        <v>نگهبان</v>
      </c>
      <c r="H368" s="136" t="str">
        <f>'گام اول '!H369</f>
        <v>تهران</v>
      </c>
      <c r="I368" s="136" t="str">
        <f>'گام اول '!I369</f>
        <v>384-12-4182406-1</v>
      </c>
      <c r="J368" s="136" t="str">
        <f>'گام اول '!J369</f>
        <v>0084652543</v>
      </c>
      <c r="K368" s="136" t="str">
        <f>'گام اول '!K369</f>
        <v>0029308975</v>
      </c>
      <c r="L368" s="136" t="str">
        <f>'گام اول '!L369</f>
        <v>تهران</v>
      </c>
      <c r="M368" s="136" t="str">
        <f>'گام اول '!M369</f>
        <v>نگهبان</v>
      </c>
      <c r="N368" s="120" t="str">
        <f>'گام اول '!N369</f>
        <v>*</v>
      </c>
      <c r="O368" s="119">
        <f>'گام اول '!O369</f>
        <v>0</v>
      </c>
      <c r="P368" s="121">
        <f>'گام اول '!P369</f>
        <v>0</v>
      </c>
      <c r="Q368" s="358">
        <f>'گام اول '!Q369</f>
        <v>30</v>
      </c>
      <c r="R368" s="358">
        <f>'گام اول '!R369</f>
        <v>120</v>
      </c>
      <c r="S368" s="358">
        <f>'گام اول '!S369</f>
        <v>110</v>
      </c>
      <c r="T368" s="358">
        <f>'گام اول '!T369</f>
        <v>29.33</v>
      </c>
      <c r="U368" s="137">
        <f>'گام اول '!U369</f>
        <v>0</v>
      </c>
      <c r="V368" s="120">
        <f>'گام اول '!W369</f>
        <v>0</v>
      </c>
      <c r="W368" s="121">
        <f>'گام اول '!X369</f>
        <v>0</v>
      </c>
      <c r="X368" s="366">
        <f>'گام اول '!Y369</f>
        <v>1</v>
      </c>
      <c r="Y368" s="366">
        <f>'گام اول '!Z369</f>
        <v>1</v>
      </c>
      <c r="Z368" s="138">
        <f>'گام اول '!AA369</f>
        <v>885165</v>
      </c>
      <c r="AA368" s="138">
        <f>'گام اول '!AB369</f>
        <v>0</v>
      </c>
      <c r="AB368" s="138">
        <f>'گام اول '!AC369</f>
        <v>885165</v>
      </c>
      <c r="AC368" s="138">
        <f>'گام اول '!AD369</f>
        <v>4500000</v>
      </c>
      <c r="AD368" s="138">
        <f>'گام اول '!AE369</f>
        <v>6000000</v>
      </c>
      <c r="AE368" s="139">
        <f>'گام اول '!AF369</f>
        <v>168986.04545454544</v>
      </c>
      <c r="AF368" s="122">
        <f>'گام اول '!AG369</f>
        <v>26554950</v>
      </c>
      <c r="AG368" s="123">
        <f>'گام اول '!AH369</f>
        <v>0</v>
      </c>
      <c r="AH368" s="123">
        <f>'گام اول '!AI369</f>
        <v>20278325.454545453</v>
      </c>
      <c r="AI368" s="123">
        <f>'گام اول '!AJ369</f>
        <v>2655495</v>
      </c>
      <c r="AJ368" s="123">
        <f>'گام اول '!AK369</f>
        <v>4500000</v>
      </c>
      <c r="AK368" s="123">
        <f>'گام اول '!AL369</f>
        <v>6000000</v>
      </c>
      <c r="AL368" s="123">
        <f>'گام اول '!AM369</f>
        <v>4647116.25</v>
      </c>
      <c r="AM368" s="123">
        <f>'گام اول '!AN369</f>
        <v>4956360.7131818179</v>
      </c>
      <c r="AN368" s="123">
        <f>'گام اول '!AO369</f>
        <v>0</v>
      </c>
      <c r="AO368" s="123">
        <f>'گام اول '!AP369</f>
        <v>3000000</v>
      </c>
      <c r="AP368" s="123">
        <f>'گام اول '!AQ369</f>
        <v>0</v>
      </c>
      <c r="AQ368" s="123">
        <f>'گام اول '!AR369</f>
        <v>0</v>
      </c>
      <c r="AR368" s="123">
        <f>'گام اول '!AS369</f>
        <v>0</v>
      </c>
      <c r="AS368" s="375">
        <f>'گام اول '!AT369</f>
        <v>0</v>
      </c>
      <c r="AT368" s="368">
        <f t="shared" si="243"/>
        <v>72592247.417727277</v>
      </c>
      <c r="AU368" s="173">
        <f>'گام اول '!AV369</f>
        <v>51541179.74848637</v>
      </c>
      <c r="AV368" s="141">
        <f>'گام اول '!AW369</f>
        <v>69936752.417727262</v>
      </c>
      <c r="AW368" s="142">
        <f t="shared" si="244"/>
        <v>4895572.6692409087</v>
      </c>
      <c r="AX368" s="75">
        <f t="shared" si="245"/>
        <v>1154117.9748486371</v>
      </c>
      <c r="AY368" s="142">
        <f>'گام اول '!AZ369</f>
        <v>0</v>
      </c>
      <c r="AZ368" s="142">
        <f>'گام اول '!BA369</f>
        <v>0</v>
      </c>
      <c r="BA368" s="142">
        <f>'گام اول '!BB369</f>
        <v>0</v>
      </c>
      <c r="BB368" s="142">
        <f>'گام اول '!BC369</f>
        <v>0</v>
      </c>
      <c r="BC368" s="142">
        <f>'گام اول '!BD369</f>
        <v>0</v>
      </c>
      <c r="BD368" s="142">
        <f>'گام اول '!BE369</f>
        <v>0</v>
      </c>
      <c r="BE368" s="142">
        <f>'گام اول '!BF369</f>
        <v>0</v>
      </c>
      <c r="BF368" s="143">
        <f t="shared" si="246"/>
        <v>6049690.6440895461</v>
      </c>
      <c r="BG368" s="140">
        <f t="shared" si="247"/>
        <v>66542556</v>
      </c>
      <c r="BH368" s="144">
        <f t="shared" si="248"/>
        <v>72592247.417727277</v>
      </c>
      <c r="BI368" s="127">
        <f t="shared" si="241"/>
        <v>4425825</v>
      </c>
      <c r="BJ368" s="145">
        <f t="shared" si="249"/>
        <v>2212912.5</v>
      </c>
      <c r="BK368" s="145">
        <f t="shared" si="250"/>
        <v>663873.75</v>
      </c>
      <c r="BL368" s="146">
        <f t="shared" si="251"/>
        <v>1120000</v>
      </c>
      <c r="BM368" s="379">
        <v>0</v>
      </c>
      <c r="BN368" s="147">
        <f t="shared" si="252"/>
        <v>81014858.667727277</v>
      </c>
      <c r="BO368" s="148">
        <f t="shared" si="253"/>
        <v>69936752.417727262</v>
      </c>
      <c r="BP368" s="149">
        <f t="shared" si="254"/>
        <v>16085453.056077272</v>
      </c>
      <c r="BQ368" s="150">
        <f t="shared" si="255"/>
        <v>97100311.723804548</v>
      </c>
      <c r="BR368" s="151">
        <f t="shared" si="256"/>
        <v>100800</v>
      </c>
      <c r="BS368" s="147">
        <f t="shared" si="257"/>
        <v>97201111.723804548</v>
      </c>
      <c r="BT368" s="135">
        <v>0</v>
      </c>
      <c r="BU368" s="148">
        <f t="shared" si="258"/>
        <v>8101485.866772728</v>
      </c>
      <c r="BV368" s="152">
        <f t="shared" si="259"/>
        <v>4050742.933386364</v>
      </c>
      <c r="BW368" s="133">
        <f t="shared" si="260"/>
        <v>85048882.923645452</v>
      </c>
      <c r="BX368" s="147">
        <f t="shared" si="261"/>
        <v>7302611.25</v>
      </c>
      <c r="BY368" s="134">
        <f t="shared" si="262"/>
        <v>77746271.673645452</v>
      </c>
      <c r="CD368" s="388">
        <f>'گام اول '!AU369</f>
        <v>72592247.417727277</v>
      </c>
      <c r="CE368" s="389">
        <f>'گام اول '!AV369</f>
        <v>51541179.74848637</v>
      </c>
      <c r="CF368" s="389">
        <f>'گام اول '!AW369</f>
        <v>69936752.417727262</v>
      </c>
      <c r="CG368" s="389">
        <f>'گام اول '!AX369</f>
        <v>4895572.6692409087</v>
      </c>
      <c r="CH368" s="389">
        <f>'گام اول '!AY369</f>
        <v>1154117.9748486371</v>
      </c>
      <c r="CI368" s="389">
        <f>'گام اول '!AZ369</f>
        <v>0</v>
      </c>
      <c r="CJ368" s="389">
        <f>'گام اول '!BA369</f>
        <v>0</v>
      </c>
      <c r="CK368" s="389">
        <f>'گام اول '!BB369</f>
        <v>0</v>
      </c>
      <c r="CL368" s="389">
        <f>'گام اول '!BC369</f>
        <v>0</v>
      </c>
      <c r="CM368" s="389">
        <f>'گام اول '!BD369</f>
        <v>0</v>
      </c>
      <c r="CN368" s="389">
        <f>'گام اول '!BE369</f>
        <v>0</v>
      </c>
      <c r="CO368" s="389">
        <f>'گام اول '!BF369</f>
        <v>0</v>
      </c>
      <c r="CP368" s="389">
        <f>'گام اول '!BG369</f>
        <v>6049690.6440895461</v>
      </c>
      <c r="CQ368" s="389">
        <f>'گام اول '!BH369</f>
        <v>66542556</v>
      </c>
      <c r="CR368" s="389">
        <f t="shared" si="263"/>
        <v>72592247.417727277</v>
      </c>
      <c r="CS368" s="55">
        <f t="shared" si="264"/>
        <v>4425825</v>
      </c>
      <c r="CT368" s="388">
        <f t="shared" si="265"/>
        <v>2212912.5</v>
      </c>
      <c r="CU368" s="389">
        <f t="shared" si="266"/>
        <v>663873.75</v>
      </c>
      <c r="CV368" s="389">
        <f t="shared" si="267"/>
        <v>1120000</v>
      </c>
      <c r="CW368" s="55">
        <v>0</v>
      </c>
      <c r="CX368" s="389">
        <f t="shared" si="268"/>
        <v>81014858.667727277</v>
      </c>
      <c r="CY368" s="389">
        <f t="shared" si="269"/>
        <v>69936752.417727262</v>
      </c>
      <c r="CZ368" s="389">
        <f t="shared" si="270"/>
        <v>16085453.056077272</v>
      </c>
      <c r="DA368" s="389">
        <f t="shared" si="271"/>
        <v>97100311.723804548</v>
      </c>
      <c r="DB368" s="389">
        <f t="shared" si="272"/>
        <v>100800</v>
      </c>
      <c r="DC368" s="389">
        <f t="shared" si="273"/>
        <v>97201111.723804548</v>
      </c>
      <c r="DD368" s="394">
        <v>0</v>
      </c>
      <c r="DE368" s="389">
        <f t="shared" si="274"/>
        <v>8101485.866772728</v>
      </c>
      <c r="DF368" s="389">
        <f t="shared" si="275"/>
        <v>4050742.933386364</v>
      </c>
      <c r="DG368" s="389">
        <f t="shared" si="276"/>
        <v>85048882.923645452</v>
      </c>
      <c r="DH368" s="389">
        <f t="shared" si="277"/>
        <v>7302611.25</v>
      </c>
      <c r="DI368" s="389">
        <f t="shared" si="278"/>
        <v>77746271.673645452</v>
      </c>
      <c r="DJ368" s="389">
        <f t="shared" si="279"/>
        <v>0</v>
      </c>
      <c r="DL368" s="396">
        <f t="shared" si="280"/>
        <v>6638737.5</v>
      </c>
      <c r="DM368" s="396">
        <f t="shared" si="281"/>
        <v>-2212912.5</v>
      </c>
    </row>
    <row r="369" spans="1:117" s="55" customFormat="1" ht="21" x14ac:dyDescent="0.2">
      <c r="A369" s="191">
        <f t="shared" si="242"/>
        <v>2655495</v>
      </c>
      <c r="B369" s="136">
        <f>'گام اول '!B370</f>
        <v>364</v>
      </c>
      <c r="C369" s="136">
        <f>'گام اول '!C370</f>
        <v>128</v>
      </c>
      <c r="D369" s="136">
        <f>'گام اول '!D370</f>
        <v>13249</v>
      </c>
      <c r="E369" s="136" t="str">
        <f>'گام اول '!E370</f>
        <v>پرویز</v>
      </c>
      <c r="F369" s="136" t="str">
        <f>'گام اول '!F370</f>
        <v>محرابی</v>
      </c>
      <c r="G369" s="136" t="str">
        <f>'گام اول '!G370</f>
        <v>نگهبان</v>
      </c>
      <c r="H369" s="136" t="str">
        <f>'گام اول '!H370</f>
        <v>تهران</v>
      </c>
      <c r="I369" s="136" t="str">
        <f>'گام اول '!I370</f>
        <v>433-876-4180474-1</v>
      </c>
      <c r="J369" s="136" t="str">
        <f>'گام اول '!J370</f>
        <v>4030624812</v>
      </c>
      <c r="K369" s="136" t="str">
        <f>'گام اول '!K370</f>
        <v>0027917082</v>
      </c>
      <c r="L369" s="136" t="str">
        <f>'گام اول '!L370</f>
        <v>تهران</v>
      </c>
      <c r="M369" s="136" t="str">
        <f>'گام اول '!M370</f>
        <v>نگهبان</v>
      </c>
      <c r="N369" s="120" t="str">
        <f>'گام اول '!N370</f>
        <v>*</v>
      </c>
      <c r="O369" s="119">
        <f>'گام اول '!O370</f>
        <v>0</v>
      </c>
      <c r="P369" s="121">
        <f>'گام اول '!P370</f>
        <v>0</v>
      </c>
      <c r="Q369" s="358">
        <f>'گام اول '!Q370</f>
        <v>30</v>
      </c>
      <c r="R369" s="358">
        <f>'گام اول '!R370</f>
        <v>120</v>
      </c>
      <c r="S369" s="358">
        <f>'گام اول '!S370</f>
        <v>110</v>
      </c>
      <c r="T369" s="358">
        <f>'گام اول '!T370</f>
        <v>29.33</v>
      </c>
      <c r="U369" s="137">
        <f>'گام اول '!U370</f>
        <v>0</v>
      </c>
      <c r="V369" s="120">
        <f>'گام اول '!W370</f>
        <v>0</v>
      </c>
      <c r="W369" s="121">
        <f>'گام اول '!X370</f>
        <v>0</v>
      </c>
      <c r="X369" s="366">
        <f>'گام اول '!Y370</f>
        <v>2</v>
      </c>
      <c r="Y369" s="366">
        <f>'گام اول '!Z370</f>
        <v>2</v>
      </c>
      <c r="Z369" s="138">
        <f>'گام اول '!AA370</f>
        <v>885165</v>
      </c>
      <c r="AA369" s="138">
        <f>'گام اول '!AB370</f>
        <v>0</v>
      </c>
      <c r="AB369" s="138">
        <f>'گام اول '!AC370</f>
        <v>885165</v>
      </c>
      <c r="AC369" s="138">
        <f>'گام اول '!AD370</f>
        <v>4500000</v>
      </c>
      <c r="AD369" s="138">
        <f>'گام اول '!AE370</f>
        <v>6000000</v>
      </c>
      <c r="AE369" s="139">
        <f>'گام اول '!AF370</f>
        <v>168986.04545454544</v>
      </c>
      <c r="AF369" s="122">
        <f>'گام اول '!AG370</f>
        <v>26554950</v>
      </c>
      <c r="AG369" s="123">
        <f>'گام اول '!AH370</f>
        <v>0</v>
      </c>
      <c r="AH369" s="123">
        <f>'گام اول '!AI370</f>
        <v>20278325.454545453</v>
      </c>
      <c r="AI369" s="123">
        <f>'گام اول '!AJ370</f>
        <v>5310990</v>
      </c>
      <c r="AJ369" s="123">
        <f>'گام اول '!AK370</f>
        <v>4500000</v>
      </c>
      <c r="AK369" s="123">
        <f>'گام اول '!AL370</f>
        <v>6000000</v>
      </c>
      <c r="AL369" s="123">
        <f>'گام اول '!AM370</f>
        <v>4647116.25</v>
      </c>
      <c r="AM369" s="123">
        <f>'گام اول '!AN370</f>
        <v>4956360.7131818179</v>
      </c>
      <c r="AN369" s="123">
        <f>'گام اول '!AO370</f>
        <v>0</v>
      </c>
      <c r="AO369" s="123">
        <f>'گام اول '!AP370</f>
        <v>3000000</v>
      </c>
      <c r="AP369" s="123">
        <f>'گام اول '!AQ370</f>
        <v>0</v>
      </c>
      <c r="AQ369" s="123">
        <f>'گام اول '!AR370</f>
        <v>0</v>
      </c>
      <c r="AR369" s="123">
        <f>'گام اول '!AS370</f>
        <v>0</v>
      </c>
      <c r="AS369" s="375">
        <f>'گام اول '!AT370</f>
        <v>0</v>
      </c>
      <c r="AT369" s="368">
        <f t="shared" si="243"/>
        <v>75247742.417727277</v>
      </c>
      <c r="AU369" s="173">
        <f>'گام اول '!AV370</f>
        <v>51541179.74848637</v>
      </c>
      <c r="AV369" s="141">
        <f>'گام اول '!AW370</f>
        <v>69936752.417727262</v>
      </c>
      <c r="AW369" s="142">
        <f t="shared" si="244"/>
        <v>4895572.6692409087</v>
      </c>
      <c r="AX369" s="75">
        <f t="shared" si="245"/>
        <v>1154117.9748486371</v>
      </c>
      <c r="AY369" s="142">
        <f>'گام اول '!AZ370</f>
        <v>0</v>
      </c>
      <c r="AZ369" s="142">
        <f>'گام اول '!BA370</f>
        <v>0</v>
      </c>
      <c r="BA369" s="142">
        <f>'گام اول '!BB370</f>
        <v>0</v>
      </c>
      <c r="BB369" s="142">
        <f>'گام اول '!BC370</f>
        <v>0</v>
      </c>
      <c r="BC369" s="142">
        <f>'گام اول '!BD370</f>
        <v>0</v>
      </c>
      <c r="BD369" s="142">
        <f>'گام اول '!BE370</f>
        <v>0</v>
      </c>
      <c r="BE369" s="142">
        <f>'گام اول '!BF370</f>
        <v>0</v>
      </c>
      <c r="BF369" s="143">
        <f t="shared" si="246"/>
        <v>6049690.6440895461</v>
      </c>
      <c r="BG369" s="140">
        <f t="shared" si="247"/>
        <v>69198051</v>
      </c>
      <c r="BH369" s="144">
        <f t="shared" si="248"/>
        <v>75247742.417727277</v>
      </c>
      <c r="BI369" s="127">
        <f t="shared" si="241"/>
        <v>4425825</v>
      </c>
      <c r="BJ369" s="145">
        <f t="shared" si="249"/>
        <v>2212912.5</v>
      </c>
      <c r="BK369" s="145">
        <f t="shared" si="250"/>
        <v>663873.75</v>
      </c>
      <c r="BL369" s="146">
        <f t="shared" si="251"/>
        <v>1120000</v>
      </c>
      <c r="BM369" s="379">
        <v>0</v>
      </c>
      <c r="BN369" s="147">
        <f t="shared" si="252"/>
        <v>83670353.667727277</v>
      </c>
      <c r="BO369" s="148">
        <f t="shared" si="253"/>
        <v>69936752.417727262</v>
      </c>
      <c r="BP369" s="149">
        <f t="shared" si="254"/>
        <v>16085453.056077272</v>
      </c>
      <c r="BQ369" s="150">
        <f t="shared" si="255"/>
        <v>99755806.723804548</v>
      </c>
      <c r="BR369" s="151">
        <f t="shared" si="256"/>
        <v>100800</v>
      </c>
      <c r="BS369" s="147">
        <f t="shared" si="257"/>
        <v>99856606.723804548</v>
      </c>
      <c r="BT369" s="135">
        <v>0</v>
      </c>
      <c r="BU369" s="148">
        <f t="shared" si="258"/>
        <v>8367035.366772728</v>
      </c>
      <c r="BV369" s="152">
        <f t="shared" si="259"/>
        <v>4183517.683386364</v>
      </c>
      <c r="BW369" s="133">
        <f t="shared" si="260"/>
        <v>87306053.673645452</v>
      </c>
      <c r="BX369" s="147">
        <f t="shared" si="261"/>
        <v>7302611.25</v>
      </c>
      <c r="BY369" s="134">
        <f t="shared" si="262"/>
        <v>80003442.423645452</v>
      </c>
      <c r="CD369" s="388">
        <f>'گام اول '!AU370</f>
        <v>75247742.417727277</v>
      </c>
      <c r="CE369" s="389">
        <f>'گام اول '!AV370</f>
        <v>51541179.74848637</v>
      </c>
      <c r="CF369" s="389">
        <f>'گام اول '!AW370</f>
        <v>69936752.417727262</v>
      </c>
      <c r="CG369" s="389">
        <f>'گام اول '!AX370</f>
        <v>4895572.6692409087</v>
      </c>
      <c r="CH369" s="389">
        <f>'گام اول '!AY370</f>
        <v>1154117.9748486371</v>
      </c>
      <c r="CI369" s="389">
        <f>'گام اول '!AZ370</f>
        <v>0</v>
      </c>
      <c r="CJ369" s="389">
        <f>'گام اول '!BA370</f>
        <v>0</v>
      </c>
      <c r="CK369" s="389">
        <f>'گام اول '!BB370</f>
        <v>0</v>
      </c>
      <c r="CL369" s="389">
        <f>'گام اول '!BC370</f>
        <v>0</v>
      </c>
      <c r="CM369" s="389">
        <f>'گام اول '!BD370</f>
        <v>0</v>
      </c>
      <c r="CN369" s="389">
        <f>'گام اول '!BE370</f>
        <v>0</v>
      </c>
      <c r="CO369" s="389">
        <f>'گام اول '!BF370</f>
        <v>0</v>
      </c>
      <c r="CP369" s="389">
        <f>'گام اول '!BG370</f>
        <v>6049690.6440895461</v>
      </c>
      <c r="CQ369" s="389">
        <f>'گام اول '!BH370</f>
        <v>69198051</v>
      </c>
      <c r="CR369" s="389">
        <f t="shared" si="263"/>
        <v>75247742.417727277</v>
      </c>
      <c r="CS369" s="55">
        <f t="shared" si="264"/>
        <v>4425825</v>
      </c>
      <c r="CT369" s="388">
        <f t="shared" si="265"/>
        <v>2212912.5</v>
      </c>
      <c r="CU369" s="389">
        <f t="shared" si="266"/>
        <v>663873.75</v>
      </c>
      <c r="CV369" s="389">
        <f t="shared" si="267"/>
        <v>1120000</v>
      </c>
      <c r="CW369" s="55">
        <v>0</v>
      </c>
      <c r="CX369" s="389">
        <f t="shared" si="268"/>
        <v>83670353.667727277</v>
      </c>
      <c r="CY369" s="389">
        <f t="shared" si="269"/>
        <v>69936752.417727262</v>
      </c>
      <c r="CZ369" s="389">
        <f t="shared" si="270"/>
        <v>16085453.056077272</v>
      </c>
      <c r="DA369" s="389">
        <f t="shared" si="271"/>
        <v>99755806.723804548</v>
      </c>
      <c r="DB369" s="389">
        <f t="shared" si="272"/>
        <v>100800</v>
      </c>
      <c r="DC369" s="389">
        <f t="shared" si="273"/>
        <v>99856606.723804548</v>
      </c>
      <c r="DD369" s="394">
        <v>0</v>
      </c>
      <c r="DE369" s="389">
        <f t="shared" si="274"/>
        <v>8367035.366772728</v>
      </c>
      <c r="DF369" s="389">
        <f t="shared" si="275"/>
        <v>4183517.683386364</v>
      </c>
      <c r="DG369" s="389">
        <f t="shared" si="276"/>
        <v>87306053.673645452</v>
      </c>
      <c r="DH369" s="389">
        <f t="shared" si="277"/>
        <v>7302611.25</v>
      </c>
      <c r="DI369" s="389">
        <f t="shared" si="278"/>
        <v>80003442.423645452</v>
      </c>
      <c r="DJ369" s="389">
        <f t="shared" si="279"/>
        <v>0</v>
      </c>
      <c r="DL369" s="396">
        <f t="shared" si="280"/>
        <v>6638737.5</v>
      </c>
      <c r="DM369" s="396">
        <f t="shared" si="281"/>
        <v>-2212912.5</v>
      </c>
    </row>
    <row r="370" spans="1:117" s="55" customFormat="1" ht="21" x14ac:dyDescent="0.2">
      <c r="A370" s="191">
        <f t="shared" si="242"/>
        <v>2655495</v>
      </c>
      <c r="B370" s="136">
        <f>'گام اول '!B371</f>
        <v>365</v>
      </c>
      <c r="C370" s="136">
        <f>'گام اول '!C371</f>
        <v>129</v>
      </c>
      <c r="D370" s="136">
        <f>'گام اول '!D371</f>
        <v>13232</v>
      </c>
      <c r="E370" s="136" t="str">
        <f>'گام اول '!E371</f>
        <v>حمیدرضا</v>
      </c>
      <c r="F370" s="136" t="str">
        <f>'گام اول '!F371</f>
        <v>علیپور سوداگر</v>
      </c>
      <c r="G370" s="136" t="str">
        <f>'گام اول '!G371</f>
        <v>نگهبان</v>
      </c>
      <c r="H370" s="136" t="str">
        <f>'گام اول '!H371</f>
        <v>تهران</v>
      </c>
      <c r="I370" s="136" t="str">
        <f>'گام اول '!I371</f>
        <v>220-12-4166034-1</v>
      </c>
      <c r="J370" s="136" t="str">
        <f>'گام اول '!J371</f>
        <v>0076305686</v>
      </c>
      <c r="K370" s="136" t="str">
        <f>'گام اول '!K371</f>
        <v>0022577266</v>
      </c>
      <c r="L370" s="136" t="str">
        <f>'گام اول '!L371</f>
        <v>تهران</v>
      </c>
      <c r="M370" s="136" t="str">
        <f>'گام اول '!M371</f>
        <v>نگهبان</v>
      </c>
      <c r="N370" s="120" t="str">
        <f>'گام اول '!N371</f>
        <v>*</v>
      </c>
      <c r="O370" s="119">
        <f>'گام اول '!O371</f>
        <v>0</v>
      </c>
      <c r="P370" s="121">
        <f>'گام اول '!P371</f>
        <v>0</v>
      </c>
      <c r="Q370" s="358">
        <f>'گام اول '!Q371</f>
        <v>30</v>
      </c>
      <c r="R370" s="358">
        <f>'گام اول '!R371</f>
        <v>120</v>
      </c>
      <c r="S370" s="358">
        <f>'گام اول '!S371</f>
        <v>110</v>
      </c>
      <c r="T370" s="358">
        <f>'گام اول '!T371</f>
        <v>29.33</v>
      </c>
      <c r="U370" s="137">
        <f>'گام اول '!U371</f>
        <v>0</v>
      </c>
      <c r="V370" s="120">
        <f>'گام اول '!W371</f>
        <v>0</v>
      </c>
      <c r="W370" s="121">
        <f>'گام اول '!X371</f>
        <v>0</v>
      </c>
      <c r="X370" s="366">
        <f>'گام اول '!Y371</f>
        <v>1</v>
      </c>
      <c r="Y370" s="366">
        <f>'گام اول '!Z371</f>
        <v>1</v>
      </c>
      <c r="Z370" s="138">
        <f>'گام اول '!AA371</f>
        <v>885165</v>
      </c>
      <c r="AA370" s="138">
        <f>'گام اول '!AB371</f>
        <v>0</v>
      </c>
      <c r="AB370" s="138">
        <f>'گام اول '!AC371</f>
        <v>885165</v>
      </c>
      <c r="AC370" s="138">
        <f>'گام اول '!AD371</f>
        <v>4500000</v>
      </c>
      <c r="AD370" s="138">
        <f>'گام اول '!AE371</f>
        <v>6000000</v>
      </c>
      <c r="AE370" s="139">
        <f>'گام اول '!AF371</f>
        <v>168986.04545454544</v>
      </c>
      <c r="AF370" s="122">
        <f>'گام اول '!AG371</f>
        <v>26554950</v>
      </c>
      <c r="AG370" s="123">
        <f>'گام اول '!AH371</f>
        <v>0</v>
      </c>
      <c r="AH370" s="123">
        <f>'گام اول '!AI371</f>
        <v>20278325.454545453</v>
      </c>
      <c r="AI370" s="123">
        <f>'گام اول '!AJ371</f>
        <v>2655495</v>
      </c>
      <c r="AJ370" s="123">
        <f>'گام اول '!AK371</f>
        <v>4500000</v>
      </c>
      <c r="AK370" s="123">
        <f>'گام اول '!AL371</f>
        <v>6000000</v>
      </c>
      <c r="AL370" s="123">
        <f>'گام اول '!AM371</f>
        <v>4647116.25</v>
      </c>
      <c r="AM370" s="123">
        <f>'گام اول '!AN371</f>
        <v>4956360.7131818179</v>
      </c>
      <c r="AN370" s="123">
        <f>'گام اول '!AO371</f>
        <v>0</v>
      </c>
      <c r="AO370" s="123">
        <f>'گام اول '!AP371</f>
        <v>2400000</v>
      </c>
      <c r="AP370" s="123">
        <f>'گام اول '!AQ371</f>
        <v>0</v>
      </c>
      <c r="AQ370" s="123">
        <f>'گام اول '!AR371</f>
        <v>0</v>
      </c>
      <c r="AR370" s="123">
        <f>'گام اول '!AS371</f>
        <v>0</v>
      </c>
      <c r="AS370" s="375">
        <f>'گام اول '!AT371</f>
        <v>0</v>
      </c>
      <c r="AT370" s="368">
        <f t="shared" si="243"/>
        <v>71992247.417727277</v>
      </c>
      <c r="AU370" s="173">
        <f>'گام اول '!AV371</f>
        <v>51583179.74848637</v>
      </c>
      <c r="AV370" s="141">
        <f>'گام اول '!AW371</f>
        <v>69336752.417727262</v>
      </c>
      <c r="AW370" s="142">
        <f t="shared" si="244"/>
        <v>4853572.6692409087</v>
      </c>
      <c r="AX370" s="75">
        <f t="shared" si="245"/>
        <v>1158317.9748486371</v>
      </c>
      <c r="AY370" s="142">
        <f>'گام اول '!AZ371</f>
        <v>0</v>
      </c>
      <c r="AZ370" s="142">
        <f>'گام اول '!BA371</f>
        <v>0</v>
      </c>
      <c r="BA370" s="142">
        <f>'گام اول '!BB371</f>
        <v>0</v>
      </c>
      <c r="BB370" s="142">
        <f>'گام اول '!BC371</f>
        <v>0</v>
      </c>
      <c r="BC370" s="142">
        <f>'گام اول '!BD371</f>
        <v>0</v>
      </c>
      <c r="BD370" s="142">
        <f>'گام اول '!BE371</f>
        <v>0</v>
      </c>
      <c r="BE370" s="142">
        <f>'گام اول '!BF371</f>
        <v>0</v>
      </c>
      <c r="BF370" s="143">
        <f t="shared" si="246"/>
        <v>6011890.6440895461</v>
      </c>
      <c r="BG370" s="140">
        <f t="shared" si="247"/>
        <v>65980356</v>
      </c>
      <c r="BH370" s="144">
        <f t="shared" si="248"/>
        <v>71992247.417727277</v>
      </c>
      <c r="BI370" s="127">
        <f t="shared" si="241"/>
        <v>4425825</v>
      </c>
      <c r="BJ370" s="145">
        <f t="shared" si="249"/>
        <v>2212912.5</v>
      </c>
      <c r="BK370" s="145">
        <f t="shared" si="250"/>
        <v>663873.75</v>
      </c>
      <c r="BL370" s="146">
        <f t="shared" si="251"/>
        <v>1120000</v>
      </c>
      <c r="BM370" s="379">
        <v>0</v>
      </c>
      <c r="BN370" s="147">
        <f t="shared" si="252"/>
        <v>80414858.667727277</v>
      </c>
      <c r="BO370" s="148">
        <f t="shared" si="253"/>
        <v>69336752.417727262</v>
      </c>
      <c r="BP370" s="149">
        <f t="shared" si="254"/>
        <v>15947453.056077272</v>
      </c>
      <c r="BQ370" s="150">
        <f t="shared" si="255"/>
        <v>96362311.723804548</v>
      </c>
      <c r="BR370" s="151">
        <f t="shared" si="256"/>
        <v>100800</v>
      </c>
      <c r="BS370" s="147">
        <f t="shared" si="257"/>
        <v>96463111.723804548</v>
      </c>
      <c r="BT370" s="135">
        <v>0</v>
      </c>
      <c r="BU370" s="148">
        <f t="shared" si="258"/>
        <v>8041485.866772728</v>
      </c>
      <c r="BV370" s="152">
        <f t="shared" si="259"/>
        <v>4020742.933386364</v>
      </c>
      <c r="BW370" s="133">
        <f t="shared" si="260"/>
        <v>84400882.923645452</v>
      </c>
      <c r="BX370" s="147">
        <f t="shared" si="261"/>
        <v>7302611.25</v>
      </c>
      <c r="BY370" s="134">
        <f t="shared" si="262"/>
        <v>77098271.673645452</v>
      </c>
      <c r="CD370" s="388">
        <f>'گام اول '!AU371</f>
        <v>71992247.417727277</v>
      </c>
      <c r="CE370" s="389">
        <f>'گام اول '!AV371</f>
        <v>51583179.74848637</v>
      </c>
      <c r="CF370" s="389">
        <f>'گام اول '!AW371</f>
        <v>69336752.417727262</v>
      </c>
      <c r="CG370" s="389">
        <f>'گام اول '!AX371</f>
        <v>4853572.6692409087</v>
      </c>
      <c r="CH370" s="389">
        <f>'گام اول '!AY371</f>
        <v>1158317.9748486371</v>
      </c>
      <c r="CI370" s="389">
        <f>'گام اول '!AZ371</f>
        <v>0</v>
      </c>
      <c r="CJ370" s="389">
        <f>'گام اول '!BA371</f>
        <v>0</v>
      </c>
      <c r="CK370" s="389">
        <f>'گام اول '!BB371</f>
        <v>0</v>
      </c>
      <c r="CL370" s="389">
        <f>'گام اول '!BC371</f>
        <v>0</v>
      </c>
      <c r="CM370" s="389">
        <f>'گام اول '!BD371</f>
        <v>0</v>
      </c>
      <c r="CN370" s="389">
        <f>'گام اول '!BE371</f>
        <v>0</v>
      </c>
      <c r="CO370" s="389">
        <f>'گام اول '!BF371</f>
        <v>0</v>
      </c>
      <c r="CP370" s="389">
        <f>'گام اول '!BG371</f>
        <v>6011890.6440895461</v>
      </c>
      <c r="CQ370" s="389">
        <f>'گام اول '!BH371</f>
        <v>65980356</v>
      </c>
      <c r="CR370" s="389">
        <f t="shared" si="263"/>
        <v>71992247.417727277</v>
      </c>
      <c r="CS370" s="55">
        <f t="shared" si="264"/>
        <v>4425825</v>
      </c>
      <c r="CT370" s="388">
        <f t="shared" si="265"/>
        <v>2212912.5</v>
      </c>
      <c r="CU370" s="389">
        <f t="shared" si="266"/>
        <v>663873.75</v>
      </c>
      <c r="CV370" s="389">
        <f t="shared" si="267"/>
        <v>1120000</v>
      </c>
      <c r="CW370" s="55">
        <v>0</v>
      </c>
      <c r="CX370" s="389">
        <f t="shared" si="268"/>
        <v>80414858.667727277</v>
      </c>
      <c r="CY370" s="389">
        <f t="shared" si="269"/>
        <v>69336752.417727262</v>
      </c>
      <c r="CZ370" s="389">
        <f t="shared" si="270"/>
        <v>15947453.056077272</v>
      </c>
      <c r="DA370" s="389">
        <f t="shared" si="271"/>
        <v>96362311.723804548</v>
      </c>
      <c r="DB370" s="389">
        <f t="shared" si="272"/>
        <v>100800</v>
      </c>
      <c r="DC370" s="389">
        <f t="shared" si="273"/>
        <v>96463111.723804548</v>
      </c>
      <c r="DD370" s="394">
        <v>0</v>
      </c>
      <c r="DE370" s="389">
        <f t="shared" si="274"/>
        <v>8041485.866772728</v>
      </c>
      <c r="DF370" s="389">
        <f t="shared" si="275"/>
        <v>4020742.933386364</v>
      </c>
      <c r="DG370" s="389">
        <f t="shared" si="276"/>
        <v>84400882.923645452</v>
      </c>
      <c r="DH370" s="389">
        <f t="shared" si="277"/>
        <v>7302611.25</v>
      </c>
      <c r="DI370" s="389">
        <f t="shared" si="278"/>
        <v>77098271.673645452</v>
      </c>
      <c r="DJ370" s="389">
        <f t="shared" si="279"/>
        <v>0</v>
      </c>
      <c r="DL370" s="396">
        <f t="shared" si="280"/>
        <v>6638737.5</v>
      </c>
      <c r="DM370" s="396">
        <f t="shared" si="281"/>
        <v>-2212912.5</v>
      </c>
    </row>
    <row r="371" spans="1:117" s="55" customFormat="1" ht="21" x14ac:dyDescent="0.2">
      <c r="A371" s="191">
        <f t="shared" si="242"/>
        <v>2655495</v>
      </c>
      <c r="B371" s="136">
        <f>'گام اول '!B372</f>
        <v>366</v>
      </c>
      <c r="C371" s="136">
        <f>'گام اول '!C372</f>
        <v>130</v>
      </c>
      <c r="D371" s="136">
        <f>'گام اول '!D372</f>
        <v>13269</v>
      </c>
      <c r="E371" s="136" t="str">
        <f>'گام اول '!E372</f>
        <v>هادی</v>
      </c>
      <c r="F371" s="136" t="str">
        <f>'گام اول '!F372</f>
        <v>خرم فر</v>
      </c>
      <c r="G371" s="136" t="str">
        <f>'گام اول '!G372</f>
        <v>نگهبان</v>
      </c>
      <c r="H371" s="136" t="str">
        <f>'گام اول '!H372</f>
        <v>تهران</v>
      </c>
      <c r="I371" s="136" t="str">
        <f>'گام اول '!I372</f>
        <v>390-700-4098434-1</v>
      </c>
      <c r="J371" s="136" t="str">
        <f>'گام اول '!J372</f>
        <v>0073180785</v>
      </c>
      <c r="K371" s="136" t="str">
        <f>'گام اول '!K372</f>
        <v>0013077870</v>
      </c>
      <c r="L371" s="136" t="str">
        <f>'گام اول '!L372</f>
        <v>تهران</v>
      </c>
      <c r="M371" s="136" t="str">
        <f>'گام اول '!M372</f>
        <v>نگهبان</v>
      </c>
      <c r="N371" s="120" t="str">
        <f>'گام اول '!N372</f>
        <v>*</v>
      </c>
      <c r="O371" s="119">
        <f>'گام اول '!O372</f>
        <v>0</v>
      </c>
      <c r="P371" s="121">
        <f>'گام اول '!P372</f>
        <v>0</v>
      </c>
      <c r="Q371" s="358">
        <f>'گام اول '!Q372</f>
        <v>30</v>
      </c>
      <c r="R371" s="358">
        <f>'گام اول '!R372</f>
        <v>120</v>
      </c>
      <c r="S371" s="358">
        <f>'گام اول '!S372</f>
        <v>110</v>
      </c>
      <c r="T371" s="358">
        <f>'گام اول '!T372</f>
        <v>29.33</v>
      </c>
      <c r="U371" s="137">
        <f>'گام اول '!U372</f>
        <v>0</v>
      </c>
      <c r="V371" s="120">
        <f>'گام اول '!W372</f>
        <v>0</v>
      </c>
      <c r="W371" s="121">
        <f>'گام اول '!X372</f>
        <v>0</v>
      </c>
      <c r="X371" s="366">
        <f>'گام اول '!Y372</f>
        <v>1</v>
      </c>
      <c r="Y371" s="366">
        <f>'گام اول '!Z372</f>
        <v>0</v>
      </c>
      <c r="Z371" s="138">
        <f>'گام اول '!AA372</f>
        <v>885165</v>
      </c>
      <c r="AA371" s="138">
        <f>'گام اول '!AB372</f>
        <v>46667</v>
      </c>
      <c r="AB371" s="138">
        <f>'گام اول '!AC372</f>
        <v>931832</v>
      </c>
      <c r="AC371" s="138">
        <f>'گام اول '!AD372</f>
        <v>4500000</v>
      </c>
      <c r="AD371" s="138">
        <f>'گام اول '!AE372</f>
        <v>6000000</v>
      </c>
      <c r="AE371" s="139">
        <f>'گام اول '!AF372</f>
        <v>177895.19999999998</v>
      </c>
      <c r="AF371" s="122">
        <f>'گام اول '!AG372</f>
        <v>26554950</v>
      </c>
      <c r="AG371" s="123">
        <f>'گام اول '!AH372</f>
        <v>1400010</v>
      </c>
      <c r="AH371" s="123">
        <f>'گام اول '!AI372</f>
        <v>21347423.999999996</v>
      </c>
      <c r="AI371" s="123">
        <f>'گام اول '!AJ372</f>
        <v>0</v>
      </c>
      <c r="AJ371" s="123">
        <f>'گام اول '!AK372</f>
        <v>4500000</v>
      </c>
      <c r="AK371" s="123">
        <f>'گام اول '!AL372</f>
        <v>6000000</v>
      </c>
      <c r="AL371" s="123">
        <f>'گام اول '!AM372</f>
        <v>4892117.9999999991</v>
      </c>
      <c r="AM371" s="123">
        <f>'گام اول '!AN372</f>
        <v>5217666.2159999991</v>
      </c>
      <c r="AN371" s="123">
        <f>'گام اول '!AO372</f>
        <v>0</v>
      </c>
      <c r="AO371" s="123">
        <f>'گام اول '!AP372</f>
        <v>3000000</v>
      </c>
      <c r="AP371" s="123">
        <f>'گام اول '!AQ372</f>
        <v>0</v>
      </c>
      <c r="AQ371" s="123">
        <f>'گام اول '!AR372</f>
        <v>0</v>
      </c>
      <c r="AR371" s="123">
        <f>'گام اول '!AS372</f>
        <v>0</v>
      </c>
      <c r="AS371" s="375">
        <f>'گام اول '!AT372</f>
        <v>0</v>
      </c>
      <c r="AT371" s="368">
        <f t="shared" si="243"/>
        <v>72912168.216000006</v>
      </c>
      <c r="AU371" s="173">
        <f>'گام اول '!AV372</f>
        <v>54308316.440880008</v>
      </c>
      <c r="AV371" s="141">
        <f>'گام اول '!AW372</f>
        <v>72912168.215999991</v>
      </c>
      <c r="AW371" s="142">
        <f t="shared" si="244"/>
        <v>5103851.7751199994</v>
      </c>
      <c r="AX371" s="75">
        <f t="shared" si="245"/>
        <v>1430831.644088001</v>
      </c>
      <c r="AY371" s="142">
        <f>'گام اول '!AZ372</f>
        <v>0</v>
      </c>
      <c r="AZ371" s="142">
        <f>'گام اول '!BA372</f>
        <v>0</v>
      </c>
      <c r="BA371" s="142">
        <f>'گام اول '!BB372</f>
        <v>0</v>
      </c>
      <c r="BB371" s="142">
        <f>'گام اول '!BC372</f>
        <v>0</v>
      </c>
      <c r="BC371" s="142">
        <f>'گام اول '!BD372</f>
        <v>0</v>
      </c>
      <c r="BD371" s="142">
        <f>'گام اول '!BE372</f>
        <v>0</v>
      </c>
      <c r="BE371" s="142">
        <f>'گام اول '!BF372</f>
        <v>0</v>
      </c>
      <c r="BF371" s="143">
        <f t="shared" si="246"/>
        <v>6534683.4192080004</v>
      </c>
      <c r="BG371" s="140">
        <f t="shared" si="247"/>
        <v>66377484</v>
      </c>
      <c r="BH371" s="144">
        <f t="shared" si="248"/>
        <v>72912168.216000006</v>
      </c>
      <c r="BI371" s="127">
        <f t="shared" si="241"/>
        <v>4659160</v>
      </c>
      <c r="BJ371" s="145">
        <f t="shared" si="249"/>
        <v>2329580</v>
      </c>
      <c r="BK371" s="145">
        <f t="shared" si="250"/>
        <v>698874</v>
      </c>
      <c r="BL371" s="146">
        <f t="shared" si="251"/>
        <v>1120000</v>
      </c>
      <c r="BM371" s="379">
        <v>0</v>
      </c>
      <c r="BN371" s="147">
        <f t="shared" si="252"/>
        <v>81719782.216000006</v>
      </c>
      <c r="BO371" s="148">
        <f t="shared" si="253"/>
        <v>72912168.215999991</v>
      </c>
      <c r="BP371" s="149">
        <f t="shared" si="254"/>
        <v>16769798.689679999</v>
      </c>
      <c r="BQ371" s="150">
        <f t="shared" si="255"/>
        <v>98489580.905680001</v>
      </c>
      <c r="BR371" s="151">
        <f t="shared" si="256"/>
        <v>100800</v>
      </c>
      <c r="BS371" s="147">
        <f t="shared" si="257"/>
        <v>98590380.905680001</v>
      </c>
      <c r="BT371" s="135">
        <v>0</v>
      </c>
      <c r="BU371" s="148">
        <f t="shared" si="258"/>
        <v>8171978.2216000007</v>
      </c>
      <c r="BV371" s="152">
        <f t="shared" si="259"/>
        <v>4085989.1108000004</v>
      </c>
      <c r="BW371" s="133">
        <f t="shared" si="260"/>
        <v>86332413.573280007</v>
      </c>
      <c r="BX371" s="147">
        <f t="shared" si="261"/>
        <v>7687614</v>
      </c>
      <c r="BY371" s="134">
        <f t="shared" si="262"/>
        <v>78644799.573280007</v>
      </c>
      <c r="CD371" s="388">
        <f>'گام اول '!AU372</f>
        <v>72912168.216000006</v>
      </c>
      <c r="CE371" s="389">
        <f>'گام اول '!AV372</f>
        <v>54308316.440880008</v>
      </c>
      <c r="CF371" s="389">
        <f>'گام اول '!AW372</f>
        <v>72912168.215999991</v>
      </c>
      <c r="CG371" s="389">
        <f>'گام اول '!AX372</f>
        <v>5103851.7751199994</v>
      </c>
      <c r="CH371" s="389">
        <f>'گام اول '!AY372</f>
        <v>1430831.644088001</v>
      </c>
      <c r="CI371" s="389">
        <f>'گام اول '!AZ372</f>
        <v>0</v>
      </c>
      <c r="CJ371" s="389">
        <f>'گام اول '!BA372</f>
        <v>0</v>
      </c>
      <c r="CK371" s="389">
        <f>'گام اول '!BB372</f>
        <v>0</v>
      </c>
      <c r="CL371" s="389">
        <f>'گام اول '!BC372</f>
        <v>0</v>
      </c>
      <c r="CM371" s="389">
        <f>'گام اول '!BD372</f>
        <v>0</v>
      </c>
      <c r="CN371" s="389">
        <f>'گام اول '!BE372</f>
        <v>0</v>
      </c>
      <c r="CO371" s="389">
        <f>'گام اول '!BF372</f>
        <v>0</v>
      </c>
      <c r="CP371" s="389">
        <f>'گام اول '!BG372</f>
        <v>6534683.4192080004</v>
      </c>
      <c r="CQ371" s="389">
        <f>'گام اول '!BH372</f>
        <v>66377484</v>
      </c>
      <c r="CR371" s="389">
        <f t="shared" si="263"/>
        <v>72912168.216000006</v>
      </c>
      <c r="CS371" s="55">
        <f t="shared" si="264"/>
        <v>4659160</v>
      </c>
      <c r="CT371" s="388">
        <f t="shared" si="265"/>
        <v>2329580</v>
      </c>
      <c r="CU371" s="389">
        <f t="shared" si="266"/>
        <v>698874</v>
      </c>
      <c r="CV371" s="389">
        <f t="shared" si="267"/>
        <v>1120000</v>
      </c>
      <c r="CW371" s="55">
        <v>0</v>
      </c>
      <c r="CX371" s="389">
        <f t="shared" si="268"/>
        <v>81719782.216000006</v>
      </c>
      <c r="CY371" s="389">
        <f t="shared" si="269"/>
        <v>72912168.215999991</v>
      </c>
      <c r="CZ371" s="389">
        <f t="shared" si="270"/>
        <v>16769798.689679999</v>
      </c>
      <c r="DA371" s="389">
        <f t="shared" si="271"/>
        <v>98489580.905680001</v>
      </c>
      <c r="DB371" s="389">
        <f t="shared" si="272"/>
        <v>100800</v>
      </c>
      <c r="DC371" s="389">
        <f t="shared" si="273"/>
        <v>98590380.905680001</v>
      </c>
      <c r="DD371" s="394">
        <v>0</v>
      </c>
      <c r="DE371" s="389">
        <f t="shared" si="274"/>
        <v>8171978.2216000007</v>
      </c>
      <c r="DF371" s="389">
        <f t="shared" si="275"/>
        <v>4085989.1108000004</v>
      </c>
      <c r="DG371" s="389">
        <f t="shared" si="276"/>
        <v>86332413.573280007</v>
      </c>
      <c r="DH371" s="389">
        <f t="shared" si="277"/>
        <v>7687614</v>
      </c>
      <c r="DI371" s="389">
        <f t="shared" si="278"/>
        <v>78644799.573280007</v>
      </c>
      <c r="DJ371" s="389">
        <f t="shared" si="279"/>
        <v>0</v>
      </c>
      <c r="DL371" s="396">
        <f t="shared" si="280"/>
        <v>6638737.5</v>
      </c>
      <c r="DM371" s="396">
        <f t="shared" si="281"/>
        <v>-1979577.5</v>
      </c>
    </row>
    <row r="372" spans="1:117" s="55" customFormat="1" ht="21" x14ac:dyDescent="0.2">
      <c r="A372" s="191">
        <f t="shared" si="242"/>
        <v>2655495</v>
      </c>
      <c r="B372" s="136">
        <f>'گام اول '!B373</f>
        <v>367</v>
      </c>
      <c r="C372" s="136">
        <f>'گام اول '!C373</f>
        <v>131</v>
      </c>
      <c r="D372" s="136">
        <f>'گام اول '!D373</f>
        <v>13247</v>
      </c>
      <c r="E372" s="136" t="str">
        <f>'گام اول '!E373</f>
        <v>محمد</v>
      </c>
      <c r="F372" s="136" t="str">
        <f>'گام اول '!F373</f>
        <v>غلامپور</v>
      </c>
      <c r="G372" s="136" t="str">
        <f>'گام اول '!G373</f>
        <v>نگهبان</v>
      </c>
      <c r="H372" s="136" t="str">
        <f>'گام اول '!H373</f>
        <v>تهران</v>
      </c>
      <c r="I372" s="136" t="str">
        <f>'گام اول '!I373</f>
        <v>292-700-4183788-1</v>
      </c>
      <c r="J372" s="136" t="str">
        <f>'گام اول '!J373</f>
        <v>0011141190</v>
      </c>
      <c r="K372" s="136" t="str">
        <f>'گام اول '!K373</f>
        <v>0012868683</v>
      </c>
      <c r="L372" s="136" t="str">
        <f>'گام اول '!L373</f>
        <v>تهران</v>
      </c>
      <c r="M372" s="136" t="str">
        <f>'گام اول '!M373</f>
        <v>نگهبان</v>
      </c>
      <c r="N372" s="120">
        <f>'گام اول '!N373</f>
        <v>0</v>
      </c>
      <c r="O372" s="119">
        <f>'گام اول '!O373</f>
        <v>0</v>
      </c>
      <c r="P372" s="121" t="str">
        <f>'گام اول '!P373</f>
        <v>*</v>
      </c>
      <c r="Q372" s="358">
        <f>'گام اول '!Q373</f>
        <v>30</v>
      </c>
      <c r="R372" s="358">
        <f>'گام اول '!R373</f>
        <v>120</v>
      </c>
      <c r="S372" s="358">
        <f>'گام اول '!S373</f>
        <v>220</v>
      </c>
      <c r="T372" s="358">
        <f>'گام اول '!T373</f>
        <v>29.33</v>
      </c>
      <c r="U372" s="137">
        <f>'گام اول '!U373</f>
        <v>0</v>
      </c>
      <c r="V372" s="120">
        <f>'گام اول '!W373</f>
        <v>0</v>
      </c>
      <c r="W372" s="121">
        <f>'گام اول '!X373</f>
        <v>0</v>
      </c>
      <c r="X372" s="366">
        <f>'گام اول '!Y373</f>
        <v>0</v>
      </c>
      <c r="Y372" s="366">
        <f>'گام اول '!Z373</f>
        <v>1</v>
      </c>
      <c r="Z372" s="138">
        <f>'گام اول '!AA373</f>
        <v>885165</v>
      </c>
      <c r="AA372" s="138">
        <f>'گام اول '!AB373</f>
        <v>0</v>
      </c>
      <c r="AB372" s="138">
        <f>'گام اول '!AC373</f>
        <v>885165</v>
      </c>
      <c r="AC372" s="138">
        <f>'گام اول '!AD373</f>
        <v>4500000</v>
      </c>
      <c r="AD372" s="138">
        <f>'گام اول '!AE373</f>
        <v>6000000</v>
      </c>
      <c r="AE372" s="139">
        <f>'گام اول '!AF373</f>
        <v>168986.04545454544</v>
      </c>
      <c r="AF372" s="122">
        <f>'گام اول '!AG373</f>
        <v>26554950</v>
      </c>
      <c r="AG372" s="123">
        <f>'گام اول '!AH373</f>
        <v>0</v>
      </c>
      <c r="AH372" s="123">
        <f>'گام اول '!AI373</f>
        <v>20278325.454545453</v>
      </c>
      <c r="AI372" s="123">
        <f>'گام اول '!AJ373</f>
        <v>2655495</v>
      </c>
      <c r="AJ372" s="123">
        <f>'گام اول '!AK373</f>
        <v>4500000</v>
      </c>
      <c r="AK372" s="123">
        <f>'گام اول '!AL373</f>
        <v>6000000</v>
      </c>
      <c r="AL372" s="123">
        <f>'گام اول '!AM373</f>
        <v>9294232.5</v>
      </c>
      <c r="AM372" s="123">
        <f>'گام اول '!AN373</f>
        <v>4956360.7131818179</v>
      </c>
      <c r="AN372" s="123">
        <f>'گام اول '!AO373</f>
        <v>0</v>
      </c>
      <c r="AO372" s="123">
        <f>'گام اول '!AP373</f>
        <v>4800000</v>
      </c>
      <c r="AP372" s="123">
        <f>'گام اول '!AQ373</f>
        <v>0</v>
      </c>
      <c r="AQ372" s="123">
        <f>'گام اول '!AR373</f>
        <v>0</v>
      </c>
      <c r="AR372" s="123">
        <f>'گام اول '!AS373</f>
        <v>0</v>
      </c>
      <c r="AS372" s="375">
        <f>'گام اول '!AT373</f>
        <v>0</v>
      </c>
      <c r="AT372" s="368">
        <f t="shared" si="243"/>
        <v>79039363.667727277</v>
      </c>
      <c r="AU372" s="173">
        <f>'گام اول '!AV373</f>
        <v>55736997.860986367</v>
      </c>
      <c r="AV372" s="141">
        <f>'گام اول '!AW373</f>
        <v>76383868.667727262</v>
      </c>
      <c r="AW372" s="142">
        <f t="shared" si="244"/>
        <v>5346870.8067409089</v>
      </c>
      <c r="AX372" s="75">
        <f t="shared" si="245"/>
        <v>1573699.7860986367</v>
      </c>
      <c r="AY372" s="142">
        <f>'گام اول '!AZ373</f>
        <v>0</v>
      </c>
      <c r="AZ372" s="142">
        <f>'گام اول '!BA373</f>
        <v>0</v>
      </c>
      <c r="BA372" s="142">
        <f>'گام اول '!BB373</f>
        <v>0</v>
      </c>
      <c r="BB372" s="142">
        <f>'گام اول '!BC373</f>
        <v>0</v>
      </c>
      <c r="BC372" s="142">
        <f>'گام اول '!BD373</f>
        <v>0</v>
      </c>
      <c r="BD372" s="142">
        <f>'گام اول '!BE373</f>
        <v>0</v>
      </c>
      <c r="BE372" s="142">
        <f>'گام اول '!BF373</f>
        <v>0</v>
      </c>
      <c r="BF372" s="143">
        <f t="shared" si="246"/>
        <v>6920570.5928395456</v>
      </c>
      <c r="BG372" s="140">
        <f t="shared" si="247"/>
        <v>72118793</v>
      </c>
      <c r="BH372" s="144">
        <f t="shared" si="248"/>
        <v>79039363.667727277</v>
      </c>
      <c r="BI372" s="127">
        <f t="shared" si="241"/>
        <v>4425825</v>
      </c>
      <c r="BJ372" s="145">
        <f t="shared" si="249"/>
        <v>2212912.5</v>
      </c>
      <c r="BK372" s="145">
        <f t="shared" si="250"/>
        <v>663873.75</v>
      </c>
      <c r="BL372" s="146">
        <f t="shared" si="251"/>
        <v>1120000</v>
      </c>
      <c r="BM372" s="379">
        <v>0</v>
      </c>
      <c r="BN372" s="147">
        <f t="shared" si="252"/>
        <v>87461974.917727277</v>
      </c>
      <c r="BO372" s="148">
        <f t="shared" si="253"/>
        <v>76383868.667727262</v>
      </c>
      <c r="BP372" s="149">
        <f t="shared" si="254"/>
        <v>17568289.793577272</v>
      </c>
      <c r="BQ372" s="150">
        <f t="shared" si="255"/>
        <v>105030264.71130455</v>
      </c>
      <c r="BR372" s="151">
        <f t="shared" si="256"/>
        <v>100800</v>
      </c>
      <c r="BS372" s="147">
        <f t="shared" si="257"/>
        <v>105131064.71130455</v>
      </c>
      <c r="BT372" s="135">
        <v>0</v>
      </c>
      <c r="BU372" s="148">
        <f t="shared" si="258"/>
        <v>8746197.491772728</v>
      </c>
      <c r="BV372" s="152">
        <f t="shared" si="259"/>
        <v>4373098.745886364</v>
      </c>
      <c r="BW372" s="133">
        <f t="shared" si="260"/>
        <v>92011768.473645449</v>
      </c>
      <c r="BX372" s="147">
        <f t="shared" si="261"/>
        <v>7302611.25</v>
      </c>
      <c r="BY372" s="134">
        <f t="shared" si="262"/>
        <v>84709157.223645449</v>
      </c>
      <c r="CD372" s="388">
        <f>'گام اول '!AU373</f>
        <v>79039363.667727277</v>
      </c>
      <c r="CE372" s="389">
        <f>'گام اول '!AV373</f>
        <v>55736997.860986367</v>
      </c>
      <c r="CF372" s="389">
        <f>'گام اول '!AW373</f>
        <v>76383868.667727262</v>
      </c>
      <c r="CG372" s="389">
        <f>'گام اول '!AX373</f>
        <v>5346870.8067409089</v>
      </c>
      <c r="CH372" s="389">
        <f>'گام اول '!AY373</f>
        <v>1573699.7860986367</v>
      </c>
      <c r="CI372" s="389">
        <f>'گام اول '!AZ373</f>
        <v>0</v>
      </c>
      <c r="CJ372" s="389">
        <f>'گام اول '!BA373</f>
        <v>0</v>
      </c>
      <c r="CK372" s="389">
        <f>'گام اول '!BB373</f>
        <v>0</v>
      </c>
      <c r="CL372" s="389">
        <f>'گام اول '!BC373</f>
        <v>0</v>
      </c>
      <c r="CM372" s="389">
        <f>'گام اول '!BD373</f>
        <v>0</v>
      </c>
      <c r="CN372" s="389">
        <f>'گام اول '!BE373</f>
        <v>0</v>
      </c>
      <c r="CO372" s="389">
        <f>'گام اول '!BF373</f>
        <v>0</v>
      </c>
      <c r="CP372" s="389">
        <f>'گام اول '!BG373</f>
        <v>6920570.5928395456</v>
      </c>
      <c r="CQ372" s="389">
        <f>'گام اول '!BH373</f>
        <v>72118793</v>
      </c>
      <c r="CR372" s="389">
        <f t="shared" si="263"/>
        <v>79039363.667727277</v>
      </c>
      <c r="CS372" s="55">
        <f t="shared" si="264"/>
        <v>4425825</v>
      </c>
      <c r="CT372" s="388">
        <f t="shared" si="265"/>
        <v>2212912.5</v>
      </c>
      <c r="CU372" s="389">
        <f t="shared" si="266"/>
        <v>663873.75</v>
      </c>
      <c r="CV372" s="389">
        <f t="shared" si="267"/>
        <v>1120000</v>
      </c>
      <c r="CW372" s="55">
        <v>0</v>
      </c>
      <c r="CX372" s="389">
        <f t="shared" si="268"/>
        <v>87461974.917727277</v>
      </c>
      <c r="CY372" s="389">
        <f t="shared" si="269"/>
        <v>76383868.667727262</v>
      </c>
      <c r="CZ372" s="389">
        <f t="shared" si="270"/>
        <v>17568289.793577272</v>
      </c>
      <c r="DA372" s="389">
        <f t="shared" si="271"/>
        <v>105030264.71130455</v>
      </c>
      <c r="DB372" s="389">
        <f t="shared" si="272"/>
        <v>100800</v>
      </c>
      <c r="DC372" s="389">
        <f t="shared" si="273"/>
        <v>105131064.71130455</v>
      </c>
      <c r="DD372" s="394">
        <v>0</v>
      </c>
      <c r="DE372" s="389">
        <f t="shared" si="274"/>
        <v>8746197.491772728</v>
      </c>
      <c r="DF372" s="389">
        <f t="shared" si="275"/>
        <v>4373098.745886364</v>
      </c>
      <c r="DG372" s="389">
        <f t="shared" si="276"/>
        <v>92011768.473645449</v>
      </c>
      <c r="DH372" s="389">
        <f t="shared" si="277"/>
        <v>7302611.25</v>
      </c>
      <c r="DI372" s="389">
        <f t="shared" si="278"/>
        <v>84709157.223645449</v>
      </c>
      <c r="DJ372" s="389">
        <f t="shared" si="279"/>
        <v>0</v>
      </c>
      <c r="DL372" s="396">
        <f t="shared" si="280"/>
        <v>6638737.5</v>
      </c>
      <c r="DM372" s="396">
        <f t="shared" si="281"/>
        <v>-2212912.5</v>
      </c>
    </row>
    <row r="373" spans="1:117" s="55" customFormat="1" ht="21" x14ac:dyDescent="0.2">
      <c r="A373" s="191">
        <f t="shared" si="242"/>
        <v>2655495</v>
      </c>
      <c r="B373" s="136">
        <f>'گام اول '!B374</f>
        <v>368</v>
      </c>
      <c r="C373" s="136">
        <f>'گام اول '!C374</f>
        <v>132</v>
      </c>
      <c r="D373" s="136">
        <f>'گام اول '!D374</f>
        <v>13339</v>
      </c>
      <c r="E373" s="136" t="str">
        <f>'گام اول '!E374</f>
        <v>فرهاد</v>
      </c>
      <c r="F373" s="136" t="str">
        <f>'گام اول '!F374</f>
        <v>ندری</v>
      </c>
      <c r="G373" s="136" t="str">
        <f>'گام اول '!G374</f>
        <v>نگهبان</v>
      </c>
      <c r="H373" s="136" t="str">
        <f>'گام اول '!H374</f>
        <v>تهران</v>
      </c>
      <c r="I373" s="136" t="str">
        <f>'گام اول '!I374</f>
        <v>365-700-4230030-1</v>
      </c>
      <c r="J373" s="136" t="str">
        <f>'گام اول '!J374</f>
        <v>0014483742</v>
      </c>
      <c r="K373" s="136" t="str">
        <f>'گام اول '!K374</f>
        <v>0053149460</v>
      </c>
      <c r="L373" s="136" t="str">
        <f>'گام اول '!L374</f>
        <v>تهران</v>
      </c>
      <c r="M373" s="136" t="str">
        <f>'گام اول '!M374</f>
        <v>نگهبان</v>
      </c>
      <c r="N373" s="120" t="str">
        <f>'گام اول '!N374</f>
        <v>*</v>
      </c>
      <c r="O373" s="119">
        <f>'گام اول '!O374</f>
        <v>0</v>
      </c>
      <c r="P373" s="121">
        <f>'گام اول '!P374</f>
        <v>0</v>
      </c>
      <c r="Q373" s="358">
        <f>'گام اول '!Q374</f>
        <v>30</v>
      </c>
      <c r="R373" s="358">
        <f>'گام اول '!R374</f>
        <v>120</v>
      </c>
      <c r="S373" s="358">
        <f>'گام اول '!S374</f>
        <v>110</v>
      </c>
      <c r="T373" s="358">
        <f>'گام اول '!T374</f>
        <v>29.33</v>
      </c>
      <c r="U373" s="137">
        <f>'گام اول '!U374</f>
        <v>0</v>
      </c>
      <c r="V373" s="120">
        <f>'گام اول '!W374</f>
        <v>0</v>
      </c>
      <c r="W373" s="121">
        <f>'گام اول '!X374</f>
        <v>0</v>
      </c>
      <c r="X373" s="366">
        <f>'گام اول '!Y374</f>
        <v>0</v>
      </c>
      <c r="Y373" s="366">
        <f>'گام اول '!Z374</f>
        <v>0</v>
      </c>
      <c r="Z373" s="138">
        <f>'گام اول '!AA374</f>
        <v>885165</v>
      </c>
      <c r="AA373" s="138">
        <f>'گام اول '!AB374</f>
        <v>0</v>
      </c>
      <c r="AB373" s="138">
        <f>'گام اول '!AC374</f>
        <v>885165</v>
      </c>
      <c r="AC373" s="138">
        <f>'گام اول '!AD374</f>
        <v>4500000</v>
      </c>
      <c r="AD373" s="138">
        <f>'گام اول '!AE374</f>
        <v>6000000</v>
      </c>
      <c r="AE373" s="139">
        <f>'گام اول '!AF374</f>
        <v>168986.04545454544</v>
      </c>
      <c r="AF373" s="122">
        <f>'گام اول '!AG374</f>
        <v>26554950</v>
      </c>
      <c r="AG373" s="123">
        <f>'گام اول '!AH374</f>
        <v>0</v>
      </c>
      <c r="AH373" s="123">
        <f>'گام اول '!AI374</f>
        <v>20278325.454545453</v>
      </c>
      <c r="AI373" s="123">
        <f>'گام اول '!AJ374</f>
        <v>0</v>
      </c>
      <c r="AJ373" s="123">
        <f>'گام اول '!AK374</f>
        <v>4500000</v>
      </c>
      <c r="AK373" s="123">
        <f>'گام اول '!AL374</f>
        <v>6000000</v>
      </c>
      <c r="AL373" s="123">
        <f>'گام اول '!AM374</f>
        <v>4647116.25</v>
      </c>
      <c r="AM373" s="123">
        <f>'گام اول '!AN374</f>
        <v>4956360.7131818179</v>
      </c>
      <c r="AN373" s="123">
        <f>'گام اول '!AO374</f>
        <v>0</v>
      </c>
      <c r="AO373" s="123">
        <f>'گام اول '!AP374</f>
        <v>3000000</v>
      </c>
      <c r="AP373" s="123">
        <f>'گام اول '!AQ374</f>
        <v>0</v>
      </c>
      <c r="AQ373" s="123">
        <f>'گام اول '!AR374</f>
        <v>0</v>
      </c>
      <c r="AR373" s="123">
        <f>'گام اول '!AS374</f>
        <v>0</v>
      </c>
      <c r="AS373" s="375">
        <f>'گام اول '!AT374</f>
        <v>0</v>
      </c>
      <c r="AT373" s="368">
        <f t="shared" si="243"/>
        <v>69936752.417727262</v>
      </c>
      <c r="AU373" s="173">
        <f>'گام اول '!AV374</f>
        <v>51541179.748486355</v>
      </c>
      <c r="AV373" s="141">
        <f>'گام اول '!AW374</f>
        <v>69936752.417727262</v>
      </c>
      <c r="AW373" s="142">
        <f t="shared" si="244"/>
        <v>4895572.6692409087</v>
      </c>
      <c r="AX373" s="75">
        <f t="shared" si="245"/>
        <v>1154117.9748486355</v>
      </c>
      <c r="AY373" s="142">
        <f>'گام اول '!AZ374</f>
        <v>0</v>
      </c>
      <c r="AZ373" s="142">
        <f>'گام اول '!BA374</f>
        <v>0</v>
      </c>
      <c r="BA373" s="142">
        <f>'گام اول '!BB374</f>
        <v>0</v>
      </c>
      <c r="BB373" s="142">
        <f>'گام اول '!BC374</f>
        <v>0</v>
      </c>
      <c r="BC373" s="142">
        <f>'گام اول '!BD374</f>
        <v>0</v>
      </c>
      <c r="BD373" s="142">
        <f>'گام اول '!BE374</f>
        <v>0</v>
      </c>
      <c r="BE373" s="142">
        <f>'گام اول '!BF374</f>
        <v>0</v>
      </c>
      <c r="BF373" s="143">
        <f t="shared" si="246"/>
        <v>6049690.6440895442</v>
      </c>
      <c r="BG373" s="140">
        <f t="shared" si="247"/>
        <v>63887061</v>
      </c>
      <c r="BH373" s="144">
        <f t="shared" si="248"/>
        <v>69936752.417727262</v>
      </c>
      <c r="BI373" s="127">
        <f t="shared" si="241"/>
        <v>4425825</v>
      </c>
      <c r="BJ373" s="145">
        <f t="shared" si="249"/>
        <v>2212912.5</v>
      </c>
      <c r="BK373" s="145">
        <f t="shared" si="250"/>
        <v>663873.75</v>
      </c>
      <c r="BL373" s="146">
        <f t="shared" si="251"/>
        <v>1120000</v>
      </c>
      <c r="BM373" s="379">
        <v>0</v>
      </c>
      <c r="BN373" s="147">
        <f t="shared" si="252"/>
        <v>78359363.667727262</v>
      </c>
      <c r="BO373" s="148">
        <f t="shared" si="253"/>
        <v>69936752.417727262</v>
      </c>
      <c r="BP373" s="149">
        <f t="shared" si="254"/>
        <v>16085453.056077272</v>
      </c>
      <c r="BQ373" s="150">
        <f t="shared" si="255"/>
        <v>94444816.723804533</v>
      </c>
      <c r="BR373" s="151">
        <f t="shared" si="256"/>
        <v>100800</v>
      </c>
      <c r="BS373" s="147">
        <f t="shared" si="257"/>
        <v>94545616.723804533</v>
      </c>
      <c r="BT373" s="135">
        <v>0</v>
      </c>
      <c r="BU373" s="148">
        <f t="shared" si="258"/>
        <v>7835936.3667727262</v>
      </c>
      <c r="BV373" s="152">
        <f t="shared" si="259"/>
        <v>3917968.1833863631</v>
      </c>
      <c r="BW373" s="133">
        <f t="shared" si="260"/>
        <v>82791712.173645437</v>
      </c>
      <c r="BX373" s="147">
        <f t="shared" si="261"/>
        <v>7302611.25</v>
      </c>
      <c r="BY373" s="134">
        <f t="shared" si="262"/>
        <v>75489100.923645437</v>
      </c>
      <c r="CD373" s="388">
        <f>'گام اول '!AU374</f>
        <v>69936752.417727262</v>
      </c>
      <c r="CE373" s="389">
        <f>'گام اول '!AV374</f>
        <v>51541179.748486355</v>
      </c>
      <c r="CF373" s="389">
        <f>'گام اول '!AW374</f>
        <v>69936752.417727262</v>
      </c>
      <c r="CG373" s="389">
        <f>'گام اول '!AX374</f>
        <v>4895572.6692409087</v>
      </c>
      <c r="CH373" s="389">
        <f>'گام اول '!AY374</f>
        <v>1154117.9748486355</v>
      </c>
      <c r="CI373" s="389">
        <f>'گام اول '!AZ374</f>
        <v>0</v>
      </c>
      <c r="CJ373" s="389">
        <f>'گام اول '!BA374</f>
        <v>0</v>
      </c>
      <c r="CK373" s="389">
        <f>'گام اول '!BB374</f>
        <v>0</v>
      </c>
      <c r="CL373" s="389">
        <f>'گام اول '!BC374</f>
        <v>0</v>
      </c>
      <c r="CM373" s="389">
        <f>'گام اول '!BD374</f>
        <v>0</v>
      </c>
      <c r="CN373" s="389">
        <f>'گام اول '!BE374</f>
        <v>0</v>
      </c>
      <c r="CO373" s="389">
        <f>'گام اول '!BF374</f>
        <v>0</v>
      </c>
      <c r="CP373" s="389">
        <f>'گام اول '!BG374</f>
        <v>6049690.6440895442</v>
      </c>
      <c r="CQ373" s="389">
        <f>'گام اول '!BH374</f>
        <v>63887061</v>
      </c>
      <c r="CR373" s="389">
        <f t="shared" si="263"/>
        <v>69936752.417727262</v>
      </c>
      <c r="CS373" s="55">
        <f t="shared" si="264"/>
        <v>4425825</v>
      </c>
      <c r="CT373" s="388">
        <f t="shared" si="265"/>
        <v>2212912.5</v>
      </c>
      <c r="CU373" s="389">
        <f t="shared" si="266"/>
        <v>663873.75</v>
      </c>
      <c r="CV373" s="389">
        <f t="shared" si="267"/>
        <v>1120000</v>
      </c>
      <c r="CW373" s="55">
        <v>0</v>
      </c>
      <c r="CX373" s="389">
        <f t="shared" si="268"/>
        <v>78359363.667727262</v>
      </c>
      <c r="CY373" s="389">
        <f t="shared" si="269"/>
        <v>69936752.417727262</v>
      </c>
      <c r="CZ373" s="389">
        <f t="shared" si="270"/>
        <v>16085453.056077272</v>
      </c>
      <c r="DA373" s="389">
        <f t="shared" si="271"/>
        <v>94444816.723804533</v>
      </c>
      <c r="DB373" s="389">
        <f t="shared" si="272"/>
        <v>100800</v>
      </c>
      <c r="DC373" s="389">
        <f t="shared" si="273"/>
        <v>94545616.723804533</v>
      </c>
      <c r="DD373" s="394">
        <v>0</v>
      </c>
      <c r="DE373" s="389">
        <f t="shared" si="274"/>
        <v>7835936.3667727262</v>
      </c>
      <c r="DF373" s="389">
        <f t="shared" si="275"/>
        <v>3917968.1833863631</v>
      </c>
      <c r="DG373" s="389">
        <f t="shared" si="276"/>
        <v>82791712.173645437</v>
      </c>
      <c r="DH373" s="389">
        <f t="shared" si="277"/>
        <v>7302611.25</v>
      </c>
      <c r="DI373" s="389">
        <f t="shared" si="278"/>
        <v>75489100.923645437</v>
      </c>
      <c r="DJ373" s="389">
        <f t="shared" si="279"/>
        <v>0</v>
      </c>
      <c r="DL373" s="396">
        <f t="shared" si="280"/>
        <v>6638737.5</v>
      </c>
      <c r="DM373" s="396">
        <f t="shared" si="281"/>
        <v>-2212912.5</v>
      </c>
    </row>
    <row r="374" spans="1:117" s="55" customFormat="1" ht="21" x14ac:dyDescent="0.2">
      <c r="A374" s="191">
        <f t="shared" si="242"/>
        <v>2655495</v>
      </c>
      <c r="B374" s="136">
        <f>'گام اول '!B375</f>
        <v>369</v>
      </c>
      <c r="C374" s="136">
        <f>'گام اول '!C375</f>
        <v>133</v>
      </c>
      <c r="D374" s="136">
        <f>'گام اول '!D375</f>
        <v>13352</v>
      </c>
      <c r="E374" s="136" t="str">
        <f>'گام اول '!E375</f>
        <v>سعید</v>
      </c>
      <c r="F374" s="136" t="str">
        <f>'گام اول '!F375</f>
        <v>سعیدی</v>
      </c>
      <c r="G374" s="136" t="str">
        <f>'گام اول '!G375</f>
        <v>نگهبان</v>
      </c>
      <c r="H374" s="136" t="str">
        <f>'گام اول '!H375</f>
        <v>تهران</v>
      </c>
      <c r="I374" s="136" t="str">
        <f>'گام اول '!I375</f>
        <v>117-813-2343532-2</v>
      </c>
      <c r="J374" s="136" t="str">
        <f>'گام اول '!J375</f>
        <v>0084517379</v>
      </c>
      <c r="K374" s="136" t="str">
        <f>'گام اول '!K375</f>
        <v>0020183202</v>
      </c>
      <c r="L374" s="136" t="str">
        <f>'گام اول '!L375</f>
        <v>تهران</v>
      </c>
      <c r="M374" s="136" t="str">
        <f>'گام اول '!M375</f>
        <v>نگهبان</v>
      </c>
      <c r="N374" s="120">
        <f>'گام اول '!N375</f>
        <v>0</v>
      </c>
      <c r="O374" s="119">
        <f>'گام اول '!O375</f>
        <v>0</v>
      </c>
      <c r="P374" s="121" t="str">
        <f>'گام اول '!P375</f>
        <v>*</v>
      </c>
      <c r="Q374" s="358">
        <f>'گام اول '!Q375</f>
        <v>30</v>
      </c>
      <c r="R374" s="358">
        <f>'گام اول '!R375</f>
        <v>120</v>
      </c>
      <c r="S374" s="358">
        <f>'گام اول '!S375</f>
        <v>220</v>
      </c>
      <c r="T374" s="358">
        <f>'گام اول '!T375</f>
        <v>29.33</v>
      </c>
      <c r="U374" s="137">
        <f>'گام اول '!U375</f>
        <v>0</v>
      </c>
      <c r="V374" s="120">
        <f>'گام اول '!W375</f>
        <v>0</v>
      </c>
      <c r="W374" s="121">
        <f>'گام اول '!X375</f>
        <v>0</v>
      </c>
      <c r="X374" s="366">
        <f>'گام اول '!Y375</f>
        <v>2</v>
      </c>
      <c r="Y374" s="366">
        <f>'گام اول '!Z375</f>
        <v>2</v>
      </c>
      <c r="Z374" s="138">
        <f>'گام اول '!AA375</f>
        <v>885165</v>
      </c>
      <c r="AA374" s="138">
        <f>'گام اول '!AB375</f>
        <v>0</v>
      </c>
      <c r="AB374" s="138">
        <f>'گام اول '!AC375</f>
        <v>885165</v>
      </c>
      <c r="AC374" s="138">
        <f>'گام اول '!AD375</f>
        <v>4500000</v>
      </c>
      <c r="AD374" s="138">
        <f>'گام اول '!AE375</f>
        <v>6000000</v>
      </c>
      <c r="AE374" s="139">
        <f>'گام اول '!AF375</f>
        <v>168986.04545454544</v>
      </c>
      <c r="AF374" s="122">
        <f>'گام اول '!AG375</f>
        <v>26554950</v>
      </c>
      <c r="AG374" s="123">
        <f>'گام اول '!AH375</f>
        <v>0</v>
      </c>
      <c r="AH374" s="123">
        <f>'گام اول '!AI375</f>
        <v>20278325.454545453</v>
      </c>
      <c r="AI374" s="123">
        <f>'گام اول '!AJ375</f>
        <v>5310990</v>
      </c>
      <c r="AJ374" s="123">
        <f>'گام اول '!AK375</f>
        <v>4500000</v>
      </c>
      <c r="AK374" s="123">
        <f>'گام اول '!AL375</f>
        <v>6000000</v>
      </c>
      <c r="AL374" s="123">
        <f>'گام اول '!AM375</f>
        <v>9294232.5</v>
      </c>
      <c r="AM374" s="123">
        <f>'گام اول '!AN375</f>
        <v>4956360.7131818179</v>
      </c>
      <c r="AN374" s="123">
        <f>'گام اول '!AO375</f>
        <v>0</v>
      </c>
      <c r="AO374" s="123">
        <f>'گام اول '!AP375</f>
        <v>5000000</v>
      </c>
      <c r="AP374" s="123">
        <f>'گام اول '!AQ375</f>
        <v>0</v>
      </c>
      <c r="AQ374" s="123">
        <f>'گام اول '!AR375</f>
        <v>0</v>
      </c>
      <c r="AR374" s="123">
        <f>'گام اول '!AS375</f>
        <v>0</v>
      </c>
      <c r="AS374" s="375">
        <f>'گام اول '!AT375</f>
        <v>0</v>
      </c>
      <c r="AT374" s="368">
        <f t="shared" si="243"/>
        <v>81894858.667727277</v>
      </c>
      <c r="AU374" s="173">
        <f>'گام اول '!AV375</f>
        <v>55722997.860986367</v>
      </c>
      <c r="AV374" s="141">
        <f>'گام اول '!AW375</f>
        <v>76583868.667727262</v>
      </c>
      <c r="AW374" s="142">
        <f t="shared" si="244"/>
        <v>5360870.8067409089</v>
      </c>
      <c r="AX374" s="75">
        <f t="shared" si="245"/>
        <v>1572299.7860986367</v>
      </c>
      <c r="AY374" s="142">
        <f>'گام اول '!AZ375</f>
        <v>0</v>
      </c>
      <c r="AZ374" s="142">
        <f>'گام اول '!BA375</f>
        <v>0</v>
      </c>
      <c r="BA374" s="142">
        <f>'گام اول '!BB375</f>
        <v>0</v>
      </c>
      <c r="BB374" s="142">
        <f>'گام اول '!BC375</f>
        <v>0</v>
      </c>
      <c r="BC374" s="142">
        <f>'گام اول '!BD375</f>
        <v>0</v>
      </c>
      <c r="BD374" s="142">
        <f>'گام اول '!BE375</f>
        <v>0</v>
      </c>
      <c r="BE374" s="142">
        <f>'گام اول '!BF375</f>
        <v>0</v>
      </c>
      <c r="BF374" s="143">
        <f t="shared" si="246"/>
        <v>6933170.5928395456</v>
      </c>
      <c r="BG374" s="140">
        <f t="shared" si="247"/>
        <v>74961688</v>
      </c>
      <c r="BH374" s="144">
        <f t="shared" si="248"/>
        <v>81894858.667727277</v>
      </c>
      <c r="BI374" s="127">
        <f t="shared" si="241"/>
        <v>4425825</v>
      </c>
      <c r="BJ374" s="145">
        <f t="shared" si="249"/>
        <v>2212912.5</v>
      </c>
      <c r="BK374" s="145">
        <f t="shared" si="250"/>
        <v>663873.75</v>
      </c>
      <c r="BL374" s="146">
        <f t="shared" si="251"/>
        <v>1120000</v>
      </c>
      <c r="BM374" s="379">
        <v>0</v>
      </c>
      <c r="BN374" s="147">
        <f t="shared" si="252"/>
        <v>90317469.917727277</v>
      </c>
      <c r="BO374" s="148">
        <f t="shared" si="253"/>
        <v>76583868.667727262</v>
      </c>
      <c r="BP374" s="149">
        <f t="shared" si="254"/>
        <v>17614289.793577272</v>
      </c>
      <c r="BQ374" s="150">
        <f t="shared" si="255"/>
        <v>107931759.71130455</v>
      </c>
      <c r="BR374" s="151">
        <f t="shared" si="256"/>
        <v>100800</v>
      </c>
      <c r="BS374" s="147">
        <f t="shared" si="257"/>
        <v>108032559.71130455</v>
      </c>
      <c r="BT374" s="135">
        <v>0</v>
      </c>
      <c r="BU374" s="148">
        <f t="shared" si="258"/>
        <v>9031746.991772728</v>
      </c>
      <c r="BV374" s="152">
        <f t="shared" si="259"/>
        <v>4515873.495886364</v>
      </c>
      <c r="BW374" s="133">
        <f t="shared" si="260"/>
        <v>94484939.223645449</v>
      </c>
      <c r="BX374" s="147">
        <f t="shared" si="261"/>
        <v>7302611.25</v>
      </c>
      <c r="BY374" s="134">
        <f t="shared" si="262"/>
        <v>87182327.973645449</v>
      </c>
      <c r="CD374" s="388">
        <f>'گام اول '!AU375</f>
        <v>81894858.667727277</v>
      </c>
      <c r="CE374" s="389">
        <f>'گام اول '!AV375</f>
        <v>55722997.860986367</v>
      </c>
      <c r="CF374" s="389">
        <f>'گام اول '!AW375</f>
        <v>76583868.667727262</v>
      </c>
      <c r="CG374" s="389">
        <f>'گام اول '!AX375</f>
        <v>5360870.8067409089</v>
      </c>
      <c r="CH374" s="389">
        <f>'گام اول '!AY375</f>
        <v>1572299.7860986367</v>
      </c>
      <c r="CI374" s="389">
        <f>'گام اول '!AZ375</f>
        <v>0</v>
      </c>
      <c r="CJ374" s="389">
        <f>'گام اول '!BA375</f>
        <v>0</v>
      </c>
      <c r="CK374" s="389">
        <f>'گام اول '!BB375</f>
        <v>0</v>
      </c>
      <c r="CL374" s="389">
        <f>'گام اول '!BC375</f>
        <v>0</v>
      </c>
      <c r="CM374" s="389">
        <f>'گام اول '!BD375</f>
        <v>0</v>
      </c>
      <c r="CN374" s="389">
        <f>'گام اول '!BE375</f>
        <v>0</v>
      </c>
      <c r="CO374" s="389">
        <f>'گام اول '!BF375</f>
        <v>0</v>
      </c>
      <c r="CP374" s="389">
        <f>'گام اول '!BG375</f>
        <v>6933170.5928395456</v>
      </c>
      <c r="CQ374" s="389">
        <f>'گام اول '!BH375</f>
        <v>74961688</v>
      </c>
      <c r="CR374" s="389">
        <f t="shared" si="263"/>
        <v>81894858.667727277</v>
      </c>
      <c r="CS374" s="55">
        <f t="shared" si="264"/>
        <v>4425825</v>
      </c>
      <c r="CT374" s="388">
        <f t="shared" si="265"/>
        <v>2212912.5</v>
      </c>
      <c r="CU374" s="389">
        <f t="shared" si="266"/>
        <v>663873.75</v>
      </c>
      <c r="CV374" s="389">
        <f t="shared" si="267"/>
        <v>1120000</v>
      </c>
      <c r="CW374" s="55">
        <v>0</v>
      </c>
      <c r="CX374" s="389">
        <f t="shared" si="268"/>
        <v>90317469.917727277</v>
      </c>
      <c r="CY374" s="389">
        <f t="shared" si="269"/>
        <v>76583868.667727262</v>
      </c>
      <c r="CZ374" s="389">
        <f t="shared" si="270"/>
        <v>17614289.793577272</v>
      </c>
      <c r="DA374" s="389">
        <f t="shared" si="271"/>
        <v>107931759.71130455</v>
      </c>
      <c r="DB374" s="389">
        <f t="shared" si="272"/>
        <v>100800</v>
      </c>
      <c r="DC374" s="389">
        <f t="shared" si="273"/>
        <v>108032559.71130455</v>
      </c>
      <c r="DD374" s="394">
        <v>0</v>
      </c>
      <c r="DE374" s="389">
        <f t="shared" si="274"/>
        <v>9031746.991772728</v>
      </c>
      <c r="DF374" s="389">
        <f t="shared" si="275"/>
        <v>4515873.495886364</v>
      </c>
      <c r="DG374" s="389">
        <f t="shared" si="276"/>
        <v>94484939.223645449</v>
      </c>
      <c r="DH374" s="389">
        <f t="shared" si="277"/>
        <v>7302611.25</v>
      </c>
      <c r="DI374" s="389">
        <f t="shared" si="278"/>
        <v>87182327.973645449</v>
      </c>
      <c r="DJ374" s="389">
        <f t="shared" si="279"/>
        <v>0</v>
      </c>
      <c r="DL374" s="396">
        <f t="shared" si="280"/>
        <v>6638737.5</v>
      </c>
      <c r="DM374" s="396">
        <f t="shared" si="281"/>
        <v>-2212912.5</v>
      </c>
    </row>
    <row r="375" spans="1:117" s="55" customFormat="1" ht="21" x14ac:dyDescent="0.2">
      <c r="A375" s="191">
        <f t="shared" si="242"/>
        <v>2655495</v>
      </c>
      <c r="B375" s="136">
        <f>'گام اول '!B376</f>
        <v>370</v>
      </c>
      <c r="C375" s="136">
        <f>'گام اول '!C376</f>
        <v>134</v>
      </c>
      <c r="D375" s="136">
        <f>'گام اول '!D376</f>
        <v>13253</v>
      </c>
      <c r="E375" s="136" t="str">
        <f>'گام اول '!E376</f>
        <v>سید امیرحسین</v>
      </c>
      <c r="F375" s="136" t="str">
        <f>'گام اول '!F376</f>
        <v>افرازیان</v>
      </c>
      <c r="G375" s="136" t="str">
        <f>'گام اول '!G376</f>
        <v>نگهبان</v>
      </c>
      <c r="H375" s="136" t="str">
        <f>'گام اول '!H376</f>
        <v>تهران</v>
      </c>
      <c r="I375" s="136" t="str">
        <f>'گام اول '!I376</f>
        <v>121-813-2519294-1</v>
      </c>
      <c r="J375" s="136" t="str">
        <f>'گام اول '!J376</f>
        <v>4240414776</v>
      </c>
      <c r="K375" s="136" t="str">
        <f>'گام اول '!K376</f>
        <v>0054294277</v>
      </c>
      <c r="L375" s="136" t="str">
        <f>'گام اول '!L376</f>
        <v>تهران</v>
      </c>
      <c r="M375" s="136" t="str">
        <f>'گام اول '!M376</f>
        <v>نگهبان</v>
      </c>
      <c r="N375" s="120" t="str">
        <f>'گام اول '!N376</f>
        <v>*</v>
      </c>
      <c r="O375" s="119">
        <f>'گام اول '!O376</f>
        <v>0</v>
      </c>
      <c r="P375" s="121">
        <f>'گام اول '!P376</f>
        <v>0</v>
      </c>
      <c r="Q375" s="358">
        <f>'گام اول '!Q376</f>
        <v>30</v>
      </c>
      <c r="R375" s="358">
        <f>'گام اول '!R376</f>
        <v>120</v>
      </c>
      <c r="S375" s="358">
        <f>'گام اول '!S376</f>
        <v>110</v>
      </c>
      <c r="T375" s="358">
        <f>'گام اول '!T376</f>
        <v>29.33</v>
      </c>
      <c r="U375" s="137">
        <f>'گام اول '!U376</f>
        <v>0</v>
      </c>
      <c r="V375" s="120">
        <f>'گام اول '!W376</f>
        <v>0</v>
      </c>
      <c r="W375" s="121">
        <f>'گام اول '!X376</f>
        <v>0</v>
      </c>
      <c r="X375" s="366">
        <f>'گام اول '!Y376</f>
        <v>0</v>
      </c>
      <c r="Y375" s="366">
        <f>'گام اول '!Z376</f>
        <v>0</v>
      </c>
      <c r="Z375" s="138">
        <f>'گام اول '!AA376</f>
        <v>885165</v>
      </c>
      <c r="AA375" s="138">
        <f>'گام اول '!AB376</f>
        <v>0</v>
      </c>
      <c r="AB375" s="138">
        <f>'گام اول '!AC376</f>
        <v>885165</v>
      </c>
      <c r="AC375" s="138">
        <f>'گام اول '!AD376</f>
        <v>4500000</v>
      </c>
      <c r="AD375" s="138">
        <f>'گام اول '!AE376</f>
        <v>6000000</v>
      </c>
      <c r="AE375" s="139">
        <f>'گام اول '!AF376</f>
        <v>168986.04545454544</v>
      </c>
      <c r="AF375" s="122">
        <f>'گام اول '!AG376</f>
        <v>26554950</v>
      </c>
      <c r="AG375" s="123">
        <f>'گام اول '!AH376</f>
        <v>0</v>
      </c>
      <c r="AH375" s="123">
        <f>'گام اول '!AI376</f>
        <v>20278325.454545453</v>
      </c>
      <c r="AI375" s="123">
        <f>'گام اول '!AJ376</f>
        <v>0</v>
      </c>
      <c r="AJ375" s="123">
        <f>'گام اول '!AK376</f>
        <v>4500000</v>
      </c>
      <c r="AK375" s="123">
        <f>'گام اول '!AL376</f>
        <v>6000000</v>
      </c>
      <c r="AL375" s="123">
        <f>'گام اول '!AM376</f>
        <v>4647116.25</v>
      </c>
      <c r="AM375" s="123">
        <f>'گام اول '!AN376</f>
        <v>4956360.7131818179</v>
      </c>
      <c r="AN375" s="123">
        <f>'گام اول '!AO376</f>
        <v>0</v>
      </c>
      <c r="AO375" s="123">
        <f>'گام اول '!AP376</f>
        <v>3000000</v>
      </c>
      <c r="AP375" s="123">
        <f>'گام اول '!AQ376</f>
        <v>0</v>
      </c>
      <c r="AQ375" s="123">
        <f>'گام اول '!AR376</f>
        <v>0</v>
      </c>
      <c r="AR375" s="123">
        <f>'گام اول '!AS376</f>
        <v>0</v>
      </c>
      <c r="AS375" s="375">
        <f>'گام اول '!AT376</f>
        <v>0</v>
      </c>
      <c r="AT375" s="368">
        <f t="shared" si="243"/>
        <v>69936752.417727262</v>
      </c>
      <c r="AU375" s="173">
        <f>'گام اول '!AV376</f>
        <v>51541179.748486355</v>
      </c>
      <c r="AV375" s="141">
        <f>'گام اول '!AW376</f>
        <v>69936752.417727262</v>
      </c>
      <c r="AW375" s="142">
        <f t="shared" si="244"/>
        <v>4895572.6692409087</v>
      </c>
      <c r="AX375" s="75">
        <f t="shared" si="245"/>
        <v>1154117.9748486355</v>
      </c>
      <c r="AY375" s="142">
        <f>'گام اول '!AZ376</f>
        <v>0</v>
      </c>
      <c r="AZ375" s="142">
        <f>'گام اول '!BA376</f>
        <v>0</v>
      </c>
      <c r="BA375" s="142">
        <f>'گام اول '!BB376</f>
        <v>0</v>
      </c>
      <c r="BB375" s="142">
        <f>'گام اول '!BC376</f>
        <v>0</v>
      </c>
      <c r="BC375" s="142">
        <f>'گام اول '!BD376</f>
        <v>0</v>
      </c>
      <c r="BD375" s="142">
        <f>'گام اول '!BE376</f>
        <v>0</v>
      </c>
      <c r="BE375" s="142">
        <f>'گام اول '!BF376</f>
        <v>0</v>
      </c>
      <c r="BF375" s="143">
        <f t="shared" si="246"/>
        <v>6049690.6440895442</v>
      </c>
      <c r="BG375" s="140">
        <f t="shared" si="247"/>
        <v>63887061</v>
      </c>
      <c r="BH375" s="144">
        <f t="shared" si="248"/>
        <v>69936752.417727262</v>
      </c>
      <c r="BI375" s="127">
        <f t="shared" si="241"/>
        <v>4425825</v>
      </c>
      <c r="BJ375" s="145">
        <f t="shared" si="249"/>
        <v>2212912.5</v>
      </c>
      <c r="BK375" s="145">
        <f t="shared" si="250"/>
        <v>663873.75</v>
      </c>
      <c r="BL375" s="146">
        <f t="shared" si="251"/>
        <v>1120000</v>
      </c>
      <c r="BM375" s="379">
        <v>0</v>
      </c>
      <c r="BN375" s="147">
        <f t="shared" si="252"/>
        <v>78359363.667727262</v>
      </c>
      <c r="BO375" s="148">
        <f t="shared" si="253"/>
        <v>69936752.417727262</v>
      </c>
      <c r="BP375" s="149">
        <f t="shared" si="254"/>
        <v>16085453.056077272</v>
      </c>
      <c r="BQ375" s="150">
        <f t="shared" si="255"/>
        <v>94444816.723804533</v>
      </c>
      <c r="BR375" s="151">
        <f t="shared" si="256"/>
        <v>100800</v>
      </c>
      <c r="BS375" s="147">
        <f t="shared" si="257"/>
        <v>94545616.723804533</v>
      </c>
      <c r="BT375" s="135">
        <v>0</v>
      </c>
      <c r="BU375" s="148">
        <f t="shared" si="258"/>
        <v>7835936.3667727262</v>
      </c>
      <c r="BV375" s="152">
        <f t="shared" si="259"/>
        <v>3917968.1833863631</v>
      </c>
      <c r="BW375" s="133">
        <f t="shared" si="260"/>
        <v>82791712.173645437</v>
      </c>
      <c r="BX375" s="147">
        <f t="shared" si="261"/>
        <v>7302611.25</v>
      </c>
      <c r="BY375" s="134">
        <f t="shared" si="262"/>
        <v>75489100.923645437</v>
      </c>
      <c r="CD375" s="388">
        <f>'گام اول '!AU376</f>
        <v>69936752.417727262</v>
      </c>
      <c r="CE375" s="389">
        <f>'گام اول '!AV376</f>
        <v>51541179.748486355</v>
      </c>
      <c r="CF375" s="389">
        <f>'گام اول '!AW376</f>
        <v>69936752.417727262</v>
      </c>
      <c r="CG375" s="389">
        <f>'گام اول '!AX376</f>
        <v>4895572.6692409087</v>
      </c>
      <c r="CH375" s="389">
        <f>'گام اول '!AY376</f>
        <v>1154117.9748486355</v>
      </c>
      <c r="CI375" s="389">
        <f>'گام اول '!AZ376</f>
        <v>0</v>
      </c>
      <c r="CJ375" s="389">
        <f>'گام اول '!BA376</f>
        <v>0</v>
      </c>
      <c r="CK375" s="389">
        <f>'گام اول '!BB376</f>
        <v>0</v>
      </c>
      <c r="CL375" s="389">
        <f>'گام اول '!BC376</f>
        <v>0</v>
      </c>
      <c r="CM375" s="389">
        <f>'گام اول '!BD376</f>
        <v>0</v>
      </c>
      <c r="CN375" s="389">
        <f>'گام اول '!BE376</f>
        <v>0</v>
      </c>
      <c r="CO375" s="389">
        <f>'گام اول '!BF376</f>
        <v>0</v>
      </c>
      <c r="CP375" s="389">
        <f>'گام اول '!BG376</f>
        <v>6049690.6440895442</v>
      </c>
      <c r="CQ375" s="389">
        <f>'گام اول '!BH376</f>
        <v>63887061</v>
      </c>
      <c r="CR375" s="389">
        <f t="shared" si="263"/>
        <v>69936752.417727262</v>
      </c>
      <c r="CS375" s="55">
        <f t="shared" si="264"/>
        <v>4425825</v>
      </c>
      <c r="CT375" s="388">
        <f t="shared" si="265"/>
        <v>2212912.5</v>
      </c>
      <c r="CU375" s="389">
        <f t="shared" si="266"/>
        <v>663873.75</v>
      </c>
      <c r="CV375" s="389">
        <f t="shared" si="267"/>
        <v>1120000</v>
      </c>
      <c r="CW375" s="55">
        <v>0</v>
      </c>
      <c r="CX375" s="389">
        <f t="shared" si="268"/>
        <v>78359363.667727262</v>
      </c>
      <c r="CY375" s="389">
        <f t="shared" si="269"/>
        <v>69936752.417727262</v>
      </c>
      <c r="CZ375" s="389">
        <f t="shared" si="270"/>
        <v>16085453.056077272</v>
      </c>
      <c r="DA375" s="389">
        <f t="shared" si="271"/>
        <v>94444816.723804533</v>
      </c>
      <c r="DB375" s="389">
        <f t="shared" si="272"/>
        <v>100800</v>
      </c>
      <c r="DC375" s="389">
        <f t="shared" si="273"/>
        <v>94545616.723804533</v>
      </c>
      <c r="DD375" s="394">
        <v>0</v>
      </c>
      <c r="DE375" s="389">
        <f t="shared" si="274"/>
        <v>7835936.3667727262</v>
      </c>
      <c r="DF375" s="389">
        <f t="shared" si="275"/>
        <v>3917968.1833863631</v>
      </c>
      <c r="DG375" s="389">
        <f t="shared" si="276"/>
        <v>82791712.173645437</v>
      </c>
      <c r="DH375" s="389">
        <f t="shared" si="277"/>
        <v>7302611.25</v>
      </c>
      <c r="DI375" s="389">
        <f t="shared" si="278"/>
        <v>75489100.923645437</v>
      </c>
      <c r="DJ375" s="389">
        <f t="shared" si="279"/>
        <v>0</v>
      </c>
      <c r="DL375" s="396">
        <f t="shared" si="280"/>
        <v>6638737.5</v>
      </c>
      <c r="DM375" s="396">
        <f t="shared" si="281"/>
        <v>-2212912.5</v>
      </c>
    </row>
    <row r="376" spans="1:117" s="55" customFormat="1" ht="21" x14ac:dyDescent="0.2">
      <c r="A376" s="191">
        <f t="shared" si="242"/>
        <v>2655495</v>
      </c>
      <c r="B376" s="136">
        <f>'گام اول '!B377</f>
        <v>371</v>
      </c>
      <c r="C376" s="136">
        <f>'گام اول '!C377</f>
        <v>135</v>
      </c>
      <c r="D376" s="136">
        <f>'گام اول '!D377</f>
        <v>13259</v>
      </c>
      <c r="E376" s="136" t="str">
        <f>'گام اول '!E377</f>
        <v>حمیدرضا</v>
      </c>
      <c r="F376" s="136" t="str">
        <f>'گام اول '!F377</f>
        <v>نوبخت</v>
      </c>
      <c r="G376" s="136" t="str">
        <f>'گام اول '!G377</f>
        <v>نگهبان</v>
      </c>
      <c r="H376" s="136" t="str">
        <f>'گام اول '!H377</f>
        <v>تهران</v>
      </c>
      <c r="I376" s="136" t="str">
        <f>'گام اول '!I377</f>
        <v>390-700-4242150-1</v>
      </c>
      <c r="J376" s="136" t="str">
        <f>'گام اول '!J377</f>
        <v>0056431341</v>
      </c>
      <c r="K376" s="136" t="str">
        <f>'گام اول '!K377</f>
        <v>0019130269</v>
      </c>
      <c r="L376" s="136" t="str">
        <f>'گام اول '!L377</f>
        <v>تهران</v>
      </c>
      <c r="M376" s="136" t="str">
        <f>'گام اول '!M377</f>
        <v>نگهبان</v>
      </c>
      <c r="N376" s="120" t="str">
        <f>'گام اول '!N377</f>
        <v>*</v>
      </c>
      <c r="O376" s="119">
        <f>'گام اول '!O377</f>
        <v>0</v>
      </c>
      <c r="P376" s="121">
        <f>'گام اول '!P377</f>
        <v>0</v>
      </c>
      <c r="Q376" s="358">
        <f>'گام اول '!Q377</f>
        <v>30</v>
      </c>
      <c r="R376" s="358">
        <f>'گام اول '!R377</f>
        <v>120</v>
      </c>
      <c r="S376" s="358">
        <f>'گام اول '!S377</f>
        <v>110</v>
      </c>
      <c r="T376" s="358">
        <f>'گام اول '!T377</f>
        <v>29.33</v>
      </c>
      <c r="U376" s="137">
        <f>'گام اول '!U377</f>
        <v>0</v>
      </c>
      <c r="V376" s="120">
        <f>'گام اول '!W377</f>
        <v>0</v>
      </c>
      <c r="W376" s="121">
        <f>'گام اول '!X377</f>
        <v>0</v>
      </c>
      <c r="X376" s="366">
        <f>'گام اول '!Y377</f>
        <v>1</v>
      </c>
      <c r="Y376" s="366">
        <f>'گام اول '!Z377</f>
        <v>0</v>
      </c>
      <c r="Z376" s="138">
        <f>'گام اول '!AA377</f>
        <v>885165</v>
      </c>
      <c r="AA376" s="138">
        <f>'گام اول '!AB377</f>
        <v>0</v>
      </c>
      <c r="AB376" s="138">
        <f>'گام اول '!AC377</f>
        <v>885165</v>
      </c>
      <c r="AC376" s="138">
        <f>'گام اول '!AD377</f>
        <v>4500000</v>
      </c>
      <c r="AD376" s="138">
        <f>'گام اول '!AE377</f>
        <v>6000000</v>
      </c>
      <c r="AE376" s="139">
        <f>'گام اول '!AF377</f>
        <v>168986.04545454544</v>
      </c>
      <c r="AF376" s="122">
        <f>'گام اول '!AG377</f>
        <v>26554950</v>
      </c>
      <c r="AG376" s="123">
        <f>'گام اول '!AH377</f>
        <v>0</v>
      </c>
      <c r="AH376" s="123">
        <f>'گام اول '!AI377</f>
        <v>20278325.454545453</v>
      </c>
      <c r="AI376" s="123">
        <f>'گام اول '!AJ377</f>
        <v>0</v>
      </c>
      <c r="AJ376" s="123">
        <f>'گام اول '!AK377</f>
        <v>4500000</v>
      </c>
      <c r="AK376" s="123">
        <f>'گام اول '!AL377</f>
        <v>6000000</v>
      </c>
      <c r="AL376" s="123">
        <f>'گام اول '!AM377</f>
        <v>4647116.25</v>
      </c>
      <c r="AM376" s="123">
        <f>'گام اول '!AN377</f>
        <v>4956360.7131818179</v>
      </c>
      <c r="AN376" s="123">
        <f>'گام اول '!AO377</f>
        <v>0</v>
      </c>
      <c r="AO376" s="123">
        <f>'گام اول '!AP377</f>
        <v>3000000</v>
      </c>
      <c r="AP376" s="123">
        <f>'گام اول '!AQ377</f>
        <v>0</v>
      </c>
      <c r="AQ376" s="123">
        <f>'گام اول '!AR377</f>
        <v>0</v>
      </c>
      <c r="AR376" s="123">
        <f>'گام اول '!AS377</f>
        <v>0</v>
      </c>
      <c r="AS376" s="375">
        <f>'گام اول '!AT377</f>
        <v>0</v>
      </c>
      <c r="AT376" s="368">
        <f t="shared" si="243"/>
        <v>69936752.417727262</v>
      </c>
      <c r="AU376" s="173">
        <f>'گام اول '!AV377</f>
        <v>51541179.748486355</v>
      </c>
      <c r="AV376" s="141">
        <f>'گام اول '!AW377</f>
        <v>69936752.417727262</v>
      </c>
      <c r="AW376" s="142">
        <f t="shared" si="244"/>
        <v>4895572.6692409087</v>
      </c>
      <c r="AX376" s="75">
        <f t="shared" si="245"/>
        <v>1154117.9748486355</v>
      </c>
      <c r="AY376" s="142">
        <f>'گام اول '!AZ377</f>
        <v>0</v>
      </c>
      <c r="AZ376" s="142">
        <f>'گام اول '!BA377</f>
        <v>0</v>
      </c>
      <c r="BA376" s="142">
        <f>'گام اول '!BB377</f>
        <v>0</v>
      </c>
      <c r="BB376" s="142">
        <f>'گام اول '!BC377</f>
        <v>0</v>
      </c>
      <c r="BC376" s="142">
        <f>'گام اول '!BD377</f>
        <v>0</v>
      </c>
      <c r="BD376" s="142">
        <f>'گام اول '!BE377</f>
        <v>0</v>
      </c>
      <c r="BE376" s="142">
        <f>'گام اول '!BF377</f>
        <v>0</v>
      </c>
      <c r="BF376" s="143">
        <f t="shared" si="246"/>
        <v>6049690.6440895442</v>
      </c>
      <c r="BG376" s="140">
        <f t="shared" si="247"/>
        <v>63887061</v>
      </c>
      <c r="BH376" s="144">
        <f t="shared" si="248"/>
        <v>69936752.417727262</v>
      </c>
      <c r="BI376" s="127">
        <f t="shared" si="241"/>
        <v>4425825</v>
      </c>
      <c r="BJ376" s="145">
        <f t="shared" si="249"/>
        <v>2212912.5</v>
      </c>
      <c r="BK376" s="145">
        <f t="shared" si="250"/>
        <v>663873.75</v>
      </c>
      <c r="BL376" s="146">
        <f t="shared" si="251"/>
        <v>1120000</v>
      </c>
      <c r="BM376" s="379">
        <v>0</v>
      </c>
      <c r="BN376" s="147">
        <f t="shared" si="252"/>
        <v>78359363.667727262</v>
      </c>
      <c r="BO376" s="148">
        <f t="shared" si="253"/>
        <v>69936752.417727262</v>
      </c>
      <c r="BP376" s="149">
        <f t="shared" si="254"/>
        <v>16085453.056077272</v>
      </c>
      <c r="BQ376" s="150">
        <f t="shared" si="255"/>
        <v>94444816.723804533</v>
      </c>
      <c r="BR376" s="151">
        <f t="shared" si="256"/>
        <v>100800</v>
      </c>
      <c r="BS376" s="147">
        <f t="shared" si="257"/>
        <v>94545616.723804533</v>
      </c>
      <c r="BT376" s="135">
        <v>0</v>
      </c>
      <c r="BU376" s="148">
        <f t="shared" si="258"/>
        <v>7835936.3667727262</v>
      </c>
      <c r="BV376" s="152">
        <f t="shared" si="259"/>
        <v>3917968.1833863631</v>
      </c>
      <c r="BW376" s="133">
        <f t="shared" si="260"/>
        <v>82791712.173645437</v>
      </c>
      <c r="BX376" s="147">
        <f t="shared" si="261"/>
        <v>7302611.25</v>
      </c>
      <c r="BY376" s="134">
        <f t="shared" si="262"/>
        <v>75489100.923645437</v>
      </c>
      <c r="CD376" s="388">
        <f>'گام اول '!AU377</f>
        <v>69936752.417727262</v>
      </c>
      <c r="CE376" s="389">
        <f>'گام اول '!AV377</f>
        <v>51541179.748486355</v>
      </c>
      <c r="CF376" s="389">
        <f>'گام اول '!AW377</f>
        <v>69936752.417727262</v>
      </c>
      <c r="CG376" s="389">
        <f>'گام اول '!AX377</f>
        <v>4895572.6692409087</v>
      </c>
      <c r="CH376" s="389">
        <f>'گام اول '!AY377</f>
        <v>1154117.9748486355</v>
      </c>
      <c r="CI376" s="389">
        <f>'گام اول '!AZ377</f>
        <v>0</v>
      </c>
      <c r="CJ376" s="389">
        <f>'گام اول '!BA377</f>
        <v>0</v>
      </c>
      <c r="CK376" s="389">
        <f>'گام اول '!BB377</f>
        <v>0</v>
      </c>
      <c r="CL376" s="389">
        <f>'گام اول '!BC377</f>
        <v>0</v>
      </c>
      <c r="CM376" s="389">
        <f>'گام اول '!BD377</f>
        <v>0</v>
      </c>
      <c r="CN376" s="389">
        <f>'گام اول '!BE377</f>
        <v>0</v>
      </c>
      <c r="CO376" s="389">
        <f>'گام اول '!BF377</f>
        <v>0</v>
      </c>
      <c r="CP376" s="389">
        <f>'گام اول '!BG377</f>
        <v>6049690.6440895442</v>
      </c>
      <c r="CQ376" s="389">
        <f>'گام اول '!BH377</f>
        <v>63887061</v>
      </c>
      <c r="CR376" s="389">
        <f t="shared" si="263"/>
        <v>69936752.417727262</v>
      </c>
      <c r="CS376" s="55">
        <f t="shared" si="264"/>
        <v>4425825</v>
      </c>
      <c r="CT376" s="388">
        <f t="shared" si="265"/>
        <v>2212912.5</v>
      </c>
      <c r="CU376" s="389">
        <f t="shared" si="266"/>
        <v>663873.75</v>
      </c>
      <c r="CV376" s="389">
        <f t="shared" si="267"/>
        <v>1120000</v>
      </c>
      <c r="CW376" s="55">
        <v>0</v>
      </c>
      <c r="CX376" s="389">
        <f t="shared" si="268"/>
        <v>78359363.667727262</v>
      </c>
      <c r="CY376" s="389">
        <f t="shared" si="269"/>
        <v>69936752.417727262</v>
      </c>
      <c r="CZ376" s="389">
        <f t="shared" si="270"/>
        <v>16085453.056077272</v>
      </c>
      <c r="DA376" s="389">
        <f t="shared" si="271"/>
        <v>94444816.723804533</v>
      </c>
      <c r="DB376" s="389">
        <f t="shared" si="272"/>
        <v>100800</v>
      </c>
      <c r="DC376" s="389">
        <f t="shared" si="273"/>
        <v>94545616.723804533</v>
      </c>
      <c r="DD376" s="394">
        <v>0</v>
      </c>
      <c r="DE376" s="389">
        <f t="shared" si="274"/>
        <v>7835936.3667727262</v>
      </c>
      <c r="DF376" s="389">
        <f t="shared" si="275"/>
        <v>3917968.1833863631</v>
      </c>
      <c r="DG376" s="389">
        <f t="shared" si="276"/>
        <v>82791712.173645437</v>
      </c>
      <c r="DH376" s="389">
        <f t="shared" si="277"/>
        <v>7302611.25</v>
      </c>
      <c r="DI376" s="389">
        <f t="shared" si="278"/>
        <v>75489100.923645437</v>
      </c>
      <c r="DJ376" s="389">
        <f t="shared" si="279"/>
        <v>0</v>
      </c>
      <c r="DL376" s="396">
        <f t="shared" si="280"/>
        <v>6638737.5</v>
      </c>
      <c r="DM376" s="396">
        <f t="shared" si="281"/>
        <v>-2212912.5</v>
      </c>
    </row>
    <row r="377" spans="1:117" s="55" customFormat="1" ht="21" x14ac:dyDescent="0.2">
      <c r="A377" s="191">
        <f t="shared" si="242"/>
        <v>2655495</v>
      </c>
      <c r="B377" s="136">
        <f>'گام اول '!B378</f>
        <v>372</v>
      </c>
      <c r="C377" s="136">
        <f>'گام اول '!C378</f>
        <v>136</v>
      </c>
      <c r="D377" s="136">
        <f>'گام اول '!D378</f>
        <v>13359</v>
      </c>
      <c r="E377" s="136" t="str">
        <f>'گام اول '!E378</f>
        <v>محمد</v>
      </c>
      <c r="F377" s="136" t="str">
        <f>'گام اول '!F378</f>
        <v xml:space="preserve">علیپور </v>
      </c>
      <c r="G377" s="136" t="str">
        <f>'گام اول '!G378</f>
        <v>نگهبان</v>
      </c>
      <c r="H377" s="136" t="str">
        <f>'گام اول '!H378</f>
        <v>تهران</v>
      </c>
      <c r="I377" s="136" t="str">
        <f>'گام اول '!I378</f>
        <v>390-700-4248940-1</v>
      </c>
      <c r="J377" s="136" t="str">
        <f>'گام اول '!J378</f>
        <v>0480121966</v>
      </c>
      <c r="K377" s="136" t="str">
        <f>'گام اول '!K378</f>
        <v>0021333759</v>
      </c>
      <c r="L377" s="136" t="str">
        <f>'گام اول '!L378</f>
        <v>تهران</v>
      </c>
      <c r="M377" s="136" t="str">
        <f>'گام اول '!M378</f>
        <v>نگهبان</v>
      </c>
      <c r="N377" s="120" t="str">
        <f>'گام اول '!N378</f>
        <v>*</v>
      </c>
      <c r="O377" s="119">
        <f>'گام اول '!O378</f>
        <v>0</v>
      </c>
      <c r="P377" s="121">
        <f>'گام اول '!P378</f>
        <v>0</v>
      </c>
      <c r="Q377" s="358">
        <f>'گام اول '!Q378</f>
        <v>30</v>
      </c>
      <c r="R377" s="358">
        <f>'گام اول '!R378</f>
        <v>120</v>
      </c>
      <c r="S377" s="358">
        <f>'گام اول '!S378</f>
        <v>110</v>
      </c>
      <c r="T377" s="358">
        <f>'گام اول '!T378</f>
        <v>29.33</v>
      </c>
      <c r="U377" s="137">
        <f>'گام اول '!U378</f>
        <v>0</v>
      </c>
      <c r="V377" s="120">
        <f>'گام اول '!W378</f>
        <v>0</v>
      </c>
      <c r="W377" s="121">
        <f>'گام اول '!X378</f>
        <v>0</v>
      </c>
      <c r="X377" s="366">
        <f>'گام اول '!Y378</f>
        <v>2</v>
      </c>
      <c r="Y377" s="366">
        <f>'گام اول '!Z378</f>
        <v>2</v>
      </c>
      <c r="Z377" s="138">
        <f>'گام اول '!AA378</f>
        <v>885165</v>
      </c>
      <c r="AA377" s="138">
        <f>'گام اول '!AB378</f>
        <v>0</v>
      </c>
      <c r="AB377" s="138">
        <f>'گام اول '!AC378</f>
        <v>885165</v>
      </c>
      <c r="AC377" s="138">
        <f>'گام اول '!AD378</f>
        <v>4500000</v>
      </c>
      <c r="AD377" s="138">
        <f>'گام اول '!AE378</f>
        <v>6000000</v>
      </c>
      <c r="AE377" s="139">
        <f>'گام اول '!AF378</f>
        <v>168986.04545454544</v>
      </c>
      <c r="AF377" s="122">
        <f>'گام اول '!AG378</f>
        <v>26554950</v>
      </c>
      <c r="AG377" s="123">
        <f>'گام اول '!AH378</f>
        <v>0</v>
      </c>
      <c r="AH377" s="123">
        <f>'گام اول '!AI378</f>
        <v>20278325.454545453</v>
      </c>
      <c r="AI377" s="123">
        <f>'گام اول '!AJ378</f>
        <v>5310990</v>
      </c>
      <c r="AJ377" s="123">
        <f>'گام اول '!AK378</f>
        <v>4500000</v>
      </c>
      <c r="AK377" s="123">
        <f>'گام اول '!AL378</f>
        <v>6000000</v>
      </c>
      <c r="AL377" s="123">
        <f>'گام اول '!AM378</f>
        <v>4647116.25</v>
      </c>
      <c r="AM377" s="123">
        <f>'گام اول '!AN378</f>
        <v>4956360.7131818179</v>
      </c>
      <c r="AN377" s="123">
        <f>'گام اول '!AO378</f>
        <v>0</v>
      </c>
      <c r="AO377" s="123">
        <f>'گام اول '!AP378</f>
        <v>3000000</v>
      </c>
      <c r="AP377" s="123">
        <f>'گام اول '!AQ378</f>
        <v>0</v>
      </c>
      <c r="AQ377" s="123">
        <f>'گام اول '!AR378</f>
        <v>0</v>
      </c>
      <c r="AR377" s="123">
        <f>'گام اول '!AS378</f>
        <v>0</v>
      </c>
      <c r="AS377" s="375">
        <f>'گام اول '!AT378</f>
        <v>0</v>
      </c>
      <c r="AT377" s="368">
        <f t="shared" si="243"/>
        <v>75247742.417727277</v>
      </c>
      <c r="AU377" s="173">
        <f>'گام اول '!AV378</f>
        <v>51541179.74848637</v>
      </c>
      <c r="AV377" s="141">
        <f>'گام اول '!AW378</f>
        <v>69936752.417727262</v>
      </c>
      <c r="AW377" s="142">
        <f t="shared" si="244"/>
        <v>4895572.6692409087</v>
      </c>
      <c r="AX377" s="75">
        <f t="shared" si="245"/>
        <v>1154117.9748486371</v>
      </c>
      <c r="AY377" s="142">
        <f>'گام اول '!AZ378</f>
        <v>0</v>
      </c>
      <c r="AZ377" s="142">
        <f>'گام اول '!BA378</f>
        <v>0</v>
      </c>
      <c r="BA377" s="142">
        <f>'گام اول '!BB378</f>
        <v>0</v>
      </c>
      <c r="BB377" s="142">
        <f>'گام اول '!BC378</f>
        <v>0</v>
      </c>
      <c r="BC377" s="142">
        <f>'گام اول '!BD378</f>
        <v>0</v>
      </c>
      <c r="BD377" s="142">
        <f>'گام اول '!BE378</f>
        <v>0</v>
      </c>
      <c r="BE377" s="142">
        <f>'گام اول '!BF378</f>
        <v>0</v>
      </c>
      <c r="BF377" s="143">
        <f t="shared" si="246"/>
        <v>6049690.6440895461</v>
      </c>
      <c r="BG377" s="140">
        <f t="shared" si="247"/>
        <v>69198051</v>
      </c>
      <c r="BH377" s="144">
        <f t="shared" si="248"/>
        <v>75247742.417727277</v>
      </c>
      <c r="BI377" s="127">
        <f t="shared" si="241"/>
        <v>4425825</v>
      </c>
      <c r="BJ377" s="145">
        <f t="shared" si="249"/>
        <v>2212912.5</v>
      </c>
      <c r="BK377" s="145">
        <f t="shared" si="250"/>
        <v>663873.75</v>
      </c>
      <c r="BL377" s="146">
        <f t="shared" si="251"/>
        <v>1120000</v>
      </c>
      <c r="BM377" s="379">
        <v>0</v>
      </c>
      <c r="BN377" s="147">
        <f t="shared" si="252"/>
        <v>83670353.667727277</v>
      </c>
      <c r="BO377" s="148">
        <f t="shared" si="253"/>
        <v>69936752.417727262</v>
      </c>
      <c r="BP377" s="149">
        <f t="shared" si="254"/>
        <v>16085453.056077272</v>
      </c>
      <c r="BQ377" s="150">
        <f t="shared" si="255"/>
        <v>99755806.723804548</v>
      </c>
      <c r="BR377" s="151">
        <f t="shared" si="256"/>
        <v>100800</v>
      </c>
      <c r="BS377" s="147">
        <f t="shared" si="257"/>
        <v>99856606.723804548</v>
      </c>
      <c r="BT377" s="135">
        <v>0</v>
      </c>
      <c r="BU377" s="148">
        <f t="shared" si="258"/>
        <v>8367035.366772728</v>
      </c>
      <c r="BV377" s="152">
        <f t="shared" si="259"/>
        <v>4183517.683386364</v>
      </c>
      <c r="BW377" s="133">
        <f t="shared" si="260"/>
        <v>87306053.673645452</v>
      </c>
      <c r="BX377" s="147">
        <f t="shared" si="261"/>
        <v>7302611.25</v>
      </c>
      <c r="BY377" s="134">
        <f t="shared" si="262"/>
        <v>80003442.423645452</v>
      </c>
      <c r="CD377" s="388">
        <f>'گام اول '!AU378</f>
        <v>75247742.417727277</v>
      </c>
      <c r="CE377" s="389">
        <f>'گام اول '!AV378</f>
        <v>51541179.74848637</v>
      </c>
      <c r="CF377" s="389">
        <f>'گام اول '!AW378</f>
        <v>69936752.417727262</v>
      </c>
      <c r="CG377" s="389">
        <f>'گام اول '!AX378</f>
        <v>4895572.6692409087</v>
      </c>
      <c r="CH377" s="389">
        <f>'گام اول '!AY378</f>
        <v>1154117.9748486371</v>
      </c>
      <c r="CI377" s="389">
        <f>'گام اول '!AZ378</f>
        <v>0</v>
      </c>
      <c r="CJ377" s="389">
        <f>'گام اول '!BA378</f>
        <v>0</v>
      </c>
      <c r="CK377" s="389">
        <f>'گام اول '!BB378</f>
        <v>0</v>
      </c>
      <c r="CL377" s="389">
        <f>'گام اول '!BC378</f>
        <v>0</v>
      </c>
      <c r="CM377" s="389">
        <f>'گام اول '!BD378</f>
        <v>0</v>
      </c>
      <c r="CN377" s="389">
        <f>'گام اول '!BE378</f>
        <v>0</v>
      </c>
      <c r="CO377" s="389">
        <f>'گام اول '!BF378</f>
        <v>0</v>
      </c>
      <c r="CP377" s="389">
        <f>'گام اول '!BG378</f>
        <v>6049690.6440895461</v>
      </c>
      <c r="CQ377" s="389">
        <f>'گام اول '!BH378</f>
        <v>69198051</v>
      </c>
      <c r="CR377" s="389">
        <f t="shared" si="263"/>
        <v>75247742.417727277</v>
      </c>
      <c r="CS377" s="55">
        <f t="shared" si="264"/>
        <v>4425825</v>
      </c>
      <c r="CT377" s="388">
        <f t="shared" si="265"/>
        <v>2212912.5</v>
      </c>
      <c r="CU377" s="389">
        <f t="shared" si="266"/>
        <v>663873.75</v>
      </c>
      <c r="CV377" s="389">
        <f t="shared" si="267"/>
        <v>1120000</v>
      </c>
      <c r="CW377" s="55">
        <v>0</v>
      </c>
      <c r="CX377" s="389">
        <f t="shared" si="268"/>
        <v>83670353.667727277</v>
      </c>
      <c r="CY377" s="389">
        <f t="shared" si="269"/>
        <v>69936752.417727262</v>
      </c>
      <c r="CZ377" s="389">
        <f t="shared" si="270"/>
        <v>16085453.056077272</v>
      </c>
      <c r="DA377" s="389">
        <f t="shared" si="271"/>
        <v>99755806.723804548</v>
      </c>
      <c r="DB377" s="389">
        <f t="shared" si="272"/>
        <v>100800</v>
      </c>
      <c r="DC377" s="389">
        <f t="shared" si="273"/>
        <v>99856606.723804548</v>
      </c>
      <c r="DD377" s="394">
        <v>0</v>
      </c>
      <c r="DE377" s="389">
        <f t="shared" si="274"/>
        <v>8367035.366772728</v>
      </c>
      <c r="DF377" s="389">
        <f t="shared" si="275"/>
        <v>4183517.683386364</v>
      </c>
      <c r="DG377" s="389">
        <f t="shared" si="276"/>
        <v>87306053.673645452</v>
      </c>
      <c r="DH377" s="389">
        <f t="shared" si="277"/>
        <v>7302611.25</v>
      </c>
      <c r="DI377" s="389">
        <f t="shared" si="278"/>
        <v>80003442.423645452</v>
      </c>
      <c r="DJ377" s="389">
        <f t="shared" si="279"/>
        <v>0</v>
      </c>
      <c r="DL377" s="396">
        <f t="shared" si="280"/>
        <v>6638737.5</v>
      </c>
      <c r="DM377" s="396">
        <f t="shared" si="281"/>
        <v>-2212912.5</v>
      </c>
    </row>
    <row r="378" spans="1:117" s="55" customFormat="1" ht="21" x14ac:dyDescent="0.2">
      <c r="A378" s="191">
        <f t="shared" si="242"/>
        <v>2655495</v>
      </c>
      <c r="B378" s="136">
        <f>'گام اول '!B379</f>
        <v>373</v>
      </c>
      <c r="C378" s="136">
        <f>'گام اول '!C379</f>
        <v>137</v>
      </c>
      <c r="D378" s="136">
        <f>'گام اول '!D379</f>
        <v>13251</v>
      </c>
      <c r="E378" s="136" t="str">
        <f>'گام اول '!E379</f>
        <v>عباس</v>
      </c>
      <c r="F378" s="136" t="str">
        <f>'گام اول '!F379</f>
        <v>بهرامی بابا حیدری</v>
      </c>
      <c r="G378" s="136" t="str">
        <f>'گام اول '!G379</f>
        <v>نگهبان</v>
      </c>
      <c r="H378" s="136" t="str">
        <f>'گام اول '!H379</f>
        <v>تهران</v>
      </c>
      <c r="I378" s="136" t="str">
        <f>'گام اول '!I379</f>
        <v>366-700-4213104-1</v>
      </c>
      <c r="J378" s="136" t="str">
        <f>'گام اول '!J379</f>
        <v>4670132891</v>
      </c>
      <c r="K378" s="136" t="str">
        <f>'گام اول '!K379</f>
        <v>0070778132</v>
      </c>
      <c r="L378" s="136" t="str">
        <f>'گام اول '!L379</f>
        <v>تهران</v>
      </c>
      <c r="M378" s="136" t="str">
        <f>'گام اول '!M379</f>
        <v>نگهبان</v>
      </c>
      <c r="N378" s="120">
        <f>'گام اول '!N379</f>
        <v>0</v>
      </c>
      <c r="O378" s="119">
        <f>'گام اول '!O379</f>
        <v>0</v>
      </c>
      <c r="P378" s="121" t="str">
        <f>'گام اول '!P379</f>
        <v>*</v>
      </c>
      <c r="Q378" s="358">
        <f>'گام اول '!Q379</f>
        <v>30</v>
      </c>
      <c r="R378" s="358">
        <f>'گام اول '!R379</f>
        <v>120</v>
      </c>
      <c r="S378" s="358">
        <f>'گام اول '!S379</f>
        <v>220</v>
      </c>
      <c r="T378" s="358">
        <f>'گام اول '!T379</f>
        <v>29.33</v>
      </c>
      <c r="U378" s="137">
        <f>'گام اول '!U379</f>
        <v>0</v>
      </c>
      <c r="V378" s="120">
        <f>'گام اول '!W379</f>
        <v>0</v>
      </c>
      <c r="W378" s="121">
        <f>'گام اول '!X379</f>
        <v>0</v>
      </c>
      <c r="X378" s="366">
        <f>'گام اول '!Y379</f>
        <v>0</v>
      </c>
      <c r="Y378" s="366">
        <f>'گام اول '!Z379</f>
        <v>0</v>
      </c>
      <c r="Z378" s="138">
        <f>'گام اول '!AA379</f>
        <v>885165</v>
      </c>
      <c r="AA378" s="138">
        <f>'گام اول '!AB379</f>
        <v>0</v>
      </c>
      <c r="AB378" s="138">
        <f>'گام اول '!AC379</f>
        <v>885165</v>
      </c>
      <c r="AC378" s="138">
        <f>'گام اول '!AD379</f>
        <v>4500000</v>
      </c>
      <c r="AD378" s="138">
        <f>'گام اول '!AE379</f>
        <v>6000000</v>
      </c>
      <c r="AE378" s="139">
        <f>'گام اول '!AF379</f>
        <v>168986.04545454544</v>
      </c>
      <c r="AF378" s="122">
        <f>'گام اول '!AG379</f>
        <v>26554950</v>
      </c>
      <c r="AG378" s="123">
        <f>'گام اول '!AH379</f>
        <v>0</v>
      </c>
      <c r="AH378" s="123">
        <f>'گام اول '!AI379</f>
        <v>20278325.454545453</v>
      </c>
      <c r="AI378" s="123">
        <f>'گام اول '!AJ379</f>
        <v>0</v>
      </c>
      <c r="AJ378" s="123">
        <f>'گام اول '!AK379</f>
        <v>4500000</v>
      </c>
      <c r="AK378" s="123">
        <f>'گام اول '!AL379</f>
        <v>6000000</v>
      </c>
      <c r="AL378" s="123">
        <f>'گام اول '!AM379</f>
        <v>9294232.5</v>
      </c>
      <c r="AM378" s="123">
        <f>'گام اول '!AN379</f>
        <v>4956360.7131818179</v>
      </c>
      <c r="AN378" s="123">
        <f>'گام اول '!AO379</f>
        <v>0</v>
      </c>
      <c r="AO378" s="123">
        <f>'گام اول '!AP379</f>
        <v>4600000</v>
      </c>
      <c r="AP378" s="123">
        <f>'گام اول '!AQ379</f>
        <v>0</v>
      </c>
      <c r="AQ378" s="123">
        <f>'گام اول '!AR379</f>
        <v>0</v>
      </c>
      <c r="AR378" s="123">
        <f>'گام اول '!AS379</f>
        <v>0</v>
      </c>
      <c r="AS378" s="375">
        <f>'گام اول '!AT379</f>
        <v>0</v>
      </c>
      <c r="AT378" s="368">
        <f t="shared" si="243"/>
        <v>76183868.667727277</v>
      </c>
      <c r="AU378" s="173">
        <f>'گام اول '!AV379</f>
        <v>55750997.860986367</v>
      </c>
      <c r="AV378" s="141">
        <f>'گام اول '!AW379</f>
        <v>76183868.667727262</v>
      </c>
      <c r="AW378" s="142">
        <f t="shared" si="244"/>
        <v>5332870.8067409089</v>
      </c>
      <c r="AX378" s="75">
        <f t="shared" si="245"/>
        <v>1575099.7860986367</v>
      </c>
      <c r="AY378" s="142">
        <f>'گام اول '!AZ379</f>
        <v>0</v>
      </c>
      <c r="AZ378" s="142">
        <f>'گام اول '!BA379</f>
        <v>0</v>
      </c>
      <c r="BA378" s="142">
        <f>'گام اول '!BB379</f>
        <v>0</v>
      </c>
      <c r="BB378" s="142">
        <f>'گام اول '!BC379</f>
        <v>0</v>
      </c>
      <c r="BC378" s="142">
        <f>'گام اول '!BD379</f>
        <v>0</v>
      </c>
      <c r="BD378" s="142">
        <f>'گام اول '!BE379</f>
        <v>0</v>
      </c>
      <c r="BE378" s="142">
        <f>'گام اول '!BF379</f>
        <v>0</v>
      </c>
      <c r="BF378" s="143">
        <f t="shared" si="246"/>
        <v>6907970.5928395456</v>
      </c>
      <c r="BG378" s="140">
        <f t="shared" si="247"/>
        <v>69275898</v>
      </c>
      <c r="BH378" s="144">
        <f t="shared" si="248"/>
        <v>76183868.667727277</v>
      </c>
      <c r="BI378" s="127">
        <f t="shared" si="241"/>
        <v>4425825</v>
      </c>
      <c r="BJ378" s="145">
        <f t="shared" si="249"/>
        <v>2212912.5</v>
      </c>
      <c r="BK378" s="145">
        <f t="shared" si="250"/>
        <v>663873.75</v>
      </c>
      <c r="BL378" s="146">
        <f t="shared" si="251"/>
        <v>1120000</v>
      </c>
      <c r="BM378" s="379">
        <v>0</v>
      </c>
      <c r="BN378" s="147">
        <f t="shared" si="252"/>
        <v>84606479.917727277</v>
      </c>
      <c r="BO378" s="148">
        <f t="shared" si="253"/>
        <v>76183868.667727262</v>
      </c>
      <c r="BP378" s="149">
        <f t="shared" si="254"/>
        <v>17522289.793577272</v>
      </c>
      <c r="BQ378" s="150">
        <f t="shared" si="255"/>
        <v>102128769.71130455</v>
      </c>
      <c r="BR378" s="151">
        <f t="shared" si="256"/>
        <v>100800</v>
      </c>
      <c r="BS378" s="147">
        <f t="shared" si="257"/>
        <v>102229569.71130455</v>
      </c>
      <c r="BT378" s="135">
        <v>0</v>
      </c>
      <c r="BU378" s="148">
        <f t="shared" si="258"/>
        <v>8460647.991772728</v>
      </c>
      <c r="BV378" s="152">
        <f t="shared" si="259"/>
        <v>4230323.995886364</v>
      </c>
      <c r="BW378" s="133">
        <f t="shared" si="260"/>
        <v>89538597.723645449</v>
      </c>
      <c r="BX378" s="147">
        <f t="shared" si="261"/>
        <v>7302611.25</v>
      </c>
      <c r="BY378" s="134">
        <f t="shared" si="262"/>
        <v>82235986.473645449</v>
      </c>
      <c r="CD378" s="388">
        <f>'گام اول '!AU379</f>
        <v>76183868.667727277</v>
      </c>
      <c r="CE378" s="389">
        <f>'گام اول '!AV379</f>
        <v>55750997.860986367</v>
      </c>
      <c r="CF378" s="389">
        <f>'گام اول '!AW379</f>
        <v>76183868.667727262</v>
      </c>
      <c r="CG378" s="389">
        <f>'گام اول '!AX379</f>
        <v>5332870.8067409089</v>
      </c>
      <c r="CH378" s="389">
        <f>'گام اول '!AY379</f>
        <v>1575099.7860986367</v>
      </c>
      <c r="CI378" s="389">
        <f>'گام اول '!AZ379</f>
        <v>0</v>
      </c>
      <c r="CJ378" s="389">
        <f>'گام اول '!BA379</f>
        <v>0</v>
      </c>
      <c r="CK378" s="389">
        <f>'گام اول '!BB379</f>
        <v>0</v>
      </c>
      <c r="CL378" s="389">
        <f>'گام اول '!BC379</f>
        <v>0</v>
      </c>
      <c r="CM378" s="389">
        <f>'گام اول '!BD379</f>
        <v>0</v>
      </c>
      <c r="CN378" s="389">
        <f>'گام اول '!BE379</f>
        <v>0</v>
      </c>
      <c r="CO378" s="389">
        <f>'گام اول '!BF379</f>
        <v>0</v>
      </c>
      <c r="CP378" s="389">
        <f>'گام اول '!BG379</f>
        <v>6907970.5928395456</v>
      </c>
      <c r="CQ378" s="389">
        <f>'گام اول '!BH379</f>
        <v>69275898</v>
      </c>
      <c r="CR378" s="389">
        <f t="shared" si="263"/>
        <v>76183868.667727277</v>
      </c>
      <c r="CS378" s="55">
        <f t="shared" si="264"/>
        <v>4425825</v>
      </c>
      <c r="CT378" s="388">
        <f t="shared" si="265"/>
        <v>2212912.5</v>
      </c>
      <c r="CU378" s="389">
        <f t="shared" si="266"/>
        <v>663873.75</v>
      </c>
      <c r="CV378" s="389">
        <f t="shared" si="267"/>
        <v>1120000</v>
      </c>
      <c r="CW378" s="55">
        <v>0</v>
      </c>
      <c r="CX378" s="389">
        <f t="shared" si="268"/>
        <v>84606479.917727277</v>
      </c>
      <c r="CY378" s="389">
        <f t="shared" si="269"/>
        <v>76183868.667727262</v>
      </c>
      <c r="CZ378" s="389">
        <f t="shared" si="270"/>
        <v>17522289.793577272</v>
      </c>
      <c r="DA378" s="389">
        <f t="shared" si="271"/>
        <v>102128769.71130455</v>
      </c>
      <c r="DB378" s="389">
        <f t="shared" si="272"/>
        <v>100800</v>
      </c>
      <c r="DC378" s="389">
        <f t="shared" si="273"/>
        <v>102229569.71130455</v>
      </c>
      <c r="DD378" s="394">
        <v>0</v>
      </c>
      <c r="DE378" s="389">
        <f t="shared" si="274"/>
        <v>8460647.991772728</v>
      </c>
      <c r="DF378" s="389">
        <f t="shared" si="275"/>
        <v>4230323.995886364</v>
      </c>
      <c r="DG378" s="389">
        <f t="shared" si="276"/>
        <v>89538597.723645449</v>
      </c>
      <c r="DH378" s="389">
        <f t="shared" si="277"/>
        <v>7302611.25</v>
      </c>
      <c r="DI378" s="389">
        <f t="shared" si="278"/>
        <v>82235986.473645449</v>
      </c>
      <c r="DJ378" s="389">
        <f t="shared" si="279"/>
        <v>0</v>
      </c>
      <c r="DL378" s="396">
        <f t="shared" si="280"/>
        <v>6638737.5</v>
      </c>
      <c r="DM378" s="396">
        <f t="shared" si="281"/>
        <v>-2212912.5</v>
      </c>
    </row>
    <row r="379" spans="1:117" s="55" customFormat="1" ht="21" x14ac:dyDescent="0.2">
      <c r="A379" s="191">
        <f t="shared" si="242"/>
        <v>2655495</v>
      </c>
      <c r="B379" s="136">
        <f>'گام اول '!B380</f>
        <v>374</v>
      </c>
      <c r="C379" s="136">
        <f>'گام اول '!C380</f>
        <v>138</v>
      </c>
      <c r="D379" s="136">
        <f>'گام اول '!D380</f>
        <v>13295</v>
      </c>
      <c r="E379" s="136" t="str">
        <f>'گام اول '!E380</f>
        <v>عبداله</v>
      </c>
      <c r="F379" s="136" t="str">
        <f>'گام اول '!F380</f>
        <v>شهبازی</v>
      </c>
      <c r="G379" s="136" t="str">
        <f>'گام اول '!G380</f>
        <v>نگهبان</v>
      </c>
      <c r="H379" s="136" t="str">
        <f>'گام اول '!H380</f>
        <v>تهران</v>
      </c>
      <c r="I379" s="136" t="str">
        <f>'گام اول '!I380</f>
        <v>384-12-4269730-1</v>
      </c>
      <c r="J379" s="136" t="str">
        <f>'گام اول '!J380</f>
        <v>0061161608</v>
      </c>
      <c r="K379" s="136" t="str">
        <f>'گام اول '!K380</f>
        <v>0020163476</v>
      </c>
      <c r="L379" s="136" t="str">
        <f>'گام اول '!L380</f>
        <v>تهران</v>
      </c>
      <c r="M379" s="136" t="str">
        <f>'گام اول '!M380</f>
        <v>نگهبان</v>
      </c>
      <c r="N379" s="120" t="str">
        <f>'گام اول '!N380</f>
        <v>*</v>
      </c>
      <c r="O379" s="119">
        <f>'گام اول '!O380</f>
        <v>0</v>
      </c>
      <c r="P379" s="121">
        <f>'گام اول '!P380</f>
        <v>0</v>
      </c>
      <c r="Q379" s="358">
        <f>'گام اول '!Q380</f>
        <v>30</v>
      </c>
      <c r="R379" s="358">
        <f>'گام اول '!R380</f>
        <v>120</v>
      </c>
      <c r="S379" s="358">
        <f>'گام اول '!S380</f>
        <v>110</v>
      </c>
      <c r="T379" s="358">
        <f>'گام اول '!T380</f>
        <v>29.33</v>
      </c>
      <c r="U379" s="137">
        <f>'گام اول '!U380</f>
        <v>0</v>
      </c>
      <c r="V379" s="120">
        <f>'گام اول '!W380</f>
        <v>0</v>
      </c>
      <c r="W379" s="121">
        <f>'گام اول '!X380</f>
        <v>0</v>
      </c>
      <c r="X379" s="366">
        <f>'گام اول '!Y380</f>
        <v>0</v>
      </c>
      <c r="Y379" s="366">
        <f>'گام اول '!Z380</f>
        <v>0</v>
      </c>
      <c r="Z379" s="138">
        <f>'گام اول '!AA380</f>
        <v>885165</v>
      </c>
      <c r="AA379" s="138">
        <f>'گام اول '!AB380</f>
        <v>0</v>
      </c>
      <c r="AB379" s="138">
        <f>'گام اول '!AC380</f>
        <v>885165</v>
      </c>
      <c r="AC379" s="138">
        <f>'گام اول '!AD380</f>
        <v>4500000</v>
      </c>
      <c r="AD379" s="138">
        <f>'گام اول '!AE380</f>
        <v>6000000</v>
      </c>
      <c r="AE379" s="139">
        <f>'گام اول '!AF380</f>
        <v>168986.04545454544</v>
      </c>
      <c r="AF379" s="122">
        <f>'گام اول '!AG380</f>
        <v>26554950</v>
      </c>
      <c r="AG379" s="123">
        <f>'گام اول '!AH380</f>
        <v>0</v>
      </c>
      <c r="AH379" s="123">
        <f>'گام اول '!AI380</f>
        <v>20278325.454545453</v>
      </c>
      <c r="AI379" s="123">
        <f>'گام اول '!AJ380</f>
        <v>0</v>
      </c>
      <c r="AJ379" s="123">
        <f>'گام اول '!AK380</f>
        <v>4500000</v>
      </c>
      <c r="AK379" s="123">
        <f>'گام اول '!AL380</f>
        <v>6000000</v>
      </c>
      <c r="AL379" s="123">
        <f>'گام اول '!AM380</f>
        <v>4647116.25</v>
      </c>
      <c r="AM379" s="123">
        <f>'گام اول '!AN380</f>
        <v>4956360.7131818179</v>
      </c>
      <c r="AN379" s="123">
        <f>'گام اول '!AO380</f>
        <v>0</v>
      </c>
      <c r="AO379" s="123">
        <f>'گام اول '!AP380</f>
        <v>2400000</v>
      </c>
      <c r="AP379" s="123">
        <f>'گام اول '!AQ380</f>
        <v>0</v>
      </c>
      <c r="AQ379" s="123">
        <f>'گام اول '!AR380</f>
        <v>0</v>
      </c>
      <c r="AR379" s="123">
        <f>'گام اول '!AS380</f>
        <v>0</v>
      </c>
      <c r="AS379" s="375">
        <f>'گام اول '!AT380</f>
        <v>0</v>
      </c>
      <c r="AT379" s="368">
        <f t="shared" si="243"/>
        <v>69336752.417727262</v>
      </c>
      <c r="AU379" s="173">
        <f>'گام اول '!AV380</f>
        <v>51583179.748486355</v>
      </c>
      <c r="AV379" s="141">
        <f>'گام اول '!AW380</f>
        <v>69336752.417727262</v>
      </c>
      <c r="AW379" s="142">
        <f t="shared" si="244"/>
        <v>4853572.6692409087</v>
      </c>
      <c r="AX379" s="75">
        <f t="shared" si="245"/>
        <v>1158317.9748486355</v>
      </c>
      <c r="AY379" s="142">
        <f>'گام اول '!AZ380</f>
        <v>0</v>
      </c>
      <c r="AZ379" s="142">
        <f>'گام اول '!BA380</f>
        <v>0</v>
      </c>
      <c r="BA379" s="142">
        <f>'گام اول '!BB380</f>
        <v>0</v>
      </c>
      <c r="BB379" s="142">
        <f>'گام اول '!BC380</f>
        <v>0</v>
      </c>
      <c r="BC379" s="142">
        <f>'گام اول '!BD380</f>
        <v>0</v>
      </c>
      <c r="BD379" s="142">
        <f>'گام اول '!BE380</f>
        <v>0</v>
      </c>
      <c r="BE379" s="142">
        <f>'گام اول '!BF380</f>
        <v>0</v>
      </c>
      <c r="BF379" s="143">
        <f t="shared" si="246"/>
        <v>6011890.6440895442</v>
      </c>
      <c r="BG379" s="140">
        <f t="shared" si="247"/>
        <v>63324861</v>
      </c>
      <c r="BH379" s="144">
        <f t="shared" si="248"/>
        <v>69336752.417727262</v>
      </c>
      <c r="BI379" s="127">
        <f t="shared" si="241"/>
        <v>4425825</v>
      </c>
      <c r="BJ379" s="145">
        <f t="shared" si="249"/>
        <v>2212912.5</v>
      </c>
      <c r="BK379" s="145">
        <f t="shared" si="250"/>
        <v>663873.75</v>
      </c>
      <c r="BL379" s="146">
        <f t="shared" si="251"/>
        <v>1120000</v>
      </c>
      <c r="BM379" s="379">
        <v>0</v>
      </c>
      <c r="BN379" s="147">
        <f t="shared" si="252"/>
        <v>77759363.667727262</v>
      </c>
      <c r="BO379" s="148">
        <f t="shared" si="253"/>
        <v>69336752.417727262</v>
      </c>
      <c r="BP379" s="149">
        <f t="shared" si="254"/>
        <v>15947453.056077272</v>
      </c>
      <c r="BQ379" s="150">
        <f t="shared" si="255"/>
        <v>93706816.723804533</v>
      </c>
      <c r="BR379" s="151">
        <f t="shared" si="256"/>
        <v>100800</v>
      </c>
      <c r="BS379" s="147">
        <f t="shared" si="257"/>
        <v>93807616.723804533</v>
      </c>
      <c r="BT379" s="135">
        <v>0</v>
      </c>
      <c r="BU379" s="148">
        <f t="shared" si="258"/>
        <v>7775936.3667727262</v>
      </c>
      <c r="BV379" s="152">
        <f t="shared" si="259"/>
        <v>3887968.1833863631</v>
      </c>
      <c r="BW379" s="133">
        <f t="shared" si="260"/>
        <v>82143712.173645437</v>
      </c>
      <c r="BX379" s="147">
        <f t="shared" si="261"/>
        <v>7302611.25</v>
      </c>
      <c r="BY379" s="134">
        <f t="shared" si="262"/>
        <v>74841100.923645437</v>
      </c>
      <c r="CD379" s="388">
        <f>'گام اول '!AU380</f>
        <v>69336752.417727262</v>
      </c>
      <c r="CE379" s="389">
        <f>'گام اول '!AV380</f>
        <v>51583179.748486355</v>
      </c>
      <c r="CF379" s="389">
        <f>'گام اول '!AW380</f>
        <v>69336752.417727262</v>
      </c>
      <c r="CG379" s="389">
        <f>'گام اول '!AX380</f>
        <v>4853572.6692409087</v>
      </c>
      <c r="CH379" s="389">
        <f>'گام اول '!AY380</f>
        <v>1158317.9748486355</v>
      </c>
      <c r="CI379" s="389">
        <f>'گام اول '!AZ380</f>
        <v>0</v>
      </c>
      <c r="CJ379" s="389">
        <f>'گام اول '!BA380</f>
        <v>0</v>
      </c>
      <c r="CK379" s="389">
        <f>'گام اول '!BB380</f>
        <v>0</v>
      </c>
      <c r="CL379" s="389">
        <f>'گام اول '!BC380</f>
        <v>0</v>
      </c>
      <c r="CM379" s="389">
        <f>'گام اول '!BD380</f>
        <v>0</v>
      </c>
      <c r="CN379" s="389">
        <f>'گام اول '!BE380</f>
        <v>0</v>
      </c>
      <c r="CO379" s="389">
        <f>'گام اول '!BF380</f>
        <v>0</v>
      </c>
      <c r="CP379" s="389">
        <f>'گام اول '!BG380</f>
        <v>6011890.6440895442</v>
      </c>
      <c r="CQ379" s="389">
        <f>'گام اول '!BH380</f>
        <v>63324861</v>
      </c>
      <c r="CR379" s="389">
        <f t="shared" si="263"/>
        <v>69336752.417727262</v>
      </c>
      <c r="CS379" s="55">
        <f t="shared" si="264"/>
        <v>4425825</v>
      </c>
      <c r="CT379" s="388">
        <f t="shared" si="265"/>
        <v>2212912.5</v>
      </c>
      <c r="CU379" s="389">
        <f t="shared" si="266"/>
        <v>663873.75</v>
      </c>
      <c r="CV379" s="389">
        <f t="shared" si="267"/>
        <v>1120000</v>
      </c>
      <c r="CW379" s="55">
        <v>0</v>
      </c>
      <c r="CX379" s="389">
        <f t="shared" si="268"/>
        <v>77759363.667727262</v>
      </c>
      <c r="CY379" s="389">
        <f t="shared" si="269"/>
        <v>69336752.417727262</v>
      </c>
      <c r="CZ379" s="389">
        <f t="shared" si="270"/>
        <v>15947453.056077272</v>
      </c>
      <c r="DA379" s="389">
        <f t="shared" si="271"/>
        <v>93706816.723804533</v>
      </c>
      <c r="DB379" s="389">
        <f t="shared" si="272"/>
        <v>100800</v>
      </c>
      <c r="DC379" s="389">
        <f t="shared" si="273"/>
        <v>93807616.723804533</v>
      </c>
      <c r="DD379" s="394">
        <v>0</v>
      </c>
      <c r="DE379" s="389">
        <f t="shared" si="274"/>
        <v>7775936.3667727262</v>
      </c>
      <c r="DF379" s="389">
        <f t="shared" si="275"/>
        <v>3887968.1833863631</v>
      </c>
      <c r="DG379" s="389">
        <f t="shared" si="276"/>
        <v>82143712.173645437</v>
      </c>
      <c r="DH379" s="389">
        <f t="shared" si="277"/>
        <v>7302611.25</v>
      </c>
      <c r="DI379" s="389">
        <f t="shared" si="278"/>
        <v>74841100.923645437</v>
      </c>
      <c r="DJ379" s="389">
        <f t="shared" si="279"/>
        <v>0</v>
      </c>
      <c r="DL379" s="396">
        <f t="shared" si="280"/>
        <v>6638737.5</v>
      </c>
      <c r="DM379" s="396">
        <f t="shared" si="281"/>
        <v>-2212912.5</v>
      </c>
    </row>
    <row r="380" spans="1:117" s="55" customFormat="1" ht="21" x14ac:dyDescent="0.2">
      <c r="A380" s="191">
        <f t="shared" si="242"/>
        <v>2655495</v>
      </c>
      <c r="B380" s="136">
        <f>'گام اول '!B381</f>
        <v>375</v>
      </c>
      <c r="C380" s="136">
        <f>'گام اول '!C381</f>
        <v>139</v>
      </c>
      <c r="D380" s="136">
        <f>'گام اول '!D381</f>
        <v>13293</v>
      </c>
      <c r="E380" s="136" t="str">
        <f>'گام اول '!E381</f>
        <v>محمود</v>
      </c>
      <c r="F380" s="136" t="str">
        <f>'گام اول '!F381</f>
        <v>کاظمی</v>
      </c>
      <c r="G380" s="136" t="str">
        <f>'گام اول '!G381</f>
        <v>نگهبان</v>
      </c>
      <c r="H380" s="136" t="str">
        <f>'گام اول '!H381</f>
        <v>تهران</v>
      </c>
      <c r="I380" s="136" t="str">
        <f>'گام اول '!I381</f>
        <v>372-813-4294471-1</v>
      </c>
      <c r="J380" s="136" t="str">
        <f>'گام اول '!J381</f>
        <v>0069366004</v>
      </c>
      <c r="K380" s="136" t="str">
        <f>'گام اول '!K381</f>
        <v>0020128646</v>
      </c>
      <c r="L380" s="136" t="str">
        <f>'گام اول '!L381</f>
        <v>تهران</v>
      </c>
      <c r="M380" s="136" t="str">
        <f>'گام اول '!M381</f>
        <v>نگهبان</v>
      </c>
      <c r="N380" s="120" t="str">
        <f>'گام اول '!N381</f>
        <v>*</v>
      </c>
      <c r="O380" s="119">
        <f>'گام اول '!O381</f>
        <v>0</v>
      </c>
      <c r="P380" s="121">
        <f>'گام اول '!P381</f>
        <v>0</v>
      </c>
      <c r="Q380" s="358">
        <f>'گام اول '!Q381</f>
        <v>30</v>
      </c>
      <c r="R380" s="358">
        <f>'گام اول '!R381</f>
        <v>120</v>
      </c>
      <c r="S380" s="358">
        <f>'گام اول '!S381</f>
        <v>110</v>
      </c>
      <c r="T380" s="358">
        <f>'گام اول '!T381</f>
        <v>29.33</v>
      </c>
      <c r="U380" s="137">
        <f>'گام اول '!U381</f>
        <v>0</v>
      </c>
      <c r="V380" s="120">
        <f>'گام اول '!W381</f>
        <v>0</v>
      </c>
      <c r="W380" s="121">
        <f>'گام اول '!X381</f>
        <v>0</v>
      </c>
      <c r="X380" s="366">
        <f>'گام اول '!Y381</f>
        <v>1</v>
      </c>
      <c r="Y380" s="366">
        <f>'گام اول '!Z381</f>
        <v>1</v>
      </c>
      <c r="Z380" s="138">
        <f>'گام اول '!AA381</f>
        <v>885165</v>
      </c>
      <c r="AA380" s="138">
        <f>'گام اول '!AB381</f>
        <v>0</v>
      </c>
      <c r="AB380" s="138">
        <f>'گام اول '!AC381</f>
        <v>885165</v>
      </c>
      <c r="AC380" s="138">
        <f>'گام اول '!AD381</f>
        <v>4500000</v>
      </c>
      <c r="AD380" s="138">
        <f>'گام اول '!AE381</f>
        <v>6000000</v>
      </c>
      <c r="AE380" s="139">
        <f>'گام اول '!AF381</f>
        <v>168986.04545454544</v>
      </c>
      <c r="AF380" s="122">
        <f>'گام اول '!AG381</f>
        <v>26554950</v>
      </c>
      <c r="AG380" s="123">
        <f>'گام اول '!AH381</f>
        <v>0</v>
      </c>
      <c r="AH380" s="123">
        <f>'گام اول '!AI381</f>
        <v>20278325.454545453</v>
      </c>
      <c r="AI380" s="123">
        <f>'گام اول '!AJ381</f>
        <v>2655495</v>
      </c>
      <c r="AJ380" s="123">
        <f>'گام اول '!AK381</f>
        <v>4500000</v>
      </c>
      <c r="AK380" s="123">
        <f>'گام اول '!AL381</f>
        <v>6000000</v>
      </c>
      <c r="AL380" s="123">
        <f>'گام اول '!AM381</f>
        <v>4647116.25</v>
      </c>
      <c r="AM380" s="123">
        <f>'گام اول '!AN381</f>
        <v>4956360.7131818179</v>
      </c>
      <c r="AN380" s="123">
        <f>'گام اول '!AO381</f>
        <v>0</v>
      </c>
      <c r="AO380" s="123">
        <f>'گام اول '!AP381</f>
        <v>2600000</v>
      </c>
      <c r="AP380" s="123">
        <f>'گام اول '!AQ381</f>
        <v>0</v>
      </c>
      <c r="AQ380" s="123">
        <f>'گام اول '!AR381</f>
        <v>0</v>
      </c>
      <c r="AR380" s="123">
        <f>'گام اول '!AS381</f>
        <v>0</v>
      </c>
      <c r="AS380" s="375">
        <f>'گام اول '!AT381</f>
        <v>0</v>
      </c>
      <c r="AT380" s="368">
        <f t="shared" si="243"/>
        <v>72192247.417727277</v>
      </c>
      <c r="AU380" s="173">
        <f>'گام اول '!AV381</f>
        <v>51569179.74848637</v>
      </c>
      <c r="AV380" s="141">
        <f>'گام اول '!AW381</f>
        <v>69536752.417727262</v>
      </c>
      <c r="AW380" s="142">
        <f t="shared" si="244"/>
        <v>4867572.6692409087</v>
      </c>
      <c r="AX380" s="75">
        <f t="shared" si="245"/>
        <v>1156917.9748486371</v>
      </c>
      <c r="AY380" s="142">
        <f>'گام اول '!AZ381</f>
        <v>0</v>
      </c>
      <c r="AZ380" s="142">
        <f>'گام اول '!BA381</f>
        <v>0</v>
      </c>
      <c r="BA380" s="142">
        <f>'گام اول '!BB381</f>
        <v>0</v>
      </c>
      <c r="BB380" s="142">
        <f>'گام اول '!BC381</f>
        <v>0</v>
      </c>
      <c r="BC380" s="142">
        <f>'گام اول '!BD381</f>
        <v>0</v>
      </c>
      <c r="BD380" s="142">
        <f>'گام اول '!BE381</f>
        <v>0</v>
      </c>
      <c r="BE380" s="142">
        <f>'گام اول '!BF381</f>
        <v>0</v>
      </c>
      <c r="BF380" s="143">
        <f t="shared" si="246"/>
        <v>6024490.6440895461</v>
      </c>
      <c r="BG380" s="140">
        <f t="shared" si="247"/>
        <v>66167756</v>
      </c>
      <c r="BH380" s="144">
        <f t="shared" si="248"/>
        <v>72192247.417727277</v>
      </c>
      <c r="BI380" s="127">
        <f t="shared" si="241"/>
        <v>4425825</v>
      </c>
      <c r="BJ380" s="145">
        <f t="shared" si="249"/>
        <v>2212912.5</v>
      </c>
      <c r="BK380" s="145">
        <f t="shared" si="250"/>
        <v>663873.75</v>
      </c>
      <c r="BL380" s="146">
        <f t="shared" si="251"/>
        <v>1120000</v>
      </c>
      <c r="BM380" s="379">
        <v>0</v>
      </c>
      <c r="BN380" s="147">
        <f t="shared" si="252"/>
        <v>80614858.667727277</v>
      </c>
      <c r="BO380" s="148">
        <f t="shared" si="253"/>
        <v>69536752.417727262</v>
      </c>
      <c r="BP380" s="149">
        <f t="shared" si="254"/>
        <v>15993453.056077272</v>
      </c>
      <c r="BQ380" s="150">
        <f t="shared" si="255"/>
        <v>96608311.723804548</v>
      </c>
      <c r="BR380" s="151">
        <f t="shared" si="256"/>
        <v>100800</v>
      </c>
      <c r="BS380" s="147">
        <f t="shared" si="257"/>
        <v>96709111.723804548</v>
      </c>
      <c r="BT380" s="135">
        <v>0</v>
      </c>
      <c r="BU380" s="148">
        <f t="shared" si="258"/>
        <v>8061485.866772728</v>
      </c>
      <c r="BV380" s="152">
        <f t="shared" si="259"/>
        <v>4030742.933386364</v>
      </c>
      <c r="BW380" s="133">
        <f t="shared" si="260"/>
        <v>84616882.923645452</v>
      </c>
      <c r="BX380" s="147">
        <f t="shared" si="261"/>
        <v>7302611.25</v>
      </c>
      <c r="BY380" s="134">
        <f t="shared" si="262"/>
        <v>77314271.673645452</v>
      </c>
      <c r="CD380" s="388">
        <f>'گام اول '!AU381</f>
        <v>72192247.417727277</v>
      </c>
      <c r="CE380" s="389">
        <f>'گام اول '!AV381</f>
        <v>51569179.74848637</v>
      </c>
      <c r="CF380" s="389">
        <f>'گام اول '!AW381</f>
        <v>69536752.417727262</v>
      </c>
      <c r="CG380" s="389">
        <f>'گام اول '!AX381</f>
        <v>4867572.6692409087</v>
      </c>
      <c r="CH380" s="389">
        <f>'گام اول '!AY381</f>
        <v>1156917.9748486371</v>
      </c>
      <c r="CI380" s="389">
        <f>'گام اول '!AZ381</f>
        <v>0</v>
      </c>
      <c r="CJ380" s="389">
        <f>'گام اول '!BA381</f>
        <v>0</v>
      </c>
      <c r="CK380" s="389">
        <f>'گام اول '!BB381</f>
        <v>0</v>
      </c>
      <c r="CL380" s="389">
        <f>'گام اول '!BC381</f>
        <v>0</v>
      </c>
      <c r="CM380" s="389">
        <f>'گام اول '!BD381</f>
        <v>0</v>
      </c>
      <c r="CN380" s="389">
        <f>'گام اول '!BE381</f>
        <v>0</v>
      </c>
      <c r="CO380" s="389">
        <f>'گام اول '!BF381</f>
        <v>0</v>
      </c>
      <c r="CP380" s="389">
        <f>'گام اول '!BG381</f>
        <v>6024490.6440895461</v>
      </c>
      <c r="CQ380" s="389">
        <f>'گام اول '!BH381</f>
        <v>66167756</v>
      </c>
      <c r="CR380" s="389">
        <f t="shared" si="263"/>
        <v>72192247.417727277</v>
      </c>
      <c r="CS380" s="55">
        <f t="shared" si="264"/>
        <v>4425825</v>
      </c>
      <c r="CT380" s="388">
        <f t="shared" si="265"/>
        <v>2212912.5</v>
      </c>
      <c r="CU380" s="389">
        <f t="shared" si="266"/>
        <v>663873.75</v>
      </c>
      <c r="CV380" s="389">
        <f t="shared" si="267"/>
        <v>1120000</v>
      </c>
      <c r="CW380" s="55">
        <v>0</v>
      </c>
      <c r="CX380" s="389">
        <f t="shared" si="268"/>
        <v>80614858.667727277</v>
      </c>
      <c r="CY380" s="389">
        <f t="shared" si="269"/>
        <v>69536752.417727262</v>
      </c>
      <c r="CZ380" s="389">
        <f t="shared" si="270"/>
        <v>15993453.056077272</v>
      </c>
      <c r="DA380" s="389">
        <f t="shared" si="271"/>
        <v>96608311.723804548</v>
      </c>
      <c r="DB380" s="389">
        <f t="shared" si="272"/>
        <v>100800</v>
      </c>
      <c r="DC380" s="389">
        <f t="shared" si="273"/>
        <v>96709111.723804548</v>
      </c>
      <c r="DD380" s="394">
        <v>0</v>
      </c>
      <c r="DE380" s="389">
        <f t="shared" si="274"/>
        <v>8061485.866772728</v>
      </c>
      <c r="DF380" s="389">
        <f t="shared" si="275"/>
        <v>4030742.933386364</v>
      </c>
      <c r="DG380" s="389">
        <f t="shared" si="276"/>
        <v>84616882.923645452</v>
      </c>
      <c r="DH380" s="389">
        <f t="shared" si="277"/>
        <v>7302611.25</v>
      </c>
      <c r="DI380" s="389">
        <f t="shared" si="278"/>
        <v>77314271.673645452</v>
      </c>
      <c r="DJ380" s="389">
        <f t="shared" si="279"/>
        <v>0</v>
      </c>
      <c r="DL380" s="396">
        <f t="shared" si="280"/>
        <v>6638737.5</v>
      </c>
      <c r="DM380" s="396">
        <f t="shared" si="281"/>
        <v>-2212912.5</v>
      </c>
    </row>
    <row r="381" spans="1:117" s="55" customFormat="1" ht="21" x14ac:dyDescent="0.2">
      <c r="A381" s="191">
        <f t="shared" si="242"/>
        <v>2655495</v>
      </c>
      <c r="B381" s="136">
        <f>'گام اول '!B382</f>
        <v>376</v>
      </c>
      <c r="C381" s="136">
        <f>'گام اول '!C382</f>
        <v>140</v>
      </c>
      <c r="D381" s="136">
        <f>'گام اول '!D382</f>
        <v>13314</v>
      </c>
      <c r="E381" s="136" t="str">
        <f>'گام اول '!E382</f>
        <v>علیرضا</v>
      </c>
      <c r="F381" s="136" t="str">
        <f>'گام اول '!F382</f>
        <v>اطاعتی</v>
      </c>
      <c r="G381" s="136" t="str">
        <f>'گام اول '!G382</f>
        <v>نگهبان</v>
      </c>
      <c r="H381" s="136" t="str">
        <f>'گام اول '!H382</f>
        <v>تهران</v>
      </c>
      <c r="I381" s="136" t="str">
        <f>'گام اول '!I382</f>
        <v>115-700-4295949-1</v>
      </c>
      <c r="J381" s="136" t="str">
        <f>'گام اول '!J382</f>
        <v>0020295650</v>
      </c>
      <c r="K381" s="136">
        <f>'گام اول '!K382</f>
        <v>0</v>
      </c>
      <c r="L381" s="136" t="str">
        <f>'گام اول '!L382</f>
        <v>تهران</v>
      </c>
      <c r="M381" s="136" t="str">
        <f>'گام اول '!M382</f>
        <v>نگهبان</v>
      </c>
      <c r="N381" s="120" t="str">
        <f>'گام اول '!N382</f>
        <v>*</v>
      </c>
      <c r="O381" s="119">
        <f>'گام اول '!O382</f>
        <v>0</v>
      </c>
      <c r="P381" s="121">
        <f>'گام اول '!P382</f>
        <v>0</v>
      </c>
      <c r="Q381" s="358">
        <f>'گام اول '!Q382</f>
        <v>30</v>
      </c>
      <c r="R381" s="358">
        <f>'گام اول '!R382</f>
        <v>120</v>
      </c>
      <c r="S381" s="358">
        <f>'گام اول '!S382</f>
        <v>110</v>
      </c>
      <c r="T381" s="358">
        <f>'گام اول '!T382</f>
        <v>29.33</v>
      </c>
      <c r="U381" s="137">
        <f>'گام اول '!U382</f>
        <v>0</v>
      </c>
      <c r="V381" s="120">
        <f>'گام اول '!W382</f>
        <v>0</v>
      </c>
      <c r="W381" s="121">
        <f>'گام اول '!X382</f>
        <v>0</v>
      </c>
      <c r="X381" s="366">
        <f>'گام اول '!Y382</f>
        <v>0</v>
      </c>
      <c r="Y381" s="366">
        <f>'گام اول '!Z382</f>
        <v>0</v>
      </c>
      <c r="Z381" s="138">
        <f>'گام اول '!AA382</f>
        <v>885165</v>
      </c>
      <c r="AA381" s="138">
        <f>'گام اول '!AB382</f>
        <v>0</v>
      </c>
      <c r="AB381" s="138">
        <f>'گام اول '!AC382</f>
        <v>885165</v>
      </c>
      <c r="AC381" s="138">
        <f>'گام اول '!AD382</f>
        <v>4500000</v>
      </c>
      <c r="AD381" s="138">
        <f>'گام اول '!AE382</f>
        <v>6000000</v>
      </c>
      <c r="AE381" s="139">
        <f>'گام اول '!AF382</f>
        <v>168986.04545454544</v>
      </c>
      <c r="AF381" s="122">
        <f>'گام اول '!AG382</f>
        <v>26554950</v>
      </c>
      <c r="AG381" s="123">
        <f>'گام اول '!AH382</f>
        <v>0</v>
      </c>
      <c r="AH381" s="123">
        <f>'گام اول '!AI382</f>
        <v>20278325.454545453</v>
      </c>
      <c r="AI381" s="123">
        <f>'گام اول '!AJ382</f>
        <v>0</v>
      </c>
      <c r="AJ381" s="123">
        <f>'گام اول '!AK382</f>
        <v>4500000</v>
      </c>
      <c r="AK381" s="123">
        <f>'گام اول '!AL382</f>
        <v>6000000</v>
      </c>
      <c r="AL381" s="123">
        <f>'گام اول '!AM382</f>
        <v>4647116.25</v>
      </c>
      <c r="AM381" s="123">
        <f>'گام اول '!AN382</f>
        <v>4956360.7131818179</v>
      </c>
      <c r="AN381" s="123">
        <f>'گام اول '!AO382</f>
        <v>0</v>
      </c>
      <c r="AO381" s="123">
        <f>'گام اول '!AP382</f>
        <v>2400000</v>
      </c>
      <c r="AP381" s="123">
        <f>'گام اول '!AQ382</f>
        <v>0</v>
      </c>
      <c r="AQ381" s="123">
        <f>'گام اول '!AR382</f>
        <v>0</v>
      </c>
      <c r="AR381" s="123">
        <f>'گام اول '!AS382</f>
        <v>0</v>
      </c>
      <c r="AS381" s="375">
        <f>'گام اول '!AT382</f>
        <v>0</v>
      </c>
      <c r="AT381" s="368">
        <f t="shared" si="243"/>
        <v>69336752.417727262</v>
      </c>
      <c r="AU381" s="173">
        <f>'گام اول '!AV382</f>
        <v>51583179.748486355</v>
      </c>
      <c r="AV381" s="141">
        <f>'گام اول '!AW382</f>
        <v>69336752.417727262</v>
      </c>
      <c r="AW381" s="142">
        <f t="shared" si="244"/>
        <v>4853572.6692409087</v>
      </c>
      <c r="AX381" s="75">
        <f t="shared" si="245"/>
        <v>1158317.9748486355</v>
      </c>
      <c r="AY381" s="142">
        <f>'گام اول '!AZ382</f>
        <v>0</v>
      </c>
      <c r="AZ381" s="142">
        <f>'گام اول '!BA382</f>
        <v>0</v>
      </c>
      <c r="BA381" s="142">
        <f>'گام اول '!BB382</f>
        <v>0</v>
      </c>
      <c r="BB381" s="142">
        <f>'گام اول '!BC382</f>
        <v>0</v>
      </c>
      <c r="BC381" s="142">
        <f>'گام اول '!BD382</f>
        <v>0</v>
      </c>
      <c r="BD381" s="142">
        <f>'گام اول '!BE382</f>
        <v>0</v>
      </c>
      <c r="BE381" s="142">
        <f>'گام اول '!BF382</f>
        <v>0</v>
      </c>
      <c r="BF381" s="143">
        <f t="shared" si="246"/>
        <v>6011890.6440895442</v>
      </c>
      <c r="BG381" s="140">
        <f t="shared" si="247"/>
        <v>63324861</v>
      </c>
      <c r="BH381" s="144">
        <f t="shared" si="248"/>
        <v>69336752.417727262</v>
      </c>
      <c r="BI381" s="127">
        <f t="shared" si="241"/>
        <v>4425825</v>
      </c>
      <c r="BJ381" s="145">
        <f t="shared" si="249"/>
        <v>2212912.5</v>
      </c>
      <c r="BK381" s="145">
        <f t="shared" si="250"/>
        <v>663873.75</v>
      </c>
      <c r="BL381" s="146">
        <f t="shared" si="251"/>
        <v>1120000</v>
      </c>
      <c r="BM381" s="379">
        <v>0</v>
      </c>
      <c r="BN381" s="147">
        <f t="shared" si="252"/>
        <v>77759363.667727262</v>
      </c>
      <c r="BO381" s="148">
        <f t="shared" si="253"/>
        <v>69336752.417727262</v>
      </c>
      <c r="BP381" s="149">
        <f t="shared" si="254"/>
        <v>15947453.056077272</v>
      </c>
      <c r="BQ381" s="150">
        <f t="shared" si="255"/>
        <v>93706816.723804533</v>
      </c>
      <c r="BR381" s="151">
        <f t="shared" si="256"/>
        <v>100800</v>
      </c>
      <c r="BS381" s="147">
        <f t="shared" si="257"/>
        <v>93807616.723804533</v>
      </c>
      <c r="BT381" s="135">
        <v>0</v>
      </c>
      <c r="BU381" s="148">
        <f t="shared" si="258"/>
        <v>7775936.3667727262</v>
      </c>
      <c r="BV381" s="152">
        <f t="shared" si="259"/>
        <v>3887968.1833863631</v>
      </c>
      <c r="BW381" s="133">
        <f t="shared" si="260"/>
        <v>82143712.173645437</v>
      </c>
      <c r="BX381" s="147">
        <f t="shared" si="261"/>
        <v>7302611.25</v>
      </c>
      <c r="BY381" s="134">
        <f t="shared" si="262"/>
        <v>74841100.923645437</v>
      </c>
      <c r="CD381" s="388">
        <f>'گام اول '!AU382</f>
        <v>69336752.417727262</v>
      </c>
      <c r="CE381" s="389">
        <f>'گام اول '!AV382</f>
        <v>51583179.748486355</v>
      </c>
      <c r="CF381" s="389">
        <f>'گام اول '!AW382</f>
        <v>69336752.417727262</v>
      </c>
      <c r="CG381" s="389">
        <f>'گام اول '!AX382</f>
        <v>4853572.6692409087</v>
      </c>
      <c r="CH381" s="389">
        <f>'گام اول '!AY382</f>
        <v>1158317.9748486355</v>
      </c>
      <c r="CI381" s="389">
        <f>'گام اول '!AZ382</f>
        <v>0</v>
      </c>
      <c r="CJ381" s="389">
        <f>'گام اول '!BA382</f>
        <v>0</v>
      </c>
      <c r="CK381" s="389">
        <f>'گام اول '!BB382</f>
        <v>0</v>
      </c>
      <c r="CL381" s="389">
        <f>'گام اول '!BC382</f>
        <v>0</v>
      </c>
      <c r="CM381" s="389">
        <f>'گام اول '!BD382</f>
        <v>0</v>
      </c>
      <c r="CN381" s="389">
        <f>'گام اول '!BE382</f>
        <v>0</v>
      </c>
      <c r="CO381" s="389">
        <f>'گام اول '!BF382</f>
        <v>0</v>
      </c>
      <c r="CP381" s="389">
        <f>'گام اول '!BG382</f>
        <v>6011890.6440895442</v>
      </c>
      <c r="CQ381" s="389">
        <f>'گام اول '!BH382</f>
        <v>63324861</v>
      </c>
      <c r="CR381" s="389">
        <f t="shared" si="263"/>
        <v>69336752.417727262</v>
      </c>
      <c r="CS381" s="55">
        <f t="shared" si="264"/>
        <v>4425825</v>
      </c>
      <c r="CT381" s="388">
        <f t="shared" si="265"/>
        <v>2212912.5</v>
      </c>
      <c r="CU381" s="389">
        <f t="shared" si="266"/>
        <v>663873.75</v>
      </c>
      <c r="CV381" s="389">
        <f t="shared" si="267"/>
        <v>1120000</v>
      </c>
      <c r="CW381" s="55">
        <v>0</v>
      </c>
      <c r="CX381" s="389">
        <f t="shared" si="268"/>
        <v>77759363.667727262</v>
      </c>
      <c r="CY381" s="389">
        <f t="shared" si="269"/>
        <v>69336752.417727262</v>
      </c>
      <c r="CZ381" s="389">
        <f t="shared" si="270"/>
        <v>15947453.056077272</v>
      </c>
      <c r="DA381" s="389">
        <f t="shared" si="271"/>
        <v>93706816.723804533</v>
      </c>
      <c r="DB381" s="389">
        <f t="shared" si="272"/>
        <v>100800</v>
      </c>
      <c r="DC381" s="389">
        <f t="shared" si="273"/>
        <v>93807616.723804533</v>
      </c>
      <c r="DD381" s="394">
        <v>0</v>
      </c>
      <c r="DE381" s="389">
        <f t="shared" si="274"/>
        <v>7775936.3667727262</v>
      </c>
      <c r="DF381" s="389">
        <f t="shared" si="275"/>
        <v>3887968.1833863631</v>
      </c>
      <c r="DG381" s="389">
        <f t="shared" si="276"/>
        <v>82143712.173645437</v>
      </c>
      <c r="DH381" s="389">
        <f t="shared" si="277"/>
        <v>7302611.25</v>
      </c>
      <c r="DI381" s="389">
        <f t="shared" si="278"/>
        <v>74841100.923645437</v>
      </c>
      <c r="DJ381" s="389">
        <f t="shared" si="279"/>
        <v>0</v>
      </c>
      <c r="DL381" s="396">
        <f t="shared" si="280"/>
        <v>6638737.5</v>
      </c>
      <c r="DM381" s="396">
        <f t="shared" si="281"/>
        <v>-2212912.5</v>
      </c>
    </row>
    <row r="382" spans="1:117" s="55" customFormat="1" ht="21" x14ac:dyDescent="0.2">
      <c r="A382" s="191">
        <f t="shared" si="242"/>
        <v>2655495</v>
      </c>
      <c r="B382" s="136">
        <f>'گام اول '!B383</f>
        <v>377</v>
      </c>
      <c r="C382" s="136">
        <f>'گام اول '!C383</f>
        <v>141</v>
      </c>
      <c r="D382" s="136">
        <f>'گام اول '!D383</f>
        <v>13336</v>
      </c>
      <c r="E382" s="136" t="str">
        <f>'گام اول '!E383</f>
        <v>مهدی</v>
      </c>
      <c r="F382" s="136" t="str">
        <f>'گام اول '!F383</f>
        <v>صالحی وند</v>
      </c>
      <c r="G382" s="136" t="str">
        <f>'گام اول '!G383</f>
        <v>نگهبان</v>
      </c>
      <c r="H382" s="136" t="str">
        <f>'گام اول '!H383</f>
        <v>تهران</v>
      </c>
      <c r="I382" s="136" t="str">
        <f>'گام اول '!I383</f>
        <v>390-813-4296336-1</v>
      </c>
      <c r="J382" s="136" t="str">
        <f>'گام اول '!J383</f>
        <v>0610003471</v>
      </c>
      <c r="K382" s="136" t="str">
        <f>'گام اول '!K383</f>
        <v>0028264684</v>
      </c>
      <c r="L382" s="136" t="str">
        <f>'گام اول '!L383</f>
        <v>تهران</v>
      </c>
      <c r="M382" s="136" t="str">
        <f>'گام اول '!M383</f>
        <v>نگهبان</v>
      </c>
      <c r="N382" s="120">
        <f>'گام اول '!N383</f>
        <v>0</v>
      </c>
      <c r="O382" s="119">
        <f>'گام اول '!O383</f>
        <v>0</v>
      </c>
      <c r="P382" s="121" t="str">
        <f>'گام اول '!P383</f>
        <v>*</v>
      </c>
      <c r="Q382" s="358">
        <f>'گام اول '!Q383</f>
        <v>30</v>
      </c>
      <c r="R382" s="358">
        <f>'گام اول '!R383</f>
        <v>120</v>
      </c>
      <c r="S382" s="358">
        <f>'گام اول '!S383</f>
        <v>220</v>
      </c>
      <c r="T382" s="358">
        <f>'گام اول '!T383</f>
        <v>29.33</v>
      </c>
      <c r="U382" s="137">
        <f>'گام اول '!U383</f>
        <v>0</v>
      </c>
      <c r="V382" s="120">
        <f>'گام اول '!W383</f>
        <v>0</v>
      </c>
      <c r="W382" s="121">
        <f>'گام اول '!X383</f>
        <v>0</v>
      </c>
      <c r="X382" s="366">
        <f>'گام اول '!Y383</f>
        <v>0</v>
      </c>
      <c r="Y382" s="366">
        <f>'گام اول '!Z383</f>
        <v>0</v>
      </c>
      <c r="Z382" s="138">
        <f>'گام اول '!AA383</f>
        <v>885165</v>
      </c>
      <c r="AA382" s="138">
        <f>'گام اول '!AB383</f>
        <v>0</v>
      </c>
      <c r="AB382" s="138">
        <f>'گام اول '!AC383</f>
        <v>885165</v>
      </c>
      <c r="AC382" s="138">
        <f>'گام اول '!AD383</f>
        <v>4500000</v>
      </c>
      <c r="AD382" s="138">
        <f>'گام اول '!AE383</f>
        <v>6000000</v>
      </c>
      <c r="AE382" s="139">
        <f>'گام اول '!AF383</f>
        <v>168986.04545454544</v>
      </c>
      <c r="AF382" s="122">
        <f>'گام اول '!AG383</f>
        <v>26554950</v>
      </c>
      <c r="AG382" s="123">
        <f>'گام اول '!AH383</f>
        <v>0</v>
      </c>
      <c r="AH382" s="123">
        <f>'گام اول '!AI383</f>
        <v>20278325.454545453</v>
      </c>
      <c r="AI382" s="123">
        <f>'گام اول '!AJ383</f>
        <v>0</v>
      </c>
      <c r="AJ382" s="123">
        <f>'گام اول '!AK383</f>
        <v>4500000</v>
      </c>
      <c r="AK382" s="123">
        <f>'گام اول '!AL383</f>
        <v>6000000</v>
      </c>
      <c r="AL382" s="123">
        <f>'گام اول '!AM383</f>
        <v>9294232.5</v>
      </c>
      <c r="AM382" s="123">
        <f>'گام اول '!AN383</f>
        <v>4956360.7131818179</v>
      </c>
      <c r="AN382" s="123">
        <f>'گام اول '!AO383</f>
        <v>0</v>
      </c>
      <c r="AO382" s="123">
        <f>'گام اول '!AP383</f>
        <v>4800000</v>
      </c>
      <c r="AP382" s="123">
        <f>'گام اول '!AQ383</f>
        <v>0</v>
      </c>
      <c r="AQ382" s="123">
        <f>'گام اول '!AR383</f>
        <v>0</v>
      </c>
      <c r="AR382" s="123">
        <f>'گام اول '!AS383</f>
        <v>0</v>
      </c>
      <c r="AS382" s="375">
        <f>'گام اول '!AT383</f>
        <v>0</v>
      </c>
      <c r="AT382" s="368">
        <f t="shared" si="243"/>
        <v>76383868.667727277</v>
      </c>
      <c r="AU382" s="173">
        <f>'گام اول '!AV383</f>
        <v>55736997.860986367</v>
      </c>
      <c r="AV382" s="141">
        <f>'گام اول '!AW383</f>
        <v>76383868.667727262</v>
      </c>
      <c r="AW382" s="142">
        <f t="shared" si="244"/>
        <v>5346870.8067409089</v>
      </c>
      <c r="AX382" s="75">
        <f t="shared" si="245"/>
        <v>1573699.7860986367</v>
      </c>
      <c r="AY382" s="142">
        <f>'گام اول '!AZ383</f>
        <v>0</v>
      </c>
      <c r="AZ382" s="142">
        <f>'گام اول '!BA383</f>
        <v>0</v>
      </c>
      <c r="BA382" s="142">
        <f>'گام اول '!BB383</f>
        <v>0</v>
      </c>
      <c r="BB382" s="142">
        <f>'گام اول '!BC383</f>
        <v>0</v>
      </c>
      <c r="BC382" s="142">
        <f>'گام اول '!BD383</f>
        <v>0</v>
      </c>
      <c r="BD382" s="142">
        <f>'گام اول '!BE383</f>
        <v>0</v>
      </c>
      <c r="BE382" s="142">
        <f>'گام اول '!BF383</f>
        <v>0</v>
      </c>
      <c r="BF382" s="143">
        <f t="shared" si="246"/>
        <v>6920570.5928395456</v>
      </c>
      <c r="BG382" s="140">
        <f t="shared" si="247"/>
        <v>69463298</v>
      </c>
      <c r="BH382" s="144">
        <f t="shared" si="248"/>
        <v>76383868.667727277</v>
      </c>
      <c r="BI382" s="127">
        <f t="shared" si="241"/>
        <v>4425825</v>
      </c>
      <c r="BJ382" s="145">
        <f t="shared" si="249"/>
        <v>2212912.5</v>
      </c>
      <c r="BK382" s="145">
        <f t="shared" si="250"/>
        <v>663873.75</v>
      </c>
      <c r="BL382" s="146">
        <f t="shared" si="251"/>
        <v>1120000</v>
      </c>
      <c r="BM382" s="379">
        <v>0</v>
      </c>
      <c r="BN382" s="147">
        <f t="shared" si="252"/>
        <v>84806479.917727277</v>
      </c>
      <c r="BO382" s="148">
        <f t="shared" si="253"/>
        <v>76383868.667727262</v>
      </c>
      <c r="BP382" s="149">
        <f t="shared" si="254"/>
        <v>17568289.793577272</v>
      </c>
      <c r="BQ382" s="150">
        <f t="shared" si="255"/>
        <v>102374769.71130455</v>
      </c>
      <c r="BR382" s="151">
        <f t="shared" si="256"/>
        <v>100800</v>
      </c>
      <c r="BS382" s="147">
        <f t="shared" si="257"/>
        <v>102475569.71130455</v>
      </c>
      <c r="BT382" s="135">
        <v>0</v>
      </c>
      <c r="BU382" s="148">
        <f t="shared" si="258"/>
        <v>8480647.991772728</v>
      </c>
      <c r="BV382" s="152">
        <f t="shared" si="259"/>
        <v>4240323.995886364</v>
      </c>
      <c r="BW382" s="133">
        <f t="shared" si="260"/>
        <v>89754597.723645449</v>
      </c>
      <c r="BX382" s="147">
        <f t="shared" si="261"/>
        <v>7302611.25</v>
      </c>
      <c r="BY382" s="134">
        <f t="shared" si="262"/>
        <v>82451986.473645449</v>
      </c>
      <c r="CD382" s="388">
        <f>'گام اول '!AU383</f>
        <v>76383868.667727277</v>
      </c>
      <c r="CE382" s="389">
        <f>'گام اول '!AV383</f>
        <v>55736997.860986367</v>
      </c>
      <c r="CF382" s="389">
        <f>'گام اول '!AW383</f>
        <v>76383868.667727262</v>
      </c>
      <c r="CG382" s="389">
        <f>'گام اول '!AX383</f>
        <v>5346870.8067409089</v>
      </c>
      <c r="CH382" s="389">
        <f>'گام اول '!AY383</f>
        <v>1573699.7860986367</v>
      </c>
      <c r="CI382" s="389">
        <f>'گام اول '!AZ383</f>
        <v>0</v>
      </c>
      <c r="CJ382" s="389">
        <f>'گام اول '!BA383</f>
        <v>0</v>
      </c>
      <c r="CK382" s="389">
        <f>'گام اول '!BB383</f>
        <v>0</v>
      </c>
      <c r="CL382" s="389">
        <f>'گام اول '!BC383</f>
        <v>0</v>
      </c>
      <c r="CM382" s="389">
        <f>'گام اول '!BD383</f>
        <v>0</v>
      </c>
      <c r="CN382" s="389">
        <f>'گام اول '!BE383</f>
        <v>0</v>
      </c>
      <c r="CO382" s="389">
        <f>'گام اول '!BF383</f>
        <v>0</v>
      </c>
      <c r="CP382" s="389">
        <f>'گام اول '!BG383</f>
        <v>6920570.5928395456</v>
      </c>
      <c r="CQ382" s="389">
        <f>'گام اول '!BH383</f>
        <v>69463298</v>
      </c>
      <c r="CR382" s="389">
        <f t="shared" si="263"/>
        <v>76383868.667727277</v>
      </c>
      <c r="CS382" s="55">
        <f t="shared" si="264"/>
        <v>4425825</v>
      </c>
      <c r="CT382" s="388">
        <f t="shared" si="265"/>
        <v>2212912.5</v>
      </c>
      <c r="CU382" s="389">
        <f t="shared" si="266"/>
        <v>663873.75</v>
      </c>
      <c r="CV382" s="389">
        <f t="shared" si="267"/>
        <v>1120000</v>
      </c>
      <c r="CW382" s="55">
        <v>0</v>
      </c>
      <c r="CX382" s="389">
        <f t="shared" si="268"/>
        <v>84806479.917727277</v>
      </c>
      <c r="CY382" s="389">
        <f t="shared" si="269"/>
        <v>76383868.667727262</v>
      </c>
      <c r="CZ382" s="389">
        <f t="shared" si="270"/>
        <v>17568289.793577272</v>
      </c>
      <c r="DA382" s="389">
        <f t="shared" si="271"/>
        <v>102374769.71130455</v>
      </c>
      <c r="DB382" s="389">
        <f t="shared" si="272"/>
        <v>100800</v>
      </c>
      <c r="DC382" s="389">
        <f t="shared" si="273"/>
        <v>102475569.71130455</v>
      </c>
      <c r="DD382" s="394">
        <v>0</v>
      </c>
      <c r="DE382" s="389">
        <f t="shared" si="274"/>
        <v>8480647.991772728</v>
      </c>
      <c r="DF382" s="389">
        <f t="shared" si="275"/>
        <v>4240323.995886364</v>
      </c>
      <c r="DG382" s="389">
        <f t="shared" si="276"/>
        <v>89754597.723645449</v>
      </c>
      <c r="DH382" s="389">
        <f t="shared" si="277"/>
        <v>7302611.25</v>
      </c>
      <c r="DI382" s="389">
        <f t="shared" si="278"/>
        <v>82451986.473645449</v>
      </c>
      <c r="DJ382" s="389">
        <f t="shared" si="279"/>
        <v>0</v>
      </c>
      <c r="DL382" s="396">
        <f t="shared" si="280"/>
        <v>6638737.5</v>
      </c>
      <c r="DM382" s="396">
        <f t="shared" si="281"/>
        <v>-2212912.5</v>
      </c>
    </row>
    <row r="383" spans="1:117" s="55" customFormat="1" ht="21" x14ac:dyDescent="0.2">
      <c r="A383" s="191">
        <f t="shared" si="242"/>
        <v>2655495</v>
      </c>
      <c r="B383" s="136">
        <f>'گام اول '!B384</f>
        <v>378</v>
      </c>
      <c r="C383" s="136">
        <f>'گام اول '!C384</f>
        <v>143</v>
      </c>
      <c r="D383" s="136">
        <f>'گام اول '!D384</f>
        <v>13343</v>
      </c>
      <c r="E383" s="136" t="str">
        <f>'گام اول '!E384</f>
        <v>مهدی</v>
      </c>
      <c r="F383" s="136" t="str">
        <f>'گام اول '!F384</f>
        <v>خوبرو</v>
      </c>
      <c r="G383" s="136" t="str">
        <f>'گام اول '!G384</f>
        <v>نگهبان</v>
      </c>
      <c r="H383" s="136" t="str">
        <f>'گام اول '!H384</f>
        <v>تهران</v>
      </c>
      <c r="I383" s="136" t="str">
        <f>'گام اول '!I384</f>
        <v>368-12-4352237-1</v>
      </c>
      <c r="J383" s="136" t="str">
        <f>'گام اول '!J384</f>
        <v>0060943742</v>
      </c>
      <c r="K383" s="136" t="str">
        <f>'گام اول '!K384</f>
        <v>0023583733</v>
      </c>
      <c r="L383" s="136" t="str">
        <f>'گام اول '!L384</f>
        <v>تهران</v>
      </c>
      <c r="M383" s="136" t="str">
        <f>'گام اول '!M384</f>
        <v>نگهبان</v>
      </c>
      <c r="N383" s="120" t="str">
        <f>'گام اول '!N384</f>
        <v>*</v>
      </c>
      <c r="O383" s="119">
        <f>'گام اول '!O384</f>
        <v>0</v>
      </c>
      <c r="P383" s="121">
        <f>'گام اول '!P384</f>
        <v>0</v>
      </c>
      <c r="Q383" s="358">
        <f>'گام اول '!Q384</f>
        <v>30</v>
      </c>
      <c r="R383" s="358">
        <f>'گام اول '!R384</f>
        <v>120</v>
      </c>
      <c r="S383" s="358">
        <f>'گام اول '!S384</f>
        <v>110</v>
      </c>
      <c r="T383" s="358">
        <f>'گام اول '!T384</f>
        <v>29.33</v>
      </c>
      <c r="U383" s="137">
        <f>'گام اول '!U384</f>
        <v>0</v>
      </c>
      <c r="V383" s="120">
        <f>'گام اول '!W384</f>
        <v>0</v>
      </c>
      <c r="W383" s="121">
        <f>'گام اول '!X384</f>
        <v>0</v>
      </c>
      <c r="X383" s="366">
        <f>'گام اول '!Y384</f>
        <v>0</v>
      </c>
      <c r="Y383" s="366">
        <f>'گام اول '!Z384</f>
        <v>2</v>
      </c>
      <c r="Z383" s="138">
        <f>'گام اول '!AA384</f>
        <v>885165</v>
      </c>
      <c r="AA383" s="138">
        <f>'گام اول '!AB384</f>
        <v>0</v>
      </c>
      <c r="AB383" s="138">
        <f>'گام اول '!AC384</f>
        <v>885165</v>
      </c>
      <c r="AC383" s="138">
        <f>'گام اول '!AD384</f>
        <v>4500000</v>
      </c>
      <c r="AD383" s="138">
        <f>'گام اول '!AE384</f>
        <v>6000000</v>
      </c>
      <c r="AE383" s="139">
        <f>'گام اول '!AF384</f>
        <v>168986.04545454544</v>
      </c>
      <c r="AF383" s="122">
        <f>'گام اول '!AG384</f>
        <v>26554950</v>
      </c>
      <c r="AG383" s="123">
        <f>'گام اول '!AH384</f>
        <v>0</v>
      </c>
      <c r="AH383" s="123">
        <f>'گام اول '!AI384</f>
        <v>20278325.454545453</v>
      </c>
      <c r="AI383" s="123">
        <f>'گام اول '!AJ384</f>
        <v>5310990</v>
      </c>
      <c r="AJ383" s="123">
        <f>'گام اول '!AK384</f>
        <v>4500000</v>
      </c>
      <c r="AK383" s="123">
        <f>'گام اول '!AL384</f>
        <v>6000000</v>
      </c>
      <c r="AL383" s="123">
        <f>'گام اول '!AM384</f>
        <v>4647116.25</v>
      </c>
      <c r="AM383" s="123">
        <f>'گام اول '!AN384</f>
        <v>4956360.7131818179</v>
      </c>
      <c r="AN383" s="123">
        <f>'گام اول '!AO384</f>
        <v>0</v>
      </c>
      <c r="AO383" s="123">
        <f>'گام اول '!AP384</f>
        <v>3000000</v>
      </c>
      <c r="AP383" s="123">
        <f>'گام اول '!AQ384</f>
        <v>0</v>
      </c>
      <c r="AQ383" s="123">
        <f>'گام اول '!AR384</f>
        <v>0</v>
      </c>
      <c r="AR383" s="123">
        <f>'گام اول '!AS384</f>
        <v>0</v>
      </c>
      <c r="AS383" s="375">
        <f>'گام اول '!AT384</f>
        <v>0</v>
      </c>
      <c r="AT383" s="368">
        <f t="shared" si="243"/>
        <v>75247742.417727277</v>
      </c>
      <c r="AU383" s="173">
        <f>'گام اول '!AV384</f>
        <v>51541179.74848637</v>
      </c>
      <c r="AV383" s="141">
        <f>'گام اول '!AW384</f>
        <v>69936752.417727262</v>
      </c>
      <c r="AW383" s="142">
        <f t="shared" si="244"/>
        <v>4895572.6692409087</v>
      </c>
      <c r="AX383" s="75">
        <f t="shared" si="245"/>
        <v>1154117.9748486371</v>
      </c>
      <c r="AY383" s="142">
        <f>'گام اول '!AZ384</f>
        <v>0</v>
      </c>
      <c r="AZ383" s="142">
        <f>'گام اول '!BA384</f>
        <v>0</v>
      </c>
      <c r="BA383" s="142">
        <f>'گام اول '!BB384</f>
        <v>0</v>
      </c>
      <c r="BB383" s="142">
        <f>'گام اول '!BC384</f>
        <v>0</v>
      </c>
      <c r="BC383" s="142">
        <f>'گام اول '!BD384</f>
        <v>0</v>
      </c>
      <c r="BD383" s="142">
        <f>'گام اول '!BE384</f>
        <v>0</v>
      </c>
      <c r="BE383" s="142">
        <f>'گام اول '!BF384</f>
        <v>0</v>
      </c>
      <c r="BF383" s="143">
        <f t="shared" si="246"/>
        <v>6049690.6440895461</v>
      </c>
      <c r="BG383" s="140">
        <f t="shared" si="247"/>
        <v>69198051</v>
      </c>
      <c r="BH383" s="144">
        <f t="shared" si="248"/>
        <v>75247742.417727277</v>
      </c>
      <c r="BI383" s="127">
        <f t="shared" si="241"/>
        <v>4425825</v>
      </c>
      <c r="BJ383" s="145">
        <f t="shared" si="249"/>
        <v>2212912.5</v>
      </c>
      <c r="BK383" s="145">
        <f t="shared" si="250"/>
        <v>663873.75</v>
      </c>
      <c r="BL383" s="146">
        <f t="shared" si="251"/>
        <v>1120000</v>
      </c>
      <c r="BM383" s="379">
        <v>0</v>
      </c>
      <c r="BN383" s="147">
        <f t="shared" si="252"/>
        <v>83670353.667727277</v>
      </c>
      <c r="BO383" s="148">
        <f t="shared" si="253"/>
        <v>69936752.417727262</v>
      </c>
      <c r="BP383" s="149">
        <f t="shared" si="254"/>
        <v>16085453.056077272</v>
      </c>
      <c r="BQ383" s="150">
        <f t="shared" si="255"/>
        <v>99755806.723804548</v>
      </c>
      <c r="BR383" s="151">
        <f t="shared" si="256"/>
        <v>100800</v>
      </c>
      <c r="BS383" s="147">
        <f t="shared" si="257"/>
        <v>99856606.723804548</v>
      </c>
      <c r="BT383" s="135">
        <v>0</v>
      </c>
      <c r="BU383" s="148">
        <f t="shared" si="258"/>
        <v>8367035.366772728</v>
      </c>
      <c r="BV383" s="152">
        <f t="shared" si="259"/>
        <v>4183517.683386364</v>
      </c>
      <c r="BW383" s="133">
        <f t="shared" si="260"/>
        <v>87306053.673645452</v>
      </c>
      <c r="BX383" s="147">
        <f t="shared" si="261"/>
        <v>7302611.25</v>
      </c>
      <c r="BY383" s="134">
        <f t="shared" si="262"/>
        <v>80003442.423645452</v>
      </c>
      <c r="CD383" s="388">
        <f>'گام اول '!AU384</f>
        <v>75247742.417727277</v>
      </c>
      <c r="CE383" s="389">
        <f>'گام اول '!AV384</f>
        <v>51541179.74848637</v>
      </c>
      <c r="CF383" s="389">
        <f>'گام اول '!AW384</f>
        <v>69936752.417727262</v>
      </c>
      <c r="CG383" s="389">
        <f>'گام اول '!AX384</f>
        <v>4895572.6692409087</v>
      </c>
      <c r="CH383" s="389">
        <f>'گام اول '!AY384</f>
        <v>1154117.9748486371</v>
      </c>
      <c r="CI383" s="389">
        <f>'گام اول '!AZ384</f>
        <v>0</v>
      </c>
      <c r="CJ383" s="389">
        <f>'گام اول '!BA384</f>
        <v>0</v>
      </c>
      <c r="CK383" s="389">
        <f>'گام اول '!BB384</f>
        <v>0</v>
      </c>
      <c r="CL383" s="389">
        <f>'گام اول '!BC384</f>
        <v>0</v>
      </c>
      <c r="CM383" s="389">
        <f>'گام اول '!BD384</f>
        <v>0</v>
      </c>
      <c r="CN383" s="389">
        <f>'گام اول '!BE384</f>
        <v>0</v>
      </c>
      <c r="CO383" s="389">
        <f>'گام اول '!BF384</f>
        <v>0</v>
      </c>
      <c r="CP383" s="389">
        <f>'گام اول '!BG384</f>
        <v>6049690.6440895461</v>
      </c>
      <c r="CQ383" s="389">
        <f>'گام اول '!BH384</f>
        <v>69198051</v>
      </c>
      <c r="CR383" s="389">
        <f t="shared" si="263"/>
        <v>75247742.417727277</v>
      </c>
      <c r="CS383" s="55">
        <f t="shared" si="264"/>
        <v>4425825</v>
      </c>
      <c r="CT383" s="388">
        <f t="shared" si="265"/>
        <v>2212912.5</v>
      </c>
      <c r="CU383" s="389">
        <f t="shared" si="266"/>
        <v>663873.75</v>
      </c>
      <c r="CV383" s="389">
        <f t="shared" si="267"/>
        <v>1120000</v>
      </c>
      <c r="CW383" s="55">
        <v>0</v>
      </c>
      <c r="CX383" s="389">
        <f t="shared" si="268"/>
        <v>83670353.667727277</v>
      </c>
      <c r="CY383" s="389">
        <f t="shared" si="269"/>
        <v>69936752.417727262</v>
      </c>
      <c r="CZ383" s="389">
        <f t="shared" si="270"/>
        <v>16085453.056077272</v>
      </c>
      <c r="DA383" s="389">
        <f t="shared" si="271"/>
        <v>99755806.723804548</v>
      </c>
      <c r="DB383" s="389">
        <f t="shared" si="272"/>
        <v>100800</v>
      </c>
      <c r="DC383" s="389">
        <f t="shared" si="273"/>
        <v>99856606.723804548</v>
      </c>
      <c r="DD383" s="394">
        <v>0</v>
      </c>
      <c r="DE383" s="389">
        <f t="shared" si="274"/>
        <v>8367035.366772728</v>
      </c>
      <c r="DF383" s="389">
        <f t="shared" si="275"/>
        <v>4183517.683386364</v>
      </c>
      <c r="DG383" s="389">
        <f t="shared" si="276"/>
        <v>87306053.673645452</v>
      </c>
      <c r="DH383" s="389">
        <f t="shared" si="277"/>
        <v>7302611.25</v>
      </c>
      <c r="DI383" s="389">
        <f t="shared" si="278"/>
        <v>80003442.423645452</v>
      </c>
      <c r="DJ383" s="389">
        <f t="shared" si="279"/>
        <v>0</v>
      </c>
      <c r="DL383" s="396">
        <f t="shared" si="280"/>
        <v>6638737.5</v>
      </c>
      <c r="DM383" s="396">
        <f t="shared" si="281"/>
        <v>-2212912.5</v>
      </c>
    </row>
    <row r="384" spans="1:117" s="55" customFormat="1" ht="21" x14ac:dyDescent="0.2">
      <c r="A384" s="191">
        <f t="shared" si="242"/>
        <v>2655495</v>
      </c>
      <c r="B384" s="136">
        <f>'گام اول '!B385</f>
        <v>379</v>
      </c>
      <c r="C384" s="136">
        <f>'گام اول '!C385</f>
        <v>144</v>
      </c>
      <c r="D384" s="136">
        <f>'گام اول '!D385</f>
        <v>13260</v>
      </c>
      <c r="E384" s="136" t="str">
        <f>'گام اول '!E385</f>
        <v>علی</v>
      </c>
      <c r="F384" s="136" t="str">
        <f>'گام اول '!F385</f>
        <v>پاشایی</v>
      </c>
      <c r="G384" s="136" t="str">
        <f>'گام اول '!G385</f>
        <v>نگهبان</v>
      </c>
      <c r="H384" s="136" t="str">
        <f>'گام اول '!H385</f>
        <v>تهران</v>
      </c>
      <c r="I384" s="136" t="str">
        <f>'گام اول '!I385</f>
        <v>154-813-4351655-1</v>
      </c>
      <c r="J384" s="136" t="str">
        <f>'گام اول '!J385</f>
        <v>3300164133</v>
      </c>
      <c r="K384" s="136" t="str">
        <f>'گام اول '!K385</f>
        <v>0028536928</v>
      </c>
      <c r="L384" s="136" t="str">
        <f>'گام اول '!L385</f>
        <v>تهران</v>
      </c>
      <c r="M384" s="136" t="str">
        <f>'گام اول '!M385</f>
        <v>نگهبان</v>
      </c>
      <c r="N384" s="120" t="str">
        <f>'گام اول '!N385</f>
        <v>*</v>
      </c>
      <c r="O384" s="119">
        <f>'گام اول '!O385</f>
        <v>0</v>
      </c>
      <c r="P384" s="121">
        <f>'گام اول '!P385</f>
        <v>0</v>
      </c>
      <c r="Q384" s="358">
        <f>'گام اول '!Q385</f>
        <v>30</v>
      </c>
      <c r="R384" s="358">
        <f>'گام اول '!R385</f>
        <v>120</v>
      </c>
      <c r="S384" s="358">
        <f>'گام اول '!S385</f>
        <v>110</v>
      </c>
      <c r="T384" s="358">
        <f>'گام اول '!T385</f>
        <v>29.33</v>
      </c>
      <c r="U384" s="137">
        <f>'گام اول '!U385</f>
        <v>0</v>
      </c>
      <c r="V384" s="120">
        <f>'گام اول '!W385</f>
        <v>0</v>
      </c>
      <c r="W384" s="121">
        <f>'گام اول '!X385</f>
        <v>0</v>
      </c>
      <c r="X384" s="366">
        <f>'گام اول '!Y385</f>
        <v>0</v>
      </c>
      <c r="Y384" s="366">
        <f>'گام اول '!Z385</f>
        <v>0</v>
      </c>
      <c r="Z384" s="138">
        <f>'گام اول '!AA385</f>
        <v>885165</v>
      </c>
      <c r="AA384" s="138">
        <f>'گام اول '!AB385</f>
        <v>0</v>
      </c>
      <c r="AB384" s="138">
        <f>'گام اول '!AC385</f>
        <v>885165</v>
      </c>
      <c r="AC384" s="138">
        <f>'گام اول '!AD385</f>
        <v>4500000</v>
      </c>
      <c r="AD384" s="138">
        <f>'گام اول '!AE385</f>
        <v>6000000</v>
      </c>
      <c r="AE384" s="139">
        <f>'گام اول '!AF385</f>
        <v>168986.04545454544</v>
      </c>
      <c r="AF384" s="122">
        <f>'گام اول '!AG385</f>
        <v>26554950</v>
      </c>
      <c r="AG384" s="123">
        <f>'گام اول '!AH385</f>
        <v>0</v>
      </c>
      <c r="AH384" s="123">
        <f>'گام اول '!AI385</f>
        <v>20278325.454545453</v>
      </c>
      <c r="AI384" s="123">
        <f>'گام اول '!AJ385</f>
        <v>0</v>
      </c>
      <c r="AJ384" s="123">
        <f>'گام اول '!AK385</f>
        <v>4500000</v>
      </c>
      <c r="AK384" s="123">
        <f>'گام اول '!AL385</f>
        <v>6000000</v>
      </c>
      <c r="AL384" s="123">
        <f>'گام اول '!AM385</f>
        <v>4647116.25</v>
      </c>
      <c r="AM384" s="123">
        <f>'گام اول '!AN385</f>
        <v>4956360.7131818179</v>
      </c>
      <c r="AN384" s="123">
        <f>'گام اول '!AO385</f>
        <v>0</v>
      </c>
      <c r="AO384" s="123">
        <f>'گام اول '!AP385</f>
        <v>3000000</v>
      </c>
      <c r="AP384" s="123">
        <f>'گام اول '!AQ385</f>
        <v>0</v>
      </c>
      <c r="AQ384" s="123">
        <f>'گام اول '!AR385</f>
        <v>0</v>
      </c>
      <c r="AR384" s="123">
        <f>'گام اول '!AS385</f>
        <v>0</v>
      </c>
      <c r="AS384" s="375">
        <f>'گام اول '!AT385</f>
        <v>0</v>
      </c>
      <c r="AT384" s="368">
        <f t="shared" si="243"/>
        <v>69936752.417727262</v>
      </c>
      <c r="AU384" s="173">
        <f>'گام اول '!AV385</f>
        <v>51541179.748486355</v>
      </c>
      <c r="AV384" s="141">
        <f>'گام اول '!AW385</f>
        <v>69936752.417727262</v>
      </c>
      <c r="AW384" s="142">
        <f t="shared" si="244"/>
        <v>4895572.6692409087</v>
      </c>
      <c r="AX384" s="75">
        <f t="shared" si="245"/>
        <v>1154117.9748486355</v>
      </c>
      <c r="AY384" s="142">
        <f>'گام اول '!AZ385</f>
        <v>0</v>
      </c>
      <c r="AZ384" s="142">
        <f>'گام اول '!BA385</f>
        <v>0</v>
      </c>
      <c r="BA384" s="142">
        <f>'گام اول '!BB385</f>
        <v>0</v>
      </c>
      <c r="BB384" s="142">
        <f>'گام اول '!BC385</f>
        <v>0</v>
      </c>
      <c r="BC384" s="142">
        <f>'گام اول '!BD385</f>
        <v>0</v>
      </c>
      <c r="BD384" s="142">
        <f>'گام اول '!BE385</f>
        <v>0</v>
      </c>
      <c r="BE384" s="142">
        <f>'گام اول '!BF385</f>
        <v>0</v>
      </c>
      <c r="BF384" s="143">
        <f t="shared" si="246"/>
        <v>6049690.6440895442</v>
      </c>
      <c r="BG384" s="140">
        <f t="shared" si="247"/>
        <v>63887061</v>
      </c>
      <c r="BH384" s="144">
        <f t="shared" si="248"/>
        <v>69936752.417727262</v>
      </c>
      <c r="BI384" s="127">
        <f t="shared" si="241"/>
        <v>4425825</v>
      </c>
      <c r="BJ384" s="145">
        <f t="shared" si="249"/>
        <v>2212912.5</v>
      </c>
      <c r="BK384" s="145">
        <f t="shared" si="250"/>
        <v>663873.75</v>
      </c>
      <c r="BL384" s="146">
        <f t="shared" si="251"/>
        <v>1120000</v>
      </c>
      <c r="BM384" s="379">
        <v>0</v>
      </c>
      <c r="BN384" s="147">
        <f t="shared" si="252"/>
        <v>78359363.667727262</v>
      </c>
      <c r="BO384" s="148">
        <f t="shared" si="253"/>
        <v>69936752.417727262</v>
      </c>
      <c r="BP384" s="149">
        <f t="shared" si="254"/>
        <v>16085453.056077272</v>
      </c>
      <c r="BQ384" s="150">
        <f t="shared" si="255"/>
        <v>94444816.723804533</v>
      </c>
      <c r="BR384" s="151">
        <f t="shared" si="256"/>
        <v>100800</v>
      </c>
      <c r="BS384" s="147">
        <f t="shared" si="257"/>
        <v>94545616.723804533</v>
      </c>
      <c r="BT384" s="135">
        <v>0</v>
      </c>
      <c r="BU384" s="148">
        <f t="shared" si="258"/>
        <v>7835936.3667727262</v>
      </c>
      <c r="BV384" s="152">
        <f t="shared" si="259"/>
        <v>3917968.1833863631</v>
      </c>
      <c r="BW384" s="133">
        <f t="shared" si="260"/>
        <v>82791712.173645437</v>
      </c>
      <c r="BX384" s="147">
        <f t="shared" si="261"/>
        <v>7302611.25</v>
      </c>
      <c r="BY384" s="134">
        <f t="shared" si="262"/>
        <v>75489100.923645437</v>
      </c>
      <c r="CD384" s="388">
        <f>'گام اول '!AU385</f>
        <v>69936752.417727262</v>
      </c>
      <c r="CE384" s="389">
        <f>'گام اول '!AV385</f>
        <v>51541179.748486355</v>
      </c>
      <c r="CF384" s="389">
        <f>'گام اول '!AW385</f>
        <v>69936752.417727262</v>
      </c>
      <c r="CG384" s="389">
        <f>'گام اول '!AX385</f>
        <v>4895572.6692409087</v>
      </c>
      <c r="CH384" s="389">
        <f>'گام اول '!AY385</f>
        <v>1154117.9748486355</v>
      </c>
      <c r="CI384" s="389">
        <f>'گام اول '!AZ385</f>
        <v>0</v>
      </c>
      <c r="CJ384" s="389">
        <f>'گام اول '!BA385</f>
        <v>0</v>
      </c>
      <c r="CK384" s="389">
        <f>'گام اول '!BB385</f>
        <v>0</v>
      </c>
      <c r="CL384" s="389">
        <f>'گام اول '!BC385</f>
        <v>0</v>
      </c>
      <c r="CM384" s="389">
        <f>'گام اول '!BD385</f>
        <v>0</v>
      </c>
      <c r="CN384" s="389">
        <f>'گام اول '!BE385</f>
        <v>0</v>
      </c>
      <c r="CO384" s="389">
        <f>'گام اول '!BF385</f>
        <v>0</v>
      </c>
      <c r="CP384" s="389">
        <f>'گام اول '!BG385</f>
        <v>6049690.6440895442</v>
      </c>
      <c r="CQ384" s="389">
        <f>'گام اول '!BH385</f>
        <v>63887061</v>
      </c>
      <c r="CR384" s="389">
        <f t="shared" si="263"/>
        <v>69936752.417727262</v>
      </c>
      <c r="CS384" s="55">
        <f t="shared" si="264"/>
        <v>4425825</v>
      </c>
      <c r="CT384" s="388">
        <f t="shared" si="265"/>
        <v>2212912.5</v>
      </c>
      <c r="CU384" s="389">
        <f t="shared" si="266"/>
        <v>663873.75</v>
      </c>
      <c r="CV384" s="389">
        <f t="shared" si="267"/>
        <v>1120000</v>
      </c>
      <c r="CW384" s="55">
        <v>0</v>
      </c>
      <c r="CX384" s="389">
        <f t="shared" si="268"/>
        <v>78359363.667727262</v>
      </c>
      <c r="CY384" s="389">
        <f t="shared" si="269"/>
        <v>69936752.417727262</v>
      </c>
      <c r="CZ384" s="389">
        <f t="shared" si="270"/>
        <v>16085453.056077272</v>
      </c>
      <c r="DA384" s="389">
        <f t="shared" si="271"/>
        <v>94444816.723804533</v>
      </c>
      <c r="DB384" s="389">
        <f t="shared" si="272"/>
        <v>100800</v>
      </c>
      <c r="DC384" s="389">
        <f t="shared" si="273"/>
        <v>94545616.723804533</v>
      </c>
      <c r="DD384" s="394">
        <v>0</v>
      </c>
      <c r="DE384" s="389">
        <f t="shared" si="274"/>
        <v>7835936.3667727262</v>
      </c>
      <c r="DF384" s="389">
        <f t="shared" si="275"/>
        <v>3917968.1833863631</v>
      </c>
      <c r="DG384" s="389">
        <f t="shared" si="276"/>
        <v>82791712.173645437</v>
      </c>
      <c r="DH384" s="389">
        <f t="shared" si="277"/>
        <v>7302611.25</v>
      </c>
      <c r="DI384" s="389">
        <f t="shared" si="278"/>
        <v>75489100.923645437</v>
      </c>
      <c r="DJ384" s="389">
        <f t="shared" si="279"/>
        <v>0</v>
      </c>
      <c r="DL384" s="396">
        <f t="shared" si="280"/>
        <v>6638737.5</v>
      </c>
      <c r="DM384" s="396">
        <f t="shared" si="281"/>
        <v>-2212912.5</v>
      </c>
    </row>
    <row r="385" spans="1:117" s="55" customFormat="1" ht="21" x14ac:dyDescent="0.2">
      <c r="A385" s="191">
        <f t="shared" si="242"/>
        <v>2655495</v>
      </c>
      <c r="B385" s="136">
        <f>'گام اول '!B386</f>
        <v>380</v>
      </c>
      <c r="C385" s="136">
        <f>'گام اول '!C386</f>
        <v>145</v>
      </c>
      <c r="D385" s="136">
        <f>'گام اول '!D386</f>
        <v>13361</v>
      </c>
      <c r="E385" s="136" t="str">
        <f>'گام اول '!E386</f>
        <v>حسین</v>
      </c>
      <c r="F385" s="136" t="str">
        <f>'گام اول '!F386</f>
        <v>فتح علی</v>
      </c>
      <c r="G385" s="136" t="str">
        <f>'گام اول '!G386</f>
        <v>نگهبان</v>
      </c>
      <c r="H385" s="136" t="str">
        <f>'گام اول '!H386</f>
        <v>تهران</v>
      </c>
      <c r="I385" s="136" t="str">
        <f>'گام اول '!I386</f>
        <v>396-700-4376294-1</v>
      </c>
      <c r="J385" s="136" t="str">
        <f>'گام اول '!J386</f>
        <v>0492803684</v>
      </c>
      <c r="K385" s="136" t="str">
        <f>'گام اول '!K386</f>
        <v>0011031750</v>
      </c>
      <c r="L385" s="136">
        <f>'گام اول '!L386</f>
        <v>0</v>
      </c>
      <c r="M385" s="136" t="str">
        <f>'گام اول '!M386</f>
        <v>نگهبان</v>
      </c>
      <c r="N385" s="120" t="str">
        <f>'گام اول '!N386</f>
        <v>*</v>
      </c>
      <c r="O385" s="119">
        <f>'گام اول '!O386</f>
        <v>0</v>
      </c>
      <c r="P385" s="121">
        <f>'گام اول '!P386</f>
        <v>0</v>
      </c>
      <c r="Q385" s="358">
        <f>'گام اول '!Q386</f>
        <v>30</v>
      </c>
      <c r="R385" s="358">
        <f>'گام اول '!R386</f>
        <v>120</v>
      </c>
      <c r="S385" s="358">
        <f>'گام اول '!S386</f>
        <v>110</v>
      </c>
      <c r="T385" s="358">
        <f>'گام اول '!T386</f>
        <v>29.33</v>
      </c>
      <c r="U385" s="137">
        <f>'گام اول '!U386</f>
        <v>0</v>
      </c>
      <c r="V385" s="120">
        <f>'گام اول '!W386</f>
        <v>0</v>
      </c>
      <c r="W385" s="121">
        <f>'گام اول '!X386</f>
        <v>0</v>
      </c>
      <c r="X385" s="366">
        <f>'گام اول '!Y386</f>
        <v>0</v>
      </c>
      <c r="Y385" s="366">
        <f>'گام اول '!Z386</f>
        <v>0</v>
      </c>
      <c r="Z385" s="138">
        <f>'گام اول '!AA386</f>
        <v>885165</v>
      </c>
      <c r="AA385" s="138">
        <f>'گام اول '!AB386</f>
        <v>0</v>
      </c>
      <c r="AB385" s="138">
        <f>'گام اول '!AC386</f>
        <v>885165</v>
      </c>
      <c r="AC385" s="138">
        <f>'گام اول '!AD386</f>
        <v>4500000</v>
      </c>
      <c r="AD385" s="138">
        <f>'گام اول '!AE386</f>
        <v>6000000</v>
      </c>
      <c r="AE385" s="139">
        <f>'گام اول '!AF386</f>
        <v>168986.04545454544</v>
      </c>
      <c r="AF385" s="122">
        <f>'گام اول '!AG386</f>
        <v>26554950</v>
      </c>
      <c r="AG385" s="123">
        <f>'گام اول '!AH386</f>
        <v>0</v>
      </c>
      <c r="AH385" s="123">
        <f>'گام اول '!AI386</f>
        <v>20278325.454545453</v>
      </c>
      <c r="AI385" s="123">
        <f>'گام اول '!AJ386</f>
        <v>0</v>
      </c>
      <c r="AJ385" s="123">
        <f>'گام اول '!AK386</f>
        <v>4500000</v>
      </c>
      <c r="AK385" s="123">
        <f>'گام اول '!AL386</f>
        <v>6000000</v>
      </c>
      <c r="AL385" s="123">
        <f>'گام اول '!AM386</f>
        <v>4647116.25</v>
      </c>
      <c r="AM385" s="123">
        <f>'گام اول '!AN386</f>
        <v>4956360.7131818179</v>
      </c>
      <c r="AN385" s="123">
        <f>'گام اول '!AO386</f>
        <v>0</v>
      </c>
      <c r="AO385" s="123">
        <f>'گام اول '!AP386</f>
        <v>3000000</v>
      </c>
      <c r="AP385" s="123">
        <f>'گام اول '!AQ386</f>
        <v>0</v>
      </c>
      <c r="AQ385" s="123">
        <f>'گام اول '!AR386</f>
        <v>0</v>
      </c>
      <c r="AR385" s="123">
        <f>'گام اول '!AS386</f>
        <v>0</v>
      </c>
      <c r="AS385" s="375">
        <f>'گام اول '!AT386</f>
        <v>0</v>
      </c>
      <c r="AT385" s="368">
        <f t="shared" si="243"/>
        <v>69936752.417727262</v>
      </c>
      <c r="AU385" s="173">
        <f>'گام اول '!AV386</f>
        <v>51541179.748486355</v>
      </c>
      <c r="AV385" s="141">
        <f>'گام اول '!AW386</f>
        <v>69936752.417727262</v>
      </c>
      <c r="AW385" s="142">
        <f t="shared" si="244"/>
        <v>4895572.6692409087</v>
      </c>
      <c r="AX385" s="75">
        <f t="shared" si="245"/>
        <v>1154117.9748486355</v>
      </c>
      <c r="AY385" s="142">
        <f>'گام اول '!AZ386</f>
        <v>0</v>
      </c>
      <c r="AZ385" s="142">
        <f>'گام اول '!BA386</f>
        <v>0</v>
      </c>
      <c r="BA385" s="142">
        <f>'گام اول '!BB386</f>
        <v>0</v>
      </c>
      <c r="BB385" s="142">
        <f>'گام اول '!BC386</f>
        <v>0</v>
      </c>
      <c r="BC385" s="142">
        <f>'گام اول '!BD386</f>
        <v>0</v>
      </c>
      <c r="BD385" s="142">
        <f>'گام اول '!BE386</f>
        <v>0</v>
      </c>
      <c r="BE385" s="142">
        <f>'گام اول '!BF386</f>
        <v>0</v>
      </c>
      <c r="BF385" s="143">
        <f t="shared" si="246"/>
        <v>6049690.6440895442</v>
      </c>
      <c r="BG385" s="140">
        <f t="shared" si="247"/>
        <v>63887061</v>
      </c>
      <c r="BH385" s="144">
        <f t="shared" si="248"/>
        <v>69936752.417727262</v>
      </c>
      <c r="BI385" s="127">
        <f t="shared" si="241"/>
        <v>4425825</v>
      </c>
      <c r="BJ385" s="145">
        <f t="shared" si="249"/>
        <v>2212912.5</v>
      </c>
      <c r="BK385" s="145">
        <f t="shared" si="250"/>
        <v>663873.75</v>
      </c>
      <c r="BL385" s="146">
        <f t="shared" si="251"/>
        <v>1120000</v>
      </c>
      <c r="BM385" s="379">
        <v>0</v>
      </c>
      <c r="BN385" s="147">
        <f t="shared" si="252"/>
        <v>78359363.667727262</v>
      </c>
      <c r="BO385" s="148">
        <f t="shared" si="253"/>
        <v>69936752.417727262</v>
      </c>
      <c r="BP385" s="149">
        <f t="shared" si="254"/>
        <v>16085453.056077272</v>
      </c>
      <c r="BQ385" s="150">
        <f t="shared" si="255"/>
        <v>94444816.723804533</v>
      </c>
      <c r="BR385" s="151">
        <f t="shared" si="256"/>
        <v>100800</v>
      </c>
      <c r="BS385" s="147">
        <f t="shared" si="257"/>
        <v>94545616.723804533</v>
      </c>
      <c r="BT385" s="135">
        <v>0</v>
      </c>
      <c r="BU385" s="148">
        <f t="shared" si="258"/>
        <v>7835936.3667727262</v>
      </c>
      <c r="BV385" s="152">
        <f t="shared" si="259"/>
        <v>3917968.1833863631</v>
      </c>
      <c r="BW385" s="133">
        <f t="shared" si="260"/>
        <v>82791712.173645437</v>
      </c>
      <c r="BX385" s="147">
        <f t="shared" si="261"/>
        <v>7302611.25</v>
      </c>
      <c r="BY385" s="134">
        <f t="shared" si="262"/>
        <v>75489100.923645437</v>
      </c>
      <c r="CD385" s="388">
        <f>'گام اول '!AU386</f>
        <v>69936752.417727262</v>
      </c>
      <c r="CE385" s="389">
        <f>'گام اول '!AV386</f>
        <v>51541179.748486355</v>
      </c>
      <c r="CF385" s="389">
        <f>'گام اول '!AW386</f>
        <v>69936752.417727262</v>
      </c>
      <c r="CG385" s="389">
        <f>'گام اول '!AX386</f>
        <v>4895572.6692409087</v>
      </c>
      <c r="CH385" s="389">
        <f>'گام اول '!AY386</f>
        <v>1154117.9748486355</v>
      </c>
      <c r="CI385" s="389">
        <f>'گام اول '!AZ386</f>
        <v>0</v>
      </c>
      <c r="CJ385" s="389">
        <f>'گام اول '!BA386</f>
        <v>0</v>
      </c>
      <c r="CK385" s="389">
        <f>'گام اول '!BB386</f>
        <v>0</v>
      </c>
      <c r="CL385" s="389">
        <f>'گام اول '!BC386</f>
        <v>0</v>
      </c>
      <c r="CM385" s="389">
        <f>'گام اول '!BD386</f>
        <v>0</v>
      </c>
      <c r="CN385" s="389">
        <f>'گام اول '!BE386</f>
        <v>0</v>
      </c>
      <c r="CO385" s="389">
        <f>'گام اول '!BF386</f>
        <v>0</v>
      </c>
      <c r="CP385" s="389">
        <f>'گام اول '!BG386</f>
        <v>6049690.6440895442</v>
      </c>
      <c r="CQ385" s="389">
        <f>'گام اول '!BH386</f>
        <v>63887061</v>
      </c>
      <c r="CR385" s="389">
        <f t="shared" si="263"/>
        <v>69936752.417727262</v>
      </c>
      <c r="CS385" s="55">
        <f t="shared" si="264"/>
        <v>4425825</v>
      </c>
      <c r="CT385" s="388">
        <f t="shared" si="265"/>
        <v>2212912.5</v>
      </c>
      <c r="CU385" s="389">
        <f t="shared" si="266"/>
        <v>663873.75</v>
      </c>
      <c r="CV385" s="389">
        <f t="shared" si="267"/>
        <v>1120000</v>
      </c>
      <c r="CW385" s="55">
        <v>0</v>
      </c>
      <c r="CX385" s="389">
        <f t="shared" si="268"/>
        <v>78359363.667727262</v>
      </c>
      <c r="CY385" s="389">
        <f t="shared" si="269"/>
        <v>69936752.417727262</v>
      </c>
      <c r="CZ385" s="389">
        <f t="shared" si="270"/>
        <v>16085453.056077272</v>
      </c>
      <c r="DA385" s="389">
        <f t="shared" si="271"/>
        <v>94444816.723804533</v>
      </c>
      <c r="DB385" s="389">
        <f t="shared" si="272"/>
        <v>100800</v>
      </c>
      <c r="DC385" s="389">
        <f t="shared" si="273"/>
        <v>94545616.723804533</v>
      </c>
      <c r="DD385" s="394">
        <v>0</v>
      </c>
      <c r="DE385" s="389">
        <f t="shared" si="274"/>
        <v>7835936.3667727262</v>
      </c>
      <c r="DF385" s="389">
        <f t="shared" si="275"/>
        <v>3917968.1833863631</v>
      </c>
      <c r="DG385" s="389">
        <f t="shared" si="276"/>
        <v>82791712.173645437</v>
      </c>
      <c r="DH385" s="389">
        <f t="shared" si="277"/>
        <v>7302611.25</v>
      </c>
      <c r="DI385" s="389">
        <f t="shared" si="278"/>
        <v>75489100.923645437</v>
      </c>
      <c r="DJ385" s="389">
        <f t="shared" si="279"/>
        <v>0</v>
      </c>
      <c r="DL385" s="396">
        <f t="shared" si="280"/>
        <v>6638737.5</v>
      </c>
      <c r="DM385" s="396">
        <f t="shared" si="281"/>
        <v>-2212912.5</v>
      </c>
    </row>
    <row r="386" spans="1:117" s="55" customFormat="1" ht="21" x14ac:dyDescent="0.2">
      <c r="A386" s="191">
        <f t="shared" si="242"/>
        <v>2655495</v>
      </c>
      <c r="B386" s="136">
        <f>'گام اول '!B387</f>
        <v>381</v>
      </c>
      <c r="C386" s="136">
        <f>'گام اول '!C387</f>
        <v>146</v>
      </c>
      <c r="D386" s="136">
        <f>'گام اول '!D387</f>
        <v>13342</v>
      </c>
      <c r="E386" s="136" t="str">
        <f>'گام اول '!E387</f>
        <v>ناصر</v>
      </c>
      <c r="F386" s="136" t="str">
        <f>'گام اول '!F387</f>
        <v>اثنی عشری</v>
      </c>
      <c r="G386" s="136" t="str">
        <f>'گام اول '!G387</f>
        <v>نگهبان</v>
      </c>
      <c r="H386" s="136" t="str">
        <f>'گام اول '!H387</f>
        <v>تهران</v>
      </c>
      <c r="I386" s="136" t="str">
        <f>'گام اول '!I387</f>
        <v>424-700-4362783-1</v>
      </c>
      <c r="J386" s="136" t="str">
        <f>'گام اول '!J387</f>
        <v>0620519290</v>
      </c>
      <c r="K386" s="136" t="str">
        <f>'گام اول '!K387</f>
        <v>0016658101</v>
      </c>
      <c r="L386" s="136">
        <f>'گام اول '!L387</f>
        <v>0</v>
      </c>
      <c r="M386" s="136" t="str">
        <f>'گام اول '!M387</f>
        <v>نگهبان</v>
      </c>
      <c r="N386" s="120" t="str">
        <f>'گام اول '!N387</f>
        <v>*</v>
      </c>
      <c r="O386" s="119">
        <f>'گام اول '!O387</f>
        <v>0</v>
      </c>
      <c r="P386" s="121">
        <f>'گام اول '!P387</f>
        <v>0</v>
      </c>
      <c r="Q386" s="358">
        <f>'گام اول '!Q387</f>
        <v>30</v>
      </c>
      <c r="R386" s="358">
        <f>'گام اول '!R387</f>
        <v>120</v>
      </c>
      <c r="S386" s="358">
        <f>'گام اول '!S387</f>
        <v>110</v>
      </c>
      <c r="T386" s="358">
        <f>'گام اول '!T387</f>
        <v>29.33</v>
      </c>
      <c r="U386" s="137">
        <f>'گام اول '!U387</f>
        <v>0</v>
      </c>
      <c r="V386" s="120">
        <f>'گام اول '!W387</f>
        <v>0</v>
      </c>
      <c r="W386" s="121">
        <f>'گام اول '!X387</f>
        <v>0</v>
      </c>
      <c r="X386" s="366">
        <f>'گام اول '!Y387</f>
        <v>0</v>
      </c>
      <c r="Y386" s="366">
        <f>'گام اول '!Z387</f>
        <v>1</v>
      </c>
      <c r="Z386" s="138">
        <f>'گام اول '!AA387</f>
        <v>885165</v>
      </c>
      <c r="AA386" s="138">
        <f>'گام اول '!AB387</f>
        <v>0</v>
      </c>
      <c r="AB386" s="138">
        <f>'گام اول '!AC387</f>
        <v>885165</v>
      </c>
      <c r="AC386" s="138">
        <f>'گام اول '!AD387</f>
        <v>4500000</v>
      </c>
      <c r="AD386" s="138">
        <f>'گام اول '!AE387</f>
        <v>6000000</v>
      </c>
      <c r="AE386" s="139">
        <f>'گام اول '!AF387</f>
        <v>168986.04545454544</v>
      </c>
      <c r="AF386" s="122">
        <f>'گام اول '!AG387</f>
        <v>26554950</v>
      </c>
      <c r="AG386" s="123">
        <f>'گام اول '!AH387</f>
        <v>0</v>
      </c>
      <c r="AH386" s="123">
        <f>'گام اول '!AI387</f>
        <v>20278325.454545453</v>
      </c>
      <c r="AI386" s="123">
        <f>'گام اول '!AJ387</f>
        <v>2655495</v>
      </c>
      <c r="AJ386" s="123">
        <f>'گام اول '!AK387</f>
        <v>4500000</v>
      </c>
      <c r="AK386" s="123">
        <f>'گام اول '!AL387</f>
        <v>6000000</v>
      </c>
      <c r="AL386" s="123">
        <f>'گام اول '!AM387</f>
        <v>4647116.25</v>
      </c>
      <c r="AM386" s="123">
        <f>'گام اول '!AN387</f>
        <v>4956360.7131818179</v>
      </c>
      <c r="AN386" s="123">
        <f>'گام اول '!AO387</f>
        <v>0</v>
      </c>
      <c r="AO386" s="123">
        <f>'گام اول '!AP387</f>
        <v>3000000</v>
      </c>
      <c r="AP386" s="123">
        <f>'گام اول '!AQ387</f>
        <v>0</v>
      </c>
      <c r="AQ386" s="123">
        <f>'گام اول '!AR387</f>
        <v>0</v>
      </c>
      <c r="AR386" s="123">
        <f>'گام اول '!AS387</f>
        <v>0</v>
      </c>
      <c r="AS386" s="375">
        <f>'گام اول '!AT387</f>
        <v>0</v>
      </c>
      <c r="AT386" s="368">
        <f t="shared" si="243"/>
        <v>72592247.417727277</v>
      </c>
      <c r="AU386" s="173">
        <f>'گام اول '!AV387</f>
        <v>51541179.74848637</v>
      </c>
      <c r="AV386" s="141">
        <f>'گام اول '!AW387</f>
        <v>69936752.417727262</v>
      </c>
      <c r="AW386" s="142">
        <f t="shared" si="244"/>
        <v>4895572.6692409087</v>
      </c>
      <c r="AX386" s="75">
        <f t="shared" si="245"/>
        <v>1154117.9748486371</v>
      </c>
      <c r="AY386" s="142">
        <f>'گام اول '!AZ387</f>
        <v>0</v>
      </c>
      <c r="AZ386" s="142">
        <f>'گام اول '!BA387</f>
        <v>0</v>
      </c>
      <c r="BA386" s="142">
        <f>'گام اول '!BB387</f>
        <v>0</v>
      </c>
      <c r="BB386" s="142">
        <f>'گام اول '!BC387</f>
        <v>0</v>
      </c>
      <c r="BC386" s="142">
        <f>'گام اول '!BD387</f>
        <v>0</v>
      </c>
      <c r="BD386" s="142">
        <f>'گام اول '!BE387</f>
        <v>0</v>
      </c>
      <c r="BE386" s="142">
        <f>'گام اول '!BF387</f>
        <v>0</v>
      </c>
      <c r="BF386" s="143">
        <f t="shared" si="246"/>
        <v>6049690.6440895461</v>
      </c>
      <c r="BG386" s="140">
        <f t="shared" si="247"/>
        <v>66542556</v>
      </c>
      <c r="BH386" s="144">
        <f t="shared" si="248"/>
        <v>72592247.417727277</v>
      </c>
      <c r="BI386" s="127">
        <f t="shared" si="241"/>
        <v>4425825</v>
      </c>
      <c r="BJ386" s="145">
        <f t="shared" si="249"/>
        <v>2212912.5</v>
      </c>
      <c r="BK386" s="145">
        <f t="shared" si="250"/>
        <v>663873.75</v>
      </c>
      <c r="BL386" s="146">
        <f t="shared" si="251"/>
        <v>1120000</v>
      </c>
      <c r="BM386" s="379">
        <v>0</v>
      </c>
      <c r="BN386" s="147">
        <f t="shared" si="252"/>
        <v>81014858.667727277</v>
      </c>
      <c r="BO386" s="148">
        <f t="shared" si="253"/>
        <v>69936752.417727262</v>
      </c>
      <c r="BP386" s="149">
        <f t="shared" si="254"/>
        <v>16085453.056077272</v>
      </c>
      <c r="BQ386" s="150">
        <f t="shared" si="255"/>
        <v>97100311.723804548</v>
      </c>
      <c r="BR386" s="151">
        <f t="shared" si="256"/>
        <v>100800</v>
      </c>
      <c r="BS386" s="147">
        <f t="shared" si="257"/>
        <v>97201111.723804548</v>
      </c>
      <c r="BT386" s="135">
        <v>0</v>
      </c>
      <c r="BU386" s="148">
        <f t="shared" si="258"/>
        <v>8101485.866772728</v>
      </c>
      <c r="BV386" s="152">
        <f t="shared" si="259"/>
        <v>4050742.933386364</v>
      </c>
      <c r="BW386" s="133">
        <f t="shared" si="260"/>
        <v>85048882.923645452</v>
      </c>
      <c r="BX386" s="147">
        <f t="shared" si="261"/>
        <v>7302611.25</v>
      </c>
      <c r="BY386" s="134">
        <f t="shared" si="262"/>
        <v>77746271.673645452</v>
      </c>
      <c r="CD386" s="388">
        <f>'گام اول '!AU387</f>
        <v>72592247.417727277</v>
      </c>
      <c r="CE386" s="389">
        <f>'گام اول '!AV387</f>
        <v>51541179.74848637</v>
      </c>
      <c r="CF386" s="389">
        <f>'گام اول '!AW387</f>
        <v>69936752.417727262</v>
      </c>
      <c r="CG386" s="389">
        <f>'گام اول '!AX387</f>
        <v>4895572.6692409087</v>
      </c>
      <c r="CH386" s="389">
        <f>'گام اول '!AY387</f>
        <v>1154117.9748486371</v>
      </c>
      <c r="CI386" s="389">
        <f>'گام اول '!AZ387</f>
        <v>0</v>
      </c>
      <c r="CJ386" s="389">
        <f>'گام اول '!BA387</f>
        <v>0</v>
      </c>
      <c r="CK386" s="389">
        <f>'گام اول '!BB387</f>
        <v>0</v>
      </c>
      <c r="CL386" s="389">
        <f>'گام اول '!BC387</f>
        <v>0</v>
      </c>
      <c r="CM386" s="389">
        <f>'گام اول '!BD387</f>
        <v>0</v>
      </c>
      <c r="CN386" s="389">
        <f>'گام اول '!BE387</f>
        <v>0</v>
      </c>
      <c r="CO386" s="389">
        <f>'گام اول '!BF387</f>
        <v>0</v>
      </c>
      <c r="CP386" s="389">
        <f>'گام اول '!BG387</f>
        <v>6049690.6440895461</v>
      </c>
      <c r="CQ386" s="389">
        <f>'گام اول '!BH387</f>
        <v>66542556</v>
      </c>
      <c r="CR386" s="389">
        <f t="shared" si="263"/>
        <v>72592247.417727277</v>
      </c>
      <c r="CS386" s="55">
        <f t="shared" si="264"/>
        <v>4425825</v>
      </c>
      <c r="CT386" s="388">
        <f t="shared" si="265"/>
        <v>2212912.5</v>
      </c>
      <c r="CU386" s="389">
        <f t="shared" si="266"/>
        <v>663873.75</v>
      </c>
      <c r="CV386" s="389">
        <f t="shared" si="267"/>
        <v>1120000</v>
      </c>
      <c r="CW386" s="55">
        <v>0</v>
      </c>
      <c r="CX386" s="389">
        <f t="shared" si="268"/>
        <v>81014858.667727277</v>
      </c>
      <c r="CY386" s="389">
        <f t="shared" si="269"/>
        <v>69936752.417727262</v>
      </c>
      <c r="CZ386" s="389">
        <f t="shared" si="270"/>
        <v>16085453.056077272</v>
      </c>
      <c r="DA386" s="389">
        <f t="shared" si="271"/>
        <v>97100311.723804548</v>
      </c>
      <c r="DB386" s="389">
        <f t="shared" si="272"/>
        <v>100800</v>
      </c>
      <c r="DC386" s="389">
        <f t="shared" si="273"/>
        <v>97201111.723804548</v>
      </c>
      <c r="DD386" s="394">
        <v>0</v>
      </c>
      <c r="DE386" s="389">
        <f t="shared" si="274"/>
        <v>8101485.866772728</v>
      </c>
      <c r="DF386" s="389">
        <f t="shared" si="275"/>
        <v>4050742.933386364</v>
      </c>
      <c r="DG386" s="389">
        <f t="shared" si="276"/>
        <v>85048882.923645452</v>
      </c>
      <c r="DH386" s="389">
        <f t="shared" si="277"/>
        <v>7302611.25</v>
      </c>
      <c r="DI386" s="389">
        <f t="shared" si="278"/>
        <v>77746271.673645452</v>
      </c>
      <c r="DJ386" s="389">
        <f t="shared" si="279"/>
        <v>0</v>
      </c>
      <c r="DL386" s="396">
        <f t="shared" si="280"/>
        <v>6638737.5</v>
      </c>
      <c r="DM386" s="396">
        <f t="shared" si="281"/>
        <v>-2212912.5</v>
      </c>
    </row>
    <row r="387" spans="1:117" s="55" customFormat="1" ht="21" x14ac:dyDescent="0.2">
      <c r="A387" s="191">
        <f t="shared" si="242"/>
        <v>2655495</v>
      </c>
      <c r="B387" s="136">
        <f>'گام اول '!B388</f>
        <v>382</v>
      </c>
      <c r="C387" s="136">
        <f>'گام اول '!C388</f>
        <v>147</v>
      </c>
      <c r="D387" s="136">
        <f>'گام اول '!D388</f>
        <v>13357</v>
      </c>
      <c r="E387" s="136" t="str">
        <f>'گام اول '!E388</f>
        <v>مرتضی</v>
      </c>
      <c r="F387" s="136" t="str">
        <f>'گام اول '!F388</f>
        <v>ابراهیمی</v>
      </c>
      <c r="G387" s="136" t="str">
        <f>'گام اول '!G388</f>
        <v>نگهبان</v>
      </c>
      <c r="H387" s="136" t="str">
        <f>'گام اول '!H388</f>
        <v>تهران</v>
      </c>
      <c r="I387" s="136" t="str">
        <f>'گام اول '!I388</f>
        <v>124-700-4375430-1</v>
      </c>
      <c r="J387" s="136" t="str">
        <f>'گام اول '!J388</f>
        <v>4591228320</v>
      </c>
      <c r="K387" s="136" t="str">
        <f>'گام اول '!K388</f>
        <v>0036480876</v>
      </c>
      <c r="L387" s="136">
        <f>'گام اول '!L388</f>
        <v>0</v>
      </c>
      <c r="M387" s="136" t="str">
        <f>'گام اول '!M388</f>
        <v>نگهبان</v>
      </c>
      <c r="N387" s="120" t="str">
        <f>'گام اول '!N388</f>
        <v>*</v>
      </c>
      <c r="O387" s="119">
        <f>'گام اول '!O388</f>
        <v>0</v>
      </c>
      <c r="P387" s="121">
        <f>'گام اول '!P388</f>
        <v>0</v>
      </c>
      <c r="Q387" s="358">
        <f>'گام اول '!Q388</f>
        <v>30</v>
      </c>
      <c r="R387" s="358">
        <f>'گام اول '!R388</f>
        <v>120</v>
      </c>
      <c r="S387" s="358">
        <f>'گام اول '!S388</f>
        <v>110</v>
      </c>
      <c r="T387" s="358">
        <f>'گام اول '!T388</f>
        <v>29.33</v>
      </c>
      <c r="U387" s="137">
        <f>'گام اول '!U388</f>
        <v>0</v>
      </c>
      <c r="V387" s="120">
        <f>'گام اول '!W388</f>
        <v>0</v>
      </c>
      <c r="W387" s="121">
        <f>'گام اول '!X388</f>
        <v>0</v>
      </c>
      <c r="X387" s="366">
        <f>'گام اول '!Y388</f>
        <v>0</v>
      </c>
      <c r="Y387" s="366">
        <f>'گام اول '!Z388</f>
        <v>0</v>
      </c>
      <c r="Z387" s="138">
        <f>'گام اول '!AA388</f>
        <v>885165</v>
      </c>
      <c r="AA387" s="138">
        <f>'گام اول '!AB388</f>
        <v>0</v>
      </c>
      <c r="AB387" s="138">
        <f>'گام اول '!AC388</f>
        <v>885165</v>
      </c>
      <c r="AC387" s="138">
        <f>'گام اول '!AD388</f>
        <v>4500000</v>
      </c>
      <c r="AD387" s="138">
        <f>'گام اول '!AE388</f>
        <v>6000000</v>
      </c>
      <c r="AE387" s="139">
        <f>'گام اول '!AF388</f>
        <v>168986.04545454544</v>
      </c>
      <c r="AF387" s="122">
        <f>'گام اول '!AG388</f>
        <v>26554950</v>
      </c>
      <c r="AG387" s="123">
        <f>'گام اول '!AH388</f>
        <v>0</v>
      </c>
      <c r="AH387" s="123">
        <f>'گام اول '!AI388</f>
        <v>20278325.454545453</v>
      </c>
      <c r="AI387" s="123">
        <f>'گام اول '!AJ388</f>
        <v>0</v>
      </c>
      <c r="AJ387" s="123">
        <f>'گام اول '!AK388</f>
        <v>4500000</v>
      </c>
      <c r="AK387" s="123">
        <f>'گام اول '!AL388</f>
        <v>6000000</v>
      </c>
      <c r="AL387" s="123">
        <f>'گام اول '!AM388</f>
        <v>4647116.25</v>
      </c>
      <c r="AM387" s="123">
        <f>'گام اول '!AN388</f>
        <v>4956360.7131818179</v>
      </c>
      <c r="AN387" s="123">
        <f>'گام اول '!AO388</f>
        <v>0</v>
      </c>
      <c r="AO387" s="123">
        <f>'گام اول '!AP388</f>
        <v>3000000</v>
      </c>
      <c r="AP387" s="123">
        <f>'گام اول '!AQ388</f>
        <v>0</v>
      </c>
      <c r="AQ387" s="123">
        <f>'گام اول '!AR388</f>
        <v>0</v>
      </c>
      <c r="AR387" s="123">
        <f>'گام اول '!AS388</f>
        <v>0</v>
      </c>
      <c r="AS387" s="375">
        <f>'گام اول '!AT388</f>
        <v>0</v>
      </c>
      <c r="AT387" s="368">
        <f t="shared" si="243"/>
        <v>69936752.417727262</v>
      </c>
      <c r="AU387" s="173">
        <f>'گام اول '!AV388</f>
        <v>51541179.748486355</v>
      </c>
      <c r="AV387" s="141">
        <f>'گام اول '!AW388</f>
        <v>69936752.417727262</v>
      </c>
      <c r="AW387" s="142">
        <f t="shared" si="244"/>
        <v>4895572.6692409087</v>
      </c>
      <c r="AX387" s="75">
        <f t="shared" si="245"/>
        <v>1154117.9748486355</v>
      </c>
      <c r="AY387" s="142">
        <f>'گام اول '!AZ388</f>
        <v>0</v>
      </c>
      <c r="AZ387" s="142">
        <f>'گام اول '!BA388</f>
        <v>0</v>
      </c>
      <c r="BA387" s="142">
        <f>'گام اول '!BB388</f>
        <v>0</v>
      </c>
      <c r="BB387" s="142">
        <f>'گام اول '!BC388</f>
        <v>0</v>
      </c>
      <c r="BC387" s="142">
        <f>'گام اول '!BD388</f>
        <v>0</v>
      </c>
      <c r="BD387" s="142">
        <f>'گام اول '!BE388</f>
        <v>0</v>
      </c>
      <c r="BE387" s="142">
        <f>'گام اول '!BF388</f>
        <v>0</v>
      </c>
      <c r="BF387" s="143">
        <f t="shared" si="246"/>
        <v>6049690.6440895442</v>
      </c>
      <c r="BG387" s="140">
        <f t="shared" si="247"/>
        <v>63887061</v>
      </c>
      <c r="BH387" s="144">
        <f t="shared" si="248"/>
        <v>69936752.417727262</v>
      </c>
      <c r="BI387" s="127">
        <f t="shared" si="241"/>
        <v>4425825</v>
      </c>
      <c r="BJ387" s="145">
        <f t="shared" si="249"/>
        <v>2212912.5</v>
      </c>
      <c r="BK387" s="145">
        <f t="shared" si="250"/>
        <v>663873.75</v>
      </c>
      <c r="BL387" s="146">
        <f t="shared" si="251"/>
        <v>1120000</v>
      </c>
      <c r="BM387" s="379">
        <v>0</v>
      </c>
      <c r="BN387" s="147">
        <f t="shared" si="252"/>
        <v>78359363.667727262</v>
      </c>
      <c r="BO387" s="148">
        <f t="shared" si="253"/>
        <v>69936752.417727262</v>
      </c>
      <c r="BP387" s="149">
        <f t="shared" si="254"/>
        <v>16085453.056077272</v>
      </c>
      <c r="BQ387" s="150">
        <f t="shared" si="255"/>
        <v>94444816.723804533</v>
      </c>
      <c r="BR387" s="151">
        <f t="shared" si="256"/>
        <v>100800</v>
      </c>
      <c r="BS387" s="147">
        <f t="shared" si="257"/>
        <v>94545616.723804533</v>
      </c>
      <c r="BT387" s="135">
        <v>0</v>
      </c>
      <c r="BU387" s="148">
        <f t="shared" si="258"/>
        <v>7835936.3667727262</v>
      </c>
      <c r="BV387" s="152">
        <f t="shared" si="259"/>
        <v>3917968.1833863631</v>
      </c>
      <c r="BW387" s="133">
        <f t="shared" si="260"/>
        <v>82791712.173645437</v>
      </c>
      <c r="BX387" s="147">
        <f t="shared" si="261"/>
        <v>7302611.25</v>
      </c>
      <c r="BY387" s="134">
        <f t="shared" si="262"/>
        <v>75489100.923645437</v>
      </c>
      <c r="CD387" s="388">
        <f>'گام اول '!AU388</f>
        <v>69936752.417727262</v>
      </c>
      <c r="CE387" s="389">
        <f>'گام اول '!AV388</f>
        <v>51541179.748486355</v>
      </c>
      <c r="CF387" s="389">
        <f>'گام اول '!AW388</f>
        <v>69936752.417727262</v>
      </c>
      <c r="CG387" s="389">
        <f>'گام اول '!AX388</f>
        <v>4895572.6692409087</v>
      </c>
      <c r="CH387" s="389">
        <f>'گام اول '!AY388</f>
        <v>1154117.9748486355</v>
      </c>
      <c r="CI387" s="389">
        <f>'گام اول '!AZ388</f>
        <v>0</v>
      </c>
      <c r="CJ387" s="389">
        <f>'گام اول '!BA388</f>
        <v>0</v>
      </c>
      <c r="CK387" s="389">
        <f>'گام اول '!BB388</f>
        <v>0</v>
      </c>
      <c r="CL387" s="389">
        <f>'گام اول '!BC388</f>
        <v>0</v>
      </c>
      <c r="CM387" s="389">
        <f>'گام اول '!BD388</f>
        <v>0</v>
      </c>
      <c r="CN387" s="389">
        <f>'گام اول '!BE388</f>
        <v>0</v>
      </c>
      <c r="CO387" s="389">
        <f>'گام اول '!BF388</f>
        <v>0</v>
      </c>
      <c r="CP387" s="389">
        <f>'گام اول '!BG388</f>
        <v>6049690.6440895442</v>
      </c>
      <c r="CQ387" s="389">
        <f>'گام اول '!BH388</f>
        <v>63887061</v>
      </c>
      <c r="CR387" s="389">
        <f t="shared" si="263"/>
        <v>69936752.417727262</v>
      </c>
      <c r="CS387" s="55">
        <f t="shared" si="264"/>
        <v>4425825</v>
      </c>
      <c r="CT387" s="388">
        <f t="shared" si="265"/>
        <v>2212912.5</v>
      </c>
      <c r="CU387" s="389">
        <f t="shared" si="266"/>
        <v>663873.75</v>
      </c>
      <c r="CV387" s="389">
        <f t="shared" si="267"/>
        <v>1120000</v>
      </c>
      <c r="CW387" s="55">
        <v>0</v>
      </c>
      <c r="CX387" s="389">
        <f t="shared" si="268"/>
        <v>78359363.667727262</v>
      </c>
      <c r="CY387" s="389">
        <f t="shared" si="269"/>
        <v>69936752.417727262</v>
      </c>
      <c r="CZ387" s="389">
        <f t="shared" si="270"/>
        <v>16085453.056077272</v>
      </c>
      <c r="DA387" s="389">
        <f t="shared" si="271"/>
        <v>94444816.723804533</v>
      </c>
      <c r="DB387" s="389">
        <f t="shared" si="272"/>
        <v>100800</v>
      </c>
      <c r="DC387" s="389">
        <f t="shared" si="273"/>
        <v>94545616.723804533</v>
      </c>
      <c r="DD387" s="394">
        <v>0</v>
      </c>
      <c r="DE387" s="389">
        <f t="shared" si="274"/>
        <v>7835936.3667727262</v>
      </c>
      <c r="DF387" s="389">
        <f t="shared" si="275"/>
        <v>3917968.1833863631</v>
      </c>
      <c r="DG387" s="389">
        <f t="shared" si="276"/>
        <v>82791712.173645437</v>
      </c>
      <c r="DH387" s="389">
        <f t="shared" si="277"/>
        <v>7302611.25</v>
      </c>
      <c r="DI387" s="389">
        <f t="shared" si="278"/>
        <v>75489100.923645437</v>
      </c>
      <c r="DJ387" s="389">
        <f t="shared" si="279"/>
        <v>0</v>
      </c>
      <c r="DL387" s="396">
        <f t="shared" si="280"/>
        <v>6638737.5</v>
      </c>
      <c r="DM387" s="396">
        <f t="shared" si="281"/>
        <v>-2212912.5</v>
      </c>
    </row>
    <row r="388" spans="1:117" s="55" customFormat="1" ht="21" x14ac:dyDescent="0.2">
      <c r="A388" s="191">
        <f t="shared" si="242"/>
        <v>2655495</v>
      </c>
      <c r="B388" s="136">
        <f>'گام اول '!B389</f>
        <v>383</v>
      </c>
      <c r="C388" s="136">
        <f>'گام اول '!C389</f>
        <v>148</v>
      </c>
      <c r="D388" s="136">
        <f>'گام اول '!D389</f>
        <v>12999</v>
      </c>
      <c r="E388" s="136" t="str">
        <f>'گام اول '!E389</f>
        <v>شایان</v>
      </c>
      <c r="F388" s="136" t="str">
        <f>'گام اول '!F389</f>
        <v>صمدی</v>
      </c>
      <c r="G388" s="136" t="str">
        <f>'گام اول '!G389</f>
        <v>نگهبان</v>
      </c>
      <c r="H388" s="136" t="str">
        <f>'گام اول '!H389</f>
        <v>تهران</v>
      </c>
      <c r="I388" s="136" t="str">
        <f>'گام اول '!I389</f>
        <v>397-700-2757599-1</v>
      </c>
      <c r="J388" s="136" t="str">
        <f>'گام اول '!J389</f>
        <v>0020308787</v>
      </c>
      <c r="K388" s="136">
        <f>'گام اول '!K389</f>
        <v>0</v>
      </c>
      <c r="L388" s="136">
        <f>'گام اول '!L389</f>
        <v>0</v>
      </c>
      <c r="M388" s="136" t="str">
        <f>'گام اول '!M389</f>
        <v>نگهبان</v>
      </c>
      <c r="N388" s="120" t="str">
        <f>'گام اول '!N389</f>
        <v>*</v>
      </c>
      <c r="O388" s="119">
        <f>'گام اول '!O389</f>
        <v>0</v>
      </c>
      <c r="P388" s="121">
        <f>'گام اول '!P389</f>
        <v>0</v>
      </c>
      <c r="Q388" s="358">
        <f>'گام اول '!Q389</f>
        <v>30</v>
      </c>
      <c r="R388" s="358">
        <f>'گام اول '!R389</f>
        <v>120</v>
      </c>
      <c r="S388" s="358">
        <f>'گام اول '!S389</f>
        <v>110</v>
      </c>
      <c r="T388" s="358">
        <f>'گام اول '!T389</f>
        <v>29.33</v>
      </c>
      <c r="U388" s="137">
        <f>'گام اول '!U389</f>
        <v>0</v>
      </c>
      <c r="V388" s="120">
        <f>'گام اول '!W389</f>
        <v>0</v>
      </c>
      <c r="W388" s="121">
        <f>'گام اول '!X389</f>
        <v>0</v>
      </c>
      <c r="X388" s="366">
        <f>'گام اول '!Y389</f>
        <v>0</v>
      </c>
      <c r="Y388" s="366">
        <f>'گام اول '!Z389</f>
        <v>0</v>
      </c>
      <c r="Z388" s="138">
        <f>'گام اول '!AA389</f>
        <v>885165</v>
      </c>
      <c r="AA388" s="138">
        <f>'گام اول '!AB389</f>
        <v>0</v>
      </c>
      <c r="AB388" s="138">
        <f>'گام اول '!AC389</f>
        <v>885165</v>
      </c>
      <c r="AC388" s="138">
        <f>'گام اول '!AD389</f>
        <v>4500000</v>
      </c>
      <c r="AD388" s="138">
        <f>'گام اول '!AE389</f>
        <v>6000000</v>
      </c>
      <c r="AE388" s="139">
        <f>'گام اول '!AF389</f>
        <v>168986.04545454544</v>
      </c>
      <c r="AF388" s="122">
        <f>'گام اول '!AG389</f>
        <v>26554950</v>
      </c>
      <c r="AG388" s="123">
        <f>'گام اول '!AH389</f>
        <v>0</v>
      </c>
      <c r="AH388" s="123">
        <f>'گام اول '!AI389</f>
        <v>20278325.454545453</v>
      </c>
      <c r="AI388" s="123">
        <f>'گام اول '!AJ389</f>
        <v>0</v>
      </c>
      <c r="AJ388" s="123">
        <f>'گام اول '!AK389</f>
        <v>4500000</v>
      </c>
      <c r="AK388" s="123">
        <f>'گام اول '!AL389</f>
        <v>6000000</v>
      </c>
      <c r="AL388" s="123">
        <f>'گام اول '!AM389</f>
        <v>4647116.25</v>
      </c>
      <c r="AM388" s="123">
        <f>'گام اول '!AN389</f>
        <v>4956360.7131818179</v>
      </c>
      <c r="AN388" s="123">
        <f>'گام اول '!AO389</f>
        <v>0</v>
      </c>
      <c r="AO388" s="123">
        <f>'گام اول '!AP389</f>
        <v>4200000</v>
      </c>
      <c r="AP388" s="123">
        <f>'گام اول '!AQ389</f>
        <v>0</v>
      </c>
      <c r="AQ388" s="123">
        <f>'گام اول '!AR389</f>
        <v>0</v>
      </c>
      <c r="AR388" s="123">
        <f>'گام اول '!AS389</f>
        <v>0</v>
      </c>
      <c r="AS388" s="375">
        <f>'گام اول '!AT389</f>
        <v>0</v>
      </c>
      <c r="AT388" s="368">
        <f t="shared" si="243"/>
        <v>71136752.417727262</v>
      </c>
      <c r="AU388" s="173">
        <f>'گام اول '!AV389</f>
        <v>51457179.748486355</v>
      </c>
      <c r="AV388" s="141">
        <f>'گام اول '!AW389</f>
        <v>71136752.417727262</v>
      </c>
      <c r="AW388" s="142">
        <f t="shared" si="244"/>
        <v>4979572.6692409087</v>
      </c>
      <c r="AX388" s="75">
        <f t="shared" si="245"/>
        <v>1145717.9748486355</v>
      </c>
      <c r="AY388" s="142">
        <f>'گام اول '!AZ389</f>
        <v>0</v>
      </c>
      <c r="AZ388" s="142">
        <f>'گام اول '!BA389</f>
        <v>0</v>
      </c>
      <c r="BA388" s="142">
        <f>'گام اول '!BB389</f>
        <v>0</v>
      </c>
      <c r="BB388" s="142">
        <f>'گام اول '!BC389</f>
        <v>0</v>
      </c>
      <c r="BC388" s="142">
        <f>'گام اول '!BD389</f>
        <v>0</v>
      </c>
      <c r="BD388" s="142">
        <f>'گام اول '!BE389</f>
        <v>0</v>
      </c>
      <c r="BE388" s="142">
        <f>'گام اول '!BF389</f>
        <v>0</v>
      </c>
      <c r="BF388" s="143">
        <f t="shared" si="246"/>
        <v>6125290.6440895442</v>
      </c>
      <c r="BG388" s="140">
        <f t="shared" si="247"/>
        <v>65011461</v>
      </c>
      <c r="BH388" s="144">
        <f t="shared" si="248"/>
        <v>71136752.417727262</v>
      </c>
      <c r="BI388" s="127">
        <f t="shared" si="241"/>
        <v>4425825</v>
      </c>
      <c r="BJ388" s="145">
        <f t="shared" si="249"/>
        <v>2212912.5</v>
      </c>
      <c r="BK388" s="145">
        <f t="shared" si="250"/>
        <v>663873.75</v>
      </c>
      <c r="BL388" s="146">
        <f t="shared" si="251"/>
        <v>1120000</v>
      </c>
      <c r="BM388" s="379">
        <v>0</v>
      </c>
      <c r="BN388" s="147">
        <f t="shared" si="252"/>
        <v>79559363.667727262</v>
      </c>
      <c r="BO388" s="148">
        <f t="shared" si="253"/>
        <v>71136752.417727262</v>
      </c>
      <c r="BP388" s="149">
        <f t="shared" si="254"/>
        <v>16361453.056077272</v>
      </c>
      <c r="BQ388" s="150">
        <f t="shared" si="255"/>
        <v>95920816.723804533</v>
      </c>
      <c r="BR388" s="151">
        <f t="shared" si="256"/>
        <v>100800</v>
      </c>
      <c r="BS388" s="147">
        <f t="shared" si="257"/>
        <v>96021616.723804533</v>
      </c>
      <c r="BT388" s="135">
        <v>0</v>
      </c>
      <c r="BU388" s="148">
        <f t="shared" si="258"/>
        <v>7955936.3667727262</v>
      </c>
      <c r="BV388" s="152">
        <f t="shared" si="259"/>
        <v>3977968.1833863631</v>
      </c>
      <c r="BW388" s="133">
        <f t="shared" si="260"/>
        <v>84087712.173645437</v>
      </c>
      <c r="BX388" s="147">
        <f t="shared" si="261"/>
        <v>7302611.25</v>
      </c>
      <c r="BY388" s="134">
        <f t="shared" si="262"/>
        <v>76785100.923645437</v>
      </c>
      <c r="CD388" s="388">
        <f>'گام اول '!AU389</f>
        <v>71136752.417727262</v>
      </c>
      <c r="CE388" s="389">
        <f>'گام اول '!AV389</f>
        <v>51457179.748486355</v>
      </c>
      <c r="CF388" s="389">
        <f>'گام اول '!AW389</f>
        <v>71136752.417727262</v>
      </c>
      <c r="CG388" s="389">
        <f>'گام اول '!AX389</f>
        <v>4979572.6692409087</v>
      </c>
      <c r="CH388" s="389">
        <f>'گام اول '!AY389</f>
        <v>1145717.9748486355</v>
      </c>
      <c r="CI388" s="389">
        <f>'گام اول '!AZ389</f>
        <v>0</v>
      </c>
      <c r="CJ388" s="389">
        <f>'گام اول '!BA389</f>
        <v>0</v>
      </c>
      <c r="CK388" s="389">
        <f>'گام اول '!BB389</f>
        <v>0</v>
      </c>
      <c r="CL388" s="389">
        <f>'گام اول '!BC389</f>
        <v>0</v>
      </c>
      <c r="CM388" s="389">
        <f>'گام اول '!BD389</f>
        <v>0</v>
      </c>
      <c r="CN388" s="389">
        <f>'گام اول '!BE389</f>
        <v>0</v>
      </c>
      <c r="CO388" s="389">
        <f>'گام اول '!BF389</f>
        <v>0</v>
      </c>
      <c r="CP388" s="389">
        <f>'گام اول '!BG389</f>
        <v>6125290.6440895442</v>
      </c>
      <c r="CQ388" s="389">
        <f>'گام اول '!BH389</f>
        <v>65011461</v>
      </c>
      <c r="CR388" s="389">
        <f t="shared" si="263"/>
        <v>71136752.417727262</v>
      </c>
      <c r="CS388" s="55">
        <f t="shared" si="264"/>
        <v>4425825</v>
      </c>
      <c r="CT388" s="388">
        <f t="shared" si="265"/>
        <v>2212912.5</v>
      </c>
      <c r="CU388" s="389">
        <f t="shared" si="266"/>
        <v>663873.75</v>
      </c>
      <c r="CV388" s="389">
        <f t="shared" si="267"/>
        <v>1120000</v>
      </c>
      <c r="CW388" s="55">
        <v>0</v>
      </c>
      <c r="CX388" s="389">
        <f t="shared" si="268"/>
        <v>79559363.667727262</v>
      </c>
      <c r="CY388" s="389">
        <f t="shared" si="269"/>
        <v>71136752.417727262</v>
      </c>
      <c r="CZ388" s="389">
        <f t="shared" si="270"/>
        <v>16361453.056077272</v>
      </c>
      <c r="DA388" s="389">
        <f t="shared" si="271"/>
        <v>95920816.723804533</v>
      </c>
      <c r="DB388" s="389">
        <f t="shared" si="272"/>
        <v>100800</v>
      </c>
      <c r="DC388" s="389">
        <f t="shared" si="273"/>
        <v>96021616.723804533</v>
      </c>
      <c r="DD388" s="394">
        <v>0</v>
      </c>
      <c r="DE388" s="389">
        <f t="shared" si="274"/>
        <v>7955936.3667727262</v>
      </c>
      <c r="DF388" s="389">
        <f t="shared" si="275"/>
        <v>3977968.1833863631</v>
      </c>
      <c r="DG388" s="389">
        <f t="shared" si="276"/>
        <v>84087712.173645437</v>
      </c>
      <c r="DH388" s="389">
        <f t="shared" si="277"/>
        <v>7302611.25</v>
      </c>
      <c r="DI388" s="389">
        <f t="shared" si="278"/>
        <v>76785100.923645437</v>
      </c>
      <c r="DJ388" s="389">
        <f t="shared" si="279"/>
        <v>0</v>
      </c>
      <c r="DL388" s="396">
        <f t="shared" si="280"/>
        <v>6638737.5</v>
      </c>
      <c r="DM388" s="396">
        <f t="shared" si="281"/>
        <v>-2212912.5</v>
      </c>
    </row>
    <row r="389" spans="1:117" s="55" customFormat="1" ht="21" x14ac:dyDescent="0.2">
      <c r="A389" s="191">
        <f t="shared" si="242"/>
        <v>2655495</v>
      </c>
      <c r="B389" s="136">
        <f>'گام اول '!B390</f>
        <v>384</v>
      </c>
      <c r="C389" s="136">
        <f>'گام اول '!C390</f>
        <v>158</v>
      </c>
      <c r="D389" s="136">
        <f>'گام اول '!D390</f>
        <v>13315</v>
      </c>
      <c r="E389" s="136" t="str">
        <f>'گام اول '!E390</f>
        <v>اصغر</v>
      </c>
      <c r="F389" s="136" t="str">
        <f>'گام اول '!F390</f>
        <v>رضایی خواجه ایم</v>
      </c>
      <c r="G389" s="136" t="str">
        <f>'گام اول '!G390</f>
        <v>نگهبان</v>
      </c>
      <c r="H389" s="136" t="str">
        <f>'گام اول '!H390</f>
        <v>ش.تهران</v>
      </c>
      <c r="I389" s="136" t="str">
        <f>'گام اول '!I390</f>
        <v>121-800-154350-1</v>
      </c>
      <c r="J389" s="136">
        <f>'گام اول '!J390</f>
        <v>60644168</v>
      </c>
      <c r="K389" s="136" t="str">
        <f>'گام اول '!K390</f>
        <v>0029131742</v>
      </c>
      <c r="L389" s="136" t="str">
        <f>'گام اول '!L390</f>
        <v>ش - تهران</v>
      </c>
      <c r="M389" s="136" t="str">
        <f>'گام اول '!M390</f>
        <v>نگهبان</v>
      </c>
      <c r="N389" s="120" t="str">
        <f>'گام اول '!N390</f>
        <v>*</v>
      </c>
      <c r="O389" s="119">
        <f>'گام اول '!O390</f>
        <v>0</v>
      </c>
      <c r="P389" s="121">
        <f>'گام اول '!P390</f>
        <v>0</v>
      </c>
      <c r="Q389" s="358">
        <f>'گام اول '!Q390</f>
        <v>30</v>
      </c>
      <c r="R389" s="358">
        <f>'گام اول '!R390</f>
        <v>120</v>
      </c>
      <c r="S389" s="358">
        <f>'گام اول '!S390</f>
        <v>110</v>
      </c>
      <c r="T389" s="358">
        <f>'گام اول '!T390</f>
        <v>29.33</v>
      </c>
      <c r="U389" s="137">
        <f>'گام اول '!U390</f>
        <v>0</v>
      </c>
      <c r="V389" s="120">
        <f>'گام اول '!W390</f>
        <v>0</v>
      </c>
      <c r="W389" s="121">
        <f>'گام اول '!X390</f>
        <v>0</v>
      </c>
      <c r="X389" s="366">
        <f>'گام اول '!Y390</f>
        <v>3</v>
      </c>
      <c r="Y389" s="366">
        <f>'گام اول '!Z390</f>
        <v>3</v>
      </c>
      <c r="Z389" s="138">
        <f>'گام اول '!AA390</f>
        <v>885165</v>
      </c>
      <c r="AA389" s="138">
        <f>'گام اول '!AB390</f>
        <v>46667</v>
      </c>
      <c r="AB389" s="138">
        <f>'گام اول '!AC390</f>
        <v>931832</v>
      </c>
      <c r="AC389" s="138">
        <f>'گام اول '!AD390</f>
        <v>4500000</v>
      </c>
      <c r="AD389" s="138">
        <f>'گام اول '!AE390</f>
        <v>6000000</v>
      </c>
      <c r="AE389" s="139">
        <f>'گام اول '!AF390</f>
        <v>177895.19999999998</v>
      </c>
      <c r="AF389" s="122">
        <f>'گام اول '!AG390</f>
        <v>26554950</v>
      </c>
      <c r="AG389" s="123">
        <f>'گام اول '!AH390</f>
        <v>1400010</v>
      </c>
      <c r="AH389" s="123">
        <f>'گام اول '!AI390</f>
        <v>21347423.999999996</v>
      </c>
      <c r="AI389" s="123">
        <f>'گام اول '!AJ390</f>
        <v>7966485</v>
      </c>
      <c r="AJ389" s="123">
        <f>'گام اول '!AK390</f>
        <v>4500000</v>
      </c>
      <c r="AK389" s="123">
        <f>'گام اول '!AL390</f>
        <v>6000000</v>
      </c>
      <c r="AL389" s="123">
        <f>'گام اول '!AM390</f>
        <v>4892117.9999999991</v>
      </c>
      <c r="AM389" s="123">
        <f>'گام اول '!AN390</f>
        <v>5217666.2159999991</v>
      </c>
      <c r="AN389" s="123">
        <f>'گام اول '!AO390</f>
        <v>0</v>
      </c>
      <c r="AO389" s="123">
        <f>'گام اول '!AP390</f>
        <v>3000000</v>
      </c>
      <c r="AP389" s="123">
        <f>'گام اول '!AQ390</f>
        <v>0</v>
      </c>
      <c r="AQ389" s="123">
        <f>'گام اول '!AR390</f>
        <v>0</v>
      </c>
      <c r="AR389" s="123">
        <f>'گام اول '!AS390</f>
        <v>0</v>
      </c>
      <c r="AS389" s="375">
        <f>'گام اول '!AT390</f>
        <v>0</v>
      </c>
      <c r="AT389" s="368">
        <f t="shared" si="243"/>
        <v>80878653.216000006</v>
      </c>
      <c r="AU389" s="173">
        <f>'گام اول '!AV390</f>
        <v>54308316.440880008</v>
      </c>
      <c r="AV389" s="141">
        <f>'گام اول '!AW390</f>
        <v>72912168.215999991</v>
      </c>
      <c r="AW389" s="142">
        <f t="shared" si="244"/>
        <v>5103851.7751199994</v>
      </c>
      <c r="AX389" s="75">
        <f t="shared" si="245"/>
        <v>1430831.644088001</v>
      </c>
      <c r="AY389" s="142">
        <f>'گام اول '!AZ390</f>
        <v>0</v>
      </c>
      <c r="AZ389" s="142">
        <f>'گام اول '!BA390</f>
        <v>0</v>
      </c>
      <c r="BA389" s="142">
        <f>'گام اول '!BB390</f>
        <v>0</v>
      </c>
      <c r="BB389" s="142">
        <f>'گام اول '!BC390</f>
        <v>0</v>
      </c>
      <c r="BC389" s="142">
        <f>'گام اول '!BD390</f>
        <v>0</v>
      </c>
      <c r="BD389" s="142">
        <f>'گام اول '!BE390</f>
        <v>0</v>
      </c>
      <c r="BE389" s="142">
        <f>'گام اول '!BF390</f>
        <v>0</v>
      </c>
      <c r="BF389" s="143">
        <f t="shared" si="246"/>
        <v>6534683.4192080004</v>
      </c>
      <c r="BG389" s="140">
        <f t="shared" si="247"/>
        <v>74343969</v>
      </c>
      <c r="BH389" s="144">
        <f t="shared" si="248"/>
        <v>80878653.216000006</v>
      </c>
      <c r="BI389" s="127">
        <f t="shared" si="241"/>
        <v>4659160</v>
      </c>
      <c r="BJ389" s="145">
        <f t="shared" si="249"/>
        <v>2329580</v>
      </c>
      <c r="BK389" s="145">
        <f t="shared" si="250"/>
        <v>698874</v>
      </c>
      <c r="BL389" s="146">
        <f t="shared" si="251"/>
        <v>1120000</v>
      </c>
      <c r="BM389" s="379">
        <v>0</v>
      </c>
      <c r="BN389" s="147">
        <f t="shared" si="252"/>
        <v>89686267.216000006</v>
      </c>
      <c r="BO389" s="148">
        <f t="shared" si="253"/>
        <v>72912168.215999991</v>
      </c>
      <c r="BP389" s="149">
        <f t="shared" si="254"/>
        <v>16769798.689679999</v>
      </c>
      <c r="BQ389" s="150">
        <f t="shared" si="255"/>
        <v>106456065.90568</v>
      </c>
      <c r="BR389" s="151">
        <f t="shared" si="256"/>
        <v>100800</v>
      </c>
      <c r="BS389" s="147">
        <f t="shared" si="257"/>
        <v>106556865.90568</v>
      </c>
      <c r="BT389" s="135">
        <v>0</v>
      </c>
      <c r="BU389" s="148">
        <f t="shared" si="258"/>
        <v>8968626.7216000017</v>
      </c>
      <c r="BV389" s="152">
        <f t="shared" si="259"/>
        <v>4484313.3608000008</v>
      </c>
      <c r="BW389" s="133">
        <f t="shared" si="260"/>
        <v>93103925.823280007</v>
      </c>
      <c r="BX389" s="147">
        <f t="shared" si="261"/>
        <v>7687614</v>
      </c>
      <c r="BY389" s="134">
        <f t="shared" si="262"/>
        <v>85416311.823280007</v>
      </c>
      <c r="CD389" s="388">
        <f>'گام اول '!AU390</f>
        <v>80878653.216000006</v>
      </c>
      <c r="CE389" s="389">
        <f>'گام اول '!AV390</f>
        <v>54308316.440880008</v>
      </c>
      <c r="CF389" s="389">
        <f>'گام اول '!AW390</f>
        <v>72912168.215999991</v>
      </c>
      <c r="CG389" s="389">
        <f>'گام اول '!AX390</f>
        <v>5103851.7751199994</v>
      </c>
      <c r="CH389" s="389">
        <f>'گام اول '!AY390</f>
        <v>1430831.644088001</v>
      </c>
      <c r="CI389" s="389">
        <f>'گام اول '!AZ390</f>
        <v>0</v>
      </c>
      <c r="CJ389" s="389">
        <f>'گام اول '!BA390</f>
        <v>0</v>
      </c>
      <c r="CK389" s="389">
        <f>'گام اول '!BB390</f>
        <v>0</v>
      </c>
      <c r="CL389" s="389">
        <f>'گام اول '!BC390</f>
        <v>0</v>
      </c>
      <c r="CM389" s="389">
        <f>'گام اول '!BD390</f>
        <v>0</v>
      </c>
      <c r="CN389" s="389">
        <f>'گام اول '!BE390</f>
        <v>0</v>
      </c>
      <c r="CO389" s="389">
        <f>'گام اول '!BF390</f>
        <v>0</v>
      </c>
      <c r="CP389" s="389">
        <f>'گام اول '!BG390</f>
        <v>6534683.4192080004</v>
      </c>
      <c r="CQ389" s="389">
        <f>'گام اول '!BH390</f>
        <v>74343969</v>
      </c>
      <c r="CR389" s="389">
        <f t="shared" si="263"/>
        <v>80878653.216000006</v>
      </c>
      <c r="CS389" s="55">
        <f t="shared" si="264"/>
        <v>4659160</v>
      </c>
      <c r="CT389" s="388">
        <f t="shared" si="265"/>
        <v>2329580</v>
      </c>
      <c r="CU389" s="389">
        <f t="shared" si="266"/>
        <v>698874</v>
      </c>
      <c r="CV389" s="389">
        <f t="shared" si="267"/>
        <v>1120000</v>
      </c>
      <c r="CW389" s="55">
        <v>0</v>
      </c>
      <c r="CX389" s="389">
        <f t="shared" si="268"/>
        <v>89686267.216000006</v>
      </c>
      <c r="CY389" s="389">
        <f t="shared" si="269"/>
        <v>72912168.215999991</v>
      </c>
      <c r="CZ389" s="389">
        <f t="shared" si="270"/>
        <v>16769798.689679999</v>
      </c>
      <c r="DA389" s="389">
        <f t="shared" si="271"/>
        <v>106456065.90568</v>
      </c>
      <c r="DB389" s="389">
        <f t="shared" si="272"/>
        <v>100800</v>
      </c>
      <c r="DC389" s="389">
        <f t="shared" si="273"/>
        <v>106556865.90568</v>
      </c>
      <c r="DD389" s="394">
        <v>0</v>
      </c>
      <c r="DE389" s="389">
        <f t="shared" si="274"/>
        <v>8968626.7216000017</v>
      </c>
      <c r="DF389" s="389">
        <f t="shared" si="275"/>
        <v>4484313.3608000008</v>
      </c>
      <c r="DG389" s="389">
        <f t="shared" si="276"/>
        <v>93103925.823280007</v>
      </c>
      <c r="DH389" s="389">
        <f t="shared" si="277"/>
        <v>7687614</v>
      </c>
      <c r="DI389" s="389">
        <f t="shared" si="278"/>
        <v>85416311.823280007</v>
      </c>
      <c r="DJ389" s="389">
        <f t="shared" si="279"/>
        <v>0</v>
      </c>
      <c r="DL389" s="396">
        <f t="shared" si="280"/>
        <v>6638737.5</v>
      </c>
      <c r="DM389" s="396">
        <f t="shared" si="281"/>
        <v>-1979577.5</v>
      </c>
    </row>
    <row r="390" spans="1:117" s="55" customFormat="1" ht="21" x14ac:dyDescent="0.2">
      <c r="A390" s="191">
        <f t="shared" si="242"/>
        <v>2655495</v>
      </c>
      <c r="B390" s="136">
        <f>'گام اول '!B391</f>
        <v>385</v>
      </c>
      <c r="C390" s="136">
        <f>'گام اول '!C391</f>
        <v>159</v>
      </c>
      <c r="D390" s="136">
        <f>'گام اول '!D391</f>
        <v>13467</v>
      </c>
      <c r="E390" s="136" t="str">
        <f>'گام اول '!E391</f>
        <v>امیرحسین</v>
      </c>
      <c r="F390" s="136" t="str">
        <f>'گام اول '!F391</f>
        <v>اسمعیل هراتی</v>
      </c>
      <c r="G390" s="136" t="str">
        <f>'گام اول '!G391</f>
        <v>نگهبان</v>
      </c>
      <c r="H390" s="136" t="str">
        <f>'گام اول '!H391</f>
        <v>ش.تهران</v>
      </c>
      <c r="I390" s="136" t="str">
        <f>'گام اول '!I391</f>
        <v>366-700-4127440-1</v>
      </c>
      <c r="J390" s="136" t="str">
        <f>'گام اول '!J391</f>
        <v>0066845602</v>
      </c>
      <c r="K390" s="136" t="str">
        <f>'گام اول '!K391</f>
        <v>0016653007</v>
      </c>
      <c r="L390" s="136" t="str">
        <f>'گام اول '!L391</f>
        <v>ش - تهران</v>
      </c>
      <c r="M390" s="136" t="str">
        <f>'گام اول '!M391</f>
        <v>نگهبان</v>
      </c>
      <c r="N390" s="120" t="str">
        <f>'گام اول '!N391</f>
        <v>*</v>
      </c>
      <c r="O390" s="119">
        <f>'گام اول '!O391</f>
        <v>0</v>
      </c>
      <c r="P390" s="121">
        <f>'گام اول '!P391</f>
        <v>0</v>
      </c>
      <c r="Q390" s="358">
        <f>'گام اول '!Q391</f>
        <v>30</v>
      </c>
      <c r="R390" s="358">
        <f>'گام اول '!R391</f>
        <v>120</v>
      </c>
      <c r="S390" s="358">
        <f>'گام اول '!S391</f>
        <v>110</v>
      </c>
      <c r="T390" s="358">
        <f>'گام اول '!T391</f>
        <v>29.33</v>
      </c>
      <c r="U390" s="137">
        <f>'گام اول '!U391</f>
        <v>0</v>
      </c>
      <c r="V390" s="120">
        <f>'گام اول '!W391</f>
        <v>0</v>
      </c>
      <c r="W390" s="121">
        <f>'گام اول '!X391</f>
        <v>0</v>
      </c>
      <c r="X390" s="366">
        <f>'گام اول '!Y391</f>
        <v>1</v>
      </c>
      <c r="Y390" s="366">
        <f>'گام اول '!Z391</f>
        <v>1</v>
      </c>
      <c r="Z390" s="138">
        <f>'گام اول '!AA391</f>
        <v>885165</v>
      </c>
      <c r="AA390" s="138">
        <f>'گام اول '!AB391</f>
        <v>46667</v>
      </c>
      <c r="AB390" s="138">
        <f>'گام اول '!AC391</f>
        <v>931832</v>
      </c>
      <c r="AC390" s="138">
        <f>'گام اول '!AD391</f>
        <v>4500000</v>
      </c>
      <c r="AD390" s="138">
        <f>'گام اول '!AE391</f>
        <v>6000000</v>
      </c>
      <c r="AE390" s="139">
        <f>'گام اول '!AF391</f>
        <v>177895.19999999998</v>
      </c>
      <c r="AF390" s="122">
        <f>'گام اول '!AG391</f>
        <v>26554950</v>
      </c>
      <c r="AG390" s="123">
        <f>'گام اول '!AH391</f>
        <v>1400010</v>
      </c>
      <c r="AH390" s="123">
        <f>'گام اول '!AI391</f>
        <v>21347423.999999996</v>
      </c>
      <c r="AI390" s="123">
        <f>'گام اول '!AJ391</f>
        <v>2655495</v>
      </c>
      <c r="AJ390" s="123">
        <f>'گام اول '!AK391</f>
        <v>4500000</v>
      </c>
      <c r="AK390" s="123">
        <f>'گام اول '!AL391</f>
        <v>6000000</v>
      </c>
      <c r="AL390" s="123">
        <f>'گام اول '!AM391</f>
        <v>4892117.9999999991</v>
      </c>
      <c r="AM390" s="123">
        <f>'گام اول '!AN391</f>
        <v>5217666.2159999991</v>
      </c>
      <c r="AN390" s="123">
        <f>'گام اول '!AO391</f>
        <v>0</v>
      </c>
      <c r="AO390" s="123">
        <f>'گام اول '!AP391</f>
        <v>3000000</v>
      </c>
      <c r="AP390" s="123">
        <f>'گام اول '!AQ391</f>
        <v>0</v>
      </c>
      <c r="AQ390" s="123">
        <f>'گام اول '!AR391</f>
        <v>0</v>
      </c>
      <c r="AR390" s="123">
        <f>'گام اول '!AS391</f>
        <v>0</v>
      </c>
      <c r="AS390" s="375">
        <f>'گام اول '!AT391</f>
        <v>0</v>
      </c>
      <c r="AT390" s="368">
        <f t="shared" si="243"/>
        <v>75567663.216000006</v>
      </c>
      <c r="AU390" s="173">
        <f>'گام اول '!AV391</f>
        <v>54308316.440880008</v>
      </c>
      <c r="AV390" s="141">
        <f>'گام اول '!AW391</f>
        <v>72912168.215999991</v>
      </c>
      <c r="AW390" s="142">
        <f t="shared" si="244"/>
        <v>5103851.7751199994</v>
      </c>
      <c r="AX390" s="75">
        <f t="shared" si="245"/>
        <v>1430831.644088001</v>
      </c>
      <c r="AY390" s="142">
        <f>'گام اول '!AZ391</f>
        <v>0</v>
      </c>
      <c r="AZ390" s="142">
        <f>'گام اول '!BA391</f>
        <v>0</v>
      </c>
      <c r="BA390" s="142">
        <f>'گام اول '!BB391</f>
        <v>0</v>
      </c>
      <c r="BB390" s="142">
        <f>'گام اول '!BC391</f>
        <v>0</v>
      </c>
      <c r="BC390" s="142">
        <f>'گام اول '!BD391</f>
        <v>0</v>
      </c>
      <c r="BD390" s="142">
        <f>'گام اول '!BE391</f>
        <v>0</v>
      </c>
      <c r="BE390" s="142">
        <f>'گام اول '!BF391</f>
        <v>0</v>
      </c>
      <c r="BF390" s="143">
        <f t="shared" si="246"/>
        <v>6534683.4192080004</v>
      </c>
      <c r="BG390" s="140">
        <f t="shared" si="247"/>
        <v>69032979</v>
      </c>
      <c r="BH390" s="144">
        <f t="shared" si="248"/>
        <v>75567663.216000006</v>
      </c>
      <c r="BI390" s="127">
        <f t="shared" ref="BI390:BI453" si="282">(((AB390*30)*2)/12)/30*Q390</f>
        <v>4659160</v>
      </c>
      <c r="BJ390" s="145">
        <f t="shared" si="249"/>
        <v>2329580</v>
      </c>
      <c r="BK390" s="145">
        <f t="shared" si="250"/>
        <v>698874</v>
      </c>
      <c r="BL390" s="146">
        <f t="shared" si="251"/>
        <v>1120000</v>
      </c>
      <c r="BM390" s="379">
        <v>0</v>
      </c>
      <c r="BN390" s="147">
        <f t="shared" si="252"/>
        <v>84375277.216000006</v>
      </c>
      <c r="BO390" s="148">
        <f t="shared" si="253"/>
        <v>72912168.215999991</v>
      </c>
      <c r="BP390" s="149">
        <f t="shared" si="254"/>
        <v>16769798.689679999</v>
      </c>
      <c r="BQ390" s="150">
        <f t="shared" si="255"/>
        <v>101145075.90568</v>
      </c>
      <c r="BR390" s="151">
        <f t="shared" si="256"/>
        <v>100800</v>
      </c>
      <c r="BS390" s="147">
        <f t="shared" si="257"/>
        <v>101245875.90568</v>
      </c>
      <c r="BT390" s="135">
        <v>0</v>
      </c>
      <c r="BU390" s="148">
        <f t="shared" si="258"/>
        <v>8437527.7216000017</v>
      </c>
      <c r="BV390" s="152">
        <f t="shared" si="259"/>
        <v>4218763.8608000008</v>
      </c>
      <c r="BW390" s="133">
        <f t="shared" si="260"/>
        <v>88589584.323280007</v>
      </c>
      <c r="BX390" s="147">
        <f t="shared" si="261"/>
        <v>7687614</v>
      </c>
      <c r="BY390" s="134">
        <f t="shared" si="262"/>
        <v>80901970.323280007</v>
      </c>
      <c r="CD390" s="388">
        <f>'گام اول '!AU391</f>
        <v>75567663.216000006</v>
      </c>
      <c r="CE390" s="389">
        <f>'گام اول '!AV391</f>
        <v>54308316.440880008</v>
      </c>
      <c r="CF390" s="389">
        <f>'گام اول '!AW391</f>
        <v>72912168.215999991</v>
      </c>
      <c r="CG390" s="389">
        <f>'گام اول '!AX391</f>
        <v>5103851.7751199994</v>
      </c>
      <c r="CH390" s="389">
        <f>'گام اول '!AY391</f>
        <v>1430831.644088001</v>
      </c>
      <c r="CI390" s="389">
        <f>'گام اول '!AZ391</f>
        <v>0</v>
      </c>
      <c r="CJ390" s="389">
        <f>'گام اول '!BA391</f>
        <v>0</v>
      </c>
      <c r="CK390" s="389">
        <f>'گام اول '!BB391</f>
        <v>0</v>
      </c>
      <c r="CL390" s="389">
        <f>'گام اول '!BC391</f>
        <v>0</v>
      </c>
      <c r="CM390" s="389">
        <f>'گام اول '!BD391</f>
        <v>0</v>
      </c>
      <c r="CN390" s="389">
        <f>'گام اول '!BE391</f>
        <v>0</v>
      </c>
      <c r="CO390" s="389">
        <f>'گام اول '!BF391</f>
        <v>0</v>
      </c>
      <c r="CP390" s="389">
        <f>'گام اول '!BG391</f>
        <v>6534683.4192080004</v>
      </c>
      <c r="CQ390" s="389">
        <f>'گام اول '!BH391</f>
        <v>69032979</v>
      </c>
      <c r="CR390" s="389">
        <f t="shared" si="263"/>
        <v>75567663.216000006</v>
      </c>
      <c r="CS390" s="55">
        <f t="shared" si="264"/>
        <v>4659160</v>
      </c>
      <c r="CT390" s="388">
        <f t="shared" si="265"/>
        <v>2329580</v>
      </c>
      <c r="CU390" s="389">
        <f t="shared" si="266"/>
        <v>698874</v>
      </c>
      <c r="CV390" s="389">
        <f t="shared" si="267"/>
        <v>1120000</v>
      </c>
      <c r="CW390" s="55">
        <v>0</v>
      </c>
      <c r="CX390" s="389">
        <f t="shared" si="268"/>
        <v>84375277.216000006</v>
      </c>
      <c r="CY390" s="389">
        <f t="shared" si="269"/>
        <v>72912168.215999991</v>
      </c>
      <c r="CZ390" s="389">
        <f t="shared" si="270"/>
        <v>16769798.689679999</v>
      </c>
      <c r="DA390" s="389">
        <f t="shared" si="271"/>
        <v>101145075.90568</v>
      </c>
      <c r="DB390" s="389">
        <f t="shared" si="272"/>
        <v>100800</v>
      </c>
      <c r="DC390" s="389">
        <f t="shared" si="273"/>
        <v>101245875.90568</v>
      </c>
      <c r="DD390" s="394">
        <v>0</v>
      </c>
      <c r="DE390" s="389">
        <f t="shared" si="274"/>
        <v>8437527.7216000017</v>
      </c>
      <c r="DF390" s="389">
        <f t="shared" si="275"/>
        <v>4218763.8608000008</v>
      </c>
      <c r="DG390" s="389">
        <f t="shared" si="276"/>
        <v>88589584.323280007</v>
      </c>
      <c r="DH390" s="389">
        <f t="shared" si="277"/>
        <v>7687614</v>
      </c>
      <c r="DI390" s="389">
        <f t="shared" si="278"/>
        <v>80901970.323280007</v>
      </c>
      <c r="DJ390" s="389">
        <f t="shared" si="279"/>
        <v>0</v>
      </c>
      <c r="DL390" s="396">
        <f t="shared" si="280"/>
        <v>6638737.5</v>
      </c>
      <c r="DM390" s="396">
        <f t="shared" si="281"/>
        <v>-1979577.5</v>
      </c>
    </row>
    <row r="391" spans="1:117" s="55" customFormat="1" ht="21" x14ac:dyDescent="0.2">
      <c r="A391" s="191">
        <f t="shared" ref="A391:A454" si="283">885165*3</f>
        <v>2655495</v>
      </c>
      <c r="B391" s="136">
        <f>'گام اول '!B392</f>
        <v>386</v>
      </c>
      <c r="C391" s="136">
        <f>'گام اول '!C392</f>
        <v>160</v>
      </c>
      <c r="D391" s="136">
        <f>'گام اول '!D392</f>
        <v>13490</v>
      </c>
      <c r="E391" s="136" t="str">
        <f>'گام اول '!E392</f>
        <v>کریم</v>
      </c>
      <c r="F391" s="136" t="str">
        <f>'گام اول '!F392</f>
        <v>صالحی</v>
      </c>
      <c r="G391" s="136" t="str">
        <f>'گام اول '!G392</f>
        <v>نگهبان</v>
      </c>
      <c r="H391" s="136" t="str">
        <f>'گام اول '!H392</f>
        <v>ش.تهران</v>
      </c>
      <c r="I391" s="136" t="str">
        <f>'گام اول '!I392</f>
        <v>121-813-2920395-1</v>
      </c>
      <c r="J391" s="136" t="str">
        <f>'گام اول '!J392</f>
        <v>0065056248</v>
      </c>
      <c r="K391" s="136" t="str">
        <f>'گام اول '!K392</f>
        <v>0015115989</v>
      </c>
      <c r="L391" s="136" t="str">
        <f>'گام اول '!L392</f>
        <v>ش - تهران</v>
      </c>
      <c r="M391" s="136" t="str">
        <f>'گام اول '!M392</f>
        <v>نگهبان</v>
      </c>
      <c r="N391" s="120">
        <f>'گام اول '!N392</f>
        <v>0</v>
      </c>
      <c r="O391" s="119">
        <f>'گام اول '!O392</f>
        <v>0</v>
      </c>
      <c r="P391" s="121" t="str">
        <f>'گام اول '!P392</f>
        <v>*</v>
      </c>
      <c r="Q391" s="358">
        <f>'گام اول '!Q392</f>
        <v>30</v>
      </c>
      <c r="R391" s="358">
        <f>'گام اول '!R392</f>
        <v>120</v>
      </c>
      <c r="S391" s="358">
        <f>'گام اول '!S392</f>
        <v>220</v>
      </c>
      <c r="T391" s="358">
        <f>'گام اول '!T392</f>
        <v>29.33</v>
      </c>
      <c r="U391" s="137">
        <f>'گام اول '!U392</f>
        <v>0</v>
      </c>
      <c r="V391" s="120">
        <f>'گام اول '!W392</f>
        <v>0</v>
      </c>
      <c r="W391" s="121">
        <f>'گام اول '!X392</f>
        <v>0</v>
      </c>
      <c r="X391" s="366">
        <f>'گام اول '!Y392</f>
        <v>2</v>
      </c>
      <c r="Y391" s="366">
        <f>'گام اول '!Z392</f>
        <v>2</v>
      </c>
      <c r="Z391" s="138">
        <f>'گام اول '!AA392</f>
        <v>885165</v>
      </c>
      <c r="AA391" s="138">
        <f>'گام اول '!AB392</f>
        <v>46667</v>
      </c>
      <c r="AB391" s="138">
        <f>'گام اول '!AC392</f>
        <v>931832</v>
      </c>
      <c r="AC391" s="138">
        <f>'گام اول '!AD392</f>
        <v>4500000</v>
      </c>
      <c r="AD391" s="138">
        <f>'گام اول '!AE392</f>
        <v>6000000</v>
      </c>
      <c r="AE391" s="139">
        <f>'گام اول '!AF392</f>
        <v>177895.19999999998</v>
      </c>
      <c r="AF391" s="122">
        <f>'گام اول '!AG392</f>
        <v>26554950</v>
      </c>
      <c r="AG391" s="123">
        <f>'گام اول '!AH392</f>
        <v>1400010</v>
      </c>
      <c r="AH391" s="123">
        <f>'گام اول '!AI392</f>
        <v>21347423.999999996</v>
      </c>
      <c r="AI391" s="123">
        <f>'گام اول '!AJ392</f>
        <v>5310990</v>
      </c>
      <c r="AJ391" s="123">
        <f>'گام اول '!AK392</f>
        <v>4500000</v>
      </c>
      <c r="AK391" s="123">
        <f>'گام اول '!AL392</f>
        <v>6000000</v>
      </c>
      <c r="AL391" s="123">
        <f>'گام اول '!AM392</f>
        <v>9784235.9999999981</v>
      </c>
      <c r="AM391" s="123">
        <f>'گام اول '!AN392</f>
        <v>5217666.2159999991</v>
      </c>
      <c r="AN391" s="123">
        <f>'گام اول '!AO392</f>
        <v>0</v>
      </c>
      <c r="AO391" s="123">
        <f>'گام اول '!AP392</f>
        <v>5000000</v>
      </c>
      <c r="AP391" s="123">
        <f>'گام اول '!AQ392</f>
        <v>0</v>
      </c>
      <c r="AQ391" s="123">
        <f>'گام اول '!AR392</f>
        <v>0</v>
      </c>
      <c r="AR391" s="123">
        <f>'گام اول '!AS392</f>
        <v>0</v>
      </c>
      <c r="AS391" s="375">
        <f>'گام اول '!AT392</f>
        <v>0</v>
      </c>
      <c r="AT391" s="368">
        <f t="shared" ref="AT391:AT454" si="284">SUM(AF391:AS391)</f>
        <v>85115276.216000006</v>
      </c>
      <c r="AU391" s="173">
        <f>'گام اول '!AV392</f>
        <v>58717986.18088001</v>
      </c>
      <c r="AV391" s="141">
        <f>'گام اول '!AW392</f>
        <v>79804286.215999991</v>
      </c>
      <c r="AW391" s="142">
        <f t="shared" ref="AW391:AW454" si="285">AV391*7%</f>
        <v>5586300.0351200001</v>
      </c>
      <c r="AX391" s="75">
        <f t="shared" ref="AX391:AX454" si="286">IF(AU391&lt;=40000000,0,IF(AND(AU391&gt;40000000,AU391&lt;=80000000),(AU391-40000000)*10%,IF(AND(AU391&gt;80000000,AU391&lt;=120000000),4000000+(AU391-80000000)*15%,IF(AND(AU391&gt;120000000,AU391&lt;=180000000),10000000+(AU391-120000000)*20%,IF(AND(AU391&gt;180000000,AU391&lt;=240000000),22000000+(AU391-180000000)*25%,IF(AND(AU391&gt;240000000,AU391&lt;=320000000),37000000+(AU391-240000000)*30%,61000000+(AU391-320000000)*35%))))))</f>
        <v>1871798.6180880012</v>
      </c>
      <c r="AY391" s="142">
        <f>'گام اول '!AZ392</f>
        <v>0</v>
      </c>
      <c r="AZ391" s="142">
        <f>'گام اول '!BA392</f>
        <v>0</v>
      </c>
      <c r="BA391" s="142">
        <f>'گام اول '!BB392</f>
        <v>0</v>
      </c>
      <c r="BB391" s="142">
        <f>'گام اول '!BC392</f>
        <v>0</v>
      </c>
      <c r="BC391" s="142">
        <f>'گام اول '!BD392</f>
        <v>0</v>
      </c>
      <c r="BD391" s="142">
        <f>'گام اول '!BE392</f>
        <v>0</v>
      </c>
      <c r="BE391" s="142">
        <f>'گام اول '!BF392</f>
        <v>0</v>
      </c>
      <c r="BF391" s="143">
        <f t="shared" ref="BF391:BF454" si="287">SUM(AW391:BE391)</f>
        <v>7458098.6532080015</v>
      </c>
      <c r="BG391" s="140">
        <f t="shared" ref="BG391:BG454" si="288">INT(AT391-BF391)</f>
        <v>77657177</v>
      </c>
      <c r="BH391" s="144">
        <f t="shared" ref="BH391:BH454" si="289">SUM(AF391:AS391)</f>
        <v>85115276.216000006</v>
      </c>
      <c r="BI391" s="127">
        <f t="shared" si="282"/>
        <v>4659160</v>
      </c>
      <c r="BJ391" s="145">
        <f t="shared" ref="BJ391:BJ454" si="290">(((AB391*30))/12)/30*Q391</f>
        <v>2329580</v>
      </c>
      <c r="BK391" s="145">
        <f t="shared" ref="BK391:BK454" si="291">((AB391*9)/12)/30*Q391</f>
        <v>698874</v>
      </c>
      <c r="BL391" s="146">
        <f t="shared" ref="BL391:BL454" si="292">1120000/30*Q391</f>
        <v>1120000</v>
      </c>
      <c r="BM391" s="379">
        <v>0</v>
      </c>
      <c r="BN391" s="147">
        <f t="shared" ref="BN391:BN454" si="293">SUM(BH391:BM391)</f>
        <v>93922890.216000006</v>
      </c>
      <c r="BO391" s="148">
        <f t="shared" ref="BO391:BO454" si="294">AV391</f>
        <v>79804286.215999991</v>
      </c>
      <c r="BP391" s="149">
        <f t="shared" ref="BP391:BP454" si="295">BO391*23%</f>
        <v>18354985.82968</v>
      </c>
      <c r="BQ391" s="150">
        <f t="shared" ref="BQ391:BQ454" si="296">BN391+BP391</f>
        <v>112277876.04568</v>
      </c>
      <c r="BR391" s="151">
        <f t="shared" ref="BR391:BR454" si="297">BL391*9%</f>
        <v>100800</v>
      </c>
      <c r="BS391" s="147">
        <f t="shared" ref="BS391:BS454" si="298">BQ391+BR391</f>
        <v>112378676.04568</v>
      </c>
      <c r="BT391" s="135">
        <v>0</v>
      </c>
      <c r="BU391" s="148">
        <f t="shared" ref="BU391:BU454" si="299">BN391*10%</f>
        <v>9392289.0216000006</v>
      </c>
      <c r="BV391" s="152">
        <f t="shared" ref="BV391:BV454" si="300">BN391*5%</f>
        <v>4696144.5108000003</v>
      </c>
      <c r="BW391" s="133">
        <f t="shared" ref="BW391:BW454" si="301">BS391-(BU391+BV391)</f>
        <v>98290242.513280004</v>
      </c>
      <c r="BX391" s="147">
        <f t="shared" ref="BX391:BX454" si="302">BI391+BJ391+BK391</f>
        <v>7687614</v>
      </c>
      <c r="BY391" s="134">
        <f t="shared" ref="BY391:BY454" si="303">BW391-BX391</f>
        <v>90602628.513280004</v>
      </c>
      <c r="CD391" s="388">
        <f>'گام اول '!AU392</f>
        <v>85115276.216000006</v>
      </c>
      <c r="CE391" s="389">
        <f>'گام اول '!AV392</f>
        <v>58717986.18088001</v>
      </c>
      <c r="CF391" s="389">
        <f>'گام اول '!AW392</f>
        <v>79804286.215999991</v>
      </c>
      <c r="CG391" s="389">
        <f>'گام اول '!AX392</f>
        <v>5586300.0351200001</v>
      </c>
      <c r="CH391" s="389">
        <f>'گام اول '!AY392</f>
        <v>1871798.6180880012</v>
      </c>
      <c r="CI391" s="389">
        <f>'گام اول '!AZ392</f>
        <v>0</v>
      </c>
      <c r="CJ391" s="389">
        <f>'گام اول '!BA392</f>
        <v>0</v>
      </c>
      <c r="CK391" s="389">
        <f>'گام اول '!BB392</f>
        <v>0</v>
      </c>
      <c r="CL391" s="389">
        <f>'گام اول '!BC392</f>
        <v>0</v>
      </c>
      <c r="CM391" s="389">
        <f>'گام اول '!BD392</f>
        <v>0</v>
      </c>
      <c r="CN391" s="389">
        <f>'گام اول '!BE392</f>
        <v>0</v>
      </c>
      <c r="CO391" s="389">
        <f>'گام اول '!BF392</f>
        <v>0</v>
      </c>
      <c r="CP391" s="389">
        <f>'گام اول '!BG392</f>
        <v>7458098.6532080015</v>
      </c>
      <c r="CQ391" s="389">
        <f>'گام اول '!BH392</f>
        <v>77657177</v>
      </c>
      <c r="CR391" s="389">
        <f t="shared" ref="CR391:CR454" si="304">CD391</f>
        <v>85115276.216000006</v>
      </c>
      <c r="CS391" s="55">
        <f t="shared" ref="CS391:CS454" si="305">(AB391*30/12*2)/30*Q391</f>
        <v>4659160</v>
      </c>
      <c r="CT391" s="388">
        <f t="shared" ref="CT391:CT454" si="306">(AB391*30/12)/30*Q391</f>
        <v>2329580</v>
      </c>
      <c r="CU391" s="389">
        <f t="shared" ref="CU391:CU454" si="307">((AB391*9)/12)/30*Q391</f>
        <v>698874</v>
      </c>
      <c r="CV391" s="389">
        <f t="shared" ref="CV391:CV454" si="308">1120000/30*Q391</f>
        <v>1120000</v>
      </c>
      <c r="CW391" s="55">
        <v>0</v>
      </c>
      <c r="CX391" s="389">
        <f t="shared" ref="CX391:CX454" si="309">SUM(CR391:CW391)</f>
        <v>93922890.216000006</v>
      </c>
      <c r="CY391" s="389">
        <f t="shared" ref="CY391:CY454" si="310">BO391</f>
        <v>79804286.215999991</v>
      </c>
      <c r="CZ391" s="389">
        <f t="shared" ref="CZ391:CZ454" si="311">CY391*23%</f>
        <v>18354985.82968</v>
      </c>
      <c r="DA391" s="389">
        <f t="shared" ref="DA391:DA454" si="312">CX391+CZ391</f>
        <v>112277876.04568</v>
      </c>
      <c r="DB391" s="389">
        <f t="shared" ref="DB391:DB454" si="313">CV391*9%</f>
        <v>100800</v>
      </c>
      <c r="DC391" s="389">
        <f t="shared" ref="DC391:DC454" si="314">DA391+DB391</f>
        <v>112378676.04568</v>
      </c>
      <c r="DD391" s="394">
        <v>0</v>
      </c>
      <c r="DE391" s="389">
        <f t="shared" ref="DE391:DE454" si="315">CX391*10%</f>
        <v>9392289.0216000006</v>
      </c>
      <c r="DF391" s="389">
        <f t="shared" ref="DF391:DF454" si="316">CX391*5%</f>
        <v>4696144.5108000003</v>
      </c>
      <c r="DG391" s="389">
        <f t="shared" ref="DG391:DG454" si="317">DC391-(DE391+DF391)</f>
        <v>98290242.513280004</v>
      </c>
      <c r="DH391" s="389">
        <f t="shared" ref="DH391:DH454" si="318">CS391+CT391+CU391</f>
        <v>7687614</v>
      </c>
      <c r="DI391" s="389">
        <f t="shared" ref="DI391:DI454" si="319">DG391-DH391</f>
        <v>90602628.513280004</v>
      </c>
      <c r="DJ391" s="389">
        <f t="shared" ref="DJ391:DJ454" si="320">DI391-BY391</f>
        <v>0</v>
      </c>
      <c r="DL391" s="396">
        <f t="shared" ref="DL391:DL454" si="321">(885165*30/12)*3</f>
        <v>6638737.5</v>
      </c>
      <c r="DM391" s="396">
        <f t="shared" ref="DM391:DM454" si="322">BI391-DL391</f>
        <v>-1979577.5</v>
      </c>
    </row>
    <row r="392" spans="1:117" s="55" customFormat="1" ht="21" x14ac:dyDescent="0.2">
      <c r="A392" s="191">
        <f t="shared" si="283"/>
        <v>2655495</v>
      </c>
      <c r="B392" s="136">
        <f>'گام اول '!B393</f>
        <v>387</v>
      </c>
      <c r="C392" s="136">
        <f>'گام اول '!C393</f>
        <v>161</v>
      </c>
      <c r="D392" s="136">
        <f>'گام اول '!D393</f>
        <v>13483</v>
      </c>
      <c r="E392" s="136" t="str">
        <f>'گام اول '!E393</f>
        <v>یاسر</v>
      </c>
      <c r="F392" s="136" t="str">
        <f>'گام اول '!F393</f>
        <v>عفتی جیرسرائی</v>
      </c>
      <c r="G392" s="136" t="str">
        <f>'گام اول '!G393</f>
        <v>نگهبان</v>
      </c>
      <c r="H392" s="136" t="str">
        <f>'گام اول '!H393</f>
        <v>ش.تهران</v>
      </c>
      <c r="I392" s="136" t="str">
        <f>'گام اول '!I393</f>
        <v>366-700-4130655-1</v>
      </c>
      <c r="J392" s="136" t="str">
        <f>'گام اول '!J393</f>
        <v>2594735711</v>
      </c>
      <c r="K392" s="136" t="str">
        <f>'گام اول '!K393</f>
        <v>0025890454</v>
      </c>
      <c r="L392" s="136" t="str">
        <f>'گام اول '!L393</f>
        <v>ش - تهران</v>
      </c>
      <c r="M392" s="136" t="str">
        <f>'گام اول '!M393</f>
        <v>نگهبان</v>
      </c>
      <c r="N392" s="120" t="str">
        <f>'گام اول '!N393</f>
        <v>*</v>
      </c>
      <c r="O392" s="119">
        <f>'گام اول '!O393</f>
        <v>0</v>
      </c>
      <c r="P392" s="121">
        <f>'گام اول '!P393</f>
        <v>0</v>
      </c>
      <c r="Q392" s="358">
        <f>'گام اول '!Q393</f>
        <v>30</v>
      </c>
      <c r="R392" s="358">
        <f>'گام اول '!R393</f>
        <v>120</v>
      </c>
      <c r="S392" s="358">
        <f>'گام اول '!S393</f>
        <v>110</v>
      </c>
      <c r="T392" s="358">
        <f>'گام اول '!T393</f>
        <v>29.33</v>
      </c>
      <c r="U392" s="137">
        <f>'گام اول '!U393</f>
        <v>0</v>
      </c>
      <c r="V392" s="120">
        <f>'گام اول '!W393</f>
        <v>0</v>
      </c>
      <c r="W392" s="121">
        <f>'گام اول '!X393</f>
        <v>0</v>
      </c>
      <c r="X392" s="366">
        <f>'گام اول '!Y393</f>
        <v>1</v>
      </c>
      <c r="Y392" s="366">
        <f>'گام اول '!Z393</f>
        <v>1</v>
      </c>
      <c r="Z392" s="138">
        <f>'گام اول '!AA393</f>
        <v>885165</v>
      </c>
      <c r="AA392" s="138">
        <f>'گام اول '!AB393</f>
        <v>0</v>
      </c>
      <c r="AB392" s="138">
        <f>'گام اول '!AC393</f>
        <v>885165</v>
      </c>
      <c r="AC392" s="138">
        <f>'گام اول '!AD393</f>
        <v>4500000</v>
      </c>
      <c r="AD392" s="138">
        <f>'گام اول '!AE393</f>
        <v>6000000</v>
      </c>
      <c r="AE392" s="139">
        <f>'گام اول '!AF393</f>
        <v>168986.04545454544</v>
      </c>
      <c r="AF392" s="122">
        <f>'گام اول '!AG393</f>
        <v>26554950</v>
      </c>
      <c r="AG392" s="123">
        <f>'گام اول '!AH393</f>
        <v>0</v>
      </c>
      <c r="AH392" s="123">
        <f>'گام اول '!AI393</f>
        <v>20278325.454545453</v>
      </c>
      <c r="AI392" s="123">
        <f>'گام اول '!AJ393</f>
        <v>2655495</v>
      </c>
      <c r="AJ392" s="123">
        <f>'گام اول '!AK393</f>
        <v>4500000</v>
      </c>
      <c r="AK392" s="123">
        <f>'گام اول '!AL393</f>
        <v>6000000</v>
      </c>
      <c r="AL392" s="123">
        <f>'گام اول '!AM393</f>
        <v>4647116.25</v>
      </c>
      <c r="AM392" s="123">
        <f>'گام اول '!AN393</f>
        <v>4956360.7131818179</v>
      </c>
      <c r="AN392" s="123">
        <f>'گام اول '!AO393</f>
        <v>0</v>
      </c>
      <c r="AO392" s="123">
        <f>'گام اول '!AP393</f>
        <v>3000000</v>
      </c>
      <c r="AP392" s="123">
        <f>'گام اول '!AQ393</f>
        <v>0</v>
      </c>
      <c r="AQ392" s="123">
        <f>'گام اول '!AR393</f>
        <v>0</v>
      </c>
      <c r="AR392" s="123">
        <f>'گام اول '!AS393</f>
        <v>0</v>
      </c>
      <c r="AS392" s="375">
        <f>'گام اول '!AT393</f>
        <v>0</v>
      </c>
      <c r="AT392" s="368">
        <f t="shared" si="284"/>
        <v>72592247.417727277</v>
      </c>
      <c r="AU392" s="173">
        <f>'گام اول '!AV393</f>
        <v>51541179.74848637</v>
      </c>
      <c r="AV392" s="141">
        <f>'گام اول '!AW393</f>
        <v>69936752.417727262</v>
      </c>
      <c r="AW392" s="142">
        <f t="shared" si="285"/>
        <v>4895572.6692409087</v>
      </c>
      <c r="AX392" s="75">
        <f t="shared" si="286"/>
        <v>1154117.9748486371</v>
      </c>
      <c r="AY392" s="142">
        <f>'گام اول '!AZ393</f>
        <v>0</v>
      </c>
      <c r="AZ392" s="142">
        <f>'گام اول '!BA393</f>
        <v>0</v>
      </c>
      <c r="BA392" s="142">
        <f>'گام اول '!BB393</f>
        <v>0</v>
      </c>
      <c r="BB392" s="142">
        <f>'گام اول '!BC393</f>
        <v>0</v>
      </c>
      <c r="BC392" s="142">
        <f>'گام اول '!BD393</f>
        <v>0</v>
      </c>
      <c r="BD392" s="142">
        <f>'گام اول '!BE393</f>
        <v>0</v>
      </c>
      <c r="BE392" s="142">
        <f>'گام اول '!BF393</f>
        <v>0</v>
      </c>
      <c r="BF392" s="143">
        <f t="shared" si="287"/>
        <v>6049690.6440895461</v>
      </c>
      <c r="BG392" s="140">
        <f t="shared" si="288"/>
        <v>66542556</v>
      </c>
      <c r="BH392" s="144">
        <f t="shared" si="289"/>
        <v>72592247.417727277</v>
      </c>
      <c r="BI392" s="127">
        <f t="shared" si="282"/>
        <v>4425825</v>
      </c>
      <c r="BJ392" s="145">
        <f t="shared" si="290"/>
        <v>2212912.5</v>
      </c>
      <c r="BK392" s="145">
        <f t="shared" si="291"/>
        <v>663873.75</v>
      </c>
      <c r="BL392" s="146">
        <f t="shared" si="292"/>
        <v>1120000</v>
      </c>
      <c r="BM392" s="379">
        <v>0</v>
      </c>
      <c r="BN392" s="147">
        <f t="shared" si="293"/>
        <v>81014858.667727277</v>
      </c>
      <c r="BO392" s="148">
        <f t="shared" si="294"/>
        <v>69936752.417727262</v>
      </c>
      <c r="BP392" s="149">
        <f t="shared" si="295"/>
        <v>16085453.056077272</v>
      </c>
      <c r="BQ392" s="150">
        <f t="shared" si="296"/>
        <v>97100311.723804548</v>
      </c>
      <c r="BR392" s="151">
        <f t="shared" si="297"/>
        <v>100800</v>
      </c>
      <c r="BS392" s="147">
        <f t="shared" si="298"/>
        <v>97201111.723804548</v>
      </c>
      <c r="BT392" s="135">
        <v>0</v>
      </c>
      <c r="BU392" s="148">
        <f t="shared" si="299"/>
        <v>8101485.866772728</v>
      </c>
      <c r="BV392" s="152">
        <f t="shared" si="300"/>
        <v>4050742.933386364</v>
      </c>
      <c r="BW392" s="133">
        <f t="shared" si="301"/>
        <v>85048882.923645452</v>
      </c>
      <c r="BX392" s="147">
        <f t="shared" si="302"/>
        <v>7302611.25</v>
      </c>
      <c r="BY392" s="134">
        <f t="shared" si="303"/>
        <v>77746271.673645452</v>
      </c>
      <c r="CD392" s="388">
        <f>'گام اول '!AU393</f>
        <v>72592247.417727277</v>
      </c>
      <c r="CE392" s="389">
        <f>'گام اول '!AV393</f>
        <v>51541179.74848637</v>
      </c>
      <c r="CF392" s="389">
        <f>'گام اول '!AW393</f>
        <v>69936752.417727262</v>
      </c>
      <c r="CG392" s="389">
        <f>'گام اول '!AX393</f>
        <v>4895572.6692409087</v>
      </c>
      <c r="CH392" s="389">
        <f>'گام اول '!AY393</f>
        <v>1154117.9748486371</v>
      </c>
      <c r="CI392" s="389">
        <f>'گام اول '!AZ393</f>
        <v>0</v>
      </c>
      <c r="CJ392" s="389">
        <f>'گام اول '!BA393</f>
        <v>0</v>
      </c>
      <c r="CK392" s="389">
        <f>'گام اول '!BB393</f>
        <v>0</v>
      </c>
      <c r="CL392" s="389">
        <f>'گام اول '!BC393</f>
        <v>0</v>
      </c>
      <c r="CM392" s="389">
        <f>'گام اول '!BD393</f>
        <v>0</v>
      </c>
      <c r="CN392" s="389">
        <f>'گام اول '!BE393</f>
        <v>0</v>
      </c>
      <c r="CO392" s="389">
        <f>'گام اول '!BF393</f>
        <v>0</v>
      </c>
      <c r="CP392" s="389">
        <f>'گام اول '!BG393</f>
        <v>6049690.6440895461</v>
      </c>
      <c r="CQ392" s="389">
        <f>'گام اول '!BH393</f>
        <v>66542556</v>
      </c>
      <c r="CR392" s="389">
        <f t="shared" si="304"/>
        <v>72592247.417727277</v>
      </c>
      <c r="CS392" s="55">
        <f t="shared" si="305"/>
        <v>4425825</v>
      </c>
      <c r="CT392" s="388">
        <f t="shared" si="306"/>
        <v>2212912.5</v>
      </c>
      <c r="CU392" s="389">
        <f t="shared" si="307"/>
        <v>663873.75</v>
      </c>
      <c r="CV392" s="389">
        <f t="shared" si="308"/>
        <v>1120000</v>
      </c>
      <c r="CW392" s="55">
        <v>0</v>
      </c>
      <c r="CX392" s="389">
        <f t="shared" si="309"/>
        <v>81014858.667727277</v>
      </c>
      <c r="CY392" s="389">
        <f t="shared" si="310"/>
        <v>69936752.417727262</v>
      </c>
      <c r="CZ392" s="389">
        <f t="shared" si="311"/>
        <v>16085453.056077272</v>
      </c>
      <c r="DA392" s="389">
        <f t="shared" si="312"/>
        <v>97100311.723804548</v>
      </c>
      <c r="DB392" s="389">
        <f t="shared" si="313"/>
        <v>100800</v>
      </c>
      <c r="DC392" s="389">
        <f t="shared" si="314"/>
        <v>97201111.723804548</v>
      </c>
      <c r="DD392" s="394">
        <v>0</v>
      </c>
      <c r="DE392" s="389">
        <f t="shared" si="315"/>
        <v>8101485.866772728</v>
      </c>
      <c r="DF392" s="389">
        <f t="shared" si="316"/>
        <v>4050742.933386364</v>
      </c>
      <c r="DG392" s="389">
        <f t="shared" si="317"/>
        <v>85048882.923645452</v>
      </c>
      <c r="DH392" s="389">
        <f t="shared" si="318"/>
        <v>7302611.25</v>
      </c>
      <c r="DI392" s="389">
        <f t="shared" si="319"/>
        <v>77746271.673645452</v>
      </c>
      <c r="DJ392" s="389">
        <f t="shared" si="320"/>
        <v>0</v>
      </c>
      <c r="DL392" s="396">
        <f t="shared" si="321"/>
        <v>6638737.5</v>
      </c>
      <c r="DM392" s="396">
        <f t="shared" si="322"/>
        <v>-2212912.5</v>
      </c>
    </row>
    <row r="393" spans="1:117" s="55" customFormat="1" ht="21" x14ac:dyDescent="0.2">
      <c r="A393" s="191">
        <f t="shared" si="283"/>
        <v>2655495</v>
      </c>
      <c r="B393" s="136">
        <f>'گام اول '!B394</f>
        <v>388</v>
      </c>
      <c r="C393" s="136">
        <f>'گام اول '!C394</f>
        <v>162</v>
      </c>
      <c r="D393" s="136">
        <f>'گام اول '!D394</f>
        <v>13454</v>
      </c>
      <c r="E393" s="136" t="str">
        <f>'گام اول '!E394</f>
        <v>سجاد</v>
      </c>
      <c r="F393" s="136" t="str">
        <f>'گام اول '!F394</f>
        <v>رزمجوی</v>
      </c>
      <c r="G393" s="136" t="str">
        <f>'گام اول '!G394</f>
        <v>نگهبان</v>
      </c>
      <c r="H393" s="136" t="str">
        <f>'گام اول '!H394</f>
        <v>ش.تهران</v>
      </c>
      <c r="I393" s="136" t="str">
        <f>'گام اول '!I394</f>
        <v>119-813-3081104-1</v>
      </c>
      <c r="J393" s="136" t="str">
        <f>'گام اول '!J394</f>
        <v>1640167838</v>
      </c>
      <c r="K393" s="136" t="str">
        <f>'گام اول '!K394</f>
        <v>0028970630</v>
      </c>
      <c r="L393" s="136" t="str">
        <f>'گام اول '!L394</f>
        <v>ش - تهران</v>
      </c>
      <c r="M393" s="136" t="str">
        <f>'گام اول '!M394</f>
        <v>نگهبان</v>
      </c>
      <c r="N393" s="120" t="str">
        <f>'گام اول '!N394</f>
        <v>*</v>
      </c>
      <c r="O393" s="119">
        <f>'گام اول '!O394</f>
        <v>0</v>
      </c>
      <c r="P393" s="121">
        <f>'گام اول '!P394</f>
        <v>0</v>
      </c>
      <c r="Q393" s="358">
        <f>'گام اول '!Q394</f>
        <v>30</v>
      </c>
      <c r="R393" s="358">
        <f>'گام اول '!R394</f>
        <v>120</v>
      </c>
      <c r="S393" s="358">
        <f>'گام اول '!S394</f>
        <v>110</v>
      </c>
      <c r="T393" s="358">
        <f>'گام اول '!T394</f>
        <v>29.33</v>
      </c>
      <c r="U393" s="137">
        <f>'گام اول '!U394</f>
        <v>0</v>
      </c>
      <c r="V393" s="120">
        <f>'گام اول '!W394</f>
        <v>0</v>
      </c>
      <c r="W393" s="121">
        <f>'گام اول '!X394</f>
        <v>0</v>
      </c>
      <c r="X393" s="366">
        <f>'گام اول '!Y394</f>
        <v>1</v>
      </c>
      <c r="Y393" s="366">
        <f>'گام اول '!Z394</f>
        <v>0</v>
      </c>
      <c r="Z393" s="138">
        <f>'گام اول '!AA394</f>
        <v>885165</v>
      </c>
      <c r="AA393" s="138">
        <f>'گام اول '!AB394</f>
        <v>46667</v>
      </c>
      <c r="AB393" s="138">
        <f>'گام اول '!AC394</f>
        <v>931832</v>
      </c>
      <c r="AC393" s="138">
        <f>'گام اول '!AD394</f>
        <v>4500000</v>
      </c>
      <c r="AD393" s="138">
        <f>'گام اول '!AE394</f>
        <v>6000000</v>
      </c>
      <c r="AE393" s="139">
        <f>'گام اول '!AF394</f>
        <v>177895.19999999998</v>
      </c>
      <c r="AF393" s="122">
        <f>'گام اول '!AG394</f>
        <v>26554950</v>
      </c>
      <c r="AG393" s="123">
        <f>'گام اول '!AH394</f>
        <v>1400010</v>
      </c>
      <c r="AH393" s="123">
        <f>'گام اول '!AI394</f>
        <v>21347423.999999996</v>
      </c>
      <c r="AI393" s="123">
        <f>'گام اول '!AJ394</f>
        <v>0</v>
      </c>
      <c r="AJ393" s="123">
        <f>'گام اول '!AK394</f>
        <v>4500000</v>
      </c>
      <c r="AK393" s="123">
        <f>'گام اول '!AL394</f>
        <v>6000000</v>
      </c>
      <c r="AL393" s="123">
        <f>'گام اول '!AM394</f>
        <v>4892117.9999999991</v>
      </c>
      <c r="AM393" s="123">
        <f>'گام اول '!AN394</f>
        <v>5217666.2159999991</v>
      </c>
      <c r="AN393" s="123">
        <f>'گام اول '!AO394</f>
        <v>0</v>
      </c>
      <c r="AO393" s="123">
        <f>'گام اول '!AP394</f>
        <v>2400000</v>
      </c>
      <c r="AP393" s="123">
        <f>'گام اول '!AQ394</f>
        <v>0</v>
      </c>
      <c r="AQ393" s="123">
        <f>'گام اول '!AR394</f>
        <v>0</v>
      </c>
      <c r="AR393" s="123">
        <f>'گام اول '!AS394</f>
        <v>0</v>
      </c>
      <c r="AS393" s="375">
        <f>'گام اول '!AT394</f>
        <v>0</v>
      </c>
      <c r="AT393" s="368">
        <f t="shared" si="284"/>
        <v>72312168.216000006</v>
      </c>
      <c r="AU393" s="173">
        <f>'گام اول '!AV394</f>
        <v>54350316.440880008</v>
      </c>
      <c r="AV393" s="141">
        <f>'گام اول '!AW394</f>
        <v>72312168.215999991</v>
      </c>
      <c r="AW393" s="142">
        <f t="shared" si="285"/>
        <v>5061851.7751199994</v>
      </c>
      <c r="AX393" s="75">
        <f t="shared" si="286"/>
        <v>1435031.644088001</v>
      </c>
      <c r="AY393" s="142">
        <f>'گام اول '!AZ394</f>
        <v>0</v>
      </c>
      <c r="AZ393" s="142">
        <f>'گام اول '!BA394</f>
        <v>0</v>
      </c>
      <c r="BA393" s="142">
        <f>'گام اول '!BB394</f>
        <v>0</v>
      </c>
      <c r="BB393" s="142">
        <f>'گام اول '!BC394</f>
        <v>0</v>
      </c>
      <c r="BC393" s="142">
        <f>'گام اول '!BD394</f>
        <v>0</v>
      </c>
      <c r="BD393" s="142">
        <f>'گام اول '!BE394</f>
        <v>0</v>
      </c>
      <c r="BE393" s="142">
        <f>'گام اول '!BF394</f>
        <v>0</v>
      </c>
      <c r="BF393" s="143">
        <f t="shared" si="287"/>
        <v>6496883.4192080004</v>
      </c>
      <c r="BG393" s="140">
        <f t="shared" si="288"/>
        <v>65815284</v>
      </c>
      <c r="BH393" s="144">
        <f t="shared" si="289"/>
        <v>72312168.216000006</v>
      </c>
      <c r="BI393" s="127">
        <f t="shared" si="282"/>
        <v>4659160</v>
      </c>
      <c r="BJ393" s="145">
        <f t="shared" si="290"/>
        <v>2329580</v>
      </c>
      <c r="BK393" s="145">
        <f t="shared" si="291"/>
        <v>698874</v>
      </c>
      <c r="BL393" s="146">
        <f t="shared" si="292"/>
        <v>1120000</v>
      </c>
      <c r="BM393" s="379">
        <v>0</v>
      </c>
      <c r="BN393" s="147">
        <f t="shared" si="293"/>
        <v>81119782.216000006</v>
      </c>
      <c r="BO393" s="148">
        <f t="shared" si="294"/>
        <v>72312168.215999991</v>
      </c>
      <c r="BP393" s="149">
        <f t="shared" si="295"/>
        <v>16631798.689679999</v>
      </c>
      <c r="BQ393" s="150">
        <f t="shared" si="296"/>
        <v>97751580.905680001</v>
      </c>
      <c r="BR393" s="151">
        <f t="shared" si="297"/>
        <v>100800</v>
      </c>
      <c r="BS393" s="147">
        <f t="shared" si="298"/>
        <v>97852380.905680001</v>
      </c>
      <c r="BT393" s="135">
        <v>0</v>
      </c>
      <c r="BU393" s="148">
        <f t="shared" si="299"/>
        <v>8111978.2216000007</v>
      </c>
      <c r="BV393" s="152">
        <f t="shared" si="300"/>
        <v>4055989.1108000004</v>
      </c>
      <c r="BW393" s="133">
        <f t="shared" si="301"/>
        <v>85684413.573280007</v>
      </c>
      <c r="BX393" s="147">
        <f t="shared" si="302"/>
        <v>7687614</v>
      </c>
      <c r="BY393" s="134">
        <f t="shared" si="303"/>
        <v>77996799.573280007</v>
      </c>
      <c r="CD393" s="388">
        <f>'گام اول '!AU394</f>
        <v>72312168.216000006</v>
      </c>
      <c r="CE393" s="389">
        <f>'گام اول '!AV394</f>
        <v>54350316.440880008</v>
      </c>
      <c r="CF393" s="389">
        <f>'گام اول '!AW394</f>
        <v>72312168.215999991</v>
      </c>
      <c r="CG393" s="389">
        <f>'گام اول '!AX394</f>
        <v>5061851.7751199994</v>
      </c>
      <c r="CH393" s="389">
        <f>'گام اول '!AY394</f>
        <v>1435031.644088001</v>
      </c>
      <c r="CI393" s="389">
        <f>'گام اول '!AZ394</f>
        <v>0</v>
      </c>
      <c r="CJ393" s="389">
        <f>'گام اول '!BA394</f>
        <v>0</v>
      </c>
      <c r="CK393" s="389">
        <f>'گام اول '!BB394</f>
        <v>0</v>
      </c>
      <c r="CL393" s="389">
        <f>'گام اول '!BC394</f>
        <v>0</v>
      </c>
      <c r="CM393" s="389">
        <f>'گام اول '!BD394</f>
        <v>0</v>
      </c>
      <c r="CN393" s="389">
        <f>'گام اول '!BE394</f>
        <v>0</v>
      </c>
      <c r="CO393" s="389">
        <f>'گام اول '!BF394</f>
        <v>0</v>
      </c>
      <c r="CP393" s="389">
        <f>'گام اول '!BG394</f>
        <v>6496883.4192080004</v>
      </c>
      <c r="CQ393" s="389">
        <f>'گام اول '!BH394</f>
        <v>65815284</v>
      </c>
      <c r="CR393" s="389">
        <f t="shared" si="304"/>
        <v>72312168.216000006</v>
      </c>
      <c r="CS393" s="55">
        <f t="shared" si="305"/>
        <v>4659160</v>
      </c>
      <c r="CT393" s="388">
        <f t="shared" si="306"/>
        <v>2329580</v>
      </c>
      <c r="CU393" s="389">
        <f t="shared" si="307"/>
        <v>698874</v>
      </c>
      <c r="CV393" s="389">
        <f t="shared" si="308"/>
        <v>1120000</v>
      </c>
      <c r="CW393" s="55">
        <v>0</v>
      </c>
      <c r="CX393" s="389">
        <f t="shared" si="309"/>
        <v>81119782.216000006</v>
      </c>
      <c r="CY393" s="389">
        <f t="shared" si="310"/>
        <v>72312168.215999991</v>
      </c>
      <c r="CZ393" s="389">
        <f t="shared" si="311"/>
        <v>16631798.689679999</v>
      </c>
      <c r="DA393" s="389">
        <f t="shared" si="312"/>
        <v>97751580.905680001</v>
      </c>
      <c r="DB393" s="389">
        <f t="shared" si="313"/>
        <v>100800</v>
      </c>
      <c r="DC393" s="389">
        <f t="shared" si="314"/>
        <v>97852380.905680001</v>
      </c>
      <c r="DD393" s="394">
        <v>0</v>
      </c>
      <c r="DE393" s="389">
        <f t="shared" si="315"/>
        <v>8111978.2216000007</v>
      </c>
      <c r="DF393" s="389">
        <f t="shared" si="316"/>
        <v>4055989.1108000004</v>
      </c>
      <c r="DG393" s="389">
        <f t="shared" si="317"/>
        <v>85684413.573280007</v>
      </c>
      <c r="DH393" s="389">
        <f t="shared" si="318"/>
        <v>7687614</v>
      </c>
      <c r="DI393" s="389">
        <f t="shared" si="319"/>
        <v>77996799.573280007</v>
      </c>
      <c r="DJ393" s="389">
        <f t="shared" si="320"/>
        <v>0</v>
      </c>
      <c r="DL393" s="396">
        <f t="shared" si="321"/>
        <v>6638737.5</v>
      </c>
      <c r="DM393" s="396">
        <f t="shared" si="322"/>
        <v>-1979577.5</v>
      </c>
    </row>
    <row r="394" spans="1:117" s="55" customFormat="1" ht="21" x14ac:dyDescent="0.2">
      <c r="A394" s="191">
        <f t="shared" si="283"/>
        <v>2655495</v>
      </c>
      <c r="B394" s="136">
        <f>'گام اول '!B395</f>
        <v>389</v>
      </c>
      <c r="C394" s="136">
        <f>'گام اول '!C395</f>
        <v>163</v>
      </c>
      <c r="D394" s="136">
        <f>'گام اول '!D395</f>
        <v>13355</v>
      </c>
      <c r="E394" s="136" t="str">
        <f>'گام اول '!E395</f>
        <v>مرتضی</v>
      </c>
      <c r="F394" s="136" t="str">
        <f>'گام اول '!F395</f>
        <v>صحبت زاده</v>
      </c>
      <c r="G394" s="136" t="str">
        <f>'گام اول '!G395</f>
        <v>نگهبان</v>
      </c>
      <c r="H394" s="136" t="str">
        <f>'گام اول '!H395</f>
        <v>ش.تهران</v>
      </c>
      <c r="I394" s="136" t="str">
        <f>'گام اول '!I395</f>
        <v>292-700-3403939-1</v>
      </c>
      <c r="J394" s="136" t="str">
        <f>'گام اول '!J395</f>
        <v>5560359343</v>
      </c>
      <c r="K394" s="136" t="str">
        <f>'گام اول '!K395</f>
        <v>0028110619</v>
      </c>
      <c r="L394" s="136" t="str">
        <f>'گام اول '!L395</f>
        <v>ش - تهران</v>
      </c>
      <c r="M394" s="136" t="str">
        <f>'گام اول '!M395</f>
        <v>نگهبان</v>
      </c>
      <c r="N394" s="120" t="str">
        <f>'گام اول '!N395</f>
        <v>*</v>
      </c>
      <c r="O394" s="119">
        <f>'گام اول '!O395</f>
        <v>0</v>
      </c>
      <c r="P394" s="121">
        <f>'گام اول '!P395</f>
        <v>0</v>
      </c>
      <c r="Q394" s="358">
        <f>'گام اول '!Q395</f>
        <v>30</v>
      </c>
      <c r="R394" s="358">
        <f>'گام اول '!R395</f>
        <v>120</v>
      </c>
      <c r="S394" s="358">
        <f>'گام اول '!S395</f>
        <v>110</v>
      </c>
      <c r="T394" s="358">
        <f>'گام اول '!T395</f>
        <v>29.33</v>
      </c>
      <c r="U394" s="137">
        <f>'گام اول '!U395</f>
        <v>0</v>
      </c>
      <c r="V394" s="120">
        <f>'گام اول '!W395</f>
        <v>0</v>
      </c>
      <c r="W394" s="121">
        <f>'گام اول '!X395</f>
        <v>0</v>
      </c>
      <c r="X394" s="366">
        <f>'گام اول '!Y395</f>
        <v>0</v>
      </c>
      <c r="Y394" s="366">
        <f>'گام اول '!Z395</f>
        <v>0</v>
      </c>
      <c r="Z394" s="138">
        <f>'گام اول '!AA395</f>
        <v>885165</v>
      </c>
      <c r="AA394" s="138">
        <f>'گام اول '!AB395</f>
        <v>46667</v>
      </c>
      <c r="AB394" s="138">
        <f>'گام اول '!AC395</f>
        <v>931832</v>
      </c>
      <c r="AC394" s="138">
        <f>'گام اول '!AD395</f>
        <v>4500000</v>
      </c>
      <c r="AD394" s="138">
        <f>'گام اول '!AE395</f>
        <v>6000000</v>
      </c>
      <c r="AE394" s="139">
        <f>'گام اول '!AF395</f>
        <v>177895.19999999998</v>
      </c>
      <c r="AF394" s="122">
        <f>'گام اول '!AG395</f>
        <v>26554950</v>
      </c>
      <c r="AG394" s="123">
        <f>'گام اول '!AH395</f>
        <v>1400010</v>
      </c>
      <c r="AH394" s="123">
        <f>'گام اول '!AI395</f>
        <v>21347423.999999996</v>
      </c>
      <c r="AI394" s="123">
        <f>'گام اول '!AJ395</f>
        <v>0</v>
      </c>
      <c r="AJ394" s="123">
        <f>'گام اول '!AK395</f>
        <v>4500000</v>
      </c>
      <c r="AK394" s="123">
        <f>'گام اول '!AL395</f>
        <v>6000000</v>
      </c>
      <c r="AL394" s="123">
        <f>'گام اول '!AM395</f>
        <v>4892117.9999999991</v>
      </c>
      <c r="AM394" s="123">
        <f>'گام اول '!AN395</f>
        <v>5217666.2159999991</v>
      </c>
      <c r="AN394" s="123">
        <f>'گام اول '!AO395</f>
        <v>0</v>
      </c>
      <c r="AO394" s="123">
        <f>'گام اول '!AP395</f>
        <v>3000000</v>
      </c>
      <c r="AP394" s="123">
        <f>'گام اول '!AQ395</f>
        <v>0</v>
      </c>
      <c r="AQ394" s="123">
        <f>'گام اول '!AR395</f>
        <v>0</v>
      </c>
      <c r="AR394" s="123">
        <f>'گام اول '!AS395</f>
        <v>0</v>
      </c>
      <c r="AS394" s="375">
        <f>'گام اول '!AT395</f>
        <v>0</v>
      </c>
      <c r="AT394" s="368">
        <f t="shared" si="284"/>
        <v>72912168.216000006</v>
      </c>
      <c r="AU394" s="173">
        <f>'گام اول '!AV395</f>
        <v>54308316.440880008</v>
      </c>
      <c r="AV394" s="141">
        <f>'گام اول '!AW395</f>
        <v>72912168.215999991</v>
      </c>
      <c r="AW394" s="142">
        <f t="shared" si="285"/>
        <v>5103851.7751199994</v>
      </c>
      <c r="AX394" s="75">
        <f t="shared" si="286"/>
        <v>1430831.644088001</v>
      </c>
      <c r="AY394" s="142">
        <f>'گام اول '!AZ395</f>
        <v>0</v>
      </c>
      <c r="AZ394" s="142">
        <f>'گام اول '!BA395</f>
        <v>0</v>
      </c>
      <c r="BA394" s="142">
        <f>'گام اول '!BB395</f>
        <v>0</v>
      </c>
      <c r="BB394" s="142">
        <f>'گام اول '!BC395</f>
        <v>0</v>
      </c>
      <c r="BC394" s="142">
        <f>'گام اول '!BD395</f>
        <v>0</v>
      </c>
      <c r="BD394" s="142">
        <f>'گام اول '!BE395</f>
        <v>0</v>
      </c>
      <c r="BE394" s="142">
        <f>'گام اول '!BF395</f>
        <v>0</v>
      </c>
      <c r="BF394" s="143">
        <f t="shared" si="287"/>
        <v>6534683.4192080004</v>
      </c>
      <c r="BG394" s="140">
        <f t="shared" si="288"/>
        <v>66377484</v>
      </c>
      <c r="BH394" s="144">
        <f t="shared" si="289"/>
        <v>72912168.216000006</v>
      </c>
      <c r="BI394" s="127">
        <f t="shared" si="282"/>
        <v>4659160</v>
      </c>
      <c r="BJ394" s="145">
        <f t="shared" si="290"/>
        <v>2329580</v>
      </c>
      <c r="BK394" s="145">
        <f t="shared" si="291"/>
        <v>698874</v>
      </c>
      <c r="BL394" s="146">
        <f t="shared" si="292"/>
        <v>1120000</v>
      </c>
      <c r="BM394" s="379">
        <v>0</v>
      </c>
      <c r="BN394" s="147">
        <f t="shared" si="293"/>
        <v>81719782.216000006</v>
      </c>
      <c r="BO394" s="148">
        <f t="shared" si="294"/>
        <v>72912168.215999991</v>
      </c>
      <c r="BP394" s="149">
        <f t="shared" si="295"/>
        <v>16769798.689679999</v>
      </c>
      <c r="BQ394" s="150">
        <f t="shared" si="296"/>
        <v>98489580.905680001</v>
      </c>
      <c r="BR394" s="151">
        <f t="shared" si="297"/>
        <v>100800</v>
      </c>
      <c r="BS394" s="147">
        <f t="shared" si="298"/>
        <v>98590380.905680001</v>
      </c>
      <c r="BT394" s="135">
        <v>0</v>
      </c>
      <c r="BU394" s="148">
        <f t="shared" si="299"/>
        <v>8171978.2216000007</v>
      </c>
      <c r="BV394" s="152">
        <f t="shared" si="300"/>
        <v>4085989.1108000004</v>
      </c>
      <c r="BW394" s="133">
        <f t="shared" si="301"/>
        <v>86332413.573280007</v>
      </c>
      <c r="BX394" s="147">
        <f t="shared" si="302"/>
        <v>7687614</v>
      </c>
      <c r="BY394" s="134">
        <f t="shared" si="303"/>
        <v>78644799.573280007</v>
      </c>
      <c r="CD394" s="388">
        <f>'گام اول '!AU395</f>
        <v>72912168.216000006</v>
      </c>
      <c r="CE394" s="389">
        <f>'گام اول '!AV395</f>
        <v>54308316.440880008</v>
      </c>
      <c r="CF394" s="389">
        <f>'گام اول '!AW395</f>
        <v>72912168.215999991</v>
      </c>
      <c r="CG394" s="389">
        <f>'گام اول '!AX395</f>
        <v>5103851.7751199994</v>
      </c>
      <c r="CH394" s="389">
        <f>'گام اول '!AY395</f>
        <v>1430831.644088001</v>
      </c>
      <c r="CI394" s="389">
        <f>'گام اول '!AZ395</f>
        <v>0</v>
      </c>
      <c r="CJ394" s="389">
        <f>'گام اول '!BA395</f>
        <v>0</v>
      </c>
      <c r="CK394" s="389">
        <f>'گام اول '!BB395</f>
        <v>0</v>
      </c>
      <c r="CL394" s="389">
        <f>'گام اول '!BC395</f>
        <v>0</v>
      </c>
      <c r="CM394" s="389">
        <f>'گام اول '!BD395</f>
        <v>0</v>
      </c>
      <c r="CN394" s="389">
        <f>'گام اول '!BE395</f>
        <v>0</v>
      </c>
      <c r="CO394" s="389">
        <f>'گام اول '!BF395</f>
        <v>0</v>
      </c>
      <c r="CP394" s="389">
        <f>'گام اول '!BG395</f>
        <v>6534683.4192080004</v>
      </c>
      <c r="CQ394" s="389">
        <f>'گام اول '!BH395</f>
        <v>66377484</v>
      </c>
      <c r="CR394" s="389">
        <f t="shared" si="304"/>
        <v>72912168.216000006</v>
      </c>
      <c r="CS394" s="55">
        <f t="shared" si="305"/>
        <v>4659160</v>
      </c>
      <c r="CT394" s="388">
        <f t="shared" si="306"/>
        <v>2329580</v>
      </c>
      <c r="CU394" s="389">
        <f t="shared" si="307"/>
        <v>698874</v>
      </c>
      <c r="CV394" s="389">
        <f t="shared" si="308"/>
        <v>1120000</v>
      </c>
      <c r="CW394" s="55">
        <v>0</v>
      </c>
      <c r="CX394" s="389">
        <f t="shared" si="309"/>
        <v>81719782.216000006</v>
      </c>
      <c r="CY394" s="389">
        <f t="shared" si="310"/>
        <v>72912168.215999991</v>
      </c>
      <c r="CZ394" s="389">
        <f t="shared" si="311"/>
        <v>16769798.689679999</v>
      </c>
      <c r="DA394" s="389">
        <f t="shared" si="312"/>
        <v>98489580.905680001</v>
      </c>
      <c r="DB394" s="389">
        <f t="shared" si="313"/>
        <v>100800</v>
      </c>
      <c r="DC394" s="389">
        <f t="shared" si="314"/>
        <v>98590380.905680001</v>
      </c>
      <c r="DD394" s="394">
        <v>0</v>
      </c>
      <c r="DE394" s="389">
        <f t="shared" si="315"/>
        <v>8171978.2216000007</v>
      </c>
      <c r="DF394" s="389">
        <f t="shared" si="316"/>
        <v>4085989.1108000004</v>
      </c>
      <c r="DG394" s="389">
        <f t="shared" si="317"/>
        <v>86332413.573280007</v>
      </c>
      <c r="DH394" s="389">
        <f t="shared" si="318"/>
        <v>7687614</v>
      </c>
      <c r="DI394" s="389">
        <f t="shared" si="319"/>
        <v>78644799.573280007</v>
      </c>
      <c r="DJ394" s="389">
        <f t="shared" si="320"/>
        <v>0</v>
      </c>
      <c r="DL394" s="396">
        <f t="shared" si="321"/>
        <v>6638737.5</v>
      </c>
      <c r="DM394" s="396">
        <f t="shared" si="322"/>
        <v>-1979577.5</v>
      </c>
    </row>
    <row r="395" spans="1:117" s="55" customFormat="1" ht="21" x14ac:dyDescent="0.2">
      <c r="A395" s="191">
        <f t="shared" si="283"/>
        <v>2655495</v>
      </c>
      <c r="B395" s="136">
        <f>'گام اول '!B396</f>
        <v>390</v>
      </c>
      <c r="C395" s="136">
        <f>'گام اول '!C396</f>
        <v>164</v>
      </c>
      <c r="D395" s="136">
        <f>'گام اول '!D396</f>
        <v>13509</v>
      </c>
      <c r="E395" s="136" t="str">
        <f>'گام اول '!E396</f>
        <v>محمد ولی</v>
      </c>
      <c r="F395" s="136" t="str">
        <f>'گام اول '!F396</f>
        <v>محمدی</v>
      </c>
      <c r="G395" s="136" t="str">
        <f>'گام اول '!G396</f>
        <v>نگهبان</v>
      </c>
      <c r="H395" s="136" t="str">
        <f>'گام اول '!H396</f>
        <v>ش.تهران</v>
      </c>
      <c r="I395" s="136" t="str">
        <f>'گام اول '!I396</f>
        <v>121-800-1729971-1</v>
      </c>
      <c r="J395" s="136" t="str">
        <f>'گام اول '!J396</f>
        <v>6359135620</v>
      </c>
      <c r="K395" s="136" t="str">
        <f>'گام اول '!K396</f>
        <v>0021108296</v>
      </c>
      <c r="L395" s="136" t="str">
        <f>'گام اول '!L396</f>
        <v>ش - تهران</v>
      </c>
      <c r="M395" s="136" t="str">
        <f>'گام اول '!M396</f>
        <v>نگهبان</v>
      </c>
      <c r="N395" s="120" t="str">
        <f>'گام اول '!N396</f>
        <v>*</v>
      </c>
      <c r="O395" s="119">
        <f>'گام اول '!O396</f>
        <v>0</v>
      </c>
      <c r="P395" s="121">
        <f>'گام اول '!P396</f>
        <v>0</v>
      </c>
      <c r="Q395" s="358">
        <f>'گام اول '!Q396</f>
        <v>30</v>
      </c>
      <c r="R395" s="358">
        <f>'گام اول '!R396</f>
        <v>120</v>
      </c>
      <c r="S395" s="358">
        <f>'گام اول '!S396</f>
        <v>110</v>
      </c>
      <c r="T395" s="358">
        <f>'گام اول '!T396</f>
        <v>29.33</v>
      </c>
      <c r="U395" s="137">
        <f>'گام اول '!U396</f>
        <v>0</v>
      </c>
      <c r="V395" s="120">
        <f>'گام اول '!W396</f>
        <v>0</v>
      </c>
      <c r="W395" s="121">
        <f>'گام اول '!X396</f>
        <v>0</v>
      </c>
      <c r="X395" s="366">
        <f>'گام اول '!Y396</f>
        <v>1</v>
      </c>
      <c r="Y395" s="366">
        <f>'گام اول '!Z396</f>
        <v>1</v>
      </c>
      <c r="Z395" s="138">
        <f>'گام اول '!AA396</f>
        <v>885165</v>
      </c>
      <c r="AA395" s="138">
        <f>'گام اول '!AB396</f>
        <v>46667</v>
      </c>
      <c r="AB395" s="138">
        <f>'گام اول '!AC396</f>
        <v>931832</v>
      </c>
      <c r="AC395" s="138">
        <f>'گام اول '!AD396</f>
        <v>4500000</v>
      </c>
      <c r="AD395" s="138">
        <f>'گام اول '!AE396</f>
        <v>6000000</v>
      </c>
      <c r="AE395" s="139">
        <f>'گام اول '!AF396</f>
        <v>177895.19999999998</v>
      </c>
      <c r="AF395" s="122">
        <f>'گام اول '!AG396</f>
        <v>26554950</v>
      </c>
      <c r="AG395" s="123">
        <f>'گام اول '!AH396</f>
        <v>1400010</v>
      </c>
      <c r="AH395" s="123">
        <f>'گام اول '!AI396</f>
        <v>21347423.999999996</v>
      </c>
      <c r="AI395" s="123">
        <f>'گام اول '!AJ396</f>
        <v>2655495</v>
      </c>
      <c r="AJ395" s="123">
        <f>'گام اول '!AK396</f>
        <v>4500000</v>
      </c>
      <c r="AK395" s="123">
        <f>'گام اول '!AL396</f>
        <v>6000000</v>
      </c>
      <c r="AL395" s="123">
        <f>'گام اول '!AM396</f>
        <v>4892117.9999999991</v>
      </c>
      <c r="AM395" s="123">
        <f>'گام اول '!AN396</f>
        <v>5217666.2159999991</v>
      </c>
      <c r="AN395" s="123">
        <f>'گام اول '!AO396</f>
        <v>0</v>
      </c>
      <c r="AO395" s="123">
        <f>'گام اول '!AP396</f>
        <v>3000000</v>
      </c>
      <c r="AP395" s="123">
        <f>'گام اول '!AQ396</f>
        <v>0</v>
      </c>
      <c r="AQ395" s="123">
        <f>'گام اول '!AR396</f>
        <v>0</v>
      </c>
      <c r="AR395" s="123">
        <f>'گام اول '!AS396</f>
        <v>0</v>
      </c>
      <c r="AS395" s="375">
        <f>'گام اول '!AT396</f>
        <v>0</v>
      </c>
      <c r="AT395" s="368">
        <f t="shared" si="284"/>
        <v>75567663.216000006</v>
      </c>
      <c r="AU395" s="173">
        <f>'گام اول '!AV396</f>
        <v>54308316.440880008</v>
      </c>
      <c r="AV395" s="141">
        <f>'گام اول '!AW396</f>
        <v>72912168.215999991</v>
      </c>
      <c r="AW395" s="142">
        <f t="shared" si="285"/>
        <v>5103851.7751199994</v>
      </c>
      <c r="AX395" s="75">
        <f t="shared" si="286"/>
        <v>1430831.644088001</v>
      </c>
      <c r="AY395" s="142">
        <f>'گام اول '!AZ396</f>
        <v>0</v>
      </c>
      <c r="AZ395" s="142">
        <f>'گام اول '!BA396</f>
        <v>0</v>
      </c>
      <c r="BA395" s="142">
        <f>'گام اول '!BB396</f>
        <v>0</v>
      </c>
      <c r="BB395" s="142">
        <f>'گام اول '!BC396</f>
        <v>0</v>
      </c>
      <c r="BC395" s="142">
        <f>'گام اول '!BD396</f>
        <v>0</v>
      </c>
      <c r="BD395" s="142">
        <f>'گام اول '!BE396</f>
        <v>0</v>
      </c>
      <c r="BE395" s="142">
        <f>'گام اول '!BF396</f>
        <v>0</v>
      </c>
      <c r="BF395" s="143">
        <f t="shared" si="287"/>
        <v>6534683.4192080004</v>
      </c>
      <c r="BG395" s="140">
        <f t="shared" si="288"/>
        <v>69032979</v>
      </c>
      <c r="BH395" s="144">
        <f t="shared" si="289"/>
        <v>75567663.216000006</v>
      </c>
      <c r="BI395" s="127">
        <f t="shared" si="282"/>
        <v>4659160</v>
      </c>
      <c r="BJ395" s="145">
        <f t="shared" si="290"/>
        <v>2329580</v>
      </c>
      <c r="BK395" s="145">
        <f t="shared" si="291"/>
        <v>698874</v>
      </c>
      <c r="BL395" s="146">
        <f t="shared" si="292"/>
        <v>1120000</v>
      </c>
      <c r="BM395" s="379">
        <v>0</v>
      </c>
      <c r="BN395" s="147">
        <f t="shared" si="293"/>
        <v>84375277.216000006</v>
      </c>
      <c r="BO395" s="148">
        <f t="shared" si="294"/>
        <v>72912168.215999991</v>
      </c>
      <c r="BP395" s="149">
        <f t="shared" si="295"/>
        <v>16769798.689679999</v>
      </c>
      <c r="BQ395" s="150">
        <f t="shared" si="296"/>
        <v>101145075.90568</v>
      </c>
      <c r="BR395" s="151">
        <f t="shared" si="297"/>
        <v>100800</v>
      </c>
      <c r="BS395" s="147">
        <f t="shared" si="298"/>
        <v>101245875.90568</v>
      </c>
      <c r="BT395" s="135">
        <v>0</v>
      </c>
      <c r="BU395" s="148">
        <f t="shared" si="299"/>
        <v>8437527.7216000017</v>
      </c>
      <c r="BV395" s="152">
        <f t="shared" si="300"/>
        <v>4218763.8608000008</v>
      </c>
      <c r="BW395" s="133">
        <f t="shared" si="301"/>
        <v>88589584.323280007</v>
      </c>
      <c r="BX395" s="147">
        <f t="shared" si="302"/>
        <v>7687614</v>
      </c>
      <c r="BY395" s="134">
        <f t="shared" si="303"/>
        <v>80901970.323280007</v>
      </c>
      <c r="CD395" s="388">
        <f>'گام اول '!AU396</f>
        <v>75567663.216000006</v>
      </c>
      <c r="CE395" s="389">
        <f>'گام اول '!AV396</f>
        <v>54308316.440880008</v>
      </c>
      <c r="CF395" s="389">
        <f>'گام اول '!AW396</f>
        <v>72912168.215999991</v>
      </c>
      <c r="CG395" s="389">
        <f>'گام اول '!AX396</f>
        <v>5103851.7751199994</v>
      </c>
      <c r="CH395" s="389">
        <f>'گام اول '!AY396</f>
        <v>1430831.644088001</v>
      </c>
      <c r="CI395" s="389">
        <f>'گام اول '!AZ396</f>
        <v>0</v>
      </c>
      <c r="CJ395" s="389">
        <f>'گام اول '!BA396</f>
        <v>0</v>
      </c>
      <c r="CK395" s="389">
        <f>'گام اول '!BB396</f>
        <v>0</v>
      </c>
      <c r="CL395" s="389">
        <f>'گام اول '!BC396</f>
        <v>0</v>
      </c>
      <c r="CM395" s="389">
        <f>'گام اول '!BD396</f>
        <v>0</v>
      </c>
      <c r="CN395" s="389">
        <f>'گام اول '!BE396</f>
        <v>0</v>
      </c>
      <c r="CO395" s="389">
        <f>'گام اول '!BF396</f>
        <v>0</v>
      </c>
      <c r="CP395" s="389">
        <f>'گام اول '!BG396</f>
        <v>6534683.4192080004</v>
      </c>
      <c r="CQ395" s="389">
        <f>'گام اول '!BH396</f>
        <v>69032979</v>
      </c>
      <c r="CR395" s="389">
        <f t="shared" si="304"/>
        <v>75567663.216000006</v>
      </c>
      <c r="CS395" s="55">
        <f t="shared" si="305"/>
        <v>4659160</v>
      </c>
      <c r="CT395" s="388">
        <f t="shared" si="306"/>
        <v>2329580</v>
      </c>
      <c r="CU395" s="389">
        <f t="shared" si="307"/>
        <v>698874</v>
      </c>
      <c r="CV395" s="389">
        <f t="shared" si="308"/>
        <v>1120000</v>
      </c>
      <c r="CW395" s="55">
        <v>0</v>
      </c>
      <c r="CX395" s="389">
        <f t="shared" si="309"/>
        <v>84375277.216000006</v>
      </c>
      <c r="CY395" s="389">
        <f t="shared" si="310"/>
        <v>72912168.215999991</v>
      </c>
      <c r="CZ395" s="389">
        <f t="shared" si="311"/>
        <v>16769798.689679999</v>
      </c>
      <c r="DA395" s="389">
        <f t="shared" si="312"/>
        <v>101145075.90568</v>
      </c>
      <c r="DB395" s="389">
        <f t="shared" si="313"/>
        <v>100800</v>
      </c>
      <c r="DC395" s="389">
        <f t="shared" si="314"/>
        <v>101245875.90568</v>
      </c>
      <c r="DD395" s="394">
        <v>0</v>
      </c>
      <c r="DE395" s="389">
        <f t="shared" si="315"/>
        <v>8437527.7216000017</v>
      </c>
      <c r="DF395" s="389">
        <f t="shared" si="316"/>
        <v>4218763.8608000008</v>
      </c>
      <c r="DG395" s="389">
        <f t="shared" si="317"/>
        <v>88589584.323280007</v>
      </c>
      <c r="DH395" s="389">
        <f t="shared" si="318"/>
        <v>7687614</v>
      </c>
      <c r="DI395" s="389">
        <f t="shared" si="319"/>
        <v>80901970.323280007</v>
      </c>
      <c r="DJ395" s="389">
        <f t="shared" si="320"/>
        <v>0</v>
      </c>
      <c r="DL395" s="396">
        <f t="shared" si="321"/>
        <v>6638737.5</v>
      </c>
      <c r="DM395" s="396">
        <f t="shared" si="322"/>
        <v>-1979577.5</v>
      </c>
    </row>
    <row r="396" spans="1:117" s="55" customFormat="1" ht="21" x14ac:dyDescent="0.2">
      <c r="A396" s="191">
        <f t="shared" si="283"/>
        <v>2655495</v>
      </c>
      <c r="B396" s="136">
        <f>'گام اول '!B397</f>
        <v>391</v>
      </c>
      <c r="C396" s="136">
        <f>'گام اول '!C397</f>
        <v>165</v>
      </c>
      <c r="D396" s="136">
        <f>'گام اول '!D397</f>
        <v>13469</v>
      </c>
      <c r="E396" s="136" t="str">
        <f>'گام اول '!E397</f>
        <v>محمدرضا</v>
      </c>
      <c r="F396" s="136" t="str">
        <f>'گام اول '!F397</f>
        <v>ملكی</v>
      </c>
      <c r="G396" s="136" t="str">
        <f>'گام اول '!G397</f>
        <v>نگهبان</v>
      </c>
      <c r="H396" s="136" t="str">
        <f>'گام اول '!H397</f>
        <v>ش.تهران</v>
      </c>
      <c r="I396" s="136" t="str">
        <f>'گام اول '!I397</f>
        <v>124-813-1924986-1</v>
      </c>
      <c r="J396" s="136" t="str">
        <f>'گام اول '!J397</f>
        <v>0053543874</v>
      </c>
      <c r="K396" s="136" t="str">
        <f>'گام اول '!K397</f>
        <v>0016979832</v>
      </c>
      <c r="L396" s="136" t="str">
        <f>'گام اول '!L397</f>
        <v>ش - تهران</v>
      </c>
      <c r="M396" s="136" t="str">
        <f>'گام اول '!M397</f>
        <v>نگهبان</v>
      </c>
      <c r="N396" s="120" t="str">
        <f>'گام اول '!N397</f>
        <v>*</v>
      </c>
      <c r="O396" s="119">
        <f>'گام اول '!O397</f>
        <v>0</v>
      </c>
      <c r="P396" s="121">
        <f>'گام اول '!P397</f>
        <v>0</v>
      </c>
      <c r="Q396" s="358">
        <f>'گام اول '!Q397</f>
        <v>30</v>
      </c>
      <c r="R396" s="358">
        <f>'گام اول '!R397</f>
        <v>120</v>
      </c>
      <c r="S396" s="358">
        <f>'گام اول '!S397</f>
        <v>110</v>
      </c>
      <c r="T396" s="358">
        <f>'گام اول '!T397</f>
        <v>29.33</v>
      </c>
      <c r="U396" s="137">
        <f>'گام اول '!U397</f>
        <v>0</v>
      </c>
      <c r="V396" s="120">
        <f>'گام اول '!W397</f>
        <v>0</v>
      </c>
      <c r="W396" s="121">
        <f>'گام اول '!X397</f>
        <v>0</v>
      </c>
      <c r="X396" s="366">
        <f>'گام اول '!Y397</f>
        <v>2</v>
      </c>
      <c r="Y396" s="366">
        <f>'گام اول '!Z397</f>
        <v>1</v>
      </c>
      <c r="Z396" s="138">
        <f>'گام اول '!AA397</f>
        <v>885165</v>
      </c>
      <c r="AA396" s="138">
        <f>'گام اول '!AB397</f>
        <v>46667</v>
      </c>
      <c r="AB396" s="138">
        <f>'گام اول '!AC397</f>
        <v>931832</v>
      </c>
      <c r="AC396" s="138">
        <f>'گام اول '!AD397</f>
        <v>4500000</v>
      </c>
      <c r="AD396" s="138">
        <f>'گام اول '!AE397</f>
        <v>6000000</v>
      </c>
      <c r="AE396" s="139">
        <f>'گام اول '!AF397</f>
        <v>177895.19999999998</v>
      </c>
      <c r="AF396" s="122">
        <f>'گام اول '!AG397</f>
        <v>26554950</v>
      </c>
      <c r="AG396" s="123">
        <f>'گام اول '!AH397</f>
        <v>1400010</v>
      </c>
      <c r="AH396" s="123">
        <f>'گام اول '!AI397</f>
        <v>21347423.999999996</v>
      </c>
      <c r="AI396" s="123">
        <f>'گام اول '!AJ397</f>
        <v>2655495</v>
      </c>
      <c r="AJ396" s="123">
        <f>'گام اول '!AK397</f>
        <v>4500000</v>
      </c>
      <c r="AK396" s="123">
        <f>'گام اول '!AL397</f>
        <v>6000000</v>
      </c>
      <c r="AL396" s="123">
        <f>'گام اول '!AM397</f>
        <v>4892117.9999999991</v>
      </c>
      <c r="AM396" s="123">
        <f>'گام اول '!AN397</f>
        <v>5217666.2159999991</v>
      </c>
      <c r="AN396" s="123">
        <f>'گام اول '!AO397</f>
        <v>0</v>
      </c>
      <c r="AO396" s="123">
        <f>'گام اول '!AP397</f>
        <v>3000000</v>
      </c>
      <c r="AP396" s="123">
        <f>'گام اول '!AQ397</f>
        <v>0</v>
      </c>
      <c r="AQ396" s="123">
        <f>'گام اول '!AR397</f>
        <v>0</v>
      </c>
      <c r="AR396" s="123">
        <f>'گام اول '!AS397</f>
        <v>0</v>
      </c>
      <c r="AS396" s="375">
        <f>'گام اول '!AT397</f>
        <v>0</v>
      </c>
      <c r="AT396" s="368">
        <f t="shared" si="284"/>
        <v>75567663.216000006</v>
      </c>
      <c r="AU396" s="173">
        <f>'گام اول '!AV397</f>
        <v>54308316.440880008</v>
      </c>
      <c r="AV396" s="141">
        <f>'گام اول '!AW397</f>
        <v>72912168.215999991</v>
      </c>
      <c r="AW396" s="142">
        <f t="shared" si="285"/>
        <v>5103851.7751199994</v>
      </c>
      <c r="AX396" s="75">
        <f t="shared" si="286"/>
        <v>1430831.644088001</v>
      </c>
      <c r="AY396" s="142">
        <f>'گام اول '!AZ397</f>
        <v>0</v>
      </c>
      <c r="AZ396" s="142">
        <f>'گام اول '!BA397</f>
        <v>0</v>
      </c>
      <c r="BA396" s="142">
        <f>'گام اول '!BB397</f>
        <v>0</v>
      </c>
      <c r="BB396" s="142">
        <f>'گام اول '!BC397</f>
        <v>0</v>
      </c>
      <c r="BC396" s="142">
        <f>'گام اول '!BD397</f>
        <v>0</v>
      </c>
      <c r="BD396" s="142">
        <f>'گام اول '!BE397</f>
        <v>0</v>
      </c>
      <c r="BE396" s="142">
        <f>'گام اول '!BF397</f>
        <v>0</v>
      </c>
      <c r="BF396" s="143">
        <f t="shared" si="287"/>
        <v>6534683.4192080004</v>
      </c>
      <c r="BG396" s="140">
        <f t="shared" si="288"/>
        <v>69032979</v>
      </c>
      <c r="BH396" s="144">
        <f t="shared" si="289"/>
        <v>75567663.216000006</v>
      </c>
      <c r="BI396" s="127">
        <f t="shared" si="282"/>
        <v>4659160</v>
      </c>
      <c r="BJ396" s="145">
        <f t="shared" si="290"/>
        <v>2329580</v>
      </c>
      <c r="BK396" s="145">
        <f t="shared" si="291"/>
        <v>698874</v>
      </c>
      <c r="BL396" s="146">
        <f t="shared" si="292"/>
        <v>1120000</v>
      </c>
      <c r="BM396" s="379">
        <v>0</v>
      </c>
      <c r="BN396" s="147">
        <f t="shared" si="293"/>
        <v>84375277.216000006</v>
      </c>
      <c r="BO396" s="148">
        <f t="shared" si="294"/>
        <v>72912168.215999991</v>
      </c>
      <c r="BP396" s="149">
        <f t="shared" si="295"/>
        <v>16769798.689679999</v>
      </c>
      <c r="BQ396" s="150">
        <f t="shared" si="296"/>
        <v>101145075.90568</v>
      </c>
      <c r="BR396" s="151">
        <f t="shared" si="297"/>
        <v>100800</v>
      </c>
      <c r="BS396" s="147">
        <f t="shared" si="298"/>
        <v>101245875.90568</v>
      </c>
      <c r="BT396" s="135">
        <v>0</v>
      </c>
      <c r="BU396" s="148">
        <f t="shared" si="299"/>
        <v>8437527.7216000017</v>
      </c>
      <c r="BV396" s="152">
        <f t="shared" si="300"/>
        <v>4218763.8608000008</v>
      </c>
      <c r="BW396" s="133">
        <f t="shared" si="301"/>
        <v>88589584.323280007</v>
      </c>
      <c r="BX396" s="147">
        <f t="shared" si="302"/>
        <v>7687614</v>
      </c>
      <c r="BY396" s="134">
        <f t="shared" si="303"/>
        <v>80901970.323280007</v>
      </c>
      <c r="CD396" s="388">
        <f>'گام اول '!AU397</f>
        <v>75567663.216000006</v>
      </c>
      <c r="CE396" s="389">
        <f>'گام اول '!AV397</f>
        <v>54308316.440880008</v>
      </c>
      <c r="CF396" s="389">
        <f>'گام اول '!AW397</f>
        <v>72912168.215999991</v>
      </c>
      <c r="CG396" s="389">
        <f>'گام اول '!AX397</f>
        <v>5103851.7751199994</v>
      </c>
      <c r="CH396" s="389">
        <f>'گام اول '!AY397</f>
        <v>1430831.644088001</v>
      </c>
      <c r="CI396" s="389">
        <f>'گام اول '!AZ397</f>
        <v>0</v>
      </c>
      <c r="CJ396" s="389">
        <f>'گام اول '!BA397</f>
        <v>0</v>
      </c>
      <c r="CK396" s="389">
        <f>'گام اول '!BB397</f>
        <v>0</v>
      </c>
      <c r="CL396" s="389">
        <f>'گام اول '!BC397</f>
        <v>0</v>
      </c>
      <c r="CM396" s="389">
        <f>'گام اول '!BD397</f>
        <v>0</v>
      </c>
      <c r="CN396" s="389">
        <f>'گام اول '!BE397</f>
        <v>0</v>
      </c>
      <c r="CO396" s="389">
        <f>'گام اول '!BF397</f>
        <v>0</v>
      </c>
      <c r="CP396" s="389">
        <f>'گام اول '!BG397</f>
        <v>6534683.4192080004</v>
      </c>
      <c r="CQ396" s="389">
        <f>'گام اول '!BH397</f>
        <v>69032979</v>
      </c>
      <c r="CR396" s="389">
        <f t="shared" si="304"/>
        <v>75567663.216000006</v>
      </c>
      <c r="CS396" s="55">
        <f t="shared" si="305"/>
        <v>4659160</v>
      </c>
      <c r="CT396" s="388">
        <f t="shared" si="306"/>
        <v>2329580</v>
      </c>
      <c r="CU396" s="389">
        <f t="shared" si="307"/>
        <v>698874</v>
      </c>
      <c r="CV396" s="389">
        <f t="shared" si="308"/>
        <v>1120000</v>
      </c>
      <c r="CW396" s="55">
        <v>0</v>
      </c>
      <c r="CX396" s="389">
        <f t="shared" si="309"/>
        <v>84375277.216000006</v>
      </c>
      <c r="CY396" s="389">
        <f t="shared" si="310"/>
        <v>72912168.215999991</v>
      </c>
      <c r="CZ396" s="389">
        <f t="shared" si="311"/>
        <v>16769798.689679999</v>
      </c>
      <c r="DA396" s="389">
        <f t="shared" si="312"/>
        <v>101145075.90568</v>
      </c>
      <c r="DB396" s="389">
        <f t="shared" si="313"/>
        <v>100800</v>
      </c>
      <c r="DC396" s="389">
        <f t="shared" si="314"/>
        <v>101245875.90568</v>
      </c>
      <c r="DD396" s="394">
        <v>0</v>
      </c>
      <c r="DE396" s="389">
        <f t="shared" si="315"/>
        <v>8437527.7216000017</v>
      </c>
      <c r="DF396" s="389">
        <f t="shared" si="316"/>
        <v>4218763.8608000008</v>
      </c>
      <c r="DG396" s="389">
        <f t="shared" si="317"/>
        <v>88589584.323280007</v>
      </c>
      <c r="DH396" s="389">
        <f t="shared" si="318"/>
        <v>7687614</v>
      </c>
      <c r="DI396" s="389">
        <f t="shared" si="319"/>
        <v>80901970.323280007</v>
      </c>
      <c r="DJ396" s="389">
        <f t="shared" si="320"/>
        <v>0</v>
      </c>
      <c r="DL396" s="396">
        <f t="shared" si="321"/>
        <v>6638737.5</v>
      </c>
      <c r="DM396" s="396">
        <f t="shared" si="322"/>
        <v>-1979577.5</v>
      </c>
    </row>
    <row r="397" spans="1:117" s="55" customFormat="1" ht="21" x14ac:dyDescent="0.2">
      <c r="A397" s="191">
        <f t="shared" si="283"/>
        <v>2655495</v>
      </c>
      <c r="B397" s="136">
        <f>'گام اول '!B398</f>
        <v>392</v>
      </c>
      <c r="C397" s="136">
        <f>'گام اول '!C398</f>
        <v>166</v>
      </c>
      <c r="D397" s="136">
        <f>'گام اول '!D398</f>
        <v>13470</v>
      </c>
      <c r="E397" s="136" t="str">
        <f>'گام اول '!E398</f>
        <v>حسین</v>
      </c>
      <c r="F397" s="136" t="str">
        <f>'گام اول '!F398</f>
        <v>نظری</v>
      </c>
      <c r="G397" s="136" t="str">
        <f>'گام اول '!G398</f>
        <v>نگهبان</v>
      </c>
      <c r="H397" s="136" t="str">
        <f>'گام اول '!H398</f>
        <v>ش.تهران</v>
      </c>
      <c r="I397" s="136" t="str">
        <f>'گام اول '!I398</f>
        <v>119-813-2932063-1</v>
      </c>
      <c r="J397" s="136" t="str">
        <f>'گام اول '!J398</f>
        <v>0075295873</v>
      </c>
      <c r="K397" s="136" t="str">
        <f>'گام اول '!K398</f>
        <v>0023597902</v>
      </c>
      <c r="L397" s="136" t="str">
        <f>'گام اول '!L398</f>
        <v>ش - تهران</v>
      </c>
      <c r="M397" s="136" t="str">
        <f>'گام اول '!M398</f>
        <v>نگهبان</v>
      </c>
      <c r="N397" s="120" t="str">
        <f>'گام اول '!N398</f>
        <v>*</v>
      </c>
      <c r="O397" s="119">
        <f>'گام اول '!O398</f>
        <v>0</v>
      </c>
      <c r="P397" s="121">
        <f>'گام اول '!P398</f>
        <v>0</v>
      </c>
      <c r="Q397" s="358">
        <f>'گام اول '!Q398</f>
        <v>30</v>
      </c>
      <c r="R397" s="358">
        <f>'گام اول '!R398</f>
        <v>120</v>
      </c>
      <c r="S397" s="358">
        <f>'گام اول '!S398</f>
        <v>110</v>
      </c>
      <c r="T397" s="358">
        <f>'گام اول '!T398</f>
        <v>29.33</v>
      </c>
      <c r="U397" s="137">
        <f>'گام اول '!U398</f>
        <v>0</v>
      </c>
      <c r="V397" s="120">
        <f>'گام اول '!W398</f>
        <v>0</v>
      </c>
      <c r="W397" s="121">
        <f>'گام اول '!X398</f>
        <v>0</v>
      </c>
      <c r="X397" s="366">
        <f>'گام اول '!Y398</f>
        <v>1</v>
      </c>
      <c r="Y397" s="366">
        <f>'گام اول '!Z398</f>
        <v>1</v>
      </c>
      <c r="Z397" s="138">
        <f>'گام اول '!AA398</f>
        <v>885165</v>
      </c>
      <c r="AA397" s="138">
        <f>'گام اول '!AB398</f>
        <v>46667</v>
      </c>
      <c r="AB397" s="138">
        <f>'گام اول '!AC398</f>
        <v>931832</v>
      </c>
      <c r="AC397" s="138">
        <f>'گام اول '!AD398</f>
        <v>4500000</v>
      </c>
      <c r="AD397" s="138">
        <f>'گام اول '!AE398</f>
        <v>6000000</v>
      </c>
      <c r="AE397" s="139">
        <f>'گام اول '!AF398</f>
        <v>177895.19999999998</v>
      </c>
      <c r="AF397" s="122">
        <f>'گام اول '!AG398</f>
        <v>26554950</v>
      </c>
      <c r="AG397" s="123">
        <f>'گام اول '!AH398</f>
        <v>1400010</v>
      </c>
      <c r="AH397" s="123">
        <f>'گام اول '!AI398</f>
        <v>21347423.999999996</v>
      </c>
      <c r="AI397" s="123">
        <f>'گام اول '!AJ398</f>
        <v>2655495</v>
      </c>
      <c r="AJ397" s="123">
        <f>'گام اول '!AK398</f>
        <v>4500000</v>
      </c>
      <c r="AK397" s="123">
        <f>'گام اول '!AL398</f>
        <v>6000000</v>
      </c>
      <c r="AL397" s="123">
        <f>'گام اول '!AM398</f>
        <v>4892117.9999999991</v>
      </c>
      <c r="AM397" s="123">
        <f>'گام اول '!AN398</f>
        <v>5217666.2159999991</v>
      </c>
      <c r="AN397" s="123">
        <f>'گام اول '!AO398</f>
        <v>0</v>
      </c>
      <c r="AO397" s="123">
        <f>'گام اول '!AP398</f>
        <v>2000000</v>
      </c>
      <c r="AP397" s="123">
        <f>'گام اول '!AQ398</f>
        <v>0</v>
      </c>
      <c r="AQ397" s="123">
        <f>'گام اول '!AR398</f>
        <v>0</v>
      </c>
      <c r="AR397" s="123">
        <f>'گام اول '!AS398</f>
        <v>0</v>
      </c>
      <c r="AS397" s="375">
        <f>'گام اول '!AT398</f>
        <v>0</v>
      </c>
      <c r="AT397" s="368">
        <f t="shared" si="284"/>
        <v>74567663.216000006</v>
      </c>
      <c r="AU397" s="173">
        <f>'گام اول '!AV398</f>
        <v>54378316.440880008</v>
      </c>
      <c r="AV397" s="141">
        <f>'گام اول '!AW398</f>
        <v>71912168.215999991</v>
      </c>
      <c r="AW397" s="142">
        <f t="shared" si="285"/>
        <v>5033851.7751199994</v>
      </c>
      <c r="AX397" s="75">
        <f t="shared" si="286"/>
        <v>1437831.644088001</v>
      </c>
      <c r="AY397" s="142">
        <f>'گام اول '!AZ398</f>
        <v>0</v>
      </c>
      <c r="AZ397" s="142">
        <f>'گام اول '!BA398</f>
        <v>0</v>
      </c>
      <c r="BA397" s="142">
        <f>'گام اول '!BB398</f>
        <v>0</v>
      </c>
      <c r="BB397" s="142">
        <f>'گام اول '!BC398</f>
        <v>0</v>
      </c>
      <c r="BC397" s="142">
        <f>'گام اول '!BD398</f>
        <v>0</v>
      </c>
      <c r="BD397" s="142">
        <f>'گام اول '!BE398</f>
        <v>0</v>
      </c>
      <c r="BE397" s="142">
        <f>'گام اول '!BF398</f>
        <v>0</v>
      </c>
      <c r="BF397" s="143">
        <f t="shared" si="287"/>
        <v>6471683.4192080004</v>
      </c>
      <c r="BG397" s="140">
        <f t="shared" si="288"/>
        <v>68095979</v>
      </c>
      <c r="BH397" s="144">
        <f t="shared" si="289"/>
        <v>74567663.216000006</v>
      </c>
      <c r="BI397" s="127">
        <f t="shared" si="282"/>
        <v>4659160</v>
      </c>
      <c r="BJ397" s="145">
        <f t="shared" si="290"/>
        <v>2329580</v>
      </c>
      <c r="BK397" s="145">
        <f t="shared" si="291"/>
        <v>698874</v>
      </c>
      <c r="BL397" s="146">
        <f t="shared" si="292"/>
        <v>1120000</v>
      </c>
      <c r="BM397" s="379">
        <v>0</v>
      </c>
      <c r="BN397" s="147">
        <f t="shared" si="293"/>
        <v>83375277.216000006</v>
      </c>
      <c r="BO397" s="148">
        <f t="shared" si="294"/>
        <v>71912168.215999991</v>
      </c>
      <c r="BP397" s="149">
        <f t="shared" si="295"/>
        <v>16539798.689679999</v>
      </c>
      <c r="BQ397" s="150">
        <f t="shared" si="296"/>
        <v>99915075.905680001</v>
      </c>
      <c r="BR397" s="151">
        <f t="shared" si="297"/>
        <v>100800</v>
      </c>
      <c r="BS397" s="147">
        <f t="shared" si="298"/>
        <v>100015875.90568</v>
      </c>
      <c r="BT397" s="135">
        <v>0</v>
      </c>
      <c r="BU397" s="148">
        <f t="shared" si="299"/>
        <v>8337527.7216000007</v>
      </c>
      <c r="BV397" s="152">
        <f t="shared" si="300"/>
        <v>4168763.8608000004</v>
      </c>
      <c r="BW397" s="133">
        <f t="shared" si="301"/>
        <v>87509584.323280007</v>
      </c>
      <c r="BX397" s="147">
        <f t="shared" si="302"/>
        <v>7687614</v>
      </c>
      <c r="BY397" s="134">
        <f t="shared" si="303"/>
        <v>79821970.323280007</v>
      </c>
      <c r="CD397" s="388">
        <f>'گام اول '!AU398</f>
        <v>74567663.216000006</v>
      </c>
      <c r="CE397" s="389">
        <f>'گام اول '!AV398</f>
        <v>54378316.440880008</v>
      </c>
      <c r="CF397" s="389">
        <f>'گام اول '!AW398</f>
        <v>71912168.215999991</v>
      </c>
      <c r="CG397" s="389">
        <f>'گام اول '!AX398</f>
        <v>5033851.7751199994</v>
      </c>
      <c r="CH397" s="389">
        <f>'گام اول '!AY398</f>
        <v>1437831.644088001</v>
      </c>
      <c r="CI397" s="389">
        <f>'گام اول '!AZ398</f>
        <v>0</v>
      </c>
      <c r="CJ397" s="389">
        <f>'گام اول '!BA398</f>
        <v>0</v>
      </c>
      <c r="CK397" s="389">
        <f>'گام اول '!BB398</f>
        <v>0</v>
      </c>
      <c r="CL397" s="389">
        <f>'گام اول '!BC398</f>
        <v>0</v>
      </c>
      <c r="CM397" s="389">
        <f>'گام اول '!BD398</f>
        <v>0</v>
      </c>
      <c r="CN397" s="389">
        <f>'گام اول '!BE398</f>
        <v>0</v>
      </c>
      <c r="CO397" s="389">
        <f>'گام اول '!BF398</f>
        <v>0</v>
      </c>
      <c r="CP397" s="389">
        <f>'گام اول '!BG398</f>
        <v>6471683.4192080004</v>
      </c>
      <c r="CQ397" s="389">
        <f>'گام اول '!BH398</f>
        <v>68095979</v>
      </c>
      <c r="CR397" s="389">
        <f t="shared" si="304"/>
        <v>74567663.216000006</v>
      </c>
      <c r="CS397" s="55">
        <f t="shared" si="305"/>
        <v>4659160</v>
      </c>
      <c r="CT397" s="388">
        <f t="shared" si="306"/>
        <v>2329580</v>
      </c>
      <c r="CU397" s="389">
        <f t="shared" si="307"/>
        <v>698874</v>
      </c>
      <c r="CV397" s="389">
        <f t="shared" si="308"/>
        <v>1120000</v>
      </c>
      <c r="CW397" s="55">
        <v>0</v>
      </c>
      <c r="CX397" s="389">
        <f t="shared" si="309"/>
        <v>83375277.216000006</v>
      </c>
      <c r="CY397" s="389">
        <f t="shared" si="310"/>
        <v>71912168.215999991</v>
      </c>
      <c r="CZ397" s="389">
        <f t="shared" si="311"/>
        <v>16539798.689679999</v>
      </c>
      <c r="DA397" s="389">
        <f t="shared" si="312"/>
        <v>99915075.905680001</v>
      </c>
      <c r="DB397" s="389">
        <f t="shared" si="313"/>
        <v>100800</v>
      </c>
      <c r="DC397" s="389">
        <f t="shared" si="314"/>
        <v>100015875.90568</v>
      </c>
      <c r="DD397" s="394">
        <v>0</v>
      </c>
      <c r="DE397" s="389">
        <f t="shared" si="315"/>
        <v>8337527.7216000007</v>
      </c>
      <c r="DF397" s="389">
        <f t="shared" si="316"/>
        <v>4168763.8608000004</v>
      </c>
      <c r="DG397" s="389">
        <f t="shared" si="317"/>
        <v>87509584.323280007</v>
      </c>
      <c r="DH397" s="389">
        <f t="shared" si="318"/>
        <v>7687614</v>
      </c>
      <c r="DI397" s="389">
        <f t="shared" si="319"/>
        <v>79821970.323280007</v>
      </c>
      <c r="DJ397" s="389">
        <f t="shared" si="320"/>
        <v>0</v>
      </c>
      <c r="DL397" s="396">
        <f t="shared" si="321"/>
        <v>6638737.5</v>
      </c>
      <c r="DM397" s="396">
        <f t="shared" si="322"/>
        <v>-1979577.5</v>
      </c>
    </row>
    <row r="398" spans="1:117" s="55" customFormat="1" ht="21" x14ac:dyDescent="0.2">
      <c r="A398" s="191">
        <f t="shared" si="283"/>
        <v>2655495</v>
      </c>
      <c r="B398" s="136">
        <f>'گام اول '!B399</f>
        <v>393</v>
      </c>
      <c r="C398" s="136">
        <f>'گام اول '!C399</f>
        <v>167</v>
      </c>
      <c r="D398" s="136">
        <f>'گام اول '!D399</f>
        <v>13505</v>
      </c>
      <c r="E398" s="136" t="str">
        <f>'گام اول '!E399</f>
        <v>رحمان</v>
      </c>
      <c r="F398" s="136" t="str">
        <f>'گام اول '!F399</f>
        <v>رخشا</v>
      </c>
      <c r="G398" s="136" t="str">
        <f>'گام اول '!G399</f>
        <v>نگهبان</v>
      </c>
      <c r="H398" s="136" t="str">
        <f>'گام اول '!H399</f>
        <v>ش.تهران</v>
      </c>
      <c r="I398" s="136" t="str">
        <f>'گام اول '!I399</f>
        <v>121-813-2945605-1</v>
      </c>
      <c r="J398" s="136" t="str">
        <f>'گام اول '!J399</f>
        <v>2180466412</v>
      </c>
      <c r="K398" s="136" t="str">
        <f>'گام اول '!K399</f>
        <v>0016995192</v>
      </c>
      <c r="L398" s="136" t="str">
        <f>'گام اول '!L399</f>
        <v>ش - تهران</v>
      </c>
      <c r="M398" s="136" t="str">
        <f>'گام اول '!M399</f>
        <v>نگهبان</v>
      </c>
      <c r="N398" s="120" t="str">
        <f>'گام اول '!N399</f>
        <v>*</v>
      </c>
      <c r="O398" s="119">
        <f>'گام اول '!O399</f>
        <v>0</v>
      </c>
      <c r="P398" s="121">
        <f>'گام اول '!P399</f>
        <v>0</v>
      </c>
      <c r="Q398" s="358">
        <f>'گام اول '!Q399</f>
        <v>30</v>
      </c>
      <c r="R398" s="358">
        <f>'گام اول '!R399</f>
        <v>120</v>
      </c>
      <c r="S398" s="358">
        <f>'گام اول '!S399</f>
        <v>110</v>
      </c>
      <c r="T398" s="358">
        <f>'گام اول '!T399</f>
        <v>29.33</v>
      </c>
      <c r="U398" s="137">
        <f>'گام اول '!U399</f>
        <v>0</v>
      </c>
      <c r="V398" s="120">
        <f>'گام اول '!W399</f>
        <v>0</v>
      </c>
      <c r="W398" s="121">
        <f>'گام اول '!X399</f>
        <v>0</v>
      </c>
      <c r="X398" s="366">
        <f>'گام اول '!Y399</f>
        <v>2</v>
      </c>
      <c r="Y398" s="366">
        <f>'گام اول '!Z399</f>
        <v>2</v>
      </c>
      <c r="Z398" s="138">
        <f>'گام اول '!AA399</f>
        <v>885165</v>
      </c>
      <c r="AA398" s="138">
        <f>'گام اول '!AB399</f>
        <v>46667</v>
      </c>
      <c r="AB398" s="138">
        <f>'گام اول '!AC399</f>
        <v>931832</v>
      </c>
      <c r="AC398" s="138">
        <f>'گام اول '!AD399</f>
        <v>4500000</v>
      </c>
      <c r="AD398" s="138">
        <f>'گام اول '!AE399</f>
        <v>6000000</v>
      </c>
      <c r="AE398" s="139">
        <f>'گام اول '!AF399</f>
        <v>177895.19999999998</v>
      </c>
      <c r="AF398" s="122">
        <f>'گام اول '!AG399</f>
        <v>26554950</v>
      </c>
      <c r="AG398" s="123">
        <f>'گام اول '!AH399</f>
        <v>1400010</v>
      </c>
      <c r="AH398" s="123">
        <f>'گام اول '!AI399</f>
        <v>21347423.999999996</v>
      </c>
      <c r="AI398" s="123">
        <f>'گام اول '!AJ399</f>
        <v>5310990</v>
      </c>
      <c r="AJ398" s="123">
        <f>'گام اول '!AK399</f>
        <v>4500000</v>
      </c>
      <c r="AK398" s="123">
        <f>'گام اول '!AL399</f>
        <v>6000000</v>
      </c>
      <c r="AL398" s="123">
        <f>'گام اول '!AM399</f>
        <v>4892117.9999999991</v>
      </c>
      <c r="AM398" s="123">
        <f>'گام اول '!AN399</f>
        <v>5217666.2159999991</v>
      </c>
      <c r="AN398" s="123">
        <f>'گام اول '!AO399</f>
        <v>0</v>
      </c>
      <c r="AO398" s="123">
        <f>'گام اول '!AP399</f>
        <v>3000000</v>
      </c>
      <c r="AP398" s="123">
        <f>'گام اول '!AQ399</f>
        <v>0</v>
      </c>
      <c r="AQ398" s="123">
        <f>'گام اول '!AR399</f>
        <v>0</v>
      </c>
      <c r="AR398" s="123">
        <f>'گام اول '!AS399</f>
        <v>0</v>
      </c>
      <c r="AS398" s="375">
        <f>'گام اول '!AT399</f>
        <v>0</v>
      </c>
      <c r="AT398" s="368">
        <f t="shared" si="284"/>
        <v>78223158.216000006</v>
      </c>
      <c r="AU398" s="173">
        <f>'گام اول '!AV399</f>
        <v>54308316.440880008</v>
      </c>
      <c r="AV398" s="141">
        <f>'گام اول '!AW399</f>
        <v>72912168.215999991</v>
      </c>
      <c r="AW398" s="142">
        <f t="shared" si="285"/>
        <v>5103851.7751199994</v>
      </c>
      <c r="AX398" s="75">
        <f t="shared" si="286"/>
        <v>1430831.644088001</v>
      </c>
      <c r="AY398" s="142">
        <f>'گام اول '!AZ399</f>
        <v>0</v>
      </c>
      <c r="AZ398" s="142">
        <f>'گام اول '!BA399</f>
        <v>0</v>
      </c>
      <c r="BA398" s="142">
        <f>'گام اول '!BB399</f>
        <v>0</v>
      </c>
      <c r="BB398" s="142">
        <f>'گام اول '!BC399</f>
        <v>0</v>
      </c>
      <c r="BC398" s="142">
        <f>'گام اول '!BD399</f>
        <v>0</v>
      </c>
      <c r="BD398" s="142">
        <f>'گام اول '!BE399</f>
        <v>0</v>
      </c>
      <c r="BE398" s="142">
        <f>'گام اول '!BF399</f>
        <v>0</v>
      </c>
      <c r="BF398" s="143">
        <f t="shared" si="287"/>
        <v>6534683.4192080004</v>
      </c>
      <c r="BG398" s="140">
        <f t="shared" si="288"/>
        <v>71688474</v>
      </c>
      <c r="BH398" s="144">
        <f t="shared" si="289"/>
        <v>78223158.216000006</v>
      </c>
      <c r="BI398" s="127">
        <f t="shared" si="282"/>
        <v>4659160</v>
      </c>
      <c r="BJ398" s="145">
        <f t="shared" si="290"/>
        <v>2329580</v>
      </c>
      <c r="BK398" s="145">
        <f t="shared" si="291"/>
        <v>698874</v>
      </c>
      <c r="BL398" s="146">
        <f t="shared" si="292"/>
        <v>1120000</v>
      </c>
      <c r="BM398" s="379">
        <v>0</v>
      </c>
      <c r="BN398" s="147">
        <f t="shared" si="293"/>
        <v>87030772.216000006</v>
      </c>
      <c r="BO398" s="148">
        <f t="shared" si="294"/>
        <v>72912168.215999991</v>
      </c>
      <c r="BP398" s="149">
        <f t="shared" si="295"/>
        <v>16769798.689679999</v>
      </c>
      <c r="BQ398" s="150">
        <f t="shared" si="296"/>
        <v>103800570.90568</v>
      </c>
      <c r="BR398" s="151">
        <f t="shared" si="297"/>
        <v>100800</v>
      </c>
      <c r="BS398" s="147">
        <f t="shared" si="298"/>
        <v>103901370.90568</v>
      </c>
      <c r="BT398" s="135">
        <v>0</v>
      </c>
      <c r="BU398" s="148">
        <f t="shared" si="299"/>
        <v>8703077.2216000017</v>
      </c>
      <c r="BV398" s="152">
        <f t="shared" si="300"/>
        <v>4351538.6108000008</v>
      </c>
      <c r="BW398" s="133">
        <f t="shared" si="301"/>
        <v>90846755.073280007</v>
      </c>
      <c r="BX398" s="147">
        <f t="shared" si="302"/>
        <v>7687614</v>
      </c>
      <c r="BY398" s="134">
        <f t="shared" si="303"/>
        <v>83159141.073280007</v>
      </c>
      <c r="CD398" s="388">
        <f>'گام اول '!AU399</f>
        <v>78223158.216000006</v>
      </c>
      <c r="CE398" s="389">
        <f>'گام اول '!AV399</f>
        <v>54308316.440880008</v>
      </c>
      <c r="CF398" s="389">
        <f>'گام اول '!AW399</f>
        <v>72912168.215999991</v>
      </c>
      <c r="CG398" s="389">
        <f>'گام اول '!AX399</f>
        <v>5103851.7751199994</v>
      </c>
      <c r="CH398" s="389">
        <f>'گام اول '!AY399</f>
        <v>1430831.644088001</v>
      </c>
      <c r="CI398" s="389">
        <f>'گام اول '!AZ399</f>
        <v>0</v>
      </c>
      <c r="CJ398" s="389">
        <f>'گام اول '!BA399</f>
        <v>0</v>
      </c>
      <c r="CK398" s="389">
        <f>'گام اول '!BB399</f>
        <v>0</v>
      </c>
      <c r="CL398" s="389">
        <f>'گام اول '!BC399</f>
        <v>0</v>
      </c>
      <c r="CM398" s="389">
        <f>'گام اول '!BD399</f>
        <v>0</v>
      </c>
      <c r="CN398" s="389">
        <f>'گام اول '!BE399</f>
        <v>0</v>
      </c>
      <c r="CO398" s="389">
        <f>'گام اول '!BF399</f>
        <v>0</v>
      </c>
      <c r="CP398" s="389">
        <f>'گام اول '!BG399</f>
        <v>6534683.4192080004</v>
      </c>
      <c r="CQ398" s="389">
        <f>'گام اول '!BH399</f>
        <v>71688474</v>
      </c>
      <c r="CR398" s="389">
        <f t="shared" si="304"/>
        <v>78223158.216000006</v>
      </c>
      <c r="CS398" s="55">
        <f t="shared" si="305"/>
        <v>4659160</v>
      </c>
      <c r="CT398" s="388">
        <f t="shared" si="306"/>
        <v>2329580</v>
      </c>
      <c r="CU398" s="389">
        <f t="shared" si="307"/>
        <v>698874</v>
      </c>
      <c r="CV398" s="389">
        <f t="shared" si="308"/>
        <v>1120000</v>
      </c>
      <c r="CW398" s="55">
        <v>0</v>
      </c>
      <c r="CX398" s="389">
        <f t="shared" si="309"/>
        <v>87030772.216000006</v>
      </c>
      <c r="CY398" s="389">
        <f t="shared" si="310"/>
        <v>72912168.215999991</v>
      </c>
      <c r="CZ398" s="389">
        <f t="shared" si="311"/>
        <v>16769798.689679999</v>
      </c>
      <c r="DA398" s="389">
        <f t="shared" si="312"/>
        <v>103800570.90568</v>
      </c>
      <c r="DB398" s="389">
        <f t="shared" si="313"/>
        <v>100800</v>
      </c>
      <c r="DC398" s="389">
        <f t="shared" si="314"/>
        <v>103901370.90568</v>
      </c>
      <c r="DD398" s="394">
        <v>0</v>
      </c>
      <c r="DE398" s="389">
        <f t="shared" si="315"/>
        <v>8703077.2216000017</v>
      </c>
      <c r="DF398" s="389">
        <f t="shared" si="316"/>
        <v>4351538.6108000008</v>
      </c>
      <c r="DG398" s="389">
        <f t="shared" si="317"/>
        <v>90846755.073280007</v>
      </c>
      <c r="DH398" s="389">
        <f t="shared" si="318"/>
        <v>7687614</v>
      </c>
      <c r="DI398" s="389">
        <f t="shared" si="319"/>
        <v>83159141.073280007</v>
      </c>
      <c r="DJ398" s="389">
        <f t="shared" si="320"/>
        <v>0</v>
      </c>
      <c r="DL398" s="396">
        <f t="shared" si="321"/>
        <v>6638737.5</v>
      </c>
      <c r="DM398" s="396">
        <f t="shared" si="322"/>
        <v>-1979577.5</v>
      </c>
    </row>
    <row r="399" spans="1:117" s="55" customFormat="1" ht="21" x14ac:dyDescent="0.2">
      <c r="A399" s="191">
        <f t="shared" si="283"/>
        <v>2655495</v>
      </c>
      <c r="B399" s="136">
        <f>'گام اول '!B400</f>
        <v>394</v>
      </c>
      <c r="C399" s="136">
        <f>'گام اول '!C400</f>
        <v>168</v>
      </c>
      <c r="D399" s="136">
        <f>'گام اول '!D400</f>
        <v>13463</v>
      </c>
      <c r="E399" s="136" t="str">
        <f>'گام اول '!E400</f>
        <v>سعید</v>
      </c>
      <c r="F399" s="136" t="str">
        <f>'گام اول '!F400</f>
        <v>رضائی جعفری</v>
      </c>
      <c r="G399" s="136" t="str">
        <f>'گام اول '!G400</f>
        <v>نگهبان</v>
      </c>
      <c r="H399" s="136" t="str">
        <f>'گام اول '!H400</f>
        <v>ش.تهران</v>
      </c>
      <c r="I399" s="136" t="str">
        <f>'گام اول '!I400</f>
        <v>121-813-2888978-1</v>
      </c>
      <c r="J399" s="136" t="str">
        <f>'گام اول '!J400</f>
        <v>0420987800</v>
      </c>
      <c r="K399" s="136" t="str">
        <f>'گام اول '!K400</f>
        <v>0024044283</v>
      </c>
      <c r="L399" s="136" t="str">
        <f>'گام اول '!L400</f>
        <v>ش - تهران</v>
      </c>
      <c r="M399" s="136" t="str">
        <f>'گام اول '!M400</f>
        <v>نگهبان</v>
      </c>
      <c r="N399" s="120">
        <f>'گام اول '!N400</f>
        <v>0</v>
      </c>
      <c r="O399" s="119" t="str">
        <f>'گام اول '!O400</f>
        <v>*</v>
      </c>
      <c r="P399" s="121">
        <f>'گام اول '!P400</f>
        <v>0</v>
      </c>
      <c r="Q399" s="358">
        <f>'گام اول '!Q400</f>
        <v>30</v>
      </c>
      <c r="R399" s="358">
        <f>'گام اول '!R400</f>
        <v>90</v>
      </c>
      <c r="S399" s="358">
        <f>'گام اول '!S400</f>
        <v>0</v>
      </c>
      <c r="T399" s="358">
        <f>'گام اول '!T400</f>
        <v>0</v>
      </c>
      <c r="U399" s="137">
        <f>'گام اول '!U400</f>
        <v>0</v>
      </c>
      <c r="V399" s="120">
        <f>'گام اول '!W400</f>
        <v>0</v>
      </c>
      <c r="W399" s="121">
        <f>'گام اول '!X400</f>
        <v>0</v>
      </c>
      <c r="X399" s="366">
        <f>'گام اول '!Y400</f>
        <v>0</v>
      </c>
      <c r="Y399" s="366">
        <f>'گام اول '!Z400</f>
        <v>0</v>
      </c>
      <c r="Z399" s="138">
        <f>'گام اول '!AA400</f>
        <v>885165</v>
      </c>
      <c r="AA399" s="138">
        <f>'گام اول '!AB400</f>
        <v>46667</v>
      </c>
      <c r="AB399" s="138">
        <f>'گام اول '!AC400</f>
        <v>931832</v>
      </c>
      <c r="AC399" s="138">
        <f>'گام اول '!AD400</f>
        <v>4500000</v>
      </c>
      <c r="AD399" s="138">
        <f>'گام اول '!AE400</f>
        <v>6000000</v>
      </c>
      <c r="AE399" s="139">
        <f>'گام اول '!AF400</f>
        <v>177895.19999999998</v>
      </c>
      <c r="AF399" s="122">
        <f>'گام اول '!AG400</f>
        <v>26554950</v>
      </c>
      <c r="AG399" s="123">
        <f>'گام اول '!AH400</f>
        <v>1400010</v>
      </c>
      <c r="AH399" s="123">
        <f>'گام اول '!AI400</f>
        <v>16010567.999999998</v>
      </c>
      <c r="AI399" s="123">
        <f>'گام اول '!AJ400</f>
        <v>0</v>
      </c>
      <c r="AJ399" s="123">
        <f>'گام اول '!AK400</f>
        <v>4500000</v>
      </c>
      <c r="AK399" s="123">
        <f>'گام اول '!AL400</f>
        <v>6000000</v>
      </c>
      <c r="AL399" s="123">
        <f>'گام اول '!AM400</f>
        <v>0</v>
      </c>
      <c r="AM399" s="123">
        <f>'گام اول '!AN400</f>
        <v>0</v>
      </c>
      <c r="AN399" s="123">
        <f>'گام اول '!AO400</f>
        <v>0</v>
      </c>
      <c r="AO399" s="123">
        <f>'گام اول '!AP400</f>
        <v>4000000</v>
      </c>
      <c r="AP399" s="123">
        <f>'گام اول '!AQ400</f>
        <v>0</v>
      </c>
      <c r="AQ399" s="123">
        <f>'گام اول '!AR400</f>
        <v>0</v>
      </c>
      <c r="AR399" s="123">
        <f>'گام اول '!AS400</f>
        <v>0</v>
      </c>
      <c r="AS399" s="375">
        <f>'گام اول '!AT400</f>
        <v>0</v>
      </c>
      <c r="AT399" s="368">
        <f t="shared" si="284"/>
        <v>58465528</v>
      </c>
      <c r="AU399" s="173">
        <f>'گام اول '!AV400</f>
        <v>39872941.039999999</v>
      </c>
      <c r="AV399" s="141">
        <f>'گام اول '!AW400</f>
        <v>58465528</v>
      </c>
      <c r="AW399" s="142">
        <f t="shared" si="285"/>
        <v>4092586.9600000004</v>
      </c>
      <c r="AX399" s="75">
        <f t="shared" si="286"/>
        <v>0</v>
      </c>
      <c r="AY399" s="142">
        <f>'گام اول '!AZ400</f>
        <v>0</v>
      </c>
      <c r="AZ399" s="142">
        <f>'گام اول '!BA400</f>
        <v>0</v>
      </c>
      <c r="BA399" s="142">
        <f>'گام اول '!BB400</f>
        <v>0</v>
      </c>
      <c r="BB399" s="142">
        <f>'گام اول '!BC400</f>
        <v>0</v>
      </c>
      <c r="BC399" s="142">
        <f>'گام اول '!BD400</f>
        <v>0</v>
      </c>
      <c r="BD399" s="142">
        <f>'گام اول '!BE400</f>
        <v>0</v>
      </c>
      <c r="BE399" s="142">
        <f>'گام اول '!BF400</f>
        <v>0</v>
      </c>
      <c r="BF399" s="143">
        <f t="shared" si="287"/>
        <v>4092586.9600000004</v>
      </c>
      <c r="BG399" s="140">
        <f t="shared" si="288"/>
        <v>54372941</v>
      </c>
      <c r="BH399" s="144">
        <f t="shared" si="289"/>
        <v>58465528</v>
      </c>
      <c r="BI399" s="127">
        <f t="shared" si="282"/>
        <v>4659160</v>
      </c>
      <c r="BJ399" s="145">
        <f t="shared" si="290"/>
        <v>2329580</v>
      </c>
      <c r="BK399" s="145">
        <f t="shared" si="291"/>
        <v>698874</v>
      </c>
      <c r="BL399" s="146">
        <f t="shared" si="292"/>
        <v>1120000</v>
      </c>
      <c r="BM399" s="379">
        <v>0</v>
      </c>
      <c r="BN399" s="147">
        <f t="shared" si="293"/>
        <v>67273142</v>
      </c>
      <c r="BO399" s="148">
        <f t="shared" si="294"/>
        <v>58465528</v>
      </c>
      <c r="BP399" s="149">
        <f t="shared" si="295"/>
        <v>13447071.440000001</v>
      </c>
      <c r="BQ399" s="150">
        <f t="shared" si="296"/>
        <v>80720213.439999998</v>
      </c>
      <c r="BR399" s="151">
        <f t="shared" si="297"/>
        <v>100800</v>
      </c>
      <c r="BS399" s="147">
        <f t="shared" si="298"/>
        <v>80821013.439999998</v>
      </c>
      <c r="BT399" s="135">
        <v>0</v>
      </c>
      <c r="BU399" s="148">
        <f t="shared" si="299"/>
        <v>6727314.2000000002</v>
      </c>
      <c r="BV399" s="152">
        <f t="shared" si="300"/>
        <v>3363657.1</v>
      </c>
      <c r="BW399" s="133">
        <f t="shared" si="301"/>
        <v>70730042.140000001</v>
      </c>
      <c r="BX399" s="147">
        <f t="shared" si="302"/>
        <v>7687614</v>
      </c>
      <c r="BY399" s="134">
        <f t="shared" si="303"/>
        <v>63042428.140000001</v>
      </c>
      <c r="CD399" s="388">
        <f>'گام اول '!AU400</f>
        <v>58465528</v>
      </c>
      <c r="CE399" s="389">
        <f>'گام اول '!AV400</f>
        <v>39872941.039999999</v>
      </c>
      <c r="CF399" s="389">
        <f>'گام اول '!AW400</f>
        <v>58465528</v>
      </c>
      <c r="CG399" s="389">
        <f>'گام اول '!AX400</f>
        <v>4092586.9600000004</v>
      </c>
      <c r="CH399" s="389">
        <f>'گام اول '!AY400</f>
        <v>0</v>
      </c>
      <c r="CI399" s="389">
        <f>'گام اول '!AZ400</f>
        <v>0</v>
      </c>
      <c r="CJ399" s="389">
        <f>'گام اول '!BA400</f>
        <v>0</v>
      </c>
      <c r="CK399" s="389">
        <f>'گام اول '!BB400</f>
        <v>0</v>
      </c>
      <c r="CL399" s="389">
        <f>'گام اول '!BC400</f>
        <v>0</v>
      </c>
      <c r="CM399" s="389">
        <f>'گام اول '!BD400</f>
        <v>0</v>
      </c>
      <c r="CN399" s="389">
        <f>'گام اول '!BE400</f>
        <v>0</v>
      </c>
      <c r="CO399" s="389">
        <f>'گام اول '!BF400</f>
        <v>0</v>
      </c>
      <c r="CP399" s="389">
        <f>'گام اول '!BG400</f>
        <v>4092586.9600000004</v>
      </c>
      <c r="CQ399" s="389">
        <f>'گام اول '!BH400</f>
        <v>54372941</v>
      </c>
      <c r="CR399" s="389">
        <f t="shared" si="304"/>
        <v>58465528</v>
      </c>
      <c r="CS399" s="55">
        <f t="shared" si="305"/>
        <v>4659160</v>
      </c>
      <c r="CT399" s="388">
        <f t="shared" si="306"/>
        <v>2329580</v>
      </c>
      <c r="CU399" s="389">
        <f t="shared" si="307"/>
        <v>698874</v>
      </c>
      <c r="CV399" s="389">
        <f t="shared" si="308"/>
        <v>1120000</v>
      </c>
      <c r="CW399" s="55">
        <v>0</v>
      </c>
      <c r="CX399" s="389">
        <f t="shared" si="309"/>
        <v>67273142</v>
      </c>
      <c r="CY399" s="389">
        <f t="shared" si="310"/>
        <v>58465528</v>
      </c>
      <c r="CZ399" s="389">
        <f t="shared" si="311"/>
        <v>13447071.440000001</v>
      </c>
      <c r="DA399" s="389">
        <f t="shared" si="312"/>
        <v>80720213.439999998</v>
      </c>
      <c r="DB399" s="389">
        <f t="shared" si="313"/>
        <v>100800</v>
      </c>
      <c r="DC399" s="389">
        <f t="shared" si="314"/>
        <v>80821013.439999998</v>
      </c>
      <c r="DD399" s="394">
        <v>0</v>
      </c>
      <c r="DE399" s="389">
        <f t="shared" si="315"/>
        <v>6727314.2000000002</v>
      </c>
      <c r="DF399" s="389">
        <f t="shared" si="316"/>
        <v>3363657.1</v>
      </c>
      <c r="DG399" s="389">
        <f t="shared" si="317"/>
        <v>70730042.140000001</v>
      </c>
      <c r="DH399" s="389">
        <f t="shared" si="318"/>
        <v>7687614</v>
      </c>
      <c r="DI399" s="389">
        <f t="shared" si="319"/>
        <v>63042428.140000001</v>
      </c>
      <c r="DJ399" s="389">
        <f t="shared" si="320"/>
        <v>0</v>
      </c>
      <c r="DL399" s="396">
        <f t="shared" si="321"/>
        <v>6638737.5</v>
      </c>
      <c r="DM399" s="396">
        <f t="shared" si="322"/>
        <v>-1979577.5</v>
      </c>
    </row>
    <row r="400" spans="1:117" s="55" customFormat="1" ht="21" x14ac:dyDescent="0.2">
      <c r="A400" s="191">
        <f t="shared" si="283"/>
        <v>2655495</v>
      </c>
      <c r="B400" s="136">
        <f>'گام اول '!B401</f>
        <v>395</v>
      </c>
      <c r="C400" s="136">
        <f>'گام اول '!C401</f>
        <v>169</v>
      </c>
      <c r="D400" s="136">
        <f>'گام اول '!D401</f>
        <v>13477</v>
      </c>
      <c r="E400" s="136" t="str">
        <f>'گام اول '!E401</f>
        <v>محمود</v>
      </c>
      <c r="F400" s="136" t="str">
        <f>'گام اول '!F401</f>
        <v>آصف كیا</v>
      </c>
      <c r="G400" s="136" t="str">
        <f>'گام اول '!G401</f>
        <v>نگهبان</v>
      </c>
      <c r="H400" s="136" t="str">
        <f>'گام اول '!H401</f>
        <v>ش.تهران</v>
      </c>
      <c r="I400" s="136" t="str">
        <f>'گام اول '!I401</f>
        <v>121-800-155866-1</v>
      </c>
      <c r="J400" s="136" t="str">
        <f>'گام اول '!J401</f>
        <v>0050302574</v>
      </c>
      <c r="K400" s="136" t="str">
        <f>'گام اول '!K401</f>
        <v>0012704118</v>
      </c>
      <c r="L400" s="136" t="str">
        <f>'گام اول '!L401</f>
        <v>ش - تهران</v>
      </c>
      <c r="M400" s="136" t="str">
        <f>'گام اول '!M401</f>
        <v>نگهبان</v>
      </c>
      <c r="N400" s="120" t="str">
        <f>'گام اول '!N401</f>
        <v>*</v>
      </c>
      <c r="O400" s="119">
        <f>'گام اول '!O401</f>
        <v>0</v>
      </c>
      <c r="P400" s="121">
        <f>'گام اول '!P401</f>
        <v>0</v>
      </c>
      <c r="Q400" s="358">
        <f>'گام اول '!Q401</f>
        <v>30</v>
      </c>
      <c r="R400" s="358">
        <f>'گام اول '!R401</f>
        <v>120</v>
      </c>
      <c r="S400" s="358">
        <f>'گام اول '!S401</f>
        <v>110</v>
      </c>
      <c r="T400" s="358">
        <f>'گام اول '!T401</f>
        <v>29.33</v>
      </c>
      <c r="U400" s="137">
        <f>'گام اول '!U401</f>
        <v>0</v>
      </c>
      <c r="V400" s="120">
        <f>'گام اول '!W401</f>
        <v>0</v>
      </c>
      <c r="W400" s="121">
        <f>'گام اول '!X401</f>
        <v>0</v>
      </c>
      <c r="X400" s="366">
        <f>'گام اول '!Y401</f>
        <v>1</v>
      </c>
      <c r="Y400" s="366">
        <f>'گام اول '!Z401</f>
        <v>1</v>
      </c>
      <c r="Z400" s="138">
        <f>'گام اول '!AA401</f>
        <v>885165</v>
      </c>
      <c r="AA400" s="138">
        <f>'گام اول '!AB401</f>
        <v>46667</v>
      </c>
      <c r="AB400" s="138">
        <f>'گام اول '!AC401</f>
        <v>931832</v>
      </c>
      <c r="AC400" s="138">
        <f>'گام اول '!AD401</f>
        <v>4500000</v>
      </c>
      <c r="AD400" s="138">
        <f>'گام اول '!AE401</f>
        <v>6000000</v>
      </c>
      <c r="AE400" s="139">
        <f>'گام اول '!AF401</f>
        <v>177895.19999999998</v>
      </c>
      <c r="AF400" s="122">
        <f>'گام اول '!AG401</f>
        <v>26554950</v>
      </c>
      <c r="AG400" s="123">
        <f>'گام اول '!AH401</f>
        <v>1400010</v>
      </c>
      <c r="AH400" s="123">
        <f>'گام اول '!AI401</f>
        <v>21347423.999999996</v>
      </c>
      <c r="AI400" s="123">
        <f>'گام اول '!AJ401</f>
        <v>2655495</v>
      </c>
      <c r="AJ400" s="123">
        <f>'گام اول '!AK401</f>
        <v>4500000</v>
      </c>
      <c r="AK400" s="123">
        <f>'گام اول '!AL401</f>
        <v>6000000</v>
      </c>
      <c r="AL400" s="123">
        <f>'گام اول '!AM401</f>
        <v>4892117.9999999991</v>
      </c>
      <c r="AM400" s="123">
        <f>'گام اول '!AN401</f>
        <v>5217666.2159999991</v>
      </c>
      <c r="AN400" s="123">
        <f>'گام اول '!AO401</f>
        <v>0</v>
      </c>
      <c r="AO400" s="123">
        <f>'گام اول '!AP401</f>
        <v>2400000</v>
      </c>
      <c r="AP400" s="123">
        <f>'گام اول '!AQ401</f>
        <v>0</v>
      </c>
      <c r="AQ400" s="123">
        <f>'گام اول '!AR401</f>
        <v>0</v>
      </c>
      <c r="AR400" s="123">
        <f>'گام اول '!AS401</f>
        <v>0</v>
      </c>
      <c r="AS400" s="375">
        <f>'گام اول '!AT401</f>
        <v>0</v>
      </c>
      <c r="AT400" s="368">
        <f t="shared" si="284"/>
        <v>74967663.216000006</v>
      </c>
      <c r="AU400" s="173">
        <f>'گام اول '!AV401</f>
        <v>54350316.440880008</v>
      </c>
      <c r="AV400" s="141">
        <f>'گام اول '!AW401</f>
        <v>72312168.215999991</v>
      </c>
      <c r="AW400" s="142">
        <f t="shared" si="285"/>
        <v>5061851.7751199994</v>
      </c>
      <c r="AX400" s="75">
        <f t="shared" si="286"/>
        <v>1435031.644088001</v>
      </c>
      <c r="AY400" s="142">
        <f>'گام اول '!AZ401</f>
        <v>0</v>
      </c>
      <c r="AZ400" s="142">
        <f>'گام اول '!BA401</f>
        <v>0</v>
      </c>
      <c r="BA400" s="142">
        <f>'گام اول '!BB401</f>
        <v>0</v>
      </c>
      <c r="BB400" s="142">
        <f>'گام اول '!BC401</f>
        <v>0</v>
      </c>
      <c r="BC400" s="142">
        <f>'گام اول '!BD401</f>
        <v>0</v>
      </c>
      <c r="BD400" s="142">
        <f>'گام اول '!BE401</f>
        <v>0</v>
      </c>
      <c r="BE400" s="142">
        <f>'گام اول '!BF401</f>
        <v>0</v>
      </c>
      <c r="BF400" s="143">
        <f t="shared" si="287"/>
        <v>6496883.4192080004</v>
      </c>
      <c r="BG400" s="140">
        <f t="shared" si="288"/>
        <v>68470779</v>
      </c>
      <c r="BH400" s="144">
        <f t="shared" si="289"/>
        <v>74967663.216000006</v>
      </c>
      <c r="BI400" s="127">
        <f t="shared" si="282"/>
        <v>4659160</v>
      </c>
      <c r="BJ400" s="145">
        <f t="shared" si="290"/>
        <v>2329580</v>
      </c>
      <c r="BK400" s="145">
        <f t="shared" si="291"/>
        <v>698874</v>
      </c>
      <c r="BL400" s="146">
        <f t="shared" si="292"/>
        <v>1120000</v>
      </c>
      <c r="BM400" s="379">
        <v>0</v>
      </c>
      <c r="BN400" s="147">
        <f t="shared" si="293"/>
        <v>83775277.216000006</v>
      </c>
      <c r="BO400" s="148">
        <f t="shared" si="294"/>
        <v>72312168.215999991</v>
      </c>
      <c r="BP400" s="149">
        <f t="shared" si="295"/>
        <v>16631798.689679999</v>
      </c>
      <c r="BQ400" s="150">
        <f t="shared" si="296"/>
        <v>100407075.90568</v>
      </c>
      <c r="BR400" s="151">
        <f t="shared" si="297"/>
        <v>100800</v>
      </c>
      <c r="BS400" s="147">
        <f t="shared" si="298"/>
        <v>100507875.90568</v>
      </c>
      <c r="BT400" s="135">
        <v>0</v>
      </c>
      <c r="BU400" s="148">
        <f t="shared" si="299"/>
        <v>8377527.7216000007</v>
      </c>
      <c r="BV400" s="152">
        <f t="shared" si="300"/>
        <v>4188763.8608000004</v>
      </c>
      <c r="BW400" s="133">
        <f t="shared" si="301"/>
        <v>87941584.323280007</v>
      </c>
      <c r="BX400" s="147">
        <f t="shared" si="302"/>
        <v>7687614</v>
      </c>
      <c r="BY400" s="134">
        <f t="shared" si="303"/>
        <v>80253970.323280007</v>
      </c>
      <c r="CD400" s="388">
        <f>'گام اول '!AU401</f>
        <v>74967663.216000006</v>
      </c>
      <c r="CE400" s="389">
        <f>'گام اول '!AV401</f>
        <v>54350316.440880008</v>
      </c>
      <c r="CF400" s="389">
        <f>'گام اول '!AW401</f>
        <v>72312168.215999991</v>
      </c>
      <c r="CG400" s="389">
        <f>'گام اول '!AX401</f>
        <v>5061851.7751199994</v>
      </c>
      <c r="CH400" s="389">
        <f>'گام اول '!AY401</f>
        <v>1435031.644088001</v>
      </c>
      <c r="CI400" s="389">
        <f>'گام اول '!AZ401</f>
        <v>0</v>
      </c>
      <c r="CJ400" s="389">
        <f>'گام اول '!BA401</f>
        <v>0</v>
      </c>
      <c r="CK400" s="389">
        <f>'گام اول '!BB401</f>
        <v>0</v>
      </c>
      <c r="CL400" s="389">
        <f>'گام اول '!BC401</f>
        <v>0</v>
      </c>
      <c r="CM400" s="389">
        <f>'گام اول '!BD401</f>
        <v>0</v>
      </c>
      <c r="CN400" s="389">
        <f>'گام اول '!BE401</f>
        <v>0</v>
      </c>
      <c r="CO400" s="389">
        <f>'گام اول '!BF401</f>
        <v>0</v>
      </c>
      <c r="CP400" s="389">
        <f>'گام اول '!BG401</f>
        <v>6496883.4192080004</v>
      </c>
      <c r="CQ400" s="389">
        <f>'گام اول '!BH401</f>
        <v>68470779</v>
      </c>
      <c r="CR400" s="389">
        <f t="shared" si="304"/>
        <v>74967663.216000006</v>
      </c>
      <c r="CS400" s="55">
        <f t="shared" si="305"/>
        <v>4659160</v>
      </c>
      <c r="CT400" s="388">
        <f t="shared" si="306"/>
        <v>2329580</v>
      </c>
      <c r="CU400" s="389">
        <f t="shared" si="307"/>
        <v>698874</v>
      </c>
      <c r="CV400" s="389">
        <f t="shared" si="308"/>
        <v>1120000</v>
      </c>
      <c r="CW400" s="55">
        <v>0</v>
      </c>
      <c r="CX400" s="389">
        <f t="shared" si="309"/>
        <v>83775277.216000006</v>
      </c>
      <c r="CY400" s="389">
        <f t="shared" si="310"/>
        <v>72312168.215999991</v>
      </c>
      <c r="CZ400" s="389">
        <f t="shared" si="311"/>
        <v>16631798.689679999</v>
      </c>
      <c r="DA400" s="389">
        <f t="shared" si="312"/>
        <v>100407075.90568</v>
      </c>
      <c r="DB400" s="389">
        <f t="shared" si="313"/>
        <v>100800</v>
      </c>
      <c r="DC400" s="389">
        <f t="shared" si="314"/>
        <v>100507875.90568</v>
      </c>
      <c r="DD400" s="394">
        <v>0</v>
      </c>
      <c r="DE400" s="389">
        <f t="shared" si="315"/>
        <v>8377527.7216000007</v>
      </c>
      <c r="DF400" s="389">
        <f t="shared" si="316"/>
        <v>4188763.8608000004</v>
      </c>
      <c r="DG400" s="389">
        <f t="shared" si="317"/>
        <v>87941584.323280007</v>
      </c>
      <c r="DH400" s="389">
        <f t="shared" si="318"/>
        <v>7687614</v>
      </c>
      <c r="DI400" s="389">
        <f t="shared" si="319"/>
        <v>80253970.323280007</v>
      </c>
      <c r="DJ400" s="389">
        <f t="shared" si="320"/>
        <v>0</v>
      </c>
      <c r="DL400" s="396">
        <f t="shared" si="321"/>
        <v>6638737.5</v>
      </c>
      <c r="DM400" s="396">
        <f t="shared" si="322"/>
        <v>-1979577.5</v>
      </c>
    </row>
    <row r="401" spans="1:117" s="55" customFormat="1" ht="21" x14ac:dyDescent="0.2">
      <c r="A401" s="191">
        <f t="shared" si="283"/>
        <v>2655495</v>
      </c>
      <c r="B401" s="136">
        <f>'گام اول '!B402</f>
        <v>396</v>
      </c>
      <c r="C401" s="136">
        <f>'گام اول '!C402</f>
        <v>170</v>
      </c>
      <c r="D401" s="136">
        <f>'گام اول '!D402</f>
        <v>13506</v>
      </c>
      <c r="E401" s="136" t="str">
        <f>'گام اول '!E402</f>
        <v>اسماعیل</v>
      </c>
      <c r="F401" s="136" t="str">
        <f>'گام اول '!F402</f>
        <v>جمال</v>
      </c>
      <c r="G401" s="136" t="str">
        <f>'گام اول '!G402</f>
        <v>نگهبان</v>
      </c>
      <c r="H401" s="136" t="str">
        <f>'گام اول '!H402</f>
        <v>ش.تهران</v>
      </c>
      <c r="I401" s="136" t="str">
        <f>'گام اول '!I402</f>
        <v>368-813-2924195-1</v>
      </c>
      <c r="J401" s="136" t="str">
        <f>'گام اول '!J402</f>
        <v>2249717036</v>
      </c>
      <c r="K401" s="136" t="str">
        <f>'گام اول '!K402</f>
        <v>0016983093</v>
      </c>
      <c r="L401" s="136" t="str">
        <f>'گام اول '!L402</f>
        <v>ش - تهران</v>
      </c>
      <c r="M401" s="136" t="str">
        <f>'گام اول '!M402</f>
        <v>نگهبان</v>
      </c>
      <c r="N401" s="120" t="str">
        <f>'گام اول '!N402</f>
        <v>*</v>
      </c>
      <c r="O401" s="119">
        <f>'گام اول '!O402</f>
        <v>0</v>
      </c>
      <c r="P401" s="121">
        <f>'گام اول '!P402</f>
        <v>0</v>
      </c>
      <c r="Q401" s="358">
        <f>'گام اول '!Q402</f>
        <v>30</v>
      </c>
      <c r="R401" s="358">
        <f>'گام اول '!R402</f>
        <v>120</v>
      </c>
      <c r="S401" s="358">
        <f>'گام اول '!S402</f>
        <v>110</v>
      </c>
      <c r="T401" s="358">
        <f>'گام اول '!T402</f>
        <v>29.33</v>
      </c>
      <c r="U401" s="137">
        <f>'گام اول '!U402</f>
        <v>0</v>
      </c>
      <c r="V401" s="120">
        <f>'گام اول '!W402</f>
        <v>0</v>
      </c>
      <c r="W401" s="121">
        <f>'گام اول '!X402</f>
        <v>0</v>
      </c>
      <c r="X401" s="366">
        <f>'گام اول '!Y402</f>
        <v>1</v>
      </c>
      <c r="Y401" s="366">
        <f>'گام اول '!Z402</f>
        <v>1</v>
      </c>
      <c r="Z401" s="138">
        <f>'گام اول '!AA402</f>
        <v>885165</v>
      </c>
      <c r="AA401" s="138">
        <f>'گام اول '!AB402</f>
        <v>46667</v>
      </c>
      <c r="AB401" s="138">
        <f>'گام اول '!AC402</f>
        <v>931832</v>
      </c>
      <c r="AC401" s="138">
        <f>'گام اول '!AD402</f>
        <v>4500000</v>
      </c>
      <c r="AD401" s="138">
        <f>'گام اول '!AE402</f>
        <v>6000000</v>
      </c>
      <c r="AE401" s="139">
        <f>'گام اول '!AF402</f>
        <v>177895.19999999998</v>
      </c>
      <c r="AF401" s="122">
        <f>'گام اول '!AG402</f>
        <v>26554950</v>
      </c>
      <c r="AG401" s="123">
        <f>'گام اول '!AH402</f>
        <v>1400010</v>
      </c>
      <c r="AH401" s="123">
        <f>'گام اول '!AI402</f>
        <v>21347423.999999996</v>
      </c>
      <c r="AI401" s="123">
        <f>'گام اول '!AJ402</f>
        <v>2655495</v>
      </c>
      <c r="AJ401" s="123">
        <f>'گام اول '!AK402</f>
        <v>4500000</v>
      </c>
      <c r="AK401" s="123">
        <f>'گام اول '!AL402</f>
        <v>6000000</v>
      </c>
      <c r="AL401" s="123">
        <f>'گام اول '!AM402</f>
        <v>4892117.9999999991</v>
      </c>
      <c r="AM401" s="123">
        <f>'گام اول '!AN402</f>
        <v>5217666.2159999991</v>
      </c>
      <c r="AN401" s="123">
        <f>'گام اول '!AO402</f>
        <v>0</v>
      </c>
      <c r="AO401" s="123">
        <f>'گام اول '!AP402</f>
        <v>3000000</v>
      </c>
      <c r="AP401" s="123">
        <f>'گام اول '!AQ402</f>
        <v>0</v>
      </c>
      <c r="AQ401" s="123">
        <f>'گام اول '!AR402</f>
        <v>0</v>
      </c>
      <c r="AR401" s="123">
        <f>'گام اول '!AS402</f>
        <v>0</v>
      </c>
      <c r="AS401" s="375">
        <f>'گام اول '!AT402</f>
        <v>0</v>
      </c>
      <c r="AT401" s="368">
        <f t="shared" si="284"/>
        <v>75567663.216000006</v>
      </c>
      <c r="AU401" s="173">
        <f>'گام اول '!AV402</f>
        <v>54308316.440880008</v>
      </c>
      <c r="AV401" s="141">
        <f>'گام اول '!AW402</f>
        <v>72912168.215999991</v>
      </c>
      <c r="AW401" s="142">
        <f t="shared" si="285"/>
        <v>5103851.7751199994</v>
      </c>
      <c r="AX401" s="75">
        <f t="shared" si="286"/>
        <v>1430831.644088001</v>
      </c>
      <c r="AY401" s="142">
        <f>'گام اول '!AZ402</f>
        <v>0</v>
      </c>
      <c r="AZ401" s="142">
        <f>'گام اول '!BA402</f>
        <v>0</v>
      </c>
      <c r="BA401" s="142">
        <f>'گام اول '!BB402</f>
        <v>0</v>
      </c>
      <c r="BB401" s="142">
        <f>'گام اول '!BC402</f>
        <v>0</v>
      </c>
      <c r="BC401" s="142">
        <f>'گام اول '!BD402</f>
        <v>0</v>
      </c>
      <c r="BD401" s="142">
        <f>'گام اول '!BE402</f>
        <v>0</v>
      </c>
      <c r="BE401" s="142">
        <f>'گام اول '!BF402</f>
        <v>0</v>
      </c>
      <c r="BF401" s="143">
        <f t="shared" si="287"/>
        <v>6534683.4192080004</v>
      </c>
      <c r="BG401" s="140">
        <f t="shared" si="288"/>
        <v>69032979</v>
      </c>
      <c r="BH401" s="144">
        <f t="shared" si="289"/>
        <v>75567663.216000006</v>
      </c>
      <c r="BI401" s="127">
        <f t="shared" si="282"/>
        <v>4659160</v>
      </c>
      <c r="BJ401" s="145">
        <f t="shared" si="290"/>
        <v>2329580</v>
      </c>
      <c r="BK401" s="145">
        <f t="shared" si="291"/>
        <v>698874</v>
      </c>
      <c r="BL401" s="146">
        <f t="shared" si="292"/>
        <v>1120000</v>
      </c>
      <c r="BM401" s="379">
        <v>0</v>
      </c>
      <c r="BN401" s="147">
        <f t="shared" si="293"/>
        <v>84375277.216000006</v>
      </c>
      <c r="BO401" s="148">
        <f t="shared" si="294"/>
        <v>72912168.215999991</v>
      </c>
      <c r="BP401" s="149">
        <f t="shared" si="295"/>
        <v>16769798.689679999</v>
      </c>
      <c r="BQ401" s="150">
        <f t="shared" si="296"/>
        <v>101145075.90568</v>
      </c>
      <c r="BR401" s="151">
        <f t="shared" si="297"/>
        <v>100800</v>
      </c>
      <c r="BS401" s="147">
        <f t="shared" si="298"/>
        <v>101245875.90568</v>
      </c>
      <c r="BT401" s="135">
        <v>0</v>
      </c>
      <c r="BU401" s="148">
        <f t="shared" si="299"/>
        <v>8437527.7216000017</v>
      </c>
      <c r="BV401" s="152">
        <f t="shared" si="300"/>
        <v>4218763.8608000008</v>
      </c>
      <c r="BW401" s="133">
        <f t="shared" si="301"/>
        <v>88589584.323280007</v>
      </c>
      <c r="BX401" s="147">
        <f t="shared" si="302"/>
        <v>7687614</v>
      </c>
      <c r="BY401" s="134">
        <f t="shared" si="303"/>
        <v>80901970.323280007</v>
      </c>
      <c r="CD401" s="388">
        <f>'گام اول '!AU402</f>
        <v>75567663.216000006</v>
      </c>
      <c r="CE401" s="389">
        <f>'گام اول '!AV402</f>
        <v>54308316.440880008</v>
      </c>
      <c r="CF401" s="389">
        <f>'گام اول '!AW402</f>
        <v>72912168.215999991</v>
      </c>
      <c r="CG401" s="389">
        <f>'گام اول '!AX402</f>
        <v>5103851.7751199994</v>
      </c>
      <c r="CH401" s="389">
        <f>'گام اول '!AY402</f>
        <v>1430831.644088001</v>
      </c>
      <c r="CI401" s="389">
        <f>'گام اول '!AZ402</f>
        <v>0</v>
      </c>
      <c r="CJ401" s="389">
        <f>'گام اول '!BA402</f>
        <v>0</v>
      </c>
      <c r="CK401" s="389">
        <f>'گام اول '!BB402</f>
        <v>0</v>
      </c>
      <c r="CL401" s="389">
        <f>'گام اول '!BC402</f>
        <v>0</v>
      </c>
      <c r="CM401" s="389">
        <f>'گام اول '!BD402</f>
        <v>0</v>
      </c>
      <c r="CN401" s="389">
        <f>'گام اول '!BE402</f>
        <v>0</v>
      </c>
      <c r="CO401" s="389">
        <f>'گام اول '!BF402</f>
        <v>0</v>
      </c>
      <c r="CP401" s="389">
        <f>'گام اول '!BG402</f>
        <v>6534683.4192080004</v>
      </c>
      <c r="CQ401" s="389">
        <f>'گام اول '!BH402</f>
        <v>69032979</v>
      </c>
      <c r="CR401" s="389">
        <f t="shared" si="304"/>
        <v>75567663.216000006</v>
      </c>
      <c r="CS401" s="55">
        <f t="shared" si="305"/>
        <v>4659160</v>
      </c>
      <c r="CT401" s="388">
        <f t="shared" si="306"/>
        <v>2329580</v>
      </c>
      <c r="CU401" s="389">
        <f t="shared" si="307"/>
        <v>698874</v>
      </c>
      <c r="CV401" s="389">
        <f t="shared" si="308"/>
        <v>1120000</v>
      </c>
      <c r="CW401" s="55">
        <v>0</v>
      </c>
      <c r="CX401" s="389">
        <f t="shared" si="309"/>
        <v>84375277.216000006</v>
      </c>
      <c r="CY401" s="389">
        <f t="shared" si="310"/>
        <v>72912168.215999991</v>
      </c>
      <c r="CZ401" s="389">
        <f t="shared" si="311"/>
        <v>16769798.689679999</v>
      </c>
      <c r="DA401" s="389">
        <f t="shared" si="312"/>
        <v>101145075.90568</v>
      </c>
      <c r="DB401" s="389">
        <f t="shared" si="313"/>
        <v>100800</v>
      </c>
      <c r="DC401" s="389">
        <f t="shared" si="314"/>
        <v>101245875.90568</v>
      </c>
      <c r="DD401" s="394">
        <v>0</v>
      </c>
      <c r="DE401" s="389">
        <f t="shared" si="315"/>
        <v>8437527.7216000017</v>
      </c>
      <c r="DF401" s="389">
        <f t="shared" si="316"/>
        <v>4218763.8608000008</v>
      </c>
      <c r="DG401" s="389">
        <f t="shared" si="317"/>
        <v>88589584.323280007</v>
      </c>
      <c r="DH401" s="389">
        <f t="shared" si="318"/>
        <v>7687614</v>
      </c>
      <c r="DI401" s="389">
        <f t="shared" si="319"/>
        <v>80901970.323280007</v>
      </c>
      <c r="DJ401" s="389">
        <f t="shared" si="320"/>
        <v>0</v>
      </c>
      <c r="DL401" s="396">
        <f t="shared" si="321"/>
        <v>6638737.5</v>
      </c>
      <c r="DM401" s="396">
        <f t="shared" si="322"/>
        <v>-1979577.5</v>
      </c>
    </row>
    <row r="402" spans="1:117" s="55" customFormat="1" ht="21" x14ac:dyDescent="0.2">
      <c r="A402" s="191">
        <f t="shared" si="283"/>
        <v>2655495</v>
      </c>
      <c r="B402" s="136">
        <f>'گام اول '!B403</f>
        <v>397</v>
      </c>
      <c r="C402" s="136">
        <f>'گام اول '!C403</f>
        <v>171</v>
      </c>
      <c r="D402" s="136">
        <f>'گام اول '!D403</f>
        <v>13496</v>
      </c>
      <c r="E402" s="136" t="str">
        <f>'گام اول '!E403</f>
        <v>محمد حسن</v>
      </c>
      <c r="F402" s="136" t="str">
        <f>'گام اول '!F403</f>
        <v>سیجانی</v>
      </c>
      <c r="G402" s="136" t="str">
        <f>'گام اول '!G403</f>
        <v>نگهبان</v>
      </c>
      <c r="H402" s="136" t="str">
        <f>'گام اول '!H403</f>
        <v>ش.تهران</v>
      </c>
      <c r="I402" s="136" t="str">
        <f>'گام اول '!I403</f>
        <v>368-813-2928899-1</v>
      </c>
      <c r="J402" s="136" t="str">
        <f>'گام اول '!J403</f>
        <v>4889185216</v>
      </c>
      <c r="K402" s="136" t="str">
        <f>'گام اول '!K403</f>
        <v>0016995472</v>
      </c>
      <c r="L402" s="136" t="str">
        <f>'گام اول '!L403</f>
        <v>ش - تهران</v>
      </c>
      <c r="M402" s="136" t="str">
        <f>'گام اول '!M403</f>
        <v>نگهبان</v>
      </c>
      <c r="N402" s="120" t="str">
        <f>'گام اول '!N403</f>
        <v>*</v>
      </c>
      <c r="O402" s="119">
        <f>'گام اول '!O403</f>
        <v>0</v>
      </c>
      <c r="P402" s="121">
        <f>'گام اول '!P403</f>
        <v>0</v>
      </c>
      <c r="Q402" s="358">
        <f>'گام اول '!Q403</f>
        <v>30</v>
      </c>
      <c r="R402" s="358">
        <f>'گام اول '!R403</f>
        <v>120</v>
      </c>
      <c r="S402" s="358">
        <f>'گام اول '!S403</f>
        <v>110</v>
      </c>
      <c r="T402" s="358">
        <f>'گام اول '!T403</f>
        <v>29.33</v>
      </c>
      <c r="U402" s="137">
        <f>'گام اول '!U403</f>
        <v>0</v>
      </c>
      <c r="V402" s="120">
        <f>'گام اول '!W403</f>
        <v>0</v>
      </c>
      <c r="W402" s="121">
        <f>'گام اول '!X403</f>
        <v>0</v>
      </c>
      <c r="X402" s="366">
        <f>'گام اول '!Y403</f>
        <v>2</v>
      </c>
      <c r="Y402" s="366">
        <f>'گام اول '!Z403</f>
        <v>2</v>
      </c>
      <c r="Z402" s="138">
        <f>'گام اول '!AA403</f>
        <v>885165</v>
      </c>
      <c r="AA402" s="138">
        <f>'گام اول '!AB403</f>
        <v>46667</v>
      </c>
      <c r="AB402" s="138">
        <f>'گام اول '!AC403</f>
        <v>931832</v>
      </c>
      <c r="AC402" s="138">
        <f>'گام اول '!AD403</f>
        <v>4500000</v>
      </c>
      <c r="AD402" s="138">
        <f>'گام اول '!AE403</f>
        <v>6000000</v>
      </c>
      <c r="AE402" s="139">
        <f>'گام اول '!AF403</f>
        <v>177895.19999999998</v>
      </c>
      <c r="AF402" s="122">
        <f>'گام اول '!AG403</f>
        <v>26554950</v>
      </c>
      <c r="AG402" s="123">
        <f>'گام اول '!AH403</f>
        <v>1400010</v>
      </c>
      <c r="AH402" s="123">
        <f>'گام اول '!AI403</f>
        <v>21347423.999999996</v>
      </c>
      <c r="AI402" s="123">
        <f>'گام اول '!AJ403</f>
        <v>5310990</v>
      </c>
      <c r="AJ402" s="123">
        <f>'گام اول '!AK403</f>
        <v>4500000</v>
      </c>
      <c r="AK402" s="123">
        <f>'گام اول '!AL403</f>
        <v>6000000</v>
      </c>
      <c r="AL402" s="123">
        <f>'گام اول '!AM403</f>
        <v>4892117.9999999991</v>
      </c>
      <c r="AM402" s="123">
        <f>'گام اول '!AN403</f>
        <v>5217666.2159999991</v>
      </c>
      <c r="AN402" s="123">
        <f>'گام اول '!AO403</f>
        <v>0</v>
      </c>
      <c r="AO402" s="123">
        <f>'گام اول '!AP403</f>
        <v>3000000</v>
      </c>
      <c r="AP402" s="123">
        <f>'گام اول '!AQ403</f>
        <v>0</v>
      </c>
      <c r="AQ402" s="123">
        <f>'گام اول '!AR403</f>
        <v>0</v>
      </c>
      <c r="AR402" s="123">
        <f>'گام اول '!AS403</f>
        <v>0</v>
      </c>
      <c r="AS402" s="375">
        <f>'گام اول '!AT403</f>
        <v>0</v>
      </c>
      <c r="AT402" s="368">
        <f t="shared" si="284"/>
        <v>78223158.216000006</v>
      </c>
      <c r="AU402" s="173">
        <f>'گام اول '!AV403</f>
        <v>54308316.440880008</v>
      </c>
      <c r="AV402" s="141">
        <f>'گام اول '!AW403</f>
        <v>72912168.215999991</v>
      </c>
      <c r="AW402" s="142">
        <f t="shared" si="285"/>
        <v>5103851.7751199994</v>
      </c>
      <c r="AX402" s="75">
        <f t="shared" si="286"/>
        <v>1430831.644088001</v>
      </c>
      <c r="AY402" s="142">
        <f>'گام اول '!AZ403</f>
        <v>0</v>
      </c>
      <c r="AZ402" s="142">
        <f>'گام اول '!BA403</f>
        <v>0</v>
      </c>
      <c r="BA402" s="142">
        <f>'گام اول '!BB403</f>
        <v>0</v>
      </c>
      <c r="BB402" s="142">
        <f>'گام اول '!BC403</f>
        <v>0</v>
      </c>
      <c r="BC402" s="142">
        <f>'گام اول '!BD403</f>
        <v>0</v>
      </c>
      <c r="BD402" s="142">
        <f>'گام اول '!BE403</f>
        <v>0</v>
      </c>
      <c r="BE402" s="142">
        <f>'گام اول '!BF403</f>
        <v>0</v>
      </c>
      <c r="BF402" s="143">
        <f t="shared" si="287"/>
        <v>6534683.4192080004</v>
      </c>
      <c r="BG402" s="140">
        <f t="shared" si="288"/>
        <v>71688474</v>
      </c>
      <c r="BH402" s="144">
        <f t="shared" si="289"/>
        <v>78223158.216000006</v>
      </c>
      <c r="BI402" s="127">
        <f t="shared" si="282"/>
        <v>4659160</v>
      </c>
      <c r="BJ402" s="145">
        <f t="shared" si="290"/>
        <v>2329580</v>
      </c>
      <c r="BK402" s="145">
        <f t="shared" si="291"/>
        <v>698874</v>
      </c>
      <c r="BL402" s="146">
        <f t="shared" si="292"/>
        <v>1120000</v>
      </c>
      <c r="BM402" s="379">
        <v>0</v>
      </c>
      <c r="BN402" s="147">
        <f t="shared" si="293"/>
        <v>87030772.216000006</v>
      </c>
      <c r="BO402" s="148">
        <f t="shared" si="294"/>
        <v>72912168.215999991</v>
      </c>
      <c r="BP402" s="149">
        <f t="shared" si="295"/>
        <v>16769798.689679999</v>
      </c>
      <c r="BQ402" s="150">
        <f t="shared" si="296"/>
        <v>103800570.90568</v>
      </c>
      <c r="BR402" s="151">
        <f t="shared" si="297"/>
        <v>100800</v>
      </c>
      <c r="BS402" s="147">
        <f t="shared" si="298"/>
        <v>103901370.90568</v>
      </c>
      <c r="BT402" s="135">
        <v>0</v>
      </c>
      <c r="BU402" s="148">
        <f t="shared" si="299"/>
        <v>8703077.2216000017</v>
      </c>
      <c r="BV402" s="152">
        <f t="shared" si="300"/>
        <v>4351538.6108000008</v>
      </c>
      <c r="BW402" s="133">
        <f t="shared" si="301"/>
        <v>90846755.073280007</v>
      </c>
      <c r="BX402" s="147">
        <f t="shared" si="302"/>
        <v>7687614</v>
      </c>
      <c r="BY402" s="134">
        <f t="shared" si="303"/>
        <v>83159141.073280007</v>
      </c>
      <c r="CD402" s="388">
        <f>'گام اول '!AU403</f>
        <v>78223158.216000006</v>
      </c>
      <c r="CE402" s="389">
        <f>'گام اول '!AV403</f>
        <v>54308316.440880008</v>
      </c>
      <c r="CF402" s="389">
        <f>'گام اول '!AW403</f>
        <v>72912168.215999991</v>
      </c>
      <c r="CG402" s="389">
        <f>'گام اول '!AX403</f>
        <v>5103851.7751199994</v>
      </c>
      <c r="CH402" s="389">
        <f>'گام اول '!AY403</f>
        <v>1430831.644088001</v>
      </c>
      <c r="CI402" s="389">
        <f>'گام اول '!AZ403</f>
        <v>0</v>
      </c>
      <c r="CJ402" s="389">
        <f>'گام اول '!BA403</f>
        <v>0</v>
      </c>
      <c r="CK402" s="389">
        <f>'گام اول '!BB403</f>
        <v>0</v>
      </c>
      <c r="CL402" s="389">
        <f>'گام اول '!BC403</f>
        <v>0</v>
      </c>
      <c r="CM402" s="389">
        <f>'گام اول '!BD403</f>
        <v>0</v>
      </c>
      <c r="CN402" s="389">
        <f>'گام اول '!BE403</f>
        <v>0</v>
      </c>
      <c r="CO402" s="389">
        <f>'گام اول '!BF403</f>
        <v>0</v>
      </c>
      <c r="CP402" s="389">
        <f>'گام اول '!BG403</f>
        <v>6534683.4192080004</v>
      </c>
      <c r="CQ402" s="389">
        <f>'گام اول '!BH403</f>
        <v>71688474</v>
      </c>
      <c r="CR402" s="389">
        <f t="shared" si="304"/>
        <v>78223158.216000006</v>
      </c>
      <c r="CS402" s="55">
        <f t="shared" si="305"/>
        <v>4659160</v>
      </c>
      <c r="CT402" s="388">
        <f t="shared" si="306"/>
        <v>2329580</v>
      </c>
      <c r="CU402" s="389">
        <f t="shared" si="307"/>
        <v>698874</v>
      </c>
      <c r="CV402" s="389">
        <f t="shared" si="308"/>
        <v>1120000</v>
      </c>
      <c r="CW402" s="55">
        <v>0</v>
      </c>
      <c r="CX402" s="389">
        <f t="shared" si="309"/>
        <v>87030772.216000006</v>
      </c>
      <c r="CY402" s="389">
        <f t="shared" si="310"/>
        <v>72912168.215999991</v>
      </c>
      <c r="CZ402" s="389">
        <f t="shared" si="311"/>
        <v>16769798.689679999</v>
      </c>
      <c r="DA402" s="389">
        <f t="shared" si="312"/>
        <v>103800570.90568</v>
      </c>
      <c r="DB402" s="389">
        <f t="shared" si="313"/>
        <v>100800</v>
      </c>
      <c r="DC402" s="389">
        <f t="shared" si="314"/>
        <v>103901370.90568</v>
      </c>
      <c r="DD402" s="394">
        <v>0</v>
      </c>
      <c r="DE402" s="389">
        <f t="shared" si="315"/>
        <v>8703077.2216000017</v>
      </c>
      <c r="DF402" s="389">
        <f t="shared" si="316"/>
        <v>4351538.6108000008</v>
      </c>
      <c r="DG402" s="389">
        <f t="shared" si="317"/>
        <v>90846755.073280007</v>
      </c>
      <c r="DH402" s="389">
        <f t="shared" si="318"/>
        <v>7687614</v>
      </c>
      <c r="DI402" s="389">
        <f t="shared" si="319"/>
        <v>83159141.073280007</v>
      </c>
      <c r="DJ402" s="389">
        <f t="shared" si="320"/>
        <v>0</v>
      </c>
      <c r="DL402" s="396">
        <f t="shared" si="321"/>
        <v>6638737.5</v>
      </c>
      <c r="DM402" s="396">
        <f t="shared" si="322"/>
        <v>-1979577.5</v>
      </c>
    </row>
    <row r="403" spans="1:117" s="55" customFormat="1" ht="21" x14ac:dyDescent="0.2">
      <c r="A403" s="191">
        <f t="shared" si="283"/>
        <v>2655495</v>
      </c>
      <c r="B403" s="136">
        <f>'گام اول '!B404</f>
        <v>398</v>
      </c>
      <c r="C403" s="136">
        <f>'گام اول '!C404</f>
        <v>172</v>
      </c>
      <c r="D403" s="136">
        <f>'گام اول '!D404</f>
        <v>13495</v>
      </c>
      <c r="E403" s="136" t="str">
        <f>'گام اول '!E404</f>
        <v>علی</v>
      </c>
      <c r="F403" s="136" t="str">
        <f>'گام اول '!F404</f>
        <v>گرجی</v>
      </c>
      <c r="G403" s="136" t="str">
        <f>'گام اول '!G404</f>
        <v>نگهبان</v>
      </c>
      <c r="H403" s="136" t="str">
        <f>'گام اول '!H404</f>
        <v>ش.تهران</v>
      </c>
      <c r="I403" s="136" t="str">
        <f>'گام اول '!I404</f>
        <v>124-813-1924996-1</v>
      </c>
      <c r="J403" s="136" t="str">
        <f>'گام اول '!J404</f>
        <v>2061817068</v>
      </c>
      <c r="K403" s="136" t="str">
        <f>'گام اول '!K404</f>
        <v>0016561424</v>
      </c>
      <c r="L403" s="136" t="str">
        <f>'گام اول '!L404</f>
        <v>ش - تهران</v>
      </c>
      <c r="M403" s="136" t="str">
        <f>'گام اول '!M404</f>
        <v>نگهبان</v>
      </c>
      <c r="N403" s="120" t="str">
        <f>'گام اول '!N404</f>
        <v>*</v>
      </c>
      <c r="O403" s="119">
        <f>'گام اول '!O404</f>
        <v>0</v>
      </c>
      <c r="P403" s="121">
        <f>'گام اول '!P404</f>
        <v>0</v>
      </c>
      <c r="Q403" s="358">
        <f>'گام اول '!Q404</f>
        <v>30</v>
      </c>
      <c r="R403" s="358">
        <f>'گام اول '!R404</f>
        <v>120</v>
      </c>
      <c r="S403" s="358">
        <f>'گام اول '!S404</f>
        <v>110</v>
      </c>
      <c r="T403" s="358">
        <f>'گام اول '!T404</f>
        <v>29.33</v>
      </c>
      <c r="U403" s="137">
        <f>'گام اول '!U404</f>
        <v>0</v>
      </c>
      <c r="V403" s="120">
        <f>'گام اول '!W404</f>
        <v>0</v>
      </c>
      <c r="W403" s="121">
        <f>'گام اول '!X404</f>
        <v>0</v>
      </c>
      <c r="X403" s="366">
        <f>'گام اول '!Y404</f>
        <v>1</v>
      </c>
      <c r="Y403" s="366">
        <f>'گام اول '!Z404</f>
        <v>0</v>
      </c>
      <c r="Z403" s="138">
        <f>'گام اول '!AA404</f>
        <v>885165</v>
      </c>
      <c r="AA403" s="138">
        <f>'گام اول '!AB404</f>
        <v>46667</v>
      </c>
      <c r="AB403" s="138">
        <f>'گام اول '!AC404</f>
        <v>931832</v>
      </c>
      <c r="AC403" s="138">
        <f>'گام اول '!AD404</f>
        <v>4500000</v>
      </c>
      <c r="AD403" s="138">
        <f>'گام اول '!AE404</f>
        <v>6000000</v>
      </c>
      <c r="AE403" s="139">
        <f>'گام اول '!AF404</f>
        <v>177895.19999999998</v>
      </c>
      <c r="AF403" s="122">
        <f>'گام اول '!AG404</f>
        <v>26554950</v>
      </c>
      <c r="AG403" s="123">
        <f>'گام اول '!AH404</f>
        <v>1400010</v>
      </c>
      <c r="AH403" s="123">
        <f>'گام اول '!AI404</f>
        <v>21347423.999999996</v>
      </c>
      <c r="AI403" s="123">
        <f>'گام اول '!AJ404</f>
        <v>0</v>
      </c>
      <c r="AJ403" s="123">
        <f>'گام اول '!AK404</f>
        <v>4500000</v>
      </c>
      <c r="AK403" s="123">
        <f>'گام اول '!AL404</f>
        <v>6000000</v>
      </c>
      <c r="AL403" s="123">
        <f>'گام اول '!AM404</f>
        <v>4892117.9999999991</v>
      </c>
      <c r="AM403" s="123">
        <f>'گام اول '!AN404</f>
        <v>5217666.2159999991</v>
      </c>
      <c r="AN403" s="123">
        <f>'گام اول '!AO404</f>
        <v>0</v>
      </c>
      <c r="AO403" s="123">
        <f>'گام اول '!AP404</f>
        <v>2800000</v>
      </c>
      <c r="AP403" s="123">
        <f>'گام اول '!AQ404</f>
        <v>0</v>
      </c>
      <c r="AQ403" s="123">
        <f>'گام اول '!AR404</f>
        <v>0</v>
      </c>
      <c r="AR403" s="123">
        <f>'گام اول '!AS404</f>
        <v>0</v>
      </c>
      <c r="AS403" s="375">
        <f>'گام اول '!AT404</f>
        <v>0</v>
      </c>
      <c r="AT403" s="368">
        <f t="shared" si="284"/>
        <v>72712168.216000006</v>
      </c>
      <c r="AU403" s="173">
        <f>'گام اول '!AV404</f>
        <v>54322316.440880008</v>
      </c>
      <c r="AV403" s="141">
        <f>'گام اول '!AW404</f>
        <v>72712168.215999991</v>
      </c>
      <c r="AW403" s="142">
        <f t="shared" si="285"/>
        <v>5089851.7751199994</v>
      </c>
      <c r="AX403" s="75">
        <f t="shared" si="286"/>
        <v>1432231.644088001</v>
      </c>
      <c r="AY403" s="142">
        <f>'گام اول '!AZ404</f>
        <v>0</v>
      </c>
      <c r="AZ403" s="142">
        <f>'گام اول '!BA404</f>
        <v>0</v>
      </c>
      <c r="BA403" s="142">
        <f>'گام اول '!BB404</f>
        <v>0</v>
      </c>
      <c r="BB403" s="142">
        <f>'گام اول '!BC404</f>
        <v>0</v>
      </c>
      <c r="BC403" s="142">
        <f>'گام اول '!BD404</f>
        <v>0</v>
      </c>
      <c r="BD403" s="142">
        <f>'گام اول '!BE404</f>
        <v>0</v>
      </c>
      <c r="BE403" s="142">
        <f>'گام اول '!BF404</f>
        <v>0</v>
      </c>
      <c r="BF403" s="143">
        <f t="shared" si="287"/>
        <v>6522083.4192080004</v>
      </c>
      <c r="BG403" s="140">
        <f t="shared" si="288"/>
        <v>66190084</v>
      </c>
      <c r="BH403" s="144">
        <f t="shared" si="289"/>
        <v>72712168.216000006</v>
      </c>
      <c r="BI403" s="127">
        <f t="shared" si="282"/>
        <v>4659160</v>
      </c>
      <c r="BJ403" s="145">
        <f t="shared" si="290"/>
        <v>2329580</v>
      </c>
      <c r="BK403" s="145">
        <f t="shared" si="291"/>
        <v>698874</v>
      </c>
      <c r="BL403" s="146">
        <f t="shared" si="292"/>
        <v>1120000</v>
      </c>
      <c r="BM403" s="379">
        <v>0</v>
      </c>
      <c r="BN403" s="147">
        <f t="shared" si="293"/>
        <v>81519782.216000006</v>
      </c>
      <c r="BO403" s="148">
        <f t="shared" si="294"/>
        <v>72712168.215999991</v>
      </c>
      <c r="BP403" s="149">
        <f t="shared" si="295"/>
        <v>16723798.689679999</v>
      </c>
      <c r="BQ403" s="150">
        <f t="shared" si="296"/>
        <v>98243580.905680001</v>
      </c>
      <c r="BR403" s="151">
        <f t="shared" si="297"/>
        <v>100800</v>
      </c>
      <c r="BS403" s="147">
        <f t="shared" si="298"/>
        <v>98344380.905680001</v>
      </c>
      <c r="BT403" s="135">
        <v>0</v>
      </c>
      <c r="BU403" s="148">
        <f t="shared" si="299"/>
        <v>8151978.2216000007</v>
      </c>
      <c r="BV403" s="152">
        <f t="shared" si="300"/>
        <v>4075989.1108000004</v>
      </c>
      <c r="BW403" s="133">
        <f t="shared" si="301"/>
        <v>86116413.573280007</v>
      </c>
      <c r="BX403" s="147">
        <f t="shared" si="302"/>
        <v>7687614</v>
      </c>
      <c r="BY403" s="134">
        <f t="shared" si="303"/>
        <v>78428799.573280007</v>
      </c>
      <c r="CD403" s="388">
        <f>'گام اول '!AU404</f>
        <v>72712168.216000006</v>
      </c>
      <c r="CE403" s="389">
        <f>'گام اول '!AV404</f>
        <v>54322316.440880008</v>
      </c>
      <c r="CF403" s="389">
        <f>'گام اول '!AW404</f>
        <v>72712168.215999991</v>
      </c>
      <c r="CG403" s="389">
        <f>'گام اول '!AX404</f>
        <v>5089851.7751199994</v>
      </c>
      <c r="CH403" s="389">
        <f>'گام اول '!AY404</f>
        <v>1432231.644088001</v>
      </c>
      <c r="CI403" s="389">
        <f>'گام اول '!AZ404</f>
        <v>0</v>
      </c>
      <c r="CJ403" s="389">
        <f>'گام اول '!BA404</f>
        <v>0</v>
      </c>
      <c r="CK403" s="389">
        <f>'گام اول '!BB404</f>
        <v>0</v>
      </c>
      <c r="CL403" s="389">
        <f>'گام اول '!BC404</f>
        <v>0</v>
      </c>
      <c r="CM403" s="389">
        <f>'گام اول '!BD404</f>
        <v>0</v>
      </c>
      <c r="CN403" s="389">
        <f>'گام اول '!BE404</f>
        <v>0</v>
      </c>
      <c r="CO403" s="389">
        <f>'گام اول '!BF404</f>
        <v>0</v>
      </c>
      <c r="CP403" s="389">
        <f>'گام اول '!BG404</f>
        <v>6522083.4192080004</v>
      </c>
      <c r="CQ403" s="389">
        <f>'گام اول '!BH404</f>
        <v>66190084</v>
      </c>
      <c r="CR403" s="389">
        <f t="shared" si="304"/>
        <v>72712168.216000006</v>
      </c>
      <c r="CS403" s="55">
        <f t="shared" si="305"/>
        <v>4659160</v>
      </c>
      <c r="CT403" s="388">
        <f t="shared" si="306"/>
        <v>2329580</v>
      </c>
      <c r="CU403" s="389">
        <f t="shared" si="307"/>
        <v>698874</v>
      </c>
      <c r="CV403" s="389">
        <f t="shared" si="308"/>
        <v>1120000</v>
      </c>
      <c r="CW403" s="55">
        <v>0</v>
      </c>
      <c r="CX403" s="389">
        <f t="shared" si="309"/>
        <v>81519782.216000006</v>
      </c>
      <c r="CY403" s="389">
        <f t="shared" si="310"/>
        <v>72712168.215999991</v>
      </c>
      <c r="CZ403" s="389">
        <f t="shared" si="311"/>
        <v>16723798.689679999</v>
      </c>
      <c r="DA403" s="389">
        <f t="shared" si="312"/>
        <v>98243580.905680001</v>
      </c>
      <c r="DB403" s="389">
        <f t="shared" si="313"/>
        <v>100800</v>
      </c>
      <c r="DC403" s="389">
        <f t="shared" si="314"/>
        <v>98344380.905680001</v>
      </c>
      <c r="DD403" s="394">
        <v>0</v>
      </c>
      <c r="DE403" s="389">
        <f t="shared" si="315"/>
        <v>8151978.2216000007</v>
      </c>
      <c r="DF403" s="389">
        <f t="shared" si="316"/>
        <v>4075989.1108000004</v>
      </c>
      <c r="DG403" s="389">
        <f t="shared" si="317"/>
        <v>86116413.573280007</v>
      </c>
      <c r="DH403" s="389">
        <f t="shared" si="318"/>
        <v>7687614</v>
      </c>
      <c r="DI403" s="389">
        <f t="shared" si="319"/>
        <v>78428799.573280007</v>
      </c>
      <c r="DJ403" s="389">
        <f t="shared" si="320"/>
        <v>0</v>
      </c>
      <c r="DL403" s="396">
        <f t="shared" si="321"/>
        <v>6638737.5</v>
      </c>
      <c r="DM403" s="396">
        <f t="shared" si="322"/>
        <v>-1979577.5</v>
      </c>
    </row>
    <row r="404" spans="1:117" s="55" customFormat="1" ht="21" x14ac:dyDescent="0.2">
      <c r="A404" s="191">
        <f t="shared" si="283"/>
        <v>2655495</v>
      </c>
      <c r="B404" s="136">
        <f>'گام اول '!B405</f>
        <v>399</v>
      </c>
      <c r="C404" s="136">
        <f>'گام اول '!C405</f>
        <v>173</v>
      </c>
      <c r="D404" s="136">
        <f>'گام اول '!D405</f>
        <v>13500</v>
      </c>
      <c r="E404" s="136" t="str">
        <f>'گام اول '!E405</f>
        <v>اصغر</v>
      </c>
      <c r="F404" s="136" t="str">
        <f>'گام اول '!F405</f>
        <v>لطفی</v>
      </c>
      <c r="G404" s="136" t="str">
        <f>'گام اول '!G405</f>
        <v>نگهبان</v>
      </c>
      <c r="H404" s="136" t="str">
        <f>'گام اول '!H405</f>
        <v>ش.تهران</v>
      </c>
      <c r="I404" s="136" t="str">
        <f>'گام اول '!I405</f>
        <v>124-813-1924974-1</v>
      </c>
      <c r="J404" s="136" t="str">
        <f>'گام اول '!J405</f>
        <v>0050001531</v>
      </c>
      <c r="K404" s="136" t="str">
        <f>'گام اول '!K405</f>
        <v>0016970016</v>
      </c>
      <c r="L404" s="136" t="str">
        <f>'گام اول '!L405</f>
        <v>ش - تهران</v>
      </c>
      <c r="M404" s="136" t="str">
        <f>'گام اول '!M405</f>
        <v>نگهبان</v>
      </c>
      <c r="N404" s="120" t="str">
        <f>'گام اول '!N405</f>
        <v>*</v>
      </c>
      <c r="O404" s="119">
        <f>'گام اول '!O405</f>
        <v>0</v>
      </c>
      <c r="P404" s="121">
        <f>'گام اول '!P405</f>
        <v>0</v>
      </c>
      <c r="Q404" s="358">
        <f>'گام اول '!Q405</f>
        <v>30</v>
      </c>
      <c r="R404" s="358">
        <f>'گام اول '!R405</f>
        <v>120</v>
      </c>
      <c r="S404" s="358">
        <f>'گام اول '!S405</f>
        <v>110</v>
      </c>
      <c r="T404" s="358">
        <f>'گام اول '!T405</f>
        <v>29.33</v>
      </c>
      <c r="U404" s="137">
        <f>'گام اول '!U405</f>
        <v>0</v>
      </c>
      <c r="V404" s="120">
        <f>'گام اول '!W405</f>
        <v>0</v>
      </c>
      <c r="W404" s="121">
        <f>'گام اول '!X405</f>
        <v>0</v>
      </c>
      <c r="X404" s="366">
        <f>'گام اول '!Y405</f>
        <v>2</v>
      </c>
      <c r="Y404" s="366">
        <f>'گام اول '!Z405</f>
        <v>1</v>
      </c>
      <c r="Z404" s="138">
        <f>'گام اول '!AA405</f>
        <v>885165</v>
      </c>
      <c r="AA404" s="138">
        <f>'گام اول '!AB405</f>
        <v>46667</v>
      </c>
      <c r="AB404" s="138">
        <f>'گام اول '!AC405</f>
        <v>931832</v>
      </c>
      <c r="AC404" s="138">
        <f>'گام اول '!AD405</f>
        <v>4500000</v>
      </c>
      <c r="AD404" s="138">
        <f>'گام اول '!AE405</f>
        <v>6000000</v>
      </c>
      <c r="AE404" s="139">
        <f>'گام اول '!AF405</f>
        <v>177895.19999999998</v>
      </c>
      <c r="AF404" s="122">
        <f>'گام اول '!AG405</f>
        <v>26554950</v>
      </c>
      <c r="AG404" s="123">
        <f>'گام اول '!AH405</f>
        <v>1400010</v>
      </c>
      <c r="AH404" s="123">
        <f>'گام اول '!AI405</f>
        <v>21347423.999999996</v>
      </c>
      <c r="AI404" s="123">
        <f>'گام اول '!AJ405</f>
        <v>2655495</v>
      </c>
      <c r="AJ404" s="123">
        <f>'گام اول '!AK405</f>
        <v>4500000</v>
      </c>
      <c r="AK404" s="123">
        <f>'گام اول '!AL405</f>
        <v>6000000</v>
      </c>
      <c r="AL404" s="123">
        <f>'گام اول '!AM405</f>
        <v>4892117.9999999991</v>
      </c>
      <c r="AM404" s="123">
        <f>'گام اول '!AN405</f>
        <v>5217666.2159999991</v>
      </c>
      <c r="AN404" s="123">
        <f>'گام اول '!AO405</f>
        <v>0</v>
      </c>
      <c r="AO404" s="123">
        <f>'گام اول '!AP405</f>
        <v>3000000</v>
      </c>
      <c r="AP404" s="123">
        <f>'گام اول '!AQ405</f>
        <v>0</v>
      </c>
      <c r="AQ404" s="123">
        <f>'گام اول '!AR405</f>
        <v>0</v>
      </c>
      <c r="AR404" s="123">
        <f>'گام اول '!AS405</f>
        <v>0</v>
      </c>
      <c r="AS404" s="375">
        <f>'گام اول '!AT405</f>
        <v>0</v>
      </c>
      <c r="AT404" s="368">
        <f t="shared" si="284"/>
        <v>75567663.216000006</v>
      </c>
      <c r="AU404" s="173">
        <f>'گام اول '!AV405</f>
        <v>54308316.440880008</v>
      </c>
      <c r="AV404" s="141">
        <f>'گام اول '!AW405</f>
        <v>72912168.215999991</v>
      </c>
      <c r="AW404" s="142">
        <f t="shared" si="285"/>
        <v>5103851.7751199994</v>
      </c>
      <c r="AX404" s="75">
        <f t="shared" si="286"/>
        <v>1430831.644088001</v>
      </c>
      <c r="AY404" s="142">
        <f>'گام اول '!AZ405</f>
        <v>0</v>
      </c>
      <c r="AZ404" s="142">
        <f>'گام اول '!BA405</f>
        <v>0</v>
      </c>
      <c r="BA404" s="142">
        <f>'گام اول '!BB405</f>
        <v>0</v>
      </c>
      <c r="BB404" s="142">
        <f>'گام اول '!BC405</f>
        <v>0</v>
      </c>
      <c r="BC404" s="142">
        <f>'گام اول '!BD405</f>
        <v>0</v>
      </c>
      <c r="BD404" s="142">
        <f>'گام اول '!BE405</f>
        <v>0</v>
      </c>
      <c r="BE404" s="142">
        <f>'گام اول '!BF405</f>
        <v>0</v>
      </c>
      <c r="BF404" s="143">
        <f t="shared" si="287"/>
        <v>6534683.4192080004</v>
      </c>
      <c r="BG404" s="140">
        <f t="shared" si="288"/>
        <v>69032979</v>
      </c>
      <c r="BH404" s="144">
        <f t="shared" si="289"/>
        <v>75567663.216000006</v>
      </c>
      <c r="BI404" s="127">
        <f t="shared" si="282"/>
        <v>4659160</v>
      </c>
      <c r="BJ404" s="145">
        <f t="shared" si="290"/>
        <v>2329580</v>
      </c>
      <c r="BK404" s="145">
        <f t="shared" si="291"/>
        <v>698874</v>
      </c>
      <c r="BL404" s="146">
        <f t="shared" si="292"/>
        <v>1120000</v>
      </c>
      <c r="BM404" s="379">
        <v>0</v>
      </c>
      <c r="BN404" s="147">
        <f t="shared" si="293"/>
        <v>84375277.216000006</v>
      </c>
      <c r="BO404" s="148">
        <f t="shared" si="294"/>
        <v>72912168.215999991</v>
      </c>
      <c r="BP404" s="149">
        <f t="shared" si="295"/>
        <v>16769798.689679999</v>
      </c>
      <c r="BQ404" s="150">
        <f t="shared" si="296"/>
        <v>101145075.90568</v>
      </c>
      <c r="BR404" s="151">
        <f t="shared" si="297"/>
        <v>100800</v>
      </c>
      <c r="BS404" s="147">
        <f t="shared" si="298"/>
        <v>101245875.90568</v>
      </c>
      <c r="BT404" s="135">
        <v>0</v>
      </c>
      <c r="BU404" s="148">
        <f t="shared" si="299"/>
        <v>8437527.7216000017</v>
      </c>
      <c r="BV404" s="152">
        <f t="shared" si="300"/>
        <v>4218763.8608000008</v>
      </c>
      <c r="BW404" s="133">
        <f t="shared" si="301"/>
        <v>88589584.323280007</v>
      </c>
      <c r="BX404" s="147">
        <f t="shared" si="302"/>
        <v>7687614</v>
      </c>
      <c r="BY404" s="134">
        <f t="shared" si="303"/>
        <v>80901970.323280007</v>
      </c>
      <c r="CD404" s="388">
        <f>'گام اول '!AU405</f>
        <v>75567663.216000006</v>
      </c>
      <c r="CE404" s="389">
        <f>'گام اول '!AV405</f>
        <v>54308316.440880008</v>
      </c>
      <c r="CF404" s="389">
        <f>'گام اول '!AW405</f>
        <v>72912168.215999991</v>
      </c>
      <c r="CG404" s="389">
        <f>'گام اول '!AX405</f>
        <v>5103851.7751199994</v>
      </c>
      <c r="CH404" s="389">
        <f>'گام اول '!AY405</f>
        <v>1430831.644088001</v>
      </c>
      <c r="CI404" s="389">
        <f>'گام اول '!AZ405</f>
        <v>0</v>
      </c>
      <c r="CJ404" s="389">
        <f>'گام اول '!BA405</f>
        <v>0</v>
      </c>
      <c r="CK404" s="389">
        <f>'گام اول '!BB405</f>
        <v>0</v>
      </c>
      <c r="CL404" s="389">
        <f>'گام اول '!BC405</f>
        <v>0</v>
      </c>
      <c r="CM404" s="389">
        <f>'گام اول '!BD405</f>
        <v>0</v>
      </c>
      <c r="CN404" s="389">
        <f>'گام اول '!BE405</f>
        <v>0</v>
      </c>
      <c r="CO404" s="389">
        <f>'گام اول '!BF405</f>
        <v>0</v>
      </c>
      <c r="CP404" s="389">
        <f>'گام اول '!BG405</f>
        <v>6534683.4192080004</v>
      </c>
      <c r="CQ404" s="389">
        <f>'گام اول '!BH405</f>
        <v>69032979</v>
      </c>
      <c r="CR404" s="389">
        <f t="shared" si="304"/>
        <v>75567663.216000006</v>
      </c>
      <c r="CS404" s="55">
        <f t="shared" si="305"/>
        <v>4659160</v>
      </c>
      <c r="CT404" s="388">
        <f t="shared" si="306"/>
        <v>2329580</v>
      </c>
      <c r="CU404" s="389">
        <f t="shared" si="307"/>
        <v>698874</v>
      </c>
      <c r="CV404" s="389">
        <f t="shared" si="308"/>
        <v>1120000</v>
      </c>
      <c r="CW404" s="55">
        <v>0</v>
      </c>
      <c r="CX404" s="389">
        <f t="shared" si="309"/>
        <v>84375277.216000006</v>
      </c>
      <c r="CY404" s="389">
        <f t="shared" si="310"/>
        <v>72912168.215999991</v>
      </c>
      <c r="CZ404" s="389">
        <f t="shared" si="311"/>
        <v>16769798.689679999</v>
      </c>
      <c r="DA404" s="389">
        <f t="shared" si="312"/>
        <v>101145075.90568</v>
      </c>
      <c r="DB404" s="389">
        <f t="shared" si="313"/>
        <v>100800</v>
      </c>
      <c r="DC404" s="389">
        <f t="shared" si="314"/>
        <v>101245875.90568</v>
      </c>
      <c r="DD404" s="394">
        <v>0</v>
      </c>
      <c r="DE404" s="389">
        <f t="shared" si="315"/>
        <v>8437527.7216000017</v>
      </c>
      <c r="DF404" s="389">
        <f t="shared" si="316"/>
        <v>4218763.8608000008</v>
      </c>
      <c r="DG404" s="389">
        <f t="shared" si="317"/>
        <v>88589584.323280007</v>
      </c>
      <c r="DH404" s="389">
        <f t="shared" si="318"/>
        <v>7687614</v>
      </c>
      <c r="DI404" s="389">
        <f t="shared" si="319"/>
        <v>80901970.323280007</v>
      </c>
      <c r="DJ404" s="389">
        <f t="shared" si="320"/>
        <v>0</v>
      </c>
      <c r="DL404" s="396">
        <f t="shared" si="321"/>
        <v>6638737.5</v>
      </c>
      <c r="DM404" s="396">
        <f t="shared" si="322"/>
        <v>-1979577.5</v>
      </c>
    </row>
    <row r="405" spans="1:117" s="55" customFormat="1" ht="21" x14ac:dyDescent="0.2">
      <c r="A405" s="191">
        <f t="shared" si="283"/>
        <v>2655495</v>
      </c>
      <c r="B405" s="136">
        <f>'گام اول '!B406</f>
        <v>400</v>
      </c>
      <c r="C405" s="136">
        <f>'گام اول '!C406</f>
        <v>174</v>
      </c>
      <c r="D405" s="136">
        <f>'گام اول '!D406</f>
        <v>13480</v>
      </c>
      <c r="E405" s="136" t="str">
        <f>'گام اول '!E406</f>
        <v>احمد</v>
      </c>
      <c r="F405" s="136" t="str">
        <f>'گام اول '!F406</f>
        <v>مردانی</v>
      </c>
      <c r="G405" s="136" t="str">
        <f>'گام اول '!G406</f>
        <v>نگهبان</v>
      </c>
      <c r="H405" s="136" t="str">
        <f>'گام اول '!H406</f>
        <v>ش.تهران</v>
      </c>
      <c r="I405" s="136" t="str">
        <f>'گام اول '!I406</f>
        <v>121-800-154457-1</v>
      </c>
      <c r="J405" s="136">
        <f>'گام اول '!J406</f>
        <v>2180466498</v>
      </c>
      <c r="K405" s="136" t="str">
        <f>'گام اول '!K406</f>
        <v>0016983310</v>
      </c>
      <c r="L405" s="136" t="str">
        <f>'گام اول '!L406</f>
        <v>ش - تهران</v>
      </c>
      <c r="M405" s="136" t="str">
        <f>'گام اول '!M406</f>
        <v>نگهبان</v>
      </c>
      <c r="N405" s="120" t="str">
        <f>'گام اول '!N406</f>
        <v>*</v>
      </c>
      <c r="O405" s="119">
        <f>'گام اول '!O406</f>
        <v>0</v>
      </c>
      <c r="P405" s="121">
        <f>'گام اول '!P406</f>
        <v>0</v>
      </c>
      <c r="Q405" s="358">
        <f>'گام اول '!Q406</f>
        <v>30</v>
      </c>
      <c r="R405" s="358">
        <f>'گام اول '!R406</f>
        <v>120</v>
      </c>
      <c r="S405" s="358">
        <f>'گام اول '!S406</f>
        <v>110</v>
      </c>
      <c r="T405" s="358">
        <f>'گام اول '!T406</f>
        <v>29.33</v>
      </c>
      <c r="U405" s="137">
        <f>'گام اول '!U406</f>
        <v>0</v>
      </c>
      <c r="V405" s="120">
        <f>'گام اول '!W406</f>
        <v>0</v>
      </c>
      <c r="W405" s="121">
        <f>'گام اول '!X406</f>
        <v>0</v>
      </c>
      <c r="X405" s="366">
        <f>'گام اول '!Y406</f>
        <v>1</v>
      </c>
      <c r="Y405" s="366">
        <f>'گام اول '!Z406</f>
        <v>1</v>
      </c>
      <c r="Z405" s="138">
        <f>'گام اول '!AA406</f>
        <v>885165</v>
      </c>
      <c r="AA405" s="138">
        <f>'گام اول '!AB406</f>
        <v>46667</v>
      </c>
      <c r="AB405" s="138">
        <f>'گام اول '!AC406</f>
        <v>931832</v>
      </c>
      <c r="AC405" s="138">
        <f>'گام اول '!AD406</f>
        <v>4500000</v>
      </c>
      <c r="AD405" s="138">
        <f>'گام اول '!AE406</f>
        <v>6000000</v>
      </c>
      <c r="AE405" s="139">
        <f>'گام اول '!AF406</f>
        <v>177895.19999999998</v>
      </c>
      <c r="AF405" s="122">
        <f>'گام اول '!AG406</f>
        <v>26554950</v>
      </c>
      <c r="AG405" s="123">
        <f>'گام اول '!AH406</f>
        <v>1400010</v>
      </c>
      <c r="AH405" s="123">
        <f>'گام اول '!AI406</f>
        <v>21347423.999999996</v>
      </c>
      <c r="AI405" s="123">
        <f>'گام اول '!AJ406</f>
        <v>2655495</v>
      </c>
      <c r="AJ405" s="123">
        <f>'گام اول '!AK406</f>
        <v>4500000</v>
      </c>
      <c r="AK405" s="123">
        <f>'گام اول '!AL406</f>
        <v>6000000</v>
      </c>
      <c r="AL405" s="123">
        <f>'گام اول '!AM406</f>
        <v>4892117.9999999991</v>
      </c>
      <c r="AM405" s="123">
        <f>'گام اول '!AN406</f>
        <v>5217666.2159999991</v>
      </c>
      <c r="AN405" s="123">
        <f>'گام اول '!AO406</f>
        <v>0</v>
      </c>
      <c r="AO405" s="123">
        <f>'گام اول '!AP406</f>
        <v>3000000</v>
      </c>
      <c r="AP405" s="123">
        <f>'گام اول '!AQ406</f>
        <v>0</v>
      </c>
      <c r="AQ405" s="123">
        <f>'گام اول '!AR406</f>
        <v>0</v>
      </c>
      <c r="AR405" s="123">
        <f>'گام اول '!AS406</f>
        <v>0</v>
      </c>
      <c r="AS405" s="375">
        <f>'گام اول '!AT406</f>
        <v>0</v>
      </c>
      <c r="AT405" s="368">
        <f t="shared" si="284"/>
        <v>75567663.216000006</v>
      </c>
      <c r="AU405" s="173">
        <f>'گام اول '!AV406</f>
        <v>54308316.440880008</v>
      </c>
      <c r="AV405" s="141">
        <f>'گام اول '!AW406</f>
        <v>72912168.215999991</v>
      </c>
      <c r="AW405" s="142">
        <f t="shared" si="285"/>
        <v>5103851.7751199994</v>
      </c>
      <c r="AX405" s="75">
        <f t="shared" si="286"/>
        <v>1430831.644088001</v>
      </c>
      <c r="AY405" s="142">
        <f>'گام اول '!AZ406</f>
        <v>0</v>
      </c>
      <c r="AZ405" s="142">
        <f>'گام اول '!BA406</f>
        <v>0</v>
      </c>
      <c r="BA405" s="142">
        <f>'گام اول '!BB406</f>
        <v>0</v>
      </c>
      <c r="BB405" s="142">
        <f>'گام اول '!BC406</f>
        <v>0</v>
      </c>
      <c r="BC405" s="142">
        <f>'گام اول '!BD406</f>
        <v>0</v>
      </c>
      <c r="BD405" s="142">
        <f>'گام اول '!BE406</f>
        <v>0</v>
      </c>
      <c r="BE405" s="142">
        <f>'گام اول '!BF406</f>
        <v>0</v>
      </c>
      <c r="BF405" s="143">
        <f t="shared" si="287"/>
        <v>6534683.4192080004</v>
      </c>
      <c r="BG405" s="140">
        <f t="shared" si="288"/>
        <v>69032979</v>
      </c>
      <c r="BH405" s="144">
        <f t="shared" si="289"/>
        <v>75567663.216000006</v>
      </c>
      <c r="BI405" s="127">
        <f t="shared" si="282"/>
        <v>4659160</v>
      </c>
      <c r="BJ405" s="145">
        <f t="shared" si="290"/>
        <v>2329580</v>
      </c>
      <c r="BK405" s="145">
        <f t="shared" si="291"/>
        <v>698874</v>
      </c>
      <c r="BL405" s="146">
        <f t="shared" si="292"/>
        <v>1120000</v>
      </c>
      <c r="BM405" s="379">
        <v>0</v>
      </c>
      <c r="BN405" s="147">
        <f t="shared" si="293"/>
        <v>84375277.216000006</v>
      </c>
      <c r="BO405" s="148">
        <f t="shared" si="294"/>
        <v>72912168.215999991</v>
      </c>
      <c r="BP405" s="149">
        <f t="shared" si="295"/>
        <v>16769798.689679999</v>
      </c>
      <c r="BQ405" s="150">
        <f t="shared" si="296"/>
        <v>101145075.90568</v>
      </c>
      <c r="BR405" s="151">
        <f t="shared" si="297"/>
        <v>100800</v>
      </c>
      <c r="BS405" s="147">
        <f t="shared" si="298"/>
        <v>101245875.90568</v>
      </c>
      <c r="BT405" s="135">
        <v>0</v>
      </c>
      <c r="BU405" s="148">
        <f t="shared" si="299"/>
        <v>8437527.7216000017</v>
      </c>
      <c r="BV405" s="152">
        <f t="shared" si="300"/>
        <v>4218763.8608000008</v>
      </c>
      <c r="BW405" s="133">
        <f t="shared" si="301"/>
        <v>88589584.323280007</v>
      </c>
      <c r="BX405" s="147">
        <f t="shared" si="302"/>
        <v>7687614</v>
      </c>
      <c r="BY405" s="134">
        <f t="shared" si="303"/>
        <v>80901970.323280007</v>
      </c>
      <c r="CD405" s="388">
        <f>'گام اول '!AU406</f>
        <v>75567663.216000006</v>
      </c>
      <c r="CE405" s="389">
        <f>'گام اول '!AV406</f>
        <v>54308316.440880008</v>
      </c>
      <c r="CF405" s="389">
        <f>'گام اول '!AW406</f>
        <v>72912168.215999991</v>
      </c>
      <c r="CG405" s="389">
        <f>'گام اول '!AX406</f>
        <v>5103851.7751199994</v>
      </c>
      <c r="CH405" s="389">
        <f>'گام اول '!AY406</f>
        <v>1430831.644088001</v>
      </c>
      <c r="CI405" s="389">
        <f>'گام اول '!AZ406</f>
        <v>0</v>
      </c>
      <c r="CJ405" s="389">
        <f>'گام اول '!BA406</f>
        <v>0</v>
      </c>
      <c r="CK405" s="389">
        <f>'گام اول '!BB406</f>
        <v>0</v>
      </c>
      <c r="CL405" s="389">
        <f>'گام اول '!BC406</f>
        <v>0</v>
      </c>
      <c r="CM405" s="389">
        <f>'گام اول '!BD406</f>
        <v>0</v>
      </c>
      <c r="CN405" s="389">
        <f>'گام اول '!BE406</f>
        <v>0</v>
      </c>
      <c r="CO405" s="389">
        <f>'گام اول '!BF406</f>
        <v>0</v>
      </c>
      <c r="CP405" s="389">
        <f>'گام اول '!BG406</f>
        <v>6534683.4192080004</v>
      </c>
      <c r="CQ405" s="389">
        <f>'گام اول '!BH406</f>
        <v>69032979</v>
      </c>
      <c r="CR405" s="389">
        <f t="shared" si="304"/>
        <v>75567663.216000006</v>
      </c>
      <c r="CS405" s="55">
        <f t="shared" si="305"/>
        <v>4659160</v>
      </c>
      <c r="CT405" s="388">
        <f t="shared" si="306"/>
        <v>2329580</v>
      </c>
      <c r="CU405" s="389">
        <f t="shared" si="307"/>
        <v>698874</v>
      </c>
      <c r="CV405" s="389">
        <f t="shared" si="308"/>
        <v>1120000</v>
      </c>
      <c r="CW405" s="55">
        <v>0</v>
      </c>
      <c r="CX405" s="389">
        <f t="shared" si="309"/>
        <v>84375277.216000006</v>
      </c>
      <c r="CY405" s="389">
        <f t="shared" si="310"/>
        <v>72912168.215999991</v>
      </c>
      <c r="CZ405" s="389">
        <f t="shared" si="311"/>
        <v>16769798.689679999</v>
      </c>
      <c r="DA405" s="389">
        <f t="shared" si="312"/>
        <v>101145075.90568</v>
      </c>
      <c r="DB405" s="389">
        <f t="shared" si="313"/>
        <v>100800</v>
      </c>
      <c r="DC405" s="389">
        <f t="shared" si="314"/>
        <v>101245875.90568</v>
      </c>
      <c r="DD405" s="394">
        <v>0</v>
      </c>
      <c r="DE405" s="389">
        <f t="shared" si="315"/>
        <v>8437527.7216000017</v>
      </c>
      <c r="DF405" s="389">
        <f t="shared" si="316"/>
        <v>4218763.8608000008</v>
      </c>
      <c r="DG405" s="389">
        <f t="shared" si="317"/>
        <v>88589584.323280007</v>
      </c>
      <c r="DH405" s="389">
        <f t="shared" si="318"/>
        <v>7687614</v>
      </c>
      <c r="DI405" s="389">
        <f t="shared" si="319"/>
        <v>80901970.323280007</v>
      </c>
      <c r="DJ405" s="389">
        <f t="shared" si="320"/>
        <v>0</v>
      </c>
      <c r="DL405" s="396">
        <f t="shared" si="321"/>
        <v>6638737.5</v>
      </c>
      <c r="DM405" s="396">
        <f t="shared" si="322"/>
        <v>-1979577.5</v>
      </c>
    </row>
    <row r="406" spans="1:117" s="55" customFormat="1" ht="21" x14ac:dyDescent="0.2">
      <c r="A406" s="191">
        <f t="shared" si="283"/>
        <v>2655495</v>
      </c>
      <c r="B406" s="136">
        <f>'گام اول '!B407</f>
        <v>401</v>
      </c>
      <c r="C406" s="136">
        <f>'گام اول '!C407</f>
        <v>175</v>
      </c>
      <c r="D406" s="136">
        <f>'گام اول '!D407</f>
        <v>13473</v>
      </c>
      <c r="E406" s="136" t="str">
        <f>'گام اول '!E407</f>
        <v>علی اکبر</v>
      </c>
      <c r="F406" s="136" t="str">
        <f>'گام اول '!F407</f>
        <v>مصیبی</v>
      </c>
      <c r="G406" s="136" t="str">
        <f>'گام اول '!G407</f>
        <v>نگهبان</v>
      </c>
      <c r="H406" s="136" t="str">
        <f>'گام اول '!H407</f>
        <v>ش.تهران</v>
      </c>
      <c r="I406" s="136" t="str">
        <f>'گام اول '!I407</f>
        <v>124-813-1924595-1</v>
      </c>
      <c r="J406" s="136">
        <f>'گام اول '!J407</f>
        <v>439145228</v>
      </c>
      <c r="K406" s="136" t="str">
        <f>'گام اول '!K407</f>
        <v>0016975876</v>
      </c>
      <c r="L406" s="136" t="str">
        <f>'گام اول '!L407</f>
        <v>ش - تهران</v>
      </c>
      <c r="M406" s="136" t="str">
        <f>'گام اول '!M407</f>
        <v>نگهبان</v>
      </c>
      <c r="N406" s="120" t="str">
        <f>'گام اول '!N407</f>
        <v>*</v>
      </c>
      <c r="O406" s="119">
        <f>'گام اول '!O407</f>
        <v>0</v>
      </c>
      <c r="P406" s="121">
        <f>'گام اول '!P407</f>
        <v>0</v>
      </c>
      <c r="Q406" s="358">
        <f>'گام اول '!Q407</f>
        <v>30</v>
      </c>
      <c r="R406" s="358">
        <f>'گام اول '!R407</f>
        <v>120</v>
      </c>
      <c r="S406" s="358">
        <f>'گام اول '!S407</f>
        <v>110</v>
      </c>
      <c r="T406" s="358">
        <f>'گام اول '!T407</f>
        <v>29.33</v>
      </c>
      <c r="U406" s="137">
        <f>'گام اول '!U407</f>
        <v>0</v>
      </c>
      <c r="V406" s="120">
        <f>'گام اول '!W407</f>
        <v>0</v>
      </c>
      <c r="W406" s="121">
        <f>'گام اول '!X407</f>
        <v>0</v>
      </c>
      <c r="X406" s="366">
        <f>'گام اول '!Y407</f>
        <v>2</v>
      </c>
      <c r="Y406" s="366">
        <f>'گام اول '!Z407</f>
        <v>2</v>
      </c>
      <c r="Z406" s="138">
        <f>'گام اول '!AA407</f>
        <v>885165</v>
      </c>
      <c r="AA406" s="138">
        <f>'گام اول '!AB407</f>
        <v>46667</v>
      </c>
      <c r="AB406" s="138">
        <f>'گام اول '!AC407</f>
        <v>931832</v>
      </c>
      <c r="AC406" s="138">
        <f>'گام اول '!AD407</f>
        <v>4500000</v>
      </c>
      <c r="AD406" s="138">
        <f>'گام اول '!AE407</f>
        <v>6000000</v>
      </c>
      <c r="AE406" s="139">
        <f>'گام اول '!AF407</f>
        <v>177895.19999999998</v>
      </c>
      <c r="AF406" s="122">
        <f>'گام اول '!AG407</f>
        <v>26554950</v>
      </c>
      <c r="AG406" s="123">
        <f>'گام اول '!AH407</f>
        <v>1400010</v>
      </c>
      <c r="AH406" s="123">
        <f>'گام اول '!AI407</f>
        <v>21347423.999999996</v>
      </c>
      <c r="AI406" s="123">
        <f>'گام اول '!AJ407</f>
        <v>5310990</v>
      </c>
      <c r="AJ406" s="123">
        <f>'گام اول '!AK407</f>
        <v>4500000</v>
      </c>
      <c r="AK406" s="123">
        <f>'گام اول '!AL407</f>
        <v>6000000</v>
      </c>
      <c r="AL406" s="123">
        <f>'گام اول '!AM407</f>
        <v>4892117.9999999991</v>
      </c>
      <c r="AM406" s="123">
        <f>'گام اول '!AN407</f>
        <v>5217666.2159999991</v>
      </c>
      <c r="AN406" s="123">
        <f>'گام اول '!AO407</f>
        <v>0</v>
      </c>
      <c r="AO406" s="123">
        <f>'گام اول '!AP407</f>
        <v>2400000</v>
      </c>
      <c r="AP406" s="123">
        <f>'گام اول '!AQ407</f>
        <v>0</v>
      </c>
      <c r="AQ406" s="123">
        <f>'گام اول '!AR407</f>
        <v>0</v>
      </c>
      <c r="AR406" s="123">
        <f>'گام اول '!AS407</f>
        <v>0</v>
      </c>
      <c r="AS406" s="375">
        <f>'گام اول '!AT407</f>
        <v>0</v>
      </c>
      <c r="AT406" s="368">
        <f t="shared" si="284"/>
        <v>77623158.216000006</v>
      </c>
      <c r="AU406" s="173">
        <f>'گام اول '!AV407</f>
        <v>54350316.440880008</v>
      </c>
      <c r="AV406" s="141">
        <f>'گام اول '!AW407</f>
        <v>72312168.215999991</v>
      </c>
      <c r="AW406" s="142">
        <f t="shared" si="285"/>
        <v>5061851.7751199994</v>
      </c>
      <c r="AX406" s="75">
        <f t="shared" si="286"/>
        <v>1435031.644088001</v>
      </c>
      <c r="AY406" s="142">
        <f>'گام اول '!AZ407</f>
        <v>0</v>
      </c>
      <c r="AZ406" s="142">
        <f>'گام اول '!BA407</f>
        <v>0</v>
      </c>
      <c r="BA406" s="142">
        <f>'گام اول '!BB407</f>
        <v>0</v>
      </c>
      <c r="BB406" s="142">
        <f>'گام اول '!BC407</f>
        <v>0</v>
      </c>
      <c r="BC406" s="142">
        <f>'گام اول '!BD407</f>
        <v>0</v>
      </c>
      <c r="BD406" s="142">
        <f>'گام اول '!BE407</f>
        <v>0</v>
      </c>
      <c r="BE406" s="142">
        <f>'گام اول '!BF407</f>
        <v>0</v>
      </c>
      <c r="BF406" s="143">
        <f t="shared" si="287"/>
        <v>6496883.4192080004</v>
      </c>
      <c r="BG406" s="140">
        <f t="shared" si="288"/>
        <v>71126274</v>
      </c>
      <c r="BH406" s="144">
        <f t="shared" si="289"/>
        <v>77623158.216000006</v>
      </c>
      <c r="BI406" s="127">
        <f t="shared" si="282"/>
        <v>4659160</v>
      </c>
      <c r="BJ406" s="145">
        <f t="shared" si="290"/>
        <v>2329580</v>
      </c>
      <c r="BK406" s="145">
        <f t="shared" si="291"/>
        <v>698874</v>
      </c>
      <c r="BL406" s="146">
        <f t="shared" si="292"/>
        <v>1120000</v>
      </c>
      <c r="BM406" s="379">
        <v>0</v>
      </c>
      <c r="BN406" s="147">
        <f t="shared" si="293"/>
        <v>86430772.216000006</v>
      </c>
      <c r="BO406" s="148">
        <f t="shared" si="294"/>
        <v>72312168.215999991</v>
      </c>
      <c r="BP406" s="149">
        <f t="shared" si="295"/>
        <v>16631798.689679999</v>
      </c>
      <c r="BQ406" s="150">
        <f t="shared" si="296"/>
        <v>103062570.90568</v>
      </c>
      <c r="BR406" s="151">
        <f t="shared" si="297"/>
        <v>100800</v>
      </c>
      <c r="BS406" s="147">
        <f t="shared" si="298"/>
        <v>103163370.90568</v>
      </c>
      <c r="BT406" s="135">
        <v>0</v>
      </c>
      <c r="BU406" s="148">
        <f t="shared" si="299"/>
        <v>8643077.2216000017</v>
      </c>
      <c r="BV406" s="152">
        <f t="shared" si="300"/>
        <v>4321538.6108000008</v>
      </c>
      <c r="BW406" s="133">
        <f t="shared" si="301"/>
        <v>90198755.073280007</v>
      </c>
      <c r="BX406" s="147">
        <f t="shared" si="302"/>
        <v>7687614</v>
      </c>
      <c r="BY406" s="134">
        <f t="shared" si="303"/>
        <v>82511141.073280007</v>
      </c>
      <c r="CD406" s="388">
        <f>'گام اول '!AU407</f>
        <v>77623158.216000006</v>
      </c>
      <c r="CE406" s="389">
        <f>'گام اول '!AV407</f>
        <v>54350316.440880008</v>
      </c>
      <c r="CF406" s="389">
        <f>'گام اول '!AW407</f>
        <v>72312168.215999991</v>
      </c>
      <c r="CG406" s="389">
        <f>'گام اول '!AX407</f>
        <v>5061851.7751199994</v>
      </c>
      <c r="CH406" s="389">
        <f>'گام اول '!AY407</f>
        <v>1435031.644088001</v>
      </c>
      <c r="CI406" s="389">
        <f>'گام اول '!AZ407</f>
        <v>0</v>
      </c>
      <c r="CJ406" s="389">
        <f>'گام اول '!BA407</f>
        <v>0</v>
      </c>
      <c r="CK406" s="389">
        <f>'گام اول '!BB407</f>
        <v>0</v>
      </c>
      <c r="CL406" s="389">
        <f>'گام اول '!BC407</f>
        <v>0</v>
      </c>
      <c r="CM406" s="389">
        <f>'گام اول '!BD407</f>
        <v>0</v>
      </c>
      <c r="CN406" s="389">
        <f>'گام اول '!BE407</f>
        <v>0</v>
      </c>
      <c r="CO406" s="389">
        <f>'گام اول '!BF407</f>
        <v>0</v>
      </c>
      <c r="CP406" s="389">
        <f>'گام اول '!BG407</f>
        <v>6496883.4192080004</v>
      </c>
      <c r="CQ406" s="389">
        <f>'گام اول '!BH407</f>
        <v>71126274</v>
      </c>
      <c r="CR406" s="389">
        <f t="shared" si="304"/>
        <v>77623158.216000006</v>
      </c>
      <c r="CS406" s="55">
        <f t="shared" si="305"/>
        <v>4659160</v>
      </c>
      <c r="CT406" s="388">
        <f t="shared" si="306"/>
        <v>2329580</v>
      </c>
      <c r="CU406" s="389">
        <f t="shared" si="307"/>
        <v>698874</v>
      </c>
      <c r="CV406" s="389">
        <f t="shared" si="308"/>
        <v>1120000</v>
      </c>
      <c r="CW406" s="55">
        <v>0</v>
      </c>
      <c r="CX406" s="389">
        <f t="shared" si="309"/>
        <v>86430772.216000006</v>
      </c>
      <c r="CY406" s="389">
        <f t="shared" si="310"/>
        <v>72312168.215999991</v>
      </c>
      <c r="CZ406" s="389">
        <f t="shared" si="311"/>
        <v>16631798.689679999</v>
      </c>
      <c r="DA406" s="389">
        <f t="shared" si="312"/>
        <v>103062570.90568</v>
      </c>
      <c r="DB406" s="389">
        <f t="shared" si="313"/>
        <v>100800</v>
      </c>
      <c r="DC406" s="389">
        <f t="shared" si="314"/>
        <v>103163370.90568</v>
      </c>
      <c r="DD406" s="394">
        <v>0</v>
      </c>
      <c r="DE406" s="389">
        <f t="shared" si="315"/>
        <v>8643077.2216000017</v>
      </c>
      <c r="DF406" s="389">
        <f t="shared" si="316"/>
        <v>4321538.6108000008</v>
      </c>
      <c r="DG406" s="389">
        <f t="shared" si="317"/>
        <v>90198755.073280007</v>
      </c>
      <c r="DH406" s="389">
        <f t="shared" si="318"/>
        <v>7687614</v>
      </c>
      <c r="DI406" s="389">
        <f t="shared" si="319"/>
        <v>82511141.073280007</v>
      </c>
      <c r="DJ406" s="389">
        <f t="shared" si="320"/>
        <v>0</v>
      </c>
      <c r="DL406" s="396">
        <f t="shared" si="321"/>
        <v>6638737.5</v>
      </c>
      <c r="DM406" s="396">
        <f t="shared" si="322"/>
        <v>-1979577.5</v>
      </c>
    </row>
    <row r="407" spans="1:117" s="55" customFormat="1" ht="21" x14ac:dyDescent="0.2">
      <c r="A407" s="191">
        <f t="shared" si="283"/>
        <v>2655495</v>
      </c>
      <c r="B407" s="136">
        <f>'گام اول '!B408</f>
        <v>402</v>
      </c>
      <c r="C407" s="136">
        <f>'گام اول '!C408</f>
        <v>176</v>
      </c>
      <c r="D407" s="136">
        <f>'گام اول '!D408</f>
        <v>13492</v>
      </c>
      <c r="E407" s="136" t="str">
        <f>'گام اول '!E408</f>
        <v>مرتضی</v>
      </c>
      <c r="F407" s="136" t="str">
        <f>'گام اول '!F408</f>
        <v>میسمی</v>
      </c>
      <c r="G407" s="136" t="str">
        <f>'گام اول '!G408</f>
        <v>نگهبان</v>
      </c>
      <c r="H407" s="136" t="str">
        <f>'گام اول '!H408</f>
        <v>ش.تهران</v>
      </c>
      <c r="I407" s="136" t="str">
        <f>'گام اول '!I408</f>
        <v>124-813-1924588-1</v>
      </c>
      <c r="J407" s="136" t="str">
        <f>'گام اول '!J408</f>
        <v>0439772087</v>
      </c>
      <c r="K407" s="136" t="str">
        <f>'گام اول '!K408</f>
        <v>0025702674</v>
      </c>
      <c r="L407" s="136" t="str">
        <f>'گام اول '!L408</f>
        <v>ش - تهران</v>
      </c>
      <c r="M407" s="136" t="str">
        <f>'گام اول '!M408</f>
        <v>نگهبان</v>
      </c>
      <c r="N407" s="120" t="str">
        <f>'گام اول '!N408</f>
        <v>*</v>
      </c>
      <c r="O407" s="119">
        <f>'گام اول '!O408</f>
        <v>0</v>
      </c>
      <c r="P407" s="121">
        <f>'گام اول '!P408</f>
        <v>0</v>
      </c>
      <c r="Q407" s="358">
        <f>'گام اول '!Q408</f>
        <v>30</v>
      </c>
      <c r="R407" s="358">
        <f>'گام اول '!R408</f>
        <v>120</v>
      </c>
      <c r="S407" s="358">
        <f>'گام اول '!S408</f>
        <v>110</v>
      </c>
      <c r="T407" s="358">
        <f>'گام اول '!T408</f>
        <v>29.33</v>
      </c>
      <c r="U407" s="137">
        <f>'گام اول '!U408</f>
        <v>0</v>
      </c>
      <c r="V407" s="120">
        <f>'گام اول '!W408</f>
        <v>0</v>
      </c>
      <c r="W407" s="121">
        <f>'گام اول '!X408</f>
        <v>0</v>
      </c>
      <c r="X407" s="366">
        <f>'گام اول '!Y408</f>
        <v>1</v>
      </c>
      <c r="Y407" s="366">
        <f>'گام اول '!Z408</f>
        <v>1</v>
      </c>
      <c r="Z407" s="138">
        <f>'گام اول '!AA408</f>
        <v>885165</v>
      </c>
      <c r="AA407" s="138">
        <f>'گام اول '!AB408</f>
        <v>46667</v>
      </c>
      <c r="AB407" s="138">
        <f>'گام اول '!AC408</f>
        <v>931832</v>
      </c>
      <c r="AC407" s="138">
        <f>'گام اول '!AD408</f>
        <v>4500000</v>
      </c>
      <c r="AD407" s="138">
        <f>'گام اول '!AE408</f>
        <v>6000000</v>
      </c>
      <c r="AE407" s="139">
        <f>'گام اول '!AF408</f>
        <v>177895.19999999998</v>
      </c>
      <c r="AF407" s="122">
        <f>'گام اول '!AG408</f>
        <v>26554950</v>
      </c>
      <c r="AG407" s="123">
        <f>'گام اول '!AH408</f>
        <v>1400010</v>
      </c>
      <c r="AH407" s="123">
        <f>'گام اول '!AI408</f>
        <v>21347423.999999996</v>
      </c>
      <c r="AI407" s="123">
        <f>'گام اول '!AJ408</f>
        <v>2655495</v>
      </c>
      <c r="AJ407" s="123">
        <f>'گام اول '!AK408</f>
        <v>4500000</v>
      </c>
      <c r="AK407" s="123">
        <f>'گام اول '!AL408</f>
        <v>6000000</v>
      </c>
      <c r="AL407" s="123">
        <f>'گام اول '!AM408</f>
        <v>4892117.9999999991</v>
      </c>
      <c r="AM407" s="123">
        <f>'گام اول '!AN408</f>
        <v>5217666.2159999991</v>
      </c>
      <c r="AN407" s="123">
        <f>'گام اول '!AO408</f>
        <v>0</v>
      </c>
      <c r="AO407" s="123">
        <f>'گام اول '!AP408</f>
        <v>3800000</v>
      </c>
      <c r="AP407" s="123">
        <f>'گام اول '!AQ408</f>
        <v>0</v>
      </c>
      <c r="AQ407" s="123">
        <f>'گام اول '!AR408</f>
        <v>0</v>
      </c>
      <c r="AR407" s="123">
        <f>'گام اول '!AS408</f>
        <v>0</v>
      </c>
      <c r="AS407" s="375">
        <f>'گام اول '!AT408</f>
        <v>0</v>
      </c>
      <c r="AT407" s="368">
        <f t="shared" si="284"/>
        <v>76367663.216000006</v>
      </c>
      <c r="AU407" s="173">
        <f>'گام اول '!AV408</f>
        <v>54252316.440880008</v>
      </c>
      <c r="AV407" s="141">
        <f>'گام اول '!AW408</f>
        <v>73712168.215999991</v>
      </c>
      <c r="AW407" s="142">
        <f t="shared" si="285"/>
        <v>5159851.7751199994</v>
      </c>
      <c r="AX407" s="75">
        <f t="shared" si="286"/>
        <v>1425231.644088001</v>
      </c>
      <c r="AY407" s="142">
        <f>'گام اول '!AZ408</f>
        <v>0</v>
      </c>
      <c r="AZ407" s="142">
        <f>'گام اول '!BA408</f>
        <v>0</v>
      </c>
      <c r="BA407" s="142">
        <f>'گام اول '!BB408</f>
        <v>0</v>
      </c>
      <c r="BB407" s="142">
        <f>'گام اول '!BC408</f>
        <v>0</v>
      </c>
      <c r="BC407" s="142">
        <f>'گام اول '!BD408</f>
        <v>0</v>
      </c>
      <c r="BD407" s="142">
        <f>'گام اول '!BE408</f>
        <v>0</v>
      </c>
      <c r="BE407" s="142">
        <f>'گام اول '!BF408</f>
        <v>0</v>
      </c>
      <c r="BF407" s="143">
        <f t="shared" si="287"/>
        <v>6585083.4192080004</v>
      </c>
      <c r="BG407" s="140">
        <f t="shared" si="288"/>
        <v>69782579</v>
      </c>
      <c r="BH407" s="144">
        <f t="shared" si="289"/>
        <v>76367663.216000006</v>
      </c>
      <c r="BI407" s="127">
        <f t="shared" si="282"/>
        <v>4659160</v>
      </c>
      <c r="BJ407" s="145">
        <f t="shared" si="290"/>
        <v>2329580</v>
      </c>
      <c r="BK407" s="145">
        <f t="shared" si="291"/>
        <v>698874</v>
      </c>
      <c r="BL407" s="146">
        <f t="shared" si="292"/>
        <v>1120000</v>
      </c>
      <c r="BM407" s="379">
        <v>0</v>
      </c>
      <c r="BN407" s="147">
        <f t="shared" si="293"/>
        <v>85175277.216000006</v>
      </c>
      <c r="BO407" s="148">
        <f t="shared" si="294"/>
        <v>73712168.215999991</v>
      </c>
      <c r="BP407" s="149">
        <f t="shared" si="295"/>
        <v>16953798.689679999</v>
      </c>
      <c r="BQ407" s="150">
        <f t="shared" si="296"/>
        <v>102129075.90568</v>
      </c>
      <c r="BR407" s="151">
        <f t="shared" si="297"/>
        <v>100800</v>
      </c>
      <c r="BS407" s="147">
        <f t="shared" si="298"/>
        <v>102229875.90568</v>
      </c>
      <c r="BT407" s="135">
        <v>0</v>
      </c>
      <c r="BU407" s="148">
        <f t="shared" si="299"/>
        <v>8517527.7216000017</v>
      </c>
      <c r="BV407" s="152">
        <f t="shared" si="300"/>
        <v>4258763.8608000008</v>
      </c>
      <c r="BW407" s="133">
        <f t="shared" si="301"/>
        <v>89453584.323280007</v>
      </c>
      <c r="BX407" s="147">
        <f t="shared" si="302"/>
        <v>7687614</v>
      </c>
      <c r="BY407" s="134">
        <f t="shared" si="303"/>
        <v>81765970.323280007</v>
      </c>
      <c r="CD407" s="388">
        <f>'گام اول '!AU408</f>
        <v>76367663.216000006</v>
      </c>
      <c r="CE407" s="389">
        <f>'گام اول '!AV408</f>
        <v>54252316.440880008</v>
      </c>
      <c r="CF407" s="389">
        <f>'گام اول '!AW408</f>
        <v>73712168.215999991</v>
      </c>
      <c r="CG407" s="389">
        <f>'گام اول '!AX408</f>
        <v>5159851.7751199994</v>
      </c>
      <c r="CH407" s="389">
        <f>'گام اول '!AY408</f>
        <v>1425231.644088001</v>
      </c>
      <c r="CI407" s="389">
        <f>'گام اول '!AZ408</f>
        <v>0</v>
      </c>
      <c r="CJ407" s="389">
        <f>'گام اول '!BA408</f>
        <v>0</v>
      </c>
      <c r="CK407" s="389">
        <f>'گام اول '!BB408</f>
        <v>0</v>
      </c>
      <c r="CL407" s="389">
        <f>'گام اول '!BC408</f>
        <v>0</v>
      </c>
      <c r="CM407" s="389">
        <f>'گام اول '!BD408</f>
        <v>0</v>
      </c>
      <c r="CN407" s="389">
        <f>'گام اول '!BE408</f>
        <v>0</v>
      </c>
      <c r="CO407" s="389">
        <f>'گام اول '!BF408</f>
        <v>0</v>
      </c>
      <c r="CP407" s="389">
        <f>'گام اول '!BG408</f>
        <v>6585083.4192080004</v>
      </c>
      <c r="CQ407" s="389">
        <f>'گام اول '!BH408</f>
        <v>69782579</v>
      </c>
      <c r="CR407" s="389">
        <f t="shared" si="304"/>
        <v>76367663.216000006</v>
      </c>
      <c r="CS407" s="55">
        <f t="shared" si="305"/>
        <v>4659160</v>
      </c>
      <c r="CT407" s="388">
        <f t="shared" si="306"/>
        <v>2329580</v>
      </c>
      <c r="CU407" s="389">
        <f t="shared" si="307"/>
        <v>698874</v>
      </c>
      <c r="CV407" s="389">
        <f t="shared" si="308"/>
        <v>1120000</v>
      </c>
      <c r="CW407" s="55">
        <v>0</v>
      </c>
      <c r="CX407" s="389">
        <f t="shared" si="309"/>
        <v>85175277.216000006</v>
      </c>
      <c r="CY407" s="389">
        <f t="shared" si="310"/>
        <v>73712168.215999991</v>
      </c>
      <c r="CZ407" s="389">
        <f t="shared" si="311"/>
        <v>16953798.689679999</v>
      </c>
      <c r="DA407" s="389">
        <f t="shared" si="312"/>
        <v>102129075.90568</v>
      </c>
      <c r="DB407" s="389">
        <f t="shared" si="313"/>
        <v>100800</v>
      </c>
      <c r="DC407" s="389">
        <f t="shared" si="314"/>
        <v>102229875.90568</v>
      </c>
      <c r="DD407" s="394">
        <v>0</v>
      </c>
      <c r="DE407" s="389">
        <f t="shared" si="315"/>
        <v>8517527.7216000017</v>
      </c>
      <c r="DF407" s="389">
        <f t="shared" si="316"/>
        <v>4258763.8608000008</v>
      </c>
      <c r="DG407" s="389">
        <f t="shared" si="317"/>
        <v>89453584.323280007</v>
      </c>
      <c r="DH407" s="389">
        <f t="shared" si="318"/>
        <v>7687614</v>
      </c>
      <c r="DI407" s="389">
        <f t="shared" si="319"/>
        <v>81765970.323280007</v>
      </c>
      <c r="DJ407" s="389">
        <f t="shared" si="320"/>
        <v>0</v>
      </c>
      <c r="DL407" s="396">
        <f t="shared" si="321"/>
        <v>6638737.5</v>
      </c>
      <c r="DM407" s="396">
        <f t="shared" si="322"/>
        <v>-1979577.5</v>
      </c>
    </row>
    <row r="408" spans="1:117" s="55" customFormat="1" ht="21" x14ac:dyDescent="0.2">
      <c r="A408" s="191">
        <f t="shared" si="283"/>
        <v>2655495</v>
      </c>
      <c r="B408" s="136">
        <f>'گام اول '!B409</f>
        <v>403</v>
      </c>
      <c r="C408" s="136">
        <f>'گام اول '!C409</f>
        <v>177</v>
      </c>
      <c r="D408" s="136">
        <f>'گام اول '!D409</f>
        <v>13462</v>
      </c>
      <c r="E408" s="136" t="str">
        <f>'گام اول '!E409</f>
        <v>رضا</v>
      </c>
      <c r="F408" s="136" t="str">
        <f>'گام اول '!F409</f>
        <v>عبرانی</v>
      </c>
      <c r="G408" s="136" t="str">
        <f>'گام اول '!G409</f>
        <v>نگهبان</v>
      </c>
      <c r="H408" s="136" t="str">
        <f>'گام اول '!H409</f>
        <v>ش.تهران</v>
      </c>
      <c r="I408" s="136" t="str">
        <f>'گام اول '!I409</f>
        <v>129-813-889510-1</v>
      </c>
      <c r="J408" s="136" t="str">
        <f>'گام اول '!J409</f>
        <v>0057988587</v>
      </c>
      <c r="K408" s="136" t="str">
        <f>'گام اول '!K409</f>
        <v>0011132359</v>
      </c>
      <c r="L408" s="136" t="str">
        <f>'گام اول '!L409</f>
        <v>ش - تهران</v>
      </c>
      <c r="M408" s="136" t="str">
        <f>'گام اول '!M409</f>
        <v>نگهبان</v>
      </c>
      <c r="N408" s="120" t="str">
        <f>'گام اول '!N409</f>
        <v>*</v>
      </c>
      <c r="O408" s="119">
        <f>'گام اول '!O409</f>
        <v>0</v>
      </c>
      <c r="P408" s="121">
        <f>'گام اول '!P409</f>
        <v>0</v>
      </c>
      <c r="Q408" s="358">
        <f>'گام اول '!Q409</f>
        <v>30</v>
      </c>
      <c r="R408" s="358">
        <f>'گام اول '!R409</f>
        <v>120</v>
      </c>
      <c r="S408" s="358">
        <f>'گام اول '!S409</f>
        <v>110</v>
      </c>
      <c r="T408" s="358">
        <f>'گام اول '!T409</f>
        <v>29.33</v>
      </c>
      <c r="U408" s="137">
        <f>'گام اول '!U409</f>
        <v>0</v>
      </c>
      <c r="V408" s="120">
        <f>'گام اول '!W409</f>
        <v>0</v>
      </c>
      <c r="W408" s="121">
        <f>'گام اول '!X409</f>
        <v>0</v>
      </c>
      <c r="X408" s="366">
        <f>'گام اول '!Y409</f>
        <v>1</v>
      </c>
      <c r="Y408" s="366">
        <f>'گام اول '!Z409</f>
        <v>0</v>
      </c>
      <c r="Z408" s="138">
        <f>'گام اول '!AA409</f>
        <v>885165</v>
      </c>
      <c r="AA408" s="138">
        <f>'گام اول '!AB409</f>
        <v>46667</v>
      </c>
      <c r="AB408" s="138">
        <f>'گام اول '!AC409</f>
        <v>931832</v>
      </c>
      <c r="AC408" s="138">
        <f>'گام اول '!AD409</f>
        <v>4500000</v>
      </c>
      <c r="AD408" s="138">
        <f>'گام اول '!AE409</f>
        <v>6000000</v>
      </c>
      <c r="AE408" s="139">
        <f>'گام اول '!AF409</f>
        <v>177895.19999999998</v>
      </c>
      <c r="AF408" s="122">
        <f>'گام اول '!AG409</f>
        <v>26554950</v>
      </c>
      <c r="AG408" s="123">
        <f>'گام اول '!AH409</f>
        <v>1400010</v>
      </c>
      <c r="AH408" s="123">
        <f>'گام اول '!AI409</f>
        <v>21347423.999999996</v>
      </c>
      <c r="AI408" s="123">
        <f>'گام اول '!AJ409</f>
        <v>0</v>
      </c>
      <c r="AJ408" s="123">
        <f>'گام اول '!AK409</f>
        <v>4500000</v>
      </c>
      <c r="AK408" s="123">
        <f>'گام اول '!AL409</f>
        <v>6000000</v>
      </c>
      <c r="AL408" s="123">
        <f>'گام اول '!AM409</f>
        <v>4892117.9999999991</v>
      </c>
      <c r="AM408" s="123">
        <f>'گام اول '!AN409</f>
        <v>5217666.2159999991</v>
      </c>
      <c r="AN408" s="123">
        <f>'گام اول '!AO409</f>
        <v>0</v>
      </c>
      <c r="AO408" s="123">
        <f>'گام اول '!AP409</f>
        <v>4800000</v>
      </c>
      <c r="AP408" s="123">
        <f>'گام اول '!AQ409</f>
        <v>0</v>
      </c>
      <c r="AQ408" s="123">
        <f>'گام اول '!AR409</f>
        <v>0</v>
      </c>
      <c r="AR408" s="123">
        <f>'گام اول '!AS409</f>
        <v>0</v>
      </c>
      <c r="AS408" s="375">
        <f>'گام اول '!AT409</f>
        <v>0</v>
      </c>
      <c r="AT408" s="368">
        <f t="shared" si="284"/>
        <v>74712168.216000006</v>
      </c>
      <c r="AU408" s="173">
        <f>'گام اول '!AV409</f>
        <v>54182316.440880008</v>
      </c>
      <c r="AV408" s="141">
        <f>'گام اول '!AW409</f>
        <v>74712168.215999991</v>
      </c>
      <c r="AW408" s="142">
        <f t="shared" si="285"/>
        <v>5229851.7751199994</v>
      </c>
      <c r="AX408" s="75">
        <f t="shared" si="286"/>
        <v>1418231.644088001</v>
      </c>
      <c r="AY408" s="142">
        <f>'گام اول '!AZ409</f>
        <v>0</v>
      </c>
      <c r="AZ408" s="142">
        <f>'گام اول '!BA409</f>
        <v>0</v>
      </c>
      <c r="BA408" s="142">
        <f>'گام اول '!BB409</f>
        <v>0</v>
      </c>
      <c r="BB408" s="142">
        <f>'گام اول '!BC409</f>
        <v>0</v>
      </c>
      <c r="BC408" s="142">
        <f>'گام اول '!BD409</f>
        <v>0</v>
      </c>
      <c r="BD408" s="142">
        <f>'گام اول '!BE409</f>
        <v>0</v>
      </c>
      <c r="BE408" s="142">
        <f>'گام اول '!BF409</f>
        <v>0</v>
      </c>
      <c r="BF408" s="143">
        <f t="shared" si="287"/>
        <v>6648083.4192080004</v>
      </c>
      <c r="BG408" s="140">
        <f t="shared" si="288"/>
        <v>68064084</v>
      </c>
      <c r="BH408" s="144">
        <f t="shared" si="289"/>
        <v>74712168.216000006</v>
      </c>
      <c r="BI408" s="127">
        <f t="shared" si="282"/>
        <v>4659160</v>
      </c>
      <c r="BJ408" s="145">
        <f t="shared" si="290"/>
        <v>2329580</v>
      </c>
      <c r="BK408" s="145">
        <f t="shared" si="291"/>
        <v>698874</v>
      </c>
      <c r="BL408" s="146">
        <f t="shared" si="292"/>
        <v>1120000</v>
      </c>
      <c r="BM408" s="379">
        <v>0</v>
      </c>
      <c r="BN408" s="147">
        <f t="shared" si="293"/>
        <v>83519782.216000006</v>
      </c>
      <c r="BO408" s="148">
        <f t="shared" si="294"/>
        <v>74712168.215999991</v>
      </c>
      <c r="BP408" s="149">
        <f t="shared" si="295"/>
        <v>17183798.689679999</v>
      </c>
      <c r="BQ408" s="150">
        <f t="shared" si="296"/>
        <v>100703580.90568</v>
      </c>
      <c r="BR408" s="151">
        <f t="shared" si="297"/>
        <v>100800</v>
      </c>
      <c r="BS408" s="147">
        <f t="shared" si="298"/>
        <v>100804380.90568</v>
      </c>
      <c r="BT408" s="135">
        <v>0</v>
      </c>
      <c r="BU408" s="148">
        <f t="shared" si="299"/>
        <v>8351978.2216000007</v>
      </c>
      <c r="BV408" s="152">
        <f t="shared" si="300"/>
        <v>4175989.1108000004</v>
      </c>
      <c r="BW408" s="133">
        <f t="shared" si="301"/>
        <v>88276413.573280007</v>
      </c>
      <c r="BX408" s="147">
        <f t="shared" si="302"/>
        <v>7687614</v>
      </c>
      <c r="BY408" s="134">
        <f t="shared" si="303"/>
        <v>80588799.573280007</v>
      </c>
      <c r="CD408" s="388">
        <f>'گام اول '!AU409</f>
        <v>74712168.216000006</v>
      </c>
      <c r="CE408" s="389">
        <f>'گام اول '!AV409</f>
        <v>54182316.440880008</v>
      </c>
      <c r="CF408" s="389">
        <f>'گام اول '!AW409</f>
        <v>74712168.215999991</v>
      </c>
      <c r="CG408" s="389">
        <f>'گام اول '!AX409</f>
        <v>5229851.7751199994</v>
      </c>
      <c r="CH408" s="389">
        <f>'گام اول '!AY409</f>
        <v>1418231.644088001</v>
      </c>
      <c r="CI408" s="389">
        <f>'گام اول '!AZ409</f>
        <v>0</v>
      </c>
      <c r="CJ408" s="389">
        <f>'گام اول '!BA409</f>
        <v>0</v>
      </c>
      <c r="CK408" s="389">
        <f>'گام اول '!BB409</f>
        <v>0</v>
      </c>
      <c r="CL408" s="389">
        <f>'گام اول '!BC409</f>
        <v>0</v>
      </c>
      <c r="CM408" s="389">
        <f>'گام اول '!BD409</f>
        <v>0</v>
      </c>
      <c r="CN408" s="389">
        <f>'گام اول '!BE409</f>
        <v>0</v>
      </c>
      <c r="CO408" s="389">
        <f>'گام اول '!BF409</f>
        <v>0</v>
      </c>
      <c r="CP408" s="389">
        <f>'گام اول '!BG409</f>
        <v>6648083.4192080004</v>
      </c>
      <c r="CQ408" s="389">
        <f>'گام اول '!BH409</f>
        <v>68064084</v>
      </c>
      <c r="CR408" s="389">
        <f t="shared" si="304"/>
        <v>74712168.216000006</v>
      </c>
      <c r="CS408" s="55">
        <f t="shared" si="305"/>
        <v>4659160</v>
      </c>
      <c r="CT408" s="388">
        <f t="shared" si="306"/>
        <v>2329580</v>
      </c>
      <c r="CU408" s="389">
        <f t="shared" si="307"/>
        <v>698874</v>
      </c>
      <c r="CV408" s="389">
        <f t="shared" si="308"/>
        <v>1120000</v>
      </c>
      <c r="CW408" s="55">
        <v>0</v>
      </c>
      <c r="CX408" s="389">
        <f t="shared" si="309"/>
        <v>83519782.216000006</v>
      </c>
      <c r="CY408" s="389">
        <f t="shared" si="310"/>
        <v>74712168.215999991</v>
      </c>
      <c r="CZ408" s="389">
        <f t="shared" si="311"/>
        <v>17183798.689679999</v>
      </c>
      <c r="DA408" s="389">
        <f t="shared" si="312"/>
        <v>100703580.90568</v>
      </c>
      <c r="DB408" s="389">
        <f t="shared" si="313"/>
        <v>100800</v>
      </c>
      <c r="DC408" s="389">
        <f t="shared" si="314"/>
        <v>100804380.90568</v>
      </c>
      <c r="DD408" s="394">
        <v>0</v>
      </c>
      <c r="DE408" s="389">
        <f t="shared" si="315"/>
        <v>8351978.2216000007</v>
      </c>
      <c r="DF408" s="389">
        <f t="shared" si="316"/>
        <v>4175989.1108000004</v>
      </c>
      <c r="DG408" s="389">
        <f t="shared" si="317"/>
        <v>88276413.573280007</v>
      </c>
      <c r="DH408" s="389">
        <f t="shared" si="318"/>
        <v>7687614</v>
      </c>
      <c r="DI408" s="389">
        <f t="shared" si="319"/>
        <v>80588799.573280007</v>
      </c>
      <c r="DJ408" s="389">
        <f t="shared" si="320"/>
        <v>0</v>
      </c>
      <c r="DL408" s="396">
        <f t="shared" si="321"/>
        <v>6638737.5</v>
      </c>
      <c r="DM408" s="396">
        <f t="shared" si="322"/>
        <v>-1979577.5</v>
      </c>
    </row>
    <row r="409" spans="1:117" s="55" customFormat="1" ht="21" x14ac:dyDescent="0.2">
      <c r="A409" s="191">
        <f t="shared" si="283"/>
        <v>2655495</v>
      </c>
      <c r="B409" s="136">
        <f>'گام اول '!B410</f>
        <v>404</v>
      </c>
      <c r="C409" s="136">
        <f>'گام اول '!C410</f>
        <v>178</v>
      </c>
      <c r="D409" s="136">
        <f>'گام اول '!D410</f>
        <v>13508</v>
      </c>
      <c r="E409" s="136" t="str">
        <f>'گام اول '!E410</f>
        <v>سعيد</v>
      </c>
      <c r="F409" s="136" t="str">
        <f>'گام اول '!F410</f>
        <v>اسلوبي وند</v>
      </c>
      <c r="G409" s="136" t="str">
        <f>'گام اول '!G410</f>
        <v>نگهبان</v>
      </c>
      <c r="H409" s="136" t="str">
        <f>'گام اول '!H410</f>
        <v>ش.تهران</v>
      </c>
      <c r="I409" s="136" t="str">
        <f>'گام اول '!I410</f>
        <v>254-813-3116184-1</v>
      </c>
      <c r="J409" s="136" t="str">
        <f>'گام اول '!J410</f>
        <v>0036878030</v>
      </c>
      <c r="K409" s="136" t="str">
        <f>'گام اول '!K410</f>
        <v>0024572029</v>
      </c>
      <c r="L409" s="136" t="str">
        <f>'گام اول '!L410</f>
        <v>ش - تهران</v>
      </c>
      <c r="M409" s="136" t="str">
        <f>'گام اول '!M410</f>
        <v>نگهبان</v>
      </c>
      <c r="N409" s="120" t="str">
        <f>'گام اول '!N410</f>
        <v>*</v>
      </c>
      <c r="O409" s="119">
        <f>'گام اول '!O410</f>
        <v>0</v>
      </c>
      <c r="P409" s="121">
        <f>'گام اول '!P410</f>
        <v>0</v>
      </c>
      <c r="Q409" s="358">
        <f>'گام اول '!Q410</f>
        <v>30</v>
      </c>
      <c r="R409" s="358">
        <f>'گام اول '!R410</f>
        <v>120</v>
      </c>
      <c r="S409" s="358">
        <f>'گام اول '!S410</f>
        <v>110</v>
      </c>
      <c r="T409" s="358">
        <f>'گام اول '!T410</f>
        <v>29.33</v>
      </c>
      <c r="U409" s="137">
        <f>'گام اول '!U410</f>
        <v>0</v>
      </c>
      <c r="V409" s="120">
        <f>'گام اول '!W410</f>
        <v>0</v>
      </c>
      <c r="W409" s="121">
        <f>'گام اول '!X410</f>
        <v>0</v>
      </c>
      <c r="X409" s="366">
        <f>'گام اول '!Y410</f>
        <v>1</v>
      </c>
      <c r="Y409" s="366">
        <f>'گام اول '!Z410</f>
        <v>0</v>
      </c>
      <c r="Z409" s="138">
        <f>'گام اول '!AA410</f>
        <v>885165</v>
      </c>
      <c r="AA409" s="138">
        <f>'گام اول '!AB410</f>
        <v>46667</v>
      </c>
      <c r="AB409" s="138">
        <f>'گام اول '!AC410</f>
        <v>931832</v>
      </c>
      <c r="AC409" s="138">
        <f>'گام اول '!AD410</f>
        <v>4500000</v>
      </c>
      <c r="AD409" s="138">
        <f>'گام اول '!AE410</f>
        <v>6000000</v>
      </c>
      <c r="AE409" s="139">
        <f>'گام اول '!AF410</f>
        <v>177895.19999999998</v>
      </c>
      <c r="AF409" s="122">
        <f>'گام اول '!AG410</f>
        <v>26554950</v>
      </c>
      <c r="AG409" s="123">
        <f>'گام اول '!AH410</f>
        <v>1400010</v>
      </c>
      <c r="AH409" s="123">
        <f>'گام اول '!AI410</f>
        <v>21347423.999999996</v>
      </c>
      <c r="AI409" s="123">
        <f>'گام اول '!AJ410</f>
        <v>0</v>
      </c>
      <c r="AJ409" s="123">
        <f>'گام اول '!AK410</f>
        <v>4500000</v>
      </c>
      <c r="AK409" s="123">
        <f>'گام اول '!AL410</f>
        <v>6000000</v>
      </c>
      <c r="AL409" s="123">
        <f>'گام اول '!AM410</f>
        <v>4892117.9999999991</v>
      </c>
      <c r="AM409" s="123">
        <f>'گام اول '!AN410</f>
        <v>5217666.2159999991</v>
      </c>
      <c r="AN409" s="123">
        <f>'گام اول '!AO410</f>
        <v>0</v>
      </c>
      <c r="AO409" s="123">
        <f>'گام اول '!AP410</f>
        <v>2600000</v>
      </c>
      <c r="AP409" s="123">
        <f>'گام اول '!AQ410</f>
        <v>0</v>
      </c>
      <c r="AQ409" s="123">
        <f>'گام اول '!AR410</f>
        <v>0</v>
      </c>
      <c r="AR409" s="123">
        <f>'گام اول '!AS410</f>
        <v>0</v>
      </c>
      <c r="AS409" s="375">
        <f>'گام اول '!AT410</f>
        <v>0</v>
      </c>
      <c r="AT409" s="368">
        <f t="shared" si="284"/>
        <v>72512168.216000006</v>
      </c>
      <c r="AU409" s="173">
        <f>'گام اول '!AV410</f>
        <v>54336316.440880008</v>
      </c>
      <c r="AV409" s="141">
        <f>'گام اول '!AW410</f>
        <v>72512168.215999991</v>
      </c>
      <c r="AW409" s="142">
        <f t="shared" si="285"/>
        <v>5075851.7751199994</v>
      </c>
      <c r="AX409" s="75">
        <f t="shared" si="286"/>
        <v>1433631.644088001</v>
      </c>
      <c r="AY409" s="142">
        <f>'گام اول '!AZ410</f>
        <v>0</v>
      </c>
      <c r="AZ409" s="142">
        <f>'گام اول '!BA410</f>
        <v>0</v>
      </c>
      <c r="BA409" s="142">
        <f>'گام اول '!BB410</f>
        <v>0</v>
      </c>
      <c r="BB409" s="142">
        <f>'گام اول '!BC410</f>
        <v>0</v>
      </c>
      <c r="BC409" s="142">
        <f>'گام اول '!BD410</f>
        <v>0</v>
      </c>
      <c r="BD409" s="142">
        <f>'گام اول '!BE410</f>
        <v>0</v>
      </c>
      <c r="BE409" s="142">
        <f>'گام اول '!BF410</f>
        <v>0</v>
      </c>
      <c r="BF409" s="143">
        <f t="shared" si="287"/>
        <v>6509483.4192080004</v>
      </c>
      <c r="BG409" s="140">
        <f t="shared" si="288"/>
        <v>66002684</v>
      </c>
      <c r="BH409" s="144">
        <f t="shared" si="289"/>
        <v>72512168.216000006</v>
      </c>
      <c r="BI409" s="127">
        <f t="shared" si="282"/>
        <v>4659160</v>
      </c>
      <c r="BJ409" s="145">
        <f t="shared" si="290"/>
        <v>2329580</v>
      </c>
      <c r="BK409" s="145">
        <f t="shared" si="291"/>
        <v>698874</v>
      </c>
      <c r="BL409" s="146">
        <f t="shared" si="292"/>
        <v>1120000</v>
      </c>
      <c r="BM409" s="379">
        <v>0</v>
      </c>
      <c r="BN409" s="147">
        <f t="shared" si="293"/>
        <v>81319782.216000006</v>
      </c>
      <c r="BO409" s="148">
        <f t="shared" si="294"/>
        <v>72512168.215999991</v>
      </c>
      <c r="BP409" s="149">
        <f t="shared" si="295"/>
        <v>16677798.689679999</v>
      </c>
      <c r="BQ409" s="150">
        <f t="shared" si="296"/>
        <v>97997580.905680001</v>
      </c>
      <c r="BR409" s="151">
        <f t="shared" si="297"/>
        <v>100800</v>
      </c>
      <c r="BS409" s="147">
        <f t="shared" si="298"/>
        <v>98098380.905680001</v>
      </c>
      <c r="BT409" s="135">
        <v>0</v>
      </c>
      <c r="BU409" s="148">
        <f t="shared" si="299"/>
        <v>8131978.2216000007</v>
      </c>
      <c r="BV409" s="152">
        <f t="shared" si="300"/>
        <v>4065989.1108000004</v>
      </c>
      <c r="BW409" s="133">
        <f t="shared" si="301"/>
        <v>85900413.573280007</v>
      </c>
      <c r="BX409" s="147">
        <f t="shared" si="302"/>
        <v>7687614</v>
      </c>
      <c r="BY409" s="134">
        <f t="shared" si="303"/>
        <v>78212799.573280007</v>
      </c>
      <c r="CD409" s="388">
        <f>'گام اول '!AU410</f>
        <v>72512168.216000006</v>
      </c>
      <c r="CE409" s="389">
        <f>'گام اول '!AV410</f>
        <v>54336316.440880008</v>
      </c>
      <c r="CF409" s="389">
        <f>'گام اول '!AW410</f>
        <v>72512168.215999991</v>
      </c>
      <c r="CG409" s="389">
        <f>'گام اول '!AX410</f>
        <v>5075851.7751199994</v>
      </c>
      <c r="CH409" s="389">
        <f>'گام اول '!AY410</f>
        <v>1433631.644088001</v>
      </c>
      <c r="CI409" s="389">
        <f>'گام اول '!AZ410</f>
        <v>0</v>
      </c>
      <c r="CJ409" s="389">
        <f>'گام اول '!BA410</f>
        <v>0</v>
      </c>
      <c r="CK409" s="389">
        <f>'گام اول '!BB410</f>
        <v>0</v>
      </c>
      <c r="CL409" s="389">
        <f>'گام اول '!BC410</f>
        <v>0</v>
      </c>
      <c r="CM409" s="389">
        <f>'گام اول '!BD410</f>
        <v>0</v>
      </c>
      <c r="CN409" s="389">
        <f>'گام اول '!BE410</f>
        <v>0</v>
      </c>
      <c r="CO409" s="389">
        <f>'گام اول '!BF410</f>
        <v>0</v>
      </c>
      <c r="CP409" s="389">
        <f>'گام اول '!BG410</f>
        <v>6509483.4192080004</v>
      </c>
      <c r="CQ409" s="389">
        <f>'گام اول '!BH410</f>
        <v>66002684</v>
      </c>
      <c r="CR409" s="389">
        <f t="shared" si="304"/>
        <v>72512168.216000006</v>
      </c>
      <c r="CS409" s="55">
        <f t="shared" si="305"/>
        <v>4659160</v>
      </c>
      <c r="CT409" s="388">
        <f t="shared" si="306"/>
        <v>2329580</v>
      </c>
      <c r="CU409" s="389">
        <f t="shared" si="307"/>
        <v>698874</v>
      </c>
      <c r="CV409" s="389">
        <f t="shared" si="308"/>
        <v>1120000</v>
      </c>
      <c r="CW409" s="55">
        <v>0</v>
      </c>
      <c r="CX409" s="389">
        <f t="shared" si="309"/>
        <v>81319782.216000006</v>
      </c>
      <c r="CY409" s="389">
        <f t="shared" si="310"/>
        <v>72512168.215999991</v>
      </c>
      <c r="CZ409" s="389">
        <f t="shared" si="311"/>
        <v>16677798.689679999</v>
      </c>
      <c r="DA409" s="389">
        <f t="shared" si="312"/>
        <v>97997580.905680001</v>
      </c>
      <c r="DB409" s="389">
        <f t="shared" si="313"/>
        <v>100800</v>
      </c>
      <c r="DC409" s="389">
        <f t="shared" si="314"/>
        <v>98098380.905680001</v>
      </c>
      <c r="DD409" s="394">
        <v>0</v>
      </c>
      <c r="DE409" s="389">
        <f t="shared" si="315"/>
        <v>8131978.2216000007</v>
      </c>
      <c r="DF409" s="389">
        <f t="shared" si="316"/>
        <v>4065989.1108000004</v>
      </c>
      <c r="DG409" s="389">
        <f t="shared" si="317"/>
        <v>85900413.573280007</v>
      </c>
      <c r="DH409" s="389">
        <f t="shared" si="318"/>
        <v>7687614</v>
      </c>
      <c r="DI409" s="389">
        <f t="shared" si="319"/>
        <v>78212799.573280007</v>
      </c>
      <c r="DJ409" s="389">
        <f t="shared" si="320"/>
        <v>0</v>
      </c>
      <c r="DL409" s="396">
        <f t="shared" si="321"/>
        <v>6638737.5</v>
      </c>
      <c r="DM409" s="396">
        <f t="shared" si="322"/>
        <v>-1979577.5</v>
      </c>
    </row>
    <row r="410" spans="1:117" s="55" customFormat="1" ht="21" x14ac:dyDescent="0.2">
      <c r="A410" s="191">
        <f t="shared" si="283"/>
        <v>2655495</v>
      </c>
      <c r="B410" s="136">
        <f>'گام اول '!B411</f>
        <v>405</v>
      </c>
      <c r="C410" s="136">
        <f>'گام اول '!C411</f>
        <v>179</v>
      </c>
      <c r="D410" s="136">
        <f>'گام اول '!D411</f>
        <v>13499</v>
      </c>
      <c r="E410" s="136" t="str">
        <f>'گام اول '!E411</f>
        <v>مرتضي</v>
      </c>
      <c r="F410" s="136" t="str">
        <f>'گام اول '!F411</f>
        <v>سلیمانی</v>
      </c>
      <c r="G410" s="136" t="str">
        <f>'گام اول '!G411</f>
        <v>نگهبان</v>
      </c>
      <c r="H410" s="136" t="str">
        <f>'گام اول '!H411</f>
        <v>ش.تهران</v>
      </c>
      <c r="I410" s="136" t="str">
        <f>'گام اول '!I411</f>
        <v>129-813-23345-1</v>
      </c>
      <c r="J410" s="136" t="str">
        <f>'گام اول '!J411</f>
        <v>3934694810</v>
      </c>
      <c r="K410" s="136" t="str">
        <f>'گام اول '!K411</f>
        <v>0012717556</v>
      </c>
      <c r="L410" s="136" t="str">
        <f>'گام اول '!L411</f>
        <v>ش - تهران</v>
      </c>
      <c r="M410" s="136" t="str">
        <f>'گام اول '!M411</f>
        <v>نگهبان</v>
      </c>
      <c r="N410" s="120" t="str">
        <f>'گام اول '!N411</f>
        <v>*</v>
      </c>
      <c r="O410" s="119">
        <f>'گام اول '!O411</f>
        <v>0</v>
      </c>
      <c r="P410" s="121">
        <f>'گام اول '!P411</f>
        <v>0</v>
      </c>
      <c r="Q410" s="358">
        <f>'گام اول '!Q411</f>
        <v>30</v>
      </c>
      <c r="R410" s="358">
        <f>'گام اول '!R411</f>
        <v>120</v>
      </c>
      <c r="S410" s="358">
        <f>'گام اول '!S411</f>
        <v>110</v>
      </c>
      <c r="T410" s="358">
        <f>'گام اول '!T411</f>
        <v>29.33</v>
      </c>
      <c r="U410" s="137">
        <f>'گام اول '!U411</f>
        <v>0</v>
      </c>
      <c r="V410" s="120">
        <f>'گام اول '!W411</f>
        <v>0</v>
      </c>
      <c r="W410" s="121">
        <f>'گام اول '!X411</f>
        <v>0</v>
      </c>
      <c r="X410" s="366">
        <f>'گام اول '!Y411</f>
        <v>2</v>
      </c>
      <c r="Y410" s="366">
        <f>'گام اول '!Z411</f>
        <v>2</v>
      </c>
      <c r="Z410" s="138">
        <f>'گام اول '!AA411</f>
        <v>885165</v>
      </c>
      <c r="AA410" s="138">
        <f>'گام اول '!AB411</f>
        <v>46667</v>
      </c>
      <c r="AB410" s="138">
        <f>'گام اول '!AC411</f>
        <v>931832</v>
      </c>
      <c r="AC410" s="138">
        <f>'گام اول '!AD411</f>
        <v>4500000</v>
      </c>
      <c r="AD410" s="138">
        <f>'گام اول '!AE411</f>
        <v>6000000</v>
      </c>
      <c r="AE410" s="139">
        <f>'گام اول '!AF411</f>
        <v>177895.19999999998</v>
      </c>
      <c r="AF410" s="122">
        <f>'گام اول '!AG411</f>
        <v>26554950</v>
      </c>
      <c r="AG410" s="123">
        <f>'گام اول '!AH411</f>
        <v>1400010</v>
      </c>
      <c r="AH410" s="123">
        <f>'گام اول '!AI411</f>
        <v>21347423.999999996</v>
      </c>
      <c r="AI410" s="123">
        <f>'گام اول '!AJ411</f>
        <v>5310990</v>
      </c>
      <c r="AJ410" s="123">
        <f>'گام اول '!AK411</f>
        <v>4500000</v>
      </c>
      <c r="AK410" s="123">
        <f>'گام اول '!AL411</f>
        <v>6000000</v>
      </c>
      <c r="AL410" s="123">
        <f>'گام اول '!AM411</f>
        <v>4892117.9999999991</v>
      </c>
      <c r="AM410" s="123">
        <f>'گام اول '!AN411</f>
        <v>5217666.2159999991</v>
      </c>
      <c r="AN410" s="123">
        <f>'گام اول '!AO411</f>
        <v>0</v>
      </c>
      <c r="AO410" s="123">
        <f>'گام اول '!AP411</f>
        <v>4800000</v>
      </c>
      <c r="AP410" s="123">
        <f>'گام اول '!AQ411</f>
        <v>0</v>
      </c>
      <c r="AQ410" s="123">
        <f>'گام اول '!AR411</f>
        <v>0</v>
      </c>
      <c r="AR410" s="123">
        <f>'گام اول '!AS411</f>
        <v>0</v>
      </c>
      <c r="AS410" s="375">
        <f>'گام اول '!AT411</f>
        <v>0</v>
      </c>
      <c r="AT410" s="368">
        <f t="shared" si="284"/>
        <v>80023158.216000006</v>
      </c>
      <c r="AU410" s="173">
        <f>'گام اول '!AV411</f>
        <v>54182316.440880008</v>
      </c>
      <c r="AV410" s="141">
        <f>'گام اول '!AW411</f>
        <v>74712168.215999991</v>
      </c>
      <c r="AW410" s="142">
        <f t="shared" si="285"/>
        <v>5229851.7751199994</v>
      </c>
      <c r="AX410" s="75">
        <f t="shared" si="286"/>
        <v>1418231.644088001</v>
      </c>
      <c r="AY410" s="142">
        <f>'گام اول '!AZ411</f>
        <v>0</v>
      </c>
      <c r="AZ410" s="142">
        <f>'گام اول '!BA411</f>
        <v>0</v>
      </c>
      <c r="BA410" s="142">
        <f>'گام اول '!BB411</f>
        <v>0</v>
      </c>
      <c r="BB410" s="142">
        <f>'گام اول '!BC411</f>
        <v>0</v>
      </c>
      <c r="BC410" s="142">
        <f>'گام اول '!BD411</f>
        <v>0</v>
      </c>
      <c r="BD410" s="142">
        <f>'گام اول '!BE411</f>
        <v>0</v>
      </c>
      <c r="BE410" s="142">
        <f>'گام اول '!BF411</f>
        <v>0</v>
      </c>
      <c r="BF410" s="143">
        <f t="shared" si="287"/>
        <v>6648083.4192080004</v>
      </c>
      <c r="BG410" s="140">
        <f t="shared" si="288"/>
        <v>73375074</v>
      </c>
      <c r="BH410" s="144">
        <f t="shared" si="289"/>
        <v>80023158.216000006</v>
      </c>
      <c r="BI410" s="127">
        <f t="shared" si="282"/>
        <v>4659160</v>
      </c>
      <c r="BJ410" s="145">
        <f t="shared" si="290"/>
        <v>2329580</v>
      </c>
      <c r="BK410" s="145">
        <f t="shared" si="291"/>
        <v>698874</v>
      </c>
      <c r="BL410" s="146">
        <f t="shared" si="292"/>
        <v>1120000</v>
      </c>
      <c r="BM410" s="379">
        <v>0</v>
      </c>
      <c r="BN410" s="147">
        <f t="shared" si="293"/>
        <v>88830772.216000006</v>
      </c>
      <c r="BO410" s="148">
        <f t="shared" si="294"/>
        <v>74712168.215999991</v>
      </c>
      <c r="BP410" s="149">
        <f t="shared" si="295"/>
        <v>17183798.689679999</v>
      </c>
      <c r="BQ410" s="150">
        <f t="shared" si="296"/>
        <v>106014570.90568</v>
      </c>
      <c r="BR410" s="151">
        <f t="shared" si="297"/>
        <v>100800</v>
      </c>
      <c r="BS410" s="147">
        <f t="shared" si="298"/>
        <v>106115370.90568</v>
      </c>
      <c r="BT410" s="135">
        <v>0</v>
      </c>
      <c r="BU410" s="148">
        <f t="shared" si="299"/>
        <v>8883077.2216000017</v>
      </c>
      <c r="BV410" s="152">
        <f t="shared" si="300"/>
        <v>4441538.6108000008</v>
      </c>
      <c r="BW410" s="133">
        <f t="shared" si="301"/>
        <v>92790755.073280007</v>
      </c>
      <c r="BX410" s="147">
        <f t="shared" si="302"/>
        <v>7687614</v>
      </c>
      <c r="BY410" s="134">
        <f t="shared" si="303"/>
        <v>85103141.073280007</v>
      </c>
      <c r="CD410" s="388">
        <f>'گام اول '!AU411</f>
        <v>80023158.216000006</v>
      </c>
      <c r="CE410" s="389">
        <f>'گام اول '!AV411</f>
        <v>54182316.440880008</v>
      </c>
      <c r="CF410" s="389">
        <f>'گام اول '!AW411</f>
        <v>74712168.215999991</v>
      </c>
      <c r="CG410" s="389">
        <f>'گام اول '!AX411</f>
        <v>5229851.7751199994</v>
      </c>
      <c r="CH410" s="389">
        <f>'گام اول '!AY411</f>
        <v>1418231.644088001</v>
      </c>
      <c r="CI410" s="389">
        <f>'گام اول '!AZ411</f>
        <v>0</v>
      </c>
      <c r="CJ410" s="389">
        <f>'گام اول '!BA411</f>
        <v>0</v>
      </c>
      <c r="CK410" s="389">
        <f>'گام اول '!BB411</f>
        <v>0</v>
      </c>
      <c r="CL410" s="389">
        <f>'گام اول '!BC411</f>
        <v>0</v>
      </c>
      <c r="CM410" s="389">
        <f>'گام اول '!BD411</f>
        <v>0</v>
      </c>
      <c r="CN410" s="389">
        <f>'گام اول '!BE411</f>
        <v>0</v>
      </c>
      <c r="CO410" s="389">
        <f>'گام اول '!BF411</f>
        <v>0</v>
      </c>
      <c r="CP410" s="389">
        <f>'گام اول '!BG411</f>
        <v>6648083.4192080004</v>
      </c>
      <c r="CQ410" s="389">
        <f>'گام اول '!BH411</f>
        <v>73375074</v>
      </c>
      <c r="CR410" s="389">
        <f t="shared" si="304"/>
        <v>80023158.216000006</v>
      </c>
      <c r="CS410" s="55">
        <f t="shared" si="305"/>
        <v>4659160</v>
      </c>
      <c r="CT410" s="388">
        <f t="shared" si="306"/>
        <v>2329580</v>
      </c>
      <c r="CU410" s="389">
        <f t="shared" si="307"/>
        <v>698874</v>
      </c>
      <c r="CV410" s="389">
        <f t="shared" si="308"/>
        <v>1120000</v>
      </c>
      <c r="CW410" s="55">
        <v>0</v>
      </c>
      <c r="CX410" s="389">
        <f t="shared" si="309"/>
        <v>88830772.216000006</v>
      </c>
      <c r="CY410" s="389">
        <f t="shared" si="310"/>
        <v>74712168.215999991</v>
      </c>
      <c r="CZ410" s="389">
        <f t="shared" si="311"/>
        <v>17183798.689679999</v>
      </c>
      <c r="DA410" s="389">
        <f t="shared" si="312"/>
        <v>106014570.90568</v>
      </c>
      <c r="DB410" s="389">
        <f t="shared" si="313"/>
        <v>100800</v>
      </c>
      <c r="DC410" s="389">
        <f t="shared" si="314"/>
        <v>106115370.90568</v>
      </c>
      <c r="DD410" s="394">
        <v>0</v>
      </c>
      <c r="DE410" s="389">
        <f t="shared" si="315"/>
        <v>8883077.2216000017</v>
      </c>
      <c r="DF410" s="389">
        <f t="shared" si="316"/>
        <v>4441538.6108000008</v>
      </c>
      <c r="DG410" s="389">
        <f t="shared" si="317"/>
        <v>92790755.073280007</v>
      </c>
      <c r="DH410" s="389">
        <f t="shared" si="318"/>
        <v>7687614</v>
      </c>
      <c r="DI410" s="389">
        <f t="shared" si="319"/>
        <v>85103141.073280007</v>
      </c>
      <c r="DJ410" s="389">
        <f t="shared" si="320"/>
        <v>0</v>
      </c>
      <c r="DL410" s="396">
        <f t="shared" si="321"/>
        <v>6638737.5</v>
      </c>
      <c r="DM410" s="396">
        <f t="shared" si="322"/>
        <v>-1979577.5</v>
      </c>
    </row>
    <row r="411" spans="1:117" s="55" customFormat="1" ht="21" x14ac:dyDescent="0.2">
      <c r="A411" s="191">
        <f t="shared" si="283"/>
        <v>2655495</v>
      </c>
      <c r="B411" s="136">
        <f>'گام اول '!B412</f>
        <v>406</v>
      </c>
      <c r="C411" s="136">
        <f>'گام اول '!C412</f>
        <v>180</v>
      </c>
      <c r="D411" s="136">
        <f>'گام اول '!D412</f>
        <v>13497</v>
      </c>
      <c r="E411" s="136" t="str">
        <f>'گام اول '!E412</f>
        <v>حسین</v>
      </c>
      <c r="F411" s="136" t="str">
        <f>'گام اول '!F412</f>
        <v>اسد زاده</v>
      </c>
      <c r="G411" s="136" t="str">
        <f>'گام اول '!G412</f>
        <v>نگهبان</v>
      </c>
      <c r="H411" s="136" t="str">
        <f>'گام اول '!H412</f>
        <v>ش.تهران</v>
      </c>
      <c r="I411" s="136" t="str">
        <f>'گام اول '!I412</f>
        <v>292-813-3679203-1</v>
      </c>
      <c r="J411" s="136" t="str">
        <f>'گام اول '!J412</f>
        <v>0083159347</v>
      </c>
      <c r="K411" s="136" t="str">
        <f>'گام اول '!K412</f>
        <v>0028068875</v>
      </c>
      <c r="L411" s="136" t="str">
        <f>'گام اول '!L412</f>
        <v>ش - تهران</v>
      </c>
      <c r="M411" s="136" t="str">
        <f>'گام اول '!M412</f>
        <v>نگهبان</v>
      </c>
      <c r="N411" s="120" t="str">
        <f>'گام اول '!N412</f>
        <v>*</v>
      </c>
      <c r="O411" s="119">
        <f>'گام اول '!O412</f>
        <v>0</v>
      </c>
      <c r="P411" s="121">
        <f>'گام اول '!P412</f>
        <v>0</v>
      </c>
      <c r="Q411" s="358">
        <f>'گام اول '!Q412</f>
        <v>30</v>
      </c>
      <c r="R411" s="358">
        <f>'گام اول '!R412</f>
        <v>120</v>
      </c>
      <c r="S411" s="358">
        <f>'گام اول '!S412</f>
        <v>110</v>
      </c>
      <c r="T411" s="358">
        <f>'گام اول '!T412</f>
        <v>29.33</v>
      </c>
      <c r="U411" s="137">
        <f>'گام اول '!U412</f>
        <v>0</v>
      </c>
      <c r="V411" s="120">
        <f>'گام اول '!W412</f>
        <v>0</v>
      </c>
      <c r="W411" s="121">
        <f>'گام اول '!X412</f>
        <v>0</v>
      </c>
      <c r="X411" s="366">
        <f>'گام اول '!Y412</f>
        <v>0</v>
      </c>
      <c r="Y411" s="366">
        <f>'گام اول '!Z412</f>
        <v>0</v>
      </c>
      <c r="Z411" s="138">
        <f>'گام اول '!AA412</f>
        <v>885165</v>
      </c>
      <c r="AA411" s="138">
        <f>'گام اول '!AB412</f>
        <v>46667</v>
      </c>
      <c r="AB411" s="138">
        <f>'گام اول '!AC412</f>
        <v>931832</v>
      </c>
      <c r="AC411" s="138">
        <f>'گام اول '!AD412</f>
        <v>4500000</v>
      </c>
      <c r="AD411" s="138">
        <f>'گام اول '!AE412</f>
        <v>6000000</v>
      </c>
      <c r="AE411" s="139">
        <f>'گام اول '!AF412</f>
        <v>177895.19999999998</v>
      </c>
      <c r="AF411" s="122">
        <f>'گام اول '!AG412</f>
        <v>26554950</v>
      </c>
      <c r="AG411" s="123">
        <f>'گام اول '!AH412</f>
        <v>1400010</v>
      </c>
      <c r="AH411" s="123">
        <f>'گام اول '!AI412</f>
        <v>21347423.999999996</v>
      </c>
      <c r="AI411" s="123">
        <f>'گام اول '!AJ412</f>
        <v>0</v>
      </c>
      <c r="AJ411" s="123">
        <f>'گام اول '!AK412</f>
        <v>4500000</v>
      </c>
      <c r="AK411" s="123">
        <f>'گام اول '!AL412</f>
        <v>6000000</v>
      </c>
      <c r="AL411" s="123">
        <f>'گام اول '!AM412</f>
        <v>4892117.9999999991</v>
      </c>
      <c r="AM411" s="123">
        <f>'گام اول '!AN412</f>
        <v>5217666.2159999991</v>
      </c>
      <c r="AN411" s="123">
        <f>'گام اول '!AO412</f>
        <v>0</v>
      </c>
      <c r="AO411" s="123">
        <f>'گام اول '!AP412</f>
        <v>4800000</v>
      </c>
      <c r="AP411" s="123">
        <f>'گام اول '!AQ412</f>
        <v>0</v>
      </c>
      <c r="AQ411" s="123">
        <f>'گام اول '!AR412</f>
        <v>0</v>
      </c>
      <c r="AR411" s="123">
        <f>'گام اول '!AS412</f>
        <v>0</v>
      </c>
      <c r="AS411" s="375">
        <f>'گام اول '!AT412</f>
        <v>0</v>
      </c>
      <c r="AT411" s="368">
        <f t="shared" si="284"/>
        <v>74712168.216000006</v>
      </c>
      <c r="AU411" s="173">
        <f>'گام اول '!AV412</f>
        <v>54182316.440880008</v>
      </c>
      <c r="AV411" s="141">
        <f>'گام اول '!AW412</f>
        <v>74712168.215999991</v>
      </c>
      <c r="AW411" s="142">
        <f t="shared" si="285"/>
        <v>5229851.7751199994</v>
      </c>
      <c r="AX411" s="75">
        <f t="shared" si="286"/>
        <v>1418231.644088001</v>
      </c>
      <c r="AY411" s="142">
        <f>'گام اول '!AZ412</f>
        <v>0</v>
      </c>
      <c r="AZ411" s="142">
        <f>'گام اول '!BA412</f>
        <v>0</v>
      </c>
      <c r="BA411" s="142">
        <f>'گام اول '!BB412</f>
        <v>0</v>
      </c>
      <c r="BB411" s="142">
        <f>'گام اول '!BC412</f>
        <v>0</v>
      </c>
      <c r="BC411" s="142">
        <f>'گام اول '!BD412</f>
        <v>0</v>
      </c>
      <c r="BD411" s="142">
        <f>'گام اول '!BE412</f>
        <v>0</v>
      </c>
      <c r="BE411" s="142">
        <f>'گام اول '!BF412</f>
        <v>0</v>
      </c>
      <c r="BF411" s="143">
        <f t="shared" si="287"/>
        <v>6648083.4192080004</v>
      </c>
      <c r="BG411" s="140">
        <f t="shared" si="288"/>
        <v>68064084</v>
      </c>
      <c r="BH411" s="144">
        <f t="shared" si="289"/>
        <v>74712168.216000006</v>
      </c>
      <c r="BI411" s="127">
        <f t="shared" si="282"/>
        <v>4659160</v>
      </c>
      <c r="BJ411" s="145">
        <f t="shared" si="290"/>
        <v>2329580</v>
      </c>
      <c r="BK411" s="145">
        <f t="shared" si="291"/>
        <v>698874</v>
      </c>
      <c r="BL411" s="146">
        <f t="shared" si="292"/>
        <v>1120000</v>
      </c>
      <c r="BM411" s="379">
        <v>0</v>
      </c>
      <c r="BN411" s="147">
        <f t="shared" si="293"/>
        <v>83519782.216000006</v>
      </c>
      <c r="BO411" s="148">
        <f t="shared" si="294"/>
        <v>74712168.215999991</v>
      </c>
      <c r="BP411" s="149">
        <f t="shared" si="295"/>
        <v>17183798.689679999</v>
      </c>
      <c r="BQ411" s="150">
        <f t="shared" si="296"/>
        <v>100703580.90568</v>
      </c>
      <c r="BR411" s="151">
        <f t="shared" si="297"/>
        <v>100800</v>
      </c>
      <c r="BS411" s="147">
        <f t="shared" si="298"/>
        <v>100804380.90568</v>
      </c>
      <c r="BT411" s="135">
        <v>0</v>
      </c>
      <c r="BU411" s="148">
        <f t="shared" si="299"/>
        <v>8351978.2216000007</v>
      </c>
      <c r="BV411" s="152">
        <f t="shared" si="300"/>
        <v>4175989.1108000004</v>
      </c>
      <c r="BW411" s="133">
        <f t="shared" si="301"/>
        <v>88276413.573280007</v>
      </c>
      <c r="BX411" s="147">
        <f t="shared" si="302"/>
        <v>7687614</v>
      </c>
      <c r="BY411" s="134">
        <f t="shared" si="303"/>
        <v>80588799.573280007</v>
      </c>
      <c r="CD411" s="388">
        <f>'گام اول '!AU412</f>
        <v>74712168.216000006</v>
      </c>
      <c r="CE411" s="389">
        <f>'گام اول '!AV412</f>
        <v>54182316.440880008</v>
      </c>
      <c r="CF411" s="389">
        <f>'گام اول '!AW412</f>
        <v>74712168.215999991</v>
      </c>
      <c r="CG411" s="389">
        <f>'گام اول '!AX412</f>
        <v>5229851.7751199994</v>
      </c>
      <c r="CH411" s="389">
        <f>'گام اول '!AY412</f>
        <v>1418231.644088001</v>
      </c>
      <c r="CI411" s="389">
        <f>'گام اول '!AZ412</f>
        <v>0</v>
      </c>
      <c r="CJ411" s="389">
        <f>'گام اول '!BA412</f>
        <v>0</v>
      </c>
      <c r="CK411" s="389">
        <f>'گام اول '!BB412</f>
        <v>0</v>
      </c>
      <c r="CL411" s="389">
        <f>'گام اول '!BC412</f>
        <v>0</v>
      </c>
      <c r="CM411" s="389">
        <f>'گام اول '!BD412</f>
        <v>0</v>
      </c>
      <c r="CN411" s="389">
        <f>'گام اول '!BE412</f>
        <v>0</v>
      </c>
      <c r="CO411" s="389">
        <f>'گام اول '!BF412</f>
        <v>0</v>
      </c>
      <c r="CP411" s="389">
        <f>'گام اول '!BG412</f>
        <v>6648083.4192080004</v>
      </c>
      <c r="CQ411" s="389">
        <f>'گام اول '!BH412</f>
        <v>68064084</v>
      </c>
      <c r="CR411" s="389">
        <f t="shared" si="304"/>
        <v>74712168.216000006</v>
      </c>
      <c r="CS411" s="55">
        <f t="shared" si="305"/>
        <v>4659160</v>
      </c>
      <c r="CT411" s="388">
        <f t="shared" si="306"/>
        <v>2329580</v>
      </c>
      <c r="CU411" s="389">
        <f t="shared" si="307"/>
        <v>698874</v>
      </c>
      <c r="CV411" s="389">
        <f t="shared" si="308"/>
        <v>1120000</v>
      </c>
      <c r="CW411" s="55">
        <v>0</v>
      </c>
      <c r="CX411" s="389">
        <f t="shared" si="309"/>
        <v>83519782.216000006</v>
      </c>
      <c r="CY411" s="389">
        <f t="shared" si="310"/>
        <v>74712168.215999991</v>
      </c>
      <c r="CZ411" s="389">
        <f t="shared" si="311"/>
        <v>17183798.689679999</v>
      </c>
      <c r="DA411" s="389">
        <f t="shared" si="312"/>
        <v>100703580.90568</v>
      </c>
      <c r="DB411" s="389">
        <f t="shared" si="313"/>
        <v>100800</v>
      </c>
      <c r="DC411" s="389">
        <f t="shared" si="314"/>
        <v>100804380.90568</v>
      </c>
      <c r="DD411" s="394">
        <v>0</v>
      </c>
      <c r="DE411" s="389">
        <f t="shared" si="315"/>
        <v>8351978.2216000007</v>
      </c>
      <c r="DF411" s="389">
        <f t="shared" si="316"/>
        <v>4175989.1108000004</v>
      </c>
      <c r="DG411" s="389">
        <f t="shared" si="317"/>
        <v>88276413.573280007</v>
      </c>
      <c r="DH411" s="389">
        <f t="shared" si="318"/>
        <v>7687614</v>
      </c>
      <c r="DI411" s="389">
        <f t="shared" si="319"/>
        <v>80588799.573280007</v>
      </c>
      <c r="DJ411" s="389">
        <f t="shared" si="320"/>
        <v>0</v>
      </c>
      <c r="DL411" s="396">
        <f t="shared" si="321"/>
        <v>6638737.5</v>
      </c>
      <c r="DM411" s="396">
        <f t="shared" si="322"/>
        <v>-1979577.5</v>
      </c>
    </row>
    <row r="412" spans="1:117" s="55" customFormat="1" ht="21" x14ac:dyDescent="0.2">
      <c r="A412" s="191">
        <f t="shared" si="283"/>
        <v>2655495</v>
      </c>
      <c r="B412" s="136">
        <f>'گام اول '!B413</f>
        <v>407</v>
      </c>
      <c r="C412" s="136">
        <f>'گام اول '!C413</f>
        <v>181</v>
      </c>
      <c r="D412" s="136">
        <f>'گام اول '!D413</f>
        <v>13464</v>
      </c>
      <c r="E412" s="136" t="str">
        <f>'گام اول '!E413</f>
        <v>علی</v>
      </c>
      <c r="F412" s="136" t="str">
        <f>'گام اول '!F413</f>
        <v>رحمانی</v>
      </c>
      <c r="G412" s="136" t="str">
        <f>'گام اول '!G413</f>
        <v>نگهبان</v>
      </c>
      <c r="H412" s="136" t="str">
        <f>'گام اول '!H413</f>
        <v>ش.تهران</v>
      </c>
      <c r="I412" s="136" t="str">
        <f>'گام اول '!I413</f>
        <v>129-813-3270904-1</v>
      </c>
      <c r="J412" s="136" t="str">
        <f>'گام اول '!J413</f>
        <v>0311391354</v>
      </c>
      <c r="K412" s="136" t="str">
        <f>'گام اول '!K413</f>
        <v>0012852443</v>
      </c>
      <c r="L412" s="136" t="str">
        <f>'گام اول '!L413</f>
        <v>ش - تهران</v>
      </c>
      <c r="M412" s="136" t="str">
        <f>'گام اول '!M413</f>
        <v>نگهبان</v>
      </c>
      <c r="N412" s="120" t="str">
        <f>'گام اول '!N413</f>
        <v>*</v>
      </c>
      <c r="O412" s="119">
        <f>'گام اول '!O413</f>
        <v>0</v>
      </c>
      <c r="P412" s="121">
        <f>'گام اول '!P413</f>
        <v>0</v>
      </c>
      <c r="Q412" s="358">
        <f>'گام اول '!Q413</f>
        <v>30</v>
      </c>
      <c r="R412" s="358">
        <f>'گام اول '!R413</f>
        <v>120</v>
      </c>
      <c r="S412" s="358">
        <f>'گام اول '!S413</f>
        <v>110</v>
      </c>
      <c r="T412" s="358">
        <f>'گام اول '!T413</f>
        <v>29.33</v>
      </c>
      <c r="U412" s="137">
        <f>'گام اول '!U413</f>
        <v>0</v>
      </c>
      <c r="V412" s="120">
        <f>'گام اول '!W413</f>
        <v>0</v>
      </c>
      <c r="W412" s="121">
        <f>'گام اول '!X413</f>
        <v>0</v>
      </c>
      <c r="X412" s="366">
        <f>'گام اول '!Y413</f>
        <v>0</v>
      </c>
      <c r="Y412" s="366">
        <f>'گام اول '!Z413</f>
        <v>0</v>
      </c>
      <c r="Z412" s="138">
        <f>'گام اول '!AA413</f>
        <v>885165</v>
      </c>
      <c r="AA412" s="138">
        <f>'گام اول '!AB413</f>
        <v>46667</v>
      </c>
      <c r="AB412" s="138">
        <f>'گام اول '!AC413</f>
        <v>931832</v>
      </c>
      <c r="AC412" s="138">
        <f>'گام اول '!AD413</f>
        <v>4500000</v>
      </c>
      <c r="AD412" s="138">
        <f>'گام اول '!AE413</f>
        <v>6000000</v>
      </c>
      <c r="AE412" s="139">
        <f>'گام اول '!AF413</f>
        <v>177895.19999999998</v>
      </c>
      <c r="AF412" s="122">
        <f>'گام اول '!AG413</f>
        <v>26554950</v>
      </c>
      <c r="AG412" s="123">
        <f>'گام اول '!AH413</f>
        <v>1400010</v>
      </c>
      <c r="AH412" s="123">
        <f>'گام اول '!AI413</f>
        <v>21347423.999999996</v>
      </c>
      <c r="AI412" s="123">
        <f>'گام اول '!AJ413</f>
        <v>0</v>
      </c>
      <c r="AJ412" s="123">
        <f>'گام اول '!AK413</f>
        <v>4500000</v>
      </c>
      <c r="AK412" s="123">
        <f>'گام اول '!AL413</f>
        <v>6000000</v>
      </c>
      <c r="AL412" s="123">
        <f>'گام اول '!AM413</f>
        <v>4892117.9999999991</v>
      </c>
      <c r="AM412" s="123">
        <f>'گام اول '!AN413</f>
        <v>5217666.2159999991</v>
      </c>
      <c r="AN412" s="123">
        <f>'گام اول '!AO413</f>
        <v>0</v>
      </c>
      <c r="AO412" s="123">
        <f>'گام اول '!AP413</f>
        <v>3000000</v>
      </c>
      <c r="AP412" s="123">
        <f>'گام اول '!AQ413</f>
        <v>0</v>
      </c>
      <c r="AQ412" s="123">
        <f>'گام اول '!AR413</f>
        <v>0</v>
      </c>
      <c r="AR412" s="123">
        <f>'گام اول '!AS413</f>
        <v>0</v>
      </c>
      <c r="AS412" s="375">
        <f>'گام اول '!AT413</f>
        <v>0</v>
      </c>
      <c r="AT412" s="368">
        <f t="shared" si="284"/>
        <v>72912168.216000006</v>
      </c>
      <c r="AU412" s="173">
        <f>'گام اول '!AV413</f>
        <v>54308316.440880008</v>
      </c>
      <c r="AV412" s="141">
        <f>'گام اول '!AW413</f>
        <v>72912168.215999991</v>
      </c>
      <c r="AW412" s="142">
        <f t="shared" si="285"/>
        <v>5103851.7751199994</v>
      </c>
      <c r="AX412" s="75">
        <f t="shared" si="286"/>
        <v>1430831.644088001</v>
      </c>
      <c r="AY412" s="142">
        <f>'گام اول '!AZ413</f>
        <v>0</v>
      </c>
      <c r="AZ412" s="142">
        <f>'گام اول '!BA413</f>
        <v>0</v>
      </c>
      <c r="BA412" s="142">
        <f>'گام اول '!BB413</f>
        <v>0</v>
      </c>
      <c r="BB412" s="142">
        <f>'گام اول '!BC413</f>
        <v>0</v>
      </c>
      <c r="BC412" s="142">
        <f>'گام اول '!BD413</f>
        <v>0</v>
      </c>
      <c r="BD412" s="142">
        <f>'گام اول '!BE413</f>
        <v>0</v>
      </c>
      <c r="BE412" s="142">
        <f>'گام اول '!BF413</f>
        <v>0</v>
      </c>
      <c r="BF412" s="143">
        <f t="shared" si="287"/>
        <v>6534683.4192080004</v>
      </c>
      <c r="BG412" s="140">
        <f t="shared" si="288"/>
        <v>66377484</v>
      </c>
      <c r="BH412" s="144">
        <f t="shared" si="289"/>
        <v>72912168.216000006</v>
      </c>
      <c r="BI412" s="127">
        <f t="shared" si="282"/>
        <v>4659160</v>
      </c>
      <c r="BJ412" s="145">
        <f t="shared" si="290"/>
        <v>2329580</v>
      </c>
      <c r="BK412" s="145">
        <f t="shared" si="291"/>
        <v>698874</v>
      </c>
      <c r="BL412" s="146">
        <f t="shared" si="292"/>
        <v>1120000</v>
      </c>
      <c r="BM412" s="379">
        <v>0</v>
      </c>
      <c r="BN412" s="147">
        <f t="shared" si="293"/>
        <v>81719782.216000006</v>
      </c>
      <c r="BO412" s="148">
        <f t="shared" si="294"/>
        <v>72912168.215999991</v>
      </c>
      <c r="BP412" s="149">
        <f t="shared" si="295"/>
        <v>16769798.689679999</v>
      </c>
      <c r="BQ412" s="150">
        <f t="shared" si="296"/>
        <v>98489580.905680001</v>
      </c>
      <c r="BR412" s="151">
        <f t="shared" si="297"/>
        <v>100800</v>
      </c>
      <c r="BS412" s="147">
        <f t="shared" si="298"/>
        <v>98590380.905680001</v>
      </c>
      <c r="BT412" s="135">
        <v>0</v>
      </c>
      <c r="BU412" s="148">
        <f t="shared" si="299"/>
        <v>8171978.2216000007</v>
      </c>
      <c r="BV412" s="152">
        <f t="shared" si="300"/>
        <v>4085989.1108000004</v>
      </c>
      <c r="BW412" s="133">
        <f t="shared" si="301"/>
        <v>86332413.573280007</v>
      </c>
      <c r="BX412" s="147">
        <f t="shared" si="302"/>
        <v>7687614</v>
      </c>
      <c r="BY412" s="134">
        <f t="shared" si="303"/>
        <v>78644799.573280007</v>
      </c>
      <c r="CD412" s="388">
        <f>'گام اول '!AU413</f>
        <v>72912168.216000006</v>
      </c>
      <c r="CE412" s="389">
        <f>'گام اول '!AV413</f>
        <v>54308316.440880008</v>
      </c>
      <c r="CF412" s="389">
        <f>'گام اول '!AW413</f>
        <v>72912168.215999991</v>
      </c>
      <c r="CG412" s="389">
        <f>'گام اول '!AX413</f>
        <v>5103851.7751199994</v>
      </c>
      <c r="CH412" s="389">
        <f>'گام اول '!AY413</f>
        <v>1430831.644088001</v>
      </c>
      <c r="CI412" s="389">
        <f>'گام اول '!AZ413</f>
        <v>0</v>
      </c>
      <c r="CJ412" s="389">
        <f>'گام اول '!BA413</f>
        <v>0</v>
      </c>
      <c r="CK412" s="389">
        <f>'گام اول '!BB413</f>
        <v>0</v>
      </c>
      <c r="CL412" s="389">
        <f>'گام اول '!BC413</f>
        <v>0</v>
      </c>
      <c r="CM412" s="389">
        <f>'گام اول '!BD413</f>
        <v>0</v>
      </c>
      <c r="CN412" s="389">
        <f>'گام اول '!BE413</f>
        <v>0</v>
      </c>
      <c r="CO412" s="389">
        <f>'گام اول '!BF413</f>
        <v>0</v>
      </c>
      <c r="CP412" s="389">
        <f>'گام اول '!BG413</f>
        <v>6534683.4192080004</v>
      </c>
      <c r="CQ412" s="389">
        <f>'گام اول '!BH413</f>
        <v>66377484</v>
      </c>
      <c r="CR412" s="389">
        <f t="shared" si="304"/>
        <v>72912168.216000006</v>
      </c>
      <c r="CS412" s="55">
        <f t="shared" si="305"/>
        <v>4659160</v>
      </c>
      <c r="CT412" s="388">
        <f t="shared" si="306"/>
        <v>2329580</v>
      </c>
      <c r="CU412" s="389">
        <f t="shared" si="307"/>
        <v>698874</v>
      </c>
      <c r="CV412" s="389">
        <f t="shared" si="308"/>
        <v>1120000</v>
      </c>
      <c r="CW412" s="55">
        <v>0</v>
      </c>
      <c r="CX412" s="389">
        <f t="shared" si="309"/>
        <v>81719782.216000006</v>
      </c>
      <c r="CY412" s="389">
        <f t="shared" si="310"/>
        <v>72912168.215999991</v>
      </c>
      <c r="CZ412" s="389">
        <f t="shared" si="311"/>
        <v>16769798.689679999</v>
      </c>
      <c r="DA412" s="389">
        <f t="shared" si="312"/>
        <v>98489580.905680001</v>
      </c>
      <c r="DB412" s="389">
        <f t="shared" si="313"/>
        <v>100800</v>
      </c>
      <c r="DC412" s="389">
        <f t="shared" si="314"/>
        <v>98590380.905680001</v>
      </c>
      <c r="DD412" s="394">
        <v>0</v>
      </c>
      <c r="DE412" s="389">
        <f t="shared" si="315"/>
        <v>8171978.2216000007</v>
      </c>
      <c r="DF412" s="389">
        <f t="shared" si="316"/>
        <v>4085989.1108000004</v>
      </c>
      <c r="DG412" s="389">
        <f t="shared" si="317"/>
        <v>86332413.573280007</v>
      </c>
      <c r="DH412" s="389">
        <f t="shared" si="318"/>
        <v>7687614</v>
      </c>
      <c r="DI412" s="389">
        <f t="shared" si="319"/>
        <v>78644799.573280007</v>
      </c>
      <c r="DJ412" s="389">
        <f t="shared" si="320"/>
        <v>0</v>
      </c>
      <c r="DL412" s="396">
        <f t="shared" si="321"/>
        <v>6638737.5</v>
      </c>
      <c r="DM412" s="396">
        <f t="shared" si="322"/>
        <v>-1979577.5</v>
      </c>
    </row>
    <row r="413" spans="1:117" s="55" customFormat="1" ht="21" x14ac:dyDescent="0.2">
      <c r="A413" s="191">
        <f t="shared" si="283"/>
        <v>2655495</v>
      </c>
      <c r="B413" s="136">
        <f>'گام اول '!B414</f>
        <v>408</v>
      </c>
      <c r="C413" s="136">
        <f>'گام اول '!C414</f>
        <v>182</v>
      </c>
      <c r="D413" s="136">
        <f>'گام اول '!D414</f>
        <v>13507</v>
      </c>
      <c r="E413" s="136" t="str">
        <f>'گام اول '!E414</f>
        <v>بهروز</v>
      </c>
      <c r="F413" s="136" t="str">
        <f>'گام اول '!F414</f>
        <v>بینا</v>
      </c>
      <c r="G413" s="136" t="str">
        <f>'گام اول '!G414</f>
        <v>نگهبان</v>
      </c>
      <c r="H413" s="136" t="str">
        <f>'گام اول '!H414</f>
        <v>ش.تهران</v>
      </c>
      <c r="I413" s="136" t="str">
        <f>'گام اول '!I414</f>
        <v>430-813-3029174-1</v>
      </c>
      <c r="J413" s="136" t="str">
        <f>'گام اول '!J414</f>
        <v>3960413858</v>
      </c>
      <c r="K413" s="136" t="str">
        <f>'گام اول '!K414</f>
        <v>0012811678</v>
      </c>
      <c r="L413" s="136" t="str">
        <f>'گام اول '!L414</f>
        <v>ش - تهران</v>
      </c>
      <c r="M413" s="136" t="str">
        <f>'گام اول '!M414</f>
        <v>نگهبان</v>
      </c>
      <c r="N413" s="120" t="str">
        <f>'گام اول '!N414</f>
        <v>*</v>
      </c>
      <c r="O413" s="119">
        <f>'گام اول '!O414</f>
        <v>0</v>
      </c>
      <c r="P413" s="121">
        <f>'گام اول '!P414</f>
        <v>0</v>
      </c>
      <c r="Q413" s="358">
        <f>'گام اول '!Q414</f>
        <v>30</v>
      </c>
      <c r="R413" s="358">
        <f>'گام اول '!R414</f>
        <v>120</v>
      </c>
      <c r="S413" s="358">
        <f>'گام اول '!S414</f>
        <v>110</v>
      </c>
      <c r="T413" s="358">
        <f>'گام اول '!T414</f>
        <v>29.33</v>
      </c>
      <c r="U413" s="137">
        <f>'گام اول '!U414</f>
        <v>0</v>
      </c>
      <c r="V413" s="120">
        <f>'گام اول '!W414</f>
        <v>0</v>
      </c>
      <c r="W413" s="121">
        <f>'گام اول '!X414</f>
        <v>0</v>
      </c>
      <c r="X413" s="366">
        <f>'گام اول '!Y414</f>
        <v>2</v>
      </c>
      <c r="Y413" s="366">
        <f>'گام اول '!Z414</f>
        <v>2</v>
      </c>
      <c r="Z413" s="138">
        <f>'گام اول '!AA414</f>
        <v>885165</v>
      </c>
      <c r="AA413" s="138">
        <f>'گام اول '!AB414</f>
        <v>46667</v>
      </c>
      <c r="AB413" s="138">
        <f>'گام اول '!AC414</f>
        <v>931832</v>
      </c>
      <c r="AC413" s="138">
        <f>'گام اول '!AD414</f>
        <v>4500000</v>
      </c>
      <c r="AD413" s="138">
        <f>'گام اول '!AE414</f>
        <v>6000000</v>
      </c>
      <c r="AE413" s="139">
        <f>'گام اول '!AF414</f>
        <v>177895.19999999998</v>
      </c>
      <c r="AF413" s="122">
        <f>'گام اول '!AG414</f>
        <v>26554950</v>
      </c>
      <c r="AG413" s="123">
        <f>'گام اول '!AH414</f>
        <v>1400010</v>
      </c>
      <c r="AH413" s="123">
        <f>'گام اول '!AI414</f>
        <v>21347423.999999996</v>
      </c>
      <c r="AI413" s="123">
        <f>'گام اول '!AJ414</f>
        <v>5310990</v>
      </c>
      <c r="AJ413" s="123">
        <f>'گام اول '!AK414</f>
        <v>4500000</v>
      </c>
      <c r="AK413" s="123">
        <f>'گام اول '!AL414</f>
        <v>6000000</v>
      </c>
      <c r="AL413" s="123">
        <f>'گام اول '!AM414</f>
        <v>4892117.9999999991</v>
      </c>
      <c r="AM413" s="123">
        <f>'گام اول '!AN414</f>
        <v>5217666.2159999991</v>
      </c>
      <c r="AN413" s="123">
        <f>'گام اول '!AO414</f>
        <v>0</v>
      </c>
      <c r="AO413" s="123">
        <f>'گام اول '!AP414</f>
        <v>2800000</v>
      </c>
      <c r="AP413" s="123">
        <f>'گام اول '!AQ414</f>
        <v>0</v>
      </c>
      <c r="AQ413" s="123">
        <f>'گام اول '!AR414</f>
        <v>0</v>
      </c>
      <c r="AR413" s="123">
        <f>'گام اول '!AS414</f>
        <v>0</v>
      </c>
      <c r="AS413" s="375">
        <f>'گام اول '!AT414</f>
        <v>0</v>
      </c>
      <c r="AT413" s="368">
        <f t="shared" si="284"/>
        <v>78023158.216000006</v>
      </c>
      <c r="AU413" s="173">
        <f>'گام اول '!AV414</f>
        <v>54322316.440880008</v>
      </c>
      <c r="AV413" s="141">
        <f>'گام اول '!AW414</f>
        <v>72712168.215999991</v>
      </c>
      <c r="AW413" s="142">
        <f t="shared" si="285"/>
        <v>5089851.7751199994</v>
      </c>
      <c r="AX413" s="75">
        <f t="shared" si="286"/>
        <v>1432231.644088001</v>
      </c>
      <c r="AY413" s="142">
        <f>'گام اول '!AZ414</f>
        <v>0</v>
      </c>
      <c r="AZ413" s="142">
        <f>'گام اول '!BA414</f>
        <v>0</v>
      </c>
      <c r="BA413" s="142">
        <f>'گام اول '!BB414</f>
        <v>0</v>
      </c>
      <c r="BB413" s="142">
        <f>'گام اول '!BC414</f>
        <v>0</v>
      </c>
      <c r="BC413" s="142">
        <f>'گام اول '!BD414</f>
        <v>0</v>
      </c>
      <c r="BD413" s="142">
        <f>'گام اول '!BE414</f>
        <v>0</v>
      </c>
      <c r="BE413" s="142">
        <f>'گام اول '!BF414</f>
        <v>0</v>
      </c>
      <c r="BF413" s="143">
        <f t="shared" si="287"/>
        <v>6522083.4192080004</v>
      </c>
      <c r="BG413" s="140">
        <f t="shared" si="288"/>
        <v>71501074</v>
      </c>
      <c r="BH413" s="144">
        <f t="shared" si="289"/>
        <v>78023158.216000006</v>
      </c>
      <c r="BI413" s="127">
        <f t="shared" si="282"/>
        <v>4659160</v>
      </c>
      <c r="BJ413" s="145">
        <f t="shared" si="290"/>
        <v>2329580</v>
      </c>
      <c r="BK413" s="145">
        <f t="shared" si="291"/>
        <v>698874</v>
      </c>
      <c r="BL413" s="146">
        <f t="shared" si="292"/>
        <v>1120000</v>
      </c>
      <c r="BM413" s="379">
        <v>0</v>
      </c>
      <c r="BN413" s="147">
        <f t="shared" si="293"/>
        <v>86830772.216000006</v>
      </c>
      <c r="BO413" s="148">
        <f t="shared" si="294"/>
        <v>72712168.215999991</v>
      </c>
      <c r="BP413" s="149">
        <f t="shared" si="295"/>
        <v>16723798.689679999</v>
      </c>
      <c r="BQ413" s="150">
        <f t="shared" si="296"/>
        <v>103554570.90568</v>
      </c>
      <c r="BR413" s="151">
        <f t="shared" si="297"/>
        <v>100800</v>
      </c>
      <c r="BS413" s="147">
        <f t="shared" si="298"/>
        <v>103655370.90568</v>
      </c>
      <c r="BT413" s="135">
        <v>0</v>
      </c>
      <c r="BU413" s="148">
        <f t="shared" si="299"/>
        <v>8683077.2216000017</v>
      </c>
      <c r="BV413" s="152">
        <f t="shared" si="300"/>
        <v>4341538.6108000008</v>
      </c>
      <c r="BW413" s="133">
        <f t="shared" si="301"/>
        <v>90630755.073280007</v>
      </c>
      <c r="BX413" s="147">
        <f t="shared" si="302"/>
        <v>7687614</v>
      </c>
      <c r="BY413" s="134">
        <f t="shared" si="303"/>
        <v>82943141.073280007</v>
      </c>
      <c r="CD413" s="388">
        <f>'گام اول '!AU414</f>
        <v>78023158.216000006</v>
      </c>
      <c r="CE413" s="389">
        <f>'گام اول '!AV414</f>
        <v>54322316.440880008</v>
      </c>
      <c r="CF413" s="389">
        <f>'گام اول '!AW414</f>
        <v>72712168.215999991</v>
      </c>
      <c r="CG413" s="389">
        <f>'گام اول '!AX414</f>
        <v>5089851.7751199994</v>
      </c>
      <c r="CH413" s="389">
        <f>'گام اول '!AY414</f>
        <v>1432231.644088001</v>
      </c>
      <c r="CI413" s="389">
        <f>'گام اول '!AZ414</f>
        <v>0</v>
      </c>
      <c r="CJ413" s="389">
        <f>'گام اول '!BA414</f>
        <v>0</v>
      </c>
      <c r="CK413" s="389">
        <f>'گام اول '!BB414</f>
        <v>0</v>
      </c>
      <c r="CL413" s="389">
        <f>'گام اول '!BC414</f>
        <v>0</v>
      </c>
      <c r="CM413" s="389">
        <f>'گام اول '!BD414</f>
        <v>0</v>
      </c>
      <c r="CN413" s="389">
        <f>'گام اول '!BE414</f>
        <v>0</v>
      </c>
      <c r="CO413" s="389">
        <f>'گام اول '!BF414</f>
        <v>0</v>
      </c>
      <c r="CP413" s="389">
        <f>'گام اول '!BG414</f>
        <v>6522083.4192080004</v>
      </c>
      <c r="CQ413" s="389">
        <f>'گام اول '!BH414</f>
        <v>71501074</v>
      </c>
      <c r="CR413" s="389">
        <f t="shared" si="304"/>
        <v>78023158.216000006</v>
      </c>
      <c r="CS413" s="55">
        <f t="shared" si="305"/>
        <v>4659160</v>
      </c>
      <c r="CT413" s="388">
        <f t="shared" si="306"/>
        <v>2329580</v>
      </c>
      <c r="CU413" s="389">
        <f t="shared" si="307"/>
        <v>698874</v>
      </c>
      <c r="CV413" s="389">
        <f t="shared" si="308"/>
        <v>1120000</v>
      </c>
      <c r="CW413" s="55">
        <v>0</v>
      </c>
      <c r="CX413" s="389">
        <f t="shared" si="309"/>
        <v>86830772.216000006</v>
      </c>
      <c r="CY413" s="389">
        <f t="shared" si="310"/>
        <v>72712168.215999991</v>
      </c>
      <c r="CZ413" s="389">
        <f t="shared" si="311"/>
        <v>16723798.689679999</v>
      </c>
      <c r="DA413" s="389">
        <f t="shared" si="312"/>
        <v>103554570.90568</v>
      </c>
      <c r="DB413" s="389">
        <f t="shared" si="313"/>
        <v>100800</v>
      </c>
      <c r="DC413" s="389">
        <f t="shared" si="314"/>
        <v>103655370.90568</v>
      </c>
      <c r="DD413" s="394">
        <v>0</v>
      </c>
      <c r="DE413" s="389">
        <f t="shared" si="315"/>
        <v>8683077.2216000017</v>
      </c>
      <c r="DF413" s="389">
        <f t="shared" si="316"/>
        <v>4341538.6108000008</v>
      </c>
      <c r="DG413" s="389">
        <f t="shared" si="317"/>
        <v>90630755.073280007</v>
      </c>
      <c r="DH413" s="389">
        <f t="shared" si="318"/>
        <v>7687614</v>
      </c>
      <c r="DI413" s="389">
        <f t="shared" si="319"/>
        <v>82943141.073280007</v>
      </c>
      <c r="DJ413" s="389">
        <f t="shared" si="320"/>
        <v>0</v>
      </c>
      <c r="DL413" s="396">
        <f t="shared" si="321"/>
        <v>6638737.5</v>
      </c>
      <c r="DM413" s="396">
        <f t="shared" si="322"/>
        <v>-1979577.5</v>
      </c>
    </row>
    <row r="414" spans="1:117" s="55" customFormat="1" ht="21" x14ac:dyDescent="0.2">
      <c r="A414" s="191">
        <f t="shared" si="283"/>
        <v>2655495</v>
      </c>
      <c r="B414" s="136">
        <f>'گام اول '!B415</f>
        <v>409</v>
      </c>
      <c r="C414" s="136">
        <f>'گام اول '!C415</f>
        <v>183</v>
      </c>
      <c r="D414" s="136">
        <f>'گام اول '!D415</f>
        <v>13482</v>
      </c>
      <c r="E414" s="136" t="str">
        <f>'گام اول '!E415</f>
        <v>صادق</v>
      </c>
      <c r="F414" s="136" t="str">
        <f>'گام اول '!F415</f>
        <v>فیض آبادی</v>
      </c>
      <c r="G414" s="136" t="str">
        <f>'گام اول '!G415</f>
        <v>نگهبان</v>
      </c>
      <c r="H414" s="136" t="str">
        <f>'گام اول '!H415</f>
        <v>ش.تهران</v>
      </c>
      <c r="I414" s="136" t="str">
        <f>'گام اول '!I415</f>
        <v>129-12-844354-1</v>
      </c>
      <c r="J414" s="136" t="str">
        <f>'گام اول '!J415</f>
        <v>4911606665</v>
      </c>
      <c r="K414" s="136" t="str">
        <f>'گام اول '!K415</f>
        <v>0025884425</v>
      </c>
      <c r="L414" s="136" t="str">
        <f>'گام اول '!L415</f>
        <v>ش - تهران</v>
      </c>
      <c r="M414" s="136" t="str">
        <f>'گام اول '!M415</f>
        <v>نگهبان</v>
      </c>
      <c r="N414" s="120" t="str">
        <f>'گام اول '!N415</f>
        <v>*</v>
      </c>
      <c r="O414" s="119">
        <f>'گام اول '!O415</f>
        <v>0</v>
      </c>
      <c r="P414" s="121">
        <f>'گام اول '!P415</f>
        <v>0</v>
      </c>
      <c r="Q414" s="358">
        <f>'گام اول '!Q415</f>
        <v>30</v>
      </c>
      <c r="R414" s="358">
        <f>'گام اول '!R415</f>
        <v>120</v>
      </c>
      <c r="S414" s="358">
        <f>'گام اول '!S415</f>
        <v>110</v>
      </c>
      <c r="T414" s="358">
        <f>'گام اول '!T415</f>
        <v>29.33</v>
      </c>
      <c r="U414" s="137">
        <f>'گام اول '!U415</f>
        <v>0</v>
      </c>
      <c r="V414" s="120">
        <f>'گام اول '!W415</f>
        <v>0</v>
      </c>
      <c r="W414" s="121">
        <f>'گام اول '!X415</f>
        <v>0</v>
      </c>
      <c r="X414" s="366">
        <f>'گام اول '!Y415</f>
        <v>2</v>
      </c>
      <c r="Y414" s="366">
        <f>'گام اول '!Z415</f>
        <v>2</v>
      </c>
      <c r="Z414" s="138">
        <f>'گام اول '!AA415</f>
        <v>885165</v>
      </c>
      <c r="AA414" s="138">
        <f>'گام اول '!AB415</f>
        <v>46667</v>
      </c>
      <c r="AB414" s="138">
        <f>'گام اول '!AC415</f>
        <v>931832</v>
      </c>
      <c r="AC414" s="138">
        <f>'گام اول '!AD415</f>
        <v>4500000</v>
      </c>
      <c r="AD414" s="138">
        <f>'گام اول '!AE415</f>
        <v>6000000</v>
      </c>
      <c r="AE414" s="139">
        <f>'گام اول '!AF415</f>
        <v>177895.19999999998</v>
      </c>
      <c r="AF414" s="122">
        <f>'گام اول '!AG415</f>
        <v>26554950</v>
      </c>
      <c r="AG414" s="123">
        <f>'گام اول '!AH415</f>
        <v>1400010</v>
      </c>
      <c r="AH414" s="123">
        <f>'گام اول '!AI415</f>
        <v>21347423.999999996</v>
      </c>
      <c r="AI414" s="123">
        <f>'گام اول '!AJ415</f>
        <v>5310990</v>
      </c>
      <c r="AJ414" s="123">
        <f>'گام اول '!AK415</f>
        <v>4500000</v>
      </c>
      <c r="AK414" s="123">
        <f>'گام اول '!AL415</f>
        <v>6000000</v>
      </c>
      <c r="AL414" s="123">
        <f>'گام اول '!AM415</f>
        <v>4892117.9999999991</v>
      </c>
      <c r="AM414" s="123">
        <f>'گام اول '!AN415</f>
        <v>5217666.2159999991</v>
      </c>
      <c r="AN414" s="123">
        <f>'گام اول '!AO415</f>
        <v>0</v>
      </c>
      <c r="AO414" s="123">
        <f>'گام اول '!AP415</f>
        <v>3000000</v>
      </c>
      <c r="AP414" s="123">
        <f>'گام اول '!AQ415</f>
        <v>0</v>
      </c>
      <c r="AQ414" s="123">
        <f>'گام اول '!AR415</f>
        <v>0</v>
      </c>
      <c r="AR414" s="123">
        <f>'گام اول '!AS415</f>
        <v>0</v>
      </c>
      <c r="AS414" s="375">
        <f>'گام اول '!AT415</f>
        <v>0</v>
      </c>
      <c r="AT414" s="368">
        <f t="shared" si="284"/>
        <v>78223158.216000006</v>
      </c>
      <c r="AU414" s="173">
        <f>'گام اول '!AV415</f>
        <v>54308316.440880008</v>
      </c>
      <c r="AV414" s="141">
        <f>'گام اول '!AW415</f>
        <v>72912168.215999991</v>
      </c>
      <c r="AW414" s="142">
        <f t="shared" si="285"/>
        <v>5103851.7751199994</v>
      </c>
      <c r="AX414" s="75">
        <f t="shared" si="286"/>
        <v>1430831.644088001</v>
      </c>
      <c r="AY414" s="142">
        <f>'گام اول '!AZ415</f>
        <v>0</v>
      </c>
      <c r="AZ414" s="142">
        <f>'گام اول '!BA415</f>
        <v>0</v>
      </c>
      <c r="BA414" s="142">
        <f>'گام اول '!BB415</f>
        <v>0</v>
      </c>
      <c r="BB414" s="142">
        <f>'گام اول '!BC415</f>
        <v>0</v>
      </c>
      <c r="BC414" s="142">
        <f>'گام اول '!BD415</f>
        <v>0</v>
      </c>
      <c r="BD414" s="142">
        <f>'گام اول '!BE415</f>
        <v>0</v>
      </c>
      <c r="BE414" s="142">
        <f>'گام اول '!BF415</f>
        <v>0</v>
      </c>
      <c r="BF414" s="143">
        <f t="shared" si="287"/>
        <v>6534683.4192080004</v>
      </c>
      <c r="BG414" s="140">
        <f t="shared" si="288"/>
        <v>71688474</v>
      </c>
      <c r="BH414" s="144">
        <f t="shared" si="289"/>
        <v>78223158.216000006</v>
      </c>
      <c r="BI414" s="127">
        <f t="shared" si="282"/>
        <v>4659160</v>
      </c>
      <c r="BJ414" s="145">
        <f t="shared" si="290"/>
        <v>2329580</v>
      </c>
      <c r="BK414" s="145">
        <f t="shared" si="291"/>
        <v>698874</v>
      </c>
      <c r="BL414" s="146">
        <f t="shared" si="292"/>
        <v>1120000</v>
      </c>
      <c r="BM414" s="379">
        <v>0</v>
      </c>
      <c r="BN414" s="147">
        <f t="shared" si="293"/>
        <v>87030772.216000006</v>
      </c>
      <c r="BO414" s="148">
        <f t="shared" si="294"/>
        <v>72912168.215999991</v>
      </c>
      <c r="BP414" s="149">
        <f t="shared" si="295"/>
        <v>16769798.689679999</v>
      </c>
      <c r="BQ414" s="150">
        <f t="shared" si="296"/>
        <v>103800570.90568</v>
      </c>
      <c r="BR414" s="151">
        <f t="shared" si="297"/>
        <v>100800</v>
      </c>
      <c r="BS414" s="147">
        <f t="shared" si="298"/>
        <v>103901370.90568</v>
      </c>
      <c r="BT414" s="135">
        <v>0</v>
      </c>
      <c r="BU414" s="148">
        <f t="shared" si="299"/>
        <v>8703077.2216000017</v>
      </c>
      <c r="BV414" s="152">
        <f t="shared" si="300"/>
        <v>4351538.6108000008</v>
      </c>
      <c r="BW414" s="133">
        <f t="shared" si="301"/>
        <v>90846755.073280007</v>
      </c>
      <c r="BX414" s="147">
        <f t="shared" si="302"/>
        <v>7687614</v>
      </c>
      <c r="BY414" s="134">
        <f t="shared" si="303"/>
        <v>83159141.073280007</v>
      </c>
      <c r="CD414" s="388">
        <f>'گام اول '!AU415</f>
        <v>78223158.216000006</v>
      </c>
      <c r="CE414" s="389">
        <f>'گام اول '!AV415</f>
        <v>54308316.440880008</v>
      </c>
      <c r="CF414" s="389">
        <f>'گام اول '!AW415</f>
        <v>72912168.215999991</v>
      </c>
      <c r="CG414" s="389">
        <f>'گام اول '!AX415</f>
        <v>5103851.7751199994</v>
      </c>
      <c r="CH414" s="389">
        <f>'گام اول '!AY415</f>
        <v>1430831.644088001</v>
      </c>
      <c r="CI414" s="389">
        <f>'گام اول '!AZ415</f>
        <v>0</v>
      </c>
      <c r="CJ414" s="389">
        <f>'گام اول '!BA415</f>
        <v>0</v>
      </c>
      <c r="CK414" s="389">
        <f>'گام اول '!BB415</f>
        <v>0</v>
      </c>
      <c r="CL414" s="389">
        <f>'گام اول '!BC415</f>
        <v>0</v>
      </c>
      <c r="CM414" s="389">
        <f>'گام اول '!BD415</f>
        <v>0</v>
      </c>
      <c r="CN414" s="389">
        <f>'گام اول '!BE415</f>
        <v>0</v>
      </c>
      <c r="CO414" s="389">
        <f>'گام اول '!BF415</f>
        <v>0</v>
      </c>
      <c r="CP414" s="389">
        <f>'گام اول '!BG415</f>
        <v>6534683.4192080004</v>
      </c>
      <c r="CQ414" s="389">
        <f>'گام اول '!BH415</f>
        <v>71688474</v>
      </c>
      <c r="CR414" s="389">
        <f t="shared" si="304"/>
        <v>78223158.216000006</v>
      </c>
      <c r="CS414" s="55">
        <f t="shared" si="305"/>
        <v>4659160</v>
      </c>
      <c r="CT414" s="388">
        <f t="shared" si="306"/>
        <v>2329580</v>
      </c>
      <c r="CU414" s="389">
        <f t="shared" si="307"/>
        <v>698874</v>
      </c>
      <c r="CV414" s="389">
        <f t="shared" si="308"/>
        <v>1120000</v>
      </c>
      <c r="CW414" s="55">
        <v>0</v>
      </c>
      <c r="CX414" s="389">
        <f t="shared" si="309"/>
        <v>87030772.216000006</v>
      </c>
      <c r="CY414" s="389">
        <f t="shared" si="310"/>
        <v>72912168.215999991</v>
      </c>
      <c r="CZ414" s="389">
        <f t="shared" si="311"/>
        <v>16769798.689679999</v>
      </c>
      <c r="DA414" s="389">
        <f t="shared" si="312"/>
        <v>103800570.90568</v>
      </c>
      <c r="DB414" s="389">
        <f t="shared" si="313"/>
        <v>100800</v>
      </c>
      <c r="DC414" s="389">
        <f t="shared" si="314"/>
        <v>103901370.90568</v>
      </c>
      <c r="DD414" s="394">
        <v>0</v>
      </c>
      <c r="DE414" s="389">
        <f t="shared" si="315"/>
        <v>8703077.2216000017</v>
      </c>
      <c r="DF414" s="389">
        <f t="shared" si="316"/>
        <v>4351538.6108000008</v>
      </c>
      <c r="DG414" s="389">
        <f t="shared" si="317"/>
        <v>90846755.073280007</v>
      </c>
      <c r="DH414" s="389">
        <f t="shared" si="318"/>
        <v>7687614</v>
      </c>
      <c r="DI414" s="389">
        <f t="shared" si="319"/>
        <v>83159141.073280007</v>
      </c>
      <c r="DJ414" s="389">
        <f t="shared" si="320"/>
        <v>0</v>
      </c>
      <c r="DL414" s="396">
        <f t="shared" si="321"/>
        <v>6638737.5</v>
      </c>
      <c r="DM414" s="396">
        <f t="shared" si="322"/>
        <v>-1979577.5</v>
      </c>
    </row>
    <row r="415" spans="1:117" s="55" customFormat="1" ht="21" x14ac:dyDescent="0.2">
      <c r="A415" s="191">
        <f t="shared" si="283"/>
        <v>2655495</v>
      </c>
      <c r="B415" s="136">
        <f>'گام اول '!B416</f>
        <v>410</v>
      </c>
      <c r="C415" s="136">
        <f>'گام اول '!C416</f>
        <v>184</v>
      </c>
      <c r="D415" s="136">
        <f>'گام اول '!D416</f>
        <v>13458</v>
      </c>
      <c r="E415" s="136" t="str">
        <f>'گام اول '!E416</f>
        <v>سیدکریم</v>
      </c>
      <c r="F415" s="136" t="str">
        <f>'گام اول '!F416</f>
        <v>موسوی کلهری</v>
      </c>
      <c r="G415" s="136" t="str">
        <f>'گام اول '!G416</f>
        <v>نگهبان</v>
      </c>
      <c r="H415" s="136" t="str">
        <f>'گام اول '!H416</f>
        <v>ش.تهران</v>
      </c>
      <c r="I415" s="136" t="str">
        <f>'گام اول '!I416</f>
        <v>292-813-3085743-1</v>
      </c>
      <c r="J415" s="136" t="str">
        <f>'گام اول '!J416</f>
        <v>5459746612</v>
      </c>
      <c r="K415" s="136" t="str">
        <f>'گام اول '!K416</f>
        <v>0024558629</v>
      </c>
      <c r="L415" s="136" t="str">
        <f>'گام اول '!L416</f>
        <v>ش - تهران</v>
      </c>
      <c r="M415" s="136" t="str">
        <f>'گام اول '!M416</f>
        <v>نگهبان</v>
      </c>
      <c r="N415" s="120" t="str">
        <f>'گام اول '!N416</f>
        <v>*</v>
      </c>
      <c r="O415" s="119">
        <f>'گام اول '!O416</f>
        <v>0</v>
      </c>
      <c r="P415" s="121">
        <f>'گام اول '!P416</f>
        <v>0</v>
      </c>
      <c r="Q415" s="358">
        <f>'گام اول '!Q416</f>
        <v>30</v>
      </c>
      <c r="R415" s="358">
        <f>'گام اول '!R416</f>
        <v>120</v>
      </c>
      <c r="S415" s="358">
        <f>'گام اول '!S416</f>
        <v>110</v>
      </c>
      <c r="T415" s="358">
        <f>'گام اول '!T416</f>
        <v>29.33</v>
      </c>
      <c r="U415" s="137">
        <f>'گام اول '!U416</f>
        <v>0</v>
      </c>
      <c r="V415" s="120">
        <f>'گام اول '!W416</f>
        <v>0</v>
      </c>
      <c r="W415" s="121">
        <f>'گام اول '!X416</f>
        <v>0</v>
      </c>
      <c r="X415" s="366">
        <f>'گام اول '!Y416</f>
        <v>1</v>
      </c>
      <c r="Y415" s="366">
        <f>'گام اول '!Z416</f>
        <v>0</v>
      </c>
      <c r="Z415" s="138">
        <f>'گام اول '!AA416</f>
        <v>885165</v>
      </c>
      <c r="AA415" s="138">
        <f>'گام اول '!AB416</f>
        <v>46667</v>
      </c>
      <c r="AB415" s="138">
        <f>'گام اول '!AC416</f>
        <v>931832</v>
      </c>
      <c r="AC415" s="138">
        <f>'گام اول '!AD416</f>
        <v>4500000</v>
      </c>
      <c r="AD415" s="138">
        <f>'گام اول '!AE416</f>
        <v>6000000</v>
      </c>
      <c r="AE415" s="139">
        <f>'گام اول '!AF416</f>
        <v>177895.19999999998</v>
      </c>
      <c r="AF415" s="122">
        <f>'گام اول '!AG416</f>
        <v>26554950</v>
      </c>
      <c r="AG415" s="123">
        <f>'گام اول '!AH416</f>
        <v>1400010</v>
      </c>
      <c r="AH415" s="123">
        <f>'گام اول '!AI416</f>
        <v>21347423.999999996</v>
      </c>
      <c r="AI415" s="123">
        <f>'گام اول '!AJ416</f>
        <v>0</v>
      </c>
      <c r="AJ415" s="123">
        <f>'گام اول '!AK416</f>
        <v>4500000</v>
      </c>
      <c r="AK415" s="123">
        <f>'گام اول '!AL416</f>
        <v>6000000</v>
      </c>
      <c r="AL415" s="123">
        <f>'گام اول '!AM416</f>
        <v>4892117.9999999991</v>
      </c>
      <c r="AM415" s="123">
        <f>'گام اول '!AN416</f>
        <v>5217666.2159999991</v>
      </c>
      <c r="AN415" s="123">
        <f>'گام اول '!AO416</f>
        <v>0</v>
      </c>
      <c r="AO415" s="123">
        <f>'گام اول '!AP416</f>
        <v>3000000</v>
      </c>
      <c r="AP415" s="123">
        <f>'گام اول '!AQ416</f>
        <v>0</v>
      </c>
      <c r="AQ415" s="123">
        <f>'گام اول '!AR416</f>
        <v>0</v>
      </c>
      <c r="AR415" s="123">
        <f>'گام اول '!AS416</f>
        <v>0</v>
      </c>
      <c r="AS415" s="375">
        <f>'گام اول '!AT416</f>
        <v>0</v>
      </c>
      <c r="AT415" s="368">
        <f t="shared" si="284"/>
        <v>72912168.216000006</v>
      </c>
      <c r="AU415" s="173">
        <f>'گام اول '!AV416</f>
        <v>54308316.440880008</v>
      </c>
      <c r="AV415" s="141">
        <f>'گام اول '!AW416</f>
        <v>72912168.215999991</v>
      </c>
      <c r="AW415" s="142">
        <f t="shared" si="285"/>
        <v>5103851.7751199994</v>
      </c>
      <c r="AX415" s="75">
        <f t="shared" si="286"/>
        <v>1430831.644088001</v>
      </c>
      <c r="AY415" s="142">
        <f>'گام اول '!AZ416</f>
        <v>0</v>
      </c>
      <c r="AZ415" s="142">
        <f>'گام اول '!BA416</f>
        <v>0</v>
      </c>
      <c r="BA415" s="142">
        <f>'گام اول '!BB416</f>
        <v>0</v>
      </c>
      <c r="BB415" s="142">
        <f>'گام اول '!BC416</f>
        <v>0</v>
      </c>
      <c r="BC415" s="142">
        <f>'گام اول '!BD416</f>
        <v>0</v>
      </c>
      <c r="BD415" s="142">
        <f>'گام اول '!BE416</f>
        <v>0</v>
      </c>
      <c r="BE415" s="142">
        <f>'گام اول '!BF416</f>
        <v>0</v>
      </c>
      <c r="BF415" s="143">
        <f t="shared" si="287"/>
        <v>6534683.4192080004</v>
      </c>
      <c r="BG415" s="140">
        <f t="shared" si="288"/>
        <v>66377484</v>
      </c>
      <c r="BH415" s="144">
        <f t="shared" si="289"/>
        <v>72912168.216000006</v>
      </c>
      <c r="BI415" s="127">
        <f t="shared" si="282"/>
        <v>4659160</v>
      </c>
      <c r="BJ415" s="145">
        <f t="shared" si="290"/>
        <v>2329580</v>
      </c>
      <c r="BK415" s="145">
        <f t="shared" si="291"/>
        <v>698874</v>
      </c>
      <c r="BL415" s="146">
        <f t="shared" si="292"/>
        <v>1120000</v>
      </c>
      <c r="BM415" s="379">
        <v>0</v>
      </c>
      <c r="BN415" s="147">
        <f t="shared" si="293"/>
        <v>81719782.216000006</v>
      </c>
      <c r="BO415" s="148">
        <f t="shared" si="294"/>
        <v>72912168.215999991</v>
      </c>
      <c r="BP415" s="149">
        <f t="shared" si="295"/>
        <v>16769798.689679999</v>
      </c>
      <c r="BQ415" s="150">
        <f t="shared" si="296"/>
        <v>98489580.905680001</v>
      </c>
      <c r="BR415" s="151">
        <f t="shared" si="297"/>
        <v>100800</v>
      </c>
      <c r="BS415" s="147">
        <f t="shared" si="298"/>
        <v>98590380.905680001</v>
      </c>
      <c r="BT415" s="135">
        <v>0</v>
      </c>
      <c r="BU415" s="148">
        <f t="shared" si="299"/>
        <v>8171978.2216000007</v>
      </c>
      <c r="BV415" s="152">
        <f t="shared" si="300"/>
        <v>4085989.1108000004</v>
      </c>
      <c r="BW415" s="133">
        <f t="shared" si="301"/>
        <v>86332413.573280007</v>
      </c>
      <c r="BX415" s="147">
        <f t="shared" si="302"/>
        <v>7687614</v>
      </c>
      <c r="BY415" s="134">
        <f t="shared" si="303"/>
        <v>78644799.573280007</v>
      </c>
      <c r="CD415" s="388">
        <f>'گام اول '!AU416</f>
        <v>72912168.216000006</v>
      </c>
      <c r="CE415" s="389">
        <f>'گام اول '!AV416</f>
        <v>54308316.440880008</v>
      </c>
      <c r="CF415" s="389">
        <f>'گام اول '!AW416</f>
        <v>72912168.215999991</v>
      </c>
      <c r="CG415" s="389">
        <f>'گام اول '!AX416</f>
        <v>5103851.7751199994</v>
      </c>
      <c r="CH415" s="389">
        <f>'گام اول '!AY416</f>
        <v>1430831.644088001</v>
      </c>
      <c r="CI415" s="389">
        <f>'گام اول '!AZ416</f>
        <v>0</v>
      </c>
      <c r="CJ415" s="389">
        <f>'گام اول '!BA416</f>
        <v>0</v>
      </c>
      <c r="CK415" s="389">
        <f>'گام اول '!BB416</f>
        <v>0</v>
      </c>
      <c r="CL415" s="389">
        <f>'گام اول '!BC416</f>
        <v>0</v>
      </c>
      <c r="CM415" s="389">
        <f>'گام اول '!BD416</f>
        <v>0</v>
      </c>
      <c r="CN415" s="389">
        <f>'گام اول '!BE416</f>
        <v>0</v>
      </c>
      <c r="CO415" s="389">
        <f>'گام اول '!BF416</f>
        <v>0</v>
      </c>
      <c r="CP415" s="389">
        <f>'گام اول '!BG416</f>
        <v>6534683.4192080004</v>
      </c>
      <c r="CQ415" s="389">
        <f>'گام اول '!BH416</f>
        <v>66377484</v>
      </c>
      <c r="CR415" s="389">
        <f t="shared" si="304"/>
        <v>72912168.216000006</v>
      </c>
      <c r="CS415" s="55">
        <f t="shared" si="305"/>
        <v>4659160</v>
      </c>
      <c r="CT415" s="388">
        <f t="shared" si="306"/>
        <v>2329580</v>
      </c>
      <c r="CU415" s="389">
        <f t="shared" si="307"/>
        <v>698874</v>
      </c>
      <c r="CV415" s="389">
        <f t="shared" si="308"/>
        <v>1120000</v>
      </c>
      <c r="CW415" s="55">
        <v>0</v>
      </c>
      <c r="CX415" s="389">
        <f t="shared" si="309"/>
        <v>81719782.216000006</v>
      </c>
      <c r="CY415" s="389">
        <f t="shared" si="310"/>
        <v>72912168.215999991</v>
      </c>
      <c r="CZ415" s="389">
        <f t="shared" si="311"/>
        <v>16769798.689679999</v>
      </c>
      <c r="DA415" s="389">
        <f t="shared" si="312"/>
        <v>98489580.905680001</v>
      </c>
      <c r="DB415" s="389">
        <f t="shared" si="313"/>
        <v>100800</v>
      </c>
      <c r="DC415" s="389">
        <f t="shared" si="314"/>
        <v>98590380.905680001</v>
      </c>
      <c r="DD415" s="394">
        <v>0</v>
      </c>
      <c r="DE415" s="389">
        <f t="shared" si="315"/>
        <v>8171978.2216000007</v>
      </c>
      <c r="DF415" s="389">
        <f t="shared" si="316"/>
        <v>4085989.1108000004</v>
      </c>
      <c r="DG415" s="389">
        <f t="shared" si="317"/>
        <v>86332413.573280007</v>
      </c>
      <c r="DH415" s="389">
        <f t="shared" si="318"/>
        <v>7687614</v>
      </c>
      <c r="DI415" s="389">
        <f t="shared" si="319"/>
        <v>78644799.573280007</v>
      </c>
      <c r="DJ415" s="389">
        <f t="shared" si="320"/>
        <v>0</v>
      </c>
      <c r="DL415" s="396">
        <f t="shared" si="321"/>
        <v>6638737.5</v>
      </c>
      <c r="DM415" s="396">
        <f t="shared" si="322"/>
        <v>-1979577.5</v>
      </c>
    </row>
    <row r="416" spans="1:117" s="55" customFormat="1" ht="21" x14ac:dyDescent="0.2">
      <c r="A416" s="191">
        <f t="shared" si="283"/>
        <v>2655495</v>
      </c>
      <c r="B416" s="136">
        <f>'گام اول '!B417</f>
        <v>411</v>
      </c>
      <c r="C416" s="136">
        <f>'گام اول '!C417</f>
        <v>185</v>
      </c>
      <c r="D416" s="136">
        <f>'گام اول '!D417</f>
        <v>13476</v>
      </c>
      <c r="E416" s="136" t="str">
        <f>'گام اول '!E417</f>
        <v>مهرداد</v>
      </c>
      <c r="F416" s="136" t="str">
        <f>'گام اول '!F417</f>
        <v>امیری</v>
      </c>
      <c r="G416" s="136" t="str">
        <f>'گام اول '!G417</f>
        <v>نگهبان</v>
      </c>
      <c r="H416" s="136" t="str">
        <f>'گام اول '!H417</f>
        <v>ش.تهران</v>
      </c>
      <c r="I416" s="136" t="str">
        <f>'گام اول '!I417</f>
        <v>124-813-3036446-1</v>
      </c>
      <c r="J416" s="136" t="str">
        <f>'گام اول '!J417</f>
        <v>0056658494</v>
      </c>
      <c r="K416" s="136" t="str">
        <f>'گام اول '!K417</f>
        <v>0020406872</v>
      </c>
      <c r="L416" s="136" t="str">
        <f>'گام اول '!L417</f>
        <v>ش - تهران</v>
      </c>
      <c r="M416" s="136" t="str">
        <f>'گام اول '!M417</f>
        <v>نگهبان</v>
      </c>
      <c r="N416" s="120" t="str">
        <f>'گام اول '!N417</f>
        <v>*</v>
      </c>
      <c r="O416" s="119">
        <f>'گام اول '!O417</f>
        <v>0</v>
      </c>
      <c r="P416" s="121">
        <f>'گام اول '!P417</f>
        <v>0</v>
      </c>
      <c r="Q416" s="358">
        <f>'گام اول '!Q417</f>
        <v>30</v>
      </c>
      <c r="R416" s="358">
        <f>'گام اول '!R417</f>
        <v>120</v>
      </c>
      <c r="S416" s="358">
        <f>'گام اول '!S417</f>
        <v>110</v>
      </c>
      <c r="T416" s="358">
        <f>'گام اول '!T417</f>
        <v>29.33</v>
      </c>
      <c r="U416" s="137">
        <f>'گام اول '!U417</f>
        <v>0</v>
      </c>
      <c r="V416" s="120">
        <f>'گام اول '!W417</f>
        <v>0</v>
      </c>
      <c r="W416" s="121">
        <f>'گام اول '!X417</f>
        <v>0</v>
      </c>
      <c r="X416" s="366">
        <f>'گام اول '!Y417</f>
        <v>2</v>
      </c>
      <c r="Y416" s="366">
        <f>'گام اول '!Z417</f>
        <v>1</v>
      </c>
      <c r="Z416" s="138">
        <f>'گام اول '!AA417</f>
        <v>885165</v>
      </c>
      <c r="AA416" s="138">
        <f>'گام اول '!AB417</f>
        <v>46667</v>
      </c>
      <c r="AB416" s="138">
        <f>'گام اول '!AC417</f>
        <v>931832</v>
      </c>
      <c r="AC416" s="138">
        <f>'گام اول '!AD417</f>
        <v>4500000</v>
      </c>
      <c r="AD416" s="138">
        <f>'گام اول '!AE417</f>
        <v>6000000</v>
      </c>
      <c r="AE416" s="139">
        <f>'گام اول '!AF417</f>
        <v>177895.19999999998</v>
      </c>
      <c r="AF416" s="122">
        <f>'گام اول '!AG417</f>
        <v>26554950</v>
      </c>
      <c r="AG416" s="123">
        <f>'گام اول '!AH417</f>
        <v>1400010</v>
      </c>
      <c r="AH416" s="123">
        <f>'گام اول '!AI417</f>
        <v>21347423.999999996</v>
      </c>
      <c r="AI416" s="123">
        <f>'گام اول '!AJ417</f>
        <v>2655495</v>
      </c>
      <c r="AJ416" s="123">
        <f>'گام اول '!AK417</f>
        <v>4500000</v>
      </c>
      <c r="AK416" s="123">
        <f>'گام اول '!AL417</f>
        <v>6000000</v>
      </c>
      <c r="AL416" s="123">
        <f>'گام اول '!AM417</f>
        <v>4892117.9999999991</v>
      </c>
      <c r="AM416" s="123">
        <f>'گام اول '!AN417</f>
        <v>5217666.2159999991</v>
      </c>
      <c r="AN416" s="123">
        <f>'گام اول '!AO417</f>
        <v>0</v>
      </c>
      <c r="AO416" s="123">
        <f>'گام اول '!AP417</f>
        <v>2600000</v>
      </c>
      <c r="AP416" s="123">
        <f>'گام اول '!AQ417</f>
        <v>0</v>
      </c>
      <c r="AQ416" s="123">
        <f>'گام اول '!AR417</f>
        <v>0</v>
      </c>
      <c r="AR416" s="123">
        <f>'گام اول '!AS417</f>
        <v>0</v>
      </c>
      <c r="AS416" s="375">
        <f>'گام اول '!AT417</f>
        <v>0</v>
      </c>
      <c r="AT416" s="368">
        <f t="shared" si="284"/>
        <v>75167663.216000006</v>
      </c>
      <c r="AU416" s="173">
        <f>'گام اول '!AV417</f>
        <v>54336316.440880008</v>
      </c>
      <c r="AV416" s="141">
        <f>'گام اول '!AW417</f>
        <v>72512168.215999991</v>
      </c>
      <c r="AW416" s="142">
        <f t="shared" si="285"/>
        <v>5075851.7751199994</v>
      </c>
      <c r="AX416" s="75">
        <f t="shared" si="286"/>
        <v>1433631.644088001</v>
      </c>
      <c r="AY416" s="142">
        <f>'گام اول '!AZ417</f>
        <v>0</v>
      </c>
      <c r="AZ416" s="142">
        <f>'گام اول '!BA417</f>
        <v>0</v>
      </c>
      <c r="BA416" s="142">
        <f>'گام اول '!BB417</f>
        <v>0</v>
      </c>
      <c r="BB416" s="142">
        <f>'گام اول '!BC417</f>
        <v>0</v>
      </c>
      <c r="BC416" s="142">
        <f>'گام اول '!BD417</f>
        <v>0</v>
      </c>
      <c r="BD416" s="142">
        <f>'گام اول '!BE417</f>
        <v>0</v>
      </c>
      <c r="BE416" s="142">
        <f>'گام اول '!BF417</f>
        <v>0</v>
      </c>
      <c r="BF416" s="143">
        <f t="shared" si="287"/>
        <v>6509483.4192080004</v>
      </c>
      <c r="BG416" s="140">
        <f t="shared" si="288"/>
        <v>68658179</v>
      </c>
      <c r="BH416" s="144">
        <f t="shared" si="289"/>
        <v>75167663.216000006</v>
      </c>
      <c r="BI416" s="127">
        <f t="shared" si="282"/>
        <v>4659160</v>
      </c>
      <c r="BJ416" s="145">
        <f t="shared" si="290"/>
        <v>2329580</v>
      </c>
      <c r="BK416" s="145">
        <f t="shared" si="291"/>
        <v>698874</v>
      </c>
      <c r="BL416" s="146">
        <f t="shared" si="292"/>
        <v>1120000</v>
      </c>
      <c r="BM416" s="379">
        <v>0</v>
      </c>
      <c r="BN416" s="147">
        <f t="shared" si="293"/>
        <v>83975277.216000006</v>
      </c>
      <c r="BO416" s="148">
        <f t="shared" si="294"/>
        <v>72512168.215999991</v>
      </c>
      <c r="BP416" s="149">
        <f t="shared" si="295"/>
        <v>16677798.689679999</v>
      </c>
      <c r="BQ416" s="150">
        <f t="shared" si="296"/>
        <v>100653075.90568</v>
      </c>
      <c r="BR416" s="151">
        <f t="shared" si="297"/>
        <v>100800</v>
      </c>
      <c r="BS416" s="147">
        <f t="shared" si="298"/>
        <v>100753875.90568</v>
      </c>
      <c r="BT416" s="135">
        <v>0</v>
      </c>
      <c r="BU416" s="148">
        <f t="shared" si="299"/>
        <v>8397527.7216000017</v>
      </c>
      <c r="BV416" s="152">
        <f t="shared" si="300"/>
        <v>4198763.8608000008</v>
      </c>
      <c r="BW416" s="133">
        <f t="shared" si="301"/>
        <v>88157584.323280007</v>
      </c>
      <c r="BX416" s="147">
        <f t="shared" si="302"/>
        <v>7687614</v>
      </c>
      <c r="BY416" s="134">
        <f t="shared" si="303"/>
        <v>80469970.323280007</v>
      </c>
      <c r="CD416" s="388">
        <f>'گام اول '!AU417</f>
        <v>75167663.216000006</v>
      </c>
      <c r="CE416" s="389">
        <f>'گام اول '!AV417</f>
        <v>54336316.440880008</v>
      </c>
      <c r="CF416" s="389">
        <f>'گام اول '!AW417</f>
        <v>72512168.215999991</v>
      </c>
      <c r="CG416" s="389">
        <f>'گام اول '!AX417</f>
        <v>5075851.7751199994</v>
      </c>
      <c r="CH416" s="389">
        <f>'گام اول '!AY417</f>
        <v>1433631.644088001</v>
      </c>
      <c r="CI416" s="389">
        <f>'گام اول '!AZ417</f>
        <v>0</v>
      </c>
      <c r="CJ416" s="389">
        <f>'گام اول '!BA417</f>
        <v>0</v>
      </c>
      <c r="CK416" s="389">
        <f>'گام اول '!BB417</f>
        <v>0</v>
      </c>
      <c r="CL416" s="389">
        <f>'گام اول '!BC417</f>
        <v>0</v>
      </c>
      <c r="CM416" s="389">
        <f>'گام اول '!BD417</f>
        <v>0</v>
      </c>
      <c r="CN416" s="389">
        <f>'گام اول '!BE417</f>
        <v>0</v>
      </c>
      <c r="CO416" s="389">
        <f>'گام اول '!BF417</f>
        <v>0</v>
      </c>
      <c r="CP416" s="389">
        <f>'گام اول '!BG417</f>
        <v>6509483.4192080004</v>
      </c>
      <c r="CQ416" s="389">
        <f>'گام اول '!BH417</f>
        <v>68658179</v>
      </c>
      <c r="CR416" s="389">
        <f t="shared" si="304"/>
        <v>75167663.216000006</v>
      </c>
      <c r="CS416" s="55">
        <f t="shared" si="305"/>
        <v>4659160</v>
      </c>
      <c r="CT416" s="388">
        <f t="shared" si="306"/>
        <v>2329580</v>
      </c>
      <c r="CU416" s="389">
        <f t="shared" si="307"/>
        <v>698874</v>
      </c>
      <c r="CV416" s="389">
        <f t="shared" si="308"/>
        <v>1120000</v>
      </c>
      <c r="CW416" s="55">
        <v>0</v>
      </c>
      <c r="CX416" s="389">
        <f t="shared" si="309"/>
        <v>83975277.216000006</v>
      </c>
      <c r="CY416" s="389">
        <f t="shared" si="310"/>
        <v>72512168.215999991</v>
      </c>
      <c r="CZ416" s="389">
        <f t="shared" si="311"/>
        <v>16677798.689679999</v>
      </c>
      <c r="DA416" s="389">
        <f t="shared" si="312"/>
        <v>100653075.90568</v>
      </c>
      <c r="DB416" s="389">
        <f t="shared" si="313"/>
        <v>100800</v>
      </c>
      <c r="DC416" s="389">
        <f t="shared" si="314"/>
        <v>100753875.90568</v>
      </c>
      <c r="DD416" s="394">
        <v>0</v>
      </c>
      <c r="DE416" s="389">
        <f t="shared" si="315"/>
        <v>8397527.7216000017</v>
      </c>
      <c r="DF416" s="389">
        <f t="shared" si="316"/>
        <v>4198763.8608000008</v>
      </c>
      <c r="DG416" s="389">
        <f t="shared" si="317"/>
        <v>88157584.323280007</v>
      </c>
      <c r="DH416" s="389">
        <f t="shared" si="318"/>
        <v>7687614</v>
      </c>
      <c r="DI416" s="389">
        <f t="shared" si="319"/>
        <v>80469970.323280007</v>
      </c>
      <c r="DJ416" s="389">
        <f t="shared" si="320"/>
        <v>0</v>
      </c>
      <c r="DL416" s="396">
        <f t="shared" si="321"/>
        <v>6638737.5</v>
      </c>
      <c r="DM416" s="396">
        <f t="shared" si="322"/>
        <v>-1979577.5</v>
      </c>
    </row>
    <row r="417" spans="1:117" s="55" customFormat="1" ht="21" x14ac:dyDescent="0.2">
      <c r="A417" s="191">
        <f t="shared" si="283"/>
        <v>2655495</v>
      </c>
      <c r="B417" s="136">
        <f>'گام اول '!B418</f>
        <v>412</v>
      </c>
      <c r="C417" s="136">
        <f>'گام اول '!C418</f>
        <v>186</v>
      </c>
      <c r="D417" s="136">
        <f>'گام اول '!D418</f>
        <v>13450</v>
      </c>
      <c r="E417" s="136" t="str">
        <f>'گام اول '!E418</f>
        <v>محمد علی</v>
      </c>
      <c r="F417" s="136" t="str">
        <f>'گام اول '!F418</f>
        <v>محمدی كلهری</v>
      </c>
      <c r="G417" s="136" t="str">
        <f>'گام اول '!G418</f>
        <v>نگهبان</v>
      </c>
      <c r="H417" s="136" t="str">
        <f>'گام اول '!H418</f>
        <v>ش.تهران</v>
      </c>
      <c r="I417" s="136" t="str">
        <f>'گام اول '!I418</f>
        <v>292-813-3127506-1</v>
      </c>
      <c r="J417" s="136">
        <f>'گام اول '!J418</f>
        <v>5459753597</v>
      </c>
      <c r="K417" s="136" t="str">
        <f>'گام اول '!K418</f>
        <v>0082050698</v>
      </c>
      <c r="L417" s="136" t="str">
        <f>'گام اول '!L418</f>
        <v>ش - تهران</v>
      </c>
      <c r="M417" s="136" t="str">
        <f>'گام اول '!M418</f>
        <v>نگهبان</v>
      </c>
      <c r="N417" s="120" t="str">
        <f>'گام اول '!N418</f>
        <v>*</v>
      </c>
      <c r="O417" s="119">
        <f>'گام اول '!O418</f>
        <v>0</v>
      </c>
      <c r="P417" s="121">
        <f>'گام اول '!P418</f>
        <v>0</v>
      </c>
      <c r="Q417" s="358">
        <f>'گام اول '!Q418</f>
        <v>30</v>
      </c>
      <c r="R417" s="358">
        <f>'گام اول '!R418</f>
        <v>120</v>
      </c>
      <c r="S417" s="358">
        <f>'گام اول '!S418</f>
        <v>110</v>
      </c>
      <c r="T417" s="358">
        <f>'گام اول '!T418</f>
        <v>29.33</v>
      </c>
      <c r="U417" s="137">
        <f>'گام اول '!U418</f>
        <v>0</v>
      </c>
      <c r="V417" s="120">
        <f>'گام اول '!W418</f>
        <v>0</v>
      </c>
      <c r="W417" s="121">
        <f>'گام اول '!X418</f>
        <v>0</v>
      </c>
      <c r="X417" s="366">
        <f>'گام اول '!Y418</f>
        <v>1</v>
      </c>
      <c r="Y417" s="366">
        <f>'گام اول '!Z418</f>
        <v>1</v>
      </c>
      <c r="Z417" s="138">
        <f>'گام اول '!AA418</f>
        <v>885165</v>
      </c>
      <c r="AA417" s="138">
        <f>'گام اول '!AB418</f>
        <v>46667</v>
      </c>
      <c r="AB417" s="138">
        <f>'گام اول '!AC418</f>
        <v>931832</v>
      </c>
      <c r="AC417" s="138">
        <f>'گام اول '!AD418</f>
        <v>4500000</v>
      </c>
      <c r="AD417" s="138">
        <f>'گام اول '!AE418</f>
        <v>6000000</v>
      </c>
      <c r="AE417" s="139">
        <f>'گام اول '!AF418</f>
        <v>177895.19999999998</v>
      </c>
      <c r="AF417" s="122">
        <f>'گام اول '!AG418</f>
        <v>26554950</v>
      </c>
      <c r="AG417" s="123">
        <f>'گام اول '!AH418</f>
        <v>1400010</v>
      </c>
      <c r="AH417" s="123">
        <f>'گام اول '!AI418</f>
        <v>21347423.999999996</v>
      </c>
      <c r="AI417" s="123">
        <f>'گام اول '!AJ418</f>
        <v>2655495</v>
      </c>
      <c r="AJ417" s="123">
        <f>'گام اول '!AK418</f>
        <v>4500000</v>
      </c>
      <c r="AK417" s="123">
        <f>'گام اول '!AL418</f>
        <v>6000000</v>
      </c>
      <c r="AL417" s="123">
        <f>'گام اول '!AM418</f>
        <v>4892117.9999999991</v>
      </c>
      <c r="AM417" s="123">
        <f>'گام اول '!AN418</f>
        <v>5217666.2159999991</v>
      </c>
      <c r="AN417" s="123">
        <f>'گام اول '!AO418</f>
        <v>0</v>
      </c>
      <c r="AO417" s="123">
        <f>'گام اول '!AP418</f>
        <v>2400000</v>
      </c>
      <c r="AP417" s="123">
        <f>'گام اول '!AQ418</f>
        <v>0</v>
      </c>
      <c r="AQ417" s="123">
        <f>'گام اول '!AR418</f>
        <v>0</v>
      </c>
      <c r="AR417" s="123">
        <f>'گام اول '!AS418</f>
        <v>0</v>
      </c>
      <c r="AS417" s="375">
        <f>'گام اول '!AT418</f>
        <v>0</v>
      </c>
      <c r="AT417" s="368">
        <f t="shared" si="284"/>
        <v>74967663.216000006</v>
      </c>
      <c r="AU417" s="173">
        <f>'گام اول '!AV418</f>
        <v>54350316.440880008</v>
      </c>
      <c r="AV417" s="141">
        <f>'گام اول '!AW418</f>
        <v>72312168.215999991</v>
      </c>
      <c r="AW417" s="142">
        <f t="shared" si="285"/>
        <v>5061851.7751199994</v>
      </c>
      <c r="AX417" s="75">
        <f t="shared" si="286"/>
        <v>1435031.644088001</v>
      </c>
      <c r="AY417" s="142">
        <f>'گام اول '!AZ418</f>
        <v>0</v>
      </c>
      <c r="AZ417" s="142">
        <f>'گام اول '!BA418</f>
        <v>0</v>
      </c>
      <c r="BA417" s="142">
        <f>'گام اول '!BB418</f>
        <v>0</v>
      </c>
      <c r="BB417" s="142">
        <f>'گام اول '!BC418</f>
        <v>0</v>
      </c>
      <c r="BC417" s="142">
        <f>'گام اول '!BD418</f>
        <v>0</v>
      </c>
      <c r="BD417" s="142">
        <f>'گام اول '!BE418</f>
        <v>0</v>
      </c>
      <c r="BE417" s="142">
        <f>'گام اول '!BF418</f>
        <v>0</v>
      </c>
      <c r="BF417" s="143">
        <f t="shared" si="287"/>
        <v>6496883.4192080004</v>
      </c>
      <c r="BG417" s="140">
        <f t="shared" si="288"/>
        <v>68470779</v>
      </c>
      <c r="BH417" s="144">
        <f t="shared" si="289"/>
        <v>74967663.216000006</v>
      </c>
      <c r="BI417" s="127">
        <f t="shared" si="282"/>
        <v>4659160</v>
      </c>
      <c r="BJ417" s="145">
        <f t="shared" si="290"/>
        <v>2329580</v>
      </c>
      <c r="BK417" s="145">
        <f t="shared" si="291"/>
        <v>698874</v>
      </c>
      <c r="BL417" s="146">
        <f t="shared" si="292"/>
        <v>1120000</v>
      </c>
      <c r="BM417" s="379">
        <v>0</v>
      </c>
      <c r="BN417" s="147">
        <f t="shared" si="293"/>
        <v>83775277.216000006</v>
      </c>
      <c r="BO417" s="148">
        <f t="shared" si="294"/>
        <v>72312168.215999991</v>
      </c>
      <c r="BP417" s="149">
        <f t="shared" si="295"/>
        <v>16631798.689679999</v>
      </c>
      <c r="BQ417" s="150">
        <f t="shared" si="296"/>
        <v>100407075.90568</v>
      </c>
      <c r="BR417" s="151">
        <f t="shared" si="297"/>
        <v>100800</v>
      </c>
      <c r="BS417" s="147">
        <f t="shared" si="298"/>
        <v>100507875.90568</v>
      </c>
      <c r="BT417" s="135">
        <v>0</v>
      </c>
      <c r="BU417" s="148">
        <f t="shared" si="299"/>
        <v>8377527.7216000007</v>
      </c>
      <c r="BV417" s="152">
        <f t="shared" si="300"/>
        <v>4188763.8608000004</v>
      </c>
      <c r="BW417" s="133">
        <f t="shared" si="301"/>
        <v>87941584.323280007</v>
      </c>
      <c r="BX417" s="147">
        <f t="shared" si="302"/>
        <v>7687614</v>
      </c>
      <c r="BY417" s="134">
        <f t="shared" si="303"/>
        <v>80253970.323280007</v>
      </c>
      <c r="CD417" s="388">
        <f>'گام اول '!AU418</f>
        <v>74967663.216000006</v>
      </c>
      <c r="CE417" s="389">
        <f>'گام اول '!AV418</f>
        <v>54350316.440880008</v>
      </c>
      <c r="CF417" s="389">
        <f>'گام اول '!AW418</f>
        <v>72312168.215999991</v>
      </c>
      <c r="CG417" s="389">
        <f>'گام اول '!AX418</f>
        <v>5061851.7751199994</v>
      </c>
      <c r="CH417" s="389">
        <f>'گام اول '!AY418</f>
        <v>1435031.644088001</v>
      </c>
      <c r="CI417" s="389">
        <f>'گام اول '!AZ418</f>
        <v>0</v>
      </c>
      <c r="CJ417" s="389">
        <f>'گام اول '!BA418</f>
        <v>0</v>
      </c>
      <c r="CK417" s="389">
        <f>'گام اول '!BB418</f>
        <v>0</v>
      </c>
      <c r="CL417" s="389">
        <f>'گام اول '!BC418</f>
        <v>0</v>
      </c>
      <c r="CM417" s="389">
        <f>'گام اول '!BD418</f>
        <v>0</v>
      </c>
      <c r="CN417" s="389">
        <f>'گام اول '!BE418</f>
        <v>0</v>
      </c>
      <c r="CO417" s="389">
        <f>'گام اول '!BF418</f>
        <v>0</v>
      </c>
      <c r="CP417" s="389">
        <f>'گام اول '!BG418</f>
        <v>6496883.4192080004</v>
      </c>
      <c r="CQ417" s="389">
        <f>'گام اول '!BH418</f>
        <v>68470779</v>
      </c>
      <c r="CR417" s="389">
        <f t="shared" si="304"/>
        <v>74967663.216000006</v>
      </c>
      <c r="CS417" s="55">
        <f t="shared" si="305"/>
        <v>4659160</v>
      </c>
      <c r="CT417" s="388">
        <f t="shared" si="306"/>
        <v>2329580</v>
      </c>
      <c r="CU417" s="389">
        <f t="shared" si="307"/>
        <v>698874</v>
      </c>
      <c r="CV417" s="389">
        <f t="shared" si="308"/>
        <v>1120000</v>
      </c>
      <c r="CW417" s="55">
        <v>0</v>
      </c>
      <c r="CX417" s="389">
        <f t="shared" si="309"/>
        <v>83775277.216000006</v>
      </c>
      <c r="CY417" s="389">
        <f t="shared" si="310"/>
        <v>72312168.215999991</v>
      </c>
      <c r="CZ417" s="389">
        <f t="shared" si="311"/>
        <v>16631798.689679999</v>
      </c>
      <c r="DA417" s="389">
        <f t="shared" si="312"/>
        <v>100407075.90568</v>
      </c>
      <c r="DB417" s="389">
        <f t="shared" si="313"/>
        <v>100800</v>
      </c>
      <c r="DC417" s="389">
        <f t="shared" si="314"/>
        <v>100507875.90568</v>
      </c>
      <c r="DD417" s="394">
        <v>0</v>
      </c>
      <c r="DE417" s="389">
        <f t="shared" si="315"/>
        <v>8377527.7216000007</v>
      </c>
      <c r="DF417" s="389">
        <f t="shared" si="316"/>
        <v>4188763.8608000004</v>
      </c>
      <c r="DG417" s="389">
        <f t="shared" si="317"/>
        <v>87941584.323280007</v>
      </c>
      <c r="DH417" s="389">
        <f t="shared" si="318"/>
        <v>7687614</v>
      </c>
      <c r="DI417" s="389">
        <f t="shared" si="319"/>
        <v>80253970.323280007</v>
      </c>
      <c r="DJ417" s="389">
        <f t="shared" si="320"/>
        <v>0</v>
      </c>
      <c r="DL417" s="396">
        <f t="shared" si="321"/>
        <v>6638737.5</v>
      </c>
      <c r="DM417" s="396">
        <f t="shared" si="322"/>
        <v>-1979577.5</v>
      </c>
    </row>
    <row r="418" spans="1:117" s="55" customFormat="1" ht="21" x14ac:dyDescent="0.2">
      <c r="A418" s="191">
        <f t="shared" si="283"/>
        <v>2655495</v>
      </c>
      <c r="B418" s="136">
        <f>'گام اول '!B419</f>
        <v>413</v>
      </c>
      <c r="C418" s="136">
        <f>'گام اول '!C419</f>
        <v>187</v>
      </c>
      <c r="D418" s="136">
        <f>'گام اول '!D419</f>
        <v>13471</v>
      </c>
      <c r="E418" s="136" t="str">
        <f>'گام اول '!E419</f>
        <v>عباس</v>
      </c>
      <c r="F418" s="136" t="str">
        <f>'گام اول '!F419</f>
        <v>اسدی باروقی</v>
      </c>
      <c r="G418" s="136" t="str">
        <f>'گام اول '!G419</f>
        <v>نگهبان</v>
      </c>
      <c r="H418" s="136" t="str">
        <f>'گام اول '!H419</f>
        <v>ش.تهران</v>
      </c>
      <c r="I418" s="136" t="str">
        <f>'گام اول '!I419</f>
        <v>121-813-3110976-1</v>
      </c>
      <c r="J418" s="136" t="str">
        <f>'گام اول '!J419</f>
        <v>0014934027</v>
      </c>
      <c r="K418" s="136" t="str">
        <f>'گام اول '!K419</f>
        <v>0012816578</v>
      </c>
      <c r="L418" s="136" t="str">
        <f>'گام اول '!L419</f>
        <v>ش - تهران</v>
      </c>
      <c r="M418" s="136" t="str">
        <f>'گام اول '!M419</f>
        <v>نگهبان</v>
      </c>
      <c r="N418" s="120" t="str">
        <f>'گام اول '!N419</f>
        <v>*</v>
      </c>
      <c r="O418" s="119">
        <f>'گام اول '!O419</f>
        <v>0</v>
      </c>
      <c r="P418" s="121">
        <f>'گام اول '!P419</f>
        <v>0</v>
      </c>
      <c r="Q418" s="358">
        <f>'گام اول '!Q419</f>
        <v>30</v>
      </c>
      <c r="R418" s="358">
        <f>'گام اول '!R419</f>
        <v>120</v>
      </c>
      <c r="S418" s="358">
        <f>'گام اول '!S419</f>
        <v>110</v>
      </c>
      <c r="T418" s="358">
        <f>'گام اول '!T419</f>
        <v>29.33</v>
      </c>
      <c r="U418" s="137">
        <f>'گام اول '!U419</f>
        <v>0</v>
      </c>
      <c r="V418" s="120">
        <f>'گام اول '!W419</f>
        <v>0</v>
      </c>
      <c r="W418" s="121">
        <f>'گام اول '!X419</f>
        <v>0</v>
      </c>
      <c r="X418" s="366">
        <f>'گام اول '!Y419</f>
        <v>1</v>
      </c>
      <c r="Y418" s="366">
        <f>'گام اول '!Z419</f>
        <v>1</v>
      </c>
      <c r="Z418" s="138">
        <f>'گام اول '!AA419</f>
        <v>885165</v>
      </c>
      <c r="AA418" s="138">
        <f>'گام اول '!AB419</f>
        <v>46667</v>
      </c>
      <c r="AB418" s="138">
        <f>'گام اول '!AC419</f>
        <v>931832</v>
      </c>
      <c r="AC418" s="138">
        <f>'گام اول '!AD419</f>
        <v>4500000</v>
      </c>
      <c r="AD418" s="138">
        <f>'گام اول '!AE419</f>
        <v>6000000</v>
      </c>
      <c r="AE418" s="139">
        <f>'گام اول '!AF419</f>
        <v>177895.19999999998</v>
      </c>
      <c r="AF418" s="122">
        <f>'گام اول '!AG419</f>
        <v>26554950</v>
      </c>
      <c r="AG418" s="123">
        <f>'گام اول '!AH419</f>
        <v>1400010</v>
      </c>
      <c r="AH418" s="123">
        <f>'گام اول '!AI419</f>
        <v>21347423.999999996</v>
      </c>
      <c r="AI418" s="123">
        <f>'گام اول '!AJ419</f>
        <v>2655495</v>
      </c>
      <c r="AJ418" s="123">
        <f>'گام اول '!AK419</f>
        <v>4500000</v>
      </c>
      <c r="AK418" s="123">
        <f>'گام اول '!AL419</f>
        <v>6000000</v>
      </c>
      <c r="AL418" s="123">
        <f>'گام اول '!AM419</f>
        <v>4892117.9999999991</v>
      </c>
      <c r="AM418" s="123">
        <f>'گام اول '!AN419</f>
        <v>5217666.2159999991</v>
      </c>
      <c r="AN418" s="123">
        <f>'گام اول '!AO419</f>
        <v>0</v>
      </c>
      <c r="AO418" s="123">
        <f>'گام اول '!AP419</f>
        <v>2800000</v>
      </c>
      <c r="AP418" s="123">
        <f>'گام اول '!AQ419</f>
        <v>0</v>
      </c>
      <c r="AQ418" s="123">
        <f>'گام اول '!AR419</f>
        <v>0</v>
      </c>
      <c r="AR418" s="123">
        <f>'گام اول '!AS419</f>
        <v>0</v>
      </c>
      <c r="AS418" s="375">
        <f>'گام اول '!AT419</f>
        <v>0</v>
      </c>
      <c r="AT418" s="368">
        <f t="shared" si="284"/>
        <v>75367663.216000006</v>
      </c>
      <c r="AU418" s="173">
        <f>'گام اول '!AV419</f>
        <v>54322316.440880008</v>
      </c>
      <c r="AV418" s="141">
        <f>'گام اول '!AW419</f>
        <v>72712168.215999991</v>
      </c>
      <c r="AW418" s="142">
        <f t="shared" si="285"/>
        <v>5089851.7751199994</v>
      </c>
      <c r="AX418" s="75">
        <f t="shared" si="286"/>
        <v>1432231.644088001</v>
      </c>
      <c r="AY418" s="142">
        <f>'گام اول '!AZ419</f>
        <v>0</v>
      </c>
      <c r="AZ418" s="142">
        <f>'گام اول '!BA419</f>
        <v>0</v>
      </c>
      <c r="BA418" s="142">
        <f>'گام اول '!BB419</f>
        <v>0</v>
      </c>
      <c r="BB418" s="142">
        <f>'گام اول '!BC419</f>
        <v>0</v>
      </c>
      <c r="BC418" s="142">
        <f>'گام اول '!BD419</f>
        <v>0</v>
      </c>
      <c r="BD418" s="142">
        <f>'گام اول '!BE419</f>
        <v>0</v>
      </c>
      <c r="BE418" s="142">
        <f>'گام اول '!BF419</f>
        <v>0</v>
      </c>
      <c r="BF418" s="143">
        <f t="shared" si="287"/>
        <v>6522083.4192080004</v>
      </c>
      <c r="BG418" s="140">
        <f t="shared" si="288"/>
        <v>68845579</v>
      </c>
      <c r="BH418" s="144">
        <f t="shared" si="289"/>
        <v>75367663.216000006</v>
      </c>
      <c r="BI418" s="127">
        <f t="shared" si="282"/>
        <v>4659160</v>
      </c>
      <c r="BJ418" s="145">
        <f t="shared" si="290"/>
        <v>2329580</v>
      </c>
      <c r="BK418" s="145">
        <f t="shared" si="291"/>
        <v>698874</v>
      </c>
      <c r="BL418" s="146">
        <f t="shared" si="292"/>
        <v>1120000</v>
      </c>
      <c r="BM418" s="379">
        <v>0</v>
      </c>
      <c r="BN418" s="147">
        <f t="shared" si="293"/>
        <v>84175277.216000006</v>
      </c>
      <c r="BO418" s="148">
        <f t="shared" si="294"/>
        <v>72712168.215999991</v>
      </c>
      <c r="BP418" s="149">
        <f t="shared" si="295"/>
        <v>16723798.689679999</v>
      </c>
      <c r="BQ418" s="150">
        <f t="shared" si="296"/>
        <v>100899075.90568</v>
      </c>
      <c r="BR418" s="151">
        <f t="shared" si="297"/>
        <v>100800</v>
      </c>
      <c r="BS418" s="147">
        <f t="shared" si="298"/>
        <v>100999875.90568</v>
      </c>
      <c r="BT418" s="135">
        <v>0</v>
      </c>
      <c r="BU418" s="148">
        <f t="shared" si="299"/>
        <v>8417527.7216000017</v>
      </c>
      <c r="BV418" s="152">
        <f t="shared" si="300"/>
        <v>4208763.8608000008</v>
      </c>
      <c r="BW418" s="133">
        <f t="shared" si="301"/>
        <v>88373584.323280007</v>
      </c>
      <c r="BX418" s="147">
        <f t="shared" si="302"/>
        <v>7687614</v>
      </c>
      <c r="BY418" s="134">
        <f t="shared" si="303"/>
        <v>80685970.323280007</v>
      </c>
      <c r="CD418" s="388">
        <f>'گام اول '!AU419</f>
        <v>75367663.216000006</v>
      </c>
      <c r="CE418" s="389">
        <f>'گام اول '!AV419</f>
        <v>54322316.440880008</v>
      </c>
      <c r="CF418" s="389">
        <f>'گام اول '!AW419</f>
        <v>72712168.215999991</v>
      </c>
      <c r="CG418" s="389">
        <f>'گام اول '!AX419</f>
        <v>5089851.7751199994</v>
      </c>
      <c r="CH418" s="389">
        <f>'گام اول '!AY419</f>
        <v>1432231.644088001</v>
      </c>
      <c r="CI418" s="389">
        <f>'گام اول '!AZ419</f>
        <v>0</v>
      </c>
      <c r="CJ418" s="389">
        <f>'گام اول '!BA419</f>
        <v>0</v>
      </c>
      <c r="CK418" s="389">
        <f>'گام اول '!BB419</f>
        <v>0</v>
      </c>
      <c r="CL418" s="389">
        <f>'گام اول '!BC419</f>
        <v>0</v>
      </c>
      <c r="CM418" s="389">
        <f>'گام اول '!BD419</f>
        <v>0</v>
      </c>
      <c r="CN418" s="389">
        <f>'گام اول '!BE419</f>
        <v>0</v>
      </c>
      <c r="CO418" s="389">
        <f>'گام اول '!BF419</f>
        <v>0</v>
      </c>
      <c r="CP418" s="389">
        <f>'گام اول '!BG419</f>
        <v>6522083.4192080004</v>
      </c>
      <c r="CQ418" s="389">
        <f>'گام اول '!BH419</f>
        <v>68845579</v>
      </c>
      <c r="CR418" s="389">
        <f t="shared" si="304"/>
        <v>75367663.216000006</v>
      </c>
      <c r="CS418" s="55">
        <f t="shared" si="305"/>
        <v>4659160</v>
      </c>
      <c r="CT418" s="388">
        <f t="shared" si="306"/>
        <v>2329580</v>
      </c>
      <c r="CU418" s="389">
        <f t="shared" si="307"/>
        <v>698874</v>
      </c>
      <c r="CV418" s="389">
        <f t="shared" si="308"/>
        <v>1120000</v>
      </c>
      <c r="CW418" s="55">
        <v>0</v>
      </c>
      <c r="CX418" s="389">
        <f t="shared" si="309"/>
        <v>84175277.216000006</v>
      </c>
      <c r="CY418" s="389">
        <f t="shared" si="310"/>
        <v>72712168.215999991</v>
      </c>
      <c r="CZ418" s="389">
        <f t="shared" si="311"/>
        <v>16723798.689679999</v>
      </c>
      <c r="DA418" s="389">
        <f t="shared" si="312"/>
        <v>100899075.90568</v>
      </c>
      <c r="DB418" s="389">
        <f t="shared" si="313"/>
        <v>100800</v>
      </c>
      <c r="DC418" s="389">
        <f t="shared" si="314"/>
        <v>100999875.90568</v>
      </c>
      <c r="DD418" s="394">
        <v>0</v>
      </c>
      <c r="DE418" s="389">
        <f t="shared" si="315"/>
        <v>8417527.7216000017</v>
      </c>
      <c r="DF418" s="389">
        <f t="shared" si="316"/>
        <v>4208763.8608000008</v>
      </c>
      <c r="DG418" s="389">
        <f t="shared" si="317"/>
        <v>88373584.323280007</v>
      </c>
      <c r="DH418" s="389">
        <f t="shared" si="318"/>
        <v>7687614</v>
      </c>
      <c r="DI418" s="389">
        <f t="shared" si="319"/>
        <v>80685970.323280007</v>
      </c>
      <c r="DJ418" s="389">
        <f t="shared" si="320"/>
        <v>0</v>
      </c>
      <c r="DL418" s="396">
        <f t="shared" si="321"/>
        <v>6638737.5</v>
      </c>
      <c r="DM418" s="396">
        <f t="shared" si="322"/>
        <v>-1979577.5</v>
      </c>
    </row>
    <row r="419" spans="1:117" s="55" customFormat="1" ht="21" x14ac:dyDescent="0.2">
      <c r="A419" s="191">
        <f t="shared" si="283"/>
        <v>2655495</v>
      </c>
      <c r="B419" s="136">
        <f>'گام اول '!B420</f>
        <v>414</v>
      </c>
      <c r="C419" s="136">
        <f>'گام اول '!C420</f>
        <v>188</v>
      </c>
      <c r="D419" s="136">
        <f>'گام اول '!D420</f>
        <v>13488</v>
      </c>
      <c r="E419" s="136" t="str">
        <f>'گام اول '!E420</f>
        <v xml:space="preserve">قادر </v>
      </c>
      <c r="F419" s="136" t="str">
        <f>'گام اول '!F420</f>
        <v>باقری زوارق</v>
      </c>
      <c r="G419" s="136" t="str">
        <f>'گام اول '!G420</f>
        <v>نگهبان</v>
      </c>
      <c r="H419" s="136" t="str">
        <f>'گام اول '!H420</f>
        <v>ش.تهران</v>
      </c>
      <c r="I419" s="136" t="str">
        <f>'گام اول '!I420</f>
        <v>292-813-3553098-1</v>
      </c>
      <c r="J419" s="136" t="str">
        <f>'گام اول '!J420</f>
        <v>1689203757</v>
      </c>
      <c r="K419" s="136" t="str">
        <f>'گام اول '!K420</f>
        <v>0043425734</v>
      </c>
      <c r="L419" s="136" t="str">
        <f>'گام اول '!L420</f>
        <v>ش - تهران</v>
      </c>
      <c r="M419" s="136" t="str">
        <f>'گام اول '!M420</f>
        <v>نگهبان</v>
      </c>
      <c r="N419" s="120" t="str">
        <f>'گام اول '!N420</f>
        <v>*</v>
      </c>
      <c r="O419" s="119">
        <f>'گام اول '!O420</f>
        <v>0</v>
      </c>
      <c r="P419" s="121">
        <f>'گام اول '!P420</f>
        <v>0</v>
      </c>
      <c r="Q419" s="358">
        <f>'گام اول '!Q420</f>
        <v>30</v>
      </c>
      <c r="R419" s="358">
        <f>'گام اول '!R420</f>
        <v>120</v>
      </c>
      <c r="S419" s="358">
        <f>'گام اول '!S420</f>
        <v>110</v>
      </c>
      <c r="T419" s="358">
        <f>'گام اول '!T420</f>
        <v>29.33</v>
      </c>
      <c r="U419" s="137">
        <f>'گام اول '!U420</f>
        <v>0</v>
      </c>
      <c r="V419" s="120">
        <f>'گام اول '!W420</f>
        <v>0</v>
      </c>
      <c r="W419" s="121">
        <f>'گام اول '!X420</f>
        <v>0</v>
      </c>
      <c r="X419" s="366">
        <f>'گام اول '!Y420</f>
        <v>2</v>
      </c>
      <c r="Y419" s="366">
        <f>'گام اول '!Z420</f>
        <v>2</v>
      </c>
      <c r="Z419" s="138">
        <f>'گام اول '!AA420</f>
        <v>885165</v>
      </c>
      <c r="AA419" s="138">
        <f>'گام اول '!AB420</f>
        <v>46667</v>
      </c>
      <c r="AB419" s="138">
        <f>'گام اول '!AC420</f>
        <v>931832</v>
      </c>
      <c r="AC419" s="138">
        <f>'گام اول '!AD420</f>
        <v>4500000</v>
      </c>
      <c r="AD419" s="138">
        <f>'گام اول '!AE420</f>
        <v>6000000</v>
      </c>
      <c r="AE419" s="139">
        <f>'گام اول '!AF420</f>
        <v>177895.19999999998</v>
      </c>
      <c r="AF419" s="122">
        <f>'گام اول '!AG420</f>
        <v>26554950</v>
      </c>
      <c r="AG419" s="123">
        <f>'گام اول '!AH420</f>
        <v>1400010</v>
      </c>
      <c r="AH419" s="123">
        <f>'گام اول '!AI420</f>
        <v>21347423.999999996</v>
      </c>
      <c r="AI419" s="123">
        <f>'گام اول '!AJ420</f>
        <v>5310990</v>
      </c>
      <c r="AJ419" s="123">
        <f>'گام اول '!AK420</f>
        <v>4500000</v>
      </c>
      <c r="AK419" s="123">
        <f>'گام اول '!AL420</f>
        <v>6000000</v>
      </c>
      <c r="AL419" s="123">
        <f>'گام اول '!AM420</f>
        <v>4892117.9999999991</v>
      </c>
      <c r="AM419" s="123">
        <f>'گام اول '!AN420</f>
        <v>5217666.2159999991</v>
      </c>
      <c r="AN419" s="123">
        <f>'گام اول '!AO420</f>
        <v>0</v>
      </c>
      <c r="AO419" s="123">
        <f>'گام اول '!AP420</f>
        <v>3000000</v>
      </c>
      <c r="AP419" s="123">
        <f>'گام اول '!AQ420</f>
        <v>0</v>
      </c>
      <c r="AQ419" s="123">
        <f>'گام اول '!AR420</f>
        <v>0</v>
      </c>
      <c r="AR419" s="123">
        <f>'گام اول '!AS420</f>
        <v>0</v>
      </c>
      <c r="AS419" s="375">
        <f>'گام اول '!AT420</f>
        <v>0</v>
      </c>
      <c r="AT419" s="368">
        <f t="shared" si="284"/>
        <v>78223158.216000006</v>
      </c>
      <c r="AU419" s="173">
        <f>'گام اول '!AV420</f>
        <v>54308316.440880008</v>
      </c>
      <c r="AV419" s="141">
        <f>'گام اول '!AW420</f>
        <v>72912168.215999991</v>
      </c>
      <c r="AW419" s="142">
        <f t="shared" si="285"/>
        <v>5103851.7751199994</v>
      </c>
      <c r="AX419" s="75">
        <f t="shared" si="286"/>
        <v>1430831.644088001</v>
      </c>
      <c r="AY419" s="142">
        <f>'گام اول '!AZ420</f>
        <v>0</v>
      </c>
      <c r="AZ419" s="142">
        <f>'گام اول '!BA420</f>
        <v>0</v>
      </c>
      <c r="BA419" s="142">
        <f>'گام اول '!BB420</f>
        <v>0</v>
      </c>
      <c r="BB419" s="142">
        <f>'گام اول '!BC420</f>
        <v>0</v>
      </c>
      <c r="BC419" s="142">
        <f>'گام اول '!BD420</f>
        <v>0</v>
      </c>
      <c r="BD419" s="142">
        <f>'گام اول '!BE420</f>
        <v>0</v>
      </c>
      <c r="BE419" s="142">
        <f>'گام اول '!BF420</f>
        <v>0</v>
      </c>
      <c r="BF419" s="143">
        <f t="shared" si="287"/>
        <v>6534683.4192080004</v>
      </c>
      <c r="BG419" s="140">
        <f t="shared" si="288"/>
        <v>71688474</v>
      </c>
      <c r="BH419" s="144">
        <f t="shared" si="289"/>
        <v>78223158.216000006</v>
      </c>
      <c r="BI419" s="127">
        <f t="shared" si="282"/>
        <v>4659160</v>
      </c>
      <c r="BJ419" s="145">
        <f t="shared" si="290"/>
        <v>2329580</v>
      </c>
      <c r="BK419" s="145">
        <f t="shared" si="291"/>
        <v>698874</v>
      </c>
      <c r="BL419" s="146">
        <f t="shared" si="292"/>
        <v>1120000</v>
      </c>
      <c r="BM419" s="379">
        <v>0</v>
      </c>
      <c r="BN419" s="147">
        <f t="shared" si="293"/>
        <v>87030772.216000006</v>
      </c>
      <c r="BO419" s="148">
        <f t="shared" si="294"/>
        <v>72912168.215999991</v>
      </c>
      <c r="BP419" s="149">
        <f t="shared" si="295"/>
        <v>16769798.689679999</v>
      </c>
      <c r="BQ419" s="150">
        <f t="shared" si="296"/>
        <v>103800570.90568</v>
      </c>
      <c r="BR419" s="151">
        <f t="shared" si="297"/>
        <v>100800</v>
      </c>
      <c r="BS419" s="147">
        <f t="shared" si="298"/>
        <v>103901370.90568</v>
      </c>
      <c r="BT419" s="135">
        <v>0</v>
      </c>
      <c r="BU419" s="148">
        <f t="shared" si="299"/>
        <v>8703077.2216000017</v>
      </c>
      <c r="BV419" s="152">
        <f t="shared" si="300"/>
        <v>4351538.6108000008</v>
      </c>
      <c r="BW419" s="133">
        <f t="shared" si="301"/>
        <v>90846755.073280007</v>
      </c>
      <c r="BX419" s="147">
        <f t="shared" si="302"/>
        <v>7687614</v>
      </c>
      <c r="BY419" s="134">
        <f t="shared" si="303"/>
        <v>83159141.073280007</v>
      </c>
      <c r="CD419" s="388">
        <f>'گام اول '!AU420</f>
        <v>78223158.216000006</v>
      </c>
      <c r="CE419" s="389">
        <f>'گام اول '!AV420</f>
        <v>54308316.440880008</v>
      </c>
      <c r="CF419" s="389">
        <f>'گام اول '!AW420</f>
        <v>72912168.215999991</v>
      </c>
      <c r="CG419" s="389">
        <f>'گام اول '!AX420</f>
        <v>5103851.7751199994</v>
      </c>
      <c r="CH419" s="389">
        <f>'گام اول '!AY420</f>
        <v>1430831.644088001</v>
      </c>
      <c r="CI419" s="389">
        <f>'گام اول '!AZ420</f>
        <v>0</v>
      </c>
      <c r="CJ419" s="389">
        <f>'گام اول '!BA420</f>
        <v>0</v>
      </c>
      <c r="CK419" s="389">
        <f>'گام اول '!BB420</f>
        <v>0</v>
      </c>
      <c r="CL419" s="389">
        <f>'گام اول '!BC420</f>
        <v>0</v>
      </c>
      <c r="CM419" s="389">
        <f>'گام اول '!BD420</f>
        <v>0</v>
      </c>
      <c r="CN419" s="389">
        <f>'گام اول '!BE420</f>
        <v>0</v>
      </c>
      <c r="CO419" s="389">
        <f>'گام اول '!BF420</f>
        <v>0</v>
      </c>
      <c r="CP419" s="389">
        <f>'گام اول '!BG420</f>
        <v>6534683.4192080004</v>
      </c>
      <c r="CQ419" s="389">
        <f>'گام اول '!BH420</f>
        <v>71688474</v>
      </c>
      <c r="CR419" s="389">
        <f t="shared" si="304"/>
        <v>78223158.216000006</v>
      </c>
      <c r="CS419" s="55">
        <f t="shared" si="305"/>
        <v>4659160</v>
      </c>
      <c r="CT419" s="388">
        <f t="shared" si="306"/>
        <v>2329580</v>
      </c>
      <c r="CU419" s="389">
        <f t="shared" si="307"/>
        <v>698874</v>
      </c>
      <c r="CV419" s="389">
        <f t="shared" si="308"/>
        <v>1120000</v>
      </c>
      <c r="CW419" s="55">
        <v>0</v>
      </c>
      <c r="CX419" s="389">
        <f t="shared" si="309"/>
        <v>87030772.216000006</v>
      </c>
      <c r="CY419" s="389">
        <f t="shared" si="310"/>
        <v>72912168.215999991</v>
      </c>
      <c r="CZ419" s="389">
        <f t="shared" si="311"/>
        <v>16769798.689679999</v>
      </c>
      <c r="DA419" s="389">
        <f t="shared" si="312"/>
        <v>103800570.90568</v>
      </c>
      <c r="DB419" s="389">
        <f t="shared" si="313"/>
        <v>100800</v>
      </c>
      <c r="DC419" s="389">
        <f t="shared" si="314"/>
        <v>103901370.90568</v>
      </c>
      <c r="DD419" s="394">
        <v>0</v>
      </c>
      <c r="DE419" s="389">
        <f t="shared" si="315"/>
        <v>8703077.2216000017</v>
      </c>
      <c r="DF419" s="389">
        <f t="shared" si="316"/>
        <v>4351538.6108000008</v>
      </c>
      <c r="DG419" s="389">
        <f t="shared" si="317"/>
        <v>90846755.073280007</v>
      </c>
      <c r="DH419" s="389">
        <f t="shared" si="318"/>
        <v>7687614</v>
      </c>
      <c r="DI419" s="389">
        <f t="shared" si="319"/>
        <v>83159141.073280007</v>
      </c>
      <c r="DJ419" s="389">
        <f t="shared" si="320"/>
        <v>0</v>
      </c>
      <c r="DL419" s="396">
        <f t="shared" si="321"/>
        <v>6638737.5</v>
      </c>
      <c r="DM419" s="396">
        <f t="shared" si="322"/>
        <v>-1979577.5</v>
      </c>
    </row>
    <row r="420" spans="1:117" s="55" customFormat="1" ht="21" x14ac:dyDescent="0.2">
      <c r="A420" s="191">
        <f t="shared" si="283"/>
        <v>2655495</v>
      </c>
      <c r="B420" s="136">
        <f>'گام اول '!B421</f>
        <v>415</v>
      </c>
      <c r="C420" s="136">
        <f>'گام اول '!C421</f>
        <v>189</v>
      </c>
      <c r="D420" s="136">
        <f>'گام اول '!D421</f>
        <v>13474</v>
      </c>
      <c r="E420" s="136" t="str">
        <f>'گام اول '!E421</f>
        <v>بهزاد</v>
      </c>
      <c r="F420" s="136" t="str">
        <f>'گام اول '!F421</f>
        <v>مرادی</v>
      </c>
      <c r="G420" s="136" t="str">
        <f>'گام اول '!G421</f>
        <v>نگهبان</v>
      </c>
      <c r="H420" s="136" t="str">
        <f>'گام اول '!H421</f>
        <v>ش.تهران</v>
      </c>
      <c r="I420" s="136" t="str">
        <f>'گام اول '!I421</f>
        <v>255-12-3886989-1</v>
      </c>
      <c r="J420" s="136">
        <f>'گام اول '!J421</f>
        <v>1930085877</v>
      </c>
      <c r="K420" s="136" t="str">
        <f>'گام اول '!K421</f>
        <v>0085089073</v>
      </c>
      <c r="L420" s="136" t="str">
        <f>'گام اول '!L421</f>
        <v>ش - تهران</v>
      </c>
      <c r="M420" s="136" t="str">
        <f>'گام اول '!M421</f>
        <v>نگهبان</v>
      </c>
      <c r="N420" s="120" t="str">
        <f>'گام اول '!N421</f>
        <v>*</v>
      </c>
      <c r="O420" s="119">
        <f>'گام اول '!O421</f>
        <v>0</v>
      </c>
      <c r="P420" s="121">
        <f>'گام اول '!P421</f>
        <v>0</v>
      </c>
      <c r="Q420" s="358">
        <f>'گام اول '!Q421</f>
        <v>30</v>
      </c>
      <c r="R420" s="358">
        <f>'گام اول '!R421</f>
        <v>120</v>
      </c>
      <c r="S420" s="358">
        <f>'گام اول '!S421</f>
        <v>110</v>
      </c>
      <c r="T420" s="358">
        <f>'گام اول '!T421</f>
        <v>29.33</v>
      </c>
      <c r="U420" s="137">
        <f>'گام اول '!U421</f>
        <v>0</v>
      </c>
      <c r="V420" s="120">
        <f>'گام اول '!W421</f>
        <v>0</v>
      </c>
      <c r="W420" s="121">
        <f>'گام اول '!X421</f>
        <v>0</v>
      </c>
      <c r="X420" s="366">
        <f>'گام اول '!Y421</f>
        <v>1</v>
      </c>
      <c r="Y420" s="366">
        <f>'گام اول '!Z421</f>
        <v>1</v>
      </c>
      <c r="Z420" s="138">
        <f>'گام اول '!AA421</f>
        <v>885165</v>
      </c>
      <c r="AA420" s="138">
        <f>'گام اول '!AB421</f>
        <v>46667</v>
      </c>
      <c r="AB420" s="138">
        <f>'گام اول '!AC421</f>
        <v>931832</v>
      </c>
      <c r="AC420" s="138">
        <f>'گام اول '!AD421</f>
        <v>4500000</v>
      </c>
      <c r="AD420" s="138">
        <f>'گام اول '!AE421</f>
        <v>6000000</v>
      </c>
      <c r="AE420" s="139">
        <f>'گام اول '!AF421</f>
        <v>177895.19999999998</v>
      </c>
      <c r="AF420" s="122">
        <f>'گام اول '!AG421</f>
        <v>26554950</v>
      </c>
      <c r="AG420" s="123">
        <f>'گام اول '!AH421</f>
        <v>1400010</v>
      </c>
      <c r="AH420" s="123">
        <f>'گام اول '!AI421</f>
        <v>21347423.999999996</v>
      </c>
      <c r="AI420" s="123">
        <f>'گام اول '!AJ421</f>
        <v>2655495</v>
      </c>
      <c r="AJ420" s="123">
        <f>'گام اول '!AK421</f>
        <v>4500000</v>
      </c>
      <c r="AK420" s="123">
        <f>'گام اول '!AL421</f>
        <v>6000000</v>
      </c>
      <c r="AL420" s="123">
        <f>'گام اول '!AM421</f>
        <v>4892117.9999999991</v>
      </c>
      <c r="AM420" s="123">
        <f>'گام اول '!AN421</f>
        <v>5217666.2159999991</v>
      </c>
      <c r="AN420" s="123">
        <f>'گام اول '!AO421</f>
        <v>0</v>
      </c>
      <c r="AO420" s="123">
        <f>'گام اول '!AP421</f>
        <v>3000000</v>
      </c>
      <c r="AP420" s="123">
        <f>'گام اول '!AQ421</f>
        <v>0</v>
      </c>
      <c r="AQ420" s="123">
        <f>'گام اول '!AR421</f>
        <v>0</v>
      </c>
      <c r="AR420" s="123">
        <f>'گام اول '!AS421</f>
        <v>0</v>
      </c>
      <c r="AS420" s="375">
        <f>'گام اول '!AT421</f>
        <v>0</v>
      </c>
      <c r="AT420" s="368">
        <f t="shared" si="284"/>
        <v>75567663.216000006</v>
      </c>
      <c r="AU420" s="173">
        <f>'گام اول '!AV421</f>
        <v>54308316.440880008</v>
      </c>
      <c r="AV420" s="141">
        <f>'گام اول '!AW421</f>
        <v>72912168.215999991</v>
      </c>
      <c r="AW420" s="142">
        <f t="shared" si="285"/>
        <v>5103851.7751199994</v>
      </c>
      <c r="AX420" s="75">
        <f t="shared" si="286"/>
        <v>1430831.644088001</v>
      </c>
      <c r="AY420" s="142">
        <f>'گام اول '!AZ421</f>
        <v>0</v>
      </c>
      <c r="AZ420" s="142">
        <f>'گام اول '!BA421</f>
        <v>0</v>
      </c>
      <c r="BA420" s="142">
        <f>'گام اول '!BB421</f>
        <v>0</v>
      </c>
      <c r="BB420" s="142">
        <f>'گام اول '!BC421</f>
        <v>0</v>
      </c>
      <c r="BC420" s="142">
        <f>'گام اول '!BD421</f>
        <v>0</v>
      </c>
      <c r="BD420" s="142">
        <f>'گام اول '!BE421</f>
        <v>0</v>
      </c>
      <c r="BE420" s="142">
        <f>'گام اول '!BF421</f>
        <v>0</v>
      </c>
      <c r="BF420" s="143">
        <f t="shared" si="287"/>
        <v>6534683.4192080004</v>
      </c>
      <c r="BG420" s="140">
        <f t="shared" si="288"/>
        <v>69032979</v>
      </c>
      <c r="BH420" s="144">
        <f t="shared" si="289"/>
        <v>75567663.216000006</v>
      </c>
      <c r="BI420" s="127">
        <f t="shared" si="282"/>
        <v>4659160</v>
      </c>
      <c r="BJ420" s="145">
        <f t="shared" si="290"/>
        <v>2329580</v>
      </c>
      <c r="BK420" s="145">
        <f t="shared" si="291"/>
        <v>698874</v>
      </c>
      <c r="BL420" s="146">
        <f t="shared" si="292"/>
        <v>1120000</v>
      </c>
      <c r="BM420" s="379">
        <v>0</v>
      </c>
      <c r="BN420" s="147">
        <f t="shared" si="293"/>
        <v>84375277.216000006</v>
      </c>
      <c r="BO420" s="148">
        <f t="shared" si="294"/>
        <v>72912168.215999991</v>
      </c>
      <c r="BP420" s="149">
        <f t="shared" si="295"/>
        <v>16769798.689679999</v>
      </c>
      <c r="BQ420" s="150">
        <f t="shared" si="296"/>
        <v>101145075.90568</v>
      </c>
      <c r="BR420" s="151">
        <f t="shared" si="297"/>
        <v>100800</v>
      </c>
      <c r="BS420" s="147">
        <f t="shared" si="298"/>
        <v>101245875.90568</v>
      </c>
      <c r="BT420" s="135">
        <v>0</v>
      </c>
      <c r="BU420" s="148">
        <f t="shared" si="299"/>
        <v>8437527.7216000017</v>
      </c>
      <c r="BV420" s="152">
        <f t="shared" si="300"/>
        <v>4218763.8608000008</v>
      </c>
      <c r="BW420" s="133">
        <f t="shared" si="301"/>
        <v>88589584.323280007</v>
      </c>
      <c r="BX420" s="147">
        <f t="shared" si="302"/>
        <v>7687614</v>
      </c>
      <c r="BY420" s="134">
        <f t="shared" si="303"/>
        <v>80901970.323280007</v>
      </c>
      <c r="CD420" s="388">
        <f>'گام اول '!AU421</f>
        <v>75567663.216000006</v>
      </c>
      <c r="CE420" s="389">
        <f>'گام اول '!AV421</f>
        <v>54308316.440880008</v>
      </c>
      <c r="CF420" s="389">
        <f>'گام اول '!AW421</f>
        <v>72912168.215999991</v>
      </c>
      <c r="CG420" s="389">
        <f>'گام اول '!AX421</f>
        <v>5103851.7751199994</v>
      </c>
      <c r="CH420" s="389">
        <f>'گام اول '!AY421</f>
        <v>1430831.644088001</v>
      </c>
      <c r="CI420" s="389">
        <f>'گام اول '!AZ421</f>
        <v>0</v>
      </c>
      <c r="CJ420" s="389">
        <f>'گام اول '!BA421</f>
        <v>0</v>
      </c>
      <c r="CK420" s="389">
        <f>'گام اول '!BB421</f>
        <v>0</v>
      </c>
      <c r="CL420" s="389">
        <f>'گام اول '!BC421</f>
        <v>0</v>
      </c>
      <c r="CM420" s="389">
        <f>'گام اول '!BD421</f>
        <v>0</v>
      </c>
      <c r="CN420" s="389">
        <f>'گام اول '!BE421</f>
        <v>0</v>
      </c>
      <c r="CO420" s="389">
        <f>'گام اول '!BF421</f>
        <v>0</v>
      </c>
      <c r="CP420" s="389">
        <f>'گام اول '!BG421</f>
        <v>6534683.4192080004</v>
      </c>
      <c r="CQ420" s="389">
        <f>'گام اول '!BH421</f>
        <v>69032979</v>
      </c>
      <c r="CR420" s="389">
        <f t="shared" si="304"/>
        <v>75567663.216000006</v>
      </c>
      <c r="CS420" s="55">
        <f t="shared" si="305"/>
        <v>4659160</v>
      </c>
      <c r="CT420" s="388">
        <f t="shared" si="306"/>
        <v>2329580</v>
      </c>
      <c r="CU420" s="389">
        <f t="shared" si="307"/>
        <v>698874</v>
      </c>
      <c r="CV420" s="389">
        <f t="shared" si="308"/>
        <v>1120000</v>
      </c>
      <c r="CW420" s="55">
        <v>0</v>
      </c>
      <c r="CX420" s="389">
        <f t="shared" si="309"/>
        <v>84375277.216000006</v>
      </c>
      <c r="CY420" s="389">
        <f t="shared" si="310"/>
        <v>72912168.215999991</v>
      </c>
      <c r="CZ420" s="389">
        <f t="shared" si="311"/>
        <v>16769798.689679999</v>
      </c>
      <c r="DA420" s="389">
        <f t="shared" si="312"/>
        <v>101145075.90568</v>
      </c>
      <c r="DB420" s="389">
        <f t="shared" si="313"/>
        <v>100800</v>
      </c>
      <c r="DC420" s="389">
        <f t="shared" si="314"/>
        <v>101245875.90568</v>
      </c>
      <c r="DD420" s="394">
        <v>0</v>
      </c>
      <c r="DE420" s="389">
        <f t="shared" si="315"/>
        <v>8437527.7216000017</v>
      </c>
      <c r="DF420" s="389">
        <f t="shared" si="316"/>
        <v>4218763.8608000008</v>
      </c>
      <c r="DG420" s="389">
        <f t="shared" si="317"/>
        <v>88589584.323280007</v>
      </c>
      <c r="DH420" s="389">
        <f t="shared" si="318"/>
        <v>7687614</v>
      </c>
      <c r="DI420" s="389">
        <f t="shared" si="319"/>
        <v>80901970.323280007</v>
      </c>
      <c r="DJ420" s="389">
        <f t="shared" si="320"/>
        <v>0</v>
      </c>
      <c r="DL420" s="396">
        <f t="shared" si="321"/>
        <v>6638737.5</v>
      </c>
      <c r="DM420" s="396">
        <f t="shared" si="322"/>
        <v>-1979577.5</v>
      </c>
    </row>
    <row r="421" spans="1:117" s="55" customFormat="1" ht="21" x14ac:dyDescent="0.2">
      <c r="A421" s="191">
        <f t="shared" si="283"/>
        <v>2655495</v>
      </c>
      <c r="B421" s="136">
        <f>'گام اول '!B422</f>
        <v>416</v>
      </c>
      <c r="C421" s="136">
        <f>'گام اول '!C422</f>
        <v>190</v>
      </c>
      <c r="D421" s="136">
        <f>'گام اول '!D422</f>
        <v>13484</v>
      </c>
      <c r="E421" s="136" t="str">
        <f>'گام اول '!E422</f>
        <v>محمدجاوید</v>
      </c>
      <c r="F421" s="136" t="str">
        <f>'گام اول '!F422</f>
        <v>تقی زاده</v>
      </c>
      <c r="G421" s="136" t="str">
        <f>'گام اول '!G422</f>
        <v>نگهبان</v>
      </c>
      <c r="H421" s="136" t="str">
        <f>'گام اول '!H422</f>
        <v>ش.تهران</v>
      </c>
      <c r="I421" s="136" t="str">
        <f>'گام اول '!I422</f>
        <v>368-700-3775457-1</v>
      </c>
      <c r="J421" s="136" t="str">
        <f>'گام اول '!J422</f>
        <v>0019472994</v>
      </c>
      <c r="K421" s="136" t="str">
        <f>'گام اول '!K422</f>
        <v>0025786250</v>
      </c>
      <c r="L421" s="136" t="str">
        <f>'گام اول '!L422</f>
        <v>ش - تهران</v>
      </c>
      <c r="M421" s="136" t="str">
        <f>'گام اول '!M422</f>
        <v>نگهبان</v>
      </c>
      <c r="N421" s="120" t="str">
        <f>'گام اول '!N422</f>
        <v>*</v>
      </c>
      <c r="O421" s="119">
        <f>'گام اول '!O422</f>
        <v>0</v>
      </c>
      <c r="P421" s="121">
        <f>'گام اول '!P422</f>
        <v>0</v>
      </c>
      <c r="Q421" s="358">
        <f>'گام اول '!Q422</f>
        <v>30</v>
      </c>
      <c r="R421" s="358">
        <f>'گام اول '!R422</f>
        <v>120</v>
      </c>
      <c r="S421" s="358">
        <f>'گام اول '!S422</f>
        <v>110</v>
      </c>
      <c r="T421" s="358">
        <f>'گام اول '!T422</f>
        <v>29.33</v>
      </c>
      <c r="U421" s="137">
        <f>'گام اول '!U422</f>
        <v>0</v>
      </c>
      <c r="V421" s="120">
        <f>'گام اول '!W422</f>
        <v>0</v>
      </c>
      <c r="W421" s="121">
        <f>'گام اول '!X422</f>
        <v>0</v>
      </c>
      <c r="X421" s="366">
        <f>'گام اول '!Y422</f>
        <v>0</v>
      </c>
      <c r="Y421" s="366">
        <f>'گام اول '!Z422</f>
        <v>0</v>
      </c>
      <c r="Z421" s="138">
        <f>'گام اول '!AA422</f>
        <v>885165</v>
      </c>
      <c r="AA421" s="138">
        <f>'گام اول '!AB422</f>
        <v>46667</v>
      </c>
      <c r="AB421" s="138">
        <f>'گام اول '!AC422</f>
        <v>931832</v>
      </c>
      <c r="AC421" s="138">
        <f>'گام اول '!AD422</f>
        <v>4500000</v>
      </c>
      <c r="AD421" s="138">
        <f>'گام اول '!AE422</f>
        <v>6000000</v>
      </c>
      <c r="AE421" s="139">
        <f>'گام اول '!AF422</f>
        <v>177895.19999999998</v>
      </c>
      <c r="AF421" s="122">
        <f>'گام اول '!AG422</f>
        <v>26554950</v>
      </c>
      <c r="AG421" s="123">
        <f>'گام اول '!AH422</f>
        <v>1400010</v>
      </c>
      <c r="AH421" s="123">
        <f>'گام اول '!AI422</f>
        <v>21347423.999999996</v>
      </c>
      <c r="AI421" s="123">
        <f>'گام اول '!AJ422</f>
        <v>0</v>
      </c>
      <c r="AJ421" s="123">
        <f>'گام اول '!AK422</f>
        <v>4500000</v>
      </c>
      <c r="AK421" s="123">
        <f>'گام اول '!AL422</f>
        <v>6000000</v>
      </c>
      <c r="AL421" s="123">
        <f>'گام اول '!AM422</f>
        <v>4892117.9999999991</v>
      </c>
      <c r="AM421" s="123">
        <f>'گام اول '!AN422</f>
        <v>5217666.2159999991</v>
      </c>
      <c r="AN421" s="123">
        <f>'گام اول '!AO422</f>
        <v>0</v>
      </c>
      <c r="AO421" s="123">
        <f>'گام اول '!AP422</f>
        <v>5000000</v>
      </c>
      <c r="AP421" s="123">
        <f>'گام اول '!AQ422</f>
        <v>0</v>
      </c>
      <c r="AQ421" s="123">
        <f>'گام اول '!AR422</f>
        <v>0</v>
      </c>
      <c r="AR421" s="123">
        <f>'گام اول '!AS422</f>
        <v>0</v>
      </c>
      <c r="AS421" s="375">
        <f>'گام اول '!AT422</f>
        <v>0</v>
      </c>
      <c r="AT421" s="368">
        <f t="shared" si="284"/>
        <v>74912168.216000006</v>
      </c>
      <c r="AU421" s="173">
        <f>'گام اول '!AV422</f>
        <v>54168316.440880008</v>
      </c>
      <c r="AV421" s="141">
        <f>'گام اول '!AW422</f>
        <v>74912168.215999991</v>
      </c>
      <c r="AW421" s="142">
        <f t="shared" si="285"/>
        <v>5243851.7751199994</v>
      </c>
      <c r="AX421" s="75">
        <f t="shared" si="286"/>
        <v>1416831.644088001</v>
      </c>
      <c r="AY421" s="142">
        <f>'گام اول '!AZ422</f>
        <v>0</v>
      </c>
      <c r="AZ421" s="142">
        <f>'گام اول '!BA422</f>
        <v>0</v>
      </c>
      <c r="BA421" s="142">
        <f>'گام اول '!BB422</f>
        <v>0</v>
      </c>
      <c r="BB421" s="142">
        <f>'گام اول '!BC422</f>
        <v>0</v>
      </c>
      <c r="BC421" s="142">
        <f>'گام اول '!BD422</f>
        <v>0</v>
      </c>
      <c r="BD421" s="142">
        <f>'گام اول '!BE422</f>
        <v>0</v>
      </c>
      <c r="BE421" s="142">
        <f>'گام اول '!BF422</f>
        <v>0</v>
      </c>
      <c r="BF421" s="143">
        <f t="shared" si="287"/>
        <v>6660683.4192080004</v>
      </c>
      <c r="BG421" s="140">
        <f t="shared" si="288"/>
        <v>68251484</v>
      </c>
      <c r="BH421" s="144">
        <f t="shared" si="289"/>
        <v>74912168.216000006</v>
      </c>
      <c r="BI421" s="127">
        <f t="shared" si="282"/>
        <v>4659160</v>
      </c>
      <c r="BJ421" s="145">
        <f t="shared" si="290"/>
        <v>2329580</v>
      </c>
      <c r="BK421" s="145">
        <f t="shared" si="291"/>
        <v>698874</v>
      </c>
      <c r="BL421" s="146">
        <f t="shared" si="292"/>
        <v>1120000</v>
      </c>
      <c r="BM421" s="379">
        <v>0</v>
      </c>
      <c r="BN421" s="147">
        <f t="shared" si="293"/>
        <v>83719782.216000006</v>
      </c>
      <c r="BO421" s="148">
        <f t="shared" si="294"/>
        <v>74912168.215999991</v>
      </c>
      <c r="BP421" s="149">
        <f t="shared" si="295"/>
        <v>17229798.689679999</v>
      </c>
      <c r="BQ421" s="150">
        <f t="shared" si="296"/>
        <v>100949580.90568</v>
      </c>
      <c r="BR421" s="151">
        <f t="shared" si="297"/>
        <v>100800</v>
      </c>
      <c r="BS421" s="147">
        <f t="shared" si="298"/>
        <v>101050380.90568</v>
      </c>
      <c r="BT421" s="135">
        <v>0</v>
      </c>
      <c r="BU421" s="148">
        <f t="shared" si="299"/>
        <v>8371978.2216000007</v>
      </c>
      <c r="BV421" s="152">
        <f t="shared" si="300"/>
        <v>4185989.1108000004</v>
      </c>
      <c r="BW421" s="133">
        <f t="shared" si="301"/>
        <v>88492413.573280007</v>
      </c>
      <c r="BX421" s="147">
        <f t="shared" si="302"/>
        <v>7687614</v>
      </c>
      <c r="BY421" s="134">
        <f t="shared" si="303"/>
        <v>80804799.573280007</v>
      </c>
      <c r="CD421" s="388">
        <f>'گام اول '!AU422</f>
        <v>74912168.216000006</v>
      </c>
      <c r="CE421" s="389">
        <f>'گام اول '!AV422</f>
        <v>54168316.440880008</v>
      </c>
      <c r="CF421" s="389">
        <f>'گام اول '!AW422</f>
        <v>74912168.215999991</v>
      </c>
      <c r="CG421" s="389">
        <f>'گام اول '!AX422</f>
        <v>5243851.7751199994</v>
      </c>
      <c r="CH421" s="389">
        <f>'گام اول '!AY422</f>
        <v>1416831.644088001</v>
      </c>
      <c r="CI421" s="389">
        <f>'گام اول '!AZ422</f>
        <v>0</v>
      </c>
      <c r="CJ421" s="389">
        <f>'گام اول '!BA422</f>
        <v>0</v>
      </c>
      <c r="CK421" s="389">
        <f>'گام اول '!BB422</f>
        <v>0</v>
      </c>
      <c r="CL421" s="389">
        <f>'گام اول '!BC422</f>
        <v>0</v>
      </c>
      <c r="CM421" s="389">
        <f>'گام اول '!BD422</f>
        <v>0</v>
      </c>
      <c r="CN421" s="389">
        <f>'گام اول '!BE422</f>
        <v>0</v>
      </c>
      <c r="CO421" s="389">
        <f>'گام اول '!BF422</f>
        <v>0</v>
      </c>
      <c r="CP421" s="389">
        <f>'گام اول '!BG422</f>
        <v>6660683.4192080004</v>
      </c>
      <c r="CQ421" s="389">
        <f>'گام اول '!BH422</f>
        <v>68251484</v>
      </c>
      <c r="CR421" s="389">
        <f t="shared" si="304"/>
        <v>74912168.216000006</v>
      </c>
      <c r="CS421" s="55">
        <f t="shared" si="305"/>
        <v>4659160</v>
      </c>
      <c r="CT421" s="388">
        <f t="shared" si="306"/>
        <v>2329580</v>
      </c>
      <c r="CU421" s="389">
        <f t="shared" si="307"/>
        <v>698874</v>
      </c>
      <c r="CV421" s="389">
        <f t="shared" si="308"/>
        <v>1120000</v>
      </c>
      <c r="CW421" s="55">
        <v>0</v>
      </c>
      <c r="CX421" s="389">
        <f t="shared" si="309"/>
        <v>83719782.216000006</v>
      </c>
      <c r="CY421" s="389">
        <f t="shared" si="310"/>
        <v>74912168.215999991</v>
      </c>
      <c r="CZ421" s="389">
        <f t="shared" si="311"/>
        <v>17229798.689679999</v>
      </c>
      <c r="DA421" s="389">
        <f t="shared" si="312"/>
        <v>100949580.90568</v>
      </c>
      <c r="DB421" s="389">
        <f t="shared" si="313"/>
        <v>100800</v>
      </c>
      <c r="DC421" s="389">
        <f t="shared" si="314"/>
        <v>101050380.90568</v>
      </c>
      <c r="DD421" s="394">
        <v>0</v>
      </c>
      <c r="DE421" s="389">
        <f t="shared" si="315"/>
        <v>8371978.2216000007</v>
      </c>
      <c r="DF421" s="389">
        <f t="shared" si="316"/>
        <v>4185989.1108000004</v>
      </c>
      <c r="DG421" s="389">
        <f t="shared" si="317"/>
        <v>88492413.573280007</v>
      </c>
      <c r="DH421" s="389">
        <f t="shared" si="318"/>
        <v>7687614</v>
      </c>
      <c r="DI421" s="389">
        <f t="shared" si="319"/>
        <v>80804799.573280007</v>
      </c>
      <c r="DJ421" s="389">
        <f t="shared" si="320"/>
        <v>0</v>
      </c>
      <c r="DL421" s="396">
        <f t="shared" si="321"/>
        <v>6638737.5</v>
      </c>
      <c r="DM421" s="396">
        <f t="shared" si="322"/>
        <v>-1979577.5</v>
      </c>
    </row>
    <row r="422" spans="1:117" s="55" customFormat="1" ht="21" x14ac:dyDescent="0.2">
      <c r="A422" s="191">
        <f t="shared" si="283"/>
        <v>2655495</v>
      </c>
      <c r="B422" s="136">
        <f>'گام اول '!B423</f>
        <v>417</v>
      </c>
      <c r="C422" s="136">
        <f>'گام اول '!C423</f>
        <v>191</v>
      </c>
      <c r="D422" s="136">
        <f>'گام اول '!D423</f>
        <v>13502</v>
      </c>
      <c r="E422" s="136" t="str">
        <f>'گام اول '!E423</f>
        <v>امید</v>
      </c>
      <c r="F422" s="136" t="str">
        <f>'گام اول '!F423</f>
        <v>کردبچه</v>
      </c>
      <c r="G422" s="136" t="str">
        <f>'گام اول '!G423</f>
        <v>نگهبان</v>
      </c>
      <c r="H422" s="136" t="str">
        <f>'گام اول '!H423</f>
        <v>ش.تهران</v>
      </c>
      <c r="I422" s="136" t="str">
        <f>'گام اول '!I423</f>
        <v>368-700-3783853-1</v>
      </c>
      <c r="J422" s="136" t="str">
        <f>'گام اول '!J423</f>
        <v>0430057334</v>
      </c>
      <c r="K422" s="136" t="str">
        <f>'گام اول '!K423</f>
        <v>0025770401</v>
      </c>
      <c r="L422" s="136" t="str">
        <f>'گام اول '!L423</f>
        <v>ش - تهران</v>
      </c>
      <c r="M422" s="136" t="str">
        <f>'گام اول '!M423</f>
        <v>نگهبان</v>
      </c>
      <c r="N422" s="120" t="str">
        <f>'گام اول '!N423</f>
        <v>*</v>
      </c>
      <c r="O422" s="119">
        <f>'گام اول '!O423</f>
        <v>0</v>
      </c>
      <c r="P422" s="121">
        <f>'گام اول '!P423</f>
        <v>0</v>
      </c>
      <c r="Q422" s="358">
        <f>'گام اول '!Q423</f>
        <v>30</v>
      </c>
      <c r="R422" s="358">
        <f>'گام اول '!R423</f>
        <v>120</v>
      </c>
      <c r="S422" s="358">
        <f>'گام اول '!S423</f>
        <v>110</v>
      </c>
      <c r="T422" s="358">
        <f>'گام اول '!T423</f>
        <v>29.33</v>
      </c>
      <c r="U422" s="137">
        <f>'گام اول '!U423</f>
        <v>0</v>
      </c>
      <c r="V422" s="120">
        <f>'گام اول '!W423</f>
        <v>0</v>
      </c>
      <c r="W422" s="121">
        <f>'گام اول '!X423</f>
        <v>0</v>
      </c>
      <c r="X422" s="366">
        <f>'گام اول '!Y423</f>
        <v>0</v>
      </c>
      <c r="Y422" s="366">
        <f>'گام اول '!Z423</f>
        <v>0</v>
      </c>
      <c r="Z422" s="138">
        <f>'گام اول '!AA423</f>
        <v>885165</v>
      </c>
      <c r="AA422" s="138">
        <f>'گام اول '!AB423</f>
        <v>46667</v>
      </c>
      <c r="AB422" s="138">
        <f>'گام اول '!AC423</f>
        <v>931832</v>
      </c>
      <c r="AC422" s="138">
        <f>'گام اول '!AD423</f>
        <v>4500000</v>
      </c>
      <c r="AD422" s="138">
        <f>'گام اول '!AE423</f>
        <v>6000000</v>
      </c>
      <c r="AE422" s="139">
        <f>'گام اول '!AF423</f>
        <v>177895.19999999998</v>
      </c>
      <c r="AF422" s="122">
        <f>'گام اول '!AG423</f>
        <v>26554950</v>
      </c>
      <c r="AG422" s="123">
        <f>'گام اول '!AH423</f>
        <v>1400010</v>
      </c>
      <c r="AH422" s="123">
        <f>'گام اول '!AI423</f>
        <v>21347423.999999996</v>
      </c>
      <c r="AI422" s="123">
        <f>'گام اول '!AJ423</f>
        <v>0</v>
      </c>
      <c r="AJ422" s="123">
        <f>'گام اول '!AK423</f>
        <v>4500000</v>
      </c>
      <c r="AK422" s="123">
        <f>'گام اول '!AL423</f>
        <v>6000000</v>
      </c>
      <c r="AL422" s="123">
        <f>'گام اول '!AM423</f>
        <v>4892117.9999999991</v>
      </c>
      <c r="AM422" s="123">
        <f>'گام اول '!AN423</f>
        <v>5217666.2159999991</v>
      </c>
      <c r="AN422" s="123">
        <f>'گام اول '!AO423</f>
        <v>0</v>
      </c>
      <c r="AO422" s="123">
        <f>'گام اول '!AP423</f>
        <v>2600000</v>
      </c>
      <c r="AP422" s="123">
        <f>'گام اول '!AQ423</f>
        <v>0</v>
      </c>
      <c r="AQ422" s="123">
        <f>'گام اول '!AR423</f>
        <v>0</v>
      </c>
      <c r="AR422" s="123">
        <f>'گام اول '!AS423</f>
        <v>0</v>
      </c>
      <c r="AS422" s="375">
        <f>'گام اول '!AT423</f>
        <v>0</v>
      </c>
      <c r="AT422" s="368">
        <f t="shared" si="284"/>
        <v>72512168.216000006</v>
      </c>
      <c r="AU422" s="173">
        <f>'گام اول '!AV423</f>
        <v>54336316.440880008</v>
      </c>
      <c r="AV422" s="141">
        <f>'گام اول '!AW423</f>
        <v>72512168.215999991</v>
      </c>
      <c r="AW422" s="142">
        <f t="shared" si="285"/>
        <v>5075851.7751199994</v>
      </c>
      <c r="AX422" s="75">
        <f t="shared" si="286"/>
        <v>1433631.644088001</v>
      </c>
      <c r="AY422" s="142">
        <f>'گام اول '!AZ423</f>
        <v>0</v>
      </c>
      <c r="AZ422" s="142">
        <f>'گام اول '!BA423</f>
        <v>0</v>
      </c>
      <c r="BA422" s="142">
        <f>'گام اول '!BB423</f>
        <v>0</v>
      </c>
      <c r="BB422" s="142">
        <f>'گام اول '!BC423</f>
        <v>0</v>
      </c>
      <c r="BC422" s="142">
        <f>'گام اول '!BD423</f>
        <v>0</v>
      </c>
      <c r="BD422" s="142">
        <f>'گام اول '!BE423</f>
        <v>0</v>
      </c>
      <c r="BE422" s="142">
        <f>'گام اول '!BF423</f>
        <v>0</v>
      </c>
      <c r="BF422" s="143">
        <f t="shared" si="287"/>
        <v>6509483.4192080004</v>
      </c>
      <c r="BG422" s="140">
        <f t="shared" si="288"/>
        <v>66002684</v>
      </c>
      <c r="BH422" s="144">
        <f t="shared" si="289"/>
        <v>72512168.216000006</v>
      </c>
      <c r="BI422" s="127">
        <f t="shared" si="282"/>
        <v>4659160</v>
      </c>
      <c r="BJ422" s="145">
        <f t="shared" si="290"/>
        <v>2329580</v>
      </c>
      <c r="BK422" s="145">
        <f t="shared" si="291"/>
        <v>698874</v>
      </c>
      <c r="BL422" s="146">
        <f t="shared" si="292"/>
        <v>1120000</v>
      </c>
      <c r="BM422" s="379">
        <v>0</v>
      </c>
      <c r="BN422" s="147">
        <f t="shared" si="293"/>
        <v>81319782.216000006</v>
      </c>
      <c r="BO422" s="148">
        <f t="shared" si="294"/>
        <v>72512168.215999991</v>
      </c>
      <c r="BP422" s="149">
        <f t="shared" si="295"/>
        <v>16677798.689679999</v>
      </c>
      <c r="BQ422" s="150">
        <f t="shared" si="296"/>
        <v>97997580.905680001</v>
      </c>
      <c r="BR422" s="151">
        <f t="shared" si="297"/>
        <v>100800</v>
      </c>
      <c r="BS422" s="147">
        <f t="shared" si="298"/>
        <v>98098380.905680001</v>
      </c>
      <c r="BT422" s="135">
        <v>0</v>
      </c>
      <c r="BU422" s="148">
        <f t="shared" si="299"/>
        <v>8131978.2216000007</v>
      </c>
      <c r="BV422" s="152">
        <f t="shared" si="300"/>
        <v>4065989.1108000004</v>
      </c>
      <c r="BW422" s="133">
        <f t="shared" si="301"/>
        <v>85900413.573280007</v>
      </c>
      <c r="BX422" s="147">
        <f t="shared" si="302"/>
        <v>7687614</v>
      </c>
      <c r="BY422" s="134">
        <f t="shared" si="303"/>
        <v>78212799.573280007</v>
      </c>
      <c r="CD422" s="388">
        <f>'گام اول '!AU423</f>
        <v>72512168.216000006</v>
      </c>
      <c r="CE422" s="389">
        <f>'گام اول '!AV423</f>
        <v>54336316.440880008</v>
      </c>
      <c r="CF422" s="389">
        <f>'گام اول '!AW423</f>
        <v>72512168.215999991</v>
      </c>
      <c r="CG422" s="389">
        <f>'گام اول '!AX423</f>
        <v>5075851.7751199994</v>
      </c>
      <c r="CH422" s="389">
        <f>'گام اول '!AY423</f>
        <v>1433631.644088001</v>
      </c>
      <c r="CI422" s="389">
        <f>'گام اول '!AZ423</f>
        <v>0</v>
      </c>
      <c r="CJ422" s="389">
        <f>'گام اول '!BA423</f>
        <v>0</v>
      </c>
      <c r="CK422" s="389">
        <f>'گام اول '!BB423</f>
        <v>0</v>
      </c>
      <c r="CL422" s="389">
        <f>'گام اول '!BC423</f>
        <v>0</v>
      </c>
      <c r="CM422" s="389">
        <f>'گام اول '!BD423</f>
        <v>0</v>
      </c>
      <c r="CN422" s="389">
        <f>'گام اول '!BE423</f>
        <v>0</v>
      </c>
      <c r="CO422" s="389">
        <f>'گام اول '!BF423</f>
        <v>0</v>
      </c>
      <c r="CP422" s="389">
        <f>'گام اول '!BG423</f>
        <v>6509483.4192080004</v>
      </c>
      <c r="CQ422" s="389">
        <f>'گام اول '!BH423</f>
        <v>66002684</v>
      </c>
      <c r="CR422" s="389">
        <f t="shared" si="304"/>
        <v>72512168.216000006</v>
      </c>
      <c r="CS422" s="55">
        <f t="shared" si="305"/>
        <v>4659160</v>
      </c>
      <c r="CT422" s="388">
        <f t="shared" si="306"/>
        <v>2329580</v>
      </c>
      <c r="CU422" s="389">
        <f t="shared" si="307"/>
        <v>698874</v>
      </c>
      <c r="CV422" s="389">
        <f t="shared" si="308"/>
        <v>1120000</v>
      </c>
      <c r="CW422" s="55">
        <v>0</v>
      </c>
      <c r="CX422" s="389">
        <f t="shared" si="309"/>
        <v>81319782.216000006</v>
      </c>
      <c r="CY422" s="389">
        <f t="shared" si="310"/>
        <v>72512168.215999991</v>
      </c>
      <c r="CZ422" s="389">
        <f t="shared" si="311"/>
        <v>16677798.689679999</v>
      </c>
      <c r="DA422" s="389">
        <f t="shared" si="312"/>
        <v>97997580.905680001</v>
      </c>
      <c r="DB422" s="389">
        <f t="shared" si="313"/>
        <v>100800</v>
      </c>
      <c r="DC422" s="389">
        <f t="shared" si="314"/>
        <v>98098380.905680001</v>
      </c>
      <c r="DD422" s="394">
        <v>0</v>
      </c>
      <c r="DE422" s="389">
        <f t="shared" si="315"/>
        <v>8131978.2216000007</v>
      </c>
      <c r="DF422" s="389">
        <f t="shared" si="316"/>
        <v>4065989.1108000004</v>
      </c>
      <c r="DG422" s="389">
        <f t="shared" si="317"/>
        <v>85900413.573280007</v>
      </c>
      <c r="DH422" s="389">
        <f t="shared" si="318"/>
        <v>7687614</v>
      </c>
      <c r="DI422" s="389">
        <f t="shared" si="319"/>
        <v>78212799.573280007</v>
      </c>
      <c r="DJ422" s="389">
        <f t="shared" si="320"/>
        <v>0</v>
      </c>
      <c r="DL422" s="396">
        <f t="shared" si="321"/>
        <v>6638737.5</v>
      </c>
      <c r="DM422" s="396">
        <f t="shared" si="322"/>
        <v>-1979577.5</v>
      </c>
    </row>
    <row r="423" spans="1:117" s="55" customFormat="1" ht="21" x14ac:dyDescent="0.2">
      <c r="A423" s="191">
        <f t="shared" si="283"/>
        <v>2655495</v>
      </c>
      <c r="B423" s="136">
        <f>'گام اول '!B424</f>
        <v>418</v>
      </c>
      <c r="C423" s="136">
        <f>'گام اول '!C424</f>
        <v>192</v>
      </c>
      <c r="D423" s="136">
        <f>'گام اول '!D424</f>
        <v>13510</v>
      </c>
      <c r="E423" s="136" t="str">
        <f>'گام اول '!E424</f>
        <v>علیرضا</v>
      </c>
      <c r="F423" s="136" t="str">
        <f>'گام اول '!F424</f>
        <v>رستمی جاهد</v>
      </c>
      <c r="G423" s="136" t="str">
        <f>'گام اول '!G424</f>
        <v>نگهبان</v>
      </c>
      <c r="H423" s="136" t="str">
        <f>'گام اول '!H424</f>
        <v>ش.تهران</v>
      </c>
      <c r="I423" s="136" t="str">
        <f>'گام اول '!I424</f>
        <v>366-700-3791152-1</v>
      </c>
      <c r="J423" s="136" t="str">
        <f>'گام اول '!J424</f>
        <v>0019703023</v>
      </c>
      <c r="K423" s="136" t="str">
        <f>'گام اول '!K424</f>
        <v>0012856323</v>
      </c>
      <c r="L423" s="136" t="str">
        <f>'گام اول '!L424</f>
        <v>ش - تهران</v>
      </c>
      <c r="M423" s="136" t="str">
        <f>'گام اول '!M424</f>
        <v>نگهبان</v>
      </c>
      <c r="N423" s="120" t="str">
        <f>'گام اول '!N424</f>
        <v>*</v>
      </c>
      <c r="O423" s="119">
        <f>'گام اول '!O424</f>
        <v>0</v>
      </c>
      <c r="P423" s="121">
        <f>'گام اول '!P424</f>
        <v>0</v>
      </c>
      <c r="Q423" s="358">
        <f>'گام اول '!Q424</f>
        <v>30</v>
      </c>
      <c r="R423" s="358">
        <f>'گام اول '!R424</f>
        <v>120</v>
      </c>
      <c r="S423" s="358">
        <f>'گام اول '!S424</f>
        <v>110</v>
      </c>
      <c r="T423" s="358">
        <f>'گام اول '!T424</f>
        <v>29.33</v>
      </c>
      <c r="U423" s="137">
        <f>'گام اول '!U424</f>
        <v>0</v>
      </c>
      <c r="V423" s="120">
        <f>'گام اول '!W424</f>
        <v>0</v>
      </c>
      <c r="W423" s="121">
        <f>'گام اول '!X424</f>
        <v>0</v>
      </c>
      <c r="X423" s="366">
        <f>'گام اول '!Y424</f>
        <v>0</v>
      </c>
      <c r="Y423" s="366">
        <f>'گام اول '!Z424</f>
        <v>0</v>
      </c>
      <c r="Z423" s="138">
        <f>'گام اول '!AA424</f>
        <v>885165</v>
      </c>
      <c r="AA423" s="138">
        <f>'گام اول '!AB424</f>
        <v>46667</v>
      </c>
      <c r="AB423" s="138">
        <f>'گام اول '!AC424</f>
        <v>931832</v>
      </c>
      <c r="AC423" s="138">
        <f>'گام اول '!AD424</f>
        <v>4500000</v>
      </c>
      <c r="AD423" s="138">
        <f>'گام اول '!AE424</f>
        <v>6000000</v>
      </c>
      <c r="AE423" s="139">
        <f>'گام اول '!AF424</f>
        <v>177895.19999999998</v>
      </c>
      <c r="AF423" s="122">
        <f>'گام اول '!AG424</f>
        <v>26554950</v>
      </c>
      <c r="AG423" s="123">
        <f>'گام اول '!AH424</f>
        <v>1400010</v>
      </c>
      <c r="AH423" s="123">
        <f>'گام اول '!AI424</f>
        <v>21347423.999999996</v>
      </c>
      <c r="AI423" s="123">
        <f>'گام اول '!AJ424</f>
        <v>0</v>
      </c>
      <c r="AJ423" s="123">
        <f>'گام اول '!AK424</f>
        <v>4500000</v>
      </c>
      <c r="AK423" s="123">
        <f>'گام اول '!AL424</f>
        <v>6000000</v>
      </c>
      <c r="AL423" s="123">
        <f>'گام اول '!AM424</f>
        <v>4892117.9999999991</v>
      </c>
      <c r="AM423" s="123">
        <f>'گام اول '!AN424</f>
        <v>5217666.2159999991</v>
      </c>
      <c r="AN423" s="123">
        <f>'گام اول '!AO424</f>
        <v>0</v>
      </c>
      <c r="AO423" s="123">
        <f>'گام اول '!AP424</f>
        <v>3000000</v>
      </c>
      <c r="AP423" s="123">
        <f>'گام اول '!AQ424</f>
        <v>0</v>
      </c>
      <c r="AQ423" s="123">
        <f>'گام اول '!AR424</f>
        <v>0</v>
      </c>
      <c r="AR423" s="123">
        <f>'گام اول '!AS424</f>
        <v>0</v>
      </c>
      <c r="AS423" s="375">
        <f>'گام اول '!AT424</f>
        <v>0</v>
      </c>
      <c r="AT423" s="368">
        <f t="shared" si="284"/>
        <v>72912168.216000006</v>
      </c>
      <c r="AU423" s="173">
        <f>'گام اول '!AV424</f>
        <v>54308316.440880008</v>
      </c>
      <c r="AV423" s="141">
        <f>'گام اول '!AW424</f>
        <v>72912168.215999991</v>
      </c>
      <c r="AW423" s="142">
        <f t="shared" si="285"/>
        <v>5103851.7751199994</v>
      </c>
      <c r="AX423" s="75">
        <f t="shared" si="286"/>
        <v>1430831.644088001</v>
      </c>
      <c r="AY423" s="142">
        <f>'گام اول '!AZ424</f>
        <v>0</v>
      </c>
      <c r="AZ423" s="142">
        <f>'گام اول '!BA424</f>
        <v>0</v>
      </c>
      <c r="BA423" s="142">
        <f>'گام اول '!BB424</f>
        <v>0</v>
      </c>
      <c r="BB423" s="142">
        <f>'گام اول '!BC424</f>
        <v>0</v>
      </c>
      <c r="BC423" s="142">
        <f>'گام اول '!BD424</f>
        <v>0</v>
      </c>
      <c r="BD423" s="142">
        <f>'گام اول '!BE424</f>
        <v>0</v>
      </c>
      <c r="BE423" s="142">
        <f>'گام اول '!BF424</f>
        <v>0</v>
      </c>
      <c r="BF423" s="143">
        <f t="shared" si="287"/>
        <v>6534683.4192080004</v>
      </c>
      <c r="BG423" s="140">
        <f t="shared" si="288"/>
        <v>66377484</v>
      </c>
      <c r="BH423" s="144">
        <f t="shared" si="289"/>
        <v>72912168.216000006</v>
      </c>
      <c r="BI423" s="127">
        <f t="shared" si="282"/>
        <v>4659160</v>
      </c>
      <c r="BJ423" s="145">
        <f t="shared" si="290"/>
        <v>2329580</v>
      </c>
      <c r="BK423" s="145">
        <f t="shared" si="291"/>
        <v>698874</v>
      </c>
      <c r="BL423" s="146">
        <f t="shared" si="292"/>
        <v>1120000</v>
      </c>
      <c r="BM423" s="379">
        <v>0</v>
      </c>
      <c r="BN423" s="147">
        <f t="shared" si="293"/>
        <v>81719782.216000006</v>
      </c>
      <c r="BO423" s="148">
        <f t="shared" si="294"/>
        <v>72912168.215999991</v>
      </c>
      <c r="BP423" s="149">
        <f t="shared" si="295"/>
        <v>16769798.689679999</v>
      </c>
      <c r="BQ423" s="150">
        <f t="shared" si="296"/>
        <v>98489580.905680001</v>
      </c>
      <c r="BR423" s="151">
        <f t="shared" si="297"/>
        <v>100800</v>
      </c>
      <c r="BS423" s="147">
        <f t="shared" si="298"/>
        <v>98590380.905680001</v>
      </c>
      <c r="BT423" s="135">
        <v>0</v>
      </c>
      <c r="BU423" s="148">
        <f t="shared" si="299"/>
        <v>8171978.2216000007</v>
      </c>
      <c r="BV423" s="152">
        <f t="shared" si="300"/>
        <v>4085989.1108000004</v>
      </c>
      <c r="BW423" s="133">
        <f t="shared" si="301"/>
        <v>86332413.573280007</v>
      </c>
      <c r="BX423" s="147">
        <f t="shared" si="302"/>
        <v>7687614</v>
      </c>
      <c r="BY423" s="134">
        <f t="shared" si="303"/>
        <v>78644799.573280007</v>
      </c>
      <c r="CD423" s="388">
        <f>'گام اول '!AU424</f>
        <v>72912168.216000006</v>
      </c>
      <c r="CE423" s="389">
        <f>'گام اول '!AV424</f>
        <v>54308316.440880008</v>
      </c>
      <c r="CF423" s="389">
        <f>'گام اول '!AW424</f>
        <v>72912168.215999991</v>
      </c>
      <c r="CG423" s="389">
        <f>'گام اول '!AX424</f>
        <v>5103851.7751199994</v>
      </c>
      <c r="CH423" s="389">
        <f>'گام اول '!AY424</f>
        <v>1430831.644088001</v>
      </c>
      <c r="CI423" s="389">
        <f>'گام اول '!AZ424</f>
        <v>0</v>
      </c>
      <c r="CJ423" s="389">
        <f>'گام اول '!BA424</f>
        <v>0</v>
      </c>
      <c r="CK423" s="389">
        <f>'گام اول '!BB424</f>
        <v>0</v>
      </c>
      <c r="CL423" s="389">
        <f>'گام اول '!BC424</f>
        <v>0</v>
      </c>
      <c r="CM423" s="389">
        <f>'گام اول '!BD424</f>
        <v>0</v>
      </c>
      <c r="CN423" s="389">
        <f>'گام اول '!BE424</f>
        <v>0</v>
      </c>
      <c r="CO423" s="389">
        <f>'گام اول '!BF424</f>
        <v>0</v>
      </c>
      <c r="CP423" s="389">
        <f>'گام اول '!BG424</f>
        <v>6534683.4192080004</v>
      </c>
      <c r="CQ423" s="389">
        <f>'گام اول '!BH424</f>
        <v>66377484</v>
      </c>
      <c r="CR423" s="389">
        <f t="shared" si="304"/>
        <v>72912168.216000006</v>
      </c>
      <c r="CS423" s="55">
        <f t="shared" si="305"/>
        <v>4659160</v>
      </c>
      <c r="CT423" s="388">
        <f t="shared" si="306"/>
        <v>2329580</v>
      </c>
      <c r="CU423" s="389">
        <f t="shared" si="307"/>
        <v>698874</v>
      </c>
      <c r="CV423" s="389">
        <f t="shared" si="308"/>
        <v>1120000</v>
      </c>
      <c r="CW423" s="55">
        <v>0</v>
      </c>
      <c r="CX423" s="389">
        <f t="shared" si="309"/>
        <v>81719782.216000006</v>
      </c>
      <c r="CY423" s="389">
        <f t="shared" si="310"/>
        <v>72912168.215999991</v>
      </c>
      <c r="CZ423" s="389">
        <f t="shared" si="311"/>
        <v>16769798.689679999</v>
      </c>
      <c r="DA423" s="389">
        <f t="shared" si="312"/>
        <v>98489580.905680001</v>
      </c>
      <c r="DB423" s="389">
        <f t="shared" si="313"/>
        <v>100800</v>
      </c>
      <c r="DC423" s="389">
        <f t="shared" si="314"/>
        <v>98590380.905680001</v>
      </c>
      <c r="DD423" s="394">
        <v>0</v>
      </c>
      <c r="DE423" s="389">
        <f t="shared" si="315"/>
        <v>8171978.2216000007</v>
      </c>
      <c r="DF423" s="389">
        <f t="shared" si="316"/>
        <v>4085989.1108000004</v>
      </c>
      <c r="DG423" s="389">
        <f t="shared" si="317"/>
        <v>86332413.573280007</v>
      </c>
      <c r="DH423" s="389">
        <f t="shared" si="318"/>
        <v>7687614</v>
      </c>
      <c r="DI423" s="389">
        <f t="shared" si="319"/>
        <v>78644799.573280007</v>
      </c>
      <c r="DJ423" s="389">
        <f t="shared" si="320"/>
        <v>0</v>
      </c>
      <c r="DL423" s="396">
        <f t="shared" si="321"/>
        <v>6638737.5</v>
      </c>
      <c r="DM423" s="396">
        <f t="shared" si="322"/>
        <v>-1979577.5</v>
      </c>
    </row>
    <row r="424" spans="1:117" s="55" customFormat="1" ht="21" x14ac:dyDescent="0.2">
      <c r="A424" s="191">
        <f t="shared" si="283"/>
        <v>2655495</v>
      </c>
      <c r="B424" s="136">
        <f>'گام اول '!B425</f>
        <v>419</v>
      </c>
      <c r="C424" s="136">
        <f>'گام اول '!C425</f>
        <v>193</v>
      </c>
      <c r="D424" s="136">
        <f>'گام اول '!D425</f>
        <v>13456</v>
      </c>
      <c r="E424" s="136" t="str">
        <f>'گام اول '!E425</f>
        <v>میثم</v>
      </c>
      <c r="F424" s="136" t="str">
        <f>'گام اول '!F425</f>
        <v>نظری</v>
      </c>
      <c r="G424" s="136" t="str">
        <f>'گام اول '!G425</f>
        <v>نگهبان</v>
      </c>
      <c r="H424" s="136" t="str">
        <f>'گام اول '!H425</f>
        <v>ش.تهران</v>
      </c>
      <c r="I424" s="136" t="str">
        <f>'گام اول '!I425</f>
        <v>368-12-3800921-1</v>
      </c>
      <c r="J424" s="136" t="str">
        <f>'گام اول '!J425</f>
        <v>0082982031</v>
      </c>
      <c r="K424" s="136" t="str">
        <f>'گام اول '!K425</f>
        <v>0016156394</v>
      </c>
      <c r="L424" s="136" t="str">
        <f>'گام اول '!L425</f>
        <v>ش - تهران</v>
      </c>
      <c r="M424" s="136" t="str">
        <f>'گام اول '!M425</f>
        <v>نگهبان</v>
      </c>
      <c r="N424" s="120">
        <f>'گام اول '!N425</f>
        <v>0</v>
      </c>
      <c r="O424" s="119">
        <f>'گام اول '!O425</f>
        <v>0</v>
      </c>
      <c r="P424" s="121" t="str">
        <f>'گام اول '!P425</f>
        <v>*</v>
      </c>
      <c r="Q424" s="358">
        <f>'گام اول '!Q425</f>
        <v>30</v>
      </c>
      <c r="R424" s="358">
        <f>'گام اول '!R425</f>
        <v>120</v>
      </c>
      <c r="S424" s="358">
        <f>'گام اول '!S425</f>
        <v>220</v>
      </c>
      <c r="T424" s="358">
        <f>'گام اول '!T425</f>
        <v>29.33</v>
      </c>
      <c r="U424" s="137">
        <f>'گام اول '!U425</f>
        <v>0</v>
      </c>
      <c r="V424" s="120">
        <f>'گام اول '!W425</f>
        <v>0</v>
      </c>
      <c r="W424" s="121">
        <f>'گام اول '!X425</f>
        <v>0</v>
      </c>
      <c r="X424" s="366">
        <f>'گام اول '!Y425</f>
        <v>2</v>
      </c>
      <c r="Y424" s="366">
        <f>'گام اول '!Z425</f>
        <v>2</v>
      </c>
      <c r="Z424" s="138">
        <f>'گام اول '!AA425</f>
        <v>885165</v>
      </c>
      <c r="AA424" s="138">
        <f>'گام اول '!AB425</f>
        <v>46667</v>
      </c>
      <c r="AB424" s="138">
        <f>'گام اول '!AC425</f>
        <v>931832</v>
      </c>
      <c r="AC424" s="138">
        <f>'گام اول '!AD425</f>
        <v>4500000</v>
      </c>
      <c r="AD424" s="138">
        <f>'گام اول '!AE425</f>
        <v>6000000</v>
      </c>
      <c r="AE424" s="139">
        <f>'گام اول '!AF425</f>
        <v>177895.19999999998</v>
      </c>
      <c r="AF424" s="122">
        <f>'گام اول '!AG425</f>
        <v>26554950</v>
      </c>
      <c r="AG424" s="123">
        <f>'گام اول '!AH425</f>
        <v>1400010</v>
      </c>
      <c r="AH424" s="123">
        <f>'گام اول '!AI425</f>
        <v>21347423.999999996</v>
      </c>
      <c r="AI424" s="123">
        <f>'گام اول '!AJ425</f>
        <v>5310990</v>
      </c>
      <c r="AJ424" s="123">
        <f>'گام اول '!AK425</f>
        <v>4500000</v>
      </c>
      <c r="AK424" s="123">
        <f>'گام اول '!AL425</f>
        <v>6000000</v>
      </c>
      <c r="AL424" s="123">
        <f>'گام اول '!AM425</f>
        <v>9784235.9999999981</v>
      </c>
      <c r="AM424" s="123">
        <f>'گام اول '!AN425</f>
        <v>5217666.2159999991</v>
      </c>
      <c r="AN424" s="123">
        <f>'گام اول '!AO425</f>
        <v>0</v>
      </c>
      <c r="AO424" s="123">
        <f>'گام اول '!AP425</f>
        <v>5000000</v>
      </c>
      <c r="AP424" s="123">
        <f>'گام اول '!AQ425</f>
        <v>0</v>
      </c>
      <c r="AQ424" s="123">
        <f>'گام اول '!AR425</f>
        <v>0</v>
      </c>
      <c r="AR424" s="123">
        <f>'گام اول '!AS425</f>
        <v>0</v>
      </c>
      <c r="AS424" s="375">
        <f>'گام اول '!AT425</f>
        <v>0</v>
      </c>
      <c r="AT424" s="368">
        <f t="shared" si="284"/>
        <v>85115276.216000006</v>
      </c>
      <c r="AU424" s="173">
        <f>'گام اول '!AV425</f>
        <v>58717986.18088001</v>
      </c>
      <c r="AV424" s="141">
        <f>'گام اول '!AW425</f>
        <v>79804286.215999991</v>
      </c>
      <c r="AW424" s="142">
        <f t="shared" si="285"/>
        <v>5586300.0351200001</v>
      </c>
      <c r="AX424" s="75">
        <f t="shared" si="286"/>
        <v>1871798.6180880012</v>
      </c>
      <c r="AY424" s="142">
        <f>'گام اول '!AZ425</f>
        <v>0</v>
      </c>
      <c r="AZ424" s="142">
        <f>'گام اول '!BA425</f>
        <v>0</v>
      </c>
      <c r="BA424" s="142">
        <f>'گام اول '!BB425</f>
        <v>0</v>
      </c>
      <c r="BB424" s="142">
        <f>'گام اول '!BC425</f>
        <v>0</v>
      </c>
      <c r="BC424" s="142">
        <f>'گام اول '!BD425</f>
        <v>0</v>
      </c>
      <c r="BD424" s="142">
        <f>'گام اول '!BE425</f>
        <v>0</v>
      </c>
      <c r="BE424" s="142">
        <f>'گام اول '!BF425</f>
        <v>0</v>
      </c>
      <c r="BF424" s="143">
        <f t="shared" si="287"/>
        <v>7458098.6532080015</v>
      </c>
      <c r="BG424" s="140">
        <f t="shared" si="288"/>
        <v>77657177</v>
      </c>
      <c r="BH424" s="144">
        <f t="shared" si="289"/>
        <v>85115276.216000006</v>
      </c>
      <c r="BI424" s="127">
        <f t="shared" si="282"/>
        <v>4659160</v>
      </c>
      <c r="BJ424" s="145">
        <f t="shared" si="290"/>
        <v>2329580</v>
      </c>
      <c r="BK424" s="145">
        <f t="shared" si="291"/>
        <v>698874</v>
      </c>
      <c r="BL424" s="146">
        <f t="shared" si="292"/>
        <v>1120000</v>
      </c>
      <c r="BM424" s="379">
        <v>0</v>
      </c>
      <c r="BN424" s="147">
        <f t="shared" si="293"/>
        <v>93922890.216000006</v>
      </c>
      <c r="BO424" s="148">
        <f t="shared" si="294"/>
        <v>79804286.215999991</v>
      </c>
      <c r="BP424" s="149">
        <f t="shared" si="295"/>
        <v>18354985.82968</v>
      </c>
      <c r="BQ424" s="150">
        <f t="shared" si="296"/>
        <v>112277876.04568</v>
      </c>
      <c r="BR424" s="151">
        <f t="shared" si="297"/>
        <v>100800</v>
      </c>
      <c r="BS424" s="147">
        <f t="shared" si="298"/>
        <v>112378676.04568</v>
      </c>
      <c r="BT424" s="135">
        <v>0</v>
      </c>
      <c r="BU424" s="148">
        <f t="shared" si="299"/>
        <v>9392289.0216000006</v>
      </c>
      <c r="BV424" s="152">
        <f t="shared" si="300"/>
        <v>4696144.5108000003</v>
      </c>
      <c r="BW424" s="133">
        <f t="shared" si="301"/>
        <v>98290242.513280004</v>
      </c>
      <c r="BX424" s="147">
        <f t="shared" si="302"/>
        <v>7687614</v>
      </c>
      <c r="BY424" s="134">
        <f t="shared" si="303"/>
        <v>90602628.513280004</v>
      </c>
      <c r="CD424" s="388">
        <f>'گام اول '!AU425</f>
        <v>85115276.216000006</v>
      </c>
      <c r="CE424" s="389">
        <f>'گام اول '!AV425</f>
        <v>58717986.18088001</v>
      </c>
      <c r="CF424" s="389">
        <f>'گام اول '!AW425</f>
        <v>79804286.215999991</v>
      </c>
      <c r="CG424" s="389">
        <f>'گام اول '!AX425</f>
        <v>5586300.0351200001</v>
      </c>
      <c r="CH424" s="389">
        <f>'گام اول '!AY425</f>
        <v>1871798.6180880012</v>
      </c>
      <c r="CI424" s="389">
        <f>'گام اول '!AZ425</f>
        <v>0</v>
      </c>
      <c r="CJ424" s="389">
        <f>'گام اول '!BA425</f>
        <v>0</v>
      </c>
      <c r="CK424" s="389">
        <f>'گام اول '!BB425</f>
        <v>0</v>
      </c>
      <c r="CL424" s="389">
        <f>'گام اول '!BC425</f>
        <v>0</v>
      </c>
      <c r="CM424" s="389">
        <f>'گام اول '!BD425</f>
        <v>0</v>
      </c>
      <c r="CN424" s="389">
        <f>'گام اول '!BE425</f>
        <v>0</v>
      </c>
      <c r="CO424" s="389">
        <f>'گام اول '!BF425</f>
        <v>0</v>
      </c>
      <c r="CP424" s="389">
        <f>'گام اول '!BG425</f>
        <v>7458098.6532080015</v>
      </c>
      <c r="CQ424" s="389">
        <f>'گام اول '!BH425</f>
        <v>77657177</v>
      </c>
      <c r="CR424" s="389">
        <f t="shared" si="304"/>
        <v>85115276.216000006</v>
      </c>
      <c r="CS424" s="55">
        <f t="shared" si="305"/>
        <v>4659160</v>
      </c>
      <c r="CT424" s="388">
        <f t="shared" si="306"/>
        <v>2329580</v>
      </c>
      <c r="CU424" s="389">
        <f t="shared" si="307"/>
        <v>698874</v>
      </c>
      <c r="CV424" s="389">
        <f t="shared" si="308"/>
        <v>1120000</v>
      </c>
      <c r="CW424" s="55">
        <v>0</v>
      </c>
      <c r="CX424" s="389">
        <f t="shared" si="309"/>
        <v>93922890.216000006</v>
      </c>
      <c r="CY424" s="389">
        <f t="shared" si="310"/>
        <v>79804286.215999991</v>
      </c>
      <c r="CZ424" s="389">
        <f t="shared" si="311"/>
        <v>18354985.82968</v>
      </c>
      <c r="DA424" s="389">
        <f t="shared" si="312"/>
        <v>112277876.04568</v>
      </c>
      <c r="DB424" s="389">
        <f t="shared" si="313"/>
        <v>100800</v>
      </c>
      <c r="DC424" s="389">
        <f t="shared" si="314"/>
        <v>112378676.04568</v>
      </c>
      <c r="DD424" s="394">
        <v>0</v>
      </c>
      <c r="DE424" s="389">
        <f t="shared" si="315"/>
        <v>9392289.0216000006</v>
      </c>
      <c r="DF424" s="389">
        <f t="shared" si="316"/>
        <v>4696144.5108000003</v>
      </c>
      <c r="DG424" s="389">
        <f t="shared" si="317"/>
        <v>98290242.513280004</v>
      </c>
      <c r="DH424" s="389">
        <f t="shared" si="318"/>
        <v>7687614</v>
      </c>
      <c r="DI424" s="389">
        <f t="shared" si="319"/>
        <v>90602628.513280004</v>
      </c>
      <c r="DJ424" s="389">
        <f t="shared" si="320"/>
        <v>0</v>
      </c>
      <c r="DL424" s="396">
        <f t="shared" si="321"/>
        <v>6638737.5</v>
      </c>
      <c r="DM424" s="396">
        <f t="shared" si="322"/>
        <v>-1979577.5</v>
      </c>
    </row>
    <row r="425" spans="1:117" s="55" customFormat="1" ht="21" x14ac:dyDescent="0.2">
      <c r="A425" s="191">
        <f t="shared" si="283"/>
        <v>2655495</v>
      </c>
      <c r="B425" s="136">
        <f>'گام اول '!B426</f>
        <v>420</v>
      </c>
      <c r="C425" s="136">
        <f>'گام اول '!C426</f>
        <v>194</v>
      </c>
      <c r="D425" s="136">
        <f>'گام اول '!D426</f>
        <v>13478</v>
      </c>
      <c r="E425" s="136" t="str">
        <f>'گام اول '!E426</f>
        <v>علیرضا</v>
      </c>
      <c r="F425" s="136" t="str">
        <f>'گام اول '!F426</f>
        <v>نجف پور</v>
      </c>
      <c r="G425" s="136" t="str">
        <f>'گام اول '!G426</f>
        <v>نگهبان</v>
      </c>
      <c r="H425" s="136" t="str">
        <f>'گام اول '!H426</f>
        <v>ش.تهران</v>
      </c>
      <c r="I425" s="136" t="str">
        <f>'گام اول '!I426</f>
        <v>390-700-3470499-1</v>
      </c>
      <c r="J425" s="136" t="str">
        <f>'گام اول '!J426</f>
        <v>0493571957</v>
      </c>
      <c r="K425" s="136" t="str">
        <f>'گام اول '!K426</f>
        <v>0024842322</v>
      </c>
      <c r="L425" s="136" t="str">
        <f>'گام اول '!L426</f>
        <v>ش - تهران</v>
      </c>
      <c r="M425" s="136" t="str">
        <f>'گام اول '!M426</f>
        <v>نگهبان</v>
      </c>
      <c r="N425" s="120" t="str">
        <f>'گام اول '!N426</f>
        <v>*</v>
      </c>
      <c r="O425" s="119">
        <f>'گام اول '!O426</f>
        <v>0</v>
      </c>
      <c r="P425" s="121">
        <f>'گام اول '!P426</f>
        <v>0</v>
      </c>
      <c r="Q425" s="358">
        <f>'گام اول '!Q426</f>
        <v>30</v>
      </c>
      <c r="R425" s="358">
        <f>'گام اول '!R426</f>
        <v>120</v>
      </c>
      <c r="S425" s="358">
        <f>'گام اول '!S426</f>
        <v>110</v>
      </c>
      <c r="T425" s="358">
        <f>'گام اول '!T426</f>
        <v>29.33</v>
      </c>
      <c r="U425" s="137">
        <f>'گام اول '!U426</f>
        <v>0</v>
      </c>
      <c r="V425" s="120">
        <f>'گام اول '!W426</f>
        <v>0</v>
      </c>
      <c r="W425" s="121">
        <f>'گام اول '!X426</f>
        <v>0</v>
      </c>
      <c r="X425" s="366">
        <f>'گام اول '!Y426</f>
        <v>2</v>
      </c>
      <c r="Y425" s="366">
        <f>'گام اول '!Z426</f>
        <v>2</v>
      </c>
      <c r="Z425" s="138">
        <f>'گام اول '!AA426</f>
        <v>885165</v>
      </c>
      <c r="AA425" s="138">
        <f>'گام اول '!AB426</f>
        <v>46667</v>
      </c>
      <c r="AB425" s="138">
        <f>'گام اول '!AC426</f>
        <v>931832</v>
      </c>
      <c r="AC425" s="138">
        <f>'گام اول '!AD426</f>
        <v>4500000</v>
      </c>
      <c r="AD425" s="138">
        <f>'گام اول '!AE426</f>
        <v>6000000</v>
      </c>
      <c r="AE425" s="139">
        <f>'گام اول '!AF426</f>
        <v>177895.19999999998</v>
      </c>
      <c r="AF425" s="122">
        <f>'گام اول '!AG426</f>
        <v>26554950</v>
      </c>
      <c r="AG425" s="123">
        <f>'گام اول '!AH426</f>
        <v>1400010</v>
      </c>
      <c r="AH425" s="123">
        <f>'گام اول '!AI426</f>
        <v>21347423.999999996</v>
      </c>
      <c r="AI425" s="123">
        <f>'گام اول '!AJ426</f>
        <v>5310990</v>
      </c>
      <c r="AJ425" s="123">
        <f>'گام اول '!AK426</f>
        <v>4500000</v>
      </c>
      <c r="AK425" s="123">
        <f>'گام اول '!AL426</f>
        <v>6000000</v>
      </c>
      <c r="AL425" s="123">
        <f>'گام اول '!AM426</f>
        <v>4892117.9999999991</v>
      </c>
      <c r="AM425" s="123">
        <f>'گام اول '!AN426</f>
        <v>5217666.2159999991</v>
      </c>
      <c r="AN425" s="123">
        <f>'گام اول '!AO426</f>
        <v>0</v>
      </c>
      <c r="AO425" s="123">
        <f>'گام اول '!AP426</f>
        <v>3000000</v>
      </c>
      <c r="AP425" s="123">
        <f>'گام اول '!AQ426</f>
        <v>0</v>
      </c>
      <c r="AQ425" s="123">
        <f>'گام اول '!AR426</f>
        <v>0</v>
      </c>
      <c r="AR425" s="123">
        <f>'گام اول '!AS426</f>
        <v>0</v>
      </c>
      <c r="AS425" s="375">
        <f>'گام اول '!AT426</f>
        <v>0</v>
      </c>
      <c r="AT425" s="368">
        <f t="shared" si="284"/>
        <v>78223158.216000006</v>
      </c>
      <c r="AU425" s="173">
        <f>'گام اول '!AV426</f>
        <v>54308316.440880008</v>
      </c>
      <c r="AV425" s="141">
        <f>'گام اول '!AW426</f>
        <v>72912168.215999991</v>
      </c>
      <c r="AW425" s="142">
        <f t="shared" si="285"/>
        <v>5103851.7751199994</v>
      </c>
      <c r="AX425" s="75">
        <f t="shared" si="286"/>
        <v>1430831.644088001</v>
      </c>
      <c r="AY425" s="142">
        <f>'گام اول '!AZ426</f>
        <v>0</v>
      </c>
      <c r="AZ425" s="142">
        <f>'گام اول '!BA426</f>
        <v>0</v>
      </c>
      <c r="BA425" s="142">
        <f>'گام اول '!BB426</f>
        <v>0</v>
      </c>
      <c r="BB425" s="142">
        <f>'گام اول '!BC426</f>
        <v>0</v>
      </c>
      <c r="BC425" s="142">
        <f>'گام اول '!BD426</f>
        <v>0</v>
      </c>
      <c r="BD425" s="142">
        <f>'گام اول '!BE426</f>
        <v>0</v>
      </c>
      <c r="BE425" s="142">
        <f>'گام اول '!BF426</f>
        <v>0</v>
      </c>
      <c r="BF425" s="143">
        <f t="shared" si="287"/>
        <v>6534683.4192080004</v>
      </c>
      <c r="BG425" s="140">
        <f t="shared" si="288"/>
        <v>71688474</v>
      </c>
      <c r="BH425" s="144">
        <f t="shared" si="289"/>
        <v>78223158.216000006</v>
      </c>
      <c r="BI425" s="127">
        <f t="shared" si="282"/>
        <v>4659160</v>
      </c>
      <c r="BJ425" s="145">
        <f t="shared" si="290"/>
        <v>2329580</v>
      </c>
      <c r="BK425" s="145">
        <f t="shared" si="291"/>
        <v>698874</v>
      </c>
      <c r="BL425" s="146">
        <f t="shared" si="292"/>
        <v>1120000</v>
      </c>
      <c r="BM425" s="379">
        <v>0</v>
      </c>
      <c r="BN425" s="147">
        <f t="shared" si="293"/>
        <v>87030772.216000006</v>
      </c>
      <c r="BO425" s="148">
        <f t="shared" si="294"/>
        <v>72912168.215999991</v>
      </c>
      <c r="BP425" s="149">
        <f t="shared" si="295"/>
        <v>16769798.689679999</v>
      </c>
      <c r="BQ425" s="150">
        <f t="shared" si="296"/>
        <v>103800570.90568</v>
      </c>
      <c r="BR425" s="151">
        <f t="shared" si="297"/>
        <v>100800</v>
      </c>
      <c r="BS425" s="147">
        <f t="shared" si="298"/>
        <v>103901370.90568</v>
      </c>
      <c r="BT425" s="135">
        <v>0</v>
      </c>
      <c r="BU425" s="148">
        <f t="shared" si="299"/>
        <v>8703077.2216000017</v>
      </c>
      <c r="BV425" s="152">
        <f t="shared" si="300"/>
        <v>4351538.6108000008</v>
      </c>
      <c r="BW425" s="133">
        <f t="shared" si="301"/>
        <v>90846755.073280007</v>
      </c>
      <c r="BX425" s="147">
        <f t="shared" si="302"/>
        <v>7687614</v>
      </c>
      <c r="BY425" s="134">
        <f t="shared" si="303"/>
        <v>83159141.073280007</v>
      </c>
      <c r="CD425" s="388">
        <f>'گام اول '!AU426</f>
        <v>78223158.216000006</v>
      </c>
      <c r="CE425" s="389">
        <f>'گام اول '!AV426</f>
        <v>54308316.440880008</v>
      </c>
      <c r="CF425" s="389">
        <f>'گام اول '!AW426</f>
        <v>72912168.215999991</v>
      </c>
      <c r="CG425" s="389">
        <f>'گام اول '!AX426</f>
        <v>5103851.7751199994</v>
      </c>
      <c r="CH425" s="389">
        <f>'گام اول '!AY426</f>
        <v>1430831.644088001</v>
      </c>
      <c r="CI425" s="389">
        <f>'گام اول '!AZ426</f>
        <v>0</v>
      </c>
      <c r="CJ425" s="389">
        <f>'گام اول '!BA426</f>
        <v>0</v>
      </c>
      <c r="CK425" s="389">
        <f>'گام اول '!BB426</f>
        <v>0</v>
      </c>
      <c r="CL425" s="389">
        <f>'گام اول '!BC426</f>
        <v>0</v>
      </c>
      <c r="CM425" s="389">
        <f>'گام اول '!BD426</f>
        <v>0</v>
      </c>
      <c r="CN425" s="389">
        <f>'گام اول '!BE426</f>
        <v>0</v>
      </c>
      <c r="CO425" s="389">
        <f>'گام اول '!BF426</f>
        <v>0</v>
      </c>
      <c r="CP425" s="389">
        <f>'گام اول '!BG426</f>
        <v>6534683.4192080004</v>
      </c>
      <c r="CQ425" s="389">
        <f>'گام اول '!BH426</f>
        <v>71688474</v>
      </c>
      <c r="CR425" s="389">
        <f t="shared" si="304"/>
        <v>78223158.216000006</v>
      </c>
      <c r="CS425" s="55">
        <f t="shared" si="305"/>
        <v>4659160</v>
      </c>
      <c r="CT425" s="388">
        <f t="shared" si="306"/>
        <v>2329580</v>
      </c>
      <c r="CU425" s="389">
        <f t="shared" si="307"/>
        <v>698874</v>
      </c>
      <c r="CV425" s="389">
        <f t="shared" si="308"/>
        <v>1120000</v>
      </c>
      <c r="CW425" s="55">
        <v>0</v>
      </c>
      <c r="CX425" s="389">
        <f t="shared" si="309"/>
        <v>87030772.216000006</v>
      </c>
      <c r="CY425" s="389">
        <f t="shared" si="310"/>
        <v>72912168.215999991</v>
      </c>
      <c r="CZ425" s="389">
        <f t="shared" si="311"/>
        <v>16769798.689679999</v>
      </c>
      <c r="DA425" s="389">
        <f t="shared" si="312"/>
        <v>103800570.90568</v>
      </c>
      <c r="DB425" s="389">
        <f t="shared" si="313"/>
        <v>100800</v>
      </c>
      <c r="DC425" s="389">
        <f t="shared" si="314"/>
        <v>103901370.90568</v>
      </c>
      <c r="DD425" s="394">
        <v>0</v>
      </c>
      <c r="DE425" s="389">
        <f t="shared" si="315"/>
        <v>8703077.2216000017</v>
      </c>
      <c r="DF425" s="389">
        <f t="shared" si="316"/>
        <v>4351538.6108000008</v>
      </c>
      <c r="DG425" s="389">
        <f t="shared" si="317"/>
        <v>90846755.073280007</v>
      </c>
      <c r="DH425" s="389">
        <f t="shared" si="318"/>
        <v>7687614</v>
      </c>
      <c r="DI425" s="389">
        <f t="shared" si="319"/>
        <v>83159141.073280007</v>
      </c>
      <c r="DJ425" s="389">
        <f t="shared" si="320"/>
        <v>0</v>
      </c>
      <c r="DL425" s="396">
        <f t="shared" si="321"/>
        <v>6638737.5</v>
      </c>
      <c r="DM425" s="396">
        <f t="shared" si="322"/>
        <v>-1979577.5</v>
      </c>
    </row>
    <row r="426" spans="1:117" s="55" customFormat="1" ht="21" x14ac:dyDescent="0.2">
      <c r="A426" s="191">
        <f t="shared" si="283"/>
        <v>2655495</v>
      </c>
      <c r="B426" s="136">
        <f>'گام اول '!B427</f>
        <v>421</v>
      </c>
      <c r="C426" s="136">
        <f>'گام اول '!C427</f>
        <v>195</v>
      </c>
      <c r="D426" s="136">
        <f>'گام اول '!D427</f>
        <v>13479</v>
      </c>
      <c r="E426" s="136" t="str">
        <f>'گام اول '!E427</f>
        <v>حسن</v>
      </c>
      <c r="F426" s="136" t="str">
        <f>'گام اول '!F427</f>
        <v>نجف پور</v>
      </c>
      <c r="G426" s="136" t="str">
        <f>'گام اول '!G427</f>
        <v>نگهبان</v>
      </c>
      <c r="H426" s="136" t="str">
        <f>'گام اول '!H427</f>
        <v>ش.تهران</v>
      </c>
      <c r="I426" s="136" t="str">
        <f>'گام اول '!I427</f>
        <v>255-813-3471697-1</v>
      </c>
      <c r="J426" s="136" t="str">
        <f>'گام اول '!J427</f>
        <v>0480066681</v>
      </c>
      <c r="K426" s="136" t="str">
        <f>'گام اول '!K427</f>
        <v>0024167564</v>
      </c>
      <c r="L426" s="136" t="str">
        <f>'گام اول '!L427</f>
        <v>ش - تهران</v>
      </c>
      <c r="M426" s="136" t="str">
        <f>'گام اول '!M427</f>
        <v>نگهبان</v>
      </c>
      <c r="N426" s="120" t="str">
        <f>'گام اول '!N427</f>
        <v>*</v>
      </c>
      <c r="O426" s="119">
        <f>'گام اول '!O427</f>
        <v>0</v>
      </c>
      <c r="P426" s="121">
        <f>'گام اول '!P427</f>
        <v>0</v>
      </c>
      <c r="Q426" s="358">
        <f>'گام اول '!Q427</f>
        <v>30</v>
      </c>
      <c r="R426" s="358">
        <f>'گام اول '!R427</f>
        <v>120</v>
      </c>
      <c r="S426" s="358">
        <f>'گام اول '!S427</f>
        <v>110</v>
      </c>
      <c r="T426" s="358">
        <f>'گام اول '!T427</f>
        <v>29.33</v>
      </c>
      <c r="U426" s="137">
        <f>'گام اول '!U427</f>
        <v>0</v>
      </c>
      <c r="V426" s="120">
        <f>'گام اول '!W427</f>
        <v>0</v>
      </c>
      <c r="W426" s="121">
        <f>'گام اول '!X427</f>
        <v>0</v>
      </c>
      <c r="X426" s="366">
        <f>'گام اول '!Y427</f>
        <v>1</v>
      </c>
      <c r="Y426" s="366">
        <f>'گام اول '!Z427</f>
        <v>1</v>
      </c>
      <c r="Z426" s="138">
        <f>'گام اول '!AA427</f>
        <v>885165</v>
      </c>
      <c r="AA426" s="138">
        <f>'گام اول '!AB427</f>
        <v>46667</v>
      </c>
      <c r="AB426" s="138">
        <f>'گام اول '!AC427</f>
        <v>931832</v>
      </c>
      <c r="AC426" s="138">
        <f>'گام اول '!AD427</f>
        <v>4500000</v>
      </c>
      <c r="AD426" s="138">
        <f>'گام اول '!AE427</f>
        <v>6000000</v>
      </c>
      <c r="AE426" s="139">
        <f>'گام اول '!AF427</f>
        <v>177895.19999999998</v>
      </c>
      <c r="AF426" s="122">
        <f>'گام اول '!AG427</f>
        <v>26554950</v>
      </c>
      <c r="AG426" s="123">
        <f>'گام اول '!AH427</f>
        <v>1400010</v>
      </c>
      <c r="AH426" s="123">
        <f>'گام اول '!AI427</f>
        <v>21347423.999999996</v>
      </c>
      <c r="AI426" s="123">
        <f>'گام اول '!AJ427</f>
        <v>2655495</v>
      </c>
      <c r="AJ426" s="123">
        <f>'گام اول '!AK427</f>
        <v>4500000</v>
      </c>
      <c r="AK426" s="123">
        <f>'گام اول '!AL427</f>
        <v>6000000</v>
      </c>
      <c r="AL426" s="123">
        <f>'گام اول '!AM427</f>
        <v>4892117.9999999991</v>
      </c>
      <c r="AM426" s="123">
        <f>'گام اول '!AN427</f>
        <v>5217666.2159999991</v>
      </c>
      <c r="AN426" s="123">
        <f>'گام اول '!AO427</f>
        <v>0</v>
      </c>
      <c r="AO426" s="123">
        <f>'گام اول '!AP427</f>
        <v>3000000</v>
      </c>
      <c r="AP426" s="123">
        <f>'گام اول '!AQ427</f>
        <v>0</v>
      </c>
      <c r="AQ426" s="123">
        <f>'گام اول '!AR427</f>
        <v>0</v>
      </c>
      <c r="AR426" s="123">
        <f>'گام اول '!AS427</f>
        <v>0</v>
      </c>
      <c r="AS426" s="375">
        <f>'گام اول '!AT427</f>
        <v>0</v>
      </c>
      <c r="AT426" s="368">
        <f t="shared" si="284"/>
        <v>75567663.216000006</v>
      </c>
      <c r="AU426" s="173">
        <f>'گام اول '!AV427</f>
        <v>54308316.440880008</v>
      </c>
      <c r="AV426" s="141">
        <f>'گام اول '!AW427</f>
        <v>72912168.215999991</v>
      </c>
      <c r="AW426" s="142">
        <f t="shared" si="285"/>
        <v>5103851.7751199994</v>
      </c>
      <c r="AX426" s="75">
        <f t="shared" si="286"/>
        <v>1430831.644088001</v>
      </c>
      <c r="AY426" s="142">
        <f>'گام اول '!AZ427</f>
        <v>0</v>
      </c>
      <c r="AZ426" s="142">
        <f>'گام اول '!BA427</f>
        <v>0</v>
      </c>
      <c r="BA426" s="142">
        <f>'گام اول '!BB427</f>
        <v>0</v>
      </c>
      <c r="BB426" s="142">
        <f>'گام اول '!BC427</f>
        <v>0</v>
      </c>
      <c r="BC426" s="142">
        <f>'گام اول '!BD427</f>
        <v>0</v>
      </c>
      <c r="BD426" s="142">
        <f>'گام اول '!BE427</f>
        <v>0</v>
      </c>
      <c r="BE426" s="142">
        <f>'گام اول '!BF427</f>
        <v>0</v>
      </c>
      <c r="BF426" s="143">
        <f t="shared" si="287"/>
        <v>6534683.4192080004</v>
      </c>
      <c r="BG426" s="140">
        <f t="shared" si="288"/>
        <v>69032979</v>
      </c>
      <c r="BH426" s="144">
        <f t="shared" si="289"/>
        <v>75567663.216000006</v>
      </c>
      <c r="BI426" s="127">
        <f t="shared" si="282"/>
        <v>4659160</v>
      </c>
      <c r="BJ426" s="145">
        <f t="shared" si="290"/>
        <v>2329580</v>
      </c>
      <c r="BK426" s="145">
        <f t="shared" si="291"/>
        <v>698874</v>
      </c>
      <c r="BL426" s="146">
        <f t="shared" si="292"/>
        <v>1120000</v>
      </c>
      <c r="BM426" s="379">
        <v>0</v>
      </c>
      <c r="BN426" s="147">
        <f t="shared" si="293"/>
        <v>84375277.216000006</v>
      </c>
      <c r="BO426" s="148">
        <f t="shared" si="294"/>
        <v>72912168.215999991</v>
      </c>
      <c r="BP426" s="149">
        <f t="shared" si="295"/>
        <v>16769798.689679999</v>
      </c>
      <c r="BQ426" s="150">
        <f t="shared" si="296"/>
        <v>101145075.90568</v>
      </c>
      <c r="BR426" s="151">
        <f t="shared" si="297"/>
        <v>100800</v>
      </c>
      <c r="BS426" s="147">
        <f t="shared" si="298"/>
        <v>101245875.90568</v>
      </c>
      <c r="BT426" s="135">
        <v>0</v>
      </c>
      <c r="BU426" s="148">
        <f t="shared" si="299"/>
        <v>8437527.7216000017</v>
      </c>
      <c r="BV426" s="152">
        <f t="shared" si="300"/>
        <v>4218763.8608000008</v>
      </c>
      <c r="BW426" s="133">
        <f t="shared" si="301"/>
        <v>88589584.323280007</v>
      </c>
      <c r="BX426" s="147">
        <f t="shared" si="302"/>
        <v>7687614</v>
      </c>
      <c r="BY426" s="134">
        <f t="shared" si="303"/>
        <v>80901970.323280007</v>
      </c>
      <c r="CD426" s="388">
        <f>'گام اول '!AU427</f>
        <v>75567663.216000006</v>
      </c>
      <c r="CE426" s="389">
        <f>'گام اول '!AV427</f>
        <v>54308316.440880008</v>
      </c>
      <c r="CF426" s="389">
        <f>'گام اول '!AW427</f>
        <v>72912168.215999991</v>
      </c>
      <c r="CG426" s="389">
        <f>'گام اول '!AX427</f>
        <v>5103851.7751199994</v>
      </c>
      <c r="CH426" s="389">
        <f>'گام اول '!AY427</f>
        <v>1430831.644088001</v>
      </c>
      <c r="CI426" s="389">
        <f>'گام اول '!AZ427</f>
        <v>0</v>
      </c>
      <c r="CJ426" s="389">
        <f>'گام اول '!BA427</f>
        <v>0</v>
      </c>
      <c r="CK426" s="389">
        <f>'گام اول '!BB427</f>
        <v>0</v>
      </c>
      <c r="CL426" s="389">
        <f>'گام اول '!BC427</f>
        <v>0</v>
      </c>
      <c r="CM426" s="389">
        <f>'گام اول '!BD427</f>
        <v>0</v>
      </c>
      <c r="CN426" s="389">
        <f>'گام اول '!BE427</f>
        <v>0</v>
      </c>
      <c r="CO426" s="389">
        <f>'گام اول '!BF427</f>
        <v>0</v>
      </c>
      <c r="CP426" s="389">
        <f>'گام اول '!BG427</f>
        <v>6534683.4192080004</v>
      </c>
      <c r="CQ426" s="389">
        <f>'گام اول '!BH427</f>
        <v>69032979</v>
      </c>
      <c r="CR426" s="389">
        <f t="shared" si="304"/>
        <v>75567663.216000006</v>
      </c>
      <c r="CS426" s="55">
        <f t="shared" si="305"/>
        <v>4659160</v>
      </c>
      <c r="CT426" s="388">
        <f t="shared" si="306"/>
        <v>2329580</v>
      </c>
      <c r="CU426" s="389">
        <f t="shared" si="307"/>
        <v>698874</v>
      </c>
      <c r="CV426" s="389">
        <f t="shared" si="308"/>
        <v>1120000</v>
      </c>
      <c r="CW426" s="55">
        <v>0</v>
      </c>
      <c r="CX426" s="389">
        <f t="shared" si="309"/>
        <v>84375277.216000006</v>
      </c>
      <c r="CY426" s="389">
        <f t="shared" si="310"/>
        <v>72912168.215999991</v>
      </c>
      <c r="CZ426" s="389">
        <f t="shared" si="311"/>
        <v>16769798.689679999</v>
      </c>
      <c r="DA426" s="389">
        <f t="shared" si="312"/>
        <v>101145075.90568</v>
      </c>
      <c r="DB426" s="389">
        <f t="shared" si="313"/>
        <v>100800</v>
      </c>
      <c r="DC426" s="389">
        <f t="shared" si="314"/>
        <v>101245875.90568</v>
      </c>
      <c r="DD426" s="394">
        <v>0</v>
      </c>
      <c r="DE426" s="389">
        <f t="shared" si="315"/>
        <v>8437527.7216000017</v>
      </c>
      <c r="DF426" s="389">
        <f t="shared" si="316"/>
        <v>4218763.8608000008</v>
      </c>
      <c r="DG426" s="389">
        <f t="shared" si="317"/>
        <v>88589584.323280007</v>
      </c>
      <c r="DH426" s="389">
        <f t="shared" si="318"/>
        <v>7687614</v>
      </c>
      <c r="DI426" s="389">
        <f t="shared" si="319"/>
        <v>80901970.323280007</v>
      </c>
      <c r="DJ426" s="389">
        <f t="shared" si="320"/>
        <v>0</v>
      </c>
      <c r="DL426" s="396">
        <f t="shared" si="321"/>
        <v>6638737.5</v>
      </c>
      <c r="DM426" s="396">
        <f t="shared" si="322"/>
        <v>-1979577.5</v>
      </c>
    </row>
    <row r="427" spans="1:117" s="55" customFormat="1" ht="21" x14ac:dyDescent="0.2">
      <c r="A427" s="191">
        <f t="shared" si="283"/>
        <v>2655495</v>
      </c>
      <c r="B427" s="136">
        <f>'گام اول '!B428</f>
        <v>422</v>
      </c>
      <c r="C427" s="136">
        <f>'گام اول '!C428</f>
        <v>196</v>
      </c>
      <c r="D427" s="136">
        <f>'گام اول '!D428</f>
        <v>13455</v>
      </c>
      <c r="E427" s="136" t="str">
        <f>'گام اول '!E428</f>
        <v>مجید</v>
      </c>
      <c r="F427" s="136" t="str">
        <f>'گام اول '!F428</f>
        <v>سیاح</v>
      </c>
      <c r="G427" s="136" t="str">
        <f>'گام اول '!G428</f>
        <v>نگهبان</v>
      </c>
      <c r="H427" s="136" t="str">
        <f>'گام اول '!H428</f>
        <v>ش.تهران</v>
      </c>
      <c r="I427" s="136" t="str">
        <f>'گام اول '!I428</f>
        <v>255-813-3471674-1</v>
      </c>
      <c r="J427" s="136" t="str">
        <f>'گام اول '!J428</f>
        <v>6359885751</v>
      </c>
      <c r="K427" s="136" t="str">
        <f>'گام اول '!K428</f>
        <v>0038360344</v>
      </c>
      <c r="L427" s="136" t="str">
        <f>'گام اول '!L428</f>
        <v>ش - تهران</v>
      </c>
      <c r="M427" s="136" t="str">
        <f>'گام اول '!M428</f>
        <v>نگهبان</v>
      </c>
      <c r="N427" s="120" t="str">
        <f>'گام اول '!N428</f>
        <v>*</v>
      </c>
      <c r="O427" s="119">
        <f>'گام اول '!O428</f>
        <v>0</v>
      </c>
      <c r="P427" s="121">
        <f>'گام اول '!P428</f>
        <v>0</v>
      </c>
      <c r="Q427" s="358">
        <f>'گام اول '!Q428</f>
        <v>30</v>
      </c>
      <c r="R427" s="358">
        <f>'گام اول '!R428</f>
        <v>120</v>
      </c>
      <c r="S427" s="358">
        <f>'گام اول '!S428</f>
        <v>110</v>
      </c>
      <c r="T427" s="358">
        <f>'گام اول '!T428</f>
        <v>29.33</v>
      </c>
      <c r="U427" s="137">
        <f>'گام اول '!U428</f>
        <v>0</v>
      </c>
      <c r="V427" s="120">
        <f>'گام اول '!W428</f>
        <v>0</v>
      </c>
      <c r="W427" s="121">
        <f>'گام اول '!X428</f>
        <v>0</v>
      </c>
      <c r="X427" s="366">
        <f>'گام اول '!Y428</f>
        <v>2</v>
      </c>
      <c r="Y427" s="366">
        <f>'گام اول '!Z428</f>
        <v>0</v>
      </c>
      <c r="Z427" s="138">
        <f>'گام اول '!AA428</f>
        <v>885165</v>
      </c>
      <c r="AA427" s="138">
        <f>'گام اول '!AB428</f>
        <v>46667</v>
      </c>
      <c r="AB427" s="138">
        <f>'گام اول '!AC428</f>
        <v>931832</v>
      </c>
      <c r="AC427" s="138">
        <f>'گام اول '!AD428</f>
        <v>4500000</v>
      </c>
      <c r="AD427" s="138">
        <f>'گام اول '!AE428</f>
        <v>6000000</v>
      </c>
      <c r="AE427" s="139">
        <f>'گام اول '!AF428</f>
        <v>177895.19999999998</v>
      </c>
      <c r="AF427" s="122">
        <f>'گام اول '!AG428</f>
        <v>26554950</v>
      </c>
      <c r="AG427" s="123">
        <f>'گام اول '!AH428</f>
        <v>1400010</v>
      </c>
      <c r="AH427" s="123">
        <f>'گام اول '!AI428</f>
        <v>21347423.999999996</v>
      </c>
      <c r="AI427" s="123">
        <f>'گام اول '!AJ428</f>
        <v>0</v>
      </c>
      <c r="AJ427" s="123">
        <f>'گام اول '!AK428</f>
        <v>4500000</v>
      </c>
      <c r="AK427" s="123">
        <f>'گام اول '!AL428</f>
        <v>6000000</v>
      </c>
      <c r="AL427" s="123">
        <f>'گام اول '!AM428</f>
        <v>4892117.9999999991</v>
      </c>
      <c r="AM427" s="123">
        <f>'گام اول '!AN428</f>
        <v>5217666.2159999991</v>
      </c>
      <c r="AN427" s="123">
        <f>'گام اول '!AO428</f>
        <v>0</v>
      </c>
      <c r="AO427" s="123">
        <f>'گام اول '!AP428</f>
        <v>2600000</v>
      </c>
      <c r="AP427" s="123">
        <f>'گام اول '!AQ428</f>
        <v>0</v>
      </c>
      <c r="AQ427" s="123">
        <f>'گام اول '!AR428</f>
        <v>0</v>
      </c>
      <c r="AR427" s="123">
        <f>'گام اول '!AS428</f>
        <v>0</v>
      </c>
      <c r="AS427" s="375">
        <f>'گام اول '!AT428</f>
        <v>0</v>
      </c>
      <c r="AT427" s="368">
        <f t="shared" si="284"/>
        <v>72512168.216000006</v>
      </c>
      <c r="AU427" s="173">
        <f>'گام اول '!AV428</f>
        <v>54336316.440880008</v>
      </c>
      <c r="AV427" s="141">
        <f>'گام اول '!AW428</f>
        <v>72512168.215999991</v>
      </c>
      <c r="AW427" s="142">
        <f t="shared" si="285"/>
        <v>5075851.7751199994</v>
      </c>
      <c r="AX427" s="75">
        <f t="shared" si="286"/>
        <v>1433631.644088001</v>
      </c>
      <c r="AY427" s="142">
        <f>'گام اول '!AZ428</f>
        <v>0</v>
      </c>
      <c r="AZ427" s="142">
        <f>'گام اول '!BA428</f>
        <v>0</v>
      </c>
      <c r="BA427" s="142">
        <f>'گام اول '!BB428</f>
        <v>0</v>
      </c>
      <c r="BB427" s="142">
        <f>'گام اول '!BC428</f>
        <v>0</v>
      </c>
      <c r="BC427" s="142">
        <f>'گام اول '!BD428</f>
        <v>0</v>
      </c>
      <c r="BD427" s="142">
        <f>'گام اول '!BE428</f>
        <v>0</v>
      </c>
      <c r="BE427" s="142">
        <f>'گام اول '!BF428</f>
        <v>0</v>
      </c>
      <c r="BF427" s="143">
        <f t="shared" si="287"/>
        <v>6509483.4192080004</v>
      </c>
      <c r="BG427" s="140">
        <f t="shared" si="288"/>
        <v>66002684</v>
      </c>
      <c r="BH427" s="144">
        <f t="shared" si="289"/>
        <v>72512168.216000006</v>
      </c>
      <c r="BI427" s="127">
        <f t="shared" si="282"/>
        <v>4659160</v>
      </c>
      <c r="BJ427" s="145">
        <f t="shared" si="290"/>
        <v>2329580</v>
      </c>
      <c r="BK427" s="145">
        <f t="shared" si="291"/>
        <v>698874</v>
      </c>
      <c r="BL427" s="146">
        <f t="shared" si="292"/>
        <v>1120000</v>
      </c>
      <c r="BM427" s="379">
        <v>0</v>
      </c>
      <c r="BN427" s="147">
        <f t="shared" si="293"/>
        <v>81319782.216000006</v>
      </c>
      <c r="BO427" s="148">
        <f t="shared" si="294"/>
        <v>72512168.215999991</v>
      </c>
      <c r="BP427" s="149">
        <f t="shared" si="295"/>
        <v>16677798.689679999</v>
      </c>
      <c r="BQ427" s="150">
        <f t="shared" si="296"/>
        <v>97997580.905680001</v>
      </c>
      <c r="BR427" s="151">
        <f t="shared" si="297"/>
        <v>100800</v>
      </c>
      <c r="BS427" s="147">
        <f t="shared" si="298"/>
        <v>98098380.905680001</v>
      </c>
      <c r="BT427" s="135">
        <v>0</v>
      </c>
      <c r="BU427" s="148">
        <f t="shared" si="299"/>
        <v>8131978.2216000007</v>
      </c>
      <c r="BV427" s="152">
        <f t="shared" si="300"/>
        <v>4065989.1108000004</v>
      </c>
      <c r="BW427" s="133">
        <f t="shared" si="301"/>
        <v>85900413.573280007</v>
      </c>
      <c r="BX427" s="147">
        <f t="shared" si="302"/>
        <v>7687614</v>
      </c>
      <c r="BY427" s="134">
        <f t="shared" si="303"/>
        <v>78212799.573280007</v>
      </c>
      <c r="CD427" s="388">
        <f>'گام اول '!AU428</f>
        <v>72512168.216000006</v>
      </c>
      <c r="CE427" s="389">
        <f>'گام اول '!AV428</f>
        <v>54336316.440880008</v>
      </c>
      <c r="CF427" s="389">
        <f>'گام اول '!AW428</f>
        <v>72512168.215999991</v>
      </c>
      <c r="CG427" s="389">
        <f>'گام اول '!AX428</f>
        <v>5075851.7751199994</v>
      </c>
      <c r="CH427" s="389">
        <f>'گام اول '!AY428</f>
        <v>1433631.644088001</v>
      </c>
      <c r="CI427" s="389">
        <f>'گام اول '!AZ428</f>
        <v>0</v>
      </c>
      <c r="CJ427" s="389">
        <f>'گام اول '!BA428</f>
        <v>0</v>
      </c>
      <c r="CK427" s="389">
        <f>'گام اول '!BB428</f>
        <v>0</v>
      </c>
      <c r="CL427" s="389">
        <f>'گام اول '!BC428</f>
        <v>0</v>
      </c>
      <c r="CM427" s="389">
        <f>'گام اول '!BD428</f>
        <v>0</v>
      </c>
      <c r="CN427" s="389">
        <f>'گام اول '!BE428</f>
        <v>0</v>
      </c>
      <c r="CO427" s="389">
        <f>'گام اول '!BF428</f>
        <v>0</v>
      </c>
      <c r="CP427" s="389">
        <f>'گام اول '!BG428</f>
        <v>6509483.4192080004</v>
      </c>
      <c r="CQ427" s="389">
        <f>'گام اول '!BH428</f>
        <v>66002684</v>
      </c>
      <c r="CR427" s="389">
        <f t="shared" si="304"/>
        <v>72512168.216000006</v>
      </c>
      <c r="CS427" s="55">
        <f t="shared" si="305"/>
        <v>4659160</v>
      </c>
      <c r="CT427" s="388">
        <f t="shared" si="306"/>
        <v>2329580</v>
      </c>
      <c r="CU427" s="389">
        <f t="shared" si="307"/>
        <v>698874</v>
      </c>
      <c r="CV427" s="389">
        <f t="shared" si="308"/>
        <v>1120000</v>
      </c>
      <c r="CW427" s="55">
        <v>0</v>
      </c>
      <c r="CX427" s="389">
        <f t="shared" si="309"/>
        <v>81319782.216000006</v>
      </c>
      <c r="CY427" s="389">
        <f t="shared" si="310"/>
        <v>72512168.215999991</v>
      </c>
      <c r="CZ427" s="389">
        <f t="shared" si="311"/>
        <v>16677798.689679999</v>
      </c>
      <c r="DA427" s="389">
        <f t="shared" si="312"/>
        <v>97997580.905680001</v>
      </c>
      <c r="DB427" s="389">
        <f t="shared" si="313"/>
        <v>100800</v>
      </c>
      <c r="DC427" s="389">
        <f t="shared" si="314"/>
        <v>98098380.905680001</v>
      </c>
      <c r="DD427" s="394">
        <v>0</v>
      </c>
      <c r="DE427" s="389">
        <f t="shared" si="315"/>
        <v>8131978.2216000007</v>
      </c>
      <c r="DF427" s="389">
        <f t="shared" si="316"/>
        <v>4065989.1108000004</v>
      </c>
      <c r="DG427" s="389">
        <f t="shared" si="317"/>
        <v>85900413.573280007</v>
      </c>
      <c r="DH427" s="389">
        <f t="shared" si="318"/>
        <v>7687614</v>
      </c>
      <c r="DI427" s="389">
        <f t="shared" si="319"/>
        <v>78212799.573280007</v>
      </c>
      <c r="DJ427" s="389">
        <f t="shared" si="320"/>
        <v>0</v>
      </c>
      <c r="DL427" s="396">
        <f t="shared" si="321"/>
        <v>6638737.5</v>
      </c>
      <c r="DM427" s="396">
        <f t="shared" si="322"/>
        <v>-1979577.5</v>
      </c>
    </row>
    <row r="428" spans="1:117" s="55" customFormat="1" ht="21" x14ac:dyDescent="0.2">
      <c r="A428" s="191">
        <f t="shared" si="283"/>
        <v>2655495</v>
      </c>
      <c r="B428" s="136">
        <f>'گام اول '!B429</f>
        <v>423</v>
      </c>
      <c r="C428" s="136">
        <f>'گام اول '!C429</f>
        <v>197</v>
      </c>
      <c r="D428" s="136">
        <f>'گام اول '!D429</f>
        <v>13491</v>
      </c>
      <c r="E428" s="136" t="str">
        <f>'گام اول '!E429</f>
        <v>نورالدین</v>
      </c>
      <c r="F428" s="136" t="str">
        <f>'گام اول '!F429</f>
        <v>فتحی</v>
      </c>
      <c r="G428" s="136" t="str">
        <f>'گام اول '!G429</f>
        <v>نگهبان</v>
      </c>
      <c r="H428" s="136" t="str">
        <f>'گام اول '!H429</f>
        <v>ش.تهران</v>
      </c>
      <c r="I428" s="136" t="str">
        <f>'گام اول '!I429</f>
        <v>255-813-3345800-1</v>
      </c>
      <c r="J428" s="136" t="str">
        <f>'گام اول '!J429</f>
        <v>3319423274</v>
      </c>
      <c r="K428" s="136" t="str">
        <f>'گام اول '!K429</f>
        <v>0019185532</v>
      </c>
      <c r="L428" s="136" t="str">
        <f>'گام اول '!L429</f>
        <v>ش - تهران</v>
      </c>
      <c r="M428" s="136" t="str">
        <f>'گام اول '!M429</f>
        <v>نگهبان</v>
      </c>
      <c r="N428" s="120">
        <f>'گام اول '!N429</f>
        <v>0</v>
      </c>
      <c r="O428" s="119" t="str">
        <f>'گام اول '!O429</f>
        <v>*</v>
      </c>
      <c r="P428" s="121">
        <f>'گام اول '!P429</f>
        <v>0</v>
      </c>
      <c r="Q428" s="358">
        <f>'گام اول '!Q429</f>
        <v>30</v>
      </c>
      <c r="R428" s="358">
        <f>'گام اول '!R429</f>
        <v>90</v>
      </c>
      <c r="S428" s="358">
        <f>'گام اول '!S429</f>
        <v>0</v>
      </c>
      <c r="T428" s="358">
        <f>'گام اول '!T429</f>
        <v>0</v>
      </c>
      <c r="U428" s="137">
        <f>'گام اول '!U429</f>
        <v>0</v>
      </c>
      <c r="V428" s="120">
        <f>'گام اول '!W429</f>
        <v>0</v>
      </c>
      <c r="W428" s="121">
        <f>'گام اول '!X429</f>
        <v>0</v>
      </c>
      <c r="X428" s="366">
        <f>'گام اول '!Y429</f>
        <v>1</v>
      </c>
      <c r="Y428" s="366">
        <f>'گام اول '!Z429</f>
        <v>1</v>
      </c>
      <c r="Z428" s="138">
        <f>'گام اول '!AA429</f>
        <v>885165</v>
      </c>
      <c r="AA428" s="138">
        <f>'گام اول '!AB429</f>
        <v>46667</v>
      </c>
      <c r="AB428" s="138">
        <f>'گام اول '!AC429</f>
        <v>931832</v>
      </c>
      <c r="AC428" s="138">
        <f>'گام اول '!AD429</f>
        <v>4500000</v>
      </c>
      <c r="AD428" s="138">
        <f>'گام اول '!AE429</f>
        <v>6000000</v>
      </c>
      <c r="AE428" s="139">
        <f>'گام اول '!AF429</f>
        <v>177895.19999999998</v>
      </c>
      <c r="AF428" s="122">
        <f>'گام اول '!AG429</f>
        <v>26554950</v>
      </c>
      <c r="AG428" s="123">
        <f>'گام اول '!AH429</f>
        <v>1400010</v>
      </c>
      <c r="AH428" s="123">
        <f>'گام اول '!AI429</f>
        <v>16010567.999999998</v>
      </c>
      <c r="AI428" s="123">
        <f>'گام اول '!AJ429</f>
        <v>2655495</v>
      </c>
      <c r="AJ428" s="123">
        <f>'گام اول '!AK429</f>
        <v>4500000</v>
      </c>
      <c r="AK428" s="123">
        <f>'گام اول '!AL429</f>
        <v>6000000</v>
      </c>
      <c r="AL428" s="123">
        <f>'گام اول '!AM429</f>
        <v>0</v>
      </c>
      <c r="AM428" s="123">
        <f>'گام اول '!AN429</f>
        <v>0</v>
      </c>
      <c r="AN428" s="123">
        <f>'گام اول '!AO429</f>
        <v>0</v>
      </c>
      <c r="AO428" s="123">
        <f>'گام اول '!AP429</f>
        <v>4000000</v>
      </c>
      <c r="AP428" s="123">
        <f>'گام اول '!AQ429</f>
        <v>0</v>
      </c>
      <c r="AQ428" s="123">
        <f>'گام اول '!AR429</f>
        <v>0</v>
      </c>
      <c r="AR428" s="123">
        <f>'گام اول '!AS429</f>
        <v>0</v>
      </c>
      <c r="AS428" s="375">
        <f>'گام اول '!AT429</f>
        <v>0</v>
      </c>
      <c r="AT428" s="368">
        <f t="shared" si="284"/>
        <v>61121023</v>
      </c>
      <c r="AU428" s="173">
        <f>'گام اول '!AV429</f>
        <v>39872941.039999999</v>
      </c>
      <c r="AV428" s="141">
        <f>'گام اول '!AW429</f>
        <v>58465528</v>
      </c>
      <c r="AW428" s="142">
        <f t="shared" si="285"/>
        <v>4092586.9600000004</v>
      </c>
      <c r="AX428" s="75">
        <f t="shared" si="286"/>
        <v>0</v>
      </c>
      <c r="AY428" s="142">
        <f>'گام اول '!AZ429</f>
        <v>0</v>
      </c>
      <c r="AZ428" s="142">
        <f>'گام اول '!BA429</f>
        <v>0</v>
      </c>
      <c r="BA428" s="142">
        <f>'گام اول '!BB429</f>
        <v>0</v>
      </c>
      <c r="BB428" s="142">
        <f>'گام اول '!BC429</f>
        <v>0</v>
      </c>
      <c r="BC428" s="142">
        <f>'گام اول '!BD429</f>
        <v>0</v>
      </c>
      <c r="BD428" s="142">
        <f>'گام اول '!BE429</f>
        <v>0</v>
      </c>
      <c r="BE428" s="142">
        <f>'گام اول '!BF429</f>
        <v>0</v>
      </c>
      <c r="BF428" s="143">
        <f t="shared" si="287"/>
        <v>4092586.9600000004</v>
      </c>
      <c r="BG428" s="140">
        <f t="shared" si="288"/>
        <v>57028436</v>
      </c>
      <c r="BH428" s="144">
        <f t="shared" si="289"/>
        <v>61121023</v>
      </c>
      <c r="BI428" s="127">
        <f t="shared" si="282"/>
        <v>4659160</v>
      </c>
      <c r="BJ428" s="145">
        <f t="shared" si="290"/>
        <v>2329580</v>
      </c>
      <c r="BK428" s="145">
        <f t="shared" si="291"/>
        <v>698874</v>
      </c>
      <c r="BL428" s="146">
        <f t="shared" si="292"/>
        <v>1120000</v>
      </c>
      <c r="BM428" s="379">
        <v>0</v>
      </c>
      <c r="BN428" s="147">
        <f t="shared" si="293"/>
        <v>69928637</v>
      </c>
      <c r="BO428" s="148">
        <f t="shared" si="294"/>
        <v>58465528</v>
      </c>
      <c r="BP428" s="149">
        <f t="shared" si="295"/>
        <v>13447071.440000001</v>
      </c>
      <c r="BQ428" s="150">
        <f t="shared" si="296"/>
        <v>83375708.439999998</v>
      </c>
      <c r="BR428" s="151">
        <f t="shared" si="297"/>
        <v>100800</v>
      </c>
      <c r="BS428" s="147">
        <f t="shared" si="298"/>
        <v>83476508.439999998</v>
      </c>
      <c r="BT428" s="135">
        <v>0</v>
      </c>
      <c r="BU428" s="148">
        <f t="shared" si="299"/>
        <v>6992863.7000000002</v>
      </c>
      <c r="BV428" s="152">
        <f t="shared" si="300"/>
        <v>3496431.85</v>
      </c>
      <c r="BW428" s="133">
        <f t="shared" si="301"/>
        <v>72987212.890000001</v>
      </c>
      <c r="BX428" s="147">
        <f t="shared" si="302"/>
        <v>7687614</v>
      </c>
      <c r="BY428" s="134">
        <f t="shared" si="303"/>
        <v>65299598.890000001</v>
      </c>
      <c r="CD428" s="388">
        <f>'گام اول '!AU429</f>
        <v>61121023</v>
      </c>
      <c r="CE428" s="389">
        <f>'گام اول '!AV429</f>
        <v>39872941.039999999</v>
      </c>
      <c r="CF428" s="389">
        <f>'گام اول '!AW429</f>
        <v>58465528</v>
      </c>
      <c r="CG428" s="389">
        <f>'گام اول '!AX429</f>
        <v>4092586.9600000004</v>
      </c>
      <c r="CH428" s="389">
        <f>'گام اول '!AY429</f>
        <v>0</v>
      </c>
      <c r="CI428" s="389">
        <f>'گام اول '!AZ429</f>
        <v>0</v>
      </c>
      <c r="CJ428" s="389">
        <f>'گام اول '!BA429</f>
        <v>0</v>
      </c>
      <c r="CK428" s="389">
        <f>'گام اول '!BB429</f>
        <v>0</v>
      </c>
      <c r="CL428" s="389">
        <f>'گام اول '!BC429</f>
        <v>0</v>
      </c>
      <c r="CM428" s="389">
        <f>'گام اول '!BD429</f>
        <v>0</v>
      </c>
      <c r="CN428" s="389">
        <f>'گام اول '!BE429</f>
        <v>0</v>
      </c>
      <c r="CO428" s="389">
        <f>'گام اول '!BF429</f>
        <v>0</v>
      </c>
      <c r="CP428" s="389">
        <f>'گام اول '!BG429</f>
        <v>4092586.9600000004</v>
      </c>
      <c r="CQ428" s="389">
        <f>'گام اول '!BH429</f>
        <v>57028436</v>
      </c>
      <c r="CR428" s="389">
        <f t="shared" si="304"/>
        <v>61121023</v>
      </c>
      <c r="CS428" s="55">
        <f t="shared" si="305"/>
        <v>4659160</v>
      </c>
      <c r="CT428" s="388">
        <f t="shared" si="306"/>
        <v>2329580</v>
      </c>
      <c r="CU428" s="389">
        <f t="shared" si="307"/>
        <v>698874</v>
      </c>
      <c r="CV428" s="389">
        <f t="shared" si="308"/>
        <v>1120000</v>
      </c>
      <c r="CW428" s="55">
        <v>0</v>
      </c>
      <c r="CX428" s="389">
        <f t="shared" si="309"/>
        <v>69928637</v>
      </c>
      <c r="CY428" s="389">
        <f t="shared" si="310"/>
        <v>58465528</v>
      </c>
      <c r="CZ428" s="389">
        <f t="shared" si="311"/>
        <v>13447071.440000001</v>
      </c>
      <c r="DA428" s="389">
        <f t="shared" si="312"/>
        <v>83375708.439999998</v>
      </c>
      <c r="DB428" s="389">
        <f t="shared" si="313"/>
        <v>100800</v>
      </c>
      <c r="DC428" s="389">
        <f t="shared" si="314"/>
        <v>83476508.439999998</v>
      </c>
      <c r="DD428" s="394">
        <v>0</v>
      </c>
      <c r="DE428" s="389">
        <f t="shared" si="315"/>
        <v>6992863.7000000002</v>
      </c>
      <c r="DF428" s="389">
        <f t="shared" si="316"/>
        <v>3496431.85</v>
      </c>
      <c r="DG428" s="389">
        <f t="shared" si="317"/>
        <v>72987212.890000001</v>
      </c>
      <c r="DH428" s="389">
        <f t="shared" si="318"/>
        <v>7687614</v>
      </c>
      <c r="DI428" s="389">
        <f t="shared" si="319"/>
        <v>65299598.890000001</v>
      </c>
      <c r="DJ428" s="389">
        <f t="shared" si="320"/>
        <v>0</v>
      </c>
      <c r="DL428" s="396">
        <f t="shared" si="321"/>
        <v>6638737.5</v>
      </c>
      <c r="DM428" s="396">
        <f t="shared" si="322"/>
        <v>-1979577.5</v>
      </c>
    </row>
    <row r="429" spans="1:117" s="55" customFormat="1" ht="21" x14ac:dyDescent="0.2">
      <c r="A429" s="191">
        <f t="shared" si="283"/>
        <v>2655495</v>
      </c>
      <c r="B429" s="136">
        <f>'گام اول '!B430</f>
        <v>424</v>
      </c>
      <c r="C429" s="136">
        <f>'گام اول '!C430</f>
        <v>198</v>
      </c>
      <c r="D429" s="136">
        <f>'گام اول '!D430</f>
        <v>13468</v>
      </c>
      <c r="E429" s="136" t="str">
        <f>'گام اول '!E430</f>
        <v>مهدی</v>
      </c>
      <c r="F429" s="136" t="str">
        <f>'گام اول '!F430</f>
        <v>زارع</v>
      </c>
      <c r="G429" s="136" t="str">
        <f>'گام اول '!G430</f>
        <v>نگهبان</v>
      </c>
      <c r="H429" s="136" t="str">
        <f>'گام اول '!H430</f>
        <v>ش.تهران</v>
      </c>
      <c r="I429" s="136" t="str">
        <f>'گام اول '!I430</f>
        <v>366-700-4134086-1</v>
      </c>
      <c r="J429" s="136" t="str">
        <f>'گام اول '!J430</f>
        <v>4849969534</v>
      </c>
      <c r="K429" s="136" t="str">
        <f>'گام اول '!K430</f>
        <v>0020460938</v>
      </c>
      <c r="L429" s="136" t="str">
        <f>'گام اول '!L430</f>
        <v>ش - تهران</v>
      </c>
      <c r="M429" s="136" t="str">
        <f>'گام اول '!M430</f>
        <v>نگهبان</v>
      </c>
      <c r="N429" s="120" t="str">
        <f>'گام اول '!N430</f>
        <v>*</v>
      </c>
      <c r="O429" s="119">
        <f>'گام اول '!O430</f>
        <v>0</v>
      </c>
      <c r="P429" s="121">
        <f>'گام اول '!P430</f>
        <v>0</v>
      </c>
      <c r="Q429" s="358">
        <f>'گام اول '!Q430</f>
        <v>30</v>
      </c>
      <c r="R429" s="358">
        <f>'گام اول '!R430</f>
        <v>120</v>
      </c>
      <c r="S429" s="358">
        <f>'گام اول '!S430</f>
        <v>110</v>
      </c>
      <c r="T429" s="358">
        <f>'گام اول '!T430</f>
        <v>29.33</v>
      </c>
      <c r="U429" s="137">
        <f>'گام اول '!U430</f>
        <v>0</v>
      </c>
      <c r="V429" s="120">
        <f>'گام اول '!W430</f>
        <v>0</v>
      </c>
      <c r="W429" s="121">
        <f>'گام اول '!X430</f>
        <v>0</v>
      </c>
      <c r="X429" s="366">
        <f>'گام اول '!Y430</f>
        <v>0</v>
      </c>
      <c r="Y429" s="366">
        <f>'گام اول '!Z430</f>
        <v>0</v>
      </c>
      <c r="Z429" s="138">
        <f>'گام اول '!AA430</f>
        <v>885165</v>
      </c>
      <c r="AA429" s="138">
        <f>'گام اول '!AB430</f>
        <v>0</v>
      </c>
      <c r="AB429" s="138">
        <f>'گام اول '!AC430</f>
        <v>885165</v>
      </c>
      <c r="AC429" s="138">
        <f>'گام اول '!AD430</f>
        <v>4500000</v>
      </c>
      <c r="AD429" s="138">
        <f>'گام اول '!AE430</f>
        <v>6000000</v>
      </c>
      <c r="AE429" s="139">
        <f>'گام اول '!AF430</f>
        <v>168986.04545454544</v>
      </c>
      <c r="AF429" s="122">
        <f>'گام اول '!AG430</f>
        <v>26554950</v>
      </c>
      <c r="AG429" s="123">
        <f>'گام اول '!AH430</f>
        <v>0</v>
      </c>
      <c r="AH429" s="123">
        <f>'گام اول '!AI430</f>
        <v>20278325.454545453</v>
      </c>
      <c r="AI429" s="123">
        <f>'گام اول '!AJ430</f>
        <v>0</v>
      </c>
      <c r="AJ429" s="123">
        <f>'گام اول '!AK430</f>
        <v>4500000</v>
      </c>
      <c r="AK429" s="123">
        <f>'گام اول '!AL430</f>
        <v>6000000</v>
      </c>
      <c r="AL429" s="123">
        <f>'گام اول '!AM430</f>
        <v>4647116.25</v>
      </c>
      <c r="AM429" s="123">
        <f>'گام اول '!AN430</f>
        <v>4956360.7131818179</v>
      </c>
      <c r="AN429" s="123">
        <f>'گام اول '!AO430</f>
        <v>0</v>
      </c>
      <c r="AO429" s="123">
        <f>'گام اول '!AP430</f>
        <v>3000000</v>
      </c>
      <c r="AP429" s="123">
        <f>'گام اول '!AQ430</f>
        <v>0</v>
      </c>
      <c r="AQ429" s="123">
        <f>'گام اول '!AR430</f>
        <v>0</v>
      </c>
      <c r="AR429" s="123">
        <f>'گام اول '!AS430</f>
        <v>0</v>
      </c>
      <c r="AS429" s="375">
        <f>'گام اول '!AT430</f>
        <v>0</v>
      </c>
      <c r="AT429" s="368">
        <f t="shared" si="284"/>
        <v>69936752.417727262</v>
      </c>
      <c r="AU429" s="173">
        <f>'گام اول '!AV430</f>
        <v>51541179.748486355</v>
      </c>
      <c r="AV429" s="141">
        <f>'گام اول '!AW430</f>
        <v>69936752.417727262</v>
      </c>
      <c r="AW429" s="142">
        <f t="shared" si="285"/>
        <v>4895572.6692409087</v>
      </c>
      <c r="AX429" s="75">
        <f t="shared" si="286"/>
        <v>1154117.9748486355</v>
      </c>
      <c r="AY429" s="142">
        <f>'گام اول '!AZ430</f>
        <v>0</v>
      </c>
      <c r="AZ429" s="142">
        <f>'گام اول '!BA430</f>
        <v>0</v>
      </c>
      <c r="BA429" s="142">
        <f>'گام اول '!BB430</f>
        <v>0</v>
      </c>
      <c r="BB429" s="142">
        <f>'گام اول '!BC430</f>
        <v>0</v>
      </c>
      <c r="BC429" s="142">
        <f>'گام اول '!BD430</f>
        <v>0</v>
      </c>
      <c r="BD429" s="142">
        <f>'گام اول '!BE430</f>
        <v>0</v>
      </c>
      <c r="BE429" s="142">
        <f>'گام اول '!BF430</f>
        <v>0</v>
      </c>
      <c r="BF429" s="143">
        <f t="shared" si="287"/>
        <v>6049690.6440895442</v>
      </c>
      <c r="BG429" s="140">
        <f t="shared" si="288"/>
        <v>63887061</v>
      </c>
      <c r="BH429" s="144">
        <f t="shared" si="289"/>
        <v>69936752.417727262</v>
      </c>
      <c r="BI429" s="127">
        <f t="shared" si="282"/>
        <v>4425825</v>
      </c>
      <c r="BJ429" s="145">
        <f t="shared" si="290"/>
        <v>2212912.5</v>
      </c>
      <c r="BK429" s="145">
        <f t="shared" si="291"/>
        <v>663873.75</v>
      </c>
      <c r="BL429" s="146">
        <f t="shared" si="292"/>
        <v>1120000</v>
      </c>
      <c r="BM429" s="379">
        <v>0</v>
      </c>
      <c r="BN429" s="147">
        <f t="shared" si="293"/>
        <v>78359363.667727262</v>
      </c>
      <c r="BO429" s="148">
        <f t="shared" si="294"/>
        <v>69936752.417727262</v>
      </c>
      <c r="BP429" s="149">
        <f t="shared" si="295"/>
        <v>16085453.056077272</v>
      </c>
      <c r="BQ429" s="150">
        <f t="shared" si="296"/>
        <v>94444816.723804533</v>
      </c>
      <c r="BR429" s="151">
        <f t="shared" si="297"/>
        <v>100800</v>
      </c>
      <c r="BS429" s="147">
        <f t="shared" si="298"/>
        <v>94545616.723804533</v>
      </c>
      <c r="BT429" s="135">
        <v>0</v>
      </c>
      <c r="BU429" s="148">
        <f t="shared" si="299"/>
        <v>7835936.3667727262</v>
      </c>
      <c r="BV429" s="152">
        <f t="shared" si="300"/>
        <v>3917968.1833863631</v>
      </c>
      <c r="BW429" s="133">
        <f t="shared" si="301"/>
        <v>82791712.173645437</v>
      </c>
      <c r="BX429" s="147">
        <f t="shared" si="302"/>
        <v>7302611.25</v>
      </c>
      <c r="BY429" s="134">
        <f t="shared" si="303"/>
        <v>75489100.923645437</v>
      </c>
      <c r="CD429" s="388">
        <f>'گام اول '!AU430</f>
        <v>69936752.417727262</v>
      </c>
      <c r="CE429" s="389">
        <f>'گام اول '!AV430</f>
        <v>51541179.748486355</v>
      </c>
      <c r="CF429" s="389">
        <f>'گام اول '!AW430</f>
        <v>69936752.417727262</v>
      </c>
      <c r="CG429" s="389">
        <f>'گام اول '!AX430</f>
        <v>4895572.6692409087</v>
      </c>
      <c r="CH429" s="389">
        <f>'گام اول '!AY430</f>
        <v>1154117.9748486355</v>
      </c>
      <c r="CI429" s="389">
        <f>'گام اول '!AZ430</f>
        <v>0</v>
      </c>
      <c r="CJ429" s="389">
        <f>'گام اول '!BA430</f>
        <v>0</v>
      </c>
      <c r="CK429" s="389">
        <f>'گام اول '!BB430</f>
        <v>0</v>
      </c>
      <c r="CL429" s="389">
        <f>'گام اول '!BC430</f>
        <v>0</v>
      </c>
      <c r="CM429" s="389">
        <f>'گام اول '!BD430</f>
        <v>0</v>
      </c>
      <c r="CN429" s="389">
        <f>'گام اول '!BE430</f>
        <v>0</v>
      </c>
      <c r="CO429" s="389">
        <f>'گام اول '!BF430</f>
        <v>0</v>
      </c>
      <c r="CP429" s="389">
        <f>'گام اول '!BG430</f>
        <v>6049690.6440895442</v>
      </c>
      <c r="CQ429" s="389">
        <f>'گام اول '!BH430</f>
        <v>63887061</v>
      </c>
      <c r="CR429" s="389">
        <f t="shared" si="304"/>
        <v>69936752.417727262</v>
      </c>
      <c r="CS429" s="55">
        <f t="shared" si="305"/>
        <v>4425825</v>
      </c>
      <c r="CT429" s="388">
        <f t="shared" si="306"/>
        <v>2212912.5</v>
      </c>
      <c r="CU429" s="389">
        <f t="shared" si="307"/>
        <v>663873.75</v>
      </c>
      <c r="CV429" s="389">
        <f t="shared" si="308"/>
        <v>1120000</v>
      </c>
      <c r="CW429" s="55">
        <v>0</v>
      </c>
      <c r="CX429" s="389">
        <f t="shared" si="309"/>
        <v>78359363.667727262</v>
      </c>
      <c r="CY429" s="389">
        <f t="shared" si="310"/>
        <v>69936752.417727262</v>
      </c>
      <c r="CZ429" s="389">
        <f t="shared" si="311"/>
        <v>16085453.056077272</v>
      </c>
      <c r="DA429" s="389">
        <f t="shared" si="312"/>
        <v>94444816.723804533</v>
      </c>
      <c r="DB429" s="389">
        <f t="shared" si="313"/>
        <v>100800</v>
      </c>
      <c r="DC429" s="389">
        <f t="shared" si="314"/>
        <v>94545616.723804533</v>
      </c>
      <c r="DD429" s="394">
        <v>0</v>
      </c>
      <c r="DE429" s="389">
        <f t="shared" si="315"/>
        <v>7835936.3667727262</v>
      </c>
      <c r="DF429" s="389">
        <f t="shared" si="316"/>
        <v>3917968.1833863631</v>
      </c>
      <c r="DG429" s="389">
        <f t="shared" si="317"/>
        <v>82791712.173645437</v>
      </c>
      <c r="DH429" s="389">
        <f t="shared" si="318"/>
        <v>7302611.25</v>
      </c>
      <c r="DI429" s="389">
        <f t="shared" si="319"/>
        <v>75489100.923645437</v>
      </c>
      <c r="DJ429" s="389">
        <f t="shared" si="320"/>
        <v>0</v>
      </c>
      <c r="DL429" s="396">
        <f t="shared" si="321"/>
        <v>6638737.5</v>
      </c>
      <c r="DM429" s="396">
        <f t="shared" si="322"/>
        <v>-2212912.5</v>
      </c>
    </row>
    <row r="430" spans="1:117" s="55" customFormat="1" ht="21" x14ac:dyDescent="0.2">
      <c r="A430" s="191">
        <f t="shared" si="283"/>
        <v>2655495</v>
      </c>
      <c r="B430" s="136">
        <f>'گام اول '!B431</f>
        <v>425</v>
      </c>
      <c r="C430" s="136">
        <f>'گام اول '!C431</f>
        <v>199</v>
      </c>
      <c r="D430" s="136">
        <f>'گام اول '!D431</f>
        <v>13461</v>
      </c>
      <c r="E430" s="136" t="str">
        <f>'گام اول '!E431</f>
        <v>حمیدرضا</v>
      </c>
      <c r="F430" s="136" t="str">
        <f>'گام اول '!F431</f>
        <v>غفوری</v>
      </c>
      <c r="G430" s="136" t="str">
        <f>'گام اول '!G431</f>
        <v>نگهبان</v>
      </c>
      <c r="H430" s="136" t="str">
        <f>'گام اول '!H431</f>
        <v>ش.تهران</v>
      </c>
      <c r="I430" s="136" t="str">
        <f>'گام اول '!I431</f>
        <v>255-700-4144627-1</v>
      </c>
      <c r="J430" s="136" t="str">
        <f>'گام اول '!J431</f>
        <v>0052092690</v>
      </c>
      <c r="K430" s="136" t="str">
        <f>'گام اول '!K431</f>
        <v>0014042772</v>
      </c>
      <c r="L430" s="136" t="str">
        <f>'گام اول '!L431</f>
        <v>ش - تهران</v>
      </c>
      <c r="M430" s="136" t="str">
        <f>'گام اول '!M431</f>
        <v>نگهبان</v>
      </c>
      <c r="N430" s="120" t="str">
        <f>'گام اول '!N431</f>
        <v>*</v>
      </c>
      <c r="O430" s="119">
        <f>'گام اول '!O431</f>
        <v>0</v>
      </c>
      <c r="P430" s="121">
        <f>'گام اول '!P431</f>
        <v>0</v>
      </c>
      <c r="Q430" s="358">
        <f>'گام اول '!Q431</f>
        <v>30</v>
      </c>
      <c r="R430" s="358">
        <f>'گام اول '!R431</f>
        <v>120</v>
      </c>
      <c r="S430" s="358">
        <f>'گام اول '!S431</f>
        <v>110</v>
      </c>
      <c r="T430" s="358">
        <f>'گام اول '!T431</f>
        <v>29.33</v>
      </c>
      <c r="U430" s="137">
        <f>'گام اول '!U431</f>
        <v>0</v>
      </c>
      <c r="V430" s="120">
        <f>'گام اول '!W431</f>
        <v>0</v>
      </c>
      <c r="W430" s="121">
        <f>'گام اول '!X431</f>
        <v>0</v>
      </c>
      <c r="X430" s="366">
        <f>'گام اول '!Y431</f>
        <v>1</v>
      </c>
      <c r="Y430" s="366">
        <f>'گام اول '!Z431</f>
        <v>0</v>
      </c>
      <c r="Z430" s="138">
        <f>'گام اول '!AA431</f>
        <v>885165</v>
      </c>
      <c r="AA430" s="138">
        <f>'گام اول '!AB431</f>
        <v>0</v>
      </c>
      <c r="AB430" s="138">
        <f>'گام اول '!AC431</f>
        <v>885165</v>
      </c>
      <c r="AC430" s="138">
        <f>'گام اول '!AD431</f>
        <v>4500000</v>
      </c>
      <c r="AD430" s="138">
        <f>'گام اول '!AE431</f>
        <v>6000000</v>
      </c>
      <c r="AE430" s="139">
        <f>'گام اول '!AF431</f>
        <v>168986.04545454544</v>
      </c>
      <c r="AF430" s="122">
        <f>'گام اول '!AG431</f>
        <v>26554950</v>
      </c>
      <c r="AG430" s="123">
        <f>'گام اول '!AH431</f>
        <v>0</v>
      </c>
      <c r="AH430" s="123">
        <f>'گام اول '!AI431</f>
        <v>20278325.454545453</v>
      </c>
      <c r="AI430" s="123">
        <f>'گام اول '!AJ431</f>
        <v>0</v>
      </c>
      <c r="AJ430" s="123">
        <f>'گام اول '!AK431</f>
        <v>4500000</v>
      </c>
      <c r="AK430" s="123">
        <f>'گام اول '!AL431</f>
        <v>6000000</v>
      </c>
      <c r="AL430" s="123">
        <f>'گام اول '!AM431</f>
        <v>4647116.25</v>
      </c>
      <c r="AM430" s="123">
        <f>'گام اول '!AN431</f>
        <v>4956360.7131818179</v>
      </c>
      <c r="AN430" s="123">
        <f>'گام اول '!AO431</f>
        <v>0</v>
      </c>
      <c r="AO430" s="123">
        <f>'گام اول '!AP431</f>
        <v>3000000</v>
      </c>
      <c r="AP430" s="123">
        <f>'گام اول '!AQ431</f>
        <v>0</v>
      </c>
      <c r="AQ430" s="123">
        <f>'گام اول '!AR431</f>
        <v>0</v>
      </c>
      <c r="AR430" s="123">
        <f>'گام اول '!AS431</f>
        <v>0</v>
      </c>
      <c r="AS430" s="375">
        <f>'گام اول '!AT431</f>
        <v>0</v>
      </c>
      <c r="AT430" s="368">
        <f t="shared" si="284"/>
        <v>69936752.417727262</v>
      </c>
      <c r="AU430" s="173">
        <f>'گام اول '!AV431</f>
        <v>51541179.748486355</v>
      </c>
      <c r="AV430" s="141">
        <f>'گام اول '!AW431</f>
        <v>69936752.417727262</v>
      </c>
      <c r="AW430" s="142">
        <f t="shared" si="285"/>
        <v>4895572.6692409087</v>
      </c>
      <c r="AX430" s="75">
        <f t="shared" si="286"/>
        <v>1154117.9748486355</v>
      </c>
      <c r="AY430" s="142">
        <f>'گام اول '!AZ431</f>
        <v>0</v>
      </c>
      <c r="AZ430" s="142">
        <f>'گام اول '!BA431</f>
        <v>0</v>
      </c>
      <c r="BA430" s="142">
        <f>'گام اول '!BB431</f>
        <v>0</v>
      </c>
      <c r="BB430" s="142">
        <f>'گام اول '!BC431</f>
        <v>0</v>
      </c>
      <c r="BC430" s="142">
        <f>'گام اول '!BD431</f>
        <v>0</v>
      </c>
      <c r="BD430" s="142">
        <f>'گام اول '!BE431</f>
        <v>0</v>
      </c>
      <c r="BE430" s="142">
        <f>'گام اول '!BF431</f>
        <v>0</v>
      </c>
      <c r="BF430" s="143">
        <f t="shared" si="287"/>
        <v>6049690.6440895442</v>
      </c>
      <c r="BG430" s="140">
        <f t="shared" si="288"/>
        <v>63887061</v>
      </c>
      <c r="BH430" s="144">
        <f t="shared" si="289"/>
        <v>69936752.417727262</v>
      </c>
      <c r="BI430" s="127">
        <f t="shared" si="282"/>
        <v>4425825</v>
      </c>
      <c r="BJ430" s="145">
        <f t="shared" si="290"/>
        <v>2212912.5</v>
      </c>
      <c r="BK430" s="145">
        <f t="shared" si="291"/>
        <v>663873.75</v>
      </c>
      <c r="BL430" s="146">
        <f t="shared" si="292"/>
        <v>1120000</v>
      </c>
      <c r="BM430" s="379">
        <v>0</v>
      </c>
      <c r="BN430" s="147">
        <f t="shared" si="293"/>
        <v>78359363.667727262</v>
      </c>
      <c r="BO430" s="148">
        <f t="shared" si="294"/>
        <v>69936752.417727262</v>
      </c>
      <c r="BP430" s="149">
        <f t="shared" si="295"/>
        <v>16085453.056077272</v>
      </c>
      <c r="BQ430" s="150">
        <f t="shared" si="296"/>
        <v>94444816.723804533</v>
      </c>
      <c r="BR430" s="151">
        <f t="shared" si="297"/>
        <v>100800</v>
      </c>
      <c r="BS430" s="147">
        <f t="shared" si="298"/>
        <v>94545616.723804533</v>
      </c>
      <c r="BT430" s="135">
        <v>0</v>
      </c>
      <c r="BU430" s="148">
        <f t="shared" si="299"/>
        <v>7835936.3667727262</v>
      </c>
      <c r="BV430" s="152">
        <f t="shared" si="300"/>
        <v>3917968.1833863631</v>
      </c>
      <c r="BW430" s="133">
        <f t="shared" si="301"/>
        <v>82791712.173645437</v>
      </c>
      <c r="BX430" s="147">
        <f t="shared" si="302"/>
        <v>7302611.25</v>
      </c>
      <c r="BY430" s="134">
        <f t="shared" si="303"/>
        <v>75489100.923645437</v>
      </c>
      <c r="CD430" s="388">
        <f>'گام اول '!AU431</f>
        <v>69936752.417727262</v>
      </c>
      <c r="CE430" s="389">
        <f>'گام اول '!AV431</f>
        <v>51541179.748486355</v>
      </c>
      <c r="CF430" s="389">
        <f>'گام اول '!AW431</f>
        <v>69936752.417727262</v>
      </c>
      <c r="CG430" s="389">
        <f>'گام اول '!AX431</f>
        <v>4895572.6692409087</v>
      </c>
      <c r="CH430" s="389">
        <f>'گام اول '!AY431</f>
        <v>1154117.9748486355</v>
      </c>
      <c r="CI430" s="389">
        <f>'گام اول '!AZ431</f>
        <v>0</v>
      </c>
      <c r="CJ430" s="389">
        <f>'گام اول '!BA431</f>
        <v>0</v>
      </c>
      <c r="CK430" s="389">
        <f>'گام اول '!BB431</f>
        <v>0</v>
      </c>
      <c r="CL430" s="389">
        <f>'گام اول '!BC431</f>
        <v>0</v>
      </c>
      <c r="CM430" s="389">
        <f>'گام اول '!BD431</f>
        <v>0</v>
      </c>
      <c r="CN430" s="389">
        <f>'گام اول '!BE431</f>
        <v>0</v>
      </c>
      <c r="CO430" s="389">
        <f>'گام اول '!BF431</f>
        <v>0</v>
      </c>
      <c r="CP430" s="389">
        <f>'گام اول '!BG431</f>
        <v>6049690.6440895442</v>
      </c>
      <c r="CQ430" s="389">
        <f>'گام اول '!BH431</f>
        <v>63887061</v>
      </c>
      <c r="CR430" s="389">
        <f t="shared" si="304"/>
        <v>69936752.417727262</v>
      </c>
      <c r="CS430" s="55">
        <f t="shared" si="305"/>
        <v>4425825</v>
      </c>
      <c r="CT430" s="388">
        <f t="shared" si="306"/>
        <v>2212912.5</v>
      </c>
      <c r="CU430" s="389">
        <f t="shared" si="307"/>
        <v>663873.75</v>
      </c>
      <c r="CV430" s="389">
        <f t="shared" si="308"/>
        <v>1120000</v>
      </c>
      <c r="CW430" s="55">
        <v>0</v>
      </c>
      <c r="CX430" s="389">
        <f t="shared" si="309"/>
        <v>78359363.667727262</v>
      </c>
      <c r="CY430" s="389">
        <f t="shared" si="310"/>
        <v>69936752.417727262</v>
      </c>
      <c r="CZ430" s="389">
        <f t="shared" si="311"/>
        <v>16085453.056077272</v>
      </c>
      <c r="DA430" s="389">
        <f t="shared" si="312"/>
        <v>94444816.723804533</v>
      </c>
      <c r="DB430" s="389">
        <f t="shared" si="313"/>
        <v>100800</v>
      </c>
      <c r="DC430" s="389">
        <f t="shared" si="314"/>
        <v>94545616.723804533</v>
      </c>
      <c r="DD430" s="394">
        <v>0</v>
      </c>
      <c r="DE430" s="389">
        <f t="shared" si="315"/>
        <v>7835936.3667727262</v>
      </c>
      <c r="DF430" s="389">
        <f t="shared" si="316"/>
        <v>3917968.1833863631</v>
      </c>
      <c r="DG430" s="389">
        <f t="shared" si="317"/>
        <v>82791712.173645437</v>
      </c>
      <c r="DH430" s="389">
        <f t="shared" si="318"/>
        <v>7302611.25</v>
      </c>
      <c r="DI430" s="389">
        <f t="shared" si="319"/>
        <v>75489100.923645437</v>
      </c>
      <c r="DJ430" s="389">
        <f t="shared" si="320"/>
        <v>0</v>
      </c>
      <c r="DL430" s="396">
        <f t="shared" si="321"/>
        <v>6638737.5</v>
      </c>
      <c r="DM430" s="396">
        <f t="shared" si="322"/>
        <v>-2212912.5</v>
      </c>
    </row>
    <row r="431" spans="1:117" s="55" customFormat="1" ht="21" x14ac:dyDescent="0.2">
      <c r="A431" s="191">
        <f t="shared" si="283"/>
        <v>2655495</v>
      </c>
      <c r="B431" s="136">
        <f>'گام اول '!B432</f>
        <v>426</v>
      </c>
      <c r="C431" s="136">
        <f>'گام اول '!C432</f>
        <v>200</v>
      </c>
      <c r="D431" s="136">
        <f>'گام اول '!D432</f>
        <v>13503</v>
      </c>
      <c r="E431" s="136" t="str">
        <f>'گام اول '!E432</f>
        <v xml:space="preserve">محمد </v>
      </c>
      <c r="F431" s="136" t="str">
        <f>'گام اول '!F432</f>
        <v>قیومی</v>
      </c>
      <c r="G431" s="136" t="str">
        <f>'گام اول '!G432</f>
        <v>نگهبان</v>
      </c>
      <c r="H431" s="136" t="str">
        <f>'گام اول '!H432</f>
        <v>ش.تهران</v>
      </c>
      <c r="I431" s="136" t="str">
        <f>'گام اول '!I432</f>
        <v>360-700-4169671-1</v>
      </c>
      <c r="J431" s="136" t="str">
        <f>'گام اول '!J432</f>
        <v>1630128309</v>
      </c>
      <c r="K431" s="136" t="str">
        <f>'گام اول '!K432</f>
        <v>0026473176</v>
      </c>
      <c r="L431" s="136" t="str">
        <f>'گام اول '!L432</f>
        <v>ش - تهران</v>
      </c>
      <c r="M431" s="136" t="str">
        <f>'گام اول '!M432</f>
        <v>نگهبان</v>
      </c>
      <c r="N431" s="120" t="str">
        <f>'گام اول '!N432</f>
        <v>*</v>
      </c>
      <c r="O431" s="119">
        <f>'گام اول '!O432</f>
        <v>0</v>
      </c>
      <c r="P431" s="121">
        <f>'گام اول '!P432</f>
        <v>0</v>
      </c>
      <c r="Q431" s="358">
        <f>'گام اول '!Q432</f>
        <v>30</v>
      </c>
      <c r="R431" s="358">
        <f>'گام اول '!R432</f>
        <v>120</v>
      </c>
      <c r="S431" s="358">
        <f>'گام اول '!S432</f>
        <v>110</v>
      </c>
      <c r="T431" s="358">
        <f>'گام اول '!T432</f>
        <v>29.33</v>
      </c>
      <c r="U431" s="137">
        <f>'گام اول '!U432</f>
        <v>0</v>
      </c>
      <c r="V431" s="120">
        <f>'گام اول '!W432</f>
        <v>0</v>
      </c>
      <c r="W431" s="121">
        <f>'گام اول '!X432</f>
        <v>0</v>
      </c>
      <c r="X431" s="366">
        <f>'گام اول '!Y432</f>
        <v>1</v>
      </c>
      <c r="Y431" s="366">
        <f>'گام اول '!Z432</f>
        <v>0</v>
      </c>
      <c r="Z431" s="138">
        <f>'گام اول '!AA432</f>
        <v>885165</v>
      </c>
      <c r="AA431" s="138">
        <f>'گام اول '!AB432</f>
        <v>0</v>
      </c>
      <c r="AB431" s="138">
        <f>'گام اول '!AC432</f>
        <v>885165</v>
      </c>
      <c r="AC431" s="138">
        <f>'گام اول '!AD432</f>
        <v>4500000</v>
      </c>
      <c r="AD431" s="138">
        <f>'گام اول '!AE432</f>
        <v>6000000</v>
      </c>
      <c r="AE431" s="139">
        <f>'گام اول '!AF432</f>
        <v>168986.04545454544</v>
      </c>
      <c r="AF431" s="122">
        <f>'گام اول '!AG432</f>
        <v>26554950</v>
      </c>
      <c r="AG431" s="123">
        <f>'گام اول '!AH432</f>
        <v>0</v>
      </c>
      <c r="AH431" s="123">
        <f>'گام اول '!AI432</f>
        <v>20278325.454545453</v>
      </c>
      <c r="AI431" s="123">
        <f>'گام اول '!AJ432</f>
        <v>0</v>
      </c>
      <c r="AJ431" s="123">
        <f>'گام اول '!AK432</f>
        <v>4500000</v>
      </c>
      <c r="AK431" s="123">
        <f>'گام اول '!AL432</f>
        <v>6000000</v>
      </c>
      <c r="AL431" s="123">
        <f>'گام اول '!AM432</f>
        <v>4647116.25</v>
      </c>
      <c r="AM431" s="123">
        <f>'گام اول '!AN432</f>
        <v>4956360.7131818179</v>
      </c>
      <c r="AN431" s="123">
        <f>'گام اول '!AO432</f>
        <v>0</v>
      </c>
      <c r="AO431" s="123">
        <f>'گام اول '!AP432</f>
        <v>3000000</v>
      </c>
      <c r="AP431" s="123">
        <f>'گام اول '!AQ432</f>
        <v>0</v>
      </c>
      <c r="AQ431" s="123">
        <f>'گام اول '!AR432</f>
        <v>0</v>
      </c>
      <c r="AR431" s="123">
        <f>'گام اول '!AS432</f>
        <v>0</v>
      </c>
      <c r="AS431" s="375">
        <f>'گام اول '!AT432</f>
        <v>0</v>
      </c>
      <c r="AT431" s="368">
        <f t="shared" si="284"/>
        <v>69936752.417727262</v>
      </c>
      <c r="AU431" s="173">
        <f>'گام اول '!AV432</f>
        <v>51541179.748486355</v>
      </c>
      <c r="AV431" s="141">
        <f>'گام اول '!AW432</f>
        <v>69936752.417727262</v>
      </c>
      <c r="AW431" s="142">
        <f t="shared" si="285"/>
        <v>4895572.6692409087</v>
      </c>
      <c r="AX431" s="75">
        <f t="shared" si="286"/>
        <v>1154117.9748486355</v>
      </c>
      <c r="AY431" s="142">
        <f>'گام اول '!AZ432</f>
        <v>0</v>
      </c>
      <c r="AZ431" s="142">
        <f>'گام اول '!BA432</f>
        <v>0</v>
      </c>
      <c r="BA431" s="142">
        <f>'گام اول '!BB432</f>
        <v>0</v>
      </c>
      <c r="BB431" s="142">
        <f>'گام اول '!BC432</f>
        <v>0</v>
      </c>
      <c r="BC431" s="142">
        <f>'گام اول '!BD432</f>
        <v>0</v>
      </c>
      <c r="BD431" s="142">
        <f>'گام اول '!BE432</f>
        <v>0</v>
      </c>
      <c r="BE431" s="142">
        <f>'گام اول '!BF432</f>
        <v>0</v>
      </c>
      <c r="BF431" s="143">
        <f t="shared" si="287"/>
        <v>6049690.6440895442</v>
      </c>
      <c r="BG431" s="140">
        <f t="shared" si="288"/>
        <v>63887061</v>
      </c>
      <c r="BH431" s="144">
        <f t="shared" si="289"/>
        <v>69936752.417727262</v>
      </c>
      <c r="BI431" s="127">
        <f t="shared" si="282"/>
        <v>4425825</v>
      </c>
      <c r="BJ431" s="145">
        <f t="shared" si="290"/>
        <v>2212912.5</v>
      </c>
      <c r="BK431" s="145">
        <f t="shared" si="291"/>
        <v>663873.75</v>
      </c>
      <c r="BL431" s="146">
        <f t="shared" si="292"/>
        <v>1120000</v>
      </c>
      <c r="BM431" s="379">
        <v>0</v>
      </c>
      <c r="BN431" s="147">
        <f t="shared" si="293"/>
        <v>78359363.667727262</v>
      </c>
      <c r="BO431" s="148">
        <f t="shared" si="294"/>
        <v>69936752.417727262</v>
      </c>
      <c r="BP431" s="149">
        <f t="shared" si="295"/>
        <v>16085453.056077272</v>
      </c>
      <c r="BQ431" s="150">
        <f t="shared" si="296"/>
        <v>94444816.723804533</v>
      </c>
      <c r="BR431" s="151">
        <f t="shared" si="297"/>
        <v>100800</v>
      </c>
      <c r="BS431" s="147">
        <f t="shared" si="298"/>
        <v>94545616.723804533</v>
      </c>
      <c r="BT431" s="135">
        <v>0</v>
      </c>
      <c r="BU431" s="148">
        <f t="shared" si="299"/>
        <v>7835936.3667727262</v>
      </c>
      <c r="BV431" s="152">
        <f t="shared" si="300"/>
        <v>3917968.1833863631</v>
      </c>
      <c r="BW431" s="133">
        <f t="shared" si="301"/>
        <v>82791712.173645437</v>
      </c>
      <c r="BX431" s="147">
        <f t="shared" si="302"/>
        <v>7302611.25</v>
      </c>
      <c r="BY431" s="134">
        <f t="shared" si="303"/>
        <v>75489100.923645437</v>
      </c>
      <c r="CD431" s="388">
        <f>'گام اول '!AU432</f>
        <v>69936752.417727262</v>
      </c>
      <c r="CE431" s="389">
        <f>'گام اول '!AV432</f>
        <v>51541179.748486355</v>
      </c>
      <c r="CF431" s="389">
        <f>'گام اول '!AW432</f>
        <v>69936752.417727262</v>
      </c>
      <c r="CG431" s="389">
        <f>'گام اول '!AX432</f>
        <v>4895572.6692409087</v>
      </c>
      <c r="CH431" s="389">
        <f>'گام اول '!AY432</f>
        <v>1154117.9748486355</v>
      </c>
      <c r="CI431" s="389">
        <f>'گام اول '!AZ432</f>
        <v>0</v>
      </c>
      <c r="CJ431" s="389">
        <f>'گام اول '!BA432</f>
        <v>0</v>
      </c>
      <c r="CK431" s="389">
        <f>'گام اول '!BB432</f>
        <v>0</v>
      </c>
      <c r="CL431" s="389">
        <f>'گام اول '!BC432</f>
        <v>0</v>
      </c>
      <c r="CM431" s="389">
        <f>'گام اول '!BD432</f>
        <v>0</v>
      </c>
      <c r="CN431" s="389">
        <f>'گام اول '!BE432</f>
        <v>0</v>
      </c>
      <c r="CO431" s="389">
        <f>'گام اول '!BF432</f>
        <v>0</v>
      </c>
      <c r="CP431" s="389">
        <f>'گام اول '!BG432</f>
        <v>6049690.6440895442</v>
      </c>
      <c r="CQ431" s="389">
        <f>'گام اول '!BH432</f>
        <v>63887061</v>
      </c>
      <c r="CR431" s="389">
        <f t="shared" si="304"/>
        <v>69936752.417727262</v>
      </c>
      <c r="CS431" s="55">
        <f t="shared" si="305"/>
        <v>4425825</v>
      </c>
      <c r="CT431" s="388">
        <f t="shared" si="306"/>
        <v>2212912.5</v>
      </c>
      <c r="CU431" s="389">
        <f t="shared" si="307"/>
        <v>663873.75</v>
      </c>
      <c r="CV431" s="389">
        <f t="shared" si="308"/>
        <v>1120000</v>
      </c>
      <c r="CW431" s="55">
        <v>0</v>
      </c>
      <c r="CX431" s="389">
        <f t="shared" si="309"/>
        <v>78359363.667727262</v>
      </c>
      <c r="CY431" s="389">
        <f t="shared" si="310"/>
        <v>69936752.417727262</v>
      </c>
      <c r="CZ431" s="389">
        <f t="shared" si="311"/>
        <v>16085453.056077272</v>
      </c>
      <c r="DA431" s="389">
        <f t="shared" si="312"/>
        <v>94444816.723804533</v>
      </c>
      <c r="DB431" s="389">
        <f t="shared" si="313"/>
        <v>100800</v>
      </c>
      <c r="DC431" s="389">
        <f t="shared" si="314"/>
        <v>94545616.723804533</v>
      </c>
      <c r="DD431" s="394">
        <v>0</v>
      </c>
      <c r="DE431" s="389">
        <f t="shared" si="315"/>
        <v>7835936.3667727262</v>
      </c>
      <c r="DF431" s="389">
        <f t="shared" si="316"/>
        <v>3917968.1833863631</v>
      </c>
      <c r="DG431" s="389">
        <f t="shared" si="317"/>
        <v>82791712.173645437</v>
      </c>
      <c r="DH431" s="389">
        <f t="shared" si="318"/>
        <v>7302611.25</v>
      </c>
      <c r="DI431" s="389">
        <f t="shared" si="319"/>
        <v>75489100.923645437</v>
      </c>
      <c r="DJ431" s="389">
        <f t="shared" si="320"/>
        <v>0</v>
      </c>
      <c r="DL431" s="396">
        <f t="shared" si="321"/>
        <v>6638737.5</v>
      </c>
      <c r="DM431" s="396">
        <f t="shared" si="322"/>
        <v>-2212912.5</v>
      </c>
    </row>
    <row r="432" spans="1:117" s="55" customFormat="1" ht="21" x14ac:dyDescent="0.2">
      <c r="A432" s="191">
        <f t="shared" si="283"/>
        <v>2655495</v>
      </c>
      <c r="B432" s="136">
        <f>'گام اول '!B433</f>
        <v>427</v>
      </c>
      <c r="C432" s="136">
        <f>'گام اول '!C433</f>
        <v>201</v>
      </c>
      <c r="D432" s="136">
        <f>'گام اول '!D433</f>
        <v>13451</v>
      </c>
      <c r="E432" s="136" t="str">
        <f>'گام اول '!E433</f>
        <v>مرتضی</v>
      </c>
      <c r="F432" s="136" t="str">
        <f>'گام اول '!F433</f>
        <v>بهرامی</v>
      </c>
      <c r="G432" s="136" t="str">
        <f>'گام اول '!G433</f>
        <v>نگهبان</v>
      </c>
      <c r="H432" s="136" t="str">
        <f>'گام اول '!H433</f>
        <v>ش.تهران</v>
      </c>
      <c r="I432" s="136" t="str">
        <f>'گام اول '!I433</f>
        <v>448-700-4184154-1</v>
      </c>
      <c r="J432" s="136" t="str">
        <f>'گام اول '!J433</f>
        <v>0063857316</v>
      </c>
      <c r="K432" s="136" t="str">
        <f>'گام اول '!K433</f>
        <v>0026411604</v>
      </c>
      <c r="L432" s="136" t="str">
        <f>'گام اول '!L433</f>
        <v>ش - تهران</v>
      </c>
      <c r="M432" s="136" t="str">
        <f>'گام اول '!M433</f>
        <v>نگهبان</v>
      </c>
      <c r="N432" s="120" t="str">
        <f>'گام اول '!N433</f>
        <v>*</v>
      </c>
      <c r="O432" s="119">
        <f>'گام اول '!O433</f>
        <v>0</v>
      </c>
      <c r="P432" s="121">
        <f>'گام اول '!P433</f>
        <v>0</v>
      </c>
      <c r="Q432" s="358">
        <f>'گام اول '!Q433</f>
        <v>30</v>
      </c>
      <c r="R432" s="358">
        <f>'گام اول '!R433</f>
        <v>120</v>
      </c>
      <c r="S432" s="358">
        <f>'گام اول '!S433</f>
        <v>110</v>
      </c>
      <c r="T432" s="358">
        <f>'گام اول '!T433</f>
        <v>29.33</v>
      </c>
      <c r="U432" s="137">
        <f>'گام اول '!U433</f>
        <v>0</v>
      </c>
      <c r="V432" s="120">
        <f>'گام اول '!W433</f>
        <v>0</v>
      </c>
      <c r="W432" s="121">
        <f>'گام اول '!X433</f>
        <v>0</v>
      </c>
      <c r="X432" s="366">
        <f>'گام اول '!Y433</f>
        <v>0</v>
      </c>
      <c r="Y432" s="366">
        <f>'گام اول '!Z433</f>
        <v>0</v>
      </c>
      <c r="Z432" s="138">
        <f>'گام اول '!AA433</f>
        <v>885165</v>
      </c>
      <c r="AA432" s="138">
        <f>'گام اول '!AB433</f>
        <v>0</v>
      </c>
      <c r="AB432" s="138">
        <f>'گام اول '!AC433</f>
        <v>885165</v>
      </c>
      <c r="AC432" s="138">
        <f>'گام اول '!AD433</f>
        <v>4500000</v>
      </c>
      <c r="AD432" s="138">
        <f>'گام اول '!AE433</f>
        <v>6000000</v>
      </c>
      <c r="AE432" s="139">
        <f>'گام اول '!AF433</f>
        <v>168986.04545454544</v>
      </c>
      <c r="AF432" s="122">
        <f>'گام اول '!AG433</f>
        <v>26554950</v>
      </c>
      <c r="AG432" s="123">
        <f>'گام اول '!AH433</f>
        <v>0</v>
      </c>
      <c r="AH432" s="123">
        <f>'گام اول '!AI433</f>
        <v>20278325.454545453</v>
      </c>
      <c r="AI432" s="123">
        <f>'گام اول '!AJ433</f>
        <v>0</v>
      </c>
      <c r="AJ432" s="123">
        <f>'گام اول '!AK433</f>
        <v>4500000</v>
      </c>
      <c r="AK432" s="123">
        <f>'گام اول '!AL433</f>
        <v>6000000</v>
      </c>
      <c r="AL432" s="123">
        <f>'گام اول '!AM433</f>
        <v>4647116.25</v>
      </c>
      <c r="AM432" s="123">
        <f>'گام اول '!AN433</f>
        <v>4956360.7131818179</v>
      </c>
      <c r="AN432" s="123">
        <f>'گام اول '!AO433</f>
        <v>0</v>
      </c>
      <c r="AO432" s="123">
        <f>'گام اول '!AP433</f>
        <v>2600000</v>
      </c>
      <c r="AP432" s="123">
        <f>'گام اول '!AQ433</f>
        <v>0</v>
      </c>
      <c r="AQ432" s="123">
        <f>'گام اول '!AR433</f>
        <v>0</v>
      </c>
      <c r="AR432" s="123">
        <f>'گام اول '!AS433</f>
        <v>0</v>
      </c>
      <c r="AS432" s="375">
        <f>'گام اول '!AT433</f>
        <v>0</v>
      </c>
      <c r="AT432" s="368">
        <f t="shared" si="284"/>
        <v>69536752.417727262</v>
      </c>
      <c r="AU432" s="173">
        <f>'گام اول '!AV433</f>
        <v>51569179.748486355</v>
      </c>
      <c r="AV432" s="141">
        <f>'گام اول '!AW433</f>
        <v>69536752.417727262</v>
      </c>
      <c r="AW432" s="142">
        <f t="shared" si="285"/>
        <v>4867572.6692409087</v>
      </c>
      <c r="AX432" s="75">
        <f t="shared" si="286"/>
        <v>1156917.9748486355</v>
      </c>
      <c r="AY432" s="142">
        <f>'گام اول '!AZ433</f>
        <v>0</v>
      </c>
      <c r="AZ432" s="142">
        <f>'گام اول '!BA433</f>
        <v>0</v>
      </c>
      <c r="BA432" s="142">
        <f>'گام اول '!BB433</f>
        <v>0</v>
      </c>
      <c r="BB432" s="142">
        <f>'گام اول '!BC433</f>
        <v>0</v>
      </c>
      <c r="BC432" s="142">
        <f>'گام اول '!BD433</f>
        <v>0</v>
      </c>
      <c r="BD432" s="142">
        <f>'گام اول '!BE433</f>
        <v>0</v>
      </c>
      <c r="BE432" s="142">
        <f>'گام اول '!BF433</f>
        <v>0</v>
      </c>
      <c r="BF432" s="143">
        <f t="shared" si="287"/>
        <v>6024490.6440895442</v>
      </c>
      <c r="BG432" s="140">
        <f t="shared" si="288"/>
        <v>63512261</v>
      </c>
      <c r="BH432" s="144">
        <f t="shared" si="289"/>
        <v>69536752.417727262</v>
      </c>
      <c r="BI432" s="127">
        <f t="shared" si="282"/>
        <v>4425825</v>
      </c>
      <c r="BJ432" s="145">
        <f t="shared" si="290"/>
        <v>2212912.5</v>
      </c>
      <c r="BK432" s="145">
        <f t="shared" si="291"/>
        <v>663873.75</v>
      </c>
      <c r="BL432" s="146">
        <f t="shared" si="292"/>
        <v>1120000</v>
      </c>
      <c r="BM432" s="379">
        <v>0</v>
      </c>
      <c r="BN432" s="147">
        <f t="shared" si="293"/>
        <v>77959363.667727262</v>
      </c>
      <c r="BO432" s="148">
        <f t="shared" si="294"/>
        <v>69536752.417727262</v>
      </c>
      <c r="BP432" s="149">
        <f t="shared" si="295"/>
        <v>15993453.056077272</v>
      </c>
      <c r="BQ432" s="150">
        <f t="shared" si="296"/>
        <v>93952816.723804533</v>
      </c>
      <c r="BR432" s="151">
        <f t="shared" si="297"/>
        <v>100800</v>
      </c>
      <c r="BS432" s="147">
        <f t="shared" si="298"/>
        <v>94053616.723804533</v>
      </c>
      <c r="BT432" s="135">
        <v>0</v>
      </c>
      <c r="BU432" s="148">
        <f t="shared" si="299"/>
        <v>7795936.3667727262</v>
      </c>
      <c r="BV432" s="152">
        <f t="shared" si="300"/>
        <v>3897968.1833863631</v>
      </c>
      <c r="BW432" s="133">
        <f t="shared" si="301"/>
        <v>82359712.173645437</v>
      </c>
      <c r="BX432" s="147">
        <f t="shared" si="302"/>
        <v>7302611.25</v>
      </c>
      <c r="BY432" s="134">
        <f t="shared" si="303"/>
        <v>75057100.923645437</v>
      </c>
      <c r="CD432" s="388">
        <f>'گام اول '!AU433</f>
        <v>69536752.417727262</v>
      </c>
      <c r="CE432" s="389">
        <f>'گام اول '!AV433</f>
        <v>51569179.748486355</v>
      </c>
      <c r="CF432" s="389">
        <f>'گام اول '!AW433</f>
        <v>69536752.417727262</v>
      </c>
      <c r="CG432" s="389">
        <f>'گام اول '!AX433</f>
        <v>4867572.6692409087</v>
      </c>
      <c r="CH432" s="389">
        <f>'گام اول '!AY433</f>
        <v>1156917.9748486355</v>
      </c>
      <c r="CI432" s="389">
        <f>'گام اول '!AZ433</f>
        <v>0</v>
      </c>
      <c r="CJ432" s="389">
        <f>'گام اول '!BA433</f>
        <v>0</v>
      </c>
      <c r="CK432" s="389">
        <f>'گام اول '!BB433</f>
        <v>0</v>
      </c>
      <c r="CL432" s="389">
        <f>'گام اول '!BC433</f>
        <v>0</v>
      </c>
      <c r="CM432" s="389">
        <f>'گام اول '!BD433</f>
        <v>0</v>
      </c>
      <c r="CN432" s="389">
        <f>'گام اول '!BE433</f>
        <v>0</v>
      </c>
      <c r="CO432" s="389">
        <f>'گام اول '!BF433</f>
        <v>0</v>
      </c>
      <c r="CP432" s="389">
        <f>'گام اول '!BG433</f>
        <v>6024490.6440895442</v>
      </c>
      <c r="CQ432" s="389">
        <f>'گام اول '!BH433</f>
        <v>63512261</v>
      </c>
      <c r="CR432" s="389">
        <f t="shared" si="304"/>
        <v>69536752.417727262</v>
      </c>
      <c r="CS432" s="55">
        <f t="shared" si="305"/>
        <v>4425825</v>
      </c>
      <c r="CT432" s="388">
        <f t="shared" si="306"/>
        <v>2212912.5</v>
      </c>
      <c r="CU432" s="389">
        <f t="shared" si="307"/>
        <v>663873.75</v>
      </c>
      <c r="CV432" s="389">
        <f t="shared" si="308"/>
        <v>1120000</v>
      </c>
      <c r="CW432" s="55">
        <v>0</v>
      </c>
      <c r="CX432" s="389">
        <f t="shared" si="309"/>
        <v>77959363.667727262</v>
      </c>
      <c r="CY432" s="389">
        <f t="shared" si="310"/>
        <v>69536752.417727262</v>
      </c>
      <c r="CZ432" s="389">
        <f t="shared" si="311"/>
        <v>15993453.056077272</v>
      </c>
      <c r="DA432" s="389">
        <f t="shared" si="312"/>
        <v>93952816.723804533</v>
      </c>
      <c r="DB432" s="389">
        <f t="shared" si="313"/>
        <v>100800</v>
      </c>
      <c r="DC432" s="389">
        <f t="shared" si="314"/>
        <v>94053616.723804533</v>
      </c>
      <c r="DD432" s="394">
        <v>0</v>
      </c>
      <c r="DE432" s="389">
        <f t="shared" si="315"/>
        <v>7795936.3667727262</v>
      </c>
      <c r="DF432" s="389">
        <f t="shared" si="316"/>
        <v>3897968.1833863631</v>
      </c>
      <c r="DG432" s="389">
        <f t="shared" si="317"/>
        <v>82359712.173645437</v>
      </c>
      <c r="DH432" s="389">
        <f t="shared" si="318"/>
        <v>7302611.25</v>
      </c>
      <c r="DI432" s="389">
        <f t="shared" si="319"/>
        <v>75057100.923645437</v>
      </c>
      <c r="DJ432" s="389">
        <f t="shared" si="320"/>
        <v>0</v>
      </c>
      <c r="DL432" s="396">
        <f t="shared" si="321"/>
        <v>6638737.5</v>
      </c>
      <c r="DM432" s="396">
        <f t="shared" si="322"/>
        <v>-2212912.5</v>
      </c>
    </row>
    <row r="433" spans="1:117" s="55" customFormat="1" ht="21" x14ac:dyDescent="0.2">
      <c r="A433" s="191">
        <f t="shared" si="283"/>
        <v>2655495</v>
      </c>
      <c r="B433" s="136">
        <f>'گام اول '!B434</f>
        <v>428</v>
      </c>
      <c r="C433" s="136">
        <f>'گام اول '!C434</f>
        <v>202</v>
      </c>
      <c r="D433" s="136">
        <f>'گام اول '!D434</f>
        <v>13487</v>
      </c>
      <c r="E433" s="136" t="str">
        <f>'گام اول '!E434</f>
        <v>حبیب اله</v>
      </c>
      <c r="F433" s="136" t="str">
        <f>'گام اول '!F434</f>
        <v>باقری</v>
      </c>
      <c r="G433" s="136" t="str">
        <f>'گام اول '!G434</f>
        <v>نگهبان</v>
      </c>
      <c r="H433" s="136" t="str">
        <f>'گام اول '!H434</f>
        <v>ش.تهران</v>
      </c>
      <c r="I433" s="136" t="str">
        <f>'گام اول '!I434</f>
        <v>255-700-4215084-1</v>
      </c>
      <c r="J433" s="136" t="str">
        <f>'گام اول '!J434</f>
        <v>0480514259</v>
      </c>
      <c r="K433" s="136" t="str">
        <f>'گام اول '!K434</f>
        <v>0021339144</v>
      </c>
      <c r="L433" s="136" t="str">
        <f>'گام اول '!L434</f>
        <v>ش - تهران</v>
      </c>
      <c r="M433" s="136" t="str">
        <f>'گام اول '!M434</f>
        <v>نگهبان</v>
      </c>
      <c r="N433" s="120">
        <f>'گام اول '!N434</f>
        <v>0</v>
      </c>
      <c r="O433" s="119">
        <f>'گام اول '!O434</f>
        <v>0</v>
      </c>
      <c r="P433" s="121" t="str">
        <f>'گام اول '!P434</f>
        <v>*</v>
      </c>
      <c r="Q433" s="358">
        <f>'گام اول '!Q434</f>
        <v>30</v>
      </c>
      <c r="R433" s="358">
        <f>'گام اول '!R434</f>
        <v>120</v>
      </c>
      <c r="S433" s="358">
        <f>'گام اول '!S434</f>
        <v>220</v>
      </c>
      <c r="T433" s="358">
        <f>'گام اول '!T434</f>
        <v>29.33</v>
      </c>
      <c r="U433" s="137">
        <f>'گام اول '!U434</f>
        <v>0</v>
      </c>
      <c r="V433" s="120">
        <f>'گام اول '!W434</f>
        <v>0</v>
      </c>
      <c r="W433" s="121">
        <f>'گام اول '!X434</f>
        <v>0</v>
      </c>
      <c r="X433" s="366">
        <f>'گام اول '!Y434</f>
        <v>1</v>
      </c>
      <c r="Y433" s="366">
        <f>'گام اول '!Z434</f>
        <v>1</v>
      </c>
      <c r="Z433" s="138">
        <f>'گام اول '!AA434</f>
        <v>885165</v>
      </c>
      <c r="AA433" s="138">
        <f>'گام اول '!AB434</f>
        <v>0</v>
      </c>
      <c r="AB433" s="138">
        <f>'گام اول '!AC434</f>
        <v>885165</v>
      </c>
      <c r="AC433" s="138">
        <f>'گام اول '!AD434</f>
        <v>4500000</v>
      </c>
      <c r="AD433" s="138">
        <f>'گام اول '!AE434</f>
        <v>6000000</v>
      </c>
      <c r="AE433" s="139">
        <f>'گام اول '!AF434</f>
        <v>168986.04545454544</v>
      </c>
      <c r="AF433" s="122">
        <f>'گام اول '!AG434</f>
        <v>26554950</v>
      </c>
      <c r="AG433" s="123">
        <f>'گام اول '!AH434</f>
        <v>0</v>
      </c>
      <c r="AH433" s="123">
        <f>'گام اول '!AI434</f>
        <v>20278325.454545453</v>
      </c>
      <c r="AI433" s="123">
        <f>'گام اول '!AJ434</f>
        <v>2655495</v>
      </c>
      <c r="AJ433" s="123">
        <f>'گام اول '!AK434</f>
        <v>4500000</v>
      </c>
      <c r="AK433" s="123">
        <f>'گام اول '!AL434</f>
        <v>6000000</v>
      </c>
      <c r="AL433" s="123">
        <f>'گام اول '!AM434</f>
        <v>9294232.5</v>
      </c>
      <c r="AM433" s="123">
        <f>'گام اول '!AN434</f>
        <v>4956360.7131818179</v>
      </c>
      <c r="AN433" s="123">
        <f>'گام اول '!AO434</f>
        <v>0</v>
      </c>
      <c r="AO433" s="123">
        <f>'گام اول '!AP434</f>
        <v>4000000</v>
      </c>
      <c r="AP433" s="123">
        <f>'گام اول '!AQ434</f>
        <v>0</v>
      </c>
      <c r="AQ433" s="123">
        <f>'گام اول '!AR434</f>
        <v>0</v>
      </c>
      <c r="AR433" s="123">
        <f>'گام اول '!AS434</f>
        <v>0</v>
      </c>
      <c r="AS433" s="375">
        <f>'گام اول '!AT434</f>
        <v>0</v>
      </c>
      <c r="AT433" s="368">
        <f t="shared" si="284"/>
        <v>78239363.667727277</v>
      </c>
      <c r="AU433" s="173">
        <f>'گام اول '!AV434</f>
        <v>55792997.860986367</v>
      </c>
      <c r="AV433" s="141">
        <f>'گام اول '!AW434</f>
        <v>75583868.667727262</v>
      </c>
      <c r="AW433" s="142">
        <f t="shared" si="285"/>
        <v>5290870.8067409089</v>
      </c>
      <c r="AX433" s="75">
        <f t="shared" si="286"/>
        <v>1579299.7860986367</v>
      </c>
      <c r="AY433" s="142">
        <f>'گام اول '!AZ434</f>
        <v>0</v>
      </c>
      <c r="AZ433" s="142">
        <f>'گام اول '!BA434</f>
        <v>0</v>
      </c>
      <c r="BA433" s="142">
        <f>'گام اول '!BB434</f>
        <v>0</v>
      </c>
      <c r="BB433" s="142">
        <f>'گام اول '!BC434</f>
        <v>0</v>
      </c>
      <c r="BC433" s="142">
        <f>'گام اول '!BD434</f>
        <v>0</v>
      </c>
      <c r="BD433" s="142">
        <f>'گام اول '!BE434</f>
        <v>0</v>
      </c>
      <c r="BE433" s="142">
        <f>'گام اول '!BF434</f>
        <v>0</v>
      </c>
      <c r="BF433" s="143">
        <f t="shared" si="287"/>
        <v>6870170.5928395456</v>
      </c>
      <c r="BG433" s="140">
        <f t="shared" si="288"/>
        <v>71369193</v>
      </c>
      <c r="BH433" s="144">
        <f t="shared" si="289"/>
        <v>78239363.667727277</v>
      </c>
      <c r="BI433" s="127">
        <f t="shared" si="282"/>
        <v>4425825</v>
      </c>
      <c r="BJ433" s="145">
        <f t="shared" si="290"/>
        <v>2212912.5</v>
      </c>
      <c r="BK433" s="145">
        <f t="shared" si="291"/>
        <v>663873.75</v>
      </c>
      <c r="BL433" s="146">
        <f t="shared" si="292"/>
        <v>1120000</v>
      </c>
      <c r="BM433" s="379">
        <v>0</v>
      </c>
      <c r="BN433" s="147">
        <f t="shared" si="293"/>
        <v>86661974.917727277</v>
      </c>
      <c r="BO433" s="148">
        <f t="shared" si="294"/>
        <v>75583868.667727262</v>
      </c>
      <c r="BP433" s="149">
        <f t="shared" si="295"/>
        <v>17384289.793577272</v>
      </c>
      <c r="BQ433" s="150">
        <f t="shared" si="296"/>
        <v>104046264.71130455</v>
      </c>
      <c r="BR433" s="151">
        <f t="shared" si="297"/>
        <v>100800</v>
      </c>
      <c r="BS433" s="147">
        <f t="shared" si="298"/>
        <v>104147064.71130455</v>
      </c>
      <c r="BT433" s="135">
        <v>0</v>
      </c>
      <c r="BU433" s="148">
        <f t="shared" si="299"/>
        <v>8666197.491772728</v>
      </c>
      <c r="BV433" s="152">
        <f t="shared" si="300"/>
        <v>4333098.745886364</v>
      </c>
      <c r="BW433" s="133">
        <f t="shared" si="301"/>
        <v>91147768.473645449</v>
      </c>
      <c r="BX433" s="147">
        <f t="shared" si="302"/>
        <v>7302611.25</v>
      </c>
      <c r="BY433" s="134">
        <f t="shared" si="303"/>
        <v>83845157.223645449</v>
      </c>
      <c r="CD433" s="388">
        <f>'گام اول '!AU434</f>
        <v>78239363.667727277</v>
      </c>
      <c r="CE433" s="389">
        <f>'گام اول '!AV434</f>
        <v>55792997.860986367</v>
      </c>
      <c r="CF433" s="389">
        <f>'گام اول '!AW434</f>
        <v>75583868.667727262</v>
      </c>
      <c r="CG433" s="389">
        <f>'گام اول '!AX434</f>
        <v>5290870.8067409089</v>
      </c>
      <c r="CH433" s="389">
        <f>'گام اول '!AY434</f>
        <v>1579299.7860986367</v>
      </c>
      <c r="CI433" s="389">
        <f>'گام اول '!AZ434</f>
        <v>0</v>
      </c>
      <c r="CJ433" s="389">
        <f>'گام اول '!BA434</f>
        <v>0</v>
      </c>
      <c r="CK433" s="389">
        <f>'گام اول '!BB434</f>
        <v>0</v>
      </c>
      <c r="CL433" s="389">
        <f>'گام اول '!BC434</f>
        <v>0</v>
      </c>
      <c r="CM433" s="389">
        <f>'گام اول '!BD434</f>
        <v>0</v>
      </c>
      <c r="CN433" s="389">
        <f>'گام اول '!BE434</f>
        <v>0</v>
      </c>
      <c r="CO433" s="389">
        <f>'گام اول '!BF434</f>
        <v>0</v>
      </c>
      <c r="CP433" s="389">
        <f>'گام اول '!BG434</f>
        <v>6870170.5928395456</v>
      </c>
      <c r="CQ433" s="389">
        <f>'گام اول '!BH434</f>
        <v>71369193</v>
      </c>
      <c r="CR433" s="389">
        <f t="shared" si="304"/>
        <v>78239363.667727277</v>
      </c>
      <c r="CS433" s="55">
        <f t="shared" si="305"/>
        <v>4425825</v>
      </c>
      <c r="CT433" s="388">
        <f t="shared" si="306"/>
        <v>2212912.5</v>
      </c>
      <c r="CU433" s="389">
        <f t="shared" si="307"/>
        <v>663873.75</v>
      </c>
      <c r="CV433" s="389">
        <f t="shared" si="308"/>
        <v>1120000</v>
      </c>
      <c r="CW433" s="55">
        <v>0</v>
      </c>
      <c r="CX433" s="389">
        <f t="shared" si="309"/>
        <v>86661974.917727277</v>
      </c>
      <c r="CY433" s="389">
        <f t="shared" si="310"/>
        <v>75583868.667727262</v>
      </c>
      <c r="CZ433" s="389">
        <f t="shared" si="311"/>
        <v>17384289.793577272</v>
      </c>
      <c r="DA433" s="389">
        <f t="shared" si="312"/>
        <v>104046264.71130455</v>
      </c>
      <c r="DB433" s="389">
        <f t="shared" si="313"/>
        <v>100800</v>
      </c>
      <c r="DC433" s="389">
        <f t="shared" si="314"/>
        <v>104147064.71130455</v>
      </c>
      <c r="DD433" s="394">
        <v>0</v>
      </c>
      <c r="DE433" s="389">
        <f t="shared" si="315"/>
        <v>8666197.491772728</v>
      </c>
      <c r="DF433" s="389">
        <f t="shared" si="316"/>
        <v>4333098.745886364</v>
      </c>
      <c r="DG433" s="389">
        <f t="shared" si="317"/>
        <v>91147768.473645449</v>
      </c>
      <c r="DH433" s="389">
        <f t="shared" si="318"/>
        <v>7302611.25</v>
      </c>
      <c r="DI433" s="389">
        <f t="shared" si="319"/>
        <v>83845157.223645449</v>
      </c>
      <c r="DJ433" s="389">
        <f t="shared" si="320"/>
        <v>0</v>
      </c>
      <c r="DL433" s="396">
        <f t="shared" si="321"/>
        <v>6638737.5</v>
      </c>
      <c r="DM433" s="396">
        <f t="shared" si="322"/>
        <v>-2212912.5</v>
      </c>
    </row>
    <row r="434" spans="1:117" s="55" customFormat="1" ht="21" x14ac:dyDescent="0.2">
      <c r="A434" s="191">
        <f t="shared" si="283"/>
        <v>2655495</v>
      </c>
      <c r="B434" s="136">
        <f>'گام اول '!B435</f>
        <v>429</v>
      </c>
      <c r="C434" s="136">
        <f>'گام اول '!C435</f>
        <v>203</v>
      </c>
      <c r="D434" s="136">
        <f>'گام اول '!D435</f>
        <v>13485</v>
      </c>
      <c r="E434" s="136" t="str">
        <f>'گام اول '!E435</f>
        <v>اسماعيل</v>
      </c>
      <c r="F434" s="136" t="str">
        <f>'گام اول '!F435</f>
        <v>مجیدی</v>
      </c>
      <c r="G434" s="136" t="str">
        <f>'گام اول '!G435</f>
        <v>نگهبان</v>
      </c>
      <c r="H434" s="136" t="str">
        <f>'گام اول '!H435</f>
        <v>ش.تهران</v>
      </c>
      <c r="I434" s="136" t="str">
        <f>'گام اول '!I435</f>
        <v>254-813-2390774-1</v>
      </c>
      <c r="J434" s="136" t="str">
        <f>'گام اول '!J435</f>
        <v>0323244416</v>
      </c>
      <c r="K434" s="136" t="str">
        <f>'گام اول '!K435</f>
        <v>0024227276</v>
      </c>
      <c r="L434" s="136" t="str">
        <f>'گام اول '!L435</f>
        <v>ش - تهران</v>
      </c>
      <c r="M434" s="136" t="str">
        <f>'گام اول '!M435</f>
        <v>نگهبان</v>
      </c>
      <c r="N434" s="120" t="str">
        <f>'گام اول '!N435</f>
        <v>*</v>
      </c>
      <c r="O434" s="119">
        <f>'گام اول '!O435</f>
        <v>0</v>
      </c>
      <c r="P434" s="121">
        <f>'گام اول '!P435</f>
        <v>0</v>
      </c>
      <c r="Q434" s="358">
        <f>'گام اول '!Q435</f>
        <v>30</v>
      </c>
      <c r="R434" s="358">
        <f>'گام اول '!R435</f>
        <v>120</v>
      </c>
      <c r="S434" s="358">
        <f>'گام اول '!S435</f>
        <v>110</v>
      </c>
      <c r="T434" s="358">
        <f>'گام اول '!T435</f>
        <v>29.33</v>
      </c>
      <c r="U434" s="137">
        <f>'گام اول '!U435</f>
        <v>0</v>
      </c>
      <c r="V434" s="120">
        <f>'گام اول '!W435</f>
        <v>0</v>
      </c>
      <c r="W434" s="121">
        <f>'گام اول '!X435</f>
        <v>0</v>
      </c>
      <c r="X434" s="366">
        <f>'گام اول '!Y435</f>
        <v>1</v>
      </c>
      <c r="Y434" s="366">
        <f>'گام اول '!Z435</f>
        <v>1</v>
      </c>
      <c r="Z434" s="138">
        <f>'گام اول '!AA435</f>
        <v>885165</v>
      </c>
      <c r="AA434" s="138">
        <f>'گام اول '!AB435</f>
        <v>46667</v>
      </c>
      <c r="AB434" s="138">
        <f>'گام اول '!AC435</f>
        <v>931832</v>
      </c>
      <c r="AC434" s="138">
        <f>'گام اول '!AD435</f>
        <v>4500000</v>
      </c>
      <c r="AD434" s="138">
        <f>'گام اول '!AE435</f>
        <v>6000000</v>
      </c>
      <c r="AE434" s="139">
        <f>'گام اول '!AF435</f>
        <v>177895.19999999998</v>
      </c>
      <c r="AF434" s="122">
        <f>'گام اول '!AG435</f>
        <v>26554950</v>
      </c>
      <c r="AG434" s="123">
        <f>'گام اول '!AH435</f>
        <v>1400010</v>
      </c>
      <c r="AH434" s="123">
        <f>'گام اول '!AI435</f>
        <v>21347423.999999996</v>
      </c>
      <c r="AI434" s="123">
        <f>'گام اول '!AJ435</f>
        <v>2655495</v>
      </c>
      <c r="AJ434" s="123">
        <f>'گام اول '!AK435</f>
        <v>4500000</v>
      </c>
      <c r="AK434" s="123">
        <f>'گام اول '!AL435</f>
        <v>6000000</v>
      </c>
      <c r="AL434" s="123">
        <f>'گام اول '!AM435</f>
        <v>4892117.9999999991</v>
      </c>
      <c r="AM434" s="123">
        <f>'گام اول '!AN435</f>
        <v>5217666.2159999991</v>
      </c>
      <c r="AN434" s="123">
        <f>'گام اول '!AO435</f>
        <v>0</v>
      </c>
      <c r="AO434" s="123">
        <f>'گام اول '!AP435</f>
        <v>3000000</v>
      </c>
      <c r="AP434" s="123">
        <f>'گام اول '!AQ435</f>
        <v>0</v>
      </c>
      <c r="AQ434" s="123">
        <f>'گام اول '!AR435</f>
        <v>0</v>
      </c>
      <c r="AR434" s="123">
        <f>'گام اول '!AS435</f>
        <v>0</v>
      </c>
      <c r="AS434" s="375">
        <f>'گام اول '!AT435</f>
        <v>0</v>
      </c>
      <c r="AT434" s="368">
        <f t="shared" si="284"/>
        <v>75567663.216000006</v>
      </c>
      <c r="AU434" s="173">
        <f>'گام اول '!AV435</f>
        <v>54308316.440880008</v>
      </c>
      <c r="AV434" s="141">
        <f>'گام اول '!AW435</f>
        <v>72912168.215999991</v>
      </c>
      <c r="AW434" s="142">
        <f t="shared" si="285"/>
        <v>5103851.7751199994</v>
      </c>
      <c r="AX434" s="75">
        <f t="shared" si="286"/>
        <v>1430831.644088001</v>
      </c>
      <c r="AY434" s="142">
        <f>'گام اول '!AZ435</f>
        <v>0</v>
      </c>
      <c r="AZ434" s="142">
        <f>'گام اول '!BA435</f>
        <v>0</v>
      </c>
      <c r="BA434" s="142">
        <f>'گام اول '!BB435</f>
        <v>0</v>
      </c>
      <c r="BB434" s="142">
        <f>'گام اول '!BC435</f>
        <v>0</v>
      </c>
      <c r="BC434" s="142">
        <f>'گام اول '!BD435</f>
        <v>0</v>
      </c>
      <c r="BD434" s="142">
        <f>'گام اول '!BE435</f>
        <v>0</v>
      </c>
      <c r="BE434" s="142">
        <f>'گام اول '!BF435</f>
        <v>0</v>
      </c>
      <c r="BF434" s="143">
        <f t="shared" si="287"/>
        <v>6534683.4192080004</v>
      </c>
      <c r="BG434" s="140">
        <f t="shared" si="288"/>
        <v>69032979</v>
      </c>
      <c r="BH434" s="144">
        <f t="shared" si="289"/>
        <v>75567663.216000006</v>
      </c>
      <c r="BI434" s="127">
        <f t="shared" si="282"/>
        <v>4659160</v>
      </c>
      <c r="BJ434" s="145">
        <f t="shared" si="290"/>
        <v>2329580</v>
      </c>
      <c r="BK434" s="145">
        <f t="shared" si="291"/>
        <v>698874</v>
      </c>
      <c r="BL434" s="146">
        <f t="shared" si="292"/>
        <v>1120000</v>
      </c>
      <c r="BM434" s="379">
        <v>0</v>
      </c>
      <c r="BN434" s="147">
        <f t="shared" si="293"/>
        <v>84375277.216000006</v>
      </c>
      <c r="BO434" s="148">
        <f t="shared" si="294"/>
        <v>72912168.215999991</v>
      </c>
      <c r="BP434" s="149">
        <f t="shared" si="295"/>
        <v>16769798.689679999</v>
      </c>
      <c r="BQ434" s="150">
        <f t="shared" si="296"/>
        <v>101145075.90568</v>
      </c>
      <c r="BR434" s="151">
        <f t="shared" si="297"/>
        <v>100800</v>
      </c>
      <c r="BS434" s="147">
        <f t="shared" si="298"/>
        <v>101245875.90568</v>
      </c>
      <c r="BT434" s="135">
        <v>0</v>
      </c>
      <c r="BU434" s="148">
        <f t="shared" si="299"/>
        <v>8437527.7216000017</v>
      </c>
      <c r="BV434" s="152">
        <f t="shared" si="300"/>
        <v>4218763.8608000008</v>
      </c>
      <c r="BW434" s="133">
        <f t="shared" si="301"/>
        <v>88589584.323280007</v>
      </c>
      <c r="BX434" s="147">
        <f t="shared" si="302"/>
        <v>7687614</v>
      </c>
      <c r="BY434" s="134">
        <f t="shared" si="303"/>
        <v>80901970.323280007</v>
      </c>
      <c r="CD434" s="388">
        <f>'گام اول '!AU435</f>
        <v>75567663.216000006</v>
      </c>
      <c r="CE434" s="389">
        <f>'گام اول '!AV435</f>
        <v>54308316.440880008</v>
      </c>
      <c r="CF434" s="389">
        <f>'گام اول '!AW435</f>
        <v>72912168.215999991</v>
      </c>
      <c r="CG434" s="389">
        <f>'گام اول '!AX435</f>
        <v>5103851.7751199994</v>
      </c>
      <c r="CH434" s="389">
        <f>'گام اول '!AY435</f>
        <v>1430831.644088001</v>
      </c>
      <c r="CI434" s="389">
        <f>'گام اول '!AZ435</f>
        <v>0</v>
      </c>
      <c r="CJ434" s="389">
        <f>'گام اول '!BA435</f>
        <v>0</v>
      </c>
      <c r="CK434" s="389">
        <f>'گام اول '!BB435</f>
        <v>0</v>
      </c>
      <c r="CL434" s="389">
        <f>'گام اول '!BC435</f>
        <v>0</v>
      </c>
      <c r="CM434" s="389">
        <f>'گام اول '!BD435</f>
        <v>0</v>
      </c>
      <c r="CN434" s="389">
        <f>'گام اول '!BE435</f>
        <v>0</v>
      </c>
      <c r="CO434" s="389">
        <f>'گام اول '!BF435</f>
        <v>0</v>
      </c>
      <c r="CP434" s="389">
        <f>'گام اول '!BG435</f>
        <v>6534683.4192080004</v>
      </c>
      <c r="CQ434" s="389">
        <f>'گام اول '!BH435</f>
        <v>69032979</v>
      </c>
      <c r="CR434" s="389">
        <f t="shared" si="304"/>
        <v>75567663.216000006</v>
      </c>
      <c r="CS434" s="55">
        <f t="shared" si="305"/>
        <v>4659160</v>
      </c>
      <c r="CT434" s="388">
        <f t="shared" si="306"/>
        <v>2329580</v>
      </c>
      <c r="CU434" s="389">
        <f t="shared" si="307"/>
        <v>698874</v>
      </c>
      <c r="CV434" s="389">
        <f t="shared" si="308"/>
        <v>1120000</v>
      </c>
      <c r="CW434" s="55">
        <v>0</v>
      </c>
      <c r="CX434" s="389">
        <f t="shared" si="309"/>
        <v>84375277.216000006</v>
      </c>
      <c r="CY434" s="389">
        <f t="shared" si="310"/>
        <v>72912168.215999991</v>
      </c>
      <c r="CZ434" s="389">
        <f t="shared" si="311"/>
        <v>16769798.689679999</v>
      </c>
      <c r="DA434" s="389">
        <f t="shared" si="312"/>
        <v>101145075.90568</v>
      </c>
      <c r="DB434" s="389">
        <f t="shared" si="313"/>
        <v>100800</v>
      </c>
      <c r="DC434" s="389">
        <f t="shared" si="314"/>
        <v>101245875.90568</v>
      </c>
      <c r="DD434" s="394">
        <v>0</v>
      </c>
      <c r="DE434" s="389">
        <f t="shared" si="315"/>
        <v>8437527.7216000017</v>
      </c>
      <c r="DF434" s="389">
        <f t="shared" si="316"/>
        <v>4218763.8608000008</v>
      </c>
      <c r="DG434" s="389">
        <f t="shared" si="317"/>
        <v>88589584.323280007</v>
      </c>
      <c r="DH434" s="389">
        <f t="shared" si="318"/>
        <v>7687614</v>
      </c>
      <c r="DI434" s="389">
        <f t="shared" si="319"/>
        <v>80901970.323280007</v>
      </c>
      <c r="DJ434" s="389">
        <f t="shared" si="320"/>
        <v>0</v>
      </c>
      <c r="DL434" s="396">
        <f t="shared" si="321"/>
        <v>6638737.5</v>
      </c>
      <c r="DM434" s="396">
        <f t="shared" si="322"/>
        <v>-1979577.5</v>
      </c>
    </row>
    <row r="435" spans="1:117" s="55" customFormat="1" ht="21" x14ac:dyDescent="0.2">
      <c r="A435" s="191">
        <f t="shared" si="283"/>
        <v>2655495</v>
      </c>
      <c r="B435" s="136">
        <f>'گام اول '!B436</f>
        <v>430</v>
      </c>
      <c r="C435" s="136">
        <f>'گام اول '!C436</f>
        <v>204</v>
      </c>
      <c r="D435" s="136">
        <f>'گام اول '!D436</f>
        <v>13498</v>
      </c>
      <c r="E435" s="136" t="str">
        <f>'گام اول '!E436</f>
        <v>احسان</v>
      </c>
      <c r="F435" s="136" t="str">
        <f>'گام اول '!F436</f>
        <v>شجاعي فرد</v>
      </c>
      <c r="G435" s="136" t="str">
        <f>'گام اول '!G436</f>
        <v>نگهبان</v>
      </c>
      <c r="H435" s="136" t="str">
        <f>'گام اول '!H436</f>
        <v>ش.تهران</v>
      </c>
      <c r="I435" s="136" t="str">
        <f>'گام اول '!I436</f>
        <v>129-813-2209434-1</v>
      </c>
      <c r="J435" s="136" t="str">
        <f>'گام اول '!J436</f>
        <v>0080270123</v>
      </c>
      <c r="K435" s="136" t="str">
        <f>'گام اول '!K436</f>
        <v>0026164166</v>
      </c>
      <c r="L435" s="136" t="str">
        <f>'گام اول '!L436</f>
        <v>ش - تهران</v>
      </c>
      <c r="M435" s="136" t="str">
        <f>'گام اول '!M436</f>
        <v>نگهبان</v>
      </c>
      <c r="N435" s="120" t="str">
        <f>'گام اول '!N436</f>
        <v>*</v>
      </c>
      <c r="O435" s="119">
        <f>'گام اول '!O436</f>
        <v>0</v>
      </c>
      <c r="P435" s="121">
        <f>'گام اول '!P436</f>
        <v>0</v>
      </c>
      <c r="Q435" s="358">
        <f>'گام اول '!Q436</f>
        <v>30</v>
      </c>
      <c r="R435" s="358">
        <f>'گام اول '!R436</f>
        <v>120</v>
      </c>
      <c r="S435" s="358">
        <f>'گام اول '!S436</f>
        <v>110</v>
      </c>
      <c r="T435" s="358">
        <f>'گام اول '!T436</f>
        <v>29.33</v>
      </c>
      <c r="U435" s="137">
        <f>'گام اول '!U436</f>
        <v>0</v>
      </c>
      <c r="V435" s="120">
        <f>'گام اول '!W436</f>
        <v>0</v>
      </c>
      <c r="W435" s="121">
        <f>'گام اول '!X436</f>
        <v>0</v>
      </c>
      <c r="X435" s="366">
        <f>'گام اول '!Y436</f>
        <v>0</v>
      </c>
      <c r="Y435" s="366">
        <f>'گام اول '!Z436</f>
        <v>0</v>
      </c>
      <c r="Z435" s="138">
        <f>'گام اول '!AA436</f>
        <v>885165</v>
      </c>
      <c r="AA435" s="138">
        <f>'گام اول '!AB436</f>
        <v>46667</v>
      </c>
      <c r="AB435" s="138">
        <f>'گام اول '!AC436</f>
        <v>931832</v>
      </c>
      <c r="AC435" s="138">
        <f>'گام اول '!AD436</f>
        <v>4500000</v>
      </c>
      <c r="AD435" s="138">
        <f>'گام اول '!AE436</f>
        <v>6000000</v>
      </c>
      <c r="AE435" s="139">
        <f>'گام اول '!AF436</f>
        <v>177895.19999999998</v>
      </c>
      <c r="AF435" s="122">
        <f>'گام اول '!AG436</f>
        <v>26554950</v>
      </c>
      <c r="AG435" s="123">
        <f>'گام اول '!AH436</f>
        <v>1400010</v>
      </c>
      <c r="AH435" s="123">
        <f>'گام اول '!AI436</f>
        <v>21347423.999999996</v>
      </c>
      <c r="AI435" s="123">
        <f>'گام اول '!AJ436</f>
        <v>0</v>
      </c>
      <c r="AJ435" s="123">
        <f>'گام اول '!AK436</f>
        <v>4500000</v>
      </c>
      <c r="AK435" s="123">
        <f>'گام اول '!AL436</f>
        <v>6000000</v>
      </c>
      <c r="AL435" s="123">
        <f>'گام اول '!AM436</f>
        <v>4892117.9999999991</v>
      </c>
      <c r="AM435" s="123">
        <f>'گام اول '!AN436</f>
        <v>5217666.2159999991</v>
      </c>
      <c r="AN435" s="123">
        <f>'گام اول '!AO436</f>
        <v>0</v>
      </c>
      <c r="AO435" s="123">
        <f>'گام اول '!AP436</f>
        <v>4800000</v>
      </c>
      <c r="AP435" s="123">
        <f>'گام اول '!AQ436</f>
        <v>0</v>
      </c>
      <c r="AQ435" s="123">
        <f>'گام اول '!AR436</f>
        <v>0</v>
      </c>
      <c r="AR435" s="123">
        <f>'گام اول '!AS436</f>
        <v>0</v>
      </c>
      <c r="AS435" s="375">
        <f>'گام اول '!AT436</f>
        <v>0</v>
      </c>
      <c r="AT435" s="368">
        <f t="shared" si="284"/>
        <v>74712168.216000006</v>
      </c>
      <c r="AU435" s="173">
        <f>'گام اول '!AV436</f>
        <v>54182316.440880008</v>
      </c>
      <c r="AV435" s="141">
        <f>'گام اول '!AW436</f>
        <v>74712168.215999991</v>
      </c>
      <c r="AW435" s="142">
        <f t="shared" si="285"/>
        <v>5229851.7751199994</v>
      </c>
      <c r="AX435" s="75">
        <f t="shared" si="286"/>
        <v>1418231.644088001</v>
      </c>
      <c r="AY435" s="142">
        <f>'گام اول '!AZ436</f>
        <v>0</v>
      </c>
      <c r="AZ435" s="142">
        <f>'گام اول '!BA436</f>
        <v>0</v>
      </c>
      <c r="BA435" s="142">
        <f>'گام اول '!BB436</f>
        <v>0</v>
      </c>
      <c r="BB435" s="142">
        <f>'گام اول '!BC436</f>
        <v>0</v>
      </c>
      <c r="BC435" s="142">
        <f>'گام اول '!BD436</f>
        <v>0</v>
      </c>
      <c r="BD435" s="142">
        <f>'گام اول '!BE436</f>
        <v>0</v>
      </c>
      <c r="BE435" s="142">
        <f>'گام اول '!BF436</f>
        <v>0</v>
      </c>
      <c r="BF435" s="143">
        <f t="shared" si="287"/>
        <v>6648083.4192080004</v>
      </c>
      <c r="BG435" s="140">
        <f t="shared" si="288"/>
        <v>68064084</v>
      </c>
      <c r="BH435" s="144">
        <f t="shared" si="289"/>
        <v>74712168.216000006</v>
      </c>
      <c r="BI435" s="127">
        <f t="shared" si="282"/>
        <v>4659160</v>
      </c>
      <c r="BJ435" s="145">
        <f t="shared" si="290"/>
        <v>2329580</v>
      </c>
      <c r="BK435" s="145">
        <f t="shared" si="291"/>
        <v>698874</v>
      </c>
      <c r="BL435" s="146">
        <f t="shared" si="292"/>
        <v>1120000</v>
      </c>
      <c r="BM435" s="379">
        <v>0</v>
      </c>
      <c r="BN435" s="147">
        <f t="shared" si="293"/>
        <v>83519782.216000006</v>
      </c>
      <c r="BO435" s="148">
        <f t="shared" si="294"/>
        <v>74712168.215999991</v>
      </c>
      <c r="BP435" s="149">
        <f t="shared" si="295"/>
        <v>17183798.689679999</v>
      </c>
      <c r="BQ435" s="150">
        <f t="shared" si="296"/>
        <v>100703580.90568</v>
      </c>
      <c r="BR435" s="151">
        <f t="shared" si="297"/>
        <v>100800</v>
      </c>
      <c r="BS435" s="147">
        <f t="shared" si="298"/>
        <v>100804380.90568</v>
      </c>
      <c r="BT435" s="135">
        <v>0</v>
      </c>
      <c r="BU435" s="148">
        <f t="shared" si="299"/>
        <v>8351978.2216000007</v>
      </c>
      <c r="BV435" s="152">
        <f t="shared" si="300"/>
        <v>4175989.1108000004</v>
      </c>
      <c r="BW435" s="133">
        <f t="shared" si="301"/>
        <v>88276413.573280007</v>
      </c>
      <c r="BX435" s="147">
        <f t="shared" si="302"/>
        <v>7687614</v>
      </c>
      <c r="BY435" s="134">
        <f t="shared" si="303"/>
        <v>80588799.573280007</v>
      </c>
      <c r="CD435" s="388">
        <f>'گام اول '!AU436</f>
        <v>74712168.216000006</v>
      </c>
      <c r="CE435" s="389">
        <f>'گام اول '!AV436</f>
        <v>54182316.440880008</v>
      </c>
      <c r="CF435" s="389">
        <f>'گام اول '!AW436</f>
        <v>74712168.215999991</v>
      </c>
      <c r="CG435" s="389">
        <f>'گام اول '!AX436</f>
        <v>5229851.7751199994</v>
      </c>
      <c r="CH435" s="389">
        <f>'گام اول '!AY436</f>
        <v>1418231.644088001</v>
      </c>
      <c r="CI435" s="389">
        <f>'گام اول '!AZ436</f>
        <v>0</v>
      </c>
      <c r="CJ435" s="389">
        <f>'گام اول '!BA436</f>
        <v>0</v>
      </c>
      <c r="CK435" s="389">
        <f>'گام اول '!BB436</f>
        <v>0</v>
      </c>
      <c r="CL435" s="389">
        <f>'گام اول '!BC436</f>
        <v>0</v>
      </c>
      <c r="CM435" s="389">
        <f>'گام اول '!BD436</f>
        <v>0</v>
      </c>
      <c r="CN435" s="389">
        <f>'گام اول '!BE436</f>
        <v>0</v>
      </c>
      <c r="CO435" s="389">
        <f>'گام اول '!BF436</f>
        <v>0</v>
      </c>
      <c r="CP435" s="389">
        <f>'گام اول '!BG436</f>
        <v>6648083.4192080004</v>
      </c>
      <c r="CQ435" s="389">
        <f>'گام اول '!BH436</f>
        <v>68064084</v>
      </c>
      <c r="CR435" s="389">
        <f t="shared" si="304"/>
        <v>74712168.216000006</v>
      </c>
      <c r="CS435" s="55">
        <f t="shared" si="305"/>
        <v>4659160</v>
      </c>
      <c r="CT435" s="388">
        <f t="shared" si="306"/>
        <v>2329580</v>
      </c>
      <c r="CU435" s="389">
        <f t="shared" si="307"/>
        <v>698874</v>
      </c>
      <c r="CV435" s="389">
        <f t="shared" si="308"/>
        <v>1120000</v>
      </c>
      <c r="CW435" s="55">
        <v>0</v>
      </c>
      <c r="CX435" s="389">
        <f t="shared" si="309"/>
        <v>83519782.216000006</v>
      </c>
      <c r="CY435" s="389">
        <f t="shared" si="310"/>
        <v>74712168.215999991</v>
      </c>
      <c r="CZ435" s="389">
        <f t="shared" si="311"/>
        <v>17183798.689679999</v>
      </c>
      <c r="DA435" s="389">
        <f t="shared" si="312"/>
        <v>100703580.90568</v>
      </c>
      <c r="DB435" s="389">
        <f t="shared" si="313"/>
        <v>100800</v>
      </c>
      <c r="DC435" s="389">
        <f t="shared" si="314"/>
        <v>100804380.90568</v>
      </c>
      <c r="DD435" s="394">
        <v>0</v>
      </c>
      <c r="DE435" s="389">
        <f t="shared" si="315"/>
        <v>8351978.2216000007</v>
      </c>
      <c r="DF435" s="389">
        <f t="shared" si="316"/>
        <v>4175989.1108000004</v>
      </c>
      <c r="DG435" s="389">
        <f t="shared" si="317"/>
        <v>88276413.573280007</v>
      </c>
      <c r="DH435" s="389">
        <f t="shared" si="318"/>
        <v>7687614</v>
      </c>
      <c r="DI435" s="389">
        <f t="shared" si="319"/>
        <v>80588799.573280007</v>
      </c>
      <c r="DJ435" s="389">
        <f t="shared" si="320"/>
        <v>0</v>
      </c>
      <c r="DL435" s="396">
        <f t="shared" si="321"/>
        <v>6638737.5</v>
      </c>
      <c r="DM435" s="396">
        <f t="shared" si="322"/>
        <v>-1979577.5</v>
      </c>
    </row>
    <row r="436" spans="1:117" s="55" customFormat="1" ht="21" x14ac:dyDescent="0.2">
      <c r="A436" s="191">
        <f t="shared" si="283"/>
        <v>2655495</v>
      </c>
      <c r="B436" s="136">
        <f>'گام اول '!B437</f>
        <v>431</v>
      </c>
      <c r="C436" s="136">
        <f>'گام اول '!C437</f>
        <v>205</v>
      </c>
      <c r="D436" s="136">
        <f>'گام اول '!D437</f>
        <v>13472</v>
      </c>
      <c r="E436" s="136" t="str">
        <f>'گام اول '!E437</f>
        <v>سید رسول</v>
      </c>
      <c r="F436" s="136" t="str">
        <f>'گام اول '!F437</f>
        <v>حسینی</v>
      </c>
      <c r="G436" s="136" t="str">
        <f>'گام اول '!G437</f>
        <v>نگهبان</v>
      </c>
      <c r="H436" s="136" t="str">
        <f>'گام اول '!H437</f>
        <v>ش.تهران</v>
      </c>
      <c r="I436" s="136" t="str">
        <f>'گام اول '!I437</f>
        <v>302-700-4222601-1</v>
      </c>
      <c r="J436" s="136" t="str">
        <f>'گام اول '!J437</f>
        <v>0492136726</v>
      </c>
      <c r="K436" s="136" t="str">
        <f>'گام اول '!K437</f>
        <v>0012628016</v>
      </c>
      <c r="L436" s="136" t="str">
        <f>'گام اول '!L437</f>
        <v>ش - تهران</v>
      </c>
      <c r="M436" s="136" t="str">
        <f>'گام اول '!M437</f>
        <v>نگهبان</v>
      </c>
      <c r="N436" s="120" t="str">
        <f>'گام اول '!N437</f>
        <v>*</v>
      </c>
      <c r="O436" s="119">
        <f>'گام اول '!O437</f>
        <v>0</v>
      </c>
      <c r="P436" s="121">
        <f>'گام اول '!P437</f>
        <v>0</v>
      </c>
      <c r="Q436" s="358">
        <f>'گام اول '!Q437</f>
        <v>30</v>
      </c>
      <c r="R436" s="358">
        <f>'گام اول '!R437</f>
        <v>120</v>
      </c>
      <c r="S436" s="358">
        <f>'گام اول '!S437</f>
        <v>110</v>
      </c>
      <c r="T436" s="358">
        <f>'گام اول '!T437</f>
        <v>29.33</v>
      </c>
      <c r="U436" s="137">
        <f>'گام اول '!U437</f>
        <v>0</v>
      </c>
      <c r="V436" s="120">
        <f>'گام اول '!W437</f>
        <v>0</v>
      </c>
      <c r="W436" s="121">
        <f>'گام اول '!X437</f>
        <v>0</v>
      </c>
      <c r="X436" s="366">
        <f>'گام اول '!Y437</f>
        <v>2</v>
      </c>
      <c r="Y436" s="366">
        <f>'گام اول '!Z437</f>
        <v>1</v>
      </c>
      <c r="Z436" s="138">
        <f>'گام اول '!AA437</f>
        <v>885165</v>
      </c>
      <c r="AA436" s="138">
        <f>'گام اول '!AB437</f>
        <v>0</v>
      </c>
      <c r="AB436" s="138">
        <f>'گام اول '!AC437</f>
        <v>885165</v>
      </c>
      <c r="AC436" s="138">
        <f>'گام اول '!AD437</f>
        <v>4500000</v>
      </c>
      <c r="AD436" s="138">
        <f>'گام اول '!AE437</f>
        <v>6000000</v>
      </c>
      <c r="AE436" s="139">
        <f>'گام اول '!AF437</f>
        <v>168986.04545454544</v>
      </c>
      <c r="AF436" s="122">
        <f>'گام اول '!AG437</f>
        <v>26554950</v>
      </c>
      <c r="AG436" s="123">
        <f>'گام اول '!AH437</f>
        <v>0</v>
      </c>
      <c r="AH436" s="123">
        <f>'گام اول '!AI437</f>
        <v>20278325.454545453</v>
      </c>
      <c r="AI436" s="123">
        <f>'گام اول '!AJ437</f>
        <v>2655495</v>
      </c>
      <c r="AJ436" s="123">
        <f>'گام اول '!AK437</f>
        <v>4500000</v>
      </c>
      <c r="AK436" s="123">
        <f>'گام اول '!AL437</f>
        <v>6000000</v>
      </c>
      <c r="AL436" s="123">
        <f>'گام اول '!AM437</f>
        <v>4647116.25</v>
      </c>
      <c r="AM436" s="123">
        <f>'گام اول '!AN437</f>
        <v>4956360.7131818179</v>
      </c>
      <c r="AN436" s="123">
        <f>'گام اول '!AO437</f>
        <v>0</v>
      </c>
      <c r="AO436" s="123">
        <f>'گام اول '!AP437</f>
        <v>2600000</v>
      </c>
      <c r="AP436" s="123">
        <f>'گام اول '!AQ437</f>
        <v>0</v>
      </c>
      <c r="AQ436" s="123">
        <f>'گام اول '!AR437</f>
        <v>0</v>
      </c>
      <c r="AR436" s="123">
        <f>'گام اول '!AS437</f>
        <v>0</v>
      </c>
      <c r="AS436" s="375">
        <f>'گام اول '!AT437</f>
        <v>0</v>
      </c>
      <c r="AT436" s="368">
        <f t="shared" si="284"/>
        <v>72192247.417727277</v>
      </c>
      <c r="AU436" s="173">
        <f>'گام اول '!AV437</f>
        <v>51569179.74848637</v>
      </c>
      <c r="AV436" s="141">
        <f>'گام اول '!AW437</f>
        <v>69536752.417727262</v>
      </c>
      <c r="AW436" s="142">
        <f t="shared" si="285"/>
        <v>4867572.6692409087</v>
      </c>
      <c r="AX436" s="75">
        <f t="shared" si="286"/>
        <v>1156917.9748486371</v>
      </c>
      <c r="AY436" s="142">
        <f>'گام اول '!AZ437</f>
        <v>0</v>
      </c>
      <c r="AZ436" s="142">
        <f>'گام اول '!BA437</f>
        <v>0</v>
      </c>
      <c r="BA436" s="142">
        <f>'گام اول '!BB437</f>
        <v>0</v>
      </c>
      <c r="BB436" s="142">
        <f>'گام اول '!BC437</f>
        <v>0</v>
      </c>
      <c r="BC436" s="142">
        <f>'گام اول '!BD437</f>
        <v>0</v>
      </c>
      <c r="BD436" s="142">
        <f>'گام اول '!BE437</f>
        <v>0</v>
      </c>
      <c r="BE436" s="142">
        <f>'گام اول '!BF437</f>
        <v>0</v>
      </c>
      <c r="BF436" s="143">
        <f t="shared" si="287"/>
        <v>6024490.6440895461</v>
      </c>
      <c r="BG436" s="140">
        <f t="shared" si="288"/>
        <v>66167756</v>
      </c>
      <c r="BH436" s="144">
        <f t="shared" si="289"/>
        <v>72192247.417727277</v>
      </c>
      <c r="BI436" s="127">
        <f t="shared" si="282"/>
        <v>4425825</v>
      </c>
      <c r="BJ436" s="145">
        <f t="shared" si="290"/>
        <v>2212912.5</v>
      </c>
      <c r="BK436" s="145">
        <f t="shared" si="291"/>
        <v>663873.75</v>
      </c>
      <c r="BL436" s="146">
        <f t="shared" si="292"/>
        <v>1120000</v>
      </c>
      <c r="BM436" s="379">
        <v>0</v>
      </c>
      <c r="BN436" s="147">
        <f t="shared" si="293"/>
        <v>80614858.667727277</v>
      </c>
      <c r="BO436" s="148">
        <f t="shared" si="294"/>
        <v>69536752.417727262</v>
      </c>
      <c r="BP436" s="149">
        <f t="shared" si="295"/>
        <v>15993453.056077272</v>
      </c>
      <c r="BQ436" s="150">
        <f t="shared" si="296"/>
        <v>96608311.723804548</v>
      </c>
      <c r="BR436" s="151">
        <f t="shared" si="297"/>
        <v>100800</v>
      </c>
      <c r="BS436" s="147">
        <f t="shared" si="298"/>
        <v>96709111.723804548</v>
      </c>
      <c r="BT436" s="135">
        <v>0</v>
      </c>
      <c r="BU436" s="148">
        <f t="shared" si="299"/>
        <v>8061485.866772728</v>
      </c>
      <c r="BV436" s="152">
        <f t="shared" si="300"/>
        <v>4030742.933386364</v>
      </c>
      <c r="BW436" s="133">
        <f t="shared" si="301"/>
        <v>84616882.923645452</v>
      </c>
      <c r="BX436" s="147">
        <f t="shared" si="302"/>
        <v>7302611.25</v>
      </c>
      <c r="BY436" s="134">
        <f t="shared" si="303"/>
        <v>77314271.673645452</v>
      </c>
      <c r="CD436" s="388">
        <f>'گام اول '!AU437</f>
        <v>72192247.417727277</v>
      </c>
      <c r="CE436" s="389">
        <f>'گام اول '!AV437</f>
        <v>51569179.74848637</v>
      </c>
      <c r="CF436" s="389">
        <f>'گام اول '!AW437</f>
        <v>69536752.417727262</v>
      </c>
      <c r="CG436" s="389">
        <f>'گام اول '!AX437</f>
        <v>4867572.6692409087</v>
      </c>
      <c r="CH436" s="389">
        <f>'گام اول '!AY437</f>
        <v>1156917.9748486371</v>
      </c>
      <c r="CI436" s="389">
        <f>'گام اول '!AZ437</f>
        <v>0</v>
      </c>
      <c r="CJ436" s="389">
        <f>'گام اول '!BA437</f>
        <v>0</v>
      </c>
      <c r="CK436" s="389">
        <f>'گام اول '!BB437</f>
        <v>0</v>
      </c>
      <c r="CL436" s="389">
        <f>'گام اول '!BC437</f>
        <v>0</v>
      </c>
      <c r="CM436" s="389">
        <f>'گام اول '!BD437</f>
        <v>0</v>
      </c>
      <c r="CN436" s="389">
        <f>'گام اول '!BE437</f>
        <v>0</v>
      </c>
      <c r="CO436" s="389">
        <f>'گام اول '!BF437</f>
        <v>0</v>
      </c>
      <c r="CP436" s="389">
        <f>'گام اول '!BG437</f>
        <v>6024490.6440895461</v>
      </c>
      <c r="CQ436" s="389">
        <f>'گام اول '!BH437</f>
        <v>66167756</v>
      </c>
      <c r="CR436" s="389">
        <f t="shared" si="304"/>
        <v>72192247.417727277</v>
      </c>
      <c r="CS436" s="55">
        <f t="shared" si="305"/>
        <v>4425825</v>
      </c>
      <c r="CT436" s="388">
        <f t="shared" si="306"/>
        <v>2212912.5</v>
      </c>
      <c r="CU436" s="389">
        <f t="shared" si="307"/>
        <v>663873.75</v>
      </c>
      <c r="CV436" s="389">
        <f t="shared" si="308"/>
        <v>1120000</v>
      </c>
      <c r="CW436" s="55">
        <v>0</v>
      </c>
      <c r="CX436" s="389">
        <f t="shared" si="309"/>
        <v>80614858.667727277</v>
      </c>
      <c r="CY436" s="389">
        <f t="shared" si="310"/>
        <v>69536752.417727262</v>
      </c>
      <c r="CZ436" s="389">
        <f t="shared" si="311"/>
        <v>15993453.056077272</v>
      </c>
      <c r="DA436" s="389">
        <f t="shared" si="312"/>
        <v>96608311.723804548</v>
      </c>
      <c r="DB436" s="389">
        <f t="shared" si="313"/>
        <v>100800</v>
      </c>
      <c r="DC436" s="389">
        <f t="shared" si="314"/>
        <v>96709111.723804548</v>
      </c>
      <c r="DD436" s="394">
        <v>0</v>
      </c>
      <c r="DE436" s="389">
        <f t="shared" si="315"/>
        <v>8061485.866772728</v>
      </c>
      <c r="DF436" s="389">
        <f t="shared" si="316"/>
        <v>4030742.933386364</v>
      </c>
      <c r="DG436" s="389">
        <f t="shared" si="317"/>
        <v>84616882.923645452</v>
      </c>
      <c r="DH436" s="389">
        <f t="shared" si="318"/>
        <v>7302611.25</v>
      </c>
      <c r="DI436" s="389">
        <f t="shared" si="319"/>
        <v>77314271.673645452</v>
      </c>
      <c r="DJ436" s="389">
        <f t="shared" si="320"/>
        <v>0</v>
      </c>
      <c r="DL436" s="396">
        <f t="shared" si="321"/>
        <v>6638737.5</v>
      </c>
      <c r="DM436" s="396">
        <f t="shared" si="322"/>
        <v>-2212912.5</v>
      </c>
    </row>
    <row r="437" spans="1:117" s="55" customFormat="1" ht="21" x14ac:dyDescent="0.2">
      <c r="A437" s="191">
        <f t="shared" si="283"/>
        <v>2655495</v>
      </c>
      <c r="B437" s="136">
        <f>'گام اول '!B438</f>
        <v>432</v>
      </c>
      <c r="C437" s="136">
        <f>'گام اول '!C438</f>
        <v>206</v>
      </c>
      <c r="D437" s="136">
        <f>'گام اول '!D438</f>
        <v>13460</v>
      </c>
      <c r="E437" s="136" t="str">
        <f>'گام اول '!E438</f>
        <v>میرحسین</v>
      </c>
      <c r="F437" s="136" t="str">
        <f>'گام اول '!F438</f>
        <v>رسولی تولون</v>
      </c>
      <c r="G437" s="136" t="str">
        <f>'گام اول '!G438</f>
        <v>نگهبان</v>
      </c>
      <c r="H437" s="136" t="str">
        <f>'گام اول '!H438</f>
        <v>ش.تهران</v>
      </c>
      <c r="I437" s="136" t="str">
        <f>'گام اول '!I438</f>
        <v>438-813-67036703-1</v>
      </c>
      <c r="J437" s="136" t="str">
        <f>'گام اول '!J438</f>
        <v>0077175001</v>
      </c>
      <c r="K437" s="136" t="str">
        <f>'گام اول '!K438</f>
        <v>0012175217</v>
      </c>
      <c r="L437" s="136" t="str">
        <f>'گام اول '!L438</f>
        <v>ش - تهران</v>
      </c>
      <c r="M437" s="136" t="str">
        <f>'گام اول '!M438</f>
        <v>نگهبان</v>
      </c>
      <c r="N437" s="120" t="str">
        <f>'گام اول '!N438</f>
        <v>*</v>
      </c>
      <c r="O437" s="119">
        <f>'گام اول '!O438</f>
        <v>0</v>
      </c>
      <c r="P437" s="121">
        <f>'گام اول '!P438</f>
        <v>0</v>
      </c>
      <c r="Q437" s="358">
        <f>'گام اول '!Q438</f>
        <v>30</v>
      </c>
      <c r="R437" s="358">
        <f>'گام اول '!R438</f>
        <v>120</v>
      </c>
      <c r="S437" s="358">
        <f>'گام اول '!S438</f>
        <v>110</v>
      </c>
      <c r="T437" s="358">
        <f>'گام اول '!T438</f>
        <v>29.33</v>
      </c>
      <c r="U437" s="137">
        <f>'گام اول '!U438</f>
        <v>0</v>
      </c>
      <c r="V437" s="120">
        <f>'گام اول '!W438</f>
        <v>0</v>
      </c>
      <c r="W437" s="121">
        <f>'گام اول '!X438</f>
        <v>0</v>
      </c>
      <c r="X437" s="366">
        <f>'گام اول '!Y438</f>
        <v>1</v>
      </c>
      <c r="Y437" s="366">
        <f>'گام اول '!Z438</f>
        <v>1</v>
      </c>
      <c r="Z437" s="138">
        <f>'گام اول '!AA438</f>
        <v>885165</v>
      </c>
      <c r="AA437" s="138">
        <f>'گام اول '!AB438</f>
        <v>46667</v>
      </c>
      <c r="AB437" s="138">
        <f>'گام اول '!AC438</f>
        <v>931832</v>
      </c>
      <c r="AC437" s="138">
        <f>'گام اول '!AD438</f>
        <v>4500000</v>
      </c>
      <c r="AD437" s="138">
        <f>'گام اول '!AE438</f>
        <v>6000000</v>
      </c>
      <c r="AE437" s="139">
        <f>'گام اول '!AF438</f>
        <v>177895.19999999998</v>
      </c>
      <c r="AF437" s="122">
        <f>'گام اول '!AG438</f>
        <v>26554950</v>
      </c>
      <c r="AG437" s="123">
        <f>'گام اول '!AH438</f>
        <v>1400010</v>
      </c>
      <c r="AH437" s="123">
        <f>'گام اول '!AI438</f>
        <v>21347423.999999996</v>
      </c>
      <c r="AI437" s="123">
        <f>'گام اول '!AJ438</f>
        <v>2655495</v>
      </c>
      <c r="AJ437" s="123">
        <f>'گام اول '!AK438</f>
        <v>4500000</v>
      </c>
      <c r="AK437" s="123">
        <f>'گام اول '!AL438</f>
        <v>6000000</v>
      </c>
      <c r="AL437" s="123">
        <f>'گام اول '!AM438</f>
        <v>4892117.9999999991</v>
      </c>
      <c r="AM437" s="123">
        <f>'گام اول '!AN438</f>
        <v>5217666.2159999991</v>
      </c>
      <c r="AN437" s="123">
        <f>'گام اول '!AO438</f>
        <v>0</v>
      </c>
      <c r="AO437" s="123">
        <f>'گام اول '!AP438</f>
        <v>2400000</v>
      </c>
      <c r="AP437" s="123">
        <f>'گام اول '!AQ438</f>
        <v>0</v>
      </c>
      <c r="AQ437" s="123">
        <f>'گام اول '!AR438</f>
        <v>0</v>
      </c>
      <c r="AR437" s="123">
        <f>'گام اول '!AS438</f>
        <v>0</v>
      </c>
      <c r="AS437" s="375">
        <f>'گام اول '!AT438</f>
        <v>0</v>
      </c>
      <c r="AT437" s="368">
        <f t="shared" si="284"/>
        <v>74967663.216000006</v>
      </c>
      <c r="AU437" s="173">
        <f>'گام اول '!AV438</f>
        <v>54350316.440880008</v>
      </c>
      <c r="AV437" s="141">
        <f>'گام اول '!AW438</f>
        <v>72312168.215999991</v>
      </c>
      <c r="AW437" s="142">
        <f t="shared" si="285"/>
        <v>5061851.7751199994</v>
      </c>
      <c r="AX437" s="75">
        <f t="shared" si="286"/>
        <v>1435031.644088001</v>
      </c>
      <c r="AY437" s="142">
        <f>'گام اول '!AZ438</f>
        <v>0</v>
      </c>
      <c r="AZ437" s="142">
        <f>'گام اول '!BA438</f>
        <v>0</v>
      </c>
      <c r="BA437" s="142">
        <f>'گام اول '!BB438</f>
        <v>0</v>
      </c>
      <c r="BB437" s="142">
        <f>'گام اول '!BC438</f>
        <v>0</v>
      </c>
      <c r="BC437" s="142">
        <f>'گام اول '!BD438</f>
        <v>0</v>
      </c>
      <c r="BD437" s="142">
        <f>'گام اول '!BE438</f>
        <v>0</v>
      </c>
      <c r="BE437" s="142">
        <f>'گام اول '!BF438</f>
        <v>0</v>
      </c>
      <c r="BF437" s="143">
        <f t="shared" si="287"/>
        <v>6496883.4192080004</v>
      </c>
      <c r="BG437" s="140">
        <f t="shared" si="288"/>
        <v>68470779</v>
      </c>
      <c r="BH437" s="144">
        <f t="shared" si="289"/>
        <v>74967663.216000006</v>
      </c>
      <c r="BI437" s="127">
        <f t="shared" si="282"/>
        <v>4659160</v>
      </c>
      <c r="BJ437" s="145">
        <f t="shared" si="290"/>
        <v>2329580</v>
      </c>
      <c r="BK437" s="145">
        <f t="shared" si="291"/>
        <v>698874</v>
      </c>
      <c r="BL437" s="146">
        <f t="shared" si="292"/>
        <v>1120000</v>
      </c>
      <c r="BM437" s="379">
        <v>0</v>
      </c>
      <c r="BN437" s="147">
        <f t="shared" si="293"/>
        <v>83775277.216000006</v>
      </c>
      <c r="BO437" s="148">
        <f t="shared" si="294"/>
        <v>72312168.215999991</v>
      </c>
      <c r="BP437" s="149">
        <f t="shared" si="295"/>
        <v>16631798.689679999</v>
      </c>
      <c r="BQ437" s="150">
        <f t="shared" si="296"/>
        <v>100407075.90568</v>
      </c>
      <c r="BR437" s="151">
        <f t="shared" si="297"/>
        <v>100800</v>
      </c>
      <c r="BS437" s="147">
        <f t="shared" si="298"/>
        <v>100507875.90568</v>
      </c>
      <c r="BT437" s="135">
        <v>0</v>
      </c>
      <c r="BU437" s="148">
        <f t="shared" si="299"/>
        <v>8377527.7216000007</v>
      </c>
      <c r="BV437" s="152">
        <f t="shared" si="300"/>
        <v>4188763.8608000004</v>
      </c>
      <c r="BW437" s="133">
        <f t="shared" si="301"/>
        <v>87941584.323280007</v>
      </c>
      <c r="BX437" s="147">
        <f t="shared" si="302"/>
        <v>7687614</v>
      </c>
      <c r="BY437" s="134">
        <f t="shared" si="303"/>
        <v>80253970.323280007</v>
      </c>
      <c r="CD437" s="388">
        <f>'گام اول '!AU438</f>
        <v>74967663.216000006</v>
      </c>
      <c r="CE437" s="389">
        <f>'گام اول '!AV438</f>
        <v>54350316.440880008</v>
      </c>
      <c r="CF437" s="389">
        <f>'گام اول '!AW438</f>
        <v>72312168.215999991</v>
      </c>
      <c r="CG437" s="389">
        <f>'گام اول '!AX438</f>
        <v>5061851.7751199994</v>
      </c>
      <c r="CH437" s="389">
        <f>'گام اول '!AY438</f>
        <v>1435031.644088001</v>
      </c>
      <c r="CI437" s="389">
        <f>'گام اول '!AZ438</f>
        <v>0</v>
      </c>
      <c r="CJ437" s="389">
        <f>'گام اول '!BA438</f>
        <v>0</v>
      </c>
      <c r="CK437" s="389">
        <f>'گام اول '!BB438</f>
        <v>0</v>
      </c>
      <c r="CL437" s="389">
        <f>'گام اول '!BC438</f>
        <v>0</v>
      </c>
      <c r="CM437" s="389">
        <f>'گام اول '!BD438</f>
        <v>0</v>
      </c>
      <c r="CN437" s="389">
        <f>'گام اول '!BE438</f>
        <v>0</v>
      </c>
      <c r="CO437" s="389">
        <f>'گام اول '!BF438</f>
        <v>0</v>
      </c>
      <c r="CP437" s="389">
        <f>'گام اول '!BG438</f>
        <v>6496883.4192080004</v>
      </c>
      <c r="CQ437" s="389">
        <f>'گام اول '!BH438</f>
        <v>68470779</v>
      </c>
      <c r="CR437" s="389">
        <f t="shared" si="304"/>
        <v>74967663.216000006</v>
      </c>
      <c r="CS437" s="55">
        <f t="shared" si="305"/>
        <v>4659160</v>
      </c>
      <c r="CT437" s="388">
        <f t="shared" si="306"/>
        <v>2329580</v>
      </c>
      <c r="CU437" s="389">
        <f t="shared" si="307"/>
        <v>698874</v>
      </c>
      <c r="CV437" s="389">
        <f t="shared" si="308"/>
        <v>1120000</v>
      </c>
      <c r="CW437" s="55">
        <v>0</v>
      </c>
      <c r="CX437" s="389">
        <f t="shared" si="309"/>
        <v>83775277.216000006</v>
      </c>
      <c r="CY437" s="389">
        <f t="shared" si="310"/>
        <v>72312168.215999991</v>
      </c>
      <c r="CZ437" s="389">
        <f t="shared" si="311"/>
        <v>16631798.689679999</v>
      </c>
      <c r="DA437" s="389">
        <f t="shared" si="312"/>
        <v>100407075.90568</v>
      </c>
      <c r="DB437" s="389">
        <f t="shared" si="313"/>
        <v>100800</v>
      </c>
      <c r="DC437" s="389">
        <f t="shared" si="314"/>
        <v>100507875.90568</v>
      </c>
      <c r="DD437" s="394">
        <v>0</v>
      </c>
      <c r="DE437" s="389">
        <f t="shared" si="315"/>
        <v>8377527.7216000007</v>
      </c>
      <c r="DF437" s="389">
        <f t="shared" si="316"/>
        <v>4188763.8608000004</v>
      </c>
      <c r="DG437" s="389">
        <f t="shared" si="317"/>
        <v>87941584.323280007</v>
      </c>
      <c r="DH437" s="389">
        <f t="shared" si="318"/>
        <v>7687614</v>
      </c>
      <c r="DI437" s="389">
        <f t="shared" si="319"/>
        <v>80253970.323280007</v>
      </c>
      <c r="DJ437" s="389">
        <f t="shared" si="320"/>
        <v>0</v>
      </c>
      <c r="DL437" s="396">
        <f t="shared" si="321"/>
        <v>6638737.5</v>
      </c>
      <c r="DM437" s="396">
        <f t="shared" si="322"/>
        <v>-1979577.5</v>
      </c>
    </row>
    <row r="438" spans="1:117" s="55" customFormat="1" ht="21" x14ac:dyDescent="0.2">
      <c r="A438" s="191">
        <f t="shared" si="283"/>
        <v>2655495</v>
      </c>
      <c r="B438" s="136">
        <f>'گام اول '!B439</f>
        <v>433</v>
      </c>
      <c r="C438" s="136">
        <f>'گام اول '!C439</f>
        <v>207</v>
      </c>
      <c r="D438" s="136">
        <f>'گام اول '!D439</f>
        <v>13459</v>
      </c>
      <c r="E438" s="136" t="str">
        <f>'گام اول '!E439</f>
        <v>حامد</v>
      </c>
      <c r="F438" s="136" t="str">
        <f>'گام اول '!F439</f>
        <v>نیک نژاد</v>
      </c>
      <c r="G438" s="136" t="str">
        <f>'گام اول '!G439</f>
        <v>نگهبان</v>
      </c>
      <c r="H438" s="136" t="str">
        <f>'گام اول '!H439</f>
        <v>ش.تهران</v>
      </c>
      <c r="I438" s="136" t="str">
        <f>'گام اول '!I439</f>
        <v>268-700-4236032-1</v>
      </c>
      <c r="J438" s="136" t="str">
        <f>'گام اول '!J439</f>
        <v>0083691723</v>
      </c>
      <c r="K438" s="136" t="str">
        <f>'گام اول '!K439</f>
        <v>0022143897</v>
      </c>
      <c r="L438" s="136" t="str">
        <f>'گام اول '!L439</f>
        <v>ش - تهران</v>
      </c>
      <c r="M438" s="136" t="str">
        <f>'گام اول '!M439</f>
        <v>نگهبان</v>
      </c>
      <c r="N438" s="120" t="str">
        <f>'گام اول '!N439</f>
        <v>*</v>
      </c>
      <c r="O438" s="119">
        <f>'گام اول '!O439</f>
        <v>0</v>
      </c>
      <c r="P438" s="121">
        <f>'گام اول '!P439</f>
        <v>0</v>
      </c>
      <c r="Q438" s="358">
        <f>'گام اول '!Q439</f>
        <v>30</v>
      </c>
      <c r="R438" s="358">
        <f>'گام اول '!R439</f>
        <v>120</v>
      </c>
      <c r="S438" s="358">
        <f>'گام اول '!S439</f>
        <v>110</v>
      </c>
      <c r="T438" s="358">
        <f>'گام اول '!T439</f>
        <v>29.33</v>
      </c>
      <c r="U438" s="137">
        <f>'گام اول '!U439</f>
        <v>0</v>
      </c>
      <c r="V438" s="120">
        <f>'گام اول '!W439</f>
        <v>0</v>
      </c>
      <c r="W438" s="121">
        <f>'گام اول '!X439</f>
        <v>0</v>
      </c>
      <c r="X438" s="366">
        <f>'گام اول '!Y439</f>
        <v>2</v>
      </c>
      <c r="Y438" s="366">
        <f>'گام اول '!Z439</f>
        <v>2</v>
      </c>
      <c r="Z438" s="138">
        <f>'گام اول '!AA439</f>
        <v>885165</v>
      </c>
      <c r="AA438" s="138">
        <f>'گام اول '!AB439</f>
        <v>0</v>
      </c>
      <c r="AB438" s="138">
        <f>'گام اول '!AC439</f>
        <v>885165</v>
      </c>
      <c r="AC438" s="138">
        <f>'گام اول '!AD439</f>
        <v>4500000</v>
      </c>
      <c r="AD438" s="138">
        <f>'گام اول '!AE439</f>
        <v>6000000</v>
      </c>
      <c r="AE438" s="139">
        <f>'گام اول '!AF439</f>
        <v>168986.04545454544</v>
      </c>
      <c r="AF438" s="122">
        <f>'گام اول '!AG439</f>
        <v>26554950</v>
      </c>
      <c r="AG438" s="123">
        <f>'گام اول '!AH439</f>
        <v>0</v>
      </c>
      <c r="AH438" s="123">
        <f>'گام اول '!AI439</f>
        <v>20278325.454545453</v>
      </c>
      <c r="AI438" s="123">
        <f>'گام اول '!AJ439</f>
        <v>5310990</v>
      </c>
      <c r="AJ438" s="123">
        <f>'گام اول '!AK439</f>
        <v>4500000</v>
      </c>
      <c r="AK438" s="123">
        <f>'گام اول '!AL439</f>
        <v>6000000</v>
      </c>
      <c r="AL438" s="123">
        <f>'گام اول '!AM439</f>
        <v>4647116.25</v>
      </c>
      <c r="AM438" s="123">
        <f>'گام اول '!AN439</f>
        <v>4956360.7131818179</v>
      </c>
      <c r="AN438" s="123">
        <f>'گام اول '!AO439</f>
        <v>0</v>
      </c>
      <c r="AO438" s="123">
        <f>'گام اول '!AP439</f>
        <v>3000000</v>
      </c>
      <c r="AP438" s="123">
        <f>'گام اول '!AQ439</f>
        <v>0</v>
      </c>
      <c r="AQ438" s="123">
        <f>'گام اول '!AR439</f>
        <v>0</v>
      </c>
      <c r="AR438" s="123">
        <f>'گام اول '!AS439</f>
        <v>0</v>
      </c>
      <c r="AS438" s="375">
        <f>'گام اول '!AT439</f>
        <v>0</v>
      </c>
      <c r="AT438" s="368">
        <f t="shared" si="284"/>
        <v>75247742.417727277</v>
      </c>
      <c r="AU438" s="173">
        <f>'گام اول '!AV439</f>
        <v>51541179.74848637</v>
      </c>
      <c r="AV438" s="141">
        <f>'گام اول '!AW439</f>
        <v>69936752.417727262</v>
      </c>
      <c r="AW438" s="142">
        <f t="shared" si="285"/>
        <v>4895572.6692409087</v>
      </c>
      <c r="AX438" s="75">
        <f t="shared" si="286"/>
        <v>1154117.9748486371</v>
      </c>
      <c r="AY438" s="142">
        <f>'گام اول '!AZ439</f>
        <v>0</v>
      </c>
      <c r="AZ438" s="142">
        <f>'گام اول '!BA439</f>
        <v>0</v>
      </c>
      <c r="BA438" s="142">
        <f>'گام اول '!BB439</f>
        <v>0</v>
      </c>
      <c r="BB438" s="142">
        <f>'گام اول '!BC439</f>
        <v>0</v>
      </c>
      <c r="BC438" s="142">
        <f>'گام اول '!BD439</f>
        <v>0</v>
      </c>
      <c r="BD438" s="142">
        <f>'گام اول '!BE439</f>
        <v>0</v>
      </c>
      <c r="BE438" s="142">
        <f>'گام اول '!BF439</f>
        <v>0</v>
      </c>
      <c r="BF438" s="143">
        <f t="shared" si="287"/>
        <v>6049690.6440895461</v>
      </c>
      <c r="BG438" s="140">
        <f t="shared" si="288"/>
        <v>69198051</v>
      </c>
      <c r="BH438" s="144">
        <f t="shared" si="289"/>
        <v>75247742.417727277</v>
      </c>
      <c r="BI438" s="127">
        <f t="shared" si="282"/>
        <v>4425825</v>
      </c>
      <c r="BJ438" s="145">
        <f t="shared" si="290"/>
        <v>2212912.5</v>
      </c>
      <c r="BK438" s="145">
        <f t="shared" si="291"/>
        <v>663873.75</v>
      </c>
      <c r="BL438" s="146">
        <f t="shared" si="292"/>
        <v>1120000</v>
      </c>
      <c r="BM438" s="379">
        <v>0</v>
      </c>
      <c r="BN438" s="147">
        <f t="shared" si="293"/>
        <v>83670353.667727277</v>
      </c>
      <c r="BO438" s="148">
        <f t="shared" si="294"/>
        <v>69936752.417727262</v>
      </c>
      <c r="BP438" s="149">
        <f t="shared" si="295"/>
        <v>16085453.056077272</v>
      </c>
      <c r="BQ438" s="150">
        <f t="shared" si="296"/>
        <v>99755806.723804548</v>
      </c>
      <c r="BR438" s="151">
        <f t="shared" si="297"/>
        <v>100800</v>
      </c>
      <c r="BS438" s="147">
        <f t="shared" si="298"/>
        <v>99856606.723804548</v>
      </c>
      <c r="BT438" s="135">
        <v>0</v>
      </c>
      <c r="BU438" s="148">
        <f t="shared" si="299"/>
        <v>8367035.366772728</v>
      </c>
      <c r="BV438" s="152">
        <f t="shared" si="300"/>
        <v>4183517.683386364</v>
      </c>
      <c r="BW438" s="133">
        <f t="shared" si="301"/>
        <v>87306053.673645452</v>
      </c>
      <c r="BX438" s="147">
        <f t="shared" si="302"/>
        <v>7302611.25</v>
      </c>
      <c r="BY438" s="134">
        <f t="shared" si="303"/>
        <v>80003442.423645452</v>
      </c>
      <c r="CD438" s="388">
        <f>'گام اول '!AU439</f>
        <v>75247742.417727277</v>
      </c>
      <c r="CE438" s="389">
        <f>'گام اول '!AV439</f>
        <v>51541179.74848637</v>
      </c>
      <c r="CF438" s="389">
        <f>'گام اول '!AW439</f>
        <v>69936752.417727262</v>
      </c>
      <c r="CG438" s="389">
        <f>'گام اول '!AX439</f>
        <v>4895572.6692409087</v>
      </c>
      <c r="CH438" s="389">
        <f>'گام اول '!AY439</f>
        <v>1154117.9748486371</v>
      </c>
      <c r="CI438" s="389">
        <f>'گام اول '!AZ439</f>
        <v>0</v>
      </c>
      <c r="CJ438" s="389">
        <f>'گام اول '!BA439</f>
        <v>0</v>
      </c>
      <c r="CK438" s="389">
        <f>'گام اول '!BB439</f>
        <v>0</v>
      </c>
      <c r="CL438" s="389">
        <f>'گام اول '!BC439</f>
        <v>0</v>
      </c>
      <c r="CM438" s="389">
        <f>'گام اول '!BD439</f>
        <v>0</v>
      </c>
      <c r="CN438" s="389">
        <f>'گام اول '!BE439</f>
        <v>0</v>
      </c>
      <c r="CO438" s="389">
        <f>'گام اول '!BF439</f>
        <v>0</v>
      </c>
      <c r="CP438" s="389">
        <f>'گام اول '!BG439</f>
        <v>6049690.6440895461</v>
      </c>
      <c r="CQ438" s="389">
        <f>'گام اول '!BH439</f>
        <v>69198051</v>
      </c>
      <c r="CR438" s="389">
        <f t="shared" si="304"/>
        <v>75247742.417727277</v>
      </c>
      <c r="CS438" s="55">
        <f t="shared" si="305"/>
        <v>4425825</v>
      </c>
      <c r="CT438" s="388">
        <f t="shared" si="306"/>
        <v>2212912.5</v>
      </c>
      <c r="CU438" s="389">
        <f t="shared" si="307"/>
        <v>663873.75</v>
      </c>
      <c r="CV438" s="389">
        <f t="shared" si="308"/>
        <v>1120000</v>
      </c>
      <c r="CW438" s="55">
        <v>0</v>
      </c>
      <c r="CX438" s="389">
        <f t="shared" si="309"/>
        <v>83670353.667727277</v>
      </c>
      <c r="CY438" s="389">
        <f t="shared" si="310"/>
        <v>69936752.417727262</v>
      </c>
      <c r="CZ438" s="389">
        <f t="shared" si="311"/>
        <v>16085453.056077272</v>
      </c>
      <c r="DA438" s="389">
        <f t="shared" si="312"/>
        <v>99755806.723804548</v>
      </c>
      <c r="DB438" s="389">
        <f t="shared" si="313"/>
        <v>100800</v>
      </c>
      <c r="DC438" s="389">
        <f t="shared" si="314"/>
        <v>99856606.723804548</v>
      </c>
      <c r="DD438" s="394">
        <v>0</v>
      </c>
      <c r="DE438" s="389">
        <f t="shared" si="315"/>
        <v>8367035.366772728</v>
      </c>
      <c r="DF438" s="389">
        <f t="shared" si="316"/>
        <v>4183517.683386364</v>
      </c>
      <c r="DG438" s="389">
        <f t="shared" si="317"/>
        <v>87306053.673645452</v>
      </c>
      <c r="DH438" s="389">
        <f t="shared" si="318"/>
        <v>7302611.25</v>
      </c>
      <c r="DI438" s="389">
        <f t="shared" si="319"/>
        <v>80003442.423645452</v>
      </c>
      <c r="DJ438" s="389">
        <f t="shared" si="320"/>
        <v>0</v>
      </c>
      <c r="DL438" s="396">
        <f t="shared" si="321"/>
        <v>6638737.5</v>
      </c>
      <c r="DM438" s="396">
        <f t="shared" si="322"/>
        <v>-2212912.5</v>
      </c>
    </row>
    <row r="439" spans="1:117" s="55" customFormat="1" ht="21" x14ac:dyDescent="0.2">
      <c r="A439" s="191">
        <f t="shared" si="283"/>
        <v>2655495</v>
      </c>
      <c r="B439" s="136">
        <f>'گام اول '!B440</f>
        <v>434</v>
      </c>
      <c r="C439" s="136">
        <f>'گام اول '!C440</f>
        <v>208</v>
      </c>
      <c r="D439" s="136">
        <f>'گام اول '!D440</f>
        <v>13465</v>
      </c>
      <c r="E439" s="136" t="str">
        <f>'گام اول '!E440</f>
        <v>عباس</v>
      </c>
      <c r="F439" s="136" t="str">
        <f>'گام اول '!F440</f>
        <v>جلالی عاشق آبادی</v>
      </c>
      <c r="G439" s="136" t="str">
        <f>'گام اول '!G440</f>
        <v>نگهبان</v>
      </c>
      <c r="H439" s="136" t="str">
        <f>'گام اول '!H440</f>
        <v>ش.تهران</v>
      </c>
      <c r="I439" s="136" t="str">
        <f>'گام اول '!I440</f>
        <v>392-700-3919143-1</v>
      </c>
      <c r="J439" s="136" t="str">
        <f>'گام اول '!J440</f>
        <v>6649981915</v>
      </c>
      <c r="K439" s="136" t="str">
        <f>'گام اول '!K440</f>
        <v>0021341715</v>
      </c>
      <c r="L439" s="136" t="str">
        <f>'گام اول '!L440</f>
        <v>ش - تهران</v>
      </c>
      <c r="M439" s="136" t="str">
        <f>'گام اول '!M440</f>
        <v>نگهبان</v>
      </c>
      <c r="N439" s="120" t="str">
        <f>'گام اول '!N440</f>
        <v>*</v>
      </c>
      <c r="O439" s="119">
        <f>'گام اول '!O440</f>
        <v>0</v>
      </c>
      <c r="P439" s="121">
        <f>'گام اول '!P440</f>
        <v>0</v>
      </c>
      <c r="Q439" s="358">
        <f>'گام اول '!Q440</f>
        <v>30</v>
      </c>
      <c r="R439" s="358">
        <f>'گام اول '!R440</f>
        <v>120</v>
      </c>
      <c r="S439" s="358">
        <f>'گام اول '!S440</f>
        <v>110</v>
      </c>
      <c r="T439" s="358">
        <f>'گام اول '!T440</f>
        <v>29.33</v>
      </c>
      <c r="U439" s="137">
        <f>'گام اول '!U440</f>
        <v>0</v>
      </c>
      <c r="V439" s="120">
        <f>'گام اول '!W440</f>
        <v>0</v>
      </c>
      <c r="W439" s="121">
        <f>'گام اول '!X440</f>
        <v>0</v>
      </c>
      <c r="X439" s="366">
        <f>'گام اول '!Y440</f>
        <v>0</v>
      </c>
      <c r="Y439" s="366">
        <f>'گام اول '!Z440</f>
        <v>0</v>
      </c>
      <c r="Z439" s="138">
        <f>'گام اول '!AA440</f>
        <v>885165</v>
      </c>
      <c r="AA439" s="138">
        <f>'گام اول '!AB440</f>
        <v>0</v>
      </c>
      <c r="AB439" s="138">
        <f>'گام اول '!AC440</f>
        <v>885165</v>
      </c>
      <c r="AC439" s="138">
        <f>'گام اول '!AD440</f>
        <v>4500000</v>
      </c>
      <c r="AD439" s="138">
        <f>'گام اول '!AE440</f>
        <v>6000000</v>
      </c>
      <c r="AE439" s="139">
        <f>'گام اول '!AF440</f>
        <v>168986.04545454544</v>
      </c>
      <c r="AF439" s="122">
        <f>'گام اول '!AG440</f>
        <v>26554950</v>
      </c>
      <c r="AG439" s="123">
        <f>'گام اول '!AH440</f>
        <v>0</v>
      </c>
      <c r="AH439" s="123">
        <f>'گام اول '!AI440</f>
        <v>20278325.454545453</v>
      </c>
      <c r="AI439" s="123">
        <f>'گام اول '!AJ440</f>
        <v>0</v>
      </c>
      <c r="AJ439" s="123">
        <f>'گام اول '!AK440</f>
        <v>4500000</v>
      </c>
      <c r="AK439" s="123">
        <f>'گام اول '!AL440</f>
        <v>6000000</v>
      </c>
      <c r="AL439" s="123">
        <f>'گام اول '!AM440</f>
        <v>4647116.25</v>
      </c>
      <c r="AM439" s="123">
        <f>'گام اول '!AN440</f>
        <v>4956360.7131818179</v>
      </c>
      <c r="AN439" s="123">
        <f>'گام اول '!AO440</f>
        <v>0</v>
      </c>
      <c r="AO439" s="123">
        <f>'گام اول '!AP440</f>
        <v>3000000</v>
      </c>
      <c r="AP439" s="123">
        <f>'گام اول '!AQ440</f>
        <v>0</v>
      </c>
      <c r="AQ439" s="123">
        <f>'گام اول '!AR440</f>
        <v>0</v>
      </c>
      <c r="AR439" s="123">
        <f>'گام اول '!AS440</f>
        <v>0</v>
      </c>
      <c r="AS439" s="375">
        <f>'گام اول '!AT440</f>
        <v>0</v>
      </c>
      <c r="AT439" s="368">
        <f t="shared" si="284"/>
        <v>69936752.417727262</v>
      </c>
      <c r="AU439" s="173">
        <f>'گام اول '!AV440</f>
        <v>51541179.748486355</v>
      </c>
      <c r="AV439" s="141">
        <f>'گام اول '!AW440</f>
        <v>69936752.417727262</v>
      </c>
      <c r="AW439" s="142">
        <f t="shared" si="285"/>
        <v>4895572.6692409087</v>
      </c>
      <c r="AX439" s="75">
        <f t="shared" si="286"/>
        <v>1154117.9748486355</v>
      </c>
      <c r="AY439" s="142">
        <f>'گام اول '!AZ440</f>
        <v>0</v>
      </c>
      <c r="AZ439" s="142">
        <f>'گام اول '!BA440</f>
        <v>0</v>
      </c>
      <c r="BA439" s="142">
        <f>'گام اول '!BB440</f>
        <v>0</v>
      </c>
      <c r="BB439" s="142">
        <f>'گام اول '!BC440</f>
        <v>0</v>
      </c>
      <c r="BC439" s="142">
        <f>'گام اول '!BD440</f>
        <v>0</v>
      </c>
      <c r="BD439" s="142">
        <f>'گام اول '!BE440</f>
        <v>0</v>
      </c>
      <c r="BE439" s="142">
        <f>'گام اول '!BF440</f>
        <v>0</v>
      </c>
      <c r="BF439" s="143">
        <f t="shared" si="287"/>
        <v>6049690.6440895442</v>
      </c>
      <c r="BG439" s="140">
        <f t="shared" si="288"/>
        <v>63887061</v>
      </c>
      <c r="BH439" s="144">
        <f t="shared" si="289"/>
        <v>69936752.417727262</v>
      </c>
      <c r="BI439" s="127">
        <f t="shared" si="282"/>
        <v>4425825</v>
      </c>
      <c r="BJ439" s="145">
        <f t="shared" si="290"/>
        <v>2212912.5</v>
      </c>
      <c r="BK439" s="145">
        <f t="shared" si="291"/>
        <v>663873.75</v>
      </c>
      <c r="BL439" s="146">
        <f t="shared" si="292"/>
        <v>1120000</v>
      </c>
      <c r="BM439" s="379">
        <v>0</v>
      </c>
      <c r="BN439" s="147">
        <f t="shared" si="293"/>
        <v>78359363.667727262</v>
      </c>
      <c r="BO439" s="148">
        <f t="shared" si="294"/>
        <v>69936752.417727262</v>
      </c>
      <c r="BP439" s="149">
        <f t="shared" si="295"/>
        <v>16085453.056077272</v>
      </c>
      <c r="BQ439" s="150">
        <f t="shared" si="296"/>
        <v>94444816.723804533</v>
      </c>
      <c r="BR439" s="151">
        <f t="shared" si="297"/>
        <v>100800</v>
      </c>
      <c r="BS439" s="147">
        <f t="shared" si="298"/>
        <v>94545616.723804533</v>
      </c>
      <c r="BT439" s="135">
        <v>0</v>
      </c>
      <c r="BU439" s="148">
        <f t="shared" si="299"/>
        <v>7835936.3667727262</v>
      </c>
      <c r="BV439" s="152">
        <f t="shared" si="300"/>
        <v>3917968.1833863631</v>
      </c>
      <c r="BW439" s="133">
        <f t="shared" si="301"/>
        <v>82791712.173645437</v>
      </c>
      <c r="BX439" s="147">
        <f t="shared" si="302"/>
        <v>7302611.25</v>
      </c>
      <c r="BY439" s="134">
        <f t="shared" si="303"/>
        <v>75489100.923645437</v>
      </c>
      <c r="CD439" s="388">
        <f>'گام اول '!AU440</f>
        <v>69936752.417727262</v>
      </c>
      <c r="CE439" s="389">
        <f>'گام اول '!AV440</f>
        <v>51541179.748486355</v>
      </c>
      <c r="CF439" s="389">
        <f>'گام اول '!AW440</f>
        <v>69936752.417727262</v>
      </c>
      <c r="CG439" s="389">
        <f>'گام اول '!AX440</f>
        <v>4895572.6692409087</v>
      </c>
      <c r="CH439" s="389">
        <f>'گام اول '!AY440</f>
        <v>1154117.9748486355</v>
      </c>
      <c r="CI439" s="389">
        <f>'گام اول '!AZ440</f>
        <v>0</v>
      </c>
      <c r="CJ439" s="389">
        <f>'گام اول '!BA440</f>
        <v>0</v>
      </c>
      <c r="CK439" s="389">
        <f>'گام اول '!BB440</f>
        <v>0</v>
      </c>
      <c r="CL439" s="389">
        <f>'گام اول '!BC440</f>
        <v>0</v>
      </c>
      <c r="CM439" s="389">
        <f>'گام اول '!BD440</f>
        <v>0</v>
      </c>
      <c r="CN439" s="389">
        <f>'گام اول '!BE440</f>
        <v>0</v>
      </c>
      <c r="CO439" s="389">
        <f>'گام اول '!BF440</f>
        <v>0</v>
      </c>
      <c r="CP439" s="389">
        <f>'گام اول '!BG440</f>
        <v>6049690.6440895442</v>
      </c>
      <c r="CQ439" s="389">
        <f>'گام اول '!BH440</f>
        <v>63887061</v>
      </c>
      <c r="CR439" s="389">
        <f t="shared" si="304"/>
        <v>69936752.417727262</v>
      </c>
      <c r="CS439" s="55">
        <f t="shared" si="305"/>
        <v>4425825</v>
      </c>
      <c r="CT439" s="388">
        <f t="shared" si="306"/>
        <v>2212912.5</v>
      </c>
      <c r="CU439" s="389">
        <f t="shared" si="307"/>
        <v>663873.75</v>
      </c>
      <c r="CV439" s="389">
        <f t="shared" si="308"/>
        <v>1120000</v>
      </c>
      <c r="CW439" s="55">
        <v>0</v>
      </c>
      <c r="CX439" s="389">
        <f t="shared" si="309"/>
        <v>78359363.667727262</v>
      </c>
      <c r="CY439" s="389">
        <f t="shared" si="310"/>
        <v>69936752.417727262</v>
      </c>
      <c r="CZ439" s="389">
        <f t="shared" si="311"/>
        <v>16085453.056077272</v>
      </c>
      <c r="DA439" s="389">
        <f t="shared" si="312"/>
        <v>94444816.723804533</v>
      </c>
      <c r="DB439" s="389">
        <f t="shared" si="313"/>
        <v>100800</v>
      </c>
      <c r="DC439" s="389">
        <f t="shared" si="314"/>
        <v>94545616.723804533</v>
      </c>
      <c r="DD439" s="394">
        <v>0</v>
      </c>
      <c r="DE439" s="389">
        <f t="shared" si="315"/>
        <v>7835936.3667727262</v>
      </c>
      <c r="DF439" s="389">
        <f t="shared" si="316"/>
        <v>3917968.1833863631</v>
      </c>
      <c r="DG439" s="389">
        <f t="shared" si="317"/>
        <v>82791712.173645437</v>
      </c>
      <c r="DH439" s="389">
        <f t="shared" si="318"/>
        <v>7302611.25</v>
      </c>
      <c r="DI439" s="389">
        <f t="shared" si="319"/>
        <v>75489100.923645437</v>
      </c>
      <c r="DJ439" s="389">
        <f t="shared" si="320"/>
        <v>0</v>
      </c>
      <c r="DL439" s="396">
        <f t="shared" si="321"/>
        <v>6638737.5</v>
      </c>
      <c r="DM439" s="396">
        <f t="shared" si="322"/>
        <v>-2212912.5</v>
      </c>
    </row>
    <row r="440" spans="1:117" s="55" customFormat="1" ht="21" x14ac:dyDescent="0.2">
      <c r="A440" s="191">
        <f t="shared" si="283"/>
        <v>2655495</v>
      </c>
      <c r="B440" s="136">
        <f>'گام اول '!B441</f>
        <v>435</v>
      </c>
      <c r="C440" s="136">
        <f>'گام اول '!C441</f>
        <v>210</v>
      </c>
      <c r="D440" s="136">
        <f>'گام اول '!D441</f>
        <v>13453</v>
      </c>
      <c r="E440" s="136" t="str">
        <f>'گام اول '!E441</f>
        <v>حسن</v>
      </c>
      <c r="F440" s="136" t="str">
        <f>'گام اول '!F441</f>
        <v>حسن آهاری</v>
      </c>
      <c r="G440" s="136" t="str">
        <f>'گام اول '!G441</f>
        <v>نگهبان</v>
      </c>
      <c r="H440" s="136" t="str">
        <f>'گام اول '!H441</f>
        <v>ش.تهران</v>
      </c>
      <c r="I440" s="136" t="str">
        <f>'گام اول '!I441</f>
        <v>361-700-4294405-1</v>
      </c>
      <c r="J440" s="136" t="str">
        <f>'گام اول '!J441</f>
        <v>0019116470</v>
      </c>
      <c r="K440" s="136" t="str">
        <f>'گام اول '!K441</f>
        <v>0015545507</v>
      </c>
      <c r="L440" s="136" t="str">
        <f>'گام اول '!L441</f>
        <v>ش - تهران</v>
      </c>
      <c r="M440" s="136" t="str">
        <f>'گام اول '!M441</f>
        <v>نگهبان</v>
      </c>
      <c r="N440" s="120">
        <f>'گام اول '!N441</f>
        <v>0</v>
      </c>
      <c r="O440" s="119">
        <f>'گام اول '!O441</f>
        <v>0</v>
      </c>
      <c r="P440" s="121" t="str">
        <f>'گام اول '!P441</f>
        <v>*</v>
      </c>
      <c r="Q440" s="358">
        <f>'گام اول '!Q441</f>
        <v>30</v>
      </c>
      <c r="R440" s="358">
        <f>'گام اول '!R441</f>
        <v>120</v>
      </c>
      <c r="S440" s="358">
        <f>'گام اول '!S441</f>
        <v>220</v>
      </c>
      <c r="T440" s="358">
        <f>'گام اول '!T441</f>
        <v>29.33</v>
      </c>
      <c r="U440" s="137">
        <f>'گام اول '!U441</f>
        <v>0</v>
      </c>
      <c r="V440" s="120">
        <f>'گام اول '!W441</f>
        <v>0</v>
      </c>
      <c r="W440" s="121">
        <f>'گام اول '!X441</f>
        <v>0</v>
      </c>
      <c r="X440" s="366">
        <f>'گام اول '!Y441</f>
        <v>0</v>
      </c>
      <c r="Y440" s="366">
        <f>'گام اول '!Z441</f>
        <v>0</v>
      </c>
      <c r="Z440" s="138">
        <f>'گام اول '!AA441</f>
        <v>885165</v>
      </c>
      <c r="AA440" s="138">
        <f>'گام اول '!AB441</f>
        <v>0</v>
      </c>
      <c r="AB440" s="138">
        <f>'گام اول '!AC441</f>
        <v>885165</v>
      </c>
      <c r="AC440" s="138">
        <f>'گام اول '!AD441</f>
        <v>4500000</v>
      </c>
      <c r="AD440" s="138">
        <f>'گام اول '!AE441</f>
        <v>6000000</v>
      </c>
      <c r="AE440" s="139">
        <f>'گام اول '!AF441</f>
        <v>168986.04545454544</v>
      </c>
      <c r="AF440" s="122">
        <f>'گام اول '!AG441</f>
        <v>26554950</v>
      </c>
      <c r="AG440" s="123">
        <f>'گام اول '!AH441</f>
        <v>0</v>
      </c>
      <c r="AH440" s="123">
        <f>'گام اول '!AI441</f>
        <v>20278325.454545453</v>
      </c>
      <c r="AI440" s="123">
        <f>'گام اول '!AJ441</f>
        <v>0</v>
      </c>
      <c r="AJ440" s="123">
        <f>'گام اول '!AK441</f>
        <v>4500000</v>
      </c>
      <c r="AK440" s="123">
        <f>'گام اول '!AL441</f>
        <v>6000000</v>
      </c>
      <c r="AL440" s="123">
        <f>'گام اول '!AM441</f>
        <v>9294232.5</v>
      </c>
      <c r="AM440" s="123">
        <f>'گام اول '!AN441</f>
        <v>4956360.7131818179</v>
      </c>
      <c r="AN440" s="123">
        <f>'گام اول '!AO441</f>
        <v>0</v>
      </c>
      <c r="AO440" s="123">
        <f>'گام اول '!AP441</f>
        <v>5000000</v>
      </c>
      <c r="AP440" s="123">
        <f>'گام اول '!AQ441</f>
        <v>0</v>
      </c>
      <c r="AQ440" s="123">
        <f>'گام اول '!AR441</f>
        <v>0</v>
      </c>
      <c r="AR440" s="123">
        <f>'گام اول '!AS441</f>
        <v>0</v>
      </c>
      <c r="AS440" s="375">
        <f>'گام اول '!AT441</f>
        <v>0</v>
      </c>
      <c r="AT440" s="368">
        <f t="shared" si="284"/>
        <v>76583868.667727277</v>
      </c>
      <c r="AU440" s="173">
        <f>'گام اول '!AV441</f>
        <v>55722997.860986367</v>
      </c>
      <c r="AV440" s="141">
        <f>'گام اول '!AW441</f>
        <v>76583868.667727262</v>
      </c>
      <c r="AW440" s="142">
        <f t="shared" si="285"/>
        <v>5360870.8067409089</v>
      </c>
      <c r="AX440" s="75">
        <f t="shared" si="286"/>
        <v>1572299.7860986367</v>
      </c>
      <c r="AY440" s="142">
        <f>'گام اول '!AZ441</f>
        <v>0</v>
      </c>
      <c r="AZ440" s="142">
        <f>'گام اول '!BA441</f>
        <v>0</v>
      </c>
      <c r="BA440" s="142">
        <f>'گام اول '!BB441</f>
        <v>0</v>
      </c>
      <c r="BB440" s="142">
        <f>'گام اول '!BC441</f>
        <v>0</v>
      </c>
      <c r="BC440" s="142">
        <f>'گام اول '!BD441</f>
        <v>0</v>
      </c>
      <c r="BD440" s="142">
        <f>'گام اول '!BE441</f>
        <v>0</v>
      </c>
      <c r="BE440" s="142">
        <f>'گام اول '!BF441</f>
        <v>0</v>
      </c>
      <c r="BF440" s="143">
        <f t="shared" si="287"/>
        <v>6933170.5928395456</v>
      </c>
      <c r="BG440" s="140">
        <f t="shared" si="288"/>
        <v>69650698</v>
      </c>
      <c r="BH440" s="144">
        <f t="shared" si="289"/>
        <v>76583868.667727277</v>
      </c>
      <c r="BI440" s="127">
        <f t="shared" si="282"/>
        <v>4425825</v>
      </c>
      <c r="BJ440" s="145">
        <f t="shared" si="290"/>
        <v>2212912.5</v>
      </c>
      <c r="BK440" s="145">
        <f t="shared" si="291"/>
        <v>663873.75</v>
      </c>
      <c r="BL440" s="146">
        <f t="shared" si="292"/>
        <v>1120000</v>
      </c>
      <c r="BM440" s="379">
        <v>0</v>
      </c>
      <c r="BN440" s="147">
        <f t="shared" si="293"/>
        <v>85006479.917727277</v>
      </c>
      <c r="BO440" s="148">
        <f t="shared" si="294"/>
        <v>76583868.667727262</v>
      </c>
      <c r="BP440" s="149">
        <f t="shared" si="295"/>
        <v>17614289.793577272</v>
      </c>
      <c r="BQ440" s="150">
        <f t="shared" si="296"/>
        <v>102620769.71130455</v>
      </c>
      <c r="BR440" s="151">
        <f t="shared" si="297"/>
        <v>100800</v>
      </c>
      <c r="BS440" s="147">
        <f t="shared" si="298"/>
        <v>102721569.71130455</v>
      </c>
      <c r="BT440" s="135">
        <v>0</v>
      </c>
      <c r="BU440" s="148">
        <f t="shared" si="299"/>
        <v>8500647.991772728</v>
      </c>
      <c r="BV440" s="152">
        <f t="shared" si="300"/>
        <v>4250323.995886364</v>
      </c>
      <c r="BW440" s="133">
        <f t="shared" si="301"/>
        <v>89970597.723645449</v>
      </c>
      <c r="BX440" s="147">
        <f t="shared" si="302"/>
        <v>7302611.25</v>
      </c>
      <c r="BY440" s="134">
        <f t="shared" si="303"/>
        <v>82667986.473645449</v>
      </c>
      <c r="CD440" s="388">
        <f>'گام اول '!AU441</f>
        <v>76583868.667727277</v>
      </c>
      <c r="CE440" s="389">
        <f>'گام اول '!AV441</f>
        <v>55722997.860986367</v>
      </c>
      <c r="CF440" s="389">
        <f>'گام اول '!AW441</f>
        <v>76583868.667727262</v>
      </c>
      <c r="CG440" s="389">
        <f>'گام اول '!AX441</f>
        <v>5360870.8067409089</v>
      </c>
      <c r="CH440" s="389">
        <f>'گام اول '!AY441</f>
        <v>1572299.7860986367</v>
      </c>
      <c r="CI440" s="389">
        <f>'گام اول '!AZ441</f>
        <v>0</v>
      </c>
      <c r="CJ440" s="389">
        <f>'گام اول '!BA441</f>
        <v>0</v>
      </c>
      <c r="CK440" s="389">
        <f>'گام اول '!BB441</f>
        <v>0</v>
      </c>
      <c r="CL440" s="389">
        <f>'گام اول '!BC441</f>
        <v>0</v>
      </c>
      <c r="CM440" s="389">
        <f>'گام اول '!BD441</f>
        <v>0</v>
      </c>
      <c r="CN440" s="389">
        <f>'گام اول '!BE441</f>
        <v>0</v>
      </c>
      <c r="CO440" s="389">
        <f>'گام اول '!BF441</f>
        <v>0</v>
      </c>
      <c r="CP440" s="389">
        <f>'گام اول '!BG441</f>
        <v>6933170.5928395456</v>
      </c>
      <c r="CQ440" s="389">
        <f>'گام اول '!BH441</f>
        <v>69650698</v>
      </c>
      <c r="CR440" s="389">
        <f t="shared" si="304"/>
        <v>76583868.667727277</v>
      </c>
      <c r="CS440" s="55">
        <f t="shared" si="305"/>
        <v>4425825</v>
      </c>
      <c r="CT440" s="388">
        <f t="shared" si="306"/>
        <v>2212912.5</v>
      </c>
      <c r="CU440" s="389">
        <f t="shared" si="307"/>
        <v>663873.75</v>
      </c>
      <c r="CV440" s="389">
        <f t="shared" si="308"/>
        <v>1120000</v>
      </c>
      <c r="CW440" s="55">
        <v>0</v>
      </c>
      <c r="CX440" s="389">
        <f t="shared" si="309"/>
        <v>85006479.917727277</v>
      </c>
      <c r="CY440" s="389">
        <f t="shared" si="310"/>
        <v>76583868.667727262</v>
      </c>
      <c r="CZ440" s="389">
        <f t="shared" si="311"/>
        <v>17614289.793577272</v>
      </c>
      <c r="DA440" s="389">
        <f t="shared" si="312"/>
        <v>102620769.71130455</v>
      </c>
      <c r="DB440" s="389">
        <f t="shared" si="313"/>
        <v>100800</v>
      </c>
      <c r="DC440" s="389">
        <f t="shared" si="314"/>
        <v>102721569.71130455</v>
      </c>
      <c r="DD440" s="394">
        <v>0</v>
      </c>
      <c r="DE440" s="389">
        <f t="shared" si="315"/>
        <v>8500647.991772728</v>
      </c>
      <c r="DF440" s="389">
        <f t="shared" si="316"/>
        <v>4250323.995886364</v>
      </c>
      <c r="DG440" s="389">
        <f t="shared" si="317"/>
        <v>89970597.723645449</v>
      </c>
      <c r="DH440" s="389">
        <f t="shared" si="318"/>
        <v>7302611.25</v>
      </c>
      <c r="DI440" s="389">
        <f t="shared" si="319"/>
        <v>82667986.473645449</v>
      </c>
      <c r="DJ440" s="389">
        <f t="shared" si="320"/>
        <v>0</v>
      </c>
      <c r="DL440" s="396">
        <f t="shared" si="321"/>
        <v>6638737.5</v>
      </c>
      <c r="DM440" s="396">
        <f t="shared" si="322"/>
        <v>-2212912.5</v>
      </c>
    </row>
    <row r="441" spans="1:117" s="55" customFormat="1" ht="21" x14ac:dyDescent="0.2">
      <c r="A441" s="191">
        <f t="shared" si="283"/>
        <v>2655495</v>
      </c>
      <c r="B441" s="136">
        <f>'گام اول '!B442</f>
        <v>436</v>
      </c>
      <c r="C441" s="136">
        <f>'گام اول '!C442</f>
        <v>211</v>
      </c>
      <c r="D441" s="136">
        <f>'گام اول '!D442</f>
        <v>13493</v>
      </c>
      <c r="E441" s="136" t="str">
        <f>'گام اول '!E442</f>
        <v>عباس</v>
      </c>
      <c r="F441" s="136" t="str">
        <f>'گام اول '!F442</f>
        <v>باغچقی</v>
      </c>
      <c r="G441" s="136" t="str">
        <f>'گام اول '!G442</f>
        <v>نگهبان</v>
      </c>
      <c r="H441" s="136" t="str">
        <f>'گام اول '!H442</f>
        <v>ش.تهران</v>
      </c>
      <c r="I441" s="136" t="str">
        <f>'گام اول '!I442</f>
        <v>368-12-4312761-1</v>
      </c>
      <c r="J441" s="136" t="str">
        <f>'گام اول '!J442</f>
        <v>0680366962</v>
      </c>
      <c r="K441" s="136" t="str">
        <f>'گام اول '!K442</f>
        <v>0025761447</v>
      </c>
      <c r="L441" s="136" t="str">
        <f>'گام اول '!L442</f>
        <v>ش - تهران</v>
      </c>
      <c r="M441" s="136" t="str">
        <f>'گام اول '!M442</f>
        <v>نگهبان</v>
      </c>
      <c r="N441" s="120" t="str">
        <f>'گام اول '!N442</f>
        <v>*</v>
      </c>
      <c r="O441" s="119">
        <f>'گام اول '!O442</f>
        <v>0</v>
      </c>
      <c r="P441" s="121">
        <f>'گام اول '!P442</f>
        <v>0</v>
      </c>
      <c r="Q441" s="358">
        <f>'گام اول '!Q442</f>
        <v>28</v>
      </c>
      <c r="R441" s="358">
        <f>'گام اول '!R442</f>
        <v>112</v>
      </c>
      <c r="S441" s="358">
        <f>'گام اول '!S442</f>
        <v>103</v>
      </c>
      <c r="T441" s="358">
        <f>'گام اول '!T442</f>
        <v>27.37</v>
      </c>
      <c r="U441" s="137">
        <f>'گام اول '!U442</f>
        <v>0</v>
      </c>
      <c r="V441" s="120">
        <f>'گام اول '!W442</f>
        <v>0</v>
      </c>
      <c r="W441" s="121">
        <f>'گام اول '!X442</f>
        <v>0</v>
      </c>
      <c r="X441" s="366">
        <f>'گام اول '!Y442</f>
        <v>0</v>
      </c>
      <c r="Y441" s="366">
        <f>'گام اول '!Z442</f>
        <v>1</v>
      </c>
      <c r="Z441" s="138">
        <f>'گام اول '!AA442</f>
        <v>885165</v>
      </c>
      <c r="AA441" s="138">
        <f>'گام اول '!AB442</f>
        <v>0</v>
      </c>
      <c r="AB441" s="138">
        <f>'گام اول '!AC442</f>
        <v>885165</v>
      </c>
      <c r="AC441" s="138">
        <f>'گام اول '!AD442</f>
        <v>4500000</v>
      </c>
      <c r="AD441" s="138">
        <f>'گام اول '!AE442</f>
        <v>6000000</v>
      </c>
      <c r="AE441" s="139">
        <f>'گام اول '!AF442</f>
        <v>168986.04545454544</v>
      </c>
      <c r="AF441" s="122">
        <f>'گام اول '!AG442</f>
        <v>24784620</v>
      </c>
      <c r="AG441" s="123">
        <f>'گام اول '!AH442</f>
        <v>0</v>
      </c>
      <c r="AH441" s="123">
        <f>'گام اول '!AI442</f>
        <v>18926437.09090909</v>
      </c>
      <c r="AI441" s="123">
        <f>'گام اول '!AJ442</f>
        <v>2478462</v>
      </c>
      <c r="AJ441" s="123">
        <f>'گام اول '!AK442</f>
        <v>4200000</v>
      </c>
      <c r="AK441" s="123">
        <f>'گام اول '!AL442</f>
        <v>5600000</v>
      </c>
      <c r="AL441" s="123">
        <f>'گام اول '!AM442</f>
        <v>4351390.6704545449</v>
      </c>
      <c r="AM441" s="123">
        <f>'گام اول '!AN442</f>
        <v>4625148.0640909085</v>
      </c>
      <c r="AN441" s="123">
        <f>'گام اول '!AO442</f>
        <v>0</v>
      </c>
      <c r="AO441" s="123">
        <f>'گام اول '!AP442</f>
        <v>2600000</v>
      </c>
      <c r="AP441" s="123">
        <f>'گام اول '!AQ442</f>
        <v>0</v>
      </c>
      <c r="AQ441" s="123">
        <f>'گام اول '!AR442</f>
        <v>0</v>
      </c>
      <c r="AR441" s="123">
        <f>'گام اول '!AS442</f>
        <v>0</v>
      </c>
      <c r="AS441" s="375">
        <f>'گام اول '!AT442</f>
        <v>0</v>
      </c>
      <c r="AT441" s="368">
        <f t="shared" si="284"/>
        <v>67566057.825454548</v>
      </c>
      <c r="AU441" s="173">
        <f>'گام اول '!AV442</f>
        <v>48131464.117672727</v>
      </c>
      <c r="AV441" s="141">
        <f>'گام اول '!AW442</f>
        <v>65087595.825454548</v>
      </c>
      <c r="AW441" s="142">
        <f t="shared" si="285"/>
        <v>4556131.7077818187</v>
      </c>
      <c r="AX441" s="75">
        <f t="shared" si="286"/>
        <v>813146.41176727274</v>
      </c>
      <c r="AY441" s="142">
        <f>'گام اول '!AZ442</f>
        <v>0</v>
      </c>
      <c r="AZ441" s="142">
        <f>'گام اول '!BA442</f>
        <v>0</v>
      </c>
      <c r="BA441" s="142">
        <f>'گام اول '!BB442</f>
        <v>0</v>
      </c>
      <c r="BB441" s="142">
        <f>'گام اول '!BC442</f>
        <v>0</v>
      </c>
      <c r="BC441" s="142">
        <f>'گام اول '!BD442</f>
        <v>0</v>
      </c>
      <c r="BD441" s="142">
        <f>'گام اول '!BE442</f>
        <v>0</v>
      </c>
      <c r="BE441" s="142">
        <f>'گام اول '!BF442</f>
        <v>0</v>
      </c>
      <c r="BF441" s="143">
        <f t="shared" si="287"/>
        <v>5369278.1195490919</v>
      </c>
      <c r="BG441" s="140">
        <f t="shared" si="288"/>
        <v>62196779</v>
      </c>
      <c r="BH441" s="144">
        <f t="shared" si="289"/>
        <v>67566057.825454548</v>
      </c>
      <c r="BI441" s="127">
        <f t="shared" si="282"/>
        <v>4130770</v>
      </c>
      <c r="BJ441" s="145">
        <f t="shared" si="290"/>
        <v>2065385</v>
      </c>
      <c r="BK441" s="145">
        <f t="shared" si="291"/>
        <v>619615.5</v>
      </c>
      <c r="BL441" s="146">
        <f t="shared" si="292"/>
        <v>1045333.3333333334</v>
      </c>
      <c r="BM441" s="379">
        <v>0</v>
      </c>
      <c r="BN441" s="147">
        <f t="shared" si="293"/>
        <v>75427161.658787876</v>
      </c>
      <c r="BO441" s="148">
        <f t="shared" si="294"/>
        <v>65087595.825454548</v>
      </c>
      <c r="BP441" s="149">
        <f t="shared" si="295"/>
        <v>14970147.039854547</v>
      </c>
      <c r="BQ441" s="150">
        <f t="shared" si="296"/>
        <v>90397308.698642418</v>
      </c>
      <c r="BR441" s="151">
        <f t="shared" si="297"/>
        <v>94080</v>
      </c>
      <c r="BS441" s="147">
        <f t="shared" si="298"/>
        <v>90491388.698642418</v>
      </c>
      <c r="BT441" s="135">
        <v>0</v>
      </c>
      <c r="BU441" s="148">
        <f t="shared" si="299"/>
        <v>7542716.1658787876</v>
      </c>
      <c r="BV441" s="152">
        <f t="shared" si="300"/>
        <v>3771358.0829393938</v>
      </c>
      <c r="BW441" s="133">
        <f t="shared" si="301"/>
        <v>79177314.449824244</v>
      </c>
      <c r="BX441" s="147">
        <f t="shared" si="302"/>
        <v>6815770.5</v>
      </c>
      <c r="BY441" s="134">
        <f t="shared" si="303"/>
        <v>72361543.949824244</v>
      </c>
      <c r="CD441" s="388">
        <f>'گام اول '!AU442</f>
        <v>67566057.825454548</v>
      </c>
      <c r="CE441" s="389">
        <f>'گام اول '!AV442</f>
        <v>48131464.117672727</v>
      </c>
      <c r="CF441" s="389">
        <f>'گام اول '!AW442</f>
        <v>65087595.825454548</v>
      </c>
      <c r="CG441" s="389">
        <f>'گام اول '!AX442</f>
        <v>4556131.7077818187</v>
      </c>
      <c r="CH441" s="389">
        <f>'گام اول '!AY442</f>
        <v>813146.41176727274</v>
      </c>
      <c r="CI441" s="389">
        <f>'گام اول '!AZ442</f>
        <v>0</v>
      </c>
      <c r="CJ441" s="389">
        <f>'گام اول '!BA442</f>
        <v>0</v>
      </c>
      <c r="CK441" s="389">
        <f>'گام اول '!BB442</f>
        <v>0</v>
      </c>
      <c r="CL441" s="389">
        <f>'گام اول '!BC442</f>
        <v>0</v>
      </c>
      <c r="CM441" s="389">
        <f>'گام اول '!BD442</f>
        <v>0</v>
      </c>
      <c r="CN441" s="389">
        <f>'گام اول '!BE442</f>
        <v>0</v>
      </c>
      <c r="CO441" s="389">
        <f>'گام اول '!BF442</f>
        <v>0</v>
      </c>
      <c r="CP441" s="389">
        <f>'گام اول '!BG442</f>
        <v>5369278.1195490919</v>
      </c>
      <c r="CQ441" s="389">
        <f>'گام اول '!BH442</f>
        <v>62196779</v>
      </c>
      <c r="CR441" s="389">
        <f t="shared" si="304"/>
        <v>67566057.825454548</v>
      </c>
      <c r="CS441" s="55">
        <f t="shared" si="305"/>
        <v>4130770</v>
      </c>
      <c r="CT441" s="388">
        <f t="shared" si="306"/>
        <v>2065385</v>
      </c>
      <c r="CU441" s="389">
        <f t="shared" si="307"/>
        <v>619615.5</v>
      </c>
      <c r="CV441" s="389">
        <f t="shared" si="308"/>
        <v>1045333.3333333334</v>
      </c>
      <c r="CW441" s="55">
        <v>0</v>
      </c>
      <c r="CX441" s="389">
        <f t="shared" si="309"/>
        <v>75427161.658787876</v>
      </c>
      <c r="CY441" s="389">
        <f t="shared" si="310"/>
        <v>65087595.825454548</v>
      </c>
      <c r="CZ441" s="389">
        <f t="shared" si="311"/>
        <v>14970147.039854547</v>
      </c>
      <c r="DA441" s="389">
        <f t="shared" si="312"/>
        <v>90397308.698642418</v>
      </c>
      <c r="DB441" s="389">
        <f t="shared" si="313"/>
        <v>94080</v>
      </c>
      <c r="DC441" s="389">
        <f t="shared" si="314"/>
        <v>90491388.698642418</v>
      </c>
      <c r="DD441" s="394">
        <v>0</v>
      </c>
      <c r="DE441" s="389">
        <f t="shared" si="315"/>
        <v>7542716.1658787876</v>
      </c>
      <c r="DF441" s="389">
        <f t="shared" si="316"/>
        <v>3771358.0829393938</v>
      </c>
      <c r="DG441" s="389">
        <f t="shared" si="317"/>
        <v>79177314.449824244</v>
      </c>
      <c r="DH441" s="389">
        <f t="shared" si="318"/>
        <v>6815770.5</v>
      </c>
      <c r="DI441" s="389">
        <f t="shared" si="319"/>
        <v>72361543.949824244</v>
      </c>
      <c r="DJ441" s="389">
        <f t="shared" si="320"/>
        <v>0</v>
      </c>
      <c r="DL441" s="396">
        <f t="shared" si="321"/>
        <v>6638737.5</v>
      </c>
      <c r="DM441" s="396">
        <f t="shared" si="322"/>
        <v>-2507967.5</v>
      </c>
    </row>
    <row r="442" spans="1:117" s="55" customFormat="1" ht="21" x14ac:dyDescent="0.2">
      <c r="A442" s="191">
        <f t="shared" si="283"/>
        <v>2655495</v>
      </c>
      <c r="B442" s="136">
        <f>'گام اول '!B443</f>
        <v>437</v>
      </c>
      <c r="C442" s="136">
        <f>'گام اول '!C443</f>
        <v>212</v>
      </c>
      <c r="D442" s="136">
        <f>'گام اول '!D443</f>
        <v>13501</v>
      </c>
      <c r="E442" s="136" t="str">
        <f>'گام اول '!E443</f>
        <v>مجید</v>
      </c>
      <c r="F442" s="136" t="str">
        <f>'گام اول '!F443</f>
        <v>ثمری</v>
      </c>
      <c r="G442" s="136" t="str">
        <f>'گام اول '!G443</f>
        <v>نگهبان</v>
      </c>
      <c r="H442" s="136" t="str">
        <f>'گام اول '!H443</f>
        <v>ش.تهران</v>
      </c>
      <c r="I442" s="136" t="str">
        <f>'گام اول '!I443</f>
        <v>361-813-4326836-1</v>
      </c>
      <c r="J442" s="136" t="str">
        <f>'گام اول '!J443</f>
        <v>0075176475</v>
      </c>
      <c r="K442" s="136" t="str">
        <f>'گام اول '!K443</f>
        <v>0019142713</v>
      </c>
      <c r="L442" s="136" t="str">
        <f>'گام اول '!L443</f>
        <v>ش - تهران</v>
      </c>
      <c r="M442" s="136" t="str">
        <f>'گام اول '!M443</f>
        <v>نگهبان</v>
      </c>
      <c r="N442" s="120" t="str">
        <f>'گام اول '!N443</f>
        <v>*</v>
      </c>
      <c r="O442" s="119">
        <f>'گام اول '!O443</f>
        <v>0</v>
      </c>
      <c r="P442" s="121">
        <f>'گام اول '!P443</f>
        <v>0</v>
      </c>
      <c r="Q442" s="358">
        <f>'گام اول '!Q443</f>
        <v>30</v>
      </c>
      <c r="R442" s="358">
        <f>'گام اول '!R443</f>
        <v>120</v>
      </c>
      <c r="S442" s="358">
        <f>'گام اول '!S443</f>
        <v>110</v>
      </c>
      <c r="T442" s="358">
        <f>'گام اول '!T443</f>
        <v>29.33</v>
      </c>
      <c r="U442" s="137">
        <f>'گام اول '!U443</f>
        <v>0</v>
      </c>
      <c r="V442" s="120">
        <f>'گام اول '!W443</f>
        <v>0</v>
      </c>
      <c r="W442" s="121">
        <f>'گام اول '!X443</f>
        <v>0</v>
      </c>
      <c r="X442" s="366">
        <f>'گام اول '!Y443</f>
        <v>0</v>
      </c>
      <c r="Y442" s="366">
        <f>'گام اول '!Z443</f>
        <v>2</v>
      </c>
      <c r="Z442" s="138">
        <f>'گام اول '!AA443</f>
        <v>885165</v>
      </c>
      <c r="AA442" s="138">
        <f>'گام اول '!AB443</f>
        <v>0</v>
      </c>
      <c r="AB442" s="138">
        <f>'گام اول '!AC443</f>
        <v>885165</v>
      </c>
      <c r="AC442" s="138">
        <f>'گام اول '!AD443</f>
        <v>4500000</v>
      </c>
      <c r="AD442" s="138">
        <f>'گام اول '!AE443</f>
        <v>6000000</v>
      </c>
      <c r="AE442" s="139">
        <f>'گام اول '!AF443</f>
        <v>168986.04545454544</v>
      </c>
      <c r="AF442" s="122">
        <f>'گام اول '!AG443</f>
        <v>26554950</v>
      </c>
      <c r="AG442" s="123">
        <f>'گام اول '!AH443</f>
        <v>0</v>
      </c>
      <c r="AH442" s="123">
        <f>'گام اول '!AI443</f>
        <v>20278325.454545453</v>
      </c>
      <c r="AI442" s="123">
        <f>'گام اول '!AJ443</f>
        <v>5310990</v>
      </c>
      <c r="AJ442" s="123">
        <f>'گام اول '!AK443</f>
        <v>4500000</v>
      </c>
      <c r="AK442" s="123">
        <f>'گام اول '!AL443</f>
        <v>6000000</v>
      </c>
      <c r="AL442" s="123">
        <f>'گام اول '!AM443</f>
        <v>4647116.25</v>
      </c>
      <c r="AM442" s="123">
        <f>'گام اول '!AN443</f>
        <v>4956360.7131818179</v>
      </c>
      <c r="AN442" s="123">
        <f>'گام اول '!AO443</f>
        <v>0</v>
      </c>
      <c r="AO442" s="123">
        <f>'گام اول '!AP443</f>
        <v>3000000</v>
      </c>
      <c r="AP442" s="123">
        <f>'گام اول '!AQ443</f>
        <v>0</v>
      </c>
      <c r="AQ442" s="123">
        <f>'گام اول '!AR443</f>
        <v>0</v>
      </c>
      <c r="AR442" s="123">
        <f>'گام اول '!AS443</f>
        <v>0</v>
      </c>
      <c r="AS442" s="375">
        <f>'گام اول '!AT443</f>
        <v>0</v>
      </c>
      <c r="AT442" s="368">
        <f t="shared" si="284"/>
        <v>75247742.417727277</v>
      </c>
      <c r="AU442" s="173">
        <f>'گام اول '!AV443</f>
        <v>51541179.74848637</v>
      </c>
      <c r="AV442" s="141">
        <f>'گام اول '!AW443</f>
        <v>69936752.417727262</v>
      </c>
      <c r="AW442" s="142">
        <f t="shared" si="285"/>
        <v>4895572.6692409087</v>
      </c>
      <c r="AX442" s="75">
        <f t="shared" si="286"/>
        <v>1154117.9748486371</v>
      </c>
      <c r="AY442" s="142">
        <f>'گام اول '!AZ443</f>
        <v>0</v>
      </c>
      <c r="AZ442" s="142">
        <f>'گام اول '!BA443</f>
        <v>0</v>
      </c>
      <c r="BA442" s="142">
        <f>'گام اول '!BB443</f>
        <v>0</v>
      </c>
      <c r="BB442" s="142">
        <f>'گام اول '!BC443</f>
        <v>0</v>
      </c>
      <c r="BC442" s="142">
        <f>'گام اول '!BD443</f>
        <v>0</v>
      </c>
      <c r="BD442" s="142">
        <f>'گام اول '!BE443</f>
        <v>0</v>
      </c>
      <c r="BE442" s="142">
        <f>'گام اول '!BF443</f>
        <v>0</v>
      </c>
      <c r="BF442" s="143">
        <f t="shared" si="287"/>
        <v>6049690.6440895461</v>
      </c>
      <c r="BG442" s="140">
        <f t="shared" si="288"/>
        <v>69198051</v>
      </c>
      <c r="BH442" s="144">
        <f t="shared" si="289"/>
        <v>75247742.417727277</v>
      </c>
      <c r="BI442" s="127">
        <f t="shared" si="282"/>
        <v>4425825</v>
      </c>
      <c r="BJ442" s="145">
        <f t="shared" si="290"/>
        <v>2212912.5</v>
      </c>
      <c r="BK442" s="145">
        <f t="shared" si="291"/>
        <v>663873.75</v>
      </c>
      <c r="BL442" s="146">
        <f t="shared" si="292"/>
        <v>1120000</v>
      </c>
      <c r="BM442" s="379">
        <v>0</v>
      </c>
      <c r="BN442" s="147">
        <f t="shared" si="293"/>
        <v>83670353.667727277</v>
      </c>
      <c r="BO442" s="148">
        <f t="shared" si="294"/>
        <v>69936752.417727262</v>
      </c>
      <c r="BP442" s="149">
        <f t="shared" si="295"/>
        <v>16085453.056077272</v>
      </c>
      <c r="BQ442" s="150">
        <f t="shared" si="296"/>
        <v>99755806.723804548</v>
      </c>
      <c r="BR442" s="151">
        <f t="shared" si="297"/>
        <v>100800</v>
      </c>
      <c r="BS442" s="147">
        <f t="shared" si="298"/>
        <v>99856606.723804548</v>
      </c>
      <c r="BT442" s="135">
        <v>0</v>
      </c>
      <c r="BU442" s="148">
        <f t="shared" si="299"/>
        <v>8367035.366772728</v>
      </c>
      <c r="BV442" s="152">
        <f t="shared" si="300"/>
        <v>4183517.683386364</v>
      </c>
      <c r="BW442" s="133">
        <f t="shared" si="301"/>
        <v>87306053.673645452</v>
      </c>
      <c r="BX442" s="147">
        <f t="shared" si="302"/>
        <v>7302611.25</v>
      </c>
      <c r="BY442" s="134">
        <f t="shared" si="303"/>
        <v>80003442.423645452</v>
      </c>
      <c r="CD442" s="388">
        <f>'گام اول '!AU443</f>
        <v>75247742.417727277</v>
      </c>
      <c r="CE442" s="389">
        <f>'گام اول '!AV443</f>
        <v>51541179.74848637</v>
      </c>
      <c r="CF442" s="389">
        <f>'گام اول '!AW443</f>
        <v>69936752.417727262</v>
      </c>
      <c r="CG442" s="389">
        <f>'گام اول '!AX443</f>
        <v>4895572.6692409087</v>
      </c>
      <c r="CH442" s="389">
        <f>'گام اول '!AY443</f>
        <v>1154117.9748486371</v>
      </c>
      <c r="CI442" s="389">
        <f>'گام اول '!AZ443</f>
        <v>0</v>
      </c>
      <c r="CJ442" s="389">
        <f>'گام اول '!BA443</f>
        <v>0</v>
      </c>
      <c r="CK442" s="389">
        <f>'گام اول '!BB443</f>
        <v>0</v>
      </c>
      <c r="CL442" s="389">
        <f>'گام اول '!BC443</f>
        <v>0</v>
      </c>
      <c r="CM442" s="389">
        <f>'گام اول '!BD443</f>
        <v>0</v>
      </c>
      <c r="CN442" s="389">
        <f>'گام اول '!BE443</f>
        <v>0</v>
      </c>
      <c r="CO442" s="389">
        <f>'گام اول '!BF443</f>
        <v>0</v>
      </c>
      <c r="CP442" s="389">
        <f>'گام اول '!BG443</f>
        <v>6049690.6440895461</v>
      </c>
      <c r="CQ442" s="389">
        <f>'گام اول '!BH443</f>
        <v>69198051</v>
      </c>
      <c r="CR442" s="389">
        <f t="shared" si="304"/>
        <v>75247742.417727277</v>
      </c>
      <c r="CS442" s="55">
        <f t="shared" si="305"/>
        <v>4425825</v>
      </c>
      <c r="CT442" s="388">
        <f t="shared" si="306"/>
        <v>2212912.5</v>
      </c>
      <c r="CU442" s="389">
        <f t="shared" si="307"/>
        <v>663873.75</v>
      </c>
      <c r="CV442" s="389">
        <f t="shared" si="308"/>
        <v>1120000</v>
      </c>
      <c r="CW442" s="55">
        <v>0</v>
      </c>
      <c r="CX442" s="389">
        <f t="shared" si="309"/>
        <v>83670353.667727277</v>
      </c>
      <c r="CY442" s="389">
        <f t="shared" si="310"/>
        <v>69936752.417727262</v>
      </c>
      <c r="CZ442" s="389">
        <f t="shared" si="311"/>
        <v>16085453.056077272</v>
      </c>
      <c r="DA442" s="389">
        <f t="shared" si="312"/>
        <v>99755806.723804548</v>
      </c>
      <c r="DB442" s="389">
        <f t="shared" si="313"/>
        <v>100800</v>
      </c>
      <c r="DC442" s="389">
        <f t="shared" si="314"/>
        <v>99856606.723804548</v>
      </c>
      <c r="DD442" s="394">
        <v>0</v>
      </c>
      <c r="DE442" s="389">
        <f t="shared" si="315"/>
        <v>8367035.366772728</v>
      </c>
      <c r="DF442" s="389">
        <f t="shared" si="316"/>
        <v>4183517.683386364</v>
      </c>
      <c r="DG442" s="389">
        <f t="shared" si="317"/>
        <v>87306053.673645452</v>
      </c>
      <c r="DH442" s="389">
        <f t="shared" si="318"/>
        <v>7302611.25</v>
      </c>
      <c r="DI442" s="389">
        <f t="shared" si="319"/>
        <v>80003442.423645452</v>
      </c>
      <c r="DJ442" s="389">
        <f t="shared" si="320"/>
        <v>0</v>
      </c>
      <c r="DL442" s="396">
        <f t="shared" si="321"/>
        <v>6638737.5</v>
      </c>
      <c r="DM442" s="396">
        <f t="shared" si="322"/>
        <v>-2212912.5</v>
      </c>
    </row>
    <row r="443" spans="1:117" s="55" customFormat="1" ht="21" x14ac:dyDescent="0.2">
      <c r="A443" s="191">
        <f t="shared" si="283"/>
        <v>2655495</v>
      </c>
      <c r="B443" s="136">
        <f>'گام اول '!B444</f>
        <v>438</v>
      </c>
      <c r="C443" s="136">
        <f>'گام اول '!C444</f>
        <v>213</v>
      </c>
      <c r="D443" s="136">
        <f>'گام اول '!D444</f>
        <v>13452</v>
      </c>
      <c r="E443" s="136" t="str">
        <f>'گام اول '!E444</f>
        <v>یوسف</v>
      </c>
      <c r="F443" s="136" t="str">
        <f>'گام اول '!F444</f>
        <v>اسلامی</v>
      </c>
      <c r="G443" s="136" t="str">
        <f>'گام اول '!G444</f>
        <v>نگهبان</v>
      </c>
      <c r="H443" s="136" t="str">
        <f>'گام اول '!H444</f>
        <v>ش.تهران</v>
      </c>
      <c r="I443" s="136" t="str">
        <f>'گام اول '!I444</f>
        <v>245-700-4309304-1</v>
      </c>
      <c r="J443" s="136">
        <f>'گام اول '!J444</f>
        <v>1465439366</v>
      </c>
      <c r="K443" s="136" t="str">
        <f>'گام اول '!K444</f>
        <v>0043085010</v>
      </c>
      <c r="L443" s="136" t="str">
        <f>'گام اول '!L444</f>
        <v>ش - تهران</v>
      </c>
      <c r="M443" s="136" t="str">
        <f>'گام اول '!M444</f>
        <v>نگهبان</v>
      </c>
      <c r="N443" s="120" t="str">
        <f>'گام اول '!N444</f>
        <v>*</v>
      </c>
      <c r="O443" s="119">
        <f>'گام اول '!O444</f>
        <v>0</v>
      </c>
      <c r="P443" s="121">
        <f>'گام اول '!P444</f>
        <v>0</v>
      </c>
      <c r="Q443" s="358">
        <f>'گام اول '!Q444</f>
        <v>30</v>
      </c>
      <c r="R443" s="358">
        <f>'گام اول '!R444</f>
        <v>120</v>
      </c>
      <c r="S443" s="358">
        <f>'گام اول '!S444</f>
        <v>110</v>
      </c>
      <c r="T443" s="358">
        <f>'گام اول '!T444</f>
        <v>29.33</v>
      </c>
      <c r="U443" s="137">
        <f>'گام اول '!U444</f>
        <v>0</v>
      </c>
      <c r="V443" s="120">
        <f>'گام اول '!W444</f>
        <v>0</v>
      </c>
      <c r="W443" s="121">
        <f>'گام اول '!X444</f>
        <v>0</v>
      </c>
      <c r="X443" s="366">
        <f>'گام اول '!Y444</f>
        <v>1</v>
      </c>
      <c r="Y443" s="366">
        <f>'گام اول '!Z444</f>
        <v>1</v>
      </c>
      <c r="Z443" s="138">
        <f>'گام اول '!AA444</f>
        <v>885165</v>
      </c>
      <c r="AA443" s="138">
        <f>'گام اول '!AB444</f>
        <v>0</v>
      </c>
      <c r="AB443" s="138">
        <f>'گام اول '!AC444</f>
        <v>885165</v>
      </c>
      <c r="AC443" s="138">
        <f>'گام اول '!AD444</f>
        <v>4500000</v>
      </c>
      <c r="AD443" s="138">
        <f>'گام اول '!AE444</f>
        <v>6000000</v>
      </c>
      <c r="AE443" s="139">
        <f>'گام اول '!AF444</f>
        <v>168986.04545454544</v>
      </c>
      <c r="AF443" s="122">
        <f>'گام اول '!AG444</f>
        <v>26554950</v>
      </c>
      <c r="AG443" s="123">
        <f>'گام اول '!AH444</f>
        <v>0</v>
      </c>
      <c r="AH443" s="123">
        <f>'گام اول '!AI444</f>
        <v>20278325.454545453</v>
      </c>
      <c r="AI443" s="123">
        <f>'گام اول '!AJ444</f>
        <v>2655495</v>
      </c>
      <c r="AJ443" s="123">
        <f>'گام اول '!AK444</f>
        <v>4500000</v>
      </c>
      <c r="AK443" s="123">
        <f>'گام اول '!AL444</f>
        <v>6000000</v>
      </c>
      <c r="AL443" s="123">
        <f>'گام اول '!AM444</f>
        <v>4647116.25</v>
      </c>
      <c r="AM443" s="123">
        <f>'گام اول '!AN444</f>
        <v>4956360.7131818179</v>
      </c>
      <c r="AN443" s="123">
        <f>'گام اول '!AO444</f>
        <v>0</v>
      </c>
      <c r="AO443" s="123">
        <f>'گام اول '!AP444</f>
        <v>3000000</v>
      </c>
      <c r="AP443" s="123">
        <f>'گام اول '!AQ444</f>
        <v>0</v>
      </c>
      <c r="AQ443" s="123">
        <f>'گام اول '!AR444</f>
        <v>0</v>
      </c>
      <c r="AR443" s="123">
        <f>'گام اول '!AS444</f>
        <v>0</v>
      </c>
      <c r="AS443" s="375">
        <f>'گام اول '!AT444</f>
        <v>0</v>
      </c>
      <c r="AT443" s="368">
        <f t="shared" si="284"/>
        <v>72592247.417727277</v>
      </c>
      <c r="AU443" s="173">
        <f>'گام اول '!AV444</f>
        <v>51541179.74848637</v>
      </c>
      <c r="AV443" s="141">
        <f>'گام اول '!AW444</f>
        <v>69936752.417727262</v>
      </c>
      <c r="AW443" s="142">
        <f t="shared" si="285"/>
        <v>4895572.6692409087</v>
      </c>
      <c r="AX443" s="75">
        <f t="shared" si="286"/>
        <v>1154117.9748486371</v>
      </c>
      <c r="AY443" s="142">
        <f>'گام اول '!AZ444</f>
        <v>0</v>
      </c>
      <c r="AZ443" s="142">
        <f>'گام اول '!BA444</f>
        <v>0</v>
      </c>
      <c r="BA443" s="142">
        <f>'گام اول '!BB444</f>
        <v>0</v>
      </c>
      <c r="BB443" s="142">
        <f>'گام اول '!BC444</f>
        <v>0</v>
      </c>
      <c r="BC443" s="142">
        <f>'گام اول '!BD444</f>
        <v>0</v>
      </c>
      <c r="BD443" s="142">
        <f>'گام اول '!BE444</f>
        <v>0</v>
      </c>
      <c r="BE443" s="142">
        <f>'گام اول '!BF444</f>
        <v>0</v>
      </c>
      <c r="BF443" s="143">
        <f t="shared" si="287"/>
        <v>6049690.6440895461</v>
      </c>
      <c r="BG443" s="140">
        <f t="shared" si="288"/>
        <v>66542556</v>
      </c>
      <c r="BH443" s="144">
        <f t="shared" si="289"/>
        <v>72592247.417727277</v>
      </c>
      <c r="BI443" s="127">
        <f t="shared" si="282"/>
        <v>4425825</v>
      </c>
      <c r="BJ443" s="145">
        <f t="shared" si="290"/>
        <v>2212912.5</v>
      </c>
      <c r="BK443" s="145">
        <f t="shared" si="291"/>
        <v>663873.75</v>
      </c>
      <c r="BL443" s="146">
        <f t="shared" si="292"/>
        <v>1120000</v>
      </c>
      <c r="BM443" s="379">
        <v>0</v>
      </c>
      <c r="BN443" s="147">
        <f t="shared" si="293"/>
        <v>81014858.667727277</v>
      </c>
      <c r="BO443" s="148">
        <f t="shared" si="294"/>
        <v>69936752.417727262</v>
      </c>
      <c r="BP443" s="149">
        <f t="shared" si="295"/>
        <v>16085453.056077272</v>
      </c>
      <c r="BQ443" s="150">
        <f t="shared" si="296"/>
        <v>97100311.723804548</v>
      </c>
      <c r="BR443" s="151">
        <f t="shared" si="297"/>
        <v>100800</v>
      </c>
      <c r="BS443" s="147">
        <f t="shared" si="298"/>
        <v>97201111.723804548</v>
      </c>
      <c r="BT443" s="135">
        <v>0</v>
      </c>
      <c r="BU443" s="148">
        <f t="shared" si="299"/>
        <v>8101485.866772728</v>
      </c>
      <c r="BV443" s="152">
        <f t="shared" si="300"/>
        <v>4050742.933386364</v>
      </c>
      <c r="BW443" s="133">
        <f t="shared" si="301"/>
        <v>85048882.923645452</v>
      </c>
      <c r="BX443" s="147">
        <f t="shared" si="302"/>
        <v>7302611.25</v>
      </c>
      <c r="BY443" s="134">
        <f t="shared" si="303"/>
        <v>77746271.673645452</v>
      </c>
      <c r="CD443" s="388">
        <f>'گام اول '!AU444</f>
        <v>72592247.417727277</v>
      </c>
      <c r="CE443" s="389">
        <f>'گام اول '!AV444</f>
        <v>51541179.74848637</v>
      </c>
      <c r="CF443" s="389">
        <f>'گام اول '!AW444</f>
        <v>69936752.417727262</v>
      </c>
      <c r="CG443" s="389">
        <f>'گام اول '!AX444</f>
        <v>4895572.6692409087</v>
      </c>
      <c r="CH443" s="389">
        <f>'گام اول '!AY444</f>
        <v>1154117.9748486371</v>
      </c>
      <c r="CI443" s="389">
        <f>'گام اول '!AZ444</f>
        <v>0</v>
      </c>
      <c r="CJ443" s="389">
        <f>'گام اول '!BA444</f>
        <v>0</v>
      </c>
      <c r="CK443" s="389">
        <f>'گام اول '!BB444</f>
        <v>0</v>
      </c>
      <c r="CL443" s="389">
        <f>'گام اول '!BC444</f>
        <v>0</v>
      </c>
      <c r="CM443" s="389">
        <f>'گام اول '!BD444</f>
        <v>0</v>
      </c>
      <c r="CN443" s="389">
        <f>'گام اول '!BE444</f>
        <v>0</v>
      </c>
      <c r="CO443" s="389">
        <f>'گام اول '!BF444</f>
        <v>0</v>
      </c>
      <c r="CP443" s="389">
        <f>'گام اول '!BG444</f>
        <v>6049690.6440895461</v>
      </c>
      <c r="CQ443" s="389">
        <f>'گام اول '!BH444</f>
        <v>66542556</v>
      </c>
      <c r="CR443" s="389">
        <f t="shared" si="304"/>
        <v>72592247.417727277</v>
      </c>
      <c r="CS443" s="55">
        <f t="shared" si="305"/>
        <v>4425825</v>
      </c>
      <c r="CT443" s="388">
        <f t="shared" si="306"/>
        <v>2212912.5</v>
      </c>
      <c r="CU443" s="389">
        <f t="shared" si="307"/>
        <v>663873.75</v>
      </c>
      <c r="CV443" s="389">
        <f t="shared" si="308"/>
        <v>1120000</v>
      </c>
      <c r="CW443" s="55">
        <v>0</v>
      </c>
      <c r="CX443" s="389">
        <f t="shared" si="309"/>
        <v>81014858.667727277</v>
      </c>
      <c r="CY443" s="389">
        <f t="shared" si="310"/>
        <v>69936752.417727262</v>
      </c>
      <c r="CZ443" s="389">
        <f t="shared" si="311"/>
        <v>16085453.056077272</v>
      </c>
      <c r="DA443" s="389">
        <f t="shared" si="312"/>
        <v>97100311.723804548</v>
      </c>
      <c r="DB443" s="389">
        <f t="shared" si="313"/>
        <v>100800</v>
      </c>
      <c r="DC443" s="389">
        <f t="shared" si="314"/>
        <v>97201111.723804548</v>
      </c>
      <c r="DD443" s="394">
        <v>0</v>
      </c>
      <c r="DE443" s="389">
        <f t="shared" si="315"/>
        <v>8101485.866772728</v>
      </c>
      <c r="DF443" s="389">
        <f t="shared" si="316"/>
        <v>4050742.933386364</v>
      </c>
      <c r="DG443" s="389">
        <f t="shared" si="317"/>
        <v>85048882.923645452</v>
      </c>
      <c r="DH443" s="389">
        <f t="shared" si="318"/>
        <v>7302611.25</v>
      </c>
      <c r="DI443" s="389">
        <f t="shared" si="319"/>
        <v>77746271.673645452</v>
      </c>
      <c r="DJ443" s="389">
        <f t="shared" si="320"/>
        <v>0</v>
      </c>
      <c r="DL443" s="396">
        <f t="shared" si="321"/>
        <v>6638737.5</v>
      </c>
      <c r="DM443" s="396">
        <f t="shared" si="322"/>
        <v>-2212912.5</v>
      </c>
    </row>
    <row r="444" spans="1:117" s="55" customFormat="1" ht="21" x14ac:dyDescent="0.2">
      <c r="A444" s="191">
        <f t="shared" si="283"/>
        <v>2655495</v>
      </c>
      <c r="B444" s="136">
        <f>'گام اول '!B445</f>
        <v>439</v>
      </c>
      <c r="C444" s="136">
        <f>'گام اول '!C445</f>
        <v>214</v>
      </c>
      <c r="D444" s="136">
        <f>'گام اول '!D445</f>
        <v>13486</v>
      </c>
      <c r="E444" s="136" t="str">
        <f>'گام اول '!E445</f>
        <v>محمدرضا</v>
      </c>
      <c r="F444" s="136" t="str">
        <f>'گام اول '!F445</f>
        <v>میرزایی</v>
      </c>
      <c r="G444" s="136" t="str">
        <f>'گام اول '!G445</f>
        <v>نگهبان</v>
      </c>
      <c r="H444" s="136" t="str">
        <f>'گام اول '!H445</f>
        <v>ش.تهران</v>
      </c>
      <c r="I444" s="136" t="str">
        <f>'گام اول '!I445</f>
        <v>124-700-123524-1</v>
      </c>
      <c r="J444" s="136" t="str">
        <f>'گام اول '!J445</f>
        <v>0015336573</v>
      </c>
      <c r="K444" s="136" t="str">
        <f>'گام اول '!K445</f>
        <v>0013114431</v>
      </c>
      <c r="L444" s="136" t="str">
        <f>'گام اول '!L445</f>
        <v>ش - تهران</v>
      </c>
      <c r="M444" s="136" t="str">
        <f>'گام اول '!M445</f>
        <v>نگهبان</v>
      </c>
      <c r="N444" s="120" t="str">
        <f>'گام اول '!N445</f>
        <v>*</v>
      </c>
      <c r="O444" s="119">
        <f>'گام اول '!O445</f>
        <v>0</v>
      </c>
      <c r="P444" s="121">
        <f>'گام اول '!P445</f>
        <v>0</v>
      </c>
      <c r="Q444" s="358">
        <f>'گام اول '!Q445</f>
        <v>30</v>
      </c>
      <c r="R444" s="358">
        <f>'گام اول '!R445</f>
        <v>120</v>
      </c>
      <c r="S444" s="358">
        <f>'گام اول '!S445</f>
        <v>110</v>
      </c>
      <c r="T444" s="358">
        <f>'گام اول '!T445</f>
        <v>29.33</v>
      </c>
      <c r="U444" s="137">
        <f>'گام اول '!U445</f>
        <v>0</v>
      </c>
      <c r="V444" s="120">
        <f>'گام اول '!W445</f>
        <v>0</v>
      </c>
      <c r="W444" s="121">
        <f>'گام اول '!X445</f>
        <v>0</v>
      </c>
      <c r="X444" s="366">
        <f>'گام اول '!Y445</f>
        <v>0</v>
      </c>
      <c r="Y444" s="366">
        <f>'گام اول '!Z445</f>
        <v>0</v>
      </c>
      <c r="Z444" s="138">
        <f>'گام اول '!AA445</f>
        <v>885165</v>
      </c>
      <c r="AA444" s="138">
        <f>'گام اول '!AB445</f>
        <v>0</v>
      </c>
      <c r="AB444" s="138">
        <f>'گام اول '!AC445</f>
        <v>885165</v>
      </c>
      <c r="AC444" s="138">
        <f>'گام اول '!AD445</f>
        <v>4500000</v>
      </c>
      <c r="AD444" s="138">
        <f>'گام اول '!AE445</f>
        <v>6000000</v>
      </c>
      <c r="AE444" s="139">
        <f>'گام اول '!AF445</f>
        <v>168986.04545454544</v>
      </c>
      <c r="AF444" s="122">
        <f>'گام اول '!AG445</f>
        <v>26554950</v>
      </c>
      <c r="AG444" s="123">
        <f>'گام اول '!AH445</f>
        <v>0</v>
      </c>
      <c r="AH444" s="123">
        <f>'گام اول '!AI445</f>
        <v>20278325.454545453</v>
      </c>
      <c r="AI444" s="123">
        <f>'گام اول '!AJ445</f>
        <v>0</v>
      </c>
      <c r="AJ444" s="123">
        <f>'گام اول '!AK445</f>
        <v>4500000</v>
      </c>
      <c r="AK444" s="123">
        <f>'گام اول '!AL445</f>
        <v>6000000</v>
      </c>
      <c r="AL444" s="123">
        <f>'گام اول '!AM445</f>
        <v>4647116.25</v>
      </c>
      <c r="AM444" s="123">
        <f>'گام اول '!AN445</f>
        <v>4956360.7131818179</v>
      </c>
      <c r="AN444" s="123">
        <f>'گام اول '!AO445</f>
        <v>0</v>
      </c>
      <c r="AO444" s="123">
        <f>'گام اول '!AP445</f>
        <v>3000000</v>
      </c>
      <c r="AP444" s="123">
        <f>'گام اول '!AQ445</f>
        <v>0</v>
      </c>
      <c r="AQ444" s="123">
        <f>'گام اول '!AR445</f>
        <v>0</v>
      </c>
      <c r="AR444" s="123">
        <f>'گام اول '!AS445</f>
        <v>0</v>
      </c>
      <c r="AS444" s="375">
        <f>'گام اول '!AT445</f>
        <v>0</v>
      </c>
      <c r="AT444" s="368">
        <f t="shared" si="284"/>
        <v>69936752.417727262</v>
      </c>
      <c r="AU444" s="173">
        <f>'گام اول '!AV445</f>
        <v>51541179.748486355</v>
      </c>
      <c r="AV444" s="141">
        <f>'گام اول '!AW445</f>
        <v>69936752.417727262</v>
      </c>
      <c r="AW444" s="142">
        <f t="shared" si="285"/>
        <v>4895572.6692409087</v>
      </c>
      <c r="AX444" s="75">
        <f t="shared" si="286"/>
        <v>1154117.9748486355</v>
      </c>
      <c r="AY444" s="142">
        <f>'گام اول '!AZ445</f>
        <v>0</v>
      </c>
      <c r="AZ444" s="142">
        <f>'گام اول '!BA445</f>
        <v>0</v>
      </c>
      <c r="BA444" s="142">
        <f>'گام اول '!BB445</f>
        <v>0</v>
      </c>
      <c r="BB444" s="142">
        <f>'گام اول '!BC445</f>
        <v>0</v>
      </c>
      <c r="BC444" s="142">
        <f>'گام اول '!BD445</f>
        <v>0</v>
      </c>
      <c r="BD444" s="142">
        <f>'گام اول '!BE445</f>
        <v>0</v>
      </c>
      <c r="BE444" s="142">
        <f>'گام اول '!BF445</f>
        <v>0</v>
      </c>
      <c r="BF444" s="143">
        <f t="shared" si="287"/>
        <v>6049690.6440895442</v>
      </c>
      <c r="BG444" s="140">
        <f t="shared" si="288"/>
        <v>63887061</v>
      </c>
      <c r="BH444" s="144">
        <f t="shared" si="289"/>
        <v>69936752.417727262</v>
      </c>
      <c r="BI444" s="127">
        <f t="shared" si="282"/>
        <v>4425825</v>
      </c>
      <c r="BJ444" s="145">
        <f t="shared" si="290"/>
        <v>2212912.5</v>
      </c>
      <c r="BK444" s="145">
        <f t="shared" si="291"/>
        <v>663873.75</v>
      </c>
      <c r="BL444" s="146">
        <f t="shared" si="292"/>
        <v>1120000</v>
      </c>
      <c r="BM444" s="379">
        <v>0</v>
      </c>
      <c r="BN444" s="147">
        <f t="shared" si="293"/>
        <v>78359363.667727262</v>
      </c>
      <c r="BO444" s="148">
        <f t="shared" si="294"/>
        <v>69936752.417727262</v>
      </c>
      <c r="BP444" s="149">
        <f t="shared" si="295"/>
        <v>16085453.056077272</v>
      </c>
      <c r="BQ444" s="150">
        <f t="shared" si="296"/>
        <v>94444816.723804533</v>
      </c>
      <c r="BR444" s="151">
        <f t="shared" si="297"/>
        <v>100800</v>
      </c>
      <c r="BS444" s="147">
        <f t="shared" si="298"/>
        <v>94545616.723804533</v>
      </c>
      <c r="BT444" s="135">
        <v>0</v>
      </c>
      <c r="BU444" s="148">
        <f t="shared" si="299"/>
        <v>7835936.3667727262</v>
      </c>
      <c r="BV444" s="152">
        <f t="shared" si="300"/>
        <v>3917968.1833863631</v>
      </c>
      <c r="BW444" s="133">
        <f t="shared" si="301"/>
        <v>82791712.173645437</v>
      </c>
      <c r="BX444" s="147">
        <f t="shared" si="302"/>
        <v>7302611.25</v>
      </c>
      <c r="BY444" s="134">
        <f t="shared" si="303"/>
        <v>75489100.923645437</v>
      </c>
      <c r="CD444" s="388">
        <f>'گام اول '!AU445</f>
        <v>69936752.417727262</v>
      </c>
      <c r="CE444" s="389">
        <f>'گام اول '!AV445</f>
        <v>51541179.748486355</v>
      </c>
      <c r="CF444" s="389">
        <f>'گام اول '!AW445</f>
        <v>69936752.417727262</v>
      </c>
      <c r="CG444" s="389">
        <f>'گام اول '!AX445</f>
        <v>4895572.6692409087</v>
      </c>
      <c r="CH444" s="389">
        <f>'گام اول '!AY445</f>
        <v>1154117.9748486355</v>
      </c>
      <c r="CI444" s="389">
        <f>'گام اول '!AZ445</f>
        <v>0</v>
      </c>
      <c r="CJ444" s="389">
        <f>'گام اول '!BA445</f>
        <v>0</v>
      </c>
      <c r="CK444" s="389">
        <f>'گام اول '!BB445</f>
        <v>0</v>
      </c>
      <c r="CL444" s="389">
        <f>'گام اول '!BC445</f>
        <v>0</v>
      </c>
      <c r="CM444" s="389">
        <f>'گام اول '!BD445</f>
        <v>0</v>
      </c>
      <c r="CN444" s="389">
        <f>'گام اول '!BE445</f>
        <v>0</v>
      </c>
      <c r="CO444" s="389">
        <f>'گام اول '!BF445</f>
        <v>0</v>
      </c>
      <c r="CP444" s="389">
        <f>'گام اول '!BG445</f>
        <v>6049690.6440895442</v>
      </c>
      <c r="CQ444" s="389">
        <f>'گام اول '!BH445</f>
        <v>63887061</v>
      </c>
      <c r="CR444" s="389">
        <f t="shared" si="304"/>
        <v>69936752.417727262</v>
      </c>
      <c r="CS444" s="55">
        <f t="shared" si="305"/>
        <v>4425825</v>
      </c>
      <c r="CT444" s="388">
        <f t="shared" si="306"/>
        <v>2212912.5</v>
      </c>
      <c r="CU444" s="389">
        <f t="shared" si="307"/>
        <v>663873.75</v>
      </c>
      <c r="CV444" s="389">
        <f t="shared" si="308"/>
        <v>1120000</v>
      </c>
      <c r="CW444" s="55">
        <v>0</v>
      </c>
      <c r="CX444" s="389">
        <f t="shared" si="309"/>
        <v>78359363.667727262</v>
      </c>
      <c r="CY444" s="389">
        <f t="shared" si="310"/>
        <v>69936752.417727262</v>
      </c>
      <c r="CZ444" s="389">
        <f t="shared" si="311"/>
        <v>16085453.056077272</v>
      </c>
      <c r="DA444" s="389">
        <f t="shared" si="312"/>
        <v>94444816.723804533</v>
      </c>
      <c r="DB444" s="389">
        <f t="shared" si="313"/>
        <v>100800</v>
      </c>
      <c r="DC444" s="389">
        <f t="shared" si="314"/>
        <v>94545616.723804533</v>
      </c>
      <c r="DD444" s="394">
        <v>0</v>
      </c>
      <c r="DE444" s="389">
        <f t="shared" si="315"/>
        <v>7835936.3667727262</v>
      </c>
      <c r="DF444" s="389">
        <f t="shared" si="316"/>
        <v>3917968.1833863631</v>
      </c>
      <c r="DG444" s="389">
        <f t="shared" si="317"/>
        <v>82791712.173645437</v>
      </c>
      <c r="DH444" s="389">
        <f t="shared" si="318"/>
        <v>7302611.25</v>
      </c>
      <c r="DI444" s="389">
        <f t="shared" si="319"/>
        <v>75489100.923645437</v>
      </c>
      <c r="DJ444" s="389">
        <f t="shared" si="320"/>
        <v>0</v>
      </c>
      <c r="DL444" s="396">
        <f t="shared" si="321"/>
        <v>6638737.5</v>
      </c>
      <c r="DM444" s="396">
        <f t="shared" si="322"/>
        <v>-2212912.5</v>
      </c>
    </row>
    <row r="445" spans="1:117" s="55" customFormat="1" ht="21" x14ac:dyDescent="0.2">
      <c r="A445" s="191">
        <f t="shared" si="283"/>
        <v>2655495</v>
      </c>
      <c r="B445" s="136">
        <f>'گام اول '!B446</f>
        <v>440</v>
      </c>
      <c r="C445" s="136">
        <f>'گام اول '!C446</f>
        <v>215</v>
      </c>
      <c r="D445" s="136">
        <f>'گام اول '!D446</f>
        <v>13512</v>
      </c>
      <c r="E445" s="136" t="str">
        <f>'گام اول '!E446</f>
        <v>علیرضا</v>
      </c>
      <c r="F445" s="136" t="str">
        <f>'گام اول '!F446</f>
        <v>آقایی پور فوشازده</v>
      </c>
      <c r="G445" s="136" t="str">
        <f>'گام اول '!G446</f>
        <v>نگهبان</v>
      </c>
      <c r="H445" s="136" t="str">
        <f>'گام اول '!H446</f>
        <v>ش.تهران</v>
      </c>
      <c r="I445" s="136" t="str">
        <f>'گام اول '!I446</f>
        <v>401-700-4326008-1</v>
      </c>
      <c r="J445" s="136" t="str">
        <f>'گام اول '!J446</f>
        <v>0422055247</v>
      </c>
      <c r="K445" s="136">
        <f>'گام اول '!K446</f>
        <v>0</v>
      </c>
      <c r="L445" s="136" t="str">
        <f>'گام اول '!L446</f>
        <v>ش - تهران</v>
      </c>
      <c r="M445" s="136" t="str">
        <f>'گام اول '!M446</f>
        <v>نگهبان</v>
      </c>
      <c r="N445" s="120" t="str">
        <f>'گام اول '!N446</f>
        <v>*</v>
      </c>
      <c r="O445" s="119">
        <f>'گام اول '!O446</f>
        <v>0</v>
      </c>
      <c r="P445" s="121">
        <f>'گام اول '!P446</f>
        <v>0</v>
      </c>
      <c r="Q445" s="358">
        <f>'گام اول '!Q446</f>
        <v>30</v>
      </c>
      <c r="R445" s="358">
        <f>'گام اول '!R446</f>
        <v>120</v>
      </c>
      <c r="S445" s="358">
        <f>'گام اول '!S446</f>
        <v>110</v>
      </c>
      <c r="T445" s="358">
        <f>'گام اول '!T446</f>
        <v>29.33</v>
      </c>
      <c r="U445" s="137">
        <f>'گام اول '!U446</f>
        <v>0</v>
      </c>
      <c r="V445" s="120">
        <f>'گام اول '!W446</f>
        <v>0</v>
      </c>
      <c r="W445" s="121">
        <f>'گام اول '!X446</f>
        <v>0</v>
      </c>
      <c r="X445" s="366">
        <f>'گام اول '!Y446</f>
        <v>0</v>
      </c>
      <c r="Y445" s="366">
        <f>'گام اول '!Z446</f>
        <v>0</v>
      </c>
      <c r="Z445" s="138">
        <f>'گام اول '!AA446</f>
        <v>885165</v>
      </c>
      <c r="AA445" s="138">
        <f>'گام اول '!AB446</f>
        <v>0</v>
      </c>
      <c r="AB445" s="138">
        <f>'گام اول '!AC446</f>
        <v>885165</v>
      </c>
      <c r="AC445" s="138">
        <f>'گام اول '!AD446</f>
        <v>4500000</v>
      </c>
      <c r="AD445" s="138">
        <f>'گام اول '!AE446</f>
        <v>6000000</v>
      </c>
      <c r="AE445" s="139">
        <f>'گام اول '!AF446</f>
        <v>168986.04545454544</v>
      </c>
      <c r="AF445" s="122">
        <f>'گام اول '!AG446</f>
        <v>26554950</v>
      </c>
      <c r="AG445" s="123">
        <f>'گام اول '!AH446</f>
        <v>0</v>
      </c>
      <c r="AH445" s="123">
        <f>'گام اول '!AI446</f>
        <v>20278325.454545453</v>
      </c>
      <c r="AI445" s="123">
        <f>'گام اول '!AJ446</f>
        <v>0</v>
      </c>
      <c r="AJ445" s="123">
        <f>'گام اول '!AK446</f>
        <v>4500000</v>
      </c>
      <c r="AK445" s="123">
        <f>'گام اول '!AL446</f>
        <v>6000000</v>
      </c>
      <c r="AL445" s="123">
        <f>'گام اول '!AM446</f>
        <v>4647116.25</v>
      </c>
      <c r="AM445" s="123">
        <f>'گام اول '!AN446</f>
        <v>4956360.7131818179</v>
      </c>
      <c r="AN445" s="123">
        <f>'گام اول '!AO446</f>
        <v>0</v>
      </c>
      <c r="AO445" s="123">
        <f>'گام اول '!AP446</f>
        <v>2600000</v>
      </c>
      <c r="AP445" s="123">
        <f>'گام اول '!AQ446</f>
        <v>0</v>
      </c>
      <c r="AQ445" s="123">
        <f>'گام اول '!AR446</f>
        <v>0</v>
      </c>
      <c r="AR445" s="123">
        <f>'گام اول '!AS446</f>
        <v>0</v>
      </c>
      <c r="AS445" s="375">
        <f>'گام اول '!AT446</f>
        <v>0</v>
      </c>
      <c r="AT445" s="368">
        <f t="shared" si="284"/>
        <v>69536752.417727262</v>
      </c>
      <c r="AU445" s="173">
        <f>'گام اول '!AV446</f>
        <v>51569179.748486355</v>
      </c>
      <c r="AV445" s="141">
        <f>'گام اول '!AW446</f>
        <v>69536752.417727262</v>
      </c>
      <c r="AW445" s="142">
        <f t="shared" si="285"/>
        <v>4867572.6692409087</v>
      </c>
      <c r="AX445" s="75">
        <f t="shared" si="286"/>
        <v>1156917.9748486355</v>
      </c>
      <c r="AY445" s="142">
        <f>'گام اول '!AZ446</f>
        <v>0</v>
      </c>
      <c r="AZ445" s="142">
        <f>'گام اول '!BA446</f>
        <v>0</v>
      </c>
      <c r="BA445" s="142">
        <f>'گام اول '!BB446</f>
        <v>0</v>
      </c>
      <c r="BB445" s="142">
        <f>'گام اول '!BC446</f>
        <v>0</v>
      </c>
      <c r="BC445" s="142">
        <f>'گام اول '!BD446</f>
        <v>0</v>
      </c>
      <c r="BD445" s="142">
        <f>'گام اول '!BE446</f>
        <v>0</v>
      </c>
      <c r="BE445" s="142">
        <f>'گام اول '!BF446</f>
        <v>0</v>
      </c>
      <c r="BF445" s="143">
        <f t="shared" si="287"/>
        <v>6024490.6440895442</v>
      </c>
      <c r="BG445" s="140">
        <f t="shared" si="288"/>
        <v>63512261</v>
      </c>
      <c r="BH445" s="144">
        <f t="shared" si="289"/>
        <v>69536752.417727262</v>
      </c>
      <c r="BI445" s="127">
        <f t="shared" si="282"/>
        <v>4425825</v>
      </c>
      <c r="BJ445" s="145">
        <f t="shared" si="290"/>
        <v>2212912.5</v>
      </c>
      <c r="BK445" s="145">
        <f t="shared" si="291"/>
        <v>663873.75</v>
      </c>
      <c r="BL445" s="146">
        <f t="shared" si="292"/>
        <v>1120000</v>
      </c>
      <c r="BM445" s="379">
        <v>0</v>
      </c>
      <c r="BN445" s="147">
        <f t="shared" si="293"/>
        <v>77959363.667727262</v>
      </c>
      <c r="BO445" s="148">
        <f t="shared" si="294"/>
        <v>69536752.417727262</v>
      </c>
      <c r="BP445" s="149">
        <f t="shared" si="295"/>
        <v>15993453.056077272</v>
      </c>
      <c r="BQ445" s="150">
        <f t="shared" si="296"/>
        <v>93952816.723804533</v>
      </c>
      <c r="BR445" s="151">
        <f t="shared" si="297"/>
        <v>100800</v>
      </c>
      <c r="BS445" s="147">
        <f t="shared" si="298"/>
        <v>94053616.723804533</v>
      </c>
      <c r="BT445" s="135">
        <v>0</v>
      </c>
      <c r="BU445" s="148">
        <f t="shared" si="299"/>
        <v>7795936.3667727262</v>
      </c>
      <c r="BV445" s="152">
        <f t="shared" si="300"/>
        <v>3897968.1833863631</v>
      </c>
      <c r="BW445" s="133">
        <f t="shared" si="301"/>
        <v>82359712.173645437</v>
      </c>
      <c r="BX445" s="147">
        <f t="shared" si="302"/>
        <v>7302611.25</v>
      </c>
      <c r="BY445" s="134">
        <f t="shared" si="303"/>
        <v>75057100.923645437</v>
      </c>
      <c r="CD445" s="388">
        <f>'گام اول '!AU446</f>
        <v>69536752.417727262</v>
      </c>
      <c r="CE445" s="389">
        <f>'گام اول '!AV446</f>
        <v>51569179.748486355</v>
      </c>
      <c r="CF445" s="389">
        <f>'گام اول '!AW446</f>
        <v>69536752.417727262</v>
      </c>
      <c r="CG445" s="389">
        <f>'گام اول '!AX446</f>
        <v>4867572.6692409087</v>
      </c>
      <c r="CH445" s="389">
        <f>'گام اول '!AY446</f>
        <v>1156917.9748486355</v>
      </c>
      <c r="CI445" s="389">
        <f>'گام اول '!AZ446</f>
        <v>0</v>
      </c>
      <c r="CJ445" s="389">
        <f>'گام اول '!BA446</f>
        <v>0</v>
      </c>
      <c r="CK445" s="389">
        <f>'گام اول '!BB446</f>
        <v>0</v>
      </c>
      <c r="CL445" s="389">
        <f>'گام اول '!BC446</f>
        <v>0</v>
      </c>
      <c r="CM445" s="389">
        <f>'گام اول '!BD446</f>
        <v>0</v>
      </c>
      <c r="CN445" s="389">
        <f>'گام اول '!BE446</f>
        <v>0</v>
      </c>
      <c r="CO445" s="389">
        <f>'گام اول '!BF446</f>
        <v>0</v>
      </c>
      <c r="CP445" s="389">
        <f>'گام اول '!BG446</f>
        <v>6024490.6440895442</v>
      </c>
      <c r="CQ445" s="389">
        <f>'گام اول '!BH446</f>
        <v>63512261</v>
      </c>
      <c r="CR445" s="389">
        <f t="shared" si="304"/>
        <v>69536752.417727262</v>
      </c>
      <c r="CS445" s="55">
        <f t="shared" si="305"/>
        <v>4425825</v>
      </c>
      <c r="CT445" s="388">
        <f t="shared" si="306"/>
        <v>2212912.5</v>
      </c>
      <c r="CU445" s="389">
        <f t="shared" si="307"/>
        <v>663873.75</v>
      </c>
      <c r="CV445" s="389">
        <f t="shared" si="308"/>
        <v>1120000</v>
      </c>
      <c r="CW445" s="55">
        <v>0</v>
      </c>
      <c r="CX445" s="389">
        <f t="shared" si="309"/>
        <v>77959363.667727262</v>
      </c>
      <c r="CY445" s="389">
        <f t="shared" si="310"/>
        <v>69536752.417727262</v>
      </c>
      <c r="CZ445" s="389">
        <f t="shared" si="311"/>
        <v>15993453.056077272</v>
      </c>
      <c r="DA445" s="389">
        <f t="shared" si="312"/>
        <v>93952816.723804533</v>
      </c>
      <c r="DB445" s="389">
        <f t="shared" si="313"/>
        <v>100800</v>
      </c>
      <c r="DC445" s="389">
        <f t="shared" si="314"/>
        <v>94053616.723804533</v>
      </c>
      <c r="DD445" s="394">
        <v>0</v>
      </c>
      <c r="DE445" s="389">
        <f t="shared" si="315"/>
        <v>7795936.3667727262</v>
      </c>
      <c r="DF445" s="389">
        <f t="shared" si="316"/>
        <v>3897968.1833863631</v>
      </c>
      <c r="DG445" s="389">
        <f t="shared" si="317"/>
        <v>82359712.173645437</v>
      </c>
      <c r="DH445" s="389">
        <f t="shared" si="318"/>
        <v>7302611.25</v>
      </c>
      <c r="DI445" s="389">
        <f t="shared" si="319"/>
        <v>75057100.923645437</v>
      </c>
      <c r="DJ445" s="389">
        <f t="shared" si="320"/>
        <v>0</v>
      </c>
      <c r="DL445" s="396">
        <f t="shared" si="321"/>
        <v>6638737.5</v>
      </c>
      <c r="DM445" s="396">
        <f t="shared" si="322"/>
        <v>-2212912.5</v>
      </c>
    </row>
    <row r="446" spans="1:117" s="55" customFormat="1" ht="21" x14ac:dyDescent="0.2">
      <c r="A446" s="191">
        <f t="shared" si="283"/>
        <v>2655495</v>
      </c>
      <c r="B446" s="136">
        <f>'گام اول '!B447</f>
        <v>441</v>
      </c>
      <c r="C446" s="136">
        <f>'گام اول '!C447</f>
        <v>216</v>
      </c>
      <c r="D446" s="136">
        <f>'گام اول '!D447</f>
        <v>13457</v>
      </c>
      <c r="E446" s="136" t="str">
        <f>'گام اول '!E447</f>
        <v>مهدی</v>
      </c>
      <c r="F446" s="136" t="str">
        <f>'گام اول '!F447</f>
        <v>توماری</v>
      </c>
      <c r="G446" s="136" t="str">
        <f>'گام اول '!G447</f>
        <v>نگهبان</v>
      </c>
      <c r="H446" s="136" t="str">
        <f>'گام اول '!H447</f>
        <v>ش.تهران</v>
      </c>
      <c r="I446" s="136" t="str">
        <f>'گام اول '!I447</f>
        <v>433-700-4348938-1</v>
      </c>
      <c r="J446" s="136" t="str">
        <f>'گام اول '!J447</f>
        <v>0072044446</v>
      </c>
      <c r="K446" s="136" t="str">
        <f>'گام اول '!K447</f>
        <v>0011207683</v>
      </c>
      <c r="L446" s="136" t="str">
        <f>'گام اول '!L447</f>
        <v>ش - تهران</v>
      </c>
      <c r="M446" s="136" t="str">
        <f>'گام اول '!M447</f>
        <v>نگهبان</v>
      </c>
      <c r="N446" s="120" t="str">
        <f>'گام اول '!N447</f>
        <v>*</v>
      </c>
      <c r="O446" s="119">
        <f>'گام اول '!O447</f>
        <v>0</v>
      </c>
      <c r="P446" s="121">
        <f>'گام اول '!P447</f>
        <v>0</v>
      </c>
      <c r="Q446" s="358">
        <f>'گام اول '!Q447</f>
        <v>30</v>
      </c>
      <c r="R446" s="358">
        <f>'گام اول '!R447</f>
        <v>120</v>
      </c>
      <c r="S446" s="358">
        <f>'گام اول '!S447</f>
        <v>110</v>
      </c>
      <c r="T446" s="358">
        <f>'گام اول '!T447</f>
        <v>29.33</v>
      </c>
      <c r="U446" s="137">
        <f>'گام اول '!U447</f>
        <v>0</v>
      </c>
      <c r="V446" s="120">
        <f>'گام اول '!W447</f>
        <v>0</v>
      </c>
      <c r="W446" s="121">
        <f>'گام اول '!X447</f>
        <v>0</v>
      </c>
      <c r="X446" s="366">
        <f>'گام اول '!Y447</f>
        <v>0</v>
      </c>
      <c r="Y446" s="366">
        <f>'گام اول '!Z447</f>
        <v>2</v>
      </c>
      <c r="Z446" s="138">
        <f>'گام اول '!AA447</f>
        <v>885165</v>
      </c>
      <c r="AA446" s="138">
        <f>'گام اول '!AB447</f>
        <v>0</v>
      </c>
      <c r="AB446" s="138">
        <f>'گام اول '!AC447</f>
        <v>885165</v>
      </c>
      <c r="AC446" s="138">
        <f>'گام اول '!AD447</f>
        <v>4500000</v>
      </c>
      <c r="AD446" s="138">
        <f>'گام اول '!AE447</f>
        <v>6000000</v>
      </c>
      <c r="AE446" s="139">
        <f>'گام اول '!AF447</f>
        <v>168986.04545454544</v>
      </c>
      <c r="AF446" s="122">
        <f>'گام اول '!AG447</f>
        <v>26554950</v>
      </c>
      <c r="AG446" s="123">
        <f>'گام اول '!AH447</f>
        <v>0</v>
      </c>
      <c r="AH446" s="123">
        <f>'گام اول '!AI447</f>
        <v>20278325.454545453</v>
      </c>
      <c r="AI446" s="123">
        <f>'گام اول '!AJ447</f>
        <v>5310990</v>
      </c>
      <c r="AJ446" s="123">
        <f>'گام اول '!AK447</f>
        <v>4500000</v>
      </c>
      <c r="AK446" s="123">
        <f>'گام اول '!AL447</f>
        <v>6000000</v>
      </c>
      <c r="AL446" s="123">
        <f>'گام اول '!AM447</f>
        <v>4647116.25</v>
      </c>
      <c r="AM446" s="123">
        <f>'گام اول '!AN447</f>
        <v>4956360.7131818179</v>
      </c>
      <c r="AN446" s="123">
        <f>'گام اول '!AO447</f>
        <v>0</v>
      </c>
      <c r="AO446" s="123">
        <f>'گام اول '!AP447</f>
        <v>3000000</v>
      </c>
      <c r="AP446" s="123">
        <f>'گام اول '!AQ447</f>
        <v>0</v>
      </c>
      <c r="AQ446" s="123">
        <f>'گام اول '!AR447</f>
        <v>0</v>
      </c>
      <c r="AR446" s="123">
        <f>'گام اول '!AS447</f>
        <v>0</v>
      </c>
      <c r="AS446" s="375">
        <f>'گام اول '!AT447</f>
        <v>0</v>
      </c>
      <c r="AT446" s="368">
        <f t="shared" si="284"/>
        <v>75247742.417727277</v>
      </c>
      <c r="AU446" s="173">
        <f>'گام اول '!AV447</f>
        <v>51541179.74848637</v>
      </c>
      <c r="AV446" s="141">
        <f>'گام اول '!AW447</f>
        <v>69936752.417727262</v>
      </c>
      <c r="AW446" s="142">
        <f t="shared" si="285"/>
        <v>4895572.6692409087</v>
      </c>
      <c r="AX446" s="75">
        <f t="shared" si="286"/>
        <v>1154117.9748486371</v>
      </c>
      <c r="AY446" s="142">
        <f>'گام اول '!AZ447</f>
        <v>0</v>
      </c>
      <c r="AZ446" s="142">
        <f>'گام اول '!BA447</f>
        <v>0</v>
      </c>
      <c r="BA446" s="142">
        <f>'گام اول '!BB447</f>
        <v>0</v>
      </c>
      <c r="BB446" s="142">
        <f>'گام اول '!BC447</f>
        <v>0</v>
      </c>
      <c r="BC446" s="142">
        <f>'گام اول '!BD447</f>
        <v>0</v>
      </c>
      <c r="BD446" s="142">
        <f>'گام اول '!BE447</f>
        <v>0</v>
      </c>
      <c r="BE446" s="142">
        <f>'گام اول '!BF447</f>
        <v>0</v>
      </c>
      <c r="BF446" s="143">
        <f t="shared" si="287"/>
        <v>6049690.6440895461</v>
      </c>
      <c r="BG446" s="140">
        <f t="shared" si="288"/>
        <v>69198051</v>
      </c>
      <c r="BH446" s="144">
        <f t="shared" si="289"/>
        <v>75247742.417727277</v>
      </c>
      <c r="BI446" s="127">
        <f t="shared" si="282"/>
        <v>4425825</v>
      </c>
      <c r="BJ446" s="145">
        <f t="shared" si="290"/>
        <v>2212912.5</v>
      </c>
      <c r="BK446" s="145">
        <f t="shared" si="291"/>
        <v>663873.75</v>
      </c>
      <c r="BL446" s="146">
        <f t="shared" si="292"/>
        <v>1120000</v>
      </c>
      <c r="BM446" s="379">
        <v>0</v>
      </c>
      <c r="BN446" s="147">
        <f t="shared" si="293"/>
        <v>83670353.667727277</v>
      </c>
      <c r="BO446" s="148">
        <f t="shared" si="294"/>
        <v>69936752.417727262</v>
      </c>
      <c r="BP446" s="149">
        <f t="shared" si="295"/>
        <v>16085453.056077272</v>
      </c>
      <c r="BQ446" s="150">
        <f t="shared" si="296"/>
        <v>99755806.723804548</v>
      </c>
      <c r="BR446" s="151">
        <f t="shared" si="297"/>
        <v>100800</v>
      </c>
      <c r="BS446" s="147">
        <f t="shared" si="298"/>
        <v>99856606.723804548</v>
      </c>
      <c r="BT446" s="135">
        <v>0</v>
      </c>
      <c r="BU446" s="148">
        <f t="shared" si="299"/>
        <v>8367035.366772728</v>
      </c>
      <c r="BV446" s="152">
        <f t="shared" si="300"/>
        <v>4183517.683386364</v>
      </c>
      <c r="BW446" s="133">
        <f t="shared" si="301"/>
        <v>87306053.673645452</v>
      </c>
      <c r="BX446" s="147">
        <f t="shared" si="302"/>
        <v>7302611.25</v>
      </c>
      <c r="BY446" s="134">
        <f t="shared" si="303"/>
        <v>80003442.423645452</v>
      </c>
      <c r="CD446" s="388">
        <f>'گام اول '!AU447</f>
        <v>75247742.417727277</v>
      </c>
      <c r="CE446" s="389">
        <f>'گام اول '!AV447</f>
        <v>51541179.74848637</v>
      </c>
      <c r="CF446" s="389">
        <f>'گام اول '!AW447</f>
        <v>69936752.417727262</v>
      </c>
      <c r="CG446" s="389">
        <f>'گام اول '!AX447</f>
        <v>4895572.6692409087</v>
      </c>
      <c r="CH446" s="389">
        <f>'گام اول '!AY447</f>
        <v>1154117.9748486371</v>
      </c>
      <c r="CI446" s="389">
        <f>'گام اول '!AZ447</f>
        <v>0</v>
      </c>
      <c r="CJ446" s="389">
        <f>'گام اول '!BA447</f>
        <v>0</v>
      </c>
      <c r="CK446" s="389">
        <f>'گام اول '!BB447</f>
        <v>0</v>
      </c>
      <c r="CL446" s="389">
        <f>'گام اول '!BC447</f>
        <v>0</v>
      </c>
      <c r="CM446" s="389">
        <f>'گام اول '!BD447</f>
        <v>0</v>
      </c>
      <c r="CN446" s="389">
        <f>'گام اول '!BE447</f>
        <v>0</v>
      </c>
      <c r="CO446" s="389">
        <f>'گام اول '!BF447</f>
        <v>0</v>
      </c>
      <c r="CP446" s="389">
        <f>'گام اول '!BG447</f>
        <v>6049690.6440895461</v>
      </c>
      <c r="CQ446" s="389">
        <f>'گام اول '!BH447</f>
        <v>69198051</v>
      </c>
      <c r="CR446" s="389">
        <f t="shared" si="304"/>
        <v>75247742.417727277</v>
      </c>
      <c r="CS446" s="55">
        <f t="shared" si="305"/>
        <v>4425825</v>
      </c>
      <c r="CT446" s="388">
        <f t="shared" si="306"/>
        <v>2212912.5</v>
      </c>
      <c r="CU446" s="389">
        <f t="shared" si="307"/>
        <v>663873.75</v>
      </c>
      <c r="CV446" s="389">
        <f t="shared" si="308"/>
        <v>1120000</v>
      </c>
      <c r="CW446" s="55">
        <v>0</v>
      </c>
      <c r="CX446" s="389">
        <f t="shared" si="309"/>
        <v>83670353.667727277</v>
      </c>
      <c r="CY446" s="389">
        <f t="shared" si="310"/>
        <v>69936752.417727262</v>
      </c>
      <c r="CZ446" s="389">
        <f t="shared" si="311"/>
        <v>16085453.056077272</v>
      </c>
      <c r="DA446" s="389">
        <f t="shared" si="312"/>
        <v>99755806.723804548</v>
      </c>
      <c r="DB446" s="389">
        <f t="shared" si="313"/>
        <v>100800</v>
      </c>
      <c r="DC446" s="389">
        <f t="shared" si="314"/>
        <v>99856606.723804548</v>
      </c>
      <c r="DD446" s="394">
        <v>0</v>
      </c>
      <c r="DE446" s="389">
        <f t="shared" si="315"/>
        <v>8367035.366772728</v>
      </c>
      <c r="DF446" s="389">
        <f t="shared" si="316"/>
        <v>4183517.683386364</v>
      </c>
      <c r="DG446" s="389">
        <f t="shared" si="317"/>
        <v>87306053.673645452</v>
      </c>
      <c r="DH446" s="389">
        <f t="shared" si="318"/>
        <v>7302611.25</v>
      </c>
      <c r="DI446" s="389">
        <f t="shared" si="319"/>
        <v>80003442.423645452</v>
      </c>
      <c r="DJ446" s="389">
        <f t="shared" si="320"/>
        <v>0</v>
      </c>
      <c r="DL446" s="396">
        <f t="shared" si="321"/>
        <v>6638737.5</v>
      </c>
      <c r="DM446" s="396">
        <f t="shared" si="322"/>
        <v>-2212912.5</v>
      </c>
    </row>
    <row r="447" spans="1:117" s="55" customFormat="1" ht="21" x14ac:dyDescent="0.2">
      <c r="A447" s="191">
        <f t="shared" si="283"/>
        <v>2655495</v>
      </c>
      <c r="B447" s="136">
        <f>'گام اول '!B448</f>
        <v>442</v>
      </c>
      <c r="C447" s="136">
        <f>'گام اول '!C448</f>
        <v>217</v>
      </c>
      <c r="D447" s="136">
        <f>'گام اول '!D448</f>
        <v>13475</v>
      </c>
      <c r="E447" s="136" t="str">
        <f>'گام اول '!E448</f>
        <v>رحیم</v>
      </c>
      <c r="F447" s="136" t="str">
        <f>'گام اول '!F448</f>
        <v>محمدی</v>
      </c>
      <c r="G447" s="136" t="str">
        <f>'گام اول '!G448</f>
        <v>نگهبان</v>
      </c>
      <c r="H447" s="136" t="str">
        <f>'گام اول '!H448</f>
        <v>ش.تهران</v>
      </c>
      <c r="I447" s="136" t="str">
        <f>'گام اول '!I448</f>
        <v>401-700-4353989-1</v>
      </c>
      <c r="J447" s="136" t="str">
        <f>'گام اول '!J448</f>
        <v>0620348895</v>
      </c>
      <c r="K447" s="136" t="str">
        <f>'گام اول '!K448</f>
        <v>0033655033</v>
      </c>
      <c r="L447" s="136" t="str">
        <f>'گام اول '!L448</f>
        <v>ش - تهران</v>
      </c>
      <c r="M447" s="136" t="str">
        <f>'گام اول '!M448</f>
        <v>نگهبان</v>
      </c>
      <c r="N447" s="120" t="str">
        <f>'گام اول '!N448</f>
        <v>*</v>
      </c>
      <c r="O447" s="119">
        <f>'گام اول '!O448</f>
        <v>0</v>
      </c>
      <c r="P447" s="121">
        <f>'گام اول '!P448</f>
        <v>0</v>
      </c>
      <c r="Q447" s="358">
        <f>'گام اول '!Q448</f>
        <v>30</v>
      </c>
      <c r="R447" s="358">
        <f>'گام اول '!R448</f>
        <v>120</v>
      </c>
      <c r="S447" s="358">
        <f>'گام اول '!S448</f>
        <v>110</v>
      </c>
      <c r="T447" s="358">
        <f>'گام اول '!T448</f>
        <v>29.33</v>
      </c>
      <c r="U447" s="137">
        <f>'گام اول '!U448</f>
        <v>0</v>
      </c>
      <c r="V447" s="120">
        <f>'گام اول '!W448</f>
        <v>0</v>
      </c>
      <c r="W447" s="121">
        <f>'گام اول '!X448</f>
        <v>0</v>
      </c>
      <c r="X447" s="366">
        <f>'گام اول '!Y448</f>
        <v>0</v>
      </c>
      <c r="Y447" s="366">
        <f>'گام اول '!Z448</f>
        <v>2</v>
      </c>
      <c r="Z447" s="138">
        <f>'گام اول '!AA448</f>
        <v>885165</v>
      </c>
      <c r="AA447" s="138">
        <f>'گام اول '!AB448</f>
        <v>0</v>
      </c>
      <c r="AB447" s="138">
        <f>'گام اول '!AC448</f>
        <v>885165</v>
      </c>
      <c r="AC447" s="138">
        <f>'گام اول '!AD448</f>
        <v>4500000</v>
      </c>
      <c r="AD447" s="138">
        <f>'گام اول '!AE448</f>
        <v>6000000</v>
      </c>
      <c r="AE447" s="139">
        <f>'گام اول '!AF448</f>
        <v>168986.04545454544</v>
      </c>
      <c r="AF447" s="122">
        <f>'گام اول '!AG448</f>
        <v>26554950</v>
      </c>
      <c r="AG447" s="123">
        <f>'گام اول '!AH448</f>
        <v>0</v>
      </c>
      <c r="AH447" s="123">
        <f>'گام اول '!AI448</f>
        <v>20278325.454545453</v>
      </c>
      <c r="AI447" s="123">
        <f>'گام اول '!AJ448</f>
        <v>5310990</v>
      </c>
      <c r="AJ447" s="123">
        <f>'گام اول '!AK448</f>
        <v>4500000</v>
      </c>
      <c r="AK447" s="123">
        <f>'گام اول '!AL448</f>
        <v>6000000</v>
      </c>
      <c r="AL447" s="123">
        <f>'گام اول '!AM448</f>
        <v>4647116.25</v>
      </c>
      <c r="AM447" s="123">
        <f>'گام اول '!AN448</f>
        <v>4956360.7131818179</v>
      </c>
      <c r="AN447" s="123">
        <f>'گام اول '!AO448</f>
        <v>0</v>
      </c>
      <c r="AO447" s="123">
        <f>'گام اول '!AP448</f>
        <v>3000000</v>
      </c>
      <c r="AP447" s="123">
        <f>'گام اول '!AQ448</f>
        <v>0</v>
      </c>
      <c r="AQ447" s="123">
        <f>'گام اول '!AR448</f>
        <v>0</v>
      </c>
      <c r="AR447" s="123">
        <f>'گام اول '!AS448</f>
        <v>0</v>
      </c>
      <c r="AS447" s="375">
        <f>'گام اول '!AT448</f>
        <v>0</v>
      </c>
      <c r="AT447" s="368">
        <f t="shared" si="284"/>
        <v>75247742.417727277</v>
      </c>
      <c r="AU447" s="173">
        <f>'گام اول '!AV448</f>
        <v>51541179.74848637</v>
      </c>
      <c r="AV447" s="141">
        <f>'گام اول '!AW448</f>
        <v>69936752.417727262</v>
      </c>
      <c r="AW447" s="142">
        <f t="shared" si="285"/>
        <v>4895572.6692409087</v>
      </c>
      <c r="AX447" s="75">
        <f t="shared" si="286"/>
        <v>1154117.9748486371</v>
      </c>
      <c r="AY447" s="142">
        <f>'گام اول '!AZ448</f>
        <v>0</v>
      </c>
      <c r="AZ447" s="142">
        <f>'گام اول '!BA448</f>
        <v>0</v>
      </c>
      <c r="BA447" s="142">
        <f>'گام اول '!BB448</f>
        <v>0</v>
      </c>
      <c r="BB447" s="142">
        <f>'گام اول '!BC448</f>
        <v>0</v>
      </c>
      <c r="BC447" s="142">
        <f>'گام اول '!BD448</f>
        <v>0</v>
      </c>
      <c r="BD447" s="142">
        <f>'گام اول '!BE448</f>
        <v>0</v>
      </c>
      <c r="BE447" s="142">
        <f>'گام اول '!BF448</f>
        <v>0</v>
      </c>
      <c r="BF447" s="143">
        <f t="shared" si="287"/>
        <v>6049690.6440895461</v>
      </c>
      <c r="BG447" s="140">
        <f t="shared" si="288"/>
        <v>69198051</v>
      </c>
      <c r="BH447" s="144">
        <f t="shared" si="289"/>
        <v>75247742.417727277</v>
      </c>
      <c r="BI447" s="127">
        <f t="shared" si="282"/>
        <v>4425825</v>
      </c>
      <c r="BJ447" s="145">
        <f t="shared" si="290"/>
        <v>2212912.5</v>
      </c>
      <c r="BK447" s="145">
        <f t="shared" si="291"/>
        <v>663873.75</v>
      </c>
      <c r="BL447" s="146">
        <f t="shared" si="292"/>
        <v>1120000</v>
      </c>
      <c r="BM447" s="379">
        <v>0</v>
      </c>
      <c r="BN447" s="147">
        <f t="shared" si="293"/>
        <v>83670353.667727277</v>
      </c>
      <c r="BO447" s="148">
        <f t="shared" si="294"/>
        <v>69936752.417727262</v>
      </c>
      <c r="BP447" s="149">
        <f t="shared" si="295"/>
        <v>16085453.056077272</v>
      </c>
      <c r="BQ447" s="150">
        <f t="shared" si="296"/>
        <v>99755806.723804548</v>
      </c>
      <c r="BR447" s="151">
        <f t="shared" si="297"/>
        <v>100800</v>
      </c>
      <c r="BS447" s="147">
        <f t="shared" si="298"/>
        <v>99856606.723804548</v>
      </c>
      <c r="BT447" s="135">
        <v>0</v>
      </c>
      <c r="BU447" s="148">
        <f t="shared" si="299"/>
        <v>8367035.366772728</v>
      </c>
      <c r="BV447" s="152">
        <f t="shared" si="300"/>
        <v>4183517.683386364</v>
      </c>
      <c r="BW447" s="133">
        <f t="shared" si="301"/>
        <v>87306053.673645452</v>
      </c>
      <c r="BX447" s="147">
        <f t="shared" si="302"/>
        <v>7302611.25</v>
      </c>
      <c r="BY447" s="134">
        <f t="shared" si="303"/>
        <v>80003442.423645452</v>
      </c>
      <c r="CD447" s="388">
        <f>'گام اول '!AU448</f>
        <v>75247742.417727277</v>
      </c>
      <c r="CE447" s="389">
        <f>'گام اول '!AV448</f>
        <v>51541179.74848637</v>
      </c>
      <c r="CF447" s="389">
        <f>'گام اول '!AW448</f>
        <v>69936752.417727262</v>
      </c>
      <c r="CG447" s="389">
        <f>'گام اول '!AX448</f>
        <v>4895572.6692409087</v>
      </c>
      <c r="CH447" s="389">
        <f>'گام اول '!AY448</f>
        <v>1154117.9748486371</v>
      </c>
      <c r="CI447" s="389">
        <f>'گام اول '!AZ448</f>
        <v>0</v>
      </c>
      <c r="CJ447" s="389">
        <f>'گام اول '!BA448</f>
        <v>0</v>
      </c>
      <c r="CK447" s="389">
        <f>'گام اول '!BB448</f>
        <v>0</v>
      </c>
      <c r="CL447" s="389">
        <f>'گام اول '!BC448</f>
        <v>0</v>
      </c>
      <c r="CM447" s="389">
        <f>'گام اول '!BD448</f>
        <v>0</v>
      </c>
      <c r="CN447" s="389">
        <f>'گام اول '!BE448</f>
        <v>0</v>
      </c>
      <c r="CO447" s="389">
        <f>'گام اول '!BF448</f>
        <v>0</v>
      </c>
      <c r="CP447" s="389">
        <f>'گام اول '!BG448</f>
        <v>6049690.6440895461</v>
      </c>
      <c r="CQ447" s="389">
        <f>'گام اول '!BH448</f>
        <v>69198051</v>
      </c>
      <c r="CR447" s="389">
        <f t="shared" si="304"/>
        <v>75247742.417727277</v>
      </c>
      <c r="CS447" s="55">
        <f t="shared" si="305"/>
        <v>4425825</v>
      </c>
      <c r="CT447" s="388">
        <f t="shared" si="306"/>
        <v>2212912.5</v>
      </c>
      <c r="CU447" s="389">
        <f t="shared" si="307"/>
        <v>663873.75</v>
      </c>
      <c r="CV447" s="389">
        <f t="shared" si="308"/>
        <v>1120000</v>
      </c>
      <c r="CW447" s="55">
        <v>0</v>
      </c>
      <c r="CX447" s="389">
        <f t="shared" si="309"/>
        <v>83670353.667727277</v>
      </c>
      <c r="CY447" s="389">
        <f t="shared" si="310"/>
        <v>69936752.417727262</v>
      </c>
      <c r="CZ447" s="389">
        <f t="shared" si="311"/>
        <v>16085453.056077272</v>
      </c>
      <c r="DA447" s="389">
        <f t="shared" si="312"/>
        <v>99755806.723804548</v>
      </c>
      <c r="DB447" s="389">
        <f t="shared" si="313"/>
        <v>100800</v>
      </c>
      <c r="DC447" s="389">
        <f t="shared" si="314"/>
        <v>99856606.723804548</v>
      </c>
      <c r="DD447" s="394">
        <v>0</v>
      </c>
      <c r="DE447" s="389">
        <f t="shared" si="315"/>
        <v>8367035.366772728</v>
      </c>
      <c r="DF447" s="389">
        <f t="shared" si="316"/>
        <v>4183517.683386364</v>
      </c>
      <c r="DG447" s="389">
        <f t="shared" si="317"/>
        <v>87306053.673645452</v>
      </c>
      <c r="DH447" s="389">
        <f t="shared" si="318"/>
        <v>7302611.25</v>
      </c>
      <c r="DI447" s="389">
        <f t="shared" si="319"/>
        <v>80003442.423645452</v>
      </c>
      <c r="DJ447" s="389">
        <f t="shared" si="320"/>
        <v>0</v>
      </c>
      <c r="DL447" s="396">
        <f t="shared" si="321"/>
        <v>6638737.5</v>
      </c>
      <c r="DM447" s="396">
        <f t="shared" si="322"/>
        <v>-2212912.5</v>
      </c>
    </row>
    <row r="448" spans="1:117" s="55" customFormat="1" ht="21" x14ac:dyDescent="0.2">
      <c r="A448" s="191">
        <f t="shared" si="283"/>
        <v>2655495</v>
      </c>
      <c r="B448" s="136">
        <f>'گام اول '!B449</f>
        <v>443</v>
      </c>
      <c r="C448" s="136">
        <f>'گام اول '!C449</f>
        <v>218</v>
      </c>
      <c r="D448" s="136">
        <f>'گام اول '!D449</f>
        <v>13504</v>
      </c>
      <c r="E448" s="136" t="str">
        <f>'گام اول '!E449</f>
        <v>علی</v>
      </c>
      <c r="F448" s="136" t="str">
        <f>'گام اول '!F449</f>
        <v>ایمان وردی پور</v>
      </c>
      <c r="G448" s="136" t="str">
        <f>'گام اول '!G449</f>
        <v>نگهبان</v>
      </c>
      <c r="H448" s="136" t="str">
        <f>'گام اول '!H449</f>
        <v>ش.تهران</v>
      </c>
      <c r="I448" s="136" t="str">
        <f>'گام اول '!I449</f>
        <v>441-700-4353828-1</v>
      </c>
      <c r="J448" s="136" t="str">
        <f>'گام اول '!J449</f>
        <v>0015044971</v>
      </c>
      <c r="K448" s="136" t="str">
        <f>'گام اول '!K449</f>
        <v>0010756061</v>
      </c>
      <c r="L448" s="136" t="str">
        <f>'گام اول '!L449</f>
        <v>ش - تهران</v>
      </c>
      <c r="M448" s="136" t="str">
        <f>'گام اول '!M449</f>
        <v>نگهبان</v>
      </c>
      <c r="N448" s="120" t="str">
        <f>'گام اول '!N449</f>
        <v>*</v>
      </c>
      <c r="O448" s="119">
        <f>'گام اول '!O449</f>
        <v>0</v>
      </c>
      <c r="P448" s="121">
        <f>'گام اول '!P449</f>
        <v>0</v>
      </c>
      <c r="Q448" s="358">
        <f>'گام اول '!Q449</f>
        <v>30</v>
      </c>
      <c r="R448" s="358">
        <f>'گام اول '!R449</f>
        <v>120</v>
      </c>
      <c r="S448" s="358">
        <f>'گام اول '!S449</f>
        <v>110</v>
      </c>
      <c r="T448" s="358">
        <f>'گام اول '!T449</f>
        <v>29.33</v>
      </c>
      <c r="U448" s="137">
        <f>'گام اول '!U449</f>
        <v>0</v>
      </c>
      <c r="V448" s="120">
        <f>'گام اول '!W449</f>
        <v>0</v>
      </c>
      <c r="W448" s="121">
        <f>'گام اول '!X449</f>
        <v>0</v>
      </c>
      <c r="X448" s="366">
        <f>'گام اول '!Y449</f>
        <v>0</v>
      </c>
      <c r="Y448" s="366">
        <f>'گام اول '!Z449</f>
        <v>0</v>
      </c>
      <c r="Z448" s="138">
        <f>'گام اول '!AA449</f>
        <v>885165</v>
      </c>
      <c r="AA448" s="138">
        <f>'گام اول '!AB449</f>
        <v>0</v>
      </c>
      <c r="AB448" s="138">
        <f>'گام اول '!AC449</f>
        <v>885165</v>
      </c>
      <c r="AC448" s="138">
        <f>'گام اول '!AD449</f>
        <v>4500000</v>
      </c>
      <c r="AD448" s="138">
        <f>'گام اول '!AE449</f>
        <v>6000000</v>
      </c>
      <c r="AE448" s="139">
        <f>'گام اول '!AF449</f>
        <v>168986.04545454544</v>
      </c>
      <c r="AF448" s="122">
        <f>'گام اول '!AG449</f>
        <v>26554950</v>
      </c>
      <c r="AG448" s="123">
        <f>'گام اول '!AH449</f>
        <v>0</v>
      </c>
      <c r="AH448" s="123">
        <f>'گام اول '!AI449</f>
        <v>20278325.454545453</v>
      </c>
      <c r="AI448" s="123">
        <f>'گام اول '!AJ449</f>
        <v>0</v>
      </c>
      <c r="AJ448" s="123">
        <f>'گام اول '!AK449</f>
        <v>4500000</v>
      </c>
      <c r="AK448" s="123">
        <f>'گام اول '!AL449</f>
        <v>6000000</v>
      </c>
      <c r="AL448" s="123">
        <f>'گام اول '!AM449</f>
        <v>4647116.25</v>
      </c>
      <c r="AM448" s="123">
        <f>'گام اول '!AN449</f>
        <v>4956360.7131818179</v>
      </c>
      <c r="AN448" s="123">
        <f>'گام اول '!AO449</f>
        <v>0</v>
      </c>
      <c r="AO448" s="123">
        <f>'گام اول '!AP449</f>
        <v>3000000</v>
      </c>
      <c r="AP448" s="123">
        <f>'گام اول '!AQ449</f>
        <v>0</v>
      </c>
      <c r="AQ448" s="123">
        <f>'گام اول '!AR449</f>
        <v>0</v>
      </c>
      <c r="AR448" s="123">
        <f>'گام اول '!AS449</f>
        <v>0</v>
      </c>
      <c r="AS448" s="375">
        <f>'گام اول '!AT449</f>
        <v>0</v>
      </c>
      <c r="AT448" s="368">
        <f t="shared" si="284"/>
        <v>69936752.417727262</v>
      </c>
      <c r="AU448" s="173">
        <f>'گام اول '!AV449</f>
        <v>51541179.748486355</v>
      </c>
      <c r="AV448" s="141">
        <f>'گام اول '!AW449</f>
        <v>69936752.417727262</v>
      </c>
      <c r="AW448" s="142">
        <f t="shared" si="285"/>
        <v>4895572.6692409087</v>
      </c>
      <c r="AX448" s="75">
        <f t="shared" si="286"/>
        <v>1154117.9748486355</v>
      </c>
      <c r="AY448" s="142">
        <f>'گام اول '!AZ449</f>
        <v>0</v>
      </c>
      <c r="AZ448" s="142">
        <f>'گام اول '!BA449</f>
        <v>0</v>
      </c>
      <c r="BA448" s="142">
        <f>'گام اول '!BB449</f>
        <v>0</v>
      </c>
      <c r="BB448" s="142">
        <f>'گام اول '!BC449</f>
        <v>0</v>
      </c>
      <c r="BC448" s="142">
        <f>'گام اول '!BD449</f>
        <v>0</v>
      </c>
      <c r="BD448" s="142">
        <f>'گام اول '!BE449</f>
        <v>0</v>
      </c>
      <c r="BE448" s="142">
        <f>'گام اول '!BF449</f>
        <v>0</v>
      </c>
      <c r="BF448" s="143">
        <f t="shared" si="287"/>
        <v>6049690.6440895442</v>
      </c>
      <c r="BG448" s="140">
        <f t="shared" si="288"/>
        <v>63887061</v>
      </c>
      <c r="BH448" s="144">
        <f t="shared" si="289"/>
        <v>69936752.417727262</v>
      </c>
      <c r="BI448" s="127">
        <f t="shared" si="282"/>
        <v>4425825</v>
      </c>
      <c r="BJ448" s="145">
        <f t="shared" si="290"/>
        <v>2212912.5</v>
      </c>
      <c r="BK448" s="145">
        <f t="shared" si="291"/>
        <v>663873.75</v>
      </c>
      <c r="BL448" s="146">
        <f t="shared" si="292"/>
        <v>1120000</v>
      </c>
      <c r="BM448" s="379">
        <v>0</v>
      </c>
      <c r="BN448" s="147">
        <f t="shared" si="293"/>
        <v>78359363.667727262</v>
      </c>
      <c r="BO448" s="148">
        <f t="shared" si="294"/>
        <v>69936752.417727262</v>
      </c>
      <c r="BP448" s="149">
        <f t="shared" si="295"/>
        <v>16085453.056077272</v>
      </c>
      <c r="BQ448" s="150">
        <f t="shared" si="296"/>
        <v>94444816.723804533</v>
      </c>
      <c r="BR448" s="151">
        <f t="shared" si="297"/>
        <v>100800</v>
      </c>
      <c r="BS448" s="147">
        <f t="shared" si="298"/>
        <v>94545616.723804533</v>
      </c>
      <c r="BT448" s="135">
        <v>0</v>
      </c>
      <c r="BU448" s="148">
        <f t="shared" si="299"/>
        <v>7835936.3667727262</v>
      </c>
      <c r="BV448" s="152">
        <f t="shared" si="300"/>
        <v>3917968.1833863631</v>
      </c>
      <c r="BW448" s="133">
        <f t="shared" si="301"/>
        <v>82791712.173645437</v>
      </c>
      <c r="BX448" s="147">
        <f t="shared" si="302"/>
        <v>7302611.25</v>
      </c>
      <c r="BY448" s="134">
        <f t="shared" si="303"/>
        <v>75489100.923645437</v>
      </c>
      <c r="CD448" s="388">
        <f>'گام اول '!AU449</f>
        <v>69936752.417727262</v>
      </c>
      <c r="CE448" s="389">
        <f>'گام اول '!AV449</f>
        <v>51541179.748486355</v>
      </c>
      <c r="CF448" s="389">
        <f>'گام اول '!AW449</f>
        <v>69936752.417727262</v>
      </c>
      <c r="CG448" s="389">
        <f>'گام اول '!AX449</f>
        <v>4895572.6692409087</v>
      </c>
      <c r="CH448" s="389">
        <f>'گام اول '!AY449</f>
        <v>1154117.9748486355</v>
      </c>
      <c r="CI448" s="389">
        <f>'گام اول '!AZ449</f>
        <v>0</v>
      </c>
      <c r="CJ448" s="389">
        <f>'گام اول '!BA449</f>
        <v>0</v>
      </c>
      <c r="CK448" s="389">
        <f>'گام اول '!BB449</f>
        <v>0</v>
      </c>
      <c r="CL448" s="389">
        <f>'گام اول '!BC449</f>
        <v>0</v>
      </c>
      <c r="CM448" s="389">
        <f>'گام اول '!BD449</f>
        <v>0</v>
      </c>
      <c r="CN448" s="389">
        <f>'گام اول '!BE449</f>
        <v>0</v>
      </c>
      <c r="CO448" s="389">
        <f>'گام اول '!BF449</f>
        <v>0</v>
      </c>
      <c r="CP448" s="389">
        <f>'گام اول '!BG449</f>
        <v>6049690.6440895442</v>
      </c>
      <c r="CQ448" s="389">
        <f>'گام اول '!BH449</f>
        <v>63887061</v>
      </c>
      <c r="CR448" s="389">
        <f t="shared" si="304"/>
        <v>69936752.417727262</v>
      </c>
      <c r="CS448" s="55">
        <f t="shared" si="305"/>
        <v>4425825</v>
      </c>
      <c r="CT448" s="388">
        <f t="shared" si="306"/>
        <v>2212912.5</v>
      </c>
      <c r="CU448" s="389">
        <f t="shared" si="307"/>
        <v>663873.75</v>
      </c>
      <c r="CV448" s="389">
        <f t="shared" si="308"/>
        <v>1120000</v>
      </c>
      <c r="CW448" s="55">
        <v>0</v>
      </c>
      <c r="CX448" s="389">
        <f t="shared" si="309"/>
        <v>78359363.667727262</v>
      </c>
      <c r="CY448" s="389">
        <f t="shared" si="310"/>
        <v>69936752.417727262</v>
      </c>
      <c r="CZ448" s="389">
        <f t="shared" si="311"/>
        <v>16085453.056077272</v>
      </c>
      <c r="DA448" s="389">
        <f t="shared" si="312"/>
        <v>94444816.723804533</v>
      </c>
      <c r="DB448" s="389">
        <f t="shared" si="313"/>
        <v>100800</v>
      </c>
      <c r="DC448" s="389">
        <f t="shared" si="314"/>
        <v>94545616.723804533</v>
      </c>
      <c r="DD448" s="394">
        <v>0</v>
      </c>
      <c r="DE448" s="389">
        <f t="shared" si="315"/>
        <v>7835936.3667727262</v>
      </c>
      <c r="DF448" s="389">
        <f t="shared" si="316"/>
        <v>3917968.1833863631</v>
      </c>
      <c r="DG448" s="389">
        <f t="shared" si="317"/>
        <v>82791712.173645437</v>
      </c>
      <c r="DH448" s="389">
        <f t="shared" si="318"/>
        <v>7302611.25</v>
      </c>
      <c r="DI448" s="389">
        <f t="shared" si="319"/>
        <v>75489100.923645437</v>
      </c>
      <c r="DJ448" s="389">
        <f t="shared" si="320"/>
        <v>0</v>
      </c>
      <c r="DL448" s="396">
        <f t="shared" si="321"/>
        <v>6638737.5</v>
      </c>
      <c r="DM448" s="396">
        <f t="shared" si="322"/>
        <v>-2212912.5</v>
      </c>
    </row>
    <row r="449" spans="1:117" s="55" customFormat="1" ht="21" x14ac:dyDescent="0.2">
      <c r="A449" s="191">
        <f t="shared" si="283"/>
        <v>2655495</v>
      </c>
      <c r="B449" s="136">
        <f>'گام اول '!B450</f>
        <v>444</v>
      </c>
      <c r="C449" s="136">
        <f>'گام اول '!C450</f>
        <v>219</v>
      </c>
      <c r="D449" s="136">
        <f>'گام اول '!D450</f>
        <v>13494</v>
      </c>
      <c r="E449" s="136" t="str">
        <f>'گام اول '!E450</f>
        <v>مهدی</v>
      </c>
      <c r="F449" s="136" t="str">
        <f>'گام اول '!F450</f>
        <v>قربانی</v>
      </c>
      <c r="G449" s="136" t="str">
        <f>'گام اول '!G450</f>
        <v>نگهبان</v>
      </c>
      <c r="H449" s="136" t="str">
        <f>'گام اول '!H450</f>
        <v>ش.تهران</v>
      </c>
      <c r="I449" s="136" t="str">
        <f>'گام اول '!I450</f>
        <v>399-813-2627930-1</v>
      </c>
      <c r="J449" s="136" t="str">
        <f>'گام اول '!J450</f>
        <v>4011573035</v>
      </c>
      <c r="K449" s="136" t="str">
        <f>'گام اول '!K450</f>
        <v>0097048904</v>
      </c>
      <c r="L449" s="136" t="str">
        <f>'گام اول '!L450</f>
        <v>ش - تهران</v>
      </c>
      <c r="M449" s="136" t="str">
        <f>'گام اول '!M450</f>
        <v>نگهبان</v>
      </c>
      <c r="N449" s="120" t="str">
        <f>'گام اول '!N450</f>
        <v>*</v>
      </c>
      <c r="O449" s="119">
        <f>'گام اول '!O450</f>
        <v>0</v>
      </c>
      <c r="P449" s="121">
        <f>'گام اول '!P450</f>
        <v>0</v>
      </c>
      <c r="Q449" s="358">
        <f>'گام اول '!Q450</f>
        <v>30</v>
      </c>
      <c r="R449" s="358">
        <f>'گام اول '!R450</f>
        <v>120</v>
      </c>
      <c r="S449" s="358">
        <f>'گام اول '!S450</f>
        <v>110</v>
      </c>
      <c r="T449" s="358">
        <f>'گام اول '!T450</f>
        <v>29.33</v>
      </c>
      <c r="U449" s="137">
        <f>'گام اول '!U450</f>
        <v>0</v>
      </c>
      <c r="V449" s="120">
        <f>'گام اول '!W450</f>
        <v>0</v>
      </c>
      <c r="W449" s="121">
        <f>'گام اول '!X450</f>
        <v>0</v>
      </c>
      <c r="X449" s="366">
        <f>'گام اول '!Y450</f>
        <v>0</v>
      </c>
      <c r="Y449" s="366">
        <f>'گام اول '!Z450</f>
        <v>2</v>
      </c>
      <c r="Z449" s="138">
        <f>'گام اول '!AA450</f>
        <v>885165</v>
      </c>
      <c r="AA449" s="138">
        <f>'گام اول '!AB450</f>
        <v>0</v>
      </c>
      <c r="AB449" s="138">
        <f>'گام اول '!AC450</f>
        <v>885165</v>
      </c>
      <c r="AC449" s="138">
        <f>'گام اول '!AD450</f>
        <v>4500000</v>
      </c>
      <c r="AD449" s="138">
        <f>'گام اول '!AE450</f>
        <v>6000000</v>
      </c>
      <c r="AE449" s="139">
        <f>'گام اول '!AF450</f>
        <v>168986.04545454544</v>
      </c>
      <c r="AF449" s="122">
        <f>'گام اول '!AG450</f>
        <v>26554950</v>
      </c>
      <c r="AG449" s="123">
        <f>'گام اول '!AH450</f>
        <v>0</v>
      </c>
      <c r="AH449" s="123">
        <f>'گام اول '!AI450</f>
        <v>20278325.454545453</v>
      </c>
      <c r="AI449" s="123">
        <f>'گام اول '!AJ450</f>
        <v>5310990</v>
      </c>
      <c r="AJ449" s="123">
        <f>'گام اول '!AK450</f>
        <v>4500000</v>
      </c>
      <c r="AK449" s="123">
        <f>'گام اول '!AL450</f>
        <v>6000000</v>
      </c>
      <c r="AL449" s="123">
        <f>'گام اول '!AM450</f>
        <v>4647116.25</v>
      </c>
      <c r="AM449" s="123">
        <f>'گام اول '!AN450</f>
        <v>4956360.7131818179</v>
      </c>
      <c r="AN449" s="123">
        <f>'گام اول '!AO450</f>
        <v>0</v>
      </c>
      <c r="AO449" s="123">
        <f>'گام اول '!AP450</f>
        <v>3000000</v>
      </c>
      <c r="AP449" s="123">
        <f>'گام اول '!AQ450</f>
        <v>0</v>
      </c>
      <c r="AQ449" s="123">
        <f>'گام اول '!AR450</f>
        <v>0</v>
      </c>
      <c r="AR449" s="123">
        <f>'گام اول '!AS450</f>
        <v>0</v>
      </c>
      <c r="AS449" s="375">
        <f>'گام اول '!AT450</f>
        <v>0</v>
      </c>
      <c r="AT449" s="368">
        <f t="shared" si="284"/>
        <v>75247742.417727277</v>
      </c>
      <c r="AU449" s="173">
        <f>'گام اول '!AV450</f>
        <v>51541179.74848637</v>
      </c>
      <c r="AV449" s="141">
        <f>'گام اول '!AW450</f>
        <v>69936752.417727262</v>
      </c>
      <c r="AW449" s="142">
        <f t="shared" si="285"/>
        <v>4895572.6692409087</v>
      </c>
      <c r="AX449" s="75">
        <f t="shared" si="286"/>
        <v>1154117.9748486371</v>
      </c>
      <c r="AY449" s="142">
        <f>'گام اول '!AZ450</f>
        <v>0</v>
      </c>
      <c r="AZ449" s="142">
        <f>'گام اول '!BA450</f>
        <v>0</v>
      </c>
      <c r="BA449" s="142">
        <f>'گام اول '!BB450</f>
        <v>0</v>
      </c>
      <c r="BB449" s="142">
        <f>'گام اول '!BC450</f>
        <v>0</v>
      </c>
      <c r="BC449" s="142">
        <f>'گام اول '!BD450</f>
        <v>0</v>
      </c>
      <c r="BD449" s="142">
        <f>'گام اول '!BE450</f>
        <v>0</v>
      </c>
      <c r="BE449" s="142">
        <f>'گام اول '!BF450</f>
        <v>0</v>
      </c>
      <c r="BF449" s="143">
        <f t="shared" si="287"/>
        <v>6049690.6440895461</v>
      </c>
      <c r="BG449" s="140">
        <f t="shared" si="288"/>
        <v>69198051</v>
      </c>
      <c r="BH449" s="144">
        <f t="shared" si="289"/>
        <v>75247742.417727277</v>
      </c>
      <c r="BI449" s="127">
        <f t="shared" si="282"/>
        <v>4425825</v>
      </c>
      <c r="BJ449" s="145">
        <f t="shared" si="290"/>
        <v>2212912.5</v>
      </c>
      <c r="BK449" s="145">
        <f t="shared" si="291"/>
        <v>663873.75</v>
      </c>
      <c r="BL449" s="146">
        <f t="shared" si="292"/>
        <v>1120000</v>
      </c>
      <c r="BM449" s="379">
        <v>0</v>
      </c>
      <c r="BN449" s="147">
        <f t="shared" si="293"/>
        <v>83670353.667727277</v>
      </c>
      <c r="BO449" s="148">
        <f t="shared" si="294"/>
        <v>69936752.417727262</v>
      </c>
      <c r="BP449" s="149">
        <f t="shared" si="295"/>
        <v>16085453.056077272</v>
      </c>
      <c r="BQ449" s="150">
        <f t="shared" si="296"/>
        <v>99755806.723804548</v>
      </c>
      <c r="BR449" s="151">
        <f t="shared" si="297"/>
        <v>100800</v>
      </c>
      <c r="BS449" s="147">
        <f t="shared" si="298"/>
        <v>99856606.723804548</v>
      </c>
      <c r="BT449" s="135">
        <v>0</v>
      </c>
      <c r="BU449" s="148">
        <f t="shared" si="299"/>
        <v>8367035.366772728</v>
      </c>
      <c r="BV449" s="152">
        <f t="shared" si="300"/>
        <v>4183517.683386364</v>
      </c>
      <c r="BW449" s="133">
        <f t="shared" si="301"/>
        <v>87306053.673645452</v>
      </c>
      <c r="BX449" s="147">
        <f t="shared" si="302"/>
        <v>7302611.25</v>
      </c>
      <c r="BY449" s="134">
        <f t="shared" si="303"/>
        <v>80003442.423645452</v>
      </c>
      <c r="CD449" s="388">
        <f>'گام اول '!AU450</f>
        <v>75247742.417727277</v>
      </c>
      <c r="CE449" s="389">
        <f>'گام اول '!AV450</f>
        <v>51541179.74848637</v>
      </c>
      <c r="CF449" s="389">
        <f>'گام اول '!AW450</f>
        <v>69936752.417727262</v>
      </c>
      <c r="CG449" s="389">
        <f>'گام اول '!AX450</f>
        <v>4895572.6692409087</v>
      </c>
      <c r="CH449" s="389">
        <f>'گام اول '!AY450</f>
        <v>1154117.9748486371</v>
      </c>
      <c r="CI449" s="389">
        <f>'گام اول '!AZ450</f>
        <v>0</v>
      </c>
      <c r="CJ449" s="389">
        <f>'گام اول '!BA450</f>
        <v>0</v>
      </c>
      <c r="CK449" s="389">
        <f>'گام اول '!BB450</f>
        <v>0</v>
      </c>
      <c r="CL449" s="389">
        <f>'گام اول '!BC450</f>
        <v>0</v>
      </c>
      <c r="CM449" s="389">
        <f>'گام اول '!BD450</f>
        <v>0</v>
      </c>
      <c r="CN449" s="389">
        <f>'گام اول '!BE450</f>
        <v>0</v>
      </c>
      <c r="CO449" s="389">
        <f>'گام اول '!BF450</f>
        <v>0</v>
      </c>
      <c r="CP449" s="389">
        <f>'گام اول '!BG450</f>
        <v>6049690.6440895461</v>
      </c>
      <c r="CQ449" s="389">
        <f>'گام اول '!BH450</f>
        <v>69198051</v>
      </c>
      <c r="CR449" s="389">
        <f t="shared" si="304"/>
        <v>75247742.417727277</v>
      </c>
      <c r="CS449" s="55">
        <f t="shared" si="305"/>
        <v>4425825</v>
      </c>
      <c r="CT449" s="388">
        <f t="shared" si="306"/>
        <v>2212912.5</v>
      </c>
      <c r="CU449" s="389">
        <f t="shared" si="307"/>
        <v>663873.75</v>
      </c>
      <c r="CV449" s="389">
        <f t="shared" si="308"/>
        <v>1120000</v>
      </c>
      <c r="CW449" s="55">
        <v>0</v>
      </c>
      <c r="CX449" s="389">
        <f t="shared" si="309"/>
        <v>83670353.667727277</v>
      </c>
      <c r="CY449" s="389">
        <f t="shared" si="310"/>
        <v>69936752.417727262</v>
      </c>
      <c r="CZ449" s="389">
        <f t="shared" si="311"/>
        <v>16085453.056077272</v>
      </c>
      <c r="DA449" s="389">
        <f t="shared" si="312"/>
        <v>99755806.723804548</v>
      </c>
      <c r="DB449" s="389">
        <f t="shared" si="313"/>
        <v>100800</v>
      </c>
      <c r="DC449" s="389">
        <f t="shared" si="314"/>
        <v>99856606.723804548</v>
      </c>
      <c r="DD449" s="394">
        <v>0</v>
      </c>
      <c r="DE449" s="389">
        <f t="shared" si="315"/>
        <v>8367035.366772728</v>
      </c>
      <c r="DF449" s="389">
        <f t="shared" si="316"/>
        <v>4183517.683386364</v>
      </c>
      <c r="DG449" s="389">
        <f t="shared" si="317"/>
        <v>87306053.673645452</v>
      </c>
      <c r="DH449" s="389">
        <f t="shared" si="318"/>
        <v>7302611.25</v>
      </c>
      <c r="DI449" s="389">
        <f t="shared" si="319"/>
        <v>80003442.423645452</v>
      </c>
      <c r="DJ449" s="389">
        <f t="shared" si="320"/>
        <v>0</v>
      </c>
      <c r="DL449" s="396">
        <f t="shared" si="321"/>
        <v>6638737.5</v>
      </c>
      <c r="DM449" s="396">
        <f t="shared" si="322"/>
        <v>-2212912.5</v>
      </c>
    </row>
    <row r="450" spans="1:117" s="55" customFormat="1" ht="21" x14ac:dyDescent="0.2">
      <c r="A450" s="191">
        <f t="shared" si="283"/>
        <v>2655495</v>
      </c>
      <c r="B450" s="136">
        <f>'گام اول '!B451</f>
        <v>445</v>
      </c>
      <c r="C450" s="136">
        <f>'گام اول '!C451</f>
        <v>220</v>
      </c>
      <c r="D450" s="136">
        <f>'گام اول '!D451</f>
        <v>13489</v>
      </c>
      <c r="E450" s="136" t="str">
        <f>'گام اول '!E451</f>
        <v>داود</v>
      </c>
      <c r="F450" s="136" t="str">
        <f>'گام اول '!F451</f>
        <v>دالوند</v>
      </c>
      <c r="G450" s="136" t="str">
        <f>'گام اول '!G451</f>
        <v>نگهبان</v>
      </c>
      <c r="H450" s="136" t="str">
        <f>'گام اول '!H451</f>
        <v>ش.تهران</v>
      </c>
      <c r="I450" s="136" t="str">
        <f>'گام اول '!I451</f>
        <v>410-700-4346171-1</v>
      </c>
      <c r="J450" s="136" t="str">
        <f>'گام اول '!J451</f>
        <v>4071733608</v>
      </c>
      <c r="K450" s="136" t="str">
        <f>'گام اول '!K451</f>
        <v>0058548444</v>
      </c>
      <c r="L450" s="136" t="str">
        <f>'گام اول '!L451</f>
        <v>ش - تهران</v>
      </c>
      <c r="M450" s="136" t="str">
        <f>'گام اول '!M451</f>
        <v>نگهبان</v>
      </c>
      <c r="N450" s="120" t="str">
        <f>'گام اول '!N451</f>
        <v>*</v>
      </c>
      <c r="O450" s="119">
        <f>'گام اول '!O451</f>
        <v>0</v>
      </c>
      <c r="P450" s="121">
        <f>'گام اول '!P451</f>
        <v>0</v>
      </c>
      <c r="Q450" s="358">
        <f>'گام اول '!Q451</f>
        <v>30</v>
      </c>
      <c r="R450" s="358">
        <f>'گام اول '!R451</f>
        <v>120</v>
      </c>
      <c r="S450" s="358">
        <f>'گام اول '!S451</f>
        <v>110</v>
      </c>
      <c r="T450" s="358">
        <f>'گام اول '!T451</f>
        <v>29.33</v>
      </c>
      <c r="U450" s="137">
        <f>'گام اول '!U451</f>
        <v>0</v>
      </c>
      <c r="V450" s="120">
        <f>'گام اول '!W451</f>
        <v>0</v>
      </c>
      <c r="W450" s="121">
        <f>'گام اول '!X451</f>
        <v>0</v>
      </c>
      <c r="X450" s="366">
        <f>'گام اول '!Y451</f>
        <v>0</v>
      </c>
      <c r="Y450" s="366">
        <f>'گام اول '!Z451</f>
        <v>1</v>
      </c>
      <c r="Z450" s="138">
        <f>'گام اول '!AA451</f>
        <v>885165</v>
      </c>
      <c r="AA450" s="138">
        <f>'گام اول '!AB451</f>
        <v>0</v>
      </c>
      <c r="AB450" s="138">
        <f>'گام اول '!AC451</f>
        <v>885165</v>
      </c>
      <c r="AC450" s="138">
        <f>'گام اول '!AD451</f>
        <v>4500000</v>
      </c>
      <c r="AD450" s="138">
        <f>'گام اول '!AE451</f>
        <v>6000000</v>
      </c>
      <c r="AE450" s="139">
        <f>'گام اول '!AF451</f>
        <v>168986.04545454544</v>
      </c>
      <c r="AF450" s="122">
        <f>'گام اول '!AG451</f>
        <v>26554950</v>
      </c>
      <c r="AG450" s="123">
        <f>'گام اول '!AH451</f>
        <v>0</v>
      </c>
      <c r="AH450" s="123">
        <f>'گام اول '!AI451</f>
        <v>20278325.454545453</v>
      </c>
      <c r="AI450" s="123">
        <f>'گام اول '!AJ451</f>
        <v>2655495</v>
      </c>
      <c r="AJ450" s="123">
        <f>'گام اول '!AK451</f>
        <v>4500000</v>
      </c>
      <c r="AK450" s="123">
        <f>'گام اول '!AL451</f>
        <v>6000000</v>
      </c>
      <c r="AL450" s="123">
        <f>'گام اول '!AM451</f>
        <v>4647116.25</v>
      </c>
      <c r="AM450" s="123">
        <f>'گام اول '!AN451</f>
        <v>4956360.7131818179</v>
      </c>
      <c r="AN450" s="123">
        <f>'گام اول '!AO451</f>
        <v>0</v>
      </c>
      <c r="AO450" s="123">
        <f>'گام اول '!AP451</f>
        <v>1600000</v>
      </c>
      <c r="AP450" s="123">
        <f>'گام اول '!AQ451</f>
        <v>0</v>
      </c>
      <c r="AQ450" s="123">
        <f>'گام اول '!AR451</f>
        <v>0</v>
      </c>
      <c r="AR450" s="123">
        <f>'گام اول '!AS451</f>
        <v>0</v>
      </c>
      <c r="AS450" s="375">
        <f>'گام اول '!AT451</f>
        <v>0</v>
      </c>
      <c r="AT450" s="368">
        <f t="shared" si="284"/>
        <v>71192247.417727277</v>
      </c>
      <c r="AU450" s="173">
        <f>'گام اول '!AV451</f>
        <v>51639179.74848637</v>
      </c>
      <c r="AV450" s="141">
        <f>'گام اول '!AW451</f>
        <v>68536752.417727262</v>
      </c>
      <c r="AW450" s="142">
        <f t="shared" si="285"/>
        <v>4797572.6692409087</v>
      </c>
      <c r="AX450" s="75">
        <f t="shared" si="286"/>
        <v>1163917.9748486371</v>
      </c>
      <c r="AY450" s="142">
        <f>'گام اول '!AZ451</f>
        <v>0</v>
      </c>
      <c r="AZ450" s="142">
        <f>'گام اول '!BA451</f>
        <v>0</v>
      </c>
      <c r="BA450" s="142">
        <f>'گام اول '!BB451</f>
        <v>0</v>
      </c>
      <c r="BB450" s="142">
        <f>'گام اول '!BC451</f>
        <v>0</v>
      </c>
      <c r="BC450" s="142">
        <f>'گام اول '!BD451</f>
        <v>0</v>
      </c>
      <c r="BD450" s="142">
        <f>'گام اول '!BE451</f>
        <v>0</v>
      </c>
      <c r="BE450" s="142">
        <f>'گام اول '!BF451</f>
        <v>0</v>
      </c>
      <c r="BF450" s="143">
        <f t="shared" si="287"/>
        <v>5961490.6440895461</v>
      </c>
      <c r="BG450" s="140">
        <f t="shared" si="288"/>
        <v>65230756</v>
      </c>
      <c r="BH450" s="144">
        <f t="shared" si="289"/>
        <v>71192247.417727277</v>
      </c>
      <c r="BI450" s="127">
        <f t="shared" si="282"/>
        <v>4425825</v>
      </c>
      <c r="BJ450" s="145">
        <f t="shared" si="290"/>
        <v>2212912.5</v>
      </c>
      <c r="BK450" s="145">
        <f t="shared" si="291"/>
        <v>663873.75</v>
      </c>
      <c r="BL450" s="146">
        <f t="shared" si="292"/>
        <v>1120000</v>
      </c>
      <c r="BM450" s="379">
        <v>0</v>
      </c>
      <c r="BN450" s="147">
        <f t="shared" si="293"/>
        <v>79614858.667727277</v>
      </c>
      <c r="BO450" s="148">
        <f t="shared" si="294"/>
        <v>68536752.417727262</v>
      </c>
      <c r="BP450" s="149">
        <f t="shared" si="295"/>
        <v>15763453.056077272</v>
      </c>
      <c r="BQ450" s="150">
        <f t="shared" si="296"/>
        <v>95378311.723804548</v>
      </c>
      <c r="BR450" s="151">
        <f t="shared" si="297"/>
        <v>100800</v>
      </c>
      <c r="BS450" s="147">
        <f t="shared" si="298"/>
        <v>95479111.723804548</v>
      </c>
      <c r="BT450" s="135">
        <v>0</v>
      </c>
      <c r="BU450" s="148">
        <f t="shared" si="299"/>
        <v>7961485.866772728</v>
      </c>
      <c r="BV450" s="152">
        <f t="shared" si="300"/>
        <v>3980742.933386364</v>
      </c>
      <c r="BW450" s="133">
        <f t="shared" si="301"/>
        <v>83536882.923645452</v>
      </c>
      <c r="BX450" s="147">
        <f t="shared" si="302"/>
        <v>7302611.25</v>
      </c>
      <c r="BY450" s="134">
        <f t="shared" si="303"/>
        <v>76234271.673645452</v>
      </c>
      <c r="CD450" s="388">
        <f>'گام اول '!AU451</f>
        <v>71192247.417727277</v>
      </c>
      <c r="CE450" s="389">
        <f>'گام اول '!AV451</f>
        <v>51639179.74848637</v>
      </c>
      <c r="CF450" s="389">
        <f>'گام اول '!AW451</f>
        <v>68536752.417727262</v>
      </c>
      <c r="CG450" s="389">
        <f>'گام اول '!AX451</f>
        <v>4797572.6692409087</v>
      </c>
      <c r="CH450" s="389">
        <f>'گام اول '!AY451</f>
        <v>1163917.9748486371</v>
      </c>
      <c r="CI450" s="389">
        <f>'گام اول '!AZ451</f>
        <v>0</v>
      </c>
      <c r="CJ450" s="389">
        <f>'گام اول '!BA451</f>
        <v>0</v>
      </c>
      <c r="CK450" s="389">
        <f>'گام اول '!BB451</f>
        <v>0</v>
      </c>
      <c r="CL450" s="389">
        <f>'گام اول '!BC451</f>
        <v>0</v>
      </c>
      <c r="CM450" s="389">
        <f>'گام اول '!BD451</f>
        <v>0</v>
      </c>
      <c r="CN450" s="389">
        <f>'گام اول '!BE451</f>
        <v>0</v>
      </c>
      <c r="CO450" s="389">
        <f>'گام اول '!BF451</f>
        <v>0</v>
      </c>
      <c r="CP450" s="389">
        <f>'گام اول '!BG451</f>
        <v>5961490.6440895461</v>
      </c>
      <c r="CQ450" s="389">
        <f>'گام اول '!BH451</f>
        <v>65230756</v>
      </c>
      <c r="CR450" s="389">
        <f t="shared" si="304"/>
        <v>71192247.417727277</v>
      </c>
      <c r="CS450" s="55">
        <f t="shared" si="305"/>
        <v>4425825</v>
      </c>
      <c r="CT450" s="388">
        <f t="shared" si="306"/>
        <v>2212912.5</v>
      </c>
      <c r="CU450" s="389">
        <f t="shared" si="307"/>
        <v>663873.75</v>
      </c>
      <c r="CV450" s="389">
        <f t="shared" si="308"/>
        <v>1120000</v>
      </c>
      <c r="CW450" s="55">
        <v>0</v>
      </c>
      <c r="CX450" s="389">
        <f t="shared" si="309"/>
        <v>79614858.667727277</v>
      </c>
      <c r="CY450" s="389">
        <f t="shared" si="310"/>
        <v>68536752.417727262</v>
      </c>
      <c r="CZ450" s="389">
        <f t="shared" si="311"/>
        <v>15763453.056077272</v>
      </c>
      <c r="DA450" s="389">
        <f t="shared" si="312"/>
        <v>95378311.723804548</v>
      </c>
      <c r="DB450" s="389">
        <f t="shared" si="313"/>
        <v>100800</v>
      </c>
      <c r="DC450" s="389">
        <f t="shared" si="314"/>
        <v>95479111.723804548</v>
      </c>
      <c r="DD450" s="394">
        <v>0</v>
      </c>
      <c r="DE450" s="389">
        <f t="shared" si="315"/>
        <v>7961485.866772728</v>
      </c>
      <c r="DF450" s="389">
        <f t="shared" si="316"/>
        <v>3980742.933386364</v>
      </c>
      <c r="DG450" s="389">
        <f t="shared" si="317"/>
        <v>83536882.923645452</v>
      </c>
      <c r="DH450" s="389">
        <f t="shared" si="318"/>
        <v>7302611.25</v>
      </c>
      <c r="DI450" s="389">
        <f t="shared" si="319"/>
        <v>76234271.673645452</v>
      </c>
      <c r="DJ450" s="389">
        <f t="shared" si="320"/>
        <v>0</v>
      </c>
      <c r="DL450" s="396">
        <f t="shared" si="321"/>
        <v>6638737.5</v>
      </c>
      <c r="DM450" s="396">
        <f t="shared" si="322"/>
        <v>-2212912.5</v>
      </c>
    </row>
    <row r="451" spans="1:117" s="55" customFormat="1" ht="21" x14ac:dyDescent="0.2">
      <c r="A451" s="191">
        <f t="shared" si="283"/>
        <v>2655495</v>
      </c>
      <c r="B451" s="136">
        <f>'گام اول '!B452</f>
        <v>446</v>
      </c>
      <c r="C451" s="136">
        <f>'گام اول '!C452</f>
        <v>221</v>
      </c>
      <c r="D451" s="136">
        <f>'گام اول '!D452</f>
        <v>13481</v>
      </c>
      <c r="E451" s="136" t="str">
        <f>'گام اول '!E452</f>
        <v>پوریا</v>
      </c>
      <c r="F451" s="136" t="str">
        <f>'گام اول '!F452</f>
        <v>بتوئی</v>
      </c>
      <c r="G451" s="136" t="str">
        <f>'گام اول '!G452</f>
        <v>نگهبان</v>
      </c>
      <c r="H451" s="136" t="str">
        <f>'گام اول '!H452</f>
        <v>ش.تهران</v>
      </c>
      <c r="I451" s="136" t="str">
        <f>'گام اول '!I452</f>
        <v>368-700-4356819-1</v>
      </c>
      <c r="J451" s="136">
        <f>'گام اول '!J452</f>
        <v>3920781767</v>
      </c>
      <c r="K451" s="136">
        <f>'گام اول '!K452</f>
        <v>0</v>
      </c>
      <c r="L451" s="136" t="str">
        <f>'گام اول '!L452</f>
        <v>ش - تهران</v>
      </c>
      <c r="M451" s="136" t="str">
        <f>'گام اول '!M452</f>
        <v>نگهبان</v>
      </c>
      <c r="N451" s="120" t="str">
        <f>'گام اول '!N452</f>
        <v>*</v>
      </c>
      <c r="O451" s="119">
        <f>'گام اول '!O452</f>
        <v>0</v>
      </c>
      <c r="P451" s="121">
        <f>'گام اول '!P452</f>
        <v>0</v>
      </c>
      <c r="Q451" s="358">
        <f>'گام اول '!Q452</f>
        <v>30</v>
      </c>
      <c r="R451" s="358">
        <f>'گام اول '!R452</f>
        <v>120</v>
      </c>
      <c r="S451" s="358">
        <f>'گام اول '!S452</f>
        <v>110</v>
      </c>
      <c r="T451" s="358">
        <f>'گام اول '!T452</f>
        <v>29.33</v>
      </c>
      <c r="U451" s="137">
        <f>'گام اول '!U452</f>
        <v>0</v>
      </c>
      <c r="V451" s="120">
        <f>'گام اول '!W452</f>
        <v>0</v>
      </c>
      <c r="W451" s="121">
        <f>'گام اول '!X452</f>
        <v>0</v>
      </c>
      <c r="X451" s="366">
        <f>'گام اول '!Y452</f>
        <v>0</v>
      </c>
      <c r="Y451" s="366">
        <f>'گام اول '!Z452</f>
        <v>0</v>
      </c>
      <c r="Z451" s="138">
        <f>'گام اول '!AA452</f>
        <v>885165</v>
      </c>
      <c r="AA451" s="138">
        <f>'گام اول '!AB452</f>
        <v>0</v>
      </c>
      <c r="AB451" s="138">
        <f>'گام اول '!AC452</f>
        <v>885165</v>
      </c>
      <c r="AC451" s="138">
        <f>'گام اول '!AD452</f>
        <v>4500000</v>
      </c>
      <c r="AD451" s="138">
        <f>'گام اول '!AE452</f>
        <v>6000000</v>
      </c>
      <c r="AE451" s="139">
        <f>'گام اول '!AF452</f>
        <v>168986.04545454544</v>
      </c>
      <c r="AF451" s="122">
        <f>'گام اول '!AG452</f>
        <v>26554950</v>
      </c>
      <c r="AG451" s="123">
        <f>'گام اول '!AH452</f>
        <v>0</v>
      </c>
      <c r="AH451" s="123">
        <f>'گام اول '!AI452</f>
        <v>20278325.454545453</v>
      </c>
      <c r="AI451" s="123">
        <f>'گام اول '!AJ452</f>
        <v>0</v>
      </c>
      <c r="AJ451" s="123">
        <f>'گام اول '!AK452</f>
        <v>4500000</v>
      </c>
      <c r="AK451" s="123">
        <f>'گام اول '!AL452</f>
        <v>6000000</v>
      </c>
      <c r="AL451" s="123">
        <f>'گام اول '!AM452</f>
        <v>4647116.25</v>
      </c>
      <c r="AM451" s="123">
        <f>'گام اول '!AN452</f>
        <v>4956360.7131818179</v>
      </c>
      <c r="AN451" s="123">
        <f>'گام اول '!AO452</f>
        <v>0</v>
      </c>
      <c r="AO451" s="123">
        <f>'گام اول '!AP452</f>
        <v>2600000</v>
      </c>
      <c r="AP451" s="123">
        <f>'گام اول '!AQ452</f>
        <v>0</v>
      </c>
      <c r="AQ451" s="123">
        <f>'گام اول '!AR452</f>
        <v>0</v>
      </c>
      <c r="AR451" s="123">
        <f>'گام اول '!AS452</f>
        <v>0</v>
      </c>
      <c r="AS451" s="375">
        <f>'گام اول '!AT452</f>
        <v>0</v>
      </c>
      <c r="AT451" s="368">
        <f t="shared" si="284"/>
        <v>69536752.417727262</v>
      </c>
      <c r="AU451" s="173">
        <f>'گام اول '!AV452</f>
        <v>51569179.748486355</v>
      </c>
      <c r="AV451" s="141">
        <f>'گام اول '!AW452</f>
        <v>69536752.417727262</v>
      </c>
      <c r="AW451" s="142">
        <f t="shared" si="285"/>
        <v>4867572.6692409087</v>
      </c>
      <c r="AX451" s="75">
        <f t="shared" si="286"/>
        <v>1156917.9748486355</v>
      </c>
      <c r="AY451" s="142">
        <f>'گام اول '!AZ452</f>
        <v>0</v>
      </c>
      <c r="AZ451" s="142">
        <f>'گام اول '!BA452</f>
        <v>0</v>
      </c>
      <c r="BA451" s="142">
        <f>'گام اول '!BB452</f>
        <v>0</v>
      </c>
      <c r="BB451" s="142">
        <f>'گام اول '!BC452</f>
        <v>0</v>
      </c>
      <c r="BC451" s="142">
        <f>'گام اول '!BD452</f>
        <v>0</v>
      </c>
      <c r="BD451" s="142">
        <f>'گام اول '!BE452</f>
        <v>0</v>
      </c>
      <c r="BE451" s="142">
        <f>'گام اول '!BF452</f>
        <v>0</v>
      </c>
      <c r="BF451" s="143">
        <f t="shared" si="287"/>
        <v>6024490.6440895442</v>
      </c>
      <c r="BG451" s="140">
        <f t="shared" si="288"/>
        <v>63512261</v>
      </c>
      <c r="BH451" s="144">
        <f t="shared" si="289"/>
        <v>69536752.417727262</v>
      </c>
      <c r="BI451" s="127">
        <f t="shared" si="282"/>
        <v>4425825</v>
      </c>
      <c r="BJ451" s="145">
        <f t="shared" si="290"/>
        <v>2212912.5</v>
      </c>
      <c r="BK451" s="145">
        <f t="shared" si="291"/>
        <v>663873.75</v>
      </c>
      <c r="BL451" s="146">
        <f t="shared" si="292"/>
        <v>1120000</v>
      </c>
      <c r="BM451" s="379">
        <v>0</v>
      </c>
      <c r="BN451" s="147">
        <f t="shared" si="293"/>
        <v>77959363.667727262</v>
      </c>
      <c r="BO451" s="148">
        <f t="shared" si="294"/>
        <v>69536752.417727262</v>
      </c>
      <c r="BP451" s="149">
        <f t="shared" si="295"/>
        <v>15993453.056077272</v>
      </c>
      <c r="BQ451" s="150">
        <f t="shared" si="296"/>
        <v>93952816.723804533</v>
      </c>
      <c r="BR451" s="151">
        <f t="shared" si="297"/>
        <v>100800</v>
      </c>
      <c r="BS451" s="147">
        <f t="shared" si="298"/>
        <v>94053616.723804533</v>
      </c>
      <c r="BT451" s="135">
        <v>0</v>
      </c>
      <c r="BU451" s="148">
        <f t="shared" si="299"/>
        <v>7795936.3667727262</v>
      </c>
      <c r="BV451" s="152">
        <f t="shared" si="300"/>
        <v>3897968.1833863631</v>
      </c>
      <c r="BW451" s="133">
        <f t="shared" si="301"/>
        <v>82359712.173645437</v>
      </c>
      <c r="BX451" s="147">
        <f t="shared" si="302"/>
        <v>7302611.25</v>
      </c>
      <c r="BY451" s="134">
        <f t="shared" si="303"/>
        <v>75057100.923645437</v>
      </c>
      <c r="CD451" s="388">
        <f>'گام اول '!AU452</f>
        <v>69536752.417727262</v>
      </c>
      <c r="CE451" s="389">
        <f>'گام اول '!AV452</f>
        <v>51569179.748486355</v>
      </c>
      <c r="CF451" s="389">
        <f>'گام اول '!AW452</f>
        <v>69536752.417727262</v>
      </c>
      <c r="CG451" s="389">
        <f>'گام اول '!AX452</f>
        <v>4867572.6692409087</v>
      </c>
      <c r="CH451" s="389">
        <f>'گام اول '!AY452</f>
        <v>1156917.9748486355</v>
      </c>
      <c r="CI451" s="389">
        <f>'گام اول '!AZ452</f>
        <v>0</v>
      </c>
      <c r="CJ451" s="389">
        <f>'گام اول '!BA452</f>
        <v>0</v>
      </c>
      <c r="CK451" s="389">
        <f>'گام اول '!BB452</f>
        <v>0</v>
      </c>
      <c r="CL451" s="389">
        <f>'گام اول '!BC452</f>
        <v>0</v>
      </c>
      <c r="CM451" s="389">
        <f>'گام اول '!BD452</f>
        <v>0</v>
      </c>
      <c r="CN451" s="389">
        <f>'گام اول '!BE452</f>
        <v>0</v>
      </c>
      <c r="CO451" s="389">
        <f>'گام اول '!BF452</f>
        <v>0</v>
      </c>
      <c r="CP451" s="389">
        <f>'گام اول '!BG452</f>
        <v>6024490.6440895442</v>
      </c>
      <c r="CQ451" s="389">
        <f>'گام اول '!BH452</f>
        <v>63512261</v>
      </c>
      <c r="CR451" s="389">
        <f t="shared" si="304"/>
        <v>69536752.417727262</v>
      </c>
      <c r="CS451" s="55">
        <f t="shared" si="305"/>
        <v>4425825</v>
      </c>
      <c r="CT451" s="388">
        <f t="shared" si="306"/>
        <v>2212912.5</v>
      </c>
      <c r="CU451" s="389">
        <f t="shared" si="307"/>
        <v>663873.75</v>
      </c>
      <c r="CV451" s="389">
        <f t="shared" si="308"/>
        <v>1120000</v>
      </c>
      <c r="CW451" s="55">
        <v>0</v>
      </c>
      <c r="CX451" s="389">
        <f t="shared" si="309"/>
        <v>77959363.667727262</v>
      </c>
      <c r="CY451" s="389">
        <f t="shared" si="310"/>
        <v>69536752.417727262</v>
      </c>
      <c r="CZ451" s="389">
        <f t="shared" si="311"/>
        <v>15993453.056077272</v>
      </c>
      <c r="DA451" s="389">
        <f t="shared" si="312"/>
        <v>93952816.723804533</v>
      </c>
      <c r="DB451" s="389">
        <f t="shared" si="313"/>
        <v>100800</v>
      </c>
      <c r="DC451" s="389">
        <f t="shared" si="314"/>
        <v>94053616.723804533</v>
      </c>
      <c r="DD451" s="394">
        <v>0</v>
      </c>
      <c r="DE451" s="389">
        <f t="shared" si="315"/>
        <v>7795936.3667727262</v>
      </c>
      <c r="DF451" s="389">
        <f t="shared" si="316"/>
        <v>3897968.1833863631</v>
      </c>
      <c r="DG451" s="389">
        <f t="shared" si="317"/>
        <v>82359712.173645437</v>
      </c>
      <c r="DH451" s="389">
        <f t="shared" si="318"/>
        <v>7302611.25</v>
      </c>
      <c r="DI451" s="389">
        <f t="shared" si="319"/>
        <v>75057100.923645437</v>
      </c>
      <c r="DJ451" s="389">
        <f t="shared" si="320"/>
        <v>0</v>
      </c>
      <c r="DL451" s="396">
        <f t="shared" si="321"/>
        <v>6638737.5</v>
      </c>
      <c r="DM451" s="396">
        <f t="shared" si="322"/>
        <v>-2212912.5</v>
      </c>
    </row>
    <row r="452" spans="1:117" s="55" customFormat="1" ht="21" x14ac:dyDescent="0.2">
      <c r="A452" s="191">
        <f t="shared" si="283"/>
        <v>2655495</v>
      </c>
      <c r="B452" s="136">
        <f>'گام اول '!B453</f>
        <v>447</v>
      </c>
      <c r="C452" s="136">
        <f>'گام اول '!C453</f>
        <v>228</v>
      </c>
      <c r="D452" s="136">
        <f>'گام اول '!D453</f>
        <v>12863</v>
      </c>
      <c r="E452" s="136" t="str">
        <f>'گام اول '!E453</f>
        <v xml:space="preserve">شاهرخ </v>
      </c>
      <c r="F452" s="136" t="str">
        <f>'گام اول '!F453</f>
        <v>امیری</v>
      </c>
      <c r="G452" s="136" t="str">
        <f>'گام اول '!G453</f>
        <v>نگهبان</v>
      </c>
      <c r="H452" s="136" t="str">
        <f>'گام اول '!H453</f>
        <v>سمنان</v>
      </c>
      <c r="I452" s="136" t="str">
        <f>'گام اول '!I453</f>
        <v>174-12-3888991-1</v>
      </c>
      <c r="J452" s="136">
        <f>'گام اول '!J453</f>
        <v>3251170414</v>
      </c>
      <c r="K452" s="136" t="str">
        <f>'گام اول '!K453</f>
        <v>0047637980</v>
      </c>
      <c r="L452" s="136" t="str">
        <f>'گام اول '!L453</f>
        <v>سمنان</v>
      </c>
      <c r="M452" s="136" t="str">
        <f>'گام اول '!M453</f>
        <v>نگهبان</v>
      </c>
      <c r="N452" s="120">
        <f>'گام اول '!N453</f>
        <v>0</v>
      </c>
      <c r="O452" s="119" t="str">
        <f>'گام اول '!O453</f>
        <v>*</v>
      </c>
      <c r="P452" s="121">
        <f>'گام اول '!P453</f>
        <v>0</v>
      </c>
      <c r="Q452" s="358">
        <f>'گام اول '!Q453</f>
        <v>30</v>
      </c>
      <c r="R452" s="358">
        <f>'گام اول '!R453</f>
        <v>90</v>
      </c>
      <c r="S452" s="358">
        <f>'گام اول '!S453</f>
        <v>0</v>
      </c>
      <c r="T452" s="358">
        <f>'گام اول '!T453</f>
        <v>0</v>
      </c>
      <c r="U452" s="137">
        <f>'گام اول '!U453</f>
        <v>0</v>
      </c>
      <c r="V452" s="120">
        <f>'گام اول '!W453</f>
        <v>0</v>
      </c>
      <c r="W452" s="121">
        <f>'گام اول '!X453</f>
        <v>0</v>
      </c>
      <c r="X452" s="366">
        <f>'گام اول '!Y453</f>
        <v>1</v>
      </c>
      <c r="Y452" s="366">
        <f>'گام اول '!Z453</f>
        <v>1</v>
      </c>
      <c r="Z452" s="138">
        <f>'گام اول '!AA453</f>
        <v>885165</v>
      </c>
      <c r="AA452" s="138">
        <f>'گام اول '!AB453</f>
        <v>0</v>
      </c>
      <c r="AB452" s="138">
        <f>'گام اول '!AC453</f>
        <v>885165</v>
      </c>
      <c r="AC452" s="138">
        <f>'گام اول '!AD453</f>
        <v>4500000</v>
      </c>
      <c r="AD452" s="138">
        <f>'گام اول '!AE453</f>
        <v>6000000</v>
      </c>
      <c r="AE452" s="139">
        <f>'گام اول '!AF453</f>
        <v>168986.04545454544</v>
      </c>
      <c r="AF452" s="122">
        <f>'گام اول '!AG453</f>
        <v>26554950</v>
      </c>
      <c r="AG452" s="123">
        <f>'گام اول '!AH453</f>
        <v>0</v>
      </c>
      <c r="AH452" s="123">
        <f>'گام اول '!AI453</f>
        <v>15208744.09090909</v>
      </c>
      <c r="AI452" s="123">
        <f>'گام اول '!AJ453</f>
        <v>2655495</v>
      </c>
      <c r="AJ452" s="123">
        <f>'گام اول '!AK453</f>
        <v>4500000</v>
      </c>
      <c r="AK452" s="123">
        <f>'گام اول '!AL453</f>
        <v>6000000</v>
      </c>
      <c r="AL452" s="123">
        <f>'گام اول '!AM453</f>
        <v>0</v>
      </c>
      <c r="AM452" s="123">
        <f>'گام اول '!AN453</f>
        <v>0</v>
      </c>
      <c r="AN452" s="123">
        <f>'گام اول '!AO453</f>
        <v>0</v>
      </c>
      <c r="AO452" s="123">
        <f>'گام اول '!AP453</f>
        <v>4600000</v>
      </c>
      <c r="AP452" s="123">
        <f>'گام اول '!AQ453</f>
        <v>0</v>
      </c>
      <c r="AQ452" s="123">
        <f>'گام اول '!AR453</f>
        <v>0</v>
      </c>
      <c r="AR452" s="123">
        <f>'گام اول '!AS453</f>
        <v>0</v>
      </c>
      <c r="AS452" s="375">
        <f>'گام اول '!AT453</f>
        <v>0</v>
      </c>
      <c r="AT452" s="368">
        <f t="shared" si="284"/>
        <v>59519189.090909094</v>
      </c>
      <c r="AU452" s="173">
        <f>'گام اول '!AV453</f>
        <v>37783235.504545458</v>
      </c>
      <c r="AV452" s="141">
        <f>'گام اول '!AW453</f>
        <v>56863694.090909094</v>
      </c>
      <c r="AW452" s="142">
        <f t="shared" si="285"/>
        <v>3980458.5863636369</v>
      </c>
      <c r="AX452" s="75">
        <f t="shared" si="286"/>
        <v>0</v>
      </c>
      <c r="AY452" s="142">
        <f>'گام اول '!AZ453</f>
        <v>0</v>
      </c>
      <c r="AZ452" s="142">
        <f>'گام اول '!BA453</f>
        <v>0</v>
      </c>
      <c r="BA452" s="142">
        <f>'گام اول '!BB453</f>
        <v>0</v>
      </c>
      <c r="BB452" s="142">
        <f>'گام اول '!BC453</f>
        <v>0</v>
      </c>
      <c r="BC452" s="142">
        <f>'گام اول '!BD453</f>
        <v>0</v>
      </c>
      <c r="BD452" s="142">
        <f>'گام اول '!BE453</f>
        <v>0</v>
      </c>
      <c r="BE452" s="142">
        <f>'گام اول '!BF453</f>
        <v>0</v>
      </c>
      <c r="BF452" s="143">
        <f t="shared" si="287"/>
        <v>3980458.5863636369</v>
      </c>
      <c r="BG452" s="140">
        <f t="shared" si="288"/>
        <v>55538730</v>
      </c>
      <c r="BH452" s="144">
        <f t="shared" si="289"/>
        <v>59519189.090909094</v>
      </c>
      <c r="BI452" s="127">
        <f t="shared" si="282"/>
        <v>4425825</v>
      </c>
      <c r="BJ452" s="145">
        <f t="shared" si="290"/>
        <v>2212912.5</v>
      </c>
      <c r="BK452" s="145">
        <f t="shared" si="291"/>
        <v>663873.75</v>
      </c>
      <c r="BL452" s="146">
        <f t="shared" si="292"/>
        <v>1120000</v>
      </c>
      <c r="BM452" s="379">
        <v>0</v>
      </c>
      <c r="BN452" s="147">
        <f t="shared" si="293"/>
        <v>67941800.340909094</v>
      </c>
      <c r="BO452" s="148">
        <f t="shared" si="294"/>
        <v>56863694.090909094</v>
      </c>
      <c r="BP452" s="149">
        <f t="shared" si="295"/>
        <v>13078649.640909093</v>
      </c>
      <c r="BQ452" s="150">
        <f t="shared" si="296"/>
        <v>81020449.981818184</v>
      </c>
      <c r="BR452" s="151">
        <f t="shared" si="297"/>
        <v>100800</v>
      </c>
      <c r="BS452" s="147">
        <f t="shared" si="298"/>
        <v>81121249.981818184</v>
      </c>
      <c r="BT452" s="135">
        <v>0</v>
      </c>
      <c r="BU452" s="148">
        <f t="shared" si="299"/>
        <v>6794180.0340909101</v>
      </c>
      <c r="BV452" s="152">
        <f t="shared" si="300"/>
        <v>3397090.0170454551</v>
      </c>
      <c r="BW452" s="133">
        <f t="shared" si="301"/>
        <v>70929979.930681825</v>
      </c>
      <c r="BX452" s="147">
        <f t="shared" si="302"/>
        <v>7302611.25</v>
      </c>
      <c r="BY452" s="134">
        <f t="shared" si="303"/>
        <v>63627368.680681825</v>
      </c>
      <c r="CD452" s="388">
        <f>'گام اول '!AU453</f>
        <v>59519189.090909094</v>
      </c>
      <c r="CE452" s="389">
        <f>'گام اول '!AV453</f>
        <v>37783235.504545458</v>
      </c>
      <c r="CF452" s="389">
        <f>'گام اول '!AW453</f>
        <v>56863694.090909094</v>
      </c>
      <c r="CG452" s="389">
        <f>'گام اول '!AX453</f>
        <v>3980458.5863636369</v>
      </c>
      <c r="CH452" s="389">
        <f>'گام اول '!AY453</f>
        <v>0</v>
      </c>
      <c r="CI452" s="389">
        <f>'گام اول '!AZ453</f>
        <v>0</v>
      </c>
      <c r="CJ452" s="389">
        <f>'گام اول '!BA453</f>
        <v>0</v>
      </c>
      <c r="CK452" s="389">
        <f>'گام اول '!BB453</f>
        <v>0</v>
      </c>
      <c r="CL452" s="389">
        <f>'گام اول '!BC453</f>
        <v>0</v>
      </c>
      <c r="CM452" s="389">
        <f>'گام اول '!BD453</f>
        <v>0</v>
      </c>
      <c r="CN452" s="389">
        <f>'گام اول '!BE453</f>
        <v>0</v>
      </c>
      <c r="CO452" s="389">
        <f>'گام اول '!BF453</f>
        <v>0</v>
      </c>
      <c r="CP452" s="389">
        <f>'گام اول '!BG453</f>
        <v>3980458.5863636369</v>
      </c>
      <c r="CQ452" s="389">
        <f>'گام اول '!BH453</f>
        <v>55538730</v>
      </c>
      <c r="CR452" s="389">
        <f t="shared" si="304"/>
        <v>59519189.090909094</v>
      </c>
      <c r="CS452" s="55">
        <f t="shared" si="305"/>
        <v>4425825</v>
      </c>
      <c r="CT452" s="388">
        <f t="shared" si="306"/>
        <v>2212912.5</v>
      </c>
      <c r="CU452" s="389">
        <f t="shared" si="307"/>
        <v>663873.75</v>
      </c>
      <c r="CV452" s="389">
        <f t="shared" si="308"/>
        <v>1120000</v>
      </c>
      <c r="CW452" s="55">
        <v>0</v>
      </c>
      <c r="CX452" s="389">
        <f t="shared" si="309"/>
        <v>67941800.340909094</v>
      </c>
      <c r="CY452" s="389">
        <f t="shared" si="310"/>
        <v>56863694.090909094</v>
      </c>
      <c r="CZ452" s="389">
        <f t="shared" si="311"/>
        <v>13078649.640909093</v>
      </c>
      <c r="DA452" s="389">
        <f t="shared" si="312"/>
        <v>81020449.981818184</v>
      </c>
      <c r="DB452" s="389">
        <f t="shared" si="313"/>
        <v>100800</v>
      </c>
      <c r="DC452" s="389">
        <f t="shared" si="314"/>
        <v>81121249.981818184</v>
      </c>
      <c r="DD452" s="394">
        <v>0</v>
      </c>
      <c r="DE452" s="389">
        <f t="shared" si="315"/>
        <v>6794180.0340909101</v>
      </c>
      <c r="DF452" s="389">
        <f t="shared" si="316"/>
        <v>3397090.0170454551</v>
      </c>
      <c r="DG452" s="389">
        <f t="shared" si="317"/>
        <v>70929979.930681825</v>
      </c>
      <c r="DH452" s="389">
        <f t="shared" si="318"/>
        <v>7302611.25</v>
      </c>
      <c r="DI452" s="389">
        <f t="shared" si="319"/>
        <v>63627368.680681825</v>
      </c>
      <c r="DJ452" s="389">
        <f t="shared" si="320"/>
        <v>0</v>
      </c>
      <c r="DL452" s="396">
        <f t="shared" si="321"/>
        <v>6638737.5</v>
      </c>
      <c r="DM452" s="396">
        <f t="shared" si="322"/>
        <v>-2212912.5</v>
      </c>
    </row>
    <row r="453" spans="1:117" s="55" customFormat="1" ht="21" x14ac:dyDescent="0.2">
      <c r="A453" s="191">
        <f t="shared" si="283"/>
        <v>2655495</v>
      </c>
      <c r="B453" s="136">
        <f>'گام اول '!B454</f>
        <v>448</v>
      </c>
      <c r="C453" s="136">
        <f>'گام اول '!C454</f>
        <v>229</v>
      </c>
      <c r="D453" s="136">
        <f>'گام اول '!D454</f>
        <v>12861</v>
      </c>
      <c r="E453" s="136" t="str">
        <f>'گام اول '!E454</f>
        <v>علی</v>
      </c>
      <c r="F453" s="136" t="str">
        <f>'گام اول '!F454</f>
        <v>حامدی</v>
      </c>
      <c r="G453" s="136" t="str">
        <f>'گام اول '!G454</f>
        <v>نگهبان</v>
      </c>
      <c r="H453" s="136" t="str">
        <f>'گام اول '!H454</f>
        <v>سمنان</v>
      </c>
      <c r="I453" s="136" t="str">
        <f>'گام اول '!I454</f>
        <v>323-3-2605447-1</v>
      </c>
      <c r="J453" s="136">
        <f>'گام اول '!J454</f>
        <v>5309951148</v>
      </c>
      <c r="K453" s="136" t="str">
        <f>'گام اول '!K454</f>
        <v>0038412111</v>
      </c>
      <c r="L453" s="136" t="str">
        <f>'گام اول '!L454</f>
        <v>سمنان</v>
      </c>
      <c r="M453" s="136" t="str">
        <f>'گام اول '!M454</f>
        <v>نگهبان</v>
      </c>
      <c r="N453" s="120">
        <f>'گام اول '!N454</f>
        <v>0</v>
      </c>
      <c r="O453" s="119" t="str">
        <f>'گام اول '!O454</f>
        <v>*</v>
      </c>
      <c r="P453" s="121">
        <f>'گام اول '!P454</f>
        <v>0</v>
      </c>
      <c r="Q453" s="358">
        <f>'گام اول '!Q454</f>
        <v>30</v>
      </c>
      <c r="R453" s="358">
        <f>'گام اول '!R454</f>
        <v>90</v>
      </c>
      <c r="S453" s="358">
        <f>'گام اول '!S454</f>
        <v>0</v>
      </c>
      <c r="T453" s="358">
        <f>'گام اول '!T454</f>
        <v>0</v>
      </c>
      <c r="U453" s="137">
        <f>'گام اول '!U454</f>
        <v>0</v>
      </c>
      <c r="V453" s="120">
        <f>'گام اول '!W454</f>
        <v>0</v>
      </c>
      <c r="W453" s="121">
        <f>'گام اول '!X454</f>
        <v>0</v>
      </c>
      <c r="X453" s="366">
        <f>'گام اول '!Y454</f>
        <v>1</v>
      </c>
      <c r="Y453" s="366">
        <f>'گام اول '!Z454</f>
        <v>1</v>
      </c>
      <c r="Z453" s="138">
        <f>'گام اول '!AA454</f>
        <v>885165</v>
      </c>
      <c r="AA453" s="138">
        <f>'گام اول '!AB454</f>
        <v>46667</v>
      </c>
      <c r="AB453" s="138">
        <f>'گام اول '!AC454</f>
        <v>931832</v>
      </c>
      <c r="AC453" s="138">
        <f>'گام اول '!AD454</f>
        <v>4500000</v>
      </c>
      <c r="AD453" s="138">
        <f>'گام اول '!AE454</f>
        <v>6000000</v>
      </c>
      <c r="AE453" s="139">
        <f>'گام اول '!AF454</f>
        <v>177895.19999999998</v>
      </c>
      <c r="AF453" s="122">
        <f>'گام اول '!AG454</f>
        <v>26554950</v>
      </c>
      <c r="AG453" s="123">
        <f>'گام اول '!AH454</f>
        <v>1400010</v>
      </c>
      <c r="AH453" s="123">
        <f>'گام اول '!AI454</f>
        <v>16010567.999999998</v>
      </c>
      <c r="AI453" s="123">
        <f>'گام اول '!AJ454</f>
        <v>2655495</v>
      </c>
      <c r="AJ453" s="123">
        <f>'گام اول '!AK454</f>
        <v>4500000</v>
      </c>
      <c r="AK453" s="123">
        <f>'گام اول '!AL454</f>
        <v>6000000</v>
      </c>
      <c r="AL453" s="123">
        <f>'گام اول '!AM454</f>
        <v>0</v>
      </c>
      <c r="AM453" s="123">
        <f>'گام اول '!AN454</f>
        <v>0</v>
      </c>
      <c r="AN453" s="123">
        <f>'گام اول '!AO454</f>
        <v>0</v>
      </c>
      <c r="AO453" s="123">
        <f>'گام اول '!AP454</f>
        <v>4600000</v>
      </c>
      <c r="AP453" s="123">
        <f>'گام اول '!AQ454</f>
        <v>0</v>
      </c>
      <c r="AQ453" s="123">
        <f>'گام اول '!AR454</f>
        <v>0</v>
      </c>
      <c r="AR453" s="123">
        <f>'گام اول '!AS454</f>
        <v>0</v>
      </c>
      <c r="AS453" s="375">
        <f>'گام اول '!AT454</f>
        <v>0</v>
      </c>
      <c r="AT453" s="368">
        <f t="shared" si="284"/>
        <v>61721023</v>
      </c>
      <c r="AU453" s="173">
        <f>'گام اول '!AV454</f>
        <v>39830941.039999999</v>
      </c>
      <c r="AV453" s="141">
        <f>'گام اول '!AW454</f>
        <v>59065528</v>
      </c>
      <c r="AW453" s="142">
        <f t="shared" si="285"/>
        <v>4134586.9600000004</v>
      </c>
      <c r="AX453" s="75">
        <f t="shared" si="286"/>
        <v>0</v>
      </c>
      <c r="AY453" s="142">
        <f>'گام اول '!AZ454</f>
        <v>0</v>
      </c>
      <c r="AZ453" s="142">
        <f>'گام اول '!BA454</f>
        <v>0</v>
      </c>
      <c r="BA453" s="142">
        <f>'گام اول '!BB454</f>
        <v>0</v>
      </c>
      <c r="BB453" s="142">
        <f>'گام اول '!BC454</f>
        <v>0</v>
      </c>
      <c r="BC453" s="142">
        <f>'گام اول '!BD454</f>
        <v>0</v>
      </c>
      <c r="BD453" s="142">
        <f>'گام اول '!BE454</f>
        <v>0</v>
      </c>
      <c r="BE453" s="142">
        <f>'گام اول '!BF454</f>
        <v>0</v>
      </c>
      <c r="BF453" s="143">
        <f t="shared" si="287"/>
        <v>4134586.9600000004</v>
      </c>
      <c r="BG453" s="140">
        <f t="shared" si="288"/>
        <v>57586436</v>
      </c>
      <c r="BH453" s="144">
        <f t="shared" si="289"/>
        <v>61721023</v>
      </c>
      <c r="BI453" s="127">
        <f t="shared" si="282"/>
        <v>4659160</v>
      </c>
      <c r="BJ453" s="145">
        <f t="shared" si="290"/>
        <v>2329580</v>
      </c>
      <c r="BK453" s="145">
        <f t="shared" si="291"/>
        <v>698874</v>
      </c>
      <c r="BL453" s="146">
        <f t="shared" si="292"/>
        <v>1120000</v>
      </c>
      <c r="BM453" s="379">
        <v>0</v>
      </c>
      <c r="BN453" s="147">
        <f t="shared" si="293"/>
        <v>70528637</v>
      </c>
      <c r="BO453" s="148">
        <f t="shared" si="294"/>
        <v>59065528</v>
      </c>
      <c r="BP453" s="149">
        <f t="shared" si="295"/>
        <v>13585071.440000001</v>
      </c>
      <c r="BQ453" s="150">
        <f t="shared" si="296"/>
        <v>84113708.439999998</v>
      </c>
      <c r="BR453" s="151">
        <f t="shared" si="297"/>
        <v>100800</v>
      </c>
      <c r="BS453" s="147">
        <f t="shared" si="298"/>
        <v>84214508.439999998</v>
      </c>
      <c r="BT453" s="135">
        <v>0</v>
      </c>
      <c r="BU453" s="148">
        <f t="shared" si="299"/>
        <v>7052863.7000000002</v>
      </c>
      <c r="BV453" s="152">
        <f t="shared" si="300"/>
        <v>3526431.85</v>
      </c>
      <c r="BW453" s="133">
        <f t="shared" si="301"/>
        <v>73635212.890000001</v>
      </c>
      <c r="BX453" s="147">
        <f t="shared" si="302"/>
        <v>7687614</v>
      </c>
      <c r="BY453" s="134">
        <f t="shared" si="303"/>
        <v>65947598.890000001</v>
      </c>
      <c r="CD453" s="388">
        <f>'گام اول '!AU454</f>
        <v>61721023</v>
      </c>
      <c r="CE453" s="389">
        <f>'گام اول '!AV454</f>
        <v>39830941.039999999</v>
      </c>
      <c r="CF453" s="389">
        <f>'گام اول '!AW454</f>
        <v>59065528</v>
      </c>
      <c r="CG453" s="389">
        <f>'گام اول '!AX454</f>
        <v>4134586.9600000004</v>
      </c>
      <c r="CH453" s="389">
        <f>'گام اول '!AY454</f>
        <v>0</v>
      </c>
      <c r="CI453" s="389">
        <f>'گام اول '!AZ454</f>
        <v>0</v>
      </c>
      <c r="CJ453" s="389">
        <f>'گام اول '!BA454</f>
        <v>0</v>
      </c>
      <c r="CK453" s="389">
        <f>'گام اول '!BB454</f>
        <v>0</v>
      </c>
      <c r="CL453" s="389">
        <f>'گام اول '!BC454</f>
        <v>0</v>
      </c>
      <c r="CM453" s="389">
        <f>'گام اول '!BD454</f>
        <v>0</v>
      </c>
      <c r="CN453" s="389">
        <f>'گام اول '!BE454</f>
        <v>0</v>
      </c>
      <c r="CO453" s="389">
        <f>'گام اول '!BF454</f>
        <v>0</v>
      </c>
      <c r="CP453" s="389">
        <f>'گام اول '!BG454</f>
        <v>4134586.9600000004</v>
      </c>
      <c r="CQ453" s="389">
        <f>'گام اول '!BH454</f>
        <v>57586436</v>
      </c>
      <c r="CR453" s="389">
        <f t="shared" si="304"/>
        <v>61721023</v>
      </c>
      <c r="CS453" s="55">
        <f t="shared" si="305"/>
        <v>4659160</v>
      </c>
      <c r="CT453" s="388">
        <f t="shared" si="306"/>
        <v>2329580</v>
      </c>
      <c r="CU453" s="389">
        <f t="shared" si="307"/>
        <v>698874</v>
      </c>
      <c r="CV453" s="389">
        <f t="shared" si="308"/>
        <v>1120000</v>
      </c>
      <c r="CW453" s="55">
        <v>0</v>
      </c>
      <c r="CX453" s="389">
        <f t="shared" si="309"/>
        <v>70528637</v>
      </c>
      <c r="CY453" s="389">
        <f t="shared" si="310"/>
        <v>59065528</v>
      </c>
      <c r="CZ453" s="389">
        <f t="shared" si="311"/>
        <v>13585071.440000001</v>
      </c>
      <c r="DA453" s="389">
        <f t="shared" si="312"/>
        <v>84113708.439999998</v>
      </c>
      <c r="DB453" s="389">
        <f t="shared" si="313"/>
        <v>100800</v>
      </c>
      <c r="DC453" s="389">
        <f t="shared" si="314"/>
        <v>84214508.439999998</v>
      </c>
      <c r="DD453" s="394">
        <v>0</v>
      </c>
      <c r="DE453" s="389">
        <f t="shared" si="315"/>
        <v>7052863.7000000002</v>
      </c>
      <c r="DF453" s="389">
        <f t="shared" si="316"/>
        <v>3526431.85</v>
      </c>
      <c r="DG453" s="389">
        <f t="shared" si="317"/>
        <v>73635212.890000001</v>
      </c>
      <c r="DH453" s="389">
        <f t="shared" si="318"/>
        <v>7687614</v>
      </c>
      <c r="DI453" s="389">
        <f t="shared" si="319"/>
        <v>65947598.890000001</v>
      </c>
      <c r="DJ453" s="389">
        <f t="shared" si="320"/>
        <v>0</v>
      </c>
      <c r="DL453" s="396">
        <f t="shared" si="321"/>
        <v>6638737.5</v>
      </c>
      <c r="DM453" s="396">
        <f t="shared" si="322"/>
        <v>-1979577.5</v>
      </c>
    </row>
    <row r="454" spans="1:117" s="55" customFormat="1" ht="21" x14ac:dyDescent="0.2">
      <c r="A454" s="191">
        <f t="shared" si="283"/>
        <v>2655495</v>
      </c>
      <c r="B454" s="136">
        <f>'گام اول '!B455</f>
        <v>449</v>
      </c>
      <c r="C454" s="136">
        <f>'گام اول '!C455</f>
        <v>230</v>
      </c>
      <c r="D454" s="136">
        <f>'گام اول '!D455</f>
        <v>12864</v>
      </c>
      <c r="E454" s="136" t="str">
        <f>'گام اول '!E455</f>
        <v>محمد</v>
      </c>
      <c r="F454" s="136" t="str">
        <f>'گام اول '!F455</f>
        <v>کرمی</v>
      </c>
      <c r="G454" s="136" t="str">
        <f>'گام اول '!G455</f>
        <v>نگهبان</v>
      </c>
      <c r="H454" s="136" t="str">
        <f>'گام اول '!H455</f>
        <v>سمنان</v>
      </c>
      <c r="I454" s="136" t="str">
        <f>'گام اول '!I455</f>
        <v>174-12-3709254-1</v>
      </c>
      <c r="J454" s="136">
        <f>'گام اول '!J455</f>
        <v>4592196988</v>
      </c>
      <c r="K454" s="136" t="str">
        <f>'گام اول '!K455</f>
        <v>0038757101</v>
      </c>
      <c r="L454" s="136" t="str">
        <f>'گام اول '!L455</f>
        <v>سمنان</v>
      </c>
      <c r="M454" s="136" t="str">
        <f>'گام اول '!M455</f>
        <v>نگهبان</v>
      </c>
      <c r="N454" s="120" t="str">
        <f>'گام اول '!N455</f>
        <v>*</v>
      </c>
      <c r="O454" s="119">
        <f>'گام اول '!O455</f>
        <v>0</v>
      </c>
      <c r="P454" s="121">
        <f>'گام اول '!P455</f>
        <v>0</v>
      </c>
      <c r="Q454" s="358">
        <f>'گام اول '!Q455</f>
        <v>30</v>
      </c>
      <c r="R454" s="358">
        <f>'گام اول '!R455</f>
        <v>120</v>
      </c>
      <c r="S454" s="358">
        <f>'گام اول '!S455</f>
        <v>110</v>
      </c>
      <c r="T454" s="358">
        <f>'گام اول '!T455</f>
        <v>29.33</v>
      </c>
      <c r="U454" s="137">
        <f>'گام اول '!U455</f>
        <v>0</v>
      </c>
      <c r="V454" s="120">
        <f>'گام اول '!W455</f>
        <v>0</v>
      </c>
      <c r="W454" s="121">
        <f>'گام اول '!X455</f>
        <v>0</v>
      </c>
      <c r="X454" s="366">
        <f>'گام اول '!Y455</f>
        <v>0</v>
      </c>
      <c r="Y454" s="366">
        <f>'گام اول '!Z455</f>
        <v>0</v>
      </c>
      <c r="Z454" s="138">
        <f>'گام اول '!AA455</f>
        <v>885165</v>
      </c>
      <c r="AA454" s="138">
        <f>'گام اول '!AB455</f>
        <v>46667</v>
      </c>
      <c r="AB454" s="138">
        <f>'گام اول '!AC455</f>
        <v>931832</v>
      </c>
      <c r="AC454" s="138">
        <f>'گام اول '!AD455</f>
        <v>4500000</v>
      </c>
      <c r="AD454" s="138">
        <f>'گام اول '!AE455</f>
        <v>6000000</v>
      </c>
      <c r="AE454" s="139">
        <f>'گام اول '!AF455</f>
        <v>177895.19999999998</v>
      </c>
      <c r="AF454" s="122">
        <f>'گام اول '!AG455</f>
        <v>26554950</v>
      </c>
      <c r="AG454" s="123">
        <f>'گام اول '!AH455</f>
        <v>1400010</v>
      </c>
      <c r="AH454" s="123">
        <f>'گام اول '!AI455</f>
        <v>21347423.999999996</v>
      </c>
      <c r="AI454" s="123">
        <f>'گام اول '!AJ455</f>
        <v>0</v>
      </c>
      <c r="AJ454" s="123">
        <f>'گام اول '!AK455</f>
        <v>4500000</v>
      </c>
      <c r="AK454" s="123">
        <f>'گام اول '!AL455</f>
        <v>6000000</v>
      </c>
      <c r="AL454" s="123">
        <f>'گام اول '!AM455</f>
        <v>4892117.9999999991</v>
      </c>
      <c r="AM454" s="123">
        <f>'گام اول '!AN455</f>
        <v>5217666.2159999991</v>
      </c>
      <c r="AN454" s="123">
        <f>'گام اول '!AO455</f>
        <v>0</v>
      </c>
      <c r="AO454" s="123">
        <f>'گام اول '!AP455</f>
        <v>2600000</v>
      </c>
      <c r="AP454" s="123">
        <f>'گام اول '!AQ455</f>
        <v>0</v>
      </c>
      <c r="AQ454" s="123">
        <f>'گام اول '!AR455</f>
        <v>0</v>
      </c>
      <c r="AR454" s="123">
        <f>'گام اول '!AS455</f>
        <v>0</v>
      </c>
      <c r="AS454" s="375">
        <f>'گام اول '!AT455</f>
        <v>0</v>
      </c>
      <c r="AT454" s="368">
        <f t="shared" si="284"/>
        <v>72512168.216000006</v>
      </c>
      <c r="AU454" s="173">
        <f>'گام اول '!AV455</f>
        <v>54336316.440880008</v>
      </c>
      <c r="AV454" s="141">
        <f>'گام اول '!AW455</f>
        <v>72512168.215999991</v>
      </c>
      <c r="AW454" s="142">
        <f t="shared" si="285"/>
        <v>5075851.7751199994</v>
      </c>
      <c r="AX454" s="75">
        <f t="shared" si="286"/>
        <v>1433631.644088001</v>
      </c>
      <c r="AY454" s="142">
        <f>'گام اول '!AZ455</f>
        <v>0</v>
      </c>
      <c r="AZ454" s="142">
        <f>'گام اول '!BA455</f>
        <v>0</v>
      </c>
      <c r="BA454" s="142">
        <f>'گام اول '!BB455</f>
        <v>0</v>
      </c>
      <c r="BB454" s="142">
        <f>'گام اول '!BC455</f>
        <v>0</v>
      </c>
      <c r="BC454" s="142">
        <f>'گام اول '!BD455</f>
        <v>0</v>
      </c>
      <c r="BD454" s="142">
        <f>'گام اول '!BE455</f>
        <v>0</v>
      </c>
      <c r="BE454" s="142">
        <f>'گام اول '!BF455</f>
        <v>0</v>
      </c>
      <c r="BF454" s="143">
        <f t="shared" si="287"/>
        <v>6509483.4192080004</v>
      </c>
      <c r="BG454" s="140">
        <f t="shared" si="288"/>
        <v>66002684</v>
      </c>
      <c r="BH454" s="144">
        <f t="shared" si="289"/>
        <v>72512168.216000006</v>
      </c>
      <c r="BI454" s="127">
        <f t="shared" ref="BI454:BI517" si="323">(((AB454*30)*2)/12)/30*Q454</f>
        <v>4659160</v>
      </c>
      <c r="BJ454" s="145">
        <f t="shared" si="290"/>
        <v>2329580</v>
      </c>
      <c r="BK454" s="145">
        <f t="shared" si="291"/>
        <v>698874</v>
      </c>
      <c r="BL454" s="146">
        <f t="shared" si="292"/>
        <v>1120000</v>
      </c>
      <c r="BM454" s="379">
        <v>0</v>
      </c>
      <c r="BN454" s="147">
        <f t="shared" si="293"/>
        <v>81319782.216000006</v>
      </c>
      <c r="BO454" s="148">
        <f t="shared" si="294"/>
        <v>72512168.215999991</v>
      </c>
      <c r="BP454" s="149">
        <f t="shared" si="295"/>
        <v>16677798.689679999</v>
      </c>
      <c r="BQ454" s="150">
        <f t="shared" si="296"/>
        <v>97997580.905680001</v>
      </c>
      <c r="BR454" s="151">
        <f t="shared" si="297"/>
        <v>100800</v>
      </c>
      <c r="BS454" s="147">
        <f t="shared" si="298"/>
        <v>98098380.905680001</v>
      </c>
      <c r="BT454" s="135">
        <v>0</v>
      </c>
      <c r="BU454" s="148">
        <f t="shared" si="299"/>
        <v>8131978.2216000007</v>
      </c>
      <c r="BV454" s="152">
        <f t="shared" si="300"/>
        <v>4065989.1108000004</v>
      </c>
      <c r="BW454" s="133">
        <f t="shared" si="301"/>
        <v>85900413.573280007</v>
      </c>
      <c r="BX454" s="147">
        <f t="shared" si="302"/>
        <v>7687614</v>
      </c>
      <c r="BY454" s="134">
        <f t="shared" si="303"/>
        <v>78212799.573280007</v>
      </c>
      <c r="CD454" s="388">
        <f>'گام اول '!AU455</f>
        <v>72512168.216000006</v>
      </c>
      <c r="CE454" s="389">
        <f>'گام اول '!AV455</f>
        <v>54336316.440880008</v>
      </c>
      <c r="CF454" s="389">
        <f>'گام اول '!AW455</f>
        <v>72512168.215999991</v>
      </c>
      <c r="CG454" s="389">
        <f>'گام اول '!AX455</f>
        <v>5075851.7751199994</v>
      </c>
      <c r="CH454" s="389">
        <f>'گام اول '!AY455</f>
        <v>1433631.644088001</v>
      </c>
      <c r="CI454" s="389">
        <f>'گام اول '!AZ455</f>
        <v>0</v>
      </c>
      <c r="CJ454" s="389">
        <f>'گام اول '!BA455</f>
        <v>0</v>
      </c>
      <c r="CK454" s="389">
        <f>'گام اول '!BB455</f>
        <v>0</v>
      </c>
      <c r="CL454" s="389">
        <f>'گام اول '!BC455</f>
        <v>0</v>
      </c>
      <c r="CM454" s="389">
        <f>'گام اول '!BD455</f>
        <v>0</v>
      </c>
      <c r="CN454" s="389">
        <f>'گام اول '!BE455</f>
        <v>0</v>
      </c>
      <c r="CO454" s="389">
        <f>'گام اول '!BF455</f>
        <v>0</v>
      </c>
      <c r="CP454" s="389">
        <f>'گام اول '!BG455</f>
        <v>6509483.4192080004</v>
      </c>
      <c r="CQ454" s="389">
        <f>'گام اول '!BH455</f>
        <v>66002684</v>
      </c>
      <c r="CR454" s="389">
        <f t="shared" si="304"/>
        <v>72512168.216000006</v>
      </c>
      <c r="CS454" s="55">
        <f t="shared" si="305"/>
        <v>4659160</v>
      </c>
      <c r="CT454" s="388">
        <f t="shared" si="306"/>
        <v>2329580</v>
      </c>
      <c r="CU454" s="389">
        <f t="shared" si="307"/>
        <v>698874</v>
      </c>
      <c r="CV454" s="389">
        <f t="shared" si="308"/>
        <v>1120000</v>
      </c>
      <c r="CW454" s="55">
        <v>0</v>
      </c>
      <c r="CX454" s="389">
        <f t="shared" si="309"/>
        <v>81319782.216000006</v>
      </c>
      <c r="CY454" s="389">
        <f t="shared" si="310"/>
        <v>72512168.215999991</v>
      </c>
      <c r="CZ454" s="389">
        <f t="shared" si="311"/>
        <v>16677798.689679999</v>
      </c>
      <c r="DA454" s="389">
        <f t="shared" si="312"/>
        <v>97997580.905680001</v>
      </c>
      <c r="DB454" s="389">
        <f t="shared" si="313"/>
        <v>100800</v>
      </c>
      <c r="DC454" s="389">
        <f t="shared" si="314"/>
        <v>98098380.905680001</v>
      </c>
      <c r="DD454" s="394">
        <v>0</v>
      </c>
      <c r="DE454" s="389">
        <f t="shared" si="315"/>
        <v>8131978.2216000007</v>
      </c>
      <c r="DF454" s="389">
        <f t="shared" si="316"/>
        <v>4065989.1108000004</v>
      </c>
      <c r="DG454" s="389">
        <f t="shared" si="317"/>
        <v>85900413.573280007</v>
      </c>
      <c r="DH454" s="389">
        <f t="shared" si="318"/>
        <v>7687614</v>
      </c>
      <c r="DI454" s="389">
        <f t="shared" si="319"/>
        <v>78212799.573280007</v>
      </c>
      <c r="DJ454" s="389">
        <f t="shared" si="320"/>
        <v>0</v>
      </c>
      <c r="DL454" s="396">
        <f t="shared" si="321"/>
        <v>6638737.5</v>
      </c>
      <c r="DM454" s="396">
        <f t="shared" si="322"/>
        <v>-1979577.5</v>
      </c>
    </row>
    <row r="455" spans="1:117" s="55" customFormat="1" ht="21" x14ac:dyDescent="0.2">
      <c r="A455" s="191">
        <f t="shared" ref="A455:A518" si="324">885165*3</f>
        <v>2655495</v>
      </c>
      <c r="B455" s="136">
        <f>'گام اول '!B456</f>
        <v>450</v>
      </c>
      <c r="C455" s="136">
        <f>'گام اول '!C456</f>
        <v>231</v>
      </c>
      <c r="D455" s="136">
        <f>'گام اول '!D456</f>
        <v>12862</v>
      </c>
      <c r="E455" s="136" t="str">
        <f>'گام اول '!E456</f>
        <v>محمود</v>
      </c>
      <c r="F455" s="136" t="str">
        <f>'گام اول '!F456</f>
        <v>آشور</v>
      </c>
      <c r="G455" s="136" t="str">
        <f>'گام اول '!G456</f>
        <v>نگهبان</v>
      </c>
      <c r="H455" s="136" t="str">
        <f>'گام اول '!H456</f>
        <v>سمنان</v>
      </c>
      <c r="I455" s="136" t="str">
        <f>'گام اول '!I456</f>
        <v>174-12-544665-1</v>
      </c>
      <c r="J455" s="136">
        <f>'گام اول '!J456</f>
        <v>4590515059</v>
      </c>
      <c r="K455" s="136" t="str">
        <f>'گام اول '!K456</f>
        <v>0038534473</v>
      </c>
      <c r="L455" s="136" t="str">
        <f>'گام اول '!L456</f>
        <v>سمنان</v>
      </c>
      <c r="M455" s="136" t="str">
        <f>'گام اول '!M456</f>
        <v>نگهبان</v>
      </c>
      <c r="N455" s="120" t="str">
        <f>'گام اول '!N456</f>
        <v>*</v>
      </c>
      <c r="O455" s="119">
        <f>'گام اول '!O456</f>
        <v>0</v>
      </c>
      <c r="P455" s="121">
        <f>'گام اول '!P456</f>
        <v>0</v>
      </c>
      <c r="Q455" s="358">
        <f>'گام اول '!Q456</f>
        <v>30</v>
      </c>
      <c r="R455" s="358">
        <f>'گام اول '!R456</f>
        <v>120</v>
      </c>
      <c r="S455" s="358">
        <f>'گام اول '!S456</f>
        <v>110</v>
      </c>
      <c r="T455" s="358">
        <f>'گام اول '!T456</f>
        <v>29.33</v>
      </c>
      <c r="U455" s="137">
        <f>'گام اول '!U456</f>
        <v>0</v>
      </c>
      <c r="V455" s="120">
        <f>'گام اول '!W456</f>
        <v>0</v>
      </c>
      <c r="W455" s="121">
        <f>'گام اول '!X456</f>
        <v>0</v>
      </c>
      <c r="X455" s="366">
        <f>'گام اول '!Y456</f>
        <v>1</v>
      </c>
      <c r="Y455" s="366">
        <f>'گام اول '!Z456</f>
        <v>0</v>
      </c>
      <c r="Z455" s="138">
        <f>'گام اول '!AA456</f>
        <v>885165</v>
      </c>
      <c r="AA455" s="138">
        <f>'گام اول '!AB456</f>
        <v>46667</v>
      </c>
      <c r="AB455" s="138">
        <f>'گام اول '!AC456</f>
        <v>931832</v>
      </c>
      <c r="AC455" s="138">
        <f>'گام اول '!AD456</f>
        <v>4500000</v>
      </c>
      <c r="AD455" s="138">
        <f>'گام اول '!AE456</f>
        <v>6000000</v>
      </c>
      <c r="AE455" s="139">
        <f>'گام اول '!AF456</f>
        <v>177895.19999999998</v>
      </c>
      <c r="AF455" s="122">
        <f>'گام اول '!AG456</f>
        <v>26554950</v>
      </c>
      <c r="AG455" s="123">
        <f>'گام اول '!AH456</f>
        <v>1400010</v>
      </c>
      <c r="AH455" s="123">
        <f>'گام اول '!AI456</f>
        <v>21347423.999999996</v>
      </c>
      <c r="AI455" s="123">
        <f>'گام اول '!AJ456</f>
        <v>0</v>
      </c>
      <c r="AJ455" s="123">
        <f>'گام اول '!AK456</f>
        <v>4500000</v>
      </c>
      <c r="AK455" s="123">
        <f>'گام اول '!AL456</f>
        <v>6000000</v>
      </c>
      <c r="AL455" s="123">
        <f>'گام اول '!AM456</f>
        <v>4892117.9999999991</v>
      </c>
      <c r="AM455" s="123">
        <f>'گام اول '!AN456</f>
        <v>5217666.2159999991</v>
      </c>
      <c r="AN455" s="123">
        <f>'گام اول '!AO456</f>
        <v>0</v>
      </c>
      <c r="AO455" s="123">
        <f>'گام اول '!AP456</f>
        <v>2200000</v>
      </c>
      <c r="AP455" s="123">
        <f>'گام اول '!AQ456</f>
        <v>0</v>
      </c>
      <c r="AQ455" s="123">
        <f>'گام اول '!AR456</f>
        <v>0</v>
      </c>
      <c r="AR455" s="123">
        <f>'گام اول '!AS456</f>
        <v>0</v>
      </c>
      <c r="AS455" s="375">
        <f>'گام اول '!AT456</f>
        <v>0</v>
      </c>
      <c r="AT455" s="368">
        <f t="shared" ref="AT455:AT518" si="325">SUM(AF455:AS455)</f>
        <v>72112168.216000006</v>
      </c>
      <c r="AU455" s="173">
        <f>'گام اول '!AV456</f>
        <v>54364316.440880008</v>
      </c>
      <c r="AV455" s="141">
        <f>'گام اول '!AW456</f>
        <v>72112168.215999991</v>
      </c>
      <c r="AW455" s="142">
        <f t="shared" ref="AW455:AW518" si="326">AV455*7%</f>
        <v>5047851.7751199994</v>
      </c>
      <c r="AX455" s="75">
        <f t="shared" ref="AX455:AX518" si="327">IF(AU455&lt;=40000000,0,IF(AND(AU455&gt;40000000,AU455&lt;=80000000),(AU455-40000000)*10%,IF(AND(AU455&gt;80000000,AU455&lt;=120000000),4000000+(AU455-80000000)*15%,IF(AND(AU455&gt;120000000,AU455&lt;=180000000),10000000+(AU455-120000000)*20%,IF(AND(AU455&gt;180000000,AU455&lt;=240000000),22000000+(AU455-180000000)*25%,IF(AND(AU455&gt;240000000,AU455&lt;=320000000),37000000+(AU455-240000000)*30%,61000000+(AU455-320000000)*35%))))))</f>
        <v>1436431.644088001</v>
      </c>
      <c r="AY455" s="142">
        <f>'گام اول '!AZ456</f>
        <v>0</v>
      </c>
      <c r="AZ455" s="142">
        <f>'گام اول '!BA456</f>
        <v>0</v>
      </c>
      <c r="BA455" s="142">
        <f>'گام اول '!BB456</f>
        <v>0</v>
      </c>
      <c r="BB455" s="142">
        <f>'گام اول '!BC456</f>
        <v>0</v>
      </c>
      <c r="BC455" s="142">
        <f>'گام اول '!BD456</f>
        <v>0</v>
      </c>
      <c r="BD455" s="142">
        <f>'گام اول '!BE456</f>
        <v>0</v>
      </c>
      <c r="BE455" s="142">
        <f>'گام اول '!BF456</f>
        <v>0</v>
      </c>
      <c r="BF455" s="143">
        <f t="shared" ref="BF455:BF518" si="328">SUM(AW455:BE455)</f>
        <v>6484283.4192080004</v>
      </c>
      <c r="BG455" s="140">
        <f t="shared" ref="BG455:BG518" si="329">INT(AT455-BF455)</f>
        <v>65627884</v>
      </c>
      <c r="BH455" s="144">
        <f t="shared" ref="BH455:BH518" si="330">SUM(AF455:AS455)</f>
        <v>72112168.216000006</v>
      </c>
      <c r="BI455" s="127">
        <f t="shared" si="323"/>
        <v>4659160</v>
      </c>
      <c r="BJ455" s="145">
        <f t="shared" ref="BJ455:BJ518" si="331">(((AB455*30))/12)/30*Q455</f>
        <v>2329580</v>
      </c>
      <c r="BK455" s="145">
        <f t="shared" ref="BK455:BK518" si="332">((AB455*9)/12)/30*Q455</f>
        <v>698874</v>
      </c>
      <c r="BL455" s="146">
        <f t="shared" ref="BL455:BL518" si="333">1120000/30*Q455</f>
        <v>1120000</v>
      </c>
      <c r="BM455" s="379">
        <v>0</v>
      </c>
      <c r="BN455" s="147">
        <f t="shared" ref="BN455:BN518" si="334">SUM(BH455:BM455)</f>
        <v>80919782.216000006</v>
      </c>
      <c r="BO455" s="148">
        <f t="shared" ref="BO455:BO518" si="335">AV455</f>
        <v>72112168.215999991</v>
      </c>
      <c r="BP455" s="149">
        <f t="shared" ref="BP455:BP518" si="336">BO455*23%</f>
        <v>16585798.689679999</v>
      </c>
      <c r="BQ455" s="150">
        <f t="shared" ref="BQ455:BQ518" si="337">BN455+BP455</f>
        <v>97505580.905680001</v>
      </c>
      <c r="BR455" s="151">
        <f t="shared" ref="BR455:BR518" si="338">BL455*9%</f>
        <v>100800</v>
      </c>
      <c r="BS455" s="147">
        <f t="shared" ref="BS455:BS518" si="339">BQ455+BR455</f>
        <v>97606380.905680001</v>
      </c>
      <c r="BT455" s="135">
        <v>0</v>
      </c>
      <c r="BU455" s="148">
        <f t="shared" ref="BU455:BU518" si="340">BN455*10%</f>
        <v>8091978.2216000007</v>
      </c>
      <c r="BV455" s="152">
        <f t="shared" ref="BV455:BV518" si="341">BN455*5%</f>
        <v>4045989.1108000004</v>
      </c>
      <c r="BW455" s="133">
        <f t="shared" ref="BW455:BW518" si="342">BS455-(BU455+BV455)</f>
        <v>85468413.573280007</v>
      </c>
      <c r="BX455" s="147">
        <f t="shared" ref="BX455:BX518" si="343">BI455+BJ455+BK455</f>
        <v>7687614</v>
      </c>
      <c r="BY455" s="134">
        <f t="shared" ref="BY455:BY518" si="344">BW455-BX455</f>
        <v>77780799.573280007</v>
      </c>
      <c r="CD455" s="388">
        <f>'گام اول '!AU456</f>
        <v>72112168.216000006</v>
      </c>
      <c r="CE455" s="389">
        <f>'گام اول '!AV456</f>
        <v>54364316.440880008</v>
      </c>
      <c r="CF455" s="389">
        <f>'گام اول '!AW456</f>
        <v>72112168.215999991</v>
      </c>
      <c r="CG455" s="389">
        <f>'گام اول '!AX456</f>
        <v>5047851.7751199994</v>
      </c>
      <c r="CH455" s="389">
        <f>'گام اول '!AY456</f>
        <v>1436431.644088001</v>
      </c>
      <c r="CI455" s="389">
        <f>'گام اول '!AZ456</f>
        <v>0</v>
      </c>
      <c r="CJ455" s="389">
        <f>'گام اول '!BA456</f>
        <v>0</v>
      </c>
      <c r="CK455" s="389">
        <f>'گام اول '!BB456</f>
        <v>0</v>
      </c>
      <c r="CL455" s="389">
        <f>'گام اول '!BC456</f>
        <v>0</v>
      </c>
      <c r="CM455" s="389">
        <f>'گام اول '!BD456</f>
        <v>0</v>
      </c>
      <c r="CN455" s="389">
        <f>'گام اول '!BE456</f>
        <v>0</v>
      </c>
      <c r="CO455" s="389">
        <f>'گام اول '!BF456</f>
        <v>0</v>
      </c>
      <c r="CP455" s="389">
        <f>'گام اول '!BG456</f>
        <v>6484283.4192080004</v>
      </c>
      <c r="CQ455" s="389">
        <f>'گام اول '!BH456</f>
        <v>65627884</v>
      </c>
      <c r="CR455" s="389">
        <f t="shared" ref="CR455:CR518" si="345">CD455</f>
        <v>72112168.216000006</v>
      </c>
      <c r="CS455" s="55">
        <f t="shared" ref="CS455:CS518" si="346">(AB455*30/12*2)/30*Q455</f>
        <v>4659160</v>
      </c>
      <c r="CT455" s="388">
        <f t="shared" ref="CT455:CT518" si="347">(AB455*30/12)/30*Q455</f>
        <v>2329580</v>
      </c>
      <c r="CU455" s="389">
        <f t="shared" ref="CU455:CU518" si="348">((AB455*9)/12)/30*Q455</f>
        <v>698874</v>
      </c>
      <c r="CV455" s="389">
        <f t="shared" ref="CV455:CV518" si="349">1120000/30*Q455</f>
        <v>1120000</v>
      </c>
      <c r="CW455" s="55">
        <v>0</v>
      </c>
      <c r="CX455" s="389">
        <f t="shared" ref="CX455:CX518" si="350">SUM(CR455:CW455)</f>
        <v>80919782.216000006</v>
      </c>
      <c r="CY455" s="389">
        <f t="shared" ref="CY455:CY518" si="351">BO455</f>
        <v>72112168.215999991</v>
      </c>
      <c r="CZ455" s="389">
        <f t="shared" ref="CZ455:CZ518" si="352">CY455*23%</f>
        <v>16585798.689679999</v>
      </c>
      <c r="DA455" s="389">
        <f t="shared" ref="DA455:DA518" si="353">CX455+CZ455</f>
        <v>97505580.905680001</v>
      </c>
      <c r="DB455" s="389">
        <f t="shared" ref="DB455:DB518" si="354">CV455*9%</f>
        <v>100800</v>
      </c>
      <c r="DC455" s="389">
        <f t="shared" ref="DC455:DC518" si="355">DA455+DB455</f>
        <v>97606380.905680001</v>
      </c>
      <c r="DD455" s="394">
        <v>0</v>
      </c>
      <c r="DE455" s="389">
        <f t="shared" ref="DE455:DE518" si="356">CX455*10%</f>
        <v>8091978.2216000007</v>
      </c>
      <c r="DF455" s="389">
        <f t="shared" ref="DF455:DF518" si="357">CX455*5%</f>
        <v>4045989.1108000004</v>
      </c>
      <c r="DG455" s="389">
        <f t="shared" ref="DG455:DG518" si="358">DC455-(DE455+DF455)</f>
        <v>85468413.573280007</v>
      </c>
      <c r="DH455" s="389">
        <f t="shared" ref="DH455:DH518" si="359">CS455+CT455+CU455</f>
        <v>7687614</v>
      </c>
      <c r="DI455" s="389">
        <f t="shared" ref="DI455:DI518" si="360">DG455-DH455</f>
        <v>77780799.573280007</v>
      </c>
      <c r="DJ455" s="389">
        <f t="shared" ref="DJ455:DJ518" si="361">DI455-BY455</f>
        <v>0</v>
      </c>
      <c r="DL455" s="396">
        <f t="shared" ref="DL455:DL518" si="362">(885165*30/12)*3</f>
        <v>6638737.5</v>
      </c>
      <c r="DM455" s="396">
        <f t="shared" ref="DM455:DM518" si="363">BI455-DL455</f>
        <v>-1979577.5</v>
      </c>
    </row>
    <row r="456" spans="1:117" s="55" customFormat="1" ht="21" x14ac:dyDescent="0.2">
      <c r="A456" s="191">
        <f t="shared" si="324"/>
        <v>2655495</v>
      </c>
      <c r="B456" s="136">
        <f>'گام اول '!B457</f>
        <v>451</v>
      </c>
      <c r="C456" s="136">
        <f>'گام اول '!C457</f>
        <v>232</v>
      </c>
      <c r="D456" s="136">
        <f>'گام اول '!D457</f>
        <v>12865</v>
      </c>
      <c r="E456" s="136" t="str">
        <f>'گام اول '!E457</f>
        <v>حبیب</v>
      </c>
      <c r="F456" s="136" t="str">
        <f>'گام اول '!F457</f>
        <v>نوری</v>
      </c>
      <c r="G456" s="136" t="str">
        <f>'گام اول '!G457</f>
        <v>نگهبان</v>
      </c>
      <c r="H456" s="136" t="str">
        <f>'گام اول '!H457</f>
        <v>سمنان</v>
      </c>
      <c r="I456" s="136" t="str">
        <f>'گام اول '!I457</f>
        <v>174-700-4301978-1</v>
      </c>
      <c r="J456" s="136" t="str">
        <f>'گام اول '!J457</f>
        <v>0075584387</v>
      </c>
      <c r="K456" s="136" t="str">
        <f>'گام اول '!K457</f>
        <v>0038578351</v>
      </c>
      <c r="L456" s="136" t="str">
        <f>'گام اول '!L457</f>
        <v>سمنان</v>
      </c>
      <c r="M456" s="136" t="str">
        <f>'گام اول '!M457</f>
        <v>نگهبان</v>
      </c>
      <c r="N456" s="120" t="str">
        <f>'گام اول '!N457</f>
        <v>*</v>
      </c>
      <c r="O456" s="119">
        <f>'گام اول '!O457</f>
        <v>0</v>
      </c>
      <c r="P456" s="121">
        <f>'گام اول '!P457</f>
        <v>0</v>
      </c>
      <c r="Q456" s="358">
        <f>'گام اول '!Q457</f>
        <v>30</v>
      </c>
      <c r="R456" s="358">
        <f>'گام اول '!R457</f>
        <v>120</v>
      </c>
      <c r="S456" s="358">
        <f>'گام اول '!S457</f>
        <v>110</v>
      </c>
      <c r="T456" s="358">
        <f>'گام اول '!T457</f>
        <v>29.33</v>
      </c>
      <c r="U456" s="137">
        <f>'گام اول '!U457</f>
        <v>0</v>
      </c>
      <c r="V456" s="120">
        <f>'گام اول '!W457</f>
        <v>0</v>
      </c>
      <c r="W456" s="121">
        <f>'گام اول '!X457</f>
        <v>0</v>
      </c>
      <c r="X456" s="366">
        <f>'گام اول '!Y457</f>
        <v>0</v>
      </c>
      <c r="Y456" s="366">
        <f>'گام اول '!Z457</f>
        <v>1</v>
      </c>
      <c r="Z456" s="138">
        <f>'گام اول '!AA457</f>
        <v>885165</v>
      </c>
      <c r="AA456" s="138">
        <f>'گام اول '!AB457</f>
        <v>0</v>
      </c>
      <c r="AB456" s="138">
        <f>'گام اول '!AC457</f>
        <v>885165</v>
      </c>
      <c r="AC456" s="138">
        <f>'گام اول '!AD457</f>
        <v>4500000</v>
      </c>
      <c r="AD456" s="138">
        <f>'گام اول '!AE457</f>
        <v>6000000</v>
      </c>
      <c r="AE456" s="139">
        <f>'گام اول '!AF457</f>
        <v>168986.04545454544</v>
      </c>
      <c r="AF456" s="122">
        <f>'گام اول '!AG457</f>
        <v>26554950</v>
      </c>
      <c r="AG456" s="123">
        <f>'گام اول '!AH457</f>
        <v>0</v>
      </c>
      <c r="AH456" s="123">
        <f>'گام اول '!AI457</f>
        <v>20278325.454545453</v>
      </c>
      <c r="AI456" s="123">
        <f>'گام اول '!AJ457</f>
        <v>2655495</v>
      </c>
      <c r="AJ456" s="123">
        <f>'گام اول '!AK457</f>
        <v>4500000</v>
      </c>
      <c r="AK456" s="123">
        <f>'گام اول '!AL457</f>
        <v>6000000</v>
      </c>
      <c r="AL456" s="123">
        <f>'گام اول '!AM457</f>
        <v>4647116.25</v>
      </c>
      <c r="AM456" s="123">
        <f>'گام اول '!AN457</f>
        <v>4956360.7131818179</v>
      </c>
      <c r="AN456" s="123">
        <f>'گام اول '!AO457</f>
        <v>0</v>
      </c>
      <c r="AO456" s="123">
        <f>'گام اول '!AP457</f>
        <v>2800000</v>
      </c>
      <c r="AP456" s="123">
        <f>'گام اول '!AQ457</f>
        <v>0</v>
      </c>
      <c r="AQ456" s="123">
        <f>'گام اول '!AR457</f>
        <v>0</v>
      </c>
      <c r="AR456" s="123">
        <f>'گام اول '!AS457</f>
        <v>0</v>
      </c>
      <c r="AS456" s="375">
        <f>'گام اول '!AT457</f>
        <v>0</v>
      </c>
      <c r="AT456" s="368">
        <f t="shared" si="325"/>
        <v>72392247.417727277</v>
      </c>
      <c r="AU456" s="173">
        <f>'گام اول '!AV457</f>
        <v>51555179.74848637</v>
      </c>
      <c r="AV456" s="141">
        <f>'گام اول '!AW457</f>
        <v>69736752.417727262</v>
      </c>
      <c r="AW456" s="142">
        <f t="shared" si="326"/>
        <v>4881572.6692409087</v>
      </c>
      <c r="AX456" s="75">
        <f t="shared" si="327"/>
        <v>1155517.9748486371</v>
      </c>
      <c r="AY456" s="142">
        <f>'گام اول '!AZ457</f>
        <v>0</v>
      </c>
      <c r="AZ456" s="142">
        <f>'گام اول '!BA457</f>
        <v>0</v>
      </c>
      <c r="BA456" s="142">
        <f>'گام اول '!BB457</f>
        <v>0</v>
      </c>
      <c r="BB456" s="142">
        <f>'گام اول '!BC457</f>
        <v>0</v>
      </c>
      <c r="BC456" s="142">
        <f>'گام اول '!BD457</f>
        <v>0</v>
      </c>
      <c r="BD456" s="142">
        <f>'گام اول '!BE457</f>
        <v>0</v>
      </c>
      <c r="BE456" s="142">
        <f>'گام اول '!BF457</f>
        <v>0</v>
      </c>
      <c r="BF456" s="143">
        <f t="shared" si="328"/>
        <v>6037090.6440895461</v>
      </c>
      <c r="BG456" s="140">
        <f t="shared" si="329"/>
        <v>66355156</v>
      </c>
      <c r="BH456" s="144">
        <f t="shared" si="330"/>
        <v>72392247.417727277</v>
      </c>
      <c r="BI456" s="127">
        <f t="shared" si="323"/>
        <v>4425825</v>
      </c>
      <c r="BJ456" s="145">
        <f t="shared" si="331"/>
        <v>2212912.5</v>
      </c>
      <c r="BK456" s="145">
        <f t="shared" si="332"/>
        <v>663873.75</v>
      </c>
      <c r="BL456" s="146">
        <f t="shared" si="333"/>
        <v>1120000</v>
      </c>
      <c r="BM456" s="379">
        <v>0</v>
      </c>
      <c r="BN456" s="147">
        <f t="shared" si="334"/>
        <v>80814858.667727277</v>
      </c>
      <c r="BO456" s="148">
        <f t="shared" si="335"/>
        <v>69736752.417727262</v>
      </c>
      <c r="BP456" s="149">
        <f t="shared" si="336"/>
        <v>16039453.056077272</v>
      </c>
      <c r="BQ456" s="150">
        <f t="shared" si="337"/>
        <v>96854311.723804548</v>
      </c>
      <c r="BR456" s="151">
        <f t="shared" si="338"/>
        <v>100800</v>
      </c>
      <c r="BS456" s="147">
        <f t="shared" si="339"/>
        <v>96955111.723804548</v>
      </c>
      <c r="BT456" s="135">
        <v>0</v>
      </c>
      <c r="BU456" s="148">
        <f t="shared" si="340"/>
        <v>8081485.866772728</v>
      </c>
      <c r="BV456" s="152">
        <f t="shared" si="341"/>
        <v>4040742.933386364</v>
      </c>
      <c r="BW456" s="133">
        <f t="shared" si="342"/>
        <v>84832882.923645452</v>
      </c>
      <c r="BX456" s="147">
        <f t="shared" si="343"/>
        <v>7302611.25</v>
      </c>
      <c r="BY456" s="134">
        <f t="shared" si="344"/>
        <v>77530271.673645452</v>
      </c>
      <c r="CD456" s="388">
        <f>'گام اول '!AU457</f>
        <v>72392247.417727277</v>
      </c>
      <c r="CE456" s="389">
        <f>'گام اول '!AV457</f>
        <v>51555179.74848637</v>
      </c>
      <c r="CF456" s="389">
        <f>'گام اول '!AW457</f>
        <v>69736752.417727262</v>
      </c>
      <c r="CG456" s="389">
        <f>'گام اول '!AX457</f>
        <v>4881572.6692409087</v>
      </c>
      <c r="CH456" s="389">
        <f>'گام اول '!AY457</f>
        <v>1155517.9748486371</v>
      </c>
      <c r="CI456" s="389">
        <f>'گام اول '!AZ457</f>
        <v>0</v>
      </c>
      <c r="CJ456" s="389">
        <f>'گام اول '!BA457</f>
        <v>0</v>
      </c>
      <c r="CK456" s="389">
        <f>'گام اول '!BB457</f>
        <v>0</v>
      </c>
      <c r="CL456" s="389">
        <f>'گام اول '!BC457</f>
        <v>0</v>
      </c>
      <c r="CM456" s="389">
        <f>'گام اول '!BD457</f>
        <v>0</v>
      </c>
      <c r="CN456" s="389">
        <f>'گام اول '!BE457</f>
        <v>0</v>
      </c>
      <c r="CO456" s="389">
        <f>'گام اول '!BF457</f>
        <v>0</v>
      </c>
      <c r="CP456" s="389">
        <f>'گام اول '!BG457</f>
        <v>6037090.6440895461</v>
      </c>
      <c r="CQ456" s="389">
        <f>'گام اول '!BH457</f>
        <v>66355156</v>
      </c>
      <c r="CR456" s="389">
        <f t="shared" si="345"/>
        <v>72392247.417727277</v>
      </c>
      <c r="CS456" s="55">
        <f t="shared" si="346"/>
        <v>4425825</v>
      </c>
      <c r="CT456" s="388">
        <f t="shared" si="347"/>
        <v>2212912.5</v>
      </c>
      <c r="CU456" s="389">
        <f t="shared" si="348"/>
        <v>663873.75</v>
      </c>
      <c r="CV456" s="389">
        <f t="shared" si="349"/>
        <v>1120000</v>
      </c>
      <c r="CW456" s="55">
        <v>0</v>
      </c>
      <c r="CX456" s="389">
        <f t="shared" si="350"/>
        <v>80814858.667727277</v>
      </c>
      <c r="CY456" s="389">
        <f t="shared" si="351"/>
        <v>69736752.417727262</v>
      </c>
      <c r="CZ456" s="389">
        <f t="shared" si="352"/>
        <v>16039453.056077272</v>
      </c>
      <c r="DA456" s="389">
        <f t="shared" si="353"/>
        <v>96854311.723804548</v>
      </c>
      <c r="DB456" s="389">
        <f t="shared" si="354"/>
        <v>100800</v>
      </c>
      <c r="DC456" s="389">
        <f t="shared" si="355"/>
        <v>96955111.723804548</v>
      </c>
      <c r="DD456" s="394">
        <v>0</v>
      </c>
      <c r="DE456" s="389">
        <f t="shared" si="356"/>
        <v>8081485.866772728</v>
      </c>
      <c r="DF456" s="389">
        <f t="shared" si="357"/>
        <v>4040742.933386364</v>
      </c>
      <c r="DG456" s="389">
        <f t="shared" si="358"/>
        <v>84832882.923645452</v>
      </c>
      <c r="DH456" s="389">
        <f t="shared" si="359"/>
        <v>7302611.25</v>
      </c>
      <c r="DI456" s="389">
        <f t="shared" si="360"/>
        <v>77530271.673645452</v>
      </c>
      <c r="DJ456" s="389">
        <f t="shared" si="361"/>
        <v>0</v>
      </c>
      <c r="DL456" s="396">
        <f t="shared" si="362"/>
        <v>6638737.5</v>
      </c>
      <c r="DM456" s="396">
        <f t="shared" si="363"/>
        <v>-2212912.5</v>
      </c>
    </row>
    <row r="457" spans="1:117" s="55" customFormat="1" ht="21" x14ac:dyDescent="0.2">
      <c r="A457" s="191">
        <f t="shared" si="324"/>
        <v>2655495</v>
      </c>
      <c r="B457" s="136">
        <f>'گام اول '!B458</f>
        <v>452</v>
      </c>
      <c r="C457" s="136">
        <f>'گام اول '!C458</f>
        <v>235</v>
      </c>
      <c r="D457" s="136">
        <f>'گام اول '!D458</f>
        <v>13148</v>
      </c>
      <c r="E457" s="136" t="str">
        <f>'گام اول '!E458</f>
        <v>تقی</v>
      </c>
      <c r="F457" s="136" t="str">
        <f>'گام اول '!F458</f>
        <v>قلبی رشت آبادی</v>
      </c>
      <c r="G457" s="136" t="str">
        <f>'گام اول '!G458</f>
        <v>نگهبان</v>
      </c>
      <c r="H457" s="136" t="str">
        <f>'گام اول '!H458</f>
        <v>مازندران</v>
      </c>
      <c r="I457" s="136" t="str">
        <f>'گام اول '!I458</f>
        <v>214-813-1852575-1</v>
      </c>
      <c r="J457" s="136">
        <f>'گام اول '!J458</f>
        <v>2592407510</v>
      </c>
      <c r="K457" s="136" t="str">
        <f>'گام اول '!K458</f>
        <v>0036113112</v>
      </c>
      <c r="L457" s="136" t="str">
        <f>'گام اول '!L458</f>
        <v>مازندران</v>
      </c>
      <c r="M457" s="136" t="str">
        <f>'گام اول '!M458</f>
        <v>نگهبان</v>
      </c>
      <c r="N457" s="120">
        <f>'گام اول '!N458</f>
        <v>0</v>
      </c>
      <c r="O457" s="119" t="str">
        <f>'گام اول '!O458</f>
        <v>*</v>
      </c>
      <c r="P457" s="121">
        <f>'گام اول '!P458</f>
        <v>0</v>
      </c>
      <c r="Q457" s="358">
        <f>'گام اول '!Q458</f>
        <v>30</v>
      </c>
      <c r="R457" s="358">
        <f>'گام اول '!R458</f>
        <v>90</v>
      </c>
      <c r="S457" s="358">
        <f>'گام اول '!S458</f>
        <v>0</v>
      </c>
      <c r="T457" s="358">
        <f>'گام اول '!T458</f>
        <v>0</v>
      </c>
      <c r="U457" s="137">
        <f>'گام اول '!U458</f>
        <v>0</v>
      </c>
      <c r="V457" s="120">
        <f>'گام اول '!W458</f>
        <v>0</v>
      </c>
      <c r="W457" s="121">
        <f>'گام اول '!X458</f>
        <v>0</v>
      </c>
      <c r="X457" s="366">
        <f>'گام اول '!Y458</f>
        <v>2</v>
      </c>
      <c r="Y457" s="366">
        <f>'گام اول '!Z458</f>
        <v>2</v>
      </c>
      <c r="Z457" s="138">
        <f>'گام اول '!AA458</f>
        <v>885165</v>
      </c>
      <c r="AA457" s="138">
        <f>'گام اول '!AB458</f>
        <v>46667</v>
      </c>
      <c r="AB457" s="138">
        <f>'گام اول '!AC458</f>
        <v>931832</v>
      </c>
      <c r="AC457" s="138">
        <f>'گام اول '!AD458</f>
        <v>4500000</v>
      </c>
      <c r="AD457" s="138">
        <f>'گام اول '!AE458</f>
        <v>6000000</v>
      </c>
      <c r="AE457" s="139">
        <f>'گام اول '!AF458</f>
        <v>177895.19999999998</v>
      </c>
      <c r="AF457" s="122">
        <f>'گام اول '!AG458</f>
        <v>26554950</v>
      </c>
      <c r="AG457" s="123">
        <f>'گام اول '!AH458</f>
        <v>1400010</v>
      </c>
      <c r="AH457" s="123">
        <f>'گام اول '!AI458</f>
        <v>16010567.999999998</v>
      </c>
      <c r="AI457" s="123">
        <f>'گام اول '!AJ458</f>
        <v>5310990</v>
      </c>
      <c r="AJ457" s="123">
        <f>'گام اول '!AK458</f>
        <v>4500000</v>
      </c>
      <c r="AK457" s="123">
        <f>'گام اول '!AL458</f>
        <v>6000000</v>
      </c>
      <c r="AL457" s="123">
        <f>'گام اول '!AM458</f>
        <v>0</v>
      </c>
      <c r="AM457" s="123">
        <f>'گام اول '!AN458</f>
        <v>0</v>
      </c>
      <c r="AN457" s="123">
        <f>'گام اول '!AO458</f>
        <v>0</v>
      </c>
      <c r="AO457" s="123">
        <f>'گام اول '!AP458</f>
        <v>4000000</v>
      </c>
      <c r="AP457" s="123">
        <f>'گام اول '!AQ458</f>
        <v>0</v>
      </c>
      <c r="AQ457" s="123">
        <f>'گام اول '!AR458</f>
        <v>0</v>
      </c>
      <c r="AR457" s="123">
        <f>'گام اول '!AS458</f>
        <v>0</v>
      </c>
      <c r="AS457" s="375">
        <f>'گام اول '!AT458</f>
        <v>0</v>
      </c>
      <c r="AT457" s="368">
        <f t="shared" si="325"/>
        <v>63776518</v>
      </c>
      <c r="AU457" s="173">
        <f>'گام اول '!AV458</f>
        <v>39872941.039999999</v>
      </c>
      <c r="AV457" s="141">
        <f>'گام اول '!AW458</f>
        <v>58465528</v>
      </c>
      <c r="AW457" s="142">
        <f t="shared" si="326"/>
        <v>4092586.9600000004</v>
      </c>
      <c r="AX457" s="75">
        <f t="shared" si="327"/>
        <v>0</v>
      </c>
      <c r="AY457" s="142">
        <f>'گام اول '!AZ458</f>
        <v>0</v>
      </c>
      <c r="AZ457" s="142">
        <f>'گام اول '!BA458</f>
        <v>0</v>
      </c>
      <c r="BA457" s="142">
        <f>'گام اول '!BB458</f>
        <v>0</v>
      </c>
      <c r="BB457" s="142">
        <f>'گام اول '!BC458</f>
        <v>0</v>
      </c>
      <c r="BC457" s="142">
        <f>'گام اول '!BD458</f>
        <v>0</v>
      </c>
      <c r="BD457" s="142">
        <f>'گام اول '!BE458</f>
        <v>0</v>
      </c>
      <c r="BE457" s="142">
        <f>'گام اول '!BF458</f>
        <v>0</v>
      </c>
      <c r="BF457" s="143">
        <f t="shared" si="328"/>
        <v>4092586.9600000004</v>
      </c>
      <c r="BG457" s="140">
        <f t="shared" si="329"/>
        <v>59683931</v>
      </c>
      <c r="BH457" s="144">
        <f t="shared" si="330"/>
        <v>63776518</v>
      </c>
      <c r="BI457" s="127">
        <f t="shared" si="323"/>
        <v>4659160</v>
      </c>
      <c r="BJ457" s="145">
        <f t="shared" si="331"/>
        <v>2329580</v>
      </c>
      <c r="BK457" s="145">
        <f t="shared" si="332"/>
        <v>698874</v>
      </c>
      <c r="BL457" s="146">
        <f t="shared" si="333"/>
        <v>1120000</v>
      </c>
      <c r="BM457" s="379">
        <v>0</v>
      </c>
      <c r="BN457" s="147">
        <f t="shared" si="334"/>
        <v>72584132</v>
      </c>
      <c r="BO457" s="148">
        <f t="shared" si="335"/>
        <v>58465528</v>
      </c>
      <c r="BP457" s="149">
        <f t="shared" si="336"/>
        <v>13447071.440000001</v>
      </c>
      <c r="BQ457" s="150">
        <f t="shared" si="337"/>
        <v>86031203.439999998</v>
      </c>
      <c r="BR457" s="151">
        <f t="shared" si="338"/>
        <v>100800</v>
      </c>
      <c r="BS457" s="147">
        <f t="shared" si="339"/>
        <v>86132003.439999998</v>
      </c>
      <c r="BT457" s="135">
        <v>0</v>
      </c>
      <c r="BU457" s="148">
        <f t="shared" si="340"/>
        <v>7258413.2000000002</v>
      </c>
      <c r="BV457" s="152">
        <f t="shared" si="341"/>
        <v>3629206.6</v>
      </c>
      <c r="BW457" s="133">
        <f t="shared" si="342"/>
        <v>75244383.640000001</v>
      </c>
      <c r="BX457" s="147">
        <f t="shared" si="343"/>
        <v>7687614</v>
      </c>
      <c r="BY457" s="134">
        <f t="shared" si="344"/>
        <v>67556769.640000001</v>
      </c>
      <c r="CD457" s="388">
        <f>'گام اول '!AU458</f>
        <v>63776518</v>
      </c>
      <c r="CE457" s="389">
        <f>'گام اول '!AV458</f>
        <v>39872941.039999999</v>
      </c>
      <c r="CF457" s="389">
        <f>'گام اول '!AW458</f>
        <v>58465528</v>
      </c>
      <c r="CG457" s="389">
        <f>'گام اول '!AX458</f>
        <v>4092586.9600000004</v>
      </c>
      <c r="CH457" s="389">
        <f>'گام اول '!AY458</f>
        <v>0</v>
      </c>
      <c r="CI457" s="389">
        <f>'گام اول '!AZ458</f>
        <v>0</v>
      </c>
      <c r="CJ457" s="389">
        <f>'گام اول '!BA458</f>
        <v>0</v>
      </c>
      <c r="CK457" s="389">
        <f>'گام اول '!BB458</f>
        <v>0</v>
      </c>
      <c r="CL457" s="389">
        <f>'گام اول '!BC458</f>
        <v>0</v>
      </c>
      <c r="CM457" s="389">
        <f>'گام اول '!BD458</f>
        <v>0</v>
      </c>
      <c r="CN457" s="389">
        <f>'گام اول '!BE458</f>
        <v>0</v>
      </c>
      <c r="CO457" s="389">
        <f>'گام اول '!BF458</f>
        <v>0</v>
      </c>
      <c r="CP457" s="389">
        <f>'گام اول '!BG458</f>
        <v>4092586.9600000004</v>
      </c>
      <c r="CQ457" s="389">
        <f>'گام اول '!BH458</f>
        <v>59683931</v>
      </c>
      <c r="CR457" s="389">
        <f t="shared" si="345"/>
        <v>63776518</v>
      </c>
      <c r="CS457" s="55">
        <f t="shared" si="346"/>
        <v>4659160</v>
      </c>
      <c r="CT457" s="388">
        <f t="shared" si="347"/>
        <v>2329580</v>
      </c>
      <c r="CU457" s="389">
        <f t="shared" si="348"/>
        <v>698874</v>
      </c>
      <c r="CV457" s="389">
        <f t="shared" si="349"/>
        <v>1120000</v>
      </c>
      <c r="CW457" s="55">
        <v>0</v>
      </c>
      <c r="CX457" s="389">
        <f t="shared" si="350"/>
        <v>72584132</v>
      </c>
      <c r="CY457" s="389">
        <f t="shared" si="351"/>
        <v>58465528</v>
      </c>
      <c r="CZ457" s="389">
        <f t="shared" si="352"/>
        <v>13447071.440000001</v>
      </c>
      <c r="DA457" s="389">
        <f t="shared" si="353"/>
        <v>86031203.439999998</v>
      </c>
      <c r="DB457" s="389">
        <f t="shared" si="354"/>
        <v>100800</v>
      </c>
      <c r="DC457" s="389">
        <f t="shared" si="355"/>
        <v>86132003.439999998</v>
      </c>
      <c r="DD457" s="394">
        <v>0</v>
      </c>
      <c r="DE457" s="389">
        <f t="shared" si="356"/>
        <v>7258413.2000000002</v>
      </c>
      <c r="DF457" s="389">
        <f t="shared" si="357"/>
        <v>3629206.6</v>
      </c>
      <c r="DG457" s="389">
        <f t="shared" si="358"/>
        <v>75244383.640000001</v>
      </c>
      <c r="DH457" s="389">
        <f t="shared" si="359"/>
        <v>7687614</v>
      </c>
      <c r="DI457" s="389">
        <f t="shared" si="360"/>
        <v>67556769.640000001</v>
      </c>
      <c r="DJ457" s="389">
        <f t="shared" si="361"/>
        <v>0</v>
      </c>
      <c r="DL457" s="396">
        <f t="shared" si="362"/>
        <v>6638737.5</v>
      </c>
      <c r="DM457" s="396">
        <f t="shared" si="363"/>
        <v>-1979577.5</v>
      </c>
    </row>
    <row r="458" spans="1:117" s="55" customFormat="1" ht="21" x14ac:dyDescent="0.2">
      <c r="A458" s="191">
        <f t="shared" si="324"/>
        <v>2655495</v>
      </c>
      <c r="B458" s="136">
        <f>'گام اول '!B459</f>
        <v>453</v>
      </c>
      <c r="C458" s="136">
        <f>'گام اول '!C459</f>
        <v>236</v>
      </c>
      <c r="D458" s="136">
        <f>'گام اول '!D459</f>
        <v>13146</v>
      </c>
      <c r="E458" s="136" t="str">
        <f>'گام اول '!E459</f>
        <v>سید حسن</v>
      </c>
      <c r="F458" s="136" t="str">
        <f>'گام اول '!F459</f>
        <v>حسینی</v>
      </c>
      <c r="G458" s="136" t="str">
        <f>'گام اول '!G459</f>
        <v>نگهبان</v>
      </c>
      <c r="H458" s="136" t="str">
        <f>'گام اول '!H459</f>
        <v>مازندران</v>
      </c>
      <c r="I458" s="136" t="str">
        <f>'گام اول '!I459</f>
        <v>214-700-3189940-1</v>
      </c>
      <c r="J458" s="136">
        <f>'گام اول '!J459</f>
        <v>4989575806</v>
      </c>
      <c r="K458" s="136" t="str">
        <f>'گام اول '!K459</f>
        <v>0019182523</v>
      </c>
      <c r="L458" s="136" t="str">
        <f>'گام اول '!L459</f>
        <v>مازندران</v>
      </c>
      <c r="M458" s="136" t="str">
        <f>'گام اول '!M459</f>
        <v>نگهبان</v>
      </c>
      <c r="N458" s="120">
        <f>'گام اول '!N459</f>
        <v>0</v>
      </c>
      <c r="O458" s="119" t="str">
        <f>'گام اول '!O459</f>
        <v>*</v>
      </c>
      <c r="P458" s="121">
        <f>'گام اول '!P459</f>
        <v>0</v>
      </c>
      <c r="Q458" s="358">
        <f>'گام اول '!Q459</f>
        <v>30</v>
      </c>
      <c r="R458" s="358">
        <f>'گام اول '!R459</f>
        <v>90</v>
      </c>
      <c r="S458" s="358">
        <f>'گام اول '!S459</f>
        <v>0</v>
      </c>
      <c r="T458" s="358">
        <f>'گام اول '!T459</f>
        <v>0</v>
      </c>
      <c r="U458" s="137">
        <f>'گام اول '!U459</f>
        <v>0</v>
      </c>
      <c r="V458" s="120">
        <f>'گام اول '!W459</f>
        <v>0</v>
      </c>
      <c r="W458" s="121">
        <f>'گام اول '!X459</f>
        <v>0</v>
      </c>
      <c r="X458" s="366">
        <f>'گام اول '!Y459</f>
        <v>2</v>
      </c>
      <c r="Y458" s="366">
        <f>'گام اول '!Z459</f>
        <v>1</v>
      </c>
      <c r="Z458" s="138">
        <f>'گام اول '!AA459</f>
        <v>885165</v>
      </c>
      <c r="AA458" s="138">
        <f>'گام اول '!AB459</f>
        <v>46667</v>
      </c>
      <c r="AB458" s="138">
        <f>'گام اول '!AC459</f>
        <v>931832</v>
      </c>
      <c r="AC458" s="138">
        <f>'گام اول '!AD459</f>
        <v>4500000</v>
      </c>
      <c r="AD458" s="138">
        <f>'گام اول '!AE459</f>
        <v>6000000</v>
      </c>
      <c r="AE458" s="139">
        <f>'گام اول '!AF459</f>
        <v>177895.19999999998</v>
      </c>
      <c r="AF458" s="122">
        <f>'گام اول '!AG459</f>
        <v>26554950</v>
      </c>
      <c r="AG458" s="123">
        <f>'گام اول '!AH459</f>
        <v>1400010</v>
      </c>
      <c r="AH458" s="123">
        <f>'گام اول '!AI459</f>
        <v>16010567.999999998</v>
      </c>
      <c r="AI458" s="123">
        <f>'گام اول '!AJ459</f>
        <v>2655495</v>
      </c>
      <c r="AJ458" s="123">
        <f>'گام اول '!AK459</f>
        <v>4500000</v>
      </c>
      <c r="AK458" s="123">
        <f>'گام اول '!AL459</f>
        <v>6000000</v>
      </c>
      <c r="AL458" s="123">
        <f>'گام اول '!AM459</f>
        <v>0</v>
      </c>
      <c r="AM458" s="123">
        <f>'گام اول '!AN459</f>
        <v>0</v>
      </c>
      <c r="AN458" s="123">
        <f>'گام اول '!AO459</f>
        <v>0</v>
      </c>
      <c r="AO458" s="123">
        <f>'گام اول '!AP459</f>
        <v>4000000</v>
      </c>
      <c r="AP458" s="123">
        <f>'گام اول '!AQ459</f>
        <v>0</v>
      </c>
      <c r="AQ458" s="123">
        <f>'گام اول '!AR459</f>
        <v>0</v>
      </c>
      <c r="AR458" s="123">
        <f>'گام اول '!AS459</f>
        <v>0</v>
      </c>
      <c r="AS458" s="375">
        <f>'گام اول '!AT459</f>
        <v>0</v>
      </c>
      <c r="AT458" s="368">
        <f t="shared" si="325"/>
        <v>61121023</v>
      </c>
      <c r="AU458" s="173">
        <f>'گام اول '!AV459</f>
        <v>39872941.039999999</v>
      </c>
      <c r="AV458" s="141">
        <f>'گام اول '!AW459</f>
        <v>58465528</v>
      </c>
      <c r="AW458" s="142">
        <f t="shared" si="326"/>
        <v>4092586.9600000004</v>
      </c>
      <c r="AX458" s="75">
        <f t="shared" si="327"/>
        <v>0</v>
      </c>
      <c r="AY458" s="142">
        <f>'گام اول '!AZ459</f>
        <v>0</v>
      </c>
      <c r="AZ458" s="142">
        <f>'گام اول '!BA459</f>
        <v>0</v>
      </c>
      <c r="BA458" s="142">
        <f>'گام اول '!BB459</f>
        <v>0</v>
      </c>
      <c r="BB458" s="142">
        <f>'گام اول '!BC459</f>
        <v>0</v>
      </c>
      <c r="BC458" s="142">
        <f>'گام اول '!BD459</f>
        <v>0</v>
      </c>
      <c r="BD458" s="142">
        <f>'گام اول '!BE459</f>
        <v>0</v>
      </c>
      <c r="BE458" s="142">
        <f>'گام اول '!BF459</f>
        <v>0</v>
      </c>
      <c r="BF458" s="143">
        <f t="shared" si="328"/>
        <v>4092586.9600000004</v>
      </c>
      <c r="BG458" s="140">
        <f t="shared" si="329"/>
        <v>57028436</v>
      </c>
      <c r="BH458" s="144">
        <f t="shared" si="330"/>
        <v>61121023</v>
      </c>
      <c r="BI458" s="127">
        <f t="shared" si="323"/>
        <v>4659160</v>
      </c>
      <c r="BJ458" s="145">
        <f t="shared" si="331"/>
        <v>2329580</v>
      </c>
      <c r="BK458" s="145">
        <f t="shared" si="332"/>
        <v>698874</v>
      </c>
      <c r="BL458" s="146">
        <f t="shared" si="333"/>
        <v>1120000</v>
      </c>
      <c r="BM458" s="379">
        <v>0</v>
      </c>
      <c r="BN458" s="147">
        <f t="shared" si="334"/>
        <v>69928637</v>
      </c>
      <c r="BO458" s="148">
        <f t="shared" si="335"/>
        <v>58465528</v>
      </c>
      <c r="BP458" s="149">
        <f t="shared" si="336"/>
        <v>13447071.440000001</v>
      </c>
      <c r="BQ458" s="150">
        <f t="shared" si="337"/>
        <v>83375708.439999998</v>
      </c>
      <c r="BR458" s="151">
        <f t="shared" si="338"/>
        <v>100800</v>
      </c>
      <c r="BS458" s="147">
        <f t="shared" si="339"/>
        <v>83476508.439999998</v>
      </c>
      <c r="BT458" s="135">
        <v>0</v>
      </c>
      <c r="BU458" s="148">
        <f t="shared" si="340"/>
        <v>6992863.7000000002</v>
      </c>
      <c r="BV458" s="152">
        <f t="shared" si="341"/>
        <v>3496431.85</v>
      </c>
      <c r="BW458" s="133">
        <f t="shared" si="342"/>
        <v>72987212.890000001</v>
      </c>
      <c r="BX458" s="147">
        <f t="shared" si="343"/>
        <v>7687614</v>
      </c>
      <c r="BY458" s="134">
        <f t="shared" si="344"/>
        <v>65299598.890000001</v>
      </c>
      <c r="CD458" s="388">
        <f>'گام اول '!AU459</f>
        <v>61121023</v>
      </c>
      <c r="CE458" s="389">
        <f>'گام اول '!AV459</f>
        <v>39872941.039999999</v>
      </c>
      <c r="CF458" s="389">
        <f>'گام اول '!AW459</f>
        <v>58465528</v>
      </c>
      <c r="CG458" s="389">
        <f>'گام اول '!AX459</f>
        <v>4092586.9600000004</v>
      </c>
      <c r="CH458" s="389">
        <f>'گام اول '!AY459</f>
        <v>0</v>
      </c>
      <c r="CI458" s="389">
        <f>'گام اول '!AZ459</f>
        <v>0</v>
      </c>
      <c r="CJ458" s="389">
        <f>'گام اول '!BA459</f>
        <v>0</v>
      </c>
      <c r="CK458" s="389">
        <f>'گام اول '!BB459</f>
        <v>0</v>
      </c>
      <c r="CL458" s="389">
        <f>'گام اول '!BC459</f>
        <v>0</v>
      </c>
      <c r="CM458" s="389">
        <f>'گام اول '!BD459</f>
        <v>0</v>
      </c>
      <c r="CN458" s="389">
        <f>'گام اول '!BE459</f>
        <v>0</v>
      </c>
      <c r="CO458" s="389">
        <f>'گام اول '!BF459</f>
        <v>0</v>
      </c>
      <c r="CP458" s="389">
        <f>'گام اول '!BG459</f>
        <v>4092586.9600000004</v>
      </c>
      <c r="CQ458" s="389">
        <f>'گام اول '!BH459</f>
        <v>57028436</v>
      </c>
      <c r="CR458" s="389">
        <f t="shared" si="345"/>
        <v>61121023</v>
      </c>
      <c r="CS458" s="55">
        <f t="shared" si="346"/>
        <v>4659160</v>
      </c>
      <c r="CT458" s="388">
        <f t="shared" si="347"/>
        <v>2329580</v>
      </c>
      <c r="CU458" s="389">
        <f t="shared" si="348"/>
        <v>698874</v>
      </c>
      <c r="CV458" s="389">
        <f t="shared" si="349"/>
        <v>1120000</v>
      </c>
      <c r="CW458" s="55">
        <v>0</v>
      </c>
      <c r="CX458" s="389">
        <f t="shared" si="350"/>
        <v>69928637</v>
      </c>
      <c r="CY458" s="389">
        <f t="shared" si="351"/>
        <v>58465528</v>
      </c>
      <c r="CZ458" s="389">
        <f t="shared" si="352"/>
        <v>13447071.440000001</v>
      </c>
      <c r="DA458" s="389">
        <f t="shared" si="353"/>
        <v>83375708.439999998</v>
      </c>
      <c r="DB458" s="389">
        <f t="shared" si="354"/>
        <v>100800</v>
      </c>
      <c r="DC458" s="389">
        <f t="shared" si="355"/>
        <v>83476508.439999998</v>
      </c>
      <c r="DD458" s="394">
        <v>0</v>
      </c>
      <c r="DE458" s="389">
        <f t="shared" si="356"/>
        <v>6992863.7000000002</v>
      </c>
      <c r="DF458" s="389">
        <f t="shared" si="357"/>
        <v>3496431.85</v>
      </c>
      <c r="DG458" s="389">
        <f t="shared" si="358"/>
        <v>72987212.890000001</v>
      </c>
      <c r="DH458" s="389">
        <f t="shared" si="359"/>
        <v>7687614</v>
      </c>
      <c r="DI458" s="389">
        <f t="shared" si="360"/>
        <v>65299598.890000001</v>
      </c>
      <c r="DJ458" s="389">
        <f t="shared" si="361"/>
        <v>0</v>
      </c>
      <c r="DL458" s="396">
        <f t="shared" si="362"/>
        <v>6638737.5</v>
      </c>
      <c r="DM458" s="396">
        <f t="shared" si="363"/>
        <v>-1979577.5</v>
      </c>
    </row>
    <row r="459" spans="1:117" s="55" customFormat="1" ht="21" x14ac:dyDescent="0.2">
      <c r="A459" s="191">
        <f t="shared" si="324"/>
        <v>2655495</v>
      </c>
      <c r="B459" s="136">
        <f>'گام اول '!B460</f>
        <v>454</v>
      </c>
      <c r="C459" s="136">
        <f>'گام اول '!C460</f>
        <v>237</v>
      </c>
      <c r="D459" s="136">
        <f>'گام اول '!D460</f>
        <v>13134</v>
      </c>
      <c r="E459" s="136" t="str">
        <f>'گام اول '!E460</f>
        <v>کمیل</v>
      </c>
      <c r="F459" s="136" t="str">
        <f>'گام اول '!F460</f>
        <v>مرادی</v>
      </c>
      <c r="G459" s="136" t="str">
        <f>'گام اول '!G460</f>
        <v>نگهبان</v>
      </c>
      <c r="H459" s="136" t="str">
        <f>'گام اول '!H460</f>
        <v>مازندران</v>
      </c>
      <c r="I459" s="136" t="str">
        <f>'گام اول '!I460</f>
        <v>214-813-2981683-1</v>
      </c>
      <c r="J459" s="136">
        <f>'گام اول '!J460</f>
        <v>2200789726</v>
      </c>
      <c r="K459" s="136" t="str">
        <f>'گام اول '!K460</f>
        <v>0036124627</v>
      </c>
      <c r="L459" s="136" t="str">
        <f>'گام اول '!L460</f>
        <v>مازندران</v>
      </c>
      <c r="M459" s="136" t="str">
        <f>'گام اول '!M460</f>
        <v>نگهبان</v>
      </c>
      <c r="N459" s="120" t="str">
        <f>'گام اول '!N460</f>
        <v>*</v>
      </c>
      <c r="O459" s="119">
        <f>'گام اول '!O460</f>
        <v>0</v>
      </c>
      <c r="P459" s="121">
        <f>'گام اول '!P460</f>
        <v>0</v>
      </c>
      <c r="Q459" s="358">
        <f>'گام اول '!Q460</f>
        <v>30</v>
      </c>
      <c r="R459" s="358">
        <f>'گام اول '!R460</f>
        <v>120</v>
      </c>
      <c r="S459" s="358">
        <f>'گام اول '!S460</f>
        <v>110</v>
      </c>
      <c r="T459" s="358">
        <f>'گام اول '!T460</f>
        <v>29.33</v>
      </c>
      <c r="U459" s="137">
        <f>'گام اول '!U460</f>
        <v>0</v>
      </c>
      <c r="V459" s="120">
        <f>'گام اول '!W460</f>
        <v>0</v>
      </c>
      <c r="W459" s="121">
        <f>'گام اول '!X460</f>
        <v>0</v>
      </c>
      <c r="X459" s="366">
        <f>'گام اول '!Y460</f>
        <v>1</v>
      </c>
      <c r="Y459" s="366">
        <f>'گام اول '!Z460</f>
        <v>1</v>
      </c>
      <c r="Z459" s="138">
        <f>'گام اول '!AA460</f>
        <v>885165</v>
      </c>
      <c r="AA459" s="138">
        <f>'گام اول '!AB460</f>
        <v>46667</v>
      </c>
      <c r="AB459" s="138">
        <f>'گام اول '!AC460</f>
        <v>931832</v>
      </c>
      <c r="AC459" s="138">
        <f>'گام اول '!AD460</f>
        <v>4500000</v>
      </c>
      <c r="AD459" s="138">
        <f>'گام اول '!AE460</f>
        <v>6000000</v>
      </c>
      <c r="AE459" s="139">
        <f>'گام اول '!AF460</f>
        <v>177895.19999999998</v>
      </c>
      <c r="AF459" s="122">
        <f>'گام اول '!AG460</f>
        <v>26554950</v>
      </c>
      <c r="AG459" s="123">
        <f>'گام اول '!AH460</f>
        <v>1400010</v>
      </c>
      <c r="AH459" s="123">
        <f>'گام اول '!AI460</f>
        <v>21347423.999999996</v>
      </c>
      <c r="AI459" s="123">
        <f>'گام اول '!AJ460</f>
        <v>2655495</v>
      </c>
      <c r="AJ459" s="123">
        <f>'گام اول '!AK460</f>
        <v>4500000</v>
      </c>
      <c r="AK459" s="123">
        <f>'گام اول '!AL460</f>
        <v>6000000</v>
      </c>
      <c r="AL459" s="123">
        <f>'گام اول '!AM460</f>
        <v>4892117.9999999991</v>
      </c>
      <c r="AM459" s="123">
        <f>'گام اول '!AN460</f>
        <v>5217666.2159999991</v>
      </c>
      <c r="AN459" s="123">
        <f>'گام اول '!AO460</f>
        <v>0</v>
      </c>
      <c r="AO459" s="123">
        <f>'گام اول '!AP460</f>
        <v>3000000</v>
      </c>
      <c r="AP459" s="123">
        <f>'گام اول '!AQ460</f>
        <v>0</v>
      </c>
      <c r="AQ459" s="123">
        <f>'گام اول '!AR460</f>
        <v>0</v>
      </c>
      <c r="AR459" s="123">
        <f>'گام اول '!AS460</f>
        <v>0</v>
      </c>
      <c r="AS459" s="375">
        <f>'گام اول '!AT460</f>
        <v>0</v>
      </c>
      <c r="AT459" s="368">
        <f t="shared" si="325"/>
        <v>75567663.216000006</v>
      </c>
      <c r="AU459" s="173">
        <f>'گام اول '!AV460</f>
        <v>54308316.440880008</v>
      </c>
      <c r="AV459" s="141">
        <f>'گام اول '!AW460</f>
        <v>72912168.215999991</v>
      </c>
      <c r="AW459" s="142">
        <f t="shared" si="326"/>
        <v>5103851.7751199994</v>
      </c>
      <c r="AX459" s="75">
        <f t="shared" si="327"/>
        <v>1430831.644088001</v>
      </c>
      <c r="AY459" s="142">
        <f>'گام اول '!AZ460</f>
        <v>0</v>
      </c>
      <c r="AZ459" s="142">
        <f>'گام اول '!BA460</f>
        <v>0</v>
      </c>
      <c r="BA459" s="142">
        <f>'گام اول '!BB460</f>
        <v>0</v>
      </c>
      <c r="BB459" s="142">
        <f>'گام اول '!BC460</f>
        <v>0</v>
      </c>
      <c r="BC459" s="142">
        <f>'گام اول '!BD460</f>
        <v>0</v>
      </c>
      <c r="BD459" s="142">
        <f>'گام اول '!BE460</f>
        <v>0</v>
      </c>
      <c r="BE459" s="142">
        <f>'گام اول '!BF460</f>
        <v>0</v>
      </c>
      <c r="BF459" s="143">
        <f t="shared" si="328"/>
        <v>6534683.4192080004</v>
      </c>
      <c r="BG459" s="140">
        <f t="shared" si="329"/>
        <v>69032979</v>
      </c>
      <c r="BH459" s="144">
        <f t="shared" si="330"/>
        <v>75567663.216000006</v>
      </c>
      <c r="BI459" s="127">
        <f t="shared" si="323"/>
        <v>4659160</v>
      </c>
      <c r="BJ459" s="145">
        <f t="shared" si="331"/>
        <v>2329580</v>
      </c>
      <c r="BK459" s="145">
        <f t="shared" si="332"/>
        <v>698874</v>
      </c>
      <c r="BL459" s="146">
        <f t="shared" si="333"/>
        <v>1120000</v>
      </c>
      <c r="BM459" s="379">
        <v>0</v>
      </c>
      <c r="BN459" s="147">
        <f t="shared" si="334"/>
        <v>84375277.216000006</v>
      </c>
      <c r="BO459" s="148">
        <f t="shared" si="335"/>
        <v>72912168.215999991</v>
      </c>
      <c r="BP459" s="149">
        <f t="shared" si="336"/>
        <v>16769798.689679999</v>
      </c>
      <c r="BQ459" s="150">
        <f t="shared" si="337"/>
        <v>101145075.90568</v>
      </c>
      <c r="BR459" s="151">
        <f t="shared" si="338"/>
        <v>100800</v>
      </c>
      <c r="BS459" s="147">
        <f t="shared" si="339"/>
        <v>101245875.90568</v>
      </c>
      <c r="BT459" s="135">
        <v>0</v>
      </c>
      <c r="BU459" s="148">
        <f t="shared" si="340"/>
        <v>8437527.7216000017</v>
      </c>
      <c r="BV459" s="152">
        <f t="shared" si="341"/>
        <v>4218763.8608000008</v>
      </c>
      <c r="BW459" s="133">
        <f t="shared" si="342"/>
        <v>88589584.323280007</v>
      </c>
      <c r="BX459" s="147">
        <f t="shared" si="343"/>
        <v>7687614</v>
      </c>
      <c r="BY459" s="134">
        <f t="shared" si="344"/>
        <v>80901970.323280007</v>
      </c>
      <c r="CD459" s="388">
        <f>'گام اول '!AU460</f>
        <v>75567663.216000006</v>
      </c>
      <c r="CE459" s="389">
        <f>'گام اول '!AV460</f>
        <v>54308316.440880008</v>
      </c>
      <c r="CF459" s="389">
        <f>'گام اول '!AW460</f>
        <v>72912168.215999991</v>
      </c>
      <c r="CG459" s="389">
        <f>'گام اول '!AX460</f>
        <v>5103851.7751199994</v>
      </c>
      <c r="CH459" s="389">
        <f>'گام اول '!AY460</f>
        <v>1430831.644088001</v>
      </c>
      <c r="CI459" s="389">
        <f>'گام اول '!AZ460</f>
        <v>0</v>
      </c>
      <c r="CJ459" s="389">
        <f>'گام اول '!BA460</f>
        <v>0</v>
      </c>
      <c r="CK459" s="389">
        <f>'گام اول '!BB460</f>
        <v>0</v>
      </c>
      <c r="CL459" s="389">
        <f>'گام اول '!BC460</f>
        <v>0</v>
      </c>
      <c r="CM459" s="389">
        <f>'گام اول '!BD460</f>
        <v>0</v>
      </c>
      <c r="CN459" s="389">
        <f>'گام اول '!BE460</f>
        <v>0</v>
      </c>
      <c r="CO459" s="389">
        <f>'گام اول '!BF460</f>
        <v>0</v>
      </c>
      <c r="CP459" s="389">
        <f>'گام اول '!BG460</f>
        <v>6534683.4192080004</v>
      </c>
      <c r="CQ459" s="389">
        <f>'گام اول '!BH460</f>
        <v>69032979</v>
      </c>
      <c r="CR459" s="389">
        <f t="shared" si="345"/>
        <v>75567663.216000006</v>
      </c>
      <c r="CS459" s="55">
        <f t="shared" si="346"/>
        <v>4659160</v>
      </c>
      <c r="CT459" s="388">
        <f t="shared" si="347"/>
        <v>2329580</v>
      </c>
      <c r="CU459" s="389">
        <f t="shared" si="348"/>
        <v>698874</v>
      </c>
      <c r="CV459" s="389">
        <f t="shared" si="349"/>
        <v>1120000</v>
      </c>
      <c r="CW459" s="55">
        <v>0</v>
      </c>
      <c r="CX459" s="389">
        <f t="shared" si="350"/>
        <v>84375277.216000006</v>
      </c>
      <c r="CY459" s="389">
        <f t="shared" si="351"/>
        <v>72912168.215999991</v>
      </c>
      <c r="CZ459" s="389">
        <f t="shared" si="352"/>
        <v>16769798.689679999</v>
      </c>
      <c r="DA459" s="389">
        <f t="shared" si="353"/>
        <v>101145075.90568</v>
      </c>
      <c r="DB459" s="389">
        <f t="shared" si="354"/>
        <v>100800</v>
      </c>
      <c r="DC459" s="389">
        <f t="shared" si="355"/>
        <v>101245875.90568</v>
      </c>
      <c r="DD459" s="394">
        <v>0</v>
      </c>
      <c r="DE459" s="389">
        <f t="shared" si="356"/>
        <v>8437527.7216000017</v>
      </c>
      <c r="DF459" s="389">
        <f t="shared" si="357"/>
        <v>4218763.8608000008</v>
      </c>
      <c r="DG459" s="389">
        <f t="shared" si="358"/>
        <v>88589584.323280007</v>
      </c>
      <c r="DH459" s="389">
        <f t="shared" si="359"/>
        <v>7687614</v>
      </c>
      <c r="DI459" s="389">
        <f t="shared" si="360"/>
        <v>80901970.323280007</v>
      </c>
      <c r="DJ459" s="389">
        <f t="shared" si="361"/>
        <v>0</v>
      </c>
      <c r="DL459" s="396">
        <f t="shared" si="362"/>
        <v>6638737.5</v>
      </c>
      <c r="DM459" s="396">
        <f t="shared" si="363"/>
        <v>-1979577.5</v>
      </c>
    </row>
    <row r="460" spans="1:117" s="55" customFormat="1" ht="21" x14ac:dyDescent="0.2">
      <c r="A460" s="191">
        <f t="shared" si="324"/>
        <v>2655495</v>
      </c>
      <c r="B460" s="136">
        <f>'گام اول '!B461</f>
        <v>455</v>
      </c>
      <c r="C460" s="136">
        <f>'گام اول '!C461</f>
        <v>238</v>
      </c>
      <c r="D460" s="136">
        <f>'گام اول '!D461</f>
        <v>13145</v>
      </c>
      <c r="E460" s="136" t="str">
        <f>'گام اول '!E461</f>
        <v>میلاد</v>
      </c>
      <c r="F460" s="136" t="str">
        <f>'گام اول '!F461</f>
        <v>مظلومی چولابی</v>
      </c>
      <c r="G460" s="136" t="str">
        <f>'گام اول '!G461</f>
        <v>نگهبان</v>
      </c>
      <c r="H460" s="136" t="str">
        <f>'گام اول '!H461</f>
        <v>مازندران</v>
      </c>
      <c r="I460" s="136" t="str">
        <f>'گام اول '!I461</f>
        <v>214-813-2406259-1</v>
      </c>
      <c r="J460" s="136">
        <f>'گام اول '!J461</f>
        <v>4839921598</v>
      </c>
      <c r="K460" s="136" t="str">
        <f>'گام اول '!K461</f>
        <v>0035368624</v>
      </c>
      <c r="L460" s="136" t="str">
        <f>'گام اول '!L461</f>
        <v>مازندران</v>
      </c>
      <c r="M460" s="136" t="str">
        <f>'گام اول '!M461</f>
        <v>نگهبان</v>
      </c>
      <c r="N460" s="120" t="str">
        <f>'گام اول '!N461</f>
        <v>*</v>
      </c>
      <c r="O460" s="119">
        <f>'گام اول '!O461</f>
        <v>0</v>
      </c>
      <c r="P460" s="121">
        <f>'گام اول '!P461</f>
        <v>0</v>
      </c>
      <c r="Q460" s="358">
        <f>'گام اول '!Q461</f>
        <v>30</v>
      </c>
      <c r="R460" s="358">
        <f>'گام اول '!R461</f>
        <v>120</v>
      </c>
      <c r="S460" s="358">
        <f>'گام اول '!S461</f>
        <v>110</v>
      </c>
      <c r="T460" s="358">
        <f>'گام اول '!T461</f>
        <v>29.33</v>
      </c>
      <c r="U460" s="137">
        <f>'گام اول '!U461</f>
        <v>0</v>
      </c>
      <c r="V460" s="120">
        <f>'گام اول '!W461</f>
        <v>0</v>
      </c>
      <c r="W460" s="121">
        <f>'گام اول '!X461</f>
        <v>0</v>
      </c>
      <c r="X460" s="366">
        <f>'گام اول '!Y461</f>
        <v>1</v>
      </c>
      <c r="Y460" s="366">
        <f>'گام اول '!Z461</f>
        <v>1</v>
      </c>
      <c r="Z460" s="138">
        <f>'گام اول '!AA461</f>
        <v>885165</v>
      </c>
      <c r="AA460" s="138">
        <f>'گام اول '!AB461</f>
        <v>46667</v>
      </c>
      <c r="AB460" s="138">
        <f>'گام اول '!AC461</f>
        <v>931832</v>
      </c>
      <c r="AC460" s="138">
        <f>'گام اول '!AD461</f>
        <v>4500000</v>
      </c>
      <c r="AD460" s="138">
        <f>'گام اول '!AE461</f>
        <v>6000000</v>
      </c>
      <c r="AE460" s="139">
        <f>'گام اول '!AF461</f>
        <v>177895.19999999998</v>
      </c>
      <c r="AF460" s="122">
        <f>'گام اول '!AG461</f>
        <v>26554950</v>
      </c>
      <c r="AG460" s="123">
        <f>'گام اول '!AH461</f>
        <v>1400010</v>
      </c>
      <c r="AH460" s="123">
        <f>'گام اول '!AI461</f>
        <v>21347423.999999996</v>
      </c>
      <c r="AI460" s="123">
        <f>'گام اول '!AJ461</f>
        <v>2655495</v>
      </c>
      <c r="AJ460" s="123">
        <f>'گام اول '!AK461</f>
        <v>4500000</v>
      </c>
      <c r="AK460" s="123">
        <f>'گام اول '!AL461</f>
        <v>6000000</v>
      </c>
      <c r="AL460" s="123">
        <f>'گام اول '!AM461</f>
        <v>4892117.9999999991</v>
      </c>
      <c r="AM460" s="123">
        <f>'گام اول '!AN461</f>
        <v>5217666.2159999991</v>
      </c>
      <c r="AN460" s="123">
        <f>'گام اول '!AO461</f>
        <v>0</v>
      </c>
      <c r="AO460" s="123">
        <f>'گام اول '!AP461</f>
        <v>3000000</v>
      </c>
      <c r="AP460" s="123">
        <f>'گام اول '!AQ461</f>
        <v>0</v>
      </c>
      <c r="AQ460" s="123">
        <f>'گام اول '!AR461</f>
        <v>0</v>
      </c>
      <c r="AR460" s="123">
        <f>'گام اول '!AS461</f>
        <v>0</v>
      </c>
      <c r="AS460" s="375">
        <f>'گام اول '!AT461</f>
        <v>0</v>
      </c>
      <c r="AT460" s="368">
        <f t="shared" si="325"/>
        <v>75567663.216000006</v>
      </c>
      <c r="AU460" s="173">
        <f>'گام اول '!AV461</f>
        <v>54308316.440880008</v>
      </c>
      <c r="AV460" s="141">
        <f>'گام اول '!AW461</f>
        <v>72912168.215999991</v>
      </c>
      <c r="AW460" s="142">
        <f t="shared" si="326"/>
        <v>5103851.7751199994</v>
      </c>
      <c r="AX460" s="75">
        <f t="shared" si="327"/>
        <v>1430831.644088001</v>
      </c>
      <c r="AY460" s="142">
        <f>'گام اول '!AZ461</f>
        <v>0</v>
      </c>
      <c r="AZ460" s="142">
        <f>'گام اول '!BA461</f>
        <v>0</v>
      </c>
      <c r="BA460" s="142">
        <f>'گام اول '!BB461</f>
        <v>0</v>
      </c>
      <c r="BB460" s="142">
        <f>'گام اول '!BC461</f>
        <v>0</v>
      </c>
      <c r="BC460" s="142">
        <f>'گام اول '!BD461</f>
        <v>0</v>
      </c>
      <c r="BD460" s="142">
        <f>'گام اول '!BE461</f>
        <v>0</v>
      </c>
      <c r="BE460" s="142">
        <f>'گام اول '!BF461</f>
        <v>0</v>
      </c>
      <c r="BF460" s="143">
        <f t="shared" si="328"/>
        <v>6534683.4192080004</v>
      </c>
      <c r="BG460" s="140">
        <f t="shared" si="329"/>
        <v>69032979</v>
      </c>
      <c r="BH460" s="144">
        <f t="shared" si="330"/>
        <v>75567663.216000006</v>
      </c>
      <c r="BI460" s="127">
        <f t="shared" si="323"/>
        <v>4659160</v>
      </c>
      <c r="BJ460" s="145">
        <f t="shared" si="331"/>
        <v>2329580</v>
      </c>
      <c r="BK460" s="145">
        <f t="shared" si="332"/>
        <v>698874</v>
      </c>
      <c r="BL460" s="146">
        <f t="shared" si="333"/>
        <v>1120000</v>
      </c>
      <c r="BM460" s="379">
        <v>0</v>
      </c>
      <c r="BN460" s="147">
        <f t="shared" si="334"/>
        <v>84375277.216000006</v>
      </c>
      <c r="BO460" s="148">
        <f t="shared" si="335"/>
        <v>72912168.215999991</v>
      </c>
      <c r="BP460" s="149">
        <f t="shared" si="336"/>
        <v>16769798.689679999</v>
      </c>
      <c r="BQ460" s="150">
        <f t="shared" si="337"/>
        <v>101145075.90568</v>
      </c>
      <c r="BR460" s="151">
        <f t="shared" si="338"/>
        <v>100800</v>
      </c>
      <c r="BS460" s="147">
        <f t="shared" si="339"/>
        <v>101245875.90568</v>
      </c>
      <c r="BT460" s="135">
        <v>0</v>
      </c>
      <c r="BU460" s="148">
        <f t="shared" si="340"/>
        <v>8437527.7216000017</v>
      </c>
      <c r="BV460" s="152">
        <f t="shared" si="341"/>
        <v>4218763.8608000008</v>
      </c>
      <c r="BW460" s="133">
        <f t="shared" si="342"/>
        <v>88589584.323280007</v>
      </c>
      <c r="BX460" s="147">
        <f t="shared" si="343"/>
        <v>7687614</v>
      </c>
      <c r="BY460" s="134">
        <f t="shared" si="344"/>
        <v>80901970.323280007</v>
      </c>
      <c r="CD460" s="388">
        <f>'گام اول '!AU461</f>
        <v>75567663.216000006</v>
      </c>
      <c r="CE460" s="389">
        <f>'گام اول '!AV461</f>
        <v>54308316.440880008</v>
      </c>
      <c r="CF460" s="389">
        <f>'گام اول '!AW461</f>
        <v>72912168.215999991</v>
      </c>
      <c r="CG460" s="389">
        <f>'گام اول '!AX461</f>
        <v>5103851.7751199994</v>
      </c>
      <c r="CH460" s="389">
        <f>'گام اول '!AY461</f>
        <v>1430831.644088001</v>
      </c>
      <c r="CI460" s="389">
        <f>'گام اول '!AZ461</f>
        <v>0</v>
      </c>
      <c r="CJ460" s="389">
        <f>'گام اول '!BA461</f>
        <v>0</v>
      </c>
      <c r="CK460" s="389">
        <f>'گام اول '!BB461</f>
        <v>0</v>
      </c>
      <c r="CL460" s="389">
        <f>'گام اول '!BC461</f>
        <v>0</v>
      </c>
      <c r="CM460" s="389">
        <f>'گام اول '!BD461</f>
        <v>0</v>
      </c>
      <c r="CN460" s="389">
        <f>'گام اول '!BE461</f>
        <v>0</v>
      </c>
      <c r="CO460" s="389">
        <f>'گام اول '!BF461</f>
        <v>0</v>
      </c>
      <c r="CP460" s="389">
        <f>'گام اول '!BG461</f>
        <v>6534683.4192080004</v>
      </c>
      <c r="CQ460" s="389">
        <f>'گام اول '!BH461</f>
        <v>69032979</v>
      </c>
      <c r="CR460" s="389">
        <f t="shared" si="345"/>
        <v>75567663.216000006</v>
      </c>
      <c r="CS460" s="55">
        <f t="shared" si="346"/>
        <v>4659160</v>
      </c>
      <c r="CT460" s="388">
        <f t="shared" si="347"/>
        <v>2329580</v>
      </c>
      <c r="CU460" s="389">
        <f t="shared" si="348"/>
        <v>698874</v>
      </c>
      <c r="CV460" s="389">
        <f t="shared" si="349"/>
        <v>1120000</v>
      </c>
      <c r="CW460" s="55">
        <v>0</v>
      </c>
      <c r="CX460" s="389">
        <f t="shared" si="350"/>
        <v>84375277.216000006</v>
      </c>
      <c r="CY460" s="389">
        <f t="shared" si="351"/>
        <v>72912168.215999991</v>
      </c>
      <c r="CZ460" s="389">
        <f t="shared" si="352"/>
        <v>16769798.689679999</v>
      </c>
      <c r="DA460" s="389">
        <f t="shared" si="353"/>
        <v>101145075.90568</v>
      </c>
      <c r="DB460" s="389">
        <f t="shared" si="354"/>
        <v>100800</v>
      </c>
      <c r="DC460" s="389">
        <f t="shared" si="355"/>
        <v>101245875.90568</v>
      </c>
      <c r="DD460" s="394">
        <v>0</v>
      </c>
      <c r="DE460" s="389">
        <f t="shared" si="356"/>
        <v>8437527.7216000017</v>
      </c>
      <c r="DF460" s="389">
        <f t="shared" si="357"/>
        <v>4218763.8608000008</v>
      </c>
      <c r="DG460" s="389">
        <f t="shared" si="358"/>
        <v>88589584.323280007</v>
      </c>
      <c r="DH460" s="389">
        <f t="shared" si="359"/>
        <v>7687614</v>
      </c>
      <c r="DI460" s="389">
        <f t="shared" si="360"/>
        <v>80901970.323280007</v>
      </c>
      <c r="DJ460" s="389">
        <f t="shared" si="361"/>
        <v>0</v>
      </c>
      <c r="DL460" s="396">
        <f t="shared" si="362"/>
        <v>6638737.5</v>
      </c>
      <c r="DM460" s="396">
        <f t="shared" si="363"/>
        <v>-1979577.5</v>
      </c>
    </row>
    <row r="461" spans="1:117" s="55" customFormat="1" ht="21" x14ac:dyDescent="0.2">
      <c r="A461" s="191">
        <f t="shared" si="324"/>
        <v>2655495</v>
      </c>
      <c r="B461" s="136">
        <f>'گام اول '!B462</f>
        <v>456</v>
      </c>
      <c r="C461" s="136">
        <f>'گام اول '!C462</f>
        <v>239</v>
      </c>
      <c r="D461" s="136">
        <f>'گام اول '!D462</f>
        <v>13144</v>
      </c>
      <c r="E461" s="136" t="str">
        <f>'گام اول '!E462</f>
        <v xml:space="preserve">جواد </v>
      </c>
      <c r="F461" s="136" t="str">
        <f>'گام اول '!F462</f>
        <v>امانی</v>
      </c>
      <c r="G461" s="136" t="str">
        <f>'گام اول '!G462</f>
        <v>نگهبان</v>
      </c>
      <c r="H461" s="136" t="str">
        <f>'گام اول '!H462</f>
        <v>مازندران</v>
      </c>
      <c r="I461" s="136" t="str">
        <f>'گام اول '!I462</f>
        <v>214-813-2181692-1</v>
      </c>
      <c r="J461" s="136">
        <f>'گام اول '!J462</f>
        <v>2064984380</v>
      </c>
      <c r="K461" s="136" t="str">
        <f>'گام اول '!K462</f>
        <v>0035573056</v>
      </c>
      <c r="L461" s="136" t="str">
        <f>'گام اول '!L462</f>
        <v>مازندران</v>
      </c>
      <c r="M461" s="136" t="str">
        <f>'گام اول '!M462</f>
        <v>نگهبان</v>
      </c>
      <c r="N461" s="120">
        <f>'گام اول '!N462</f>
        <v>0</v>
      </c>
      <c r="O461" s="119" t="str">
        <f>'گام اول '!O462</f>
        <v>*</v>
      </c>
      <c r="P461" s="121">
        <f>'گام اول '!P462</f>
        <v>0</v>
      </c>
      <c r="Q461" s="358">
        <f>'گام اول '!Q462</f>
        <v>30</v>
      </c>
      <c r="R461" s="358">
        <f>'گام اول '!R462</f>
        <v>90</v>
      </c>
      <c r="S461" s="358">
        <f>'گام اول '!S462</f>
        <v>0</v>
      </c>
      <c r="T461" s="358">
        <f>'گام اول '!T462</f>
        <v>0</v>
      </c>
      <c r="U461" s="137">
        <f>'گام اول '!U462</f>
        <v>0</v>
      </c>
      <c r="V461" s="120">
        <f>'گام اول '!W462</f>
        <v>0</v>
      </c>
      <c r="W461" s="121">
        <f>'گام اول '!X462</f>
        <v>0</v>
      </c>
      <c r="X461" s="366">
        <f>'گام اول '!Y462</f>
        <v>1</v>
      </c>
      <c r="Y461" s="366">
        <f>'گام اول '!Z462</f>
        <v>1</v>
      </c>
      <c r="Z461" s="138">
        <f>'گام اول '!AA462</f>
        <v>885165</v>
      </c>
      <c r="AA461" s="138">
        <f>'گام اول '!AB462</f>
        <v>46667</v>
      </c>
      <c r="AB461" s="138">
        <f>'گام اول '!AC462</f>
        <v>931832</v>
      </c>
      <c r="AC461" s="138">
        <f>'گام اول '!AD462</f>
        <v>4500000</v>
      </c>
      <c r="AD461" s="138">
        <f>'گام اول '!AE462</f>
        <v>6000000</v>
      </c>
      <c r="AE461" s="139">
        <f>'گام اول '!AF462</f>
        <v>177895.19999999998</v>
      </c>
      <c r="AF461" s="122">
        <f>'گام اول '!AG462</f>
        <v>26554950</v>
      </c>
      <c r="AG461" s="123">
        <f>'گام اول '!AH462</f>
        <v>1400010</v>
      </c>
      <c r="AH461" s="123">
        <f>'گام اول '!AI462</f>
        <v>16010567.999999998</v>
      </c>
      <c r="AI461" s="123">
        <f>'گام اول '!AJ462</f>
        <v>2655495</v>
      </c>
      <c r="AJ461" s="123">
        <f>'گام اول '!AK462</f>
        <v>4500000</v>
      </c>
      <c r="AK461" s="123">
        <f>'گام اول '!AL462</f>
        <v>6000000</v>
      </c>
      <c r="AL461" s="123">
        <f>'گام اول '!AM462</f>
        <v>0</v>
      </c>
      <c r="AM461" s="123">
        <f>'گام اول '!AN462</f>
        <v>0</v>
      </c>
      <c r="AN461" s="123">
        <f>'گام اول '!AO462</f>
        <v>0</v>
      </c>
      <c r="AO461" s="123">
        <f>'گام اول '!AP462</f>
        <v>4000000</v>
      </c>
      <c r="AP461" s="123">
        <f>'گام اول '!AQ462</f>
        <v>0</v>
      </c>
      <c r="AQ461" s="123">
        <f>'گام اول '!AR462</f>
        <v>0</v>
      </c>
      <c r="AR461" s="123">
        <f>'گام اول '!AS462</f>
        <v>0</v>
      </c>
      <c r="AS461" s="375">
        <f>'گام اول '!AT462</f>
        <v>0</v>
      </c>
      <c r="AT461" s="368">
        <f t="shared" si="325"/>
        <v>61121023</v>
      </c>
      <c r="AU461" s="173">
        <f>'گام اول '!AV462</f>
        <v>39872941.039999999</v>
      </c>
      <c r="AV461" s="141">
        <f>'گام اول '!AW462</f>
        <v>58465528</v>
      </c>
      <c r="AW461" s="142">
        <f t="shared" si="326"/>
        <v>4092586.9600000004</v>
      </c>
      <c r="AX461" s="75">
        <f t="shared" si="327"/>
        <v>0</v>
      </c>
      <c r="AY461" s="142">
        <f>'گام اول '!AZ462</f>
        <v>0</v>
      </c>
      <c r="AZ461" s="142">
        <f>'گام اول '!BA462</f>
        <v>0</v>
      </c>
      <c r="BA461" s="142">
        <f>'گام اول '!BB462</f>
        <v>0</v>
      </c>
      <c r="BB461" s="142">
        <f>'گام اول '!BC462</f>
        <v>0</v>
      </c>
      <c r="BC461" s="142">
        <f>'گام اول '!BD462</f>
        <v>0</v>
      </c>
      <c r="BD461" s="142">
        <f>'گام اول '!BE462</f>
        <v>0</v>
      </c>
      <c r="BE461" s="142">
        <f>'گام اول '!BF462</f>
        <v>0</v>
      </c>
      <c r="BF461" s="143">
        <f t="shared" si="328"/>
        <v>4092586.9600000004</v>
      </c>
      <c r="BG461" s="140">
        <f t="shared" si="329"/>
        <v>57028436</v>
      </c>
      <c r="BH461" s="144">
        <f t="shared" si="330"/>
        <v>61121023</v>
      </c>
      <c r="BI461" s="127">
        <f t="shared" si="323"/>
        <v>4659160</v>
      </c>
      <c r="BJ461" s="145">
        <f t="shared" si="331"/>
        <v>2329580</v>
      </c>
      <c r="BK461" s="145">
        <f t="shared" si="332"/>
        <v>698874</v>
      </c>
      <c r="BL461" s="146">
        <f t="shared" si="333"/>
        <v>1120000</v>
      </c>
      <c r="BM461" s="379">
        <v>0</v>
      </c>
      <c r="BN461" s="147">
        <f t="shared" si="334"/>
        <v>69928637</v>
      </c>
      <c r="BO461" s="148">
        <f t="shared" si="335"/>
        <v>58465528</v>
      </c>
      <c r="BP461" s="149">
        <f t="shared" si="336"/>
        <v>13447071.440000001</v>
      </c>
      <c r="BQ461" s="150">
        <f t="shared" si="337"/>
        <v>83375708.439999998</v>
      </c>
      <c r="BR461" s="151">
        <f t="shared" si="338"/>
        <v>100800</v>
      </c>
      <c r="BS461" s="147">
        <f t="shared" si="339"/>
        <v>83476508.439999998</v>
      </c>
      <c r="BT461" s="135">
        <v>0</v>
      </c>
      <c r="BU461" s="148">
        <f t="shared" si="340"/>
        <v>6992863.7000000002</v>
      </c>
      <c r="BV461" s="152">
        <f t="shared" si="341"/>
        <v>3496431.85</v>
      </c>
      <c r="BW461" s="133">
        <f t="shared" si="342"/>
        <v>72987212.890000001</v>
      </c>
      <c r="BX461" s="147">
        <f t="shared" si="343"/>
        <v>7687614</v>
      </c>
      <c r="BY461" s="134">
        <f t="shared" si="344"/>
        <v>65299598.890000001</v>
      </c>
      <c r="CD461" s="388">
        <f>'گام اول '!AU462</f>
        <v>61121023</v>
      </c>
      <c r="CE461" s="389">
        <f>'گام اول '!AV462</f>
        <v>39872941.039999999</v>
      </c>
      <c r="CF461" s="389">
        <f>'گام اول '!AW462</f>
        <v>58465528</v>
      </c>
      <c r="CG461" s="389">
        <f>'گام اول '!AX462</f>
        <v>4092586.9600000004</v>
      </c>
      <c r="CH461" s="389">
        <f>'گام اول '!AY462</f>
        <v>0</v>
      </c>
      <c r="CI461" s="389">
        <f>'گام اول '!AZ462</f>
        <v>0</v>
      </c>
      <c r="CJ461" s="389">
        <f>'گام اول '!BA462</f>
        <v>0</v>
      </c>
      <c r="CK461" s="389">
        <f>'گام اول '!BB462</f>
        <v>0</v>
      </c>
      <c r="CL461" s="389">
        <f>'گام اول '!BC462</f>
        <v>0</v>
      </c>
      <c r="CM461" s="389">
        <f>'گام اول '!BD462</f>
        <v>0</v>
      </c>
      <c r="CN461" s="389">
        <f>'گام اول '!BE462</f>
        <v>0</v>
      </c>
      <c r="CO461" s="389">
        <f>'گام اول '!BF462</f>
        <v>0</v>
      </c>
      <c r="CP461" s="389">
        <f>'گام اول '!BG462</f>
        <v>4092586.9600000004</v>
      </c>
      <c r="CQ461" s="389">
        <f>'گام اول '!BH462</f>
        <v>57028436</v>
      </c>
      <c r="CR461" s="389">
        <f t="shared" si="345"/>
        <v>61121023</v>
      </c>
      <c r="CS461" s="55">
        <f t="shared" si="346"/>
        <v>4659160</v>
      </c>
      <c r="CT461" s="388">
        <f t="shared" si="347"/>
        <v>2329580</v>
      </c>
      <c r="CU461" s="389">
        <f t="shared" si="348"/>
        <v>698874</v>
      </c>
      <c r="CV461" s="389">
        <f t="shared" si="349"/>
        <v>1120000</v>
      </c>
      <c r="CW461" s="55">
        <v>0</v>
      </c>
      <c r="CX461" s="389">
        <f t="shared" si="350"/>
        <v>69928637</v>
      </c>
      <c r="CY461" s="389">
        <f t="shared" si="351"/>
        <v>58465528</v>
      </c>
      <c r="CZ461" s="389">
        <f t="shared" si="352"/>
        <v>13447071.440000001</v>
      </c>
      <c r="DA461" s="389">
        <f t="shared" si="353"/>
        <v>83375708.439999998</v>
      </c>
      <c r="DB461" s="389">
        <f t="shared" si="354"/>
        <v>100800</v>
      </c>
      <c r="DC461" s="389">
        <f t="shared" si="355"/>
        <v>83476508.439999998</v>
      </c>
      <c r="DD461" s="394">
        <v>0</v>
      </c>
      <c r="DE461" s="389">
        <f t="shared" si="356"/>
        <v>6992863.7000000002</v>
      </c>
      <c r="DF461" s="389">
        <f t="shared" si="357"/>
        <v>3496431.85</v>
      </c>
      <c r="DG461" s="389">
        <f t="shared" si="358"/>
        <v>72987212.890000001</v>
      </c>
      <c r="DH461" s="389">
        <f t="shared" si="359"/>
        <v>7687614</v>
      </c>
      <c r="DI461" s="389">
        <f t="shared" si="360"/>
        <v>65299598.890000001</v>
      </c>
      <c r="DJ461" s="389">
        <f t="shared" si="361"/>
        <v>0</v>
      </c>
      <c r="DL461" s="396">
        <f t="shared" si="362"/>
        <v>6638737.5</v>
      </c>
      <c r="DM461" s="396">
        <f t="shared" si="363"/>
        <v>-1979577.5</v>
      </c>
    </row>
    <row r="462" spans="1:117" s="55" customFormat="1" ht="21" x14ac:dyDescent="0.2">
      <c r="A462" s="191">
        <f t="shared" si="324"/>
        <v>2655495</v>
      </c>
      <c r="B462" s="136">
        <f>'گام اول '!B463</f>
        <v>457</v>
      </c>
      <c r="C462" s="136">
        <f>'گام اول '!C463</f>
        <v>240</v>
      </c>
      <c r="D462" s="136">
        <f>'گام اول '!D463</f>
        <v>13156</v>
      </c>
      <c r="E462" s="136" t="str">
        <f>'گام اول '!E463</f>
        <v>سعید</v>
      </c>
      <c r="F462" s="136" t="str">
        <f>'گام اول '!F463</f>
        <v>حسن تیلانی</v>
      </c>
      <c r="G462" s="136" t="str">
        <f>'گام اول '!G463</f>
        <v>نگهبان</v>
      </c>
      <c r="H462" s="136" t="str">
        <f>'گام اول '!H463</f>
        <v>مازندران</v>
      </c>
      <c r="I462" s="136" t="str">
        <f>'گام اول '!I463</f>
        <v>171-813-1940114-1</v>
      </c>
      <c r="J462" s="136">
        <f>'گام اول '!J463</f>
        <v>2219736199</v>
      </c>
      <c r="K462" s="136" t="str">
        <f>'گام اول '!K463</f>
        <v>0036114514</v>
      </c>
      <c r="L462" s="136" t="str">
        <f>'گام اول '!L463</f>
        <v>مازندران</v>
      </c>
      <c r="M462" s="136" t="str">
        <f>'گام اول '!M463</f>
        <v>نگهبان</v>
      </c>
      <c r="N462" s="120" t="str">
        <f>'گام اول '!N463</f>
        <v>*</v>
      </c>
      <c r="O462" s="119">
        <f>'گام اول '!O463</f>
        <v>0</v>
      </c>
      <c r="P462" s="121">
        <f>'گام اول '!P463</f>
        <v>0</v>
      </c>
      <c r="Q462" s="358">
        <f>'گام اول '!Q463</f>
        <v>30</v>
      </c>
      <c r="R462" s="358">
        <f>'گام اول '!R463</f>
        <v>120</v>
      </c>
      <c r="S462" s="358">
        <f>'گام اول '!S463</f>
        <v>110</v>
      </c>
      <c r="T462" s="358">
        <f>'گام اول '!T463</f>
        <v>29.33</v>
      </c>
      <c r="U462" s="137">
        <f>'گام اول '!U463</f>
        <v>0</v>
      </c>
      <c r="V462" s="120">
        <f>'گام اول '!W463</f>
        <v>0</v>
      </c>
      <c r="W462" s="121">
        <f>'گام اول '!X463</f>
        <v>0</v>
      </c>
      <c r="X462" s="366">
        <f>'گام اول '!Y463</f>
        <v>2</v>
      </c>
      <c r="Y462" s="366">
        <f>'گام اول '!Z463</f>
        <v>1</v>
      </c>
      <c r="Z462" s="138">
        <f>'گام اول '!AA463</f>
        <v>885165</v>
      </c>
      <c r="AA462" s="138">
        <f>'گام اول '!AB463</f>
        <v>46667</v>
      </c>
      <c r="AB462" s="138">
        <f>'گام اول '!AC463</f>
        <v>931832</v>
      </c>
      <c r="AC462" s="138">
        <f>'گام اول '!AD463</f>
        <v>4500000</v>
      </c>
      <c r="AD462" s="138">
        <f>'گام اول '!AE463</f>
        <v>6000000</v>
      </c>
      <c r="AE462" s="139">
        <f>'گام اول '!AF463</f>
        <v>177895.19999999998</v>
      </c>
      <c r="AF462" s="122">
        <f>'گام اول '!AG463</f>
        <v>26554950</v>
      </c>
      <c r="AG462" s="123">
        <f>'گام اول '!AH463</f>
        <v>1400010</v>
      </c>
      <c r="AH462" s="123">
        <f>'گام اول '!AI463</f>
        <v>21347423.999999996</v>
      </c>
      <c r="AI462" s="123">
        <f>'گام اول '!AJ463</f>
        <v>2655495</v>
      </c>
      <c r="AJ462" s="123">
        <f>'گام اول '!AK463</f>
        <v>4500000</v>
      </c>
      <c r="AK462" s="123">
        <f>'گام اول '!AL463</f>
        <v>6000000</v>
      </c>
      <c r="AL462" s="123">
        <f>'گام اول '!AM463</f>
        <v>4892117.9999999991</v>
      </c>
      <c r="AM462" s="123">
        <f>'گام اول '!AN463</f>
        <v>5217666.2159999991</v>
      </c>
      <c r="AN462" s="123">
        <f>'گام اول '!AO463</f>
        <v>0</v>
      </c>
      <c r="AO462" s="123">
        <f>'گام اول '!AP463</f>
        <v>3000000</v>
      </c>
      <c r="AP462" s="123">
        <f>'گام اول '!AQ463</f>
        <v>0</v>
      </c>
      <c r="AQ462" s="123">
        <f>'گام اول '!AR463</f>
        <v>0</v>
      </c>
      <c r="AR462" s="123">
        <f>'گام اول '!AS463</f>
        <v>0</v>
      </c>
      <c r="AS462" s="375">
        <f>'گام اول '!AT463</f>
        <v>0</v>
      </c>
      <c r="AT462" s="368">
        <f t="shared" si="325"/>
        <v>75567663.216000006</v>
      </c>
      <c r="AU462" s="173">
        <f>'گام اول '!AV463</f>
        <v>54308316.440880008</v>
      </c>
      <c r="AV462" s="141">
        <f>'گام اول '!AW463</f>
        <v>72912168.215999991</v>
      </c>
      <c r="AW462" s="142">
        <f t="shared" si="326"/>
        <v>5103851.7751199994</v>
      </c>
      <c r="AX462" s="75">
        <f t="shared" si="327"/>
        <v>1430831.644088001</v>
      </c>
      <c r="AY462" s="142">
        <f>'گام اول '!AZ463</f>
        <v>0</v>
      </c>
      <c r="AZ462" s="142">
        <f>'گام اول '!BA463</f>
        <v>0</v>
      </c>
      <c r="BA462" s="142">
        <f>'گام اول '!BB463</f>
        <v>0</v>
      </c>
      <c r="BB462" s="142">
        <f>'گام اول '!BC463</f>
        <v>0</v>
      </c>
      <c r="BC462" s="142">
        <f>'گام اول '!BD463</f>
        <v>0</v>
      </c>
      <c r="BD462" s="142">
        <f>'گام اول '!BE463</f>
        <v>0</v>
      </c>
      <c r="BE462" s="142">
        <f>'گام اول '!BF463</f>
        <v>0</v>
      </c>
      <c r="BF462" s="143">
        <f t="shared" si="328"/>
        <v>6534683.4192080004</v>
      </c>
      <c r="BG462" s="140">
        <f t="shared" si="329"/>
        <v>69032979</v>
      </c>
      <c r="BH462" s="144">
        <f t="shared" si="330"/>
        <v>75567663.216000006</v>
      </c>
      <c r="BI462" s="127">
        <f t="shared" si="323"/>
        <v>4659160</v>
      </c>
      <c r="BJ462" s="145">
        <f t="shared" si="331"/>
        <v>2329580</v>
      </c>
      <c r="BK462" s="145">
        <f t="shared" si="332"/>
        <v>698874</v>
      </c>
      <c r="BL462" s="146">
        <f t="shared" si="333"/>
        <v>1120000</v>
      </c>
      <c r="BM462" s="379">
        <v>0</v>
      </c>
      <c r="BN462" s="147">
        <f t="shared" si="334"/>
        <v>84375277.216000006</v>
      </c>
      <c r="BO462" s="148">
        <f t="shared" si="335"/>
        <v>72912168.215999991</v>
      </c>
      <c r="BP462" s="149">
        <f t="shared" si="336"/>
        <v>16769798.689679999</v>
      </c>
      <c r="BQ462" s="150">
        <f t="shared" si="337"/>
        <v>101145075.90568</v>
      </c>
      <c r="BR462" s="151">
        <f t="shared" si="338"/>
        <v>100800</v>
      </c>
      <c r="BS462" s="147">
        <f t="shared" si="339"/>
        <v>101245875.90568</v>
      </c>
      <c r="BT462" s="135">
        <v>0</v>
      </c>
      <c r="BU462" s="148">
        <f t="shared" si="340"/>
        <v>8437527.7216000017</v>
      </c>
      <c r="BV462" s="152">
        <f t="shared" si="341"/>
        <v>4218763.8608000008</v>
      </c>
      <c r="BW462" s="133">
        <f t="shared" si="342"/>
        <v>88589584.323280007</v>
      </c>
      <c r="BX462" s="147">
        <f t="shared" si="343"/>
        <v>7687614</v>
      </c>
      <c r="BY462" s="134">
        <f t="shared" si="344"/>
        <v>80901970.323280007</v>
      </c>
      <c r="CD462" s="388">
        <f>'گام اول '!AU463</f>
        <v>75567663.216000006</v>
      </c>
      <c r="CE462" s="389">
        <f>'گام اول '!AV463</f>
        <v>54308316.440880008</v>
      </c>
      <c r="CF462" s="389">
        <f>'گام اول '!AW463</f>
        <v>72912168.215999991</v>
      </c>
      <c r="CG462" s="389">
        <f>'گام اول '!AX463</f>
        <v>5103851.7751199994</v>
      </c>
      <c r="CH462" s="389">
        <f>'گام اول '!AY463</f>
        <v>1430831.644088001</v>
      </c>
      <c r="CI462" s="389">
        <f>'گام اول '!AZ463</f>
        <v>0</v>
      </c>
      <c r="CJ462" s="389">
        <f>'گام اول '!BA463</f>
        <v>0</v>
      </c>
      <c r="CK462" s="389">
        <f>'گام اول '!BB463</f>
        <v>0</v>
      </c>
      <c r="CL462" s="389">
        <f>'گام اول '!BC463</f>
        <v>0</v>
      </c>
      <c r="CM462" s="389">
        <f>'گام اول '!BD463</f>
        <v>0</v>
      </c>
      <c r="CN462" s="389">
        <f>'گام اول '!BE463</f>
        <v>0</v>
      </c>
      <c r="CO462" s="389">
        <f>'گام اول '!BF463</f>
        <v>0</v>
      </c>
      <c r="CP462" s="389">
        <f>'گام اول '!BG463</f>
        <v>6534683.4192080004</v>
      </c>
      <c r="CQ462" s="389">
        <f>'گام اول '!BH463</f>
        <v>69032979</v>
      </c>
      <c r="CR462" s="389">
        <f t="shared" si="345"/>
        <v>75567663.216000006</v>
      </c>
      <c r="CS462" s="55">
        <f t="shared" si="346"/>
        <v>4659160</v>
      </c>
      <c r="CT462" s="388">
        <f t="shared" si="347"/>
        <v>2329580</v>
      </c>
      <c r="CU462" s="389">
        <f t="shared" si="348"/>
        <v>698874</v>
      </c>
      <c r="CV462" s="389">
        <f t="shared" si="349"/>
        <v>1120000</v>
      </c>
      <c r="CW462" s="55">
        <v>0</v>
      </c>
      <c r="CX462" s="389">
        <f t="shared" si="350"/>
        <v>84375277.216000006</v>
      </c>
      <c r="CY462" s="389">
        <f t="shared" si="351"/>
        <v>72912168.215999991</v>
      </c>
      <c r="CZ462" s="389">
        <f t="shared" si="352"/>
        <v>16769798.689679999</v>
      </c>
      <c r="DA462" s="389">
        <f t="shared" si="353"/>
        <v>101145075.90568</v>
      </c>
      <c r="DB462" s="389">
        <f t="shared" si="354"/>
        <v>100800</v>
      </c>
      <c r="DC462" s="389">
        <f t="shared" si="355"/>
        <v>101245875.90568</v>
      </c>
      <c r="DD462" s="394">
        <v>0</v>
      </c>
      <c r="DE462" s="389">
        <f t="shared" si="356"/>
        <v>8437527.7216000017</v>
      </c>
      <c r="DF462" s="389">
        <f t="shared" si="357"/>
        <v>4218763.8608000008</v>
      </c>
      <c r="DG462" s="389">
        <f t="shared" si="358"/>
        <v>88589584.323280007</v>
      </c>
      <c r="DH462" s="389">
        <f t="shared" si="359"/>
        <v>7687614</v>
      </c>
      <c r="DI462" s="389">
        <f t="shared" si="360"/>
        <v>80901970.323280007</v>
      </c>
      <c r="DJ462" s="389">
        <f t="shared" si="361"/>
        <v>0</v>
      </c>
      <c r="DL462" s="396">
        <f t="shared" si="362"/>
        <v>6638737.5</v>
      </c>
      <c r="DM462" s="396">
        <f t="shared" si="363"/>
        <v>-1979577.5</v>
      </c>
    </row>
    <row r="463" spans="1:117" s="55" customFormat="1" ht="21" x14ac:dyDescent="0.2">
      <c r="A463" s="191">
        <f t="shared" si="324"/>
        <v>2655495</v>
      </c>
      <c r="B463" s="136">
        <f>'گام اول '!B464</f>
        <v>458</v>
      </c>
      <c r="C463" s="136">
        <f>'گام اول '!C464</f>
        <v>241</v>
      </c>
      <c r="D463" s="136">
        <f>'گام اول '!D464</f>
        <v>13157</v>
      </c>
      <c r="E463" s="136" t="str">
        <f>'گام اول '!E464</f>
        <v>سید حامد</v>
      </c>
      <c r="F463" s="136" t="str">
        <f>'گام اول '!F464</f>
        <v>هاشمی کروئی</v>
      </c>
      <c r="G463" s="136" t="str">
        <f>'گام اول '!G464</f>
        <v>نگهبان</v>
      </c>
      <c r="H463" s="136" t="str">
        <f>'گام اول '!H464</f>
        <v>مازندران</v>
      </c>
      <c r="I463" s="136" t="str">
        <f>'گام اول '!I464</f>
        <v>214-815-154488-1</v>
      </c>
      <c r="J463" s="136">
        <f>'گام اول '!J464</f>
        <v>2064225234</v>
      </c>
      <c r="K463" s="136" t="str">
        <f>'گام اول '!K464</f>
        <v>0012679431</v>
      </c>
      <c r="L463" s="136" t="str">
        <f>'گام اول '!L464</f>
        <v>مازندران</v>
      </c>
      <c r="M463" s="136" t="str">
        <f>'گام اول '!M464</f>
        <v>نگهبان</v>
      </c>
      <c r="N463" s="120" t="str">
        <f>'گام اول '!N464</f>
        <v>*</v>
      </c>
      <c r="O463" s="119">
        <f>'گام اول '!O464</f>
        <v>0</v>
      </c>
      <c r="P463" s="121">
        <f>'گام اول '!P464</f>
        <v>0</v>
      </c>
      <c r="Q463" s="358">
        <f>'گام اول '!Q464</f>
        <v>30</v>
      </c>
      <c r="R463" s="358">
        <f>'گام اول '!R464</f>
        <v>120</v>
      </c>
      <c r="S463" s="358">
        <f>'گام اول '!S464</f>
        <v>110</v>
      </c>
      <c r="T463" s="358">
        <f>'گام اول '!T464</f>
        <v>29.33</v>
      </c>
      <c r="U463" s="137">
        <f>'گام اول '!U464</f>
        <v>0</v>
      </c>
      <c r="V463" s="120">
        <f>'گام اول '!W464</f>
        <v>0</v>
      </c>
      <c r="W463" s="121">
        <f>'گام اول '!X464</f>
        <v>0</v>
      </c>
      <c r="X463" s="366">
        <f>'گام اول '!Y464</f>
        <v>2</v>
      </c>
      <c r="Y463" s="366">
        <f>'گام اول '!Z464</f>
        <v>2</v>
      </c>
      <c r="Z463" s="138">
        <f>'گام اول '!AA464</f>
        <v>885165</v>
      </c>
      <c r="AA463" s="138">
        <f>'گام اول '!AB464</f>
        <v>46667</v>
      </c>
      <c r="AB463" s="138">
        <f>'گام اول '!AC464</f>
        <v>931832</v>
      </c>
      <c r="AC463" s="138">
        <f>'گام اول '!AD464</f>
        <v>4500000</v>
      </c>
      <c r="AD463" s="138">
        <f>'گام اول '!AE464</f>
        <v>6000000</v>
      </c>
      <c r="AE463" s="139">
        <f>'گام اول '!AF464</f>
        <v>177895.19999999998</v>
      </c>
      <c r="AF463" s="122">
        <f>'گام اول '!AG464</f>
        <v>26554950</v>
      </c>
      <c r="AG463" s="123">
        <f>'گام اول '!AH464</f>
        <v>1400010</v>
      </c>
      <c r="AH463" s="123">
        <f>'گام اول '!AI464</f>
        <v>21347423.999999996</v>
      </c>
      <c r="AI463" s="123">
        <f>'گام اول '!AJ464</f>
        <v>5310990</v>
      </c>
      <c r="AJ463" s="123">
        <f>'گام اول '!AK464</f>
        <v>4500000</v>
      </c>
      <c r="AK463" s="123">
        <f>'گام اول '!AL464</f>
        <v>6000000</v>
      </c>
      <c r="AL463" s="123">
        <f>'گام اول '!AM464</f>
        <v>4892117.9999999991</v>
      </c>
      <c r="AM463" s="123">
        <f>'گام اول '!AN464</f>
        <v>5217666.2159999991</v>
      </c>
      <c r="AN463" s="123">
        <f>'گام اول '!AO464</f>
        <v>0</v>
      </c>
      <c r="AO463" s="123">
        <f>'گام اول '!AP464</f>
        <v>3000000</v>
      </c>
      <c r="AP463" s="123">
        <f>'گام اول '!AQ464</f>
        <v>0</v>
      </c>
      <c r="AQ463" s="123">
        <f>'گام اول '!AR464</f>
        <v>0</v>
      </c>
      <c r="AR463" s="123">
        <f>'گام اول '!AS464</f>
        <v>0</v>
      </c>
      <c r="AS463" s="375">
        <f>'گام اول '!AT464</f>
        <v>0</v>
      </c>
      <c r="AT463" s="368">
        <f t="shared" si="325"/>
        <v>78223158.216000006</v>
      </c>
      <c r="AU463" s="173">
        <f>'گام اول '!AV464</f>
        <v>54308316.440880008</v>
      </c>
      <c r="AV463" s="141">
        <f>'گام اول '!AW464</f>
        <v>72912168.215999991</v>
      </c>
      <c r="AW463" s="142">
        <f t="shared" si="326"/>
        <v>5103851.7751199994</v>
      </c>
      <c r="AX463" s="75">
        <f t="shared" si="327"/>
        <v>1430831.644088001</v>
      </c>
      <c r="AY463" s="142">
        <f>'گام اول '!AZ464</f>
        <v>0</v>
      </c>
      <c r="AZ463" s="142">
        <f>'گام اول '!BA464</f>
        <v>0</v>
      </c>
      <c r="BA463" s="142">
        <f>'گام اول '!BB464</f>
        <v>0</v>
      </c>
      <c r="BB463" s="142">
        <f>'گام اول '!BC464</f>
        <v>0</v>
      </c>
      <c r="BC463" s="142">
        <f>'گام اول '!BD464</f>
        <v>0</v>
      </c>
      <c r="BD463" s="142">
        <f>'گام اول '!BE464</f>
        <v>0</v>
      </c>
      <c r="BE463" s="142">
        <f>'گام اول '!BF464</f>
        <v>0</v>
      </c>
      <c r="BF463" s="143">
        <f t="shared" si="328"/>
        <v>6534683.4192080004</v>
      </c>
      <c r="BG463" s="140">
        <f t="shared" si="329"/>
        <v>71688474</v>
      </c>
      <c r="BH463" s="144">
        <f t="shared" si="330"/>
        <v>78223158.216000006</v>
      </c>
      <c r="BI463" s="127">
        <f t="shared" si="323"/>
        <v>4659160</v>
      </c>
      <c r="BJ463" s="145">
        <f t="shared" si="331"/>
        <v>2329580</v>
      </c>
      <c r="BK463" s="145">
        <f t="shared" si="332"/>
        <v>698874</v>
      </c>
      <c r="BL463" s="146">
        <f t="shared" si="333"/>
        <v>1120000</v>
      </c>
      <c r="BM463" s="379">
        <v>0</v>
      </c>
      <c r="BN463" s="147">
        <f t="shared" si="334"/>
        <v>87030772.216000006</v>
      </c>
      <c r="BO463" s="148">
        <f t="shared" si="335"/>
        <v>72912168.215999991</v>
      </c>
      <c r="BP463" s="149">
        <f t="shared" si="336"/>
        <v>16769798.689679999</v>
      </c>
      <c r="BQ463" s="150">
        <f t="shared" si="337"/>
        <v>103800570.90568</v>
      </c>
      <c r="BR463" s="151">
        <f t="shared" si="338"/>
        <v>100800</v>
      </c>
      <c r="BS463" s="147">
        <f t="shared" si="339"/>
        <v>103901370.90568</v>
      </c>
      <c r="BT463" s="135">
        <v>0</v>
      </c>
      <c r="BU463" s="148">
        <f t="shared" si="340"/>
        <v>8703077.2216000017</v>
      </c>
      <c r="BV463" s="152">
        <f t="shared" si="341"/>
        <v>4351538.6108000008</v>
      </c>
      <c r="BW463" s="133">
        <f t="shared" si="342"/>
        <v>90846755.073280007</v>
      </c>
      <c r="BX463" s="147">
        <f t="shared" si="343"/>
        <v>7687614</v>
      </c>
      <c r="BY463" s="134">
        <f t="shared" si="344"/>
        <v>83159141.073280007</v>
      </c>
      <c r="CD463" s="388">
        <f>'گام اول '!AU464</f>
        <v>78223158.216000006</v>
      </c>
      <c r="CE463" s="389">
        <f>'گام اول '!AV464</f>
        <v>54308316.440880008</v>
      </c>
      <c r="CF463" s="389">
        <f>'گام اول '!AW464</f>
        <v>72912168.215999991</v>
      </c>
      <c r="CG463" s="389">
        <f>'گام اول '!AX464</f>
        <v>5103851.7751199994</v>
      </c>
      <c r="CH463" s="389">
        <f>'گام اول '!AY464</f>
        <v>1430831.644088001</v>
      </c>
      <c r="CI463" s="389">
        <f>'گام اول '!AZ464</f>
        <v>0</v>
      </c>
      <c r="CJ463" s="389">
        <f>'گام اول '!BA464</f>
        <v>0</v>
      </c>
      <c r="CK463" s="389">
        <f>'گام اول '!BB464</f>
        <v>0</v>
      </c>
      <c r="CL463" s="389">
        <f>'گام اول '!BC464</f>
        <v>0</v>
      </c>
      <c r="CM463" s="389">
        <f>'گام اول '!BD464</f>
        <v>0</v>
      </c>
      <c r="CN463" s="389">
        <f>'گام اول '!BE464</f>
        <v>0</v>
      </c>
      <c r="CO463" s="389">
        <f>'گام اول '!BF464</f>
        <v>0</v>
      </c>
      <c r="CP463" s="389">
        <f>'گام اول '!BG464</f>
        <v>6534683.4192080004</v>
      </c>
      <c r="CQ463" s="389">
        <f>'گام اول '!BH464</f>
        <v>71688474</v>
      </c>
      <c r="CR463" s="389">
        <f t="shared" si="345"/>
        <v>78223158.216000006</v>
      </c>
      <c r="CS463" s="55">
        <f t="shared" si="346"/>
        <v>4659160</v>
      </c>
      <c r="CT463" s="388">
        <f t="shared" si="347"/>
        <v>2329580</v>
      </c>
      <c r="CU463" s="389">
        <f t="shared" si="348"/>
        <v>698874</v>
      </c>
      <c r="CV463" s="389">
        <f t="shared" si="349"/>
        <v>1120000</v>
      </c>
      <c r="CW463" s="55">
        <v>0</v>
      </c>
      <c r="CX463" s="389">
        <f t="shared" si="350"/>
        <v>87030772.216000006</v>
      </c>
      <c r="CY463" s="389">
        <f t="shared" si="351"/>
        <v>72912168.215999991</v>
      </c>
      <c r="CZ463" s="389">
        <f t="shared" si="352"/>
        <v>16769798.689679999</v>
      </c>
      <c r="DA463" s="389">
        <f t="shared" si="353"/>
        <v>103800570.90568</v>
      </c>
      <c r="DB463" s="389">
        <f t="shared" si="354"/>
        <v>100800</v>
      </c>
      <c r="DC463" s="389">
        <f t="shared" si="355"/>
        <v>103901370.90568</v>
      </c>
      <c r="DD463" s="394">
        <v>0</v>
      </c>
      <c r="DE463" s="389">
        <f t="shared" si="356"/>
        <v>8703077.2216000017</v>
      </c>
      <c r="DF463" s="389">
        <f t="shared" si="357"/>
        <v>4351538.6108000008</v>
      </c>
      <c r="DG463" s="389">
        <f t="shared" si="358"/>
        <v>90846755.073280007</v>
      </c>
      <c r="DH463" s="389">
        <f t="shared" si="359"/>
        <v>7687614</v>
      </c>
      <c r="DI463" s="389">
        <f t="shared" si="360"/>
        <v>83159141.073280007</v>
      </c>
      <c r="DJ463" s="389">
        <f t="shared" si="361"/>
        <v>0</v>
      </c>
      <c r="DL463" s="396">
        <f t="shared" si="362"/>
        <v>6638737.5</v>
      </c>
      <c r="DM463" s="396">
        <f t="shared" si="363"/>
        <v>-1979577.5</v>
      </c>
    </row>
    <row r="464" spans="1:117" s="55" customFormat="1" ht="21" x14ac:dyDescent="0.2">
      <c r="A464" s="191">
        <f t="shared" si="324"/>
        <v>2655495</v>
      </c>
      <c r="B464" s="136">
        <f>'گام اول '!B465</f>
        <v>459</v>
      </c>
      <c r="C464" s="136">
        <f>'گام اول '!C465</f>
        <v>242</v>
      </c>
      <c r="D464" s="136">
        <f>'گام اول '!D465</f>
        <v>13138</v>
      </c>
      <c r="E464" s="136" t="str">
        <f>'گام اول '!E465</f>
        <v>مرتضی</v>
      </c>
      <c r="F464" s="136" t="str">
        <f>'گام اول '!F465</f>
        <v>میرچی</v>
      </c>
      <c r="G464" s="136" t="str">
        <f>'گام اول '!G465</f>
        <v>نگهبان</v>
      </c>
      <c r="H464" s="136" t="str">
        <f>'گام اول '!H465</f>
        <v>مازندران</v>
      </c>
      <c r="I464" s="136" t="str">
        <f>'گام اول '!I465</f>
        <v>214-813-2185747-1</v>
      </c>
      <c r="J464" s="136">
        <f>'گام اول '!J465</f>
        <v>4839782474</v>
      </c>
      <c r="K464" s="136" t="str">
        <f>'گام اول '!K465</f>
        <v>0036116437</v>
      </c>
      <c r="L464" s="136" t="str">
        <f>'گام اول '!L465</f>
        <v>مازندران</v>
      </c>
      <c r="M464" s="136" t="str">
        <f>'گام اول '!M465</f>
        <v>نگهبان</v>
      </c>
      <c r="N464" s="120">
        <f>'گام اول '!N465</f>
        <v>0</v>
      </c>
      <c r="O464" s="119" t="str">
        <f>'گام اول '!O465</f>
        <v>*</v>
      </c>
      <c r="P464" s="121">
        <f>'گام اول '!P465</f>
        <v>0</v>
      </c>
      <c r="Q464" s="358">
        <f>'گام اول '!Q465</f>
        <v>30</v>
      </c>
      <c r="R464" s="358">
        <f>'گام اول '!R465</f>
        <v>90</v>
      </c>
      <c r="S464" s="358">
        <f>'گام اول '!S465</f>
        <v>0</v>
      </c>
      <c r="T464" s="358">
        <f>'گام اول '!T465</f>
        <v>0</v>
      </c>
      <c r="U464" s="137">
        <f>'گام اول '!U465</f>
        <v>2</v>
      </c>
      <c r="V464" s="120">
        <f>'گام اول '!W465</f>
        <v>0</v>
      </c>
      <c r="W464" s="121">
        <f>'گام اول '!X465</f>
        <v>0</v>
      </c>
      <c r="X464" s="366">
        <f>'گام اول '!Y465</f>
        <v>0</v>
      </c>
      <c r="Y464" s="366">
        <f>'گام اول '!Z465</f>
        <v>0</v>
      </c>
      <c r="Z464" s="138">
        <f>'گام اول '!AA465</f>
        <v>885165</v>
      </c>
      <c r="AA464" s="138">
        <f>'گام اول '!AB465</f>
        <v>46667</v>
      </c>
      <c r="AB464" s="138">
        <f>'گام اول '!AC465</f>
        <v>931832</v>
      </c>
      <c r="AC464" s="138">
        <f>'گام اول '!AD465</f>
        <v>4500000</v>
      </c>
      <c r="AD464" s="138">
        <f>'گام اول '!AE465</f>
        <v>6000000</v>
      </c>
      <c r="AE464" s="139">
        <f>'گام اول '!AF465</f>
        <v>177895.19999999998</v>
      </c>
      <c r="AF464" s="122">
        <f>'گام اول '!AG465</f>
        <v>26554950</v>
      </c>
      <c r="AG464" s="123">
        <f>'گام اول '!AH465</f>
        <v>1400010</v>
      </c>
      <c r="AH464" s="123">
        <f>'گام اول '!AI465</f>
        <v>16010567.999999998</v>
      </c>
      <c r="AI464" s="123">
        <f>'گام اول '!AJ465</f>
        <v>0</v>
      </c>
      <c r="AJ464" s="123">
        <f>'گام اول '!AK465</f>
        <v>4500000</v>
      </c>
      <c r="AK464" s="123">
        <f>'گام اول '!AL465</f>
        <v>6000000</v>
      </c>
      <c r="AL464" s="123">
        <f>'گام اول '!AM465</f>
        <v>0</v>
      </c>
      <c r="AM464" s="123">
        <f>'گام اول '!AN465</f>
        <v>0</v>
      </c>
      <c r="AN464" s="123">
        <f>'گام اول '!AO465</f>
        <v>1863664</v>
      </c>
      <c r="AO464" s="123">
        <f>'گام اول '!AP465</f>
        <v>4000000</v>
      </c>
      <c r="AP464" s="123">
        <f>'گام اول '!AQ465</f>
        <v>0</v>
      </c>
      <c r="AQ464" s="123">
        <f>'گام اول '!AR465</f>
        <v>0</v>
      </c>
      <c r="AR464" s="123">
        <f>'گام اول '!AS465</f>
        <v>0</v>
      </c>
      <c r="AS464" s="375">
        <f>'گام اول '!AT465</f>
        <v>0</v>
      </c>
      <c r="AT464" s="368">
        <f t="shared" si="325"/>
        <v>60329192</v>
      </c>
      <c r="AU464" s="173">
        <f>'گام اول '!AV465</f>
        <v>39872941.039999999</v>
      </c>
      <c r="AV464" s="141">
        <f>'گام اول '!AW465</f>
        <v>58465528</v>
      </c>
      <c r="AW464" s="142">
        <f t="shared" si="326"/>
        <v>4092586.9600000004</v>
      </c>
      <c r="AX464" s="75">
        <f t="shared" si="327"/>
        <v>0</v>
      </c>
      <c r="AY464" s="142">
        <f>'گام اول '!AZ465</f>
        <v>0</v>
      </c>
      <c r="AZ464" s="142">
        <f>'گام اول '!BA465</f>
        <v>0</v>
      </c>
      <c r="BA464" s="142">
        <f>'گام اول '!BB465</f>
        <v>0</v>
      </c>
      <c r="BB464" s="142">
        <f>'گام اول '!BC465</f>
        <v>0</v>
      </c>
      <c r="BC464" s="142">
        <f>'گام اول '!BD465</f>
        <v>0</v>
      </c>
      <c r="BD464" s="142">
        <f>'گام اول '!BE465</f>
        <v>0</v>
      </c>
      <c r="BE464" s="142">
        <f>'گام اول '!BF465</f>
        <v>0</v>
      </c>
      <c r="BF464" s="143">
        <f t="shared" si="328"/>
        <v>4092586.9600000004</v>
      </c>
      <c r="BG464" s="140">
        <f t="shared" si="329"/>
        <v>56236605</v>
      </c>
      <c r="BH464" s="144">
        <f t="shared" si="330"/>
        <v>60329192</v>
      </c>
      <c r="BI464" s="127">
        <f t="shared" si="323"/>
        <v>4659160</v>
      </c>
      <c r="BJ464" s="145">
        <f t="shared" si="331"/>
        <v>2329580</v>
      </c>
      <c r="BK464" s="145">
        <f t="shared" si="332"/>
        <v>698874</v>
      </c>
      <c r="BL464" s="146">
        <f t="shared" si="333"/>
        <v>1120000</v>
      </c>
      <c r="BM464" s="379">
        <v>0</v>
      </c>
      <c r="BN464" s="147">
        <f t="shared" si="334"/>
        <v>69136806</v>
      </c>
      <c r="BO464" s="148">
        <f t="shared" si="335"/>
        <v>58465528</v>
      </c>
      <c r="BP464" s="149">
        <f t="shared" si="336"/>
        <v>13447071.440000001</v>
      </c>
      <c r="BQ464" s="150">
        <f t="shared" si="337"/>
        <v>82583877.439999998</v>
      </c>
      <c r="BR464" s="151">
        <f t="shared" si="338"/>
        <v>100800</v>
      </c>
      <c r="BS464" s="147">
        <f t="shared" si="339"/>
        <v>82684677.439999998</v>
      </c>
      <c r="BT464" s="135">
        <v>0</v>
      </c>
      <c r="BU464" s="148">
        <f t="shared" si="340"/>
        <v>6913680.6000000006</v>
      </c>
      <c r="BV464" s="152">
        <f t="shared" si="341"/>
        <v>3456840.3000000003</v>
      </c>
      <c r="BW464" s="133">
        <f t="shared" si="342"/>
        <v>72314156.539999992</v>
      </c>
      <c r="BX464" s="147">
        <f t="shared" si="343"/>
        <v>7687614</v>
      </c>
      <c r="BY464" s="134">
        <f t="shared" si="344"/>
        <v>64626542.539999992</v>
      </c>
      <c r="CD464" s="388">
        <f>'گام اول '!AU465</f>
        <v>60329192</v>
      </c>
      <c r="CE464" s="389">
        <f>'گام اول '!AV465</f>
        <v>39872941.039999999</v>
      </c>
      <c r="CF464" s="389">
        <f>'گام اول '!AW465</f>
        <v>58465528</v>
      </c>
      <c r="CG464" s="389">
        <f>'گام اول '!AX465</f>
        <v>4092586.9600000004</v>
      </c>
      <c r="CH464" s="389">
        <f>'گام اول '!AY465</f>
        <v>0</v>
      </c>
      <c r="CI464" s="389">
        <f>'گام اول '!AZ465</f>
        <v>0</v>
      </c>
      <c r="CJ464" s="389">
        <f>'گام اول '!BA465</f>
        <v>0</v>
      </c>
      <c r="CK464" s="389">
        <f>'گام اول '!BB465</f>
        <v>0</v>
      </c>
      <c r="CL464" s="389">
        <f>'گام اول '!BC465</f>
        <v>0</v>
      </c>
      <c r="CM464" s="389">
        <f>'گام اول '!BD465</f>
        <v>0</v>
      </c>
      <c r="CN464" s="389">
        <f>'گام اول '!BE465</f>
        <v>0</v>
      </c>
      <c r="CO464" s="389">
        <f>'گام اول '!BF465</f>
        <v>0</v>
      </c>
      <c r="CP464" s="389">
        <f>'گام اول '!BG465</f>
        <v>4092586.9600000004</v>
      </c>
      <c r="CQ464" s="389">
        <f>'گام اول '!BH465</f>
        <v>56236605</v>
      </c>
      <c r="CR464" s="389">
        <f t="shared" si="345"/>
        <v>60329192</v>
      </c>
      <c r="CS464" s="55">
        <f t="shared" si="346"/>
        <v>4659160</v>
      </c>
      <c r="CT464" s="388">
        <f t="shared" si="347"/>
        <v>2329580</v>
      </c>
      <c r="CU464" s="389">
        <f t="shared" si="348"/>
        <v>698874</v>
      </c>
      <c r="CV464" s="389">
        <f t="shared" si="349"/>
        <v>1120000</v>
      </c>
      <c r="CW464" s="55">
        <v>0</v>
      </c>
      <c r="CX464" s="389">
        <f t="shared" si="350"/>
        <v>69136806</v>
      </c>
      <c r="CY464" s="389">
        <f t="shared" si="351"/>
        <v>58465528</v>
      </c>
      <c r="CZ464" s="389">
        <f t="shared" si="352"/>
        <v>13447071.440000001</v>
      </c>
      <c r="DA464" s="389">
        <f t="shared" si="353"/>
        <v>82583877.439999998</v>
      </c>
      <c r="DB464" s="389">
        <f t="shared" si="354"/>
        <v>100800</v>
      </c>
      <c r="DC464" s="389">
        <f t="shared" si="355"/>
        <v>82684677.439999998</v>
      </c>
      <c r="DD464" s="394">
        <v>0</v>
      </c>
      <c r="DE464" s="389">
        <f t="shared" si="356"/>
        <v>6913680.6000000006</v>
      </c>
      <c r="DF464" s="389">
        <f t="shared" si="357"/>
        <v>3456840.3000000003</v>
      </c>
      <c r="DG464" s="389">
        <f t="shared" si="358"/>
        <v>72314156.539999992</v>
      </c>
      <c r="DH464" s="389">
        <f t="shared" si="359"/>
        <v>7687614</v>
      </c>
      <c r="DI464" s="389">
        <f t="shared" si="360"/>
        <v>64626542.539999992</v>
      </c>
      <c r="DJ464" s="389">
        <f t="shared" si="361"/>
        <v>0</v>
      </c>
      <c r="DL464" s="396">
        <f t="shared" si="362"/>
        <v>6638737.5</v>
      </c>
      <c r="DM464" s="396">
        <f t="shared" si="363"/>
        <v>-1979577.5</v>
      </c>
    </row>
    <row r="465" spans="1:117" s="55" customFormat="1" ht="21" x14ac:dyDescent="0.2">
      <c r="A465" s="191">
        <f t="shared" si="324"/>
        <v>2655495</v>
      </c>
      <c r="B465" s="136">
        <f>'گام اول '!B466</f>
        <v>460</v>
      </c>
      <c r="C465" s="136">
        <f>'گام اول '!C466</f>
        <v>243</v>
      </c>
      <c r="D465" s="136">
        <f>'گام اول '!D466</f>
        <v>13139</v>
      </c>
      <c r="E465" s="136" t="str">
        <f>'گام اول '!E466</f>
        <v>علی</v>
      </c>
      <c r="F465" s="136" t="str">
        <f>'گام اول '!F466</f>
        <v>هادی پور گیل کلایی</v>
      </c>
      <c r="G465" s="136" t="str">
        <f>'گام اول '!G466</f>
        <v>نگهبان</v>
      </c>
      <c r="H465" s="136" t="str">
        <f>'گام اول '!H466</f>
        <v>مازندران</v>
      </c>
      <c r="I465" s="136" t="str">
        <f>'گام اول '!I466</f>
        <v>171-813-2877608-1</v>
      </c>
      <c r="J465" s="136">
        <f>'گام اول '!J466</f>
        <v>2200789033</v>
      </c>
      <c r="K465" s="136" t="str">
        <f>'گام اول '!K466</f>
        <v>0036122449</v>
      </c>
      <c r="L465" s="136" t="str">
        <f>'گام اول '!L466</f>
        <v>مازندران</v>
      </c>
      <c r="M465" s="136" t="str">
        <f>'گام اول '!M466</f>
        <v>نگهبان</v>
      </c>
      <c r="N465" s="120">
        <f>'گام اول '!N466</f>
        <v>0</v>
      </c>
      <c r="O465" s="119" t="str">
        <f>'گام اول '!O466</f>
        <v>*</v>
      </c>
      <c r="P465" s="121">
        <f>'گام اول '!P466</f>
        <v>0</v>
      </c>
      <c r="Q465" s="358">
        <f>'گام اول '!Q466</f>
        <v>30</v>
      </c>
      <c r="R465" s="358">
        <f>'گام اول '!R466</f>
        <v>90</v>
      </c>
      <c r="S465" s="358">
        <f>'گام اول '!S466</f>
        <v>0</v>
      </c>
      <c r="T465" s="358">
        <f>'گام اول '!T466</f>
        <v>0</v>
      </c>
      <c r="U465" s="137">
        <f>'گام اول '!U466</f>
        <v>0</v>
      </c>
      <c r="V465" s="120">
        <f>'گام اول '!W466</f>
        <v>0</v>
      </c>
      <c r="W465" s="121">
        <f>'گام اول '!X466</f>
        <v>0</v>
      </c>
      <c r="X465" s="366">
        <f>'گام اول '!Y466</f>
        <v>0</v>
      </c>
      <c r="Y465" s="366">
        <f>'گام اول '!Z466</f>
        <v>0</v>
      </c>
      <c r="Z465" s="138">
        <f>'گام اول '!AA466</f>
        <v>885165</v>
      </c>
      <c r="AA465" s="138">
        <f>'گام اول '!AB466</f>
        <v>46667</v>
      </c>
      <c r="AB465" s="138">
        <f>'گام اول '!AC466</f>
        <v>931832</v>
      </c>
      <c r="AC465" s="138">
        <f>'گام اول '!AD466</f>
        <v>4500000</v>
      </c>
      <c r="AD465" s="138">
        <f>'گام اول '!AE466</f>
        <v>6000000</v>
      </c>
      <c r="AE465" s="139">
        <f>'گام اول '!AF466</f>
        <v>177895.19999999998</v>
      </c>
      <c r="AF465" s="122">
        <f>'گام اول '!AG466</f>
        <v>26554950</v>
      </c>
      <c r="AG465" s="123">
        <f>'گام اول '!AH466</f>
        <v>1400010</v>
      </c>
      <c r="AH465" s="123">
        <f>'گام اول '!AI466</f>
        <v>16010567.999999998</v>
      </c>
      <c r="AI465" s="123">
        <f>'گام اول '!AJ466</f>
        <v>0</v>
      </c>
      <c r="AJ465" s="123">
        <f>'گام اول '!AK466</f>
        <v>4500000</v>
      </c>
      <c r="AK465" s="123">
        <f>'گام اول '!AL466</f>
        <v>6000000</v>
      </c>
      <c r="AL465" s="123">
        <f>'گام اول '!AM466</f>
        <v>0</v>
      </c>
      <c r="AM465" s="123">
        <f>'گام اول '!AN466</f>
        <v>0</v>
      </c>
      <c r="AN465" s="123">
        <f>'گام اول '!AO466</f>
        <v>0</v>
      </c>
      <c r="AO465" s="123">
        <f>'گام اول '!AP466</f>
        <v>4000000</v>
      </c>
      <c r="AP465" s="123">
        <f>'گام اول '!AQ466</f>
        <v>0</v>
      </c>
      <c r="AQ465" s="123">
        <f>'گام اول '!AR466</f>
        <v>0</v>
      </c>
      <c r="AR465" s="123">
        <f>'گام اول '!AS466</f>
        <v>0</v>
      </c>
      <c r="AS465" s="375">
        <f>'گام اول '!AT466</f>
        <v>0</v>
      </c>
      <c r="AT465" s="368">
        <f t="shared" si="325"/>
        <v>58465528</v>
      </c>
      <c r="AU465" s="173">
        <f>'گام اول '!AV466</f>
        <v>39872941.039999999</v>
      </c>
      <c r="AV465" s="141">
        <f>'گام اول '!AW466</f>
        <v>58465528</v>
      </c>
      <c r="AW465" s="142">
        <f t="shared" si="326"/>
        <v>4092586.9600000004</v>
      </c>
      <c r="AX465" s="75">
        <f t="shared" si="327"/>
        <v>0</v>
      </c>
      <c r="AY465" s="142">
        <f>'گام اول '!AZ466</f>
        <v>0</v>
      </c>
      <c r="AZ465" s="142">
        <f>'گام اول '!BA466</f>
        <v>0</v>
      </c>
      <c r="BA465" s="142">
        <f>'گام اول '!BB466</f>
        <v>0</v>
      </c>
      <c r="BB465" s="142">
        <f>'گام اول '!BC466</f>
        <v>0</v>
      </c>
      <c r="BC465" s="142">
        <f>'گام اول '!BD466</f>
        <v>0</v>
      </c>
      <c r="BD465" s="142">
        <f>'گام اول '!BE466</f>
        <v>0</v>
      </c>
      <c r="BE465" s="142">
        <f>'گام اول '!BF466</f>
        <v>0</v>
      </c>
      <c r="BF465" s="143">
        <f t="shared" si="328"/>
        <v>4092586.9600000004</v>
      </c>
      <c r="BG465" s="140">
        <f t="shared" si="329"/>
        <v>54372941</v>
      </c>
      <c r="BH465" s="144">
        <f t="shared" si="330"/>
        <v>58465528</v>
      </c>
      <c r="BI465" s="127">
        <f t="shared" si="323"/>
        <v>4659160</v>
      </c>
      <c r="BJ465" s="145">
        <f t="shared" si="331"/>
        <v>2329580</v>
      </c>
      <c r="BK465" s="145">
        <f t="shared" si="332"/>
        <v>698874</v>
      </c>
      <c r="BL465" s="146">
        <f t="shared" si="333"/>
        <v>1120000</v>
      </c>
      <c r="BM465" s="379">
        <v>0</v>
      </c>
      <c r="BN465" s="147">
        <f t="shared" si="334"/>
        <v>67273142</v>
      </c>
      <c r="BO465" s="148">
        <f t="shared" si="335"/>
        <v>58465528</v>
      </c>
      <c r="BP465" s="149">
        <f t="shared" si="336"/>
        <v>13447071.440000001</v>
      </c>
      <c r="BQ465" s="150">
        <f t="shared" si="337"/>
        <v>80720213.439999998</v>
      </c>
      <c r="BR465" s="151">
        <f t="shared" si="338"/>
        <v>100800</v>
      </c>
      <c r="BS465" s="147">
        <f t="shared" si="339"/>
        <v>80821013.439999998</v>
      </c>
      <c r="BT465" s="135">
        <v>0</v>
      </c>
      <c r="BU465" s="148">
        <f t="shared" si="340"/>
        <v>6727314.2000000002</v>
      </c>
      <c r="BV465" s="152">
        <f t="shared" si="341"/>
        <v>3363657.1</v>
      </c>
      <c r="BW465" s="133">
        <f t="shared" si="342"/>
        <v>70730042.140000001</v>
      </c>
      <c r="BX465" s="147">
        <f t="shared" si="343"/>
        <v>7687614</v>
      </c>
      <c r="BY465" s="134">
        <f t="shared" si="344"/>
        <v>63042428.140000001</v>
      </c>
      <c r="CD465" s="388">
        <f>'گام اول '!AU466</f>
        <v>58465528</v>
      </c>
      <c r="CE465" s="389">
        <f>'گام اول '!AV466</f>
        <v>39872941.039999999</v>
      </c>
      <c r="CF465" s="389">
        <f>'گام اول '!AW466</f>
        <v>58465528</v>
      </c>
      <c r="CG465" s="389">
        <f>'گام اول '!AX466</f>
        <v>4092586.9600000004</v>
      </c>
      <c r="CH465" s="389">
        <f>'گام اول '!AY466</f>
        <v>0</v>
      </c>
      <c r="CI465" s="389">
        <f>'گام اول '!AZ466</f>
        <v>0</v>
      </c>
      <c r="CJ465" s="389">
        <f>'گام اول '!BA466</f>
        <v>0</v>
      </c>
      <c r="CK465" s="389">
        <f>'گام اول '!BB466</f>
        <v>0</v>
      </c>
      <c r="CL465" s="389">
        <f>'گام اول '!BC466</f>
        <v>0</v>
      </c>
      <c r="CM465" s="389">
        <f>'گام اول '!BD466</f>
        <v>0</v>
      </c>
      <c r="CN465" s="389">
        <f>'گام اول '!BE466</f>
        <v>0</v>
      </c>
      <c r="CO465" s="389">
        <f>'گام اول '!BF466</f>
        <v>0</v>
      </c>
      <c r="CP465" s="389">
        <f>'گام اول '!BG466</f>
        <v>4092586.9600000004</v>
      </c>
      <c r="CQ465" s="389">
        <f>'گام اول '!BH466</f>
        <v>54372941</v>
      </c>
      <c r="CR465" s="389">
        <f t="shared" si="345"/>
        <v>58465528</v>
      </c>
      <c r="CS465" s="55">
        <f t="shared" si="346"/>
        <v>4659160</v>
      </c>
      <c r="CT465" s="388">
        <f t="shared" si="347"/>
        <v>2329580</v>
      </c>
      <c r="CU465" s="389">
        <f t="shared" si="348"/>
        <v>698874</v>
      </c>
      <c r="CV465" s="389">
        <f t="shared" si="349"/>
        <v>1120000</v>
      </c>
      <c r="CW465" s="55">
        <v>0</v>
      </c>
      <c r="CX465" s="389">
        <f t="shared" si="350"/>
        <v>67273142</v>
      </c>
      <c r="CY465" s="389">
        <f t="shared" si="351"/>
        <v>58465528</v>
      </c>
      <c r="CZ465" s="389">
        <f t="shared" si="352"/>
        <v>13447071.440000001</v>
      </c>
      <c r="DA465" s="389">
        <f t="shared" si="353"/>
        <v>80720213.439999998</v>
      </c>
      <c r="DB465" s="389">
        <f t="shared" si="354"/>
        <v>100800</v>
      </c>
      <c r="DC465" s="389">
        <f t="shared" si="355"/>
        <v>80821013.439999998</v>
      </c>
      <c r="DD465" s="394">
        <v>0</v>
      </c>
      <c r="DE465" s="389">
        <f t="shared" si="356"/>
        <v>6727314.2000000002</v>
      </c>
      <c r="DF465" s="389">
        <f t="shared" si="357"/>
        <v>3363657.1</v>
      </c>
      <c r="DG465" s="389">
        <f t="shared" si="358"/>
        <v>70730042.140000001</v>
      </c>
      <c r="DH465" s="389">
        <f t="shared" si="359"/>
        <v>7687614</v>
      </c>
      <c r="DI465" s="389">
        <f t="shared" si="360"/>
        <v>63042428.140000001</v>
      </c>
      <c r="DJ465" s="389">
        <f t="shared" si="361"/>
        <v>0</v>
      </c>
      <c r="DL465" s="396">
        <f t="shared" si="362"/>
        <v>6638737.5</v>
      </c>
      <c r="DM465" s="396">
        <f t="shared" si="363"/>
        <v>-1979577.5</v>
      </c>
    </row>
    <row r="466" spans="1:117" s="55" customFormat="1" ht="21" x14ac:dyDescent="0.2">
      <c r="A466" s="191">
        <f t="shared" si="324"/>
        <v>2655495</v>
      </c>
      <c r="B466" s="136">
        <f>'گام اول '!B467</f>
        <v>461</v>
      </c>
      <c r="C466" s="136">
        <f>'گام اول '!C467</f>
        <v>244</v>
      </c>
      <c r="D466" s="136">
        <f>'گام اول '!D467</f>
        <v>13155</v>
      </c>
      <c r="E466" s="136" t="str">
        <f>'گام اول '!E467</f>
        <v>محمد رضا</v>
      </c>
      <c r="F466" s="136" t="str">
        <f>'گام اول '!F467</f>
        <v>رحیم پور</v>
      </c>
      <c r="G466" s="136" t="str">
        <f>'گام اول '!G467</f>
        <v>نگهبان</v>
      </c>
      <c r="H466" s="136" t="str">
        <f>'گام اول '!H467</f>
        <v>مازندران</v>
      </c>
      <c r="I466" s="136" t="str">
        <f>'گام اول '!I467</f>
        <v>171-813-2878527-1</v>
      </c>
      <c r="J466" s="136">
        <f>'گام اول '!J467</f>
        <v>2279246171</v>
      </c>
      <c r="K466" s="136" t="str">
        <f>'گام اول '!K467</f>
        <v>00126132095</v>
      </c>
      <c r="L466" s="136" t="str">
        <f>'گام اول '!L467</f>
        <v>مازندران</v>
      </c>
      <c r="M466" s="136" t="str">
        <f>'گام اول '!M467</f>
        <v>نگهبان</v>
      </c>
      <c r="N466" s="120" t="str">
        <f>'گام اول '!N467</f>
        <v>*</v>
      </c>
      <c r="O466" s="119">
        <f>'گام اول '!O467</f>
        <v>0</v>
      </c>
      <c r="P466" s="121">
        <f>'گام اول '!P467</f>
        <v>0</v>
      </c>
      <c r="Q466" s="358">
        <f>'گام اول '!Q467</f>
        <v>30</v>
      </c>
      <c r="R466" s="358">
        <f>'گام اول '!R467</f>
        <v>120</v>
      </c>
      <c r="S466" s="358">
        <f>'گام اول '!S467</f>
        <v>110</v>
      </c>
      <c r="T466" s="358">
        <f>'گام اول '!T467</f>
        <v>29.33</v>
      </c>
      <c r="U466" s="137">
        <f>'گام اول '!U467</f>
        <v>0</v>
      </c>
      <c r="V466" s="120">
        <f>'گام اول '!W467</f>
        <v>0</v>
      </c>
      <c r="W466" s="121">
        <f>'گام اول '!X467</f>
        <v>0</v>
      </c>
      <c r="X466" s="366">
        <f>'گام اول '!Y467</f>
        <v>2</v>
      </c>
      <c r="Y466" s="366">
        <f>'گام اول '!Z467</f>
        <v>0</v>
      </c>
      <c r="Z466" s="138">
        <f>'گام اول '!AA467</f>
        <v>885165</v>
      </c>
      <c r="AA466" s="138">
        <f>'گام اول '!AB467</f>
        <v>46667</v>
      </c>
      <c r="AB466" s="138">
        <f>'گام اول '!AC467</f>
        <v>931832</v>
      </c>
      <c r="AC466" s="138">
        <f>'گام اول '!AD467</f>
        <v>4500000</v>
      </c>
      <c r="AD466" s="138">
        <f>'گام اول '!AE467</f>
        <v>6000000</v>
      </c>
      <c r="AE466" s="139">
        <f>'گام اول '!AF467</f>
        <v>177895.19999999998</v>
      </c>
      <c r="AF466" s="122">
        <f>'گام اول '!AG467</f>
        <v>26554950</v>
      </c>
      <c r="AG466" s="123">
        <f>'گام اول '!AH467</f>
        <v>1400010</v>
      </c>
      <c r="AH466" s="123">
        <f>'گام اول '!AI467</f>
        <v>21347423.999999996</v>
      </c>
      <c r="AI466" s="123">
        <f>'گام اول '!AJ467</f>
        <v>0</v>
      </c>
      <c r="AJ466" s="123">
        <f>'گام اول '!AK467</f>
        <v>4500000</v>
      </c>
      <c r="AK466" s="123">
        <f>'گام اول '!AL467</f>
        <v>6000000</v>
      </c>
      <c r="AL466" s="123">
        <f>'گام اول '!AM467</f>
        <v>4892117.9999999991</v>
      </c>
      <c r="AM466" s="123">
        <f>'گام اول '!AN467</f>
        <v>5217666.2159999991</v>
      </c>
      <c r="AN466" s="123">
        <f>'گام اول '!AO467</f>
        <v>0</v>
      </c>
      <c r="AO466" s="123">
        <f>'گام اول '!AP467</f>
        <v>3000000</v>
      </c>
      <c r="AP466" s="123">
        <f>'گام اول '!AQ467</f>
        <v>0</v>
      </c>
      <c r="AQ466" s="123">
        <f>'گام اول '!AR467</f>
        <v>0</v>
      </c>
      <c r="AR466" s="123">
        <f>'گام اول '!AS467</f>
        <v>0</v>
      </c>
      <c r="AS466" s="375">
        <f>'گام اول '!AT467</f>
        <v>0</v>
      </c>
      <c r="AT466" s="368">
        <f t="shared" si="325"/>
        <v>72912168.216000006</v>
      </c>
      <c r="AU466" s="173">
        <f>'گام اول '!AV467</f>
        <v>54308316.440880008</v>
      </c>
      <c r="AV466" s="141">
        <f>'گام اول '!AW467</f>
        <v>72912168.215999991</v>
      </c>
      <c r="AW466" s="142">
        <f t="shared" si="326"/>
        <v>5103851.7751199994</v>
      </c>
      <c r="AX466" s="75">
        <f t="shared" si="327"/>
        <v>1430831.644088001</v>
      </c>
      <c r="AY466" s="142">
        <f>'گام اول '!AZ467</f>
        <v>0</v>
      </c>
      <c r="AZ466" s="142">
        <f>'گام اول '!BA467</f>
        <v>0</v>
      </c>
      <c r="BA466" s="142">
        <f>'گام اول '!BB467</f>
        <v>0</v>
      </c>
      <c r="BB466" s="142">
        <f>'گام اول '!BC467</f>
        <v>0</v>
      </c>
      <c r="BC466" s="142">
        <f>'گام اول '!BD467</f>
        <v>0</v>
      </c>
      <c r="BD466" s="142">
        <f>'گام اول '!BE467</f>
        <v>0</v>
      </c>
      <c r="BE466" s="142">
        <f>'گام اول '!BF467</f>
        <v>0</v>
      </c>
      <c r="BF466" s="143">
        <f t="shared" si="328"/>
        <v>6534683.4192080004</v>
      </c>
      <c r="BG466" s="140">
        <f t="shared" si="329"/>
        <v>66377484</v>
      </c>
      <c r="BH466" s="144">
        <f t="shared" si="330"/>
        <v>72912168.216000006</v>
      </c>
      <c r="BI466" s="127">
        <f t="shared" si="323"/>
        <v>4659160</v>
      </c>
      <c r="BJ466" s="145">
        <f t="shared" si="331"/>
        <v>2329580</v>
      </c>
      <c r="BK466" s="145">
        <f t="shared" si="332"/>
        <v>698874</v>
      </c>
      <c r="BL466" s="146">
        <f t="shared" si="333"/>
        <v>1120000</v>
      </c>
      <c r="BM466" s="379">
        <v>0</v>
      </c>
      <c r="BN466" s="147">
        <f t="shared" si="334"/>
        <v>81719782.216000006</v>
      </c>
      <c r="BO466" s="148">
        <f t="shared" si="335"/>
        <v>72912168.215999991</v>
      </c>
      <c r="BP466" s="149">
        <f t="shared" si="336"/>
        <v>16769798.689679999</v>
      </c>
      <c r="BQ466" s="150">
        <f t="shared" si="337"/>
        <v>98489580.905680001</v>
      </c>
      <c r="BR466" s="151">
        <f t="shared" si="338"/>
        <v>100800</v>
      </c>
      <c r="BS466" s="147">
        <f t="shared" si="339"/>
        <v>98590380.905680001</v>
      </c>
      <c r="BT466" s="135">
        <v>0</v>
      </c>
      <c r="BU466" s="148">
        <f t="shared" si="340"/>
        <v>8171978.2216000007</v>
      </c>
      <c r="BV466" s="152">
        <f t="shared" si="341"/>
        <v>4085989.1108000004</v>
      </c>
      <c r="BW466" s="133">
        <f t="shared" si="342"/>
        <v>86332413.573280007</v>
      </c>
      <c r="BX466" s="147">
        <f t="shared" si="343"/>
        <v>7687614</v>
      </c>
      <c r="BY466" s="134">
        <f t="shared" si="344"/>
        <v>78644799.573280007</v>
      </c>
      <c r="CD466" s="388">
        <f>'گام اول '!AU467</f>
        <v>72912168.216000006</v>
      </c>
      <c r="CE466" s="389">
        <f>'گام اول '!AV467</f>
        <v>54308316.440880008</v>
      </c>
      <c r="CF466" s="389">
        <f>'گام اول '!AW467</f>
        <v>72912168.215999991</v>
      </c>
      <c r="CG466" s="389">
        <f>'گام اول '!AX467</f>
        <v>5103851.7751199994</v>
      </c>
      <c r="CH466" s="389">
        <f>'گام اول '!AY467</f>
        <v>1430831.644088001</v>
      </c>
      <c r="CI466" s="389">
        <f>'گام اول '!AZ467</f>
        <v>0</v>
      </c>
      <c r="CJ466" s="389">
        <f>'گام اول '!BA467</f>
        <v>0</v>
      </c>
      <c r="CK466" s="389">
        <f>'گام اول '!BB467</f>
        <v>0</v>
      </c>
      <c r="CL466" s="389">
        <f>'گام اول '!BC467</f>
        <v>0</v>
      </c>
      <c r="CM466" s="389">
        <f>'گام اول '!BD467</f>
        <v>0</v>
      </c>
      <c r="CN466" s="389">
        <f>'گام اول '!BE467</f>
        <v>0</v>
      </c>
      <c r="CO466" s="389">
        <f>'گام اول '!BF467</f>
        <v>0</v>
      </c>
      <c r="CP466" s="389">
        <f>'گام اول '!BG467</f>
        <v>6534683.4192080004</v>
      </c>
      <c r="CQ466" s="389">
        <f>'گام اول '!BH467</f>
        <v>66377484</v>
      </c>
      <c r="CR466" s="389">
        <f t="shared" si="345"/>
        <v>72912168.216000006</v>
      </c>
      <c r="CS466" s="55">
        <f t="shared" si="346"/>
        <v>4659160</v>
      </c>
      <c r="CT466" s="388">
        <f t="shared" si="347"/>
        <v>2329580</v>
      </c>
      <c r="CU466" s="389">
        <f t="shared" si="348"/>
        <v>698874</v>
      </c>
      <c r="CV466" s="389">
        <f t="shared" si="349"/>
        <v>1120000</v>
      </c>
      <c r="CW466" s="55">
        <v>0</v>
      </c>
      <c r="CX466" s="389">
        <f t="shared" si="350"/>
        <v>81719782.216000006</v>
      </c>
      <c r="CY466" s="389">
        <f t="shared" si="351"/>
        <v>72912168.215999991</v>
      </c>
      <c r="CZ466" s="389">
        <f t="shared" si="352"/>
        <v>16769798.689679999</v>
      </c>
      <c r="DA466" s="389">
        <f t="shared" si="353"/>
        <v>98489580.905680001</v>
      </c>
      <c r="DB466" s="389">
        <f t="shared" si="354"/>
        <v>100800</v>
      </c>
      <c r="DC466" s="389">
        <f t="shared" si="355"/>
        <v>98590380.905680001</v>
      </c>
      <c r="DD466" s="394">
        <v>0</v>
      </c>
      <c r="DE466" s="389">
        <f t="shared" si="356"/>
        <v>8171978.2216000007</v>
      </c>
      <c r="DF466" s="389">
        <f t="shared" si="357"/>
        <v>4085989.1108000004</v>
      </c>
      <c r="DG466" s="389">
        <f t="shared" si="358"/>
        <v>86332413.573280007</v>
      </c>
      <c r="DH466" s="389">
        <f t="shared" si="359"/>
        <v>7687614</v>
      </c>
      <c r="DI466" s="389">
        <f t="shared" si="360"/>
        <v>78644799.573280007</v>
      </c>
      <c r="DJ466" s="389">
        <f t="shared" si="361"/>
        <v>0</v>
      </c>
      <c r="DL466" s="396">
        <f t="shared" si="362"/>
        <v>6638737.5</v>
      </c>
      <c r="DM466" s="396">
        <f t="shared" si="363"/>
        <v>-1979577.5</v>
      </c>
    </row>
    <row r="467" spans="1:117" s="55" customFormat="1" ht="21" x14ac:dyDescent="0.2">
      <c r="A467" s="191">
        <f t="shared" si="324"/>
        <v>2655495</v>
      </c>
      <c r="B467" s="136">
        <f>'گام اول '!B468</f>
        <v>462</v>
      </c>
      <c r="C467" s="136">
        <f>'گام اول '!C468</f>
        <v>245</v>
      </c>
      <c r="D467" s="136">
        <f>'گام اول '!D468</f>
        <v>13152</v>
      </c>
      <c r="E467" s="136" t="str">
        <f>'گام اول '!E468</f>
        <v>فرشید</v>
      </c>
      <c r="F467" s="136" t="str">
        <f>'گام اول '!F468</f>
        <v>قاسمی</v>
      </c>
      <c r="G467" s="136" t="str">
        <f>'گام اول '!G468</f>
        <v>نگهبان</v>
      </c>
      <c r="H467" s="136" t="str">
        <f>'گام اول '!H468</f>
        <v>مازندران</v>
      </c>
      <c r="I467" s="136" t="str">
        <f>'گام اول '!I468</f>
        <v>171-813-1775638-1</v>
      </c>
      <c r="J467" s="136">
        <f>'گام اول '!J468</f>
        <v>2210067154</v>
      </c>
      <c r="K467" s="136" t="str">
        <f>'گام اول '!K468</f>
        <v>0036124026</v>
      </c>
      <c r="L467" s="136" t="str">
        <f>'گام اول '!L468</f>
        <v>مازندران</v>
      </c>
      <c r="M467" s="136" t="str">
        <f>'گام اول '!M468</f>
        <v>نگهبان</v>
      </c>
      <c r="N467" s="120">
        <f>'گام اول '!N468</f>
        <v>0</v>
      </c>
      <c r="O467" s="119" t="str">
        <f>'گام اول '!O468</f>
        <v>*</v>
      </c>
      <c r="P467" s="121">
        <f>'گام اول '!P468</f>
        <v>0</v>
      </c>
      <c r="Q467" s="358">
        <f>'گام اول '!Q468</f>
        <v>30</v>
      </c>
      <c r="R467" s="358">
        <f>'گام اول '!R468</f>
        <v>90</v>
      </c>
      <c r="S467" s="358">
        <f>'گام اول '!S468</f>
        <v>0</v>
      </c>
      <c r="T467" s="358">
        <f>'گام اول '!T468</f>
        <v>0</v>
      </c>
      <c r="U467" s="137">
        <f>'گام اول '!U468</f>
        <v>0</v>
      </c>
      <c r="V467" s="120">
        <f>'گام اول '!W468</f>
        <v>0</v>
      </c>
      <c r="W467" s="121">
        <f>'گام اول '!X468</f>
        <v>0</v>
      </c>
      <c r="X467" s="366">
        <f>'گام اول '!Y468</f>
        <v>1</v>
      </c>
      <c r="Y467" s="366">
        <f>'گام اول '!Z468</f>
        <v>1</v>
      </c>
      <c r="Z467" s="138">
        <f>'گام اول '!AA468</f>
        <v>885165</v>
      </c>
      <c r="AA467" s="138">
        <f>'گام اول '!AB468</f>
        <v>46667</v>
      </c>
      <c r="AB467" s="138">
        <f>'گام اول '!AC468</f>
        <v>931832</v>
      </c>
      <c r="AC467" s="138">
        <f>'گام اول '!AD468</f>
        <v>4500000</v>
      </c>
      <c r="AD467" s="138">
        <f>'گام اول '!AE468</f>
        <v>6000000</v>
      </c>
      <c r="AE467" s="139">
        <f>'گام اول '!AF468</f>
        <v>177895.19999999998</v>
      </c>
      <c r="AF467" s="122">
        <f>'گام اول '!AG468</f>
        <v>26554950</v>
      </c>
      <c r="AG467" s="123">
        <f>'گام اول '!AH468</f>
        <v>1400010</v>
      </c>
      <c r="AH467" s="123">
        <f>'گام اول '!AI468</f>
        <v>16010567.999999998</v>
      </c>
      <c r="AI467" s="123">
        <f>'گام اول '!AJ468</f>
        <v>2655495</v>
      </c>
      <c r="AJ467" s="123">
        <f>'گام اول '!AK468</f>
        <v>4500000</v>
      </c>
      <c r="AK467" s="123">
        <f>'گام اول '!AL468</f>
        <v>6000000</v>
      </c>
      <c r="AL467" s="123">
        <f>'گام اول '!AM468</f>
        <v>0</v>
      </c>
      <c r="AM467" s="123">
        <f>'گام اول '!AN468</f>
        <v>0</v>
      </c>
      <c r="AN467" s="123">
        <f>'گام اول '!AO468</f>
        <v>0</v>
      </c>
      <c r="AO467" s="123">
        <f>'گام اول '!AP468</f>
        <v>4000000</v>
      </c>
      <c r="AP467" s="123">
        <f>'گام اول '!AQ468</f>
        <v>0</v>
      </c>
      <c r="AQ467" s="123">
        <f>'گام اول '!AR468</f>
        <v>0</v>
      </c>
      <c r="AR467" s="123">
        <f>'گام اول '!AS468</f>
        <v>0</v>
      </c>
      <c r="AS467" s="375">
        <f>'گام اول '!AT468</f>
        <v>0</v>
      </c>
      <c r="AT467" s="368">
        <f t="shared" si="325"/>
        <v>61121023</v>
      </c>
      <c r="AU467" s="173">
        <f>'گام اول '!AV468</f>
        <v>39872941.039999999</v>
      </c>
      <c r="AV467" s="141">
        <f>'گام اول '!AW468</f>
        <v>58465528</v>
      </c>
      <c r="AW467" s="142">
        <f t="shared" si="326"/>
        <v>4092586.9600000004</v>
      </c>
      <c r="AX467" s="75">
        <f t="shared" si="327"/>
        <v>0</v>
      </c>
      <c r="AY467" s="142">
        <f>'گام اول '!AZ468</f>
        <v>0</v>
      </c>
      <c r="AZ467" s="142">
        <f>'گام اول '!BA468</f>
        <v>0</v>
      </c>
      <c r="BA467" s="142">
        <f>'گام اول '!BB468</f>
        <v>0</v>
      </c>
      <c r="BB467" s="142">
        <f>'گام اول '!BC468</f>
        <v>0</v>
      </c>
      <c r="BC467" s="142">
        <f>'گام اول '!BD468</f>
        <v>0</v>
      </c>
      <c r="BD467" s="142">
        <f>'گام اول '!BE468</f>
        <v>0</v>
      </c>
      <c r="BE467" s="142">
        <f>'گام اول '!BF468</f>
        <v>0</v>
      </c>
      <c r="BF467" s="143">
        <f t="shared" si="328"/>
        <v>4092586.9600000004</v>
      </c>
      <c r="BG467" s="140">
        <f t="shared" si="329"/>
        <v>57028436</v>
      </c>
      <c r="BH467" s="144">
        <f t="shared" si="330"/>
        <v>61121023</v>
      </c>
      <c r="BI467" s="127">
        <f t="shared" si="323"/>
        <v>4659160</v>
      </c>
      <c r="BJ467" s="145">
        <f t="shared" si="331"/>
        <v>2329580</v>
      </c>
      <c r="BK467" s="145">
        <f t="shared" si="332"/>
        <v>698874</v>
      </c>
      <c r="BL467" s="146">
        <f t="shared" si="333"/>
        <v>1120000</v>
      </c>
      <c r="BM467" s="379">
        <v>0</v>
      </c>
      <c r="BN467" s="147">
        <f t="shared" si="334"/>
        <v>69928637</v>
      </c>
      <c r="BO467" s="148">
        <f t="shared" si="335"/>
        <v>58465528</v>
      </c>
      <c r="BP467" s="149">
        <f t="shared" si="336"/>
        <v>13447071.440000001</v>
      </c>
      <c r="BQ467" s="150">
        <f t="shared" si="337"/>
        <v>83375708.439999998</v>
      </c>
      <c r="BR467" s="151">
        <f t="shared" si="338"/>
        <v>100800</v>
      </c>
      <c r="BS467" s="147">
        <f t="shared" si="339"/>
        <v>83476508.439999998</v>
      </c>
      <c r="BT467" s="135">
        <v>0</v>
      </c>
      <c r="BU467" s="148">
        <f t="shared" si="340"/>
        <v>6992863.7000000002</v>
      </c>
      <c r="BV467" s="152">
        <f t="shared" si="341"/>
        <v>3496431.85</v>
      </c>
      <c r="BW467" s="133">
        <f t="shared" si="342"/>
        <v>72987212.890000001</v>
      </c>
      <c r="BX467" s="147">
        <f t="shared" si="343"/>
        <v>7687614</v>
      </c>
      <c r="BY467" s="134">
        <f t="shared" si="344"/>
        <v>65299598.890000001</v>
      </c>
      <c r="CD467" s="388">
        <f>'گام اول '!AU468</f>
        <v>61121023</v>
      </c>
      <c r="CE467" s="389">
        <f>'گام اول '!AV468</f>
        <v>39872941.039999999</v>
      </c>
      <c r="CF467" s="389">
        <f>'گام اول '!AW468</f>
        <v>58465528</v>
      </c>
      <c r="CG467" s="389">
        <f>'گام اول '!AX468</f>
        <v>4092586.9600000004</v>
      </c>
      <c r="CH467" s="389">
        <f>'گام اول '!AY468</f>
        <v>0</v>
      </c>
      <c r="CI467" s="389">
        <f>'گام اول '!AZ468</f>
        <v>0</v>
      </c>
      <c r="CJ467" s="389">
        <f>'گام اول '!BA468</f>
        <v>0</v>
      </c>
      <c r="CK467" s="389">
        <f>'گام اول '!BB468</f>
        <v>0</v>
      </c>
      <c r="CL467" s="389">
        <f>'گام اول '!BC468</f>
        <v>0</v>
      </c>
      <c r="CM467" s="389">
        <f>'گام اول '!BD468</f>
        <v>0</v>
      </c>
      <c r="CN467" s="389">
        <f>'گام اول '!BE468</f>
        <v>0</v>
      </c>
      <c r="CO467" s="389">
        <f>'گام اول '!BF468</f>
        <v>0</v>
      </c>
      <c r="CP467" s="389">
        <f>'گام اول '!BG468</f>
        <v>4092586.9600000004</v>
      </c>
      <c r="CQ467" s="389">
        <f>'گام اول '!BH468</f>
        <v>57028436</v>
      </c>
      <c r="CR467" s="389">
        <f t="shared" si="345"/>
        <v>61121023</v>
      </c>
      <c r="CS467" s="55">
        <f t="shared" si="346"/>
        <v>4659160</v>
      </c>
      <c r="CT467" s="388">
        <f t="shared" si="347"/>
        <v>2329580</v>
      </c>
      <c r="CU467" s="389">
        <f t="shared" si="348"/>
        <v>698874</v>
      </c>
      <c r="CV467" s="389">
        <f t="shared" si="349"/>
        <v>1120000</v>
      </c>
      <c r="CW467" s="55">
        <v>0</v>
      </c>
      <c r="CX467" s="389">
        <f t="shared" si="350"/>
        <v>69928637</v>
      </c>
      <c r="CY467" s="389">
        <f t="shared" si="351"/>
        <v>58465528</v>
      </c>
      <c r="CZ467" s="389">
        <f t="shared" si="352"/>
        <v>13447071.440000001</v>
      </c>
      <c r="DA467" s="389">
        <f t="shared" si="353"/>
        <v>83375708.439999998</v>
      </c>
      <c r="DB467" s="389">
        <f t="shared" si="354"/>
        <v>100800</v>
      </c>
      <c r="DC467" s="389">
        <f t="shared" si="355"/>
        <v>83476508.439999998</v>
      </c>
      <c r="DD467" s="394">
        <v>0</v>
      </c>
      <c r="DE467" s="389">
        <f t="shared" si="356"/>
        <v>6992863.7000000002</v>
      </c>
      <c r="DF467" s="389">
        <f t="shared" si="357"/>
        <v>3496431.85</v>
      </c>
      <c r="DG467" s="389">
        <f t="shared" si="358"/>
        <v>72987212.890000001</v>
      </c>
      <c r="DH467" s="389">
        <f t="shared" si="359"/>
        <v>7687614</v>
      </c>
      <c r="DI467" s="389">
        <f t="shared" si="360"/>
        <v>65299598.890000001</v>
      </c>
      <c r="DJ467" s="389">
        <f t="shared" si="361"/>
        <v>0</v>
      </c>
      <c r="DL467" s="396">
        <f t="shared" si="362"/>
        <v>6638737.5</v>
      </c>
      <c r="DM467" s="396">
        <f t="shared" si="363"/>
        <v>-1979577.5</v>
      </c>
    </row>
    <row r="468" spans="1:117" s="55" customFormat="1" ht="21" x14ac:dyDescent="0.2">
      <c r="A468" s="191">
        <f t="shared" si="324"/>
        <v>2655495</v>
      </c>
      <c r="B468" s="136">
        <f>'گام اول '!B469</f>
        <v>463</v>
      </c>
      <c r="C468" s="136">
        <f>'گام اول '!C469</f>
        <v>246</v>
      </c>
      <c r="D468" s="136">
        <f>'گام اول '!D469</f>
        <v>13154</v>
      </c>
      <c r="E468" s="136" t="str">
        <f>'گام اول '!E469</f>
        <v>محمد حسن</v>
      </c>
      <c r="F468" s="136" t="str">
        <f>'گام اول '!F469</f>
        <v>جمالی</v>
      </c>
      <c r="G468" s="136" t="str">
        <f>'گام اول '!G469</f>
        <v>نگهبان</v>
      </c>
      <c r="H468" s="136" t="str">
        <f>'گام اول '!H469</f>
        <v>مازندران</v>
      </c>
      <c r="I468" s="136" t="str">
        <f>'گام اول '!I469</f>
        <v>257-813-3066175-1</v>
      </c>
      <c r="J468" s="136">
        <f>'گام اول '!J469</f>
        <v>2217969714</v>
      </c>
      <c r="K468" s="136" t="str">
        <f>'گام اول '!K469</f>
        <v>0036125201</v>
      </c>
      <c r="L468" s="136" t="str">
        <f>'گام اول '!L469</f>
        <v>مازندران</v>
      </c>
      <c r="M468" s="136" t="str">
        <f>'گام اول '!M469</f>
        <v>نگهبان</v>
      </c>
      <c r="N468" s="120" t="str">
        <f>'گام اول '!N469</f>
        <v>*</v>
      </c>
      <c r="O468" s="119">
        <f>'گام اول '!O469</f>
        <v>0</v>
      </c>
      <c r="P468" s="121">
        <f>'گام اول '!P469</f>
        <v>0</v>
      </c>
      <c r="Q468" s="358">
        <f>'گام اول '!Q469</f>
        <v>30</v>
      </c>
      <c r="R468" s="358">
        <f>'گام اول '!R469</f>
        <v>120</v>
      </c>
      <c r="S468" s="358">
        <f>'گام اول '!S469</f>
        <v>110</v>
      </c>
      <c r="T468" s="358">
        <f>'گام اول '!T469</f>
        <v>29.33</v>
      </c>
      <c r="U468" s="137">
        <f>'گام اول '!U469</f>
        <v>0</v>
      </c>
      <c r="V468" s="120">
        <f>'گام اول '!W469</f>
        <v>0</v>
      </c>
      <c r="W468" s="121">
        <f>'گام اول '!X469</f>
        <v>0</v>
      </c>
      <c r="X468" s="366">
        <f>'گام اول '!Y469</f>
        <v>0</v>
      </c>
      <c r="Y468" s="366">
        <f>'گام اول '!Z469</f>
        <v>0</v>
      </c>
      <c r="Z468" s="138">
        <f>'گام اول '!AA469</f>
        <v>885165</v>
      </c>
      <c r="AA468" s="138">
        <f>'گام اول '!AB469</f>
        <v>46667</v>
      </c>
      <c r="AB468" s="138">
        <f>'گام اول '!AC469</f>
        <v>931832</v>
      </c>
      <c r="AC468" s="138">
        <f>'گام اول '!AD469</f>
        <v>4500000</v>
      </c>
      <c r="AD468" s="138">
        <f>'گام اول '!AE469</f>
        <v>6000000</v>
      </c>
      <c r="AE468" s="139">
        <f>'گام اول '!AF469</f>
        <v>177895.19999999998</v>
      </c>
      <c r="AF468" s="122">
        <f>'گام اول '!AG469</f>
        <v>26554950</v>
      </c>
      <c r="AG468" s="123">
        <f>'گام اول '!AH469</f>
        <v>1400010</v>
      </c>
      <c r="AH468" s="123">
        <f>'گام اول '!AI469</f>
        <v>21347423.999999996</v>
      </c>
      <c r="AI468" s="123">
        <f>'گام اول '!AJ469</f>
        <v>0</v>
      </c>
      <c r="AJ468" s="123">
        <f>'گام اول '!AK469</f>
        <v>4500000</v>
      </c>
      <c r="AK468" s="123">
        <f>'گام اول '!AL469</f>
        <v>6000000</v>
      </c>
      <c r="AL468" s="123">
        <f>'گام اول '!AM469</f>
        <v>4892117.9999999991</v>
      </c>
      <c r="AM468" s="123">
        <f>'گام اول '!AN469</f>
        <v>5217666.2159999991</v>
      </c>
      <c r="AN468" s="123">
        <f>'گام اول '!AO469</f>
        <v>0</v>
      </c>
      <c r="AO468" s="123">
        <f>'گام اول '!AP469</f>
        <v>3000000</v>
      </c>
      <c r="AP468" s="123">
        <f>'گام اول '!AQ469</f>
        <v>0</v>
      </c>
      <c r="AQ468" s="123">
        <f>'گام اول '!AR469</f>
        <v>0</v>
      </c>
      <c r="AR468" s="123">
        <f>'گام اول '!AS469</f>
        <v>0</v>
      </c>
      <c r="AS468" s="375">
        <f>'گام اول '!AT469</f>
        <v>0</v>
      </c>
      <c r="AT468" s="368">
        <f t="shared" si="325"/>
        <v>72912168.216000006</v>
      </c>
      <c r="AU468" s="173">
        <f>'گام اول '!AV469</f>
        <v>54308316.440880008</v>
      </c>
      <c r="AV468" s="141">
        <f>'گام اول '!AW469</f>
        <v>72912168.215999991</v>
      </c>
      <c r="AW468" s="142">
        <f t="shared" si="326"/>
        <v>5103851.7751199994</v>
      </c>
      <c r="AX468" s="75">
        <f t="shared" si="327"/>
        <v>1430831.644088001</v>
      </c>
      <c r="AY468" s="142">
        <f>'گام اول '!AZ469</f>
        <v>0</v>
      </c>
      <c r="AZ468" s="142">
        <f>'گام اول '!BA469</f>
        <v>0</v>
      </c>
      <c r="BA468" s="142">
        <f>'گام اول '!BB469</f>
        <v>0</v>
      </c>
      <c r="BB468" s="142">
        <f>'گام اول '!BC469</f>
        <v>0</v>
      </c>
      <c r="BC468" s="142">
        <f>'گام اول '!BD469</f>
        <v>0</v>
      </c>
      <c r="BD468" s="142">
        <f>'گام اول '!BE469</f>
        <v>0</v>
      </c>
      <c r="BE468" s="142">
        <f>'گام اول '!BF469</f>
        <v>0</v>
      </c>
      <c r="BF468" s="143">
        <f t="shared" si="328"/>
        <v>6534683.4192080004</v>
      </c>
      <c r="BG468" s="140">
        <f t="shared" si="329"/>
        <v>66377484</v>
      </c>
      <c r="BH468" s="144">
        <f t="shared" si="330"/>
        <v>72912168.216000006</v>
      </c>
      <c r="BI468" s="127">
        <f t="shared" si="323"/>
        <v>4659160</v>
      </c>
      <c r="BJ468" s="145">
        <f t="shared" si="331"/>
        <v>2329580</v>
      </c>
      <c r="BK468" s="145">
        <f t="shared" si="332"/>
        <v>698874</v>
      </c>
      <c r="BL468" s="146">
        <f t="shared" si="333"/>
        <v>1120000</v>
      </c>
      <c r="BM468" s="379">
        <v>0</v>
      </c>
      <c r="BN468" s="147">
        <f t="shared" si="334"/>
        <v>81719782.216000006</v>
      </c>
      <c r="BO468" s="148">
        <f t="shared" si="335"/>
        <v>72912168.215999991</v>
      </c>
      <c r="BP468" s="149">
        <f t="shared" si="336"/>
        <v>16769798.689679999</v>
      </c>
      <c r="BQ468" s="150">
        <f t="shared" si="337"/>
        <v>98489580.905680001</v>
      </c>
      <c r="BR468" s="151">
        <f t="shared" si="338"/>
        <v>100800</v>
      </c>
      <c r="BS468" s="147">
        <f t="shared" si="339"/>
        <v>98590380.905680001</v>
      </c>
      <c r="BT468" s="135">
        <v>0</v>
      </c>
      <c r="BU468" s="148">
        <f t="shared" si="340"/>
        <v>8171978.2216000007</v>
      </c>
      <c r="BV468" s="152">
        <f t="shared" si="341"/>
        <v>4085989.1108000004</v>
      </c>
      <c r="BW468" s="133">
        <f t="shared" si="342"/>
        <v>86332413.573280007</v>
      </c>
      <c r="BX468" s="147">
        <f t="shared" si="343"/>
        <v>7687614</v>
      </c>
      <c r="BY468" s="134">
        <f t="shared" si="344"/>
        <v>78644799.573280007</v>
      </c>
      <c r="CD468" s="388">
        <f>'گام اول '!AU469</f>
        <v>72912168.216000006</v>
      </c>
      <c r="CE468" s="389">
        <f>'گام اول '!AV469</f>
        <v>54308316.440880008</v>
      </c>
      <c r="CF468" s="389">
        <f>'گام اول '!AW469</f>
        <v>72912168.215999991</v>
      </c>
      <c r="CG468" s="389">
        <f>'گام اول '!AX469</f>
        <v>5103851.7751199994</v>
      </c>
      <c r="CH468" s="389">
        <f>'گام اول '!AY469</f>
        <v>1430831.644088001</v>
      </c>
      <c r="CI468" s="389">
        <f>'گام اول '!AZ469</f>
        <v>0</v>
      </c>
      <c r="CJ468" s="389">
        <f>'گام اول '!BA469</f>
        <v>0</v>
      </c>
      <c r="CK468" s="389">
        <f>'گام اول '!BB469</f>
        <v>0</v>
      </c>
      <c r="CL468" s="389">
        <f>'گام اول '!BC469</f>
        <v>0</v>
      </c>
      <c r="CM468" s="389">
        <f>'گام اول '!BD469</f>
        <v>0</v>
      </c>
      <c r="CN468" s="389">
        <f>'گام اول '!BE469</f>
        <v>0</v>
      </c>
      <c r="CO468" s="389">
        <f>'گام اول '!BF469</f>
        <v>0</v>
      </c>
      <c r="CP468" s="389">
        <f>'گام اول '!BG469</f>
        <v>6534683.4192080004</v>
      </c>
      <c r="CQ468" s="389">
        <f>'گام اول '!BH469</f>
        <v>66377484</v>
      </c>
      <c r="CR468" s="389">
        <f t="shared" si="345"/>
        <v>72912168.216000006</v>
      </c>
      <c r="CS468" s="55">
        <f t="shared" si="346"/>
        <v>4659160</v>
      </c>
      <c r="CT468" s="388">
        <f t="shared" si="347"/>
        <v>2329580</v>
      </c>
      <c r="CU468" s="389">
        <f t="shared" si="348"/>
        <v>698874</v>
      </c>
      <c r="CV468" s="389">
        <f t="shared" si="349"/>
        <v>1120000</v>
      </c>
      <c r="CW468" s="55">
        <v>0</v>
      </c>
      <c r="CX468" s="389">
        <f t="shared" si="350"/>
        <v>81719782.216000006</v>
      </c>
      <c r="CY468" s="389">
        <f t="shared" si="351"/>
        <v>72912168.215999991</v>
      </c>
      <c r="CZ468" s="389">
        <f t="shared" si="352"/>
        <v>16769798.689679999</v>
      </c>
      <c r="DA468" s="389">
        <f t="shared" si="353"/>
        <v>98489580.905680001</v>
      </c>
      <c r="DB468" s="389">
        <f t="shared" si="354"/>
        <v>100800</v>
      </c>
      <c r="DC468" s="389">
        <f t="shared" si="355"/>
        <v>98590380.905680001</v>
      </c>
      <c r="DD468" s="394">
        <v>0</v>
      </c>
      <c r="DE468" s="389">
        <f t="shared" si="356"/>
        <v>8171978.2216000007</v>
      </c>
      <c r="DF468" s="389">
        <f t="shared" si="357"/>
        <v>4085989.1108000004</v>
      </c>
      <c r="DG468" s="389">
        <f t="shared" si="358"/>
        <v>86332413.573280007</v>
      </c>
      <c r="DH468" s="389">
        <f t="shared" si="359"/>
        <v>7687614</v>
      </c>
      <c r="DI468" s="389">
        <f t="shared" si="360"/>
        <v>78644799.573280007</v>
      </c>
      <c r="DJ468" s="389">
        <f t="shared" si="361"/>
        <v>0</v>
      </c>
      <c r="DL468" s="396">
        <f t="shared" si="362"/>
        <v>6638737.5</v>
      </c>
      <c r="DM468" s="396">
        <f t="shared" si="363"/>
        <v>-1979577.5</v>
      </c>
    </row>
    <row r="469" spans="1:117" s="55" customFormat="1" ht="21" x14ac:dyDescent="0.2">
      <c r="A469" s="191">
        <f t="shared" si="324"/>
        <v>2655495</v>
      </c>
      <c r="B469" s="136">
        <f>'گام اول '!B470</f>
        <v>464</v>
      </c>
      <c r="C469" s="136">
        <f>'گام اول '!C470</f>
        <v>247</v>
      </c>
      <c r="D469" s="136">
        <f>'گام اول '!D470</f>
        <v>13158</v>
      </c>
      <c r="E469" s="136" t="str">
        <f>'گام اول '!E470</f>
        <v>جلال</v>
      </c>
      <c r="F469" s="136" t="str">
        <f>'گام اول '!F470</f>
        <v>شفیعی</v>
      </c>
      <c r="G469" s="136" t="str">
        <f>'گام اول '!G470</f>
        <v>نگهبان</v>
      </c>
      <c r="H469" s="136" t="str">
        <f>'گام اول '!H470</f>
        <v>مازندران</v>
      </c>
      <c r="I469" s="136" t="str">
        <f>'گام اول '!I470</f>
        <v>171-813-3068562-1</v>
      </c>
      <c r="J469" s="136">
        <f>'گام اول '!J470</f>
        <v>6300046435</v>
      </c>
      <c r="K469" s="136" t="str">
        <f>'گام اول '!K470</f>
        <v>0036125202</v>
      </c>
      <c r="L469" s="136" t="str">
        <f>'گام اول '!L470</f>
        <v>مازندران</v>
      </c>
      <c r="M469" s="136" t="str">
        <f>'گام اول '!M470</f>
        <v>نگهبان</v>
      </c>
      <c r="N469" s="120" t="str">
        <f>'گام اول '!N470</f>
        <v>*</v>
      </c>
      <c r="O469" s="119">
        <f>'گام اول '!O470</f>
        <v>0</v>
      </c>
      <c r="P469" s="121">
        <f>'گام اول '!P470</f>
        <v>0</v>
      </c>
      <c r="Q469" s="358">
        <f>'گام اول '!Q470</f>
        <v>30</v>
      </c>
      <c r="R469" s="358">
        <f>'گام اول '!R470</f>
        <v>120</v>
      </c>
      <c r="S469" s="358">
        <f>'گام اول '!S470</f>
        <v>110</v>
      </c>
      <c r="T469" s="358">
        <f>'گام اول '!T470</f>
        <v>29.33</v>
      </c>
      <c r="U469" s="137">
        <f>'گام اول '!U470</f>
        <v>0</v>
      </c>
      <c r="V469" s="120">
        <f>'گام اول '!W470</f>
        <v>0</v>
      </c>
      <c r="W469" s="121">
        <f>'گام اول '!X470</f>
        <v>0</v>
      </c>
      <c r="X469" s="366">
        <f>'گام اول '!Y470</f>
        <v>1</v>
      </c>
      <c r="Y469" s="366">
        <f>'گام اول '!Z470</f>
        <v>1</v>
      </c>
      <c r="Z469" s="138">
        <f>'گام اول '!AA470</f>
        <v>885165</v>
      </c>
      <c r="AA469" s="138">
        <f>'گام اول '!AB470</f>
        <v>46667</v>
      </c>
      <c r="AB469" s="138">
        <f>'گام اول '!AC470</f>
        <v>931832</v>
      </c>
      <c r="AC469" s="138">
        <f>'گام اول '!AD470</f>
        <v>4500000</v>
      </c>
      <c r="AD469" s="138">
        <f>'گام اول '!AE470</f>
        <v>6000000</v>
      </c>
      <c r="AE469" s="139">
        <f>'گام اول '!AF470</f>
        <v>177895.19999999998</v>
      </c>
      <c r="AF469" s="122">
        <f>'گام اول '!AG470</f>
        <v>26554950</v>
      </c>
      <c r="AG469" s="123">
        <f>'گام اول '!AH470</f>
        <v>1400010</v>
      </c>
      <c r="AH469" s="123">
        <f>'گام اول '!AI470</f>
        <v>21347423.999999996</v>
      </c>
      <c r="AI469" s="123">
        <f>'گام اول '!AJ470</f>
        <v>2655495</v>
      </c>
      <c r="AJ469" s="123">
        <f>'گام اول '!AK470</f>
        <v>4500000</v>
      </c>
      <c r="AK469" s="123">
        <f>'گام اول '!AL470</f>
        <v>6000000</v>
      </c>
      <c r="AL469" s="123">
        <f>'گام اول '!AM470</f>
        <v>4892117.9999999991</v>
      </c>
      <c r="AM469" s="123">
        <f>'گام اول '!AN470</f>
        <v>5217666.2159999991</v>
      </c>
      <c r="AN469" s="123">
        <f>'گام اول '!AO470</f>
        <v>0</v>
      </c>
      <c r="AO469" s="123">
        <f>'گام اول '!AP470</f>
        <v>3000000</v>
      </c>
      <c r="AP469" s="123">
        <f>'گام اول '!AQ470</f>
        <v>0</v>
      </c>
      <c r="AQ469" s="123">
        <f>'گام اول '!AR470</f>
        <v>0</v>
      </c>
      <c r="AR469" s="123">
        <f>'گام اول '!AS470</f>
        <v>0</v>
      </c>
      <c r="AS469" s="375">
        <f>'گام اول '!AT470</f>
        <v>0</v>
      </c>
      <c r="AT469" s="368">
        <f t="shared" si="325"/>
        <v>75567663.216000006</v>
      </c>
      <c r="AU469" s="173">
        <f>'گام اول '!AV470</f>
        <v>54308316.440880008</v>
      </c>
      <c r="AV469" s="141">
        <f>'گام اول '!AW470</f>
        <v>72912168.215999991</v>
      </c>
      <c r="AW469" s="142">
        <f t="shared" si="326"/>
        <v>5103851.7751199994</v>
      </c>
      <c r="AX469" s="75">
        <f t="shared" si="327"/>
        <v>1430831.644088001</v>
      </c>
      <c r="AY469" s="142">
        <f>'گام اول '!AZ470</f>
        <v>0</v>
      </c>
      <c r="AZ469" s="142">
        <f>'گام اول '!BA470</f>
        <v>0</v>
      </c>
      <c r="BA469" s="142">
        <f>'گام اول '!BB470</f>
        <v>0</v>
      </c>
      <c r="BB469" s="142">
        <f>'گام اول '!BC470</f>
        <v>0</v>
      </c>
      <c r="BC469" s="142">
        <f>'گام اول '!BD470</f>
        <v>0</v>
      </c>
      <c r="BD469" s="142">
        <f>'گام اول '!BE470</f>
        <v>0</v>
      </c>
      <c r="BE469" s="142">
        <f>'گام اول '!BF470</f>
        <v>0</v>
      </c>
      <c r="BF469" s="143">
        <f t="shared" si="328"/>
        <v>6534683.4192080004</v>
      </c>
      <c r="BG469" s="140">
        <f t="shared" si="329"/>
        <v>69032979</v>
      </c>
      <c r="BH469" s="144">
        <f t="shared" si="330"/>
        <v>75567663.216000006</v>
      </c>
      <c r="BI469" s="127">
        <f t="shared" si="323"/>
        <v>4659160</v>
      </c>
      <c r="BJ469" s="145">
        <f t="shared" si="331"/>
        <v>2329580</v>
      </c>
      <c r="BK469" s="145">
        <f t="shared" si="332"/>
        <v>698874</v>
      </c>
      <c r="BL469" s="146">
        <f t="shared" si="333"/>
        <v>1120000</v>
      </c>
      <c r="BM469" s="379">
        <v>0</v>
      </c>
      <c r="BN469" s="147">
        <f t="shared" si="334"/>
        <v>84375277.216000006</v>
      </c>
      <c r="BO469" s="148">
        <f t="shared" si="335"/>
        <v>72912168.215999991</v>
      </c>
      <c r="BP469" s="149">
        <f t="shared" si="336"/>
        <v>16769798.689679999</v>
      </c>
      <c r="BQ469" s="150">
        <f t="shared" si="337"/>
        <v>101145075.90568</v>
      </c>
      <c r="BR469" s="151">
        <f t="shared" si="338"/>
        <v>100800</v>
      </c>
      <c r="BS469" s="147">
        <f t="shared" si="339"/>
        <v>101245875.90568</v>
      </c>
      <c r="BT469" s="135">
        <v>0</v>
      </c>
      <c r="BU469" s="148">
        <f t="shared" si="340"/>
        <v>8437527.7216000017</v>
      </c>
      <c r="BV469" s="152">
        <f t="shared" si="341"/>
        <v>4218763.8608000008</v>
      </c>
      <c r="BW469" s="133">
        <f t="shared" si="342"/>
        <v>88589584.323280007</v>
      </c>
      <c r="BX469" s="147">
        <f t="shared" si="343"/>
        <v>7687614</v>
      </c>
      <c r="BY469" s="134">
        <f t="shared" si="344"/>
        <v>80901970.323280007</v>
      </c>
      <c r="CD469" s="388">
        <f>'گام اول '!AU470</f>
        <v>75567663.216000006</v>
      </c>
      <c r="CE469" s="389">
        <f>'گام اول '!AV470</f>
        <v>54308316.440880008</v>
      </c>
      <c r="CF469" s="389">
        <f>'گام اول '!AW470</f>
        <v>72912168.215999991</v>
      </c>
      <c r="CG469" s="389">
        <f>'گام اول '!AX470</f>
        <v>5103851.7751199994</v>
      </c>
      <c r="CH469" s="389">
        <f>'گام اول '!AY470</f>
        <v>1430831.644088001</v>
      </c>
      <c r="CI469" s="389">
        <f>'گام اول '!AZ470</f>
        <v>0</v>
      </c>
      <c r="CJ469" s="389">
        <f>'گام اول '!BA470</f>
        <v>0</v>
      </c>
      <c r="CK469" s="389">
        <f>'گام اول '!BB470</f>
        <v>0</v>
      </c>
      <c r="CL469" s="389">
        <f>'گام اول '!BC470</f>
        <v>0</v>
      </c>
      <c r="CM469" s="389">
        <f>'گام اول '!BD470</f>
        <v>0</v>
      </c>
      <c r="CN469" s="389">
        <f>'گام اول '!BE470</f>
        <v>0</v>
      </c>
      <c r="CO469" s="389">
        <f>'گام اول '!BF470</f>
        <v>0</v>
      </c>
      <c r="CP469" s="389">
        <f>'گام اول '!BG470</f>
        <v>6534683.4192080004</v>
      </c>
      <c r="CQ469" s="389">
        <f>'گام اول '!BH470</f>
        <v>69032979</v>
      </c>
      <c r="CR469" s="389">
        <f t="shared" si="345"/>
        <v>75567663.216000006</v>
      </c>
      <c r="CS469" s="55">
        <f t="shared" si="346"/>
        <v>4659160</v>
      </c>
      <c r="CT469" s="388">
        <f t="shared" si="347"/>
        <v>2329580</v>
      </c>
      <c r="CU469" s="389">
        <f t="shared" si="348"/>
        <v>698874</v>
      </c>
      <c r="CV469" s="389">
        <f t="shared" si="349"/>
        <v>1120000</v>
      </c>
      <c r="CW469" s="55">
        <v>0</v>
      </c>
      <c r="CX469" s="389">
        <f t="shared" si="350"/>
        <v>84375277.216000006</v>
      </c>
      <c r="CY469" s="389">
        <f t="shared" si="351"/>
        <v>72912168.215999991</v>
      </c>
      <c r="CZ469" s="389">
        <f t="shared" si="352"/>
        <v>16769798.689679999</v>
      </c>
      <c r="DA469" s="389">
        <f t="shared" si="353"/>
        <v>101145075.90568</v>
      </c>
      <c r="DB469" s="389">
        <f t="shared" si="354"/>
        <v>100800</v>
      </c>
      <c r="DC469" s="389">
        <f t="shared" si="355"/>
        <v>101245875.90568</v>
      </c>
      <c r="DD469" s="394">
        <v>0</v>
      </c>
      <c r="DE469" s="389">
        <f t="shared" si="356"/>
        <v>8437527.7216000017</v>
      </c>
      <c r="DF469" s="389">
        <f t="shared" si="357"/>
        <v>4218763.8608000008</v>
      </c>
      <c r="DG469" s="389">
        <f t="shared" si="358"/>
        <v>88589584.323280007</v>
      </c>
      <c r="DH469" s="389">
        <f t="shared" si="359"/>
        <v>7687614</v>
      </c>
      <c r="DI469" s="389">
        <f t="shared" si="360"/>
        <v>80901970.323280007</v>
      </c>
      <c r="DJ469" s="389">
        <f t="shared" si="361"/>
        <v>0</v>
      </c>
      <c r="DL469" s="396">
        <f t="shared" si="362"/>
        <v>6638737.5</v>
      </c>
      <c r="DM469" s="396">
        <f t="shared" si="363"/>
        <v>-1979577.5</v>
      </c>
    </row>
    <row r="470" spans="1:117" s="55" customFormat="1" ht="21" x14ac:dyDescent="0.2">
      <c r="A470" s="191">
        <f t="shared" si="324"/>
        <v>2655495</v>
      </c>
      <c r="B470" s="136">
        <f>'گام اول '!B471</f>
        <v>465</v>
      </c>
      <c r="C470" s="136">
        <f>'گام اول '!C471</f>
        <v>248</v>
      </c>
      <c r="D470" s="136">
        <f>'گام اول '!D471</f>
        <v>13143</v>
      </c>
      <c r="E470" s="136" t="str">
        <f>'گام اول '!E471</f>
        <v>ابراهیم</v>
      </c>
      <c r="F470" s="136" t="str">
        <f>'گام اول '!F471</f>
        <v>ملا محمدی پولی</v>
      </c>
      <c r="G470" s="136" t="str">
        <f>'گام اول '!G471</f>
        <v>نگهبان</v>
      </c>
      <c r="H470" s="136" t="str">
        <f>'گام اول '!H471</f>
        <v>مازندران</v>
      </c>
      <c r="I470" s="136" t="str">
        <f>'گام اول '!I471</f>
        <v>214-813-2875511-1</v>
      </c>
      <c r="J470" s="136">
        <f>'گام اول '!J471</f>
        <v>4839749493</v>
      </c>
      <c r="K470" s="136" t="str">
        <f>'گام اول '!K471</f>
        <v>0036120586</v>
      </c>
      <c r="L470" s="136" t="str">
        <f>'گام اول '!L471</f>
        <v>مازندران</v>
      </c>
      <c r="M470" s="136" t="str">
        <f>'گام اول '!M471</f>
        <v>نگهبان</v>
      </c>
      <c r="N470" s="120">
        <f>'گام اول '!N471</f>
        <v>0</v>
      </c>
      <c r="O470" s="119" t="str">
        <f>'گام اول '!O471</f>
        <v>*</v>
      </c>
      <c r="P470" s="121">
        <f>'گام اول '!P471</f>
        <v>0</v>
      </c>
      <c r="Q470" s="358">
        <f>'گام اول '!Q471</f>
        <v>30</v>
      </c>
      <c r="R470" s="358">
        <f>'گام اول '!R471</f>
        <v>90</v>
      </c>
      <c r="S470" s="358">
        <f>'گام اول '!S471</f>
        <v>0</v>
      </c>
      <c r="T470" s="358">
        <f>'گام اول '!T471</f>
        <v>0</v>
      </c>
      <c r="U470" s="137">
        <f>'گام اول '!U471</f>
        <v>0</v>
      </c>
      <c r="V470" s="120">
        <f>'گام اول '!W471</f>
        <v>0</v>
      </c>
      <c r="W470" s="121">
        <f>'گام اول '!X471</f>
        <v>0</v>
      </c>
      <c r="X470" s="366">
        <f>'گام اول '!Y471</f>
        <v>1</v>
      </c>
      <c r="Y470" s="366">
        <f>'گام اول '!Z471</f>
        <v>1</v>
      </c>
      <c r="Z470" s="138">
        <f>'گام اول '!AA471</f>
        <v>885165</v>
      </c>
      <c r="AA470" s="138">
        <f>'گام اول '!AB471</f>
        <v>46667</v>
      </c>
      <c r="AB470" s="138">
        <f>'گام اول '!AC471</f>
        <v>931832</v>
      </c>
      <c r="AC470" s="138">
        <f>'گام اول '!AD471</f>
        <v>4500000</v>
      </c>
      <c r="AD470" s="138">
        <f>'گام اول '!AE471</f>
        <v>6000000</v>
      </c>
      <c r="AE470" s="139">
        <f>'گام اول '!AF471</f>
        <v>177895.19999999998</v>
      </c>
      <c r="AF470" s="122">
        <f>'گام اول '!AG471</f>
        <v>26554950</v>
      </c>
      <c r="AG470" s="123">
        <f>'گام اول '!AH471</f>
        <v>1400010</v>
      </c>
      <c r="AH470" s="123">
        <f>'گام اول '!AI471</f>
        <v>16010567.999999998</v>
      </c>
      <c r="AI470" s="123">
        <f>'گام اول '!AJ471</f>
        <v>2655495</v>
      </c>
      <c r="AJ470" s="123">
        <f>'گام اول '!AK471</f>
        <v>4500000</v>
      </c>
      <c r="AK470" s="123">
        <f>'گام اول '!AL471</f>
        <v>6000000</v>
      </c>
      <c r="AL470" s="123">
        <f>'گام اول '!AM471</f>
        <v>0</v>
      </c>
      <c r="AM470" s="123">
        <f>'گام اول '!AN471</f>
        <v>0</v>
      </c>
      <c r="AN470" s="123">
        <f>'گام اول '!AO471</f>
        <v>0</v>
      </c>
      <c r="AO470" s="123">
        <f>'گام اول '!AP471</f>
        <v>4000000</v>
      </c>
      <c r="AP470" s="123">
        <f>'گام اول '!AQ471</f>
        <v>0</v>
      </c>
      <c r="AQ470" s="123">
        <f>'گام اول '!AR471</f>
        <v>0</v>
      </c>
      <c r="AR470" s="123">
        <f>'گام اول '!AS471</f>
        <v>0</v>
      </c>
      <c r="AS470" s="375">
        <f>'گام اول '!AT471</f>
        <v>0</v>
      </c>
      <c r="AT470" s="368">
        <f t="shared" si="325"/>
        <v>61121023</v>
      </c>
      <c r="AU470" s="173">
        <f>'گام اول '!AV471</f>
        <v>39872941.039999999</v>
      </c>
      <c r="AV470" s="141">
        <f>'گام اول '!AW471</f>
        <v>58465528</v>
      </c>
      <c r="AW470" s="142">
        <f t="shared" si="326"/>
        <v>4092586.9600000004</v>
      </c>
      <c r="AX470" s="75">
        <f t="shared" si="327"/>
        <v>0</v>
      </c>
      <c r="AY470" s="142">
        <f>'گام اول '!AZ471</f>
        <v>0</v>
      </c>
      <c r="AZ470" s="142">
        <f>'گام اول '!BA471</f>
        <v>0</v>
      </c>
      <c r="BA470" s="142">
        <f>'گام اول '!BB471</f>
        <v>0</v>
      </c>
      <c r="BB470" s="142">
        <f>'گام اول '!BC471</f>
        <v>0</v>
      </c>
      <c r="BC470" s="142">
        <f>'گام اول '!BD471</f>
        <v>0</v>
      </c>
      <c r="BD470" s="142">
        <f>'گام اول '!BE471</f>
        <v>0</v>
      </c>
      <c r="BE470" s="142">
        <f>'گام اول '!BF471</f>
        <v>0</v>
      </c>
      <c r="BF470" s="143">
        <f t="shared" si="328"/>
        <v>4092586.9600000004</v>
      </c>
      <c r="BG470" s="140">
        <f t="shared" si="329"/>
        <v>57028436</v>
      </c>
      <c r="BH470" s="144">
        <f t="shared" si="330"/>
        <v>61121023</v>
      </c>
      <c r="BI470" s="127">
        <f t="shared" si="323"/>
        <v>4659160</v>
      </c>
      <c r="BJ470" s="145">
        <f t="shared" si="331"/>
        <v>2329580</v>
      </c>
      <c r="BK470" s="145">
        <f t="shared" si="332"/>
        <v>698874</v>
      </c>
      <c r="BL470" s="146">
        <f t="shared" si="333"/>
        <v>1120000</v>
      </c>
      <c r="BM470" s="379">
        <v>0</v>
      </c>
      <c r="BN470" s="147">
        <f t="shared" si="334"/>
        <v>69928637</v>
      </c>
      <c r="BO470" s="148">
        <f t="shared" si="335"/>
        <v>58465528</v>
      </c>
      <c r="BP470" s="149">
        <f t="shared" si="336"/>
        <v>13447071.440000001</v>
      </c>
      <c r="BQ470" s="150">
        <f t="shared" si="337"/>
        <v>83375708.439999998</v>
      </c>
      <c r="BR470" s="151">
        <f t="shared" si="338"/>
        <v>100800</v>
      </c>
      <c r="BS470" s="147">
        <f t="shared" si="339"/>
        <v>83476508.439999998</v>
      </c>
      <c r="BT470" s="135">
        <v>0</v>
      </c>
      <c r="BU470" s="148">
        <f t="shared" si="340"/>
        <v>6992863.7000000002</v>
      </c>
      <c r="BV470" s="152">
        <f t="shared" si="341"/>
        <v>3496431.85</v>
      </c>
      <c r="BW470" s="133">
        <f t="shared" si="342"/>
        <v>72987212.890000001</v>
      </c>
      <c r="BX470" s="147">
        <f t="shared" si="343"/>
        <v>7687614</v>
      </c>
      <c r="BY470" s="134">
        <f t="shared" si="344"/>
        <v>65299598.890000001</v>
      </c>
      <c r="CD470" s="388">
        <f>'گام اول '!AU471</f>
        <v>61121023</v>
      </c>
      <c r="CE470" s="389">
        <f>'گام اول '!AV471</f>
        <v>39872941.039999999</v>
      </c>
      <c r="CF470" s="389">
        <f>'گام اول '!AW471</f>
        <v>58465528</v>
      </c>
      <c r="CG470" s="389">
        <f>'گام اول '!AX471</f>
        <v>4092586.9600000004</v>
      </c>
      <c r="CH470" s="389">
        <f>'گام اول '!AY471</f>
        <v>0</v>
      </c>
      <c r="CI470" s="389">
        <f>'گام اول '!AZ471</f>
        <v>0</v>
      </c>
      <c r="CJ470" s="389">
        <f>'گام اول '!BA471</f>
        <v>0</v>
      </c>
      <c r="CK470" s="389">
        <f>'گام اول '!BB471</f>
        <v>0</v>
      </c>
      <c r="CL470" s="389">
        <f>'گام اول '!BC471</f>
        <v>0</v>
      </c>
      <c r="CM470" s="389">
        <f>'گام اول '!BD471</f>
        <v>0</v>
      </c>
      <c r="CN470" s="389">
        <f>'گام اول '!BE471</f>
        <v>0</v>
      </c>
      <c r="CO470" s="389">
        <f>'گام اول '!BF471</f>
        <v>0</v>
      </c>
      <c r="CP470" s="389">
        <f>'گام اول '!BG471</f>
        <v>4092586.9600000004</v>
      </c>
      <c r="CQ470" s="389">
        <f>'گام اول '!BH471</f>
        <v>57028436</v>
      </c>
      <c r="CR470" s="389">
        <f t="shared" si="345"/>
        <v>61121023</v>
      </c>
      <c r="CS470" s="55">
        <f t="shared" si="346"/>
        <v>4659160</v>
      </c>
      <c r="CT470" s="388">
        <f t="shared" si="347"/>
        <v>2329580</v>
      </c>
      <c r="CU470" s="389">
        <f t="shared" si="348"/>
        <v>698874</v>
      </c>
      <c r="CV470" s="389">
        <f t="shared" si="349"/>
        <v>1120000</v>
      </c>
      <c r="CW470" s="55">
        <v>0</v>
      </c>
      <c r="CX470" s="389">
        <f t="shared" si="350"/>
        <v>69928637</v>
      </c>
      <c r="CY470" s="389">
        <f t="shared" si="351"/>
        <v>58465528</v>
      </c>
      <c r="CZ470" s="389">
        <f t="shared" si="352"/>
        <v>13447071.440000001</v>
      </c>
      <c r="DA470" s="389">
        <f t="shared" si="353"/>
        <v>83375708.439999998</v>
      </c>
      <c r="DB470" s="389">
        <f t="shared" si="354"/>
        <v>100800</v>
      </c>
      <c r="DC470" s="389">
        <f t="shared" si="355"/>
        <v>83476508.439999998</v>
      </c>
      <c r="DD470" s="394">
        <v>0</v>
      </c>
      <c r="DE470" s="389">
        <f t="shared" si="356"/>
        <v>6992863.7000000002</v>
      </c>
      <c r="DF470" s="389">
        <f t="shared" si="357"/>
        <v>3496431.85</v>
      </c>
      <c r="DG470" s="389">
        <f t="shared" si="358"/>
        <v>72987212.890000001</v>
      </c>
      <c r="DH470" s="389">
        <f t="shared" si="359"/>
        <v>7687614</v>
      </c>
      <c r="DI470" s="389">
        <f t="shared" si="360"/>
        <v>65299598.890000001</v>
      </c>
      <c r="DJ470" s="389">
        <f t="shared" si="361"/>
        <v>0</v>
      </c>
      <c r="DL470" s="396">
        <f t="shared" si="362"/>
        <v>6638737.5</v>
      </c>
      <c r="DM470" s="396">
        <f t="shared" si="363"/>
        <v>-1979577.5</v>
      </c>
    </row>
    <row r="471" spans="1:117" s="55" customFormat="1" ht="21" x14ac:dyDescent="0.2">
      <c r="A471" s="191">
        <f t="shared" si="324"/>
        <v>2655495</v>
      </c>
      <c r="B471" s="136">
        <f>'گام اول '!B472</f>
        <v>466</v>
      </c>
      <c r="C471" s="136">
        <f>'گام اول '!C472</f>
        <v>249</v>
      </c>
      <c r="D471" s="136">
        <f>'گام اول '!D472</f>
        <v>13135</v>
      </c>
      <c r="E471" s="136" t="str">
        <f>'گام اول '!E472</f>
        <v>سید جواد</v>
      </c>
      <c r="F471" s="136" t="str">
        <f>'گام اول '!F472</f>
        <v>ذاکری تبار امیری</v>
      </c>
      <c r="G471" s="136" t="str">
        <f>'گام اول '!G472</f>
        <v>نگهبان</v>
      </c>
      <c r="H471" s="136" t="str">
        <f>'گام اول '!H472</f>
        <v>مازندران</v>
      </c>
      <c r="I471" s="136" t="str">
        <f>'گام اول '!I472</f>
        <v>211-813-2875849-1</v>
      </c>
      <c r="J471" s="136">
        <f>'گام اول '!J472</f>
        <v>2050174543</v>
      </c>
      <c r="K471" s="136" t="str">
        <f>'گام اول '!K472</f>
        <v>0039165078</v>
      </c>
      <c r="L471" s="136" t="str">
        <f>'گام اول '!L472</f>
        <v>مازندران</v>
      </c>
      <c r="M471" s="136" t="str">
        <f>'گام اول '!M472</f>
        <v>نگهبان</v>
      </c>
      <c r="N471" s="120">
        <f>'گام اول '!N472</f>
        <v>0</v>
      </c>
      <c r="O471" s="119" t="str">
        <f>'گام اول '!O472</f>
        <v>*</v>
      </c>
      <c r="P471" s="121">
        <f>'گام اول '!P472</f>
        <v>0</v>
      </c>
      <c r="Q471" s="358">
        <f>'گام اول '!Q472</f>
        <v>30</v>
      </c>
      <c r="R471" s="358">
        <f>'گام اول '!R472</f>
        <v>90</v>
      </c>
      <c r="S471" s="358">
        <f>'گام اول '!S472</f>
        <v>0</v>
      </c>
      <c r="T471" s="358">
        <f>'گام اول '!T472</f>
        <v>0</v>
      </c>
      <c r="U471" s="137">
        <f>'گام اول '!U472</f>
        <v>0</v>
      </c>
      <c r="V471" s="120">
        <f>'گام اول '!W472</f>
        <v>0</v>
      </c>
      <c r="W471" s="121">
        <f>'گام اول '!X472</f>
        <v>0</v>
      </c>
      <c r="X471" s="366">
        <f>'گام اول '!Y472</f>
        <v>0</v>
      </c>
      <c r="Y471" s="366">
        <f>'گام اول '!Z472</f>
        <v>1</v>
      </c>
      <c r="Z471" s="138">
        <f>'گام اول '!AA472</f>
        <v>885165</v>
      </c>
      <c r="AA471" s="138">
        <f>'گام اول '!AB472</f>
        <v>46667</v>
      </c>
      <c r="AB471" s="138">
        <f>'گام اول '!AC472</f>
        <v>931832</v>
      </c>
      <c r="AC471" s="138">
        <f>'گام اول '!AD472</f>
        <v>4500000</v>
      </c>
      <c r="AD471" s="138">
        <f>'گام اول '!AE472</f>
        <v>6000000</v>
      </c>
      <c r="AE471" s="139">
        <f>'گام اول '!AF472</f>
        <v>177895.19999999998</v>
      </c>
      <c r="AF471" s="122">
        <f>'گام اول '!AG472</f>
        <v>26554950</v>
      </c>
      <c r="AG471" s="123">
        <f>'گام اول '!AH472</f>
        <v>1400010</v>
      </c>
      <c r="AH471" s="123">
        <f>'گام اول '!AI472</f>
        <v>16010567.999999998</v>
      </c>
      <c r="AI471" s="123">
        <f>'گام اول '!AJ472</f>
        <v>2655495</v>
      </c>
      <c r="AJ471" s="123">
        <f>'گام اول '!AK472</f>
        <v>4500000</v>
      </c>
      <c r="AK471" s="123">
        <f>'گام اول '!AL472</f>
        <v>6000000</v>
      </c>
      <c r="AL471" s="123">
        <f>'گام اول '!AM472</f>
        <v>0</v>
      </c>
      <c r="AM471" s="123">
        <f>'گام اول '!AN472</f>
        <v>0</v>
      </c>
      <c r="AN471" s="123">
        <f>'گام اول '!AO472</f>
        <v>0</v>
      </c>
      <c r="AO471" s="123">
        <f>'گام اول '!AP472</f>
        <v>4000000</v>
      </c>
      <c r="AP471" s="123">
        <f>'گام اول '!AQ472</f>
        <v>0</v>
      </c>
      <c r="AQ471" s="123">
        <f>'گام اول '!AR472</f>
        <v>0</v>
      </c>
      <c r="AR471" s="123">
        <f>'گام اول '!AS472</f>
        <v>0</v>
      </c>
      <c r="AS471" s="375">
        <f>'گام اول '!AT472</f>
        <v>0</v>
      </c>
      <c r="AT471" s="368">
        <f t="shared" si="325"/>
        <v>61121023</v>
      </c>
      <c r="AU471" s="173">
        <f>'گام اول '!AV472</f>
        <v>39872941.039999999</v>
      </c>
      <c r="AV471" s="141">
        <f>'گام اول '!AW472</f>
        <v>58465528</v>
      </c>
      <c r="AW471" s="142">
        <f t="shared" si="326"/>
        <v>4092586.9600000004</v>
      </c>
      <c r="AX471" s="75">
        <f t="shared" si="327"/>
        <v>0</v>
      </c>
      <c r="AY471" s="142">
        <f>'گام اول '!AZ472</f>
        <v>0</v>
      </c>
      <c r="AZ471" s="142">
        <f>'گام اول '!BA472</f>
        <v>0</v>
      </c>
      <c r="BA471" s="142">
        <f>'گام اول '!BB472</f>
        <v>0</v>
      </c>
      <c r="BB471" s="142">
        <f>'گام اول '!BC472</f>
        <v>0</v>
      </c>
      <c r="BC471" s="142">
        <f>'گام اول '!BD472</f>
        <v>0</v>
      </c>
      <c r="BD471" s="142">
        <f>'گام اول '!BE472</f>
        <v>0</v>
      </c>
      <c r="BE471" s="142">
        <f>'گام اول '!BF472</f>
        <v>0</v>
      </c>
      <c r="BF471" s="143">
        <f t="shared" si="328"/>
        <v>4092586.9600000004</v>
      </c>
      <c r="BG471" s="140">
        <f t="shared" si="329"/>
        <v>57028436</v>
      </c>
      <c r="BH471" s="144">
        <f t="shared" si="330"/>
        <v>61121023</v>
      </c>
      <c r="BI471" s="127">
        <f t="shared" si="323"/>
        <v>4659160</v>
      </c>
      <c r="BJ471" s="145">
        <f t="shared" si="331"/>
        <v>2329580</v>
      </c>
      <c r="BK471" s="145">
        <f t="shared" si="332"/>
        <v>698874</v>
      </c>
      <c r="BL471" s="146">
        <f t="shared" si="333"/>
        <v>1120000</v>
      </c>
      <c r="BM471" s="379">
        <v>0</v>
      </c>
      <c r="BN471" s="147">
        <f t="shared" si="334"/>
        <v>69928637</v>
      </c>
      <c r="BO471" s="148">
        <f t="shared" si="335"/>
        <v>58465528</v>
      </c>
      <c r="BP471" s="149">
        <f t="shared" si="336"/>
        <v>13447071.440000001</v>
      </c>
      <c r="BQ471" s="150">
        <f t="shared" si="337"/>
        <v>83375708.439999998</v>
      </c>
      <c r="BR471" s="151">
        <f t="shared" si="338"/>
        <v>100800</v>
      </c>
      <c r="BS471" s="147">
        <f t="shared" si="339"/>
        <v>83476508.439999998</v>
      </c>
      <c r="BT471" s="135">
        <v>0</v>
      </c>
      <c r="BU471" s="148">
        <f t="shared" si="340"/>
        <v>6992863.7000000002</v>
      </c>
      <c r="BV471" s="152">
        <f t="shared" si="341"/>
        <v>3496431.85</v>
      </c>
      <c r="BW471" s="133">
        <f t="shared" si="342"/>
        <v>72987212.890000001</v>
      </c>
      <c r="BX471" s="147">
        <f t="shared" si="343"/>
        <v>7687614</v>
      </c>
      <c r="BY471" s="134">
        <f t="shared" si="344"/>
        <v>65299598.890000001</v>
      </c>
      <c r="CD471" s="388">
        <f>'گام اول '!AU472</f>
        <v>61121023</v>
      </c>
      <c r="CE471" s="389">
        <f>'گام اول '!AV472</f>
        <v>39872941.039999999</v>
      </c>
      <c r="CF471" s="389">
        <f>'گام اول '!AW472</f>
        <v>58465528</v>
      </c>
      <c r="CG471" s="389">
        <f>'گام اول '!AX472</f>
        <v>4092586.9600000004</v>
      </c>
      <c r="CH471" s="389">
        <f>'گام اول '!AY472</f>
        <v>0</v>
      </c>
      <c r="CI471" s="389">
        <f>'گام اول '!AZ472</f>
        <v>0</v>
      </c>
      <c r="CJ471" s="389">
        <f>'گام اول '!BA472</f>
        <v>0</v>
      </c>
      <c r="CK471" s="389">
        <f>'گام اول '!BB472</f>
        <v>0</v>
      </c>
      <c r="CL471" s="389">
        <f>'گام اول '!BC472</f>
        <v>0</v>
      </c>
      <c r="CM471" s="389">
        <f>'گام اول '!BD472</f>
        <v>0</v>
      </c>
      <c r="CN471" s="389">
        <f>'گام اول '!BE472</f>
        <v>0</v>
      </c>
      <c r="CO471" s="389">
        <f>'گام اول '!BF472</f>
        <v>0</v>
      </c>
      <c r="CP471" s="389">
        <f>'گام اول '!BG472</f>
        <v>4092586.9600000004</v>
      </c>
      <c r="CQ471" s="389">
        <f>'گام اول '!BH472</f>
        <v>57028436</v>
      </c>
      <c r="CR471" s="389">
        <f t="shared" si="345"/>
        <v>61121023</v>
      </c>
      <c r="CS471" s="55">
        <f t="shared" si="346"/>
        <v>4659160</v>
      </c>
      <c r="CT471" s="388">
        <f t="shared" si="347"/>
        <v>2329580</v>
      </c>
      <c r="CU471" s="389">
        <f t="shared" si="348"/>
        <v>698874</v>
      </c>
      <c r="CV471" s="389">
        <f t="shared" si="349"/>
        <v>1120000</v>
      </c>
      <c r="CW471" s="55">
        <v>0</v>
      </c>
      <c r="CX471" s="389">
        <f t="shared" si="350"/>
        <v>69928637</v>
      </c>
      <c r="CY471" s="389">
        <f t="shared" si="351"/>
        <v>58465528</v>
      </c>
      <c r="CZ471" s="389">
        <f t="shared" si="352"/>
        <v>13447071.440000001</v>
      </c>
      <c r="DA471" s="389">
        <f t="shared" si="353"/>
        <v>83375708.439999998</v>
      </c>
      <c r="DB471" s="389">
        <f t="shared" si="354"/>
        <v>100800</v>
      </c>
      <c r="DC471" s="389">
        <f t="shared" si="355"/>
        <v>83476508.439999998</v>
      </c>
      <c r="DD471" s="394">
        <v>0</v>
      </c>
      <c r="DE471" s="389">
        <f t="shared" si="356"/>
        <v>6992863.7000000002</v>
      </c>
      <c r="DF471" s="389">
        <f t="shared" si="357"/>
        <v>3496431.85</v>
      </c>
      <c r="DG471" s="389">
        <f t="shared" si="358"/>
        <v>72987212.890000001</v>
      </c>
      <c r="DH471" s="389">
        <f t="shared" si="359"/>
        <v>7687614</v>
      </c>
      <c r="DI471" s="389">
        <f t="shared" si="360"/>
        <v>65299598.890000001</v>
      </c>
      <c r="DJ471" s="389">
        <f t="shared" si="361"/>
        <v>0</v>
      </c>
      <c r="DL471" s="396">
        <f t="shared" si="362"/>
        <v>6638737.5</v>
      </c>
      <c r="DM471" s="396">
        <f t="shared" si="363"/>
        <v>-1979577.5</v>
      </c>
    </row>
    <row r="472" spans="1:117" s="55" customFormat="1" ht="21" x14ac:dyDescent="0.2">
      <c r="A472" s="191">
        <f t="shared" si="324"/>
        <v>2655495</v>
      </c>
      <c r="B472" s="136">
        <f>'گام اول '!B473</f>
        <v>467</v>
      </c>
      <c r="C472" s="136">
        <f>'گام اول '!C473</f>
        <v>250</v>
      </c>
      <c r="D472" s="136">
        <f>'گام اول '!D473</f>
        <v>13151</v>
      </c>
      <c r="E472" s="136" t="str">
        <f>'گام اول '!E473</f>
        <v>رمضانعلی</v>
      </c>
      <c r="F472" s="136" t="str">
        <f>'گام اول '!F473</f>
        <v>طاهری خنکداری</v>
      </c>
      <c r="G472" s="136" t="str">
        <f>'گام اول '!G473</f>
        <v>نگهبان</v>
      </c>
      <c r="H472" s="136" t="str">
        <f>'گام اول '!H473</f>
        <v>مازندران</v>
      </c>
      <c r="I472" s="136" t="str">
        <f>'گام اول '!I473</f>
        <v>214-813-430036-1</v>
      </c>
      <c r="J472" s="136">
        <f>'گام اول '!J473</f>
        <v>2160293288</v>
      </c>
      <c r="K472" s="136" t="str">
        <f>'گام اول '!K473</f>
        <v>0012084474</v>
      </c>
      <c r="L472" s="136" t="str">
        <f>'گام اول '!L473</f>
        <v>مازندران</v>
      </c>
      <c r="M472" s="136" t="str">
        <f>'گام اول '!M473</f>
        <v>نگهبان</v>
      </c>
      <c r="N472" s="120" t="str">
        <f>'گام اول '!N473</f>
        <v>*</v>
      </c>
      <c r="O472" s="119">
        <f>'گام اول '!O473</f>
        <v>0</v>
      </c>
      <c r="P472" s="121">
        <f>'گام اول '!P473</f>
        <v>0</v>
      </c>
      <c r="Q472" s="358">
        <f>'گام اول '!Q473</f>
        <v>30</v>
      </c>
      <c r="R472" s="358">
        <f>'گام اول '!R473</f>
        <v>120</v>
      </c>
      <c r="S472" s="358">
        <f>'گام اول '!S473</f>
        <v>110</v>
      </c>
      <c r="T472" s="358">
        <f>'گام اول '!T473</f>
        <v>29.33</v>
      </c>
      <c r="U472" s="137">
        <f>'گام اول '!U473</f>
        <v>0</v>
      </c>
      <c r="V472" s="120">
        <f>'گام اول '!W473</f>
        <v>0</v>
      </c>
      <c r="W472" s="121">
        <f>'گام اول '!X473</f>
        <v>0</v>
      </c>
      <c r="X472" s="366">
        <f>'گام اول '!Y473</f>
        <v>0</v>
      </c>
      <c r="Y472" s="366">
        <f>'گام اول '!Z473</f>
        <v>0</v>
      </c>
      <c r="Z472" s="138">
        <f>'گام اول '!AA473</f>
        <v>885165</v>
      </c>
      <c r="AA472" s="138">
        <f>'گام اول '!AB473</f>
        <v>46667</v>
      </c>
      <c r="AB472" s="138">
        <f>'گام اول '!AC473</f>
        <v>931832</v>
      </c>
      <c r="AC472" s="138">
        <f>'گام اول '!AD473</f>
        <v>4500000</v>
      </c>
      <c r="AD472" s="138">
        <f>'گام اول '!AE473</f>
        <v>6000000</v>
      </c>
      <c r="AE472" s="139">
        <f>'گام اول '!AF473</f>
        <v>177895.19999999998</v>
      </c>
      <c r="AF472" s="122">
        <f>'گام اول '!AG473</f>
        <v>26554950</v>
      </c>
      <c r="AG472" s="123">
        <f>'گام اول '!AH473</f>
        <v>1400010</v>
      </c>
      <c r="AH472" s="123">
        <f>'گام اول '!AI473</f>
        <v>21347423.999999996</v>
      </c>
      <c r="AI472" s="123">
        <f>'گام اول '!AJ473</f>
        <v>0</v>
      </c>
      <c r="AJ472" s="123">
        <f>'گام اول '!AK473</f>
        <v>4500000</v>
      </c>
      <c r="AK472" s="123">
        <f>'گام اول '!AL473</f>
        <v>6000000</v>
      </c>
      <c r="AL472" s="123">
        <f>'گام اول '!AM473</f>
        <v>4892117.9999999991</v>
      </c>
      <c r="AM472" s="123">
        <f>'گام اول '!AN473</f>
        <v>5217666.2159999991</v>
      </c>
      <c r="AN472" s="123">
        <f>'گام اول '!AO473</f>
        <v>0</v>
      </c>
      <c r="AO472" s="123">
        <f>'گام اول '!AP473</f>
        <v>3000000</v>
      </c>
      <c r="AP472" s="123">
        <f>'گام اول '!AQ473</f>
        <v>0</v>
      </c>
      <c r="AQ472" s="123">
        <f>'گام اول '!AR473</f>
        <v>0</v>
      </c>
      <c r="AR472" s="123">
        <f>'گام اول '!AS473</f>
        <v>0</v>
      </c>
      <c r="AS472" s="375">
        <f>'گام اول '!AT473</f>
        <v>0</v>
      </c>
      <c r="AT472" s="368">
        <f t="shared" si="325"/>
        <v>72912168.216000006</v>
      </c>
      <c r="AU472" s="173">
        <f>'گام اول '!AV473</f>
        <v>54308316.440880008</v>
      </c>
      <c r="AV472" s="141">
        <f>'گام اول '!AW473</f>
        <v>72912168.215999991</v>
      </c>
      <c r="AW472" s="142">
        <f t="shared" si="326"/>
        <v>5103851.7751199994</v>
      </c>
      <c r="AX472" s="75">
        <f t="shared" si="327"/>
        <v>1430831.644088001</v>
      </c>
      <c r="AY472" s="142">
        <f>'گام اول '!AZ473</f>
        <v>0</v>
      </c>
      <c r="AZ472" s="142">
        <f>'گام اول '!BA473</f>
        <v>0</v>
      </c>
      <c r="BA472" s="142">
        <f>'گام اول '!BB473</f>
        <v>0</v>
      </c>
      <c r="BB472" s="142">
        <f>'گام اول '!BC473</f>
        <v>0</v>
      </c>
      <c r="BC472" s="142">
        <f>'گام اول '!BD473</f>
        <v>0</v>
      </c>
      <c r="BD472" s="142">
        <f>'گام اول '!BE473</f>
        <v>0</v>
      </c>
      <c r="BE472" s="142">
        <f>'گام اول '!BF473</f>
        <v>0</v>
      </c>
      <c r="BF472" s="143">
        <f t="shared" si="328"/>
        <v>6534683.4192080004</v>
      </c>
      <c r="BG472" s="140">
        <f t="shared" si="329"/>
        <v>66377484</v>
      </c>
      <c r="BH472" s="144">
        <f t="shared" si="330"/>
        <v>72912168.216000006</v>
      </c>
      <c r="BI472" s="127">
        <f t="shared" si="323"/>
        <v>4659160</v>
      </c>
      <c r="BJ472" s="145">
        <f t="shared" si="331"/>
        <v>2329580</v>
      </c>
      <c r="BK472" s="145">
        <f t="shared" si="332"/>
        <v>698874</v>
      </c>
      <c r="BL472" s="146">
        <f t="shared" si="333"/>
        <v>1120000</v>
      </c>
      <c r="BM472" s="379">
        <v>0</v>
      </c>
      <c r="BN472" s="147">
        <f t="shared" si="334"/>
        <v>81719782.216000006</v>
      </c>
      <c r="BO472" s="148">
        <f t="shared" si="335"/>
        <v>72912168.215999991</v>
      </c>
      <c r="BP472" s="149">
        <f t="shared" si="336"/>
        <v>16769798.689679999</v>
      </c>
      <c r="BQ472" s="150">
        <f t="shared" si="337"/>
        <v>98489580.905680001</v>
      </c>
      <c r="BR472" s="151">
        <f t="shared" si="338"/>
        <v>100800</v>
      </c>
      <c r="BS472" s="147">
        <f t="shared" si="339"/>
        <v>98590380.905680001</v>
      </c>
      <c r="BT472" s="135">
        <v>0</v>
      </c>
      <c r="BU472" s="148">
        <f t="shared" si="340"/>
        <v>8171978.2216000007</v>
      </c>
      <c r="BV472" s="152">
        <f t="shared" si="341"/>
        <v>4085989.1108000004</v>
      </c>
      <c r="BW472" s="133">
        <f t="shared" si="342"/>
        <v>86332413.573280007</v>
      </c>
      <c r="BX472" s="147">
        <f t="shared" si="343"/>
        <v>7687614</v>
      </c>
      <c r="BY472" s="134">
        <f t="shared" si="344"/>
        <v>78644799.573280007</v>
      </c>
      <c r="CD472" s="388">
        <f>'گام اول '!AU473</f>
        <v>72912168.216000006</v>
      </c>
      <c r="CE472" s="389">
        <f>'گام اول '!AV473</f>
        <v>54308316.440880008</v>
      </c>
      <c r="CF472" s="389">
        <f>'گام اول '!AW473</f>
        <v>72912168.215999991</v>
      </c>
      <c r="CG472" s="389">
        <f>'گام اول '!AX473</f>
        <v>5103851.7751199994</v>
      </c>
      <c r="CH472" s="389">
        <f>'گام اول '!AY473</f>
        <v>1430831.644088001</v>
      </c>
      <c r="CI472" s="389">
        <f>'گام اول '!AZ473</f>
        <v>0</v>
      </c>
      <c r="CJ472" s="389">
        <f>'گام اول '!BA473</f>
        <v>0</v>
      </c>
      <c r="CK472" s="389">
        <f>'گام اول '!BB473</f>
        <v>0</v>
      </c>
      <c r="CL472" s="389">
        <f>'گام اول '!BC473</f>
        <v>0</v>
      </c>
      <c r="CM472" s="389">
        <f>'گام اول '!BD473</f>
        <v>0</v>
      </c>
      <c r="CN472" s="389">
        <f>'گام اول '!BE473</f>
        <v>0</v>
      </c>
      <c r="CO472" s="389">
        <f>'گام اول '!BF473</f>
        <v>0</v>
      </c>
      <c r="CP472" s="389">
        <f>'گام اول '!BG473</f>
        <v>6534683.4192080004</v>
      </c>
      <c r="CQ472" s="389">
        <f>'گام اول '!BH473</f>
        <v>66377484</v>
      </c>
      <c r="CR472" s="389">
        <f t="shared" si="345"/>
        <v>72912168.216000006</v>
      </c>
      <c r="CS472" s="55">
        <f t="shared" si="346"/>
        <v>4659160</v>
      </c>
      <c r="CT472" s="388">
        <f t="shared" si="347"/>
        <v>2329580</v>
      </c>
      <c r="CU472" s="389">
        <f t="shared" si="348"/>
        <v>698874</v>
      </c>
      <c r="CV472" s="389">
        <f t="shared" si="349"/>
        <v>1120000</v>
      </c>
      <c r="CW472" s="55">
        <v>0</v>
      </c>
      <c r="CX472" s="389">
        <f t="shared" si="350"/>
        <v>81719782.216000006</v>
      </c>
      <c r="CY472" s="389">
        <f t="shared" si="351"/>
        <v>72912168.215999991</v>
      </c>
      <c r="CZ472" s="389">
        <f t="shared" si="352"/>
        <v>16769798.689679999</v>
      </c>
      <c r="DA472" s="389">
        <f t="shared" si="353"/>
        <v>98489580.905680001</v>
      </c>
      <c r="DB472" s="389">
        <f t="shared" si="354"/>
        <v>100800</v>
      </c>
      <c r="DC472" s="389">
        <f t="shared" si="355"/>
        <v>98590380.905680001</v>
      </c>
      <c r="DD472" s="394">
        <v>0</v>
      </c>
      <c r="DE472" s="389">
        <f t="shared" si="356"/>
        <v>8171978.2216000007</v>
      </c>
      <c r="DF472" s="389">
        <f t="shared" si="357"/>
        <v>4085989.1108000004</v>
      </c>
      <c r="DG472" s="389">
        <f t="shared" si="358"/>
        <v>86332413.573280007</v>
      </c>
      <c r="DH472" s="389">
        <f t="shared" si="359"/>
        <v>7687614</v>
      </c>
      <c r="DI472" s="389">
        <f t="shared" si="360"/>
        <v>78644799.573280007</v>
      </c>
      <c r="DJ472" s="389">
        <f t="shared" si="361"/>
        <v>0</v>
      </c>
      <c r="DL472" s="396">
        <f t="shared" si="362"/>
        <v>6638737.5</v>
      </c>
      <c r="DM472" s="396">
        <f t="shared" si="363"/>
        <v>-1979577.5</v>
      </c>
    </row>
    <row r="473" spans="1:117" s="55" customFormat="1" ht="21" x14ac:dyDescent="0.2">
      <c r="A473" s="191">
        <f t="shared" si="324"/>
        <v>2655495</v>
      </c>
      <c r="B473" s="136">
        <f>'گام اول '!B474</f>
        <v>468</v>
      </c>
      <c r="C473" s="136">
        <f>'گام اول '!C474</f>
        <v>251</v>
      </c>
      <c r="D473" s="136">
        <f>'گام اول '!D474</f>
        <v>13150</v>
      </c>
      <c r="E473" s="136" t="str">
        <f>'گام اول '!E474</f>
        <v>محمد</v>
      </c>
      <c r="F473" s="136" t="str">
        <f>'گام اول '!F474</f>
        <v>وفایی</v>
      </c>
      <c r="G473" s="136" t="str">
        <f>'گام اول '!G474</f>
        <v>نگهبان</v>
      </c>
      <c r="H473" s="136" t="str">
        <f>'گام اول '!H474</f>
        <v>مازندران</v>
      </c>
      <c r="I473" s="136" t="str">
        <f>'گام اول '!I474</f>
        <v>211-800-583260-1</v>
      </c>
      <c r="J473" s="136">
        <f>'گام اول '!J474</f>
        <v>4849275990</v>
      </c>
      <c r="K473" s="136" t="str">
        <f>'گام اول '!K474</f>
        <v>0035026473</v>
      </c>
      <c r="L473" s="136" t="str">
        <f>'گام اول '!L474</f>
        <v>مازندران</v>
      </c>
      <c r="M473" s="136" t="str">
        <f>'گام اول '!M474</f>
        <v>نگهبان</v>
      </c>
      <c r="N473" s="120" t="str">
        <f>'گام اول '!N474</f>
        <v>*</v>
      </c>
      <c r="O473" s="119">
        <f>'گام اول '!O474</f>
        <v>0</v>
      </c>
      <c r="P473" s="121">
        <f>'گام اول '!P474</f>
        <v>0</v>
      </c>
      <c r="Q473" s="358">
        <f>'گام اول '!Q474</f>
        <v>30</v>
      </c>
      <c r="R473" s="358">
        <f>'گام اول '!R474</f>
        <v>120</v>
      </c>
      <c r="S473" s="358">
        <f>'گام اول '!S474</f>
        <v>110</v>
      </c>
      <c r="T473" s="358">
        <f>'گام اول '!T474</f>
        <v>29.33</v>
      </c>
      <c r="U473" s="137">
        <f>'گام اول '!U474</f>
        <v>0</v>
      </c>
      <c r="V473" s="120">
        <f>'گام اول '!W474</f>
        <v>0</v>
      </c>
      <c r="W473" s="121">
        <f>'گام اول '!X474</f>
        <v>0</v>
      </c>
      <c r="X473" s="366">
        <f>'گام اول '!Y474</f>
        <v>2</v>
      </c>
      <c r="Y473" s="366">
        <f>'گام اول '!Z474</f>
        <v>0</v>
      </c>
      <c r="Z473" s="138">
        <f>'گام اول '!AA474</f>
        <v>885165</v>
      </c>
      <c r="AA473" s="138">
        <f>'گام اول '!AB474</f>
        <v>46667</v>
      </c>
      <c r="AB473" s="138">
        <f>'گام اول '!AC474</f>
        <v>931832</v>
      </c>
      <c r="AC473" s="138">
        <f>'گام اول '!AD474</f>
        <v>4500000</v>
      </c>
      <c r="AD473" s="138">
        <f>'گام اول '!AE474</f>
        <v>6000000</v>
      </c>
      <c r="AE473" s="139">
        <f>'گام اول '!AF474</f>
        <v>177895.19999999998</v>
      </c>
      <c r="AF473" s="122">
        <f>'گام اول '!AG474</f>
        <v>26554950</v>
      </c>
      <c r="AG473" s="123">
        <f>'گام اول '!AH474</f>
        <v>1400010</v>
      </c>
      <c r="AH473" s="123">
        <f>'گام اول '!AI474</f>
        <v>21347423.999999996</v>
      </c>
      <c r="AI473" s="123">
        <f>'گام اول '!AJ474</f>
        <v>0</v>
      </c>
      <c r="AJ473" s="123">
        <f>'گام اول '!AK474</f>
        <v>4500000</v>
      </c>
      <c r="AK473" s="123">
        <f>'گام اول '!AL474</f>
        <v>6000000</v>
      </c>
      <c r="AL473" s="123">
        <f>'گام اول '!AM474</f>
        <v>4892117.9999999991</v>
      </c>
      <c r="AM473" s="123">
        <f>'گام اول '!AN474</f>
        <v>5217666.2159999991</v>
      </c>
      <c r="AN473" s="123">
        <f>'گام اول '!AO474</f>
        <v>0</v>
      </c>
      <c r="AO473" s="123">
        <f>'گام اول '!AP474</f>
        <v>3000000</v>
      </c>
      <c r="AP473" s="123">
        <f>'گام اول '!AQ474</f>
        <v>0</v>
      </c>
      <c r="AQ473" s="123">
        <f>'گام اول '!AR474</f>
        <v>0</v>
      </c>
      <c r="AR473" s="123">
        <f>'گام اول '!AS474</f>
        <v>0</v>
      </c>
      <c r="AS473" s="375">
        <f>'گام اول '!AT474</f>
        <v>0</v>
      </c>
      <c r="AT473" s="368">
        <f t="shared" si="325"/>
        <v>72912168.216000006</v>
      </c>
      <c r="AU473" s="173">
        <f>'گام اول '!AV474</f>
        <v>54308316.440880008</v>
      </c>
      <c r="AV473" s="141">
        <f>'گام اول '!AW474</f>
        <v>72912168.215999991</v>
      </c>
      <c r="AW473" s="142">
        <f t="shared" si="326"/>
        <v>5103851.7751199994</v>
      </c>
      <c r="AX473" s="75">
        <f t="shared" si="327"/>
        <v>1430831.644088001</v>
      </c>
      <c r="AY473" s="142">
        <f>'گام اول '!AZ474</f>
        <v>0</v>
      </c>
      <c r="AZ473" s="142">
        <f>'گام اول '!BA474</f>
        <v>0</v>
      </c>
      <c r="BA473" s="142">
        <f>'گام اول '!BB474</f>
        <v>0</v>
      </c>
      <c r="BB473" s="142">
        <f>'گام اول '!BC474</f>
        <v>0</v>
      </c>
      <c r="BC473" s="142">
        <f>'گام اول '!BD474</f>
        <v>0</v>
      </c>
      <c r="BD473" s="142">
        <f>'گام اول '!BE474</f>
        <v>0</v>
      </c>
      <c r="BE473" s="142">
        <f>'گام اول '!BF474</f>
        <v>0</v>
      </c>
      <c r="BF473" s="143">
        <f t="shared" si="328"/>
        <v>6534683.4192080004</v>
      </c>
      <c r="BG473" s="140">
        <f t="shared" si="329"/>
        <v>66377484</v>
      </c>
      <c r="BH473" s="144">
        <f t="shared" si="330"/>
        <v>72912168.216000006</v>
      </c>
      <c r="BI473" s="127">
        <f t="shared" si="323"/>
        <v>4659160</v>
      </c>
      <c r="BJ473" s="145">
        <f t="shared" si="331"/>
        <v>2329580</v>
      </c>
      <c r="BK473" s="145">
        <f t="shared" si="332"/>
        <v>698874</v>
      </c>
      <c r="BL473" s="146">
        <f t="shared" si="333"/>
        <v>1120000</v>
      </c>
      <c r="BM473" s="379">
        <v>0</v>
      </c>
      <c r="BN473" s="147">
        <f t="shared" si="334"/>
        <v>81719782.216000006</v>
      </c>
      <c r="BO473" s="148">
        <f t="shared" si="335"/>
        <v>72912168.215999991</v>
      </c>
      <c r="BP473" s="149">
        <f t="shared" si="336"/>
        <v>16769798.689679999</v>
      </c>
      <c r="BQ473" s="150">
        <f t="shared" si="337"/>
        <v>98489580.905680001</v>
      </c>
      <c r="BR473" s="151">
        <f t="shared" si="338"/>
        <v>100800</v>
      </c>
      <c r="BS473" s="147">
        <f t="shared" si="339"/>
        <v>98590380.905680001</v>
      </c>
      <c r="BT473" s="135">
        <v>0</v>
      </c>
      <c r="BU473" s="148">
        <f t="shared" si="340"/>
        <v>8171978.2216000007</v>
      </c>
      <c r="BV473" s="152">
        <f t="shared" si="341"/>
        <v>4085989.1108000004</v>
      </c>
      <c r="BW473" s="133">
        <f t="shared" si="342"/>
        <v>86332413.573280007</v>
      </c>
      <c r="BX473" s="147">
        <f t="shared" si="343"/>
        <v>7687614</v>
      </c>
      <c r="BY473" s="134">
        <f t="shared" si="344"/>
        <v>78644799.573280007</v>
      </c>
      <c r="CD473" s="388">
        <f>'گام اول '!AU474</f>
        <v>72912168.216000006</v>
      </c>
      <c r="CE473" s="389">
        <f>'گام اول '!AV474</f>
        <v>54308316.440880008</v>
      </c>
      <c r="CF473" s="389">
        <f>'گام اول '!AW474</f>
        <v>72912168.215999991</v>
      </c>
      <c r="CG473" s="389">
        <f>'گام اول '!AX474</f>
        <v>5103851.7751199994</v>
      </c>
      <c r="CH473" s="389">
        <f>'گام اول '!AY474</f>
        <v>1430831.644088001</v>
      </c>
      <c r="CI473" s="389">
        <f>'گام اول '!AZ474</f>
        <v>0</v>
      </c>
      <c r="CJ473" s="389">
        <f>'گام اول '!BA474</f>
        <v>0</v>
      </c>
      <c r="CK473" s="389">
        <f>'گام اول '!BB474</f>
        <v>0</v>
      </c>
      <c r="CL473" s="389">
        <f>'گام اول '!BC474</f>
        <v>0</v>
      </c>
      <c r="CM473" s="389">
        <f>'گام اول '!BD474</f>
        <v>0</v>
      </c>
      <c r="CN473" s="389">
        <f>'گام اول '!BE474</f>
        <v>0</v>
      </c>
      <c r="CO473" s="389">
        <f>'گام اول '!BF474</f>
        <v>0</v>
      </c>
      <c r="CP473" s="389">
        <f>'گام اول '!BG474</f>
        <v>6534683.4192080004</v>
      </c>
      <c r="CQ473" s="389">
        <f>'گام اول '!BH474</f>
        <v>66377484</v>
      </c>
      <c r="CR473" s="389">
        <f t="shared" si="345"/>
        <v>72912168.216000006</v>
      </c>
      <c r="CS473" s="55">
        <f t="shared" si="346"/>
        <v>4659160</v>
      </c>
      <c r="CT473" s="388">
        <f t="shared" si="347"/>
        <v>2329580</v>
      </c>
      <c r="CU473" s="389">
        <f t="shared" si="348"/>
        <v>698874</v>
      </c>
      <c r="CV473" s="389">
        <f t="shared" si="349"/>
        <v>1120000</v>
      </c>
      <c r="CW473" s="55">
        <v>0</v>
      </c>
      <c r="CX473" s="389">
        <f t="shared" si="350"/>
        <v>81719782.216000006</v>
      </c>
      <c r="CY473" s="389">
        <f t="shared" si="351"/>
        <v>72912168.215999991</v>
      </c>
      <c r="CZ473" s="389">
        <f t="shared" si="352"/>
        <v>16769798.689679999</v>
      </c>
      <c r="DA473" s="389">
        <f t="shared" si="353"/>
        <v>98489580.905680001</v>
      </c>
      <c r="DB473" s="389">
        <f t="shared" si="354"/>
        <v>100800</v>
      </c>
      <c r="DC473" s="389">
        <f t="shared" si="355"/>
        <v>98590380.905680001</v>
      </c>
      <c r="DD473" s="394">
        <v>0</v>
      </c>
      <c r="DE473" s="389">
        <f t="shared" si="356"/>
        <v>8171978.2216000007</v>
      </c>
      <c r="DF473" s="389">
        <f t="shared" si="357"/>
        <v>4085989.1108000004</v>
      </c>
      <c r="DG473" s="389">
        <f t="shared" si="358"/>
        <v>86332413.573280007</v>
      </c>
      <c r="DH473" s="389">
        <f t="shared" si="359"/>
        <v>7687614</v>
      </c>
      <c r="DI473" s="389">
        <f t="shared" si="360"/>
        <v>78644799.573280007</v>
      </c>
      <c r="DJ473" s="389">
        <f t="shared" si="361"/>
        <v>0</v>
      </c>
      <c r="DL473" s="396">
        <f t="shared" si="362"/>
        <v>6638737.5</v>
      </c>
      <c r="DM473" s="396">
        <f t="shared" si="363"/>
        <v>-1979577.5</v>
      </c>
    </row>
    <row r="474" spans="1:117" s="55" customFormat="1" ht="21" x14ac:dyDescent="0.2">
      <c r="A474" s="191">
        <f t="shared" si="324"/>
        <v>2655495</v>
      </c>
      <c r="B474" s="136">
        <f>'گام اول '!B475</f>
        <v>469</v>
      </c>
      <c r="C474" s="136">
        <f>'گام اول '!C475</f>
        <v>252</v>
      </c>
      <c r="D474" s="136">
        <f>'گام اول '!D475</f>
        <v>13136</v>
      </c>
      <c r="E474" s="136" t="str">
        <f>'گام اول '!E475</f>
        <v>محمد ابراهیم</v>
      </c>
      <c r="F474" s="136" t="str">
        <f>'گام اول '!F475</f>
        <v>ابراهیمی</v>
      </c>
      <c r="G474" s="136" t="str">
        <f>'گام اول '!G475</f>
        <v>نگهبان</v>
      </c>
      <c r="H474" s="136" t="str">
        <f>'گام اول '!H475</f>
        <v>مازندران</v>
      </c>
      <c r="I474" s="136" t="str">
        <f>'گام اول '!I475</f>
        <v>211-813-2183423-1</v>
      </c>
      <c r="J474" s="136">
        <f>'گام اول '!J475</f>
        <v>2064747745</v>
      </c>
      <c r="K474" s="136" t="str">
        <f>'گام اول '!K475</f>
        <v>0035583879</v>
      </c>
      <c r="L474" s="136" t="str">
        <f>'گام اول '!L475</f>
        <v>مازندران</v>
      </c>
      <c r="M474" s="136" t="str">
        <f>'گام اول '!M475</f>
        <v>نگهبان</v>
      </c>
      <c r="N474" s="120">
        <f>'گام اول '!N475</f>
        <v>0</v>
      </c>
      <c r="O474" s="119" t="str">
        <f>'گام اول '!O475</f>
        <v>*</v>
      </c>
      <c r="P474" s="121">
        <f>'گام اول '!P475</f>
        <v>0</v>
      </c>
      <c r="Q474" s="358">
        <f>'گام اول '!Q475</f>
        <v>30</v>
      </c>
      <c r="R474" s="358">
        <f>'گام اول '!R475</f>
        <v>90</v>
      </c>
      <c r="S474" s="358">
        <f>'گام اول '!S475</f>
        <v>0</v>
      </c>
      <c r="T474" s="358">
        <f>'گام اول '!T475</f>
        <v>0</v>
      </c>
      <c r="U474" s="137">
        <f>'گام اول '!U475</f>
        <v>0</v>
      </c>
      <c r="V474" s="120">
        <f>'گام اول '!W475</f>
        <v>0</v>
      </c>
      <c r="W474" s="121">
        <f>'گام اول '!X475</f>
        <v>0</v>
      </c>
      <c r="X474" s="366">
        <f>'گام اول '!Y475</f>
        <v>2</v>
      </c>
      <c r="Y474" s="366">
        <f>'گام اول '!Z475</f>
        <v>1</v>
      </c>
      <c r="Z474" s="138">
        <f>'گام اول '!AA475</f>
        <v>885165</v>
      </c>
      <c r="AA474" s="138">
        <f>'گام اول '!AB475</f>
        <v>46667</v>
      </c>
      <c r="AB474" s="138">
        <f>'گام اول '!AC475</f>
        <v>931832</v>
      </c>
      <c r="AC474" s="138">
        <f>'گام اول '!AD475</f>
        <v>4500000</v>
      </c>
      <c r="AD474" s="138">
        <f>'گام اول '!AE475</f>
        <v>6000000</v>
      </c>
      <c r="AE474" s="139">
        <f>'گام اول '!AF475</f>
        <v>177895.19999999998</v>
      </c>
      <c r="AF474" s="122">
        <f>'گام اول '!AG475</f>
        <v>26554950</v>
      </c>
      <c r="AG474" s="123">
        <f>'گام اول '!AH475</f>
        <v>1400010</v>
      </c>
      <c r="AH474" s="123">
        <f>'گام اول '!AI475</f>
        <v>16010567.999999998</v>
      </c>
      <c r="AI474" s="123">
        <f>'گام اول '!AJ475</f>
        <v>2655495</v>
      </c>
      <c r="AJ474" s="123">
        <f>'گام اول '!AK475</f>
        <v>4500000</v>
      </c>
      <c r="AK474" s="123">
        <f>'گام اول '!AL475</f>
        <v>6000000</v>
      </c>
      <c r="AL474" s="123">
        <f>'گام اول '!AM475</f>
        <v>0</v>
      </c>
      <c r="AM474" s="123">
        <f>'گام اول '!AN475</f>
        <v>0</v>
      </c>
      <c r="AN474" s="123">
        <f>'گام اول '!AO475</f>
        <v>0</v>
      </c>
      <c r="AO474" s="123">
        <f>'گام اول '!AP475</f>
        <v>4000000</v>
      </c>
      <c r="AP474" s="123">
        <f>'گام اول '!AQ475</f>
        <v>0</v>
      </c>
      <c r="AQ474" s="123">
        <f>'گام اول '!AR475</f>
        <v>0</v>
      </c>
      <c r="AR474" s="123">
        <f>'گام اول '!AS475</f>
        <v>0</v>
      </c>
      <c r="AS474" s="375">
        <f>'گام اول '!AT475</f>
        <v>0</v>
      </c>
      <c r="AT474" s="368">
        <f t="shared" si="325"/>
        <v>61121023</v>
      </c>
      <c r="AU474" s="173">
        <f>'گام اول '!AV475</f>
        <v>39872941.039999999</v>
      </c>
      <c r="AV474" s="141">
        <f>'گام اول '!AW475</f>
        <v>58465528</v>
      </c>
      <c r="AW474" s="142">
        <f t="shared" si="326"/>
        <v>4092586.9600000004</v>
      </c>
      <c r="AX474" s="75">
        <f t="shared" si="327"/>
        <v>0</v>
      </c>
      <c r="AY474" s="142">
        <f>'گام اول '!AZ475</f>
        <v>0</v>
      </c>
      <c r="AZ474" s="142">
        <f>'گام اول '!BA475</f>
        <v>0</v>
      </c>
      <c r="BA474" s="142">
        <f>'گام اول '!BB475</f>
        <v>0</v>
      </c>
      <c r="BB474" s="142">
        <f>'گام اول '!BC475</f>
        <v>0</v>
      </c>
      <c r="BC474" s="142">
        <f>'گام اول '!BD475</f>
        <v>0</v>
      </c>
      <c r="BD474" s="142">
        <f>'گام اول '!BE475</f>
        <v>0</v>
      </c>
      <c r="BE474" s="142">
        <f>'گام اول '!BF475</f>
        <v>0</v>
      </c>
      <c r="BF474" s="143">
        <f t="shared" si="328"/>
        <v>4092586.9600000004</v>
      </c>
      <c r="BG474" s="140">
        <f t="shared" si="329"/>
        <v>57028436</v>
      </c>
      <c r="BH474" s="144">
        <f t="shared" si="330"/>
        <v>61121023</v>
      </c>
      <c r="BI474" s="127">
        <f t="shared" si="323"/>
        <v>4659160</v>
      </c>
      <c r="BJ474" s="145">
        <f t="shared" si="331"/>
        <v>2329580</v>
      </c>
      <c r="BK474" s="145">
        <f t="shared" si="332"/>
        <v>698874</v>
      </c>
      <c r="BL474" s="146">
        <f t="shared" si="333"/>
        <v>1120000</v>
      </c>
      <c r="BM474" s="379">
        <v>0</v>
      </c>
      <c r="BN474" s="147">
        <f t="shared" si="334"/>
        <v>69928637</v>
      </c>
      <c r="BO474" s="148">
        <f t="shared" si="335"/>
        <v>58465528</v>
      </c>
      <c r="BP474" s="149">
        <f t="shared" si="336"/>
        <v>13447071.440000001</v>
      </c>
      <c r="BQ474" s="150">
        <f t="shared" si="337"/>
        <v>83375708.439999998</v>
      </c>
      <c r="BR474" s="151">
        <f t="shared" si="338"/>
        <v>100800</v>
      </c>
      <c r="BS474" s="147">
        <f t="shared" si="339"/>
        <v>83476508.439999998</v>
      </c>
      <c r="BT474" s="135">
        <v>0</v>
      </c>
      <c r="BU474" s="148">
        <f t="shared" si="340"/>
        <v>6992863.7000000002</v>
      </c>
      <c r="BV474" s="152">
        <f t="shared" si="341"/>
        <v>3496431.85</v>
      </c>
      <c r="BW474" s="133">
        <f t="shared" si="342"/>
        <v>72987212.890000001</v>
      </c>
      <c r="BX474" s="147">
        <f t="shared" si="343"/>
        <v>7687614</v>
      </c>
      <c r="BY474" s="134">
        <f t="shared" si="344"/>
        <v>65299598.890000001</v>
      </c>
      <c r="CD474" s="388">
        <f>'گام اول '!AU475</f>
        <v>61121023</v>
      </c>
      <c r="CE474" s="389">
        <f>'گام اول '!AV475</f>
        <v>39872941.039999999</v>
      </c>
      <c r="CF474" s="389">
        <f>'گام اول '!AW475</f>
        <v>58465528</v>
      </c>
      <c r="CG474" s="389">
        <f>'گام اول '!AX475</f>
        <v>4092586.9600000004</v>
      </c>
      <c r="CH474" s="389">
        <f>'گام اول '!AY475</f>
        <v>0</v>
      </c>
      <c r="CI474" s="389">
        <f>'گام اول '!AZ475</f>
        <v>0</v>
      </c>
      <c r="CJ474" s="389">
        <f>'گام اول '!BA475</f>
        <v>0</v>
      </c>
      <c r="CK474" s="389">
        <f>'گام اول '!BB475</f>
        <v>0</v>
      </c>
      <c r="CL474" s="389">
        <f>'گام اول '!BC475</f>
        <v>0</v>
      </c>
      <c r="CM474" s="389">
        <f>'گام اول '!BD475</f>
        <v>0</v>
      </c>
      <c r="CN474" s="389">
        <f>'گام اول '!BE475</f>
        <v>0</v>
      </c>
      <c r="CO474" s="389">
        <f>'گام اول '!BF475</f>
        <v>0</v>
      </c>
      <c r="CP474" s="389">
        <f>'گام اول '!BG475</f>
        <v>4092586.9600000004</v>
      </c>
      <c r="CQ474" s="389">
        <f>'گام اول '!BH475</f>
        <v>57028436</v>
      </c>
      <c r="CR474" s="389">
        <f t="shared" si="345"/>
        <v>61121023</v>
      </c>
      <c r="CS474" s="55">
        <f t="shared" si="346"/>
        <v>4659160</v>
      </c>
      <c r="CT474" s="388">
        <f t="shared" si="347"/>
        <v>2329580</v>
      </c>
      <c r="CU474" s="389">
        <f t="shared" si="348"/>
        <v>698874</v>
      </c>
      <c r="CV474" s="389">
        <f t="shared" si="349"/>
        <v>1120000</v>
      </c>
      <c r="CW474" s="55">
        <v>0</v>
      </c>
      <c r="CX474" s="389">
        <f t="shared" si="350"/>
        <v>69928637</v>
      </c>
      <c r="CY474" s="389">
        <f t="shared" si="351"/>
        <v>58465528</v>
      </c>
      <c r="CZ474" s="389">
        <f t="shared" si="352"/>
        <v>13447071.440000001</v>
      </c>
      <c r="DA474" s="389">
        <f t="shared" si="353"/>
        <v>83375708.439999998</v>
      </c>
      <c r="DB474" s="389">
        <f t="shared" si="354"/>
        <v>100800</v>
      </c>
      <c r="DC474" s="389">
        <f t="shared" si="355"/>
        <v>83476508.439999998</v>
      </c>
      <c r="DD474" s="394">
        <v>0</v>
      </c>
      <c r="DE474" s="389">
        <f t="shared" si="356"/>
        <v>6992863.7000000002</v>
      </c>
      <c r="DF474" s="389">
        <f t="shared" si="357"/>
        <v>3496431.85</v>
      </c>
      <c r="DG474" s="389">
        <f t="shared" si="358"/>
        <v>72987212.890000001</v>
      </c>
      <c r="DH474" s="389">
        <f t="shared" si="359"/>
        <v>7687614</v>
      </c>
      <c r="DI474" s="389">
        <f t="shared" si="360"/>
        <v>65299598.890000001</v>
      </c>
      <c r="DJ474" s="389">
        <f t="shared" si="361"/>
        <v>0</v>
      </c>
      <c r="DL474" s="396">
        <f t="shared" si="362"/>
        <v>6638737.5</v>
      </c>
      <c r="DM474" s="396">
        <f t="shared" si="363"/>
        <v>-1979577.5</v>
      </c>
    </row>
    <row r="475" spans="1:117" s="55" customFormat="1" ht="21" x14ac:dyDescent="0.2">
      <c r="A475" s="191">
        <f t="shared" si="324"/>
        <v>2655495</v>
      </c>
      <c r="B475" s="136">
        <f>'گام اول '!B476</f>
        <v>470</v>
      </c>
      <c r="C475" s="136">
        <f>'گام اول '!C476</f>
        <v>253</v>
      </c>
      <c r="D475" s="136">
        <f>'گام اول '!D476</f>
        <v>13149</v>
      </c>
      <c r="E475" s="136" t="str">
        <f>'گام اول '!E476</f>
        <v>رضا</v>
      </c>
      <c r="F475" s="136" t="str">
        <f>'گام اول '!F476</f>
        <v>اصغری</v>
      </c>
      <c r="G475" s="136" t="str">
        <f>'گام اول '!G476</f>
        <v>نگهبان</v>
      </c>
      <c r="H475" s="136" t="str">
        <f>'گام اول '!H476</f>
        <v>مازندران</v>
      </c>
      <c r="I475" s="136" t="str">
        <f>'گام اول '!I476</f>
        <v>211-813-2878449-1</v>
      </c>
      <c r="J475" s="136">
        <f>'گام اول '!J476</f>
        <v>2160906034</v>
      </c>
      <c r="K475" s="136" t="str">
        <f>'گام اول '!K476</f>
        <v>0035036815</v>
      </c>
      <c r="L475" s="136" t="str">
        <f>'گام اول '!L476</f>
        <v>مازندران</v>
      </c>
      <c r="M475" s="136" t="str">
        <f>'گام اول '!M476</f>
        <v>نگهبان</v>
      </c>
      <c r="N475" s="120" t="str">
        <f>'گام اول '!N476</f>
        <v>*</v>
      </c>
      <c r="O475" s="119">
        <f>'گام اول '!O476</f>
        <v>0</v>
      </c>
      <c r="P475" s="121">
        <f>'گام اول '!P476</f>
        <v>0</v>
      </c>
      <c r="Q475" s="358">
        <f>'گام اول '!Q476</f>
        <v>30</v>
      </c>
      <c r="R475" s="358">
        <f>'گام اول '!R476</f>
        <v>120</v>
      </c>
      <c r="S475" s="358">
        <f>'گام اول '!S476</f>
        <v>110</v>
      </c>
      <c r="T475" s="358">
        <f>'گام اول '!T476</f>
        <v>29.33</v>
      </c>
      <c r="U475" s="137">
        <f>'گام اول '!U476</f>
        <v>0</v>
      </c>
      <c r="V475" s="120">
        <f>'گام اول '!W476</f>
        <v>0</v>
      </c>
      <c r="W475" s="121">
        <f>'گام اول '!X476</f>
        <v>0</v>
      </c>
      <c r="X475" s="366">
        <f>'گام اول '!Y476</f>
        <v>1</v>
      </c>
      <c r="Y475" s="366">
        <f>'گام اول '!Z476</f>
        <v>0</v>
      </c>
      <c r="Z475" s="138">
        <f>'گام اول '!AA476</f>
        <v>885165</v>
      </c>
      <c r="AA475" s="138">
        <f>'گام اول '!AB476</f>
        <v>46667</v>
      </c>
      <c r="AB475" s="138">
        <f>'گام اول '!AC476</f>
        <v>931832</v>
      </c>
      <c r="AC475" s="138">
        <f>'گام اول '!AD476</f>
        <v>4500000</v>
      </c>
      <c r="AD475" s="138">
        <f>'گام اول '!AE476</f>
        <v>6000000</v>
      </c>
      <c r="AE475" s="139">
        <f>'گام اول '!AF476</f>
        <v>177895.19999999998</v>
      </c>
      <c r="AF475" s="122">
        <f>'گام اول '!AG476</f>
        <v>26554950</v>
      </c>
      <c r="AG475" s="123">
        <f>'گام اول '!AH476</f>
        <v>1400010</v>
      </c>
      <c r="AH475" s="123">
        <f>'گام اول '!AI476</f>
        <v>21347423.999999996</v>
      </c>
      <c r="AI475" s="123">
        <f>'گام اول '!AJ476</f>
        <v>0</v>
      </c>
      <c r="AJ475" s="123">
        <f>'گام اول '!AK476</f>
        <v>4500000</v>
      </c>
      <c r="AK475" s="123">
        <f>'گام اول '!AL476</f>
        <v>6000000</v>
      </c>
      <c r="AL475" s="123">
        <f>'گام اول '!AM476</f>
        <v>4892117.9999999991</v>
      </c>
      <c r="AM475" s="123">
        <f>'گام اول '!AN476</f>
        <v>5217666.2159999991</v>
      </c>
      <c r="AN475" s="123">
        <f>'گام اول '!AO476</f>
        <v>0</v>
      </c>
      <c r="AO475" s="123">
        <f>'گام اول '!AP476</f>
        <v>3000000</v>
      </c>
      <c r="AP475" s="123">
        <f>'گام اول '!AQ476</f>
        <v>0</v>
      </c>
      <c r="AQ475" s="123">
        <f>'گام اول '!AR476</f>
        <v>0</v>
      </c>
      <c r="AR475" s="123">
        <f>'گام اول '!AS476</f>
        <v>0</v>
      </c>
      <c r="AS475" s="375">
        <f>'گام اول '!AT476</f>
        <v>0</v>
      </c>
      <c r="AT475" s="368">
        <f t="shared" si="325"/>
        <v>72912168.216000006</v>
      </c>
      <c r="AU475" s="173">
        <f>'گام اول '!AV476</f>
        <v>54308316.440880008</v>
      </c>
      <c r="AV475" s="141">
        <f>'گام اول '!AW476</f>
        <v>72912168.215999991</v>
      </c>
      <c r="AW475" s="142">
        <f t="shared" si="326"/>
        <v>5103851.7751199994</v>
      </c>
      <c r="AX475" s="75">
        <f t="shared" si="327"/>
        <v>1430831.644088001</v>
      </c>
      <c r="AY475" s="142">
        <f>'گام اول '!AZ476</f>
        <v>0</v>
      </c>
      <c r="AZ475" s="142">
        <f>'گام اول '!BA476</f>
        <v>0</v>
      </c>
      <c r="BA475" s="142">
        <f>'گام اول '!BB476</f>
        <v>0</v>
      </c>
      <c r="BB475" s="142">
        <f>'گام اول '!BC476</f>
        <v>0</v>
      </c>
      <c r="BC475" s="142">
        <f>'گام اول '!BD476</f>
        <v>0</v>
      </c>
      <c r="BD475" s="142">
        <f>'گام اول '!BE476</f>
        <v>0</v>
      </c>
      <c r="BE475" s="142">
        <f>'گام اول '!BF476</f>
        <v>0</v>
      </c>
      <c r="BF475" s="143">
        <f t="shared" si="328"/>
        <v>6534683.4192080004</v>
      </c>
      <c r="BG475" s="140">
        <f t="shared" si="329"/>
        <v>66377484</v>
      </c>
      <c r="BH475" s="144">
        <f t="shared" si="330"/>
        <v>72912168.216000006</v>
      </c>
      <c r="BI475" s="127">
        <f t="shared" si="323"/>
        <v>4659160</v>
      </c>
      <c r="BJ475" s="145">
        <f t="shared" si="331"/>
        <v>2329580</v>
      </c>
      <c r="BK475" s="145">
        <f t="shared" si="332"/>
        <v>698874</v>
      </c>
      <c r="BL475" s="146">
        <f t="shared" si="333"/>
        <v>1120000</v>
      </c>
      <c r="BM475" s="379">
        <v>0</v>
      </c>
      <c r="BN475" s="147">
        <f t="shared" si="334"/>
        <v>81719782.216000006</v>
      </c>
      <c r="BO475" s="148">
        <f t="shared" si="335"/>
        <v>72912168.215999991</v>
      </c>
      <c r="BP475" s="149">
        <f t="shared" si="336"/>
        <v>16769798.689679999</v>
      </c>
      <c r="BQ475" s="150">
        <f t="shared" si="337"/>
        <v>98489580.905680001</v>
      </c>
      <c r="BR475" s="151">
        <f t="shared" si="338"/>
        <v>100800</v>
      </c>
      <c r="BS475" s="147">
        <f t="shared" si="339"/>
        <v>98590380.905680001</v>
      </c>
      <c r="BT475" s="135">
        <v>0</v>
      </c>
      <c r="BU475" s="148">
        <f t="shared" si="340"/>
        <v>8171978.2216000007</v>
      </c>
      <c r="BV475" s="152">
        <f t="shared" si="341"/>
        <v>4085989.1108000004</v>
      </c>
      <c r="BW475" s="133">
        <f t="shared" si="342"/>
        <v>86332413.573280007</v>
      </c>
      <c r="BX475" s="147">
        <f t="shared" si="343"/>
        <v>7687614</v>
      </c>
      <c r="BY475" s="134">
        <f t="shared" si="344"/>
        <v>78644799.573280007</v>
      </c>
      <c r="CD475" s="388">
        <f>'گام اول '!AU476</f>
        <v>72912168.216000006</v>
      </c>
      <c r="CE475" s="389">
        <f>'گام اول '!AV476</f>
        <v>54308316.440880008</v>
      </c>
      <c r="CF475" s="389">
        <f>'گام اول '!AW476</f>
        <v>72912168.215999991</v>
      </c>
      <c r="CG475" s="389">
        <f>'گام اول '!AX476</f>
        <v>5103851.7751199994</v>
      </c>
      <c r="CH475" s="389">
        <f>'گام اول '!AY476</f>
        <v>1430831.644088001</v>
      </c>
      <c r="CI475" s="389">
        <f>'گام اول '!AZ476</f>
        <v>0</v>
      </c>
      <c r="CJ475" s="389">
        <f>'گام اول '!BA476</f>
        <v>0</v>
      </c>
      <c r="CK475" s="389">
        <f>'گام اول '!BB476</f>
        <v>0</v>
      </c>
      <c r="CL475" s="389">
        <f>'گام اول '!BC476</f>
        <v>0</v>
      </c>
      <c r="CM475" s="389">
        <f>'گام اول '!BD476</f>
        <v>0</v>
      </c>
      <c r="CN475" s="389">
        <f>'گام اول '!BE476</f>
        <v>0</v>
      </c>
      <c r="CO475" s="389">
        <f>'گام اول '!BF476</f>
        <v>0</v>
      </c>
      <c r="CP475" s="389">
        <f>'گام اول '!BG476</f>
        <v>6534683.4192080004</v>
      </c>
      <c r="CQ475" s="389">
        <f>'گام اول '!BH476</f>
        <v>66377484</v>
      </c>
      <c r="CR475" s="389">
        <f t="shared" si="345"/>
        <v>72912168.216000006</v>
      </c>
      <c r="CS475" s="55">
        <f t="shared" si="346"/>
        <v>4659160</v>
      </c>
      <c r="CT475" s="388">
        <f t="shared" si="347"/>
        <v>2329580</v>
      </c>
      <c r="CU475" s="389">
        <f t="shared" si="348"/>
        <v>698874</v>
      </c>
      <c r="CV475" s="389">
        <f t="shared" si="349"/>
        <v>1120000</v>
      </c>
      <c r="CW475" s="55">
        <v>0</v>
      </c>
      <c r="CX475" s="389">
        <f t="shared" si="350"/>
        <v>81719782.216000006</v>
      </c>
      <c r="CY475" s="389">
        <f t="shared" si="351"/>
        <v>72912168.215999991</v>
      </c>
      <c r="CZ475" s="389">
        <f t="shared" si="352"/>
        <v>16769798.689679999</v>
      </c>
      <c r="DA475" s="389">
        <f t="shared" si="353"/>
        <v>98489580.905680001</v>
      </c>
      <c r="DB475" s="389">
        <f t="shared" si="354"/>
        <v>100800</v>
      </c>
      <c r="DC475" s="389">
        <f t="shared" si="355"/>
        <v>98590380.905680001</v>
      </c>
      <c r="DD475" s="394">
        <v>0</v>
      </c>
      <c r="DE475" s="389">
        <f t="shared" si="356"/>
        <v>8171978.2216000007</v>
      </c>
      <c r="DF475" s="389">
        <f t="shared" si="357"/>
        <v>4085989.1108000004</v>
      </c>
      <c r="DG475" s="389">
        <f t="shared" si="358"/>
        <v>86332413.573280007</v>
      </c>
      <c r="DH475" s="389">
        <f t="shared" si="359"/>
        <v>7687614</v>
      </c>
      <c r="DI475" s="389">
        <f t="shared" si="360"/>
        <v>78644799.573280007</v>
      </c>
      <c r="DJ475" s="389">
        <f t="shared" si="361"/>
        <v>0</v>
      </c>
      <c r="DL475" s="396">
        <f t="shared" si="362"/>
        <v>6638737.5</v>
      </c>
      <c r="DM475" s="396">
        <f t="shared" si="363"/>
        <v>-1979577.5</v>
      </c>
    </row>
    <row r="476" spans="1:117" s="55" customFormat="1" ht="21" x14ac:dyDescent="0.2">
      <c r="A476" s="191">
        <f t="shared" si="324"/>
        <v>2655495</v>
      </c>
      <c r="B476" s="136">
        <f>'گام اول '!B477</f>
        <v>471</v>
      </c>
      <c r="C476" s="136">
        <f>'گام اول '!C477</f>
        <v>254</v>
      </c>
      <c r="D476" s="136">
        <f>'گام اول '!D477</f>
        <v>13142</v>
      </c>
      <c r="E476" s="136" t="str">
        <f>'گام اول '!E477</f>
        <v xml:space="preserve">علی </v>
      </c>
      <c r="F476" s="136" t="str">
        <f>'گام اول '!F477</f>
        <v>یوسفی</v>
      </c>
      <c r="G476" s="136" t="str">
        <f>'گام اول '!G477</f>
        <v>نگهبان</v>
      </c>
      <c r="H476" s="136" t="str">
        <f>'گام اول '!H477</f>
        <v>مازندران</v>
      </c>
      <c r="I476" s="136" t="str">
        <f>'گام اول '!I477</f>
        <v>211-813-2876015-1</v>
      </c>
      <c r="J476" s="136">
        <f>'گام اول '!J477</f>
        <v>4989848500</v>
      </c>
      <c r="K476" s="136" t="str">
        <f>'گام اول '!K477</f>
        <v>0039154635</v>
      </c>
      <c r="L476" s="136" t="str">
        <f>'گام اول '!L477</f>
        <v>مازندران</v>
      </c>
      <c r="M476" s="136" t="str">
        <f>'گام اول '!M477</f>
        <v>نگهبان</v>
      </c>
      <c r="N476" s="120">
        <f>'گام اول '!N477</f>
        <v>0</v>
      </c>
      <c r="O476" s="119" t="str">
        <f>'گام اول '!O477</f>
        <v>*</v>
      </c>
      <c r="P476" s="121">
        <f>'گام اول '!P477</f>
        <v>0</v>
      </c>
      <c r="Q476" s="358">
        <f>'گام اول '!Q477</f>
        <v>30</v>
      </c>
      <c r="R476" s="358">
        <f>'گام اول '!R477</f>
        <v>90</v>
      </c>
      <c r="S476" s="358">
        <f>'گام اول '!S477</f>
        <v>0</v>
      </c>
      <c r="T476" s="358">
        <f>'گام اول '!T477</f>
        <v>0</v>
      </c>
      <c r="U476" s="137">
        <f>'گام اول '!U477</f>
        <v>0</v>
      </c>
      <c r="V476" s="120">
        <f>'گام اول '!W477</f>
        <v>0</v>
      </c>
      <c r="W476" s="121">
        <f>'گام اول '!X477</f>
        <v>0</v>
      </c>
      <c r="X476" s="366">
        <f>'گام اول '!Y477</f>
        <v>1</v>
      </c>
      <c r="Y476" s="366">
        <f>'گام اول '!Z477</f>
        <v>1</v>
      </c>
      <c r="Z476" s="138">
        <f>'گام اول '!AA477</f>
        <v>885165</v>
      </c>
      <c r="AA476" s="138">
        <f>'گام اول '!AB477</f>
        <v>46667</v>
      </c>
      <c r="AB476" s="138">
        <f>'گام اول '!AC477</f>
        <v>931832</v>
      </c>
      <c r="AC476" s="138">
        <f>'گام اول '!AD477</f>
        <v>4500000</v>
      </c>
      <c r="AD476" s="138">
        <f>'گام اول '!AE477</f>
        <v>6000000</v>
      </c>
      <c r="AE476" s="139">
        <f>'گام اول '!AF477</f>
        <v>177895.19999999998</v>
      </c>
      <c r="AF476" s="122">
        <f>'گام اول '!AG477</f>
        <v>26554950</v>
      </c>
      <c r="AG476" s="123">
        <f>'گام اول '!AH477</f>
        <v>1400010</v>
      </c>
      <c r="AH476" s="123">
        <f>'گام اول '!AI477</f>
        <v>16010567.999999998</v>
      </c>
      <c r="AI476" s="123">
        <f>'گام اول '!AJ477</f>
        <v>2655495</v>
      </c>
      <c r="AJ476" s="123">
        <f>'گام اول '!AK477</f>
        <v>4500000</v>
      </c>
      <c r="AK476" s="123">
        <f>'گام اول '!AL477</f>
        <v>6000000</v>
      </c>
      <c r="AL476" s="123">
        <f>'گام اول '!AM477</f>
        <v>0</v>
      </c>
      <c r="AM476" s="123">
        <f>'گام اول '!AN477</f>
        <v>0</v>
      </c>
      <c r="AN476" s="123">
        <f>'گام اول '!AO477</f>
        <v>0</v>
      </c>
      <c r="AO476" s="123">
        <f>'گام اول '!AP477</f>
        <v>4000000</v>
      </c>
      <c r="AP476" s="123">
        <f>'گام اول '!AQ477</f>
        <v>0</v>
      </c>
      <c r="AQ476" s="123">
        <f>'گام اول '!AR477</f>
        <v>0</v>
      </c>
      <c r="AR476" s="123">
        <f>'گام اول '!AS477</f>
        <v>0</v>
      </c>
      <c r="AS476" s="375">
        <f>'گام اول '!AT477</f>
        <v>0</v>
      </c>
      <c r="AT476" s="368">
        <f t="shared" si="325"/>
        <v>61121023</v>
      </c>
      <c r="AU476" s="173">
        <f>'گام اول '!AV477</f>
        <v>39872941.039999999</v>
      </c>
      <c r="AV476" s="141">
        <f>'گام اول '!AW477</f>
        <v>58465528</v>
      </c>
      <c r="AW476" s="142">
        <f t="shared" si="326"/>
        <v>4092586.9600000004</v>
      </c>
      <c r="AX476" s="75">
        <f t="shared" si="327"/>
        <v>0</v>
      </c>
      <c r="AY476" s="142">
        <f>'گام اول '!AZ477</f>
        <v>0</v>
      </c>
      <c r="AZ476" s="142">
        <f>'گام اول '!BA477</f>
        <v>0</v>
      </c>
      <c r="BA476" s="142">
        <f>'گام اول '!BB477</f>
        <v>0</v>
      </c>
      <c r="BB476" s="142">
        <f>'گام اول '!BC477</f>
        <v>0</v>
      </c>
      <c r="BC476" s="142">
        <f>'گام اول '!BD477</f>
        <v>0</v>
      </c>
      <c r="BD476" s="142">
        <f>'گام اول '!BE477</f>
        <v>0</v>
      </c>
      <c r="BE476" s="142">
        <f>'گام اول '!BF477</f>
        <v>0</v>
      </c>
      <c r="BF476" s="143">
        <f t="shared" si="328"/>
        <v>4092586.9600000004</v>
      </c>
      <c r="BG476" s="140">
        <f t="shared" si="329"/>
        <v>57028436</v>
      </c>
      <c r="BH476" s="144">
        <f t="shared" si="330"/>
        <v>61121023</v>
      </c>
      <c r="BI476" s="127">
        <f t="shared" si="323"/>
        <v>4659160</v>
      </c>
      <c r="BJ476" s="145">
        <f t="shared" si="331"/>
        <v>2329580</v>
      </c>
      <c r="BK476" s="145">
        <f t="shared" si="332"/>
        <v>698874</v>
      </c>
      <c r="BL476" s="146">
        <f t="shared" si="333"/>
        <v>1120000</v>
      </c>
      <c r="BM476" s="379">
        <v>0</v>
      </c>
      <c r="BN476" s="147">
        <f t="shared" si="334"/>
        <v>69928637</v>
      </c>
      <c r="BO476" s="148">
        <f t="shared" si="335"/>
        <v>58465528</v>
      </c>
      <c r="BP476" s="149">
        <f t="shared" si="336"/>
        <v>13447071.440000001</v>
      </c>
      <c r="BQ476" s="150">
        <f t="shared" si="337"/>
        <v>83375708.439999998</v>
      </c>
      <c r="BR476" s="151">
        <f t="shared" si="338"/>
        <v>100800</v>
      </c>
      <c r="BS476" s="147">
        <f t="shared" si="339"/>
        <v>83476508.439999998</v>
      </c>
      <c r="BT476" s="135">
        <v>0</v>
      </c>
      <c r="BU476" s="148">
        <f t="shared" si="340"/>
        <v>6992863.7000000002</v>
      </c>
      <c r="BV476" s="152">
        <f t="shared" si="341"/>
        <v>3496431.85</v>
      </c>
      <c r="BW476" s="133">
        <f t="shared" si="342"/>
        <v>72987212.890000001</v>
      </c>
      <c r="BX476" s="147">
        <f t="shared" si="343"/>
        <v>7687614</v>
      </c>
      <c r="BY476" s="134">
        <f t="shared" si="344"/>
        <v>65299598.890000001</v>
      </c>
      <c r="CD476" s="388">
        <f>'گام اول '!AU477</f>
        <v>61121023</v>
      </c>
      <c r="CE476" s="389">
        <f>'گام اول '!AV477</f>
        <v>39872941.039999999</v>
      </c>
      <c r="CF476" s="389">
        <f>'گام اول '!AW477</f>
        <v>58465528</v>
      </c>
      <c r="CG476" s="389">
        <f>'گام اول '!AX477</f>
        <v>4092586.9600000004</v>
      </c>
      <c r="CH476" s="389">
        <f>'گام اول '!AY477</f>
        <v>0</v>
      </c>
      <c r="CI476" s="389">
        <f>'گام اول '!AZ477</f>
        <v>0</v>
      </c>
      <c r="CJ476" s="389">
        <f>'گام اول '!BA477</f>
        <v>0</v>
      </c>
      <c r="CK476" s="389">
        <f>'گام اول '!BB477</f>
        <v>0</v>
      </c>
      <c r="CL476" s="389">
        <f>'گام اول '!BC477</f>
        <v>0</v>
      </c>
      <c r="CM476" s="389">
        <f>'گام اول '!BD477</f>
        <v>0</v>
      </c>
      <c r="CN476" s="389">
        <f>'گام اول '!BE477</f>
        <v>0</v>
      </c>
      <c r="CO476" s="389">
        <f>'گام اول '!BF477</f>
        <v>0</v>
      </c>
      <c r="CP476" s="389">
        <f>'گام اول '!BG477</f>
        <v>4092586.9600000004</v>
      </c>
      <c r="CQ476" s="389">
        <f>'گام اول '!BH477</f>
        <v>57028436</v>
      </c>
      <c r="CR476" s="389">
        <f t="shared" si="345"/>
        <v>61121023</v>
      </c>
      <c r="CS476" s="55">
        <f t="shared" si="346"/>
        <v>4659160</v>
      </c>
      <c r="CT476" s="388">
        <f t="shared" si="347"/>
        <v>2329580</v>
      </c>
      <c r="CU476" s="389">
        <f t="shared" si="348"/>
        <v>698874</v>
      </c>
      <c r="CV476" s="389">
        <f t="shared" si="349"/>
        <v>1120000</v>
      </c>
      <c r="CW476" s="55">
        <v>0</v>
      </c>
      <c r="CX476" s="389">
        <f t="shared" si="350"/>
        <v>69928637</v>
      </c>
      <c r="CY476" s="389">
        <f t="shared" si="351"/>
        <v>58465528</v>
      </c>
      <c r="CZ476" s="389">
        <f t="shared" si="352"/>
        <v>13447071.440000001</v>
      </c>
      <c r="DA476" s="389">
        <f t="shared" si="353"/>
        <v>83375708.439999998</v>
      </c>
      <c r="DB476" s="389">
        <f t="shared" si="354"/>
        <v>100800</v>
      </c>
      <c r="DC476" s="389">
        <f t="shared" si="355"/>
        <v>83476508.439999998</v>
      </c>
      <c r="DD476" s="394">
        <v>0</v>
      </c>
      <c r="DE476" s="389">
        <f t="shared" si="356"/>
        <v>6992863.7000000002</v>
      </c>
      <c r="DF476" s="389">
        <f t="shared" si="357"/>
        <v>3496431.85</v>
      </c>
      <c r="DG476" s="389">
        <f t="shared" si="358"/>
        <v>72987212.890000001</v>
      </c>
      <c r="DH476" s="389">
        <f t="shared" si="359"/>
        <v>7687614</v>
      </c>
      <c r="DI476" s="389">
        <f t="shared" si="360"/>
        <v>65299598.890000001</v>
      </c>
      <c r="DJ476" s="389">
        <f t="shared" si="361"/>
        <v>0</v>
      </c>
      <c r="DL476" s="396">
        <f t="shared" si="362"/>
        <v>6638737.5</v>
      </c>
      <c r="DM476" s="396">
        <f t="shared" si="363"/>
        <v>-1979577.5</v>
      </c>
    </row>
    <row r="477" spans="1:117" s="55" customFormat="1" ht="21" x14ac:dyDescent="0.2">
      <c r="A477" s="191">
        <f t="shared" si="324"/>
        <v>2655495</v>
      </c>
      <c r="B477" s="136">
        <f>'گام اول '!B478</f>
        <v>472</v>
      </c>
      <c r="C477" s="136">
        <f>'گام اول '!C478</f>
        <v>255</v>
      </c>
      <c r="D477" s="136">
        <f>'گام اول '!D478</f>
        <v>13147</v>
      </c>
      <c r="E477" s="136" t="str">
        <f>'گام اول '!E478</f>
        <v xml:space="preserve">حسین </v>
      </c>
      <c r="F477" s="136" t="str">
        <f>'گام اول '!F478</f>
        <v>فتحی</v>
      </c>
      <c r="G477" s="136" t="str">
        <f>'گام اول '!G478</f>
        <v>نگهبان</v>
      </c>
      <c r="H477" s="136" t="str">
        <f>'گام اول '!H478</f>
        <v>مازندران</v>
      </c>
      <c r="I477" s="136" t="str">
        <f>'گام اول '!I478</f>
        <v>214-700-3170892-1</v>
      </c>
      <c r="J477" s="136">
        <f>'گام اول '!J478</f>
        <v>2200722621</v>
      </c>
      <c r="K477" s="136" t="str">
        <f>'گام اول '!K478</f>
        <v>0036125629</v>
      </c>
      <c r="L477" s="136" t="str">
        <f>'گام اول '!L478</f>
        <v>مازندران</v>
      </c>
      <c r="M477" s="136" t="str">
        <f>'گام اول '!M478</f>
        <v>نگهبان</v>
      </c>
      <c r="N477" s="120">
        <f>'گام اول '!N478</f>
        <v>0</v>
      </c>
      <c r="O477" s="119" t="str">
        <f>'گام اول '!O478</f>
        <v>*</v>
      </c>
      <c r="P477" s="121">
        <f>'گام اول '!P478</f>
        <v>0</v>
      </c>
      <c r="Q477" s="358">
        <f>'گام اول '!Q478</f>
        <v>30</v>
      </c>
      <c r="R477" s="358">
        <f>'گام اول '!R478</f>
        <v>90</v>
      </c>
      <c r="S477" s="358">
        <f>'گام اول '!S478</f>
        <v>0</v>
      </c>
      <c r="T477" s="358">
        <f>'گام اول '!T478</f>
        <v>0</v>
      </c>
      <c r="U477" s="137">
        <f>'گام اول '!U478</f>
        <v>0</v>
      </c>
      <c r="V477" s="120">
        <f>'گام اول '!W478</f>
        <v>0</v>
      </c>
      <c r="W477" s="121">
        <f>'گام اول '!X478</f>
        <v>0</v>
      </c>
      <c r="X477" s="366">
        <f>'گام اول '!Y478</f>
        <v>1</v>
      </c>
      <c r="Y477" s="366">
        <f>'گام اول '!Z478</f>
        <v>1</v>
      </c>
      <c r="Z477" s="138">
        <f>'گام اول '!AA478</f>
        <v>885165</v>
      </c>
      <c r="AA477" s="138">
        <f>'گام اول '!AB478</f>
        <v>46667</v>
      </c>
      <c r="AB477" s="138">
        <f>'گام اول '!AC478</f>
        <v>931832</v>
      </c>
      <c r="AC477" s="138">
        <f>'گام اول '!AD478</f>
        <v>4500000</v>
      </c>
      <c r="AD477" s="138">
        <f>'گام اول '!AE478</f>
        <v>6000000</v>
      </c>
      <c r="AE477" s="139">
        <f>'گام اول '!AF478</f>
        <v>177895.19999999998</v>
      </c>
      <c r="AF477" s="122">
        <f>'گام اول '!AG478</f>
        <v>26554950</v>
      </c>
      <c r="AG477" s="123">
        <f>'گام اول '!AH478</f>
        <v>1400010</v>
      </c>
      <c r="AH477" s="123">
        <f>'گام اول '!AI478</f>
        <v>16010567.999999998</v>
      </c>
      <c r="AI477" s="123">
        <f>'گام اول '!AJ478</f>
        <v>2655495</v>
      </c>
      <c r="AJ477" s="123">
        <f>'گام اول '!AK478</f>
        <v>4500000</v>
      </c>
      <c r="AK477" s="123">
        <f>'گام اول '!AL478</f>
        <v>6000000</v>
      </c>
      <c r="AL477" s="123">
        <f>'گام اول '!AM478</f>
        <v>0</v>
      </c>
      <c r="AM477" s="123">
        <f>'گام اول '!AN478</f>
        <v>0</v>
      </c>
      <c r="AN477" s="123">
        <f>'گام اول '!AO478</f>
        <v>0</v>
      </c>
      <c r="AO477" s="123">
        <f>'گام اول '!AP478</f>
        <v>3400000</v>
      </c>
      <c r="AP477" s="123">
        <f>'گام اول '!AQ478</f>
        <v>0</v>
      </c>
      <c r="AQ477" s="123">
        <f>'گام اول '!AR478</f>
        <v>0</v>
      </c>
      <c r="AR477" s="123">
        <f>'گام اول '!AS478</f>
        <v>0</v>
      </c>
      <c r="AS477" s="375">
        <f>'گام اول '!AT478</f>
        <v>0</v>
      </c>
      <c r="AT477" s="368">
        <f t="shared" si="325"/>
        <v>60521023</v>
      </c>
      <c r="AU477" s="173">
        <f>'گام اول '!AV478</f>
        <v>39914941.039999999</v>
      </c>
      <c r="AV477" s="141">
        <f>'گام اول '!AW478</f>
        <v>57865528</v>
      </c>
      <c r="AW477" s="142">
        <f t="shared" si="326"/>
        <v>4050586.9600000004</v>
      </c>
      <c r="AX477" s="75">
        <f t="shared" si="327"/>
        <v>0</v>
      </c>
      <c r="AY477" s="142">
        <f>'گام اول '!AZ478</f>
        <v>0</v>
      </c>
      <c r="AZ477" s="142">
        <f>'گام اول '!BA478</f>
        <v>0</v>
      </c>
      <c r="BA477" s="142">
        <f>'گام اول '!BB478</f>
        <v>0</v>
      </c>
      <c r="BB477" s="142">
        <f>'گام اول '!BC478</f>
        <v>0</v>
      </c>
      <c r="BC477" s="142">
        <f>'گام اول '!BD478</f>
        <v>0</v>
      </c>
      <c r="BD477" s="142">
        <f>'گام اول '!BE478</f>
        <v>0</v>
      </c>
      <c r="BE477" s="142">
        <f>'گام اول '!BF478</f>
        <v>0</v>
      </c>
      <c r="BF477" s="143">
        <f t="shared" si="328"/>
        <v>4050586.9600000004</v>
      </c>
      <c r="BG477" s="140">
        <f t="shared" si="329"/>
        <v>56470436</v>
      </c>
      <c r="BH477" s="144">
        <f t="shared" si="330"/>
        <v>60521023</v>
      </c>
      <c r="BI477" s="127">
        <f t="shared" si="323"/>
        <v>4659160</v>
      </c>
      <c r="BJ477" s="145">
        <f t="shared" si="331"/>
        <v>2329580</v>
      </c>
      <c r="BK477" s="145">
        <f t="shared" si="332"/>
        <v>698874</v>
      </c>
      <c r="BL477" s="146">
        <f t="shared" si="333"/>
        <v>1120000</v>
      </c>
      <c r="BM477" s="379">
        <v>0</v>
      </c>
      <c r="BN477" s="147">
        <f t="shared" si="334"/>
        <v>69328637</v>
      </c>
      <c r="BO477" s="148">
        <f t="shared" si="335"/>
        <v>57865528</v>
      </c>
      <c r="BP477" s="149">
        <f t="shared" si="336"/>
        <v>13309071.440000001</v>
      </c>
      <c r="BQ477" s="150">
        <f t="shared" si="337"/>
        <v>82637708.439999998</v>
      </c>
      <c r="BR477" s="151">
        <f t="shared" si="338"/>
        <v>100800</v>
      </c>
      <c r="BS477" s="147">
        <f t="shared" si="339"/>
        <v>82738508.439999998</v>
      </c>
      <c r="BT477" s="135">
        <v>0</v>
      </c>
      <c r="BU477" s="148">
        <f t="shared" si="340"/>
        <v>6932863.7000000002</v>
      </c>
      <c r="BV477" s="152">
        <f t="shared" si="341"/>
        <v>3466431.85</v>
      </c>
      <c r="BW477" s="133">
        <f t="shared" si="342"/>
        <v>72339212.890000001</v>
      </c>
      <c r="BX477" s="147">
        <f t="shared" si="343"/>
        <v>7687614</v>
      </c>
      <c r="BY477" s="134">
        <f t="shared" si="344"/>
        <v>64651598.890000001</v>
      </c>
      <c r="CD477" s="388">
        <f>'گام اول '!AU478</f>
        <v>60521023</v>
      </c>
      <c r="CE477" s="389">
        <f>'گام اول '!AV478</f>
        <v>39914941.039999999</v>
      </c>
      <c r="CF477" s="389">
        <f>'گام اول '!AW478</f>
        <v>57865528</v>
      </c>
      <c r="CG477" s="389">
        <f>'گام اول '!AX478</f>
        <v>4050586.9600000004</v>
      </c>
      <c r="CH477" s="389">
        <f>'گام اول '!AY478</f>
        <v>0</v>
      </c>
      <c r="CI477" s="389">
        <f>'گام اول '!AZ478</f>
        <v>0</v>
      </c>
      <c r="CJ477" s="389">
        <f>'گام اول '!BA478</f>
        <v>0</v>
      </c>
      <c r="CK477" s="389">
        <f>'گام اول '!BB478</f>
        <v>0</v>
      </c>
      <c r="CL477" s="389">
        <f>'گام اول '!BC478</f>
        <v>0</v>
      </c>
      <c r="CM477" s="389">
        <f>'گام اول '!BD478</f>
        <v>0</v>
      </c>
      <c r="CN477" s="389">
        <f>'گام اول '!BE478</f>
        <v>0</v>
      </c>
      <c r="CO477" s="389">
        <f>'گام اول '!BF478</f>
        <v>0</v>
      </c>
      <c r="CP477" s="389">
        <f>'گام اول '!BG478</f>
        <v>4050586.9600000004</v>
      </c>
      <c r="CQ477" s="389">
        <f>'گام اول '!BH478</f>
        <v>56470436</v>
      </c>
      <c r="CR477" s="389">
        <f t="shared" si="345"/>
        <v>60521023</v>
      </c>
      <c r="CS477" s="55">
        <f t="shared" si="346"/>
        <v>4659160</v>
      </c>
      <c r="CT477" s="388">
        <f t="shared" si="347"/>
        <v>2329580</v>
      </c>
      <c r="CU477" s="389">
        <f t="shared" si="348"/>
        <v>698874</v>
      </c>
      <c r="CV477" s="389">
        <f t="shared" si="349"/>
        <v>1120000</v>
      </c>
      <c r="CW477" s="55">
        <v>0</v>
      </c>
      <c r="CX477" s="389">
        <f t="shared" si="350"/>
        <v>69328637</v>
      </c>
      <c r="CY477" s="389">
        <f t="shared" si="351"/>
        <v>57865528</v>
      </c>
      <c r="CZ477" s="389">
        <f t="shared" si="352"/>
        <v>13309071.440000001</v>
      </c>
      <c r="DA477" s="389">
        <f t="shared" si="353"/>
        <v>82637708.439999998</v>
      </c>
      <c r="DB477" s="389">
        <f t="shared" si="354"/>
        <v>100800</v>
      </c>
      <c r="DC477" s="389">
        <f t="shared" si="355"/>
        <v>82738508.439999998</v>
      </c>
      <c r="DD477" s="394">
        <v>0</v>
      </c>
      <c r="DE477" s="389">
        <f t="shared" si="356"/>
        <v>6932863.7000000002</v>
      </c>
      <c r="DF477" s="389">
        <f t="shared" si="357"/>
        <v>3466431.85</v>
      </c>
      <c r="DG477" s="389">
        <f t="shared" si="358"/>
        <v>72339212.890000001</v>
      </c>
      <c r="DH477" s="389">
        <f t="shared" si="359"/>
        <v>7687614</v>
      </c>
      <c r="DI477" s="389">
        <f t="shared" si="360"/>
        <v>64651598.890000001</v>
      </c>
      <c r="DJ477" s="389">
        <f t="shared" si="361"/>
        <v>0</v>
      </c>
      <c r="DL477" s="396">
        <f t="shared" si="362"/>
        <v>6638737.5</v>
      </c>
      <c r="DM477" s="396">
        <f t="shared" si="363"/>
        <v>-1979577.5</v>
      </c>
    </row>
    <row r="478" spans="1:117" s="55" customFormat="1" ht="21" x14ac:dyDescent="0.2">
      <c r="A478" s="191">
        <f t="shared" si="324"/>
        <v>2655495</v>
      </c>
      <c r="B478" s="136">
        <f>'گام اول '!B479</f>
        <v>473</v>
      </c>
      <c r="C478" s="136">
        <f>'گام اول '!C479</f>
        <v>256</v>
      </c>
      <c r="D478" s="136">
        <f>'گام اول '!D479</f>
        <v>13140</v>
      </c>
      <c r="E478" s="136" t="str">
        <f>'گام اول '!E479</f>
        <v>مسعود</v>
      </c>
      <c r="F478" s="136" t="str">
        <f>'گام اول '!F479</f>
        <v>صائمی</v>
      </c>
      <c r="G478" s="136" t="str">
        <f>'گام اول '!G479</f>
        <v>نگهبان</v>
      </c>
      <c r="H478" s="136" t="str">
        <f>'گام اول '!H479</f>
        <v>مازندران</v>
      </c>
      <c r="I478" s="136" t="str">
        <f>'گام اول '!I479</f>
        <v>214-12-3240962-1</v>
      </c>
      <c r="J478" s="136">
        <f>'گام اول '!J479</f>
        <v>4830041811</v>
      </c>
      <c r="K478" s="136" t="str">
        <f>'گام اول '!K479</f>
        <v>0019185758</v>
      </c>
      <c r="L478" s="136" t="str">
        <f>'گام اول '!L479</f>
        <v>مازندران</v>
      </c>
      <c r="M478" s="136" t="str">
        <f>'گام اول '!M479</f>
        <v>نگهبان</v>
      </c>
      <c r="N478" s="120">
        <f>'گام اول '!N479</f>
        <v>0</v>
      </c>
      <c r="O478" s="119">
        <f>'گام اول '!O479</f>
        <v>0</v>
      </c>
      <c r="P478" s="121" t="str">
        <f>'گام اول '!P479</f>
        <v>*</v>
      </c>
      <c r="Q478" s="358">
        <f>'گام اول '!Q479</f>
        <v>30</v>
      </c>
      <c r="R478" s="358">
        <f>'گام اول '!R479</f>
        <v>120</v>
      </c>
      <c r="S478" s="358">
        <f>'گام اول '!S479</f>
        <v>220</v>
      </c>
      <c r="T478" s="358">
        <f>'گام اول '!T479</f>
        <v>29.33</v>
      </c>
      <c r="U478" s="137">
        <f>'گام اول '!U479</f>
        <v>0</v>
      </c>
      <c r="V478" s="120">
        <f>'گام اول '!W479</f>
        <v>0</v>
      </c>
      <c r="W478" s="121">
        <f>'گام اول '!X479</f>
        <v>0</v>
      </c>
      <c r="X478" s="366">
        <f>'گام اول '!Y479</f>
        <v>0</v>
      </c>
      <c r="Y478" s="366">
        <f>'گام اول '!Z479</f>
        <v>0</v>
      </c>
      <c r="Z478" s="138">
        <f>'گام اول '!AA479</f>
        <v>885165</v>
      </c>
      <c r="AA478" s="138">
        <f>'گام اول '!AB479</f>
        <v>46667</v>
      </c>
      <c r="AB478" s="138">
        <f>'گام اول '!AC479</f>
        <v>931832</v>
      </c>
      <c r="AC478" s="138">
        <f>'گام اول '!AD479</f>
        <v>4500000</v>
      </c>
      <c r="AD478" s="138">
        <f>'گام اول '!AE479</f>
        <v>6000000</v>
      </c>
      <c r="AE478" s="139">
        <f>'گام اول '!AF479</f>
        <v>177895.19999999998</v>
      </c>
      <c r="AF478" s="122">
        <f>'گام اول '!AG479</f>
        <v>26554950</v>
      </c>
      <c r="AG478" s="123">
        <f>'گام اول '!AH479</f>
        <v>1400010</v>
      </c>
      <c r="AH478" s="123">
        <f>'گام اول '!AI479</f>
        <v>21347423.999999996</v>
      </c>
      <c r="AI478" s="123">
        <f>'گام اول '!AJ479</f>
        <v>0</v>
      </c>
      <c r="AJ478" s="123">
        <f>'گام اول '!AK479</f>
        <v>4500000</v>
      </c>
      <c r="AK478" s="123">
        <f>'گام اول '!AL479</f>
        <v>6000000</v>
      </c>
      <c r="AL478" s="123">
        <f>'گام اول '!AM479</f>
        <v>9784235.9999999981</v>
      </c>
      <c r="AM478" s="123">
        <f>'گام اول '!AN479</f>
        <v>5217666.2159999991</v>
      </c>
      <c r="AN478" s="123">
        <f>'گام اول '!AO479</f>
        <v>0</v>
      </c>
      <c r="AO478" s="123">
        <f>'گام اول '!AP479</f>
        <v>3000000</v>
      </c>
      <c r="AP478" s="123">
        <f>'گام اول '!AQ479</f>
        <v>0</v>
      </c>
      <c r="AQ478" s="123">
        <f>'گام اول '!AR479</f>
        <v>0</v>
      </c>
      <c r="AR478" s="123">
        <f>'گام اول '!AS479</f>
        <v>0</v>
      </c>
      <c r="AS478" s="375">
        <f>'گام اول '!AT479</f>
        <v>0</v>
      </c>
      <c r="AT478" s="368">
        <f t="shared" si="325"/>
        <v>77804286.216000006</v>
      </c>
      <c r="AU478" s="173">
        <f>'گام اول '!AV479</f>
        <v>58857986.18088001</v>
      </c>
      <c r="AV478" s="141">
        <f>'گام اول '!AW479</f>
        <v>77804286.215999991</v>
      </c>
      <c r="AW478" s="142">
        <f t="shared" si="326"/>
        <v>5446300.0351200001</v>
      </c>
      <c r="AX478" s="75">
        <f t="shared" si="327"/>
        <v>1885798.6180880012</v>
      </c>
      <c r="AY478" s="142">
        <f>'گام اول '!AZ479</f>
        <v>0</v>
      </c>
      <c r="AZ478" s="142">
        <f>'گام اول '!BA479</f>
        <v>0</v>
      </c>
      <c r="BA478" s="142">
        <f>'گام اول '!BB479</f>
        <v>0</v>
      </c>
      <c r="BB478" s="142">
        <f>'گام اول '!BC479</f>
        <v>0</v>
      </c>
      <c r="BC478" s="142">
        <f>'گام اول '!BD479</f>
        <v>0</v>
      </c>
      <c r="BD478" s="142">
        <f>'گام اول '!BE479</f>
        <v>0</v>
      </c>
      <c r="BE478" s="142">
        <f>'گام اول '!BF479</f>
        <v>0</v>
      </c>
      <c r="BF478" s="143">
        <f t="shared" si="328"/>
        <v>7332098.6532080015</v>
      </c>
      <c r="BG478" s="140">
        <f t="shared" si="329"/>
        <v>70472187</v>
      </c>
      <c r="BH478" s="144">
        <f t="shared" si="330"/>
        <v>77804286.216000006</v>
      </c>
      <c r="BI478" s="127">
        <f t="shared" si="323"/>
        <v>4659160</v>
      </c>
      <c r="BJ478" s="145">
        <f t="shared" si="331"/>
        <v>2329580</v>
      </c>
      <c r="BK478" s="145">
        <f t="shared" si="332"/>
        <v>698874</v>
      </c>
      <c r="BL478" s="146">
        <f t="shared" si="333"/>
        <v>1120000</v>
      </c>
      <c r="BM478" s="379">
        <v>0</v>
      </c>
      <c r="BN478" s="147">
        <f t="shared" si="334"/>
        <v>86611900.216000006</v>
      </c>
      <c r="BO478" s="148">
        <f t="shared" si="335"/>
        <v>77804286.215999991</v>
      </c>
      <c r="BP478" s="149">
        <f t="shared" si="336"/>
        <v>17894985.82968</v>
      </c>
      <c r="BQ478" s="150">
        <f t="shared" si="337"/>
        <v>104506886.04568</v>
      </c>
      <c r="BR478" s="151">
        <f t="shared" si="338"/>
        <v>100800</v>
      </c>
      <c r="BS478" s="147">
        <f t="shared" si="339"/>
        <v>104607686.04568</v>
      </c>
      <c r="BT478" s="135">
        <v>0</v>
      </c>
      <c r="BU478" s="148">
        <f t="shared" si="340"/>
        <v>8661190.0216000006</v>
      </c>
      <c r="BV478" s="152">
        <f t="shared" si="341"/>
        <v>4330595.0108000003</v>
      </c>
      <c r="BW478" s="133">
        <f t="shared" si="342"/>
        <v>91615901.013280004</v>
      </c>
      <c r="BX478" s="147">
        <f t="shared" si="343"/>
        <v>7687614</v>
      </c>
      <c r="BY478" s="134">
        <f t="shared" si="344"/>
        <v>83928287.013280004</v>
      </c>
      <c r="CD478" s="388">
        <f>'گام اول '!AU479</f>
        <v>77804286.216000006</v>
      </c>
      <c r="CE478" s="389">
        <f>'گام اول '!AV479</f>
        <v>58857986.18088001</v>
      </c>
      <c r="CF478" s="389">
        <f>'گام اول '!AW479</f>
        <v>77804286.215999991</v>
      </c>
      <c r="CG478" s="389">
        <f>'گام اول '!AX479</f>
        <v>5446300.0351200001</v>
      </c>
      <c r="CH478" s="389">
        <f>'گام اول '!AY479</f>
        <v>1885798.6180880012</v>
      </c>
      <c r="CI478" s="389">
        <f>'گام اول '!AZ479</f>
        <v>0</v>
      </c>
      <c r="CJ478" s="389">
        <f>'گام اول '!BA479</f>
        <v>0</v>
      </c>
      <c r="CK478" s="389">
        <f>'گام اول '!BB479</f>
        <v>0</v>
      </c>
      <c r="CL478" s="389">
        <f>'گام اول '!BC479</f>
        <v>0</v>
      </c>
      <c r="CM478" s="389">
        <f>'گام اول '!BD479</f>
        <v>0</v>
      </c>
      <c r="CN478" s="389">
        <f>'گام اول '!BE479</f>
        <v>0</v>
      </c>
      <c r="CO478" s="389">
        <f>'گام اول '!BF479</f>
        <v>0</v>
      </c>
      <c r="CP478" s="389">
        <f>'گام اول '!BG479</f>
        <v>7332098.6532080015</v>
      </c>
      <c r="CQ478" s="389">
        <f>'گام اول '!BH479</f>
        <v>70472187</v>
      </c>
      <c r="CR478" s="389">
        <f t="shared" si="345"/>
        <v>77804286.216000006</v>
      </c>
      <c r="CS478" s="55">
        <f t="shared" si="346"/>
        <v>4659160</v>
      </c>
      <c r="CT478" s="388">
        <f t="shared" si="347"/>
        <v>2329580</v>
      </c>
      <c r="CU478" s="389">
        <f t="shared" si="348"/>
        <v>698874</v>
      </c>
      <c r="CV478" s="389">
        <f t="shared" si="349"/>
        <v>1120000</v>
      </c>
      <c r="CW478" s="55">
        <v>0</v>
      </c>
      <c r="CX478" s="389">
        <f t="shared" si="350"/>
        <v>86611900.216000006</v>
      </c>
      <c r="CY478" s="389">
        <f t="shared" si="351"/>
        <v>77804286.215999991</v>
      </c>
      <c r="CZ478" s="389">
        <f t="shared" si="352"/>
        <v>17894985.82968</v>
      </c>
      <c r="DA478" s="389">
        <f t="shared" si="353"/>
        <v>104506886.04568</v>
      </c>
      <c r="DB478" s="389">
        <f t="shared" si="354"/>
        <v>100800</v>
      </c>
      <c r="DC478" s="389">
        <f t="shared" si="355"/>
        <v>104607686.04568</v>
      </c>
      <c r="DD478" s="394">
        <v>0</v>
      </c>
      <c r="DE478" s="389">
        <f t="shared" si="356"/>
        <v>8661190.0216000006</v>
      </c>
      <c r="DF478" s="389">
        <f t="shared" si="357"/>
        <v>4330595.0108000003</v>
      </c>
      <c r="DG478" s="389">
        <f t="shared" si="358"/>
        <v>91615901.013280004</v>
      </c>
      <c r="DH478" s="389">
        <f t="shared" si="359"/>
        <v>7687614</v>
      </c>
      <c r="DI478" s="389">
        <f t="shared" si="360"/>
        <v>83928287.013280004</v>
      </c>
      <c r="DJ478" s="389">
        <f t="shared" si="361"/>
        <v>0</v>
      </c>
      <c r="DL478" s="396">
        <f t="shared" si="362"/>
        <v>6638737.5</v>
      </c>
      <c r="DM478" s="396">
        <f t="shared" si="363"/>
        <v>-1979577.5</v>
      </c>
    </row>
    <row r="479" spans="1:117" s="55" customFormat="1" ht="21" x14ac:dyDescent="0.2">
      <c r="A479" s="191">
        <f t="shared" si="324"/>
        <v>2655495</v>
      </c>
      <c r="B479" s="136">
        <f>'گام اول '!B480</f>
        <v>474</v>
      </c>
      <c r="C479" s="136">
        <f>'گام اول '!C480</f>
        <v>257</v>
      </c>
      <c r="D479" s="136">
        <f>'گام اول '!D480</f>
        <v>13141</v>
      </c>
      <c r="E479" s="136" t="str">
        <f>'گام اول '!E480</f>
        <v>محمد</v>
      </c>
      <c r="F479" s="136" t="str">
        <f>'گام اول '!F480</f>
        <v>رفیعی جلودار</v>
      </c>
      <c r="G479" s="136" t="str">
        <f>'گام اول '!G480</f>
        <v>نگهبان</v>
      </c>
      <c r="H479" s="136" t="str">
        <f>'گام اول '!H480</f>
        <v>مازندران</v>
      </c>
      <c r="I479" s="136" t="str">
        <f>'گام اول '!I480</f>
        <v>357-12-3360052-1</v>
      </c>
      <c r="J479" s="136">
        <f>'گام اول '!J480</f>
        <v>2063738734</v>
      </c>
      <c r="K479" s="136" t="str">
        <f>'گام اول '!K480</f>
        <v>0035548863</v>
      </c>
      <c r="L479" s="136" t="str">
        <f>'گام اول '!L480</f>
        <v>مازندران</v>
      </c>
      <c r="M479" s="136" t="str">
        <f>'گام اول '!M480</f>
        <v>نگهبان</v>
      </c>
      <c r="N479" s="120">
        <f>'گام اول '!N480</f>
        <v>0</v>
      </c>
      <c r="O479" s="119">
        <f>'گام اول '!O480</f>
        <v>0</v>
      </c>
      <c r="P479" s="121" t="str">
        <f>'گام اول '!P480</f>
        <v>*</v>
      </c>
      <c r="Q479" s="358">
        <f>'گام اول '!Q480</f>
        <v>30</v>
      </c>
      <c r="R479" s="358">
        <f>'گام اول '!R480</f>
        <v>120</v>
      </c>
      <c r="S479" s="358">
        <f>'گام اول '!S480</f>
        <v>220</v>
      </c>
      <c r="T479" s="358">
        <f>'گام اول '!T480</f>
        <v>29.33</v>
      </c>
      <c r="U479" s="137">
        <f>'گام اول '!U480</f>
        <v>0</v>
      </c>
      <c r="V479" s="120">
        <f>'گام اول '!W480</f>
        <v>0</v>
      </c>
      <c r="W479" s="121">
        <f>'گام اول '!X480</f>
        <v>0</v>
      </c>
      <c r="X479" s="366">
        <f>'گام اول '!Y480</f>
        <v>1</v>
      </c>
      <c r="Y479" s="366">
        <f>'گام اول '!Z480</f>
        <v>1</v>
      </c>
      <c r="Z479" s="138">
        <f>'گام اول '!AA480</f>
        <v>885165</v>
      </c>
      <c r="AA479" s="138">
        <f>'گام اول '!AB480</f>
        <v>46667</v>
      </c>
      <c r="AB479" s="138">
        <f>'گام اول '!AC480</f>
        <v>931832</v>
      </c>
      <c r="AC479" s="138">
        <f>'گام اول '!AD480</f>
        <v>4500000</v>
      </c>
      <c r="AD479" s="138">
        <f>'گام اول '!AE480</f>
        <v>6000000</v>
      </c>
      <c r="AE479" s="139">
        <f>'گام اول '!AF480</f>
        <v>177895.19999999998</v>
      </c>
      <c r="AF479" s="122">
        <f>'گام اول '!AG480</f>
        <v>26554950</v>
      </c>
      <c r="AG479" s="123">
        <f>'گام اول '!AH480</f>
        <v>1400010</v>
      </c>
      <c r="AH479" s="123">
        <f>'گام اول '!AI480</f>
        <v>21347423.999999996</v>
      </c>
      <c r="AI479" s="123">
        <f>'گام اول '!AJ480</f>
        <v>2655495</v>
      </c>
      <c r="AJ479" s="123">
        <f>'گام اول '!AK480</f>
        <v>4500000</v>
      </c>
      <c r="AK479" s="123">
        <f>'گام اول '!AL480</f>
        <v>6000000</v>
      </c>
      <c r="AL479" s="123">
        <f>'گام اول '!AM480</f>
        <v>9784235.9999999981</v>
      </c>
      <c r="AM479" s="123">
        <f>'گام اول '!AN480</f>
        <v>5217666.2159999991</v>
      </c>
      <c r="AN479" s="123">
        <f>'گام اول '!AO480</f>
        <v>0</v>
      </c>
      <c r="AO479" s="123">
        <f>'گام اول '!AP480</f>
        <v>3000000</v>
      </c>
      <c r="AP479" s="123">
        <f>'گام اول '!AQ480</f>
        <v>0</v>
      </c>
      <c r="AQ479" s="123">
        <f>'گام اول '!AR480</f>
        <v>0</v>
      </c>
      <c r="AR479" s="123">
        <f>'گام اول '!AS480</f>
        <v>0</v>
      </c>
      <c r="AS479" s="375">
        <f>'گام اول '!AT480</f>
        <v>0</v>
      </c>
      <c r="AT479" s="368">
        <f t="shared" si="325"/>
        <v>80459781.216000006</v>
      </c>
      <c r="AU479" s="173">
        <f>'گام اول '!AV480</f>
        <v>58857986.18088001</v>
      </c>
      <c r="AV479" s="141">
        <f>'گام اول '!AW480</f>
        <v>77804286.215999991</v>
      </c>
      <c r="AW479" s="142">
        <f t="shared" si="326"/>
        <v>5446300.0351200001</v>
      </c>
      <c r="AX479" s="75">
        <f t="shared" si="327"/>
        <v>1885798.6180880012</v>
      </c>
      <c r="AY479" s="142">
        <f>'گام اول '!AZ480</f>
        <v>0</v>
      </c>
      <c r="AZ479" s="142">
        <f>'گام اول '!BA480</f>
        <v>0</v>
      </c>
      <c r="BA479" s="142">
        <f>'گام اول '!BB480</f>
        <v>0</v>
      </c>
      <c r="BB479" s="142">
        <f>'گام اول '!BC480</f>
        <v>0</v>
      </c>
      <c r="BC479" s="142">
        <f>'گام اول '!BD480</f>
        <v>0</v>
      </c>
      <c r="BD479" s="142">
        <f>'گام اول '!BE480</f>
        <v>0</v>
      </c>
      <c r="BE479" s="142">
        <f>'گام اول '!BF480</f>
        <v>0</v>
      </c>
      <c r="BF479" s="143">
        <f t="shared" si="328"/>
        <v>7332098.6532080015</v>
      </c>
      <c r="BG479" s="140">
        <f t="shared" si="329"/>
        <v>73127682</v>
      </c>
      <c r="BH479" s="144">
        <f t="shared" si="330"/>
        <v>80459781.216000006</v>
      </c>
      <c r="BI479" s="127">
        <f t="shared" si="323"/>
        <v>4659160</v>
      </c>
      <c r="BJ479" s="145">
        <f t="shared" si="331"/>
        <v>2329580</v>
      </c>
      <c r="BK479" s="145">
        <f t="shared" si="332"/>
        <v>698874</v>
      </c>
      <c r="BL479" s="146">
        <f t="shared" si="333"/>
        <v>1120000</v>
      </c>
      <c r="BM479" s="379">
        <v>0</v>
      </c>
      <c r="BN479" s="147">
        <f t="shared" si="334"/>
        <v>89267395.216000006</v>
      </c>
      <c r="BO479" s="148">
        <f t="shared" si="335"/>
        <v>77804286.215999991</v>
      </c>
      <c r="BP479" s="149">
        <f t="shared" si="336"/>
        <v>17894985.82968</v>
      </c>
      <c r="BQ479" s="150">
        <f t="shared" si="337"/>
        <v>107162381.04568</v>
      </c>
      <c r="BR479" s="151">
        <f t="shared" si="338"/>
        <v>100800</v>
      </c>
      <c r="BS479" s="147">
        <f t="shared" si="339"/>
        <v>107263181.04568</v>
      </c>
      <c r="BT479" s="135">
        <v>0</v>
      </c>
      <c r="BU479" s="148">
        <f t="shared" si="340"/>
        <v>8926739.5216000006</v>
      </c>
      <c r="BV479" s="152">
        <f t="shared" si="341"/>
        <v>4463369.7608000003</v>
      </c>
      <c r="BW479" s="133">
        <f t="shared" si="342"/>
        <v>93873071.763280004</v>
      </c>
      <c r="BX479" s="147">
        <f t="shared" si="343"/>
        <v>7687614</v>
      </c>
      <c r="BY479" s="134">
        <f t="shared" si="344"/>
        <v>86185457.763280004</v>
      </c>
      <c r="CD479" s="388">
        <f>'گام اول '!AU480</f>
        <v>80459781.216000006</v>
      </c>
      <c r="CE479" s="389">
        <f>'گام اول '!AV480</f>
        <v>58857986.18088001</v>
      </c>
      <c r="CF479" s="389">
        <f>'گام اول '!AW480</f>
        <v>77804286.215999991</v>
      </c>
      <c r="CG479" s="389">
        <f>'گام اول '!AX480</f>
        <v>5446300.0351200001</v>
      </c>
      <c r="CH479" s="389">
        <f>'گام اول '!AY480</f>
        <v>1885798.6180880012</v>
      </c>
      <c r="CI479" s="389">
        <f>'گام اول '!AZ480</f>
        <v>0</v>
      </c>
      <c r="CJ479" s="389">
        <f>'گام اول '!BA480</f>
        <v>0</v>
      </c>
      <c r="CK479" s="389">
        <f>'گام اول '!BB480</f>
        <v>0</v>
      </c>
      <c r="CL479" s="389">
        <f>'گام اول '!BC480</f>
        <v>0</v>
      </c>
      <c r="CM479" s="389">
        <f>'گام اول '!BD480</f>
        <v>0</v>
      </c>
      <c r="CN479" s="389">
        <f>'گام اول '!BE480</f>
        <v>0</v>
      </c>
      <c r="CO479" s="389">
        <f>'گام اول '!BF480</f>
        <v>0</v>
      </c>
      <c r="CP479" s="389">
        <f>'گام اول '!BG480</f>
        <v>7332098.6532080015</v>
      </c>
      <c r="CQ479" s="389">
        <f>'گام اول '!BH480</f>
        <v>73127682</v>
      </c>
      <c r="CR479" s="389">
        <f t="shared" si="345"/>
        <v>80459781.216000006</v>
      </c>
      <c r="CS479" s="55">
        <f t="shared" si="346"/>
        <v>4659160</v>
      </c>
      <c r="CT479" s="388">
        <f t="shared" si="347"/>
        <v>2329580</v>
      </c>
      <c r="CU479" s="389">
        <f t="shared" si="348"/>
        <v>698874</v>
      </c>
      <c r="CV479" s="389">
        <f t="shared" si="349"/>
        <v>1120000</v>
      </c>
      <c r="CW479" s="55">
        <v>0</v>
      </c>
      <c r="CX479" s="389">
        <f t="shared" si="350"/>
        <v>89267395.216000006</v>
      </c>
      <c r="CY479" s="389">
        <f t="shared" si="351"/>
        <v>77804286.215999991</v>
      </c>
      <c r="CZ479" s="389">
        <f t="shared" si="352"/>
        <v>17894985.82968</v>
      </c>
      <c r="DA479" s="389">
        <f t="shared" si="353"/>
        <v>107162381.04568</v>
      </c>
      <c r="DB479" s="389">
        <f t="shared" si="354"/>
        <v>100800</v>
      </c>
      <c r="DC479" s="389">
        <f t="shared" si="355"/>
        <v>107263181.04568</v>
      </c>
      <c r="DD479" s="394">
        <v>0</v>
      </c>
      <c r="DE479" s="389">
        <f t="shared" si="356"/>
        <v>8926739.5216000006</v>
      </c>
      <c r="DF479" s="389">
        <f t="shared" si="357"/>
        <v>4463369.7608000003</v>
      </c>
      <c r="DG479" s="389">
        <f t="shared" si="358"/>
        <v>93873071.763280004</v>
      </c>
      <c r="DH479" s="389">
        <f t="shared" si="359"/>
        <v>7687614</v>
      </c>
      <c r="DI479" s="389">
        <f t="shared" si="360"/>
        <v>86185457.763280004</v>
      </c>
      <c r="DJ479" s="389">
        <f t="shared" si="361"/>
        <v>0</v>
      </c>
      <c r="DL479" s="396">
        <f t="shared" si="362"/>
        <v>6638737.5</v>
      </c>
      <c r="DM479" s="396">
        <f t="shared" si="363"/>
        <v>-1979577.5</v>
      </c>
    </row>
    <row r="480" spans="1:117" s="55" customFormat="1" ht="21" x14ac:dyDescent="0.2">
      <c r="A480" s="191">
        <f t="shared" si="324"/>
        <v>2655495</v>
      </c>
      <c r="B480" s="136">
        <f>'گام اول '!B481</f>
        <v>475</v>
      </c>
      <c r="C480" s="136">
        <f>'گام اول '!C481</f>
        <v>258</v>
      </c>
      <c r="D480" s="136">
        <f>'گام اول '!D481</f>
        <v>13137</v>
      </c>
      <c r="E480" s="136" t="str">
        <f>'گام اول '!E481</f>
        <v>نعمت</v>
      </c>
      <c r="F480" s="136" t="str">
        <f>'گام اول '!F481</f>
        <v>شیری دولت آبادی</v>
      </c>
      <c r="G480" s="136" t="str">
        <f>'گام اول '!G481</f>
        <v>نگهبان</v>
      </c>
      <c r="H480" s="136" t="str">
        <f>'گام اول '!H481</f>
        <v>مازندران</v>
      </c>
      <c r="I480" s="136" t="str">
        <f>'گام اول '!I481</f>
        <v>214-700-3415041-1</v>
      </c>
      <c r="J480" s="136">
        <f>'گام اول '!J481</f>
        <v>2219955869</v>
      </c>
      <c r="K480" s="136" t="str">
        <f>'گام اول '!K481</f>
        <v>0036069487</v>
      </c>
      <c r="L480" s="136" t="str">
        <f>'گام اول '!L481</f>
        <v>مازندران</v>
      </c>
      <c r="M480" s="136" t="str">
        <f>'گام اول '!M481</f>
        <v>نگهبان</v>
      </c>
      <c r="N480" s="120">
        <f>'گام اول '!N481</f>
        <v>0</v>
      </c>
      <c r="O480" s="119" t="str">
        <f>'گام اول '!O481</f>
        <v>*</v>
      </c>
      <c r="P480" s="121">
        <f>'گام اول '!P481</f>
        <v>0</v>
      </c>
      <c r="Q480" s="358">
        <f>'گام اول '!Q481</f>
        <v>30</v>
      </c>
      <c r="R480" s="358">
        <f>'گام اول '!R481</f>
        <v>90</v>
      </c>
      <c r="S480" s="358">
        <f>'گام اول '!S481</f>
        <v>0</v>
      </c>
      <c r="T480" s="358">
        <f>'گام اول '!T481</f>
        <v>0</v>
      </c>
      <c r="U480" s="137">
        <f>'گام اول '!U481</f>
        <v>0</v>
      </c>
      <c r="V480" s="120">
        <f>'گام اول '!W481</f>
        <v>0</v>
      </c>
      <c r="W480" s="121">
        <f>'گام اول '!X481</f>
        <v>0</v>
      </c>
      <c r="X480" s="366">
        <f>'گام اول '!Y481</f>
        <v>1</v>
      </c>
      <c r="Y480" s="366">
        <f>'گام اول '!Z481</f>
        <v>1</v>
      </c>
      <c r="Z480" s="138">
        <f>'گام اول '!AA481</f>
        <v>885165</v>
      </c>
      <c r="AA480" s="138">
        <f>'گام اول '!AB481</f>
        <v>46667</v>
      </c>
      <c r="AB480" s="138">
        <f>'گام اول '!AC481</f>
        <v>931832</v>
      </c>
      <c r="AC480" s="138">
        <f>'گام اول '!AD481</f>
        <v>4500000</v>
      </c>
      <c r="AD480" s="138">
        <f>'گام اول '!AE481</f>
        <v>6000000</v>
      </c>
      <c r="AE480" s="139">
        <f>'گام اول '!AF481</f>
        <v>177895.19999999998</v>
      </c>
      <c r="AF480" s="122">
        <f>'گام اول '!AG481</f>
        <v>26554950</v>
      </c>
      <c r="AG480" s="123">
        <f>'گام اول '!AH481</f>
        <v>1400010</v>
      </c>
      <c r="AH480" s="123">
        <f>'گام اول '!AI481</f>
        <v>16010567.999999998</v>
      </c>
      <c r="AI480" s="123">
        <f>'گام اول '!AJ481</f>
        <v>2655495</v>
      </c>
      <c r="AJ480" s="123">
        <f>'گام اول '!AK481</f>
        <v>4500000</v>
      </c>
      <c r="AK480" s="123">
        <f>'گام اول '!AL481</f>
        <v>6000000</v>
      </c>
      <c r="AL480" s="123">
        <f>'گام اول '!AM481</f>
        <v>0</v>
      </c>
      <c r="AM480" s="123">
        <f>'گام اول '!AN481</f>
        <v>0</v>
      </c>
      <c r="AN480" s="123">
        <f>'گام اول '!AO481</f>
        <v>0</v>
      </c>
      <c r="AO480" s="123">
        <f>'گام اول '!AP481</f>
        <v>3800000</v>
      </c>
      <c r="AP480" s="123">
        <f>'گام اول '!AQ481</f>
        <v>0</v>
      </c>
      <c r="AQ480" s="123">
        <f>'گام اول '!AR481</f>
        <v>0</v>
      </c>
      <c r="AR480" s="123">
        <f>'گام اول '!AS481</f>
        <v>0</v>
      </c>
      <c r="AS480" s="375">
        <f>'گام اول '!AT481</f>
        <v>0</v>
      </c>
      <c r="AT480" s="368">
        <f t="shared" si="325"/>
        <v>60921023</v>
      </c>
      <c r="AU480" s="173">
        <f>'گام اول '!AV481</f>
        <v>39886941.039999999</v>
      </c>
      <c r="AV480" s="141">
        <f>'گام اول '!AW481</f>
        <v>58265528</v>
      </c>
      <c r="AW480" s="142">
        <f t="shared" si="326"/>
        <v>4078586.9600000004</v>
      </c>
      <c r="AX480" s="75">
        <f t="shared" si="327"/>
        <v>0</v>
      </c>
      <c r="AY480" s="142">
        <f>'گام اول '!AZ481</f>
        <v>0</v>
      </c>
      <c r="AZ480" s="142">
        <f>'گام اول '!BA481</f>
        <v>0</v>
      </c>
      <c r="BA480" s="142">
        <f>'گام اول '!BB481</f>
        <v>0</v>
      </c>
      <c r="BB480" s="142">
        <f>'گام اول '!BC481</f>
        <v>0</v>
      </c>
      <c r="BC480" s="142">
        <f>'گام اول '!BD481</f>
        <v>0</v>
      </c>
      <c r="BD480" s="142">
        <f>'گام اول '!BE481</f>
        <v>0</v>
      </c>
      <c r="BE480" s="142">
        <f>'گام اول '!BF481</f>
        <v>0</v>
      </c>
      <c r="BF480" s="143">
        <f t="shared" si="328"/>
        <v>4078586.9600000004</v>
      </c>
      <c r="BG480" s="140">
        <f t="shared" si="329"/>
        <v>56842436</v>
      </c>
      <c r="BH480" s="144">
        <f t="shared" si="330"/>
        <v>60921023</v>
      </c>
      <c r="BI480" s="127">
        <f t="shared" si="323"/>
        <v>4659160</v>
      </c>
      <c r="BJ480" s="145">
        <f t="shared" si="331"/>
        <v>2329580</v>
      </c>
      <c r="BK480" s="145">
        <f t="shared" si="332"/>
        <v>698874</v>
      </c>
      <c r="BL480" s="146">
        <f t="shared" si="333"/>
        <v>1120000</v>
      </c>
      <c r="BM480" s="379">
        <v>0</v>
      </c>
      <c r="BN480" s="147">
        <f t="shared" si="334"/>
        <v>69728637</v>
      </c>
      <c r="BO480" s="148">
        <f t="shared" si="335"/>
        <v>58265528</v>
      </c>
      <c r="BP480" s="149">
        <f t="shared" si="336"/>
        <v>13401071.440000001</v>
      </c>
      <c r="BQ480" s="150">
        <f t="shared" si="337"/>
        <v>83129708.439999998</v>
      </c>
      <c r="BR480" s="151">
        <f t="shared" si="338"/>
        <v>100800</v>
      </c>
      <c r="BS480" s="147">
        <f t="shared" si="339"/>
        <v>83230508.439999998</v>
      </c>
      <c r="BT480" s="135">
        <v>0</v>
      </c>
      <c r="BU480" s="148">
        <f t="shared" si="340"/>
        <v>6972863.7000000002</v>
      </c>
      <c r="BV480" s="152">
        <f t="shared" si="341"/>
        <v>3486431.85</v>
      </c>
      <c r="BW480" s="133">
        <f t="shared" si="342"/>
        <v>72771212.890000001</v>
      </c>
      <c r="BX480" s="147">
        <f t="shared" si="343"/>
        <v>7687614</v>
      </c>
      <c r="BY480" s="134">
        <f t="shared" si="344"/>
        <v>65083598.890000001</v>
      </c>
      <c r="CD480" s="388">
        <f>'گام اول '!AU481</f>
        <v>60921023</v>
      </c>
      <c r="CE480" s="389">
        <f>'گام اول '!AV481</f>
        <v>39886941.039999999</v>
      </c>
      <c r="CF480" s="389">
        <f>'گام اول '!AW481</f>
        <v>58265528</v>
      </c>
      <c r="CG480" s="389">
        <f>'گام اول '!AX481</f>
        <v>4078586.9600000004</v>
      </c>
      <c r="CH480" s="389">
        <f>'گام اول '!AY481</f>
        <v>0</v>
      </c>
      <c r="CI480" s="389">
        <f>'گام اول '!AZ481</f>
        <v>0</v>
      </c>
      <c r="CJ480" s="389">
        <f>'گام اول '!BA481</f>
        <v>0</v>
      </c>
      <c r="CK480" s="389">
        <f>'گام اول '!BB481</f>
        <v>0</v>
      </c>
      <c r="CL480" s="389">
        <f>'گام اول '!BC481</f>
        <v>0</v>
      </c>
      <c r="CM480" s="389">
        <f>'گام اول '!BD481</f>
        <v>0</v>
      </c>
      <c r="CN480" s="389">
        <f>'گام اول '!BE481</f>
        <v>0</v>
      </c>
      <c r="CO480" s="389">
        <f>'گام اول '!BF481</f>
        <v>0</v>
      </c>
      <c r="CP480" s="389">
        <f>'گام اول '!BG481</f>
        <v>4078586.9600000004</v>
      </c>
      <c r="CQ480" s="389">
        <f>'گام اول '!BH481</f>
        <v>56842436</v>
      </c>
      <c r="CR480" s="389">
        <f t="shared" si="345"/>
        <v>60921023</v>
      </c>
      <c r="CS480" s="55">
        <f t="shared" si="346"/>
        <v>4659160</v>
      </c>
      <c r="CT480" s="388">
        <f t="shared" si="347"/>
        <v>2329580</v>
      </c>
      <c r="CU480" s="389">
        <f t="shared" si="348"/>
        <v>698874</v>
      </c>
      <c r="CV480" s="389">
        <f t="shared" si="349"/>
        <v>1120000</v>
      </c>
      <c r="CW480" s="55">
        <v>0</v>
      </c>
      <c r="CX480" s="389">
        <f t="shared" si="350"/>
        <v>69728637</v>
      </c>
      <c r="CY480" s="389">
        <f t="shared" si="351"/>
        <v>58265528</v>
      </c>
      <c r="CZ480" s="389">
        <f t="shared" si="352"/>
        <v>13401071.440000001</v>
      </c>
      <c r="DA480" s="389">
        <f t="shared" si="353"/>
        <v>83129708.439999998</v>
      </c>
      <c r="DB480" s="389">
        <f t="shared" si="354"/>
        <v>100800</v>
      </c>
      <c r="DC480" s="389">
        <f t="shared" si="355"/>
        <v>83230508.439999998</v>
      </c>
      <c r="DD480" s="394">
        <v>0</v>
      </c>
      <c r="DE480" s="389">
        <f t="shared" si="356"/>
        <v>6972863.7000000002</v>
      </c>
      <c r="DF480" s="389">
        <f t="shared" si="357"/>
        <v>3486431.85</v>
      </c>
      <c r="DG480" s="389">
        <f t="shared" si="358"/>
        <v>72771212.890000001</v>
      </c>
      <c r="DH480" s="389">
        <f t="shared" si="359"/>
        <v>7687614</v>
      </c>
      <c r="DI480" s="389">
        <f t="shared" si="360"/>
        <v>65083598.890000001</v>
      </c>
      <c r="DJ480" s="389">
        <f t="shared" si="361"/>
        <v>0</v>
      </c>
      <c r="DL480" s="396">
        <f t="shared" si="362"/>
        <v>6638737.5</v>
      </c>
      <c r="DM480" s="396">
        <f t="shared" si="363"/>
        <v>-1979577.5</v>
      </c>
    </row>
    <row r="481" spans="1:117" s="55" customFormat="1" ht="21" x14ac:dyDescent="0.2">
      <c r="A481" s="191">
        <f t="shared" si="324"/>
        <v>2655495</v>
      </c>
      <c r="B481" s="136">
        <f>'گام اول '!B482</f>
        <v>476</v>
      </c>
      <c r="C481" s="136">
        <f>'گام اول '!C482</f>
        <v>259</v>
      </c>
      <c r="D481" s="136">
        <f>'گام اول '!D482</f>
        <v>13159</v>
      </c>
      <c r="E481" s="136" t="str">
        <f>'گام اول '!E482</f>
        <v>محمد جواد</v>
      </c>
      <c r="F481" s="136" t="str">
        <f>'گام اول '!F482</f>
        <v>آهني</v>
      </c>
      <c r="G481" s="136" t="str">
        <f>'گام اول '!G482</f>
        <v>نگهبان</v>
      </c>
      <c r="H481" s="136" t="str">
        <f>'گام اول '!H482</f>
        <v>مازندران</v>
      </c>
      <c r="I481" s="136" t="str">
        <f>'گام اول '!I482</f>
        <v>121-12-3188334-1</v>
      </c>
      <c r="J481" s="136">
        <f>'گام اول '!J482</f>
        <v>5799569059</v>
      </c>
      <c r="K481" s="136" t="str">
        <f>'گام اول '!K482</f>
        <v>0021725175</v>
      </c>
      <c r="L481" s="136" t="str">
        <f>'گام اول '!L482</f>
        <v>مازندران</v>
      </c>
      <c r="M481" s="136" t="str">
        <f>'گام اول '!M482</f>
        <v>نگهبان</v>
      </c>
      <c r="N481" s="120" t="str">
        <f>'گام اول '!N482</f>
        <v>*</v>
      </c>
      <c r="O481" s="119">
        <f>'گام اول '!O482</f>
        <v>0</v>
      </c>
      <c r="P481" s="121">
        <f>'گام اول '!P482</f>
        <v>0</v>
      </c>
      <c r="Q481" s="358">
        <f>'گام اول '!Q482</f>
        <v>30</v>
      </c>
      <c r="R481" s="358">
        <f>'گام اول '!R482</f>
        <v>120</v>
      </c>
      <c r="S481" s="358">
        <f>'گام اول '!S482</f>
        <v>110</v>
      </c>
      <c r="T481" s="358">
        <f>'گام اول '!T482</f>
        <v>29.33</v>
      </c>
      <c r="U481" s="137">
        <f>'گام اول '!U482</f>
        <v>0</v>
      </c>
      <c r="V481" s="120">
        <f>'گام اول '!W482</f>
        <v>0</v>
      </c>
      <c r="W481" s="121">
        <f>'گام اول '!X482</f>
        <v>0</v>
      </c>
      <c r="X481" s="366">
        <f>'گام اول '!Y482</f>
        <v>1</v>
      </c>
      <c r="Y481" s="366">
        <f>'گام اول '!Z482</f>
        <v>1</v>
      </c>
      <c r="Z481" s="138">
        <f>'گام اول '!AA482</f>
        <v>885165</v>
      </c>
      <c r="AA481" s="138">
        <f>'گام اول '!AB482</f>
        <v>46667</v>
      </c>
      <c r="AB481" s="138">
        <f>'گام اول '!AC482</f>
        <v>931832</v>
      </c>
      <c r="AC481" s="138">
        <f>'گام اول '!AD482</f>
        <v>4500000</v>
      </c>
      <c r="AD481" s="138">
        <f>'گام اول '!AE482</f>
        <v>6000000</v>
      </c>
      <c r="AE481" s="139">
        <f>'گام اول '!AF482</f>
        <v>177895.19999999998</v>
      </c>
      <c r="AF481" s="122">
        <f>'گام اول '!AG482</f>
        <v>26554950</v>
      </c>
      <c r="AG481" s="123">
        <f>'گام اول '!AH482</f>
        <v>1400010</v>
      </c>
      <c r="AH481" s="123">
        <f>'گام اول '!AI482</f>
        <v>21347423.999999996</v>
      </c>
      <c r="AI481" s="123">
        <f>'گام اول '!AJ482</f>
        <v>2655495</v>
      </c>
      <c r="AJ481" s="123">
        <f>'گام اول '!AK482</f>
        <v>4500000</v>
      </c>
      <c r="AK481" s="123">
        <f>'گام اول '!AL482</f>
        <v>6000000</v>
      </c>
      <c r="AL481" s="123">
        <f>'گام اول '!AM482</f>
        <v>4892117.9999999991</v>
      </c>
      <c r="AM481" s="123">
        <f>'گام اول '!AN482</f>
        <v>5217666.2159999991</v>
      </c>
      <c r="AN481" s="123">
        <f>'گام اول '!AO482</f>
        <v>0</v>
      </c>
      <c r="AO481" s="123">
        <f>'گام اول '!AP482</f>
        <v>3000000</v>
      </c>
      <c r="AP481" s="123">
        <f>'گام اول '!AQ482</f>
        <v>0</v>
      </c>
      <c r="AQ481" s="123">
        <f>'گام اول '!AR482</f>
        <v>0</v>
      </c>
      <c r="AR481" s="123">
        <f>'گام اول '!AS482</f>
        <v>0</v>
      </c>
      <c r="AS481" s="375">
        <f>'گام اول '!AT482</f>
        <v>0</v>
      </c>
      <c r="AT481" s="368">
        <f t="shared" si="325"/>
        <v>75567663.216000006</v>
      </c>
      <c r="AU481" s="173">
        <f>'گام اول '!AV482</f>
        <v>54308316.440880008</v>
      </c>
      <c r="AV481" s="141">
        <f>'گام اول '!AW482</f>
        <v>72912168.215999991</v>
      </c>
      <c r="AW481" s="142">
        <f t="shared" si="326"/>
        <v>5103851.7751199994</v>
      </c>
      <c r="AX481" s="75">
        <f t="shared" si="327"/>
        <v>1430831.644088001</v>
      </c>
      <c r="AY481" s="142">
        <f>'گام اول '!AZ482</f>
        <v>0</v>
      </c>
      <c r="AZ481" s="142">
        <f>'گام اول '!BA482</f>
        <v>0</v>
      </c>
      <c r="BA481" s="142">
        <f>'گام اول '!BB482</f>
        <v>0</v>
      </c>
      <c r="BB481" s="142">
        <f>'گام اول '!BC482</f>
        <v>0</v>
      </c>
      <c r="BC481" s="142">
        <f>'گام اول '!BD482</f>
        <v>0</v>
      </c>
      <c r="BD481" s="142">
        <f>'گام اول '!BE482</f>
        <v>0</v>
      </c>
      <c r="BE481" s="142">
        <f>'گام اول '!BF482</f>
        <v>0</v>
      </c>
      <c r="BF481" s="143">
        <f t="shared" si="328"/>
        <v>6534683.4192080004</v>
      </c>
      <c r="BG481" s="140">
        <f t="shared" si="329"/>
        <v>69032979</v>
      </c>
      <c r="BH481" s="144">
        <f t="shared" si="330"/>
        <v>75567663.216000006</v>
      </c>
      <c r="BI481" s="127">
        <f t="shared" si="323"/>
        <v>4659160</v>
      </c>
      <c r="BJ481" s="145">
        <f t="shared" si="331"/>
        <v>2329580</v>
      </c>
      <c r="BK481" s="145">
        <f t="shared" si="332"/>
        <v>698874</v>
      </c>
      <c r="BL481" s="146">
        <f t="shared" si="333"/>
        <v>1120000</v>
      </c>
      <c r="BM481" s="379">
        <v>0</v>
      </c>
      <c r="BN481" s="147">
        <f t="shared" si="334"/>
        <v>84375277.216000006</v>
      </c>
      <c r="BO481" s="148">
        <f t="shared" si="335"/>
        <v>72912168.215999991</v>
      </c>
      <c r="BP481" s="149">
        <f t="shared" si="336"/>
        <v>16769798.689679999</v>
      </c>
      <c r="BQ481" s="150">
        <f t="shared" si="337"/>
        <v>101145075.90568</v>
      </c>
      <c r="BR481" s="151">
        <f t="shared" si="338"/>
        <v>100800</v>
      </c>
      <c r="BS481" s="147">
        <f t="shared" si="339"/>
        <v>101245875.90568</v>
      </c>
      <c r="BT481" s="135">
        <v>0</v>
      </c>
      <c r="BU481" s="148">
        <f t="shared" si="340"/>
        <v>8437527.7216000017</v>
      </c>
      <c r="BV481" s="152">
        <f t="shared" si="341"/>
        <v>4218763.8608000008</v>
      </c>
      <c r="BW481" s="133">
        <f t="shared" si="342"/>
        <v>88589584.323280007</v>
      </c>
      <c r="BX481" s="147">
        <f t="shared" si="343"/>
        <v>7687614</v>
      </c>
      <c r="BY481" s="134">
        <f t="shared" si="344"/>
        <v>80901970.323280007</v>
      </c>
      <c r="CD481" s="388">
        <f>'گام اول '!AU482</f>
        <v>75567663.216000006</v>
      </c>
      <c r="CE481" s="389">
        <f>'گام اول '!AV482</f>
        <v>54308316.440880008</v>
      </c>
      <c r="CF481" s="389">
        <f>'گام اول '!AW482</f>
        <v>72912168.215999991</v>
      </c>
      <c r="CG481" s="389">
        <f>'گام اول '!AX482</f>
        <v>5103851.7751199994</v>
      </c>
      <c r="CH481" s="389">
        <f>'گام اول '!AY482</f>
        <v>1430831.644088001</v>
      </c>
      <c r="CI481" s="389">
        <f>'گام اول '!AZ482</f>
        <v>0</v>
      </c>
      <c r="CJ481" s="389">
        <f>'گام اول '!BA482</f>
        <v>0</v>
      </c>
      <c r="CK481" s="389">
        <f>'گام اول '!BB482</f>
        <v>0</v>
      </c>
      <c r="CL481" s="389">
        <f>'گام اول '!BC482</f>
        <v>0</v>
      </c>
      <c r="CM481" s="389">
        <f>'گام اول '!BD482</f>
        <v>0</v>
      </c>
      <c r="CN481" s="389">
        <f>'گام اول '!BE482</f>
        <v>0</v>
      </c>
      <c r="CO481" s="389">
        <f>'گام اول '!BF482</f>
        <v>0</v>
      </c>
      <c r="CP481" s="389">
        <f>'گام اول '!BG482</f>
        <v>6534683.4192080004</v>
      </c>
      <c r="CQ481" s="389">
        <f>'گام اول '!BH482</f>
        <v>69032979</v>
      </c>
      <c r="CR481" s="389">
        <f t="shared" si="345"/>
        <v>75567663.216000006</v>
      </c>
      <c r="CS481" s="55">
        <f t="shared" si="346"/>
        <v>4659160</v>
      </c>
      <c r="CT481" s="388">
        <f t="shared" si="347"/>
        <v>2329580</v>
      </c>
      <c r="CU481" s="389">
        <f t="shared" si="348"/>
        <v>698874</v>
      </c>
      <c r="CV481" s="389">
        <f t="shared" si="349"/>
        <v>1120000</v>
      </c>
      <c r="CW481" s="55">
        <v>0</v>
      </c>
      <c r="CX481" s="389">
        <f t="shared" si="350"/>
        <v>84375277.216000006</v>
      </c>
      <c r="CY481" s="389">
        <f t="shared" si="351"/>
        <v>72912168.215999991</v>
      </c>
      <c r="CZ481" s="389">
        <f t="shared" si="352"/>
        <v>16769798.689679999</v>
      </c>
      <c r="DA481" s="389">
        <f t="shared" si="353"/>
        <v>101145075.90568</v>
      </c>
      <c r="DB481" s="389">
        <f t="shared" si="354"/>
        <v>100800</v>
      </c>
      <c r="DC481" s="389">
        <f t="shared" si="355"/>
        <v>101245875.90568</v>
      </c>
      <c r="DD481" s="394">
        <v>0</v>
      </c>
      <c r="DE481" s="389">
        <f t="shared" si="356"/>
        <v>8437527.7216000017</v>
      </c>
      <c r="DF481" s="389">
        <f t="shared" si="357"/>
        <v>4218763.8608000008</v>
      </c>
      <c r="DG481" s="389">
        <f t="shared" si="358"/>
        <v>88589584.323280007</v>
      </c>
      <c r="DH481" s="389">
        <f t="shared" si="359"/>
        <v>7687614</v>
      </c>
      <c r="DI481" s="389">
        <f t="shared" si="360"/>
        <v>80901970.323280007</v>
      </c>
      <c r="DJ481" s="389">
        <f t="shared" si="361"/>
        <v>0</v>
      </c>
      <c r="DL481" s="396">
        <f t="shared" si="362"/>
        <v>6638737.5</v>
      </c>
      <c r="DM481" s="396">
        <f t="shared" si="363"/>
        <v>-1979577.5</v>
      </c>
    </row>
    <row r="482" spans="1:117" s="55" customFormat="1" ht="21" x14ac:dyDescent="0.2">
      <c r="A482" s="191">
        <f t="shared" si="324"/>
        <v>2655495</v>
      </c>
      <c r="B482" s="136">
        <f>'گام اول '!B483</f>
        <v>477</v>
      </c>
      <c r="C482" s="136">
        <f>'گام اول '!C483</f>
        <v>260</v>
      </c>
      <c r="D482" s="136">
        <f>'گام اول '!D483</f>
        <v>13160</v>
      </c>
      <c r="E482" s="136" t="str">
        <f>'گام اول '!E483</f>
        <v>ابراهیم</v>
      </c>
      <c r="F482" s="136" t="str">
        <f>'گام اول '!F483</f>
        <v>اسماعیلی ایولی</v>
      </c>
      <c r="G482" s="136" t="str">
        <f>'گام اول '!G483</f>
        <v>نگهبان</v>
      </c>
      <c r="H482" s="136" t="str">
        <f>'گام اول '!H483</f>
        <v>مازندران</v>
      </c>
      <c r="I482" s="136" t="str">
        <f>'گام اول '!I483</f>
        <v>214-700-3430200-1</v>
      </c>
      <c r="J482" s="136">
        <f>'گام اول '!J483</f>
        <v>2080271024</v>
      </c>
      <c r="K482" s="136" t="str">
        <f>'گام اول '!K483</f>
        <v>0086212312</v>
      </c>
      <c r="L482" s="136" t="str">
        <f>'گام اول '!L483</f>
        <v>مازندران</v>
      </c>
      <c r="M482" s="136" t="str">
        <f>'گام اول '!M483</f>
        <v>نگهبان</v>
      </c>
      <c r="N482" s="120" t="str">
        <f>'گام اول '!N483</f>
        <v>*</v>
      </c>
      <c r="O482" s="119">
        <f>'گام اول '!O483</f>
        <v>0</v>
      </c>
      <c r="P482" s="121">
        <f>'گام اول '!P483</f>
        <v>0</v>
      </c>
      <c r="Q482" s="358">
        <f>'گام اول '!Q483</f>
        <v>30</v>
      </c>
      <c r="R482" s="358">
        <f>'گام اول '!R483</f>
        <v>120</v>
      </c>
      <c r="S482" s="358">
        <f>'گام اول '!S483</f>
        <v>110</v>
      </c>
      <c r="T482" s="358">
        <f>'گام اول '!T483</f>
        <v>29.33</v>
      </c>
      <c r="U482" s="137">
        <f>'گام اول '!U483</f>
        <v>1</v>
      </c>
      <c r="V482" s="120">
        <f>'گام اول '!W483</f>
        <v>0</v>
      </c>
      <c r="W482" s="121">
        <f>'گام اول '!X483</f>
        <v>0</v>
      </c>
      <c r="X482" s="366">
        <f>'گام اول '!Y483</f>
        <v>0</v>
      </c>
      <c r="Y482" s="366">
        <f>'گام اول '!Z483</f>
        <v>0</v>
      </c>
      <c r="Z482" s="138">
        <f>'گام اول '!AA483</f>
        <v>885165</v>
      </c>
      <c r="AA482" s="138">
        <f>'گام اول '!AB483</f>
        <v>46667</v>
      </c>
      <c r="AB482" s="138">
        <f>'گام اول '!AC483</f>
        <v>931832</v>
      </c>
      <c r="AC482" s="138">
        <f>'گام اول '!AD483</f>
        <v>4500000</v>
      </c>
      <c r="AD482" s="138">
        <f>'گام اول '!AE483</f>
        <v>6000000</v>
      </c>
      <c r="AE482" s="139">
        <f>'گام اول '!AF483</f>
        <v>177895.19999999998</v>
      </c>
      <c r="AF482" s="122">
        <f>'گام اول '!AG483</f>
        <v>26554950</v>
      </c>
      <c r="AG482" s="123">
        <f>'گام اول '!AH483</f>
        <v>1400010</v>
      </c>
      <c r="AH482" s="123">
        <f>'گام اول '!AI483</f>
        <v>21347423.999999996</v>
      </c>
      <c r="AI482" s="123">
        <f>'گام اول '!AJ483</f>
        <v>0</v>
      </c>
      <c r="AJ482" s="123">
        <f>'گام اول '!AK483</f>
        <v>4500000</v>
      </c>
      <c r="AK482" s="123">
        <f>'گام اول '!AL483</f>
        <v>6000000</v>
      </c>
      <c r="AL482" s="123">
        <f>'گام اول '!AM483</f>
        <v>4892117.9999999991</v>
      </c>
      <c r="AM482" s="123">
        <f>'گام اول '!AN483</f>
        <v>5217666.2159999991</v>
      </c>
      <c r="AN482" s="123">
        <f>'گام اول '!AO483</f>
        <v>931832</v>
      </c>
      <c r="AO482" s="123">
        <f>'گام اول '!AP483</f>
        <v>3000000</v>
      </c>
      <c r="AP482" s="123">
        <f>'گام اول '!AQ483</f>
        <v>0</v>
      </c>
      <c r="AQ482" s="123">
        <f>'گام اول '!AR483</f>
        <v>0</v>
      </c>
      <c r="AR482" s="123">
        <f>'گام اول '!AS483</f>
        <v>0</v>
      </c>
      <c r="AS482" s="375">
        <f>'گام اول '!AT483</f>
        <v>0</v>
      </c>
      <c r="AT482" s="368">
        <f t="shared" si="325"/>
        <v>73844000.216000006</v>
      </c>
      <c r="AU482" s="173">
        <f>'گام اول '!AV483</f>
        <v>54308316.440880008</v>
      </c>
      <c r="AV482" s="141">
        <f>'گام اول '!AW483</f>
        <v>72912168.215999991</v>
      </c>
      <c r="AW482" s="142">
        <f t="shared" si="326"/>
        <v>5103851.7751199994</v>
      </c>
      <c r="AX482" s="75">
        <f t="shared" si="327"/>
        <v>1430831.644088001</v>
      </c>
      <c r="AY482" s="142">
        <f>'گام اول '!AZ483</f>
        <v>0</v>
      </c>
      <c r="AZ482" s="142">
        <f>'گام اول '!BA483</f>
        <v>0</v>
      </c>
      <c r="BA482" s="142">
        <f>'گام اول '!BB483</f>
        <v>0</v>
      </c>
      <c r="BB482" s="142">
        <f>'گام اول '!BC483</f>
        <v>0</v>
      </c>
      <c r="BC482" s="142">
        <f>'گام اول '!BD483</f>
        <v>0</v>
      </c>
      <c r="BD482" s="142">
        <f>'گام اول '!BE483</f>
        <v>0</v>
      </c>
      <c r="BE482" s="142">
        <f>'گام اول '!BF483</f>
        <v>0</v>
      </c>
      <c r="BF482" s="143">
        <f t="shared" si="328"/>
        <v>6534683.4192080004</v>
      </c>
      <c r="BG482" s="140">
        <f t="shared" si="329"/>
        <v>67309316</v>
      </c>
      <c r="BH482" s="144">
        <f t="shared" si="330"/>
        <v>73844000.216000006</v>
      </c>
      <c r="BI482" s="127">
        <f t="shared" si="323"/>
        <v>4659160</v>
      </c>
      <c r="BJ482" s="145">
        <f t="shared" si="331"/>
        <v>2329580</v>
      </c>
      <c r="BK482" s="145">
        <f t="shared" si="332"/>
        <v>698874</v>
      </c>
      <c r="BL482" s="146">
        <f t="shared" si="333"/>
        <v>1120000</v>
      </c>
      <c r="BM482" s="379">
        <v>0</v>
      </c>
      <c r="BN482" s="147">
        <f t="shared" si="334"/>
        <v>82651614.216000006</v>
      </c>
      <c r="BO482" s="148">
        <f t="shared" si="335"/>
        <v>72912168.215999991</v>
      </c>
      <c r="BP482" s="149">
        <f t="shared" si="336"/>
        <v>16769798.689679999</v>
      </c>
      <c r="BQ482" s="150">
        <f t="shared" si="337"/>
        <v>99421412.905680001</v>
      </c>
      <c r="BR482" s="151">
        <f t="shared" si="338"/>
        <v>100800</v>
      </c>
      <c r="BS482" s="147">
        <f t="shared" si="339"/>
        <v>99522212.905680001</v>
      </c>
      <c r="BT482" s="135">
        <v>0</v>
      </c>
      <c r="BU482" s="148">
        <f t="shared" si="340"/>
        <v>8265161.4216000009</v>
      </c>
      <c r="BV482" s="152">
        <f t="shared" si="341"/>
        <v>4132580.7108000005</v>
      </c>
      <c r="BW482" s="133">
        <f t="shared" si="342"/>
        <v>87124470.773279995</v>
      </c>
      <c r="BX482" s="147">
        <f t="shared" si="343"/>
        <v>7687614</v>
      </c>
      <c r="BY482" s="134">
        <f t="shared" si="344"/>
        <v>79436856.773279995</v>
      </c>
      <c r="CD482" s="388">
        <f>'گام اول '!AU483</f>
        <v>73844000.216000006</v>
      </c>
      <c r="CE482" s="389">
        <f>'گام اول '!AV483</f>
        <v>54308316.440880008</v>
      </c>
      <c r="CF482" s="389">
        <f>'گام اول '!AW483</f>
        <v>72912168.215999991</v>
      </c>
      <c r="CG482" s="389">
        <f>'گام اول '!AX483</f>
        <v>5103851.7751199994</v>
      </c>
      <c r="CH482" s="389">
        <f>'گام اول '!AY483</f>
        <v>1430831.644088001</v>
      </c>
      <c r="CI482" s="389">
        <f>'گام اول '!AZ483</f>
        <v>0</v>
      </c>
      <c r="CJ482" s="389">
        <f>'گام اول '!BA483</f>
        <v>0</v>
      </c>
      <c r="CK482" s="389">
        <f>'گام اول '!BB483</f>
        <v>0</v>
      </c>
      <c r="CL482" s="389">
        <f>'گام اول '!BC483</f>
        <v>0</v>
      </c>
      <c r="CM482" s="389">
        <f>'گام اول '!BD483</f>
        <v>0</v>
      </c>
      <c r="CN482" s="389">
        <f>'گام اول '!BE483</f>
        <v>0</v>
      </c>
      <c r="CO482" s="389">
        <f>'گام اول '!BF483</f>
        <v>0</v>
      </c>
      <c r="CP482" s="389">
        <f>'گام اول '!BG483</f>
        <v>6534683.4192080004</v>
      </c>
      <c r="CQ482" s="389">
        <f>'گام اول '!BH483</f>
        <v>67309316</v>
      </c>
      <c r="CR482" s="389">
        <f t="shared" si="345"/>
        <v>73844000.216000006</v>
      </c>
      <c r="CS482" s="55">
        <f t="shared" si="346"/>
        <v>4659160</v>
      </c>
      <c r="CT482" s="388">
        <f t="shared" si="347"/>
        <v>2329580</v>
      </c>
      <c r="CU482" s="389">
        <f t="shared" si="348"/>
        <v>698874</v>
      </c>
      <c r="CV482" s="389">
        <f t="shared" si="349"/>
        <v>1120000</v>
      </c>
      <c r="CW482" s="55">
        <v>0</v>
      </c>
      <c r="CX482" s="389">
        <f t="shared" si="350"/>
        <v>82651614.216000006</v>
      </c>
      <c r="CY482" s="389">
        <f t="shared" si="351"/>
        <v>72912168.215999991</v>
      </c>
      <c r="CZ482" s="389">
        <f t="shared" si="352"/>
        <v>16769798.689679999</v>
      </c>
      <c r="DA482" s="389">
        <f t="shared" si="353"/>
        <v>99421412.905680001</v>
      </c>
      <c r="DB482" s="389">
        <f t="shared" si="354"/>
        <v>100800</v>
      </c>
      <c r="DC482" s="389">
        <f t="shared" si="355"/>
        <v>99522212.905680001</v>
      </c>
      <c r="DD482" s="394">
        <v>0</v>
      </c>
      <c r="DE482" s="389">
        <f t="shared" si="356"/>
        <v>8265161.4216000009</v>
      </c>
      <c r="DF482" s="389">
        <f t="shared" si="357"/>
        <v>4132580.7108000005</v>
      </c>
      <c r="DG482" s="389">
        <f t="shared" si="358"/>
        <v>87124470.773279995</v>
      </c>
      <c r="DH482" s="389">
        <f t="shared" si="359"/>
        <v>7687614</v>
      </c>
      <c r="DI482" s="389">
        <f t="shared" si="360"/>
        <v>79436856.773279995</v>
      </c>
      <c r="DJ482" s="389">
        <f t="shared" si="361"/>
        <v>0</v>
      </c>
      <c r="DL482" s="396">
        <f t="shared" si="362"/>
        <v>6638737.5</v>
      </c>
      <c r="DM482" s="396">
        <f t="shared" si="363"/>
        <v>-1979577.5</v>
      </c>
    </row>
    <row r="483" spans="1:117" s="55" customFormat="1" ht="21" x14ac:dyDescent="0.2">
      <c r="A483" s="191">
        <f t="shared" si="324"/>
        <v>2655495</v>
      </c>
      <c r="B483" s="136">
        <f>'گام اول '!B484</f>
        <v>478</v>
      </c>
      <c r="C483" s="136">
        <f>'گام اول '!C484</f>
        <v>261</v>
      </c>
      <c r="D483" s="136">
        <f>'گام اول '!D484</f>
        <v>13162</v>
      </c>
      <c r="E483" s="136" t="str">
        <f>'گام اول '!E484</f>
        <v>سید مهدی</v>
      </c>
      <c r="F483" s="136" t="str">
        <f>'گام اول '!F484</f>
        <v>حسینی لرگانی</v>
      </c>
      <c r="G483" s="136" t="str">
        <f>'گام اول '!G484</f>
        <v>نگهبان</v>
      </c>
      <c r="H483" s="136" t="str">
        <f>'گام اول '!H484</f>
        <v>مازندران</v>
      </c>
      <c r="I483" s="136" t="str">
        <f>'گام اول '!I484</f>
        <v>214-700-3494979-1</v>
      </c>
      <c r="J483" s="136">
        <f>'گام اول '!J484</f>
        <v>2190059097</v>
      </c>
      <c r="K483" s="136" t="str">
        <f>'گام اول '!K484</f>
        <v>0036125368</v>
      </c>
      <c r="L483" s="136" t="str">
        <f>'گام اول '!L484</f>
        <v>مازندران</v>
      </c>
      <c r="M483" s="136" t="str">
        <f>'گام اول '!M484</f>
        <v>نگهبان</v>
      </c>
      <c r="N483" s="120" t="str">
        <f>'گام اول '!N484</f>
        <v>*</v>
      </c>
      <c r="O483" s="119">
        <f>'گام اول '!O484</f>
        <v>0</v>
      </c>
      <c r="P483" s="121">
        <f>'گام اول '!P484</f>
        <v>0</v>
      </c>
      <c r="Q483" s="358">
        <f>'گام اول '!Q484</f>
        <v>30</v>
      </c>
      <c r="R483" s="358">
        <f>'گام اول '!R484</f>
        <v>120</v>
      </c>
      <c r="S483" s="358">
        <f>'گام اول '!S484</f>
        <v>110</v>
      </c>
      <c r="T483" s="358">
        <f>'گام اول '!T484</f>
        <v>29.33</v>
      </c>
      <c r="U483" s="137">
        <f>'گام اول '!U484</f>
        <v>0</v>
      </c>
      <c r="V483" s="120">
        <f>'گام اول '!W484</f>
        <v>0</v>
      </c>
      <c r="W483" s="121">
        <f>'گام اول '!X484</f>
        <v>0</v>
      </c>
      <c r="X483" s="366">
        <f>'گام اول '!Y484</f>
        <v>0</v>
      </c>
      <c r="Y483" s="366">
        <f>'گام اول '!Z484</f>
        <v>0</v>
      </c>
      <c r="Z483" s="138">
        <f>'گام اول '!AA484</f>
        <v>885165</v>
      </c>
      <c r="AA483" s="138">
        <f>'گام اول '!AB484</f>
        <v>46667</v>
      </c>
      <c r="AB483" s="138">
        <f>'گام اول '!AC484</f>
        <v>931832</v>
      </c>
      <c r="AC483" s="138">
        <f>'گام اول '!AD484</f>
        <v>4500000</v>
      </c>
      <c r="AD483" s="138">
        <f>'گام اول '!AE484</f>
        <v>6000000</v>
      </c>
      <c r="AE483" s="139">
        <f>'گام اول '!AF484</f>
        <v>177895.19999999998</v>
      </c>
      <c r="AF483" s="122">
        <f>'گام اول '!AG484</f>
        <v>26554950</v>
      </c>
      <c r="AG483" s="123">
        <f>'گام اول '!AH484</f>
        <v>1400010</v>
      </c>
      <c r="AH483" s="123">
        <f>'گام اول '!AI484</f>
        <v>21347423.999999996</v>
      </c>
      <c r="AI483" s="123">
        <f>'گام اول '!AJ484</f>
        <v>0</v>
      </c>
      <c r="AJ483" s="123">
        <f>'گام اول '!AK484</f>
        <v>4500000</v>
      </c>
      <c r="AK483" s="123">
        <f>'گام اول '!AL484</f>
        <v>6000000</v>
      </c>
      <c r="AL483" s="123">
        <f>'گام اول '!AM484</f>
        <v>4892117.9999999991</v>
      </c>
      <c r="AM483" s="123">
        <f>'گام اول '!AN484</f>
        <v>5217666.2159999991</v>
      </c>
      <c r="AN483" s="123">
        <f>'گام اول '!AO484</f>
        <v>0</v>
      </c>
      <c r="AO483" s="123">
        <f>'گام اول '!AP484</f>
        <v>3000000</v>
      </c>
      <c r="AP483" s="123">
        <f>'گام اول '!AQ484</f>
        <v>0</v>
      </c>
      <c r="AQ483" s="123">
        <f>'گام اول '!AR484</f>
        <v>0</v>
      </c>
      <c r="AR483" s="123">
        <f>'گام اول '!AS484</f>
        <v>0</v>
      </c>
      <c r="AS483" s="375">
        <f>'گام اول '!AT484</f>
        <v>0</v>
      </c>
      <c r="AT483" s="368">
        <f t="shared" si="325"/>
        <v>72912168.216000006</v>
      </c>
      <c r="AU483" s="173">
        <f>'گام اول '!AV484</f>
        <v>54308316.440880008</v>
      </c>
      <c r="AV483" s="141">
        <f>'گام اول '!AW484</f>
        <v>72912168.215999991</v>
      </c>
      <c r="AW483" s="142">
        <f t="shared" si="326"/>
        <v>5103851.7751199994</v>
      </c>
      <c r="AX483" s="75">
        <f t="shared" si="327"/>
        <v>1430831.644088001</v>
      </c>
      <c r="AY483" s="142">
        <f>'گام اول '!AZ484</f>
        <v>0</v>
      </c>
      <c r="AZ483" s="142">
        <f>'گام اول '!BA484</f>
        <v>0</v>
      </c>
      <c r="BA483" s="142">
        <f>'گام اول '!BB484</f>
        <v>0</v>
      </c>
      <c r="BB483" s="142">
        <f>'گام اول '!BC484</f>
        <v>0</v>
      </c>
      <c r="BC483" s="142">
        <f>'گام اول '!BD484</f>
        <v>0</v>
      </c>
      <c r="BD483" s="142">
        <f>'گام اول '!BE484</f>
        <v>0</v>
      </c>
      <c r="BE483" s="142">
        <f>'گام اول '!BF484</f>
        <v>0</v>
      </c>
      <c r="BF483" s="143">
        <f t="shared" si="328"/>
        <v>6534683.4192080004</v>
      </c>
      <c r="BG483" s="140">
        <f t="shared" si="329"/>
        <v>66377484</v>
      </c>
      <c r="BH483" s="144">
        <f t="shared" si="330"/>
        <v>72912168.216000006</v>
      </c>
      <c r="BI483" s="127">
        <f t="shared" si="323"/>
        <v>4659160</v>
      </c>
      <c r="BJ483" s="145">
        <f t="shared" si="331"/>
        <v>2329580</v>
      </c>
      <c r="BK483" s="145">
        <f t="shared" si="332"/>
        <v>698874</v>
      </c>
      <c r="BL483" s="146">
        <f t="shared" si="333"/>
        <v>1120000</v>
      </c>
      <c r="BM483" s="379">
        <v>0</v>
      </c>
      <c r="BN483" s="147">
        <f t="shared" si="334"/>
        <v>81719782.216000006</v>
      </c>
      <c r="BO483" s="148">
        <f t="shared" si="335"/>
        <v>72912168.215999991</v>
      </c>
      <c r="BP483" s="149">
        <f t="shared" si="336"/>
        <v>16769798.689679999</v>
      </c>
      <c r="BQ483" s="150">
        <f t="shared" si="337"/>
        <v>98489580.905680001</v>
      </c>
      <c r="BR483" s="151">
        <f t="shared" si="338"/>
        <v>100800</v>
      </c>
      <c r="BS483" s="147">
        <f t="shared" si="339"/>
        <v>98590380.905680001</v>
      </c>
      <c r="BT483" s="135">
        <v>0</v>
      </c>
      <c r="BU483" s="148">
        <f t="shared" si="340"/>
        <v>8171978.2216000007</v>
      </c>
      <c r="BV483" s="152">
        <f t="shared" si="341"/>
        <v>4085989.1108000004</v>
      </c>
      <c r="BW483" s="133">
        <f t="shared" si="342"/>
        <v>86332413.573280007</v>
      </c>
      <c r="BX483" s="147">
        <f t="shared" si="343"/>
        <v>7687614</v>
      </c>
      <c r="BY483" s="134">
        <f t="shared" si="344"/>
        <v>78644799.573280007</v>
      </c>
      <c r="CD483" s="388">
        <f>'گام اول '!AU484</f>
        <v>72912168.216000006</v>
      </c>
      <c r="CE483" s="389">
        <f>'گام اول '!AV484</f>
        <v>54308316.440880008</v>
      </c>
      <c r="CF483" s="389">
        <f>'گام اول '!AW484</f>
        <v>72912168.215999991</v>
      </c>
      <c r="CG483" s="389">
        <f>'گام اول '!AX484</f>
        <v>5103851.7751199994</v>
      </c>
      <c r="CH483" s="389">
        <f>'گام اول '!AY484</f>
        <v>1430831.644088001</v>
      </c>
      <c r="CI483" s="389">
        <f>'گام اول '!AZ484</f>
        <v>0</v>
      </c>
      <c r="CJ483" s="389">
        <f>'گام اول '!BA484</f>
        <v>0</v>
      </c>
      <c r="CK483" s="389">
        <f>'گام اول '!BB484</f>
        <v>0</v>
      </c>
      <c r="CL483" s="389">
        <f>'گام اول '!BC484</f>
        <v>0</v>
      </c>
      <c r="CM483" s="389">
        <f>'گام اول '!BD484</f>
        <v>0</v>
      </c>
      <c r="CN483" s="389">
        <f>'گام اول '!BE484</f>
        <v>0</v>
      </c>
      <c r="CO483" s="389">
        <f>'گام اول '!BF484</f>
        <v>0</v>
      </c>
      <c r="CP483" s="389">
        <f>'گام اول '!BG484</f>
        <v>6534683.4192080004</v>
      </c>
      <c r="CQ483" s="389">
        <f>'گام اول '!BH484</f>
        <v>66377484</v>
      </c>
      <c r="CR483" s="389">
        <f t="shared" si="345"/>
        <v>72912168.216000006</v>
      </c>
      <c r="CS483" s="55">
        <f t="shared" si="346"/>
        <v>4659160</v>
      </c>
      <c r="CT483" s="388">
        <f t="shared" si="347"/>
        <v>2329580</v>
      </c>
      <c r="CU483" s="389">
        <f t="shared" si="348"/>
        <v>698874</v>
      </c>
      <c r="CV483" s="389">
        <f t="shared" si="349"/>
        <v>1120000</v>
      </c>
      <c r="CW483" s="55">
        <v>0</v>
      </c>
      <c r="CX483" s="389">
        <f t="shared" si="350"/>
        <v>81719782.216000006</v>
      </c>
      <c r="CY483" s="389">
        <f t="shared" si="351"/>
        <v>72912168.215999991</v>
      </c>
      <c r="CZ483" s="389">
        <f t="shared" si="352"/>
        <v>16769798.689679999</v>
      </c>
      <c r="DA483" s="389">
        <f t="shared" si="353"/>
        <v>98489580.905680001</v>
      </c>
      <c r="DB483" s="389">
        <f t="shared" si="354"/>
        <v>100800</v>
      </c>
      <c r="DC483" s="389">
        <f t="shared" si="355"/>
        <v>98590380.905680001</v>
      </c>
      <c r="DD483" s="394">
        <v>0</v>
      </c>
      <c r="DE483" s="389">
        <f t="shared" si="356"/>
        <v>8171978.2216000007</v>
      </c>
      <c r="DF483" s="389">
        <f t="shared" si="357"/>
        <v>4085989.1108000004</v>
      </c>
      <c r="DG483" s="389">
        <f t="shared" si="358"/>
        <v>86332413.573280007</v>
      </c>
      <c r="DH483" s="389">
        <f t="shared" si="359"/>
        <v>7687614</v>
      </c>
      <c r="DI483" s="389">
        <f t="shared" si="360"/>
        <v>78644799.573280007</v>
      </c>
      <c r="DJ483" s="389">
        <f t="shared" si="361"/>
        <v>0</v>
      </c>
      <c r="DL483" s="396">
        <f t="shared" si="362"/>
        <v>6638737.5</v>
      </c>
      <c r="DM483" s="396">
        <f t="shared" si="363"/>
        <v>-1979577.5</v>
      </c>
    </row>
    <row r="484" spans="1:117" s="55" customFormat="1" ht="21" x14ac:dyDescent="0.2">
      <c r="A484" s="191">
        <f t="shared" si="324"/>
        <v>2655495</v>
      </c>
      <c r="B484" s="136">
        <f>'گام اول '!B485</f>
        <v>479</v>
      </c>
      <c r="C484" s="136">
        <f>'گام اول '!C485</f>
        <v>262</v>
      </c>
      <c r="D484" s="136">
        <f>'گام اول '!D485</f>
        <v>13163</v>
      </c>
      <c r="E484" s="136" t="str">
        <f>'گام اول '!E485</f>
        <v>محسن</v>
      </c>
      <c r="F484" s="136" t="str">
        <f>'گام اول '!F485</f>
        <v>دادمنش</v>
      </c>
      <c r="G484" s="136" t="str">
        <f>'گام اول '!G485</f>
        <v>نگهبان</v>
      </c>
      <c r="H484" s="136" t="str">
        <f>'گام اول '!H485</f>
        <v>مازندران</v>
      </c>
      <c r="I484" s="136" t="str">
        <f>'گام اول '!I485</f>
        <v>284-700-3496141-1</v>
      </c>
      <c r="J484" s="136">
        <f>'گام اول '!J485</f>
        <v>4839982181</v>
      </c>
      <c r="K484" s="136" t="str">
        <f>'گام اول '!K485</f>
        <v>0036066094</v>
      </c>
      <c r="L484" s="136" t="str">
        <f>'گام اول '!L485</f>
        <v>مازندران</v>
      </c>
      <c r="M484" s="136" t="str">
        <f>'گام اول '!M485</f>
        <v>نگهبان</v>
      </c>
      <c r="N484" s="120" t="str">
        <f>'گام اول '!N485</f>
        <v>*</v>
      </c>
      <c r="O484" s="119">
        <f>'گام اول '!O485</f>
        <v>0</v>
      </c>
      <c r="P484" s="121">
        <f>'گام اول '!P485</f>
        <v>0</v>
      </c>
      <c r="Q484" s="358">
        <f>'گام اول '!Q485</f>
        <v>30</v>
      </c>
      <c r="R484" s="358">
        <f>'گام اول '!R485</f>
        <v>120</v>
      </c>
      <c r="S484" s="358">
        <f>'گام اول '!S485</f>
        <v>110</v>
      </c>
      <c r="T484" s="358">
        <f>'گام اول '!T485</f>
        <v>29.33</v>
      </c>
      <c r="U484" s="137">
        <f>'گام اول '!U485</f>
        <v>0</v>
      </c>
      <c r="V484" s="120">
        <f>'گام اول '!W485</f>
        <v>0</v>
      </c>
      <c r="W484" s="121">
        <f>'گام اول '!X485</f>
        <v>0</v>
      </c>
      <c r="X484" s="366">
        <f>'گام اول '!Y485</f>
        <v>0</v>
      </c>
      <c r="Y484" s="366">
        <f>'گام اول '!Z485</f>
        <v>0</v>
      </c>
      <c r="Z484" s="138">
        <f>'گام اول '!AA485</f>
        <v>885165</v>
      </c>
      <c r="AA484" s="138">
        <f>'گام اول '!AB485</f>
        <v>46667</v>
      </c>
      <c r="AB484" s="138">
        <f>'گام اول '!AC485</f>
        <v>931832</v>
      </c>
      <c r="AC484" s="138">
        <f>'گام اول '!AD485</f>
        <v>4500000</v>
      </c>
      <c r="AD484" s="138">
        <f>'گام اول '!AE485</f>
        <v>6000000</v>
      </c>
      <c r="AE484" s="139">
        <f>'گام اول '!AF485</f>
        <v>177895.19999999998</v>
      </c>
      <c r="AF484" s="122">
        <f>'گام اول '!AG485</f>
        <v>26554950</v>
      </c>
      <c r="AG484" s="123">
        <f>'گام اول '!AH485</f>
        <v>1400010</v>
      </c>
      <c r="AH484" s="123">
        <f>'گام اول '!AI485</f>
        <v>21347423.999999996</v>
      </c>
      <c r="AI484" s="123">
        <f>'گام اول '!AJ485</f>
        <v>0</v>
      </c>
      <c r="AJ484" s="123">
        <f>'گام اول '!AK485</f>
        <v>4500000</v>
      </c>
      <c r="AK484" s="123">
        <f>'گام اول '!AL485</f>
        <v>6000000</v>
      </c>
      <c r="AL484" s="123">
        <f>'گام اول '!AM485</f>
        <v>4892117.9999999991</v>
      </c>
      <c r="AM484" s="123">
        <f>'گام اول '!AN485</f>
        <v>5217666.2159999991</v>
      </c>
      <c r="AN484" s="123">
        <f>'گام اول '!AO485</f>
        <v>0</v>
      </c>
      <c r="AO484" s="123">
        <f>'گام اول '!AP485</f>
        <v>3000000</v>
      </c>
      <c r="AP484" s="123">
        <f>'گام اول '!AQ485</f>
        <v>0</v>
      </c>
      <c r="AQ484" s="123">
        <f>'گام اول '!AR485</f>
        <v>0</v>
      </c>
      <c r="AR484" s="123">
        <f>'گام اول '!AS485</f>
        <v>0</v>
      </c>
      <c r="AS484" s="375">
        <f>'گام اول '!AT485</f>
        <v>0</v>
      </c>
      <c r="AT484" s="368">
        <f t="shared" si="325"/>
        <v>72912168.216000006</v>
      </c>
      <c r="AU484" s="173">
        <f>'گام اول '!AV485</f>
        <v>54308316.440880008</v>
      </c>
      <c r="AV484" s="141">
        <f>'گام اول '!AW485</f>
        <v>72912168.215999991</v>
      </c>
      <c r="AW484" s="142">
        <f t="shared" si="326"/>
        <v>5103851.7751199994</v>
      </c>
      <c r="AX484" s="75">
        <f t="shared" si="327"/>
        <v>1430831.644088001</v>
      </c>
      <c r="AY484" s="142">
        <f>'گام اول '!AZ485</f>
        <v>0</v>
      </c>
      <c r="AZ484" s="142">
        <f>'گام اول '!BA485</f>
        <v>0</v>
      </c>
      <c r="BA484" s="142">
        <f>'گام اول '!BB485</f>
        <v>0</v>
      </c>
      <c r="BB484" s="142">
        <f>'گام اول '!BC485</f>
        <v>0</v>
      </c>
      <c r="BC484" s="142">
        <f>'گام اول '!BD485</f>
        <v>0</v>
      </c>
      <c r="BD484" s="142">
        <f>'گام اول '!BE485</f>
        <v>0</v>
      </c>
      <c r="BE484" s="142">
        <f>'گام اول '!BF485</f>
        <v>0</v>
      </c>
      <c r="BF484" s="143">
        <f t="shared" si="328"/>
        <v>6534683.4192080004</v>
      </c>
      <c r="BG484" s="140">
        <f t="shared" si="329"/>
        <v>66377484</v>
      </c>
      <c r="BH484" s="144">
        <f t="shared" si="330"/>
        <v>72912168.216000006</v>
      </c>
      <c r="BI484" s="127">
        <f t="shared" si="323"/>
        <v>4659160</v>
      </c>
      <c r="BJ484" s="145">
        <f t="shared" si="331"/>
        <v>2329580</v>
      </c>
      <c r="BK484" s="145">
        <f t="shared" si="332"/>
        <v>698874</v>
      </c>
      <c r="BL484" s="146">
        <f t="shared" si="333"/>
        <v>1120000</v>
      </c>
      <c r="BM484" s="379">
        <v>0</v>
      </c>
      <c r="BN484" s="147">
        <f t="shared" si="334"/>
        <v>81719782.216000006</v>
      </c>
      <c r="BO484" s="148">
        <f t="shared" si="335"/>
        <v>72912168.215999991</v>
      </c>
      <c r="BP484" s="149">
        <f t="shared" si="336"/>
        <v>16769798.689679999</v>
      </c>
      <c r="BQ484" s="150">
        <f t="shared" si="337"/>
        <v>98489580.905680001</v>
      </c>
      <c r="BR484" s="151">
        <f t="shared" si="338"/>
        <v>100800</v>
      </c>
      <c r="BS484" s="147">
        <f t="shared" si="339"/>
        <v>98590380.905680001</v>
      </c>
      <c r="BT484" s="135">
        <v>0</v>
      </c>
      <c r="BU484" s="148">
        <f t="shared" si="340"/>
        <v>8171978.2216000007</v>
      </c>
      <c r="BV484" s="152">
        <f t="shared" si="341"/>
        <v>4085989.1108000004</v>
      </c>
      <c r="BW484" s="133">
        <f t="shared" si="342"/>
        <v>86332413.573280007</v>
      </c>
      <c r="BX484" s="147">
        <f t="shared" si="343"/>
        <v>7687614</v>
      </c>
      <c r="BY484" s="134">
        <f t="shared" si="344"/>
        <v>78644799.573280007</v>
      </c>
      <c r="CD484" s="388">
        <f>'گام اول '!AU485</f>
        <v>72912168.216000006</v>
      </c>
      <c r="CE484" s="389">
        <f>'گام اول '!AV485</f>
        <v>54308316.440880008</v>
      </c>
      <c r="CF484" s="389">
        <f>'گام اول '!AW485</f>
        <v>72912168.215999991</v>
      </c>
      <c r="CG484" s="389">
        <f>'گام اول '!AX485</f>
        <v>5103851.7751199994</v>
      </c>
      <c r="CH484" s="389">
        <f>'گام اول '!AY485</f>
        <v>1430831.644088001</v>
      </c>
      <c r="CI484" s="389">
        <f>'گام اول '!AZ485</f>
        <v>0</v>
      </c>
      <c r="CJ484" s="389">
        <f>'گام اول '!BA485</f>
        <v>0</v>
      </c>
      <c r="CK484" s="389">
        <f>'گام اول '!BB485</f>
        <v>0</v>
      </c>
      <c r="CL484" s="389">
        <f>'گام اول '!BC485</f>
        <v>0</v>
      </c>
      <c r="CM484" s="389">
        <f>'گام اول '!BD485</f>
        <v>0</v>
      </c>
      <c r="CN484" s="389">
        <f>'گام اول '!BE485</f>
        <v>0</v>
      </c>
      <c r="CO484" s="389">
        <f>'گام اول '!BF485</f>
        <v>0</v>
      </c>
      <c r="CP484" s="389">
        <f>'گام اول '!BG485</f>
        <v>6534683.4192080004</v>
      </c>
      <c r="CQ484" s="389">
        <f>'گام اول '!BH485</f>
        <v>66377484</v>
      </c>
      <c r="CR484" s="389">
        <f t="shared" si="345"/>
        <v>72912168.216000006</v>
      </c>
      <c r="CS484" s="55">
        <f t="shared" si="346"/>
        <v>4659160</v>
      </c>
      <c r="CT484" s="388">
        <f t="shared" si="347"/>
        <v>2329580</v>
      </c>
      <c r="CU484" s="389">
        <f t="shared" si="348"/>
        <v>698874</v>
      </c>
      <c r="CV484" s="389">
        <f t="shared" si="349"/>
        <v>1120000</v>
      </c>
      <c r="CW484" s="55">
        <v>0</v>
      </c>
      <c r="CX484" s="389">
        <f t="shared" si="350"/>
        <v>81719782.216000006</v>
      </c>
      <c r="CY484" s="389">
        <f t="shared" si="351"/>
        <v>72912168.215999991</v>
      </c>
      <c r="CZ484" s="389">
        <f t="shared" si="352"/>
        <v>16769798.689679999</v>
      </c>
      <c r="DA484" s="389">
        <f t="shared" si="353"/>
        <v>98489580.905680001</v>
      </c>
      <c r="DB484" s="389">
        <f t="shared" si="354"/>
        <v>100800</v>
      </c>
      <c r="DC484" s="389">
        <f t="shared" si="355"/>
        <v>98590380.905680001</v>
      </c>
      <c r="DD484" s="394">
        <v>0</v>
      </c>
      <c r="DE484" s="389">
        <f t="shared" si="356"/>
        <v>8171978.2216000007</v>
      </c>
      <c r="DF484" s="389">
        <f t="shared" si="357"/>
        <v>4085989.1108000004</v>
      </c>
      <c r="DG484" s="389">
        <f t="shared" si="358"/>
        <v>86332413.573280007</v>
      </c>
      <c r="DH484" s="389">
        <f t="shared" si="359"/>
        <v>7687614</v>
      </c>
      <c r="DI484" s="389">
        <f t="shared" si="360"/>
        <v>78644799.573280007</v>
      </c>
      <c r="DJ484" s="389">
        <f t="shared" si="361"/>
        <v>0</v>
      </c>
      <c r="DL484" s="396">
        <f t="shared" si="362"/>
        <v>6638737.5</v>
      </c>
      <c r="DM484" s="396">
        <f t="shared" si="363"/>
        <v>-1979577.5</v>
      </c>
    </row>
    <row r="485" spans="1:117" s="55" customFormat="1" ht="21" x14ac:dyDescent="0.2">
      <c r="A485" s="191">
        <f t="shared" si="324"/>
        <v>2655495</v>
      </c>
      <c r="B485" s="136">
        <f>'گام اول '!B486</f>
        <v>480</v>
      </c>
      <c r="C485" s="136">
        <f>'گام اول '!C486</f>
        <v>263</v>
      </c>
      <c r="D485" s="136">
        <f>'گام اول '!D486</f>
        <v>13164</v>
      </c>
      <c r="E485" s="136" t="str">
        <f>'گام اول '!E486</f>
        <v>طهمورث</v>
      </c>
      <c r="F485" s="136" t="str">
        <f>'گام اول '!F486</f>
        <v>پالشی</v>
      </c>
      <c r="G485" s="136" t="str">
        <f>'گام اول '!G486</f>
        <v>نگهبان</v>
      </c>
      <c r="H485" s="136" t="str">
        <f>'گام اول '!H486</f>
        <v>مازندران</v>
      </c>
      <c r="I485" s="136" t="str">
        <f>'گام اول '!I486</f>
        <v>162-12-3495442-1</v>
      </c>
      <c r="J485" s="136">
        <f>'گام اول '!J486</f>
        <v>2162248379</v>
      </c>
      <c r="K485" s="136" t="str">
        <f>'گام اول '!K486</f>
        <v>0025742190</v>
      </c>
      <c r="L485" s="136" t="str">
        <f>'گام اول '!L486</f>
        <v>مازندران</v>
      </c>
      <c r="M485" s="136" t="str">
        <f>'گام اول '!M486</f>
        <v>نگهبان</v>
      </c>
      <c r="N485" s="120">
        <f>'گام اول '!N486</f>
        <v>0</v>
      </c>
      <c r="O485" s="119" t="str">
        <f>'گام اول '!O486</f>
        <v>*</v>
      </c>
      <c r="P485" s="121">
        <f>'گام اول '!P486</f>
        <v>0</v>
      </c>
      <c r="Q485" s="358">
        <f>'گام اول '!Q486</f>
        <v>30</v>
      </c>
      <c r="R485" s="358">
        <f>'گام اول '!R486</f>
        <v>90</v>
      </c>
      <c r="S485" s="358">
        <f>'گام اول '!S486</f>
        <v>0</v>
      </c>
      <c r="T485" s="358">
        <f>'گام اول '!T486</f>
        <v>0</v>
      </c>
      <c r="U485" s="137">
        <f>'گام اول '!U486</f>
        <v>0</v>
      </c>
      <c r="V485" s="120">
        <f>'گام اول '!W486</f>
        <v>0</v>
      </c>
      <c r="W485" s="121">
        <f>'گام اول '!X486</f>
        <v>0</v>
      </c>
      <c r="X485" s="366">
        <f>'گام اول '!Y486</f>
        <v>2</v>
      </c>
      <c r="Y485" s="366">
        <f>'گام اول '!Z486</f>
        <v>1</v>
      </c>
      <c r="Z485" s="138">
        <f>'گام اول '!AA486</f>
        <v>885165</v>
      </c>
      <c r="AA485" s="138">
        <f>'گام اول '!AB486</f>
        <v>46667</v>
      </c>
      <c r="AB485" s="138">
        <f>'گام اول '!AC486</f>
        <v>931832</v>
      </c>
      <c r="AC485" s="138">
        <f>'گام اول '!AD486</f>
        <v>4500000</v>
      </c>
      <c r="AD485" s="138">
        <f>'گام اول '!AE486</f>
        <v>6000000</v>
      </c>
      <c r="AE485" s="139">
        <f>'گام اول '!AF486</f>
        <v>177895.19999999998</v>
      </c>
      <c r="AF485" s="122">
        <f>'گام اول '!AG486</f>
        <v>26554950</v>
      </c>
      <c r="AG485" s="123">
        <f>'گام اول '!AH486</f>
        <v>1400010</v>
      </c>
      <c r="AH485" s="123">
        <f>'گام اول '!AI486</f>
        <v>16010567.999999998</v>
      </c>
      <c r="AI485" s="123">
        <f>'گام اول '!AJ486</f>
        <v>2655495</v>
      </c>
      <c r="AJ485" s="123">
        <f>'گام اول '!AK486</f>
        <v>4500000</v>
      </c>
      <c r="AK485" s="123">
        <f>'گام اول '!AL486</f>
        <v>6000000</v>
      </c>
      <c r="AL485" s="123">
        <f>'گام اول '!AM486</f>
        <v>0</v>
      </c>
      <c r="AM485" s="123">
        <f>'گام اول '!AN486</f>
        <v>0</v>
      </c>
      <c r="AN485" s="123">
        <f>'گام اول '!AO486</f>
        <v>0</v>
      </c>
      <c r="AO485" s="123">
        <f>'گام اول '!AP486</f>
        <v>4000000</v>
      </c>
      <c r="AP485" s="123">
        <f>'گام اول '!AQ486</f>
        <v>0</v>
      </c>
      <c r="AQ485" s="123">
        <f>'گام اول '!AR486</f>
        <v>0</v>
      </c>
      <c r="AR485" s="123">
        <f>'گام اول '!AS486</f>
        <v>0</v>
      </c>
      <c r="AS485" s="375">
        <f>'گام اول '!AT486</f>
        <v>0</v>
      </c>
      <c r="AT485" s="368">
        <f t="shared" si="325"/>
        <v>61121023</v>
      </c>
      <c r="AU485" s="173">
        <f>'گام اول '!AV486</f>
        <v>39872941.039999999</v>
      </c>
      <c r="AV485" s="141">
        <f>'گام اول '!AW486</f>
        <v>58465528</v>
      </c>
      <c r="AW485" s="142">
        <f t="shared" si="326"/>
        <v>4092586.9600000004</v>
      </c>
      <c r="AX485" s="75">
        <f t="shared" si="327"/>
        <v>0</v>
      </c>
      <c r="AY485" s="142">
        <f>'گام اول '!AZ486</f>
        <v>0</v>
      </c>
      <c r="AZ485" s="142">
        <f>'گام اول '!BA486</f>
        <v>0</v>
      </c>
      <c r="BA485" s="142">
        <f>'گام اول '!BB486</f>
        <v>0</v>
      </c>
      <c r="BB485" s="142">
        <f>'گام اول '!BC486</f>
        <v>0</v>
      </c>
      <c r="BC485" s="142">
        <f>'گام اول '!BD486</f>
        <v>0</v>
      </c>
      <c r="BD485" s="142">
        <f>'گام اول '!BE486</f>
        <v>0</v>
      </c>
      <c r="BE485" s="142">
        <f>'گام اول '!BF486</f>
        <v>0</v>
      </c>
      <c r="BF485" s="143">
        <f t="shared" si="328"/>
        <v>4092586.9600000004</v>
      </c>
      <c r="BG485" s="140">
        <f t="shared" si="329"/>
        <v>57028436</v>
      </c>
      <c r="BH485" s="144">
        <f t="shared" si="330"/>
        <v>61121023</v>
      </c>
      <c r="BI485" s="127">
        <f t="shared" si="323"/>
        <v>4659160</v>
      </c>
      <c r="BJ485" s="145">
        <f t="shared" si="331"/>
        <v>2329580</v>
      </c>
      <c r="BK485" s="145">
        <f t="shared" si="332"/>
        <v>698874</v>
      </c>
      <c r="BL485" s="146">
        <f t="shared" si="333"/>
        <v>1120000</v>
      </c>
      <c r="BM485" s="379">
        <v>0</v>
      </c>
      <c r="BN485" s="147">
        <f t="shared" si="334"/>
        <v>69928637</v>
      </c>
      <c r="BO485" s="148">
        <f t="shared" si="335"/>
        <v>58465528</v>
      </c>
      <c r="BP485" s="149">
        <f t="shared" si="336"/>
        <v>13447071.440000001</v>
      </c>
      <c r="BQ485" s="150">
        <f t="shared" si="337"/>
        <v>83375708.439999998</v>
      </c>
      <c r="BR485" s="151">
        <f t="shared" si="338"/>
        <v>100800</v>
      </c>
      <c r="BS485" s="147">
        <f t="shared" si="339"/>
        <v>83476508.439999998</v>
      </c>
      <c r="BT485" s="135">
        <v>0</v>
      </c>
      <c r="BU485" s="148">
        <f t="shared" si="340"/>
        <v>6992863.7000000002</v>
      </c>
      <c r="BV485" s="152">
        <f t="shared" si="341"/>
        <v>3496431.85</v>
      </c>
      <c r="BW485" s="133">
        <f t="shared" si="342"/>
        <v>72987212.890000001</v>
      </c>
      <c r="BX485" s="147">
        <f t="shared" si="343"/>
        <v>7687614</v>
      </c>
      <c r="BY485" s="134">
        <f t="shared" si="344"/>
        <v>65299598.890000001</v>
      </c>
      <c r="CD485" s="388">
        <f>'گام اول '!AU486</f>
        <v>61121023</v>
      </c>
      <c r="CE485" s="389">
        <f>'گام اول '!AV486</f>
        <v>39872941.039999999</v>
      </c>
      <c r="CF485" s="389">
        <f>'گام اول '!AW486</f>
        <v>58465528</v>
      </c>
      <c r="CG485" s="389">
        <f>'گام اول '!AX486</f>
        <v>4092586.9600000004</v>
      </c>
      <c r="CH485" s="389">
        <f>'گام اول '!AY486</f>
        <v>0</v>
      </c>
      <c r="CI485" s="389">
        <f>'گام اول '!AZ486</f>
        <v>0</v>
      </c>
      <c r="CJ485" s="389">
        <f>'گام اول '!BA486</f>
        <v>0</v>
      </c>
      <c r="CK485" s="389">
        <f>'گام اول '!BB486</f>
        <v>0</v>
      </c>
      <c r="CL485" s="389">
        <f>'گام اول '!BC486</f>
        <v>0</v>
      </c>
      <c r="CM485" s="389">
        <f>'گام اول '!BD486</f>
        <v>0</v>
      </c>
      <c r="CN485" s="389">
        <f>'گام اول '!BE486</f>
        <v>0</v>
      </c>
      <c r="CO485" s="389">
        <f>'گام اول '!BF486</f>
        <v>0</v>
      </c>
      <c r="CP485" s="389">
        <f>'گام اول '!BG486</f>
        <v>4092586.9600000004</v>
      </c>
      <c r="CQ485" s="389">
        <f>'گام اول '!BH486</f>
        <v>57028436</v>
      </c>
      <c r="CR485" s="389">
        <f t="shared" si="345"/>
        <v>61121023</v>
      </c>
      <c r="CS485" s="55">
        <f t="shared" si="346"/>
        <v>4659160</v>
      </c>
      <c r="CT485" s="388">
        <f t="shared" si="347"/>
        <v>2329580</v>
      </c>
      <c r="CU485" s="389">
        <f t="shared" si="348"/>
        <v>698874</v>
      </c>
      <c r="CV485" s="389">
        <f t="shared" si="349"/>
        <v>1120000</v>
      </c>
      <c r="CW485" s="55">
        <v>0</v>
      </c>
      <c r="CX485" s="389">
        <f t="shared" si="350"/>
        <v>69928637</v>
      </c>
      <c r="CY485" s="389">
        <f t="shared" si="351"/>
        <v>58465528</v>
      </c>
      <c r="CZ485" s="389">
        <f t="shared" si="352"/>
        <v>13447071.440000001</v>
      </c>
      <c r="DA485" s="389">
        <f t="shared" si="353"/>
        <v>83375708.439999998</v>
      </c>
      <c r="DB485" s="389">
        <f t="shared" si="354"/>
        <v>100800</v>
      </c>
      <c r="DC485" s="389">
        <f t="shared" si="355"/>
        <v>83476508.439999998</v>
      </c>
      <c r="DD485" s="394">
        <v>0</v>
      </c>
      <c r="DE485" s="389">
        <f t="shared" si="356"/>
        <v>6992863.7000000002</v>
      </c>
      <c r="DF485" s="389">
        <f t="shared" si="357"/>
        <v>3496431.85</v>
      </c>
      <c r="DG485" s="389">
        <f t="shared" si="358"/>
        <v>72987212.890000001</v>
      </c>
      <c r="DH485" s="389">
        <f t="shared" si="359"/>
        <v>7687614</v>
      </c>
      <c r="DI485" s="389">
        <f t="shared" si="360"/>
        <v>65299598.890000001</v>
      </c>
      <c r="DJ485" s="389">
        <f t="shared" si="361"/>
        <v>0</v>
      </c>
      <c r="DL485" s="396">
        <f t="shared" si="362"/>
        <v>6638737.5</v>
      </c>
      <c r="DM485" s="396">
        <f t="shared" si="363"/>
        <v>-1979577.5</v>
      </c>
    </row>
    <row r="486" spans="1:117" s="55" customFormat="1" ht="21" x14ac:dyDescent="0.2">
      <c r="A486" s="191">
        <f t="shared" si="324"/>
        <v>2655495</v>
      </c>
      <c r="B486" s="136">
        <f>'گام اول '!B487</f>
        <v>481</v>
      </c>
      <c r="C486" s="136">
        <f>'گام اول '!C487</f>
        <v>264</v>
      </c>
      <c r="D486" s="136">
        <f>'گام اول '!D487</f>
        <v>13169</v>
      </c>
      <c r="E486" s="136" t="str">
        <f>'گام اول '!E487</f>
        <v xml:space="preserve">محمود </v>
      </c>
      <c r="F486" s="136" t="str">
        <f>'گام اول '!F487</f>
        <v>امیرخانی</v>
      </c>
      <c r="G486" s="136" t="str">
        <f>'گام اول '!G487</f>
        <v>نگهبان</v>
      </c>
      <c r="H486" s="136" t="str">
        <f>'گام اول '!H487</f>
        <v>مازندران</v>
      </c>
      <c r="I486" s="136" t="str">
        <f>'گام اول '!I487</f>
        <v>171-700-3542499-1</v>
      </c>
      <c r="J486" s="136">
        <f>'گام اول '!J487</f>
        <v>2219924017</v>
      </c>
      <c r="K486" s="136" t="str">
        <f>'گام اول '!K487</f>
        <v>0019194993</v>
      </c>
      <c r="L486" s="136" t="str">
        <f>'گام اول '!L487</f>
        <v>مازندران</v>
      </c>
      <c r="M486" s="136" t="str">
        <f>'گام اول '!M487</f>
        <v>نگهبان</v>
      </c>
      <c r="N486" s="120" t="str">
        <f>'گام اول '!N487</f>
        <v>*</v>
      </c>
      <c r="O486" s="119">
        <f>'گام اول '!O487</f>
        <v>0</v>
      </c>
      <c r="P486" s="121">
        <f>'گام اول '!P487</f>
        <v>0</v>
      </c>
      <c r="Q486" s="358">
        <f>'گام اول '!Q487</f>
        <v>30</v>
      </c>
      <c r="R486" s="358">
        <f>'گام اول '!R487</f>
        <v>120</v>
      </c>
      <c r="S486" s="358">
        <f>'گام اول '!S487</f>
        <v>110</v>
      </c>
      <c r="T486" s="358">
        <f>'گام اول '!T487</f>
        <v>29.33</v>
      </c>
      <c r="U486" s="137">
        <f>'گام اول '!U487</f>
        <v>0</v>
      </c>
      <c r="V486" s="120">
        <f>'گام اول '!W487</f>
        <v>0</v>
      </c>
      <c r="W486" s="121">
        <f>'گام اول '!X487</f>
        <v>0</v>
      </c>
      <c r="X486" s="366">
        <f>'گام اول '!Y487</f>
        <v>0</v>
      </c>
      <c r="Y486" s="366">
        <f>'گام اول '!Z487</f>
        <v>0</v>
      </c>
      <c r="Z486" s="138">
        <f>'گام اول '!AA487</f>
        <v>885165</v>
      </c>
      <c r="AA486" s="138">
        <f>'گام اول '!AB487</f>
        <v>46667</v>
      </c>
      <c r="AB486" s="138">
        <f>'گام اول '!AC487</f>
        <v>931832</v>
      </c>
      <c r="AC486" s="138">
        <f>'گام اول '!AD487</f>
        <v>4500000</v>
      </c>
      <c r="AD486" s="138">
        <f>'گام اول '!AE487</f>
        <v>6000000</v>
      </c>
      <c r="AE486" s="139">
        <f>'گام اول '!AF487</f>
        <v>177895.19999999998</v>
      </c>
      <c r="AF486" s="122">
        <f>'گام اول '!AG487</f>
        <v>26554950</v>
      </c>
      <c r="AG486" s="123">
        <f>'گام اول '!AH487</f>
        <v>1400010</v>
      </c>
      <c r="AH486" s="123">
        <f>'گام اول '!AI487</f>
        <v>21347423.999999996</v>
      </c>
      <c r="AI486" s="123">
        <f>'گام اول '!AJ487</f>
        <v>0</v>
      </c>
      <c r="AJ486" s="123">
        <f>'گام اول '!AK487</f>
        <v>4500000</v>
      </c>
      <c r="AK486" s="123">
        <f>'گام اول '!AL487</f>
        <v>6000000</v>
      </c>
      <c r="AL486" s="123">
        <f>'گام اول '!AM487</f>
        <v>4892117.9999999991</v>
      </c>
      <c r="AM486" s="123">
        <f>'گام اول '!AN487</f>
        <v>5217666.2159999991</v>
      </c>
      <c r="AN486" s="123">
        <f>'گام اول '!AO487</f>
        <v>0</v>
      </c>
      <c r="AO486" s="123">
        <f>'گام اول '!AP487</f>
        <v>3000000</v>
      </c>
      <c r="AP486" s="123">
        <f>'گام اول '!AQ487</f>
        <v>0</v>
      </c>
      <c r="AQ486" s="123">
        <f>'گام اول '!AR487</f>
        <v>0</v>
      </c>
      <c r="AR486" s="123">
        <f>'گام اول '!AS487</f>
        <v>0</v>
      </c>
      <c r="AS486" s="375">
        <f>'گام اول '!AT487</f>
        <v>0</v>
      </c>
      <c r="AT486" s="368">
        <f t="shared" si="325"/>
        <v>72912168.216000006</v>
      </c>
      <c r="AU486" s="173">
        <f>'گام اول '!AV487</f>
        <v>54308316.440880008</v>
      </c>
      <c r="AV486" s="141">
        <f>'گام اول '!AW487</f>
        <v>72912168.215999991</v>
      </c>
      <c r="AW486" s="142">
        <f t="shared" si="326"/>
        <v>5103851.7751199994</v>
      </c>
      <c r="AX486" s="75">
        <f t="shared" si="327"/>
        <v>1430831.644088001</v>
      </c>
      <c r="AY486" s="142">
        <f>'گام اول '!AZ487</f>
        <v>0</v>
      </c>
      <c r="AZ486" s="142">
        <f>'گام اول '!BA487</f>
        <v>0</v>
      </c>
      <c r="BA486" s="142">
        <f>'گام اول '!BB487</f>
        <v>0</v>
      </c>
      <c r="BB486" s="142">
        <f>'گام اول '!BC487</f>
        <v>0</v>
      </c>
      <c r="BC486" s="142">
        <f>'گام اول '!BD487</f>
        <v>0</v>
      </c>
      <c r="BD486" s="142">
        <f>'گام اول '!BE487</f>
        <v>0</v>
      </c>
      <c r="BE486" s="142">
        <f>'گام اول '!BF487</f>
        <v>0</v>
      </c>
      <c r="BF486" s="143">
        <f t="shared" si="328"/>
        <v>6534683.4192080004</v>
      </c>
      <c r="BG486" s="140">
        <f t="shared" si="329"/>
        <v>66377484</v>
      </c>
      <c r="BH486" s="144">
        <f t="shared" si="330"/>
        <v>72912168.216000006</v>
      </c>
      <c r="BI486" s="127">
        <f t="shared" si="323"/>
        <v>4659160</v>
      </c>
      <c r="BJ486" s="145">
        <f t="shared" si="331"/>
        <v>2329580</v>
      </c>
      <c r="BK486" s="145">
        <f t="shared" si="332"/>
        <v>698874</v>
      </c>
      <c r="BL486" s="146">
        <f t="shared" si="333"/>
        <v>1120000</v>
      </c>
      <c r="BM486" s="379">
        <v>0</v>
      </c>
      <c r="BN486" s="147">
        <f t="shared" si="334"/>
        <v>81719782.216000006</v>
      </c>
      <c r="BO486" s="148">
        <f t="shared" si="335"/>
        <v>72912168.215999991</v>
      </c>
      <c r="BP486" s="149">
        <f t="shared" si="336"/>
        <v>16769798.689679999</v>
      </c>
      <c r="BQ486" s="150">
        <f t="shared" si="337"/>
        <v>98489580.905680001</v>
      </c>
      <c r="BR486" s="151">
        <f t="shared" si="338"/>
        <v>100800</v>
      </c>
      <c r="BS486" s="147">
        <f t="shared" si="339"/>
        <v>98590380.905680001</v>
      </c>
      <c r="BT486" s="135">
        <v>0</v>
      </c>
      <c r="BU486" s="148">
        <f t="shared" si="340"/>
        <v>8171978.2216000007</v>
      </c>
      <c r="BV486" s="152">
        <f t="shared" si="341"/>
        <v>4085989.1108000004</v>
      </c>
      <c r="BW486" s="133">
        <f t="shared" si="342"/>
        <v>86332413.573280007</v>
      </c>
      <c r="BX486" s="147">
        <f t="shared" si="343"/>
        <v>7687614</v>
      </c>
      <c r="BY486" s="134">
        <f t="shared" si="344"/>
        <v>78644799.573280007</v>
      </c>
      <c r="CD486" s="388">
        <f>'گام اول '!AU487</f>
        <v>72912168.216000006</v>
      </c>
      <c r="CE486" s="389">
        <f>'گام اول '!AV487</f>
        <v>54308316.440880008</v>
      </c>
      <c r="CF486" s="389">
        <f>'گام اول '!AW487</f>
        <v>72912168.215999991</v>
      </c>
      <c r="CG486" s="389">
        <f>'گام اول '!AX487</f>
        <v>5103851.7751199994</v>
      </c>
      <c r="CH486" s="389">
        <f>'گام اول '!AY487</f>
        <v>1430831.644088001</v>
      </c>
      <c r="CI486" s="389">
        <f>'گام اول '!AZ487</f>
        <v>0</v>
      </c>
      <c r="CJ486" s="389">
        <f>'گام اول '!BA487</f>
        <v>0</v>
      </c>
      <c r="CK486" s="389">
        <f>'گام اول '!BB487</f>
        <v>0</v>
      </c>
      <c r="CL486" s="389">
        <f>'گام اول '!BC487</f>
        <v>0</v>
      </c>
      <c r="CM486" s="389">
        <f>'گام اول '!BD487</f>
        <v>0</v>
      </c>
      <c r="CN486" s="389">
        <f>'گام اول '!BE487</f>
        <v>0</v>
      </c>
      <c r="CO486" s="389">
        <f>'گام اول '!BF487</f>
        <v>0</v>
      </c>
      <c r="CP486" s="389">
        <f>'گام اول '!BG487</f>
        <v>6534683.4192080004</v>
      </c>
      <c r="CQ486" s="389">
        <f>'گام اول '!BH487</f>
        <v>66377484</v>
      </c>
      <c r="CR486" s="389">
        <f t="shared" si="345"/>
        <v>72912168.216000006</v>
      </c>
      <c r="CS486" s="55">
        <f t="shared" si="346"/>
        <v>4659160</v>
      </c>
      <c r="CT486" s="388">
        <f t="shared" si="347"/>
        <v>2329580</v>
      </c>
      <c r="CU486" s="389">
        <f t="shared" si="348"/>
        <v>698874</v>
      </c>
      <c r="CV486" s="389">
        <f t="shared" si="349"/>
        <v>1120000</v>
      </c>
      <c r="CW486" s="55">
        <v>0</v>
      </c>
      <c r="CX486" s="389">
        <f t="shared" si="350"/>
        <v>81719782.216000006</v>
      </c>
      <c r="CY486" s="389">
        <f t="shared" si="351"/>
        <v>72912168.215999991</v>
      </c>
      <c r="CZ486" s="389">
        <f t="shared" si="352"/>
        <v>16769798.689679999</v>
      </c>
      <c r="DA486" s="389">
        <f t="shared" si="353"/>
        <v>98489580.905680001</v>
      </c>
      <c r="DB486" s="389">
        <f t="shared" si="354"/>
        <v>100800</v>
      </c>
      <c r="DC486" s="389">
        <f t="shared" si="355"/>
        <v>98590380.905680001</v>
      </c>
      <c r="DD486" s="394">
        <v>0</v>
      </c>
      <c r="DE486" s="389">
        <f t="shared" si="356"/>
        <v>8171978.2216000007</v>
      </c>
      <c r="DF486" s="389">
        <f t="shared" si="357"/>
        <v>4085989.1108000004</v>
      </c>
      <c r="DG486" s="389">
        <f t="shared" si="358"/>
        <v>86332413.573280007</v>
      </c>
      <c r="DH486" s="389">
        <f t="shared" si="359"/>
        <v>7687614</v>
      </c>
      <c r="DI486" s="389">
        <f t="shared" si="360"/>
        <v>78644799.573280007</v>
      </c>
      <c r="DJ486" s="389">
        <f t="shared" si="361"/>
        <v>0</v>
      </c>
      <c r="DL486" s="396">
        <f t="shared" si="362"/>
        <v>6638737.5</v>
      </c>
      <c r="DM486" s="396">
        <f t="shared" si="363"/>
        <v>-1979577.5</v>
      </c>
    </row>
    <row r="487" spans="1:117" s="55" customFormat="1" ht="21" x14ac:dyDescent="0.2">
      <c r="A487" s="191">
        <f t="shared" si="324"/>
        <v>2655495</v>
      </c>
      <c r="B487" s="136">
        <f>'گام اول '!B488</f>
        <v>482</v>
      </c>
      <c r="C487" s="136">
        <f>'گام اول '!C488</f>
        <v>265</v>
      </c>
      <c r="D487" s="136">
        <f>'گام اول '!D488</f>
        <v>13168</v>
      </c>
      <c r="E487" s="136" t="str">
        <f>'گام اول '!E488</f>
        <v>یوسف</v>
      </c>
      <c r="F487" s="136" t="str">
        <f>'گام اول '!F488</f>
        <v>صادق مقدم</v>
      </c>
      <c r="G487" s="136" t="str">
        <f>'گام اول '!G488</f>
        <v>نگهبان</v>
      </c>
      <c r="H487" s="136" t="str">
        <f>'گام اول '!H488</f>
        <v>مازندران</v>
      </c>
      <c r="I487" s="136" t="str">
        <f>'گام اول '!I488</f>
        <v>214-12-3558649-1</v>
      </c>
      <c r="J487" s="136" t="str">
        <f>'گام اول '!J488</f>
        <v>0820194131</v>
      </c>
      <c r="K487" s="136" t="str">
        <f>'گام اول '!K488</f>
        <v>0053148143</v>
      </c>
      <c r="L487" s="136" t="str">
        <f>'گام اول '!L488</f>
        <v>مازندران</v>
      </c>
      <c r="M487" s="136" t="str">
        <f>'گام اول '!M488</f>
        <v>نگهبان</v>
      </c>
      <c r="N487" s="120" t="str">
        <f>'گام اول '!N488</f>
        <v>*</v>
      </c>
      <c r="O487" s="119">
        <f>'گام اول '!O488</f>
        <v>0</v>
      </c>
      <c r="P487" s="121">
        <f>'گام اول '!P488</f>
        <v>0</v>
      </c>
      <c r="Q487" s="358">
        <f>'گام اول '!Q488</f>
        <v>30</v>
      </c>
      <c r="R487" s="358">
        <f>'گام اول '!R488</f>
        <v>120</v>
      </c>
      <c r="S487" s="358">
        <f>'گام اول '!S488</f>
        <v>110</v>
      </c>
      <c r="T487" s="358">
        <f>'گام اول '!T488</f>
        <v>29.33</v>
      </c>
      <c r="U487" s="137">
        <f>'گام اول '!U488</f>
        <v>0</v>
      </c>
      <c r="V487" s="120">
        <f>'گام اول '!W488</f>
        <v>0</v>
      </c>
      <c r="W487" s="121">
        <f>'گام اول '!X488</f>
        <v>0</v>
      </c>
      <c r="X487" s="366">
        <f>'گام اول '!Y488</f>
        <v>1</v>
      </c>
      <c r="Y487" s="366">
        <f>'گام اول '!Z488</f>
        <v>1</v>
      </c>
      <c r="Z487" s="138">
        <f>'گام اول '!AA488</f>
        <v>885165</v>
      </c>
      <c r="AA487" s="138">
        <f>'گام اول '!AB488</f>
        <v>46667</v>
      </c>
      <c r="AB487" s="138">
        <f>'گام اول '!AC488</f>
        <v>931832</v>
      </c>
      <c r="AC487" s="138">
        <f>'گام اول '!AD488</f>
        <v>4500000</v>
      </c>
      <c r="AD487" s="138">
        <f>'گام اول '!AE488</f>
        <v>6000000</v>
      </c>
      <c r="AE487" s="139">
        <f>'گام اول '!AF488</f>
        <v>177895.19999999998</v>
      </c>
      <c r="AF487" s="122">
        <f>'گام اول '!AG488</f>
        <v>26554950</v>
      </c>
      <c r="AG487" s="123">
        <f>'گام اول '!AH488</f>
        <v>1400010</v>
      </c>
      <c r="AH487" s="123">
        <f>'گام اول '!AI488</f>
        <v>21347423.999999996</v>
      </c>
      <c r="AI487" s="123">
        <f>'گام اول '!AJ488</f>
        <v>2655495</v>
      </c>
      <c r="AJ487" s="123">
        <f>'گام اول '!AK488</f>
        <v>4500000</v>
      </c>
      <c r="AK487" s="123">
        <f>'گام اول '!AL488</f>
        <v>6000000</v>
      </c>
      <c r="AL487" s="123">
        <f>'گام اول '!AM488</f>
        <v>4892117.9999999991</v>
      </c>
      <c r="AM487" s="123">
        <f>'گام اول '!AN488</f>
        <v>5217666.2159999991</v>
      </c>
      <c r="AN487" s="123">
        <f>'گام اول '!AO488</f>
        <v>0</v>
      </c>
      <c r="AO487" s="123">
        <f>'گام اول '!AP488</f>
        <v>3000000</v>
      </c>
      <c r="AP487" s="123">
        <f>'گام اول '!AQ488</f>
        <v>0</v>
      </c>
      <c r="AQ487" s="123">
        <f>'گام اول '!AR488</f>
        <v>0</v>
      </c>
      <c r="AR487" s="123">
        <f>'گام اول '!AS488</f>
        <v>0</v>
      </c>
      <c r="AS487" s="375">
        <f>'گام اول '!AT488</f>
        <v>0</v>
      </c>
      <c r="AT487" s="368">
        <f t="shared" si="325"/>
        <v>75567663.216000006</v>
      </c>
      <c r="AU487" s="173">
        <f>'گام اول '!AV488</f>
        <v>54308316.440880008</v>
      </c>
      <c r="AV487" s="141">
        <f>'گام اول '!AW488</f>
        <v>72912168.215999991</v>
      </c>
      <c r="AW487" s="142">
        <f t="shared" si="326"/>
        <v>5103851.7751199994</v>
      </c>
      <c r="AX487" s="75">
        <f t="shared" si="327"/>
        <v>1430831.644088001</v>
      </c>
      <c r="AY487" s="142">
        <f>'گام اول '!AZ488</f>
        <v>0</v>
      </c>
      <c r="AZ487" s="142">
        <f>'گام اول '!BA488</f>
        <v>0</v>
      </c>
      <c r="BA487" s="142">
        <f>'گام اول '!BB488</f>
        <v>0</v>
      </c>
      <c r="BB487" s="142">
        <f>'گام اول '!BC488</f>
        <v>0</v>
      </c>
      <c r="BC487" s="142">
        <f>'گام اول '!BD488</f>
        <v>0</v>
      </c>
      <c r="BD487" s="142">
        <f>'گام اول '!BE488</f>
        <v>0</v>
      </c>
      <c r="BE487" s="142">
        <f>'گام اول '!BF488</f>
        <v>0</v>
      </c>
      <c r="BF487" s="143">
        <f t="shared" si="328"/>
        <v>6534683.4192080004</v>
      </c>
      <c r="BG487" s="140">
        <f t="shared" si="329"/>
        <v>69032979</v>
      </c>
      <c r="BH487" s="144">
        <f t="shared" si="330"/>
        <v>75567663.216000006</v>
      </c>
      <c r="BI487" s="127">
        <f t="shared" si="323"/>
        <v>4659160</v>
      </c>
      <c r="BJ487" s="145">
        <f t="shared" si="331"/>
        <v>2329580</v>
      </c>
      <c r="BK487" s="145">
        <f t="shared" si="332"/>
        <v>698874</v>
      </c>
      <c r="BL487" s="146">
        <f t="shared" si="333"/>
        <v>1120000</v>
      </c>
      <c r="BM487" s="379">
        <v>0</v>
      </c>
      <c r="BN487" s="147">
        <f t="shared" si="334"/>
        <v>84375277.216000006</v>
      </c>
      <c r="BO487" s="148">
        <f t="shared" si="335"/>
        <v>72912168.215999991</v>
      </c>
      <c r="BP487" s="149">
        <f t="shared" si="336"/>
        <v>16769798.689679999</v>
      </c>
      <c r="BQ487" s="150">
        <f t="shared" si="337"/>
        <v>101145075.90568</v>
      </c>
      <c r="BR487" s="151">
        <f t="shared" si="338"/>
        <v>100800</v>
      </c>
      <c r="BS487" s="147">
        <f t="shared" si="339"/>
        <v>101245875.90568</v>
      </c>
      <c r="BT487" s="135">
        <v>0</v>
      </c>
      <c r="BU487" s="148">
        <f t="shared" si="340"/>
        <v>8437527.7216000017</v>
      </c>
      <c r="BV487" s="152">
        <f t="shared" si="341"/>
        <v>4218763.8608000008</v>
      </c>
      <c r="BW487" s="133">
        <f t="shared" si="342"/>
        <v>88589584.323280007</v>
      </c>
      <c r="BX487" s="147">
        <f t="shared" si="343"/>
        <v>7687614</v>
      </c>
      <c r="BY487" s="134">
        <f t="shared" si="344"/>
        <v>80901970.323280007</v>
      </c>
      <c r="CD487" s="388">
        <f>'گام اول '!AU488</f>
        <v>75567663.216000006</v>
      </c>
      <c r="CE487" s="389">
        <f>'گام اول '!AV488</f>
        <v>54308316.440880008</v>
      </c>
      <c r="CF487" s="389">
        <f>'گام اول '!AW488</f>
        <v>72912168.215999991</v>
      </c>
      <c r="CG487" s="389">
        <f>'گام اول '!AX488</f>
        <v>5103851.7751199994</v>
      </c>
      <c r="CH487" s="389">
        <f>'گام اول '!AY488</f>
        <v>1430831.644088001</v>
      </c>
      <c r="CI487" s="389">
        <f>'گام اول '!AZ488</f>
        <v>0</v>
      </c>
      <c r="CJ487" s="389">
        <f>'گام اول '!BA488</f>
        <v>0</v>
      </c>
      <c r="CK487" s="389">
        <f>'گام اول '!BB488</f>
        <v>0</v>
      </c>
      <c r="CL487" s="389">
        <f>'گام اول '!BC488</f>
        <v>0</v>
      </c>
      <c r="CM487" s="389">
        <f>'گام اول '!BD488</f>
        <v>0</v>
      </c>
      <c r="CN487" s="389">
        <f>'گام اول '!BE488</f>
        <v>0</v>
      </c>
      <c r="CO487" s="389">
        <f>'گام اول '!BF488</f>
        <v>0</v>
      </c>
      <c r="CP487" s="389">
        <f>'گام اول '!BG488</f>
        <v>6534683.4192080004</v>
      </c>
      <c r="CQ487" s="389">
        <f>'گام اول '!BH488</f>
        <v>69032979</v>
      </c>
      <c r="CR487" s="389">
        <f t="shared" si="345"/>
        <v>75567663.216000006</v>
      </c>
      <c r="CS487" s="55">
        <f t="shared" si="346"/>
        <v>4659160</v>
      </c>
      <c r="CT487" s="388">
        <f t="shared" si="347"/>
        <v>2329580</v>
      </c>
      <c r="CU487" s="389">
        <f t="shared" si="348"/>
        <v>698874</v>
      </c>
      <c r="CV487" s="389">
        <f t="shared" si="349"/>
        <v>1120000</v>
      </c>
      <c r="CW487" s="55">
        <v>0</v>
      </c>
      <c r="CX487" s="389">
        <f t="shared" si="350"/>
        <v>84375277.216000006</v>
      </c>
      <c r="CY487" s="389">
        <f t="shared" si="351"/>
        <v>72912168.215999991</v>
      </c>
      <c r="CZ487" s="389">
        <f t="shared" si="352"/>
        <v>16769798.689679999</v>
      </c>
      <c r="DA487" s="389">
        <f t="shared" si="353"/>
        <v>101145075.90568</v>
      </c>
      <c r="DB487" s="389">
        <f t="shared" si="354"/>
        <v>100800</v>
      </c>
      <c r="DC487" s="389">
        <f t="shared" si="355"/>
        <v>101245875.90568</v>
      </c>
      <c r="DD487" s="394">
        <v>0</v>
      </c>
      <c r="DE487" s="389">
        <f t="shared" si="356"/>
        <v>8437527.7216000017</v>
      </c>
      <c r="DF487" s="389">
        <f t="shared" si="357"/>
        <v>4218763.8608000008</v>
      </c>
      <c r="DG487" s="389">
        <f t="shared" si="358"/>
        <v>88589584.323280007</v>
      </c>
      <c r="DH487" s="389">
        <f t="shared" si="359"/>
        <v>7687614</v>
      </c>
      <c r="DI487" s="389">
        <f t="shared" si="360"/>
        <v>80901970.323280007</v>
      </c>
      <c r="DJ487" s="389">
        <f t="shared" si="361"/>
        <v>0</v>
      </c>
      <c r="DL487" s="396">
        <f t="shared" si="362"/>
        <v>6638737.5</v>
      </c>
      <c r="DM487" s="396">
        <f t="shared" si="363"/>
        <v>-1979577.5</v>
      </c>
    </row>
    <row r="488" spans="1:117" s="55" customFormat="1" ht="21" x14ac:dyDescent="0.2">
      <c r="A488" s="191">
        <f t="shared" si="324"/>
        <v>2655495</v>
      </c>
      <c r="B488" s="136">
        <f>'گام اول '!B489</f>
        <v>483</v>
      </c>
      <c r="C488" s="136">
        <f>'گام اول '!C489</f>
        <v>266</v>
      </c>
      <c r="D488" s="136">
        <f>'گام اول '!D489</f>
        <v>13165</v>
      </c>
      <c r="E488" s="136" t="str">
        <f>'گام اول '!E489</f>
        <v>حسن</v>
      </c>
      <c r="F488" s="136" t="str">
        <f>'گام اول '!F489</f>
        <v>اسمعیلی ایولی</v>
      </c>
      <c r="G488" s="136" t="str">
        <f>'گام اول '!G489</f>
        <v>نگهبان</v>
      </c>
      <c r="H488" s="136" t="str">
        <f>'گام اول '!H489</f>
        <v>مازندران</v>
      </c>
      <c r="I488" s="136" t="str">
        <f>'گام اول '!I489</f>
        <v>235-813-2763387-1</v>
      </c>
      <c r="J488" s="136">
        <f>'گام اول '!J489</f>
        <v>2080494155</v>
      </c>
      <c r="K488" s="136" t="str">
        <f>'گام اول '!K489</f>
        <v>0012854800</v>
      </c>
      <c r="L488" s="136" t="str">
        <f>'گام اول '!L489</f>
        <v>مازندران</v>
      </c>
      <c r="M488" s="136" t="str">
        <f>'گام اول '!M489</f>
        <v>نگهبان</v>
      </c>
      <c r="N488" s="120">
        <f>'گام اول '!N489</f>
        <v>0</v>
      </c>
      <c r="O488" s="119" t="str">
        <f>'گام اول '!O489</f>
        <v>*</v>
      </c>
      <c r="P488" s="121">
        <f>'گام اول '!P489</f>
        <v>0</v>
      </c>
      <c r="Q488" s="358">
        <f>'گام اول '!Q489</f>
        <v>30</v>
      </c>
      <c r="R488" s="358">
        <f>'گام اول '!R489</f>
        <v>90</v>
      </c>
      <c r="S488" s="358">
        <f>'گام اول '!S489</f>
        <v>0</v>
      </c>
      <c r="T488" s="358">
        <f>'گام اول '!T489</f>
        <v>0</v>
      </c>
      <c r="U488" s="137">
        <f>'گام اول '!U489</f>
        <v>0</v>
      </c>
      <c r="V488" s="120">
        <f>'گام اول '!W489</f>
        <v>0</v>
      </c>
      <c r="W488" s="121">
        <f>'گام اول '!X489</f>
        <v>0</v>
      </c>
      <c r="X488" s="366">
        <f>'گام اول '!Y489</f>
        <v>1</v>
      </c>
      <c r="Y488" s="366">
        <f>'گام اول '!Z489</f>
        <v>0</v>
      </c>
      <c r="Z488" s="138">
        <f>'گام اول '!AA489</f>
        <v>885165</v>
      </c>
      <c r="AA488" s="138">
        <f>'گام اول '!AB489</f>
        <v>46667</v>
      </c>
      <c r="AB488" s="138">
        <f>'گام اول '!AC489</f>
        <v>931832</v>
      </c>
      <c r="AC488" s="138">
        <f>'گام اول '!AD489</f>
        <v>4500000</v>
      </c>
      <c r="AD488" s="138">
        <f>'گام اول '!AE489</f>
        <v>6000000</v>
      </c>
      <c r="AE488" s="139">
        <f>'گام اول '!AF489</f>
        <v>177895.19999999998</v>
      </c>
      <c r="AF488" s="122">
        <f>'گام اول '!AG489</f>
        <v>26554950</v>
      </c>
      <c r="AG488" s="123">
        <f>'گام اول '!AH489</f>
        <v>1400010</v>
      </c>
      <c r="AH488" s="123">
        <f>'گام اول '!AI489</f>
        <v>16010567.999999998</v>
      </c>
      <c r="AI488" s="123">
        <f>'گام اول '!AJ489</f>
        <v>0</v>
      </c>
      <c r="AJ488" s="123">
        <f>'گام اول '!AK489</f>
        <v>4500000</v>
      </c>
      <c r="AK488" s="123">
        <f>'گام اول '!AL489</f>
        <v>6000000</v>
      </c>
      <c r="AL488" s="123">
        <f>'گام اول '!AM489</f>
        <v>0</v>
      </c>
      <c r="AM488" s="123">
        <f>'گام اول '!AN489</f>
        <v>0</v>
      </c>
      <c r="AN488" s="123">
        <f>'گام اول '!AO489</f>
        <v>0</v>
      </c>
      <c r="AO488" s="123">
        <f>'گام اول '!AP489</f>
        <v>3800000</v>
      </c>
      <c r="AP488" s="123">
        <f>'گام اول '!AQ489</f>
        <v>0</v>
      </c>
      <c r="AQ488" s="123">
        <f>'گام اول '!AR489</f>
        <v>0</v>
      </c>
      <c r="AR488" s="123">
        <f>'گام اول '!AS489</f>
        <v>0</v>
      </c>
      <c r="AS488" s="375">
        <f>'گام اول '!AT489</f>
        <v>0</v>
      </c>
      <c r="AT488" s="368">
        <f t="shared" si="325"/>
        <v>58265528</v>
      </c>
      <c r="AU488" s="173">
        <f>'گام اول '!AV489</f>
        <v>39886941.039999999</v>
      </c>
      <c r="AV488" s="141">
        <f>'گام اول '!AW489</f>
        <v>58265528</v>
      </c>
      <c r="AW488" s="142">
        <f t="shared" si="326"/>
        <v>4078586.9600000004</v>
      </c>
      <c r="AX488" s="75">
        <f t="shared" si="327"/>
        <v>0</v>
      </c>
      <c r="AY488" s="142">
        <f>'گام اول '!AZ489</f>
        <v>0</v>
      </c>
      <c r="AZ488" s="142">
        <f>'گام اول '!BA489</f>
        <v>0</v>
      </c>
      <c r="BA488" s="142">
        <f>'گام اول '!BB489</f>
        <v>0</v>
      </c>
      <c r="BB488" s="142">
        <f>'گام اول '!BC489</f>
        <v>0</v>
      </c>
      <c r="BC488" s="142">
        <f>'گام اول '!BD489</f>
        <v>0</v>
      </c>
      <c r="BD488" s="142">
        <f>'گام اول '!BE489</f>
        <v>0</v>
      </c>
      <c r="BE488" s="142">
        <f>'گام اول '!BF489</f>
        <v>0</v>
      </c>
      <c r="BF488" s="143">
        <f t="shared" si="328"/>
        <v>4078586.9600000004</v>
      </c>
      <c r="BG488" s="140">
        <f t="shared" si="329"/>
        <v>54186941</v>
      </c>
      <c r="BH488" s="144">
        <f t="shared" si="330"/>
        <v>58265528</v>
      </c>
      <c r="BI488" s="127">
        <f t="shared" si="323"/>
        <v>4659160</v>
      </c>
      <c r="BJ488" s="145">
        <f t="shared" si="331"/>
        <v>2329580</v>
      </c>
      <c r="BK488" s="145">
        <f t="shared" si="332"/>
        <v>698874</v>
      </c>
      <c r="BL488" s="146">
        <f t="shared" si="333"/>
        <v>1120000</v>
      </c>
      <c r="BM488" s="379">
        <v>0</v>
      </c>
      <c r="BN488" s="147">
        <f t="shared" si="334"/>
        <v>67073142</v>
      </c>
      <c r="BO488" s="148">
        <f t="shared" si="335"/>
        <v>58265528</v>
      </c>
      <c r="BP488" s="149">
        <f t="shared" si="336"/>
        <v>13401071.440000001</v>
      </c>
      <c r="BQ488" s="150">
        <f t="shared" si="337"/>
        <v>80474213.439999998</v>
      </c>
      <c r="BR488" s="151">
        <f t="shared" si="338"/>
        <v>100800</v>
      </c>
      <c r="BS488" s="147">
        <f t="shared" si="339"/>
        <v>80575013.439999998</v>
      </c>
      <c r="BT488" s="135">
        <v>0</v>
      </c>
      <c r="BU488" s="148">
        <f t="shared" si="340"/>
        <v>6707314.2000000002</v>
      </c>
      <c r="BV488" s="152">
        <f t="shared" si="341"/>
        <v>3353657.1</v>
      </c>
      <c r="BW488" s="133">
        <f t="shared" si="342"/>
        <v>70514042.140000001</v>
      </c>
      <c r="BX488" s="147">
        <f t="shared" si="343"/>
        <v>7687614</v>
      </c>
      <c r="BY488" s="134">
        <f t="shared" si="344"/>
        <v>62826428.140000001</v>
      </c>
      <c r="CD488" s="388">
        <f>'گام اول '!AU489</f>
        <v>58265528</v>
      </c>
      <c r="CE488" s="389">
        <f>'گام اول '!AV489</f>
        <v>39886941.039999999</v>
      </c>
      <c r="CF488" s="389">
        <f>'گام اول '!AW489</f>
        <v>58265528</v>
      </c>
      <c r="CG488" s="389">
        <f>'گام اول '!AX489</f>
        <v>4078586.9600000004</v>
      </c>
      <c r="CH488" s="389">
        <f>'گام اول '!AY489</f>
        <v>0</v>
      </c>
      <c r="CI488" s="389">
        <f>'گام اول '!AZ489</f>
        <v>0</v>
      </c>
      <c r="CJ488" s="389">
        <f>'گام اول '!BA489</f>
        <v>0</v>
      </c>
      <c r="CK488" s="389">
        <f>'گام اول '!BB489</f>
        <v>0</v>
      </c>
      <c r="CL488" s="389">
        <f>'گام اول '!BC489</f>
        <v>0</v>
      </c>
      <c r="CM488" s="389">
        <f>'گام اول '!BD489</f>
        <v>0</v>
      </c>
      <c r="CN488" s="389">
        <f>'گام اول '!BE489</f>
        <v>0</v>
      </c>
      <c r="CO488" s="389">
        <f>'گام اول '!BF489</f>
        <v>0</v>
      </c>
      <c r="CP488" s="389">
        <f>'گام اول '!BG489</f>
        <v>4078586.9600000004</v>
      </c>
      <c r="CQ488" s="389">
        <f>'گام اول '!BH489</f>
        <v>54186941</v>
      </c>
      <c r="CR488" s="389">
        <f t="shared" si="345"/>
        <v>58265528</v>
      </c>
      <c r="CS488" s="55">
        <f t="shared" si="346"/>
        <v>4659160</v>
      </c>
      <c r="CT488" s="388">
        <f t="shared" si="347"/>
        <v>2329580</v>
      </c>
      <c r="CU488" s="389">
        <f t="shared" si="348"/>
        <v>698874</v>
      </c>
      <c r="CV488" s="389">
        <f t="shared" si="349"/>
        <v>1120000</v>
      </c>
      <c r="CW488" s="55">
        <v>0</v>
      </c>
      <c r="CX488" s="389">
        <f t="shared" si="350"/>
        <v>67073142</v>
      </c>
      <c r="CY488" s="389">
        <f t="shared" si="351"/>
        <v>58265528</v>
      </c>
      <c r="CZ488" s="389">
        <f t="shared" si="352"/>
        <v>13401071.440000001</v>
      </c>
      <c r="DA488" s="389">
        <f t="shared" si="353"/>
        <v>80474213.439999998</v>
      </c>
      <c r="DB488" s="389">
        <f t="shared" si="354"/>
        <v>100800</v>
      </c>
      <c r="DC488" s="389">
        <f t="shared" si="355"/>
        <v>80575013.439999998</v>
      </c>
      <c r="DD488" s="394">
        <v>0</v>
      </c>
      <c r="DE488" s="389">
        <f t="shared" si="356"/>
        <v>6707314.2000000002</v>
      </c>
      <c r="DF488" s="389">
        <f t="shared" si="357"/>
        <v>3353657.1</v>
      </c>
      <c r="DG488" s="389">
        <f t="shared" si="358"/>
        <v>70514042.140000001</v>
      </c>
      <c r="DH488" s="389">
        <f t="shared" si="359"/>
        <v>7687614</v>
      </c>
      <c r="DI488" s="389">
        <f t="shared" si="360"/>
        <v>62826428.140000001</v>
      </c>
      <c r="DJ488" s="389">
        <f t="shared" si="361"/>
        <v>0</v>
      </c>
      <c r="DL488" s="396">
        <f t="shared" si="362"/>
        <v>6638737.5</v>
      </c>
      <c r="DM488" s="396">
        <f t="shared" si="363"/>
        <v>-1979577.5</v>
      </c>
    </row>
    <row r="489" spans="1:117" s="55" customFormat="1" ht="21" x14ac:dyDescent="0.2">
      <c r="A489" s="191">
        <f t="shared" si="324"/>
        <v>2655495</v>
      </c>
      <c r="B489" s="136">
        <f>'گام اول '!B490</f>
        <v>484</v>
      </c>
      <c r="C489" s="136">
        <f>'گام اول '!C490</f>
        <v>267</v>
      </c>
      <c r="D489" s="136">
        <f>'گام اول '!D490</f>
        <v>13167</v>
      </c>
      <c r="E489" s="136" t="str">
        <f>'گام اول '!E490</f>
        <v>کاظم</v>
      </c>
      <c r="F489" s="136" t="str">
        <f>'گام اول '!F490</f>
        <v>تال</v>
      </c>
      <c r="G489" s="136" t="str">
        <f>'گام اول '!G490</f>
        <v>نگهبان</v>
      </c>
      <c r="H489" s="136" t="str">
        <f>'گام اول '!H490</f>
        <v>مازندران</v>
      </c>
      <c r="I489" s="136" t="str">
        <f>'گام اول '!I490</f>
        <v>137-813-2252607-1</v>
      </c>
      <c r="J489" s="136">
        <f>'گام اول '!J490</f>
        <v>5779909407</v>
      </c>
      <c r="K489" s="136" t="str">
        <f>'گام اول '!K490</f>
        <v>0097241472</v>
      </c>
      <c r="L489" s="136" t="str">
        <f>'گام اول '!L490</f>
        <v>مازندران</v>
      </c>
      <c r="M489" s="136" t="str">
        <f>'گام اول '!M490</f>
        <v>نگهبان</v>
      </c>
      <c r="N489" s="120">
        <f>'گام اول '!N490</f>
        <v>0</v>
      </c>
      <c r="O489" s="119" t="str">
        <f>'گام اول '!O490</f>
        <v>*</v>
      </c>
      <c r="P489" s="121">
        <f>'گام اول '!P490</f>
        <v>0</v>
      </c>
      <c r="Q489" s="358">
        <f>'گام اول '!Q490</f>
        <v>30</v>
      </c>
      <c r="R489" s="358">
        <f>'گام اول '!R490</f>
        <v>90</v>
      </c>
      <c r="S489" s="358">
        <f>'گام اول '!S490</f>
        <v>0</v>
      </c>
      <c r="T489" s="358">
        <f>'گام اول '!T490</f>
        <v>0</v>
      </c>
      <c r="U489" s="137">
        <f>'گام اول '!U490</f>
        <v>0</v>
      </c>
      <c r="V489" s="120">
        <f>'گام اول '!W490</f>
        <v>0</v>
      </c>
      <c r="W489" s="121">
        <f>'گام اول '!X490</f>
        <v>0</v>
      </c>
      <c r="X489" s="366">
        <f>'گام اول '!Y490</f>
        <v>1</v>
      </c>
      <c r="Y489" s="366">
        <f>'گام اول '!Z490</f>
        <v>1</v>
      </c>
      <c r="Z489" s="138">
        <f>'گام اول '!AA490</f>
        <v>885165</v>
      </c>
      <c r="AA489" s="138">
        <f>'گام اول '!AB490</f>
        <v>46667</v>
      </c>
      <c r="AB489" s="138">
        <f>'گام اول '!AC490</f>
        <v>931832</v>
      </c>
      <c r="AC489" s="138">
        <f>'گام اول '!AD490</f>
        <v>4500000</v>
      </c>
      <c r="AD489" s="138">
        <f>'گام اول '!AE490</f>
        <v>6000000</v>
      </c>
      <c r="AE489" s="139">
        <f>'گام اول '!AF490</f>
        <v>177895.19999999998</v>
      </c>
      <c r="AF489" s="122">
        <f>'گام اول '!AG490</f>
        <v>26554950</v>
      </c>
      <c r="AG489" s="123">
        <f>'گام اول '!AH490</f>
        <v>1400010</v>
      </c>
      <c r="AH489" s="123">
        <f>'گام اول '!AI490</f>
        <v>16010567.999999998</v>
      </c>
      <c r="AI489" s="123">
        <f>'گام اول '!AJ490</f>
        <v>2655495</v>
      </c>
      <c r="AJ489" s="123">
        <f>'گام اول '!AK490</f>
        <v>4500000</v>
      </c>
      <c r="AK489" s="123">
        <f>'گام اول '!AL490</f>
        <v>6000000</v>
      </c>
      <c r="AL489" s="123">
        <f>'گام اول '!AM490</f>
        <v>0</v>
      </c>
      <c r="AM489" s="123">
        <f>'گام اول '!AN490</f>
        <v>0</v>
      </c>
      <c r="AN489" s="123">
        <f>'گام اول '!AO490</f>
        <v>0</v>
      </c>
      <c r="AO489" s="123">
        <f>'گام اول '!AP490</f>
        <v>4000000</v>
      </c>
      <c r="AP489" s="123">
        <f>'گام اول '!AQ490</f>
        <v>0</v>
      </c>
      <c r="AQ489" s="123">
        <f>'گام اول '!AR490</f>
        <v>0</v>
      </c>
      <c r="AR489" s="123">
        <f>'گام اول '!AS490</f>
        <v>0</v>
      </c>
      <c r="AS489" s="375">
        <f>'گام اول '!AT490</f>
        <v>0</v>
      </c>
      <c r="AT489" s="368">
        <f t="shared" si="325"/>
        <v>61121023</v>
      </c>
      <c r="AU489" s="173">
        <f>'گام اول '!AV490</f>
        <v>39872941.039999999</v>
      </c>
      <c r="AV489" s="141">
        <f>'گام اول '!AW490</f>
        <v>58465528</v>
      </c>
      <c r="AW489" s="142">
        <f t="shared" si="326"/>
        <v>4092586.9600000004</v>
      </c>
      <c r="AX489" s="75">
        <f t="shared" si="327"/>
        <v>0</v>
      </c>
      <c r="AY489" s="142">
        <f>'گام اول '!AZ490</f>
        <v>0</v>
      </c>
      <c r="AZ489" s="142">
        <f>'گام اول '!BA490</f>
        <v>0</v>
      </c>
      <c r="BA489" s="142">
        <f>'گام اول '!BB490</f>
        <v>0</v>
      </c>
      <c r="BB489" s="142">
        <f>'گام اول '!BC490</f>
        <v>0</v>
      </c>
      <c r="BC489" s="142">
        <f>'گام اول '!BD490</f>
        <v>0</v>
      </c>
      <c r="BD489" s="142">
        <f>'گام اول '!BE490</f>
        <v>0</v>
      </c>
      <c r="BE489" s="142">
        <f>'گام اول '!BF490</f>
        <v>0</v>
      </c>
      <c r="BF489" s="143">
        <f t="shared" si="328"/>
        <v>4092586.9600000004</v>
      </c>
      <c r="BG489" s="140">
        <f t="shared" si="329"/>
        <v>57028436</v>
      </c>
      <c r="BH489" s="144">
        <f t="shared" si="330"/>
        <v>61121023</v>
      </c>
      <c r="BI489" s="127">
        <f t="shared" si="323"/>
        <v>4659160</v>
      </c>
      <c r="BJ489" s="145">
        <f t="shared" si="331"/>
        <v>2329580</v>
      </c>
      <c r="BK489" s="145">
        <f t="shared" si="332"/>
        <v>698874</v>
      </c>
      <c r="BL489" s="146">
        <f t="shared" si="333"/>
        <v>1120000</v>
      </c>
      <c r="BM489" s="379">
        <v>0</v>
      </c>
      <c r="BN489" s="147">
        <f t="shared" si="334"/>
        <v>69928637</v>
      </c>
      <c r="BO489" s="148">
        <f t="shared" si="335"/>
        <v>58465528</v>
      </c>
      <c r="BP489" s="149">
        <f t="shared" si="336"/>
        <v>13447071.440000001</v>
      </c>
      <c r="BQ489" s="150">
        <f t="shared" si="337"/>
        <v>83375708.439999998</v>
      </c>
      <c r="BR489" s="151">
        <f t="shared" si="338"/>
        <v>100800</v>
      </c>
      <c r="BS489" s="147">
        <f t="shared" si="339"/>
        <v>83476508.439999998</v>
      </c>
      <c r="BT489" s="135">
        <v>0</v>
      </c>
      <c r="BU489" s="148">
        <f t="shared" si="340"/>
        <v>6992863.7000000002</v>
      </c>
      <c r="BV489" s="152">
        <f t="shared" si="341"/>
        <v>3496431.85</v>
      </c>
      <c r="BW489" s="133">
        <f t="shared" si="342"/>
        <v>72987212.890000001</v>
      </c>
      <c r="BX489" s="147">
        <f t="shared" si="343"/>
        <v>7687614</v>
      </c>
      <c r="BY489" s="134">
        <f t="shared" si="344"/>
        <v>65299598.890000001</v>
      </c>
      <c r="CD489" s="388">
        <f>'گام اول '!AU490</f>
        <v>61121023</v>
      </c>
      <c r="CE489" s="389">
        <f>'گام اول '!AV490</f>
        <v>39872941.039999999</v>
      </c>
      <c r="CF489" s="389">
        <f>'گام اول '!AW490</f>
        <v>58465528</v>
      </c>
      <c r="CG489" s="389">
        <f>'گام اول '!AX490</f>
        <v>4092586.9600000004</v>
      </c>
      <c r="CH489" s="389">
        <f>'گام اول '!AY490</f>
        <v>0</v>
      </c>
      <c r="CI489" s="389">
        <f>'گام اول '!AZ490</f>
        <v>0</v>
      </c>
      <c r="CJ489" s="389">
        <f>'گام اول '!BA490</f>
        <v>0</v>
      </c>
      <c r="CK489" s="389">
        <f>'گام اول '!BB490</f>
        <v>0</v>
      </c>
      <c r="CL489" s="389">
        <f>'گام اول '!BC490</f>
        <v>0</v>
      </c>
      <c r="CM489" s="389">
        <f>'گام اول '!BD490</f>
        <v>0</v>
      </c>
      <c r="CN489" s="389">
        <f>'گام اول '!BE490</f>
        <v>0</v>
      </c>
      <c r="CO489" s="389">
        <f>'گام اول '!BF490</f>
        <v>0</v>
      </c>
      <c r="CP489" s="389">
        <f>'گام اول '!BG490</f>
        <v>4092586.9600000004</v>
      </c>
      <c r="CQ489" s="389">
        <f>'گام اول '!BH490</f>
        <v>57028436</v>
      </c>
      <c r="CR489" s="389">
        <f t="shared" si="345"/>
        <v>61121023</v>
      </c>
      <c r="CS489" s="55">
        <f t="shared" si="346"/>
        <v>4659160</v>
      </c>
      <c r="CT489" s="388">
        <f t="shared" si="347"/>
        <v>2329580</v>
      </c>
      <c r="CU489" s="389">
        <f t="shared" si="348"/>
        <v>698874</v>
      </c>
      <c r="CV489" s="389">
        <f t="shared" si="349"/>
        <v>1120000</v>
      </c>
      <c r="CW489" s="55">
        <v>0</v>
      </c>
      <c r="CX489" s="389">
        <f t="shared" si="350"/>
        <v>69928637</v>
      </c>
      <c r="CY489" s="389">
        <f t="shared" si="351"/>
        <v>58465528</v>
      </c>
      <c r="CZ489" s="389">
        <f t="shared" si="352"/>
        <v>13447071.440000001</v>
      </c>
      <c r="DA489" s="389">
        <f t="shared" si="353"/>
        <v>83375708.439999998</v>
      </c>
      <c r="DB489" s="389">
        <f t="shared" si="354"/>
        <v>100800</v>
      </c>
      <c r="DC489" s="389">
        <f t="shared" si="355"/>
        <v>83476508.439999998</v>
      </c>
      <c r="DD489" s="394">
        <v>0</v>
      </c>
      <c r="DE489" s="389">
        <f t="shared" si="356"/>
        <v>6992863.7000000002</v>
      </c>
      <c r="DF489" s="389">
        <f t="shared" si="357"/>
        <v>3496431.85</v>
      </c>
      <c r="DG489" s="389">
        <f t="shared" si="358"/>
        <v>72987212.890000001</v>
      </c>
      <c r="DH489" s="389">
        <f t="shared" si="359"/>
        <v>7687614</v>
      </c>
      <c r="DI489" s="389">
        <f t="shared" si="360"/>
        <v>65299598.890000001</v>
      </c>
      <c r="DJ489" s="389">
        <f t="shared" si="361"/>
        <v>0</v>
      </c>
      <c r="DL489" s="396">
        <f t="shared" si="362"/>
        <v>6638737.5</v>
      </c>
      <c r="DM489" s="396">
        <f t="shared" si="363"/>
        <v>-1979577.5</v>
      </c>
    </row>
    <row r="490" spans="1:117" s="55" customFormat="1" ht="21" x14ac:dyDescent="0.2">
      <c r="A490" s="191">
        <f t="shared" si="324"/>
        <v>2655495</v>
      </c>
      <c r="B490" s="136">
        <f>'گام اول '!B491</f>
        <v>485</v>
      </c>
      <c r="C490" s="136">
        <f>'گام اول '!C491</f>
        <v>268</v>
      </c>
      <c r="D490" s="136">
        <f>'گام اول '!D491</f>
        <v>13166</v>
      </c>
      <c r="E490" s="136" t="str">
        <f>'گام اول '!E491</f>
        <v>اسحاق</v>
      </c>
      <c r="F490" s="136" t="str">
        <f>'گام اول '!F491</f>
        <v>شعبانی</v>
      </c>
      <c r="G490" s="136" t="str">
        <f>'گام اول '!G491</f>
        <v>نگهبان</v>
      </c>
      <c r="H490" s="136" t="str">
        <f>'گام اول '!H491</f>
        <v>مازندران</v>
      </c>
      <c r="I490" s="136" t="str">
        <f>'گام اول '!I491</f>
        <v>284-813-2072754-1</v>
      </c>
      <c r="J490" s="136">
        <f>'گام اول '!J491</f>
        <v>4839578206</v>
      </c>
      <c r="K490" s="136" t="str">
        <f>'گام اول '!K491</f>
        <v>0035356283</v>
      </c>
      <c r="L490" s="136" t="str">
        <f>'گام اول '!L491</f>
        <v>مازندران</v>
      </c>
      <c r="M490" s="136" t="str">
        <f>'گام اول '!M491</f>
        <v>نگهبان</v>
      </c>
      <c r="N490" s="120" t="str">
        <f>'گام اول '!N491</f>
        <v>*</v>
      </c>
      <c r="O490" s="119">
        <f>'گام اول '!O491</f>
        <v>0</v>
      </c>
      <c r="P490" s="121">
        <f>'گام اول '!P491</f>
        <v>0</v>
      </c>
      <c r="Q490" s="358">
        <f>'گام اول '!Q491</f>
        <v>30</v>
      </c>
      <c r="R490" s="358">
        <f>'گام اول '!R491</f>
        <v>120</v>
      </c>
      <c r="S490" s="358">
        <f>'گام اول '!S491</f>
        <v>110</v>
      </c>
      <c r="T490" s="358">
        <f>'گام اول '!T491</f>
        <v>29.33</v>
      </c>
      <c r="U490" s="137">
        <f>'گام اول '!U491</f>
        <v>0</v>
      </c>
      <c r="V490" s="120">
        <f>'گام اول '!W491</f>
        <v>0</v>
      </c>
      <c r="W490" s="121">
        <f>'گام اول '!X491</f>
        <v>0</v>
      </c>
      <c r="X490" s="366">
        <f>'گام اول '!Y491</f>
        <v>2</v>
      </c>
      <c r="Y490" s="366">
        <f>'گام اول '!Z491</f>
        <v>0</v>
      </c>
      <c r="Z490" s="138">
        <f>'گام اول '!AA491</f>
        <v>885165</v>
      </c>
      <c r="AA490" s="138">
        <f>'گام اول '!AB491</f>
        <v>46667</v>
      </c>
      <c r="AB490" s="138">
        <f>'گام اول '!AC491</f>
        <v>931832</v>
      </c>
      <c r="AC490" s="138">
        <f>'گام اول '!AD491</f>
        <v>4500000</v>
      </c>
      <c r="AD490" s="138">
        <f>'گام اول '!AE491</f>
        <v>6000000</v>
      </c>
      <c r="AE490" s="139">
        <f>'گام اول '!AF491</f>
        <v>177895.19999999998</v>
      </c>
      <c r="AF490" s="122">
        <f>'گام اول '!AG491</f>
        <v>26554950</v>
      </c>
      <c r="AG490" s="123">
        <f>'گام اول '!AH491</f>
        <v>1400010</v>
      </c>
      <c r="AH490" s="123">
        <f>'گام اول '!AI491</f>
        <v>21347423.999999996</v>
      </c>
      <c r="AI490" s="123">
        <f>'گام اول '!AJ491</f>
        <v>0</v>
      </c>
      <c r="AJ490" s="123">
        <f>'گام اول '!AK491</f>
        <v>4500000</v>
      </c>
      <c r="AK490" s="123">
        <f>'گام اول '!AL491</f>
        <v>6000000</v>
      </c>
      <c r="AL490" s="123">
        <f>'گام اول '!AM491</f>
        <v>4892117.9999999991</v>
      </c>
      <c r="AM490" s="123">
        <f>'گام اول '!AN491</f>
        <v>5217666.2159999991</v>
      </c>
      <c r="AN490" s="123">
        <f>'گام اول '!AO491</f>
        <v>0</v>
      </c>
      <c r="AO490" s="123">
        <f>'گام اول '!AP491</f>
        <v>3000000</v>
      </c>
      <c r="AP490" s="123">
        <f>'گام اول '!AQ491</f>
        <v>0</v>
      </c>
      <c r="AQ490" s="123">
        <f>'گام اول '!AR491</f>
        <v>0</v>
      </c>
      <c r="AR490" s="123">
        <f>'گام اول '!AS491</f>
        <v>0</v>
      </c>
      <c r="AS490" s="375">
        <f>'گام اول '!AT491</f>
        <v>0</v>
      </c>
      <c r="AT490" s="368">
        <f t="shared" si="325"/>
        <v>72912168.216000006</v>
      </c>
      <c r="AU490" s="173">
        <f>'گام اول '!AV491</f>
        <v>54308316.440880008</v>
      </c>
      <c r="AV490" s="141">
        <f>'گام اول '!AW491</f>
        <v>72912168.215999991</v>
      </c>
      <c r="AW490" s="142">
        <f t="shared" si="326"/>
        <v>5103851.7751199994</v>
      </c>
      <c r="AX490" s="75">
        <f t="shared" si="327"/>
        <v>1430831.644088001</v>
      </c>
      <c r="AY490" s="142">
        <f>'گام اول '!AZ491</f>
        <v>0</v>
      </c>
      <c r="AZ490" s="142">
        <f>'گام اول '!BA491</f>
        <v>0</v>
      </c>
      <c r="BA490" s="142">
        <f>'گام اول '!BB491</f>
        <v>0</v>
      </c>
      <c r="BB490" s="142">
        <f>'گام اول '!BC491</f>
        <v>0</v>
      </c>
      <c r="BC490" s="142">
        <f>'گام اول '!BD491</f>
        <v>0</v>
      </c>
      <c r="BD490" s="142">
        <f>'گام اول '!BE491</f>
        <v>0</v>
      </c>
      <c r="BE490" s="142">
        <f>'گام اول '!BF491</f>
        <v>0</v>
      </c>
      <c r="BF490" s="143">
        <f t="shared" si="328"/>
        <v>6534683.4192080004</v>
      </c>
      <c r="BG490" s="140">
        <f t="shared" si="329"/>
        <v>66377484</v>
      </c>
      <c r="BH490" s="144">
        <f t="shared" si="330"/>
        <v>72912168.216000006</v>
      </c>
      <c r="BI490" s="127">
        <f t="shared" si="323"/>
        <v>4659160</v>
      </c>
      <c r="BJ490" s="145">
        <f t="shared" si="331"/>
        <v>2329580</v>
      </c>
      <c r="BK490" s="145">
        <f t="shared" si="332"/>
        <v>698874</v>
      </c>
      <c r="BL490" s="146">
        <f t="shared" si="333"/>
        <v>1120000</v>
      </c>
      <c r="BM490" s="379">
        <v>0</v>
      </c>
      <c r="BN490" s="147">
        <f t="shared" si="334"/>
        <v>81719782.216000006</v>
      </c>
      <c r="BO490" s="148">
        <f t="shared" si="335"/>
        <v>72912168.215999991</v>
      </c>
      <c r="BP490" s="149">
        <f t="shared" si="336"/>
        <v>16769798.689679999</v>
      </c>
      <c r="BQ490" s="150">
        <f t="shared" si="337"/>
        <v>98489580.905680001</v>
      </c>
      <c r="BR490" s="151">
        <f t="shared" si="338"/>
        <v>100800</v>
      </c>
      <c r="BS490" s="147">
        <f t="shared" si="339"/>
        <v>98590380.905680001</v>
      </c>
      <c r="BT490" s="135">
        <v>0</v>
      </c>
      <c r="BU490" s="148">
        <f t="shared" si="340"/>
        <v>8171978.2216000007</v>
      </c>
      <c r="BV490" s="152">
        <f t="shared" si="341"/>
        <v>4085989.1108000004</v>
      </c>
      <c r="BW490" s="133">
        <f t="shared" si="342"/>
        <v>86332413.573280007</v>
      </c>
      <c r="BX490" s="147">
        <f t="shared" si="343"/>
        <v>7687614</v>
      </c>
      <c r="BY490" s="134">
        <f t="shared" si="344"/>
        <v>78644799.573280007</v>
      </c>
      <c r="CD490" s="388">
        <f>'گام اول '!AU491</f>
        <v>72912168.216000006</v>
      </c>
      <c r="CE490" s="389">
        <f>'گام اول '!AV491</f>
        <v>54308316.440880008</v>
      </c>
      <c r="CF490" s="389">
        <f>'گام اول '!AW491</f>
        <v>72912168.215999991</v>
      </c>
      <c r="CG490" s="389">
        <f>'گام اول '!AX491</f>
        <v>5103851.7751199994</v>
      </c>
      <c r="CH490" s="389">
        <f>'گام اول '!AY491</f>
        <v>1430831.644088001</v>
      </c>
      <c r="CI490" s="389">
        <f>'گام اول '!AZ491</f>
        <v>0</v>
      </c>
      <c r="CJ490" s="389">
        <f>'گام اول '!BA491</f>
        <v>0</v>
      </c>
      <c r="CK490" s="389">
        <f>'گام اول '!BB491</f>
        <v>0</v>
      </c>
      <c r="CL490" s="389">
        <f>'گام اول '!BC491</f>
        <v>0</v>
      </c>
      <c r="CM490" s="389">
        <f>'گام اول '!BD491</f>
        <v>0</v>
      </c>
      <c r="CN490" s="389">
        <f>'گام اول '!BE491</f>
        <v>0</v>
      </c>
      <c r="CO490" s="389">
        <f>'گام اول '!BF491</f>
        <v>0</v>
      </c>
      <c r="CP490" s="389">
        <f>'گام اول '!BG491</f>
        <v>6534683.4192080004</v>
      </c>
      <c r="CQ490" s="389">
        <f>'گام اول '!BH491</f>
        <v>66377484</v>
      </c>
      <c r="CR490" s="389">
        <f t="shared" si="345"/>
        <v>72912168.216000006</v>
      </c>
      <c r="CS490" s="55">
        <f t="shared" si="346"/>
        <v>4659160</v>
      </c>
      <c r="CT490" s="388">
        <f t="shared" si="347"/>
        <v>2329580</v>
      </c>
      <c r="CU490" s="389">
        <f t="shared" si="348"/>
        <v>698874</v>
      </c>
      <c r="CV490" s="389">
        <f t="shared" si="349"/>
        <v>1120000</v>
      </c>
      <c r="CW490" s="55">
        <v>0</v>
      </c>
      <c r="CX490" s="389">
        <f t="shared" si="350"/>
        <v>81719782.216000006</v>
      </c>
      <c r="CY490" s="389">
        <f t="shared" si="351"/>
        <v>72912168.215999991</v>
      </c>
      <c r="CZ490" s="389">
        <f t="shared" si="352"/>
        <v>16769798.689679999</v>
      </c>
      <c r="DA490" s="389">
        <f t="shared" si="353"/>
        <v>98489580.905680001</v>
      </c>
      <c r="DB490" s="389">
        <f t="shared" si="354"/>
        <v>100800</v>
      </c>
      <c r="DC490" s="389">
        <f t="shared" si="355"/>
        <v>98590380.905680001</v>
      </c>
      <c r="DD490" s="394">
        <v>0</v>
      </c>
      <c r="DE490" s="389">
        <f t="shared" si="356"/>
        <v>8171978.2216000007</v>
      </c>
      <c r="DF490" s="389">
        <f t="shared" si="357"/>
        <v>4085989.1108000004</v>
      </c>
      <c r="DG490" s="389">
        <f t="shared" si="358"/>
        <v>86332413.573280007</v>
      </c>
      <c r="DH490" s="389">
        <f t="shared" si="359"/>
        <v>7687614</v>
      </c>
      <c r="DI490" s="389">
        <f t="shared" si="360"/>
        <v>78644799.573280007</v>
      </c>
      <c r="DJ490" s="389">
        <f t="shared" si="361"/>
        <v>0</v>
      </c>
      <c r="DL490" s="396">
        <f t="shared" si="362"/>
        <v>6638737.5</v>
      </c>
      <c r="DM490" s="396">
        <f t="shared" si="363"/>
        <v>-1979577.5</v>
      </c>
    </row>
    <row r="491" spans="1:117" s="55" customFormat="1" ht="21" x14ac:dyDescent="0.2">
      <c r="A491" s="191">
        <f t="shared" si="324"/>
        <v>2655495</v>
      </c>
      <c r="B491" s="136">
        <f>'گام اول '!B492</f>
        <v>486</v>
      </c>
      <c r="C491" s="136">
        <f>'گام اول '!C492</f>
        <v>269</v>
      </c>
      <c r="D491" s="136">
        <f>'گام اول '!D492</f>
        <v>13153</v>
      </c>
      <c r="E491" s="136" t="str">
        <f>'گام اول '!E492</f>
        <v>هادی</v>
      </c>
      <c r="F491" s="136" t="str">
        <f>'گام اول '!F492</f>
        <v>متاجی نیموری</v>
      </c>
      <c r="G491" s="136" t="str">
        <f>'گام اول '!G492</f>
        <v>نگهبان</v>
      </c>
      <c r="H491" s="136" t="str">
        <f>'گام اول '!H492</f>
        <v>مازندران</v>
      </c>
      <c r="I491" s="136" t="str">
        <f>'گام اول '!I492</f>
        <v>214-813-2879478-1</v>
      </c>
      <c r="J491" s="136">
        <f>'گام اول '!J492</f>
        <v>2200697449</v>
      </c>
      <c r="K491" s="136" t="str">
        <f>'گام اول '!K492</f>
        <v>0036117674</v>
      </c>
      <c r="L491" s="136" t="str">
        <f>'گام اول '!L492</f>
        <v>مازندران</v>
      </c>
      <c r="M491" s="136" t="str">
        <f>'گام اول '!M492</f>
        <v>نگهبان</v>
      </c>
      <c r="N491" s="120" t="str">
        <f>'گام اول '!N492</f>
        <v>*</v>
      </c>
      <c r="O491" s="119">
        <f>'گام اول '!O492</f>
        <v>0</v>
      </c>
      <c r="P491" s="121">
        <f>'گام اول '!P492</f>
        <v>0</v>
      </c>
      <c r="Q491" s="358">
        <f>'گام اول '!Q492</f>
        <v>30</v>
      </c>
      <c r="R491" s="358">
        <f>'گام اول '!R492</f>
        <v>120</v>
      </c>
      <c r="S491" s="358">
        <f>'گام اول '!S492</f>
        <v>110</v>
      </c>
      <c r="T491" s="358">
        <f>'گام اول '!T492</f>
        <v>29.33</v>
      </c>
      <c r="U491" s="137">
        <f>'گام اول '!U492</f>
        <v>0</v>
      </c>
      <c r="V491" s="120">
        <f>'گام اول '!W492</f>
        <v>0</v>
      </c>
      <c r="W491" s="121">
        <f>'گام اول '!X492</f>
        <v>0</v>
      </c>
      <c r="X491" s="366">
        <f>'گام اول '!Y492</f>
        <v>0</v>
      </c>
      <c r="Y491" s="366">
        <f>'گام اول '!Z492</f>
        <v>0</v>
      </c>
      <c r="Z491" s="138">
        <f>'گام اول '!AA492</f>
        <v>885165</v>
      </c>
      <c r="AA491" s="138">
        <f>'گام اول '!AB492</f>
        <v>46667</v>
      </c>
      <c r="AB491" s="138">
        <f>'گام اول '!AC492</f>
        <v>931832</v>
      </c>
      <c r="AC491" s="138">
        <f>'گام اول '!AD492</f>
        <v>4500000</v>
      </c>
      <c r="AD491" s="138">
        <f>'گام اول '!AE492</f>
        <v>6000000</v>
      </c>
      <c r="AE491" s="139">
        <f>'گام اول '!AF492</f>
        <v>177895.19999999998</v>
      </c>
      <c r="AF491" s="122">
        <f>'گام اول '!AG492</f>
        <v>26554950</v>
      </c>
      <c r="AG491" s="123">
        <f>'گام اول '!AH492</f>
        <v>1400010</v>
      </c>
      <c r="AH491" s="123">
        <f>'گام اول '!AI492</f>
        <v>21347423.999999996</v>
      </c>
      <c r="AI491" s="123">
        <f>'گام اول '!AJ492</f>
        <v>0</v>
      </c>
      <c r="AJ491" s="123">
        <f>'گام اول '!AK492</f>
        <v>4500000</v>
      </c>
      <c r="AK491" s="123">
        <f>'گام اول '!AL492</f>
        <v>6000000</v>
      </c>
      <c r="AL491" s="123">
        <f>'گام اول '!AM492</f>
        <v>4892117.9999999991</v>
      </c>
      <c r="AM491" s="123">
        <f>'گام اول '!AN492</f>
        <v>5217666.2159999991</v>
      </c>
      <c r="AN491" s="123">
        <f>'گام اول '!AO492</f>
        <v>0</v>
      </c>
      <c r="AO491" s="123">
        <f>'گام اول '!AP492</f>
        <v>3000000</v>
      </c>
      <c r="AP491" s="123">
        <f>'گام اول '!AQ492</f>
        <v>0</v>
      </c>
      <c r="AQ491" s="123">
        <f>'گام اول '!AR492</f>
        <v>0</v>
      </c>
      <c r="AR491" s="123">
        <f>'گام اول '!AS492</f>
        <v>0</v>
      </c>
      <c r="AS491" s="375">
        <f>'گام اول '!AT492</f>
        <v>0</v>
      </c>
      <c r="AT491" s="368">
        <f t="shared" si="325"/>
        <v>72912168.216000006</v>
      </c>
      <c r="AU491" s="173">
        <f>'گام اول '!AV492</f>
        <v>54308316.440880008</v>
      </c>
      <c r="AV491" s="141">
        <f>'گام اول '!AW492</f>
        <v>72912168.215999991</v>
      </c>
      <c r="AW491" s="142">
        <f t="shared" si="326"/>
        <v>5103851.7751199994</v>
      </c>
      <c r="AX491" s="75">
        <f t="shared" si="327"/>
        <v>1430831.644088001</v>
      </c>
      <c r="AY491" s="142">
        <f>'گام اول '!AZ492</f>
        <v>0</v>
      </c>
      <c r="AZ491" s="142">
        <f>'گام اول '!BA492</f>
        <v>0</v>
      </c>
      <c r="BA491" s="142">
        <f>'گام اول '!BB492</f>
        <v>0</v>
      </c>
      <c r="BB491" s="142">
        <f>'گام اول '!BC492</f>
        <v>0</v>
      </c>
      <c r="BC491" s="142">
        <f>'گام اول '!BD492</f>
        <v>0</v>
      </c>
      <c r="BD491" s="142">
        <f>'گام اول '!BE492</f>
        <v>0</v>
      </c>
      <c r="BE491" s="142">
        <f>'گام اول '!BF492</f>
        <v>0</v>
      </c>
      <c r="BF491" s="143">
        <f t="shared" si="328"/>
        <v>6534683.4192080004</v>
      </c>
      <c r="BG491" s="140">
        <f t="shared" si="329"/>
        <v>66377484</v>
      </c>
      <c r="BH491" s="144">
        <f t="shared" si="330"/>
        <v>72912168.216000006</v>
      </c>
      <c r="BI491" s="127">
        <f t="shared" si="323"/>
        <v>4659160</v>
      </c>
      <c r="BJ491" s="145">
        <f t="shared" si="331"/>
        <v>2329580</v>
      </c>
      <c r="BK491" s="145">
        <f t="shared" si="332"/>
        <v>698874</v>
      </c>
      <c r="BL491" s="146">
        <f t="shared" si="333"/>
        <v>1120000</v>
      </c>
      <c r="BM491" s="379">
        <v>0</v>
      </c>
      <c r="BN491" s="147">
        <f t="shared" si="334"/>
        <v>81719782.216000006</v>
      </c>
      <c r="BO491" s="148">
        <f t="shared" si="335"/>
        <v>72912168.215999991</v>
      </c>
      <c r="BP491" s="149">
        <f t="shared" si="336"/>
        <v>16769798.689679999</v>
      </c>
      <c r="BQ491" s="150">
        <f t="shared" si="337"/>
        <v>98489580.905680001</v>
      </c>
      <c r="BR491" s="151">
        <f t="shared" si="338"/>
        <v>100800</v>
      </c>
      <c r="BS491" s="147">
        <f t="shared" si="339"/>
        <v>98590380.905680001</v>
      </c>
      <c r="BT491" s="135">
        <v>0</v>
      </c>
      <c r="BU491" s="148">
        <f t="shared" si="340"/>
        <v>8171978.2216000007</v>
      </c>
      <c r="BV491" s="152">
        <f t="shared" si="341"/>
        <v>4085989.1108000004</v>
      </c>
      <c r="BW491" s="133">
        <f t="shared" si="342"/>
        <v>86332413.573280007</v>
      </c>
      <c r="BX491" s="147">
        <f t="shared" si="343"/>
        <v>7687614</v>
      </c>
      <c r="BY491" s="134">
        <f t="shared" si="344"/>
        <v>78644799.573280007</v>
      </c>
      <c r="CD491" s="388">
        <f>'گام اول '!AU492</f>
        <v>72912168.216000006</v>
      </c>
      <c r="CE491" s="389">
        <f>'گام اول '!AV492</f>
        <v>54308316.440880008</v>
      </c>
      <c r="CF491" s="389">
        <f>'گام اول '!AW492</f>
        <v>72912168.215999991</v>
      </c>
      <c r="CG491" s="389">
        <f>'گام اول '!AX492</f>
        <v>5103851.7751199994</v>
      </c>
      <c r="CH491" s="389">
        <f>'گام اول '!AY492</f>
        <v>1430831.644088001</v>
      </c>
      <c r="CI491" s="389">
        <f>'گام اول '!AZ492</f>
        <v>0</v>
      </c>
      <c r="CJ491" s="389">
        <f>'گام اول '!BA492</f>
        <v>0</v>
      </c>
      <c r="CK491" s="389">
        <f>'گام اول '!BB492</f>
        <v>0</v>
      </c>
      <c r="CL491" s="389">
        <f>'گام اول '!BC492</f>
        <v>0</v>
      </c>
      <c r="CM491" s="389">
        <f>'گام اول '!BD492</f>
        <v>0</v>
      </c>
      <c r="CN491" s="389">
        <f>'گام اول '!BE492</f>
        <v>0</v>
      </c>
      <c r="CO491" s="389">
        <f>'گام اول '!BF492</f>
        <v>0</v>
      </c>
      <c r="CP491" s="389">
        <f>'گام اول '!BG492</f>
        <v>6534683.4192080004</v>
      </c>
      <c r="CQ491" s="389">
        <f>'گام اول '!BH492</f>
        <v>66377484</v>
      </c>
      <c r="CR491" s="389">
        <f t="shared" si="345"/>
        <v>72912168.216000006</v>
      </c>
      <c r="CS491" s="55">
        <f t="shared" si="346"/>
        <v>4659160</v>
      </c>
      <c r="CT491" s="388">
        <f t="shared" si="347"/>
        <v>2329580</v>
      </c>
      <c r="CU491" s="389">
        <f t="shared" si="348"/>
        <v>698874</v>
      </c>
      <c r="CV491" s="389">
        <f t="shared" si="349"/>
        <v>1120000</v>
      </c>
      <c r="CW491" s="55">
        <v>0</v>
      </c>
      <c r="CX491" s="389">
        <f t="shared" si="350"/>
        <v>81719782.216000006</v>
      </c>
      <c r="CY491" s="389">
        <f t="shared" si="351"/>
        <v>72912168.215999991</v>
      </c>
      <c r="CZ491" s="389">
        <f t="shared" si="352"/>
        <v>16769798.689679999</v>
      </c>
      <c r="DA491" s="389">
        <f t="shared" si="353"/>
        <v>98489580.905680001</v>
      </c>
      <c r="DB491" s="389">
        <f t="shared" si="354"/>
        <v>100800</v>
      </c>
      <c r="DC491" s="389">
        <f t="shared" si="355"/>
        <v>98590380.905680001</v>
      </c>
      <c r="DD491" s="394">
        <v>0</v>
      </c>
      <c r="DE491" s="389">
        <f t="shared" si="356"/>
        <v>8171978.2216000007</v>
      </c>
      <c r="DF491" s="389">
        <f t="shared" si="357"/>
        <v>4085989.1108000004</v>
      </c>
      <c r="DG491" s="389">
        <f t="shared" si="358"/>
        <v>86332413.573280007</v>
      </c>
      <c r="DH491" s="389">
        <f t="shared" si="359"/>
        <v>7687614</v>
      </c>
      <c r="DI491" s="389">
        <f t="shared" si="360"/>
        <v>78644799.573280007</v>
      </c>
      <c r="DJ491" s="389">
        <f t="shared" si="361"/>
        <v>0</v>
      </c>
      <c r="DL491" s="396">
        <f t="shared" si="362"/>
        <v>6638737.5</v>
      </c>
      <c r="DM491" s="396">
        <f t="shared" si="363"/>
        <v>-1979577.5</v>
      </c>
    </row>
    <row r="492" spans="1:117" s="55" customFormat="1" ht="21" x14ac:dyDescent="0.2">
      <c r="A492" s="191">
        <f t="shared" si="324"/>
        <v>2655495</v>
      </c>
      <c r="B492" s="136">
        <f>'گام اول '!B493</f>
        <v>487</v>
      </c>
      <c r="C492" s="136">
        <f>'گام اول '!C493</f>
        <v>270</v>
      </c>
      <c r="D492" s="136">
        <f>'گام اول '!D493</f>
        <v>13161</v>
      </c>
      <c r="E492" s="136" t="str">
        <f>'گام اول '!E493</f>
        <v>حسین</v>
      </c>
      <c r="F492" s="136" t="str">
        <f>'گام اول '!F493</f>
        <v>کوچ</v>
      </c>
      <c r="G492" s="136" t="str">
        <f>'گام اول '!G493</f>
        <v>نگهبان</v>
      </c>
      <c r="H492" s="136" t="str">
        <f>'گام اول '!H493</f>
        <v>مازندران</v>
      </c>
      <c r="I492" s="136" t="str">
        <f>'گام اول '!I493</f>
        <v>214-700-3171032-1</v>
      </c>
      <c r="J492" s="136">
        <f>'گام اول '!J493</f>
        <v>2190028299</v>
      </c>
      <c r="K492" s="136" t="str">
        <f>'گام اول '!K493</f>
        <v>0019186524</v>
      </c>
      <c r="L492" s="136" t="str">
        <f>'گام اول '!L493</f>
        <v>مازندران</v>
      </c>
      <c r="M492" s="136" t="str">
        <f>'گام اول '!M493</f>
        <v>نگهبان</v>
      </c>
      <c r="N492" s="120">
        <f>'گام اول '!N493</f>
        <v>0</v>
      </c>
      <c r="O492" s="119" t="str">
        <f>'گام اول '!O493</f>
        <v>*</v>
      </c>
      <c r="P492" s="121">
        <f>'گام اول '!P493</f>
        <v>0</v>
      </c>
      <c r="Q492" s="358">
        <f>'گام اول '!Q493</f>
        <v>30</v>
      </c>
      <c r="R492" s="358">
        <f>'گام اول '!R493</f>
        <v>90</v>
      </c>
      <c r="S492" s="358">
        <f>'گام اول '!S493</f>
        <v>0</v>
      </c>
      <c r="T492" s="358">
        <f>'گام اول '!T493</f>
        <v>0</v>
      </c>
      <c r="U492" s="137">
        <f>'گام اول '!U493</f>
        <v>0</v>
      </c>
      <c r="V492" s="120">
        <f>'گام اول '!W493</f>
        <v>0</v>
      </c>
      <c r="W492" s="121">
        <f>'گام اول '!X493</f>
        <v>0</v>
      </c>
      <c r="X492" s="366">
        <f>'گام اول '!Y493</f>
        <v>0</v>
      </c>
      <c r="Y492" s="366">
        <f>'گام اول '!Z493</f>
        <v>0</v>
      </c>
      <c r="Z492" s="138">
        <f>'گام اول '!AA493</f>
        <v>885165</v>
      </c>
      <c r="AA492" s="138">
        <f>'گام اول '!AB493</f>
        <v>46667</v>
      </c>
      <c r="AB492" s="138">
        <f>'گام اول '!AC493</f>
        <v>931832</v>
      </c>
      <c r="AC492" s="138">
        <f>'گام اول '!AD493</f>
        <v>4500000</v>
      </c>
      <c r="AD492" s="138">
        <f>'گام اول '!AE493</f>
        <v>6000000</v>
      </c>
      <c r="AE492" s="139">
        <f>'گام اول '!AF493</f>
        <v>177895.19999999998</v>
      </c>
      <c r="AF492" s="122">
        <f>'گام اول '!AG493</f>
        <v>26554950</v>
      </c>
      <c r="AG492" s="123">
        <f>'گام اول '!AH493</f>
        <v>1400010</v>
      </c>
      <c r="AH492" s="123">
        <f>'گام اول '!AI493</f>
        <v>16010567.999999998</v>
      </c>
      <c r="AI492" s="123">
        <f>'گام اول '!AJ493</f>
        <v>0</v>
      </c>
      <c r="AJ492" s="123">
        <f>'گام اول '!AK493</f>
        <v>4500000</v>
      </c>
      <c r="AK492" s="123">
        <f>'گام اول '!AL493</f>
        <v>6000000</v>
      </c>
      <c r="AL492" s="123">
        <f>'گام اول '!AM493</f>
        <v>0</v>
      </c>
      <c r="AM492" s="123">
        <f>'گام اول '!AN493</f>
        <v>0</v>
      </c>
      <c r="AN492" s="123">
        <f>'گام اول '!AO493</f>
        <v>0</v>
      </c>
      <c r="AO492" s="123">
        <f>'گام اول '!AP493</f>
        <v>4000000</v>
      </c>
      <c r="AP492" s="123">
        <f>'گام اول '!AQ493</f>
        <v>0</v>
      </c>
      <c r="AQ492" s="123">
        <f>'گام اول '!AR493</f>
        <v>0</v>
      </c>
      <c r="AR492" s="123">
        <f>'گام اول '!AS493</f>
        <v>0</v>
      </c>
      <c r="AS492" s="375">
        <f>'گام اول '!AT493</f>
        <v>0</v>
      </c>
      <c r="AT492" s="368">
        <f t="shared" si="325"/>
        <v>58465528</v>
      </c>
      <c r="AU492" s="173">
        <f>'گام اول '!AV493</f>
        <v>39872941.039999999</v>
      </c>
      <c r="AV492" s="141">
        <f>'گام اول '!AW493</f>
        <v>58465528</v>
      </c>
      <c r="AW492" s="142">
        <f t="shared" si="326"/>
        <v>4092586.9600000004</v>
      </c>
      <c r="AX492" s="75">
        <f t="shared" si="327"/>
        <v>0</v>
      </c>
      <c r="AY492" s="142">
        <f>'گام اول '!AZ493</f>
        <v>0</v>
      </c>
      <c r="AZ492" s="142">
        <f>'گام اول '!BA493</f>
        <v>0</v>
      </c>
      <c r="BA492" s="142">
        <f>'گام اول '!BB493</f>
        <v>0</v>
      </c>
      <c r="BB492" s="142">
        <f>'گام اول '!BC493</f>
        <v>0</v>
      </c>
      <c r="BC492" s="142">
        <f>'گام اول '!BD493</f>
        <v>0</v>
      </c>
      <c r="BD492" s="142">
        <f>'گام اول '!BE493</f>
        <v>0</v>
      </c>
      <c r="BE492" s="142">
        <f>'گام اول '!BF493</f>
        <v>0</v>
      </c>
      <c r="BF492" s="143">
        <f t="shared" si="328"/>
        <v>4092586.9600000004</v>
      </c>
      <c r="BG492" s="140">
        <f t="shared" si="329"/>
        <v>54372941</v>
      </c>
      <c r="BH492" s="144">
        <f t="shared" si="330"/>
        <v>58465528</v>
      </c>
      <c r="BI492" s="127">
        <f t="shared" si="323"/>
        <v>4659160</v>
      </c>
      <c r="BJ492" s="145">
        <f t="shared" si="331"/>
        <v>2329580</v>
      </c>
      <c r="BK492" s="145">
        <f t="shared" si="332"/>
        <v>698874</v>
      </c>
      <c r="BL492" s="146">
        <f t="shared" si="333"/>
        <v>1120000</v>
      </c>
      <c r="BM492" s="379">
        <v>0</v>
      </c>
      <c r="BN492" s="147">
        <f t="shared" si="334"/>
        <v>67273142</v>
      </c>
      <c r="BO492" s="148">
        <f t="shared" si="335"/>
        <v>58465528</v>
      </c>
      <c r="BP492" s="149">
        <f t="shared" si="336"/>
        <v>13447071.440000001</v>
      </c>
      <c r="BQ492" s="150">
        <f t="shared" si="337"/>
        <v>80720213.439999998</v>
      </c>
      <c r="BR492" s="151">
        <f t="shared" si="338"/>
        <v>100800</v>
      </c>
      <c r="BS492" s="147">
        <f t="shared" si="339"/>
        <v>80821013.439999998</v>
      </c>
      <c r="BT492" s="135">
        <v>0</v>
      </c>
      <c r="BU492" s="148">
        <f t="shared" si="340"/>
        <v>6727314.2000000002</v>
      </c>
      <c r="BV492" s="152">
        <f t="shared" si="341"/>
        <v>3363657.1</v>
      </c>
      <c r="BW492" s="133">
        <f t="shared" si="342"/>
        <v>70730042.140000001</v>
      </c>
      <c r="BX492" s="147">
        <f t="shared" si="343"/>
        <v>7687614</v>
      </c>
      <c r="BY492" s="134">
        <f t="shared" si="344"/>
        <v>63042428.140000001</v>
      </c>
      <c r="CD492" s="388">
        <f>'گام اول '!AU493</f>
        <v>58465528</v>
      </c>
      <c r="CE492" s="389">
        <f>'گام اول '!AV493</f>
        <v>39872941.039999999</v>
      </c>
      <c r="CF492" s="389">
        <f>'گام اول '!AW493</f>
        <v>58465528</v>
      </c>
      <c r="CG492" s="389">
        <f>'گام اول '!AX493</f>
        <v>4092586.9600000004</v>
      </c>
      <c r="CH492" s="389">
        <f>'گام اول '!AY493</f>
        <v>0</v>
      </c>
      <c r="CI492" s="389">
        <f>'گام اول '!AZ493</f>
        <v>0</v>
      </c>
      <c r="CJ492" s="389">
        <f>'گام اول '!BA493</f>
        <v>0</v>
      </c>
      <c r="CK492" s="389">
        <f>'گام اول '!BB493</f>
        <v>0</v>
      </c>
      <c r="CL492" s="389">
        <f>'گام اول '!BC493</f>
        <v>0</v>
      </c>
      <c r="CM492" s="389">
        <f>'گام اول '!BD493</f>
        <v>0</v>
      </c>
      <c r="CN492" s="389">
        <f>'گام اول '!BE493</f>
        <v>0</v>
      </c>
      <c r="CO492" s="389">
        <f>'گام اول '!BF493</f>
        <v>0</v>
      </c>
      <c r="CP492" s="389">
        <f>'گام اول '!BG493</f>
        <v>4092586.9600000004</v>
      </c>
      <c r="CQ492" s="389">
        <f>'گام اول '!BH493</f>
        <v>54372941</v>
      </c>
      <c r="CR492" s="389">
        <f t="shared" si="345"/>
        <v>58465528</v>
      </c>
      <c r="CS492" s="55">
        <f t="shared" si="346"/>
        <v>4659160</v>
      </c>
      <c r="CT492" s="388">
        <f t="shared" si="347"/>
        <v>2329580</v>
      </c>
      <c r="CU492" s="389">
        <f t="shared" si="348"/>
        <v>698874</v>
      </c>
      <c r="CV492" s="389">
        <f t="shared" si="349"/>
        <v>1120000</v>
      </c>
      <c r="CW492" s="55">
        <v>0</v>
      </c>
      <c r="CX492" s="389">
        <f t="shared" si="350"/>
        <v>67273142</v>
      </c>
      <c r="CY492" s="389">
        <f t="shared" si="351"/>
        <v>58465528</v>
      </c>
      <c r="CZ492" s="389">
        <f t="shared" si="352"/>
        <v>13447071.440000001</v>
      </c>
      <c r="DA492" s="389">
        <f t="shared" si="353"/>
        <v>80720213.439999998</v>
      </c>
      <c r="DB492" s="389">
        <f t="shared" si="354"/>
        <v>100800</v>
      </c>
      <c r="DC492" s="389">
        <f t="shared" si="355"/>
        <v>80821013.439999998</v>
      </c>
      <c r="DD492" s="394">
        <v>0</v>
      </c>
      <c r="DE492" s="389">
        <f t="shared" si="356"/>
        <v>6727314.2000000002</v>
      </c>
      <c r="DF492" s="389">
        <f t="shared" si="357"/>
        <v>3363657.1</v>
      </c>
      <c r="DG492" s="389">
        <f t="shared" si="358"/>
        <v>70730042.140000001</v>
      </c>
      <c r="DH492" s="389">
        <f t="shared" si="359"/>
        <v>7687614</v>
      </c>
      <c r="DI492" s="389">
        <f t="shared" si="360"/>
        <v>63042428.140000001</v>
      </c>
      <c r="DJ492" s="389">
        <f t="shared" si="361"/>
        <v>0</v>
      </c>
      <c r="DL492" s="396">
        <f t="shared" si="362"/>
        <v>6638737.5</v>
      </c>
      <c r="DM492" s="396">
        <f t="shared" si="363"/>
        <v>-1979577.5</v>
      </c>
    </row>
    <row r="493" spans="1:117" s="55" customFormat="1" ht="21" x14ac:dyDescent="0.2">
      <c r="A493" s="191">
        <f t="shared" si="324"/>
        <v>2655495</v>
      </c>
      <c r="B493" s="136">
        <f>'گام اول '!B494</f>
        <v>488</v>
      </c>
      <c r="C493" s="136">
        <f>'گام اول '!C494</f>
        <v>271</v>
      </c>
      <c r="D493" s="136">
        <f>'گام اول '!D494</f>
        <v>13170</v>
      </c>
      <c r="E493" s="136" t="str">
        <f>'گام اول '!E494</f>
        <v>آرش</v>
      </c>
      <c r="F493" s="136" t="str">
        <f>'گام اول '!F494</f>
        <v>عزیزی</v>
      </c>
      <c r="G493" s="136" t="str">
        <f>'گام اول '!G494</f>
        <v>نگهبان</v>
      </c>
      <c r="H493" s="136" t="str">
        <f>'گام اول '!H494</f>
        <v>مازندران</v>
      </c>
      <c r="I493" s="136" t="str">
        <f>'گام اول '!I494</f>
        <v>171-700-4080052-1</v>
      </c>
      <c r="J493" s="136">
        <f>'گام اول '!J494</f>
        <v>2210190436</v>
      </c>
      <c r="K493" s="136" t="str">
        <f>'گام اول '!K494</f>
        <v>0036211112</v>
      </c>
      <c r="L493" s="136" t="str">
        <f>'گام اول '!L494</f>
        <v>مازندران</v>
      </c>
      <c r="M493" s="136" t="str">
        <f>'گام اول '!M494</f>
        <v>نگهبان</v>
      </c>
      <c r="N493" s="120" t="str">
        <f>'گام اول '!N494</f>
        <v>*</v>
      </c>
      <c r="O493" s="119">
        <f>'گام اول '!O494</f>
        <v>0</v>
      </c>
      <c r="P493" s="121">
        <f>'گام اول '!P494</f>
        <v>0</v>
      </c>
      <c r="Q493" s="358">
        <f>'گام اول '!Q494</f>
        <v>30</v>
      </c>
      <c r="R493" s="358">
        <f>'گام اول '!R494</f>
        <v>120</v>
      </c>
      <c r="S493" s="358">
        <f>'گام اول '!S494</f>
        <v>110</v>
      </c>
      <c r="T493" s="358">
        <f>'گام اول '!T494</f>
        <v>29.33</v>
      </c>
      <c r="U493" s="137">
        <f>'گام اول '!U494</f>
        <v>0</v>
      </c>
      <c r="V493" s="120">
        <f>'گام اول '!W494</f>
        <v>0</v>
      </c>
      <c r="W493" s="121">
        <f>'گام اول '!X494</f>
        <v>0</v>
      </c>
      <c r="X493" s="366">
        <f>'گام اول '!Y494</f>
        <v>0</v>
      </c>
      <c r="Y493" s="366">
        <f>'گام اول '!Z494</f>
        <v>0</v>
      </c>
      <c r="Z493" s="138">
        <f>'گام اول '!AA494</f>
        <v>885165</v>
      </c>
      <c r="AA493" s="138">
        <f>'گام اول '!AB494</f>
        <v>46667</v>
      </c>
      <c r="AB493" s="138">
        <f>'گام اول '!AC494</f>
        <v>931832</v>
      </c>
      <c r="AC493" s="138">
        <f>'گام اول '!AD494</f>
        <v>4500000</v>
      </c>
      <c r="AD493" s="138">
        <f>'گام اول '!AE494</f>
        <v>6000000</v>
      </c>
      <c r="AE493" s="139">
        <f>'گام اول '!AF494</f>
        <v>177895.19999999998</v>
      </c>
      <c r="AF493" s="122">
        <f>'گام اول '!AG494</f>
        <v>26554950</v>
      </c>
      <c r="AG493" s="123">
        <f>'گام اول '!AH494</f>
        <v>1400010</v>
      </c>
      <c r="AH493" s="123">
        <f>'گام اول '!AI494</f>
        <v>21347423.999999996</v>
      </c>
      <c r="AI493" s="123">
        <f>'گام اول '!AJ494</f>
        <v>0</v>
      </c>
      <c r="AJ493" s="123">
        <f>'گام اول '!AK494</f>
        <v>4500000</v>
      </c>
      <c r="AK493" s="123">
        <f>'گام اول '!AL494</f>
        <v>6000000</v>
      </c>
      <c r="AL493" s="123">
        <f>'گام اول '!AM494</f>
        <v>4892117.9999999991</v>
      </c>
      <c r="AM493" s="123">
        <f>'گام اول '!AN494</f>
        <v>5217666.2159999991</v>
      </c>
      <c r="AN493" s="123">
        <f>'گام اول '!AO494</f>
        <v>0</v>
      </c>
      <c r="AO493" s="123">
        <f>'گام اول '!AP494</f>
        <v>3000000</v>
      </c>
      <c r="AP493" s="123">
        <f>'گام اول '!AQ494</f>
        <v>0</v>
      </c>
      <c r="AQ493" s="123">
        <f>'گام اول '!AR494</f>
        <v>0</v>
      </c>
      <c r="AR493" s="123">
        <f>'گام اول '!AS494</f>
        <v>0</v>
      </c>
      <c r="AS493" s="375">
        <f>'گام اول '!AT494</f>
        <v>0</v>
      </c>
      <c r="AT493" s="368">
        <f t="shared" si="325"/>
        <v>72912168.216000006</v>
      </c>
      <c r="AU493" s="173">
        <f>'گام اول '!AV494</f>
        <v>54308316.440880008</v>
      </c>
      <c r="AV493" s="141">
        <f>'گام اول '!AW494</f>
        <v>72912168.215999991</v>
      </c>
      <c r="AW493" s="142">
        <f t="shared" si="326"/>
        <v>5103851.7751199994</v>
      </c>
      <c r="AX493" s="75">
        <f t="shared" si="327"/>
        <v>1430831.644088001</v>
      </c>
      <c r="AY493" s="142">
        <f>'گام اول '!AZ494</f>
        <v>0</v>
      </c>
      <c r="AZ493" s="142">
        <f>'گام اول '!BA494</f>
        <v>0</v>
      </c>
      <c r="BA493" s="142">
        <f>'گام اول '!BB494</f>
        <v>0</v>
      </c>
      <c r="BB493" s="142">
        <f>'گام اول '!BC494</f>
        <v>0</v>
      </c>
      <c r="BC493" s="142">
        <f>'گام اول '!BD494</f>
        <v>0</v>
      </c>
      <c r="BD493" s="142">
        <f>'گام اول '!BE494</f>
        <v>0</v>
      </c>
      <c r="BE493" s="142">
        <f>'گام اول '!BF494</f>
        <v>0</v>
      </c>
      <c r="BF493" s="143">
        <f t="shared" si="328"/>
        <v>6534683.4192080004</v>
      </c>
      <c r="BG493" s="140">
        <f t="shared" si="329"/>
        <v>66377484</v>
      </c>
      <c r="BH493" s="144">
        <f t="shared" si="330"/>
        <v>72912168.216000006</v>
      </c>
      <c r="BI493" s="127">
        <f t="shared" si="323"/>
        <v>4659160</v>
      </c>
      <c r="BJ493" s="145">
        <f t="shared" si="331"/>
        <v>2329580</v>
      </c>
      <c r="BK493" s="145">
        <f t="shared" si="332"/>
        <v>698874</v>
      </c>
      <c r="BL493" s="146">
        <f t="shared" si="333"/>
        <v>1120000</v>
      </c>
      <c r="BM493" s="379">
        <v>0</v>
      </c>
      <c r="BN493" s="147">
        <f t="shared" si="334"/>
        <v>81719782.216000006</v>
      </c>
      <c r="BO493" s="148">
        <f t="shared" si="335"/>
        <v>72912168.215999991</v>
      </c>
      <c r="BP493" s="149">
        <f t="shared" si="336"/>
        <v>16769798.689679999</v>
      </c>
      <c r="BQ493" s="150">
        <f t="shared" si="337"/>
        <v>98489580.905680001</v>
      </c>
      <c r="BR493" s="151">
        <f t="shared" si="338"/>
        <v>100800</v>
      </c>
      <c r="BS493" s="147">
        <f t="shared" si="339"/>
        <v>98590380.905680001</v>
      </c>
      <c r="BT493" s="135">
        <v>0</v>
      </c>
      <c r="BU493" s="148">
        <f t="shared" si="340"/>
        <v>8171978.2216000007</v>
      </c>
      <c r="BV493" s="152">
        <f t="shared" si="341"/>
        <v>4085989.1108000004</v>
      </c>
      <c r="BW493" s="133">
        <f t="shared" si="342"/>
        <v>86332413.573280007</v>
      </c>
      <c r="BX493" s="147">
        <f t="shared" si="343"/>
        <v>7687614</v>
      </c>
      <c r="BY493" s="134">
        <f t="shared" si="344"/>
        <v>78644799.573280007</v>
      </c>
      <c r="CD493" s="388">
        <f>'گام اول '!AU494</f>
        <v>72912168.216000006</v>
      </c>
      <c r="CE493" s="389">
        <f>'گام اول '!AV494</f>
        <v>54308316.440880008</v>
      </c>
      <c r="CF493" s="389">
        <f>'گام اول '!AW494</f>
        <v>72912168.215999991</v>
      </c>
      <c r="CG493" s="389">
        <f>'گام اول '!AX494</f>
        <v>5103851.7751199994</v>
      </c>
      <c r="CH493" s="389">
        <f>'گام اول '!AY494</f>
        <v>1430831.644088001</v>
      </c>
      <c r="CI493" s="389">
        <f>'گام اول '!AZ494</f>
        <v>0</v>
      </c>
      <c r="CJ493" s="389">
        <f>'گام اول '!BA494</f>
        <v>0</v>
      </c>
      <c r="CK493" s="389">
        <f>'گام اول '!BB494</f>
        <v>0</v>
      </c>
      <c r="CL493" s="389">
        <f>'گام اول '!BC494</f>
        <v>0</v>
      </c>
      <c r="CM493" s="389">
        <f>'گام اول '!BD494</f>
        <v>0</v>
      </c>
      <c r="CN493" s="389">
        <f>'گام اول '!BE494</f>
        <v>0</v>
      </c>
      <c r="CO493" s="389">
        <f>'گام اول '!BF494</f>
        <v>0</v>
      </c>
      <c r="CP493" s="389">
        <f>'گام اول '!BG494</f>
        <v>6534683.4192080004</v>
      </c>
      <c r="CQ493" s="389">
        <f>'گام اول '!BH494</f>
        <v>66377484</v>
      </c>
      <c r="CR493" s="389">
        <f t="shared" si="345"/>
        <v>72912168.216000006</v>
      </c>
      <c r="CS493" s="55">
        <f t="shared" si="346"/>
        <v>4659160</v>
      </c>
      <c r="CT493" s="388">
        <f t="shared" si="347"/>
        <v>2329580</v>
      </c>
      <c r="CU493" s="389">
        <f t="shared" si="348"/>
        <v>698874</v>
      </c>
      <c r="CV493" s="389">
        <f t="shared" si="349"/>
        <v>1120000</v>
      </c>
      <c r="CW493" s="55">
        <v>0</v>
      </c>
      <c r="CX493" s="389">
        <f t="shared" si="350"/>
        <v>81719782.216000006</v>
      </c>
      <c r="CY493" s="389">
        <f t="shared" si="351"/>
        <v>72912168.215999991</v>
      </c>
      <c r="CZ493" s="389">
        <f t="shared" si="352"/>
        <v>16769798.689679999</v>
      </c>
      <c r="DA493" s="389">
        <f t="shared" si="353"/>
        <v>98489580.905680001</v>
      </c>
      <c r="DB493" s="389">
        <f t="shared" si="354"/>
        <v>100800</v>
      </c>
      <c r="DC493" s="389">
        <f t="shared" si="355"/>
        <v>98590380.905680001</v>
      </c>
      <c r="DD493" s="394">
        <v>0</v>
      </c>
      <c r="DE493" s="389">
        <f t="shared" si="356"/>
        <v>8171978.2216000007</v>
      </c>
      <c r="DF493" s="389">
        <f t="shared" si="357"/>
        <v>4085989.1108000004</v>
      </c>
      <c r="DG493" s="389">
        <f t="shared" si="358"/>
        <v>86332413.573280007</v>
      </c>
      <c r="DH493" s="389">
        <f t="shared" si="359"/>
        <v>7687614</v>
      </c>
      <c r="DI493" s="389">
        <f t="shared" si="360"/>
        <v>78644799.573280007</v>
      </c>
      <c r="DJ493" s="389">
        <f t="shared" si="361"/>
        <v>0</v>
      </c>
      <c r="DL493" s="396">
        <f t="shared" si="362"/>
        <v>6638737.5</v>
      </c>
      <c r="DM493" s="396">
        <f t="shared" si="363"/>
        <v>-1979577.5</v>
      </c>
    </row>
    <row r="494" spans="1:117" s="55" customFormat="1" ht="21" x14ac:dyDescent="0.2">
      <c r="A494" s="191">
        <f t="shared" si="324"/>
        <v>2655495</v>
      </c>
      <c r="B494" s="136">
        <f>'گام اول '!B495</f>
        <v>489</v>
      </c>
      <c r="C494" s="136">
        <f>'گام اول '!C495</f>
        <v>272</v>
      </c>
      <c r="D494" s="136">
        <f>'گام اول '!D495</f>
        <v>13171</v>
      </c>
      <c r="E494" s="136" t="str">
        <f>'گام اول '!E495</f>
        <v>آرش</v>
      </c>
      <c r="F494" s="136" t="str">
        <f>'گام اول '!F495</f>
        <v>دلاوری</v>
      </c>
      <c r="G494" s="136" t="str">
        <f>'گام اول '!G495</f>
        <v>نگهبان</v>
      </c>
      <c r="H494" s="136" t="str">
        <f>'گام اول '!H495</f>
        <v>مازندران</v>
      </c>
      <c r="I494" s="136" t="str">
        <f>'گام اول '!I495</f>
        <v>124-813-2177823-1</v>
      </c>
      <c r="J494" s="136">
        <f>'گام اول '!J495</f>
        <v>2250044971</v>
      </c>
      <c r="K494" s="136" t="str">
        <f>'گام اول '!K495</f>
        <v>0012776002</v>
      </c>
      <c r="L494" s="136" t="str">
        <f>'گام اول '!L495</f>
        <v>مازندران</v>
      </c>
      <c r="M494" s="136" t="str">
        <f>'گام اول '!M495</f>
        <v>نگهبان</v>
      </c>
      <c r="N494" s="120">
        <f>'گام اول '!N495</f>
        <v>0</v>
      </c>
      <c r="O494" s="119" t="str">
        <f>'گام اول '!O495</f>
        <v>*</v>
      </c>
      <c r="P494" s="121">
        <f>'گام اول '!P495</f>
        <v>0</v>
      </c>
      <c r="Q494" s="358">
        <f>'گام اول '!Q495</f>
        <v>30</v>
      </c>
      <c r="R494" s="358">
        <f>'گام اول '!R495</f>
        <v>90</v>
      </c>
      <c r="S494" s="358">
        <f>'گام اول '!S495</f>
        <v>0</v>
      </c>
      <c r="T494" s="358">
        <f>'گام اول '!T495</f>
        <v>0</v>
      </c>
      <c r="U494" s="137">
        <f>'گام اول '!U495</f>
        <v>2</v>
      </c>
      <c r="V494" s="120">
        <f>'گام اول '!W495</f>
        <v>0</v>
      </c>
      <c r="W494" s="121">
        <f>'گام اول '!X495</f>
        <v>0</v>
      </c>
      <c r="X494" s="366">
        <f>'گام اول '!Y495</f>
        <v>0</v>
      </c>
      <c r="Y494" s="366">
        <f>'گام اول '!Z495</f>
        <v>0</v>
      </c>
      <c r="Z494" s="138">
        <f>'گام اول '!AA495</f>
        <v>885165</v>
      </c>
      <c r="AA494" s="138">
        <f>'گام اول '!AB495</f>
        <v>0</v>
      </c>
      <c r="AB494" s="138">
        <f>'گام اول '!AC495</f>
        <v>885165</v>
      </c>
      <c r="AC494" s="138">
        <f>'گام اول '!AD495</f>
        <v>4500000</v>
      </c>
      <c r="AD494" s="138">
        <f>'گام اول '!AE495</f>
        <v>6000000</v>
      </c>
      <c r="AE494" s="139">
        <f>'گام اول '!AF495</f>
        <v>168986.04545454544</v>
      </c>
      <c r="AF494" s="122">
        <f>'گام اول '!AG495</f>
        <v>26554950</v>
      </c>
      <c r="AG494" s="123">
        <f>'گام اول '!AH495</f>
        <v>0</v>
      </c>
      <c r="AH494" s="123">
        <f>'گام اول '!AI495</f>
        <v>15208744.09090909</v>
      </c>
      <c r="AI494" s="123">
        <f>'گام اول '!AJ495</f>
        <v>0</v>
      </c>
      <c r="AJ494" s="123">
        <f>'گام اول '!AK495</f>
        <v>4500000</v>
      </c>
      <c r="AK494" s="123">
        <f>'گام اول '!AL495</f>
        <v>6000000</v>
      </c>
      <c r="AL494" s="123">
        <f>'گام اول '!AM495</f>
        <v>0</v>
      </c>
      <c r="AM494" s="123">
        <f>'گام اول '!AN495</f>
        <v>0</v>
      </c>
      <c r="AN494" s="123">
        <f>'گام اول '!AO495</f>
        <v>1770330</v>
      </c>
      <c r="AO494" s="123">
        <f>'گام اول '!AP495</f>
        <v>4000000</v>
      </c>
      <c r="AP494" s="123">
        <f>'گام اول '!AQ495</f>
        <v>0</v>
      </c>
      <c r="AQ494" s="123">
        <f>'گام اول '!AR495</f>
        <v>0</v>
      </c>
      <c r="AR494" s="123">
        <f>'گام اول '!AS495</f>
        <v>0</v>
      </c>
      <c r="AS494" s="375">
        <f>'گام اول '!AT495</f>
        <v>0</v>
      </c>
      <c r="AT494" s="368">
        <f t="shared" si="325"/>
        <v>58034024.090909094</v>
      </c>
      <c r="AU494" s="173">
        <f>'گام اول '!AV495</f>
        <v>37825235.504545458</v>
      </c>
      <c r="AV494" s="141">
        <f>'گام اول '!AW495</f>
        <v>56263694.090909094</v>
      </c>
      <c r="AW494" s="142">
        <f t="shared" si="326"/>
        <v>3938458.5863636369</v>
      </c>
      <c r="AX494" s="75">
        <f t="shared" si="327"/>
        <v>0</v>
      </c>
      <c r="AY494" s="142">
        <f>'گام اول '!AZ495</f>
        <v>0</v>
      </c>
      <c r="AZ494" s="142">
        <f>'گام اول '!BA495</f>
        <v>0</v>
      </c>
      <c r="BA494" s="142">
        <f>'گام اول '!BB495</f>
        <v>0</v>
      </c>
      <c r="BB494" s="142">
        <f>'گام اول '!BC495</f>
        <v>0</v>
      </c>
      <c r="BC494" s="142">
        <f>'گام اول '!BD495</f>
        <v>0</v>
      </c>
      <c r="BD494" s="142">
        <f>'گام اول '!BE495</f>
        <v>0</v>
      </c>
      <c r="BE494" s="142">
        <f>'گام اول '!BF495</f>
        <v>0</v>
      </c>
      <c r="BF494" s="143">
        <f t="shared" si="328"/>
        <v>3938458.5863636369</v>
      </c>
      <c r="BG494" s="140">
        <f t="shared" si="329"/>
        <v>54095565</v>
      </c>
      <c r="BH494" s="144">
        <f t="shared" si="330"/>
        <v>58034024.090909094</v>
      </c>
      <c r="BI494" s="127">
        <f t="shared" si="323"/>
        <v>4425825</v>
      </c>
      <c r="BJ494" s="145">
        <f t="shared" si="331"/>
        <v>2212912.5</v>
      </c>
      <c r="BK494" s="145">
        <f t="shared" si="332"/>
        <v>663873.75</v>
      </c>
      <c r="BL494" s="146">
        <f t="shared" si="333"/>
        <v>1120000</v>
      </c>
      <c r="BM494" s="379">
        <v>0</v>
      </c>
      <c r="BN494" s="147">
        <f t="shared" si="334"/>
        <v>66456635.340909094</v>
      </c>
      <c r="BO494" s="148">
        <f t="shared" si="335"/>
        <v>56263694.090909094</v>
      </c>
      <c r="BP494" s="149">
        <f t="shared" si="336"/>
        <v>12940649.640909093</v>
      </c>
      <c r="BQ494" s="150">
        <f t="shared" si="337"/>
        <v>79397284.981818184</v>
      </c>
      <c r="BR494" s="151">
        <f t="shared" si="338"/>
        <v>100800</v>
      </c>
      <c r="BS494" s="147">
        <f t="shared" si="339"/>
        <v>79498084.981818184</v>
      </c>
      <c r="BT494" s="135">
        <v>0</v>
      </c>
      <c r="BU494" s="148">
        <f t="shared" si="340"/>
        <v>6645663.5340909101</v>
      </c>
      <c r="BV494" s="152">
        <f t="shared" si="341"/>
        <v>3322831.7670454551</v>
      </c>
      <c r="BW494" s="133">
        <f t="shared" si="342"/>
        <v>69529589.680681825</v>
      </c>
      <c r="BX494" s="147">
        <f t="shared" si="343"/>
        <v>7302611.25</v>
      </c>
      <c r="BY494" s="134">
        <f t="shared" si="344"/>
        <v>62226978.430681825</v>
      </c>
      <c r="CD494" s="388">
        <f>'گام اول '!AU495</f>
        <v>58034024.090909094</v>
      </c>
      <c r="CE494" s="389">
        <f>'گام اول '!AV495</f>
        <v>37825235.504545458</v>
      </c>
      <c r="CF494" s="389">
        <f>'گام اول '!AW495</f>
        <v>56263694.090909094</v>
      </c>
      <c r="CG494" s="389">
        <f>'گام اول '!AX495</f>
        <v>3938458.5863636369</v>
      </c>
      <c r="CH494" s="389">
        <f>'گام اول '!AY495</f>
        <v>0</v>
      </c>
      <c r="CI494" s="389">
        <f>'گام اول '!AZ495</f>
        <v>0</v>
      </c>
      <c r="CJ494" s="389">
        <f>'گام اول '!BA495</f>
        <v>0</v>
      </c>
      <c r="CK494" s="389">
        <f>'گام اول '!BB495</f>
        <v>0</v>
      </c>
      <c r="CL494" s="389">
        <f>'گام اول '!BC495</f>
        <v>0</v>
      </c>
      <c r="CM494" s="389">
        <f>'گام اول '!BD495</f>
        <v>0</v>
      </c>
      <c r="CN494" s="389">
        <f>'گام اول '!BE495</f>
        <v>0</v>
      </c>
      <c r="CO494" s="389">
        <f>'گام اول '!BF495</f>
        <v>0</v>
      </c>
      <c r="CP494" s="389">
        <f>'گام اول '!BG495</f>
        <v>3938458.5863636369</v>
      </c>
      <c r="CQ494" s="389">
        <f>'گام اول '!BH495</f>
        <v>54095565</v>
      </c>
      <c r="CR494" s="389">
        <f t="shared" si="345"/>
        <v>58034024.090909094</v>
      </c>
      <c r="CS494" s="55">
        <f t="shared" si="346"/>
        <v>4425825</v>
      </c>
      <c r="CT494" s="388">
        <f t="shared" si="347"/>
        <v>2212912.5</v>
      </c>
      <c r="CU494" s="389">
        <f t="shared" si="348"/>
        <v>663873.75</v>
      </c>
      <c r="CV494" s="389">
        <f t="shared" si="349"/>
        <v>1120000</v>
      </c>
      <c r="CW494" s="55">
        <v>0</v>
      </c>
      <c r="CX494" s="389">
        <f t="shared" si="350"/>
        <v>66456635.340909094</v>
      </c>
      <c r="CY494" s="389">
        <f t="shared" si="351"/>
        <v>56263694.090909094</v>
      </c>
      <c r="CZ494" s="389">
        <f t="shared" si="352"/>
        <v>12940649.640909093</v>
      </c>
      <c r="DA494" s="389">
        <f t="shared" si="353"/>
        <v>79397284.981818184</v>
      </c>
      <c r="DB494" s="389">
        <f t="shared" si="354"/>
        <v>100800</v>
      </c>
      <c r="DC494" s="389">
        <f t="shared" si="355"/>
        <v>79498084.981818184</v>
      </c>
      <c r="DD494" s="394">
        <v>0</v>
      </c>
      <c r="DE494" s="389">
        <f t="shared" si="356"/>
        <v>6645663.5340909101</v>
      </c>
      <c r="DF494" s="389">
        <f t="shared" si="357"/>
        <v>3322831.7670454551</v>
      </c>
      <c r="DG494" s="389">
        <f t="shared" si="358"/>
        <v>69529589.680681825</v>
      </c>
      <c r="DH494" s="389">
        <f t="shared" si="359"/>
        <v>7302611.25</v>
      </c>
      <c r="DI494" s="389">
        <f t="shared" si="360"/>
        <v>62226978.430681825</v>
      </c>
      <c r="DJ494" s="389">
        <f t="shared" si="361"/>
        <v>0</v>
      </c>
      <c r="DL494" s="396">
        <f t="shared" si="362"/>
        <v>6638737.5</v>
      </c>
      <c r="DM494" s="396">
        <f t="shared" si="363"/>
        <v>-2212912.5</v>
      </c>
    </row>
    <row r="495" spans="1:117" s="55" customFormat="1" ht="21" x14ac:dyDescent="0.2">
      <c r="A495" s="191">
        <f t="shared" si="324"/>
        <v>2655495</v>
      </c>
      <c r="B495" s="136">
        <f>'گام اول '!B496</f>
        <v>490</v>
      </c>
      <c r="C495" s="136">
        <f>'گام اول '!C496</f>
        <v>273</v>
      </c>
      <c r="D495" s="136">
        <f>'گام اول '!D496</f>
        <v>13172</v>
      </c>
      <c r="E495" s="136" t="str">
        <f>'گام اول '!E496</f>
        <v>رضا</v>
      </c>
      <c r="F495" s="136" t="str">
        <f>'گام اول '!F496</f>
        <v>دانشفر</v>
      </c>
      <c r="G495" s="136" t="str">
        <f>'گام اول '!G496</f>
        <v>نگهبان</v>
      </c>
      <c r="H495" s="136" t="str">
        <f>'گام اول '!H496</f>
        <v>مازندران</v>
      </c>
      <c r="I495" s="136" t="str">
        <f>'گام اول '!I496</f>
        <v>284-700-4167020-1</v>
      </c>
      <c r="J495" s="136">
        <f>'گام اول '!J496</f>
        <v>4839429121</v>
      </c>
      <c r="K495" s="136" t="str">
        <f>'گام اول '!K496</f>
        <v>0036029974</v>
      </c>
      <c r="L495" s="136" t="str">
        <f>'گام اول '!L496</f>
        <v>مازندران</v>
      </c>
      <c r="M495" s="136" t="str">
        <f>'گام اول '!M496</f>
        <v>نگهبان</v>
      </c>
      <c r="N495" s="120">
        <f>'گام اول '!N496</f>
        <v>0</v>
      </c>
      <c r="O495" s="119" t="str">
        <f>'گام اول '!O496</f>
        <v>*</v>
      </c>
      <c r="P495" s="121">
        <f>'گام اول '!P496</f>
        <v>0</v>
      </c>
      <c r="Q495" s="358">
        <f>'گام اول '!Q496</f>
        <v>30</v>
      </c>
      <c r="R495" s="358">
        <f>'گام اول '!R496</f>
        <v>90</v>
      </c>
      <c r="S495" s="358">
        <f>'گام اول '!S496</f>
        <v>0</v>
      </c>
      <c r="T495" s="358">
        <f>'گام اول '!T496</f>
        <v>0</v>
      </c>
      <c r="U495" s="137">
        <f>'گام اول '!U496</f>
        <v>0</v>
      </c>
      <c r="V495" s="120">
        <f>'گام اول '!W496</f>
        <v>0</v>
      </c>
      <c r="W495" s="121">
        <f>'گام اول '!X496</f>
        <v>0</v>
      </c>
      <c r="X495" s="366">
        <f>'گام اول '!Y496</f>
        <v>3</v>
      </c>
      <c r="Y495" s="366">
        <f>'گام اول '!Z496</f>
        <v>1</v>
      </c>
      <c r="Z495" s="138">
        <f>'گام اول '!AA496</f>
        <v>885165</v>
      </c>
      <c r="AA495" s="138">
        <f>'گام اول '!AB496</f>
        <v>0</v>
      </c>
      <c r="AB495" s="138">
        <f>'گام اول '!AC496</f>
        <v>885165</v>
      </c>
      <c r="AC495" s="138">
        <f>'گام اول '!AD496</f>
        <v>4500000</v>
      </c>
      <c r="AD495" s="138">
        <f>'گام اول '!AE496</f>
        <v>6000000</v>
      </c>
      <c r="AE495" s="139">
        <f>'گام اول '!AF496</f>
        <v>168986.04545454544</v>
      </c>
      <c r="AF495" s="122">
        <f>'گام اول '!AG496</f>
        <v>26554950</v>
      </c>
      <c r="AG495" s="123">
        <f>'گام اول '!AH496</f>
        <v>0</v>
      </c>
      <c r="AH495" s="123">
        <f>'گام اول '!AI496</f>
        <v>15208744.09090909</v>
      </c>
      <c r="AI495" s="123">
        <f>'گام اول '!AJ496</f>
        <v>2655495</v>
      </c>
      <c r="AJ495" s="123">
        <f>'گام اول '!AK496</f>
        <v>4500000</v>
      </c>
      <c r="AK495" s="123">
        <f>'گام اول '!AL496</f>
        <v>6000000</v>
      </c>
      <c r="AL495" s="123">
        <f>'گام اول '!AM496</f>
        <v>0</v>
      </c>
      <c r="AM495" s="123">
        <f>'گام اول '!AN496</f>
        <v>0</v>
      </c>
      <c r="AN495" s="123">
        <f>'گام اول '!AO496</f>
        <v>0</v>
      </c>
      <c r="AO495" s="123">
        <f>'گام اول '!AP496</f>
        <v>4000000</v>
      </c>
      <c r="AP495" s="123">
        <f>'گام اول '!AQ496</f>
        <v>0</v>
      </c>
      <c r="AQ495" s="123">
        <f>'گام اول '!AR496</f>
        <v>0</v>
      </c>
      <c r="AR495" s="123">
        <f>'گام اول '!AS496</f>
        <v>0</v>
      </c>
      <c r="AS495" s="375">
        <f>'گام اول '!AT496</f>
        <v>0</v>
      </c>
      <c r="AT495" s="368">
        <f t="shared" si="325"/>
        <v>58919189.090909094</v>
      </c>
      <c r="AU495" s="173">
        <f>'گام اول '!AV496</f>
        <v>37825235.504545458</v>
      </c>
      <c r="AV495" s="141">
        <f>'گام اول '!AW496</f>
        <v>56263694.090909094</v>
      </c>
      <c r="AW495" s="142">
        <f t="shared" si="326"/>
        <v>3938458.5863636369</v>
      </c>
      <c r="AX495" s="75">
        <f t="shared" si="327"/>
        <v>0</v>
      </c>
      <c r="AY495" s="142">
        <f>'گام اول '!AZ496</f>
        <v>0</v>
      </c>
      <c r="AZ495" s="142">
        <f>'گام اول '!BA496</f>
        <v>0</v>
      </c>
      <c r="BA495" s="142">
        <f>'گام اول '!BB496</f>
        <v>0</v>
      </c>
      <c r="BB495" s="142">
        <f>'گام اول '!BC496</f>
        <v>0</v>
      </c>
      <c r="BC495" s="142">
        <f>'گام اول '!BD496</f>
        <v>0</v>
      </c>
      <c r="BD495" s="142">
        <f>'گام اول '!BE496</f>
        <v>0</v>
      </c>
      <c r="BE495" s="142">
        <f>'گام اول '!BF496</f>
        <v>0</v>
      </c>
      <c r="BF495" s="143">
        <f t="shared" si="328"/>
        <v>3938458.5863636369</v>
      </c>
      <c r="BG495" s="140">
        <f t="shared" si="329"/>
        <v>54980730</v>
      </c>
      <c r="BH495" s="144">
        <f t="shared" si="330"/>
        <v>58919189.090909094</v>
      </c>
      <c r="BI495" s="127">
        <f t="shared" si="323"/>
        <v>4425825</v>
      </c>
      <c r="BJ495" s="145">
        <f t="shared" si="331"/>
        <v>2212912.5</v>
      </c>
      <c r="BK495" s="145">
        <f t="shared" si="332"/>
        <v>663873.75</v>
      </c>
      <c r="BL495" s="146">
        <f t="shared" si="333"/>
        <v>1120000</v>
      </c>
      <c r="BM495" s="379">
        <v>0</v>
      </c>
      <c r="BN495" s="147">
        <f t="shared" si="334"/>
        <v>67341800.340909094</v>
      </c>
      <c r="BO495" s="148">
        <f t="shared" si="335"/>
        <v>56263694.090909094</v>
      </c>
      <c r="BP495" s="149">
        <f t="shared" si="336"/>
        <v>12940649.640909093</v>
      </c>
      <c r="BQ495" s="150">
        <f t="shared" si="337"/>
        <v>80282449.981818184</v>
      </c>
      <c r="BR495" s="151">
        <f t="shared" si="338"/>
        <v>100800</v>
      </c>
      <c r="BS495" s="147">
        <f t="shared" si="339"/>
        <v>80383249.981818184</v>
      </c>
      <c r="BT495" s="135">
        <v>0</v>
      </c>
      <c r="BU495" s="148">
        <f t="shared" si="340"/>
        <v>6734180.0340909101</v>
      </c>
      <c r="BV495" s="152">
        <f t="shared" si="341"/>
        <v>3367090.0170454551</v>
      </c>
      <c r="BW495" s="133">
        <f t="shared" si="342"/>
        <v>70281979.930681825</v>
      </c>
      <c r="BX495" s="147">
        <f t="shared" si="343"/>
        <v>7302611.25</v>
      </c>
      <c r="BY495" s="134">
        <f t="shared" si="344"/>
        <v>62979368.680681825</v>
      </c>
      <c r="CD495" s="388">
        <f>'گام اول '!AU496</f>
        <v>58919189.090909094</v>
      </c>
      <c r="CE495" s="389">
        <f>'گام اول '!AV496</f>
        <v>37825235.504545458</v>
      </c>
      <c r="CF495" s="389">
        <f>'گام اول '!AW496</f>
        <v>56263694.090909094</v>
      </c>
      <c r="CG495" s="389">
        <f>'گام اول '!AX496</f>
        <v>3938458.5863636369</v>
      </c>
      <c r="CH495" s="389">
        <f>'گام اول '!AY496</f>
        <v>0</v>
      </c>
      <c r="CI495" s="389">
        <f>'گام اول '!AZ496</f>
        <v>0</v>
      </c>
      <c r="CJ495" s="389">
        <f>'گام اول '!BA496</f>
        <v>0</v>
      </c>
      <c r="CK495" s="389">
        <f>'گام اول '!BB496</f>
        <v>0</v>
      </c>
      <c r="CL495" s="389">
        <f>'گام اول '!BC496</f>
        <v>0</v>
      </c>
      <c r="CM495" s="389">
        <f>'گام اول '!BD496</f>
        <v>0</v>
      </c>
      <c r="CN495" s="389">
        <f>'گام اول '!BE496</f>
        <v>0</v>
      </c>
      <c r="CO495" s="389">
        <f>'گام اول '!BF496</f>
        <v>0</v>
      </c>
      <c r="CP495" s="389">
        <f>'گام اول '!BG496</f>
        <v>3938458.5863636369</v>
      </c>
      <c r="CQ495" s="389">
        <f>'گام اول '!BH496</f>
        <v>54980730</v>
      </c>
      <c r="CR495" s="389">
        <f t="shared" si="345"/>
        <v>58919189.090909094</v>
      </c>
      <c r="CS495" s="55">
        <f t="shared" si="346"/>
        <v>4425825</v>
      </c>
      <c r="CT495" s="388">
        <f t="shared" si="347"/>
        <v>2212912.5</v>
      </c>
      <c r="CU495" s="389">
        <f t="shared" si="348"/>
        <v>663873.75</v>
      </c>
      <c r="CV495" s="389">
        <f t="shared" si="349"/>
        <v>1120000</v>
      </c>
      <c r="CW495" s="55">
        <v>0</v>
      </c>
      <c r="CX495" s="389">
        <f t="shared" si="350"/>
        <v>67341800.340909094</v>
      </c>
      <c r="CY495" s="389">
        <f t="shared" si="351"/>
        <v>56263694.090909094</v>
      </c>
      <c r="CZ495" s="389">
        <f t="shared" si="352"/>
        <v>12940649.640909093</v>
      </c>
      <c r="DA495" s="389">
        <f t="shared" si="353"/>
        <v>80282449.981818184</v>
      </c>
      <c r="DB495" s="389">
        <f t="shared" si="354"/>
        <v>100800</v>
      </c>
      <c r="DC495" s="389">
        <f t="shared" si="355"/>
        <v>80383249.981818184</v>
      </c>
      <c r="DD495" s="394">
        <v>0</v>
      </c>
      <c r="DE495" s="389">
        <f t="shared" si="356"/>
        <v>6734180.0340909101</v>
      </c>
      <c r="DF495" s="389">
        <f t="shared" si="357"/>
        <v>3367090.0170454551</v>
      </c>
      <c r="DG495" s="389">
        <f t="shared" si="358"/>
        <v>70281979.930681825</v>
      </c>
      <c r="DH495" s="389">
        <f t="shared" si="359"/>
        <v>7302611.25</v>
      </c>
      <c r="DI495" s="389">
        <f t="shared" si="360"/>
        <v>62979368.680681825</v>
      </c>
      <c r="DJ495" s="389">
        <f t="shared" si="361"/>
        <v>0</v>
      </c>
      <c r="DL495" s="396">
        <f t="shared" si="362"/>
        <v>6638737.5</v>
      </c>
      <c r="DM495" s="396">
        <f t="shared" si="363"/>
        <v>-2212912.5</v>
      </c>
    </row>
    <row r="496" spans="1:117" s="55" customFormat="1" ht="21" x14ac:dyDescent="0.2">
      <c r="A496" s="191">
        <f t="shared" si="324"/>
        <v>2655495</v>
      </c>
      <c r="B496" s="136">
        <f>'گام اول '!B497</f>
        <v>491</v>
      </c>
      <c r="C496" s="136">
        <f>'گام اول '!C497</f>
        <v>274</v>
      </c>
      <c r="D496" s="136">
        <f>'گام اول '!D497</f>
        <v>13173</v>
      </c>
      <c r="E496" s="136" t="str">
        <f>'گام اول '!E497</f>
        <v>جمع الله</v>
      </c>
      <c r="F496" s="136" t="str">
        <f>'گام اول '!F497</f>
        <v xml:space="preserve"> میردار شاه حسینی</v>
      </c>
      <c r="G496" s="136" t="str">
        <f>'گام اول '!G497</f>
        <v>نگهبان</v>
      </c>
      <c r="H496" s="136" t="str">
        <f>'گام اول '!H497</f>
        <v>مازندران</v>
      </c>
      <c r="I496" s="136" t="str">
        <f>'گام اول '!I497</f>
        <v>214-700-4158959-1</v>
      </c>
      <c r="J496" s="136" t="str">
        <f>'گام اول '!J497</f>
        <v>6279730621</v>
      </c>
      <c r="K496" s="136" t="str">
        <f>'گام اول '!K497</f>
        <v>0036032238</v>
      </c>
      <c r="L496" s="136" t="str">
        <f>'گام اول '!L497</f>
        <v>مازندران</v>
      </c>
      <c r="M496" s="136" t="str">
        <f>'گام اول '!M497</f>
        <v>نگهبان</v>
      </c>
      <c r="N496" s="120">
        <f>'گام اول '!N497</f>
        <v>0</v>
      </c>
      <c r="O496" s="119" t="str">
        <f>'گام اول '!O497</f>
        <v>*</v>
      </c>
      <c r="P496" s="121">
        <f>'گام اول '!P497</f>
        <v>0</v>
      </c>
      <c r="Q496" s="358">
        <f>'گام اول '!Q497</f>
        <v>30</v>
      </c>
      <c r="R496" s="358">
        <f>'گام اول '!R497</f>
        <v>90</v>
      </c>
      <c r="S496" s="358">
        <f>'گام اول '!S497</f>
        <v>0</v>
      </c>
      <c r="T496" s="358">
        <f>'گام اول '!T497</f>
        <v>0</v>
      </c>
      <c r="U496" s="137">
        <f>'گام اول '!U497</f>
        <v>0</v>
      </c>
      <c r="V496" s="120">
        <f>'گام اول '!W497</f>
        <v>0</v>
      </c>
      <c r="W496" s="121">
        <f>'گام اول '!X497</f>
        <v>0</v>
      </c>
      <c r="X496" s="366">
        <f>'گام اول '!Y497</f>
        <v>1</v>
      </c>
      <c r="Y496" s="366">
        <f>'گام اول '!Z497</f>
        <v>0</v>
      </c>
      <c r="Z496" s="138">
        <f>'گام اول '!AA497</f>
        <v>885165</v>
      </c>
      <c r="AA496" s="138">
        <f>'گام اول '!AB497</f>
        <v>0</v>
      </c>
      <c r="AB496" s="138">
        <f>'گام اول '!AC497</f>
        <v>885165</v>
      </c>
      <c r="AC496" s="138">
        <f>'گام اول '!AD497</f>
        <v>4500000</v>
      </c>
      <c r="AD496" s="138">
        <f>'گام اول '!AE497</f>
        <v>6000000</v>
      </c>
      <c r="AE496" s="139">
        <f>'گام اول '!AF497</f>
        <v>168986.04545454544</v>
      </c>
      <c r="AF496" s="122">
        <f>'گام اول '!AG497</f>
        <v>26554950</v>
      </c>
      <c r="AG496" s="123">
        <f>'گام اول '!AH497</f>
        <v>0</v>
      </c>
      <c r="AH496" s="123">
        <f>'گام اول '!AI497</f>
        <v>15208744.09090909</v>
      </c>
      <c r="AI496" s="123">
        <f>'گام اول '!AJ497</f>
        <v>0</v>
      </c>
      <c r="AJ496" s="123">
        <f>'گام اول '!AK497</f>
        <v>4500000</v>
      </c>
      <c r="AK496" s="123">
        <f>'گام اول '!AL497</f>
        <v>6000000</v>
      </c>
      <c r="AL496" s="123">
        <f>'گام اول '!AM497</f>
        <v>0</v>
      </c>
      <c r="AM496" s="123">
        <f>'گام اول '!AN497</f>
        <v>0</v>
      </c>
      <c r="AN496" s="123">
        <f>'گام اول '!AO497</f>
        <v>0</v>
      </c>
      <c r="AO496" s="123">
        <f>'گام اول '!AP497</f>
        <v>4000000</v>
      </c>
      <c r="AP496" s="123">
        <f>'گام اول '!AQ497</f>
        <v>0</v>
      </c>
      <c r="AQ496" s="123">
        <f>'گام اول '!AR497</f>
        <v>0</v>
      </c>
      <c r="AR496" s="123">
        <f>'گام اول '!AS497</f>
        <v>0</v>
      </c>
      <c r="AS496" s="375">
        <f>'گام اول '!AT497</f>
        <v>0</v>
      </c>
      <c r="AT496" s="368">
        <f t="shared" si="325"/>
        <v>56263694.090909094</v>
      </c>
      <c r="AU496" s="173">
        <f>'گام اول '!AV497</f>
        <v>37825235.504545458</v>
      </c>
      <c r="AV496" s="141">
        <f>'گام اول '!AW497</f>
        <v>56263694.090909094</v>
      </c>
      <c r="AW496" s="142">
        <f t="shared" si="326"/>
        <v>3938458.5863636369</v>
      </c>
      <c r="AX496" s="75">
        <f t="shared" si="327"/>
        <v>0</v>
      </c>
      <c r="AY496" s="142">
        <f>'گام اول '!AZ497</f>
        <v>0</v>
      </c>
      <c r="AZ496" s="142">
        <f>'گام اول '!BA497</f>
        <v>0</v>
      </c>
      <c r="BA496" s="142">
        <f>'گام اول '!BB497</f>
        <v>0</v>
      </c>
      <c r="BB496" s="142">
        <f>'گام اول '!BC497</f>
        <v>0</v>
      </c>
      <c r="BC496" s="142">
        <f>'گام اول '!BD497</f>
        <v>0</v>
      </c>
      <c r="BD496" s="142">
        <f>'گام اول '!BE497</f>
        <v>0</v>
      </c>
      <c r="BE496" s="142">
        <f>'گام اول '!BF497</f>
        <v>0</v>
      </c>
      <c r="BF496" s="143">
        <f t="shared" si="328"/>
        <v>3938458.5863636369</v>
      </c>
      <c r="BG496" s="140">
        <f t="shared" si="329"/>
        <v>52325235</v>
      </c>
      <c r="BH496" s="144">
        <f t="shared" si="330"/>
        <v>56263694.090909094</v>
      </c>
      <c r="BI496" s="127">
        <f t="shared" si="323"/>
        <v>4425825</v>
      </c>
      <c r="BJ496" s="145">
        <f t="shared" si="331"/>
        <v>2212912.5</v>
      </c>
      <c r="BK496" s="145">
        <f t="shared" si="332"/>
        <v>663873.75</v>
      </c>
      <c r="BL496" s="146">
        <f t="shared" si="333"/>
        <v>1120000</v>
      </c>
      <c r="BM496" s="379">
        <v>0</v>
      </c>
      <c r="BN496" s="147">
        <f t="shared" si="334"/>
        <v>64686305.340909094</v>
      </c>
      <c r="BO496" s="148">
        <f t="shared" si="335"/>
        <v>56263694.090909094</v>
      </c>
      <c r="BP496" s="149">
        <f t="shared" si="336"/>
        <v>12940649.640909093</v>
      </c>
      <c r="BQ496" s="150">
        <f t="shared" si="337"/>
        <v>77626954.981818184</v>
      </c>
      <c r="BR496" s="151">
        <f t="shared" si="338"/>
        <v>100800</v>
      </c>
      <c r="BS496" s="147">
        <f t="shared" si="339"/>
        <v>77727754.981818184</v>
      </c>
      <c r="BT496" s="135">
        <v>0</v>
      </c>
      <c r="BU496" s="148">
        <f t="shared" si="340"/>
        <v>6468630.5340909101</v>
      </c>
      <c r="BV496" s="152">
        <f t="shared" si="341"/>
        <v>3234315.2670454551</v>
      </c>
      <c r="BW496" s="133">
        <f t="shared" si="342"/>
        <v>68024809.180681825</v>
      </c>
      <c r="BX496" s="147">
        <f t="shared" si="343"/>
        <v>7302611.25</v>
      </c>
      <c r="BY496" s="134">
        <f t="shared" si="344"/>
        <v>60722197.930681825</v>
      </c>
      <c r="CD496" s="388">
        <f>'گام اول '!AU497</f>
        <v>56263694.090909094</v>
      </c>
      <c r="CE496" s="389">
        <f>'گام اول '!AV497</f>
        <v>37825235.504545458</v>
      </c>
      <c r="CF496" s="389">
        <f>'گام اول '!AW497</f>
        <v>56263694.090909094</v>
      </c>
      <c r="CG496" s="389">
        <f>'گام اول '!AX497</f>
        <v>3938458.5863636369</v>
      </c>
      <c r="CH496" s="389">
        <f>'گام اول '!AY497</f>
        <v>0</v>
      </c>
      <c r="CI496" s="389">
        <f>'گام اول '!AZ497</f>
        <v>0</v>
      </c>
      <c r="CJ496" s="389">
        <f>'گام اول '!BA497</f>
        <v>0</v>
      </c>
      <c r="CK496" s="389">
        <f>'گام اول '!BB497</f>
        <v>0</v>
      </c>
      <c r="CL496" s="389">
        <f>'گام اول '!BC497</f>
        <v>0</v>
      </c>
      <c r="CM496" s="389">
        <f>'گام اول '!BD497</f>
        <v>0</v>
      </c>
      <c r="CN496" s="389">
        <f>'گام اول '!BE497</f>
        <v>0</v>
      </c>
      <c r="CO496" s="389">
        <f>'گام اول '!BF497</f>
        <v>0</v>
      </c>
      <c r="CP496" s="389">
        <f>'گام اول '!BG497</f>
        <v>3938458.5863636369</v>
      </c>
      <c r="CQ496" s="389">
        <f>'گام اول '!BH497</f>
        <v>52325235</v>
      </c>
      <c r="CR496" s="389">
        <f t="shared" si="345"/>
        <v>56263694.090909094</v>
      </c>
      <c r="CS496" s="55">
        <f t="shared" si="346"/>
        <v>4425825</v>
      </c>
      <c r="CT496" s="388">
        <f t="shared" si="347"/>
        <v>2212912.5</v>
      </c>
      <c r="CU496" s="389">
        <f t="shared" si="348"/>
        <v>663873.75</v>
      </c>
      <c r="CV496" s="389">
        <f t="shared" si="349"/>
        <v>1120000</v>
      </c>
      <c r="CW496" s="55">
        <v>0</v>
      </c>
      <c r="CX496" s="389">
        <f t="shared" si="350"/>
        <v>64686305.340909094</v>
      </c>
      <c r="CY496" s="389">
        <f t="shared" si="351"/>
        <v>56263694.090909094</v>
      </c>
      <c r="CZ496" s="389">
        <f t="shared" si="352"/>
        <v>12940649.640909093</v>
      </c>
      <c r="DA496" s="389">
        <f t="shared" si="353"/>
        <v>77626954.981818184</v>
      </c>
      <c r="DB496" s="389">
        <f t="shared" si="354"/>
        <v>100800</v>
      </c>
      <c r="DC496" s="389">
        <f t="shared" si="355"/>
        <v>77727754.981818184</v>
      </c>
      <c r="DD496" s="394">
        <v>0</v>
      </c>
      <c r="DE496" s="389">
        <f t="shared" si="356"/>
        <v>6468630.5340909101</v>
      </c>
      <c r="DF496" s="389">
        <f t="shared" si="357"/>
        <v>3234315.2670454551</v>
      </c>
      <c r="DG496" s="389">
        <f t="shared" si="358"/>
        <v>68024809.180681825</v>
      </c>
      <c r="DH496" s="389">
        <f t="shared" si="359"/>
        <v>7302611.25</v>
      </c>
      <c r="DI496" s="389">
        <f t="shared" si="360"/>
        <v>60722197.930681825</v>
      </c>
      <c r="DJ496" s="389">
        <f t="shared" si="361"/>
        <v>0</v>
      </c>
      <c r="DL496" s="396">
        <f t="shared" si="362"/>
        <v>6638737.5</v>
      </c>
      <c r="DM496" s="396">
        <f t="shared" si="363"/>
        <v>-2212912.5</v>
      </c>
    </row>
    <row r="497" spans="1:117" s="55" customFormat="1" ht="21" x14ac:dyDescent="0.2">
      <c r="A497" s="191">
        <f t="shared" si="324"/>
        <v>2655495</v>
      </c>
      <c r="B497" s="136">
        <f>'گام اول '!B498</f>
        <v>492</v>
      </c>
      <c r="C497" s="136">
        <f>'گام اول '!C498</f>
        <v>275</v>
      </c>
      <c r="D497" s="136">
        <f>'گام اول '!D498</f>
        <v>13175</v>
      </c>
      <c r="E497" s="136" t="str">
        <f>'گام اول '!E498</f>
        <v>محمدجواد</v>
      </c>
      <c r="F497" s="136" t="str">
        <f>'گام اول '!F498</f>
        <v>حاجی زاده</v>
      </c>
      <c r="G497" s="136" t="str">
        <f>'گام اول '!G498</f>
        <v>نگهبان</v>
      </c>
      <c r="H497" s="136" t="str">
        <f>'گام اول '!H498</f>
        <v>مازندران</v>
      </c>
      <c r="I497" s="136" t="str">
        <f>'گام اول '!I498</f>
        <v>214-700-4297535-1</v>
      </c>
      <c r="J497" s="136">
        <f>'گام اول '!J498</f>
        <v>4980134602</v>
      </c>
      <c r="K497" s="136" t="str">
        <f>'گام اول '!K498</f>
        <v>0039169686</v>
      </c>
      <c r="L497" s="136" t="str">
        <f>'گام اول '!L498</f>
        <v>مازندران</v>
      </c>
      <c r="M497" s="136" t="str">
        <f>'گام اول '!M498</f>
        <v>نگهبان</v>
      </c>
      <c r="N497" s="120" t="str">
        <f>'گام اول '!N498</f>
        <v>*</v>
      </c>
      <c r="O497" s="119">
        <f>'گام اول '!O498</f>
        <v>0</v>
      </c>
      <c r="P497" s="121">
        <f>'گام اول '!P498</f>
        <v>0</v>
      </c>
      <c r="Q497" s="358">
        <f>'گام اول '!Q498</f>
        <v>30</v>
      </c>
      <c r="R497" s="358">
        <f>'گام اول '!R498</f>
        <v>120</v>
      </c>
      <c r="S497" s="358">
        <f>'گام اول '!S498</f>
        <v>110</v>
      </c>
      <c r="T497" s="358">
        <f>'گام اول '!T498</f>
        <v>29.33</v>
      </c>
      <c r="U497" s="137">
        <f>'گام اول '!U498</f>
        <v>0</v>
      </c>
      <c r="V497" s="120">
        <f>'گام اول '!W498</f>
        <v>0</v>
      </c>
      <c r="W497" s="121">
        <f>'گام اول '!X498</f>
        <v>0</v>
      </c>
      <c r="X497" s="366">
        <f>'گام اول '!Y498</f>
        <v>0</v>
      </c>
      <c r="Y497" s="366">
        <f>'گام اول '!Z498</f>
        <v>0</v>
      </c>
      <c r="Z497" s="138">
        <f>'گام اول '!AA498</f>
        <v>885165</v>
      </c>
      <c r="AA497" s="138">
        <f>'گام اول '!AB498</f>
        <v>0</v>
      </c>
      <c r="AB497" s="138">
        <f>'گام اول '!AC498</f>
        <v>885165</v>
      </c>
      <c r="AC497" s="138">
        <f>'گام اول '!AD498</f>
        <v>4500000</v>
      </c>
      <c r="AD497" s="138">
        <f>'گام اول '!AE498</f>
        <v>6000000</v>
      </c>
      <c r="AE497" s="139">
        <f>'گام اول '!AF498</f>
        <v>168986.04545454544</v>
      </c>
      <c r="AF497" s="122">
        <f>'گام اول '!AG498</f>
        <v>26554950</v>
      </c>
      <c r="AG497" s="123">
        <f>'گام اول '!AH498</f>
        <v>0</v>
      </c>
      <c r="AH497" s="123">
        <f>'گام اول '!AI498</f>
        <v>20278325.454545453</v>
      </c>
      <c r="AI497" s="123">
        <f>'گام اول '!AJ498</f>
        <v>0</v>
      </c>
      <c r="AJ497" s="123">
        <f>'گام اول '!AK498</f>
        <v>4500000</v>
      </c>
      <c r="AK497" s="123">
        <f>'گام اول '!AL498</f>
        <v>6000000</v>
      </c>
      <c r="AL497" s="123">
        <f>'گام اول '!AM498</f>
        <v>4647116.25</v>
      </c>
      <c r="AM497" s="123">
        <f>'گام اول '!AN498</f>
        <v>4956360.7131818179</v>
      </c>
      <c r="AN497" s="123">
        <f>'گام اول '!AO498</f>
        <v>0</v>
      </c>
      <c r="AO497" s="123">
        <f>'گام اول '!AP498</f>
        <v>3000000</v>
      </c>
      <c r="AP497" s="123">
        <f>'گام اول '!AQ498</f>
        <v>0</v>
      </c>
      <c r="AQ497" s="123">
        <f>'گام اول '!AR498</f>
        <v>0</v>
      </c>
      <c r="AR497" s="123">
        <f>'گام اول '!AS498</f>
        <v>0</v>
      </c>
      <c r="AS497" s="375">
        <f>'گام اول '!AT498</f>
        <v>0</v>
      </c>
      <c r="AT497" s="368">
        <f t="shared" si="325"/>
        <v>69936752.417727262</v>
      </c>
      <c r="AU497" s="173">
        <f>'گام اول '!AV498</f>
        <v>51541179.748486355</v>
      </c>
      <c r="AV497" s="141">
        <f>'گام اول '!AW498</f>
        <v>69936752.417727262</v>
      </c>
      <c r="AW497" s="142">
        <f t="shared" si="326"/>
        <v>4895572.6692409087</v>
      </c>
      <c r="AX497" s="75">
        <f t="shared" si="327"/>
        <v>1154117.9748486355</v>
      </c>
      <c r="AY497" s="142">
        <f>'گام اول '!AZ498</f>
        <v>0</v>
      </c>
      <c r="AZ497" s="142">
        <f>'گام اول '!BA498</f>
        <v>0</v>
      </c>
      <c r="BA497" s="142">
        <f>'گام اول '!BB498</f>
        <v>0</v>
      </c>
      <c r="BB497" s="142">
        <f>'گام اول '!BC498</f>
        <v>0</v>
      </c>
      <c r="BC497" s="142">
        <f>'گام اول '!BD498</f>
        <v>0</v>
      </c>
      <c r="BD497" s="142">
        <f>'گام اول '!BE498</f>
        <v>0</v>
      </c>
      <c r="BE497" s="142">
        <f>'گام اول '!BF498</f>
        <v>0</v>
      </c>
      <c r="BF497" s="143">
        <f t="shared" si="328"/>
        <v>6049690.6440895442</v>
      </c>
      <c r="BG497" s="140">
        <f t="shared" si="329"/>
        <v>63887061</v>
      </c>
      <c r="BH497" s="144">
        <f t="shared" si="330"/>
        <v>69936752.417727262</v>
      </c>
      <c r="BI497" s="127">
        <f t="shared" si="323"/>
        <v>4425825</v>
      </c>
      <c r="BJ497" s="145">
        <f t="shared" si="331"/>
        <v>2212912.5</v>
      </c>
      <c r="BK497" s="145">
        <f t="shared" si="332"/>
        <v>663873.75</v>
      </c>
      <c r="BL497" s="146">
        <f t="shared" si="333"/>
        <v>1120000</v>
      </c>
      <c r="BM497" s="379">
        <v>0</v>
      </c>
      <c r="BN497" s="147">
        <f t="shared" si="334"/>
        <v>78359363.667727262</v>
      </c>
      <c r="BO497" s="148">
        <f t="shared" si="335"/>
        <v>69936752.417727262</v>
      </c>
      <c r="BP497" s="149">
        <f t="shared" si="336"/>
        <v>16085453.056077272</v>
      </c>
      <c r="BQ497" s="150">
        <f t="shared" si="337"/>
        <v>94444816.723804533</v>
      </c>
      <c r="BR497" s="151">
        <f t="shared" si="338"/>
        <v>100800</v>
      </c>
      <c r="BS497" s="147">
        <f t="shared" si="339"/>
        <v>94545616.723804533</v>
      </c>
      <c r="BT497" s="135">
        <v>0</v>
      </c>
      <c r="BU497" s="148">
        <f t="shared" si="340"/>
        <v>7835936.3667727262</v>
      </c>
      <c r="BV497" s="152">
        <f t="shared" si="341"/>
        <v>3917968.1833863631</v>
      </c>
      <c r="BW497" s="133">
        <f t="shared" si="342"/>
        <v>82791712.173645437</v>
      </c>
      <c r="BX497" s="147">
        <f t="shared" si="343"/>
        <v>7302611.25</v>
      </c>
      <c r="BY497" s="134">
        <f t="shared" si="344"/>
        <v>75489100.923645437</v>
      </c>
      <c r="CD497" s="388">
        <f>'گام اول '!AU498</f>
        <v>69936752.417727262</v>
      </c>
      <c r="CE497" s="389">
        <f>'گام اول '!AV498</f>
        <v>51541179.748486355</v>
      </c>
      <c r="CF497" s="389">
        <f>'گام اول '!AW498</f>
        <v>69936752.417727262</v>
      </c>
      <c r="CG497" s="389">
        <f>'گام اول '!AX498</f>
        <v>4895572.6692409087</v>
      </c>
      <c r="CH497" s="389">
        <f>'گام اول '!AY498</f>
        <v>1154117.9748486355</v>
      </c>
      <c r="CI497" s="389">
        <f>'گام اول '!AZ498</f>
        <v>0</v>
      </c>
      <c r="CJ497" s="389">
        <f>'گام اول '!BA498</f>
        <v>0</v>
      </c>
      <c r="CK497" s="389">
        <f>'گام اول '!BB498</f>
        <v>0</v>
      </c>
      <c r="CL497" s="389">
        <f>'گام اول '!BC498</f>
        <v>0</v>
      </c>
      <c r="CM497" s="389">
        <f>'گام اول '!BD498</f>
        <v>0</v>
      </c>
      <c r="CN497" s="389">
        <f>'گام اول '!BE498</f>
        <v>0</v>
      </c>
      <c r="CO497" s="389">
        <f>'گام اول '!BF498</f>
        <v>0</v>
      </c>
      <c r="CP497" s="389">
        <f>'گام اول '!BG498</f>
        <v>6049690.6440895442</v>
      </c>
      <c r="CQ497" s="389">
        <f>'گام اول '!BH498</f>
        <v>63887061</v>
      </c>
      <c r="CR497" s="389">
        <f t="shared" si="345"/>
        <v>69936752.417727262</v>
      </c>
      <c r="CS497" s="55">
        <f t="shared" si="346"/>
        <v>4425825</v>
      </c>
      <c r="CT497" s="388">
        <f t="shared" si="347"/>
        <v>2212912.5</v>
      </c>
      <c r="CU497" s="389">
        <f t="shared" si="348"/>
        <v>663873.75</v>
      </c>
      <c r="CV497" s="389">
        <f t="shared" si="349"/>
        <v>1120000</v>
      </c>
      <c r="CW497" s="55">
        <v>0</v>
      </c>
      <c r="CX497" s="389">
        <f t="shared" si="350"/>
        <v>78359363.667727262</v>
      </c>
      <c r="CY497" s="389">
        <f t="shared" si="351"/>
        <v>69936752.417727262</v>
      </c>
      <c r="CZ497" s="389">
        <f t="shared" si="352"/>
        <v>16085453.056077272</v>
      </c>
      <c r="DA497" s="389">
        <f t="shared" si="353"/>
        <v>94444816.723804533</v>
      </c>
      <c r="DB497" s="389">
        <f t="shared" si="354"/>
        <v>100800</v>
      </c>
      <c r="DC497" s="389">
        <f t="shared" si="355"/>
        <v>94545616.723804533</v>
      </c>
      <c r="DD497" s="394">
        <v>0</v>
      </c>
      <c r="DE497" s="389">
        <f t="shared" si="356"/>
        <v>7835936.3667727262</v>
      </c>
      <c r="DF497" s="389">
        <f t="shared" si="357"/>
        <v>3917968.1833863631</v>
      </c>
      <c r="DG497" s="389">
        <f t="shared" si="358"/>
        <v>82791712.173645437</v>
      </c>
      <c r="DH497" s="389">
        <f t="shared" si="359"/>
        <v>7302611.25</v>
      </c>
      <c r="DI497" s="389">
        <f t="shared" si="360"/>
        <v>75489100.923645437</v>
      </c>
      <c r="DJ497" s="389">
        <f t="shared" si="361"/>
        <v>0</v>
      </c>
      <c r="DL497" s="396">
        <f t="shared" si="362"/>
        <v>6638737.5</v>
      </c>
      <c r="DM497" s="396">
        <f t="shared" si="363"/>
        <v>-2212912.5</v>
      </c>
    </row>
    <row r="498" spans="1:117" s="55" customFormat="1" ht="21" x14ac:dyDescent="0.2">
      <c r="A498" s="191">
        <f t="shared" si="324"/>
        <v>2655495</v>
      </c>
      <c r="B498" s="136">
        <f>'گام اول '!B499</f>
        <v>493</v>
      </c>
      <c r="C498" s="136">
        <f>'گام اول '!C499</f>
        <v>276</v>
      </c>
      <c r="D498" s="136">
        <f>'گام اول '!D499</f>
        <v>13176</v>
      </c>
      <c r="E498" s="136" t="str">
        <f>'گام اول '!E499</f>
        <v>کمال</v>
      </c>
      <c r="F498" s="136" t="str">
        <f>'گام اول '!F499</f>
        <v>جلالی کندلوسی</v>
      </c>
      <c r="G498" s="136" t="str">
        <f>'گام اول '!G499</f>
        <v>نگهبان</v>
      </c>
      <c r="H498" s="136" t="str">
        <f>'گام اول '!H499</f>
        <v>مازندران</v>
      </c>
      <c r="I498" s="136" t="str">
        <f>'گام اول '!I499</f>
        <v>214-813-2189013-1</v>
      </c>
      <c r="J498" s="136">
        <f>'گام اول '!J499</f>
        <v>6269669162</v>
      </c>
      <c r="K498" s="136" t="str">
        <f>'گام اول '!K499</f>
        <v>0036033876</v>
      </c>
      <c r="L498" s="136" t="str">
        <f>'گام اول '!L499</f>
        <v>مازندران</v>
      </c>
      <c r="M498" s="136" t="str">
        <f>'گام اول '!M499</f>
        <v>نگهبان</v>
      </c>
      <c r="N498" s="120" t="str">
        <f>'گام اول '!N499</f>
        <v>*</v>
      </c>
      <c r="O498" s="119">
        <f>'گام اول '!O499</f>
        <v>0</v>
      </c>
      <c r="P498" s="121">
        <f>'گام اول '!P499</f>
        <v>0</v>
      </c>
      <c r="Q498" s="358">
        <f>'گام اول '!Q499</f>
        <v>30</v>
      </c>
      <c r="R498" s="358">
        <f>'گام اول '!R499</f>
        <v>120</v>
      </c>
      <c r="S498" s="358">
        <f>'گام اول '!S499</f>
        <v>110</v>
      </c>
      <c r="T498" s="358">
        <f>'گام اول '!T499</f>
        <v>29.33</v>
      </c>
      <c r="U498" s="137">
        <f>'گام اول '!U499</f>
        <v>0</v>
      </c>
      <c r="V498" s="120">
        <f>'گام اول '!W499</f>
        <v>0</v>
      </c>
      <c r="W498" s="121">
        <f>'گام اول '!X499</f>
        <v>0</v>
      </c>
      <c r="X498" s="366">
        <f>'گام اول '!Y499</f>
        <v>1</v>
      </c>
      <c r="Y498" s="366">
        <f>'گام اول '!Z499</f>
        <v>1</v>
      </c>
      <c r="Z498" s="138">
        <f>'گام اول '!AA499</f>
        <v>885165</v>
      </c>
      <c r="AA498" s="138">
        <f>'گام اول '!AB499</f>
        <v>0</v>
      </c>
      <c r="AB498" s="138">
        <f>'گام اول '!AC499</f>
        <v>885165</v>
      </c>
      <c r="AC498" s="138">
        <f>'گام اول '!AD499</f>
        <v>4500000</v>
      </c>
      <c r="AD498" s="138">
        <f>'گام اول '!AE499</f>
        <v>6000000</v>
      </c>
      <c r="AE498" s="139">
        <f>'گام اول '!AF499</f>
        <v>168986.04545454544</v>
      </c>
      <c r="AF498" s="122">
        <f>'گام اول '!AG499</f>
        <v>26554950</v>
      </c>
      <c r="AG498" s="123">
        <f>'گام اول '!AH499</f>
        <v>0</v>
      </c>
      <c r="AH498" s="123">
        <f>'گام اول '!AI499</f>
        <v>20278325.454545453</v>
      </c>
      <c r="AI498" s="123">
        <f>'گام اول '!AJ499</f>
        <v>2655495</v>
      </c>
      <c r="AJ498" s="123">
        <f>'گام اول '!AK499</f>
        <v>4500000</v>
      </c>
      <c r="AK498" s="123">
        <f>'گام اول '!AL499</f>
        <v>6000000</v>
      </c>
      <c r="AL498" s="123">
        <f>'گام اول '!AM499</f>
        <v>4647116.25</v>
      </c>
      <c r="AM498" s="123">
        <f>'گام اول '!AN499</f>
        <v>4956360.7131818179</v>
      </c>
      <c r="AN498" s="123">
        <f>'گام اول '!AO499</f>
        <v>0</v>
      </c>
      <c r="AO498" s="123">
        <f>'گام اول '!AP499</f>
        <v>3000000</v>
      </c>
      <c r="AP498" s="123">
        <f>'گام اول '!AQ499</f>
        <v>0</v>
      </c>
      <c r="AQ498" s="123">
        <f>'گام اول '!AR499</f>
        <v>0</v>
      </c>
      <c r="AR498" s="123">
        <f>'گام اول '!AS499</f>
        <v>0</v>
      </c>
      <c r="AS498" s="375">
        <f>'گام اول '!AT499</f>
        <v>0</v>
      </c>
      <c r="AT498" s="368">
        <f t="shared" si="325"/>
        <v>72592247.417727277</v>
      </c>
      <c r="AU498" s="173">
        <f>'گام اول '!AV499</f>
        <v>51541179.74848637</v>
      </c>
      <c r="AV498" s="141">
        <f>'گام اول '!AW499</f>
        <v>69936752.417727262</v>
      </c>
      <c r="AW498" s="142">
        <f t="shared" si="326"/>
        <v>4895572.6692409087</v>
      </c>
      <c r="AX498" s="75">
        <f t="shared" si="327"/>
        <v>1154117.9748486371</v>
      </c>
      <c r="AY498" s="142">
        <f>'گام اول '!AZ499</f>
        <v>0</v>
      </c>
      <c r="AZ498" s="142">
        <f>'گام اول '!BA499</f>
        <v>0</v>
      </c>
      <c r="BA498" s="142">
        <f>'گام اول '!BB499</f>
        <v>0</v>
      </c>
      <c r="BB498" s="142">
        <f>'گام اول '!BC499</f>
        <v>0</v>
      </c>
      <c r="BC498" s="142">
        <f>'گام اول '!BD499</f>
        <v>0</v>
      </c>
      <c r="BD498" s="142">
        <f>'گام اول '!BE499</f>
        <v>0</v>
      </c>
      <c r="BE498" s="142">
        <f>'گام اول '!BF499</f>
        <v>0</v>
      </c>
      <c r="BF498" s="143">
        <f t="shared" si="328"/>
        <v>6049690.6440895461</v>
      </c>
      <c r="BG498" s="140">
        <f t="shared" si="329"/>
        <v>66542556</v>
      </c>
      <c r="BH498" s="144">
        <f t="shared" si="330"/>
        <v>72592247.417727277</v>
      </c>
      <c r="BI498" s="127">
        <f t="shared" si="323"/>
        <v>4425825</v>
      </c>
      <c r="BJ498" s="145">
        <f t="shared" si="331"/>
        <v>2212912.5</v>
      </c>
      <c r="BK498" s="145">
        <f t="shared" si="332"/>
        <v>663873.75</v>
      </c>
      <c r="BL498" s="146">
        <f t="shared" si="333"/>
        <v>1120000</v>
      </c>
      <c r="BM498" s="379">
        <v>0</v>
      </c>
      <c r="BN498" s="147">
        <f t="shared" si="334"/>
        <v>81014858.667727277</v>
      </c>
      <c r="BO498" s="148">
        <f t="shared" si="335"/>
        <v>69936752.417727262</v>
      </c>
      <c r="BP498" s="149">
        <f t="shared" si="336"/>
        <v>16085453.056077272</v>
      </c>
      <c r="BQ498" s="150">
        <f t="shared" si="337"/>
        <v>97100311.723804548</v>
      </c>
      <c r="BR498" s="151">
        <f t="shared" si="338"/>
        <v>100800</v>
      </c>
      <c r="BS498" s="147">
        <f t="shared" si="339"/>
        <v>97201111.723804548</v>
      </c>
      <c r="BT498" s="135">
        <v>0</v>
      </c>
      <c r="BU498" s="148">
        <f t="shared" si="340"/>
        <v>8101485.866772728</v>
      </c>
      <c r="BV498" s="152">
        <f t="shared" si="341"/>
        <v>4050742.933386364</v>
      </c>
      <c r="BW498" s="133">
        <f t="shared" si="342"/>
        <v>85048882.923645452</v>
      </c>
      <c r="BX498" s="147">
        <f t="shared" si="343"/>
        <v>7302611.25</v>
      </c>
      <c r="BY498" s="134">
        <f t="shared" si="344"/>
        <v>77746271.673645452</v>
      </c>
      <c r="CD498" s="388">
        <f>'گام اول '!AU499</f>
        <v>72592247.417727277</v>
      </c>
      <c r="CE498" s="389">
        <f>'گام اول '!AV499</f>
        <v>51541179.74848637</v>
      </c>
      <c r="CF498" s="389">
        <f>'گام اول '!AW499</f>
        <v>69936752.417727262</v>
      </c>
      <c r="CG498" s="389">
        <f>'گام اول '!AX499</f>
        <v>4895572.6692409087</v>
      </c>
      <c r="CH498" s="389">
        <f>'گام اول '!AY499</f>
        <v>1154117.9748486371</v>
      </c>
      <c r="CI498" s="389">
        <f>'گام اول '!AZ499</f>
        <v>0</v>
      </c>
      <c r="CJ498" s="389">
        <f>'گام اول '!BA499</f>
        <v>0</v>
      </c>
      <c r="CK498" s="389">
        <f>'گام اول '!BB499</f>
        <v>0</v>
      </c>
      <c r="CL498" s="389">
        <f>'گام اول '!BC499</f>
        <v>0</v>
      </c>
      <c r="CM498" s="389">
        <f>'گام اول '!BD499</f>
        <v>0</v>
      </c>
      <c r="CN498" s="389">
        <f>'گام اول '!BE499</f>
        <v>0</v>
      </c>
      <c r="CO498" s="389">
        <f>'گام اول '!BF499</f>
        <v>0</v>
      </c>
      <c r="CP498" s="389">
        <f>'گام اول '!BG499</f>
        <v>6049690.6440895461</v>
      </c>
      <c r="CQ498" s="389">
        <f>'گام اول '!BH499</f>
        <v>66542556</v>
      </c>
      <c r="CR498" s="389">
        <f t="shared" si="345"/>
        <v>72592247.417727277</v>
      </c>
      <c r="CS498" s="55">
        <f t="shared" si="346"/>
        <v>4425825</v>
      </c>
      <c r="CT498" s="388">
        <f t="shared" si="347"/>
        <v>2212912.5</v>
      </c>
      <c r="CU498" s="389">
        <f t="shared" si="348"/>
        <v>663873.75</v>
      </c>
      <c r="CV498" s="389">
        <f t="shared" si="349"/>
        <v>1120000</v>
      </c>
      <c r="CW498" s="55">
        <v>0</v>
      </c>
      <c r="CX498" s="389">
        <f t="shared" si="350"/>
        <v>81014858.667727277</v>
      </c>
      <c r="CY498" s="389">
        <f t="shared" si="351"/>
        <v>69936752.417727262</v>
      </c>
      <c r="CZ498" s="389">
        <f t="shared" si="352"/>
        <v>16085453.056077272</v>
      </c>
      <c r="DA498" s="389">
        <f t="shared" si="353"/>
        <v>97100311.723804548</v>
      </c>
      <c r="DB498" s="389">
        <f t="shared" si="354"/>
        <v>100800</v>
      </c>
      <c r="DC498" s="389">
        <f t="shared" si="355"/>
        <v>97201111.723804548</v>
      </c>
      <c r="DD498" s="394">
        <v>0</v>
      </c>
      <c r="DE498" s="389">
        <f t="shared" si="356"/>
        <v>8101485.866772728</v>
      </c>
      <c r="DF498" s="389">
        <f t="shared" si="357"/>
        <v>4050742.933386364</v>
      </c>
      <c r="DG498" s="389">
        <f t="shared" si="358"/>
        <v>85048882.923645452</v>
      </c>
      <c r="DH498" s="389">
        <f t="shared" si="359"/>
        <v>7302611.25</v>
      </c>
      <c r="DI498" s="389">
        <f t="shared" si="360"/>
        <v>77746271.673645452</v>
      </c>
      <c r="DJ498" s="389">
        <f t="shared" si="361"/>
        <v>0</v>
      </c>
      <c r="DL498" s="396">
        <f t="shared" si="362"/>
        <v>6638737.5</v>
      </c>
      <c r="DM498" s="396">
        <f t="shared" si="363"/>
        <v>-2212912.5</v>
      </c>
    </row>
    <row r="499" spans="1:117" s="55" customFormat="1" ht="21" x14ac:dyDescent="0.2">
      <c r="A499" s="191">
        <f t="shared" si="324"/>
        <v>2655495</v>
      </c>
      <c r="B499" s="136">
        <f>'گام اول '!B500</f>
        <v>494</v>
      </c>
      <c r="C499" s="136">
        <f>'گام اول '!C500</f>
        <v>277</v>
      </c>
      <c r="D499" s="136">
        <f>'گام اول '!D500</f>
        <v>13174</v>
      </c>
      <c r="E499" s="136" t="str">
        <f>'گام اول '!E500</f>
        <v>صفرعلی</v>
      </c>
      <c r="F499" s="136" t="str">
        <f>'گام اول '!F500</f>
        <v>طویرسیاری</v>
      </c>
      <c r="G499" s="136" t="str">
        <f>'گام اول '!G500</f>
        <v>نگهبان</v>
      </c>
      <c r="H499" s="136" t="str">
        <f>'گام اول '!H500</f>
        <v>مازندران</v>
      </c>
      <c r="I499" s="136" t="str">
        <f>'گام اول '!I500</f>
        <v>214-700-4158951-1</v>
      </c>
      <c r="J499" s="136">
        <f>'گام اول '!J500</f>
        <v>6279656845</v>
      </c>
      <c r="K499" s="136" t="str">
        <f>'گام اول '!K500</f>
        <v>0014539206</v>
      </c>
      <c r="L499" s="136" t="str">
        <f>'گام اول '!L500</f>
        <v>مازندران</v>
      </c>
      <c r="M499" s="136" t="str">
        <f>'گام اول '!M500</f>
        <v>نگهبان</v>
      </c>
      <c r="N499" s="120">
        <f>'گام اول '!N500</f>
        <v>0</v>
      </c>
      <c r="O499" s="119" t="str">
        <f>'گام اول '!O500</f>
        <v>*</v>
      </c>
      <c r="P499" s="121">
        <f>'گام اول '!P500</f>
        <v>0</v>
      </c>
      <c r="Q499" s="358">
        <f>'گام اول '!Q500</f>
        <v>30</v>
      </c>
      <c r="R499" s="358">
        <f>'گام اول '!R500</f>
        <v>90</v>
      </c>
      <c r="S499" s="358">
        <f>'گام اول '!S500</f>
        <v>0</v>
      </c>
      <c r="T499" s="358">
        <f>'گام اول '!T500</f>
        <v>0</v>
      </c>
      <c r="U499" s="137">
        <f>'گام اول '!U500</f>
        <v>0</v>
      </c>
      <c r="V499" s="120">
        <f>'گام اول '!W500</f>
        <v>0</v>
      </c>
      <c r="W499" s="121">
        <f>'گام اول '!X500</f>
        <v>0</v>
      </c>
      <c r="X499" s="366">
        <f>'گام اول '!Y500</f>
        <v>0</v>
      </c>
      <c r="Y499" s="366">
        <f>'گام اول '!Z500</f>
        <v>0</v>
      </c>
      <c r="Z499" s="138">
        <f>'گام اول '!AA500</f>
        <v>885165</v>
      </c>
      <c r="AA499" s="138">
        <f>'گام اول '!AB500</f>
        <v>0</v>
      </c>
      <c r="AB499" s="138">
        <f>'گام اول '!AC500</f>
        <v>885165</v>
      </c>
      <c r="AC499" s="138">
        <f>'گام اول '!AD500</f>
        <v>4500000</v>
      </c>
      <c r="AD499" s="138">
        <f>'گام اول '!AE500</f>
        <v>6000000</v>
      </c>
      <c r="AE499" s="139">
        <f>'گام اول '!AF500</f>
        <v>168986.04545454544</v>
      </c>
      <c r="AF499" s="122">
        <f>'گام اول '!AG500</f>
        <v>26554950</v>
      </c>
      <c r="AG499" s="123">
        <f>'گام اول '!AH500</f>
        <v>0</v>
      </c>
      <c r="AH499" s="123">
        <f>'گام اول '!AI500</f>
        <v>15208744.09090909</v>
      </c>
      <c r="AI499" s="123">
        <f>'گام اول '!AJ500</f>
        <v>0</v>
      </c>
      <c r="AJ499" s="123">
        <f>'گام اول '!AK500</f>
        <v>4500000</v>
      </c>
      <c r="AK499" s="123">
        <f>'گام اول '!AL500</f>
        <v>6000000</v>
      </c>
      <c r="AL499" s="123">
        <f>'گام اول '!AM500</f>
        <v>0</v>
      </c>
      <c r="AM499" s="123">
        <f>'گام اول '!AN500</f>
        <v>0</v>
      </c>
      <c r="AN499" s="123">
        <f>'گام اول '!AO500</f>
        <v>0</v>
      </c>
      <c r="AO499" s="123">
        <f>'گام اول '!AP500</f>
        <v>4000000</v>
      </c>
      <c r="AP499" s="123">
        <f>'گام اول '!AQ500</f>
        <v>0</v>
      </c>
      <c r="AQ499" s="123">
        <f>'گام اول '!AR500</f>
        <v>0</v>
      </c>
      <c r="AR499" s="123">
        <f>'گام اول '!AS500</f>
        <v>0</v>
      </c>
      <c r="AS499" s="375">
        <f>'گام اول '!AT500</f>
        <v>0</v>
      </c>
      <c r="AT499" s="368">
        <f t="shared" si="325"/>
        <v>56263694.090909094</v>
      </c>
      <c r="AU499" s="173">
        <f>'گام اول '!AV500</f>
        <v>37825235.504545458</v>
      </c>
      <c r="AV499" s="141">
        <f>'گام اول '!AW500</f>
        <v>56263694.090909094</v>
      </c>
      <c r="AW499" s="142">
        <f t="shared" si="326"/>
        <v>3938458.5863636369</v>
      </c>
      <c r="AX499" s="75">
        <f t="shared" si="327"/>
        <v>0</v>
      </c>
      <c r="AY499" s="142">
        <f>'گام اول '!AZ500</f>
        <v>0</v>
      </c>
      <c r="AZ499" s="142">
        <f>'گام اول '!BA500</f>
        <v>0</v>
      </c>
      <c r="BA499" s="142">
        <f>'گام اول '!BB500</f>
        <v>0</v>
      </c>
      <c r="BB499" s="142">
        <f>'گام اول '!BC500</f>
        <v>0</v>
      </c>
      <c r="BC499" s="142">
        <f>'گام اول '!BD500</f>
        <v>0</v>
      </c>
      <c r="BD499" s="142">
        <f>'گام اول '!BE500</f>
        <v>0</v>
      </c>
      <c r="BE499" s="142">
        <f>'گام اول '!BF500</f>
        <v>0</v>
      </c>
      <c r="BF499" s="143">
        <f t="shared" si="328"/>
        <v>3938458.5863636369</v>
      </c>
      <c r="BG499" s="140">
        <f t="shared" si="329"/>
        <v>52325235</v>
      </c>
      <c r="BH499" s="144">
        <f t="shared" si="330"/>
        <v>56263694.090909094</v>
      </c>
      <c r="BI499" s="127">
        <f t="shared" si="323"/>
        <v>4425825</v>
      </c>
      <c r="BJ499" s="145">
        <f t="shared" si="331"/>
        <v>2212912.5</v>
      </c>
      <c r="BK499" s="145">
        <f t="shared" si="332"/>
        <v>663873.75</v>
      </c>
      <c r="BL499" s="146">
        <f t="shared" si="333"/>
        <v>1120000</v>
      </c>
      <c r="BM499" s="379">
        <v>0</v>
      </c>
      <c r="BN499" s="147">
        <f t="shared" si="334"/>
        <v>64686305.340909094</v>
      </c>
      <c r="BO499" s="148">
        <f t="shared" si="335"/>
        <v>56263694.090909094</v>
      </c>
      <c r="BP499" s="149">
        <f t="shared" si="336"/>
        <v>12940649.640909093</v>
      </c>
      <c r="BQ499" s="150">
        <f t="shared" si="337"/>
        <v>77626954.981818184</v>
      </c>
      <c r="BR499" s="151">
        <f t="shared" si="338"/>
        <v>100800</v>
      </c>
      <c r="BS499" s="147">
        <f t="shared" si="339"/>
        <v>77727754.981818184</v>
      </c>
      <c r="BT499" s="135">
        <v>0</v>
      </c>
      <c r="BU499" s="148">
        <f t="shared" si="340"/>
        <v>6468630.5340909101</v>
      </c>
      <c r="BV499" s="152">
        <f t="shared" si="341"/>
        <v>3234315.2670454551</v>
      </c>
      <c r="BW499" s="133">
        <f t="shared" si="342"/>
        <v>68024809.180681825</v>
      </c>
      <c r="BX499" s="147">
        <f t="shared" si="343"/>
        <v>7302611.25</v>
      </c>
      <c r="BY499" s="134">
        <f t="shared" si="344"/>
        <v>60722197.930681825</v>
      </c>
      <c r="CD499" s="388">
        <f>'گام اول '!AU500</f>
        <v>56263694.090909094</v>
      </c>
      <c r="CE499" s="389">
        <f>'گام اول '!AV500</f>
        <v>37825235.504545458</v>
      </c>
      <c r="CF499" s="389">
        <f>'گام اول '!AW500</f>
        <v>56263694.090909094</v>
      </c>
      <c r="CG499" s="389">
        <f>'گام اول '!AX500</f>
        <v>3938458.5863636369</v>
      </c>
      <c r="CH499" s="389">
        <f>'گام اول '!AY500</f>
        <v>0</v>
      </c>
      <c r="CI499" s="389">
        <f>'گام اول '!AZ500</f>
        <v>0</v>
      </c>
      <c r="CJ499" s="389">
        <f>'گام اول '!BA500</f>
        <v>0</v>
      </c>
      <c r="CK499" s="389">
        <f>'گام اول '!BB500</f>
        <v>0</v>
      </c>
      <c r="CL499" s="389">
        <f>'گام اول '!BC500</f>
        <v>0</v>
      </c>
      <c r="CM499" s="389">
        <f>'گام اول '!BD500</f>
        <v>0</v>
      </c>
      <c r="CN499" s="389">
        <f>'گام اول '!BE500</f>
        <v>0</v>
      </c>
      <c r="CO499" s="389">
        <f>'گام اول '!BF500</f>
        <v>0</v>
      </c>
      <c r="CP499" s="389">
        <f>'گام اول '!BG500</f>
        <v>3938458.5863636369</v>
      </c>
      <c r="CQ499" s="389">
        <f>'گام اول '!BH500</f>
        <v>52325235</v>
      </c>
      <c r="CR499" s="389">
        <f t="shared" si="345"/>
        <v>56263694.090909094</v>
      </c>
      <c r="CS499" s="55">
        <f t="shared" si="346"/>
        <v>4425825</v>
      </c>
      <c r="CT499" s="388">
        <f t="shared" si="347"/>
        <v>2212912.5</v>
      </c>
      <c r="CU499" s="389">
        <f t="shared" si="348"/>
        <v>663873.75</v>
      </c>
      <c r="CV499" s="389">
        <f t="shared" si="349"/>
        <v>1120000</v>
      </c>
      <c r="CW499" s="55">
        <v>0</v>
      </c>
      <c r="CX499" s="389">
        <f t="shared" si="350"/>
        <v>64686305.340909094</v>
      </c>
      <c r="CY499" s="389">
        <f t="shared" si="351"/>
        <v>56263694.090909094</v>
      </c>
      <c r="CZ499" s="389">
        <f t="shared" si="352"/>
        <v>12940649.640909093</v>
      </c>
      <c r="DA499" s="389">
        <f t="shared" si="353"/>
        <v>77626954.981818184</v>
      </c>
      <c r="DB499" s="389">
        <f t="shared" si="354"/>
        <v>100800</v>
      </c>
      <c r="DC499" s="389">
        <f t="shared" si="355"/>
        <v>77727754.981818184</v>
      </c>
      <c r="DD499" s="394">
        <v>0</v>
      </c>
      <c r="DE499" s="389">
        <f t="shared" si="356"/>
        <v>6468630.5340909101</v>
      </c>
      <c r="DF499" s="389">
        <f t="shared" si="357"/>
        <v>3234315.2670454551</v>
      </c>
      <c r="DG499" s="389">
        <f t="shared" si="358"/>
        <v>68024809.180681825</v>
      </c>
      <c r="DH499" s="389">
        <f t="shared" si="359"/>
        <v>7302611.25</v>
      </c>
      <c r="DI499" s="389">
        <f t="shared" si="360"/>
        <v>60722197.930681825</v>
      </c>
      <c r="DJ499" s="389">
        <f t="shared" si="361"/>
        <v>0</v>
      </c>
      <c r="DL499" s="396">
        <f t="shared" si="362"/>
        <v>6638737.5</v>
      </c>
      <c r="DM499" s="396">
        <f t="shared" si="363"/>
        <v>-2212912.5</v>
      </c>
    </row>
    <row r="500" spans="1:117" s="55" customFormat="1" ht="21" x14ac:dyDescent="0.2">
      <c r="A500" s="191">
        <f t="shared" si="324"/>
        <v>2655495</v>
      </c>
      <c r="B500" s="136">
        <f>'گام اول '!B501</f>
        <v>495</v>
      </c>
      <c r="C500" s="136">
        <f>'گام اول '!C501</f>
        <v>278</v>
      </c>
      <c r="D500" s="136">
        <f>'گام اول '!D501</f>
        <v>13177</v>
      </c>
      <c r="E500" s="136" t="str">
        <f>'گام اول '!E501</f>
        <v>عارف</v>
      </c>
      <c r="F500" s="136" t="str">
        <f>'گام اول '!F501</f>
        <v>بهرامی بابا حیدری</v>
      </c>
      <c r="G500" s="136" t="str">
        <f>'گام اول '!G501</f>
        <v>نگهبان</v>
      </c>
      <c r="H500" s="136" t="str">
        <f>'گام اول '!H501</f>
        <v>مازندران</v>
      </c>
      <c r="I500" s="136" t="str">
        <f>'گام اول '!I501</f>
        <v>236-813-2621441-1</v>
      </c>
      <c r="J500" s="136">
        <f>'گام اول '!J501</f>
        <v>4679873612</v>
      </c>
      <c r="K500" s="136">
        <f>'گام اول '!K501</f>
        <v>35090571</v>
      </c>
      <c r="L500" s="136">
        <f>'گام اول '!L501</f>
        <v>0</v>
      </c>
      <c r="M500" s="136" t="str">
        <f>'گام اول '!M501</f>
        <v>نگهبان</v>
      </c>
      <c r="N500" s="120">
        <f>'گام اول '!N501</f>
        <v>0</v>
      </c>
      <c r="O500" s="119" t="str">
        <f>'گام اول '!O501</f>
        <v>*</v>
      </c>
      <c r="P500" s="121">
        <f>'گام اول '!P501</f>
        <v>0</v>
      </c>
      <c r="Q500" s="358">
        <f>'گام اول '!Q501</f>
        <v>30</v>
      </c>
      <c r="R500" s="358">
        <f>'گام اول '!R501</f>
        <v>90</v>
      </c>
      <c r="S500" s="358">
        <f>'گام اول '!S501</f>
        <v>0</v>
      </c>
      <c r="T500" s="358">
        <f>'گام اول '!T501</f>
        <v>0</v>
      </c>
      <c r="U500" s="137">
        <f>'گام اول '!U501</f>
        <v>0</v>
      </c>
      <c r="V500" s="120">
        <f>'گام اول '!W501</f>
        <v>0</v>
      </c>
      <c r="W500" s="121">
        <f>'گام اول '!X501</f>
        <v>0</v>
      </c>
      <c r="X500" s="366">
        <f>'گام اول '!Y501</f>
        <v>0</v>
      </c>
      <c r="Y500" s="366">
        <f>'گام اول '!Z501</f>
        <v>0</v>
      </c>
      <c r="Z500" s="138">
        <f>'گام اول '!AA501</f>
        <v>885165</v>
      </c>
      <c r="AA500" s="138">
        <f>'گام اول '!AB501</f>
        <v>0</v>
      </c>
      <c r="AB500" s="138">
        <f>'گام اول '!AC501</f>
        <v>885165</v>
      </c>
      <c r="AC500" s="138">
        <f>'گام اول '!AD501</f>
        <v>4500000</v>
      </c>
      <c r="AD500" s="138">
        <f>'گام اول '!AE501</f>
        <v>6000000</v>
      </c>
      <c r="AE500" s="139">
        <f>'گام اول '!AF501</f>
        <v>168986.04545454544</v>
      </c>
      <c r="AF500" s="122">
        <f>'گام اول '!AG501</f>
        <v>26554950</v>
      </c>
      <c r="AG500" s="123">
        <f>'گام اول '!AH501</f>
        <v>0</v>
      </c>
      <c r="AH500" s="123">
        <f>'گام اول '!AI501</f>
        <v>15208744.09090909</v>
      </c>
      <c r="AI500" s="123">
        <f>'گام اول '!AJ501</f>
        <v>0</v>
      </c>
      <c r="AJ500" s="123">
        <f>'گام اول '!AK501</f>
        <v>4500000</v>
      </c>
      <c r="AK500" s="123">
        <f>'گام اول '!AL501</f>
        <v>6000000</v>
      </c>
      <c r="AL500" s="123">
        <f>'گام اول '!AM501</f>
        <v>0</v>
      </c>
      <c r="AM500" s="123">
        <f>'گام اول '!AN501</f>
        <v>0</v>
      </c>
      <c r="AN500" s="123">
        <f>'گام اول '!AO501</f>
        <v>0</v>
      </c>
      <c r="AO500" s="123">
        <f>'گام اول '!AP501</f>
        <v>4000000</v>
      </c>
      <c r="AP500" s="123">
        <f>'گام اول '!AQ501</f>
        <v>0</v>
      </c>
      <c r="AQ500" s="123">
        <f>'گام اول '!AR501</f>
        <v>0</v>
      </c>
      <c r="AR500" s="123">
        <f>'گام اول '!AS501</f>
        <v>0</v>
      </c>
      <c r="AS500" s="375">
        <f>'گام اول '!AT501</f>
        <v>0</v>
      </c>
      <c r="AT500" s="368">
        <f t="shared" si="325"/>
        <v>56263694.090909094</v>
      </c>
      <c r="AU500" s="173">
        <f>'گام اول '!AV501</f>
        <v>37825235.504545458</v>
      </c>
      <c r="AV500" s="141">
        <f>'گام اول '!AW501</f>
        <v>56263694.090909094</v>
      </c>
      <c r="AW500" s="142">
        <f t="shared" si="326"/>
        <v>3938458.5863636369</v>
      </c>
      <c r="AX500" s="75">
        <f t="shared" si="327"/>
        <v>0</v>
      </c>
      <c r="AY500" s="142">
        <f>'گام اول '!AZ501</f>
        <v>0</v>
      </c>
      <c r="AZ500" s="142">
        <f>'گام اول '!BA501</f>
        <v>0</v>
      </c>
      <c r="BA500" s="142">
        <f>'گام اول '!BB501</f>
        <v>0</v>
      </c>
      <c r="BB500" s="142">
        <f>'گام اول '!BC501</f>
        <v>0</v>
      </c>
      <c r="BC500" s="142">
        <f>'گام اول '!BD501</f>
        <v>0</v>
      </c>
      <c r="BD500" s="142">
        <f>'گام اول '!BE501</f>
        <v>0</v>
      </c>
      <c r="BE500" s="142">
        <f>'گام اول '!BF501</f>
        <v>0</v>
      </c>
      <c r="BF500" s="143">
        <f t="shared" si="328"/>
        <v>3938458.5863636369</v>
      </c>
      <c r="BG500" s="140">
        <f t="shared" si="329"/>
        <v>52325235</v>
      </c>
      <c r="BH500" s="144">
        <f t="shared" si="330"/>
        <v>56263694.090909094</v>
      </c>
      <c r="BI500" s="127">
        <f t="shared" si="323"/>
        <v>4425825</v>
      </c>
      <c r="BJ500" s="145">
        <f t="shared" si="331"/>
        <v>2212912.5</v>
      </c>
      <c r="BK500" s="145">
        <f t="shared" si="332"/>
        <v>663873.75</v>
      </c>
      <c r="BL500" s="146">
        <f t="shared" si="333"/>
        <v>1120000</v>
      </c>
      <c r="BM500" s="379">
        <v>0</v>
      </c>
      <c r="BN500" s="147">
        <f t="shared" si="334"/>
        <v>64686305.340909094</v>
      </c>
      <c r="BO500" s="148">
        <f t="shared" si="335"/>
        <v>56263694.090909094</v>
      </c>
      <c r="BP500" s="149">
        <f t="shared" si="336"/>
        <v>12940649.640909093</v>
      </c>
      <c r="BQ500" s="150">
        <f t="shared" si="337"/>
        <v>77626954.981818184</v>
      </c>
      <c r="BR500" s="151">
        <f t="shared" si="338"/>
        <v>100800</v>
      </c>
      <c r="BS500" s="147">
        <f t="shared" si="339"/>
        <v>77727754.981818184</v>
      </c>
      <c r="BT500" s="135">
        <v>0</v>
      </c>
      <c r="BU500" s="148">
        <f t="shared" si="340"/>
        <v>6468630.5340909101</v>
      </c>
      <c r="BV500" s="152">
        <f t="shared" si="341"/>
        <v>3234315.2670454551</v>
      </c>
      <c r="BW500" s="133">
        <f t="shared" si="342"/>
        <v>68024809.180681825</v>
      </c>
      <c r="BX500" s="147">
        <f t="shared" si="343"/>
        <v>7302611.25</v>
      </c>
      <c r="BY500" s="134">
        <f t="shared" si="344"/>
        <v>60722197.930681825</v>
      </c>
      <c r="CD500" s="388">
        <f>'گام اول '!AU501</f>
        <v>56263694.090909094</v>
      </c>
      <c r="CE500" s="389">
        <f>'گام اول '!AV501</f>
        <v>37825235.504545458</v>
      </c>
      <c r="CF500" s="389">
        <f>'گام اول '!AW501</f>
        <v>56263694.090909094</v>
      </c>
      <c r="CG500" s="389">
        <f>'گام اول '!AX501</f>
        <v>3938458.5863636369</v>
      </c>
      <c r="CH500" s="389">
        <f>'گام اول '!AY501</f>
        <v>0</v>
      </c>
      <c r="CI500" s="389">
        <f>'گام اول '!AZ501</f>
        <v>0</v>
      </c>
      <c r="CJ500" s="389">
        <f>'گام اول '!BA501</f>
        <v>0</v>
      </c>
      <c r="CK500" s="389">
        <f>'گام اول '!BB501</f>
        <v>0</v>
      </c>
      <c r="CL500" s="389">
        <f>'گام اول '!BC501</f>
        <v>0</v>
      </c>
      <c r="CM500" s="389">
        <f>'گام اول '!BD501</f>
        <v>0</v>
      </c>
      <c r="CN500" s="389">
        <f>'گام اول '!BE501</f>
        <v>0</v>
      </c>
      <c r="CO500" s="389">
        <f>'گام اول '!BF501</f>
        <v>0</v>
      </c>
      <c r="CP500" s="389">
        <f>'گام اول '!BG501</f>
        <v>3938458.5863636369</v>
      </c>
      <c r="CQ500" s="389">
        <f>'گام اول '!BH501</f>
        <v>52325235</v>
      </c>
      <c r="CR500" s="389">
        <f t="shared" si="345"/>
        <v>56263694.090909094</v>
      </c>
      <c r="CS500" s="55">
        <f t="shared" si="346"/>
        <v>4425825</v>
      </c>
      <c r="CT500" s="388">
        <f t="shared" si="347"/>
        <v>2212912.5</v>
      </c>
      <c r="CU500" s="389">
        <f t="shared" si="348"/>
        <v>663873.75</v>
      </c>
      <c r="CV500" s="389">
        <f t="shared" si="349"/>
        <v>1120000</v>
      </c>
      <c r="CW500" s="55">
        <v>0</v>
      </c>
      <c r="CX500" s="389">
        <f t="shared" si="350"/>
        <v>64686305.340909094</v>
      </c>
      <c r="CY500" s="389">
        <f t="shared" si="351"/>
        <v>56263694.090909094</v>
      </c>
      <c r="CZ500" s="389">
        <f t="shared" si="352"/>
        <v>12940649.640909093</v>
      </c>
      <c r="DA500" s="389">
        <f t="shared" si="353"/>
        <v>77626954.981818184</v>
      </c>
      <c r="DB500" s="389">
        <f t="shared" si="354"/>
        <v>100800</v>
      </c>
      <c r="DC500" s="389">
        <f t="shared" si="355"/>
        <v>77727754.981818184</v>
      </c>
      <c r="DD500" s="394">
        <v>0</v>
      </c>
      <c r="DE500" s="389">
        <f t="shared" si="356"/>
        <v>6468630.5340909101</v>
      </c>
      <c r="DF500" s="389">
        <f t="shared" si="357"/>
        <v>3234315.2670454551</v>
      </c>
      <c r="DG500" s="389">
        <f t="shared" si="358"/>
        <v>68024809.180681825</v>
      </c>
      <c r="DH500" s="389">
        <f t="shared" si="359"/>
        <v>7302611.25</v>
      </c>
      <c r="DI500" s="389">
        <f t="shared" si="360"/>
        <v>60722197.930681825</v>
      </c>
      <c r="DJ500" s="389">
        <f t="shared" si="361"/>
        <v>0</v>
      </c>
      <c r="DL500" s="396">
        <f t="shared" si="362"/>
        <v>6638737.5</v>
      </c>
      <c r="DM500" s="396">
        <f t="shared" si="363"/>
        <v>-2212912.5</v>
      </c>
    </row>
    <row r="501" spans="1:117" s="55" customFormat="1" ht="21" x14ac:dyDescent="0.2">
      <c r="A501" s="191">
        <f t="shared" si="324"/>
        <v>2655495</v>
      </c>
      <c r="B501" s="136">
        <f>'گام اول '!B502</f>
        <v>496</v>
      </c>
      <c r="C501" s="136">
        <f>'گام اول '!C502</f>
        <v>279</v>
      </c>
      <c r="D501" s="136">
        <f>'گام اول '!D502</f>
        <v>13178</v>
      </c>
      <c r="E501" s="136" t="str">
        <f>'گام اول '!E502</f>
        <v>پوریا</v>
      </c>
      <c r="F501" s="136" t="str">
        <f>'گام اول '!F502</f>
        <v>بابادیلمی</v>
      </c>
      <c r="G501" s="136" t="str">
        <f>'گام اول '!G502</f>
        <v>نگهبان</v>
      </c>
      <c r="H501" s="136" t="str">
        <f>'گام اول '!H502</f>
        <v>مازندران</v>
      </c>
      <c r="I501" s="136" t="str">
        <f>'گام اول '!I502</f>
        <v>170-700-4361860-1</v>
      </c>
      <c r="J501" s="136" t="str">
        <f>'گام اول '!J502</f>
        <v>2270072529</v>
      </c>
      <c r="K501" s="136">
        <f>'گام اول '!K502</f>
        <v>36243573</v>
      </c>
      <c r="L501" s="136">
        <f>'گام اول '!L502</f>
        <v>0</v>
      </c>
      <c r="M501" s="136" t="str">
        <f>'گام اول '!M502</f>
        <v>نگهبان</v>
      </c>
      <c r="N501" s="120">
        <f>'گام اول '!N502</f>
        <v>0</v>
      </c>
      <c r="O501" s="119" t="str">
        <f>'گام اول '!O502</f>
        <v>*</v>
      </c>
      <c r="P501" s="121">
        <f>'گام اول '!P502</f>
        <v>0</v>
      </c>
      <c r="Q501" s="358">
        <f>'گام اول '!Q502</f>
        <v>30</v>
      </c>
      <c r="R501" s="358">
        <f>'گام اول '!R502</f>
        <v>90</v>
      </c>
      <c r="S501" s="358">
        <f>'گام اول '!S502</f>
        <v>0</v>
      </c>
      <c r="T501" s="358">
        <f>'گام اول '!T502</f>
        <v>0</v>
      </c>
      <c r="U501" s="137">
        <f>'گام اول '!U502</f>
        <v>0</v>
      </c>
      <c r="V501" s="120">
        <f>'گام اول '!W502</f>
        <v>0</v>
      </c>
      <c r="W501" s="121">
        <f>'گام اول '!X502</f>
        <v>0</v>
      </c>
      <c r="X501" s="366">
        <f>'گام اول '!Y502</f>
        <v>0</v>
      </c>
      <c r="Y501" s="366">
        <f>'گام اول '!Z502</f>
        <v>0</v>
      </c>
      <c r="Z501" s="138">
        <f>'گام اول '!AA502</f>
        <v>885165</v>
      </c>
      <c r="AA501" s="138">
        <f>'گام اول '!AB502</f>
        <v>0</v>
      </c>
      <c r="AB501" s="138">
        <f>'گام اول '!AC502</f>
        <v>885165</v>
      </c>
      <c r="AC501" s="138">
        <f>'گام اول '!AD502</f>
        <v>4500000</v>
      </c>
      <c r="AD501" s="138">
        <f>'گام اول '!AE502</f>
        <v>6000000</v>
      </c>
      <c r="AE501" s="139">
        <f>'گام اول '!AF502</f>
        <v>168986.04545454544</v>
      </c>
      <c r="AF501" s="122">
        <f>'گام اول '!AG502</f>
        <v>26554950</v>
      </c>
      <c r="AG501" s="123">
        <f>'گام اول '!AH502</f>
        <v>0</v>
      </c>
      <c r="AH501" s="123">
        <f>'گام اول '!AI502</f>
        <v>15208744.09090909</v>
      </c>
      <c r="AI501" s="123">
        <f>'گام اول '!AJ502</f>
        <v>0</v>
      </c>
      <c r="AJ501" s="123">
        <f>'گام اول '!AK502</f>
        <v>4500000</v>
      </c>
      <c r="AK501" s="123">
        <f>'گام اول '!AL502</f>
        <v>6000000</v>
      </c>
      <c r="AL501" s="123">
        <f>'گام اول '!AM502</f>
        <v>0</v>
      </c>
      <c r="AM501" s="123">
        <f>'گام اول '!AN502</f>
        <v>0</v>
      </c>
      <c r="AN501" s="123">
        <f>'گام اول '!AO502</f>
        <v>0</v>
      </c>
      <c r="AO501" s="123">
        <f>'گام اول '!AP502</f>
        <v>4000000</v>
      </c>
      <c r="AP501" s="123">
        <f>'گام اول '!AQ502</f>
        <v>0</v>
      </c>
      <c r="AQ501" s="123">
        <f>'گام اول '!AR502</f>
        <v>0</v>
      </c>
      <c r="AR501" s="123">
        <f>'گام اول '!AS502</f>
        <v>0</v>
      </c>
      <c r="AS501" s="375">
        <f>'گام اول '!AT502</f>
        <v>0</v>
      </c>
      <c r="AT501" s="368">
        <f t="shared" si="325"/>
        <v>56263694.090909094</v>
      </c>
      <c r="AU501" s="173">
        <f>'گام اول '!AV502</f>
        <v>37825235.504545458</v>
      </c>
      <c r="AV501" s="141">
        <f>'گام اول '!AW502</f>
        <v>56263694.090909094</v>
      </c>
      <c r="AW501" s="142">
        <f t="shared" si="326"/>
        <v>3938458.5863636369</v>
      </c>
      <c r="AX501" s="75">
        <f t="shared" si="327"/>
        <v>0</v>
      </c>
      <c r="AY501" s="142">
        <f>'گام اول '!AZ502</f>
        <v>0</v>
      </c>
      <c r="AZ501" s="142">
        <f>'گام اول '!BA502</f>
        <v>0</v>
      </c>
      <c r="BA501" s="142">
        <f>'گام اول '!BB502</f>
        <v>0</v>
      </c>
      <c r="BB501" s="142">
        <f>'گام اول '!BC502</f>
        <v>0</v>
      </c>
      <c r="BC501" s="142">
        <f>'گام اول '!BD502</f>
        <v>0</v>
      </c>
      <c r="BD501" s="142">
        <f>'گام اول '!BE502</f>
        <v>0</v>
      </c>
      <c r="BE501" s="142">
        <f>'گام اول '!BF502</f>
        <v>0</v>
      </c>
      <c r="BF501" s="143">
        <f t="shared" si="328"/>
        <v>3938458.5863636369</v>
      </c>
      <c r="BG501" s="140">
        <f t="shared" si="329"/>
        <v>52325235</v>
      </c>
      <c r="BH501" s="144">
        <f t="shared" si="330"/>
        <v>56263694.090909094</v>
      </c>
      <c r="BI501" s="127">
        <f t="shared" si="323"/>
        <v>4425825</v>
      </c>
      <c r="BJ501" s="145">
        <f t="shared" si="331"/>
        <v>2212912.5</v>
      </c>
      <c r="BK501" s="145">
        <f t="shared" si="332"/>
        <v>663873.75</v>
      </c>
      <c r="BL501" s="146">
        <f t="shared" si="333"/>
        <v>1120000</v>
      </c>
      <c r="BM501" s="379">
        <v>0</v>
      </c>
      <c r="BN501" s="147">
        <f t="shared" si="334"/>
        <v>64686305.340909094</v>
      </c>
      <c r="BO501" s="148">
        <f t="shared" si="335"/>
        <v>56263694.090909094</v>
      </c>
      <c r="BP501" s="149">
        <f t="shared" si="336"/>
        <v>12940649.640909093</v>
      </c>
      <c r="BQ501" s="150">
        <f t="shared" si="337"/>
        <v>77626954.981818184</v>
      </c>
      <c r="BR501" s="151">
        <f t="shared" si="338"/>
        <v>100800</v>
      </c>
      <c r="BS501" s="147">
        <f t="shared" si="339"/>
        <v>77727754.981818184</v>
      </c>
      <c r="BT501" s="135">
        <v>0</v>
      </c>
      <c r="BU501" s="148">
        <f t="shared" si="340"/>
        <v>6468630.5340909101</v>
      </c>
      <c r="BV501" s="152">
        <f t="shared" si="341"/>
        <v>3234315.2670454551</v>
      </c>
      <c r="BW501" s="133">
        <f t="shared" si="342"/>
        <v>68024809.180681825</v>
      </c>
      <c r="BX501" s="147">
        <f t="shared" si="343"/>
        <v>7302611.25</v>
      </c>
      <c r="BY501" s="134">
        <f t="shared" si="344"/>
        <v>60722197.930681825</v>
      </c>
      <c r="CD501" s="388">
        <f>'گام اول '!AU502</f>
        <v>56263694.090909094</v>
      </c>
      <c r="CE501" s="389">
        <f>'گام اول '!AV502</f>
        <v>37825235.504545458</v>
      </c>
      <c r="CF501" s="389">
        <f>'گام اول '!AW502</f>
        <v>56263694.090909094</v>
      </c>
      <c r="CG501" s="389">
        <f>'گام اول '!AX502</f>
        <v>3938458.5863636369</v>
      </c>
      <c r="CH501" s="389">
        <f>'گام اول '!AY502</f>
        <v>0</v>
      </c>
      <c r="CI501" s="389">
        <f>'گام اول '!AZ502</f>
        <v>0</v>
      </c>
      <c r="CJ501" s="389">
        <f>'گام اول '!BA502</f>
        <v>0</v>
      </c>
      <c r="CK501" s="389">
        <f>'گام اول '!BB502</f>
        <v>0</v>
      </c>
      <c r="CL501" s="389">
        <f>'گام اول '!BC502</f>
        <v>0</v>
      </c>
      <c r="CM501" s="389">
        <f>'گام اول '!BD502</f>
        <v>0</v>
      </c>
      <c r="CN501" s="389">
        <f>'گام اول '!BE502</f>
        <v>0</v>
      </c>
      <c r="CO501" s="389">
        <f>'گام اول '!BF502</f>
        <v>0</v>
      </c>
      <c r="CP501" s="389">
        <f>'گام اول '!BG502</f>
        <v>3938458.5863636369</v>
      </c>
      <c r="CQ501" s="389">
        <f>'گام اول '!BH502</f>
        <v>52325235</v>
      </c>
      <c r="CR501" s="389">
        <f t="shared" si="345"/>
        <v>56263694.090909094</v>
      </c>
      <c r="CS501" s="55">
        <f t="shared" si="346"/>
        <v>4425825</v>
      </c>
      <c r="CT501" s="388">
        <f t="shared" si="347"/>
        <v>2212912.5</v>
      </c>
      <c r="CU501" s="389">
        <f t="shared" si="348"/>
        <v>663873.75</v>
      </c>
      <c r="CV501" s="389">
        <f t="shared" si="349"/>
        <v>1120000</v>
      </c>
      <c r="CW501" s="55">
        <v>0</v>
      </c>
      <c r="CX501" s="389">
        <f t="shared" si="350"/>
        <v>64686305.340909094</v>
      </c>
      <c r="CY501" s="389">
        <f t="shared" si="351"/>
        <v>56263694.090909094</v>
      </c>
      <c r="CZ501" s="389">
        <f t="shared" si="352"/>
        <v>12940649.640909093</v>
      </c>
      <c r="DA501" s="389">
        <f t="shared" si="353"/>
        <v>77626954.981818184</v>
      </c>
      <c r="DB501" s="389">
        <f t="shared" si="354"/>
        <v>100800</v>
      </c>
      <c r="DC501" s="389">
        <f t="shared" si="355"/>
        <v>77727754.981818184</v>
      </c>
      <c r="DD501" s="394">
        <v>0</v>
      </c>
      <c r="DE501" s="389">
        <f t="shared" si="356"/>
        <v>6468630.5340909101</v>
      </c>
      <c r="DF501" s="389">
        <f t="shared" si="357"/>
        <v>3234315.2670454551</v>
      </c>
      <c r="DG501" s="389">
        <f t="shared" si="358"/>
        <v>68024809.180681825</v>
      </c>
      <c r="DH501" s="389">
        <f t="shared" si="359"/>
        <v>7302611.25</v>
      </c>
      <c r="DI501" s="389">
        <f t="shared" si="360"/>
        <v>60722197.930681825</v>
      </c>
      <c r="DJ501" s="389">
        <f t="shared" si="361"/>
        <v>0</v>
      </c>
      <c r="DL501" s="396">
        <f t="shared" si="362"/>
        <v>6638737.5</v>
      </c>
      <c r="DM501" s="396">
        <f t="shared" si="363"/>
        <v>-2212912.5</v>
      </c>
    </row>
    <row r="502" spans="1:117" s="55" customFormat="1" ht="21" x14ac:dyDescent="0.2">
      <c r="A502" s="191">
        <f t="shared" si="324"/>
        <v>2655495</v>
      </c>
      <c r="B502" s="136">
        <f>'گام اول '!B503</f>
        <v>497</v>
      </c>
      <c r="C502" s="136">
        <f>'گام اول '!C503</f>
        <v>280</v>
      </c>
      <c r="D502" s="136">
        <f>'گام اول '!D503</f>
        <v>13423</v>
      </c>
      <c r="E502" s="136" t="str">
        <f>'گام اول '!E503</f>
        <v>علي اصغر</v>
      </c>
      <c r="F502" s="136" t="str">
        <f>'گام اول '!F503</f>
        <v>اسعدي خليلي</v>
      </c>
      <c r="G502" s="136" t="str">
        <f>'گام اول '!G503</f>
        <v>نگهبان</v>
      </c>
      <c r="H502" s="136" t="str">
        <f>'گام اول '!H503</f>
        <v>گلستان</v>
      </c>
      <c r="I502" s="136" t="str">
        <f>'گام اول '!I503</f>
        <v>141-800-746086-1</v>
      </c>
      <c r="J502" s="136">
        <f>'گام اول '!J503</f>
        <v>5799535804</v>
      </c>
      <c r="K502" s="136" t="str">
        <f>'گام اول '!K503</f>
        <v>0037596252</v>
      </c>
      <c r="L502" s="136" t="str">
        <f>'گام اول '!L503</f>
        <v>گلستان</v>
      </c>
      <c r="M502" s="136" t="str">
        <f>'گام اول '!M503</f>
        <v>نگهبان</v>
      </c>
      <c r="N502" s="120" t="str">
        <f>'گام اول '!N503</f>
        <v>*</v>
      </c>
      <c r="O502" s="119">
        <f>'گام اول '!O503</f>
        <v>0</v>
      </c>
      <c r="P502" s="121">
        <f>'گام اول '!P503</f>
        <v>0</v>
      </c>
      <c r="Q502" s="358">
        <f>'گام اول '!Q503</f>
        <v>30</v>
      </c>
      <c r="R502" s="358">
        <f>'گام اول '!R503</f>
        <v>120</v>
      </c>
      <c r="S502" s="358">
        <f>'گام اول '!S503</f>
        <v>110</v>
      </c>
      <c r="T502" s="358">
        <f>'گام اول '!T503</f>
        <v>29.33</v>
      </c>
      <c r="U502" s="137">
        <f>'گام اول '!U503</f>
        <v>0</v>
      </c>
      <c r="V502" s="120">
        <f>'گام اول '!W503</f>
        <v>0</v>
      </c>
      <c r="W502" s="121">
        <f>'گام اول '!X503</f>
        <v>0</v>
      </c>
      <c r="X502" s="366">
        <f>'گام اول '!Y503</f>
        <v>2</v>
      </c>
      <c r="Y502" s="366">
        <f>'گام اول '!Z503</f>
        <v>2</v>
      </c>
      <c r="Z502" s="138">
        <f>'گام اول '!AA503</f>
        <v>885165</v>
      </c>
      <c r="AA502" s="138">
        <f>'گام اول '!AB503</f>
        <v>46667</v>
      </c>
      <c r="AB502" s="138">
        <f>'گام اول '!AC503</f>
        <v>931832</v>
      </c>
      <c r="AC502" s="138">
        <f>'گام اول '!AD503</f>
        <v>4500000</v>
      </c>
      <c r="AD502" s="138">
        <f>'گام اول '!AE503</f>
        <v>6000000</v>
      </c>
      <c r="AE502" s="139">
        <f>'گام اول '!AF503</f>
        <v>177895.19999999998</v>
      </c>
      <c r="AF502" s="122">
        <f>'گام اول '!AG503</f>
        <v>26554950</v>
      </c>
      <c r="AG502" s="123">
        <f>'گام اول '!AH503</f>
        <v>1400010</v>
      </c>
      <c r="AH502" s="123">
        <f>'گام اول '!AI503</f>
        <v>21347423.999999996</v>
      </c>
      <c r="AI502" s="123">
        <f>'گام اول '!AJ503</f>
        <v>5310990</v>
      </c>
      <c r="AJ502" s="123">
        <f>'گام اول '!AK503</f>
        <v>4500000</v>
      </c>
      <c r="AK502" s="123">
        <f>'گام اول '!AL503</f>
        <v>6000000</v>
      </c>
      <c r="AL502" s="123">
        <f>'گام اول '!AM503</f>
        <v>4892117.9999999991</v>
      </c>
      <c r="AM502" s="123">
        <f>'گام اول '!AN503</f>
        <v>5217666.2159999991</v>
      </c>
      <c r="AN502" s="123">
        <f>'گام اول '!AO503</f>
        <v>0</v>
      </c>
      <c r="AO502" s="123">
        <f>'گام اول '!AP503</f>
        <v>2600000</v>
      </c>
      <c r="AP502" s="123">
        <f>'گام اول '!AQ503</f>
        <v>0</v>
      </c>
      <c r="AQ502" s="123">
        <f>'گام اول '!AR503</f>
        <v>0</v>
      </c>
      <c r="AR502" s="123">
        <f>'گام اول '!AS503</f>
        <v>0</v>
      </c>
      <c r="AS502" s="375">
        <f>'گام اول '!AT503</f>
        <v>0</v>
      </c>
      <c r="AT502" s="368">
        <f t="shared" si="325"/>
        <v>77823158.216000006</v>
      </c>
      <c r="AU502" s="173">
        <f>'گام اول '!AV503</f>
        <v>54336316.440880008</v>
      </c>
      <c r="AV502" s="141">
        <f>'گام اول '!AW503</f>
        <v>72512168.215999991</v>
      </c>
      <c r="AW502" s="142">
        <f t="shared" si="326"/>
        <v>5075851.7751199994</v>
      </c>
      <c r="AX502" s="75">
        <f t="shared" si="327"/>
        <v>1433631.644088001</v>
      </c>
      <c r="AY502" s="142">
        <f>'گام اول '!AZ503</f>
        <v>0</v>
      </c>
      <c r="AZ502" s="142">
        <f>'گام اول '!BA503</f>
        <v>0</v>
      </c>
      <c r="BA502" s="142">
        <f>'گام اول '!BB503</f>
        <v>0</v>
      </c>
      <c r="BB502" s="142">
        <f>'گام اول '!BC503</f>
        <v>0</v>
      </c>
      <c r="BC502" s="142">
        <f>'گام اول '!BD503</f>
        <v>0</v>
      </c>
      <c r="BD502" s="142">
        <f>'گام اول '!BE503</f>
        <v>0</v>
      </c>
      <c r="BE502" s="142">
        <f>'گام اول '!BF503</f>
        <v>0</v>
      </c>
      <c r="BF502" s="143">
        <f t="shared" si="328"/>
        <v>6509483.4192080004</v>
      </c>
      <c r="BG502" s="140">
        <f t="shared" si="329"/>
        <v>71313674</v>
      </c>
      <c r="BH502" s="144">
        <f t="shared" si="330"/>
        <v>77823158.216000006</v>
      </c>
      <c r="BI502" s="127">
        <f t="shared" si="323"/>
        <v>4659160</v>
      </c>
      <c r="BJ502" s="145">
        <f t="shared" si="331"/>
        <v>2329580</v>
      </c>
      <c r="BK502" s="145">
        <f t="shared" si="332"/>
        <v>698874</v>
      </c>
      <c r="BL502" s="146">
        <f t="shared" si="333"/>
        <v>1120000</v>
      </c>
      <c r="BM502" s="379">
        <v>0</v>
      </c>
      <c r="BN502" s="147">
        <f t="shared" si="334"/>
        <v>86630772.216000006</v>
      </c>
      <c r="BO502" s="148">
        <f t="shared" si="335"/>
        <v>72512168.215999991</v>
      </c>
      <c r="BP502" s="149">
        <f t="shared" si="336"/>
        <v>16677798.689679999</v>
      </c>
      <c r="BQ502" s="150">
        <f t="shared" si="337"/>
        <v>103308570.90568</v>
      </c>
      <c r="BR502" s="151">
        <f t="shared" si="338"/>
        <v>100800</v>
      </c>
      <c r="BS502" s="147">
        <f t="shared" si="339"/>
        <v>103409370.90568</v>
      </c>
      <c r="BT502" s="135">
        <v>0</v>
      </c>
      <c r="BU502" s="148">
        <f t="shared" si="340"/>
        <v>8663077.2216000017</v>
      </c>
      <c r="BV502" s="152">
        <f t="shared" si="341"/>
        <v>4331538.6108000008</v>
      </c>
      <c r="BW502" s="133">
        <f t="shared" si="342"/>
        <v>90414755.073280007</v>
      </c>
      <c r="BX502" s="147">
        <f t="shared" si="343"/>
        <v>7687614</v>
      </c>
      <c r="BY502" s="134">
        <f t="shared" si="344"/>
        <v>82727141.073280007</v>
      </c>
      <c r="CD502" s="388">
        <f>'گام اول '!AU503</f>
        <v>77823158.216000006</v>
      </c>
      <c r="CE502" s="389">
        <f>'گام اول '!AV503</f>
        <v>54336316.440880008</v>
      </c>
      <c r="CF502" s="389">
        <f>'گام اول '!AW503</f>
        <v>72512168.215999991</v>
      </c>
      <c r="CG502" s="389">
        <f>'گام اول '!AX503</f>
        <v>5075851.7751199994</v>
      </c>
      <c r="CH502" s="389">
        <f>'گام اول '!AY503</f>
        <v>1433631.644088001</v>
      </c>
      <c r="CI502" s="389">
        <f>'گام اول '!AZ503</f>
        <v>0</v>
      </c>
      <c r="CJ502" s="389">
        <f>'گام اول '!BA503</f>
        <v>0</v>
      </c>
      <c r="CK502" s="389">
        <f>'گام اول '!BB503</f>
        <v>0</v>
      </c>
      <c r="CL502" s="389">
        <f>'گام اول '!BC503</f>
        <v>0</v>
      </c>
      <c r="CM502" s="389">
        <f>'گام اول '!BD503</f>
        <v>0</v>
      </c>
      <c r="CN502" s="389">
        <f>'گام اول '!BE503</f>
        <v>0</v>
      </c>
      <c r="CO502" s="389">
        <f>'گام اول '!BF503</f>
        <v>0</v>
      </c>
      <c r="CP502" s="389">
        <f>'گام اول '!BG503</f>
        <v>6509483.4192080004</v>
      </c>
      <c r="CQ502" s="389">
        <f>'گام اول '!BH503</f>
        <v>71313674</v>
      </c>
      <c r="CR502" s="389">
        <f t="shared" si="345"/>
        <v>77823158.216000006</v>
      </c>
      <c r="CS502" s="55">
        <f t="shared" si="346"/>
        <v>4659160</v>
      </c>
      <c r="CT502" s="388">
        <f t="shared" si="347"/>
        <v>2329580</v>
      </c>
      <c r="CU502" s="389">
        <f t="shared" si="348"/>
        <v>698874</v>
      </c>
      <c r="CV502" s="389">
        <f t="shared" si="349"/>
        <v>1120000</v>
      </c>
      <c r="CW502" s="55">
        <v>0</v>
      </c>
      <c r="CX502" s="389">
        <f t="shared" si="350"/>
        <v>86630772.216000006</v>
      </c>
      <c r="CY502" s="389">
        <f t="shared" si="351"/>
        <v>72512168.215999991</v>
      </c>
      <c r="CZ502" s="389">
        <f t="shared" si="352"/>
        <v>16677798.689679999</v>
      </c>
      <c r="DA502" s="389">
        <f t="shared" si="353"/>
        <v>103308570.90568</v>
      </c>
      <c r="DB502" s="389">
        <f t="shared" si="354"/>
        <v>100800</v>
      </c>
      <c r="DC502" s="389">
        <f t="shared" si="355"/>
        <v>103409370.90568</v>
      </c>
      <c r="DD502" s="394">
        <v>0</v>
      </c>
      <c r="DE502" s="389">
        <f t="shared" si="356"/>
        <v>8663077.2216000017</v>
      </c>
      <c r="DF502" s="389">
        <f t="shared" si="357"/>
        <v>4331538.6108000008</v>
      </c>
      <c r="DG502" s="389">
        <f t="shared" si="358"/>
        <v>90414755.073280007</v>
      </c>
      <c r="DH502" s="389">
        <f t="shared" si="359"/>
        <v>7687614</v>
      </c>
      <c r="DI502" s="389">
        <f t="shared" si="360"/>
        <v>82727141.073280007</v>
      </c>
      <c r="DJ502" s="389">
        <f t="shared" si="361"/>
        <v>0</v>
      </c>
      <c r="DL502" s="396">
        <f t="shared" si="362"/>
        <v>6638737.5</v>
      </c>
      <c r="DM502" s="396">
        <f t="shared" si="363"/>
        <v>-1979577.5</v>
      </c>
    </row>
    <row r="503" spans="1:117" s="55" customFormat="1" ht="21" x14ac:dyDescent="0.2">
      <c r="A503" s="191">
        <f t="shared" si="324"/>
        <v>2655495</v>
      </c>
      <c r="B503" s="136">
        <f>'گام اول '!B504</f>
        <v>498</v>
      </c>
      <c r="C503" s="136">
        <f>'گام اول '!C504</f>
        <v>281</v>
      </c>
      <c r="D503" s="136">
        <f>'گام اول '!D504</f>
        <v>13439</v>
      </c>
      <c r="E503" s="136" t="str">
        <f>'گام اول '!E504</f>
        <v>علي</v>
      </c>
      <c r="F503" s="136" t="str">
        <f>'گام اول '!F504</f>
        <v>عرب</v>
      </c>
      <c r="G503" s="136" t="str">
        <f>'گام اول '!G504</f>
        <v>نگهبان</v>
      </c>
      <c r="H503" s="136" t="str">
        <f>'گام اول '!H504</f>
        <v>گلستان</v>
      </c>
      <c r="I503" s="136" t="str">
        <f>'گام اول '!I504</f>
        <v>140-800-1008015-1</v>
      </c>
      <c r="J503" s="136">
        <f>'گام اول '!J504</f>
        <v>2030155454</v>
      </c>
      <c r="K503" s="136" t="str">
        <f>'گام اول '!K504</f>
        <v>0037774698</v>
      </c>
      <c r="L503" s="136" t="str">
        <f>'گام اول '!L504</f>
        <v>گلستان</v>
      </c>
      <c r="M503" s="136" t="str">
        <f>'گام اول '!M504</f>
        <v>نگهبان</v>
      </c>
      <c r="N503" s="120">
        <f>'گام اول '!N504</f>
        <v>0</v>
      </c>
      <c r="O503" s="119">
        <f>'گام اول '!O504</f>
        <v>0</v>
      </c>
      <c r="P503" s="121" t="str">
        <f>'گام اول '!P504</f>
        <v>*</v>
      </c>
      <c r="Q503" s="358">
        <f>'گام اول '!Q504</f>
        <v>30</v>
      </c>
      <c r="R503" s="358">
        <f>'گام اول '!R504</f>
        <v>120</v>
      </c>
      <c r="S503" s="358">
        <f>'گام اول '!S504</f>
        <v>220</v>
      </c>
      <c r="T503" s="358">
        <f>'گام اول '!T504</f>
        <v>29.33</v>
      </c>
      <c r="U503" s="137">
        <f>'گام اول '!U504</f>
        <v>0</v>
      </c>
      <c r="V503" s="120">
        <f>'گام اول '!W504</f>
        <v>0</v>
      </c>
      <c r="W503" s="121">
        <f>'گام اول '!X504</f>
        <v>0</v>
      </c>
      <c r="X503" s="366">
        <f>'گام اول '!Y504</f>
        <v>1</v>
      </c>
      <c r="Y503" s="366">
        <f>'گام اول '!Z504</f>
        <v>0</v>
      </c>
      <c r="Z503" s="138">
        <f>'گام اول '!AA504</f>
        <v>885165</v>
      </c>
      <c r="AA503" s="138">
        <f>'گام اول '!AB504</f>
        <v>46667</v>
      </c>
      <c r="AB503" s="138">
        <f>'گام اول '!AC504</f>
        <v>931832</v>
      </c>
      <c r="AC503" s="138">
        <f>'گام اول '!AD504</f>
        <v>4500000</v>
      </c>
      <c r="AD503" s="138">
        <f>'گام اول '!AE504</f>
        <v>6000000</v>
      </c>
      <c r="AE503" s="139">
        <f>'گام اول '!AF504</f>
        <v>177895.19999999998</v>
      </c>
      <c r="AF503" s="122">
        <f>'گام اول '!AG504</f>
        <v>26554950</v>
      </c>
      <c r="AG503" s="123">
        <f>'گام اول '!AH504</f>
        <v>1400010</v>
      </c>
      <c r="AH503" s="123">
        <f>'گام اول '!AI504</f>
        <v>21347423.999999996</v>
      </c>
      <c r="AI503" s="123">
        <f>'گام اول '!AJ504</f>
        <v>0</v>
      </c>
      <c r="AJ503" s="123">
        <f>'گام اول '!AK504</f>
        <v>4500000</v>
      </c>
      <c r="AK503" s="123">
        <f>'گام اول '!AL504</f>
        <v>6000000</v>
      </c>
      <c r="AL503" s="123">
        <f>'گام اول '!AM504</f>
        <v>9784235.9999999981</v>
      </c>
      <c r="AM503" s="123">
        <f>'گام اول '!AN504</f>
        <v>5217666.2159999991</v>
      </c>
      <c r="AN503" s="123">
        <f>'گام اول '!AO504</f>
        <v>0</v>
      </c>
      <c r="AO503" s="123">
        <f>'گام اول '!AP504</f>
        <v>4400000</v>
      </c>
      <c r="AP503" s="123">
        <f>'گام اول '!AQ504</f>
        <v>0</v>
      </c>
      <c r="AQ503" s="123">
        <f>'گام اول '!AR504</f>
        <v>0</v>
      </c>
      <c r="AR503" s="123">
        <f>'گام اول '!AS504</f>
        <v>0</v>
      </c>
      <c r="AS503" s="375">
        <f>'گام اول '!AT504</f>
        <v>0</v>
      </c>
      <c r="AT503" s="368">
        <f t="shared" si="325"/>
        <v>79204286.216000006</v>
      </c>
      <c r="AU503" s="173">
        <f>'گام اول '!AV504</f>
        <v>58759986.18088001</v>
      </c>
      <c r="AV503" s="141">
        <f>'گام اول '!AW504</f>
        <v>79204286.215999991</v>
      </c>
      <c r="AW503" s="142">
        <f t="shared" si="326"/>
        <v>5544300.0351200001</v>
      </c>
      <c r="AX503" s="75">
        <f t="shared" si="327"/>
        <v>1875998.6180880012</v>
      </c>
      <c r="AY503" s="142">
        <f>'گام اول '!AZ504</f>
        <v>0</v>
      </c>
      <c r="AZ503" s="142">
        <f>'گام اول '!BA504</f>
        <v>0</v>
      </c>
      <c r="BA503" s="142">
        <f>'گام اول '!BB504</f>
        <v>0</v>
      </c>
      <c r="BB503" s="142">
        <f>'گام اول '!BC504</f>
        <v>0</v>
      </c>
      <c r="BC503" s="142">
        <f>'گام اول '!BD504</f>
        <v>0</v>
      </c>
      <c r="BD503" s="142">
        <f>'گام اول '!BE504</f>
        <v>0</v>
      </c>
      <c r="BE503" s="142">
        <f>'گام اول '!BF504</f>
        <v>0</v>
      </c>
      <c r="BF503" s="143">
        <f t="shared" si="328"/>
        <v>7420298.6532080015</v>
      </c>
      <c r="BG503" s="140">
        <f t="shared" si="329"/>
        <v>71783987</v>
      </c>
      <c r="BH503" s="144">
        <f t="shared" si="330"/>
        <v>79204286.216000006</v>
      </c>
      <c r="BI503" s="127">
        <f t="shared" si="323"/>
        <v>4659160</v>
      </c>
      <c r="BJ503" s="145">
        <f t="shared" si="331"/>
        <v>2329580</v>
      </c>
      <c r="BK503" s="145">
        <f t="shared" si="332"/>
        <v>698874</v>
      </c>
      <c r="BL503" s="146">
        <f t="shared" si="333"/>
        <v>1120000</v>
      </c>
      <c r="BM503" s="379">
        <v>0</v>
      </c>
      <c r="BN503" s="147">
        <f t="shared" si="334"/>
        <v>88011900.216000006</v>
      </c>
      <c r="BO503" s="148">
        <f t="shared" si="335"/>
        <v>79204286.215999991</v>
      </c>
      <c r="BP503" s="149">
        <f t="shared" si="336"/>
        <v>18216985.82968</v>
      </c>
      <c r="BQ503" s="150">
        <f t="shared" si="337"/>
        <v>106228886.04568</v>
      </c>
      <c r="BR503" s="151">
        <f t="shared" si="338"/>
        <v>100800</v>
      </c>
      <c r="BS503" s="147">
        <f t="shared" si="339"/>
        <v>106329686.04568</v>
      </c>
      <c r="BT503" s="135">
        <v>0</v>
      </c>
      <c r="BU503" s="148">
        <f t="shared" si="340"/>
        <v>8801190.0216000006</v>
      </c>
      <c r="BV503" s="152">
        <f t="shared" si="341"/>
        <v>4400595.0108000003</v>
      </c>
      <c r="BW503" s="133">
        <f t="shared" si="342"/>
        <v>93127901.013280004</v>
      </c>
      <c r="BX503" s="147">
        <f t="shared" si="343"/>
        <v>7687614</v>
      </c>
      <c r="BY503" s="134">
        <f t="shared" si="344"/>
        <v>85440287.013280004</v>
      </c>
      <c r="CD503" s="388">
        <f>'گام اول '!AU504</f>
        <v>79204286.216000006</v>
      </c>
      <c r="CE503" s="389">
        <f>'گام اول '!AV504</f>
        <v>58759986.18088001</v>
      </c>
      <c r="CF503" s="389">
        <f>'گام اول '!AW504</f>
        <v>79204286.215999991</v>
      </c>
      <c r="CG503" s="389">
        <f>'گام اول '!AX504</f>
        <v>5544300.0351200001</v>
      </c>
      <c r="CH503" s="389">
        <f>'گام اول '!AY504</f>
        <v>1875998.6180880012</v>
      </c>
      <c r="CI503" s="389">
        <f>'گام اول '!AZ504</f>
        <v>0</v>
      </c>
      <c r="CJ503" s="389">
        <f>'گام اول '!BA504</f>
        <v>0</v>
      </c>
      <c r="CK503" s="389">
        <f>'گام اول '!BB504</f>
        <v>0</v>
      </c>
      <c r="CL503" s="389">
        <f>'گام اول '!BC504</f>
        <v>0</v>
      </c>
      <c r="CM503" s="389">
        <f>'گام اول '!BD504</f>
        <v>0</v>
      </c>
      <c r="CN503" s="389">
        <f>'گام اول '!BE504</f>
        <v>0</v>
      </c>
      <c r="CO503" s="389">
        <f>'گام اول '!BF504</f>
        <v>0</v>
      </c>
      <c r="CP503" s="389">
        <f>'گام اول '!BG504</f>
        <v>7420298.6532080015</v>
      </c>
      <c r="CQ503" s="389">
        <f>'گام اول '!BH504</f>
        <v>71783987</v>
      </c>
      <c r="CR503" s="389">
        <f t="shared" si="345"/>
        <v>79204286.216000006</v>
      </c>
      <c r="CS503" s="55">
        <f t="shared" si="346"/>
        <v>4659160</v>
      </c>
      <c r="CT503" s="388">
        <f t="shared" si="347"/>
        <v>2329580</v>
      </c>
      <c r="CU503" s="389">
        <f t="shared" si="348"/>
        <v>698874</v>
      </c>
      <c r="CV503" s="389">
        <f t="shared" si="349"/>
        <v>1120000</v>
      </c>
      <c r="CW503" s="55">
        <v>0</v>
      </c>
      <c r="CX503" s="389">
        <f t="shared" si="350"/>
        <v>88011900.216000006</v>
      </c>
      <c r="CY503" s="389">
        <f t="shared" si="351"/>
        <v>79204286.215999991</v>
      </c>
      <c r="CZ503" s="389">
        <f t="shared" si="352"/>
        <v>18216985.82968</v>
      </c>
      <c r="DA503" s="389">
        <f t="shared" si="353"/>
        <v>106228886.04568</v>
      </c>
      <c r="DB503" s="389">
        <f t="shared" si="354"/>
        <v>100800</v>
      </c>
      <c r="DC503" s="389">
        <f t="shared" si="355"/>
        <v>106329686.04568</v>
      </c>
      <c r="DD503" s="394">
        <v>0</v>
      </c>
      <c r="DE503" s="389">
        <f t="shared" si="356"/>
        <v>8801190.0216000006</v>
      </c>
      <c r="DF503" s="389">
        <f t="shared" si="357"/>
        <v>4400595.0108000003</v>
      </c>
      <c r="DG503" s="389">
        <f t="shared" si="358"/>
        <v>93127901.013280004</v>
      </c>
      <c r="DH503" s="389">
        <f t="shared" si="359"/>
        <v>7687614</v>
      </c>
      <c r="DI503" s="389">
        <f t="shared" si="360"/>
        <v>85440287.013280004</v>
      </c>
      <c r="DJ503" s="389">
        <f t="shared" si="361"/>
        <v>0</v>
      </c>
      <c r="DL503" s="396">
        <f t="shared" si="362"/>
        <v>6638737.5</v>
      </c>
      <c r="DM503" s="396">
        <f t="shared" si="363"/>
        <v>-1979577.5</v>
      </c>
    </row>
    <row r="504" spans="1:117" s="55" customFormat="1" ht="21" x14ac:dyDescent="0.2">
      <c r="A504" s="191">
        <f t="shared" si="324"/>
        <v>2655495</v>
      </c>
      <c r="B504" s="136">
        <f>'گام اول '!B505</f>
        <v>499</v>
      </c>
      <c r="C504" s="136">
        <f>'گام اول '!C505</f>
        <v>282</v>
      </c>
      <c r="D504" s="136">
        <f>'گام اول '!D505</f>
        <v>13432</v>
      </c>
      <c r="E504" s="136" t="str">
        <f>'گام اول '!E505</f>
        <v>روح اله</v>
      </c>
      <c r="F504" s="136" t="str">
        <f>'گام اول '!F505</f>
        <v>ريواز</v>
      </c>
      <c r="G504" s="136" t="str">
        <f>'گام اول '!G505</f>
        <v>نگهبان</v>
      </c>
      <c r="H504" s="136" t="str">
        <f>'گام اول '!H505</f>
        <v>گلستان</v>
      </c>
      <c r="I504" s="136" t="str">
        <f>'گام اول '!I505</f>
        <v>141-800-421313-1</v>
      </c>
      <c r="J504" s="136">
        <f>'گام اول '!J505</f>
        <v>2180712723</v>
      </c>
      <c r="K504" s="136" t="str">
        <f>'گام اول '!K505</f>
        <v>0012632052</v>
      </c>
      <c r="L504" s="136" t="str">
        <f>'گام اول '!L505</f>
        <v>گلستان</v>
      </c>
      <c r="M504" s="136" t="str">
        <f>'گام اول '!M505</f>
        <v>نگهبان</v>
      </c>
      <c r="N504" s="120">
        <f>'گام اول '!N505</f>
        <v>0</v>
      </c>
      <c r="O504" s="119" t="str">
        <f>'گام اول '!O505</f>
        <v>*</v>
      </c>
      <c r="P504" s="121">
        <f>'گام اول '!P505</f>
        <v>0</v>
      </c>
      <c r="Q504" s="358">
        <f>'گام اول '!Q505</f>
        <v>30</v>
      </c>
      <c r="R504" s="358">
        <f>'گام اول '!R505</f>
        <v>90</v>
      </c>
      <c r="S504" s="358">
        <f>'گام اول '!S505</f>
        <v>0</v>
      </c>
      <c r="T504" s="358">
        <f>'گام اول '!T505</f>
        <v>0</v>
      </c>
      <c r="U504" s="137">
        <f>'گام اول '!U505</f>
        <v>0</v>
      </c>
      <c r="V504" s="120">
        <f>'گام اول '!W505</f>
        <v>0</v>
      </c>
      <c r="W504" s="121">
        <f>'گام اول '!X505</f>
        <v>0</v>
      </c>
      <c r="X504" s="366">
        <f>'گام اول '!Y505</f>
        <v>2</v>
      </c>
      <c r="Y504" s="366">
        <f>'گام اول '!Z505</f>
        <v>2</v>
      </c>
      <c r="Z504" s="138">
        <f>'گام اول '!AA505</f>
        <v>885165</v>
      </c>
      <c r="AA504" s="138">
        <f>'گام اول '!AB505</f>
        <v>46667</v>
      </c>
      <c r="AB504" s="138">
        <f>'گام اول '!AC505</f>
        <v>931832</v>
      </c>
      <c r="AC504" s="138">
        <f>'گام اول '!AD505</f>
        <v>4500000</v>
      </c>
      <c r="AD504" s="138">
        <f>'گام اول '!AE505</f>
        <v>6000000</v>
      </c>
      <c r="AE504" s="139">
        <f>'گام اول '!AF505</f>
        <v>177895.19999999998</v>
      </c>
      <c r="AF504" s="122">
        <f>'گام اول '!AG505</f>
        <v>26554950</v>
      </c>
      <c r="AG504" s="123">
        <f>'گام اول '!AH505</f>
        <v>1400010</v>
      </c>
      <c r="AH504" s="123">
        <f>'گام اول '!AI505</f>
        <v>16010567.999999998</v>
      </c>
      <c r="AI504" s="123">
        <f>'گام اول '!AJ505</f>
        <v>5310990</v>
      </c>
      <c r="AJ504" s="123">
        <f>'گام اول '!AK505</f>
        <v>4500000</v>
      </c>
      <c r="AK504" s="123">
        <f>'گام اول '!AL505</f>
        <v>6000000</v>
      </c>
      <c r="AL504" s="123">
        <f>'گام اول '!AM505</f>
        <v>0</v>
      </c>
      <c r="AM504" s="123">
        <f>'گام اول '!AN505</f>
        <v>0</v>
      </c>
      <c r="AN504" s="123">
        <f>'گام اول '!AO505</f>
        <v>0</v>
      </c>
      <c r="AO504" s="123">
        <f>'گام اول '!AP505</f>
        <v>4800000</v>
      </c>
      <c r="AP504" s="123">
        <f>'گام اول '!AQ505</f>
        <v>0</v>
      </c>
      <c r="AQ504" s="123">
        <f>'گام اول '!AR505</f>
        <v>0</v>
      </c>
      <c r="AR504" s="123">
        <f>'گام اول '!AS505</f>
        <v>0</v>
      </c>
      <c r="AS504" s="375">
        <f>'گام اول '!AT505</f>
        <v>0</v>
      </c>
      <c r="AT504" s="368">
        <f t="shared" si="325"/>
        <v>64576518</v>
      </c>
      <c r="AU504" s="173">
        <f>'گام اول '!AV505</f>
        <v>39816941.039999999</v>
      </c>
      <c r="AV504" s="141">
        <f>'گام اول '!AW505</f>
        <v>59265528</v>
      </c>
      <c r="AW504" s="142">
        <f t="shared" si="326"/>
        <v>4148586.9600000004</v>
      </c>
      <c r="AX504" s="75">
        <f t="shared" si="327"/>
        <v>0</v>
      </c>
      <c r="AY504" s="142">
        <f>'گام اول '!AZ505</f>
        <v>0</v>
      </c>
      <c r="AZ504" s="142">
        <f>'گام اول '!BA505</f>
        <v>0</v>
      </c>
      <c r="BA504" s="142">
        <f>'گام اول '!BB505</f>
        <v>0</v>
      </c>
      <c r="BB504" s="142">
        <f>'گام اول '!BC505</f>
        <v>0</v>
      </c>
      <c r="BC504" s="142">
        <f>'گام اول '!BD505</f>
        <v>0</v>
      </c>
      <c r="BD504" s="142">
        <f>'گام اول '!BE505</f>
        <v>0</v>
      </c>
      <c r="BE504" s="142">
        <f>'گام اول '!BF505</f>
        <v>0</v>
      </c>
      <c r="BF504" s="143">
        <f t="shared" si="328"/>
        <v>4148586.9600000004</v>
      </c>
      <c r="BG504" s="140">
        <f t="shared" si="329"/>
        <v>60427931</v>
      </c>
      <c r="BH504" s="144">
        <f t="shared" si="330"/>
        <v>64576518</v>
      </c>
      <c r="BI504" s="127">
        <f t="shared" si="323"/>
        <v>4659160</v>
      </c>
      <c r="BJ504" s="145">
        <f t="shared" si="331"/>
        <v>2329580</v>
      </c>
      <c r="BK504" s="145">
        <f t="shared" si="332"/>
        <v>698874</v>
      </c>
      <c r="BL504" s="146">
        <f t="shared" si="333"/>
        <v>1120000</v>
      </c>
      <c r="BM504" s="379">
        <v>0</v>
      </c>
      <c r="BN504" s="147">
        <f t="shared" si="334"/>
        <v>73384132</v>
      </c>
      <c r="BO504" s="148">
        <f t="shared" si="335"/>
        <v>59265528</v>
      </c>
      <c r="BP504" s="149">
        <f t="shared" si="336"/>
        <v>13631071.440000001</v>
      </c>
      <c r="BQ504" s="150">
        <f t="shared" si="337"/>
        <v>87015203.439999998</v>
      </c>
      <c r="BR504" s="151">
        <f t="shared" si="338"/>
        <v>100800</v>
      </c>
      <c r="BS504" s="147">
        <f t="shared" si="339"/>
        <v>87116003.439999998</v>
      </c>
      <c r="BT504" s="135">
        <v>0</v>
      </c>
      <c r="BU504" s="148">
        <f t="shared" si="340"/>
        <v>7338413.2000000002</v>
      </c>
      <c r="BV504" s="152">
        <f t="shared" si="341"/>
        <v>3669206.6</v>
      </c>
      <c r="BW504" s="133">
        <f t="shared" si="342"/>
        <v>76108383.640000001</v>
      </c>
      <c r="BX504" s="147">
        <f t="shared" si="343"/>
        <v>7687614</v>
      </c>
      <c r="BY504" s="134">
        <f t="shared" si="344"/>
        <v>68420769.640000001</v>
      </c>
      <c r="CD504" s="388">
        <f>'گام اول '!AU505</f>
        <v>64576518</v>
      </c>
      <c r="CE504" s="389">
        <f>'گام اول '!AV505</f>
        <v>39816941.039999999</v>
      </c>
      <c r="CF504" s="389">
        <f>'گام اول '!AW505</f>
        <v>59265528</v>
      </c>
      <c r="CG504" s="389">
        <f>'گام اول '!AX505</f>
        <v>4148586.9600000004</v>
      </c>
      <c r="CH504" s="389">
        <f>'گام اول '!AY505</f>
        <v>0</v>
      </c>
      <c r="CI504" s="389">
        <f>'گام اول '!AZ505</f>
        <v>0</v>
      </c>
      <c r="CJ504" s="389">
        <f>'گام اول '!BA505</f>
        <v>0</v>
      </c>
      <c r="CK504" s="389">
        <f>'گام اول '!BB505</f>
        <v>0</v>
      </c>
      <c r="CL504" s="389">
        <f>'گام اول '!BC505</f>
        <v>0</v>
      </c>
      <c r="CM504" s="389">
        <f>'گام اول '!BD505</f>
        <v>0</v>
      </c>
      <c r="CN504" s="389">
        <f>'گام اول '!BE505</f>
        <v>0</v>
      </c>
      <c r="CO504" s="389">
        <f>'گام اول '!BF505</f>
        <v>0</v>
      </c>
      <c r="CP504" s="389">
        <f>'گام اول '!BG505</f>
        <v>4148586.9600000004</v>
      </c>
      <c r="CQ504" s="389">
        <f>'گام اول '!BH505</f>
        <v>60427931</v>
      </c>
      <c r="CR504" s="389">
        <f t="shared" si="345"/>
        <v>64576518</v>
      </c>
      <c r="CS504" s="55">
        <f t="shared" si="346"/>
        <v>4659160</v>
      </c>
      <c r="CT504" s="388">
        <f t="shared" si="347"/>
        <v>2329580</v>
      </c>
      <c r="CU504" s="389">
        <f t="shared" si="348"/>
        <v>698874</v>
      </c>
      <c r="CV504" s="389">
        <f t="shared" si="349"/>
        <v>1120000</v>
      </c>
      <c r="CW504" s="55">
        <v>0</v>
      </c>
      <c r="CX504" s="389">
        <f t="shared" si="350"/>
        <v>73384132</v>
      </c>
      <c r="CY504" s="389">
        <f t="shared" si="351"/>
        <v>59265528</v>
      </c>
      <c r="CZ504" s="389">
        <f t="shared" si="352"/>
        <v>13631071.440000001</v>
      </c>
      <c r="DA504" s="389">
        <f t="shared" si="353"/>
        <v>87015203.439999998</v>
      </c>
      <c r="DB504" s="389">
        <f t="shared" si="354"/>
        <v>100800</v>
      </c>
      <c r="DC504" s="389">
        <f t="shared" si="355"/>
        <v>87116003.439999998</v>
      </c>
      <c r="DD504" s="394">
        <v>0</v>
      </c>
      <c r="DE504" s="389">
        <f t="shared" si="356"/>
        <v>7338413.2000000002</v>
      </c>
      <c r="DF504" s="389">
        <f t="shared" si="357"/>
        <v>3669206.6</v>
      </c>
      <c r="DG504" s="389">
        <f t="shared" si="358"/>
        <v>76108383.640000001</v>
      </c>
      <c r="DH504" s="389">
        <f t="shared" si="359"/>
        <v>7687614</v>
      </c>
      <c r="DI504" s="389">
        <f t="shared" si="360"/>
        <v>68420769.640000001</v>
      </c>
      <c r="DJ504" s="389">
        <f t="shared" si="361"/>
        <v>0</v>
      </c>
      <c r="DL504" s="396">
        <f t="shared" si="362"/>
        <v>6638737.5</v>
      </c>
      <c r="DM504" s="396">
        <f t="shared" si="363"/>
        <v>-1979577.5</v>
      </c>
    </row>
    <row r="505" spans="1:117" s="55" customFormat="1" ht="21" x14ac:dyDescent="0.2">
      <c r="A505" s="191">
        <f t="shared" si="324"/>
        <v>2655495</v>
      </c>
      <c r="B505" s="136">
        <f>'گام اول '!B506</f>
        <v>500</v>
      </c>
      <c r="C505" s="136">
        <f>'گام اول '!C506</f>
        <v>283</v>
      </c>
      <c r="D505" s="136">
        <f>'گام اول '!D506</f>
        <v>13429</v>
      </c>
      <c r="E505" s="136" t="str">
        <f>'گام اول '!E506</f>
        <v>مازيار</v>
      </c>
      <c r="F505" s="136" t="str">
        <f>'گام اول '!F506</f>
        <v>يزداني پنبه چوله</v>
      </c>
      <c r="G505" s="136" t="str">
        <f>'گام اول '!G506</f>
        <v>نگهبان</v>
      </c>
      <c r="H505" s="136" t="str">
        <f>'گام اول '!H506</f>
        <v>گلستان</v>
      </c>
      <c r="I505" s="136" t="str">
        <f>'گام اول '!I506</f>
        <v>141-813-3132798-1</v>
      </c>
      <c r="J505" s="136">
        <f>'گام اول '!J506</f>
        <v>2080299069</v>
      </c>
      <c r="K505" s="136" t="str">
        <f>'گام اول '!K506</f>
        <v>0039064958</v>
      </c>
      <c r="L505" s="136" t="str">
        <f>'گام اول '!L506</f>
        <v>گلستان</v>
      </c>
      <c r="M505" s="136" t="str">
        <f>'گام اول '!M506</f>
        <v>نگهبان</v>
      </c>
      <c r="N505" s="120" t="str">
        <f>'گام اول '!N506</f>
        <v>*</v>
      </c>
      <c r="O505" s="119">
        <f>'گام اول '!O506</f>
        <v>0</v>
      </c>
      <c r="P505" s="121">
        <f>'گام اول '!P506</f>
        <v>0</v>
      </c>
      <c r="Q505" s="358">
        <f>'گام اول '!Q506</f>
        <v>30</v>
      </c>
      <c r="R505" s="358">
        <f>'گام اول '!R506</f>
        <v>120</v>
      </c>
      <c r="S505" s="358">
        <f>'گام اول '!S506</f>
        <v>110</v>
      </c>
      <c r="T505" s="358">
        <f>'گام اول '!T506</f>
        <v>29.33</v>
      </c>
      <c r="U505" s="137">
        <f>'گام اول '!U506</f>
        <v>0</v>
      </c>
      <c r="V505" s="120">
        <f>'گام اول '!W506</f>
        <v>0</v>
      </c>
      <c r="W505" s="121">
        <f>'گام اول '!X506</f>
        <v>0</v>
      </c>
      <c r="X505" s="366">
        <f>'گام اول '!Y506</f>
        <v>0</v>
      </c>
      <c r="Y505" s="366">
        <f>'گام اول '!Z506</f>
        <v>0</v>
      </c>
      <c r="Z505" s="138">
        <f>'گام اول '!AA506</f>
        <v>885165</v>
      </c>
      <c r="AA505" s="138">
        <f>'گام اول '!AB506</f>
        <v>46667.01</v>
      </c>
      <c r="AB505" s="138">
        <f>'گام اول '!AC506</f>
        <v>931832.01</v>
      </c>
      <c r="AC505" s="138">
        <f>'گام اول '!AD506</f>
        <v>4500000</v>
      </c>
      <c r="AD505" s="138">
        <f>'گام اول '!AE506</f>
        <v>6000000</v>
      </c>
      <c r="AE505" s="139">
        <f>'گام اول '!AF506</f>
        <v>177895.20190909092</v>
      </c>
      <c r="AF505" s="122">
        <f>'گام اول '!AG506</f>
        <v>26554950</v>
      </c>
      <c r="AG505" s="123">
        <f>'گام اول '!AH506</f>
        <v>1400010.3</v>
      </c>
      <c r="AH505" s="123">
        <f>'گام اول '!AI506</f>
        <v>21347424.22909091</v>
      </c>
      <c r="AI505" s="123">
        <f>'گام اول '!AJ506</f>
        <v>0</v>
      </c>
      <c r="AJ505" s="123">
        <f>'گام اول '!AK506</f>
        <v>4500000</v>
      </c>
      <c r="AK505" s="123">
        <f>'گام اول '!AL506</f>
        <v>6000000</v>
      </c>
      <c r="AL505" s="123">
        <f>'گام اول '!AM506</f>
        <v>4892118.0525000002</v>
      </c>
      <c r="AM505" s="123">
        <f>'گام اول '!AN506</f>
        <v>5217666.2719936362</v>
      </c>
      <c r="AN505" s="123">
        <f>'گام اول '!AO506</f>
        <v>0</v>
      </c>
      <c r="AO505" s="123">
        <f>'گام اول '!AP506</f>
        <v>2600000</v>
      </c>
      <c r="AP505" s="123">
        <f>'گام اول '!AQ506</f>
        <v>0</v>
      </c>
      <c r="AQ505" s="123">
        <f>'گام اول '!AR506</f>
        <v>0</v>
      </c>
      <c r="AR505" s="123">
        <f>'گام اول '!AS506</f>
        <v>0</v>
      </c>
      <c r="AS505" s="375">
        <f>'گام اول '!AT506</f>
        <v>0</v>
      </c>
      <c r="AT505" s="368">
        <f t="shared" si="325"/>
        <v>72512168.853584543</v>
      </c>
      <c r="AU505" s="173">
        <f>'گام اول '!AV506</f>
        <v>54336317.033833623</v>
      </c>
      <c r="AV505" s="141">
        <f>'گام اول '!AW506</f>
        <v>72512168.853584543</v>
      </c>
      <c r="AW505" s="142">
        <f t="shared" si="326"/>
        <v>5075851.8197509181</v>
      </c>
      <c r="AX505" s="75">
        <f t="shared" si="327"/>
        <v>1433631.7033833624</v>
      </c>
      <c r="AY505" s="142">
        <f>'گام اول '!AZ506</f>
        <v>0</v>
      </c>
      <c r="AZ505" s="142">
        <f>'گام اول '!BA506</f>
        <v>0</v>
      </c>
      <c r="BA505" s="142">
        <f>'گام اول '!BB506</f>
        <v>0</v>
      </c>
      <c r="BB505" s="142">
        <f>'گام اول '!BC506</f>
        <v>0</v>
      </c>
      <c r="BC505" s="142">
        <f>'گام اول '!BD506</f>
        <v>0</v>
      </c>
      <c r="BD505" s="142">
        <f>'گام اول '!BE506</f>
        <v>0</v>
      </c>
      <c r="BE505" s="142">
        <f>'گام اول '!BF506</f>
        <v>0</v>
      </c>
      <c r="BF505" s="143">
        <f t="shared" si="328"/>
        <v>6509483.52313428</v>
      </c>
      <c r="BG505" s="140">
        <f t="shared" si="329"/>
        <v>66002685</v>
      </c>
      <c r="BH505" s="144">
        <f t="shared" si="330"/>
        <v>72512168.853584543</v>
      </c>
      <c r="BI505" s="127">
        <f t="shared" si="323"/>
        <v>4659160.05</v>
      </c>
      <c r="BJ505" s="145">
        <f t="shared" si="331"/>
        <v>2329580.0249999999</v>
      </c>
      <c r="BK505" s="145">
        <f t="shared" si="332"/>
        <v>698874.00749999995</v>
      </c>
      <c r="BL505" s="146">
        <f t="shared" si="333"/>
        <v>1120000</v>
      </c>
      <c r="BM505" s="379">
        <v>0</v>
      </c>
      <c r="BN505" s="147">
        <f t="shared" si="334"/>
        <v>81319782.936084539</v>
      </c>
      <c r="BO505" s="148">
        <f t="shared" si="335"/>
        <v>72512168.853584543</v>
      </c>
      <c r="BP505" s="149">
        <f t="shared" si="336"/>
        <v>16677798.836324446</v>
      </c>
      <c r="BQ505" s="150">
        <f t="shared" si="337"/>
        <v>97997581.772408992</v>
      </c>
      <c r="BR505" s="151">
        <f t="shared" si="338"/>
        <v>100800</v>
      </c>
      <c r="BS505" s="147">
        <f t="shared" si="339"/>
        <v>98098381.772408992</v>
      </c>
      <c r="BT505" s="135">
        <v>0</v>
      </c>
      <c r="BU505" s="148">
        <f t="shared" si="340"/>
        <v>8131978.2936084541</v>
      </c>
      <c r="BV505" s="152">
        <f t="shared" si="341"/>
        <v>4065989.146804227</v>
      </c>
      <c r="BW505" s="133">
        <f t="shared" si="342"/>
        <v>85900414.331996307</v>
      </c>
      <c r="BX505" s="147">
        <f t="shared" si="343"/>
        <v>7687614.0824999996</v>
      </c>
      <c r="BY505" s="134">
        <f t="shared" si="344"/>
        <v>78212800.249496311</v>
      </c>
      <c r="CD505" s="388">
        <f>'گام اول '!AU506</f>
        <v>72512168.853584543</v>
      </c>
      <c r="CE505" s="389">
        <f>'گام اول '!AV506</f>
        <v>54336317.033833623</v>
      </c>
      <c r="CF505" s="389">
        <f>'گام اول '!AW506</f>
        <v>72512168.853584543</v>
      </c>
      <c r="CG505" s="389">
        <f>'گام اول '!AX506</f>
        <v>5075851.8197509181</v>
      </c>
      <c r="CH505" s="389">
        <f>'گام اول '!AY506</f>
        <v>1433631.7033833624</v>
      </c>
      <c r="CI505" s="389">
        <f>'گام اول '!AZ506</f>
        <v>0</v>
      </c>
      <c r="CJ505" s="389">
        <f>'گام اول '!BA506</f>
        <v>0</v>
      </c>
      <c r="CK505" s="389">
        <f>'گام اول '!BB506</f>
        <v>0</v>
      </c>
      <c r="CL505" s="389">
        <f>'گام اول '!BC506</f>
        <v>0</v>
      </c>
      <c r="CM505" s="389">
        <f>'گام اول '!BD506</f>
        <v>0</v>
      </c>
      <c r="CN505" s="389">
        <f>'گام اول '!BE506</f>
        <v>0</v>
      </c>
      <c r="CO505" s="389">
        <f>'گام اول '!BF506</f>
        <v>0</v>
      </c>
      <c r="CP505" s="389">
        <f>'گام اول '!BG506</f>
        <v>6509483.52313428</v>
      </c>
      <c r="CQ505" s="389">
        <f>'گام اول '!BH506</f>
        <v>66002685</v>
      </c>
      <c r="CR505" s="389">
        <f t="shared" si="345"/>
        <v>72512168.853584543</v>
      </c>
      <c r="CS505" s="55">
        <f t="shared" si="346"/>
        <v>4659160.05</v>
      </c>
      <c r="CT505" s="388">
        <f t="shared" si="347"/>
        <v>2329580.0249999999</v>
      </c>
      <c r="CU505" s="389">
        <f t="shared" si="348"/>
        <v>698874.00749999995</v>
      </c>
      <c r="CV505" s="389">
        <f t="shared" si="349"/>
        <v>1120000</v>
      </c>
      <c r="CW505" s="55">
        <v>0</v>
      </c>
      <c r="CX505" s="389">
        <f t="shared" si="350"/>
        <v>81319782.936084539</v>
      </c>
      <c r="CY505" s="389">
        <f t="shared" si="351"/>
        <v>72512168.853584543</v>
      </c>
      <c r="CZ505" s="389">
        <f t="shared" si="352"/>
        <v>16677798.836324446</v>
      </c>
      <c r="DA505" s="389">
        <f t="shared" si="353"/>
        <v>97997581.772408992</v>
      </c>
      <c r="DB505" s="389">
        <f t="shared" si="354"/>
        <v>100800</v>
      </c>
      <c r="DC505" s="389">
        <f t="shared" si="355"/>
        <v>98098381.772408992</v>
      </c>
      <c r="DD505" s="394">
        <v>0</v>
      </c>
      <c r="DE505" s="389">
        <f t="shared" si="356"/>
        <v>8131978.2936084541</v>
      </c>
      <c r="DF505" s="389">
        <f t="shared" si="357"/>
        <v>4065989.146804227</v>
      </c>
      <c r="DG505" s="389">
        <f t="shared" si="358"/>
        <v>85900414.331996307</v>
      </c>
      <c r="DH505" s="389">
        <f t="shared" si="359"/>
        <v>7687614.0824999996</v>
      </c>
      <c r="DI505" s="389">
        <f t="shared" si="360"/>
        <v>78212800.249496311</v>
      </c>
      <c r="DJ505" s="389">
        <f t="shared" si="361"/>
        <v>0</v>
      </c>
      <c r="DL505" s="396">
        <f t="shared" si="362"/>
        <v>6638737.5</v>
      </c>
      <c r="DM505" s="396">
        <f t="shared" si="363"/>
        <v>-1979577.4500000002</v>
      </c>
    </row>
    <row r="506" spans="1:117" s="55" customFormat="1" ht="21" x14ac:dyDescent="0.2">
      <c r="A506" s="191">
        <f t="shared" si="324"/>
        <v>2655495</v>
      </c>
      <c r="B506" s="136">
        <f>'گام اول '!B507</f>
        <v>501</v>
      </c>
      <c r="C506" s="136">
        <f>'گام اول '!C507</f>
        <v>284</v>
      </c>
      <c r="D506" s="136">
        <f>'گام اول '!D507</f>
        <v>13433</v>
      </c>
      <c r="E506" s="136" t="str">
        <f>'گام اول '!E507</f>
        <v>علي</v>
      </c>
      <c r="F506" s="136" t="str">
        <f>'گام اول '!F507</f>
        <v>واحدالعين</v>
      </c>
      <c r="G506" s="136" t="str">
        <f>'گام اول '!G507</f>
        <v>نگهبان</v>
      </c>
      <c r="H506" s="136" t="str">
        <f>'گام اول '!H507</f>
        <v>گلستان</v>
      </c>
      <c r="I506" s="136" t="str">
        <f>'گام اول '!I507</f>
        <v>141-700-3166191-1</v>
      </c>
      <c r="J506" s="136">
        <f>'گام اول '!J507</f>
        <v>2122912731</v>
      </c>
      <c r="K506" s="136" t="str">
        <f>'گام اول '!K507</f>
        <v>0037482148</v>
      </c>
      <c r="L506" s="136" t="str">
        <f>'گام اول '!L507</f>
        <v>گلستان</v>
      </c>
      <c r="M506" s="136" t="str">
        <f>'گام اول '!M507</f>
        <v>نگهبان</v>
      </c>
      <c r="N506" s="120" t="str">
        <f>'گام اول '!N507</f>
        <v>*</v>
      </c>
      <c r="O506" s="119">
        <f>'گام اول '!O507</f>
        <v>0</v>
      </c>
      <c r="P506" s="121">
        <f>'گام اول '!P507</f>
        <v>0</v>
      </c>
      <c r="Q506" s="358">
        <f>'گام اول '!Q507</f>
        <v>30</v>
      </c>
      <c r="R506" s="358">
        <f>'گام اول '!R507</f>
        <v>120</v>
      </c>
      <c r="S506" s="358">
        <f>'گام اول '!S507</f>
        <v>110</v>
      </c>
      <c r="T506" s="358">
        <f>'گام اول '!T507</f>
        <v>29.33</v>
      </c>
      <c r="U506" s="137">
        <f>'گام اول '!U507</f>
        <v>0</v>
      </c>
      <c r="V506" s="120">
        <f>'گام اول '!W507</f>
        <v>0</v>
      </c>
      <c r="W506" s="121">
        <f>'گام اول '!X507</f>
        <v>0</v>
      </c>
      <c r="X506" s="366">
        <f>'گام اول '!Y507</f>
        <v>2</v>
      </c>
      <c r="Y506" s="366">
        <f>'گام اول '!Z507</f>
        <v>2</v>
      </c>
      <c r="Z506" s="138">
        <f>'گام اول '!AA507</f>
        <v>885165</v>
      </c>
      <c r="AA506" s="138">
        <f>'گام اول '!AB507</f>
        <v>46667</v>
      </c>
      <c r="AB506" s="138">
        <f>'گام اول '!AC507</f>
        <v>931832</v>
      </c>
      <c r="AC506" s="138">
        <f>'گام اول '!AD507</f>
        <v>4500000</v>
      </c>
      <c r="AD506" s="138">
        <f>'گام اول '!AE507</f>
        <v>6000000</v>
      </c>
      <c r="AE506" s="139">
        <f>'گام اول '!AF507</f>
        <v>177895.19999999998</v>
      </c>
      <c r="AF506" s="122">
        <f>'گام اول '!AG507</f>
        <v>26554950</v>
      </c>
      <c r="AG506" s="123">
        <f>'گام اول '!AH507</f>
        <v>1400010</v>
      </c>
      <c r="AH506" s="123">
        <f>'گام اول '!AI507</f>
        <v>21347423.999999996</v>
      </c>
      <c r="AI506" s="123">
        <f>'گام اول '!AJ507</f>
        <v>5310990</v>
      </c>
      <c r="AJ506" s="123">
        <f>'گام اول '!AK507</f>
        <v>4500000</v>
      </c>
      <c r="AK506" s="123">
        <f>'گام اول '!AL507</f>
        <v>6000000</v>
      </c>
      <c r="AL506" s="123">
        <f>'گام اول '!AM507</f>
        <v>4892117.9999999991</v>
      </c>
      <c r="AM506" s="123">
        <f>'گام اول '!AN507</f>
        <v>5217666.2159999991</v>
      </c>
      <c r="AN506" s="123">
        <f>'گام اول '!AO507</f>
        <v>0</v>
      </c>
      <c r="AO506" s="123">
        <f>'گام اول '!AP507</f>
        <v>3000000</v>
      </c>
      <c r="AP506" s="123">
        <f>'گام اول '!AQ507</f>
        <v>0</v>
      </c>
      <c r="AQ506" s="123">
        <f>'گام اول '!AR507</f>
        <v>0</v>
      </c>
      <c r="AR506" s="123">
        <f>'گام اول '!AS507</f>
        <v>0</v>
      </c>
      <c r="AS506" s="375">
        <f>'گام اول '!AT507</f>
        <v>0</v>
      </c>
      <c r="AT506" s="368">
        <f t="shared" si="325"/>
        <v>78223158.216000006</v>
      </c>
      <c r="AU506" s="173">
        <f>'گام اول '!AV507</f>
        <v>54308316.440880008</v>
      </c>
      <c r="AV506" s="141">
        <f>'گام اول '!AW507</f>
        <v>72912168.215999991</v>
      </c>
      <c r="AW506" s="142">
        <f t="shared" si="326"/>
        <v>5103851.7751199994</v>
      </c>
      <c r="AX506" s="75">
        <f t="shared" si="327"/>
        <v>1430831.644088001</v>
      </c>
      <c r="AY506" s="142">
        <f>'گام اول '!AZ507</f>
        <v>0</v>
      </c>
      <c r="AZ506" s="142">
        <f>'گام اول '!BA507</f>
        <v>0</v>
      </c>
      <c r="BA506" s="142">
        <f>'گام اول '!BB507</f>
        <v>0</v>
      </c>
      <c r="BB506" s="142">
        <f>'گام اول '!BC507</f>
        <v>0</v>
      </c>
      <c r="BC506" s="142">
        <f>'گام اول '!BD507</f>
        <v>0</v>
      </c>
      <c r="BD506" s="142">
        <f>'گام اول '!BE507</f>
        <v>0</v>
      </c>
      <c r="BE506" s="142">
        <f>'گام اول '!BF507</f>
        <v>0</v>
      </c>
      <c r="BF506" s="143">
        <f t="shared" si="328"/>
        <v>6534683.4192080004</v>
      </c>
      <c r="BG506" s="140">
        <f t="shared" si="329"/>
        <v>71688474</v>
      </c>
      <c r="BH506" s="144">
        <f t="shared" si="330"/>
        <v>78223158.216000006</v>
      </c>
      <c r="BI506" s="127">
        <f t="shared" si="323"/>
        <v>4659160</v>
      </c>
      <c r="BJ506" s="145">
        <f t="shared" si="331"/>
        <v>2329580</v>
      </c>
      <c r="BK506" s="145">
        <f t="shared" si="332"/>
        <v>698874</v>
      </c>
      <c r="BL506" s="146">
        <f t="shared" si="333"/>
        <v>1120000</v>
      </c>
      <c r="BM506" s="379">
        <v>0</v>
      </c>
      <c r="BN506" s="147">
        <f t="shared" si="334"/>
        <v>87030772.216000006</v>
      </c>
      <c r="BO506" s="148">
        <f t="shared" si="335"/>
        <v>72912168.215999991</v>
      </c>
      <c r="BP506" s="149">
        <f t="shared" si="336"/>
        <v>16769798.689679999</v>
      </c>
      <c r="BQ506" s="150">
        <f t="shared" si="337"/>
        <v>103800570.90568</v>
      </c>
      <c r="BR506" s="151">
        <f t="shared" si="338"/>
        <v>100800</v>
      </c>
      <c r="BS506" s="147">
        <f t="shared" si="339"/>
        <v>103901370.90568</v>
      </c>
      <c r="BT506" s="135">
        <v>0</v>
      </c>
      <c r="BU506" s="148">
        <f t="shared" si="340"/>
        <v>8703077.2216000017</v>
      </c>
      <c r="BV506" s="152">
        <f t="shared" si="341"/>
        <v>4351538.6108000008</v>
      </c>
      <c r="BW506" s="133">
        <f t="shared" si="342"/>
        <v>90846755.073280007</v>
      </c>
      <c r="BX506" s="147">
        <f t="shared" si="343"/>
        <v>7687614</v>
      </c>
      <c r="BY506" s="134">
        <f t="shared" si="344"/>
        <v>83159141.073280007</v>
      </c>
      <c r="CD506" s="388">
        <f>'گام اول '!AU507</f>
        <v>78223158.216000006</v>
      </c>
      <c r="CE506" s="389">
        <f>'گام اول '!AV507</f>
        <v>54308316.440880008</v>
      </c>
      <c r="CF506" s="389">
        <f>'گام اول '!AW507</f>
        <v>72912168.215999991</v>
      </c>
      <c r="CG506" s="389">
        <f>'گام اول '!AX507</f>
        <v>5103851.7751199994</v>
      </c>
      <c r="CH506" s="389">
        <f>'گام اول '!AY507</f>
        <v>1430831.644088001</v>
      </c>
      <c r="CI506" s="389">
        <f>'گام اول '!AZ507</f>
        <v>0</v>
      </c>
      <c r="CJ506" s="389">
        <f>'گام اول '!BA507</f>
        <v>0</v>
      </c>
      <c r="CK506" s="389">
        <f>'گام اول '!BB507</f>
        <v>0</v>
      </c>
      <c r="CL506" s="389">
        <f>'گام اول '!BC507</f>
        <v>0</v>
      </c>
      <c r="CM506" s="389">
        <f>'گام اول '!BD507</f>
        <v>0</v>
      </c>
      <c r="CN506" s="389">
        <f>'گام اول '!BE507</f>
        <v>0</v>
      </c>
      <c r="CO506" s="389">
        <f>'گام اول '!BF507</f>
        <v>0</v>
      </c>
      <c r="CP506" s="389">
        <f>'گام اول '!BG507</f>
        <v>6534683.4192080004</v>
      </c>
      <c r="CQ506" s="389">
        <f>'گام اول '!BH507</f>
        <v>71688474</v>
      </c>
      <c r="CR506" s="389">
        <f t="shared" si="345"/>
        <v>78223158.216000006</v>
      </c>
      <c r="CS506" s="55">
        <f t="shared" si="346"/>
        <v>4659160</v>
      </c>
      <c r="CT506" s="388">
        <f t="shared" si="347"/>
        <v>2329580</v>
      </c>
      <c r="CU506" s="389">
        <f t="shared" si="348"/>
        <v>698874</v>
      </c>
      <c r="CV506" s="389">
        <f t="shared" si="349"/>
        <v>1120000</v>
      </c>
      <c r="CW506" s="55">
        <v>0</v>
      </c>
      <c r="CX506" s="389">
        <f t="shared" si="350"/>
        <v>87030772.216000006</v>
      </c>
      <c r="CY506" s="389">
        <f t="shared" si="351"/>
        <v>72912168.215999991</v>
      </c>
      <c r="CZ506" s="389">
        <f t="shared" si="352"/>
        <v>16769798.689679999</v>
      </c>
      <c r="DA506" s="389">
        <f t="shared" si="353"/>
        <v>103800570.90568</v>
      </c>
      <c r="DB506" s="389">
        <f t="shared" si="354"/>
        <v>100800</v>
      </c>
      <c r="DC506" s="389">
        <f t="shared" si="355"/>
        <v>103901370.90568</v>
      </c>
      <c r="DD506" s="394">
        <v>0</v>
      </c>
      <c r="DE506" s="389">
        <f t="shared" si="356"/>
        <v>8703077.2216000017</v>
      </c>
      <c r="DF506" s="389">
        <f t="shared" si="357"/>
        <v>4351538.6108000008</v>
      </c>
      <c r="DG506" s="389">
        <f t="shared" si="358"/>
        <v>90846755.073280007</v>
      </c>
      <c r="DH506" s="389">
        <f t="shared" si="359"/>
        <v>7687614</v>
      </c>
      <c r="DI506" s="389">
        <f t="shared" si="360"/>
        <v>83159141.073280007</v>
      </c>
      <c r="DJ506" s="389">
        <f t="shared" si="361"/>
        <v>0</v>
      </c>
      <c r="DL506" s="396">
        <f t="shared" si="362"/>
        <v>6638737.5</v>
      </c>
      <c r="DM506" s="396">
        <f t="shared" si="363"/>
        <v>-1979577.5</v>
      </c>
    </row>
    <row r="507" spans="1:117" s="55" customFormat="1" ht="21" x14ac:dyDescent="0.2">
      <c r="A507" s="191">
        <f t="shared" si="324"/>
        <v>2655495</v>
      </c>
      <c r="B507" s="136">
        <f>'گام اول '!B508</f>
        <v>502</v>
      </c>
      <c r="C507" s="136">
        <f>'گام اول '!C508</f>
        <v>285</v>
      </c>
      <c r="D507" s="136">
        <f>'گام اول '!D508</f>
        <v>13437</v>
      </c>
      <c r="E507" s="136" t="str">
        <f>'گام اول '!E508</f>
        <v>محمد</v>
      </c>
      <c r="F507" s="136" t="str">
        <f>'گام اول '!F508</f>
        <v>حسینی</v>
      </c>
      <c r="G507" s="136" t="str">
        <f>'گام اول '!G508</f>
        <v>نگهبان</v>
      </c>
      <c r="H507" s="136" t="str">
        <f>'گام اول '!H508</f>
        <v>گلستان</v>
      </c>
      <c r="I507" s="136" t="str">
        <f>'گام اول '!I508</f>
        <v>141-700-3666840-1</v>
      </c>
      <c r="J507" s="136">
        <f>'گام اول '!J508</f>
        <v>4880138614</v>
      </c>
      <c r="K507" s="136" t="str">
        <f>'گام اول '!K508</f>
        <v>0038259442</v>
      </c>
      <c r="L507" s="136" t="str">
        <f>'گام اول '!L508</f>
        <v>گلستان</v>
      </c>
      <c r="M507" s="136" t="str">
        <f>'گام اول '!M508</f>
        <v>نگهبان</v>
      </c>
      <c r="N507" s="120">
        <f>'گام اول '!N508</f>
        <v>0</v>
      </c>
      <c r="O507" s="119">
        <f>'گام اول '!O508</f>
        <v>0</v>
      </c>
      <c r="P507" s="121" t="str">
        <f>'گام اول '!P508</f>
        <v>*</v>
      </c>
      <c r="Q507" s="358">
        <f>'گام اول '!Q508</f>
        <v>30</v>
      </c>
      <c r="R507" s="358">
        <f>'گام اول '!R508</f>
        <v>120</v>
      </c>
      <c r="S507" s="358">
        <f>'گام اول '!S508</f>
        <v>220</v>
      </c>
      <c r="T507" s="358">
        <f>'گام اول '!T508</f>
        <v>29.33</v>
      </c>
      <c r="U507" s="137">
        <f>'گام اول '!U508</f>
        <v>0</v>
      </c>
      <c r="V507" s="120">
        <f>'گام اول '!W508</f>
        <v>0</v>
      </c>
      <c r="W507" s="121">
        <f>'گام اول '!X508</f>
        <v>0</v>
      </c>
      <c r="X507" s="366">
        <f>'گام اول '!Y508</f>
        <v>0</v>
      </c>
      <c r="Y507" s="366">
        <f>'گام اول '!Z508</f>
        <v>0</v>
      </c>
      <c r="Z507" s="138">
        <f>'گام اول '!AA508</f>
        <v>885165</v>
      </c>
      <c r="AA507" s="138">
        <f>'گام اول '!AB508</f>
        <v>46667</v>
      </c>
      <c r="AB507" s="138">
        <f>'گام اول '!AC508</f>
        <v>931832</v>
      </c>
      <c r="AC507" s="138">
        <f>'گام اول '!AD508</f>
        <v>4500000</v>
      </c>
      <c r="AD507" s="138">
        <f>'گام اول '!AE508</f>
        <v>6000000</v>
      </c>
      <c r="AE507" s="139">
        <f>'گام اول '!AF508</f>
        <v>177895.19999999998</v>
      </c>
      <c r="AF507" s="122">
        <f>'گام اول '!AG508</f>
        <v>26554950</v>
      </c>
      <c r="AG507" s="123">
        <f>'گام اول '!AH508</f>
        <v>1400010</v>
      </c>
      <c r="AH507" s="123">
        <f>'گام اول '!AI508</f>
        <v>21347423.999999996</v>
      </c>
      <c r="AI507" s="123">
        <f>'گام اول '!AJ508</f>
        <v>0</v>
      </c>
      <c r="AJ507" s="123">
        <f>'گام اول '!AK508</f>
        <v>4500000</v>
      </c>
      <c r="AK507" s="123">
        <f>'گام اول '!AL508</f>
        <v>6000000</v>
      </c>
      <c r="AL507" s="123">
        <f>'گام اول '!AM508</f>
        <v>9784235.9999999981</v>
      </c>
      <c r="AM507" s="123">
        <f>'گام اول '!AN508</f>
        <v>5217666.2159999991</v>
      </c>
      <c r="AN507" s="123">
        <f>'گام اول '!AO508</f>
        <v>0</v>
      </c>
      <c r="AO507" s="123">
        <f>'گام اول '!AP508</f>
        <v>3400000</v>
      </c>
      <c r="AP507" s="123">
        <f>'گام اول '!AQ508</f>
        <v>0</v>
      </c>
      <c r="AQ507" s="123">
        <f>'گام اول '!AR508</f>
        <v>0</v>
      </c>
      <c r="AR507" s="123">
        <f>'گام اول '!AS508</f>
        <v>0</v>
      </c>
      <c r="AS507" s="375">
        <f>'گام اول '!AT508</f>
        <v>0</v>
      </c>
      <c r="AT507" s="368">
        <f t="shared" si="325"/>
        <v>78204286.216000006</v>
      </c>
      <c r="AU507" s="173">
        <f>'گام اول '!AV508</f>
        <v>58829986.18088001</v>
      </c>
      <c r="AV507" s="141">
        <f>'گام اول '!AW508</f>
        <v>78204286.215999991</v>
      </c>
      <c r="AW507" s="142">
        <f t="shared" si="326"/>
        <v>5474300.0351200001</v>
      </c>
      <c r="AX507" s="75">
        <f t="shared" si="327"/>
        <v>1882998.6180880012</v>
      </c>
      <c r="AY507" s="142">
        <f>'گام اول '!AZ508</f>
        <v>0</v>
      </c>
      <c r="AZ507" s="142">
        <f>'گام اول '!BA508</f>
        <v>0</v>
      </c>
      <c r="BA507" s="142">
        <f>'گام اول '!BB508</f>
        <v>0</v>
      </c>
      <c r="BB507" s="142">
        <f>'گام اول '!BC508</f>
        <v>0</v>
      </c>
      <c r="BC507" s="142">
        <f>'گام اول '!BD508</f>
        <v>0</v>
      </c>
      <c r="BD507" s="142">
        <f>'گام اول '!BE508</f>
        <v>0</v>
      </c>
      <c r="BE507" s="142">
        <f>'گام اول '!BF508</f>
        <v>0</v>
      </c>
      <c r="BF507" s="143">
        <f t="shared" si="328"/>
        <v>7357298.6532080015</v>
      </c>
      <c r="BG507" s="140">
        <f t="shared" si="329"/>
        <v>70846987</v>
      </c>
      <c r="BH507" s="144">
        <f t="shared" si="330"/>
        <v>78204286.216000006</v>
      </c>
      <c r="BI507" s="127">
        <f t="shared" si="323"/>
        <v>4659160</v>
      </c>
      <c r="BJ507" s="145">
        <f t="shared" si="331"/>
        <v>2329580</v>
      </c>
      <c r="BK507" s="145">
        <f t="shared" si="332"/>
        <v>698874</v>
      </c>
      <c r="BL507" s="146">
        <f t="shared" si="333"/>
        <v>1120000</v>
      </c>
      <c r="BM507" s="379">
        <v>0</v>
      </c>
      <c r="BN507" s="147">
        <f t="shared" si="334"/>
        <v>87011900.216000006</v>
      </c>
      <c r="BO507" s="148">
        <f t="shared" si="335"/>
        <v>78204286.215999991</v>
      </c>
      <c r="BP507" s="149">
        <f t="shared" si="336"/>
        <v>17986985.82968</v>
      </c>
      <c r="BQ507" s="150">
        <f t="shared" si="337"/>
        <v>104998886.04568</v>
      </c>
      <c r="BR507" s="151">
        <f t="shared" si="338"/>
        <v>100800</v>
      </c>
      <c r="BS507" s="147">
        <f t="shared" si="339"/>
        <v>105099686.04568</v>
      </c>
      <c r="BT507" s="135">
        <v>0</v>
      </c>
      <c r="BU507" s="148">
        <f t="shared" si="340"/>
        <v>8701190.0216000006</v>
      </c>
      <c r="BV507" s="152">
        <f t="shared" si="341"/>
        <v>4350595.0108000003</v>
      </c>
      <c r="BW507" s="133">
        <f t="shared" si="342"/>
        <v>92047901.013280004</v>
      </c>
      <c r="BX507" s="147">
        <f t="shared" si="343"/>
        <v>7687614</v>
      </c>
      <c r="BY507" s="134">
        <f t="shared" si="344"/>
        <v>84360287.013280004</v>
      </c>
      <c r="CD507" s="388">
        <f>'گام اول '!AU508</f>
        <v>78204286.216000006</v>
      </c>
      <c r="CE507" s="389">
        <f>'گام اول '!AV508</f>
        <v>58829986.18088001</v>
      </c>
      <c r="CF507" s="389">
        <f>'گام اول '!AW508</f>
        <v>78204286.215999991</v>
      </c>
      <c r="CG507" s="389">
        <f>'گام اول '!AX508</f>
        <v>5474300.0351200001</v>
      </c>
      <c r="CH507" s="389">
        <f>'گام اول '!AY508</f>
        <v>1882998.6180880012</v>
      </c>
      <c r="CI507" s="389">
        <f>'گام اول '!AZ508</f>
        <v>0</v>
      </c>
      <c r="CJ507" s="389">
        <f>'گام اول '!BA508</f>
        <v>0</v>
      </c>
      <c r="CK507" s="389">
        <f>'گام اول '!BB508</f>
        <v>0</v>
      </c>
      <c r="CL507" s="389">
        <f>'گام اول '!BC508</f>
        <v>0</v>
      </c>
      <c r="CM507" s="389">
        <f>'گام اول '!BD508</f>
        <v>0</v>
      </c>
      <c r="CN507" s="389">
        <f>'گام اول '!BE508</f>
        <v>0</v>
      </c>
      <c r="CO507" s="389">
        <f>'گام اول '!BF508</f>
        <v>0</v>
      </c>
      <c r="CP507" s="389">
        <f>'گام اول '!BG508</f>
        <v>7357298.6532080015</v>
      </c>
      <c r="CQ507" s="389">
        <f>'گام اول '!BH508</f>
        <v>70846987</v>
      </c>
      <c r="CR507" s="389">
        <f t="shared" si="345"/>
        <v>78204286.216000006</v>
      </c>
      <c r="CS507" s="55">
        <f t="shared" si="346"/>
        <v>4659160</v>
      </c>
      <c r="CT507" s="388">
        <f t="shared" si="347"/>
        <v>2329580</v>
      </c>
      <c r="CU507" s="389">
        <f t="shared" si="348"/>
        <v>698874</v>
      </c>
      <c r="CV507" s="389">
        <f t="shared" si="349"/>
        <v>1120000</v>
      </c>
      <c r="CW507" s="55">
        <v>0</v>
      </c>
      <c r="CX507" s="389">
        <f t="shared" si="350"/>
        <v>87011900.216000006</v>
      </c>
      <c r="CY507" s="389">
        <f t="shared" si="351"/>
        <v>78204286.215999991</v>
      </c>
      <c r="CZ507" s="389">
        <f t="shared" si="352"/>
        <v>17986985.82968</v>
      </c>
      <c r="DA507" s="389">
        <f t="shared" si="353"/>
        <v>104998886.04568</v>
      </c>
      <c r="DB507" s="389">
        <f t="shared" si="354"/>
        <v>100800</v>
      </c>
      <c r="DC507" s="389">
        <f t="shared" si="355"/>
        <v>105099686.04568</v>
      </c>
      <c r="DD507" s="394">
        <v>0</v>
      </c>
      <c r="DE507" s="389">
        <f t="shared" si="356"/>
        <v>8701190.0216000006</v>
      </c>
      <c r="DF507" s="389">
        <f t="shared" si="357"/>
        <v>4350595.0108000003</v>
      </c>
      <c r="DG507" s="389">
        <f t="shared" si="358"/>
        <v>92047901.013280004</v>
      </c>
      <c r="DH507" s="389">
        <f t="shared" si="359"/>
        <v>7687614</v>
      </c>
      <c r="DI507" s="389">
        <f t="shared" si="360"/>
        <v>84360287.013280004</v>
      </c>
      <c r="DJ507" s="389">
        <f t="shared" si="361"/>
        <v>0</v>
      </c>
      <c r="DL507" s="396">
        <f t="shared" si="362"/>
        <v>6638737.5</v>
      </c>
      <c r="DM507" s="396">
        <f t="shared" si="363"/>
        <v>-1979577.5</v>
      </c>
    </row>
    <row r="508" spans="1:117" s="55" customFormat="1" ht="21" x14ac:dyDescent="0.2">
      <c r="A508" s="191">
        <f t="shared" si="324"/>
        <v>2655495</v>
      </c>
      <c r="B508" s="136">
        <f>'گام اول '!B509</f>
        <v>503</v>
      </c>
      <c r="C508" s="136">
        <f>'گام اول '!C509</f>
        <v>286</v>
      </c>
      <c r="D508" s="136">
        <f>'گام اول '!D509</f>
        <v>13416</v>
      </c>
      <c r="E508" s="136" t="str">
        <f>'گام اول '!E509</f>
        <v xml:space="preserve">حسین </v>
      </c>
      <c r="F508" s="136" t="str">
        <f>'گام اول '!F509</f>
        <v>قربانی</v>
      </c>
      <c r="G508" s="136" t="str">
        <f>'گام اول '!G509</f>
        <v>نگهبان</v>
      </c>
      <c r="H508" s="136" t="str">
        <f>'گام اول '!H509</f>
        <v>گلستان</v>
      </c>
      <c r="I508" s="136" t="str">
        <f>'گام اول '!I509</f>
        <v>141-813-3666717-1</v>
      </c>
      <c r="J508" s="136" t="str">
        <f>'گام اول '!J509</f>
        <v>0653218354</v>
      </c>
      <c r="K508" s="136" t="str">
        <f>'گام اول '!K509</f>
        <v>0069326957</v>
      </c>
      <c r="L508" s="136" t="str">
        <f>'گام اول '!L509</f>
        <v>گلستان</v>
      </c>
      <c r="M508" s="136" t="str">
        <f>'گام اول '!M509</f>
        <v>نگهبان</v>
      </c>
      <c r="N508" s="120" t="str">
        <f>'گام اول '!N509</f>
        <v>*</v>
      </c>
      <c r="O508" s="119">
        <f>'گام اول '!O509</f>
        <v>0</v>
      </c>
      <c r="P508" s="121">
        <f>'گام اول '!P509</f>
        <v>0</v>
      </c>
      <c r="Q508" s="358">
        <f>'گام اول '!Q509</f>
        <v>30</v>
      </c>
      <c r="R508" s="358">
        <f>'گام اول '!R509</f>
        <v>120</v>
      </c>
      <c r="S508" s="358">
        <f>'گام اول '!S509</f>
        <v>110</v>
      </c>
      <c r="T508" s="358">
        <f>'گام اول '!T509</f>
        <v>29.33</v>
      </c>
      <c r="U508" s="137">
        <f>'گام اول '!U509</f>
        <v>0</v>
      </c>
      <c r="V508" s="120">
        <f>'گام اول '!W509</f>
        <v>0</v>
      </c>
      <c r="W508" s="121">
        <f>'گام اول '!X509</f>
        <v>0</v>
      </c>
      <c r="X508" s="366">
        <f>'گام اول '!Y509</f>
        <v>2</v>
      </c>
      <c r="Y508" s="366">
        <f>'گام اول '!Z509</f>
        <v>2</v>
      </c>
      <c r="Z508" s="138">
        <f>'گام اول '!AA509</f>
        <v>885165</v>
      </c>
      <c r="AA508" s="138">
        <f>'گام اول '!AB509</f>
        <v>46667</v>
      </c>
      <c r="AB508" s="138">
        <f>'گام اول '!AC509</f>
        <v>931832</v>
      </c>
      <c r="AC508" s="138">
        <f>'گام اول '!AD509</f>
        <v>4500000</v>
      </c>
      <c r="AD508" s="138">
        <f>'گام اول '!AE509</f>
        <v>6000000</v>
      </c>
      <c r="AE508" s="139">
        <f>'گام اول '!AF509</f>
        <v>177895.19999999998</v>
      </c>
      <c r="AF508" s="122">
        <f>'گام اول '!AG509</f>
        <v>26554950</v>
      </c>
      <c r="AG508" s="123">
        <f>'گام اول '!AH509</f>
        <v>1400010</v>
      </c>
      <c r="AH508" s="123">
        <f>'گام اول '!AI509</f>
        <v>21347423.999999996</v>
      </c>
      <c r="AI508" s="123">
        <f>'گام اول '!AJ509</f>
        <v>5310990</v>
      </c>
      <c r="AJ508" s="123">
        <f>'گام اول '!AK509</f>
        <v>4500000</v>
      </c>
      <c r="AK508" s="123">
        <f>'گام اول '!AL509</f>
        <v>6000000</v>
      </c>
      <c r="AL508" s="123">
        <f>'گام اول '!AM509</f>
        <v>4892117.9999999991</v>
      </c>
      <c r="AM508" s="123">
        <f>'گام اول '!AN509</f>
        <v>5217666.2159999991</v>
      </c>
      <c r="AN508" s="123">
        <f>'گام اول '!AO509</f>
        <v>0</v>
      </c>
      <c r="AO508" s="123">
        <f>'گام اول '!AP509</f>
        <v>1800000</v>
      </c>
      <c r="AP508" s="123">
        <f>'گام اول '!AQ509</f>
        <v>0</v>
      </c>
      <c r="AQ508" s="123">
        <f>'گام اول '!AR509</f>
        <v>0</v>
      </c>
      <c r="AR508" s="123">
        <f>'گام اول '!AS509</f>
        <v>0</v>
      </c>
      <c r="AS508" s="375">
        <f>'گام اول '!AT509</f>
        <v>0</v>
      </c>
      <c r="AT508" s="368">
        <f t="shared" si="325"/>
        <v>77023158.216000006</v>
      </c>
      <c r="AU508" s="173">
        <f>'گام اول '!AV509</f>
        <v>54392316.440880008</v>
      </c>
      <c r="AV508" s="141">
        <f>'گام اول '!AW509</f>
        <v>71712168.215999991</v>
      </c>
      <c r="AW508" s="142">
        <f t="shared" si="326"/>
        <v>5019851.7751199994</v>
      </c>
      <c r="AX508" s="75">
        <f t="shared" si="327"/>
        <v>1439231.644088001</v>
      </c>
      <c r="AY508" s="142">
        <f>'گام اول '!AZ509</f>
        <v>0</v>
      </c>
      <c r="AZ508" s="142">
        <f>'گام اول '!BA509</f>
        <v>0</v>
      </c>
      <c r="BA508" s="142">
        <f>'گام اول '!BB509</f>
        <v>0</v>
      </c>
      <c r="BB508" s="142">
        <f>'گام اول '!BC509</f>
        <v>0</v>
      </c>
      <c r="BC508" s="142">
        <f>'گام اول '!BD509</f>
        <v>0</v>
      </c>
      <c r="BD508" s="142">
        <f>'گام اول '!BE509</f>
        <v>0</v>
      </c>
      <c r="BE508" s="142">
        <f>'گام اول '!BF509</f>
        <v>0</v>
      </c>
      <c r="BF508" s="143">
        <f t="shared" si="328"/>
        <v>6459083.4192080004</v>
      </c>
      <c r="BG508" s="140">
        <f t="shared" si="329"/>
        <v>70564074</v>
      </c>
      <c r="BH508" s="144">
        <f t="shared" si="330"/>
        <v>77023158.216000006</v>
      </c>
      <c r="BI508" s="127">
        <f t="shared" si="323"/>
        <v>4659160</v>
      </c>
      <c r="BJ508" s="145">
        <f t="shared" si="331"/>
        <v>2329580</v>
      </c>
      <c r="BK508" s="145">
        <f t="shared" si="332"/>
        <v>698874</v>
      </c>
      <c r="BL508" s="146">
        <f t="shared" si="333"/>
        <v>1120000</v>
      </c>
      <c r="BM508" s="379">
        <v>0</v>
      </c>
      <c r="BN508" s="147">
        <f t="shared" si="334"/>
        <v>85830772.216000006</v>
      </c>
      <c r="BO508" s="148">
        <f t="shared" si="335"/>
        <v>71712168.215999991</v>
      </c>
      <c r="BP508" s="149">
        <f t="shared" si="336"/>
        <v>16493798.689679999</v>
      </c>
      <c r="BQ508" s="150">
        <f t="shared" si="337"/>
        <v>102324570.90568</v>
      </c>
      <c r="BR508" s="151">
        <f t="shared" si="338"/>
        <v>100800</v>
      </c>
      <c r="BS508" s="147">
        <f t="shared" si="339"/>
        <v>102425370.90568</v>
      </c>
      <c r="BT508" s="135">
        <v>0</v>
      </c>
      <c r="BU508" s="148">
        <f t="shared" si="340"/>
        <v>8583077.2216000017</v>
      </c>
      <c r="BV508" s="152">
        <f t="shared" si="341"/>
        <v>4291538.6108000008</v>
      </c>
      <c r="BW508" s="133">
        <f t="shared" si="342"/>
        <v>89550755.073280007</v>
      </c>
      <c r="BX508" s="147">
        <f t="shared" si="343"/>
        <v>7687614</v>
      </c>
      <c r="BY508" s="134">
        <f t="shared" si="344"/>
        <v>81863141.073280007</v>
      </c>
      <c r="CD508" s="388">
        <f>'گام اول '!AU509</f>
        <v>77023158.216000006</v>
      </c>
      <c r="CE508" s="389">
        <f>'گام اول '!AV509</f>
        <v>54392316.440880008</v>
      </c>
      <c r="CF508" s="389">
        <f>'گام اول '!AW509</f>
        <v>71712168.215999991</v>
      </c>
      <c r="CG508" s="389">
        <f>'گام اول '!AX509</f>
        <v>5019851.7751199994</v>
      </c>
      <c r="CH508" s="389">
        <f>'گام اول '!AY509</f>
        <v>1439231.644088001</v>
      </c>
      <c r="CI508" s="389">
        <f>'گام اول '!AZ509</f>
        <v>0</v>
      </c>
      <c r="CJ508" s="389">
        <f>'گام اول '!BA509</f>
        <v>0</v>
      </c>
      <c r="CK508" s="389">
        <f>'گام اول '!BB509</f>
        <v>0</v>
      </c>
      <c r="CL508" s="389">
        <f>'گام اول '!BC509</f>
        <v>0</v>
      </c>
      <c r="CM508" s="389">
        <f>'گام اول '!BD509</f>
        <v>0</v>
      </c>
      <c r="CN508" s="389">
        <f>'گام اول '!BE509</f>
        <v>0</v>
      </c>
      <c r="CO508" s="389">
        <f>'گام اول '!BF509</f>
        <v>0</v>
      </c>
      <c r="CP508" s="389">
        <f>'گام اول '!BG509</f>
        <v>6459083.4192080004</v>
      </c>
      <c r="CQ508" s="389">
        <f>'گام اول '!BH509</f>
        <v>70564074</v>
      </c>
      <c r="CR508" s="389">
        <f t="shared" si="345"/>
        <v>77023158.216000006</v>
      </c>
      <c r="CS508" s="55">
        <f t="shared" si="346"/>
        <v>4659160</v>
      </c>
      <c r="CT508" s="388">
        <f t="shared" si="347"/>
        <v>2329580</v>
      </c>
      <c r="CU508" s="389">
        <f t="shared" si="348"/>
        <v>698874</v>
      </c>
      <c r="CV508" s="389">
        <f t="shared" si="349"/>
        <v>1120000</v>
      </c>
      <c r="CW508" s="55">
        <v>0</v>
      </c>
      <c r="CX508" s="389">
        <f t="shared" si="350"/>
        <v>85830772.216000006</v>
      </c>
      <c r="CY508" s="389">
        <f t="shared" si="351"/>
        <v>71712168.215999991</v>
      </c>
      <c r="CZ508" s="389">
        <f t="shared" si="352"/>
        <v>16493798.689679999</v>
      </c>
      <c r="DA508" s="389">
        <f t="shared" si="353"/>
        <v>102324570.90568</v>
      </c>
      <c r="DB508" s="389">
        <f t="shared" si="354"/>
        <v>100800</v>
      </c>
      <c r="DC508" s="389">
        <f t="shared" si="355"/>
        <v>102425370.90568</v>
      </c>
      <c r="DD508" s="394">
        <v>0</v>
      </c>
      <c r="DE508" s="389">
        <f t="shared" si="356"/>
        <v>8583077.2216000017</v>
      </c>
      <c r="DF508" s="389">
        <f t="shared" si="357"/>
        <v>4291538.6108000008</v>
      </c>
      <c r="DG508" s="389">
        <f t="shared" si="358"/>
        <v>89550755.073280007</v>
      </c>
      <c r="DH508" s="389">
        <f t="shared" si="359"/>
        <v>7687614</v>
      </c>
      <c r="DI508" s="389">
        <f t="shared" si="360"/>
        <v>81863141.073280007</v>
      </c>
      <c r="DJ508" s="389">
        <f t="shared" si="361"/>
        <v>0</v>
      </c>
      <c r="DL508" s="396">
        <f t="shared" si="362"/>
        <v>6638737.5</v>
      </c>
      <c r="DM508" s="396">
        <f t="shared" si="363"/>
        <v>-1979577.5</v>
      </c>
    </row>
    <row r="509" spans="1:117" s="55" customFormat="1" ht="21" x14ac:dyDescent="0.2">
      <c r="A509" s="191">
        <f t="shared" si="324"/>
        <v>2655495</v>
      </c>
      <c r="B509" s="136">
        <f>'گام اول '!B510</f>
        <v>504</v>
      </c>
      <c r="C509" s="136">
        <f>'گام اول '!C510</f>
        <v>287</v>
      </c>
      <c r="D509" s="136">
        <f>'گام اول '!D510</f>
        <v>13438</v>
      </c>
      <c r="E509" s="136" t="str">
        <f>'گام اول '!E510</f>
        <v>حبیب الله</v>
      </c>
      <c r="F509" s="136" t="str">
        <f>'گام اول '!F510</f>
        <v>داغینه</v>
      </c>
      <c r="G509" s="136" t="str">
        <f>'گام اول '!G510</f>
        <v>نگهبان</v>
      </c>
      <c r="H509" s="136" t="str">
        <f>'گام اول '!H510</f>
        <v>گلستان</v>
      </c>
      <c r="I509" s="136" t="str">
        <f>'گام اول '!I510</f>
        <v>395-12-3735163-1</v>
      </c>
      <c r="J509" s="136">
        <f>'گام اول '!J510</f>
        <v>4889497048</v>
      </c>
      <c r="K509" s="136" t="str">
        <f>'گام اول '!K510</f>
        <v>0025720890</v>
      </c>
      <c r="L509" s="136" t="str">
        <f>'گام اول '!L510</f>
        <v>گلستان</v>
      </c>
      <c r="M509" s="136" t="str">
        <f>'گام اول '!M510</f>
        <v>نگهبان</v>
      </c>
      <c r="N509" s="120" t="str">
        <f>'گام اول '!N510</f>
        <v>*</v>
      </c>
      <c r="O509" s="119">
        <f>'گام اول '!O510</f>
        <v>0</v>
      </c>
      <c r="P509" s="121">
        <f>'گام اول '!P510</f>
        <v>0</v>
      </c>
      <c r="Q509" s="358">
        <f>'گام اول '!Q510</f>
        <v>30</v>
      </c>
      <c r="R509" s="358">
        <f>'گام اول '!R510</f>
        <v>120</v>
      </c>
      <c r="S509" s="358">
        <f>'گام اول '!S510</f>
        <v>110</v>
      </c>
      <c r="T509" s="358">
        <f>'گام اول '!T510</f>
        <v>29.33</v>
      </c>
      <c r="U509" s="137">
        <f>'گام اول '!U510</f>
        <v>0</v>
      </c>
      <c r="V509" s="120">
        <f>'گام اول '!W510</f>
        <v>0</v>
      </c>
      <c r="W509" s="121">
        <f>'گام اول '!X510</f>
        <v>0</v>
      </c>
      <c r="X509" s="366">
        <f>'گام اول '!Y510</f>
        <v>0</v>
      </c>
      <c r="Y509" s="366">
        <f>'گام اول '!Z510</f>
        <v>0</v>
      </c>
      <c r="Z509" s="138">
        <f>'گام اول '!AA510</f>
        <v>885165</v>
      </c>
      <c r="AA509" s="138">
        <f>'گام اول '!AB510</f>
        <v>46667</v>
      </c>
      <c r="AB509" s="138">
        <f>'گام اول '!AC510</f>
        <v>931832</v>
      </c>
      <c r="AC509" s="138">
        <f>'گام اول '!AD510</f>
        <v>4500000</v>
      </c>
      <c r="AD509" s="138">
        <f>'گام اول '!AE510</f>
        <v>6000000</v>
      </c>
      <c r="AE509" s="139">
        <f>'گام اول '!AF510</f>
        <v>177895.19999999998</v>
      </c>
      <c r="AF509" s="122">
        <f>'گام اول '!AG510</f>
        <v>26554950</v>
      </c>
      <c r="AG509" s="123">
        <f>'گام اول '!AH510</f>
        <v>1400010</v>
      </c>
      <c r="AH509" s="123">
        <f>'گام اول '!AI510</f>
        <v>21347423.999999996</v>
      </c>
      <c r="AI509" s="123">
        <f>'گام اول '!AJ510</f>
        <v>0</v>
      </c>
      <c r="AJ509" s="123">
        <f>'گام اول '!AK510</f>
        <v>4500000</v>
      </c>
      <c r="AK509" s="123">
        <f>'گام اول '!AL510</f>
        <v>6000000</v>
      </c>
      <c r="AL509" s="123">
        <f>'گام اول '!AM510</f>
        <v>4892117.9999999991</v>
      </c>
      <c r="AM509" s="123">
        <f>'گام اول '!AN510</f>
        <v>5217666.2159999991</v>
      </c>
      <c r="AN509" s="123">
        <f>'گام اول '!AO510</f>
        <v>0</v>
      </c>
      <c r="AO509" s="123">
        <f>'گام اول '!AP510</f>
        <v>3000000</v>
      </c>
      <c r="AP509" s="123">
        <f>'گام اول '!AQ510</f>
        <v>0</v>
      </c>
      <c r="AQ509" s="123">
        <f>'گام اول '!AR510</f>
        <v>0</v>
      </c>
      <c r="AR509" s="123">
        <f>'گام اول '!AS510</f>
        <v>0</v>
      </c>
      <c r="AS509" s="375">
        <f>'گام اول '!AT510</f>
        <v>0</v>
      </c>
      <c r="AT509" s="368">
        <f t="shared" si="325"/>
        <v>72912168.216000006</v>
      </c>
      <c r="AU509" s="173">
        <f>'گام اول '!AV510</f>
        <v>54308316.440880008</v>
      </c>
      <c r="AV509" s="141">
        <f>'گام اول '!AW510</f>
        <v>72912168.215999991</v>
      </c>
      <c r="AW509" s="142">
        <f t="shared" si="326"/>
        <v>5103851.7751199994</v>
      </c>
      <c r="AX509" s="75">
        <f t="shared" si="327"/>
        <v>1430831.644088001</v>
      </c>
      <c r="AY509" s="142">
        <f>'گام اول '!AZ510</f>
        <v>0</v>
      </c>
      <c r="AZ509" s="142">
        <f>'گام اول '!BA510</f>
        <v>0</v>
      </c>
      <c r="BA509" s="142">
        <f>'گام اول '!BB510</f>
        <v>0</v>
      </c>
      <c r="BB509" s="142">
        <f>'گام اول '!BC510</f>
        <v>0</v>
      </c>
      <c r="BC509" s="142">
        <f>'گام اول '!BD510</f>
        <v>0</v>
      </c>
      <c r="BD509" s="142">
        <f>'گام اول '!BE510</f>
        <v>0</v>
      </c>
      <c r="BE509" s="142">
        <f>'گام اول '!BF510</f>
        <v>0</v>
      </c>
      <c r="BF509" s="143">
        <f t="shared" si="328"/>
        <v>6534683.4192080004</v>
      </c>
      <c r="BG509" s="140">
        <f t="shared" si="329"/>
        <v>66377484</v>
      </c>
      <c r="BH509" s="144">
        <f t="shared" si="330"/>
        <v>72912168.216000006</v>
      </c>
      <c r="BI509" s="127">
        <f t="shared" si="323"/>
        <v>4659160</v>
      </c>
      <c r="BJ509" s="145">
        <f t="shared" si="331"/>
        <v>2329580</v>
      </c>
      <c r="BK509" s="145">
        <f t="shared" si="332"/>
        <v>698874</v>
      </c>
      <c r="BL509" s="146">
        <f t="shared" si="333"/>
        <v>1120000</v>
      </c>
      <c r="BM509" s="379">
        <v>0</v>
      </c>
      <c r="BN509" s="147">
        <f t="shared" si="334"/>
        <v>81719782.216000006</v>
      </c>
      <c r="BO509" s="148">
        <f t="shared" si="335"/>
        <v>72912168.215999991</v>
      </c>
      <c r="BP509" s="149">
        <f t="shared" si="336"/>
        <v>16769798.689679999</v>
      </c>
      <c r="BQ509" s="150">
        <f t="shared" si="337"/>
        <v>98489580.905680001</v>
      </c>
      <c r="BR509" s="151">
        <f t="shared" si="338"/>
        <v>100800</v>
      </c>
      <c r="BS509" s="147">
        <f t="shared" si="339"/>
        <v>98590380.905680001</v>
      </c>
      <c r="BT509" s="135">
        <v>0</v>
      </c>
      <c r="BU509" s="148">
        <f t="shared" si="340"/>
        <v>8171978.2216000007</v>
      </c>
      <c r="BV509" s="152">
        <f t="shared" si="341"/>
        <v>4085989.1108000004</v>
      </c>
      <c r="BW509" s="133">
        <f t="shared" si="342"/>
        <v>86332413.573280007</v>
      </c>
      <c r="BX509" s="147">
        <f t="shared" si="343"/>
        <v>7687614</v>
      </c>
      <c r="BY509" s="134">
        <f t="shared" si="344"/>
        <v>78644799.573280007</v>
      </c>
      <c r="CD509" s="388">
        <f>'گام اول '!AU510</f>
        <v>72912168.216000006</v>
      </c>
      <c r="CE509" s="389">
        <f>'گام اول '!AV510</f>
        <v>54308316.440880008</v>
      </c>
      <c r="CF509" s="389">
        <f>'گام اول '!AW510</f>
        <v>72912168.215999991</v>
      </c>
      <c r="CG509" s="389">
        <f>'گام اول '!AX510</f>
        <v>5103851.7751199994</v>
      </c>
      <c r="CH509" s="389">
        <f>'گام اول '!AY510</f>
        <v>1430831.644088001</v>
      </c>
      <c r="CI509" s="389">
        <f>'گام اول '!AZ510</f>
        <v>0</v>
      </c>
      <c r="CJ509" s="389">
        <f>'گام اول '!BA510</f>
        <v>0</v>
      </c>
      <c r="CK509" s="389">
        <f>'گام اول '!BB510</f>
        <v>0</v>
      </c>
      <c r="CL509" s="389">
        <f>'گام اول '!BC510</f>
        <v>0</v>
      </c>
      <c r="CM509" s="389">
        <f>'گام اول '!BD510</f>
        <v>0</v>
      </c>
      <c r="CN509" s="389">
        <f>'گام اول '!BE510</f>
        <v>0</v>
      </c>
      <c r="CO509" s="389">
        <f>'گام اول '!BF510</f>
        <v>0</v>
      </c>
      <c r="CP509" s="389">
        <f>'گام اول '!BG510</f>
        <v>6534683.4192080004</v>
      </c>
      <c r="CQ509" s="389">
        <f>'گام اول '!BH510</f>
        <v>66377484</v>
      </c>
      <c r="CR509" s="389">
        <f t="shared" si="345"/>
        <v>72912168.216000006</v>
      </c>
      <c r="CS509" s="55">
        <f t="shared" si="346"/>
        <v>4659160</v>
      </c>
      <c r="CT509" s="388">
        <f t="shared" si="347"/>
        <v>2329580</v>
      </c>
      <c r="CU509" s="389">
        <f t="shared" si="348"/>
        <v>698874</v>
      </c>
      <c r="CV509" s="389">
        <f t="shared" si="349"/>
        <v>1120000</v>
      </c>
      <c r="CW509" s="55">
        <v>0</v>
      </c>
      <c r="CX509" s="389">
        <f t="shared" si="350"/>
        <v>81719782.216000006</v>
      </c>
      <c r="CY509" s="389">
        <f t="shared" si="351"/>
        <v>72912168.215999991</v>
      </c>
      <c r="CZ509" s="389">
        <f t="shared" si="352"/>
        <v>16769798.689679999</v>
      </c>
      <c r="DA509" s="389">
        <f t="shared" si="353"/>
        <v>98489580.905680001</v>
      </c>
      <c r="DB509" s="389">
        <f t="shared" si="354"/>
        <v>100800</v>
      </c>
      <c r="DC509" s="389">
        <f t="shared" si="355"/>
        <v>98590380.905680001</v>
      </c>
      <c r="DD509" s="394">
        <v>0</v>
      </c>
      <c r="DE509" s="389">
        <f t="shared" si="356"/>
        <v>8171978.2216000007</v>
      </c>
      <c r="DF509" s="389">
        <f t="shared" si="357"/>
        <v>4085989.1108000004</v>
      </c>
      <c r="DG509" s="389">
        <f t="shared" si="358"/>
        <v>86332413.573280007</v>
      </c>
      <c r="DH509" s="389">
        <f t="shared" si="359"/>
        <v>7687614</v>
      </c>
      <c r="DI509" s="389">
        <f t="shared" si="360"/>
        <v>78644799.573280007</v>
      </c>
      <c r="DJ509" s="389">
        <f t="shared" si="361"/>
        <v>0</v>
      </c>
      <c r="DL509" s="396">
        <f t="shared" si="362"/>
        <v>6638737.5</v>
      </c>
      <c r="DM509" s="396">
        <f t="shared" si="363"/>
        <v>-1979577.5</v>
      </c>
    </row>
    <row r="510" spans="1:117" s="55" customFormat="1" ht="21" x14ac:dyDescent="0.2">
      <c r="A510" s="191">
        <f t="shared" si="324"/>
        <v>2655495</v>
      </c>
      <c r="B510" s="136">
        <f>'گام اول '!B511</f>
        <v>505</v>
      </c>
      <c r="C510" s="136">
        <f>'گام اول '!C511</f>
        <v>288</v>
      </c>
      <c r="D510" s="136">
        <f>'گام اول '!D511</f>
        <v>13444</v>
      </c>
      <c r="E510" s="136" t="str">
        <f>'گام اول '!E511</f>
        <v>علی اکبر</v>
      </c>
      <c r="F510" s="136" t="str">
        <f>'گام اول '!F511</f>
        <v>ممشلو</v>
      </c>
      <c r="G510" s="136" t="str">
        <f>'گام اول '!G511</f>
        <v>نگهبان</v>
      </c>
      <c r="H510" s="136" t="str">
        <f>'گام اول '!H511</f>
        <v>گلستان</v>
      </c>
      <c r="I510" s="136" t="str">
        <f>'گام اول '!I511</f>
        <v>141-700-3737970-1</v>
      </c>
      <c r="J510" s="136">
        <f>'گام اول '!J511</f>
        <v>4880266930</v>
      </c>
      <c r="K510" s="136" t="str">
        <f>'گام اول '!K511</f>
        <v>0038268225</v>
      </c>
      <c r="L510" s="136" t="str">
        <f>'گام اول '!L511</f>
        <v>گلستان</v>
      </c>
      <c r="M510" s="136" t="str">
        <f>'گام اول '!M511</f>
        <v>نگهبان</v>
      </c>
      <c r="N510" s="120" t="str">
        <f>'گام اول '!N511</f>
        <v>*</v>
      </c>
      <c r="O510" s="119">
        <f>'گام اول '!O511</f>
        <v>0</v>
      </c>
      <c r="P510" s="121">
        <f>'گام اول '!P511</f>
        <v>0</v>
      </c>
      <c r="Q510" s="358">
        <f>'گام اول '!Q511</f>
        <v>30</v>
      </c>
      <c r="R510" s="358">
        <f>'گام اول '!R511</f>
        <v>120</v>
      </c>
      <c r="S510" s="358">
        <f>'گام اول '!S511</f>
        <v>110</v>
      </c>
      <c r="T510" s="358">
        <f>'گام اول '!T511</f>
        <v>29.33</v>
      </c>
      <c r="U510" s="137">
        <f>'گام اول '!U511</f>
        <v>0</v>
      </c>
      <c r="V510" s="120">
        <f>'گام اول '!W511</f>
        <v>0</v>
      </c>
      <c r="W510" s="121">
        <f>'گام اول '!X511</f>
        <v>0</v>
      </c>
      <c r="X510" s="366">
        <f>'گام اول '!Y511</f>
        <v>0</v>
      </c>
      <c r="Y510" s="366">
        <f>'گام اول '!Z511</f>
        <v>0</v>
      </c>
      <c r="Z510" s="138">
        <f>'گام اول '!AA511</f>
        <v>885165</v>
      </c>
      <c r="AA510" s="138">
        <f>'گام اول '!AB511</f>
        <v>46667</v>
      </c>
      <c r="AB510" s="138">
        <f>'گام اول '!AC511</f>
        <v>931832</v>
      </c>
      <c r="AC510" s="138">
        <f>'گام اول '!AD511</f>
        <v>4500000</v>
      </c>
      <c r="AD510" s="138">
        <f>'گام اول '!AE511</f>
        <v>6000000</v>
      </c>
      <c r="AE510" s="139">
        <f>'گام اول '!AF511</f>
        <v>177895.19999999998</v>
      </c>
      <c r="AF510" s="122">
        <f>'گام اول '!AG511</f>
        <v>26554950</v>
      </c>
      <c r="AG510" s="123">
        <f>'گام اول '!AH511</f>
        <v>1400010</v>
      </c>
      <c r="AH510" s="123">
        <f>'گام اول '!AI511</f>
        <v>21347423.999999996</v>
      </c>
      <c r="AI510" s="123">
        <f>'گام اول '!AJ511</f>
        <v>0</v>
      </c>
      <c r="AJ510" s="123">
        <f>'گام اول '!AK511</f>
        <v>4500000</v>
      </c>
      <c r="AK510" s="123">
        <f>'گام اول '!AL511</f>
        <v>6000000</v>
      </c>
      <c r="AL510" s="123">
        <f>'گام اول '!AM511</f>
        <v>4892117.9999999991</v>
      </c>
      <c r="AM510" s="123">
        <f>'گام اول '!AN511</f>
        <v>5217666.2159999991</v>
      </c>
      <c r="AN510" s="123">
        <f>'گام اول '!AO511</f>
        <v>0</v>
      </c>
      <c r="AO510" s="123">
        <f>'گام اول '!AP511</f>
        <v>3000000</v>
      </c>
      <c r="AP510" s="123">
        <f>'گام اول '!AQ511</f>
        <v>0</v>
      </c>
      <c r="AQ510" s="123">
        <f>'گام اول '!AR511</f>
        <v>0</v>
      </c>
      <c r="AR510" s="123">
        <f>'گام اول '!AS511</f>
        <v>0</v>
      </c>
      <c r="AS510" s="375">
        <f>'گام اول '!AT511</f>
        <v>0</v>
      </c>
      <c r="AT510" s="368">
        <f t="shared" si="325"/>
        <v>72912168.216000006</v>
      </c>
      <c r="AU510" s="173">
        <f>'گام اول '!AV511</f>
        <v>54308316.440880008</v>
      </c>
      <c r="AV510" s="141">
        <f>'گام اول '!AW511</f>
        <v>72912168.215999991</v>
      </c>
      <c r="AW510" s="142">
        <f t="shared" si="326"/>
        <v>5103851.7751199994</v>
      </c>
      <c r="AX510" s="75">
        <f t="shared" si="327"/>
        <v>1430831.644088001</v>
      </c>
      <c r="AY510" s="142">
        <f>'گام اول '!AZ511</f>
        <v>0</v>
      </c>
      <c r="AZ510" s="142">
        <f>'گام اول '!BA511</f>
        <v>0</v>
      </c>
      <c r="BA510" s="142">
        <f>'گام اول '!BB511</f>
        <v>0</v>
      </c>
      <c r="BB510" s="142">
        <f>'گام اول '!BC511</f>
        <v>0</v>
      </c>
      <c r="BC510" s="142">
        <f>'گام اول '!BD511</f>
        <v>0</v>
      </c>
      <c r="BD510" s="142">
        <f>'گام اول '!BE511</f>
        <v>0</v>
      </c>
      <c r="BE510" s="142">
        <f>'گام اول '!BF511</f>
        <v>0</v>
      </c>
      <c r="BF510" s="143">
        <f t="shared" si="328"/>
        <v>6534683.4192080004</v>
      </c>
      <c r="BG510" s="140">
        <f t="shared" si="329"/>
        <v>66377484</v>
      </c>
      <c r="BH510" s="144">
        <f t="shared" si="330"/>
        <v>72912168.216000006</v>
      </c>
      <c r="BI510" s="127">
        <f t="shared" si="323"/>
        <v>4659160</v>
      </c>
      <c r="BJ510" s="145">
        <f t="shared" si="331"/>
        <v>2329580</v>
      </c>
      <c r="BK510" s="145">
        <f t="shared" si="332"/>
        <v>698874</v>
      </c>
      <c r="BL510" s="146">
        <f t="shared" si="333"/>
        <v>1120000</v>
      </c>
      <c r="BM510" s="379">
        <v>0</v>
      </c>
      <c r="BN510" s="147">
        <f t="shared" si="334"/>
        <v>81719782.216000006</v>
      </c>
      <c r="BO510" s="148">
        <f t="shared" si="335"/>
        <v>72912168.215999991</v>
      </c>
      <c r="BP510" s="149">
        <f t="shared" si="336"/>
        <v>16769798.689679999</v>
      </c>
      <c r="BQ510" s="150">
        <f t="shared" si="337"/>
        <v>98489580.905680001</v>
      </c>
      <c r="BR510" s="151">
        <f t="shared" si="338"/>
        <v>100800</v>
      </c>
      <c r="BS510" s="147">
        <f t="shared" si="339"/>
        <v>98590380.905680001</v>
      </c>
      <c r="BT510" s="135">
        <v>0</v>
      </c>
      <c r="BU510" s="148">
        <f t="shared" si="340"/>
        <v>8171978.2216000007</v>
      </c>
      <c r="BV510" s="152">
        <f t="shared" si="341"/>
        <v>4085989.1108000004</v>
      </c>
      <c r="BW510" s="133">
        <f t="shared" si="342"/>
        <v>86332413.573280007</v>
      </c>
      <c r="BX510" s="147">
        <f t="shared" si="343"/>
        <v>7687614</v>
      </c>
      <c r="BY510" s="134">
        <f t="shared" si="344"/>
        <v>78644799.573280007</v>
      </c>
      <c r="CD510" s="388">
        <f>'گام اول '!AU511</f>
        <v>72912168.216000006</v>
      </c>
      <c r="CE510" s="389">
        <f>'گام اول '!AV511</f>
        <v>54308316.440880008</v>
      </c>
      <c r="CF510" s="389">
        <f>'گام اول '!AW511</f>
        <v>72912168.215999991</v>
      </c>
      <c r="CG510" s="389">
        <f>'گام اول '!AX511</f>
        <v>5103851.7751199994</v>
      </c>
      <c r="CH510" s="389">
        <f>'گام اول '!AY511</f>
        <v>1430831.644088001</v>
      </c>
      <c r="CI510" s="389">
        <f>'گام اول '!AZ511</f>
        <v>0</v>
      </c>
      <c r="CJ510" s="389">
        <f>'گام اول '!BA511</f>
        <v>0</v>
      </c>
      <c r="CK510" s="389">
        <f>'گام اول '!BB511</f>
        <v>0</v>
      </c>
      <c r="CL510" s="389">
        <f>'گام اول '!BC511</f>
        <v>0</v>
      </c>
      <c r="CM510" s="389">
        <f>'گام اول '!BD511</f>
        <v>0</v>
      </c>
      <c r="CN510" s="389">
        <f>'گام اول '!BE511</f>
        <v>0</v>
      </c>
      <c r="CO510" s="389">
        <f>'گام اول '!BF511</f>
        <v>0</v>
      </c>
      <c r="CP510" s="389">
        <f>'گام اول '!BG511</f>
        <v>6534683.4192080004</v>
      </c>
      <c r="CQ510" s="389">
        <f>'گام اول '!BH511</f>
        <v>66377484</v>
      </c>
      <c r="CR510" s="389">
        <f t="shared" si="345"/>
        <v>72912168.216000006</v>
      </c>
      <c r="CS510" s="55">
        <f t="shared" si="346"/>
        <v>4659160</v>
      </c>
      <c r="CT510" s="388">
        <f t="shared" si="347"/>
        <v>2329580</v>
      </c>
      <c r="CU510" s="389">
        <f t="shared" si="348"/>
        <v>698874</v>
      </c>
      <c r="CV510" s="389">
        <f t="shared" si="349"/>
        <v>1120000</v>
      </c>
      <c r="CW510" s="55">
        <v>0</v>
      </c>
      <c r="CX510" s="389">
        <f t="shared" si="350"/>
        <v>81719782.216000006</v>
      </c>
      <c r="CY510" s="389">
        <f t="shared" si="351"/>
        <v>72912168.215999991</v>
      </c>
      <c r="CZ510" s="389">
        <f t="shared" si="352"/>
        <v>16769798.689679999</v>
      </c>
      <c r="DA510" s="389">
        <f t="shared" si="353"/>
        <v>98489580.905680001</v>
      </c>
      <c r="DB510" s="389">
        <f t="shared" si="354"/>
        <v>100800</v>
      </c>
      <c r="DC510" s="389">
        <f t="shared" si="355"/>
        <v>98590380.905680001</v>
      </c>
      <c r="DD510" s="394">
        <v>0</v>
      </c>
      <c r="DE510" s="389">
        <f t="shared" si="356"/>
        <v>8171978.2216000007</v>
      </c>
      <c r="DF510" s="389">
        <f t="shared" si="357"/>
        <v>4085989.1108000004</v>
      </c>
      <c r="DG510" s="389">
        <f t="shared" si="358"/>
        <v>86332413.573280007</v>
      </c>
      <c r="DH510" s="389">
        <f t="shared" si="359"/>
        <v>7687614</v>
      </c>
      <c r="DI510" s="389">
        <f t="shared" si="360"/>
        <v>78644799.573280007</v>
      </c>
      <c r="DJ510" s="389">
        <f t="shared" si="361"/>
        <v>0</v>
      </c>
      <c r="DL510" s="396">
        <f t="shared" si="362"/>
        <v>6638737.5</v>
      </c>
      <c r="DM510" s="396">
        <f t="shared" si="363"/>
        <v>-1979577.5</v>
      </c>
    </row>
    <row r="511" spans="1:117" s="55" customFormat="1" ht="21" x14ac:dyDescent="0.2">
      <c r="A511" s="191">
        <f t="shared" si="324"/>
        <v>2655495</v>
      </c>
      <c r="B511" s="136">
        <f>'گام اول '!B512</f>
        <v>506</v>
      </c>
      <c r="C511" s="136">
        <f>'گام اول '!C512</f>
        <v>289</v>
      </c>
      <c r="D511" s="136">
        <f>'گام اول '!D512</f>
        <v>13428</v>
      </c>
      <c r="E511" s="136" t="str">
        <f>'گام اول '!E512</f>
        <v>چنگیز</v>
      </c>
      <c r="F511" s="136" t="str">
        <f>'گام اول '!F512</f>
        <v>سینه سپهر</v>
      </c>
      <c r="G511" s="136" t="str">
        <f>'گام اول '!G512</f>
        <v>نگهبان</v>
      </c>
      <c r="H511" s="136" t="str">
        <f>'گام اول '!H512</f>
        <v>گلستان</v>
      </c>
      <c r="I511" s="136" t="str">
        <f>'گام اول '!I512</f>
        <v>141-12-3846170-1</v>
      </c>
      <c r="J511" s="136">
        <f>'گام اول '!J512</f>
        <v>2122579293</v>
      </c>
      <c r="K511" s="136" t="str">
        <f>'گام اول '!K512</f>
        <v>0037623017</v>
      </c>
      <c r="L511" s="136" t="str">
        <f>'گام اول '!L512</f>
        <v>گلستان</v>
      </c>
      <c r="M511" s="136" t="str">
        <f>'گام اول '!M512</f>
        <v>نگهبان</v>
      </c>
      <c r="N511" s="120">
        <f>'گام اول '!N512</f>
        <v>0</v>
      </c>
      <c r="O511" s="119" t="str">
        <f>'گام اول '!O512</f>
        <v>*</v>
      </c>
      <c r="P511" s="121">
        <f>'گام اول '!P512</f>
        <v>0</v>
      </c>
      <c r="Q511" s="358">
        <f>'گام اول '!Q512</f>
        <v>30</v>
      </c>
      <c r="R511" s="358">
        <f>'گام اول '!R512</f>
        <v>90</v>
      </c>
      <c r="S511" s="358">
        <f>'گام اول '!S512</f>
        <v>0</v>
      </c>
      <c r="T511" s="358">
        <f>'گام اول '!T512</f>
        <v>0</v>
      </c>
      <c r="U511" s="137">
        <f>'گام اول '!U512</f>
        <v>0</v>
      </c>
      <c r="V511" s="120">
        <f>'گام اول '!W512</f>
        <v>0</v>
      </c>
      <c r="W511" s="121">
        <f>'گام اول '!X512</f>
        <v>0</v>
      </c>
      <c r="X511" s="366">
        <f>'گام اول '!Y512</f>
        <v>0</v>
      </c>
      <c r="Y511" s="366">
        <f>'گام اول '!Z512</f>
        <v>0</v>
      </c>
      <c r="Z511" s="138">
        <f>'گام اول '!AA512</f>
        <v>885165</v>
      </c>
      <c r="AA511" s="138">
        <f>'گام اول '!AB512</f>
        <v>46667</v>
      </c>
      <c r="AB511" s="138">
        <f>'گام اول '!AC512</f>
        <v>931832</v>
      </c>
      <c r="AC511" s="138">
        <f>'گام اول '!AD512</f>
        <v>4500000</v>
      </c>
      <c r="AD511" s="138">
        <f>'گام اول '!AE512</f>
        <v>6000000</v>
      </c>
      <c r="AE511" s="139">
        <f>'گام اول '!AF512</f>
        <v>177895.19999999998</v>
      </c>
      <c r="AF511" s="122">
        <f>'گام اول '!AG512</f>
        <v>26554950</v>
      </c>
      <c r="AG511" s="123">
        <f>'گام اول '!AH512</f>
        <v>1400010</v>
      </c>
      <c r="AH511" s="123">
        <f>'گام اول '!AI512</f>
        <v>16010567.999999998</v>
      </c>
      <c r="AI511" s="123">
        <f>'گام اول '!AJ512</f>
        <v>0</v>
      </c>
      <c r="AJ511" s="123">
        <f>'گام اول '!AK512</f>
        <v>4500000</v>
      </c>
      <c r="AK511" s="123">
        <f>'گام اول '!AL512</f>
        <v>6000000</v>
      </c>
      <c r="AL511" s="123">
        <f>'گام اول '!AM512</f>
        <v>0</v>
      </c>
      <c r="AM511" s="123">
        <f>'گام اول '!AN512</f>
        <v>0</v>
      </c>
      <c r="AN511" s="123">
        <f>'گام اول '!AO512</f>
        <v>0</v>
      </c>
      <c r="AO511" s="123">
        <f>'گام اول '!AP512</f>
        <v>4800000</v>
      </c>
      <c r="AP511" s="123">
        <f>'گام اول '!AQ512</f>
        <v>0</v>
      </c>
      <c r="AQ511" s="123">
        <f>'گام اول '!AR512</f>
        <v>0</v>
      </c>
      <c r="AR511" s="123">
        <f>'گام اول '!AS512</f>
        <v>0</v>
      </c>
      <c r="AS511" s="375">
        <f>'گام اول '!AT512</f>
        <v>0</v>
      </c>
      <c r="AT511" s="368">
        <f t="shared" si="325"/>
        <v>59265528</v>
      </c>
      <c r="AU511" s="173">
        <f>'گام اول '!AV512</f>
        <v>39816941.039999999</v>
      </c>
      <c r="AV511" s="141">
        <f>'گام اول '!AW512</f>
        <v>59265528</v>
      </c>
      <c r="AW511" s="142">
        <f t="shared" si="326"/>
        <v>4148586.9600000004</v>
      </c>
      <c r="AX511" s="75">
        <f t="shared" si="327"/>
        <v>0</v>
      </c>
      <c r="AY511" s="142">
        <f>'گام اول '!AZ512</f>
        <v>0</v>
      </c>
      <c r="AZ511" s="142">
        <f>'گام اول '!BA512</f>
        <v>0</v>
      </c>
      <c r="BA511" s="142">
        <f>'گام اول '!BB512</f>
        <v>0</v>
      </c>
      <c r="BB511" s="142">
        <f>'گام اول '!BC512</f>
        <v>0</v>
      </c>
      <c r="BC511" s="142">
        <f>'گام اول '!BD512</f>
        <v>0</v>
      </c>
      <c r="BD511" s="142">
        <f>'گام اول '!BE512</f>
        <v>0</v>
      </c>
      <c r="BE511" s="142">
        <f>'گام اول '!BF512</f>
        <v>0</v>
      </c>
      <c r="BF511" s="143">
        <f t="shared" si="328"/>
        <v>4148586.9600000004</v>
      </c>
      <c r="BG511" s="140">
        <f t="shared" si="329"/>
        <v>55116941</v>
      </c>
      <c r="BH511" s="144">
        <f t="shared" si="330"/>
        <v>59265528</v>
      </c>
      <c r="BI511" s="127">
        <f t="shared" si="323"/>
        <v>4659160</v>
      </c>
      <c r="BJ511" s="145">
        <f t="shared" si="331"/>
        <v>2329580</v>
      </c>
      <c r="BK511" s="145">
        <f t="shared" si="332"/>
        <v>698874</v>
      </c>
      <c r="BL511" s="146">
        <f t="shared" si="333"/>
        <v>1120000</v>
      </c>
      <c r="BM511" s="379">
        <v>0</v>
      </c>
      <c r="BN511" s="147">
        <f t="shared" si="334"/>
        <v>68073142</v>
      </c>
      <c r="BO511" s="148">
        <f t="shared" si="335"/>
        <v>59265528</v>
      </c>
      <c r="BP511" s="149">
        <f t="shared" si="336"/>
        <v>13631071.440000001</v>
      </c>
      <c r="BQ511" s="150">
        <f t="shared" si="337"/>
        <v>81704213.439999998</v>
      </c>
      <c r="BR511" s="151">
        <f t="shared" si="338"/>
        <v>100800</v>
      </c>
      <c r="BS511" s="147">
        <f t="shared" si="339"/>
        <v>81805013.439999998</v>
      </c>
      <c r="BT511" s="135">
        <v>0</v>
      </c>
      <c r="BU511" s="148">
        <f t="shared" si="340"/>
        <v>6807314.2000000002</v>
      </c>
      <c r="BV511" s="152">
        <f t="shared" si="341"/>
        <v>3403657.1</v>
      </c>
      <c r="BW511" s="133">
        <f t="shared" si="342"/>
        <v>71594042.140000001</v>
      </c>
      <c r="BX511" s="147">
        <f t="shared" si="343"/>
        <v>7687614</v>
      </c>
      <c r="BY511" s="134">
        <f t="shared" si="344"/>
        <v>63906428.140000001</v>
      </c>
      <c r="CD511" s="388">
        <f>'گام اول '!AU512</f>
        <v>59265528</v>
      </c>
      <c r="CE511" s="389">
        <f>'گام اول '!AV512</f>
        <v>39816941.039999999</v>
      </c>
      <c r="CF511" s="389">
        <f>'گام اول '!AW512</f>
        <v>59265528</v>
      </c>
      <c r="CG511" s="389">
        <f>'گام اول '!AX512</f>
        <v>4148586.9600000004</v>
      </c>
      <c r="CH511" s="389">
        <f>'گام اول '!AY512</f>
        <v>0</v>
      </c>
      <c r="CI511" s="389">
        <f>'گام اول '!AZ512</f>
        <v>0</v>
      </c>
      <c r="CJ511" s="389">
        <f>'گام اول '!BA512</f>
        <v>0</v>
      </c>
      <c r="CK511" s="389">
        <f>'گام اول '!BB512</f>
        <v>0</v>
      </c>
      <c r="CL511" s="389">
        <f>'گام اول '!BC512</f>
        <v>0</v>
      </c>
      <c r="CM511" s="389">
        <f>'گام اول '!BD512</f>
        <v>0</v>
      </c>
      <c r="CN511" s="389">
        <f>'گام اول '!BE512</f>
        <v>0</v>
      </c>
      <c r="CO511" s="389">
        <f>'گام اول '!BF512</f>
        <v>0</v>
      </c>
      <c r="CP511" s="389">
        <f>'گام اول '!BG512</f>
        <v>4148586.9600000004</v>
      </c>
      <c r="CQ511" s="389">
        <f>'گام اول '!BH512</f>
        <v>55116941</v>
      </c>
      <c r="CR511" s="389">
        <f t="shared" si="345"/>
        <v>59265528</v>
      </c>
      <c r="CS511" s="55">
        <f t="shared" si="346"/>
        <v>4659160</v>
      </c>
      <c r="CT511" s="388">
        <f t="shared" si="347"/>
        <v>2329580</v>
      </c>
      <c r="CU511" s="389">
        <f t="shared" si="348"/>
        <v>698874</v>
      </c>
      <c r="CV511" s="389">
        <f t="shared" si="349"/>
        <v>1120000</v>
      </c>
      <c r="CW511" s="55">
        <v>0</v>
      </c>
      <c r="CX511" s="389">
        <f t="shared" si="350"/>
        <v>68073142</v>
      </c>
      <c r="CY511" s="389">
        <f t="shared" si="351"/>
        <v>59265528</v>
      </c>
      <c r="CZ511" s="389">
        <f t="shared" si="352"/>
        <v>13631071.440000001</v>
      </c>
      <c r="DA511" s="389">
        <f t="shared" si="353"/>
        <v>81704213.439999998</v>
      </c>
      <c r="DB511" s="389">
        <f t="shared" si="354"/>
        <v>100800</v>
      </c>
      <c r="DC511" s="389">
        <f t="shared" si="355"/>
        <v>81805013.439999998</v>
      </c>
      <c r="DD511" s="394">
        <v>0</v>
      </c>
      <c r="DE511" s="389">
        <f t="shared" si="356"/>
        <v>6807314.2000000002</v>
      </c>
      <c r="DF511" s="389">
        <f t="shared" si="357"/>
        <v>3403657.1</v>
      </c>
      <c r="DG511" s="389">
        <f t="shared" si="358"/>
        <v>71594042.140000001</v>
      </c>
      <c r="DH511" s="389">
        <f t="shared" si="359"/>
        <v>7687614</v>
      </c>
      <c r="DI511" s="389">
        <f t="shared" si="360"/>
        <v>63906428.140000001</v>
      </c>
      <c r="DJ511" s="389">
        <f t="shared" si="361"/>
        <v>0</v>
      </c>
      <c r="DL511" s="396">
        <f t="shared" si="362"/>
        <v>6638737.5</v>
      </c>
      <c r="DM511" s="396">
        <f t="shared" si="363"/>
        <v>-1979577.5</v>
      </c>
    </row>
    <row r="512" spans="1:117" s="55" customFormat="1" ht="21" x14ac:dyDescent="0.2">
      <c r="A512" s="191">
        <f t="shared" si="324"/>
        <v>2655495</v>
      </c>
      <c r="B512" s="136">
        <f>'گام اول '!B513</f>
        <v>507</v>
      </c>
      <c r="C512" s="136">
        <f>'گام اول '!C513</f>
        <v>290</v>
      </c>
      <c r="D512" s="136">
        <f>'گام اول '!D513</f>
        <v>13420</v>
      </c>
      <c r="E512" s="136" t="str">
        <f>'گام اول '!E513</f>
        <v>محمد</v>
      </c>
      <c r="F512" s="136" t="str">
        <f>'گام اول '!F513</f>
        <v>لشکر بلوکی</v>
      </c>
      <c r="G512" s="136" t="str">
        <f>'گام اول '!G513</f>
        <v>نگهبان</v>
      </c>
      <c r="H512" s="136" t="str">
        <f>'گام اول '!H513</f>
        <v>گلستان</v>
      </c>
      <c r="I512" s="136" t="str">
        <f>'گام اول '!I513</f>
        <v>141-700-3897975-1</v>
      </c>
      <c r="J512" s="136">
        <f>'گام اول '!J513</f>
        <v>2110035897</v>
      </c>
      <c r="K512" s="136" t="str">
        <f>'گام اول '!K513</f>
        <v>0037639053</v>
      </c>
      <c r="L512" s="136" t="str">
        <f>'گام اول '!L513</f>
        <v>گلستان</v>
      </c>
      <c r="M512" s="136" t="str">
        <f>'گام اول '!M513</f>
        <v>نگهبان</v>
      </c>
      <c r="N512" s="120">
        <f>'گام اول '!N513</f>
        <v>0</v>
      </c>
      <c r="O512" s="119" t="str">
        <f>'گام اول '!O513</f>
        <v>*</v>
      </c>
      <c r="P512" s="121">
        <f>'گام اول '!P513</f>
        <v>0</v>
      </c>
      <c r="Q512" s="358">
        <f>'گام اول '!Q513</f>
        <v>30</v>
      </c>
      <c r="R512" s="358">
        <f>'گام اول '!R513</f>
        <v>90</v>
      </c>
      <c r="S512" s="358">
        <f>'گام اول '!S513</f>
        <v>0</v>
      </c>
      <c r="T512" s="358">
        <f>'گام اول '!T513</f>
        <v>0</v>
      </c>
      <c r="U512" s="137">
        <f>'گام اول '!U513</f>
        <v>0</v>
      </c>
      <c r="V512" s="120">
        <f>'گام اول '!W513</f>
        <v>0</v>
      </c>
      <c r="W512" s="121">
        <f>'گام اول '!X513</f>
        <v>0</v>
      </c>
      <c r="X512" s="366">
        <f>'گام اول '!Y513</f>
        <v>0</v>
      </c>
      <c r="Y512" s="366">
        <f>'گام اول '!Z513</f>
        <v>0</v>
      </c>
      <c r="Z512" s="138">
        <f>'گام اول '!AA513</f>
        <v>885165</v>
      </c>
      <c r="AA512" s="138">
        <f>'گام اول '!AB513</f>
        <v>46667</v>
      </c>
      <c r="AB512" s="138">
        <f>'گام اول '!AC513</f>
        <v>931832</v>
      </c>
      <c r="AC512" s="138">
        <f>'گام اول '!AD513</f>
        <v>4500000</v>
      </c>
      <c r="AD512" s="138">
        <f>'گام اول '!AE513</f>
        <v>6000000</v>
      </c>
      <c r="AE512" s="139">
        <f>'گام اول '!AF513</f>
        <v>177895.19999999998</v>
      </c>
      <c r="AF512" s="122">
        <f>'گام اول '!AG513</f>
        <v>26554950</v>
      </c>
      <c r="AG512" s="123">
        <f>'گام اول '!AH513</f>
        <v>1400010</v>
      </c>
      <c r="AH512" s="123">
        <f>'گام اول '!AI513</f>
        <v>16010567.999999998</v>
      </c>
      <c r="AI512" s="123">
        <f>'گام اول '!AJ513</f>
        <v>0</v>
      </c>
      <c r="AJ512" s="123">
        <f>'گام اول '!AK513</f>
        <v>4500000</v>
      </c>
      <c r="AK512" s="123">
        <f>'گام اول '!AL513</f>
        <v>6000000</v>
      </c>
      <c r="AL512" s="123">
        <f>'گام اول '!AM513</f>
        <v>0</v>
      </c>
      <c r="AM512" s="123">
        <f>'گام اول '!AN513</f>
        <v>0</v>
      </c>
      <c r="AN512" s="123">
        <f>'گام اول '!AO513</f>
        <v>0</v>
      </c>
      <c r="AO512" s="123">
        <f>'گام اول '!AP513</f>
        <v>2800000</v>
      </c>
      <c r="AP512" s="123">
        <f>'گام اول '!AQ513</f>
        <v>0</v>
      </c>
      <c r="AQ512" s="123">
        <f>'گام اول '!AR513</f>
        <v>0</v>
      </c>
      <c r="AR512" s="123">
        <f>'گام اول '!AS513</f>
        <v>0</v>
      </c>
      <c r="AS512" s="375">
        <f>'گام اول '!AT513</f>
        <v>0</v>
      </c>
      <c r="AT512" s="368">
        <f t="shared" si="325"/>
        <v>57265528</v>
      </c>
      <c r="AU512" s="173">
        <f>'گام اول '!AV513</f>
        <v>39956941.039999999</v>
      </c>
      <c r="AV512" s="141">
        <f>'گام اول '!AW513</f>
        <v>57265528</v>
      </c>
      <c r="AW512" s="142">
        <f t="shared" si="326"/>
        <v>4008586.9600000004</v>
      </c>
      <c r="AX512" s="75">
        <f t="shared" si="327"/>
        <v>0</v>
      </c>
      <c r="AY512" s="142">
        <f>'گام اول '!AZ513</f>
        <v>0</v>
      </c>
      <c r="AZ512" s="142">
        <f>'گام اول '!BA513</f>
        <v>0</v>
      </c>
      <c r="BA512" s="142">
        <f>'گام اول '!BB513</f>
        <v>0</v>
      </c>
      <c r="BB512" s="142">
        <f>'گام اول '!BC513</f>
        <v>0</v>
      </c>
      <c r="BC512" s="142">
        <f>'گام اول '!BD513</f>
        <v>0</v>
      </c>
      <c r="BD512" s="142">
        <f>'گام اول '!BE513</f>
        <v>0</v>
      </c>
      <c r="BE512" s="142">
        <f>'گام اول '!BF513</f>
        <v>0</v>
      </c>
      <c r="BF512" s="143">
        <f t="shared" si="328"/>
        <v>4008586.9600000004</v>
      </c>
      <c r="BG512" s="140">
        <f t="shared" si="329"/>
        <v>53256941</v>
      </c>
      <c r="BH512" s="144">
        <f t="shared" si="330"/>
        <v>57265528</v>
      </c>
      <c r="BI512" s="127">
        <f t="shared" si="323"/>
        <v>4659160</v>
      </c>
      <c r="BJ512" s="145">
        <f t="shared" si="331"/>
        <v>2329580</v>
      </c>
      <c r="BK512" s="145">
        <f t="shared" si="332"/>
        <v>698874</v>
      </c>
      <c r="BL512" s="146">
        <f t="shared" si="333"/>
        <v>1120000</v>
      </c>
      <c r="BM512" s="379">
        <v>0</v>
      </c>
      <c r="BN512" s="147">
        <f t="shared" si="334"/>
        <v>66073142</v>
      </c>
      <c r="BO512" s="148">
        <f t="shared" si="335"/>
        <v>57265528</v>
      </c>
      <c r="BP512" s="149">
        <f t="shared" si="336"/>
        <v>13171071.440000001</v>
      </c>
      <c r="BQ512" s="150">
        <f t="shared" si="337"/>
        <v>79244213.439999998</v>
      </c>
      <c r="BR512" s="151">
        <f t="shared" si="338"/>
        <v>100800</v>
      </c>
      <c r="BS512" s="147">
        <f t="shared" si="339"/>
        <v>79345013.439999998</v>
      </c>
      <c r="BT512" s="135">
        <v>0</v>
      </c>
      <c r="BU512" s="148">
        <f t="shared" si="340"/>
        <v>6607314.2000000002</v>
      </c>
      <c r="BV512" s="152">
        <f t="shared" si="341"/>
        <v>3303657.1</v>
      </c>
      <c r="BW512" s="133">
        <f t="shared" si="342"/>
        <v>69434042.140000001</v>
      </c>
      <c r="BX512" s="147">
        <f t="shared" si="343"/>
        <v>7687614</v>
      </c>
      <c r="BY512" s="134">
        <f t="shared" si="344"/>
        <v>61746428.140000001</v>
      </c>
      <c r="CD512" s="388">
        <f>'گام اول '!AU513</f>
        <v>57265528</v>
      </c>
      <c r="CE512" s="389">
        <f>'گام اول '!AV513</f>
        <v>39956941.039999999</v>
      </c>
      <c r="CF512" s="389">
        <f>'گام اول '!AW513</f>
        <v>57265528</v>
      </c>
      <c r="CG512" s="389">
        <f>'گام اول '!AX513</f>
        <v>4008586.9600000004</v>
      </c>
      <c r="CH512" s="389">
        <f>'گام اول '!AY513</f>
        <v>0</v>
      </c>
      <c r="CI512" s="389">
        <f>'گام اول '!AZ513</f>
        <v>0</v>
      </c>
      <c r="CJ512" s="389">
        <f>'گام اول '!BA513</f>
        <v>0</v>
      </c>
      <c r="CK512" s="389">
        <f>'گام اول '!BB513</f>
        <v>0</v>
      </c>
      <c r="CL512" s="389">
        <f>'گام اول '!BC513</f>
        <v>0</v>
      </c>
      <c r="CM512" s="389">
        <f>'گام اول '!BD513</f>
        <v>0</v>
      </c>
      <c r="CN512" s="389">
        <f>'گام اول '!BE513</f>
        <v>0</v>
      </c>
      <c r="CO512" s="389">
        <f>'گام اول '!BF513</f>
        <v>0</v>
      </c>
      <c r="CP512" s="389">
        <f>'گام اول '!BG513</f>
        <v>4008586.9600000004</v>
      </c>
      <c r="CQ512" s="389">
        <f>'گام اول '!BH513</f>
        <v>53256941</v>
      </c>
      <c r="CR512" s="389">
        <f t="shared" si="345"/>
        <v>57265528</v>
      </c>
      <c r="CS512" s="55">
        <f t="shared" si="346"/>
        <v>4659160</v>
      </c>
      <c r="CT512" s="388">
        <f t="shared" si="347"/>
        <v>2329580</v>
      </c>
      <c r="CU512" s="389">
        <f t="shared" si="348"/>
        <v>698874</v>
      </c>
      <c r="CV512" s="389">
        <f t="shared" si="349"/>
        <v>1120000</v>
      </c>
      <c r="CW512" s="55">
        <v>0</v>
      </c>
      <c r="CX512" s="389">
        <f t="shared" si="350"/>
        <v>66073142</v>
      </c>
      <c r="CY512" s="389">
        <f t="shared" si="351"/>
        <v>57265528</v>
      </c>
      <c r="CZ512" s="389">
        <f t="shared" si="352"/>
        <v>13171071.440000001</v>
      </c>
      <c r="DA512" s="389">
        <f t="shared" si="353"/>
        <v>79244213.439999998</v>
      </c>
      <c r="DB512" s="389">
        <f t="shared" si="354"/>
        <v>100800</v>
      </c>
      <c r="DC512" s="389">
        <f t="shared" si="355"/>
        <v>79345013.439999998</v>
      </c>
      <c r="DD512" s="394">
        <v>0</v>
      </c>
      <c r="DE512" s="389">
        <f t="shared" si="356"/>
        <v>6607314.2000000002</v>
      </c>
      <c r="DF512" s="389">
        <f t="shared" si="357"/>
        <v>3303657.1</v>
      </c>
      <c r="DG512" s="389">
        <f t="shared" si="358"/>
        <v>69434042.140000001</v>
      </c>
      <c r="DH512" s="389">
        <f t="shared" si="359"/>
        <v>7687614</v>
      </c>
      <c r="DI512" s="389">
        <f t="shared" si="360"/>
        <v>61746428.140000001</v>
      </c>
      <c r="DJ512" s="389">
        <f t="shared" si="361"/>
        <v>0</v>
      </c>
      <c r="DL512" s="396">
        <f t="shared" si="362"/>
        <v>6638737.5</v>
      </c>
      <c r="DM512" s="396">
        <f t="shared" si="363"/>
        <v>-1979577.5</v>
      </c>
    </row>
    <row r="513" spans="1:117" s="55" customFormat="1" ht="21" x14ac:dyDescent="0.2">
      <c r="A513" s="191">
        <f t="shared" si="324"/>
        <v>2655495</v>
      </c>
      <c r="B513" s="136">
        <f>'گام اول '!B514</f>
        <v>508</v>
      </c>
      <c r="C513" s="136">
        <f>'گام اول '!C514</f>
        <v>291</v>
      </c>
      <c r="D513" s="136">
        <f>'گام اول '!D514</f>
        <v>13434</v>
      </c>
      <c r="E513" s="136" t="str">
        <f>'گام اول '!E514</f>
        <v>حسین</v>
      </c>
      <c r="F513" s="136" t="str">
        <f>'گام اول '!F514</f>
        <v>قربانی رستم</v>
      </c>
      <c r="G513" s="136" t="str">
        <f>'گام اول '!G514</f>
        <v>نگهبان</v>
      </c>
      <c r="H513" s="136" t="str">
        <f>'گام اول '!H514</f>
        <v>گلستان</v>
      </c>
      <c r="I513" s="136" t="str">
        <f>'گام اول '!I514</f>
        <v>141-800-139676-1</v>
      </c>
      <c r="J513" s="136">
        <f>'گام اول '!J514</f>
        <v>2162769573</v>
      </c>
      <c r="K513" s="136" t="str">
        <f>'گام اول '!K514</f>
        <v>0037598576</v>
      </c>
      <c r="L513" s="136" t="str">
        <f>'گام اول '!L514</f>
        <v>گلستان</v>
      </c>
      <c r="M513" s="136" t="str">
        <f>'گام اول '!M514</f>
        <v>نگهبان</v>
      </c>
      <c r="N513" s="120" t="str">
        <f>'گام اول '!N514</f>
        <v>*</v>
      </c>
      <c r="O513" s="119">
        <f>'گام اول '!O514</f>
        <v>0</v>
      </c>
      <c r="P513" s="121">
        <f>'گام اول '!P514</f>
        <v>0</v>
      </c>
      <c r="Q513" s="358">
        <f>'گام اول '!Q514</f>
        <v>30</v>
      </c>
      <c r="R513" s="358">
        <f>'گام اول '!R514</f>
        <v>120</v>
      </c>
      <c r="S513" s="358">
        <f>'گام اول '!S514</f>
        <v>110</v>
      </c>
      <c r="T513" s="358">
        <f>'گام اول '!T514</f>
        <v>29.33</v>
      </c>
      <c r="U513" s="137">
        <f>'گام اول '!U514</f>
        <v>0</v>
      </c>
      <c r="V513" s="120">
        <f>'گام اول '!W514</f>
        <v>0</v>
      </c>
      <c r="W513" s="121">
        <f>'گام اول '!X514</f>
        <v>0</v>
      </c>
      <c r="X513" s="366">
        <f>'گام اول '!Y514</f>
        <v>2</v>
      </c>
      <c r="Y513" s="366">
        <f>'گام اول '!Z514</f>
        <v>2</v>
      </c>
      <c r="Z513" s="138">
        <f>'گام اول '!AA514</f>
        <v>885165</v>
      </c>
      <c r="AA513" s="138">
        <f>'گام اول '!AB514</f>
        <v>46667</v>
      </c>
      <c r="AB513" s="138">
        <f>'گام اول '!AC514</f>
        <v>931832</v>
      </c>
      <c r="AC513" s="138">
        <f>'گام اول '!AD514</f>
        <v>4500000</v>
      </c>
      <c r="AD513" s="138">
        <f>'گام اول '!AE514</f>
        <v>6000000</v>
      </c>
      <c r="AE513" s="139">
        <f>'گام اول '!AF514</f>
        <v>177895.19999999998</v>
      </c>
      <c r="AF513" s="122">
        <f>'گام اول '!AG514</f>
        <v>26554950</v>
      </c>
      <c r="AG513" s="123">
        <f>'گام اول '!AH514</f>
        <v>1400010</v>
      </c>
      <c r="AH513" s="123">
        <f>'گام اول '!AI514</f>
        <v>21347423.999999996</v>
      </c>
      <c r="AI513" s="123">
        <f>'گام اول '!AJ514</f>
        <v>5310990</v>
      </c>
      <c r="AJ513" s="123">
        <f>'گام اول '!AK514</f>
        <v>4500000</v>
      </c>
      <c r="AK513" s="123">
        <f>'گام اول '!AL514</f>
        <v>6000000</v>
      </c>
      <c r="AL513" s="123">
        <f>'گام اول '!AM514</f>
        <v>4892117.9999999991</v>
      </c>
      <c r="AM513" s="123">
        <f>'گام اول '!AN514</f>
        <v>5217666.2159999991</v>
      </c>
      <c r="AN513" s="123">
        <f>'گام اول '!AO514</f>
        <v>0</v>
      </c>
      <c r="AO513" s="123">
        <f>'گام اول '!AP514</f>
        <v>3000000</v>
      </c>
      <c r="AP513" s="123">
        <f>'گام اول '!AQ514</f>
        <v>0</v>
      </c>
      <c r="AQ513" s="123">
        <f>'گام اول '!AR514</f>
        <v>0</v>
      </c>
      <c r="AR513" s="123">
        <f>'گام اول '!AS514</f>
        <v>0</v>
      </c>
      <c r="AS513" s="375">
        <f>'گام اول '!AT514</f>
        <v>0</v>
      </c>
      <c r="AT513" s="368">
        <f t="shared" si="325"/>
        <v>78223158.216000006</v>
      </c>
      <c r="AU513" s="173">
        <f>'گام اول '!AV514</f>
        <v>54308316.440880008</v>
      </c>
      <c r="AV513" s="141">
        <f>'گام اول '!AW514</f>
        <v>72912168.215999991</v>
      </c>
      <c r="AW513" s="142">
        <f t="shared" si="326"/>
        <v>5103851.7751199994</v>
      </c>
      <c r="AX513" s="75">
        <f t="shared" si="327"/>
        <v>1430831.644088001</v>
      </c>
      <c r="AY513" s="142">
        <f>'گام اول '!AZ514</f>
        <v>0</v>
      </c>
      <c r="AZ513" s="142">
        <f>'گام اول '!BA514</f>
        <v>0</v>
      </c>
      <c r="BA513" s="142">
        <f>'گام اول '!BB514</f>
        <v>0</v>
      </c>
      <c r="BB513" s="142">
        <f>'گام اول '!BC514</f>
        <v>0</v>
      </c>
      <c r="BC513" s="142">
        <f>'گام اول '!BD514</f>
        <v>0</v>
      </c>
      <c r="BD513" s="142">
        <f>'گام اول '!BE514</f>
        <v>0</v>
      </c>
      <c r="BE513" s="142">
        <f>'گام اول '!BF514</f>
        <v>0</v>
      </c>
      <c r="BF513" s="143">
        <f t="shared" si="328"/>
        <v>6534683.4192080004</v>
      </c>
      <c r="BG513" s="140">
        <f t="shared" si="329"/>
        <v>71688474</v>
      </c>
      <c r="BH513" s="144">
        <f t="shared" si="330"/>
        <v>78223158.216000006</v>
      </c>
      <c r="BI513" s="127">
        <f t="shared" si="323"/>
        <v>4659160</v>
      </c>
      <c r="BJ513" s="145">
        <f t="shared" si="331"/>
        <v>2329580</v>
      </c>
      <c r="BK513" s="145">
        <f t="shared" si="332"/>
        <v>698874</v>
      </c>
      <c r="BL513" s="146">
        <f t="shared" si="333"/>
        <v>1120000</v>
      </c>
      <c r="BM513" s="379">
        <v>0</v>
      </c>
      <c r="BN513" s="147">
        <f t="shared" si="334"/>
        <v>87030772.216000006</v>
      </c>
      <c r="BO513" s="148">
        <f t="shared" si="335"/>
        <v>72912168.215999991</v>
      </c>
      <c r="BP513" s="149">
        <f t="shared" si="336"/>
        <v>16769798.689679999</v>
      </c>
      <c r="BQ513" s="150">
        <f t="shared" si="337"/>
        <v>103800570.90568</v>
      </c>
      <c r="BR513" s="151">
        <f t="shared" si="338"/>
        <v>100800</v>
      </c>
      <c r="BS513" s="147">
        <f t="shared" si="339"/>
        <v>103901370.90568</v>
      </c>
      <c r="BT513" s="135">
        <v>0</v>
      </c>
      <c r="BU513" s="148">
        <f t="shared" si="340"/>
        <v>8703077.2216000017</v>
      </c>
      <c r="BV513" s="152">
        <f t="shared" si="341"/>
        <v>4351538.6108000008</v>
      </c>
      <c r="BW513" s="133">
        <f t="shared" si="342"/>
        <v>90846755.073280007</v>
      </c>
      <c r="BX513" s="147">
        <f t="shared" si="343"/>
        <v>7687614</v>
      </c>
      <c r="BY513" s="134">
        <f t="shared" si="344"/>
        <v>83159141.073280007</v>
      </c>
      <c r="CD513" s="388">
        <f>'گام اول '!AU514</f>
        <v>78223158.216000006</v>
      </c>
      <c r="CE513" s="389">
        <f>'گام اول '!AV514</f>
        <v>54308316.440880008</v>
      </c>
      <c r="CF513" s="389">
        <f>'گام اول '!AW514</f>
        <v>72912168.215999991</v>
      </c>
      <c r="CG513" s="389">
        <f>'گام اول '!AX514</f>
        <v>5103851.7751199994</v>
      </c>
      <c r="CH513" s="389">
        <f>'گام اول '!AY514</f>
        <v>1430831.644088001</v>
      </c>
      <c r="CI513" s="389">
        <f>'گام اول '!AZ514</f>
        <v>0</v>
      </c>
      <c r="CJ513" s="389">
        <f>'گام اول '!BA514</f>
        <v>0</v>
      </c>
      <c r="CK513" s="389">
        <f>'گام اول '!BB514</f>
        <v>0</v>
      </c>
      <c r="CL513" s="389">
        <f>'گام اول '!BC514</f>
        <v>0</v>
      </c>
      <c r="CM513" s="389">
        <f>'گام اول '!BD514</f>
        <v>0</v>
      </c>
      <c r="CN513" s="389">
        <f>'گام اول '!BE514</f>
        <v>0</v>
      </c>
      <c r="CO513" s="389">
        <f>'گام اول '!BF514</f>
        <v>0</v>
      </c>
      <c r="CP513" s="389">
        <f>'گام اول '!BG514</f>
        <v>6534683.4192080004</v>
      </c>
      <c r="CQ513" s="389">
        <f>'گام اول '!BH514</f>
        <v>71688474</v>
      </c>
      <c r="CR513" s="389">
        <f t="shared" si="345"/>
        <v>78223158.216000006</v>
      </c>
      <c r="CS513" s="55">
        <f t="shared" si="346"/>
        <v>4659160</v>
      </c>
      <c r="CT513" s="388">
        <f t="shared" si="347"/>
        <v>2329580</v>
      </c>
      <c r="CU513" s="389">
        <f t="shared" si="348"/>
        <v>698874</v>
      </c>
      <c r="CV513" s="389">
        <f t="shared" si="349"/>
        <v>1120000</v>
      </c>
      <c r="CW513" s="55">
        <v>0</v>
      </c>
      <c r="CX513" s="389">
        <f t="shared" si="350"/>
        <v>87030772.216000006</v>
      </c>
      <c r="CY513" s="389">
        <f t="shared" si="351"/>
        <v>72912168.215999991</v>
      </c>
      <c r="CZ513" s="389">
        <f t="shared" si="352"/>
        <v>16769798.689679999</v>
      </c>
      <c r="DA513" s="389">
        <f t="shared" si="353"/>
        <v>103800570.90568</v>
      </c>
      <c r="DB513" s="389">
        <f t="shared" si="354"/>
        <v>100800</v>
      </c>
      <c r="DC513" s="389">
        <f t="shared" si="355"/>
        <v>103901370.90568</v>
      </c>
      <c r="DD513" s="394">
        <v>0</v>
      </c>
      <c r="DE513" s="389">
        <f t="shared" si="356"/>
        <v>8703077.2216000017</v>
      </c>
      <c r="DF513" s="389">
        <f t="shared" si="357"/>
        <v>4351538.6108000008</v>
      </c>
      <c r="DG513" s="389">
        <f t="shared" si="358"/>
        <v>90846755.073280007</v>
      </c>
      <c r="DH513" s="389">
        <f t="shared" si="359"/>
        <v>7687614</v>
      </c>
      <c r="DI513" s="389">
        <f t="shared" si="360"/>
        <v>83159141.073280007</v>
      </c>
      <c r="DJ513" s="389">
        <f t="shared" si="361"/>
        <v>0</v>
      </c>
      <c r="DL513" s="396">
        <f t="shared" si="362"/>
        <v>6638737.5</v>
      </c>
      <c r="DM513" s="396">
        <f t="shared" si="363"/>
        <v>-1979577.5</v>
      </c>
    </row>
    <row r="514" spans="1:117" s="55" customFormat="1" ht="21" x14ac:dyDescent="0.2">
      <c r="A514" s="191">
        <f t="shared" si="324"/>
        <v>2655495</v>
      </c>
      <c r="B514" s="136">
        <f>'گام اول '!B515</f>
        <v>509</v>
      </c>
      <c r="C514" s="136">
        <f>'گام اول '!C515</f>
        <v>292</v>
      </c>
      <c r="D514" s="136">
        <f>'گام اول '!D515</f>
        <v>13443</v>
      </c>
      <c r="E514" s="136" t="str">
        <f>'گام اول '!E515</f>
        <v>مجید</v>
      </c>
      <c r="F514" s="136" t="str">
        <f>'گام اول '!F515</f>
        <v>دلیر</v>
      </c>
      <c r="G514" s="136" t="str">
        <f>'گام اول '!G515</f>
        <v>نگهبان</v>
      </c>
      <c r="H514" s="136" t="str">
        <f>'گام اول '!H515</f>
        <v>گلستان</v>
      </c>
      <c r="I514" s="136" t="str">
        <f>'گام اول '!I515</f>
        <v>269-700-4218452-1</v>
      </c>
      <c r="J514" s="136">
        <f>'گام اول '!J515</f>
        <v>4869864398</v>
      </c>
      <c r="K514" s="136" t="str">
        <f>'گام اول '!K515</f>
        <v>0039032625</v>
      </c>
      <c r="L514" s="136" t="str">
        <f>'گام اول '!L515</f>
        <v>گلستان</v>
      </c>
      <c r="M514" s="136" t="str">
        <f>'گام اول '!M515</f>
        <v>نگهبان</v>
      </c>
      <c r="N514" s="120" t="str">
        <f>'گام اول '!N515</f>
        <v>*</v>
      </c>
      <c r="O514" s="119">
        <f>'گام اول '!O515</f>
        <v>0</v>
      </c>
      <c r="P514" s="121">
        <f>'گام اول '!P515</f>
        <v>0</v>
      </c>
      <c r="Q514" s="358">
        <f>'گام اول '!Q515</f>
        <v>30</v>
      </c>
      <c r="R514" s="358">
        <f>'گام اول '!R515</f>
        <v>120</v>
      </c>
      <c r="S514" s="358">
        <f>'گام اول '!S515</f>
        <v>110</v>
      </c>
      <c r="T514" s="358">
        <f>'گام اول '!T515</f>
        <v>29.33</v>
      </c>
      <c r="U514" s="137">
        <f>'گام اول '!U515</f>
        <v>0</v>
      </c>
      <c r="V514" s="120">
        <f>'گام اول '!W515</f>
        <v>0</v>
      </c>
      <c r="W514" s="121">
        <f>'گام اول '!X515</f>
        <v>0</v>
      </c>
      <c r="X514" s="366">
        <f>'گام اول '!Y515</f>
        <v>1</v>
      </c>
      <c r="Y514" s="366">
        <f>'گام اول '!Z515</f>
        <v>1</v>
      </c>
      <c r="Z514" s="138">
        <f>'گام اول '!AA515</f>
        <v>885165</v>
      </c>
      <c r="AA514" s="138">
        <f>'گام اول '!AB515</f>
        <v>0</v>
      </c>
      <c r="AB514" s="138">
        <f>'گام اول '!AC515</f>
        <v>885165</v>
      </c>
      <c r="AC514" s="138">
        <f>'گام اول '!AD515</f>
        <v>4500000</v>
      </c>
      <c r="AD514" s="138">
        <f>'گام اول '!AE515</f>
        <v>6000000</v>
      </c>
      <c r="AE514" s="139">
        <f>'گام اول '!AF515</f>
        <v>168986.04545454544</v>
      </c>
      <c r="AF514" s="122">
        <f>'گام اول '!AG515</f>
        <v>26554950</v>
      </c>
      <c r="AG514" s="123">
        <f>'گام اول '!AH515</f>
        <v>0</v>
      </c>
      <c r="AH514" s="123">
        <f>'گام اول '!AI515</f>
        <v>20278325.454545453</v>
      </c>
      <c r="AI514" s="123">
        <f>'گام اول '!AJ515</f>
        <v>2655495</v>
      </c>
      <c r="AJ514" s="123">
        <f>'گام اول '!AK515</f>
        <v>4500000</v>
      </c>
      <c r="AK514" s="123">
        <f>'گام اول '!AL515</f>
        <v>6000000</v>
      </c>
      <c r="AL514" s="123">
        <f>'گام اول '!AM515</f>
        <v>4647116.25</v>
      </c>
      <c r="AM514" s="123">
        <f>'گام اول '!AN515</f>
        <v>4956360.7131818179</v>
      </c>
      <c r="AN514" s="123">
        <f>'گام اول '!AO515</f>
        <v>0</v>
      </c>
      <c r="AO514" s="123">
        <f>'گام اول '!AP515</f>
        <v>3000000</v>
      </c>
      <c r="AP514" s="123">
        <f>'گام اول '!AQ515</f>
        <v>0</v>
      </c>
      <c r="AQ514" s="123">
        <f>'گام اول '!AR515</f>
        <v>0</v>
      </c>
      <c r="AR514" s="123">
        <f>'گام اول '!AS515</f>
        <v>0</v>
      </c>
      <c r="AS514" s="375">
        <f>'گام اول '!AT515</f>
        <v>0</v>
      </c>
      <c r="AT514" s="368">
        <f t="shared" si="325"/>
        <v>72592247.417727277</v>
      </c>
      <c r="AU514" s="173">
        <f>'گام اول '!AV515</f>
        <v>51541179.74848637</v>
      </c>
      <c r="AV514" s="141">
        <f>'گام اول '!AW515</f>
        <v>69936752.417727262</v>
      </c>
      <c r="AW514" s="142">
        <f t="shared" si="326"/>
        <v>4895572.6692409087</v>
      </c>
      <c r="AX514" s="75">
        <f t="shared" si="327"/>
        <v>1154117.9748486371</v>
      </c>
      <c r="AY514" s="142">
        <f>'گام اول '!AZ515</f>
        <v>0</v>
      </c>
      <c r="AZ514" s="142">
        <f>'گام اول '!BA515</f>
        <v>0</v>
      </c>
      <c r="BA514" s="142">
        <f>'گام اول '!BB515</f>
        <v>0</v>
      </c>
      <c r="BB514" s="142">
        <f>'گام اول '!BC515</f>
        <v>0</v>
      </c>
      <c r="BC514" s="142">
        <f>'گام اول '!BD515</f>
        <v>0</v>
      </c>
      <c r="BD514" s="142">
        <f>'گام اول '!BE515</f>
        <v>0</v>
      </c>
      <c r="BE514" s="142">
        <f>'گام اول '!BF515</f>
        <v>0</v>
      </c>
      <c r="BF514" s="143">
        <f t="shared" si="328"/>
        <v>6049690.6440895461</v>
      </c>
      <c r="BG514" s="140">
        <f t="shared" si="329"/>
        <v>66542556</v>
      </c>
      <c r="BH514" s="144">
        <f t="shared" si="330"/>
        <v>72592247.417727277</v>
      </c>
      <c r="BI514" s="127">
        <f t="shared" si="323"/>
        <v>4425825</v>
      </c>
      <c r="BJ514" s="145">
        <f t="shared" si="331"/>
        <v>2212912.5</v>
      </c>
      <c r="BK514" s="145">
        <f t="shared" si="332"/>
        <v>663873.75</v>
      </c>
      <c r="BL514" s="146">
        <f t="shared" si="333"/>
        <v>1120000</v>
      </c>
      <c r="BM514" s="379">
        <v>0</v>
      </c>
      <c r="BN514" s="147">
        <f t="shared" si="334"/>
        <v>81014858.667727277</v>
      </c>
      <c r="BO514" s="148">
        <f t="shared" si="335"/>
        <v>69936752.417727262</v>
      </c>
      <c r="BP514" s="149">
        <f t="shared" si="336"/>
        <v>16085453.056077272</v>
      </c>
      <c r="BQ514" s="150">
        <f t="shared" si="337"/>
        <v>97100311.723804548</v>
      </c>
      <c r="BR514" s="151">
        <f t="shared" si="338"/>
        <v>100800</v>
      </c>
      <c r="BS514" s="147">
        <f t="shared" si="339"/>
        <v>97201111.723804548</v>
      </c>
      <c r="BT514" s="135">
        <v>0</v>
      </c>
      <c r="BU514" s="148">
        <f t="shared" si="340"/>
        <v>8101485.866772728</v>
      </c>
      <c r="BV514" s="152">
        <f t="shared" si="341"/>
        <v>4050742.933386364</v>
      </c>
      <c r="BW514" s="133">
        <f t="shared" si="342"/>
        <v>85048882.923645452</v>
      </c>
      <c r="BX514" s="147">
        <f t="shared" si="343"/>
        <v>7302611.25</v>
      </c>
      <c r="BY514" s="134">
        <f t="shared" si="344"/>
        <v>77746271.673645452</v>
      </c>
      <c r="CD514" s="388">
        <f>'گام اول '!AU515</f>
        <v>72592247.417727277</v>
      </c>
      <c r="CE514" s="389">
        <f>'گام اول '!AV515</f>
        <v>51541179.74848637</v>
      </c>
      <c r="CF514" s="389">
        <f>'گام اول '!AW515</f>
        <v>69936752.417727262</v>
      </c>
      <c r="CG514" s="389">
        <f>'گام اول '!AX515</f>
        <v>4895572.6692409087</v>
      </c>
      <c r="CH514" s="389">
        <f>'گام اول '!AY515</f>
        <v>1154117.9748486371</v>
      </c>
      <c r="CI514" s="389">
        <f>'گام اول '!AZ515</f>
        <v>0</v>
      </c>
      <c r="CJ514" s="389">
        <f>'گام اول '!BA515</f>
        <v>0</v>
      </c>
      <c r="CK514" s="389">
        <f>'گام اول '!BB515</f>
        <v>0</v>
      </c>
      <c r="CL514" s="389">
        <f>'گام اول '!BC515</f>
        <v>0</v>
      </c>
      <c r="CM514" s="389">
        <f>'گام اول '!BD515</f>
        <v>0</v>
      </c>
      <c r="CN514" s="389">
        <f>'گام اول '!BE515</f>
        <v>0</v>
      </c>
      <c r="CO514" s="389">
        <f>'گام اول '!BF515</f>
        <v>0</v>
      </c>
      <c r="CP514" s="389">
        <f>'گام اول '!BG515</f>
        <v>6049690.6440895461</v>
      </c>
      <c r="CQ514" s="389">
        <f>'گام اول '!BH515</f>
        <v>66542556</v>
      </c>
      <c r="CR514" s="389">
        <f t="shared" si="345"/>
        <v>72592247.417727277</v>
      </c>
      <c r="CS514" s="55">
        <f t="shared" si="346"/>
        <v>4425825</v>
      </c>
      <c r="CT514" s="388">
        <f t="shared" si="347"/>
        <v>2212912.5</v>
      </c>
      <c r="CU514" s="389">
        <f t="shared" si="348"/>
        <v>663873.75</v>
      </c>
      <c r="CV514" s="389">
        <f t="shared" si="349"/>
        <v>1120000</v>
      </c>
      <c r="CW514" s="55">
        <v>0</v>
      </c>
      <c r="CX514" s="389">
        <f t="shared" si="350"/>
        <v>81014858.667727277</v>
      </c>
      <c r="CY514" s="389">
        <f t="shared" si="351"/>
        <v>69936752.417727262</v>
      </c>
      <c r="CZ514" s="389">
        <f t="shared" si="352"/>
        <v>16085453.056077272</v>
      </c>
      <c r="DA514" s="389">
        <f t="shared" si="353"/>
        <v>97100311.723804548</v>
      </c>
      <c r="DB514" s="389">
        <f t="shared" si="354"/>
        <v>100800</v>
      </c>
      <c r="DC514" s="389">
        <f t="shared" si="355"/>
        <v>97201111.723804548</v>
      </c>
      <c r="DD514" s="394">
        <v>0</v>
      </c>
      <c r="DE514" s="389">
        <f t="shared" si="356"/>
        <v>8101485.866772728</v>
      </c>
      <c r="DF514" s="389">
        <f t="shared" si="357"/>
        <v>4050742.933386364</v>
      </c>
      <c r="DG514" s="389">
        <f t="shared" si="358"/>
        <v>85048882.923645452</v>
      </c>
      <c r="DH514" s="389">
        <f t="shared" si="359"/>
        <v>7302611.25</v>
      </c>
      <c r="DI514" s="389">
        <f t="shared" si="360"/>
        <v>77746271.673645452</v>
      </c>
      <c r="DJ514" s="389">
        <f t="shared" si="361"/>
        <v>0</v>
      </c>
      <c r="DL514" s="396">
        <f t="shared" si="362"/>
        <v>6638737.5</v>
      </c>
      <c r="DM514" s="396">
        <f t="shared" si="363"/>
        <v>-2212912.5</v>
      </c>
    </row>
    <row r="515" spans="1:117" s="55" customFormat="1" ht="21" x14ac:dyDescent="0.2">
      <c r="A515" s="191">
        <f t="shared" si="324"/>
        <v>2655495</v>
      </c>
      <c r="B515" s="136">
        <f>'گام اول '!B516</f>
        <v>510</v>
      </c>
      <c r="C515" s="136">
        <f>'گام اول '!C516</f>
        <v>293</v>
      </c>
      <c r="D515" s="136">
        <f>'گام اول '!D516</f>
        <v>13417</v>
      </c>
      <c r="E515" s="136" t="str">
        <f>'گام اول '!E516</f>
        <v>مصیب</v>
      </c>
      <c r="F515" s="136" t="str">
        <f>'گام اول '!F516</f>
        <v>صادقی</v>
      </c>
      <c r="G515" s="136" t="str">
        <f>'گام اول '!G516</f>
        <v>نگهبان</v>
      </c>
      <c r="H515" s="136" t="str">
        <f>'گام اول '!H516</f>
        <v>گلستان</v>
      </c>
      <c r="I515" s="136" t="str">
        <f>'گام اول '!I516</f>
        <v>141-700-4060533-1</v>
      </c>
      <c r="J515" s="136">
        <f>'گام اول '!J516</f>
        <v>2110587407</v>
      </c>
      <c r="K515" s="136" t="str">
        <f>'گام اول '!K516</f>
        <v>0037632040</v>
      </c>
      <c r="L515" s="136" t="str">
        <f>'گام اول '!L516</f>
        <v>گلستان</v>
      </c>
      <c r="M515" s="136" t="str">
        <f>'گام اول '!M516</f>
        <v>نگهبان</v>
      </c>
      <c r="N515" s="120" t="str">
        <f>'گام اول '!N516</f>
        <v>*</v>
      </c>
      <c r="O515" s="119">
        <f>'گام اول '!O516</f>
        <v>0</v>
      </c>
      <c r="P515" s="121">
        <f>'گام اول '!P516</f>
        <v>0</v>
      </c>
      <c r="Q515" s="358">
        <f>'گام اول '!Q516</f>
        <v>30</v>
      </c>
      <c r="R515" s="358">
        <f>'گام اول '!R516</f>
        <v>120</v>
      </c>
      <c r="S515" s="358">
        <f>'گام اول '!S516</f>
        <v>110</v>
      </c>
      <c r="T515" s="358">
        <f>'گام اول '!T516</f>
        <v>29.33</v>
      </c>
      <c r="U515" s="137">
        <f>'گام اول '!U516</f>
        <v>0</v>
      </c>
      <c r="V515" s="120">
        <f>'گام اول '!W516</f>
        <v>0</v>
      </c>
      <c r="W515" s="121">
        <f>'گام اول '!X516</f>
        <v>0</v>
      </c>
      <c r="X515" s="366">
        <f>'گام اول '!Y516</f>
        <v>0</v>
      </c>
      <c r="Y515" s="366">
        <f>'گام اول '!Z516</f>
        <v>0</v>
      </c>
      <c r="Z515" s="138">
        <f>'گام اول '!AA516</f>
        <v>885165</v>
      </c>
      <c r="AA515" s="138">
        <f>'گام اول '!AB516</f>
        <v>0</v>
      </c>
      <c r="AB515" s="138">
        <f>'گام اول '!AC516</f>
        <v>885165</v>
      </c>
      <c r="AC515" s="138">
        <f>'گام اول '!AD516</f>
        <v>4500000</v>
      </c>
      <c r="AD515" s="138">
        <f>'گام اول '!AE516</f>
        <v>6000000</v>
      </c>
      <c r="AE515" s="139">
        <f>'گام اول '!AF516</f>
        <v>168986.04545454544</v>
      </c>
      <c r="AF515" s="122">
        <f>'گام اول '!AG516</f>
        <v>26554950</v>
      </c>
      <c r="AG515" s="123">
        <f>'گام اول '!AH516</f>
        <v>0</v>
      </c>
      <c r="AH515" s="123">
        <f>'گام اول '!AI516</f>
        <v>20278325.454545453</v>
      </c>
      <c r="AI515" s="123">
        <f>'گام اول '!AJ516</f>
        <v>0</v>
      </c>
      <c r="AJ515" s="123">
        <f>'گام اول '!AK516</f>
        <v>4500000</v>
      </c>
      <c r="AK515" s="123">
        <f>'گام اول '!AL516</f>
        <v>6000000</v>
      </c>
      <c r="AL515" s="123">
        <f>'گام اول '!AM516</f>
        <v>4647116.25</v>
      </c>
      <c r="AM515" s="123">
        <f>'گام اول '!AN516</f>
        <v>4956360.7131818179</v>
      </c>
      <c r="AN515" s="123">
        <f>'گام اول '!AO516</f>
        <v>0</v>
      </c>
      <c r="AO515" s="123">
        <f>'گام اول '!AP516</f>
        <v>3000000</v>
      </c>
      <c r="AP515" s="123">
        <f>'گام اول '!AQ516</f>
        <v>0</v>
      </c>
      <c r="AQ515" s="123">
        <f>'گام اول '!AR516</f>
        <v>0</v>
      </c>
      <c r="AR515" s="123">
        <f>'گام اول '!AS516</f>
        <v>0</v>
      </c>
      <c r="AS515" s="375">
        <f>'گام اول '!AT516</f>
        <v>0</v>
      </c>
      <c r="AT515" s="368">
        <f t="shared" si="325"/>
        <v>69936752.417727262</v>
      </c>
      <c r="AU515" s="173">
        <f>'گام اول '!AV516</f>
        <v>51541179.748486355</v>
      </c>
      <c r="AV515" s="141">
        <f>'گام اول '!AW516</f>
        <v>69936752.417727262</v>
      </c>
      <c r="AW515" s="142">
        <f t="shared" si="326"/>
        <v>4895572.6692409087</v>
      </c>
      <c r="AX515" s="75">
        <f t="shared" si="327"/>
        <v>1154117.9748486355</v>
      </c>
      <c r="AY515" s="142">
        <f>'گام اول '!AZ516</f>
        <v>0</v>
      </c>
      <c r="AZ515" s="142">
        <f>'گام اول '!BA516</f>
        <v>0</v>
      </c>
      <c r="BA515" s="142">
        <f>'گام اول '!BB516</f>
        <v>0</v>
      </c>
      <c r="BB515" s="142">
        <f>'گام اول '!BC516</f>
        <v>0</v>
      </c>
      <c r="BC515" s="142">
        <f>'گام اول '!BD516</f>
        <v>0</v>
      </c>
      <c r="BD515" s="142">
        <f>'گام اول '!BE516</f>
        <v>0</v>
      </c>
      <c r="BE515" s="142">
        <f>'گام اول '!BF516</f>
        <v>0</v>
      </c>
      <c r="BF515" s="143">
        <f t="shared" si="328"/>
        <v>6049690.6440895442</v>
      </c>
      <c r="BG515" s="140">
        <f t="shared" si="329"/>
        <v>63887061</v>
      </c>
      <c r="BH515" s="144">
        <f t="shared" si="330"/>
        <v>69936752.417727262</v>
      </c>
      <c r="BI515" s="127">
        <f t="shared" si="323"/>
        <v>4425825</v>
      </c>
      <c r="BJ515" s="145">
        <f t="shared" si="331"/>
        <v>2212912.5</v>
      </c>
      <c r="BK515" s="145">
        <f t="shared" si="332"/>
        <v>663873.75</v>
      </c>
      <c r="BL515" s="146">
        <f t="shared" si="333"/>
        <v>1120000</v>
      </c>
      <c r="BM515" s="379">
        <v>0</v>
      </c>
      <c r="BN515" s="147">
        <f t="shared" si="334"/>
        <v>78359363.667727262</v>
      </c>
      <c r="BO515" s="148">
        <f t="shared" si="335"/>
        <v>69936752.417727262</v>
      </c>
      <c r="BP515" s="149">
        <f t="shared" si="336"/>
        <v>16085453.056077272</v>
      </c>
      <c r="BQ515" s="150">
        <f t="shared" si="337"/>
        <v>94444816.723804533</v>
      </c>
      <c r="BR515" s="151">
        <f t="shared" si="338"/>
        <v>100800</v>
      </c>
      <c r="BS515" s="147">
        <f t="shared" si="339"/>
        <v>94545616.723804533</v>
      </c>
      <c r="BT515" s="135">
        <v>0</v>
      </c>
      <c r="BU515" s="148">
        <f t="shared" si="340"/>
        <v>7835936.3667727262</v>
      </c>
      <c r="BV515" s="152">
        <f t="shared" si="341"/>
        <v>3917968.1833863631</v>
      </c>
      <c r="BW515" s="133">
        <f t="shared" si="342"/>
        <v>82791712.173645437</v>
      </c>
      <c r="BX515" s="147">
        <f t="shared" si="343"/>
        <v>7302611.25</v>
      </c>
      <c r="BY515" s="134">
        <f t="shared" si="344"/>
        <v>75489100.923645437</v>
      </c>
      <c r="CD515" s="388">
        <f>'گام اول '!AU516</f>
        <v>69936752.417727262</v>
      </c>
      <c r="CE515" s="389">
        <f>'گام اول '!AV516</f>
        <v>51541179.748486355</v>
      </c>
      <c r="CF515" s="389">
        <f>'گام اول '!AW516</f>
        <v>69936752.417727262</v>
      </c>
      <c r="CG515" s="389">
        <f>'گام اول '!AX516</f>
        <v>4895572.6692409087</v>
      </c>
      <c r="CH515" s="389">
        <f>'گام اول '!AY516</f>
        <v>1154117.9748486355</v>
      </c>
      <c r="CI515" s="389">
        <f>'گام اول '!AZ516</f>
        <v>0</v>
      </c>
      <c r="CJ515" s="389">
        <f>'گام اول '!BA516</f>
        <v>0</v>
      </c>
      <c r="CK515" s="389">
        <f>'گام اول '!BB516</f>
        <v>0</v>
      </c>
      <c r="CL515" s="389">
        <f>'گام اول '!BC516</f>
        <v>0</v>
      </c>
      <c r="CM515" s="389">
        <f>'گام اول '!BD516</f>
        <v>0</v>
      </c>
      <c r="CN515" s="389">
        <f>'گام اول '!BE516</f>
        <v>0</v>
      </c>
      <c r="CO515" s="389">
        <f>'گام اول '!BF516</f>
        <v>0</v>
      </c>
      <c r="CP515" s="389">
        <f>'گام اول '!BG516</f>
        <v>6049690.6440895442</v>
      </c>
      <c r="CQ515" s="389">
        <f>'گام اول '!BH516</f>
        <v>63887061</v>
      </c>
      <c r="CR515" s="389">
        <f t="shared" si="345"/>
        <v>69936752.417727262</v>
      </c>
      <c r="CS515" s="55">
        <f t="shared" si="346"/>
        <v>4425825</v>
      </c>
      <c r="CT515" s="388">
        <f t="shared" si="347"/>
        <v>2212912.5</v>
      </c>
      <c r="CU515" s="389">
        <f t="shared" si="348"/>
        <v>663873.75</v>
      </c>
      <c r="CV515" s="389">
        <f t="shared" si="349"/>
        <v>1120000</v>
      </c>
      <c r="CW515" s="55">
        <v>0</v>
      </c>
      <c r="CX515" s="389">
        <f t="shared" si="350"/>
        <v>78359363.667727262</v>
      </c>
      <c r="CY515" s="389">
        <f t="shared" si="351"/>
        <v>69936752.417727262</v>
      </c>
      <c r="CZ515" s="389">
        <f t="shared" si="352"/>
        <v>16085453.056077272</v>
      </c>
      <c r="DA515" s="389">
        <f t="shared" si="353"/>
        <v>94444816.723804533</v>
      </c>
      <c r="DB515" s="389">
        <f t="shared" si="354"/>
        <v>100800</v>
      </c>
      <c r="DC515" s="389">
        <f t="shared" si="355"/>
        <v>94545616.723804533</v>
      </c>
      <c r="DD515" s="394">
        <v>0</v>
      </c>
      <c r="DE515" s="389">
        <f t="shared" si="356"/>
        <v>7835936.3667727262</v>
      </c>
      <c r="DF515" s="389">
        <f t="shared" si="357"/>
        <v>3917968.1833863631</v>
      </c>
      <c r="DG515" s="389">
        <f t="shared" si="358"/>
        <v>82791712.173645437</v>
      </c>
      <c r="DH515" s="389">
        <f t="shared" si="359"/>
        <v>7302611.25</v>
      </c>
      <c r="DI515" s="389">
        <f t="shared" si="360"/>
        <v>75489100.923645437</v>
      </c>
      <c r="DJ515" s="389">
        <f t="shared" si="361"/>
        <v>0</v>
      </c>
      <c r="DL515" s="396">
        <f t="shared" si="362"/>
        <v>6638737.5</v>
      </c>
      <c r="DM515" s="396">
        <f t="shared" si="363"/>
        <v>-2212912.5</v>
      </c>
    </row>
    <row r="516" spans="1:117" s="55" customFormat="1" ht="21" x14ac:dyDescent="0.2">
      <c r="A516" s="191">
        <f t="shared" si="324"/>
        <v>2655495</v>
      </c>
      <c r="B516" s="136">
        <f>'گام اول '!B517</f>
        <v>511</v>
      </c>
      <c r="C516" s="136">
        <f>'گام اول '!C517</f>
        <v>294</v>
      </c>
      <c r="D516" s="136">
        <f>'گام اول '!D517</f>
        <v>13447</v>
      </c>
      <c r="E516" s="136" t="str">
        <f>'گام اول '!E517</f>
        <v>علی</v>
      </c>
      <c r="F516" s="136" t="str">
        <f>'گام اول '!F517</f>
        <v>اصغری شاه دهی</v>
      </c>
      <c r="G516" s="136" t="str">
        <f>'گام اول '!G517</f>
        <v>نگهبان</v>
      </c>
      <c r="H516" s="136" t="str">
        <f>'گام اول '!H517</f>
        <v>گلستان</v>
      </c>
      <c r="I516" s="136" t="str">
        <f>'گام اول '!I517</f>
        <v>141-700-4275589-1</v>
      </c>
      <c r="J516" s="136">
        <f>'گام اول '!J517</f>
        <v>2122582111</v>
      </c>
      <c r="K516" s="136" t="str">
        <f>'گام اول '!K517</f>
        <v>0039058732</v>
      </c>
      <c r="L516" s="136" t="str">
        <f>'گام اول '!L517</f>
        <v>گلستان</v>
      </c>
      <c r="M516" s="136" t="str">
        <f>'گام اول '!M517</f>
        <v>نگهبان</v>
      </c>
      <c r="N516" s="120" t="str">
        <f>'گام اول '!N517</f>
        <v>*</v>
      </c>
      <c r="O516" s="119">
        <f>'گام اول '!O517</f>
        <v>0</v>
      </c>
      <c r="P516" s="121">
        <f>'گام اول '!P517</f>
        <v>0</v>
      </c>
      <c r="Q516" s="358">
        <f>'گام اول '!Q517</f>
        <v>30</v>
      </c>
      <c r="R516" s="358">
        <f>'گام اول '!R517</f>
        <v>120</v>
      </c>
      <c r="S516" s="358">
        <f>'گام اول '!S517</f>
        <v>110</v>
      </c>
      <c r="T516" s="358">
        <f>'گام اول '!T517</f>
        <v>29.33</v>
      </c>
      <c r="U516" s="137">
        <f>'گام اول '!U517</f>
        <v>0</v>
      </c>
      <c r="V516" s="120">
        <f>'گام اول '!W517</f>
        <v>0</v>
      </c>
      <c r="W516" s="121">
        <f>'گام اول '!X517</f>
        <v>0</v>
      </c>
      <c r="X516" s="366">
        <f>'گام اول '!Y517</f>
        <v>2</v>
      </c>
      <c r="Y516" s="366">
        <f>'گام اول '!Z517</f>
        <v>2</v>
      </c>
      <c r="Z516" s="138">
        <f>'گام اول '!AA517</f>
        <v>885165</v>
      </c>
      <c r="AA516" s="138">
        <f>'گام اول '!AB517</f>
        <v>0</v>
      </c>
      <c r="AB516" s="138">
        <f>'گام اول '!AC517</f>
        <v>885165</v>
      </c>
      <c r="AC516" s="138">
        <f>'گام اول '!AD517</f>
        <v>4500000</v>
      </c>
      <c r="AD516" s="138">
        <f>'گام اول '!AE517</f>
        <v>6000000</v>
      </c>
      <c r="AE516" s="139">
        <f>'گام اول '!AF517</f>
        <v>168986.04545454544</v>
      </c>
      <c r="AF516" s="122">
        <f>'گام اول '!AG517</f>
        <v>26554950</v>
      </c>
      <c r="AG516" s="123">
        <f>'گام اول '!AH517</f>
        <v>0</v>
      </c>
      <c r="AH516" s="123">
        <f>'گام اول '!AI517</f>
        <v>20278325.454545453</v>
      </c>
      <c r="AI516" s="123">
        <f>'گام اول '!AJ517</f>
        <v>5310990</v>
      </c>
      <c r="AJ516" s="123">
        <f>'گام اول '!AK517</f>
        <v>4500000</v>
      </c>
      <c r="AK516" s="123">
        <f>'گام اول '!AL517</f>
        <v>6000000</v>
      </c>
      <c r="AL516" s="123">
        <f>'گام اول '!AM517</f>
        <v>4647116.25</v>
      </c>
      <c r="AM516" s="123">
        <f>'گام اول '!AN517</f>
        <v>4956360.7131818179</v>
      </c>
      <c r="AN516" s="123">
        <f>'گام اول '!AO517</f>
        <v>0</v>
      </c>
      <c r="AO516" s="123">
        <f>'گام اول '!AP517</f>
        <v>4600000</v>
      </c>
      <c r="AP516" s="123">
        <f>'گام اول '!AQ517</f>
        <v>0</v>
      </c>
      <c r="AQ516" s="123">
        <f>'گام اول '!AR517</f>
        <v>0</v>
      </c>
      <c r="AR516" s="123">
        <f>'گام اول '!AS517</f>
        <v>0</v>
      </c>
      <c r="AS516" s="375">
        <f>'گام اول '!AT517</f>
        <v>0</v>
      </c>
      <c r="AT516" s="368">
        <f t="shared" si="325"/>
        <v>76847742.417727277</v>
      </c>
      <c r="AU516" s="173">
        <f>'گام اول '!AV517</f>
        <v>51429179.74848637</v>
      </c>
      <c r="AV516" s="141">
        <f>'گام اول '!AW517</f>
        <v>71536752.417727262</v>
      </c>
      <c r="AW516" s="142">
        <f t="shared" si="326"/>
        <v>5007572.6692409087</v>
      </c>
      <c r="AX516" s="75">
        <f t="shared" si="327"/>
        <v>1142917.9748486371</v>
      </c>
      <c r="AY516" s="142">
        <f>'گام اول '!AZ517</f>
        <v>0</v>
      </c>
      <c r="AZ516" s="142">
        <f>'گام اول '!BA517</f>
        <v>0</v>
      </c>
      <c r="BA516" s="142">
        <f>'گام اول '!BB517</f>
        <v>0</v>
      </c>
      <c r="BB516" s="142">
        <f>'گام اول '!BC517</f>
        <v>0</v>
      </c>
      <c r="BC516" s="142">
        <f>'گام اول '!BD517</f>
        <v>0</v>
      </c>
      <c r="BD516" s="142">
        <f>'گام اول '!BE517</f>
        <v>0</v>
      </c>
      <c r="BE516" s="142">
        <f>'گام اول '!BF517</f>
        <v>0</v>
      </c>
      <c r="BF516" s="143">
        <f t="shared" si="328"/>
        <v>6150490.6440895461</v>
      </c>
      <c r="BG516" s="140">
        <f t="shared" si="329"/>
        <v>70697251</v>
      </c>
      <c r="BH516" s="144">
        <f t="shared" si="330"/>
        <v>76847742.417727277</v>
      </c>
      <c r="BI516" s="127">
        <f t="shared" si="323"/>
        <v>4425825</v>
      </c>
      <c r="BJ516" s="145">
        <f t="shared" si="331"/>
        <v>2212912.5</v>
      </c>
      <c r="BK516" s="145">
        <f t="shared" si="332"/>
        <v>663873.75</v>
      </c>
      <c r="BL516" s="146">
        <f t="shared" si="333"/>
        <v>1120000</v>
      </c>
      <c r="BM516" s="379">
        <v>0</v>
      </c>
      <c r="BN516" s="147">
        <f t="shared" si="334"/>
        <v>85270353.667727277</v>
      </c>
      <c r="BO516" s="148">
        <f t="shared" si="335"/>
        <v>71536752.417727262</v>
      </c>
      <c r="BP516" s="149">
        <f t="shared" si="336"/>
        <v>16453453.056077272</v>
      </c>
      <c r="BQ516" s="150">
        <f t="shared" si="337"/>
        <v>101723806.72380455</v>
      </c>
      <c r="BR516" s="151">
        <f t="shared" si="338"/>
        <v>100800</v>
      </c>
      <c r="BS516" s="147">
        <f t="shared" si="339"/>
        <v>101824606.72380455</v>
      </c>
      <c r="BT516" s="135">
        <v>0</v>
      </c>
      <c r="BU516" s="148">
        <f t="shared" si="340"/>
        <v>8527035.366772728</v>
      </c>
      <c r="BV516" s="152">
        <f t="shared" si="341"/>
        <v>4263517.683386364</v>
      </c>
      <c r="BW516" s="133">
        <f t="shared" si="342"/>
        <v>89034053.673645452</v>
      </c>
      <c r="BX516" s="147">
        <f t="shared" si="343"/>
        <v>7302611.25</v>
      </c>
      <c r="BY516" s="134">
        <f t="shared" si="344"/>
        <v>81731442.423645452</v>
      </c>
      <c r="CD516" s="388">
        <f>'گام اول '!AU517</f>
        <v>76847742.417727277</v>
      </c>
      <c r="CE516" s="389">
        <f>'گام اول '!AV517</f>
        <v>51429179.74848637</v>
      </c>
      <c r="CF516" s="389">
        <f>'گام اول '!AW517</f>
        <v>71536752.417727262</v>
      </c>
      <c r="CG516" s="389">
        <f>'گام اول '!AX517</f>
        <v>5007572.6692409087</v>
      </c>
      <c r="CH516" s="389">
        <f>'گام اول '!AY517</f>
        <v>1142917.9748486371</v>
      </c>
      <c r="CI516" s="389">
        <f>'گام اول '!AZ517</f>
        <v>0</v>
      </c>
      <c r="CJ516" s="389">
        <f>'گام اول '!BA517</f>
        <v>0</v>
      </c>
      <c r="CK516" s="389">
        <f>'گام اول '!BB517</f>
        <v>0</v>
      </c>
      <c r="CL516" s="389">
        <f>'گام اول '!BC517</f>
        <v>0</v>
      </c>
      <c r="CM516" s="389">
        <f>'گام اول '!BD517</f>
        <v>0</v>
      </c>
      <c r="CN516" s="389">
        <f>'گام اول '!BE517</f>
        <v>0</v>
      </c>
      <c r="CO516" s="389">
        <f>'گام اول '!BF517</f>
        <v>0</v>
      </c>
      <c r="CP516" s="389">
        <f>'گام اول '!BG517</f>
        <v>6150490.6440895461</v>
      </c>
      <c r="CQ516" s="389">
        <f>'گام اول '!BH517</f>
        <v>70697251</v>
      </c>
      <c r="CR516" s="389">
        <f t="shared" si="345"/>
        <v>76847742.417727277</v>
      </c>
      <c r="CS516" s="55">
        <f t="shared" si="346"/>
        <v>4425825</v>
      </c>
      <c r="CT516" s="388">
        <f t="shared" si="347"/>
        <v>2212912.5</v>
      </c>
      <c r="CU516" s="389">
        <f t="shared" si="348"/>
        <v>663873.75</v>
      </c>
      <c r="CV516" s="389">
        <f t="shared" si="349"/>
        <v>1120000</v>
      </c>
      <c r="CW516" s="55">
        <v>0</v>
      </c>
      <c r="CX516" s="389">
        <f t="shared" si="350"/>
        <v>85270353.667727277</v>
      </c>
      <c r="CY516" s="389">
        <f t="shared" si="351"/>
        <v>71536752.417727262</v>
      </c>
      <c r="CZ516" s="389">
        <f t="shared" si="352"/>
        <v>16453453.056077272</v>
      </c>
      <c r="DA516" s="389">
        <f t="shared" si="353"/>
        <v>101723806.72380455</v>
      </c>
      <c r="DB516" s="389">
        <f t="shared" si="354"/>
        <v>100800</v>
      </c>
      <c r="DC516" s="389">
        <f t="shared" si="355"/>
        <v>101824606.72380455</v>
      </c>
      <c r="DD516" s="394">
        <v>0</v>
      </c>
      <c r="DE516" s="389">
        <f t="shared" si="356"/>
        <v>8527035.366772728</v>
      </c>
      <c r="DF516" s="389">
        <f t="shared" si="357"/>
        <v>4263517.683386364</v>
      </c>
      <c r="DG516" s="389">
        <f t="shared" si="358"/>
        <v>89034053.673645452</v>
      </c>
      <c r="DH516" s="389">
        <f t="shared" si="359"/>
        <v>7302611.25</v>
      </c>
      <c r="DI516" s="389">
        <f t="shared" si="360"/>
        <v>81731442.423645452</v>
      </c>
      <c r="DJ516" s="389">
        <f t="shared" si="361"/>
        <v>0</v>
      </c>
      <c r="DL516" s="396">
        <f t="shared" si="362"/>
        <v>6638737.5</v>
      </c>
      <c r="DM516" s="396">
        <f t="shared" si="363"/>
        <v>-2212912.5</v>
      </c>
    </row>
    <row r="517" spans="1:117" s="55" customFormat="1" ht="21" x14ac:dyDescent="0.2">
      <c r="A517" s="191">
        <f t="shared" si="324"/>
        <v>2655495</v>
      </c>
      <c r="B517" s="136">
        <f>'گام اول '!B518</f>
        <v>512</v>
      </c>
      <c r="C517" s="136">
        <f>'گام اول '!C518</f>
        <v>295</v>
      </c>
      <c r="D517" s="136">
        <f>'گام اول '!D518</f>
        <v>13440</v>
      </c>
      <c r="E517" s="136" t="str">
        <f>'گام اول '!E518</f>
        <v>حمید</v>
      </c>
      <c r="F517" s="136" t="str">
        <f>'گام اول '!F518</f>
        <v>سراوانی</v>
      </c>
      <c r="G517" s="136" t="str">
        <f>'گام اول '!G518</f>
        <v>نگهبان</v>
      </c>
      <c r="H517" s="136" t="str">
        <f>'گام اول '!H518</f>
        <v>گلستان</v>
      </c>
      <c r="I517" s="136" t="str">
        <f>'گام اول '!I518</f>
        <v>269-700-4247698-1</v>
      </c>
      <c r="J517" s="136">
        <f>'گام اول '!J518</f>
        <v>2020007916</v>
      </c>
      <c r="K517" s="136" t="str">
        <f>'گام اول '!K518</f>
        <v>0038266892</v>
      </c>
      <c r="L517" s="136" t="str">
        <f>'گام اول '!L518</f>
        <v>گلستان</v>
      </c>
      <c r="M517" s="136" t="str">
        <f>'گام اول '!M518</f>
        <v>نگهبان</v>
      </c>
      <c r="N517" s="120">
        <f>'گام اول '!N518</f>
        <v>0</v>
      </c>
      <c r="O517" s="119">
        <f>'گام اول '!O518</f>
        <v>0</v>
      </c>
      <c r="P517" s="121" t="str">
        <f>'گام اول '!P518</f>
        <v>*</v>
      </c>
      <c r="Q517" s="358">
        <f>'گام اول '!Q518</f>
        <v>30</v>
      </c>
      <c r="R517" s="358">
        <f>'گام اول '!R518</f>
        <v>120</v>
      </c>
      <c r="S517" s="358">
        <f>'گام اول '!S518</f>
        <v>220</v>
      </c>
      <c r="T517" s="358">
        <f>'گام اول '!T518</f>
        <v>29.33</v>
      </c>
      <c r="U517" s="137">
        <f>'گام اول '!U518</f>
        <v>0</v>
      </c>
      <c r="V517" s="120">
        <f>'گام اول '!W518</f>
        <v>0</v>
      </c>
      <c r="W517" s="121">
        <f>'گام اول '!X518</f>
        <v>0</v>
      </c>
      <c r="X517" s="366">
        <f>'گام اول '!Y518</f>
        <v>0</v>
      </c>
      <c r="Y517" s="366">
        <f>'گام اول '!Z518</f>
        <v>0</v>
      </c>
      <c r="Z517" s="138">
        <f>'گام اول '!AA518</f>
        <v>885165</v>
      </c>
      <c r="AA517" s="138">
        <f>'گام اول '!AB518</f>
        <v>0</v>
      </c>
      <c r="AB517" s="138">
        <f>'گام اول '!AC518</f>
        <v>885165</v>
      </c>
      <c r="AC517" s="138">
        <f>'گام اول '!AD518</f>
        <v>4500000</v>
      </c>
      <c r="AD517" s="138">
        <f>'گام اول '!AE518</f>
        <v>6000000</v>
      </c>
      <c r="AE517" s="139">
        <f>'گام اول '!AF518</f>
        <v>168986.04545454544</v>
      </c>
      <c r="AF517" s="122">
        <f>'گام اول '!AG518</f>
        <v>26554950</v>
      </c>
      <c r="AG517" s="123">
        <f>'گام اول '!AH518</f>
        <v>0</v>
      </c>
      <c r="AH517" s="123">
        <f>'گام اول '!AI518</f>
        <v>20278325.454545453</v>
      </c>
      <c r="AI517" s="123">
        <f>'گام اول '!AJ518</f>
        <v>0</v>
      </c>
      <c r="AJ517" s="123">
        <f>'گام اول '!AK518</f>
        <v>4500000</v>
      </c>
      <c r="AK517" s="123">
        <f>'گام اول '!AL518</f>
        <v>6000000</v>
      </c>
      <c r="AL517" s="123">
        <f>'گام اول '!AM518</f>
        <v>9294232.5</v>
      </c>
      <c r="AM517" s="123">
        <f>'گام اول '!AN518</f>
        <v>4956360.7131818179</v>
      </c>
      <c r="AN517" s="123">
        <f>'گام اول '!AO518</f>
        <v>0</v>
      </c>
      <c r="AO517" s="123">
        <f>'گام اول '!AP518</f>
        <v>2400000</v>
      </c>
      <c r="AP517" s="123">
        <f>'گام اول '!AQ518</f>
        <v>0</v>
      </c>
      <c r="AQ517" s="123">
        <f>'گام اول '!AR518</f>
        <v>0</v>
      </c>
      <c r="AR517" s="123">
        <f>'گام اول '!AS518</f>
        <v>0</v>
      </c>
      <c r="AS517" s="375">
        <f>'گام اول '!AT518</f>
        <v>0</v>
      </c>
      <c r="AT517" s="368">
        <f t="shared" si="325"/>
        <v>73983868.667727277</v>
      </c>
      <c r="AU517" s="173">
        <f>'گام اول '!AV518</f>
        <v>55904997.860986367</v>
      </c>
      <c r="AV517" s="141">
        <f>'گام اول '!AW518</f>
        <v>73983868.667727262</v>
      </c>
      <c r="AW517" s="142">
        <f t="shared" si="326"/>
        <v>5178870.8067409089</v>
      </c>
      <c r="AX517" s="75">
        <f t="shared" si="327"/>
        <v>1590499.7860986367</v>
      </c>
      <c r="AY517" s="142">
        <f>'گام اول '!AZ518</f>
        <v>0</v>
      </c>
      <c r="AZ517" s="142">
        <f>'گام اول '!BA518</f>
        <v>0</v>
      </c>
      <c r="BA517" s="142">
        <f>'گام اول '!BB518</f>
        <v>0</v>
      </c>
      <c r="BB517" s="142">
        <f>'گام اول '!BC518</f>
        <v>0</v>
      </c>
      <c r="BC517" s="142">
        <f>'گام اول '!BD518</f>
        <v>0</v>
      </c>
      <c r="BD517" s="142">
        <f>'گام اول '!BE518</f>
        <v>0</v>
      </c>
      <c r="BE517" s="142">
        <f>'گام اول '!BF518</f>
        <v>0</v>
      </c>
      <c r="BF517" s="143">
        <f t="shared" si="328"/>
        <v>6769370.5928395456</v>
      </c>
      <c r="BG517" s="140">
        <f t="shared" si="329"/>
        <v>67214498</v>
      </c>
      <c r="BH517" s="144">
        <f t="shared" si="330"/>
        <v>73983868.667727277</v>
      </c>
      <c r="BI517" s="127">
        <f t="shared" si="323"/>
        <v>4425825</v>
      </c>
      <c r="BJ517" s="145">
        <f t="shared" si="331"/>
        <v>2212912.5</v>
      </c>
      <c r="BK517" s="145">
        <f t="shared" si="332"/>
        <v>663873.75</v>
      </c>
      <c r="BL517" s="146">
        <f t="shared" si="333"/>
        <v>1120000</v>
      </c>
      <c r="BM517" s="379">
        <v>0</v>
      </c>
      <c r="BN517" s="147">
        <f t="shared" si="334"/>
        <v>82406479.917727277</v>
      </c>
      <c r="BO517" s="148">
        <f t="shared" si="335"/>
        <v>73983868.667727262</v>
      </c>
      <c r="BP517" s="149">
        <f t="shared" si="336"/>
        <v>17016289.793577272</v>
      </c>
      <c r="BQ517" s="150">
        <f t="shared" si="337"/>
        <v>99422769.711304545</v>
      </c>
      <c r="BR517" s="151">
        <f t="shared" si="338"/>
        <v>100800</v>
      </c>
      <c r="BS517" s="147">
        <f t="shared" si="339"/>
        <v>99523569.711304545</v>
      </c>
      <c r="BT517" s="135">
        <v>0</v>
      </c>
      <c r="BU517" s="148">
        <f t="shared" si="340"/>
        <v>8240647.991772728</v>
      </c>
      <c r="BV517" s="152">
        <f t="shared" si="341"/>
        <v>4120323.995886364</v>
      </c>
      <c r="BW517" s="133">
        <f t="shared" si="342"/>
        <v>87162597.723645449</v>
      </c>
      <c r="BX517" s="147">
        <f t="shared" si="343"/>
        <v>7302611.25</v>
      </c>
      <c r="BY517" s="134">
        <f t="shared" si="344"/>
        <v>79859986.473645449</v>
      </c>
      <c r="CD517" s="388">
        <f>'گام اول '!AU518</f>
        <v>73983868.667727277</v>
      </c>
      <c r="CE517" s="389">
        <f>'گام اول '!AV518</f>
        <v>55904997.860986367</v>
      </c>
      <c r="CF517" s="389">
        <f>'گام اول '!AW518</f>
        <v>73983868.667727262</v>
      </c>
      <c r="CG517" s="389">
        <f>'گام اول '!AX518</f>
        <v>5178870.8067409089</v>
      </c>
      <c r="CH517" s="389">
        <f>'گام اول '!AY518</f>
        <v>1590499.7860986367</v>
      </c>
      <c r="CI517" s="389">
        <f>'گام اول '!AZ518</f>
        <v>0</v>
      </c>
      <c r="CJ517" s="389">
        <f>'گام اول '!BA518</f>
        <v>0</v>
      </c>
      <c r="CK517" s="389">
        <f>'گام اول '!BB518</f>
        <v>0</v>
      </c>
      <c r="CL517" s="389">
        <f>'گام اول '!BC518</f>
        <v>0</v>
      </c>
      <c r="CM517" s="389">
        <f>'گام اول '!BD518</f>
        <v>0</v>
      </c>
      <c r="CN517" s="389">
        <f>'گام اول '!BE518</f>
        <v>0</v>
      </c>
      <c r="CO517" s="389">
        <f>'گام اول '!BF518</f>
        <v>0</v>
      </c>
      <c r="CP517" s="389">
        <f>'گام اول '!BG518</f>
        <v>6769370.5928395456</v>
      </c>
      <c r="CQ517" s="389">
        <f>'گام اول '!BH518</f>
        <v>67214498</v>
      </c>
      <c r="CR517" s="389">
        <f t="shared" si="345"/>
        <v>73983868.667727277</v>
      </c>
      <c r="CS517" s="55">
        <f t="shared" si="346"/>
        <v>4425825</v>
      </c>
      <c r="CT517" s="388">
        <f t="shared" si="347"/>
        <v>2212912.5</v>
      </c>
      <c r="CU517" s="389">
        <f t="shared" si="348"/>
        <v>663873.75</v>
      </c>
      <c r="CV517" s="389">
        <f t="shared" si="349"/>
        <v>1120000</v>
      </c>
      <c r="CW517" s="55">
        <v>0</v>
      </c>
      <c r="CX517" s="389">
        <f t="shared" si="350"/>
        <v>82406479.917727277</v>
      </c>
      <c r="CY517" s="389">
        <f t="shared" si="351"/>
        <v>73983868.667727262</v>
      </c>
      <c r="CZ517" s="389">
        <f t="shared" si="352"/>
        <v>17016289.793577272</v>
      </c>
      <c r="DA517" s="389">
        <f t="shared" si="353"/>
        <v>99422769.711304545</v>
      </c>
      <c r="DB517" s="389">
        <f t="shared" si="354"/>
        <v>100800</v>
      </c>
      <c r="DC517" s="389">
        <f t="shared" si="355"/>
        <v>99523569.711304545</v>
      </c>
      <c r="DD517" s="394">
        <v>0</v>
      </c>
      <c r="DE517" s="389">
        <f t="shared" si="356"/>
        <v>8240647.991772728</v>
      </c>
      <c r="DF517" s="389">
        <f t="shared" si="357"/>
        <v>4120323.995886364</v>
      </c>
      <c r="DG517" s="389">
        <f t="shared" si="358"/>
        <v>87162597.723645449</v>
      </c>
      <c r="DH517" s="389">
        <f t="shared" si="359"/>
        <v>7302611.25</v>
      </c>
      <c r="DI517" s="389">
        <f t="shared" si="360"/>
        <v>79859986.473645449</v>
      </c>
      <c r="DJ517" s="389">
        <f t="shared" si="361"/>
        <v>0</v>
      </c>
      <c r="DL517" s="396">
        <f t="shared" si="362"/>
        <v>6638737.5</v>
      </c>
      <c r="DM517" s="396">
        <f t="shared" si="363"/>
        <v>-2212912.5</v>
      </c>
    </row>
    <row r="518" spans="1:117" s="55" customFormat="1" ht="21" x14ac:dyDescent="0.2">
      <c r="A518" s="191">
        <f t="shared" si="324"/>
        <v>2655495</v>
      </c>
      <c r="B518" s="136">
        <f>'گام اول '!B519</f>
        <v>513</v>
      </c>
      <c r="C518" s="136">
        <f>'گام اول '!C519</f>
        <v>284</v>
      </c>
      <c r="D518" s="136">
        <f>'گام اول '!D519</f>
        <v>13441</v>
      </c>
      <c r="E518" s="136" t="str">
        <f>'گام اول '!E519</f>
        <v>محمد</v>
      </c>
      <c r="F518" s="136" t="str">
        <f>'گام اول '!F519</f>
        <v>فرامرزی کوهسار</v>
      </c>
      <c r="G518" s="136" t="str">
        <f>'گام اول '!G519</f>
        <v>نگهبان</v>
      </c>
      <c r="H518" s="136" t="str">
        <f>'گام اول '!H519</f>
        <v>گلستان</v>
      </c>
      <c r="I518" s="136" t="str">
        <f>'گام اول '!I519</f>
        <v>269-700-4249895-1</v>
      </c>
      <c r="J518" s="136">
        <f>'گام اول '!J519</f>
        <v>4889872078</v>
      </c>
      <c r="K518" s="136" t="str">
        <f>'گام اول '!K519</f>
        <v>0038262196</v>
      </c>
      <c r="L518" s="136" t="str">
        <f>'گام اول '!L519</f>
        <v>گلستان</v>
      </c>
      <c r="M518" s="136" t="str">
        <f>'گام اول '!M519</f>
        <v>نگهبان</v>
      </c>
      <c r="N518" s="120">
        <f>'گام اول '!N519</f>
        <v>0</v>
      </c>
      <c r="O518" s="119">
        <f>'گام اول '!O519</f>
        <v>0</v>
      </c>
      <c r="P518" s="121" t="str">
        <f>'گام اول '!P519</f>
        <v>*</v>
      </c>
      <c r="Q518" s="358">
        <f>'گام اول '!Q519</f>
        <v>30</v>
      </c>
      <c r="R518" s="358">
        <f>'گام اول '!R519</f>
        <v>120</v>
      </c>
      <c r="S518" s="358">
        <f>'گام اول '!S519</f>
        <v>220</v>
      </c>
      <c r="T518" s="358">
        <f>'گام اول '!T519</f>
        <v>29.33</v>
      </c>
      <c r="U518" s="137">
        <f>'گام اول '!U519</f>
        <v>0</v>
      </c>
      <c r="V518" s="120">
        <f>'گام اول '!W519</f>
        <v>0</v>
      </c>
      <c r="W518" s="121">
        <f>'گام اول '!X519</f>
        <v>0</v>
      </c>
      <c r="X518" s="366">
        <f>'گام اول '!Y519</f>
        <v>0</v>
      </c>
      <c r="Y518" s="366">
        <f>'گام اول '!Z519</f>
        <v>0</v>
      </c>
      <c r="Z518" s="138">
        <f>'گام اول '!AA519</f>
        <v>885165</v>
      </c>
      <c r="AA518" s="138">
        <f>'گام اول '!AB519</f>
        <v>0</v>
      </c>
      <c r="AB518" s="138">
        <f>'گام اول '!AC519</f>
        <v>885165</v>
      </c>
      <c r="AC518" s="138">
        <f>'گام اول '!AD519</f>
        <v>4500000</v>
      </c>
      <c r="AD518" s="138">
        <f>'گام اول '!AE519</f>
        <v>6000000</v>
      </c>
      <c r="AE518" s="139">
        <f>'گام اول '!AF519</f>
        <v>168986.04545454544</v>
      </c>
      <c r="AF518" s="122">
        <f>'گام اول '!AG519</f>
        <v>26554950</v>
      </c>
      <c r="AG518" s="123">
        <f>'گام اول '!AH519</f>
        <v>0</v>
      </c>
      <c r="AH518" s="123">
        <f>'گام اول '!AI519</f>
        <v>20278325.454545453</v>
      </c>
      <c r="AI518" s="123">
        <f>'گام اول '!AJ519</f>
        <v>0</v>
      </c>
      <c r="AJ518" s="123">
        <f>'گام اول '!AK519</f>
        <v>4500000</v>
      </c>
      <c r="AK518" s="123">
        <f>'گام اول '!AL519</f>
        <v>6000000</v>
      </c>
      <c r="AL518" s="123">
        <f>'گام اول '!AM519</f>
        <v>9294232.5</v>
      </c>
      <c r="AM518" s="123">
        <f>'گام اول '!AN519</f>
        <v>4956360.7131818179</v>
      </c>
      <c r="AN518" s="123">
        <f>'گام اول '!AO519</f>
        <v>0</v>
      </c>
      <c r="AO518" s="123">
        <f>'گام اول '!AP519</f>
        <v>2400000</v>
      </c>
      <c r="AP518" s="123">
        <f>'گام اول '!AQ519</f>
        <v>0</v>
      </c>
      <c r="AQ518" s="123">
        <f>'گام اول '!AR519</f>
        <v>0</v>
      </c>
      <c r="AR518" s="123">
        <f>'گام اول '!AS519</f>
        <v>0</v>
      </c>
      <c r="AS518" s="375">
        <f>'گام اول '!AT519</f>
        <v>0</v>
      </c>
      <c r="AT518" s="368">
        <f t="shared" si="325"/>
        <v>73983868.667727277</v>
      </c>
      <c r="AU518" s="173">
        <f>'گام اول '!AV519</f>
        <v>55904997.860986367</v>
      </c>
      <c r="AV518" s="141">
        <f>'گام اول '!AW519</f>
        <v>73983868.667727262</v>
      </c>
      <c r="AW518" s="142">
        <f t="shared" si="326"/>
        <v>5178870.8067409089</v>
      </c>
      <c r="AX518" s="75">
        <f t="shared" si="327"/>
        <v>1590499.7860986367</v>
      </c>
      <c r="AY518" s="142">
        <f>'گام اول '!AZ519</f>
        <v>0</v>
      </c>
      <c r="AZ518" s="142">
        <f>'گام اول '!BA519</f>
        <v>0</v>
      </c>
      <c r="BA518" s="142">
        <f>'گام اول '!BB519</f>
        <v>0</v>
      </c>
      <c r="BB518" s="142">
        <f>'گام اول '!BC519</f>
        <v>0</v>
      </c>
      <c r="BC518" s="142">
        <f>'گام اول '!BD519</f>
        <v>0</v>
      </c>
      <c r="BD518" s="142">
        <f>'گام اول '!BE519</f>
        <v>0</v>
      </c>
      <c r="BE518" s="142">
        <f>'گام اول '!BF519</f>
        <v>0</v>
      </c>
      <c r="BF518" s="143">
        <f t="shared" si="328"/>
        <v>6769370.5928395456</v>
      </c>
      <c r="BG518" s="140">
        <f t="shared" si="329"/>
        <v>67214498</v>
      </c>
      <c r="BH518" s="144">
        <f t="shared" si="330"/>
        <v>73983868.667727277</v>
      </c>
      <c r="BI518" s="127">
        <f t="shared" ref="BI518:BI581" si="364">(((AB518*30)*2)/12)/30*Q518</f>
        <v>4425825</v>
      </c>
      <c r="BJ518" s="145">
        <f t="shared" si="331"/>
        <v>2212912.5</v>
      </c>
      <c r="BK518" s="145">
        <f t="shared" si="332"/>
        <v>663873.75</v>
      </c>
      <c r="BL518" s="146">
        <f t="shared" si="333"/>
        <v>1120000</v>
      </c>
      <c r="BM518" s="379">
        <v>0</v>
      </c>
      <c r="BN518" s="147">
        <f t="shared" si="334"/>
        <v>82406479.917727277</v>
      </c>
      <c r="BO518" s="148">
        <f t="shared" si="335"/>
        <v>73983868.667727262</v>
      </c>
      <c r="BP518" s="149">
        <f t="shared" si="336"/>
        <v>17016289.793577272</v>
      </c>
      <c r="BQ518" s="150">
        <f t="shared" si="337"/>
        <v>99422769.711304545</v>
      </c>
      <c r="BR518" s="151">
        <f t="shared" si="338"/>
        <v>100800</v>
      </c>
      <c r="BS518" s="147">
        <f t="shared" si="339"/>
        <v>99523569.711304545</v>
      </c>
      <c r="BT518" s="135">
        <v>0</v>
      </c>
      <c r="BU518" s="148">
        <f t="shared" si="340"/>
        <v>8240647.991772728</v>
      </c>
      <c r="BV518" s="152">
        <f t="shared" si="341"/>
        <v>4120323.995886364</v>
      </c>
      <c r="BW518" s="133">
        <f t="shared" si="342"/>
        <v>87162597.723645449</v>
      </c>
      <c r="BX518" s="147">
        <f t="shared" si="343"/>
        <v>7302611.25</v>
      </c>
      <c r="BY518" s="134">
        <f t="shared" si="344"/>
        <v>79859986.473645449</v>
      </c>
      <c r="CD518" s="388">
        <f>'گام اول '!AU519</f>
        <v>73983868.667727277</v>
      </c>
      <c r="CE518" s="389">
        <f>'گام اول '!AV519</f>
        <v>55904997.860986367</v>
      </c>
      <c r="CF518" s="389">
        <f>'گام اول '!AW519</f>
        <v>73983868.667727262</v>
      </c>
      <c r="CG518" s="389">
        <f>'گام اول '!AX519</f>
        <v>5178870.8067409089</v>
      </c>
      <c r="CH518" s="389">
        <f>'گام اول '!AY519</f>
        <v>1590499.7860986367</v>
      </c>
      <c r="CI518" s="389">
        <f>'گام اول '!AZ519</f>
        <v>0</v>
      </c>
      <c r="CJ518" s="389">
        <f>'گام اول '!BA519</f>
        <v>0</v>
      </c>
      <c r="CK518" s="389">
        <f>'گام اول '!BB519</f>
        <v>0</v>
      </c>
      <c r="CL518" s="389">
        <f>'گام اول '!BC519</f>
        <v>0</v>
      </c>
      <c r="CM518" s="389">
        <f>'گام اول '!BD519</f>
        <v>0</v>
      </c>
      <c r="CN518" s="389">
        <f>'گام اول '!BE519</f>
        <v>0</v>
      </c>
      <c r="CO518" s="389">
        <f>'گام اول '!BF519</f>
        <v>0</v>
      </c>
      <c r="CP518" s="389">
        <f>'گام اول '!BG519</f>
        <v>6769370.5928395456</v>
      </c>
      <c r="CQ518" s="389">
        <f>'گام اول '!BH519</f>
        <v>67214498</v>
      </c>
      <c r="CR518" s="389">
        <f t="shared" si="345"/>
        <v>73983868.667727277</v>
      </c>
      <c r="CS518" s="55">
        <f t="shared" si="346"/>
        <v>4425825</v>
      </c>
      <c r="CT518" s="388">
        <f t="shared" si="347"/>
        <v>2212912.5</v>
      </c>
      <c r="CU518" s="389">
        <f t="shared" si="348"/>
        <v>663873.75</v>
      </c>
      <c r="CV518" s="389">
        <f t="shared" si="349"/>
        <v>1120000</v>
      </c>
      <c r="CW518" s="55">
        <v>0</v>
      </c>
      <c r="CX518" s="389">
        <f t="shared" si="350"/>
        <v>82406479.917727277</v>
      </c>
      <c r="CY518" s="389">
        <f t="shared" si="351"/>
        <v>73983868.667727262</v>
      </c>
      <c r="CZ518" s="389">
        <f t="shared" si="352"/>
        <v>17016289.793577272</v>
      </c>
      <c r="DA518" s="389">
        <f t="shared" si="353"/>
        <v>99422769.711304545</v>
      </c>
      <c r="DB518" s="389">
        <f t="shared" si="354"/>
        <v>100800</v>
      </c>
      <c r="DC518" s="389">
        <f t="shared" si="355"/>
        <v>99523569.711304545</v>
      </c>
      <c r="DD518" s="394">
        <v>0</v>
      </c>
      <c r="DE518" s="389">
        <f t="shared" si="356"/>
        <v>8240647.991772728</v>
      </c>
      <c r="DF518" s="389">
        <f t="shared" si="357"/>
        <v>4120323.995886364</v>
      </c>
      <c r="DG518" s="389">
        <f t="shared" si="358"/>
        <v>87162597.723645449</v>
      </c>
      <c r="DH518" s="389">
        <f t="shared" si="359"/>
        <v>7302611.25</v>
      </c>
      <c r="DI518" s="389">
        <f t="shared" si="360"/>
        <v>79859986.473645449</v>
      </c>
      <c r="DJ518" s="389">
        <f t="shared" si="361"/>
        <v>0</v>
      </c>
      <c r="DL518" s="396">
        <f t="shared" si="362"/>
        <v>6638737.5</v>
      </c>
      <c r="DM518" s="396">
        <f t="shared" si="363"/>
        <v>-2212912.5</v>
      </c>
    </row>
    <row r="519" spans="1:117" s="55" customFormat="1" ht="21" x14ac:dyDescent="0.2">
      <c r="A519" s="191">
        <f t="shared" ref="A519:A582" si="365">885165*3</f>
        <v>2655495</v>
      </c>
      <c r="B519" s="136">
        <f>'گام اول '!B520</f>
        <v>514</v>
      </c>
      <c r="C519" s="136">
        <f>'گام اول '!C520</f>
        <v>285</v>
      </c>
      <c r="D519" s="136">
        <f>'گام اول '!D520</f>
        <v>13424</v>
      </c>
      <c r="E519" s="136" t="str">
        <f>'گام اول '!E520</f>
        <v xml:space="preserve">سید نعمت الله </v>
      </c>
      <c r="F519" s="136" t="str">
        <f>'گام اول '!F520</f>
        <v>موسوی</v>
      </c>
      <c r="G519" s="136" t="str">
        <f>'گام اول '!G520</f>
        <v>نگهبان</v>
      </c>
      <c r="H519" s="136" t="str">
        <f>'گام اول '!H520</f>
        <v>گلستان</v>
      </c>
      <c r="I519" s="136" t="str">
        <f>'گام اول '!I520</f>
        <v>141-700-4362784-1</v>
      </c>
      <c r="J519" s="136">
        <f>'گام اول '!J520</f>
        <v>2122714573</v>
      </c>
      <c r="K519" s="136" t="str">
        <f>'گام اول '!K520</f>
        <v>0037649913</v>
      </c>
      <c r="L519" s="136">
        <f>'گام اول '!L520</f>
        <v>0</v>
      </c>
      <c r="M519" s="136" t="str">
        <f>'گام اول '!M520</f>
        <v>نگهبان</v>
      </c>
      <c r="N519" s="120">
        <f>'گام اول '!N520</f>
        <v>0</v>
      </c>
      <c r="O519" s="119">
        <f>'گام اول '!O520</f>
        <v>0</v>
      </c>
      <c r="P519" s="121" t="str">
        <f>'گام اول '!P520</f>
        <v>*</v>
      </c>
      <c r="Q519" s="358">
        <f>'گام اول '!Q520</f>
        <v>30</v>
      </c>
      <c r="R519" s="358">
        <f>'گام اول '!R520</f>
        <v>120</v>
      </c>
      <c r="S519" s="358">
        <f>'گام اول '!S520</f>
        <v>220</v>
      </c>
      <c r="T519" s="358">
        <f>'گام اول '!T520</f>
        <v>29.33</v>
      </c>
      <c r="U519" s="137">
        <f>'گام اول '!U520</f>
        <v>0</v>
      </c>
      <c r="V519" s="120">
        <f>'گام اول '!W520</f>
        <v>0</v>
      </c>
      <c r="W519" s="121">
        <f>'گام اول '!X520</f>
        <v>0</v>
      </c>
      <c r="X519" s="366">
        <f>'گام اول '!Y520</f>
        <v>0</v>
      </c>
      <c r="Y519" s="366">
        <f>'گام اول '!Z520</f>
        <v>2</v>
      </c>
      <c r="Z519" s="138">
        <f>'گام اول '!AA520</f>
        <v>885165</v>
      </c>
      <c r="AA519" s="138">
        <f>'گام اول '!AB520</f>
        <v>0</v>
      </c>
      <c r="AB519" s="138">
        <f>'گام اول '!AC520</f>
        <v>885165</v>
      </c>
      <c r="AC519" s="138">
        <f>'گام اول '!AD520</f>
        <v>4500000</v>
      </c>
      <c r="AD519" s="138">
        <f>'گام اول '!AE520</f>
        <v>6000000</v>
      </c>
      <c r="AE519" s="139">
        <f>'گام اول '!AF520</f>
        <v>168986.04545454544</v>
      </c>
      <c r="AF519" s="122">
        <f>'گام اول '!AG520</f>
        <v>26554950</v>
      </c>
      <c r="AG519" s="123">
        <f>'گام اول '!AH520</f>
        <v>0</v>
      </c>
      <c r="AH519" s="123">
        <f>'گام اول '!AI520</f>
        <v>20278325.454545453</v>
      </c>
      <c r="AI519" s="123">
        <f>'گام اول '!AJ520</f>
        <v>5310990</v>
      </c>
      <c r="AJ519" s="123">
        <f>'گام اول '!AK520</f>
        <v>4500000</v>
      </c>
      <c r="AK519" s="123">
        <f>'گام اول '!AL520</f>
        <v>6000000</v>
      </c>
      <c r="AL519" s="123">
        <f>'گام اول '!AM520</f>
        <v>9294232.5</v>
      </c>
      <c r="AM519" s="123">
        <f>'گام اول '!AN520</f>
        <v>4956360.7131818179</v>
      </c>
      <c r="AN519" s="123">
        <f>'گام اول '!AO520</f>
        <v>0</v>
      </c>
      <c r="AO519" s="123">
        <f>'گام اول '!AP520</f>
        <v>4800000</v>
      </c>
      <c r="AP519" s="123">
        <f>'گام اول '!AQ520</f>
        <v>0</v>
      </c>
      <c r="AQ519" s="123">
        <f>'گام اول '!AR520</f>
        <v>0</v>
      </c>
      <c r="AR519" s="123">
        <f>'گام اول '!AS520</f>
        <v>0</v>
      </c>
      <c r="AS519" s="375">
        <f>'گام اول '!AT520</f>
        <v>0</v>
      </c>
      <c r="AT519" s="368">
        <f t="shared" ref="AT519:AT582" si="366">SUM(AF519:AS519)</f>
        <v>81694858.667727277</v>
      </c>
      <c r="AU519" s="173">
        <f>'گام اول '!AV520</f>
        <v>55736997.860986367</v>
      </c>
      <c r="AV519" s="141">
        <f>'گام اول '!AW520</f>
        <v>76383868.667727262</v>
      </c>
      <c r="AW519" s="142">
        <f t="shared" ref="AW519:AW582" si="367">AV519*7%</f>
        <v>5346870.8067409089</v>
      </c>
      <c r="AX519" s="75">
        <f t="shared" ref="AX519:AX582" si="368">IF(AU519&lt;=40000000,0,IF(AND(AU519&gt;40000000,AU519&lt;=80000000),(AU519-40000000)*10%,IF(AND(AU519&gt;80000000,AU519&lt;=120000000),4000000+(AU519-80000000)*15%,IF(AND(AU519&gt;120000000,AU519&lt;=180000000),10000000+(AU519-120000000)*20%,IF(AND(AU519&gt;180000000,AU519&lt;=240000000),22000000+(AU519-180000000)*25%,IF(AND(AU519&gt;240000000,AU519&lt;=320000000),37000000+(AU519-240000000)*30%,61000000+(AU519-320000000)*35%))))))</f>
        <v>1573699.7860986367</v>
      </c>
      <c r="AY519" s="142">
        <f>'گام اول '!AZ520</f>
        <v>0</v>
      </c>
      <c r="AZ519" s="142">
        <f>'گام اول '!BA520</f>
        <v>0</v>
      </c>
      <c r="BA519" s="142">
        <f>'گام اول '!BB520</f>
        <v>0</v>
      </c>
      <c r="BB519" s="142">
        <f>'گام اول '!BC520</f>
        <v>0</v>
      </c>
      <c r="BC519" s="142">
        <f>'گام اول '!BD520</f>
        <v>0</v>
      </c>
      <c r="BD519" s="142">
        <f>'گام اول '!BE520</f>
        <v>0</v>
      </c>
      <c r="BE519" s="142">
        <f>'گام اول '!BF520</f>
        <v>0</v>
      </c>
      <c r="BF519" s="143">
        <f t="shared" ref="BF519:BF582" si="369">SUM(AW519:BE519)</f>
        <v>6920570.5928395456</v>
      </c>
      <c r="BG519" s="140">
        <f t="shared" ref="BG519:BG582" si="370">INT(AT519-BF519)</f>
        <v>74774288</v>
      </c>
      <c r="BH519" s="144">
        <f t="shared" ref="BH519:BH582" si="371">SUM(AF519:AS519)</f>
        <v>81694858.667727277</v>
      </c>
      <c r="BI519" s="127">
        <f t="shared" si="364"/>
        <v>4425825</v>
      </c>
      <c r="BJ519" s="145">
        <f t="shared" ref="BJ519:BJ582" si="372">(((AB519*30))/12)/30*Q519</f>
        <v>2212912.5</v>
      </c>
      <c r="BK519" s="145">
        <f t="shared" ref="BK519:BK582" si="373">((AB519*9)/12)/30*Q519</f>
        <v>663873.75</v>
      </c>
      <c r="BL519" s="146">
        <f t="shared" ref="BL519:BL582" si="374">1120000/30*Q519</f>
        <v>1120000</v>
      </c>
      <c r="BM519" s="379">
        <v>0</v>
      </c>
      <c r="BN519" s="147">
        <f t="shared" ref="BN519:BN582" si="375">SUM(BH519:BM519)</f>
        <v>90117469.917727277</v>
      </c>
      <c r="BO519" s="148">
        <f t="shared" ref="BO519:BO582" si="376">AV519</f>
        <v>76383868.667727262</v>
      </c>
      <c r="BP519" s="149">
        <f t="shared" ref="BP519:BP582" si="377">BO519*23%</f>
        <v>17568289.793577272</v>
      </c>
      <c r="BQ519" s="150">
        <f t="shared" ref="BQ519:BQ582" si="378">BN519+BP519</f>
        <v>107685759.71130455</v>
      </c>
      <c r="BR519" s="151">
        <f t="shared" ref="BR519:BR582" si="379">BL519*9%</f>
        <v>100800</v>
      </c>
      <c r="BS519" s="147">
        <f t="shared" ref="BS519:BS582" si="380">BQ519+BR519</f>
        <v>107786559.71130455</v>
      </c>
      <c r="BT519" s="135">
        <v>0</v>
      </c>
      <c r="BU519" s="148">
        <f t="shared" ref="BU519:BU582" si="381">BN519*10%</f>
        <v>9011746.991772728</v>
      </c>
      <c r="BV519" s="152">
        <f t="shared" ref="BV519:BV582" si="382">BN519*5%</f>
        <v>4505873.495886364</v>
      </c>
      <c r="BW519" s="133">
        <f t="shared" ref="BW519:BW582" si="383">BS519-(BU519+BV519)</f>
        <v>94268939.223645449</v>
      </c>
      <c r="BX519" s="147">
        <f t="shared" ref="BX519:BX582" si="384">BI519+BJ519+BK519</f>
        <v>7302611.25</v>
      </c>
      <c r="BY519" s="134">
        <f t="shared" ref="BY519:BY582" si="385">BW519-BX519</f>
        <v>86966327.973645449</v>
      </c>
      <c r="CD519" s="388">
        <f>'گام اول '!AU520</f>
        <v>81694858.667727277</v>
      </c>
      <c r="CE519" s="389">
        <f>'گام اول '!AV520</f>
        <v>55736997.860986367</v>
      </c>
      <c r="CF519" s="389">
        <f>'گام اول '!AW520</f>
        <v>76383868.667727262</v>
      </c>
      <c r="CG519" s="389">
        <f>'گام اول '!AX520</f>
        <v>5346870.8067409089</v>
      </c>
      <c r="CH519" s="389">
        <f>'گام اول '!AY520</f>
        <v>1573699.7860986367</v>
      </c>
      <c r="CI519" s="389">
        <f>'گام اول '!AZ520</f>
        <v>0</v>
      </c>
      <c r="CJ519" s="389">
        <f>'گام اول '!BA520</f>
        <v>0</v>
      </c>
      <c r="CK519" s="389">
        <f>'گام اول '!BB520</f>
        <v>0</v>
      </c>
      <c r="CL519" s="389">
        <f>'گام اول '!BC520</f>
        <v>0</v>
      </c>
      <c r="CM519" s="389">
        <f>'گام اول '!BD520</f>
        <v>0</v>
      </c>
      <c r="CN519" s="389">
        <f>'گام اول '!BE520</f>
        <v>0</v>
      </c>
      <c r="CO519" s="389">
        <f>'گام اول '!BF520</f>
        <v>0</v>
      </c>
      <c r="CP519" s="389">
        <f>'گام اول '!BG520</f>
        <v>6920570.5928395456</v>
      </c>
      <c r="CQ519" s="389">
        <f>'گام اول '!BH520</f>
        <v>74774288</v>
      </c>
      <c r="CR519" s="389">
        <f t="shared" ref="CR519:CR582" si="386">CD519</f>
        <v>81694858.667727277</v>
      </c>
      <c r="CS519" s="55">
        <f t="shared" ref="CS519:CS582" si="387">(AB519*30/12*2)/30*Q519</f>
        <v>4425825</v>
      </c>
      <c r="CT519" s="388">
        <f t="shared" ref="CT519:CT582" si="388">(AB519*30/12)/30*Q519</f>
        <v>2212912.5</v>
      </c>
      <c r="CU519" s="389">
        <f t="shared" ref="CU519:CU582" si="389">((AB519*9)/12)/30*Q519</f>
        <v>663873.75</v>
      </c>
      <c r="CV519" s="389">
        <f t="shared" ref="CV519:CV582" si="390">1120000/30*Q519</f>
        <v>1120000</v>
      </c>
      <c r="CW519" s="55">
        <v>0</v>
      </c>
      <c r="CX519" s="389">
        <f t="shared" ref="CX519:CX582" si="391">SUM(CR519:CW519)</f>
        <v>90117469.917727277</v>
      </c>
      <c r="CY519" s="389">
        <f t="shared" ref="CY519:CY582" si="392">BO519</f>
        <v>76383868.667727262</v>
      </c>
      <c r="CZ519" s="389">
        <f t="shared" ref="CZ519:CZ582" si="393">CY519*23%</f>
        <v>17568289.793577272</v>
      </c>
      <c r="DA519" s="389">
        <f t="shared" ref="DA519:DA582" si="394">CX519+CZ519</f>
        <v>107685759.71130455</v>
      </c>
      <c r="DB519" s="389">
        <f t="shared" ref="DB519:DB582" si="395">CV519*9%</f>
        <v>100800</v>
      </c>
      <c r="DC519" s="389">
        <f t="shared" ref="DC519:DC582" si="396">DA519+DB519</f>
        <v>107786559.71130455</v>
      </c>
      <c r="DD519" s="394">
        <v>0</v>
      </c>
      <c r="DE519" s="389">
        <f t="shared" ref="DE519:DE582" si="397">CX519*10%</f>
        <v>9011746.991772728</v>
      </c>
      <c r="DF519" s="389">
        <f t="shared" ref="DF519:DF582" si="398">CX519*5%</f>
        <v>4505873.495886364</v>
      </c>
      <c r="DG519" s="389">
        <f t="shared" ref="DG519:DG582" si="399">DC519-(DE519+DF519)</f>
        <v>94268939.223645449</v>
      </c>
      <c r="DH519" s="389">
        <f t="shared" ref="DH519:DH582" si="400">CS519+CT519+CU519</f>
        <v>7302611.25</v>
      </c>
      <c r="DI519" s="389">
        <f t="shared" ref="DI519:DI582" si="401">DG519-DH519</f>
        <v>86966327.973645449</v>
      </c>
      <c r="DJ519" s="389">
        <f t="shared" ref="DJ519:DJ582" si="402">DI519-BY519</f>
        <v>0</v>
      </c>
      <c r="DL519" s="396">
        <f t="shared" ref="DL519:DL582" si="403">(885165*30/12)*3</f>
        <v>6638737.5</v>
      </c>
      <c r="DM519" s="396">
        <f t="shared" ref="DM519:DM582" si="404">BI519-DL519</f>
        <v>-2212912.5</v>
      </c>
    </row>
    <row r="520" spans="1:117" s="55" customFormat="1" ht="21" x14ac:dyDescent="0.2">
      <c r="A520" s="191">
        <f t="shared" si="365"/>
        <v>2655495</v>
      </c>
      <c r="B520" s="136">
        <f>'گام اول '!B521</f>
        <v>515</v>
      </c>
      <c r="C520" s="136">
        <f>'گام اول '!C521</f>
        <v>212</v>
      </c>
      <c r="D520" s="136">
        <f>'گام اول '!D521</f>
        <v>13436</v>
      </c>
      <c r="E520" s="136" t="str">
        <f>'گام اول '!E521</f>
        <v>سیدحسین</v>
      </c>
      <c r="F520" s="136" t="str">
        <f>'گام اول '!F521</f>
        <v>قدمگاهی</v>
      </c>
      <c r="G520" s="136" t="str">
        <f>'گام اول '!G521</f>
        <v>اداری</v>
      </c>
      <c r="H520" s="136" t="str">
        <f>'گام اول '!H521</f>
        <v>گلستان</v>
      </c>
      <c r="I520" s="136" t="str">
        <f>'گام اول '!I521</f>
        <v>141-700-4309209-1</v>
      </c>
      <c r="J520" s="136">
        <f>'گام اول '!J521</f>
        <v>2110533188</v>
      </c>
      <c r="K520" s="136" t="str">
        <f>'گام اول '!K521</f>
        <v>0037665443</v>
      </c>
      <c r="L520" s="136">
        <f>'گام اول '!L521</f>
        <v>0</v>
      </c>
      <c r="M520" s="136" t="str">
        <f>'گام اول '!M521</f>
        <v>اداری-کارشناسی</v>
      </c>
      <c r="N520" s="120">
        <f>'گام اول '!N521</f>
        <v>0</v>
      </c>
      <c r="O520" s="119">
        <f>'گام اول '!O521</f>
        <v>0</v>
      </c>
      <c r="P520" s="121">
        <f>'گام اول '!P521</f>
        <v>0</v>
      </c>
      <c r="Q520" s="358">
        <f>'گام اول '!Q521</f>
        <v>30</v>
      </c>
      <c r="R520" s="358">
        <f>'گام اول '!R521</f>
        <v>99</v>
      </c>
      <c r="S520" s="358">
        <f>'گام اول '!S521</f>
        <v>0</v>
      </c>
      <c r="T520" s="358">
        <f>'گام اول '!T521</f>
        <v>0</v>
      </c>
      <c r="U520" s="137">
        <f>'گام اول '!U521</f>
        <v>0</v>
      </c>
      <c r="V520" s="120">
        <f>'گام اول '!W521</f>
        <v>0</v>
      </c>
      <c r="W520" s="121">
        <f>'گام اول '!X521</f>
        <v>0</v>
      </c>
      <c r="X520" s="366">
        <f>'گام اول '!Y521</f>
        <v>0</v>
      </c>
      <c r="Y520" s="366">
        <f>'گام اول '!Z521</f>
        <v>0</v>
      </c>
      <c r="Z520" s="138">
        <f>'گام اول '!AA521</f>
        <v>1477052</v>
      </c>
      <c r="AA520" s="138">
        <f>'گام اول '!AB521</f>
        <v>0</v>
      </c>
      <c r="AB520" s="138">
        <f>'گام اول '!AC521</f>
        <v>1477052</v>
      </c>
      <c r="AC520" s="138">
        <f>'گام اول '!AD521</f>
        <v>4500000</v>
      </c>
      <c r="AD520" s="138">
        <f>'گام اول '!AE521</f>
        <v>6000000</v>
      </c>
      <c r="AE520" s="139">
        <f>'گام اول '!AF521</f>
        <v>281982.65454545454</v>
      </c>
      <c r="AF520" s="122">
        <f>'گام اول '!AG521</f>
        <v>44311560</v>
      </c>
      <c r="AG520" s="123">
        <f>'گام اول '!AH521</f>
        <v>0</v>
      </c>
      <c r="AH520" s="123">
        <f>'گام اول '!AI521</f>
        <v>27916282.800000001</v>
      </c>
      <c r="AI520" s="123">
        <f>'گام اول '!AJ521</f>
        <v>0</v>
      </c>
      <c r="AJ520" s="123">
        <f>'گام اول '!AK521</f>
        <v>4500000</v>
      </c>
      <c r="AK520" s="123">
        <f>'گام اول '!AL521</f>
        <v>6000000</v>
      </c>
      <c r="AL520" s="123">
        <f>'گام اول '!AM521</f>
        <v>0</v>
      </c>
      <c r="AM520" s="123">
        <f>'گام اول '!AN521</f>
        <v>0</v>
      </c>
      <c r="AN520" s="123">
        <f>'گام اول '!AO521</f>
        <v>0</v>
      </c>
      <c r="AO520" s="123">
        <f>'گام اول '!AP521</f>
        <v>4600000</v>
      </c>
      <c r="AP520" s="123">
        <f>'گام اول '!AQ521</f>
        <v>0</v>
      </c>
      <c r="AQ520" s="123">
        <f>'گام اول '!AR521</f>
        <v>0</v>
      </c>
      <c r="AR520" s="123">
        <f>'گام اول '!AS521</f>
        <v>0</v>
      </c>
      <c r="AS520" s="375">
        <f>'گام اول '!AT521</f>
        <v>0</v>
      </c>
      <c r="AT520" s="368">
        <f t="shared" si="366"/>
        <v>87327842.799999997</v>
      </c>
      <c r="AU520" s="173">
        <f>'گام اول '!AV521</f>
        <v>66114893.803999998</v>
      </c>
      <c r="AV520" s="141">
        <f>'گام اول '!AW521</f>
        <v>87327842.799999997</v>
      </c>
      <c r="AW520" s="142">
        <f t="shared" si="367"/>
        <v>6112948.9960000003</v>
      </c>
      <c r="AX520" s="75">
        <f t="shared" si="368"/>
        <v>2611489.3804000001</v>
      </c>
      <c r="AY520" s="142">
        <f>'گام اول '!AZ521</f>
        <v>0</v>
      </c>
      <c r="AZ520" s="142">
        <f>'گام اول '!BA521</f>
        <v>0</v>
      </c>
      <c r="BA520" s="142">
        <f>'گام اول '!BB521</f>
        <v>0</v>
      </c>
      <c r="BB520" s="142">
        <f>'گام اول '!BC521</f>
        <v>0</v>
      </c>
      <c r="BC520" s="142">
        <f>'گام اول '!BD521</f>
        <v>0</v>
      </c>
      <c r="BD520" s="142">
        <f>'گام اول '!BE521</f>
        <v>0</v>
      </c>
      <c r="BE520" s="142">
        <f>'گام اول '!BF521</f>
        <v>0</v>
      </c>
      <c r="BF520" s="143">
        <f t="shared" si="369"/>
        <v>8724438.3764000013</v>
      </c>
      <c r="BG520" s="140">
        <f t="shared" si="370"/>
        <v>78603404</v>
      </c>
      <c r="BH520" s="144">
        <f t="shared" si="371"/>
        <v>87327842.799999997</v>
      </c>
      <c r="BI520" s="398">
        <f>(((885165*30)*3)/12)/30*Q520</f>
        <v>6638737.5</v>
      </c>
      <c r="BJ520" s="145">
        <f t="shared" si="372"/>
        <v>3692630</v>
      </c>
      <c r="BK520" s="145">
        <f t="shared" si="373"/>
        <v>1107789</v>
      </c>
      <c r="BL520" s="146">
        <f t="shared" si="374"/>
        <v>1120000</v>
      </c>
      <c r="BM520" s="379">
        <v>0</v>
      </c>
      <c r="BN520" s="147">
        <f t="shared" si="375"/>
        <v>99886999.299999997</v>
      </c>
      <c r="BO520" s="148">
        <f t="shared" si="376"/>
        <v>87327842.799999997</v>
      </c>
      <c r="BP520" s="149">
        <f t="shared" si="377"/>
        <v>20085403.844000001</v>
      </c>
      <c r="BQ520" s="150">
        <f t="shared" si="378"/>
        <v>119972403.14399999</v>
      </c>
      <c r="BR520" s="151">
        <f t="shared" si="379"/>
        <v>100800</v>
      </c>
      <c r="BS520" s="147">
        <f t="shared" si="380"/>
        <v>120073203.14399999</v>
      </c>
      <c r="BT520" s="135">
        <v>0</v>
      </c>
      <c r="BU520" s="148">
        <f t="shared" si="381"/>
        <v>9988699.9299999997</v>
      </c>
      <c r="BV520" s="152">
        <f t="shared" si="382"/>
        <v>4994349.9649999999</v>
      </c>
      <c r="BW520" s="133">
        <f t="shared" si="383"/>
        <v>105090153.249</v>
      </c>
      <c r="BX520" s="147">
        <f t="shared" si="384"/>
        <v>11439156.5</v>
      </c>
      <c r="BY520" s="134">
        <f t="shared" si="385"/>
        <v>93650996.748999998</v>
      </c>
      <c r="CD520" s="388">
        <f>'گام اول '!AU521</f>
        <v>87327842.799999997</v>
      </c>
      <c r="CE520" s="389">
        <f>'گام اول '!AV521</f>
        <v>66114893.803999998</v>
      </c>
      <c r="CF520" s="389">
        <f>'گام اول '!AW521</f>
        <v>87327842.799999997</v>
      </c>
      <c r="CG520" s="389">
        <f>'گام اول '!AX521</f>
        <v>6112948.9960000003</v>
      </c>
      <c r="CH520" s="389">
        <f>'گام اول '!AY521</f>
        <v>2611489.3804000001</v>
      </c>
      <c r="CI520" s="389">
        <f>'گام اول '!AZ521</f>
        <v>0</v>
      </c>
      <c r="CJ520" s="389">
        <f>'گام اول '!BA521</f>
        <v>0</v>
      </c>
      <c r="CK520" s="389">
        <f>'گام اول '!BB521</f>
        <v>0</v>
      </c>
      <c r="CL520" s="389">
        <f>'گام اول '!BC521</f>
        <v>0</v>
      </c>
      <c r="CM520" s="389">
        <f>'گام اول '!BD521</f>
        <v>0</v>
      </c>
      <c r="CN520" s="389">
        <f>'گام اول '!BE521</f>
        <v>0</v>
      </c>
      <c r="CO520" s="389">
        <f>'گام اول '!BF521</f>
        <v>0</v>
      </c>
      <c r="CP520" s="389">
        <f>'گام اول '!BG521</f>
        <v>8724438.3764000013</v>
      </c>
      <c r="CQ520" s="389">
        <f>'گام اول '!BH521</f>
        <v>78603404</v>
      </c>
      <c r="CR520" s="389">
        <f t="shared" si="386"/>
        <v>87327842.799999997</v>
      </c>
      <c r="CS520" s="399">
        <f>(885165*30/12*3)/30*Q520</f>
        <v>6638737.5</v>
      </c>
      <c r="CT520" s="388">
        <f t="shared" si="388"/>
        <v>3692630</v>
      </c>
      <c r="CU520" s="389">
        <f t="shared" si="389"/>
        <v>1107789</v>
      </c>
      <c r="CV520" s="389">
        <f t="shared" si="390"/>
        <v>1120000</v>
      </c>
      <c r="CW520" s="55">
        <v>0</v>
      </c>
      <c r="CX520" s="389">
        <f t="shared" si="391"/>
        <v>99886999.299999997</v>
      </c>
      <c r="CY520" s="389">
        <f t="shared" si="392"/>
        <v>87327842.799999997</v>
      </c>
      <c r="CZ520" s="389">
        <f t="shared" si="393"/>
        <v>20085403.844000001</v>
      </c>
      <c r="DA520" s="389">
        <f t="shared" si="394"/>
        <v>119972403.14399999</v>
      </c>
      <c r="DB520" s="389">
        <f t="shared" si="395"/>
        <v>100800</v>
      </c>
      <c r="DC520" s="389">
        <f t="shared" si="396"/>
        <v>120073203.14399999</v>
      </c>
      <c r="DD520" s="394">
        <v>0</v>
      </c>
      <c r="DE520" s="389">
        <f t="shared" si="397"/>
        <v>9988699.9299999997</v>
      </c>
      <c r="DF520" s="389">
        <f t="shared" si="398"/>
        <v>4994349.9649999999</v>
      </c>
      <c r="DG520" s="389">
        <f t="shared" si="399"/>
        <v>105090153.249</v>
      </c>
      <c r="DH520" s="389">
        <f t="shared" si="400"/>
        <v>11439156.5</v>
      </c>
      <c r="DI520" s="389">
        <f t="shared" si="401"/>
        <v>93650996.748999998</v>
      </c>
      <c r="DJ520" s="389">
        <f t="shared" si="402"/>
        <v>0</v>
      </c>
      <c r="DL520" s="397">
        <f t="shared" si="403"/>
        <v>6638737.5</v>
      </c>
      <c r="DM520" s="397">
        <f t="shared" si="404"/>
        <v>0</v>
      </c>
    </row>
    <row r="521" spans="1:117" s="55" customFormat="1" ht="21" x14ac:dyDescent="0.2">
      <c r="A521" s="191">
        <f t="shared" si="365"/>
        <v>2655495</v>
      </c>
      <c r="B521" s="136">
        <f>'گام اول '!B522</f>
        <v>516</v>
      </c>
      <c r="C521" s="136">
        <f>'گام اول '!C522</f>
        <v>301</v>
      </c>
      <c r="D521" s="136">
        <f>'گام اول '!D522</f>
        <v>12876</v>
      </c>
      <c r="E521" s="136" t="str">
        <f>'گام اول '!E522</f>
        <v>علي رضا</v>
      </c>
      <c r="F521" s="136" t="str">
        <f>'گام اول '!F522</f>
        <v>ارزپور</v>
      </c>
      <c r="G521" s="136" t="str">
        <f>'گام اول '!G522</f>
        <v>نگهبان</v>
      </c>
      <c r="H521" s="136" t="str">
        <f>'گام اول '!H522</f>
        <v>گیلان</v>
      </c>
      <c r="I521" s="136" t="str">
        <f>'گام اول '!I522</f>
        <v>138009387551</v>
      </c>
      <c r="J521" s="136">
        <f>'گام اول '!J522</f>
        <v>2721488740</v>
      </c>
      <c r="K521" s="136" t="str">
        <f>'گام اول '!K522</f>
        <v>0030071603</v>
      </c>
      <c r="L521" s="136" t="str">
        <f>'گام اول '!L522</f>
        <v>گیلان</v>
      </c>
      <c r="M521" s="136" t="str">
        <f>'گام اول '!M522</f>
        <v>نگهبان</v>
      </c>
      <c r="N521" s="120" t="str">
        <f>'گام اول '!N522</f>
        <v>*</v>
      </c>
      <c r="O521" s="119">
        <f>'گام اول '!O522</f>
        <v>0</v>
      </c>
      <c r="P521" s="121">
        <f>'گام اول '!P522</f>
        <v>0</v>
      </c>
      <c r="Q521" s="358">
        <f>'گام اول '!Q522</f>
        <v>30</v>
      </c>
      <c r="R521" s="358">
        <f>'گام اول '!R522</f>
        <v>120</v>
      </c>
      <c r="S521" s="358">
        <f>'گام اول '!S522</f>
        <v>110</v>
      </c>
      <c r="T521" s="358">
        <f>'گام اول '!T522</f>
        <v>29.33</v>
      </c>
      <c r="U521" s="137">
        <f>'گام اول '!U522</f>
        <v>0</v>
      </c>
      <c r="V521" s="120">
        <f>'گام اول '!W522</f>
        <v>0</v>
      </c>
      <c r="W521" s="121">
        <f>'گام اول '!X522</f>
        <v>0</v>
      </c>
      <c r="X521" s="366">
        <f>'گام اول '!Y522</f>
        <v>2</v>
      </c>
      <c r="Y521" s="366">
        <f>'گام اول '!Z522</f>
        <v>0</v>
      </c>
      <c r="Z521" s="138">
        <f>'گام اول '!AA522</f>
        <v>885165</v>
      </c>
      <c r="AA521" s="138">
        <f>'گام اول '!AB522</f>
        <v>46667</v>
      </c>
      <c r="AB521" s="138">
        <f>'گام اول '!AC522</f>
        <v>931832</v>
      </c>
      <c r="AC521" s="138">
        <f>'گام اول '!AD522</f>
        <v>4500000</v>
      </c>
      <c r="AD521" s="138">
        <f>'گام اول '!AE522</f>
        <v>6000000</v>
      </c>
      <c r="AE521" s="139">
        <f>'گام اول '!AF522</f>
        <v>177895.19999999998</v>
      </c>
      <c r="AF521" s="122">
        <f>'گام اول '!AG522</f>
        <v>26554950</v>
      </c>
      <c r="AG521" s="123">
        <f>'گام اول '!AH522</f>
        <v>1400010</v>
      </c>
      <c r="AH521" s="123">
        <f>'گام اول '!AI522</f>
        <v>21347423.999999996</v>
      </c>
      <c r="AI521" s="123">
        <f>'گام اول '!AJ522</f>
        <v>0</v>
      </c>
      <c r="AJ521" s="123">
        <f>'گام اول '!AK522</f>
        <v>4500000</v>
      </c>
      <c r="AK521" s="123">
        <f>'گام اول '!AL522</f>
        <v>6000000</v>
      </c>
      <c r="AL521" s="123">
        <f>'گام اول '!AM522</f>
        <v>4892117.9999999991</v>
      </c>
      <c r="AM521" s="123">
        <f>'گام اول '!AN522</f>
        <v>5217666.2159999991</v>
      </c>
      <c r="AN521" s="123">
        <f>'گام اول '!AO522</f>
        <v>0</v>
      </c>
      <c r="AO521" s="123">
        <f>'گام اول '!AP522</f>
        <v>3000000</v>
      </c>
      <c r="AP521" s="123">
        <f>'گام اول '!AQ522</f>
        <v>0</v>
      </c>
      <c r="AQ521" s="123">
        <f>'گام اول '!AR522</f>
        <v>0</v>
      </c>
      <c r="AR521" s="123">
        <f>'گام اول '!AS522</f>
        <v>0</v>
      </c>
      <c r="AS521" s="375">
        <f>'گام اول '!AT522</f>
        <v>0</v>
      </c>
      <c r="AT521" s="368">
        <f t="shared" si="366"/>
        <v>72912168.216000006</v>
      </c>
      <c r="AU521" s="173">
        <f>'گام اول '!AV522</f>
        <v>54308316.440880008</v>
      </c>
      <c r="AV521" s="141">
        <f>'گام اول '!AW522</f>
        <v>72912168.215999991</v>
      </c>
      <c r="AW521" s="142">
        <f t="shared" si="367"/>
        <v>5103851.7751199994</v>
      </c>
      <c r="AX521" s="75">
        <f t="shared" si="368"/>
        <v>1430831.644088001</v>
      </c>
      <c r="AY521" s="142">
        <f>'گام اول '!AZ522</f>
        <v>0</v>
      </c>
      <c r="AZ521" s="142">
        <f>'گام اول '!BA522</f>
        <v>0</v>
      </c>
      <c r="BA521" s="142">
        <f>'گام اول '!BB522</f>
        <v>0</v>
      </c>
      <c r="BB521" s="142">
        <f>'گام اول '!BC522</f>
        <v>0</v>
      </c>
      <c r="BC521" s="142">
        <f>'گام اول '!BD522</f>
        <v>0</v>
      </c>
      <c r="BD521" s="142">
        <f>'گام اول '!BE522</f>
        <v>0</v>
      </c>
      <c r="BE521" s="142">
        <f>'گام اول '!BF522</f>
        <v>0</v>
      </c>
      <c r="BF521" s="143">
        <f t="shared" si="369"/>
        <v>6534683.4192080004</v>
      </c>
      <c r="BG521" s="140">
        <f t="shared" si="370"/>
        <v>66377484</v>
      </c>
      <c r="BH521" s="144">
        <f t="shared" si="371"/>
        <v>72912168.216000006</v>
      </c>
      <c r="BI521" s="127">
        <f t="shared" si="364"/>
        <v>4659160</v>
      </c>
      <c r="BJ521" s="145">
        <f t="shared" si="372"/>
        <v>2329580</v>
      </c>
      <c r="BK521" s="145">
        <f t="shared" si="373"/>
        <v>698874</v>
      </c>
      <c r="BL521" s="146">
        <f t="shared" si="374"/>
        <v>1120000</v>
      </c>
      <c r="BM521" s="379">
        <v>0</v>
      </c>
      <c r="BN521" s="147">
        <f t="shared" si="375"/>
        <v>81719782.216000006</v>
      </c>
      <c r="BO521" s="148">
        <f t="shared" si="376"/>
        <v>72912168.215999991</v>
      </c>
      <c r="BP521" s="149">
        <f t="shared" si="377"/>
        <v>16769798.689679999</v>
      </c>
      <c r="BQ521" s="150">
        <f t="shared" si="378"/>
        <v>98489580.905680001</v>
      </c>
      <c r="BR521" s="151">
        <f t="shared" si="379"/>
        <v>100800</v>
      </c>
      <c r="BS521" s="147">
        <f t="shared" si="380"/>
        <v>98590380.905680001</v>
      </c>
      <c r="BT521" s="135">
        <v>0</v>
      </c>
      <c r="BU521" s="148">
        <f t="shared" si="381"/>
        <v>8171978.2216000007</v>
      </c>
      <c r="BV521" s="152">
        <f t="shared" si="382"/>
        <v>4085989.1108000004</v>
      </c>
      <c r="BW521" s="133">
        <f t="shared" si="383"/>
        <v>86332413.573280007</v>
      </c>
      <c r="BX521" s="147">
        <f t="shared" si="384"/>
        <v>7687614</v>
      </c>
      <c r="BY521" s="134">
        <f t="shared" si="385"/>
        <v>78644799.573280007</v>
      </c>
      <c r="CD521" s="388">
        <f>'گام اول '!AU522</f>
        <v>72912168.216000006</v>
      </c>
      <c r="CE521" s="389">
        <f>'گام اول '!AV522</f>
        <v>54308316.440880008</v>
      </c>
      <c r="CF521" s="389">
        <f>'گام اول '!AW522</f>
        <v>72912168.215999991</v>
      </c>
      <c r="CG521" s="389">
        <f>'گام اول '!AX522</f>
        <v>5103851.7751199994</v>
      </c>
      <c r="CH521" s="389">
        <f>'گام اول '!AY522</f>
        <v>1430831.644088001</v>
      </c>
      <c r="CI521" s="389">
        <f>'گام اول '!AZ522</f>
        <v>0</v>
      </c>
      <c r="CJ521" s="389">
        <f>'گام اول '!BA522</f>
        <v>0</v>
      </c>
      <c r="CK521" s="389">
        <f>'گام اول '!BB522</f>
        <v>0</v>
      </c>
      <c r="CL521" s="389">
        <f>'گام اول '!BC522</f>
        <v>0</v>
      </c>
      <c r="CM521" s="389">
        <f>'گام اول '!BD522</f>
        <v>0</v>
      </c>
      <c r="CN521" s="389">
        <f>'گام اول '!BE522</f>
        <v>0</v>
      </c>
      <c r="CO521" s="389">
        <f>'گام اول '!BF522</f>
        <v>0</v>
      </c>
      <c r="CP521" s="389">
        <f>'گام اول '!BG522</f>
        <v>6534683.4192080004</v>
      </c>
      <c r="CQ521" s="389">
        <f>'گام اول '!BH522</f>
        <v>66377484</v>
      </c>
      <c r="CR521" s="389">
        <f t="shared" si="386"/>
        <v>72912168.216000006</v>
      </c>
      <c r="CS521" s="55">
        <f t="shared" si="387"/>
        <v>4659160</v>
      </c>
      <c r="CT521" s="388">
        <f t="shared" si="388"/>
        <v>2329580</v>
      </c>
      <c r="CU521" s="389">
        <f t="shared" si="389"/>
        <v>698874</v>
      </c>
      <c r="CV521" s="389">
        <f t="shared" si="390"/>
        <v>1120000</v>
      </c>
      <c r="CW521" s="55">
        <v>0</v>
      </c>
      <c r="CX521" s="389">
        <f t="shared" si="391"/>
        <v>81719782.216000006</v>
      </c>
      <c r="CY521" s="389">
        <f t="shared" si="392"/>
        <v>72912168.215999991</v>
      </c>
      <c r="CZ521" s="389">
        <f t="shared" si="393"/>
        <v>16769798.689679999</v>
      </c>
      <c r="DA521" s="389">
        <f t="shared" si="394"/>
        <v>98489580.905680001</v>
      </c>
      <c r="DB521" s="389">
        <f t="shared" si="395"/>
        <v>100800</v>
      </c>
      <c r="DC521" s="389">
        <f t="shared" si="396"/>
        <v>98590380.905680001</v>
      </c>
      <c r="DD521" s="394">
        <v>0</v>
      </c>
      <c r="DE521" s="389">
        <f t="shared" si="397"/>
        <v>8171978.2216000007</v>
      </c>
      <c r="DF521" s="389">
        <f t="shared" si="398"/>
        <v>4085989.1108000004</v>
      </c>
      <c r="DG521" s="389">
        <f t="shared" si="399"/>
        <v>86332413.573280007</v>
      </c>
      <c r="DH521" s="389">
        <f t="shared" si="400"/>
        <v>7687614</v>
      </c>
      <c r="DI521" s="389">
        <f t="shared" si="401"/>
        <v>78644799.573280007</v>
      </c>
      <c r="DJ521" s="389">
        <f t="shared" si="402"/>
        <v>0</v>
      </c>
      <c r="DL521" s="396">
        <f t="shared" si="403"/>
        <v>6638737.5</v>
      </c>
      <c r="DM521" s="396">
        <f t="shared" si="404"/>
        <v>-1979577.5</v>
      </c>
    </row>
    <row r="522" spans="1:117" s="55" customFormat="1" ht="21" x14ac:dyDescent="0.2">
      <c r="A522" s="191">
        <f t="shared" si="365"/>
        <v>2655495</v>
      </c>
      <c r="B522" s="136">
        <f>'گام اول '!B523</f>
        <v>517</v>
      </c>
      <c r="C522" s="136">
        <f>'گام اول '!C523</f>
        <v>302</v>
      </c>
      <c r="D522" s="136">
        <f>'گام اول '!D523</f>
        <v>12878</v>
      </c>
      <c r="E522" s="136" t="str">
        <f>'گام اول '!E523</f>
        <v>مصطفي</v>
      </c>
      <c r="F522" s="136" t="str">
        <f>'گام اول '!F523</f>
        <v>نبي زاده ملاطي</v>
      </c>
      <c r="G522" s="136" t="str">
        <f>'گام اول '!G523</f>
        <v>نگهبان</v>
      </c>
      <c r="H522" s="136" t="str">
        <f>'گام اول '!H523</f>
        <v>گیلان</v>
      </c>
      <c r="I522" s="136" t="str">
        <f>'گام اول '!I523</f>
        <v>138-800-1865348-1</v>
      </c>
      <c r="J522" s="136">
        <f>'گام اول '!J523</f>
        <v>2709645157</v>
      </c>
      <c r="K522" s="136" t="str">
        <f>'گام اول '!K523</f>
        <v>0030262007</v>
      </c>
      <c r="L522" s="136" t="str">
        <f>'گام اول '!L523</f>
        <v>گیلان</v>
      </c>
      <c r="M522" s="136" t="str">
        <f>'گام اول '!M523</f>
        <v>نگهبان</v>
      </c>
      <c r="N522" s="120" t="str">
        <f>'گام اول '!N523</f>
        <v>*</v>
      </c>
      <c r="O522" s="119">
        <f>'گام اول '!O523</f>
        <v>0</v>
      </c>
      <c r="P522" s="121">
        <f>'گام اول '!P523</f>
        <v>0</v>
      </c>
      <c r="Q522" s="358">
        <f>'گام اول '!Q523</f>
        <v>30</v>
      </c>
      <c r="R522" s="358">
        <f>'گام اول '!R523</f>
        <v>120</v>
      </c>
      <c r="S522" s="358">
        <f>'گام اول '!S523</f>
        <v>110</v>
      </c>
      <c r="T522" s="358">
        <f>'گام اول '!T523</f>
        <v>29.33</v>
      </c>
      <c r="U522" s="137">
        <f>'گام اول '!U523</f>
        <v>0</v>
      </c>
      <c r="V522" s="120">
        <f>'گام اول '!W523</f>
        <v>0</v>
      </c>
      <c r="W522" s="121">
        <f>'گام اول '!X523</f>
        <v>0</v>
      </c>
      <c r="X522" s="366">
        <f>'گام اول '!Y523</f>
        <v>2</v>
      </c>
      <c r="Y522" s="366">
        <f>'گام اول '!Z523</f>
        <v>1</v>
      </c>
      <c r="Z522" s="138">
        <f>'گام اول '!AA523</f>
        <v>885165</v>
      </c>
      <c r="AA522" s="138">
        <f>'گام اول '!AB523</f>
        <v>46667</v>
      </c>
      <c r="AB522" s="138">
        <f>'گام اول '!AC523</f>
        <v>931832</v>
      </c>
      <c r="AC522" s="138">
        <f>'گام اول '!AD523</f>
        <v>4500000</v>
      </c>
      <c r="AD522" s="138">
        <f>'گام اول '!AE523</f>
        <v>6000000</v>
      </c>
      <c r="AE522" s="139">
        <f>'گام اول '!AF523</f>
        <v>177895.19999999998</v>
      </c>
      <c r="AF522" s="122">
        <f>'گام اول '!AG523</f>
        <v>26554950</v>
      </c>
      <c r="AG522" s="123">
        <f>'گام اول '!AH523</f>
        <v>1400010</v>
      </c>
      <c r="AH522" s="123">
        <f>'گام اول '!AI523</f>
        <v>21347423.999999996</v>
      </c>
      <c r="AI522" s="123">
        <f>'گام اول '!AJ523</f>
        <v>2655495</v>
      </c>
      <c r="AJ522" s="123">
        <f>'گام اول '!AK523</f>
        <v>4500000</v>
      </c>
      <c r="AK522" s="123">
        <f>'گام اول '!AL523</f>
        <v>6000000</v>
      </c>
      <c r="AL522" s="123">
        <f>'گام اول '!AM523</f>
        <v>4892117.9999999991</v>
      </c>
      <c r="AM522" s="123">
        <f>'گام اول '!AN523</f>
        <v>5217666.2159999991</v>
      </c>
      <c r="AN522" s="123">
        <f>'گام اول '!AO523</f>
        <v>0</v>
      </c>
      <c r="AO522" s="123">
        <f>'گام اول '!AP523</f>
        <v>3000000</v>
      </c>
      <c r="AP522" s="123">
        <f>'گام اول '!AQ523</f>
        <v>0</v>
      </c>
      <c r="AQ522" s="123">
        <f>'گام اول '!AR523</f>
        <v>0</v>
      </c>
      <c r="AR522" s="123">
        <f>'گام اول '!AS523</f>
        <v>0</v>
      </c>
      <c r="AS522" s="375">
        <f>'گام اول '!AT523</f>
        <v>0</v>
      </c>
      <c r="AT522" s="368">
        <f t="shared" si="366"/>
        <v>75567663.216000006</v>
      </c>
      <c r="AU522" s="173">
        <f>'گام اول '!AV523</f>
        <v>54308316.440880008</v>
      </c>
      <c r="AV522" s="141">
        <f>'گام اول '!AW523</f>
        <v>72912168.215999991</v>
      </c>
      <c r="AW522" s="142">
        <f t="shared" si="367"/>
        <v>5103851.7751199994</v>
      </c>
      <c r="AX522" s="75">
        <f t="shared" si="368"/>
        <v>1430831.644088001</v>
      </c>
      <c r="AY522" s="142">
        <f>'گام اول '!AZ523</f>
        <v>0</v>
      </c>
      <c r="AZ522" s="142">
        <f>'گام اول '!BA523</f>
        <v>0</v>
      </c>
      <c r="BA522" s="142">
        <f>'گام اول '!BB523</f>
        <v>0</v>
      </c>
      <c r="BB522" s="142">
        <f>'گام اول '!BC523</f>
        <v>0</v>
      </c>
      <c r="BC522" s="142">
        <f>'گام اول '!BD523</f>
        <v>0</v>
      </c>
      <c r="BD522" s="142">
        <f>'گام اول '!BE523</f>
        <v>0</v>
      </c>
      <c r="BE522" s="142">
        <f>'گام اول '!BF523</f>
        <v>0</v>
      </c>
      <c r="BF522" s="143">
        <f t="shared" si="369"/>
        <v>6534683.4192080004</v>
      </c>
      <c r="BG522" s="140">
        <f t="shared" si="370"/>
        <v>69032979</v>
      </c>
      <c r="BH522" s="144">
        <f t="shared" si="371"/>
        <v>75567663.216000006</v>
      </c>
      <c r="BI522" s="127">
        <f t="shared" si="364"/>
        <v>4659160</v>
      </c>
      <c r="BJ522" s="145">
        <f t="shared" si="372"/>
        <v>2329580</v>
      </c>
      <c r="BK522" s="145">
        <f t="shared" si="373"/>
        <v>698874</v>
      </c>
      <c r="BL522" s="146">
        <f t="shared" si="374"/>
        <v>1120000</v>
      </c>
      <c r="BM522" s="379">
        <v>0</v>
      </c>
      <c r="BN522" s="147">
        <f t="shared" si="375"/>
        <v>84375277.216000006</v>
      </c>
      <c r="BO522" s="148">
        <f t="shared" si="376"/>
        <v>72912168.215999991</v>
      </c>
      <c r="BP522" s="149">
        <f t="shared" si="377"/>
        <v>16769798.689679999</v>
      </c>
      <c r="BQ522" s="150">
        <f t="shared" si="378"/>
        <v>101145075.90568</v>
      </c>
      <c r="BR522" s="151">
        <f t="shared" si="379"/>
        <v>100800</v>
      </c>
      <c r="BS522" s="147">
        <f t="shared" si="380"/>
        <v>101245875.90568</v>
      </c>
      <c r="BT522" s="135">
        <v>0</v>
      </c>
      <c r="BU522" s="148">
        <f t="shared" si="381"/>
        <v>8437527.7216000017</v>
      </c>
      <c r="BV522" s="152">
        <f t="shared" si="382"/>
        <v>4218763.8608000008</v>
      </c>
      <c r="BW522" s="133">
        <f t="shared" si="383"/>
        <v>88589584.323280007</v>
      </c>
      <c r="BX522" s="147">
        <f t="shared" si="384"/>
        <v>7687614</v>
      </c>
      <c r="BY522" s="134">
        <f t="shared" si="385"/>
        <v>80901970.323280007</v>
      </c>
      <c r="CD522" s="388">
        <f>'گام اول '!AU523</f>
        <v>75567663.216000006</v>
      </c>
      <c r="CE522" s="389">
        <f>'گام اول '!AV523</f>
        <v>54308316.440880008</v>
      </c>
      <c r="CF522" s="389">
        <f>'گام اول '!AW523</f>
        <v>72912168.215999991</v>
      </c>
      <c r="CG522" s="389">
        <f>'گام اول '!AX523</f>
        <v>5103851.7751199994</v>
      </c>
      <c r="CH522" s="389">
        <f>'گام اول '!AY523</f>
        <v>1430831.644088001</v>
      </c>
      <c r="CI522" s="389">
        <f>'گام اول '!AZ523</f>
        <v>0</v>
      </c>
      <c r="CJ522" s="389">
        <f>'گام اول '!BA523</f>
        <v>0</v>
      </c>
      <c r="CK522" s="389">
        <f>'گام اول '!BB523</f>
        <v>0</v>
      </c>
      <c r="CL522" s="389">
        <f>'گام اول '!BC523</f>
        <v>0</v>
      </c>
      <c r="CM522" s="389">
        <f>'گام اول '!BD523</f>
        <v>0</v>
      </c>
      <c r="CN522" s="389">
        <f>'گام اول '!BE523</f>
        <v>0</v>
      </c>
      <c r="CO522" s="389">
        <f>'گام اول '!BF523</f>
        <v>0</v>
      </c>
      <c r="CP522" s="389">
        <f>'گام اول '!BG523</f>
        <v>6534683.4192080004</v>
      </c>
      <c r="CQ522" s="389">
        <f>'گام اول '!BH523</f>
        <v>69032979</v>
      </c>
      <c r="CR522" s="389">
        <f t="shared" si="386"/>
        <v>75567663.216000006</v>
      </c>
      <c r="CS522" s="55">
        <f t="shared" si="387"/>
        <v>4659160</v>
      </c>
      <c r="CT522" s="388">
        <f t="shared" si="388"/>
        <v>2329580</v>
      </c>
      <c r="CU522" s="389">
        <f t="shared" si="389"/>
        <v>698874</v>
      </c>
      <c r="CV522" s="389">
        <f t="shared" si="390"/>
        <v>1120000</v>
      </c>
      <c r="CW522" s="55">
        <v>0</v>
      </c>
      <c r="CX522" s="389">
        <f t="shared" si="391"/>
        <v>84375277.216000006</v>
      </c>
      <c r="CY522" s="389">
        <f t="shared" si="392"/>
        <v>72912168.215999991</v>
      </c>
      <c r="CZ522" s="389">
        <f t="shared" si="393"/>
        <v>16769798.689679999</v>
      </c>
      <c r="DA522" s="389">
        <f t="shared" si="394"/>
        <v>101145075.90568</v>
      </c>
      <c r="DB522" s="389">
        <f t="shared" si="395"/>
        <v>100800</v>
      </c>
      <c r="DC522" s="389">
        <f t="shared" si="396"/>
        <v>101245875.90568</v>
      </c>
      <c r="DD522" s="394">
        <v>0</v>
      </c>
      <c r="DE522" s="389">
        <f t="shared" si="397"/>
        <v>8437527.7216000017</v>
      </c>
      <c r="DF522" s="389">
        <f t="shared" si="398"/>
        <v>4218763.8608000008</v>
      </c>
      <c r="DG522" s="389">
        <f t="shared" si="399"/>
        <v>88589584.323280007</v>
      </c>
      <c r="DH522" s="389">
        <f t="shared" si="400"/>
        <v>7687614</v>
      </c>
      <c r="DI522" s="389">
        <f t="shared" si="401"/>
        <v>80901970.323280007</v>
      </c>
      <c r="DJ522" s="389">
        <f t="shared" si="402"/>
        <v>0</v>
      </c>
      <c r="DL522" s="396">
        <f t="shared" si="403"/>
        <v>6638737.5</v>
      </c>
      <c r="DM522" s="396">
        <f t="shared" si="404"/>
        <v>-1979577.5</v>
      </c>
    </row>
    <row r="523" spans="1:117" s="55" customFormat="1" ht="21" x14ac:dyDescent="0.2">
      <c r="A523" s="191">
        <f t="shared" si="365"/>
        <v>2655495</v>
      </c>
      <c r="B523" s="136">
        <f>'گام اول '!B524</f>
        <v>518</v>
      </c>
      <c r="C523" s="136">
        <f>'گام اول '!C524</f>
        <v>303</v>
      </c>
      <c r="D523" s="136">
        <f>'گام اول '!D524</f>
        <v>12880</v>
      </c>
      <c r="E523" s="136" t="str">
        <f>'گام اول '!E524</f>
        <v>فرشيد</v>
      </c>
      <c r="F523" s="136" t="str">
        <f>'گام اول '!F524</f>
        <v>حاجي پور كلناداني</v>
      </c>
      <c r="G523" s="136" t="str">
        <f>'گام اول '!G524</f>
        <v>نگهبان</v>
      </c>
      <c r="H523" s="136" t="str">
        <f>'گام اول '!H524</f>
        <v>گیلان</v>
      </c>
      <c r="I523" s="136" t="str">
        <f>'گام اول '!I524</f>
        <v>138-3-585186-1</v>
      </c>
      <c r="J523" s="136">
        <f>'گام اول '!J524</f>
        <v>5179220998</v>
      </c>
      <c r="K523" s="136" t="str">
        <f>'گام اول '!K524</f>
        <v>0030120204</v>
      </c>
      <c r="L523" s="136" t="str">
        <f>'گام اول '!L524</f>
        <v>گیلان</v>
      </c>
      <c r="M523" s="136" t="str">
        <f>'گام اول '!M524</f>
        <v>نگهبان</v>
      </c>
      <c r="N523" s="120">
        <f>'گام اول '!N524</f>
        <v>0</v>
      </c>
      <c r="O523" s="119">
        <f>'گام اول '!O524</f>
        <v>0</v>
      </c>
      <c r="P523" s="121" t="str">
        <f>'گام اول '!P524</f>
        <v>*</v>
      </c>
      <c r="Q523" s="358">
        <f>'گام اول '!Q524</f>
        <v>30</v>
      </c>
      <c r="R523" s="358">
        <f>'گام اول '!R524</f>
        <v>120</v>
      </c>
      <c r="S523" s="358">
        <f>'گام اول '!S524</f>
        <v>220</v>
      </c>
      <c r="T523" s="358">
        <f>'گام اول '!T524</f>
        <v>29.33</v>
      </c>
      <c r="U523" s="137">
        <f>'گام اول '!U524</f>
        <v>0</v>
      </c>
      <c r="V523" s="120">
        <f>'گام اول '!W524</f>
        <v>0</v>
      </c>
      <c r="W523" s="121">
        <f>'گام اول '!X524</f>
        <v>0</v>
      </c>
      <c r="X523" s="366">
        <f>'گام اول '!Y524</f>
        <v>2</v>
      </c>
      <c r="Y523" s="366">
        <f>'گام اول '!Z524</f>
        <v>1</v>
      </c>
      <c r="Z523" s="138">
        <f>'گام اول '!AA524</f>
        <v>885165</v>
      </c>
      <c r="AA523" s="138">
        <f>'گام اول '!AB524</f>
        <v>46667</v>
      </c>
      <c r="AB523" s="138">
        <f>'گام اول '!AC524</f>
        <v>931832</v>
      </c>
      <c r="AC523" s="138">
        <f>'گام اول '!AD524</f>
        <v>4500000</v>
      </c>
      <c r="AD523" s="138">
        <f>'گام اول '!AE524</f>
        <v>6000000</v>
      </c>
      <c r="AE523" s="139">
        <f>'گام اول '!AF524</f>
        <v>177895.19999999998</v>
      </c>
      <c r="AF523" s="122">
        <f>'گام اول '!AG524</f>
        <v>26554950</v>
      </c>
      <c r="AG523" s="123">
        <f>'گام اول '!AH524</f>
        <v>1400010</v>
      </c>
      <c r="AH523" s="123">
        <f>'گام اول '!AI524</f>
        <v>21347423.999999996</v>
      </c>
      <c r="AI523" s="123">
        <f>'گام اول '!AJ524</f>
        <v>2655495</v>
      </c>
      <c r="AJ523" s="123">
        <f>'گام اول '!AK524</f>
        <v>4500000</v>
      </c>
      <c r="AK523" s="123">
        <f>'گام اول '!AL524</f>
        <v>6000000</v>
      </c>
      <c r="AL523" s="123">
        <f>'گام اول '!AM524</f>
        <v>9784235.9999999981</v>
      </c>
      <c r="AM523" s="123">
        <f>'گام اول '!AN524</f>
        <v>5217666.2159999991</v>
      </c>
      <c r="AN523" s="123">
        <f>'گام اول '!AO524</f>
        <v>0</v>
      </c>
      <c r="AO523" s="123">
        <f>'گام اول '!AP524</f>
        <v>3000000</v>
      </c>
      <c r="AP523" s="123">
        <f>'گام اول '!AQ524</f>
        <v>0</v>
      </c>
      <c r="AQ523" s="123">
        <f>'گام اول '!AR524</f>
        <v>0</v>
      </c>
      <c r="AR523" s="123">
        <f>'گام اول '!AS524</f>
        <v>0</v>
      </c>
      <c r="AS523" s="375">
        <f>'گام اول '!AT524</f>
        <v>0</v>
      </c>
      <c r="AT523" s="368">
        <f t="shared" si="366"/>
        <v>80459781.216000006</v>
      </c>
      <c r="AU523" s="173">
        <f>'گام اول '!AV524</f>
        <v>58857986.18088001</v>
      </c>
      <c r="AV523" s="141">
        <f>'گام اول '!AW524</f>
        <v>77804286.215999991</v>
      </c>
      <c r="AW523" s="142">
        <f t="shared" si="367"/>
        <v>5446300.0351200001</v>
      </c>
      <c r="AX523" s="75">
        <f t="shared" si="368"/>
        <v>1885798.6180880012</v>
      </c>
      <c r="AY523" s="142">
        <f>'گام اول '!AZ524</f>
        <v>0</v>
      </c>
      <c r="AZ523" s="142">
        <f>'گام اول '!BA524</f>
        <v>0</v>
      </c>
      <c r="BA523" s="142">
        <f>'گام اول '!BB524</f>
        <v>0</v>
      </c>
      <c r="BB523" s="142">
        <f>'گام اول '!BC524</f>
        <v>0</v>
      </c>
      <c r="BC523" s="142">
        <f>'گام اول '!BD524</f>
        <v>0</v>
      </c>
      <c r="BD523" s="142">
        <f>'گام اول '!BE524</f>
        <v>0</v>
      </c>
      <c r="BE523" s="142">
        <f>'گام اول '!BF524</f>
        <v>0</v>
      </c>
      <c r="BF523" s="143">
        <f t="shared" si="369"/>
        <v>7332098.6532080015</v>
      </c>
      <c r="BG523" s="140">
        <f t="shared" si="370"/>
        <v>73127682</v>
      </c>
      <c r="BH523" s="144">
        <f t="shared" si="371"/>
        <v>80459781.216000006</v>
      </c>
      <c r="BI523" s="127">
        <f t="shared" si="364"/>
        <v>4659160</v>
      </c>
      <c r="BJ523" s="145">
        <f t="shared" si="372"/>
        <v>2329580</v>
      </c>
      <c r="BK523" s="145">
        <f t="shared" si="373"/>
        <v>698874</v>
      </c>
      <c r="BL523" s="146">
        <f t="shared" si="374"/>
        <v>1120000</v>
      </c>
      <c r="BM523" s="379">
        <v>0</v>
      </c>
      <c r="BN523" s="147">
        <f t="shared" si="375"/>
        <v>89267395.216000006</v>
      </c>
      <c r="BO523" s="148">
        <f t="shared" si="376"/>
        <v>77804286.215999991</v>
      </c>
      <c r="BP523" s="149">
        <f t="shared" si="377"/>
        <v>17894985.82968</v>
      </c>
      <c r="BQ523" s="150">
        <f t="shared" si="378"/>
        <v>107162381.04568</v>
      </c>
      <c r="BR523" s="151">
        <f t="shared" si="379"/>
        <v>100800</v>
      </c>
      <c r="BS523" s="147">
        <f t="shared" si="380"/>
        <v>107263181.04568</v>
      </c>
      <c r="BT523" s="135">
        <v>0</v>
      </c>
      <c r="BU523" s="148">
        <f t="shared" si="381"/>
        <v>8926739.5216000006</v>
      </c>
      <c r="BV523" s="152">
        <f t="shared" si="382"/>
        <v>4463369.7608000003</v>
      </c>
      <c r="BW523" s="133">
        <f t="shared" si="383"/>
        <v>93873071.763280004</v>
      </c>
      <c r="BX523" s="147">
        <f t="shared" si="384"/>
        <v>7687614</v>
      </c>
      <c r="BY523" s="134">
        <f t="shared" si="385"/>
        <v>86185457.763280004</v>
      </c>
      <c r="CD523" s="388">
        <f>'گام اول '!AU524</f>
        <v>80459781.216000006</v>
      </c>
      <c r="CE523" s="389">
        <f>'گام اول '!AV524</f>
        <v>58857986.18088001</v>
      </c>
      <c r="CF523" s="389">
        <f>'گام اول '!AW524</f>
        <v>77804286.215999991</v>
      </c>
      <c r="CG523" s="389">
        <f>'گام اول '!AX524</f>
        <v>5446300.0351200001</v>
      </c>
      <c r="CH523" s="389">
        <f>'گام اول '!AY524</f>
        <v>1885798.6180880012</v>
      </c>
      <c r="CI523" s="389">
        <f>'گام اول '!AZ524</f>
        <v>0</v>
      </c>
      <c r="CJ523" s="389">
        <f>'گام اول '!BA524</f>
        <v>0</v>
      </c>
      <c r="CK523" s="389">
        <f>'گام اول '!BB524</f>
        <v>0</v>
      </c>
      <c r="CL523" s="389">
        <f>'گام اول '!BC524</f>
        <v>0</v>
      </c>
      <c r="CM523" s="389">
        <f>'گام اول '!BD524</f>
        <v>0</v>
      </c>
      <c r="CN523" s="389">
        <f>'گام اول '!BE524</f>
        <v>0</v>
      </c>
      <c r="CO523" s="389">
        <f>'گام اول '!BF524</f>
        <v>0</v>
      </c>
      <c r="CP523" s="389">
        <f>'گام اول '!BG524</f>
        <v>7332098.6532080015</v>
      </c>
      <c r="CQ523" s="389">
        <f>'گام اول '!BH524</f>
        <v>73127682</v>
      </c>
      <c r="CR523" s="389">
        <f t="shared" si="386"/>
        <v>80459781.216000006</v>
      </c>
      <c r="CS523" s="55">
        <f t="shared" si="387"/>
        <v>4659160</v>
      </c>
      <c r="CT523" s="388">
        <f t="shared" si="388"/>
        <v>2329580</v>
      </c>
      <c r="CU523" s="389">
        <f t="shared" si="389"/>
        <v>698874</v>
      </c>
      <c r="CV523" s="389">
        <f t="shared" si="390"/>
        <v>1120000</v>
      </c>
      <c r="CW523" s="55">
        <v>0</v>
      </c>
      <c r="CX523" s="389">
        <f t="shared" si="391"/>
        <v>89267395.216000006</v>
      </c>
      <c r="CY523" s="389">
        <f t="shared" si="392"/>
        <v>77804286.215999991</v>
      </c>
      <c r="CZ523" s="389">
        <f t="shared" si="393"/>
        <v>17894985.82968</v>
      </c>
      <c r="DA523" s="389">
        <f t="shared" si="394"/>
        <v>107162381.04568</v>
      </c>
      <c r="DB523" s="389">
        <f t="shared" si="395"/>
        <v>100800</v>
      </c>
      <c r="DC523" s="389">
        <f t="shared" si="396"/>
        <v>107263181.04568</v>
      </c>
      <c r="DD523" s="394">
        <v>0</v>
      </c>
      <c r="DE523" s="389">
        <f t="shared" si="397"/>
        <v>8926739.5216000006</v>
      </c>
      <c r="DF523" s="389">
        <f t="shared" si="398"/>
        <v>4463369.7608000003</v>
      </c>
      <c r="DG523" s="389">
        <f t="shared" si="399"/>
        <v>93873071.763280004</v>
      </c>
      <c r="DH523" s="389">
        <f t="shared" si="400"/>
        <v>7687614</v>
      </c>
      <c r="DI523" s="389">
        <f t="shared" si="401"/>
        <v>86185457.763280004</v>
      </c>
      <c r="DJ523" s="389">
        <f t="shared" si="402"/>
        <v>0</v>
      </c>
      <c r="DL523" s="396">
        <f t="shared" si="403"/>
        <v>6638737.5</v>
      </c>
      <c r="DM523" s="396">
        <f t="shared" si="404"/>
        <v>-1979577.5</v>
      </c>
    </row>
    <row r="524" spans="1:117" s="55" customFormat="1" ht="21" x14ac:dyDescent="0.2">
      <c r="A524" s="191">
        <f t="shared" si="365"/>
        <v>2655495</v>
      </c>
      <c r="B524" s="136">
        <f>'گام اول '!B525</f>
        <v>519</v>
      </c>
      <c r="C524" s="136">
        <f>'گام اول '!C525</f>
        <v>304</v>
      </c>
      <c r="D524" s="136">
        <f>'گام اول '!D525</f>
        <v>12881</v>
      </c>
      <c r="E524" s="136" t="str">
        <f>'گام اول '!E525</f>
        <v>حسن</v>
      </c>
      <c r="F524" s="136" t="str">
        <f>'گام اول '!F525</f>
        <v>احمدي</v>
      </c>
      <c r="G524" s="136" t="str">
        <f>'گام اول '!G525</f>
        <v>نگهبان</v>
      </c>
      <c r="H524" s="136" t="str">
        <f>'گام اول '!H525</f>
        <v>گیلان</v>
      </c>
      <c r="I524" s="136" t="str">
        <f>'گام اول '!I525</f>
        <v>138-800-1364701-1</v>
      </c>
      <c r="J524" s="136">
        <f>'گام اول '!J525</f>
        <v>2669225977</v>
      </c>
      <c r="K524" s="136" t="str">
        <f>'گام اول '!K525</f>
        <v>0030073639</v>
      </c>
      <c r="L524" s="136" t="str">
        <f>'گام اول '!L525</f>
        <v>گیلان</v>
      </c>
      <c r="M524" s="136" t="str">
        <f>'گام اول '!M525</f>
        <v>نگهبان</v>
      </c>
      <c r="N524" s="120" t="str">
        <f>'گام اول '!N525</f>
        <v>*</v>
      </c>
      <c r="O524" s="119">
        <f>'گام اول '!O525</f>
        <v>0</v>
      </c>
      <c r="P524" s="121">
        <f>'گام اول '!P525</f>
        <v>0</v>
      </c>
      <c r="Q524" s="358">
        <f>'گام اول '!Q525</f>
        <v>30</v>
      </c>
      <c r="R524" s="358">
        <f>'گام اول '!R525</f>
        <v>120</v>
      </c>
      <c r="S524" s="358">
        <f>'گام اول '!S525</f>
        <v>110</v>
      </c>
      <c r="T524" s="358">
        <f>'گام اول '!T525</f>
        <v>29.33</v>
      </c>
      <c r="U524" s="137">
        <f>'گام اول '!U525</f>
        <v>0</v>
      </c>
      <c r="V524" s="120">
        <f>'گام اول '!W525</f>
        <v>0</v>
      </c>
      <c r="W524" s="121">
        <f>'گام اول '!X525</f>
        <v>0</v>
      </c>
      <c r="X524" s="366">
        <f>'گام اول '!Y525</f>
        <v>1</v>
      </c>
      <c r="Y524" s="366">
        <f>'گام اول '!Z525</f>
        <v>0</v>
      </c>
      <c r="Z524" s="138">
        <f>'گام اول '!AA525</f>
        <v>885165</v>
      </c>
      <c r="AA524" s="138">
        <f>'گام اول '!AB525</f>
        <v>46667</v>
      </c>
      <c r="AB524" s="138">
        <f>'گام اول '!AC525</f>
        <v>931832</v>
      </c>
      <c r="AC524" s="138">
        <f>'گام اول '!AD525</f>
        <v>4500000</v>
      </c>
      <c r="AD524" s="138">
        <f>'گام اول '!AE525</f>
        <v>6000000</v>
      </c>
      <c r="AE524" s="139">
        <f>'گام اول '!AF525</f>
        <v>177895.19999999998</v>
      </c>
      <c r="AF524" s="122">
        <f>'گام اول '!AG525</f>
        <v>26554950</v>
      </c>
      <c r="AG524" s="123">
        <f>'گام اول '!AH525</f>
        <v>1400010</v>
      </c>
      <c r="AH524" s="123">
        <f>'گام اول '!AI525</f>
        <v>21347423.999999996</v>
      </c>
      <c r="AI524" s="123">
        <f>'گام اول '!AJ525</f>
        <v>0</v>
      </c>
      <c r="AJ524" s="123">
        <f>'گام اول '!AK525</f>
        <v>4500000</v>
      </c>
      <c r="AK524" s="123">
        <f>'گام اول '!AL525</f>
        <v>6000000</v>
      </c>
      <c r="AL524" s="123">
        <f>'گام اول '!AM525</f>
        <v>4892117.9999999991</v>
      </c>
      <c r="AM524" s="123">
        <f>'گام اول '!AN525</f>
        <v>5217666.2159999991</v>
      </c>
      <c r="AN524" s="123">
        <f>'گام اول '!AO525</f>
        <v>0</v>
      </c>
      <c r="AO524" s="123">
        <f>'گام اول '!AP525</f>
        <v>3000000</v>
      </c>
      <c r="AP524" s="123">
        <f>'گام اول '!AQ525</f>
        <v>0</v>
      </c>
      <c r="AQ524" s="123">
        <f>'گام اول '!AR525</f>
        <v>0</v>
      </c>
      <c r="AR524" s="123">
        <f>'گام اول '!AS525</f>
        <v>0</v>
      </c>
      <c r="AS524" s="375">
        <f>'گام اول '!AT525</f>
        <v>0</v>
      </c>
      <c r="AT524" s="368">
        <f t="shared" si="366"/>
        <v>72912168.216000006</v>
      </c>
      <c r="AU524" s="173">
        <f>'گام اول '!AV525</f>
        <v>54308316.440880008</v>
      </c>
      <c r="AV524" s="141">
        <f>'گام اول '!AW525</f>
        <v>72912168.215999991</v>
      </c>
      <c r="AW524" s="142">
        <f t="shared" si="367"/>
        <v>5103851.7751199994</v>
      </c>
      <c r="AX524" s="75">
        <f t="shared" si="368"/>
        <v>1430831.644088001</v>
      </c>
      <c r="AY524" s="142">
        <f>'گام اول '!AZ525</f>
        <v>0</v>
      </c>
      <c r="AZ524" s="142">
        <f>'گام اول '!BA525</f>
        <v>0</v>
      </c>
      <c r="BA524" s="142">
        <f>'گام اول '!BB525</f>
        <v>0</v>
      </c>
      <c r="BB524" s="142">
        <f>'گام اول '!BC525</f>
        <v>0</v>
      </c>
      <c r="BC524" s="142">
        <f>'گام اول '!BD525</f>
        <v>0</v>
      </c>
      <c r="BD524" s="142">
        <f>'گام اول '!BE525</f>
        <v>0</v>
      </c>
      <c r="BE524" s="142">
        <f>'گام اول '!BF525</f>
        <v>0</v>
      </c>
      <c r="BF524" s="143">
        <f t="shared" si="369"/>
        <v>6534683.4192080004</v>
      </c>
      <c r="BG524" s="140">
        <f t="shared" si="370"/>
        <v>66377484</v>
      </c>
      <c r="BH524" s="144">
        <f t="shared" si="371"/>
        <v>72912168.216000006</v>
      </c>
      <c r="BI524" s="127">
        <f t="shared" si="364"/>
        <v>4659160</v>
      </c>
      <c r="BJ524" s="145">
        <f t="shared" si="372"/>
        <v>2329580</v>
      </c>
      <c r="BK524" s="145">
        <f t="shared" si="373"/>
        <v>698874</v>
      </c>
      <c r="BL524" s="146">
        <f t="shared" si="374"/>
        <v>1120000</v>
      </c>
      <c r="BM524" s="379">
        <v>0</v>
      </c>
      <c r="BN524" s="147">
        <f t="shared" si="375"/>
        <v>81719782.216000006</v>
      </c>
      <c r="BO524" s="148">
        <f t="shared" si="376"/>
        <v>72912168.215999991</v>
      </c>
      <c r="BP524" s="149">
        <f t="shared" si="377"/>
        <v>16769798.689679999</v>
      </c>
      <c r="BQ524" s="150">
        <f t="shared" si="378"/>
        <v>98489580.905680001</v>
      </c>
      <c r="BR524" s="151">
        <f t="shared" si="379"/>
        <v>100800</v>
      </c>
      <c r="BS524" s="147">
        <f t="shared" si="380"/>
        <v>98590380.905680001</v>
      </c>
      <c r="BT524" s="135">
        <v>0</v>
      </c>
      <c r="BU524" s="148">
        <f t="shared" si="381"/>
        <v>8171978.2216000007</v>
      </c>
      <c r="BV524" s="152">
        <f t="shared" si="382"/>
        <v>4085989.1108000004</v>
      </c>
      <c r="BW524" s="133">
        <f t="shared" si="383"/>
        <v>86332413.573280007</v>
      </c>
      <c r="BX524" s="147">
        <f t="shared" si="384"/>
        <v>7687614</v>
      </c>
      <c r="BY524" s="134">
        <f t="shared" si="385"/>
        <v>78644799.573280007</v>
      </c>
      <c r="CD524" s="388">
        <f>'گام اول '!AU525</f>
        <v>72912168.216000006</v>
      </c>
      <c r="CE524" s="389">
        <f>'گام اول '!AV525</f>
        <v>54308316.440880008</v>
      </c>
      <c r="CF524" s="389">
        <f>'گام اول '!AW525</f>
        <v>72912168.215999991</v>
      </c>
      <c r="CG524" s="389">
        <f>'گام اول '!AX525</f>
        <v>5103851.7751199994</v>
      </c>
      <c r="CH524" s="389">
        <f>'گام اول '!AY525</f>
        <v>1430831.644088001</v>
      </c>
      <c r="CI524" s="389">
        <f>'گام اول '!AZ525</f>
        <v>0</v>
      </c>
      <c r="CJ524" s="389">
        <f>'گام اول '!BA525</f>
        <v>0</v>
      </c>
      <c r="CK524" s="389">
        <f>'گام اول '!BB525</f>
        <v>0</v>
      </c>
      <c r="CL524" s="389">
        <f>'گام اول '!BC525</f>
        <v>0</v>
      </c>
      <c r="CM524" s="389">
        <f>'گام اول '!BD525</f>
        <v>0</v>
      </c>
      <c r="CN524" s="389">
        <f>'گام اول '!BE525</f>
        <v>0</v>
      </c>
      <c r="CO524" s="389">
        <f>'گام اول '!BF525</f>
        <v>0</v>
      </c>
      <c r="CP524" s="389">
        <f>'گام اول '!BG525</f>
        <v>6534683.4192080004</v>
      </c>
      <c r="CQ524" s="389">
        <f>'گام اول '!BH525</f>
        <v>66377484</v>
      </c>
      <c r="CR524" s="389">
        <f t="shared" si="386"/>
        <v>72912168.216000006</v>
      </c>
      <c r="CS524" s="55">
        <f t="shared" si="387"/>
        <v>4659160</v>
      </c>
      <c r="CT524" s="388">
        <f t="shared" si="388"/>
        <v>2329580</v>
      </c>
      <c r="CU524" s="389">
        <f t="shared" si="389"/>
        <v>698874</v>
      </c>
      <c r="CV524" s="389">
        <f t="shared" si="390"/>
        <v>1120000</v>
      </c>
      <c r="CW524" s="55">
        <v>0</v>
      </c>
      <c r="CX524" s="389">
        <f t="shared" si="391"/>
        <v>81719782.216000006</v>
      </c>
      <c r="CY524" s="389">
        <f t="shared" si="392"/>
        <v>72912168.215999991</v>
      </c>
      <c r="CZ524" s="389">
        <f t="shared" si="393"/>
        <v>16769798.689679999</v>
      </c>
      <c r="DA524" s="389">
        <f t="shared" si="394"/>
        <v>98489580.905680001</v>
      </c>
      <c r="DB524" s="389">
        <f t="shared" si="395"/>
        <v>100800</v>
      </c>
      <c r="DC524" s="389">
        <f t="shared" si="396"/>
        <v>98590380.905680001</v>
      </c>
      <c r="DD524" s="394">
        <v>0</v>
      </c>
      <c r="DE524" s="389">
        <f t="shared" si="397"/>
        <v>8171978.2216000007</v>
      </c>
      <c r="DF524" s="389">
        <f t="shared" si="398"/>
        <v>4085989.1108000004</v>
      </c>
      <c r="DG524" s="389">
        <f t="shared" si="399"/>
        <v>86332413.573280007</v>
      </c>
      <c r="DH524" s="389">
        <f t="shared" si="400"/>
        <v>7687614</v>
      </c>
      <c r="DI524" s="389">
        <f t="shared" si="401"/>
        <v>78644799.573280007</v>
      </c>
      <c r="DJ524" s="389">
        <f t="shared" si="402"/>
        <v>0</v>
      </c>
      <c r="DL524" s="396">
        <f t="shared" si="403"/>
        <v>6638737.5</v>
      </c>
      <c r="DM524" s="396">
        <f t="shared" si="404"/>
        <v>-1979577.5</v>
      </c>
    </row>
    <row r="525" spans="1:117" s="55" customFormat="1" ht="21" x14ac:dyDescent="0.2">
      <c r="A525" s="191">
        <f t="shared" si="365"/>
        <v>2655495</v>
      </c>
      <c r="B525" s="136">
        <f>'گام اول '!B526</f>
        <v>520</v>
      </c>
      <c r="C525" s="136">
        <f>'گام اول '!C526</f>
        <v>305</v>
      </c>
      <c r="D525" s="136">
        <f>'گام اول '!D526</f>
        <v>12882</v>
      </c>
      <c r="E525" s="136" t="str">
        <f>'گام اول '!E526</f>
        <v>محمد</v>
      </c>
      <c r="F525" s="136" t="str">
        <f>'گام اول '!F526</f>
        <v>پوربخشي سياه بيل</v>
      </c>
      <c r="G525" s="136" t="str">
        <f>'گام اول '!G526</f>
        <v>نگهبان</v>
      </c>
      <c r="H525" s="136" t="str">
        <f>'گام اول '!H526</f>
        <v>گیلان</v>
      </c>
      <c r="I525" s="136" t="str">
        <f>'گام اول '!I526</f>
        <v>124-12-160148-1</v>
      </c>
      <c r="J525" s="136">
        <f>'گام اول '!J526</f>
        <v>5709707961</v>
      </c>
      <c r="K525" s="136" t="str">
        <f>'گام اول '!K526</f>
        <v>0012683555</v>
      </c>
      <c r="L525" s="136" t="str">
        <f>'گام اول '!L526</f>
        <v>گیلان</v>
      </c>
      <c r="M525" s="136" t="str">
        <f>'گام اول '!M526</f>
        <v>نگهبان</v>
      </c>
      <c r="N525" s="120" t="str">
        <f>'گام اول '!N526</f>
        <v>*</v>
      </c>
      <c r="O525" s="119">
        <f>'گام اول '!O526</f>
        <v>0</v>
      </c>
      <c r="P525" s="121">
        <f>'گام اول '!P526</f>
        <v>0</v>
      </c>
      <c r="Q525" s="358">
        <f>'گام اول '!Q526</f>
        <v>30</v>
      </c>
      <c r="R525" s="358">
        <f>'گام اول '!R526</f>
        <v>120</v>
      </c>
      <c r="S525" s="358">
        <f>'گام اول '!S526</f>
        <v>110</v>
      </c>
      <c r="T525" s="358">
        <f>'گام اول '!T526</f>
        <v>29.33</v>
      </c>
      <c r="U525" s="137">
        <f>'گام اول '!U526</f>
        <v>0</v>
      </c>
      <c r="V525" s="120">
        <f>'گام اول '!W526</f>
        <v>0</v>
      </c>
      <c r="W525" s="121">
        <f>'گام اول '!X526</f>
        <v>0</v>
      </c>
      <c r="X525" s="366">
        <f>'گام اول '!Y526</f>
        <v>2</v>
      </c>
      <c r="Y525" s="366">
        <f>'گام اول '!Z526</f>
        <v>2</v>
      </c>
      <c r="Z525" s="138">
        <f>'گام اول '!AA526</f>
        <v>885165</v>
      </c>
      <c r="AA525" s="138">
        <f>'گام اول '!AB526</f>
        <v>46667</v>
      </c>
      <c r="AB525" s="138">
        <f>'گام اول '!AC526</f>
        <v>931832</v>
      </c>
      <c r="AC525" s="138">
        <f>'گام اول '!AD526</f>
        <v>4500000</v>
      </c>
      <c r="AD525" s="138">
        <f>'گام اول '!AE526</f>
        <v>6000000</v>
      </c>
      <c r="AE525" s="139">
        <f>'گام اول '!AF526</f>
        <v>177895.19999999998</v>
      </c>
      <c r="AF525" s="122">
        <f>'گام اول '!AG526</f>
        <v>26554950</v>
      </c>
      <c r="AG525" s="123">
        <f>'گام اول '!AH526</f>
        <v>1400010</v>
      </c>
      <c r="AH525" s="123">
        <f>'گام اول '!AI526</f>
        <v>21347423.999999996</v>
      </c>
      <c r="AI525" s="123">
        <f>'گام اول '!AJ526</f>
        <v>5310990</v>
      </c>
      <c r="AJ525" s="123">
        <f>'گام اول '!AK526</f>
        <v>4500000</v>
      </c>
      <c r="AK525" s="123">
        <f>'گام اول '!AL526</f>
        <v>6000000</v>
      </c>
      <c r="AL525" s="123">
        <f>'گام اول '!AM526</f>
        <v>4892117.9999999991</v>
      </c>
      <c r="AM525" s="123">
        <f>'گام اول '!AN526</f>
        <v>5217666.2159999991</v>
      </c>
      <c r="AN525" s="123">
        <f>'گام اول '!AO526</f>
        <v>0</v>
      </c>
      <c r="AO525" s="123">
        <f>'گام اول '!AP526</f>
        <v>3000000</v>
      </c>
      <c r="AP525" s="123">
        <f>'گام اول '!AQ526</f>
        <v>0</v>
      </c>
      <c r="AQ525" s="123">
        <f>'گام اول '!AR526</f>
        <v>0</v>
      </c>
      <c r="AR525" s="123">
        <f>'گام اول '!AS526</f>
        <v>0</v>
      </c>
      <c r="AS525" s="375">
        <f>'گام اول '!AT526</f>
        <v>0</v>
      </c>
      <c r="AT525" s="368">
        <f t="shared" si="366"/>
        <v>78223158.216000006</v>
      </c>
      <c r="AU525" s="173">
        <f>'گام اول '!AV526</f>
        <v>54308316.440880008</v>
      </c>
      <c r="AV525" s="141">
        <f>'گام اول '!AW526</f>
        <v>72912168.215999991</v>
      </c>
      <c r="AW525" s="142">
        <f t="shared" si="367"/>
        <v>5103851.7751199994</v>
      </c>
      <c r="AX525" s="75">
        <f t="shared" si="368"/>
        <v>1430831.644088001</v>
      </c>
      <c r="AY525" s="142">
        <f>'گام اول '!AZ526</f>
        <v>0</v>
      </c>
      <c r="AZ525" s="142">
        <f>'گام اول '!BA526</f>
        <v>0</v>
      </c>
      <c r="BA525" s="142">
        <f>'گام اول '!BB526</f>
        <v>0</v>
      </c>
      <c r="BB525" s="142">
        <f>'گام اول '!BC526</f>
        <v>0</v>
      </c>
      <c r="BC525" s="142">
        <f>'گام اول '!BD526</f>
        <v>0</v>
      </c>
      <c r="BD525" s="142">
        <f>'گام اول '!BE526</f>
        <v>0</v>
      </c>
      <c r="BE525" s="142">
        <f>'گام اول '!BF526</f>
        <v>0</v>
      </c>
      <c r="BF525" s="143">
        <f t="shared" si="369"/>
        <v>6534683.4192080004</v>
      </c>
      <c r="BG525" s="140">
        <f t="shared" si="370"/>
        <v>71688474</v>
      </c>
      <c r="BH525" s="144">
        <f t="shared" si="371"/>
        <v>78223158.216000006</v>
      </c>
      <c r="BI525" s="127">
        <f t="shared" si="364"/>
        <v>4659160</v>
      </c>
      <c r="BJ525" s="145">
        <f t="shared" si="372"/>
        <v>2329580</v>
      </c>
      <c r="BK525" s="145">
        <f t="shared" si="373"/>
        <v>698874</v>
      </c>
      <c r="BL525" s="146">
        <f t="shared" si="374"/>
        <v>1120000</v>
      </c>
      <c r="BM525" s="379">
        <v>0</v>
      </c>
      <c r="BN525" s="147">
        <f t="shared" si="375"/>
        <v>87030772.216000006</v>
      </c>
      <c r="BO525" s="148">
        <f t="shared" si="376"/>
        <v>72912168.215999991</v>
      </c>
      <c r="BP525" s="149">
        <f t="shared" si="377"/>
        <v>16769798.689679999</v>
      </c>
      <c r="BQ525" s="150">
        <f t="shared" si="378"/>
        <v>103800570.90568</v>
      </c>
      <c r="BR525" s="151">
        <f t="shared" si="379"/>
        <v>100800</v>
      </c>
      <c r="BS525" s="147">
        <f t="shared" si="380"/>
        <v>103901370.90568</v>
      </c>
      <c r="BT525" s="135">
        <v>0</v>
      </c>
      <c r="BU525" s="148">
        <f t="shared" si="381"/>
        <v>8703077.2216000017</v>
      </c>
      <c r="BV525" s="152">
        <f t="shared" si="382"/>
        <v>4351538.6108000008</v>
      </c>
      <c r="BW525" s="133">
        <f t="shared" si="383"/>
        <v>90846755.073280007</v>
      </c>
      <c r="BX525" s="147">
        <f t="shared" si="384"/>
        <v>7687614</v>
      </c>
      <c r="BY525" s="134">
        <f t="shared" si="385"/>
        <v>83159141.073280007</v>
      </c>
      <c r="CD525" s="388">
        <f>'گام اول '!AU526</f>
        <v>78223158.216000006</v>
      </c>
      <c r="CE525" s="389">
        <f>'گام اول '!AV526</f>
        <v>54308316.440880008</v>
      </c>
      <c r="CF525" s="389">
        <f>'گام اول '!AW526</f>
        <v>72912168.215999991</v>
      </c>
      <c r="CG525" s="389">
        <f>'گام اول '!AX526</f>
        <v>5103851.7751199994</v>
      </c>
      <c r="CH525" s="389">
        <f>'گام اول '!AY526</f>
        <v>1430831.644088001</v>
      </c>
      <c r="CI525" s="389">
        <f>'گام اول '!AZ526</f>
        <v>0</v>
      </c>
      <c r="CJ525" s="389">
        <f>'گام اول '!BA526</f>
        <v>0</v>
      </c>
      <c r="CK525" s="389">
        <f>'گام اول '!BB526</f>
        <v>0</v>
      </c>
      <c r="CL525" s="389">
        <f>'گام اول '!BC526</f>
        <v>0</v>
      </c>
      <c r="CM525" s="389">
        <f>'گام اول '!BD526</f>
        <v>0</v>
      </c>
      <c r="CN525" s="389">
        <f>'گام اول '!BE526</f>
        <v>0</v>
      </c>
      <c r="CO525" s="389">
        <f>'گام اول '!BF526</f>
        <v>0</v>
      </c>
      <c r="CP525" s="389">
        <f>'گام اول '!BG526</f>
        <v>6534683.4192080004</v>
      </c>
      <c r="CQ525" s="389">
        <f>'گام اول '!BH526</f>
        <v>71688474</v>
      </c>
      <c r="CR525" s="389">
        <f t="shared" si="386"/>
        <v>78223158.216000006</v>
      </c>
      <c r="CS525" s="55">
        <f t="shared" si="387"/>
        <v>4659160</v>
      </c>
      <c r="CT525" s="388">
        <f t="shared" si="388"/>
        <v>2329580</v>
      </c>
      <c r="CU525" s="389">
        <f t="shared" si="389"/>
        <v>698874</v>
      </c>
      <c r="CV525" s="389">
        <f t="shared" si="390"/>
        <v>1120000</v>
      </c>
      <c r="CW525" s="55">
        <v>0</v>
      </c>
      <c r="CX525" s="389">
        <f t="shared" si="391"/>
        <v>87030772.216000006</v>
      </c>
      <c r="CY525" s="389">
        <f t="shared" si="392"/>
        <v>72912168.215999991</v>
      </c>
      <c r="CZ525" s="389">
        <f t="shared" si="393"/>
        <v>16769798.689679999</v>
      </c>
      <c r="DA525" s="389">
        <f t="shared" si="394"/>
        <v>103800570.90568</v>
      </c>
      <c r="DB525" s="389">
        <f t="shared" si="395"/>
        <v>100800</v>
      </c>
      <c r="DC525" s="389">
        <f t="shared" si="396"/>
        <v>103901370.90568</v>
      </c>
      <c r="DD525" s="394">
        <v>0</v>
      </c>
      <c r="DE525" s="389">
        <f t="shared" si="397"/>
        <v>8703077.2216000017</v>
      </c>
      <c r="DF525" s="389">
        <f t="shared" si="398"/>
        <v>4351538.6108000008</v>
      </c>
      <c r="DG525" s="389">
        <f t="shared" si="399"/>
        <v>90846755.073280007</v>
      </c>
      <c r="DH525" s="389">
        <f t="shared" si="400"/>
        <v>7687614</v>
      </c>
      <c r="DI525" s="389">
        <f t="shared" si="401"/>
        <v>83159141.073280007</v>
      </c>
      <c r="DJ525" s="389">
        <f t="shared" si="402"/>
        <v>0</v>
      </c>
      <c r="DL525" s="396">
        <f t="shared" si="403"/>
        <v>6638737.5</v>
      </c>
      <c r="DM525" s="396">
        <f t="shared" si="404"/>
        <v>-1979577.5</v>
      </c>
    </row>
    <row r="526" spans="1:117" s="55" customFormat="1" ht="21" x14ac:dyDescent="0.2">
      <c r="A526" s="191">
        <f t="shared" si="365"/>
        <v>2655495</v>
      </c>
      <c r="B526" s="136">
        <f>'گام اول '!B527</f>
        <v>521</v>
      </c>
      <c r="C526" s="136">
        <f>'گام اول '!C527</f>
        <v>306</v>
      </c>
      <c r="D526" s="136">
        <f>'گام اول '!D527</f>
        <v>12883</v>
      </c>
      <c r="E526" s="136" t="str">
        <f>'گام اول '!E527</f>
        <v>پرويز</v>
      </c>
      <c r="F526" s="136" t="str">
        <f>'گام اول '!F527</f>
        <v>پوربخشي سيابيل</v>
      </c>
      <c r="G526" s="136" t="str">
        <f>'گام اول '!G527</f>
        <v>نگهبان</v>
      </c>
      <c r="H526" s="136" t="str">
        <f>'گام اول '!H527</f>
        <v>گیلان</v>
      </c>
      <c r="I526" s="136" t="str">
        <f>'گام اول '!I527</f>
        <v>124-813-2095034-1</v>
      </c>
      <c r="J526" s="136">
        <f>'گام اول '!J527</f>
        <v>5709943428</v>
      </c>
      <c r="K526" s="136" t="str">
        <f>'گام اول '!K527</f>
        <v>0012747296</v>
      </c>
      <c r="L526" s="136" t="str">
        <f>'گام اول '!L527</f>
        <v>گیلان</v>
      </c>
      <c r="M526" s="136" t="str">
        <f>'گام اول '!M527</f>
        <v>نگهبان</v>
      </c>
      <c r="N526" s="120" t="str">
        <f>'گام اول '!N527</f>
        <v>*</v>
      </c>
      <c r="O526" s="119">
        <f>'گام اول '!O527</f>
        <v>0</v>
      </c>
      <c r="P526" s="121">
        <f>'گام اول '!P527</f>
        <v>0</v>
      </c>
      <c r="Q526" s="358">
        <f>'گام اول '!Q527</f>
        <v>30</v>
      </c>
      <c r="R526" s="358">
        <f>'گام اول '!R527</f>
        <v>120</v>
      </c>
      <c r="S526" s="358">
        <f>'گام اول '!S527</f>
        <v>110</v>
      </c>
      <c r="T526" s="358">
        <f>'گام اول '!T527</f>
        <v>29.33</v>
      </c>
      <c r="U526" s="137">
        <f>'گام اول '!U527</f>
        <v>0</v>
      </c>
      <c r="V526" s="120">
        <f>'گام اول '!W527</f>
        <v>0</v>
      </c>
      <c r="W526" s="121">
        <f>'گام اول '!X527</f>
        <v>0</v>
      </c>
      <c r="X526" s="366">
        <f>'گام اول '!Y527</f>
        <v>2</v>
      </c>
      <c r="Y526" s="366">
        <f>'گام اول '!Z527</f>
        <v>2</v>
      </c>
      <c r="Z526" s="138">
        <f>'گام اول '!AA527</f>
        <v>885165</v>
      </c>
      <c r="AA526" s="138">
        <f>'گام اول '!AB527</f>
        <v>46667</v>
      </c>
      <c r="AB526" s="138">
        <f>'گام اول '!AC527</f>
        <v>931832</v>
      </c>
      <c r="AC526" s="138">
        <f>'گام اول '!AD527</f>
        <v>4500000</v>
      </c>
      <c r="AD526" s="138">
        <f>'گام اول '!AE527</f>
        <v>6000000</v>
      </c>
      <c r="AE526" s="139">
        <f>'گام اول '!AF527</f>
        <v>177895.19999999998</v>
      </c>
      <c r="AF526" s="122">
        <f>'گام اول '!AG527</f>
        <v>26554950</v>
      </c>
      <c r="AG526" s="123">
        <f>'گام اول '!AH527</f>
        <v>1400010</v>
      </c>
      <c r="AH526" s="123">
        <f>'گام اول '!AI527</f>
        <v>21347423.999999996</v>
      </c>
      <c r="AI526" s="123">
        <f>'گام اول '!AJ527</f>
        <v>5310990</v>
      </c>
      <c r="AJ526" s="123">
        <f>'گام اول '!AK527</f>
        <v>4500000</v>
      </c>
      <c r="AK526" s="123">
        <f>'گام اول '!AL527</f>
        <v>6000000</v>
      </c>
      <c r="AL526" s="123">
        <f>'گام اول '!AM527</f>
        <v>4892117.9999999991</v>
      </c>
      <c r="AM526" s="123">
        <f>'گام اول '!AN527</f>
        <v>5217666.2159999991</v>
      </c>
      <c r="AN526" s="123">
        <f>'گام اول '!AO527</f>
        <v>0</v>
      </c>
      <c r="AO526" s="123">
        <f>'گام اول '!AP527</f>
        <v>3000000</v>
      </c>
      <c r="AP526" s="123">
        <f>'گام اول '!AQ527</f>
        <v>0</v>
      </c>
      <c r="AQ526" s="123">
        <f>'گام اول '!AR527</f>
        <v>0</v>
      </c>
      <c r="AR526" s="123">
        <f>'گام اول '!AS527</f>
        <v>0</v>
      </c>
      <c r="AS526" s="375">
        <f>'گام اول '!AT527</f>
        <v>0</v>
      </c>
      <c r="AT526" s="368">
        <f t="shared" si="366"/>
        <v>78223158.216000006</v>
      </c>
      <c r="AU526" s="173">
        <f>'گام اول '!AV527</f>
        <v>54308316.440880008</v>
      </c>
      <c r="AV526" s="141">
        <f>'گام اول '!AW527</f>
        <v>72912168.215999991</v>
      </c>
      <c r="AW526" s="142">
        <f t="shared" si="367"/>
        <v>5103851.7751199994</v>
      </c>
      <c r="AX526" s="75">
        <f t="shared" si="368"/>
        <v>1430831.644088001</v>
      </c>
      <c r="AY526" s="142">
        <f>'گام اول '!AZ527</f>
        <v>0</v>
      </c>
      <c r="AZ526" s="142">
        <f>'گام اول '!BA527</f>
        <v>0</v>
      </c>
      <c r="BA526" s="142">
        <f>'گام اول '!BB527</f>
        <v>0</v>
      </c>
      <c r="BB526" s="142">
        <f>'گام اول '!BC527</f>
        <v>0</v>
      </c>
      <c r="BC526" s="142">
        <f>'گام اول '!BD527</f>
        <v>0</v>
      </c>
      <c r="BD526" s="142">
        <f>'گام اول '!BE527</f>
        <v>0</v>
      </c>
      <c r="BE526" s="142">
        <f>'گام اول '!BF527</f>
        <v>0</v>
      </c>
      <c r="BF526" s="143">
        <f t="shared" si="369"/>
        <v>6534683.4192080004</v>
      </c>
      <c r="BG526" s="140">
        <f t="shared" si="370"/>
        <v>71688474</v>
      </c>
      <c r="BH526" s="144">
        <f t="shared" si="371"/>
        <v>78223158.216000006</v>
      </c>
      <c r="BI526" s="127">
        <f t="shared" si="364"/>
        <v>4659160</v>
      </c>
      <c r="BJ526" s="145">
        <f t="shared" si="372"/>
        <v>2329580</v>
      </c>
      <c r="BK526" s="145">
        <f t="shared" si="373"/>
        <v>698874</v>
      </c>
      <c r="BL526" s="146">
        <f t="shared" si="374"/>
        <v>1120000</v>
      </c>
      <c r="BM526" s="379">
        <v>0</v>
      </c>
      <c r="BN526" s="147">
        <f t="shared" si="375"/>
        <v>87030772.216000006</v>
      </c>
      <c r="BO526" s="148">
        <f t="shared" si="376"/>
        <v>72912168.215999991</v>
      </c>
      <c r="BP526" s="149">
        <f t="shared" si="377"/>
        <v>16769798.689679999</v>
      </c>
      <c r="BQ526" s="150">
        <f t="shared" si="378"/>
        <v>103800570.90568</v>
      </c>
      <c r="BR526" s="151">
        <f t="shared" si="379"/>
        <v>100800</v>
      </c>
      <c r="BS526" s="147">
        <f t="shared" si="380"/>
        <v>103901370.90568</v>
      </c>
      <c r="BT526" s="135">
        <v>0</v>
      </c>
      <c r="BU526" s="148">
        <f t="shared" si="381"/>
        <v>8703077.2216000017</v>
      </c>
      <c r="BV526" s="152">
        <f t="shared" si="382"/>
        <v>4351538.6108000008</v>
      </c>
      <c r="BW526" s="133">
        <f t="shared" si="383"/>
        <v>90846755.073280007</v>
      </c>
      <c r="BX526" s="147">
        <f t="shared" si="384"/>
        <v>7687614</v>
      </c>
      <c r="BY526" s="134">
        <f t="shared" si="385"/>
        <v>83159141.073280007</v>
      </c>
      <c r="CD526" s="388">
        <f>'گام اول '!AU527</f>
        <v>78223158.216000006</v>
      </c>
      <c r="CE526" s="389">
        <f>'گام اول '!AV527</f>
        <v>54308316.440880008</v>
      </c>
      <c r="CF526" s="389">
        <f>'گام اول '!AW527</f>
        <v>72912168.215999991</v>
      </c>
      <c r="CG526" s="389">
        <f>'گام اول '!AX527</f>
        <v>5103851.7751199994</v>
      </c>
      <c r="CH526" s="389">
        <f>'گام اول '!AY527</f>
        <v>1430831.644088001</v>
      </c>
      <c r="CI526" s="389">
        <f>'گام اول '!AZ527</f>
        <v>0</v>
      </c>
      <c r="CJ526" s="389">
        <f>'گام اول '!BA527</f>
        <v>0</v>
      </c>
      <c r="CK526" s="389">
        <f>'گام اول '!BB527</f>
        <v>0</v>
      </c>
      <c r="CL526" s="389">
        <f>'گام اول '!BC527</f>
        <v>0</v>
      </c>
      <c r="CM526" s="389">
        <f>'گام اول '!BD527</f>
        <v>0</v>
      </c>
      <c r="CN526" s="389">
        <f>'گام اول '!BE527</f>
        <v>0</v>
      </c>
      <c r="CO526" s="389">
        <f>'گام اول '!BF527</f>
        <v>0</v>
      </c>
      <c r="CP526" s="389">
        <f>'گام اول '!BG527</f>
        <v>6534683.4192080004</v>
      </c>
      <c r="CQ526" s="389">
        <f>'گام اول '!BH527</f>
        <v>71688474</v>
      </c>
      <c r="CR526" s="389">
        <f t="shared" si="386"/>
        <v>78223158.216000006</v>
      </c>
      <c r="CS526" s="55">
        <f t="shared" si="387"/>
        <v>4659160</v>
      </c>
      <c r="CT526" s="388">
        <f t="shared" si="388"/>
        <v>2329580</v>
      </c>
      <c r="CU526" s="389">
        <f t="shared" si="389"/>
        <v>698874</v>
      </c>
      <c r="CV526" s="389">
        <f t="shared" si="390"/>
        <v>1120000</v>
      </c>
      <c r="CW526" s="55">
        <v>0</v>
      </c>
      <c r="CX526" s="389">
        <f t="shared" si="391"/>
        <v>87030772.216000006</v>
      </c>
      <c r="CY526" s="389">
        <f t="shared" si="392"/>
        <v>72912168.215999991</v>
      </c>
      <c r="CZ526" s="389">
        <f t="shared" si="393"/>
        <v>16769798.689679999</v>
      </c>
      <c r="DA526" s="389">
        <f t="shared" si="394"/>
        <v>103800570.90568</v>
      </c>
      <c r="DB526" s="389">
        <f t="shared" si="395"/>
        <v>100800</v>
      </c>
      <c r="DC526" s="389">
        <f t="shared" si="396"/>
        <v>103901370.90568</v>
      </c>
      <c r="DD526" s="394">
        <v>0</v>
      </c>
      <c r="DE526" s="389">
        <f t="shared" si="397"/>
        <v>8703077.2216000017</v>
      </c>
      <c r="DF526" s="389">
        <f t="shared" si="398"/>
        <v>4351538.6108000008</v>
      </c>
      <c r="DG526" s="389">
        <f t="shared" si="399"/>
        <v>90846755.073280007</v>
      </c>
      <c r="DH526" s="389">
        <f t="shared" si="400"/>
        <v>7687614</v>
      </c>
      <c r="DI526" s="389">
        <f t="shared" si="401"/>
        <v>83159141.073280007</v>
      </c>
      <c r="DJ526" s="389">
        <f t="shared" si="402"/>
        <v>0</v>
      </c>
      <c r="DL526" s="396">
        <f t="shared" si="403"/>
        <v>6638737.5</v>
      </c>
      <c r="DM526" s="396">
        <f t="shared" si="404"/>
        <v>-1979577.5</v>
      </c>
    </row>
    <row r="527" spans="1:117" s="55" customFormat="1" ht="21" x14ac:dyDescent="0.2">
      <c r="A527" s="191">
        <f t="shared" si="365"/>
        <v>2655495</v>
      </c>
      <c r="B527" s="136">
        <f>'گام اول '!B528</f>
        <v>522</v>
      </c>
      <c r="C527" s="136">
        <f>'گام اول '!C528</f>
        <v>307</v>
      </c>
      <c r="D527" s="136">
        <f>'گام اول '!D528</f>
        <v>12884</v>
      </c>
      <c r="E527" s="136" t="str">
        <f>'گام اول '!E528</f>
        <v>صادق</v>
      </c>
      <c r="F527" s="136" t="str">
        <f>'گام اول '!F528</f>
        <v>خاني خواه سوركوهي</v>
      </c>
      <c r="G527" s="136" t="str">
        <f>'گام اول '!G528</f>
        <v>نگهبان</v>
      </c>
      <c r="H527" s="136" t="str">
        <f>'گام اول '!H528</f>
        <v>گیلان</v>
      </c>
      <c r="I527" s="136" t="str">
        <f>'گام اول '!I528</f>
        <v>381-813-2540595-1</v>
      </c>
      <c r="J527" s="136" t="str">
        <f>'گام اول '!J528</f>
        <v>06309441264</v>
      </c>
      <c r="K527" s="136" t="str">
        <f>'گام اول '!K528</f>
        <v>0023089145</v>
      </c>
      <c r="L527" s="136" t="str">
        <f>'گام اول '!L528</f>
        <v>گیلان</v>
      </c>
      <c r="M527" s="136" t="str">
        <f>'گام اول '!M528</f>
        <v>نگهبان</v>
      </c>
      <c r="N527" s="120">
        <f>'گام اول '!N528</f>
        <v>0</v>
      </c>
      <c r="O527" s="119">
        <f>'گام اول '!O528</f>
        <v>0</v>
      </c>
      <c r="P527" s="121" t="str">
        <f>'گام اول '!P528</f>
        <v>*</v>
      </c>
      <c r="Q527" s="358">
        <f>'گام اول '!Q528</f>
        <v>30</v>
      </c>
      <c r="R527" s="358">
        <f>'گام اول '!R528</f>
        <v>120</v>
      </c>
      <c r="S527" s="358">
        <f>'گام اول '!S528</f>
        <v>220</v>
      </c>
      <c r="T527" s="358">
        <f>'گام اول '!T528</f>
        <v>29.33</v>
      </c>
      <c r="U527" s="137">
        <f>'گام اول '!U528</f>
        <v>0</v>
      </c>
      <c r="V527" s="120">
        <f>'گام اول '!W528</f>
        <v>0</v>
      </c>
      <c r="W527" s="121">
        <f>'گام اول '!X528</f>
        <v>0</v>
      </c>
      <c r="X527" s="366">
        <f>'گام اول '!Y528</f>
        <v>1</v>
      </c>
      <c r="Y527" s="366">
        <f>'گام اول '!Z528</f>
        <v>0</v>
      </c>
      <c r="Z527" s="138">
        <f>'گام اول '!AA528</f>
        <v>885165</v>
      </c>
      <c r="AA527" s="138">
        <f>'گام اول '!AB528</f>
        <v>46667</v>
      </c>
      <c r="AB527" s="138">
        <f>'گام اول '!AC528</f>
        <v>931832</v>
      </c>
      <c r="AC527" s="138">
        <f>'گام اول '!AD528</f>
        <v>4500000</v>
      </c>
      <c r="AD527" s="138">
        <f>'گام اول '!AE528</f>
        <v>6000000</v>
      </c>
      <c r="AE527" s="139">
        <f>'گام اول '!AF528</f>
        <v>177895.19999999998</v>
      </c>
      <c r="AF527" s="122">
        <f>'گام اول '!AG528</f>
        <v>26554950</v>
      </c>
      <c r="AG527" s="123">
        <f>'گام اول '!AH528</f>
        <v>1400010</v>
      </c>
      <c r="AH527" s="123">
        <f>'گام اول '!AI528</f>
        <v>21347423.999999996</v>
      </c>
      <c r="AI527" s="123">
        <f>'گام اول '!AJ528</f>
        <v>0</v>
      </c>
      <c r="AJ527" s="123">
        <f>'گام اول '!AK528</f>
        <v>4500000</v>
      </c>
      <c r="AK527" s="123">
        <f>'گام اول '!AL528</f>
        <v>6000000</v>
      </c>
      <c r="AL527" s="123">
        <f>'گام اول '!AM528</f>
        <v>9784235.9999999981</v>
      </c>
      <c r="AM527" s="123">
        <f>'گام اول '!AN528</f>
        <v>5217666.2159999991</v>
      </c>
      <c r="AN527" s="123">
        <f>'گام اول '!AO528</f>
        <v>0</v>
      </c>
      <c r="AO527" s="123">
        <f>'گام اول '!AP528</f>
        <v>3000000</v>
      </c>
      <c r="AP527" s="123">
        <f>'گام اول '!AQ528</f>
        <v>0</v>
      </c>
      <c r="AQ527" s="123">
        <f>'گام اول '!AR528</f>
        <v>0</v>
      </c>
      <c r="AR527" s="123">
        <f>'گام اول '!AS528</f>
        <v>0</v>
      </c>
      <c r="AS527" s="375">
        <f>'گام اول '!AT528</f>
        <v>0</v>
      </c>
      <c r="AT527" s="368">
        <f t="shared" si="366"/>
        <v>77804286.216000006</v>
      </c>
      <c r="AU527" s="173">
        <f>'گام اول '!AV528</f>
        <v>58857986.18088001</v>
      </c>
      <c r="AV527" s="141">
        <f>'گام اول '!AW528</f>
        <v>77804286.215999991</v>
      </c>
      <c r="AW527" s="142">
        <f t="shared" si="367"/>
        <v>5446300.0351200001</v>
      </c>
      <c r="AX527" s="75">
        <f t="shared" si="368"/>
        <v>1885798.6180880012</v>
      </c>
      <c r="AY527" s="142">
        <f>'گام اول '!AZ528</f>
        <v>0</v>
      </c>
      <c r="AZ527" s="142">
        <f>'گام اول '!BA528</f>
        <v>0</v>
      </c>
      <c r="BA527" s="142">
        <f>'گام اول '!BB528</f>
        <v>0</v>
      </c>
      <c r="BB527" s="142">
        <f>'گام اول '!BC528</f>
        <v>0</v>
      </c>
      <c r="BC527" s="142">
        <f>'گام اول '!BD528</f>
        <v>0</v>
      </c>
      <c r="BD527" s="142">
        <f>'گام اول '!BE528</f>
        <v>0</v>
      </c>
      <c r="BE527" s="142">
        <f>'گام اول '!BF528</f>
        <v>0</v>
      </c>
      <c r="BF527" s="143">
        <f t="shared" si="369"/>
        <v>7332098.6532080015</v>
      </c>
      <c r="BG527" s="140">
        <f t="shared" si="370"/>
        <v>70472187</v>
      </c>
      <c r="BH527" s="144">
        <f t="shared" si="371"/>
        <v>77804286.216000006</v>
      </c>
      <c r="BI527" s="127">
        <f t="shared" si="364"/>
        <v>4659160</v>
      </c>
      <c r="BJ527" s="145">
        <f t="shared" si="372"/>
        <v>2329580</v>
      </c>
      <c r="BK527" s="145">
        <f t="shared" si="373"/>
        <v>698874</v>
      </c>
      <c r="BL527" s="146">
        <f t="shared" si="374"/>
        <v>1120000</v>
      </c>
      <c r="BM527" s="379">
        <v>0</v>
      </c>
      <c r="BN527" s="147">
        <f t="shared" si="375"/>
        <v>86611900.216000006</v>
      </c>
      <c r="BO527" s="148">
        <f t="shared" si="376"/>
        <v>77804286.215999991</v>
      </c>
      <c r="BP527" s="149">
        <f t="shared" si="377"/>
        <v>17894985.82968</v>
      </c>
      <c r="BQ527" s="150">
        <f t="shared" si="378"/>
        <v>104506886.04568</v>
      </c>
      <c r="BR527" s="151">
        <f t="shared" si="379"/>
        <v>100800</v>
      </c>
      <c r="BS527" s="147">
        <f t="shared" si="380"/>
        <v>104607686.04568</v>
      </c>
      <c r="BT527" s="135">
        <v>0</v>
      </c>
      <c r="BU527" s="148">
        <f t="shared" si="381"/>
        <v>8661190.0216000006</v>
      </c>
      <c r="BV527" s="152">
        <f t="shared" si="382"/>
        <v>4330595.0108000003</v>
      </c>
      <c r="BW527" s="133">
        <f t="shared" si="383"/>
        <v>91615901.013280004</v>
      </c>
      <c r="BX527" s="147">
        <f t="shared" si="384"/>
        <v>7687614</v>
      </c>
      <c r="BY527" s="134">
        <f t="shared" si="385"/>
        <v>83928287.013280004</v>
      </c>
      <c r="CD527" s="388">
        <f>'گام اول '!AU528</f>
        <v>77804286.216000006</v>
      </c>
      <c r="CE527" s="389">
        <f>'گام اول '!AV528</f>
        <v>58857986.18088001</v>
      </c>
      <c r="CF527" s="389">
        <f>'گام اول '!AW528</f>
        <v>77804286.215999991</v>
      </c>
      <c r="CG527" s="389">
        <f>'گام اول '!AX528</f>
        <v>5446300.0351200001</v>
      </c>
      <c r="CH527" s="389">
        <f>'گام اول '!AY528</f>
        <v>1885798.6180880012</v>
      </c>
      <c r="CI527" s="389">
        <f>'گام اول '!AZ528</f>
        <v>0</v>
      </c>
      <c r="CJ527" s="389">
        <f>'گام اول '!BA528</f>
        <v>0</v>
      </c>
      <c r="CK527" s="389">
        <f>'گام اول '!BB528</f>
        <v>0</v>
      </c>
      <c r="CL527" s="389">
        <f>'گام اول '!BC528</f>
        <v>0</v>
      </c>
      <c r="CM527" s="389">
        <f>'گام اول '!BD528</f>
        <v>0</v>
      </c>
      <c r="CN527" s="389">
        <f>'گام اول '!BE528</f>
        <v>0</v>
      </c>
      <c r="CO527" s="389">
        <f>'گام اول '!BF528</f>
        <v>0</v>
      </c>
      <c r="CP527" s="389">
        <f>'گام اول '!BG528</f>
        <v>7332098.6532080015</v>
      </c>
      <c r="CQ527" s="389">
        <f>'گام اول '!BH528</f>
        <v>70472187</v>
      </c>
      <c r="CR527" s="389">
        <f t="shared" si="386"/>
        <v>77804286.216000006</v>
      </c>
      <c r="CS527" s="55">
        <f t="shared" si="387"/>
        <v>4659160</v>
      </c>
      <c r="CT527" s="388">
        <f t="shared" si="388"/>
        <v>2329580</v>
      </c>
      <c r="CU527" s="389">
        <f t="shared" si="389"/>
        <v>698874</v>
      </c>
      <c r="CV527" s="389">
        <f t="shared" si="390"/>
        <v>1120000</v>
      </c>
      <c r="CW527" s="55">
        <v>0</v>
      </c>
      <c r="CX527" s="389">
        <f t="shared" si="391"/>
        <v>86611900.216000006</v>
      </c>
      <c r="CY527" s="389">
        <f t="shared" si="392"/>
        <v>77804286.215999991</v>
      </c>
      <c r="CZ527" s="389">
        <f t="shared" si="393"/>
        <v>17894985.82968</v>
      </c>
      <c r="DA527" s="389">
        <f t="shared" si="394"/>
        <v>104506886.04568</v>
      </c>
      <c r="DB527" s="389">
        <f t="shared" si="395"/>
        <v>100800</v>
      </c>
      <c r="DC527" s="389">
        <f t="shared" si="396"/>
        <v>104607686.04568</v>
      </c>
      <c r="DD527" s="394">
        <v>0</v>
      </c>
      <c r="DE527" s="389">
        <f t="shared" si="397"/>
        <v>8661190.0216000006</v>
      </c>
      <c r="DF527" s="389">
        <f t="shared" si="398"/>
        <v>4330595.0108000003</v>
      </c>
      <c r="DG527" s="389">
        <f t="shared" si="399"/>
        <v>91615901.013280004</v>
      </c>
      <c r="DH527" s="389">
        <f t="shared" si="400"/>
        <v>7687614</v>
      </c>
      <c r="DI527" s="389">
        <f t="shared" si="401"/>
        <v>83928287.013280004</v>
      </c>
      <c r="DJ527" s="389">
        <f t="shared" si="402"/>
        <v>0</v>
      </c>
      <c r="DL527" s="396">
        <f t="shared" si="403"/>
        <v>6638737.5</v>
      </c>
      <c r="DM527" s="396">
        <f t="shared" si="404"/>
        <v>-1979577.5</v>
      </c>
    </row>
    <row r="528" spans="1:117" s="55" customFormat="1" ht="21" x14ac:dyDescent="0.2">
      <c r="A528" s="191">
        <f t="shared" si="365"/>
        <v>2655495</v>
      </c>
      <c r="B528" s="136">
        <f>'گام اول '!B529</f>
        <v>523</v>
      </c>
      <c r="C528" s="136">
        <f>'گام اول '!C529</f>
        <v>308</v>
      </c>
      <c r="D528" s="136">
        <f>'گام اول '!D529</f>
        <v>12886</v>
      </c>
      <c r="E528" s="136" t="str">
        <f>'گام اول '!E529</f>
        <v>سعید</v>
      </c>
      <c r="F528" s="136" t="str">
        <f>'گام اول '!F529</f>
        <v>پور صفر</v>
      </c>
      <c r="G528" s="136" t="str">
        <f>'گام اول '!G529</f>
        <v>نگهبان</v>
      </c>
      <c r="H528" s="136" t="str">
        <f>'گام اول '!H529</f>
        <v>گیلان</v>
      </c>
      <c r="I528" s="136" t="str">
        <f>'گام اول '!I529</f>
        <v>124-813-2941085-1</v>
      </c>
      <c r="J528" s="136">
        <f>'گام اول '!J529</f>
        <v>5189973001</v>
      </c>
      <c r="K528" s="136" t="str">
        <f>'گام اول '!K529</f>
        <v>0021242606</v>
      </c>
      <c r="L528" s="136" t="str">
        <f>'گام اول '!L529</f>
        <v>گیلان</v>
      </c>
      <c r="M528" s="136" t="str">
        <f>'گام اول '!M529</f>
        <v>نگهبان</v>
      </c>
      <c r="N528" s="120" t="str">
        <f>'گام اول '!N529</f>
        <v>*</v>
      </c>
      <c r="O528" s="119">
        <f>'گام اول '!O529</f>
        <v>0</v>
      </c>
      <c r="P528" s="121">
        <f>'گام اول '!P529</f>
        <v>0</v>
      </c>
      <c r="Q528" s="358">
        <f>'گام اول '!Q529</f>
        <v>30</v>
      </c>
      <c r="R528" s="358">
        <f>'گام اول '!R529</f>
        <v>120</v>
      </c>
      <c r="S528" s="358">
        <f>'گام اول '!S529</f>
        <v>110</v>
      </c>
      <c r="T528" s="358">
        <f>'گام اول '!T529</f>
        <v>29.33</v>
      </c>
      <c r="U528" s="137">
        <f>'گام اول '!U529</f>
        <v>0</v>
      </c>
      <c r="V528" s="120">
        <f>'گام اول '!W529</f>
        <v>0</v>
      </c>
      <c r="W528" s="121">
        <f>'گام اول '!X529</f>
        <v>0</v>
      </c>
      <c r="X528" s="366">
        <f>'گام اول '!Y529</f>
        <v>0</v>
      </c>
      <c r="Y528" s="366">
        <f>'گام اول '!Z529</f>
        <v>0</v>
      </c>
      <c r="Z528" s="138">
        <f>'گام اول '!AA529</f>
        <v>885165</v>
      </c>
      <c r="AA528" s="138">
        <f>'گام اول '!AB529</f>
        <v>46667</v>
      </c>
      <c r="AB528" s="138">
        <f>'گام اول '!AC529</f>
        <v>931832</v>
      </c>
      <c r="AC528" s="138">
        <f>'گام اول '!AD529</f>
        <v>4500000</v>
      </c>
      <c r="AD528" s="138">
        <f>'گام اول '!AE529</f>
        <v>6000000</v>
      </c>
      <c r="AE528" s="139">
        <f>'گام اول '!AF529</f>
        <v>177895.19999999998</v>
      </c>
      <c r="AF528" s="122">
        <f>'گام اول '!AG529</f>
        <v>26554950</v>
      </c>
      <c r="AG528" s="123">
        <f>'گام اول '!AH529</f>
        <v>1400010</v>
      </c>
      <c r="AH528" s="123">
        <f>'گام اول '!AI529</f>
        <v>21347423.999999996</v>
      </c>
      <c r="AI528" s="123">
        <f>'گام اول '!AJ529</f>
        <v>0</v>
      </c>
      <c r="AJ528" s="123">
        <f>'گام اول '!AK529</f>
        <v>4500000</v>
      </c>
      <c r="AK528" s="123">
        <f>'گام اول '!AL529</f>
        <v>6000000</v>
      </c>
      <c r="AL528" s="123">
        <f>'گام اول '!AM529</f>
        <v>4892117.9999999991</v>
      </c>
      <c r="AM528" s="123">
        <f>'گام اول '!AN529</f>
        <v>5217666.2159999991</v>
      </c>
      <c r="AN528" s="123">
        <f>'گام اول '!AO529</f>
        <v>0</v>
      </c>
      <c r="AO528" s="123">
        <f>'گام اول '!AP529</f>
        <v>3000000</v>
      </c>
      <c r="AP528" s="123">
        <f>'گام اول '!AQ529</f>
        <v>0</v>
      </c>
      <c r="AQ528" s="123">
        <f>'گام اول '!AR529</f>
        <v>0</v>
      </c>
      <c r="AR528" s="123">
        <f>'گام اول '!AS529</f>
        <v>0</v>
      </c>
      <c r="AS528" s="375">
        <f>'گام اول '!AT529</f>
        <v>0</v>
      </c>
      <c r="AT528" s="368">
        <f t="shared" si="366"/>
        <v>72912168.216000006</v>
      </c>
      <c r="AU528" s="173">
        <f>'گام اول '!AV529</f>
        <v>54308316.440880008</v>
      </c>
      <c r="AV528" s="141">
        <f>'گام اول '!AW529</f>
        <v>72912168.215999991</v>
      </c>
      <c r="AW528" s="142">
        <f t="shared" si="367"/>
        <v>5103851.7751199994</v>
      </c>
      <c r="AX528" s="75">
        <f t="shared" si="368"/>
        <v>1430831.644088001</v>
      </c>
      <c r="AY528" s="142">
        <f>'گام اول '!AZ529</f>
        <v>0</v>
      </c>
      <c r="AZ528" s="142">
        <f>'گام اول '!BA529</f>
        <v>0</v>
      </c>
      <c r="BA528" s="142">
        <f>'گام اول '!BB529</f>
        <v>0</v>
      </c>
      <c r="BB528" s="142">
        <f>'گام اول '!BC529</f>
        <v>0</v>
      </c>
      <c r="BC528" s="142">
        <f>'گام اول '!BD529</f>
        <v>0</v>
      </c>
      <c r="BD528" s="142">
        <f>'گام اول '!BE529</f>
        <v>0</v>
      </c>
      <c r="BE528" s="142">
        <f>'گام اول '!BF529</f>
        <v>0</v>
      </c>
      <c r="BF528" s="143">
        <f t="shared" si="369"/>
        <v>6534683.4192080004</v>
      </c>
      <c r="BG528" s="140">
        <f t="shared" si="370"/>
        <v>66377484</v>
      </c>
      <c r="BH528" s="144">
        <f t="shared" si="371"/>
        <v>72912168.216000006</v>
      </c>
      <c r="BI528" s="127">
        <f t="shared" si="364"/>
        <v>4659160</v>
      </c>
      <c r="BJ528" s="145">
        <f t="shared" si="372"/>
        <v>2329580</v>
      </c>
      <c r="BK528" s="145">
        <f t="shared" si="373"/>
        <v>698874</v>
      </c>
      <c r="BL528" s="146">
        <f t="shared" si="374"/>
        <v>1120000</v>
      </c>
      <c r="BM528" s="379">
        <v>0</v>
      </c>
      <c r="BN528" s="147">
        <f t="shared" si="375"/>
        <v>81719782.216000006</v>
      </c>
      <c r="BO528" s="148">
        <f t="shared" si="376"/>
        <v>72912168.215999991</v>
      </c>
      <c r="BP528" s="149">
        <f t="shared" si="377"/>
        <v>16769798.689679999</v>
      </c>
      <c r="BQ528" s="150">
        <f t="shared" si="378"/>
        <v>98489580.905680001</v>
      </c>
      <c r="BR528" s="151">
        <f t="shared" si="379"/>
        <v>100800</v>
      </c>
      <c r="BS528" s="147">
        <f t="shared" si="380"/>
        <v>98590380.905680001</v>
      </c>
      <c r="BT528" s="135">
        <v>0</v>
      </c>
      <c r="BU528" s="148">
        <f t="shared" si="381"/>
        <v>8171978.2216000007</v>
      </c>
      <c r="BV528" s="152">
        <f t="shared" si="382"/>
        <v>4085989.1108000004</v>
      </c>
      <c r="BW528" s="133">
        <f t="shared" si="383"/>
        <v>86332413.573280007</v>
      </c>
      <c r="BX528" s="147">
        <f t="shared" si="384"/>
        <v>7687614</v>
      </c>
      <c r="BY528" s="134">
        <f t="shared" si="385"/>
        <v>78644799.573280007</v>
      </c>
      <c r="CD528" s="388">
        <f>'گام اول '!AU529</f>
        <v>72912168.216000006</v>
      </c>
      <c r="CE528" s="389">
        <f>'گام اول '!AV529</f>
        <v>54308316.440880008</v>
      </c>
      <c r="CF528" s="389">
        <f>'گام اول '!AW529</f>
        <v>72912168.215999991</v>
      </c>
      <c r="CG528" s="389">
        <f>'گام اول '!AX529</f>
        <v>5103851.7751199994</v>
      </c>
      <c r="CH528" s="389">
        <f>'گام اول '!AY529</f>
        <v>1430831.644088001</v>
      </c>
      <c r="CI528" s="389">
        <f>'گام اول '!AZ529</f>
        <v>0</v>
      </c>
      <c r="CJ528" s="389">
        <f>'گام اول '!BA529</f>
        <v>0</v>
      </c>
      <c r="CK528" s="389">
        <f>'گام اول '!BB529</f>
        <v>0</v>
      </c>
      <c r="CL528" s="389">
        <f>'گام اول '!BC529</f>
        <v>0</v>
      </c>
      <c r="CM528" s="389">
        <f>'گام اول '!BD529</f>
        <v>0</v>
      </c>
      <c r="CN528" s="389">
        <f>'گام اول '!BE529</f>
        <v>0</v>
      </c>
      <c r="CO528" s="389">
        <f>'گام اول '!BF529</f>
        <v>0</v>
      </c>
      <c r="CP528" s="389">
        <f>'گام اول '!BG529</f>
        <v>6534683.4192080004</v>
      </c>
      <c r="CQ528" s="389">
        <f>'گام اول '!BH529</f>
        <v>66377484</v>
      </c>
      <c r="CR528" s="389">
        <f t="shared" si="386"/>
        <v>72912168.216000006</v>
      </c>
      <c r="CS528" s="55">
        <f t="shared" si="387"/>
        <v>4659160</v>
      </c>
      <c r="CT528" s="388">
        <f t="shared" si="388"/>
        <v>2329580</v>
      </c>
      <c r="CU528" s="389">
        <f t="shared" si="389"/>
        <v>698874</v>
      </c>
      <c r="CV528" s="389">
        <f t="shared" si="390"/>
        <v>1120000</v>
      </c>
      <c r="CW528" s="55">
        <v>0</v>
      </c>
      <c r="CX528" s="389">
        <f t="shared" si="391"/>
        <v>81719782.216000006</v>
      </c>
      <c r="CY528" s="389">
        <f t="shared" si="392"/>
        <v>72912168.215999991</v>
      </c>
      <c r="CZ528" s="389">
        <f t="shared" si="393"/>
        <v>16769798.689679999</v>
      </c>
      <c r="DA528" s="389">
        <f t="shared" si="394"/>
        <v>98489580.905680001</v>
      </c>
      <c r="DB528" s="389">
        <f t="shared" si="395"/>
        <v>100800</v>
      </c>
      <c r="DC528" s="389">
        <f t="shared" si="396"/>
        <v>98590380.905680001</v>
      </c>
      <c r="DD528" s="394">
        <v>0</v>
      </c>
      <c r="DE528" s="389">
        <f t="shared" si="397"/>
        <v>8171978.2216000007</v>
      </c>
      <c r="DF528" s="389">
        <f t="shared" si="398"/>
        <v>4085989.1108000004</v>
      </c>
      <c r="DG528" s="389">
        <f t="shared" si="399"/>
        <v>86332413.573280007</v>
      </c>
      <c r="DH528" s="389">
        <f t="shared" si="400"/>
        <v>7687614</v>
      </c>
      <c r="DI528" s="389">
        <f t="shared" si="401"/>
        <v>78644799.573280007</v>
      </c>
      <c r="DJ528" s="389">
        <f t="shared" si="402"/>
        <v>0</v>
      </c>
      <c r="DL528" s="396">
        <f t="shared" si="403"/>
        <v>6638737.5</v>
      </c>
      <c r="DM528" s="396">
        <f t="shared" si="404"/>
        <v>-1979577.5</v>
      </c>
    </row>
    <row r="529" spans="1:117" s="55" customFormat="1" ht="21" x14ac:dyDescent="0.2">
      <c r="A529" s="191">
        <f t="shared" si="365"/>
        <v>2655495</v>
      </c>
      <c r="B529" s="136">
        <f>'گام اول '!B530</f>
        <v>524</v>
      </c>
      <c r="C529" s="136">
        <f>'گام اول '!C530</f>
        <v>309</v>
      </c>
      <c r="D529" s="136">
        <f>'گام اول '!D530</f>
        <v>12887</v>
      </c>
      <c r="E529" s="136" t="str">
        <f>'گام اول '!E530</f>
        <v>جمشید</v>
      </c>
      <c r="F529" s="136" t="str">
        <f>'گام اول '!F530</f>
        <v>آباد</v>
      </c>
      <c r="G529" s="136" t="str">
        <f>'گام اول '!G530</f>
        <v>نگهبان</v>
      </c>
      <c r="H529" s="136" t="str">
        <f>'گام اول '!H530</f>
        <v>گیلان</v>
      </c>
      <c r="I529" s="136" t="str">
        <f>'گام اول '!I530</f>
        <v>381-700-3501318-1</v>
      </c>
      <c r="J529" s="136">
        <f>'گام اول '!J530</f>
        <v>5709880639</v>
      </c>
      <c r="K529" s="136" t="str">
        <f>'گام اول '!K530</f>
        <v>0022457687</v>
      </c>
      <c r="L529" s="136" t="str">
        <f>'گام اول '!L530</f>
        <v>گیلان</v>
      </c>
      <c r="M529" s="136" t="str">
        <f>'گام اول '!M530</f>
        <v>نگهبان</v>
      </c>
      <c r="N529" s="120">
        <f>'گام اول '!N530</f>
        <v>0</v>
      </c>
      <c r="O529" s="119">
        <f>'گام اول '!O530</f>
        <v>0</v>
      </c>
      <c r="P529" s="121" t="str">
        <f>'گام اول '!P530</f>
        <v>*</v>
      </c>
      <c r="Q529" s="358">
        <f>'گام اول '!Q530</f>
        <v>30</v>
      </c>
      <c r="R529" s="358">
        <f>'گام اول '!R530</f>
        <v>120</v>
      </c>
      <c r="S529" s="358">
        <f>'گام اول '!S530</f>
        <v>220</v>
      </c>
      <c r="T529" s="358">
        <f>'گام اول '!T530</f>
        <v>29.33</v>
      </c>
      <c r="U529" s="137">
        <f>'گام اول '!U530</f>
        <v>0</v>
      </c>
      <c r="V529" s="120">
        <f>'گام اول '!W530</f>
        <v>0</v>
      </c>
      <c r="W529" s="121">
        <f>'گام اول '!X530</f>
        <v>0</v>
      </c>
      <c r="X529" s="366">
        <f>'گام اول '!Y530</f>
        <v>3</v>
      </c>
      <c r="Y529" s="366">
        <f>'گام اول '!Z530</f>
        <v>3</v>
      </c>
      <c r="Z529" s="138">
        <f>'گام اول '!AA530</f>
        <v>885165</v>
      </c>
      <c r="AA529" s="138">
        <f>'گام اول '!AB530</f>
        <v>46667</v>
      </c>
      <c r="AB529" s="138">
        <f>'گام اول '!AC530</f>
        <v>931832</v>
      </c>
      <c r="AC529" s="138">
        <f>'گام اول '!AD530</f>
        <v>4500000</v>
      </c>
      <c r="AD529" s="138">
        <f>'گام اول '!AE530</f>
        <v>6000000</v>
      </c>
      <c r="AE529" s="139">
        <f>'گام اول '!AF530</f>
        <v>177895.19999999998</v>
      </c>
      <c r="AF529" s="122">
        <f>'گام اول '!AG530</f>
        <v>26554950</v>
      </c>
      <c r="AG529" s="123">
        <f>'گام اول '!AH530</f>
        <v>1400010</v>
      </c>
      <c r="AH529" s="123">
        <f>'گام اول '!AI530</f>
        <v>21347423.999999996</v>
      </c>
      <c r="AI529" s="123">
        <f>'گام اول '!AJ530</f>
        <v>7966485</v>
      </c>
      <c r="AJ529" s="123">
        <f>'گام اول '!AK530</f>
        <v>4500000</v>
      </c>
      <c r="AK529" s="123">
        <f>'گام اول '!AL530</f>
        <v>6000000</v>
      </c>
      <c r="AL529" s="123">
        <f>'گام اول '!AM530</f>
        <v>9784235.9999999981</v>
      </c>
      <c r="AM529" s="123">
        <f>'گام اول '!AN530</f>
        <v>5217666.2159999991</v>
      </c>
      <c r="AN529" s="123">
        <f>'گام اول '!AO530</f>
        <v>0</v>
      </c>
      <c r="AO529" s="123">
        <f>'گام اول '!AP530</f>
        <v>3000000</v>
      </c>
      <c r="AP529" s="123">
        <f>'گام اول '!AQ530</f>
        <v>0</v>
      </c>
      <c r="AQ529" s="123">
        <f>'گام اول '!AR530</f>
        <v>0</v>
      </c>
      <c r="AR529" s="123">
        <f>'گام اول '!AS530</f>
        <v>0</v>
      </c>
      <c r="AS529" s="375">
        <f>'گام اول '!AT530</f>
        <v>0</v>
      </c>
      <c r="AT529" s="368">
        <f t="shared" si="366"/>
        <v>85770771.216000006</v>
      </c>
      <c r="AU529" s="173">
        <f>'گام اول '!AV530</f>
        <v>58857986.18088001</v>
      </c>
      <c r="AV529" s="141">
        <f>'گام اول '!AW530</f>
        <v>77804286.215999991</v>
      </c>
      <c r="AW529" s="142">
        <f t="shared" si="367"/>
        <v>5446300.0351200001</v>
      </c>
      <c r="AX529" s="75">
        <f t="shared" si="368"/>
        <v>1885798.6180880012</v>
      </c>
      <c r="AY529" s="142">
        <f>'گام اول '!AZ530</f>
        <v>0</v>
      </c>
      <c r="AZ529" s="142">
        <f>'گام اول '!BA530</f>
        <v>0</v>
      </c>
      <c r="BA529" s="142">
        <f>'گام اول '!BB530</f>
        <v>0</v>
      </c>
      <c r="BB529" s="142">
        <f>'گام اول '!BC530</f>
        <v>0</v>
      </c>
      <c r="BC529" s="142">
        <f>'گام اول '!BD530</f>
        <v>0</v>
      </c>
      <c r="BD529" s="142">
        <f>'گام اول '!BE530</f>
        <v>0</v>
      </c>
      <c r="BE529" s="142">
        <f>'گام اول '!BF530</f>
        <v>0</v>
      </c>
      <c r="BF529" s="143">
        <f t="shared" si="369"/>
        <v>7332098.6532080015</v>
      </c>
      <c r="BG529" s="140">
        <f t="shared" si="370"/>
        <v>78438672</v>
      </c>
      <c r="BH529" s="144">
        <f t="shared" si="371"/>
        <v>85770771.216000006</v>
      </c>
      <c r="BI529" s="127">
        <f t="shared" si="364"/>
        <v>4659160</v>
      </c>
      <c r="BJ529" s="145">
        <f t="shared" si="372"/>
        <v>2329580</v>
      </c>
      <c r="BK529" s="145">
        <f t="shared" si="373"/>
        <v>698874</v>
      </c>
      <c r="BL529" s="146">
        <f t="shared" si="374"/>
        <v>1120000</v>
      </c>
      <c r="BM529" s="379">
        <v>0</v>
      </c>
      <c r="BN529" s="147">
        <f t="shared" si="375"/>
        <v>94578385.216000006</v>
      </c>
      <c r="BO529" s="148">
        <f t="shared" si="376"/>
        <v>77804286.215999991</v>
      </c>
      <c r="BP529" s="149">
        <f t="shared" si="377"/>
        <v>17894985.82968</v>
      </c>
      <c r="BQ529" s="150">
        <f t="shared" si="378"/>
        <v>112473371.04568</v>
      </c>
      <c r="BR529" s="151">
        <f t="shared" si="379"/>
        <v>100800</v>
      </c>
      <c r="BS529" s="147">
        <f t="shared" si="380"/>
        <v>112574171.04568</v>
      </c>
      <c r="BT529" s="135">
        <v>0</v>
      </c>
      <c r="BU529" s="148">
        <f t="shared" si="381"/>
        <v>9457838.5216000006</v>
      </c>
      <c r="BV529" s="152">
        <f t="shared" si="382"/>
        <v>4728919.2608000003</v>
      </c>
      <c r="BW529" s="133">
        <f t="shared" si="383"/>
        <v>98387413.263280004</v>
      </c>
      <c r="BX529" s="147">
        <f t="shared" si="384"/>
        <v>7687614</v>
      </c>
      <c r="BY529" s="134">
        <f t="shared" si="385"/>
        <v>90699799.263280004</v>
      </c>
      <c r="CD529" s="388">
        <f>'گام اول '!AU530</f>
        <v>85770771.216000006</v>
      </c>
      <c r="CE529" s="389">
        <f>'گام اول '!AV530</f>
        <v>58857986.18088001</v>
      </c>
      <c r="CF529" s="389">
        <f>'گام اول '!AW530</f>
        <v>77804286.215999991</v>
      </c>
      <c r="CG529" s="389">
        <f>'گام اول '!AX530</f>
        <v>5446300.0351200001</v>
      </c>
      <c r="CH529" s="389">
        <f>'گام اول '!AY530</f>
        <v>1885798.6180880012</v>
      </c>
      <c r="CI529" s="389">
        <f>'گام اول '!AZ530</f>
        <v>0</v>
      </c>
      <c r="CJ529" s="389">
        <f>'گام اول '!BA530</f>
        <v>0</v>
      </c>
      <c r="CK529" s="389">
        <f>'گام اول '!BB530</f>
        <v>0</v>
      </c>
      <c r="CL529" s="389">
        <f>'گام اول '!BC530</f>
        <v>0</v>
      </c>
      <c r="CM529" s="389">
        <f>'گام اول '!BD530</f>
        <v>0</v>
      </c>
      <c r="CN529" s="389">
        <f>'گام اول '!BE530</f>
        <v>0</v>
      </c>
      <c r="CO529" s="389">
        <f>'گام اول '!BF530</f>
        <v>0</v>
      </c>
      <c r="CP529" s="389">
        <f>'گام اول '!BG530</f>
        <v>7332098.6532080015</v>
      </c>
      <c r="CQ529" s="389">
        <f>'گام اول '!BH530</f>
        <v>78438672</v>
      </c>
      <c r="CR529" s="389">
        <f t="shared" si="386"/>
        <v>85770771.216000006</v>
      </c>
      <c r="CS529" s="55">
        <f t="shared" si="387"/>
        <v>4659160</v>
      </c>
      <c r="CT529" s="388">
        <f t="shared" si="388"/>
        <v>2329580</v>
      </c>
      <c r="CU529" s="389">
        <f t="shared" si="389"/>
        <v>698874</v>
      </c>
      <c r="CV529" s="389">
        <f t="shared" si="390"/>
        <v>1120000</v>
      </c>
      <c r="CW529" s="55">
        <v>0</v>
      </c>
      <c r="CX529" s="389">
        <f t="shared" si="391"/>
        <v>94578385.216000006</v>
      </c>
      <c r="CY529" s="389">
        <f t="shared" si="392"/>
        <v>77804286.215999991</v>
      </c>
      <c r="CZ529" s="389">
        <f t="shared" si="393"/>
        <v>17894985.82968</v>
      </c>
      <c r="DA529" s="389">
        <f t="shared" si="394"/>
        <v>112473371.04568</v>
      </c>
      <c r="DB529" s="389">
        <f t="shared" si="395"/>
        <v>100800</v>
      </c>
      <c r="DC529" s="389">
        <f t="shared" si="396"/>
        <v>112574171.04568</v>
      </c>
      <c r="DD529" s="394">
        <v>0</v>
      </c>
      <c r="DE529" s="389">
        <f t="shared" si="397"/>
        <v>9457838.5216000006</v>
      </c>
      <c r="DF529" s="389">
        <f t="shared" si="398"/>
        <v>4728919.2608000003</v>
      </c>
      <c r="DG529" s="389">
        <f t="shared" si="399"/>
        <v>98387413.263280004</v>
      </c>
      <c r="DH529" s="389">
        <f t="shared" si="400"/>
        <v>7687614</v>
      </c>
      <c r="DI529" s="389">
        <f t="shared" si="401"/>
        <v>90699799.263280004</v>
      </c>
      <c r="DJ529" s="389">
        <f t="shared" si="402"/>
        <v>0</v>
      </c>
      <c r="DL529" s="396">
        <f t="shared" si="403"/>
        <v>6638737.5</v>
      </c>
      <c r="DM529" s="396">
        <f t="shared" si="404"/>
        <v>-1979577.5</v>
      </c>
    </row>
    <row r="530" spans="1:117" s="55" customFormat="1" ht="21" x14ac:dyDescent="0.2">
      <c r="A530" s="191">
        <f t="shared" si="365"/>
        <v>2655495</v>
      </c>
      <c r="B530" s="136">
        <f>'گام اول '!B531</f>
        <v>525</v>
      </c>
      <c r="C530" s="136">
        <f>'گام اول '!C531</f>
        <v>224</v>
      </c>
      <c r="D530" s="136">
        <f>'گام اول '!D531</f>
        <v>12877</v>
      </c>
      <c r="E530" s="136" t="str">
        <f>'گام اول '!E531</f>
        <v>بنیامین</v>
      </c>
      <c r="F530" s="136" t="str">
        <f>'گام اول '!F531</f>
        <v>پور یزدان خواه</v>
      </c>
      <c r="G530" s="136" t="str">
        <f>'گام اول '!G531</f>
        <v>اداری</v>
      </c>
      <c r="H530" s="136" t="str">
        <f>'گام اول '!H531</f>
        <v>گیلان</v>
      </c>
      <c r="I530" s="136" t="str">
        <f>'گام اول '!I531</f>
        <v>138-700-3501104-1</v>
      </c>
      <c r="J530" s="136">
        <f>'گام اول '!J531</f>
        <v>2580478914</v>
      </c>
      <c r="K530" s="136" t="str">
        <f>'گام اول '!K531</f>
        <v>0019188570</v>
      </c>
      <c r="L530" s="136" t="str">
        <f>'گام اول '!L531</f>
        <v>گیلان</v>
      </c>
      <c r="M530" s="136" t="str">
        <f>'گام اول '!M531</f>
        <v>اداری-کارشناسی</v>
      </c>
      <c r="N530" s="120">
        <f>'گام اول '!N531</f>
        <v>0</v>
      </c>
      <c r="O530" s="119">
        <f>'گام اول '!O531</f>
        <v>0</v>
      </c>
      <c r="P530" s="121">
        <f>'گام اول '!P531</f>
        <v>0</v>
      </c>
      <c r="Q530" s="358">
        <f>'گام اول '!Q531</f>
        <v>30</v>
      </c>
      <c r="R530" s="358">
        <f>'گام اول '!R531</f>
        <v>80</v>
      </c>
      <c r="S530" s="358">
        <f>'گام اول '!S531</f>
        <v>0</v>
      </c>
      <c r="T530" s="358">
        <f>'گام اول '!T531</f>
        <v>0</v>
      </c>
      <c r="U530" s="137">
        <f>'گام اول '!U531</f>
        <v>1</v>
      </c>
      <c r="V530" s="120">
        <f>'گام اول '!W531</f>
        <v>0</v>
      </c>
      <c r="W530" s="121">
        <f>'گام اول '!X531</f>
        <v>0</v>
      </c>
      <c r="X530" s="366">
        <f>'گام اول '!Y531</f>
        <v>0</v>
      </c>
      <c r="Y530" s="366">
        <f>'گام اول '!Z531</f>
        <v>0</v>
      </c>
      <c r="Z530" s="138">
        <f>'گام اول '!AA531</f>
        <v>1477052</v>
      </c>
      <c r="AA530" s="138">
        <f>'گام اول '!AB531</f>
        <v>46667</v>
      </c>
      <c r="AB530" s="138">
        <f>'گام اول '!AC531</f>
        <v>1523719</v>
      </c>
      <c r="AC530" s="138">
        <f>'گام اول '!AD531</f>
        <v>4500000</v>
      </c>
      <c r="AD530" s="138">
        <f>'گام اول '!AE531</f>
        <v>6000000</v>
      </c>
      <c r="AE530" s="139">
        <f>'گام اول '!AF531</f>
        <v>290891.80909090908</v>
      </c>
      <c r="AF530" s="122">
        <f>'گام اول '!AG531</f>
        <v>44311560</v>
      </c>
      <c r="AG530" s="123">
        <f>'گام اول '!AH531</f>
        <v>1400010</v>
      </c>
      <c r="AH530" s="123">
        <f>'گام اول '!AI531</f>
        <v>23271344.727272727</v>
      </c>
      <c r="AI530" s="123">
        <f>'گام اول '!AJ531</f>
        <v>0</v>
      </c>
      <c r="AJ530" s="123">
        <f>'گام اول '!AK531</f>
        <v>4500000</v>
      </c>
      <c r="AK530" s="123">
        <f>'گام اول '!AL531</f>
        <v>6000000</v>
      </c>
      <c r="AL530" s="123">
        <f>'گام اول '!AM531</f>
        <v>0</v>
      </c>
      <c r="AM530" s="123">
        <f>'گام اول '!AN531</f>
        <v>0</v>
      </c>
      <c r="AN530" s="123">
        <f>'گام اول '!AO531</f>
        <v>1523719</v>
      </c>
      <c r="AO530" s="123">
        <f>'گام اول '!AP531</f>
        <v>4200000</v>
      </c>
      <c r="AP530" s="123">
        <f>'گام اول '!AQ531</f>
        <v>0</v>
      </c>
      <c r="AQ530" s="123">
        <f>'گام اول '!AR531</f>
        <v>0</v>
      </c>
      <c r="AR530" s="123">
        <f>'گام اول '!AS531</f>
        <v>0</v>
      </c>
      <c r="AS530" s="375">
        <f>'گام اول '!AT531</f>
        <v>0</v>
      </c>
      <c r="AT530" s="368">
        <f t="shared" si="366"/>
        <v>85206633.727272719</v>
      </c>
      <c r="AU530" s="173">
        <f>'گام اول '!AV531</f>
        <v>63125110.696363628</v>
      </c>
      <c r="AV530" s="141">
        <f>'گام اول '!AW531</f>
        <v>83682914.727272719</v>
      </c>
      <c r="AW530" s="142">
        <f t="shared" si="367"/>
        <v>5857804.0309090912</v>
      </c>
      <c r="AX530" s="75">
        <f t="shared" si="368"/>
        <v>2312511.0696363631</v>
      </c>
      <c r="AY530" s="142">
        <f>'گام اول '!AZ531</f>
        <v>0</v>
      </c>
      <c r="AZ530" s="142">
        <f>'گام اول '!BA531</f>
        <v>0</v>
      </c>
      <c r="BA530" s="142">
        <f>'گام اول '!BB531</f>
        <v>0</v>
      </c>
      <c r="BB530" s="142">
        <f>'گام اول '!BC531</f>
        <v>0</v>
      </c>
      <c r="BC530" s="142">
        <f>'گام اول '!BD531</f>
        <v>0</v>
      </c>
      <c r="BD530" s="142">
        <f>'گام اول '!BE531</f>
        <v>0</v>
      </c>
      <c r="BE530" s="142">
        <f>'گام اول '!BF531</f>
        <v>0</v>
      </c>
      <c r="BF530" s="143">
        <f t="shared" si="369"/>
        <v>8170315.1005454548</v>
      </c>
      <c r="BG530" s="140">
        <f t="shared" si="370"/>
        <v>77036318</v>
      </c>
      <c r="BH530" s="144">
        <f t="shared" si="371"/>
        <v>85206633.727272719</v>
      </c>
      <c r="BI530" s="398">
        <f>(((885165*30)*3)/12)/30*Q530</f>
        <v>6638737.5</v>
      </c>
      <c r="BJ530" s="145">
        <f t="shared" si="372"/>
        <v>3809297.5</v>
      </c>
      <c r="BK530" s="145">
        <f t="shared" si="373"/>
        <v>1142789.25</v>
      </c>
      <c r="BL530" s="146">
        <f t="shared" si="374"/>
        <v>1120000</v>
      </c>
      <c r="BM530" s="379">
        <v>0</v>
      </c>
      <c r="BN530" s="147">
        <f t="shared" si="375"/>
        <v>97917457.977272719</v>
      </c>
      <c r="BO530" s="148">
        <f t="shared" si="376"/>
        <v>83682914.727272719</v>
      </c>
      <c r="BP530" s="149">
        <f t="shared" si="377"/>
        <v>19247070.387272727</v>
      </c>
      <c r="BQ530" s="150">
        <f t="shared" si="378"/>
        <v>117164528.36454545</v>
      </c>
      <c r="BR530" s="151">
        <f t="shared" si="379"/>
        <v>100800</v>
      </c>
      <c r="BS530" s="147">
        <f t="shared" si="380"/>
        <v>117265328.36454545</v>
      </c>
      <c r="BT530" s="135">
        <v>0</v>
      </c>
      <c r="BU530" s="148">
        <f t="shared" si="381"/>
        <v>9791745.7977272719</v>
      </c>
      <c r="BV530" s="152">
        <f t="shared" si="382"/>
        <v>4895872.898863636</v>
      </c>
      <c r="BW530" s="133">
        <f t="shared" si="383"/>
        <v>102577709.66795453</v>
      </c>
      <c r="BX530" s="147">
        <f t="shared" si="384"/>
        <v>11590824.25</v>
      </c>
      <c r="BY530" s="134">
        <f t="shared" si="385"/>
        <v>90986885.417954534</v>
      </c>
      <c r="CD530" s="388">
        <f>'گام اول '!AU531</f>
        <v>85206633.727272719</v>
      </c>
      <c r="CE530" s="389">
        <f>'گام اول '!AV531</f>
        <v>63125110.696363628</v>
      </c>
      <c r="CF530" s="389">
        <f>'گام اول '!AW531</f>
        <v>83682914.727272719</v>
      </c>
      <c r="CG530" s="389">
        <f>'گام اول '!AX531</f>
        <v>5857804.0309090912</v>
      </c>
      <c r="CH530" s="389">
        <f>'گام اول '!AY531</f>
        <v>2312511.0696363631</v>
      </c>
      <c r="CI530" s="389">
        <f>'گام اول '!AZ531</f>
        <v>0</v>
      </c>
      <c r="CJ530" s="389">
        <f>'گام اول '!BA531</f>
        <v>0</v>
      </c>
      <c r="CK530" s="389">
        <f>'گام اول '!BB531</f>
        <v>0</v>
      </c>
      <c r="CL530" s="389">
        <f>'گام اول '!BC531</f>
        <v>0</v>
      </c>
      <c r="CM530" s="389">
        <f>'گام اول '!BD531</f>
        <v>0</v>
      </c>
      <c r="CN530" s="389">
        <f>'گام اول '!BE531</f>
        <v>0</v>
      </c>
      <c r="CO530" s="389">
        <f>'گام اول '!BF531</f>
        <v>0</v>
      </c>
      <c r="CP530" s="389">
        <f>'گام اول '!BG531</f>
        <v>8170315.1005454548</v>
      </c>
      <c r="CQ530" s="389">
        <f>'گام اول '!BH531</f>
        <v>77036318</v>
      </c>
      <c r="CR530" s="389">
        <f t="shared" si="386"/>
        <v>85206633.727272719</v>
      </c>
      <c r="CS530" s="399">
        <f>(885165*30/12*3)/30*Q530</f>
        <v>6638737.5</v>
      </c>
      <c r="CT530" s="388">
        <f t="shared" si="388"/>
        <v>3809297.5</v>
      </c>
      <c r="CU530" s="389">
        <f t="shared" si="389"/>
        <v>1142789.25</v>
      </c>
      <c r="CV530" s="389">
        <f t="shared" si="390"/>
        <v>1120000</v>
      </c>
      <c r="CW530" s="55">
        <v>0</v>
      </c>
      <c r="CX530" s="389">
        <f t="shared" si="391"/>
        <v>97917457.977272719</v>
      </c>
      <c r="CY530" s="389">
        <f t="shared" si="392"/>
        <v>83682914.727272719</v>
      </c>
      <c r="CZ530" s="389">
        <f t="shared" si="393"/>
        <v>19247070.387272727</v>
      </c>
      <c r="DA530" s="389">
        <f t="shared" si="394"/>
        <v>117164528.36454545</v>
      </c>
      <c r="DB530" s="389">
        <f t="shared" si="395"/>
        <v>100800</v>
      </c>
      <c r="DC530" s="389">
        <f t="shared" si="396"/>
        <v>117265328.36454545</v>
      </c>
      <c r="DD530" s="394">
        <v>0</v>
      </c>
      <c r="DE530" s="389">
        <f t="shared" si="397"/>
        <v>9791745.7977272719</v>
      </c>
      <c r="DF530" s="389">
        <f t="shared" si="398"/>
        <v>4895872.898863636</v>
      </c>
      <c r="DG530" s="389">
        <f t="shared" si="399"/>
        <v>102577709.66795453</v>
      </c>
      <c r="DH530" s="389">
        <f t="shared" si="400"/>
        <v>11590824.25</v>
      </c>
      <c r="DI530" s="389">
        <f t="shared" si="401"/>
        <v>90986885.417954534</v>
      </c>
      <c r="DJ530" s="389">
        <f t="shared" si="402"/>
        <v>0</v>
      </c>
      <c r="DL530" s="397">
        <f t="shared" si="403"/>
        <v>6638737.5</v>
      </c>
      <c r="DM530" s="397">
        <f t="shared" si="404"/>
        <v>0</v>
      </c>
    </row>
    <row r="531" spans="1:117" s="55" customFormat="1" ht="21" x14ac:dyDescent="0.2">
      <c r="A531" s="191">
        <f t="shared" si="365"/>
        <v>2655495</v>
      </c>
      <c r="B531" s="136">
        <f>'گام اول '!B532</f>
        <v>526</v>
      </c>
      <c r="C531" s="136">
        <f>'گام اول '!C532</f>
        <v>310</v>
      </c>
      <c r="D531" s="136">
        <f>'گام اول '!D532</f>
        <v>12879</v>
      </c>
      <c r="E531" s="136" t="str">
        <f>'گام اول '!E532</f>
        <v>فرشاد</v>
      </c>
      <c r="F531" s="136" t="str">
        <f>'گام اول '!F532</f>
        <v>لطیفی</v>
      </c>
      <c r="G531" s="136" t="str">
        <f>'گام اول '!G532</f>
        <v>نگهبان</v>
      </c>
      <c r="H531" s="136" t="str">
        <f>'گام اول '!H532</f>
        <v>گیلان</v>
      </c>
      <c r="I531" s="136" t="str">
        <f>'گام اول '!I532</f>
        <v>381-700-3614659-1</v>
      </c>
      <c r="J531" s="136">
        <f>'گام اول '!J532</f>
        <v>2580868976</v>
      </c>
      <c r="K531" s="136" t="str">
        <f>'گام اول '!K532</f>
        <v>0012847717</v>
      </c>
      <c r="L531" s="136" t="str">
        <f>'گام اول '!L532</f>
        <v>گیلان</v>
      </c>
      <c r="M531" s="136" t="str">
        <f>'گام اول '!M532</f>
        <v>نگهبان</v>
      </c>
      <c r="N531" s="120" t="str">
        <f>'گام اول '!N532</f>
        <v>*</v>
      </c>
      <c r="O531" s="119">
        <f>'گام اول '!O532</f>
        <v>0</v>
      </c>
      <c r="P531" s="121">
        <f>'گام اول '!P532</f>
        <v>0</v>
      </c>
      <c r="Q531" s="358">
        <f>'گام اول '!Q532</f>
        <v>30</v>
      </c>
      <c r="R531" s="358">
        <f>'گام اول '!R532</f>
        <v>120</v>
      </c>
      <c r="S531" s="358">
        <f>'گام اول '!S532</f>
        <v>110</v>
      </c>
      <c r="T531" s="358">
        <f>'گام اول '!T532</f>
        <v>29.33</v>
      </c>
      <c r="U531" s="137">
        <f>'گام اول '!U532</f>
        <v>0</v>
      </c>
      <c r="V531" s="120">
        <f>'گام اول '!W532</f>
        <v>0</v>
      </c>
      <c r="W531" s="121">
        <f>'گام اول '!X532</f>
        <v>0</v>
      </c>
      <c r="X531" s="366">
        <f>'گام اول '!Y532</f>
        <v>0</v>
      </c>
      <c r="Y531" s="366">
        <f>'گام اول '!Z532</f>
        <v>0</v>
      </c>
      <c r="Z531" s="138">
        <f>'گام اول '!AA532</f>
        <v>885165</v>
      </c>
      <c r="AA531" s="138">
        <f>'گام اول '!AB532</f>
        <v>46667</v>
      </c>
      <c r="AB531" s="138">
        <f>'گام اول '!AC532</f>
        <v>931832</v>
      </c>
      <c r="AC531" s="138">
        <f>'گام اول '!AD532</f>
        <v>4500000</v>
      </c>
      <c r="AD531" s="138">
        <f>'گام اول '!AE532</f>
        <v>6000000</v>
      </c>
      <c r="AE531" s="139">
        <f>'گام اول '!AF532</f>
        <v>177895.19999999998</v>
      </c>
      <c r="AF531" s="122">
        <f>'گام اول '!AG532</f>
        <v>26554950</v>
      </c>
      <c r="AG531" s="123">
        <f>'گام اول '!AH532</f>
        <v>1400010</v>
      </c>
      <c r="AH531" s="123">
        <f>'گام اول '!AI532</f>
        <v>21347423.999999996</v>
      </c>
      <c r="AI531" s="123">
        <f>'گام اول '!AJ532</f>
        <v>0</v>
      </c>
      <c r="AJ531" s="123">
        <f>'گام اول '!AK532</f>
        <v>4500000</v>
      </c>
      <c r="AK531" s="123">
        <f>'گام اول '!AL532</f>
        <v>6000000</v>
      </c>
      <c r="AL531" s="123">
        <f>'گام اول '!AM532</f>
        <v>4892117.9999999991</v>
      </c>
      <c r="AM531" s="123">
        <f>'گام اول '!AN532</f>
        <v>5217666.2159999991</v>
      </c>
      <c r="AN531" s="123">
        <f>'گام اول '!AO532</f>
        <v>0</v>
      </c>
      <c r="AO531" s="123">
        <f>'گام اول '!AP532</f>
        <v>3000000</v>
      </c>
      <c r="AP531" s="123">
        <f>'گام اول '!AQ532</f>
        <v>0</v>
      </c>
      <c r="AQ531" s="123">
        <f>'گام اول '!AR532</f>
        <v>0</v>
      </c>
      <c r="AR531" s="123">
        <f>'گام اول '!AS532</f>
        <v>0</v>
      </c>
      <c r="AS531" s="375">
        <f>'گام اول '!AT532</f>
        <v>0</v>
      </c>
      <c r="AT531" s="368">
        <f t="shared" si="366"/>
        <v>72912168.216000006</v>
      </c>
      <c r="AU531" s="173">
        <f>'گام اول '!AV532</f>
        <v>54308316.440880008</v>
      </c>
      <c r="AV531" s="141">
        <f>'گام اول '!AW532</f>
        <v>72912168.215999991</v>
      </c>
      <c r="AW531" s="142">
        <f t="shared" si="367"/>
        <v>5103851.7751199994</v>
      </c>
      <c r="AX531" s="75">
        <f t="shared" si="368"/>
        <v>1430831.644088001</v>
      </c>
      <c r="AY531" s="142">
        <f>'گام اول '!AZ532</f>
        <v>0</v>
      </c>
      <c r="AZ531" s="142">
        <f>'گام اول '!BA532</f>
        <v>0</v>
      </c>
      <c r="BA531" s="142">
        <f>'گام اول '!BB532</f>
        <v>0</v>
      </c>
      <c r="BB531" s="142">
        <f>'گام اول '!BC532</f>
        <v>0</v>
      </c>
      <c r="BC531" s="142">
        <f>'گام اول '!BD532</f>
        <v>0</v>
      </c>
      <c r="BD531" s="142">
        <f>'گام اول '!BE532</f>
        <v>0</v>
      </c>
      <c r="BE531" s="142">
        <f>'گام اول '!BF532</f>
        <v>0</v>
      </c>
      <c r="BF531" s="143">
        <f t="shared" si="369"/>
        <v>6534683.4192080004</v>
      </c>
      <c r="BG531" s="140">
        <f t="shared" si="370"/>
        <v>66377484</v>
      </c>
      <c r="BH531" s="144">
        <f t="shared" si="371"/>
        <v>72912168.216000006</v>
      </c>
      <c r="BI531" s="127">
        <f t="shared" si="364"/>
        <v>4659160</v>
      </c>
      <c r="BJ531" s="145">
        <f t="shared" si="372"/>
        <v>2329580</v>
      </c>
      <c r="BK531" s="145">
        <f t="shared" si="373"/>
        <v>698874</v>
      </c>
      <c r="BL531" s="146">
        <f t="shared" si="374"/>
        <v>1120000</v>
      </c>
      <c r="BM531" s="379">
        <v>0</v>
      </c>
      <c r="BN531" s="147">
        <f t="shared" si="375"/>
        <v>81719782.216000006</v>
      </c>
      <c r="BO531" s="148">
        <f t="shared" si="376"/>
        <v>72912168.215999991</v>
      </c>
      <c r="BP531" s="149">
        <f t="shared" si="377"/>
        <v>16769798.689679999</v>
      </c>
      <c r="BQ531" s="150">
        <f t="shared" si="378"/>
        <v>98489580.905680001</v>
      </c>
      <c r="BR531" s="151">
        <f t="shared" si="379"/>
        <v>100800</v>
      </c>
      <c r="BS531" s="147">
        <f t="shared" si="380"/>
        <v>98590380.905680001</v>
      </c>
      <c r="BT531" s="135">
        <v>0</v>
      </c>
      <c r="BU531" s="148">
        <f t="shared" si="381"/>
        <v>8171978.2216000007</v>
      </c>
      <c r="BV531" s="152">
        <f t="shared" si="382"/>
        <v>4085989.1108000004</v>
      </c>
      <c r="BW531" s="133">
        <f t="shared" si="383"/>
        <v>86332413.573280007</v>
      </c>
      <c r="BX531" s="147">
        <f t="shared" si="384"/>
        <v>7687614</v>
      </c>
      <c r="BY531" s="134">
        <f t="shared" si="385"/>
        <v>78644799.573280007</v>
      </c>
      <c r="CD531" s="388">
        <f>'گام اول '!AU532</f>
        <v>72912168.216000006</v>
      </c>
      <c r="CE531" s="389">
        <f>'گام اول '!AV532</f>
        <v>54308316.440880008</v>
      </c>
      <c r="CF531" s="389">
        <f>'گام اول '!AW532</f>
        <v>72912168.215999991</v>
      </c>
      <c r="CG531" s="389">
        <f>'گام اول '!AX532</f>
        <v>5103851.7751199994</v>
      </c>
      <c r="CH531" s="389">
        <f>'گام اول '!AY532</f>
        <v>1430831.644088001</v>
      </c>
      <c r="CI531" s="389">
        <f>'گام اول '!AZ532</f>
        <v>0</v>
      </c>
      <c r="CJ531" s="389">
        <f>'گام اول '!BA532</f>
        <v>0</v>
      </c>
      <c r="CK531" s="389">
        <f>'گام اول '!BB532</f>
        <v>0</v>
      </c>
      <c r="CL531" s="389">
        <f>'گام اول '!BC532</f>
        <v>0</v>
      </c>
      <c r="CM531" s="389">
        <f>'گام اول '!BD532</f>
        <v>0</v>
      </c>
      <c r="CN531" s="389">
        <f>'گام اول '!BE532</f>
        <v>0</v>
      </c>
      <c r="CO531" s="389">
        <f>'گام اول '!BF532</f>
        <v>0</v>
      </c>
      <c r="CP531" s="389">
        <f>'گام اول '!BG532</f>
        <v>6534683.4192080004</v>
      </c>
      <c r="CQ531" s="389">
        <f>'گام اول '!BH532</f>
        <v>66377484</v>
      </c>
      <c r="CR531" s="389">
        <f t="shared" si="386"/>
        <v>72912168.216000006</v>
      </c>
      <c r="CS531" s="55">
        <f t="shared" si="387"/>
        <v>4659160</v>
      </c>
      <c r="CT531" s="388">
        <f t="shared" si="388"/>
        <v>2329580</v>
      </c>
      <c r="CU531" s="389">
        <f t="shared" si="389"/>
        <v>698874</v>
      </c>
      <c r="CV531" s="389">
        <f t="shared" si="390"/>
        <v>1120000</v>
      </c>
      <c r="CW531" s="55">
        <v>0</v>
      </c>
      <c r="CX531" s="389">
        <f t="shared" si="391"/>
        <v>81719782.216000006</v>
      </c>
      <c r="CY531" s="389">
        <f t="shared" si="392"/>
        <v>72912168.215999991</v>
      </c>
      <c r="CZ531" s="389">
        <f t="shared" si="393"/>
        <v>16769798.689679999</v>
      </c>
      <c r="DA531" s="389">
        <f t="shared" si="394"/>
        <v>98489580.905680001</v>
      </c>
      <c r="DB531" s="389">
        <f t="shared" si="395"/>
        <v>100800</v>
      </c>
      <c r="DC531" s="389">
        <f t="shared" si="396"/>
        <v>98590380.905680001</v>
      </c>
      <c r="DD531" s="394">
        <v>0</v>
      </c>
      <c r="DE531" s="389">
        <f t="shared" si="397"/>
        <v>8171978.2216000007</v>
      </c>
      <c r="DF531" s="389">
        <f t="shared" si="398"/>
        <v>4085989.1108000004</v>
      </c>
      <c r="DG531" s="389">
        <f t="shared" si="399"/>
        <v>86332413.573280007</v>
      </c>
      <c r="DH531" s="389">
        <f t="shared" si="400"/>
        <v>7687614</v>
      </c>
      <c r="DI531" s="389">
        <f t="shared" si="401"/>
        <v>78644799.573280007</v>
      </c>
      <c r="DJ531" s="389">
        <f t="shared" si="402"/>
        <v>0</v>
      </c>
      <c r="DL531" s="396">
        <f t="shared" si="403"/>
        <v>6638737.5</v>
      </c>
      <c r="DM531" s="396">
        <f t="shared" si="404"/>
        <v>-1979577.5</v>
      </c>
    </row>
    <row r="532" spans="1:117" s="55" customFormat="1" ht="21" x14ac:dyDescent="0.2">
      <c r="A532" s="191">
        <f t="shared" si="365"/>
        <v>2655495</v>
      </c>
      <c r="B532" s="136">
        <f>'گام اول '!B533</f>
        <v>527</v>
      </c>
      <c r="C532" s="136">
        <f>'گام اول '!C533</f>
        <v>311</v>
      </c>
      <c r="D532" s="136">
        <f>'گام اول '!D533</f>
        <v>12885</v>
      </c>
      <c r="E532" s="136" t="str">
        <f>'گام اول '!E533</f>
        <v>مسعود</v>
      </c>
      <c r="F532" s="136" t="str">
        <f>'گام اول '!F533</f>
        <v>سلطانی</v>
      </c>
      <c r="G532" s="136" t="str">
        <f>'گام اول '!G533</f>
        <v>نگهبان</v>
      </c>
      <c r="H532" s="136" t="str">
        <f>'گام اول '!H533</f>
        <v>گیلان</v>
      </c>
      <c r="I532" s="136" t="str">
        <f>'گام اول '!I533</f>
        <v>381-12-3690310-1</v>
      </c>
      <c r="J532" s="136">
        <f>'گام اول '!J533</f>
        <v>2670163718</v>
      </c>
      <c r="K532" s="136" t="str">
        <f>'گام اول '!K533</f>
        <v>0030481510</v>
      </c>
      <c r="L532" s="136" t="str">
        <f>'گام اول '!L533</f>
        <v>گیلان</v>
      </c>
      <c r="M532" s="136" t="str">
        <f>'گام اول '!M533</f>
        <v>نگهبان</v>
      </c>
      <c r="N532" s="120">
        <f>'گام اول '!N533</f>
        <v>0</v>
      </c>
      <c r="O532" s="119">
        <f>'گام اول '!O533</f>
        <v>0</v>
      </c>
      <c r="P532" s="121" t="str">
        <f>'گام اول '!P533</f>
        <v>*</v>
      </c>
      <c r="Q532" s="358">
        <f>'گام اول '!Q533</f>
        <v>30</v>
      </c>
      <c r="R532" s="358">
        <f>'گام اول '!R533</f>
        <v>120</v>
      </c>
      <c r="S532" s="358">
        <f>'گام اول '!S533</f>
        <v>220</v>
      </c>
      <c r="T532" s="358">
        <f>'گام اول '!T533</f>
        <v>29.33</v>
      </c>
      <c r="U532" s="137">
        <f>'گام اول '!U533</f>
        <v>0</v>
      </c>
      <c r="V532" s="120">
        <f>'گام اول '!W533</f>
        <v>0</v>
      </c>
      <c r="W532" s="121">
        <f>'گام اول '!X533</f>
        <v>0</v>
      </c>
      <c r="X532" s="366">
        <f>'گام اول '!Y533</f>
        <v>0</v>
      </c>
      <c r="Y532" s="366">
        <f>'گام اول '!Z533</f>
        <v>0</v>
      </c>
      <c r="Z532" s="138">
        <f>'گام اول '!AA533</f>
        <v>885165</v>
      </c>
      <c r="AA532" s="138">
        <f>'گام اول '!AB533</f>
        <v>46667</v>
      </c>
      <c r="AB532" s="138">
        <f>'گام اول '!AC533</f>
        <v>931832</v>
      </c>
      <c r="AC532" s="138">
        <f>'گام اول '!AD533</f>
        <v>4500000</v>
      </c>
      <c r="AD532" s="138">
        <f>'گام اول '!AE533</f>
        <v>6000000</v>
      </c>
      <c r="AE532" s="139">
        <f>'گام اول '!AF533</f>
        <v>177895.19999999998</v>
      </c>
      <c r="AF532" s="122">
        <f>'گام اول '!AG533</f>
        <v>26554950</v>
      </c>
      <c r="AG532" s="123">
        <f>'گام اول '!AH533</f>
        <v>1400010</v>
      </c>
      <c r="AH532" s="123">
        <f>'گام اول '!AI533</f>
        <v>21347423.999999996</v>
      </c>
      <c r="AI532" s="123">
        <f>'گام اول '!AJ533</f>
        <v>0</v>
      </c>
      <c r="AJ532" s="123">
        <f>'گام اول '!AK533</f>
        <v>4500000</v>
      </c>
      <c r="AK532" s="123">
        <f>'گام اول '!AL533</f>
        <v>6000000</v>
      </c>
      <c r="AL532" s="123">
        <f>'گام اول '!AM533</f>
        <v>9784235.9999999981</v>
      </c>
      <c r="AM532" s="123">
        <f>'گام اول '!AN533</f>
        <v>5217666.2159999991</v>
      </c>
      <c r="AN532" s="123">
        <f>'گام اول '!AO533</f>
        <v>0</v>
      </c>
      <c r="AO532" s="123">
        <f>'گام اول '!AP533</f>
        <v>3000000</v>
      </c>
      <c r="AP532" s="123">
        <f>'گام اول '!AQ533</f>
        <v>0</v>
      </c>
      <c r="AQ532" s="123">
        <f>'گام اول '!AR533</f>
        <v>0</v>
      </c>
      <c r="AR532" s="123">
        <f>'گام اول '!AS533</f>
        <v>0</v>
      </c>
      <c r="AS532" s="375">
        <f>'گام اول '!AT533</f>
        <v>0</v>
      </c>
      <c r="AT532" s="368">
        <f t="shared" si="366"/>
        <v>77804286.216000006</v>
      </c>
      <c r="AU532" s="173">
        <f>'گام اول '!AV533</f>
        <v>58857986.18088001</v>
      </c>
      <c r="AV532" s="141">
        <f>'گام اول '!AW533</f>
        <v>77804286.215999991</v>
      </c>
      <c r="AW532" s="142">
        <f t="shared" si="367"/>
        <v>5446300.0351200001</v>
      </c>
      <c r="AX532" s="75">
        <f t="shared" si="368"/>
        <v>1885798.6180880012</v>
      </c>
      <c r="AY532" s="142">
        <f>'گام اول '!AZ533</f>
        <v>0</v>
      </c>
      <c r="AZ532" s="142">
        <f>'گام اول '!BA533</f>
        <v>0</v>
      </c>
      <c r="BA532" s="142">
        <f>'گام اول '!BB533</f>
        <v>0</v>
      </c>
      <c r="BB532" s="142">
        <f>'گام اول '!BC533</f>
        <v>0</v>
      </c>
      <c r="BC532" s="142">
        <f>'گام اول '!BD533</f>
        <v>0</v>
      </c>
      <c r="BD532" s="142">
        <f>'گام اول '!BE533</f>
        <v>0</v>
      </c>
      <c r="BE532" s="142">
        <f>'گام اول '!BF533</f>
        <v>0</v>
      </c>
      <c r="BF532" s="143">
        <f t="shared" si="369"/>
        <v>7332098.6532080015</v>
      </c>
      <c r="BG532" s="140">
        <f t="shared" si="370"/>
        <v>70472187</v>
      </c>
      <c r="BH532" s="144">
        <f t="shared" si="371"/>
        <v>77804286.216000006</v>
      </c>
      <c r="BI532" s="127">
        <f t="shared" si="364"/>
        <v>4659160</v>
      </c>
      <c r="BJ532" s="145">
        <f t="shared" si="372"/>
        <v>2329580</v>
      </c>
      <c r="BK532" s="145">
        <f t="shared" si="373"/>
        <v>698874</v>
      </c>
      <c r="BL532" s="146">
        <f t="shared" si="374"/>
        <v>1120000</v>
      </c>
      <c r="BM532" s="379">
        <v>0</v>
      </c>
      <c r="BN532" s="147">
        <f t="shared" si="375"/>
        <v>86611900.216000006</v>
      </c>
      <c r="BO532" s="148">
        <f t="shared" si="376"/>
        <v>77804286.215999991</v>
      </c>
      <c r="BP532" s="149">
        <f t="shared" si="377"/>
        <v>17894985.82968</v>
      </c>
      <c r="BQ532" s="150">
        <f t="shared" si="378"/>
        <v>104506886.04568</v>
      </c>
      <c r="BR532" s="151">
        <f t="shared" si="379"/>
        <v>100800</v>
      </c>
      <c r="BS532" s="147">
        <f t="shared" si="380"/>
        <v>104607686.04568</v>
      </c>
      <c r="BT532" s="135">
        <v>0</v>
      </c>
      <c r="BU532" s="148">
        <f t="shared" si="381"/>
        <v>8661190.0216000006</v>
      </c>
      <c r="BV532" s="152">
        <f t="shared" si="382"/>
        <v>4330595.0108000003</v>
      </c>
      <c r="BW532" s="133">
        <f t="shared" si="383"/>
        <v>91615901.013280004</v>
      </c>
      <c r="BX532" s="147">
        <f t="shared" si="384"/>
        <v>7687614</v>
      </c>
      <c r="BY532" s="134">
        <f t="shared" si="385"/>
        <v>83928287.013280004</v>
      </c>
      <c r="CD532" s="388">
        <f>'گام اول '!AU533</f>
        <v>77804286.216000006</v>
      </c>
      <c r="CE532" s="389">
        <f>'گام اول '!AV533</f>
        <v>58857986.18088001</v>
      </c>
      <c r="CF532" s="389">
        <f>'گام اول '!AW533</f>
        <v>77804286.215999991</v>
      </c>
      <c r="CG532" s="389">
        <f>'گام اول '!AX533</f>
        <v>5446300.0351200001</v>
      </c>
      <c r="CH532" s="389">
        <f>'گام اول '!AY533</f>
        <v>1885798.6180880012</v>
      </c>
      <c r="CI532" s="389">
        <f>'گام اول '!AZ533</f>
        <v>0</v>
      </c>
      <c r="CJ532" s="389">
        <f>'گام اول '!BA533</f>
        <v>0</v>
      </c>
      <c r="CK532" s="389">
        <f>'گام اول '!BB533</f>
        <v>0</v>
      </c>
      <c r="CL532" s="389">
        <f>'گام اول '!BC533</f>
        <v>0</v>
      </c>
      <c r="CM532" s="389">
        <f>'گام اول '!BD533</f>
        <v>0</v>
      </c>
      <c r="CN532" s="389">
        <f>'گام اول '!BE533</f>
        <v>0</v>
      </c>
      <c r="CO532" s="389">
        <f>'گام اول '!BF533</f>
        <v>0</v>
      </c>
      <c r="CP532" s="389">
        <f>'گام اول '!BG533</f>
        <v>7332098.6532080015</v>
      </c>
      <c r="CQ532" s="389">
        <f>'گام اول '!BH533</f>
        <v>70472187</v>
      </c>
      <c r="CR532" s="389">
        <f t="shared" si="386"/>
        <v>77804286.216000006</v>
      </c>
      <c r="CS532" s="55">
        <f t="shared" si="387"/>
        <v>4659160</v>
      </c>
      <c r="CT532" s="388">
        <f t="shared" si="388"/>
        <v>2329580</v>
      </c>
      <c r="CU532" s="389">
        <f t="shared" si="389"/>
        <v>698874</v>
      </c>
      <c r="CV532" s="389">
        <f t="shared" si="390"/>
        <v>1120000</v>
      </c>
      <c r="CW532" s="55">
        <v>0</v>
      </c>
      <c r="CX532" s="389">
        <f t="shared" si="391"/>
        <v>86611900.216000006</v>
      </c>
      <c r="CY532" s="389">
        <f t="shared" si="392"/>
        <v>77804286.215999991</v>
      </c>
      <c r="CZ532" s="389">
        <f t="shared" si="393"/>
        <v>17894985.82968</v>
      </c>
      <c r="DA532" s="389">
        <f t="shared" si="394"/>
        <v>104506886.04568</v>
      </c>
      <c r="DB532" s="389">
        <f t="shared" si="395"/>
        <v>100800</v>
      </c>
      <c r="DC532" s="389">
        <f t="shared" si="396"/>
        <v>104607686.04568</v>
      </c>
      <c r="DD532" s="394">
        <v>0</v>
      </c>
      <c r="DE532" s="389">
        <f t="shared" si="397"/>
        <v>8661190.0216000006</v>
      </c>
      <c r="DF532" s="389">
        <f t="shared" si="398"/>
        <v>4330595.0108000003</v>
      </c>
      <c r="DG532" s="389">
        <f t="shared" si="399"/>
        <v>91615901.013280004</v>
      </c>
      <c r="DH532" s="389">
        <f t="shared" si="400"/>
        <v>7687614</v>
      </c>
      <c r="DI532" s="389">
        <f t="shared" si="401"/>
        <v>83928287.013280004</v>
      </c>
      <c r="DJ532" s="389">
        <f t="shared" si="402"/>
        <v>0</v>
      </c>
      <c r="DL532" s="396">
        <f t="shared" si="403"/>
        <v>6638737.5</v>
      </c>
      <c r="DM532" s="396">
        <f t="shared" si="404"/>
        <v>-1979577.5</v>
      </c>
    </row>
    <row r="533" spans="1:117" s="55" customFormat="1" ht="21" x14ac:dyDescent="0.2">
      <c r="A533" s="191">
        <f t="shared" si="365"/>
        <v>2655495</v>
      </c>
      <c r="B533" s="136">
        <f>'گام اول '!B534</f>
        <v>528</v>
      </c>
      <c r="C533" s="136">
        <f>'گام اول '!C534</f>
        <v>312</v>
      </c>
      <c r="D533" s="136">
        <f>'گام اول '!D534</f>
        <v>12889</v>
      </c>
      <c r="E533" s="136" t="str">
        <f>'گام اول '!E534</f>
        <v>محمدحسین</v>
      </c>
      <c r="F533" s="136" t="str">
        <f>'گام اول '!F534</f>
        <v>طالبی دارستانی</v>
      </c>
      <c r="G533" s="136" t="str">
        <f>'گام اول '!G534</f>
        <v>نگهبان</v>
      </c>
      <c r="H533" s="136" t="str">
        <f>'گام اول '!H534</f>
        <v>گیلان</v>
      </c>
      <c r="I533" s="136" t="str">
        <f>'گام اول '!I534</f>
        <v>381-700-4184741-1</v>
      </c>
      <c r="J533" s="136">
        <f>'گام اول '!J534</f>
        <v>2650188545</v>
      </c>
      <c r="K533" s="136" t="str">
        <f>'گام اول '!K534</f>
        <v>0032028287</v>
      </c>
      <c r="L533" s="136" t="str">
        <f>'گام اول '!L534</f>
        <v>گیلان</v>
      </c>
      <c r="M533" s="136" t="str">
        <f>'گام اول '!M534</f>
        <v>نگهبان</v>
      </c>
      <c r="N533" s="120">
        <f>'گام اول '!N534</f>
        <v>0</v>
      </c>
      <c r="O533" s="119">
        <f>'گام اول '!O534</f>
        <v>0</v>
      </c>
      <c r="P533" s="121" t="str">
        <f>'گام اول '!P534</f>
        <v>*</v>
      </c>
      <c r="Q533" s="358">
        <f>'گام اول '!Q534</f>
        <v>30</v>
      </c>
      <c r="R533" s="358">
        <f>'گام اول '!R534</f>
        <v>120</v>
      </c>
      <c r="S533" s="358">
        <f>'گام اول '!S534</f>
        <v>220</v>
      </c>
      <c r="T533" s="358">
        <f>'گام اول '!T534</f>
        <v>29.33</v>
      </c>
      <c r="U533" s="137">
        <f>'گام اول '!U534</f>
        <v>0</v>
      </c>
      <c r="V533" s="120">
        <f>'گام اول '!W534</f>
        <v>0</v>
      </c>
      <c r="W533" s="121">
        <f>'گام اول '!X534</f>
        <v>0</v>
      </c>
      <c r="X533" s="366">
        <f>'گام اول '!Y534</f>
        <v>0</v>
      </c>
      <c r="Y533" s="366">
        <f>'گام اول '!Z534</f>
        <v>0</v>
      </c>
      <c r="Z533" s="138">
        <f>'گام اول '!AA534</f>
        <v>885165</v>
      </c>
      <c r="AA533" s="138">
        <f>'گام اول '!AB534</f>
        <v>0</v>
      </c>
      <c r="AB533" s="138">
        <f>'گام اول '!AC534</f>
        <v>885165</v>
      </c>
      <c r="AC533" s="138">
        <f>'گام اول '!AD534</f>
        <v>4500000</v>
      </c>
      <c r="AD533" s="138">
        <f>'گام اول '!AE534</f>
        <v>6000000</v>
      </c>
      <c r="AE533" s="139">
        <f>'گام اول '!AF534</f>
        <v>168986.04545454544</v>
      </c>
      <c r="AF533" s="122">
        <f>'گام اول '!AG534</f>
        <v>26554950</v>
      </c>
      <c r="AG533" s="123">
        <f>'گام اول '!AH534</f>
        <v>0</v>
      </c>
      <c r="AH533" s="123">
        <f>'گام اول '!AI534</f>
        <v>20278325.454545453</v>
      </c>
      <c r="AI533" s="123">
        <f>'گام اول '!AJ534</f>
        <v>0</v>
      </c>
      <c r="AJ533" s="123">
        <f>'گام اول '!AK534</f>
        <v>4500000</v>
      </c>
      <c r="AK533" s="123">
        <f>'گام اول '!AL534</f>
        <v>6000000</v>
      </c>
      <c r="AL533" s="123">
        <f>'گام اول '!AM534</f>
        <v>9294232.5</v>
      </c>
      <c r="AM533" s="123">
        <f>'گام اول '!AN534</f>
        <v>4956360.7131818179</v>
      </c>
      <c r="AN533" s="123">
        <f>'گام اول '!AO534</f>
        <v>0</v>
      </c>
      <c r="AO533" s="123">
        <f>'گام اول '!AP534</f>
        <v>3000000</v>
      </c>
      <c r="AP533" s="123">
        <f>'گام اول '!AQ534</f>
        <v>0</v>
      </c>
      <c r="AQ533" s="123">
        <f>'گام اول '!AR534</f>
        <v>0</v>
      </c>
      <c r="AR533" s="123">
        <f>'گام اول '!AS534</f>
        <v>0</v>
      </c>
      <c r="AS533" s="375">
        <f>'گام اول '!AT534</f>
        <v>0</v>
      </c>
      <c r="AT533" s="368">
        <f t="shared" si="366"/>
        <v>74583868.667727277</v>
      </c>
      <c r="AU533" s="173">
        <f>'گام اول '!AV534</f>
        <v>55862997.860986367</v>
      </c>
      <c r="AV533" s="141">
        <f>'گام اول '!AW534</f>
        <v>74583868.667727262</v>
      </c>
      <c r="AW533" s="142">
        <f t="shared" si="367"/>
        <v>5220870.8067409089</v>
      </c>
      <c r="AX533" s="75">
        <f t="shared" si="368"/>
        <v>1586299.7860986367</v>
      </c>
      <c r="AY533" s="142">
        <f>'گام اول '!AZ534</f>
        <v>0</v>
      </c>
      <c r="AZ533" s="142">
        <f>'گام اول '!BA534</f>
        <v>0</v>
      </c>
      <c r="BA533" s="142">
        <f>'گام اول '!BB534</f>
        <v>0</v>
      </c>
      <c r="BB533" s="142">
        <f>'گام اول '!BC534</f>
        <v>0</v>
      </c>
      <c r="BC533" s="142">
        <f>'گام اول '!BD534</f>
        <v>0</v>
      </c>
      <c r="BD533" s="142">
        <f>'گام اول '!BE534</f>
        <v>0</v>
      </c>
      <c r="BE533" s="142">
        <f>'گام اول '!BF534</f>
        <v>0</v>
      </c>
      <c r="BF533" s="143">
        <f t="shared" si="369"/>
        <v>6807170.5928395456</v>
      </c>
      <c r="BG533" s="140">
        <f t="shared" si="370"/>
        <v>67776698</v>
      </c>
      <c r="BH533" s="144">
        <f t="shared" si="371"/>
        <v>74583868.667727277</v>
      </c>
      <c r="BI533" s="127">
        <f t="shared" si="364"/>
        <v>4425825</v>
      </c>
      <c r="BJ533" s="145">
        <f t="shared" si="372"/>
        <v>2212912.5</v>
      </c>
      <c r="BK533" s="145">
        <f t="shared" si="373"/>
        <v>663873.75</v>
      </c>
      <c r="BL533" s="146">
        <f t="shared" si="374"/>
        <v>1120000</v>
      </c>
      <c r="BM533" s="379">
        <v>0</v>
      </c>
      <c r="BN533" s="147">
        <f t="shared" si="375"/>
        <v>83006479.917727277</v>
      </c>
      <c r="BO533" s="148">
        <f t="shared" si="376"/>
        <v>74583868.667727262</v>
      </c>
      <c r="BP533" s="149">
        <f t="shared" si="377"/>
        <v>17154289.793577272</v>
      </c>
      <c r="BQ533" s="150">
        <f t="shared" si="378"/>
        <v>100160769.71130455</v>
      </c>
      <c r="BR533" s="151">
        <f t="shared" si="379"/>
        <v>100800</v>
      </c>
      <c r="BS533" s="147">
        <f t="shared" si="380"/>
        <v>100261569.71130455</v>
      </c>
      <c r="BT533" s="135">
        <v>0</v>
      </c>
      <c r="BU533" s="148">
        <f t="shared" si="381"/>
        <v>8300647.991772728</v>
      </c>
      <c r="BV533" s="152">
        <f t="shared" si="382"/>
        <v>4150323.995886364</v>
      </c>
      <c r="BW533" s="133">
        <f t="shared" si="383"/>
        <v>87810597.723645449</v>
      </c>
      <c r="BX533" s="147">
        <f t="shared" si="384"/>
        <v>7302611.25</v>
      </c>
      <c r="BY533" s="134">
        <f t="shared" si="385"/>
        <v>80507986.473645449</v>
      </c>
      <c r="CD533" s="388">
        <f>'گام اول '!AU534</f>
        <v>74583868.667727277</v>
      </c>
      <c r="CE533" s="389">
        <f>'گام اول '!AV534</f>
        <v>55862997.860986367</v>
      </c>
      <c r="CF533" s="389">
        <f>'گام اول '!AW534</f>
        <v>74583868.667727262</v>
      </c>
      <c r="CG533" s="389">
        <f>'گام اول '!AX534</f>
        <v>5220870.8067409089</v>
      </c>
      <c r="CH533" s="389">
        <f>'گام اول '!AY534</f>
        <v>1586299.7860986367</v>
      </c>
      <c r="CI533" s="389">
        <f>'گام اول '!AZ534</f>
        <v>0</v>
      </c>
      <c r="CJ533" s="389">
        <f>'گام اول '!BA534</f>
        <v>0</v>
      </c>
      <c r="CK533" s="389">
        <f>'گام اول '!BB534</f>
        <v>0</v>
      </c>
      <c r="CL533" s="389">
        <f>'گام اول '!BC534</f>
        <v>0</v>
      </c>
      <c r="CM533" s="389">
        <f>'گام اول '!BD534</f>
        <v>0</v>
      </c>
      <c r="CN533" s="389">
        <f>'گام اول '!BE534</f>
        <v>0</v>
      </c>
      <c r="CO533" s="389">
        <f>'گام اول '!BF534</f>
        <v>0</v>
      </c>
      <c r="CP533" s="389">
        <f>'گام اول '!BG534</f>
        <v>6807170.5928395456</v>
      </c>
      <c r="CQ533" s="389">
        <f>'گام اول '!BH534</f>
        <v>67776698</v>
      </c>
      <c r="CR533" s="389">
        <f t="shared" si="386"/>
        <v>74583868.667727277</v>
      </c>
      <c r="CS533" s="55">
        <f t="shared" si="387"/>
        <v>4425825</v>
      </c>
      <c r="CT533" s="388">
        <f t="shared" si="388"/>
        <v>2212912.5</v>
      </c>
      <c r="CU533" s="389">
        <f t="shared" si="389"/>
        <v>663873.75</v>
      </c>
      <c r="CV533" s="389">
        <f t="shared" si="390"/>
        <v>1120000</v>
      </c>
      <c r="CW533" s="55">
        <v>0</v>
      </c>
      <c r="CX533" s="389">
        <f t="shared" si="391"/>
        <v>83006479.917727277</v>
      </c>
      <c r="CY533" s="389">
        <f t="shared" si="392"/>
        <v>74583868.667727262</v>
      </c>
      <c r="CZ533" s="389">
        <f t="shared" si="393"/>
        <v>17154289.793577272</v>
      </c>
      <c r="DA533" s="389">
        <f t="shared" si="394"/>
        <v>100160769.71130455</v>
      </c>
      <c r="DB533" s="389">
        <f t="shared" si="395"/>
        <v>100800</v>
      </c>
      <c r="DC533" s="389">
        <f t="shared" si="396"/>
        <v>100261569.71130455</v>
      </c>
      <c r="DD533" s="394">
        <v>0</v>
      </c>
      <c r="DE533" s="389">
        <f t="shared" si="397"/>
        <v>8300647.991772728</v>
      </c>
      <c r="DF533" s="389">
        <f t="shared" si="398"/>
        <v>4150323.995886364</v>
      </c>
      <c r="DG533" s="389">
        <f t="shared" si="399"/>
        <v>87810597.723645449</v>
      </c>
      <c r="DH533" s="389">
        <f t="shared" si="400"/>
        <v>7302611.25</v>
      </c>
      <c r="DI533" s="389">
        <f t="shared" si="401"/>
        <v>80507986.473645449</v>
      </c>
      <c r="DJ533" s="389">
        <f t="shared" si="402"/>
        <v>0</v>
      </c>
      <c r="DL533" s="396">
        <f t="shared" si="403"/>
        <v>6638737.5</v>
      </c>
      <c r="DM533" s="396">
        <f t="shared" si="404"/>
        <v>-2212912.5</v>
      </c>
    </row>
    <row r="534" spans="1:117" s="55" customFormat="1" ht="21" x14ac:dyDescent="0.2">
      <c r="A534" s="191">
        <f t="shared" si="365"/>
        <v>2655495</v>
      </c>
      <c r="B534" s="136">
        <f>'گام اول '!B535</f>
        <v>529</v>
      </c>
      <c r="C534" s="136">
        <f>'گام اول '!C535</f>
        <v>313</v>
      </c>
      <c r="D534" s="136">
        <f>'گام اول '!D535</f>
        <v>12888</v>
      </c>
      <c r="E534" s="136" t="str">
        <f>'گام اول '!E535</f>
        <v>محسن</v>
      </c>
      <c r="F534" s="136" t="str">
        <f>'گام اول '!F535</f>
        <v>طالبی فتیدهی</v>
      </c>
      <c r="G534" s="136" t="str">
        <f>'گام اول '!G535</f>
        <v>نگهبان</v>
      </c>
      <c r="H534" s="136" t="str">
        <f>'گام اول '!H535</f>
        <v>گیلان</v>
      </c>
      <c r="I534" s="136" t="str">
        <f>'گام اول '!I535</f>
        <v>217-700-4272352-1</v>
      </c>
      <c r="J534" s="136">
        <f>'گام اول '!J535</f>
        <v>2700157583</v>
      </c>
      <c r="K534" s="136" t="str">
        <f>'گام اول '!K535</f>
        <v>0030585931</v>
      </c>
      <c r="L534" s="136" t="str">
        <f>'گام اول '!L535</f>
        <v>گیلان</v>
      </c>
      <c r="M534" s="136" t="str">
        <f>'گام اول '!M535</f>
        <v>نگهبان</v>
      </c>
      <c r="N534" s="120">
        <f>'گام اول '!N535</f>
        <v>0</v>
      </c>
      <c r="O534" s="119">
        <f>'گام اول '!O535</f>
        <v>0</v>
      </c>
      <c r="P534" s="121" t="str">
        <f>'گام اول '!P535</f>
        <v>*</v>
      </c>
      <c r="Q534" s="358">
        <f>'گام اول '!Q535</f>
        <v>30</v>
      </c>
      <c r="R534" s="358">
        <f>'گام اول '!R535</f>
        <v>120</v>
      </c>
      <c r="S534" s="358">
        <f>'گام اول '!S535</f>
        <v>220</v>
      </c>
      <c r="T534" s="358">
        <f>'گام اول '!T535</f>
        <v>29.33</v>
      </c>
      <c r="U534" s="137">
        <f>'گام اول '!U535</f>
        <v>0</v>
      </c>
      <c r="V534" s="120">
        <f>'گام اول '!W535</f>
        <v>0</v>
      </c>
      <c r="W534" s="121">
        <f>'گام اول '!X535</f>
        <v>0</v>
      </c>
      <c r="X534" s="366">
        <f>'گام اول '!Y535</f>
        <v>0</v>
      </c>
      <c r="Y534" s="366">
        <f>'گام اول '!Z535</f>
        <v>0</v>
      </c>
      <c r="Z534" s="138">
        <f>'گام اول '!AA535</f>
        <v>885165</v>
      </c>
      <c r="AA534" s="138">
        <f>'گام اول '!AB535</f>
        <v>0</v>
      </c>
      <c r="AB534" s="138">
        <f>'گام اول '!AC535</f>
        <v>885165</v>
      </c>
      <c r="AC534" s="138">
        <f>'گام اول '!AD535</f>
        <v>4500000</v>
      </c>
      <c r="AD534" s="138">
        <f>'گام اول '!AE535</f>
        <v>6000000</v>
      </c>
      <c r="AE534" s="139">
        <f>'گام اول '!AF535</f>
        <v>168986.04545454544</v>
      </c>
      <c r="AF534" s="122">
        <f>'گام اول '!AG535</f>
        <v>26554950</v>
      </c>
      <c r="AG534" s="123">
        <f>'گام اول '!AH535</f>
        <v>0</v>
      </c>
      <c r="AH534" s="123">
        <f>'گام اول '!AI535</f>
        <v>20278325.454545453</v>
      </c>
      <c r="AI534" s="123">
        <f>'گام اول '!AJ535</f>
        <v>0</v>
      </c>
      <c r="AJ534" s="123">
        <f>'گام اول '!AK535</f>
        <v>4500000</v>
      </c>
      <c r="AK534" s="123">
        <f>'گام اول '!AL535</f>
        <v>6000000</v>
      </c>
      <c r="AL534" s="123">
        <f>'گام اول '!AM535</f>
        <v>9294232.5</v>
      </c>
      <c r="AM534" s="123">
        <f>'گام اول '!AN535</f>
        <v>4956360.7131818179</v>
      </c>
      <c r="AN534" s="123">
        <f>'گام اول '!AO535</f>
        <v>0</v>
      </c>
      <c r="AO534" s="123">
        <f>'گام اول '!AP535</f>
        <v>3000000</v>
      </c>
      <c r="AP534" s="123">
        <f>'گام اول '!AQ535</f>
        <v>0</v>
      </c>
      <c r="AQ534" s="123">
        <f>'گام اول '!AR535</f>
        <v>0</v>
      </c>
      <c r="AR534" s="123">
        <f>'گام اول '!AS535</f>
        <v>0</v>
      </c>
      <c r="AS534" s="375">
        <f>'گام اول '!AT535</f>
        <v>0</v>
      </c>
      <c r="AT534" s="368">
        <f t="shared" si="366"/>
        <v>74583868.667727277</v>
      </c>
      <c r="AU534" s="173">
        <f>'گام اول '!AV535</f>
        <v>55862997.860986367</v>
      </c>
      <c r="AV534" s="141">
        <f>'گام اول '!AW535</f>
        <v>74583868.667727262</v>
      </c>
      <c r="AW534" s="142">
        <f t="shared" si="367"/>
        <v>5220870.8067409089</v>
      </c>
      <c r="AX534" s="75">
        <f t="shared" si="368"/>
        <v>1586299.7860986367</v>
      </c>
      <c r="AY534" s="142">
        <f>'گام اول '!AZ535</f>
        <v>0</v>
      </c>
      <c r="AZ534" s="142">
        <f>'گام اول '!BA535</f>
        <v>0</v>
      </c>
      <c r="BA534" s="142">
        <f>'گام اول '!BB535</f>
        <v>0</v>
      </c>
      <c r="BB534" s="142">
        <f>'گام اول '!BC535</f>
        <v>0</v>
      </c>
      <c r="BC534" s="142">
        <f>'گام اول '!BD535</f>
        <v>0</v>
      </c>
      <c r="BD534" s="142">
        <f>'گام اول '!BE535</f>
        <v>0</v>
      </c>
      <c r="BE534" s="142">
        <f>'گام اول '!BF535</f>
        <v>0</v>
      </c>
      <c r="BF534" s="143">
        <f t="shared" si="369"/>
        <v>6807170.5928395456</v>
      </c>
      <c r="BG534" s="140">
        <f t="shared" si="370"/>
        <v>67776698</v>
      </c>
      <c r="BH534" s="144">
        <f t="shared" si="371"/>
        <v>74583868.667727277</v>
      </c>
      <c r="BI534" s="127">
        <f t="shared" si="364"/>
        <v>4425825</v>
      </c>
      <c r="BJ534" s="145">
        <f t="shared" si="372"/>
        <v>2212912.5</v>
      </c>
      <c r="BK534" s="145">
        <f t="shared" si="373"/>
        <v>663873.75</v>
      </c>
      <c r="BL534" s="146">
        <f t="shared" si="374"/>
        <v>1120000</v>
      </c>
      <c r="BM534" s="379">
        <v>0</v>
      </c>
      <c r="BN534" s="147">
        <f t="shared" si="375"/>
        <v>83006479.917727277</v>
      </c>
      <c r="BO534" s="148">
        <f t="shared" si="376"/>
        <v>74583868.667727262</v>
      </c>
      <c r="BP534" s="149">
        <f t="shared" si="377"/>
        <v>17154289.793577272</v>
      </c>
      <c r="BQ534" s="150">
        <f t="shared" si="378"/>
        <v>100160769.71130455</v>
      </c>
      <c r="BR534" s="151">
        <f t="shared" si="379"/>
        <v>100800</v>
      </c>
      <c r="BS534" s="147">
        <f t="shared" si="380"/>
        <v>100261569.71130455</v>
      </c>
      <c r="BT534" s="135">
        <v>0</v>
      </c>
      <c r="BU534" s="148">
        <f t="shared" si="381"/>
        <v>8300647.991772728</v>
      </c>
      <c r="BV534" s="152">
        <f t="shared" si="382"/>
        <v>4150323.995886364</v>
      </c>
      <c r="BW534" s="133">
        <f t="shared" si="383"/>
        <v>87810597.723645449</v>
      </c>
      <c r="BX534" s="147">
        <f t="shared" si="384"/>
        <v>7302611.25</v>
      </c>
      <c r="BY534" s="134">
        <f t="shared" si="385"/>
        <v>80507986.473645449</v>
      </c>
      <c r="CD534" s="388">
        <f>'گام اول '!AU535</f>
        <v>74583868.667727277</v>
      </c>
      <c r="CE534" s="389">
        <f>'گام اول '!AV535</f>
        <v>55862997.860986367</v>
      </c>
      <c r="CF534" s="389">
        <f>'گام اول '!AW535</f>
        <v>74583868.667727262</v>
      </c>
      <c r="CG534" s="389">
        <f>'گام اول '!AX535</f>
        <v>5220870.8067409089</v>
      </c>
      <c r="CH534" s="389">
        <f>'گام اول '!AY535</f>
        <v>1586299.7860986367</v>
      </c>
      <c r="CI534" s="389">
        <f>'گام اول '!AZ535</f>
        <v>0</v>
      </c>
      <c r="CJ534" s="389">
        <f>'گام اول '!BA535</f>
        <v>0</v>
      </c>
      <c r="CK534" s="389">
        <f>'گام اول '!BB535</f>
        <v>0</v>
      </c>
      <c r="CL534" s="389">
        <f>'گام اول '!BC535</f>
        <v>0</v>
      </c>
      <c r="CM534" s="389">
        <f>'گام اول '!BD535</f>
        <v>0</v>
      </c>
      <c r="CN534" s="389">
        <f>'گام اول '!BE535</f>
        <v>0</v>
      </c>
      <c r="CO534" s="389">
        <f>'گام اول '!BF535</f>
        <v>0</v>
      </c>
      <c r="CP534" s="389">
        <f>'گام اول '!BG535</f>
        <v>6807170.5928395456</v>
      </c>
      <c r="CQ534" s="389">
        <f>'گام اول '!BH535</f>
        <v>67776698</v>
      </c>
      <c r="CR534" s="389">
        <f t="shared" si="386"/>
        <v>74583868.667727277</v>
      </c>
      <c r="CS534" s="55">
        <f t="shared" si="387"/>
        <v>4425825</v>
      </c>
      <c r="CT534" s="388">
        <f t="shared" si="388"/>
        <v>2212912.5</v>
      </c>
      <c r="CU534" s="389">
        <f t="shared" si="389"/>
        <v>663873.75</v>
      </c>
      <c r="CV534" s="389">
        <f t="shared" si="390"/>
        <v>1120000</v>
      </c>
      <c r="CW534" s="55">
        <v>0</v>
      </c>
      <c r="CX534" s="389">
        <f t="shared" si="391"/>
        <v>83006479.917727277</v>
      </c>
      <c r="CY534" s="389">
        <f t="shared" si="392"/>
        <v>74583868.667727262</v>
      </c>
      <c r="CZ534" s="389">
        <f t="shared" si="393"/>
        <v>17154289.793577272</v>
      </c>
      <c r="DA534" s="389">
        <f t="shared" si="394"/>
        <v>100160769.71130455</v>
      </c>
      <c r="DB534" s="389">
        <f t="shared" si="395"/>
        <v>100800</v>
      </c>
      <c r="DC534" s="389">
        <f t="shared" si="396"/>
        <v>100261569.71130455</v>
      </c>
      <c r="DD534" s="394">
        <v>0</v>
      </c>
      <c r="DE534" s="389">
        <f t="shared" si="397"/>
        <v>8300647.991772728</v>
      </c>
      <c r="DF534" s="389">
        <f t="shared" si="398"/>
        <v>4150323.995886364</v>
      </c>
      <c r="DG534" s="389">
        <f t="shared" si="399"/>
        <v>87810597.723645449</v>
      </c>
      <c r="DH534" s="389">
        <f t="shared" si="400"/>
        <v>7302611.25</v>
      </c>
      <c r="DI534" s="389">
        <f t="shared" si="401"/>
        <v>80507986.473645449</v>
      </c>
      <c r="DJ534" s="389">
        <f t="shared" si="402"/>
        <v>0</v>
      </c>
      <c r="DL534" s="396">
        <f t="shared" si="403"/>
        <v>6638737.5</v>
      </c>
      <c r="DM534" s="396">
        <f t="shared" si="404"/>
        <v>-2212912.5</v>
      </c>
    </row>
    <row r="535" spans="1:117" s="55" customFormat="1" ht="21" x14ac:dyDescent="0.2">
      <c r="A535" s="191">
        <f t="shared" si="365"/>
        <v>2655495</v>
      </c>
      <c r="B535" s="136">
        <f>'گام اول '!B536</f>
        <v>530</v>
      </c>
      <c r="C535" s="136">
        <f>'گام اول '!C536</f>
        <v>321</v>
      </c>
      <c r="D535" s="136">
        <f>'گام اول '!D536</f>
        <v>13000</v>
      </c>
      <c r="E535" s="136" t="str">
        <f>'گام اول '!E536</f>
        <v xml:space="preserve">علی </v>
      </c>
      <c r="F535" s="136" t="str">
        <f>'گام اول '!F536</f>
        <v>دارابی</v>
      </c>
      <c r="G535" s="136" t="str">
        <f>'گام اول '!G536</f>
        <v>نگهبان</v>
      </c>
      <c r="H535" s="136" t="str">
        <f>'گام اول '!H536</f>
        <v>مرکزی</v>
      </c>
      <c r="I535" s="136" t="str">
        <f>'گام اول '!I536</f>
        <v>128-813-02872621-1</v>
      </c>
      <c r="J535" s="136">
        <f>'گام اول '!J536</f>
        <v>4160009093</v>
      </c>
      <c r="K535" s="136" t="str">
        <f>'گام اول '!K536</f>
        <v>0033632236</v>
      </c>
      <c r="L535" s="136" t="str">
        <f>'گام اول '!L536</f>
        <v>مرکزی</v>
      </c>
      <c r="M535" s="136" t="str">
        <f>'گام اول '!M536</f>
        <v>نگهبان</v>
      </c>
      <c r="N535" s="120" t="str">
        <f>'گام اول '!N536</f>
        <v>*</v>
      </c>
      <c r="O535" s="119">
        <f>'گام اول '!O536</f>
        <v>0</v>
      </c>
      <c r="P535" s="121">
        <f>'گام اول '!P536</f>
        <v>0</v>
      </c>
      <c r="Q535" s="358">
        <f>'گام اول '!Q536</f>
        <v>30</v>
      </c>
      <c r="R535" s="358">
        <f>'گام اول '!R536</f>
        <v>120</v>
      </c>
      <c r="S535" s="358">
        <f>'گام اول '!S536</f>
        <v>110</v>
      </c>
      <c r="T535" s="358">
        <f>'گام اول '!T536</f>
        <v>29.33</v>
      </c>
      <c r="U535" s="137">
        <f>'گام اول '!U536</f>
        <v>0</v>
      </c>
      <c r="V535" s="120">
        <f>'گام اول '!W536</f>
        <v>0</v>
      </c>
      <c r="W535" s="121">
        <f>'گام اول '!X536</f>
        <v>0</v>
      </c>
      <c r="X535" s="366">
        <f>'گام اول '!Y536</f>
        <v>1</v>
      </c>
      <c r="Y535" s="366">
        <f>'گام اول '!Z536</f>
        <v>1</v>
      </c>
      <c r="Z535" s="138">
        <f>'گام اول '!AA536</f>
        <v>885165</v>
      </c>
      <c r="AA535" s="138">
        <f>'گام اول '!AB536</f>
        <v>46667</v>
      </c>
      <c r="AB535" s="138">
        <f>'گام اول '!AC536</f>
        <v>931832</v>
      </c>
      <c r="AC535" s="138">
        <f>'گام اول '!AD536</f>
        <v>4500000</v>
      </c>
      <c r="AD535" s="138">
        <f>'گام اول '!AE536</f>
        <v>6000000</v>
      </c>
      <c r="AE535" s="139">
        <f>'گام اول '!AF536</f>
        <v>177895.19999999998</v>
      </c>
      <c r="AF535" s="122">
        <f>'گام اول '!AG536</f>
        <v>26554950</v>
      </c>
      <c r="AG535" s="123">
        <f>'گام اول '!AH536</f>
        <v>1400010</v>
      </c>
      <c r="AH535" s="123">
        <f>'گام اول '!AI536</f>
        <v>21347423.999999996</v>
      </c>
      <c r="AI535" s="123">
        <f>'گام اول '!AJ536</f>
        <v>2655495</v>
      </c>
      <c r="AJ535" s="123">
        <f>'گام اول '!AK536</f>
        <v>4500000</v>
      </c>
      <c r="AK535" s="123">
        <f>'گام اول '!AL536</f>
        <v>6000000</v>
      </c>
      <c r="AL535" s="123">
        <f>'گام اول '!AM536</f>
        <v>4892117.9999999991</v>
      </c>
      <c r="AM535" s="123">
        <f>'گام اول '!AN536</f>
        <v>5217666.2159999991</v>
      </c>
      <c r="AN535" s="123">
        <f>'گام اول '!AO536</f>
        <v>0</v>
      </c>
      <c r="AO535" s="123">
        <f>'گام اول '!AP536</f>
        <v>5600000</v>
      </c>
      <c r="AP535" s="123">
        <f>'گام اول '!AQ536</f>
        <v>0</v>
      </c>
      <c r="AQ535" s="123">
        <f>'گام اول '!AR536</f>
        <v>0</v>
      </c>
      <c r="AR535" s="123">
        <f>'گام اول '!AS536</f>
        <v>0</v>
      </c>
      <c r="AS535" s="375">
        <f>'گام اول '!AT536</f>
        <v>0</v>
      </c>
      <c r="AT535" s="368">
        <f t="shared" si="366"/>
        <v>78167663.216000006</v>
      </c>
      <c r="AU535" s="173">
        <f>'گام اول '!AV536</f>
        <v>54126316.440880008</v>
      </c>
      <c r="AV535" s="141">
        <f>'گام اول '!AW536</f>
        <v>75512168.215999991</v>
      </c>
      <c r="AW535" s="142">
        <f t="shared" si="367"/>
        <v>5285851.7751199994</v>
      </c>
      <c r="AX535" s="75">
        <f t="shared" si="368"/>
        <v>1412631.644088001</v>
      </c>
      <c r="AY535" s="142">
        <f>'گام اول '!AZ536</f>
        <v>0</v>
      </c>
      <c r="AZ535" s="142">
        <f>'گام اول '!BA536</f>
        <v>0</v>
      </c>
      <c r="BA535" s="142">
        <f>'گام اول '!BB536</f>
        <v>0</v>
      </c>
      <c r="BB535" s="142">
        <f>'گام اول '!BC536</f>
        <v>0</v>
      </c>
      <c r="BC535" s="142">
        <f>'گام اول '!BD536</f>
        <v>0</v>
      </c>
      <c r="BD535" s="142">
        <f>'گام اول '!BE536</f>
        <v>0</v>
      </c>
      <c r="BE535" s="142">
        <f>'گام اول '!BF536</f>
        <v>0</v>
      </c>
      <c r="BF535" s="143">
        <f t="shared" si="369"/>
        <v>6698483.4192080004</v>
      </c>
      <c r="BG535" s="140">
        <f t="shared" si="370"/>
        <v>71469179</v>
      </c>
      <c r="BH535" s="144">
        <f t="shared" si="371"/>
        <v>78167663.216000006</v>
      </c>
      <c r="BI535" s="127">
        <f t="shared" si="364"/>
        <v>4659160</v>
      </c>
      <c r="BJ535" s="145">
        <f t="shared" si="372"/>
        <v>2329580</v>
      </c>
      <c r="BK535" s="145">
        <f t="shared" si="373"/>
        <v>698874</v>
      </c>
      <c r="BL535" s="146">
        <f t="shared" si="374"/>
        <v>1120000</v>
      </c>
      <c r="BM535" s="379">
        <v>0</v>
      </c>
      <c r="BN535" s="147">
        <f t="shared" si="375"/>
        <v>86975277.216000006</v>
      </c>
      <c r="BO535" s="148">
        <f t="shared" si="376"/>
        <v>75512168.215999991</v>
      </c>
      <c r="BP535" s="149">
        <f t="shared" si="377"/>
        <v>17367798.689679999</v>
      </c>
      <c r="BQ535" s="150">
        <f t="shared" si="378"/>
        <v>104343075.90568</v>
      </c>
      <c r="BR535" s="151">
        <f t="shared" si="379"/>
        <v>100800</v>
      </c>
      <c r="BS535" s="147">
        <f t="shared" si="380"/>
        <v>104443875.90568</v>
      </c>
      <c r="BT535" s="135">
        <v>0</v>
      </c>
      <c r="BU535" s="148">
        <f t="shared" si="381"/>
        <v>8697527.7216000017</v>
      </c>
      <c r="BV535" s="152">
        <f t="shared" si="382"/>
        <v>4348763.8608000008</v>
      </c>
      <c r="BW535" s="133">
        <f t="shared" si="383"/>
        <v>91397584.323280007</v>
      </c>
      <c r="BX535" s="147">
        <f t="shared" si="384"/>
        <v>7687614</v>
      </c>
      <c r="BY535" s="134">
        <f t="shared" si="385"/>
        <v>83709970.323280007</v>
      </c>
      <c r="CD535" s="388">
        <f>'گام اول '!AU536</f>
        <v>78167663.216000006</v>
      </c>
      <c r="CE535" s="389">
        <f>'گام اول '!AV536</f>
        <v>54126316.440880008</v>
      </c>
      <c r="CF535" s="389">
        <f>'گام اول '!AW536</f>
        <v>75512168.215999991</v>
      </c>
      <c r="CG535" s="389">
        <f>'گام اول '!AX536</f>
        <v>5285851.7751199994</v>
      </c>
      <c r="CH535" s="389">
        <f>'گام اول '!AY536</f>
        <v>1412631.644088001</v>
      </c>
      <c r="CI535" s="389">
        <f>'گام اول '!AZ536</f>
        <v>0</v>
      </c>
      <c r="CJ535" s="389">
        <f>'گام اول '!BA536</f>
        <v>0</v>
      </c>
      <c r="CK535" s="389">
        <f>'گام اول '!BB536</f>
        <v>0</v>
      </c>
      <c r="CL535" s="389">
        <f>'گام اول '!BC536</f>
        <v>0</v>
      </c>
      <c r="CM535" s="389">
        <f>'گام اول '!BD536</f>
        <v>0</v>
      </c>
      <c r="CN535" s="389">
        <f>'گام اول '!BE536</f>
        <v>0</v>
      </c>
      <c r="CO535" s="389">
        <f>'گام اول '!BF536</f>
        <v>0</v>
      </c>
      <c r="CP535" s="389">
        <f>'گام اول '!BG536</f>
        <v>6698483.4192080004</v>
      </c>
      <c r="CQ535" s="389">
        <f>'گام اول '!BH536</f>
        <v>71469179</v>
      </c>
      <c r="CR535" s="389">
        <f t="shared" si="386"/>
        <v>78167663.216000006</v>
      </c>
      <c r="CS535" s="55">
        <f t="shared" si="387"/>
        <v>4659160</v>
      </c>
      <c r="CT535" s="388">
        <f t="shared" si="388"/>
        <v>2329580</v>
      </c>
      <c r="CU535" s="389">
        <f t="shared" si="389"/>
        <v>698874</v>
      </c>
      <c r="CV535" s="389">
        <f t="shared" si="390"/>
        <v>1120000</v>
      </c>
      <c r="CW535" s="55">
        <v>0</v>
      </c>
      <c r="CX535" s="389">
        <f t="shared" si="391"/>
        <v>86975277.216000006</v>
      </c>
      <c r="CY535" s="389">
        <f t="shared" si="392"/>
        <v>75512168.215999991</v>
      </c>
      <c r="CZ535" s="389">
        <f t="shared" si="393"/>
        <v>17367798.689679999</v>
      </c>
      <c r="DA535" s="389">
        <f t="shared" si="394"/>
        <v>104343075.90568</v>
      </c>
      <c r="DB535" s="389">
        <f t="shared" si="395"/>
        <v>100800</v>
      </c>
      <c r="DC535" s="389">
        <f t="shared" si="396"/>
        <v>104443875.90568</v>
      </c>
      <c r="DD535" s="394">
        <v>0</v>
      </c>
      <c r="DE535" s="389">
        <f t="shared" si="397"/>
        <v>8697527.7216000017</v>
      </c>
      <c r="DF535" s="389">
        <f t="shared" si="398"/>
        <v>4348763.8608000008</v>
      </c>
      <c r="DG535" s="389">
        <f t="shared" si="399"/>
        <v>91397584.323280007</v>
      </c>
      <c r="DH535" s="389">
        <f t="shared" si="400"/>
        <v>7687614</v>
      </c>
      <c r="DI535" s="389">
        <f t="shared" si="401"/>
        <v>83709970.323280007</v>
      </c>
      <c r="DJ535" s="389">
        <f t="shared" si="402"/>
        <v>0</v>
      </c>
      <c r="DL535" s="396">
        <f t="shared" si="403"/>
        <v>6638737.5</v>
      </c>
      <c r="DM535" s="396">
        <f t="shared" si="404"/>
        <v>-1979577.5</v>
      </c>
    </row>
    <row r="536" spans="1:117" s="55" customFormat="1" ht="21" x14ac:dyDescent="0.2">
      <c r="A536" s="191">
        <f t="shared" si="365"/>
        <v>2655495</v>
      </c>
      <c r="B536" s="136">
        <f>'گام اول '!B537</f>
        <v>531</v>
      </c>
      <c r="C536" s="136">
        <f>'گام اول '!C537</f>
        <v>322</v>
      </c>
      <c r="D536" s="136">
        <f>'گام اول '!D537</f>
        <v>13001</v>
      </c>
      <c r="E536" s="136" t="str">
        <f>'گام اول '!E537</f>
        <v>رضا</v>
      </c>
      <c r="F536" s="136" t="str">
        <f>'گام اول '!F537</f>
        <v>آقایی</v>
      </c>
      <c r="G536" s="136" t="str">
        <f>'گام اول '!G537</f>
        <v>نگهبان</v>
      </c>
      <c r="H536" s="136" t="str">
        <f>'گام اول '!H537</f>
        <v>مرکزی</v>
      </c>
      <c r="I536" s="136" t="str">
        <f>'گام اول '!I537</f>
        <v>128-813-4912703-1</v>
      </c>
      <c r="J536" s="136" t="str">
        <f>'گام اول '!J537</f>
        <v>0622316249</v>
      </c>
      <c r="K536" s="136" t="str">
        <f>'گام اول '!K537</f>
        <v>0033648083</v>
      </c>
      <c r="L536" s="136" t="str">
        <f>'گام اول '!L537</f>
        <v>مرکزی</v>
      </c>
      <c r="M536" s="136" t="str">
        <f>'گام اول '!M537</f>
        <v>نگهبان</v>
      </c>
      <c r="N536" s="120" t="str">
        <f>'گام اول '!N537</f>
        <v>*</v>
      </c>
      <c r="O536" s="119">
        <f>'گام اول '!O537</f>
        <v>0</v>
      </c>
      <c r="P536" s="121">
        <f>'گام اول '!P537</f>
        <v>0</v>
      </c>
      <c r="Q536" s="358">
        <f>'گام اول '!Q537</f>
        <v>30</v>
      </c>
      <c r="R536" s="358">
        <f>'گام اول '!R537</f>
        <v>120</v>
      </c>
      <c r="S536" s="358">
        <f>'گام اول '!S537</f>
        <v>110</v>
      </c>
      <c r="T536" s="358">
        <f>'گام اول '!T537</f>
        <v>29.33</v>
      </c>
      <c r="U536" s="137">
        <f>'گام اول '!U537</f>
        <v>0</v>
      </c>
      <c r="V536" s="120">
        <f>'گام اول '!W537</f>
        <v>0</v>
      </c>
      <c r="W536" s="121">
        <f>'گام اول '!X537</f>
        <v>0</v>
      </c>
      <c r="X536" s="366">
        <f>'گام اول '!Y537</f>
        <v>1</v>
      </c>
      <c r="Y536" s="366">
        <f>'گام اول '!Z537</f>
        <v>1</v>
      </c>
      <c r="Z536" s="138">
        <f>'گام اول '!AA537</f>
        <v>885165</v>
      </c>
      <c r="AA536" s="138">
        <f>'گام اول '!AB537</f>
        <v>46667</v>
      </c>
      <c r="AB536" s="138">
        <f>'گام اول '!AC537</f>
        <v>931832</v>
      </c>
      <c r="AC536" s="138">
        <f>'گام اول '!AD537</f>
        <v>4500000</v>
      </c>
      <c r="AD536" s="138">
        <f>'گام اول '!AE537</f>
        <v>6000000</v>
      </c>
      <c r="AE536" s="139">
        <f>'گام اول '!AF537</f>
        <v>177895.19999999998</v>
      </c>
      <c r="AF536" s="122">
        <f>'گام اول '!AG537</f>
        <v>26554950</v>
      </c>
      <c r="AG536" s="123">
        <f>'گام اول '!AH537</f>
        <v>1400010</v>
      </c>
      <c r="AH536" s="123">
        <f>'گام اول '!AI537</f>
        <v>21347423.999999996</v>
      </c>
      <c r="AI536" s="123">
        <f>'گام اول '!AJ537</f>
        <v>2655495</v>
      </c>
      <c r="AJ536" s="123">
        <f>'گام اول '!AK537</f>
        <v>4500000</v>
      </c>
      <c r="AK536" s="123">
        <f>'گام اول '!AL537</f>
        <v>6000000</v>
      </c>
      <c r="AL536" s="123">
        <f>'گام اول '!AM537</f>
        <v>4892117.9999999991</v>
      </c>
      <c r="AM536" s="123">
        <f>'گام اول '!AN537</f>
        <v>5217666.2159999991</v>
      </c>
      <c r="AN536" s="123">
        <f>'گام اول '!AO537</f>
        <v>0</v>
      </c>
      <c r="AO536" s="123">
        <f>'گام اول '!AP537</f>
        <v>6000000</v>
      </c>
      <c r="AP536" s="123">
        <f>'گام اول '!AQ537</f>
        <v>0</v>
      </c>
      <c r="AQ536" s="123">
        <f>'گام اول '!AR537</f>
        <v>0</v>
      </c>
      <c r="AR536" s="123">
        <f>'گام اول '!AS537</f>
        <v>0</v>
      </c>
      <c r="AS536" s="375">
        <f>'گام اول '!AT537</f>
        <v>0</v>
      </c>
      <c r="AT536" s="368">
        <f t="shared" si="366"/>
        <v>78567663.216000006</v>
      </c>
      <c r="AU536" s="173">
        <f>'گام اول '!AV537</f>
        <v>54098316.440880008</v>
      </c>
      <c r="AV536" s="141">
        <f>'گام اول '!AW537</f>
        <v>75912168.215999991</v>
      </c>
      <c r="AW536" s="142">
        <f t="shared" si="367"/>
        <v>5313851.7751199994</v>
      </c>
      <c r="AX536" s="75">
        <f t="shared" si="368"/>
        <v>1409831.644088001</v>
      </c>
      <c r="AY536" s="142">
        <f>'گام اول '!AZ537</f>
        <v>0</v>
      </c>
      <c r="AZ536" s="142">
        <f>'گام اول '!BA537</f>
        <v>0</v>
      </c>
      <c r="BA536" s="142">
        <f>'گام اول '!BB537</f>
        <v>0</v>
      </c>
      <c r="BB536" s="142">
        <f>'گام اول '!BC537</f>
        <v>0</v>
      </c>
      <c r="BC536" s="142">
        <f>'گام اول '!BD537</f>
        <v>0</v>
      </c>
      <c r="BD536" s="142">
        <f>'گام اول '!BE537</f>
        <v>0</v>
      </c>
      <c r="BE536" s="142">
        <f>'گام اول '!BF537</f>
        <v>0</v>
      </c>
      <c r="BF536" s="143">
        <f t="shared" si="369"/>
        <v>6723683.4192080004</v>
      </c>
      <c r="BG536" s="140">
        <f t="shared" si="370"/>
        <v>71843979</v>
      </c>
      <c r="BH536" s="144">
        <f t="shared" si="371"/>
        <v>78567663.216000006</v>
      </c>
      <c r="BI536" s="127">
        <f t="shared" si="364"/>
        <v>4659160</v>
      </c>
      <c r="BJ536" s="145">
        <f t="shared" si="372"/>
        <v>2329580</v>
      </c>
      <c r="BK536" s="145">
        <f t="shared" si="373"/>
        <v>698874</v>
      </c>
      <c r="BL536" s="146">
        <f t="shared" si="374"/>
        <v>1120000</v>
      </c>
      <c r="BM536" s="379">
        <v>0</v>
      </c>
      <c r="BN536" s="147">
        <f t="shared" si="375"/>
        <v>87375277.216000006</v>
      </c>
      <c r="BO536" s="148">
        <f t="shared" si="376"/>
        <v>75912168.215999991</v>
      </c>
      <c r="BP536" s="149">
        <f t="shared" si="377"/>
        <v>17459798.689679999</v>
      </c>
      <c r="BQ536" s="150">
        <f t="shared" si="378"/>
        <v>104835075.90568</v>
      </c>
      <c r="BR536" s="151">
        <f t="shared" si="379"/>
        <v>100800</v>
      </c>
      <c r="BS536" s="147">
        <f t="shared" si="380"/>
        <v>104935875.90568</v>
      </c>
      <c r="BT536" s="135">
        <v>0</v>
      </c>
      <c r="BU536" s="148">
        <f t="shared" si="381"/>
        <v>8737527.7216000017</v>
      </c>
      <c r="BV536" s="152">
        <f t="shared" si="382"/>
        <v>4368763.8608000008</v>
      </c>
      <c r="BW536" s="133">
        <f t="shared" si="383"/>
        <v>91829584.323280007</v>
      </c>
      <c r="BX536" s="147">
        <f t="shared" si="384"/>
        <v>7687614</v>
      </c>
      <c r="BY536" s="134">
        <f t="shared" si="385"/>
        <v>84141970.323280007</v>
      </c>
      <c r="CD536" s="388">
        <f>'گام اول '!AU537</f>
        <v>78567663.216000006</v>
      </c>
      <c r="CE536" s="389">
        <f>'گام اول '!AV537</f>
        <v>54098316.440880008</v>
      </c>
      <c r="CF536" s="389">
        <f>'گام اول '!AW537</f>
        <v>75912168.215999991</v>
      </c>
      <c r="CG536" s="389">
        <f>'گام اول '!AX537</f>
        <v>5313851.7751199994</v>
      </c>
      <c r="CH536" s="389">
        <f>'گام اول '!AY537</f>
        <v>1409831.644088001</v>
      </c>
      <c r="CI536" s="389">
        <f>'گام اول '!AZ537</f>
        <v>0</v>
      </c>
      <c r="CJ536" s="389">
        <f>'گام اول '!BA537</f>
        <v>0</v>
      </c>
      <c r="CK536" s="389">
        <f>'گام اول '!BB537</f>
        <v>0</v>
      </c>
      <c r="CL536" s="389">
        <f>'گام اول '!BC537</f>
        <v>0</v>
      </c>
      <c r="CM536" s="389">
        <f>'گام اول '!BD537</f>
        <v>0</v>
      </c>
      <c r="CN536" s="389">
        <f>'گام اول '!BE537</f>
        <v>0</v>
      </c>
      <c r="CO536" s="389">
        <f>'گام اول '!BF537</f>
        <v>0</v>
      </c>
      <c r="CP536" s="389">
        <f>'گام اول '!BG537</f>
        <v>6723683.4192080004</v>
      </c>
      <c r="CQ536" s="389">
        <f>'گام اول '!BH537</f>
        <v>71843979</v>
      </c>
      <c r="CR536" s="389">
        <f t="shared" si="386"/>
        <v>78567663.216000006</v>
      </c>
      <c r="CS536" s="55">
        <f t="shared" si="387"/>
        <v>4659160</v>
      </c>
      <c r="CT536" s="388">
        <f t="shared" si="388"/>
        <v>2329580</v>
      </c>
      <c r="CU536" s="389">
        <f t="shared" si="389"/>
        <v>698874</v>
      </c>
      <c r="CV536" s="389">
        <f t="shared" si="390"/>
        <v>1120000</v>
      </c>
      <c r="CW536" s="55">
        <v>0</v>
      </c>
      <c r="CX536" s="389">
        <f t="shared" si="391"/>
        <v>87375277.216000006</v>
      </c>
      <c r="CY536" s="389">
        <f t="shared" si="392"/>
        <v>75912168.215999991</v>
      </c>
      <c r="CZ536" s="389">
        <f t="shared" si="393"/>
        <v>17459798.689679999</v>
      </c>
      <c r="DA536" s="389">
        <f t="shared" si="394"/>
        <v>104835075.90568</v>
      </c>
      <c r="DB536" s="389">
        <f t="shared" si="395"/>
        <v>100800</v>
      </c>
      <c r="DC536" s="389">
        <f t="shared" si="396"/>
        <v>104935875.90568</v>
      </c>
      <c r="DD536" s="394">
        <v>0</v>
      </c>
      <c r="DE536" s="389">
        <f t="shared" si="397"/>
        <v>8737527.7216000017</v>
      </c>
      <c r="DF536" s="389">
        <f t="shared" si="398"/>
        <v>4368763.8608000008</v>
      </c>
      <c r="DG536" s="389">
        <f t="shared" si="399"/>
        <v>91829584.323280007</v>
      </c>
      <c r="DH536" s="389">
        <f t="shared" si="400"/>
        <v>7687614</v>
      </c>
      <c r="DI536" s="389">
        <f t="shared" si="401"/>
        <v>84141970.323280007</v>
      </c>
      <c r="DJ536" s="389">
        <f t="shared" si="402"/>
        <v>0</v>
      </c>
      <c r="DL536" s="396">
        <f t="shared" si="403"/>
        <v>6638737.5</v>
      </c>
      <c r="DM536" s="396">
        <f t="shared" si="404"/>
        <v>-1979577.5</v>
      </c>
    </row>
    <row r="537" spans="1:117" s="55" customFormat="1" ht="21" x14ac:dyDescent="0.2">
      <c r="A537" s="191">
        <f t="shared" si="365"/>
        <v>2655495</v>
      </c>
      <c r="B537" s="136">
        <f>'گام اول '!B538</f>
        <v>532</v>
      </c>
      <c r="C537" s="136">
        <f>'گام اول '!C538</f>
        <v>323</v>
      </c>
      <c r="D537" s="136">
        <f>'گام اول '!D538</f>
        <v>13006</v>
      </c>
      <c r="E537" s="136" t="str">
        <f>'گام اول '!E538</f>
        <v>حمید</v>
      </c>
      <c r="F537" s="136" t="str">
        <f>'گام اول '!F538</f>
        <v>غفوری</v>
      </c>
      <c r="G537" s="136" t="str">
        <f>'گام اول '!G538</f>
        <v>نگهبان</v>
      </c>
      <c r="H537" s="136" t="str">
        <f>'گام اول '!H538</f>
        <v>مرکزی</v>
      </c>
      <c r="I537" s="136" t="str">
        <f>'گام اول '!I538</f>
        <v>128-813-3068769-1</v>
      </c>
      <c r="J537" s="136" t="str">
        <f>'گام اول '!J538</f>
        <v>0610010514</v>
      </c>
      <c r="K537" s="136" t="str">
        <f>'گام اول '!K538</f>
        <v>0033640664</v>
      </c>
      <c r="L537" s="136" t="str">
        <f>'گام اول '!L538</f>
        <v>مرکزی</v>
      </c>
      <c r="M537" s="136" t="str">
        <f>'گام اول '!M538</f>
        <v>نگهبان</v>
      </c>
      <c r="N537" s="120" t="str">
        <f>'گام اول '!N538</f>
        <v>*</v>
      </c>
      <c r="O537" s="119">
        <f>'گام اول '!O538</f>
        <v>0</v>
      </c>
      <c r="P537" s="121">
        <f>'گام اول '!P538</f>
        <v>0</v>
      </c>
      <c r="Q537" s="358">
        <f>'گام اول '!Q538</f>
        <v>30</v>
      </c>
      <c r="R537" s="358">
        <f>'گام اول '!R538</f>
        <v>120</v>
      </c>
      <c r="S537" s="358">
        <f>'گام اول '!S538</f>
        <v>110</v>
      </c>
      <c r="T537" s="358">
        <f>'گام اول '!T538</f>
        <v>29.33</v>
      </c>
      <c r="U537" s="137">
        <f>'گام اول '!U538</f>
        <v>0</v>
      </c>
      <c r="V537" s="120">
        <f>'گام اول '!W538</f>
        <v>0</v>
      </c>
      <c r="W537" s="121">
        <f>'گام اول '!X538</f>
        <v>0</v>
      </c>
      <c r="X537" s="366">
        <f>'گام اول '!Y538</f>
        <v>0</v>
      </c>
      <c r="Y537" s="366">
        <f>'گام اول '!Z538</f>
        <v>0</v>
      </c>
      <c r="Z537" s="138">
        <f>'گام اول '!AA538</f>
        <v>885165</v>
      </c>
      <c r="AA537" s="138">
        <f>'گام اول '!AB538</f>
        <v>46667</v>
      </c>
      <c r="AB537" s="138">
        <f>'گام اول '!AC538</f>
        <v>931832</v>
      </c>
      <c r="AC537" s="138">
        <f>'گام اول '!AD538</f>
        <v>4500000</v>
      </c>
      <c r="AD537" s="138">
        <f>'گام اول '!AE538</f>
        <v>6000000</v>
      </c>
      <c r="AE537" s="139">
        <f>'گام اول '!AF538</f>
        <v>177895.19999999998</v>
      </c>
      <c r="AF537" s="122">
        <f>'گام اول '!AG538</f>
        <v>26554950</v>
      </c>
      <c r="AG537" s="123">
        <f>'گام اول '!AH538</f>
        <v>1400010</v>
      </c>
      <c r="AH537" s="123">
        <f>'گام اول '!AI538</f>
        <v>21347423.999999996</v>
      </c>
      <c r="AI537" s="123">
        <f>'گام اول '!AJ538</f>
        <v>0</v>
      </c>
      <c r="AJ537" s="123">
        <f>'گام اول '!AK538</f>
        <v>4500000</v>
      </c>
      <c r="AK537" s="123">
        <f>'گام اول '!AL538</f>
        <v>6000000</v>
      </c>
      <c r="AL537" s="123">
        <f>'گام اول '!AM538</f>
        <v>4892117.9999999991</v>
      </c>
      <c r="AM537" s="123">
        <f>'گام اول '!AN538</f>
        <v>5217666.2159999991</v>
      </c>
      <c r="AN537" s="123">
        <f>'گام اول '!AO538</f>
        <v>0</v>
      </c>
      <c r="AO537" s="123">
        <f>'گام اول '!AP538</f>
        <v>5400000</v>
      </c>
      <c r="AP537" s="123">
        <f>'گام اول '!AQ538</f>
        <v>0</v>
      </c>
      <c r="AQ537" s="123">
        <f>'گام اول '!AR538</f>
        <v>0</v>
      </c>
      <c r="AR537" s="123">
        <f>'گام اول '!AS538</f>
        <v>0</v>
      </c>
      <c r="AS537" s="375">
        <f>'گام اول '!AT538</f>
        <v>0</v>
      </c>
      <c r="AT537" s="368">
        <f t="shared" si="366"/>
        <v>75312168.216000006</v>
      </c>
      <c r="AU537" s="173">
        <f>'گام اول '!AV538</f>
        <v>54140316.440880008</v>
      </c>
      <c r="AV537" s="141">
        <f>'گام اول '!AW538</f>
        <v>75312168.215999991</v>
      </c>
      <c r="AW537" s="142">
        <f t="shared" si="367"/>
        <v>5271851.7751199994</v>
      </c>
      <c r="AX537" s="75">
        <f t="shared" si="368"/>
        <v>1414031.644088001</v>
      </c>
      <c r="AY537" s="142">
        <f>'گام اول '!AZ538</f>
        <v>0</v>
      </c>
      <c r="AZ537" s="142">
        <f>'گام اول '!BA538</f>
        <v>0</v>
      </c>
      <c r="BA537" s="142">
        <f>'گام اول '!BB538</f>
        <v>0</v>
      </c>
      <c r="BB537" s="142">
        <f>'گام اول '!BC538</f>
        <v>0</v>
      </c>
      <c r="BC537" s="142">
        <f>'گام اول '!BD538</f>
        <v>0</v>
      </c>
      <c r="BD537" s="142">
        <f>'گام اول '!BE538</f>
        <v>0</v>
      </c>
      <c r="BE537" s="142">
        <f>'گام اول '!BF538</f>
        <v>0</v>
      </c>
      <c r="BF537" s="143">
        <f t="shared" si="369"/>
        <v>6685883.4192080004</v>
      </c>
      <c r="BG537" s="140">
        <f t="shared" si="370"/>
        <v>68626284</v>
      </c>
      <c r="BH537" s="144">
        <f t="shared" si="371"/>
        <v>75312168.216000006</v>
      </c>
      <c r="BI537" s="127">
        <f t="shared" si="364"/>
        <v>4659160</v>
      </c>
      <c r="BJ537" s="145">
        <f t="shared" si="372"/>
        <v>2329580</v>
      </c>
      <c r="BK537" s="145">
        <f t="shared" si="373"/>
        <v>698874</v>
      </c>
      <c r="BL537" s="146">
        <f t="shared" si="374"/>
        <v>1120000</v>
      </c>
      <c r="BM537" s="379">
        <v>0</v>
      </c>
      <c r="BN537" s="147">
        <f t="shared" si="375"/>
        <v>84119782.216000006</v>
      </c>
      <c r="BO537" s="148">
        <f t="shared" si="376"/>
        <v>75312168.215999991</v>
      </c>
      <c r="BP537" s="149">
        <f t="shared" si="377"/>
        <v>17321798.689679999</v>
      </c>
      <c r="BQ537" s="150">
        <f t="shared" si="378"/>
        <v>101441580.90568</v>
      </c>
      <c r="BR537" s="151">
        <f t="shared" si="379"/>
        <v>100800</v>
      </c>
      <c r="BS537" s="147">
        <f t="shared" si="380"/>
        <v>101542380.90568</v>
      </c>
      <c r="BT537" s="135">
        <v>0</v>
      </c>
      <c r="BU537" s="148">
        <f t="shared" si="381"/>
        <v>8411978.2216000017</v>
      </c>
      <c r="BV537" s="152">
        <f t="shared" si="382"/>
        <v>4205989.1108000008</v>
      </c>
      <c r="BW537" s="133">
        <f t="shared" si="383"/>
        <v>88924413.573280007</v>
      </c>
      <c r="BX537" s="147">
        <f t="shared" si="384"/>
        <v>7687614</v>
      </c>
      <c r="BY537" s="134">
        <f t="shared" si="385"/>
        <v>81236799.573280007</v>
      </c>
      <c r="CD537" s="388">
        <f>'گام اول '!AU538</f>
        <v>75312168.216000006</v>
      </c>
      <c r="CE537" s="389">
        <f>'گام اول '!AV538</f>
        <v>54140316.440880008</v>
      </c>
      <c r="CF537" s="389">
        <f>'گام اول '!AW538</f>
        <v>75312168.215999991</v>
      </c>
      <c r="CG537" s="389">
        <f>'گام اول '!AX538</f>
        <v>5271851.7751199994</v>
      </c>
      <c r="CH537" s="389">
        <f>'گام اول '!AY538</f>
        <v>1414031.644088001</v>
      </c>
      <c r="CI537" s="389">
        <f>'گام اول '!AZ538</f>
        <v>0</v>
      </c>
      <c r="CJ537" s="389">
        <f>'گام اول '!BA538</f>
        <v>0</v>
      </c>
      <c r="CK537" s="389">
        <f>'گام اول '!BB538</f>
        <v>0</v>
      </c>
      <c r="CL537" s="389">
        <f>'گام اول '!BC538</f>
        <v>0</v>
      </c>
      <c r="CM537" s="389">
        <f>'گام اول '!BD538</f>
        <v>0</v>
      </c>
      <c r="CN537" s="389">
        <f>'گام اول '!BE538</f>
        <v>0</v>
      </c>
      <c r="CO537" s="389">
        <f>'گام اول '!BF538</f>
        <v>0</v>
      </c>
      <c r="CP537" s="389">
        <f>'گام اول '!BG538</f>
        <v>6685883.4192080004</v>
      </c>
      <c r="CQ537" s="389">
        <f>'گام اول '!BH538</f>
        <v>68626284</v>
      </c>
      <c r="CR537" s="389">
        <f t="shared" si="386"/>
        <v>75312168.216000006</v>
      </c>
      <c r="CS537" s="55">
        <f t="shared" si="387"/>
        <v>4659160</v>
      </c>
      <c r="CT537" s="388">
        <f t="shared" si="388"/>
        <v>2329580</v>
      </c>
      <c r="CU537" s="389">
        <f t="shared" si="389"/>
        <v>698874</v>
      </c>
      <c r="CV537" s="389">
        <f t="shared" si="390"/>
        <v>1120000</v>
      </c>
      <c r="CW537" s="55">
        <v>0</v>
      </c>
      <c r="CX537" s="389">
        <f t="shared" si="391"/>
        <v>84119782.216000006</v>
      </c>
      <c r="CY537" s="389">
        <f t="shared" si="392"/>
        <v>75312168.215999991</v>
      </c>
      <c r="CZ537" s="389">
        <f t="shared" si="393"/>
        <v>17321798.689679999</v>
      </c>
      <c r="DA537" s="389">
        <f t="shared" si="394"/>
        <v>101441580.90568</v>
      </c>
      <c r="DB537" s="389">
        <f t="shared" si="395"/>
        <v>100800</v>
      </c>
      <c r="DC537" s="389">
        <f t="shared" si="396"/>
        <v>101542380.90568</v>
      </c>
      <c r="DD537" s="394">
        <v>0</v>
      </c>
      <c r="DE537" s="389">
        <f t="shared" si="397"/>
        <v>8411978.2216000017</v>
      </c>
      <c r="DF537" s="389">
        <f t="shared" si="398"/>
        <v>4205989.1108000008</v>
      </c>
      <c r="DG537" s="389">
        <f t="shared" si="399"/>
        <v>88924413.573280007</v>
      </c>
      <c r="DH537" s="389">
        <f t="shared" si="400"/>
        <v>7687614</v>
      </c>
      <c r="DI537" s="389">
        <f t="shared" si="401"/>
        <v>81236799.573280007</v>
      </c>
      <c r="DJ537" s="389">
        <f t="shared" si="402"/>
        <v>0</v>
      </c>
      <c r="DL537" s="396">
        <f t="shared" si="403"/>
        <v>6638737.5</v>
      </c>
      <c r="DM537" s="396">
        <f t="shared" si="404"/>
        <v>-1979577.5</v>
      </c>
    </row>
    <row r="538" spans="1:117" s="55" customFormat="1" ht="21" x14ac:dyDescent="0.2">
      <c r="A538" s="191">
        <f t="shared" si="365"/>
        <v>2655495</v>
      </c>
      <c r="B538" s="136">
        <f>'گام اول '!B539</f>
        <v>533</v>
      </c>
      <c r="C538" s="136">
        <f>'گام اول '!C539</f>
        <v>324</v>
      </c>
      <c r="D538" s="136">
        <f>'گام اول '!D539</f>
        <v>13004</v>
      </c>
      <c r="E538" s="136" t="str">
        <f>'گام اول '!E539</f>
        <v xml:space="preserve">جواد </v>
      </c>
      <c r="F538" s="136" t="str">
        <f>'گام اول '!F539</f>
        <v>خوشنواز</v>
      </c>
      <c r="G538" s="136" t="str">
        <f>'گام اول '!G539</f>
        <v>نگهبان</v>
      </c>
      <c r="H538" s="136" t="str">
        <f>'گام اول '!H539</f>
        <v>مرکزی</v>
      </c>
      <c r="I538" s="136" t="str">
        <f>'گام اول '!I539</f>
        <v>128-813-3497188-1</v>
      </c>
      <c r="J538" s="136" t="str">
        <f>'گام اول '!J539</f>
        <v>0621799564</v>
      </c>
      <c r="K538" s="136" t="str">
        <f>'گام اول '!K539</f>
        <v>0033675275</v>
      </c>
      <c r="L538" s="136" t="str">
        <f>'گام اول '!L539</f>
        <v>مرکزی</v>
      </c>
      <c r="M538" s="136" t="str">
        <f>'گام اول '!M539</f>
        <v>نگهبان</v>
      </c>
      <c r="N538" s="120" t="str">
        <f>'گام اول '!N539</f>
        <v>*</v>
      </c>
      <c r="O538" s="119">
        <f>'گام اول '!O539</f>
        <v>0</v>
      </c>
      <c r="P538" s="121">
        <f>'گام اول '!P539</f>
        <v>0</v>
      </c>
      <c r="Q538" s="358">
        <f>'گام اول '!Q539</f>
        <v>30</v>
      </c>
      <c r="R538" s="358">
        <f>'گام اول '!R539</f>
        <v>120</v>
      </c>
      <c r="S538" s="358">
        <f>'گام اول '!S539</f>
        <v>110</v>
      </c>
      <c r="T538" s="358">
        <f>'گام اول '!T539</f>
        <v>29.33</v>
      </c>
      <c r="U538" s="137">
        <f>'گام اول '!U539</f>
        <v>0</v>
      </c>
      <c r="V538" s="120">
        <f>'گام اول '!W539</f>
        <v>0</v>
      </c>
      <c r="W538" s="121">
        <f>'گام اول '!X539</f>
        <v>0</v>
      </c>
      <c r="X538" s="366">
        <f>'گام اول '!Y539</f>
        <v>2</v>
      </c>
      <c r="Y538" s="366">
        <f>'گام اول '!Z539</f>
        <v>1</v>
      </c>
      <c r="Z538" s="138">
        <f>'گام اول '!AA539</f>
        <v>885165</v>
      </c>
      <c r="AA538" s="138">
        <f>'گام اول '!AB539</f>
        <v>46667</v>
      </c>
      <c r="AB538" s="138">
        <f>'گام اول '!AC539</f>
        <v>931832</v>
      </c>
      <c r="AC538" s="138">
        <f>'گام اول '!AD539</f>
        <v>4500000</v>
      </c>
      <c r="AD538" s="138">
        <f>'گام اول '!AE539</f>
        <v>6000000</v>
      </c>
      <c r="AE538" s="139">
        <f>'گام اول '!AF539</f>
        <v>177895.19999999998</v>
      </c>
      <c r="AF538" s="122">
        <f>'گام اول '!AG539</f>
        <v>26554950</v>
      </c>
      <c r="AG538" s="123">
        <f>'گام اول '!AH539</f>
        <v>1400010</v>
      </c>
      <c r="AH538" s="123">
        <f>'گام اول '!AI539</f>
        <v>21347423.999999996</v>
      </c>
      <c r="AI538" s="123">
        <f>'گام اول '!AJ539</f>
        <v>2655495</v>
      </c>
      <c r="AJ538" s="123">
        <f>'گام اول '!AK539</f>
        <v>4500000</v>
      </c>
      <c r="AK538" s="123">
        <f>'گام اول '!AL539</f>
        <v>6000000</v>
      </c>
      <c r="AL538" s="123">
        <f>'گام اول '!AM539</f>
        <v>4892117.9999999991</v>
      </c>
      <c r="AM538" s="123">
        <f>'گام اول '!AN539</f>
        <v>5217666.2159999991</v>
      </c>
      <c r="AN538" s="123">
        <f>'گام اول '!AO539</f>
        <v>0</v>
      </c>
      <c r="AO538" s="123">
        <f>'گام اول '!AP539</f>
        <v>5400000</v>
      </c>
      <c r="AP538" s="123">
        <f>'گام اول '!AQ539</f>
        <v>0</v>
      </c>
      <c r="AQ538" s="123">
        <f>'گام اول '!AR539</f>
        <v>0</v>
      </c>
      <c r="AR538" s="123">
        <f>'گام اول '!AS539</f>
        <v>0</v>
      </c>
      <c r="AS538" s="375">
        <f>'گام اول '!AT539</f>
        <v>0</v>
      </c>
      <c r="AT538" s="368">
        <f t="shared" si="366"/>
        <v>77967663.216000006</v>
      </c>
      <c r="AU538" s="173">
        <f>'گام اول '!AV539</f>
        <v>54140316.440880008</v>
      </c>
      <c r="AV538" s="141">
        <f>'گام اول '!AW539</f>
        <v>75312168.215999991</v>
      </c>
      <c r="AW538" s="142">
        <f t="shared" si="367"/>
        <v>5271851.7751199994</v>
      </c>
      <c r="AX538" s="75">
        <f t="shared" si="368"/>
        <v>1414031.644088001</v>
      </c>
      <c r="AY538" s="142">
        <f>'گام اول '!AZ539</f>
        <v>0</v>
      </c>
      <c r="AZ538" s="142">
        <f>'گام اول '!BA539</f>
        <v>0</v>
      </c>
      <c r="BA538" s="142">
        <f>'گام اول '!BB539</f>
        <v>0</v>
      </c>
      <c r="BB538" s="142">
        <f>'گام اول '!BC539</f>
        <v>0</v>
      </c>
      <c r="BC538" s="142">
        <f>'گام اول '!BD539</f>
        <v>0</v>
      </c>
      <c r="BD538" s="142">
        <f>'گام اول '!BE539</f>
        <v>0</v>
      </c>
      <c r="BE538" s="142">
        <f>'گام اول '!BF539</f>
        <v>0</v>
      </c>
      <c r="BF538" s="143">
        <f t="shared" si="369"/>
        <v>6685883.4192080004</v>
      </c>
      <c r="BG538" s="140">
        <f t="shared" si="370"/>
        <v>71281779</v>
      </c>
      <c r="BH538" s="144">
        <f t="shared" si="371"/>
        <v>77967663.216000006</v>
      </c>
      <c r="BI538" s="127">
        <f t="shared" si="364"/>
        <v>4659160</v>
      </c>
      <c r="BJ538" s="145">
        <f t="shared" si="372"/>
        <v>2329580</v>
      </c>
      <c r="BK538" s="145">
        <f t="shared" si="373"/>
        <v>698874</v>
      </c>
      <c r="BL538" s="146">
        <f t="shared" si="374"/>
        <v>1120000</v>
      </c>
      <c r="BM538" s="379">
        <v>0</v>
      </c>
      <c r="BN538" s="147">
        <f t="shared" si="375"/>
        <v>86775277.216000006</v>
      </c>
      <c r="BO538" s="148">
        <f t="shared" si="376"/>
        <v>75312168.215999991</v>
      </c>
      <c r="BP538" s="149">
        <f t="shared" si="377"/>
        <v>17321798.689679999</v>
      </c>
      <c r="BQ538" s="150">
        <f t="shared" si="378"/>
        <v>104097075.90568</v>
      </c>
      <c r="BR538" s="151">
        <f t="shared" si="379"/>
        <v>100800</v>
      </c>
      <c r="BS538" s="147">
        <f t="shared" si="380"/>
        <v>104197875.90568</v>
      </c>
      <c r="BT538" s="135">
        <v>0</v>
      </c>
      <c r="BU538" s="148">
        <f t="shared" si="381"/>
        <v>8677527.7216000017</v>
      </c>
      <c r="BV538" s="152">
        <f t="shared" si="382"/>
        <v>4338763.8608000008</v>
      </c>
      <c r="BW538" s="133">
        <f t="shared" si="383"/>
        <v>91181584.323280007</v>
      </c>
      <c r="BX538" s="147">
        <f t="shared" si="384"/>
        <v>7687614</v>
      </c>
      <c r="BY538" s="134">
        <f t="shared" si="385"/>
        <v>83493970.323280007</v>
      </c>
      <c r="CD538" s="388">
        <f>'گام اول '!AU539</f>
        <v>77967663.216000006</v>
      </c>
      <c r="CE538" s="389">
        <f>'گام اول '!AV539</f>
        <v>54140316.440880008</v>
      </c>
      <c r="CF538" s="389">
        <f>'گام اول '!AW539</f>
        <v>75312168.215999991</v>
      </c>
      <c r="CG538" s="389">
        <f>'گام اول '!AX539</f>
        <v>5271851.7751199994</v>
      </c>
      <c r="CH538" s="389">
        <f>'گام اول '!AY539</f>
        <v>1414031.644088001</v>
      </c>
      <c r="CI538" s="389">
        <f>'گام اول '!AZ539</f>
        <v>0</v>
      </c>
      <c r="CJ538" s="389">
        <f>'گام اول '!BA539</f>
        <v>0</v>
      </c>
      <c r="CK538" s="389">
        <f>'گام اول '!BB539</f>
        <v>0</v>
      </c>
      <c r="CL538" s="389">
        <f>'گام اول '!BC539</f>
        <v>0</v>
      </c>
      <c r="CM538" s="389">
        <f>'گام اول '!BD539</f>
        <v>0</v>
      </c>
      <c r="CN538" s="389">
        <f>'گام اول '!BE539</f>
        <v>0</v>
      </c>
      <c r="CO538" s="389">
        <f>'گام اول '!BF539</f>
        <v>0</v>
      </c>
      <c r="CP538" s="389">
        <f>'گام اول '!BG539</f>
        <v>6685883.4192080004</v>
      </c>
      <c r="CQ538" s="389">
        <f>'گام اول '!BH539</f>
        <v>71281779</v>
      </c>
      <c r="CR538" s="389">
        <f t="shared" si="386"/>
        <v>77967663.216000006</v>
      </c>
      <c r="CS538" s="55">
        <f t="shared" si="387"/>
        <v>4659160</v>
      </c>
      <c r="CT538" s="388">
        <f t="shared" si="388"/>
        <v>2329580</v>
      </c>
      <c r="CU538" s="389">
        <f t="shared" si="389"/>
        <v>698874</v>
      </c>
      <c r="CV538" s="389">
        <f t="shared" si="390"/>
        <v>1120000</v>
      </c>
      <c r="CW538" s="55">
        <v>0</v>
      </c>
      <c r="CX538" s="389">
        <f t="shared" si="391"/>
        <v>86775277.216000006</v>
      </c>
      <c r="CY538" s="389">
        <f t="shared" si="392"/>
        <v>75312168.215999991</v>
      </c>
      <c r="CZ538" s="389">
        <f t="shared" si="393"/>
        <v>17321798.689679999</v>
      </c>
      <c r="DA538" s="389">
        <f t="shared" si="394"/>
        <v>104097075.90568</v>
      </c>
      <c r="DB538" s="389">
        <f t="shared" si="395"/>
        <v>100800</v>
      </c>
      <c r="DC538" s="389">
        <f t="shared" si="396"/>
        <v>104197875.90568</v>
      </c>
      <c r="DD538" s="394">
        <v>0</v>
      </c>
      <c r="DE538" s="389">
        <f t="shared" si="397"/>
        <v>8677527.7216000017</v>
      </c>
      <c r="DF538" s="389">
        <f t="shared" si="398"/>
        <v>4338763.8608000008</v>
      </c>
      <c r="DG538" s="389">
        <f t="shared" si="399"/>
        <v>91181584.323280007</v>
      </c>
      <c r="DH538" s="389">
        <f t="shared" si="400"/>
        <v>7687614</v>
      </c>
      <c r="DI538" s="389">
        <f t="shared" si="401"/>
        <v>83493970.323280007</v>
      </c>
      <c r="DJ538" s="389">
        <f t="shared" si="402"/>
        <v>0</v>
      </c>
      <c r="DL538" s="396">
        <f t="shared" si="403"/>
        <v>6638737.5</v>
      </c>
      <c r="DM538" s="396">
        <f t="shared" si="404"/>
        <v>-1979577.5</v>
      </c>
    </row>
    <row r="539" spans="1:117" s="55" customFormat="1" ht="21" x14ac:dyDescent="0.2">
      <c r="A539" s="191">
        <f t="shared" si="365"/>
        <v>2655495</v>
      </c>
      <c r="B539" s="136">
        <f>'گام اول '!B540</f>
        <v>534</v>
      </c>
      <c r="C539" s="136">
        <f>'گام اول '!C540</f>
        <v>325</v>
      </c>
      <c r="D539" s="136">
        <f>'گام اول '!D540</f>
        <v>13011</v>
      </c>
      <c r="E539" s="136" t="str">
        <f>'گام اول '!E540</f>
        <v xml:space="preserve">حسین </v>
      </c>
      <c r="F539" s="136" t="str">
        <f>'گام اول '!F540</f>
        <v>عبدالهی</v>
      </c>
      <c r="G539" s="136" t="str">
        <f>'گام اول '!G540</f>
        <v>نگهبان</v>
      </c>
      <c r="H539" s="136" t="str">
        <f>'گام اول '!H540</f>
        <v>مرکزی</v>
      </c>
      <c r="I539" s="136" t="str">
        <f>'گام اول '!I540</f>
        <v>128-813-6287053-1</v>
      </c>
      <c r="J539" s="136" t="str">
        <f>'گام اول '!J540</f>
        <v>0622321269</v>
      </c>
      <c r="K539" s="136" t="str">
        <f>'گام اول '!K540</f>
        <v>0033689284</v>
      </c>
      <c r="L539" s="136" t="str">
        <f>'گام اول '!L540</f>
        <v>مرکزی</v>
      </c>
      <c r="M539" s="136" t="str">
        <f>'گام اول '!M540</f>
        <v>نگهبان</v>
      </c>
      <c r="N539" s="120" t="str">
        <f>'گام اول '!N540</f>
        <v>*</v>
      </c>
      <c r="O539" s="119">
        <f>'گام اول '!O540</f>
        <v>0</v>
      </c>
      <c r="P539" s="121">
        <f>'گام اول '!P540</f>
        <v>0</v>
      </c>
      <c r="Q539" s="358">
        <f>'گام اول '!Q540</f>
        <v>30</v>
      </c>
      <c r="R539" s="358">
        <f>'گام اول '!R540</f>
        <v>120</v>
      </c>
      <c r="S539" s="358">
        <f>'گام اول '!S540</f>
        <v>110</v>
      </c>
      <c r="T539" s="358">
        <f>'گام اول '!T540</f>
        <v>29.33</v>
      </c>
      <c r="U539" s="137">
        <f>'گام اول '!U540</f>
        <v>0</v>
      </c>
      <c r="V539" s="120">
        <f>'گام اول '!W540</f>
        <v>0</v>
      </c>
      <c r="W539" s="121">
        <f>'گام اول '!X540</f>
        <v>0</v>
      </c>
      <c r="X539" s="366">
        <f>'گام اول '!Y540</f>
        <v>0</v>
      </c>
      <c r="Y539" s="366">
        <f>'گام اول '!Z540</f>
        <v>0</v>
      </c>
      <c r="Z539" s="138">
        <f>'گام اول '!AA540</f>
        <v>885165</v>
      </c>
      <c r="AA539" s="138">
        <f>'گام اول '!AB540</f>
        <v>46667</v>
      </c>
      <c r="AB539" s="138">
        <f>'گام اول '!AC540</f>
        <v>931832</v>
      </c>
      <c r="AC539" s="138">
        <f>'گام اول '!AD540</f>
        <v>4500000</v>
      </c>
      <c r="AD539" s="138">
        <f>'گام اول '!AE540</f>
        <v>6000000</v>
      </c>
      <c r="AE539" s="139">
        <f>'گام اول '!AF540</f>
        <v>177895.19999999998</v>
      </c>
      <c r="AF539" s="122">
        <f>'گام اول '!AG540</f>
        <v>26554950</v>
      </c>
      <c r="AG539" s="123">
        <f>'گام اول '!AH540</f>
        <v>1400010</v>
      </c>
      <c r="AH539" s="123">
        <f>'گام اول '!AI540</f>
        <v>21347423.999999996</v>
      </c>
      <c r="AI539" s="123">
        <f>'گام اول '!AJ540</f>
        <v>0</v>
      </c>
      <c r="AJ539" s="123">
        <f>'گام اول '!AK540</f>
        <v>4500000</v>
      </c>
      <c r="AK539" s="123">
        <f>'گام اول '!AL540</f>
        <v>6000000</v>
      </c>
      <c r="AL539" s="123">
        <f>'گام اول '!AM540</f>
        <v>4892117.9999999991</v>
      </c>
      <c r="AM539" s="123">
        <f>'گام اول '!AN540</f>
        <v>5217666.2159999991</v>
      </c>
      <c r="AN539" s="123">
        <f>'گام اول '!AO540</f>
        <v>0</v>
      </c>
      <c r="AO539" s="123">
        <f>'گام اول '!AP540</f>
        <v>6000000</v>
      </c>
      <c r="AP539" s="123">
        <f>'گام اول '!AQ540</f>
        <v>0</v>
      </c>
      <c r="AQ539" s="123">
        <f>'گام اول '!AR540</f>
        <v>0</v>
      </c>
      <c r="AR539" s="123">
        <f>'گام اول '!AS540</f>
        <v>0</v>
      </c>
      <c r="AS539" s="375">
        <f>'گام اول '!AT540</f>
        <v>0</v>
      </c>
      <c r="AT539" s="368">
        <f t="shared" si="366"/>
        <v>75912168.216000006</v>
      </c>
      <c r="AU539" s="173">
        <f>'گام اول '!AV540</f>
        <v>54098316.440880008</v>
      </c>
      <c r="AV539" s="141">
        <f>'گام اول '!AW540</f>
        <v>75912168.215999991</v>
      </c>
      <c r="AW539" s="142">
        <f t="shared" si="367"/>
        <v>5313851.7751199994</v>
      </c>
      <c r="AX539" s="75">
        <f t="shared" si="368"/>
        <v>1409831.644088001</v>
      </c>
      <c r="AY539" s="142">
        <f>'گام اول '!AZ540</f>
        <v>0</v>
      </c>
      <c r="AZ539" s="142">
        <f>'گام اول '!BA540</f>
        <v>0</v>
      </c>
      <c r="BA539" s="142">
        <f>'گام اول '!BB540</f>
        <v>0</v>
      </c>
      <c r="BB539" s="142">
        <f>'گام اول '!BC540</f>
        <v>0</v>
      </c>
      <c r="BC539" s="142">
        <f>'گام اول '!BD540</f>
        <v>0</v>
      </c>
      <c r="BD539" s="142">
        <f>'گام اول '!BE540</f>
        <v>0</v>
      </c>
      <c r="BE539" s="142">
        <f>'گام اول '!BF540</f>
        <v>0</v>
      </c>
      <c r="BF539" s="143">
        <f t="shared" si="369"/>
        <v>6723683.4192080004</v>
      </c>
      <c r="BG539" s="140">
        <f t="shared" si="370"/>
        <v>69188484</v>
      </c>
      <c r="BH539" s="144">
        <f t="shared" si="371"/>
        <v>75912168.216000006</v>
      </c>
      <c r="BI539" s="127">
        <f t="shared" si="364"/>
        <v>4659160</v>
      </c>
      <c r="BJ539" s="145">
        <f t="shared" si="372"/>
        <v>2329580</v>
      </c>
      <c r="BK539" s="145">
        <f t="shared" si="373"/>
        <v>698874</v>
      </c>
      <c r="BL539" s="146">
        <f t="shared" si="374"/>
        <v>1120000</v>
      </c>
      <c r="BM539" s="379">
        <v>0</v>
      </c>
      <c r="BN539" s="147">
        <f t="shared" si="375"/>
        <v>84719782.216000006</v>
      </c>
      <c r="BO539" s="148">
        <f t="shared" si="376"/>
        <v>75912168.215999991</v>
      </c>
      <c r="BP539" s="149">
        <f t="shared" si="377"/>
        <v>17459798.689679999</v>
      </c>
      <c r="BQ539" s="150">
        <f t="shared" si="378"/>
        <v>102179580.90568</v>
      </c>
      <c r="BR539" s="151">
        <f t="shared" si="379"/>
        <v>100800</v>
      </c>
      <c r="BS539" s="147">
        <f t="shared" si="380"/>
        <v>102280380.90568</v>
      </c>
      <c r="BT539" s="135">
        <v>0</v>
      </c>
      <c r="BU539" s="148">
        <f t="shared" si="381"/>
        <v>8471978.2216000017</v>
      </c>
      <c r="BV539" s="152">
        <f t="shared" si="382"/>
        <v>4235989.1108000008</v>
      </c>
      <c r="BW539" s="133">
        <f t="shared" si="383"/>
        <v>89572413.573280007</v>
      </c>
      <c r="BX539" s="147">
        <f t="shared" si="384"/>
        <v>7687614</v>
      </c>
      <c r="BY539" s="134">
        <f t="shared" si="385"/>
        <v>81884799.573280007</v>
      </c>
      <c r="CD539" s="388">
        <f>'گام اول '!AU540</f>
        <v>75912168.216000006</v>
      </c>
      <c r="CE539" s="389">
        <f>'گام اول '!AV540</f>
        <v>54098316.440880008</v>
      </c>
      <c r="CF539" s="389">
        <f>'گام اول '!AW540</f>
        <v>75912168.215999991</v>
      </c>
      <c r="CG539" s="389">
        <f>'گام اول '!AX540</f>
        <v>5313851.7751199994</v>
      </c>
      <c r="CH539" s="389">
        <f>'گام اول '!AY540</f>
        <v>1409831.644088001</v>
      </c>
      <c r="CI539" s="389">
        <f>'گام اول '!AZ540</f>
        <v>0</v>
      </c>
      <c r="CJ539" s="389">
        <f>'گام اول '!BA540</f>
        <v>0</v>
      </c>
      <c r="CK539" s="389">
        <f>'گام اول '!BB540</f>
        <v>0</v>
      </c>
      <c r="CL539" s="389">
        <f>'گام اول '!BC540</f>
        <v>0</v>
      </c>
      <c r="CM539" s="389">
        <f>'گام اول '!BD540</f>
        <v>0</v>
      </c>
      <c r="CN539" s="389">
        <f>'گام اول '!BE540</f>
        <v>0</v>
      </c>
      <c r="CO539" s="389">
        <f>'گام اول '!BF540</f>
        <v>0</v>
      </c>
      <c r="CP539" s="389">
        <f>'گام اول '!BG540</f>
        <v>6723683.4192080004</v>
      </c>
      <c r="CQ539" s="389">
        <f>'گام اول '!BH540</f>
        <v>69188484</v>
      </c>
      <c r="CR539" s="389">
        <f t="shared" si="386"/>
        <v>75912168.216000006</v>
      </c>
      <c r="CS539" s="55">
        <f t="shared" si="387"/>
        <v>4659160</v>
      </c>
      <c r="CT539" s="388">
        <f t="shared" si="388"/>
        <v>2329580</v>
      </c>
      <c r="CU539" s="389">
        <f t="shared" si="389"/>
        <v>698874</v>
      </c>
      <c r="CV539" s="389">
        <f t="shared" si="390"/>
        <v>1120000</v>
      </c>
      <c r="CW539" s="55">
        <v>0</v>
      </c>
      <c r="CX539" s="389">
        <f t="shared" si="391"/>
        <v>84719782.216000006</v>
      </c>
      <c r="CY539" s="389">
        <f t="shared" si="392"/>
        <v>75912168.215999991</v>
      </c>
      <c r="CZ539" s="389">
        <f t="shared" si="393"/>
        <v>17459798.689679999</v>
      </c>
      <c r="DA539" s="389">
        <f t="shared" si="394"/>
        <v>102179580.90568</v>
      </c>
      <c r="DB539" s="389">
        <f t="shared" si="395"/>
        <v>100800</v>
      </c>
      <c r="DC539" s="389">
        <f t="shared" si="396"/>
        <v>102280380.90568</v>
      </c>
      <c r="DD539" s="394">
        <v>0</v>
      </c>
      <c r="DE539" s="389">
        <f t="shared" si="397"/>
        <v>8471978.2216000017</v>
      </c>
      <c r="DF539" s="389">
        <f t="shared" si="398"/>
        <v>4235989.1108000008</v>
      </c>
      <c r="DG539" s="389">
        <f t="shared" si="399"/>
        <v>89572413.573280007</v>
      </c>
      <c r="DH539" s="389">
        <f t="shared" si="400"/>
        <v>7687614</v>
      </c>
      <c r="DI539" s="389">
        <f t="shared" si="401"/>
        <v>81884799.573280007</v>
      </c>
      <c r="DJ539" s="389">
        <f t="shared" si="402"/>
        <v>0</v>
      </c>
      <c r="DL539" s="396">
        <f t="shared" si="403"/>
        <v>6638737.5</v>
      </c>
      <c r="DM539" s="396">
        <f t="shared" si="404"/>
        <v>-1979577.5</v>
      </c>
    </row>
    <row r="540" spans="1:117" s="55" customFormat="1" ht="21" x14ac:dyDescent="0.2">
      <c r="A540" s="191">
        <f t="shared" si="365"/>
        <v>2655495</v>
      </c>
      <c r="B540" s="136">
        <f>'گام اول '!B541</f>
        <v>535</v>
      </c>
      <c r="C540" s="136">
        <f>'گام اول '!C541</f>
        <v>326</v>
      </c>
      <c r="D540" s="136">
        <f>'گام اول '!D541</f>
        <v>13005</v>
      </c>
      <c r="E540" s="136" t="str">
        <f>'گام اول '!E541</f>
        <v>یاسر</v>
      </c>
      <c r="F540" s="136" t="str">
        <f>'گام اول '!F541</f>
        <v>صمیمی</v>
      </c>
      <c r="G540" s="136" t="str">
        <f>'گام اول '!G541</f>
        <v>نگهبان</v>
      </c>
      <c r="H540" s="136" t="str">
        <f>'گام اول '!H541</f>
        <v>مرکزی</v>
      </c>
      <c r="I540" s="136" t="str">
        <f>'گام اول '!I541</f>
        <v>128-813-9181779-1</v>
      </c>
      <c r="J540" s="136" t="str">
        <f>'گام اول '!J541</f>
        <v>0622366718</v>
      </c>
      <c r="K540" s="136" t="str">
        <f>'گام اول '!K541</f>
        <v>0033697606</v>
      </c>
      <c r="L540" s="136" t="str">
        <f>'گام اول '!L541</f>
        <v>مرکزی</v>
      </c>
      <c r="M540" s="136" t="str">
        <f>'گام اول '!M541</f>
        <v>نگهبان</v>
      </c>
      <c r="N540" s="120" t="str">
        <f>'گام اول '!N541</f>
        <v>*</v>
      </c>
      <c r="O540" s="119">
        <f>'گام اول '!O541</f>
        <v>0</v>
      </c>
      <c r="P540" s="121">
        <f>'گام اول '!P541</f>
        <v>0</v>
      </c>
      <c r="Q540" s="358">
        <f>'گام اول '!Q541</f>
        <v>30</v>
      </c>
      <c r="R540" s="358">
        <f>'گام اول '!R541</f>
        <v>120</v>
      </c>
      <c r="S540" s="358">
        <f>'گام اول '!S541</f>
        <v>110</v>
      </c>
      <c r="T540" s="358">
        <f>'گام اول '!T541</f>
        <v>29.33</v>
      </c>
      <c r="U540" s="137">
        <f>'گام اول '!U541</f>
        <v>0</v>
      </c>
      <c r="V540" s="120">
        <f>'گام اول '!W541</f>
        <v>0</v>
      </c>
      <c r="W540" s="121">
        <f>'گام اول '!X541</f>
        <v>0</v>
      </c>
      <c r="X540" s="366">
        <f>'گام اول '!Y541</f>
        <v>0</v>
      </c>
      <c r="Y540" s="366">
        <f>'گام اول '!Z541</f>
        <v>0</v>
      </c>
      <c r="Z540" s="138">
        <f>'گام اول '!AA541</f>
        <v>885165</v>
      </c>
      <c r="AA540" s="138">
        <f>'گام اول '!AB541</f>
        <v>46667</v>
      </c>
      <c r="AB540" s="138">
        <f>'گام اول '!AC541</f>
        <v>931832</v>
      </c>
      <c r="AC540" s="138">
        <f>'گام اول '!AD541</f>
        <v>4500000</v>
      </c>
      <c r="AD540" s="138">
        <f>'گام اول '!AE541</f>
        <v>6000000</v>
      </c>
      <c r="AE540" s="139">
        <f>'گام اول '!AF541</f>
        <v>177895.19999999998</v>
      </c>
      <c r="AF540" s="122">
        <f>'گام اول '!AG541</f>
        <v>26554950</v>
      </c>
      <c r="AG540" s="123">
        <f>'گام اول '!AH541</f>
        <v>1400010</v>
      </c>
      <c r="AH540" s="123">
        <f>'گام اول '!AI541</f>
        <v>21347423.999999996</v>
      </c>
      <c r="AI540" s="123">
        <f>'گام اول '!AJ541</f>
        <v>0</v>
      </c>
      <c r="AJ540" s="123">
        <f>'گام اول '!AK541</f>
        <v>4500000</v>
      </c>
      <c r="AK540" s="123">
        <f>'گام اول '!AL541</f>
        <v>6000000</v>
      </c>
      <c r="AL540" s="123">
        <f>'گام اول '!AM541</f>
        <v>4892117.9999999991</v>
      </c>
      <c r="AM540" s="123">
        <f>'گام اول '!AN541</f>
        <v>5217666.2159999991</v>
      </c>
      <c r="AN540" s="123">
        <f>'گام اول '!AO541</f>
        <v>0</v>
      </c>
      <c r="AO540" s="123">
        <f>'گام اول '!AP541</f>
        <v>6000000</v>
      </c>
      <c r="AP540" s="123">
        <f>'گام اول '!AQ541</f>
        <v>0</v>
      </c>
      <c r="AQ540" s="123">
        <f>'گام اول '!AR541</f>
        <v>0</v>
      </c>
      <c r="AR540" s="123">
        <f>'گام اول '!AS541</f>
        <v>0</v>
      </c>
      <c r="AS540" s="375">
        <f>'گام اول '!AT541</f>
        <v>0</v>
      </c>
      <c r="AT540" s="368">
        <f t="shared" si="366"/>
        <v>75912168.216000006</v>
      </c>
      <c r="AU540" s="173">
        <f>'گام اول '!AV541</f>
        <v>54098316.440880008</v>
      </c>
      <c r="AV540" s="141">
        <f>'گام اول '!AW541</f>
        <v>75912168.215999991</v>
      </c>
      <c r="AW540" s="142">
        <f t="shared" si="367"/>
        <v>5313851.7751199994</v>
      </c>
      <c r="AX540" s="75">
        <f t="shared" si="368"/>
        <v>1409831.644088001</v>
      </c>
      <c r="AY540" s="142">
        <f>'گام اول '!AZ541</f>
        <v>0</v>
      </c>
      <c r="AZ540" s="142">
        <f>'گام اول '!BA541</f>
        <v>0</v>
      </c>
      <c r="BA540" s="142">
        <f>'گام اول '!BB541</f>
        <v>0</v>
      </c>
      <c r="BB540" s="142">
        <f>'گام اول '!BC541</f>
        <v>0</v>
      </c>
      <c r="BC540" s="142">
        <f>'گام اول '!BD541</f>
        <v>0</v>
      </c>
      <c r="BD540" s="142">
        <f>'گام اول '!BE541</f>
        <v>0</v>
      </c>
      <c r="BE540" s="142">
        <f>'گام اول '!BF541</f>
        <v>0</v>
      </c>
      <c r="BF540" s="143">
        <f t="shared" si="369"/>
        <v>6723683.4192080004</v>
      </c>
      <c r="BG540" s="140">
        <f t="shared" si="370"/>
        <v>69188484</v>
      </c>
      <c r="BH540" s="144">
        <f t="shared" si="371"/>
        <v>75912168.216000006</v>
      </c>
      <c r="BI540" s="127">
        <f t="shared" si="364"/>
        <v>4659160</v>
      </c>
      <c r="BJ540" s="145">
        <f t="shared" si="372"/>
        <v>2329580</v>
      </c>
      <c r="BK540" s="145">
        <f t="shared" si="373"/>
        <v>698874</v>
      </c>
      <c r="BL540" s="146">
        <f t="shared" si="374"/>
        <v>1120000</v>
      </c>
      <c r="BM540" s="379">
        <v>0</v>
      </c>
      <c r="BN540" s="147">
        <f t="shared" si="375"/>
        <v>84719782.216000006</v>
      </c>
      <c r="BO540" s="148">
        <f t="shared" si="376"/>
        <v>75912168.215999991</v>
      </c>
      <c r="BP540" s="149">
        <f t="shared" si="377"/>
        <v>17459798.689679999</v>
      </c>
      <c r="BQ540" s="150">
        <f t="shared" si="378"/>
        <v>102179580.90568</v>
      </c>
      <c r="BR540" s="151">
        <f t="shared" si="379"/>
        <v>100800</v>
      </c>
      <c r="BS540" s="147">
        <f t="shared" si="380"/>
        <v>102280380.90568</v>
      </c>
      <c r="BT540" s="135">
        <v>0</v>
      </c>
      <c r="BU540" s="148">
        <f t="shared" si="381"/>
        <v>8471978.2216000017</v>
      </c>
      <c r="BV540" s="152">
        <f t="shared" si="382"/>
        <v>4235989.1108000008</v>
      </c>
      <c r="BW540" s="133">
        <f t="shared" si="383"/>
        <v>89572413.573280007</v>
      </c>
      <c r="BX540" s="147">
        <f t="shared" si="384"/>
        <v>7687614</v>
      </c>
      <c r="BY540" s="134">
        <f t="shared" si="385"/>
        <v>81884799.573280007</v>
      </c>
      <c r="CD540" s="388">
        <f>'گام اول '!AU541</f>
        <v>75912168.216000006</v>
      </c>
      <c r="CE540" s="389">
        <f>'گام اول '!AV541</f>
        <v>54098316.440880008</v>
      </c>
      <c r="CF540" s="389">
        <f>'گام اول '!AW541</f>
        <v>75912168.215999991</v>
      </c>
      <c r="CG540" s="389">
        <f>'گام اول '!AX541</f>
        <v>5313851.7751199994</v>
      </c>
      <c r="CH540" s="389">
        <f>'گام اول '!AY541</f>
        <v>1409831.644088001</v>
      </c>
      <c r="CI540" s="389">
        <f>'گام اول '!AZ541</f>
        <v>0</v>
      </c>
      <c r="CJ540" s="389">
        <f>'گام اول '!BA541</f>
        <v>0</v>
      </c>
      <c r="CK540" s="389">
        <f>'گام اول '!BB541</f>
        <v>0</v>
      </c>
      <c r="CL540" s="389">
        <f>'گام اول '!BC541</f>
        <v>0</v>
      </c>
      <c r="CM540" s="389">
        <f>'گام اول '!BD541</f>
        <v>0</v>
      </c>
      <c r="CN540" s="389">
        <f>'گام اول '!BE541</f>
        <v>0</v>
      </c>
      <c r="CO540" s="389">
        <f>'گام اول '!BF541</f>
        <v>0</v>
      </c>
      <c r="CP540" s="389">
        <f>'گام اول '!BG541</f>
        <v>6723683.4192080004</v>
      </c>
      <c r="CQ540" s="389">
        <f>'گام اول '!BH541</f>
        <v>69188484</v>
      </c>
      <c r="CR540" s="389">
        <f t="shared" si="386"/>
        <v>75912168.216000006</v>
      </c>
      <c r="CS540" s="55">
        <f t="shared" si="387"/>
        <v>4659160</v>
      </c>
      <c r="CT540" s="388">
        <f t="shared" si="388"/>
        <v>2329580</v>
      </c>
      <c r="CU540" s="389">
        <f t="shared" si="389"/>
        <v>698874</v>
      </c>
      <c r="CV540" s="389">
        <f t="shared" si="390"/>
        <v>1120000</v>
      </c>
      <c r="CW540" s="55">
        <v>0</v>
      </c>
      <c r="CX540" s="389">
        <f t="shared" si="391"/>
        <v>84719782.216000006</v>
      </c>
      <c r="CY540" s="389">
        <f t="shared" si="392"/>
        <v>75912168.215999991</v>
      </c>
      <c r="CZ540" s="389">
        <f t="shared" si="393"/>
        <v>17459798.689679999</v>
      </c>
      <c r="DA540" s="389">
        <f t="shared" si="394"/>
        <v>102179580.90568</v>
      </c>
      <c r="DB540" s="389">
        <f t="shared" si="395"/>
        <v>100800</v>
      </c>
      <c r="DC540" s="389">
        <f t="shared" si="396"/>
        <v>102280380.90568</v>
      </c>
      <c r="DD540" s="394">
        <v>0</v>
      </c>
      <c r="DE540" s="389">
        <f t="shared" si="397"/>
        <v>8471978.2216000017</v>
      </c>
      <c r="DF540" s="389">
        <f t="shared" si="398"/>
        <v>4235989.1108000008</v>
      </c>
      <c r="DG540" s="389">
        <f t="shared" si="399"/>
        <v>89572413.573280007</v>
      </c>
      <c r="DH540" s="389">
        <f t="shared" si="400"/>
        <v>7687614</v>
      </c>
      <c r="DI540" s="389">
        <f t="shared" si="401"/>
        <v>81884799.573280007</v>
      </c>
      <c r="DJ540" s="389">
        <f t="shared" si="402"/>
        <v>0</v>
      </c>
      <c r="DL540" s="396">
        <f t="shared" si="403"/>
        <v>6638737.5</v>
      </c>
      <c r="DM540" s="396">
        <f t="shared" si="404"/>
        <v>-1979577.5</v>
      </c>
    </row>
    <row r="541" spans="1:117" s="55" customFormat="1" ht="21" x14ac:dyDescent="0.2">
      <c r="A541" s="191">
        <f t="shared" si="365"/>
        <v>2655495</v>
      </c>
      <c r="B541" s="136">
        <f>'گام اول '!B542</f>
        <v>536</v>
      </c>
      <c r="C541" s="136">
        <f>'گام اول '!C542</f>
        <v>327</v>
      </c>
      <c r="D541" s="136">
        <f>'گام اول '!D542</f>
        <v>13007</v>
      </c>
      <c r="E541" s="136" t="str">
        <f>'گام اول '!E542</f>
        <v>محسن</v>
      </c>
      <c r="F541" s="136" t="str">
        <f>'گام اول '!F542</f>
        <v>باقری</v>
      </c>
      <c r="G541" s="136" t="str">
        <f>'گام اول '!G542</f>
        <v>نگهبان</v>
      </c>
      <c r="H541" s="136" t="str">
        <f>'گام اول '!H542</f>
        <v>مرکزی</v>
      </c>
      <c r="I541" s="136" t="str">
        <f>'گام اول '!I542</f>
        <v>128-813-02872632-1</v>
      </c>
      <c r="J541" s="136" t="str">
        <f>'گام اول '!J542</f>
        <v>0622318098</v>
      </c>
      <c r="K541" s="136" t="str">
        <f>'گام اول '!K542</f>
        <v>0033693811</v>
      </c>
      <c r="L541" s="136" t="str">
        <f>'گام اول '!L542</f>
        <v>مرکزی</v>
      </c>
      <c r="M541" s="136" t="str">
        <f>'گام اول '!M542</f>
        <v>نگهبان</v>
      </c>
      <c r="N541" s="120" t="str">
        <f>'گام اول '!N542</f>
        <v>*</v>
      </c>
      <c r="O541" s="119">
        <f>'گام اول '!O542</f>
        <v>0</v>
      </c>
      <c r="P541" s="121">
        <f>'گام اول '!P542</f>
        <v>0</v>
      </c>
      <c r="Q541" s="358">
        <f>'گام اول '!Q542</f>
        <v>30</v>
      </c>
      <c r="R541" s="358">
        <f>'گام اول '!R542</f>
        <v>120</v>
      </c>
      <c r="S541" s="358">
        <f>'گام اول '!S542</f>
        <v>110</v>
      </c>
      <c r="T541" s="358">
        <f>'گام اول '!T542</f>
        <v>29.33</v>
      </c>
      <c r="U541" s="137">
        <f>'گام اول '!U542</f>
        <v>0</v>
      </c>
      <c r="V541" s="120">
        <f>'گام اول '!W542</f>
        <v>0</v>
      </c>
      <c r="W541" s="121">
        <f>'گام اول '!X542</f>
        <v>0</v>
      </c>
      <c r="X541" s="366">
        <f>'گام اول '!Y542</f>
        <v>2</v>
      </c>
      <c r="Y541" s="366">
        <f>'گام اول '!Z542</f>
        <v>2</v>
      </c>
      <c r="Z541" s="138">
        <f>'گام اول '!AA542</f>
        <v>885165</v>
      </c>
      <c r="AA541" s="138">
        <f>'گام اول '!AB542</f>
        <v>46667</v>
      </c>
      <c r="AB541" s="138">
        <f>'گام اول '!AC542</f>
        <v>931832</v>
      </c>
      <c r="AC541" s="138">
        <f>'گام اول '!AD542</f>
        <v>4500000</v>
      </c>
      <c r="AD541" s="138">
        <f>'گام اول '!AE542</f>
        <v>6000000</v>
      </c>
      <c r="AE541" s="139">
        <f>'گام اول '!AF542</f>
        <v>177895.19999999998</v>
      </c>
      <c r="AF541" s="122">
        <f>'گام اول '!AG542</f>
        <v>26554950</v>
      </c>
      <c r="AG541" s="123">
        <f>'گام اول '!AH542</f>
        <v>1400010</v>
      </c>
      <c r="AH541" s="123">
        <f>'گام اول '!AI542</f>
        <v>21347423.999999996</v>
      </c>
      <c r="AI541" s="123">
        <f>'گام اول '!AJ542</f>
        <v>5310990</v>
      </c>
      <c r="AJ541" s="123">
        <f>'گام اول '!AK542</f>
        <v>4500000</v>
      </c>
      <c r="AK541" s="123">
        <f>'گام اول '!AL542</f>
        <v>6000000</v>
      </c>
      <c r="AL541" s="123">
        <f>'گام اول '!AM542</f>
        <v>4892117.9999999991</v>
      </c>
      <c r="AM541" s="123">
        <f>'گام اول '!AN542</f>
        <v>5217666.2159999991</v>
      </c>
      <c r="AN541" s="123">
        <f>'گام اول '!AO542</f>
        <v>0</v>
      </c>
      <c r="AO541" s="123">
        <f>'گام اول '!AP542</f>
        <v>5400000</v>
      </c>
      <c r="AP541" s="123">
        <f>'گام اول '!AQ542</f>
        <v>0</v>
      </c>
      <c r="AQ541" s="123">
        <f>'گام اول '!AR542</f>
        <v>0</v>
      </c>
      <c r="AR541" s="123">
        <f>'گام اول '!AS542</f>
        <v>0</v>
      </c>
      <c r="AS541" s="375">
        <f>'گام اول '!AT542</f>
        <v>0</v>
      </c>
      <c r="AT541" s="368">
        <f t="shared" si="366"/>
        <v>80623158.216000006</v>
      </c>
      <c r="AU541" s="173">
        <f>'گام اول '!AV542</f>
        <v>54140316.440880008</v>
      </c>
      <c r="AV541" s="141">
        <f>'گام اول '!AW542</f>
        <v>75312168.215999991</v>
      </c>
      <c r="AW541" s="142">
        <f t="shared" si="367"/>
        <v>5271851.7751199994</v>
      </c>
      <c r="AX541" s="75">
        <f t="shared" si="368"/>
        <v>1414031.644088001</v>
      </c>
      <c r="AY541" s="142">
        <f>'گام اول '!AZ542</f>
        <v>0</v>
      </c>
      <c r="AZ541" s="142">
        <f>'گام اول '!BA542</f>
        <v>0</v>
      </c>
      <c r="BA541" s="142">
        <f>'گام اول '!BB542</f>
        <v>0</v>
      </c>
      <c r="BB541" s="142">
        <f>'گام اول '!BC542</f>
        <v>0</v>
      </c>
      <c r="BC541" s="142">
        <f>'گام اول '!BD542</f>
        <v>0</v>
      </c>
      <c r="BD541" s="142">
        <f>'گام اول '!BE542</f>
        <v>0</v>
      </c>
      <c r="BE541" s="142">
        <f>'گام اول '!BF542</f>
        <v>0</v>
      </c>
      <c r="BF541" s="143">
        <f t="shared" si="369"/>
        <v>6685883.4192080004</v>
      </c>
      <c r="BG541" s="140">
        <f t="shared" si="370"/>
        <v>73937274</v>
      </c>
      <c r="BH541" s="144">
        <f t="shared" si="371"/>
        <v>80623158.216000006</v>
      </c>
      <c r="BI541" s="127">
        <f t="shared" si="364"/>
        <v>4659160</v>
      </c>
      <c r="BJ541" s="145">
        <f t="shared" si="372"/>
        <v>2329580</v>
      </c>
      <c r="BK541" s="145">
        <f t="shared" si="373"/>
        <v>698874</v>
      </c>
      <c r="BL541" s="146">
        <f t="shared" si="374"/>
        <v>1120000</v>
      </c>
      <c r="BM541" s="379">
        <v>0</v>
      </c>
      <c r="BN541" s="147">
        <f t="shared" si="375"/>
        <v>89430772.216000006</v>
      </c>
      <c r="BO541" s="148">
        <f t="shared" si="376"/>
        <v>75312168.215999991</v>
      </c>
      <c r="BP541" s="149">
        <f t="shared" si="377"/>
        <v>17321798.689679999</v>
      </c>
      <c r="BQ541" s="150">
        <f t="shared" si="378"/>
        <v>106752570.90568</v>
      </c>
      <c r="BR541" s="151">
        <f t="shared" si="379"/>
        <v>100800</v>
      </c>
      <c r="BS541" s="147">
        <f t="shared" si="380"/>
        <v>106853370.90568</v>
      </c>
      <c r="BT541" s="135">
        <v>0</v>
      </c>
      <c r="BU541" s="148">
        <f t="shared" si="381"/>
        <v>8943077.2216000017</v>
      </c>
      <c r="BV541" s="152">
        <f t="shared" si="382"/>
        <v>4471538.6108000008</v>
      </c>
      <c r="BW541" s="133">
        <f t="shared" si="383"/>
        <v>93438755.073280007</v>
      </c>
      <c r="BX541" s="147">
        <f t="shared" si="384"/>
        <v>7687614</v>
      </c>
      <c r="BY541" s="134">
        <f t="shared" si="385"/>
        <v>85751141.073280007</v>
      </c>
      <c r="CD541" s="388">
        <f>'گام اول '!AU542</f>
        <v>80623158.216000006</v>
      </c>
      <c r="CE541" s="389">
        <f>'گام اول '!AV542</f>
        <v>54140316.440880008</v>
      </c>
      <c r="CF541" s="389">
        <f>'گام اول '!AW542</f>
        <v>75312168.215999991</v>
      </c>
      <c r="CG541" s="389">
        <f>'گام اول '!AX542</f>
        <v>5271851.7751199994</v>
      </c>
      <c r="CH541" s="389">
        <f>'گام اول '!AY542</f>
        <v>1414031.644088001</v>
      </c>
      <c r="CI541" s="389">
        <f>'گام اول '!AZ542</f>
        <v>0</v>
      </c>
      <c r="CJ541" s="389">
        <f>'گام اول '!BA542</f>
        <v>0</v>
      </c>
      <c r="CK541" s="389">
        <f>'گام اول '!BB542</f>
        <v>0</v>
      </c>
      <c r="CL541" s="389">
        <f>'گام اول '!BC542</f>
        <v>0</v>
      </c>
      <c r="CM541" s="389">
        <f>'گام اول '!BD542</f>
        <v>0</v>
      </c>
      <c r="CN541" s="389">
        <f>'گام اول '!BE542</f>
        <v>0</v>
      </c>
      <c r="CO541" s="389">
        <f>'گام اول '!BF542</f>
        <v>0</v>
      </c>
      <c r="CP541" s="389">
        <f>'گام اول '!BG542</f>
        <v>6685883.4192080004</v>
      </c>
      <c r="CQ541" s="389">
        <f>'گام اول '!BH542</f>
        <v>73937274</v>
      </c>
      <c r="CR541" s="389">
        <f t="shared" si="386"/>
        <v>80623158.216000006</v>
      </c>
      <c r="CS541" s="55">
        <f t="shared" si="387"/>
        <v>4659160</v>
      </c>
      <c r="CT541" s="388">
        <f t="shared" si="388"/>
        <v>2329580</v>
      </c>
      <c r="CU541" s="389">
        <f t="shared" si="389"/>
        <v>698874</v>
      </c>
      <c r="CV541" s="389">
        <f t="shared" si="390"/>
        <v>1120000</v>
      </c>
      <c r="CW541" s="55">
        <v>0</v>
      </c>
      <c r="CX541" s="389">
        <f t="shared" si="391"/>
        <v>89430772.216000006</v>
      </c>
      <c r="CY541" s="389">
        <f t="shared" si="392"/>
        <v>75312168.215999991</v>
      </c>
      <c r="CZ541" s="389">
        <f t="shared" si="393"/>
        <v>17321798.689679999</v>
      </c>
      <c r="DA541" s="389">
        <f t="shared" si="394"/>
        <v>106752570.90568</v>
      </c>
      <c r="DB541" s="389">
        <f t="shared" si="395"/>
        <v>100800</v>
      </c>
      <c r="DC541" s="389">
        <f t="shared" si="396"/>
        <v>106853370.90568</v>
      </c>
      <c r="DD541" s="394">
        <v>0</v>
      </c>
      <c r="DE541" s="389">
        <f t="shared" si="397"/>
        <v>8943077.2216000017</v>
      </c>
      <c r="DF541" s="389">
        <f t="shared" si="398"/>
        <v>4471538.6108000008</v>
      </c>
      <c r="DG541" s="389">
        <f t="shared" si="399"/>
        <v>93438755.073280007</v>
      </c>
      <c r="DH541" s="389">
        <f t="shared" si="400"/>
        <v>7687614</v>
      </c>
      <c r="DI541" s="389">
        <f t="shared" si="401"/>
        <v>85751141.073280007</v>
      </c>
      <c r="DJ541" s="389">
        <f t="shared" si="402"/>
        <v>0</v>
      </c>
      <c r="DL541" s="396">
        <f t="shared" si="403"/>
        <v>6638737.5</v>
      </c>
      <c r="DM541" s="396">
        <f t="shared" si="404"/>
        <v>-1979577.5</v>
      </c>
    </row>
    <row r="542" spans="1:117" s="55" customFormat="1" ht="21" x14ac:dyDescent="0.2">
      <c r="A542" s="191">
        <f t="shared" si="365"/>
        <v>2655495</v>
      </c>
      <c r="B542" s="136">
        <f>'گام اول '!B543</f>
        <v>537</v>
      </c>
      <c r="C542" s="136">
        <f>'گام اول '!C543</f>
        <v>328</v>
      </c>
      <c r="D542" s="136">
        <f>'گام اول '!D543</f>
        <v>13002</v>
      </c>
      <c r="E542" s="136" t="str">
        <f>'گام اول '!E543</f>
        <v>سجاد</v>
      </c>
      <c r="F542" s="136" t="str">
        <f>'گام اول '!F543</f>
        <v>احمدی</v>
      </c>
      <c r="G542" s="136" t="str">
        <f>'گام اول '!G543</f>
        <v>نگهبان</v>
      </c>
      <c r="H542" s="136" t="str">
        <f>'گام اول '!H543</f>
        <v>مرکزی</v>
      </c>
      <c r="I542" s="136" t="str">
        <f>'گام اول '!I543</f>
        <v>128-813-2877624-1</v>
      </c>
      <c r="J542" s="136" t="str">
        <f>'گام اول '!J543</f>
        <v>0610128922</v>
      </c>
      <c r="K542" s="136" t="str">
        <f>'گام اول '!K543</f>
        <v>0033699318</v>
      </c>
      <c r="L542" s="136" t="str">
        <f>'گام اول '!L543</f>
        <v>مرکزی</v>
      </c>
      <c r="M542" s="136" t="str">
        <f>'گام اول '!M543</f>
        <v>نگهبان</v>
      </c>
      <c r="N542" s="120" t="str">
        <f>'گام اول '!N543</f>
        <v>*</v>
      </c>
      <c r="O542" s="119">
        <f>'گام اول '!O543</f>
        <v>0</v>
      </c>
      <c r="P542" s="121">
        <f>'گام اول '!P543</f>
        <v>0</v>
      </c>
      <c r="Q542" s="358">
        <f>'گام اول '!Q543</f>
        <v>30</v>
      </c>
      <c r="R542" s="358">
        <f>'گام اول '!R543</f>
        <v>120</v>
      </c>
      <c r="S542" s="358">
        <f>'گام اول '!S543</f>
        <v>110</v>
      </c>
      <c r="T542" s="358">
        <f>'گام اول '!T543</f>
        <v>29.33</v>
      </c>
      <c r="U542" s="137">
        <f>'گام اول '!U543</f>
        <v>0</v>
      </c>
      <c r="V542" s="120">
        <f>'گام اول '!W543</f>
        <v>0</v>
      </c>
      <c r="W542" s="121">
        <f>'گام اول '!X543</f>
        <v>0</v>
      </c>
      <c r="X542" s="366">
        <f>'گام اول '!Y543</f>
        <v>0</v>
      </c>
      <c r="Y542" s="366">
        <f>'گام اول '!Z543</f>
        <v>0</v>
      </c>
      <c r="Z542" s="138">
        <f>'گام اول '!AA543</f>
        <v>885165</v>
      </c>
      <c r="AA542" s="138">
        <f>'گام اول '!AB543</f>
        <v>46667</v>
      </c>
      <c r="AB542" s="138">
        <f>'گام اول '!AC543</f>
        <v>931832</v>
      </c>
      <c r="AC542" s="138">
        <f>'گام اول '!AD543</f>
        <v>4500000</v>
      </c>
      <c r="AD542" s="138">
        <f>'گام اول '!AE543</f>
        <v>6000000</v>
      </c>
      <c r="AE542" s="139">
        <f>'گام اول '!AF543</f>
        <v>177895.19999999998</v>
      </c>
      <c r="AF542" s="122">
        <f>'گام اول '!AG543</f>
        <v>26554950</v>
      </c>
      <c r="AG542" s="123">
        <f>'گام اول '!AH543</f>
        <v>1400010</v>
      </c>
      <c r="AH542" s="123">
        <f>'گام اول '!AI543</f>
        <v>21347423.999999996</v>
      </c>
      <c r="AI542" s="123">
        <f>'گام اول '!AJ543</f>
        <v>0</v>
      </c>
      <c r="AJ542" s="123">
        <f>'گام اول '!AK543</f>
        <v>4500000</v>
      </c>
      <c r="AK542" s="123">
        <f>'گام اول '!AL543</f>
        <v>6000000</v>
      </c>
      <c r="AL542" s="123">
        <f>'گام اول '!AM543</f>
        <v>4892117.9999999991</v>
      </c>
      <c r="AM542" s="123">
        <f>'گام اول '!AN543</f>
        <v>5217666.2159999991</v>
      </c>
      <c r="AN542" s="123">
        <f>'گام اول '!AO543</f>
        <v>0</v>
      </c>
      <c r="AO542" s="123">
        <f>'گام اول '!AP543</f>
        <v>5800000</v>
      </c>
      <c r="AP542" s="123">
        <f>'گام اول '!AQ543</f>
        <v>0</v>
      </c>
      <c r="AQ542" s="123">
        <f>'گام اول '!AR543</f>
        <v>0</v>
      </c>
      <c r="AR542" s="123">
        <f>'گام اول '!AS543</f>
        <v>0</v>
      </c>
      <c r="AS542" s="375">
        <f>'گام اول '!AT543</f>
        <v>0</v>
      </c>
      <c r="AT542" s="368">
        <f t="shared" si="366"/>
        <v>75712168.216000006</v>
      </c>
      <c r="AU542" s="173">
        <f>'گام اول '!AV543</f>
        <v>54112316.440880008</v>
      </c>
      <c r="AV542" s="141">
        <f>'گام اول '!AW543</f>
        <v>75712168.215999991</v>
      </c>
      <c r="AW542" s="142">
        <f t="shared" si="367"/>
        <v>5299851.7751199994</v>
      </c>
      <c r="AX542" s="75">
        <f t="shared" si="368"/>
        <v>1411231.644088001</v>
      </c>
      <c r="AY542" s="142">
        <f>'گام اول '!AZ543</f>
        <v>0</v>
      </c>
      <c r="AZ542" s="142">
        <f>'گام اول '!BA543</f>
        <v>0</v>
      </c>
      <c r="BA542" s="142">
        <f>'گام اول '!BB543</f>
        <v>0</v>
      </c>
      <c r="BB542" s="142">
        <f>'گام اول '!BC543</f>
        <v>0</v>
      </c>
      <c r="BC542" s="142">
        <f>'گام اول '!BD543</f>
        <v>0</v>
      </c>
      <c r="BD542" s="142">
        <f>'گام اول '!BE543</f>
        <v>0</v>
      </c>
      <c r="BE542" s="142">
        <f>'گام اول '!BF543</f>
        <v>0</v>
      </c>
      <c r="BF542" s="143">
        <f t="shared" si="369"/>
        <v>6711083.4192080004</v>
      </c>
      <c r="BG542" s="140">
        <f t="shared" si="370"/>
        <v>69001084</v>
      </c>
      <c r="BH542" s="144">
        <f t="shared" si="371"/>
        <v>75712168.216000006</v>
      </c>
      <c r="BI542" s="127">
        <f t="shared" si="364"/>
        <v>4659160</v>
      </c>
      <c r="BJ542" s="145">
        <f t="shared" si="372"/>
        <v>2329580</v>
      </c>
      <c r="BK542" s="145">
        <f t="shared" si="373"/>
        <v>698874</v>
      </c>
      <c r="BL542" s="146">
        <f t="shared" si="374"/>
        <v>1120000</v>
      </c>
      <c r="BM542" s="379">
        <v>0</v>
      </c>
      <c r="BN542" s="147">
        <f t="shared" si="375"/>
        <v>84519782.216000006</v>
      </c>
      <c r="BO542" s="148">
        <f t="shared" si="376"/>
        <v>75712168.215999991</v>
      </c>
      <c r="BP542" s="149">
        <f t="shared" si="377"/>
        <v>17413798.689679999</v>
      </c>
      <c r="BQ542" s="150">
        <f t="shared" si="378"/>
        <v>101933580.90568</v>
      </c>
      <c r="BR542" s="151">
        <f t="shared" si="379"/>
        <v>100800</v>
      </c>
      <c r="BS542" s="147">
        <f t="shared" si="380"/>
        <v>102034380.90568</v>
      </c>
      <c r="BT542" s="135">
        <v>0</v>
      </c>
      <c r="BU542" s="148">
        <f t="shared" si="381"/>
        <v>8451978.2216000017</v>
      </c>
      <c r="BV542" s="152">
        <f t="shared" si="382"/>
        <v>4225989.1108000008</v>
      </c>
      <c r="BW542" s="133">
        <f t="shared" si="383"/>
        <v>89356413.573280007</v>
      </c>
      <c r="BX542" s="147">
        <f t="shared" si="384"/>
        <v>7687614</v>
      </c>
      <c r="BY542" s="134">
        <f t="shared" si="385"/>
        <v>81668799.573280007</v>
      </c>
      <c r="CD542" s="388">
        <f>'گام اول '!AU543</f>
        <v>75712168.216000006</v>
      </c>
      <c r="CE542" s="389">
        <f>'گام اول '!AV543</f>
        <v>54112316.440880008</v>
      </c>
      <c r="CF542" s="389">
        <f>'گام اول '!AW543</f>
        <v>75712168.215999991</v>
      </c>
      <c r="CG542" s="389">
        <f>'گام اول '!AX543</f>
        <v>5299851.7751199994</v>
      </c>
      <c r="CH542" s="389">
        <f>'گام اول '!AY543</f>
        <v>1411231.644088001</v>
      </c>
      <c r="CI542" s="389">
        <f>'گام اول '!AZ543</f>
        <v>0</v>
      </c>
      <c r="CJ542" s="389">
        <f>'گام اول '!BA543</f>
        <v>0</v>
      </c>
      <c r="CK542" s="389">
        <f>'گام اول '!BB543</f>
        <v>0</v>
      </c>
      <c r="CL542" s="389">
        <f>'گام اول '!BC543</f>
        <v>0</v>
      </c>
      <c r="CM542" s="389">
        <f>'گام اول '!BD543</f>
        <v>0</v>
      </c>
      <c r="CN542" s="389">
        <f>'گام اول '!BE543</f>
        <v>0</v>
      </c>
      <c r="CO542" s="389">
        <f>'گام اول '!BF543</f>
        <v>0</v>
      </c>
      <c r="CP542" s="389">
        <f>'گام اول '!BG543</f>
        <v>6711083.4192080004</v>
      </c>
      <c r="CQ542" s="389">
        <f>'گام اول '!BH543</f>
        <v>69001084</v>
      </c>
      <c r="CR542" s="389">
        <f t="shared" si="386"/>
        <v>75712168.216000006</v>
      </c>
      <c r="CS542" s="55">
        <f t="shared" si="387"/>
        <v>4659160</v>
      </c>
      <c r="CT542" s="388">
        <f t="shared" si="388"/>
        <v>2329580</v>
      </c>
      <c r="CU542" s="389">
        <f t="shared" si="389"/>
        <v>698874</v>
      </c>
      <c r="CV542" s="389">
        <f t="shared" si="390"/>
        <v>1120000</v>
      </c>
      <c r="CW542" s="55">
        <v>0</v>
      </c>
      <c r="CX542" s="389">
        <f t="shared" si="391"/>
        <v>84519782.216000006</v>
      </c>
      <c r="CY542" s="389">
        <f t="shared" si="392"/>
        <v>75712168.215999991</v>
      </c>
      <c r="CZ542" s="389">
        <f t="shared" si="393"/>
        <v>17413798.689679999</v>
      </c>
      <c r="DA542" s="389">
        <f t="shared" si="394"/>
        <v>101933580.90568</v>
      </c>
      <c r="DB542" s="389">
        <f t="shared" si="395"/>
        <v>100800</v>
      </c>
      <c r="DC542" s="389">
        <f t="shared" si="396"/>
        <v>102034380.90568</v>
      </c>
      <c r="DD542" s="394">
        <v>0</v>
      </c>
      <c r="DE542" s="389">
        <f t="shared" si="397"/>
        <v>8451978.2216000017</v>
      </c>
      <c r="DF542" s="389">
        <f t="shared" si="398"/>
        <v>4225989.1108000008</v>
      </c>
      <c r="DG542" s="389">
        <f t="shared" si="399"/>
        <v>89356413.573280007</v>
      </c>
      <c r="DH542" s="389">
        <f t="shared" si="400"/>
        <v>7687614</v>
      </c>
      <c r="DI542" s="389">
        <f t="shared" si="401"/>
        <v>81668799.573280007</v>
      </c>
      <c r="DJ542" s="389">
        <f t="shared" si="402"/>
        <v>0</v>
      </c>
      <c r="DL542" s="396">
        <f t="shared" si="403"/>
        <v>6638737.5</v>
      </c>
      <c r="DM542" s="396">
        <f t="shared" si="404"/>
        <v>-1979577.5</v>
      </c>
    </row>
    <row r="543" spans="1:117" s="55" customFormat="1" ht="21" x14ac:dyDescent="0.2">
      <c r="A543" s="191">
        <f t="shared" si="365"/>
        <v>2655495</v>
      </c>
      <c r="B543" s="136">
        <f>'گام اول '!B544</f>
        <v>538</v>
      </c>
      <c r="C543" s="136">
        <f>'گام اول '!C544</f>
        <v>329</v>
      </c>
      <c r="D543" s="136">
        <f>'گام اول '!D544</f>
        <v>13010</v>
      </c>
      <c r="E543" s="136" t="str">
        <f>'گام اول '!E544</f>
        <v>مجید</v>
      </c>
      <c r="F543" s="136" t="str">
        <f>'گام اول '!F544</f>
        <v>خانی</v>
      </c>
      <c r="G543" s="136" t="str">
        <f>'گام اول '!G544</f>
        <v>نگهبان</v>
      </c>
      <c r="H543" s="136" t="str">
        <f>'گام اول '!H544</f>
        <v>مرکزی</v>
      </c>
      <c r="I543" s="136" t="str">
        <f>'گام اول '!I544</f>
        <v>128-12-332794-1</v>
      </c>
      <c r="J543" s="136" t="str">
        <f>'گام اول '!J544</f>
        <v>0621437670</v>
      </c>
      <c r="K543" s="136" t="str">
        <f>'گام اول '!K544</f>
        <v>0012602809</v>
      </c>
      <c r="L543" s="136" t="str">
        <f>'گام اول '!L544</f>
        <v>مرکزی</v>
      </c>
      <c r="M543" s="136" t="str">
        <f>'گام اول '!M544</f>
        <v>نگهبان</v>
      </c>
      <c r="N543" s="120" t="str">
        <f>'گام اول '!N544</f>
        <v>*</v>
      </c>
      <c r="O543" s="119">
        <f>'گام اول '!O544</f>
        <v>0</v>
      </c>
      <c r="P543" s="121">
        <f>'گام اول '!P544</f>
        <v>0</v>
      </c>
      <c r="Q543" s="358">
        <f>'گام اول '!Q544</f>
        <v>30</v>
      </c>
      <c r="R543" s="358">
        <f>'گام اول '!R544</f>
        <v>120</v>
      </c>
      <c r="S543" s="358">
        <f>'گام اول '!S544</f>
        <v>110</v>
      </c>
      <c r="T543" s="358">
        <f>'گام اول '!T544</f>
        <v>29.33</v>
      </c>
      <c r="U543" s="137">
        <f>'گام اول '!U544</f>
        <v>0</v>
      </c>
      <c r="V543" s="120">
        <f>'گام اول '!W544</f>
        <v>0</v>
      </c>
      <c r="W543" s="121">
        <f>'گام اول '!X544</f>
        <v>0</v>
      </c>
      <c r="X543" s="366">
        <f>'گام اول '!Y544</f>
        <v>2</v>
      </c>
      <c r="Y543" s="366">
        <f>'گام اول '!Z544</f>
        <v>1</v>
      </c>
      <c r="Z543" s="138">
        <f>'گام اول '!AA544</f>
        <v>885165</v>
      </c>
      <c r="AA543" s="138">
        <f>'گام اول '!AB544</f>
        <v>46667</v>
      </c>
      <c r="AB543" s="138">
        <f>'گام اول '!AC544</f>
        <v>931832</v>
      </c>
      <c r="AC543" s="138">
        <f>'گام اول '!AD544</f>
        <v>4500000</v>
      </c>
      <c r="AD543" s="138">
        <f>'گام اول '!AE544</f>
        <v>6000000</v>
      </c>
      <c r="AE543" s="139">
        <f>'گام اول '!AF544</f>
        <v>177895.19999999998</v>
      </c>
      <c r="AF543" s="122">
        <f>'گام اول '!AG544</f>
        <v>26554950</v>
      </c>
      <c r="AG543" s="123">
        <f>'گام اول '!AH544</f>
        <v>1400010</v>
      </c>
      <c r="AH543" s="123">
        <f>'گام اول '!AI544</f>
        <v>21347423.999999996</v>
      </c>
      <c r="AI543" s="123">
        <f>'گام اول '!AJ544</f>
        <v>2655495</v>
      </c>
      <c r="AJ543" s="123">
        <f>'گام اول '!AK544</f>
        <v>4500000</v>
      </c>
      <c r="AK543" s="123">
        <f>'گام اول '!AL544</f>
        <v>6000000</v>
      </c>
      <c r="AL543" s="123">
        <f>'گام اول '!AM544</f>
        <v>4892117.9999999991</v>
      </c>
      <c r="AM543" s="123">
        <f>'گام اول '!AN544</f>
        <v>5217666.2159999991</v>
      </c>
      <c r="AN543" s="123">
        <f>'گام اول '!AO544</f>
        <v>0</v>
      </c>
      <c r="AO543" s="123">
        <f>'گام اول '!AP544</f>
        <v>5800000</v>
      </c>
      <c r="AP543" s="123">
        <f>'گام اول '!AQ544</f>
        <v>0</v>
      </c>
      <c r="AQ543" s="123">
        <f>'گام اول '!AR544</f>
        <v>0</v>
      </c>
      <c r="AR543" s="123">
        <f>'گام اول '!AS544</f>
        <v>0</v>
      </c>
      <c r="AS543" s="375">
        <f>'گام اول '!AT544</f>
        <v>0</v>
      </c>
      <c r="AT543" s="368">
        <f t="shared" si="366"/>
        <v>78367663.216000006</v>
      </c>
      <c r="AU543" s="173">
        <f>'گام اول '!AV544</f>
        <v>54112316.440880008</v>
      </c>
      <c r="AV543" s="141">
        <f>'گام اول '!AW544</f>
        <v>75712168.215999991</v>
      </c>
      <c r="AW543" s="142">
        <f t="shared" si="367"/>
        <v>5299851.7751199994</v>
      </c>
      <c r="AX543" s="75">
        <f t="shared" si="368"/>
        <v>1411231.644088001</v>
      </c>
      <c r="AY543" s="142">
        <f>'گام اول '!AZ544</f>
        <v>0</v>
      </c>
      <c r="AZ543" s="142">
        <f>'گام اول '!BA544</f>
        <v>0</v>
      </c>
      <c r="BA543" s="142">
        <f>'گام اول '!BB544</f>
        <v>0</v>
      </c>
      <c r="BB543" s="142">
        <f>'گام اول '!BC544</f>
        <v>0</v>
      </c>
      <c r="BC543" s="142">
        <f>'گام اول '!BD544</f>
        <v>0</v>
      </c>
      <c r="BD543" s="142">
        <f>'گام اول '!BE544</f>
        <v>0</v>
      </c>
      <c r="BE543" s="142">
        <f>'گام اول '!BF544</f>
        <v>0</v>
      </c>
      <c r="BF543" s="143">
        <f t="shared" si="369"/>
        <v>6711083.4192080004</v>
      </c>
      <c r="BG543" s="140">
        <f t="shared" si="370"/>
        <v>71656579</v>
      </c>
      <c r="BH543" s="144">
        <f t="shared" si="371"/>
        <v>78367663.216000006</v>
      </c>
      <c r="BI543" s="127">
        <f t="shared" si="364"/>
        <v>4659160</v>
      </c>
      <c r="BJ543" s="145">
        <f t="shared" si="372"/>
        <v>2329580</v>
      </c>
      <c r="BK543" s="145">
        <f t="shared" si="373"/>
        <v>698874</v>
      </c>
      <c r="BL543" s="146">
        <f t="shared" si="374"/>
        <v>1120000</v>
      </c>
      <c r="BM543" s="379">
        <v>0</v>
      </c>
      <c r="BN543" s="147">
        <f t="shared" si="375"/>
        <v>87175277.216000006</v>
      </c>
      <c r="BO543" s="148">
        <f t="shared" si="376"/>
        <v>75712168.215999991</v>
      </c>
      <c r="BP543" s="149">
        <f t="shared" si="377"/>
        <v>17413798.689679999</v>
      </c>
      <c r="BQ543" s="150">
        <f t="shared" si="378"/>
        <v>104589075.90568</v>
      </c>
      <c r="BR543" s="151">
        <f t="shared" si="379"/>
        <v>100800</v>
      </c>
      <c r="BS543" s="147">
        <f t="shared" si="380"/>
        <v>104689875.90568</v>
      </c>
      <c r="BT543" s="135">
        <v>0</v>
      </c>
      <c r="BU543" s="148">
        <f t="shared" si="381"/>
        <v>8717527.7216000017</v>
      </c>
      <c r="BV543" s="152">
        <f t="shared" si="382"/>
        <v>4358763.8608000008</v>
      </c>
      <c r="BW543" s="133">
        <f t="shared" si="383"/>
        <v>91613584.323280007</v>
      </c>
      <c r="BX543" s="147">
        <f t="shared" si="384"/>
        <v>7687614</v>
      </c>
      <c r="BY543" s="134">
        <f t="shared" si="385"/>
        <v>83925970.323280007</v>
      </c>
      <c r="CD543" s="388">
        <f>'گام اول '!AU544</f>
        <v>78367663.216000006</v>
      </c>
      <c r="CE543" s="389">
        <f>'گام اول '!AV544</f>
        <v>54112316.440880008</v>
      </c>
      <c r="CF543" s="389">
        <f>'گام اول '!AW544</f>
        <v>75712168.215999991</v>
      </c>
      <c r="CG543" s="389">
        <f>'گام اول '!AX544</f>
        <v>5299851.7751199994</v>
      </c>
      <c r="CH543" s="389">
        <f>'گام اول '!AY544</f>
        <v>1411231.644088001</v>
      </c>
      <c r="CI543" s="389">
        <f>'گام اول '!AZ544</f>
        <v>0</v>
      </c>
      <c r="CJ543" s="389">
        <f>'گام اول '!BA544</f>
        <v>0</v>
      </c>
      <c r="CK543" s="389">
        <f>'گام اول '!BB544</f>
        <v>0</v>
      </c>
      <c r="CL543" s="389">
        <f>'گام اول '!BC544</f>
        <v>0</v>
      </c>
      <c r="CM543" s="389">
        <f>'گام اول '!BD544</f>
        <v>0</v>
      </c>
      <c r="CN543" s="389">
        <f>'گام اول '!BE544</f>
        <v>0</v>
      </c>
      <c r="CO543" s="389">
        <f>'گام اول '!BF544</f>
        <v>0</v>
      </c>
      <c r="CP543" s="389">
        <f>'گام اول '!BG544</f>
        <v>6711083.4192080004</v>
      </c>
      <c r="CQ543" s="389">
        <f>'گام اول '!BH544</f>
        <v>71656579</v>
      </c>
      <c r="CR543" s="389">
        <f t="shared" si="386"/>
        <v>78367663.216000006</v>
      </c>
      <c r="CS543" s="55">
        <f t="shared" si="387"/>
        <v>4659160</v>
      </c>
      <c r="CT543" s="388">
        <f t="shared" si="388"/>
        <v>2329580</v>
      </c>
      <c r="CU543" s="389">
        <f t="shared" si="389"/>
        <v>698874</v>
      </c>
      <c r="CV543" s="389">
        <f t="shared" si="390"/>
        <v>1120000</v>
      </c>
      <c r="CW543" s="55">
        <v>0</v>
      </c>
      <c r="CX543" s="389">
        <f t="shared" si="391"/>
        <v>87175277.216000006</v>
      </c>
      <c r="CY543" s="389">
        <f t="shared" si="392"/>
        <v>75712168.215999991</v>
      </c>
      <c r="CZ543" s="389">
        <f t="shared" si="393"/>
        <v>17413798.689679999</v>
      </c>
      <c r="DA543" s="389">
        <f t="shared" si="394"/>
        <v>104589075.90568</v>
      </c>
      <c r="DB543" s="389">
        <f t="shared" si="395"/>
        <v>100800</v>
      </c>
      <c r="DC543" s="389">
        <f t="shared" si="396"/>
        <v>104689875.90568</v>
      </c>
      <c r="DD543" s="394">
        <v>0</v>
      </c>
      <c r="DE543" s="389">
        <f t="shared" si="397"/>
        <v>8717527.7216000017</v>
      </c>
      <c r="DF543" s="389">
        <f t="shared" si="398"/>
        <v>4358763.8608000008</v>
      </c>
      <c r="DG543" s="389">
        <f t="shared" si="399"/>
        <v>91613584.323280007</v>
      </c>
      <c r="DH543" s="389">
        <f t="shared" si="400"/>
        <v>7687614</v>
      </c>
      <c r="DI543" s="389">
        <f t="shared" si="401"/>
        <v>83925970.323280007</v>
      </c>
      <c r="DJ543" s="389">
        <f t="shared" si="402"/>
        <v>0</v>
      </c>
      <c r="DL543" s="396">
        <f t="shared" si="403"/>
        <v>6638737.5</v>
      </c>
      <c r="DM543" s="396">
        <f t="shared" si="404"/>
        <v>-1979577.5</v>
      </c>
    </row>
    <row r="544" spans="1:117" s="55" customFormat="1" ht="21" x14ac:dyDescent="0.2">
      <c r="A544" s="191">
        <f t="shared" si="365"/>
        <v>2655495</v>
      </c>
      <c r="B544" s="136">
        <f>'گام اول '!B545</f>
        <v>539</v>
      </c>
      <c r="C544" s="136">
        <f>'گام اول '!C545</f>
        <v>330</v>
      </c>
      <c r="D544" s="136">
        <f>'گام اول '!D545</f>
        <v>13013</v>
      </c>
      <c r="E544" s="136" t="str">
        <f>'گام اول '!E545</f>
        <v>علی اصغر</v>
      </c>
      <c r="F544" s="136" t="str">
        <f>'گام اول '!F545</f>
        <v>باقر پور</v>
      </c>
      <c r="G544" s="136" t="str">
        <f>'گام اول '!G545</f>
        <v>نگهبان</v>
      </c>
      <c r="H544" s="136" t="str">
        <f>'گام اول '!H545</f>
        <v>مرکزی</v>
      </c>
      <c r="I544" s="136" t="str">
        <f>'گام اول '!I545</f>
        <v>127-800-1122938-1</v>
      </c>
      <c r="J544" s="136">
        <f>'گام اول '!J545</f>
        <v>3871310018</v>
      </c>
      <c r="K544" s="136" t="str">
        <f>'گام اول '!K545</f>
        <v>0048543019</v>
      </c>
      <c r="L544" s="136" t="str">
        <f>'گام اول '!L545</f>
        <v>مرکزی</v>
      </c>
      <c r="M544" s="136" t="str">
        <f>'گام اول '!M545</f>
        <v>نگهبان</v>
      </c>
      <c r="N544" s="120" t="str">
        <f>'گام اول '!N545</f>
        <v>*</v>
      </c>
      <c r="O544" s="119">
        <f>'گام اول '!O545</f>
        <v>0</v>
      </c>
      <c r="P544" s="121">
        <f>'گام اول '!P545</f>
        <v>0</v>
      </c>
      <c r="Q544" s="358">
        <f>'گام اول '!Q545</f>
        <v>30</v>
      </c>
      <c r="R544" s="358">
        <f>'گام اول '!R545</f>
        <v>120</v>
      </c>
      <c r="S544" s="358">
        <f>'گام اول '!S545</f>
        <v>110</v>
      </c>
      <c r="T544" s="358">
        <f>'گام اول '!T545</f>
        <v>29.33</v>
      </c>
      <c r="U544" s="137">
        <f>'گام اول '!U545</f>
        <v>0</v>
      </c>
      <c r="V544" s="120">
        <f>'گام اول '!W545</f>
        <v>0</v>
      </c>
      <c r="W544" s="121">
        <f>'گام اول '!X545</f>
        <v>0</v>
      </c>
      <c r="X544" s="366">
        <f>'گام اول '!Y545</f>
        <v>0</v>
      </c>
      <c r="Y544" s="366">
        <f>'گام اول '!Z545</f>
        <v>0</v>
      </c>
      <c r="Z544" s="138">
        <f>'گام اول '!AA545</f>
        <v>885165</v>
      </c>
      <c r="AA544" s="138">
        <f>'گام اول '!AB545</f>
        <v>46667</v>
      </c>
      <c r="AB544" s="138">
        <f>'گام اول '!AC545</f>
        <v>931832</v>
      </c>
      <c r="AC544" s="138">
        <f>'گام اول '!AD545</f>
        <v>4500000</v>
      </c>
      <c r="AD544" s="138">
        <f>'گام اول '!AE545</f>
        <v>6000000</v>
      </c>
      <c r="AE544" s="139">
        <f>'گام اول '!AF545</f>
        <v>177895.19999999998</v>
      </c>
      <c r="AF544" s="122">
        <f>'گام اول '!AG545</f>
        <v>26554950</v>
      </c>
      <c r="AG544" s="123">
        <f>'گام اول '!AH545</f>
        <v>1400010</v>
      </c>
      <c r="AH544" s="123">
        <f>'گام اول '!AI545</f>
        <v>21347423.999999996</v>
      </c>
      <c r="AI544" s="123">
        <f>'گام اول '!AJ545</f>
        <v>0</v>
      </c>
      <c r="AJ544" s="123">
        <f>'گام اول '!AK545</f>
        <v>4500000</v>
      </c>
      <c r="AK544" s="123">
        <f>'گام اول '!AL545</f>
        <v>6000000</v>
      </c>
      <c r="AL544" s="123">
        <f>'گام اول '!AM545</f>
        <v>4892117.9999999991</v>
      </c>
      <c r="AM544" s="123">
        <f>'گام اول '!AN545</f>
        <v>5217666.2159999991</v>
      </c>
      <c r="AN544" s="123">
        <f>'گام اول '!AO545</f>
        <v>0</v>
      </c>
      <c r="AO544" s="123">
        <f>'گام اول '!AP545</f>
        <v>5800000</v>
      </c>
      <c r="AP544" s="123">
        <f>'گام اول '!AQ545</f>
        <v>0</v>
      </c>
      <c r="AQ544" s="123">
        <f>'گام اول '!AR545</f>
        <v>0</v>
      </c>
      <c r="AR544" s="123">
        <f>'گام اول '!AS545</f>
        <v>0</v>
      </c>
      <c r="AS544" s="375">
        <f>'گام اول '!AT545</f>
        <v>0</v>
      </c>
      <c r="AT544" s="368">
        <f t="shared" si="366"/>
        <v>75712168.216000006</v>
      </c>
      <c r="AU544" s="173">
        <f>'گام اول '!AV545</f>
        <v>54112316.440880008</v>
      </c>
      <c r="AV544" s="141">
        <f>'گام اول '!AW545</f>
        <v>75712168.215999991</v>
      </c>
      <c r="AW544" s="142">
        <f t="shared" si="367"/>
        <v>5299851.7751199994</v>
      </c>
      <c r="AX544" s="75">
        <f t="shared" si="368"/>
        <v>1411231.644088001</v>
      </c>
      <c r="AY544" s="142">
        <f>'گام اول '!AZ545</f>
        <v>0</v>
      </c>
      <c r="AZ544" s="142">
        <f>'گام اول '!BA545</f>
        <v>0</v>
      </c>
      <c r="BA544" s="142">
        <f>'گام اول '!BB545</f>
        <v>0</v>
      </c>
      <c r="BB544" s="142">
        <f>'گام اول '!BC545</f>
        <v>0</v>
      </c>
      <c r="BC544" s="142">
        <f>'گام اول '!BD545</f>
        <v>0</v>
      </c>
      <c r="BD544" s="142">
        <f>'گام اول '!BE545</f>
        <v>0</v>
      </c>
      <c r="BE544" s="142">
        <f>'گام اول '!BF545</f>
        <v>0</v>
      </c>
      <c r="BF544" s="143">
        <f t="shared" si="369"/>
        <v>6711083.4192080004</v>
      </c>
      <c r="BG544" s="140">
        <f t="shared" si="370"/>
        <v>69001084</v>
      </c>
      <c r="BH544" s="144">
        <f t="shared" si="371"/>
        <v>75712168.216000006</v>
      </c>
      <c r="BI544" s="127">
        <f t="shared" si="364"/>
        <v>4659160</v>
      </c>
      <c r="BJ544" s="145">
        <f t="shared" si="372"/>
        <v>2329580</v>
      </c>
      <c r="BK544" s="145">
        <f t="shared" si="373"/>
        <v>698874</v>
      </c>
      <c r="BL544" s="146">
        <f t="shared" si="374"/>
        <v>1120000</v>
      </c>
      <c r="BM544" s="379">
        <v>0</v>
      </c>
      <c r="BN544" s="147">
        <f t="shared" si="375"/>
        <v>84519782.216000006</v>
      </c>
      <c r="BO544" s="148">
        <f t="shared" si="376"/>
        <v>75712168.215999991</v>
      </c>
      <c r="BP544" s="149">
        <f t="shared" si="377"/>
        <v>17413798.689679999</v>
      </c>
      <c r="BQ544" s="150">
        <f t="shared" si="378"/>
        <v>101933580.90568</v>
      </c>
      <c r="BR544" s="151">
        <f t="shared" si="379"/>
        <v>100800</v>
      </c>
      <c r="BS544" s="147">
        <f t="shared" si="380"/>
        <v>102034380.90568</v>
      </c>
      <c r="BT544" s="135">
        <v>0</v>
      </c>
      <c r="BU544" s="148">
        <f t="shared" si="381"/>
        <v>8451978.2216000017</v>
      </c>
      <c r="BV544" s="152">
        <f t="shared" si="382"/>
        <v>4225989.1108000008</v>
      </c>
      <c r="BW544" s="133">
        <f t="shared" si="383"/>
        <v>89356413.573280007</v>
      </c>
      <c r="BX544" s="147">
        <f t="shared" si="384"/>
        <v>7687614</v>
      </c>
      <c r="BY544" s="134">
        <f t="shared" si="385"/>
        <v>81668799.573280007</v>
      </c>
      <c r="CD544" s="388">
        <f>'گام اول '!AU545</f>
        <v>75712168.216000006</v>
      </c>
      <c r="CE544" s="389">
        <f>'گام اول '!AV545</f>
        <v>54112316.440880008</v>
      </c>
      <c r="CF544" s="389">
        <f>'گام اول '!AW545</f>
        <v>75712168.215999991</v>
      </c>
      <c r="CG544" s="389">
        <f>'گام اول '!AX545</f>
        <v>5299851.7751199994</v>
      </c>
      <c r="CH544" s="389">
        <f>'گام اول '!AY545</f>
        <v>1411231.644088001</v>
      </c>
      <c r="CI544" s="389">
        <f>'گام اول '!AZ545</f>
        <v>0</v>
      </c>
      <c r="CJ544" s="389">
        <f>'گام اول '!BA545</f>
        <v>0</v>
      </c>
      <c r="CK544" s="389">
        <f>'گام اول '!BB545</f>
        <v>0</v>
      </c>
      <c r="CL544" s="389">
        <f>'گام اول '!BC545</f>
        <v>0</v>
      </c>
      <c r="CM544" s="389">
        <f>'گام اول '!BD545</f>
        <v>0</v>
      </c>
      <c r="CN544" s="389">
        <f>'گام اول '!BE545</f>
        <v>0</v>
      </c>
      <c r="CO544" s="389">
        <f>'گام اول '!BF545</f>
        <v>0</v>
      </c>
      <c r="CP544" s="389">
        <f>'گام اول '!BG545</f>
        <v>6711083.4192080004</v>
      </c>
      <c r="CQ544" s="389">
        <f>'گام اول '!BH545</f>
        <v>69001084</v>
      </c>
      <c r="CR544" s="389">
        <f t="shared" si="386"/>
        <v>75712168.216000006</v>
      </c>
      <c r="CS544" s="55">
        <f t="shared" si="387"/>
        <v>4659160</v>
      </c>
      <c r="CT544" s="388">
        <f t="shared" si="388"/>
        <v>2329580</v>
      </c>
      <c r="CU544" s="389">
        <f t="shared" si="389"/>
        <v>698874</v>
      </c>
      <c r="CV544" s="389">
        <f t="shared" si="390"/>
        <v>1120000</v>
      </c>
      <c r="CW544" s="55">
        <v>0</v>
      </c>
      <c r="CX544" s="389">
        <f t="shared" si="391"/>
        <v>84519782.216000006</v>
      </c>
      <c r="CY544" s="389">
        <f t="shared" si="392"/>
        <v>75712168.215999991</v>
      </c>
      <c r="CZ544" s="389">
        <f t="shared" si="393"/>
        <v>17413798.689679999</v>
      </c>
      <c r="DA544" s="389">
        <f t="shared" si="394"/>
        <v>101933580.90568</v>
      </c>
      <c r="DB544" s="389">
        <f t="shared" si="395"/>
        <v>100800</v>
      </c>
      <c r="DC544" s="389">
        <f t="shared" si="396"/>
        <v>102034380.90568</v>
      </c>
      <c r="DD544" s="394">
        <v>0</v>
      </c>
      <c r="DE544" s="389">
        <f t="shared" si="397"/>
        <v>8451978.2216000017</v>
      </c>
      <c r="DF544" s="389">
        <f t="shared" si="398"/>
        <v>4225989.1108000008</v>
      </c>
      <c r="DG544" s="389">
        <f t="shared" si="399"/>
        <v>89356413.573280007</v>
      </c>
      <c r="DH544" s="389">
        <f t="shared" si="400"/>
        <v>7687614</v>
      </c>
      <c r="DI544" s="389">
        <f t="shared" si="401"/>
        <v>81668799.573280007</v>
      </c>
      <c r="DJ544" s="389">
        <f t="shared" si="402"/>
        <v>0</v>
      </c>
      <c r="DL544" s="396">
        <f t="shared" si="403"/>
        <v>6638737.5</v>
      </c>
      <c r="DM544" s="396">
        <f t="shared" si="404"/>
        <v>-1979577.5</v>
      </c>
    </row>
    <row r="545" spans="1:117" s="55" customFormat="1" ht="21" x14ac:dyDescent="0.2">
      <c r="A545" s="191">
        <f t="shared" si="365"/>
        <v>2655495</v>
      </c>
      <c r="B545" s="136">
        <f>'گام اول '!B546</f>
        <v>540</v>
      </c>
      <c r="C545" s="136">
        <f>'گام اول '!C546</f>
        <v>331</v>
      </c>
      <c r="D545" s="136">
        <f>'گام اول '!D546</f>
        <v>13012</v>
      </c>
      <c r="E545" s="136" t="str">
        <f>'گام اول '!E546</f>
        <v>حبیب</v>
      </c>
      <c r="F545" s="136" t="str">
        <f>'گام اول '!F546</f>
        <v>سعیدی</v>
      </c>
      <c r="G545" s="136" t="str">
        <f>'گام اول '!G546</f>
        <v>نگهبان</v>
      </c>
      <c r="H545" s="136" t="str">
        <f>'گام اول '!H546</f>
        <v>مرکزی</v>
      </c>
      <c r="I545" s="136" t="str">
        <f>'گام اول '!I546</f>
        <v>128-813-9186281-1</v>
      </c>
      <c r="J545" s="136" t="str">
        <f>'گام اول '!J546</f>
        <v>0535000901</v>
      </c>
      <c r="K545" s="136" t="str">
        <f>'گام اول '!K546</f>
        <v>0013591608</v>
      </c>
      <c r="L545" s="136" t="str">
        <f>'گام اول '!L546</f>
        <v>مرکزی</v>
      </c>
      <c r="M545" s="136" t="str">
        <f>'گام اول '!M546</f>
        <v>نگهبان</v>
      </c>
      <c r="N545" s="120">
        <f>'گام اول '!N546</f>
        <v>0</v>
      </c>
      <c r="O545" s="119">
        <f>'گام اول '!O546</f>
        <v>0</v>
      </c>
      <c r="P545" s="121" t="str">
        <f>'گام اول '!P546</f>
        <v>*</v>
      </c>
      <c r="Q545" s="358">
        <f>'گام اول '!Q546</f>
        <v>30</v>
      </c>
      <c r="R545" s="358">
        <f>'گام اول '!R546</f>
        <v>120</v>
      </c>
      <c r="S545" s="358">
        <f>'گام اول '!S546</f>
        <v>220</v>
      </c>
      <c r="T545" s="358">
        <f>'گام اول '!T546</f>
        <v>29.33</v>
      </c>
      <c r="U545" s="137">
        <f>'گام اول '!U546</f>
        <v>0</v>
      </c>
      <c r="V545" s="120">
        <f>'گام اول '!W546</f>
        <v>0</v>
      </c>
      <c r="W545" s="121">
        <f>'گام اول '!X546</f>
        <v>0</v>
      </c>
      <c r="X545" s="366">
        <f>'گام اول '!Y546</f>
        <v>1</v>
      </c>
      <c r="Y545" s="366">
        <f>'گام اول '!Z546</f>
        <v>1</v>
      </c>
      <c r="Z545" s="138">
        <f>'گام اول '!AA546</f>
        <v>885165</v>
      </c>
      <c r="AA545" s="138">
        <f>'گام اول '!AB546</f>
        <v>46667</v>
      </c>
      <c r="AB545" s="138">
        <f>'گام اول '!AC546</f>
        <v>931832</v>
      </c>
      <c r="AC545" s="138">
        <f>'گام اول '!AD546</f>
        <v>4500000</v>
      </c>
      <c r="AD545" s="138">
        <f>'گام اول '!AE546</f>
        <v>6000000</v>
      </c>
      <c r="AE545" s="139">
        <f>'گام اول '!AF546</f>
        <v>177895.19999999998</v>
      </c>
      <c r="AF545" s="122">
        <f>'گام اول '!AG546</f>
        <v>26554950</v>
      </c>
      <c r="AG545" s="123">
        <f>'گام اول '!AH546</f>
        <v>1400010</v>
      </c>
      <c r="AH545" s="123">
        <f>'گام اول '!AI546</f>
        <v>21347423.999999996</v>
      </c>
      <c r="AI545" s="123">
        <f>'گام اول '!AJ546</f>
        <v>2655495</v>
      </c>
      <c r="AJ545" s="123">
        <f>'گام اول '!AK546</f>
        <v>4500000</v>
      </c>
      <c r="AK545" s="123">
        <f>'گام اول '!AL546</f>
        <v>6000000</v>
      </c>
      <c r="AL545" s="123">
        <f>'گام اول '!AM546</f>
        <v>9784235.9999999981</v>
      </c>
      <c r="AM545" s="123">
        <f>'گام اول '!AN546</f>
        <v>5217666.2159999991</v>
      </c>
      <c r="AN545" s="123">
        <f>'گام اول '!AO546</f>
        <v>0</v>
      </c>
      <c r="AO545" s="123">
        <f>'گام اول '!AP546</f>
        <v>5400000</v>
      </c>
      <c r="AP545" s="123">
        <f>'گام اول '!AQ546</f>
        <v>0</v>
      </c>
      <c r="AQ545" s="123">
        <f>'گام اول '!AR546</f>
        <v>0</v>
      </c>
      <c r="AR545" s="123">
        <f>'گام اول '!AS546</f>
        <v>0</v>
      </c>
      <c r="AS545" s="375">
        <f>'گام اول '!AT546</f>
        <v>0</v>
      </c>
      <c r="AT545" s="368">
        <f t="shared" si="366"/>
        <v>82859781.216000006</v>
      </c>
      <c r="AU545" s="173">
        <f>'گام اول '!AV546</f>
        <v>58689986.18088001</v>
      </c>
      <c r="AV545" s="141">
        <f>'گام اول '!AW546</f>
        <v>80204286.215999991</v>
      </c>
      <c r="AW545" s="142">
        <f t="shared" si="367"/>
        <v>5614300.0351200001</v>
      </c>
      <c r="AX545" s="75">
        <f t="shared" si="368"/>
        <v>1868998.6180880012</v>
      </c>
      <c r="AY545" s="142">
        <f>'گام اول '!AZ546</f>
        <v>0</v>
      </c>
      <c r="AZ545" s="142">
        <f>'گام اول '!BA546</f>
        <v>0</v>
      </c>
      <c r="BA545" s="142">
        <f>'گام اول '!BB546</f>
        <v>0</v>
      </c>
      <c r="BB545" s="142">
        <f>'گام اول '!BC546</f>
        <v>0</v>
      </c>
      <c r="BC545" s="142">
        <f>'گام اول '!BD546</f>
        <v>0</v>
      </c>
      <c r="BD545" s="142">
        <f>'گام اول '!BE546</f>
        <v>0</v>
      </c>
      <c r="BE545" s="142">
        <f>'گام اول '!BF546</f>
        <v>0</v>
      </c>
      <c r="BF545" s="143">
        <f t="shared" si="369"/>
        <v>7483298.6532080015</v>
      </c>
      <c r="BG545" s="140">
        <f t="shared" si="370"/>
        <v>75376482</v>
      </c>
      <c r="BH545" s="144">
        <f t="shared" si="371"/>
        <v>82859781.216000006</v>
      </c>
      <c r="BI545" s="127">
        <f t="shared" si="364"/>
        <v>4659160</v>
      </c>
      <c r="BJ545" s="145">
        <f t="shared" si="372"/>
        <v>2329580</v>
      </c>
      <c r="BK545" s="145">
        <f t="shared" si="373"/>
        <v>698874</v>
      </c>
      <c r="BL545" s="146">
        <f t="shared" si="374"/>
        <v>1120000</v>
      </c>
      <c r="BM545" s="379">
        <v>0</v>
      </c>
      <c r="BN545" s="147">
        <f t="shared" si="375"/>
        <v>91667395.216000006</v>
      </c>
      <c r="BO545" s="148">
        <f t="shared" si="376"/>
        <v>80204286.215999991</v>
      </c>
      <c r="BP545" s="149">
        <f t="shared" si="377"/>
        <v>18446985.82968</v>
      </c>
      <c r="BQ545" s="150">
        <f t="shared" si="378"/>
        <v>110114381.04568</v>
      </c>
      <c r="BR545" s="151">
        <f t="shared" si="379"/>
        <v>100800</v>
      </c>
      <c r="BS545" s="147">
        <f t="shared" si="380"/>
        <v>110215181.04568</v>
      </c>
      <c r="BT545" s="135">
        <v>0</v>
      </c>
      <c r="BU545" s="148">
        <f t="shared" si="381"/>
        <v>9166739.5216000006</v>
      </c>
      <c r="BV545" s="152">
        <f t="shared" si="382"/>
        <v>4583369.7608000003</v>
      </c>
      <c r="BW545" s="133">
        <f t="shared" si="383"/>
        <v>96465071.763280004</v>
      </c>
      <c r="BX545" s="147">
        <f t="shared" si="384"/>
        <v>7687614</v>
      </c>
      <c r="BY545" s="134">
        <f t="shared" si="385"/>
        <v>88777457.763280004</v>
      </c>
      <c r="CD545" s="388">
        <f>'گام اول '!AU546</f>
        <v>82859781.216000006</v>
      </c>
      <c r="CE545" s="389">
        <f>'گام اول '!AV546</f>
        <v>58689986.18088001</v>
      </c>
      <c r="CF545" s="389">
        <f>'گام اول '!AW546</f>
        <v>80204286.215999991</v>
      </c>
      <c r="CG545" s="389">
        <f>'گام اول '!AX546</f>
        <v>5614300.0351200001</v>
      </c>
      <c r="CH545" s="389">
        <f>'گام اول '!AY546</f>
        <v>1868998.6180880012</v>
      </c>
      <c r="CI545" s="389">
        <f>'گام اول '!AZ546</f>
        <v>0</v>
      </c>
      <c r="CJ545" s="389">
        <f>'گام اول '!BA546</f>
        <v>0</v>
      </c>
      <c r="CK545" s="389">
        <f>'گام اول '!BB546</f>
        <v>0</v>
      </c>
      <c r="CL545" s="389">
        <f>'گام اول '!BC546</f>
        <v>0</v>
      </c>
      <c r="CM545" s="389">
        <f>'گام اول '!BD546</f>
        <v>0</v>
      </c>
      <c r="CN545" s="389">
        <f>'گام اول '!BE546</f>
        <v>0</v>
      </c>
      <c r="CO545" s="389">
        <f>'گام اول '!BF546</f>
        <v>0</v>
      </c>
      <c r="CP545" s="389">
        <f>'گام اول '!BG546</f>
        <v>7483298.6532080015</v>
      </c>
      <c r="CQ545" s="389">
        <f>'گام اول '!BH546</f>
        <v>75376482</v>
      </c>
      <c r="CR545" s="389">
        <f t="shared" si="386"/>
        <v>82859781.216000006</v>
      </c>
      <c r="CS545" s="55">
        <f t="shared" si="387"/>
        <v>4659160</v>
      </c>
      <c r="CT545" s="388">
        <f t="shared" si="388"/>
        <v>2329580</v>
      </c>
      <c r="CU545" s="389">
        <f t="shared" si="389"/>
        <v>698874</v>
      </c>
      <c r="CV545" s="389">
        <f t="shared" si="390"/>
        <v>1120000</v>
      </c>
      <c r="CW545" s="55">
        <v>0</v>
      </c>
      <c r="CX545" s="389">
        <f t="shared" si="391"/>
        <v>91667395.216000006</v>
      </c>
      <c r="CY545" s="389">
        <f t="shared" si="392"/>
        <v>80204286.215999991</v>
      </c>
      <c r="CZ545" s="389">
        <f t="shared" si="393"/>
        <v>18446985.82968</v>
      </c>
      <c r="DA545" s="389">
        <f t="shared" si="394"/>
        <v>110114381.04568</v>
      </c>
      <c r="DB545" s="389">
        <f t="shared" si="395"/>
        <v>100800</v>
      </c>
      <c r="DC545" s="389">
        <f t="shared" si="396"/>
        <v>110215181.04568</v>
      </c>
      <c r="DD545" s="394">
        <v>0</v>
      </c>
      <c r="DE545" s="389">
        <f t="shared" si="397"/>
        <v>9166739.5216000006</v>
      </c>
      <c r="DF545" s="389">
        <f t="shared" si="398"/>
        <v>4583369.7608000003</v>
      </c>
      <c r="DG545" s="389">
        <f t="shared" si="399"/>
        <v>96465071.763280004</v>
      </c>
      <c r="DH545" s="389">
        <f t="shared" si="400"/>
        <v>7687614</v>
      </c>
      <c r="DI545" s="389">
        <f t="shared" si="401"/>
        <v>88777457.763280004</v>
      </c>
      <c r="DJ545" s="389">
        <f t="shared" si="402"/>
        <v>0</v>
      </c>
      <c r="DL545" s="396">
        <f t="shared" si="403"/>
        <v>6638737.5</v>
      </c>
      <c r="DM545" s="396">
        <f t="shared" si="404"/>
        <v>-1979577.5</v>
      </c>
    </row>
    <row r="546" spans="1:117" s="55" customFormat="1" ht="21" x14ac:dyDescent="0.2">
      <c r="A546" s="191">
        <f t="shared" si="365"/>
        <v>2655495</v>
      </c>
      <c r="B546" s="136">
        <f>'گام اول '!B547</f>
        <v>541</v>
      </c>
      <c r="C546" s="136">
        <f>'گام اول '!C547</f>
        <v>332</v>
      </c>
      <c r="D546" s="136">
        <f>'گام اول '!D547</f>
        <v>13003</v>
      </c>
      <c r="E546" s="136" t="str">
        <f>'گام اول '!E547</f>
        <v>کورش</v>
      </c>
      <c r="F546" s="136" t="str">
        <f>'گام اول '!F547</f>
        <v>عاجلو</v>
      </c>
      <c r="G546" s="136" t="str">
        <f>'گام اول '!G547</f>
        <v>نگهبان</v>
      </c>
      <c r="H546" s="136" t="str">
        <f>'گام اول '!H547</f>
        <v>مرکزی</v>
      </c>
      <c r="I546" s="136" t="str">
        <f>'گام اول '!I547</f>
        <v>128-813-3486532-1</v>
      </c>
      <c r="J546" s="136" t="str">
        <f>'گام اول '!J547</f>
        <v>0621237701</v>
      </c>
      <c r="K546" s="136" t="str">
        <f>'گام اول '!K547</f>
        <v>0033661732</v>
      </c>
      <c r="L546" s="136" t="str">
        <f>'گام اول '!L547</f>
        <v>مرکزی</v>
      </c>
      <c r="M546" s="136" t="str">
        <f>'گام اول '!M547</f>
        <v>نگهبان</v>
      </c>
      <c r="N546" s="120" t="str">
        <f>'گام اول '!N547</f>
        <v>*</v>
      </c>
      <c r="O546" s="119">
        <f>'گام اول '!O547</f>
        <v>0</v>
      </c>
      <c r="P546" s="121">
        <f>'گام اول '!P547</f>
        <v>0</v>
      </c>
      <c r="Q546" s="358">
        <f>'گام اول '!Q547</f>
        <v>30</v>
      </c>
      <c r="R546" s="358">
        <f>'گام اول '!R547</f>
        <v>120</v>
      </c>
      <c r="S546" s="358">
        <f>'گام اول '!S547</f>
        <v>110</v>
      </c>
      <c r="T546" s="358">
        <f>'گام اول '!T547</f>
        <v>29.33</v>
      </c>
      <c r="U546" s="137">
        <f>'گام اول '!U547</f>
        <v>0</v>
      </c>
      <c r="V546" s="120">
        <f>'گام اول '!W547</f>
        <v>0</v>
      </c>
      <c r="W546" s="121">
        <f>'گام اول '!X547</f>
        <v>0</v>
      </c>
      <c r="X546" s="366">
        <f>'گام اول '!Y547</f>
        <v>1</v>
      </c>
      <c r="Y546" s="366">
        <f>'گام اول '!Z547</f>
        <v>1</v>
      </c>
      <c r="Z546" s="138">
        <f>'گام اول '!AA547</f>
        <v>885165</v>
      </c>
      <c r="AA546" s="138">
        <f>'گام اول '!AB547</f>
        <v>46667</v>
      </c>
      <c r="AB546" s="138">
        <f>'گام اول '!AC547</f>
        <v>931832</v>
      </c>
      <c r="AC546" s="138">
        <f>'گام اول '!AD547</f>
        <v>4500000</v>
      </c>
      <c r="AD546" s="138">
        <f>'گام اول '!AE547</f>
        <v>6000000</v>
      </c>
      <c r="AE546" s="139">
        <f>'گام اول '!AF547</f>
        <v>177895.19999999998</v>
      </c>
      <c r="AF546" s="122">
        <f>'گام اول '!AG547</f>
        <v>26554950</v>
      </c>
      <c r="AG546" s="123">
        <f>'گام اول '!AH547</f>
        <v>1400010</v>
      </c>
      <c r="AH546" s="123">
        <f>'گام اول '!AI547</f>
        <v>21347423.999999996</v>
      </c>
      <c r="AI546" s="123">
        <f>'گام اول '!AJ547</f>
        <v>2655495</v>
      </c>
      <c r="AJ546" s="123">
        <f>'گام اول '!AK547</f>
        <v>4500000</v>
      </c>
      <c r="AK546" s="123">
        <f>'گام اول '!AL547</f>
        <v>6000000</v>
      </c>
      <c r="AL546" s="123">
        <f>'گام اول '!AM547</f>
        <v>4892117.9999999991</v>
      </c>
      <c r="AM546" s="123">
        <f>'گام اول '!AN547</f>
        <v>5217666.2159999991</v>
      </c>
      <c r="AN546" s="123">
        <f>'گام اول '!AO547</f>
        <v>0</v>
      </c>
      <c r="AO546" s="123">
        <f>'گام اول '!AP547</f>
        <v>5400000</v>
      </c>
      <c r="AP546" s="123">
        <f>'گام اول '!AQ547</f>
        <v>0</v>
      </c>
      <c r="AQ546" s="123">
        <f>'گام اول '!AR547</f>
        <v>0</v>
      </c>
      <c r="AR546" s="123">
        <f>'گام اول '!AS547</f>
        <v>0</v>
      </c>
      <c r="AS546" s="375">
        <f>'گام اول '!AT547</f>
        <v>0</v>
      </c>
      <c r="AT546" s="368">
        <f t="shared" si="366"/>
        <v>77967663.216000006</v>
      </c>
      <c r="AU546" s="173">
        <f>'گام اول '!AV547</f>
        <v>54140316.440880008</v>
      </c>
      <c r="AV546" s="141">
        <f>'گام اول '!AW547</f>
        <v>75312168.215999991</v>
      </c>
      <c r="AW546" s="142">
        <f t="shared" si="367"/>
        <v>5271851.7751199994</v>
      </c>
      <c r="AX546" s="75">
        <f t="shared" si="368"/>
        <v>1414031.644088001</v>
      </c>
      <c r="AY546" s="142">
        <f>'گام اول '!AZ547</f>
        <v>0</v>
      </c>
      <c r="AZ546" s="142">
        <f>'گام اول '!BA547</f>
        <v>0</v>
      </c>
      <c r="BA546" s="142">
        <f>'گام اول '!BB547</f>
        <v>0</v>
      </c>
      <c r="BB546" s="142">
        <f>'گام اول '!BC547</f>
        <v>0</v>
      </c>
      <c r="BC546" s="142">
        <f>'گام اول '!BD547</f>
        <v>0</v>
      </c>
      <c r="BD546" s="142">
        <f>'گام اول '!BE547</f>
        <v>0</v>
      </c>
      <c r="BE546" s="142">
        <f>'گام اول '!BF547</f>
        <v>0</v>
      </c>
      <c r="BF546" s="143">
        <f t="shared" si="369"/>
        <v>6685883.4192080004</v>
      </c>
      <c r="BG546" s="140">
        <f t="shared" si="370"/>
        <v>71281779</v>
      </c>
      <c r="BH546" s="144">
        <f t="shared" si="371"/>
        <v>77967663.216000006</v>
      </c>
      <c r="BI546" s="127">
        <f t="shared" si="364"/>
        <v>4659160</v>
      </c>
      <c r="BJ546" s="145">
        <f t="shared" si="372"/>
        <v>2329580</v>
      </c>
      <c r="BK546" s="145">
        <f t="shared" si="373"/>
        <v>698874</v>
      </c>
      <c r="BL546" s="146">
        <f t="shared" si="374"/>
        <v>1120000</v>
      </c>
      <c r="BM546" s="379">
        <v>0</v>
      </c>
      <c r="BN546" s="147">
        <f t="shared" si="375"/>
        <v>86775277.216000006</v>
      </c>
      <c r="BO546" s="148">
        <f t="shared" si="376"/>
        <v>75312168.215999991</v>
      </c>
      <c r="BP546" s="149">
        <f t="shared" si="377"/>
        <v>17321798.689679999</v>
      </c>
      <c r="BQ546" s="150">
        <f t="shared" si="378"/>
        <v>104097075.90568</v>
      </c>
      <c r="BR546" s="151">
        <f t="shared" si="379"/>
        <v>100800</v>
      </c>
      <c r="BS546" s="147">
        <f t="shared" si="380"/>
        <v>104197875.90568</v>
      </c>
      <c r="BT546" s="135">
        <v>0</v>
      </c>
      <c r="BU546" s="148">
        <f t="shared" si="381"/>
        <v>8677527.7216000017</v>
      </c>
      <c r="BV546" s="152">
        <f t="shared" si="382"/>
        <v>4338763.8608000008</v>
      </c>
      <c r="BW546" s="133">
        <f t="shared" si="383"/>
        <v>91181584.323280007</v>
      </c>
      <c r="BX546" s="147">
        <f t="shared" si="384"/>
        <v>7687614</v>
      </c>
      <c r="BY546" s="134">
        <f t="shared" si="385"/>
        <v>83493970.323280007</v>
      </c>
      <c r="CD546" s="388">
        <f>'گام اول '!AU547</f>
        <v>77967663.216000006</v>
      </c>
      <c r="CE546" s="389">
        <f>'گام اول '!AV547</f>
        <v>54140316.440880008</v>
      </c>
      <c r="CF546" s="389">
        <f>'گام اول '!AW547</f>
        <v>75312168.215999991</v>
      </c>
      <c r="CG546" s="389">
        <f>'گام اول '!AX547</f>
        <v>5271851.7751199994</v>
      </c>
      <c r="CH546" s="389">
        <f>'گام اول '!AY547</f>
        <v>1414031.644088001</v>
      </c>
      <c r="CI546" s="389">
        <f>'گام اول '!AZ547</f>
        <v>0</v>
      </c>
      <c r="CJ546" s="389">
        <f>'گام اول '!BA547</f>
        <v>0</v>
      </c>
      <c r="CK546" s="389">
        <f>'گام اول '!BB547</f>
        <v>0</v>
      </c>
      <c r="CL546" s="389">
        <f>'گام اول '!BC547</f>
        <v>0</v>
      </c>
      <c r="CM546" s="389">
        <f>'گام اول '!BD547</f>
        <v>0</v>
      </c>
      <c r="CN546" s="389">
        <f>'گام اول '!BE547</f>
        <v>0</v>
      </c>
      <c r="CO546" s="389">
        <f>'گام اول '!BF547</f>
        <v>0</v>
      </c>
      <c r="CP546" s="389">
        <f>'گام اول '!BG547</f>
        <v>6685883.4192080004</v>
      </c>
      <c r="CQ546" s="389">
        <f>'گام اول '!BH547</f>
        <v>71281779</v>
      </c>
      <c r="CR546" s="389">
        <f t="shared" si="386"/>
        <v>77967663.216000006</v>
      </c>
      <c r="CS546" s="55">
        <f t="shared" si="387"/>
        <v>4659160</v>
      </c>
      <c r="CT546" s="388">
        <f t="shared" si="388"/>
        <v>2329580</v>
      </c>
      <c r="CU546" s="389">
        <f t="shared" si="389"/>
        <v>698874</v>
      </c>
      <c r="CV546" s="389">
        <f t="shared" si="390"/>
        <v>1120000</v>
      </c>
      <c r="CW546" s="55">
        <v>0</v>
      </c>
      <c r="CX546" s="389">
        <f t="shared" si="391"/>
        <v>86775277.216000006</v>
      </c>
      <c r="CY546" s="389">
        <f t="shared" si="392"/>
        <v>75312168.215999991</v>
      </c>
      <c r="CZ546" s="389">
        <f t="shared" si="393"/>
        <v>17321798.689679999</v>
      </c>
      <c r="DA546" s="389">
        <f t="shared" si="394"/>
        <v>104097075.90568</v>
      </c>
      <c r="DB546" s="389">
        <f t="shared" si="395"/>
        <v>100800</v>
      </c>
      <c r="DC546" s="389">
        <f t="shared" si="396"/>
        <v>104197875.90568</v>
      </c>
      <c r="DD546" s="394">
        <v>0</v>
      </c>
      <c r="DE546" s="389">
        <f t="shared" si="397"/>
        <v>8677527.7216000017</v>
      </c>
      <c r="DF546" s="389">
        <f t="shared" si="398"/>
        <v>4338763.8608000008</v>
      </c>
      <c r="DG546" s="389">
        <f t="shared" si="399"/>
        <v>91181584.323280007</v>
      </c>
      <c r="DH546" s="389">
        <f t="shared" si="400"/>
        <v>7687614</v>
      </c>
      <c r="DI546" s="389">
        <f t="shared" si="401"/>
        <v>83493970.323280007</v>
      </c>
      <c r="DJ546" s="389">
        <f t="shared" si="402"/>
        <v>0</v>
      </c>
      <c r="DL546" s="396">
        <f t="shared" si="403"/>
        <v>6638737.5</v>
      </c>
      <c r="DM546" s="396">
        <f t="shared" si="404"/>
        <v>-1979577.5</v>
      </c>
    </row>
    <row r="547" spans="1:117" s="55" customFormat="1" ht="21" x14ac:dyDescent="0.2">
      <c r="A547" s="191">
        <f t="shared" si="365"/>
        <v>2655495</v>
      </c>
      <c r="B547" s="136">
        <f>'گام اول '!B548</f>
        <v>542</v>
      </c>
      <c r="C547" s="136">
        <f>'گام اول '!C548</f>
        <v>333</v>
      </c>
      <c r="D547" s="136">
        <f>'گام اول '!D548</f>
        <v>13014</v>
      </c>
      <c r="E547" s="136" t="str">
        <f>'گام اول '!E548</f>
        <v>مهدی</v>
      </c>
      <c r="F547" s="136" t="str">
        <f>'گام اول '!F548</f>
        <v>یوسف وند</v>
      </c>
      <c r="G547" s="136" t="str">
        <f>'گام اول '!G548</f>
        <v>نگهبان</v>
      </c>
      <c r="H547" s="136" t="str">
        <f>'گام اول '!H548</f>
        <v>مرکزی</v>
      </c>
      <c r="I547" s="136" t="str">
        <f>'گام اول '!I548</f>
        <v>149-813-3731548-1</v>
      </c>
      <c r="J547" s="136" t="str">
        <f>'گام اول '!J548</f>
        <v>4180183994</v>
      </c>
      <c r="K547" s="136" t="str">
        <f>'گام اول '!K548</f>
        <v>0012853561</v>
      </c>
      <c r="L547" s="136" t="str">
        <f>'گام اول '!L548</f>
        <v>مرکزی</v>
      </c>
      <c r="M547" s="136" t="str">
        <f>'گام اول '!M548</f>
        <v>نگهبان</v>
      </c>
      <c r="N547" s="120">
        <f>'گام اول '!N548</f>
        <v>0</v>
      </c>
      <c r="O547" s="119" t="str">
        <f>'گام اول '!O548</f>
        <v>*</v>
      </c>
      <c r="P547" s="121">
        <f>'گام اول '!P548</f>
        <v>0</v>
      </c>
      <c r="Q547" s="358">
        <f>'گام اول '!Q548</f>
        <v>30</v>
      </c>
      <c r="R547" s="358">
        <f>'گام اول '!R548</f>
        <v>90</v>
      </c>
      <c r="S547" s="358">
        <f>'گام اول '!S548</f>
        <v>0</v>
      </c>
      <c r="T547" s="358">
        <f>'گام اول '!T548</f>
        <v>0</v>
      </c>
      <c r="U547" s="137">
        <f>'گام اول '!U548</f>
        <v>0</v>
      </c>
      <c r="V547" s="120">
        <f>'گام اول '!W548</f>
        <v>0</v>
      </c>
      <c r="W547" s="121">
        <f>'گام اول '!X548</f>
        <v>0</v>
      </c>
      <c r="X547" s="366">
        <f>'گام اول '!Y548</f>
        <v>0</v>
      </c>
      <c r="Y547" s="366">
        <f>'گام اول '!Z548</f>
        <v>0</v>
      </c>
      <c r="Z547" s="138">
        <f>'گام اول '!AA548</f>
        <v>885165</v>
      </c>
      <c r="AA547" s="138">
        <f>'گام اول '!AB548</f>
        <v>46667</v>
      </c>
      <c r="AB547" s="138">
        <f>'گام اول '!AC548</f>
        <v>931832</v>
      </c>
      <c r="AC547" s="138">
        <f>'گام اول '!AD548</f>
        <v>4500000</v>
      </c>
      <c r="AD547" s="138">
        <f>'گام اول '!AE548</f>
        <v>6000000</v>
      </c>
      <c r="AE547" s="139">
        <f>'گام اول '!AF548</f>
        <v>177895.19999999998</v>
      </c>
      <c r="AF547" s="122">
        <f>'گام اول '!AG548</f>
        <v>26554950</v>
      </c>
      <c r="AG547" s="123">
        <f>'گام اول '!AH548</f>
        <v>1400010</v>
      </c>
      <c r="AH547" s="123">
        <f>'گام اول '!AI548</f>
        <v>16010567.999999998</v>
      </c>
      <c r="AI547" s="123">
        <f>'گام اول '!AJ548</f>
        <v>0</v>
      </c>
      <c r="AJ547" s="123">
        <f>'گام اول '!AK548</f>
        <v>4500000</v>
      </c>
      <c r="AK547" s="123">
        <f>'گام اول '!AL548</f>
        <v>6000000</v>
      </c>
      <c r="AL547" s="123">
        <f>'گام اول '!AM548</f>
        <v>0</v>
      </c>
      <c r="AM547" s="123">
        <f>'گام اول '!AN548</f>
        <v>0</v>
      </c>
      <c r="AN547" s="123">
        <f>'گام اول '!AO548</f>
        <v>0</v>
      </c>
      <c r="AO547" s="123">
        <f>'گام اول '!AP548</f>
        <v>5600000</v>
      </c>
      <c r="AP547" s="123">
        <f>'گام اول '!AQ548</f>
        <v>0</v>
      </c>
      <c r="AQ547" s="123">
        <f>'گام اول '!AR548</f>
        <v>0</v>
      </c>
      <c r="AR547" s="123">
        <f>'گام اول '!AS548</f>
        <v>0</v>
      </c>
      <c r="AS547" s="375">
        <f>'گام اول '!AT548</f>
        <v>0</v>
      </c>
      <c r="AT547" s="368">
        <f t="shared" si="366"/>
        <v>60065528</v>
      </c>
      <c r="AU547" s="173">
        <f>'گام اول '!AV548</f>
        <v>39760941.039999999</v>
      </c>
      <c r="AV547" s="141">
        <f>'گام اول '!AW548</f>
        <v>60065528</v>
      </c>
      <c r="AW547" s="142">
        <f t="shared" si="367"/>
        <v>4204586.96</v>
      </c>
      <c r="AX547" s="75">
        <f t="shared" si="368"/>
        <v>0</v>
      </c>
      <c r="AY547" s="142">
        <f>'گام اول '!AZ548</f>
        <v>0</v>
      </c>
      <c r="AZ547" s="142">
        <f>'گام اول '!BA548</f>
        <v>0</v>
      </c>
      <c r="BA547" s="142">
        <f>'گام اول '!BB548</f>
        <v>0</v>
      </c>
      <c r="BB547" s="142">
        <f>'گام اول '!BC548</f>
        <v>0</v>
      </c>
      <c r="BC547" s="142">
        <f>'گام اول '!BD548</f>
        <v>0</v>
      </c>
      <c r="BD547" s="142">
        <f>'گام اول '!BE548</f>
        <v>0</v>
      </c>
      <c r="BE547" s="142">
        <f>'گام اول '!BF548</f>
        <v>0</v>
      </c>
      <c r="BF547" s="143">
        <f t="shared" si="369"/>
        <v>4204586.96</v>
      </c>
      <c r="BG547" s="140">
        <f t="shared" si="370"/>
        <v>55860941</v>
      </c>
      <c r="BH547" s="144">
        <f t="shared" si="371"/>
        <v>60065528</v>
      </c>
      <c r="BI547" s="127">
        <f t="shared" si="364"/>
        <v>4659160</v>
      </c>
      <c r="BJ547" s="145">
        <f t="shared" si="372"/>
        <v>2329580</v>
      </c>
      <c r="BK547" s="145">
        <f t="shared" si="373"/>
        <v>698874</v>
      </c>
      <c r="BL547" s="146">
        <f t="shared" si="374"/>
        <v>1120000</v>
      </c>
      <c r="BM547" s="379">
        <v>0</v>
      </c>
      <c r="BN547" s="147">
        <f t="shared" si="375"/>
        <v>68873142</v>
      </c>
      <c r="BO547" s="148">
        <f t="shared" si="376"/>
        <v>60065528</v>
      </c>
      <c r="BP547" s="149">
        <f t="shared" si="377"/>
        <v>13815071.440000001</v>
      </c>
      <c r="BQ547" s="150">
        <f t="shared" si="378"/>
        <v>82688213.439999998</v>
      </c>
      <c r="BR547" s="151">
        <f t="shared" si="379"/>
        <v>100800</v>
      </c>
      <c r="BS547" s="147">
        <f t="shared" si="380"/>
        <v>82789013.439999998</v>
      </c>
      <c r="BT547" s="135">
        <v>0</v>
      </c>
      <c r="BU547" s="148">
        <f t="shared" si="381"/>
        <v>6887314.2000000002</v>
      </c>
      <c r="BV547" s="152">
        <f t="shared" si="382"/>
        <v>3443657.1</v>
      </c>
      <c r="BW547" s="133">
        <f t="shared" si="383"/>
        <v>72458042.140000001</v>
      </c>
      <c r="BX547" s="147">
        <f t="shared" si="384"/>
        <v>7687614</v>
      </c>
      <c r="BY547" s="134">
        <f t="shared" si="385"/>
        <v>64770428.140000001</v>
      </c>
      <c r="CD547" s="388">
        <f>'گام اول '!AU548</f>
        <v>60065528</v>
      </c>
      <c r="CE547" s="389">
        <f>'گام اول '!AV548</f>
        <v>39760941.039999999</v>
      </c>
      <c r="CF547" s="389">
        <f>'گام اول '!AW548</f>
        <v>60065528</v>
      </c>
      <c r="CG547" s="389">
        <f>'گام اول '!AX548</f>
        <v>4204586.96</v>
      </c>
      <c r="CH547" s="389">
        <f>'گام اول '!AY548</f>
        <v>0</v>
      </c>
      <c r="CI547" s="389">
        <f>'گام اول '!AZ548</f>
        <v>0</v>
      </c>
      <c r="CJ547" s="389">
        <f>'گام اول '!BA548</f>
        <v>0</v>
      </c>
      <c r="CK547" s="389">
        <f>'گام اول '!BB548</f>
        <v>0</v>
      </c>
      <c r="CL547" s="389">
        <f>'گام اول '!BC548</f>
        <v>0</v>
      </c>
      <c r="CM547" s="389">
        <f>'گام اول '!BD548</f>
        <v>0</v>
      </c>
      <c r="CN547" s="389">
        <f>'گام اول '!BE548</f>
        <v>0</v>
      </c>
      <c r="CO547" s="389">
        <f>'گام اول '!BF548</f>
        <v>0</v>
      </c>
      <c r="CP547" s="389">
        <f>'گام اول '!BG548</f>
        <v>4204586.96</v>
      </c>
      <c r="CQ547" s="389">
        <f>'گام اول '!BH548</f>
        <v>55860941</v>
      </c>
      <c r="CR547" s="389">
        <f t="shared" si="386"/>
        <v>60065528</v>
      </c>
      <c r="CS547" s="55">
        <f t="shared" si="387"/>
        <v>4659160</v>
      </c>
      <c r="CT547" s="388">
        <f t="shared" si="388"/>
        <v>2329580</v>
      </c>
      <c r="CU547" s="389">
        <f t="shared" si="389"/>
        <v>698874</v>
      </c>
      <c r="CV547" s="389">
        <f t="shared" si="390"/>
        <v>1120000</v>
      </c>
      <c r="CW547" s="55">
        <v>0</v>
      </c>
      <c r="CX547" s="389">
        <f t="shared" si="391"/>
        <v>68873142</v>
      </c>
      <c r="CY547" s="389">
        <f t="shared" si="392"/>
        <v>60065528</v>
      </c>
      <c r="CZ547" s="389">
        <f t="shared" si="393"/>
        <v>13815071.440000001</v>
      </c>
      <c r="DA547" s="389">
        <f t="shared" si="394"/>
        <v>82688213.439999998</v>
      </c>
      <c r="DB547" s="389">
        <f t="shared" si="395"/>
        <v>100800</v>
      </c>
      <c r="DC547" s="389">
        <f t="shared" si="396"/>
        <v>82789013.439999998</v>
      </c>
      <c r="DD547" s="394">
        <v>0</v>
      </c>
      <c r="DE547" s="389">
        <f t="shared" si="397"/>
        <v>6887314.2000000002</v>
      </c>
      <c r="DF547" s="389">
        <f t="shared" si="398"/>
        <v>3443657.1</v>
      </c>
      <c r="DG547" s="389">
        <f t="shared" si="399"/>
        <v>72458042.140000001</v>
      </c>
      <c r="DH547" s="389">
        <f t="shared" si="400"/>
        <v>7687614</v>
      </c>
      <c r="DI547" s="389">
        <f t="shared" si="401"/>
        <v>64770428.140000001</v>
      </c>
      <c r="DJ547" s="389">
        <f t="shared" si="402"/>
        <v>0</v>
      </c>
      <c r="DL547" s="396">
        <f t="shared" si="403"/>
        <v>6638737.5</v>
      </c>
      <c r="DM547" s="396">
        <f t="shared" si="404"/>
        <v>-1979577.5</v>
      </c>
    </row>
    <row r="548" spans="1:117" s="55" customFormat="1" ht="21" x14ac:dyDescent="0.2">
      <c r="A548" s="191">
        <f t="shared" si="365"/>
        <v>2655495</v>
      </c>
      <c r="B548" s="136">
        <f>'گام اول '!B549</f>
        <v>543</v>
      </c>
      <c r="C548" s="136">
        <f>'گام اول '!C549</f>
        <v>336</v>
      </c>
      <c r="D548" s="136">
        <f>'گام اول '!D549</f>
        <v>13393</v>
      </c>
      <c r="E548" s="136" t="str">
        <f>'گام اول '!E549</f>
        <v>پوريا</v>
      </c>
      <c r="F548" s="136" t="str">
        <f>'گام اول '!F549</f>
        <v>بهمني</v>
      </c>
      <c r="G548" s="136" t="str">
        <f>'گام اول '!G549</f>
        <v>نگهبان</v>
      </c>
      <c r="H548" s="136" t="str">
        <f>'گام اول '!H549</f>
        <v>کرمانشاه</v>
      </c>
      <c r="I548" s="136" t="str">
        <f>'گام اول '!I549</f>
        <v>204-813-2160554-1</v>
      </c>
      <c r="J548" s="136">
        <f>'گام اول '!J549</f>
        <v>3733174127</v>
      </c>
      <c r="K548" s="136" t="str">
        <f>'گام اول '!K549</f>
        <v>0083089464</v>
      </c>
      <c r="L548" s="136" t="str">
        <f>'گام اول '!L549</f>
        <v>کرمانشاه</v>
      </c>
      <c r="M548" s="136" t="str">
        <f>'گام اول '!M549</f>
        <v>نگهبان</v>
      </c>
      <c r="N548" s="120" t="str">
        <f>'گام اول '!N549</f>
        <v>*</v>
      </c>
      <c r="O548" s="119">
        <f>'گام اول '!O549</f>
        <v>0</v>
      </c>
      <c r="P548" s="121">
        <f>'گام اول '!P549</f>
        <v>0</v>
      </c>
      <c r="Q548" s="358">
        <f>'گام اول '!Q549</f>
        <v>30</v>
      </c>
      <c r="R548" s="358">
        <f>'گام اول '!R549</f>
        <v>120</v>
      </c>
      <c r="S548" s="358">
        <f>'گام اول '!S549</f>
        <v>110</v>
      </c>
      <c r="T548" s="358">
        <f>'گام اول '!T549</f>
        <v>29.33</v>
      </c>
      <c r="U548" s="137">
        <f>'گام اول '!U549</f>
        <v>0</v>
      </c>
      <c r="V548" s="120">
        <f>'گام اول '!W549</f>
        <v>0</v>
      </c>
      <c r="W548" s="121">
        <f>'گام اول '!X549</f>
        <v>0</v>
      </c>
      <c r="X548" s="366">
        <f>'گام اول '!Y549</f>
        <v>1</v>
      </c>
      <c r="Y548" s="366">
        <f>'گام اول '!Z549</f>
        <v>1</v>
      </c>
      <c r="Z548" s="138">
        <f>'گام اول '!AA549</f>
        <v>885165</v>
      </c>
      <c r="AA548" s="138">
        <f>'گام اول '!AB549</f>
        <v>46667</v>
      </c>
      <c r="AB548" s="138">
        <f>'گام اول '!AC549</f>
        <v>931832</v>
      </c>
      <c r="AC548" s="138">
        <f>'گام اول '!AD549</f>
        <v>4500000</v>
      </c>
      <c r="AD548" s="138">
        <f>'گام اول '!AE549</f>
        <v>6000000</v>
      </c>
      <c r="AE548" s="139">
        <f>'گام اول '!AF549</f>
        <v>177895.19999999998</v>
      </c>
      <c r="AF548" s="122">
        <f>'گام اول '!AG549</f>
        <v>26554950</v>
      </c>
      <c r="AG548" s="123">
        <f>'گام اول '!AH549</f>
        <v>1400010</v>
      </c>
      <c r="AH548" s="123">
        <f>'گام اول '!AI549</f>
        <v>21347423.999999996</v>
      </c>
      <c r="AI548" s="123">
        <f>'گام اول '!AJ549</f>
        <v>2655495</v>
      </c>
      <c r="AJ548" s="123">
        <f>'گام اول '!AK549</f>
        <v>4500000</v>
      </c>
      <c r="AK548" s="123">
        <f>'گام اول '!AL549</f>
        <v>6000000</v>
      </c>
      <c r="AL548" s="123">
        <f>'گام اول '!AM549</f>
        <v>4892117.9999999991</v>
      </c>
      <c r="AM548" s="123">
        <f>'گام اول '!AN549</f>
        <v>5217666.2159999991</v>
      </c>
      <c r="AN548" s="123">
        <f>'گام اول '!AO549</f>
        <v>0</v>
      </c>
      <c r="AO548" s="123">
        <f>'گام اول '!AP549</f>
        <v>3000000</v>
      </c>
      <c r="AP548" s="123">
        <f>'گام اول '!AQ549</f>
        <v>0</v>
      </c>
      <c r="AQ548" s="123">
        <f>'گام اول '!AR549</f>
        <v>0</v>
      </c>
      <c r="AR548" s="123">
        <f>'گام اول '!AS549</f>
        <v>0</v>
      </c>
      <c r="AS548" s="375">
        <f>'گام اول '!AT549</f>
        <v>0</v>
      </c>
      <c r="AT548" s="368">
        <f t="shared" si="366"/>
        <v>75567663.216000006</v>
      </c>
      <c r="AU548" s="173">
        <f>'گام اول '!AV549</f>
        <v>54308316.440880008</v>
      </c>
      <c r="AV548" s="141">
        <f>'گام اول '!AW549</f>
        <v>72912168.215999991</v>
      </c>
      <c r="AW548" s="142">
        <f t="shared" si="367"/>
        <v>5103851.7751199994</v>
      </c>
      <c r="AX548" s="75">
        <f t="shared" si="368"/>
        <v>1430831.644088001</v>
      </c>
      <c r="AY548" s="142">
        <f>'گام اول '!AZ549</f>
        <v>0</v>
      </c>
      <c r="AZ548" s="142">
        <f>'گام اول '!BA549</f>
        <v>0</v>
      </c>
      <c r="BA548" s="142">
        <f>'گام اول '!BB549</f>
        <v>0</v>
      </c>
      <c r="BB548" s="142">
        <f>'گام اول '!BC549</f>
        <v>0</v>
      </c>
      <c r="BC548" s="142">
        <f>'گام اول '!BD549</f>
        <v>0</v>
      </c>
      <c r="BD548" s="142">
        <f>'گام اول '!BE549</f>
        <v>0</v>
      </c>
      <c r="BE548" s="142">
        <f>'گام اول '!BF549</f>
        <v>0</v>
      </c>
      <c r="BF548" s="143">
        <f t="shared" si="369"/>
        <v>6534683.4192080004</v>
      </c>
      <c r="BG548" s="140">
        <f t="shared" si="370"/>
        <v>69032979</v>
      </c>
      <c r="BH548" s="144">
        <f t="shared" si="371"/>
        <v>75567663.216000006</v>
      </c>
      <c r="BI548" s="127">
        <f t="shared" si="364"/>
        <v>4659160</v>
      </c>
      <c r="BJ548" s="145">
        <f t="shared" si="372"/>
        <v>2329580</v>
      </c>
      <c r="BK548" s="145">
        <f t="shared" si="373"/>
        <v>698874</v>
      </c>
      <c r="BL548" s="146">
        <f t="shared" si="374"/>
        <v>1120000</v>
      </c>
      <c r="BM548" s="379">
        <v>0</v>
      </c>
      <c r="BN548" s="147">
        <f t="shared" si="375"/>
        <v>84375277.216000006</v>
      </c>
      <c r="BO548" s="148">
        <f t="shared" si="376"/>
        <v>72912168.215999991</v>
      </c>
      <c r="BP548" s="149">
        <f t="shared" si="377"/>
        <v>16769798.689679999</v>
      </c>
      <c r="BQ548" s="150">
        <f t="shared" si="378"/>
        <v>101145075.90568</v>
      </c>
      <c r="BR548" s="151">
        <f t="shared" si="379"/>
        <v>100800</v>
      </c>
      <c r="BS548" s="147">
        <f t="shared" si="380"/>
        <v>101245875.90568</v>
      </c>
      <c r="BT548" s="135">
        <v>0</v>
      </c>
      <c r="BU548" s="148">
        <f t="shared" si="381"/>
        <v>8437527.7216000017</v>
      </c>
      <c r="BV548" s="152">
        <f t="shared" si="382"/>
        <v>4218763.8608000008</v>
      </c>
      <c r="BW548" s="133">
        <f t="shared" si="383"/>
        <v>88589584.323280007</v>
      </c>
      <c r="BX548" s="147">
        <f t="shared" si="384"/>
        <v>7687614</v>
      </c>
      <c r="BY548" s="134">
        <f t="shared" si="385"/>
        <v>80901970.323280007</v>
      </c>
      <c r="CD548" s="388">
        <f>'گام اول '!AU549</f>
        <v>75567663.216000006</v>
      </c>
      <c r="CE548" s="389">
        <f>'گام اول '!AV549</f>
        <v>54308316.440880008</v>
      </c>
      <c r="CF548" s="389">
        <f>'گام اول '!AW549</f>
        <v>72912168.215999991</v>
      </c>
      <c r="CG548" s="389">
        <f>'گام اول '!AX549</f>
        <v>5103851.7751199994</v>
      </c>
      <c r="CH548" s="389">
        <f>'گام اول '!AY549</f>
        <v>1430831.644088001</v>
      </c>
      <c r="CI548" s="389">
        <f>'گام اول '!AZ549</f>
        <v>0</v>
      </c>
      <c r="CJ548" s="389">
        <f>'گام اول '!BA549</f>
        <v>0</v>
      </c>
      <c r="CK548" s="389">
        <f>'گام اول '!BB549</f>
        <v>0</v>
      </c>
      <c r="CL548" s="389">
        <f>'گام اول '!BC549</f>
        <v>0</v>
      </c>
      <c r="CM548" s="389">
        <f>'گام اول '!BD549</f>
        <v>0</v>
      </c>
      <c r="CN548" s="389">
        <f>'گام اول '!BE549</f>
        <v>0</v>
      </c>
      <c r="CO548" s="389">
        <f>'گام اول '!BF549</f>
        <v>0</v>
      </c>
      <c r="CP548" s="389">
        <f>'گام اول '!BG549</f>
        <v>6534683.4192080004</v>
      </c>
      <c r="CQ548" s="389">
        <f>'گام اول '!BH549</f>
        <v>69032979</v>
      </c>
      <c r="CR548" s="389">
        <f t="shared" si="386"/>
        <v>75567663.216000006</v>
      </c>
      <c r="CS548" s="55">
        <f t="shared" si="387"/>
        <v>4659160</v>
      </c>
      <c r="CT548" s="388">
        <f t="shared" si="388"/>
        <v>2329580</v>
      </c>
      <c r="CU548" s="389">
        <f t="shared" si="389"/>
        <v>698874</v>
      </c>
      <c r="CV548" s="389">
        <f t="shared" si="390"/>
        <v>1120000</v>
      </c>
      <c r="CW548" s="55">
        <v>0</v>
      </c>
      <c r="CX548" s="389">
        <f t="shared" si="391"/>
        <v>84375277.216000006</v>
      </c>
      <c r="CY548" s="389">
        <f t="shared" si="392"/>
        <v>72912168.215999991</v>
      </c>
      <c r="CZ548" s="389">
        <f t="shared" si="393"/>
        <v>16769798.689679999</v>
      </c>
      <c r="DA548" s="389">
        <f t="shared" si="394"/>
        <v>101145075.90568</v>
      </c>
      <c r="DB548" s="389">
        <f t="shared" si="395"/>
        <v>100800</v>
      </c>
      <c r="DC548" s="389">
        <f t="shared" si="396"/>
        <v>101245875.90568</v>
      </c>
      <c r="DD548" s="394">
        <v>0</v>
      </c>
      <c r="DE548" s="389">
        <f t="shared" si="397"/>
        <v>8437527.7216000017</v>
      </c>
      <c r="DF548" s="389">
        <f t="shared" si="398"/>
        <v>4218763.8608000008</v>
      </c>
      <c r="DG548" s="389">
        <f t="shared" si="399"/>
        <v>88589584.323280007</v>
      </c>
      <c r="DH548" s="389">
        <f t="shared" si="400"/>
        <v>7687614</v>
      </c>
      <c r="DI548" s="389">
        <f t="shared" si="401"/>
        <v>80901970.323280007</v>
      </c>
      <c r="DJ548" s="389">
        <f t="shared" si="402"/>
        <v>0</v>
      </c>
      <c r="DL548" s="396">
        <f t="shared" si="403"/>
        <v>6638737.5</v>
      </c>
      <c r="DM548" s="396">
        <f t="shared" si="404"/>
        <v>-1979577.5</v>
      </c>
    </row>
    <row r="549" spans="1:117" s="55" customFormat="1" ht="21" x14ac:dyDescent="0.2">
      <c r="A549" s="191">
        <f t="shared" si="365"/>
        <v>2655495</v>
      </c>
      <c r="B549" s="136">
        <f>'گام اول '!B550</f>
        <v>544</v>
      </c>
      <c r="C549" s="136">
        <f>'گام اول '!C550</f>
        <v>337</v>
      </c>
      <c r="D549" s="136">
        <f>'گام اول '!D550</f>
        <v>13394</v>
      </c>
      <c r="E549" s="136" t="str">
        <f>'گام اول '!E550</f>
        <v>مسعود</v>
      </c>
      <c r="F549" s="136" t="str">
        <f>'گام اول '!F550</f>
        <v>جليليان</v>
      </c>
      <c r="G549" s="136" t="str">
        <f>'گام اول '!G550</f>
        <v>نگهبان</v>
      </c>
      <c r="H549" s="136" t="str">
        <f>'گام اول '!H550</f>
        <v>کرمانشاه</v>
      </c>
      <c r="I549" s="136" t="str">
        <f>'گام اول '!I550</f>
        <v>287-813-1969956-1</v>
      </c>
      <c r="J549" s="136">
        <f>'گام اول '!J550</f>
        <v>3257407866</v>
      </c>
      <c r="K549" s="136" t="str">
        <f>'گام اول '!K550</f>
        <v>0049513163</v>
      </c>
      <c r="L549" s="136" t="str">
        <f>'گام اول '!L550</f>
        <v>کرمانشاه</v>
      </c>
      <c r="M549" s="136" t="str">
        <f>'گام اول '!M550</f>
        <v>نگهبان</v>
      </c>
      <c r="N549" s="120" t="str">
        <f>'گام اول '!N550</f>
        <v>*</v>
      </c>
      <c r="O549" s="119">
        <f>'گام اول '!O550</f>
        <v>0</v>
      </c>
      <c r="P549" s="121">
        <f>'گام اول '!P550</f>
        <v>0</v>
      </c>
      <c r="Q549" s="358">
        <f>'گام اول '!Q550</f>
        <v>30</v>
      </c>
      <c r="R549" s="358">
        <f>'گام اول '!R550</f>
        <v>120</v>
      </c>
      <c r="S549" s="358">
        <f>'گام اول '!S550</f>
        <v>110</v>
      </c>
      <c r="T549" s="358">
        <f>'گام اول '!T550</f>
        <v>29.33</v>
      </c>
      <c r="U549" s="137">
        <f>'گام اول '!U550</f>
        <v>0</v>
      </c>
      <c r="V549" s="120">
        <f>'گام اول '!W550</f>
        <v>0</v>
      </c>
      <c r="W549" s="121">
        <f>'گام اول '!X550</f>
        <v>0</v>
      </c>
      <c r="X549" s="366">
        <f>'گام اول '!Y550</f>
        <v>1</v>
      </c>
      <c r="Y549" s="366">
        <f>'گام اول '!Z550</f>
        <v>1</v>
      </c>
      <c r="Z549" s="138">
        <f>'گام اول '!AA550</f>
        <v>885165</v>
      </c>
      <c r="AA549" s="138">
        <f>'گام اول '!AB550</f>
        <v>46667</v>
      </c>
      <c r="AB549" s="138">
        <f>'گام اول '!AC550</f>
        <v>931832</v>
      </c>
      <c r="AC549" s="138">
        <f>'گام اول '!AD550</f>
        <v>4500000</v>
      </c>
      <c r="AD549" s="138">
        <f>'گام اول '!AE550</f>
        <v>6000000</v>
      </c>
      <c r="AE549" s="139">
        <f>'گام اول '!AF550</f>
        <v>177895.19999999998</v>
      </c>
      <c r="AF549" s="122">
        <f>'گام اول '!AG550</f>
        <v>26554950</v>
      </c>
      <c r="AG549" s="123">
        <f>'گام اول '!AH550</f>
        <v>1400010</v>
      </c>
      <c r="AH549" s="123">
        <f>'گام اول '!AI550</f>
        <v>21347423.999999996</v>
      </c>
      <c r="AI549" s="123">
        <f>'گام اول '!AJ550</f>
        <v>2655495</v>
      </c>
      <c r="AJ549" s="123">
        <f>'گام اول '!AK550</f>
        <v>4500000</v>
      </c>
      <c r="AK549" s="123">
        <f>'گام اول '!AL550</f>
        <v>6000000</v>
      </c>
      <c r="AL549" s="123">
        <f>'گام اول '!AM550</f>
        <v>4892117.9999999991</v>
      </c>
      <c r="AM549" s="123">
        <f>'گام اول '!AN550</f>
        <v>5217666.2159999991</v>
      </c>
      <c r="AN549" s="123">
        <f>'گام اول '!AO550</f>
        <v>0</v>
      </c>
      <c r="AO549" s="123">
        <f>'گام اول '!AP550</f>
        <v>3000000</v>
      </c>
      <c r="AP549" s="123">
        <f>'گام اول '!AQ550</f>
        <v>0</v>
      </c>
      <c r="AQ549" s="123">
        <f>'گام اول '!AR550</f>
        <v>0</v>
      </c>
      <c r="AR549" s="123">
        <f>'گام اول '!AS550</f>
        <v>0</v>
      </c>
      <c r="AS549" s="375">
        <f>'گام اول '!AT550</f>
        <v>0</v>
      </c>
      <c r="AT549" s="368">
        <f t="shared" si="366"/>
        <v>75567663.216000006</v>
      </c>
      <c r="AU549" s="173">
        <f>'گام اول '!AV550</f>
        <v>54308316.440880008</v>
      </c>
      <c r="AV549" s="141">
        <f>'گام اول '!AW550</f>
        <v>72912168.215999991</v>
      </c>
      <c r="AW549" s="142">
        <f t="shared" si="367"/>
        <v>5103851.7751199994</v>
      </c>
      <c r="AX549" s="75">
        <f t="shared" si="368"/>
        <v>1430831.644088001</v>
      </c>
      <c r="AY549" s="142">
        <f>'گام اول '!AZ550</f>
        <v>0</v>
      </c>
      <c r="AZ549" s="142">
        <f>'گام اول '!BA550</f>
        <v>0</v>
      </c>
      <c r="BA549" s="142">
        <f>'گام اول '!BB550</f>
        <v>0</v>
      </c>
      <c r="BB549" s="142">
        <f>'گام اول '!BC550</f>
        <v>0</v>
      </c>
      <c r="BC549" s="142">
        <f>'گام اول '!BD550</f>
        <v>0</v>
      </c>
      <c r="BD549" s="142">
        <f>'گام اول '!BE550</f>
        <v>0</v>
      </c>
      <c r="BE549" s="142">
        <f>'گام اول '!BF550</f>
        <v>0</v>
      </c>
      <c r="BF549" s="143">
        <f t="shared" si="369"/>
        <v>6534683.4192080004</v>
      </c>
      <c r="BG549" s="140">
        <f t="shared" si="370"/>
        <v>69032979</v>
      </c>
      <c r="BH549" s="144">
        <f t="shared" si="371"/>
        <v>75567663.216000006</v>
      </c>
      <c r="BI549" s="127">
        <f t="shared" si="364"/>
        <v>4659160</v>
      </c>
      <c r="BJ549" s="145">
        <f t="shared" si="372"/>
        <v>2329580</v>
      </c>
      <c r="BK549" s="145">
        <f t="shared" si="373"/>
        <v>698874</v>
      </c>
      <c r="BL549" s="146">
        <f t="shared" si="374"/>
        <v>1120000</v>
      </c>
      <c r="BM549" s="379">
        <v>0</v>
      </c>
      <c r="BN549" s="147">
        <f t="shared" si="375"/>
        <v>84375277.216000006</v>
      </c>
      <c r="BO549" s="148">
        <f t="shared" si="376"/>
        <v>72912168.215999991</v>
      </c>
      <c r="BP549" s="149">
        <f t="shared" si="377"/>
        <v>16769798.689679999</v>
      </c>
      <c r="BQ549" s="150">
        <f t="shared" si="378"/>
        <v>101145075.90568</v>
      </c>
      <c r="BR549" s="151">
        <f t="shared" si="379"/>
        <v>100800</v>
      </c>
      <c r="BS549" s="147">
        <f t="shared" si="380"/>
        <v>101245875.90568</v>
      </c>
      <c r="BT549" s="135">
        <v>0</v>
      </c>
      <c r="BU549" s="148">
        <f t="shared" si="381"/>
        <v>8437527.7216000017</v>
      </c>
      <c r="BV549" s="152">
        <f t="shared" si="382"/>
        <v>4218763.8608000008</v>
      </c>
      <c r="BW549" s="133">
        <f t="shared" si="383"/>
        <v>88589584.323280007</v>
      </c>
      <c r="BX549" s="147">
        <f t="shared" si="384"/>
        <v>7687614</v>
      </c>
      <c r="BY549" s="134">
        <f t="shared" si="385"/>
        <v>80901970.323280007</v>
      </c>
      <c r="CD549" s="388">
        <f>'گام اول '!AU550</f>
        <v>75567663.216000006</v>
      </c>
      <c r="CE549" s="389">
        <f>'گام اول '!AV550</f>
        <v>54308316.440880008</v>
      </c>
      <c r="CF549" s="389">
        <f>'گام اول '!AW550</f>
        <v>72912168.215999991</v>
      </c>
      <c r="CG549" s="389">
        <f>'گام اول '!AX550</f>
        <v>5103851.7751199994</v>
      </c>
      <c r="CH549" s="389">
        <f>'گام اول '!AY550</f>
        <v>1430831.644088001</v>
      </c>
      <c r="CI549" s="389">
        <f>'گام اول '!AZ550</f>
        <v>0</v>
      </c>
      <c r="CJ549" s="389">
        <f>'گام اول '!BA550</f>
        <v>0</v>
      </c>
      <c r="CK549" s="389">
        <f>'گام اول '!BB550</f>
        <v>0</v>
      </c>
      <c r="CL549" s="389">
        <f>'گام اول '!BC550</f>
        <v>0</v>
      </c>
      <c r="CM549" s="389">
        <f>'گام اول '!BD550</f>
        <v>0</v>
      </c>
      <c r="CN549" s="389">
        <f>'گام اول '!BE550</f>
        <v>0</v>
      </c>
      <c r="CO549" s="389">
        <f>'گام اول '!BF550</f>
        <v>0</v>
      </c>
      <c r="CP549" s="389">
        <f>'گام اول '!BG550</f>
        <v>6534683.4192080004</v>
      </c>
      <c r="CQ549" s="389">
        <f>'گام اول '!BH550</f>
        <v>69032979</v>
      </c>
      <c r="CR549" s="389">
        <f t="shared" si="386"/>
        <v>75567663.216000006</v>
      </c>
      <c r="CS549" s="55">
        <f t="shared" si="387"/>
        <v>4659160</v>
      </c>
      <c r="CT549" s="388">
        <f t="shared" si="388"/>
        <v>2329580</v>
      </c>
      <c r="CU549" s="389">
        <f t="shared" si="389"/>
        <v>698874</v>
      </c>
      <c r="CV549" s="389">
        <f t="shared" si="390"/>
        <v>1120000</v>
      </c>
      <c r="CW549" s="55">
        <v>0</v>
      </c>
      <c r="CX549" s="389">
        <f t="shared" si="391"/>
        <v>84375277.216000006</v>
      </c>
      <c r="CY549" s="389">
        <f t="shared" si="392"/>
        <v>72912168.215999991</v>
      </c>
      <c r="CZ549" s="389">
        <f t="shared" si="393"/>
        <v>16769798.689679999</v>
      </c>
      <c r="DA549" s="389">
        <f t="shared" si="394"/>
        <v>101145075.90568</v>
      </c>
      <c r="DB549" s="389">
        <f t="shared" si="395"/>
        <v>100800</v>
      </c>
      <c r="DC549" s="389">
        <f t="shared" si="396"/>
        <v>101245875.90568</v>
      </c>
      <c r="DD549" s="394">
        <v>0</v>
      </c>
      <c r="DE549" s="389">
        <f t="shared" si="397"/>
        <v>8437527.7216000017</v>
      </c>
      <c r="DF549" s="389">
        <f t="shared" si="398"/>
        <v>4218763.8608000008</v>
      </c>
      <c r="DG549" s="389">
        <f t="shared" si="399"/>
        <v>88589584.323280007</v>
      </c>
      <c r="DH549" s="389">
        <f t="shared" si="400"/>
        <v>7687614</v>
      </c>
      <c r="DI549" s="389">
        <f t="shared" si="401"/>
        <v>80901970.323280007</v>
      </c>
      <c r="DJ549" s="389">
        <f t="shared" si="402"/>
        <v>0</v>
      </c>
      <c r="DL549" s="396">
        <f t="shared" si="403"/>
        <v>6638737.5</v>
      </c>
      <c r="DM549" s="396">
        <f t="shared" si="404"/>
        <v>-1979577.5</v>
      </c>
    </row>
    <row r="550" spans="1:117" s="55" customFormat="1" ht="21" x14ac:dyDescent="0.2">
      <c r="A550" s="191">
        <f t="shared" si="365"/>
        <v>2655495</v>
      </c>
      <c r="B550" s="136">
        <f>'گام اول '!B551</f>
        <v>545</v>
      </c>
      <c r="C550" s="136">
        <f>'گام اول '!C551</f>
        <v>338</v>
      </c>
      <c r="D550" s="136">
        <f>'گام اول '!D551</f>
        <v>13401</v>
      </c>
      <c r="E550" s="136" t="str">
        <f>'گام اول '!E551</f>
        <v>امين</v>
      </c>
      <c r="F550" s="136" t="str">
        <f>'گام اول '!F551</f>
        <v>عباسي</v>
      </c>
      <c r="G550" s="136" t="str">
        <f>'گام اول '!G551</f>
        <v>نگهبان</v>
      </c>
      <c r="H550" s="136" t="str">
        <f>'گام اول '!H551</f>
        <v>کردستان</v>
      </c>
      <c r="I550" s="136" t="str">
        <f>'گام اول '!I551</f>
        <v>156-813-1963897-1</v>
      </c>
      <c r="J550" s="136">
        <f>'گام اول '!J551</f>
        <v>5589873223</v>
      </c>
      <c r="K550" s="136" t="str">
        <f>'گام اول '!K551</f>
        <v>0082981810</v>
      </c>
      <c r="L550" s="136" t="str">
        <f>'گام اول '!L551</f>
        <v>کردستان</v>
      </c>
      <c r="M550" s="136" t="str">
        <f>'گام اول '!M551</f>
        <v>نگهبان</v>
      </c>
      <c r="N550" s="120" t="str">
        <f>'گام اول '!N551</f>
        <v>*</v>
      </c>
      <c r="O550" s="119">
        <f>'گام اول '!O551</f>
        <v>0</v>
      </c>
      <c r="P550" s="121">
        <f>'گام اول '!P551</f>
        <v>0</v>
      </c>
      <c r="Q550" s="358">
        <f>'گام اول '!Q551</f>
        <v>30</v>
      </c>
      <c r="R550" s="358">
        <f>'گام اول '!R551</f>
        <v>120</v>
      </c>
      <c r="S550" s="358">
        <f>'گام اول '!S551</f>
        <v>110</v>
      </c>
      <c r="T550" s="358">
        <f>'گام اول '!T551</f>
        <v>29.33</v>
      </c>
      <c r="U550" s="137">
        <f>'گام اول '!U551</f>
        <v>0</v>
      </c>
      <c r="V550" s="120">
        <f>'گام اول '!W551</f>
        <v>0</v>
      </c>
      <c r="W550" s="121">
        <f>'گام اول '!X551</f>
        <v>0</v>
      </c>
      <c r="X550" s="366">
        <f>'گام اول '!Y551</f>
        <v>2</v>
      </c>
      <c r="Y550" s="366">
        <f>'گام اول '!Z551</f>
        <v>2</v>
      </c>
      <c r="Z550" s="138">
        <f>'گام اول '!AA551</f>
        <v>885165</v>
      </c>
      <c r="AA550" s="138">
        <f>'گام اول '!AB551</f>
        <v>46667</v>
      </c>
      <c r="AB550" s="138">
        <f>'گام اول '!AC551</f>
        <v>931832</v>
      </c>
      <c r="AC550" s="138">
        <f>'گام اول '!AD551</f>
        <v>4500000</v>
      </c>
      <c r="AD550" s="138">
        <f>'گام اول '!AE551</f>
        <v>6000000</v>
      </c>
      <c r="AE550" s="139">
        <f>'گام اول '!AF551</f>
        <v>177895.19999999998</v>
      </c>
      <c r="AF550" s="122">
        <f>'گام اول '!AG551</f>
        <v>26554950</v>
      </c>
      <c r="AG550" s="123">
        <f>'گام اول '!AH551</f>
        <v>1400010</v>
      </c>
      <c r="AH550" s="123">
        <f>'گام اول '!AI551</f>
        <v>21347423.999999996</v>
      </c>
      <c r="AI550" s="123">
        <f>'گام اول '!AJ551</f>
        <v>5310990</v>
      </c>
      <c r="AJ550" s="123">
        <f>'گام اول '!AK551</f>
        <v>4500000</v>
      </c>
      <c r="AK550" s="123">
        <f>'گام اول '!AL551</f>
        <v>6000000</v>
      </c>
      <c r="AL550" s="123">
        <f>'گام اول '!AM551</f>
        <v>4892117.9999999991</v>
      </c>
      <c r="AM550" s="123">
        <f>'گام اول '!AN551</f>
        <v>5217666.2159999991</v>
      </c>
      <c r="AN550" s="123">
        <f>'گام اول '!AO551</f>
        <v>0</v>
      </c>
      <c r="AO550" s="123">
        <f>'گام اول '!AP551</f>
        <v>3000000</v>
      </c>
      <c r="AP550" s="123">
        <f>'گام اول '!AQ551</f>
        <v>0</v>
      </c>
      <c r="AQ550" s="123">
        <f>'گام اول '!AR551</f>
        <v>0</v>
      </c>
      <c r="AR550" s="123">
        <f>'گام اول '!AS551</f>
        <v>0</v>
      </c>
      <c r="AS550" s="375">
        <f>'گام اول '!AT551</f>
        <v>0</v>
      </c>
      <c r="AT550" s="368">
        <f t="shared" si="366"/>
        <v>78223158.216000006</v>
      </c>
      <c r="AU550" s="173">
        <f>'گام اول '!AV551</f>
        <v>54308316.440880008</v>
      </c>
      <c r="AV550" s="141">
        <f>'گام اول '!AW551</f>
        <v>72912168.215999991</v>
      </c>
      <c r="AW550" s="142">
        <f t="shared" si="367"/>
        <v>5103851.7751199994</v>
      </c>
      <c r="AX550" s="75">
        <f t="shared" si="368"/>
        <v>1430831.644088001</v>
      </c>
      <c r="AY550" s="142">
        <f>'گام اول '!AZ551</f>
        <v>0</v>
      </c>
      <c r="AZ550" s="142">
        <f>'گام اول '!BA551</f>
        <v>0</v>
      </c>
      <c r="BA550" s="142">
        <f>'گام اول '!BB551</f>
        <v>0</v>
      </c>
      <c r="BB550" s="142">
        <f>'گام اول '!BC551</f>
        <v>0</v>
      </c>
      <c r="BC550" s="142">
        <f>'گام اول '!BD551</f>
        <v>0</v>
      </c>
      <c r="BD550" s="142">
        <f>'گام اول '!BE551</f>
        <v>0</v>
      </c>
      <c r="BE550" s="142">
        <f>'گام اول '!BF551</f>
        <v>0</v>
      </c>
      <c r="BF550" s="143">
        <f t="shared" si="369"/>
        <v>6534683.4192080004</v>
      </c>
      <c r="BG550" s="140">
        <f t="shared" si="370"/>
        <v>71688474</v>
      </c>
      <c r="BH550" s="144">
        <f t="shared" si="371"/>
        <v>78223158.216000006</v>
      </c>
      <c r="BI550" s="127">
        <f t="shared" si="364"/>
        <v>4659160</v>
      </c>
      <c r="BJ550" s="145">
        <f t="shared" si="372"/>
        <v>2329580</v>
      </c>
      <c r="BK550" s="145">
        <f t="shared" si="373"/>
        <v>698874</v>
      </c>
      <c r="BL550" s="146">
        <f t="shared" si="374"/>
        <v>1120000</v>
      </c>
      <c r="BM550" s="379">
        <v>0</v>
      </c>
      <c r="BN550" s="147">
        <f t="shared" si="375"/>
        <v>87030772.216000006</v>
      </c>
      <c r="BO550" s="148">
        <f t="shared" si="376"/>
        <v>72912168.215999991</v>
      </c>
      <c r="BP550" s="149">
        <f t="shared" si="377"/>
        <v>16769798.689679999</v>
      </c>
      <c r="BQ550" s="150">
        <f t="shared" si="378"/>
        <v>103800570.90568</v>
      </c>
      <c r="BR550" s="151">
        <f t="shared" si="379"/>
        <v>100800</v>
      </c>
      <c r="BS550" s="147">
        <f t="shared" si="380"/>
        <v>103901370.90568</v>
      </c>
      <c r="BT550" s="135">
        <v>0</v>
      </c>
      <c r="BU550" s="148">
        <f t="shared" si="381"/>
        <v>8703077.2216000017</v>
      </c>
      <c r="BV550" s="152">
        <f t="shared" si="382"/>
        <v>4351538.6108000008</v>
      </c>
      <c r="BW550" s="133">
        <f t="shared" si="383"/>
        <v>90846755.073280007</v>
      </c>
      <c r="BX550" s="147">
        <f t="shared" si="384"/>
        <v>7687614</v>
      </c>
      <c r="BY550" s="134">
        <f t="shared" si="385"/>
        <v>83159141.073280007</v>
      </c>
      <c r="CD550" s="388">
        <f>'گام اول '!AU551</f>
        <v>78223158.216000006</v>
      </c>
      <c r="CE550" s="389">
        <f>'گام اول '!AV551</f>
        <v>54308316.440880008</v>
      </c>
      <c r="CF550" s="389">
        <f>'گام اول '!AW551</f>
        <v>72912168.215999991</v>
      </c>
      <c r="CG550" s="389">
        <f>'گام اول '!AX551</f>
        <v>5103851.7751199994</v>
      </c>
      <c r="CH550" s="389">
        <f>'گام اول '!AY551</f>
        <v>1430831.644088001</v>
      </c>
      <c r="CI550" s="389">
        <f>'گام اول '!AZ551</f>
        <v>0</v>
      </c>
      <c r="CJ550" s="389">
        <f>'گام اول '!BA551</f>
        <v>0</v>
      </c>
      <c r="CK550" s="389">
        <f>'گام اول '!BB551</f>
        <v>0</v>
      </c>
      <c r="CL550" s="389">
        <f>'گام اول '!BC551</f>
        <v>0</v>
      </c>
      <c r="CM550" s="389">
        <f>'گام اول '!BD551</f>
        <v>0</v>
      </c>
      <c r="CN550" s="389">
        <f>'گام اول '!BE551</f>
        <v>0</v>
      </c>
      <c r="CO550" s="389">
        <f>'گام اول '!BF551</f>
        <v>0</v>
      </c>
      <c r="CP550" s="389">
        <f>'گام اول '!BG551</f>
        <v>6534683.4192080004</v>
      </c>
      <c r="CQ550" s="389">
        <f>'گام اول '!BH551</f>
        <v>71688474</v>
      </c>
      <c r="CR550" s="389">
        <f t="shared" si="386"/>
        <v>78223158.216000006</v>
      </c>
      <c r="CS550" s="55">
        <f t="shared" si="387"/>
        <v>4659160</v>
      </c>
      <c r="CT550" s="388">
        <f t="shared" si="388"/>
        <v>2329580</v>
      </c>
      <c r="CU550" s="389">
        <f t="shared" si="389"/>
        <v>698874</v>
      </c>
      <c r="CV550" s="389">
        <f t="shared" si="390"/>
        <v>1120000</v>
      </c>
      <c r="CW550" s="55">
        <v>0</v>
      </c>
      <c r="CX550" s="389">
        <f t="shared" si="391"/>
        <v>87030772.216000006</v>
      </c>
      <c r="CY550" s="389">
        <f t="shared" si="392"/>
        <v>72912168.215999991</v>
      </c>
      <c r="CZ550" s="389">
        <f t="shared" si="393"/>
        <v>16769798.689679999</v>
      </c>
      <c r="DA550" s="389">
        <f t="shared" si="394"/>
        <v>103800570.90568</v>
      </c>
      <c r="DB550" s="389">
        <f t="shared" si="395"/>
        <v>100800</v>
      </c>
      <c r="DC550" s="389">
        <f t="shared" si="396"/>
        <v>103901370.90568</v>
      </c>
      <c r="DD550" s="394">
        <v>0</v>
      </c>
      <c r="DE550" s="389">
        <f t="shared" si="397"/>
        <v>8703077.2216000017</v>
      </c>
      <c r="DF550" s="389">
        <f t="shared" si="398"/>
        <v>4351538.6108000008</v>
      </c>
      <c r="DG550" s="389">
        <f t="shared" si="399"/>
        <v>90846755.073280007</v>
      </c>
      <c r="DH550" s="389">
        <f t="shared" si="400"/>
        <v>7687614</v>
      </c>
      <c r="DI550" s="389">
        <f t="shared" si="401"/>
        <v>83159141.073280007</v>
      </c>
      <c r="DJ550" s="389">
        <f t="shared" si="402"/>
        <v>0</v>
      </c>
      <c r="DL550" s="396">
        <f t="shared" si="403"/>
        <v>6638737.5</v>
      </c>
      <c r="DM550" s="396">
        <f t="shared" si="404"/>
        <v>-1979577.5</v>
      </c>
    </row>
    <row r="551" spans="1:117" s="55" customFormat="1" ht="21" x14ac:dyDescent="0.2">
      <c r="A551" s="191">
        <f t="shared" si="365"/>
        <v>2655495</v>
      </c>
      <c r="B551" s="136">
        <f>'گام اول '!B552</f>
        <v>546</v>
      </c>
      <c r="C551" s="136">
        <f>'گام اول '!C552</f>
        <v>339</v>
      </c>
      <c r="D551" s="136">
        <f>'گام اول '!D552</f>
        <v>13402</v>
      </c>
      <c r="E551" s="136" t="str">
        <f>'گام اول '!E552</f>
        <v>خالد</v>
      </c>
      <c r="F551" s="136" t="str">
        <f>'گام اول '!F552</f>
        <v>عباسي</v>
      </c>
      <c r="G551" s="136" t="str">
        <f>'گام اول '!G552</f>
        <v>نگهبان</v>
      </c>
      <c r="H551" s="136" t="str">
        <f>'گام اول '!H552</f>
        <v>کرمانشاه</v>
      </c>
      <c r="I551" s="136" t="str">
        <f>'گام اول '!I552</f>
        <v>306-813-1963908-1</v>
      </c>
      <c r="J551" s="136">
        <f>'گام اول '!J552</f>
        <v>5588999444</v>
      </c>
      <c r="K551" s="136" t="str">
        <f>'گام اول '!K552</f>
        <v>0082981809</v>
      </c>
      <c r="L551" s="136" t="str">
        <f>'گام اول '!L552</f>
        <v>کرمانشاه</v>
      </c>
      <c r="M551" s="136" t="str">
        <f>'گام اول '!M552</f>
        <v>نگهبان</v>
      </c>
      <c r="N551" s="120" t="str">
        <f>'گام اول '!N552</f>
        <v>*</v>
      </c>
      <c r="O551" s="119">
        <f>'گام اول '!O552</f>
        <v>0</v>
      </c>
      <c r="P551" s="121">
        <f>'گام اول '!P552</f>
        <v>0</v>
      </c>
      <c r="Q551" s="358">
        <f>'گام اول '!Q552</f>
        <v>30</v>
      </c>
      <c r="R551" s="358">
        <f>'گام اول '!R552</f>
        <v>120</v>
      </c>
      <c r="S551" s="358">
        <f>'گام اول '!S552</f>
        <v>110</v>
      </c>
      <c r="T551" s="358">
        <f>'گام اول '!T552</f>
        <v>29.33</v>
      </c>
      <c r="U551" s="137">
        <f>'گام اول '!U552</f>
        <v>0</v>
      </c>
      <c r="V551" s="120">
        <f>'گام اول '!W552</f>
        <v>0</v>
      </c>
      <c r="W551" s="121">
        <f>'گام اول '!X552</f>
        <v>0</v>
      </c>
      <c r="X551" s="366">
        <f>'گام اول '!Y552</f>
        <v>1</v>
      </c>
      <c r="Y551" s="366">
        <f>'گام اول '!Z552</f>
        <v>1</v>
      </c>
      <c r="Z551" s="138">
        <f>'گام اول '!AA552</f>
        <v>885165</v>
      </c>
      <c r="AA551" s="138">
        <f>'گام اول '!AB552</f>
        <v>46667</v>
      </c>
      <c r="AB551" s="138">
        <f>'گام اول '!AC552</f>
        <v>931832</v>
      </c>
      <c r="AC551" s="138">
        <f>'گام اول '!AD552</f>
        <v>4500000</v>
      </c>
      <c r="AD551" s="138">
        <f>'گام اول '!AE552</f>
        <v>6000000</v>
      </c>
      <c r="AE551" s="139">
        <f>'گام اول '!AF552</f>
        <v>177895.19999999998</v>
      </c>
      <c r="AF551" s="122">
        <f>'گام اول '!AG552</f>
        <v>26554950</v>
      </c>
      <c r="AG551" s="123">
        <f>'گام اول '!AH552</f>
        <v>1400010</v>
      </c>
      <c r="AH551" s="123">
        <f>'گام اول '!AI552</f>
        <v>21347423.999999996</v>
      </c>
      <c r="AI551" s="123">
        <f>'گام اول '!AJ552</f>
        <v>2655495</v>
      </c>
      <c r="AJ551" s="123">
        <f>'گام اول '!AK552</f>
        <v>4500000</v>
      </c>
      <c r="AK551" s="123">
        <f>'گام اول '!AL552</f>
        <v>6000000</v>
      </c>
      <c r="AL551" s="123">
        <f>'گام اول '!AM552</f>
        <v>4892117.9999999991</v>
      </c>
      <c r="AM551" s="123">
        <f>'گام اول '!AN552</f>
        <v>5217666.2159999991</v>
      </c>
      <c r="AN551" s="123">
        <f>'گام اول '!AO552</f>
        <v>0</v>
      </c>
      <c r="AO551" s="123">
        <f>'گام اول '!AP552</f>
        <v>3000000</v>
      </c>
      <c r="AP551" s="123">
        <f>'گام اول '!AQ552</f>
        <v>0</v>
      </c>
      <c r="AQ551" s="123">
        <f>'گام اول '!AR552</f>
        <v>0</v>
      </c>
      <c r="AR551" s="123">
        <f>'گام اول '!AS552</f>
        <v>0</v>
      </c>
      <c r="AS551" s="375">
        <f>'گام اول '!AT552</f>
        <v>0</v>
      </c>
      <c r="AT551" s="368">
        <f t="shared" si="366"/>
        <v>75567663.216000006</v>
      </c>
      <c r="AU551" s="173">
        <f>'گام اول '!AV552</f>
        <v>54308316.440880008</v>
      </c>
      <c r="AV551" s="141">
        <f>'گام اول '!AW552</f>
        <v>72912168.215999991</v>
      </c>
      <c r="AW551" s="142">
        <f t="shared" si="367"/>
        <v>5103851.7751199994</v>
      </c>
      <c r="AX551" s="75">
        <f t="shared" si="368"/>
        <v>1430831.644088001</v>
      </c>
      <c r="AY551" s="142">
        <f>'گام اول '!AZ552</f>
        <v>0</v>
      </c>
      <c r="AZ551" s="142">
        <f>'گام اول '!BA552</f>
        <v>0</v>
      </c>
      <c r="BA551" s="142">
        <f>'گام اول '!BB552</f>
        <v>0</v>
      </c>
      <c r="BB551" s="142">
        <f>'گام اول '!BC552</f>
        <v>0</v>
      </c>
      <c r="BC551" s="142">
        <f>'گام اول '!BD552</f>
        <v>0</v>
      </c>
      <c r="BD551" s="142">
        <f>'گام اول '!BE552</f>
        <v>0</v>
      </c>
      <c r="BE551" s="142">
        <f>'گام اول '!BF552</f>
        <v>0</v>
      </c>
      <c r="BF551" s="143">
        <f t="shared" si="369"/>
        <v>6534683.4192080004</v>
      </c>
      <c r="BG551" s="140">
        <f t="shared" si="370"/>
        <v>69032979</v>
      </c>
      <c r="BH551" s="144">
        <f t="shared" si="371"/>
        <v>75567663.216000006</v>
      </c>
      <c r="BI551" s="127">
        <f t="shared" si="364"/>
        <v>4659160</v>
      </c>
      <c r="BJ551" s="145">
        <f t="shared" si="372"/>
        <v>2329580</v>
      </c>
      <c r="BK551" s="145">
        <f t="shared" si="373"/>
        <v>698874</v>
      </c>
      <c r="BL551" s="146">
        <f t="shared" si="374"/>
        <v>1120000</v>
      </c>
      <c r="BM551" s="379">
        <v>0</v>
      </c>
      <c r="BN551" s="147">
        <f t="shared" si="375"/>
        <v>84375277.216000006</v>
      </c>
      <c r="BO551" s="148">
        <f t="shared" si="376"/>
        <v>72912168.215999991</v>
      </c>
      <c r="BP551" s="149">
        <f t="shared" si="377"/>
        <v>16769798.689679999</v>
      </c>
      <c r="BQ551" s="150">
        <f t="shared" si="378"/>
        <v>101145075.90568</v>
      </c>
      <c r="BR551" s="151">
        <f t="shared" si="379"/>
        <v>100800</v>
      </c>
      <c r="BS551" s="147">
        <f t="shared" si="380"/>
        <v>101245875.90568</v>
      </c>
      <c r="BT551" s="135">
        <v>0</v>
      </c>
      <c r="BU551" s="148">
        <f t="shared" si="381"/>
        <v>8437527.7216000017</v>
      </c>
      <c r="BV551" s="152">
        <f t="shared" si="382"/>
        <v>4218763.8608000008</v>
      </c>
      <c r="BW551" s="133">
        <f t="shared" si="383"/>
        <v>88589584.323280007</v>
      </c>
      <c r="BX551" s="147">
        <f t="shared" si="384"/>
        <v>7687614</v>
      </c>
      <c r="BY551" s="134">
        <f t="shared" si="385"/>
        <v>80901970.323280007</v>
      </c>
      <c r="CD551" s="388">
        <f>'گام اول '!AU552</f>
        <v>75567663.216000006</v>
      </c>
      <c r="CE551" s="389">
        <f>'گام اول '!AV552</f>
        <v>54308316.440880008</v>
      </c>
      <c r="CF551" s="389">
        <f>'گام اول '!AW552</f>
        <v>72912168.215999991</v>
      </c>
      <c r="CG551" s="389">
        <f>'گام اول '!AX552</f>
        <v>5103851.7751199994</v>
      </c>
      <c r="CH551" s="389">
        <f>'گام اول '!AY552</f>
        <v>1430831.644088001</v>
      </c>
      <c r="CI551" s="389">
        <f>'گام اول '!AZ552</f>
        <v>0</v>
      </c>
      <c r="CJ551" s="389">
        <f>'گام اول '!BA552</f>
        <v>0</v>
      </c>
      <c r="CK551" s="389">
        <f>'گام اول '!BB552</f>
        <v>0</v>
      </c>
      <c r="CL551" s="389">
        <f>'گام اول '!BC552</f>
        <v>0</v>
      </c>
      <c r="CM551" s="389">
        <f>'گام اول '!BD552</f>
        <v>0</v>
      </c>
      <c r="CN551" s="389">
        <f>'گام اول '!BE552</f>
        <v>0</v>
      </c>
      <c r="CO551" s="389">
        <f>'گام اول '!BF552</f>
        <v>0</v>
      </c>
      <c r="CP551" s="389">
        <f>'گام اول '!BG552</f>
        <v>6534683.4192080004</v>
      </c>
      <c r="CQ551" s="389">
        <f>'گام اول '!BH552</f>
        <v>69032979</v>
      </c>
      <c r="CR551" s="389">
        <f t="shared" si="386"/>
        <v>75567663.216000006</v>
      </c>
      <c r="CS551" s="55">
        <f t="shared" si="387"/>
        <v>4659160</v>
      </c>
      <c r="CT551" s="388">
        <f t="shared" si="388"/>
        <v>2329580</v>
      </c>
      <c r="CU551" s="389">
        <f t="shared" si="389"/>
        <v>698874</v>
      </c>
      <c r="CV551" s="389">
        <f t="shared" si="390"/>
        <v>1120000</v>
      </c>
      <c r="CW551" s="55">
        <v>0</v>
      </c>
      <c r="CX551" s="389">
        <f t="shared" si="391"/>
        <v>84375277.216000006</v>
      </c>
      <c r="CY551" s="389">
        <f t="shared" si="392"/>
        <v>72912168.215999991</v>
      </c>
      <c r="CZ551" s="389">
        <f t="shared" si="393"/>
        <v>16769798.689679999</v>
      </c>
      <c r="DA551" s="389">
        <f t="shared" si="394"/>
        <v>101145075.90568</v>
      </c>
      <c r="DB551" s="389">
        <f t="shared" si="395"/>
        <v>100800</v>
      </c>
      <c r="DC551" s="389">
        <f t="shared" si="396"/>
        <v>101245875.90568</v>
      </c>
      <c r="DD551" s="394">
        <v>0</v>
      </c>
      <c r="DE551" s="389">
        <f t="shared" si="397"/>
        <v>8437527.7216000017</v>
      </c>
      <c r="DF551" s="389">
        <f t="shared" si="398"/>
        <v>4218763.8608000008</v>
      </c>
      <c r="DG551" s="389">
        <f t="shared" si="399"/>
        <v>88589584.323280007</v>
      </c>
      <c r="DH551" s="389">
        <f t="shared" si="400"/>
        <v>7687614</v>
      </c>
      <c r="DI551" s="389">
        <f t="shared" si="401"/>
        <v>80901970.323280007</v>
      </c>
      <c r="DJ551" s="389">
        <f t="shared" si="402"/>
        <v>0</v>
      </c>
      <c r="DL551" s="396">
        <f t="shared" si="403"/>
        <v>6638737.5</v>
      </c>
      <c r="DM551" s="396">
        <f t="shared" si="404"/>
        <v>-1979577.5</v>
      </c>
    </row>
    <row r="552" spans="1:117" s="55" customFormat="1" ht="21" x14ac:dyDescent="0.2">
      <c r="A552" s="191">
        <f t="shared" si="365"/>
        <v>2655495</v>
      </c>
      <c r="B552" s="136">
        <f>'گام اول '!B553</f>
        <v>547</v>
      </c>
      <c r="C552" s="136">
        <f>'گام اول '!C553</f>
        <v>340</v>
      </c>
      <c r="D552" s="136">
        <f>'گام اول '!D553</f>
        <v>13403</v>
      </c>
      <c r="E552" s="136" t="str">
        <f>'گام اول '!E553</f>
        <v>رحمان</v>
      </c>
      <c r="F552" s="136" t="str">
        <f>'گام اول '!F553</f>
        <v>عبدي</v>
      </c>
      <c r="G552" s="136" t="str">
        <f>'گام اول '!G553</f>
        <v>نگهبان</v>
      </c>
      <c r="H552" s="136" t="str">
        <f>'گام اول '!H553</f>
        <v>کرمانشاه</v>
      </c>
      <c r="I552" s="136" t="str">
        <f>'گام اول '!I553</f>
        <v>204-12-2159991-1</v>
      </c>
      <c r="J552" s="136">
        <f>'گام اول '!J553</f>
        <v>3820800931</v>
      </c>
      <c r="K552" s="136" t="str">
        <f>'گام اول '!K553</f>
        <v>0083068229</v>
      </c>
      <c r="L552" s="136" t="str">
        <f>'گام اول '!L553</f>
        <v>کرمانشاه</v>
      </c>
      <c r="M552" s="136" t="str">
        <f>'گام اول '!M553</f>
        <v>نگهبان</v>
      </c>
      <c r="N552" s="120" t="str">
        <f>'گام اول '!N553</f>
        <v>*</v>
      </c>
      <c r="O552" s="119">
        <f>'گام اول '!O553</f>
        <v>0</v>
      </c>
      <c r="P552" s="121">
        <f>'گام اول '!P553</f>
        <v>0</v>
      </c>
      <c r="Q552" s="358">
        <f>'گام اول '!Q553</f>
        <v>30</v>
      </c>
      <c r="R552" s="358">
        <f>'گام اول '!R553</f>
        <v>120</v>
      </c>
      <c r="S552" s="358">
        <f>'گام اول '!S553</f>
        <v>110</v>
      </c>
      <c r="T552" s="358">
        <f>'گام اول '!T553</f>
        <v>29.33</v>
      </c>
      <c r="U552" s="137">
        <f>'گام اول '!U553</f>
        <v>0</v>
      </c>
      <c r="V552" s="120">
        <f>'گام اول '!W553</f>
        <v>0</v>
      </c>
      <c r="W552" s="121">
        <f>'گام اول '!X553</f>
        <v>0</v>
      </c>
      <c r="X552" s="366">
        <f>'گام اول '!Y553</f>
        <v>1</v>
      </c>
      <c r="Y552" s="366">
        <f>'گام اول '!Z553</f>
        <v>1</v>
      </c>
      <c r="Z552" s="138">
        <f>'گام اول '!AA553</f>
        <v>885165</v>
      </c>
      <c r="AA552" s="138">
        <f>'گام اول '!AB553</f>
        <v>46667</v>
      </c>
      <c r="AB552" s="138">
        <f>'گام اول '!AC553</f>
        <v>931832</v>
      </c>
      <c r="AC552" s="138">
        <f>'گام اول '!AD553</f>
        <v>4500000</v>
      </c>
      <c r="AD552" s="138">
        <f>'گام اول '!AE553</f>
        <v>6000000</v>
      </c>
      <c r="AE552" s="139">
        <f>'گام اول '!AF553</f>
        <v>177895.19999999998</v>
      </c>
      <c r="AF552" s="122">
        <f>'گام اول '!AG553</f>
        <v>26554950</v>
      </c>
      <c r="AG552" s="123">
        <f>'گام اول '!AH553</f>
        <v>1400010</v>
      </c>
      <c r="AH552" s="123">
        <f>'گام اول '!AI553</f>
        <v>21347423.999999996</v>
      </c>
      <c r="AI552" s="123">
        <f>'گام اول '!AJ553</f>
        <v>2655495</v>
      </c>
      <c r="AJ552" s="123">
        <f>'گام اول '!AK553</f>
        <v>4500000</v>
      </c>
      <c r="AK552" s="123">
        <f>'گام اول '!AL553</f>
        <v>6000000</v>
      </c>
      <c r="AL552" s="123">
        <f>'گام اول '!AM553</f>
        <v>4892117.9999999991</v>
      </c>
      <c r="AM552" s="123">
        <f>'گام اول '!AN553</f>
        <v>5217666.2159999991</v>
      </c>
      <c r="AN552" s="123">
        <f>'گام اول '!AO553</f>
        <v>0</v>
      </c>
      <c r="AO552" s="123">
        <f>'گام اول '!AP553</f>
        <v>3000000</v>
      </c>
      <c r="AP552" s="123">
        <f>'گام اول '!AQ553</f>
        <v>0</v>
      </c>
      <c r="AQ552" s="123">
        <f>'گام اول '!AR553</f>
        <v>0</v>
      </c>
      <c r="AR552" s="123">
        <f>'گام اول '!AS553</f>
        <v>0</v>
      </c>
      <c r="AS552" s="375">
        <f>'گام اول '!AT553</f>
        <v>0</v>
      </c>
      <c r="AT552" s="368">
        <f t="shared" si="366"/>
        <v>75567663.216000006</v>
      </c>
      <c r="AU552" s="173">
        <f>'گام اول '!AV553</f>
        <v>54308316.440880008</v>
      </c>
      <c r="AV552" s="141">
        <f>'گام اول '!AW553</f>
        <v>72912168.215999991</v>
      </c>
      <c r="AW552" s="142">
        <f t="shared" si="367"/>
        <v>5103851.7751199994</v>
      </c>
      <c r="AX552" s="75">
        <f t="shared" si="368"/>
        <v>1430831.644088001</v>
      </c>
      <c r="AY552" s="142">
        <f>'گام اول '!AZ553</f>
        <v>0</v>
      </c>
      <c r="AZ552" s="142">
        <f>'گام اول '!BA553</f>
        <v>0</v>
      </c>
      <c r="BA552" s="142">
        <f>'گام اول '!BB553</f>
        <v>0</v>
      </c>
      <c r="BB552" s="142">
        <f>'گام اول '!BC553</f>
        <v>0</v>
      </c>
      <c r="BC552" s="142">
        <f>'گام اول '!BD553</f>
        <v>0</v>
      </c>
      <c r="BD552" s="142">
        <f>'گام اول '!BE553</f>
        <v>0</v>
      </c>
      <c r="BE552" s="142">
        <f>'گام اول '!BF553</f>
        <v>0</v>
      </c>
      <c r="BF552" s="143">
        <f t="shared" si="369"/>
        <v>6534683.4192080004</v>
      </c>
      <c r="BG552" s="140">
        <f t="shared" si="370"/>
        <v>69032979</v>
      </c>
      <c r="BH552" s="144">
        <f t="shared" si="371"/>
        <v>75567663.216000006</v>
      </c>
      <c r="BI552" s="127">
        <f t="shared" si="364"/>
        <v>4659160</v>
      </c>
      <c r="BJ552" s="145">
        <f t="shared" si="372"/>
        <v>2329580</v>
      </c>
      <c r="BK552" s="145">
        <f t="shared" si="373"/>
        <v>698874</v>
      </c>
      <c r="BL552" s="146">
        <f t="shared" si="374"/>
        <v>1120000</v>
      </c>
      <c r="BM552" s="379">
        <v>0</v>
      </c>
      <c r="BN552" s="147">
        <f t="shared" si="375"/>
        <v>84375277.216000006</v>
      </c>
      <c r="BO552" s="148">
        <f t="shared" si="376"/>
        <v>72912168.215999991</v>
      </c>
      <c r="BP552" s="149">
        <f t="shared" si="377"/>
        <v>16769798.689679999</v>
      </c>
      <c r="BQ552" s="150">
        <f t="shared" si="378"/>
        <v>101145075.90568</v>
      </c>
      <c r="BR552" s="151">
        <f t="shared" si="379"/>
        <v>100800</v>
      </c>
      <c r="BS552" s="147">
        <f t="shared" si="380"/>
        <v>101245875.90568</v>
      </c>
      <c r="BT552" s="135">
        <v>0</v>
      </c>
      <c r="BU552" s="148">
        <f t="shared" si="381"/>
        <v>8437527.7216000017</v>
      </c>
      <c r="BV552" s="152">
        <f t="shared" si="382"/>
        <v>4218763.8608000008</v>
      </c>
      <c r="BW552" s="133">
        <f t="shared" si="383"/>
        <v>88589584.323280007</v>
      </c>
      <c r="BX552" s="147">
        <f t="shared" si="384"/>
        <v>7687614</v>
      </c>
      <c r="BY552" s="134">
        <f t="shared" si="385"/>
        <v>80901970.323280007</v>
      </c>
      <c r="CD552" s="388">
        <f>'گام اول '!AU553</f>
        <v>75567663.216000006</v>
      </c>
      <c r="CE552" s="389">
        <f>'گام اول '!AV553</f>
        <v>54308316.440880008</v>
      </c>
      <c r="CF552" s="389">
        <f>'گام اول '!AW553</f>
        <v>72912168.215999991</v>
      </c>
      <c r="CG552" s="389">
        <f>'گام اول '!AX553</f>
        <v>5103851.7751199994</v>
      </c>
      <c r="CH552" s="389">
        <f>'گام اول '!AY553</f>
        <v>1430831.644088001</v>
      </c>
      <c r="CI552" s="389">
        <f>'گام اول '!AZ553</f>
        <v>0</v>
      </c>
      <c r="CJ552" s="389">
        <f>'گام اول '!BA553</f>
        <v>0</v>
      </c>
      <c r="CK552" s="389">
        <f>'گام اول '!BB553</f>
        <v>0</v>
      </c>
      <c r="CL552" s="389">
        <f>'گام اول '!BC553</f>
        <v>0</v>
      </c>
      <c r="CM552" s="389">
        <f>'گام اول '!BD553</f>
        <v>0</v>
      </c>
      <c r="CN552" s="389">
        <f>'گام اول '!BE553</f>
        <v>0</v>
      </c>
      <c r="CO552" s="389">
        <f>'گام اول '!BF553</f>
        <v>0</v>
      </c>
      <c r="CP552" s="389">
        <f>'گام اول '!BG553</f>
        <v>6534683.4192080004</v>
      </c>
      <c r="CQ552" s="389">
        <f>'گام اول '!BH553</f>
        <v>69032979</v>
      </c>
      <c r="CR552" s="389">
        <f t="shared" si="386"/>
        <v>75567663.216000006</v>
      </c>
      <c r="CS552" s="55">
        <f t="shared" si="387"/>
        <v>4659160</v>
      </c>
      <c r="CT552" s="388">
        <f t="shared" si="388"/>
        <v>2329580</v>
      </c>
      <c r="CU552" s="389">
        <f t="shared" si="389"/>
        <v>698874</v>
      </c>
      <c r="CV552" s="389">
        <f t="shared" si="390"/>
        <v>1120000</v>
      </c>
      <c r="CW552" s="55">
        <v>0</v>
      </c>
      <c r="CX552" s="389">
        <f t="shared" si="391"/>
        <v>84375277.216000006</v>
      </c>
      <c r="CY552" s="389">
        <f t="shared" si="392"/>
        <v>72912168.215999991</v>
      </c>
      <c r="CZ552" s="389">
        <f t="shared" si="393"/>
        <v>16769798.689679999</v>
      </c>
      <c r="DA552" s="389">
        <f t="shared" si="394"/>
        <v>101145075.90568</v>
      </c>
      <c r="DB552" s="389">
        <f t="shared" si="395"/>
        <v>100800</v>
      </c>
      <c r="DC552" s="389">
        <f t="shared" si="396"/>
        <v>101245875.90568</v>
      </c>
      <c r="DD552" s="394">
        <v>0</v>
      </c>
      <c r="DE552" s="389">
        <f t="shared" si="397"/>
        <v>8437527.7216000017</v>
      </c>
      <c r="DF552" s="389">
        <f t="shared" si="398"/>
        <v>4218763.8608000008</v>
      </c>
      <c r="DG552" s="389">
        <f t="shared" si="399"/>
        <v>88589584.323280007</v>
      </c>
      <c r="DH552" s="389">
        <f t="shared" si="400"/>
        <v>7687614</v>
      </c>
      <c r="DI552" s="389">
        <f t="shared" si="401"/>
        <v>80901970.323280007</v>
      </c>
      <c r="DJ552" s="389">
        <f t="shared" si="402"/>
        <v>0</v>
      </c>
      <c r="DL552" s="396">
        <f t="shared" si="403"/>
        <v>6638737.5</v>
      </c>
      <c r="DM552" s="396">
        <f t="shared" si="404"/>
        <v>-1979577.5</v>
      </c>
    </row>
    <row r="553" spans="1:117" s="55" customFormat="1" ht="21" x14ac:dyDescent="0.2">
      <c r="A553" s="191">
        <f t="shared" si="365"/>
        <v>2655495</v>
      </c>
      <c r="B553" s="136">
        <f>'گام اول '!B554</f>
        <v>548</v>
      </c>
      <c r="C553" s="136">
        <f>'گام اول '!C554</f>
        <v>341</v>
      </c>
      <c r="D553" s="136">
        <f>'گام اول '!D554</f>
        <v>13404</v>
      </c>
      <c r="E553" s="136" t="str">
        <f>'گام اول '!E554</f>
        <v>فردين</v>
      </c>
      <c r="F553" s="136" t="str">
        <f>'گام اول '!F554</f>
        <v>قوامي ابراهيم آباد</v>
      </c>
      <c r="G553" s="136" t="str">
        <f>'گام اول '!G554</f>
        <v>نگهبان</v>
      </c>
      <c r="H553" s="136" t="str">
        <f>'گام اول '!H554</f>
        <v>کرمانشاه</v>
      </c>
      <c r="I553" s="136" t="str">
        <f>'گام اول '!I554</f>
        <v>306-813-2161283-1</v>
      </c>
      <c r="J553" s="136">
        <f>'گام اول '!J554</f>
        <v>3732742441</v>
      </c>
      <c r="K553" s="136" t="str">
        <f>'گام اول '!K554</f>
        <v>0083077640</v>
      </c>
      <c r="L553" s="136" t="str">
        <f>'گام اول '!L554</f>
        <v>کرمانشاه</v>
      </c>
      <c r="M553" s="136" t="str">
        <f>'گام اول '!M554</f>
        <v>نگهبان</v>
      </c>
      <c r="N553" s="120" t="str">
        <f>'گام اول '!N554</f>
        <v>*</v>
      </c>
      <c r="O553" s="119">
        <f>'گام اول '!O554</f>
        <v>0</v>
      </c>
      <c r="P553" s="121">
        <f>'گام اول '!P554</f>
        <v>0</v>
      </c>
      <c r="Q553" s="358">
        <f>'گام اول '!Q554</f>
        <v>30</v>
      </c>
      <c r="R553" s="358">
        <f>'گام اول '!R554</f>
        <v>120</v>
      </c>
      <c r="S553" s="358">
        <f>'گام اول '!S554</f>
        <v>110</v>
      </c>
      <c r="T553" s="358">
        <f>'گام اول '!T554</f>
        <v>29.33</v>
      </c>
      <c r="U553" s="137">
        <f>'گام اول '!U554</f>
        <v>0</v>
      </c>
      <c r="V553" s="120">
        <f>'گام اول '!W554</f>
        <v>0</v>
      </c>
      <c r="W553" s="121">
        <f>'گام اول '!X554</f>
        <v>0</v>
      </c>
      <c r="X553" s="366">
        <f>'گام اول '!Y554</f>
        <v>2</v>
      </c>
      <c r="Y553" s="366">
        <f>'گام اول '!Z554</f>
        <v>2</v>
      </c>
      <c r="Z553" s="138">
        <f>'گام اول '!AA554</f>
        <v>885165</v>
      </c>
      <c r="AA553" s="138">
        <f>'گام اول '!AB554</f>
        <v>46667</v>
      </c>
      <c r="AB553" s="138">
        <f>'گام اول '!AC554</f>
        <v>931832</v>
      </c>
      <c r="AC553" s="138">
        <f>'گام اول '!AD554</f>
        <v>4500000</v>
      </c>
      <c r="AD553" s="138">
        <f>'گام اول '!AE554</f>
        <v>6000000</v>
      </c>
      <c r="AE553" s="139">
        <f>'گام اول '!AF554</f>
        <v>177895.19999999998</v>
      </c>
      <c r="AF553" s="122">
        <f>'گام اول '!AG554</f>
        <v>26554950</v>
      </c>
      <c r="AG553" s="123">
        <f>'گام اول '!AH554</f>
        <v>1400010</v>
      </c>
      <c r="AH553" s="123">
        <f>'گام اول '!AI554</f>
        <v>21347423.999999996</v>
      </c>
      <c r="AI553" s="123">
        <f>'گام اول '!AJ554</f>
        <v>5310990</v>
      </c>
      <c r="AJ553" s="123">
        <f>'گام اول '!AK554</f>
        <v>4500000</v>
      </c>
      <c r="AK553" s="123">
        <f>'گام اول '!AL554</f>
        <v>6000000</v>
      </c>
      <c r="AL553" s="123">
        <f>'گام اول '!AM554</f>
        <v>4892117.9999999991</v>
      </c>
      <c r="AM553" s="123">
        <f>'گام اول '!AN554</f>
        <v>5217666.2159999991</v>
      </c>
      <c r="AN553" s="123">
        <f>'گام اول '!AO554</f>
        <v>0</v>
      </c>
      <c r="AO553" s="123">
        <f>'گام اول '!AP554</f>
        <v>3000000</v>
      </c>
      <c r="AP553" s="123">
        <f>'گام اول '!AQ554</f>
        <v>0</v>
      </c>
      <c r="AQ553" s="123">
        <f>'گام اول '!AR554</f>
        <v>0</v>
      </c>
      <c r="AR553" s="123">
        <f>'گام اول '!AS554</f>
        <v>0</v>
      </c>
      <c r="AS553" s="375">
        <f>'گام اول '!AT554</f>
        <v>0</v>
      </c>
      <c r="AT553" s="368">
        <f t="shared" si="366"/>
        <v>78223158.216000006</v>
      </c>
      <c r="AU553" s="173">
        <f>'گام اول '!AV554</f>
        <v>54308316.440880008</v>
      </c>
      <c r="AV553" s="141">
        <f>'گام اول '!AW554</f>
        <v>72912168.215999991</v>
      </c>
      <c r="AW553" s="142">
        <f t="shared" si="367"/>
        <v>5103851.7751199994</v>
      </c>
      <c r="AX553" s="75">
        <f t="shared" si="368"/>
        <v>1430831.644088001</v>
      </c>
      <c r="AY553" s="142">
        <f>'گام اول '!AZ554</f>
        <v>0</v>
      </c>
      <c r="AZ553" s="142">
        <f>'گام اول '!BA554</f>
        <v>0</v>
      </c>
      <c r="BA553" s="142">
        <f>'گام اول '!BB554</f>
        <v>0</v>
      </c>
      <c r="BB553" s="142">
        <f>'گام اول '!BC554</f>
        <v>0</v>
      </c>
      <c r="BC553" s="142">
        <f>'گام اول '!BD554</f>
        <v>0</v>
      </c>
      <c r="BD553" s="142">
        <f>'گام اول '!BE554</f>
        <v>0</v>
      </c>
      <c r="BE553" s="142">
        <f>'گام اول '!BF554</f>
        <v>0</v>
      </c>
      <c r="BF553" s="143">
        <f t="shared" si="369"/>
        <v>6534683.4192080004</v>
      </c>
      <c r="BG553" s="140">
        <f t="shared" si="370"/>
        <v>71688474</v>
      </c>
      <c r="BH553" s="144">
        <f t="shared" si="371"/>
        <v>78223158.216000006</v>
      </c>
      <c r="BI553" s="127">
        <f t="shared" si="364"/>
        <v>4659160</v>
      </c>
      <c r="BJ553" s="145">
        <f t="shared" si="372"/>
        <v>2329580</v>
      </c>
      <c r="BK553" s="145">
        <f t="shared" si="373"/>
        <v>698874</v>
      </c>
      <c r="BL553" s="146">
        <f t="shared" si="374"/>
        <v>1120000</v>
      </c>
      <c r="BM553" s="379">
        <v>0</v>
      </c>
      <c r="BN553" s="147">
        <f t="shared" si="375"/>
        <v>87030772.216000006</v>
      </c>
      <c r="BO553" s="148">
        <f t="shared" si="376"/>
        <v>72912168.215999991</v>
      </c>
      <c r="BP553" s="149">
        <f t="shared" si="377"/>
        <v>16769798.689679999</v>
      </c>
      <c r="BQ553" s="150">
        <f t="shared" si="378"/>
        <v>103800570.90568</v>
      </c>
      <c r="BR553" s="151">
        <f t="shared" si="379"/>
        <v>100800</v>
      </c>
      <c r="BS553" s="147">
        <f t="shared" si="380"/>
        <v>103901370.90568</v>
      </c>
      <c r="BT553" s="135">
        <v>0</v>
      </c>
      <c r="BU553" s="148">
        <f t="shared" si="381"/>
        <v>8703077.2216000017</v>
      </c>
      <c r="BV553" s="152">
        <f t="shared" si="382"/>
        <v>4351538.6108000008</v>
      </c>
      <c r="BW553" s="133">
        <f t="shared" si="383"/>
        <v>90846755.073280007</v>
      </c>
      <c r="BX553" s="147">
        <f t="shared" si="384"/>
        <v>7687614</v>
      </c>
      <c r="BY553" s="134">
        <f t="shared" si="385"/>
        <v>83159141.073280007</v>
      </c>
      <c r="CD553" s="388">
        <f>'گام اول '!AU554</f>
        <v>78223158.216000006</v>
      </c>
      <c r="CE553" s="389">
        <f>'گام اول '!AV554</f>
        <v>54308316.440880008</v>
      </c>
      <c r="CF553" s="389">
        <f>'گام اول '!AW554</f>
        <v>72912168.215999991</v>
      </c>
      <c r="CG553" s="389">
        <f>'گام اول '!AX554</f>
        <v>5103851.7751199994</v>
      </c>
      <c r="CH553" s="389">
        <f>'گام اول '!AY554</f>
        <v>1430831.644088001</v>
      </c>
      <c r="CI553" s="389">
        <f>'گام اول '!AZ554</f>
        <v>0</v>
      </c>
      <c r="CJ553" s="389">
        <f>'گام اول '!BA554</f>
        <v>0</v>
      </c>
      <c r="CK553" s="389">
        <f>'گام اول '!BB554</f>
        <v>0</v>
      </c>
      <c r="CL553" s="389">
        <f>'گام اول '!BC554</f>
        <v>0</v>
      </c>
      <c r="CM553" s="389">
        <f>'گام اول '!BD554</f>
        <v>0</v>
      </c>
      <c r="CN553" s="389">
        <f>'گام اول '!BE554</f>
        <v>0</v>
      </c>
      <c r="CO553" s="389">
        <f>'گام اول '!BF554</f>
        <v>0</v>
      </c>
      <c r="CP553" s="389">
        <f>'گام اول '!BG554</f>
        <v>6534683.4192080004</v>
      </c>
      <c r="CQ553" s="389">
        <f>'گام اول '!BH554</f>
        <v>71688474</v>
      </c>
      <c r="CR553" s="389">
        <f t="shared" si="386"/>
        <v>78223158.216000006</v>
      </c>
      <c r="CS553" s="55">
        <f t="shared" si="387"/>
        <v>4659160</v>
      </c>
      <c r="CT553" s="388">
        <f t="shared" si="388"/>
        <v>2329580</v>
      </c>
      <c r="CU553" s="389">
        <f t="shared" si="389"/>
        <v>698874</v>
      </c>
      <c r="CV553" s="389">
        <f t="shared" si="390"/>
        <v>1120000</v>
      </c>
      <c r="CW553" s="55">
        <v>0</v>
      </c>
      <c r="CX553" s="389">
        <f t="shared" si="391"/>
        <v>87030772.216000006</v>
      </c>
      <c r="CY553" s="389">
        <f t="shared" si="392"/>
        <v>72912168.215999991</v>
      </c>
      <c r="CZ553" s="389">
        <f t="shared" si="393"/>
        <v>16769798.689679999</v>
      </c>
      <c r="DA553" s="389">
        <f t="shared" si="394"/>
        <v>103800570.90568</v>
      </c>
      <c r="DB553" s="389">
        <f t="shared" si="395"/>
        <v>100800</v>
      </c>
      <c r="DC553" s="389">
        <f t="shared" si="396"/>
        <v>103901370.90568</v>
      </c>
      <c r="DD553" s="394">
        <v>0</v>
      </c>
      <c r="DE553" s="389">
        <f t="shared" si="397"/>
        <v>8703077.2216000017</v>
      </c>
      <c r="DF553" s="389">
        <f t="shared" si="398"/>
        <v>4351538.6108000008</v>
      </c>
      <c r="DG553" s="389">
        <f t="shared" si="399"/>
        <v>90846755.073280007</v>
      </c>
      <c r="DH553" s="389">
        <f t="shared" si="400"/>
        <v>7687614</v>
      </c>
      <c r="DI553" s="389">
        <f t="shared" si="401"/>
        <v>83159141.073280007</v>
      </c>
      <c r="DJ553" s="389">
        <f t="shared" si="402"/>
        <v>0</v>
      </c>
      <c r="DL553" s="396">
        <f t="shared" si="403"/>
        <v>6638737.5</v>
      </c>
      <c r="DM553" s="396">
        <f t="shared" si="404"/>
        <v>-1979577.5</v>
      </c>
    </row>
    <row r="554" spans="1:117" s="55" customFormat="1" ht="21" x14ac:dyDescent="0.2">
      <c r="A554" s="191">
        <f t="shared" si="365"/>
        <v>2655495</v>
      </c>
      <c r="B554" s="136">
        <f>'گام اول '!B555</f>
        <v>549</v>
      </c>
      <c r="C554" s="136">
        <f>'گام اول '!C555</f>
        <v>342</v>
      </c>
      <c r="D554" s="136">
        <f>'گام اول '!D555</f>
        <v>13395</v>
      </c>
      <c r="E554" s="136" t="str">
        <f>'گام اول '!E555</f>
        <v>رضا</v>
      </c>
      <c r="F554" s="136" t="str">
        <f>'گام اول '!F555</f>
        <v>کاکایی</v>
      </c>
      <c r="G554" s="136" t="str">
        <f>'گام اول '!G555</f>
        <v>نگهبان</v>
      </c>
      <c r="H554" s="136" t="str">
        <f>'گام اول '!H555</f>
        <v>کرمانشاه</v>
      </c>
      <c r="I554" s="136" t="str">
        <f>'گام اول '!I555</f>
        <v>210-813-1970234-1</v>
      </c>
      <c r="J554" s="136">
        <f>'گام اول '!J555</f>
        <v>3230190483</v>
      </c>
      <c r="K554" s="136" t="str">
        <f>'گام اول '!K555</f>
        <v>0047514242</v>
      </c>
      <c r="L554" s="136" t="str">
        <f>'گام اول '!L555</f>
        <v>کرمانشاه</v>
      </c>
      <c r="M554" s="136" t="str">
        <f>'گام اول '!M555</f>
        <v>نگهبان</v>
      </c>
      <c r="N554" s="120" t="str">
        <f>'گام اول '!N555</f>
        <v>*</v>
      </c>
      <c r="O554" s="119">
        <f>'گام اول '!O555</f>
        <v>0</v>
      </c>
      <c r="P554" s="121">
        <f>'گام اول '!P555</f>
        <v>0</v>
      </c>
      <c r="Q554" s="358">
        <f>'گام اول '!Q555</f>
        <v>30</v>
      </c>
      <c r="R554" s="358">
        <f>'گام اول '!R555</f>
        <v>120</v>
      </c>
      <c r="S554" s="358">
        <f>'گام اول '!S555</f>
        <v>110</v>
      </c>
      <c r="T554" s="358">
        <f>'گام اول '!T555</f>
        <v>29.33</v>
      </c>
      <c r="U554" s="137">
        <f>'گام اول '!U555</f>
        <v>1</v>
      </c>
      <c r="V554" s="120">
        <f>'گام اول '!W555</f>
        <v>0</v>
      </c>
      <c r="W554" s="121">
        <f>'گام اول '!X555</f>
        <v>0</v>
      </c>
      <c r="X554" s="366">
        <f>'گام اول '!Y555</f>
        <v>3</v>
      </c>
      <c r="Y554" s="366">
        <f>'گام اول '!Z555</f>
        <v>1</v>
      </c>
      <c r="Z554" s="138">
        <f>'گام اول '!AA555</f>
        <v>885165</v>
      </c>
      <c r="AA554" s="138">
        <f>'گام اول '!AB555</f>
        <v>46667</v>
      </c>
      <c r="AB554" s="138">
        <f>'گام اول '!AC555</f>
        <v>931832</v>
      </c>
      <c r="AC554" s="138">
        <f>'گام اول '!AD555</f>
        <v>4500000</v>
      </c>
      <c r="AD554" s="138">
        <f>'گام اول '!AE555</f>
        <v>6000000</v>
      </c>
      <c r="AE554" s="139">
        <f>'گام اول '!AF555</f>
        <v>177895.19999999998</v>
      </c>
      <c r="AF554" s="122">
        <f>'گام اول '!AG555</f>
        <v>26554950</v>
      </c>
      <c r="AG554" s="123">
        <f>'گام اول '!AH555</f>
        <v>1400010</v>
      </c>
      <c r="AH554" s="123">
        <f>'گام اول '!AI555</f>
        <v>21347423.999999996</v>
      </c>
      <c r="AI554" s="123">
        <f>'گام اول '!AJ555</f>
        <v>2655495</v>
      </c>
      <c r="AJ554" s="123">
        <f>'گام اول '!AK555</f>
        <v>4500000</v>
      </c>
      <c r="AK554" s="123">
        <f>'گام اول '!AL555</f>
        <v>6000000</v>
      </c>
      <c r="AL554" s="123">
        <f>'گام اول '!AM555</f>
        <v>4892117.9999999991</v>
      </c>
      <c r="AM554" s="123">
        <f>'گام اول '!AN555</f>
        <v>5217666.2159999991</v>
      </c>
      <c r="AN554" s="123">
        <f>'گام اول '!AO555</f>
        <v>931832</v>
      </c>
      <c r="AO554" s="123">
        <f>'گام اول '!AP555</f>
        <v>2200000</v>
      </c>
      <c r="AP554" s="123">
        <f>'گام اول '!AQ555</f>
        <v>0</v>
      </c>
      <c r="AQ554" s="123">
        <f>'گام اول '!AR555</f>
        <v>0</v>
      </c>
      <c r="AR554" s="123">
        <f>'گام اول '!AS555</f>
        <v>0</v>
      </c>
      <c r="AS554" s="375">
        <f>'گام اول '!AT555</f>
        <v>0</v>
      </c>
      <c r="AT554" s="368">
        <f t="shared" si="366"/>
        <v>75699495.216000006</v>
      </c>
      <c r="AU554" s="173">
        <f>'گام اول '!AV555</f>
        <v>54364316.440880008</v>
      </c>
      <c r="AV554" s="141">
        <f>'گام اول '!AW555</f>
        <v>72112168.215999991</v>
      </c>
      <c r="AW554" s="142">
        <f t="shared" si="367"/>
        <v>5047851.7751199994</v>
      </c>
      <c r="AX554" s="75">
        <f t="shared" si="368"/>
        <v>1436431.644088001</v>
      </c>
      <c r="AY554" s="142">
        <f>'گام اول '!AZ555</f>
        <v>0</v>
      </c>
      <c r="AZ554" s="142">
        <f>'گام اول '!BA555</f>
        <v>0</v>
      </c>
      <c r="BA554" s="142">
        <f>'گام اول '!BB555</f>
        <v>0</v>
      </c>
      <c r="BB554" s="142">
        <f>'گام اول '!BC555</f>
        <v>0</v>
      </c>
      <c r="BC554" s="142">
        <f>'گام اول '!BD555</f>
        <v>0</v>
      </c>
      <c r="BD554" s="142">
        <f>'گام اول '!BE555</f>
        <v>0</v>
      </c>
      <c r="BE554" s="142">
        <f>'گام اول '!BF555</f>
        <v>0</v>
      </c>
      <c r="BF554" s="143">
        <f t="shared" si="369"/>
        <v>6484283.4192080004</v>
      </c>
      <c r="BG554" s="140">
        <f t="shared" si="370"/>
        <v>69215211</v>
      </c>
      <c r="BH554" s="144">
        <f t="shared" si="371"/>
        <v>75699495.216000006</v>
      </c>
      <c r="BI554" s="127">
        <f t="shared" si="364"/>
        <v>4659160</v>
      </c>
      <c r="BJ554" s="145">
        <f t="shared" si="372"/>
        <v>2329580</v>
      </c>
      <c r="BK554" s="145">
        <f t="shared" si="373"/>
        <v>698874</v>
      </c>
      <c r="BL554" s="146">
        <f t="shared" si="374"/>
        <v>1120000</v>
      </c>
      <c r="BM554" s="379">
        <v>0</v>
      </c>
      <c r="BN554" s="147">
        <f t="shared" si="375"/>
        <v>84507109.216000006</v>
      </c>
      <c r="BO554" s="148">
        <f t="shared" si="376"/>
        <v>72112168.215999991</v>
      </c>
      <c r="BP554" s="149">
        <f t="shared" si="377"/>
        <v>16585798.689679999</v>
      </c>
      <c r="BQ554" s="150">
        <f t="shared" si="378"/>
        <v>101092907.90568</v>
      </c>
      <c r="BR554" s="151">
        <f t="shared" si="379"/>
        <v>100800</v>
      </c>
      <c r="BS554" s="147">
        <f t="shared" si="380"/>
        <v>101193707.90568</v>
      </c>
      <c r="BT554" s="135">
        <v>0</v>
      </c>
      <c r="BU554" s="148">
        <f t="shared" si="381"/>
        <v>8450710.9216000009</v>
      </c>
      <c r="BV554" s="152">
        <f t="shared" si="382"/>
        <v>4225355.4608000005</v>
      </c>
      <c r="BW554" s="133">
        <f t="shared" si="383"/>
        <v>88517641.523279995</v>
      </c>
      <c r="BX554" s="147">
        <f t="shared" si="384"/>
        <v>7687614</v>
      </c>
      <c r="BY554" s="134">
        <f t="shared" si="385"/>
        <v>80830027.523279995</v>
      </c>
      <c r="CD554" s="388">
        <f>'گام اول '!AU555</f>
        <v>75699495.216000006</v>
      </c>
      <c r="CE554" s="389">
        <f>'گام اول '!AV555</f>
        <v>54364316.440880008</v>
      </c>
      <c r="CF554" s="389">
        <f>'گام اول '!AW555</f>
        <v>72112168.215999991</v>
      </c>
      <c r="CG554" s="389">
        <f>'گام اول '!AX555</f>
        <v>5047851.7751199994</v>
      </c>
      <c r="CH554" s="389">
        <f>'گام اول '!AY555</f>
        <v>1436431.644088001</v>
      </c>
      <c r="CI554" s="389">
        <f>'گام اول '!AZ555</f>
        <v>0</v>
      </c>
      <c r="CJ554" s="389">
        <f>'گام اول '!BA555</f>
        <v>0</v>
      </c>
      <c r="CK554" s="389">
        <f>'گام اول '!BB555</f>
        <v>0</v>
      </c>
      <c r="CL554" s="389">
        <f>'گام اول '!BC555</f>
        <v>0</v>
      </c>
      <c r="CM554" s="389">
        <f>'گام اول '!BD555</f>
        <v>0</v>
      </c>
      <c r="CN554" s="389">
        <f>'گام اول '!BE555</f>
        <v>0</v>
      </c>
      <c r="CO554" s="389">
        <f>'گام اول '!BF555</f>
        <v>0</v>
      </c>
      <c r="CP554" s="389">
        <f>'گام اول '!BG555</f>
        <v>6484283.4192080004</v>
      </c>
      <c r="CQ554" s="389">
        <f>'گام اول '!BH555</f>
        <v>69215211</v>
      </c>
      <c r="CR554" s="389">
        <f t="shared" si="386"/>
        <v>75699495.216000006</v>
      </c>
      <c r="CS554" s="55">
        <f t="shared" si="387"/>
        <v>4659160</v>
      </c>
      <c r="CT554" s="388">
        <f t="shared" si="388"/>
        <v>2329580</v>
      </c>
      <c r="CU554" s="389">
        <f t="shared" si="389"/>
        <v>698874</v>
      </c>
      <c r="CV554" s="389">
        <f t="shared" si="390"/>
        <v>1120000</v>
      </c>
      <c r="CW554" s="55">
        <v>0</v>
      </c>
      <c r="CX554" s="389">
        <f t="shared" si="391"/>
        <v>84507109.216000006</v>
      </c>
      <c r="CY554" s="389">
        <f t="shared" si="392"/>
        <v>72112168.215999991</v>
      </c>
      <c r="CZ554" s="389">
        <f t="shared" si="393"/>
        <v>16585798.689679999</v>
      </c>
      <c r="DA554" s="389">
        <f t="shared" si="394"/>
        <v>101092907.90568</v>
      </c>
      <c r="DB554" s="389">
        <f t="shared" si="395"/>
        <v>100800</v>
      </c>
      <c r="DC554" s="389">
        <f t="shared" si="396"/>
        <v>101193707.90568</v>
      </c>
      <c r="DD554" s="394">
        <v>0</v>
      </c>
      <c r="DE554" s="389">
        <f t="shared" si="397"/>
        <v>8450710.9216000009</v>
      </c>
      <c r="DF554" s="389">
        <f t="shared" si="398"/>
        <v>4225355.4608000005</v>
      </c>
      <c r="DG554" s="389">
        <f t="shared" si="399"/>
        <v>88517641.523279995</v>
      </c>
      <c r="DH554" s="389">
        <f t="shared" si="400"/>
        <v>7687614</v>
      </c>
      <c r="DI554" s="389">
        <f t="shared" si="401"/>
        <v>80830027.523279995</v>
      </c>
      <c r="DJ554" s="389">
        <f t="shared" si="402"/>
        <v>0</v>
      </c>
      <c r="DL554" s="396">
        <f t="shared" si="403"/>
        <v>6638737.5</v>
      </c>
      <c r="DM554" s="396">
        <f t="shared" si="404"/>
        <v>-1979577.5</v>
      </c>
    </row>
    <row r="555" spans="1:117" s="55" customFormat="1" ht="21" x14ac:dyDescent="0.2">
      <c r="A555" s="191">
        <f t="shared" si="365"/>
        <v>2655495</v>
      </c>
      <c r="B555" s="136">
        <f>'گام اول '!B556</f>
        <v>550</v>
      </c>
      <c r="C555" s="136">
        <f>'گام اول '!C556</f>
        <v>343</v>
      </c>
      <c r="D555" s="136">
        <f>'گام اول '!D556</f>
        <v>13405</v>
      </c>
      <c r="E555" s="136" t="str">
        <f>'گام اول '!E556</f>
        <v>صادق</v>
      </c>
      <c r="F555" s="136" t="str">
        <f>'گام اول '!F556</f>
        <v>كرمي</v>
      </c>
      <c r="G555" s="136" t="str">
        <f>'گام اول '!G556</f>
        <v>نگهبان</v>
      </c>
      <c r="H555" s="136" t="str">
        <f>'گام اول '!H556</f>
        <v>کرمانشاه</v>
      </c>
      <c r="I555" s="136" t="str">
        <f>'گام اول '!I556</f>
        <v>306-813-2160038-1</v>
      </c>
      <c r="J555" s="136">
        <f>'گام اول '!J556</f>
        <v>3839345456</v>
      </c>
      <c r="K555" s="136" t="str">
        <f>'گام اول '!K556</f>
        <v>0047155915</v>
      </c>
      <c r="L555" s="136" t="str">
        <f>'گام اول '!L556</f>
        <v>کرمانشاه</v>
      </c>
      <c r="M555" s="136" t="str">
        <f>'گام اول '!M556</f>
        <v>نگهبان</v>
      </c>
      <c r="N555" s="120" t="str">
        <f>'گام اول '!N556</f>
        <v>*</v>
      </c>
      <c r="O555" s="119">
        <f>'گام اول '!O556</f>
        <v>0</v>
      </c>
      <c r="P555" s="121">
        <f>'گام اول '!P556</f>
        <v>0</v>
      </c>
      <c r="Q555" s="358">
        <f>'گام اول '!Q556</f>
        <v>30</v>
      </c>
      <c r="R555" s="358">
        <f>'گام اول '!R556</f>
        <v>120</v>
      </c>
      <c r="S555" s="358">
        <f>'گام اول '!S556</f>
        <v>110</v>
      </c>
      <c r="T555" s="358">
        <f>'گام اول '!T556</f>
        <v>29.33</v>
      </c>
      <c r="U555" s="137">
        <f>'گام اول '!U556</f>
        <v>0</v>
      </c>
      <c r="V555" s="120">
        <f>'گام اول '!W556</f>
        <v>0</v>
      </c>
      <c r="W555" s="121">
        <f>'گام اول '!X556</f>
        <v>0</v>
      </c>
      <c r="X555" s="366">
        <f>'گام اول '!Y556</f>
        <v>2</v>
      </c>
      <c r="Y555" s="366">
        <f>'گام اول '!Z556</f>
        <v>2</v>
      </c>
      <c r="Z555" s="138">
        <f>'گام اول '!AA556</f>
        <v>885165</v>
      </c>
      <c r="AA555" s="138">
        <f>'گام اول '!AB556</f>
        <v>46667</v>
      </c>
      <c r="AB555" s="138">
        <f>'گام اول '!AC556</f>
        <v>931832</v>
      </c>
      <c r="AC555" s="138">
        <f>'گام اول '!AD556</f>
        <v>4500000</v>
      </c>
      <c r="AD555" s="138">
        <f>'گام اول '!AE556</f>
        <v>6000000</v>
      </c>
      <c r="AE555" s="139">
        <f>'گام اول '!AF556</f>
        <v>177895.19999999998</v>
      </c>
      <c r="AF555" s="122">
        <f>'گام اول '!AG556</f>
        <v>26554950</v>
      </c>
      <c r="AG555" s="123">
        <f>'گام اول '!AH556</f>
        <v>1400010</v>
      </c>
      <c r="AH555" s="123">
        <f>'گام اول '!AI556</f>
        <v>21347423.999999996</v>
      </c>
      <c r="AI555" s="123">
        <f>'گام اول '!AJ556</f>
        <v>5310990</v>
      </c>
      <c r="AJ555" s="123">
        <f>'گام اول '!AK556</f>
        <v>4500000</v>
      </c>
      <c r="AK555" s="123">
        <f>'گام اول '!AL556</f>
        <v>6000000</v>
      </c>
      <c r="AL555" s="123">
        <f>'گام اول '!AM556</f>
        <v>4892117.9999999991</v>
      </c>
      <c r="AM555" s="123">
        <f>'گام اول '!AN556</f>
        <v>5217666.2159999991</v>
      </c>
      <c r="AN555" s="123">
        <f>'گام اول '!AO556</f>
        <v>0</v>
      </c>
      <c r="AO555" s="123">
        <f>'گام اول '!AP556</f>
        <v>3000000</v>
      </c>
      <c r="AP555" s="123">
        <f>'گام اول '!AQ556</f>
        <v>0</v>
      </c>
      <c r="AQ555" s="123">
        <f>'گام اول '!AR556</f>
        <v>0</v>
      </c>
      <c r="AR555" s="123">
        <f>'گام اول '!AS556</f>
        <v>0</v>
      </c>
      <c r="AS555" s="375">
        <f>'گام اول '!AT556</f>
        <v>0</v>
      </c>
      <c r="AT555" s="368">
        <f t="shared" si="366"/>
        <v>78223158.216000006</v>
      </c>
      <c r="AU555" s="173">
        <f>'گام اول '!AV556</f>
        <v>54308316.440880008</v>
      </c>
      <c r="AV555" s="141">
        <f>'گام اول '!AW556</f>
        <v>72912168.215999991</v>
      </c>
      <c r="AW555" s="142">
        <f t="shared" si="367"/>
        <v>5103851.7751199994</v>
      </c>
      <c r="AX555" s="75">
        <f t="shared" si="368"/>
        <v>1430831.644088001</v>
      </c>
      <c r="AY555" s="142">
        <f>'گام اول '!AZ556</f>
        <v>0</v>
      </c>
      <c r="AZ555" s="142">
        <f>'گام اول '!BA556</f>
        <v>0</v>
      </c>
      <c r="BA555" s="142">
        <f>'گام اول '!BB556</f>
        <v>0</v>
      </c>
      <c r="BB555" s="142">
        <f>'گام اول '!BC556</f>
        <v>0</v>
      </c>
      <c r="BC555" s="142">
        <f>'گام اول '!BD556</f>
        <v>0</v>
      </c>
      <c r="BD555" s="142">
        <f>'گام اول '!BE556</f>
        <v>0</v>
      </c>
      <c r="BE555" s="142">
        <f>'گام اول '!BF556</f>
        <v>0</v>
      </c>
      <c r="BF555" s="143">
        <f t="shared" si="369"/>
        <v>6534683.4192080004</v>
      </c>
      <c r="BG555" s="140">
        <f t="shared" si="370"/>
        <v>71688474</v>
      </c>
      <c r="BH555" s="144">
        <f t="shared" si="371"/>
        <v>78223158.216000006</v>
      </c>
      <c r="BI555" s="127">
        <f t="shared" si="364"/>
        <v>4659160</v>
      </c>
      <c r="BJ555" s="145">
        <f t="shared" si="372"/>
        <v>2329580</v>
      </c>
      <c r="BK555" s="145">
        <f t="shared" si="373"/>
        <v>698874</v>
      </c>
      <c r="BL555" s="146">
        <f t="shared" si="374"/>
        <v>1120000</v>
      </c>
      <c r="BM555" s="379">
        <v>0</v>
      </c>
      <c r="BN555" s="147">
        <f t="shared" si="375"/>
        <v>87030772.216000006</v>
      </c>
      <c r="BO555" s="148">
        <f t="shared" si="376"/>
        <v>72912168.215999991</v>
      </c>
      <c r="BP555" s="149">
        <f t="shared" si="377"/>
        <v>16769798.689679999</v>
      </c>
      <c r="BQ555" s="150">
        <f t="shared" si="378"/>
        <v>103800570.90568</v>
      </c>
      <c r="BR555" s="151">
        <f t="shared" si="379"/>
        <v>100800</v>
      </c>
      <c r="BS555" s="147">
        <f t="shared" si="380"/>
        <v>103901370.90568</v>
      </c>
      <c r="BT555" s="135">
        <v>0</v>
      </c>
      <c r="BU555" s="148">
        <f t="shared" si="381"/>
        <v>8703077.2216000017</v>
      </c>
      <c r="BV555" s="152">
        <f t="shared" si="382"/>
        <v>4351538.6108000008</v>
      </c>
      <c r="BW555" s="133">
        <f t="shared" si="383"/>
        <v>90846755.073280007</v>
      </c>
      <c r="BX555" s="147">
        <f t="shared" si="384"/>
        <v>7687614</v>
      </c>
      <c r="BY555" s="134">
        <f t="shared" si="385"/>
        <v>83159141.073280007</v>
      </c>
      <c r="CD555" s="388">
        <f>'گام اول '!AU556</f>
        <v>78223158.216000006</v>
      </c>
      <c r="CE555" s="389">
        <f>'گام اول '!AV556</f>
        <v>54308316.440880008</v>
      </c>
      <c r="CF555" s="389">
        <f>'گام اول '!AW556</f>
        <v>72912168.215999991</v>
      </c>
      <c r="CG555" s="389">
        <f>'گام اول '!AX556</f>
        <v>5103851.7751199994</v>
      </c>
      <c r="CH555" s="389">
        <f>'گام اول '!AY556</f>
        <v>1430831.644088001</v>
      </c>
      <c r="CI555" s="389">
        <f>'گام اول '!AZ556</f>
        <v>0</v>
      </c>
      <c r="CJ555" s="389">
        <f>'گام اول '!BA556</f>
        <v>0</v>
      </c>
      <c r="CK555" s="389">
        <f>'گام اول '!BB556</f>
        <v>0</v>
      </c>
      <c r="CL555" s="389">
        <f>'گام اول '!BC556</f>
        <v>0</v>
      </c>
      <c r="CM555" s="389">
        <f>'گام اول '!BD556</f>
        <v>0</v>
      </c>
      <c r="CN555" s="389">
        <f>'گام اول '!BE556</f>
        <v>0</v>
      </c>
      <c r="CO555" s="389">
        <f>'گام اول '!BF556</f>
        <v>0</v>
      </c>
      <c r="CP555" s="389">
        <f>'گام اول '!BG556</f>
        <v>6534683.4192080004</v>
      </c>
      <c r="CQ555" s="389">
        <f>'گام اول '!BH556</f>
        <v>71688474</v>
      </c>
      <c r="CR555" s="389">
        <f t="shared" si="386"/>
        <v>78223158.216000006</v>
      </c>
      <c r="CS555" s="55">
        <f t="shared" si="387"/>
        <v>4659160</v>
      </c>
      <c r="CT555" s="388">
        <f t="shared" si="388"/>
        <v>2329580</v>
      </c>
      <c r="CU555" s="389">
        <f t="shared" si="389"/>
        <v>698874</v>
      </c>
      <c r="CV555" s="389">
        <f t="shared" si="390"/>
        <v>1120000</v>
      </c>
      <c r="CW555" s="55">
        <v>0</v>
      </c>
      <c r="CX555" s="389">
        <f t="shared" si="391"/>
        <v>87030772.216000006</v>
      </c>
      <c r="CY555" s="389">
        <f t="shared" si="392"/>
        <v>72912168.215999991</v>
      </c>
      <c r="CZ555" s="389">
        <f t="shared" si="393"/>
        <v>16769798.689679999</v>
      </c>
      <c r="DA555" s="389">
        <f t="shared" si="394"/>
        <v>103800570.90568</v>
      </c>
      <c r="DB555" s="389">
        <f t="shared" si="395"/>
        <v>100800</v>
      </c>
      <c r="DC555" s="389">
        <f t="shared" si="396"/>
        <v>103901370.90568</v>
      </c>
      <c r="DD555" s="394">
        <v>0</v>
      </c>
      <c r="DE555" s="389">
        <f t="shared" si="397"/>
        <v>8703077.2216000017</v>
      </c>
      <c r="DF555" s="389">
        <f t="shared" si="398"/>
        <v>4351538.6108000008</v>
      </c>
      <c r="DG555" s="389">
        <f t="shared" si="399"/>
        <v>90846755.073280007</v>
      </c>
      <c r="DH555" s="389">
        <f t="shared" si="400"/>
        <v>7687614</v>
      </c>
      <c r="DI555" s="389">
        <f t="shared" si="401"/>
        <v>83159141.073280007</v>
      </c>
      <c r="DJ555" s="389">
        <f t="shared" si="402"/>
        <v>0</v>
      </c>
      <c r="DL555" s="396">
        <f t="shared" si="403"/>
        <v>6638737.5</v>
      </c>
      <c r="DM555" s="396">
        <f t="shared" si="404"/>
        <v>-1979577.5</v>
      </c>
    </row>
    <row r="556" spans="1:117" s="55" customFormat="1" ht="21" x14ac:dyDescent="0.2">
      <c r="A556" s="191">
        <f t="shared" si="365"/>
        <v>2655495</v>
      </c>
      <c r="B556" s="136">
        <f>'گام اول '!B557</f>
        <v>551</v>
      </c>
      <c r="C556" s="136">
        <f>'گام اول '!C557</f>
        <v>344</v>
      </c>
      <c r="D556" s="136">
        <f>'گام اول '!D557</f>
        <v>13406</v>
      </c>
      <c r="E556" s="136" t="str">
        <f>'گام اول '!E557</f>
        <v>سعيد</v>
      </c>
      <c r="F556" s="136" t="str">
        <f>'گام اول '!F557</f>
        <v>محمدي</v>
      </c>
      <c r="G556" s="136" t="str">
        <f>'گام اول '!G557</f>
        <v>نگهبان</v>
      </c>
      <c r="H556" s="136" t="str">
        <f>'گام اول '!H557</f>
        <v>کرمانشاه</v>
      </c>
      <c r="I556" s="136" t="str">
        <f>'گام اول '!I557</f>
        <v>167-12-1835546-1</v>
      </c>
      <c r="J556" s="136">
        <f>'گام اول '!J557</f>
        <v>3760332862</v>
      </c>
      <c r="K556" s="136" t="str">
        <f>'گام اول '!K557</f>
        <v>0047069889</v>
      </c>
      <c r="L556" s="136" t="str">
        <f>'گام اول '!L557</f>
        <v>کرمانشاه</v>
      </c>
      <c r="M556" s="136" t="str">
        <f>'گام اول '!M557</f>
        <v>نگهبان</v>
      </c>
      <c r="N556" s="120" t="str">
        <f>'گام اول '!N557</f>
        <v>*</v>
      </c>
      <c r="O556" s="119">
        <f>'گام اول '!O557</f>
        <v>0</v>
      </c>
      <c r="P556" s="121">
        <f>'گام اول '!P557</f>
        <v>0</v>
      </c>
      <c r="Q556" s="358">
        <f>'گام اول '!Q557</f>
        <v>30</v>
      </c>
      <c r="R556" s="358">
        <f>'گام اول '!R557</f>
        <v>120</v>
      </c>
      <c r="S556" s="358">
        <f>'گام اول '!S557</f>
        <v>110</v>
      </c>
      <c r="T556" s="358">
        <f>'گام اول '!T557</f>
        <v>29.33</v>
      </c>
      <c r="U556" s="137">
        <f>'گام اول '!U557</f>
        <v>0</v>
      </c>
      <c r="V556" s="120">
        <f>'گام اول '!W557</f>
        <v>0</v>
      </c>
      <c r="W556" s="121">
        <f>'گام اول '!X557</f>
        <v>0</v>
      </c>
      <c r="X556" s="366">
        <f>'گام اول '!Y557</f>
        <v>2</v>
      </c>
      <c r="Y556" s="366">
        <f>'گام اول '!Z557</f>
        <v>1</v>
      </c>
      <c r="Z556" s="138">
        <f>'گام اول '!AA557</f>
        <v>885165</v>
      </c>
      <c r="AA556" s="138">
        <f>'گام اول '!AB557</f>
        <v>46667</v>
      </c>
      <c r="AB556" s="138">
        <f>'گام اول '!AC557</f>
        <v>931832</v>
      </c>
      <c r="AC556" s="138">
        <f>'گام اول '!AD557</f>
        <v>4500000</v>
      </c>
      <c r="AD556" s="138">
        <f>'گام اول '!AE557</f>
        <v>6000000</v>
      </c>
      <c r="AE556" s="139">
        <f>'گام اول '!AF557</f>
        <v>177895.19999999998</v>
      </c>
      <c r="AF556" s="122">
        <f>'گام اول '!AG557</f>
        <v>26554950</v>
      </c>
      <c r="AG556" s="123">
        <f>'گام اول '!AH557</f>
        <v>1400010</v>
      </c>
      <c r="AH556" s="123">
        <f>'گام اول '!AI557</f>
        <v>21347423.999999996</v>
      </c>
      <c r="AI556" s="123">
        <f>'گام اول '!AJ557</f>
        <v>2655495</v>
      </c>
      <c r="AJ556" s="123">
        <f>'گام اول '!AK557</f>
        <v>4500000</v>
      </c>
      <c r="AK556" s="123">
        <f>'گام اول '!AL557</f>
        <v>6000000</v>
      </c>
      <c r="AL556" s="123">
        <f>'گام اول '!AM557</f>
        <v>4892117.9999999991</v>
      </c>
      <c r="AM556" s="123">
        <f>'گام اول '!AN557</f>
        <v>5217666.2159999991</v>
      </c>
      <c r="AN556" s="123">
        <f>'گام اول '!AO557</f>
        <v>0</v>
      </c>
      <c r="AO556" s="123">
        <f>'گام اول '!AP557</f>
        <v>3000000</v>
      </c>
      <c r="AP556" s="123">
        <f>'گام اول '!AQ557</f>
        <v>0</v>
      </c>
      <c r="AQ556" s="123">
        <f>'گام اول '!AR557</f>
        <v>0</v>
      </c>
      <c r="AR556" s="123">
        <f>'گام اول '!AS557</f>
        <v>0</v>
      </c>
      <c r="AS556" s="375">
        <f>'گام اول '!AT557</f>
        <v>0</v>
      </c>
      <c r="AT556" s="368">
        <f t="shared" si="366"/>
        <v>75567663.216000006</v>
      </c>
      <c r="AU556" s="173">
        <f>'گام اول '!AV557</f>
        <v>54308316.440880008</v>
      </c>
      <c r="AV556" s="141">
        <f>'گام اول '!AW557</f>
        <v>72912168.215999991</v>
      </c>
      <c r="AW556" s="142">
        <f t="shared" si="367"/>
        <v>5103851.7751199994</v>
      </c>
      <c r="AX556" s="75">
        <f t="shared" si="368"/>
        <v>1430831.644088001</v>
      </c>
      <c r="AY556" s="142">
        <f>'گام اول '!AZ557</f>
        <v>0</v>
      </c>
      <c r="AZ556" s="142">
        <f>'گام اول '!BA557</f>
        <v>0</v>
      </c>
      <c r="BA556" s="142">
        <f>'گام اول '!BB557</f>
        <v>0</v>
      </c>
      <c r="BB556" s="142">
        <f>'گام اول '!BC557</f>
        <v>0</v>
      </c>
      <c r="BC556" s="142">
        <f>'گام اول '!BD557</f>
        <v>0</v>
      </c>
      <c r="BD556" s="142">
        <f>'گام اول '!BE557</f>
        <v>0</v>
      </c>
      <c r="BE556" s="142">
        <f>'گام اول '!BF557</f>
        <v>0</v>
      </c>
      <c r="BF556" s="143">
        <f t="shared" si="369"/>
        <v>6534683.4192080004</v>
      </c>
      <c r="BG556" s="140">
        <f t="shared" si="370"/>
        <v>69032979</v>
      </c>
      <c r="BH556" s="144">
        <f t="shared" si="371"/>
        <v>75567663.216000006</v>
      </c>
      <c r="BI556" s="127">
        <f t="shared" si="364"/>
        <v>4659160</v>
      </c>
      <c r="BJ556" s="145">
        <f t="shared" si="372"/>
        <v>2329580</v>
      </c>
      <c r="BK556" s="145">
        <f t="shared" si="373"/>
        <v>698874</v>
      </c>
      <c r="BL556" s="146">
        <f t="shared" si="374"/>
        <v>1120000</v>
      </c>
      <c r="BM556" s="379">
        <v>0</v>
      </c>
      <c r="BN556" s="147">
        <f t="shared" si="375"/>
        <v>84375277.216000006</v>
      </c>
      <c r="BO556" s="148">
        <f t="shared" si="376"/>
        <v>72912168.215999991</v>
      </c>
      <c r="BP556" s="149">
        <f t="shared" si="377"/>
        <v>16769798.689679999</v>
      </c>
      <c r="BQ556" s="150">
        <f t="shared" si="378"/>
        <v>101145075.90568</v>
      </c>
      <c r="BR556" s="151">
        <f t="shared" si="379"/>
        <v>100800</v>
      </c>
      <c r="BS556" s="147">
        <f t="shared" si="380"/>
        <v>101245875.90568</v>
      </c>
      <c r="BT556" s="135">
        <v>0</v>
      </c>
      <c r="BU556" s="148">
        <f t="shared" si="381"/>
        <v>8437527.7216000017</v>
      </c>
      <c r="BV556" s="152">
        <f t="shared" si="382"/>
        <v>4218763.8608000008</v>
      </c>
      <c r="BW556" s="133">
        <f t="shared" si="383"/>
        <v>88589584.323280007</v>
      </c>
      <c r="BX556" s="147">
        <f t="shared" si="384"/>
        <v>7687614</v>
      </c>
      <c r="BY556" s="134">
        <f t="shared" si="385"/>
        <v>80901970.323280007</v>
      </c>
      <c r="CD556" s="388">
        <f>'گام اول '!AU557</f>
        <v>75567663.216000006</v>
      </c>
      <c r="CE556" s="389">
        <f>'گام اول '!AV557</f>
        <v>54308316.440880008</v>
      </c>
      <c r="CF556" s="389">
        <f>'گام اول '!AW557</f>
        <v>72912168.215999991</v>
      </c>
      <c r="CG556" s="389">
        <f>'گام اول '!AX557</f>
        <v>5103851.7751199994</v>
      </c>
      <c r="CH556" s="389">
        <f>'گام اول '!AY557</f>
        <v>1430831.644088001</v>
      </c>
      <c r="CI556" s="389">
        <f>'گام اول '!AZ557</f>
        <v>0</v>
      </c>
      <c r="CJ556" s="389">
        <f>'گام اول '!BA557</f>
        <v>0</v>
      </c>
      <c r="CK556" s="389">
        <f>'گام اول '!BB557</f>
        <v>0</v>
      </c>
      <c r="CL556" s="389">
        <f>'گام اول '!BC557</f>
        <v>0</v>
      </c>
      <c r="CM556" s="389">
        <f>'گام اول '!BD557</f>
        <v>0</v>
      </c>
      <c r="CN556" s="389">
        <f>'گام اول '!BE557</f>
        <v>0</v>
      </c>
      <c r="CO556" s="389">
        <f>'گام اول '!BF557</f>
        <v>0</v>
      </c>
      <c r="CP556" s="389">
        <f>'گام اول '!BG557</f>
        <v>6534683.4192080004</v>
      </c>
      <c r="CQ556" s="389">
        <f>'گام اول '!BH557</f>
        <v>69032979</v>
      </c>
      <c r="CR556" s="389">
        <f t="shared" si="386"/>
        <v>75567663.216000006</v>
      </c>
      <c r="CS556" s="55">
        <f t="shared" si="387"/>
        <v>4659160</v>
      </c>
      <c r="CT556" s="388">
        <f t="shared" si="388"/>
        <v>2329580</v>
      </c>
      <c r="CU556" s="389">
        <f t="shared" si="389"/>
        <v>698874</v>
      </c>
      <c r="CV556" s="389">
        <f t="shared" si="390"/>
        <v>1120000</v>
      </c>
      <c r="CW556" s="55">
        <v>0</v>
      </c>
      <c r="CX556" s="389">
        <f t="shared" si="391"/>
        <v>84375277.216000006</v>
      </c>
      <c r="CY556" s="389">
        <f t="shared" si="392"/>
        <v>72912168.215999991</v>
      </c>
      <c r="CZ556" s="389">
        <f t="shared" si="393"/>
        <v>16769798.689679999</v>
      </c>
      <c r="DA556" s="389">
        <f t="shared" si="394"/>
        <v>101145075.90568</v>
      </c>
      <c r="DB556" s="389">
        <f t="shared" si="395"/>
        <v>100800</v>
      </c>
      <c r="DC556" s="389">
        <f t="shared" si="396"/>
        <v>101245875.90568</v>
      </c>
      <c r="DD556" s="394">
        <v>0</v>
      </c>
      <c r="DE556" s="389">
        <f t="shared" si="397"/>
        <v>8437527.7216000017</v>
      </c>
      <c r="DF556" s="389">
        <f t="shared" si="398"/>
        <v>4218763.8608000008</v>
      </c>
      <c r="DG556" s="389">
        <f t="shared" si="399"/>
        <v>88589584.323280007</v>
      </c>
      <c r="DH556" s="389">
        <f t="shared" si="400"/>
        <v>7687614</v>
      </c>
      <c r="DI556" s="389">
        <f t="shared" si="401"/>
        <v>80901970.323280007</v>
      </c>
      <c r="DJ556" s="389">
        <f t="shared" si="402"/>
        <v>0</v>
      </c>
      <c r="DL556" s="396">
        <f t="shared" si="403"/>
        <v>6638737.5</v>
      </c>
      <c r="DM556" s="396">
        <f t="shared" si="404"/>
        <v>-1979577.5</v>
      </c>
    </row>
    <row r="557" spans="1:117" s="55" customFormat="1" ht="21" x14ac:dyDescent="0.2">
      <c r="A557" s="191">
        <f t="shared" si="365"/>
        <v>2655495</v>
      </c>
      <c r="B557" s="136">
        <f>'گام اول '!B558</f>
        <v>552</v>
      </c>
      <c r="C557" s="136">
        <f>'گام اول '!C558</f>
        <v>345</v>
      </c>
      <c r="D557" s="136">
        <f>'گام اول '!D558</f>
        <v>13396</v>
      </c>
      <c r="E557" s="136" t="str">
        <f>'گام اول '!E558</f>
        <v>سعادت</v>
      </c>
      <c r="F557" s="136" t="str">
        <f>'گام اول '!F558</f>
        <v>همتي</v>
      </c>
      <c r="G557" s="136" t="str">
        <f>'گام اول '!G558</f>
        <v>نگهبان</v>
      </c>
      <c r="H557" s="136" t="str">
        <f>'گام اول '!H558</f>
        <v>کرمانشاه</v>
      </c>
      <c r="I557" s="136" t="str">
        <f>'گام اول '!I558</f>
        <v>287-813-1969620-1</v>
      </c>
      <c r="J557" s="136">
        <f>'گام اول '!J558</f>
        <v>3258219176</v>
      </c>
      <c r="K557" s="136" t="str">
        <f>'گام اول '!K558</f>
        <v>0047054931</v>
      </c>
      <c r="L557" s="136" t="str">
        <f>'گام اول '!L558</f>
        <v>کرمانشاه</v>
      </c>
      <c r="M557" s="136" t="str">
        <f>'گام اول '!M558</f>
        <v>نگهبان</v>
      </c>
      <c r="N557" s="120" t="str">
        <f>'گام اول '!N558</f>
        <v>*</v>
      </c>
      <c r="O557" s="119">
        <f>'گام اول '!O558</f>
        <v>0</v>
      </c>
      <c r="P557" s="121">
        <f>'گام اول '!P558</f>
        <v>0</v>
      </c>
      <c r="Q557" s="358">
        <f>'گام اول '!Q558</f>
        <v>30</v>
      </c>
      <c r="R557" s="358">
        <f>'گام اول '!R558</f>
        <v>120</v>
      </c>
      <c r="S557" s="358">
        <f>'گام اول '!S558</f>
        <v>110</v>
      </c>
      <c r="T557" s="358">
        <f>'گام اول '!T558</f>
        <v>29.33</v>
      </c>
      <c r="U557" s="137">
        <f>'گام اول '!U558</f>
        <v>0</v>
      </c>
      <c r="V557" s="120">
        <f>'گام اول '!W558</f>
        <v>0</v>
      </c>
      <c r="W557" s="121">
        <f>'گام اول '!X558</f>
        <v>0</v>
      </c>
      <c r="X557" s="366">
        <f>'گام اول '!Y558</f>
        <v>1</v>
      </c>
      <c r="Y557" s="366">
        <f>'گام اول '!Z558</f>
        <v>0</v>
      </c>
      <c r="Z557" s="138">
        <f>'گام اول '!AA558</f>
        <v>885165</v>
      </c>
      <c r="AA557" s="138">
        <f>'گام اول '!AB558</f>
        <v>46667</v>
      </c>
      <c r="AB557" s="138">
        <f>'گام اول '!AC558</f>
        <v>931832</v>
      </c>
      <c r="AC557" s="138">
        <f>'گام اول '!AD558</f>
        <v>4500000</v>
      </c>
      <c r="AD557" s="138">
        <f>'گام اول '!AE558</f>
        <v>6000000</v>
      </c>
      <c r="AE557" s="139">
        <f>'گام اول '!AF558</f>
        <v>177895.19999999998</v>
      </c>
      <c r="AF557" s="122">
        <f>'گام اول '!AG558</f>
        <v>26554950</v>
      </c>
      <c r="AG557" s="123">
        <f>'گام اول '!AH558</f>
        <v>1400010</v>
      </c>
      <c r="AH557" s="123">
        <f>'گام اول '!AI558</f>
        <v>21347423.999999996</v>
      </c>
      <c r="AI557" s="123">
        <f>'گام اول '!AJ558</f>
        <v>0</v>
      </c>
      <c r="AJ557" s="123">
        <f>'گام اول '!AK558</f>
        <v>4500000</v>
      </c>
      <c r="AK557" s="123">
        <f>'گام اول '!AL558</f>
        <v>6000000</v>
      </c>
      <c r="AL557" s="123">
        <f>'گام اول '!AM558</f>
        <v>4892117.9999999991</v>
      </c>
      <c r="AM557" s="123">
        <f>'گام اول '!AN558</f>
        <v>5217666.2159999991</v>
      </c>
      <c r="AN557" s="123">
        <f>'گام اول '!AO558</f>
        <v>0</v>
      </c>
      <c r="AO557" s="123">
        <f>'گام اول '!AP558</f>
        <v>3000000</v>
      </c>
      <c r="AP557" s="123">
        <f>'گام اول '!AQ558</f>
        <v>0</v>
      </c>
      <c r="AQ557" s="123">
        <f>'گام اول '!AR558</f>
        <v>0</v>
      </c>
      <c r="AR557" s="123">
        <f>'گام اول '!AS558</f>
        <v>0</v>
      </c>
      <c r="AS557" s="375">
        <f>'گام اول '!AT558</f>
        <v>0</v>
      </c>
      <c r="AT557" s="368">
        <f t="shared" si="366"/>
        <v>72912168.216000006</v>
      </c>
      <c r="AU557" s="173">
        <f>'گام اول '!AV558</f>
        <v>54308316.440880008</v>
      </c>
      <c r="AV557" s="141">
        <f>'گام اول '!AW558</f>
        <v>72912168.215999991</v>
      </c>
      <c r="AW557" s="142">
        <f t="shared" si="367"/>
        <v>5103851.7751199994</v>
      </c>
      <c r="AX557" s="75">
        <f t="shared" si="368"/>
        <v>1430831.644088001</v>
      </c>
      <c r="AY557" s="142">
        <f>'گام اول '!AZ558</f>
        <v>0</v>
      </c>
      <c r="AZ557" s="142">
        <f>'گام اول '!BA558</f>
        <v>0</v>
      </c>
      <c r="BA557" s="142">
        <f>'گام اول '!BB558</f>
        <v>0</v>
      </c>
      <c r="BB557" s="142">
        <f>'گام اول '!BC558</f>
        <v>0</v>
      </c>
      <c r="BC557" s="142">
        <f>'گام اول '!BD558</f>
        <v>0</v>
      </c>
      <c r="BD557" s="142">
        <f>'گام اول '!BE558</f>
        <v>0</v>
      </c>
      <c r="BE557" s="142">
        <f>'گام اول '!BF558</f>
        <v>0</v>
      </c>
      <c r="BF557" s="143">
        <f t="shared" si="369"/>
        <v>6534683.4192080004</v>
      </c>
      <c r="BG557" s="140">
        <f t="shared" si="370"/>
        <v>66377484</v>
      </c>
      <c r="BH557" s="144">
        <f t="shared" si="371"/>
        <v>72912168.216000006</v>
      </c>
      <c r="BI557" s="127">
        <f t="shared" si="364"/>
        <v>4659160</v>
      </c>
      <c r="BJ557" s="145">
        <f t="shared" si="372"/>
        <v>2329580</v>
      </c>
      <c r="BK557" s="145">
        <f t="shared" si="373"/>
        <v>698874</v>
      </c>
      <c r="BL557" s="146">
        <f t="shared" si="374"/>
        <v>1120000</v>
      </c>
      <c r="BM557" s="379">
        <v>0</v>
      </c>
      <c r="BN557" s="147">
        <f t="shared" si="375"/>
        <v>81719782.216000006</v>
      </c>
      <c r="BO557" s="148">
        <f t="shared" si="376"/>
        <v>72912168.215999991</v>
      </c>
      <c r="BP557" s="149">
        <f t="shared" si="377"/>
        <v>16769798.689679999</v>
      </c>
      <c r="BQ557" s="150">
        <f t="shared" si="378"/>
        <v>98489580.905680001</v>
      </c>
      <c r="BR557" s="151">
        <f t="shared" si="379"/>
        <v>100800</v>
      </c>
      <c r="BS557" s="147">
        <f t="shared" si="380"/>
        <v>98590380.905680001</v>
      </c>
      <c r="BT557" s="135">
        <v>0</v>
      </c>
      <c r="BU557" s="148">
        <f t="shared" si="381"/>
        <v>8171978.2216000007</v>
      </c>
      <c r="BV557" s="152">
        <f t="shared" si="382"/>
        <v>4085989.1108000004</v>
      </c>
      <c r="BW557" s="133">
        <f t="shared" si="383"/>
        <v>86332413.573280007</v>
      </c>
      <c r="BX557" s="147">
        <f t="shared" si="384"/>
        <v>7687614</v>
      </c>
      <c r="BY557" s="134">
        <f t="shared" si="385"/>
        <v>78644799.573280007</v>
      </c>
      <c r="CD557" s="388">
        <f>'گام اول '!AU558</f>
        <v>72912168.216000006</v>
      </c>
      <c r="CE557" s="389">
        <f>'گام اول '!AV558</f>
        <v>54308316.440880008</v>
      </c>
      <c r="CF557" s="389">
        <f>'گام اول '!AW558</f>
        <v>72912168.215999991</v>
      </c>
      <c r="CG557" s="389">
        <f>'گام اول '!AX558</f>
        <v>5103851.7751199994</v>
      </c>
      <c r="CH557" s="389">
        <f>'گام اول '!AY558</f>
        <v>1430831.644088001</v>
      </c>
      <c r="CI557" s="389">
        <f>'گام اول '!AZ558</f>
        <v>0</v>
      </c>
      <c r="CJ557" s="389">
        <f>'گام اول '!BA558</f>
        <v>0</v>
      </c>
      <c r="CK557" s="389">
        <f>'گام اول '!BB558</f>
        <v>0</v>
      </c>
      <c r="CL557" s="389">
        <f>'گام اول '!BC558</f>
        <v>0</v>
      </c>
      <c r="CM557" s="389">
        <f>'گام اول '!BD558</f>
        <v>0</v>
      </c>
      <c r="CN557" s="389">
        <f>'گام اول '!BE558</f>
        <v>0</v>
      </c>
      <c r="CO557" s="389">
        <f>'گام اول '!BF558</f>
        <v>0</v>
      </c>
      <c r="CP557" s="389">
        <f>'گام اول '!BG558</f>
        <v>6534683.4192080004</v>
      </c>
      <c r="CQ557" s="389">
        <f>'گام اول '!BH558</f>
        <v>66377484</v>
      </c>
      <c r="CR557" s="389">
        <f t="shared" si="386"/>
        <v>72912168.216000006</v>
      </c>
      <c r="CS557" s="55">
        <f t="shared" si="387"/>
        <v>4659160</v>
      </c>
      <c r="CT557" s="388">
        <f t="shared" si="388"/>
        <v>2329580</v>
      </c>
      <c r="CU557" s="389">
        <f t="shared" si="389"/>
        <v>698874</v>
      </c>
      <c r="CV557" s="389">
        <f t="shared" si="390"/>
        <v>1120000</v>
      </c>
      <c r="CW557" s="55">
        <v>0</v>
      </c>
      <c r="CX557" s="389">
        <f t="shared" si="391"/>
        <v>81719782.216000006</v>
      </c>
      <c r="CY557" s="389">
        <f t="shared" si="392"/>
        <v>72912168.215999991</v>
      </c>
      <c r="CZ557" s="389">
        <f t="shared" si="393"/>
        <v>16769798.689679999</v>
      </c>
      <c r="DA557" s="389">
        <f t="shared" si="394"/>
        <v>98489580.905680001</v>
      </c>
      <c r="DB557" s="389">
        <f t="shared" si="395"/>
        <v>100800</v>
      </c>
      <c r="DC557" s="389">
        <f t="shared" si="396"/>
        <v>98590380.905680001</v>
      </c>
      <c r="DD557" s="394">
        <v>0</v>
      </c>
      <c r="DE557" s="389">
        <f t="shared" si="397"/>
        <v>8171978.2216000007</v>
      </c>
      <c r="DF557" s="389">
        <f t="shared" si="398"/>
        <v>4085989.1108000004</v>
      </c>
      <c r="DG557" s="389">
        <f t="shared" si="399"/>
        <v>86332413.573280007</v>
      </c>
      <c r="DH557" s="389">
        <f t="shared" si="400"/>
        <v>7687614</v>
      </c>
      <c r="DI557" s="389">
        <f t="shared" si="401"/>
        <v>78644799.573280007</v>
      </c>
      <c r="DJ557" s="389">
        <f t="shared" si="402"/>
        <v>0</v>
      </c>
      <c r="DL557" s="396">
        <f t="shared" si="403"/>
        <v>6638737.5</v>
      </c>
      <c r="DM557" s="396">
        <f t="shared" si="404"/>
        <v>-1979577.5</v>
      </c>
    </row>
    <row r="558" spans="1:117" s="55" customFormat="1" ht="21" x14ac:dyDescent="0.2">
      <c r="A558" s="191">
        <f t="shared" si="365"/>
        <v>2655495</v>
      </c>
      <c r="B558" s="136">
        <f>'گام اول '!B559</f>
        <v>553</v>
      </c>
      <c r="C558" s="136">
        <f>'گام اول '!C559</f>
        <v>346</v>
      </c>
      <c r="D558" s="136">
        <f>'گام اول '!D559</f>
        <v>13400</v>
      </c>
      <c r="E558" s="136" t="str">
        <f>'گام اول '!E559</f>
        <v>گودرز</v>
      </c>
      <c r="F558" s="136" t="str">
        <f>'گام اول '!F559</f>
        <v>محمدي قشلاقي</v>
      </c>
      <c r="G558" s="136" t="str">
        <f>'گام اول '!G559</f>
        <v>نگهبان</v>
      </c>
      <c r="H558" s="136" t="str">
        <f>'گام اول '!H559</f>
        <v>کرمانشاه</v>
      </c>
      <c r="I558" s="136" t="str">
        <f>'گام اول '!I559</f>
        <v>210-813-9259440-1</v>
      </c>
      <c r="J558" s="136">
        <f>'گام اول '!J559</f>
        <v>3358530027</v>
      </c>
      <c r="K558" s="136" t="str">
        <f>'گام اول '!K559</f>
        <v>0067390578</v>
      </c>
      <c r="L558" s="136" t="str">
        <f>'گام اول '!L559</f>
        <v>کرمانشاه</v>
      </c>
      <c r="M558" s="136" t="str">
        <f>'گام اول '!M559</f>
        <v>نگهبان</v>
      </c>
      <c r="N558" s="120" t="str">
        <f>'گام اول '!N559</f>
        <v>*</v>
      </c>
      <c r="O558" s="119">
        <f>'گام اول '!O559</f>
        <v>0</v>
      </c>
      <c r="P558" s="121">
        <f>'گام اول '!P559</f>
        <v>0</v>
      </c>
      <c r="Q558" s="358">
        <f>'گام اول '!Q559</f>
        <v>30</v>
      </c>
      <c r="R558" s="358">
        <f>'گام اول '!R559</f>
        <v>120</v>
      </c>
      <c r="S558" s="358">
        <f>'گام اول '!S559</f>
        <v>110</v>
      </c>
      <c r="T558" s="358">
        <f>'گام اول '!T559</f>
        <v>29.33</v>
      </c>
      <c r="U558" s="137">
        <f>'گام اول '!U559</f>
        <v>0</v>
      </c>
      <c r="V558" s="120">
        <f>'گام اول '!W559</f>
        <v>0</v>
      </c>
      <c r="W558" s="121">
        <f>'گام اول '!X559</f>
        <v>0</v>
      </c>
      <c r="X558" s="366">
        <f>'گام اول '!Y559</f>
        <v>2</v>
      </c>
      <c r="Y558" s="366">
        <f>'گام اول '!Z559</f>
        <v>2</v>
      </c>
      <c r="Z558" s="138">
        <f>'گام اول '!AA559</f>
        <v>885165</v>
      </c>
      <c r="AA558" s="138">
        <f>'گام اول '!AB559</f>
        <v>46667</v>
      </c>
      <c r="AB558" s="138">
        <f>'گام اول '!AC559</f>
        <v>931832</v>
      </c>
      <c r="AC558" s="138">
        <f>'گام اول '!AD559</f>
        <v>4500000</v>
      </c>
      <c r="AD558" s="138">
        <f>'گام اول '!AE559</f>
        <v>6000000</v>
      </c>
      <c r="AE558" s="139">
        <f>'گام اول '!AF559</f>
        <v>177895.19999999998</v>
      </c>
      <c r="AF558" s="122">
        <f>'گام اول '!AG559</f>
        <v>26554950</v>
      </c>
      <c r="AG558" s="123">
        <f>'گام اول '!AH559</f>
        <v>1400010</v>
      </c>
      <c r="AH558" s="123">
        <f>'گام اول '!AI559</f>
        <v>21347423.999999996</v>
      </c>
      <c r="AI558" s="123">
        <f>'گام اول '!AJ559</f>
        <v>5310990</v>
      </c>
      <c r="AJ558" s="123">
        <f>'گام اول '!AK559</f>
        <v>4500000</v>
      </c>
      <c r="AK558" s="123">
        <f>'گام اول '!AL559</f>
        <v>6000000</v>
      </c>
      <c r="AL558" s="123">
        <f>'گام اول '!AM559</f>
        <v>4892117.9999999991</v>
      </c>
      <c r="AM558" s="123">
        <f>'گام اول '!AN559</f>
        <v>5217666.2159999991</v>
      </c>
      <c r="AN558" s="123">
        <f>'گام اول '!AO559</f>
        <v>0</v>
      </c>
      <c r="AO558" s="123">
        <f>'گام اول '!AP559</f>
        <v>3000000</v>
      </c>
      <c r="AP558" s="123">
        <f>'گام اول '!AQ559</f>
        <v>0</v>
      </c>
      <c r="AQ558" s="123">
        <f>'گام اول '!AR559</f>
        <v>0</v>
      </c>
      <c r="AR558" s="123">
        <f>'گام اول '!AS559</f>
        <v>0</v>
      </c>
      <c r="AS558" s="375">
        <f>'گام اول '!AT559</f>
        <v>0</v>
      </c>
      <c r="AT558" s="368">
        <f t="shared" si="366"/>
        <v>78223158.216000006</v>
      </c>
      <c r="AU558" s="173">
        <f>'گام اول '!AV559</f>
        <v>54308316.440880008</v>
      </c>
      <c r="AV558" s="141">
        <f>'گام اول '!AW559</f>
        <v>72912168.215999991</v>
      </c>
      <c r="AW558" s="142">
        <f t="shared" si="367"/>
        <v>5103851.7751199994</v>
      </c>
      <c r="AX558" s="75">
        <f t="shared" si="368"/>
        <v>1430831.644088001</v>
      </c>
      <c r="AY558" s="142">
        <f>'گام اول '!AZ559</f>
        <v>0</v>
      </c>
      <c r="AZ558" s="142">
        <f>'گام اول '!BA559</f>
        <v>0</v>
      </c>
      <c r="BA558" s="142">
        <f>'گام اول '!BB559</f>
        <v>0</v>
      </c>
      <c r="BB558" s="142">
        <f>'گام اول '!BC559</f>
        <v>0</v>
      </c>
      <c r="BC558" s="142">
        <f>'گام اول '!BD559</f>
        <v>0</v>
      </c>
      <c r="BD558" s="142">
        <f>'گام اول '!BE559</f>
        <v>0</v>
      </c>
      <c r="BE558" s="142">
        <f>'گام اول '!BF559</f>
        <v>0</v>
      </c>
      <c r="BF558" s="143">
        <f t="shared" si="369"/>
        <v>6534683.4192080004</v>
      </c>
      <c r="BG558" s="140">
        <f t="shared" si="370"/>
        <v>71688474</v>
      </c>
      <c r="BH558" s="144">
        <f t="shared" si="371"/>
        <v>78223158.216000006</v>
      </c>
      <c r="BI558" s="127">
        <f t="shared" si="364"/>
        <v>4659160</v>
      </c>
      <c r="BJ558" s="145">
        <f t="shared" si="372"/>
        <v>2329580</v>
      </c>
      <c r="BK558" s="145">
        <f t="shared" si="373"/>
        <v>698874</v>
      </c>
      <c r="BL558" s="146">
        <f t="shared" si="374"/>
        <v>1120000</v>
      </c>
      <c r="BM558" s="379">
        <v>0</v>
      </c>
      <c r="BN558" s="147">
        <f t="shared" si="375"/>
        <v>87030772.216000006</v>
      </c>
      <c r="BO558" s="148">
        <f t="shared" si="376"/>
        <v>72912168.215999991</v>
      </c>
      <c r="BP558" s="149">
        <f t="shared" si="377"/>
        <v>16769798.689679999</v>
      </c>
      <c r="BQ558" s="150">
        <f t="shared" si="378"/>
        <v>103800570.90568</v>
      </c>
      <c r="BR558" s="151">
        <f t="shared" si="379"/>
        <v>100800</v>
      </c>
      <c r="BS558" s="147">
        <f t="shared" si="380"/>
        <v>103901370.90568</v>
      </c>
      <c r="BT558" s="135">
        <v>0</v>
      </c>
      <c r="BU558" s="148">
        <f t="shared" si="381"/>
        <v>8703077.2216000017</v>
      </c>
      <c r="BV558" s="152">
        <f t="shared" si="382"/>
        <v>4351538.6108000008</v>
      </c>
      <c r="BW558" s="133">
        <f t="shared" si="383"/>
        <v>90846755.073280007</v>
      </c>
      <c r="BX558" s="147">
        <f t="shared" si="384"/>
        <v>7687614</v>
      </c>
      <c r="BY558" s="134">
        <f t="shared" si="385"/>
        <v>83159141.073280007</v>
      </c>
      <c r="CD558" s="388">
        <f>'گام اول '!AU559</f>
        <v>78223158.216000006</v>
      </c>
      <c r="CE558" s="389">
        <f>'گام اول '!AV559</f>
        <v>54308316.440880008</v>
      </c>
      <c r="CF558" s="389">
        <f>'گام اول '!AW559</f>
        <v>72912168.215999991</v>
      </c>
      <c r="CG558" s="389">
        <f>'گام اول '!AX559</f>
        <v>5103851.7751199994</v>
      </c>
      <c r="CH558" s="389">
        <f>'گام اول '!AY559</f>
        <v>1430831.644088001</v>
      </c>
      <c r="CI558" s="389">
        <f>'گام اول '!AZ559</f>
        <v>0</v>
      </c>
      <c r="CJ558" s="389">
        <f>'گام اول '!BA559</f>
        <v>0</v>
      </c>
      <c r="CK558" s="389">
        <f>'گام اول '!BB559</f>
        <v>0</v>
      </c>
      <c r="CL558" s="389">
        <f>'گام اول '!BC559</f>
        <v>0</v>
      </c>
      <c r="CM558" s="389">
        <f>'گام اول '!BD559</f>
        <v>0</v>
      </c>
      <c r="CN558" s="389">
        <f>'گام اول '!BE559</f>
        <v>0</v>
      </c>
      <c r="CO558" s="389">
        <f>'گام اول '!BF559</f>
        <v>0</v>
      </c>
      <c r="CP558" s="389">
        <f>'گام اول '!BG559</f>
        <v>6534683.4192080004</v>
      </c>
      <c r="CQ558" s="389">
        <f>'گام اول '!BH559</f>
        <v>71688474</v>
      </c>
      <c r="CR558" s="389">
        <f t="shared" si="386"/>
        <v>78223158.216000006</v>
      </c>
      <c r="CS558" s="55">
        <f t="shared" si="387"/>
        <v>4659160</v>
      </c>
      <c r="CT558" s="388">
        <f t="shared" si="388"/>
        <v>2329580</v>
      </c>
      <c r="CU558" s="389">
        <f t="shared" si="389"/>
        <v>698874</v>
      </c>
      <c r="CV558" s="389">
        <f t="shared" si="390"/>
        <v>1120000</v>
      </c>
      <c r="CW558" s="55">
        <v>0</v>
      </c>
      <c r="CX558" s="389">
        <f t="shared" si="391"/>
        <v>87030772.216000006</v>
      </c>
      <c r="CY558" s="389">
        <f t="shared" si="392"/>
        <v>72912168.215999991</v>
      </c>
      <c r="CZ558" s="389">
        <f t="shared" si="393"/>
        <v>16769798.689679999</v>
      </c>
      <c r="DA558" s="389">
        <f t="shared" si="394"/>
        <v>103800570.90568</v>
      </c>
      <c r="DB558" s="389">
        <f t="shared" si="395"/>
        <v>100800</v>
      </c>
      <c r="DC558" s="389">
        <f t="shared" si="396"/>
        <v>103901370.90568</v>
      </c>
      <c r="DD558" s="394">
        <v>0</v>
      </c>
      <c r="DE558" s="389">
        <f t="shared" si="397"/>
        <v>8703077.2216000017</v>
      </c>
      <c r="DF558" s="389">
        <f t="shared" si="398"/>
        <v>4351538.6108000008</v>
      </c>
      <c r="DG558" s="389">
        <f t="shared" si="399"/>
        <v>90846755.073280007</v>
      </c>
      <c r="DH558" s="389">
        <f t="shared" si="400"/>
        <v>7687614</v>
      </c>
      <c r="DI558" s="389">
        <f t="shared" si="401"/>
        <v>83159141.073280007</v>
      </c>
      <c r="DJ558" s="389">
        <f t="shared" si="402"/>
        <v>0</v>
      </c>
      <c r="DL558" s="396">
        <f t="shared" si="403"/>
        <v>6638737.5</v>
      </c>
      <c r="DM558" s="396">
        <f t="shared" si="404"/>
        <v>-1979577.5</v>
      </c>
    </row>
    <row r="559" spans="1:117" s="55" customFormat="1" ht="21" x14ac:dyDescent="0.2">
      <c r="A559" s="191">
        <f t="shared" si="365"/>
        <v>2655495</v>
      </c>
      <c r="B559" s="136">
        <f>'گام اول '!B560</f>
        <v>554</v>
      </c>
      <c r="C559" s="136">
        <f>'گام اول '!C560</f>
        <v>347</v>
      </c>
      <c r="D559" s="136">
        <f>'گام اول '!D560</f>
        <v>13397</v>
      </c>
      <c r="E559" s="136" t="str">
        <f>'گام اول '!E560</f>
        <v>پیمان</v>
      </c>
      <c r="F559" s="136" t="str">
        <f>'گام اول '!F560</f>
        <v>دامیان</v>
      </c>
      <c r="G559" s="136" t="str">
        <f>'گام اول '!G560</f>
        <v>نگهبان</v>
      </c>
      <c r="H559" s="136" t="str">
        <f>'گام اول '!H560</f>
        <v>کرمانشاه</v>
      </c>
      <c r="I559" s="136" t="str">
        <f>'گام اول '!I560</f>
        <v>264-813-8363591-1</v>
      </c>
      <c r="J559" s="136">
        <f>'گام اول '!J560</f>
        <v>3254328051</v>
      </c>
      <c r="K559" s="136" t="str">
        <f>'گام اول '!K560</f>
        <v>0047056445</v>
      </c>
      <c r="L559" s="136" t="str">
        <f>'گام اول '!L560</f>
        <v>کرمانشاه</v>
      </c>
      <c r="M559" s="136" t="str">
        <f>'گام اول '!M560</f>
        <v>نگهبان</v>
      </c>
      <c r="N559" s="120" t="str">
        <f>'گام اول '!N560</f>
        <v>*</v>
      </c>
      <c r="O559" s="119">
        <f>'گام اول '!O560</f>
        <v>0</v>
      </c>
      <c r="P559" s="121">
        <f>'گام اول '!P560</f>
        <v>0</v>
      </c>
      <c r="Q559" s="358">
        <f>'گام اول '!Q560</f>
        <v>30</v>
      </c>
      <c r="R559" s="358">
        <f>'گام اول '!R560</f>
        <v>120</v>
      </c>
      <c r="S559" s="358">
        <f>'گام اول '!S560</f>
        <v>110</v>
      </c>
      <c r="T559" s="358">
        <f>'گام اول '!T560</f>
        <v>29.33</v>
      </c>
      <c r="U559" s="137">
        <f>'گام اول '!U560</f>
        <v>0</v>
      </c>
      <c r="V559" s="120">
        <f>'گام اول '!W560</f>
        <v>0</v>
      </c>
      <c r="W559" s="121">
        <f>'گام اول '!X560</f>
        <v>0</v>
      </c>
      <c r="X559" s="366">
        <f>'گام اول '!Y560</f>
        <v>2</v>
      </c>
      <c r="Y559" s="366">
        <f>'گام اول '!Z560</f>
        <v>1</v>
      </c>
      <c r="Z559" s="138">
        <f>'گام اول '!AA560</f>
        <v>885165</v>
      </c>
      <c r="AA559" s="138">
        <f>'گام اول '!AB560</f>
        <v>46667</v>
      </c>
      <c r="AB559" s="138">
        <f>'گام اول '!AC560</f>
        <v>931832</v>
      </c>
      <c r="AC559" s="138">
        <f>'گام اول '!AD560</f>
        <v>4500000</v>
      </c>
      <c r="AD559" s="138">
        <f>'گام اول '!AE560</f>
        <v>6000000</v>
      </c>
      <c r="AE559" s="139">
        <f>'گام اول '!AF560</f>
        <v>177895.19999999998</v>
      </c>
      <c r="AF559" s="122">
        <f>'گام اول '!AG560</f>
        <v>26554950</v>
      </c>
      <c r="AG559" s="123">
        <f>'گام اول '!AH560</f>
        <v>1400010</v>
      </c>
      <c r="AH559" s="123">
        <f>'گام اول '!AI560</f>
        <v>21347423.999999996</v>
      </c>
      <c r="AI559" s="123">
        <f>'گام اول '!AJ560</f>
        <v>2655495</v>
      </c>
      <c r="AJ559" s="123">
        <f>'گام اول '!AK560</f>
        <v>4500000</v>
      </c>
      <c r="AK559" s="123">
        <f>'گام اول '!AL560</f>
        <v>6000000</v>
      </c>
      <c r="AL559" s="123">
        <f>'گام اول '!AM560</f>
        <v>4892117.9999999991</v>
      </c>
      <c r="AM559" s="123">
        <f>'گام اول '!AN560</f>
        <v>5217666.2159999991</v>
      </c>
      <c r="AN559" s="123">
        <f>'گام اول '!AO560</f>
        <v>0</v>
      </c>
      <c r="AO559" s="123">
        <f>'گام اول '!AP560</f>
        <v>3000000</v>
      </c>
      <c r="AP559" s="123">
        <f>'گام اول '!AQ560</f>
        <v>0</v>
      </c>
      <c r="AQ559" s="123">
        <f>'گام اول '!AR560</f>
        <v>0</v>
      </c>
      <c r="AR559" s="123">
        <f>'گام اول '!AS560</f>
        <v>0</v>
      </c>
      <c r="AS559" s="375">
        <f>'گام اول '!AT560</f>
        <v>0</v>
      </c>
      <c r="AT559" s="368">
        <f t="shared" si="366"/>
        <v>75567663.216000006</v>
      </c>
      <c r="AU559" s="173">
        <f>'گام اول '!AV560</f>
        <v>54308316.440880008</v>
      </c>
      <c r="AV559" s="141">
        <f>'گام اول '!AW560</f>
        <v>72912168.215999991</v>
      </c>
      <c r="AW559" s="142">
        <f t="shared" si="367"/>
        <v>5103851.7751199994</v>
      </c>
      <c r="AX559" s="75">
        <f t="shared" si="368"/>
        <v>1430831.644088001</v>
      </c>
      <c r="AY559" s="142">
        <f>'گام اول '!AZ560</f>
        <v>0</v>
      </c>
      <c r="AZ559" s="142">
        <f>'گام اول '!BA560</f>
        <v>0</v>
      </c>
      <c r="BA559" s="142">
        <f>'گام اول '!BB560</f>
        <v>0</v>
      </c>
      <c r="BB559" s="142">
        <f>'گام اول '!BC560</f>
        <v>0</v>
      </c>
      <c r="BC559" s="142">
        <f>'گام اول '!BD560</f>
        <v>0</v>
      </c>
      <c r="BD559" s="142">
        <f>'گام اول '!BE560</f>
        <v>0</v>
      </c>
      <c r="BE559" s="142">
        <f>'گام اول '!BF560</f>
        <v>0</v>
      </c>
      <c r="BF559" s="143">
        <f t="shared" si="369"/>
        <v>6534683.4192080004</v>
      </c>
      <c r="BG559" s="140">
        <f t="shared" si="370"/>
        <v>69032979</v>
      </c>
      <c r="BH559" s="144">
        <f t="shared" si="371"/>
        <v>75567663.216000006</v>
      </c>
      <c r="BI559" s="127">
        <f t="shared" si="364"/>
        <v>4659160</v>
      </c>
      <c r="BJ559" s="145">
        <f t="shared" si="372"/>
        <v>2329580</v>
      </c>
      <c r="BK559" s="145">
        <f t="shared" si="373"/>
        <v>698874</v>
      </c>
      <c r="BL559" s="146">
        <f t="shared" si="374"/>
        <v>1120000</v>
      </c>
      <c r="BM559" s="379">
        <v>0</v>
      </c>
      <c r="BN559" s="147">
        <f t="shared" si="375"/>
        <v>84375277.216000006</v>
      </c>
      <c r="BO559" s="148">
        <f t="shared" si="376"/>
        <v>72912168.215999991</v>
      </c>
      <c r="BP559" s="149">
        <f t="shared" si="377"/>
        <v>16769798.689679999</v>
      </c>
      <c r="BQ559" s="150">
        <f t="shared" si="378"/>
        <v>101145075.90568</v>
      </c>
      <c r="BR559" s="151">
        <f t="shared" si="379"/>
        <v>100800</v>
      </c>
      <c r="BS559" s="147">
        <f t="shared" si="380"/>
        <v>101245875.90568</v>
      </c>
      <c r="BT559" s="135">
        <v>0</v>
      </c>
      <c r="BU559" s="148">
        <f t="shared" si="381"/>
        <v>8437527.7216000017</v>
      </c>
      <c r="BV559" s="152">
        <f t="shared" si="382"/>
        <v>4218763.8608000008</v>
      </c>
      <c r="BW559" s="133">
        <f t="shared" si="383"/>
        <v>88589584.323280007</v>
      </c>
      <c r="BX559" s="147">
        <f t="shared" si="384"/>
        <v>7687614</v>
      </c>
      <c r="BY559" s="134">
        <f t="shared" si="385"/>
        <v>80901970.323280007</v>
      </c>
      <c r="CD559" s="388">
        <f>'گام اول '!AU560</f>
        <v>75567663.216000006</v>
      </c>
      <c r="CE559" s="389">
        <f>'گام اول '!AV560</f>
        <v>54308316.440880008</v>
      </c>
      <c r="CF559" s="389">
        <f>'گام اول '!AW560</f>
        <v>72912168.215999991</v>
      </c>
      <c r="CG559" s="389">
        <f>'گام اول '!AX560</f>
        <v>5103851.7751199994</v>
      </c>
      <c r="CH559" s="389">
        <f>'گام اول '!AY560</f>
        <v>1430831.644088001</v>
      </c>
      <c r="CI559" s="389">
        <f>'گام اول '!AZ560</f>
        <v>0</v>
      </c>
      <c r="CJ559" s="389">
        <f>'گام اول '!BA560</f>
        <v>0</v>
      </c>
      <c r="CK559" s="389">
        <f>'گام اول '!BB560</f>
        <v>0</v>
      </c>
      <c r="CL559" s="389">
        <f>'گام اول '!BC560</f>
        <v>0</v>
      </c>
      <c r="CM559" s="389">
        <f>'گام اول '!BD560</f>
        <v>0</v>
      </c>
      <c r="CN559" s="389">
        <f>'گام اول '!BE560</f>
        <v>0</v>
      </c>
      <c r="CO559" s="389">
        <f>'گام اول '!BF560</f>
        <v>0</v>
      </c>
      <c r="CP559" s="389">
        <f>'گام اول '!BG560</f>
        <v>6534683.4192080004</v>
      </c>
      <c r="CQ559" s="389">
        <f>'گام اول '!BH560</f>
        <v>69032979</v>
      </c>
      <c r="CR559" s="389">
        <f t="shared" si="386"/>
        <v>75567663.216000006</v>
      </c>
      <c r="CS559" s="55">
        <f t="shared" si="387"/>
        <v>4659160</v>
      </c>
      <c r="CT559" s="388">
        <f t="shared" si="388"/>
        <v>2329580</v>
      </c>
      <c r="CU559" s="389">
        <f t="shared" si="389"/>
        <v>698874</v>
      </c>
      <c r="CV559" s="389">
        <f t="shared" si="390"/>
        <v>1120000</v>
      </c>
      <c r="CW559" s="55">
        <v>0</v>
      </c>
      <c r="CX559" s="389">
        <f t="shared" si="391"/>
        <v>84375277.216000006</v>
      </c>
      <c r="CY559" s="389">
        <f t="shared" si="392"/>
        <v>72912168.215999991</v>
      </c>
      <c r="CZ559" s="389">
        <f t="shared" si="393"/>
        <v>16769798.689679999</v>
      </c>
      <c r="DA559" s="389">
        <f t="shared" si="394"/>
        <v>101145075.90568</v>
      </c>
      <c r="DB559" s="389">
        <f t="shared" si="395"/>
        <v>100800</v>
      </c>
      <c r="DC559" s="389">
        <f t="shared" si="396"/>
        <v>101245875.90568</v>
      </c>
      <c r="DD559" s="394">
        <v>0</v>
      </c>
      <c r="DE559" s="389">
        <f t="shared" si="397"/>
        <v>8437527.7216000017</v>
      </c>
      <c r="DF559" s="389">
        <f t="shared" si="398"/>
        <v>4218763.8608000008</v>
      </c>
      <c r="DG559" s="389">
        <f t="shared" si="399"/>
        <v>88589584.323280007</v>
      </c>
      <c r="DH559" s="389">
        <f t="shared" si="400"/>
        <v>7687614</v>
      </c>
      <c r="DI559" s="389">
        <f t="shared" si="401"/>
        <v>80901970.323280007</v>
      </c>
      <c r="DJ559" s="389">
        <f t="shared" si="402"/>
        <v>0</v>
      </c>
      <c r="DL559" s="396">
        <f t="shared" si="403"/>
        <v>6638737.5</v>
      </c>
      <c r="DM559" s="396">
        <f t="shared" si="404"/>
        <v>-1979577.5</v>
      </c>
    </row>
    <row r="560" spans="1:117" s="55" customFormat="1" ht="21" x14ac:dyDescent="0.2">
      <c r="A560" s="191">
        <f t="shared" si="365"/>
        <v>2655495</v>
      </c>
      <c r="B560" s="136">
        <f>'گام اول '!B561</f>
        <v>555</v>
      </c>
      <c r="C560" s="136">
        <f>'گام اول '!C561</f>
        <v>348</v>
      </c>
      <c r="D560" s="136">
        <f>'گام اول '!D561</f>
        <v>13398</v>
      </c>
      <c r="E560" s="136" t="str">
        <f>'گام اول '!E561</f>
        <v>محسن</v>
      </c>
      <c r="F560" s="136" t="str">
        <f>'گام اول '!F561</f>
        <v>میری سید شکری</v>
      </c>
      <c r="G560" s="136" t="str">
        <f>'گام اول '!G561</f>
        <v>نگهبان</v>
      </c>
      <c r="H560" s="136" t="str">
        <f>'گام اول '!H561</f>
        <v>کرمانشاه</v>
      </c>
      <c r="I560" s="136" t="str">
        <f>'گام اول '!I561</f>
        <v>333-813-3441037-1</v>
      </c>
      <c r="J560" s="136">
        <f>'گام اول '!J561</f>
        <v>3240659891</v>
      </c>
      <c r="K560" s="136" t="str">
        <f>'گام اول '!K561</f>
        <v>0019187719</v>
      </c>
      <c r="L560" s="136" t="str">
        <f>'گام اول '!L561</f>
        <v>کرمانشاه</v>
      </c>
      <c r="M560" s="136" t="str">
        <f>'گام اول '!M561</f>
        <v>نگهبان</v>
      </c>
      <c r="N560" s="120" t="str">
        <f>'گام اول '!N561</f>
        <v>*</v>
      </c>
      <c r="O560" s="119">
        <f>'گام اول '!O561</f>
        <v>0</v>
      </c>
      <c r="P560" s="121">
        <f>'گام اول '!P561</f>
        <v>0</v>
      </c>
      <c r="Q560" s="358">
        <f>'گام اول '!Q561</f>
        <v>30</v>
      </c>
      <c r="R560" s="358">
        <f>'گام اول '!R561</f>
        <v>120</v>
      </c>
      <c r="S560" s="358">
        <f>'گام اول '!S561</f>
        <v>110</v>
      </c>
      <c r="T560" s="358">
        <f>'گام اول '!T561</f>
        <v>29.33</v>
      </c>
      <c r="U560" s="137">
        <f>'گام اول '!U561</f>
        <v>0</v>
      </c>
      <c r="V560" s="120">
        <f>'گام اول '!W561</f>
        <v>0</v>
      </c>
      <c r="W560" s="121">
        <f>'گام اول '!X561</f>
        <v>0</v>
      </c>
      <c r="X560" s="366">
        <f>'گام اول '!Y561</f>
        <v>0</v>
      </c>
      <c r="Y560" s="366">
        <f>'گام اول '!Z561</f>
        <v>0</v>
      </c>
      <c r="Z560" s="138">
        <f>'گام اول '!AA561</f>
        <v>885165</v>
      </c>
      <c r="AA560" s="138">
        <f>'گام اول '!AB561</f>
        <v>46667</v>
      </c>
      <c r="AB560" s="138">
        <f>'گام اول '!AC561</f>
        <v>931832</v>
      </c>
      <c r="AC560" s="138">
        <f>'گام اول '!AD561</f>
        <v>4500000</v>
      </c>
      <c r="AD560" s="138">
        <f>'گام اول '!AE561</f>
        <v>6000000</v>
      </c>
      <c r="AE560" s="139">
        <f>'گام اول '!AF561</f>
        <v>177895.19999999998</v>
      </c>
      <c r="AF560" s="122">
        <f>'گام اول '!AG561</f>
        <v>26554950</v>
      </c>
      <c r="AG560" s="123">
        <f>'گام اول '!AH561</f>
        <v>1400010</v>
      </c>
      <c r="AH560" s="123">
        <f>'گام اول '!AI561</f>
        <v>21347423.999999996</v>
      </c>
      <c r="AI560" s="123">
        <f>'گام اول '!AJ561</f>
        <v>0</v>
      </c>
      <c r="AJ560" s="123">
        <f>'گام اول '!AK561</f>
        <v>4500000</v>
      </c>
      <c r="AK560" s="123">
        <f>'گام اول '!AL561</f>
        <v>6000000</v>
      </c>
      <c r="AL560" s="123">
        <f>'گام اول '!AM561</f>
        <v>4892117.9999999991</v>
      </c>
      <c r="AM560" s="123">
        <f>'گام اول '!AN561</f>
        <v>5217666.2159999991</v>
      </c>
      <c r="AN560" s="123">
        <f>'گام اول '!AO561</f>
        <v>0</v>
      </c>
      <c r="AO560" s="123">
        <f>'گام اول '!AP561</f>
        <v>3000000</v>
      </c>
      <c r="AP560" s="123">
        <f>'گام اول '!AQ561</f>
        <v>0</v>
      </c>
      <c r="AQ560" s="123">
        <f>'گام اول '!AR561</f>
        <v>0</v>
      </c>
      <c r="AR560" s="123">
        <f>'گام اول '!AS561</f>
        <v>0</v>
      </c>
      <c r="AS560" s="375">
        <f>'گام اول '!AT561</f>
        <v>0</v>
      </c>
      <c r="AT560" s="368">
        <f t="shared" si="366"/>
        <v>72912168.216000006</v>
      </c>
      <c r="AU560" s="173">
        <f>'گام اول '!AV561</f>
        <v>54308316.440880008</v>
      </c>
      <c r="AV560" s="141">
        <f>'گام اول '!AW561</f>
        <v>72912168.215999991</v>
      </c>
      <c r="AW560" s="142">
        <f t="shared" si="367"/>
        <v>5103851.7751199994</v>
      </c>
      <c r="AX560" s="75">
        <f t="shared" si="368"/>
        <v>1430831.644088001</v>
      </c>
      <c r="AY560" s="142">
        <f>'گام اول '!AZ561</f>
        <v>0</v>
      </c>
      <c r="AZ560" s="142">
        <f>'گام اول '!BA561</f>
        <v>0</v>
      </c>
      <c r="BA560" s="142">
        <f>'گام اول '!BB561</f>
        <v>0</v>
      </c>
      <c r="BB560" s="142">
        <f>'گام اول '!BC561</f>
        <v>0</v>
      </c>
      <c r="BC560" s="142">
        <f>'گام اول '!BD561</f>
        <v>0</v>
      </c>
      <c r="BD560" s="142">
        <f>'گام اول '!BE561</f>
        <v>0</v>
      </c>
      <c r="BE560" s="142">
        <f>'گام اول '!BF561</f>
        <v>0</v>
      </c>
      <c r="BF560" s="143">
        <f t="shared" si="369"/>
        <v>6534683.4192080004</v>
      </c>
      <c r="BG560" s="140">
        <f t="shared" si="370"/>
        <v>66377484</v>
      </c>
      <c r="BH560" s="144">
        <f t="shared" si="371"/>
        <v>72912168.216000006</v>
      </c>
      <c r="BI560" s="127">
        <f t="shared" si="364"/>
        <v>4659160</v>
      </c>
      <c r="BJ560" s="145">
        <f t="shared" si="372"/>
        <v>2329580</v>
      </c>
      <c r="BK560" s="145">
        <f t="shared" si="373"/>
        <v>698874</v>
      </c>
      <c r="BL560" s="146">
        <f t="shared" si="374"/>
        <v>1120000</v>
      </c>
      <c r="BM560" s="379">
        <v>0</v>
      </c>
      <c r="BN560" s="147">
        <f t="shared" si="375"/>
        <v>81719782.216000006</v>
      </c>
      <c r="BO560" s="148">
        <f t="shared" si="376"/>
        <v>72912168.215999991</v>
      </c>
      <c r="BP560" s="149">
        <f t="shared" si="377"/>
        <v>16769798.689679999</v>
      </c>
      <c r="BQ560" s="150">
        <f t="shared" si="378"/>
        <v>98489580.905680001</v>
      </c>
      <c r="BR560" s="151">
        <f t="shared" si="379"/>
        <v>100800</v>
      </c>
      <c r="BS560" s="147">
        <f t="shared" si="380"/>
        <v>98590380.905680001</v>
      </c>
      <c r="BT560" s="135">
        <v>0</v>
      </c>
      <c r="BU560" s="148">
        <f t="shared" si="381"/>
        <v>8171978.2216000007</v>
      </c>
      <c r="BV560" s="152">
        <f t="shared" si="382"/>
        <v>4085989.1108000004</v>
      </c>
      <c r="BW560" s="133">
        <f t="shared" si="383"/>
        <v>86332413.573280007</v>
      </c>
      <c r="BX560" s="147">
        <f t="shared" si="384"/>
        <v>7687614</v>
      </c>
      <c r="BY560" s="134">
        <f t="shared" si="385"/>
        <v>78644799.573280007</v>
      </c>
      <c r="CD560" s="388">
        <f>'گام اول '!AU561</f>
        <v>72912168.216000006</v>
      </c>
      <c r="CE560" s="389">
        <f>'گام اول '!AV561</f>
        <v>54308316.440880008</v>
      </c>
      <c r="CF560" s="389">
        <f>'گام اول '!AW561</f>
        <v>72912168.215999991</v>
      </c>
      <c r="CG560" s="389">
        <f>'گام اول '!AX561</f>
        <v>5103851.7751199994</v>
      </c>
      <c r="CH560" s="389">
        <f>'گام اول '!AY561</f>
        <v>1430831.644088001</v>
      </c>
      <c r="CI560" s="389">
        <f>'گام اول '!AZ561</f>
        <v>0</v>
      </c>
      <c r="CJ560" s="389">
        <f>'گام اول '!BA561</f>
        <v>0</v>
      </c>
      <c r="CK560" s="389">
        <f>'گام اول '!BB561</f>
        <v>0</v>
      </c>
      <c r="CL560" s="389">
        <f>'گام اول '!BC561</f>
        <v>0</v>
      </c>
      <c r="CM560" s="389">
        <f>'گام اول '!BD561</f>
        <v>0</v>
      </c>
      <c r="CN560" s="389">
        <f>'گام اول '!BE561</f>
        <v>0</v>
      </c>
      <c r="CO560" s="389">
        <f>'گام اول '!BF561</f>
        <v>0</v>
      </c>
      <c r="CP560" s="389">
        <f>'گام اول '!BG561</f>
        <v>6534683.4192080004</v>
      </c>
      <c r="CQ560" s="389">
        <f>'گام اول '!BH561</f>
        <v>66377484</v>
      </c>
      <c r="CR560" s="389">
        <f t="shared" si="386"/>
        <v>72912168.216000006</v>
      </c>
      <c r="CS560" s="55">
        <f t="shared" si="387"/>
        <v>4659160</v>
      </c>
      <c r="CT560" s="388">
        <f t="shared" si="388"/>
        <v>2329580</v>
      </c>
      <c r="CU560" s="389">
        <f t="shared" si="389"/>
        <v>698874</v>
      </c>
      <c r="CV560" s="389">
        <f t="shared" si="390"/>
        <v>1120000</v>
      </c>
      <c r="CW560" s="55">
        <v>0</v>
      </c>
      <c r="CX560" s="389">
        <f t="shared" si="391"/>
        <v>81719782.216000006</v>
      </c>
      <c r="CY560" s="389">
        <f t="shared" si="392"/>
        <v>72912168.215999991</v>
      </c>
      <c r="CZ560" s="389">
        <f t="shared" si="393"/>
        <v>16769798.689679999</v>
      </c>
      <c r="DA560" s="389">
        <f t="shared" si="394"/>
        <v>98489580.905680001</v>
      </c>
      <c r="DB560" s="389">
        <f t="shared" si="395"/>
        <v>100800</v>
      </c>
      <c r="DC560" s="389">
        <f t="shared" si="396"/>
        <v>98590380.905680001</v>
      </c>
      <c r="DD560" s="394">
        <v>0</v>
      </c>
      <c r="DE560" s="389">
        <f t="shared" si="397"/>
        <v>8171978.2216000007</v>
      </c>
      <c r="DF560" s="389">
        <f t="shared" si="398"/>
        <v>4085989.1108000004</v>
      </c>
      <c r="DG560" s="389">
        <f t="shared" si="399"/>
        <v>86332413.573280007</v>
      </c>
      <c r="DH560" s="389">
        <f t="shared" si="400"/>
        <v>7687614</v>
      </c>
      <c r="DI560" s="389">
        <f t="shared" si="401"/>
        <v>78644799.573280007</v>
      </c>
      <c r="DJ560" s="389">
        <f t="shared" si="402"/>
        <v>0</v>
      </c>
      <c r="DL560" s="396">
        <f t="shared" si="403"/>
        <v>6638737.5</v>
      </c>
      <c r="DM560" s="396">
        <f t="shared" si="404"/>
        <v>-1979577.5</v>
      </c>
    </row>
    <row r="561" spans="1:117" s="55" customFormat="1" ht="21" x14ac:dyDescent="0.2">
      <c r="A561" s="191">
        <f t="shared" si="365"/>
        <v>2655495</v>
      </c>
      <c r="B561" s="136">
        <f>'گام اول '!B562</f>
        <v>556</v>
      </c>
      <c r="C561" s="136">
        <f>'گام اول '!C562</f>
        <v>349</v>
      </c>
      <c r="D561" s="136">
        <f>'گام اول '!D562</f>
        <v>13399</v>
      </c>
      <c r="E561" s="136" t="str">
        <f>'گام اول '!E562</f>
        <v>احسان</v>
      </c>
      <c r="F561" s="136" t="str">
        <f>'گام اول '!F562</f>
        <v>فرهادی</v>
      </c>
      <c r="G561" s="136" t="str">
        <f>'گام اول '!G562</f>
        <v>نگهبان</v>
      </c>
      <c r="H561" s="136" t="str">
        <f>'گام اول '!H562</f>
        <v>کرمانشاه</v>
      </c>
      <c r="I561" s="136" t="str">
        <f>'گام اول '!I562</f>
        <v>210-700-8580905-1</v>
      </c>
      <c r="J561" s="136">
        <f>'گام اول '!J562</f>
        <v>3240358883</v>
      </c>
      <c r="K561" s="136" t="str">
        <f>'گام اول '!K562</f>
        <v>0067402928</v>
      </c>
      <c r="L561" s="136" t="str">
        <f>'گام اول '!L562</f>
        <v>کرمانشاه</v>
      </c>
      <c r="M561" s="136" t="str">
        <f>'گام اول '!M562</f>
        <v>نگهبان</v>
      </c>
      <c r="N561" s="120" t="str">
        <f>'گام اول '!N562</f>
        <v>*</v>
      </c>
      <c r="O561" s="119">
        <f>'گام اول '!O562</f>
        <v>0</v>
      </c>
      <c r="P561" s="121">
        <f>'گام اول '!P562</f>
        <v>0</v>
      </c>
      <c r="Q561" s="358">
        <f>'گام اول '!Q562</f>
        <v>30</v>
      </c>
      <c r="R561" s="358">
        <f>'گام اول '!R562</f>
        <v>120</v>
      </c>
      <c r="S561" s="358">
        <f>'گام اول '!S562</f>
        <v>110</v>
      </c>
      <c r="T561" s="358">
        <f>'گام اول '!T562</f>
        <v>29.33</v>
      </c>
      <c r="U561" s="137">
        <f>'گام اول '!U562</f>
        <v>0</v>
      </c>
      <c r="V561" s="120">
        <f>'گام اول '!W562</f>
        <v>0</v>
      </c>
      <c r="W561" s="121">
        <f>'گام اول '!X562</f>
        <v>0</v>
      </c>
      <c r="X561" s="366">
        <f>'گام اول '!Y562</f>
        <v>0</v>
      </c>
      <c r="Y561" s="366">
        <f>'گام اول '!Z562</f>
        <v>0</v>
      </c>
      <c r="Z561" s="138">
        <f>'گام اول '!AA562</f>
        <v>885165</v>
      </c>
      <c r="AA561" s="138">
        <f>'گام اول '!AB562</f>
        <v>0</v>
      </c>
      <c r="AB561" s="138">
        <f>'گام اول '!AC562</f>
        <v>885165</v>
      </c>
      <c r="AC561" s="138">
        <f>'گام اول '!AD562</f>
        <v>4500000</v>
      </c>
      <c r="AD561" s="138">
        <f>'گام اول '!AE562</f>
        <v>6000000</v>
      </c>
      <c r="AE561" s="139">
        <f>'گام اول '!AF562</f>
        <v>168986.04545454544</v>
      </c>
      <c r="AF561" s="122">
        <f>'گام اول '!AG562</f>
        <v>26554950</v>
      </c>
      <c r="AG561" s="123">
        <f>'گام اول '!AH562</f>
        <v>0</v>
      </c>
      <c r="AH561" s="123">
        <f>'گام اول '!AI562</f>
        <v>20278325.454545453</v>
      </c>
      <c r="AI561" s="123">
        <f>'گام اول '!AJ562</f>
        <v>0</v>
      </c>
      <c r="AJ561" s="123">
        <f>'گام اول '!AK562</f>
        <v>4500000</v>
      </c>
      <c r="AK561" s="123">
        <f>'گام اول '!AL562</f>
        <v>6000000</v>
      </c>
      <c r="AL561" s="123">
        <f>'گام اول '!AM562</f>
        <v>4647116.25</v>
      </c>
      <c r="AM561" s="123">
        <f>'گام اول '!AN562</f>
        <v>4956360.7131818179</v>
      </c>
      <c r="AN561" s="123">
        <f>'گام اول '!AO562</f>
        <v>0</v>
      </c>
      <c r="AO561" s="123">
        <f>'گام اول '!AP562</f>
        <v>3000000</v>
      </c>
      <c r="AP561" s="123">
        <f>'گام اول '!AQ562</f>
        <v>0</v>
      </c>
      <c r="AQ561" s="123">
        <f>'گام اول '!AR562</f>
        <v>0</v>
      </c>
      <c r="AR561" s="123">
        <f>'گام اول '!AS562</f>
        <v>0</v>
      </c>
      <c r="AS561" s="375">
        <f>'گام اول '!AT562</f>
        <v>0</v>
      </c>
      <c r="AT561" s="368">
        <f t="shared" si="366"/>
        <v>69936752.417727262</v>
      </c>
      <c r="AU561" s="173">
        <f>'گام اول '!AV562</f>
        <v>51541179.748486355</v>
      </c>
      <c r="AV561" s="141">
        <f>'گام اول '!AW562</f>
        <v>69936752.417727262</v>
      </c>
      <c r="AW561" s="142">
        <f t="shared" si="367"/>
        <v>4895572.6692409087</v>
      </c>
      <c r="AX561" s="75">
        <f t="shared" si="368"/>
        <v>1154117.9748486355</v>
      </c>
      <c r="AY561" s="142">
        <f>'گام اول '!AZ562</f>
        <v>0</v>
      </c>
      <c r="AZ561" s="142">
        <f>'گام اول '!BA562</f>
        <v>0</v>
      </c>
      <c r="BA561" s="142">
        <f>'گام اول '!BB562</f>
        <v>0</v>
      </c>
      <c r="BB561" s="142">
        <f>'گام اول '!BC562</f>
        <v>0</v>
      </c>
      <c r="BC561" s="142">
        <f>'گام اول '!BD562</f>
        <v>0</v>
      </c>
      <c r="BD561" s="142">
        <f>'گام اول '!BE562</f>
        <v>0</v>
      </c>
      <c r="BE561" s="142">
        <f>'گام اول '!BF562</f>
        <v>0</v>
      </c>
      <c r="BF561" s="143">
        <f t="shared" si="369"/>
        <v>6049690.6440895442</v>
      </c>
      <c r="BG561" s="140">
        <f t="shared" si="370"/>
        <v>63887061</v>
      </c>
      <c r="BH561" s="144">
        <f t="shared" si="371"/>
        <v>69936752.417727262</v>
      </c>
      <c r="BI561" s="127">
        <f t="shared" si="364"/>
        <v>4425825</v>
      </c>
      <c r="BJ561" s="145">
        <f t="shared" si="372"/>
        <v>2212912.5</v>
      </c>
      <c r="BK561" s="145">
        <f t="shared" si="373"/>
        <v>663873.75</v>
      </c>
      <c r="BL561" s="146">
        <f t="shared" si="374"/>
        <v>1120000</v>
      </c>
      <c r="BM561" s="379">
        <v>0</v>
      </c>
      <c r="BN561" s="147">
        <f t="shared" si="375"/>
        <v>78359363.667727262</v>
      </c>
      <c r="BO561" s="148">
        <f t="shared" si="376"/>
        <v>69936752.417727262</v>
      </c>
      <c r="BP561" s="149">
        <f t="shared" si="377"/>
        <v>16085453.056077272</v>
      </c>
      <c r="BQ561" s="150">
        <f t="shared" si="378"/>
        <v>94444816.723804533</v>
      </c>
      <c r="BR561" s="151">
        <f t="shared" si="379"/>
        <v>100800</v>
      </c>
      <c r="BS561" s="147">
        <f t="shared" si="380"/>
        <v>94545616.723804533</v>
      </c>
      <c r="BT561" s="135">
        <v>0</v>
      </c>
      <c r="BU561" s="148">
        <f t="shared" si="381"/>
        <v>7835936.3667727262</v>
      </c>
      <c r="BV561" s="152">
        <f t="shared" si="382"/>
        <v>3917968.1833863631</v>
      </c>
      <c r="BW561" s="133">
        <f t="shared" si="383"/>
        <v>82791712.173645437</v>
      </c>
      <c r="BX561" s="147">
        <f t="shared" si="384"/>
        <v>7302611.25</v>
      </c>
      <c r="BY561" s="134">
        <f t="shared" si="385"/>
        <v>75489100.923645437</v>
      </c>
      <c r="CD561" s="388">
        <f>'گام اول '!AU562</f>
        <v>69936752.417727262</v>
      </c>
      <c r="CE561" s="389">
        <f>'گام اول '!AV562</f>
        <v>51541179.748486355</v>
      </c>
      <c r="CF561" s="389">
        <f>'گام اول '!AW562</f>
        <v>69936752.417727262</v>
      </c>
      <c r="CG561" s="389">
        <f>'گام اول '!AX562</f>
        <v>4895572.6692409087</v>
      </c>
      <c r="CH561" s="389">
        <f>'گام اول '!AY562</f>
        <v>1154117.9748486355</v>
      </c>
      <c r="CI561" s="389">
        <f>'گام اول '!AZ562</f>
        <v>0</v>
      </c>
      <c r="CJ561" s="389">
        <f>'گام اول '!BA562</f>
        <v>0</v>
      </c>
      <c r="CK561" s="389">
        <f>'گام اول '!BB562</f>
        <v>0</v>
      </c>
      <c r="CL561" s="389">
        <f>'گام اول '!BC562</f>
        <v>0</v>
      </c>
      <c r="CM561" s="389">
        <f>'گام اول '!BD562</f>
        <v>0</v>
      </c>
      <c r="CN561" s="389">
        <f>'گام اول '!BE562</f>
        <v>0</v>
      </c>
      <c r="CO561" s="389">
        <f>'گام اول '!BF562</f>
        <v>0</v>
      </c>
      <c r="CP561" s="389">
        <f>'گام اول '!BG562</f>
        <v>6049690.6440895442</v>
      </c>
      <c r="CQ561" s="389">
        <f>'گام اول '!BH562</f>
        <v>63887061</v>
      </c>
      <c r="CR561" s="389">
        <f t="shared" si="386"/>
        <v>69936752.417727262</v>
      </c>
      <c r="CS561" s="55">
        <f t="shared" si="387"/>
        <v>4425825</v>
      </c>
      <c r="CT561" s="388">
        <f t="shared" si="388"/>
        <v>2212912.5</v>
      </c>
      <c r="CU561" s="389">
        <f t="shared" si="389"/>
        <v>663873.75</v>
      </c>
      <c r="CV561" s="389">
        <f t="shared" si="390"/>
        <v>1120000</v>
      </c>
      <c r="CW561" s="55">
        <v>0</v>
      </c>
      <c r="CX561" s="389">
        <f t="shared" si="391"/>
        <v>78359363.667727262</v>
      </c>
      <c r="CY561" s="389">
        <f t="shared" si="392"/>
        <v>69936752.417727262</v>
      </c>
      <c r="CZ561" s="389">
        <f t="shared" si="393"/>
        <v>16085453.056077272</v>
      </c>
      <c r="DA561" s="389">
        <f t="shared" si="394"/>
        <v>94444816.723804533</v>
      </c>
      <c r="DB561" s="389">
        <f t="shared" si="395"/>
        <v>100800</v>
      </c>
      <c r="DC561" s="389">
        <f t="shared" si="396"/>
        <v>94545616.723804533</v>
      </c>
      <c r="DD561" s="394">
        <v>0</v>
      </c>
      <c r="DE561" s="389">
        <f t="shared" si="397"/>
        <v>7835936.3667727262</v>
      </c>
      <c r="DF561" s="389">
        <f t="shared" si="398"/>
        <v>3917968.1833863631</v>
      </c>
      <c r="DG561" s="389">
        <f t="shared" si="399"/>
        <v>82791712.173645437</v>
      </c>
      <c r="DH561" s="389">
        <f t="shared" si="400"/>
        <v>7302611.25</v>
      </c>
      <c r="DI561" s="389">
        <f t="shared" si="401"/>
        <v>75489100.923645437</v>
      </c>
      <c r="DJ561" s="389">
        <f t="shared" si="402"/>
        <v>0</v>
      </c>
      <c r="DL561" s="396">
        <f t="shared" si="403"/>
        <v>6638737.5</v>
      </c>
      <c r="DM561" s="396">
        <f t="shared" si="404"/>
        <v>-2212912.5</v>
      </c>
    </row>
    <row r="562" spans="1:117" s="55" customFormat="1" ht="21" x14ac:dyDescent="0.2">
      <c r="A562" s="191">
        <f t="shared" si="365"/>
        <v>2655495</v>
      </c>
      <c r="B562" s="136">
        <f>'گام اول '!B563</f>
        <v>557</v>
      </c>
      <c r="C562" s="136">
        <f>'گام اول '!C563</f>
        <v>350</v>
      </c>
      <c r="D562" s="136">
        <f>'گام اول '!D563</f>
        <v>13407</v>
      </c>
      <c r="E562" s="136" t="str">
        <f>'گام اول '!E563</f>
        <v>ارسلان</v>
      </c>
      <c r="F562" s="136" t="str">
        <f>'گام اول '!F563</f>
        <v>دارایی نیا</v>
      </c>
      <c r="G562" s="136" t="str">
        <f>'گام اول '!G563</f>
        <v>نگهبان</v>
      </c>
      <c r="H562" s="136" t="str">
        <f>'گام اول '!H563</f>
        <v>کرمانشاه</v>
      </c>
      <c r="I562" s="136" t="str">
        <f>'گام اول '!I563</f>
        <v>255-813-3708683-1</v>
      </c>
      <c r="J562" s="136">
        <f>'گام اول '!J563</f>
        <v>3310052133</v>
      </c>
      <c r="K562" s="136" t="str">
        <f>'گام اول '!K563</f>
        <v>0048392180</v>
      </c>
      <c r="L562" s="136">
        <f>'گام اول '!L563</f>
        <v>0</v>
      </c>
      <c r="M562" s="136" t="str">
        <f>'گام اول '!M563</f>
        <v>نگهبان</v>
      </c>
      <c r="N562" s="120" t="str">
        <f>'گام اول '!N563</f>
        <v>*</v>
      </c>
      <c r="O562" s="119">
        <f>'گام اول '!O563</f>
        <v>0</v>
      </c>
      <c r="P562" s="121">
        <f>'گام اول '!P563</f>
        <v>0</v>
      </c>
      <c r="Q562" s="358">
        <f>'گام اول '!Q563</f>
        <v>30</v>
      </c>
      <c r="R562" s="358">
        <f>'گام اول '!R563</f>
        <v>120</v>
      </c>
      <c r="S562" s="358">
        <f>'گام اول '!S563</f>
        <v>110</v>
      </c>
      <c r="T562" s="358">
        <f>'گام اول '!T563</f>
        <v>29.33</v>
      </c>
      <c r="U562" s="137">
        <f>'گام اول '!U563</f>
        <v>0</v>
      </c>
      <c r="V562" s="120">
        <f>'گام اول '!W563</f>
        <v>0</v>
      </c>
      <c r="W562" s="121">
        <f>'گام اول '!X563</f>
        <v>0</v>
      </c>
      <c r="X562" s="366">
        <f>'گام اول '!Y563</f>
        <v>0</v>
      </c>
      <c r="Y562" s="366">
        <f>'گام اول '!Z563</f>
        <v>0</v>
      </c>
      <c r="Z562" s="138">
        <f>'گام اول '!AA563</f>
        <v>885165</v>
      </c>
      <c r="AA562" s="138">
        <f>'گام اول '!AB563</f>
        <v>0</v>
      </c>
      <c r="AB562" s="138">
        <f>'گام اول '!AC563</f>
        <v>885165</v>
      </c>
      <c r="AC562" s="138">
        <f>'گام اول '!AD563</f>
        <v>4500000</v>
      </c>
      <c r="AD562" s="138">
        <f>'گام اول '!AE563</f>
        <v>6000000</v>
      </c>
      <c r="AE562" s="139">
        <f>'گام اول '!AF563</f>
        <v>168986.04545454544</v>
      </c>
      <c r="AF562" s="122">
        <f>'گام اول '!AG563</f>
        <v>26554950</v>
      </c>
      <c r="AG562" s="123">
        <f>'گام اول '!AH563</f>
        <v>0</v>
      </c>
      <c r="AH562" s="123">
        <f>'گام اول '!AI563</f>
        <v>20278325.454545453</v>
      </c>
      <c r="AI562" s="123">
        <f>'گام اول '!AJ563</f>
        <v>0</v>
      </c>
      <c r="AJ562" s="123">
        <f>'گام اول '!AK563</f>
        <v>4500000</v>
      </c>
      <c r="AK562" s="123">
        <f>'گام اول '!AL563</f>
        <v>6000000</v>
      </c>
      <c r="AL562" s="123">
        <f>'گام اول '!AM563</f>
        <v>4647116.25</v>
      </c>
      <c r="AM562" s="123">
        <f>'گام اول '!AN563</f>
        <v>4956360.7131818179</v>
      </c>
      <c r="AN562" s="123">
        <f>'گام اول '!AO563</f>
        <v>0</v>
      </c>
      <c r="AO562" s="123">
        <f>'گام اول '!AP563</f>
        <v>3000000</v>
      </c>
      <c r="AP562" s="123">
        <f>'گام اول '!AQ563</f>
        <v>0</v>
      </c>
      <c r="AQ562" s="123">
        <f>'گام اول '!AR563</f>
        <v>0</v>
      </c>
      <c r="AR562" s="123">
        <f>'گام اول '!AS563</f>
        <v>0</v>
      </c>
      <c r="AS562" s="375">
        <f>'گام اول '!AT563</f>
        <v>0</v>
      </c>
      <c r="AT562" s="368">
        <f t="shared" si="366"/>
        <v>69936752.417727262</v>
      </c>
      <c r="AU562" s="173">
        <f>'گام اول '!AV563</f>
        <v>51541179.748486355</v>
      </c>
      <c r="AV562" s="141">
        <f>'گام اول '!AW563</f>
        <v>69936752.417727262</v>
      </c>
      <c r="AW562" s="142">
        <f t="shared" si="367"/>
        <v>4895572.6692409087</v>
      </c>
      <c r="AX562" s="75">
        <f t="shared" si="368"/>
        <v>1154117.9748486355</v>
      </c>
      <c r="AY562" s="142">
        <f>'گام اول '!AZ563</f>
        <v>0</v>
      </c>
      <c r="AZ562" s="142">
        <f>'گام اول '!BA563</f>
        <v>0</v>
      </c>
      <c r="BA562" s="142">
        <f>'گام اول '!BB563</f>
        <v>0</v>
      </c>
      <c r="BB562" s="142">
        <f>'گام اول '!BC563</f>
        <v>0</v>
      </c>
      <c r="BC562" s="142">
        <f>'گام اول '!BD563</f>
        <v>0</v>
      </c>
      <c r="BD562" s="142">
        <f>'گام اول '!BE563</f>
        <v>0</v>
      </c>
      <c r="BE562" s="142">
        <f>'گام اول '!BF563</f>
        <v>0</v>
      </c>
      <c r="BF562" s="143">
        <f t="shared" si="369"/>
        <v>6049690.6440895442</v>
      </c>
      <c r="BG562" s="140">
        <f t="shared" si="370"/>
        <v>63887061</v>
      </c>
      <c r="BH562" s="144">
        <f t="shared" si="371"/>
        <v>69936752.417727262</v>
      </c>
      <c r="BI562" s="127">
        <f t="shared" si="364"/>
        <v>4425825</v>
      </c>
      <c r="BJ562" s="145">
        <f t="shared" si="372"/>
        <v>2212912.5</v>
      </c>
      <c r="BK562" s="145">
        <f t="shared" si="373"/>
        <v>663873.75</v>
      </c>
      <c r="BL562" s="146">
        <f t="shared" si="374"/>
        <v>1120000</v>
      </c>
      <c r="BM562" s="379">
        <v>0</v>
      </c>
      <c r="BN562" s="147">
        <f t="shared" si="375"/>
        <v>78359363.667727262</v>
      </c>
      <c r="BO562" s="148">
        <f t="shared" si="376"/>
        <v>69936752.417727262</v>
      </c>
      <c r="BP562" s="149">
        <f t="shared" si="377"/>
        <v>16085453.056077272</v>
      </c>
      <c r="BQ562" s="150">
        <f t="shared" si="378"/>
        <v>94444816.723804533</v>
      </c>
      <c r="BR562" s="151">
        <f t="shared" si="379"/>
        <v>100800</v>
      </c>
      <c r="BS562" s="147">
        <f t="shared" si="380"/>
        <v>94545616.723804533</v>
      </c>
      <c r="BT562" s="135">
        <v>0</v>
      </c>
      <c r="BU562" s="148">
        <f t="shared" si="381"/>
        <v>7835936.3667727262</v>
      </c>
      <c r="BV562" s="152">
        <f t="shared" si="382"/>
        <v>3917968.1833863631</v>
      </c>
      <c r="BW562" s="133">
        <f t="shared" si="383"/>
        <v>82791712.173645437</v>
      </c>
      <c r="BX562" s="147">
        <f t="shared" si="384"/>
        <v>7302611.25</v>
      </c>
      <c r="BY562" s="134">
        <f t="shared" si="385"/>
        <v>75489100.923645437</v>
      </c>
      <c r="CD562" s="388">
        <f>'گام اول '!AU563</f>
        <v>69936752.417727262</v>
      </c>
      <c r="CE562" s="389">
        <f>'گام اول '!AV563</f>
        <v>51541179.748486355</v>
      </c>
      <c r="CF562" s="389">
        <f>'گام اول '!AW563</f>
        <v>69936752.417727262</v>
      </c>
      <c r="CG562" s="389">
        <f>'گام اول '!AX563</f>
        <v>4895572.6692409087</v>
      </c>
      <c r="CH562" s="389">
        <f>'گام اول '!AY563</f>
        <v>1154117.9748486355</v>
      </c>
      <c r="CI562" s="389">
        <f>'گام اول '!AZ563</f>
        <v>0</v>
      </c>
      <c r="CJ562" s="389">
        <f>'گام اول '!BA563</f>
        <v>0</v>
      </c>
      <c r="CK562" s="389">
        <f>'گام اول '!BB563</f>
        <v>0</v>
      </c>
      <c r="CL562" s="389">
        <f>'گام اول '!BC563</f>
        <v>0</v>
      </c>
      <c r="CM562" s="389">
        <f>'گام اول '!BD563</f>
        <v>0</v>
      </c>
      <c r="CN562" s="389">
        <f>'گام اول '!BE563</f>
        <v>0</v>
      </c>
      <c r="CO562" s="389">
        <f>'گام اول '!BF563</f>
        <v>0</v>
      </c>
      <c r="CP562" s="389">
        <f>'گام اول '!BG563</f>
        <v>6049690.6440895442</v>
      </c>
      <c r="CQ562" s="389">
        <f>'گام اول '!BH563</f>
        <v>63887061</v>
      </c>
      <c r="CR562" s="389">
        <f t="shared" si="386"/>
        <v>69936752.417727262</v>
      </c>
      <c r="CS562" s="55">
        <f t="shared" si="387"/>
        <v>4425825</v>
      </c>
      <c r="CT562" s="388">
        <f t="shared" si="388"/>
        <v>2212912.5</v>
      </c>
      <c r="CU562" s="389">
        <f t="shared" si="389"/>
        <v>663873.75</v>
      </c>
      <c r="CV562" s="389">
        <f t="shared" si="390"/>
        <v>1120000</v>
      </c>
      <c r="CW562" s="55">
        <v>0</v>
      </c>
      <c r="CX562" s="389">
        <f t="shared" si="391"/>
        <v>78359363.667727262</v>
      </c>
      <c r="CY562" s="389">
        <f t="shared" si="392"/>
        <v>69936752.417727262</v>
      </c>
      <c r="CZ562" s="389">
        <f t="shared" si="393"/>
        <v>16085453.056077272</v>
      </c>
      <c r="DA562" s="389">
        <f t="shared" si="394"/>
        <v>94444816.723804533</v>
      </c>
      <c r="DB562" s="389">
        <f t="shared" si="395"/>
        <v>100800</v>
      </c>
      <c r="DC562" s="389">
        <f t="shared" si="396"/>
        <v>94545616.723804533</v>
      </c>
      <c r="DD562" s="394">
        <v>0</v>
      </c>
      <c r="DE562" s="389">
        <f t="shared" si="397"/>
        <v>7835936.3667727262</v>
      </c>
      <c r="DF562" s="389">
        <f t="shared" si="398"/>
        <v>3917968.1833863631</v>
      </c>
      <c r="DG562" s="389">
        <f t="shared" si="399"/>
        <v>82791712.173645437</v>
      </c>
      <c r="DH562" s="389">
        <f t="shared" si="400"/>
        <v>7302611.25</v>
      </c>
      <c r="DI562" s="389">
        <f t="shared" si="401"/>
        <v>75489100.923645437</v>
      </c>
      <c r="DJ562" s="389">
        <f t="shared" si="402"/>
        <v>0</v>
      </c>
      <c r="DL562" s="396">
        <f t="shared" si="403"/>
        <v>6638737.5</v>
      </c>
      <c r="DM562" s="396">
        <f t="shared" si="404"/>
        <v>-2212912.5</v>
      </c>
    </row>
    <row r="563" spans="1:117" s="55" customFormat="1" ht="21" x14ac:dyDescent="0.2">
      <c r="A563" s="191">
        <f t="shared" si="365"/>
        <v>2655495</v>
      </c>
      <c r="B563" s="136">
        <f>'گام اول '!B564</f>
        <v>558</v>
      </c>
      <c r="C563" s="136">
        <f>'گام اول '!C564</f>
        <v>352</v>
      </c>
      <c r="D563" s="136">
        <f>'گام اول '!D564</f>
        <v>13189</v>
      </c>
      <c r="E563" s="136" t="str">
        <f>'گام اول '!E564</f>
        <v>صادق</v>
      </c>
      <c r="F563" s="136" t="str">
        <f>'گام اول '!F564</f>
        <v>رضائي</v>
      </c>
      <c r="G563" s="136" t="str">
        <f>'گام اول '!G564</f>
        <v>نگهبان</v>
      </c>
      <c r="H563" s="136" t="str">
        <f>'گام اول '!H564</f>
        <v>ایلام</v>
      </c>
      <c r="I563" s="136" t="str">
        <f>'گام اول '!I564</f>
        <v>273-12-561017-2</v>
      </c>
      <c r="J563" s="136">
        <f>'گام اول '!J564</f>
        <v>4500893997</v>
      </c>
      <c r="K563" s="136">
        <f>'گام اول '!K564</f>
        <v>48735289</v>
      </c>
      <c r="L563" s="136" t="str">
        <f>'گام اول '!L564</f>
        <v>ایلام</v>
      </c>
      <c r="M563" s="136" t="str">
        <f>'گام اول '!M564</f>
        <v>نگهبان</v>
      </c>
      <c r="N563" s="120" t="str">
        <f>'گام اول '!N564</f>
        <v>*</v>
      </c>
      <c r="O563" s="119">
        <f>'گام اول '!O564</f>
        <v>0</v>
      </c>
      <c r="P563" s="121">
        <f>'گام اول '!P564</f>
        <v>0</v>
      </c>
      <c r="Q563" s="358">
        <f>'گام اول '!Q564</f>
        <v>30</v>
      </c>
      <c r="R563" s="358">
        <f>'گام اول '!R564</f>
        <v>120</v>
      </c>
      <c r="S563" s="358">
        <f>'گام اول '!S564</f>
        <v>110</v>
      </c>
      <c r="T563" s="358">
        <f>'گام اول '!T564</f>
        <v>29.33</v>
      </c>
      <c r="U563" s="137">
        <f>'گام اول '!U564</f>
        <v>0</v>
      </c>
      <c r="V563" s="120">
        <f>'گام اول '!W564</f>
        <v>0</v>
      </c>
      <c r="W563" s="121">
        <f>'گام اول '!X564</f>
        <v>0</v>
      </c>
      <c r="X563" s="366">
        <f>'گام اول '!Y564</f>
        <v>0</v>
      </c>
      <c r="Y563" s="366">
        <f>'گام اول '!Z564</f>
        <v>0</v>
      </c>
      <c r="Z563" s="138">
        <f>'گام اول '!AA564</f>
        <v>885165</v>
      </c>
      <c r="AA563" s="138">
        <f>'گام اول '!AB564</f>
        <v>46667</v>
      </c>
      <c r="AB563" s="138">
        <f>'گام اول '!AC564</f>
        <v>931832</v>
      </c>
      <c r="AC563" s="138">
        <f>'گام اول '!AD564</f>
        <v>4500000</v>
      </c>
      <c r="AD563" s="138">
        <f>'گام اول '!AE564</f>
        <v>6000000</v>
      </c>
      <c r="AE563" s="139">
        <f>'گام اول '!AF564</f>
        <v>177895.19999999998</v>
      </c>
      <c r="AF563" s="122">
        <f>'گام اول '!AG564</f>
        <v>26554950</v>
      </c>
      <c r="AG563" s="123">
        <f>'گام اول '!AH564</f>
        <v>1400010</v>
      </c>
      <c r="AH563" s="123">
        <f>'گام اول '!AI564</f>
        <v>21347423.999999996</v>
      </c>
      <c r="AI563" s="123">
        <f>'گام اول '!AJ564</f>
        <v>0</v>
      </c>
      <c r="AJ563" s="123">
        <f>'گام اول '!AK564</f>
        <v>4500000</v>
      </c>
      <c r="AK563" s="123">
        <f>'گام اول '!AL564</f>
        <v>6000000</v>
      </c>
      <c r="AL563" s="123">
        <f>'گام اول '!AM564</f>
        <v>4892117.9999999991</v>
      </c>
      <c r="AM563" s="123">
        <f>'گام اول '!AN564</f>
        <v>5217666.2159999991</v>
      </c>
      <c r="AN563" s="123">
        <f>'گام اول '!AO564</f>
        <v>0</v>
      </c>
      <c r="AO563" s="123">
        <f>'گام اول '!AP564</f>
        <v>3000000</v>
      </c>
      <c r="AP563" s="123">
        <f>'گام اول '!AQ564</f>
        <v>0</v>
      </c>
      <c r="AQ563" s="123">
        <f>'گام اول '!AR564</f>
        <v>0</v>
      </c>
      <c r="AR563" s="123">
        <f>'گام اول '!AS564</f>
        <v>0</v>
      </c>
      <c r="AS563" s="375">
        <f>'گام اول '!AT564</f>
        <v>0</v>
      </c>
      <c r="AT563" s="368">
        <f t="shared" si="366"/>
        <v>72912168.216000006</v>
      </c>
      <c r="AU563" s="173">
        <f>'گام اول '!AV564</f>
        <v>54308316.440880008</v>
      </c>
      <c r="AV563" s="141">
        <f>'گام اول '!AW564</f>
        <v>72912168.215999991</v>
      </c>
      <c r="AW563" s="142">
        <f t="shared" si="367"/>
        <v>5103851.7751199994</v>
      </c>
      <c r="AX563" s="75">
        <f t="shared" si="368"/>
        <v>1430831.644088001</v>
      </c>
      <c r="AY563" s="142">
        <f>'گام اول '!AZ564</f>
        <v>0</v>
      </c>
      <c r="AZ563" s="142">
        <f>'گام اول '!BA564</f>
        <v>0</v>
      </c>
      <c r="BA563" s="142">
        <f>'گام اول '!BB564</f>
        <v>0</v>
      </c>
      <c r="BB563" s="142">
        <f>'گام اول '!BC564</f>
        <v>0</v>
      </c>
      <c r="BC563" s="142">
        <f>'گام اول '!BD564</f>
        <v>0</v>
      </c>
      <c r="BD563" s="142">
        <f>'گام اول '!BE564</f>
        <v>0</v>
      </c>
      <c r="BE563" s="142">
        <f>'گام اول '!BF564</f>
        <v>0</v>
      </c>
      <c r="BF563" s="143">
        <f t="shared" si="369"/>
        <v>6534683.4192080004</v>
      </c>
      <c r="BG563" s="140">
        <f t="shared" si="370"/>
        <v>66377484</v>
      </c>
      <c r="BH563" s="144">
        <f t="shared" si="371"/>
        <v>72912168.216000006</v>
      </c>
      <c r="BI563" s="127">
        <f t="shared" si="364"/>
        <v>4659160</v>
      </c>
      <c r="BJ563" s="145">
        <f t="shared" si="372"/>
        <v>2329580</v>
      </c>
      <c r="BK563" s="145">
        <f t="shared" si="373"/>
        <v>698874</v>
      </c>
      <c r="BL563" s="146">
        <f t="shared" si="374"/>
        <v>1120000</v>
      </c>
      <c r="BM563" s="379">
        <v>0</v>
      </c>
      <c r="BN563" s="147">
        <f t="shared" si="375"/>
        <v>81719782.216000006</v>
      </c>
      <c r="BO563" s="148">
        <f t="shared" si="376"/>
        <v>72912168.215999991</v>
      </c>
      <c r="BP563" s="149">
        <f t="shared" si="377"/>
        <v>16769798.689679999</v>
      </c>
      <c r="BQ563" s="150">
        <f t="shared" si="378"/>
        <v>98489580.905680001</v>
      </c>
      <c r="BR563" s="151">
        <f t="shared" si="379"/>
        <v>100800</v>
      </c>
      <c r="BS563" s="147">
        <f t="shared" si="380"/>
        <v>98590380.905680001</v>
      </c>
      <c r="BT563" s="135">
        <v>0</v>
      </c>
      <c r="BU563" s="148">
        <f t="shared" si="381"/>
        <v>8171978.2216000007</v>
      </c>
      <c r="BV563" s="152">
        <f t="shared" si="382"/>
        <v>4085989.1108000004</v>
      </c>
      <c r="BW563" s="133">
        <f t="shared" si="383"/>
        <v>86332413.573280007</v>
      </c>
      <c r="BX563" s="147">
        <f t="shared" si="384"/>
        <v>7687614</v>
      </c>
      <c r="BY563" s="134">
        <f t="shared" si="385"/>
        <v>78644799.573280007</v>
      </c>
      <c r="CD563" s="388">
        <f>'گام اول '!AU564</f>
        <v>72912168.216000006</v>
      </c>
      <c r="CE563" s="389">
        <f>'گام اول '!AV564</f>
        <v>54308316.440880008</v>
      </c>
      <c r="CF563" s="389">
        <f>'گام اول '!AW564</f>
        <v>72912168.215999991</v>
      </c>
      <c r="CG563" s="389">
        <f>'گام اول '!AX564</f>
        <v>5103851.7751199994</v>
      </c>
      <c r="CH563" s="389">
        <f>'گام اول '!AY564</f>
        <v>1430831.644088001</v>
      </c>
      <c r="CI563" s="389">
        <f>'گام اول '!AZ564</f>
        <v>0</v>
      </c>
      <c r="CJ563" s="389">
        <f>'گام اول '!BA564</f>
        <v>0</v>
      </c>
      <c r="CK563" s="389">
        <f>'گام اول '!BB564</f>
        <v>0</v>
      </c>
      <c r="CL563" s="389">
        <f>'گام اول '!BC564</f>
        <v>0</v>
      </c>
      <c r="CM563" s="389">
        <f>'گام اول '!BD564</f>
        <v>0</v>
      </c>
      <c r="CN563" s="389">
        <f>'گام اول '!BE564</f>
        <v>0</v>
      </c>
      <c r="CO563" s="389">
        <f>'گام اول '!BF564</f>
        <v>0</v>
      </c>
      <c r="CP563" s="389">
        <f>'گام اول '!BG564</f>
        <v>6534683.4192080004</v>
      </c>
      <c r="CQ563" s="389">
        <f>'گام اول '!BH564</f>
        <v>66377484</v>
      </c>
      <c r="CR563" s="389">
        <f t="shared" si="386"/>
        <v>72912168.216000006</v>
      </c>
      <c r="CS563" s="55">
        <f t="shared" si="387"/>
        <v>4659160</v>
      </c>
      <c r="CT563" s="388">
        <f t="shared" si="388"/>
        <v>2329580</v>
      </c>
      <c r="CU563" s="389">
        <f t="shared" si="389"/>
        <v>698874</v>
      </c>
      <c r="CV563" s="389">
        <f t="shared" si="390"/>
        <v>1120000</v>
      </c>
      <c r="CW563" s="55">
        <v>0</v>
      </c>
      <c r="CX563" s="389">
        <f t="shared" si="391"/>
        <v>81719782.216000006</v>
      </c>
      <c r="CY563" s="389">
        <f t="shared" si="392"/>
        <v>72912168.215999991</v>
      </c>
      <c r="CZ563" s="389">
        <f t="shared" si="393"/>
        <v>16769798.689679999</v>
      </c>
      <c r="DA563" s="389">
        <f t="shared" si="394"/>
        <v>98489580.905680001</v>
      </c>
      <c r="DB563" s="389">
        <f t="shared" si="395"/>
        <v>100800</v>
      </c>
      <c r="DC563" s="389">
        <f t="shared" si="396"/>
        <v>98590380.905680001</v>
      </c>
      <c r="DD563" s="394">
        <v>0</v>
      </c>
      <c r="DE563" s="389">
        <f t="shared" si="397"/>
        <v>8171978.2216000007</v>
      </c>
      <c r="DF563" s="389">
        <f t="shared" si="398"/>
        <v>4085989.1108000004</v>
      </c>
      <c r="DG563" s="389">
        <f t="shared" si="399"/>
        <v>86332413.573280007</v>
      </c>
      <c r="DH563" s="389">
        <f t="shared" si="400"/>
        <v>7687614</v>
      </c>
      <c r="DI563" s="389">
        <f t="shared" si="401"/>
        <v>78644799.573280007</v>
      </c>
      <c r="DJ563" s="389">
        <f t="shared" si="402"/>
        <v>0</v>
      </c>
      <c r="DL563" s="396">
        <f t="shared" si="403"/>
        <v>6638737.5</v>
      </c>
      <c r="DM563" s="396">
        <f t="shared" si="404"/>
        <v>-1979577.5</v>
      </c>
    </row>
    <row r="564" spans="1:117" s="55" customFormat="1" ht="21" x14ac:dyDescent="0.2">
      <c r="A564" s="191">
        <f t="shared" si="365"/>
        <v>2655495</v>
      </c>
      <c r="B564" s="136">
        <f>'گام اول '!B565</f>
        <v>559</v>
      </c>
      <c r="C564" s="136">
        <f>'گام اول '!C565</f>
        <v>353</v>
      </c>
      <c r="D564" s="136">
        <f>'گام اول '!D565</f>
        <v>13192</v>
      </c>
      <c r="E564" s="136" t="str">
        <f>'گام اول '!E565</f>
        <v>نجف</v>
      </c>
      <c r="F564" s="136" t="str">
        <f>'گام اول '!F565</f>
        <v>رستمی</v>
      </c>
      <c r="G564" s="136" t="str">
        <f>'گام اول '!G565</f>
        <v>نگهبان</v>
      </c>
      <c r="H564" s="136" t="str">
        <f>'گام اول '!H565</f>
        <v>ایلام</v>
      </c>
      <c r="I564" s="136" t="str">
        <f>'گام اول '!I565</f>
        <v>273-813-3355293-1</v>
      </c>
      <c r="J564" s="136">
        <f>'گام اول '!J565</f>
        <v>4529886220</v>
      </c>
      <c r="K564" s="136">
        <f>'گام اول '!K565</f>
        <v>48941954</v>
      </c>
      <c r="L564" s="136" t="str">
        <f>'گام اول '!L565</f>
        <v>ایلام</v>
      </c>
      <c r="M564" s="136" t="str">
        <f>'گام اول '!M565</f>
        <v>نگهبان</v>
      </c>
      <c r="N564" s="120" t="str">
        <f>'گام اول '!N565</f>
        <v>*</v>
      </c>
      <c r="O564" s="119">
        <f>'گام اول '!O565</f>
        <v>0</v>
      </c>
      <c r="P564" s="121">
        <f>'گام اول '!P565</f>
        <v>0</v>
      </c>
      <c r="Q564" s="358">
        <f>'گام اول '!Q565</f>
        <v>30</v>
      </c>
      <c r="R564" s="358">
        <f>'گام اول '!R565</f>
        <v>120</v>
      </c>
      <c r="S564" s="358">
        <f>'گام اول '!S565</f>
        <v>110</v>
      </c>
      <c r="T564" s="358">
        <f>'گام اول '!T565</f>
        <v>29.33</v>
      </c>
      <c r="U564" s="137">
        <f>'گام اول '!U565</f>
        <v>0</v>
      </c>
      <c r="V564" s="120">
        <f>'گام اول '!W565</f>
        <v>0</v>
      </c>
      <c r="W564" s="121">
        <f>'گام اول '!X565</f>
        <v>0</v>
      </c>
      <c r="X564" s="366">
        <f>'گام اول '!Y565</f>
        <v>1</v>
      </c>
      <c r="Y564" s="366">
        <f>'گام اول '!Z565</f>
        <v>1</v>
      </c>
      <c r="Z564" s="138">
        <f>'گام اول '!AA565</f>
        <v>885165</v>
      </c>
      <c r="AA564" s="138">
        <f>'گام اول '!AB565</f>
        <v>46667</v>
      </c>
      <c r="AB564" s="138">
        <f>'گام اول '!AC565</f>
        <v>931832</v>
      </c>
      <c r="AC564" s="138">
        <f>'گام اول '!AD565</f>
        <v>4500000</v>
      </c>
      <c r="AD564" s="138">
        <f>'گام اول '!AE565</f>
        <v>6000000</v>
      </c>
      <c r="AE564" s="139">
        <f>'گام اول '!AF565</f>
        <v>177895.19999999998</v>
      </c>
      <c r="AF564" s="122">
        <f>'گام اول '!AG565</f>
        <v>26554950</v>
      </c>
      <c r="AG564" s="123">
        <f>'گام اول '!AH565</f>
        <v>1400010</v>
      </c>
      <c r="AH564" s="123">
        <f>'گام اول '!AI565</f>
        <v>21347423.999999996</v>
      </c>
      <c r="AI564" s="123">
        <f>'گام اول '!AJ565</f>
        <v>2655495</v>
      </c>
      <c r="AJ564" s="123">
        <f>'گام اول '!AK565</f>
        <v>4500000</v>
      </c>
      <c r="AK564" s="123">
        <f>'گام اول '!AL565</f>
        <v>6000000</v>
      </c>
      <c r="AL564" s="123">
        <f>'گام اول '!AM565</f>
        <v>4892117.9999999991</v>
      </c>
      <c r="AM564" s="123">
        <f>'گام اول '!AN565</f>
        <v>5217666.2159999991</v>
      </c>
      <c r="AN564" s="123">
        <f>'گام اول '!AO565</f>
        <v>0</v>
      </c>
      <c r="AO564" s="123">
        <f>'گام اول '!AP565</f>
        <v>2800000</v>
      </c>
      <c r="AP564" s="123">
        <f>'گام اول '!AQ565</f>
        <v>0</v>
      </c>
      <c r="AQ564" s="123">
        <f>'گام اول '!AR565</f>
        <v>0</v>
      </c>
      <c r="AR564" s="123">
        <f>'گام اول '!AS565</f>
        <v>0</v>
      </c>
      <c r="AS564" s="375">
        <f>'گام اول '!AT565</f>
        <v>0</v>
      </c>
      <c r="AT564" s="368">
        <f t="shared" si="366"/>
        <v>75367663.216000006</v>
      </c>
      <c r="AU564" s="173">
        <f>'گام اول '!AV565</f>
        <v>54322316.440880008</v>
      </c>
      <c r="AV564" s="141">
        <f>'گام اول '!AW565</f>
        <v>72712168.215999991</v>
      </c>
      <c r="AW564" s="142">
        <f t="shared" si="367"/>
        <v>5089851.7751199994</v>
      </c>
      <c r="AX564" s="75">
        <f t="shared" si="368"/>
        <v>1432231.644088001</v>
      </c>
      <c r="AY564" s="142">
        <f>'گام اول '!AZ565</f>
        <v>0</v>
      </c>
      <c r="AZ564" s="142">
        <f>'گام اول '!BA565</f>
        <v>0</v>
      </c>
      <c r="BA564" s="142">
        <f>'گام اول '!BB565</f>
        <v>0</v>
      </c>
      <c r="BB564" s="142">
        <f>'گام اول '!BC565</f>
        <v>0</v>
      </c>
      <c r="BC564" s="142">
        <f>'گام اول '!BD565</f>
        <v>0</v>
      </c>
      <c r="BD564" s="142">
        <f>'گام اول '!BE565</f>
        <v>0</v>
      </c>
      <c r="BE564" s="142">
        <f>'گام اول '!BF565</f>
        <v>0</v>
      </c>
      <c r="BF564" s="143">
        <f t="shared" si="369"/>
        <v>6522083.4192080004</v>
      </c>
      <c r="BG564" s="140">
        <f t="shared" si="370"/>
        <v>68845579</v>
      </c>
      <c r="BH564" s="144">
        <f t="shared" si="371"/>
        <v>75367663.216000006</v>
      </c>
      <c r="BI564" s="127">
        <f t="shared" si="364"/>
        <v>4659160</v>
      </c>
      <c r="BJ564" s="145">
        <f t="shared" si="372"/>
        <v>2329580</v>
      </c>
      <c r="BK564" s="145">
        <f t="shared" si="373"/>
        <v>698874</v>
      </c>
      <c r="BL564" s="146">
        <f t="shared" si="374"/>
        <v>1120000</v>
      </c>
      <c r="BM564" s="379">
        <v>0</v>
      </c>
      <c r="BN564" s="147">
        <f t="shared" si="375"/>
        <v>84175277.216000006</v>
      </c>
      <c r="BO564" s="148">
        <f t="shared" si="376"/>
        <v>72712168.215999991</v>
      </c>
      <c r="BP564" s="149">
        <f t="shared" si="377"/>
        <v>16723798.689679999</v>
      </c>
      <c r="BQ564" s="150">
        <f t="shared" si="378"/>
        <v>100899075.90568</v>
      </c>
      <c r="BR564" s="151">
        <f t="shared" si="379"/>
        <v>100800</v>
      </c>
      <c r="BS564" s="147">
        <f t="shared" si="380"/>
        <v>100999875.90568</v>
      </c>
      <c r="BT564" s="135">
        <v>0</v>
      </c>
      <c r="BU564" s="148">
        <f t="shared" si="381"/>
        <v>8417527.7216000017</v>
      </c>
      <c r="BV564" s="152">
        <f t="shared" si="382"/>
        <v>4208763.8608000008</v>
      </c>
      <c r="BW564" s="133">
        <f t="shared" si="383"/>
        <v>88373584.323280007</v>
      </c>
      <c r="BX564" s="147">
        <f t="shared" si="384"/>
        <v>7687614</v>
      </c>
      <c r="BY564" s="134">
        <f t="shared" si="385"/>
        <v>80685970.323280007</v>
      </c>
      <c r="CD564" s="388">
        <f>'گام اول '!AU565</f>
        <v>75367663.216000006</v>
      </c>
      <c r="CE564" s="389">
        <f>'گام اول '!AV565</f>
        <v>54322316.440880008</v>
      </c>
      <c r="CF564" s="389">
        <f>'گام اول '!AW565</f>
        <v>72712168.215999991</v>
      </c>
      <c r="CG564" s="389">
        <f>'گام اول '!AX565</f>
        <v>5089851.7751199994</v>
      </c>
      <c r="CH564" s="389">
        <f>'گام اول '!AY565</f>
        <v>1432231.644088001</v>
      </c>
      <c r="CI564" s="389">
        <f>'گام اول '!AZ565</f>
        <v>0</v>
      </c>
      <c r="CJ564" s="389">
        <f>'گام اول '!BA565</f>
        <v>0</v>
      </c>
      <c r="CK564" s="389">
        <f>'گام اول '!BB565</f>
        <v>0</v>
      </c>
      <c r="CL564" s="389">
        <f>'گام اول '!BC565</f>
        <v>0</v>
      </c>
      <c r="CM564" s="389">
        <f>'گام اول '!BD565</f>
        <v>0</v>
      </c>
      <c r="CN564" s="389">
        <f>'گام اول '!BE565</f>
        <v>0</v>
      </c>
      <c r="CO564" s="389">
        <f>'گام اول '!BF565</f>
        <v>0</v>
      </c>
      <c r="CP564" s="389">
        <f>'گام اول '!BG565</f>
        <v>6522083.4192080004</v>
      </c>
      <c r="CQ564" s="389">
        <f>'گام اول '!BH565</f>
        <v>68845579</v>
      </c>
      <c r="CR564" s="389">
        <f t="shared" si="386"/>
        <v>75367663.216000006</v>
      </c>
      <c r="CS564" s="55">
        <f t="shared" si="387"/>
        <v>4659160</v>
      </c>
      <c r="CT564" s="388">
        <f t="shared" si="388"/>
        <v>2329580</v>
      </c>
      <c r="CU564" s="389">
        <f t="shared" si="389"/>
        <v>698874</v>
      </c>
      <c r="CV564" s="389">
        <f t="shared" si="390"/>
        <v>1120000</v>
      </c>
      <c r="CW564" s="55">
        <v>0</v>
      </c>
      <c r="CX564" s="389">
        <f t="shared" si="391"/>
        <v>84175277.216000006</v>
      </c>
      <c r="CY564" s="389">
        <f t="shared" si="392"/>
        <v>72712168.215999991</v>
      </c>
      <c r="CZ564" s="389">
        <f t="shared" si="393"/>
        <v>16723798.689679999</v>
      </c>
      <c r="DA564" s="389">
        <f t="shared" si="394"/>
        <v>100899075.90568</v>
      </c>
      <c r="DB564" s="389">
        <f t="shared" si="395"/>
        <v>100800</v>
      </c>
      <c r="DC564" s="389">
        <f t="shared" si="396"/>
        <v>100999875.90568</v>
      </c>
      <c r="DD564" s="394">
        <v>0</v>
      </c>
      <c r="DE564" s="389">
        <f t="shared" si="397"/>
        <v>8417527.7216000017</v>
      </c>
      <c r="DF564" s="389">
        <f t="shared" si="398"/>
        <v>4208763.8608000008</v>
      </c>
      <c r="DG564" s="389">
        <f t="shared" si="399"/>
        <v>88373584.323280007</v>
      </c>
      <c r="DH564" s="389">
        <f t="shared" si="400"/>
        <v>7687614</v>
      </c>
      <c r="DI564" s="389">
        <f t="shared" si="401"/>
        <v>80685970.323280007</v>
      </c>
      <c r="DJ564" s="389">
        <f t="shared" si="402"/>
        <v>0</v>
      </c>
      <c r="DL564" s="396">
        <f t="shared" si="403"/>
        <v>6638737.5</v>
      </c>
      <c r="DM564" s="396">
        <f t="shared" si="404"/>
        <v>-1979577.5</v>
      </c>
    </row>
    <row r="565" spans="1:117" s="55" customFormat="1" ht="21" x14ac:dyDescent="0.2">
      <c r="A565" s="191">
        <f t="shared" si="365"/>
        <v>2655495</v>
      </c>
      <c r="B565" s="136">
        <f>'گام اول '!B566</f>
        <v>560</v>
      </c>
      <c r="C565" s="136">
        <f>'گام اول '!C566</f>
        <v>354</v>
      </c>
      <c r="D565" s="136">
        <f>'گام اول '!D566</f>
        <v>13187</v>
      </c>
      <c r="E565" s="136" t="str">
        <f>'گام اول '!E566</f>
        <v>سعید</v>
      </c>
      <c r="F565" s="136" t="str">
        <f>'گام اول '!F566</f>
        <v>پیری</v>
      </c>
      <c r="G565" s="136" t="str">
        <f>'گام اول '!G566</f>
        <v>نگهبان</v>
      </c>
      <c r="H565" s="136" t="str">
        <f>'گام اول '!H566</f>
        <v>ایلام</v>
      </c>
      <c r="I565" s="136" t="str">
        <f>'گام اول '!I566</f>
        <v>273-813-3355325-1</v>
      </c>
      <c r="J565" s="136">
        <f>'گام اول '!J566</f>
        <v>4539268147</v>
      </c>
      <c r="K565" s="136" t="str">
        <f>'گام اول '!K566</f>
        <v>0048771017</v>
      </c>
      <c r="L565" s="136" t="str">
        <f>'گام اول '!L566</f>
        <v>ایلام</v>
      </c>
      <c r="M565" s="136" t="str">
        <f>'گام اول '!M566</f>
        <v>نگهبان</v>
      </c>
      <c r="N565" s="120" t="str">
        <f>'گام اول '!N566</f>
        <v>*</v>
      </c>
      <c r="O565" s="119">
        <f>'گام اول '!O566</f>
        <v>0</v>
      </c>
      <c r="P565" s="121">
        <f>'گام اول '!P566</f>
        <v>0</v>
      </c>
      <c r="Q565" s="358">
        <f>'گام اول '!Q566</f>
        <v>30</v>
      </c>
      <c r="R565" s="358">
        <f>'گام اول '!R566</f>
        <v>120</v>
      </c>
      <c r="S565" s="358">
        <f>'گام اول '!S566</f>
        <v>110</v>
      </c>
      <c r="T565" s="358">
        <f>'گام اول '!T566</f>
        <v>29.33</v>
      </c>
      <c r="U565" s="137">
        <f>'گام اول '!U566</f>
        <v>0</v>
      </c>
      <c r="V565" s="120">
        <f>'گام اول '!W566</f>
        <v>0</v>
      </c>
      <c r="W565" s="121">
        <f>'گام اول '!X566</f>
        <v>0</v>
      </c>
      <c r="X565" s="366">
        <f>'گام اول '!Y566</f>
        <v>2</v>
      </c>
      <c r="Y565" s="366">
        <f>'گام اول '!Z566</f>
        <v>2</v>
      </c>
      <c r="Z565" s="138">
        <f>'گام اول '!AA566</f>
        <v>885165</v>
      </c>
      <c r="AA565" s="138">
        <f>'گام اول '!AB566</f>
        <v>46667</v>
      </c>
      <c r="AB565" s="138">
        <f>'گام اول '!AC566</f>
        <v>931832</v>
      </c>
      <c r="AC565" s="138">
        <f>'گام اول '!AD566</f>
        <v>4500000</v>
      </c>
      <c r="AD565" s="138">
        <f>'گام اول '!AE566</f>
        <v>6000000</v>
      </c>
      <c r="AE565" s="139">
        <f>'گام اول '!AF566</f>
        <v>177895.19999999998</v>
      </c>
      <c r="AF565" s="122">
        <f>'گام اول '!AG566</f>
        <v>26554950</v>
      </c>
      <c r="AG565" s="123">
        <f>'گام اول '!AH566</f>
        <v>1400010</v>
      </c>
      <c r="AH565" s="123">
        <f>'گام اول '!AI566</f>
        <v>21347423.999999996</v>
      </c>
      <c r="AI565" s="123">
        <f>'گام اول '!AJ566</f>
        <v>5310990</v>
      </c>
      <c r="AJ565" s="123">
        <f>'گام اول '!AK566</f>
        <v>4500000</v>
      </c>
      <c r="AK565" s="123">
        <f>'گام اول '!AL566</f>
        <v>6000000</v>
      </c>
      <c r="AL565" s="123">
        <f>'گام اول '!AM566</f>
        <v>4892117.9999999991</v>
      </c>
      <c r="AM565" s="123">
        <f>'گام اول '!AN566</f>
        <v>5217666.2159999991</v>
      </c>
      <c r="AN565" s="123">
        <f>'گام اول '!AO566</f>
        <v>0</v>
      </c>
      <c r="AO565" s="123">
        <f>'گام اول '!AP566</f>
        <v>3000000</v>
      </c>
      <c r="AP565" s="123">
        <f>'گام اول '!AQ566</f>
        <v>0</v>
      </c>
      <c r="AQ565" s="123">
        <f>'گام اول '!AR566</f>
        <v>0</v>
      </c>
      <c r="AR565" s="123">
        <f>'گام اول '!AS566</f>
        <v>0</v>
      </c>
      <c r="AS565" s="375">
        <f>'گام اول '!AT566</f>
        <v>0</v>
      </c>
      <c r="AT565" s="368">
        <f t="shared" si="366"/>
        <v>78223158.216000006</v>
      </c>
      <c r="AU565" s="173">
        <f>'گام اول '!AV566</f>
        <v>54308316.440880008</v>
      </c>
      <c r="AV565" s="141">
        <f>'گام اول '!AW566</f>
        <v>72912168.215999991</v>
      </c>
      <c r="AW565" s="142">
        <f t="shared" si="367"/>
        <v>5103851.7751199994</v>
      </c>
      <c r="AX565" s="75">
        <f t="shared" si="368"/>
        <v>1430831.644088001</v>
      </c>
      <c r="AY565" s="142">
        <f>'گام اول '!AZ566</f>
        <v>0</v>
      </c>
      <c r="AZ565" s="142">
        <f>'گام اول '!BA566</f>
        <v>0</v>
      </c>
      <c r="BA565" s="142">
        <f>'گام اول '!BB566</f>
        <v>0</v>
      </c>
      <c r="BB565" s="142">
        <f>'گام اول '!BC566</f>
        <v>0</v>
      </c>
      <c r="BC565" s="142">
        <f>'گام اول '!BD566</f>
        <v>0</v>
      </c>
      <c r="BD565" s="142">
        <f>'گام اول '!BE566</f>
        <v>0</v>
      </c>
      <c r="BE565" s="142">
        <f>'گام اول '!BF566</f>
        <v>0</v>
      </c>
      <c r="BF565" s="143">
        <f t="shared" si="369"/>
        <v>6534683.4192080004</v>
      </c>
      <c r="BG565" s="140">
        <f t="shared" si="370"/>
        <v>71688474</v>
      </c>
      <c r="BH565" s="144">
        <f t="shared" si="371"/>
        <v>78223158.216000006</v>
      </c>
      <c r="BI565" s="127">
        <f t="shared" si="364"/>
        <v>4659160</v>
      </c>
      <c r="BJ565" s="145">
        <f t="shared" si="372"/>
        <v>2329580</v>
      </c>
      <c r="BK565" s="145">
        <f t="shared" si="373"/>
        <v>698874</v>
      </c>
      <c r="BL565" s="146">
        <f t="shared" si="374"/>
        <v>1120000</v>
      </c>
      <c r="BM565" s="379">
        <v>0</v>
      </c>
      <c r="BN565" s="147">
        <f t="shared" si="375"/>
        <v>87030772.216000006</v>
      </c>
      <c r="BO565" s="148">
        <f t="shared" si="376"/>
        <v>72912168.215999991</v>
      </c>
      <c r="BP565" s="149">
        <f t="shared" si="377"/>
        <v>16769798.689679999</v>
      </c>
      <c r="BQ565" s="150">
        <f t="shared" si="378"/>
        <v>103800570.90568</v>
      </c>
      <c r="BR565" s="151">
        <f t="shared" si="379"/>
        <v>100800</v>
      </c>
      <c r="BS565" s="147">
        <f t="shared" si="380"/>
        <v>103901370.90568</v>
      </c>
      <c r="BT565" s="135">
        <v>0</v>
      </c>
      <c r="BU565" s="148">
        <f t="shared" si="381"/>
        <v>8703077.2216000017</v>
      </c>
      <c r="BV565" s="152">
        <f t="shared" si="382"/>
        <v>4351538.6108000008</v>
      </c>
      <c r="BW565" s="133">
        <f t="shared" si="383"/>
        <v>90846755.073280007</v>
      </c>
      <c r="BX565" s="147">
        <f t="shared" si="384"/>
        <v>7687614</v>
      </c>
      <c r="BY565" s="134">
        <f t="shared" si="385"/>
        <v>83159141.073280007</v>
      </c>
      <c r="CD565" s="388">
        <f>'گام اول '!AU566</f>
        <v>78223158.216000006</v>
      </c>
      <c r="CE565" s="389">
        <f>'گام اول '!AV566</f>
        <v>54308316.440880008</v>
      </c>
      <c r="CF565" s="389">
        <f>'گام اول '!AW566</f>
        <v>72912168.215999991</v>
      </c>
      <c r="CG565" s="389">
        <f>'گام اول '!AX566</f>
        <v>5103851.7751199994</v>
      </c>
      <c r="CH565" s="389">
        <f>'گام اول '!AY566</f>
        <v>1430831.644088001</v>
      </c>
      <c r="CI565" s="389">
        <f>'گام اول '!AZ566</f>
        <v>0</v>
      </c>
      <c r="CJ565" s="389">
        <f>'گام اول '!BA566</f>
        <v>0</v>
      </c>
      <c r="CK565" s="389">
        <f>'گام اول '!BB566</f>
        <v>0</v>
      </c>
      <c r="CL565" s="389">
        <f>'گام اول '!BC566</f>
        <v>0</v>
      </c>
      <c r="CM565" s="389">
        <f>'گام اول '!BD566</f>
        <v>0</v>
      </c>
      <c r="CN565" s="389">
        <f>'گام اول '!BE566</f>
        <v>0</v>
      </c>
      <c r="CO565" s="389">
        <f>'گام اول '!BF566</f>
        <v>0</v>
      </c>
      <c r="CP565" s="389">
        <f>'گام اول '!BG566</f>
        <v>6534683.4192080004</v>
      </c>
      <c r="CQ565" s="389">
        <f>'گام اول '!BH566</f>
        <v>71688474</v>
      </c>
      <c r="CR565" s="389">
        <f t="shared" si="386"/>
        <v>78223158.216000006</v>
      </c>
      <c r="CS565" s="55">
        <f t="shared" si="387"/>
        <v>4659160</v>
      </c>
      <c r="CT565" s="388">
        <f t="shared" si="388"/>
        <v>2329580</v>
      </c>
      <c r="CU565" s="389">
        <f t="shared" si="389"/>
        <v>698874</v>
      </c>
      <c r="CV565" s="389">
        <f t="shared" si="390"/>
        <v>1120000</v>
      </c>
      <c r="CW565" s="55">
        <v>0</v>
      </c>
      <c r="CX565" s="389">
        <f t="shared" si="391"/>
        <v>87030772.216000006</v>
      </c>
      <c r="CY565" s="389">
        <f t="shared" si="392"/>
        <v>72912168.215999991</v>
      </c>
      <c r="CZ565" s="389">
        <f t="shared" si="393"/>
        <v>16769798.689679999</v>
      </c>
      <c r="DA565" s="389">
        <f t="shared" si="394"/>
        <v>103800570.90568</v>
      </c>
      <c r="DB565" s="389">
        <f t="shared" si="395"/>
        <v>100800</v>
      </c>
      <c r="DC565" s="389">
        <f t="shared" si="396"/>
        <v>103901370.90568</v>
      </c>
      <c r="DD565" s="394">
        <v>0</v>
      </c>
      <c r="DE565" s="389">
        <f t="shared" si="397"/>
        <v>8703077.2216000017</v>
      </c>
      <c r="DF565" s="389">
        <f t="shared" si="398"/>
        <v>4351538.6108000008</v>
      </c>
      <c r="DG565" s="389">
        <f t="shared" si="399"/>
        <v>90846755.073280007</v>
      </c>
      <c r="DH565" s="389">
        <f t="shared" si="400"/>
        <v>7687614</v>
      </c>
      <c r="DI565" s="389">
        <f t="shared" si="401"/>
        <v>83159141.073280007</v>
      </c>
      <c r="DJ565" s="389">
        <f t="shared" si="402"/>
        <v>0</v>
      </c>
      <c r="DL565" s="396">
        <f t="shared" si="403"/>
        <v>6638737.5</v>
      </c>
      <c r="DM565" s="396">
        <f t="shared" si="404"/>
        <v>-1979577.5</v>
      </c>
    </row>
    <row r="566" spans="1:117" s="55" customFormat="1" ht="21" x14ac:dyDescent="0.2">
      <c r="A566" s="191">
        <f t="shared" si="365"/>
        <v>2655495</v>
      </c>
      <c r="B566" s="136">
        <f>'گام اول '!B567</f>
        <v>561</v>
      </c>
      <c r="C566" s="136">
        <f>'گام اول '!C567</f>
        <v>355</v>
      </c>
      <c r="D566" s="136">
        <f>'گام اول '!D567</f>
        <v>13186</v>
      </c>
      <c r="E566" s="136" t="str">
        <f>'گام اول '!E567</f>
        <v>حمید</v>
      </c>
      <c r="F566" s="136" t="str">
        <f>'گام اول '!F567</f>
        <v>عبدالمحمدی</v>
      </c>
      <c r="G566" s="136" t="str">
        <f>'گام اول '!G567</f>
        <v>نگهبان</v>
      </c>
      <c r="H566" s="136" t="str">
        <f>'گام اول '!H567</f>
        <v>ایلام</v>
      </c>
      <c r="I566" s="136" t="str">
        <f>'گام اول '!I567</f>
        <v>273-12-3582255-1</v>
      </c>
      <c r="J566" s="136">
        <f>'گام اول '!J567</f>
        <v>3329800410</v>
      </c>
      <c r="K566" s="136">
        <f>'گام اول '!K567</f>
        <v>85159410</v>
      </c>
      <c r="L566" s="136" t="str">
        <f>'گام اول '!L567</f>
        <v>ایلام</v>
      </c>
      <c r="M566" s="136" t="str">
        <f>'گام اول '!M567</f>
        <v>نگهبان</v>
      </c>
      <c r="N566" s="120" t="str">
        <f>'گام اول '!N567</f>
        <v>*</v>
      </c>
      <c r="O566" s="119">
        <f>'گام اول '!O567</f>
        <v>0</v>
      </c>
      <c r="P566" s="121">
        <f>'گام اول '!P567</f>
        <v>0</v>
      </c>
      <c r="Q566" s="358">
        <f>'گام اول '!Q567</f>
        <v>30</v>
      </c>
      <c r="R566" s="358">
        <f>'گام اول '!R567</f>
        <v>120</v>
      </c>
      <c r="S566" s="358">
        <f>'گام اول '!S567</f>
        <v>110</v>
      </c>
      <c r="T566" s="358">
        <f>'گام اول '!T567</f>
        <v>29.33</v>
      </c>
      <c r="U566" s="137">
        <f>'گام اول '!U567</f>
        <v>0</v>
      </c>
      <c r="V566" s="120">
        <f>'گام اول '!W567</f>
        <v>0</v>
      </c>
      <c r="W566" s="121">
        <f>'گام اول '!X567</f>
        <v>0</v>
      </c>
      <c r="X566" s="366">
        <f>'گام اول '!Y567</f>
        <v>0</v>
      </c>
      <c r="Y566" s="366">
        <f>'گام اول '!Z567</f>
        <v>1</v>
      </c>
      <c r="Z566" s="138">
        <f>'گام اول '!AA567</f>
        <v>885165</v>
      </c>
      <c r="AA566" s="138">
        <f>'گام اول '!AB567</f>
        <v>46667</v>
      </c>
      <c r="AB566" s="138">
        <f>'گام اول '!AC567</f>
        <v>931832</v>
      </c>
      <c r="AC566" s="138">
        <f>'گام اول '!AD567</f>
        <v>4500000</v>
      </c>
      <c r="AD566" s="138">
        <f>'گام اول '!AE567</f>
        <v>6000000</v>
      </c>
      <c r="AE566" s="139">
        <f>'گام اول '!AF567</f>
        <v>177895.19999999998</v>
      </c>
      <c r="AF566" s="122">
        <f>'گام اول '!AG567</f>
        <v>26554950</v>
      </c>
      <c r="AG566" s="123">
        <f>'گام اول '!AH567</f>
        <v>1400010</v>
      </c>
      <c r="AH566" s="123">
        <f>'گام اول '!AI567</f>
        <v>21347423.999999996</v>
      </c>
      <c r="AI566" s="123">
        <f>'گام اول '!AJ567</f>
        <v>2655495</v>
      </c>
      <c r="AJ566" s="123">
        <f>'گام اول '!AK567</f>
        <v>4500000</v>
      </c>
      <c r="AK566" s="123">
        <f>'گام اول '!AL567</f>
        <v>6000000</v>
      </c>
      <c r="AL566" s="123">
        <f>'گام اول '!AM567</f>
        <v>4892117.9999999991</v>
      </c>
      <c r="AM566" s="123">
        <f>'گام اول '!AN567</f>
        <v>5217666.2159999991</v>
      </c>
      <c r="AN566" s="123">
        <f>'گام اول '!AO567</f>
        <v>0</v>
      </c>
      <c r="AO566" s="123">
        <f>'گام اول '!AP567</f>
        <v>3000000</v>
      </c>
      <c r="AP566" s="123">
        <f>'گام اول '!AQ567</f>
        <v>0</v>
      </c>
      <c r="AQ566" s="123">
        <f>'گام اول '!AR567</f>
        <v>0</v>
      </c>
      <c r="AR566" s="123">
        <f>'گام اول '!AS567</f>
        <v>0</v>
      </c>
      <c r="AS566" s="375">
        <f>'گام اول '!AT567</f>
        <v>0</v>
      </c>
      <c r="AT566" s="368">
        <f t="shared" si="366"/>
        <v>75567663.216000006</v>
      </c>
      <c r="AU566" s="173">
        <f>'گام اول '!AV567</f>
        <v>54308316.440880008</v>
      </c>
      <c r="AV566" s="141">
        <f>'گام اول '!AW567</f>
        <v>72912168.215999991</v>
      </c>
      <c r="AW566" s="142">
        <f t="shared" si="367"/>
        <v>5103851.7751199994</v>
      </c>
      <c r="AX566" s="75">
        <f t="shared" si="368"/>
        <v>1430831.644088001</v>
      </c>
      <c r="AY566" s="142">
        <f>'گام اول '!AZ567</f>
        <v>0</v>
      </c>
      <c r="AZ566" s="142">
        <f>'گام اول '!BA567</f>
        <v>0</v>
      </c>
      <c r="BA566" s="142">
        <f>'گام اول '!BB567</f>
        <v>0</v>
      </c>
      <c r="BB566" s="142">
        <f>'گام اول '!BC567</f>
        <v>0</v>
      </c>
      <c r="BC566" s="142">
        <f>'گام اول '!BD567</f>
        <v>0</v>
      </c>
      <c r="BD566" s="142">
        <f>'گام اول '!BE567</f>
        <v>0</v>
      </c>
      <c r="BE566" s="142">
        <f>'گام اول '!BF567</f>
        <v>0</v>
      </c>
      <c r="BF566" s="143">
        <f t="shared" si="369"/>
        <v>6534683.4192080004</v>
      </c>
      <c r="BG566" s="140">
        <f t="shared" si="370"/>
        <v>69032979</v>
      </c>
      <c r="BH566" s="144">
        <f t="shared" si="371"/>
        <v>75567663.216000006</v>
      </c>
      <c r="BI566" s="127">
        <f t="shared" si="364"/>
        <v>4659160</v>
      </c>
      <c r="BJ566" s="145">
        <f t="shared" si="372"/>
        <v>2329580</v>
      </c>
      <c r="BK566" s="145">
        <f t="shared" si="373"/>
        <v>698874</v>
      </c>
      <c r="BL566" s="146">
        <f t="shared" si="374"/>
        <v>1120000</v>
      </c>
      <c r="BM566" s="379">
        <v>0</v>
      </c>
      <c r="BN566" s="147">
        <f t="shared" si="375"/>
        <v>84375277.216000006</v>
      </c>
      <c r="BO566" s="148">
        <f t="shared" si="376"/>
        <v>72912168.215999991</v>
      </c>
      <c r="BP566" s="149">
        <f t="shared" si="377"/>
        <v>16769798.689679999</v>
      </c>
      <c r="BQ566" s="150">
        <f t="shared" si="378"/>
        <v>101145075.90568</v>
      </c>
      <c r="BR566" s="151">
        <f t="shared" si="379"/>
        <v>100800</v>
      </c>
      <c r="BS566" s="147">
        <f t="shared" si="380"/>
        <v>101245875.90568</v>
      </c>
      <c r="BT566" s="135">
        <v>0</v>
      </c>
      <c r="BU566" s="148">
        <f t="shared" si="381"/>
        <v>8437527.7216000017</v>
      </c>
      <c r="BV566" s="152">
        <f t="shared" si="382"/>
        <v>4218763.8608000008</v>
      </c>
      <c r="BW566" s="133">
        <f t="shared" si="383"/>
        <v>88589584.323280007</v>
      </c>
      <c r="BX566" s="147">
        <f t="shared" si="384"/>
        <v>7687614</v>
      </c>
      <c r="BY566" s="134">
        <f t="shared" si="385"/>
        <v>80901970.323280007</v>
      </c>
      <c r="CD566" s="388">
        <f>'گام اول '!AU567</f>
        <v>75567663.216000006</v>
      </c>
      <c r="CE566" s="389">
        <f>'گام اول '!AV567</f>
        <v>54308316.440880008</v>
      </c>
      <c r="CF566" s="389">
        <f>'گام اول '!AW567</f>
        <v>72912168.215999991</v>
      </c>
      <c r="CG566" s="389">
        <f>'گام اول '!AX567</f>
        <v>5103851.7751199994</v>
      </c>
      <c r="CH566" s="389">
        <f>'گام اول '!AY567</f>
        <v>1430831.644088001</v>
      </c>
      <c r="CI566" s="389">
        <f>'گام اول '!AZ567</f>
        <v>0</v>
      </c>
      <c r="CJ566" s="389">
        <f>'گام اول '!BA567</f>
        <v>0</v>
      </c>
      <c r="CK566" s="389">
        <f>'گام اول '!BB567</f>
        <v>0</v>
      </c>
      <c r="CL566" s="389">
        <f>'گام اول '!BC567</f>
        <v>0</v>
      </c>
      <c r="CM566" s="389">
        <f>'گام اول '!BD567</f>
        <v>0</v>
      </c>
      <c r="CN566" s="389">
        <f>'گام اول '!BE567</f>
        <v>0</v>
      </c>
      <c r="CO566" s="389">
        <f>'گام اول '!BF567</f>
        <v>0</v>
      </c>
      <c r="CP566" s="389">
        <f>'گام اول '!BG567</f>
        <v>6534683.4192080004</v>
      </c>
      <c r="CQ566" s="389">
        <f>'گام اول '!BH567</f>
        <v>69032979</v>
      </c>
      <c r="CR566" s="389">
        <f t="shared" si="386"/>
        <v>75567663.216000006</v>
      </c>
      <c r="CS566" s="55">
        <f t="shared" si="387"/>
        <v>4659160</v>
      </c>
      <c r="CT566" s="388">
        <f t="shared" si="388"/>
        <v>2329580</v>
      </c>
      <c r="CU566" s="389">
        <f t="shared" si="389"/>
        <v>698874</v>
      </c>
      <c r="CV566" s="389">
        <f t="shared" si="390"/>
        <v>1120000</v>
      </c>
      <c r="CW566" s="55">
        <v>0</v>
      </c>
      <c r="CX566" s="389">
        <f t="shared" si="391"/>
        <v>84375277.216000006</v>
      </c>
      <c r="CY566" s="389">
        <f t="shared" si="392"/>
        <v>72912168.215999991</v>
      </c>
      <c r="CZ566" s="389">
        <f t="shared" si="393"/>
        <v>16769798.689679999</v>
      </c>
      <c r="DA566" s="389">
        <f t="shared" si="394"/>
        <v>101145075.90568</v>
      </c>
      <c r="DB566" s="389">
        <f t="shared" si="395"/>
        <v>100800</v>
      </c>
      <c r="DC566" s="389">
        <f t="shared" si="396"/>
        <v>101245875.90568</v>
      </c>
      <c r="DD566" s="394">
        <v>0</v>
      </c>
      <c r="DE566" s="389">
        <f t="shared" si="397"/>
        <v>8437527.7216000017</v>
      </c>
      <c r="DF566" s="389">
        <f t="shared" si="398"/>
        <v>4218763.8608000008</v>
      </c>
      <c r="DG566" s="389">
        <f t="shared" si="399"/>
        <v>88589584.323280007</v>
      </c>
      <c r="DH566" s="389">
        <f t="shared" si="400"/>
        <v>7687614</v>
      </c>
      <c r="DI566" s="389">
        <f t="shared" si="401"/>
        <v>80901970.323280007</v>
      </c>
      <c r="DJ566" s="389">
        <f t="shared" si="402"/>
        <v>0</v>
      </c>
      <c r="DL566" s="396">
        <f t="shared" si="403"/>
        <v>6638737.5</v>
      </c>
      <c r="DM566" s="396">
        <f t="shared" si="404"/>
        <v>-1979577.5</v>
      </c>
    </row>
    <row r="567" spans="1:117" s="55" customFormat="1" ht="21" x14ac:dyDescent="0.2">
      <c r="A567" s="191">
        <f t="shared" si="365"/>
        <v>2655495</v>
      </c>
      <c r="B567" s="136">
        <f>'گام اول '!B568</f>
        <v>562</v>
      </c>
      <c r="C567" s="136">
        <f>'گام اول '!C568</f>
        <v>192</v>
      </c>
      <c r="D567" s="136">
        <f>'گام اول '!D568</f>
        <v>13190</v>
      </c>
      <c r="E567" s="136" t="str">
        <f>'گام اول '!E568</f>
        <v>محمدطاهر</v>
      </c>
      <c r="F567" s="136" t="str">
        <f>'گام اول '!F568</f>
        <v>ساروخانی</v>
      </c>
      <c r="G567" s="136" t="str">
        <f>'گام اول '!G568</f>
        <v>اداری</v>
      </c>
      <c r="H567" s="136" t="str">
        <f>'گام اول '!H568</f>
        <v>کرمانشاه</v>
      </c>
      <c r="I567" s="136" t="str">
        <f>'گام اول '!I568</f>
        <v>210-813-9213495-1</v>
      </c>
      <c r="J567" s="136">
        <f>'گام اول '!J568</f>
        <v>3329820675</v>
      </c>
      <c r="K567" s="136" t="str">
        <f>'گام اول '!K568</f>
        <v>0067460142</v>
      </c>
      <c r="L567" s="136" t="str">
        <f>'گام اول '!L568</f>
        <v>کرمانشاه</v>
      </c>
      <c r="M567" s="136" t="str">
        <f>'گام اول '!M568</f>
        <v>اداری-کارشناسی</v>
      </c>
      <c r="N567" s="120">
        <f>'گام اول '!N568</f>
        <v>0</v>
      </c>
      <c r="O567" s="119">
        <f>'گام اول '!O568</f>
        <v>0</v>
      </c>
      <c r="P567" s="121">
        <f>'گام اول '!P568</f>
        <v>0</v>
      </c>
      <c r="Q567" s="358">
        <f>'گام اول '!Q568</f>
        <v>30</v>
      </c>
      <c r="R567" s="358">
        <f>'گام اول '!R568</f>
        <v>52</v>
      </c>
      <c r="S567" s="358">
        <f>'گام اول '!S568</f>
        <v>0</v>
      </c>
      <c r="T567" s="358">
        <f>'گام اول '!T568</f>
        <v>0</v>
      </c>
      <c r="U567" s="137">
        <f>'گام اول '!U568</f>
        <v>0</v>
      </c>
      <c r="V567" s="120">
        <f>'گام اول '!W568</f>
        <v>0</v>
      </c>
      <c r="W567" s="121">
        <f>'گام اول '!X568</f>
        <v>0</v>
      </c>
      <c r="X567" s="366">
        <f>'گام اول '!Y568</f>
        <v>1</v>
      </c>
      <c r="Y567" s="366">
        <f>'گام اول '!Z568</f>
        <v>1</v>
      </c>
      <c r="Z567" s="138">
        <f>'گام اول '!AA568</f>
        <v>1477052</v>
      </c>
      <c r="AA567" s="138">
        <f>'گام اول '!AB568</f>
        <v>46667</v>
      </c>
      <c r="AB567" s="138">
        <f>'گام اول '!AC568</f>
        <v>1523719</v>
      </c>
      <c r="AC567" s="138">
        <f>'گام اول '!AD568</f>
        <v>4500000</v>
      </c>
      <c r="AD567" s="138">
        <f>'گام اول '!AE568</f>
        <v>6000000</v>
      </c>
      <c r="AE567" s="139">
        <f>'گام اول '!AF568</f>
        <v>290891.80909090908</v>
      </c>
      <c r="AF567" s="122">
        <f>'گام اول '!AG568</f>
        <v>44311560</v>
      </c>
      <c r="AG567" s="123">
        <f>'گام اول '!AH568</f>
        <v>1400010</v>
      </c>
      <c r="AH567" s="123">
        <f>'گام اول '!AI568</f>
        <v>15126374.072727272</v>
      </c>
      <c r="AI567" s="123">
        <f>'گام اول '!AJ568</f>
        <v>2655495</v>
      </c>
      <c r="AJ567" s="123">
        <f>'گام اول '!AK568</f>
        <v>4500000</v>
      </c>
      <c r="AK567" s="123">
        <f>'گام اول '!AL568</f>
        <v>6000000</v>
      </c>
      <c r="AL567" s="123">
        <f>'گام اول '!AM568</f>
        <v>0</v>
      </c>
      <c r="AM567" s="123">
        <f>'گام اول '!AN568</f>
        <v>0</v>
      </c>
      <c r="AN567" s="123">
        <f>'گام اول '!AO568</f>
        <v>0</v>
      </c>
      <c r="AO567" s="123">
        <f>'گام اول '!AP568</f>
        <v>2200000</v>
      </c>
      <c r="AP567" s="123">
        <f>'گام اول '!AQ568</f>
        <v>0</v>
      </c>
      <c r="AQ567" s="123">
        <f>'گام اول '!AR568</f>
        <v>0</v>
      </c>
      <c r="AR567" s="123">
        <f>'گام اول '!AS568</f>
        <v>0</v>
      </c>
      <c r="AS567" s="375">
        <f>'گام اول '!AT568</f>
        <v>0</v>
      </c>
      <c r="AT567" s="368">
        <f t="shared" si="366"/>
        <v>76193439.072727263</v>
      </c>
      <c r="AU567" s="173">
        <f>'گام اول '!AV568</f>
        <v>55690287.987636358</v>
      </c>
      <c r="AV567" s="141">
        <f>'گام اول '!AW568</f>
        <v>73537944.072727278</v>
      </c>
      <c r="AW567" s="142">
        <f t="shared" si="367"/>
        <v>5147656.0850909101</v>
      </c>
      <c r="AX567" s="75">
        <f t="shared" si="368"/>
        <v>1569028.7987636358</v>
      </c>
      <c r="AY567" s="142">
        <f>'گام اول '!AZ568</f>
        <v>0</v>
      </c>
      <c r="AZ567" s="142">
        <f>'گام اول '!BA568</f>
        <v>0</v>
      </c>
      <c r="BA567" s="142">
        <f>'گام اول '!BB568</f>
        <v>0</v>
      </c>
      <c r="BB567" s="142">
        <f>'گام اول '!BC568</f>
        <v>0</v>
      </c>
      <c r="BC567" s="142">
        <f>'گام اول '!BD568</f>
        <v>0</v>
      </c>
      <c r="BD567" s="142">
        <f>'گام اول '!BE568</f>
        <v>0</v>
      </c>
      <c r="BE567" s="142">
        <f>'گام اول '!BF568</f>
        <v>0</v>
      </c>
      <c r="BF567" s="143">
        <f t="shared" si="369"/>
        <v>6716684.8838545457</v>
      </c>
      <c r="BG567" s="140">
        <f t="shared" si="370"/>
        <v>69476754</v>
      </c>
      <c r="BH567" s="144">
        <f t="shared" si="371"/>
        <v>76193439.072727263</v>
      </c>
      <c r="BI567" s="398">
        <f>(((885165*30)*3)/12)/30*Q567</f>
        <v>6638737.5</v>
      </c>
      <c r="BJ567" s="145">
        <f t="shared" si="372"/>
        <v>3809297.5</v>
      </c>
      <c r="BK567" s="145">
        <f t="shared" si="373"/>
        <v>1142789.25</v>
      </c>
      <c r="BL567" s="146">
        <f t="shared" si="374"/>
        <v>1120000</v>
      </c>
      <c r="BM567" s="379">
        <v>0</v>
      </c>
      <c r="BN567" s="147">
        <f t="shared" si="375"/>
        <v>88904263.322727263</v>
      </c>
      <c r="BO567" s="148">
        <f t="shared" si="376"/>
        <v>73537944.072727278</v>
      </c>
      <c r="BP567" s="149">
        <f t="shared" si="377"/>
        <v>16913727.136727273</v>
      </c>
      <c r="BQ567" s="150">
        <f t="shared" si="378"/>
        <v>105817990.45945454</v>
      </c>
      <c r="BR567" s="151">
        <f t="shared" si="379"/>
        <v>100800</v>
      </c>
      <c r="BS567" s="147">
        <f t="shared" si="380"/>
        <v>105918790.45945454</v>
      </c>
      <c r="BT567" s="135">
        <v>0</v>
      </c>
      <c r="BU567" s="148">
        <f t="shared" si="381"/>
        <v>8890426.332272727</v>
      </c>
      <c r="BV567" s="152">
        <f t="shared" si="382"/>
        <v>4445213.1661363635</v>
      </c>
      <c r="BW567" s="133">
        <f t="shared" si="383"/>
        <v>92583150.961045444</v>
      </c>
      <c r="BX567" s="147">
        <f t="shared" si="384"/>
        <v>11590824.25</v>
      </c>
      <c r="BY567" s="134">
        <f t="shared" si="385"/>
        <v>80992326.711045444</v>
      </c>
      <c r="CD567" s="388">
        <f>'گام اول '!AU568</f>
        <v>76193439.072727263</v>
      </c>
      <c r="CE567" s="389">
        <f>'گام اول '!AV568</f>
        <v>55690287.987636358</v>
      </c>
      <c r="CF567" s="389">
        <f>'گام اول '!AW568</f>
        <v>73537944.072727278</v>
      </c>
      <c r="CG567" s="389">
        <f>'گام اول '!AX568</f>
        <v>5147656.0850909101</v>
      </c>
      <c r="CH567" s="389">
        <f>'گام اول '!AY568</f>
        <v>1569028.7987636358</v>
      </c>
      <c r="CI567" s="389">
        <f>'گام اول '!AZ568</f>
        <v>0</v>
      </c>
      <c r="CJ567" s="389">
        <f>'گام اول '!BA568</f>
        <v>0</v>
      </c>
      <c r="CK567" s="389">
        <f>'گام اول '!BB568</f>
        <v>0</v>
      </c>
      <c r="CL567" s="389">
        <f>'گام اول '!BC568</f>
        <v>0</v>
      </c>
      <c r="CM567" s="389">
        <f>'گام اول '!BD568</f>
        <v>0</v>
      </c>
      <c r="CN567" s="389">
        <f>'گام اول '!BE568</f>
        <v>0</v>
      </c>
      <c r="CO567" s="389">
        <f>'گام اول '!BF568</f>
        <v>0</v>
      </c>
      <c r="CP567" s="389">
        <f>'گام اول '!BG568</f>
        <v>6716684.8838545457</v>
      </c>
      <c r="CQ567" s="389">
        <f>'گام اول '!BH568</f>
        <v>69476754</v>
      </c>
      <c r="CR567" s="389">
        <f t="shared" si="386"/>
        <v>76193439.072727263</v>
      </c>
      <c r="CS567" s="399">
        <f>(885165*30/12*3)/30*Q567</f>
        <v>6638737.5</v>
      </c>
      <c r="CT567" s="388">
        <f t="shared" si="388"/>
        <v>3809297.5</v>
      </c>
      <c r="CU567" s="389">
        <f t="shared" si="389"/>
        <v>1142789.25</v>
      </c>
      <c r="CV567" s="389">
        <f t="shared" si="390"/>
        <v>1120000</v>
      </c>
      <c r="CW567" s="55">
        <v>0</v>
      </c>
      <c r="CX567" s="389">
        <f t="shared" si="391"/>
        <v>88904263.322727263</v>
      </c>
      <c r="CY567" s="389">
        <f t="shared" si="392"/>
        <v>73537944.072727278</v>
      </c>
      <c r="CZ567" s="389">
        <f t="shared" si="393"/>
        <v>16913727.136727273</v>
      </c>
      <c r="DA567" s="389">
        <f t="shared" si="394"/>
        <v>105817990.45945454</v>
      </c>
      <c r="DB567" s="389">
        <f t="shared" si="395"/>
        <v>100800</v>
      </c>
      <c r="DC567" s="389">
        <f t="shared" si="396"/>
        <v>105918790.45945454</v>
      </c>
      <c r="DD567" s="394">
        <v>0</v>
      </c>
      <c r="DE567" s="389">
        <f t="shared" si="397"/>
        <v>8890426.332272727</v>
      </c>
      <c r="DF567" s="389">
        <f t="shared" si="398"/>
        <v>4445213.1661363635</v>
      </c>
      <c r="DG567" s="389">
        <f t="shared" si="399"/>
        <v>92583150.961045444</v>
      </c>
      <c r="DH567" s="389">
        <f t="shared" si="400"/>
        <v>11590824.25</v>
      </c>
      <c r="DI567" s="389">
        <f t="shared" si="401"/>
        <v>80992326.711045444</v>
      </c>
      <c r="DJ567" s="389">
        <f t="shared" si="402"/>
        <v>0</v>
      </c>
      <c r="DL567" s="397">
        <f t="shared" si="403"/>
        <v>6638737.5</v>
      </c>
      <c r="DM567" s="397">
        <f t="shared" si="404"/>
        <v>0</v>
      </c>
    </row>
    <row r="568" spans="1:117" s="55" customFormat="1" ht="21" x14ac:dyDescent="0.2">
      <c r="A568" s="191">
        <f t="shared" si="365"/>
        <v>2655495</v>
      </c>
      <c r="B568" s="136">
        <f>'گام اول '!B569</f>
        <v>563</v>
      </c>
      <c r="C568" s="136">
        <f>'گام اول '!C569</f>
        <v>356</v>
      </c>
      <c r="D568" s="136">
        <f>'گام اول '!D569</f>
        <v>13191</v>
      </c>
      <c r="E568" s="136" t="str">
        <f>'گام اول '!E569</f>
        <v xml:space="preserve">میلاد </v>
      </c>
      <c r="F568" s="136" t="str">
        <f>'گام اول '!F569</f>
        <v>فتاحی</v>
      </c>
      <c r="G568" s="136" t="str">
        <f>'گام اول '!G569</f>
        <v>نگهبان</v>
      </c>
      <c r="H568" s="136" t="str">
        <f>'گام اول '!H569</f>
        <v>ایلام</v>
      </c>
      <c r="I568" s="136" t="str">
        <f>'گام اول '!I569</f>
        <v>273-12-3916323-1</v>
      </c>
      <c r="J568" s="136">
        <f>'گام اول '!J569</f>
        <v>4490212313</v>
      </c>
      <c r="K568" s="136" t="str">
        <f>'گام اول '!K569</f>
        <v>0048783040</v>
      </c>
      <c r="L568" s="136" t="str">
        <f>'گام اول '!L569</f>
        <v>ایلام</v>
      </c>
      <c r="M568" s="136" t="str">
        <f>'گام اول '!M569</f>
        <v>نگهبان</v>
      </c>
      <c r="N568" s="120" t="str">
        <f>'گام اول '!N569</f>
        <v>*</v>
      </c>
      <c r="O568" s="119">
        <f>'گام اول '!O569</f>
        <v>0</v>
      </c>
      <c r="P568" s="121">
        <f>'گام اول '!P569</f>
        <v>0</v>
      </c>
      <c r="Q568" s="358">
        <f>'گام اول '!Q569</f>
        <v>30</v>
      </c>
      <c r="R568" s="358">
        <f>'گام اول '!R569</f>
        <v>120</v>
      </c>
      <c r="S568" s="358">
        <f>'گام اول '!S569</f>
        <v>110</v>
      </c>
      <c r="T568" s="358">
        <f>'گام اول '!T569</f>
        <v>29.33</v>
      </c>
      <c r="U568" s="137">
        <f>'گام اول '!U569</f>
        <v>0</v>
      </c>
      <c r="V568" s="120">
        <f>'گام اول '!W569</f>
        <v>0</v>
      </c>
      <c r="W568" s="121">
        <f>'گام اول '!X569</f>
        <v>0</v>
      </c>
      <c r="X568" s="366">
        <f>'گام اول '!Y569</f>
        <v>0</v>
      </c>
      <c r="Y568" s="366">
        <f>'گام اول '!Z569</f>
        <v>0</v>
      </c>
      <c r="Z568" s="138">
        <f>'گام اول '!AA569</f>
        <v>885165</v>
      </c>
      <c r="AA568" s="138">
        <f>'گام اول '!AB569</f>
        <v>46667</v>
      </c>
      <c r="AB568" s="138">
        <f>'گام اول '!AC569</f>
        <v>931832</v>
      </c>
      <c r="AC568" s="138">
        <f>'گام اول '!AD569</f>
        <v>4500000</v>
      </c>
      <c r="AD568" s="138">
        <f>'گام اول '!AE569</f>
        <v>6000000</v>
      </c>
      <c r="AE568" s="139">
        <f>'گام اول '!AF569</f>
        <v>177895.19999999998</v>
      </c>
      <c r="AF568" s="122">
        <f>'گام اول '!AG569</f>
        <v>26554950</v>
      </c>
      <c r="AG568" s="123">
        <f>'گام اول '!AH569</f>
        <v>1400010</v>
      </c>
      <c r="AH568" s="123">
        <f>'گام اول '!AI569</f>
        <v>21347423.999999996</v>
      </c>
      <c r="AI568" s="123">
        <f>'گام اول '!AJ569</f>
        <v>0</v>
      </c>
      <c r="AJ568" s="123">
        <f>'گام اول '!AK569</f>
        <v>4500000</v>
      </c>
      <c r="AK568" s="123">
        <f>'گام اول '!AL569</f>
        <v>6000000</v>
      </c>
      <c r="AL568" s="123">
        <f>'گام اول '!AM569</f>
        <v>4892117.9999999991</v>
      </c>
      <c r="AM568" s="123">
        <f>'گام اول '!AN569</f>
        <v>5217666.2159999991</v>
      </c>
      <c r="AN568" s="123">
        <f>'گام اول '!AO569</f>
        <v>0</v>
      </c>
      <c r="AO568" s="123">
        <f>'گام اول '!AP569</f>
        <v>3000000</v>
      </c>
      <c r="AP568" s="123">
        <f>'گام اول '!AQ569</f>
        <v>0</v>
      </c>
      <c r="AQ568" s="123">
        <f>'گام اول '!AR569</f>
        <v>0</v>
      </c>
      <c r="AR568" s="123">
        <f>'گام اول '!AS569</f>
        <v>0</v>
      </c>
      <c r="AS568" s="375">
        <f>'گام اول '!AT569</f>
        <v>0</v>
      </c>
      <c r="AT568" s="368">
        <f t="shared" si="366"/>
        <v>72912168.216000006</v>
      </c>
      <c r="AU568" s="173">
        <f>'گام اول '!AV569</f>
        <v>54308316.440880008</v>
      </c>
      <c r="AV568" s="141">
        <f>'گام اول '!AW569</f>
        <v>72912168.215999991</v>
      </c>
      <c r="AW568" s="142">
        <f t="shared" si="367"/>
        <v>5103851.7751199994</v>
      </c>
      <c r="AX568" s="75">
        <f t="shared" si="368"/>
        <v>1430831.644088001</v>
      </c>
      <c r="AY568" s="142">
        <f>'گام اول '!AZ569</f>
        <v>0</v>
      </c>
      <c r="AZ568" s="142">
        <f>'گام اول '!BA569</f>
        <v>0</v>
      </c>
      <c r="BA568" s="142">
        <f>'گام اول '!BB569</f>
        <v>0</v>
      </c>
      <c r="BB568" s="142">
        <f>'گام اول '!BC569</f>
        <v>0</v>
      </c>
      <c r="BC568" s="142">
        <f>'گام اول '!BD569</f>
        <v>0</v>
      </c>
      <c r="BD568" s="142">
        <f>'گام اول '!BE569</f>
        <v>0</v>
      </c>
      <c r="BE568" s="142">
        <f>'گام اول '!BF569</f>
        <v>0</v>
      </c>
      <c r="BF568" s="143">
        <f t="shared" si="369"/>
        <v>6534683.4192080004</v>
      </c>
      <c r="BG568" s="140">
        <f t="shared" si="370"/>
        <v>66377484</v>
      </c>
      <c r="BH568" s="144">
        <f t="shared" si="371"/>
        <v>72912168.216000006</v>
      </c>
      <c r="BI568" s="127">
        <f t="shared" si="364"/>
        <v>4659160</v>
      </c>
      <c r="BJ568" s="145">
        <f t="shared" si="372"/>
        <v>2329580</v>
      </c>
      <c r="BK568" s="145">
        <f t="shared" si="373"/>
        <v>698874</v>
      </c>
      <c r="BL568" s="146">
        <f t="shared" si="374"/>
        <v>1120000</v>
      </c>
      <c r="BM568" s="379">
        <v>0</v>
      </c>
      <c r="BN568" s="147">
        <f t="shared" si="375"/>
        <v>81719782.216000006</v>
      </c>
      <c r="BO568" s="148">
        <f t="shared" si="376"/>
        <v>72912168.215999991</v>
      </c>
      <c r="BP568" s="149">
        <f t="shared" si="377"/>
        <v>16769798.689679999</v>
      </c>
      <c r="BQ568" s="150">
        <f t="shared" si="378"/>
        <v>98489580.905680001</v>
      </c>
      <c r="BR568" s="151">
        <f t="shared" si="379"/>
        <v>100800</v>
      </c>
      <c r="BS568" s="147">
        <f t="shared" si="380"/>
        <v>98590380.905680001</v>
      </c>
      <c r="BT568" s="135">
        <v>0</v>
      </c>
      <c r="BU568" s="148">
        <f t="shared" si="381"/>
        <v>8171978.2216000007</v>
      </c>
      <c r="BV568" s="152">
        <f t="shared" si="382"/>
        <v>4085989.1108000004</v>
      </c>
      <c r="BW568" s="133">
        <f t="shared" si="383"/>
        <v>86332413.573280007</v>
      </c>
      <c r="BX568" s="147">
        <f t="shared" si="384"/>
        <v>7687614</v>
      </c>
      <c r="BY568" s="134">
        <f t="shared" si="385"/>
        <v>78644799.573280007</v>
      </c>
      <c r="CD568" s="388">
        <f>'گام اول '!AU569</f>
        <v>72912168.216000006</v>
      </c>
      <c r="CE568" s="389">
        <f>'گام اول '!AV569</f>
        <v>54308316.440880008</v>
      </c>
      <c r="CF568" s="389">
        <f>'گام اول '!AW569</f>
        <v>72912168.215999991</v>
      </c>
      <c r="CG568" s="389">
        <f>'گام اول '!AX569</f>
        <v>5103851.7751199994</v>
      </c>
      <c r="CH568" s="389">
        <f>'گام اول '!AY569</f>
        <v>1430831.644088001</v>
      </c>
      <c r="CI568" s="389">
        <f>'گام اول '!AZ569</f>
        <v>0</v>
      </c>
      <c r="CJ568" s="389">
        <f>'گام اول '!BA569</f>
        <v>0</v>
      </c>
      <c r="CK568" s="389">
        <f>'گام اول '!BB569</f>
        <v>0</v>
      </c>
      <c r="CL568" s="389">
        <f>'گام اول '!BC569</f>
        <v>0</v>
      </c>
      <c r="CM568" s="389">
        <f>'گام اول '!BD569</f>
        <v>0</v>
      </c>
      <c r="CN568" s="389">
        <f>'گام اول '!BE569</f>
        <v>0</v>
      </c>
      <c r="CO568" s="389">
        <f>'گام اول '!BF569</f>
        <v>0</v>
      </c>
      <c r="CP568" s="389">
        <f>'گام اول '!BG569</f>
        <v>6534683.4192080004</v>
      </c>
      <c r="CQ568" s="389">
        <f>'گام اول '!BH569</f>
        <v>66377484</v>
      </c>
      <c r="CR568" s="389">
        <f t="shared" si="386"/>
        <v>72912168.216000006</v>
      </c>
      <c r="CS568" s="55">
        <f t="shared" si="387"/>
        <v>4659160</v>
      </c>
      <c r="CT568" s="388">
        <f t="shared" si="388"/>
        <v>2329580</v>
      </c>
      <c r="CU568" s="389">
        <f t="shared" si="389"/>
        <v>698874</v>
      </c>
      <c r="CV568" s="389">
        <f t="shared" si="390"/>
        <v>1120000</v>
      </c>
      <c r="CW568" s="55">
        <v>0</v>
      </c>
      <c r="CX568" s="389">
        <f t="shared" si="391"/>
        <v>81719782.216000006</v>
      </c>
      <c r="CY568" s="389">
        <f t="shared" si="392"/>
        <v>72912168.215999991</v>
      </c>
      <c r="CZ568" s="389">
        <f t="shared" si="393"/>
        <v>16769798.689679999</v>
      </c>
      <c r="DA568" s="389">
        <f t="shared" si="394"/>
        <v>98489580.905680001</v>
      </c>
      <c r="DB568" s="389">
        <f t="shared" si="395"/>
        <v>100800</v>
      </c>
      <c r="DC568" s="389">
        <f t="shared" si="396"/>
        <v>98590380.905680001</v>
      </c>
      <c r="DD568" s="394">
        <v>0</v>
      </c>
      <c r="DE568" s="389">
        <f t="shared" si="397"/>
        <v>8171978.2216000007</v>
      </c>
      <c r="DF568" s="389">
        <f t="shared" si="398"/>
        <v>4085989.1108000004</v>
      </c>
      <c r="DG568" s="389">
        <f t="shared" si="399"/>
        <v>86332413.573280007</v>
      </c>
      <c r="DH568" s="389">
        <f t="shared" si="400"/>
        <v>7687614</v>
      </c>
      <c r="DI568" s="389">
        <f t="shared" si="401"/>
        <v>78644799.573280007</v>
      </c>
      <c r="DJ568" s="389">
        <f t="shared" si="402"/>
        <v>0</v>
      </c>
      <c r="DL568" s="396">
        <f t="shared" si="403"/>
        <v>6638737.5</v>
      </c>
      <c r="DM568" s="396">
        <f t="shared" si="404"/>
        <v>-1979577.5</v>
      </c>
    </row>
    <row r="569" spans="1:117" s="55" customFormat="1" ht="21" x14ac:dyDescent="0.2">
      <c r="A569" s="191">
        <f t="shared" si="365"/>
        <v>2655495</v>
      </c>
      <c r="B569" s="136">
        <f>'گام اول '!B570</f>
        <v>564</v>
      </c>
      <c r="C569" s="136">
        <f>'گام اول '!C570</f>
        <v>357</v>
      </c>
      <c r="D569" s="136">
        <f>'گام اول '!D570</f>
        <v>13185</v>
      </c>
      <c r="E569" s="136" t="str">
        <f>'گام اول '!E570</f>
        <v>امید</v>
      </c>
      <c r="F569" s="136" t="str">
        <f>'گام اول '!F570</f>
        <v>خوش سیما</v>
      </c>
      <c r="G569" s="136" t="str">
        <f>'گام اول '!G570</f>
        <v>نگهبان</v>
      </c>
      <c r="H569" s="136" t="str">
        <f>'گام اول '!H570</f>
        <v>ایلام</v>
      </c>
      <c r="I569" s="136" t="str">
        <f>'گام اول '!I570</f>
        <v>273-700-4232896-1</v>
      </c>
      <c r="J569" s="136">
        <f>'گام اول '!J570</f>
        <v>4520060362</v>
      </c>
      <c r="K569" s="136" t="str">
        <f>'گام اول '!K570</f>
        <v>0046410805</v>
      </c>
      <c r="L569" s="136" t="str">
        <f>'گام اول '!L570</f>
        <v>ایلام</v>
      </c>
      <c r="M569" s="136" t="str">
        <f>'گام اول '!M570</f>
        <v>نگهبان</v>
      </c>
      <c r="N569" s="120" t="str">
        <f>'گام اول '!N570</f>
        <v>*</v>
      </c>
      <c r="O569" s="119">
        <f>'گام اول '!O570</f>
        <v>0</v>
      </c>
      <c r="P569" s="121">
        <f>'گام اول '!P570</f>
        <v>0</v>
      </c>
      <c r="Q569" s="358">
        <f>'گام اول '!Q570</f>
        <v>30</v>
      </c>
      <c r="R569" s="358">
        <f>'گام اول '!R570</f>
        <v>120</v>
      </c>
      <c r="S569" s="358">
        <f>'گام اول '!S570</f>
        <v>110</v>
      </c>
      <c r="T569" s="358">
        <f>'گام اول '!T570</f>
        <v>29.33</v>
      </c>
      <c r="U569" s="137">
        <f>'گام اول '!U570</f>
        <v>0</v>
      </c>
      <c r="V569" s="120">
        <f>'گام اول '!W570</f>
        <v>0</v>
      </c>
      <c r="W569" s="121">
        <f>'گام اول '!X570</f>
        <v>0</v>
      </c>
      <c r="X569" s="366">
        <f>'گام اول '!Y570</f>
        <v>0</v>
      </c>
      <c r="Y569" s="366">
        <f>'گام اول '!Z570</f>
        <v>0</v>
      </c>
      <c r="Z569" s="138">
        <f>'گام اول '!AA570</f>
        <v>885165</v>
      </c>
      <c r="AA569" s="138">
        <f>'گام اول '!AB570</f>
        <v>0</v>
      </c>
      <c r="AB569" s="138">
        <f>'گام اول '!AC570</f>
        <v>885165</v>
      </c>
      <c r="AC569" s="138">
        <f>'گام اول '!AD570</f>
        <v>4500000</v>
      </c>
      <c r="AD569" s="138">
        <f>'گام اول '!AE570</f>
        <v>6000000</v>
      </c>
      <c r="AE569" s="139">
        <f>'گام اول '!AF570</f>
        <v>168986.04545454544</v>
      </c>
      <c r="AF569" s="122">
        <f>'گام اول '!AG570</f>
        <v>26554950</v>
      </c>
      <c r="AG569" s="123">
        <f>'گام اول '!AH570</f>
        <v>0</v>
      </c>
      <c r="AH569" s="123">
        <f>'گام اول '!AI570</f>
        <v>20278325.454545453</v>
      </c>
      <c r="AI569" s="123">
        <f>'گام اول '!AJ570</f>
        <v>0</v>
      </c>
      <c r="AJ569" s="123">
        <f>'گام اول '!AK570</f>
        <v>4500000</v>
      </c>
      <c r="AK569" s="123">
        <f>'گام اول '!AL570</f>
        <v>6000000</v>
      </c>
      <c r="AL569" s="123">
        <f>'گام اول '!AM570</f>
        <v>4647116.25</v>
      </c>
      <c r="AM569" s="123">
        <f>'گام اول '!AN570</f>
        <v>4956360.7131818179</v>
      </c>
      <c r="AN569" s="123">
        <f>'گام اول '!AO570</f>
        <v>0</v>
      </c>
      <c r="AO569" s="123">
        <f>'گام اول '!AP570</f>
        <v>3000000</v>
      </c>
      <c r="AP569" s="123">
        <f>'گام اول '!AQ570</f>
        <v>0</v>
      </c>
      <c r="AQ569" s="123">
        <f>'گام اول '!AR570</f>
        <v>0</v>
      </c>
      <c r="AR569" s="123">
        <f>'گام اول '!AS570</f>
        <v>0</v>
      </c>
      <c r="AS569" s="375">
        <f>'گام اول '!AT570</f>
        <v>0</v>
      </c>
      <c r="AT569" s="368">
        <f t="shared" si="366"/>
        <v>69936752.417727262</v>
      </c>
      <c r="AU569" s="173">
        <f>'گام اول '!AV570</f>
        <v>51541179.748486355</v>
      </c>
      <c r="AV569" s="141">
        <f>'گام اول '!AW570</f>
        <v>69936752.417727262</v>
      </c>
      <c r="AW569" s="142">
        <f t="shared" si="367"/>
        <v>4895572.6692409087</v>
      </c>
      <c r="AX569" s="75">
        <f t="shared" si="368"/>
        <v>1154117.9748486355</v>
      </c>
      <c r="AY569" s="142">
        <f>'گام اول '!AZ570</f>
        <v>0</v>
      </c>
      <c r="AZ569" s="142">
        <f>'گام اول '!BA570</f>
        <v>0</v>
      </c>
      <c r="BA569" s="142">
        <f>'گام اول '!BB570</f>
        <v>0</v>
      </c>
      <c r="BB569" s="142">
        <f>'گام اول '!BC570</f>
        <v>0</v>
      </c>
      <c r="BC569" s="142">
        <f>'گام اول '!BD570</f>
        <v>0</v>
      </c>
      <c r="BD569" s="142">
        <f>'گام اول '!BE570</f>
        <v>0</v>
      </c>
      <c r="BE569" s="142">
        <f>'گام اول '!BF570</f>
        <v>0</v>
      </c>
      <c r="BF569" s="143">
        <f t="shared" si="369"/>
        <v>6049690.6440895442</v>
      </c>
      <c r="BG569" s="140">
        <f t="shared" si="370"/>
        <v>63887061</v>
      </c>
      <c r="BH569" s="144">
        <f t="shared" si="371"/>
        <v>69936752.417727262</v>
      </c>
      <c r="BI569" s="127">
        <f t="shared" si="364"/>
        <v>4425825</v>
      </c>
      <c r="BJ569" s="145">
        <f t="shared" si="372"/>
        <v>2212912.5</v>
      </c>
      <c r="BK569" s="145">
        <f t="shared" si="373"/>
        <v>663873.75</v>
      </c>
      <c r="BL569" s="146">
        <f t="shared" si="374"/>
        <v>1120000</v>
      </c>
      <c r="BM569" s="379">
        <v>0</v>
      </c>
      <c r="BN569" s="147">
        <f t="shared" si="375"/>
        <v>78359363.667727262</v>
      </c>
      <c r="BO569" s="148">
        <f t="shared" si="376"/>
        <v>69936752.417727262</v>
      </c>
      <c r="BP569" s="149">
        <f t="shared" si="377"/>
        <v>16085453.056077272</v>
      </c>
      <c r="BQ569" s="150">
        <f t="shared" si="378"/>
        <v>94444816.723804533</v>
      </c>
      <c r="BR569" s="151">
        <f t="shared" si="379"/>
        <v>100800</v>
      </c>
      <c r="BS569" s="147">
        <f t="shared" si="380"/>
        <v>94545616.723804533</v>
      </c>
      <c r="BT569" s="135">
        <v>0</v>
      </c>
      <c r="BU569" s="148">
        <f t="shared" si="381"/>
        <v>7835936.3667727262</v>
      </c>
      <c r="BV569" s="152">
        <f t="shared" si="382"/>
        <v>3917968.1833863631</v>
      </c>
      <c r="BW569" s="133">
        <f t="shared" si="383"/>
        <v>82791712.173645437</v>
      </c>
      <c r="BX569" s="147">
        <f t="shared" si="384"/>
        <v>7302611.25</v>
      </c>
      <c r="BY569" s="134">
        <f t="shared" si="385"/>
        <v>75489100.923645437</v>
      </c>
      <c r="CD569" s="388">
        <f>'گام اول '!AU570</f>
        <v>69936752.417727262</v>
      </c>
      <c r="CE569" s="389">
        <f>'گام اول '!AV570</f>
        <v>51541179.748486355</v>
      </c>
      <c r="CF569" s="389">
        <f>'گام اول '!AW570</f>
        <v>69936752.417727262</v>
      </c>
      <c r="CG569" s="389">
        <f>'گام اول '!AX570</f>
        <v>4895572.6692409087</v>
      </c>
      <c r="CH569" s="389">
        <f>'گام اول '!AY570</f>
        <v>1154117.9748486355</v>
      </c>
      <c r="CI569" s="389">
        <f>'گام اول '!AZ570</f>
        <v>0</v>
      </c>
      <c r="CJ569" s="389">
        <f>'گام اول '!BA570</f>
        <v>0</v>
      </c>
      <c r="CK569" s="389">
        <f>'گام اول '!BB570</f>
        <v>0</v>
      </c>
      <c r="CL569" s="389">
        <f>'گام اول '!BC570</f>
        <v>0</v>
      </c>
      <c r="CM569" s="389">
        <f>'گام اول '!BD570</f>
        <v>0</v>
      </c>
      <c r="CN569" s="389">
        <f>'گام اول '!BE570</f>
        <v>0</v>
      </c>
      <c r="CO569" s="389">
        <f>'گام اول '!BF570</f>
        <v>0</v>
      </c>
      <c r="CP569" s="389">
        <f>'گام اول '!BG570</f>
        <v>6049690.6440895442</v>
      </c>
      <c r="CQ569" s="389">
        <f>'گام اول '!BH570</f>
        <v>63887061</v>
      </c>
      <c r="CR569" s="389">
        <f t="shared" si="386"/>
        <v>69936752.417727262</v>
      </c>
      <c r="CS569" s="55">
        <f t="shared" si="387"/>
        <v>4425825</v>
      </c>
      <c r="CT569" s="388">
        <f t="shared" si="388"/>
        <v>2212912.5</v>
      </c>
      <c r="CU569" s="389">
        <f t="shared" si="389"/>
        <v>663873.75</v>
      </c>
      <c r="CV569" s="389">
        <f t="shared" si="390"/>
        <v>1120000</v>
      </c>
      <c r="CW569" s="55">
        <v>0</v>
      </c>
      <c r="CX569" s="389">
        <f t="shared" si="391"/>
        <v>78359363.667727262</v>
      </c>
      <c r="CY569" s="389">
        <f t="shared" si="392"/>
        <v>69936752.417727262</v>
      </c>
      <c r="CZ569" s="389">
        <f t="shared" si="393"/>
        <v>16085453.056077272</v>
      </c>
      <c r="DA569" s="389">
        <f t="shared" si="394"/>
        <v>94444816.723804533</v>
      </c>
      <c r="DB569" s="389">
        <f t="shared" si="395"/>
        <v>100800</v>
      </c>
      <c r="DC569" s="389">
        <f t="shared" si="396"/>
        <v>94545616.723804533</v>
      </c>
      <c r="DD569" s="394">
        <v>0</v>
      </c>
      <c r="DE569" s="389">
        <f t="shared" si="397"/>
        <v>7835936.3667727262</v>
      </c>
      <c r="DF569" s="389">
        <f t="shared" si="398"/>
        <v>3917968.1833863631</v>
      </c>
      <c r="DG569" s="389">
        <f t="shared" si="399"/>
        <v>82791712.173645437</v>
      </c>
      <c r="DH569" s="389">
        <f t="shared" si="400"/>
        <v>7302611.25</v>
      </c>
      <c r="DI569" s="389">
        <f t="shared" si="401"/>
        <v>75489100.923645437</v>
      </c>
      <c r="DJ569" s="389">
        <f t="shared" si="402"/>
        <v>0</v>
      </c>
      <c r="DL569" s="396">
        <f t="shared" si="403"/>
        <v>6638737.5</v>
      </c>
      <c r="DM569" s="396">
        <f t="shared" si="404"/>
        <v>-2212912.5</v>
      </c>
    </row>
    <row r="570" spans="1:117" s="55" customFormat="1" ht="21" x14ac:dyDescent="0.2">
      <c r="A570" s="191">
        <f t="shared" si="365"/>
        <v>2655495</v>
      </c>
      <c r="B570" s="136">
        <f>'گام اول '!B571</f>
        <v>565</v>
      </c>
      <c r="C570" s="136">
        <f>'گام اول '!C571</f>
        <v>358</v>
      </c>
      <c r="D570" s="136">
        <f>'گام اول '!D571</f>
        <v>13184</v>
      </c>
      <c r="E570" s="136" t="str">
        <f>'گام اول '!E571</f>
        <v>احسان</v>
      </c>
      <c r="F570" s="136" t="str">
        <f>'گام اول '!F571</f>
        <v>ناصری</v>
      </c>
      <c r="G570" s="136" t="str">
        <f>'گام اول '!G571</f>
        <v>نگهبان</v>
      </c>
      <c r="H570" s="136" t="str">
        <f>'گام اول '!H571</f>
        <v>ایلام</v>
      </c>
      <c r="I570" s="136" t="str">
        <f>'گام اول '!I571</f>
        <v>273-700-4232628-1</v>
      </c>
      <c r="J570" s="136">
        <f>'گام اول '!J571</f>
        <v>4520043001</v>
      </c>
      <c r="K570" s="136" t="str">
        <f>'گام اول '!K571</f>
        <v>0039775436</v>
      </c>
      <c r="L570" s="136" t="str">
        <f>'گام اول '!L571</f>
        <v>ایلام</v>
      </c>
      <c r="M570" s="136" t="str">
        <f>'گام اول '!M571</f>
        <v>نگهبان</v>
      </c>
      <c r="N570" s="120" t="str">
        <f>'گام اول '!N571</f>
        <v>*</v>
      </c>
      <c r="O570" s="119">
        <f>'گام اول '!O571</f>
        <v>0</v>
      </c>
      <c r="P570" s="121">
        <f>'گام اول '!P571</f>
        <v>0</v>
      </c>
      <c r="Q570" s="358">
        <f>'گام اول '!Q571</f>
        <v>30</v>
      </c>
      <c r="R570" s="358">
        <f>'گام اول '!R571</f>
        <v>120</v>
      </c>
      <c r="S570" s="358">
        <f>'گام اول '!S571</f>
        <v>110</v>
      </c>
      <c r="T570" s="358">
        <f>'گام اول '!T571</f>
        <v>29.33</v>
      </c>
      <c r="U570" s="137">
        <f>'گام اول '!U571</f>
        <v>0</v>
      </c>
      <c r="V570" s="120">
        <f>'گام اول '!W571</f>
        <v>0</v>
      </c>
      <c r="W570" s="121">
        <f>'گام اول '!X571</f>
        <v>0</v>
      </c>
      <c r="X570" s="366">
        <f>'گام اول '!Y571</f>
        <v>0</v>
      </c>
      <c r="Y570" s="366">
        <f>'گام اول '!Z571</f>
        <v>0</v>
      </c>
      <c r="Z570" s="138">
        <f>'گام اول '!AA571</f>
        <v>885165</v>
      </c>
      <c r="AA570" s="138">
        <f>'گام اول '!AB571</f>
        <v>0</v>
      </c>
      <c r="AB570" s="138">
        <f>'گام اول '!AC571</f>
        <v>885165</v>
      </c>
      <c r="AC570" s="138">
        <f>'گام اول '!AD571</f>
        <v>4500000</v>
      </c>
      <c r="AD570" s="138">
        <f>'گام اول '!AE571</f>
        <v>6000000</v>
      </c>
      <c r="AE570" s="139">
        <f>'گام اول '!AF571</f>
        <v>168986.04545454544</v>
      </c>
      <c r="AF570" s="122">
        <f>'گام اول '!AG571</f>
        <v>26554950</v>
      </c>
      <c r="AG570" s="123">
        <f>'گام اول '!AH571</f>
        <v>0</v>
      </c>
      <c r="AH570" s="123">
        <f>'گام اول '!AI571</f>
        <v>20278325.454545453</v>
      </c>
      <c r="AI570" s="123">
        <f>'گام اول '!AJ571</f>
        <v>0</v>
      </c>
      <c r="AJ570" s="123">
        <f>'گام اول '!AK571</f>
        <v>4500000</v>
      </c>
      <c r="AK570" s="123">
        <f>'گام اول '!AL571</f>
        <v>6000000</v>
      </c>
      <c r="AL570" s="123">
        <f>'گام اول '!AM571</f>
        <v>4647116.25</v>
      </c>
      <c r="AM570" s="123">
        <f>'گام اول '!AN571</f>
        <v>4956360.7131818179</v>
      </c>
      <c r="AN570" s="123">
        <f>'گام اول '!AO571</f>
        <v>0</v>
      </c>
      <c r="AO570" s="123">
        <f>'گام اول '!AP571</f>
        <v>3000000</v>
      </c>
      <c r="AP570" s="123">
        <f>'گام اول '!AQ571</f>
        <v>0</v>
      </c>
      <c r="AQ570" s="123">
        <f>'گام اول '!AR571</f>
        <v>0</v>
      </c>
      <c r="AR570" s="123">
        <f>'گام اول '!AS571</f>
        <v>0</v>
      </c>
      <c r="AS570" s="375">
        <f>'گام اول '!AT571</f>
        <v>0</v>
      </c>
      <c r="AT570" s="368">
        <f t="shared" si="366"/>
        <v>69936752.417727262</v>
      </c>
      <c r="AU570" s="173">
        <f>'گام اول '!AV571</f>
        <v>51541179.748486355</v>
      </c>
      <c r="AV570" s="141">
        <f>'گام اول '!AW571</f>
        <v>69936752.417727262</v>
      </c>
      <c r="AW570" s="142">
        <f t="shared" si="367"/>
        <v>4895572.6692409087</v>
      </c>
      <c r="AX570" s="75">
        <f t="shared" si="368"/>
        <v>1154117.9748486355</v>
      </c>
      <c r="AY570" s="142">
        <f>'گام اول '!AZ571</f>
        <v>0</v>
      </c>
      <c r="AZ570" s="142">
        <f>'گام اول '!BA571</f>
        <v>0</v>
      </c>
      <c r="BA570" s="142">
        <f>'گام اول '!BB571</f>
        <v>0</v>
      </c>
      <c r="BB570" s="142">
        <f>'گام اول '!BC571</f>
        <v>0</v>
      </c>
      <c r="BC570" s="142">
        <f>'گام اول '!BD571</f>
        <v>0</v>
      </c>
      <c r="BD570" s="142">
        <f>'گام اول '!BE571</f>
        <v>0</v>
      </c>
      <c r="BE570" s="142">
        <f>'گام اول '!BF571</f>
        <v>0</v>
      </c>
      <c r="BF570" s="143">
        <f t="shared" si="369"/>
        <v>6049690.6440895442</v>
      </c>
      <c r="BG570" s="140">
        <f t="shared" si="370"/>
        <v>63887061</v>
      </c>
      <c r="BH570" s="144">
        <f t="shared" si="371"/>
        <v>69936752.417727262</v>
      </c>
      <c r="BI570" s="127">
        <f t="shared" si="364"/>
        <v>4425825</v>
      </c>
      <c r="BJ570" s="145">
        <f t="shared" si="372"/>
        <v>2212912.5</v>
      </c>
      <c r="BK570" s="145">
        <f t="shared" si="373"/>
        <v>663873.75</v>
      </c>
      <c r="BL570" s="146">
        <f t="shared" si="374"/>
        <v>1120000</v>
      </c>
      <c r="BM570" s="379">
        <v>0</v>
      </c>
      <c r="BN570" s="147">
        <f t="shared" si="375"/>
        <v>78359363.667727262</v>
      </c>
      <c r="BO570" s="148">
        <f t="shared" si="376"/>
        <v>69936752.417727262</v>
      </c>
      <c r="BP570" s="149">
        <f t="shared" si="377"/>
        <v>16085453.056077272</v>
      </c>
      <c r="BQ570" s="150">
        <f t="shared" si="378"/>
        <v>94444816.723804533</v>
      </c>
      <c r="BR570" s="151">
        <f t="shared" si="379"/>
        <v>100800</v>
      </c>
      <c r="BS570" s="147">
        <f t="shared" si="380"/>
        <v>94545616.723804533</v>
      </c>
      <c r="BT570" s="135">
        <v>0</v>
      </c>
      <c r="BU570" s="148">
        <f t="shared" si="381"/>
        <v>7835936.3667727262</v>
      </c>
      <c r="BV570" s="152">
        <f t="shared" si="382"/>
        <v>3917968.1833863631</v>
      </c>
      <c r="BW570" s="133">
        <f t="shared" si="383"/>
        <v>82791712.173645437</v>
      </c>
      <c r="BX570" s="147">
        <f t="shared" si="384"/>
        <v>7302611.25</v>
      </c>
      <c r="BY570" s="134">
        <f t="shared" si="385"/>
        <v>75489100.923645437</v>
      </c>
      <c r="CD570" s="388">
        <f>'گام اول '!AU571</f>
        <v>69936752.417727262</v>
      </c>
      <c r="CE570" s="389">
        <f>'گام اول '!AV571</f>
        <v>51541179.748486355</v>
      </c>
      <c r="CF570" s="389">
        <f>'گام اول '!AW571</f>
        <v>69936752.417727262</v>
      </c>
      <c r="CG570" s="389">
        <f>'گام اول '!AX571</f>
        <v>4895572.6692409087</v>
      </c>
      <c r="CH570" s="389">
        <f>'گام اول '!AY571</f>
        <v>1154117.9748486355</v>
      </c>
      <c r="CI570" s="389">
        <f>'گام اول '!AZ571</f>
        <v>0</v>
      </c>
      <c r="CJ570" s="389">
        <f>'گام اول '!BA571</f>
        <v>0</v>
      </c>
      <c r="CK570" s="389">
        <f>'گام اول '!BB571</f>
        <v>0</v>
      </c>
      <c r="CL570" s="389">
        <f>'گام اول '!BC571</f>
        <v>0</v>
      </c>
      <c r="CM570" s="389">
        <f>'گام اول '!BD571</f>
        <v>0</v>
      </c>
      <c r="CN570" s="389">
        <f>'گام اول '!BE571</f>
        <v>0</v>
      </c>
      <c r="CO570" s="389">
        <f>'گام اول '!BF571</f>
        <v>0</v>
      </c>
      <c r="CP570" s="389">
        <f>'گام اول '!BG571</f>
        <v>6049690.6440895442</v>
      </c>
      <c r="CQ570" s="389">
        <f>'گام اول '!BH571</f>
        <v>63887061</v>
      </c>
      <c r="CR570" s="389">
        <f t="shared" si="386"/>
        <v>69936752.417727262</v>
      </c>
      <c r="CS570" s="55">
        <f t="shared" si="387"/>
        <v>4425825</v>
      </c>
      <c r="CT570" s="388">
        <f t="shared" si="388"/>
        <v>2212912.5</v>
      </c>
      <c r="CU570" s="389">
        <f t="shared" si="389"/>
        <v>663873.75</v>
      </c>
      <c r="CV570" s="389">
        <f t="shared" si="390"/>
        <v>1120000</v>
      </c>
      <c r="CW570" s="55">
        <v>0</v>
      </c>
      <c r="CX570" s="389">
        <f t="shared" si="391"/>
        <v>78359363.667727262</v>
      </c>
      <c r="CY570" s="389">
        <f t="shared" si="392"/>
        <v>69936752.417727262</v>
      </c>
      <c r="CZ570" s="389">
        <f t="shared" si="393"/>
        <v>16085453.056077272</v>
      </c>
      <c r="DA570" s="389">
        <f t="shared" si="394"/>
        <v>94444816.723804533</v>
      </c>
      <c r="DB570" s="389">
        <f t="shared" si="395"/>
        <v>100800</v>
      </c>
      <c r="DC570" s="389">
        <f t="shared" si="396"/>
        <v>94545616.723804533</v>
      </c>
      <c r="DD570" s="394">
        <v>0</v>
      </c>
      <c r="DE570" s="389">
        <f t="shared" si="397"/>
        <v>7835936.3667727262</v>
      </c>
      <c r="DF570" s="389">
        <f t="shared" si="398"/>
        <v>3917968.1833863631</v>
      </c>
      <c r="DG570" s="389">
        <f t="shared" si="399"/>
        <v>82791712.173645437</v>
      </c>
      <c r="DH570" s="389">
        <f t="shared" si="400"/>
        <v>7302611.25</v>
      </c>
      <c r="DI570" s="389">
        <f t="shared" si="401"/>
        <v>75489100.923645437</v>
      </c>
      <c r="DJ570" s="389">
        <f t="shared" si="402"/>
        <v>0</v>
      </c>
      <c r="DL570" s="396">
        <f t="shared" si="403"/>
        <v>6638737.5</v>
      </c>
      <c r="DM570" s="396">
        <f t="shared" si="404"/>
        <v>-2212912.5</v>
      </c>
    </row>
    <row r="571" spans="1:117" s="55" customFormat="1" ht="21" x14ac:dyDescent="0.2">
      <c r="A571" s="191">
        <f t="shared" si="365"/>
        <v>2655495</v>
      </c>
      <c r="B571" s="136">
        <f>'گام اول '!B572</f>
        <v>566</v>
      </c>
      <c r="C571" s="136">
        <f>'گام اول '!C572</f>
        <v>359</v>
      </c>
      <c r="D571" s="136">
        <f>'گام اول '!D572</f>
        <v>13188</v>
      </c>
      <c r="E571" s="136" t="str">
        <f>'گام اول '!E572</f>
        <v>سعید</v>
      </c>
      <c r="F571" s="136" t="str">
        <f>'گام اول '!F572</f>
        <v>رستمی</v>
      </c>
      <c r="G571" s="136" t="str">
        <f>'گام اول '!G572</f>
        <v>نگهبان</v>
      </c>
      <c r="H571" s="136" t="str">
        <f>'گام اول '!H572</f>
        <v>ایلام</v>
      </c>
      <c r="I571" s="136" t="str">
        <f>'گام اول '!I572</f>
        <v>273-813-4229971-1</v>
      </c>
      <c r="J571" s="136">
        <f>'گام اول '!J572</f>
        <v>4529972178</v>
      </c>
      <c r="K571" s="136" t="str">
        <f>'گام اول '!K572</f>
        <v>0048953877</v>
      </c>
      <c r="L571" s="136" t="str">
        <f>'گام اول '!L572</f>
        <v>ایلام</v>
      </c>
      <c r="M571" s="136" t="str">
        <f>'گام اول '!M572</f>
        <v>نگهبان</v>
      </c>
      <c r="N571" s="120" t="str">
        <f>'گام اول '!N572</f>
        <v>*</v>
      </c>
      <c r="O571" s="119">
        <f>'گام اول '!O572</f>
        <v>0</v>
      </c>
      <c r="P571" s="121">
        <f>'گام اول '!P572</f>
        <v>0</v>
      </c>
      <c r="Q571" s="358">
        <f>'گام اول '!Q572</f>
        <v>30</v>
      </c>
      <c r="R571" s="358">
        <f>'گام اول '!R572</f>
        <v>120</v>
      </c>
      <c r="S571" s="358">
        <f>'گام اول '!S572</f>
        <v>110</v>
      </c>
      <c r="T571" s="358">
        <f>'گام اول '!T572</f>
        <v>29.33</v>
      </c>
      <c r="U571" s="137">
        <f>'گام اول '!U572</f>
        <v>0</v>
      </c>
      <c r="V571" s="120">
        <f>'گام اول '!W572</f>
        <v>0</v>
      </c>
      <c r="W571" s="121">
        <f>'گام اول '!X572</f>
        <v>0</v>
      </c>
      <c r="X571" s="366">
        <f>'گام اول '!Y572</f>
        <v>1</v>
      </c>
      <c r="Y571" s="366">
        <f>'گام اول '!Z572</f>
        <v>1</v>
      </c>
      <c r="Z571" s="138">
        <f>'گام اول '!AA572</f>
        <v>885165</v>
      </c>
      <c r="AA571" s="138">
        <f>'گام اول '!AB572</f>
        <v>0</v>
      </c>
      <c r="AB571" s="138">
        <f>'گام اول '!AC572</f>
        <v>885165</v>
      </c>
      <c r="AC571" s="138">
        <f>'گام اول '!AD572</f>
        <v>4500000</v>
      </c>
      <c r="AD571" s="138">
        <f>'گام اول '!AE572</f>
        <v>6000000</v>
      </c>
      <c r="AE571" s="139">
        <f>'گام اول '!AF572</f>
        <v>168986.04545454544</v>
      </c>
      <c r="AF571" s="122">
        <f>'گام اول '!AG572</f>
        <v>26554950</v>
      </c>
      <c r="AG571" s="123">
        <f>'گام اول '!AH572</f>
        <v>0</v>
      </c>
      <c r="AH571" s="123">
        <f>'گام اول '!AI572</f>
        <v>20278325.454545453</v>
      </c>
      <c r="AI571" s="123">
        <f>'گام اول '!AJ572</f>
        <v>2655495</v>
      </c>
      <c r="AJ571" s="123">
        <f>'گام اول '!AK572</f>
        <v>4500000</v>
      </c>
      <c r="AK571" s="123">
        <f>'گام اول '!AL572</f>
        <v>6000000</v>
      </c>
      <c r="AL571" s="123">
        <f>'گام اول '!AM572</f>
        <v>4647116.25</v>
      </c>
      <c r="AM571" s="123">
        <f>'گام اول '!AN572</f>
        <v>4956360.7131818179</v>
      </c>
      <c r="AN571" s="123">
        <f>'گام اول '!AO572</f>
        <v>0</v>
      </c>
      <c r="AO571" s="123">
        <f>'گام اول '!AP572</f>
        <v>3000000</v>
      </c>
      <c r="AP571" s="123">
        <f>'گام اول '!AQ572</f>
        <v>0</v>
      </c>
      <c r="AQ571" s="123">
        <f>'گام اول '!AR572</f>
        <v>0</v>
      </c>
      <c r="AR571" s="123">
        <f>'گام اول '!AS572</f>
        <v>0</v>
      </c>
      <c r="AS571" s="375">
        <f>'گام اول '!AT572</f>
        <v>0</v>
      </c>
      <c r="AT571" s="368">
        <f t="shared" si="366"/>
        <v>72592247.417727277</v>
      </c>
      <c r="AU571" s="173">
        <f>'گام اول '!AV572</f>
        <v>51541179.74848637</v>
      </c>
      <c r="AV571" s="141">
        <f>'گام اول '!AW572</f>
        <v>69936752.417727262</v>
      </c>
      <c r="AW571" s="142">
        <f t="shared" si="367"/>
        <v>4895572.6692409087</v>
      </c>
      <c r="AX571" s="75">
        <f t="shared" si="368"/>
        <v>1154117.9748486371</v>
      </c>
      <c r="AY571" s="142">
        <f>'گام اول '!AZ572</f>
        <v>0</v>
      </c>
      <c r="AZ571" s="142">
        <f>'گام اول '!BA572</f>
        <v>0</v>
      </c>
      <c r="BA571" s="142">
        <f>'گام اول '!BB572</f>
        <v>0</v>
      </c>
      <c r="BB571" s="142">
        <f>'گام اول '!BC572</f>
        <v>0</v>
      </c>
      <c r="BC571" s="142">
        <f>'گام اول '!BD572</f>
        <v>0</v>
      </c>
      <c r="BD571" s="142">
        <f>'گام اول '!BE572</f>
        <v>0</v>
      </c>
      <c r="BE571" s="142">
        <f>'گام اول '!BF572</f>
        <v>0</v>
      </c>
      <c r="BF571" s="143">
        <f t="shared" si="369"/>
        <v>6049690.6440895461</v>
      </c>
      <c r="BG571" s="140">
        <f t="shared" si="370"/>
        <v>66542556</v>
      </c>
      <c r="BH571" s="144">
        <f t="shared" si="371"/>
        <v>72592247.417727277</v>
      </c>
      <c r="BI571" s="127">
        <f t="shared" si="364"/>
        <v>4425825</v>
      </c>
      <c r="BJ571" s="145">
        <f t="shared" si="372"/>
        <v>2212912.5</v>
      </c>
      <c r="BK571" s="145">
        <f t="shared" si="373"/>
        <v>663873.75</v>
      </c>
      <c r="BL571" s="146">
        <f t="shared" si="374"/>
        <v>1120000</v>
      </c>
      <c r="BM571" s="379">
        <v>0</v>
      </c>
      <c r="BN571" s="147">
        <f t="shared" si="375"/>
        <v>81014858.667727277</v>
      </c>
      <c r="BO571" s="148">
        <f t="shared" si="376"/>
        <v>69936752.417727262</v>
      </c>
      <c r="BP571" s="149">
        <f t="shared" si="377"/>
        <v>16085453.056077272</v>
      </c>
      <c r="BQ571" s="150">
        <f t="shared" si="378"/>
        <v>97100311.723804548</v>
      </c>
      <c r="BR571" s="151">
        <f t="shared" si="379"/>
        <v>100800</v>
      </c>
      <c r="BS571" s="147">
        <f t="shared" si="380"/>
        <v>97201111.723804548</v>
      </c>
      <c r="BT571" s="135">
        <v>0</v>
      </c>
      <c r="BU571" s="148">
        <f t="shared" si="381"/>
        <v>8101485.866772728</v>
      </c>
      <c r="BV571" s="152">
        <f t="shared" si="382"/>
        <v>4050742.933386364</v>
      </c>
      <c r="BW571" s="133">
        <f t="shared" si="383"/>
        <v>85048882.923645452</v>
      </c>
      <c r="BX571" s="147">
        <f t="shared" si="384"/>
        <v>7302611.25</v>
      </c>
      <c r="BY571" s="134">
        <f t="shared" si="385"/>
        <v>77746271.673645452</v>
      </c>
      <c r="CD571" s="388">
        <f>'گام اول '!AU572</f>
        <v>72592247.417727277</v>
      </c>
      <c r="CE571" s="389">
        <f>'گام اول '!AV572</f>
        <v>51541179.74848637</v>
      </c>
      <c r="CF571" s="389">
        <f>'گام اول '!AW572</f>
        <v>69936752.417727262</v>
      </c>
      <c r="CG571" s="389">
        <f>'گام اول '!AX572</f>
        <v>4895572.6692409087</v>
      </c>
      <c r="CH571" s="389">
        <f>'گام اول '!AY572</f>
        <v>1154117.9748486371</v>
      </c>
      <c r="CI571" s="389">
        <f>'گام اول '!AZ572</f>
        <v>0</v>
      </c>
      <c r="CJ571" s="389">
        <f>'گام اول '!BA572</f>
        <v>0</v>
      </c>
      <c r="CK571" s="389">
        <f>'گام اول '!BB572</f>
        <v>0</v>
      </c>
      <c r="CL571" s="389">
        <f>'گام اول '!BC572</f>
        <v>0</v>
      </c>
      <c r="CM571" s="389">
        <f>'گام اول '!BD572</f>
        <v>0</v>
      </c>
      <c r="CN571" s="389">
        <f>'گام اول '!BE572</f>
        <v>0</v>
      </c>
      <c r="CO571" s="389">
        <f>'گام اول '!BF572</f>
        <v>0</v>
      </c>
      <c r="CP571" s="389">
        <f>'گام اول '!BG572</f>
        <v>6049690.6440895461</v>
      </c>
      <c r="CQ571" s="389">
        <f>'گام اول '!BH572</f>
        <v>66542556</v>
      </c>
      <c r="CR571" s="389">
        <f t="shared" si="386"/>
        <v>72592247.417727277</v>
      </c>
      <c r="CS571" s="55">
        <f t="shared" si="387"/>
        <v>4425825</v>
      </c>
      <c r="CT571" s="388">
        <f t="shared" si="388"/>
        <v>2212912.5</v>
      </c>
      <c r="CU571" s="389">
        <f t="shared" si="389"/>
        <v>663873.75</v>
      </c>
      <c r="CV571" s="389">
        <f t="shared" si="390"/>
        <v>1120000</v>
      </c>
      <c r="CW571" s="55">
        <v>0</v>
      </c>
      <c r="CX571" s="389">
        <f t="shared" si="391"/>
        <v>81014858.667727277</v>
      </c>
      <c r="CY571" s="389">
        <f t="shared" si="392"/>
        <v>69936752.417727262</v>
      </c>
      <c r="CZ571" s="389">
        <f t="shared" si="393"/>
        <v>16085453.056077272</v>
      </c>
      <c r="DA571" s="389">
        <f t="shared" si="394"/>
        <v>97100311.723804548</v>
      </c>
      <c r="DB571" s="389">
        <f t="shared" si="395"/>
        <v>100800</v>
      </c>
      <c r="DC571" s="389">
        <f t="shared" si="396"/>
        <v>97201111.723804548</v>
      </c>
      <c r="DD571" s="394">
        <v>0</v>
      </c>
      <c r="DE571" s="389">
        <f t="shared" si="397"/>
        <v>8101485.866772728</v>
      </c>
      <c r="DF571" s="389">
        <f t="shared" si="398"/>
        <v>4050742.933386364</v>
      </c>
      <c r="DG571" s="389">
        <f t="shared" si="399"/>
        <v>85048882.923645452</v>
      </c>
      <c r="DH571" s="389">
        <f t="shared" si="400"/>
        <v>7302611.25</v>
      </c>
      <c r="DI571" s="389">
        <f t="shared" si="401"/>
        <v>77746271.673645452</v>
      </c>
      <c r="DJ571" s="389">
        <f t="shared" si="402"/>
        <v>0</v>
      </c>
      <c r="DL571" s="396">
        <f t="shared" si="403"/>
        <v>6638737.5</v>
      </c>
      <c r="DM571" s="396">
        <f t="shared" si="404"/>
        <v>-2212912.5</v>
      </c>
    </row>
    <row r="572" spans="1:117" s="55" customFormat="1" ht="21" x14ac:dyDescent="0.2">
      <c r="A572" s="191">
        <f t="shared" si="365"/>
        <v>2655495</v>
      </c>
      <c r="B572" s="136">
        <f>'گام اول '!B573</f>
        <v>567</v>
      </c>
      <c r="C572" s="136">
        <f>'گام اول '!C573</f>
        <v>362</v>
      </c>
      <c r="D572" s="136">
        <f>'گام اول '!D573</f>
        <v>12851</v>
      </c>
      <c r="E572" s="136" t="str">
        <f>'گام اول '!E573</f>
        <v>ولی اله</v>
      </c>
      <c r="F572" s="136" t="str">
        <f>'گام اول '!F573</f>
        <v>محمدی</v>
      </c>
      <c r="G572" s="136" t="str">
        <f>'گام اول '!G573</f>
        <v>نگهبان</v>
      </c>
      <c r="H572" s="136" t="str">
        <f>'گام اول '!H573</f>
        <v>زنجان</v>
      </c>
      <c r="I572" s="136" t="str">
        <f>'گام اول '!I573</f>
        <v>189-800-56371-1</v>
      </c>
      <c r="J572" s="136">
        <f>'گام اول '!J573</f>
        <v>4281443551</v>
      </c>
      <c r="K572" s="136" t="str">
        <f>'گام اول '!K573</f>
        <v>0033043143</v>
      </c>
      <c r="L572" s="136" t="str">
        <f>'گام اول '!L573</f>
        <v>زنجان</v>
      </c>
      <c r="M572" s="136" t="str">
        <f>'گام اول '!M573</f>
        <v>نگهبان</v>
      </c>
      <c r="N572" s="120" t="str">
        <f>'گام اول '!N573</f>
        <v>*</v>
      </c>
      <c r="O572" s="119">
        <f>'گام اول '!O573</f>
        <v>0</v>
      </c>
      <c r="P572" s="121">
        <f>'گام اول '!P573</f>
        <v>0</v>
      </c>
      <c r="Q572" s="358">
        <f>'گام اول '!Q573</f>
        <v>30</v>
      </c>
      <c r="R572" s="358">
        <f>'گام اول '!R573</f>
        <v>120</v>
      </c>
      <c r="S572" s="358">
        <f>'گام اول '!S573</f>
        <v>110</v>
      </c>
      <c r="T572" s="358">
        <f>'گام اول '!T573</f>
        <v>29.33</v>
      </c>
      <c r="U572" s="137">
        <f>'گام اول '!U573</f>
        <v>0</v>
      </c>
      <c r="V572" s="120">
        <f>'گام اول '!W573</f>
        <v>0</v>
      </c>
      <c r="W572" s="121">
        <f>'گام اول '!X573</f>
        <v>0</v>
      </c>
      <c r="X572" s="366">
        <f>'گام اول '!Y573</f>
        <v>2</v>
      </c>
      <c r="Y572" s="366">
        <f>'گام اول '!Z573</f>
        <v>2</v>
      </c>
      <c r="Z572" s="138">
        <f>'گام اول '!AA573</f>
        <v>885165</v>
      </c>
      <c r="AA572" s="138">
        <f>'گام اول '!AB573</f>
        <v>46667</v>
      </c>
      <c r="AB572" s="138">
        <f>'گام اول '!AC573</f>
        <v>931832</v>
      </c>
      <c r="AC572" s="138">
        <f>'گام اول '!AD573</f>
        <v>4500000</v>
      </c>
      <c r="AD572" s="138">
        <f>'گام اول '!AE573</f>
        <v>6000000</v>
      </c>
      <c r="AE572" s="139">
        <f>'گام اول '!AF573</f>
        <v>177895.19999999998</v>
      </c>
      <c r="AF572" s="122">
        <f>'گام اول '!AG573</f>
        <v>26554950</v>
      </c>
      <c r="AG572" s="123">
        <f>'گام اول '!AH573</f>
        <v>1400010</v>
      </c>
      <c r="AH572" s="123">
        <f>'گام اول '!AI573</f>
        <v>21347423.999999996</v>
      </c>
      <c r="AI572" s="123">
        <f>'گام اول '!AJ573</f>
        <v>5310990</v>
      </c>
      <c r="AJ572" s="123">
        <f>'گام اول '!AK573</f>
        <v>4500000</v>
      </c>
      <c r="AK572" s="123">
        <f>'گام اول '!AL573</f>
        <v>6000000</v>
      </c>
      <c r="AL572" s="123">
        <f>'گام اول '!AM573</f>
        <v>4892117.9999999991</v>
      </c>
      <c r="AM572" s="123">
        <f>'گام اول '!AN573</f>
        <v>5217666.2159999991</v>
      </c>
      <c r="AN572" s="123">
        <f>'گام اول '!AO573</f>
        <v>0</v>
      </c>
      <c r="AO572" s="123">
        <f>'گام اول '!AP573</f>
        <v>3000000</v>
      </c>
      <c r="AP572" s="123">
        <f>'گام اول '!AQ573</f>
        <v>0</v>
      </c>
      <c r="AQ572" s="123">
        <f>'گام اول '!AR573</f>
        <v>0</v>
      </c>
      <c r="AR572" s="123">
        <f>'گام اول '!AS573</f>
        <v>0</v>
      </c>
      <c r="AS572" s="375">
        <f>'گام اول '!AT573</f>
        <v>0</v>
      </c>
      <c r="AT572" s="368">
        <f t="shared" si="366"/>
        <v>78223158.216000006</v>
      </c>
      <c r="AU572" s="173">
        <f>'گام اول '!AV573</f>
        <v>54308316.440880008</v>
      </c>
      <c r="AV572" s="141">
        <f>'گام اول '!AW573</f>
        <v>72912168.215999991</v>
      </c>
      <c r="AW572" s="142">
        <f t="shared" si="367"/>
        <v>5103851.7751199994</v>
      </c>
      <c r="AX572" s="75">
        <f t="shared" si="368"/>
        <v>1430831.644088001</v>
      </c>
      <c r="AY572" s="142">
        <f>'گام اول '!AZ573</f>
        <v>0</v>
      </c>
      <c r="AZ572" s="142">
        <f>'گام اول '!BA573</f>
        <v>0</v>
      </c>
      <c r="BA572" s="142">
        <f>'گام اول '!BB573</f>
        <v>0</v>
      </c>
      <c r="BB572" s="142">
        <f>'گام اول '!BC573</f>
        <v>0</v>
      </c>
      <c r="BC572" s="142">
        <f>'گام اول '!BD573</f>
        <v>0</v>
      </c>
      <c r="BD572" s="142">
        <f>'گام اول '!BE573</f>
        <v>0</v>
      </c>
      <c r="BE572" s="142">
        <f>'گام اول '!BF573</f>
        <v>0</v>
      </c>
      <c r="BF572" s="143">
        <f t="shared" si="369"/>
        <v>6534683.4192080004</v>
      </c>
      <c r="BG572" s="140">
        <f t="shared" si="370"/>
        <v>71688474</v>
      </c>
      <c r="BH572" s="144">
        <f t="shared" si="371"/>
        <v>78223158.216000006</v>
      </c>
      <c r="BI572" s="127">
        <f t="shared" si="364"/>
        <v>4659160</v>
      </c>
      <c r="BJ572" s="145">
        <f t="shared" si="372"/>
        <v>2329580</v>
      </c>
      <c r="BK572" s="145">
        <f t="shared" si="373"/>
        <v>698874</v>
      </c>
      <c r="BL572" s="146">
        <f t="shared" si="374"/>
        <v>1120000</v>
      </c>
      <c r="BM572" s="379">
        <v>0</v>
      </c>
      <c r="BN572" s="147">
        <f t="shared" si="375"/>
        <v>87030772.216000006</v>
      </c>
      <c r="BO572" s="148">
        <f t="shared" si="376"/>
        <v>72912168.215999991</v>
      </c>
      <c r="BP572" s="149">
        <f t="shared" si="377"/>
        <v>16769798.689679999</v>
      </c>
      <c r="BQ572" s="150">
        <f t="shared" si="378"/>
        <v>103800570.90568</v>
      </c>
      <c r="BR572" s="151">
        <f t="shared" si="379"/>
        <v>100800</v>
      </c>
      <c r="BS572" s="147">
        <f t="shared" si="380"/>
        <v>103901370.90568</v>
      </c>
      <c r="BT572" s="135">
        <v>0</v>
      </c>
      <c r="BU572" s="148">
        <f t="shared" si="381"/>
        <v>8703077.2216000017</v>
      </c>
      <c r="BV572" s="152">
        <f t="shared" si="382"/>
        <v>4351538.6108000008</v>
      </c>
      <c r="BW572" s="133">
        <f t="shared" si="383"/>
        <v>90846755.073280007</v>
      </c>
      <c r="BX572" s="147">
        <f t="shared" si="384"/>
        <v>7687614</v>
      </c>
      <c r="BY572" s="134">
        <f t="shared" si="385"/>
        <v>83159141.073280007</v>
      </c>
      <c r="CD572" s="388">
        <f>'گام اول '!AU573</f>
        <v>78223158.216000006</v>
      </c>
      <c r="CE572" s="389">
        <f>'گام اول '!AV573</f>
        <v>54308316.440880008</v>
      </c>
      <c r="CF572" s="389">
        <f>'گام اول '!AW573</f>
        <v>72912168.215999991</v>
      </c>
      <c r="CG572" s="389">
        <f>'گام اول '!AX573</f>
        <v>5103851.7751199994</v>
      </c>
      <c r="CH572" s="389">
        <f>'گام اول '!AY573</f>
        <v>1430831.644088001</v>
      </c>
      <c r="CI572" s="389">
        <f>'گام اول '!AZ573</f>
        <v>0</v>
      </c>
      <c r="CJ572" s="389">
        <f>'گام اول '!BA573</f>
        <v>0</v>
      </c>
      <c r="CK572" s="389">
        <f>'گام اول '!BB573</f>
        <v>0</v>
      </c>
      <c r="CL572" s="389">
        <f>'گام اول '!BC573</f>
        <v>0</v>
      </c>
      <c r="CM572" s="389">
        <f>'گام اول '!BD573</f>
        <v>0</v>
      </c>
      <c r="CN572" s="389">
        <f>'گام اول '!BE573</f>
        <v>0</v>
      </c>
      <c r="CO572" s="389">
        <f>'گام اول '!BF573</f>
        <v>0</v>
      </c>
      <c r="CP572" s="389">
        <f>'گام اول '!BG573</f>
        <v>6534683.4192080004</v>
      </c>
      <c r="CQ572" s="389">
        <f>'گام اول '!BH573</f>
        <v>71688474</v>
      </c>
      <c r="CR572" s="389">
        <f t="shared" si="386"/>
        <v>78223158.216000006</v>
      </c>
      <c r="CS572" s="55">
        <f t="shared" si="387"/>
        <v>4659160</v>
      </c>
      <c r="CT572" s="388">
        <f t="shared" si="388"/>
        <v>2329580</v>
      </c>
      <c r="CU572" s="389">
        <f t="shared" si="389"/>
        <v>698874</v>
      </c>
      <c r="CV572" s="389">
        <f t="shared" si="390"/>
        <v>1120000</v>
      </c>
      <c r="CW572" s="55">
        <v>0</v>
      </c>
      <c r="CX572" s="389">
        <f t="shared" si="391"/>
        <v>87030772.216000006</v>
      </c>
      <c r="CY572" s="389">
        <f t="shared" si="392"/>
        <v>72912168.215999991</v>
      </c>
      <c r="CZ572" s="389">
        <f t="shared" si="393"/>
        <v>16769798.689679999</v>
      </c>
      <c r="DA572" s="389">
        <f t="shared" si="394"/>
        <v>103800570.90568</v>
      </c>
      <c r="DB572" s="389">
        <f t="shared" si="395"/>
        <v>100800</v>
      </c>
      <c r="DC572" s="389">
        <f t="shared" si="396"/>
        <v>103901370.90568</v>
      </c>
      <c r="DD572" s="394">
        <v>0</v>
      </c>
      <c r="DE572" s="389">
        <f t="shared" si="397"/>
        <v>8703077.2216000017</v>
      </c>
      <c r="DF572" s="389">
        <f t="shared" si="398"/>
        <v>4351538.6108000008</v>
      </c>
      <c r="DG572" s="389">
        <f t="shared" si="399"/>
        <v>90846755.073280007</v>
      </c>
      <c r="DH572" s="389">
        <f t="shared" si="400"/>
        <v>7687614</v>
      </c>
      <c r="DI572" s="389">
        <f t="shared" si="401"/>
        <v>83159141.073280007</v>
      </c>
      <c r="DJ572" s="389">
        <f t="shared" si="402"/>
        <v>0</v>
      </c>
      <c r="DL572" s="396">
        <f t="shared" si="403"/>
        <v>6638737.5</v>
      </c>
      <c r="DM572" s="396">
        <f t="shared" si="404"/>
        <v>-1979577.5</v>
      </c>
    </row>
    <row r="573" spans="1:117" s="55" customFormat="1" ht="21" x14ac:dyDescent="0.2">
      <c r="A573" s="191">
        <f t="shared" si="365"/>
        <v>2655495</v>
      </c>
      <c r="B573" s="136">
        <f>'گام اول '!B574</f>
        <v>568</v>
      </c>
      <c r="C573" s="136">
        <f>'گام اول '!C574</f>
        <v>363</v>
      </c>
      <c r="D573" s="136">
        <f>'گام اول '!D574</f>
        <v>12853</v>
      </c>
      <c r="E573" s="136" t="str">
        <f>'گام اول '!E574</f>
        <v>اکبر</v>
      </c>
      <c r="F573" s="136" t="str">
        <f>'گام اول '!F574</f>
        <v>دوستی</v>
      </c>
      <c r="G573" s="136" t="str">
        <f>'گام اول '!G574</f>
        <v>نگهبان</v>
      </c>
      <c r="H573" s="136" t="str">
        <f>'گام اول '!H574</f>
        <v>زنجان</v>
      </c>
      <c r="I573" s="136" t="str">
        <f>'گام اول '!I574</f>
        <v>406-813-2453276-1</v>
      </c>
      <c r="J573" s="136">
        <f>'گام اول '!J574</f>
        <v>4282351292</v>
      </c>
      <c r="K573" s="136" t="str">
        <f>'گام اول '!K574</f>
        <v>0033110435</v>
      </c>
      <c r="L573" s="136" t="str">
        <f>'گام اول '!L574</f>
        <v>زنجان</v>
      </c>
      <c r="M573" s="136" t="str">
        <f>'گام اول '!M574</f>
        <v>نگهبان</v>
      </c>
      <c r="N573" s="120" t="str">
        <f>'گام اول '!N574</f>
        <v>*</v>
      </c>
      <c r="O573" s="119">
        <f>'گام اول '!O574</f>
        <v>0</v>
      </c>
      <c r="P573" s="121">
        <f>'گام اول '!P574</f>
        <v>0</v>
      </c>
      <c r="Q573" s="358">
        <f>'گام اول '!Q574</f>
        <v>30</v>
      </c>
      <c r="R573" s="358">
        <f>'گام اول '!R574</f>
        <v>120</v>
      </c>
      <c r="S573" s="358">
        <f>'گام اول '!S574</f>
        <v>110</v>
      </c>
      <c r="T573" s="358">
        <f>'گام اول '!T574</f>
        <v>29.33</v>
      </c>
      <c r="U573" s="137">
        <f>'گام اول '!U574</f>
        <v>0</v>
      </c>
      <c r="V573" s="120">
        <f>'گام اول '!W574</f>
        <v>0</v>
      </c>
      <c r="W573" s="121">
        <f>'گام اول '!X574</f>
        <v>0</v>
      </c>
      <c r="X573" s="366">
        <f>'گام اول '!Y574</f>
        <v>3</v>
      </c>
      <c r="Y573" s="366">
        <f>'گام اول '!Z574</f>
        <v>3</v>
      </c>
      <c r="Z573" s="138">
        <f>'گام اول '!AA574</f>
        <v>885165</v>
      </c>
      <c r="AA573" s="138">
        <f>'گام اول '!AB574</f>
        <v>46667</v>
      </c>
      <c r="AB573" s="138">
        <f>'گام اول '!AC574</f>
        <v>931832</v>
      </c>
      <c r="AC573" s="138">
        <f>'گام اول '!AD574</f>
        <v>4500000</v>
      </c>
      <c r="AD573" s="138">
        <f>'گام اول '!AE574</f>
        <v>6000000</v>
      </c>
      <c r="AE573" s="139">
        <f>'گام اول '!AF574</f>
        <v>177895.19999999998</v>
      </c>
      <c r="AF573" s="122">
        <f>'گام اول '!AG574</f>
        <v>26554950</v>
      </c>
      <c r="AG573" s="123">
        <f>'گام اول '!AH574</f>
        <v>1400010</v>
      </c>
      <c r="AH573" s="123">
        <f>'گام اول '!AI574</f>
        <v>21347423.999999996</v>
      </c>
      <c r="AI573" s="123">
        <f>'گام اول '!AJ574</f>
        <v>7966485</v>
      </c>
      <c r="AJ573" s="123">
        <f>'گام اول '!AK574</f>
        <v>4500000</v>
      </c>
      <c r="AK573" s="123">
        <f>'گام اول '!AL574</f>
        <v>6000000</v>
      </c>
      <c r="AL573" s="123">
        <f>'گام اول '!AM574</f>
        <v>4892117.9999999991</v>
      </c>
      <c r="AM573" s="123">
        <f>'گام اول '!AN574</f>
        <v>5217666.2159999991</v>
      </c>
      <c r="AN573" s="123">
        <f>'گام اول '!AO574</f>
        <v>0</v>
      </c>
      <c r="AO573" s="123">
        <f>'گام اول '!AP574</f>
        <v>3000000</v>
      </c>
      <c r="AP573" s="123">
        <f>'گام اول '!AQ574</f>
        <v>0</v>
      </c>
      <c r="AQ573" s="123">
        <f>'گام اول '!AR574</f>
        <v>0</v>
      </c>
      <c r="AR573" s="123">
        <f>'گام اول '!AS574</f>
        <v>0</v>
      </c>
      <c r="AS573" s="375">
        <f>'گام اول '!AT574</f>
        <v>0</v>
      </c>
      <c r="AT573" s="368">
        <f t="shared" si="366"/>
        <v>80878653.216000006</v>
      </c>
      <c r="AU573" s="173">
        <f>'گام اول '!AV574</f>
        <v>54308316.440880008</v>
      </c>
      <c r="AV573" s="141">
        <f>'گام اول '!AW574</f>
        <v>72912168.215999991</v>
      </c>
      <c r="AW573" s="142">
        <f t="shared" si="367"/>
        <v>5103851.7751199994</v>
      </c>
      <c r="AX573" s="75">
        <f t="shared" si="368"/>
        <v>1430831.644088001</v>
      </c>
      <c r="AY573" s="142">
        <f>'گام اول '!AZ574</f>
        <v>0</v>
      </c>
      <c r="AZ573" s="142">
        <f>'گام اول '!BA574</f>
        <v>0</v>
      </c>
      <c r="BA573" s="142">
        <f>'گام اول '!BB574</f>
        <v>0</v>
      </c>
      <c r="BB573" s="142">
        <f>'گام اول '!BC574</f>
        <v>0</v>
      </c>
      <c r="BC573" s="142">
        <f>'گام اول '!BD574</f>
        <v>0</v>
      </c>
      <c r="BD573" s="142">
        <f>'گام اول '!BE574</f>
        <v>0</v>
      </c>
      <c r="BE573" s="142">
        <f>'گام اول '!BF574</f>
        <v>0</v>
      </c>
      <c r="BF573" s="143">
        <f t="shared" si="369"/>
        <v>6534683.4192080004</v>
      </c>
      <c r="BG573" s="140">
        <f t="shared" si="370"/>
        <v>74343969</v>
      </c>
      <c r="BH573" s="144">
        <f t="shared" si="371"/>
        <v>80878653.216000006</v>
      </c>
      <c r="BI573" s="127">
        <f t="shared" si="364"/>
        <v>4659160</v>
      </c>
      <c r="BJ573" s="145">
        <f t="shared" si="372"/>
        <v>2329580</v>
      </c>
      <c r="BK573" s="145">
        <f t="shared" si="373"/>
        <v>698874</v>
      </c>
      <c r="BL573" s="146">
        <f t="shared" si="374"/>
        <v>1120000</v>
      </c>
      <c r="BM573" s="379">
        <v>0</v>
      </c>
      <c r="BN573" s="147">
        <f t="shared" si="375"/>
        <v>89686267.216000006</v>
      </c>
      <c r="BO573" s="148">
        <f t="shared" si="376"/>
        <v>72912168.215999991</v>
      </c>
      <c r="BP573" s="149">
        <f t="shared" si="377"/>
        <v>16769798.689679999</v>
      </c>
      <c r="BQ573" s="150">
        <f t="shared" si="378"/>
        <v>106456065.90568</v>
      </c>
      <c r="BR573" s="151">
        <f t="shared" si="379"/>
        <v>100800</v>
      </c>
      <c r="BS573" s="147">
        <f t="shared" si="380"/>
        <v>106556865.90568</v>
      </c>
      <c r="BT573" s="135">
        <v>0</v>
      </c>
      <c r="BU573" s="148">
        <f t="shared" si="381"/>
        <v>8968626.7216000017</v>
      </c>
      <c r="BV573" s="152">
        <f t="shared" si="382"/>
        <v>4484313.3608000008</v>
      </c>
      <c r="BW573" s="133">
        <f t="shared" si="383"/>
        <v>93103925.823280007</v>
      </c>
      <c r="BX573" s="147">
        <f t="shared" si="384"/>
        <v>7687614</v>
      </c>
      <c r="BY573" s="134">
        <f t="shared" si="385"/>
        <v>85416311.823280007</v>
      </c>
      <c r="CD573" s="388">
        <f>'گام اول '!AU574</f>
        <v>80878653.216000006</v>
      </c>
      <c r="CE573" s="389">
        <f>'گام اول '!AV574</f>
        <v>54308316.440880008</v>
      </c>
      <c r="CF573" s="389">
        <f>'گام اول '!AW574</f>
        <v>72912168.215999991</v>
      </c>
      <c r="CG573" s="389">
        <f>'گام اول '!AX574</f>
        <v>5103851.7751199994</v>
      </c>
      <c r="CH573" s="389">
        <f>'گام اول '!AY574</f>
        <v>1430831.644088001</v>
      </c>
      <c r="CI573" s="389">
        <f>'گام اول '!AZ574</f>
        <v>0</v>
      </c>
      <c r="CJ573" s="389">
        <f>'گام اول '!BA574</f>
        <v>0</v>
      </c>
      <c r="CK573" s="389">
        <f>'گام اول '!BB574</f>
        <v>0</v>
      </c>
      <c r="CL573" s="389">
        <f>'گام اول '!BC574</f>
        <v>0</v>
      </c>
      <c r="CM573" s="389">
        <f>'گام اول '!BD574</f>
        <v>0</v>
      </c>
      <c r="CN573" s="389">
        <f>'گام اول '!BE574</f>
        <v>0</v>
      </c>
      <c r="CO573" s="389">
        <f>'گام اول '!BF574</f>
        <v>0</v>
      </c>
      <c r="CP573" s="389">
        <f>'گام اول '!BG574</f>
        <v>6534683.4192080004</v>
      </c>
      <c r="CQ573" s="389">
        <f>'گام اول '!BH574</f>
        <v>74343969</v>
      </c>
      <c r="CR573" s="389">
        <f t="shared" si="386"/>
        <v>80878653.216000006</v>
      </c>
      <c r="CS573" s="55">
        <f t="shared" si="387"/>
        <v>4659160</v>
      </c>
      <c r="CT573" s="388">
        <f t="shared" si="388"/>
        <v>2329580</v>
      </c>
      <c r="CU573" s="389">
        <f t="shared" si="389"/>
        <v>698874</v>
      </c>
      <c r="CV573" s="389">
        <f t="shared" si="390"/>
        <v>1120000</v>
      </c>
      <c r="CW573" s="55">
        <v>0</v>
      </c>
      <c r="CX573" s="389">
        <f t="shared" si="391"/>
        <v>89686267.216000006</v>
      </c>
      <c r="CY573" s="389">
        <f t="shared" si="392"/>
        <v>72912168.215999991</v>
      </c>
      <c r="CZ573" s="389">
        <f t="shared" si="393"/>
        <v>16769798.689679999</v>
      </c>
      <c r="DA573" s="389">
        <f t="shared" si="394"/>
        <v>106456065.90568</v>
      </c>
      <c r="DB573" s="389">
        <f t="shared" si="395"/>
        <v>100800</v>
      </c>
      <c r="DC573" s="389">
        <f t="shared" si="396"/>
        <v>106556865.90568</v>
      </c>
      <c r="DD573" s="394">
        <v>0</v>
      </c>
      <c r="DE573" s="389">
        <f t="shared" si="397"/>
        <v>8968626.7216000017</v>
      </c>
      <c r="DF573" s="389">
        <f t="shared" si="398"/>
        <v>4484313.3608000008</v>
      </c>
      <c r="DG573" s="389">
        <f t="shared" si="399"/>
        <v>93103925.823280007</v>
      </c>
      <c r="DH573" s="389">
        <f t="shared" si="400"/>
        <v>7687614</v>
      </c>
      <c r="DI573" s="389">
        <f t="shared" si="401"/>
        <v>85416311.823280007</v>
      </c>
      <c r="DJ573" s="389">
        <f t="shared" si="402"/>
        <v>0</v>
      </c>
      <c r="DL573" s="396">
        <f t="shared" si="403"/>
        <v>6638737.5</v>
      </c>
      <c r="DM573" s="396">
        <f t="shared" si="404"/>
        <v>-1979577.5</v>
      </c>
    </row>
    <row r="574" spans="1:117" s="55" customFormat="1" ht="21" x14ac:dyDescent="0.2">
      <c r="A574" s="191">
        <f t="shared" si="365"/>
        <v>2655495</v>
      </c>
      <c r="B574" s="136">
        <f>'گام اول '!B575</f>
        <v>569</v>
      </c>
      <c r="C574" s="136">
        <f>'گام اول '!C575</f>
        <v>364</v>
      </c>
      <c r="D574" s="136">
        <f>'گام اول '!D575</f>
        <v>12854</v>
      </c>
      <c r="E574" s="136" t="str">
        <f>'گام اول '!E575</f>
        <v>حمداله</v>
      </c>
      <c r="F574" s="136" t="str">
        <f>'گام اول '!F575</f>
        <v>اسم خانی</v>
      </c>
      <c r="G574" s="136" t="str">
        <f>'گام اول '!G575</f>
        <v>نگهبان</v>
      </c>
      <c r="H574" s="136" t="str">
        <f>'گام اول '!H575</f>
        <v>زنجان</v>
      </c>
      <c r="I574" s="136" t="str">
        <f>'گام اول '!I575</f>
        <v>189-813-2412341-1</v>
      </c>
      <c r="J574" s="136">
        <f>'گام اول '!J575</f>
        <v>4283574554</v>
      </c>
      <c r="K574" s="136" t="str">
        <f>'گام اول '!K575</f>
        <v>0033090146</v>
      </c>
      <c r="L574" s="136" t="str">
        <f>'گام اول '!L575</f>
        <v>زنجان</v>
      </c>
      <c r="M574" s="136" t="str">
        <f>'گام اول '!M575</f>
        <v>نگهبان</v>
      </c>
      <c r="N574" s="120" t="str">
        <f>'گام اول '!N575</f>
        <v>*</v>
      </c>
      <c r="O574" s="119">
        <f>'گام اول '!O575</f>
        <v>0</v>
      </c>
      <c r="P574" s="121">
        <f>'گام اول '!P575</f>
        <v>0</v>
      </c>
      <c r="Q574" s="358">
        <f>'گام اول '!Q575</f>
        <v>30</v>
      </c>
      <c r="R574" s="358">
        <f>'گام اول '!R575</f>
        <v>120</v>
      </c>
      <c r="S574" s="358">
        <f>'گام اول '!S575</f>
        <v>110</v>
      </c>
      <c r="T574" s="358">
        <f>'گام اول '!T575</f>
        <v>29.33</v>
      </c>
      <c r="U574" s="137">
        <f>'گام اول '!U575</f>
        <v>0</v>
      </c>
      <c r="V574" s="120">
        <f>'گام اول '!W575</f>
        <v>0</v>
      </c>
      <c r="W574" s="121">
        <f>'گام اول '!X575</f>
        <v>0</v>
      </c>
      <c r="X574" s="366">
        <f>'گام اول '!Y575</f>
        <v>2</v>
      </c>
      <c r="Y574" s="366">
        <f>'گام اول '!Z575</f>
        <v>2</v>
      </c>
      <c r="Z574" s="138">
        <f>'گام اول '!AA575</f>
        <v>885165</v>
      </c>
      <c r="AA574" s="138">
        <f>'گام اول '!AB575</f>
        <v>46667</v>
      </c>
      <c r="AB574" s="138">
        <f>'گام اول '!AC575</f>
        <v>931832</v>
      </c>
      <c r="AC574" s="138">
        <f>'گام اول '!AD575</f>
        <v>4500000</v>
      </c>
      <c r="AD574" s="138">
        <f>'گام اول '!AE575</f>
        <v>6000000</v>
      </c>
      <c r="AE574" s="139">
        <f>'گام اول '!AF575</f>
        <v>177895.19999999998</v>
      </c>
      <c r="AF574" s="122">
        <f>'گام اول '!AG575</f>
        <v>26554950</v>
      </c>
      <c r="AG574" s="123">
        <f>'گام اول '!AH575</f>
        <v>1400010</v>
      </c>
      <c r="AH574" s="123">
        <f>'گام اول '!AI575</f>
        <v>21347423.999999996</v>
      </c>
      <c r="AI574" s="123">
        <f>'گام اول '!AJ575</f>
        <v>5310990</v>
      </c>
      <c r="AJ574" s="123">
        <f>'گام اول '!AK575</f>
        <v>4500000</v>
      </c>
      <c r="AK574" s="123">
        <f>'گام اول '!AL575</f>
        <v>6000000</v>
      </c>
      <c r="AL574" s="123">
        <f>'گام اول '!AM575</f>
        <v>4892117.9999999991</v>
      </c>
      <c r="AM574" s="123">
        <f>'گام اول '!AN575</f>
        <v>5217666.2159999991</v>
      </c>
      <c r="AN574" s="123">
        <f>'گام اول '!AO575</f>
        <v>0</v>
      </c>
      <c r="AO574" s="123">
        <f>'گام اول '!AP575</f>
        <v>2800000</v>
      </c>
      <c r="AP574" s="123">
        <f>'گام اول '!AQ575</f>
        <v>0</v>
      </c>
      <c r="AQ574" s="123">
        <f>'گام اول '!AR575</f>
        <v>0</v>
      </c>
      <c r="AR574" s="123">
        <f>'گام اول '!AS575</f>
        <v>0</v>
      </c>
      <c r="AS574" s="375">
        <f>'گام اول '!AT575</f>
        <v>0</v>
      </c>
      <c r="AT574" s="368">
        <f t="shared" si="366"/>
        <v>78023158.216000006</v>
      </c>
      <c r="AU574" s="173">
        <f>'گام اول '!AV575</f>
        <v>54322316.440880008</v>
      </c>
      <c r="AV574" s="141">
        <f>'گام اول '!AW575</f>
        <v>72712168.215999991</v>
      </c>
      <c r="AW574" s="142">
        <f t="shared" si="367"/>
        <v>5089851.7751199994</v>
      </c>
      <c r="AX574" s="75">
        <f t="shared" si="368"/>
        <v>1432231.644088001</v>
      </c>
      <c r="AY574" s="142">
        <f>'گام اول '!AZ575</f>
        <v>0</v>
      </c>
      <c r="AZ574" s="142">
        <f>'گام اول '!BA575</f>
        <v>0</v>
      </c>
      <c r="BA574" s="142">
        <f>'گام اول '!BB575</f>
        <v>0</v>
      </c>
      <c r="BB574" s="142">
        <f>'گام اول '!BC575</f>
        <v>0</v>
      </c>
      <c r="BC574" s="142">
        <f>'گام اول '!BD575</f>
        <v>0</v>
      </c>
      <c r="BD574" s="142">
        <f>'گام اول '!BE575</f>
        <v>0</v>
      </c>
      <c r="BE574" s="142">
        <f>'گام اول '!BF575</f>
        <v>0</v>
      </c>
      <c r="BF574" s="143">
        <f t="shared" si="369"/>
        <v>6522083.4192080004</v>
      </c>
      <c r="BG574" s="140">
        <f t="shared" si="370"/>
        <v>71501074</v>
      </c>
      <c r="BH574" s="144">
        <f t="shared" si="371"/>
        <v>78023158.216000006</v>
      </c>
      <c r="BI574" s="127">
        <f t="shared" si="364"/>
        <v>4659160</v>
      </c>
      <c r="BJ574" s="145">
        <f t="shared" si="372"/>
        <v>2329580</v>
      </c>
      <c r="BK574" s="145">
        <f t="shared" si="373"/>
        <v>698874</v>
      </c>
      <c r="BL574" s="146">
        <f t="shared" si="374"/>
        <v>1120000</v>
      </c>
      <c r="BM574" s="379">
        <v>0</v>
      </c>
      <c r="BN574" s="147">
        <f t="shared" si="375"/>
        <v>86830772.216000006</v>
      </c>
      <c r="BO574" s="148">
        <f t="shared" si="376"/>
        <v>72712168.215999991</v>
      </c>
      <c r="BP574" s="149">
        <f t="shared" si="377"/>
        <v>16723798.689679999</v>
      </c>
      <c r="BQ574" s="150">
        <f t="shared" si="378"/>
        <v>103554570.90568</v>
      </c>
      <c r="BR574" s="151">
        <f t="shared" si="379"/>
        <v>100800</v>
      </c>
      <c r="BS574" s="147">
        <f t="shared" si="380"/>
        <v>103655370.90568</v>
      </c>
      <c r="BT574" s="135">
        <v>0</v>
      </c>
      <c r="BU574" s="148">
        <f t="shared" si="381"/>
        <v>8683077.2216000017</v>
      </c>
      <c r="BV574" s="152">
        <f t="shared" si="382"/>
        <v>4341538.6108000008</v>
      </c>
      <c r="BW574" s="133">
        <f t="shared" si="383"/>
        <v>90630755.073280007</v>
      </c>
      <c r="BX574" s="147">
        <f t="shared" si="384"/>
        <v>7687614</v>
      </c>
      <c r="BY574" s="134">
        <f t="shared" si="385"/>
        <v>82943141.073280007</v>
      </c>
      <c r="CD574" s="388">
        <f>'گام اول '!AU575</f>
        <v>78023158.216000006</v>
      </c>
      <c r="CE574" s="389">
        <f>'گام اول '!AV575</f>
        <v>54322316.440880008</v>
      </c>
      <c r="CF574" s="389">
        <f>'گام اول '!AW575</f>
        <v>72712168.215999991</v>
      </c>
      <c r="CG574" s="389">
        <f>'گام اول '!AX575</f>
        <v>5089851.7751199994</v>
      </c>
      <c r="CH574" s="389">
        <f>'گام اول '!AY575</f>
        <v>1432231.644088001</v>
      </c>
      <c r="CI574" s="389">
        <f>'گام اول '!AZ575</f>
        <v>0</v>
      </c>
      <c r="CJ574" s="389">
        <f>'گام اول '!BA575</f>
        <v>0</v>
      </c>
      <c r="CK574" s="389">
        <f>'گام اول '!BB575</f>
        <v>0</v>
      </c>
      <c r="CL574" s="389">
        <f>'گام اول '!BC575</f>
        <v>0</v>
      </c>
      <c r="CM574" s="389">
        <f>'گام اول '!BD575</f>
        <v>0</v>
      </c>
      <c r="CN574" s="389">
        <f>'گام اول '!BE575</f>
        <v>0</v>
      </c>
      <c r="CO574" s="389">
        <f>'گام اول '!BF575</f>
        <v>0</v>
      </c>
      <c r="CP574" s="389">
        <f>'گام اول '!BG575</f>
        <v>6522083.4192080004</v>
      </c>
      <c r="CQ574" s="389">
        <f>'گام اول '!BH575</f>
        <v>71501074</v>
      </c>
      <c r="CR574" s="389">
        <f t="shared" si="386"/>
        <v>78023158.216000006</v>
      </c>
      <c r="CS574" s="55">
        <f t="shared" si="387"/>
        <v>4659160</v>
      </c>
      <c r="CT574" s="388">
        <f t="shared" si="388"/>
        <v>2329580</v>
      </c>
      <c r="CU574" s="389">
        <f t="shared" si="389"/>
        <v>698874</v>
      </c>
      <c r="CV574" s="389">
        <f t="shared" si="390"/>
        <v>1120000</v>
      </c>
      <c r="CW574" s="55">
        <v>0</v>
      </c>
      <c r="CX574" s="389">
        <f t="shared" si="391"/>
        <v>86830772.216000006</v>
      </c>
      <c r="CY574" s="389">
        <f t="shared" si="392"/>
        <v>72712168.215999991</v>
      </c>
      <c r="CZ574" s="389">
        <f t="shared" si="393"/>
        <v>16723798.689679999</v>
      </c>
      <c r="DA574" s="389">
        <f t="shared" si="394"/>
        <v>103554570.90568</v>
      </c>
      <c r="DB574" s="389">
        <f t="shared" si="395"/>
        <v>100800</v>
      </c>
      <c r="DC574" s="389">
        <f t="shared" si="396"/>
        <v>103655370.90568</v>
      </c>
      <c r="DD574" s="394">
        <v>0</v>
      </c>
      <c r="DE574" s="389">
        <f t="shared" si="397"/>
        <v>8683077.2216000017</v>
      </c>
      <c r="DF574" s="389">
        <f t="shared" si="398"/>
        <v>4341538.6108000008</v>
      </c>
      <c r="DG574" s="389">
        <f t="shared" si="399"/>
        <v>90630755.073280007</v>
      </c>
      <c r="DH574" s="389">
        <f t="shared" si="400"/>
        <v>7687614</v>
      </c>
      <c r="DI574" s="389">
        <f t="shared" si="401"/>
        <v>82943141.073280007</v>
      </c>
      <c r="DJ574" s="389">
        <f t="shared" si="402"/>
        <v>0</v>
      </c>
      <c r="DL574" s="396">
        <f t="shared" si="403"/>
        <v>6638737.5</v>
      </c>
      <c r="DM574" s="396">
        <f t="shared" si="404"/>
        <v>-1979577.5</v>
      </c>
    </row>
    <row r="575" spans="1:117" s="55" customFormat="1" ht="21" x14ac:dyDescent="0.2">
      <c r="A575" s="191">
        <f t="shared" si="365"/>
        <v>2655495</v>
      </c>
      <c r="B575" s="136">
        <f>'گام اول '!B576</f>
        <v>570</v>
      </c>
      <c r="C575" s="136">
        <f>'گام اول '!C576</f>
        <v>365</v>
      </c>
      <c r="D575" s="136">
        <f>'گام اول '!D576</f>
        <v>12856</v>
      </c>
      <c r="E575" s="136" t="str">
        <f>'گام اول '!E576</f>
        <v>غلامرضا</v>
      </c>
      <c r="F575" s="136" t="str">
        <f>'گام اول '!F576</f>
        <v>جمالی</v>
      </c>
      <c r="G575" s="136" t="str">
        <f>'گام اول '!G576</f>
        <v>نگهبان</v>
      </c>
      <c r="H575" s="136" t="str">
        <f>'گام اول '!H576</f>
        <v>زنجان</v>
      </c>
      <c r="I575" s="136" t="str">
        <f>'گام اول '!I576</f>
        <v>189-813-2949358-1</v>
      </c>
      <c r="J575" s="136">
        <f>'گام اول '!J576</f>
        <v>4280856001</v>
      </c>
      <c r="K575" s="136" t="str">
        <f>'گام اول '!K576</f>
        <v>0020178532</v>
      </c>
      <c r="L575" s="136" t="str">
        <f>'گام اول '!L576</f>
        <v>زنجان</v>
      </c>
      <c r="M575" s="136" t="str">
        <f>'گام اول '!M576</f>
        <v>نگهبان</v>
      </c>
      <c r="N575" s="120">
        <f>'گام اول '!N576</f>
        <v>0</v>
      </c>
      <c r="O575" s="119" t="str">
        <f>'گام اول '!O576</f>
        <v>*</v>
      </c>
      <c r="P575" s="121">
        <f>'گام اول '!P576</f>
        <v>0</v>
      </c>
      <c r="Q575" s="358">
        <f>'گام اول '!Q576</f>
        <v>30</v>
      </c>
      <c r="R575" s="358">
        <f>'گام اول '!R576</f>
        <v>90</v>
      </c>
      <c r="S575" s="358">
        <f>'گام اول '!S576</f>
        <v>0</v>
      </c>
      <c r="T575" s="358">
        <f>'گام اول '!T576</f>
        <v>0</v>
      </c>
      <c r="U575" s="137">
        <f>'گام اول '!U576</f>
        <v>0</v>
      </c>
      <c r="V575" s="120">
        <f>'گام اول '!W576</f>
        <v>0</v>
      </c>
      <c r="W575" s="121">
        <f>'گام اول '!X576</f>
        <v>0</v>
      </c>
      <c r="X575" s="366">
        <f>'گام اول '!Y576</f>
        <v>1</v>
      </c>
      <c r="Y575" s="366">
        <f>'گام اول '!Z576</f>
        <v>1</v>
      </c>
      <c r="Z575" s="138">
        <f>'گام اول '!AA576</f>
        <v>885165</v>
      </c>
      <c r="AA575" s="138">
        <f>'گام اول '!AB576</f>
        <v>46667</v>
      </c>
      <c r="AB575" s="138">
        <f>'گام اول '!AC576</f>
        <v>931832</v>
      </c>
      <c r="AC575" s="138">
        <f>'گام اول '!AD576</f>
        <v>4500000</v>
      </c>
      <c r="AD575" s="138">
        <f>'گام اول '!AE576</f>
        <v>6000000</v>
      </c>
      <c r="AE575" s="139">
        <f>'گام اول '!AF576</f>
        <v>177895.19999999998</v>
      </c>
      <c r="AF575" s="122">
        <f>'گام اول '!AG576</f>
        <v>26554950</v>
      </c>
      <c r="AG575" s="123">
        <f>'گام اول '!AH576</f>
        <v>1400010</v>
      </c>
      <c r="AH575" s="123">
        <f>'گام اول '!AI576</f>
        <v>16010567.999999998</v>
      </c>
      <c r="AI575" s="123">
        <f>'گام اول '!AJ576</f>
        <v>2655495</v>
      </c>
      <c r="AJ575" s="123">
        <f>'گام اول '!AK576</f>
        <v>4500000</v>
      </c>
      <c r="AK575" s="123">
        <f>'گام اول '!AL576</f>
        <v>6000000</v>
      </c>
      <c r="AL575" s="123">
        <f>'گام اول '!AM576</f>
        <v>0</v>
      </c>
      <c r="AM575" s="123">
        <f>'گام اول '!AN576</f>
        <v>0</v>
      </c>
      <c r="AN575" s="123">
        <f>'گام اول '!AO576</f>
        <v>0</v>
      </c>
      <c r="AO575" s="123">
        <f>'گام اول '!AP576</f>
        <v>3600000</v>
      </c>
      <c r="AP575" s="123">
        <f>'گام اول '!AQ576</f>
        <v>0</v>
      </c>
      <c r="AQ575" s="123">
        <f>'گام اول '!AR576</f>
        <v>0</v>
      </c>
      <c r="AR575" s="123">
        <f>'گام اول '!AS576</f>
        <v>0</v>
      </c>
      <c r="AS575" s="375">
        <f>'گام اول '!AT576</f>
        <v>0</v>
      </c>
      <c r="AT575" s="368">
        <f t="shared" si="366"/>
        <v>60721023</v>
      </c>
      <c r="AU575" s="173">
        <f>'گام اول '!AV576</f>
        <v>39900941.039999999</v>
      </c>
      <c r="AV575" s="141">
        <f>'گام اول '!AW576</f>
        <v>58065528</v>
      </c>
      <c r="AW575" s="142">
        <f t="shared" si="367"/>
        <v>4064586.9600000004</v>
      </c>
      <c r="AX575" s="75">
        <f t="shared" si="368"/>
        <v>0</v>
      </c>
      <c r="AY575" s="142">
        <f>'گام اول '!AZ576</f>
        <v>0</v>
      </c>
      <c r="AZ575" s="142">
        <f>'گام اول '!BA576</f>
        <v>0</v>
      </c>
      <c r="BA575" s="142">
        <f>'گام اول '!BB576</f>
        <v>0</v>
      </c>
      <c r="BB575" s="142">
        <f>'گام اول '!BC576</f>
        <v>0</v>
      </c>
      <c r="BC575" s="142">
        <f>'گام اول '!BD576</f>
        <v>0</v>
      </c>
      <c r="BD575" s="142">
        <f>'گام اول '!BE576</f>
        <v>0</v>
      </c>
      <c r="BE575" s="142">
        <f>'گام اول '!BF576</f>
        <v>0</v>
      </c>
      <c r="BF575" s="143">
        <f t="shared" si="369"/>
        <v>4064586.9600000004</v>
      </c>
      <c r="BG575" s="140">
        <f t="shared" si="370"/>
        <v>56656436</v>
      </c>
      <c r="BH575" s="144">
        <f t="shared" si="371"/>
        <v>60721023</v>
      </c>
      <c r="BI575" s="127">
        <f t="shared" si="364"/>
        <v>4659160</v>
      </c>
      <c r="BJ575" s="145">
        <f t="shared" si="372"/>
        <v>2329580</v>
      </c>
      <c r="BK575" s="145">
        <f t="shared" si="373"/>
        <v>698874</v>
      </c>
      <c r="BL575" s="146">
        <f t="shared" si="374"/>
        <v>1120000</v>
      </c>
      <c r="BM575" s="379">
        <v>0</v>
      </c>
      <c r="BN575" s="147">
        <f t="shared" si="375"/>
        <v>69528637</v>
      </c>
      <c r="BO575" s="148">
        <f t="shared" si="376"/>
        <v>58065528</v>
      </c>
      <c r="BP575" s="149">
        <f t="shared" si="377"/>
        <v>13355071.440000001</v>
      </c>
      <c r="BQ575" s="150">
        <f t="shared" si="378"/>
        <v>82883708.439999998</v>
      </c>
      <c r="BR575" s="151">
        <f t="shared" si="379"/>
        <v>100800</v>
      </c>
      <c r="BS575" s="147">
        <f t="shared" si="380"/>
        <v>82984508.439999998</v>
      </c>
      <c r="BT575" s="135">
        <v>0</v>
      </c>
      <c r="BU575" s="148">
        <f t="shared" si="381"/>
        <v>6952863.7000000002</v>
      </c>
      <c r="BV575" s="152">
        <f t="shared" si="382"/>
        <v>3476431.85</v>
      </c>
      <c r="BW575" s="133">
        <f t="shared" si="383"/>
        <v>72555212.890000001</v>
      </c>
      <c r="BX575" s="147">
        <f t="shared" si="384"/>
        <v>7687614</v>
      </c>
      <c r="BY575" s="134">
        <f t="shared" si="385"/>
        <v>64867598.890000001</v>
      </c>
      <c r="CD575" s="388">
        <f>'گام اول '!AU576</f>
        <v>60721023</v>
      </c>
      <c r="CE575" s="389">
        <f>'گام اول '!AV576</f>
        <v>39900941.039999999</v>
      </c>
      <c r="CF575" s="389">
        <f>'گام اول '!AW576</f>
        <v>58065528</v>
      </c>
      <c r="CG575" s="389">
        <f>'گام اول '!AX576</f>
        <v>4064586.9600000004</v>
      </c>
      <c r="CH575" s="389">
        <f>'گام اول '!AY576</f>
        <v>0</v>
      </c>
      <c r="CI575" s="389">
        <f>'گام اول '!AZ576</f>
        <v>0</v>
      </c>
      <c r="CJ575" s="389">
        <f>'گام اول '!BA576</f>
        <v>0</v>
      </c>
      <c r="CK575" s="389">
        <f>'گام اول '!BB576</f>
        <v>0</v>
      </c>
      <c r="CL575" s="389">
        <f>'گام اول '!BC576</f>
        <v>0</v>
      </c>
      <c r="CM575" s="389">
        <f>'گام اول '!BD576</f>
        <v>0</v>
      </c>
      <c r="CN575" s="389">
        <f>'گام اول '!BE576</f>
        <v>0</v>
      </c>
      <c r="CO575" s="389">
        <f>'گام اول '!BF576</f>
        <v>0</v>
      </c>
      <c r="CP575" s="389">
        <f>'گام اول '!BG576</f>
        <v>4064586.9600000004</v>
      </c>
      <c r="CQ575" s="389">
        <f>'گام اول '!BH576</f>
        <v>56656436</v>
      </c>
      <c r="CR575" s="389">
        <f t="shared" si="386"/>
        <v>60721023</v>
      </c>
      <c r="CS575" s="55">
        <f t="shared" si="387"/>
        <v>4659160</v>
      </c>
      <c r="CT575" s="388">
        <f t="shared" si="388"/>
        <v>2329580</v>
      </c>
      <c r="CU575" s="389">
        <f t="shared" si="389"/>
        <v>698874</v>
      </c>
      <c r="CV575" s="389">
        <f t="shared" si="390"/>
        <v>1120000</v>
      </c>
      <c r="CW575" s="55">
        <v>0</v>
      </c>
      <c r="CX575" s="389">
        <f t="shared" si="391"/>
        <v>69528637</v>
      </c>
      <c r="CY575" s="389">
        <f t="shared" si="392"/>
        <v>58065528</v>
      </c>
      <c r="CZ575" s="389">
        <f t="shared" si="393"/>
        <v>13355071.440000001</v>
      </c>
      <c r="DA575" s="389">
        <f t="shared" si="394"/>
        <v>82883708.439999998</v>
      </c>
      <c r="DB575" s="389">
        <f t="shared" si="395"/>
        <v>100800</v>
      </c>
      <c r="DC575" s="389">
        <f t="shared" si="396"/>
        <v>82984508.439999998</v>
      </c>
      <c r="DD575" s="394">
        <v>0</v>
      </c>
      <c r="DE575" s="389">
        <f t="shared" si="397"/>
        <v>6952863.7000000002</v>
      </c>
      <c r="DF575" s="389">
        <f t="shared" si="398"/>
        <v>3476431.85</v>
      </c>
      <c r="DG575" s="389">
        <f t="shared" si="399"/>
        <v>72555212.890000001</v>
      </c>
      <c r="DH575" s="389">
        <f t="shared" si="400"/>
        <v>7687614</v>
      </c>
      <c r="DI575" s="389">
        <f t="shared" si="401"/>
        <v>64867598.890000001</v>
      </c>
      <c r="DJ575" s="389">
        <f t="shared" si="402"/>
        <v>0</v>
      </c>
      <c r="DL575" s="396">
        <f t="shared" si="403"/>
        <v>6638737.5</v>
      </c>
      <c r="DM575" s="396">
        <f t="shared" si="404"/>
        <v>-1979577.5</v>
      </c>
    </row>
    <row r="576" spans="1:117" s="55" customFormat="1" ht="21" x14ac:dyDescent="0.2">
      <c r="A576" s="191">
        <f t="shared" si="365"/>
        <v>2655495</v>
      </c>
      <c r="B576" s="136">
        <f>'گام اول '!B577</f>
        <v>571</v>
      </c>
      <c r="C576" s="136">
        <f>'گام اول '!C577</f>
        <v>366</v>
      </c>
      <c r="D576" s="136">
        <f>'گام اول '!D577</f>
        <v>12852</v>
      </c>
      <c r="E576" s="136" t="str">
        <f>'گام اول '!E577</f>
        <v>جلال</v>
      </c>
      <c r="F576" s="136" t="str">
        <f>'گام اول '!F577</f>
        <v>باقری چیزه</v>
      </c>
      <c r="G576" s="136" t="str">
        <f>'گام اول '!G577</f>
        <v>نگهبان</v>
      </c>
      <c r="H576" s="136" t="str">
        <f>'گام اول '!H577</f>
        <v>زنجان</v>
      </c>
      <c r="I576" s="136" t="str">
        <f>'گام اول '!I577</f>
        <v>189-800-1637766-1</v>
      </c>
      <c r="J576" s="136">
        <f>'گام اول '!J577</f>
        <v>5889340131</v>
      </c>
      <c r="K576" s="136" t="str">
        <f>'گام اول '!K577</f>
        <v>003070615</v>
      </c>
      <c r="L576" s="136" t="str">
        <f>'گام اول '!L577</f>
        <v>زنجان</v>
      </c>
      <c r="M576" s="136" t="str">
        <f>'گام اول '!M577</f>
        <v>نگهبان</v>
      </c>
      <c r="N576" s="120" t="str">
        <f>'گام اول '!N577</f>
        <v>*</v>
      </c>
      <c r="O576" s="119">
        <f>'گام اول '!O577</f>
        <v>0</v>
      </c>
      <c r="P576" s="121">
        <f>'گام اول '!P577</f>
        <v>0</v>
      </c>
      <c r="Q576" s="358">
        <f>'گام اول '!Q577</f>
        <v>30</v>
      </c>
      <c r="R576" s="358">
        <f>'گام اول '!R577</f>
        <v>120</v>
      </c>
      <c r="S576" s="358">
        <f>'گام اول '!S577</f>
        <v>110</v>
      </c>
      <c r="T576" s="358">
        <f>'گام اول '!T577</f>
        <v>29.33</v>
      </c>
      <c r="U576" s="137">
        <f>'گام اول '!U577</f>
        <v>0</v>
      </c>
      <c r="V576" s="120">
        <f>'گام اول '!W577</f>
        <v>0</v>
      </c>
      <c r="W576" s="121">
        <f>'گام اول '!X577</f>
        <v>0</v>
      </c>
      <c r="X576" s="366">
        <f>'گام اول '!Y577</f>
        <v>2</v>
      </c>
      <c r="Y576" s="366">
        <f>'گام اول '!Z577</f>
        <v>2</v>
      </c>
      <c r="Z576" s="138">
        <f>'گام اول '!AA577</f>
        <v>885165</v>
      </c>
      <c r="AA576" s="138">
        <f>'گام اول '!AB577</f>
        <v>46667</v>
      </c>
      <c r="AB576" s="138">
        <f>'گام اول '!AC577</f>
        <v>931832</v>
      </c>
      <c r="AC576" s="138">
        <f>'گام اول '!AD577</f>
        <v>4500000</v>
      </c>
      <c r="AD576" s="138">
        <f>'گام اول '!AE577</f>
        <v>6000000</v>
      </c>
      <c r="AE576" s="139">
        <f>'گام اول '!AF577</f>
        <v>177895.19999999998</v>
      </c>
      <c r="AF576" s="122">
        <f>'گام اول '!AG577</f>
        <v>26554950</v>
      </c>
      <c r="AG576" s="123">
        <f>'گام اول '!AH577</f>
        <v>1400010</v>
      </c>
      <c r="AH576" s="123">
        <f>'گام اول '!AI577</f>
        <v>21347423.999999996</v>
      </c>
      <c r="AI576" s="123">
        <f>'گام اول '!AJ577</f>
        <v>5310990</v>
      </c>
      <c r="AJ576" s="123">
        <f>'گام اول '!AK577</f>
        <v>4500000</v>
      </c>
      <c r="AK576" s="123">
        <f>'گام اول '!AL577</f>
        <v>6000000</v>
      </c>
      <c r="AL576" s="123">
        <f>'گام اول '!AM577</f>
        <v>4892117.9999999991</v>
      </c>
      <c r="AM576" s="123">
        <f>'گام اول '!AN577</f>
        <v>5217666.2159999991</v>
      </c>
      <c r="AN576" s="123">
        <f>'گام اول '!AO577</f>
        <v>0</v>
      </c>
      <c r="AO576" s="123">
        <f>'گام اول '!AP577</f>
        <v>3000000</v>
      </c>
      <c r="AP576" s="123">
        <f>'گام اول '!AQ577</f>
        <v>0</v>
      </c>
      <c r="AQ576" s="123">
        <f>'گام اول '!AR577</f>
        <v>0</v>
      </c>
      <c r="AR576" s="123">
        <f>'گام اول '!AS577</f>
        <v>0</v>
      </c>
      <c r="AS576" s="375">
        <f>'گام اول '!AT577</f>
        <v>0</v>
      </c>
      <c r="AT576" s="368">
        <f t="shared" si="366"/>
        <v>78223158.216000006</v>
      </c>
      <c r="AU576" s="173">
        <f>'گام اول '!AV577</f>
        <v>54308316.440880008</v>
      </c>
      <c r="AV576" s="141">
        <f>'گام اول '!AW577</f>
        <v>72912168.215999991</v>
      </c>
      <c r="AW576" s="142">
        <f t="shared" si="367"/>
        <v>5103851.7751199994</v>
      </c>
      <c r="AX576" s="75">
        <f t="shared" si="368"/>
        <v>1430831.644088001</v>
      </c>
      <c r="AY576" s="142">
        <f>'گام اول '!AZ577</f>
        <v>0</v>
      </c>
      <c r="AZ576" s="142">
        <f>'گام اول '!BA577</f>
        <v>0</v>
      </c>
      <c r="BA576" s="142">
        <f>'گام اول '!BB577</f>
        <v>0</v>
      </c>
      <c r="BB576" s="142">
        <f>'گام اول '!BC577</f>
        <v>0</v>
      </c>
      <c r="BC576" s="142">
        <f>'گام اول '!BD577</f>
        <v>0</v>
      </c>
      <c r="BD576" s="142">
        <f>'گام اول '!BE577</f>
        <v>0</v>
      </c>
      <c r="BE576" s="142">
        <f>'گام اول '!BF577</f>
        <v>0</v>
      </c>
      <c r="BF576" s="143">
        <f t="shared" si="369"/>
        <v>6534683.4192080004</v>
      </c>
      <c r="BG576" s="140">
        <f t="shared" si="370"/>
        <v>71688474</v>
      </c>
      <c r="BH576" s="144">
        <f t="shared" si="371"/>
        <v>78223158.216000006</v>
      </c>
      <c r="BI576" s="127">
        <f t="shared" si="364"/>
        <v>4659160</v>
      </c>
      <c r="BJ576" s="145">
        <f t="shared" si="372"/>
        <v>2329580</v>
      </c>
      <c r="BK576" s="145">
        <f t="shared" si="373"/>
        <v>698874</v>
      </c>
      <c r="BL576" s="146">
        <f t="shared" si="374"/>
        <v>1120000</v>
      </c>
      <c r="BM576" s="379">
        <v>0</v>
      </c>
      <c r="BN576" s="147">
        <f t="shared" si="375"/>
        <v>87030772.216000006</v>
      </c>
      <c r="BO576" s="148">
        <f t="shared" si="376"/>
        <v>72912168.215999991</v>
      </c>
      <c r="BP576" s="149">
        <f t="shared" si="377"/>
        <v>16769798.689679999</v>
      </c>
      <c r="BQ576" s="150">
        <f t="shared" si="378"/>
        <v>103800570.90568</v>
      </c>
      <c r="BR576" s="151">
        <f t="shared" si="379"/>
        <v>100800</v>
      </c>
      <c r="BS576" s="147">
        <f t="shared" si="380"/>
        <v>103901370.90568</v>
      </c>
      <c r="BT576" s="135">
        <v>0</v>
      </c>
      <c r="BU576" s="148">
        <f t="shared" si="381"/>
        <v>8703077.2216000017</v>
      </c>
      <c r="BV576" s="152">
        <f t="shared" si="382"/>
        <v>4351538.6108000008</v>
      </c>
      <c r="BW576" s="133">
        <f t="shared" si="383"/>
        <v>90846755.073280007</v>
      </c>
      <c r="BX576" s="147">
        <f t="shared" si="384"/>
        <v>7687614</v>
      </c>
      <c r="BY576" s="134">
        <f t="shared" si="385"/>
        <v>83159141.073280007</v>
      </c>
      <c r="CD576" s="388">
        <f>'گام اول '!AU577</f>
        <v>78223158.216000006</v>
      </c>
      <c r="CE576" s="389">
        <f>'گام اول '!AV577</f>
        <v>54308316.440880008</v>
      </c>
      <c r="CF576" s="389">
        <f>'گام اول '!AW577</f>
        <v>72912168.215999991</v>
      </c>
      <c r="CG576" s="389">
        <f>'گام اول '!AX577</f>
        <v>5103851.7751199994</v>
      </c>
      <c r="CH576" s="389">
        <f>'گام اول '!AY577</f>
        <v>1430831.644088001</v>
      </c>
      <c r="CI576" s="389">
        <f>'گام اول '!AZ577</f>
        <v>0</v>
      </c>
      <c r="CJ576" s="389">
        <f>'گام اول '!BA577</f>
        <v>0</v>
      </c>
      <c r="CK576" s="389">
        <f>'گام اول '!BB577</f>
        <v>0</v>
      </c>
      <c r="CL576" s="389">
        <f>'گام اول '!BC577</f>
        <v>0</v>
      </c>
      <c r="CM576" s="389">
        <f>'گام اول '!BD577</f>
        <v>0</v>
      </c>
      <c r="CN576" s="389">
        <f>'گام اول '!BE577</f>
        <v>0</v>
      </c>
      <c r="CO576" s="389">
        <f>'گام اول '!BF577</f>
        <v>0</v>
      </c>
      <c r="CP576" s="389">
        <f>'گام اول '!BG577</f>
        <v>6534683.4192080004</v>
      </c>
      <c r="CQ576" s="389">
        <f>'گام اول '!BH577</f>
        <v>71688474</v>
      </c>
      <c r="CR576" s="389">
        <f t="shared" si="386"/>
        <v>78223158.216000006</v>
      </c>
      <c r="CS576" s="55">
        <f t="shared" si="387"/>
        <v>4659160</v>
      </c>
      <c r="CT576" s="388">
        <f t="shared" si="388"/>
        <v>2329580</v>
      </c>
      <c r="CU576" s="389">
        <f t="shared" si="389"/>
        <v>698874</v>
      </c>
      <c r="CV576" s="389">
        <f t="shared" si="390"/>
        <v>1120000</v>
      </c>
      <c r="CW576" s="55">
        <v>0</v>
      </c>
      <c r="CX576" s="389">
        <f t="shared" si="391"/>
        <v>87030772.216000006</v>
      </c>
      <c r="CY576" s="389">
        <f t="shared" si="392"/>
        <v>72912168.215999991</v>
      </c>
      <c r="CZ576" s="389">
        <f t="shared" si="393"/>
        <v>16769798.689679999</v>
      </c>
      <c r="DA576" s="389">
        <f t="shared" si="394"/>
        <v>103800570.90568</v>
      </c>
      <c r="DB576" s="389">
        <f t="shared" si="395"/>
        <v>100800</v>
      </c>
      <c r="DC576" s="389">
        <f t="shared" si="396"/>
        <v>103901370.90568</v>
      </c>
      <c r="DD576" s="394">
        <v>0</v>
      </c>
      <c r="DE576" s="389">
        <f t="shared" si="397"/>
        <v>8703077.2216000017</v>
      </c>
      <c r="DF576" s="389">
        <f t="shared" si="398"/>
        <v>4351538.6108000008</v>
      </c>
      <c r="DG576" s="389">
        <f t="shared" si="399"/>
        <v>90846755.073280007</v>
      </c>
      <c r="DH576" s="389">
        <f t="shared" si="400"/>
        <v>7687614</v>
      </c>
      <c r="DI576" s="389">
        <f t="shared" si="401"/>
        <v>83159141.073280007</v>
      </c>
      <c r="DJ576" s="389">
        <f t="shared" si="402"/>
        <v>0</v>
      </c>
      <c r="DL576" s="396">
        <f t="shared" si="403"/>
        <v>6638737.5</v>
      </c>
      <c r="DM576" s="396">
        <f t="shared" si="404"/>
        <v>-1979577.5</v>
      </c>
    </row>
    <row r="577" spans="1:117" s="55" customFormat="1" ht="21" x14ac:dyDescent="0.2">
      <c r="A577" s="191">
        <f t="shared" si="365"/>
        <v>2655495</v>
      </c>
      <c r="B577" s="136">
        <f>'گام اول '!B578</f>
        <v>572</v>
      </c>
      <c r="C577" s="136">
        <f>'گام اول '!C578</f>
        <v>367</v>
      </c>
      <c r="D577" s="136">
        <f>'گام اول '!D578</f>
        <v>12850</v>
      </c>
      <c r="E577" s="136" t="str">
        <f>'گام اول '!E578</f>
        <v>حسین</v>
      </c>
      <c r="F577" s="136" t="str">
        <f>'گام اول '!F578</f>
        <v>عالمی</v>
      </c>
      <c r="G577" s="136" t="str">
        <f>'گام اول '!G578</f>
        <v>نگهبان</v>
      </c>
      <c r="H577" s="136" t="str">
        <f>'گام اول '!H578</f>
        <v>زنجان</v>
      </c>
      <c r="I577" s="136" t="str">
        <f>'گام اول '!I578</f>
        <v>189-813-2162867-1</v>
      </c>
      <c r="J577" s="136">
        <f>'گام اول '!J578</f>
        <v>4285001578</v>
      </c>
      <c r="K577" s="136" t="str">
        <f>'گام اول '!K578</f>
        <v>0033095426</v>
      </c>
      <c r="L577" s="136" t="str">
        <f>'گام اول '!L578</f>
        <v>زنجان</v>
      </c>
      <c r="M577" s="136" t="str">
        <f>'گام اول '!M578</f>
        <v>نگهبان</v>
      </c>
      <c r="N577" s="120" t="str">
        <f>'گام اول '!N578</f>
        <v>*</v>
      </c>
      <c r="O577" s="119">
        <f>'گام اول '!O578</f>
        <v>0</v>
      </c>
      <c r="P577" s="121">
        <f>'گام اول '!P578</f>
        <v>0</v>
      </c>
      <c r="Q577" s="358">
        <f>'گام اول '!Q578</f>
        <v>30</v>
      </c>
      <c r="R577" s="358">
        <f>'گام اول '!R578</f>
        <v>120</v>
      </c>
      <c r="S577" s="358">
        <f>'گام اول '!S578</f>
        <v>110</v>
      </c>
      <c r="T577" s="358">
        <f>'گام اول '!T578</f>
        <v>29.33</v>
      </c>
      <c r="U577" s="137">
        <f>'گام اول '!U578</f>
        <v>0</v>
      </c>
      <c r="V577" s="120">
        <f>'گام اول '!W578</f>
        <v>0</v>
      </c>
      <c r="W577" s="121">
        <f>'گام اول '!X578</f>
        <v>0</v>
      </c>
      <c r="X577" s="366">
        <f>'گام اول '!Y578</f>
        <v>1</v>
      </c>
      <c r="Y577" s="366">
        <f>'گام اول '!Z578</f>
        <v>1</v>
      </c>
      <c r="Z577" s="138">
        <f>'گام اول '!AA578</f>
        <v>885165</v>
      </c>
      <c r="AA577" s="138">
        <f>'گام اول '!AB578</f>
        <v>46667</v>
      </c>
      <c r="AB577" s="138">
        <f>'گام اول '!AC578</f>
        <v>931832</v>
      </c>
      <c r="AC577" s="138">
        <f>'گام اول '!AD578</f>
        <v>4500000</v>
      </c>
      <c r="AD577" s="138">
        <f>'گام اول '!AE578</f>
        <v>6000000</v>
      </c>
      <c r="AE577" s="139">
        <f>'گام اول '!AF578</f>
        <v>177895.19999999998</v>
      </c>
      <c r="AF577" s="122">
        <f>'گام اول '!AG578</f>
        <v>26554950</v>
      </c>
      <c r="AG577" s="123">
        <f>'گام اول '!AH578</f>
        <v>1400010</v>
      </c>
      <c r="AH577" s="123">
        <f>'گام اول '!AI578</f>
        <v>21347423.999999996</v>
      </c>
      <c r="AI577" s="123">
        <f>'گام اول '!AJ578</f>
        <v>2655495</v>
      </c>
      <c r="AJ577" s="123">
        <f>'گام اول '!AK578</f>
        <v>4500000</v>
      </c>
      <c r="AK577" s="123">
        <f>'گام اول '!AL578</f>
        <v>6000000</v>
      </c>
      <c r="AL577" s="123">
        <f>'گام اول '!AM578</f>
        <v>4892117.9999999991</v>
      </c>
      <c r="AM577" s="123">
        <f>'گام اول '!AN578</f>
        <v>5217666.2159999991</v>
      </c>
      <c r="AN577" s="123">
        <f>'گام اول '!AO578</f>
        <v>0</v>
      </c>
      <c r="AO577" s="123">
        <f>'گام اول '!AP578</f>
        <v>3000000</v>
      </c>
      <c r="AP577" s="123">
        <f>'گام اول '!AQ578</f>
        <v>0</v>
      </c>
      <c r="AQ577" s="123">
        <f>'گام اول '!AR578</f>
        <v>0</v>
      </c>
      <c r="AR577" s="123">
        <f>'گام اول '!AS578</f>
        <v>0</v>
      </c>
      <c r="AS577" s="375">
        <f>'گام اول '!AT578</f>
        <v>0</v>
      </c>
      <c r="AT577" s="368">
        <f t="shared" si="366"/>
        <v>75567663.216000006</v>
      </c>
      <c r="AU577" s="173">
        <f>'گام اول '!AV578</f>
        <v>54308316.440880008</v>
      </c>
      <c r="AV577" s="141">
        <f>'گام اول '!AW578</f>
        <v>72912168.215999991</v>
      </c>
      <c r="AW577" s="142">
        <f t="shared" si="367"/>
        <v>5103851.7751199994</v>
      </c>
      <c r="AX577" s="75">
        <f t="shared" si="368"/>
        <v>1430831.644088001</v>
      </c>
      <c r="AY577" s="142">
        <f>'گام اول '!AZ578</f>
        <v>0</v>
      </c>
      <c r="AZ577" s="142">
        <f>'گام اول '!BA578</f>
        <v>0</v>
      </c>
      <c r="BA577" s="142">
        <f>'گام اول '!BB578</f>
        <v>0</v>
      </c>
      <c r="BB577" s="142">
        <f>'گام اول '!BC578</f>
        <v>0</v>
      </c>
      <c r="BC577" s="142">
        <f>'گام اول '!BD578</f>
        <v>0</v>
      </c>
      <c r="BD577" s="142">
        <f>'گام اول '!BE578</f>
        <v>0</v>
      </c>
      <c r="BE577" s="142">
        <f>'گام اول '!BF578</f>
        <v>0</v>
      </c>
      <c r="BF577" s="143">
        <f t="shared" si="369"/>
        <v>6534683.4192080004</v>
      </c>
      <c r="BG577" s="140">
        <f t="shared" si="370"/>
        <v>69032979</v>
      </c>
      <c r="BH577" s="144">
        <f t="shared" si="371"/>
        <v>75567663.216000006</v>
      </c>
      <c r="BI577" s="127">
        <f t="shared" si="364"/>
        <v>4659160</v>
      </c>
      <c r="BJ577" s="145">
        <f t="shared" si="372"/>
        <v>2329580</v>
      </c>
      <c r="BK577" s="145">
        <f t="shared" si="373"/>
        <v>698874</v>
      </c>
      <c r="BL577" s="146">
        <f t="shared" si="374"/>
        <v>1120000</v>
      </c>
      <c r="BM577" s="379">
        <v>0</v>
      </c>
      <c r="BN577" s="147">
        <f t="shared" si="375"/>
        <v>84375277.216000006</v>
      </c>
      <c r="BO577" s="148">
        <f t="shared" si="376"/>
        <v>72912168.215999991</v>
      </c>
      <c r="BP577" s="149">
        <f t="shared" si="377"/>
        <v>16769798.689679999</v>
      </c>
      <c r="BQ577" s="150">
        <f t="shared" si="378"/>
        <v>101145075.90568</v>
      </c>
      <c r="BR577" s="151">
        <f t="shared" si="379"/>
        <v>100800</v>
      </c>
      <c r="BS577" s="147">
        <f t="shared" si="380"/>
        <v>101245875.90568</v>
      </c>
      <c r="BT577" s="135">
        <v>0</v>
      </c>
      <c r="BU577" s="148">
        <f t="shared" si="381"/>
        <v>8437527.7216000017</v>
      </c>
      <c r="BV577" s="152">
        <f t="shared" si="382"/>
        <v>4218763.8608000008</v>
      </c>
      <c r="BW577" s="133">
        <f t="shared" si="383"/>
        <v>88589584.323280007</v>
      </c>
      <c r="BX577" s="147">
        <f t="shared" si="384"/>
        <v>7687614</v>
      </c>
      <c r="BY577" s="134">
        <f t="shared" si="385"/>
        <v>80901970.323280007</v>
      </c>
      <c r="CD577" s="388">
        <f>'گام اول '!AU578</f>
        <v>75567663.216000006</v>
      </c>
      <c r="CE577" s="389">
        <f>'گام اول '!AV578</f>
        <v>54308316.440880008</v>
      </c>
      <c r="CF577" s="389">
        <f>'گام اول '!AW578</f>
        <v>72912168.215999991</v>
      </c>
      <c r="CG577" s="389">
        <f>'گام اول '!AX578</f>
        <v>5103851.7751199994</v>
      </c>
      <c r="CH577" s="389">
        <f>'گام اول '!AY578</f>
        <v>1430831.644088001</v>
      </c>
      <c r="CI577" s="389">
        <f>'گام اول '!AZ578</f>
        <v>0</v>
      </c>
      <c r="CJ577" s="389">
        <f>'گام اول '!BA578</f>
        <v>0</v>
      </c>
      <c r="CK577" s="389">
        <f>'گام اول '!BB578</f>
        <v>0</v>
      </c>
      <c r="CL577" s="389">
        <f>'گام اول '!BC578</f>
        <v>0</v>
      </c>
      <c r="CM577" s="389">
        <f>'گام اول '!BD578</f>
        <v>0</v>
      </c>
      <c r="CN577" s="389">
        <f>'گام اول '!BE578</f>
        <v>0</v>
      </c>
      <c r="CO577" s="389">
        <f>'گام اول '!BF578</f>
        <v>0</v>
      </c>
      <c r="CP577" s="389">
        <f>'گام اول '!BG578</f>
        <v>6534683.4192080004</v>
      </c>
      <c r="CQ577" s="389">
        <f>'گام اول '!BH578</f>
        <v>69032979</v>
      </c>
      <c r="CR577" s="389">
        <f t="shared" si="386"/>
        <v>75567663.216000006</v>
      </c>
      <c r="CS577" s="55">
        <f t="shared" si="387"/>
        <v>4659160</v>
      </c>
      <c r="CT577" s="388">
        <f t="shared" si="388"/>
        <v>2329580</v>
      </c>
      <c r="CU577" s="389">
        <f t="shared" si="389"/>
        <v>698874</v>
      </c>
      <c r="CV577" s="389">
        <f t="shared" si="390"/>
        <v>1120000</v>
      </c>
      <c r="CW577" s="55">
        <v>0</v>
      </c>
      <c r="CX577" s="389">
        <f t="shared" si="391"/>
        <v>84375277.216000006</v>
      </c>
      <c r="CY577" s="389">
        <f t="shared" si="392"/>
        <v>72912168.215999991</v>
      </c>
      <c r="CZ577" s="389">
        <f t="shared" si="393"/>
        <v>16769798.689679999</v>
      </c>
      <c r="DA577" s="389">
        <f t="shared" si="394"/>
        <v>101145075.90568</v>
      </c>
      <c r="DB577" s="389">
        <f t="shared" si="395"/>
        <v>100800</v>
      </c>
      <c r="DC577" s="389">
        <f t="shared" si="396"/>
        <v>101245875.90568</v>
      </c>
      <c r="DD577" s="394">
        <v>0</v>
      </c>
      <c r="DE577" s="389">
        <f t="shared" si="397"/>
        <v>8437527.7216000017</v>
      </c>
      <c r="DF577" s="389">
        <f t="shared" si="398"/>
        <v>4218763.8608000008</v>
      </c>
      <c r="DG577" s="389">
        <f t="shared" si="399"/>
        <v>88589584.323280007</v>
      </c>
      <c r="DH577" s="389">
        <f t="shared" si="400"/>
        <v>7687614</v>
      </c>
      <c r="DI577" s="389">
        <f t="shared" si="401"/>
        <v>80901970.323280007</v>
      </c>
      <c r="DJ577" s="389">
        <f t="shared" si="402"/>
        <v>0</v>
      </c>
      <c r="DL577" s="396">
        <f t="shared" si="403"/>
        <v>6638737.5</v>
      </c>
      <c r="DM577" s="396">
        <f t="shared" si="404"/>
        <v>-1979577.5</v>
      </c>
    </row>
    <row r="578" spans="1:117" s="55" customFormat="1" ht="21" x14ac:dyDescent="0.2">
      <c r="A578" s="191">
        <f t="shared" si="365"/>
        <v>2655495</v>
      </c>
      <c r="B578" s="136">
        <f>'گام اول '!B579</f>
        <v>573</v>
      </c>
      <c r="C578" s="136">
        <f>'گام اول '!C579</f>
        <v>368</v>
      </c>
      <c r="D578" s="136">
        <f>'گام اول '!D579</f>
        <v>12855</v>
      </c>
      <c r="E578" s="136" t="str">
        <f>'گام اول '!E579</f>
        <v>مقرب</v>
      </c>
      <c r="F578" s="136" t="str">
        <f>'گام اول '!F579</f>
        <v>بیات</v>
      </c>
      <c r="G578" s="136" t="str">
        <f>'گام اول '!G579</f>
        <v>نگهبان</v>
      </c>
      <c r="H578" s="136" t="str">
        <f>'گام اول '!H579</f>
        <v>زنجان</v>
      </c>
      <c r="I578" s="136" t="str">
        <f>'گام اول '!I579</f>
        <v>189-700-3496609-1</v>
      </c>
      <c r="J578" s="136" t="str">
        <f>'گام اول '!J579</f>
        <v>04271612022</v>
      </c>
      <c r="K578" s="136" t="str">
        <f>'گام اول '!K579</f>
        <v>0033090312</v>
      </c>
      <c r="L578" s="136" t="str">
        <f>'گام اول '!L579</f>
        <v>زنجان</v>
      </c>
      <c r="M578" s="136" t="str">
        <f>'گام اول '!M579</f>
        <v>نگهبان</v>
      </c>
      <c r="N578" s="120" t="str">
        <f>'گام اول '!N579</f>
        <v>*</v>
      </c>
      <c r="O578" s="119">
        <f>'گام اول '!O579</f>
        <v>0</v>
      </c>
      <c r="P578" s="121">
        <f>'گام اول '!P579</f>
        <v>0</v>
      </c>
      <c r="Q578" s="358">
        <f>'گام اول '!Q579</f>
        <v>30</v>
      </c>
      <c r="R578" s="358">
        <f>'گام اول '!R579</f>
        <v>120</v>
      </c>
      <c r="S578" s="358">
        <f>'گام اول '!S579</f>
        <v>110</v>
      </c>
      <c r="T578" s="358">
        <f>'گام اول '!T579</f>
        <v>29.33</v>
      </c>
      <c r="U578" s="137">
        <f>'گام اول '!U579</f>
        <v>0</v>
      </c>
      <c r="V578" s="120">
        <f>'گام اول '!W579</f>
        <v>0</v>
      </c>
      <c r="W578" s="121">
        <f>'گام اول '!X579</f>
        <v>0</v>
      </c>
      <c r="X578" s="366">
        <f>'گام اول '!Y579</f>
        <v>2</v>
      </c>
      <c r="Y578" s="366">
        <f>'گام اول '!Z579</f>
        <v>2</v>
      </c>
      <c r="Z578" s="138">
        <f>'گام اول '!AA579</f>
        <v>885165</v>
      </c>
      <c r="AA578" s="138">
        <f>'گام اول '!AB579</f>
        <v>46667</v>
      </c>
      <c r="AB578" s="138">
        <f>'گام اول '!AC579</f>
        <v>931832</v>
      </c>
      <c r="AC578" s="138">
        <f>'گام اول '!AD579</f>
        <v>4500000</v>
      </c>
      <c r="AD578" s="138">
        <f>'گام اول '!AE579</f>
        <v>6000000</v>
      </c>
      <c r="AE578" s="139">
        <f>'گام اول '!AF579</f>
        <v>177895.19999999998</v>
      </c>
      <c r="AF578" s="122">
        <f>'گام اول '!AG579</f>
        <v>26554950</v>
      </c>
      <c r="AG578" s="123">
        <f>'گام اول '!AH579</f>
        <v>1400010</v>
      </c>
      <c r="AH578" s="123">
        <f>'گام اول '!AI579</f>
        <v>21347423.999999996</v>
      </c>
      <c r="AI578" s="123">
        <f>'گام اول '!AJ579</f>
        <v>5310990</v>
      </c>
      <c r="AJ578" s="123">
        <f>'گام اول '!AK579</f>
        <v>4500000</v>
      </c>
      <c r="AK578" s="123">
        <f>'گام اول '!AL579</f>
        <v>6000000</v>
      </c>
      <c r="AL578" s="123">
        <f>'گام اول '!AM579</f>
        <v>4892117.9999999991</v>
      </c>
      <c r="AM578" s="123">
        <f>'گام اول '!AN579</f>
        <v>5217666.2159999991</v>
      </c>
      <c r="AN578" s="123">
        <f>'گام اول '!AO579</f>
        <v>0</v>
      </c>
      <c r="AO578" s="123">
        <f>'گام اول '!AP579</f>
        <v>2800000</v>
      </c>
      <c r="AP578" s="123">
        <f>'گام اول '!AQ579</f>
        <v>0</v>
      </c>
      <c r="AQ578" s="123">
        <f>'گام اول '!AR579</f>
        <v>0</v>
      </c>
      <c r="AR578" s="123">
        <f>'گام اول '!AS579</f>
        <v>0</v>
      </c>
      <c r="AS578" s="375">
        <f>'گام اول '!AT579</f>
        <v>0</v>
      </c>
      <c r="AT578" s="368">
        <f t="shared" si="366"/>
        <v>78023158.216000006</v>
      </c>
      <c r="AU578" s="173">
        <f>'گام اول '!AV579</f>
        <v>54322316.440880008</v>
      </c>
      <c r="AV578" s="141">
        <f>'گام اول '!AW579</f>
        <v>72712168.215999991</v>
      </c>
      <c r="AW578" s="142">
        <f t="shared" si="367"/>
        <v>5089851.7751199994</v>
      </c>
      <c r="AX578" s="75">
        <f t="shared" si="368"/>
        <v>1432231.644088001</v>
      </c>
      <c r="AY578" s="142">
        <f>'گام اول '!AZ579</f>
        <v>0</v>
      </c>
      <c r="AZ578" s="142">
        <f>'گام اول '!BA579</f>
        <v>0</v>
      </c>
      <c r="BA578" s="142">
        <f>'گام اول '!BB579</f>
        <v>0</v>
      </c>
      <c r="BB578" s="142">
        <f>'گام اول '!BC579</f>
        <v>0</v>
      </c>
      <c r="BC578" s="142">
        <f>'گام اول '!BD579</f>
        <v>0</v>
      </c>
      <c r="BD578" s="142">
        <f>'گام اول '!BE579</f>
        <v>0</v>
      </c>
      <c r="BE578" s="142">
        <f>'گام اول '!BF579</f>
        <v>0</v>
      </c>
      <c r="BF578" s="143">
        <f t="shared" si="369"/>
        <v>6522083.4192080004</v>
      </c>
      <c r="BG578" s="140">
        <f t="shared" si="370"/>
        <v>71501074</v>
      </c>
      <c r="BH578" s="144">
        <f t="shared" si="371"/>
        <v>78023158.216000006</v>
      </c>
      <c r="BI578" s="127">
        <f t="shared" si="364"/>
        <v>4659160</v>
      </c>
      <c r="BJ578" s="145">
        <f t="shared" si="372"/>
        <v>2329580</v>
      </c>
      <c r="BK578" s="145">
        <f t="shared" si="373"/>
        <v>698874</v>
      </c>
      <c r="BL578" s="146">
        <f t="shared" si="374"/>
        <v>1120000</v>
      </c>
      <c r="BM578" s="379">
        <v>0</v>
      </c>
      <c r="BN578" s="147">
        <f t="shared" si="375"/>
        <v>86830772.216000006</v>
      </c>
      <c r="BO578" s="148">
        <f t="shared" si="376"/>
        <v>72712168.215999991</v>
      </c>
      <c r="BP578" s="149">
        <f t="shared" si="377"/>
        <v>16723798.689679999</v>
      </c>
      <c r="BQ578" s="150">
        <f t="shared" si="378"/>
        <v>103554570.90568</v>
      </c>
      <c r="BR578" s="151">
        <f t="shared" si="379"/>
        <v>100800</v>
      </c>
      <c r="BS578" s="147">
        <f t="shared" si="380"/>
        <v>103655370.90568</v>
      </c>
      <c r="BT578" s="135">
        <v>0</v>
      </c>
      <c r="BU578" s="148">
        <f t="shared" si="381"/>
        <v>8683077.2216000017</v>
      </c>
      <c r="BV578" s="152">
        <f t="shared" si="382"/>
        <v>4341538.6108000008</v>
      </c>
      <c r="BW578" s="133">
        <f t="shared" si="383"/>
        <v>90630755.073280007</v>
      </c>
      <c r="BX578" s="147">
        <f t="shared" si="384"/>
        <v>7687614</v>
      </c>
      <c r="BY578" s="134">
        <f t="shared" si="385"/>
        <v>82943141.073280007</v>
      </c>
      <c r="CD578" s="388">
        <f>'گام اول '!AU579</f>
        <v>78023158.216000006</v>
      </c>
      <c r="CE578" s="389">
        <f>'گام اول '!AV579</f>
        <v>54322316.440880008</v>
      </c>
      <c r="CF578" s="389">
        <f>'گام اول '!AW579</f>
        <v>72712168.215999991</v>
      </c>
      <c r="CG578" s="389">
        <f>'گام اول '!AX579</f>
        <v>5089851.7751199994</v>
      </c>
      <c r="CH578" s="389">
        <f>'گام اول '!AY579</f>
        <v>1432231.644088001</v>
      </c>
      <c r="CI578" s="389">
        <f>'گام اول '!AZ579</f>
        <v>0</v>
      </c>
      <c r="CJ578" s="389">
        <f>'گام اول '!BA579</f>
        <v>0</v>
      </c>
      <c r="CK578" s="389">
        <f>'گام اول '!BB579</f>
        <v>0</v>
      </c>
      <c r="CL578" s="389">
        <f>'گام اول '!BC579</f>
        <v>0</v>
      </c>
      <c r="CM578" s="389">
        <f>'گام اول '!BD579</f>
        <v>0</v>
      </c>
      <c r="CN578" s="389">
        <f>'گام اول '!BE579</f>
        <v>0</v>
      </c>
      <c r="CO578" s="389">
        <f>'گام اول '!BF579</f>
        <v>0</v>
      </c>
      <c r="CP578" s="389">
        <f>'گام اول '!BG579</f>
        <v>6522083.4192080004</v>
      </c>
      <c r="CQ578" s="389">
        <f>'گام اول '!BH579</f>
        <v>71501074</v>
      </c>
      <c r="CR578" s="389">
        <f t="shared" si="386"/>
        <v>78023158.216000006</v>
      </c>
      <c r="CS578" s="55">
        <f t="shared" si="387"/>
        <v>4659160</v>
      </c>
      <c r="CT578" s="388">
        <f t="shared" si="388"/>
        <v>2329580</v>
      </c>
      <c r="CU578" s="389">
        <f t="shared" si="389"/>
        <v>698874</v>
      </c>
      <c r="CV578" s="389">
        <f t="shared" si="390"/>
        <v>1120000</v>
      </c>
      <c r="CW578" s="55">
        <v>0</v>
      </c>
      <c r="CX578" s="389">
        <f t="shared" si="391"/>
        <v>86830772.216000006</v>
      </c>
      <c r="CY578" s="389">
        <f t="shared" si="392"/>
        <v>72712168.215999991</v>
      </c>
      <c r="CZ578" s="389">
        <f t="shared" si="393"/>
        <v>16723798.689679999</v>
      </c>
      <c r="DA578" s="389">
        <f t="shared" si="394"/>
        <v>103554570.90568</v>
      </c>
      <c r="DB578" s="389">
        <f t="shared" si="395"/>
        <v>100800</v>
      </c>
      <c r="DC578" s="389">
        <f t="shared" si="396"/>
        <v>103655370.90568</v>
      </c>
      <c r="DD578" s="394">
        <v>0</v>
      </c>
      <c r="DE578" s="389">
        <f t="shared" si="397"/>
        <v>8683077.2216000017</v>
      </c>
      <c r="DF578" s="389">
        <f t="shared" si="398"/>
        <v>4341538.6108000008</v>
      </c>
      <c r="DG578" s="389">
        <f t="shared" si="399"/>
        <v>90630755.073280007</v>
      </c>
      <c r="DH578" s="389">
        <f t="shared" si="400"/>
        <v>7687614</v>
      </c>
      <c r="DI578" s="389">
        <f t="shared" si="401"/>
        <v>82943141.073280007</v>
      </c>
      <c r="DJ578" s="389">
        <f t="shared" si="402"/>
        <v>0</v>
      </c>
      <c r="DL578" s="396">
        <f t="shared" si="403"/>
        <v>6638737.5</v>
      </c>
      <c r="DM578" s="396">
        <f t="shared" si="404"/>
        <v>-1979577.5</v>
      </c>
    </row>
    <row r="579" spans="1:117" s="55" customFormat="1" ht="21" x14ac:dyDescent="0.2">
      <c r="A579" s="191">
        <f t="shared" si="365"/>
        <v>2655495</v>
      </c>
      <c r="B579" s="136">
        <f>'گام اول '!B580</f>
        <v>574</v>
      </c>
      <c r="C579" s="136">
        <f>'گام اول '!C580</f>
        <v>369</v>
      </c>
      <c r="D579" s="136">
        <f>'گام اول '!D580</f>
        <v>12859</v>
      </c>
      <c r="E579" s="136" t="str">
        <f>'گام اول '!E580</f>
        <v>یوسف</v>
      </c>
      <c r="F579" s="136" t="str">
        <f>'گام اول '!F580</f>
        <v>حبیبیان</v>
      </c>
      <c r="G579" s="136" t="str">
        <f>'گام اول '!G580</f>
        <v>نگهبان</v>
      </c>
      <c r="H579" s="136" t="str">
        <f>'گام اول '!H580</f>
        <v>زنجان</v>
      </c>
      <c r="I579" s="136" t="str">
        <f>'گام اول '!I580</f>
        <v>406-700-3599981-1</v>
      </c>
      <c r="J579" s="136">
        <f>'گام اول '!J580</f>
        <v>6159872850</v>
      </c>
      <c r="K579" s="136" t="str">
        <f>'گام اول '!K580</f>
        <v>0045738841</v>
      </c>
      <c r="L579" s="136" t="str">
        <f>'گام اول '!L580</f>
        <v>زنجان</v>
      </c>
      <c r="M579" s="136" t="str">
        <f>'گام اول '!M580</f>
        <v>نگهبان</v>
      </c>
      <c r="N579" s="120" t="str">
        <f>'گام اول '!N580</f>
        <v>*</v>
      </c>
      <c r="O579" s="119">
        <f>'گام اول '!O580</f>
        <v>0</v>
      </c>
      <c r="P579" s="121">
        <f>'گام اول '!P580</f>
        <v>0</v>
      </c>
      <c r="Q579" s="358">
        <f>'گام اول '!Q580</f>
        <v>30</v>
      </c>
      <c r="R579" s="358">
        <f>'گام اول '!R580</f>
        <v>120</v>
      </c>
      <c r="S579" s="358">
        <f>'گام اول '!S580</f>
        <v>110</v>
      </c>
      <c r="T579" s="358">
        <f>'گام اول '!T580</f>
        <v>29.33</v>
      </c>
      <c r="U579" s="137">
        <f>'گام اول '!U580</f>
        <v>0</v>
      </c>
      <c r="V579" s="120">
        <f>'گام اول '!W580</f>
        <v>0</v>
      </c>
      <c r="W579" s="121">
        <f>'گام اول '!X580</f>
        <v>0</v>
      </c>
      <c r="X579" s="366">
        <f>'گام اول '!Y580</f>
        <v>0</v>
      </c>
      <c r="Y579" s="366">
        <f>'گام اول '!Z580</f>
        <v>0</v>
      </c>
      <c r="Z579" s="138">
        <f>'گام اول '!AA580</f>
        <v>885165</v>
      </c>
      <c r="AA579" s="138">
        <f>'گام اول '!AB580</f>
        <v>46667</v>
      </c>
      <c r="AB579" s="138">
        <f>'گام اول '!AC580</f>
        <v>931832</v>
      </c>
      <c r="AC579" s="138">
        <f>'گام اول '!AD580</f>
        <v>4500000</v>
      </c>
      <c r="AD579" s="138">
        <f>'گام اول '!AE580</f>
        <v>6000000</v>
      </c>
      <c r="AE579" s="139">
        <f>'گام اول '!AF580</f>
        <v>177895.19999999998</v>
      </c>
      <c r="AF579" s="122">
        <f>'گام اول '!AG580</f>
        <v>26554950</v>
      </c>
      <c r="AG579" s="123">
        <f>'گام اول '!AH580</f>
        <v>1400010</v>
      </c>
      <c r="AH579" s="123">
        <f>'گام اول '!AI580</f>
        <v>21347423.999999996</v>
      </c>
      <c r="AI579" s="123">
        <f>'گام اول '!AJ580</f>
        <v>0</v>
      </c>
      <c r="AJ579" s="123">
        <f>'گام اول '!AK580</f>
        <v>4500000</v>
      </c>
      <c r="AK579" s="123">
        <f>'گام اول '!AL580</f>
        <v>6000000</v>
      </c>
      <c r="AL579" s="123">
        <f>'گام اول '!AM580</f>
        <v>4892117.9999999991</v>
      </c>
      <c r="AM579" s="123">
        <f>'گام اول '!AN580</f>
        <v>5217666.2159999991</v>
      </c>
      <c r="AN579" s="123">
        <f>'گام اول '!AO580</f>
        <v>0</v>
      </c>
      <c r="AO579" s="123">
        <f>'گام اول '!AP580</f>
        <v>2800000</v>
      </c>
      <c r="AP579" s="123">
        <f>'گام اول '!AQ580</f>
        <v>0</v>
      </c>
      <c r="AQ579" s="123">
        <f>'گام اول '!AR580</f>
        <v>0</v>
      </c>
      <c r="AR579" s="123">
        <f>'گام اول '!AS580</f>
        <v>0</v>
      </c>
      <c r="AS579" s="375">
        <f>'گام اول '!AT580</f>
        <v>0</v>
      </c>
      <c r="AT579" s="368">
        <f t="shared" si="366"/>
        <v>72712168.216000006</v>
      </c>
      <c r="AU579" s="173">
        <f>'گام اول '!AV580</f>
        <v>54322316.440880008</v>
      </c>
      <c r="AV579" s="141">
        <f>'گام اول '!AW580</f>
        <v>72712168.215999991</v>
      </c>
      <c r="AW579" s="142">
        <f t="shared" si="367"/>
        <v>5089851.7751199994</v>
      </c>
      <c r="AX579" s="75">
        <f t="shared" si="368"/>
        <v>1432231.644088001</v>
      </c>
      <c r="AY579" s="142">
        <f>'گام اول '!AZ580</f>
        <v>0</v>
      </c>
      <c r="AZ579" s="142">
        <f>'گام اول '!BA580</f>
        <v>0</v>
      </c>
      <c r="BA579" s="142">
        <f>'گام اول '!BB580</f>
        <v>0</v>
      </c>
      <c r="BB579" s="142">
        <f>'گام اول '!BC580</f>
        <v>0</v>
      </c>
      <c r="BC579" s="142">
        <f>'گام اول '!BD580</f>
        <v>0</v>
      </c>
      <c r="BD579" s="142">
        <f>'گام اول '!BE580</f>
        <v>0</v>
      </c>
      <c r="BE579" s="142">
        <f>'گام اول '!BF580</f>
        <v>0</v>
      </c>
      <c r="BF579" s="143">
        <f t="shared" si="369"/>
        <v>6522083.4192080004</v>
      </c>
      <c r="BG579" s="140">
        <f t="shared" si="370"/>
        <v>66190084</v>
      </c>
      <c r="BH579" s="144">
        <f t="shared" si="371"/>
        <v>72712168.216000006</v>
      </c>
      <c r="BI579" s="127">
        <f t="shared" si="364"/>
        <v>4659160</v>
      </c>
      <c r="BJ579" s="145">
        <f t="shared" si="372"/>
        <v>2329580</v>
      </c>
      <c r="BK579" s="145">
        <f t="shared" si="373"/>
        <v>698874</v>
      </c>
      <c r="BL579" s="146">
        <f t="shared" si="374"/>
        <v>1120000</v>
      </c>
      <c r="BM579" s="379">
        <v>0</v>
      </c>
      <c r="BN579" s="147">
        <f t="shared" si="375"/>
        <v>81519782.216000006</v>
      </c>
      <c r="BO579" s="148">
        <f t="shared" si="376"/>
        <v>72712168.215999991</v>
      </c>
      <c r="BP579" s="149">
        <f t="shared" si="377"/>
        <v>16723798.689679999</v>
      </c>
      <c r="BQ579" s="150">
        <f t="shared" si="378"/>
        <v>98243580.905680001</v>
      </c>
      <c r="BR579" s="151">
        <f t="shared" si="379"/>
        <v>100800</v>
      </c>
      <c r="BS579" s="147">
        <f t="shared" si="380"/>
        <v>98344380.905680001</v>
      </c>
      <c r="BT579" s="135">
        <v>0</v>
      </c>
      <c r="BU579" s="148">
        <f t="shared" si="381"/>
        <v>8151978.2216000007</v>
      </c>
      <c r="BV579" s="152">
        <f t="shared" si="382"/>
        <v>4075989.1108000004</v>
      </c>
      <c r="BW579" s="133">
        <f t="shared" si="383"/>
        <v>86116413.573280007</v>
      </c>
      <c r="BX579" s="147">
        <f t="shared" si="384"/>
        <v>7687614</v>
      </c>
      <c r="BY579" s="134">
        <f t="shared" si="385"/>
        <v>78428799.573280007</v>
      </c>
      <c r="CD579" s="388">
        <f>'گام اول '!AU580</f>
        <v>72712168.216000006</v>
      </c>
      <c r="CE579" s="389">
        <f>'گام اول '!AV580</f>
        <v>54322316.440880008</v>
      </c>
      <c r="CF579" s="389">
        <f>'گام اول '!AW580</f>
        <v>72712168.215999991</v>
      </c>
      <c r="CG579" s="389">
        <f>'گام اول '!AX580</f>
        <v>5089851.7751199994</v>
      </c>
      <c r="CH579" s="389">
        <f>'گام اول '!AY580</f>
        <v>1432231.644088001</v>
      </c>
      <c r="CI579" s="389">
        <f>'گام اول '!AZ580</f>
        <v>0</v>
      </c>
      <c r="CJ579" s="389">
        <f>'گام اول '!BA580</f>
        <v>0</v>
      </c>
      <c r="CK579" s="389">
        <f>'گام اول '!BB580</f>
        <v>0</v>
      </c>
      <c r="CL579" s="389">
        <f>'گام اول '!BC580</f>
        <v>0</v>
      </c>
      <c r="CM579" s="389">
        <f>'گام اول '!BD580</f>
        <v>0</v>
      </c>
      <c r="CN579" s="389">
        <f>'گام اول '!BE580</f>
        <v>0</v>
      </c>
      <c r="CO579" s="389">
        <f>'گام اول '!BF580</f>
        <v>0</v>
      </c>
      <c r="CP579" s="389">
        <f>'گام اول '!BG580</f>
        <v>6522083.4192080004</v>
      </c>
      <c r="CQ579" s="389">
        <f>'گام اول '!BH580</f>
        <v>66190084</v>
      </c>
      <c r="CR579" s="389">
        <f t="shared" si="386"/>
        <v>72712168.216000006</v>
      </c>
      <c r="CS579" s="55">
        <f t="shared" si="387"/>
        <v>4659160</v>
      </c>
      <c r="CT579" s="388">
        <f t="shared" si="388"/>
        <v>2329580</v>
      </c>
      <c r="CU579" s="389">
        <f t="shared" si="389"/>
        <v>698874</v>
      </c>
      <c r="CV579" s="389">
        <f t="shared" si="390"/>
        <v>1120000</v>
      </c>
      <c r="CW579" s="55">
        <v>0</v>
      </c>
      <c r="CX579" s="389">
        <f t="shared" si="391"/>
        <v>81519782.216000006</v>
      </c>
      <c r="CY579" s="389">
        <f t="shared" si="392"/>
        <v>72712168.215999991</v>
      </c>
      <c r="CZ579" s="389">
        <f t="shared" si="393"/>
        <v>16723798.689679999</v>
      </c>
      <c r="DA579" s="389">
        <f t="shared" si="394"/>
        <v>98243580.905680001</v>
      </c>
      <c r="DB579" s="389">
        <f t="shared" si="395"/>
        <v>100800</v>
      </c>
      <c r="DC579" s="389">
        <f t="shared" si="396"/>
        <v>98344380.905680001</v>
      </c>
      <c r="DD579" s="394">
        <v>0</v>
      </c>
      <c r="DE579" s="389">
        <f t="shared" si="397"/>
        <v>8151978.2216000007</v>
      </c>
      <c r="DF579" s="389">
        <f t="shared" si="398"/>
        <v>4075989.1108000004</v>
      </c>
      <c r="DG579" s="389">
        <f t="shared" si="399"/>
        <v>86116413.573280007</v>
      </c>
      <c r="DH579" s="389">
        <f t="shared" si="400"/>
        <v>7687614</v>
      </c>
      <c r="DI579" s="389">
        <f t="shared" si="401"/>
        <v>78428799.573280007</v>
      </c>
      <c r="DJ579" s="389">
        <f t="shared" si="402"/>
        <v>0</v>
      </c>
      <c r="DL579" s="396">
        <f t="shared" si="403"/>
        <v>6638737.5</v>
      </c>
      <c r="DM579" s="396">
        <f t="shared" si="404"/>
        <v>-1979577.5</v>
      </c>
    </row>
    <row r="580" spans="1:117" s="55" customFormat="1" ht="21" x14ac:dyDescent="0.2">
      <c r="A580" s="191">
        <f t="shared" si="365"/>
        <v>2655495</v>
      </c>
      <c r="B580" s="136">
        <f>'گام اول '!B581</f>
        <v>575</v>
      </c>
      <c r="C580" s="136">
        <f>'گام اول '!C581</f>
        <v>370</v>
      </c>
      <c r="D580" s="136">
        <f>'گام اول '!D581</f>
        <v>12871</v>
      </c>
      <c r="E580" s="136" t="str">
        <f>'گام اول '!E581</f>
        <v>جمشید</v>
      </c>
      <c r="F580" s="136" t="str">
        <f>'گام اول '!F581</f>
        <v>حق شناس</v>
      </c>
      <c r="G580" s="136" t="str">
        <f>'گام اول '!G581</f>
        <v>نگهبان</v>
      </c>
      <c r="H580" s="136" t="str">
        <f>'گام اول '!H581</f>
        <v>فارس</v>
      </c>
      <c r="I580" s="136" t="str">
        <f>'گام اول '!I581</f>
        <v>404-800-62786-2</v>
      </c>
      <c r="J580" s="136" t="str">
        <f>'گام اول '!J581</f>
        <v>2559793581</v>
      </c>
      <c r="K580" s="136" t="str">
        <f>'گام اول '!K581</f>
        <v>0062080713</v>
      </c>
      <c r="L580" s="136" t="str">
        <f>'گام اول '!L581</f>
        <v>فارس</v>
      </c>
      <c r="M580" s="136" t="str">
        <f>'گام اول '!M581</f>
        <v>نگهبان</v>
      </c>
      <c r="N580" s="120" t="str">
        <f>'گام اول '!N581</f>
        <v>*</v>
      </c>
      <c r="O580" s="119">
        <f>'گام اول '!O581</f>
        <v>0</v>
      </c>
      <c r="P580" s="121">
        <f>'گام اول '!P581</f>
        <v>0</v>
      </c>
      <c r="Q580" s="358">
        <f>'گام اول '!Q581</f>
        <v>30</v>
      </c>
      <c r="R580" s="358">
        <f>'گام اول '!R581</f>
        <v>120</v>
      </c>
      <c r="S580" s="358">
        <f>'گام اول '!S581</f>
        <v>110</v>
      </c>
      <c r="T580" s="358">
        <f>'گام اول '!T581</f>
        <v>29.33</v>
      </c>
      <c r="U580" s="137">
        <f>'گام اول '!U581</f>
        <v>0</v>
      </c>
      <c r="V580" s="120">
        <f>'گام اول '!W581</f>
        <v>0</v>
      </c>
      <c r="W580" s="121">
        <f>'گام اول '!X581</f>
        <v>0</v>
      </c>
      <c r="X580" s="366">
        <f>'گام اول '!Y581</f>
        <v>1</v>
      </c>
      <c r="Y580" s="366">
        <f>'گام اول '!Z581</f>
        <v>1</v>
      </c>
      <c r="Z580" s="138">
        <f>'گام اول '!AA581</f>
        <v>885165</v>
      </c>
      <c r="AA580" s="138">
        <f>'گام اول '!AB581</f>
        <v>46667</v>
      </c>
      <c r="AB580" s="138">
        <f>'گام اول '!AC581</f>
        <v>931832</v>
      </c>
      <c r="AC580" s="138">
        <f>'گام اول '!AD581</f>
        <v>4500000</v>
      </c>
      <c r="AD580" s="138">
        <f>'گام اول '!AE581</f>
        <v>6000000</v>
      </c>
      <c r="AE580" s="139">
        <f>'گام اول '!AF581</f>
        <v>177895.19999999998</v>
      </c>
      <c r="AF580" s="122">
        <f>'گام اول '!AG581</f>
        <v>26554950</v>
      </c>
      <c r="AG580" s="123">
        <f>'گام اول '!AH581</f>
        <v>1400010</v>
      </c>
      <c r="AH580" s="123">
        <f>'گام اول '!AI581</f>
        <v>21347423.999999996</v>
      </c>
      <c r="AI580" s="123">
        <f>'گام اول '!AJ581</f>
        <v>2655495</v>
      </c>
      <c r="AJ580" s="123">
        <f>'گام اول '!AK581</f>
        <v>4500000</v>
      </c>
      <c r="AK580" s="123">
        <f>'گام اول '!AL581</f>
        <v>6000000</v>
      </c>
      <c r="AL580" s="123">
        <f>'گام اول '!AM581</f>
        <v>4892117.9999999991</v>
      </c>
      <c r="AM580" s="123">
        <f>'گام اول '!AN581</f>
        <v>5217666.2159999991</v>
      </c>
      <c r="AN580" s="123">
        <f>'گام اول '!AO581</f>
        <v>0</v>
      </c>
      <c r="AO580" s="123">
        <f>'گام اول '!AP581</f>
        <v>3000000</v>
      </c>
      <c r="AP580" s="123">
        <f>'گام اول '!AQ581</f>
        <v>0</v>
      </c>
      <c r="AQ580" s="123">
        <f>'گام اول '!AR581</f>
        <v>0</v>
      </c>
      <c r="AR580" s="123">
        <f>'گام اول '!AS581</f>
        <v>0</v>
      </c>
      <c r="AS580" s="375">
        <f>'گام اول '!AT581</f>
        <v>0</v>
      </c>
      <c r="AT580" s="368">
        <f t="shared" si="366"/>
        <v>75567663.216000006</v>
      </c>
      <c r="AU580" s="173">
        <f>'گام اول '!AV581</f>
        <v>54308316.440880008</v>
      </c>
      <c r="AV580" s="141">
        <f>'گام اول '!AW581</f>
        <v>72912168.215999991</v>
      </c>
      <c r="AW580" s="142">
        <f t="shared" si="367"/>
        <v>5103851.7751199994</v>
      </c>
      <c r="AX580" s="75">
        <f t="shared" si="368"/>
        <v>1430831.644088001</v>
      </c>
      <c r="AY580" s="142">
        <f>'گام اول '!AZ581</f>
        <v>0</v>
      </c>
      <c r="AZ580" s="142">
        <f>'گام اول '!BA581</f>
        <v>0</v>
      </c>
      <c r="BA580" s="142">
        <f>'گام اول '!BB581</f>
        <v>0</v>
      </c>
      <c r="BB580" s="142">
        <f>'گام اول '!BC581</f>
        <v>0</v>
      </c>
      <c r="BC580" s="142">
        <f>'گام اول '!BD581</f>
        <v>0</v>
      </c>
      <c r="BD580" s="142">
        <f>'گام اول '!BE581</f>
        <v>0</v>
      </c>
      <c r="BE580" s="142">
        <f>'گام اول '!BF581</f>
        <v>0</v>
      </c>
      <c r="BF580" s="143">
        <f t="shared" si="369"/>
        <v>6534683.4192080004</v>
      </c>
      <c r="BG580" s="140">
        <f t="shared" si="370"/>
        <v>69032979</v>
      </c>
      <c r="BH580" s="144">
        <f t="shared" si="371"/>
        <v>75567663.216000006</v>
      </c>
      <c r="BI580" s="127">
        <f t="shared" si="364"/>
        <v>4659160</v>
      </c>
      <c r="BJ580" s="145">
        <f t="shared" si="372"/>
        <v>2329580</v>
      </c>
      <c r="BK580" s="145">
        <f t="shared" si="373"/>
        <v>698874</v>
      </c>
      <c r="BL580" s="146">
        <f t="shared" si="374"/>
        <v>1120000</v>
      </c>
      <c r="BM580" s="379">
        <v>0</v>
      </c>
      <c r="BN580" s="147">
        <f t="shared" si="375"/>
        <v>84375277.216000006</v>
      </c>
      <c r="BO580" s="148">
        <f t="shared" si="376"/>
        <v>72912168.215999991</v>
      </c>
      <c r="BP580" s="149">
        <f t="shared" si="377"/>
        <v>16769798.689679999</v>
      </c>
      <c r="BQ580" s="150">
        <f t="shared" si="378"/>
        <v>101145075.90568</v>
      </c>
      <c r="BR580" s="151">
        <f t="shared" si="379"/>
        <v>100800</v>
      </c>
      <c r="BS580" s="147">
        <f t="shared" si="380"/>
        <v>101245875.90568</v>
      </c>
      <c r="BT580" s="135">
        <v>0</v>
      </c>
      <c r="BU580" s="148">
        <f t="shared" si="381"/>
        <v>8437527.7216000017</v>
      </c>
      <c r="BV580" s="152">
        <f t="shared" si="382"/>
        <v>4218763.8608000008</v>
      </c>
      <c r="BW580" s="133">
        <f t="shared" si="383"/>
        <v>88589584.323280007</v>
      </c>
      <c r="BX580" s="147">
        <f t="shared" si="384"/>
        <v>7687614</v>
      </c>
      <c r="BY580" s="134">
        <f t="shared" si="385"/>
        <v>80901970.323280007</v>
      </c>
      <c r="CD580" s="388">
        <f>'گام اول '!AU581</f>
        <v>75567663.216000006</v>
      </c>
      <c r="CE580" s="389">
        <f>'گام اول '!AV581</f>
        <v>54308316.440880008</v>
      </c>
      <c r="CF580" s="389">
        <f>'گام اول '!AW581</f>
        <v>72912168.215999991</v>
      </c>
      <c r="CG580" s="389">
        <f>'گام اول '!AX581</f>
        <v>5103851.7751199994</v>
      </c>
      <c r="CH580" s="389">
        <f>'گام اول '!AY581</f>
        <v>1430831.644088001</v>
      </c>
      <c r="CI580" s="389">
        <f>'گام اول '!AZ581</f>
        <v>0</v>
      </c>
      <c r="CJ580" s="389">
        <f>'گام اول '!BA581</f>
        <v>0</v>
      </c>
      <c r="CK580" s="389">
        <f>'گام اول '!BB581</f>
        <v>0</v>
      </c>
      <c r="CL580" s="389">
        <f>'گام اول '!BC581</f>
        <v>0</v>
      </c>
      <c r="CM580" s="389">
        <f>'گام اول '!BD581</f>
        <v>0</v>
      </c>
      <c r="CN580" s="389">
        <f>'گام اول '!BE581</f>
        <v>0</v>
      </c>
      <c r="CO580" s="389">
        <f>'گام اول '!BF581</f>
        <v>0</v>
      </c>
      <c r="CP580" s="389">
        <f>'گام اول '!BG581</f>
        <v>6534683.4192080004</v>
      </c>
      <c r="CQ580" s="389">
        <f>'گام اول '!BH581</f>
        <v>69032979</v>
      </c>
      <c r="CR580" s="389">
        <f t="shared" si="386"/>
        <v>75567663.216000006</v>
      </c>
      <c r="CS580" s="55">
        <f t="shared" si="387"/>
        <v>4659160</v>
      </c>
      <c r="CT580" s="388">
        <f t="shared" si="388"/>
        <v>2329580</v>
      </c>
      <c r="CU580" s="389">
        <f t="shared" si="389"/>
        <v>698874</v>
      </c>
      <c r="CV580" s="389">
        <f t="shared" si="390"/>
        <v>1120000</v>
      </c>
      <c r="CW580" s="55">
        <v>0</v>
      </c>
      <c r="CX580" s="389">
        <f t="shared" si="391"/>
        <v>84375277.216000006</v>
      </c>
      <c r="CY580" s="389">
        <f t="shared" si="392"/>
        <v>72912168.215999991</v>
      </c>
      <c r="CZ580" s="389">
        <f t="shared" si="393"/>
        <v>16769798.689679999</v>
      </c>
      <c r="DA580" s="389">
        <f t="shared" si="394"/>
        <v>101145075.90568</v>
      </c>
      <c r="DB580" s="389">
        <f t="shared" si="395"/>
        <v>100800</v>
      </c>
      <c r="DC580" s="389">
        <f t="shared" si="396"/>
        <v>101245875.90568</v>
      </c>
      <c r="DD580" s="394">
        <v>0</v>
      </c>
      <c r="DE580" s="389">
        <f t="shared" si="397"/>
        <v>8437527.7216000017</v>
      </c>
      <c r="DF580" s="389">
        <f t="shared" si="398"/>
        <v>4218763.8608000008</v>
      </c>
      <c r="DG580" s="389">
        <f t="shared" si="399"/>
        <v>88589584.323280007</v>
      </c>
      <c r="DH580" s="389">
        <f t="shared" si="400"/>
        <v>7687614</v>
      </c>
      <c r="DI580" s="389">
        <f t="shared" si="401"/>
        <v>80901970.323280007</v>
      </c>
      <c r="DJ580" s="389">
        <f t="shared" si="402"/>
        <v>0</v>
      </c>
      <c r="DL580" s="396">
        <f t="shared" si="403"/>
        <v>6638737.5</v>
      </c>
      <c r="DM580" s="396">
        <f t="shared" si="404"/>
        <v>-1979577.5</v>
      </c>
    </row>
    <row r="581" spans="1:117" s="55" customFormat="1" ht="21" x14ac:dyDescent="0.2">
      <c r="A581" s="191">
        <f t="shared" si="365"/>
        <v>2655495</v>
      </c>
      <c r="B581" s="136">
        <f>'گام اول '!B582</f>
        <v>576</v>
      </c>
      <c r="C581" s="136">
        <f>'گام اول '!C582</f>
        <v>371</v>
      </c>
      <c r="D581" s="136">
        <f>'گام اول '!D582</f>
        <v>12870</v>
      </c>
      <c r="E581" s="136" t="str">
        <f>'گام اول '!E582</f>
        <v>علی</v>
      </c>
      <c r="F581" s="136" t="str">
        <f>'گام اول '!F582</f>
        <v>فرسای فام</v>
      </c>
      <c r="G581" s="136" t="str">
        <f>'گام اول '!G582</f>
        <v>نگهبان</v>
      </c>
      <c r="H581" s="136" t="str">
        <f>'گام اول '!H582</f>
        <v>فارس</v>
      </c>
      <c r="I581" s="136" t="str">
        <f>'گام اول '!I582</f>
        <v>404-800-106472-1</v>
      </c>
      <c r="J581" s="136" t="str">
        <f>'گام اول '!J582</f>
        <v>2292814609</v>
      </c>
      <c r="K581" s="136" t="str">
        <f>'گام اول '!K582</f>
        <v>0064050564</v>
      </c>
      <c r="L581" s="136" t="str">
        <f>'گام اول '!L582</f>
        <v>فارس</v>
      </c>
      <c r="M581" s="136" t="str">
        <f>'گام اول '!M582</f>
        <v>نگهبان</v>
      </c>
      <c r="N581" s="120" t="str">
        <f>'گام اول '!N582</f>
        <v>*</v>
      </c>
      <c r="O581" s="119">
        <f>'گام اول '!O582</f>
        <v>0</v>
      </c>
      <c r="P581" s="121">
        <f>'گام اول '!P582</f>
        <v>0</v>
      </c>
      <c r="Q581" s="358">
        <f>'گام اول '!Q582</f>
        <v>30</v>
      </c>
      <c r="R581" s="358">
        <f>'گام اول '!R582</f>
        <v>120</v>
      </c>
      <c r="S581" s="358">
        <f>'گام اول '!S582</f>
        <v>110</v>
      </c>
      <c r="T581" s="358">
        <f>'گام اول '!T582</f>
        <v>29.33</v>
      </c>
      <c r="U581" s="137">
        <f>'گام اول '!U582</f>
        <v>0</v>
      </c>
      <c r="V581" s="120">
        <f>'گام اول '!W582</f>
        <v>0</v>
      </c>
      <c r="W581" s="121">
        <f>'گام اول '!X582</f>
        <v>0</v>
      </c>
      <c r="X581" s="366">
        <f>'گام اول '!Y582</f>
        <v>0</v>
      </c>
      <c r="Y581" s="366">
        <f>'گام اول '!Z582</f>
        <v>0</v>
      </c>
      <c r="Z581" s="138">
        <f>'گام اول '!AA582</f>
        <v>885165</v>
      </c>
      <c r="AA581" s="138">
        <f>'گام اول '!AB582</f>
        <v>46667</v>
      </c>
      <c r="AB581" s="138">
        <f>'گام اول '!AC582</f>
        <v>931832</v>
      </c>
      <c r="AC581" s="138">
        <f>'گام اول '!AD582</f>
        <v>4500000</v>
      </c>
      <c r="AD581" s="138">
        <f>'گام اول '!AE582</f>
        <v>6000000</v>
      </c>
      <c r="AE581" s="139">
        <f>'گام اول '!AF582</f>
        <v>177895.19999999998</v>
      </c>
      <c r="AF581" s="122">
        <f>'گام اول '!AG582</f>
        <v>26554950</v>
      </c>
      <c r="AG581" s="123">
        <f>'گام اول '!AH582</f>
        <v>1400010</v>
      </c>
      <c r="AH581" s="123">
        <f>'گام اول '!AI582</f>
        <v>21347423.999999996</v>
      </c>
      <c r="AI581" s="123">
        <f>'گام اول '!AJ582</f>
        <v>0</v>
      </c>
      <c r="AJ581" s="123">
        <f>'گام اول '!AK582</f>
        <v>4500000</v>
      </c>
      <c r="AK581" s="123">
        <f>'گام اول '!AL582</f>
        <v>6000000</v>
      </c>
      <c r="AL581" s="123">
        <f>'گام اول '!AM582</f>
        <v>4892117.9999999991</v>
      </c>
      <c r="AM581" s="123">
        <f>'گام اول '!AN582</f>
        <v>5217666.2159999991</v>
      </c>
      <c r="AN581" s="123">
        <f>'گام اول '!AO582</f>
        <v>0</v>
      </c>
      <c r="AO581" s="123">
        <f>'گام اول '!AP582</f>
        <v>3000000</v>
      </c>
      <c r="AP581" s="123">
        <f>'گام اول '!AQ582</f>
        <v>0</v>
      </c>
      <c r="AQ581" s="123">
        <f>'گام اول '!AR582</f>
        <v>0</v>
      </c>
      <c r="AR581" s="123">
        <f>'گام اول '!AS582</f>
        <v>0</v>
      </c>
      <c r="AS581" s="375">
        <f>'گام اول '!AT582</f>
        <v>0</v>
      </c>
      <c r="AT581" s="368">
        <f t="shared" si="366"/>
        <v>72912168.216000006</v>
      </c>
      <c r="AU581" s="173">
        <f>'گام اول '!AV582</f>
        <v>54308316.440880008</v>
      </c>
      <c r="AV581" s="141">
        <f>'گام اول '!AW582</f>
        <v>72912168.215999991</v>
      </c>
      <c r="AW581" s="142">
        <f t="shared" si="367"/>
        <v>5103851.7751199994</v>
      </c>
      <c r="AX581" s="75">
        <f t="shared" si="368"/>
        <v>1430831.644088001</v>
      </c>
      <c r="AY581" s="142">
        <f>'گام اول '!AZ582</f>
        <v>0</v>
      </c>
      <c r="AZ581" s="142">
        <f>'گام اول '!BA582</f>
        <v>0</v>
      </c>
      <c r="BA581" s="142">
        <f>'گام اول '!BB582</f>
        <v>0</v>
      </c>
      <c r="BB581" s="142">
        <f>'گام اول '!BC582</f>
        <v>0</v>
      </c>
      <c r="BC581" s="142">
        <f>'گام اول '!BD582</f>
        <v>0</v>
      </c>
      <c r="BD581" s="142">
        <f>'گام اول '!BE582</f>
        <v>0</v>
      </c>
      <c r="BE581" s="142">
        <f>'گام اول '!BF582</f>
        <v>0</v>
      </c>
      <c r="BF581" s="143">
        <f t="shared" si="369"/>
        <v>6534683.4192080004</v>
      </c>
      <c r="BG581" s="140">
        <f t="shared" si="370"/>
        <v>66377484</v>
      </c>
      <c r="BH581" s="144">
        <f t="shared" si="371"/>
        <v>72912168.216000006</v>
      </c>
      <c r="BI581" s="127">
        <f t="shared" si="364"/>
        <v>4659160</v>
      </c>
      <c r="BJ581" s="145">
        <f t="shared" si="372"/>
        <v>2329580</v>
      </c>
      <c r="BK581" s="145">
        <f t="shared" si="373"/>
        <v>698874</v>
      </c>
      <c r="BL581" s="146">
        <f t="shared" si="374"/>
        <v>1120000</v>
      </c>
      <c r="BM581" s="379">
        <v>0</v>
      </c>
      <c r="BN581" s="147">
        <f t="shared" si="375"/>
        <v>81719782.216000006</v>
      </c>
      <c r="BO581" s="148">
        <f t="shared" si="376"/>
        <v>72912168.215999991</v>
      </c>
      <c r="BP581" s="149">
        <f t="shared" si="377"/>
        <v>16769798.689679999</v>
      </c>
      <c r="BQ581" s="150">
        <f t="shared" si="378"/>
        <v>98489580.905680001</v>
      </c>
      <c r="BR581" s="151">
        <f t="shared" si="379"/>
        <v>100800</v>
      </c>
      <c r="BS581" s="147">
        <f t="shared" si="380"/>
        <v>98590380.905680001</v>
      </c>
      <c r="BT581" s="135">
        <v>0</v>
      </c>
      <c r="BU581" s="148">
        <f t="shared" si="381"/>
        <v>8171978.2216000007</v>
      </c>
      <c r="BV581" s="152">
        <f t="shared" si="382"/>
        <v>4085989.1108000004</v>
      </c>
      <c r="BW581" s="133">
        <f t="shared" si="383"/>
        <v>86332413.573280007</v>
      </c>
      <c r="BX581" s="147">
        <f t="shared" si="384"/>
        <v>7687614</v>
      </c>
      <c r="BY581" s="134">
        <f t="shared" si="385"/>
        <v>78644799.573280007</v>
      </c>
      <c r="CD581" s="388">
        <f>'گام اول '!AU582</f>
        <v>72912168.216000006</v>
      </c>
      <c r="CE581" s="389">
        <f>'گام اول '!AV582</f>
        <v>54308316.440880008</v>
      </c>
      <c r="CF581" s="389">
        <f>'گام اول '!AW582</f>
        <v>72912168.215999991</v>
      </c>
      <c r="CG581" s="389">
        <f>'گام اول '!AX582</f>
        <v>5103851.7751199994</v>
      </c>
      <c r="CH581" s="389">
        <f>'گام اول '!AY582</f>
        <v>1430831.644088001</v>
      </c>
      <c r="CI581" s="389">
        <f>'گام اول '!AZ582</f>
        <v>0</v>
      </c>
      <c r="CJ581" s="389">
        <f>'گام اول '!BA582</f>
        <v>0</v>
      </c>
      <c r="CK581" s="389">
        <f>'گام اول '!BB582</f>
        <v>0</v>
      </c>
      <c r="CL581" s="389">
        <f>'گام اول '!BC582</f>
        <v>0</v>
      </c>
      <c r="CM581" s="389">
        <f>'گام اول '!BD582</f>
        <v>0</v>
      </c>
      <c r="CN581" s="389">
        <f>'گام اول '!BE582</f>
        <v>0</v>
      </c>
      <c r="CO581" s="389">
        <f>'گام اول '!BF582</f>
        <v>0</v>
      </c>
      <c r="CP581" s="389">
        <f>'گام اول '!BG582</f>
        <v>6534683.4192080004</v>
      </c>
      <c r="CQ581" s="389">
        <f>'گام اول '!BH582</f>
        <v>66377484</v>
      </c>
      <c r="CR581" s="389">
        <f t="shared" si="386"/>
        <v>72912168.216000006</v>
      </c>
      <c r="CS581" s="55">
        <f t="shared" si="387"/>
        <v>4659160</v>
      </c>
      <c r="CT581" s="388">
        <f t="shared" si="388"/>
        <v>2329580</v>
      </c>
      <c r="CU581" s="389">
        <f t="shared" si="389"/>
        <v>698874</v>
      </c>
      <c r="CV581" s="389">
        <f t="shared" si="390"/>
        <v>1120000</v>
      </c>
      <c r="CW581" s="55">
        <v>0</v>
      </c>
      <c r="CX581" s="389">
        <f t="shared" si="391"/>
        <v>81719782.216000006</v>
      </c>
      <c r="CY581" s="389">
        <f t="shared" si="392"/>
        <v>72912168.215999991</v>
      </c>
      <c r="CZ581" s="389">
        <f t="shared" si="393"/>
        <v>16769798.689679999</v>
      </c>
      <c r="DA581" s="389">
        <f t="shared" si="394"/>
        <v>98489580.905680001</v>
      </c>
      <c r="DB581" s="389">
        <f t="shared" si="395"/>
        <v>100800</v>
      </c>
      <c r="DC581" s="389">
        <f t="shared" si="396"/>
        <v>98590380.905680001</v>
      </c>
      <c r="DD581" s="394">
        <v>0</v>
      </c>
      <c r="DE581" s="389">
        <f t="shared" si="397"/>
        <v>8171978.2216000007</v>
      </c>
      <c r="DF581" s="389">
        <f t="shared" si="398"/>
        <v>4085989.1108000004</v>
      </c>
      <c r="DG581" s="389">
        <f t="shared" si="399"/>
        <v>86332413.573280007</v>
      </c>
      <c r="DH581" s="389">
        <f t="shared" si="400"/>
        <v>7687614</v>
      </c>
      <c r="DI581" s="389">
        <f t="shared" si="401"/>
        <v>78644799.573280007</v>
      </c>
      <c r="DJ581" s="389">
        <f t="shared" si="402"/>
        <v>0</v>
      </c>
      <c r="DL581" s="396">
        <f t="shared" si="403"/>
        <v>6638737.5</v>
      </c>
      <c r="DM581" s="396">
        <f t="shared" si="404"/>
        <v>-1979577.5</v>
      </c>
    </row>
    <row r="582" spans="1:117" s="55" customFormat="1" ht="21" x14ac:dyDescent="0.2">
      <c r="A582" s="191">
        <f t="shared" si="365"/>
        <v>2655495</v>
      </c>
      <c r="B582" s="136">
        <f>'گام اول '!B583</f>
        <v>577</v>
      </c>
      <c r="C582" s="136">
        <f>'گام اول '!C583</f>
        <v>372</v>
      </c>
      <c r="D582" s="136">
        <f>'گام اول '!D583</f>
        <v>12868</v>
      </c>
      <c r="E582" s="136" t="str">
        <f>'گام اول '!E583</f>
        <v>محمد رضا</v>
      </c>
      <c r="F582" s="136" t="str">
        <f>'گام اول '!F583</f>
        <v>رضائیان</v>
      </c>
      <c r="G582" s="136" t="str">
        <f>'گام اول '!G583</f>
        <v>نگهبان</v>
      </c>
      <c r="H582" s="136" t="str">
        <f>'گام اول '!H583</f>
        <v>فارس</v>
      </c>
      <c r="I582" s="136" t="str">
        <f>'گام اول '!I583</f>
        <v>404-12-3166394-1</v>
      </c>
      <c r="J582" s="136" t="str">
        <f>'گام اول '!J583</f>
        <v>2572343142</v>
      </c>
      <c r="K582" s="136" t="str">
        <f>'گام اول '!K583</f>
        <v>0063641310</v>
      </c>
      <c r="L582" s="136" t="str">
        <f>'گام اول '!L583</f>
        <v>فارس</v>
      </c>
      <c r="M582" s="136" t="str">
        <f>'گام اول '!M583</f>
        <v>نگهبان</v>
      </c>
      <c r="N582" s="120" t="str">
        <f>'گام اول '!N583</f>
        <v>*</v>
      </c>
      <c r="O582" s="119">
        <f>'گام اول '!O583</f>
        <v>0</v>
      </c>
      <c r="P582" s="121">
        <f>'گام اول '!P583</f>
        <v>0</v>
      </c>
      <c r="Q582" s="358">
        <f>'گام اول '!Q583</f>
        <v>30</v>
      </c>
      <c r="R582" s="358">
        <f>'گام اول '!R583</f>
        <v>120</v>
      </c>
      <c r="S582" s="358">
        <f>'گام اول '!S583</f>
        <v>110</v>
      </c>
      <c r="T582" s="358">
        <f>'گام اول '!T583</f>
        <v>29.33</v>
      </c>
      <c r="U582" s="137">
        <f>'گام اول '!U583</f>
        <v>0</v>
      </c>
      <c r="V582" s="120">
        <f>'گام اول '!W583</f>
        <v>0</v>
      </c>
      <c r="W582" s="121">
        <f>'گام اول '!X583</f>
        <v>0</v>
      </c>
      <c r="X582" s="366">
        <f>'گام اول '!Y583</f>
        <v>0</v>
      </c>
      <c r="Y582" s="366">
        <f>'گام اول '!Z583</f>
        <v>0</v>
      </c>
      <c r="Z582" s="138">
        <f>'گام اول '!AA583</f>
        <v>885165</v>
      </c>
      <c r="AA582" s="138">
        <f>'گام اول '!AB583</f>
        <v>46667</v>
      </c>
      <c r="AB582" s="138">
        <f>'گام اول '!AC583</f>
        <v>931832</v>
      </c>
      <c r="AC582" s="138">
        <f>'گام اول '!AD583</f>
        <v>4500000</v>
      </c>
      <c r="AD582" s="138">
        <f>'گام اول '!AE583</f>
        <v>6000000</v>
      </c>
      <c r="AE582" s="139">
        <f>'گام اول '!AF583</f>
        <v>177895.19999999998</v>
      </c>
      <c r="AF582" s="122">
        <f>'گام اول '!AG583</f>
        <v>26554950</v>
      </c>
      <c r="AG582" s="123">
        <f>'گام اول '!AH583</f>
        <v>1400010</v>
      </c>
      <c r="AH582" s="123">
        <f>'گام اول '!AI583</f>
        <v>21347423.999999996</v>
      </c>
      <c r="AI582" s="123">
        <f>'گام اول '!AJ583</f>
        <v>0</v>
      </c>
      <c r="AJ582" s="123">
        <f>'گام اول '!AK583</f>
        <v>4500000</v>
      </c>
      <c r="AK582" s="123">
        <f>'گام اول '!AL583</f>
        <v>6000000</v>
      </c>
      <c r="AL582" s="123">
        <f>'گام اول '!AM583</f>
        <v>4892117.9999999991</v>
      </c>
      <c r="AM582" s="123">
        <f>'گام اول '!AN583</f>
        <v>5217666.2159999991</v>
      </c>
      <c r="AN582" s="123">
        <f>'گام اول '!AO583</f>
        <v>0</v>
      </c>
      <c r="AO582" s="123">
        <f>'گام اول '!AP583</f>
        <v>3000000</v>
      </c>
      <c r="AP582" s="123">
        <f>'گام اول '!AQ583</f>
        <v>0</v>
      </c>
      <c r="AQ582" s="123">
        <f>'گام اول '!AR583</f>
        <v>0</v>
      </c>
      <c r="AR582" s="123">
        <f>'گام اول '!AS583</f>
        <v>0</v>
      </c>
      <c r="AS582" s="375">
        <f>'گام اول '!AT583</f>
        <v>0</v>
      </c>
      <c r="AT582" s="368">
        <f t="shared" si="366"/>
        <v>72912168.216000006</v>
      </c>
      <c r="AU582" s="173">
        <f>'گام اول '!AV583</f>
        <v>54308316.440880008</v>
      </c>
      <c r="AV582" s="141">
        <f>'گام اول '!AW583</f>
        <v>72912168.215999991</v>
      </c>
      <c r="AW582" s="142">
        <f t="shared" si="367"/>
        <v>5103851.7751199994</v>
      </c>
      <c r="AX582" s="75">
        <f t="shared" si="368"/>
        <v>1430831.644088001</v>
      </c>
      <c r="AY582" s="142">
        <f>'گام اول '!AZ583</f>
        <v>0</v>
      </c>
      <c r="AZ582" s="142">
        <f>'گام اول '!BA583</f>
        <v>0</v>
      </c>
      <c r="BA582" s="142">
        <f>'گام اول '!BB583</f>
        <v>0</v>
      </c>
      <c r="BB582" s="142">
        <f>'گام اول '!BC583</f>
        <v>0</v>
      </c>
      <c r="BC582" s="142">
        <f>'گام اول '!BD583</f>
        <v>0</v>
      </c>
      <c r="BD582" s="142">
        <f>'گام اول '!BE583</f>
        <v>0</v>
      </c>
      <c r="BE582" s="142">
        <f>'گام اول '!BF583</f>
        <v>0</v>
      </c>
      <c r="BF582" s="143">
        <f t="shared" si="369"/>
        <v>6534683.4192080004</v>
      </c>
      <c r="BG582" s="140">
        <f t="shared" si="370"/>
        <v>66377484</v>
      </c>
      <c r="BH582" s="144">
        <f t="shared" si="371"/>
        <v>72912168.216000006</v>
      </c>
      <c r="BI582" s="127">
        <f t="shared" ref="BI582:BI645" si="405">(((AB582*30)*2)/12)/30*Q582</f>
        <v>4659160</v>
      </c>
      <c r="BJ582" s="145">
        <f t="shared" si="372"/>
        <v>2329580</v>
      </c>
      <c r="BK582" s="145">
        <f t="shared" si="373"/>
        <v>698874</v>
      </c>
      <c r="BL582" s="146">
        <f t="shared" si="374"/>
        <v>1120000</v>
      </c>
      <c r="BM582" s="379">
        <v>0</v>
      </c>
      <c r="BN582" s="147">
        <f t="shared" si="375"/>
        <v>81719782.216000006</v>
      </c>
      <c r="BO582" s="148">
        <f t="shared" si="376"/>
        <v>72912168.215999991</v>
      </c>
      <c r="BP582" s="149">
        <f t="shared" si="377"/>
        <v>16769798.689679999</v>
      </c>
      <c r="BQ582" s="150">
        <f t="shared" si="378"/>
        <v>98489580.905680001</v>
      </c>
      <c r="BR582" s="151">
        <f t="shared" si="379"/>
        <v>100800</v>
      </c>
      <c r="BS582" s="147">
        <f t="shared" si="380"/>
        <v>98590380.905680001</v>
      </c>
      <c r="BT582" s="135">
        <v>0</v>
      </c>
      <c r="BU582" s="148">
        <f t="shared" si="381"/>
        <v>8171978.2216000007</v>
      </c>
      <c r="BV582" s="152">
        <f t="shared" si="382"/>
        <v>4085989.1108000004</v>
      </c>
      <c r="BW582" s="133">
        <f t="shared" si="383"/>
        <v>86332413.573280007</v>
      </c>
      <c r="BX582" s="147">
        <f t="shared" si="384"/>
        <v>7687614</v>
      </c>
      <c r="BY582" s="134">
        <f t="shared" si="385"/>
        <v>78644799.573280007</v>
      </c>
      <c r="CD582" s="388">
        <f>'گام اول '!AU583</f>
        <v>72912168.216000006</v>
      </c>
      <c r="CE582" s="389">
        <f>'گام اول '!AV583</f>
        <v>54308316.440880008</v>
      </c>
      <c r="CF582" s="389">
        <f>'گام اول '!AW583</f>
        <v>72912168.215999991</v>
      </c>
      <c r="CG582" s="389">
        <f>'گام اول '!AX583</f>
        <v>5103851.7751199994</v>
      </c>
      <c r="CH582" s="389">
        <f>'گام اول '!AY583</f>
        <v>1430831.644088001</v>
      </c>
      <c r="CI582" s="389">
        <f>'گام اول '!AZ583</f>
        <v>0</v>
      </c>
      <c r="CJ582" s="389">
        <f>'گام اول '!BA583</f>
        <v>0</v>
      </c>
      <c r="CK582" s="389">
        <f>'گام اول '!BB583</f>
        <v>0</v>
      </c>
      <c r="CL582" s="389">
        <f>'گام اول '!BC583</f>
        <v>0</v>
      </c>
      <c r="CM582" s="389">
        <f>'گام اول '!BD583</f>
        <v>0</v>
      </c>
      <c r="CN582" s="389">
        <f>'گام اول '!BE583</f>
        <v>0</v>
      </c>
      <c r="CO582" s="389">
        <f>'گام اول '!BF583</f>
        <v>0</v>
      </c>
      <c r="CP582" s="389">
        <f>'گام اول '!BG583</f>
        <v>6534683.4192080004</v>
      </c>
      <c r="CQ582" s="389">
        <f>'گام اول '!BH583</f>
        <v>66377484</v>
      </c>
      <c r="CR582" s="389">
        <f t="shared" si="386"/>
        <v>72912168.216000006</v>
      </c>
      <c r="CS582" s="55">
        <f t="shared" si="387"/>
        <v>4659160</v>
      </c>
      <c r="CT582" s="388">
        <f t="shared" si="388"/>
        <v>2329580</v>
      </c>
      <c r="CU582" s="389">
        <f t="shared" si="389"/>
        <v>698874</v>
      </c>
      <c r="CV582" s="389">
        <f t="shared" si="390"/>
        <v>1120000</v>
      </c>
      <c r="CW582" s="55">
        <v>0</v>
      </c>
      <c r="CX582" s="389">
        <f t="shared" si="391"/>
        <v>81719782.216000006</v>
      </c>
      <c r="CY582" s="389">
        <f t="shared" si="392"/>
        <v>72912168.215999991</v>
      </c>
      <c r="CZ582" s="389">
        <f t="shared" si="393"/>
        <v>16769798.689679999</v>
      </c>
      <c r="DA582" s="389">
        <f t="shared" si="394"/>
        <v>98489580.905680001</v>
      </c>
      <c r="DB582" s="389">
        <f t="shared" si="395"/>
        <v>100800</v>
      </c>
      <c r="DC582" s="389">
        <f t="shared" si="396"/>
        <v>98590380.905680001</v>
      </c>
      <c r="DD582" s="394">
        <v>0</v>
      </c>
      <c r="DE582" s="389">
        <f t="shared" si="397"/>
        <v>8171978.2216000007</v>
      </c>
      <c r="DF582" s="389">
        <f t="shared" si="398"/>
        <v>4085989.1108000004</v>
      </c>
      <c r="DG582" s="389">
        <f t="shared" si="399"/>
        <v>86332413.573280007</v>
      </c>
      <c r="DH582" s="389">
        <f t="shared" si="400"/>
        <v>7687614</v>
      </c>
      <c r="DI582" s="389">
        <f t="shared" si="401"/>
        <v>78644799.573280007</v>
      </c>
      <c r="DJ582" s="389">
        <f t="shared" si="402"/>
        <v>0</v>
      </c>
      <c r="DL582" s="396">
        <f t="shared" si="403"/>
        <v>6638737.5</v>
      </c>
      <c r="DM582" s="396">
        <f t="shared" si="404"/>
        <v>-1979577.5</v>
      </c>
    </row>
    <row r="583" spans="1:117" s="55" customFormat="1" ht="21" x14ac:dyDescent="0.2">
      <c r="A583" s="191">
        <f t="shared" ref="A583:A646" si="406">885165*3</f>
        <v>2655495</v>
      </c>
      <c r="B583" s="136">
        <f>'گام اول '!B584</f>
        <v>578</v>
      </c>
      <c r="C583" s="136">
        <f>'گام اول '!C584</f>
        <v>373</v>
      </c>
      <c r="D583" s="136">
        <f>'گام اول '!D584</f>
        <v>12869</v>
      </c>
      <c r="E583" s="136" t="str">
        <f>'گام اول '!E584</f>
        <v>بهرام</v>
      </c>
      <c r="F583" s="136" t="str">
        <f>'گام اول '!F584</f>
        <v>هنرور</v>
      </c>
      <c r="G583" s="136" t="str">
        <f>'گام اول '!G584</f>
        <v>نگهبان</v>
      </c>
      <c r="H583" s="136" t="str">
        <f>'گام اول '!H584</f>
        <v>فارس</v>
      </c>
      <c r="I583" s="136" t="str">
        <f>'گام اول '!I584</f>
        <v>404-12-3114666-1</v>
      </c>
      <c r="J583" s="136" t="str">
        <f>'گام اول '!J584</f>
        <v>2300980878</v>
      </c>
      <c r="K583" s="136" t="str">
        <f>'گام اول '!K584</f>
        <v>0011238203</v>
      </c>
      <c r="L583" s="136" t="str">
        <f>'گام اول '!L584</f>
        <v>فارس</v>
      </c>
      <c r="M583" s="136" t="str">
        <f>'گام اول '!M584</f>
        <v>نگهبان</v>
      </c>
      <c r="N583" s="120">
        <f>'گام اول '!N584</f>
        <v>0</v>
      </c>
      <c r="O583" s="119" t="str">
        <f>'گام اول '!O584</f>
        <v>*</v>
      </c>
      <c r="P583" s="121">
        <f>'گام اول '!P584</f>
        <v>0</v>
      </c>
      <c r="Q583" s="358">
        <f>'گام اول '!Q584</f>
        <v>30</v>
      </c>
      <c r="R583" s="358">
        <f>'گام اول '!R584</f>
        <v>90</v>
      </c>
      <c r="S583" s="358">
        <f>'گام اول '!S584</f>
        <v>0</v>
      </c>
      <c r="T583" s="358">
        <f>'گام اول '!T584</f>
        <v>0</v>
      </c>
      <c r="U583" s="137">
        <f>'گام اول '!U584</f>
        <v>5</v>
      </c>
      <c r="V583" s="120">
        <f>'گام اول '!W584</f>
        <v>0</v>
      </c>
      <c r="W583" s="121">
        <f>'گام اول '!X584</f>
        <v>0</v>
      </c>
      <c r="X583" s="366">
        <f>'گام اول '!Y584</f>
        <v>1</v>
      </c>
      <c r="Y583" s="366">
        <f>'گام اول '!Z584</f>
        <v>1</v>
      </c>
      <c r="Z583" s="138">
        <f>'گام اول '!AA584</f>
        <v>885165</v>
      </c>
      <c r="AA583" s="138">
        <f>'گام اول '!AB584</f>
        <v>46667</v>
      </c>
      <c r="AB583" s="138">
        <f>'گام اول '!AC584</f>
        <v>931832</v>
      </c>
      <c r="AC583" s="138">
        <f>'گام اول '!AD584</f>
        <v>4500000</v>
      </c>
      <c r="AD583" s="138">
        <f>'گام اول '!AE584</f>
        <v>6000000</v>
      </c>
      <c r="AE583" s="139">
        <f>'گام اول '!AF584</f>
        <v>177895.19999999998</v>
      </c>
      <c r="AF583" s="122">
        <f>'گام اول '!AG584</f>
        <v>26554950</v>
      </c>
      <c r="AG583" s="123">
        <f>'گام اول '!AH584</f>
        <v>1400010</v>
      </c>
      <c r="AH583" s="123">
        <f>'گام اول '!AI584</f>
        <v>16010567.999999998</v>
      </c>
      <c r="AI583" s="123">
        <f>'گام اول '!AJ584</f>
        <v>2655495</v>
      </c>
      <c r="AJ583" s="123">
        <f>'گام اول '!AK584</f>
        <v>4500000</v>
      </c>
      <c r="AK583" s="123">
        <f>'گام اول '!AL584</f>
        <v>6000000</v>
      </c>
      <c r="AL583" s="123">
        <f>'گام اول '!AM584</f>
        <v>0</v>
      </c>
      <c r="AM583" s="123">
        <f>'گام اول '!AN584</f>
        <v>0</v>
      </c>
      <c r="AN583" s="123">
        <f>'گام اول '!AO584</f>
        <v>4659160</v>
      </c>
      <c r="AO583" s="123">
        <f>'گام اول '!AP584</f>
        <v>4000000</v>
      </c>
      <c r="AP583" s="123">
        <f>'گام اول '!AQ584</f>
        <v>0</v>
      </c>
      <c r="AQ583" s="123">
        <f>'گام اول '!AR584</f>
        <v>0</v>
      </c>
      <c r="AR583" s="123">
        <f>'گام اول '!AS584</f>
        <v>0</v>
      </c>
      <c r="AS583" s="375">
        <f>'گام اول '!AT584</f>
        <v>0</v>
      </c>
      <c r="AT583" s="368">
        <f t="shared" ref="AT583:AT646" si="407">SUM(AF583:AS583)</f>
        <v>65780183</v>
      </c>
      <c r="AU583" s="173">
        <f>'گام اول '!AV584</f>
        <v>39872941.039999999</v>
      </c>
      <c r="AV583" s="141">
        <f>'گام اول '!AW584</f>
        <v>58465528</v>
      </c>
      <c r="AW583" s="142">
        <f t="shared" ref="AW583:AW646" si="408">AV583*7%</f>
        <v>4092586.9600000004</v>
      </c>
      <c r="AX583" s="75">
        <f t="shared" ref="AX583:AX646" si="409">IF(AU583&lt;=40000000,0,IF(AND(AU583&gt;40000000,AU583&lt;=80000000),(AU583-40000000)*10%,IF(AND(AU583&gt;80000000,AU583&lt;=120000000),4000000+(AU583-80000000)*15%,IF(AND(AU583&gt;120000000,AU583&lt;=180000000),10000000+(AU583-120000000)*20%,IF(AND(AU583&gt;180000000,AU583&lt;=240000000),22000000+(AU583-180000000)*25%,IF(AND(AU583&gt;240000000,AU583&lt;=320000000),37000000+(AU583-240000000)*30%,61000000+(AU583-320000000)*35%))))))</f>
        <v>0</v>
      </c>
      <c r="AY583" s="142">
        <f>'گام اول '!AZ584</f>
        <v>0</v>
      </c>
      <c r="AZ583" s="142">
        <f>'گام اول '!BA584</f>
        <v>0</v>
      </c>
      <c r="BA583" s="142">
        <f>'گام اول '!BB584</f>
        <v>0</v>
      </c>
      <c r="BB583" s="142">
        <f>'گام اول '!BC584</f>
        <v>0</v>
      </c>
      <c r="BC583" s="142">
        <f>'گام اول '!BD584</f>
        <v>0</v>
      </c>
      <c r="BD583" s="142">
        <f>'گام اول '!BE584</f>
        <v>0</v>
      </c>
      <c r="BE583" s="142">
        <f>'گام اول '!BF584</f>
        <v>0</v>
      </c>
      <c r="BF583" s="143">
        <f t="shared" ref="BF583:BF646" si="410">SUM(AW583:BE583)</f>
        <v>4092586.9600000004</v>
      </c>
      <c r="BG583" s="140">
        <f t="shared" ref="BG583:BG646" si="411">INT(AT583-BF583)</f>
        <v>61687596</v>
      </c>
      <c r="BH583" s="144">
        <f t="shared" ref="BH583:BH646" si="412">SUM(AF583:AS583)</f>
        <v>65780183</v>
      </c>
      <c r="BI583" s="127">
        <f t="shared" si="405"/>
        <v>4659160</v>
      </c>
      <c r="BJ583" s="145">
        <f t="shared" ref="BJ583:BJ646" si="413">(((AB583*30))/12)/30*Q583</f>
        <v>2329580</v>
      </c>
      <c r="BK583" s="145">
        <f t="shared" ref="BK583:BK646" si="414">((AB583*9)/12)/30*Q583</f>
        <v>698874</v>
      </c>
      <c r="BL583" s="146">
        <f t="shared" ref="BL583:BL646" si="415">1120000/30*Q583</f>
        <v>1120000</v>
      </c>
      <c r="BM583" s="379">
        <v>0</v>
      </c>
      <c r="BN583" s="147">
        <f t="shared" ref="BN583:BN646" si="416">SUM(BH583:BM583)</f>
        <v>74587797</v>
      </c>
      <c r="BO583" s="148">
        <f t="shared" ref="BO583:BO646" si="417">AV583</f>
        <v>58465528</v>
      </c>
      <c r="BP583" s="149">
        <f t="shared" ref="BP583:BP646" si="418">BO583*23%</f>
        <v>13447071.440000001</v>
      </c>
      <c r="BQ583" s="150">
        <f t="shared" ref="BQ583:BQ646" si="419">BN583+BP583</f>
        <v>88034868.439999998</v>
      </c>
      <c r="BR583" s="151">
        <f t="shared" ref="BR583:BR646" si="420">BL583*9%</f>
        <v>100800</v>
      </c>
      <c r="BS583" s="147">
        <f t="shared" ref="BS583:BS646" si="421">BQ583+BR583</f>
        <v>88135668.439999998</v>
      </c>
      <c r="BT583" s="135">
        <v>0</v>
      </c>
      <c r="BU583" s="148">
        <f t="shared" ref="BU583:BU646" si="422">BN583*10%</f>
        <v>7458779.7000000002</v>
      </c>
      <c r="BV583" s="152">
        <f t="shared" ref="BV583:BV646" si="423">BN583*5%</f>
        <v>3729389.85</v>
      </c>
      <c r="BW583" s="133">
        <f t="shared" ref="BW583:BW646" si="424">BS583-(BU583+BV583)</f>
        <v>76947498.890000001</v>
      </c>
      <c r="BX583" s="147">
        <f t="shared" ref="BX583:BX646" si="425">BI583+BJ583+BK583</f>
        <v>7687614</v>
      </c>
      <c r="BY583" s="134">
        <f t="shared" ref="BY583:BY646" si="426">BW583-BX583</f>
        <v>69259884.890000001</v>
      </c>
      <c r="CD583" s="388">
        <f>'گام اول '!AU584</f>
        <v>65780183</v>
      </c>
      <c r="CE583" s="389">
        <f>'گام اول '!AV584</f>
        <v>39872941.039999999</v>
      </c>
      <c r="CF583" s="389">
        <f>'گام اول '!AW584</f>
        <v>58465528</v>
      </c>
      <c r="CG583" s="389">
        <f>'گام اول '!AX584</f>
        <v>4092586.9600000004</v>
      </c>
      <c r="CH583" s="389">
        <f>'گام اول '!AY584</f>
        <v>0</v>
      </c>
      <c r="CI583" s="389">
        <f>'گام اول '!AZ584</f>
        <v>0</v>
      </c>
      <c r="CJ583" s="389">
        <f>'گام اول '!BA584</f>
        <v>0</v>
      </c>
      <c r="CK583" s="389">
        <f>'گام اول '!BB584</f>
        <v>0</v>
      </c>
      <c r="CL583" s="389">
        <f>'گام اول '!BC584</f>
        <v>0</v>
      </c>
      <c r="CM583" s="389">
        <f>'گام اول '!BD584</f>
        <v>0</v>
      </c>
      <c r="CN583" s="389">
        <f>'گام اول '!BE584</f>
        <v>0</v>
      </c>
      <c r="CO583" s="389">
        <f>'گام اول '!BF584</f>
        <v>0</v>
      </c>
      <c r="CP583" s="389">
        <f>'گام اول '!BG584</f>
        <v>4092586.9600000004</v>
      </c>
      <c r="CQ583" s="389">
        <f>'گام اول '!BH584</f>
        <v>61687596</v>
      </c>
      <c r="CR583" s="389">
        <f t="shared" ref="CR583:CR646" si="427">CD583</f>
        <v>65780183</v>
      </c>
      <c r="CS583" s="55">
        <f t="shared" ref="CS583:CS646" si="428">(AB583*30/12*2)/30*Q583</f>
        <v>4659160</v>
      </c>
      <c r="CT583" s="388">
        <f t="shared" ref="CT583:CT646" si="429">(AB583*30/12)/30*Q583</f>
        <v>2329580</v>
      </c>
      <c r="CU583" s="389">
        <f t="shared" ref="CU583:CU646" si="430">((AB583*9)/12)/30*Q583</f>
        <v>698874</v>
      </c>
      <c r="CV583" s="389">
        <f t="shared" ref="CV583:CV646" si="431">1120000/30*Q583</f>
        <v>1120000</v>
      </c>
      <c r="CW583" s="55">
        <v>0</v>
      </c>
      <c r="CX583" s="389">
        <f t="shared" ref="CX583:CX646" si="432">SUM(CR583:CW583)</f>
        <v>74587797</v>
      </c>
      <c r="CY583" s="389">
        <f t="shared" ref="CY583:CY646" si="433">BO583</f>
        <v>58465528</v>
      </c>
      <c r="CZ583" s="389">
        <f t="shared" ref="CZ583:CZ646" si="434">CY583*23%</f>
        <v>13447071.440000001</v>
      </c>
      <c r="DA583" s="389">
        <f t="shared" ref="DA583:DA646" si="435">CX583+CZ583</f>
        <v>88034868.439999998</v>
      </c>
      <c r="DB583" s="389">
        <f t="shared" ref="DB583:DB646" si="436">CV583*9%</f>
        <v>100800</v>
      </c>
      <c r="DC583" s="389">
        <f t="shared" ref="DC583:DC646" si="437">DA583+DB583</f>
        <v>88135668.439999998</v>
      </c>
      <c r="DD583" s="394">
        <v>0</v>
      </c>
      <c r="DE583" s="389">
        <f t="shared" ref="DE583:DE646" si="438">CX583*10%</f>
        <v>7458779.7000000002</v>
      </c>
      <c r="DF583" s="389">
        <f t="shared" ref="DF583:DF646" si="439">CX583*5%</f>
        <v>3729389.85</v>
      </c>
      <c r="DG583" s="389">
        <f t="shared" ref="DG583:DG646" si="440">DC583-(DE583+DF583)</f>
        <v>76947498.890000001</v>
      </c>
      <c r="DH583" s="389">
        <f t="shared" ref="DH583:DH646" si="441">CS583+CT583+CU583</f>
        <v>7687614</v>
      </c>
      <c r="DI583" s="389">
        <f t="shared" ref="DI583:DI646" si="442">DG583-DH583</f>
        <v>69259884.890000001</v>
      </c>
      <c r="DJ583" s="389">
        <f t="shared" ref="DJ583:DJ646" si="443">DI583-BY583</f>
        <v>0</v>
      </c>
      <c r="DL583" s="396">
        <f t="shared" ref="DL583:DL646" si="444">(885165*30/12)*3</f>
        <v>6638737.5</v>
      </c>
      <c r="DM583" s="396">
        <f t="shared" ref="DM583:DM646" si="445">BI583-DL583</f>
        <v>-1979577.5</v>
      </c>
    </row>
    <row r="584" spans="1:117" s="55" customFormat="1" ht="21" x14ac:dyDescent="0.2">
      <c r="A584" s="191">
        <f t="shared" si="406"/>
        <v>2655495</v>
      </c>
      <c r="B584" s="136">
        <f>'گام اول '!B585</f>
        <v>579</v>
      </c>
      <c r="C584" s="136">
        <f>'گام اول '!C585</f>
        <v>374</v>
      </c>
      <c r="D584" s="136">
        <f>'گام اول '!D585</f>
        <v>12874</v>
      </c>
      <c r="E584" s="136" t="str">
        <f>'گام اول '!E585</f>
        <v>علی</v>
      </c>
      <c r="F584" s="136" t="str">
        <f>'گام اول '!F585</f>
        <v>پایان</v>
      </c>
      <c r="G584" s="136" t="str">
        <f>'گام اول '!G585</f>
        <v>نگهبان</v>
      </c>
      <c r="H584" s="136" t="str">
        <f>'گام اول '!H585</f>
        <v>فارس</v>
      </c>
      <c r="I584" s="136" t="str">
        <f>'گام اول '!I585</f>
        <v>404-800-1799667-1</v>
      </c>
      <c r="J584" s="136" t="str">
        <f>'گام اول '!J585</f>
        <v>2372497499</v>
      </c>
      <c r="K584" s="136" t="str">
        <f>'گام اول '!K585</f>
        <v>0063595651</v>
      </c>
      <c r="L584" s="136" t="str">
        <f>'گام اول '!L585</f>
        <v>فارس</v>
      </c>
      <c r="M584" s="136" t="str">
        <f>'گام اول '!M585</f>
        <v>نگهبان</v>
      </c>
      <c r="N584" s="120" t="str">
        <f>'گام اول '!N585</f>
        <v>*</v>
      </c>
      <c r="O584" s="119">
        <f>'گام اول '!O585</f>
        <v>0</v>
      </c>
      <c r="P584" s="121">
        <f>'گام اول '!P585</f>
        <v>0</v>
      </c>
      <c r="Q584" s="358">
        <f>'گام اول '!Q585</f>
        <v>30</v>
      </c>
      <c r="R584" s="358">
        <f>'گام اول '!R585</f>
        <v>120</v>
      </c>
      <c r="S584" s="358">
        <f>'گام اول '!S585</f>
        <v>110</v>
      </c>
      <c r="T584" s="358">
        <f>'گام اول '!T585</f>
        <v>29.33</v>
      </c>
      <c r="U584" s="137">
        <f>'گام اول '!U585</f>
        <v>0</v>
      </c>
      <c r="V584" s="120">
        <f>'گام اول '!W585</f>
        <v>0</v>
      </c>
      <c r="W584" s="121">
        <f>'گام اول '!X585</f>
        <v>0</v>
      </c>
      <c r="X584" s="366">
        <f>'گام اول '!Y585</f>
        <v>1</v>
      </c>
      <c r="Y584" s="366">
        <f>'گام اول '!Z585</f>
        <v>1</v>
      </c>
      <c r="Z584" s="138">
        <f>'گام اول '!AA585</f>
        <v>885165</v>
      </c>
      <c r="AA584" s="138">
        <f>'گام اول '!AB585</f>
        <v>46667</v>
      </c>
      <c r="AB584" s="138">
        <f>'گام اول '!AC585</f>
        <v>931832</v>
      </c>
      <c r="AC584" s="138">
        <f>'گام اول '!AD585</f>
        <v>4500000</v>
      </c>
      <c r="AD584" s="138">
        <f>'گام اول '!AE585</f>
        <v>6000000</v>
      </c>
      <c r="AE584" s="139">
        <f>'گام اول '!AF585</f>
        <v>177895.19999999998</v>
      </c>
      <c r="AF584" s="122">
        <f>'گام اول '!AG585</f>
        <v>26554950</v>
      </c>
      <c r="AG584" s="123">
        <f>'گام اول '!AH585</f>
        <v>1400010</v>
      </c>
      <c r="AH584" s="123">
        <f>'گام اول '!AI585</f>
        <v>21347423.999999996</v>
      </c>
      <c r="AI584" s="123">
        <f>'گام اول '!AJ585</f>
        <v>2655495</v>
      </c>
      <c r="AJ584" s="123">
        <f>'گام اول '!AK585</f>
        <v>4500000</v>
      </c>
      <c r="AK584" s="123">
        <f>'گام اول '!AL585</f>
        <v>6000000</v>
      </c>
      <c r="AL584" s="123">
        <f>'گام اول '!AM585</f>
        <v>4892117.9999999991</v>
      </c>
      <c r="AM584" s="123">
        <f>'گام اول '!AN585</f>
        <v>5217666.2159999991</v>
      </c>
      <c r="AN584" s="123">
        <f>'گام اول '!AO585</f>
        <v>0</v>
      </c>
      <c r="AO584" s="123">
        <f>'گام اول '!AP585</f>
        <v>3000000</v>
      </c>
      <c r="AP584" s="123">
        <f>'گام اول '!AQ585</f>
        <v>0</v>
      </c>
      <c r="AQ584" s="123">
        <f>'گام اول '!AR585</f>
        <v>0</v>
      </c>
      <c r="AR584" s="123">
        <f>'گام اول '!AS585</f>
        <v>0</v>
      </c>
      <c r="AS584" s="375">
        <f>'گام اول '!AT585</f>
        <v>0</v>
      </c>
      <c r="AT584" s="368">
        <f t="shared" si="407"/>
        <v>75567663.216000006</v>
      </c>
      <c r="AU584" s="173">
        <f>'گام اول '!AV585</f>
        <v>54308316.440880008</v>
      </c>
      <c r="AV584" s="141">
        <f>'گام اول '!AW585</f>
        <v>72912168.215999991</v>
      </c>
      <c r="AW584" s="142">
        <f t="shared" si="408"/>
        <v>5103851.7751199994</v>
      </c>
      <c r="AX584" s="75">
        <f t="shared" si="409"/>
        <v>1430831.644088001</v>
      </c>
      <c r="AY584" s="142">
        <f>'گام اول '!AZ585</f>
        <v>0</v>
      </c>
      <c r="AZ584" s="142">
        <f>'گام اول '!BA585</f>
        <v>0</v>
      </c>
      <c r="BA584" s="142">
        <f>'گام اول '!BB585</f>
        <v>0</v>
      </c>
      <c r="BB584" s="142">
        <f>'گام اول '!BC585</f>
        <v>0</v>
      </c>
      <c r="BC584" s="142">
        <f>'گام اول '!BD585</f>
        <v>0</v>
      </c>
      <c r="BD584" s="142">
        <f>'گام اول '!BE585</f>
        <v>0</v>
      </c>
      <c r="BE584" s="142">
        <f>'گام اول '!BF585</f>
        <v>0</v>
      </c>
      <c r="BF584" s="143">
        <f t="shared" si="410"/>
        <v>6534683.4192080004</v>
      </c>
      <c r="BG584" s="140">
        <f t="shared" si="411"/>
        <v>69032979</v>
      </c>
      <c r="BH584" s="144">
        <f t="shared" si="412"/>
        <v>75567663.216000006</v>
      </c>
      <c r="BI584" s="127">
        <f t="shared" si="405"/>
        <v>4659160</v>
      </c>
      <c r="BJ584" s="145">
        <f t="shared" si="413"/>
        <v>2329580</v>
      </c>
      <c r="BK584" s="145">
        <f t="shared" si="414"/>
        <v>698874</v>
      </c>
      <c r="BL584" s="146">
        <f t="shared" si="415"/>
        <v>1120000</v>
      </c>
      <c r="BM584" s="379">
        <v>0</v>
      </c>
      <c r="BN584" s="147">
        <f t="shared" si="416"/>
        <v>84375277.216000006</v>
      </c>
      <c r="BO584" s="148">
        <f t="shared" si="417"/>
        <v>72912168.215999991</v>
      </c>
      <c r="BP584" s="149">
        <f t="shared" si="418"/>
        <v>16769798.689679999</v>
      </c>
      <c r="BQ584" s="150">
        <f t="shared" si="419"/>
        <v>101145075.90568</v>
      </c>
      <c r="BR584" s="151">
        <f t="shared" si="420"/>
        <v>100800</v>
      </c>
      <c r="BS584" s="147">
        <f t="shared" si="421"/>
        <v>101245875.90568</v>
      </c>
      <c r="BT584" s="135">
        <v>0</v>
      </c>
      <c r="BU584" s="148">
        <f t="shared" si="422"/>
        <v>8437527.7216000017</v>
      </c>
      <c r="BV584" s="152">
        <f t="shared" si="423"/>
        <v>4218763.8608000008</v>
      </c>
      <c r="BW584" s="133">
        <f t="shared" si="424"/>
        <v>88589584.323280007</v>
      </c>
      <c r="BX584" s="147">
        <f t="shared" si="425"/>
        <v>7687614</v>
      </c>
      <c r="BY584" s="134">
        <f t="shared" si="426"/>
        <v>80901970.323280007</v>
      </c>
      <c r="CD584" s="388">
        <f>'گام اول '!AU585</f>
        <v>75567663.216000006</v>
      </c>
      <c r="CE584" s="389">
        <f>'گام اول '!AV585</f>
        <v>54308316.440880008</v>
      </c>
      <c r="CF584" s="389">
        <f>'گام اول '!AW585</f>
        <v>72912168.215999991</v>
      </c>
      <c r="CG584" s="389">
        <f>'گام اول '!AX585</f>
        <v>5103851.7751199994</v>
      </c>
      <c r="CH584" s="389">
        <f>'گام اول '!AY585</f>
        <v>1430831.644088001</v>
      </c>
      <c r="CI584" s="389">
        <f>'گام اول '!AZ585</f>
        <v>0</v>
      </c>
      <c r="CJ584" s="389">
        <f>'گام اول '!BA585</f>
        <v>0</v>
      </c>
      <c r="CK584" s="389">
        <f>'گام اول '!BB585</f>
        <v>0</v>
      </c>
      <c r="CL584" s="389">
        <f>'گام اول '!BC585</f>
        <v>0</v>
      </c>
      <c r="CM584" s="389">
        <f>'گام اول '!BD585</f>
        <v>0</v>
      </c>
      <c r="CN584" s="389">
        <f>'گام اول '!BE585</f>
        <v>0</v>
      </c>
      <c r="CO584" s="389">
        <f>'گام اول '!BF585</f>
        <v>0</v>
      </c>
      <c r="CP584" s="389">
        <f>'گام اول '!BG585</f>
        <v>6534683.4192080004</v>
      </c>
      <c r="CQ584" s="389">
        <f>'گام اول '!BH585</f>
        <v>69032979</v>
      </c>
      <c r="CR584" s="389">
        <f t="shared" si="427"/>
        <v>75567663.216000006</v>
      </c>
      <c r="CS584" s="55">
        <f t="shared" si="428"/>
        <v>4659160</v>
      </c>
      <c r="CT584" s="388">
        <f t="shared" si="429"/>
        <v>2329580</v>
      </c>
      <c r="CU584" s="389">
        <f t="shared" si="430"/>
        <v>698874</v>
      </c>
      <c r="CV584" s="389">
        <f t="shared" si="431"/>
        <v>1120000</v>
      </c>
      <c r="CW584" s="55">
        <v>0</v>
      </c>
      <c r="CX584" s="389">
        <f t="shared" si="432"/>
        <v>84375277.216000006</v>
      </c>
      <c r="CY584" s="389">
        <f t="shared" si="433"/>
        <v>72912168.215999991</v>
      </c>
      <c r="CZ584" s="389">
        <f t="shared" si="434"/>
        <v>16769798.689679999</v>
      </c>
      <c r="DA584" s="389">
        <f t="shared" si="435"/>
        <v>101145075.90568</v>
      </c>
      <c r="DB584" s="389">
        <f t="shared" si="436"/>
        <v>100800</v>
      </c>
      <c r="DC584" s="389">
        <f t="shared" si="437"/>
        <v>101245875.90568</v>
      </c>
      <c r="DD584" s="394">
        <v>0</v>
      </c>
      <c r="DE584" s="389">
        <f t="shared" si="438"/>
        <v>8437527.7216000017</v>
      </c>
      <c r="DF584" s="389">
        <f t="shared" si="439"/>
        <v>4218763.8608000008</v>
      </c>
      <c r="DG584" s="389">
        <f t="shared" si="440"/>
        <v>88589584.323280007</v>
      </c>
      <c r="DH584" s="389">
        <f t="shared" si="441"/>
        <v>7687614</v>
      </c>
      <c r="DI584" s="389">
        <f t="shared" si="442"/>
        <v>80901970.323280007</v>
      </c>
      <c r="DJ584" s="389">
        <f t="shared" si="443"/>
        <v>0</v>
      </c>
      <c r="DL584" s="396">
        <f t="shared" si="444"/>
        <v>6638737.5</v>
      </c>
      <c r="DM584" s="396">
        <f t="shared" si="445"/>
        <v>-1979577.5</v>
      </c>
    </row>
    <row r="585" spans="1:117" s="55" customFormat="1" ht="21" x14ac:dyDescent="0.2">
      <c r="A585" s="191">
        <f t="shared" si="406"/>
        <v>2655495</v>
      </c>
      <c r="B585" s="136">
        <f>'گام اول '!B586</f>
        <v>580</v>
      </c>
      <c r="C585" s="136">
        <f>'گام اول '!C586</f>
        <v>375</v>
      </c>
      <c r="D585" s="136">
        <f>'گام اول '!D586</f>
        <v>12872</v>
      </c>
      <c r="E585" s="136" t="str">
        <f>'گام اول '!E586</f>
        <v>محسن</v>
      </c>
      <c r="F585" s="136" t="str">
        <f>'گام اول '!F586</f>
        <v>سلیمانی</v>
      </c>
      <c r="G585" s="136" t="str">
        <f>'گام اول '!G586</f>
        <v>نگهبان</v>
      </c>
      <c r="H585" s="136" t="str">
        <f>'گام اول '!H586</f>
        <v>فارس</v>
      </c>
      <c r="I585" s="136" t="str">
        <f>'گام اول '!I586</f>
        <v>385-12-4009259-1</v>
      </c>
      <c r="J585" s="136" t="str">
        <f>'گام اول '!J586</f>
        <v>2281939758</v>
      </c>
      <c r="K585" s="136" t="str">
        <f>'گام اول '!K586</f>
        <v>0064181622</v>
      </c>
      <c r="L585" s="136" t="str">
        <f>'گام اول '!L586</f>
        <v>فارس</v>
      </c>
      <c r="M585" s="136" t="str">
        <f>'گام اول '!M586</f>
        <v>نگهبان</v>
      </c>
      <c r="N585" s="120" t="str">
        <f>'گام اول '!N586</f>
        <v>*</v>
      </c>
      <c r="O585" s="119">
        <f>'گام اول '!O586</f>
        <v>0</v>
      </c>
      <c r="P585" s="121">
        <f>'گام اول '!P586</f>
        <v>0</v>
      </c>
      <c r="Q585" s="358">
        <f>'گام اول '!Q586</f>
        <v>30</v>
      </c>
      <c r="R585" s="358">
        <f>'گام اول '!R586</f>
        <v>120</v>
      </c>
      <c r="S585" s="358">
        <f>'گام اول '!S586</f>
        <v>110</v>
      </c>
      <c r="T585" s="358">
        <f>'گام اول '!T586</f>
        <v>29.33</v>
      </c>
      <c r="U585" s="137">
        <f>'گام اول '!U586</f>
        <v>0</v>
      </c>
      <c r="V585" s="120">
        <f>'گام اول '!W586</f>
        <v>0</v>
      </c>
      <c r="W585" s="121">
        <f>'گام اول '!X586</f>
        <v>0</v>
      </c>
      <c r="X585" s="366">
        <f>'گام اول '!Y586</f>
        <v>0</v>
      </c>
      <c r="Y585" s="366">
        <f>'گام اول '!Z586</f>
        <v>0</v>
      </c>
      <c r="Z585" s="138">
        <f>'گام اول '!AA586</f>
        <v>885165</v>
      </c>
      <c r="AA585" s="138">
        <f>'گام اول '!AB586</f>
        <v>46667</v>
      </c>
      <c r="AB585" s="138">
        <f>'گام اول '!AC586</f>
        <v>931832</v>
      </c>
      <c r="AC585" s="138">
        <f>'گام اول '!AD586</f>
        <v>4500000</v>
      </c>
      <c r="AD585" s="138">
        <f>'گام اول '!AE586</f>
        <v>6000000</v>
      </c>
      <c r="AE585" s="139">
        <f>'گام اول '!AF586</f>
        <v>177895.19999999998</v>
      </c>
      <c r="AF585" s="122">
        <f>'گام اول '!AG586</f>
        <v>26554950</v>
      </c>
      <c r="AG585" s="123">
        <f>'گام اول '!AH586</f>
        <v>1400010</v>
      </c>
      <c r="AH585" s="123">
        <f>'گام اول '!AI586</f>
        <v>21347423.999999996</v>
      </c>
      <c r="AI585" s="123">
        <f>'گام اول '!AJ586</f>
        <v>0</v>
      </c>
      <c r="AJ585" s="123">
        <f>'گام اول '!AK586</f>
        <v>4500000</v>
      </c>
      <c r="AK585" s="123">
        <f>'گام اول '!AL586</f>
        <v>6000000</v>
      </c>
      <c r="AL585" s="123">
        <f>'گام اول '!AM586</f>
        <v>4892117.9999999991</v>
      </c>
      <c r="AM585" s="123">
        <f>'گام اول '!AN586</f>
        <v>5217666.2159999991</v>
      </c>
      <c r="AN585" s="123">
        <f>'گام اول '!AO586</f>
        <v>0</v>
      </c>
      <c r="AO585" s="123">
        <f>'گام اول '!AP586</f>
        <v>3000000</v>
      </c>
      <c r="AP585" s="123">
        <f>'گام اول '!AQ586</f>
        <v>0</v>
      </c>
      <c r="AQ585" s="123">
        <f>'گام اول '!AR586</f>
        <v>0</v>
      </c>
      <c r="AR585" s="123">
        <f>'گام اول '!AS586</f>
        <v>0</v>
      </c>
      <c r="AS585" s="375">
        <f>'گام اول '!AT586</f>
        <v>0</v>
      </c>
      <c r="AT585" s="368">
        <f t="shared" si="407"/>
        <v>72912168.216000006</v>
      </c>
      <c r="AU585" s="173">
        <f>'گام اول '!AV586</f>
        <v>54308316.440880008</v>
      </c>
      <c r="AV585" s="141">
        <f>'گام اول '!AW586</f>
        <v>72912168.215999991</v>
      </c>
      <c r="AW585" s="142">
        <f t="shared" si="408"/>
        <v>5103851.7751199994</v>
      </c>
      <c r="AX585" s="75">
        <f t="shared" si="409"/>
        <v>1430831.644088001</v>
      </c>
      <c r="AY585" s="142">
        <f>'گام اول '!AZ586</f>
        <v>0</v>
      </c>
      <c r="AZ585" s="142">
        <f>'گام اول '!BA586</f>
        <v>0</v>
      </c>
      <c r="BA585" s="142">
        <f>'گام اول '!BB586</f>
        <v>0</v>
      </c>
      <c r="BB585" s="142">
        <f>'گام اول '!BC586</f>
        <v>0</v>
      </c>
      <c r="BC585" s="142">
        <f>'گام اول '!BD586</f>
        <v>0</v>
      </c>
      <c r="BD585" s="142">
        <f>'گام اول '!BE586</f>
        <v>0</v>
      </c>
      <c r="BE585" s="142">
        <f>'گام اول '!BF586</f>
        <v>0</v>
      </c>
      <c r="BF585" s="143">
        <f t="shared" si="410"/>
        <v>6534683.4192080004</v>
      </c>
      <c r="BG585" s="140">
        <f t="shared" si="411"/>
        <v>66377484</v>
      </c>
      <c r="BH585" s="144">
        <f t="shared" si="412"/>
        <v>72912168.216000006</v>
      </c>
      <c r="BI585" s="127">
        <f t="shared" si="405"/>
        <v>4659160</v>
      </c>
      <c r="BJ585" s="145">
        <f t="shared" si="413"/>
        <v>2329580</v>
      </c>
      <c r="BK585" s="145">
        <f t="shared" si="414"/>
        <v>698874</v>
      </c>
      <c r="BL585" s="146">
        <f t="shared" si="415"/>
        <v>1120000</v>
      </c>
      <c r="BM585" s="379">
        <v>0</v>
      </c>
      <c r="BN585" s="147">
        <f t="shared" si="416"/>
        <v>81719782.216000006</v>
      </c>
      <c r="BO585" s="148">
        <f t="shared" si="417"/>
        <v>72912168.215999991</v>
      </c>
      <c r="BP585" s="149">
        <f t="shared" si="418"/>
        <v>16769798.689679999</v>
      </c>
      <c r="BQ585" s="150">
        <f t="shared" si="419"/>
        <v>98489580.905680001</v>
      </c>
      <c r="BR585" s="151">
        <f t="shared" si="420"/>
        <v>100800</v>
      </c>
      <c r="BS585" s="147">
        <f t="shared" si="421"/>
        <v>98590380.905680001</v>
      </c>
      <c r="BT585" s="135">
        <v>0</v>
      </c>
      <c r="BU585" s="148">
        <f t="shared" si="422"/>
        <v>8171978.2216000007</v>
      </c>
      <c r="BV585" s="152">
        <f t="shared" si="423"/>
        <v>4085989.1108000004</v>
      </c>
      <c r="BW585" s="133">
        <f t="shared" si="424"/>
        <v>86332413.573280007</v>
      </c>
      <c r="BX585" s="147">
        <f t="shared" si="425"/>
        <v>7687614</v>
      </c>
      <c r="BY585" s="134">
        <f t="shared" si="426"/>
        <v>78644799.573280007</v>
      </c>
      <c r="CD585" s="388">
        <f>'گام اول '!AU586</f>
        <v>72912168.216000006</v>
      </c>
      <c r="CE585" s="389">
        <f>'گام اول '!AV586</f>
        <v>54308316.440880008</v>
      </c>
      <c r="CF585" s="389">
        <f>'گام اول '!AW586</f>
        <v>72912168.215999991</v>
      </c>
      <c r="CG585" s="389">
        <f>'گام اول '!AX586</f>
        <v>5103851.7751199994</v>
      </c>
      <c r="CH585" s="389">
        <f>'گام اول '!AY586</f>
        <v>1430831.644088001</v>
      </c>
      <c r="CI585" s="389">
        <f>'گام اول '!AZ586</f>
        <v>0</v>
      </c>
      <c r="CJ585" s="389">
        <f>'گام اول '!BA586</f>
        <v>0</v>
      </c>
      <c r="CK585" s="389">
        <f>'گام اول '!BB586</f>
        <v>0</v>
      </c>
      <c r="CL585" s="389">
        <f>'گام اول '!BC586</f>
        <v>0</v>
      </c>
      <c r="CM585" s="389">
        <f>'گام اول '!BD586</f>
        <v>0</v>
      </c>
      <c r="CN585" s="389">
        <f>'گام اول '!BE586</f>
        <v>0</v>
      </c>
      <c r="CO585" s="389">
        <f>'گام اول '!BF586</f>
        <v>0</v>
      </c>
      <c r="CP585" s="389">
        <f>'گام اول '!BG586</f>
        <v>6534683.4192080004</v>
      </c>
      <c r="CQ585" s="389">
        <f>'گام اول '!BH586</f>
        <v>66377484</v>
      </c>
      <c r="CR585" s="389">
        <f t="shared" si="427"/>
        <v>72912168.216000006</v>
      </c>
      <c r="CS585" s="55">
        <f t="shared" si="428"/>
        <v>4659160</v>
      </c>
      <c r="CT585" s="388">
        <f t="shared" si="429"/>
        <v>2329580</v>
      </c>
      <c r="CU585" s="389">
        <f t="shared" si="430"/>
        <v>698874</v>
      </c>
      <c r="CV585" s="389">
        <f t="shared" si="431"/>
        <v>1120000</v>
      </c>
      <c r="CW585" s="55">
        <v>0</v>
      </c>
      <c r="CX585" s="389">
        <f t="shared" si="432"/>
        <v>81719782.216000006</v>
      </c>
      <c r="CY585" s="389">
        <f t="shared" si="433"/>
        <v>72912168.215999991</v>
      </c>
      <c r="CZ585" s="389">
        <f t="shared" si="434"/>
        <v>16769798.689679999</v>
      </c>
      <c r="DA585" s="389">
        <f t="shared" si="435"/>
        <v>98489580.905680001</v>
      </c>
      <c r="DB585" s="389">
        <f t="shared" si="436"/>
        <v>100800</v>
      </c>
      <c r="DC585" s="389">
        <f t="shared" si="437"/>
        <v>98590380.905680001</v>
      </c>
      <c r="DD585" s="394">
        <v>0</v>
      </c>
      <c r="DE585" s="389">
        <f t="shared" si="438"/>
        <v>8171978.2216000007</v>
      </c>
      <c r="DF585" s="389">
        <f t="shared" si="439"/>
        <v>4085989.1108000004</v>
      </c>
      <c r="DG585" s="389">
        <f t="shared" si="440"/>
        <v>86332413.573280007</v>
      </c>
      <c r="DH585" s="389">
        <f t="shared" si="441"/>
        <v>7687614</v>
      </c>
      <c r="DI585" s="389">
        <f t="shared" si="442"/>
        <v>78644799.573280007</v>
      </c>
      <c r="DJ585" s="389">
        <f t="shared" si="443"/>
        <v>0</v>
      </c>
      <c r="DL585" s="396">
        <f t="shared" si="444"/>
        <v>6638737.5</v>
      </c>
      <c r="DM585" s="396">
        <f t="shared" si="445"/>
        <v>-1979577.5</v>
      </c>
    </row>
    <row r="586" spans="1:117" s="55" customFormat="1" ht="21" x14ac:dyDescent="0.2">
      <c r="A586" s="191">
        <f t="shared" si="406"/>
        <v>2655495</v>
      </c>
      <c r="B586" s="136">
        <f>'گام اول '!B587</f>
        <v>581</v>
      </c>
      <c r="C586" s="136">
        <f>'گام اول '!C587</f>
        <v>377</v>
      </c>
      <c r="D586" s="136">
        <f>'گام اول '!D587</f>
        <v>12845</v>
      </c>
      <c r="E586" s="136" t="str">
        <f>'گام اول '!E587</f>
        <v>سید کاظم</v>
      </c>
      <c r="F586" s="136" t="str">
        <f>'گام اول '!F587</f>
        <v>جلالی</v>
      </c>
      <c r="G586" s="136" t="str">
        <f>'گام اول '!G587</f>
        <v>نگهبان</v>
      </c>
      <c r="H586" s="136" t="str">
        <f>'گام اول '!H587</f>
        <v>خراسان جنوبی</v>
      </c>
      <c r="I586" s="136" t="str">
        <f>'گام اول '!I587</f>
        <v>180-813-90028684-1</v>
      </c>
      <c r="J586" s="136" t="str">
        <f>'گام اول '!J587</f>
        <v>0640056962</v>
      </c>
      <c r="K586" s="136" t="str">
        <f>'گام اول '!K587</f>
        <v>0068966933</v>
      </c>
      <c r="L586" s="136" t="str">
        <f>'گام اول '!L587</f>
        <v>خراسان جنوبی</v>
      </c>
      <c r="M586" s="136" t="str">
        <f>'گام اول '!M587</f>
        <v>نگهبان</v>
      </c>
      <c r="N586" s="120" t="str">
        <f>'گام اول '!N587</f>
        <v>*</v>
      </c>
      <c r="O586" s="119">
        <f>'گام اول '!O587</f>
        <v>0</v>
      </c>
      <c r="P586" s="121">
        <f>'گام اول '!P587</f>
        <v>0</v>
      </c>
      <c r="Q586" s="358">
        <f>'گام اول '!Q587</f>
        <v>30</v>
      </c>
      <c r="R586" s="358">
        <f>'گام اول '!R587</f>
        <v>120</v>
      </c>
      <c r="S586" s="358">
        <f>'گام اول '!S587</f>
        <v>110</v>
      </c>
      <c r="T586" s="358">
        <f>'گام اول '!T587</f>
        <v>29.33</v>
      </c>
      <c r="U586" s="137">
        <f>'گام اول '!U587</f>
        <v>0</v>
      </c>
      <c r="V586" s="120">
        <f>'گام اول '!W587</f>
        <v>0</v>
      </c>
      <c r="W586" s="121">
        <f>'گام اول '!X587</f>
        <v>0</v>
      </c>
      <c r="X586" s="366">
        <f>'گام اول '!Y587</f>
        <v>2</v>
      </c>
      <c r="Y586" s="366">
        <f>'گام اول '!Z587</f>
        <v>2</v>
      </c>
      <c r="Z586" s="138">
        <f>'گام اول '!AA587</f>
        <v>885165</v>
      </c>
      <c r="AA586" s="138">
        <f>'گام اول '!AB587</f>
        <v>46667</v>
      </c>
      <c r="AB586" s="138">
        <f>'گام اول '!AC587</f>
        <v>931832</v>
      </c>
      <c r="AC586" s="138">
        <f>'گام اول '!AD587</f>
        <v>4500000</v>
      </c>
      <c r="AD586" s="138">
        <f>'گام اول '!AE587</f>
        <v>6000000</v>
      </c>
      <c r="AE586" s="139">
        <f>'گام اول '!AF587</f>
        <v>177895.19999999998</v>
      </c>
      <c r="AF586" s="122">
        <f>'گام اول '!AG587</f>
        <v>26554950</v>
      </c>
      <c r="AG586" s="123">
        <f>'گام اول '!AH587</f>
        <v>1400010</v>
      </c>
      <c r="AH586" s="123">
        <f>'گام اول '!AI587</f>
        <v>21347423.999999996</v>
      </c>
      <c r="AI586" s="123">
        <f>'گام اول '!AJ587</f>
        <v>5310990</v>
      </c>
      <c r="AJ586" s="123">
        <f>'گام اول '!AK587</f>
        <v>4500000</v>
      </c>
      <c r="AK586" s="123">
        <f>'گام اول '!AL587</f>
        <v>6000000</v>
      </c>
      <c r="AL586" s="123">
        <f>'گام اول '!AM587</f>
        <v>4892117.9999999991</v>
      </c>
      <c r="AM586" s="123">
        <f>'گام اول '!AN587</f>
        <v>5217666.2159999991</v>
      </c>
      <c r="AN586" s="123">
        <f>'گام اول '!AO587</f>
        <v>0</v>
      </c>
      <c r="AO586" s="123">
        <f>'گام اول '!AP587</f>
        <v>4200000</v>
      </c>
      <c r="AP586" s="123">
        <f>'گام اول '!AQ587</f>
        <v>0</v>
      </c>
      <c r="AQ586" s="123">
        <f>'گام اول '!AR587</f>
        <v>0</v>
      </c>
      <c r="AR586" s="123">
        <f>'گام اول '!AS587</f>
        <v>0</v>
      </c>
      <c r="AS586" s="375">
        <f>'گام اول '!AT587</f>
        <v>0</v>
      </c>
      <c r="AT586" s="368">
        <f t="shared" si="407"/>
        <v>79423158.216000006</v>
      </c>
      <c r="AU586" s="173">
        <f>'گام اول '!AV587</f>
        <v>54224316.440880008</v>
      </c>
      <c r="AV586" s="141">
        <f>'گام اول '!AW587</f>
        <v>74112168.215999991</v>
      </c>
      <c r="AW586" s="142">
        <f t="shared" si="408"/>
        <v>5187851.7751199994</v>
      </c>
      <c r="AX586" s="75">
        <f t="shared" si="409"/>
        <v>1422431.644088001</v>
      </c>
      <c r="AY586" s="142">
        <f>'گام اول '!AZ587</f>
        <v>0</v>
      </c>
      <c r="AZ586" s="142">
        <f>'گام اول '!BA587</f>
        <v>0</v>
      </c>
      <c r="BA586" s="142">
        <f>'گام اول '!BB587</f>
        <v>0</v>
      </c>
      <c r="BB586" s="142">
        <f>'گام اول '!BC587</f>
        <v>0</v>
      </c>
      <c r="BC586" s="142">
        <f>'گام اول '!BD587</f>
        <v>0</v>
      </c>
      <c r="BD586" s="142">
        <f>'گام اول '!BE587</f>
        <v>0</v>
      </c>
      <c r="BE586" s="142">
        <f>'گام اول '!BF587</f>
        <v>0</v>
      </c>
      <c r="BF586" s="143">
        <f t="shared" si="410"/>
        <v>6610283.4192080004</v>
      </c>
      <c r="BG586" s="140">
        <f t="shared" si="411"/>
        <v>72812874</v>
      </c>
      <c r="BH586" s="144">
        <f t="shared" si="412"/>
        <v>79423158.216000006</v>
      </c>
      <c r="BI586" s="127">
        <f t="shared" si="405"/>
        <v>4659160</v>
      </c>
      <c r="BJ586" s="145">
        <f t="shared" si="413"/>
        <v>2329580</v>
      </c>
      <c r="BK586" s="145">
        <f t="shared" si="414"/>
        <v>698874</v>
      </c>
      <c r="BL586" s="146">
        <f t="shared" si="415"/>
        <v>1120000</v>
      </c>
      <c r="BM586" s="379">
        <v>0</v>
      </c>
      <c r="BN586" s="147">
        <f t="shared" si="416"/>
        <v>88230772.216000006</v>
      </c>
      <c r="BO586" s="148">
        <f t="shared" si="417"/>
        <v>74112168.215999991</v>
      </c>
      <c r="BP586" s="149">
        <f t="shared" si="418"/>
        <v>17045798.689679999</v>
      </c>
      <c r="BQ586" s="150">
        <f t="shared" si="419"/>
        <v>105276570.90568</v>
      </c>
      <c r="BR586" s="151">
        <f t="shared" si="420"/>
        <v>100800</v>
      </c>
      <c r="BS586" s="147">
        <f t="shared" si="421"/>
        <v>105377370.90568</v>
      </c>
      <c r="BT586" s="135">
        <v>0</v>
      </c>
      <c r="BU586" s="148">
        <f t="shared" si="422"/>
        <v>8823077.2216000017</v>
      </c>
      <c r="BV586" s="152">
        <f t="shared" si="423"/>
        <v>4411538.6108000008</v>
      </c>
      <c r="BW586" s="133">
        <f t="shared" si="424"/>
        <v>92142755.073280007</v>
      </c>
      <c r="BX586" s="147">
        <f t="shared" si="425"/>
        <v>7687614</v>
      </c>
      <c r="BY586" s="134">
        <f t="shared" si="426"/>
        <v>84455141.073280007</v>
      </c>
      <c r="CD586" s="388">
        <f>'گام اول '!AU587</f>
        <v>79423158.216000006</v>
      </c>
      <c r="CE586" s="389">
        <f>'گام اول '!AV587</f>
        <v>54224316.440880008</v>
      </c>
      <c r="CF586" s="389">
        <f>'گام اول '!AW587</f>
        <v>74112168.215999991</v>
      </c>
      <c r="CG586" s="389">
        <f>'گام اول '!AX587</f>
        <v>5187851.7751199994</v>
      </c>
      <c r="CH586" s="389">
        <f>'گام اول '!AY587</f>
        <v>1422431.644088001</v>
      </c>
      <c r="CI586" s="389">
        <f>'گام اول '!AZ587</f>
        <v>0</v>
      </c>
      <c r="CJ586" s="389">
        <f>'گام اول '!BA587</f>
        <v>0</v>
      </c>
      <c r="CK586" s="389">
        <f>'گام اول '!BB587</f>
        <v>0</v>
      </c>
      <c r="CL586" s="389">
        <f>'گام اول '!BC587</f>
        <v>0</v>
      </c>
      <c r="CM586" s="389">
        <f>'گام اول '!BD587</f>
        <v>0</v>
      </c>
      <c r="CN586" s="389">
        <f>'گام اول '!BE587</f>
        <v>0</v>
      </c>
      <c r="CO586" s="389">
        <f>'گام اول '!BF587</f>
        <v>0</v>
      </c>
      <c r="CP586" s="389">
        <f>'گام اول '!BG587</f>
        <v>6610283.4192080004</v>
      </c>
      <c r="CQ586" s="389">
        <f>'گام اول '!BH587</f>
        <v>72812874</v>
      </c>
      <c r="CR586" s="389">
        <f t="shared" si="427"/>
        <v>79423158.216000006</v>
      </c>
      <c r="CS586" s="55">
        <f t="shared" si="428"/>
        <v>4659160</v>
      </c>
      <c r="CT586" s="388">
        <f t="shared" si="429"/>
        <v>2329580</v>
      </c>
      <c r="CU586" s="389">
        <f t="shared" si="430"/>
        <v>698874</v>
      </c>
      <c r="CV586" s="389">
        <f t="shared" si="431"/>
        <v>1120000</v>
      </c>
      <c r="CW586" s="55">
        <v>0</v>
      </c>
      <c r="CX586" s="389">
        <f t="shared" si="432"/>
        <v>88230772.216000006</v>
      </c>
      <c r="CY586" s="389">
        <f t="shared" si="433"/>
        <v>74112168.215999991</v>
      </c>
      <c r="CZ586" s="389">
        <f t="shared" si="434"/>
        <v>17045798.689679999</v>
      </c>
      <c r="DA586" s="389">
        <f t="shared" si="435"/>
        <v>105276570.90568</v>
      </c>
      <c r="DB586" s="389">
        <f t="shared" si="436"/>
        <v>100800</v>
      </c>
      <c r="DC586" s="389">
        <f t="shared" si="437"/>
        <v>105377370.90568</v>
      </c>
      <c r="DD586" s="394">
        <v>0</v>
      </c>
      <c r="DE586" s="389">
        <f t="shared" si="438"/>
        <v>8823077.2216000017</v>
      </c>
      <c r="DF586" s="389">
        <f t="shared" si="439"/>
        <v>4411538.6108000008</v>
      </c>
      <c r="DG586" s="389">
        <f t="shared" si="440"/>
        <v>92142755.073280007</v>
      </c>
      <c r="DH586" s="389">
        <f t="shared" si="441"/>
        <v>7687614</v>
      </c>
      <c r="DI586" s="389">
        <f t="shared" si="442"/>
        <v>84455141.073280007</v>
      </c>
      <c r="DJ586" s="389">
        <f t="shared" si="443"/>
        <v>0</v>
      </c>
      <c r="DL586" s="396">
        <f t="shared" si="444"/>
        <v>6638737.5</v>
      </c>
      <c r="DM586" s="396">
        <f t="shared" si="445"/>
        <v>-1979577.5</v>
      </c>
    </row>
    <row r="587" spans="1:117" s="55" customFormat="1" ht="21" x14ac:dyDescent="0.2">
      <c r="A587" s="191">
        <f t="shared" si="406"/>
        <v>2655495</v>
      </c>
      <c r="B587" s="136">
        <f>'گام اول '!B588</f>
        <v>582</v>
      </c>
      <c r="C587" s="136">
        <f>'گام اول '!C588</f>
        <v>378</v>
      </c>
      <c r="D587" s="136">
        <f>'گام اول '!D588</f>
        <v>12840</v>
      </c>
      <c r="E587" s="136" t="str">
        <f>'گام اول '!E588</f>
        <v>حميد</v>
      </c>
      <c r="F587" s="136" t="str">
        <f>'گام اول '!F588</f>
        <v>ميرعليشاهي</v>
      </c>
      <c r="G587" s="136" t="str">
        <f>'گام اول '!G588</f>
        <v>نگهبان</v>
      </c>
      <c r="H587" s="136" t="str">
        <f>'گام اول '!H588</f>
        <v>خراسان جنوبی</v>
      </c>
      <c r="I587" s="136" t="str">
        <f>'گام اول '!I588</f>
        <v>180-813-51302458-1</v>
      </c>
      <c r="J587" s="136" t="str">
        <f>'گام اول '!J588</f>
        <v>0943381290</v>
      </c>
      <c r="K587" s="136" t="str">
        <f>'گام اول '!K588</f>
        <v>0069309560</v>
      </c>
      <c r="L587" s="136" t="str">
        <f>'گام اول '!L588</f>
        <v>خراسان جنوبی</v>
      </c>
      <c r="M587" s="136" t="str">
        <f>'گام اول '!M588</f>
        <v>نگهبان</v>
      </c>
      <c r="N587" s="120">
        <f>'گام اول '!N588</f>
        <v>0</v>
      </c>
      <c r="O587" s="119" t="str">
        <f>'گام اول '!O588</f>
        <v>*</v>
      </c>
      <c r="P587" s="121">
        <f>'گام اول '!P588</f>
        <v>0</v>
      </c>
      <c r="Q587" s="358">
        <f>'گام اول '!Q588</f>
        <v>30</v>
      </c>
      <c r="R587" s="358">
        <f>'گام اول '!R588</f>
        <v>90</v>
      </c>
      <c r="S587" s="358">
        <f>'گام اول '!S588</f>
        <v>0</v>
      </c>
      <c r="T587" s="358">
        <f>'گام اول '!T588</f>
        <v>0</v>
      </c>
      <c r="U587" s="137">
        <f>'گام اول '!U588</f>
        <v>0</v>
      </c>
      <c r="V587" s="120">
        <f>'گام اول '!W588</f>
        <v>0</v>
      </c>
      <c r="W587" s="121">
        <f>'گام اول '!X588</f>
        <v>0</v>
      </c>
      <c r="X587" s="366">
        <f>'گام اول '!Y588</f>
        <v>3</v>
      </c>
      <c r="Y587" s="366">
        <f>'گام اول '!Z588</f>
        <v>3</v>
      </c>
      <c r="Z587" s="138">
        <f>'گام اول '!AA588</f>
        <v>885165</v>
      </c>
      <c r="AA587" s="138">
        <f>'گام اول '!AB588</f>
        <v>46667</v>
      </c>
      <c r="AB587" s="138">
        <f>'گام اول '!AC588</f>
        <v>931832</v>
      </c>
      <c r="AC587" s="138">
        <f>'گام اول '!AD588</f>
        <v>4500000</v>
      </c>
      <c r="AD587" s="138">
        <f>'گام اول '!AE588</f>
        <v>6000000</v>
      </c>
      <c r="AE587" s="139">
        <f>'گام اول '!AF588</f>
        <v>177895.19999999998</v>
      </c>
      <c r="AF587" s="122">
        <f>'گام اول '!AG588</f>
        <v>26554950</v>
      </c>
      <c r="AG587" s="123">
        <f>'گام اول '!AH588</f>
        <v>1400010</v>
      </c>
      <c r="AH587" s="123">
        <f>'گام اول '!AI588</f>
        <v>16010567.999999998</v>
      </c>
      <c r="AI587" s="123">
        <f>'گام اول '!AJ588</f>
        <v>7966485</v>
      </c>
      <c r="AJ587" s="123">
        <f>'گام اول '!AK588</f>
        <v>4500000</v>
      </c>
      <c r="AK587" s="123">
        <f>'گام اول '!AL588</f>
        <v>6000000</v>
      </c>
      <c r="AL587" s="123">
        <f>'گام اول '!AM588</f>
        <v>0</v>
      </c>
      <c r="AM587" s="123">
        <f>'گام اول '!AN588</f>
        <v>0</v>
      </c>
      <c r="AN587" s="123">
        <f>'گام اول '!AO588</f>
        <v>0</v>
      </c>
      <c r="AO587" s="123">
        <f>'گام اول '!AP588</f>
        <v>3800000</v>
      </c>
      <c r="AP587" s="123">
        <f>'گام اول '!AQ588</f>
        <v>0</v>
      </c>
      <c r="AQ587" s="123">
        <f>'گام اول '!AR588</f>
        <v>0</v>
      </c>
      <c r="AR587" s="123">
        <f>'گام اول '!AS588</f>
        <v>0</v>
      </c>
      <c r="AS587" s="375">
        <f>'گام اول '!AT588</f>
        <v>0</v>
      </c>
      <c r="AT587" s="368">
        <f t="shared" si="407"/>
        <v>66232013</v>
      </c>
      <c r="AU587" s="173">
        <f>'گام اول '!AV588</f>
        <v>39886941.039999999</v>
      </c>
      <c r="AV587" s="141">
        <f>'گام اول '!AW588</f>
        <v>58265528</v>
      </c>
      <c r="AW587" s="142">
        <f t="shared" si="408"/>
        <v>4078586.9600000004</v>
      </c>
      <c r="AX587" s="75">
        <f t="shared" si="409"/>
        <v>0</v>
      </c>
      <c r="AY587" s="142">
        <f>'گام اول '!AZ588</f>
        <v>0</v>
      </c>
      <c r="AZ587" s="142">
        <f>'گام اول '!BA588</f>
        <v>0</v>
      </c>
      <c r="BA587" s="142">
        <f>'گام اول '!BB588</f>
        <v>0</v>
      </c>
      <c r="BB587" s="142">
        <f>'گام اول '!BC588</f>
        <v>0</v>
      </c>
      <c r="BC587" s="142">
        <f>'گام اول '!BD588</f>
        <v>0</v>
      </c>
      <c r="BD587" s="142">
        <f>'گام اول '!BE588</f>
        <v>0</v>
      </c>
      <c r="BE587" s="142">
        <f>'گام اول '!BF588</f>
        <v>0</v>
      </c>
      <c r="BF587" s="143">
        <f t="shared" si="410"/>
        <v>4078586.9600000004</v>
      </c>
      <c r="BG587" s="140">
        <f t="shared" si="411"/>
        <v>62153426</v>
      </c>
      <c r="BH587" s="144">
        <f t="shared" si="412"/>
        <v>66232013</v>
      </c>
      <c r="BI587" s="127">
        <f t="shared" si="405"/>
        <v>4659160</v>
      </c>
      <c r="BJ587" s="145">
        <f t="shared" si="413"/>
        <v>2329580</v>
      </c>
      <c r="BK587" s="145">
        <f t="shared" si="414"/>
        <v>698874</v>
      </c>
      <c r="BL587" s="146">
        <f t="shared" si="415"/>
        <v>1120000</v>
      </c>
      <c r="BM587" s="379">
        <v>0</v>
      </c>
      <c r="BN587" s="147">
        <f t="shared" si="416"/>
        <v>75039627</v>
      </c>
      <c r="BO587" s="148">
        <f t="shared" si="417"/>
        <v>58265528</v>
      </c>
      <c r="BP587" s="149">
        <f t="shared" si="418"/>
        <v>13401071.440000001</v>
      </c>
      <c r="BQ587" s="150">
        <f t="shared" si="419"/>
        <v>88440698.439999998</v>
      </c>
      <c r="BR587" s="151">
        <f t="shared" si="420"/>
        <v>100800</v>
      </c>
      <c r="BS587" s="147">
        <f t="shared" si="421"/>
        <v>88541498.439999998</v>
      </c>
      <c r="BT587" s="135">
        <v>0</v>
      </c>
      <c r="BU587" s="148">
        <f t="shared" si="422"/>
        <v>7503962.7000000002</v>
      </c>
      <c r="BV587" s="152">
        <f t="shared" si="423"/>
        <v>3751981.35</v>
      </c>
      <c r="BW587" s="133">
        <f t="shared" si="424"/>
        <v>77285554.390000001</v>
      </c>
      <c r="BX587" s="147">
        <f t="shared" si="425"/>
        <v>7687614</v>
      </c>
      <c r="BY587" s="134">
        <f t="shared" si="426"/>
        <v>69597940.390000001</v>
      </c>
      <c r="CD587" s="388">
        <f>'گام اول '!AU588</f>
        <v>66232013</v>
      </c>
      <c r="CE587" s="389">
        <f>'گام اول '!AV588</f>
        <v>39886941.039999999</v>
      </c>
      <c r="CF587" s="389">
        <f>'گام اول '!AW588</f>
        <v>58265528</v>
      </c>
      <c r="CG587" s="389">
        <f>'گام اول '!AX588</f>
        <v>4078586.9600000004</v>
      </c>
      <c r="CH587" s="389">
        <f>'گام اول '!AY588</f>
        <v>0</v>
      </c>
      <c r="CI587" s="389">
        <f>'گام اول '!AZ588</f>
        <v>0</v>
      </c>
      <c r="CJ587" s="389">
        <f>'گام اول '!BA588</f>
        <v>0</v>
      </c>
      <c r="CK587" s="389">
        <f>'گام اول '!BB588</f>
        <v>0</v>
      </c>
      <c r="CL587" s="389">
        <f>'گام اول '!BC588</f>
        <v>0</v>
      </c>
      <c r="CM587" s="389">
        <f>'گام اول '!BD588</f>
        <v>0</v>
      </c>
      <c r="CN587" s="389">
        <f>'گام اول '!BE588</f>
        <v>0</v>
      </c>
      <c r="CO587" s="389">
        <f>'گام اول '!BF588</f>
        <v>0</v>
      </c>
      <c r="CP587" s="389">
        <f>'گام اول '!BG588</f>
        <v>4078586.9600000004</v>
      </c>
      <c r="CQ587" s="389">
        <f>'گام اول '!BH588</f>
        <v>62153426</v>
      </c>
      <c r="CR587" s="389">
        <f t="shared" si="427"/>
        <v>66232013</v>
      </c>
      <c r="CS587" s="55">
        <f t="shared" si="428"/>
        <v>4659160</v>
      </c>
      <c r="CT587" s="388">
        <f t="shared" si="429"/>
        <v>2329580</v>
      </c>
      <c r="CU587" s="389">
        <f t="shared" si="430"/>
        <v>698874</v>
      </c>
      <c r="CV587" s="389">
        <f t="shared" si="431"/>
        <v>1120000</v>
      </c>
      <c r="CW587" s="55">
        <v>0</v>
      </c>
      <c r="CX587" s="389">
        <f t="shared" si="432"/>
        <v>75039627</v>
      </c>
      <c r="CY587" s="389">
        <f t="shared" si="433"/>
        <v>58265528</v>
      </c>
      <c r="CZ587" s="389">
        <f t="shared" si="434"/>
        <v>13401071.440000001</v>
      </c>
      <c r="DA587" s="389">
        <f t="shared" si="435"/>
        <v>88440698.439999998</v>
      </c>
      <c r="DB587" s="389">
        <f t="shared" si="436"/>
        <v>100800</v>
      </c>
      <c r="DC587" s="389">
        <f t="shared" si="437"/>
        <v>88541498.439999998</v>
      </c>
      <c r="DD587" s="394">
        <v>0</v>
      </c>
      <c r="DE587" s="389">
        <f t="shared" si="438"/>
        <v>7503962.7000000002</v>
      </c>
      <c r="DF587" s="389">
        <f t="shared" si="439"/>
        <v>3751981.35</v>
      </c>
      <c r="DG587" s="389">
        <f t="shared" si="440"/>
        <v>77285554.390000001</v>
      </c>
      <c r="DH587" s="389">
        <f t="shared" si="441"/>
        <v>7687614</v>
      </c>
      <c r="DI587" s="389">
        <f t="shared" si="442"/>
        <v>69597940.390000001</v>
      </c>
      <c r="DJ587" s="389">
        <f t="shared" si="443"/>
        <v>0</v>
      </c>
      <c r="DL587" s="396">
        <f t="shared" si="444"/>
        <v>6638737.5</v>
      </c>
      <c r="DM587" s="396">
        <f t="shared" si="445"/>
        <v>-1979577.5</v>
      </c>
    </row>
    <row r="588" spans="1:117" s="55" customFormat="1" ht="21" x14ac:dyDescent="0.2">
      <c r="A588" s="191">
        <f t="shared" si="406"/>
        <v>2655495</v>
      </c>
      <c r="B588" s="136">
        <f>'گام اول '!B589</f>
        <v>583</v>
      </c>
      <c r="C588" s="136">
        <f>'گام اول '!C589</f>
        <v>379</v>
      </c>
      <c r="D588" s="136">
        <f>'گام اول '!D589</f>
        <v>12849</v>
      </c>
      <c r="E588" s="136" t="str">
        <f>'گام اول '!E589</f>
        <v>مصطفي</v>
      </c>
      <c r="F588" s="136" t="str">
        <f>'گام اول '!F589</f>
        <v>برزگر</v>
      </c>
      <c r="G588" s="136" t="str">
        <f>'گام اول '!G589</f>
        <v>نگهبان</v>
      </c>
      <c r="H588" s="136" t="str">
        <f>'گام اول '!H589</f>
        <v>خراسان جنوبی</v>
      </c>
      <c r="I588" s="136" t="str">
        <f>'گام اول '!I589</f>
        <v>180-813-3639072-1</v>
      </c>
      <c r="J588" s="136" t="str">
        <f>'گام اول '!J589</f>
        <v>0880218347</v>
      </c>
      <c r="K588" s="136" t="str">
        <f>'گام اول '!K589</f>
        <v>0019184122</v>
      </c>
      <c r="L588" s="136" t="str">
        <f>'گام اول '!L589</f>
        <v>خراسان جنوبی</v>
      </c>
      <c r="M588" s="136" t="str">
        <f>'گام اول '!M589</f>
        <v>نگهبان</v>
      </c>
      <c r="N588" s="120" t="str">
        <f>'گام اول '!N589</f>
        <v>*</v>
      </c>
      <c r="O588" s="119">
        <f>'گام اول '!O589</f>
        <v>0</v>
      </c>
      <c r="P588" s="121">
        <f>'گام اول '!P589</f>
        <v>0</v>
      </c>
      <c r="Q588" s="358">
        <f>'گام اول '!Q589</f>
        <v>30</v>
      </c>
      <c r="R588" s="358">
        <f>'گام اول '!R589</f>
        <v>120</v>
      </c>
      <c r="S588" s="358">
        <f>'گام اول '!S589</f>
        <v>110</v>
      </c>
      <c r="T588" s="358">
        <f>'گام اول '!T589</f>
        <v>29.33</v>
      </c>
      <c r="U588" s="137">
        <f>'گام اول '!U589</f>
        <v>0</v>
      </c>
      <c r="V588" s="120">
        <f>'گام اول '!W589</f>
        <v>0</v>
      </c>
      <c r="W588" s="121">
        <f>'گام اول '!X589</f>
        <v>0</v>
      </c>
      <c r="X588" s="366">
        <f>'گام اول '!Y589</f>
        <v>1</v>
      </c>
      <c r="Y588" s="366">
        <f>'گام اول '!Z589</f>
        <v>1</v>
      </c>
      <c r="Z588" s="138">
        <f>'گام اول '!AA589</f>
        <v>885165</v>
      </c>
      <c r="AA588" s="138">
        <f>'گام اول '!AB589</f>
        <v>46667</v>
      </c>
      <c r="AB588" s="138">
        <f>'گام اول '!AC589</f>
        <v>931832</v>
      </c>
      <c r="AC588" s="138">
        <f>'گام اول '!AD589</f>
        <v>4500000</v>
      </c>
      <c r="AD588" s="138">
        <f>'گام اول '!AE589</f>
        <v>6000000</v>
      </c>
      <c r="AE588" s="139">
        <f>'گام اول '!AF589</f>
        <v>177895.19999999998</v>
      </c>
      <c r="AF588" s="122">
        <f>'گام اول '!AG589</f>
        <v>26554950</v>
      </c>
      <c r="AG588" s="123">
        <f>'گام اول '!AH589</f>
        <v>1400010</v>
      </c>
      <c r="AH588" s="123">
        <f>'گام اول '!AI589</f>
        <v>21347423.999999996</v>
      </c>
      <c r="AI588" s="123">
        <f>'گام اول '!AJ589</f>
        <v>2655495</v>
      </c>
      <c r="AJ588" s="123">
        <f>'گام اول '!AK589</f>
        <v>4500000</v>
      </c>
      <c r="AK588" s="123">
        <f>'گام اول '!AL589</f>
        <v>6000000</v>
      </c>
      <c r="AL588" s="123">
        <f>'گام اول '!AM589</f>
        <v>4892117.9999999991</v>
      </c>
      <c r="AM588" s="123">
        <f>'گام اول '!AN589</f>
        <v>5217666.2159999991</v>
      </c>
      <c r="AN588" s="123">
        <f>'گام اول '!AO589</f>
        <v>0</v>
      </c>
      <c r="AO588" s="123">
        <f>'گام اول '!AP589</f>
        <v>2200000</v>
      </c>
      <c r="AP588" s="123">
        <f>'گام اول '!AQ589</f>
        <v>0</v>
      </c>
      <c r="AQ588" s="123">
        <f>'گام اول '!AR589</f>
        <v>0</v>
      </c>
      <c r="AR588" s="123">
        <f>'گام اول '!AS589</f>
        <v>0</v>
      </c>
      <c r="AS588" s="375">
        <f>'گام اول '!AT589</f>
        <v>0</v>
      </c>
      <c r="AT588" s="368">
        <f t="shared" si="407"/>
        <v>74767663.216000006</v>
      </c>
      <c r="AU588" s="173">
        <f>'گام اول '!AV589</f>
        <v>54364316.440880008</v>
      </c>
      <c r="AV588" s="141">
        <f>'گام اول '!AW589</f>
        <v>72112168.215999991</v>
      </c>
      <c r="AW588" s="142">
        <f t="shared" si="408"/>
        <v>5047851.7751199994</v>
      </c>
      <c r="AX588" s="75">
        <f t="shared" si="409"/>
        <v>1436431.644088001</v>
      </c>
      <c r="AY588" s="142">
        <f>'گام اول '!AZ589</f>
        <v>0</v>
      </c>
      <c r="AZ588" s="142">
        <f>'گام اول '!BA589</f>
        <v>0</v>
      </c>
      <c r="BA588" s="142">
        <f>'گام اول '!BB589</f>
        <v>0</v>
      </c>
      <c r="BB588" s="142">
        <f>'گام اول '!BC589</f>
        <v>0</v>
      </c>
      <c r="BC588" s="142">
        <f>'گام اول '!BD589</f>
        <v>0</v>
      </c>
      <c r="BD588" s="142">
        <f>'گام اول '!BE589</f>
        <v>0</v>
      </c>
      <c r="BE588" s="142">
        <f>'گام اول '!BF589</f>
        <v>0</v>
      </c>
      <c r="BF588" s="143">
        <f t="shared" si="410"/>
        <v>6484283.4192080004</v>
      </c>
      <c r="BG588" s="140">
        <f t="shared" si="411"/>
        <v>68283379</v>
      </c>
      <c r="BH588" s="144">
        <f t="shared" si="412"/>
        <v>74767663.216000006</v>
      </c>
      <c r="BI588" s="127">
        <f t="shared" si="405"/>
        <v>4659160</v>
      </c>
      <c r="BJ588" s="145">
        <f t="shared" si="413"/>
        <v>2329580</v>
      </c>
      <c r="BK588" s="145">
        <f t="shared" si="414"/>
        <v>698874</v>
      </c>
      <c r="BL588" s="146">
        <f t="shared" si="415"/>
        <v>1120000</v>
      </c>
      <c r="BM588" s="379">
        <v>0</v>
      </c>
      <c r="BN588" s="147">
        <f t="shared" si="416"/>
        <v>83575277.216000006</v>
      </c>
      <c r="BO588" s="148">
        <f t="shared" si="417"/>
        <v>72112168.215999991</v>
      </c>
      <c r="BP588" s="149">
        <f t="shared" si="418"/>
        <v>16585798.689679999</v>
      </c>
      <c r="BQ588" s="150">
        <f t="shared" si="419"/>
        <v>100161075.90568</v>
      </c>
      <c r="BR588" s="151">
        <f t="shared" si="420"/>
        <v>100800</v>
      </c>
      <c r="BS588" s="147">
        <f t="shared" si="421"/>
        <v>100261875.90568</v>
      </c>
      <c r="BT588" s="135">
        <v>0</v>
      </c>
      <c r="BU588" s="148">
        <f t="shared" si="422"/>
        <v>8357527.7216000007</v>
      </c>
      <c r="BV588" s="152">
        <f t="shared" si="423"/>
        <v>4178763.8608000004</v>
      </c>
      <c r="BW588" s="133">
        <f t="shared" si="424"/>
        <v>87725584.323280007</v>
      </c>
      <c r="BX588" s="147">
        <f t="shared" si="425"/>
        <v>7687614</v>
      </c>
      <c r="BY588" s="134">
        <f t="shared" si="426"/>
        <v>80037970.323280007</v>
      </c>
      <c r="CD588" s="388">
        <f>'گام اول '!AU589</f>
        <v>74767663.216000006</v>
      </c>
      <c r="CE588" s="389">
        <f>'گام اول '!AV589</f>
        <v>54364316.440880008</v>
      </c>
      <c r="CF588" s="389">
        <f>'گام اول '!AW589</f>
        <v>72112168.215999991</v>
      </c>
      <c r="CG588" s="389">
        <f>'گام اول '!AX589</f>
        <v>5047851.7751199994</v>
      </c>
      <c r="CH588" s="389">
        <f>'گام اول '!AY589</f>
        <v>1436431.644088001</v>
      </c>
      <c r="CI588" s="389">
        <f>'گام اول '!AZ589</f>
        <v>0</v>
      </c>
      <c r="CJ588" s="389">
        <f>'گام اول '!BA589</f>
        <v>0</v>
      </c>
      <c r="CK588" s="389">
        <f>'گام اول '!BB589</f>
        <v>0</v>
      </c>
      <c r="CL588" s="389">
        <f>'گام اول '!BC589</f>
        <v>0</v>
      </c>
      <c r="CM588" s="389">
        <f>'گام اول '!BD589</f>
        <v>0</v>
      </c>
      <c r="CN588" s="389">
        <f>'گام اول '!BE589</f>
        <v>0</v>
      </c>
      <c r="CO588" s="389">
        <f>'گام اول '!BF589</f>
        <v>0</v>
      </c>
      <c r="CP588" s="389">
        <f>'گام اول '!BG589</f>
        <v>6484283.4192080004</v>
      </c>
      <c r="CQ588" s="389">
        <f>'گام اول '!BH589</f>
        <v>68283379</v>
      </c>
      <c r="CR588" s="389">
        <f t="shared" si="427"/>
        <v>74767663.216000006</v>
      </c>
      <c r="CS588" s="55">
        <f t="shared" si="428"/>
        <v>4659160</v>
      </c>
      <c r="CT588" s="388">
        <f t="shared" si="429"/>
        <v>2329580</v>
      </c>
      <c r="CU588" s="389">
        <f t="shared" si="430"/>
        <v>698874</v>
      </c>
      <c r="CV588" s="389">
        <f t="shared" si="431"/>
        <v>1120000</v>
      </c>
      <c r="CW588" s="55">
        <v>0</v>
      </c>
      <c r="CX588" s="389">
        <f t="shared" si="432"/>
        <v>83575277.216000006</v>
      </c>
      <c r="CY588" s="389">
        <f t="shared" si="433"/>
        <v>72112168.215999991</v>
      </c>
      <c r="CZ588" s="389">
        <f t="shared" si="434"/>
        <v>16585798.689679999</v>
      </c>
      <c r="DA588" s="389">
        <f t="shared" si="435"/>
        <v>100161075.90568</v>
      </c>
      <c r="DB588" s="389">
        <f t="shared" si="436"/>
        <v>100800</v>
      </c>
      <c r="DC588" s="389">
        <f t="shared" si="437"/>
        <v>100261875.90568</v>
      </c>
      <c r="DD588" s="394">
        <v>0</v>
      </c>
      <c r="DE588" s="389">
        <f t="shared" si="438"/>
        <v>8357527.7216000007</v>
      </c>
      <c r="DF588" s="389">
        <f t="shared" si="439"/>
        <v>4178763.8608000004</v>
      </c>
      <c r="DG588" s="389">
        <f t="shared" si="440"/>
        <v>87725584.323280007</v>
      </c>
      <c r="DH588" s="389">
        <f t="shared" si="441"/>
        <v>7687614</v>
      </c>
      <c r="DI588" s="389">
        <f t="shared" si="442"/>
        <v>80037970.323280007</v>
      </c>
      <c r="DJ588" s="389">
        <f t="shared" si="443"/>
        <v>0</v>
      </c>
      <c r="DL588" s="396">
        <f t="shared" si="444"/>
        <v>6638737.5</v>
      </c>
      <c r="DM588" s="396">
        <f t="shared" si="445"/>
        <v>-1979577.5</v>
      </c>
    </row>
    <row r="589" spans="1:117" s="55" customFormat="1" ht="21" x14ac:dyDescent="0.2">
      <c r="A589" s="191">
        <f t="shared" si="406"/>
        <v>2655495</v>
      </c>
      <c r="B589" s="136">
        <f>'گام اول '!B590</f>
        <v>584</v>
      </c>
      <c r="C589" s="136">
        <f>'گام اول '!C590</f>
        <v>380</v>
      </c>
      <c r="D589" s="136">
        <f>'گام اول '!D590</f>
        <v>12841</v>
      </c>
      <c r="E589" s="136" t="str">
        <f>'گام اول '!E590</f>
        <v>محمدعلی</v>
      </c>
      <c r="F589" s="136" t="str">
        <f>'گام اول '!F590</f>
        <v>حرمتی</v>
      </c>
      <c r="G589" s="136" t="str">
        <f>'گام اول '!G590</f>
        <v>نگهبان</v>
      </c>
      <c r="H589" s="136" t="str">
        <f>'گام اول '!H590</f>
        <v>خراسان جنوبی</v>
      </c>
      <c r="I589" s="136" t="str">
        <f>'گام اول '!I590</f>
        <v>180-12-7401343-1</v>
      </c>
      <c r="J589" s="136" t="str">
        <f>'گام اول '!J590</f>
        <v>5230002042</v>
      </c>
      <c r="K589" s="136" t="str">
        <f>'گام اول '!K590</f>
        <v>0019186302</v>
      </c>
      <c r="L589" s="136" t="str">
        <f>'گام اول '!L590</f>
        <v>خراسان جنوبی</v>
      </c>
      <c r="M589" s="136" t="str">
        <f>'گام اول '!M590</f>
        <v>نگهبان</v>
      </c>
      <c r="N589" s="120">
        <f>'گام اول '!N590</f>
        <v>0</v>
      </c>
      <c r="O589" s="119" t="str">
        <f>'گام اول '!O590</f>
        <v>*</v>
      </c>
      <c r="P589" s="121">
        <f>'گام اول '!P590</f>
        <v>0</v>
      </c>
      <c r="Q589" s="358">
        <f>'گام اول '!Q590</f>
        <v>30</v>
      </c>
      <c r="R589" s="358">
        <f>'گام اول '!R590</f>
        <v>90</v>
      </c>
      <c r="S589" s="358">
        <f>'گام اول '!S590</f>
        <v>0</v>
      </c>
      <c r="T589" s="358">
        <f>'گام اول '!T590</f>
        <v>0</v>
      </c>
      <c r="U589" s="137">
        <f>'گام اول '!U590</f>
        <v>1</v>
      </c>
      <c r="V589" s="120">
        <f>'گام اول '!W590</f>
        <v>0</v>
      </c>
      <c r="W589" s="121">
        <f>'گام اول '!X590</f>
        <v>0</v>
      </c>
      <c r="X589" s="366">
        <f>'گام اول '!Y590</f>
        <v>1</v>
      </c>
      <c r="Y589" s="366">
        <f>'گام اول '!Z590</f>
        <v>1</v>
      </c>
      <c r="Z589" s="138">
        <f>'گام اول '!AA590</f>
        <v>885165</v>
      </c>
      <c r="AA589" s="138">
        <f>'گام اول '!AB590</f>
        <v>46667</v>
      </c>
      <c r="AB589" s="138">
        <f>'گام اول '!AC590</f>
        <v>931832</v>
      </c>
      <c r="AC589" s="138">
        <f>'گام اول '!AD590</f>
        <v>4500000</v>
      </c>
      <c r="AD589" s="138">
        <f>'گام اول '!AE590</f>
        <v>6000000</v>
      </c>
      <c r="AE589" s="139">
        <f>'گام اول '!AF590</f>
        <v>177895.19999999998</v>
      </c>
      <c r="AF589" s="122">
        <f>'گام اول '!AG590</f>
        <v>26554950</v>
      </c>
      <c r="AG589" s="123">
        <f>'گام اول '!AH590</f>
        <v>1400010</v>
      </c>
      <c r="AH589" s="123">
        <f>'گام اول '!AI590</f>
        <v>16010567.999999998</v>
      </c>
      <c r="AI589" s="123">
        <f>'گام اول '!AJ590</f>
        <v>2655495</v>
      </c>
      <c r="AJ589" s="123">
        <f>'گام اول '!AK590</f>
        <v>4500000</v>
      </c>
      <c r="AK589" s="123">
        <f>'گام اول '!AL590</f>
        <v>6000000</v>
      </c>
      <c r="AL589" s="123">
        <f>'گام اول '!AM590</f>
        <v>0</v>
      </c>
      <c r="AM589" s="123">
        <f>'گام اول '!AN590</f>
        <v>0</v>
      </c>
      <c r="AN589" s="123">
        <f>'گام اول '!AO590</f>
        <v>931832</v>
      </c>
      <c r="AO589" s="123">
        <f>'گام اول '!AP590</f>
        <v>4000000</v>
      </c>
      <c r="AP589" s="123">
        <f>'گام اول '!AQ590</f>
        <v>0</v>
      </c>
      <c r="AQ589" s="123">
        <f>'گام اول '!AR590</f>
        <v>0</v>
      </c>
      <c r="AR589" s="123">
        <f>'گام اول '!AS590</f>
        <v>0</v>
      </c>
      <c r="AS589" s="375">
        <f>'گام اول '!AT590</f>
        <v>0</v>
      </c>
      <c r="AT589" s="368">
        <f t="shared" si="407"/>
        <v>62052855</v>
      </c>
      <c r="AU589" s="173">
        <f>'گام اول '!AV590</f>
        <v>39872941.039999999</v>
      </c>
      <c r="AV589" s="141">
        <f>'گام اول '!AW590</f>
        <v>58465528</v>
      </c>
      <c r="AW589" s="142">
        <f t="shared" si="408"/>
        <v>4092586.9600000004</v>
      </c>
      <c r="AX589" s="75">
        <f t="shared" si="409"/>
        <v>0</v>
      </c>
      <c r="AY589" s="142">
        <f>'گام اول '!AZ590</f>
        <v>0</v>
      </c>
      <c r="AZ589" s="142">
        <f>'گام اول '!BA590</f>
        <v>0</v>
      </c>
      <c r="BA589" s="142">
        <f>'گام اول '!BB590</f>
        <v>0</v>
      </c>
      <c r="BB589" s="142">
        <f>'گام اول '!BC590</f>
        <v>0</v>
      </c>
      <c r="BC589" s="142">
        <f>'گام اول '!BD590</f>
        <v>0</v>
      </c>
      <c r="BD589" s="142">
        <f>'گام اول '!BE590</f>
        <v>0</v>
      </c>
      <c r="BE589" s="142">
        <f>'گام اول '!BF590</f>
        <v>0</v>
      </c>
      <c r="BF589" s="143">
        <f t="shared" si="410"/>
        <v>4092586.9600000004</v>
      </c>
      <c r="BG589" s="140">
        <f t="shared" si="411"/>
        <v>57960268</v>
      </c>
      <c r="BH589" s="144">
        <f t="shared" si="412"/>
        <v>62052855</v>
      </c>
      <c r="BI589" s="127">
        <f t="shared" si="405"/>
        <v>4659160</v>
      </c>
      <c r="BJ589" s="145">
        <f t="shared" si="413"/>
        <v>2329580</v>
      </c>
      <c r="BK589" s="145">
        <f t="shared" si="414"/>
        <v>698874</v>
      </c>
      <c r="BL589" s="146">
        <f t="shared" si="415"/>
        <v>1120000</v>
      </c>
      <c r="BM589" s="379">
        <v>0</v>
      </c>
      <c r="BN589" s="147">
        <f t="shared" si="416"/>
        <v>70860469</v>
      </c>
      <c r="BO589" s="148">
        <f t="shared" si="417"/>
        <v>58465528</v>
      </c>
      <c r="BP589" s="149">
        <f t="shared" si="418"/>
        <v>13447071.440000001</v>
      </c>
      <c r="BQ589" s="150">
        <f t="shared" si="419"/>
        <v>84307540.439999998</v>
      </c>
      <c r="BR589" s="151">
        <f t="shared" si="420"/>
        <v>100800</v>
      </c>
      <c r="BS589" s="147">
        <f t="shared" si="421"/>
        <v>84408340.439999998</v>
      </c>
      <c r="BT589" s="135">
        <v>0</v>
      </c>
      <c r="BU589" s="148">
        <f t="shared" si="422"/>
        <v>7086046.9000000004</v>
      </c>
      <c r="BV589" s="152">
        <f t="shared" si="423"/>
        <v>3543023.45</v>
      </c>
      <c r="BW589" s="133">
        <f t="shared" si="424"/>
        <v>73779270.090000004</v>
      </c>
      <c r="BX589" s="147">
        <f t="shared" si="425"/>
        <v>7687614</v>
      </c>
      <c r="BY589" s="134">
        <f t="shared" si="426"/>
        <v>66091656.090000004</v>
      </c>
      <c r="CD589" s="388">
        <f>'گام اول '!AU590</f>
        <v>62052855</v>
      </c>
      <c r="CE589" s="389">
        <f>'گام اول '!AV590</f>
        <v>39872941.039999999</v>
      </c>
      <c r="CF589" s="389">
        <f>'گام اول '!AW590</f>
        <v>58465528</v>
      </c>
      <c r="CG589" s="389">
        <f>'گام اول '!AX590</f>
        <v>4092586.9600000004</v>
      </c>
      <c r="CH589" s="389">
        <f>'گام اول '!AY590</f>
        <v>0</v>
      </c>
      <c r="CI589" s="389">
        <f>'گام اول '!AZ590</f>
        <v>0</v>
      </c>
      <c r="CJ589" s="389">
        <f>'گام اول '!BA590</f>
        <v>0</v>
      </c>
      <c r="CK589" s="389">
        <f>'گام اول '!BB590</f>
        <v>0</v>
      </c>
      <c r="CL589" s="389">
        <f>'گام اول '!BC590</f>
        <v>0</v>
      </c>
      <c r="CM589" s="389">
        <f>'گام اول '!BD590</f>
        <v>0</v>
      </c>
      <c r="CN589" s="389">
        <f>'گام اول '!BE590</f>
        <v>0</v>
      </c>
      <c r="CO589" s="389">
        <f>'گام اول '!BF590</f>
        <v>0</v>
      </c>
      <c r="CP589" s="389">
        <f>'گام اول '!BG590</f>
        <v>4092586.9600000004</v>
      </c>
      <c r="CQ589" s="389">
        <f>'گام اول '!BH590</f>
        <v>57960268</v>
      </c>
      <c r="CR589" s="389">
        <f t="shared" si="427"/>
        <v>62052855</v>
      </c>
      <c r="CS589" s="55">
        <f t="shared" si="428"/>
        <v>4659160</v>
      </c>
      <c r="CT589" s="388">
        <f t="shared" si="429"/>
        <v>2329580</v>
      </c>
      <c r="CU589" s="389">
        <f t="shared" si="430"/>
        <v>698874</v>
      </c>
      <c r="CV589" s="389">
        <f t="shared" si="431"/>
        <v>1120000</v>
      </c>
      <c r="CW589" s="55">
        <v>0</v>
      </c>
      <c r="CX589" s="389">
        <f t="shared" si="432"/>
        <v>70860469</v>
      </c>
      <c r="CY589" s="389">
        <f t="shared" si="433"/>
        <v>58465528</v>
      </c>
      <c r="CZ589" s="389">
        <f t="shared" si="434"/>
        <v>13447071.440000001</v>
      </c>
      <c r="DA589" s="389">
        <f t="shared" si="435"/>
        <v>84307540.439999998</v>
      </c>
      <c r="DB589" s="389">
        <f t="shared" si="436"/>
        <v>100800</v>
      </c>
      <c r="DC589" s="389">
        <f t="shared" si="437"/>
        <v>84408340.439999998</v>
      </c>
      <c r="DD589" s="394">
        <v>0</v>
      </c>
      <c r="DE589" s="389">
        <f t="shared" si="438"/>
        <v>7086046.9000000004</v>
      </c>
      <c r="DF589" s="389">
        <f t="shared" si="439"/>
        <v>3543023.45</v>
      </c>
      <c r="DG589" s="389">
        <f t="shared" si="440"/>
        <v>73779270.090000004</v>
      </c>
      <c r="DH589" s="389">
        <f t="shared" si="441"/>
        <v>7687614</v>
      </c>
      <c r="DI589" s="389">
        <f t="shared" si="442"/>
        <v>66091656.090000004</v>
      </c>
      <c r="DJ589" s="389">
        <f t="shared" si="443"/>
        <v>0</v>
      </c>
      <c r="DL589" s="396">
        <f t="shared" si="444"/>
        <v>6638737.5</v>
      </c>
      <c r="DM589" s="396">
        <f t="shared" si="445"/>
        <v>-1979577.5</v>
      </c>
    </row>
    <row r="590" spans="1:117" s="55" customFormat="1" ht="21" x14ac:dyDescent="0.2">
      <c r="A590" s="191">
        <f t="shared" si="406"/>
        <v>2655495</v>
      </c>
      <c r="B590" s="136">
        <f>'گام اول '!B591</f>
        <v>585</v>
      </c>
      <c r="C590" s="136">
        <f>'گام اول '!C591</f>
        <v>381</v>
      </c>
      <c r="D590" s="136">
        <f>'گام اول '!D591</f>
        <v>12847</v>
      </c>
      <c r="E590" s="136" t="str">
        <f>'گام اول '!E591</f>
        <v>ناصر</v>
      </c>
      <c r="F590" s="136" t="str">
        <f>'گام اول '!F591</f>
        <v>عجمی دوحصاران</v>
      </c>
      <c r="G590" s="136" t="str">
        <f>'گام اول '!G591</f>
        <v>نگهبان</v>
      </c>
      <c r="H590" s="136" t="str">
        <f>'گام اول '!H591</f>
        <v>خراسان جنوبی</v>
      </c>
      <c r="I590" s="136" t="str">
        <f>'گام اول '!I591</f>
        <v>180-12-7557289-1</v>
      </c>
      <c r="J590" s="136" t="str">
        <f>'گام اول '!J591</f>
        <v>0850017025</v>
      </c>
      <c r="K590" s="136" t="str">
        <f>'گام اول '!K591</f>
        <v>0069812046</v>
      </c>
      <c r="L590" s="136" t="str">
        <f>'گام اول '!L591</f>
        <v>خراسان جنوبی</v>
      </c>
      <c r="M590" s="136" t="str">
        <f>'گام اول '!M591</f>
        <v>نگهبان</v>
      </c>
      <c r="N590" s="120">
        <f>'گام اول '!N591</f>
        <v>0</v>
      </c>
      <c r="O590" s="119" t="str">
        <f>'گام اول '!O591</f>
        <v>*</v>
      </c>
      <c r="P590" s="121">
        <f>'گام اول '!P591</f>
        <v>0</v>
      </c>
      <c r="Q590" s="358">
        <f>'گام اول '!Q591</f>
        <v>30</v>
      </c>
      <c r="R590" s="358">
        <f>'گام اول '!R591</f>
        <v>90</v>
      </c>
      <c r="S590" s="358">
        <f>'گام اول '!S591</f>
        <v>0</v>
      </c>
      <c r="T590" s="358">
        <f>'گام اول '!T591</f>
        <v>0</v>
      </c>
      <c r="U590" s="137">
        <f>'گام اول '!U591</f>
        <v>1</v>
      </c>
      <c r="V590" s="120">
        <f>'گام اول '!W591</f>
        <v>0</v>
      </c>
      <c r="W590" s="121">
        <f>'گام اول '!X591</f>
        <v>0</v>
      </c>
      <c r="X590" s="366">
        <f>'گام اول '!Y591</f>
        <v>1</v>
      </c>
      <c r="Y590" s="366">
        <f>'گام اول '!Z591</f>
        <v>1</v>
      </c>
      <c r="Z590" s="138">
        <f>'گام اول '!AA591</f>
        <v>885165</v>
      </c>
      <c r="AA590" s="138">
        <f>'گام اول '!AB591</f>
        <v>46667</v>
      </c>
      <c r="AB590" s="138">
        <f>'گام اول '!AC591</f>
        <v>931832</v>
      </c>
      <c r="AC590" s="138">
        <f>'گام اول '!AD591</f>
        <v>4500000</v>
      </c>
      <c r="AD590" s="138">
        <f>'گام اول '!AE591</f>
        <v>6000000</v>
      </c>
      <c r="AE590" s="139">
        <f>'گام اول '!AF591</f>
        <v>177895.19999999998</v>
      </c>
      <c r="AF590" s="122">
        <f>'گام اول '!AG591</f>
        <v>26554950</v>
      </c>
      <c r="AG590" s="123">
        <f>'گام اول '!AH591</f>
        <v>1400010</v>
      </c>
      <c r="AH590" s="123">
        <f>'گام اول '!AI591</f>
        <v>16010567.999999998</v>
      </c>
      <c r="AI590" s="123">
        <f>'گام اول '!AJ591</f>
        <v>2655495</v>
      </c>
      <c r="AJ590" s="123">
        <f>'گام اول '!AK591</f>
        <v>4500000</v>
      </c>
      <c r="AK590" s="123">
        <f>'گام اول '!AL591</f>
        <v>6000000</v>
      </c>
      <c r="AL590" s="123">
        <f>'گام اول '!AM591</f>
        <v>0</v>
      </c>
      <c r="AM590" s="123">
        <f>'گام اول '!AN591</f>
        <v>0</v>
      </c>
      <c r="AN590" s="123">
        <f>'گام اول '!AO591</f>
        <v>931832</v>
      </c>
      <c r="AO590" s="123">
        <f>'گام اول '!AP591</f>
        <v>4000000</v>
      </c>
      <c r="AP590" s="123">
        <f>'گام اول '!AQ591</f>
        <v>0</v>
      </c>
      <c r="AQ590" s="123">
        <f>'گام اول '!AR591</f>
        <v>0</v>
      </c>
      <c r="AR590" s="123">
        <f>'گام اول '!AS591</f>
        <v>0</v>
      </c>
      <c r="AS590" s="375">
        <f>'گام اول '!AT591</f>
        <v>0</v>
      </c>
      <c r="AT590" s="368">
        <f t="shared" si="407"/>
        <v>62052855</v>
      </c>
      <c r="AU590" s="173">
        <f>'گام اول '!AV591</f>
        <v>39872941.039999999</v>
      </c>
      <c r="AV590" s="141">
        <f>'گام اول '!AW591</f>
        <v>58465528</v>
      </c>
      <c r="AW590" s="142">
        <f t="shared" si="408"/>
        <v>4092586.9600000004</v>
      </c>
      <c r="AX590" s="75">
        <f t="shared" si="409"/>
        <v>0</v>
      </c>
      <c r="AY590" s="142">
        <f>'گام اول '!AZ591</f>
        <v>0</v>
      </c>
      <c r="AZ590" s="142">
        <f>'گام اول '!BA591</f>
        <v>0</v>
      </c>
      <c r="BA590" s="142">
        <f>'گام اول '!BB591</f>
        <v>0</v>
      </c>
      <c r="BB590" s="142">
        <f>'گام اول '!BC591</f>
        <v>0</v>
      </c>
      <c r="BC590" s="142">
        <f>'گام اول '!BD591</f>
        <v>0</v>
      </c>
      <c r="BD590" s="142">
        <f>'گام اول '!BE591</f>
        <v>0</v>
      </c>
      <c r="BE590" s="142">
        <f>'گام اول '!BF591</f>
        <v>0</v>
      </c>
      <c r="BF590" s="143">
        <f t="shared" si="410"/>
        <v>4092586.9600000004</v>
      </c>
      <c r="BG590" s="140">
        <f t="shared" si="411"/>
        <v>57960268</v>
      </c>
      <c r="BH590" s="144">
        <f t="shared" si="412"/>
        <v>62052855</v>
      </c>
      <c r="BI590" s="127">
        <f t="shared" si="405"/>
        <v>4659160</v>
      </c>
      <c r="BJ590" s="145">
        <f t="shared" si="413"/>
        <v>2329580</v>
      </c>
      <c r="BK590" s="145">
        <f t="shared" si="414"/>
        <v>698874</v>
      </c>
      <c r="BL590" s="146">
        <f t="shared" si="415"/>
        <v>1120000</v>
      </c>
      <c r="BM590" s="379">
        <v>0</v>
      </c>
      <c r="BN590" s="147">
        <f t="shared" si="416"/>
        <v>70860469</v>
      </c>
      <c r="BO590" s="148">
        <f t="shared" si="417"/>
        <v>58465528</v>
      </c>
      <c r="BP590" s="149">
        <f t="shared" si="418"/>
        <v>13447071.440000001</v>
      </c>
      <c r="BQ590" s="150">
        <f t="shared" si="419"/>
        <v>84307540.439999998</v>
      </c>
      <c r="BR590" s="151">
        <f t="shared" si="420"/>
        <v>100800</v>
      </c>
      <c r="BS590" s="147">
        <f t="shared" si="421"/>
        <v>84408340.439999998</v>
      </c>
      <c r="BT590" s="135">
        <v>0</v>
      </c>
      <c r="BU590" s="148">
        <f t="shared" si="422"/>
        <v>7086046.9000000004</v>
      </c>
      <c r="BV590" s="152">
        <f t="shared" si="423"/>
        <v>3543023.45</v>
      </c>
      <c r="BW590" s="133">
        <f t="shared" si="424"/>
        <v>73779270.090000004</v>
      </c>
      <c r="BX590" s="147">
        <f t="shared" si="425"/>
        <v>7687614</v>
      </c>
      <c r="BY590" s="134">
        <f t="shared" si="426"/>
        <v>66091656.090000004</v>
      </c>
      <c r="CD590" s="388">
        <f>'گام اول '!AU591</f>
        <v>62052855</v>
      </c>
      <c r="CE590" s="389">
        <f>'گام اول '!AV591</f>
        <v>39872941.039999999</v>
      </c>
      <c r="CF590" s="389">
        <f>'گام اول '!AW591</f>
        <v>58465528</v>
      </c>
      <c r="CG590" s="389">
        <f>'گام اول '!AX591</f>
        <v>4092586.9600000004</v>
      </c>
      <c r="CH590" s="389">
        <f>'گام اول '!AY591</f>
        <v>0</v>
      </c>
      <c r="CI590" s="389">
        <f>'گام اول '!AZ591</f>
        <v>0</v>
      </c>
      <c r="CJ590" s="389">
        <f>'گام اول '!BA591</f>
        <v>0</v>
      </c>
      <c r="CK590" s="389">
        <f>'گام اول '!BB591</f>
        <v>0</v>
      </c>
      <c r="CL590" s="389">
        <f>'گام اول '!BC591</f>
        <v>0</v>
      </c>
      <c r="CM590" s="389">
        <f>'گام اول '!BD591</f>
        <v>0</v>
      </c>
      <c r="CN590" s="389">
        <f>'گام اول '!BE591</f>
        <v>0</v>
      </c>
      <c r="CO590" s="389">
        <f>'گام اول '!BF591</f>
        <v>0</v>
      </c>
      <c r="CP590" s="389">
        <f>'گام اول '!BG591</f>
        <v>4092586.9600000004</v>
      </c>
      <c r="CQ590" s="389">
        <f>'گام اول '!BH591</f>
        <v>57960268</v>
      </c>
      <c r="CR590" s="389">
        <f t="shared" si="427"/>
        <v>62052855</v>
      </c>
      <c r="CS590" s="55">
        <f t="shared" si="428"/>
        <v>4659160</v>
      </c>
      <c r="CT590" s="388">
        <f t="shared" si="429"/>
        <v>2329580</v>
      </c>
      <c r="CU590" s="389">
        <f t="shared" si="430"/>
        <v>698874</v>
      </c>
      <c r="CV590" s="389">
        <f t="shared" si="431"/>
        <v>1120000</v>
      </c>
      <c r="CW590" s="55">
        <v>0</v>
      </c>
      <c r="CX590" s="389">
        <f t="shared" si="432"/>
        <v>70860469</v>
      </c>
      <c r="CY590" s="389">
        <f t="shared" si="433"/>
        <v>58465528</v>
      </c>
      <c r="CZ590" s="389">
        <f t="shared" si="434"/>
        <v>13447071.440000001</v>
      </c>
      <c r="DA590" s="389">
        <f t="shared" si="435"/>
        <v>84307540.439999998</v>
      </c>
      <c r="DB590" s="389">
        <f t="shared" si="436"/>
        <v>100800</v>
      </c>
      <c r="DC590" s="389">
        <f t="shared" si="437"/>
        <v>84408340.439999998</v>
      </c>
      <c r="DD590" s="394">
        <v>0</v>
      </c>
      <c r="DE590" s="389">
        <f t="shared" si="438"/>
        <v>7086046.9000000004</v>
      </c>
      <c r="DF590" s="389">
        <f t="shared" si="439"/>
        <v>3543023.45</v>
      </c>
      <c r="DG590" s="389">
        <f t="shared" si="440"/>
        <v>73779270.090000004</v>
      </c>
      <c r="DH590" s="389">
        <f t="shared" si="441"/>
        <v>7687614</v>
      </c>
      <c r="DI590" s="389">
        <f t="shared" si="442"/>
        <v>66091656.090000004</v>
      </c>
      <c r="DJ590" s="389">
        <f t="shared" si="443"/>
        <v>0</v>
      </c>
      <c r="DL590" s="396">
        <f t="shared" si="444"/>
        <v>6638737.5</v>
      </c>
      <c r="DM590" s="396">
        <f t="shared" si="445"/>
        <v>-1979577.5</v>
      </c>
    </row>
    <row r="591" spans="1:117" s="55" customFormat="1" ht="21" x14ac:dyDescent="0.2">
      <c r="A591" s="191">
        <f t="shared" si="406"/>
        <v>2655495</v>
      </c>
      <c r="B591" s="136">
        <f>'گام اول '!B592</f>
        <v>586</v>
      </c>
      <c r="C591" s="136">
        <f>'گام اول '!C592</f>
        <v>382</v>
      </c>
      <c r="D591" s="136">
        <f>'گام اول '!D592</f>
        <v>12846</v>
      </c>
      <c r="E591" s="136" t="str">
        <f>'گام اول '!E592</f>
        <v>علیرضا</v>
      </c>
      <c r="F591" s="136" t="str">
        <f>'گام اول '!F592</f>
        <v>ولایتی</v>
      </c>
      <c r="G591" s="136" t="str">
        <f>'گام اول '!G592</f>
        <v>نگهبان</v>
      </c>
      <c r="H591" s="136" t="str">
        <f>'گام اول '!H592</f>
        <v>خراسان جنوبی</v>
      </c>
      <c r="I591" s="136" t="str">
        <f>'گام اول '!I592</f>
        <v>180-813-53637680-1</v>
      </c>
      <c r="J591" s="136" t="str">
        <f>'گام اول '!J592</f>
        <v>0889961565</v>
      </c>
      <c r="K591" s="136" t="str">
        <f>'گام اول '!K592</f>
        <v>0069312704</v>
      </c>
      <c r="L591" s="136" t="str">
        <f>'گام اول '!L592</f>
        <v>خراسان جنوبی</v>
      </c>
      <c r="M591" s="136" t="str">
        <f>'گام اول '!M592</f>
        <v>نگهبان</v>
      </c>
      <c r="N591" s="120">
        <f>'گام اول '!N592</f>
        <v>0</v>
      </c>
      <c r="O591" s="119" t="str">
        <f>'گام اول '!O592</f>
        <v>*</v>
      </c>
      <c r="P591" s="121">
        <f>'گام اول '!P592</f>
        <v>0</v>
      </c>
      <c r="Q591" s="358">
        <f>'گام اول '!Q592</f>
        <v>30</v>
      </c>
      <c r="R591" s="358">
        <f>'گام اول '!R592</f>
        <v>90</v>
      </c>
      <c r="S591" s="358">
        <f>'گام اول '!S592</f>
        <v>0</v>
      </c>
      <c r="T591" s="358">
        <f>'گام اول '!T592</f>
        <v>0</v>
      </c>
      <c r="U591" s="137">
        <f>'گام اول '!U592</f>
        <v>1</v>
      </c>
      <c r="V591" s="120">
        <f>'گام اول '!W592</f>
        <v>0</v>
      </c>
      <c r="W591" s="121">
        <f>'گام اول '!X592</f>
        <v>0</v>
      </c>
      <c r="X591" s="366">
        <f>'گام اول '!Y592</f>
        <v>2</v>
      </c>
      <c r="Y591" s="366">
        <f>'گام اول '!Z592</f>
        <v>2</v>
      </c>
      <c r="Z591" s="138">
        <f>'گام اول '!AA592</f>
        <v>885165</v>
      </c>
      <c r="AA591" s="138">
        <f>'گام اول '!AB592</f>
        <v>46667</v>
      </c>
      <c r="AB591" s="138">
        <f>'گام اول '!AC592</f>
        <v>931832</v>
      </c>
      <c r="AC591" s="138">
        <f>'گام اول '!AD592</f>
        <v>4500000</v>
      </c>
      <c r="AD591" s="138">
        <f>'گام اول '!AE592</f>
        <v>6000000</v>
      </c>
      <c r="AE591" s="139">
        <f>'گام اول '!AF592</f>
        <v>177895.19999999998</v>
      </c>
      <c r="AF591" s="122">
        <f>'گام اول '!AG592</f>
        <v>26554950</v>
      </c>
      <c r="AG591" s="123">
        <f>'گام اول '!AH592</f>
        <v>1400010</v>
      </c>
      <c r="AH591" s="123">
        <f>'گام اول '!AI592</f>
        <v>16010567.999999998</v>
      </c>
      <c r="AI591" s="123">
        <f>'گام اول '!AJ592</f>
        <v>5310990</v>
      </c>
      <c r="AJ591" s="123">
        <f>'گام اول '!AK592</f>
        <v>4500000</v>
      </c>
      <c r="AK591" s="123">
        <f>'گام اول '!AL592</f>
        <v>6000000</v>
      </c>
      <c r="AL591" s="123">
        <f>'گام اول '!AM592</f>
        <v>0</v>
      </c>
      <c r="AM591" s="123">
        <f>'گام اول '!AN592</f>
        <v>0</v>
      </c>
      <c r="AN591" s="123">
        <f>'گام اول '!AO592</f>
        <v>931832</v>
      </c>
      <c r="AO591" s="123">
        <f>'گام اول '!AP592</f>
        <v>4000000</v>
      </c>
      <c r="AP591" s="123">
        <f>'گام اول '!AQ592</f>
        <v>0</v>
      </c>
      <c r="AQ591" s="123">
        <f>'گام اول '!AR592</f>
        <v>0</v>
      </c>
      <c r="AR591" s="123">
        <f>'گام اول '!AS592</f>
        <v>0</v>
      </c>
      <c r="AS591" s="375">
        <f>'گام اول '!AT592</f>
        <v>0</v>
      </c>
      <c r="AT591" s="368">
        <f t="shared" si="407"/>
        <v>64708350</v>
      </c>
      <c r="AU591" s="173">
        <f>'گام اول '!AV592</f>
        <v>39872941.039999999</v>
      </c>
      <c r="AV591" s="141">
        <f>'گام اول '!AW592</f>
        <v>58465528</v>
      </c>
      <c r="AW591" s="142">
        <f t="shared" si="408"/>
        <v>4092586.9600000004</v>
      </c>
      <c r="AX591" s="75">
        <f t="shared" si="409"/>
        <v>0</v>
      </c>
      <c r="AY591" s="142">
        <f>'گام اول '!AZ592</f>
        <v>0</v>
      </c>
      <c r="AZ591" s="142">
        <f>'گام اول '!BA592</f>
        <v>0</v>
      </c>
      <c r="BA591" s="142">
        <f>'گام اول '!BB592</f>
        <v>0</v>
      </c>
      <c r="BB591" s="142">
        <f>'گام اول '!BC592</f>
        <v>0</v>
      </c>
      <c r="BC591" s="142">
        <f>'گام اول '!BD592</f>
        <v>0</v>
      </c>
      <c r="BD591" s="142">
        <f>'گام اول '!BE592</f>
        <v>0</v>
      </c>
      <c r="BE591" s="142">
        <f>'گام اول '!BF592</f>
        <v>0</v>
      </c>
      <c r="BF591" s="143">
        <f t="shared" si="410"/>
        <v>4092586.9600000004</v>
      </c>
      <c r="BG591" s="140">
        <f t="shared" si="411"/>
        <v>60615763</v>
      </c>
      <c r="BH591" s="144">
        <f t="shared" si="412"/>
        <v>64708350</v>
      </c>
      <c r="BI591" s="127">
        <f t="shared" si="405"/>
        <v>4659160</v>
      </c>
      <c r="BJ591" s="145">
        <f t="shared" si="413"/>
        <v>2329580</v>
      </c>
      <c r="BK591" s="145">
        <f t="shared" si="414"/>
        <v>698874</v>
      </c>
      <c r="BL591" s="146">
        <f t="shared" si="415"/>
        <v>1120000</v>
      </c>
      <c r="BM591" s="379">
        <v>0</v>
      </c>
      <c r="BN591" s="147">
        <f t="shared" si="416"/>
        <v>73515964</v>
      </c>
      <c r="BO591" s="148">
        <f t="shared" si="417"/>
        <v>58465528</v>
      </c>
      <c r="BP591" s="149">
        <f t="shared" si="418"/>
        <v>13447071.440000001</v>
      </c>
      <c r="BQ591" s="150">
        <f t="shared" si="419"/>
        <v>86963035.439999998</v>
      </c>
      <c r="BR591" s="151">
        <f t="shared" si="420"/>
        <v>100800</v>
      </c>
      <c r="BS591" s="147">
        <f t="shared" si="421"/>
        <v>87063835.439999998</v>
      </c>
      <c r="BT591" s="135">
        <v>0</v>
      </c>
      <c r="BU591" s="148">
        <f t="shared" si="422"/>
        <v>7351596.4000000004</v>
      </c>
      <c r="BV591" s="152">
        <f t="shared" si="423"/>
        <v>3675798.2</v>
      </c>
      <c r="BW591" s="133">
        <f t="shared" si="424"/>
        <v>76036440.840000004</v>
      </c>
      <c r="BX591" s="147">
        <f t="shared" si="425"/>
        <v>7687614</v>
      </c>
      <c r="BY591" s="134">
        <f t="shared" si="426"/>
        <v>68348826.840000004</v>
      </c>
      <c r="CD591" s="388">
        <f>'گام اول '!AU592</f>
        <v>64708350</v>
      </c>
      <c r="CE591" s="389">
        <f>'گام اول '!AV592</f>
        <v>39872941.039999999</v>
      </c>
      <c r="CF591" s="389">
        <f>'گام اول '!AW592</f>
        <v>58465528</v>
      </c>
      <c r="CG591" s="389">
        <f>'گام اول '!AX592</f>
        <v>4092586.9600000004</v>
      </c>
      <c r="CH591" s="389">
        <f>'گام اول '!AY592</f>
        <v>0</v>
      </c>
      <c r="CI591" s="389">
        <f>'گام اول '!AZ592</f>
        <v>0</v>
      </c>
      <c r="CJ591" s="389">
        <f>'گام اول '!BA592</f>
        <v>0</v>
      </c>
      <c r="CK591" s="389">
        <f>'گام اول '!BB592</f>
        <v>0</v>
      </c>
      <c r="CL591" s="389">
        <f>'گام اول '!BC592</f>
        <v>0</v>
      </c>
      <c r="CM591" s="389">
        <f>'گام اول '!BD592</f>
        <v>0</v>
      </c>
      <c r="CN591" s="389">
        <f>'گام اول '!BE592</f>
        <v>0</v>
      </c>
      <c r="CO591" s="389">
        <f>'گام اول '!BF592</f>
        <v>0</v>
      </c>
      <c r="CP591" s="389">
        <f>'گام اول '!BG592</f>
        <v>4092586.9600000004</v>
      </c>
      <c r="CQ591" s="389">
        <f>'گام اول '!BH592</f>
        <v>60615763</v>
      </c>
      <c r="CR591" s="389">
        <f t="shared" si="427"/>
        <v>64708350</v>
      </c>
      <c r="CS591" s="55">
        <f t="shared" si="428"/>
        <v>4659160</v>
      </c>
      <c r="CT591" s="388">
        <f t="shared" si="429"/>
        <v>2329580</v>
      </c>
      <c r="CU591" s="389">
        <f t="shared" si="430"/>
        <v>698874</v>
      </c>
      <c r="CV591" s="389">
        <f t="shared" si="431"/>
        <v>1120000</v>
      </c>
      <c r="CW591" s="55">
        <v>0</v>
      </c>
      <c r="CX591" s="389">
        <f t="shared" si="432"/>
        <v>73515964</v>
      </c>
      <c r="CY591" s="389">
        <f t="shared" si="433"/>
        <v>58465528</v>
      </c>
      <c r="CZ591" s="389">
        <f t="shared" si="434"/>
        <v>13447071.440000001</v>
      </c>
      <c r="DA591" s="389">
        <f t="shared" si="435"/>
        <v>86963035.439999998</v>
      </c>
      <c r="DB591" s="389">
        <f t="shared" si="436"/>
        <v>100800</v>
      </c>
      <c r="DC591" s="389">
        <f t="shared" si="437"/>
        <v>87063835.439999998</v>
      </c>
      <c r="DD591" s="394">
        <v>0</v>
      </c>
      <c r="DE591" s="389">
        <f t="shared" si="438"/>
        <v>7351596.4000000004</v>
      </c>
      <c r="DF591" s="389">
        <f t="shared" si="439"/>
        <v>3675798.2</v>
      </c>
      <c r="DG591" s="389">
        <f t="shared" si="440"/>
        <v>76036440.840000004</v>
      </c>
      <c r="DH591" s="389">
        <f t="shared" si="441"/>
        <v>7687614</v>
      </c>
      <c r="DI591" s="389">
        <f t="shared" si="442"/>
        <v>68348826.840000004</v>
      </c>
      <c r="DJ591" s="389">
        <f t="shared" si="443"/>
        <v>0</v>
      </c>
      <c r="DL591" s="396">
        <f t="shared" si="444"/>
        <v>6638737.5</v>
      </c>
      <c r="DM591" s="396">
        <f t="shared" si="445"/>
        <v>-1979577.5</v>
      </c>
    </row>
    <row r="592" spans="1:117" s="55" customFormat="1" ht="21" x14ac:dyDescent="0.2">
      <c r="A592" s="191">
        <f t="shared" si="406"/>
        <v>2655495</v>
      </c>
      <c r="B592" s="136">
        <f>'گام اول '!B593</f>
        <v>587</v>
      </c>
      <c r="C592" s="136">
        <f>'گام اول '!C593</f>
        <v>383</v>
      </c>
      <c r="D592" s="136">
        <f>'گام اول '!D593</f>
        <v>12842</v>
      </c>
      <c r="E592" s="136" t="str">
        <f>'گام اول '!E593</f>
        <v>محمدرضا</v>
      </c>
      <c r="F592" s="136" t="str">
        <f>'گام اول '!F593</f>
        <v>شریفی</v>
      </c>
      <c r="G592" s="136" t="str">
        <f>'گام اول '!G593</f>
        <v>نگهبان</v>
      </c>
      <c r="H592" s="136" t="str">
        <f>'گام اول '!H593</f>
        <v>خراسان جنوبی</v>
      </c>
      <c r="I592" s="136" t="str">
        <f>'گام اول '!I593</f>
        <v>180-813-8641019-1</v>
      </c>
      <c r="J592" s="136" t="str">
        <f>'گام اول '!J593</f>
        <v>0880175591</v>
      </c>
      <c r="K592" s="136" t="str">
        <f>'گام اول '!K593</f>
        <v>0019186815</v>
      </c>
      <c r="L592" s="136" t="str">
        <f>'گام اول '!L593</f>
        <v>خراسان جنوبی</v>
      </c>
      <c r="M592" s="136" t="str">
        <f>'گام اول '!M593</f>
        <v>نگهبان</v>
      </c>
      <c r="N592" s="120" t="str">
        <f>'گام اول '!N593</f>
        <v>*</v>
      </c>
      <c r="O592" s="119">
        <f>'گام اول '!O593</f>
        <v>0</v>
      </c>
      <c r="P592" s="121">
        <f>'گام اول '!P593</f>
        <v>0</v>
      </c>
      <c r="Q592" s="358">
        <f>'گام اول '!Q593</f>
        <v>30</v>
      </c>
      <c r="R592" s="358">
        <f>'گام اول '!R593</f>
        <v>120</v>
      </c>
      <c r="S592" s="358">
        <f>'گام اول '!S593</f>
        <v>110</v>
      </c>
      <c r="T592" s="358">
        <f>'گام اول '!T593</f>
        <v>29.33</v>
      </c>
      <c r="U592" s="137">
        <f>'گام اول '!U593</f>
        <v>0</v>
      </c>
      <c r="V592" s="120">
        <f>'گام اول '!W593</f>
        <v>0</v>
      </c>
      <c r="W592" s="121">
        <f>'گام اول '!X593</f>
        <v>0</v>
      </c>
      <c r="X592" s="366">
        <f>'گام اول '!Y593</f>
        <v>1</v>
      </c>
      <c r="Y592" s="366">
        <f>'گام اول '!Z593</f>
        <v>1</v>
      </c>
      <c r="Z592" s="138">
        <f>'گام اول '!AA593</f>
        <v>885165</v>
      </c>
      <c r="AA592" s="138">
        <f>'گام اول '!AB593</f>
        <v>46667</v>
      </c>
      <c r="AB592" s="138">
        <f>'گام اول '!AC593</f>
        <v>931832</v>
      </c>
      <c r="AC592" s="138">
        <f>'گام اول '!AD593</f>
        <v>4500000</v>
      </c>
      <c r="AD592" s="138">
        <f>'گام اول '!AE593</f>
        <v>6000000</v>
      </c>
      <c r="AE592" s="139">
        <f>'گام اول '!AF593</f>
        <v>177895.19999999998</v>
      </c>
      <c r="AF592" s="122">
        <f>'گام اول '!AG593</f>
        <v>26554950</v>
      </c>
      <c r="AG592" s="123">
        <f>'گام اول '!AH593</f>
        <v>1400010</v>
      </c>
      <c r="AH592" s="123">
        <f>'گام اول '!AI593</f>
        <v>21347423.999999996</v>
      </c>
      <c r="AI592" s="123">
        <f>'گام اول '!AJ593</f>
        <v>2655495</v>
      </c>
      <c r="AJ592" s="123">
        <f>'گام اول '!AK593</f>
        <v>4500000</v>
      </c>
      <c r="AK592" s="123">
        <f>'گام اول '!AL593</f>
        <v>6000000</v>
      </c>
      <c r="AL592" s="123">
        <f>'گام اول '!AM593</f>
        <v>4892117.9999999991</v>
      </c>
      <c r="AM592" s="123">
        <f>'گام اول '!AN593</f>
        <v>5217666.2159999991</v>
      </c>
      <c r="AN592" s="123">
        <f>'گام اول '!AO593</f>
        <v>0</v>
      </c>
      <c r="AO592" s="123">
        <f>'گام اول '!AP593</f>
        <v>2000000</v>
      </c>
      <c r="AP592" s="123">
        <f>'گام اول '!AQ593</f>
        <v>0</v>
      </c>
      <c r="AQ592" s="123">
        <f>'گام اول '!AR593</f>
        <v>0</v>
      </c>
      <c r="AR592" s="123">
        <f>'گام اول '!AS593</f>
        <v>0</v>
      </c>
      <c r="AS592" s="375">
        <f>'گام اول '!AT593</f>
        <v>0</v>
      </c>
      <c r="AT592" s="368">
        <f t="shared" si="407"/>
        <v>74567663.216000006</v>
      </c>
      <c r="AU592" s="173">
        <f>'گام اول '!AV593</f>
        <v>54378316.440880008</v>
      </c>
      <c r="AV592" s="141">
        <f>'گام اول '!AW593</f>
        <v>71912168.215999991</v>
      </c>
      <c r="AW592" s="142">
        <f t="shared" si="408"/>
        <v>5033851.7751199994</v>
      </c>
      <c r="AX592" s="75">
        <f t="shared" si="409"/>
        <v>1437831.644088001</v>
      </c>
      <c r="AY592" s="142">
        <f>'گام اول '!AZ593</f>
        <v>0</v>
      </c>
      <c r="AZ592" s="142">
        <f>'گام اول '!BA593</f>
        <v>0</v>
      </c>
      <c r="BA592" s="142">
        <f>'گام اول '!BB593</f>
        <v>0</v>
      </c>
      <c r="BB592" s="142">
        <f>'گام اول '!BC593</f>
        <v>0</v>
      </c>
      <c r="BC592" s="142">
        <f>'گام اول '!BD593</f>
        <v>0</v>
      </c>
      <c r="BD592" s="142">
        <f>'گام اول '!BE593</f>
        <v>0</v>
      </c>
      <c r="BE592" s="142">
        <f>'گام اول '!BF593</f>
        <v>0</v>
      </c>
      <c r="BF592" s="143">
        <f t="shared" si="410"/>
        <v>6471683.4192080004</v>
      </c>
      <c r="BG592" s="140">
        <f t="shared" si="411"/>
        <v>68095979</v>
      </c>
      <c r="BH592" s="144">
        <f t="shared" si="412"/>
        <v>74567663.216000006</v>
      </c>
      <c r="BI592" s="127">
        <f t="shared" si="405"/>
        <v>4659160</v>
      </c>
      <c r="BJ592" s="145">
        <f t="shared" si="413"/>
        <v>2329580</v>
      </c>
      <c r="BK592" s="145">
        <f t="shared" si="414"/>
        <v>698874</v>
      </c>
      <c r="BL592" s="146">
        <f t="shared" si="415"/>
        <v>1120000</v>
      </c>
      <c r="BM592" s="379">
        <v>0</v>
      </c>
      <c r="BN592" s="147">
        <f t="shared" si="416"/>
        <v>83375277.216000006</v>
      </c>
      <c r="BO592" s="148">
        <f t="shared" si="417"/>
        <v>71912168.215999991</v>
      </c>
      <c r="BP592" s="149">
        <f t="shared" si="418"/>
        <v>16539798.689679999</v>
      </c>
      <c r="BQ592" s="150">
        <f t="shared" si="419"/>
        <v>99915075.905680001</v>
      </c>
      <c r="BR592" s="151">
        <f t="shared" si="420"/>
        <v>100800</v>
      </c>
      <c r="BS592" s="147">
        <f t="shared" si="421"/>
        <v>100015875.90568</v>
      </c>
      <c r="BT592" s="135">
        <v>0</v>
      </c>
      <c r="BU592" s="148">
        <f t="shared" si="422"/>
        <v>8337527.7216000007</v>
      </c>
      <c r="BV592" s="152">
        <f t="shared" si="423"/>
        <v>4168763.8608000004</v>
      </c>
      <c r="BW592" s="133">
        <f t="shared" si="424"/>
        <v>87509584.323280007</v>
      </c>
      <c r="BX592" s="147">
        <f t="shared" si="425"/>
        <v>7687614</v>
      </c>
      <c r="BY592" s="134">
        <f t="shared" si="426"/>
        <v>79821970.323280007</v>
      </c>
      <c r="CD592" s="388">
        <f>'گام اول '!AU593</f>
        <v>74567663.216000006</v>
      </c>
      <c r="CE592" s="389">
        <f>'گام اول '!AV593</f>
        <v>54378316.440880008</v>
      </c>
      <c r="CF592" s="389">
        <f>'گام اول '!AW593</f>
        <v>71912168.215999991</v>
      </c>
      <c r="CG592" s="389">
        <f>'گام اول '!AX593</f>
        <v>5033851.7751199994</v>
      </c>
      <c r="CH592" s="389">
        <f>'گام اول '!AY593</f>
        <v>1437831.644088001</v>
      </c>
      <c r="CI592" s="389">
        <f>'گام اول '!AZ593</f>
        <v>0</v>
      </c>
      <c r="CJ592" s="389">
        <f>'گام اول '!BA593</f>
        <v>0</v>
      </c>
      <c r="CK592" s="389">
        <f>'گام اول '!BB593</f>
        <v>0</v>
      </c>
      <c r="CL592" s="389">
        <f>'گام اول '!BC593</f>
        <v>0</v>
      </c>
      <c r="CM592" s="389">
        <f>'گام اول '!BD593</f>
        <v>0</v>
      </c>
      <c r="CN592" s="389">
        <f>'گام اول '!BE593</f>
        <v>0</v>
      </c>
      <c r="CO592" s="389">
        <f>'گام اول '!BF593</f>
        <v>0</v>
      </c>
      <c r="CP592" s="389">
        <f>'گام اول '!BG593</f>
        <v>6471683.4192080004</v>
      </c>
      <c r="CQ592" s="389">
        <f>'گام اول '!BH593</f>
        <v>68095979</v>
      </c>
      <c r="CR592" s="389">
        <f t="shared" si="427"/>
        <v>74567663.216000006</v>
      </c>
      <c r="CS592" s="55">
        <f t="shared" si="428"/>
        <v>4659160</v>
      </c>
      <c r="CT592" s="388">
        <f t="shared" si="429"/>
        <v>2329580</v>
      </c>
      <c r="CU592" s="389">
        <f t="shared" si="430"/>
        <v>698874</v>
      </c>
      <c r="CV592" s="389">
        <f t="shared" si="431"/>
        <v>1120000</v>
      </c>
      <c r="CW592" s="55">
        <v>0</v>
      </c>
      <c r="CX592" s="389">
        <f t="shared" si="432"/>
        <v>83375277.216000006</v>
      </c>
      <c r="CY592" s="389">
        <f t="shared" si="433"/>
        <v>71912168.215999991</v>
      </c>
      <c r="CZ592" s="389">
        <f t="shared" si="434"/>
        <v>16539798.689679999</v>
      </c>
      <c r="DA592" s="389">
        <f t="shared" si="435"/>
        <v>99915075.905680001</v>
      </c>
      <c r="DB592" s="389">
        <f t="shared" si="436"/>
        <v>100800</v>
      </c>
      <c r="DC592" s="389">
        <f t="shared" si="437"/>
        <v>100015875.90568</v>
      </c>
      <c r="DD592" s="394">
        <v>0</v>
      </c>
      <c r="DE592" s="389">
        <f t="shared" si="438"/>
        <v>8337527.7216000007</v>
      </c>
      <c r="DF592" s="389">
        <f t="shared" si="439"/>
        <v>4168763.8608000004</v>
      </c>
      <c r="DG592" s="389">
        <f t="shared" si="440"/>
        <v>87509584.323280007</v>
      </c>
      <c r="DH592" s="389">
        <f t="shared" si="441"/>
        <v>7687614</v>
      </c>
      <c r="DI592" s="389">
        <f t="shared" si="442"/>
        <v>79821970.323280007</v>
      </c>
      <c r="DJ592" s="389">
        <f t="shared" si="443"/>
        <v>0</v>
      </c>
      <c r="DL592" s="396">
        <f t="shared" si="444"/>
        <v>6638737.5</v>
      </c>
      <c r="DM592" s="396">
        <f t="shared" si="445"/>
        <v>-1979577.5</v>
      </c>
    </row>
    <row r="593" spans="1:117" s="55" customFormat="1" ht="21" x14ac:dyDescent="0.2">
      <c r="A593" s="191">
        <f t="shared" si="406"/>
        <v>2655495</v>
      </c>
      <c r="B593" s="136">
        <f>'گام اول '!B594</f>
        <v>588</v>
      </c>
      <c r="C593" s="136">
        <f>'گام اول '!C594</f>
        <v>384</v>
      </c>
      <c r="D593" s="136">
        <f>'گام اول '!D594</f>
        <v>12843</v>
      </c>
      <c r="E593" s="136" t="str">
        <f>'گام اول '!E594</f>
        <v>رضا</v>
      </c>
      <c r="F593" s="136" t="str">
        <f>'گام اول '!F594</f>
        <v>سموئی</v>
      </c>
      <c r="G593" s="136" t="str">
        <f>'گام اول '!G594</f>
        <v>نگهبان</v>
      </c>
      <c r="H593" s="136" t="str">
        <f>'گام اول '!H594</f>
        <v>خراسان جنوبی</v>
      </c>
      <c r="I593" s="136" t="str">
        <f>'گام اول '!I594</f>
        <v>180-813-8605084-1</v>
      </c>
      <c r="J593" s="136" t="str">
        <f>'گام اول '!J594</f>
        <v>0640272835</v>
      </c>
      <c r="K593" s="136" t="str">
        <f>'گام اول '!K594</f>
        <v>0068947905</v>
      </c>
      <c r="L593" s="136" t="str">
        <f>'گام اول '!L594</f>
        <v>خراسان جنوبی</v>
      </c>
      <c r="M593" s="136" t="str">
        <f>'گام اول '!M594</f>
        <v>نگهبان</v>
      </c>
      <c r="N593" s="120" t="str">
        <f>'گام اول '!N594</f>
        <v>*</v>
      </c>
      <c r="O593" s="119">
        <f>'گام اول '!O594</f>
        <v>0</v>
      </c>
      <c r="P593" s="121">
        <f>'گام اول '!P594</f>
        <v>0</v>
      </c>
      <c r="Q593" s="358">
        <f>'گام اول '!Q594</f>
        <v>30</v>
      </c>
      <c r="R593" s="358">
        <f>'گام اول '!R594</f>
        <v>120</v>
      </c>
      <c r="S593" s="358">
        <f>'گام اول '!S594</f>
        <v>110</v>
      </c>
      <c r="T593" s="358">
        <f>'گام اول '!T594</f>
        <v>29.33</v>
      </c>
      <c r="U593" s="137">
        <f>'گام اول '!U594</f>
        <v>0</v>
      </c>
      <c r="V593" s="120">
        <f>'گام اول '!W594</f>
        <v>0</v>
      </c>
      <c r="W593" s="121">
        <f>'گام اول '!X594</f>
        <v>0</v>
      </c>
      <c r="X593" s="366">
        <f>'گام اول '!Y594</f>
        <v>1</v>
      </c>
      <c r="Y593" s="366">
        <f>'گام اول '!Z594</f>
        <v>1</v>
      </c>
      <c r="Z593" s="138">
        <f>'گام اول '!AA594</f>
        <v>885165</v>
      </c>
      <c r="AA593" s="138">
        <f>'گام اول '!AB594</f>
        <v>46667</v>
      </c>
      <c r="AB593" s="138">
        <f>'گام اول '!AC594</f>
        <v>931832</v>
      </c>
      <c r="AC593" s="138">
        <f>'گام اول '!AD594</f>
        <v>4500000</v>
      </c>
      <c r="AD593" s="138">
        <f>'گام اول '!AE594</f>
        <v>6000000</v>
      </c>
      <c r="AE593" s="139">
        <f>'گام اول '!AF594</f>
        <v>177895.19999999998</v>
      </c>
      <c r="AF593" s="122">
        <f>'گام اول '!AG594</f>
        <v>26554950</v>
      </c>
      <c r="AG593" s="123">
        <f>'گام اول '!AH594</f>
        <v>1400010</v>
      </c>
      <c r="AH593" s="123">
        <f>'گام اول '!AI594</f>
        <v>21347423.999999996</v>
      </c>
      <c r="AI593" s="123">
        <f>'گام اول '!AJ594</f>
        <v>2655495</v>
      </c>
      <c r="AJ593" s="123">
        <f>'گام اول '!AK594</f>
        <v>4500000</v>
      </c>
      <c r="AK593" s="123">
        <f>'گام اول '!AL594</f>
        <v>6000000</v>
      </c>
      <c r="AL593" s="123">
        <f>'گام اول '!AM594</f>
        <v>4892117.9999999991</v>
      </c>
      <c r="AM593" s="123">
        <f>'گام اول '!AN594</f>
        <v>5217666.2159999991</v>
      </c>
      <c r="AN593" s="123">
        <f>'گام اول '!AO594</f>
        <v>0</v>
      </c>
      <c r="AO593" s="123">
        <f>'گام اول '!AP594</f>
        <v>4200000</v>
      </c>
      <c r="AP593" s="123">
        <f>'گام اول '!AQ594</f>
        <v>0</v>
      </c>
      <c r="AQ593" s="123">
        <f>'گام اول '!AR594</f>
        <v>0</v>
      </c>
      <c r="AR593" s="123">
        <f>'گام اول '!AS594</f>
        <v>0</v>
      </c>
      <c r="AS593" s="375">
        <f>'گام اول '!AT594</f>
        <v>0</v>
      </c>
      <c r="AT593" s="368">
        <f t="shared" si="407"/>
        <v>76767663.216000006</v>
      </c>
      <c r="AU593" s="173">
        <f>'گام اول '!AV594</f>
        <v>54224316.440880008</v>
      </c>
      <c r="AV593" s="141">
        <f>'گام اول '!AW594</f>
        <v>74112168.215999991</v>
      </c>
      <c r="AW593" s="142">
        <f t="shared" si="408"/>
        <v>5187851.7751199994</v>
      </c>
      <c r="AX593" s="75">
        <f t="shared" si="409"/>
        <v>1422431.644088001</v>
      </c>
      <c r="AY593" s="142">
        <f>'گام اول '!AZ594</f>
        <v>0</v>
      </c>
      <c r="AZ593" s="142">
        <f>'گام اول '!BA594</f>
        <v>0</v>
      </c>
      <c r="BA593" s="142">
        <f>'گام اول '!BB594</f>
        <v>0</v>
      </c>
      <c r="BB593" s="142">
        <f>'گام اول '!BC594</f>
        <v>0</v>
      </c>
      <c r="BC593" s="142">
        <f>'گام اول '!BD594</f>
        <v>0</v>
      </c>
      <c r="BD593" s="142">
        <f>'گام اول '!BE594</f>
        <v>0</v>
      </c>
      <c r="BE593" s="142">
        <f>'گام اول '!BF594</f>
        <v>0</v>
      </c>
      <c r="BF593" s="143">
        <f t="shared" si="410"/>
        <v>6610283.4192080004</v>
      </c>
      <c r="BG593" s="140">
        <f t="shared" si="411"/>
        <v>70157379</v>
      </c>
      <c r="BH593" s="144">
        <f t="shared" si="412"/>
        <v>76767663.216000006</v>
      </c>
      <c r="BI593" s="127">
        <f t="shared" si="405"/>
        <v>4659160</v>
      </c>
      <c r="BJ593" s="145">
        <f t="shared" si="413"/>
        <v>2329580</v>
      </c>
      <c r="BK593" s="145">
        <f t="shared" si="414"/>
        <v>698874</v>
      </c>
      <c r="BL593" s="146">
        <f t="shared" si="415"/>
        <v>1120000</v>
      </c>
      <c r="BM593" s="379">
        <v>0</v>
      </c>
      <c r="BN593" s="147">
        <f t="shared" si="416"/>
        <v>85575277.216000006</v>
      </c>
      <c r="BO593" s="148">
        <f t="shared" si="417"/>
        <v>74112168.215999991</v>
      </c>
      <c r="BP593" s="149">
        <f t="shared" si="418"/>
        <v>17045798.689679999</v>
      </c>
      <c r="BQ593" s="150">
        <f t="shared" si="419"/>
        <v>102621075.90568</v>
      </c>
      <c r="BR593" s="151">
        <f t="shared" si="420"/>
        <v>100800</v>
      </c>
      <c r="BS593" s="147">
        <f t="shared" si="421"/>
        <v>102721875.90568</v>
      </c>
      <c r="BT593" s="135">
        <v>0</v>
      </c>
      <c r="BU593" s="148">
        <f t="shared" si="422"/>
        <v>8557527.7216000017</v>
      </c>
      <c r="BV593" s="152">
        <f t="shared" si="423"/>
        <v>4278763.8608000008</v>
      </c>
      <c r="BW593" s="133">
        <f t="shared" si="424"/>
        <v>89885584.323280007</v>
      </c>
      <c r="BX593" s="147">
        <f t="shared" si="425"/>
        <v>7687614</v>
      </c>
      <c r="BY593" s="134">
        <f t="shared" si="426"/>
        <v>82197970.323280007</v>
      </c>
      <c r="CD593" s="388">
        <f>'گام اول '!AU594</f>
        <v>76767663.216000006</v>
      </c>
      <c r="CE593" s="389">
        <f>'گام اول '!AV594</f>
        <v>54224316.440880008</v>
      </c>
      <c r="CF593" s="389">
        <f>'گام اول '!AW594</f>
        <v>74112168.215999991</v>
      </c>
      <c r="CG593" s="389">
        <f>'گام اول '!AX594</f>
        <v>5187851.7751199994</v>
      </c>
      <c r="CH593" s="389">
        <f>'گام اول '!AY594</f>
        <v>1422431.644088001</v>
      </c>
      <c r="CI593" s="389">
        <f>'گام اول '!AZ594</f>
        <v>0</v>
      </c>
      <c r="CJ593" s="389">
        <f>'گام اول '!BA594</f>
        <v>0</v>
      </c>
      <c r="CK593" s="389">
        <f>'گام اول '!BB594</f>
        <v>0</v>
      </c>
      <c r="CL593" s="389">
        <f>'گام اول '!BC594</f>
        <v>0</v>
      </c>
      <c r="CM593" s="389">
        <f>'گام اول '!BD594</f>
        <v>0</v>
      </c>
      <c r="CN593" s="389">
        <f>'گام اول '!BE594</f>
        <v>0</v>
      </c>
      <c r="CO593" s="389">
        <f>'گام اول '!BF594</f>
        <v>0</v>
      </c>
      <c r="CP593" s="389">
        <f>'گام اول '!BG594</f>
        <v>6610283.4192080004</v>
      </c>
      <c r="CQ593" s="389">
        <f>'گام اول '!BH594</f>
        <v>70157379</v>
      </c>
      <c r="CR593" s="389">
        <f t="shared" si="427"/>
        <v>76767663.216000006</v>
      </c>
      <c r="CS593" s="55">
        <f t="shared" si="428"/>
        <v>4659160</v>
      </c>
      <c r="CT593" s="388">
        <f t="shared" si="429"/>
        <v>2329580</v>
      </c>
      <c r="CU593" s="389">
        <f t="shared" si="430"/>
        <v>698874</v>
      </c>
      <c r="CV593" s="389">
        <f t="shared" si="431"/>
        <v>1120000</v>
      </c>
      <c r="CW593" s="55">
        <v>0</v>
      </c>
      <c r="CX593" s="389">
        <f t="shared" si="432"/>
        <v>85575277.216000006</v>
      </c>
      <c r="CY593" s="389">
        <f t="shared" si="433"/>
        <v>74112168.215999991</v>
      </c>
      <c r="CZ593" s="389">
        <f t="shared" si="434"/>
        <v>17045798.689679999</v>
      </c>
      <c r="DA593" s="389">
        <f t="shared" si="435"/>
        <v>102621075.90568</v>
      </c>
      <c r="DB593" s="389">
        <f t="shared" si="436"/>
        <v>100800</v>
      </c>
      <c r="DC593" s="389">
        <f t="shared" si="437"/>
        <v>102721875.90568</v>
      </c>
      <c r="DD593" s="394">
        <v>0</v>
      </c>
      <c r="DE593" s="389">
        <f t="shared" si="438"/>
        <v>8557527.7216000017</v>
      </c>
      <c r="DF593" s="389">
        <f t="shared" si="439"/>
        <v>4278763.8608000008</v>
      </c>
      <c r="DG593" s="389">
        <f t="shared" si="440"/>
        <v>89885584.323280007</v>
      </c>
      <c r="DH593" s="389">
        <f t="shared" si="441"/>
        <v>7687614</v>
      </c>
      <c r="DI593" s="389">
        <f t="shared" si="442"/>
        <v>82197970.323280007</v>
      </c>
      <c r="DJ593" s="389">
        <f t="shared" si="443"/>
        <v>0</v>
      </c>
      <c r="DL593" s="396">
        <f t="shared" si="444"/>
        <v>6638737.5</v>
      </c>
      <c r="DM593" s="396">
        <f t="shared" si="445"/>
        <v>-1979577.5</v>
      </c>
    </row>
    <row r="594" spans="1:117" s="55" customFormat="1" ht="21" x14ac:dyDescent="0.2">
      <c r="A594" s="191">
        <f t="shared" si="406"/>
        <v>2655495</v>
      </c>
      <c r="B594" s="136">
        <f>'گام اول '!B595</f>
        <v>589</v>
      </c>
      <c r="C594" s="136">
        <f>'گام اول '!C595</f>
        <v>385</v>
      </c>
      <c r="D594" s="136">
        <f>'گام اول '!D595</f>
        <v>12848</v>
      </c>
      <c r="E594" s="136" t="str">
        <f>'گام اول '!E595</f>
        <v>اسماعیل</v>
      </c>
      <c r="F594" s="136" t="str">
        <f>'گام اول '!F595</f>
        <v>برزگر</v>
      </c>
      <c r="G594" s="136" t="str">
        <f>'گام اول '!G595</f>
        <v>نگهبان</v>
      </c>
      <c r="H594" s="136" t="str">
        <f>'گام اول '!H595</f>
        <v>خراسان جنوبی</v>
      </c>
      <c r="I594" s="136" t="str">
        <f>'گام اول '!I595</f>
        <v>180-813-4287718-1</v>
      </c>
      <c r="J594" s="136" t="str">
        <f>'گام اول '!J595</f>
        <v>0880306106</v>
      </c>
      <c r="K594" s="136">
        <f>'گام اول '!K595</f>
        <v>0</v>
      </c>
      <c r="L594" s="136" t="str">
        <f>'گام اول '!L595</f>
        <v>خراسان جنوبی</v>
      </c>
      <c r="M594" s="136" t="str">
        <f>'گام اول '!M595</f>
        <v>نگهبان</v>
      </c>
      <c r="N594" s="120" t="str">
        <f>'گام اول '!N595</f>
        <v>*</v>
      </c>
      <c r="O594" s="119">
        <f>'گام اول '!O595</f>
        <v>0</v>
      </c>
      <c r="P594" s="121">
        <f>'گام اول '!P595</f>
        <v>0</v>
      </c>
      <c r="Q594" s="358">
        <f>'گام اول '!Q595</f>
        <v>30</v>
      </c>
      <c r="R594" s="358">
        <f>'گام اول '!R595</f>
        <v>120</v>
      </c>
      <c r="S594" s="358">
        <f>'گام اول '!S595</f>
        <v>110</v>
      </c>
      <c r="T594" s="358">
        <f>'گام اول '!T595</f>
        <v>29.33</v>
      </c>
      <c r="U594" s="137">
        <f>'گام اول '!U595</f>
        <v>0</v>
      </c>
      <c r="V594" s="120">
        <f>'گام اول '!W595</f>
        <v>0</v>
      </c>
      <c r="W594" s="121">
        <f>'گام اول '!X595</f>
        <v>0</v>
      </c>
      <c r="X594" s="366">
        <f>'گام اول '!Y595</f>
        <v>0</v>
      </c>
      <c r="Y594" s="366">
        <f>'گام اول '!Z595</f>
        <v>0</v>
      </c>
      <c r="Z594" s="138">
        <f>'گام اول '!AA595</f>
        <v>885165</v>
      </c>
      <c r="AA594" s="138">
        <f>'گام اول '!AB595</f>
        <v>0</v>
      </c>
      <c r="AB594" s="138">
        <f>'گام اول '!AC595</f>
        <v>885165</v>
      </c>
      <c r="AC594" s="138">
        <f>'گام اول '!AD595</f>
        <v>4500000</v>
      </c>
      <c r="AD594" s="138">
        <f>'گام اول '!AE595</f>
        <v>6000000</v>
      </c>
      <c r="AE594" s="139">
        <f>'گام اول '!AF595</f>
        <v>168986.04545454544</v>
      </c>
      <c r="AF594" s="122">
        <f>'گام اول '!AG595</f>
        <v>26554950</v>
      </c>
      <c r="AG594" s="123">
        <f>'گام اول '!AH595</f>
        <v>0</v>
      </c>
      <c r="AH594" s="123">
        <f>'گام اول '!AI595</f>
        <v>20278325.454545453</v>
      </c>
      <c r="AI594" s="123">
        <f>'گام اول '!AJ595</f>
        <v>0</v>
      </c>
      <c r="AJ594" s="123">
        <f>'گام اول '!AK595</f>
        <v>4500000</v>
      </c>
      <c r="AK594" s="123">
        <f>'گام اول '!AL595</f>
        <v>6000000</v>
      </c>
      <c r="AL594" s="123">
        <f>'گام اول '!AM595</f>
        <v>4647116.25</v>
      </c>
      <c r="AM594" s="123">
        <f>'گام اول '!AN595</f>
        <v>4956360.7131818179</v>
      </c>
      <c r="AN594" s="123">
        <f>'گام اول '!AO595</f>
        <v>0</v>
      </c>
      <c r="AO594" s="123">
        <f>'گام اول '!AP595</f>
        <v>4800000</v>
      </c>
      <c r="AP594" s="123">
        <f>'گام اول '!AQ595</f>
        <v>0</v>
      </c>
      <c r="AQ594" s="123">
        <f>'گام اول '!AR595</f>
        <v>0</v>
      </c>
      <c r="AR594" s="123">
        <f>'گام اول '!AS595</f>
        <v>0</v>
      </c>
      <c r="AS594" s="375">
        <f>'گام اول '!AT595</f>
        <v>0</v>
      </c>
      <c r="AT594" s="368">
        <f t="shared" si="407"/>
        <v>71736752.417727262</v>
      </c>
      <c r="AU594" s="173">
        <f>'گام اول '!AV595</f>
        <v>51415179.748486355</v>
      </c>
      <c r="AV594" s="141">
        <f>'گام اول '!AW595</f>
        <v>71736752.417727262</v>
      </c>
      <c r="AW594" s="142">
        <f t="shared" si="408"/>
        <v>5021572.6692409087</v>
      </c>
      <c r="AX594" s="75">
        <f t="shared" si="409"/>
        <v>1141517.9748486355</v>
      </c>
      <c r="AY594" s="142">
        <f>'گام اول '!AZ595</f>
        <v>0</v>
      </c>
      <c r="AZ594" s="142">
        <f>'گام اول '!BA595</f>
        <v>0</v>
      </c>
      <c r="BA594" s="142">
        <f>'گام اول '!BB595</f>
        <v>0</v>
      </c>
      <c r="BB594" s="142">
        <f>'گام اول '!BC595</f>
        <v>0</v>
      </c>
      <c r="BC594" s="142">
        <f>'گام اول '!BD595</f>
        <v>0</v>
      </c>
      <c r="BD594" s="142">
        <f>'گام اول '!BE595</f>
        <v>0</v>
      </c>
      <c r="BE594" s="142">
        <f>'گام اول '!BF595</f>
        <v>0</v>
      </c>
      <c r="BF594" s="143">
        <f t="shared" si="410"/>
        <v>6163090.6440895442</v>
      </c>
      <c r="BG594" s="140">
        <f t="shared" si="411"/>
        <v>65573661</v>
      </c>
      <c r="BH594" s="144">
        <f t="shared" si="412"/>
        <v>71736752.417727262</v>
      </c>
      <c r="BI594" s="127">
        <f t="shared" si="405"/>
        <v>4425825</v>
      </c>
      <c r="BJ594" s="145">
        <f t="shared" si="413"/>
        <v>2212912.5</v>
      </c>
      <c r="BK594" s="145">
        <f t="shared" si="414"/>
        <v>663873.75</v>
      </c>
      <c r="BL594" s="146">
        <f t="shared" si="415"/>
        <v>1120000</v>
      </c>
      <c r="BM594" s="379">
        <v>0</v>
      </c>
      <c r="BN594" s="147">
        <f t="shared" si="416"/>
        <v>80159363.667727262</v>
      </c>
      <c r="BO594" s="148">
        <f t="shared" si="417"/>
        <v>71736752.417727262</v>
      </c>
      <c r="BP594" s="149">
        <f t="shared" si="418"/>
        <v>16499453.056077272</v>
      </c>
      <c r="BQ594" s="150">
        <f t="shared" si="419"/>
        <v>96658816.723804533</v>
      </c>
      <c r="BR594" s="151">
        <f t="shared" si="420"/>
        <v>100800</v>
      </c>
      <c r="BS594" s="147">
        <f t="shared" si="421"/>
        <v>96759616.723804533</v>
      </c>
      <c r="BT594" s="135">
        <v>0</v>
      </c>
      <c r="BU594" s="148">
        <f t="shared" si="422"/>
        <v>8015936.3667727262</v>
      </c>
      <c r="BV594" s="152">
        <f t="shared" si="423"/>
        <v>4007968.1833863631</v>
      </c>
      <c r="BW594" s="133">
        <f t="shared" si="424"/>
        <v>84735712.173645437</v>
      </c>
      <c r="BX594" s="147">
        <f t="shared" si="425"/>
        <v>7302611.25</v>
      </c>
      <c r="BY594" s="134">
        <f t="shared" si="426"/>
        <v>77433100.923645437</v>
      </c>
      <c r="CD594" s="388">
        <f>'گام اول '!AU595</f>
        <v>71736752.417727262</v>
      </c>
      <c r="CE594" s="389">
        <f>'گام اول '!AV595</f>
        <v>51415179.748486355</v>
      </c>
      <c r="CF594" s="389">
        <f>'گام اول '!AW595</f>
        <v>71736752.417727262</v>
      </c>
      <c r="CG594" s="389">
        <f>'گام اول '!AX595</f>
        <v>5021572.6692409087</v>
      </c>
      <c r="CH594" s="389">
        <f>'گام اول '!AY595</f>
        <v>1141517.9748486355</v>
      </c>
      <c r="CI594" s="389">
        <f>'گام اول '!AZ595</f>
        <v>0</v>
      </c>
      <c r="CJ594" s="389">
        <f>'گام اول '!BA595</f>
        <v>0</v>
      </c>
      <c r="CK594" s="389">
        <f>'گام اول '!BB595</f>
        <v>0</v>
      </c>
      <c r="CL594" s="389">
        <f>'گام اول '!BC595</f>
        <v>0</v>
      </c>
      <c r="CM594" s="389">
        <f>'گام اول '!BD595</f>
        <v>0</v>
      </c>
      <c r="CN594" s="389">
        <f>'گام اول '!BE595</f>
        <v>0</v>
      </c>
      <c r="CO594" s="389">
        <f>'گام اول '!BF595</f>
        <v>0</v>
      </c>
      <c r="CP594" s="389">
        <f>'گام اول '!BG595</f>
        <v>6163090.6440895442</v>
      </c>
      <c r="CQ594" s="389">
        <f>'گام اول '!BH595</f>
        <v>65573661</v>
      </c>
      <c r="CR594" s="389">
        <f t="shared" si="427"/>
        <v>71736752.417727262</v>
      </c>
      <c r="CS594" s="55">
        <f t="shared" si="428"/>
        <v>4425825</v>
      </c>
      <c r="CT594" s="388">
        <f t="shared" si="429"/>
        <v>2212912.5</v>
      </c>
      <c r="CU594" s="389">
        <f t="shared" si="430"/>
        <v>663873.75</v>
      </c>
      <c r="CV594" s="389">
        <f t="shared" si="431"/>
        <v>1120000</v>
      </c>
      <c r="CW594" s="55">
        <v>0</v>
      </c>
      <c r="CX594" s="389">
        <f t="shared" si="432"/>
        <v>80159363.667727262</v>
      </c>
      <c r="CY594" s="389">
        <f t="shared" si="433"/>
        <v>71736752.417727262</v>
      </c>
      <c r="CZ594" s="389">
        <f t="shared" si="434"/>
        <v>16499453.056077272</v>
      </c>
      <c r="DA594" s="389">
        <f t="shared" si="435"/>
        <v>96658816.723804533</v>
      </c>
      <c r="DB594" s="389">
        <f t="shared" si="436"/>
        <v>100800</v>
      </c>
      <c r="DC594" s="389">
        <f t="shared" si="437"/>
        <v>96759616.723804533</v>
      </c>
      <c r="DD594" s="394">
        <v>0</v>
      </c>
      <c r="DE594" s="389">
        <f t="shared" si="438"/>
        <v>8015936.3667727262</v>
      </c>
      <c r="DF594" s="389">
        <f t="shared" si="439"/>
        <v>4007968.1833863631</v>
      </c>
      <c r="DG594" s="389">
        <f t="shared" si="440"/>
        <v>84735712.173645437</v>
      </c>
      <c r="DH594" s="389">
        <f t="shared" si="441"/>
        <v>7302611.25</v>
      </c>
      <c r="DI594" s="389">
        <f t="shared" si="442"/>
        <v>77433100.923645437</v>
      </c>
      <c r="DJ594" s="389">
        <f t="shared" si="443"/>
        <v>0</v>
      </c>
      <c r="DL594" s="396">
        <f t="shared" si="444"/>
        <v>6638737.5</v>
      </c>
      <c r="DM594" s="396">
        <f t="shared" si="445"/>
        <v>-2212912.5</v>
      </c>
    </row>
    <row r="595" spans="1:117" s="55" customFormat="1" ht="21" x14ac:dyDescent="0.2">
      <c r="A595" s="191">
        <f t="shared" si="406"/>
        <v>2655495</v>
      </c>
      <c r="B595" s="136">
        <f>'گام اول '!B596</f>
        <v>590</v>
      </c>
      <c r="C595" s="136">
        <f>'گام اول '!C596</f>
        <v>387</v>
      </c>
      <c r="D595" s="136">
        <f>'گام اول '!D596</f>
        <v>13523</v>
      </c>
      <c r="E595" s="136" t="str">
        <f>'گام اول '!E596</f>
        <v>بابك</v>
      </c>
      <c r="F595" s="136" t="str">
        <f>'گام اول '!F596</f>
        <v>بهروزي راد</v>
      </c>
      <c r="G595" s="136" t="str">
        <f>'گام اول '!G596</f>
        <v>نگهبان</v>
      </c>
      <c r="H595" s="136" t="str">
        <f>'گام اول '!H596</f>
        <v>خوزستان</v>
      </c>
      <c r="I595" s="136" t="str">
        <f>'گام اول '!I596</f>
        <v>160-12-428931-1</v>
      </c>
      <c r="J595" s="136">
        <f>'گام اول '!J596</f>
        <v>1751368645</v>
      </c>
      <c r="K595" s="136" t="str">
        <f>'گام اول '!K596</f>
        <v>0055712951</v>
      </c>
      <c r="L595" s="136" t="str">
        <f>'گام اول '!L596</f>
        <v>خوزستان</v>
      </c>
      <c r="M595" s="136" t="str">
        <f>'گام اول '!M596</f>
        <v>نگهبان</v>
      </c>
      <c r="N595" s="120" t="str">
        <f>'گام اول '!N596</f>
        <v>*</v>
      </c>
      <c r="O595" s="119">
        <f>'گام اول '!O596</f>
        <v>0</v>
      </c>
      <c r="P595" s="121">
        <f>'گام اول '!P596</f>
        <v>0</v>
      </c>
      <c r="Q595" s="358">
        <f>'گام اول '!Q596</f>
        <v>30</v>
      </c>
      <c r="R595" s="358">
        <f>'گام اول '!R596</f>
        <v>120</v>
      </c>
      <c r="S595" s="358">
        <f>'گام اول '!S596</f>
        <v>110</v>
      </c>
      <c r="T595" s="358">
        <f>'گام اول '!T596</f>
        <v>29.33</v>
      </c>
      <c r="U595" s="137">
        <f>'گام اول '!U596</f>
        <v>0</v>
      </c>
      <c r="V595" s="120">
        <f>'گام اول '!W596</f>
        <v>0</v>
      </c>
      <c r="W595" s="121">
        <f>'گام اول '!X596</f>
        <v>0</v>
      </c>
      <c r="X595" s="366">
        <f>'گام اول '!Y596</f>
        <v>0</v>
      </c>
      <c r="Y595" s="366">
        <f>'گام اول '!Z596</f>
        <v>0</v>
      </c>
      <c r="Z595" s="138">
        <f>'گام اول '!AA596</f>
        <v>885165</v>
      </c>
      <c r="AA595" s="138">
        <f>'گام اول '!AB596</f>
        <v>46667</v>
      </c>
      <c r="AB595" s="138">
        <f>'گام اول '!AC596</f>
        <v>931832</v>
      </c>
      <c r="AC595" s="138">
        <f>'گام اول '!AD596</f>
        <v>4500000</v>
      </c>
      <c r="AD595" s="138">
        <f>'گام اول '!AE596</f>
        <v>6000000</v>
      </c>
      <c r="AE595" s="139">
        <f>'گام اول '!AF596</f>
        <v>177895.19999999998</v>
      </c>
      <c r="AF595" s="122">
        <f>'گام اول '!AG596</f>
        <v>26554950</v>
      </c>
      <c r="AG595" s="123">
        <f>'گام اول '!AH596</f>
        <v>1400010</v>
      </c>
      <c r="AH595" s="123">
        <f>'گام اول '!AI596</f>
        <v>21347423.999999996</v>
      </c>
      <c r="AI595" s="123">
        <f>'گام اول '!AJ596</f>
        <v>0</v>
      </c>
      <c r="AJ595" s="123">
        <f>'گام اول '!AK596</f>
        <v>4500000</v>
      </c>
      <c r="AK595" s="123">
        <f>'گام اول '!AL596</f>
        <v>6000000</v>
      </c>
      <c r="AL595" s="123">
        <f>'گام اول '!AM596</f>
        <v>4892117.9999999991</v>
      </c>
      <c r="AM595" s="123">
        <f>'گام اول '!AN596</f>
        <v>5217666.2159999991</v>
      </c>
      <c r="AN595" s="123">
        <f>'گام اول '!AO596</f>
        <v>0</v>
      </c>
      <c r="AO595" s="123">
        <f>'گام اول '!AP596</f>
        <v>3000000</v>
      </c>
      <c r="AP595" s="123">
        <f>'گام اول '!AQ596</f>
        <v>0</v>
      </c>
      <c r="AQ595" s="123">
        <f>'گام اول '!AR596</f>
        <v>0</v>
      </c>
      <c r="AR595" s="123">
        <f>'گام اول '!AS596</f>
        <v>0</v>
      </c>
      <c r="AS595" s="375">
        <f>'گام اول '!AT596</f>
        <v>0</v>
      </c>
      <c r="AT595" s="368">
        <f t="shared" si="407"/>
        <v>72912168.216000006</v>
      </c>
      <c r="AU595" s="173">
        <f>'گام اول '!AV596</f>
        <v>54308316.440880008</v>
      </c>
      <c r="AV595" s="141">
        <f>'گام اول '!AW596</f>
        <v>72912168.215999991</v>
      </c>
      <c r="AW595" s="142">
        <f t="shared" si="408"/>
        <v>5103851.7751199994</v>
      </c>
      <c r="AX595" s="75">
        <f t="shared" si="409"/>
        <v>1430831.644088001</v>
      </c>
      <c r="AY595" s="142">
        <f>'گام اول '!AZ596</f>
        <v>0</v>
      </c>
      <c r="AZ595" s="142">
        <f>'گام اول '!BA596</f>
        <v>0</v>
      </c>
      <c r="BA595" s="142">
        <f>'گام اول '!BB596</f>
        <v>0</v>
      </c>
      <c r="BB595" s="142">
        <f>'گام اول '!BC596</f>
        <v>0</v>
      </c>
      <c r="BC595" s="142">
        <f>'گام اول '!BD596</f>
        <v>0</v>
      </c>
      <c r="BD595" s="142">
        <f>'گام اول '!BE596</f>
        <v>0</v>
      </c>
      <c r="BE595" s="142">
        <f>'گام اول '!BF596</f>
        <v>0</v>
      </c>
      <c r="BF595" s="143">
        <f t="shared" si="410"/>
        <v>6534683.4192080004</v>
      </c>
      <c r="BG595" s="140">
        <f t="shared" si="411"/>
        <v>66377484</v>
      </c>
      <c r="BH595" s="144">
        <f t="shared" si="412"/>
        <v>72912168.216000006</v>
      </c>
      <c r="BI595" s="127">
        <f t="shared" si="405"/>
        <v>4659160</v>
      </c>
      <c r="BJ595" s="145">
        <f t="shared" si="413"/>
        <v>2329580</v>
      </c>
      <c r="BK595" s="145">
        <f t="shared" si="414"/>
        <v>698874</v>
      </c>
      <c r="BL595" s="146">
        <f t="shared" si="415"/>
        <v>1120000</v>
      </c>
      <c r="BM595" s="379">
        <v>0</v>
      </c>
      <c r="BN595" s="147">
        <f t="shared" si="416"/>
        <v>81719782.216000006</v>
      </c>
      <c r="BO595" s="148">
        <f t="shared" si="417"/>
        <v>72912168.215999991</v>
      </c>
      <c r="BP595" s="149">
        <f t="shared" si="418"/>
        <v>16769798.689679999</v>
      </c>
      <c r="BQ595" s="150">
        <f t="shared" si="419"/>
        <v>98489580.905680001</v>
      </c>
      <c r="BR595" s="151">
        <f t="shared" si="420"/>
        <v>100800</v>
      </c>
      <c r="BS595" s="147">
        <f t="shared" si="421"/>
        <v>98590380.905680001</v>
      </c>
      <c r="BT595" s="135">
        <v>0</v>
      </c>
      <c r="BU595" s="148">
        <f t="shared" si="422"/>
        <v>8171978.2216000007</v>
      </c>
      <c r="BV595" s="152">
        <f t="shared" si="423"/>
        <v>4085989.1108000004</v>
      </c>
      <c r="BW595" s="133">
        <f t="shared" si="424"/>
        <v>86332413.573280007</v>
      </c>
      <c r="BX595" s="147">
        <f t="shared" si="425"/>
        <v>7687614</v>
      </c>
      <c r="BY595" s="134">
        <f t="shared" si="426"/>
        <v>78644799.573280007</v>
      </c>
      <c r="CD595" s="388">
        <f>'گام اول '!AU596</f>
        <v>72912168.216000006</v>
      </c>
      <c r="CE595" s="389">
        <f>'گام اول '!AV596</f>
        <v>54308316.440880008</v>
      </c>
      <c r="CF595" s="389">
        <f>'گام اول '!AW596</f>
        <v>72912168.215999991</v>
      </c>
      <c r="CG595" s="389">
        <f>'گام اول '!AX596</f>
        <v>5103851.7751199994</v>
      </c>
      <c r="CH595" s="389">
        <f>'گام اول '!AY596</f>
        <v>1430831.644088001</v>
      </c>
      <c r="CI595" s="389">
        <f>'گام اول '!AZ596</f>
        <v>0</v>
      </c>
      <c r="CJ595" s="389">
        <f>'گام اول '!BA596</f>
        <v>0</v>
      </c>
      <c r="CK595" s="389">
        <f>'گام اول '!BB596</f>
        <v>0</v>
      </c>
      <c r="CL595" s="389">
        <f>'گام اول '!BC596</f>
        <v>0</v>
      </c>
      <c r="CM595" s="389">
        <f>'گام اول '!BD596</f>
        <v>0</v>
      </c>
      <c r="CN595" s="389">
        <f>'گام اول '!BE596</f>
        <v>0</v>
      </c>
      <c r="CO595" s="389">
        <f>'گام اول '!BF596</f>
        <v>0</v>
      </c>
      <c r="CP595" s="389">
        <f>'گام اول '!BG596</f>
        <v>6534683.4192080004</v>
      </c>
      <c r="CQ595" s="389">
        <f>'گام اول '!BH596</f>
        <v>66377484</v>
      </c>
      <c r="CR595" s="389">
        <f t="shared" si="427"/>
        <v>72912168.216000006</v>
      </c>
      <c r="CS595" s="55">
        <f t="shared" si="428"/>
        <v>4659160</v>
      </c>
      <c r="CT595" s="388">
        <f t="shared" si="429"/>
        <v>2329580</v>
      </c>
      <c r="CU595" s="389">
        <f t="shared" si="430"/>
        <v>698874</v>
      </c>
      <c r="CV595" s="389">
        <f t="shared" si="431"/>
        <v>1120000</v>
      </c>
      <c r="CW595" s="55">
        <v>0</v>
      </c>
      <c r="CX595" s="389">
        <f t="shared" si="432"/>
        <v>81719782.216000006</v>
      </c>
      <c r="CY595" s="389">
        <f t="shared" si="433"/>
        <v>72912168.215999991</v>
      </c>
      <c r="CZ595" s="389">
        <f t="shared" si="434"/>
        <v>16769798.689679999</v>
      </c>
      <c r="DA595" s="389">
        <f t="shared" si="435"/>
        <v>98489580.905680001</v>
      </c>
      <c r="DB595" s="389">
        <f t="shared" si="436"/>
        <v>100800</v>
      </c>
      <c r="DC595" s="389">
        <f t="shared" si="437"/>
        <v>98590380.905680001</v>
      </c>
      <c r="DD595" s="394">
        <v>0</v>
      </c>
      <c r="DE595" s="389">
        <f t="shared" si="438"/>
        <v>8171978.2216000007</v>
      </c>
      <c r="DF595" s="389">
        <f t="shared" si="439"/>
        <v>4085989.1108000004</v>
      </c>
      <c r="DG595" s="389">
        <f t="shared" si="440"/>
        <v>86332413.573280007</v>
      </c>
      <c r="DH595" s="389">
        <f t="shared" si="441"/>
        <v>7687614</v>
      </c>
      <c r="DI595" s="389">
        <f t="shared" si="442"/>
        <v>78644799.573280007</v>
      </c>
      <c r="DJ595" s="389">
        <f t="shared" si="443"/>
        <v>0</v>
      </c>
      <c r="DL595" s="396">
        <f t="shared" si="444"/>
        <v>6638737.5</v>
      </c>
      <c r="DM595" s="396">
        <f t="shared" si="445"/>
        <v>-1979577.5</v>
      </c>
    </row>
    <row r="596" spans="1:117" s="55" customFormat="1" ht="21" x14ac:dyDescent="0.2">
      <c r="A596" s="191">
        <f t="shared" si="406"/>
        <v>2655495</v>
      </c>
      <c r="B596" s="136">
        <f>'گام اول '!B597</f>
        <v>591</v>
      </c>
      <c r="C596" s="136">
        <f>'گام اول '!C597</f>
        <v>388</v>
      </c>
      <c r="D596" s="136">
        <f>'گام اول '!D597</f>
        <v>13518</v>
      </c>
      <c r="E596" s="136" t="str">
        <f>'گام اول '!E597</f>
        <v>عليرضا</v>
      </c>
      <c r="F596" s="136" t="str">
        <f>'گام اول '!F597</f>
        <v>انصاري نيا</v>
      </c>
      <c r="G596" s="136" t="str">
        <f>'گام اول '!G597</f>
        <v>نگهبان</v>
      </c>
      <c r="H596" s="136" t="str">
        <f>'گام اول '!H597</f>
        <v>خوزستان</v>
      </c>
      <c r="I596" s="136" t="str">
        <f>'گام اول '!I597</f>
        <v>160-800-293363-1</v>
      </c>
      <c r="J596" s="136">
        <f>'گام اول '!J597</f>
        <v>2001279817</v>
      </c>
      <c r="K596" s="136" t="str">
        <f>'گام اول '!K597</f>
        <v>0053835141</v>
      </c>
      <c r="L596" s="136" t="str">
        <f>'گام اول '!L597</f>
        <v>خوزستان</v>
      </c>
      <c r="M596" s="136" t="str">
        <f>'گام اول '!M597</f>
        <v>نگهبان</v>
      </c>
      <c r="N596" s="120" t="str">
        <f>'گام اول '!N597</f>
        <v>*</v>
      </c>
      <c r="O596" s="119">
        <f>'گام اول '!O597</f>
        <v>0</v>
      </c>
      <c r="P596" s="121">
        <f>'گام اول '!P597</f>
        <v>0</v>
      </c>
      <c r="Q596" s="358">
        <f>'گام اول '!Q597</f>
        <v>30</v>
      </c>
      <c r="R596" s="358">
        <f>'گام اول '!R597</f>
        <v>120</v>
      </c>
      <c r="S596" s="358">
        <f>'گام اول '!S597</f>
        <v>110</v>
      </c>
      <c r="T596" s="358">
        <f>'گام اول '!T597</f>
        <v>29.33</v>
      </c>
      <c r="U596" s="137">
        <f>'گام اول '!U597</f>
        <v>0</v>
      </c>
      <c r="V596" s="120">
        <f>'گام اول '!W597</f>
        <v>0</v>
      </c>
      <c r="W596" s="121">
        <f>'گام اول '!X597</f>
        <v>0</v>
      </c>
      <c r="X596" s="366">
        <f>'گام اول '!Y597</f>
        <v>2</v>
      </c>
      <c r="Y596" s="366">
        <f>'گام اول '!Z597</f>
        <v>2</v>
      </c>
      <c r="Z596" s="138">
        <f>'گام اول '!AA597</f>
        <v>885165</v>
      </c>
      <c r="AA596" s="138">
        <f>'گام اول '!AB597</f>
        <v>46667</v>
      </c>
      <c r="AB596" s="138">
        <f>'گام اول '!AC597</f>
        <v>931832</v>
      </c>
      <c r="AC596" s="138">
        <f>'گام اول '!AD597</f>
        <v>4500000</v>
      </c>
      <c r="AD596" s="138">
        <f>'گام اول '!AE597</f>
        <v>6000000</v>
      </c>
      <c r="AE596" s="139">
        <f>'گام اول '!AF597</f>
        <v>177895.19999999998</v>
      </c>
      <c r="AF596" s="122">
        <f>'گام اول '!AG597</f>
        <v>26554950</v>
      </c>
      <c r="AG596" s="123">
        <f>'گام اول '!AH597</f>
        <v>1400010</v>
      </c>
      <c r="AH596" s="123">
        <f>'گام اول '!AI597</f>
        <v>21347423.999999996</v>
      </c>
      <c r="AI596" s="123">
        <f>'گام اول '!AJ597</f>
        <v>5310990</v>
      </c>
      <c r="AJ596" s="123">
        <f>'گام اول '!AK597</f>
        <v>4500000</v>
      </c>
      <c r="AK596" s="123">
        <f>'گام اول '!AL597</f>
        <v>6000000</v>
      </c>
      <c r="AL596" s="123">
        <f>'گام اول '!AM597</f>
        <v>4892117.9999999991</v>
      </c>
      <c r="AM596" s="123">
        <f>'گام اول '!AN597</f>
        <v>5217666.2159999991</v>
      </c>
      <c r="AN596" s="123">
        <f>'گام اول '!AO597</f>
        <v>0</v>
      </c>
      <c r="AO596" s="123">
        <f>'گام اول '!AP597</f>
        <v>3000000</v>
      </c>
      <c r="AP596" s="123">
        <f>'گام اول '!AQ597</f>
        <v>0</v>
      </c>
      <c r="AQ596" s="123">
        <f>'گام اول '!AR597</f>
        <v>0</v>
      </c>
      <c r="AR596" s="123">
        <f>'گام اول '!AS597</f>
        <v>0</v>
      </c>
      <c r="AS596" s="375">
        <f>'گام اول '!AT597</f>
        <v>0</v>
      </c>
      <c r="AT596" s="368">
        <f t="shared" si="407"/>
        <v>78223158.216000006</v>
      </c>
      <c r="AU596" s="173">
        <f>'گام اول '!AV597</f>
        <v>54308316.440880008</v>
      </c>
      <c r="AV596" s="141">
        <f>'گام اول '!AW597</f>
        <v>72912168.215999991</v>
      </c>
      <c r="AW596" s="142">
        <f t="shared" si="408"/>
        <v>5103851.7751199994</v>
      </c>
      <c r="AX596" s="75">
        <f t="shared" si="409"/>
        <v>1430831.644088001</v>
      </c>
      <c r="AY596" s="142">
        <f>'گام اول '!AZ597</f>
        <v>0</v>
      </c>
      <c r="AZ596" s="142">
        <f>'گام اول '!BA597</f>
        <v>0</v>
      </c>
      <c r="BA596" s="142">
        <f>'گام اول '!BB597</f>
        <v>0</v>
      </c>
      <c r="BB596" s="142">
        <f>'گام اول '!BC597</f>
        <v>0</v>
      </c>
      <c r="BC596" s="142">
        <f>'گام اول '!BD597</f>
        <v>0</v>
      </c>
      <c r="BD596" s="142">
        <f>'گام اول '!BE597</f>
        <v>0</v>
      </c>
      <c r="BE596" s="142">
        <f>'گام اول '!BF597</f>
        <v>0</v>
      </c>
      <c r="BF596" s="143">
        <f t="shared" si="410"/>
        <v>6534683.4192080004</v>
      </c>
      <c r="BG596" s="140">
        <f t="shared" si="411"/>
        <v>71688474</v>
      </c>
      <c r="BH596" s="144">
        <f t="shared" si="412"/>
        <v>78223158.216000006</v>
      </c>
      <c r="BI596" s="127">
        <f t="shared" si="405"/>
        <v>4659160</v>
      </c>
      <c r="BJ596" s="145">
        <f t="shared" si="413"/>
        <v>2329580</v>
      </c>
      <c r="BK596" s="145">
        <f t="shared" si="414"/>
        <v>698874</v>
      </c>
      <c r="BL596" s="146">
        <f t="shared" si="415"/>
        <v>1120000</v>
      </c>
      <c r="BM596" s="379">
        <v>0</v>
      </c>
      <c r="BN596" s="147">
        <f t="shared" si="416"/>
        <v>87030772.216000006</v>
      </c>
      <c r="BO596" s="148">
        <f t="shared" si="417"/>
        <v>72912168.215999991</v>
      </c>
      <c r="BP596" s="149">
        <f t="shared" si="418"/>
        <v>16769798.689679999</v>
      </c>
      <c r="BQ596" s="150">
        <f t="shared" si="419"/>
        <v>103800570.90568</v>
      </c>
      <c r="BR596" s="151">
        <f t="shared" si="420"/>
        <v>100800</v>
      </c>
      <c r="BS596" s="147">
        <f t="shared" si="421"/>
        <v>103901370.90568</v>
      </c>
      <c r="BT596" s="135">
        <v>0</v>
      </c>
      <c r="BU596" s="148">
        <f t="shared" si="422"/>
        <v>8703077.2216000017</v>
      </c>
      <c r="BV596" s="152">
        <f t="shared" si="423"/>
        <v>4351538.6108000008</v>
      </c>
      <c r="BW596" s="133">
        <f t="shared" si="424"/>
        <v>90846755.073280007</v>
      </c>
      <c r="BX596" s="147">
        <f t="shared" si="425"/>
        <v>7687614</v>
      </c>
      <c r="BY596" s="134">
        <f t="shared" si="426"/>
        <v>83159141.073280007</v>
      </c>
      <c r="CD596" s="388">
        <f>'گام اول '!AU597</f>
        <v>78223158.216000006</v>
      </c>
      <c r="CE596" s="389">
        <f>'گام اول '!AV597</f>
        <v>54308316.440880008</v>
      </c>
      <c r="CF596" s="389">
        <f>'گام اول '!AW597</f>
        <v>72912168.215999991</v>
      </c>
      <c r="CG596" s="389">
        <f>'گام اول '!AX597</f>
        <v>5103851.7751199994</v>
      </c>
      <c r="CH596" s="389">
        <f>'گام اول '!AY597</f>
        <v>1430831.644088001</v>
      </c>
      <c r="CI596" s="389">
        <f>'گام اول '!AZ597</f>
        <v>0</v>
      </c>
      <c r="CJ596" s="389">
        <f>'گام اول '!BA597</f>
        <v>0</v>
      </c>
      <c r="CK596" s="389">
        <f>'گام اول '!BB597</f>
        <v>0</v>
      </c>
      <c r="CL596" s="389">
        <f>'گام اول '!BC597</f>
        <v>0</v>
      </c>
      <c r="CM596" s="389">
        <f>'گام اول '!BD597</f>
        <v>0</v>
      </c>
      <c r="CN596" s="389">
        <f>'گام اول '!BE597</f>
        <v>0</v>
      </c>
      <c r="CO596" s="389">
        <f>'گام اول '!BF597</f>
        <v>0</v>
      </c>
      <c r="CP596" s="389">
        <f>'گام اول '!BG597</f>
        <v>6534683.4192080004</v>
      </c>
      <c r="CQ596" s="389">
        <f>'گام اول '!BH597</f>
        <v>71688474</v>
      </c>
      <c r="CR596" s="389">
        <f t="shared" si="427"/>
        <v>78223158.216000006</v>
      </c>
      <c r="CS596" s="55">
        <f t="shared" si="428"/>
        <v>4659160</v>
      </c>
      <c r="CT596" s="388">
        <f t="shared" si="429"/>
        <v>2329580</v>
      </c>
      <c r="CU596" s="389">
        <f t="shared" si="430"/>
        <v>698874</v>
      </c>
      <c r="CV596" s="389">
        <f t="shared" si="431"/>
        <v>1120000</v>
      </c>
      <c r="CW596" s="55">
        <v>0</v>
      </c>
      <c r="CX596" s="389">
        <f t="shared" si="432"/>
        <v>87030772.216000006</v>
      </c>
      <c r="CY596" s="389">
        <f t="shared" si="433"/>
        <v>72912168.215999991</v>
      </c>
      <c r="CZ596" s="389">
        <f t="shared" si="434"/>
        <v>16769798.689679999</v>
      </c>
      <c r="DA596" s="389">
        <f t="shared" si="435"/>
        <v>103800570.90568</v>
      </c>
      <c r="DB596" s="389">
        <f t="shared" si="436"/>
        <v>100800</v>
      </c>
      <c r="DC596" s="389">
        <f t="shared" si="437"/>
        <v>103901370.90568</v>
      </c>
      <c r="DD596" s="394">
        <v>0</v>
      </c>
      <c r="DE596" s="389">
        <f t="shared" si="438"/>
        <v>8703077.2216000017</v>
      </c>
      <c r="DF596" s="389">
        <f t="shared" si="439"/>
        <v>4351538.6108000008</v>
      </c>
      <c r="DG596" s="389">
        <f t="shared" si="440"/>
        <v>90846755.073280007</v>
      </c>
      <c r="DH596" s="389">
        <f t="shared" si="441"/>
        <v>7687614</v>
      </c>
      <c r="DI596" s="389">
        <f t="shared" si="442"/>
        <v>83159141.073280007</v>
      </c>
      <c r="DJ596" s="389">
        <f t="shared" si="443"/>
        <v>0</v>
      </c>
      <c r="DL596" s="396">
        <f t="shared" si="444"/>
        <v>6638737.5</v>
      </c>
      <c r="DM596" s="396">
        <f t="shared" si="445"/>
        <v>-1979577.5</v>
      </c>
    </row>
    <row r="597" spans="1:117" s="55" customFormat="1" ht="21" x14ac:dyDescent="0.2">
      <c r="A597" s="191">
        <f t="shared" si="406"/>
        <v>2655495</v>
      </c>
      <c r="B597" s="136">
        <f>'گام اول '!B598</f>
        <v>592</v>
      </c>
      <c r="C597" s="136">
        <f>'گام اول '!C598</f>
        <v>389</v>
      </c>
      <c r="D597" s="136">
        <f>'گام اول '!D598</f>
        <v>13517</v>
      </c>
      <c r="E597" s="136" t="str">
        <f>'گام اول '!E598</f>
        <v>محمد حسين</v>
      </c>
      <c r="F597" s="136" t="str">
        <f>'گام اول '!F598</f>
        <v>اداري</v>
      </c>
      <c r="G597" s="136" t="str">
        <f>'گام اول '!G598</f>
        <v>نگهبان</v>
      </c>
      <c r="H597" s="136" t="str">
        <f>'گام اول '!H598</f>
        <v>خوزستان</v>
      </c>
      <c r="I597" s="136" t="str">
        <f>'گام اول '!I598</f>
        <v>160-800-341654-1</v>
      </c>
      <c r="J597" s="136">
        <f>'گام اول '!J598</f>
        <v>532233867</v>
      </c>
      <c r="K597" s="136" t="str">
        <f>'گام اول '!K598</f>
        <v>0050064566</v>
      </c>
      <c r="L597" s="136" t="str">
        <f>'گام اول '!L598</f>
        <v>خوزستان</v>
      </c>
      <c r="M597" s="136" t="str">
        <f>'گام اول '!M598</f>
        <v>نگهبان</v>
      </c>
      <c r="N597" s="120">
        <f>'گام اول '!N598</f>
        <v>0</v>
      </c>
      <c r="O597" s="119">
        <f>'گام اول '!O598</f>
        <v>0</v>
      </c>
      <c r="P597" s="121" t="str">
        <f>'گام اول '!P598</f>
        <v>*</v>
      </c>
      <c r="Q597" s="358">
        <f>'گام اول '!Q598</f>
        <v>30</v>
      </c>
      <c r="R597" s="358">
        <f>'گام اول '!R598</f>
        <v>120</v>
      </c>
      <c r="S597" s="358">
        <f>'گام اول '!S598</f>
        <v>220</v>
      </c>
      <c r="T597" s="358">
        <f>'گام اول '!T598</f>
        <v>29.33</v>
      </c>
      <c r="U597" s="137">
        <f>'گام اول '!U598</f>
        <v>0</v>
      </c>
      <c r="V597" s="120">
        <f>'گام اول '!W598</f>
        <v>0</v>
      </c>
      <c r="W597" s="121">
        <f>'گام اول '!X598</f>
        <v>0</v>
      </c>
      <c r="X597" s="366">
        <f>'گام اول '!Y598</f>
        <v>2</v>
      </c>
      <c r="Y597" s="366">
        <f>'گام اول '!Z598</f>
        <v>0</v>
      </c>
      <c r="Z597" s="138">
        <f>'گام اول '!AA598</f>
        <v>885165</v>
      </c>
      <c r="AA597" s="138">
        <f>'گام اول '!AB598</f>
        <v>46667</v>
      </c>
      <c r="AB597" s="138">
        <f>'گام اول '!AC598</f>
        <v>931832</v>
      </c>
      <c r="AC597" s="138">
        <f>'گام اول '!AD598</f>
        <v>4500000</v>
      </c>
      <c r="AD597" s="138">
        <f>'گام اول '!AE598</f>
        <v>6000000</v>
      </c>
      <c r="AE597" s="139">
        <f>'گام اول '!AF598</f>
        <v>177895.19999999998</v>
      </c>
      <c r="AF597" s="122">
        <f>'گام اول '!AG598</f>
        <v>26554950</v>
      </c>
      <c r="AG597" s="123">
        <f>'گام اول '!AH598</f>
        <v>1400010</v>
      </c>
      <c r="AH597" s="123">
        <f>'گام اول '!AI598</f>
        <v>21347423.999999996</v>
      </c>
      <c r="AI597" s="123">
        <f>'گام اول '!AJ598</f>
        <v>0</v>
      </c>
      <c r="AJ597" s="123">
        <f>'گام اول '!AK598</f>
        <v>4500000</v>
      </c>
      <c r="AK597" s="123">
        <f>'گام اول '!AL598</f>
        <v>6000000</v>
      </c>
      <c r="AL597" s="123">
        <f>'گام اول '!AM598</f>
        <v>9784235.9999999981</v>
      </c>
      <c r="AM597" s="123">
        <f>'گام اول '!AN598</f>
        <v>5217666.2159999991</v>
      </c>
      <c r="AN597" s="123">
        <f>'گام اول '!AO598</f>
        <v>0</v>
      </c>
      <c r="AO597" s="123">
        <f>'گام اول '!AP598</f>
        <v>3000000</v>
      </c>
      <c r="AP597" s="123">
        <f>'گام اول '!AQ598</f>
        <v>0</v>
      </c>
      <c r="AQ597" s="123">
        <f>'گام اول '!AR598</f>
        <v>0</v>
      </c>
      <c r="AR597" s="123">
        <f>'گام اول '!AS598</f>
        <v>0</v>
      </c>
      <c r="AS597" s="375">
        <f>'گام اول '!AT598</f>
        <v>0</v>
      </c>
      <c r="AT597" s="368">
        <f t="shared" si="407"/>
        <v>77804286.216000006</v>
      </c>
      <c r="AU597" s="173">
        <f>'گام اول '!AV598</f>
        <v>58857986.18088001</v>
      </c>
      <c r="AV597" s="141">
        <f>'گام اول '!AW598</f>
        <v>77804286.215999991</v>
      </c>
      <c r="AW597" s="142">
        <f t="shared" si="408"/>
        <v>5446300.0351200001</v>
      </c>
      <c r="AX597" s="75">
        <f t="shared" si="409"/>
        <v>1885798.6180880012</v>
      </c>
      <c r="AY597" s="142">
        <f>'گام اول '!AZ598</f>
        <v>0</v>
      </c>
      <c r="AZ597" s="142">
        <f>'گام اول '!BA598</f>
        <v>0</v>
      </c>
      <c r="BA597" s="142">
        <f>'گام اول '!BB598</f>
        <v>0</v>
      </c>
      <c r="BB597" s="142">
        <f>'گام اول '!BC598</f>
        <v>0</v>
      </c>
      <c r="BC597" s="142">
        <f>'گام اول '!BD598</f>
        <v>0</v>
      </c>
      <c r="BD597" s="142">
        <f>'گام اول '!BE598</f>
        <v>0</v>
      </c>
      <c r="BE597" s="142">
        <f>'گام اول '!BF598</f>
        <v>0</v>
      </c>
      <c r="BF597" s="143">
        <f t="shared" si="410"/>
        <v>7332098.6532080015</v>
      </c>
      <c r="BG597" s="140">
        <f t="shared" si="411"/>
        <v>70472187</v>
      </c>
      <c r="BH597" s="144">
        <f t="shared" si="412"/>
        <v>77804286.216000006</v>
      </c>
      <c r="BI597" s="127">
        <f t="shared" si="405"/>
        <v>4659160</v>
      </c>
      <c r="BJ597" s="145">
        <f t="shared" si="413"/>
        <v>2329580</v>
      </c>
      <c r="BK597" s="145">
        <f t="shared" si="414"/>
        <v>698874</v>
      </c>
      <c r="BL597" s="146">
        <f t="shared" si="415"/>
        <v>1120000</v>
      </c>
      <c r="BM597" s="379">
        <v>0</v>
      </c>
      <c r="BN597" s="147">
        <f t="shared" si="416"/>
        <v>86611900.216000006</v>
      </c>
      <c r="BO597" s="148">
        <f t="shared" si="417"/>
        <v>77804286.215999991</v>
      </c>
      <c r="BP597" s="149">
        <f t="shared" si="418"/>
        <v>17894985.82968</v>
      </c>
      <c r="BQ597" s="150">
        <f t="shared" si="419"/>
        <v>104506886.04568</v>
      </c>
      <c r="BR597" s="151">
        <f t="shared" si="420"/>
        <v>100800</v>
      </c>
      <c r="BS597" s="147">
        <f t="shared" si="421"/>
        <v>104607686.04568</v>
      </c>
      <c r="BT597" s="135">
        <v>0</v>
      </c>
      <c r="BU597" s="148">
        <f t="shared" si="422"/>
        <v>8661190.0216000006</v>
      </c>
      <c r="BV597" s="152">
        <f t="shared" si="423"/>
        <v>4330595.0108000003</v>
      </c>
      <c r="BW597" s="133">
        <f t="shared" si="424"/>
        <v>91615901.013280004</v>
      </c>
      <c r="BX597" s="147">
        <f t="shared" si="425"/>
        <v>7687614</v>
      </c>
      <c r="BY597" s="134">
        <f t="shared" si="426"/>
        <v>83928287.013280004</v>
      </c>
      <c r="CD597" s="388">
        <f>'گام اول '!AU598</f>
        <v>77804286.216000006</v>
      </c>
      <c r="CE597" s="389">
        <f>'گام اول '!AV598</f>
        <v>58857986.18088001</v>
      </c>
      <c r="CF597" s="389">
        <f>'گام اول '!AW598</f>
        <v>77804286.215999991</v>
      </c>
      <c r="CG597" s="389">
        <f>'گام اول '!AX598</f>
        <v>5446300.0351200001</v>
      </c>
      <c r="CH597" s="389">
        <f>'گام اول '!AY598</f>
        <v>1885798.6180880012</v>
      </c>
      <c r="CI597" s="389">
        <f>'گام اول '!AZ598</f>
        <v>0</v>
      </c>
      <c r="CJ597" s="389">
        <f>'گام اول '!BA598</f>
        <v>0</v>
      </c>
      <c r="CK597" s="389">
        <f>'گام اول '!BB598</f>
        <v>0</v>
      </c>
      <c r="CL597" s="389">
        <f>'گام اول '!BC598</f>
        <v>0</v>
      </c>
      <c r="CM597" s="389">
        <f>'گام اول '!BD598</f>
        <v>0</v>
      </c>
      <c r="CN597" s="389">
        <f>'گام اول '!BE598</f>
        <v>0</v>
      </c>
      <c r="CO597" s="389">
        <f>'گام اول '!BF598</f>
        <v>0</v>
      </c>
      <c r="CP597" s="389">
        <f>'گام اول '!BG598</f>
        <v>7332098.6532080015</v>
      </c>
      <c r="CQ597" s="389">
        <f>'گام اول '!BH598</f>
        <v>70472187</v>
      </c>
      <c r="CR597" s="389">
        <f t="shared" si="427"/>
        <v>77804286.216000006</v>
      </c>
      <c r="CS597" s="55">
        <f t="shared" si="428"/>
        <v>4659160</v>
      </c>
      <c r="CT597" s="388">
        <f t="shared" si="429"/>
        <v>2329580</v>
      </c>
      <c r="CU597" s="389">
        <f t="shared" si="430"/>
        <v>698874</v>
      </c>
      <c r="CV597" s="389">
        <f t="shared" si="431"/>
        <v>1120000</v>
      </c>
      <c r="CW597" s="55">
        <v>0</v>
      </c>
      <c r="CX597" s="389">
        <f t="shared" si="432"/>
        <v>86611900.216000006</v>
      </c>
      <c r="CY597" s="389">
        <f t="shared" si="433"/>
        <v>77804286.215999991</v>
      </c>
      <c r="CZ597" s="389">
        <f t="shared" si="434"/>
        <v>17894985.82968</v>
      </c>
      <c r="DA597" s="389">
        <f t="shared" si="435"/>
        <v>104506886.04568</v>
      </c>
      <c r="DB597" s="389">
        <f t="shared" si="436"/>
        <v>100800</v>
      </c>
      <c r="DC597" s="389">
        <f t="shared" si="437"/>
        <v>104607686.04568</v>
      </c>
      <c r="DD597" s="394">
        <v>0</v>
      </c>
      <c r="DE597" s="389">
        <f t="shared" si="438"/>
        <v>8661190.0216000006</v>
      </c>
      <c r="DF597" s="389">
        <f t="shared" si="439"/>
        <v>4330595.0108000003</v>
      </c>
      <c r="DG597" s="389">
        <f t="shared" si="440"/>
        <v>91615901.013280004</v>
      </c>
      <c r="DH597" s="389">
        <f t="shared" si="441"/>
        <v>7687614</v>
      </c>
      <c r="DI597" s="389">
        <f t="shared" si="442"/>
        <v>83928287.013280004</v>
      </c>
      <c r="DJ597" s="389">
        <f t="shared" si="443"/>
        <v>0</v>
      </c>
      <c r="DL597" s="396">
        <f t="shared" si="444"/>
        <v>6638737.5</v>
      </c>
      <c r="DM597" s="396">
        <f t="shared" si="445"/>
        <v>-1979577.5</v>
      </c>
    </row>
    <row r="598" spans="1:117" s="55" customFormat="1" ht="21" x14ac:dyDescent="0.2">
      <c r="A598" s="191">
        <f t="shared" si="406"/>
        <v>2655495</v>
      </c>
      <c r="B598" s="136">
        <f>'گام اول '!B599</f>
        <v>593</v>
      </c>
      <c r="C598" s="136">
        <f>'گام اول '!C599</f>
        <v>390</v>
      </c>
      <c r="D598" s="136">
        <f>'گام اول '!D599</f>
        <v>13531</v>
      </c>
      <c r="E598" s="136" t="str">
        <f>'گام اول '!E599</f>
        <v>عباس</v>
      </c>
      <c r="F598" s="136" t="str">
        <f>'گام اول '!F599</f>
        <v>صابري</v>
      </c>
      <c r="G598" s="136" t="str">
        <f>'گام اول '!G599</f>
        <v>نگهبان</v>
      </c>
      <c r="H598" s="136" t="str">
        <f>'گام اول '!H599</f>
        <v>خوزستان</v>
      </c>
      <c r="I598" s="136" t="str">
        <f>'گام اول '!I599</f>
        <v>160-12-1307289-1</v>
      </c>
      <c r="J598" s="136">
        <f>'گام اول '!J599</f>
        <v>1988631701</v>
      </c>
      <c r="K598" s="136" t="str">
        <f>'گام اول '!K599</f>
        <v>0055710433</v>
      </c>
      <c r="L598" s="136" t="str">
        <f>'گام اول '!L599</f>
        <v>خوزستان</v>
      </c>
      <c r="M598" s="136" t="str">
        <f>'گام اول '!M599</f>
        <v>نگهبان</v>
      </c>
      <c r="N598" s="120" t="str">
        <f>'گام اول '!N599</f>
        <v>*</v>
      </c>
      <c r="O598" s="119">
        <f>'گام اول '!O599</f>
        <v>0</v>
      </c>
      <c r="P598" s="121">
        <f>'گام اول '!P599</f>
        <v>0</v>
      </c>
      <c r="Q598" s="358">
        <f>'گام اول '!Q599</f>
        <v>30</v>
      </c>
      <c r="R598" s="358">
        <f>'گام اول '!R599</f>
        <v>120</v>
      </c>
      <c r="S598" s="358">
        <f>'گام اول '!S599</f>
        <v>110</v>
      </c>
      <c r="T598" s="358">
        <f>'گام اول '!T599</f>
        <v>29.33</v>
      </c>
      <c r="U598" s="137">
        <f>'گام اول '!U599</f>
        <v>0</v>
      </c>
      <c r="V598" s="120">
        <f>'گام اول '!W599</f>
        <v>0</v>
      </c>
      <c r="W598" s="121">
        <f>'گام اول '!X599</f>
        <v>0</v>
      </c>
      <c r="X598" s="366">
        <f>'گام اول '!Y599</f>
        <v>2</v>
      </c>
      <c r="Y598" s="366">
        <f>'گام اول '!Z599</f>
        <v>1</v>
      </c>
      <c r="Z598" s="138">
        <f>'گام اول '!AA599</f>
        <v>885165</v>
      </c>
      <c r="AA598" s="138">
        <f>'گام اول '!AB599</f>
        <v>46667</v>
      </c>
      <c r="AB598" s="138">
        <f>'گام اول '!AC599</f>
        <v>931832</v>
      </c>
      <c r="AC598" s="138">
        <f>'گام اول '!AD599</f>
        <v>4500000</v>
      </c>
      <c r="AD598" s="138">
        <f>'گام اول '!AE599</f>
        <v>6000000</v>
      </c>
      <c r="AE598" s="139">
        <f>'گام اول '!AF599</f>
        <v>177895.19999999998</v>
      </c>
      <c r="AF598" s="122">
        <f>'گام اول '!AG599</f>
        <v>26554950</v>
      </c>
      <c r="AG598" s="123">
        <f>'گام اول '!AH599</f>
        <v>1400010</v>
      </c>
      <c r="AH598" s="123">
        <f>'گام اول '!AI599</f>
        <v>21347423.999999996</v>
      </c>
      <c r="AI598" s="123">
        <f>'گام اول '!AJ599</f>
        <v>2655495</v>
      </c>
      <c r="AJ598" s="123">
        <f>'گام اول '!AK599</f>
        <v>4500000</v>
      </c>
      <c r="AK598" s="123">
        <f>'گام اول '!AL599</f>
        <v>6000000</v>
      </c>
      <c r="AL598" s="123">
        <f>'گام اول '!AM599</f>
        <v>4892117.9999999991</v>
      </c>
      <c r="AM598" s="123">
        <f>'گام اول '!AN599</f>
        <v>5217666.2159999991</v>
      </c>
      <c r="AN598" s="123">
        <f>'گام اول '!AO599</f>
        <v>0</v>
      </c>
      <c r="AO598" s="123">
        <f>'گام اول '!AP599</f>
        <v>2800000</v>
      </c>
      <c r="AP598" s="123">
        <f>'گام اول '!AQ599</f>
        <v>0</v>
      </c>
      <c r="AQ598" s="123">
        <f>'گام اول '!AR599</f>
        <v>0</v>
      </c>
      <c r="AR598" s="123">
        <f>'گام اول '!AS599</f>
        <v>0</v>
      </c>
      <c r="AS598" s="375">
        <f>'گام اول '!AT599</f>
        <v>0</v>
      </c>
      <c r="AT598" s="368">
        <f t="shared" si="407"/>
        <v>75367663.216000006</v>
      </c>
      <c r="AU598" s="173">
        <f>'گام اول '!AV599</f>
        <v>54322316.440880008</v>
      </c>
      <c r="AV598" s="141">
        <f>'گام اول '!AW599</f>
        <v>72712168.215999991</v>
      </c>
      <c r="AW598" s="142">
        <f t="shared" si="408"/>
        <v>5089851.7751199994</v>
      </c>
      <c r="AX598" s="75">
        <f t="shared" si="409"/>
        <v>1432231.644088001</v>
      </c>
      <c r="AY598" s="142">
        <f>'گام اول '!AZ599</f>
        <v>0</v>
      </c>
      <c r="AZ598" s="142">
        <f>'گام اول '!BA599</f>
        <v>0</v>
      </c>
      <c r="BA598" s="142">
        <f>'گام اول '!BB599</f>
        <v>0</v>
      </c>
      <c r="BB598" s="142">
        <f>'گام اول '!BC599</f>
        <v>0</v>
      </c>
      <c r="BC598" s="142">
        <f>'گام اول '!BD599</f>
        <v>0</v>
      </c>
      <c r="BD598" s="142">
        <f>'گام اول '!BE599</f>
        <v>0</v>
      </c>
      <c r="BE598" s="142">
        <f>'گام اول '!BF599</f>
        <v>0</v>
      </c>
      <c r="BF598" s="143">
        <f t="shared" si="410"/>
        <v>6522083.4192080004</v>
      </c>
      <c r="BG598" s="140">
        <f t="shared" si="411"/>
        <v>68845579</v>
      </c>
      <c r="BH598" s="144">
        <f t="shared" si="412"/>
        <v>75367663.216000006</v>
      </c>
      <c r="BI598" s="127">
        <f t="shared" si="405"/>
        <v>4659160</v>
      </c>
      <c r="BJ598" s="145">
        <f t="shared" si="413"/>
        <v>2329580</v>
      </c>
      <c r="BK598" s="145">
        <f t="shared" si="414"/>
        <v>698874</v>
      </c>
      <c r="BL598" s="146">
        <f t="shared" si="415"/>
        <v>1120000</v>
      </c>
      <c r="BM598" s="379">
        <v>0</v>
      </c>
      <c r="BN598" s="147">
        <f t="shared" si="416"/>
        <v>84175277.216000006</v>
      </c>
      <c r="BO598" s="148">
        <f t="shared" si="417"/>
        <v>72712168.215999991</v>
      </c>
      <c r="BP598" s="149">
        <f t="shared" si="418"/>
        <v>16723798.689679999</v>
      </c>
      <c r="BQ598" s="150">
        <f t="shared" si="419"/>
        <v>100899075.90568</v>
      </c>
      <c r="BR598" s="151">
        <f t="shared" si="420"/>
        <v>100800</v>
      </c>
      <c r="BS598" s="147">
        <f t="shared" si="421"/>
        <v>100999875.90568</v>
      </c>
      <c r="BT598" s="135">
        <v>0</v>
      </c>
      <c r="BU598" s="148">
        <f t="shared" si="422"/>
        <v>8417527.7216000017</v>
      </c>
      <c r="BV598" s="152">
        <f t="shared" si="423"/>
        <v>4208763.8608000008</v>
      </c>
      <c r="BW598" s="133">
        <f t="shared" si="424"/>
        <v>88373584.323280007</v>
      </c>
      <c r="BX598" s="147">
        <f t="shared" si="425"/>
        <v>7687614</v>
      </c>
      <c r="BY598" s="134">
        <f t="shared" si="426"/>
        <v>80685970.323280007</v>
      </c>
      <c r="CD598" s="388">
        <f>'گام اول '!AU599</f>
        <v>75367663.216000006</v>
      </c>
      <c r="CE598" s="389">
        <f>'گام اول '!AV599</f>
        <v>54322316.440880008</v>
      </c>
      <c r="CF598" s="389">
        <f>'گام اول '!AW599</f>
        <v>72712168.215999991</v>
      </c>
      <c r="CG598" s="389">
        <f>'گام اول '!AX599</f>
        <v>5089851.7751199994</v>
      </c>
      <c r="CH598" s="389">
        <f>'گام اول '!AY599</f>
        <v>1432231.644088001</v>
      </c>
      <c r="CI598" s="389">
        <f>'گام اول '!AZ599</f>
        <v>0</v>
      </c>
      <c r="CJ598" s="389">
        <f>'گام اول '!BA599</f>
        <v>0</v>
      </c>
      <c r="CK598" s="389">
        <f>'گام اول '!BB599</f>
        <v>0</v>
      </c>
      <c r="CL598" s="389">
        <f>'گام اول '!BC599</f>
        <v>0</v>
      </c>
      <c r="CM598" s="389">
        <f>'گام اول '!BD599</f>
        <v>0</v>
      </c>
      <c r="CN598" s="389">
        <f>'گام اول '!BE599</f>
        <v>0</v>
      </c>
      <c r="CO598" s="389">
        <f>'گام اول '!BF599</f>
        <v>0</v>
      </c>
      <c r="CP598" s="389">
        <f>'گام اول '!BG599</f>
        <v>6522083.4192080004</v>
      </c>
      <c r="CQ598" s="389">
        <f>'گام اول '!BH599</f>
        <v>68845579</v>
      </c>
      <c r="CR598" s="389">
        <f t="shared" si="427"/>
        <v>75367663.216000006</v>
      </c>
      <c r="CS598" s="55">
        <f t="shared" si="428"/>
        <v>4659160</v>
      </c>
      <c r="CT598" s="388">
        <f t="shared" si="429"/>
        <v>2329580</v>
      </c>
      <c r="CU598" s="389">
        <f t="shared" si="430"/>
        <v>698874</v>
      </c>
      <c r="CV598" s="389">
        <f t="shared" si="431"/>
        <v>1120000</v>
      </c>
      <c r="CW598" s="55">
        <v>0</v>
      </c>
      <c r="CX598" s="389">
        <f t="shared" si="432"/>
        <v>84175277.216000006</v>
      </c>
      <c r="CY598" s="389">
        <f t="shared" si="433"/>
        <v>72712168.215999991</v>
      </c>
      <c r="CZ598" s="389">
        <f t="shared" si="434"/>
        <v>16723798.689679999</v>
      </c>
      <c r="DA598" s="389">
        <f t="shared" si="435"/>
        <v>100899075.90568</v>
      </c>
      <c r="DB598" s="389">
        <f t="shared" si="436"/>
        <v>100800</v>
      </c>
      <c r="DC598" s="389">
        <f t="shared" si="437"/>
        <v>100999875.90568</v>
      </c>
      <c r="DD598" s="394">
        <v>0</v>
      </c>
      <c r="DE598" s="389">
        <f t="shared" si="438"/>
        <v>8417527.7216000017</v>
      </c>
      <c r="DF598" s="389">
        <f t="shared" si="439"/>
        <v>4208763.8608000008</v>
      </c>
      <c r="DG598" s="389">
        <f t="shared" si="440"/>
        <v>88373584.323280007</v>
      </c>
      <c r="DH598" s="389">
        <f t="shared" si="441"/>
        <v>7687614</v>
      </c>
      <c r="DI598" s="389">
        <f t="shared" si="442"/>
        <v>80685970.323280007</v>
      </c>
      <c r="DJ598" s="389">
        <f t="shared" si="443"/>
        <v>0</v>
      </c>
      <c r="DL598" s="396">
        <f t="shared" si="444"/>
        <v>6638737.5</v>
      </c>
      <c r="DM598" s="396">
        <f t="shared" si="445"/>
        <v>-1979577.5</v>
      </c>
    </row>
    <row r="599" spans="1:117" s="55" customFormat="1" ht="21" x14ac:dyDescent="0.2">
      <c r="A599" s="191">
        <f t="shared" si="406"/>
        <v>2655495</v>
      </c>
      <c r="B599" s="136">
        <f>'گام اول '!B600</f>
        <v>594</v>
      </c>
      <c r="C599" s="136">
        <f>'گام اول '!C600</f>
        <v>391</v>
      </c>
      <c r="D599" s="136">
        <f>'گام اول '!D600</f>
        <v>13516</v>
      </c>
      <c r="E599" s="136" t="str">
        <f>'گام اول '!E600</f>
        <v>فواد</v>
      </c>
      <c r="F599" s="136" t="str">
        <f>'گام اول '!F600</f>
        <v>آبيار</v>
      </c>
      <c r="G599" s="136" t="str">
        <f>'گام اول '!G600</f>
        <v>نگهبان</v>
      </c>
      <c r="H599" s="136" t="str">
        <f>'گام اول '!H600</f>
        <v>خوزستان</v>
      </c>
      <c r="I599" s="136" t="str">
        <f>'گام اول '!I600</f>
        <v>250-800-1298127-1</v>
      </c>
      <c r="J599" s="136">
        <f>'گام اول '!J600</f>
        <v>1829435183</v>
      </c>
      <c r="K599" s="136" t="str">
        <f>'گام اول '!K600</f>
        <v>0056030919</v>
      </c>
      <c r="L599" s="136" t="str">
        <f>'گام اول '!L600</f>
        <v>خوزستان</v>
      </c>
      <c r="M599" s="136" t="str">
        <f>'گام اول '!M600</f>
        <v>نگهبان</v>
      </c>
      <c r="N599" s="120">
        <f>'گام اول '!N600</f>
        <v>0</v>
      </c>
      <c r="O599" s="119" t="str">
        <f>'گام اول '!O600</f>
        <v>*</v>
      </c>
      <c r="P599" s="121">
        <f>'گام اول '!P600</f>
        <v>0</v>
      </c>
      <c r="Q599" s="358">
        <f>'گام اول '!Q600</f>
        <v>30</v>
      </c>
      <c r="R599" s="358">
        <f>'گام اول '!R600</f>
        <v>90</v>
      </c>
      <c r="S599" s="358">
        <f>'گام اول '!S600</f>
        <v>0</v>
      </c>
      <c r="T599" s="358">
        <f>'گام اول '!T600</f>
        <v>0</v>
      </c>
      <c r="U599" s="137">
        <f>'گام اول '!U600</f>
        <v>0</v>
      </c>
      <c r="V599" s="120">
        <f>'گام اول '!W600</f>
        <v>0</v>
      </c>
      <c r="W599" s="121">
        <f>'گام اول '!X600</f>
        <v>0</v>
      </c>
      <c r="X599" s="366">
        <f>'گام اول '!Y600</f>
        <v>2</v>
      </c>
      <c r="Y599" s="366">
        <f>'گام اول '!Z600</f>
        <v>2</v>
      </c>
      <c r="Z599" s="138">
        <f>'گام اول '!AA600</f>
        <v>885165</v>
      </c>
      <c r="AA599" s="138">
        <f>'گام اول '!AB600</f>
        <v>46667</v>
      </c>
      <c r="AB599" s="138">
        <f>'گام اول '!AC600</f>
        <v>931832</v>
      </c>
      <c r="AC599" s="138">
        <f>'گام اول '!AD600</f>
        <v>4500000</v>
      </c>
      <c r="AD599" s="138">
        <f>'گام اول '!AE600</f>
        <v>6000000</v>
      </c>
      <c r="AE599" s="139">
        <f>'گام اول '!AF600</f>
        <v>177895.19999999998</v>
      </c>
      <c r="AF599" s="122">
        <f>'گام اول '!AG600</f>
        <v>26554950</v>
      </c>
      <c r="AG599" s="123">
        <f>'گام اول '!AH600</f>
        <v>1400010</v>
      </c>
      <c r="AH599" s="123">
        <f>'گام اول '!AI600</f>
        <v>16010567.999999998</v>
      </c>
      <c r="AI599" s="123">
        <f>'گام اول '!AJ600</f>
        <v>5310990</v>
      </c>
      <c r="AJ599" s="123">
        <f>'گام اول '!AK600</f>
        <v>4500000</v>
      </c>
      <c r="AK599" s="123">
        <f>'گام اول '!AL600</f>
        <v>6000000</v>
      </c>
      <c r="AL599" s="123">
        <f>'گام اول '!AM600</f>
        <v>0</v>
      </c>
      <c r="AM599" s="123">
        <f>'گام اول '!AN600</f>
        <v>0</v>
      </c>
      <c r="AN599" s="123">
        <f>'گام اول '!AO600</f>
        <v>0</v>
      </c>
      <c r="AO599" s="123">
        <f>'گام اول '!AP600</f>
        <v>4400000</v>
      </c>
      <c r="AP599" s="123">
        <f>'گام اول '!AQ600</f>
        <v>0</v>
      </c>
      <c r="AQ599" s="123">
        <f>'گام اول '!AR600</f>
        <v>0</v>
      </c>
      <c r="AR599" s="123">
        <f>'گام اول '!AS600</f>
        <v>0</v>
      </c>
      <c r="AS599" s="375">
        <f>'گام اول '!AT600</f>
        <v>0</v>
      </c>
      <c r="AT599" s="368">
        <f t="shared" si="407"/>
        <v>64176518</v>
      </c>
      <c r="AU599" s="173">
        <f>'گام اول '!AV600</f>
        <v>39844941.039999999</v>
      </c>
      <c r="AV599" s="141">
        <f>'گام اول '!AW600</f>
        <v>58865528</v>
      </c>
      <c r="AW599" s="142">
        <f t="shared" si="408"/>
        <v>4120586.9600000004</v>
      </c>
      <c r="AX599" s="75">
        <f t="shared" si="409"/>
        <v>0</v>
      </c>
      <c r="AY599" s="142">
        <f>'گام اول '!AZ600</f>
        <v>0</v>
      </c>
      <c r="AZ599" s="142">
        <f>'گام اول '!BA600</f>
        <v>0</v>
      </c>
      <c r="BA599" s="142">
        <f>'گام اول '!BB600</f>
        <v>0</v>
      </c>
      <c r="BB599" s="142">
        <f>'گام اول '!BC600</f>
        <v>0</v>
      </c>
      <c r="BC599" s="142">
        <f>'گام اول '!BD600</f>
        <v>0</v>
      </c>
      <c r="BD599" s="142">
        <f>'گام اول '!BE600</f>
        <v>0</v>
      </c>
      <c r="BE599" s="142">
        <f>'گام اول '!BF600</f>
        <v>0</v>
      </c>
      <c r="BF599" s="143">
        <f t="shared" si="410"/>
        <v>4120586.9600000004</v>
      </c>
      <c r="BG599" s="140">
        <f t="shared" si="411"/>
        <v>60055931</v>
      </c>
      <c r="BH599" s="144">
        <f t="shared" si="412"/>
        <v>64176518</v>
      </c>
      <c r="BI599" s="127">
        <f t="shared" si="405"/>
        <v>4659160</v>
      </c>
      <c r="BJ599" s="145">
        <f t="shared" si="413"/>
        <v>2329580</v>
      </c>
      <c r="BK599" s="145">
        <f t="shared" si="414"/>
        <v>698874</v>
      </c>
      <c r="BL599" s="146">
        <f t="shared" si="415"/>
        <v>1120000</v>
      </c>
      <c r="BM599" s="379">
        <v>0</v>
      </c>
      <c r="BN599" s="147">
        <f t="shared" si="416"/>
        <v>72984132</v>
      </c>
      <c r="BO599" s="148">
        <f t="shared" si="417"/>
        <v>58865528</v>
      </c>
      <c r="BP599" s="149">
        <f t="shared" si="418"/>
        <v>13539071.440000001</v>
      </c>
      <c r="BQ599" s="150">
        <f t="shared" si="419"/>
        <v>86523203.439999998</v>
      </c>
      <c r="BR599" s="151">
        <f t="shared" si="420"/>
        <v>100800</v>
      </c>
      <c r="BS599" s="147">
        <f t="shared" si="421"/>
        <v>86624003.439999998</v>
      </c>
      <c r="BT599" s="135">
        <v>0</v>
      </c>
      <c r="BU599" s="148">
        <f t="shared" si="422"/>
        <v>7298413.2000000002</v>
      </c>
      <c r="BV599" s="152">
        <f t="shared" si="423"/>
        <v>3649206.6</v>
      </c>
      <c r="BW599" s="133">
        <f t="shared" si="424"/>
        <v>75676383.640000001</v>
      </c>
      <c r="BX599" s="147">
        <f t="shared" si="425"/>
        <v>7687614</v>
      </c>
      <c r="BY599" s="134">
        <f t="shared" si="426"/>
        <v>67988769.640000001</v>
      </c>
      <c r="CD599" s="388">
        <f>'گام اول '!AU600</f>
        <v>64176518</v>
      </c>
      <c r="CE599" s="389">
        <f>'گام اول '!AV600</f>
        <v>39844941.039999999</v>
      </c>
      <c r="CF599" s="389">
        <f>'گام اول '!AW600</f>
        <v>58865528</v>
      </c>
      <c r="CG599" s="389">
        <f>'گام اول '!AX600</f>
        <v>4120586.9600000004</v>
      </c>
      <c r="CH599" s="389">
        <f>'گام اول '!AY600</f>
        <v>0</v>
      </c>
      <c r="CI599" s="389">
        <f>'گام اول '!AZ600</f>
        <v>0</v>
      </c>
      <c r="CJ599" s="389">
        <f>'گام اول '!BA600</f>
        <v>0</v>
      </c>
      <c r="CK599" s="389">
        <f>'گام اول '!BB600</f>
        <v>0</v>
      </c>
      <c r="CL599" s="389">
        <f>'گام اول '!BC600</f>
        <v>0</v>
      </c>
      <c r="CM599" s="389">
        <f>'گام اول '!BD600</f>
        <v>0</v>
      </c>
      <c r="CN599" s="389">
        <f>'گام اول '!BE600</f>
        <v>0</v>
      </c>
      <c r="CO599" s="389">
        <f>'گام اول '!BF600</f>
        <v>0</v>
      </c>
      <c r="CP599" s="389">
        <f>'گام اول '!BG600</f>
        <v>4120586.9600000004</v>
      </c>
      <c r="CQ599" s="389">
        <f>'گام اول '!BH600</f>
        <v>60055931</v>
      </c>
      <c r="CR599" s="389">
        <f t="shared" si="427"/>
        <v>64176518</v>
      </c>
      <c r="CS599" s="55">
        <f t="shared" si="428"/>
        <v>4659160</v>
      </c>
      <c r="CT599" s="388">
        <f t="shared" si="429"/>
        <v>2329580</v>
      </c>
      <c r="CU599" s="389">
        <f t="shared" si="430"/>
        <v>698874</v>
      </c>
      <c r="CV599" s="389">
        <f t="shared" si="431"/>
        <v>1120000</v>
      </c>
      <c r="CW599" s="55">
        <v>0</v>
      </c>
      <c r="CX599" s="389">
        <f t="shared" si="432"/>
        <v>72984132</v>
      </c>
      <c r="CY599" s="389">
        <f t="shared" si="433"/>
        <v>58865528</v>
      </c>
      <c r="CZ599" s="389">
        <f t="shared" si="434"/>
        <v>13539071.440000001</v>
      </c>
      <c r="DA599" s="389">
        <f t="shared" si="435"/>
        <v>86523203.439999998</v>
      </c>
      <c r="DB599" s="389">
        <f t="shared" si="436"/>
        <v>100800</v>
      </c>
      <c r="DC599" s="389">
        <f t="shared" si="437"/>
        <v>86624003.439999998</v>
      </c>
      <c r="DD599" s="394">
        <v>0</v>
      </c>
      <c r="DE599" s="389">
        <f t="shared" si="438"/>
        <v>7298413.2000000002</v>
      </c>
      <c r="DF599" s="389">
        <f t="shared" si="439"/>
        <v>3649206.6</v>
      </c>
      <c r="DG599" s="389">
        <f t="shared" si="440"/>
        <v>75676383.640000001</v>
      </c>
      <c r="DH599" s="389">
        <f t="shared" si="441"/>
        <v>7687614</v>
      </c>
      <c r="DI599" s="389">
        <f t="shared" si="442"/>
        <v>67988769.640000001</v>
      </c>
      <c r="DJ599" s="389">
        <f t="shared" si="443"/>
        <v>0</v>
      </c>
      <c r="DL599" s="396">
        <f t="shared" si="444"/>
        <v>6638737.5</v>
      </c>
      <c r="DM599" s="396">
        <f t="shared" si="445"/>
        <v>-1979577.5</v>
      </c>
    </row>
    <row r="600" spans="1:117" s="55" customFormat="1" ht="21" x14ac:dyDescent="0.2">
      <c r="A600" s="191">
        <f t="shared" si="406"/>
        <v>2655495</v>
      </c>
      <c r="B600" s="136">
        <f>'گام اول '!B601</f>
        <v>595</v>
      </c>
      <c r="C600" s="136">
        <f>'گام اول '!C601</f>
        <v>392</v>
      </c>
      <c r="D600" s="136">
        <f>'گام اول '!D601</f>
        <v>13519</v>
      </c>
      <c r="E600" s="136" t="str">
        <f>'گام اول '!E601</f>
        <v>زاهد</v>
      </c>
      <c r="F600" s="136" t="str">
        <f>'گام اول '!F601</f>
        <v>آذر پرند</v>
      </c>
      <c r="G600" s="136" t="str">
        <f>'گام اول '!G601</f>
        <v>نگهبان</v>
      </c>
      <c r="H600" s="136" t="str">
        <f>'گام اول '!H601</f>
        <v>خوزستان</v>
      </c>
      <c r="I600" s="136" t="str">
        <f>'گام اول '!I601</f>
        <v>160-12-119063-1</v>
      </c>
      <c r="J600" s="136">
        <f>'گام اول '!J601</f>
        <v>1841745367</v>
      </c>
      <c r="K600" s="136" t="str">
        <f>'گام اول '!K601</f>
        <v>0057473473</v>
      </c>
      <c r="L600" s="136" t="str">
        <f>'گام اول '!L601</f>
        <v>خوزستان</v>
      </c>
      <c r="M600" s="136" t="str">
        <f>'گام اول '!M601</f>
        <v>نگهبان</v>
      </c>
      <c r="N600" s="120" t="str">
        <f>'گام اول '!N601</f>
        <v>*</v>
      </c>
      <c r="O600" s="119">
        <f>'گام اول '!O601</f>
        <v>0</v>
      </c>
      <c r="P600" s="121">
        <f>'گام اول '!P601</f>
        <v>0</v>
      </c>
      <c r="Q600" s="358">
        <f>'گام اول '!Q601</f>
        <v>30</v>
      </c>
      <c r="R600" s="358">
        <f>'گام اول '!R601</f>
        <v>120</v>
      </c>
      <c r="S600" s="358">
        <f>'گام اول '!S601</f>
        <v>110</v>
      </c>
      <c r="T600" s="358">
        <f>'گام اول '!T601</f>
        <v>29.33</v>
      </c>
      <c r="U600" s="137">
        <f>'گام اول '!U601</f>
        <v>0</v>
      </c>
      <c r="V600" s="120">
        <f>'گام اول '!W601</f>
        <v>0</v>
      </c>
      <c r="W600" s="121">
        <f>'گام اول '!X601</f>
        <v>0</v>
      </c>
      <c r="X600" s="366">
        <f>'گام اول '!Y601</f>
        <v>2</v>
      </c>
      <c r="Y600" s="366">
        <f>'گام اول '!Z601</f>
        <v>3</v>
      </c>
      <c r="Z600" s="138">
        <f>'گام اول '!AA601</f>
        <v>885165</v>
      </c>
      <c r="AA600" s="138">
        <f>'گام اول '!AB601</f>
        <v>46667</v>
      </c>
      <c r="AB600" s="138">
        <f>'گام اول '!AC601</f>
        <v>931832</v>
      </c>
      <c r="AC600" s="138">
        <f>'گام اول '!AD601</f>
        <v>4500000</v>
      </c>
      <c r="AD600" s="138">
        <f>'گام اول '!AE601</f>
        <v>6000000</v>
      </c>
      <c r="AE600" s="139">
        <f>'گام اول '!AF601</f>
        <v>177895.19999999998</v>
      </c>
      <c r="AF600" s="122">
        <f>'گام اول '!AG601</f>
        <v>26554950</v>
      </c>
      <c r="AG600" s="123">
        <f>'گام اول '!AH601</f>
        <v>1400010</v>
      </c>
      <c r="AH600" s="123">
        <f>'گام اول '!AI601</f>
        <v>21347423.999999996</v>
      </c>
      <c r="AI600" s="123">
        <f>'گام اول '!AJ601</f>
        <v>7966485</v>
      </c>
      <c r="AJ600" s="123">
        <f>'گام اول '!AK601</f>
        <v>4500000</v>
      </c>
      <c r="AK600" s="123">
        <f>'گام اول '!AL601</f>
        <v>6000000</v>
      </c>
      <c r="AL600" s="123">
        <f>'گام اول '!AM601</f>
        <v>4892117.9999999991</v>
      </c>
      <c r="AM600" s="123">
        <f>'گام اول '!AN601</f>
        <v>5217666.2159999991</v>
      </c>
      <c r="AN600" s="123">
        <f>'گام اول '!AO601</f>
        <v>0</v>
      </c>
      <c r="AO600" s="123">
        <f>'گام اول '!AP601</f>
        <v>2800000</v>
      </c>
      <c r="AP600" s="123">
        <f>'گام اول '!AQ601</f>
        <v>0</v>
      </c>
      <c r="AQ600" s="123">
        <f>'گام اول '!AR601</f>
        <v>0</v>
      </c>
      <c r="AR600" s="123">
        <f>'گام اول '!AS601</f>
        <v>0</v>
      </c>
      <c r="AS600" s="375">
        <f>'گام اول '!AT601</f>
        <v>0</v>
      </c>
      <c r="AT600" s="368">
        <f t="shared" si="407"/>
        <v>80678653.216000006</v>
      </c>
      <c r="AU600" s="173">
        <f>'گام اول '!AV601</f>
        <v>54322316.440880008</v>
      </c>
      <c r="AV600" s="141">
        <f>'گام اول '!AW601</f>
        <v>72712168.215999991</v>
      </c>
      <c r="AW600" s="142">
        <f t="shared" si="408"/>
        <v>5089851.7751199994</v>
      </c>
      <c r="AX600" s="75">
        <f t="shared" si="409"/>
        <v>1432231.644088001</v>
      </c>
      <c r="AY600" s="142">
        <f>'گام اول '!AZ601</f>
        <v>0</v>
      </c>
      <c r="AZ600" s="142">
        <f>'گام اول '!BA601</f>
        <v>0</v>
      </c>
      <c r="BA600" s="142">
        <f>'گام اول '!BB601</f>
        <v>0</v>
      </c>
      <c r="BB600" s="142">
        <f>'گام اول '!BC601</f>
        <v>0</v>
      </c>
      <c r="BC600" s="142">
        <f>'گام اول '!BD601</f>
        <v>0</v>
      </c>
      <c r="BD600" s="142">
        <f>'گام اول '!BE601</f>
        <v>0</v>
      </c>
      <c r="BE600" s="142">
        <f>'گام اول '!BF601</f>
        <v>0</v>
      </c>
      <c r="BF600" s="143">
        <f t="shared" si="410"/>
        <v>6522083.4192080004</v>
      </c>
      <c r="BG600" s="140">
        <f t="shared" si="411"/>
        <v>74156569</v>
      </c>
      <c r="BH600" s="144">
        <f t="shared" si="412"/>
        <v>80678653.216000006</v>
      </c>
      <c r="BI600" s="127">
        <f t="shared" si="405"/>
        <v>4659160</v>
      </c>
      <c r="BJ600" s="145">
        <f t="shared" si="413"/>
        <v>2329580</v>
      </c>
      <c r="BK600" s="145">
        <f t="shared" si="414"/>
        <v>698874</v>
      </c>
      <c r="BL600" s="146">
        <f t="shared" si="415"/>
        <v>1120000</v>
      </c>
      <c r="BM600" s="379">
        <v>0</v>
      </c>
      <c r="BN600" s="147">
        <f t="shared" si="416"/>
        <v>89486267.216000006</v>
      </c>
      <c r="BO600" s="148">
        <f t="shared" si="417"/>
        <v>72712168.215999991</v>
      </c>
      <c r="BP600" s="149">
        <f t="shared" si="418"/>
        <v>16723798.689679999</v>
      </c>
      <c r="BQ600" s="150">
        <f t="shared" si="419"/>
        <v>106210065.90568</v>
      </c>
      <c r="BR600" s="151">
        <f t="shared" si="420"/>
        <v>100800</v>
      </c>
      <c r="BS600" s="147">
        <f t="shared" si="421"/>
        <v>106310865.90568</v>
      </c>
      <c r="BT600" s="135">
        <v>0</v>
      </c>
      <c r="BU600" s="148">
        <f t="shared" si="422"/>
        <v>8948626.7216000017</v>
      </c>
      <c r="BV600" s="152">
        <f t="shared" si="423"/>
        <v>4474313.3608000008</v>
      </c>
      <c r="BW600" s="133">
        <f t="shared" si="424"/>
        <v>92887925.823280007</v>
      </c>
      <c r="BX600" s="147">
        <f t="shared" si="425"/>
        <v>7687614</v>
      </c>
      <c r="BY600" s="134">
        <f t="shared" si="426"/>
        <v>85200311.823280007</v>
      </c>
      <c r="CD600" s="388">
        <f>'گام اول '!AU601</f>
        <v>80678653.216000006</v>
      </c>
      <c r="CE600" s="389">
        <f>'گام اول '!AV601</f>
        <v>54322316.440880008</v>
      </c>
      <c r="CF600" s="389">
        <f>'گام اول '!AW601</f>
        <v>72712168.215999991</v>
      </c>
      <c r="CG600" s="389">
        <f>'گام اول '!AX601</f>
        <v>5089851.7751199994</v>
      </c>
      <c r="CH600" s="389">
        <f>'گام اول '!AY601</f>
        <v>1432231.644088001</v>
      </c>
      <c r="CI600" s="389">
        <f>'گام اول '!AZ601</f>
        <v>0</v>
      </c>
      <c r="CJ600" s="389">
        <f>'گام اول '!BA601</f>
        <v>0</v>
      </c>
      <c r="CK600" s="389">
        <f>'گام اول '!BB601</f>
        <v>0</v>
      </c>
      <c r="CL600" s="389">
        <f>'گام اول '!BC601</f>
        <v>0</v>
      </c>
      <c r="CM600" s="389">
        <f>'گام اول '!BD601</f>
        <v>0</v>
      </c>
      <c r="CN600" s="389">
        <f>'گام اول '!BE601</f>
        <v>0</v>
      </c>
      <c r="CO600" s="389">
        <f>'گام اول '!BF601</f>
        <v>0</v>
      </c>
      <c r="CP600" s="389">
        <f>'گام اول '!BG601</f>
        <v>6522083.4192080004</v>
      </c>
      <c r="CQ600" s="389">
        <f>'گام اول '!BH601</f>
        <v>74156569</v>
      </c>
      <c r="CR600" s="389">
        <f t="shared" si="427"/>
        <v>80678653.216000006</v>
      </c>
      <c r="CS600" s="55">
        <f t="shared" si="428"/>
        <v>4659160</v>
      </c>
      <c r="CT600" s="388">
        <f t="shared" si="429"/>
        <v>2329580</v>
      </c>
      <c r="CU600" s="389">
        <f t="shared" si="430"/>
        <v>698874</v>
      </c>
      <c r="CV600" s="389">
        <f t="shared" si="431"/>
        <v>1120000</v>
      </c>
      <c r="CW600" s="55">
        <v>0</v>
      </c>
      <c r="CX600" s="389">
        <f t="shared" si="432"/>
        <v>89486267.216000006</v>
      </c>
      <c r="CY600" s="389">
        <f t="shared" si="433"/>
        <v>72712168.215999991</v>
      </c>
      <c r="CZ600" s="389">
        <f t="shared" si="434"/>
        <v>16723798.689679999</v>
      </c>
      <c r="DA600" s="389">
        <f t="shared" si="435"/>
        <v>106210065.90568</v>
      </c>
      <c r="DB600" s="389">
        <f t="shared" si="436"/>
        <v>100800</v>
      </c>
      <c r="DC600" s="389">
        <f t="shared" si="437"/>
        <v>106310865.90568</v>
      </c>
      <c r="DD600" s="394">
        <v>0</v>
      </c>
      <c r="DE600" s="389">
        <f t="shared" si="438"/>
        <v>8948626.7216000017</v>
      </c>
      <c r="DF600" s="389">
        <f t="shared" si="439"/>
        <v>4474313.3608000008</v>
      </c>
      <c r="DG600" s="389">
        <f t="shared" si="440"/>
        <v>92887925.823280007</v>
      </c>
      <c r="DH600" s="389">
        <f t="shared" si="441"/>
        <v>7687614</v>
      </c>
      <c r="DI600" s="389">
        <f t="shared" si="442"/>
        <v>85200311.823280007</v>
      </c>
      <c r="DJ600" s="389">
        <f t="shared" si="443"/>
        <v>0</v>
      </c>
      <c r="DL600" s="396">
        <f t="shared" si="444"/>
        <v>6638737.5</v>
      </c>
      <c r="DM600" s="396">
        <f t="shared" si="445"/>
        <v>-1979577.5</v>
      </c>
    </row>
    <row r="601" spans="1:117" s="55" customFormat="1" ht="21" x14ac:dyDescent="0.2">
      <c r="A601" s="191">
        <f t="shared" si="406"/>
        <v>2655495</v>
      </c>
      <c r="B601" s="136">
        <f>'گام اول '!B602</f>
        <v>596</v>
      </c>
      <c r="C601" s="136">
        <f>'گام اول '!C602</f>
        <v>393</v>
      </c>
      <c r="D601" s="136">
        <f>'گام اول '!D602</f>
        <v>13522</v>
      </c>
      <c r="E601" s="136" t="str">
        <f>'گام اول '!E602</f>
        <v>حميد</v>
      </c>
      <c r="F601" s="136" t="str">
        <f>'گام اول '!F602</f>
        <v>بني صالح</v>
      </c>
      <c r="G601" s="136" t="str">
        <f>'گام اول '!G602</f>
        <v>نگهبان</v>
      </c>
      <c r="H601" s="136" t="str">
        <f>'گام اول '!H602</f>
        <v>خوزستان</v>
      </c>
      <c r="I601" s="136" t="str">
        <f>'گام اول '!I602</f>
        <v>160-12-57039-1</v>
      </c>
      <c r="J601" s="136">
        <f>'گام اول '!J602</f>
        <v>1756236429</v>
      </c>
      <c r="K601" s="136" t="str">
        <f>'گام اول '!K602</f>
        <v>005065487</v>
      </c>
      <c r="L601" s="136" t="str">
        <f>'گام اول '!L602</f>
        <v>خوزستان</v>
      </c>
      <c r="M601" s="136" t="str">
        <f>'گام اول '!M602</f>
        <v>نگهبان</v>
      </c>
      <c r="N601" s="120">
        <f>'گام اول '!N602</f>
        <v>0</v>
      </c>
      <c r="O601" s="119">
        <f>'گام اول '!O602</f>
        <v>0</v>
      </c>
      <c r="P601" s="121" t="str">
        <f>'گام اول '!P602</f>
        <v>*</v>
      </c>
      <c r="Q601" s="358">
        <f>'گام اول '!Q602</f>
        <v>30</v>
      </c>
      <c r="R601" s="358">
        <f>'گام اول '!R602</f>
        <v>120</v>
      </c>
      <c r="S601" s="358">
        <f>'گام اول '!S602</f>
        <v>220</v>
      </c>
      <c r="T601" s="358">
        <f>'گام اول '!T602</f>
        <v>29.33</v>
      </c>
      <c r="U601" s="137">
        <f>'گام اول '!U602</f>
        <v>0</v>
      </c>
      <c r="V601" s="120">
        <f>'گام اول '!W602</f>
        <v>0</v>
      </c>
      <c r="W601" s="121">
        <f>'گام اول '!X602</f>
        <v>0</v>
      </c>
      <c r="X601" s="366">
        <f>'گام اول '!Y602</f>
        <v>2</v>
      </c>
      <c r="Y601" s="366">
        <f>'گام اول '!Z602</f>
        <v>3</v>
      </c>
      <c r="Z601" s="138">
        <f>'گام اول '!AA602</f>
        <v>885165</v>
      </c>
      <c r="AA601" s="138">
        <f>'گام اول '!AB602</f>
        <v>46667</v>
      </c>
      <c r="AB601" s="138">
        <f>'گام اول '!AC602</f>
        <v>931832</v>
      </c>
      <c r="AC601" s="138">
        <f>'گام اول '!AD602</f>
        <v>4500000</v>
      </c>
      <c r="AD601" s="138">
        <f>'گام اول '!AE602</f>
        <v>6000000</v>
      </c>
      <c r="AE601" s="139">
        <f>'گام اول '!AF602</f>
        <v>177895.19999999998</v>
      </c>
      <c r="AF601" s="122">
        <f>'گام اول '!AG602</f>
        <v>26554950</v>
      </c>
      <c r="AG601" s="123">
        <f>'گام اول '!AH602</f>
        <v>1400010</v>
      </c>
      <c r="AH601" s="123">
        <f>'گام اول '!AI602</f>
        <v>21347423.999999996</v>
      </c>
      <c r="AI601" s="123">
        <f>'گام اول '!AJ602</f>
        <v>7966485</v>
      </c>
      <c r="AJ601" s="123">
        <f>'گام اول '!AK602</f>
        <v>4500000</v>
      </c>
      <c r="AK601" s="123">
        <f>'گام اول '!AL602</f>
        <v>6000000</v>
      </c>
      <c r="AL601" s="123">
        <f>'گام اول '!AM602</f>
        <v>9784235.9999999981</v>
      </c>
      <c r="AM601" s="123">
        <f>'گام اول '!AN602</f>
        <v>5217666.2159999991</v>
      </c>
      <c r="AN601" s="123">
        <f>'گام اول '!AO602</f>
        <v>0</v>
      </c>
      <c r="AO601" s="123">
        <f>'گام اول '!AP602</f>
        <v>3000000</v>
      </c>
      <c r="AP601" s="123">
        <f>'گام اول '!AQ602</f>
        <v>0</v>
      </c>
      <c r="AQ601" s="123">
        <f>'گام اول '!AR602</f>
        <v>0</v>
      </c>
      <c r="AR601" s="123">
        <f>'گام اول '!AS602</f>
        <v>0</v>
      </c>
      <c r="AS601" s="375">
        <f>'گام اول '!AT602</f>
        <v>0</v>
      </c>
      <c r="AT601" s="368">
        <f t="shared" si="407"/>
        <v>85770771.216000006</v>
      </c>
      <c r="AU601" s="173">
        <f>'گام اول '!AV602</f>
        <v>58857986.18088001</v>
      </c>
      <c r="AV601" s="141">
        <f>'گام اول '!AW602</f>
        <v>77804286.215999991</v>
      </c>
      <c r="AW601" s="142">
        <f t="shared" si="408"/>
        <v>5446300.0351200001</v>
      </c>
      <c r="AX601" s="75">
        <f t="shared" si="409"/>
        <v>1885798.6180880012</v>
      </c>
      <c r="AY601" s="142">
        <f>'گام اول '!AZ602</f>
        <v>0</v>
      </c>
      <c r="AZ601" s="142">
        <f>'گام اول '!BA602</f>
        <v>0</v>
      </c>
      <c r="BA601" s="142">
        <f>'گام اول '!BB602</f>
        <v>0</v>
      </c>
      <c r="BB601" s="142">
        <f>'گام اول '!BC602</f>
        <v>0</v>
      </c>
      <c r="BC601" s="142">
        <f>'گام اول '!BD602</f>
        <v>0</v>
      </c>
      <c r="BD601" s="142">
        <f>'گام اول '!BE602</f>
        <v>0</v>
      </c>
      <c r="BE601" s="142">
        <f>'گام اول '!BF602</f>
        <v>0</v>
      </c>
      <c r="BF601" s="143">
        <f t="shared" si="410"/>
        <v>7332098.6532080015</v>
      </c>
      <c r="BG601" s="140">
        <f t="shared" si="411"/>
        <v>78438672</v>
      </c>
      <c r="BH601" s="144">
        <f t="shared" si="412"/>
        <v>85770771.216000006</v>
      </c>
      <c r="BI601" s="127">
        <f t="shared" si="405"/>
        <v>4659160</v>
      </c>
      <c r="BJ601" s="145">
        <f t="shared" si="413"/>
        <v>2329580</v>
      </c>
      <c r="BK601" s="145">
        <f t="shared" si="414"/>
        <v>698874</v>
      </c>
      <c r="BL601" s="146">
        <f t="shared" si="415"/>
        <v>1120000</v>
      </c>
      <c r="BM601" s="379">
        <v>0</v>
      </c>
      <c r="BN601" s="147">
        <f t="shared" si="416"/>
        <v>94578385.216000006</v>
      </c>
      <c r="BO601" s="148">
        <f t="shared" si="417"/>
        <v>77804286.215999991</v>
      </c>
      <c r="BP601" s="149">
        <f t="shared" si="418"/>
        <v>17894985.82968</v>
      </c>
      <c r="BQ601" s="150">
        <f t="shared" si="419"/>
        <v>112473371.04568</v>
      </c>
      <c r="BR601" s="151">
        <f t="shared" si="420"/>
        <v>100800</v>
      </c>
      <c r="BS601" s="147">
        <f t="shared" si="421"/>
        <v>112574171.04568</v>
      </c>
      <c r="BT601" s="135">
        <v>0</v>
      </c>
      <c r="BU601" s="148">
        <f t="shared" si="422"/>
        <v>9457838.5216000006</v>
      </c>
      <c r="BV601" s="152">
        <f t="shared" si="423"/>
        <v>4728919.2608000003</v>
      </c>
      <c r="BW601" s="133">
        <f t="shared" si="424"/>
        <v>98387413.263280004</v>
      </c>
      <c r="BX601" s="147">
        <f t="shared" si="425"/>
        <v>7687614</v>
      </c>
      <c r="BY601" s="134">
        <f t="shared" si="426"/>
        <v>90699799.263280004</v>
      </c>
      <c r="CD601" s="388">
        <f>'گام اول '!AU602</f>
        <v>85770771.216000006</v>
      </c>
      <c r="CE601" s="389">
        <f>'گام اول '!AV602</f>
        <v>58857986.18088001</v>
      </c>
      <c r="CF601" s="389">
        <f>'گام اول '!AW602</f>
        <v>77804286.215999991</v>
      </c>
      <c r="CG601" s="389">
        <f>'گام اول '!AX602</f>
        <v>5446300.0351200001</v>
      </c>
      <c r="CH601" s="389">
        <f>'گام اول '!AY602</f>
        <v>1885798.6180880012</v>
      </c>
      <c r="CI601" s="389">
        <f>'گام اول '!AZ602</f>
        <v>0</v>
      </c>
      <c r="CJ601" s="389">
        <f>'گام اول '!BA602</f>
        <v>0</v>
      </c>
      <c r="CK601" s="389">
        <f>'گام اول '!BB602</f>
        <v>0</v>
      </c>
      <c r="CL601" s="389">
        <f>'گام اول '!BC602</f>
        <v>0</v>
      </c>
      <c r="CM601" s="389">
        <f>'گام اول '!BD602</f>
        <v>0</v>
      </c>
      <c r="CN601" s="389">
        <f>'گام اول '!BE602</f>
        <v>0</v>
      </c>
      <c r="CO601" s="389">
        <f>'گام اول '!BF602</f>
        <v>0</v>
      </c>
      <c r="CP601" s="389">
        <f>'گام اول '!BG602</f>
        <v>7332098.6532080015</v>
      </c>
      <c r="CQ601" s="389">
        <f>'گام اول '!BH602</f>
        <v>78438672</v>
      </c>
      <c r="CR601" s="389">
        <f t="shared" si="427"/>
        <v>85770771.216000006</v>
      </c>
      <c r="CS601" s="55">
        <f t="shared" si="428"/>
        <v>4659160</v>
      </c>
      <c r="CT601" s="388">
        <f t="shared" si="429"/>
        <v>2329580</v>
      </c>
      <c r="CU601" s="389">
        <f t="shared" si="430"/>
        <v>698874</v>
      </c>
      <c r="CV601" s="389">
        <f t="shared" si="431"/>
        <v>1120000</v>
      </c>
      <c r="CW601" s="55">
        <v>0</v>
      </c>
      <c r="CX601" s="389">
        <f t="shared" si="432"/>
        <v>94578385.216000006</v>
      </c>
      <c r="CY601" s="389">
        <f t="shared" si="433"/>
        <v>77804286.215999991</v>
      </c>
      <c r="CZ601" s="389">
        <f t="shared" si="434"/>
        <v>17894985.82968</v>
      </c>
      <c r="DA601" s="389">
        <f t="shared" si="435"/>
        <v>112473371.04568</v>
      </c>
      <c r="DB601" s="389">
        <f t="shared" si="436"/>
        <v>100800</v>
      </c>
      <c r="DC601" s="389">
        <f t="shared" si="437"/>
        <v>112574171.04568</v>
      </c>
      <c r="DD601" s="394">
        <v>0</v>
      </c>
      <c r="DE601" s="389">
        <f t="shared" si="438"/>
        <v>9457838.5216000006</v>
      </c>
      <c r="DF601" s="389">
        <f t="shared" si="439"/>
        <v>4728919.2608000003</v>
      </c>
      <c r="DG601" s="389">
        <f t="shared" si="440"/>
        <v>98387413.263280004</v>
      </c>
      <c r="DH601" s="389">
        <f t="shared" si="441"/>
        <v>7687614</v>
      </c>
      <c r="DI601" s="389">
        <f t="shared" si="442"/>
        <v>90699799.263280004</v>
      </c>
      <c r="DJ601" s="389">
        <f t="shared" si="443"/>
        <v>0</v>
      </c>
      <c r="DL601" s="396">
        <f t="shared" si="444"/>
        <v>6638737.5</v>
      </c>
      <c r="DM601" s="396">
        <f t="shared" si="445"/>
        <v>-1979577.5</v>
      </c>
    </row>
    <row r="602" spans="1:117" s="55" customFormat="1" ht="21" x14ac:dyDescent="0.2">
      <c r="A602" s="191">
        <f t="shared" si="406"/>
        <v>2655495</v>
      </c>
      <c r="B602" s="136">
        <f>'گام اول '!B603</f>
        <v>597</v>
      </c>
      <c r="C602" s="136">
        <f>'گام اول '!C603</f>
        <v>394</v>
      </c>
      <c r="D602" s="136">
        <f>'گام اول '!D603</f>
        <v>13546</v>
      </c>
      <c r="E602" s="136" t="str">
        <f>'گام اول '!E603</f>
        <v>ابراهيم</v>
      </c>
      <c r="F602" s="136" t="str">
        <f>'گام اول '!F603</f>
        <v>ناصري</v>
      </c>
      <c r="G602" s="136" t="str">
        <f>'گام اول '!G603</f>
        <v>نگهبان</v>
      </c>
      <c r="H602" s="136" t="str">
        <f>'گام اول '!H603</f>
        <v>خوزستان</v>
      </c>
      <c r="I602" s="136" t="str">
        <f>'گام اول '!I603</f>
        <v>160-813-2551615-1</v>
      </c>
      <c r="J602" s="136">
        <f>'گام اول '!J603</f>
        <v>1810002044</v>
      </c>
      <c r="K602" s="136" t="str">
        <f>'گام اول '!K603</f>
        <v>0053310366</v>
      </c>
      <c r="L602" s="136" t="str">
        <f>'گام اول '!L603</f>
        <v>خوزستان</v>
      </c>
      <c r="M602" s="136" t="str">
        <f>'گام اول '!M603</f>
        <v>نگهبان</v>
      </c>
      <c r="N602" s="120" t="str">
        <f>'گام اول '!N603</f>
        <v>*</v>
      </c>
      <c r="O602" s="119">
        <f>'گام اول '!O603</f>
        <v>0</v>
      </c>
      <c r="P602" s="121">
        <f>'گام اول '!P603</f>
        <v>0</v>
      </c>
      <c r="Q602" s="358">
        <f>'گام اول '!Q603</f>
        <v>30</v>
      </c>
      <c r="R602" s="358">
        <f>'گام اول '!R603</f>
        <v>120</v>
      </c>
      <c r="S602" s="358">
        <f>'گام اول '!S603</f>
        <v>110</v>
      </c>
      <c r="T602" s="358">
        <f>'گام اول '!T603</f>
        <v>29.33</v>
      </c>
      <c r="U602" s="137">
        <f>'گام اول '!U603</f>
        <v>0</v>
      </c>
      <c r="V602" s="120">
        <f>'گام اول '!W603</f>
        <v>0</v>
      </c>
      <c r="W602" s="121">
        <f>'گام اول '!X603</f>
        <v>0</v>
      </c>
      <c r="X602" s="366">
        <f>'گام اول '!Y603</f>
        <v>0</v>
      </c>
      <c r="Y602" s="366">
        <f>'گام اول '!Z603</f>
        <v>0</v>
      </c>
      <c r="Z602" s="138">
        <f>'گام اول '!AA603</f>
        <v>885165</v>
      </c>
      <c r="AA602" s="138">
        <f>'گام اول '!AB603</f>
        <v>46667</v>
      </c>
      <c r="AB602" s="138">
        <f>'گام اول '!AC603</f>
        <v>931832</v>
      </c>
      <c r="AC602" s="138">
        <f>'گام اول '!AD603</f>
        <v>4500000</v>
      </c>
      <c r="AD602" s="138">
        <f>'گام اول '!AE603</f>
        <v>6000000</v>
      </c>
      <c r="AE602" s="139">
        <f>'گام اول '!AF603</f>
        <v>177895.19999999998</v>
      </c>
      <c r="AF602" s="122">
        <f>'گام اول '!AG603</f>
        <v>26554950</v>
      </c>
      <c r="AG602" s="123">
        <f>'گام اول '!AH603</f>
        <v>1400010</v>
      </c>
      <c r="AH602" s="123">
        <f>'گام اول '!AI603</f>
        <v>21347423.999999996</v>
      </c>
      <c r="AI602" s="123">
        <f>'گام اول '!AJ603</f>
        <v>0</v>
      </c>
      <c r="AJ602" s="123">
        <f>'گام اول '!AK603</f>
        <v>4500000</v>
      </c>
      <c r="AK602" s="123">
        <f>'گام اول '!AL603</f>
        <v>6000000</v>
      </c>
      <c r="AL602" s="123">
        <f>'گام اول '!AM603</f>
        <v>4892117.9999999991</v>
      </c>
      <c r="AM602" s="123">
        <f>'گام اول '!AN603</f>
        <v>5217666.2159999991</v>
      </c>
      <c r="AN602" s="123">
        <f>'گام اول '!AO603</f>
        <v>0</v>
      </c>
      <c r="AO602" s="123">
        <f>'گام اول '!AP603</f>
        <v>3000000</v>
      </c>
      <c r="AP602" s="123">
        <f>'گام اول '!AQ603</f>
        <v>0</v>
      </c>
      <c r="AQ602" s="123">
        <f>'گام اول '!AR603</f>
        <v>0</v>
      </c>
      <c r="AR602" s="123">
        <f>'گام اول '!AS603</f>
        <v>0</v>
      </c>
      <c r="AS602" s="375">
        <f>'گام اول '!AT603</f>
        <v>0</v>
      </c>
      <c r="AT602" s="368">
        <f t="shared" si="407"/>
        <v>72912168.216000006</v>
      </c>
      <c r="AU602" s="173">
        <f>'گام اول '!AV603</f>
        <v>54308316.440880008</v>
      </c>
      <c r="AV602" s="141">
        <f>'گام اول '!AW603</f>
        <v>72912168.215999991</v>
      </c>
      <c r="AW602" s="142">
        <f t="shared" si="408"/>
        <v>5103851.7751199994</v>
      </c>
      <c r="AX602" s="75">
        <f t="shared" si="409"/>
        <v>1430831.644088001</v>
      </c>
      <c r="AY602" s="142">
        <f>'گام اول '!AZ603</f>
        <v>0</v>
      </c>
      <c r="AZ602" s="142">
        <f>'گام اول '!BA603</f>
        <v>0</v>
      </c>
      <c r="BA602" s="142">
        <f>'گام اول '!BB603</f>
        <v>0</v>
      </c>
      <c r="BB602" s="142">
        <f>'گام اول '!BC603</f>
        <v>0</v>
      </c>
      <c r="BC602" s="142">
        <f>'گام اول '!BD603</f>
        <v>0</v>
      </c>
      <c r="BD602" s="142">
        <f>'گام اول '!BE603</f>
        <v>0</v>
      </c>
      <c r="BE602" s="142">
        <f>'گام اول '!BF603</f>
        <v>0</v>
      </c>
      <c r="BF602" s="143">
        <f t="shared" si="410"/>
        <v>6534683.4192080004</v>
      </c>
      <c r="BG602" s="140">
        <f t="shared" si="411"/>
        <v>66377484</v>
      </c>
      <c r="BH602" s="144">
        <f t="shared" si="412"/>
        <v>72912168.216000006</v>
      </c>
      <c r="BI602" s="127">
        <f t="shared" si="405"/>
        <v>4659160</v>
      </c>
      <c r="BJ602" s="145">
        <f t="shared" si="413"/>
        <v>2329580</v>
      </c>
      <c r="BK602" s="145">
        <f t="shared" si="414"/>
        <v>698874</v>
      </c>
      <c r="BL602" s="146">
        <f t="shared" si="415"/>
        <v>1120000</v>
      </c>
      <c r="BM602" s="379">
        <v>0</v>
      </c>
      <c r="BN602" s="147">
        <f t="shared" si="416"/>
        <v>81719782.216000006</v>
      </c>
      <c r="BO602" s="148">
        <f t="shared" si="417"/>
        <v>72912168.215999991</v>
      </c>
      <c r="BP602" s="149">
        <f t="shared" si="418"/>
        <v>16769798.689679999</v>
      </c>
      <c r="BQ602" s="150">
        <f t="shared" si="419"/>
        <v>98489580.905680001</v>
      </c>
      <c r="BR602" s="151">
        <f t="shared" si="420"/>
        <v>100800</v>
      </c>
      <c r="BS602" s="147">
        <f t="shared" si="421"/>
        <v>98590380.905680001</v>
      </c>
      <c r="BT602" s="135">
        <v>0</v>
      </c>
      <c r="BU602" s="148">
        <f t="shared" si="422"/>
        <v>8171978.2216000007</v>
      </c>
      <c r="BV602" s="152">
        <f t="shared" si="423"/>
        <v>4085989.1108000004</v>
      </c>
      <c r="BW602" s="133">
        <f t="shared" si="424"/>
        <v>86332413.573280007</v>
      </c>
      <c r="BX602" s="147">
        <f t="shared" si="425"/>
        <v>7687614</v>
      </c>
      <c r="BY602" s="134">
        <f t="shared" si="426"/>
        <v>78644799.573280007</v>
      </c>
      <c r="CD602" s="388">
        <f>'گام اول '!AU603</f>
        <v>72912168.216000006</v>
      </c>
      <c r="CE602" s="389">
        <f>'گام اول '!AV603</f>
        <v>54308316.440880008</v>
      </c>
      <c r="CF602" s="389">
        <f>'گام اول '!AW603</f>
        <v>72912168.215999991</v>
      </c>
      <c r="CG602" s="389">
        <f>'گام اول '!AX603</f>
        <v>5103851.7751199994</v>
      </c>
      <c r="CH602" s="389">
        <f>'گام اول '!AY603</f>
        <v>1430831.644088001</v>
      </c>
      <c r="CI602" s="389">
        <f>'گام اول '!AZ603</f>
        <v>0</v>
      </c>
      <c r="CJ602" s="389">
        <f>'گام اول '!BA603</f>
        <v>0</v>
      </c>
      <c r="CK602" s="389">
        <f>'گام اول '!BB603</f>
        <v>0</v>
      </c>
      <c r="CL602" s="389">
        <f>'گام اول '!BC603</f>
        <v>0</v>
      </c>
      <c r="CM602" s="389">
        <f>'گام اول '!BD603</f>
        <v>0</v>
      </c>
      <c r="CN602" s="389">
        <f>'گام اول '!BE603</f>
        <v>0</v>
      </c>
      <c r="CO602" s="389">
        <f>'گام اول '!BF603</f>
        <v>0</v>
      </c>
      <c r="CP602" s="389">
        <f>'گام اول '!BG603</f>
        <v>6534683.4192080004</v>
      </c>
      <c r="CQ602" s="389">
        <f>'گام اول '!BH603</f>
        <v>66377484</v>
      </c>
      <c r="CR602" s="389">
        <f t="shared" si="427"/>
        <v>72912168.216000006</v>
      </c>
      <c r="CS602" s="55">
        <f t="shared" si="428"/>
        <v>4659160</v>
      </c>
      <c r="CT602" s="388">
        <f t="shared" si="429"/>
        <v>2329580</v>
      </c>
      <c r="CU602" s="389">
        <f t="shared" si="430"/>
        <v>698874</v>
      </c>
      <c r="CV602" s="389">
        <f t="shared" si="431"/>
        <v>1120000</v>
      </c>
      <c r="CW602" s="55">
        <v>0</v>
      </c>
      <c r="CX602" s="389">
        <f t="shared" si="432"/>
        <v>81719782.216000006</v>
      </c>
      <c r="CY602" s="389">
        <f t="shared" si="433"/>
        <v>72912168.215999991</v>
      </c>
      <c r="CZ602" s="389">
        <f t="shared" si="434"/>
        <v>16769798.689679999</v>
      </c>
      <c r="DA602" s="389">
        <f t="shared" si="435"/>
        <v>98489580.905680001</v>
      </c>
      <c r="DB602" s="389">
        <f t="shared" si="436"/>
        <v>100800</v>
      </c>
      <c r="DC602" s="389">
        <f t="shared" si="437"/>
        <v>98590380.905680001</v>
      </c>
      <c r="DD602" s="394">
        <v>0</v>
      </c>
      <c r="DE602" s="389">
        <f t="shared" si="438"/>
        <v>8171978.2216000007</v>
      </c>
      <c r="DF602" s="389">
        <f t="shared" si="439"/>
        <v>4085989.1108000004</v>
      </c>
      <c r="DG602" s="389">
        <f t="shared" si="440"/>
        <v>86332413.573280007</v>
      </c>
      <c r="DH602" s="389">
        <f t="shared" si="441"/>
        <v>7687614</v>
      </c>
      <c r="DI602" s="389">
        <f t="shared" si="442"/>
        <v>78644799.573280007</v>
      </c>
      <c r="DJ602" s="389">
        <f t="shared" si="443"/>
        <v>0</v>
      </c>
      <c r="DL602" s="396">
        <f t="shared" si="444"/>
        <v>6638737.5</v>
      </c>
      <c r="DM602" s="396">
        <f t="shared" si="445"/>
        <v>-1979577.5</v>
      </c>
    </row>
    <row r="603" spans="1:117" s="55" customFormat="1" ht="21" x14ac:dyDescent="0.2">
      <c r="A603" s="191">
        <f t="shared" si="406"/>
        <v>2655495</v>
      </c>
      <c r="B603" s="136">
        <f>'گام اول '!B604</f>
        <v>598</v>
      </c>
      <c r="C603" s="136">
        <f>'گام اول '!C604</f>
        <v>395</v>
      </c>
      <c r="D603" s="136">
        <f>'گام اول '!D604</f>
        <v>13527</v>
      </c>
      <c r="E603" s="136" t="str">
        <f>'گام اول '!E604</f>
        <v>اميد</v>
      </c>
      <c r="F603" s="136" t="str">
        <f>'گام اول '!F604</f>
        <v>زارع زاده</v>
      </c>
      <c r="G603" s="136" t="str">
        <f>'گام اول '!G604</f>
        <v>نگهبان</v>
      </c>
      <c r="H603" s="136" t="str">
        <f>'گام اول '!H604</f>
        <v>خوزستان</v>
      </c>
      <c r="I603" s="136" t="str">
        <f>'گام اول '!I604</f>
        <v>160-813-2245430-1</v>
      </c>
      <c r="J603" s="136">
        <f>'گام اول '!J604</f>
        <v>1971966411</v>
      </c>
      <c r="K603" s="136" t="str">
        <f>'گام اول '!K604</f>
        <v>0050589293</v>
      </c>
      <c r="L603" s="136" t="str">
        <f>'گام اول '!L604</f>
        <v>خوزستان</v>
      </c>
      <c r="M603" s="136" t="str">
        <f>'گام اول '!M604</f>
        <v>نگهبان</v>
      </c>
      <c r="N603" s="120">
        <f>'گام اول '!N604</f>
        <v>0</v>
      </c>
      <c r="O603" s="119" t="str">
        <f>'گام اول '!O604</f>
        <v>*</v>
      </c>
      <c r="P603" s="121">
        <f>'گام اول '!P604</f>
        <v>0</v>
      </c>
      <c r="Q603" s="358">
        <f>'گام اول '!Q604</f>
        <v>30</v>
      </c>
      <c r="R603" s="358">
        <f>'گام اول '!R604</f>
        <v>90</v>
      </c>
      <c r="S603" s="358">
        <f>'گام اول '!S604</f>
        <v>0</v>
      </c>
      <c r="T603" s="358">
        <f>'گام اول '!T604</f>
        <v>0</v>
      </c>
      <c r="U603" s="137">
        <f>'گام اول '!U604</f>
        <v>0</v>
      </c>
      <c r="V603" s="120">
        <f>'گام اول '!W604</f>
        <v>0</v>
      </c>
      <c r="W603" s="121">
        <f>'گام اول '!X604</f>
        <v>0</v>
      </c>
      <c r="X603" s="366">
        <f>'گام اول '!Y604</f>
        <v>2</v>
      </c>
      <c r="Y603" s="366">
        <f>'گام اول '!Z604</f>
        <v>2</v>
      </c>
      <c r="Z603" s="138">
        <f>'گام اول '!AA604</f>
        <v>885165</v>
      </c>
      <c r="AA603" s="138">
        <f>'گام اول '!AB604</f>
        <v>46667</v>
      </c>
      <c r="AB603" s="138">
        <f>'گام اول '!AC604</f>
        <v>931832</v>
      </c>
      <c r="AC603" s="138">
        <f>'گام اول '!AD604</f>
        <v>4500000</v>
      </c>
      <c r="AD603" s="138">
        <f>'گام اول '!AE604</f>
        <v>6000000</v>
      </c>
      <c r="AE603" s="139">
        <f>'گام اول '!AF604</f>
        <v>177895.19999999998</v>
      </c>
      <c r="AF603" s="122">
        <f>'گام اول '!AG604</f>
        <v>26554950</v>
      </c>
      <c r="AG603" s="123">
        <f>'گام اول '!AH604</f>
        <v>1400010</v>
      </c>
      <c r="AH603" s="123">
        <f>'گام اول '!AI604</f>
        <v>16010567.999999998</v>
      </c>
      <c r="AI603" s="123">
        <f>'گام اول '!AJ604</f>
        <v>5310990</v>
      </c>
      <c r="AJ603" s="123">
        <f>'گام اول '!AK604</f>
        <v>4500000</v>
      </c>
      <c r="AK603" s="123">
        <f>'گام اول '!AL604</f>
        <v>6000000</v>
      </c>
      <c r="AL603" s="123">
        <f>'گام اول '!AM604</f>
        <v>0</v>
      </c>
      <c r="AM603" s="123">
        <f>'گام اول '!AN604</f>
        <v>0</v>
      </c>
      <c r="AN603" s="123">
        <f>'گام اول '!AO604</f>
        <v>0</v>
      </c>
      <c r="AO603" s="123">
        <f>'گام اول '!AP604</f>
        <v>4400000</v>
      </c>
      <c r="AP603" s="123">
        <f>'گام اول '!AQ604</f>
        <v>0</v>
      </c>
      <c r="AQ603" s="123">
        <f>'گام اول '!AR604</f>
        <v>0</v>
      </c>
      <c r="AR603" s="123">
        <f>'گام اول '!AS604</f>
        <v>0</v>
      </c>
      <c r="AS603" s="375">
        <f>'گام اول '!AT604</f>
        <v>0</v>
      </c>
      <c r="AT603" s="368">
        <f t="shared" si="407"/>
        <v>64176518</v>
      </c>
      <c r="AU603" s="173">
        <f>'گام اول '!AV604</f>
        <v>39844941.039999999</v>
      </c>
      <c r="AV603" s="141">
        <f>'گام اول '!AW604</f>
        <v>58865528</v>
      </c>
      <c r="AW603" s="142">
        <f t="shared" si="408"/>
        <v>4120586.9600000004</v>
      </c>
      <c r="AX603" s="75">
        <f t="shared" si="409"/>
        <v>0</v>
      </c>
      <c r="AY603" s="142">
        <f>'گام اول '!AZ604</f>
        <v>0</v>
      </c>
      <c r="AZ603" s="142">
        <f>'گام اول '!BA604</f>
        <v>0</v>
      </c>
      <c r="BA603" s="142">
        <f>'گام اول '!BB604</f>
        <v>0</v>
      </c>
      <c r="BB603" s="142">
        <f>'گام اول '!BC604</f>
        <v>0</v>
      </c>
      <c r="BC603" s="142">
        <f>'گام اول '!BD604</f>
        <v>0</v>
      </c>
      <c r="BD603" s="142">
        <f>'گام اول '!BE604</f>
        <v>0</v>
      </c>
      <c r="BE603" s="142">
        <f>'گام اول '!BF604</f>
        <v>0</v>
      </c>
      <c r="BF603" s="143">
        <f t="shared" si="410"/>
        <v>4120586.9600000004</v>
      </c>
      <c r="BG603" s="140">
        <f t="shared" si="411"/>
        <v>60055931</v>
      </c>
      <c r="BH603" s="144">
        <f t="shared" si="412"/>
        <v>64176518</v>
      </c>
      <c r="BI603" s="127">
        <f t="shared" si="405"/>
        <v>4659160</v>
      </c>
      <c r="BJ603" s="145">
        <f t="shared" si="413"/>
        <v>2329580</v>
      </c>
      <c r="BK603" s="145">
        <f t="shared" si="414"/>
        <v>698874</v>
      </c>
      <c r="BL603" s="146">
        <f t="shared" si="415"/>
        <v>1120000</v>
      </c>
      <c r="BM603" s="379">
        <v>0</v>
      </c>
      <c r="BN603" s="147">
        <f t="shared" si="416"/>
        <v>72984132</v>
      </c>
      <c r="BO603" s="148">
        <f t="shared" si="417"/>
        <v>58865528</v>
      </c>
      <c r="BP603" s="149">
        <f t="shared" si="418"/>
        <v>13539071.440000001</v>
      </c>
      <c r="BQ603" s="150">
        <f t="shared" si="419"/>
        <v>86523203.439999998</v>
      </c>
      <c r="BR603" s="151">
        <f t="shared" si="420"/>
        <v>100800</v>
      </c>
      <c r="BS603" s="147">
        <f t="shared" si="421"/>
        <v>86624003.439999998</v>
      </c>
      <c r="BT603" s="135">
        <v>0</v>
      </c>
      <c r="BU603" s="148">
        <f t="shared" si="422"/>
        <v>7298413.2000000002</v>
      </c>
      <c r="BV603" s="152">
        <f t="shared" si="423"/>
        <v>3649206.6</v>
      </c>
      <c r="BW603" s="133">
        <f t="shared" si="424"/>
        <v>75676383.640000001</v>
      </c>
      <c r="BX603" s="147">
        <f t="shared" si="425"/>
        <v>7687614</v>
      </c>
      <c r="BY603" s="134">
        <f t="shared" si="426"/>
        <v>67988769.640000001</v>
      </c>
      <c r="CD603" s="388">
        <f>'گام اول '!AU604</f>
        <v>64176518</v>
      </c>
      <c r="CE603" s="389">
        <f>'گام اول '!AV604</f>
        <v>39844941.039999999</v>
      </c>
      <c r="CF603" s="389">
        <f>'گام اول '!AW604</f>
        <v>58865528</v>
      </c>
      <c r="CG603" s="389">
        <f>'گام اول '!AX604</f>
        <v>4120586.9600000004</v>
      </c>
      <c r="CH603" s="389">
        <f>'گام اول '!AY604</f>
        <v>0</v>
      </c>
      <c r="CI603" s="389">
        <f>'گام اول '!AZ604</f>
        <v>0</v>
      </c>
      <c r="CJ603" s="389">
        <f>'گام اول '!BA604</f>
        <v>0</v>
      </c>
      <c r="CK603" s="389">
        <f>'گام اول '!BB604</f>
        <v>0</v>
      </c>
      <c r="CL603" s="389">
        <f>'گام اول '!BC604</f>
        <v>0</v>
      </c>
      <c r="CM603" s="389">
        <f>'گام اول '!BD604</f>
        <v>0</v>
      </c>
      <c r="CN603" s="389">
        <f>'گام اول '!BE604</f>
        <v>0</v>
      </c>
      <c r="CO603" s="389">
        <f>'گام اول '!BF604</f>
        <v>0</v>
      </c>
      <c r="CP603" s="389">
        <f>'گام اول '!BG604</f>
        <v>4120586.9600000004</v>
      </c>
      <c r="CQ603" s="389">
        <f>'گام اول '!BH604</f>
        <v>60055931</v>
      </c>
      <c r="CR603" s="389">
        <f t="shared" si="427"/>
        <v>64176518</v>
      </c>
      <c r="CS603" s="55">
        <f t="shared" si="428"/>
        <v>4659160</v>
      </c>
      <c r="CT603" s="388">
        <f t="shared" si="429"/>
        <v>2329580</v>
      </c>
      <c r="CU603" s="389">
        <f t="shared" si="430"/>
        <v>698874</v>
      </c>
      <c r="CV603" s="389">
        <f t="shared" si="431"/>
        <v>1120000</v>
      </c>
      <c r="CW603" s="55">
        <v>0</v>
      </c>
      <c r="CX603" s="389">
        <f t="shared" si="432"/>
        <v>72984132</v>
      </c>
      <c r="CY603" s="389">
        <f t="shared" si="433"/>
        <v>58865528</v>
      </c>
      <c r="CZ603" s="389">
        <f t="shared" si="434"/>
        <v>13539071.440000001</v>
      </c>
      <c r="DA603" s="389">
        <f t="shared" si="435"/>
        <v>86523203.439999998</v>
      </c>
      <c r="DB603" s="389">
        <f t="shared" si="436"/>
        <v>100800</v>
      </c>
      <c r="DC603" s="389">
        <f t="shared" si="437"/>
        <v>86624003.439999998</v>
      </c>
      <c r="DD603" s="394">
        <v>0</v>
      </c>
      <c r="DE603" s="389">
        <f t="shared" si="438"/>
        <v>7298413.2000000002</v>
      </c>
      <c r="DF603" s="389">
        <f t="shared" si="439"/>
        <v>3649206.6</v>
      </c>
      <c r="DG603" s="389">
        <f t="shared" si="440"/>
        <v>75676383.640000001</v>
      </c>
      <c r="DH603" s="389">
        <f t="shared" si="441"/>
        <v>7687614</v>
      </c>
      <c r="DI603" s="389">
        <f t="shared" si="442"/>
        <v>67988769.640000001</v>
      </c>
      <c r="DJ603" s="389">
        <f t="shared" si="443"/>
        <v>0</v>
      </c>
      <c r="DL603" s="396">
        <f t="shared" si="444"/>
        <v>6638737.5</v>
      </c>
      <c r="DM603" s="396">
        <f t="shared" si="445"/>
        <v>-1979577.5</v>
      </c>
    </row>
    <row r="604" spans="1:117" s="55" customFormat="1" ht="21" x14ac:dyDescent="0.2">
      <c r="A604" s="191">
        <f t="shared" si="406"/>
        <v>2655495</v>
      </c>
      <c r="B604" s="136">
        <f>'گام اول '!B605</f>
        <v>599</v>
      </c>
      <c r="C604" s="136">
        <f>'گام اول '!C605</f>
        <v>396</v>
      </c>
      <c r="D604" s="136">
        <f>'گام اول '!D605</f>
        <v>13547</v>
      </c>
      <c r="E604" s="136" t="str">
        <f>'گام اول '!E605</f>
        <v>جعفر</v>
      </c>
      <c r="F604" s="136" t="str">
        <f>'گام اول '!F605</f>
        <v>ناصري</v>
      </c>
      <c r="G604" s="136" t="str">
        <f>'گام اول '!G605</f>
        <v>نگهبان</v>
      </c>
      <c r="H604" s="136" t="str">
        <f>'گام اول '!H605</f>
        <v>خوزستان</v>
      </c>
      <c r="I604" s="136" t="str">
        <f>'گام اول '!I605</f>
        <v>160-813-1945281-1</v>
      </c>
      <c r="J604" s="136">
        <f>'گام اول '!J605</f>
        <v>1817512439</v>
      </c>
      <c r="K604" s="136" t="str">
        <f>'گام اول '!K605</f>
        <v>0050582799</v>
      </c>
      <c r="L604" s="136" t="str">
        <f>'گام اول '!L605</f>
        <v>خوزستان</v>
      </c>
      <c r="M604" s="136" t="str">
        <f>'گام اول '!M605</f>
        <v>نگهبان</v>
      </c>
      <c r="N604" s="120" t="str">
        <f>'گام اول '!N605</f>
        <v>*</v>
      </c>
      <c r="O604" s="119">
        <f>'گام اول '!O605</f>
        <v>0</v>
      </c>
      <c r="P604" s="121">
        <f>'گام اول '!P605</f>
        <v>0</v>
      </c>
      <c r="Q604" s="358">
        <f>'گام اول '!Q605</f>
        <v>30</v>
      </c>
      <c r="R604" s="358">
        <f>'گام اول '!R605</f>
        <v>120</v>
      </c>
      <c r="S604" s="358">
        <f>'گام اول '!S605</f>
        <v>110</v>
      </c>
      <c r="T604" s="358">
        <f>'گام اول '!T605</f>
        <v>29.33</v>
      </c>
      <c r="U604" s="137">
        <f>'گام اول '!U605</f>
        <v>0</v>
      </c>
      <c r="V604" s="120">
        <f>'گام اول '!W605</f>
        <v>0</v>
      </c>
      <c r="W604" s="121">
        <f>'گام اول '!X605</f>
        <v>0</v>
      </c>
      <c r="X604" s="366">
        <f>'گام اول '!Y605</f>
        <v>1</v>
      </c>
      <c r="Y604" s="366">
        <f>'گام اول '!Z605</f>
        <v>1</v>
      </c>
      <c r="Z604" s="138">
        <f>'گام اول '!AA605</f>
        <v>885165</v>
      </c>
      <c r="AA604" s="138">
        <f>'گام اول '!AB605</f>
        <v>46667</v>
      </c>
      <c r="AB604" s="138">
        <f>'گام اول '!AC605</f>
        <v>931832</v>
      </c>
      <c r="AC604" s="138">
        <f>'گام اول '!AD605</f>
        <v>4500000</v>
      </c>
      <c r="AD604" s="138">
        <f>'گام اول '!AE605</f>
        <v>6000000</v>
      </c>
      <c r="AE604" s="139">
        <f>'گام اول '!AF605</f>
        <v>177895.19999999998</v>
      </c>
      <c r="AF604" s="122">
        <f>'گام اول '!AG605</f>
        <v>26554950</v>
      </c>
      <c r="AG604" s="123">
        <f>'گام اول '!AH605</f>
        <v>1400010</v>
      </c>
      <c r="AH604" s="123">
        <f>'گام اول '!AI605</f>
        <v>21347423.999999996</v>
      </c>
      <c r="AI604" s="123">
        <f>'گام اول '!AJ605</f>
        <v>2655495</v>
      </c>
      <c r="AJ604" s="123">
        <f>'گام اول '!AK605</f>
        <v>4500000</v>
      </c>
      <c r="AK604" s="123">
        <f>'گام اول '!AL605</f>
        <v>6000000</v>
      </c>
      <c r="AL604" s="123">
        <f>'گام اول '!AM605</f>
        <v>4892117.9999999991</v>
      </c>
      <c r="AM604" s="123">
        <f>'گام اول '!AN605</f>
        <v>5217666.2159999991</v>
      </c>
      <c r="AN604" s="123">
        <f>'گام اول '!AO605</f>
        <v>0</v>
      </c>
      <c r="AO604" s="123">
        <f>'گام اول '!AP605</f>
        <v>3000000</v>
      </c>
      <c r="AP604" s="123">
        <f>'گام اول '!AQ605</f>
        <v>0</v>
      </c>
      <c r="AQ604" s="123">
        <f>'گام اول '!AR605</f>
        <v>0</v>
      </c>
      <c r="AR604" s="123">
        <f>'گام اول '!AS605</f>
        <v>0</v>
      </c>
      <c r="AS604" s="375">
        <f>'گام اول '!AT605</f>
        <v>0</v>
      </c>
      <c r="AT604" s="368">
        <f t="shared" si="407"/>
        <v>75567663.216000006</v>
      </c>
      <c r="AU604" s="173">
        <f>'گام اول '!AV605</f>
        <v>54308316.440880008</v>
      </c>
      <c r="AV604" s="141">
        <f>'گام اول '!AW605</f>
        <v>72912168.215999991</v>
      </c>
      <c r="AW604" s="142">
        <f t="shared" si="408"/>
        <v>5103851.7751199994</v>
      </c>
      <c r="AX604" s="75">
        <f t="shared" si="409"/>
        <v>1430831.644088001</v>
      </c>
      <c r="AY604" s="142">
        <f>'گام اول '!AZ605</f>
        <v>0</v>
      </c>
      <c r="AZ604" s="142">
        <f>'گام اول '!BA605</f>
        <v>0</v>
      </c>
      <c r="BA604" s="142">
        <f>'گام اول '!BB605</f>
        <v>0</v>
      </c>
      <c r="BB604" s="142">
        <f>'گام اول '!BC605</f>
        <v>0</v>
      </c>
      <c r="BC604" s="142">
        <f>'گام اول '!BD605</f>
        <v>0</v>
      </c>
      <c r="BD604" s="142">
        <f>'گام اول '!BE605</f>
        <v>0</v>
      </c>
      <c r="BE604" s="142">
        <f>'گام اول '!BF605</f>
        <v>0</v>
      </c>
      <c r="BF604" s="143">
        <f t="shared" si="410"/>
        <v>6534683.4192080004</v>
      </c>
      <c r="BG604" s="140">
        <f t="shared" si="411"/>
        <v>69032979</v>
      </c>
      <c r="BH604" s="144">
        <f t="shared" si="412"/>
        <v>75567663.216000006</v>
      </c>
      <c r="BI604" s="127">
        <f t="shared" si="405"/>
        <v>4659160</v>
      </c>
      <c r="BJ604" s="145">
        <f t="shared" si="413"/>
        <v>2329580</v>
      </c>
      <c r="BK604" s="145">
        <f t="shared" si="414"/>
        <v>698874</v>
      </c>
      <c r="BL604" s="146">
        <f t="shared" si="415"/>
        <v>1120000</v>
      </c>
      <c r="BM604" s="379">
        <v>0</v>
      </c>
      <c r="BN604" s="147">
        <f t="shared" si="416"/>
        <v>84375277.216000006</v>
      </c>
      <c r="BO604" s="148">
        <f t="shared" si="417"/>
        <v>72912168.215999991</v>
      </c>
      <c r="BP604" s="149">
        <f t="shared" si="418"/>
        <v>16769798.689679999</v>
      </c>
      <c r="BQ604" s="150">
        <f t="shared" si="419"/>
        <v>101145075.90568</v>
      </c>
      <c r="BR604" s="151">
        <f t="shared" si="420"/>
        <v>100800</v>
      </c>
      <c r="BS604" s="147">
        <f t="shared" si="421"/>
        <v>101245875.90568</v>
      </c>
      <c r="BT604" s="135">
        <v>0</v>
      </c>
      <c r="BU604" s="148">
        <f t="shared" si="422"/>
        <v>8437527.7216000017</v>
      </c>
      <c r="BV604" s="152">
        <f t="shared" si="423"/>
        <v>4218763.8608000008</v>
      </c>
      <c r="BW604" s="133">
        <f t="shared" si="424"/>
        <v>88589584.323280007</v>
      </c>
      <c r="BX604" s="147">
        <f t="shared" si="425"/>
        <v>7687614</v>
      </c>
      <c r="BY604" s="134">
        <f t="shared" si="426"/>
        <v>80901970.323280007</v>
      </c>
      <c r="CD604" s="388">
        <f>'گام اول '!AU605</f>
        <v>75567663.216000006</v>
      </c>
      <c r="CE604" s="389">
        <f>'گام اول '!AV605</f>
        <v>54308316.440880008</v>
      </c>
      <c r="CF604" s="389">
        <f>'گام اول '!AW605</f>
        <v>72912168.215999991</v>
      </c>
      <c r="CG604" s="389">
        <f>'گام اول '!AX605</f>
        <v>5103851.7751199994</v>
      </c>
      <c r="CH604" s="389">
        <f>'گام اول '!AY605</f>
        <v>1430831.644088001</v>
      </c>
      <c r="CI604" s="389">
        <f>'گام اول '!AZ605</f>
        <v>0</v>
      </c>
      <c r="CJ604" s="389">
        <f>'گام اول '!BA605</f>
        <v>0</v>
      </c>
      <c r="CK604" s="389">
        <f>'گام اول '!BB605</f>
        <v>0</v>
      </c>
      <c r="CL604" s="389">
        <f>'گام اول '!BC605</f>
        <v>0</v>
      </c>
      <c r="CM604" s="389">
        <f>'گام اول '!BD605</f>
        <v>0</v>
      </c>
      <c r="CN604" s="389">
        <f>'گام اول '!BE605</f>
        <v>0</v>
      </c>
      <c r="CO604" s="389">
        <f>'گام اول '!BF605</f>
        <v>0</v>
      </c>
      <c r="CP604" s="389">
        <f>'گام اول '!BG605</f>
        <v>6534683.4192080004</v>
      </c>
      <c r="CQ604" s="389">
        <f>'گام اول '!BH605</f>
        <v>69032979</v>
      </c>
      <c r="CR604" s="389">
        <f t="shared" si="427"/>
        <v>75567663.216000006</v>
      </c>
      <c r="CS604" s="55">
        <f t="shared" si="428"/>
        <v>4659160</v>
      </c>
      <c r="CT604" s="388">
        <f t="shared" si="429"/>
        <v>2329580</v>
      </c>
      <c r="CU604" s="389">
        <f t="shared" si="430"/>
        <v>698874</v>
      </c>
      <c r="CV604" s="389">
        <f t="shared" si="431"/>
        <v>1120000</v>
      </c>
      <c r="CW604" s="55">
        <v>0</v>
      </c>
      <c r="CX604" s="389">
        <f t="shared" si="432"/>
        <v>84375277.216000006</v>
      </c>
      <c r="CY604" s="389">
        <f t="shared" si="433"/>
        <v>72912168.215999991</v>
      </c>
      <c r="CZ604" s="389">
        <f t="shared" si="434"/>
        <v>16769798.689679999</v>
      </c>
      <c r="DA604" s="389">
        <f t="shared" si="435"/>
        <v>101145075.90568</v>
      </c>
      <c r="DB604" s="389">
        <f t="shared" si="436"/>
        <v>100800</v>
      </c>
      <c r="DC604" s="389">
        <f t="shared" si="437"/>
        <v>101245875.90568</v>
      </c>
      <c r="DD604" s="394">
        <v>0</v>
      </c>
      <c r="DE604" s="389">
        <f t="shared" si="438"/>
        <v>8437527.7216000017</v>
      </c>
      <c r="DF604" s="389">
        <f t="shared" si="439"/>
        <v>4218763.8608000008</v>
      </c>
      <c r="DG604" s="389">
        <f t="shared" si="440"/>
        <v>88589584.323280007</v>
      </c>
      <c r="DH604" s="389">
        <f t="shared" si="441"/>
        <v>7687614</v>
      </c>
      <c r="DI604" s="389">
        <f t="shared" si="442"/>
        <v>80901970.323280007</v>
      </c>
      <c r="DJ604" s="389">
        <f t="shared" si="443"/>
        <v>0</v>
      </c>
      <c r="DL604" s="396">
        <f t="shared" si="444"/>
        <v>6638737.5</v>
      </c>
      <c r="DM604" s="396">
        <f t="shared" si="445"/>
        <v>-1979577.5</v>
      </c>
    </row>
    <row r="605" spans="1:117" s="55" customFormat="1" ht="21" x14ac:dyDescent="0.2">
      <c r="A605" s="191">
        <f t="shared" si="406"/>
        <v>2655495</v>
      </c>
      <c r="B605" s="136">
        <f>'گام اول '!B606</f>
        <v>600</v>
      </c>
      <c r="C605" s="136">
        <f>'گام اول '!C606</f>
        <v>397</v>
      </c>
      <c r="D605" s="136">
        <f>'گام اول '!D606</f>
        <v>13533</v>
      </c>
      <c r="E605" s="136" t="str">
        <f>'گام اول '!E606</f>
        <v>مهدي</v>
      </c>
      <c r="F605" s="136" t="str">
        <f>'گام اول '!F606</f>
        <v>عالي وند</v>
      </c>
      <c r="G605" s="136" t="str">
        <f>'گام اول '!G606</f>
        <v>نگهبان</v>
      </c>
      <c r="H605" s="136" t="str">
        <f>'گام اول '!H606</f>
        <v>خوزستان</v>
      </c>
      <c r="I605" s="136" t="str">
        <f>'گام اول '!I606</f>
        <v>376-813-2228108-1</v>
      </c>
      <c r="J605" s="136">
        <f>'گام اول '!J606</f>
        <v>1753761344</v>
      </c>
      <c r="K605" s="136" t="str">
        <f>'گام اول '!K606</f>
        <v>0050129339</v>
      </c>
      <c r="L605" s="136" t="str">
        <f>'گام اول '!L606</f>
        <v>خوزستان</v>
      </c>
      <c r="M605" s="136" t="str">
        <f>'گام اول '!M606</f>
        <v>نگهبان</v>
      </c>
      <c r="N605" s="120">
        <f>'گام اول '!N606</f>
        <v>0</v>
      </c>
      <c r="O605" s="119">
        <f>'گام اول '!O606</f>
        <v>0</v>
      </c>
      <c r="P605" s="121" t="str">
        <f>'گام اول '!P606</f>
        <v>*</v>
      </c>
      <c r="Q605" s="358">
        <f>'گام اول '!Q606</f>
        <v>30</v>
      </c>
      <c r="R605" s="358">
        <f>'گام اول '!R606</f>
        <v>120</v>
      </c>
      <c r="S605" s="358">
        <f>'گام اول '!S606</f>
        <v>220</v>
      </c>
      <c r="T605" s="358">
        <f>'گام اول '!T606</f>
        <v>29.33</v>
      </c>
      <c r="U605" s="137">
        <f>'گام اول '!U606</f>
        <v>4</v>
      </c>
      <c r="V605" s="120">
        <f>'گام اول '!W606</f>
        <v>0</v>
      </c>
      <c r="W605" s="121">
        <f>'گام اول '!X606</f>
        <v>0</v>
      </c>
      <c r="X605" s="366">
        <f>'گام اول '!Y606</f>
        <v>2</v>
      </c>
      <c r="Y605" s="366">
        <f>'گام اول '!Z606</f>
        <v>2</v>
      </c>
      <c r="Z605" s="138">
        <f>'گام اول '!AA606</f>
        <v>885165</v>
      </c>
      <c r="AA605" s="138">
        <f>'گام اول '!AB606</f>
        <v>46667</v>
      </c>
      <c r="AB605" s="138">
        <f>'گام اول '!AC606</f>
        <v>931832</v>
      </c>
      <c r="AC605" s="138">
        <f>'گام اول '!AD606</f>
        <v>4500000</v>
      </c>
      <c r="AD605" s="138">
        <f>'گام اول '!AE606</f>
        <v>6000000</v>
      </c>
      <c r="AE605" s="139">
        <f>'گام اول '!AF606</f>
        <v>177895.19999999998</v>
      </c>
      <c r="AF605" s="122">
        <f>'گام اول '!AG606</f>
        <v>26554950</v>
      </c>
      <c r="AG605" s="123">
        <f>'گام اول '!AH606</f>
        <v>1400010</v>
      </c>
      <c r="AH605" s="123">
        <f>'گام اول '!AI606</f>
        <v>21347423.999999996</v>
      </c>
      <c r="AI605" s="123">
        <f>'گام اول '!AJ606</f>
        <v>5310990</v>
      </c>
      <c r="AJ605" s="123">
        <f>'گام اول '!AK606</f>
        <v>4500000</v>
      </c>
      <c r="AK605" s="123">
        <f>'گام اول '!AL606</f>
        <v>6000000</v>
      </c>
      <c r="AL605" s="123">
        <f>'گام اول '!AM606</f>
        <v>9784235.9999999981</v>
      </c>
      <c r="AM605" s="123">
        <f>'گام اول '!AN606</f>
        <v>5217666.2159999991</v>
      </c>
      <c r="AN605" s="123">
        <f>'گام اول '!AO606</f>
        <v>3727328</v>
      </c>
      <c r="AO605" s="123">
        <f>'گام اول '!AP606</f>
        <v>4400000</v>
      </c>
      <c r="AP605" s="123">
        <f>'گام اول '!AQ606</f>
        <v>0</v>
      </c>
      <c r="AQ605" s="123">
        <f>'گام اول '!AR606</f>
        <v>0</v>
      </c>
      <c r="AR605" s="123">
        <f>'گام اول '!AS606</f>
        <v>0</v>
      </c>
      <c r="AS605" s="375">
        <f>'گام اول '!AT606</f>
        <v>0</v>
      </c>
      <c r="AT605" s="368">
        <f t="shared" si="407"/>
        <v>88242604.216000006</v>
      </c>
      <c r="AU605" s="173">
        <f>'گام اول '!AV606</f>
        <v>58759986.18088001</v>
      </c>
      <c r="AV605" s="141">
        <f>'گام اول '!AW606</f>
        <v>79204286.215999991</v>
      </c>
      <c r="AW605" s="142">
        <f t="shared" si="408"/>
        <v>5544300.0351200001</v>
      </c>
      <c r="AX605" s="75">
        <f t="shared" si="409"/>
        <v>1875998.6180880012</v>
      </c>
      <c r="AY605" s="142">
        <f>'گام اول '!AZ606</f>
        <v>0</v>
      </c>
      <c r="AZ605" s="142">
        <f>'گام اول '!BA606</f>
        <v>0</v>
      </c>
      <c r="BA605" s="142">
        <f>'گام اول '!BB606</f>
        <v>0</v>
      </c>
      <c r="BB605" s="142">
        <f>'گام اول '!BC606</f>
        <v>0</v>
      </c>
      <c r="BC605" s="142">
        <f>'گام اول '!BD606</f>
        <v>0</v>
      </c>
      <c r="BD605" s="142">
        <f>'گام اول '!BE606</f>
        <v>0</v>
      </c>
      <c r="BE605" s="142">
        <f>'گام اول '!BF606</f>
        <v>0</v>
      </c>
      <c r="BF605" s="143">
        <f t="shared" si="410"/>
        <v>7420298.6532080015</v>
      </c>
      <c r="BG605" s="140">
        <f t="shared" si="411"/>
        <v>80822305</v>
      </c>
      <c r="BH605" s="144">
        <f t="shared" si="412"/>
        <v>88242604.216000006</v>
      </c>
      <c r="BI605" s="127">
        <f t="shared" si="405"/>
        <v>4659160</v>
      </c>
      <c r="BJ605" s="145">
        <f t="shared" si="413"/>
        <v>2329580</v>
      </c>
      <c r="BK605" s="145">
        <f t="shared" si="414"/>
        <v>698874</v>
      </c>
      <c r="BL605" s="146">
        <f t="shared" si="415"/>
        <v>1120000</v>
      </c>
      <c r="BM605" s="379">
        <v>0</v>
      </c>
      <c r="BN605" s="147">
        <f t="shared" si="416"/>
        <v>97050218.216000006</v>
      </c>
      <c r="BO605" s="148">
        <f t="shared" si="417"/>
        <v>79204286.215999991</v>
      </c>
      <c r="BP605" s="149">
        <f t="shared" si="418"/>
        <v>18216985.82968</v>
      </c>
      <c r="BQ605" s="150">
        <f t="shared" si="419"/>
        <v>115267204.04568</v>
      </c>
      <c r="BR605" s="151">
        <f t="shared" si="420"/>
        <v>100800</v>
      </c>
      <c r="BS605" s="147">
        <f t="shared" si="421"/>
        <v>115368004.04568</v>
      </c>
      <c r="BT605" s="135">
        <v>0</v>
      </c>
      <c r="BU605" s="148">
        <f t="shared" si="422"/>
        <v>9705021.8216000013</v>
      </c>
      <c r="BV605" s="152">
        <f t="shared" si="423"/>
        <v>4852510.9108000007</v>
      </c>
      <c r="BW605" s="133">
        <f t="shared" si="424"/>
        <v>100810471.31328</v>
      </c>
      <c r="BX605" s="147">
        <f t="shared" si="425"/>
        <v>7687614</v>
      </c>
      <c r="BY605" s="134">
        <f t="shared" si="426"/>
        <v>93122857.313280001</v>
      </c>
      <c r="CD605" s="388">
        <f>'گام اول '!AU606</f>
        <v>88242604.216000006</v>
      </c>
      <c r="CE605" s="389">
        <f>'گام اول '!AV606</f>
        <v>58759986.18088001</v>
      </c>
      <c r="CF605" s="389">
        <f>'گام اول '!AW606</f>
        <v>79204286.215999991</v>
      </c>
      <c r="CG605" s="389">
        <f>'گام اول '!AX606</f>
        <v>5544300.0351200001</v>
      </c>
      <c r="CH605" s="389">
        <f>'گام اول '!AY606</f>
        <v>1875998.6180880012</v>
      </c>
      <c r="CI605" s="389">
        <f>'گام اول '!AZ606</f>
        <v>0</v>
      </c>
      <c r="CJ605" s="389">
        <f>'گام اول '!BA606</f>
        <v>0</v>
      </c>
      <c r="CK605" s="389">
        <f>'گام اول '!BB606</f>
        <v>0</v>
      </c>
      <c r="CL605" s="389">
        <f>'گام اول '!BC606</f>
        <v>0</v>
      </c>
      <c r="CM605" s="389">
        <f>'گام اول '!BD606</f>
        <v>0</v>
      </c>
      <c r="CN605" s="389">
        <f>'گام اول '!BE606</f>
        <v>0</v>
      </c>
      <c r="CO605" s="389">
        <f>'گام اول '!BF606</f>
        <v>0</v>
      </c>
      <c r="CP605" s="389">
        <f>'گام اول '!BG606</f>
        <v>7420298.6532080015</v>
      </c>
      <c r="CQ605" s="389">
        <f>'گام اول '!BH606</f>
        <v>80822305</v>
      </c>
      <c r="CR605" s="389">
        <f t="shared" si="427"/>
        <v>88242604.216000006</v>
      </c>
      <c r="CS605" s="55">
        <f t="shared" si="428"/>
        <v>4659160</v>
      </c>
      <c r="CT605" s="388">
        <f t="shared" si="429"/>
        <v>2329580</v>
      </c>
      <c r="CU605" s="389">
        <f t="shared" si="430"/>
        <v>698874</v>
      </c>
      <c r="CV605" s="389">
        <f t="shared" si="431"/>
        <v>1120000</v>
      </c>
      <c r="CW605" s="55">
        <v>0</v>
      </c>
      <c r="CX605" s="389">
        <f t="shared" si="432"/>
        <v>97050218.216000006</v>
      </c>
      <c r="CY605" s="389">
        <f t="shared" si="433"/>
        <v>79204286.215999991</v>
      </c>
      <c r="CZ605" s="389">
        <f t="shared" si="434"/>
        <v>18216985.82968</v>
      </c>
      <c r="DA605" s="389">
        <f t="shared" si="435"/>
        <v>115267204.04568</v>
      </c>
      <c r="DB605" s="389">
        <f t="shared" si="436"/>
        <v>100800</v>
      </c>
      <c r="DC605" s="389">
        <f t="shared" si="437"/>
        <v>115368004.04568</v>
      </c>
      <c r="DD605" s="394">
        <v>0</v>
      </c>
      <c r="DE605" s="389">
        <f t="shared" si="438"/>
        <v>9705021.8216000013</v>
      </c>
      <c r="DF605" s="389">
        <f t="shared" si="439"/>
        <v>4852510.9108000007</v>
      </c>
      <c r="DG605" s="389">
        <f t="shared" si="440"/>
        <v>100810471.31328</v>
      </c>
      <c r="DH605" s="389">
        <f t="shared" si="441"/>
        <v>7687614</v>
      </c>
      <c r="DI605" s="389">
        <f t="shared" si="442"/>
        <v>93122857.313280001</v>
      </c>
      <c r="DJ605" s="389">
        <f t="shared" si="443"/>
        <v>0</v>
      </c>
      <c r="DL605" s="396">
        <f t="shared" si="444"/>
        <v>6638737.5</v>
      </c>
      <c r="DM605" s="396">
        <f t="shared" si="445"/>
        <v>-1979577.5</v>
      </c>
    </row>
    <row r="606" spans="1:117" s="55" customFormat="1" ht="21" x14ac:dyDescent="0.2">
      <c r="A606" s="191">
        <f t="shared" si="406"/>
        <v>2655495</v>
      </c>
      <c r="B606" s="136">
        <f>'گام اول '!B607</f>
        <v>601</v>
      </c>
      <c r="C606" s="136">
        <f>'گام اول '!C607</f>
        <v>398</v>
      </c>
      <c r="D606" s="136">
        <f>'گام اول '!D607</f>
        <v>13534</v>
      </c>
      <c r="E606" s="136" t="str">
        <f>'گام اول '!E607</f>
        <v>عادل</v>
      </c>
      <c r="F606" s="136" t="str">
        <f>'گام اول '!F607</f>
        <v>عبودي</v>
      </c>
      <c r="G606" s="136" t="str">
        <f>'گام اول '!G607</f>
        <v>نگهبان</v>
      </c>
      <c r="H606" s="136" t="str">
        <f>'گام اول '!H607</f>
        <v>خوزستان</v>
      </c>
      <c r="I606" s="136" t="str">
        <f>'گام اول '!I607</f>
        <v>250-813-2783083-1</v>
      </c>
      <c r="J606" s="136">
        <f>'گام اول '!J607</f>
        <v>1827925711</v>
      </c>
      <c r="K606" s="136" t="str">
        <f>'گام اول '!K607</f>
        <v>0050111963</v>
      </c>
      <c r="L606" s="136" t="str">
        <f>'گام اول '!L607</f>
        <v>خوزستان</v>
      </c>
      <c r="M606" s="136" t="str">
        <f>'گام اول '!M607</f>
        <v>نگهبان</v>
      </c>
      <c r="N606" s="120">
        <f>'گام اول '!N607</f>
        <v>0</v>
      </c>
      <c r="O606" s="119">
        <f>'گام اول '!O607</f>
        <v>0</v>
      </c>
      <c r="P606" s="121" t="str">
        <f>'گام اول '!P607</f>
        <v>*</v>
      </c>
      <c r="Q606" s="358">
        <f>'گام اول '!Q607</f>
        <v>30</v>
      </c>
      <c r="R606" s="358">
        <f>'گام اول '!R607</f>
        <v>120</v>
      </c>
      <c r="S606" s="358">
        <f>'گام اول '!S607</f>
        <v>220</v>
      </c>
      <c r="T606" s="358">
        <f>'گام اول '!T607</f>
        <v>29.33</v>
      </c>
      <c r="U606" s="137">
        <f>'گام اول '!U607</f>
        <v>0</v>
      </c>
      <c r="V606" s="120">
        <f>'گام اول '!W607</f>
        <v>0</v>
      </c>
      <c r="W606" s="121">
        <f>'گام اول '!X607</f>
        <v>0</v>
      </c>
      <c r="X606" s="366">
        <f>'گام اول '!Y607</f>
        <v>2</v>
      </c>
      <c r="Y606" s="366">
        <f>'گام اول '!Z607</f>
        <v>1</v>
      </c>
      <c r="Z606" s="138">
        <f>'گام اول '!AA607</f>
        <v>885165</v>
      </c>
      <c r="AA606" s="138">
        <f>'گام اول '!AB607</f>
        <v>46667</v>
      </c>
      <c r="AB606" s="138">
        <f>'گام اول '!AC607</f>
        <v>931832</v>
      </c>
      <c r="AC606" s="138">
        <f>'گام اول '!AD607</f>
        <v>4500000</v>
      </c>
      <c r="AD606" s="138">
        <f>'گام اول '!AE607</f>
        <v>6000000</v>
      </c>
      <c r="AE606" s="139">
        <f>'گام اول '!AF607</f>
        <v>177895.19999999998</v>
      </c>
      <c r="AF606" s="122">
        <f>'گام اول '!AG607</f>
        <v>26554950</v>
      </c>
      <c r="AG606" s="123">
        <f>'گام اول '!AH607</f>
        <v>1400010</v>
      </c>
      <c r="AH606" s="123">
        <f>'گام اول '!AI607</f>
        <v>21347423.999999996</v>
      </c>
      <c r="AI606" s="123">
        <f>'گام اول '!AJ607</f>
        <v>2655495</v>
      </c>
      <c r="AJ606" s="123">
        <f>'گام اول '!AK607</f>
        <v>4500000</v>
      </c>
      <c r="AK606" s="123">
        <f>'گام اول '!AL607</f>
        <v>6000000</v>
      </c>
      <c r="AL606" s="123">
        <f>'گام اول '!AM607</f>
        <v>9784235.9999999981</v>
      </c>
      <c r="AM606" s="123">
        <f>'گام اول '!AN607</f>
        <v>5217666.2159999991</v>
      </c>
      <c r="AN606" s="123">
        <f>'گام اول '!AO607</f>
        <v>0</v>
      </c>
      <c r="AO606" s="123">
        <f>'گام اول '!AP607</f>
        <v>3000000</v>
      </c>
      <c r="AP606" s="123">
        <f>'گام اول '!AQ607</f>
        <v>0</v>
      </c>
      <c r="AQ606" s="123">
        <f>'گام اول '!AR607</f>
        <v>0</v>
      </c>
      <c r="AR606" s="123">
        <f>'گام اول '!AS607</f>
        <v>0</v>
      </c>
      <c r="AS606" s="375">
        <f>'گام اول '!AT607</f>
        <v>0</v>
      </c>
      <c r="AT606" s="368">
        <f t="shared" si="407"/>
        <v>80459781.216000006</v>
      </c>
      <c r="AU606" s="173">
        <f>'گام اول '!AV607</f>
        <v>58857986.18088001</v>
      </c>
      <c r="AV606" s="141">
        <f>'گام اول '!AW607</f>
        <v>77804286.215999991</v>
      </c>
      <c r="AW606" s="142">
        <f t="shared" si="408"/>
        <v>5446300.0351200001</v>
      </c>
      <c r="AX606" s="75">
        <f t="shared" si="409"/>
        <v>1885798.6180880012</v>
      </c>
      <c r="AY606" s="142">
        <f>'گام اول '!AZ607</f>
        <v>0</v>
      </c>
      <c r="AZ606" s="142">
        <f>'گام اول '!BA607</f>
        <v>0</v>
      </c>
      <c r="BA606" s="142">
        <f>'گام اول '!BB607</f>
        <v>0</v>
      </c>
      <c r="BB606" s="142">
        <f>'گام اول '!BC607</f>
        <v>0</v>
      </c>
      <c r="BC606" s="142">
        <f>'گام اول '!BD607</f>
        <v>0</v>
      </c>
      <c r="BD606" s="142">
        <f>'گام اول '!BE607</f>
        <v>0</v>
      </c>
      <c r="BE606" s="142">
        <f>'گام اول '!BF607</f>
        <v>0</v>
      </c>
      <c r="BF606" s="143">
        <f t="shared" si="410"/>
        <v>7332098.6532080015</v>
      </c>
      <c r="BG606" s="140">
        <f t="shared" si="411"/>
        <v>73127682</v>
      </c>
      <c r="BH606" s="144">
        <f t="shared" si="412"/>
        <v>80459781.216000006</v>
      </c>
      <c r="BI606" s="127">
        <f t="shared" si="405"/>
        <v>4659160</v>
      </c>
      <c r="BJ606" s="145">
        <f t="shared" si="413"/>
        <v>2329580</v>
      </c>
      <c r="BK606" s="145">
        <f t="shared" si="414"/>
        <v>698874</v>
      </c>
      <c r="BL606" s="146">
        <f t="shared" si="415"/>
        <v>1120000</v>
      </c>
      <c r="BM606" s="379">
        <v>0</v>
      </c>
      <c r="BN606" s="147">
        <f t="shared" si="416"/>
        <v>89267395.216000006</v>
      </c>
      <c r="BO606" s="148">
        <f t="shared" si="417"/>
        <v>77804286.215999991</v>
      </c>
      <c r="BP606" s="149">
        <f t="shared" si="418"/>
        <v>17894985.82968</v>
      </c>
      <c r="BQ606" s="150">
        <f t="shared" si="419"/>
        <v>107162381.04568</v>
      </c>
      <c r="BR606" s="151">
        <f t="shared" si="420"/>
        <v>100800</v>
      </c>
      <c r="BS606" s="147">
        <f t="shared" si="421"/>
        <v>107263181.04568</v>
      </c>
      <c r="BT606" s="135">
        <v>0</v>
      </c>
      <c r="BU606" s="148">
        <f t="shared" si="422"/>
        <v>8926739.5216000006</v>
      </c>
      <c r="BV606" s="152">
        <f t="shared" si="423"/>
        <v>4463369.7608000003</v>
      </c>
      <c r="BW606" s="133">
        <f t="shared" si="424"/>
        <v>93873071.763280004</v>
      </c>
      <c r="BX606" s="147">
        <f t="shared" si="425"/>
        <v>7687614</v>
      </c>
      <c r="BY606" s="134">
        <f t="shared" si="426"/>
        <v>86185457.763280004</v>
      </c>
      <c r="CD606" s="388">
        <f>'گام اول '!AU607</f>
        <v>80459781.216000006</v>
      </c>
      <c r="CE606" s="389">
        <f>'گام اول '!AV607</f>
        <v>58857986.18088001</v>
      </c>
      <c r="CF606" s="389">
        <f>'گام اول '!AW607</f>
        <v>77804286.215999991</v>
      </c>
      <c r="CG606" s="389">
        <f>'گام اول '!AX607</f>
        <v>5446300.0351200001</v>
      </c>
      <c r="CH606" s="389">
        <f>'گام اول '!AY607</f>
        <v>1885798.6180880012</v>
      </c>
      <c r="CI606" s="389">
        <f>'گام اول '!AZ607</f>
        <v>0</v>
      </c>
      <c r="CJ606" s="389">
        <f>'گام اول '!BA607</f>
        <v>0</v>
      </c>
      <c r="CK606" s="389">
        <f>'گام اول '!BB607</f>
        <v>0</v>
      </c>
      <c r="CL606" s="389">
        <f>'گام اول '!BC607</f>
        <v>0</v>
      </c>
      <c r="CM606" s="389">
        <f>'گام اول '!BD607</f>
        <v>0</v>
      </c>
      <c r="CN606" s="389">
        <f>'گام اول '!BE607</f>
        <v>0</v>
      </c>
      <c r="CO606" s="389">
        <f>'گام اول '!BF607</f>
        <v>0</v>
      </c>
      <c r="CP606" s="389">
        <f>'گام اول '!BG607</f>
        <v>7332098.6532080015</v>
      </c>
      <c r="CQ606" s="389">
        <f>'گام اول '!BH607</f>
        <v>73127682</v>
      </c>
      <c r="CR606" s="389">
        <f t="shared" si="427"/>
        <v>80459781.216000006</v>
      </c>
      <c r="CS606" s="55">
        <f t="shared" si="428"/>
        <v>4659160</v>
      </c>
      <c r="CT606" s="388">
        <f t="shared" si="429"/>
        <v>2329580</v>
      </c>
      <c r="CU606" s="389">
        <f t="shared" si="430"/>
        <v>698874</v>
      </c>
      <c r="CV606" s="389">
        <f t="shared" si="431"/>
        <v>1120000</v>
      </c>
      <c r="CW606" s="55">
        <v>0</v>
      </c>
      <c r="CX606" s="389">
        <f t="shared" si="432"/>
        <v>89267395.216000006</v>
      </c>
      <c r="CY606" s="389">
        <f t="shared" si="433"/>
        <v>77804286.215999991</v>
      </c>
      <c r="CZ606" s="389">
        <f t="shared" si="434"/>
        <v>17894985.82968</v>
      </c>
      <c r="DA606" s="389">
        <f t="shared" si="435"/>
        <v>107162381.04568</v>
      </c>
      <c r="DB606" s="389">
        <f t="shared" si="436"/>
        <v>100800</v>
      </c>
      <c r="DC606" s="389">
        <f t="shared" si="437"/>
        <v>107263181.04568</v>
      </c>
      <c r="DD606" s="394">
        <v>0</v>
      </c>
      <c r="DE606" s="389">
        <f t="shared" si="438"/>
        <v>8926739.5216000006</v>
      </c>
      <c r="DF606" s="389">
        <f t="shared" si="439"/>
        <v>4463369.7608000003</v>
      </c>
      <c r="DG606" s="389">
        <f t="shared" si="440"/>
        <v>93873071.763280004</v>
      </c>
      <c r="DH606" s="389">
        <f t="shared" si="441"/>
        <v>7687614</v>
      </c>
      <c r="DI606" s="389">
        <f t="shared" si="442"/>
        <v>86185457.763280004</v>
      </c>
      <c r="DJ606" s="389">
        <f t="shared" si="443"/>
        <v>0</v>
      </c>
      <c r="DL606" s="396">
        <f t="shared" si="444"/>
        <v>6638737.5</v>
      </c>
      <c r="DM606" s="396">
        <f t="shared" si="445"/>
        <v>-1979577.5</v>
      </c>
    </row>
    <row r="607" spans="1:117" s="55" customFormat="1" ht="21" x14ac:dyDescent="0.2">
      <c r="A607" s="191">
        <f t="shared" si="406"/>
        <v>2655495</v>
      </c>
      <c r="B607" s="136">
        <f>'گام اول '!B608</f>
        <v>602</v>
      </c>
      <c r="C607" s="136">
        <f>'گام اول '!C608</f>
        <v>399</v>
      </c>
      <c r="D607" s="136">
        <f>'گام اول '!D608</f>
        <v>13537</v>
      </c>
      <c r="E607" s="136" t="str">
        <f>'گام اول '!E608</f>
        <v>مجید</v>
      </c>
      <c r="F607" s="136" t="str">
        <f>'گام اول '!F608</f>
        <v>علی زاده بیدک</v>
      </c>
      <c r="G607" s="136" t="str">
        <f>'گام اول '!G608</f>
        <v>نگهبان</v>
      </c>
      <c r="H607" s="136" t="str">
        <f>'گام اول '!H608</f>
        <v>خوزستان</v>
      </c>
      <c r="I607" s="136" t="str">
        <f>'گام اول '!I608</f>
        <v>345-813-3280933-1</v>
      </c>
      <c r="J607" s="136">
        <f>'گام اول '!J608</f>
        <v>4260034049</v>
      </c>
      <c r="K607" s="136" t="str">
        <f>'گام اول '!K608</f>
        <v>0019184938</v>
      </c>
      <c r="L607" s="136" t="str">
        <f>'گام اول '!L608</f>
        <v>خوزستان</v>
      </c>
      <c r="M607" s="136" t="str">
        <f>'گام اول '!M608</f>
        <v>نگهبان</v>
      </c>
      <c r="N607" s="120" t="str">
        <f>'گام اول '!N608</f>
        <v>*</v>
      </c>
      <c r="O607" s="119">
        <f>'گام اول '!O608</f>
        <v>0</v>
      </c>
      <c r="P607" s="121">
        <f>'گام اول '!P608</f>
        <v>0</v>
      </c>
      <c r="Q607" s="358">
        <f>'گام اول '!Q608</f>
        <v>30</v>
      </c>
      <c r="R607" s="358">
        <f>'گام اول '!R608</f>
        <v>120</v>
      </c>
      <c r="S607" s="358">
        <f>'گام اول '!S608</f>
        <v>110</v>
      </c>
      <c r="T607" s="358">
        <f>'گام اول '!T608</f>
        <v>29.33</v>
      </c>
      <c r="U607" s="137">
        <f>'گام اول '!U608</f>
        <v>0</v>
      </c>
      <c r="V607" s="120">
        <f>'گام اول '!W608</f>
        <v>0</v>
      </c>
      <c r="W607" s="121">
        <f>'گام اول '!X608</f>
        <v>0</v>
      </c>
      <c r="X607" s="366">
        <f>'گام اول '!Y608</f>
        <v>1</v>
      </c>
      <c r="Y607" s="366">
        <f>'گام اول '!Z608</f>
        <v>1</v>
      </c>
      <c r="Z607" s="138">
        <f>'گام اول '!AA608</f>
        <v>885165</v>
      </c>
      <c r="AA607" s="138">
        <f>'گام اول '!AB608</f>
        <v>46667</v>
      </c>
      <c r="AB607" s="138">
        <f>'گام اول '!AC608</f>
        <v>931832</v>
      </c>
      <c r="AC607" s="138">
        <f>'گام اول '!AD608</f>
        <v>4500000</v>
      </c>
      <c r="AD607" s="138">
        <f>'گام اول '!AE608</f>
        <v>6000000</v>
      </c>
      <c r="AE607" s="139">
        <f>'گام اول '!AF608</f>
        <v>177895.19999999998</v>
      </c>
      <c r="AF607" s="122">
        <f>'گام اول '!AG608</f>
        <v>26554950</v>
      </c>
      <c r="AG607" s="123">
        <f>'گام اول '!AH608</f>
        <v>1400010</v>
      </c>
      <c r="AH607" s="123">
        <f>'گام اول '!AI608</f>
        <v>21347423.999999996</v>
      </c>
      <c r="AI607" s="123">
        <f>'گام اول '!AJ608</f>
        <v>2655495</v>
      </c>
      <c r="AJ607" s="123">
        <f>'گام اول '!AK608</f>
        <v>4500000</v>
      </c>
      <c r="AK607" s="123">
        <f>'گام اول '!AL608</f>
        <v>6000000</v>
      </c>
      <c r="AL607" s="123">
        <f>'گام اول '!AM608</f>
        <v>4892117.9999999991</v>
      </c>
      <c r="AM607" s="123">
        <f>'گام اول '!AN608</f>
        <v>5217666.2159999991</v>
      </c>
      <c r="AN607" s="123">
        <f>'گام اول '!AO608</f>
        <v>0</v>
      </c>
      <c r="AO607" s="123">
        <f>'گام اول '!AP608</f>
        <v>3000000</v>
      </c>
      <c r="AP607" s="123">
        <f>'گام اول '!AQ608</f>
        <v>0</v>
      </c>
      <c r="AQ607" s="123">
        <f>'گام اول '!AR608</f>
        <v>0</v>
      </c>
      <c r="AR607" s="123">
        <f>'گام اول '!AS608</f>
        <v>0</v>
      </c>
      <c r="AS607" s="375">
        <f>'گام اول '!AT608</f>
        <v>0</v>
      </c>
      <c r="AT607" s="368">
        <f t="shared" si="407"/>
        <v>75567663.216000006</v>
      </c>
      <c r="AU607" s="173">
        <f>'گام اول '!AV608</f>
        <v>54308316.440880008</v>
      </c>
      <c r="AV607" s="141">
        <f>'گام اول '!AW608</f>
        <v>72912168.215999991</v>
      </c>
      <c r="AW607" s="142">
        <f t="shared" si="408"/>
        <v>5103851.7751199994</v>
      </c>
      <c r="AX607" s="75">
        <f t="shared" si="409"/>
        <v>1430831.644088001</v>
      </c>
      <c r="AY607" s="142">
        <f>'گام اول '!AZ608</f>
        <v>0</v>
      </c>
      <c r="AZ607" s="142">
        <f>'گام اول '!BA608</f>
        <v>0</v>
      </c>
      <c r="BA607" s="142">
        <f>'گام اول '!BB608</f>
        <v>0</v>
      </c>
      <c r="BB607" s="142">
        <f>'گام اول '!BC608</f>
        <v>0</v>
      </c>
      <c r="BC607" s="142">
        <f>'گام اول '!BD608</f>
        <v>0</v>
      </c>
      <c r="BD607" s="142">
        <f>'گام اول '!BE608</f>
        <v>0</v>
      </c>
      <c r="BE607" s="142">
        <f>'گام اول '!BF608</f>
        <v>0</v>
      </c>
      <c r="BF607" s="143">
        <f t="shared" si="410"/>
        <v>6534683.4192080004</v>
      </c>
      <c r="BG607" s="140">
        <f t="shared" si="411"/>
        <v>69032979</v>
      </c>
      <c r="BH607" s="144">
        <f t="shared" si="412"/>
        <v>75567663.216000006</v>
      </c>
      <c r="BI607" s="127">
        <f t="shared" si="405"/>
        <v>4659160</v>
      </c>
      <c r="BJ607" s="145">
        <f t="shared" si="413"/>
        <v>2329580</v>
      </c>
      <c r="BK607" s="145">
        <f t="shared" si="414"/>
        <v>698874</v>
      </c>
      <c r="BL607" s="146">
        <f t="shared" si="415"/>
        <v>1120000</v>
      </c>
      <c r="BM607" s="379">
        <v>0</v>
      </c>
      <c r="BN607" s="147">
        <f t="shared" si="416"/>
        <v>84375277.216000006</v>
      </c>
      <c r="BO607" s="148">
        <f t="shared" si="417"/>
        <v>72912168.215999991</v>
      </c>
      <c r="BP607" s="149">
        <f t="shared" si="418"/>
        <v>16769798.689679999</v>
      </c>
      <c r="BQ607" s="150">
        <f t="shared" si="419"/>
        <v>101145075.90568</v>
      </c>
      <c r="BR607" s="151">
        <f t="shared" si="420"/>
        <v>100800</v>
      </c>
      <c r="BS607" s="147">
        <f t="shared" si="421"/>
        <v>101245875.90568</v>
      </c>
      <c r="BT607" s="135">
        <v>0</v>
      </c>
      <c r="BU607" s="148">
        <f t="shared" si="422"/>
        <v>8437527.7216000017</v>
      </c>
      <c r="BV607" s="152">
        <f t="shared" si="423"/>
        <v>4218763.8608000008</v>
      </c>
      <c r="BW607" s="133">
        <f t="shared" si="424"/>
        <v>88589584.323280007</v>
      </c>
      <c r="BX607" s="147">
        <f t="shared" si="425"/>
        <v>7687614</v>
      </c>
      <c r="BY607" s="134">
        <f t="shared" si="426"/>
        <v>80901970.323280007</v>
      </c>
      <c r="CD607" s="388">
        <f>'گام اول '!AU608</f>
        <v>75567663.216000006</v>
      </c>
      <c r="CE607" s="389">
        <f>'گام اول '!AV608</f>
        <v>54308316.440880008</v>
      </c>
      <c r="CF607" s="389">
        <f>'گام اول '!AW608</f>
        <v>72912168.215999991</v>
      </c>
      <c r="CG607" s="389">
        <f>'گام اول '!AX608</f>
        <v>5103851.7751199994</v>
      </c>
      <c r="CH607" s="389">
        <f>'گام اول '!AY608</f>
        <v>1430831.644088001</v>
      </c>
      <c r="CI607" s="389">
        <f>'گام اول '!AZ608</f>
        <v>0</v>
      </c>
      <c r="CJ607" s="389">
        <f>'گام اول '!BA608</f>
        <v>0</v>
      </c>
      <c r="CK607" s="389">
        <f>'گام اول '!BB608</f>
        <v>0</v>
      </c>
      <c r="CL607" s="389">
        <f>'گام اول '!BC608</f>
        <v>0</v>
      </c>
      <c r="CM607" s="389">
        <f>'گام اول '!BD608</f>
        <v>0</v>
      </c>
      <c r="CN607" s="389">
        <f>'گام اول '!BE608</f>
        <v>0</v>
      </c>
      <c r="CO607" s="389">
        <f>'گام اول '!BF608</f>
        <v>0</v>
      </c>
      <c r="CP607" s="389">
        <f>'گام اول '!BG608</f>
        <v>6534683.4192080004</v>
      </c>
      <c r="CQ607" s="389">
        <f>'گام اول '!BH608</f>
        <v>69032979</v>
      </c>
      <c r="CR607" s="389">
        <f t="shared" si="427"/>
        <v>75567663.216000006</v>
      </c>
      <c r="CS607" s="55">
        <f t="shared" si="428"/>
        <v>4659160</v>
      </c>
      <c r="CT607" s="388">
        <f t="shared" si="429"/>
        <v>2329580</v>
      </c>
      <c r="CU607" s="389">
        <f t="shared" si="430"/>
        <v>698874</v>
      </c>
      <c r="CV607" s="389">
        <f t="shared" si="431"/>
        <v>1120000</v>
      </c>
      <c r="CW607" s="55">
        <v>0</v>
      </c>
      <c r="CX607" s="389">
        <f t="shared" si="432"/>
        <v>84375277.216000006</v>
      </c>
      <c r="CY607" s="389">
        <f t="shared" si="433"/>
        <v>72912168.215999991</v>
      </c>
      <c r="CZ607" s="389">
        <f t="shared" si="434"/>
        <v>16769798.689679999</v>
      </c>
      <c r="DA607" s="389">
        <f t="shared" si="435"/>
        <v>101145075.90568</v>
      </c>
      <c r="DB607" s="389">
        <f t="shared" si="436"/>
        <v>100800</v>
      </c>
      <c r="DC607" s="389">
        <f t="shared" si="437"/>
        <v>101245875.90568</v>
      </c>
      <c r="DD607" s="394">
        <v>0</v>
      </c>
      <c r="DE607" s="389">
        <f t="shared" si="438"/>
        <v>8437527.7216000017</v>
      </c>
      <c r="DF607" s="389">
        <f t="shared" si="439"/>
        <v>4218763.8608000008</v>
      </c>
      <c r="DG607" s="389">
        <f t="shared" si="440"/>
        <v>88589584.323280007</v>
      </c>
      <c r="DH607" s="389">
        <f t="shared" si="441"/>
        <v>7687614</v>
      </c>
      <c r="DI607" s="389">
        <f t="shared" si="442"/>
        <v>80901970.323280007</v>
      </c>
      <c r="DJ607" s="389">
        <f t="shared" si="443"/>
        <v>0</v>
      </c>
      <c r="DL607" s="396">
        <f t="shared" si="444"/>
        <v>6638737.5</v>
      </c>
      <c r="DM607" s="396">
        <f t="shared" si="445"/>
        <v>-1979577.5</v>
      </c>
    </row>
    <row r="608" spans="1:117" s="55" customFormat="1" ht="21" x14ac:dyDescent="0.2">
      <c r="A608" s="191">
        <f t="shared" si="406"/>
        <v>2655495</v>
      </c>
      <c r="B608" s="136">
        <f>'گام اول '!B609</f>
        <v>603</v>
      </c>
      <c r="C608" s="136">
        <f>'گام اول '!C609</f>
        <v>400</v>
      </c>
      <c r="D608" s="136">
        <f>'گام اول '!D609</f>
        <v>13530</v>
      </c>
      <c r="E608" s="136" t="str">
        <f>'گام اول '!E609</f>
        <v>هادي</v>
      </c>
      <c r="F608" s="136" t="str">
        <f>'گام اول '!F609</f>
        <v>صابری</v>
      </c>
      <c r="G608" s="136" t="str">
        <f>'گام اول '!G609</f>
        <v>نگهبان</v>
      </c>
      <c r="H608" s="136" t="str">
        <f>'گام اول '!H609</f>
        <v>خوزستان</v>
      </c>
      <c r="I608" s="136" t="str">
        <f>'گام اول '!I609</f>
        <v>299-12-3388154-1</v>
      </c>
      <c r="J608" s="136">
        <f>'گام اول '!J609</f>
        <v>1740656301</v>
      </c>
      <c r="K608" s="136" t="str">
        <f>'گام اول '!K609</f>
        <v>0054029571</v>
      </c>
      <c r="L608" s="136" t="str">
        <f>'گام اول '!L609</f>
        <v>خوزستان</v>
      </c>
      <c r="M608" s="136" t="str">
        <f>'گام اول '!M609</f>
        <v>نگهبان</v>
      </c>
      <c r="N608" s="120" t="str">
        <f>'گام اول '!N609</f>
        <v>*</v>
      </c>
      <c r="O608" s="119">
        <f>'گام اول '!O609</f>
        <v>0</v>
      </c>
      <c r="P608" s="121">
        <f>'گام اول '!P609</f>
        <v>0</v>
      </c>
      <c r="Q608" s="358">
        <f>'گام اول '!Q609</f>
        <v>30</v>
      </c>
      <c r="R608" s="358">
        <f>'گام اول '!R609</f>
        <v>120</v>
      </c>
      <c r="S608" s="358">
        <f>'گام اول '!S609</f>
        <v>110</v>
      </c>
      <c r="T608" s="358">
        <f>'گام اول '!T609</f>
        <v>29.33</v>
      </c>
      <c r="U608" s="137">
        <f>'گام اول '!U609</f>
        <v>0</v>
      </c>
      <c r="V608" s="120">
        <f>'گام اول '!W609</f>
        <v>0</v>
      </c>
      <c r="W608" s="121">
        <f>'گام اول '!X609</f>
        <v>0</v>
      </c>
      <c r="X608" s="366">
        <f>'گام اول '!Y609</f>
        <v>0</v>
      </c>
      <c r="Y608" s="366">
        <f>'گام اول '!Z609</f>
        <v>0</v>
      </c>
      <c r="Z608" s="138">
        <f>'گام اول '!AA609</f>
        <v>885165</v>
      </c>
      <c r="AA608" s="138">
        <f>'گام اول '!AB609</f>
        <v>46667</v>
      </c>
      <c r="AB608" s="138">
        <f>'گام اول '!AC609</f>
        <v>931832</v>
      </c>
      <c r="AC608" s="138">
        <f>'گام اول '!AD609</f>
        <v>4500000</v>
      </c>
      <c r="AD608" s="138">
        <f>'گام اول '!AE609</f>
        <v>6000000</v>
      </c>
      <c r="AE608" s="139">
        <f>'گام اول '!AF609</f>
        <v>177895.19999999998</v>
      </c>
      <c r="AF608" s="122">
        <f>'گام اول '!AG609</f>
        <v>26554950</v>
      </c>
      <c r="AG608" s="123">
        <f>'گام اول '!AH609</f>
        <v>1400010</v>
      </c>
      <c r="AH608" s="123">
        <f>'گام اول '!AI609</f>
        <v>21347423.999999996</v>
      </c>
      <c r="AI608" s="123">
        <f>'گام اول '!AJ609</f>
        <v>0</v>
      </c>
      <c r="AJ608" s="123">
        <f>'گام اول '!AK609</f>
        <v>4500000</v>
      </c>
      <c r="AK608" s="123">
        <f>'گام اول '!AL609</f>
        <v>6000000</v>
      </c>
      <c r="AL608" s="123">
        <f>'گام اول '!AM609</f>
        <v>4892117.9999999991</v>
      </c>
      <c r="AM608" s="123">
        <f>'گام اول '!AN609</f>
        <v>5217666.2159999991</v>
      </c>
      <c r="AN608" s="123">
        <f>'گام اول '!AO609</f>
        <v>0</v>
      </c>
      <c r="AO608" s="123">
        <f>'گام اول '!AP609</f>
        <v>3000000</v>
      </c>
      <c r="AP608" s="123">
        <f>'گام اول '!AQ609</f>
        <v>0</v>
      </c>
      <c r="AQ608" s="123">
        <f>'گام اول '!AR609</f>
        <v>0</v>
      </c>
      <c r="AR608" s="123">
        <f>'گام اول '!AS609</f>
        <v>0</v>
      </c>
      <c r="AS608" s="375">
        <f>'گام اول '!AT609</f>
        <v>0</v>
      </c>
      <c r="AT608" s="368">
        <f t="shared" si="407"/>
        <v>72912168.216000006</v>
      </c>
      <c r="AU608" s="173">
        <f>'گام اول '!AV609</f>
        <v>54308316.440880008</v>
      </c>
      <c r="AV608" s="141">
        <f>'گام اول '!AW609</f>
        <v>72912168.215999991</v>
      </c>
      <c r="AW608" s="142">
        <f t="shared" si="408"/>
        <v>5103851.7751199994</v>
      </c>
      <c r="AX608" s="75">
        <f t="shared" si="409"/>
        <v>1430831.644088001</v>
      </c>
      <c r="AY608" s="142">
        <f>'گام اول '!AZ609</f>
        <v>0</v>
      </c>
      <c r="AZ608" s="142">
        <f>'گام اول '!BA609</f>
        <v>0</v>
      </c>
      <c r="BA608" s="142">
        <f>'گام اول '!BB609</f>
        <v>0</v>
      </c>
      <c r="BB608" s="142">
        <f>'گام اول '!BC609</f>
        <v>0</v>
      </c>
      <c r="BC608" s="142">
        <f>'گام اول '!BD609</f>
        <v>0</v>
      </c>
      <c r="BD608" s="142">
        <f>'گام اول '!BE609</f>
        <v>0</v>
      </c>
      <c r="BE608" s="142">
        <f>'گام اول '!BF609</f>
        <v>0</v>
      </c>
      <c r="BF608" s="143">
        <f t="shared" si="410"/>
        <v>6534683.4192080004</v>
      </c>
      <c r="BG608" s="140">
        <f t="shared" si="411"/>
        <v>66377484</v>
      </c>
      <c r="BH608" s="144">
        <f t="shared" si="412"/>
        <v>72912168.216000006</v>
      </c>
      <c r="BI608" s="127">
        <f t="shared" si="405"/>
        <v>4659160</v>
      </c>
      <c r="BJ608" s="145">
        <f t="shared" si="413"/>
        <v>2329580</v>
      </c>
      <c r="BK608" s="145">
        <f t="shared" si="414"/>
        <v>698874</v>
      </c>
      <c r="BL608" s="146">
        <f t="shared" si="415"/>
        <v>1120000</v>
      </c>
      <c r="BM608" s="379">
        <v>0</v>
      </c>
      <c r="BN608" s="147">
        <f t="shared" si="416"/>
        <v>81719782.216000006</v>
      </c>
      <c r="BO608" s="148">
        <f t="shared" si="417"/>
        <v>72912168.215999991</v>
      </c>
      <c r="BP608" s="149">
        <f t="shared" si="418"/>
        <v>16769798.689679999</v>
      </c>
      <c r="BQ608" s="150">
        <f t="shared" si="419"/>
        <v>98489580.905680001</v>
      </c>
      <c r="BR608" s="151">
        <f t="shared" si="420"/>
        <v>100800</v>
      </c>
      <c r="BS608" s="147">
        <f t="shared" si="421"/>
        <v>98590380.905680001</v>
      </c>
      <c r="BT608" s="135">
        <v>0</v>
      </c>
      <c r="BU608" s="148">
        <f t="shared" si="422"/>
        <v>8171978.2216000007</v>
      </c>
      <c r="BV608" s="152">
        <f t="shared" si="423"/>
        <v>4085989.1108000004</v>
      </c>
      <c r="BW608" s="133">
        <f t="shared" si="424"/>
        <v>86332413.573280007</v>
      </c>
      <c r="BX608" s="147">
        <f t="shared" si="425"/>
        <v>7687614</v>
      </c>
      <c r="BY608" s="134">
        <f t="shared" si="426"/>
        <v>78644799.573280007</v>
      </c>
      <c r="CD608" s="388">
        <f>'گام اول '!AU609</f>
        <v>72912168.216000006</v>
      </c>
      <c r="CE608" s="389">
        <f>'گام اول '!AV609</f>
        <v>54308316.440880008</v>
      </c>
      <c r="CF608" s="389">
        <f>'گام اول '!AW609</f>
        <v>72912168.215999991</v>
      </c>
      <c r="CG608" s="389">
        <f>'گام اول '!AX609</f>
        <v>5103851.7751199994</v>
      </c>
      <c r="CH608" s="389">
        <f>'گام اول '!AY609</f>
        <v>1430831.644088001</v>
      </c>
      <c r="CI608" s="389">
        <f>'گام اول '!AZ609</f>
        <v>0</v>
      </c>
      <c r="CJ608" s="389">
        <f>'گام اول '!BA609</f>
        <v>0</v>
      </c>
      <c r="CK608" s="389">
        <f>'گام اول '!BB609</f>
        <v>0</v>
      </c>
      <c r="CL608" s="389">
        <f>'گام اول '!BC609</f>
        <v>0</v>
      </c>
      <c r="CM608" s="389">
        <f>'گام اول '!BD609</f>
        <v>0</v>
      </c>
      <c r="CN608" s="389">
        <f>'گام اول '!BE609</f>
        <v>0</v>
      </c>
      <c r="CO608" s="389">
        <f>'گام اول '!BF609</f>
        <v>0</v>
      </c>
      <c r="CP608" s="389">
        <f>'گام اول '!BG609</f>
        <v>6534683.4192080004</v>
      </c>
      <c r="CQ608" s="389">
        <f>'گام اول '!BH609</f>
        <v>66377484</v>
      </c>
      <c r="CR608" s="389">
        <f t="shared" si="427"/>
        <v>72912168.216000006</v>
      </c>
      <c r="CS608" s="55">
        <f t="shared" si="428"/>
        <v>4659160</v>
      </c>
      <c r="CT608" s="388">
        <f t="shared" si="429"/>
        <v>2329580</v>
      </c>
      <c r="CU608" s="389">
        <f t="shared" si="430"/>
        <v>698874</v>
      </c>
      <c r="CV608" s="389">
        <f t="shared" si="431"/>
        <v>1120000</v>
      </c>
      <c r="CW608" s="55">
        <v>0</v>
      </c>
      <c r="CX608" s="389">
        <f t="shared" si="432"/>
        <v>81719782.216000006</v>
      </c>
      <c r="CY608" s="389">
        <f t="shared" si="433"/>
        <v>72912168.215999991</v>
      </c>
      <c r="CZ608" s="389">
        <f t="shared" si="434"/>
        <v>16769798.689679999</v>
      </c>
      <c r="DA608" s="389">
        <f t="shared" si="435"/>
        <v>98489580.905680001</v>
      </c>
      <c r="DB608" s="389">
        <f t="shared" si="436"/>
        <v>100800</v>
      </c>
      <c r="DC608" s="389">
        <f t="shared" si="437"/>
        <v>98590380.905680001</v>
      </c>
      <c r="DD608" s="394">
        <v>0</v>
      </c>
      <c r="DE608" s="389">
        <f t="shared" si="438"/>
        <v>8171978.2216000007</v>
      </c>
      <c r="DF608" s="389">
        <f t="shared" si="439"/>
        <v>4085989.1108000004</v>
      </c>
      <c r="DG608" s="389">
        <f t="shared" si="440"/>
        <v>86332413.573280007</v>
      </c>
      <c r="DH608" s="389">
        <f t="shared" si="441"/>
        <v>7687614</v>
      </c>
      <c r="DI608" s="389">
        <f t="shared" si="442"/>
        <v>78644799.573280007</v>
      </c>
      <c r="DJ608" s="389">
        <f t="shared" si="443"/>
        <v>0</v>
      </c>
      <c r="DL608" s="396">
        <f t="shared" si="444"/>
        <v>6638737.5</v>
      </c>
      <c r="DM608" s="396">
        <f t="shared" si="445"/>
        <v>-1979577.5</v>
      </c>
    </row>
    <row r="609" spans="1:117" s="55" customFormat="1" ht="21" x14ac:dyDescent="0.2">
      <c r="A609" s="191">
        <f t="shared" si="406"/>
        <v>2655495</v>
      </c>
      <c r="B609" s="136">
        <f>'گام اول '!B610</f>
        <v>604</v>
      </c>
      <c r="C609" s="136">
        <f>'گام اول '!C610</f>
        <v>401</v>
      </c>
      <c r="D609" s="136">
        <f>'گام اول '!D610</f>
        <v>13526</v>
      </c>
      <c r="E609" s="136" t="str">
        <f>'گام اول '!E610</f>
        <v>سعید</v>
      </c>
      <c r="F609" s="136" t="str">
        <f>'گام اول '!F610</f>
        <v>دغاغله</v>
      </c>
      <c r="G609" s="136" t="str">
        <f>'گام اول '!G610</f>
        <v>نگهبان</v>
      </c>
      <c r="H609" s="136" t="str">
        <f>'گام اول '!H610</f>
        <v>خوزستان</v>
      </c>
      <c r="I609" s="136" t="str">
        <f>'گام اول '!I610</f>
        <v>160-700-3486730-1</v>
      </c>
      <c r="J609" s="136">
        <f>'گام اول '!J610</f>
        <v>1741153298</v>
      </c>
      <c r="K609" s="136" t="str">
        <f>'گام اول '!K610</f>
        <v>0019187991</v>
      </c>
      <c r="L609" s="136" t="str">
        <f>'گام اول '!L610</f>
        <v>خوزستان</v>
      </c>
      <c r="M609" s="136" t="str">
        <f>'گام اول '!M610</f>
        <v>نگهبان</v>
      </c>
      <c r="N609" s="120">
        <f>'گام اول '!N610</f>
        <v>0</v>
      </c>
      <c r="O609" s="119">
        <f>'گام اول '!O610</f>
        <v>0</v>
      </c>
      <c r="P609" s="121" t="str">
        <f>'گام اول '!P610</f>
        <v>*</v>
      </c>
      <c r="Q609" s="358">
        <f>'گام اول '!Q610</f>
        <v>30</v>
      </c>
      <c r="R609" s="358">
        <f>'گام اول '!R610</f>
        <v>120</v>
      </c>
      <c r="S609" s="358">
        <f>'گام اول '!S610</f>
        <v>220</v>
      </c>
      <c r="T609" s="358">
        <f>'گام اول '!T610</f>
        <v>29.33</v>
      </c>
      <c r="U609" s="137">
        <f>'گام اول '!U610</f>
        <v>0</v>
      </c>
      <c r="V609" s="120">
        <f>'گام اول '!W610</f>
        <v>0</v>
      </c>
      <c r="W609" s="121">
        <f>'گام اول '!X610</f>
        <v>0</v>
      </c>
      <c r="X609" s="366">
        <f>'گام اول '!Y610</f>
        <v>1</v>
      </c>
      <c r="Y609" s="366">
        <f>'گام اول '!Z610</f>
        <v>1</v>
      </c>
      <c r="Z609" s="138">
        <f>'گام اول '!AA610</f>
        <v>885165</v>
      </c>
      <c r="AA609" s="138">
        <f>'گام اول '!AB610</f>
        <v>46667</v>
      </c>
      <c r="AB609" s="138">
        <f>'گام اول '!AC610</f>
        <v>931832</v>
      </c>
      <c r="AC609" s="138">
        <f>'گام اول '!AD610</f>
        <v>4500000</v>
      </c>
      <c r="AD609" s="138">
        <f>'گام اول '!AE610</f>
        <v>6000000</v>
      </c>
      <c r="AE609" s="139">
        <f>'گام اول '!AF610</f>
        <v>177895.19999999998</v>
      </c>
      <c r="AF609" s="122">
        <f>'گام اول '!AG610</f>
        <v>26554950</v>
      </c>
      <c r="AG609" s="123">
        <f>'گام اول '!AH610</f>
        <v>1400010</v>
      </c>
      <c r="AH609" s="123">
        <f>'گام اول '!AI610</f>
        <v>21347423.999999996</v>
      </c>
      <c r="AI609" s="123">
        <f>'گام اول '!AJ610</f>
        <v>2655495</v>
      </c>
      <c r="AJ609" s="123">
        <f>'گام اول '!AK610</f>
        <v>4500000</v>
      </c>
      <c r="AK609" s="123">
        <f>'گام اول '!AL610</f>
        <v>6000000</v>
      </c>
      <c r="AL609" s="123">
        <f>'گام اول '!AM610</f>
        <v>9784235.9999999981</v>
      </c>
      <c r="AM609" s="123">
        <f>'گام اول '!AN610</f>
        <v>5217666.2159999991</v>
      </c>
      <c r="AN609" s="123">
        <f>'گام اول '!AO610</f>
        <v>0</v>
      </c>
      <c r="AO609" s="123">
        <f>'گام اول '!AP610</f>
        <v>3000000</v>
      </c>
      <c r="AP609" s="123">
        <f>'گام اول '!AQ610</f>
        <v>0</v>
      </c>
      <c r="AQ609" s="123">
        <f>'گام اول '!AR610</f>
        <v>0</v>
      </c>
      <c r="AR609" s="123">
        <f>'گام اول '!AS610</f>
        <v>0</v>
      </c>
      <c r="AS609" s="375">
        <f>'گام اول '!AT610</f>
        <v>0</v>
      </c>
      <c r="AT609" s="368">
        <f t="shared" si="407"/>
        <v>80459781.216000006</v>
      </c>
      <c r="AU609" s="173">
        <f>'گام اول '!AV610</f>
        <v>58857986.18088001</v>
      </c>
      <c r="AV609" s="141">
        <f>'گام اول '!AW610</f>
        <v>77804286.215999991</v>
      </c>
      <c r="AW609" s="142">
        <f t="shared" si="408"/>
        <v>5446300.0351200001</v>
      </c>
      <c r="AX609" s="75">
        <f t="shared" si="409"/>
        <v>1885798.6180880012</v>
      </c>
      <c r="AY609" s="142">
        <f>'گام اول '!AZ610</f>
        <v>0</v>
      </c>
      <c r="AZ609" s="142">
        <f>'گام اول '!BA610</f>
        <v>0</v>
      </c>
      <c r="BA609" s="142">
        <f>'گام اول '!BB610</f>
        <v>0</v>
      </c>
      <c r="BB609" s="142">
        <f>'گام اول '!BC610</f>
        <v>0</v>
      </c>
      <c r="BC609" s="142">
        <f>'گام اول '!BD610</f>
        <v>0</v>
      </c>
      <c r="BD609" s="142">
        <f>'گام اول '!BE610</f>
        <v>0</v>
      </c>
      <c r="BE609" s="142">
        <f>'گام اول '!BF610</f>
        <v>0</v>
      </c>
      <c r="BF609" s="143">
        <f t="shared" si="410"/>
        <v>7332098.6532080015</v>
      </c>
      <c r="BG609" s="140">
        <f t="shared" si="411"/>
        <v>73127682</v>
      </c>
      <c r="BH609" s="144">
        <f t="shared" si="412"/>
        <v>80459781.216000006</v>
      </c>
      <c r="BI609" s="127">
        <f t="shared" si="405"/>
        <v>4659160</v>
      </c>
      <c r="BJ609" s="145">
        <f t="shared" si="413"/>
        <v>2329580</v>
      </c>
      <c r="BK609" s="145">
        <f t="shared" si="414"/>
        <v>698874</v>
      </c>
      <c r="BL609" s="146">
        <f t="shared" si="415"/>
        <v>1120000</v>
      </c>
      <c r="BM609" s="379">
        <v>0</v>
      </c>
      <c r="BN609" s="147">
        <f t="shared" si="416"/>
        <v>89267395.216000006</v>
      </c>
      <c r="BO609" s="148">
        <f t="shared" si="417"/>
        <v>77804286.215999991</v>
      </c>
      <c r="BP609" s="149">
        <f t="shared" si="418"/>
        <v>17894985.82968</v>
      </c>
      <c r="BQ609" s="150">
        <f t="shared" si="419"/>
        <v>107162381.04568</v>
      </c>
      <c r="BR609" s="151">
        <f t="shared" si="420"/>
        <v>100800</v>
      </c>
      <c r="BS609" s="147">
        <f t="shared" si="421"/>
        <v>107263181.04568</v>
      </c>
      <c r="BT609" s="135">
        <v>0</v>
      </c>
      <c r="BU609" s="148">
        <f t="shared" si="422"/>
        <v>8926739.5216000006</v>
      </c>
      <c r="BV609" s="152">
        <f t="shared" si="423"/>
        <v>4463369.7608000003</v>
      </c>
      <c r="BW609" s="133">
        <f t="shared" si="424"/>
        <v>93873071.763280004</v>
      </c>
      <c r="BX609" s="147">
        <f t="shared" si="425"/>
        <v>7687614</v>
      </c>
      <c r="BY609" s="134">
        <f t="shared" si="426"/>
        <v>86185457.763280004</v>
      </c>
      <c r="CD609" s="388">
        <f>'گام اول '!AU610</f>
        <v>80459781.216000006</v>
      </c>
      <c r="CE609" s="389">
        <f>'گام اول '!AV610</f>
        <v>58857986.18088001</v>
      </c>
      <c r="CF609" s="389">
        <f>'گام اول '!AW610</f>
        <v>77804286.215999991</v>
      </c>
      <c r="CG609" s="389">
        <f>'گام اول '!AX610</f>
        <v>5446300.0351200001</v>
      </c>
      <c r="CH609" s="389">
        <f>'گام اول '!AY610</f>
        <v>1885798.6180880012</v>
      </c>
      <c r="CI609" s="389">
        <f>'گام اول '!AZ610</f>
        <v>0</v>
      </c>
      <c r="CJ609" s="389">
        <f>'گام اول '!BA610</f>
        <v>0</v>
      </c>
      <c r="CK609" s="389">
        <f>'گام اول '!BB610</f>
        <v>0</v>
      </c>
      <c r="CL609" s="389">
        <f>'گام اول '!BC610</f>
        <v>0</v>
      </c>
      <c r="CM609" s="389">
        <f>'گام اول '!BD610</f>
        <v>0</v>
      </c>
      <c r="CN609" s="389">
        <f>'گام اول '!BE610</f>
        <v>0</v>
      </c>
      <c r="CO609" s="389">
        <f>'گام اول '!BF610</f>
        <v>0</v>
      </c>
      <c r="CP609" s="389">
        <f>'گام اول '!BG610</f>
        <v>7332098.6532080015</v>
      </c>
      <c r="CQ609" s="389">
        <f>'گام اول '!BH610</f>
        <v>73127682</v>
      </c>
      <c r="CR609" s="389">
        <f t="shared" si="427"/>
        <v>80459781.216000006</v>
      </c>
      <c r="CS609" s="55">
        <f t="shared" si="428"/>
        <v>4659160</v>
      </c>
      <c r="CT609" s="388">
        <f t="shared" si="429"/>
        <v>2329580</v>
      </c>
      <c r="CU609" s="389">
        <f t="shared" si="430"/>
        <v>698874</v>
      </c>
      <c r="CV609" s="389">
        <f t="shared" si="431"/>
        <v>1120000</v>
      </c>
      <c r="CW609" s="55">
        <v>0</v>
      </c>
      <c r="CX609" s="389">
        <f t="shared" si="432"/>
        <v>89267395.216000006</v>
      </c>
      <c r="CY609" s="389">
        <f t="shared" si="433"/>
        <v>77804286.215999991</v>
      </c>
      <c r="CZ609" s="389">
        <f t="shared" si="434"/>
        <v>17894985.82968</v>
      </c>
      <c r="DA609" s="389">
        <f t="shared" si="435"/>
        <v>107162381.04568</v>
      </c>
      <c r="DB609" s="389">
        <f t="shared" si="436"/>
        <v>100800</v>
      </c>
      <c r="DC609" s="389">
        <f t="shared" si="437"/>
        <v>107263181.04568</v>
      </c>
      <c r="DD609" s="394">
        <v>0</v>
      </c>
      <c r="DE609" s="389">
        <f t="shared" si="438"/>
        <v>8926739.5216000006</v>
      </c>
      <c r="DF609" s="389">
        <f t="shared" si="439"/>
        <v>4463369.7608000003</v>
      </c>
      <c r="DG609" s="389">
        <f t="shared" si="440"/>
        <v>93873071.763280004</v>
      </c>
      <c r="DH609" s="389">
        <f t="shared" si="441"/>
        <v>7687614</v>
      </c>
      <c r="DI609" s="389">
        <f t="shared" si="442"/>
        <v>86185457.763280004</v>
      </c>
      <c r="DJ609" s="389">
        <f t="shared" si="443"/>
        <v>0</v>
      </c>
      <c r="DL609" s="396">
        <f t="shared" si="444"/>
        <v>6638737.5</v>
      </c>
      <c r="DM609" s="396">
        <f t="shared" si="445"/>
        <v>-1979577.5</v>
      </c>
    </row>
    <row r="610" spans="1:117" s="55" customFormat="1" ht="21" x14ac:dyDescent="0.2">
      <c r="A610" s="191">
        <f t="shared" si="406"/>
        <v>2655495</v>
      </c>
      <c r="B610" s="136">
        <f>'گام اول '!B611</f>
        <v>605</v>
      </c>
      <c r="C610" s="136">
        <f>'گام اول '!C611</f>
        <v>402</v>
      </c>
      <c r="D610" s="136">
        <f>'گام اول '!D611</f>
        <v>13520</v>
      </c>
      <c r="E610" s="136" t="str">
        <f>'گام اول '!E611</f>
        <v>امین</v>
      </c>
      <c r="F610" s="136" t="str">
        <f>'گام اول '!F611</f>
        <v>آل منیع</v>
      </c>
      <c r="G610" s="136" t="str">
        <f>'گام اول '!G611</f>
        <v>نگهبان</v>
      </c>
      <c r="H610" s="136" t="str">
        <f>'گام اول '!H611</f>
        <v>خوزستان</v>
      </c>
      <c r="I610" s="136" t="str">
        <f>'گام اول '!I611</f>
        <v>376-3-3488341-1</v>
      </c>
      <c r="J610" s="136">
        <f>'گام اول '!J611</f>
        <v>1829575740</v>
      </c>
      <c r="K610" s="136" t="str">
        <f>'گام اول '!K611</f>
        <v>0055795541</v>
      </c>
      <c r="L610" s="136" t="str">
        <f>'گام اول '!L611</f>
        <v>خوزستان</v>
      </c>
      <c r="M610" s="136" t="str">
        <f>'گام اول '!M611</f>
        <v>نگهبان</v>
      </c>
      <c r="N610" s="120" t="str">
        <f>'گام اول '!N611</f>
        <v>*</v>
      </c>
      <c r="O610" s="119">
        <f>'گام اول '!O611</f>
        <v>0</v>
      </c>
      <c r="P610" s="121">
        <f>'گام اول '!P611</f>
        <v>0</v>
      </c>
      <c r="Q610" s="358">
        <f>'گام اول '!Q611</f>
        <v>30</v>
      </c>
      <c r="R610" s="358">
        <f>'گام اول '!R611</f>
        <v>120</v>
      </c>
      <c r="S610" s="358">
        <f>'گام اول '!S611</f>
        <v>110</v>
      </c>
      <c r="T610" s="358">
        <f>'گام اول '!T611</f>
        <v>29.33</v>
      </c>
      <c r="U610" s="137">
        <f>'گام اول '!U611</f>
        <v>0</v>
      </c>
      <c r="V610" s="120">
        <f>'گام اول '!W611</f>
        <v>0</v>
      </c>
      <c r="W610" s="121">
        <f>'گام اول '!X611</f>
        <v>0</v>
      </c>
      <c r="X610" s="366">
        <f>'گام اول '!Y611</f>
        <v>0</v>
      </c>
      <c r="Y610" s="366">
        <f>'گام اول '!Z611</f>
        <v>0</v>
      </c>
      <c r="Z610" s="138">
        <f>'گام اول '!AA611</f>
        <v>885165</v>
      </c>
      <c r="AA610" s="138">
        <f>'گام اول '!AB611</f>
        <v>46667</v>
      </c>
      <c r="AB610" s="138">
        <f>'گام اول '!AC611</f>
        <v>931832</v>
      </c>
      <c r="AC610" s="138">
        <f>'گام اول '!AD611</f>
        <v>4500000</v>
      </c>
      <c r="AD610" s="138">
        <f>'گام اول '!AE611</f>
        <v>6000000</v>
      </c>
      <c r="AE610" s="139">
        <f>'گام اول '!AF611</f>
        <v>177895.19999999998</v>
      </c>
      <c r="AF610" s="122">
        <f>'گام اول '!AG611</f>
        <v>26554950</v>
      </c>
      <c r="AG610" s="123">
        <f>'گام اول '!AH611</f>
        <v>1400010</v>
      </c>
      <c r="AH610" s="123">
        <f>'گام اول '!AI611</f>
        <v>21347423.999999996</v>
      </c>
      <c r="AI610" s="123">
        <f>'گام اول '!AJ611</f>
        <v>0</v>
      </c>
      <c r="AJ610" s="123">
        <f>'گام اول '!AK611</f>
        <v>4500000</v>
      </c>
      <c r="AK610" s="123">
        <f>'گام اول '!AL611</f>
        <v>6000000</v>
      </c>
      <c r="AL610" s="123">
        <f>'گام اول '!AM611</f>
        <v>4892117.9999999991</v>
      </c>
      <c r="AM610" s="123">
        <f>'گام اول '!AN611</f>
        <v>5217666.2159999991</v>
      </c>
      <c r="AN610" s="123">
        <f>'گام اول '!AO611</f>
        <v>0</v>
      </c>
      <c r="AO610" s="123">
        <f>'گام اول '!AP611</f>
        <v>3000000</v>
      </c>
      <c r="AP610" s="123">
        <f>'گام اول '!AQ611</f>
        <v>0</v>
      </c>
      <c r="AQ610" s="123">
        <f>'گام اول '!AR611</f>
        <v>0</v>
      </c>
      <c r="AR610" s="123">
        <f>'گام اول '!AS611</f>
        <v>0</v>
      </c>
      <c r="AS610" s="375">
        <f>'گام اول '!AT611</f>
        <v>0</v>
      </c>
      <c r="AT610" s="368">
        <f t="shared" si="407"/>
        <v>72912168.216000006</v>
      </c>
      <c r="AU610" s="173">
        <f>'گام اول '!AV611</f>
        <v>54308316.440880008</v>
      </c>
      <c r="AV610" s="141">
        <f>'گام اول '!AW611</f>
        <v>72912168.215999991</v>
      </c>
      <c r="AW610" s="142">
        <f t="shared" si="408"/>
        <v>5103851.7751199994</v>
      </c>
      <c r="AX610" s="75">
        <f t="shared" si="409"/>
        <v>1430831.644088001</v>
      </c>
      <c r="AY610" s="142">
        <f>'گام اول '!AZ611</f>
        <v>0</v>
      </c>
      <c r="AZ610" s="142">
        <f>'گام اول '!BA611</f>
        <v>0</v>
      </c>
      <c r="BA610" s="142">
        <f>'گام اول '!BB611</f>
        <v>0</v>
      </c>
      <c r="BB610" s="142">
        <f>'گام اول '!BC611</f>
        <v>0</v>
      </c>
      <c r="BC610" s="142">
        <f>'گام اول '!BD611</f>
        <v>0</v>
      </c>
      <c r="BD610" s="142">
        <f>'گام اول '!BE611</f>
        <v>0</v>
      </c>
      <c r="BE610" s="142">
        <f>'گام اول '!BF611</f>
        <v>0</v>
      </c>
      <c r="BF610" s="143">
        <f t="shared" si="410"/>
        <v>6534683.4192080004</v>
      </c>
      <c r="BG610" s="140">
        <f t="shared" si="411"/>
        <v>66377484</v>
      </c>
      <c r="BH610" s="144">
        <f t="shared" si="412"/>
        <v>72912168.216000006</v>
      </c>
      <c r="BI610" s="127">
        <f t="shared" si="405"/>
        <v>4659160</v>
      </c>
      <c r="BJ610" s="145">
        <f t="shared" si="413"/>
        <v>2329580</v>
      </c>
      <c r="BK610" s="145">
        <f t="shared" si="414"/>
        <v>698874</v>
      </c>
      <c r="BL610" s="146">
        <f t="shared" si="415"/>
        <v>1120000</v>
      </c>
      <c r="BM610" s="379">
        <v>0</v>
      </c>
      <c r="BN610" s="147">
        <f t="shared" si="416"/>
        <v>81719782.216000006</v>
      </c>
      <c r="BO610" s="148">
        <f t="shared" si="417"/>
        <v>72912168.215999991</v>
      </c>
      <c r="BP610" s="149">
        <f t="shared" si="418"/>
        <v>16769798.689679999</v>
      </c>
      <c r="BQ610" s="150">
        <f t="shared" si="419"/>
        <v>98489580.905680001</v>
      </c>
      <c r="BR610" s="151">
        <f t="shared" si="420"/>
        <v>100800</v>
      </c>
      <c r="BS610" s="147">
        <f t="shared" si="421"/>
        <v>98590380.905680001</v>
      </c>
      <c r="BT610" s="135">
        <v>0</v>
      </c>
      <c r="BU610" s="148">
        <f t="shared" si="422"/>
        <v>8171978.2216000007</v>
      </c>
      <c r="BV610" s="152">
        <f t="shared" si="423"/>
        <v>4085989.1108000004</v>
      </c>
      <c r="BW610" s="133">
        <f t="shared" si="424"/>
        <v>86332413.573280007</v>
      </c>
      <c r="BX610" s="147">
        <f t="shared" si="425"/>
        <v>7687614</v>
      </c>
      <c r="BY610" s="134">
        <f t="shared" si="426"/>
        <v>78644799.573280007</v>
      </c>
      <c r="CD610" s="388">
        <f>'گام اول '!AU611</f>
        <v>72912168.216000006</v>
      </c>
      <c r="CE610" s="389">
        <f>'گام اول '!AV611</f>
        <v>54308316.440880008</v>
      </c>
      <c r="CF610" s="389">
        <f>'گام اول '!AW611</f>
        <v>72912168.215999991</v>
      </c>
      <c r="CG610" s="389">
        <f>'گام اول '!AX611</f>
        <v>5103851.7751199994</v>
      </c>
      <c r="CH610" s="389">
        <f>'گام اول '!AY611</f>
        <v>1430831.644088001</v>
      </c>
      <c r="CI610" s="389">
        <f>'گام اول '!AZ611</f>
        <v>0</v>
      </c>
      <c r="CJ610" s="389">
        <f>'گام اول '!BA611</f>
        <v>0</v>
      </c>
      <c r="CK610" s="389">
        <f>'گام اول '!BB611</f>
        <v>0</v>
      </c>
      <c r="CL610" s="389">
        <f>'گام اول '!BC611</f>
        <v>0</v>
      </c>
      <c r="CM610" s="389">
        <f>'گام اول '!BD611</f>
        <v>0</v>
      </c>
      <c r="CN610" s="389">
        <f>'گام اول '!BE611</f>
        <v>0</v>
      </c>
      <c r="CO610" s="389">
        <f>'گام اول '!BF611</f>
        <v>0</v>
      </c>
      <c r="CP610" s="389">
        <f>'گام اول '!BG611</f>
        <v>6534683.4192080004</v>
      </c>
      <c r="CQ610" s="389">
        <f>'گام اول '!BH611</f>
        <v>66377484</v>
      </c>
      <c r="CR610" s="389">
        <f t="shared" si="427"/>
        <v>72912168.216000006</v>
      </c>
      <c r="CS610" s="55">
        <f t="shared" si="428"/>
        <v>4659160</v>
      </c>
      <c r="CT610" s="388">
        <f t="shared" si="429"/>
        <v>2329580</v>
      </c>
      <c r="CU610" s="389">
        <f t="shared" si="430"/>
        <v>698874</v>
      </c>
      <c r="CV610" s="389">
        <f t="shared" si="431"/>
        <v>1120000</v>
      </c>
      <c r="CW610" s="55">
        <v>0</v>
      </c>
      <c r="CX610" s="389">
        <f t="shared" si="432"/>
        <v>81719782.216000006</v>
      </c>
      <c r="CY610" s="389">
        <f t="shared" si="433"/>
        <v>72912168.215999991</v>
      </c>
      <c r="CZ610" s="389">
        <f t="shared" si="434"/>
        <v>16769798.689679999</v>
      </c>
      <c r="DA610" s="389">
        <f t="shared" si="435"/>
        <v>98489580.905680001</v>
      </c>
      <c r="DB610" s="389">
        <f t="shared" si="436"/>
        <v>100800</v>
      </c>
      <c r="DC610" s="389">
        <f t="shared" si="437"/>
        <v>98590380.905680001</v>
      </c>
      <c r="DD610" s="394">
        <v>0</v>
      </c>
      <c r="DE610" s="389">
        <f t="shared" si="438"/>
        <v>8171978.2216000007</v>
      </c>
      <c r="DF610" s="389">
        <f t="shared" si="439"/>
        <v>4085989.1108000004</v>
      </c>
      <c r="DG610" s="389">
        <f t="shared" si="440"/>
        <v>86332413.573280007</v>
      </c>
      <c r="DH610" s="389">
        <f t="shared" si="441"/>
        <v>7687614</v>
      </c>
      <c r="DI610" s="389">
        <f t="shared" si="442"/>
        <v>78644799.573280007</v>
      </c>
      <c r="DJ610" s="389">
        <f t="shared" si="443"/>
        <v>0</v>
      </c>
      <c r="DL610" s="396">
        <f t="shared" si="444"/>
        <v>6638737.5</v>
      </c>
      <c r="DM610" s="396">
        <f t="shared" si="445"/>
        <v>-1979577.5</v>
      </c>
    </row>
    <row r="611" spans="1:117" s="55" customFormat="1" ht="21" x14ac:dyDescent="0.2">
      <c r="A611" s="191">
        <f t="shared" si="406"/>
        <v>2655495</v>
      </c>
      <c r="B611" s="136">
        <f>'گام اول '!B612</f>
        <v>606</v>
      </c>
      <c r="C611" s="136">
        <f>'گام اول '!C612</f>
        <v>403</v>
      </c>
      <c r="D611" s="136">
        <f>'گام اول '!D612</f>
        <v>13545</v>
      </c>
      <c r="E611" s="136" t="str">
        <f>'گام اول '!E612</f>
        <v>سید محمد</v>
      </c>
      <c r="F611" s="136" t="str">
        <f>'گام اول '!F612</f>
        <v>موسوی</v>
      </c>
      <c r="G611" s="136" t="str">
        <f>'گام اول '!G612</f>
        <v>نگهبان</v>
      </c>
      <c r="H611" s="136" t="str">
        <f>'گام اول '!H612</f>
        <v>خوزستان</v>
      </c>
      <c r="I611" s="136" t="str">
        <f>'گام اول '!I612</f>
        <v>160-12-4149711-1</v>
      </c>
      <c r="J611" s="136">
        <f>'گام اول '!J612</f>
        <v>1757547681</v>
      </c>
      <c r="K611" s="136" t="str">
        <f>'گام اول '!K612</f>
        <v>0050477538</v>
      </c>
      <c r="L611" s="136" t="str">
        <f>'گام اول '!L612</f>
        <v>خوزستان</v>
      </c>
      <c r="M611" s="136" t="str">
        <f>'گام اول '!M612</f>
        <v>نگهبان</v>
      </c>
      <c r="N611" s="120" t="str">
        <f>'گام اول '!N612</f>
        <v>*</v>
      </c>
      <c r="O611" s="119">
        <f>'گام اول '!O612</f>
        <v>0</v>
      </c>
      <c r="P611" s="121">
        <f>'گام اول '!P612</f>
        <v>0</v>
      </c>
      <c r="Q611" s="358">
        <f>'گام اول '!Q612</f>
        <v>30</v>
      </c>
      <c r="R611" s="358">
        <f>'گام اول '!R612</f>
        <v>120</v>
      </c>
      <c r="S611" s="358">
        <f>'گام اول '!S612</f>
        <v>110</v>
      </c>
      <c r="T611" s="358">
        <f>'گام اول '!T612</f>
        <v>29.33</v>
      </c>
      <c r="U611" s="137">
        <f>'گام اول '!U612</f>
        <v>0</v>
      </c>
      <c r="V611" s="120">
        <f>'گام اول '!W612</f>
        <v>0</v>
      </c>
      <c r="W611" s="121">
        <f>'گام اول '!X612</f>
        <v>0</v>
      </c>
      <c r="X611" s="366">
        <f>'گام اول '!Y612</f>
        <v>0</v>
      </c>
      <c r="Y611" s="366">
        <f>'گام اول '!Z612</f>
        <v>0</v>
      </c>
      <c r="Z611" s="138">
        <f>'گام اول '!AA612</f>
        <v>885165</v>
      </c>
      <c r="AA611" s="138">
        <f>'گام اول '!AB612</f>
        <v>0</v>
      </c>
      <c r="AB611" s="138">
        <f>'گام اول '!AC612</f>
        <v>885165</v>
      </c>
      <c r="AC611" s="138">
        <f>'گام اول '!AD612</f>
        <v>4500000</v>
      </c>
      <c r="AD611" s="138">
        <f>'گام اول '!AE612</f>
        <v>6000000</v>
      </c>
      <c r="AE611" s="139">
        <f>'گام اول '!AF612</f>
        <v>168986.04545454544</v>
      </c>
      <c r="AF611" s="122">
        <f>'گام اول '!AG612</f>
        <v>26554950</v>
      </c>
      <c r="AG611" s="123">
        <f>'گام اول '!AH612</f>
        <v>0</v>
      </c>
      <c r="AH611" s="123">
        <f>'گام اول '!AI612</f>
        <v>20278325.454545453</v>
      </c>
      <c r="AI611" s="123">
        <f>'گام اول '!AJ612</f>
        <v>0</v>
      </c>
      <c r="AJ611" s="123">
        <f>'گام اول '!AK612</f>
        <v>4500000</v>
      </c>
      <c r="AK611" s="123">
        <f>'گام اول '!AL612</f>
        <v>6000000</v>
      </c>
      <c r="AL611" s="123">
        <f>'گام اول '!AM612</f>
        <v>4647116.25</v>
      </c>
      <c r="AM611" s="123">
        <f>'گام اول '!AN612</f>
        <v>4956360.7131818179</v>
      </c>
      <c r="AN611" s="123">
        <f>'گام اول '!AO612</f>
        <v>0</v>
      </c>
      <c r="AO611" s="123">
        <f>'گام اول '!AP612</f>
        <v>3000000</v>
      </c>
      <c r="AP611" s="123">
        <f>'گام اول '!AQ612</f>
        <v>0</v>
      </c>
      <c r="AQ611" s="123">
        <f>'گام اول '!AR612</f>
        <v>0</v>
      </c>
      <c r="AR611" s="123">
        <f>'گام اول '!AS612</f>
        <v>0</v>
      </c>
      <c r="AS611" s="375">
        <f>'گام اول '!AT612</f>
        <v>0</v>
      </c>
      <c r="AT611" s="368">
        <f t="shared" si="407"/>
        <v>69936752.417727262</v>
      </c>
      <c r="AU611" s="173">
        <f>'گام اول '!AV612</f>
        <v>51541179.748486355</v>
      </c>
      <c r="AV611" s="141">
        <f>'گام اول '!AW612</f>
        <v>69936752.417727262</v>
      </c>
      <c r="AW611" s="142">
        <f t="shared" si="408"/>
        <v>4895572.6692409087</v>
      </c>
      <c r="AX611" s="75">
        <f t="shared" si="409"/>
        <v>1154117.9748486355</v>
      </c>
      <c r="AY611" s="142">
        <f>'گام اول '!AZ612</f>
        <v>0</v>
      </c>
      <c r="AZ611" s="142">
        <f>'گام اول '!BA612</f>
        <v>0</v>
      </c>
      <c r="BA611" s="142">
        <f>'گام اول '!BB612</f>
        <v>0</v>
      </c>
      <c r="BB611" s="142">
        <f>'گام اول '!BC612</f>
        <v>0</v>
      </c>
      <c r="BC611" s="142">
        <f>'گام اول '!BD612</f>
        <v>0</v>
      </c>
      <c r="BD611" s="142">
        <f>'گام اول '!BE612</f>
        <v>0</v>
      </c>
      <c r="BE611" s="142">
        <f>'گام اول '!BF612</f>
        <v>0</v>
      </c>
      <c r="BF611" s="143">
        <f t="shared" si="410"/>
        <v>6049690.6440895442</v>
      </c>
      <c r="BG611" s="140">
        <f t="shared" si="411"/>
        <v>63887061</v>
      </c>
      <c r="BH611" s="144">
        <f t="shared" si="412"/>
        <v>69936752.417727262</v>
      </c>
      <c r="BI611" s="127">
        <f t="shared" si="405"/>
        <v>4425825</v>
      </c>
      <c r="BJ611" s="145">
        <f t="shared" si="413"/>
        <v>2212912.5</v>
      </c>
      <c r="BK611" s="145">
        <f t="shared" si="414"/>
        <v>663873.75</v>
      </c>
      <c r="BL611" s="146">
        <f t="shared" si="415"/>
        <v>1120000</v>
      </c>
      <c r="BM611" s="379">
        <v>0</v>
      </c>
      <c r="BN611" s="147">
        <f t="shared" si="416"/>
        <v>78359363.667727262</v>
      </c>
      <c r="BO611" s="148">
        <f t="shared" si="417"/>
        <v>69936752.417727262</v>
      </c>
      <c r="BP611" s="149">
        <f t="shared" si="418"/>
        <v>16085453.056077272</v>
      </c>
      <c r="BQ611" s="150">
        <f t="shared" si="419"/>
        <v>94444816.723804533</v>
      </c>
      <c r="BR611" s="151">
        <f t="shared" si="420"/>
        <v>100800</v>
      </c>
      <c r="BS611" s="147">
        <f t="shared" si="421"/>
        <v>94545616.723804533</v>
      </c>
      <c r="BT611" s="135">
        <v>0</v>
      </c>
      <c r="BU611" s="148">
        <f t="shared" si="422"/>
        <v>7835936.3667727262</v>
      </c>
      <c r="BV611" s="152">
        <f t="shared" si="423"/>
        <v>3917968.1833863631</v>
      </c>
      <c r="BW611" s="133">
        <f t="shared" si="424"/>
        <v>82791712.173645437</v>
      </c>
      <c r="BX611" s="147">
        <f t="shared" si="425"/>
        <v>7302611.25</v>
      </c>
      <c r="BY611" s="134">
        <f t="shared" si="426"/>
        <v>75489100.923645437</v>
      </c>
      <c r="CD611" s="388">
        <f>'گام اول '!AU612</f>
        <v>69936752.417727262</v>
      </c>
      <c r="CE611" s="389">
        <f>'گام اول '!AV612</f>
        <v>51541179.748486355</v>
      </c>
      <c r="CF611" s="389">
        <f>'گام اول '!AW612</f>
        <v>69936752.417727262</v>
      </c>
      <c r="CG611" s="389">
        <f>'گام اول '!AX612</f>
        <v>4895572.6692409087</v>
      </c>
      <c r="CH611" s="389">
        <f>'گام اول '!AY612</f>
        <v>1154117.9748486355</v>
      </c>
      <c r="CI611" s="389">
        <f>'گام اول '!AZ612</f>
        <v>0</v>
      </c>
      <c r="CJ611" s="389">
        <f>'گام اول '!BA612</f>
        <v>0</v>
      </c>
      <c r="CK611" s="389">
        <f>'گام اول '!BB612</f>
        <v>0</v>
      </c>
      <c r="CL611" s="389">
        <f>'گام اول '!BC612</f>
        <v>0</v>
      </c>
      <c r="CM611" s="389">
        <f>'گام اول '!BD612</f>
        <v>0</v>
      </c>
      <c r="CN611" s="389">
        <f>'گام اول '!BE612</f>
        <v>0</v>
      </c>
      <c r="CO611" s="389">
        <f>'گام اول '!BF612</f>
        <v>0</v>
      </c>
      <c r="CP611" s="389">
        <f>'گام اول '!BG612</f>
        <v>6049690.6440895442</v>
      </c>
      <c r="CQ611" s="389">
        <f>'گام اول '!BH612</f>
        <v>63887061</v>
      </c>
      <c r="CR611" s="389">
        <f t="shared" si="427"/>
        <v>69936752.417727262</v>
      </c>
      <c r="CS611" s="55">
        <f t="shared" si="428"/>
        <v>4425825</v>
      </c>
      <c r="CT611" s="388">
        <f t="shared" si="429"/>
        <v>2212912.5</v>
      </c>
      <c r="CU611" s="389">
        <f t="shared" si="430"/>
        <v>663873.75</v>
      </c>
      <c r="CV611" s="389">
        <f t="shared" si="431"/>
        <v>1120000</v>
      </c>
      <c r="CW611" s="55">
        <v>0</v>
      </c>
      <c r="CX611" s="389">
        <f t="shared" si="432"/>
        <v>78359363.667727262</v>
      </c>
      <c r="CY611" s="389">
        <f t="shared" si="433"/>
        <v>69936752.417727262</v>
      </c>
      <c r="CZ611" s="389">
        <f t="shared" si="434"/>
        <v>16085453.056077272</v>
      </c>
      <c r="DA611" s="389">
        <f t="shared" si="435"/>
        <v>94444816.723804533</v>
      </c>
      <c r="DB611" s="389">
        <f t="shared" si="436"/>
        <v>100800</v>
      </c>
      <c r="DC611" s="389">
        <f t="shared" si="437"/>
        <v>94545616.723804533</v>
      </c>
      <c r="DD611" s="394">
        <v>0</v>
      </c>
      <c r="DE611" s="389">
        <f t="shared" si="438"/>
        <v>7835936.3667727262</v>
      </c>
      <c r="DF611" s="389">
        <f t="shared" si="439"/>
        <v>3917968.1833863631</v>
      </c>
      <c r="DG611" s="389">
        <f t="shared" si="440"/>
        <v>82791712.173645437</v>
      </c>
      <c r="DH611" s="389">
        <f t="shared" si="441"/>
        <v>7302611.25</v>
      </c>
      <c r="DI611" s="389">
        <f t="shared" si="442"/>
        <v>75489100.923645437</v>
      </c>
      <c r="DJ611" s="389">
        <f t="shared" si="443"/>
        <v>0</v>
      </c>
      <c r="DL611" s="396">
        <f t="shared" si="444"/>
        <v>6638737.5</v>
      </c>
      <c r="DM611" s="396">
        <f t="shared" si="445"/>
        <v>-2212912.5</v>
      </c>
    </row>
    <row r="612" spans="1:117" s="55" customFormat="1" ht="21" x14ac:dyDescent="0.2">
      <c r="A612" s="191">
        <f t="shared" si="406"/>
        <v>2655495</v>
      </c>
      <c r="B612" s="136">
        <f>'گام اول '!B613</f>
        <v>607</v>
      </c>
      <c r="C612" s="136">
        <f>'گام اول '!C613</f>
        <v>404</v>
      </c>
      <c r="D612" s="136">
        <f>'گام اول '!D613</f>
        <v>13532</v>
      </c>
      <c r="E612" s="136" t="str">
        <f>'گام اول '!E613</f>
        <v>احمد</v>
      </c>
      <c r="F612" s="136" t="str">
        <f>'گام اول '!F613</f>
        <v>ظهیری</v>
      </c>
      <c r="G612" s="136" t="str">
        <f>'گام اول '!G613</f>
        <v>نگهبان</v>
      </c>
      <c r="H612" s="136" t="str">
        <f>'گام اول '!H613</f>
        <v>خوزستان</v>
      </c>
      <c r="I612" s="136" t="str">
        <f>'گام اول '!I613</f>
        <v>250-12-3499719-1</v>
      </c>
      <c r="J612" s="136">
        <f>'گام اول '!J613</f>
        <v>1911876562</v>
      </c>
      <c r="K612" s="136" t="str">
        <f>'گام اول '!K613</f>
        <v>0052564744</v>
      </c>
      <c r="L612" s="136" t="str">
        <f>'گام اول '!L613</f>
        <v>خوزستان</v>
      </c>
      <c r="M612" s="136" t="str">
        <f>'گام اول '!M613</f>
        <v>نگهبان</v>
      </c>
      <c r="N612" s="120" t="str">
        <f>'گام اول '!N613</f>
        <v>*</v>
      </c>
      <c r="O612" s="119">
        <f>'گام اول '!O613</f>
        <v>0</v>
      </c>
      <c r="P612" s="121">
        <f>'گام اول '!P613</f>
        <v>0</v>
      </c>
      <c r="Q612" s="358">
        <f>'گام اول '!Q613</f>
        <v>30</v>
      </c>
      <c r="R612" s="358">
        <f>'گام اول '!R613</f>
        <v>120</v>
      </c>
      <c r="S612" s="358">
        <f>'گام اول '!S613</f>
        <v>110</v>
      </c>
      <c r="T612" s="358">
        <f>'گام اول '!T613</f>
        <v>29.33</v>
      </c>
      <c r="U612" s="137">
        <f>'گام اول '!U613</f>
        <v>0</v>
      </c>
      <c r="V612" s="120">
        <f>'گام اول '!W613</f>
        <v>0</v>
      </c>
      <c r="W612" s="121">
        <f>'گام اول '!X613</f>
        <v>0</v>
      </c>
      <c r="X612" s="366">
        <f>'گام اول '!Y613</f>
        <v>2</v>
      </c>
      <c r="Y612" s="366">
        <f>'گام اول '!Z613</f>
        <v>2</v>
      </c>
      <c r="Z612" s="138">
        <f>'گام اول '!AA613</f>
        <v>885165</v>
      </c>
      <c r="AA612" s="138">
        <f>'گام اول '!AB613</f>
        <v>46667</v>
      </c>
      <c r="AB612" s="138">
        <f>'گام اول '!AC613</f>
        <v>931832</v>
      </c>
      <c r="AC612" s="138">
        <f>'گام اول '!AD613</f>
        <v>4500000</v>
      </c>
      <c r="AD612" s="138">
        <f>'گام اول '!AE613</f>
        <v>6000000</v>
      </c>
      <c r="AE612" s="139">
        <f>'گام اول '!AF613</f>
        <v>177895.19999999998</v>
      </c>
      <c r="AF612" s="122">
        <f>'گام اول '!AG613</f>
        <v>26554950</v>
      </c>
      <c r="AG612" s="123">
        <f>'گام اول '!AH613</f>
        <v>1400010</v>
      </c>
      <c r="AH612" s="123">
        <f>'گام اول '!AI613</f>
        <v>21347423.999999996</v>
      </c>
      <c r="AI612" s="123">
        <f>'گام اول '!AJ613</f>
        <v>5310990</v>
      </c>
      <c r="AJ612" s="123">
        <f>'گام اول '!AK613</f>
        <v>4500000</v>
      </c>
      <c r="AK612" s="123">
        <f>'گام اول '!AL613</f>
        <v>6000000</v>
      </c>
      <c r="AL612" s="123">
        <f>'گام اول '!AM613</f>
        <v>4892117.9999999991</v>
      </c>
      <c r="AM612" s="123">
        <f>'گام اول '!AN613</f>
        <v>5217666.2159999991</v>
      </c>
      <c r="AN612" s="123">
        <f>'گام اول '!AO613</f>
        <v>0</v>
      </c>
      <c r="AO612" s="123">
        <f>'گام اول '!AP613</f>
        <v>3000000</v>
      </c>
      <c r="AP612" s="123">
        <f>'گام اول '!AQ613</f>
        <v>0</v>
      </c>
      <c r="AQ612" s="123">
        <f>'گام اول '!AR613</f>
        <v>0</v>
      </c>
      <c r="AR612" s="123">
        <f>'گام اول '!AS613</f>
        <v>0</v>
      </c>
      <c r="AS612" s="375">
        <f>'گام اول '!AT613</f>
        <v>0</v>
      </c>
      <c r="AT612" s="368">
        <f t="shared" si="407"/>
        <v>78223158.216000006</v>
      </c>
      <c r="AU612" s="173">
        <f>'گام اول '!AV613</f>
        <v>54308316.440880008</v>
      </c>
      <c r="AV612" s="141">
        <f>'گام اول '!AW613</f>
        <v>72912168.215999991</v>
      </c>
      <c r="AW612" s="142">
        <f t="shared" si="408"/>
        <v>5103851.7751199994</v>
      </c>
      <c r="AX612" s="75">
        <f t="shared" si="409"/>
        <v>1430831.644088001</v>
      </c>
      <c r="AY612" s="142">
        <f>'گام اول '!AZ613</f>
        <v>0</v>
      </c>
      <c r="AZ612" s="142">
        <f>'گام اول '!BA613</f>
        <v>0</v>
      </c>
      <c r="BA612" s="142">
        <f>'گام اول '!BB613</f>
        <v>0</v>
      </c>
      <c r="BB612" s="142">
        <f>'گام اول '!BC613</f>
        <v>0</v>
      </c>
      <c r="BC612" s="142">
        <f>'گام اول '!BD613</f>
        <v>0</v>
      </c>
      <c r="BD612" s="142">
        <f>'گام اول '!BE613</f>
        <v>0</v>
      </c>
      <c r="BE612" s="142">
        <f>'گام اول '!BF613</f>
        <v>0</v>
      </c>
      <c r="BF612" s="143">
        <f t="shared" si="410"/>
        <v>6534683.4192080004</v>
      </c>
      <c r="BG612" s="140">
        <f t="shared" si="411"/>
        <v>71688474</v>
      </c>
      <c r="BH612" s="144">
        <f t="shared" si="412"/>
        <v>78223158.216000006</v>
      </c>
      <c r="BI612" s="127">
        <f t="shared" si="405"/>
        <v>4659160</v>
      </c>
      <c r="BJ612" s="145">
        <f t="shared" si="413"/>
        <v>2329580</v>
      </c>
      <c r="BK612" s="145">
        <f t="shared" si="414"/>
        <v>698874</v>
      </c>
      <c r="BL612" s="146">
        <f t="shared" si="415"/>
        <v>1120000</v>
      </c>
      <c r="BM612" s="379">
        <v>0</v>
      </c>
      <c r="BN612" s="147">
        <f t="shared" si="416"/>
        <v>87030772.216000006</v>
      </c>
      <c r="BO612" s="148">
        <f t="shared" si="417"/>
        <v>72912168.215999991</v>
      </c>
      <c r="BP612" s="149">
        <f t="shared" si="418"/>
        <v>16769798.689679999</v>
      </c>
      <c r="BQ612" s="150">
        <f t="shared" si="419"/>
        <v>103800570.90568</v>
      </c>
      <c r="BR612" s="151">
        <f t="shared" si="420"/>
        <v>100800</v>
      </c>
      <c r="BS612" s="147">
        <f t="shared" si="421"/>
        <v>103901370.90568</v>
      </c>
      <c r="BT612" s="135">
        <v>0</v>
      </c>
      <c r="BU612" s="148">
        <f t="shared" si="422"/>
        <v>8703077.2216000017</v>
      </c>
      <c r="BV612" s="152">
        <f t="shared" si="423"/>
        <v>4351538.6108000008</v>
      </c>
      <c r="BW612" s="133">
        <f t="shared" si="424"/>
        <v>90846755.073280007</v>
      </c>
      <c r="BX612" s="147">
        <f t="shared" si="425"/>
        <v>7687614</v>
      </c>
      <c r="BY612" s="134">
        <f t="shared" si="426"/>
        <v>83159141.073280007</v>
      </c>
      <c r="CD612" s="388">
        <f>'گام اول '!AU613</f>
        <v>78223158.216000006</v>
      </c>
      <c r="CE612" s="389">
        <f>'گام اول '!AV613</f>
        <v>54308316.440880008</v>
      </c>
      <c r="CF612" s="389">
        <f>'گام اول '!AW613</f>
        <v>72912168.215999991</v>
      </c>
      <c r="CG612" s="389">
        <f>'گام اول '!AX613</f>
        <v>5103851.7751199994</v>
      </c>
      <c r="CH612" s="389">
        <f>'گام اول '!AY613</f>
        <v>1430831.644088001</v>
      </c>
      <c r="CI612" s="389">
        <f>'گام اول '!AZ613</f>
        <v>0</v>
      </c>
      <c r="CJ612" s="389">
        <f>'گام اول '!BA613</f>
        <v>0</v>
      </c>
      <c r="CK612" s="389">
        <f>'گام اول '!BB613</f>
        <v>0</v>
      </c>
      <c r="CL612" s="389">
        <f>'گام اول '!BC613</f>
        <v>0</v>
      </c>
      <c r="CM612" s="389">
        <f>'گام اول '!BD613</f>
        <v>0</v>
      </c>
      <c r="CN612" s="389">
        <f>'گام اول '!BE613</f>
        <v>0</v>
      </c>
      <c r="CO612" s="389">
        <f>'گام اول '!BF613</f>
        <v>0</v>
      </c>
      <c r="CP612" s="389">
        <f>'گام اول '!BG613</f>
        <v>6534683.4192080004</v>
      </c>
      <c r="CQ612" s="389">
        <f>'گام اول '!BH613</f>
        <v>71688474</v>
      </c>
      <c r="CR612" s="389">
        <f t="shared" si="427"/>
        <v>78223158.216000006</v>
      </c>
      <c r="CS612" s="55">
        <f t="shared" si="428"/>
        <v>4659160</v>
      </c>
      <c r="CT612" s="388">
        <f t="shared" si="429"/>
        <v>2329580</v>
      </c>
      <c r="CU612" s="389">
        <f t="shared" si="430"/>
        <v>698874</v>
      </c>
      <c r="CV612" s="389">
        <f t="shared" si="431"/>
        <v>1120000</v>
      </c>
      <c r="CW612" s="55">
        <v>0</v>
      </c>
      <c r="CX612" s="389">
        <f t="shared" si="432"/>
        <v>87030772.216000006</v>
      </c>
      <c r="CY612" s="389">
        <f t="shared" si="433"/>
        <v>72912168.215999991</v>
      </c>
      <c r="CZ612" s="389">
        <f t="shared" si="434"/>
        <v>16769798.689679999</v>
      </c>
      <c r="DA612" s="389">
        <f t="shared" si="435"/>
        <v>103800570.90568</v>
      </c>
      <c r="DB612" s="389">
        <f t="shared" si="436"/>
        <v>100800</v>
      </c>
      <c r="DC612" s="389">
        <f t="shared" si="437"/>
        <v>103901370.90568</v>
      </c>
      <c r="DD612" s="394">
        <v>0</v>
      </c>
      <c r="DE612" s="389">
        <f t="shared" si="438"/>
        <v>8703077.2216000017</v>
      </c>
      <c r="DF612" s="389">
        <f t="shared" si="439"/>
        <v>4351538.6108000008</v>
      </c>
      <c r="DG612" s="389">
        <f t="shared" si="440"/>
        <v>90846755.073280007</v>
      </c>
      <c r="DH612" s="389">
        <f t="shared" si="441"/>
        <v>7687614</v>
      </c>
      <c r="DI612" s="389">
        <f t="shared" si="442"/>
        <v>83159141.073280007</v>
      </c>
      <c r="DJ612" s="389">
        <f t="shared" si="443"/>
        <v>0</v>
      </c>
      <c r="DL612" s="396">
        <f t="shared" si="444"/>
        <v>6638737.5</v>
      </c>
      <c r="DM612" s="396">
        <f t="shared" si="445"/>
        <v>-1979577.5</v>
      </c>
    </row>
    <row r="613" spans="1:117" s="55" customFormat="1" ht="21" x14ac:dyDescent="0.2">
      <c r="A613" s="191">
        <f t="shared" si="406"/>
        <v>2655495</v>
      </c>
      <c r="B613" s="136">
        <f>'گام اول '!B614</f>
        <v>608</v>
      </c>
      <c r="C613" s="136">
        <f>'گام اول '!C614</f>
        <v>405</v>
      </c>
      <c r="D613" s="136">
        <f>'گام اول '!D614</f>
        <v>13538</v>
      </c>
      <c r="E613" s="136" t="str">
        <f>'گام اول '!E614</f>
        <v xml:space="preserve">محمد </v>
      </c>
      <c r="F613" s="136" t="str">
        <f>'گام اول '!F614</f>
        <v>فرحانی رویس</v>
      </c>
      <c r="G613" s="136" t="str">
        <f>'گام اول '!G614</f>
        <v>نگهبان</v>
      </c>
      <c r="H613" s="136" t="str">
        <f>'گام اول '!H614</f>
        <v>خوزستان</v>
      </c>
      <c r="I613" s="136" t="str">
        <f>'گام اول '!I614</f>
        <v>250-12-3503988-1</v>
      </c>
      <c r="J613" s="136">
        <f>'گام اول '!J614</f>
        <v>1829788590</v>
      </c>
      <c r="K613" s="136" t="str">
        <f>'گام اول '!K614</f>
        <v>0063050698</v>
      </c>
      <c r="L613" s="136" t="str">
        <f>'گام اول '!L614</f>
        <v>خوزستان</v>
      </c>
      <c r="M613" s="136" t="str">
        <f>'گام اول '!M614</f>
        <v>نگهبان</v>
      </c>
      <c r="N613" s="120">
        <f>'گام اول '!N614</f>
        <v>0</v>
      </c>
      <c r="O613" s="119">
        <f>'گام اول '!O614</f>
        <v>0</v>
      </c>
      <c r="P613" s="121" t="str">
        <f>'گام اول '!P614</f>
        <v>*</v>
      </c>
      <c r="Q613" s="358">
        <f>'گام اول '!Q614</f>
        <v>30</v>
      </c>
      <c r="R613" s="358">
        <f>'گام اول '!R614</f>
        <v>120</v>
      </c>
      <c r="S613" s="358">
        <f>'گام اول '!S614</f>
        <v>220</v>
      </c>
      <c r="T613" s="358">
        <f>'گام اول '!T614</f>
        <v>29.33</v>
      </c>
      <c r="U613" s="137">
        <f>'گام اول '!U614</f>
        <v>0</v>
      </c>
      <c r="V613" s="120">
        <f>'گام اول '!W614</f>
        <v>0</v>
      </c>
      <c r="W613" s="121">
        <f>'گام اول '!X614</f>
        <v>0</v>
      </c>
      <c r="X613" s="366">
        <f>'گام اول '!Y614</f>
        <v>3</v>
      </c>
      <c r="Y613" s="366">
        <f>'گام اول '!Z614</f>
        <v>3</v>
      </c>
      <c r="Z613" s="138">
        <f>'گام اول '!AA614</f>
        <v>885165</v>
      </c>
      <c r="AA613" s="138">
        <f>'گام اول '!AB614</f>
        <v>46667</v>
      </c>
      <c r="AB613" s="138">
        <f>'گام اول '!AC614</f>
        <v>931832</v>
      </c>
      <c r="AC613" s="138">
        <f>'گام اول '!AD614</f>
        <v>4500000</v>
      </c>
      <c r="AD613" s="138">
        <f>'گام اول '!AE614</f>
        <v>6000000</v>
      </c>
      <c r="AE613" s="139">
        <f>'گام اول '!AF614</f>
        <v>177895.19999999998</v>
      </c>
      <c r="AF613" s="122">
        <f>'گام اول '!AG614</f>
        <v>26554950</v>
      </c>
      <c r="AG613" s="123">
        <f>'گام اول '!AH614</f>
        <v>1400010</v>
      </c>
      <c r="AH613" s="123">
        <f>'گام اول '!AI614</f>
        <v>21347423.999999996</v>
      </c>
      <c r="AI613" s="123">
        <f>'گام اول '!AJ614</f>
        <v>7966485</v>
      </c>
      <c r="AJ613" s="123">
        <f>'گام اول '!AK614</f>
        <v>4500000</v>
      </c>
      <c r="AK613" s="123">
        <f>'گام اول '!AL614</f>
        <v>6000000</v>
      </c>
      <c r="AL613" s="123">
        <f>'گام اول '!AM614</f>
        <v>9784235.9999999981</v>
      </c>
      <c r="AM613" s="123">
        <f>'گام اول '!AN614</f>
        <v>5217666.2159999991</v>
      </c>
      <c r="AN613" s="123">
        <f>'گام اول '!AO614</f>
        <v>0</v>
      </c>
      <c r="AO613" s="123">
        <f>'گام اول '!AP614</f>
        <v>3000000</v>
      </c>
      <c r="AP613" s="123">
        <f>'گام اول '!AQ614</f>
        <v>0</v>
      </c>
      <c r="AQ613" s="123">
        <f>'گام اول '!AR614</f>
        <v>0</v>
      </c>
      <c r="AR613" s="123">
        <f>'گام اول '!AS614</f>
        <v>0</v>
      </c>
      <c r="AS613" s="375">
        <f>'گام اول '!AT614</f>
        <v>0</v>
      </c>
      <c r="AT613" s="368">
        <f t="shared" si="407"/>
        <v>85770771.216000006</v>
      </c>
      <c r="AU613" s="173">
        <f>'گام اول '!AV614</f>
        <v>58857986.18088001</v>
      </c>
      <c r="AV613" s="141">
        <f>'گام اول '!AW614</f>
        <v>77804286.215999991</v>
      </c>
      <c r="AW613" s="142">
        <f t="shared" si="408"/>
        <v>5446300.0351200001</v>
      </c>
      <c r="AX613" s="75">
        <f t="shared" si="409"/>
        <v>1885798.6180880012</v>
      </c>
      <c r="AY613" s="142">
        <f>'گام اول '!AZ614</f>
        <v>0</v>
      </c>
      <c r="AZ613" s="142">
        <f>'گام اول '!BA614</f>
        <v>0</v>
      </c>
      <c r="BA613" s="142">
        <f>'گام اول '!BB614</f>
        <v>0</v>
      </c>
      <c r="BB613" s="142">
        <f>'گام اول '!BC614</f>
        <v>0</v>
      </c>
      <c r="BC613" s="142">
        <f>'گام اول '!BD614</f>
        <v>0</v>
      </c>
      <c r="BD613" s="142">
        <f>'گام اول '!BE614</f>
        <v>0</v>
      </c>
      <c r="BE613" s="142">
        <f>'گام اول '!BF614</f>
        <v>0</v>
      </c>
      <c r="BF613" s="143">
        <f t="shared" si="410"/>
        <v>7332098.6532080015</v>
      </c>
      <c r="BG613" s="140">
        <f t="shared" si="411"/>
        <v>78438672</v>
      </c>
      <c r="BH613" s="144">
        <f t="shared" si="412"/>
        <v>85770771.216000006</v>
      </c>
      <c r="BI613" s="127">
        <f t="shared" si="405"/>
        <v>4659160</v>
      </c>
      <c r="BJ613" s="145">
        <f t="shared" si="413"/>
        <v>2329580</v>
      </c>
      <c r="BK613" s="145">
        <f t="shared" si="414"/>
        <v>698874</v>
      </c>
      <c r="BL613" s="146">
        <f t="shared" si="415"/>
        <v>1120000</v>
      </c>
      <c r="BM613" s="379">
        <v>0</v>
      </c>
      <c r="BN613" s="147">
        <f t="shared" si="416"/>
        <v>94578385.216000006</v>
      </c>
      <c r="BO613" s="148">
        <f t="shared" si="417"/>
        <v>77804286.215999991</v>
      </c>
      <c r="BP613" s="149">
        <f t="shared" si="418"/>
        <v>17894985.82968</v>
      </c>
      <c r="BQ613" s="150">
        <f t="shared" si="419"/>
        <v>112473371.04568</v>
      </c>
      <c r="BR613" s="151">
        <f t="shared" si="420"/>
        <v>100800</v>
      </c>
      <c r="BS613" s="147">
        <f t="shared" si="421"/>
        <v>112574171.04568</v>
      </c>
      <c r="BT613" s="135">
        <v>0</v>
      </c>
      <c r="BU613" s="148">
        <f t="shared" si="422"/>
        <v>9457838.5216000006</v>
      </c>
      <c r="BV613" s="152">
        <f t="shared" si="423"/>
        <v>4728919.2608000003</v>
      </c>
      <c r="BW613" s="133">
        <f t="shared" si="424"/>
        <v>98387413.263280004</v>
      </c>
      <c r="BX613" s="147">
        <f t="shared" si="425"/>
        <v>7687614</v>
      </c>
      <c r="BY613" s="134">
        <f t="shared" si="426"/>
        <v>90699799.263280004</v>
      </c>
      <c r="CD613" s="388">
        <f>'گام اول '!AU614</f>
        <v>85770771.216000006</v>
      </c>
      <c r="CE613" s="389">
        <f>'گام اول '!AV614</f>
        <v>58857986.18088001</v>
      </c>
      <c r="CF613" s="389">
        <f>'گام اول '!AW614</f>
        <v>77804286.215999991</v>
      </c>
      <c r="CG613" s="389">
        <f>'گام اول '!AX614</f>
        <v>5446300.0351200001</v>
      </c>
      <c r="CH613" s="389">
        <f>'گام اول '!AY614</f>
        <v>1885798.6180880012</v>
      </c>
      <c r="CI613" s="389">
        <f>'گام اول '!AZ614</f>
        <v>0</v>
      </c>
      <c r="CJ613" s="389">
        <f>'گام اول '!BA614</f>
        <v>0</v>
      </c>
      <c r="CK613" s="389">
        <f>'گام اول '!BB614</f>
        <v>0</v>
      </c>
      <c r="CL613" s="389">
        <f>'گام اول '!BC614</f>
        <v>0</v>
      </c>
      <c r="CM613" s="389">
        <f>'گام اول '!BD614</f>
        <v>0</v>
      </c>
      <c r="CN613" s="389">
        <f>'گام اول '!BE614</f>
        <v>0</v>
      </c>
      <c r="CO613" s="389">
        <f>'گام اول '!BF614</f>
        <v>0</v>
      </c>
      <c r="CP613" s="389">
        <f>'گام اول '!BG614</f>
        <v>7332098.6532080015</v>
      </c>
      <c r="CQ613" s="389">
        <f>'گام اول '!BH614</f>
        <v>78438672</v>
      </c>
      <c r="CR613" s="389">
        <f t="shared" si="427"/>
        <v>85770771.216000006</v>
      </c>
      <c r="CS613" s="55">
        <f t="shared" si="428"/>
        <v>4659160</v>
      </c>
      <c r="CT613" s="388">
        <f t="shared" si="429"/>
        <v>2329580</v>
      </c>
      <c r="CU613" s="389">
        <f t="shared" si="430"/>
        <v>698874</v>
      </c>
      <c r="CV613" s="389">
        <f t="shared" si="431"/>
        <v>1120000</v>
      </c>
      <c r="CW613" s="55">
        <v>0</v>
      </c>
      <c r="CX613" s="389">
        <f t="shared" si="432"/>
        <v>94578385.216000006</v>
      </c>
      <c r="CY613" s="389">
        <f t="shared" si="433"/>
        <v>77804286.215999991</v>
      </c>
      <c r="CZ613" s="389">
        <f t="shared" si="434"/>
        <v>17894985.82968</v>
      </c>
      <c r="DA613" s="389">
        <f t="shared" si="435"/>
        <v>112473371.04568</v>
      </c>
      <c r="DB613" s="389">
        <f t="shared" si="436"/>
        <v>100800</v>
      </c>
      <c r="DC613" s="389">
        <f t="shared" si="437"/>
        <v>112574171.04568</v>
      </c>
      <c r="DD613" s="394">
        <v>0</v>
      </c>
      <c r="DE613" s="389">
        <f t="shared" si="438"/>
        <v>9457838.5216000006</v>
      </c>
      <c r="DF613" s="389">
        <f t="shared" si="439"/>
        <v>4728919.2608000003</v>
      </c>
      <c r="DG613" s="389">
        <f t="shared" si="440"/>
        <v>98387413.263280004</v>
      </c>
      <c r="DH613" s="389">
        <f t="shared" si="441"/>
        <v>7687614</v>
      </c>
      <c r="DI613" s="389">
        <f t="shared" si="442"/>
        <v>90699799.263280004</v>
      </c>
      <c r="DJ613" s="389">
        <f t="shared" si="443"/>
        <v>0</v>
      </c>
      <c r="DL613" s="396">
        <f t="shared" si="444"/>
        <v>6638737.5</v>
      </c>
      <c r="DM613" s="396">
        <f t="shared" si="445"/>
        <v>-1979577.5</v>
      </c>
    </row>
    <row r="614" spans="1:117" s="55" customFormat="1" ht="21" x14ac:dyDescent="0.2">
      <c r="A614" s="191">
        <f t="shared" si="406"/>
        <v>2655495</v>
      </c>
      <c r="B614" s="136">
        <f>'گام اول '!B615</f>
        <v>609</v>
      </c>
      <c r="C614" s="136">
        <f>'گام اول '!C615</f>
        <v>406</v>
      </c>
      <c r="D614" s="136">
        <f>'گام اول '!D615</f>
        <v>13528</v>
      </c>
      <c r="E614" s="136" t="str">
        <f>'گام اول '!E615</f>
        <v>محمد علی</v>
      </c>
      <c r="F614" s="136" t="str">
        <f>'گام اول '!F615</f>
        <v>زراعت آئین</v>
      </c>
      <c r="G614" s="136" t="str">
        <f>'گام اول '!G615</f>
        <v>نگهبان</v>
      </c>
      <c r="H614" s="136" t="str">
        <f>'گام اول '!H615</f>
        <v>خوزستان</v>
      </c>
      <c r="I614" s="136" t="str">
        <f>'گام اول '!I615</f>
        <v>447-700-3529427-1</v>
      </c>
      <c r="J614" s="136">
        <f>'گام اول '!J615</f>
        <v>1860622674</v>
      </c>
      <c r="K614" s="136" t="str">
        <f>'گام اول '!K615</f>
        <v>0054270270</v>
      </c>
      <c r="L614" s="136" t="str">
        <f>'گام اول '!L615</f>
        <v>خوزستان</v>
      </c>
      <c r="M614" s="136" t="str">
        <f>'گام اول '!M615</f>
        <v>نگهبان</v>
      </c>
      <c r="N614" s="120">
        <f>'گام اول '!N615</f>
        <v>0</v>
      </c>
      <c r="O614" s="119">
        <f>'گام اول '!O615</f>
        <v>0</v>
      </c>
      <c r="P614" s="121" t="str">
        <f>'گام اول '!P615</f>
        <v>*</v>
      </c>
      <c r="Q614" s="358">
        <f>'گام اول '!Q615</f>
        <v>30</v>
      </c>
      <c r="R614" s="358">
        <f>'گام اول '!R615</f>
        <v>120</v>
      </c>
      <c r="S614" s="358">
        <f>'گام اول '!S615</f>
        <v>220</v>
      </c>
      <c r="T614" s="358">
        <f>'گام اول '!T615</f>
        <v>29.33</v>
      </c>
      <c r="U614" s="137">
        <f>'گام اول '!U615</f>
        <v>0</v>
      </c>
      <c r="V614" s="120">
        <f>'گام اول '!W615</f>
        <v>0</v>
      </c>
      <c r="W614" s="121">
        <f>'گام اول '!X615</f>
        <v>0</v>
      </c>
      <c r="X614" s="366">
        <f>'گام اول '!Y615</f>
        <v>2</v>
      </c>
      <c r="Y614" s="366">
        <f>'گام اول '!Z615</f>
        <v>3</v>
      </c>
      <c r="Z614" s="138">
        <f>'گام اول '!AA615</f>
        <v>885165</v>
      </c>
      <c r="AA614" s="138">
        <f>'گام اول '!AB615</f>
        <v>46667</v>
      </c>
      <c r="AB614" s="138">
        <f>'گام اول '!AC615</f>
        <v>931832</v>
      </c>
      <c r="AC614" s="138">
        <f>'گام اول '!AD615</f>
        <v>4500000</v>
      </c>
      <c r="AD614" s="138">
        <f>'گام اول '!AE615</f>
        <v>6000000</v>
      </c>
      <c r="AE614" s="139">
        <f>'گام اول '!AF615</f>
        <v>177895.19999999998</v>
      </c>
      <c r="AF614" s="122">
        <f>'گام اول '!AG615</f>
        <v>26554950</v>
      </c>
      <c r="AG614" s="123">
        <f>'گام اول '!AH615</f>
        <v>1400010</v>
      </c>
      <c r="AH614" s="123">
        <f>'گام اول '!AI615</f>
        <v>21347423.999999996</v>
      </c>
      <c r="AI614" s="123">
        <f>'گام اول '!AJ615</f>
        <v>7966485</v>
      </c>
      <c r="AJ614" s="123">
        <f>'گام اول '!AK615</f>
        <v>4500000</v>
      </c>
      <c r="AK614" s="123">
        <f>'گام اول '!AL615</f>
        <v>6000000</v>
      </c>
      <c r="AL614" s="123">
        <f>'گام اول '!AM615</f>
        <v>9784235.9999999981</v>
      </c>
      <c r="AM614" s="123">
        <f>'گام اول '!AN615</f>
        <v>5217666.2159999991</v>
      </c>
      <c r="AN614" s="123">
        <f>'گام اول '!AO615</f>
        <v>0</v>
      </c>
      <c r="AO614" s="123">
        <f>'گام اول '!AP615</f>
        <v>3000000</v>
      </c>
      <c r="AP614" s="123">
        <f>'گام اول '!AQ615</f>
        <v>0</v>
      </c>
      <c r="AQ614" s="123">
        <f>'گام اول '!AR615</f>
        <v>0</v>
      </c>
      <c r="AR614" s="123">
        <f>'گام اول '!AS615</f>
        <v>0</v>
      </c>
      <c r="AS614" s="375">
        <f>'گام اول '!AT615</f>
        <v>0</v>
      </c>
      <c r="AT614" s="368">
        <f t="shared" si="407"/>
        <v>85770771.216000006</v>
      </c>
      <c r="AU614" s="173">
        <f>'گام اول '!AV615</f>
        <v>58857986.18088001</v>
      </c>
      <c r="AV614" s="141">
        <f>'گام اول '!AW615</f>
        <v>77804286.215999991</v>
      </c>
      <c r="AW614" s="142">
        <f t="shared" si="408"/>
        <v>5446300.0351200001</v>
      </c>
      <c r="AX614" s="75">
        <f t="shared" si="409"/>
        <v>1885798.6180880012</v>
      </c>
      <c r="AY614" s="142">
        <f>'گام اول '!AZ615</f>
        <v>0</v>
      </c>
      <c r="AZ614" s="142">
        <f>'گام اول '!BA615</f>
        <v>0</v>
      </c>
      <c r="BA614" s="142">
        <f>'گام اول '!BB615</f>
        <v>0</v>
      </c>
      <c r="BB614" s="142">
        <f>'گام اول '!BC615</f>
        <v>0</v>
      </c>
      <c r="BC614" s="142">
        <f>'گام اول '!BD615</f>
        <v>0</v>
      </c>
      <c r="BD614" s="142">
        <f>'گام اول '!BE615</f>
        <v>0</v>
      </c>
      <c r="BE614" s="142">
        <f>'گام اول '!BF615</f>
        <v>0</v>
      </c>
      <c r="BF614" s="143">
        <f t="shared" si="410"/>
        <v>7332098.6532080015</v>
      </c>
      <c r="BG614" s="140">
        <f t="shared" si="411"/>
        <v>78438672</v>
      </c>
      <c r="BH614" s="144">
        <f t="shared" si="412"/>
        <v>85770771.216000006</v>
      </c>
      <c r="BI614" s="127">
        <f t="shared" si="405"/>
        <v>4659160</v>
      </c>
      <c r="BJ614" s="145">
        <f t="shared" si="413"/>
        <v>2329580</v>
      </c>
      <c r="BK614" s="145">
        <f t="shared" si="414"/>
        <v>698874</v>
      </c>
      <c r="BL614" s="146">
        <f t="shared" si="415"/>
        <v>1120000</v>
      </c>
      <c r="BM614" s="379">
        <v>0</v>
      </c>
      <c r="BN614" s="147">
        <f t="shared" si="416"/>
        <v>94578385.216000006</v>
      </c>
      <c r="BO614" s="148">
        <f t="shared" si="417"/>
        <v>77804286.215999991</v>
      </c>
      <c r="BP614" s="149">
        <f t="shared" si="418"/>
        <v>17894985.82968</v>
      </c>
      <c r="BQ614" s="150">
        <f t="shared" si="419"/>
        <v>112473371.04568</v>
      </c>
      <c r="BR614" s="151">
        <f t="shared" si="420"/>
        <v>100800</v>
      </c>
      <c r="BS614" s="147">
        <f t="shared" si="421"/>
        <v>112574171.04568</v>
      </c>
      <c r="BT614" s="135">
        <v>0</v>
      </c>
      <c r="BU614" s="148">
        <f t="shared" si="422"/>
        <v>9457838.5216000006</v>
      </c>
      <c r="BV614" s="152">
        <f t="shared" si="423"/>
        <v>4728919.2608000003</v>
      </c>
      <c r="BW614" s="133">
        <f t="shared" si="424"/>
        <v>98387413.263280004</v>
      </c>
      <c r="BX614" s="147">
        <f t="shared" si="425"/>
        <v>7687614</v>
      </c>
      <c r="BY614" s="134">
        <f t="shared" si="426"/>
        <v>90699799.263280004</v>
      </c>
      <c r="CD614" s="388">
        <f>'گام اول '!AU615</f>
        <v>85770771.216000006</v>
      </c>
      <c r="CE614" s="389">
        <f>'گام اول '!AV615</f>
        <v>58857986.18088001</v>
      </c>
      <c r="CF614" s="389">
        <f>'گام اول '!AW615</f>
        <v>77804286.215999991</v>
      </c>
      <c r="CG614" s="389">
        <f>'گام اول '!AX615</f>
        <v>5446300.0351200001</v>
      </c>
      <c r="CH614" s="389">
        <f>'گام اول '!AY615</f>
        <v>1885798.6180880012</v>
      </c>
      <c r="CI614" s="389">
        <f>'گام اول '!AZ615</f>
        <v>0</v>
      </c>
      <c r="CJ614" s="389">
        <f>'گام اول '!BA615</f>
        <v>0</v>
      </c>
      <c r="CK614" s="389">
        <f>'گام اول '!BB615</f>
        <v>0</v>
      </c>
      <c r="CL614" s="389">
        <f>'گام اول '!BC615</f>
        <v>0</v>
      </c>
      <c r="CM614" s="389">
        <f>'گام اول '!BD615</f>
        <v>0</v>
      </c>
      <c r="CN614" s="389">
        <f>'گام اول '!BE615</f>
        <v>0</v>
      </c>
      <c r="CO614" s="389">
        <f>'گام اول '!BF615</f>
        <v>0</v>
      </c>
      <c r="CP614" s="389">
        <f>'گام اول '!BG615</f>
        <v>7332098.6532080015</v>
      </c>
      <c r="CQ614" s="389">
        <f>'گام اول '!BH615</f>
        <v>78438672</v>
      </c>
      <c r="CR614" s="389">
        <f t="shared" si="427"/>
        <v>85770771.216000006</v>
      </c>
      <c r="CS614" s="55">
        <f t="shared" si="428"/>
        <v>4659160</v>
      </c>
      <c r="CT614" s="388">
        <f t="shared" si="429"/>
        <v>2329580</v>
      </c>
      <c r="CU614" s="389">
        <f t="shared" si="430"/>
        <v>698874</v>
      </c>
      <c r="CV614" s="389">
        <f t="shared" si="431"/>
        <v>1120000</v>
      </c>
      <c r="CW614" s="55">
        <v>0</v>
      </c>
      <c r="CX614" s="389">
        <f t="shared" si="432"/>
        <v>94578385.216000006</v>
      </c>
      <c r="CY614" s="389">
        <f t="shared" si="433"/>
        <v>77804286.215999991</v>
      </c>
      <c r="CZ614" s="389">
        <f t="shared" si="434"/>
        <v>17894985.82968</v>
      </c>
      <c r="DA614" s="389">
        <f t="shared" si="435"/>
        <v>112473371.04568</v>
      </c>
      <c r="DB614" s="389">
        <f t="shared" si="436"/>
        <v>100800</v>
      </c>
      <c r="DC614" s="389">
        <f t="shared" si="437"/>
        <v>112574171.04568</v>
      </c>
      <c r="DD614" s="394">
        <v>0</v>
      </c>
      <c r="DE614" s="389">
        <f t="shared" si="438"/>
        <v>9457838.5216000006</v>
      </c>
      <c r="DF614" s="389">
        <f t="shared" si="439"/>
        <v>4728919.2608000003</v>
      </c>
      <c r="DG614" s="389">
        <f t="shared" si="440"/>
        <v>98387413.263280004</v>
      </c>
      <c r="DH614" s="389">
        <f t="shared" si="441"/>
        <v>7687614</v>
      </c>
      <c r="DI614" s="389">
        <f t="shared" si="442"/>
        <v>90699799.263280004</v>
      </c>
      <c r="DJ614" s="389">
        <f t="shared" si="443"/>
        <v>0</v>
      </c>
      <c r="DL614" s="396">
        <f t="shared" si="444"/>
        <v>6638737.5</v>
      </c>
      <c r="DM614" s="396">
        <f t="shared" si="445"/>
        <v>-1979577.5</v>
      </c>
    </row>
    <row r="615" spans="1:117" s="55" customFormat="1" ht="21" x14ac:dyDescent="0.2">
      <c r="A615" s="191">
        <f t="shared" si="406"/>
        <v>2655495</v>
      </c>
      <c r="B615" s="136">
        <f>'گام اول '!B616</f>
        <v>610</v>
      </c>
      <c r="C615" s="136">
        <f>'گام اول '!C616</f>
        <v>407</v>
      </c>
      <c r="D615" s="136">
        <f>'گام اول '!D616</f>
        <v>13524</v>
      </c>
      <c r="E615" s="136" t="str">
        <f>'گام اول '!E616</f>
        <v>احمد</v>
      </c>
      <c r="F615" s="136" t="str">
        <f>'گام اول '!F616</f>
        <v>توپال</v>
      </c>
      <c r="G615" s="136" t="str">
        <f>'گام اول '!G616</f>
        <v>نگهبان</v>
      </c>
      <c r="H615" s="136" t="str">
        <f>'گام اول '!H616</f>
        <v>خوزستان</v>
      </c>
      <c r="I615" s="136" t="str">
        <f>'گام اول '!I616</f>
        <v>250-700-3600051-1</v>
      </c>
      <c r="J615" s="136">
        <f>'گام اول '!J616</f>
        <v>829773800</v>
      </c>
      <c r="K615" s="136" t="str">
        <f>'گام اول '!K616</f>
        <v>0052568523</v>
      </c>
      <c r="L615" s="136" t="str">
        <f>'گام اول '!L616</f>
        <v>خوزستان</v>
      </c>
      <c r="M615" s="136" t="str">
        <f>'گام اول '!M616</f>
        <v>نگهبان</v>
      </c>
      <c r="N615" s="120" t="str">
        <f>'گام اول '!N616</f>
        <v>*</v>
      </c>
      <c r="O615" s="119">
        <f>'گام اول '!O616</f>
        <v>0</v>
      </c>
      <c r="P615" s="121">
        <f>'گام اول '!P616</f>
        <v>0</v>
      </c>
      <c r="Q615" s="358">
        <f>'گام اول '!Q616</f>
        <v>30</v>
      </c>
      <c r="R615" s="358">
        <f>'گام اول '!R616</f>
        <v>120</v>
      </c>
      <c r="S615" s="358">
        <f>'گام اول '!S616</f>
        <v>110</v>
      </c>
      <c r="T615" s="358">
        <f>'گام اول '!T616</f>
        <v>29.33</v>
      </c>
      <c r="U615" s="137">
        <f>'گام اول '!U616</f>
        <v>0</v>
      </c>
      <c r="V615" s="120">
        <f>'گام اول '!W616</f>
        <v>0</v>
      </c>
      <c r="W615" s="121">
        <f>'گام اول '!X616</f>
        <v>0</v>
      </c>
      <c r="X615" s="366">
        <f>'گام اول '!Y616</f>
        <v>1</v>
      </c>
      <c r="Y615" s="366">
        <f>'گام اول '!Z616</f>
        <v>1</v>
      </c>
      <c r="Z615" s="138">
        <f>'گام اول '!AA616</f>
        <v>885165</v>
      </c>
      <c r="AA615" s="138">
        <f>'گام اول '!AB616</f>
        <v>46667</v>
      </c>
      <c r="AB615" s="138">
        <f>'گام اول '!AC616</f>
        <v>931832</v>
      </c>
      <c r="AC615" s="138">
        <f>'گام اول '!AD616</f>
        <v>4500000</v>
      </c>
      <c r="AD615" s="138">
        <f>'گام اول '!AE616</f>
        <v>6000000</v>
      </c>
      <c r="AE615" s="139">
        <f>'گام اول '!AF616</f>
        <v>177895.19999999998</v>
      </c>
      <c r="AF615" s="122">
        <f>'گام اول '!AG616</f>
        <v>26554950</v>
      </c>
      <c r="AG615" s="123">
        <f>'گام اول '!AH616</f>
        <v>1400010</v>
      </c>
      <c r="AH615" s="123">
        <f>'گام اول '!AI616</f>
        <v>21347423.999999996</v>
      </c>
      <c r="AI615" s="123">
        <f>'گام اول '!AJ616</f>
        <v>2655495</v>
      </c>
      <c r="AJ615" s="123">
        <f>'گام اول '!AK616</f>
        <v>4500000</v>
      </c>
      <c r="AK615" s="123">
        <f>'گام اول '!AL616</f>
        <v>6000000</v>
      </c>
      <c r="AL615" s="123">
        <f>'گام اول '!AM616</f>
        <v>4892117.9999999991</v>
      </c>
      <c r="AM615" s="123">
        <f>'گام اول '!AN616</f>
        <v>5217666.2159999991</v>
      </c>
      <c r="AN615" s="123">
        <f>'گام اول '!AO616</f>
        <v>0</v>
      </c>
      <c r="AO615" s="123">
        <f>'گام اول '!AP616</f>
        <v>3000000</v>
      </c>
      <c r="AP615" s="123">
        <f>'گام اول '!AQ616</f>
        <v>0</v>
      </c>
      <c r="AQ615" s="123">
        <f>'گام اول '!AR616</f>
        <v>0</v>
      </c>
      <c r="AR615" s="123">
        <f>'گام اول '!AS616</f>
        <v>0</v>
      </c>
      <c r="AS615" s="375">
        <f>'گام اول '!AT616</f>
        <v>0</v>
      </c>
      <c r="AT615" s="368">
        <f t="shared" si="407"/>
        <v>75567663.216000006</v>
      </c>
      <c r="AU615" s="173">
        <f>'گام اول '!AV616</f>
        <v>54308316.440880008</v>
      </c>
      <c r="AV615" s="141">
        <f>'گام اول '!AW616</f>
        <v>72912168.215999991</v>
      </c>
      <c r="AW615" s="142">
        <f t="shared" si="408"/>
        <v>5103851.7751199994</v>
      </c>
      <c r="AX615" s="75">
        <f t="shared" si="409"/>
        <v>1430831.644088001</v>
      </c>
      <c r="AY615" s="142">
        <f>'گام اول '!AZ616</f>
        <v>0</v>
      </c>
      <c r="AZ615" s="142">
        <f>'گام اول '!BA616</f>
        <v>0</v>
      </c>
      <c r="BA615" s="142">
        <f>'گام اول '!BB616</f>
        <v>0</v>
      </c>
      <c r="BB615" s="142">
        <f>'گام اول '!BC616</f>
        <v>0</v>
      </c>
      <c r="BC615" s="142">
        <f>'گام اول '!BD616</f>
        <v>0</v>
      </c>
      <c r="BD615" s="142">
        <f>'گام اول '!BE616</f>
        <v>0</v>
      </c>
      <c r="BE615" s="142">
        <f>'گام اول '!BF616</f>
        <v>0</v>
      </c>
      <c r="BF615" s="143">
        <f t="shared" si="410"/>
        <v>6534683.4192080004</v>
      </c>
      <c r="BG615" s="140">
        <f t="shared" si="411"/>
        <v>69032979</v>
      </c>
      <c r="BH615" s="144">
        <f t="shared" si="412"/>
        <v>75567663.216000006</v>
      </c>
      <c r="BI615" s="127">
        <f t="shared" si="405"/>
        <v>4659160</v>
      </c>
      <c r="BJ615" s="145">
        <f t="shared" si="413"/>
        <v>2329580</v>
      </c>
      <c r="BK615" s="145">
        <f t="shared" si="414"/>
        <v>698874</v>
      </c>
      <c r="BL615" s="146">
        <f t="shared" si="415"/>
        <v>1120000</v>
      </c>
      <c r="BM615" s="379">
        <v>0</v>
      </c>
      <c r="BN615" s="147">
        <f t="shared" si="416"/>
        <v>84375277.216000006</v>
      </c>
      <c r="BO615" s="148">
        <f t="shared" si="417"/>
        <v>72912168.215999991</v>
      </c>
      <c r="BP615" s="149">
        <f t="shared" si="418"/>
        <v>16769798.689679999</v>
      </c>
      <c r="BQ615" s="150">
        <f t="shared" si="419"/>
        <v>101145075.90568</v>
      </c>
      <c r="BR615" s="151">
        <f t="shared" si="420"/>
        <v>100800</v>
      </c>
      <c r="BS615" s="147">
        <f t="shared" si="421"/>
        <v>101245875.90568</v>
      </c>
      <c r="BT615" s="135">
        <v>0</v>
      </c>
      <c r="BU615" s="148">
        <f t="shared" si="422"/>
        <v>8437527.7216000017</v>
      </c>
      <c r="BV615" s="152">
        <f t="shared" si="423"/>
        <v>4218763.8608000008</v>
      </c>
      <c r="BW615" s="133">
        <f t="shared" si="424"/>
        <v>88589584.323280007</v>
      </c>
      <c r="BX615" s="147">
        <f t="shared" si="425"/>
        <v>7687614</v>
      </c>
      <c r="BY615" s="134">
        <f t="shared" si="426"/>
        <v>80901970.323280007</v>
      </c>
      <c r="CD615" s="388">
        <f>'گام اول '!AU616</f>
        <v>75567663.216000006</v>
      </c>
      <c r="CE615" s="389">
        <f>'گام اول '!AV616</f>
        <v>54308316.440880008</v>
      </c>
      <c r="CF615" s="389">
        <f>'گام اول '!AW616</f>
        <v>72912168.215999991</v>
      </c>
      <c r="CG615" s="389">
        <f>'گام اول '!AX616</f>
        <v>5103851.7751199994</v>
      </c>
      <c r="CH615" s="389">
        <f>'گام اول '!AY616</f>
        <v>1430831.644088001</v>
      </c>
      <c r="CI615" s="389">
        <f>'گام اول '!AZ616</f>
        <v>0</v>
      </c>
      <c r="CJ615" s="389">
        <f>'گام اول '!BA616</f>
        <v>0</v>
      </c>
      <c r="CK615" s="389">
        <f>'گام اول '!BB616</f>
        <v>0</v>
      </c>
      <c r="CL615" s="389">
        <f>'گام اول '!BC616</f>
        <v>0</v>
      </c>
      <c r="CM615" s="389">
        <f>'گام اول '!BD616</f>
        <v>0</v>
      </c>
      <c r="CN615" s="389">
        <f>'گام اول '!BE616</f>
        <v>0</v>
      </c>
      <c r="CO615" s="389">
        <f>'گام اول '!BF616</f>
        <v>0</v>
      </c>
      <c r="CP615" s="389">
        <f>'گام اول '!BG616</f>
        <v>6534683.4192080004</v>
      </c>
      <c r="CQ615" s="389">
        <f>'گام اول '!BH616</f>
        <v>69032979</v>
      </c>
      <c r="CR615" s="389">
        <f t="shared" si="427"/>
        <v>75567663.216000006</v>
      </c>
      <c r="CS615" s="55">
        <f t="shared" si="428"/>
        <v>4659160</v>
      </c>
      <c r="CT615" s="388">
        <f t="shared" si="429"/>
        <v>2329580</v>
      </c>
      <c r="CU615" s="389">
        <f t="shared" si="430"/>
        <v>698874</v>
      </c>
      <c r="CV615" s="389">
        <f t="shared" si="431"/>
        <v>1120000</v>
      </c>
      <c r="CW615" s="55">
        <v>0</v>
      </c>
      <c r="CX615" s="389">
        <f t="shared" si="432"/>
        <v>84375277.216000006</v>
      </c>
      <c r="CY615" s="389">
        <f t="shared" si="433"/>
        <v>72912168.215999991</v>
      </c>
      <c r="CZ615" s="389">
        <f t="shared" si="434"/>
        <v>16769798.689679999</v>
      </c>
      <c r="DA615" s="389">
        <f t="shared" si="435"/>
        <v>101145075.90568</v>
      </c>
      <c r="DB615" s="389">
        <f t="shared" si="436"/>
        <v>100800</v>
      </c>
      <c r="DC615" s="389">
        <f t="shared" si="437"/>
        <v>101245875.90568</v>
      </c>
      <c r="DD615" s="394">
        <v>0</v>
      </c>
      <c r="DE615" s="389">
        <f t="shared" si="438"/>
        <v>8437527.7216000017</v>
      </c>
      <c r="DF615" s="389">
        <f t="shared" si="439"/>
        <v>4218763.8608000008</v>
      </c>
      <c r="DG615" s="389">
        <f t="shared" si="440"/>
        <v>88589584.323280007</v>
      </c>
      <c r="DH615" s="389">
        <f t="shared" si="441"/>
        <v>7687614</v>
      </c>
      <c r="DI615" s="389">
        <f t="shared" si="442"/>
        <v>80901970.323280007</v>
      </c>
      <c r="DJ615" s="389">
        <f t="shared" si="443"/>
        <v>0</v>
      </c>
      <c r="DL615" s="396">
        <f t="shared" si="444"/>
        <v>6638737.5</v>
      </c>
      <c r="DM615" s="396">
        <f t="shared" si="445"/>
        <v>-1979577.5</v>
      </c>
    </row>
    <row r="616" spans="1:117" s="55" customFormat="1" ht="21" x14ac:dyDescent="0.2">
      <c r="A616" s="191">
        <f t="shared" si="406"/>
        <v>2655495</v>
      </c>
      <c r="B616" s="136">
        <f>'گام اول '!B617</f>
        <v>611</v>
      </c>
      <c r="C616" s="136">
        <f>'گام اول '!C617</f>
        <v>408</v>
      </c>
      <c r="D616" s="136">
        <f>'گام اول '!D617</f>
        <v>13541</v>
      </c>
      <c r="E616" s="136" t="str">
        <f>'گام اول '!E617</f>
        <v>کیانوش</v>
      </c>
      <c r="F616" s="136" t="str">
        <f>'گام اول '!F617</f>
        <v>محمدی رجا</v>
      </c>
      <c r="G616" s="136" t="str">
        <f>'گام اول '!G617</f>
        <v>نگهبان</v>
      </c>
      <c r="H616" s="136" t="str">
        <f>'گام اول '!H617</f>
        <v>خوزستان</v>
      </c>
      <c r="I616" s="136" t="str">
        <f>'گام اول '!I617</f>
        <v>160-700-3599685-1</v>
      </c>
      <c r="J616" s="136">
        <f>'گام اول '!J617</f>
        <v>1972365436</v>
      </c>
      <c r="K616" s="136" t="str">
        <f>'گام اول '!K617</f>
        <v>0055786783</v>
      </c>
      <c r="L616" s="136" t="str">
        <f>'گام اول '!L617</f>
        <v>خوزستان</v>
      </c>
      <c r="M616" s="136" t="str">
        <f>'گام اول '!M617</f>
        <v>نگهبان</v>
      </c>
      <c r="N616" s="120" t="str">
        <f>'گام اول '!N617</f>
        <v>*</v>
      </c>
      <c r="O616" s="119">
        <f>'گام اول '!O617</f>
        <v>0</v>
      </c>
      <c r="P616" s="121">
        <f>'گام اول '!P617</f>
        <v>0</v>
      </c>
      <c r="Q616" s="358">
        <f>'گام اول '!Q617</f>
        <v>30</v>
      </c>
      <c r="R616" s="358">
        <f>'گام اول '!R617</f>
        <v>120</v>
      </c>
      <c r="S616" s="358">
        <f>'گام اول '!S617</f>
        <v>110</v>
      </c>
      <c r="T616" s="358">
        <f>'گام اول '!T617</f>
        <v>29.33</v>
      </c>
      <c r="U616" s="137">
        <f>'گام اول '!U617</f>
        <v>0</v>
      </c>
      <c r="V616" s="120">
        <f>'گام اول '!W617</f>
        <v>0</v>
      </c>
      <c r="W616" s="121">
        <f>'گام اول '!X617</f>
        <v>0</v>
      </c>
      <c r="X616" s="366">
        <f>'گام اول '!Y617</f>
        <v>0</v>
      </c>
      <c r="Y616" s="366">
        <f>'گام اول '!Z617</f>
        <v>0</v>
      </c>
      <c r="Z616" s="138">
        <f>'گام اول '!AA617</f>
        <v>885165</v>
      </c>
      <c r="AA616" s="138">
        <f>'گام اول '!AB617</f>
        <v>46667</v>
      </c>
      <c r="AB616" s="138">
        <f>'گام اول '!AC617</f>
        <v>931832</v>
      </c>
      <c r="AC616" s="138">
        <f>'گام اول '!AD617</f>
        <v>4500000</v>
      </c>
      <c r="AD616" s="138">
        <f>'گام اول '!AE617</f>
        <v>6000000</v>
      </c>
      <c r="AE616" s="139">
        <f>'گام اول '!AF617</f>
        <v>177895.19999999998</v>
      </c>
      <c r="AF616" s="122">
        <f>'گام اول '!AG617</f>
        <v>26554950</v>
      </c>
      <c r="AG616" s="123">
        <f>'گام اول '!AH617</f>
        <v>1400010</v>
      </c>
      <c r="AH616" s="123">
        <f>'گام اول '!AI617</f>
        <v>21347423.999999996</v>
      </c>
      <c r="AI616" s="123">
        <f>'گام اول '!AJ617</f>
        <v>0</v>
      </c>
      <c r="AJ616" s="123">
        <f>'گام اول '!AK617</f>
        <v>4500000</v>
      </c>
      <c r="AK616" s="123">
        <f>'گام اول '!AL617</f>
        <v>6000000</v>
      </c>
      <c r="AL616" s="123">
        <f>'گام اول '!AM617</f>
        <v>4892117.9999999991</v>
      </c>
      <c r="AM616" s="123">
        <f>'گام اول '!AN617</f>
        <v>5217666.2159999991</v>
      </c>
      <c r="AN616" s="123">
        <f>'گام اول '!AO617</f>
        <v>0</v>
      </c>
      <c r="AO616" s="123">
        <f>'گام اول '!AP617</f>
        <v>3000000</v>
      </c>
      <c r="AP616" s="123">
        <f>'گام اول '!AQ617</f>
        <v>0</v>
      </c>
      <c r="AQ616" s="123">
        <f>'گام اول '!AR617</f>
        <v>0</v>
      </c>
      <c r="AR616" s="123">
        <f>'گام اول '!AS617</f>
        <v>0</v>
      </c>
      <c r="AS616" s="375">
        <f>'گام اول '!AT617</f>
        <v>0</v>
      </c>
      <c r="AT616" s="368">
        <f t="shared" si="407"/>
        <v>72912168.216000006</v>
      </c>
      <c r="AU616" s="173">
        <f>'گام اول '!AV617</f>
        <v>54308316.440880008</v>
      </c>
      <c r="AV616" s="141">
        <f>'گام اول '!AW617</f>
        <v>72912168.215999991</v>
      </c>
      <c r="AW616" s="142">
        <f t="shared" si="408"/>
        <v>5103851.7751199994</v>
      </c>
      <c r="AX616" s="75">
        <f t="shared" si="409"/>
        <v>1430831.644088001</v>
      </c>
      <c r="AY616" s="142">
        <f>'گام اول '!AZ617</f>
        <v>0</v>
      </c>
      <c r="AZ616" s="142">
        <f>'گام اول '!BA617</f>
        <v>0</v>
      </c>
      <c r="BA616" s="142">
        <f>'گام اول '!BB617</f>
        <v>0</v>
      </c>
      <c r="BB616" s="142">
        <f>'گام اول '!BC617</f>
        <v>0</v>
      </c>
      <c r="BC616" s="142">
        <f>'گام اول '!BD617</f>
        <v>0</v>
      </c>
      <c r="BD616" s="142">
        <f>'گام اول '!BE617</f>
        <v>0</v>
      </c>
      <c r="BE616" s="142">
        <f>'گام اول '!BF617</f>
        <v>0</v>
      </c>
      <c r="BF616" s="143">
        <f t="shared" si="410"/>
        <v>6534683.4192080004</v>
      </c>
      <c r="BG616" s="140">
        <f t="shared" si="411"/>
        <v>66377484</v>
      </c>
      <c r="BH616" s="144">
        <f t="shared" si="412"/>
        <v>72912168.216000006</v>
      </c>
      <c r="BI616" s="127">
        <f t="shared" si="405"/>
        <v>4659160</v>
      </c>
      <c r="BJ616" s="145">
        <f t="shared" si="413"/>
        <v>2329580</v>
      </c>
      <c r="BK616" s="145">
        <f t="shared" si="414"/>
        <v>698874</v>
      </c>
      <c r="BL616" s="146">
        <f t="shared" si="415"/>
        <v>1120000</v>
      </c>
      <c r="BM616" s="379">
        <v>0</v>
      </c>
      <c r="BN616" s="147">
        <f t="shared" si="416"/>
        <v>81719782.216000006</v>
      </c>
      <c r="BO616" s="148">
        <f t="shared" si="417"/>
        <v>72912168.215999991</v>
      </c>
      <c r="BP616" s="149">
        <f t="shared" si="418"/>
        <v>16769798.689679999</v>
      </c>
      <c r="BQ616" s="150">
        <f t="shared" si="419"/>
        <v>98489580.905680001</v>
      </c>
      <c r="BR616" s="151">
        <f t="shared" si="420"/>
        <v>100800</v>
      </c>
      <c r="BS616" s="147">
        <f t="shared" si="421"/>
        <v>98590380.905680001</v>
      </c>
      <c r="BT616" s="135">
        <v>0</v>
      </c>
      <c r="BU616" s="148">
        <f t="shared" si="422"/>
        <v>8171978.2216000007</v>
      </c>
      <c r="BV616" s="152">
        <f t="shared" si="423"/>
        <v>4085989.1108000004</v>
      </c>
      <c r="BW616" s="133">
        <f t="shared" si="424"/>
        <v>86332413.573280007</v>
      </c>
      <c r="BX616" s="147">
        <f t="shared" si="425"/>
        <v>7687614</v>
      </c>
      <c r="BY616" s="134">
        <f t="shared" si="426"/>
        <v>78644799.573280007</v>
      </c>
      <c r="CD616" s="388">
        <f>'گام اول '!AU617</f>
        <v>72912168.216000006</v>
      </c>
      <c r="CE616" s="389">
        <f>'گام اول '!AV617</f>
        <v>54308316.440880008</v>
      </c>
      <c r="CF616" s="389">
        <f>'گام اول '!AW617</f>
        <v>72912168.215999991</v>
      </c>
      <c r="CG616" s="389">
        <f>'گام اول '!AX617</f>
        <v>5103851.7751199994</v>
      </c>
      <c r="CH616" s="389">
        <f>'گام اول '!AY617</f>
        <v>1430831.644088001</v>
      </c>
      <c r="CI616" s="389">
        <f>'گام اول '!AZ617</f>
        <v>0</v>
      </c>
      <c r="CJ616" s="389">
        <f>'گام اول '!BA617</f>
        <v>0</v>
      </c>
      <c r="CK616" s="389">
        <f>'گام اول '!BB617</f>
        <v>0</v>
      </c>
      <c r="CL616" s="389">
        <f>'گام اول '!BC617</f>
        <v>0</v>
      </c>
      <c r="CM616" s="389">
        <f>'گام اول '!BD617</f>
        <v>0</v>
      </c>
      <c r="CN616" s="389">
        <f>'گام اول '!BE617</f>
        <v>0</v>
      </c>
      <c r="CO616" s="389">
        <f>'گام اول '!BF617</f>
        <v>0</v>
      </c>
      <c r="CP616" s="389">
        <f>'گام اول '!BG617</f>
        <v>6534683.4192080004</v>
      </c>
      <c r="CQ616" s="389">
        <f>'گام اول '!BH617</f>
        <v>66377484</v>
      </c>
      <c r="CR616" s="389">
        <f t="shared" si="427"/>
        <v>72912168.216000006</v>
      </c>
      <c r="CS616" s="55">
        <f t="shared" si="428"/>
        <v>4659160</v>
      </c>
      <c r="CT616" s="388">
        <f t="shared" si="429"/>
        <v>2329580</v>
      </c>
      <c r="CU616" s="389">
        <f t="shared" si="430"/>
        <v>698874</v>
      </c>
      <c r="CV616" s="389">
        <f t="shared" si="431"/>
        <v>1120000</v>
      </c>
      <c r="CW616" s="55">
        <v>0</v>
      </c>
      <c r="CX616" s="389">
        <f t="shared" si="432"/>
        <v>81719782.216000006</v>
      </c>
      <c r="CY616" s="389">
        <f t="shared" si="433"/>
        <v>72912168.215999991</v>
      </c>
      <c r="CZ616" s="389">
        <f t="shared" si="434"/>
        <v>16769798.689679999</v>
      </c>
      <c r="DA616" s="389">
        <f t="shared" si="435"/>
        <v>98489580.905680001</v>
      </c>
      <c r="DB616" s="389">
        <f t="shared" si="436"/>
        <v>100800</v>
      </c>
      <c r="DC616" s="389">
        <f t="shared" si="437"/>
        <v>98590380.905680001</v>
      </c>
      <c r="DD616" s="394">
        <v>0</v>
      </c>
      <c r="DE616" s="389">
        <f t="shared" si="438"/>
        <v>8171978.2216000007</v>
      </c>
      <c r="DF616" s="389">
        <f t="shared" si="439"/>
        <v>4085989.1108000004</v>
      </c>
      <c r="DG616" s="389">
        <f t="shared" si="440"/>
        <v>86332413.573280007</v>
      </c>
      <c r="DH616" s="389">
        <f t="shared" si="441"/>
        <v>7687614</v>
      </c>
      <c r="DI616" s="389">
        <f t="shared" si="442"/>
        <v>78644799.573280007</v>
      </c>
      <c r="DJ616" s="389">
        <f t="shared" si="443"/>
        <v>0</v>
      </c>
      <c r="DL616" s="396">
        <f t="shared" si="444"/>
        <v>6638737.5</v>
      </c>
      <c r="DM616" s="396">
        <f t="shared" si="445"/>
        <v>-1979577.5</v>
      </c>
    </row>
    <row r="617" spans="1:117" s="55" customFormat="1" ht="21" x14ac:dyDescent="0.2">
      <c r="A617" s="191">
        <f t="shared" si="406"/>
        <v>2655495</v>
      </c>
      <c r="B617" s="136">
        <f>'گام اول '!B618</f>
        <v>612</v>
      </c>
      <c r="C617" s="136">
        <f>'گام اول '!C618</f>
        <v>409</v>
      </c>
      <c r="D617" s="136">
        <f>'گام اول '!D618</f>
        <v>13540</v>
      </c>
      <c r="E617" s="136" t="str">
        <f>'گام اول '!E618</f>
        <v>رشید</v>
      </c>
      <c r="F617" s="136" t="str">
        <f>'گام اول '!F618</f>
        <v>مجدمی</v>
      </c>
      <c r="G617" s="136" t="str">
        <f>'گام اول '!G618</f>
        <v>نگهبان</v>
      </c>
      <c r="H617" s="136" t="str">
        <f>'گام اول '!H618</f>
        <v>خوزستان</v>
      </c>
      <c r="I617" s="136" t="str">
        <f>'گام اول '!I618</f>
        <v>314-12-3697129-1</v>
      </c>
      <c r="J617" s="136">
        <f>'گام اول '!J618</f>
        <v>1819875504</v>
      </c>
      <c r="K617" s="136" t="str">
        <f>'گام اول '!K618</f>
        <v>0056039435</v>
      </c>
      <c r="L617" s="136" t="str">
        <f>'گام اول '!L618</f>
        <v>خوزستان</v>
      </c>
      <c r="M617" s="136" t="str">
        <f>'گام اول '!M618</f>
        <v>نگهبان</v>
      </c>
      <c r="N617" s="120" t="str">
        <f>'گام اول '!N618</f>
        <v>*</v>
      </c>
      <c r="O617" s="119">
        <f>'گام اول '!O618</f>
        <v>0</v>
      </c>
      <c r="P617" s="121">
        <f>'گام اول '!P618</f>
        <v>0</v>
      </c>
      <c r="Q617" s="358">
        <f>'گام اول '!Q618</f>
        <v>30</v>
      </c>
      <c r="R617" s="358">
        <f>'گام اول '!R618</f>
        <v>120</v>
      </c>
      <c r="S617" s="358">
        <f>'گام اول '!S618</f>
        <v>110</v>
      </c>
      <c r="T617" s="358">
        <f>'گام اول '!T618</f>
        <v>29.33</v>
      </c>
      <c r="U617" s="137">
        <f>'گام اول '!U618</f>
        <v>0</v>
      </c>
      <c r="V617" s="120">
        <f>'گام اول '!W618</f>
        <v>0</v>
      </c>
      <c r="W617" s="121">
        <f>'گام اول '!X618</f>
        <v>0</v>
      </c>
      <c r="X617" s="366">
        <f>'گام اول '!Y618</f>
        <v>3</v>
      </c>
      <c r="Y617" s="366">
        <f>'گام اول '!Z618</f>
        <v>3</v>
      </c>
      <c r="Z617" s="138">
        <f>'گام اول '!AA618</f>
        <v>885165</v>
      </c>
      <c r="AA617" s="138">
        <f>'گام اول '!AB618</f>
        <v>46667</v>
      </c>
      <c r="AB617" s="138">
        <f>'گام اول '!AC618</f>
        <v>931832</v>
      </c>
      <c r="AC617" s="138">
        <f>'گام اول '!AD618</f>
        <v>4500000</v>
      </c>
      <c r="AD617" s="138">
        <f>'گام اول '!AE618</f>
        <v>6000000</v>
      </c>
      <c r="AE617" s="139">
        <f>'گام اول '!AF618</f>
        <v>177895.19999999998</v>
      </c>
      <c r="AF617" s="122">
        <f>'گام اول '!AG618</f>
        <v>26554950</v>
      </c>
      <c r="AG617" s="123">
        <f>'گام اول '!AH618</f>
        <v>1400010</v>
      </c>
      <c r="AH617" s="123">
        <f>'گام اول '!AI618</f>
        <v>21347423.999999996</v>
      </c>
      <c r="AI617" s="123">
        <f>'گام اول '!AJ618</f>
        <v>7966485</v>
      </c>
      <c r="AJ617" s="123">
        <f>'گام اول '!AK618</f>
        <v>4500000</v>
      </c>
      <c r="AK617" s="123">
        <f>'گام اول '!AL618</f>
        <v>6000000</v>
      </c>
      <c r="AL617" s="123">
        <f>'گام اول '!AM618</f>
        <v>4892117.9999999991</v>
      </c>
      <c r="AM617" s="123">
        <f>'گام اول '!AN618</f>
        <v>5217666.2159999991</v>
      </c>
      <c r="AN617" s="123">
        <f>'گام اول '!AO618</f>
        <v>0</v>
      </c>
      <c r="AO617" s="123">
        <f>'گام اول '!AP618</f>
        <v>3000000</v>
      </c>
      <c r="AP617" s="123">
        <f>'گام اول '!AQ618</f>
        <v>0</v>
      </c>
      <c r="AQ617" s="123">
        <f>'گام اول '!AR618</f>
        <v>0</v>
      </c>
      <c r="AR617" s="123">
        <f>'گام اول '!AS618</f>
        <v>0</v>
      </c>
      <c r="AS617" s="375">
        <f>'گام اول '!AT618</f>
        <v>0</v>
      </c>
      <c r="AT617" s="368">
        <f t="shared" si="407"/>
        <v>80878653.216000006</v>
      </c>
      <c r="AU617" s="173">
        <f>'گام اول '!AV618</f>
        <v>54308316.440880008</v>
      </c>
      <c r="AV617" s="141">
        <f>'گام اول '!AW618</f>
        <v>72912168.215999991</v>
      </c>
      <c r="AW617" s="142">
        <f t="shared" si="408"/>
        <v>5103851.7751199994</v>
      </c>
      <c r="AX617" s="75">
        <f t="shared" si="409"/>
        <v>1430831.644088001</v>
      </c>
      <c r="AY617" s="142">
        <f>'گام اول '!AZ618</f>
        <v>0</v>
      </c>
      <c r="AZ617" s="142">
        <f>'گام اول '!BA618</f>
        <v>0</v>
      </c>
      <c r="BA617" s="142">
        <f>'گام اول '!BB618</f>
        <v>0</v>
      </c>
      <c r="BB617" s="142">
        <f>'گام اول '!BC618</f>
        <v>0</v>
      </c>
      <c r="BC617" s="142">
        <f>'گام اول '!BD618</f>
        <v>0</v>
      </c>
      <c r="BD617" s="142">
        <f>'گام اول '!BE618</f>
        <v>0</v>
      </c>
      <c r="BE617" s="142">
        <f>'گام اول '!BF618</f>
        <v>0</v>
      </c>
      <c r="BF617" s="143">
        <f t="shared" si="410"/>
        <v>6534683.4192080004</v>
      </c>
      <c r="BG617" s="140">
        <f t="shared" si="411"/>
        <v>74343969</v>
      </c>
      <c r="BH617" s="144">
        <f t="shared" si="412"/>
        <v>80878653.216000006</v>
      </c>
      <c r="BI617" s="127">
        <f t="shared" si="405"/>
        <v>4659160</v>
      </c>
      <c r="BJ617" s="145">
        <f t="shared" si="413"/>
        <v>2329580</v>
      </c>
      <c r="BK617" s="145">
        <f t="shared" si="414"/>
        <v>698874</v>
      </c>
      <c r="BL617" s="146">
        <f t="shared" si="415"/>
        <v>1120000</v>
      </c>
      <c r="BM617" s="379">
        <v>0</v>
      </c>
      <c r="BN617" s="147">
        <f t="shared" si="416"/>
        <v>89686267.216000006</v>
      </c>
      <c r="BO617" s="148">
        <f t="shared" si="417"/>
        <v>72912168.215999991</v>
      </c>
      <c r="BP617" s="149">
        <f t="shared" si="418"/>
        <v>16769798.689679999</v>
      </c>
      <c r="BQ617" s="150">
        <f t="shared" si="419"/>
        <v>106456065.90568</v>
      </c>
      <c r="BR617" s="151">
        <f t="shared" si="420"/>
        <v>100800</v>
      </c>
      <c r="BS617" s="147">
        <f t="shared" si="421"/>
        <v>106556865.90568</v>
      </c>
      <c r="BT617" s="135">
        <v>0</v>
      </c>
      <c r="BU617" s="148">
        <f t="shared" si="422"/>
        <v>8968626.7216000017</v>
      </c>
      <c r="BV617" s="152">
        <f t="shared" si="423"/>
        <v>4484313.3608000008</v>
      </c>
      <c r="BW617" s="133">
        <f t="shared" si="424"/>
        <v>93103925.823280007</v>
      </c>
      <c r="BX617" s="147">
        <f t="shared" si="425"/>
        <v>7687614</v>
      </c>
      <c r="BY617" s="134">
        <f t="shared" si="426"/>
        <v>85416311.823280007</v>
      </c>
      <c r="CD617" s="388">
        <f>'گام اول '!AU618</f>
        <v>80878653.216000006</v>
      </c>
      <c r="CE617" s="389">
        <f>'گام اول '!AV618</f>
        <v>54308316.440880008</v>
      </c>
      <c r="CF617" s="389">
        <f>'گام اول '!AW618</f>
        <v>72912168.215999991</v>
      </c>
      <c r="CG617" s="389">
        <f>'گام اول '!AX618</f>
        <v>5103851.7751199994</v>
      </c>
      <c r="CH617" s="389">
        <f>'گام اول '!AY618</f>
        <v>1430831.644088001</v>
      </c>
      <c r="CI617" s="389">
        <f>'گام اول '!AZ618</f>
        <v>0</v>
      </c>
      <c r="CJ617" s="389">
        <f>'گام اول '!BA618</f>
        <v>0</v>
      </c>
      <c r="CK617" s="389">
        <f>'گام اول '!BB618</f>
        <v>0</v>
      </c>
      <c r="CL617" s="389">
        <f>'گام اول '!BC618</f>
        <v>0</v>
      </c>
      <c r="CM617" s="389">
        <f>'گام اول '!BD618</f>
        <v>0</v>
      </c>
      <c r="CN617" s="389">
        <f>'گام اول '!BE618</f>
        <v>0</v>
      </c>
      <c r="CO617" s="389">
        <f>'گام اول '!BF618</f>
        <v>0</v>
      </c>
      <c r="CP617" s="389">
        <f>'گام اول '!BG618</f>
        <v>6534683.4192080004</v>
      </c>
      <c r="CQ617" s="389">
        <f>'گام اول '!BH618</f>
        <v>74343969</v>
      </c>
      <c r="CR617" s="389">
        <f t="shared" si="427"/>
        <v>80878653.216000006</v>
      </c>
      <c r="CS617" s="55">
        <f t="shared" si="428"/>
        <v>4659160</v>
      </c>
      <c r="CT617" s="388">
        <f t="shared" si="429"/>
        <v>2329580</v>
      </c>
      <c r="CU617" s="389">
        <f t="shared" si="430"/>
        <v>698874</v>
      </c>
      <c r="CV617" s="389">
        <f t="shared" si="431"/>
        <v>1120000</v>
      </c>
      <c r="CW617" s="55">
        <v>0</v>
      </c>
      <c r="CX617" s="389">
        <f t="shared" si="432"/>
        <v>89686267.216000006</v>
      </c>
      <c r="CY617" s="389">
        <f t="shared" si="433"/>
        <v>72912168.215999991</v>
      </c>
      <c r="CZ617" s="389">
        <f t="shared" si="434"/>
        <v>16769798.689679999</v>
      </c>
      <c r="DA617" s="389">
        <f t="shared" si="435"/>
        <v>106456065.90568</v>
      </c>
      <c r="DB617" s="389">
        <f t="shared" si="436"/>
        <v>100800</v>
      </c>
      <c r="DC617" s="389">
        <f t="shared" si="437"/>
        <v>106556865.90568</v>
      </c>
      <c r="DD617" s="394">
        <v>0</v>
      </c>
      <c r="DE617" s="389">
        <f t="shared" si="438"/>
        <v>8968626.7216000017</v>
      </c>
      <c r="DF617" s="389">
        <f t="shared" si="439"/>
        <v>4484313.3608000008</v>
      </c>
      <c r="DG617" s="389">
        <f t="shared" si="440"/>
        <v>93103925.823280007</v>
      </c>
      <c r="DH617" s="389">
        <f t="shared" si="441"/>
        <v>7687614</v>
      </c>
      <c r="DI617" s="389">
        <f t="shared" si="442"/>
        <v>85416311.823280007</v>
      </c>
      <c r="DJ617" s="389">
        <f t="shared" si="443"/>
        <v>0</v>
      </c>
      <c r="DL617" s="396">
        <f t="shared" si="444"/>
        <v>6638737.5</v>
      </c>
      <c r="DM617" s="396">
        <f t="shared" si="445"/>
        <v>-1979577.5</v>
      </c>
    </row>
    <row r="618" spans="1:117" s="55" customFormat="1" ht="21" x14ac:dyDescent="0.2">
      <c r="A618" s="191">
        <f t="shared" si="406"/>
        <v>2655495</v>
      </c>
      <c r="B618" s="136">
        <f>'گام اول '!B619</f>
        <v>613</v>
      </c>
      <c r="C618" s="136">
        <f>'گام اول '!C619</f>
        <v>410</v>
      </c>
      <c r="D618" s="136">
        <f>'گام اول '!D619</f>
        <v>13536</v>
      </c>
      <c r="E618" s="136" t="str">
        <f>'گام اول '!E619</f>
        <v>حسن</v>
      </c>
      <c r="F618" s="136" t="str">
        <f>'گام اول '!F619</f>
        <v>علی پور منصور آباد</v>
      </c>
      <c r="G618" s="136" t="str">
        <f>'گام اول '!G619</f>
        <v>نگهبان</v>
      </c>
      <c r="H618" s="136" t="str">
        <f>'گام اول '!H619</f>
        <v>خوزستان</v>
      </c>
      <c r="I618" s="136" t="str">
        <f>'گام اول '!I619</f>
        <v>345-12-3744066-1</v>
      </c>
      <c r="J618" s="136">
        <f>'گام اول '!J619</f>
        <v>4232063625</v>
      </c>
      <c r="K618" s="136" t="str">
        <f>'گام اول '!K619</f>
        <v>0012854798</v>
      </c>
      <c r="L618" s="136" t="str">
        <f>'گام اول '!L619</f>
        <v>خوزستان</v>
      </c>
      <c r="M618" s="136" t="str">
        <f>'گام اول '!M619</f>
        <v>نگهبان</v>
      </c>
      <c r="N618" s="120">
        <f>'گام اول '!N619</f>
        <v>0</v>
      </c>
      <c r="O618" s="119">
        <f>'گام اول '!O619</f>
        <v>0</v>
      </c>
      <c r="P618" s="121" t="str">
        <f>'گام اول '!P619</f>
        <v>*</v>
      </c>
      <c r="Q618" s="358">
        <f>'گام اول '!Q619</f>
        <v>30</v>
      </c>
      <c r="R618" s="358">
        <f>'گام اول '!R619</f>
        <v>120</v>
      </c>
      <c r="S618" s="358">
        <f>'گام اول '!S619</f>
        <v>220</v>
      </c>
      <c r="T618" s="358">
        <f>'گام اول '!T619</f>
        <v>29.33</v>
      </c>
      <c r="U618" s="137">
        <f>'گام اول '!U619</f>
        <v>0</v>
      </c>
      <c r="V618" s="120">
        <f>'گام اول '!W619</f>
        <v>0</v>
      </c>
      <c r="W618" s="121">
        <f>'گام اول '!X619</f>
        <v>0</v>
      </c>
      <c r="X618" s="366">
        <f>'گام اول '!Y619</f>
        <v>0</v>
      </c>
      <c r="Y618" s="366">
        <f>'گام اول '!Z619</f>
        <v>0</v>
      </c>
      <c r="Z618" s="138">
        <f>'گام اول '!AA619</f>
        <v>885165</v>
      </c>
      <c r="AA618" s="138">
        <f>'گام اول '!AB619</f>
        <v>46667</v>
      </c>
      <c r="AB618" s="138">
        <f>'گام اول '!AC619</f>
        <v>931832</v>
      </c>
      <c r="AC618" s="138">
        <f>'گام اول '!AD619</f>
        <v>4500000</v>
      </c>
      <c r="AD618" s="138">
        <f>'گام اول '!AE619</f>
        <v>6000000</v>
      </c>
      <c r="AE618" s="139">
        <f>'گام اول '!AF619</f>
        <v>177895.19999999998</v>
      </c>
      <c r="AF618" s="122">
        <f>'گام اول '!AG619</f>
        <v>26554950</v>
      </c>
      <c r="AG618" s="123">
        <f>'گام اول '!AH619</f>
        <v>1400010</v>
      </c>
      <c r="AH618" s="123">
        <f>'گام اول '!AI619</f>
        <v>21347423.999999996</v>
      </c>
      <c r="AI618" s="123">
        <f>'گام اول '!AJ619</f>
        <v>0</v>
      </c>
      <c r="AJ618" s="123">
        <f>'گام اول '!AK619</f>
        <v>4500000</v>
      </c>
      <c r="AK618" s="123">
        <f>'گام اول '!AL619</f>
        <v>6000000</v>
      </c>
      <c r="AL618" s="123">
        <f>'گام اول '!AM619</f>
        <v>9784235.9999999981</v>
      </c>
      <c r="AM618" s="123">
        <f>'گام اول '!AN619</f>
        <v>5217666.2159999991</v>
      </c>
      <c r="AN618" s="123">
        <f>'گام اول '!AO619</f>
        <v>0</v>
      </c>
      <c r="AO618" s="123">
        <f>'گام اول '!AP619</f>
        <v>3000000</v>
      </c>
      <c r="AP618" s="123">
        <f>'گام اول '!AQ619</f>
        <v>0</v>
      </c>
      <c r="AQ618" s="123">
        <f>'گام اول '!AR619</f>
        <v>0</v>
      </c>
      <c r="AR618" s="123">
        <f>'گام اول '!AS619</f>
        <v>0</v>
      </c>
      <c r="AS618" s="375">
        <f>'گام اول '!AT619</f>
        <v>0</v>
      </c>
      <c r="AT618" s="368">
        <f t="shared" si="407"/>
        <v>77804286.216000006</v>
      </c>
      <c r="AU618" s="173">
        <f>'گام اول '!AV619</f>
        <v>58857986.18088001</v>
      </c>
      <c r="AV618" s="141">
        <f>'گام اول '!AW619</f>
        <v>77804286.215999991</v>
      </c>
      <c r="AW618" s="142">
        <f t="shared" si="408"/>
        <v>5446300.0351200001</v>
      </c>
      <c r="AX618" s="75">
        <f t="shared" si="409"/>
        <v>1885798.6180880012</v>
      </c>
      <c r="AY618" s="142">
        <f>'گام اول '!AZ619</f>
        <v>0</v>
      </c>
      <c r="AZ618" s="142">
        <f>'گام اول '!BA619</f>
        <v>0</v>
      </c>
      <c r="BA618" s="142">
        <f>'گام اول '!BB619</f>
        <v>0</v>
      </c>
      <c r="BB618" s="142">
        <f>'گام اول '!BC619</f>
        <v>0</v>
      </c>
      <c r="BC618" s="142">
        <f>'گام اول '!BD619</f>
        <v>0</v>
      </c>
      <c r="BD618" s="142">
        <f>'گام اول '!BE619</f>
        <v>0</v>
      </c>
      <c r="BE618" s="142">
        <f>'گام اول '!BF619</f>
        <v>0</v>
      </c>
      <c r="BF618" s="143">
        <f t="shared" si="410"/>
        <v>7332098.6532080015</v>
      </c>
      <c r="BG618" s="140">
        <f t="shared" si="411"/>
        <v>70472187</v>
      </c>
      <c r="BH618" s="144">
        <f t="shared" si="412"/>
        <v>77804286.216000006</v>
      </c>
      <c r="BI618" s="127">
        <f t="shared" si="405"/>
        <v>4659160</v>
      </c>
      <c r="BJ618" s="145">
        <f t="shared" si="413"/>
        <v>2329580</v>
      </c>
      <c r="BK618" s="145">
        <f t="shared" si="414"/>
        <v>698874</v>
      </c>
      <c r="BL618" s="146">
        <f t="shared" si="415"/>
        <v>1120000</v>
      </c>
      <c r="BM618" s="379">
        <v>0</v>
      </c>
      <c r="BN618" s="147">
        <f t="shared" si="416"/>
        <v>86611900.216000006</v>
      </c>
      <c r="BO618" s="148">
        <f t="shared" si="417"/>
        <v>77804286.215999991</v>
      </c>
      <c r="BP618" s="149">
        <f t="shared" si="418"/>
        <v>17894985.82968</v>
      </c>
      <c r="BQ618" s="150">
        <f t="shared" si="419"/>
        <v>104506886.04568</v>
      </c>
      <c r="BR618" s="151">
        <f t="shared" si="420"/>
        <v>100800</v>
      </c>
      <c r="BS618" s="147">
        <f t="shared" si="421"/>
        <v>104607686.04568</v>
      </c>
      <c r="BT618" s="135">
        <v>0</v>
      </c>
      <c r="BU618" s="148">
        <f t="shared" si="422"/>
        <v>8661190.0216000006</v>
      </c>
      <c r="BV618" s="152">
        <f t="shared" si="423"/>
        <v>4330595.0108000003</v>
      </c>
      <c r="BW618" s="133">
        <f t="shared" si="424"/>
        <v>91615901.013280004</v>
      </c>
      <c r="BX618" s="147">
        <f t="shared" si="425"/>
        <v>7687614</v>
      </c>
      <c r="BY618" s="134">
        <f t="shared" si="426"/>
        <v>83928287.013280004</v>
      </c>
      <c r="CD618" s="388">
        <f>'گام اول '!AU619</f>
        <v>77804286.216000006</v>
      </c>
      <c r="CE618" s="389">
        <f>'گام اول '!AV619</f>
        <v>58857986.18088001</v>
      </c>
      <c r="CF618" s="389">
        <f>'گام اول '!AW619</f>
        <v>77804286.215999991</v>
      </c>
      <c r="CG618" s="389">
        <f>'گام اول '!AX619</f>
        <v>5446300.0351200001</v>
      </c>
      <c r="CH618" s="389">
        <f>'گام اول '!AY619</f>
        <v>1885798.6180880012</v>
      </c>
      <c r="CI618" s="389">
        <f>'گام اول '!AZ619</f>
        <v>0</v>
      </c>
      <c r="CJ618" s="389">
        <f>'گام اول '!BA619</f>
        <v>0</v>
      </c>
      <c r="CK618" s="389">
        <f>'گام اول '!BB619</f>
        <v>0</v>
      </c>
      <c r="CL618" s="389">
        <f>'گام اول '!BC619</f>
        <v>0</v>
      </c>
      <c r="CM618" s="389">
        <f>'گام اول '!BD619</f>
        <v>0</v>
      </c>
      <c r="CN618" s="389">
        <f>'گام اول '!BE619</f>
        <v>0</v>
      </c>
      <c r="CO618" s="389">
        <f>'گام اول '!BF619</f>
        <v>0</v>
      </c>
      <c r="CP618" s="389">
        <f>'گام اول '!BG619</f>
        <v>7332098.6532080015</v>
      </c>
      <c r="CQ618" s="389">
        <f>'گام اول '!BH619</f>
        <v>70472187</v>
      </c>
      <c r="CR618" s="389">
        <f t="shared" si="427"/>
        <v>77804286.216000006</v>
      </c>
      <c r="CS618" s="55">
        <f t="shared" si="428"/>
        <v>4659160</v>
      </c>
      <c r="CT618" s="388">
        <f t="shared" si="429"/>
        <v>2329580</v>
      </c>
      <c r="CU618" s="389">
        <f t="shared" si="430"/>
        <v>698874</v>
      </c>
      <c r="CV618" s="389">
        <f t="shared" si="431"/>
        <v>1120000</v>
      </c>
      <c r="CW618" s="55">
        <v>0</v>
      </c>
      <c r="CX618" s="389">
        <f t="shared" si="432"/>
        <v>86611900.216000006</v>
      </c>
      <c r="CY618" s="389">
        <f t="shared" si="433"/>
        <v>77804286.215999991</v>
      </c>
      <c r="CZ618" s="389">
        <f t="shared" si="434"/>
        <v>17894985.82968</v>
      </c>
      <c r="DA618" s="389">
        <f t="shared" si="435"/>
        <v>104506886.04568</v>
      </c>
      <c r="DB618" s="389">
        <f t="shared" si="436"/>
        <v>100800</v>
      </c>
      <c r="DC618" s="389">
        <f t="shared" si="437"/>
        <v>104607686.04568</v>
      </c>
      <c r="DD618" s="394">
        <v>0</v>
      </c>
      <c r="DE618" s="389">
        <f t="shared" si="438"/>
        <v>8661190.0216000006</v>
      </c>
      <c r="DF618" s="389">
        <f t="shared" si="439"/>
        <v>4330595.0108000003</v>
      </c>
      <c r="DG618" s="389">
        <f t="shared" si="440"/>
        <v>91615901.013280004</v>
      </c>
      <c r="DH618" s="389">
        <f t="shared" si="441"/>
        <v>7687614</v>
      </c>
      <c r="DI618" s="389">
        <f t="shared" si="442"/>
        <v>83928287.013280004</v>
      </c>
      <c r="DJ618" s="389">
        <f t="shared" si="443"/>
        <v>0</v>
      </c>
      <c r="DL618" s="396">
        <f t="shared" si="444"/>
        <v>6638737.5</v>
      </c>
      <c r="DM618" s="396">
        <f t="shared" si="445"/>
        <v>-1979577.5</v>
      </c>
    </row>
    <row r="619" spans="1:117" s="55" customFormat="1" ht="21" x14ac:dyDescent="0.2">
      <c r="A619" s="191">
        <f t="shared" si="406"/>
        <v>2655495</v>
      </c>
      <c r="B619" s="136">
        <f>'گام اول '!B620</f>
        <v>614</v>
      </c>
      <c r="C619" s="136">
        <f>'گام اول '!C620</f>
        <v>411</v>
      </c>
      <c r="D619" s="136">
        <f>'گام اول '!D620</f>
        <v>13521</v>
      </c>
      <c r="E619" s="136" t="str">
        <f>'گام اول '!E620</f>
        <v>محمدرضا</v>
      </c>
      <c r="F619" s="136" t="str">
        <f>'گام اول '!F620</f>
        <v>بریحی عبودزاده</v>
      </c>
      <c r="G619" s="136" t="str">
        <f>'گام اول '!G620</f>
        <v>نگهبان</v>
      </c>
      <c r="H619" s="136" t="str">
        <f>'گام اول '!H620</f>
        <v>خوزستان</v>
      </c>
      <c r="I619" s="136" t="str">
        <f>'گام اول '!I620</f>
        <v>250-700-4118807-1</v>
      </c>
      <c r="J619" s="136">
        <f>'گام اول '!J620</f>
        <v>2300396750</v>
      </c>
      <c r="K619" s="136" t="str">
        <f>'گام اول '!K620</f>
        <v>0052557611</v>
      </c>
      <c r="L619" s="136" t="str">
        <f>'گام اول '!L620</f>
        <v>خوزستان</v>
      </c>
      <c r="M619" s="136" t="str">
        <f>'گام اول '!M620</f>
        <v>نگهبان</v>
      </c>
      <c r="N619" s="120" t="str">
        <f>'گام اول '!N620</f>
        <v>*</v>
      </c>
      <c r="O619" s="119">
        <f>'گام اول '!O620</f>
        <v>0</v>
      </c>
      <c r="P619" s="121">
        <f>'گام اول '!P620</f>
        <v>0</v>
      </c>
      <c r="Q619" s="358">
        <f>'گام اول '!Q620</f>
        <v>30</v>
      </c>
      <c r="R619" s="358">
        <f>'گام اول '!R620</f>
        <v>120</v>
      </c>
      <c r="S619" s="358">
        <f>'گام اول '!S620</f>
        <v>110</v>
      </c>
      <c r="T619" s="358">
        <f>'گام اول '!T620</f>
        <v>29.33</v>
      </c>
      <c r="U619" s="137">
        <f>'گام اول '!U620</f>
        <v>0</v>
      </c>
      <c r="V619" s="120">
        <f>'گام اول '!W620</f>
        <v>0</v>
      </c>
      <c r="W619" s="121">
        <f>'گام اول '!X620</f>
        <v>0</v>
      </c>
      <c r="X619" s="366">
        <f>'گام اول '!Y620</f>
        <v>3</v>
      </c>
      <c r="Y619" s="366">
        <f>'گام اول '!Z620</f>
        <v>3</v>
      </c>
      <c r="Z619" s="138">
        <f>'گام اول '!AA620</f>
        <v>885165</v>
      </c>
      <c r="AA619" s="138">
        <f>'گام اول '!AB620</f>
        <v>0</v>
      </c>
      <c r="AB619" s="138">
        <f>'گام اول '!AC620</f>
        <v>885165</v>
      </c>
      <c r="AC619" s="138">
        <f>'گام اول '!AD620</f>
        <v>4500000</v>
      </c>
      <c r="AD619" s="138">
        <f>'گام اول '!AE620</f>
        <v>6000000</v>
      </c>
      <c r="AE619" s="139">
        <f>'گام اول '!AF620</f>
        <v>168986.04545454544</v>
      </c>
      <c r="AF619" s="122">
        <f>'گام اول '!AG620</f>
        <v>26554950</v>
      </c>
      <c r="AG619" s="123">
        <f>'گام اول '!AH620</f>
        <v>0</v>
      </c>
      <c r="AH619" s="123">
        <f>'گام اول '!AI620</f>
        <v>20278325.454545453</v>
      </c>
      <c r="AI619" s="123">
        <f>'گام اول '!AJ620</f>
        <v>7966485</v>
      </c>
      <c r="AJ619" s="123">
        <f>'گام اول '!AK620</f>
        <v>4500000</v>
      </c>
      <c r="AK619" s="123">
        <f>'گام اول '!AL620</f>
        <v>6000000</v>
      </c>
      <c r="AL619" s="123">
        <f>'گام اول '!AM620</f>
        <v>4647116.25</v>
      </c>
      <c r="AM619" s="123">
        <f>'گام اول '!AN620</f>
        <v>4956360.7131818179</v>
      </c>
      <c r="AN619" s="123">
        <f>'گام اول '!AO620</f>
        <v>0</v>
      </c>
      <c r="AO619" s="123">
        <f>'گام اول '!AP620</f>
        <v>3000000</v>
      </c>
      <c r="AP619" s="123">
        <f>'گام اول '!AQ620</f>
        <v>0</v>
      </c>
      <c r="AQ619" s="123">
        <f>'گام اول '!AR620</f>
        <v>0</v>
      </c>
      <c r="AR619" s="123">
        <f>'گام اول '!AS620</f>
        <v>0</v>
      </c>
      <c r="AS619" s="375">
        <f>'گام اول '!AT620</f>
        <v>0</v>
      </c>
      <c r="AT619" s="368">
        <f t="shared" si="407"/>
        <v>77903237.417727277</v>
      </c>
      <c r="AU619" s="173">
        <f>'گام اول '!AV620</f>
        <v>51541179.74848637</v>
      </c>
      <c r="AV619" s="141">
        <f>'گام اول '!AW620</f>
        <v>69936752.417727262</v>
      </c>
      <c r="AW619" s="142">
        <f t="shared" si="408"/>
        <v>4895572.6692409087</v>
      </c>
      <c r="AX619" s="75">
        <f t="shared" si="409"/>
        <v>1154117.9748486371</v>
      </c>
      <c r="AY619" s="142">
        <f>'گام اول '!AZ620</f>
        <v>0</v>
      </c>
      <c r="AZ619" s="142">
        <f>'گام اول '!BA620</f>
        <v>0</v>
      </c>
      <c r="BA619" s="142">
        <f>'گام اول '!BB620</f>
        <v>0</v>
      </c>
      <c r="BB619" s="142">
        <f>'گام اول '!BC620</f>
        <v>0</v>
      </c>
      <c r="BC619" s="142">
        <f>'گام اول '!BD620</f>
        <v>0</v>
      </c>
      <c r="BD619" s="142">
        <f>'گام اول '!BE620</f>
        <v>0</v>
      </c>
      <c r="BE619" s="142">
        <f>'گام اول '!BF620</f>
        <v>0</v>
      </c>
      <c r="BF619" s="143">
        <f t="shared" si="410"/>
        <v>6049690.6440895461</v>
      </c>
      <c r="BG619" s="140">
        <f t="shared" si="411"/>
        <v>71853546</v>
      </c>
      <c r="BH619" s="144">
        <f t="shared" si="412"/>
        <v>77903237.417727277</v>
      </c>
      <c r="BI619" s="127">
        <f t="shared" si="405"/>
        <v>4425825</v>
      </c>
      <c r="BJ619" s="145">
        <f t="shared" si="413"/>
        <v>2212912.5</v>
      </c>
      <c r="BK619" s="145">
        <f t="shared" si="414"/>
        <v>663873.75</v>
      </c>
      <c r="BL619" s="146">
        <f t="shared" si="415"/>
        <v>1120000</v>
      </c>
      <c r="BM619" s="379">
        <v>0</v>
      </c>
      <c r="BN619" s="147">
        <f t="shared" si="416"/>
        <v>86325848.667727277</v>
      </c>
      <c r="BO619" s="148">
        <f t="shared" si="417"/>
        <v>69936752.417727262</v>
      </c>
      <c r="BP619" s="149">
        <f t="shared" si="418"/>
        <v>16085453.056077272</v>
      </c>
      <c r="BQ619" s="150">
        <f t="shared" si="419"/>
        <v>102411301.72380455</v>
      </c>
      <c r="BR619" s="151">
        <f t="shared" si="420"/>
        <v>100800</v>
      </c>
      <c r="BS619" s="147">
        <f t="shared" si="421"/>
        <v>102512101.72380455</v>
      </c>
      <c r="BT619" s="135">
        <v>0</v>
      </c>
      <c r="BU619" s="148">
        <f t="shared" si="422"/>
        <v>8632584.866772728</v>
      </c>
      <c r="BV619" s="152">
        <f t="shared" si="423"/>
        <v>4316292.433386364</v>
      </c>
      <c r="BW619" s="133">
        <f t="shared" si="424"/>
        <v>89563224.423645452</v>
      </c>
      <c r="BX619" s="147">
        <f t="shared" si="425"/>
        <v>7302611.25</v>
      </c>
      <c r="BY619" s="134">
        <f t="shared" si="426"/>
        <v>82260613.173645452</v>
      </c>
      <c r="CD619" s="388">
        <f>'گام اول '!AU620</f>
        <v>77903237.417727277</v>
      </c>
      <c r="CE619" s="389">
        <f>'گام اول '!AV620</f>
        <v>51541179.74848637</v>
      </c>
      <c r="CF619" s="389">
        <f>'گام اول '!AW620</f>
        <v>69936752.417727262</v>
      </c>
      <c r="CG619" s="389">
        <f>'گام اول '!AX620</f>
        <v>4895572.6692409087</v>
      </c>
      <c r="CH619" s="389">
        <f>'گام اول '!AY620</f>
        <v>1154117.9748486371</v>
      </c>
      <c r="CI619" s="389">
        <f>'گام اول '!AZ620</f>
        <v>0</v>
      </c>
      <c r="CJ619" s="389">
        <f>'گام اول '!BA620</f>
        <v>0</v>
      </c>
      <c r="CK619" s="389">
        <f>'گام اول '!BB620</f>
        <v>0</v>
      </c>
      <c r="CL619" s="389">
        <f>'گام اول '!BC620</f>
        <v>0</v>
      </c>
      <c r="CM619" s="389">
        <f>'گام اول '!BD620</f>
        <v>0</v>
      </c>
      <c r="CN619" s="389">
        <f>'گام اول '!BE620</f>
        <v>0</v>
      </c>
      <c r="CO619" s="389">
        <f>'گام اول '!BF620</f>
        <v>0</v>
      </c>
      <c r="CP619" s="389">
        <f>'گام اول '!BG620</f>
        <v>6049690.6440895461</v>
      </c>
      <c r="CQ619" s="389">
        <f>'گام اول '!BH620</f>
        <v>71853546</v>
      </c>
      <c r="CR619" s="389">
        <f t="shared" si="427"/>
        <v>77903237.417727277</v>
      </c>
      <c r="CS619" s="55">
        <f t="shared" si="428"/>
        <v>4425825</v>
      </c>
      <c r="CT619" s="388">
        <f t="shared" si="429"/>
        <v>2212912.5</v>
      </c>
      <c r="CU619" s="389">
        <f t="shared" si="430"/>
        <v>663873.75</v>
      </c>
      <c r="CV619" s="389">
        <f t="shared" si="431"/>
        <v>1120000</v>
      </c>
      <c r="CW619" s="55">
        <v>0</v>
      </c>
      <c r="CX619" s="389">
        <f t="shared" si="432"/>
        <v>86325848.667727277</v>
      </c>
      <c r="CY619" s="389">
        <f t="shared" si="433"/>
        <v>69936752.417727262</v>
      </c>
      <c r="CZ619" s="389">
        <f t="shared" si="434"/>
        <v>16085453.056077272</v>
      </c>
      <c r="DA619" s="389">
        <f t="shared" si="435"/>
        <v>102411301.72380455</v>
      </c>
      <c r="DB619" s="389">
        <f t="shared" si="436"/>
        <v>100800</v>
      </c>
      <c r="DC619" s="389">
        <f t="shared" si="437"/>
        <v>102512101.72380455</v>
      </c>
      <c r="DD619" s="394">
        <v>0</v>
      </c>
      <c r="DE619" s="389">
        <f t="shared" si="438"/>
        <v>8632584.866772728</v>
      </c>
      <c r="DF619" s="389">
        <f t="shared" si="439"/>
        <v>4316292.433386364</v>
      </c>
      <c r="DG619" s="389">
        <f t="shared" si="440"/>
        <v>89563224.423645452</v>
      </c>
      <c r="DH619" s="389">
        <f t="shared" si="441"/>
        <v>7302611.25</v>
      </c>
      <c r="DI619" s="389">
        <f t="shared" si="442"/>
        <v>82260613.173645452</v>
      </c>
      <c r="DJ619" s="389">
        <f t="shared" si="443"/>
        <v>0</v>
      </c>
      <c r="DL619" s="396">
        <f t="shared" si="444"/>
        <v>6638737.5</v>
      </c>
      <c r="DM619" s="396">
        <f t="shared" si="445"/>
        <v>-2212912.5</v>
      </c>
    </row>
    <row r="620" spans="1:117" s="55" customFormat="1" ht="21" x14ac:dyDescent="0.2">
      <c r="A620" s="191">
        <f t="shared" si="406"/>
        <v>2655495</v>
      </c>
      <c r="B620" s="136">
        <f>'گام اول '!B621</f>
        <v>615</v>
      </c>
      <c r="C620" s="136">
        <f>'گام اول '!C621</f>
        <v>412</v>
      </c>
      <c r="D620" s="136">
        <f>'گام اول '!D621</f>
        <v>13543</v>
      </c>
      <c r="E620" s="136" t="str">
        <f>'گام اول '!E621</f>
        <v>محمدرضا</v>
      </c>
      <c r="F620" s="136" t="str">
        <f>'گام اول '!F621</f>
        <v>مزدک</v>
      </c>
      <c r="G620" s="136" t="str">
        <f>'گام اول '!G621</f>
        <v>نگهبان</v>
      </c>
      <c r="H620" s="136" t="str">
        <f>'گام اول '!H621</f>
        <v>خوزستان</v>
      </c>
      <c r="I620" s="136" t="str">
        <f>'گام اول '!I621</f>
        <v>355-12-2944800-1</v>
      </c>
      <c r="J620" s="136">
        <f>'گام اول '!J621</f>
        <v>4679724153</v>
      </c>
      <c r="K620" s="136" t="str">
        <f>'گام اول '!K621</f>
        <v>0038406412</v>
      </c>
      <c r="L620" s="136" t="str">
        <f>'گام اول '!L621</f>
        <v>خوزستان</v>
      </c>
      <c r="M620" s="136" t="str">
        <f>'گام اول '!M621</f>
        <v>نگهبان</v>
      </c>
      <c r="N620" s="120" t="str">
        <f>'گام اول '!N621</f>
        <v>*</v>
      </c>
      <c r="O620" s="119">
        <f>'گام اول '!O621</f>
        <v>0</v>
      </c>
      <c r="P620" s="121">
        <f>'گام اول '!P621</f>
        <v>0</v>
      </c>
      <c r="Q620" s="358">
        <f>'گام اول '!Q621</f>
        <v>30</v>
      </c>
      <c r="R620" s="358">
        <f>'گام اول '!R621</f>
        <v>120</v>
      </c>
      <c r="S620" s="358">
        <f>'گام اول '!S621</f>
        <v>110</v>
      </c>
      <c r="T620" s="358">
        <f>'گام اول '!T621</f>
        <v>29.33</v>
      </c>
      <c r="U620" s="137">
        <f>'گام اول '!U621</f>
        <v>2</v>
      </c>
      <c r="V620" s="120">
        <f>'گام اول '!W621</f>
        <v>0</v>
      </c>
      <c r="W620" s="121">
        <f>'گام اول '!X621</f>
        <v>0</v>
      </c>
      <c r="X620" s="366">
        <f>'گام اول '!Y621</f>
        <v>2</v>
      </c>
      <c r="Y620" s="366">
        <f>'گام اول '!Z621</f>
        <v>2</v>
      </c>
      <c r="Z620" s="138">
        <f>'گام اول '!AA621</f>
        <v>885165</v>
      </c>
      <c r="AA620" s="138">
        <f>'گام اول '!AB621</f>
        <v>0</v>
      </c>
      <c r="AB620" s="138">
        <f>'گام اول '!AC621</f>
        <v>885165</v>
      </c>
      <c r="AC620" s="138">
        <f>'گام اول '!AD621</f>
        <v>4500000</v>
      </c>
      <c r="AD620" s="138">
        <f>'گام اول '!AE621</f>
        <v>6000000</v>
      </c>
      <c r="AE620" s="139">
        <f>'گام اول '!AF621</f>
        <v>168986.04545454544</v>
      </c>
      <c r="AF620" s="122">
        <f>'گام اول '!AG621</f>
        <v>26554950</v>
      </c>
      <c r="AG620" s="123">
        <f>'گام اول '!AH621</f>
        <v>0</v>
      </c>
      <c r="AH620" s="123">
        <f>'گام اول '!AI621</f>
        <v>20278325.454545453</v>
      </c>
      <c r="AI620" s="123">
        <f>'گام اول '!AJ621</f>
        <v>5310990</v>
      </c>
      <c r="AJ620" s="123">
        <f>'گام اول '!AK621</f>
        <v>4500000</v>
      </c>
      <c r="AK620" s="123">
        <f>'گام اول '!AL621</f>
        <v>6000000</v>
      </c>
      <c r="AL620" s="123">
        <f>'گام اول '!AM621</f>
        <v>4647116.25</v>
      </c>
      <c r="AM620" s="123">
        <f>'گام اول '!AN621</f>
        <v>4956360.7131818179</v>
      </c>
      <c r="AN620" s="123">
        <f>'گام اول '!AO621</f>
        <v>1770330</v>
      </c>
      <c r="AO620" s="123">
        <f>'گام اول '!AP621</f>
        <v>4200000</v>
      </c>
      <c r="AP620" s="123">
        <f>'گام اول '!AQ621</f>
        <v>0</v>
      </c>
      <c r="AQ620" s="123">
        <f>'گام اول '!AR621</f>
        <v>0</v>
      </c>
      <c r="AR620" s="123">
        <f>'گام اول '!AS621</f>
        <v>0</v>
      </c>
      <c r="AS620" s="375">
        <f>'گام اول '!AT621</f>
        <v>0</v>
      </c>
      <c r="AT620" s="368">
        <f t="shared" si="407"/>
        <v>78218072.417727277</v>
      </c>
      <c r="AU620" s="173">
        <f>'گام اول '!AV621</f>
        <v>51457179.74848637</v>
      </c>
      <c r="AV620" s="141">
        <f>'گام اول '!AW621</f>
        <v>71136752.417727262</v>
      </c>
      <c r="AW620" s="142">
        <f t="shared" si="408"/>
        <v>4979572.6692409087</v>
      </c>
      <c r="AX620" s="75">
        <f t="shared" si="409"/>
        <v>1145717.9748486371</v>
      </c>
      <c r="AY620" s="142">
        <f>'گام اول '!AZ621</f>
        <v>0</v>
      </c>
      <c r="AZ620" s="142">
        <f>'گام اول '!BA621</f>
        <v>0</v>
      </c>
      <c r="BA620" s="142">
        <f>'گام اول '!BB621</f>
        <v>0</v>
      </c>
      <c r="BB620" s="142">
        <f>'گام اول '!BC621</f>
        <v>0</v>
      </c>
      <c r="BC620" s="142">
        <f>'گام اول '!BD621</f>
        <v>0</v>
      </c>
      <c r="BD620" s="142">
        <f>'گام اول '!BE621</f>
        <v>0</v>
      </c>
      <c r="BE620" s="142">
        <f>'گام اول '!BF621</f>
        <v>0</v>
      </c>
      <c r="BF620" s="143">
        <f t="shared" si="410"/>
        <v>6125290.6440895461</v>
      </c>
      <c r="BG620" s="140">
        <f t="shared" si="411"/>
        <v>72092781</v>
      </c>
      <c r="BH620" s="144">
        <f t="shared" si="412"/>
        <v>78218072.417727277</v>
      </c>
      <c r="BI620" s="127">
        <f t="shared" si="405"/>
        <v>4425825</v>
      </c>
      <c r="BJ620" s="145">
        <f t="shared" si="413"/>
        <v>2212912.5</v>
      </c>
      <c r="BK620" s="145">
        <f t="shared" si="414"/>
        <v>663873.75</v>
      </c>
      <c r="BL620" s="146">
        <f t="shared" si="415"/>
        <v>1120000</v>
      </c>
      <c r="BM620" s="379">
        <v>0</v>
      </c>
      <c r="BN620" s="147">
        <f t="shared" si="416"/>
        <v>86640683.667727277</v>
      </c>
      <c r="BO620" s="148">
        <f t="shared" si="417"/>
        <v>71136752.417727262</v>
      </c>
      <c r="BP620" s="149">
        <f t="shared" si="418"/>
        <v>16361453.056077272</v>
      </c>
      <c r="BQ620" s="150">
        <f t="shared" si="419"/>
        <v>103002136.72380455</v>
      </c>
      <c r="BR620" s="151">
        <f t="shared" si="420"/>
        <v>100800</v>
      </c>
      <c r="BS620" s="147">
        <f t="shared" si="421"/>
        <v>103102936.72380455</v>
      </c>
      <c r="BT620" s="135">
        <v>0</v>
      </c>
      <c r="BU620" s="148">
        <f t="shared" si="422"/>
        <v>8664068.366772728</v>
      </c>
      <c r="BV620" s="152">
        <f t="shared" si="423"/>
        <v>4332034.183386364</v>
      </c>
      <c r="BW620" s="133">
        <f t="shared" si="424"/>
        <v>90106834.173645452</v>
      </c>
      <c r="BX620" s="147">
        <f t="shared" si="425"/>
        <v>7302611.25</v>
      </c>
      <c r="BY620" s="134">
        <f t="shared" si="426"/>
        <v>82804222.923645452</v>
      </c>
      <c r="CD620" s="388">
        <f>'گام اول '!AU621</f>
        <v>78218072.417727277</v>
      </c>
      <c r="CE620" s="389">
        <f>'گام اول '!AV621</f>
        <v>51457179.74848637</v>
      </c>
      <c r="CF620" s="389">
        <f>'گام اول '!AW621</f>
        <v>71136752.417727262</v>
      </c>
      <c r="CG620" s="389">
        <f>'گام اول '!AX621</f>
        <v>4979572.6692409087</v>
      </c>
      <c r="CH620" s="389">
        <f>'گام اول '!AY621</f>
        <v>1145717.9748486371</v>
      </c>
      <c r="CI620" s="389">
        <f>'گام اول '!AZ621</f>
        <v>0</v>
      </c>
      <c r="CJ620" s="389">
        <f>'گام اول '!BA621</f>
        <v>0</v>
      </c>
      <c r="CK620" s="389">
        <f>'گام اول '!BB621</f>
        <v>0</v>
      </c>
      <c r="CL620" s="389">
        <f>'گام اول '!BC621</f>
        <v>0</v>
      </c>
      <c r="CM620" s="389">
        <f>'گام اول '!BD621</f>
        <v>0</v>
      </c>
      <c r="CN620" s="389">
        <f>'گام اول '!BE621</f>
        <v>0</v>
      </c>
      <c r="CO620" s="389">
        <f>'گام اول '!BF621</f>
        <v>0</v>
      </c>
      <c r="CP620" s="389">
        <f>'گام اول '!BG621</f>
        <v>6125290.6440895461</v>
      </c>
      <c r="CQ620" s="389">
        <f>'گام اول '!BH621</f>
        <v>72092781</v>
      </c>
      <c r="CR620" s="389">
        <f t="shared" si="427"/>
        <v>78218072.417727277</v>
      </c>
      <c r="CS620" s="55">
        <f t="shared" si="428"/>
        <v>4425825</v>
      </c>
      <c r="CT620" s="388">
        <f t="shared" si="429"/>
        <v>2212912.5</v>
      </c>
      <c r="CU620" s="389">
        <f t="shared" si="430"/>
        <v>663873.75</v>
      </c>
      <c r="CV620" s="389">
        <f t="shared" si="431"/>
        <v>1120000</v>
      </c>
      <c r="CW620" s="55">
        <v>0</v>
      </c>
      <c r="CX620" s="389">
        <f t="shared" si="432"/>
        <v>86640683.667727277</v>
      </c>
      <c r="CY620" s="389">
        <f t="shared" si="433"/>
        <v>71136752.417727262</v>
      </c>
      <c r="CZ620" s="389">
        <f t="shared" si="434"/>
        <v>16361453.056077272</v>
      </c>
      <c r="DA620" s="389">
        <f t="shared" si="435"/>
        <v>103002136.72380455</v>
      </c>
      <c r="DB620" s="389">
        <f t="shared" si="436"/>
        <v>100800</v>
      </c>
      <c r="DC620" s="389">
        <f t="shared" si="437"/>
        <v>103102936.72380455</v>
      </c>
      <c r="DD620" s="394">
        <v>0</v>
      </c>
      <c r="DE620" s="389">
        <f t="shared" si="438"/>
        <v>8664068.366772728</v>
      </c>
      <c r="DF620" s="389">
        <f t="shared" si="439"/>
        <v>4332034.183386364</v>
      </c>
      <c r="DG620" s="389">
        <f t="shared" si="440"/>
        <v>90106834.173645452</v>
      </c>
      <c r="DH620" s="389">
        <f t="shared" si="441"/>
        <v>7302611.25</v>
      </c>
      <c r="DI620" s="389">
        <f t="shared" si="442"/>
        <v>82804222.923645452</v>
      </c>
      <c r="DJ620" s="389">
        <f t="shared" si="443"/>
        <v>0</v>
      </c>
      <c r="DL620" s="396">
        <f t="shared" si="444"/>
        <v>6638737.5</v>
      </c>
      <c r="DM620" s="396">
        <f t="shared" si="445"/>
        <v>-2212912.5</v>
      </c>
    </row>
    <row r="621" spans="1:117" s="55" customFormat="1" ht="21" x14ac:dyDescent="0.2">
      <c r="A621" s="191">
        <f t="shared" si="406"/>
        <v>2655495</v>
      </c>
      <c r="B621" s="136">
        <f>'گام اول '!B622</f>
        <v>616</v>
      </c>
      <c r="C621" s="136">
        <f>'گام اول '!C622</f>
        <v>413</v>
      </c>
      <c r="D621" s="136">
        <f>'گام اول '!D622</f>
        <v>12915</v>
      </c>
      <c r="E621" s="136" t="str">
        <f>'گام اول '!E622</f>
        <v>حمید</v>
      </c>
      <c r="F621" s="136" t="str">
        <f>'گام اول '!F622</f>
        <v>سجادی نژاد</v>
      </c>
      <c r="G621" s="136" t="str">
        <f>'گام اول '!G622</f>
        <v>نگهبان</v>
      </c>
      <c r="H621" s="136" t="str">
        <f>'گام اول '!H622</f>
        <v>اصفهان</v>
      </c>
      <c r="I621" s="136" t="str">
        <f>'گام اول '!I622</f>
        <v>382-813-2948161-1</v>
      </c>
      <c r="J621" s="136">
        <f>'گام اول '!J622</f>
        <v>1281781339</v>
      </c>
      <c r="K621" s="136">
        <f>'گام اول '!K622</f>
        <v>0</v>
      </c>
      <c r="L621" s="136" t="str">
        <f>'گام اول '!L622</f>
        <v>اصفهان</v>
      </c>
      <c r="M621" s="136" t="str">
        <f>'گام اول '!M622</f>
        <v>نگهبان</v>
      </c>
      <c r="N621" s="120" t="str">
        <f>'گام اول '!N622</f>
        <v>*</v>
      </c>
      <c r="O621" s="119">
        <f>'گام اول '!O622</f>
        <v>0</v>
      </c>
      <c r="P621" s="121">
        <f>'گام اول '!P622</f>
        <v>0</v>
      </c>
      <c r="Q621" s="358">
        <f>'گام اول '!Q622</f>
        <v>30</v>
      </c>
      <c r="R621" s="358">
        <f>'گام اول '!R622</f>
        <v>120</v>
      </c>
      <c r="S621" s="358">
        <f>'گام اول '!S622</f>
        <v>110</v>
      </c>
      <c r="T621" s="358">
        <f>'گام اول '!T622</f>
        <v>29.33</v>
      </c>
      <c r="U621" s="137">
        <f>'گام اول '!U622</f>
        <v>0</v>
      </c>
      <c r="V621" s="120">
        <f>'گام اول '!W622</f>
        <v>0</v>
      </c>
      <c r="W621" s="121">
        <f>'گام اول '!X622</f>
        <v>0</v>
      </c>
      <c r="X621" s="366">
        <f>'گام اول '!Y622</f>
        <v>1</v>
      </c>
      <c r="Y621" s="366">
        <f>'گام اول '!Z622</f>
        <v>1</v>
      </c>
      <c r="Z621" s="138">
        <f>'گام اول '!AA622</f>
        <v>885165</v>
      </c>
      <c r="AA621" s="138">
        <f>'گام اول '!AB622</f>
        <v>46667</v>
      </c>
      <c r="AB621" s="138">
        <f>'گام اول '!AC622</f>
        <v>931832</v>
      </c>
      <c r="AC621" s="138">
        <f>'گام اول '!AD622</f>
        <v>4500000</v>
      </c>
      <c r="AD621" s="138">
        <f>'گام اول '!AE622</f>
        <v>6000000</v>
      </c>
      <c r="AE621" s="139">
        <f>'گام اول '!AF622</f>
        <v>177895.19999999998</v>
      </c>
      <c r="AF621" s="122">
        <f>'گام اول '!AG622</f>
        <v>26554950</v>
      </c>
      <c r="AG621" s="123">
        <f>'گام اول '!AH622</f>
        <v>1400010</v>
      </c>
      <c r="AH621" s="123">
        <f>'گام اول '!AI622</f>
        <v>21347423.999999996</v>
      </c>
      <c r="AI621" s="123">
        <f>'گام اول '!AJ622</f>
        <v>2655495</v>
      </c>
      <c r="AJ621" s="123">
        <f>'گام اول '!AK622</f>
        <v>4500000</v>
      </c>
      <c r="AK621" s="123">
        <f>'گام اول '!AL622</f>
        <v>6000000</v>
      </c>
      <c r="AL621" s="123">
        <f>'گام اول '!AM622</f>
        <v>4892117.9999999991</v>
      </c>
      <c r="AM621" s="123">
        <f>'گام اول '!AN622</f>
        <v>5217666.2159999991</v>
      </c>
      <c r="AN621" s="123">
        <f>'گام اول '!AO622</f>
        <v>0</v>
      </c>
      <c r="AO621" s="123">
        <f>'گام اول '!AP622</f>
        <v>3000000</v>
      </c>
      <c r="AP621" s="123">
        <f>'گام اول '!AQ622</f>
        <v>0</v>
      </c>
      <c r="AQ621" s="123">
        <f>'گام اول '!AR622</f>
        <v>0</v>
      </c>
      <c r="AR621" s="123">
        <f>'گام اول '!AS622</f>
        <v>0</v>
      </c>
      <c r="AS621" s="375">
        <f>'گام اول '!AT622</f>
        <v>0</v>
      </c>
      <c r="AT621" s="368">
        <f t="shared" si="407"/>
        <v>75567663.216000006</v>
      </c>
      <c r="AU621" s="173">
        <f>'گام اول '!AV622</f>
        <v>54308316.440880008</v>
      </c>
      <c r="AV621" s="141">
        <f>'گام اول '!AW622</f>
        <v>72912168.215999991</v>
      </c>
      <c r="AW621" s="142">
        <f t="shared" si="408"/>
        <v>5103851.7751199994</v>
      </c>
      <c r="AX621" s="75">
        <f t="shared" si="409"/>
        <v>1430831.644088001</v>
      </c>
      <c r="AY621" s="142">
        <f>'گام اول '!AZ622</f>
        <v>0</v>
      </c>
      <c r="AZ621" s="142">
        <f>'گام اول '!BA622</f>
        <v>0</v>
      </c>
      <c r="BA621" s="142">
        <f>'گام اول '!BB622</f>
        <v>0</v>
      </c>
      <c r="BB621" s="142">
        <f>'گام اول '!BC622</f>
        <v>0</v>
      </c>
      <c r="BC621" s="142">
        <f>'گام اول '!BD622</f>
        <v>0</v>
      </c>
      <c r="BD621" s="142">
        <f>'گام اول '!BE622</f>
        <v>0</v>
      </c>
      <c r="BE621" s="142">
        <f>'گام اول '!BF622</f>
        <v>0</v>
      </c>
      <c r="BF621" s="143">
        <f t="shared" si="410"/>
        <v>6534683.4192080004</v>
      </c>
      <c r="BG621" s="140">
        <f t="shared" si="411"/>
        <v>69032979</v>
      </c>
      <c r="BH621" s="144">
        <f t="shared" si="412"/>
        <v>75567663.216000006</v>
      </c>
      <c r="BI621" s="127">
        <f t="shared" si="405"/>
        <v>4659160</v>
      </c>
      <c r="BJ621" s="145">
        <f t="shared" si="413"/>
        <v>2329580</v>
      </c>
      <c r="BK621" s="145">
        <f t="shared" si="414"/>
        <v>698874</v>
      </c>
      <c r="BL621" s="146">
        <f t="shared" si="415"/>
        <v>1120000</v>
      </c>
      <c r="BM621" s="379">
        <v>0</v>
      </c>
      <c r="BN621" s="147">
        <f t="shared" si="416"/>
        <v>84375277.216000006</v>
      </c>
      <c r="BO621" s="148">
        <f t="shared" si="417"/>
        <v>72912168.215999991</v>
      </c>
      <c r="BP621" s="149">
        <f t="shared" si="418"/>
        <v>16769798.689679999</v>
      </c>
      <c r="BQ621" s="150">
        <f t="shared" si="419"/>
        <v>101145075.90568</v>
      </c>
      <c r="BR621" s="151">
        <f t="shared" si="420"/>
        <v>100800</v>
      </c>
      <c r="BS621" s="147">
        <f t="shared" si="421"/>
        <v>101245875.90568</v>
      </c>
      <c r="BT621" s="135">
        <v>0</v>
      </c>
      <c r="BU621" s="148">
        <f t="shared" si="422"/>
        <v>8437527.7216000017</v>
      </c>
      <c r="BV621" s="152">
        <f t="shared" si="423"/>
        <v>4218763.8608000008</v>
      </c>
      <c r="BW621" s="133">
        <f t="shared" si="424"/>
        <v>88589584.323280007</v>
      </c>
      <c r="BX621" s="147">
        <f t="shared" si="425"/>
        <v>7687614</v>
      </c>
      <c r="BY621" s="134">
        <f t="shared" si="426"/>
        <v>80901970.323280007</v>
      </c>
      <c r="CD621" s="388">
        <f>'گام اول '!AU622</f>
        <v>75567663.216000006</v>
      </c>
      <c r="CE621" s="389">
        <f>'گام اول '!AV622</f>
        <v>54308316.440880008</v>
      </c>
      <c r="CF621" s="389">
        <f>'گام اول '!AW622</f>
        <v>72912168.215999991</v>
      </c>
      <c r="CG621" s="389">
        <f>'گام اول '!AX622</f>
        <v>5103851.7751199994</v>
      </c>
      <c r="CH621" s="389">
        <f>'گام اول '!AY622</f>
        <v>1430831.644088001</v>
      </c>
      <c r="CI621" s="389">
        <f>'گام اول '!AZ622</f>
        <v>0</v>
      </c>
      <c r="CJ621" s="389">
        <f>'گام اول '!BA622</f>
        <v>0</v>
      </c>
      <c r="CK621" s="389">
        <f>'گام اول '!BB622</f>
        <v>0</v>
      </c>
      <c r="CL621" s="389">
        <f>'گام اول '!BC622</f>
        <v>0</v>
      </c>
      <c r="CM621" s="389">
        <f>'گام اول '!BD622</f>
        <v>0</v>
      </c>
      <c r="CN621" s="389">
        <f>'گام اول '!BE622</f>
        <v>0</v>
      </c>
      <c r="CO621" s="389">
        <f>'گام اول '!BF622</f>
        <v>0</v>
      </c>
      <c r="CP621" s="389">
        <f>'گام اول '!BG622</f>
        <v>6534683.4192080004</v>
      </c>
      <c r="CQ621" s="389">
        <f>'گام اول '!BH622</f>
        <v>69032979</v>
      </c>
      <c r="CR621" s="389">
        <f t="shared" si="427"/>
        <v>75567663.216000006</v>
      </c>
      <c r="CS621" s="55">
        <f t="shared" si="428"/>
        <v>4659160</v>
      </c>
      <c r="CT621" s="388">
        <f t="shared" si="429"/>
        <v>2329580</v>
      </c>
      <c r="CU621" s="389">
        <f t="shared" si="430"/>
        <v>698874</v>
      </c>
      <c r="CV621" s="389">
        <f t="shared" si="431"/>
        <v>1120000</v>
      </c>
      <c r="CW621" s="55">
        <v>0</v>
      </c>
      <c r="CX621" s="389">
        <f t="shared" si="432"/>
        <v>84375277.216000006</v>
      </c>
      <c r="CY621" s="389">
        <f t="shared" si="433"/>
        <v>72912168.215999991</v>
      </c>
      <c r="CZ621" s="389">
        <f t="shared" si="434"/>
        <v>16769798.689679999</v>
      </c>
      <c r="DA621" s="389">
        <f t="shared" si="435"/>
        <v>101145075.90568</v>
      </c>
      <c r="DB621" s="389">
        <f t="shared" si="436"/>
        <v>100800</v>
      </c>
      <c r="DC621" s="389">
        <f t="shared" si="437"/>
        <v>101245875.90568</v>
      </c>
      <c r="DD621" s="394">
        <v>0</v>
      </c>
      <c r="DE621" s="389">
        <f t="shared" si="438"/>
        <v>8437527.7216000017</v>
      </c>
      <c r="DF621" s="389">
        <f t="shared" si="439"/>
        <v>4218763.8608000008</v>
      </c>
      <c r="DG621" s="389">
        <f t="shared" si="440"/>
        <v>88589584.323280007</v>
      </c>
      <c r="DH621" s="389">
        <f t="shared" si="441"/>
        <v>7687614</v>
      </c>
      <c r="DI621" s="389">
        <f t="shared" si="442"/>
        <v>80901970.323280007</v>
      </c>
      <c r="DJ621" s="389">
        <f t="shared" si="443"/>
        <v>0</v>
      </c>
      <c r="DL621" s="396">
        <f t="shared" si="444"/>
        <v>6638737.5</v>
      </c>
      <c r="DM621" s="396">
        <f t="shared" si="445"/>
        <v>-1979577.5</v>
      </c>
    </row>
    <row r="622" spans="1:117" s="55" customFormat="1" ht="21" x14ac:dyDescent="0.2">
      <c r="A622" s="191">
        <f t="shared" si="406"/>
        <v>2655495</v>
      </c>
      <c r="B622" s="136">
        <f>'گام اول '!B623</f>
        <v>617</v>
      </c>
      <c r="C622" s="136">
        <f>'گام اول '!C623</f>
        <v>414</v>
      </c>
      <c r="D622" s="136">
        <f>'گام اول '!D623</f>
        <v>12917</v>
      </c>
      <c r="E622" s="136" t="str">
        <f>'گام اول '!E623</f>
        <v>حسن</v>
      </c>
      <c r="F622" s="136" t="str">
        <f>'گام اول '!F623</f>
        <v>اسکندری جهمانی</v>
      </c>
      <c r="G622" s="136" t="str">
        <f>'گام اول '!G623</f>
        <v>نگهبان</v>
      </c>
      <c r="H622" s="136" t="str">
        <f>'گام اول '!H623</f>
        <v>اصفهان</v>
      </c>
      <c r="I622" s="136" t="str">
        <f>'گام اول '!I623</f>
        <v>382-813-2294100-1</v>
      </c>
      <c r="J622" s="136">
        <f>'گام اول '!J623</f>
        <v>1292292180</v>
      </c>
      <c r="K622" s="136">
        <f>'گام اول '!K623</f>
        <v>0</v>
      </c>
      <c r="L622" s="136" t="str">
        <f>'گام اول '!L623</f>
        <v>اصفهان</v>
      </c>
      <c r="M622" s="136" t="str">
        <f>'گام اول '!M623</f>
        <v>نگهبان</v>
      </c>
      <c r="N622" s="120">
        <f>'گام اول '!N623</f>
        <v>0</v>
      </c>
      <c r="O622" s="119" t="str">
        <f>'گام اول '!O623</f>
        <v>*</v>
      </c>
      <c r="P622" s="121">
        <f>'گام اول '!P623</f>
        <v>0</v>
      </c>
      <c r="Q622" s="358">
        <f>'گام اول '!Q623</f>
        <v>30</v>
      </c>
      <c r="R622" s="358">
        <f>'گام اول '!R623</f>
        <v>90</v>
      </c>
      <c r="S622" s="358">
        <f>'گام اول '!S623</f>
        <v>0</v>
      </c>
      <c r="T622" s="358">
        <f>'گام اول '!T623</f>
        <v>0</v>
      </c>
      <c r="U622" s="137">
        <f>'گام اول '!U623</f>
        <v>0</v>
      </c>
      <c r="V622" s="120">
        <f>'گام اول '!W623</f>
        <v>0</v>
      </c>
      <c r="W622" s="121">
        <f>'گام اول '!X623</f>
        <v>0</v>
      </c>
      <c r="X622" s="366">
        <f>'گام اول '!Y623</f>
        <v>1</v>
      </c>
      <c r="Y622" s="366">
        <f>'گام اول '!Z623</f>
        <v>1</v>
      </c>
      <c r="Z622" s="138">
        <f>'گام اول '!AA623</f>
        <v>885165</v>
      </c>
      <c r="AA622" s="138">
        <f>'گام اول '!AB623</f>
        <v>46667</v>
      </c>
      <c r="AB622" s="138">
        <f>'گام اول '!AC623</f>
        <v>931832</v>
      </c>
      <c r="AC622" s="138">
        <f>'گام اول '!AD623</f>
        <v>4500000</v>
      </c>
      <c r="AD622" s="138">
        <f>'گام اول '!AE623</f>
        <v>6000000</v>
      </c>
      <c r="AE622" s="139">
        <f>'گام اول '!AF623</f>
        <v>177895.19999999998</v>
      </c>
      <c r="AF622" s="122">
        <f>'گام اول '!AG623</f>
        <v>26554950</v>
      </c>
      <c r="AG622" s="123">
        <f>'گام اول '!AH623</f>
        <v>1400010</v>
      </c>
      <c r="AH622" s="123">
        <f>'گام اول '!AI623</f>
        <v>16010567.999999998</v>
      </c>
      <c r="AI622" s="123">
        <f>'گام اول '!AJ623</f>
        <v>2655495</v>
      </c>
      <c r="AJ622" s="123">
        <f>'گام اول '!AK623</f>
        <v>4500000</v>
      </c>
      <c r="AK622" s="123">
        <f>'گام اول '!AL623</f>
        <v>6000000</v>
      </c>
      <c r="AL622" s="123">
        <f>'گام اول '!AM623</f>
        <v>0</v>
      </c>
      <c r="AM622" s="123">
        <f>'گام اول '!AN623</f>
        <v>0</v>
      </c>
      <c r="AN622" s="123">
        <f>'گام اول '!AO623</f>
        <v>0</v>
      </c>
      <c r="AO622" s="123">
        <f>'گام اول '!AP623</f>
        <v>4000000</v>
      </c>
      <c r="AP622" s="123">
        <f>'گام اول '!AQ623</f>
        <v>0</v>
      </c>
      <c r="AQ622" s="123">
        <f>'گام اول '!AR623</f>
        <v>0</v>
      </c>
      <c r="AR622" s="123">
        <f>'گام اول '!AS623</f>
        <v>0</v>
      </c>
      <c r="AS622" s="375">
        <f>'گام اول '!AT623</f>
        <v>0</v>
      </c>
      <c r="AT622" s="368">
        <f t="shared" si="407"/>
        <v>61121023</v>
      </c>
      <c r="AU622" s="173">
        <f>'گام اول '!AV623</f>
        <v>39872941.039999999</v>
      </c>
      <c r="AV622" s="141">
        <f>'گام اول '!AW623</f>
        <v>58465528</v>
      </c>
      <c r="AW622" s="142">
        <f t="shared" si="408"/>
        <v>4092586.9600000004</v>
      </c>
      <c r="AX622" s="75">
        <f t="shared" si="409"/>
        <v>0</v>
      </c>
      <c r="AY622" s="142">
        <f>'گام اول '!AZ623</f>
        <v>0</v>
      </c>
      <c r="AZ622" s="142">
        <f>'گام اول '!BA623</f>
        <v>0</v>
      </c>
      <c r="BA622" s="142">
        <f>'گام اول '!BB623</f>
        <v>0</v>
      </c>
      <c r="BB622" s="142">
        <f>'گام اول '!BC623</f>
        <v>0</v>
      </c>
      <c r="BC622" s="142">
        <f>'گام اول '!BD623</f>
        <v>0</v>
      </c>
      <c r="BD622" s="142">
        <f>'گام اول '!BE623</f>
        <v>0</v>
      </c>
      <c r="BE622" s="142">
        <f>'گام اول '!BF623</f>
        <v>0</v>
      </c>
      <c r="BF622" s="143">
        <f t="shared" si="410"/>
        <v>4092586.9600000004</v>
      </c>
      <c r="BG622" s="140">
        <f t="shared" si="411"/>
        <v>57028436</v>
      </c>
      <c r="BH622" s="144">
        <f t="shared" si="412"/>
        <v>61121023</v>
      </c>
      <c r="BI622" s="127">
        <f t="shared" si="405"/>
        <v>4659160</v>
      </c>
      <c r="BJ622" s="145">
        <f t="shared" si="413"/>
        <v>2329580</v>
      </c>
      <c r="BK622" s="145">
        <f t="shared" si="414"/>
        <v>698874</v>
      </c>
      <c r="BL622" s="146">
        <f t="shared" si="415"/>
        <v>1120000</v>
      </c>
      <c r="BM622" s="379">
        <v>0</v>
      </c>
      <c r="BN622" s="147">
        <f t="shared" si="416"/>
        <v>69928637</v>
      </c>
      <c r="BO622" s="148">
        <f t="shared" si="417"/>
        <v>58465528</v>
      </c>
      <c r="BP622" s="149">
        <f t="shared" si="418"/>
        <v>13447071.440000001</v>
      </c>
      <c r="BQ622" s="150">
        <f t="shared" si="419"/>
        <v>83375708.439999998</v>
      </c>
      <c r="BR622" s="151">
        <f t="shared" si="420"/>
        <v>100800</v>
      </c>
      <c r="BS622" s="147">
        <f t="shared" si="421"/>
        <v>83476508.439999998</v>
      </c>
      <c r="BT622" s="135">
        <v>0</v>
      </c>
      <c r="BU622" s="148">
        <f t="shared" si="422"/>
        <v>6992863.7000000002</v>
      </c>
      <c r="BV622" s="152">
        <f t="shared" si="423"/>
        <v>3496431.85</v>
      </c>
      <c r="BW622" s="133">
        <f t="shared" si="424"/>
        <v>72987212.890000001</v>
      </c>
      <c r="BX622" s="147">
        <f t="shared" si="425"/>
        <v>7687614</v>
      </c>
      <c r="BY622" s="134">
        <f t="shared" si="426"/>
        <v>65299598.890000001</v>
      </c>
      <c r="CD622" s="388">
        <f>'گام اول '!AU623</f>
        <v>61121023</v>
      </c>
      <c r="CE622" s="389">
        <f>'گام اول '!AV623</f>
        <v>39872941.039999999</v>
      </c>
      <c r="CF622" s="389">
        <f>'گام اول '!AW623</f>
        <v>58465528</v>
      </c>
      <c r="CG622" s="389">
        <f>'گام اول '!AX623</f>
        <v>4092586.9600000004</v>
      </c>
      <c r="CH622" s="389">
        <f>'گام اول '!AY623</f>
        <v>0</v>
      </c>
      <c r="CI622" s="389">
        <f>'گام اول '!AZ623</f>
        <v>0</v>
      </c>
      <c r="CJ622" s="389">
        <f>'گام اول '!BA623</f>
        <v>0</v>
      </c>
      <c r="CK622" s="389">
        <f>'گام اول '!BB623</f>
        <v>0</v>
      </c>
      <c r="CL622" s="389">
        <f>'گام اول '!BC623</f>
        <v>0</v>
      </c>
      <c r="CM622" s="389">
        <f>'گام اول '!BD623</f>
        <v>0</v>
      </c>
      <c r="CN622" s="389">
        <f>'گام اول '!BE623</f>
        <v>0</v>
      </c>
      <c r="CO622" s="389">
        <f>'گام اول '!BF623</f>
        <v>0</v>
      </c>
      <c r="CP622" s="389">
        <f>'گام اول '!BG623</f>
        <v>4092586.9600000004</v>
      </c>
      <c r="CQ622" s="389">
        <f>'گام اول '!BH623</f>
        <v>57028436</v>
      </c>
      <c r="CR622" s="389">
        <f t="shared" si="427"/>
        <v>61121023</v>
      </c>
      <c r="CS622" s="55">
        <f t="shared" si="428"/>
        <v>4659160</v>
      </c>
      <c r="CT622" s="388">
        <f t="shared" si="429"/>
        <v>2329580</v>
      </c>
      <c r="CU622" s="389">
        <f t="shared" si="430"/>
        <v>698874</v>
      </c>
      <c r="CV622" s="389">
        <f t="shared" si="431"/>
        <v>1120000</v>
      </c>
      <c r="CW622" s="55">
        <v>0</v>
      </c>
      <c r="CX622" s="389">
        <f t="shared" si="432"/>
        <v>69928637</v>
      </c>
      <c r="CY622" s="389">
        <f t="shared" si="433"/>
        <v>58465528</v>
      </c>
      <c r="CZ622" s="389">
        <f t="shared" si="434"/>
        <v>13447071.440000001</v>
      </c>
      <c r="DA622" s="389">
        <f t="shared" si="435"/>
        <v>83375708.439999998</v>
      </c>
      <c r="DB622" s="389">
        <f t="shared" si="436"/>
        <v>100800</v>
      </c>
      <c r="DC622" s="389">
        <f t="shared" si="437"/>
        <v>83476508.439999998</v>
      </c>
      <c r="DD622" s="394">
        <v>0</v>
      </c>
      <c r="DE622" s="389">
        <f t="shared" si="438"/>
        <v>6992863.7000000002</v>
      </c>
      <c r="DF622" s="389">
        <f t="shared" si="439"/>
        <v>3496431.85</v>
      </c>
      <c r="DG622" s="389">
        <f t="shared" si="440"/>
        <v>72987212.890000001</v>
      </c>
      <c r="DH622" s="389">
        <f t="shared" si="441"/>
        <v>7687614</v>
      </c>
      <c r="DI622" s="389">
        <f t="shared" si="442"/>
        <v>65299598.890000001</v>
      </c>
      <c r="DJ622" s="389">
        <f t="shared" si="443"/>
        <v>0</v>
      </c>
      <c r="DL622" s="396">
        <f t="shared" si="444"/>
        <v>6638737.5</v>
      </c>
      <c r="DM622" s="396">
        <f t="shared" si="445"/>
        <v>-1979577.5</v>
      </c>
    </row>
    <row r="623" spans="1:117" s="55" customFormat="1" ht="21" x14ac:dyDescent="0.2">
      <c r="A623" s="191">
        <f t="shared" si="406"/>
        <v>2655495</v>
      </c>
      <c r="B623" s="136">
        <f>'گام اول '!B624</f>
        <v>618</v>
      </c>
      <c r="C623" s="136">
        <f>'گام اول '!C624</f>
        <v>415</v>
      </c>
      <c r="D623" s="136">
        <f>'گام اول '!D624</f>
        <v>12921</v>
      </c>
      <c r="E623" s="136" t="str">
        <f>'گام اول '!E624</f>
        <v>داود</v>
      </c>
      <c r="F623" s="136" t="str">
        <f>'گام اول '!F624</f>
        <v>بهشتی پیکانی</v>
      </c>
      <c r="G623" s="136" t="str">
        <f>'گام اول '!G624</f>
        <v>نگهبان</v>
      </c>
      <c r="H623" s="136" t="str">
        <f>'گام اول '!H624</f>
        <v>اصفهان</v>
      </c>
      <c r="I623" s="136" t="str">
        <f>'گام اول '!I624</f>
        <v>131-813-2185651-1</v>
      </c>
      <c r="J623" s="136">
        <f>'گام اول '!J624</f>
        <v>1281892580</v>
      </c>
      <c r="K623" s="136">
        <f>'گام اول '!K624</f>
        <v>0</v>
      </c>
      <c r="L623" s="136" t="str">
        <f>'گام اول '!L624</f>
        <v>اصفهان</v>
      </c>
      <c r="M623" s="136" t="str">
        <f>'گام اول '!M624</f>
        <v>نگهبان</v>
      </c>
      <c r="N623" s="120" t="str">
        <f>'گام اول '!N624</f>
        <v>*</v>
      </c>
      <c r="O623" s="119">
        <f>'گام اول '!O624</f>
        <v>0</v>
      </c>
      <c r="P623" s="121">
        <f>'گام اول '!P624</f>
        <v>0</v>
      </c>
      <c r="Q623" s="358">
        <f>'گام اول '!Q624</f>
        <v>30</v>
      </c>
      <c r="R623" s="358">
        <f>'گام اول '!R624</f>
        <v>120</v>
      </c>
      <c r="S623" s="358">
        <f>'گام اول '!S624</f>
        <v>110</v>
      </c>
      <c r="T623" s="358">
        <f>'گام اول '!T624</f>
        <v>29.33</v>
      </c>
      <c r="U623" s="137">
        <f>'گام اول '!U624</f>
        <v>0</v>
      </c>
      <c r="V623" s="120">
        <f>'گام اول '!W624</f>
        <v>0</v>
      </c>
      <c r="W623" s="121">
        <f>'گام اول '!X624</f>
        <v>0</v>
      </c>
      <c r="X623" s="366">
        <f>'گام اول '!Y624</f>
        <v>3</v>
      </c>
      <c r="Y623" s="366">
        <f>'گام اول '!Z624</f>
        <v>3</v>
      </c>
      <c r="Z623" s="138">
        <f>'گام اول '!AA624</f>
        <v>885165</v>
      </c>
      <c r="AA623" s="138">
        <f>'گام اول '!AB624</f>
        <v>46667</v>
      </c>
      <c r="AB623" s="138">
        <f>'گام اول '!AC624</f>
        <v>931832</v>
      </c>
      <c r="AC623" s="138">
        <f>'گام اول '!AD624</f>
        <v>4500000</v>
      </c>
      <c r="AD623" s="138">
        <f>'گام اول '!AE624</f>
        <v>6000000</v>
      </c>
      <c r="AE623" s="139">
        <f>'گام اول '!AF624</f>
        <v>177895.19999999998</v>
      </c>
      <c r="AF623" s="122">
        <f>'گام اول '!AG624</f>
        <v>26554950</v>
      </c>
      <c r="AG623" s="123">
        <f>'گام اول '!AH624</f>
        <v>1400010</v>
      </c>
      <c r="AH623" s="123">
        <f>'گام اول '!AI624</f>
        <v>21347423.999999996</v>
      </c>
      <c r="AI623" s="123">
        <f>'گام اول '!AJ624</f>
        <v>7966485</v>
      </c>
      <c r="AJ623" s="123">
        <f>'گام اول '!AK624</f>
        <v>4500000</v>
      </c>
      <c r="AK623" s="123">
        <f>'گام اول '!AL624</f>
        <v>6000000</v>
      </c>
      <c r="AL623" s="123">
        <f>'گام اول '!AM624</f>
        <v>4892117.9999999991</v>
      </c>
      <c r="AM623" s="123">
        <f>'گام اول '!AN624</f>
        <v>5217666.2159999991</v>
      </c>
      <c r="AN623" s="123">
        <f>'گام اول '!AO624</f>
        <v>0</v>
      </c>
      <c r="AO623" s="123">
        <f>'گام اول '!AP624</f>
        <v>2800000</v>
      </c>
      <c r="AP623" s="123">
        <f>'گام اول '!AQ624</f>
        <v>0</v>
      </c>
      <c r="AQ623" s="123">
        <f>'گام اول '!AR624</f>
        <v>0</v>
      </c>
      <c r="AR623" s="123">
        <f>'گام اول '!AS624</f>
        <v>0</v>
      </c>
      <c r="AS623" s="375">
        <f>'گام اول '!AT624</f>
        <v>0</v>
      </c>
      <c r="AT623" s="368">
        <f t="shared" si="407"/>
        <v>80678653.216000006</v>
      </c>
      <c r="AU623" s="173">
        <f>'گام اول '!AV624</f>
        <v>54322316.440880008</v>
      </c>
      <c r="AV623" s="141">
        <f>'گام اول '!AW624</f>
        <v>72712168.215999991</v>
      </c>
      <c r="AW623" s="142">
        <f t="shared" si="408"/>
        <v>5089851.7751199994</v>
      </c>
      <c r="AX623" s="75">
        <f t="shared" si="409"/>
        <v>1432231.644088001</v>
      </c>
      <c r="AY623" s="142">
        <f>'گام اول '!AZ624</f>
        <v>0</v>
      </c>
      <c r="AZ623" s="142">
        <f>'گام اول '!BA624</f>
        <v>0</v>
      </c>
      <c r="BA623" s="142">
        <f>'گام اول '!BB624</f>
        <v>0</v>
      </c>
      <c r="BB623" s="142">
        <f>'گام اول '!BC624</f>
        <v>0</v>
      </c>
      <c r="BC623" s="142">
        <f>'گام اول '!BD624</f>
        <v>0</v>
      </c>
      <c r="BD623" s="142">
        <f>'گام اول '!BE624</f>
        <v>0</v>
      </c>
      <c r="BE623" s="142">
        <f>'گام اول '!BF624</f>
        <v>0</v>
      </c>
      <c r="BF623" s="143">
        <f t="shared" si="410"/>
        <v>6522083.4192080004</v>
      </c>
      <c r="BG623" s="140">
        <f t="shared" si="411"/>
        <v>74156569</v>
      </c>
      <c r="BH623" s="144">
        <f t="shared" si="412"/>
        <v>80678653.216000006</v>
      </c>
      <c r="BI623" s="127">
        <f t="shared" si="405"/>
        <v>4659160</v>
      </c>
      <c r="BJ623" s="145">
        <f t="shared" si="413"/>
        <v>2329580</v>
      </c>
      <c r="BK623" s="145">
        <f t="shared" si="414"/>
        <v>698874</v>
      </c>
      <c r="BL623" s="146">
        <f t="shared" si="415"/>
        <v>1120000</v>
      </c>
      <c r="BM623" s="379">
        <v>0</v>
      </c>
      <c r="BN623" s="147">
        <f t="shared" si="416"/>
        <v>89486267.216000006</v>
      </c>
      <c r="BO623" s="148">
        <f t="shared" si="417"/>
        <v>72712168.215999991</v>
      </c>
      <c r="BP623" s="149">
        <f t="shared" si="418"/>
        <v>16723798.689679999</v>
      </c>
      <c r="BQ623" s="150">
        <f t="shared" si="419"/>
        <v>106210065.90568</v>
      </c>
      <c r="BR623" s="151">
        <f t="shared" si="420"/>
        <v>100800</v>
      </c>
      <c r="BS623" s="147">
        <f t="shared" si="421"/>
        <v>106310865.90568</v>
      </c>
      <c r="BT623" s="135">
        <v>0</v>
      </c>
      <c r="BU623" s="148">
        <f t="shared" si="422"/>
        <v>8948626.7216000017</v>
      </c>
      <c r="BV623" s="152">
        <f t="shared" si="423"/>
        <v>4474313.3608000008</v>
      </c>
      <c r="BW623" s="133">
        <f t="shared" si="424"/>
        <v>92887925.823280007</v>
      </c>
      <c r="BX623" s="147">
        <f t="shared" si="425"/>
        <v>7687614</v>
      </c>
      <c r="BY623" s="134">
        <f t="shared" si="426"/>
        <v>85200311.823280007</v>
      </c>
      <c r="CD623" s="388">
        <f>'گام اول '!AU624</f>
        <v>80678653.216000006</v>
      </c>
      <c r="CE623" s="389">
        <f>'گام اول '!AV624</f>
        <v>54322316.440880008</v>
      </c>
      <c r="CF623" s="389">
        <f>'گام اول '!AW624</f>
        <v>72712168.215999991</v>
      </c>
      <c r="CG623" s="389">
        <f>'گام اول '!AX624</f>
        <v>5089851.7751199994</v>
      </c>
      <c r="CH623" s="389">
        <f>'گام اول '!AY624</f>
        <v>1432231.644088001</v>
      </c>
      <c r="CI623" s="389">
        <f>'گام اول '!AZ624</f>
        <v>0</v>
      </c>
      <c r="CJ623" s="389">
        <f>'گام اول '!BA624</f>
        <v>0</v>
      </c>
      <c r="CK623" s="389">
        <f>'گام اول '!BB624</f>
        <v>0</v>
      </c>
      <c r="CL623" s="389">
        <f>'گام اول '!BC624</f>
        <v>0</v>
      </c>
      <c r="CM623" s="389">
        <f>'گام اول '!BD624</f>
        <v>0</v>
      </c>
      <c r="CN623" s="389">
        <f>'گام اول '!BE624</f>
        <v>0</v>
      </c>
      <c r="CO623" s="389">
        <f>'گام اول '!BF624</f>
        <v>0</v>
      </c>
      <c r="CP623" s="389">
        <f>'گام اول '!BG624</f>
        <v>6522083.4192080004</v>
      </c>
      <c r="CQ623" s="389">
        <f>'گام اول '!BH624</f>
        <v>74156569</v>
      </c>
      <c r="CR623" s="389">
        <f t="shared" si="427"/>
        <v>80678653.216000006</v>
      </c>
      <c r="CS623" s="55">
        <f t="shared" si="428"/>
        <v>4659160</v>
      </c>
      <c r="CT623" s="388">
        <f t="shared" si="429"/>
        <v>2329580</v>
      </c>
      <c r="CU623" s="389">
        <f t="shared" si="430"/>
        <v>698874</v>
      </c>
      <c r="CV623" s="389">
        <f t="shared" si="431"/>
        <v>1120000</v>
      </c>
      <c r="CW623" s="55">
        <v>0</v>
      </c>
      <c r="CX623" s="389">
        <f t="shared" si="432"/>
        <v>89486267.216000006</v>
      </c>
      <c r="CY623" s="389">
        <f t="shared" si="433"/>
        <v>72712168.215999991</v>
      </c>
      <c r="CZ623" s="389">
        <f t="shared" si="434"/>
        <v>16723798.689679999</v>
      </c>
      <c r="DA623" s="389">
        <f t="shared" si="435"/>
        <v>106210065.90568</v>
      </c>
      <c r="DB623" s="389">
        <f t="shared" si="436"/>
        <v>100800</v>
      </c>
      <c r="DC623" s="389">
        <f t="shared" si="437"/>
        <v>106310865.90568</v>
      </c>
      <c r="DD623" s="394">
        <v>0</v>
      </c>
      <c r="DE623" s="389">
        <f t="shared" si="438"/>
        <v>8948626.7216000017</v>
      </c>
      <c r="DF623" s="389">
        <f t="shared" si="439"/>
        <v>4474313.3608000008</v>
      </c>
      <c r="DG623" s="389">
        <f t="shared" si="440"/>
        <v>92887925.823280007</v>
      </c>
      <c r="DH623" s="389">
        <f t="shared" si="441"/>
        <v>7687614</v>
      </c>
      <c r="DI623" s="389">
        <f t="shared" si="442"/>
        <v>85200311.823280007</v>
      </c>
      <c r="DJ623" s="389">
        <f t="shared" si="443"/>
        <v>0</v>
      </c>
      <c r="DL623" s="396">
        <f t="shared" si="444"/>
        <v>6638737.5</v>
      </c>
      <c r="DM623" s="396">
        <f t="shared" si="445"/>
        <v>-1979577.5</v>
      </c>
    </row>
    <row r="624" spans="1:117" s="55" customFormat="1" ht="21" x14ac:dyDescent="0.2">
      <c r="A624" s="191">
        <f t="shared" si="406"/>
        <v>2655495</v>
      </c>
      <c r="B624" s="136">
        <f>'گام اول '!B625</f>
        <v>619</v>
      </c>
      <c r="C624" s="136">
        <f>'گام اول '!C625</f>
        <v>416</v>
      </c>
      <c r="D624" s="136">
        <f>'گام اول '!D625</f>
        <v>12907</v>
      </c>
      <c r="E624" s="136" t="str">
        <f>'گام اول '!E625</f>
        <v>دانیال</v>
      </c>
      <c r="F624" s="136" t="str">
        <f>'گام اول '!F625</f>
        <v>گورهگاهی</v>
      </c>
      <c r="G624" s="136" t="str">
        <f>'گام اول '!G625</f>
        <v>نگهبان</v>
      </c>
      <c r="H624" s="136" t="str">
        <f>'گام اول '!H625</f>
        <v>اصفهان</v>
      </c>
      <c r="I624" s="136" t="str">
        <f>'گام اول '!I625</f>
        <v>382-813-2186261-1</v>
      </c>
      <c r="J624" s="136">
        <f>'گام اول '!J625</f>
        <v>2372497790</v>
      </c>
      <c r="K624" s="136">
        <f>'گام اول '!K625</f>
        <v>0</v>
      </c>
      <c r="L624" s="136" t="str">
        <f>'گام اول '!L625</f>
        <v>اصفهان</v>
      </c>
      <c r="M624" s="136" t="str">
        <f>'گام اول '!M625</f>
        <v>نگهبان</v>
      </c>
      <c r="N624" s="120" t="str">
        <f>'گام اول '!N625</f>
        <v>*</v>
      </c>
      <c r="O624" s="119">
        <f>'گام اول '!O625</f>
        <v>0</v>
      </c>
      <c r="P624" s="121">
        <f>'گام اول '!P625</f>
        <v>0</v>
      </c>
      <c r="Q624" s="358">
        <f>'گام اول '!Q625</f>
        <v>30</v>
      </c>
      <c r="R624" s="358">
        <f>'گام اول '!R625</f>
        <v>120</v>
      </c>
      <c r="S624" s="358">
        <f>'گام اول '!S625</f>
        <v>110</v>
      </c>
      <c r="T624" s="358">
        <f>'گام اول '!T625</f>
        <v>29.33</v>
      </c>
      <c r="U624" s="137">
        <f>'گام اول '!U625</f>
        <v>0</v>
      </c>
      <c r="V624" s="120">
        <f>'گام اول '!W625</f>
        <v>0</v>
      </c>
      <c r="W624" s="121">
        <f>'گام اول '!X625</f>
        <v>0</v>
      </c>
      <c r="X624" s="366">
        <f>'گام اول '!Y625</f>
        <v>1</v>
      </c>
      <c r="Y624" s="366">
        <f>'گام اول '!Z625</f>
        <v>1</v>
      </c>
      <c r="Z624" s="138">
        <f>'گام اول '!AA625</f>
        <v>885165</v>
      </c>
      <c r="AA624" s="138">
        <f>'گام اول '!AB625</f>
        <v>46667</v>
      </c>
      <c r="AB624" s="138">
        <f>'گام اول '!AC625</f>
        <v>931832</v>
      </c>
      <c r="AC624" s="138">
        <f>'گام اول '!AD625</f>
        <v>4500000</v>
      </c>
      <c r="AD624" s="138">
        <f>'گام اول '!AE625</f>
        <v>6000000</v>
      </c>
      <c r="AE624" s="139">
        <f>'گام اول '!AF625</f>
        <v>177895.19999999998</v>
      </c>
      <c r="AF624" s="122">
        <f>'گام اول '!AG625</f>
        <v>26554950</v>
      </c>
      <c r="AG624" s="123">
        <f>'گام اول '!AH625</f>
        <v>1400010</v>
      </c>
      <c r="AH624" s="123">
        <f>'گام اول '!AI625</f>
        <v>21347423.999999996</v>
      </c>
      <c r="AI624" s="123">
        <f>'گام اول '!AJ625</f>
        <v>2655495</v>
      </c>
      <c r="AJ624" s="123">
        <f>'گام اول '!AK625</f>
        <v>4500000</v>
      </c>
      <c r="AK624" s="123">
        <f>'گام اول '!AL625</f>
        <v>6000000</v>
      </c>
      <c r="AL624" s="123">
        <f>'گام اول '!AM625</f>
        <v>4892117.9999999991</v>
      </c>
      <c r="AM624" s="123">
        <f>'گام اول '!AN625</f>
        <v>5217666.2159999991</v>
      </c>
      <c r="AN624" s="123">
        <f>'گام اول '!AO625</f>
        <v>0</v>
      </c>
      <c r="AO624" s="123">
        <f>'گام اول '!AP625</f>
        <v>2400000</v>
      </c>
      <c r="AP624" s="123">
        <f>'گام اول '!AQ625</f>
        <v>0</v>
      </c>
      <c r="AQ624" s="123">
        <f>'گام اول '!AR625</f>
        <v>0</v>
      </c>
      <c r="AR624" s="123">
        <f>'گام اول '!AS625</f>
        <v>0</v>
      </c>
      <c r="AS624" s="375">
        <f>'گام اول '!AT625</f>
        <v>0</v>
      </c>
      <c r="AT624" s="368">
        <f t="shared" si="407"/>
        <v>74967663.216000006</v>
      </c>
      <c r="AU624" s="173">
        <f>'گام اول '!AV625</f>
        <v>54350316.440880008</v>
      </c>
      <c r="AV624" s="141">
        <f>'گام اول '!AW625</f>
        <v>72312168.215999991</v>
      </c>
      <c r="AW624" s="142">
        <f t="shared" si="408"/>
        <v>5061851.7751199994</v>
      </c>
      <c r="AX624" s="75">
        <f t="shared" si="409"/>
        <v>1435031.644088001</v>
      </c>
      <c r="AY624" s="142">
        <f>'گام اول '!AZ625</f>
        <v>0</v>
      </c>
      <c r="AZ624" s="142">
        <f>'گام اول '!BA625</f>
        <v>0</v>
      </c>
      <c r="BA624" s="142">
        <f>'گام اول '!BB625</f>
        <v>0</v>
      </c>
      <c r="BB624" s="142">
        <f>'گام اول '!BC625</f>
        <v>0</v>
      </c>
      <c r="BC624" s="142">
        <f>'گام اول '!BD625</f>
        <v>0</v>
      </c>
      <c r="BD624" s="142">
        <f>'گام اول '!BE625</f>
        <v>0</v>
      </c>
      <c r="BE624" s="142">
        <f>'گام اول '!BF625</f>
        <v>0</v>
      </c>
      <c r="BF624" s="143">
        <f t="shared" si="410"/>
        <v>6496883.4192080004</v>
      </c>
      <c r="BG624" s="140">
        <f t="shared" si="411"/>
        <v>68470779</v>
      </c>
      <c r="BH624" s="144">
        <f t="shared" si="412"/>
        <v>74967663.216000006</v>
      </c>
      <c r="BI624" s="127">
        <f t="shared" si="405"/>
        <v>4659160</v>
      </c>
      <c r="BJ624" s="145">
        <f t="shared" si="413"/>
        <v>2329580</v>
      </c>
      <c r="BK624" s="145">
        <f t="shared" si="414"/>
        <v>698874</v>
      </c>
      <c r="BL624" s="146">
        <f t="shared" si="415"/>
        <v>1120000</v>
      </c>
      <c r="BM624" s="379">
        <v>0</v>
      </c>
      <c r="BN624" s="147">
        <f t="shared" si="416"/>
        <v>83775277.216000006</v>
      </c>
      <c r="BO624" s="148">
        <f t="shared" si="417"/>
        <v>72312168.215999991</v>
      </c>
      <c r="BP624" s="149">
        <f t="shared" si="418"/>
        <v>16631798.689679999</v>
      </c>
      <c r="BQ624" s="150">
        <f t="shared" si="419"/>
        <v>100407075.90568</v>
      </c>
      <c r="BR624" s="151">
        <f t="shared" si="420"/>
        <v>100800</v>
      </c>
      <c r="BS624" s="147">
        <f t="shared" si="421"/>
        <v>100507875.90568</v>
      </c>
      <c r="BT624" s="135">
        <v>0</v>
      </c>
      <c r="BU624" s="148">
        <f t="shared" si="422"/>
        <v>8377527.7216000007</v>
      </c>
      <c r="BV624" s="152">
        <f t="shared" si="423"/>
        <v>4188763.8608000004</v>
      </c>
      <c r="BW624" s="133">
        <f t="shared" si="424"/>
        <v>87941584.323280007</v>
      </c>
      <c r="BX624" s="147">
        <f t="shared" si="425"/>
        <v>7687614</v>
      </c>
      <c r="BY624" s="134">
        <f t="shared" si="426"/>
        <v>80253970.323280007</v>
      </c>
      <c r="CD624" s="388">
        <f>'گام اول '!AU625</f>
        <v>74967663.216000006</v>
      </c>
      <c r="CE624" s="389">
        <f>'گام اول '!AV625</f>
        <v>54350316.440880008</v>
      </c>
      <c r="CF624" s="389">
        <f>'گام اول '!AW625</f>
        <v>72312168.215999991</v>
      </c>
      <c r="CG624" s="389">
        <f>'گام اول '!AX625</f>
        <v>5061851.7751199994</v>
      </c>
      <c r="CH624" s="389">
        <f>'گام اول '!AY625</f>
        <v>1435031.644088001</v>
      </c>
      <c r="CI624" s="389">
        <f>'گام اول '!AZ625</f>
        <v>0</v>
      </c>
      <c r="CJ624" s="389">
        <f>'گام اول '!BA625</f>
        <v>0</v>
      </c>
      <c r="CK624" s="389">
        <f>'گام اول '!BB625</f>
        <v>0</v>
      </c>
      <c r="CL624" s="389">
        <f>'گام اول '!BC625</f>
        <v>0</v>
      </c>
      <c r="CM624" s="389">
        <f>'گام اول '!BD625</f>
        <v>0</v>
      </c>
      <c r="CN624" s="389">
        <f>'گام اول '!BE625</f>
        <v>0</v>
      </c>
      <c r="CO624" s="389">
        <f>'گام اول '!BF625</f>
        <v>0</v>
      </c>
      <c r="CP624" s="389">
        <f>'گام اول '!BG625</f>
        <v>6496883.4192080004</v>
      </c>
      <c r="CQ624" s="389">
        <f>'گام اول '!BH625</f>
        <v>68470779</v>
      </c>
      <c r="CR624" s="389">
        <f t="shared" si="427"/>
        <v>74967663.216000006</v>
      </c>
      <c r="CS624" s="55">
        <f t="shared" si="428"/>
        <v>4659160</v>
      </c>
      <c r="CT624" s="388">
        <f t="shared" si="429"/>
        <v>2329580</v>
      </c>
      <c r="CU624" s="389">
        <f t="shared" si="430"/>
        <v>698874</v>
      </c>
      <c r="CV624" s="389">
        <f t="shared" si="431"/>
        <v>1120000</v>
      </c>
      <c r="CW624" s="55">
        <v>0</v>
      </c>
      <c r="CX624" s="389">
        <f t="shared" si="432"/>
        <v>83775277.216000006</v>
      </c>
      <c r="CY624" s="389">
        <f t="shared" si="433"/>
        <v>72312168.215999991</v>
      </c>
      <c r="CZ624" s="389">
        <f t="shared" si="434"/>
        <v>16631798.689679999</v>
      </c>
      <c r="DA624" s="389">
        <f t="shared" si="435"/>
        <v>100407075.90568</v>
      </c>
      <c r="DB624" s="389">
        <f t="shared" si="436"/>
        <v>100800</v>
      </c>
      <c r="DC624" s="389">
        <f t="shared" si="437"/>
        <v>100507875.90568</v>
      </c>
      <c r="DD624" s="394">
        <v>0</v>
      </c>
      <c r="DE624" s="389">
        <f t="shared" si="438"/>
        <v>8377527.7216000007</v>
      </c>
      <c r="DF624" s="389">
        <f t="shared" si="439"/>
        <v>4188763.8608000004</v>
      </c>
      <c r="DG624" s="389">
        <f t="shared" si="440"/>
        <v>87941584.323280007</v>
      </c>
      <c r="DH624" s="389">
        <f t="shared" si="441"/>
        <v>7687614</v>
      </c>
      <c r="DI624" s="389">
        <f t="shared" si="442"/>
        <v>80253970.323280007</v>
      </c>
      <c r="DJ624" s="389">
        <f t="shared" si="443"/>
        <v>0</v>
      </c>
      <c r="DL624" s="396">
        <f t="shared" si="444"/>
        <v>6638737.5</v>
      </c>
      <c r="DM624" s="396">
        <f t="shared" si="445"/>
        <v>-1979577.5</v>
      </c>
    </row>
    <row r="625" spans="1:117" s="55" customFormat="1" ht="21" x14ac:dyDescent="0.2">
      <c r="A625" s="191">
        <f t="shared" si="406"/>
        <v>2655495</v>
      </c>
      <c r="B625" s="136">
        <f>'گام اول '!B626</f>
        <v>620</v>
      </c>
      <c r="C625" s="136">
        <f>'گام اول '!C626</f>
        <v>417</v>
      </c>
      <c r="D625" s="136">
        <f>'گام اول '!D626</f>
        <v>12908</v>
      </c>
      <c r="E625" s="136" t="str">
        <f>'گام اول '!E626</f>
        <v>پرویز</v>
      </c>
      <c r="F625" s="136" t="str">
        <f>'گام اول '!F626</f>
        <v>نظر خدابخشی</v>
      </c>
      <c r="G625" s="136" t="str">
        <f>'گام اول '!G626</f>
        <v>نگهبان</v>
      </c>
      <c r="H625" s="136" t="str">
        <f>'گام اول '!H626</f>
        <v>اصفهان</v>
      </c>
      <c r="I625" s="136" t="str">
        <f>'گام اول '!I626</f>
        <v>131-815-926261-1</v>
      </c>
      <c r="J625" s="136">
        <f>'گام اول '!J626</f>
        <v>1971399353</v>
      </c>
      <c r="K625" s="136">
        <f>'گام اول '!K626</f>
        <v>0</v>
      </c>
      <c r="L625" s="136" t="str">
        <f>'گام اول '!L626</f>
        <v>اصفهان</v>
      </c>
      <c r="M625" s="136" t="str">
        <f>'گام اول '!M626</f>
        <v>نگهبان</v>
      </c>
      <c r="N625" s="120" t="str">
        <f>'گام اول '!N626</f>
        <v>*</v>
      </c>
      <c r="O625" s="119">
        <f>'گام اول '!O626</f>
        <v>0</v>
      </c>
      <c r="P625" s="121">
        <f>'گام اول '!P626</f>
        <v>0</v>
      </c>
      <c r="Q625" s="358">
        <f>'گام اول '!Q626</f>
        <v>30</v>
      </c>
      <c r="R625" s="358">
        <f>'گام اول '!R626</f>
        <v>120</v>
      </c>
      <c r="S625" s="358">
        <f>'گام اول '!S626</f>
        <v>110</v>
      </c>
      <c r="T625" s="358">
        <f>'گام اول '!T626</f>
        <v>29.33</v>
      </c>
      <c r="U625" s="137">
        <f>'گام اول '!U626</f>
        <v>0</v>
      </c>
      <c r="V625" s="120">
        <f>'گام اول '!W626</f>
        <v>0</v>
      </c>
      <c r="W625" s="121">
        <f>'گام اول '!X626</f>
        <v>0</v>
      </c>
      <c r="X625" s="366">
        <f>'گام اول '!Y626</f>
        <v>1</v>
      </c>
      <c r="Y625" s="366">
        <f>'گام اول '!Z626</f>
        <v>1</v>
      </c>
      <c r="Z625" s="138">
        <f>'گام اول '!AA626</f>
        <v>885165</v>
      </c>
      <c r="AA625" s="138">
        <f>'گام اول '!AB626</f>
        <v>46667</v>
      </c>
      <c r="AB625" s="138">
        <f>'گام اول '!AC626</f>
        <v>931832</v>
      </c>
      <c r="AC625" s="138">
        <f>'گام اول '!AD626</f>
        <v>4500000</v>
      </c>
      <c r="AD625" s="138">
        <f>'گام اول '!AE626</f>
        <v>6000000</v>
      </c>
      <c r="AE625" s="139">
        <f>'گام اول '!AF626</f>
        <v>177895.19999999998</v>
      </c>
      <c r="AF625" s="122">
        <f>'گام اول '!AG626</f>
        <v>26554950</v>
      </c>
      <c r="AG625" s="123">
        <f>'گام اول '!AH626</f>
        <v>1400010</v>
      </c>
      <c r="AH625" s="123">
        <f>'گام اول '!AI626</f>
        <v>21347423.999999996</v>
      </c>
      <c r="AI625" s="123">
        <f>'گام اول '!AJ626</f>
        <v>2655495</v>
      </c>
      <c r="AJ625" s="123">
        <f>'گام اول '!AK626</f>
        <v>4500000</v>
      </c>
      <c r="AK625" s="123">
        <f>'گام اول '!AL626</f>
        <v>6000000</v>
      </c>
      <c r="AL625" s="123">
        <f>'گام اول '!AM626</f>
        <v>4892117.9999999991</v>
      </c>
      <c r="AM625" s="123">
        <f>'گام اول '!AN626</f>
        <v>5217666.2159999991</v>
      </c>
      <c r="AN625" s="123">
        <f>'گام اول '!AO626</f>
        <v>0</v>
      </c>
      <c r="AO625" s="123">
        <f>'گام اول '!AP626</f>
        <v>2600000</v>
      </c>
      <c r="AP625" s="123">
        <f>'گام اول '!AQ626</f>
        <v>0</v>
      </c>
      <c r="AQ625" s="123">
        <f>'گام اول '!AR626</f>
        <v>0</v>
      </c>
      <c r="AR625" s="123">
        <f>'گام اول '!AS626</f>
        <v>0</v>
      </c>
      <c r="AS625" s="375">
        <f>'گام اول '!AT626</f>
        <v>0</v>
      </c>
      <c r="AT625" s="368">
        <f t="shared" si="407"/>
        <v>75167663.216000006</v>
      </c>
      <c r="AU625" s="173">
        <f>'گام اول '!AV626</f>
        <v>54336316.440880008</v>
      </c>
      <c r="AV625" s="141">
        <f>'گام اول '!AW626</f>
        <v>72512168.215999991</v>
      </c>
      <c r="AW625" s="142">
        <f t="shared" si="408"/>
        <v>5075851.7751199994</v>
      </c>
      <c r="AX625" s="75">
        <f t="shared" si="409"/>
        <v>1433631.644088001</v>
      </c>
      <c r="AY625" s="142">
        <f>'گام اول '!AZ626</f>
        <v>0</v>
      </c>
      <c r="AZ625" s="142">
        <f>'گام اول '!BA626</f>
        <v>0</v>
      </c>
      <c r="BA625" s="142">
        <f>'گام اول '!BB626</f>
        <v>0</v>
      </c>
      <c r="BB625" s="142">
        <f>'گام اول '!BC626</f>
        <v>0</v>
      </c>
      <c r="BC625" s="142">
        <f>'گام اول '!BD626</f>
        <v>0</v>
      </c>
      <c r="BD625" s="142">
        <f>'گام اول '!BE626</f>
        <v>0</v>
      </c>
      <c r="BE625" s="142">
        <f>'گام اول '!BF626</f>
        <v>0</v>
      </c>
      <c r="BF625" s="143">
        <f t="shared" si="410"/>
        <v>6509483.4192080004</v>
      </c>
      <c r="BG625" s="140">
        <f t="shared" si="411"/>
        <v>68658179</v>
      </c>
      <c r="BH625" s="144">
        <f t="shared" si="412"/>
        <v>75167663.216000006</v>
      </c>
      <c r="BI625" s="127">
        <f t="shared" si="405"/>
        <v>4659160</v>
      </c>
      <c r="BJ625" s="145">
        <f t="shared" si="413"/>
        <v>2329580</v>
      </c>
      <c r="BK625" s="145">
        <f t="shared" si="414"/>
        <v>698874</v>
      </c>
      <c r="BL625" s="146">
        <f t="shared" si="415"/>
        <v>1120000</v>
      </c>
      <c r="BM625" s="379">
        <v>0</v>
      </c>
      <c r="BN625" s="147">
        <f t="shared" si="416"/>
        <v>83975277.216000006</v>
      </c>
      <c r="BO625" s="148">
        <f t="shared" si="417"/>
        <v>72512168.215999991</v>
      </c>
      <c r="BP625" s="149">
        <f t="shared" si="418"/>
        <v>16677798.689679999</v>
      </c>
      <c r="BQ625" s="150">
        <f t="shared" si="419"/>
        <v>100653075.90568</v>
      </c>
      <c r="BR625" s="151">
        <f t="shared" si="420"/>
        <v>100800</v>
      </c>
      <c r="BS625" s="147">
        <f t="shared" si="421"/>
        <v>100753875.90568</v>
      </c>
      <c r="BT625" s="135">
        <v>0</v>
      </c>
      <c r="BU625" s="148">
        <f t="shared" si="422"/>
        <v>8397527.7216000017</v>
      </c>
      <c r="BV625" s="152">
        <f t="shared" si="423"/>
        <v>4198763.8608000008</v>
      </c>
      <c r="BW625" s="133">
        <f t="shared" si="424"/>
        <v>88157584.323280007</v>
      </c>
      <c r="BX625" s="147">
        <f t="shared" si="425"/>
        <v>7687614</v>
      </c>
      <c r="BY625" s="134">
        <f t="shared" si="426"/>
        <v>80469970.323280007</v>
      </c>
      <c r="CD625" s="388">
        <f>'گام اول '!AU626</f>
        <v>75167663.216000006</v>
      </c>
      <c r="CE625" s="389">
        <f>'گام اول '!AV626</f>
        <v>54336316.440880008</v>
      </c>
      <c r="CF625" s="389">
        <f>'گام اول '!AW626</f>
        <v>72512168.215999991</v>
      </c>
      <c r="CG625" s="389">
        <f>'گام اول '!AX626</f>
        <v>5075851.7751199994</v>
      </c>
      <c r="CH625" s="389">
        <f>'گام اول '!AY626</f>
        <v>1433631.644088001</v>
      </c>
      <c r="CI625" s="389">
        <f>'گام اول '!AZ626</f>
        <v>0</v>
      </c>
      <c r="CJ625" s="389">
        <f>'گام اول '!BA626</f>
        <v>0</v>
      </c>
      <c r="CK625" s="389">
        <f>'گام اول '!BB626</f>
        <v>0</v>
      </c>
      <c r="CL625" s="389">
        <f>'گام اول '!BC626</f>
        <v>0</v>
      </c>
      <c r="CM625" s="389">
        <f>'گام اول '!BD626</f>
        <v>0</v>
      </c>
      <c r="CN625" s="389">
        <f>'گام اول '!BE626</f>
        <v>0</v>
      </c>
      <c r="CO625" s="389">
        <f>'گام اول '!BF626</f>
        <v>0</v>
      </c>
      <c r="CP625" s="389">
        <f>'گام اول '!BG626</f>
        <v>6509483.4192080004</v>
      </c>
      <c r="CQ625" s="389">
        <f>'گام اول '!BH626</f>
        <v>68658179</v>
      </c>
      <c r="CR625" s="389">
        <f t="shared" si="427"/>
        <v>75167663.216000006</v>
      </c>
      <c r="CS625" s="55">
        <f t="shared" si="428"/>
        <v>4659160</v>
      </c>
      <c r="CT625" s="388">
        <f t="shared" si="429"/>
        <v>2329580</v>
      </c>
      <c r="CU625" s="389">
        <f t="shared" si="430"/>
        <v>698874</v>
      </c>
      <c r="CV625" s="389">
        <f t="shared" si="431"/>
        <v>1120000</v>
      </c>
      <c r="CW625" s="55">
        <v>0</v>
      </c>
      <c r="CX625" s="389">
        <f t="shared" si="432"/>
        <v>83975277.216000006</v>
      </c>
      <c r="CY625" s="389">
        <f t="shared" si="433"/>
        <v>72512168.215999991</v>
      </c>
      <c r="CZ625" s="389">
        <f t="shared" si="434"/>
        <v>16677798.689679999</v>
      </c>
      <c r="DA625" s="389">
        <f t="shared" si="435"/>
        <v>100653075.90568</v>
      </c>
      <c r="DB625" s="389">
        <f t="shared" si="436"/>
        <v>100800</v>
      </c>
      <c r="DC625" s="389">
        <f t="shared" si="437"/>
        <v>100753875.90568</v>
      </c>
      <c r="DD625" s="394">
        <v>0</v>
      </c>
      <c r="DE625" s="389">
        <f t="shared" si="438"/>
        <v>8397527.7216000017</v>
      </c>
      <c r="DF625" s="389">
        <f t="shared" si="439"/>
        <v>4198763.8608000008</v>
      </c>
      <c r="DG625" s="389">
        <f t="shared" si="440"/>
        <v>88157584.323280007</v>
      </c>
      <c r="DH625" s="389">
        <f t="shared" si="441"/>
        <v>7687614</v>
      </c>
      <c r="DI625" s="389">
        <f t="shared" si="442"/>
        <v>80469970.323280007</v>
      </c>
      <c r="DJ625" s="389">
        <f t="shared" si="443"/>
        <v>0</v>
      </c>
      <c r="DL625" s="396">
        <f t="shared" si="444"/>
        <v>6638737.5</v>
      </c>
      <c r="DM625" s="396">
        <f t="shared" si="445"/>
        <v>-1979577.5</v>
      </c>
    </row>
    <row r="626" spans="1:117" s="55" customFormat="1" ht="21" x14ac:dyDescent="0.2">
      <c r="A626" s="191">
        <f t="shared" si="406"/>
        <v>2655495</v>
      </c>
      <c r="B626" s="136">
        <f>'گام اول '!B627</f>
        <v>621</v>
      </c>
      <c r="C626" s="136">
        <f>'گام اول '!C627</f>
        <v>418</v>
      </c>
      <c r="D626" s="136">
        <f>'گام اول '!D627</f>
        <v>12905</v>
      </c>
      <c r="E626" s="136" t="str">
        <f>'گام اول '!E627</f>
        <v>عباس</v>
      </c>
      <c r="F626" s="136" t="str">
        <f>'گام اول '!F627</f>
        <v>قنبریها نجف آبادی</v>
      </c>
      <c r="G626" s="136" t="str">
        <f>'گام اول '!G627</f>
        <v>نگهبان</v>
      </c>
      <c r="H626" s="136" t="str">
        <f>'گام اول '!H627</f>
        <v>اصفهان</v>
      </c>
      <c r="I626" s="136" t="str">
        <f>'گام اول '!I627</f>
        <v>131-813-2657267-1</v>
      </c>
      <c r="J626" s="136">
        <f>'گام اول '!J627</f>
        <v>1091422184</v>
      </c>
      <c r="K626" s="136">
        <f>'گام اول '!K627</f>
        <v>0</v>
      </c>
      <c r="L626" s="136" t="str">
        <f>'گام اول '!L627</f>
        <v>اصفهان</v>
      </c>
      <c r="M626" s="136" t="str">
        <f>'گام اول '!M627</f>
        <v>نگهبان</v>
      </c>
      <c r="N626" s="120">
        <f>'گام اول '!N627</f>
        <v>0</v>
      </c>
      <c r="O626" s="119" t="str">
        <f>'گام اول '!O627</f>
        <v>*</v>
      </c>
      <c r="P626" s="121">
        <f>'گام اول '!P627</f>
        <v>0</v>
      </c>
      <c r="Q626" s="358">
        <f>'گام اول '!Q627</f>
        <v>30</v>
      </c>
      <c r="R626" s="358">
        <f>'گام اول '!R627</f>
        <v>90</v>
      </c>
      <c r="S626" s="358">
        <f>'گام اول '!S627</f>
        <v>0</v>
      </c>
      <c r="T626" s="358">
        <f>'گام اول '!T627</f>
        <v>0</v>
      </c>
      <c r="U626" s="137">
        <f>'گام اول '!U627</f>
        <v>0</v>
      </c>
      <c r="V626" s="120">
        <f>'گام اول '!W627</f>
        <v>0</v>
      </c>
      <c r="W626" s="121">
        <f>'گام اول '!X627</f>
        <v>0</v>
      </c>
      <c r="X626" s="366">
        <f>'گام اول '!Y627</f>
        <v>2</v>
      </c>
      <c r="Y626" s="366">
        <f>'گام اول '!Z627</f>
        <v>2</v>
      </c>
      <c r="Z626" s="138">
        <f>'گام اول '!AA627</f>
        <v>885165</v>
      </c>
      <c r="AA626" s="138">
        <f>'گام اول '!AB627</f>
        <v>46667</v>
      </c>
      <c r="AB626" s="138">
        <f>'گام اول '!AC627</f>
        <v>931832</v>
      </c>
      <c r="AC626" s="138">
        <f>'گام اول '!AD627</f>
        <v>4500000</v>
      </c>
      <c r="AD626" s="138">
        <f>'گام اول '!AE627</f>
        <v>6000000</v>
      </c>
      <c r="AE626" s="139">
        <f>'گام اول '!AF627</f>
        <v>177895.19999999998</v>
      </c>
      <c r="AF626" s="122">
        <f>'گام اول '!AG627</f>
        <v>26554950</v>
      </c>
      <c r="AG626" s="123">
        <f>'گام اول '!AH627</f>
        <v>1400010</v>
      </c>
      <c r="AH626" s="123">
        <f>'گام اول '!AI627</f>
        <v>16010567.999999998</v>
      </c>
      <c r="AI626" s="123">
        <f>'گام اول '!AJ627</f>
        <v>5310990</v>
      </c>
      <c r="AJ626" s="123">
        <f>'گام اول '!AK627</f>
        <v>4500000</v>
      </c>
      <c r="AK626" s="123">
        <f>'گام اول '!AL627</f>
        <v>6000000</v>
      </c>
      <c r="AL626" s="123">
        <f>'گام اول '!AM627</f>
        <v>0</v>
      </c>
      <c r="AM626" s="123">
        <f>'گام اول '!AN627</f>
        <v>0</v>
      </c>
      <c r="AN626" s="123">
        <f>'گام اول '!AO627</f>
        <v>0</v>
      </c>
      <c r="AO626" s="123">
        <f>'گام اول '!AP627</f>
        <v>3000000</v>
      </c>
      <c r="AP626" s="123">
        <f>'گام اول '!AQ627</f>
        <v>0</v>
      </c>
      <c r="AQ626" s="123">
        <f>'گام اول '!AR627</f>
        <v>0</v>
      </c>
      <c r="AR626" s="123">
        <f>'گام اول '!AS627</f>
        <v>0</v>
      </c>
      <c r="AS626" s="375">
        <f>'گام اول '!AT627</f>
        <v>0</v>
      </c>
      <c r="AT626" s="368">
        <f t="shared" si="407"/>
        <v>62776518</v>
      </c>
      <c r="AU626" s="173">
        <f>'گام اول '!AV627</f>
        <v>39942941.039999999</v>
      </c>
      <c r="AV626" s="141">
        <f>'گام اول '!AW627</f>
        <v>57465528</v>
      </c>
      <c r="AW626" s="142">
        <f t="shared" si="408"/>
        <v>4022586.9600000004</v>
      </c>
      <c r="AX626" s="75">
        <f t="shared" si="409"/>
        <v>0</v>
      </c>
      <c r="AY626" s="142">
        <f>'گام اول '!AZ627</f>
        <v>0</v>
      </c>
      <c r="AZ626" s="142">
        <f>'گام اول '!BA627</f>
        <v>0</v>
      </c>
      <c r="BA626" s="142">
        <f>'گام اول '!BB627</f>
        <v>0</v>
      </c>
      <c r="BB626" s="142">
        <f>'گام اول '!BC627</f>
        <v>0</v>
      </c>
      <c r="BC626" s="142">
        <f>'گام اول '!BD627</f>
        <v>0</v>
      </c>
      <c r="BD626" s="142">
        <f>'گام اول '!BE627</f>
        <v>0</v>
      </c>
      <c r="BE626" s="142">
        <f>'گام اول '!BF627</f>
        <v>0</v>
      </c>
      <c r="BF626" s="143">
        <f t="shared" si="410"/>
        <v>4022586.9600000004</v>
      </c>
      <c r="BG626" s="140">
        <f t="shared" si="411"/>
        <v>58753931</v>
      </c>
      <c r="BH626" s="144">
        <f t="shared" si="412"/>
        <v>62776518</v>
      </c>
      <c r="BI626" s="127">
        <f t="shared" si="405"/>
        <v>4659160</v>
      </c>
      <c r="BJ626" s="145">
        <f t="shared" si="413"/>
        <v>2329580</v>
      </c>
      <c r="BK626" s="145">
        <f t="shared" si="414"/>
        <v>698874</v>
      </c>
      <c r="BL626" s="146">
        <f t="shared" si="415"/>
        <v>1120000</v>
      </c>
      <c r="BM626" s="379">
        <v>0</v>
      </c>
      <c r="BN626" s="147">
        <f t="shared" si="416"/>
        <v>71584132</v>
      </c>
      <c r="BO626" s="148">
        <f t="shared" si="417"/>
        <v>57465528</v>
      </c>
      <c r="BP626" s="149">
        <f t="shared" si="418"/>
        <v>13217071.440000001</v>
      </c>
      <c r="BQ626" s="150">
        <f t="shared" si="419"/>
        <v>84801203.439999998</v>
      </c>
      <c r="BR626" s="151">
        <f t="shared" si="420"/>
        <v>100800</v>
      </c>
      <c r="BS626" s="147">
        <f t="shared" si="421"/>
        <v>84902003.439999998</v>
      </c>
      <c r="BT626" s="135">
        <v>0</v>
      </c>
      <c r="BU626" s="148">
        <f t="shared" si="422"/>
        <v>7158413.2000000002</v>
      </c>
      <c r="BV626" s="152">
        <f t="shared" si="423"/>
        <v>3579206.6</v>
      </c>
      <c r="BW626" s="133">
        <f t="shared" si="424"/>
        <v>74164383.640000001</v>
      </c>
      <c r="BX626" s="147">
        <f t="shared" si="425"/>
        <v>7687614</v>
      </c>
      <c r="BY626" s="134">
        <f t="shared" si="426"/>
        <v>66476769.640000001</v>
      </c>
      <c r="CD626" s="388">
        <f>'گام اول '!AU627</f>
        <v>62776518</v>
      </c>
      <c r="CE626" s="389">
        <f>'گام اول '!AV627</f>
        <v>39942941.039999999</v>
      </c>
      <c r="CF626" s="389">
        <f>'گام اول '!AW627</f>
        <v>57465528</v>
      </c>
      <c r="CG626" s="389">
        <f>'گام اول '!AX627</f>
        <v>4022586.9600000004</v>
      </c>
      <c r="CH626" s="389">
        <f>'گام اول '!AY627</f>
        <v>0</v>
      </c>
      <c r="CI626" s="389">
        <f>'گام اول '!AZ627</f>
        <v>0</v>
      </c>
      <c r="CJ626" s="389">
        <f>'گام اول '!BA627</f>
        <v>0</v>
      </c>
      <c r="CK626" s="389">
        <f>'گام اول '!BB627</f>
        <v>0</v>
      </c>
      <c r="CL626" s="389">
        <f>'گام اول '!BC627</f>
        <v>0</v>
      </c>
      <c r="CM626" s="389">
        <f>'گام اول '!BD627</f>
        <v>0</v>
      </c>
      <c r="CN626" s="389">
        <f>'گام اول '!BE627</f>
        <v>0</v>
      </c>
      <c r="CO626" s="389">
        <f>'گام اول '!BF627</f>
        <v>0</v>
      </c>
      <c r="CP626" s="389">
        <f>'گام اول '!BG627</f>
        <v>4022586.9600000004</v>
      </c>
      <c r="CQ626" s="389">
        <f>'گام اول '!BH627</f>
        <v>58753931</v>
      </c>
      <c r="CR626" s="389">
        <f t="shared" si="427"/>
        <v>62776518</v>
      </c>
      <c r="CS626" s="55">
        <f t="shared" si="428"/>
        <v>4659160</v>
      </c>
      <c r="CT626" s="388">
        <f t="shared" si="429"/>
        <v>2329580</v>
      </c>
      <c r="CU626" s="389">
        <f t="shared" si="430"/>
        <v>698874</v>
      </c>
      <c r="CV626" s="389">
        <f t="shared" si="431"/>
        <v>1120000</v>
      </c>
      <c r="CW626" s="55">
        <v>0</v>
      </c>
      <c r="CX626" s="389">
        <f t="shared" si="432"/>
        <v>71584132</v>
      </c>
      <c r="CY626" s="389">
        <f t="shared" si="433"/>
        <v>57465528</v>
      </c>
      <c r="CZ626" s="389">
        <f t="shared" si="434"/>
        <v>13217071.440000001</v>
      </c>
      <c r="DA626" s="389">
        <f t="shared" si="435"/>
        <v>84801203.439999998</v>
      </c>
      <c r="DB626" s="389">
        <f t="shared" si="436"/>
        <v>100800</v>
      </c>
      <c r="DC626" s="389">
        <f t="shared" si="437"/>
        <v>84902003.439999998</v>
      </c>
      <c r="DD626" s="394">
        <v>0</v>
      </c>
      <c r="DE626" s="389">
        <f t="shared" si="438"/>
        <v>7158413.2000000002</v>
      </c>
      <c r="DF626" s="389">
        <f t="shared" si="439"/>
        <v>3579206.6</v>
      </c>
      <c r="DG626" s="389">
        <f t="shared" si="440"/>
        <v>74164383.640000001</v>
      </c>
      <c r="DH626" s="389">
        <f t="shared" si="441"/>
        <v>7687614</v>
      </c>
      <c r="DI626" s="389">
        <f t="shared" si="442"/>
        <v>66476769.640000001</v>
      </c>
      <c r="DJ626" s="389">
        <f t="shared" si="443"/>
        <v>0</v>
      </c>
      <c r="DL626" s="396">
        <f t="shared" si="444"/>
        <v>6638737.5</v>
      </c>
      <c r="DM626" s="396">
        <f t="shared" si="445"/>
        <v>-1979577.5</v>
      </c>
    </row>
    <row r="627" spans="1:117" s="55" customFormat="1" ht="21" x14ac:dyDescent="0.2">
      <c r="A627" s="191">
        <f t="shared" si="406"/>
        <v>2655495</v>
      </c>
      <c r="B627" s="136">
        <f>'گام اول '!B628</f>
        <v>622</v>
      </c>
      <c r="C627" s="136">
        <f>'گام اول '!C628</f>
        <v>419</v>
      </c>
      <c r="D627" s="136">
        <f>'گام اول '!D628</f>
        <v>12904</v>
      </c>
      <c r="E627" s="136" t="str">
        <f>'گام اول '!E628</f>
        <v xml:space="preserve">میلاد </v>
      </c>
      <c r="F627" s="136" t="str">
        <f>'گام اول '!F628</f>
        <v>شبان زاده</v>
      </c>
      <c r="G627" s="136" t="str">
        <f>'گام اول '!G628</f>
        <v>نگهبان</v>
      </c>
      <c r="H627" s="136" t="str">
        <f>'گام اول '!H628</f>
        <v>اصفهان</v>
      </c>
      <c r="I627" s="136" t="str">
        <f>'گام اول '!I628</f>
        <v>131-813-2903149-1</v>
      </c>
      <c r="J627" s="136">
        <f>'گام اول '!J628</f>
        <v>1271978903</v>
      </c>
      <c r="K627" s="136">
        <f>'گام اول '!K628</f>
        <v>0</v>
      </c>
      <c r="L627" s="136" t="str">
        <f>'گام اول '!L628</f>
        <v>اصفهان</v>
      </c>
      <c r="M627" s="136" t="str">
        <f>'گام اول '!M628</f>
        <v>نگهبان</v>
      </c>
      <c r="N627" s="120">
        <f>'گام اول '!N628</f>
        <v>0</v>
      </c>
      <c r="O627" s="119" t="str">
        <f>'گام اول '!O628</f>
        <v>*</v>
      </c>
      <c r="P627" s="121">
        <f>'گام اول '!P628</f>
        <v>0</v>
      </c>
      <c r="Q627" s="358">
        <f>'گام اول '!Q628</f>
        <v>30</v>
      </c>
      <c r="R627" s="358">
        <f>'گام اول '!R628</f>
        <v>90</v>
      </c>
      <c r="S627" s="358">
        <f>'گام اول '!S628</f>
        <v>0</v>
      </c>
      <c r="T627" s="358">
        <f>'گام اول '!T628</f>
        <v>0</v>
      </c>
      <c r="U627" s="137">
        <f>'گام اول '!U628</f>
        <v>0</v>
      </c>
      <c r="V627" s="120">
        <f>'گام اول '!W628</f>
        <v>0</v>
      </c>
      <c r="W627" s="121">
        <f>'گام اول '!X628</f>
        <v>0</v>
      </c>
      <c r="X627" s="366">
        <f>'گام اول '!Y628</f>
        <v>0</v>
      </c>
      <c r="Y627" s="366">
        <f>'گام اول '!Z628</f>
        <v>0</v>
      </c>
      <c r="Z627" s="138">
        <f>'گام اول '!AA628</f>
        <v>885165</v>
      </c>
      <c r="AA627" s="138">
        <f>'گام اول '!AB628</f>
        <v>46667</v>
      </c>
      <c r="AB627" s="138">
        <f>'گام اول '!AC628</f>
        <v>931832</v>
      </c>
      <c r="AC627" s="138">
        <f>'گام اول '!AD628</f>
        <v>4500000</v>
      </c>
      <c r="AD627" s="138">
        <f>'گام اول '!AE628</f>
        <v>6000000</v>
      </c>
      <c r="AE627" s="139">
        <f>'گام اول '!AF628</f>
        <v>177895.19999999998</v>
      </c>
      <c r="AF627" s="122">
        <f>'گام اول '!AG628</f>
        <v>26554950</v>
      </c>
      <c r="AG627" s="123">
        <f>'گام اول '!AH628</f>
        <v>1400010</v>
      </c>
      <c r="AH627" s="123">
        <f>'گام اول '!AI628</f>
        <v>16010567.999999998</v>
      </c>
      <c r="AI627" s="123">
        <f>'گام اول '!AJ628</f>
        <v>0</v>
      </c>
      <c r="AJ627" s="123">
        <f>'گام اول '!AK628</f>
        <v>4500000</v>
      </c>
      <c r="AK627" s="123">
        <f>'گام اول '!AL628</f>
        <v>6000000</v>
      </c>
      <c r="AL627" s="123">
        <f>'گام اول '!AM628</f>
        <v>0</v>
      </c>
      <c r="AM627" s="123">
        <f>'گام اول '!AN628</f>
        <v>0</v>
      </c>
      <c r="AN627" s="123">
        <f>'گام اول '!AO628</f>
        <v>0</v>
      </c>
      <c r="AO627" s="123">
        <f>'گام اول '!AP628</f>
        <v>3800000</v>
      </c>
      <c r="AP627" s="123">
        <f>'گام اول '!AQ628</f>
        <v>0</v>
      </c>
      <c r="AQ627" s="123">
        <f>'گام اول '!AR628</f>
        <v>0</v>
      </c>
      <c r="AR627" s="123">
        <f>'گام اول '!AS628</f>
        <v>0</v>
      </c>
      <c r="AS627" s="375">
        <f>'گام اول '!AT628</f>
        <v>0</v>
      </c>
      <c r="AT627" s="368">
        <f t="shared" si="407"/>
        <v>58265528</v>
      </c>
      <c r="AU627" s="173">
        <f>'گام اول '!AV628</f>
        <v>39886941.039999999</v>
      </c>
      <c r="AV627" s="141">
        <f>'گام اول '!AW628</f>
        <v>58265528</v>
      </c>
      <c r="AW627" s="142">
        <f t="shared" si="408"/>
        <v>4078586.9600000004</v>
      </c>
      <c r="AX627" s="75">
        <f t="shared" si="409"/>
        <v>0</v>
      </c>
      <c r="AY627" s="142">
        <f>'گام اول '!AZ628</f>
        <v>0</v>
      </c>
      <c r="AZ627" s="142">
        <f>'گام اول '!BA628</f>
        <v>0</v>
      </c>
      <c r="BA627" s="142">
        <f>'گام اول '!BB628</f>
        <v>0</v>
      </c>
      <c r="BB627" s="142">
        <f>'گام اول '!BC628</f>
        <v>0</v>
      </c>
      <c r="BC627" s="142">
        <f>'گام اول '!BD628</f>
        <v>0</v>
      </c>
      <c r="BD627" s="142">
        <f>'گام اول '!BE628</f>
        <v>0</v>
      </c>
      <c r="BE627" s="142">
        <f>'گام اول '!BF628</f>
        <v>0</v>
      </c>
      <c r="BF627" s="143">
        <f t="shared" si="410"/>
        <v>4078586.9600000004</v>
      </c>
      <c r="BG627" s="140">
        <f t="shared" si="411"/>
        <v>54186941</v>
      </c>
      <c r="BH627" s="144">
        <f t="shared" si="412"/>
        <v>58265528</v>
      </c>
      <c r="BI627" s="127">
        <f t="shared" si="405"/>
        <v>4659160</v>
      </c>
      <c r="BJ627" s="145">
        <f t="shared" si="413"/>
        <v>2329580</v>
      </c>
      <c r="BK627" s="145">
        <f t="shared" si="414"/>
        <v>698874</v>
      </c>
      <c r="BL627" s="146">
        <f t="shared" si="415"/>
        <v>1120000</v>
      </c>
      <c r="BM627" s="379">
        <v>0</v>
      </c>
      <c r="BN627" s="147">
        <f t="shared" si="416"/>
        <v>67073142</v>
      </c>
      <c r="BO627" s="148">
        <f t="shared" si="417"/>
        <v>58265528</v>
      </c>
      <c r="BP627" s="149">
        <f t="shared" si="418"/>
        <v>13401071.440000001</v>
      </c>
      <c r="BQ627" s="150">
        <f t="shared" si="419"/>
        <v>80474213.439999998</v>
      </c>
      <c r="BR627" s="151">
        <f t="shared" si="420"/>
        <v>100800</v>
      </c>
      <c r="BS627" s="147">
        <f t="shared" si="421"/>
        <v>80575013.439999998</v>
      </c>
      <c r="BT627" s="135">
        <v>0</v>
      </c>
      <c r="BU627" s="148">
        <f t="shared" si="422"/>
        <v>6707314.2000000002</v>
      </c>
      <c r="BV627" s="152">
        <f t="shared" si="423"/>
        <v>3353657.1</v>
      </c>
      <c r="BW627" s="133">
        <f t="shared" si="424"/>
        <v>70514042.140000001</v>
      </c>
      <c r="BX627" s="147">
        <f t="shared" si="425"/>
        <v>7687614</v>
      </c>
      <c r="BY627" s="134">
        <f t="shared" si="426"/>
        <v>62826428.140000001</v>
      </c>
      <c r="CD627" s="388">
        <f>'گام اول '!AU628</f>
        <v>58265528</v>
      </c>
      <c r="CE627" s="389">
        <f>'گام اول '!AV628</f>
        <v>39886941.039999999</v>
      </c>
      <c r="CF627" s="389">
        <f>'گام اول '!AW628</f>
        <v>58265528</v>
      </c>
      <c r="CG627" s="389">
        <f>'گام اول '!AX628</f>
        <v>4078586.9600000004</v>
      </c>
      <c r="CH627" s="389">
        <f>'گام اول '!AY628</f>
        <v>0</v>
      </c>
      <c r="CI627" s="389">
        <f>'گام اول '!AZ628</f>
        <v>0</v>
      </c>
      <c r="CJ627" s="389">
        <f>'گام اول '!BA628</f>
        <v>0</v>
      </c>
      <c r="CK627" s="389">
        <f>'گام اول '!BB628</f>
        <v>0</v>
      </c>
      <c r="CL627" s="389">
        <f>'گام اول '!BC628</f>
        <v>0</v>
      </c>
      <c r="CM627" s="389">
        <f>'گام اول '!BD628</f>
        <v>0</v>
      </c>
      <c r="CN627" s="389">
        <f>'گام اول '!BE628</f>
        <v>0</v>
      </c>
      <c r="CO627" s="389">
        <f>'گام اول '!BF628</f>
        <v>0</v>
      </c>
      <c r="CP627" s="389">
        <f>'گام اول '!BG628</f>
        <v>4078586.9600000004</v>
      </c>
      <c r="CQ627" s="389">
        <f>'گام اول '!BH628</f>
        <v>54186941</v>
      </c>
      <c r="CR627" s="389">
        <f t="shared" si="427"/>
        <v>58265528</v>
      </c>
      <c r="CS627" s="55">
        <f t="shared" si="428"/>
        <v>4659160</v>
      </c>
      <c r="CT627" s="388">
        <f t="shared" si="429"/>
        <v>2329580</v>
      </c>
      <c r="CU627" s="389">
        <f t="shared" si="430"/>
        <v>698874</v>
      </c>
      <c r="CV627" s="389">
        <f t="shared" si="431"/>
        <v>1120000</v>
      </c>
      <c r="CW627" s="55">
        <v>0</v>
      </c>
      <c r="CX627" s="389">
        <f t="shared" si="432"/>
        <v>67073142</v>
      </c>
      <c r="CY627" s="389">
        <f t="shared" si="433"/>
        <v>58265528</v>
      </c>
      <c r="CZ627" s="389">
        <f t="shared" si="434"/>
        <v>13401071.440000001</v>
      </c>
      <c r="DA627" s="389">
        <f t="shared" si="435"/>
        <v>80474213.439999998</v>
      </c>
      <c r="DB627" s="389">
        <f t="shared" si="436"/>
        <v>100800</v>
      </c>
      <c r="DC627" s="389">
        <f t="shared" si="437"/>
        <v>80575013.439999998</v>
      </c>
      <c r="DD627" s="394">
        <v>0</v>
      </c>
      <c r="DE627" s="389">
        <f t="shared" si="438"/>
        <v>6707314.2000000002</v>
      </c>
      <c r="DF627" s="389">
        <f t="shared" si="439"/>
        <v>3353657.1</v>
      </c>
      <c r="DG627" s="389">
        <f t="shared" si="440"/>
        <v>70514042.140000001</v>
      </c>
      <c r="DH627" s="389">
        <f t="shared" si="441"/>
        <v>7687614</v>
      </c>
      <c r="DI627" s="389">
        <f t="shared" si="442"/>
        <v>62826428.140000001</v>
      </c>
      <c r="DJ627" s="389">
        <f t="shared" si="443"/>
        <v>0</v>
      </c>
      <c r="DL627" s="396">
        <f t="shared" si="444"/>
        <v>6638737.5</v>
      </c>
      <c r="DM627" s="396">
        <f t="shared" si="445"/>
        <v>-1979577.5</v>
      </c>
    </row>
    <row r="628" spans="1:117" s="55" customFormat="1" ht="21" x14ac:dyDescent="0.2">
      <c r="A628" s="191">
        <f t="shared" si="406"/>
        <v>2655495</v>
      </c>
      <c r="B628" s="136">
        <f>'گام اول '!B629</f>
        <v>623</v>
      </c>
      <c r="C628" s="136">
        <f>'گام اول '!C629</f>
        <v>420</v>
      </c>
      <c r="D628" s="136">
        <f>'گام اول '!D629</f>
        <v>12910</v>
      </c>
      <c r="E628" s="136" t="str">
        <f>'گام اول '!E629</f>
        <v>حسن</v>
      </c>
      <c r="F628" s="136" t="str">
        <f>'گام اول '!F629</f>
        <v>ویسی</v>
      </c>
      <c r="G628" s="136" t="str">
        <f>'گام اول '!G629</f>
        <v>نگهبان</v>
      </c>
      <c r="H628" s="136" t="str">
        <f>'گام اول '!H629</f>
        <v>اصفهان</v>
      </c>
      <c r="I628" s="136" t="str">
        <f>'گام اول '!I629</f>
        <v>259-813-2985680-1</v>
      </c>
      <c r="J628" s="136">
        <f>'گام اول '!J629</f>
        <v>1293085685</v>
      </c>
      <c r="K628" s="136">
        <f>'گام اول '!K629</f>
        <v>0</v>
      </c>
      <c r="L628" s="136" t="str">
        <f>'گام اول '!L629</f>
        <v>اصفهان</v>
      </c>
      <c r="M628" s="136" t="str">
        <f>'گام اول '!M629</f>
        <v>نگهبان</v>
      </c>
      <c r="N628" s="120" t="str">
        <f>'گام اول '!N629</f>
        <v>*</v>
      </c>
      <c r="O628" s="119">
        <f>'گام اول '!O629</f>
        <v>0</v>
      </c>
      <c r="P628" s="121">
        <f>'گام اول '!P629</f>
        <v>0</v>
      </c>
      <c r="Q628" s="358">
        <f>'گام اول '!Q629</f>
        <v>30</v>
      </c>
      <c r="R628" s="358">
        <f>'گام اول '!R629</f>
        <v>120</v>
      </c>
      <c r="S628" s="358">
        <f>'گام اول '!S629</f>
        <v>110</v>
      </c>
      <c r="T628" s="358">
        <f>'گام اول '!T629</f>
        <v>29.33</v>
      </c>
      <c r="U628" s="137">
        <f>'گام اول '!U629</f>
        <v>0</v>
      </c>
      <c r="V628" s="120">
        <f>'گام اول '!W629</f>
        <v>0</v>
      </c>
      <c r="W628" s="121">
        <f>'گام اول '!X629</f>
        <v>0</v>
      </c>
      <c r="X628" s="366">
        <f>'گام اول '!Y629</f>
        <v>1</v>
      </c>
      <c r="Y628" s="366">
        <f>'گام اول '!Z629</f>
        <v>1</v>
      </c>
      <c r="Z628" s="138">
        <f>'گام اول '!AA629</f>
        <v>885165</v>
      </c>
      <c r="AA628" s="138">
        <f>'گام اول '!AB629</f>
        <v>46667</v>
      </c>
      <c r="AB628" s="138">
        <f>'گام اول '!AC629</f>
        <v>931832</v>
      </c>
      <c r="AC628" s="138">
        <f>'گام اول '!AD629</f>
        <v>4500000</v>
      </c>
      <c r="AD628" s="138">
        <f>'گام اول '!AE629</f>
        <v>6000000</v>
      </c>
      <c r="AE628" s="139">
        <f>'گام اول '!AF629</f>
        <v>177895.19999999998</v>
      </c>
      <c r="AF628" s="122">
        <f>'گام اول '!AG629</f>
        <v>26554950</v>
      </c>
      <c r="AG628" s="123">
        <f>'گام اول '!AH629</f>
        <v>1400010</v>
      </c>
      <c r="AH628" s="123">
        <f>'گام اول '!AI629</f>
        <v>21347423.999999996</v>
      </c>
      <c r="AI628" s="123">
        <f>'گام اول '!AJ629</f>
        <v>2655495</v>
      </c>
      <c r="AJ628" s="123">
        <f>'گام اول '!AK629</f>
        <v>4500000</v>
      </c>
      <c r="AK628" s="123">
        <f>'گام اول '!AL629</f>
        <v>6000000</v>
      </c>
      <c r="AL628" s="123">
        <f>'گام اول '!AM629</f>
        <v>4892117.9999999991</v>
      </c>
      <c r="AM628" s="123">
        <f>'گام اول '!AN629</f>
        <v>5217666.2159999991</v>
      </c>
      <c r="AN628" s="123">
        <f>'گام اول '!AO629</f>
        <v>0</v>
      </c>
      <c r="AO628" s="123">
        <f>'گام اول '!AP629</f>
        <v>3000000</v>
      </c>
      <c r="AP628" s="123">
        <f>'گام اول '!AQ629</f>
        <v>0</v>
      </c>
      <c r="AQ628" s="123">
        <f>'گام اول '!AR629</f>
        <v>0</v>
      </c>
      <c r="AR628" s="123">
        <f>'گام اول '!AS629</f>
        <v>0</v>
      </c>
      <c r="AS628" s="375">
        <f>'گام اول '!AT629</f>
        <v>0</v>
      </c>
      <c r="AT628" s="368">
        <f t="shared" si="407"/>
        <v>75567663.216000006</v>
      </c>
      <c r="AU628" s="173">
        <f>'گام اول '!AV629</f>
        <v>54308316.440880008</v>
      </c>
      <c r="AV628" s="141">
        <f>'گام اول '!AW629</f>
        <v>72912168.215999991</v>
      </c>
      <c r="AW628" s="142">
        <f t="shared" si="408"/>
        <v>5103851.7751199994</v>
      </c>
      <c r="AX628" s="75">
        <f t="shared" si="409"/>
        <v>1430831.644088001</v>
      </c>
      <c r="AY628" s="142">
        <f>'گام اول '!AZ629</f>
        <v>0</v>
      </c>
      <c r="AZ628" s="142">
        <f>'گام اول '!BA629</f>
        <v>0</v>
      </c>
      <c r="BA628" s="142">
        <f>'گام اول '!BB629</f>
        <v>0</v>
      </c>
      <c r="BB628" s="142">
        <f>'گام اول '!BC629</f>
        <v>0</v>
      </c>
      <c r="BC628" s="142">
        <f>'گام اول '!BD629</f>
        <v>0</v>
      </c>
      <c r="BD628" s="142">
        <f>'گام اول '!BE629</f>
        <v>0</v>
      </c>
      <c r="BE628" s="142">
        <f>'گام اول '!BF629</f>
        <v>0</v>
      </c>
      <c r="BF628" s="143">
        <f t="shared" si="410"/>
        <v>6534683.4192080004</v>
      </c>
      <c r="BG628" s="140">
        <f t="shared" si="411"/>
        <v>69032979</v>
      </c>
      <c r="BH628" s="144">
        <f t="shared" si="412"/>
        <v>75567663.216000006</v>
      </c>
      <c r="BI628" s="127">
        <f t="shared" si="405"/>
        <v>4659160</v>
      </c>
      <c r="BJ628" s="145">
        <f t="shared" si="413"/>
        <v>2329580</v>
      </c>
      <c r="BK628" s="145">
        <f t="shared" si="414"/>
        <v>698874</v>
      </c>
      <c r="BL628" s="146">
        <f t="shared" si="415"/>
        <v>1120000</v>
      </c>
      <c r="BM628" s="379">
        <v>0</v>
      </c>
      <c r="BN628" s="147">
        <f t="shared" si="416"/>
        <v>84375277.216000006</v>
      </c>
      <c r="BO628" s="148">
        <f t="shared" si="417"/>
        <v>72912168.215999991</v>
      </c>
      <c r="BP628" s="149">
        <f t="shared" si="418"/>
        <v>16769798.689679999</v>
      </c>
      <c r="BQ628" s="150">
        <f t="shared" si="419"/>
        <v>101145075.90568</v>
      </c>
      <c r="BR628" s="151">
        <f t="shared" si="420"/>
        <v>100800</v>
      </c>
      <c r="BS628" s="147">
        <f t="shared" si="421"/>
        <v>101245875.90568</v>
      </c>
      <c r="BT628" s="135">
        <v>0</v>
      </c>
      <c r="BU628" s="148">
        <f t="shared" si="422"/>
        <v>8437527.7216000017</v>
      </c>
      <c r="BV628" s="152">
        <f t="shared" si="423"/>
        <v>4218763.8608000008</v>
      </c>
      <c r="BW628" s="133">
        <f t="shared" si="424"/>
        <v>88589584.323280007</v>
      </c>
      <c r="BX628" s="147">
        <f t="shared" si="425"/>
        <v>7687614</v>
      </c>
      <c r="BY628" s="134">
        <f t="shared" si="426"/>
        <v>80901970.323280007</v>
      </c>
      <c r="CD628" s="388">
        <f>'گام اول '!AU629</f>
        <v>75567663.216000006</v>
      </c>
      <c r="CE628" s="389">
        <f>'گام اول '!AV629</f>
        <v>54308316.440880008</v>
      </c>
      <c r="CF628" s="389">
        <f>'گام اول '!AW629</f>
        <v>72912168.215999991</v>
      </c>
      <c r="CG628" s="389">
        <f>'گام اول '!AX629</f>
        <v>5103851.7751199994</v>
      </c>
      <c r="CH628" s="389">
        <f>'گام اول '!AY629</f>
        <v>1430831.644088001</v>
      </c>
      <c r="CI628" s="389">
        <f>'گام اول '!AZ629</f>
        <v>0</v>
      </c>
      <c r="CJ628" s="389">
        <f>'گام اول '!BA629</f>
        <v>0</v>
      </c>
      <c r="CK628" s="389">
        <f>'گام اول '!BB629</f>
        <v>0</v>
      </c>
      <c r="CL628" s="389">
        <f>'گام اول '!BC629</f>
        <v>0</v>
      </c>
      <c r="CM628" s="389">
        <f>'گام اول '!BD629</f>
        <v>0</v>
      </c>
      <c r="CN628" s="389">
        <f>'گام اول '!BE629</f>
        <v>0</v>
      </c>
      <c r="CO628" s="389">
        <f>'گام اول '!BF629</f>
        <v>0</v>
      </c>
      <c r="CP628" s="389">
        <f>'گام اول '!BG629</f>
        <v>6534683.4192080004</v>
      </c>
      <c r="CQ628" s="389">
        <f>'گام اول '!BH629</f>
        <v>69032979</v>
      </c>
      <c r="CR628" s="389">
        <f t="shared" si="427"/>
        <v>75567663.216000006</v>
      </c>
      <c r="CS628" s="55">
        <f t="shared" si="428"/>
        <v>4659160</v>
      </c>
      <c r="CT628" s="388">
        <f t="shared" si="429"/>
        <v>2329580</v>
      </c>
      <c r="CU628" s="389">
        <f t="shared" si="430"/>
        <v>698874</v>
      </c>
      <c r="CV628" s="389">
        <f t="shared" si="431"/>
        <v>1120000</v>
      </c>
      <c r="CW628" s="55">
        <v>0</v>
      </c>
      <c r="CX628" s="389">
        <f t="shared" si="432"/>
        <v>84375277.216000006</v>
      </c>
      <c r="CY628" s="389">
        <f t="shared" si="433"/>
        <v>72912168.215999991</v>
      </c>
      <c r="CZ628" s="389">
        <f t="shared" si="434"/>
        <v>16769798.689679999</v>
      </c>
      <c r="DA628" s="389">
        <f t="shared" si="435"/>
        <v>101145075.90568</v>
      </c>
      <c r="DB628" s="389">
        <f t="shared" si="436"/>
        <v>100800</v>
      </c>
      <c r="DC628" s="389">
        <f t="shared" si="437"/>
        <v>101245875.90568</v>
      </c>
      <c r="DD628" s="394">
        <v>0</v>
      </c>
      <c r="DE628" s="389">
        <f t="shared" si="438"/>
        <v>8437527.7216000017</v>
      </c>
      <c r="DF628" s="389">
        <f t="shared" si="439"/>
        <v>4218763.8608000008</v>
      </c>
      <c r="DG628" s="389">
        <f t="shared" si="440"/>
        <v>88589584.323280007</v>
      </c>
      <c r="DH628" s="389">
        <f t="shared" si="441"/>
        <v>7687614</v>
      </c>
      <c r="DI628" s="389">
        <f t="shared" si="442"/>
        <v>80901970.323280007</v>
      </c>
      <c r="DJ628" s="389">
        <f t="shared" si="443"/>
        <v>0</v>
      </c>
      <c r="DL628" s="396">
        <f t="shared" si="444"/>
        <v>6638737.5</v>
      </c>
      <c r="DM628" s="396">
        <f t="shared" si="445"/>
        <v>-1979577.5</v>
      </c>
    </row>
    <row r="629" spans="1:117" s="55" customFormat="1" ht="21" x14ac:dyDescent="0.2">
      <c r="A629" s="191">
        <f t="shared" si="406"/>
        <v>2655495</v>
      </c>
      <c r="B629" s="136">
        <f>'گام اول '!B630</f>
        <v>624</v>
      </c>
      <c r="C629" s="136">
        <f>'گام اول '!C630</f>
        <v>421</v>
      </c>
      <c r="D629" s="136">
        <f>'گام اول '!D630</f>
        <v>12909</v>
      </c>
      <c r="E629" s="136" t="str">
        <f>'گام اول '!E630</f>
        <v>مجید</v>
      </c>
      <c r="F629" s="136" t="str">
        <f>'گام اول '!F630</f>
        <v>شاهمرادی</v>
      </c>
      <c r="G629" s="136" t="str">
        <f>'گام اول '!G630</f>
        <v>نگهبان</v>
      </c>
      <c r="H629" s="136" t="str">
        <f>'گام اول '!H630</f>
        <v>اصفهان</v>
      </c>
      <c r="I629" s="136" t="str">
        <f>'گام اول '!I630</f>
        <v>131-813-3000691-1</v>
      </c>
      <c r="J629" s="136">
        <f>'گام اول '!J630</f>
        <v>1286937280</v>
      </c>
      <c r="K629" s="136">
        <f>'گام اول '!K630</f>
        <v>0</v>
      </c>
      <c r="L629" s="136" t="str">
        <f>'گام اول '!L630</f>
        <v>اصفهان</v>
      </c>
      <c r="M629" s="136" t="str">
        <f>'گام اول '!M630</f>
        <v>نگهبان</v>
      </c>
      <c r="N629" s="120" t="str">
        <f>'گام اول '!N630</f>
        <v>*</v>
      </c>
      <c r="O629" s="119">
        <f>'گام اول '!O630</f>
        <v>0</v>
      </c>
      <c r="P629" s="121">
        <f>'گام اول '!P630</f>
        <v>0</v>
      </c>
      <c r="Q629" s="358">
        <f>'گام اول '!Q630</f>
        <v>30</v>
      </c>
      <c r="R629" s="358">
        <f>'گام اول '!R630</f>
        <v>120</v>
      </c>
      <c r="S629" s="358">
        <f>'گام اول '!S630</f>
        <v>110</v>
      </c>
      <c r="T629" s="358">
        <f>'گام اول '!T630</f>
        <v>29.33</v>
      </c>
      <c r="U629" s="137">
        <f>'گام اول '!U630</f>
        <v>0</v>
      </c>
      <c r="V629" s="120">
        <f>'گام اول '!W630</f>
        <v>0</v>
      </c>
      <c r="W629" s="121">
        <f>'گام اول '!X630</f>
        <v>0</v>
      </c>
      <c r="X629" s="366">
        <f>'گام اول '!Y630</f>
        <v>1</v>
      </c>
      <c r="Y629" s="366">
        <f>'گام اول '!Z630</f>
        <v>0</v>
      </c>
      <c r="Z629" s="138">
        <f>'گام اول '!AA630</f>
        <v>885165</v>
      </c>
      <c r="AA629" s="138">
        <f>'گام اول '!AB630</f>
        <v>46667</v>
      </c>
      <c r="AB629" s="138">
        <f>'گام اول '!AC630</f>
        <v>931832</v>
      </c>
      <c r="AC629" s="138">
        <f>'گام اول '!AD630</f>
        <v>4500000</v>
      </c>
      <c r="AD629" s="138">
        <f>'گام اول '!AE630</f>
        <v>6000000</v>
      </c>
      <c r="AE629" s="139">
        <f>'گام اول '!AF630</f>
        <v>177895.19999999998</v>
      </c>
      <c r="AF629" s="122">
        <f>'گام اول '!AG630</f>
        <v>26554950</v>
      </c>
      <c r="AG629" s="123">
        <f>'گام اول '!AH630</f>
        <v>1400010</v>
      </c>
      <c r="AH629" s="123">
        <f>'گام اول '!AI630</f>
        <v>21347423.999999996</v>
      </c>
      <c r="AI629" s="123">
        <f>'گام اول '!AJ630</f>
        <v>0</v>
      </c>
      <c r="AJ629" s="123">
        <f>'گام اول '!AK630</f>
        <v>4500000</v>
      </c>
      <c r="AK629" s="123">
        <f>'گام اول '!AL630</f>
        <v>6000000</v>
      </c>
      <c r="AL629" s="123">
        <f>'گام اول '!AM630</f>
        <v>4892117.9999999991</v>
      </c>
      <c r="AM629" s="123">
        <f>'گام اول '!AN630</f>
        <v>5217666.2159999991</v>
      </c>
      <c r="AN629" s="123">
        <f>'گام اول '!AO630</f>
        <v>0</v>
      </c>
      <c r="AO629" s="123">
        <f>'گام اول '!AP630</f>
        <v>3000000</v>
      </c>
      <c r="AP629" s="123">
        <f>'گام اول '!AQ630</f>
        <v>0</v>
      </c>
      <c r="AQ629" s="123">
        <f>'گام اول '!AR630</f>
        <v>0</v>
      </c>
      <c r="AR629" s="123">
        <f>'گام اول '!AS630</f>
        <v>0</v>
      </c>
      <c r="AS629" s="375">
        <f>'گام اول '!AT630</f>
        <v>0</v>
      </c>
      <c r="AT629" s="368">
        <f t="shared" si="407"/>
        <v>72912168.216000006</v>
      </c>
      <c r="AU629" s="173">
        <f>'گام اول '!AV630</f>
        <v>54308316.440880008</v>
      </c>
      <c r="AV629" s="141">
        <f>'گام اول '!AW630</f>
        <v>72912168.215999991</v>
      </c>
      <c r="AW629" s="142">
        <f t="shared" si="408"/>
        <v>5103851.7751199994</v>
      </c>
      <c r="AX629" s="75">
        <f t="shared" si="409"/>
        <v>1430831.644088001</v>
      </c>
      <c r="AY629" s="142">
        <f>'گام اول '!AZ630</f>
        <v>0</v>
      </c>
      <c r="AZ629" s="142">
        <f>'گام اول '!BA630</f>
        <v>0</v>
      </c>
      <c r="BA629" s="142">
        <f>'گام اول '!BB630</f>
        <v>0</v>
      </c>
      <c r="BB629" s="142">
        <f>'گام اول '!BC630</f>
        <v>0</v>
      </c>
      <c r="BC629" s="142">
        <f>'گام اول '!BD630</f>
        <v>0</v>
      </c>
      <c r="BD629" s="142">
        <f>'گام اول '!BE630</f>
        <v>0</v>
      </c>
      <c r="BE629" s="142">
        <f>'گام اول '!BF630</f>
        <v>0</v>
      </c>
      <c r="BF629" s="143">
        <f t="shared" si="410"/>
        <v>6534683.4192080004</v>
      </c>
      <c r="BG629" s="140">
        <f t="shared" si="411"/>
        <v>66377484</v>
      </c>
      <c r="BH629" s="144">
        <f t="shared" si="412"/>
        <v>72912168.216000006</v>
      </c>
      <c r="BI629" s="127">
        <f t="shared" si="405"/>
        <v>4659160</v>
      </c>
      <c r="BJ629" s="145">
        <f t="shared" si="413"/>
        <v>2329580</v>
      </c>
      <c r="BK629" s="145">
        <f t="shared" si="414"/>
        <v>698874</v>
      </c>
      <c r="BL629" s="146">
        <f t="shared" si="415"/>
        <v>1120000</v>
      </c>
      <c r="BM629" s="379">
        <v>0</v>
      </c>
      <c r="BN629" s="147">
        <f t="shared" si="416"/>
        <v>81719782.216000006</v>
      </c>
      <c r="BO629" s="148">
        <f t="shared" si="417"/>
        <v>72912168.215999991</v>
      </c>
      <c r="BP629" s="149">
        <f t="shared" si="418"/>
        <v>16769798.689679999</v>
      </c>
      <c r="BQ629" s="150">
        <f t="shared" si="419"/>
        <v>98489580.905680001</v>
      </c>
      <c r="BR629" s="151">
        <f t="shared" si="420"/>
        <v>100800</v>
      </c>
      <c r="BS629" s="147">
        <f t="shared" si="421"/>
        <v>98590380.905680001</v>
      </c>
      <c r="BT629" s="135">
        <v>0</v>
      </c>
      <c r="BU629" s="148">
        <f t="shared" si="422"/>
        <v>8171978.2216000007</v>
      </c>
      <c r="BV629" s="152">
        <f t="shared" si="423"/>
        <v>4085989.1108000004</v>
      </c>
      <c r="BW629" s="133">
        <f t="shared" si="424"/>
        <v>86332413.573280007</v>
      </c>
      <c r="BX629" s="147">
        <f t="shared" si="425"/>
        <v>7687614</v>
      </c>
      <c r="BY629" s="134">
        <f t="shared" si="426"/>
        <v>78644799.573280007</v>
      </c>
      <c r="CD629" s="388">
        <f>'گام اول '!AU630</f>
        <v>72912168.216000006</v>
      </c>
      <c r="CE629" s="389">
        <f>'گام اول '!AV630</f>
        <v>54308316.440880008</v>
      </c>
      <c r="CF629" s="389">
        <f>'گام اول '!AW630</f>
        <v>72912168.215999991</v>
      </c>
      <c r="CG629" s="389">
        <f>'گام اول '!AX630</f>
        <v>5103851.7751199994</v>
      </c>
      <c r="CH629" s="389">
        <f>'گام اول '!AY630</f>
        <v>1430831.644088001</v>
      </c>
      <c r="CI629" s="389">
        <f>'گام اول '!AZ630</f>
        <v>0</v>
      </c>
      <c r="CJ629" s="389">
        <f>'گام اول '!BA630</f>
        <v>0</v>
      </c>
      <c r="CK629" s="389">
        <f>'گام اول '!BB630</f>
        <v>0</v>
      </c>
      <c r="CL629" s="389">
        <f>'گام اول '!BC630</f>
        <v>0</v>
      </c>
      <c r="CM629" s="389">
        <f>'گام اول '!BD630</f>
        <v>0</v>
      </c>
      <c r="CN629" s="389">
        <f>'گام اول '!BE630</f>
        <v>0</v>
      </c>
      <c r="CO629" s="389">
        <f>'گام اول '!BF630</f>
        <v>0</v>
      </c>
      <c r="CP629" s="389">
        <f>'گام اول '!BG630</f>
        <v>6534683.4192080004</v>
      </c>
      <c r="CQ629" s="389">
        <f>'گام اول '!BH630</f>
        <v>66377484</v>
      </c>
      <c r="CR629" s="389">
        <f t="shared" si="427"/>
        <v>72912168.216000006</v>
      </c>
      <c r="CS629" s="55">
        <f t="shared" si="428"/>
        <v>4659160</v>
      </c>
      <c r="CT629" s="388">
        <f t="shared" si="429"/>
        <v>2329580</v>
      </c>
      <c r="CU629" s="389">
        <f t="shared" si="430"/>
        <v>698874</v>
      </c>
      <c r="CV629" s="389">
        <f t="shared" si="431"/>
        <v>1120000</v>
      </c>
      <c r="CW629" s="55">
        <v>0</v>
      </c>
      <c r="CX629" s="389">
        <f t="shared" si="432"/>
        <v>81719782.216000006</v>
      </c>
      <c r="CY629" s="389">
        <f t="shared" si="433"/>
        <v>72912168.215999991</v>
      </c>
      <c r="CZ629" s="389">
        <f t="shared" si="434"/>
        <v>16769798.689679999</v>
      </c>
      <c r="DA629" s="389">
        <f t="shared" si="435"/>
        <v>98489580.905680001</v>
      </c>
      <c r="DB629" s="389">
        <f t="shared" si="436"/>
        <v>100800</v>
      </c>
      <c r="DC629" s="389">
        <f t="shared" si="437"/>
        <v>98590380.905680001</v>
      </c>
      <c r="DD629" s="394">
        <v>0</v>
      </c>
      <c r="DE629" s="389">
        <f t="shared" si="438"/>
        <v>8171978.2216000007</v>
      </c>
      <c r="DF629" s="389">
        <f t="shared" si="439"/>
        <v>4085989.1108000004</v>
      </c>
      <c r="DG629" s="389">
        <f t="shared" si="440"/>
        <v>86332413.573280007</v>
      </c>
      <c r="DH629" s="389">
        <f t="shared" si="441"/>
        <v>7687614</v>
      </c>
      <c r="DI629" s="389">
        <f t="shared" si="442"/>
        <v>78644799.573280007</v>
      </c>
      <c r="DJ629" s="389">
        <f t="shared" si="443"/>
        <v>0</v>
      </c>
      <c r="DL629" s="396">
        <f t="shared" si="444"/>
        <v>6638737.5</v>
      </c>
      <c r="DM629" s="396">
        <f t="shared" si="445"/>
        <v>-1979577.5</v>
      </c>
    </row>
    <row r="630" spans="1:117" s="55" customFormat="1" ht="21" x14ac:dyDescent="0.2">
      <c r="A630" s="191">
        <f t="shared" si="406"/>
        <v>2655495</v>
      </c>
      <c r="B630" s="136">
        <f>'گام اول '!B631</f>
        <v>625</v>
      </c>
      <c r="C630" s="136">
        <f>'گام اول '!C631</f>
        <v>422</v>
      </c>
      <c r="D630" s="136">
        <f>'گام اول '!D631</f>
        <v>12906</v>
      </c>
      <c r="E630" s="136" t="str">
        <f>'گام اول '!E631</f>
        <v>محمد جعفر</v>
      </c>
      <c r="F630" s="136" t="str">
        <f>'گام اول '!F631</f>
        <v>غلامی مندر جاتی</v>
      </c>
      <c r="G630" s="136" t="str">
        <f>'گام اول '!G631</f>
        <v>نگهبان</v>
      </c>
      <c r="H630" s="136" t="str">
        <f>'گام اول '!H631</f>
        <v>اصفهان</v>
      </c>
      <c r="I630" s="136" t="str">
        <f>'گام اول '!I631</f>
        <v>131-800-24343-1</v>
      </c>
      <c r="J630" s="136">
        <f>'گام اول '!J631</f>
        <v>5759654586</v>
      </c>
      <c r="K630" s="136">
        <f>'گام اول '!K631</f>
        <v>0</v>
      </c>
      <c r="L630" s="136" t="str">
        <f>'گام اول '!L631</f>
        <v>اصفهان</v>
      </c>
      <c r="M630" s="136" t="str">
        <f>'گام اول '!M631</f>
        <v>نگهبان</v>
      </c>
      <c r="N630" s="120" t="str">
        <f>'گام اول '!N631</f>
        <v>*</v>
      </c>
      <c r="O630" s="119">
        <f>'گام اول '!O631</f>
        <v>0</v>
      </c>
      <c r="P630" s="121">
        <f>'گام اول '!P631</f>
        <v>0</v>
      </c>
      <c r="Q630" s="358">
        <f>'گام اول '!Q631</f>
        <v>30</v>
      </c>
      <c r="R630" s="358">
        <f>'گام اول '!R631</f>
        <v>120</v>
      </c>
      <c r="S630" s="358">
        <f>'گام اول '!S631</f>
        <v>110</v>
      </c>
      <c r="T630" s="358">
        <f>'گام اول '!T631</f>
        <v>29.33</v>
      </c>
      <c r="U630" s="137">
        <f>'گام اول '!U631</f>
        <v>0</v>
      </c>
      <c r="V630" s="120">
        <f>'گام اول '!W631</f>
        <v>0</v>
      </c>
      <c r="W630" s="121">
        <f>'گام اول '!X631</f>
        <v>0</v>
      </c>
      <c r="X630" s="366">
        <f>'گام اول '!Y631</f>
        <v>3</v>
      </c>
      <c r="Y630" s="366">
        <f>'گام اول '!Z631</f>
        <v>3</v>
      </c>
      <c r="Z630" s="138">
        <f>'گام اول '!AA631</f>
        <v>885165</v>
      </c>
      <c r="AA630" s="138">
        <f>'گام اول '!AB631</f>
        <v>46667</v>
      </c>
      <c r="AB630" s="138">
        <f>'گام اول '!AC631</f>
        <v>931832</v>
      </c>
      <c r="AC630" s="138">
        <f>'گام اول '!AD631</f>
        <v>4500000</v>
      </c>
      <c r="AD630" s="138">
        <f>'گام اول '!AE631</f>
        <v>6000000</v>
      </c>
      <c r="AE630" s="139">
        <f>'گام اول '!AF631</f>
        <v>177895.19999999998</v>
      </c>
      <c r="AF630" s="122">
        <f>'گام اول '!AG631</f>
        <v>26554950</v>
      </c>
      <c r="AG630" s="123">
        <f>'گام اول '!AH631</f>
        <v>1400010</v>
      </c>
      <c r="AH630" s="123">
        <f>'گام اول '!AI631</f>
        <v>21347423.999999996</v>
      </c>
      <c r="AI630" s="123">
        <f>'گام اول '!AJ631</f>
        <v>7966485</v>
      </c>
      <c r="AJ630" s="123">
        <f>'گام اول '!AK631</f>
        <v>4500000</v>
      </c>
      <c r="AK630" s="123">
        <f>'گام اول '!AL631</f>
        <v>6000000</v>
      </c>
      <c r="AL630" s="123">
        <f>'گام اول '!AM631</f>
        <v>4892117.9999999991</v>
      </c>
      <c r="AM630" s="123">
        <f>'گام اول '!AN631</f>
        <v>5217666.2159999991</v>
      </c>
      <c r="AN630" s="123">
        <f>'گام اول '!AO631</f>
        <v>0</v>
      </c>
      <c r="AO630" s="123">
        <f>'گام اول '!AP631</f>
        <v>3000000</v>
      </c>
      <c r="AP630" s="123">
        <f>'گام اول '!AQ631</f>
        <v>0</v>
      </c>
      <c r="AQ630" s="123">
        <f>'گام اول '!AR631</f>
        <v>0</v>
      </c>
      <c r="AR630" s="123">
        <f>'گام اول '!AS631</f>
        <v>0</v>
      </c>
      <c r="AS630" s="375">
        <f>'گام اول '!AT631</f>
        <v>0</v>
      </c>
      <c r="AT630" s="368">
        <f t="shared" si="407"/>
        <v>80878653.216000006</v>
      </c>
      <c r="AU630" s="173">
        <f>'گام اول '!AV631</f>
        <v>54308316.440880008</v>
      </c>
      <c r="AV630" s="141">
        <f>'گام اول '!AW631</f>
        <v>72912168.215999991</v>
      </c>
      <c r="AW630" s="142">
        <f t="shared" si="408"/>
        <v>5103851.7751199994</v>
      </c>
      <c r="AX630" s="75">
        <f t="shared" si="409"/>
        <v>1430831.644088001</v>
      </c>
      <c r="AY630" s="142">
        <f>'گام اول '!AZ631</f>
        <v>0</v>
      </c>
      <c r="AZ630" s="142">
        <f>'گام اول '!BA631</f>
        <v>0</v>
      </c>
      <c r="BA630" s="142">
        <f>'گام اول '!BB631</f>
        <v>0</v>
      </c>
      <c r="BB630" s="142">
        <f>'گام اول '!BC631</f>
        <v>0</v>
      </c>
      <c r="BC630" s="142">
        <f>'گام اول '!BD631</f>
        <v>0</v>
      </c>
      <c r="BD630" s="142">
        <f>'گام اول '!BE631</f>
        <v>0</v>
      </c>
      <c r="BE630" s="142">
        <f>'گام اول '!BF631</f>
        <v>0</v>
      </c>
      <c r="BF630" s="143">
        <f t="shared" si="410"/>
        <v>6534683.4192080004</v>
      </c>
      <c r="BG630" s="140">
        <f t="shared" si="411"/>
        <v>74343969</v>
      </c>
      <c r="BH630" s="144">
        <f t="shared" si="412"/>
        <v>80878653.216000006</v>
      </c>
      <c r="BI630" s="127">
        <f t="shared" si="405"/>
        <v>4659160</v>
      </c>
      <c r="BJ630" s="145">
        <f t="shared" si="413"/>
        <v>2329580</v>
      </c>
      <c r="BK630" s="145">
        <f t="shared" si="414"/>
        <v>698874</v>
      </c>
      <c r="BL630" s="146">
        <f t="shared" si="415"/>
        <v>1120000</v>
      </c>
      <c r="BM630" s="379">
        <v>0</v>
      </c>
      <c r="BN630" s="147">
        <f t="shared" si="416"/>
        <v>89686267.216000006</v>
      </c>
      <c r="BO630" s="148">
        <f t="shared" si="417"/>
        <v>72912168.215999991</v>
      </c>
      <c r="BP630" s="149">
        <f t="shared" si="418"/>
        <v>16769798.689679999</v>
      </c>
      <c r="BQ630" s="150">
        <f t="shared" si="419"/>
        <v>106456065.90568</v>
      </c>
      <c r="BR630" s="151">
        <f t="shared" si="420"/>
        <v>100800</v>
      </c>
      <c r="BS630" s="147">
        <f t="shared" si="421"/>
        <v>106556865.90568</v>
      </c>
      <c r="BT630" s="135">
        <v>0</v>
      </c>
      <c r="BU630" s="148">
        <f t="shared" si="422"/>
        <v>8968626.7216000017</v>
      </c>
      <c r="BV630" s="152">
        <f t="shared" si="423"/>
        <v>4484313.3608000008</v>
      </c>
      <c r="BW630" s="133">
        <f t="shared" si="424"/>
        <v>93103925.823280007</v>
      </c>
      <c r="BX630" s="147">
        <f t="shared" si="425"/>
        <v>7687614</v>
      </c>
      <c r="BY630" s="134">
        <f t="shared" si="426"/>
        <v>85416311.823280007</v>
      </c>
      <c r="CD630" s="388">
        <f>'گام اول '!AU631</f>
        <v>80878653.216000006</v>
      </c>
      <c r="CE630" s="389">
        <f>'گام اول '!AV631</f>
        <v>54308316.440880008</v>
      </c>
      <c r="CF630" s="389">
        <f>'گام اول '!AW631</f>
        <v>72912168.215999991</v>
      </c>
      <c r="CG630" s="389">
        <f>'گام اول '!AX631</f>
        <v>5103851.7751199994</v>
      </c>
      <c r="CH630" s="389">
        <f>'گام اول '!AY631</f>
        <v>1430831.644088001</v>
      </c>
      <c r="CI630" s="389">
        <f>'گام اول '!AZ631</f>
        <v>0</v>
      </c>
      <c r="CJ630" s="389">
        <f>'گام اول '!BA631</f>
        <v>0</v>
      </c>
      <c r="CK630" s="389">
        <f>'گام اول '!BB631</f>
        <v>0</v>
      </c>
      <c r="CL630" s="389">
        <f>'گام اول '!BC631</f>
        <v>0</v>
      </c>
      <c r="CM630" s="389">
        <f>'گام اول '!BD631</f>
        <v>0</v>
      </c>
      <c r="CN630" s="389">
        <f>'گام اول '!BE631</f>
        <v>0</v>
      </c>
      <c r="CO630" s="389">
        <f>'گام اول '!BF631</f>
        <v>0</v>
      </c>
      <c r="CP630" s="389">
        <f>'گام اول '!BG631</f>
        <v>6534683.4192080004</v>
      </c>
      <c r="CQ630" s="389">
        <f>'گام اول '!BH631</f>
        <v>74343969</v>
      </c>
      <c r="CR630" s="389">
        <f t="shared" si="427"/>
        <v>80878653.216000006</v>
      </c>
      <c r="CS630" s="55">
        <f t="shared" si="428"/>
        <v>4659160</v>
      </c>
      <c r="CT630" s="388">
        <f t="shared" si="429"/>
        <v>2329580</v>
      </c>
      <c r="CU630" s="389">
        <f t="shared" si="430"/>
        <v>698874</v>
      </c>
      <c r="CV630" s="389">
        <f t="shared" si="431"/>
        <v>1120000</v>
      </c>
      <c r="CW630" s="55">
        <v>0</v>
      </c>
      <c r="CX630" s="389">
        <f t="shared" si="432"/>
        <v>89686267.216000006</v>
      </c>
      <c r="CY630" s="389">
        <f t="shared" si="433"/>
        <v>72912168.215999991</v>
      </c>
      <c r="CZ630" s="389">
        <f t="shared" si="434"/>
        <v>16769798.689679999</v>
      </c>
      <c r="DA630" s="389">
        <f t="shared" si="435"/>
        <v>106456065.90568</v>
      </c>
      <c r="DB630" s="389">
        <f t="shared" si="436"/>
        <v>100800</v>
      </c>
      <c r="DC630" s="389">
        <f t="shared" si="437"/>
        <v>106556865.90568</v>
      </c>
      <c r="DD630" s="394">
        <v>0</v>
      </c>
      <c r="DE630" s="389">
        <f t="shared" si="438"/>
        <v>8968626.7216000017</v>
      </c>
      <c r="DF630" s="389">
        <f t="shared" si="439"/>
        <v>4484313.3608000008</v>
      </c>
      <c r="DG630" s="389">
        <f t="shared" si="440"/>
        <v>93103925.823280007</v>
      </c>
      <c r="DH630" s="389">
        <f t="shared" si="441"/>
        <v>7687614</v>
      </c>
      <c r="DI630" s="389">
        <f t="shared" si="442"/>
        <v>85416311.823280007</v>
      </c>
      <c r="DJ630" s="389">
        <f t="shared" si="443"/>
        <v>0</v>
      </c>
      <c r="DL630" s="396">
        <f t="shared" si="444"/>
        <v>6638737.5</v>
      </c>
      <c r="DM630" s="396">
        <f t="shared" si="445"/>
        <v>-1979577.5</v>
      </c>
    </row>
    <row r="631" spans="1:117" s="55" customFormat="1" ht="21" x14ac:dyDescent="0.2">
      <c r="A631" s="191">
        <f t="shared" si="406"/>
        <v>2655495</v>
      </c>
      <c r="B631" s="136">
        <f>'گام اول '!B632</f>
        <v>626</v>
      </c>
      <c r="C631" s="136">
        <f>'گام اول '!C632</f>
        <v>423</v>
      </c>
      <c r="D631" s="136">
        <f>'گام اول '!D632</f>
        <v>12920</v>
      </c>
      <c r="E631" s="136" t="str">
        <f>'گام اول '!E632</f>
        <v>حمید رضا</v>
      </c>
      <c r="F631" s="136" t="str">
        <f>'گام اول '!F632</f>
        <v>مختاری</v>
      </c>
      <c r="G631" s="136" t="str">
        <f>'گام اول '!G632</f>
        <v>نگهبان</v>
      </c>
      <c r="H631" s="136" t="str">
        <f>'گام اول '!H632</f>
        <v>اصفهان</v>
      </c>
      <c r="I631" s="136" t="str">
        <f>'گام اول '!I632</f>
        <v>131-813-935795-1</v>
      </c>
      <c r="J631" s="136">
        <f>'گام اول '!J632</f>
        <v>5499393125</v>
      </c>
      <c r="K631" s="136">
        <f>'گام اول '!K632</f>
        <v>0</v>
      </c>
      <c r="L631" s="136" t="str">
        <f>'گام اول '!L632</f>
        <v>اصفهان</v>
      </c>
      <c r="M631" s="136" t="str">
        <f>'گام اول '!M632</f>
        <v>نگهبان</v>
      </c>
      <c r="N631" s="120">
        <f>'گام اول '!N632</f>
        <v>0</v>
      </c>
      <c r="O631" s="119" t="str">
        <f>'گام اول '!O632</f>
        <v>*</v>
      </c>
      <c r="P631" s="121">
        <f>'گام اول '!P632</f>
        <v>0</v>
      </c>
      <c r="Q631" s="358">
        <f>'گام اول '!Q632</f>
        <v>30</v>
      </c>
      <c r="R631" s="358">
        <f>'گام اول '!R632</f>
        <v>90</v>
      </c>
      <c r="S631" s="358">
        <f>'گام اول '!S632</f>
        <v>0</v>
      </c>
      <c r="T631" s="358">
        <f>'گام اول '!T632</f>
        <v>0</v>
      </c>
      <c r="U631" s="137">
        <f>'گام اول '!U632</f>
        <v>0</v>
      </c>
      <c r="V631" s="120">
        <f>'گام اول '!W632</f>
        <v>0</v>
      </c>
      <c r="W631" s="121">
        <f>'گام اول '!X632</f>
        <v>0</v>
      </c>
      <c r="X631" s="366">
        <f>'گام اول '!Y632</f>
        <v>2</v>
      </c>
      <c r="Y631" s="366">
        <f>'گام اول '!Z632</f>
        <v>1</v>
      </c>
      <c r="Z631" s="138">
        <f>'گام اول '!AA632</f>
        <v>885165</v>
      </c>
      <c r="AA631" s="138">
        <f>'گام اول '!AB632</f>
        <v>46667</v>
      </c>
      <c r="AB631" s="138">
        <f>'گام اول '!AC632</f>
        <v>931832</v>
      </c>
      <c r="AC631" s="138">
        <f>'گام اول '!AD632</f>
        <v>4500000</v>
      </c>
      <c r="AD631" s="138">
        <f>'گام اول '!AE632</f>
        <v>6000000</v>
      </c>
      <c r="AE631" s="139">
        <f>'گام اول '!AF632</f>
        <v>177895.19999999998</v>
      </c>
      <c r="AF631" s="122">
        <f>'گام اول '!AG632</f>
        <v>26554950</v>
      </c>
      <c r="AG631" s="123">
        <f>'گام اول '!AH632</f>
        <v>1400010</v>
      </c>
      <c r="AH631" s="123">
        <f>'گام اول '!AI632</f>
        <v>16010567.999999998</v>
      </c>
      <c r="AI631" s="123">
        <f>'گام اول '!AJ632</f>
        <v>2655495</v>
      </c>
      <c r="AJ631" s="123">
        <f>'گام اول '!AK632</f>
        <v>4500000</v>
      </c>
      <c r="AK631" s="123">
        <f>'گام اول '!AL632</f>
        <v>6000000</v>
      </c>
      <c r="AL631" s="123">
        <f>'گام اول '!AM632</f>
        <v>0</v>
      </c>
      <c r="AM631" s="123">
        <f>'گام اول '!AN632</f>
        <v>0</v>
      </c>
      <c r="AN631" s="123">
        <f>'گام اول '!AO632</f>
        <v>0</v>
      </c>
      <c r="AO631" s="123">
        <f>'گام اول '!AP632</f>
        <v>3400000</v>
      </c>
      <c r="AP631" s="123">
        <f>'گام اول '!AQ632</f>
        <v>0</v>
      </c>
      <c r="AQ631" s="123">
        <f>'گام اول '!AR632</f>
        <v>0</v>
      </c>
      <c r="AR631" s="123">
        <f>'گام اول '!AS632</f>
        <v>0</v>
      </c>
      <c r="AS631" s="375">
        <f>'گام اول '!AT632</f>
        <v>0</v>
      </c>
      <c r="AT631" s="368">
        <f t="shared" si="407"/>
        <v>60521023</v>
      </c>
      <c r="AU631" s="173">
        <f>'گام اول '!AV632</f>
        <v>39914941.039999999</v>
      </c>
      <c r="AV631" s="141">
        <f>'گام اول '!AW632</f>
        <v>57865528</v>
      </c>
      <c r="AW631" s="142">
        <f t="shared" si="408"/>
        <v>4050586.9600000004</v>
      </c>
      <c r="AX631" s="75">
        <f t="shared" si="409"/>
        <v>0</v>
      </c>
      <c r="AY631" s="142">
        <f>'گام اول '!AZ632</f>
        <v>0</v>
      </c>
      <c r="AZ631" s="142">
        <f>'گام اول '!BA632</f>
        <v>0</v>
      </c>
      <c r="BA631" s="142">
        <f>'گام اول '!BB632</f>
        <v>0</v>
      </c>
      <c r="BB631" s="142">
        <f>'گام اول '!BC632</f>
        <v>0</v>
      </c>
      <c r="BC631" s="142">
        <f>'گام اول '!BD632</f>
        <v>0</v>
      </c>
      <c r="BD631" s="142">
        <f>'گام اول '!BE632</f>
        <v>0</v>
      </c>
      <c r="BE631" s="142">
        <f>'گام اول '!BF632</f>
        <v>0</v>
      </c>
      <c r="BF631" s="143">
        <f t="shared" si="410"/>
        <v>4050586.9600000004</v>
      </c>
      <c r="BG631" s="140">
        <f t="shared" si="411"/>
        <v>56470436</v>
      </c>
      <c r="BH631" s="144">
        <f t="shared" si="412"/>
        <v>60521023</v>
      </c>
      <c r="BI631" s="127">
        <f t="shared" si="405"/>
        <v>4659160</v>
      </c>
      <c r="BJ631" s="145">
        <f t="shared" si="413"/>
        <v>2329580</v>
      </c>
      <c r="BK631" s="145">
        <f t="shared" si="414"/>
        <v>698874</v>
      </c>
      <c r="BL631" s="146">
        <f t="shared" si="415"/>
        <v>1120000</v>
      </c>
      <c r="BM631" s="379">
        <v>0</v>
      </c>
      <c r="BN631" s="147">
        <f t="shared" si="416"/>
        <v>69328637</v>
      </c>
      <c r="BO631" s="148">
        <f t="shared" si="417"/>
        <v>57865528</v>
      </c>
      <c r="BP631" s="149">
        <f t="shared" si="418"/>
        <v>13309071.440000001</v>
      </c>
      <c r="BQ631" s="150">
        <f t="shared" si="419"/>
        <v>82637708.439999998</v>
      </c>
      <c r="BR631" s="151">
        <f t="shared" si="420"/>
        <v>100800</v>
      </c>
      <c r="BS631" s="147">
        <f t="shared" si="421"/>
        <v>82738508.439999998</v>
      </c>
      <c r="BT631" s="135">
        <v>0</v>
      </c>
      <c r="BU631" s="148">
        <f t="shared" si="422"/>
        <v>6932863.7000000002</v>
      </c>
      <c r="BV631" s="152">
        <f t="shared" si="423"/>
        <v>3466431.85</v>
      </c>
      <c r="BW631" s="133">
        <f t="shared" si="424"/>
        <v>72339212.890000001</v>
      </c>
      <c r="BX631" s="147">
        <f t="shared" si="425"/>
        <v>7687614</v>
      </c>
      <c r="BY631" s="134">
        <f t="shared" si="426"/>
        <v>64651598.890000001</v>
      </c>
      <c r="CD631" s="388">
        <f>'گام اول '!AU632</f>
        <v>60521023</v>
      </c>
      <c r="CE631" s="389">
        <f>'گام اول '!AV632</f>
        <v>39914941.039999999</v>
      </c>
      <c r="CF631" s="389">
        <f>'گام اول '!AW632</f>
        <v>57865528</v>
      </c>
      <c r="CG631" s="389">
        <f>'گام اول '!AX632</f>
        <v>4050586.9600000004</v>
      </c>
      <c r="CH631" s="389">
        <f>'گام اول '!AY632</f>
        <v>0</v>
      </c>
      <c r="CI631" s="389">
        <f>'گام اول '!AZ632</f>
        <v>0</v>
      </c>
      <c r="CJ631" s="389">
        <f>'گام اول '!BA632</f>
        <v>0</v>
      </c>
      <c r="CK631" s="389">
        <f>'گام اول '!BB632</f>
        <v>0</v>
      </c>
      <c r="CL631" s="389">
        <f>'گام اول '!BC632</f>
        <v>0</v>
      </c>
      <c r="CM631" s="389">
        <f>'گام اول '!BD632</f>
        <v>0</v>
      </c>
      <c r="CN631" s="389">
        <f>'گام اول '!BE632</f>
        <v>0</v>
      </c>
      <c r="CO631" s="389">
        <f>'گام اول '!BF632</f>
        <v>0</v>
      </c>
      <c r="CP631" s="389">
        <f>'گام اول '!BG632</f>
        <v>4050586.9600000004</v>
      </c>
      <c r="CQ631" s="389">
        <f>'گام اول '!BH632</f>
        <v>56470436</v>
      </c>
      <c r="CR631" s="389">
        <f t="shared" si="427"/>
        <v>60521023</v>
      </c>
      <c r="CS631" s="55">
        <f t="shared" si="428"/>
        <v>4659160</v>
      </c>
      <c r="CT631" s="388">
        <f t="shared" si="429"/>
        <v>2329580</v>
      </c>
      <c r="CU631" s="389">
        <f t="shared" si="430"/>
        <v>698874</v>
      </c>
      <c r="CV631" s="389">
        <f t="shared" si="431"/>
        <v>1120000</v>
      </c>
      <c r="CW631" s="55">
        <v>0</v>
      </c>
      <c r="CX631" s="389">
        <f t="shared" si="432"/>
        <v>69328637</v>
      </c>
      <c r="CY631" s="389">
        <f t="shared" si="433"/>
        <v>57865528</v>
      </c>
      <c r="CZ631" s="389">
        <f t="shared" si="434"/>
        <v>13309071.440000001</v>
      </c>
      <c r="DA631" s="389">
        <f t="shared" si="435"/>
        <v>82637708.439999998</v>
      </c>
      <c r="DB631" s="389">
        <f t="shared" si="436"/>
        <v>100800</v>
      </c>
      <c r="DC631" s="389">
        <f t="shared" si="437"/>
        <v>82738508.439999998</v>
      </c>
      <c r="DD631" s="394">
        <v>0</v>
      </c>
      <c r="DE631" s="389">
        <f t="shared" si="438"/>
        <v>6932863.7000000002</v>
      </c>
      <c r="DF631" s="389">
        <f t="shared" si="439"/>
        <v>3466431.85</v>
      </c>
      <c r="DG631" s="389">
        <f t="shared" si="440"/>
        <v>72339212.890000001</v>
      </c>
      <c r="DH631" s="389">
        <f t="shared" si="441"/>
        <v>7687614</v>
      </c>
      <c r="DI631" s="389">
        <f t="shared" si="442"/>
        <v>64651598.890000001</v>
      </c>
      <c r="DJ631" s="389">
        <f t="shared" si="443"/>
        <v>0</v>
      </c>
      <c r="DL631" s="396">
        <f t="shared" si="444"/>
        <v>6638737.5</v>
      </c>
      <c r="DM631" s="396">
        <f t="shared" si="445"/>
        <v>-1979577.5</v>
      </c>
    </row>
    <row r="632" spans="1:117" s="55" customFormat="1" ht="21" x14ac:dyDescent="0.2">
      <c r="A632" s="191">
        <f t="shared" si="406"/>
        <v>2655495</v>
      </c>
      <c r="B632" s="136">
        <f>'گام اول '!B633</f>
        <v>627</v>
      </c>
      <c r="C632" s="136">
        <f>'گام اول '!C633</f>
        <v>424</v>
      </c>
      <c r="D632" s="136">
        <f>'گام اول '!D633</f>
        <v>12900</v>
      </c>
      <c r="E632" s="136" t="str">
        <f>'گام اول '!E633</f>
        <v>سیامک</v>
      </c>
      <c r="F632" s="136" t="str">
        <f>'گام اول '!F633</f>
        <v>کریم پور</v>
      </c>
      <c r="G632" s="136" t="str">
        <f>'گام اول '!G633</f>
        <v>نگهبان</v>
      </c>
      <c r="H632" s="136" t="str">
        <f>'گام اول '!H633</f>
        <v>اصفهان</v>
      </c>
      <c r="I632" s="136" t="str">
        <f>'گام اول '!I633</f>
        <v>131-813-3354770-1</v>
      </c>
      <c r="J632" s="136">
        <f>'گام اول '!J633</f>
        <v>4689116725</v>
      </c>
      <c r="K632" s="136">
        <f>'گام اول '!K633</f>
        <v>0</v>
      </c>
      <c r="L632" s="136" t="str">
        <f>'گام اول '!L633</f>
        <v>اصفهان</v>
      </c>
      <c r="M632" s="136" t="str">
        <f>'گام اول '!M633</f>
        <v>نگهبان</v>
      </c>
      <c r="N632" s="120" t="str">
        <f>'گام اول '!N633</f>
        <v>*</v>
      </c>
      <c r="O632" s="119">
        <f>'گام اول '!O633</f>
        <v>0</v>
      </c>
      <c r="P632" s="121">
        <f>'گام اول '!P633</f>
        <v>0</v>
      </c>
      <c r="Q632" s="358">
        <f>'گام اول '!Q633</f>
        <v>30</v>
      </c>
      <c r="R632" s="358">
        <f>'گام اول '!R633</f>
        <v>120</v>
      </c>
      <c r="S632" s="358">
        <f>'گام اول '!S633</f>
        <v>110</v>
      </c>
      <c r="T632" s="358">
        <f>'گام اول '!T633</f>
        <v>29.33</v>
      </c>
      <c r="U632" s="137">
        <f>'گام اول '!U633</f>
        <v>0</v>
      </c>
      <c r="V632" s="120">
        <f>'گام اول '!W633</f>
        <v>0</v>
      </c>
      <c r="W632" s="121">
        <f>'گام اول '!X633</f>
        <v>0</v>
      </c>
      <c r="X632" s="366">
        <f>'گام اول '!Y633</f>
        <v>2</v>
      </c>
      <c r="Y632" s="366">
        <f>'گام اول '!Z633</f>
        <v>0</v>
      </c>
      <c r="Z632" s="138">
        <f>'گام اول '!AA633</f>
        <v>885165</v>
      </c>
      <c r="AA632" s="138">
        <f>'گام اول '!AB633</f>
        <v>46667</v>
      </c>
      <c r="AB632" s="138">
        <f>'گام اول '!AC633</f>
        <v>931832</v>
      </c>
      <c r="AC632" s="138">
        <f>'گام اول '!AD633</f>
        <v>4500000</v>
      </c>
      <c r="AD632" s="138">
        <f>'گام اول '!AE633</f>
        <v>6000000</v>
      </c>
      <c r="AE632" s="139">
        <f>'گام اول '!AF633</f>
        <v>177895.19999999998</v>
      </c>
      <c r="AF632" s="122">
        <f>'گام اول '!AG633</f>
        <v>26554950</v>
      </c>
      <c r="AG632" s="123">
        <f>'گام اول '!AH633</f>
        <v>1400010</v>
      </c>
      <c r="AH632" s="123">
        <f>'گام اول '!AI633</f>
        <v>21347423.999999996</v>
      </c>
      <c r="AI632" s="123">
        <f>'گام اول '!AJ633</f>
        <v>0</v>
      </c>
      <c r="AJ632" s="123">
        <f>'گام اول '!AK633</f>
        <v>4500000</v>
      </c>
      <c r="AK632" s="123">
        <f>'گام اول '!AL633</f>
        <v>6000000</v>
      </c>
      <c r="AL632" s="123">
        <f>'گام اول '!AM633</f>
        <v>4892117.9999999991</v>
      </c>
      <c r="AM632" s="123">
        <f>'گام اول '!AN633</f>
        <v>5217666.2159999991</v>
      </c>
      <c r="AN632" s="123">
        <f>'گام اول '!AO633</f>
        <v>0</v>
      </c>
      <c r="AO632" s="123">
        <f>'گام اول '!AP633</f>
        <v>2800000</v>
      </c>
      <c r="AP632" s="123">
        <f>'گام اول '!AQ633</f>
        <v>0</v>
      </c>
      <c r="AQ632" s="123">
        <f>'گام اول '!AR633</f>
        <v>0</v>
      </c>
      <c r="AR632" s="123">
        <f>'گام اول '!AS633</f>
        <v>0</v>
      </c>
      <c r="AS632" s="375">
        <f>'گام اول '!AT633</f>
        <v>0</v>
      </c>
      <c r="AT632" s="368">
        <f t="shared" si="407"/>
        <v>72712168.216000006</v>
      </c>
      <c r="AU632" s="173">
        <f>'گام اول '!AV633</f>
        <v>54322316.440880008</v>
      </c>
      <c r="AV632" s="141">
        <f>'گام اول '!AW633</f>
        <v>72712168.215999991</v>
      </c>
      <c r="AW632" s="142">
        <f t="shared" si="408"/>
        <v>5089851.7751199994</v>
      </c>
      <c r="AX632" s="75">
        <f t="shared" si="409"/>
        <v>1432231.644088001</v>
      </c>
      <c r="AY632" s="142">
        <f>'گام اول '!AZ633</f>
        <v>0</v>
      </c>
      <c r="AZ632" s="142">
        <f>'گام اول '!BA633</f>
        <v>0</v>
      </c>
      <c r="BA632" s="142">
        <f>'گام اول '!BB633</f>
        <v>0</v>
      </c>
      <c r="BB632" s="142">
        <f>'گام اول '!BC633</f>
        <v>0</v>
      </c>
      <c r="BC632" s="142">
        <f>'گام اول '!BD633</f>
        <v>0</v>
      </c>
      <c r="BD632" s="142">
        <f>'گام اول '!BE633</f>
        <v>0</v>
      </c>
      <c r="BE632" s="142">
        <f>'گام اول '!BF633</f>
        <v>0</v>
      </c>
      <c r="BF632" s="143">
        <f t="shared" si="410"/>
        <v>6522083.4192080004</v>
      </c>
      <c r="BG632" s="140">
        <f t="shared" si="411"/>
        <v>66190084</v>
      </c>
      <c r="BH632" s="144">
        <f t="shared" si="412"/>
        <v>72712168.216000006</v>
      </c>
      <c r="BI632" s="127">
        <f t="shared" si="405"/>
        <v>4659160</v>
      </c>
      <c r="BJ632" s="145">
        <f t="shared" si="413"/>
        <v>2329580</v>
      </c>
      <c r="BK632" s="145">
        <f t="shared" si="414"/>
        <v>698874</v>
      </c>
      <c r="BL632" s="146">
        <f t="shared" si="415"/>
        <v>1120000</v>
      </c>
      <c r="BM632" s="379">
        <v>0</v>
      </c>
      <c r="BN632" s="147">
        <f t="shared" si="416"/>
        <v>81519782.216000006</v>
      </c>
      <c r="BO632" s="148">
        <f t="shared" si="417"/>
        <v>72712168.215999991</v>
      </c>
      <c r="BP632" s="149">
        <f t="shared" si="418"/>
        <v>16723798.689679999</v>
      </c>
      <c r="BQ632" s="150">
        <f t="shared" si="419"/>
        <v>98243580.905680001</v>
      </c>
      <c r="BR632" s="151">
        <f t="shared" si="420"/>
        <v>100800</v>
      </c>
      <c r="BS632" s="147">
        <f t="shared" si="421"/>
        <v>98344380.905680001</v>
      </c>
      <c r="BT632" s="135">
        <v>0</v>
      </c>
      <c r="BU632" s="148">
        <f t="shared" si="422"/>
        <v>8151978.2216000007</v>
      </c>
      <c r="BV632" s="152">
        <f t="shared" si="423"/>
        <v>4075989.1108000004</v>
      </c>
      <c r="BW632" s="133">
        <f t="shared" si="424"/>
        <v>86116413.573280007</v>
      </c>
      <c r="BX632" s="147">
        <f t="shared" si="425"/>
        <v>7687614</v>
      </c>
      <c r="BY632" s="134">
        <f t="shared" si="426"/>
        <v>78428799.573280007</v>
      </c>
      <c r="CD632" s="388">
        <f>'گام اول '!AU633</f>
        <v>72712168.216000006</v>
      </c>
      <c r="CE632" s="389">
        <f>'گام اول '!AV633</f>
        <v>54322316.440880008</v>
      </c>
      <c r="CF632" s="389">
        <f>'گام اول '!AW633</f>
        <v>72712168.215999991</v>
      </c>
      <c r="CG632" s="389">
        <f>'گام اول '!AX633</f>
        <v>5089851.7751199994</v>
      </c>
      <c r="CH632" s="389">
        <f>'گام اول '!AY633</f>
        <v>1432231.644088001</v>
      </c>
      <c r="CI632" s="389">
        <f>'گام اول '!AZ633</f>
        <v>0</v>
      </c>
      <c r="CJ632" s="389">
        <f>'گام اول '!BA633</f>
        <v>0</v>
      </c>
      <c r="CK632" s="389">
        <f>'گام اول '!BB633</f>
        <v>0</v>
      </c>
      <c r="CL632" s="389">
        <f>'گام اول '!BC633</f>
        <v>0</v>
      </c>
      <c r="CM632" s="389">
        <f>'گام اول '!BD633</f>
        <v>0</v>
      </c>
      <c r="CN632" s="389">
        <f>'گام اول '!BE633</f>
        <v>0</v>
      </c>
      <c r="CO632" s="389">
        <f>'گام اول '!BF633</f>
        <v>0</v>
      </c>
      <c r="CP632" s="389">
        <f>'گام اول '!BG633</f>
        <v>6522083.4192080004</v>
      </c>
      <c r="CQ632" s="389">
        <f>'گام اول '!BH633</f>
        <v>66190084</v>
      </c>
      <c r="CR632" s="389">
        <f t="shared" si="427"/>
        <v>72712168.216000006</v>
      </c>
      <c r="CS632" s="55">
        <f t="shared" si="428"/>
        <v>4659160</v>
      </c>
      <c r="CT632" s="388">
        <f t="shared" si="429"/>
        <v>2329580</v>
      </c>
      <c r="CU632" s="389">
        <f t="shared" si="430"/>
        <v>698874</v>
      </c>
      <c r="CV632" s="389">
        <f t="shared" si="431"/>
        <v>1120000</v>
      </c>
      <c r="CW632" s="55">
        <v>0</v>
      </c>
      <c r="CX632" s="389">
        <f t="shared" si="432"/>
        <v>81519782.216000006</v>
      </c>
      <c r="CY632" s="389">
        <f t="shared" si="433"/>
        <v>72712168.215999991</v>
      </c>
      <c r="CZ632" s="389">
        <f t="shared" si="434"/>
        <v>16723798.689679999</v>
      </c>
      <c r="DA632" s="389">
        <f t="shared" si="435"/>
        <v>98243580.905680001</v>
      </c>
      <c r="DB632" s="389">
        <f t="shared" si="436"/>
        <v>100800</v>
      </c>
      <c r="DC632" s="389">
        <f t="shared" si="437"/>
        <v>98344380.905680001</v>
      </c>
      <c r="DD632" s="394">
        <v>0</v>
      </c>
      <c r="DE632" s="389">
        <f t="shared" si="438"/>
        <v>8151978.2216000007</v>
      </c>
      <c r="DF632" s="389">
        <f t="shared" si="439"/>
        <v>4075989.1108000004</v>
      </c>
      <c r="DG632" s="389">
        <f t="shared" si="440"/>
        <v>86116413.573280007</v>
      </c>
      <c r="DH632" s="389">
        <f t="shared" si="441"/>
        <v>7687614</v>
      </c>
      <c r="DI632" s="389">
        <f t="shared" si="442"/>
        <v>78428799.573280007</v>
      </c>
      <c r="DJ632" s="389">
        <f t="shared" si="443"/>
        <v>0</v>
      </c>
      <c r="DL632" s="396">
        <f t="shared" si="444"/>
        <v>6638737.5</v>
      </c>
      <c r="DM632" s="396">
        <f t="shared" si="445"/>
        <v>-1979577.5</v>
      </c>
    </row>
    <row r="633" spans="1:117" s="55" customFormat="1" ht="21" x14ac:dyDescent="0.2">
      <c r="A633" s="191">
        <f t="shared" si="406"/>
        <v>2655495</v>
      </c>
      <c r="B633" s="136">
        <f>'گام اول '!B634</f>
        <v>628</v>
      </c>
      <c r="C633" s="136">
        <f>'گام اول '!C634</f>
        <v>425</v>
      </c>
      <c r="D633" s="136">
        <f>'گام اول '!D634</f>
        <v>12919</v>
      </c>
      <c r="E633" s="136" t="str">
        <f>'گام اول '!E634</f>
        <v>حسام</v>
      </c>
      <c r="F633" s="136" t="str">
        <f>'گام اول '!F634</f>
        <v>فتاحی</v>
      </c>
      <c r="G633" s="136" t="str">
        <f>'گام اول '!G634</f>
        <v>نگهبان</v>
      </c>
      <c r="H633" s="136" t="str">
        <f>'گام اول '!H634</f>
        <v>اصفهان</v>
      </c>
      <c r="I633" s="136" t="str">
        <f>'گام اول '!I634</f>
        <v>311-813-3437892-1</v>
      </c>
      <c r="J633" s="136">
        <f>'گام اول '!J634</f>
        <v>5100014131</v>
      </c>
      <c r="K633" s="136">
        <f>'گام اول '!K634</f>
        <v>0</v>
      </c>
      <c r="L633" s="136" t="str">
        <f>'گام اول '!L634</f>
        <v>اصفهان</v>
      </c>
      <c r="M633" s="136" t="str">
        <f>'گام اول '!M634</f>
        <v>نگهبان</v>
      </c>
      <c r="N633" s="120" t="str">
        <f>'گام اول '!N634</f>
        <v>*</v>
      </c>
      <c r="O633" s="119">
        <f>'گام اول '!O634</f>
        <v>0</v>
      </c>
      <c r="P633" s="121">
        <f>'گام اول '!P634</f>
        <v>0</v>
      </c>
      <c r="Q633" s="358">
        <f>'گام اول '!Q634</f>
        <v>30</v>
      </c>
      <c r="R633" s="358">
        <f>'گام اول '!R634</f>
        <v>120</v>
      </c>
      <c r="S633" s="358">
        <f>'گام اول '!S634</f>
        <v>110</v>
      </c>
      <c r="T633" s="358">
        <f>'گام اول '!T634</f>
        <v>29.33</v>
      </c>
      <c r="U633" s="137">
        <f>'گام اول '!U634</f>
        <v>0</v>
      </c>
      <c r="V633" s="120">
        <f>'گام اول '!W634</f>
        <v>0</v>
      </c>
      <c r="W633" s="121">
        <f>'گام اول '!X634</f>
        <v>0</v>
      </c>
      <c r="X633" s="366">
        <f>'گام اول '!Y634</f>
        <v>0</v>
      </c>
      <c r="Y633" s="366">
        <f>'گام اول '!Z634</f>
        <v>1</v>
      </c>
      <c r="Z633" s="138">
        <f>'گام اول '!AA634</f>
        <v>885165</v>
      </c>
      <c r="AA633" s="138">
        <f>'گام اول '!AB634</f>
        <v>46667</v>
      </c>
      <c r="AB633" s="138">
        <f>'گام اول '!AC634</f>
        <v>931832</v>
      </c>
      <c r="AC633" s="138">
        <f>'گام اول '!AD634</f>
        <v>4500000</v>
      </c>
      <c r="AD633" s="138">
        <f>'گام اول '!AE634</f>
        <v>6000000</v>
      </c>
      <c r="AE633" s="139">
        <f>'گام اول '!AF634</f>
        <v>177895.19999999998</v>
      </c>
      <c r="AF633" s="122">
        <f>'گام اول '!AG634</f>
        <v>26554950</v>
      </c>
      <c r="AG633" s="123">
        <f>'گام اول '!AH634</f>
        <v>1400010</v>
      </c>
      <c r="AH633" s="123">
        <f>'گام اول '!AI634</f>
        <v>21347423.999999996</v>
      </c>
      <c r="AI633" s="123">
        <f>'گام اول '!AJ634</f>
        <v>2655495</v>
      </c>
      <c r="AJ633" s="123">
        <f>'گام اول '!AK634</f>
        <v>4500000</v>
      </c>
      <c r="AK633" s="123">
        <f>'گام اول '!AL634</f>
        <v>6000000</v>
      </c>
      <c r="AL633" s="123">
        <f>'گام اول '!AM634</f>
        <v>4892117.9999999991</v>
      </c>
      <c r="AM633" s="123">
        <f>'گام اول '!AN634</f>
        <v>5217666.2159999991</v>
      </c>
      <c r="AN633" s="123">
        <f>'گام اول '!AO634</f>
        <v>0</v>
      </c>
      <c r="AO633" s="123">
        <f>'گام اول '!AP634</f>
        <v>3000000</v>
      </c>
      <c r="AP633" s="123">
        <f>'گام اول '!AQ634</f>
        <v>0</v>
      </c>
      <c r="AQ633" s="123">
        <f>'گام اول '!AR634</f>
        <v>0</v>
      </c>
      <c r="AR633" s="123">
        <f>'گام اول '!AS634</f>
        <v>0</v>
      </c>
      <c r="AS633" s="375">
        <f>'گام اول '!AT634</f>
        <v>0</v>
      </c>
      <c r="AT633" s="368">
        <f t="shared" si="407"/>
        <v>75567663.216000006</v>
      </c>
      <c r="AU633" s="173">
        <f>'گام اول '!AV634</f>
        <v>54308316.440880008</v>
      </c>
      <c r="AV633" s="141">
        <f>'گام اول '!AW634</f>
        <v>72912168.215999991</v>
      </c>
      <c r="AW633" s="142">
        <f t="shared" si="408"/>
        <v>5103851.7751199994</v>
      </c>
      <c r="AX633" s="75">
        <f t="shared" si="409"/>
        <v>1430831.644088001</v>
      </c>
      <c r="AY633" s="142">
        <f>'گام اول '!AZ634</f>
        <v>0</v>
      </c>
      <c r="AZ633" s="142">
        <f>'گام اول '!BA634</f>
        <v>0</v>
      </c>
      <c r="BA633" s="142">
        <f>'گام اول '!BB634</f>
        <v>0</v>
      </c>
      <c r="BB633" s="142">
        <f>'گام اول '!BC634</f>
        <v>0</v>
      </c>
      <c r="BC633" s="142">
        <f>'گام اول '!BD634</f>
        <v>0</v>
      </c>
      <c r="BD633" s="142">
        <f>'گام اول '!BE634</f>
        <v>0</v>
      </c>
      <c r="BE633" s="142">
        <f>'گام اول '!BF634</f>
        <v>0</v>
      </c>
      <c r="BF633" s="143">
        <f t="shared" si="410"/>
        <v>6534683.4192080004</v>
      </c>
      <c r="BG633" s="140">
        <f t="shared" si="411"/>
        <v>69032979</v>
      </c>
      <c r="BH633" s="144">
        <f t="shared" si="412"/>
        <v>75567663.216000006</v>
      </c>
      <c r="BI633" s="127">
        <f t="shared" si="405"/>
        <v>4659160</v>
      </c>
      <c r="BJ633" s="145">
        <f t="shared" si="413"/>
        <v>2329580</v>
      </c>
      <c r="BK633" s="145">
        <f t="shared" si="414"/>
        <v>698874</v>
      </c>
      <c r="BL633" s="146">
        <f t="shared" si="415"/>
        <v>1120000</v>
      </c>
      <c r="BM633" s="379">
        <v>0</v>
      </c>
      <c r="BN633" s="147">
        <f t="shared" si="416"/>
        <v>84375277.216000006</v>
      </c>
      <c r="BO633" s="148">
        <f t="shared" si="417"/>
        <v>72912168.215999991</v>
      </c>
      <c r="BP633" s="149">
        <f t="shared" si="418"/>
        <v>16769798.689679999</v>
      </c>
      <c r="BQ633" s="150">
        <f t="shared" si="419"/>
        <v>101145075.90568</v>
      </c>
      <c r="BR633" s="151">
        <f t="shared" si="420"/>
        <v>100800</v>
      </c>
      <c r="BS633" s="147">
        <f t="shared" si="421"/>
        <v>101245875.90568</v>
      </c>
      <c r="BT633" s="135">
        <v>0</v>
      </c>
      <c r="BU633" s="148">
        <f t="shared" si="422"/>
        <v>8437527.7216000017</v>
      </c>
      <c r="BV633" s="152">
        <f t="shared" si="423"/>
        <v>4218763.8608000008</v>
      </c>
      <c r="BW633" s="133">
        <f t="shared" si="424"/>
        <v>88589584.323280007</v>
      </c>
      <c r="BX633" s="147">
        <f t="shared" si="425"/>
        <v>7687614</v>
      </c>
      <c r="BY633" s="134">
        <f t="shared" si="426"/>
        <v>80901970.323280007</v>
      </c>
      <c r="CD633" s="388">
        <f>'گام اول '!AU634</f>
        <v>75567663.216000006</v>
      </c>
      <c r="CE633" s="389">
        <f>'گام اول '!AV634</f>
        <v>54308316.440880008</v>
      </c>
      <c r="CF633" s="389">
        <f>'گام اول '!AW634</f>
        <v>72912168.215999991</v>
      </c>
      <c r="CG633" s="389">
        <f>'گام اول '!AX634</f>
        <v>5103851.7751199994</v>
      </c>
      <c r="CH633" s="389">
        <f>'گام اول '!AY634</f>
        <v>1430831.644088001</v>
      </c>
      <c r="CI633" s="389">
        <f>'گام اول '!AZ634</f>
        <v>0</v>
      </c>
      <c r="CJ633" s="389">
        <f>'گام اول '!BA634</f>
        <v>0</v>
      </c>
      <c r="CK633" s="389">
        <f>'گام اول '!BB634</f>
        <v>0</v>
      </c>
      <c r="CL633" s="389">
        <f>'گام اول '!BC634</f>
        <v>0</v>
      </c>
      <c r="CM633" s="389">
        <f>'گام اول '!BD634</f>
        <v>0</v>
      </c>
      <c r="CN633" s="389">
        <f>'گام اول '!BE634</f>
        <v>0</v>
      </c>
      <c r="CO633" s="389">
        <f>'گام اول '!BF634</f>
        <v>0</v>
      </c>
      <c r="CP633" s="389">
        <f>'گام اول '!BG634</f>
        <v>6534683.4192080004</v>
      </c>
      <c r="CQ633" s="389">
        <f>'گام اول '!BH634</f>
        <v>69032979</v>
      </c>
      <c r="CR633" s="389">
        <f t="shared" si="427"/>
        <v>75567663.216000006</v>
      </c>
      <c r="CS633" s="55">
        <f t="shared" si="428"/>
        <v>4659160</v>
      </c>
      <c r="CT633" s="388">
        <f t="shared" si="429"/>
        <v>2329580</v>
      </c>
      <c r="CU633" s="389">
        <f t="shared" si="430"/>
        <v>698874</v>
      </c>
      <c r="CV633" s="389">
        <f t="shared" si="431"/>
        <v>1120000</v>
      </c>
      <c r="CW633" s="55">
        <v>0</v>
      </c>
      <c r="CX633" s="389">
        <f t="shared" si="432"/>
        <v>84375277.216000006</v>
      </c>
      <c r="CY633" s="389">
        <f t="shared" si="433"/>
        <v>72912168.215999991</v>
      </c>
      <c r="CZ633" s="389">
        <f t="shared" si="434"/>
        <v>16769798.689679999</v>
      </c>
      <c r="DA633" s="389">
        <f t="shared" si="435"/>
        <v>101145075.90568</v>
      </c>
      <c r="DB633" s="389">
        <f t="shared" si="436"/>
        <v>100800</v>
      </c>
      <c r="DC633" s="389">
        <f t="shared" si="437"/>
        <v>101245875.90568</v>
      </c>
      <c r="DD633" s="394">
        <v>0</v>
      </c>
      <c r="DE633" s="389">
        <f t="shared" si="438"/>
        <v>8437527.7216000017</v>
      </c>
      <c r="DF633" s="389">
        <f t="shared" si="439"/>
        <v>4218763.8608000008</v>
      </c>
      <c r="DG633" s="389">
        <f t="shared" si="440"/>
        <v>88589584.323280007</v>
      </c>
      <c r="DH633" s="389">
        <f t="shared" si="441"/>
        <v>7687614</v>
      </c>
      <c r="DI633" s="389">
        <f t="shared" si="442"/>
        <v>80901970.323280007</v>
      </c>
      <c r="DJ633" s="389">
        <f t="shared" si="443"/>
        <v>0</v>
      </c>
      <c r="DL633" s="396">
        <f t="shared" si="444"/>
        <v>6638737.5</v>
      </c>
      <c r="DM633" s="396">
        <f t="shared" si="445"/>
        <v>-1979577.5</v>
      </c>
    </row>
    <row r="634" spans="1:117" s="55" customFormat="1" ht="21" x14ac:dyDescent="0.2">
      <c r="A634" s="191">
        <f t="shared" si="406"/>
        <v>2655495</v>
      </c>
      <c r="B634" s="136">
        <f>'گام اول '!B635</f>
        <v>629</v>
      </c>
      <c r="C634" s="136">
        <f>'گام اول '!C635</f>
        <v>426</v>
      </c>
      <c r="D634" s="136">
        <f>'گام اول '!D635</f>
        <v>12903</v>
      </c>
      <c r="E634" s="136" t="str">
        <f>'گام اول '!E635</f>
        <v>محمد</v>
      </c>
      <c r="F634" s="136" t="str">
        <f>'گام اول '!F635</f>
        <v>شکرانی</v>
      </c>
      <c r="G634" s="136" t="str">
        <f>'گام اول '!G635</f>
        <v>نگهبان</v>
      </c>
      <c r="H634" s="136" t="str">
        <f>'گام اول '!H635</f>
        <v>اصفهان</v>
      </c>
      <c r="I634" s="136" t="str">
        <f>'گام اول '!I635</f>
        <v>213-800-1825959-1</v>
      </c>
      <c r="J634" s="136">
        <f>'گام اول '!J635</f>
        <v>1142355780</v>
      </c>
      <c r="K634" s="136">
        <f>'گام اول '!K635</f>
        <v>0</v>
      </c>
      <c r="L634" s="136" t="str">
        <f>'گام اول '!L635</f>
        <v>اصفهان</v>
      </c>
      <c r="M634" s="136" t="str">
        <f>'گام اول '!M635</f>
        <v>نگهبان</v>
      </c>
      <c r="N634" s="120">
        <f>'گام اول '!N635</f>
        <v>0</v>
      </c>
      <c r="O634" s="119" t="str">
        <f>'گام اول '!O635</f>
        <v>*</v>
      </c>
      <c r="P634" s="121">
        <f>'گام اول '!P635</f>
        <v>0</v>
      </c>
      <c r="Q634" s="358">
        <f>'گام اول '!Q635</f>
        <v>30</v>
      </c>
      <c r="R634" s="358">
        <f>'گام اول '!R635</f>
        <v>90</v>
      </c>
      <c r="S634" s="358">
        <f>'گام اول '!S635</f>
        <v>0</v>
      </c>
      <c r="T634" s="358">
        <f>'گام اول '!T635</f>
        <v>0</v>
      </c>
      <c r="U634" s="137">
        <f>'گام اول '!U635</f>
        <v>0</v>
      </c>
      <c r="V634" s="120">
        <f>'گام اول '!W635</f>
        <v>0</v>
      </c>
      <c r="W634" s="121">
        <f>'گام اول '!X635</f>
        <v>0</v>
      </c>
      <c r="X634" s="366">
        <f>'گام اول '!Y635</f>
        <v>0</v>
      </c>
      <c r="Y634" s="366">
        <f>'گام اول '!Z635</f>
        <v>0</v>
      </c>
      <c r="Z634" s="138">
        <f>'گام اول '!AA635</f>
        <v>885165</v>
      </c>
      <c r="AA634" s="138">
        <f>'گام اول '!AB635</f>
        <v>46667</v>
      </c>
      <c r="AB634" s="138">
        <f>'گام اول '!AC635</f>
        <v>931832</v>
      </c>
      <c r="AC634" s="138">
        <f>'گام اول '!AD635</f>
        <v>4500000</v>
      </c>
      <c r="AD634" s="138">
        <f>'گام اول '!AE635</f>
        <v>6000000</v>
      </c>
      <c r="AE634" s="139">
        <f>'گام اول '!AF635</f>
        <v>177895.19999999998</v>
      </c>
      <c r="AF634" s="122">
        <f>'گام اول '!AG635</f>
        <v>26554950</v>
      </c>
      <c r="AG634" s="123">
        <f>'گام اول '!AH635</f>
        <v>1400010</v>
      </c>
      <c r="AH634" s="123">
        <f>'گام اول '!AI635</f>
        <v>16010567.999999998</v>
      </c>
      <c r="AI634" s="123">
        <f>'گام اول '!AJ635</f>
        <v>0</v>
      </c>
      <c r="AJ634" s="123">
        <f>'گام اول '!AK635</f>
        <v>4500000</v>
      </c>
      <c r="AK634" s="123">
        <f>'گام اول '!AL635</f>
        <v>6000000</v>
      </c>
      <c r="AL634" s="123">
        <f>'گام اول '!AM635</f>
        <v>0</v>
      </c>
      <c r="AM634" s="123">
        <f>'گام اول '!AN635</f>
        <v>0</v>
      </c>
      <c r="AN634" s="123">
        <f>'گام اول '!AO635</f>
        <v>0</v>
      </c>
      <c r="AO634" s="123">
        <f>'گام اول '!AP635</f>
        <v>4200000</v>
      </c>
      <c r="AP634" s="123">
        <f>'گام اول '!AQ635</f>
        <v>0</v>
      </c>
      <c r="AQ634" s="123">
        <f>'گام اول '!AR635</f>
        <v>0</v>
      </c>
      <c r="AR634" s="123">
        <f>'گام اول '!AS635</f>
        <v>0</v>
      </c>
      <c r="AS634" s="375">
        <f>'گام اول '!AT635</f>
        <v>0</v>
      </c>
      <c r="AT634" s="368">
        <f t="shared" si="407"/>
        <v>58665528</v>
      </c>
      <c r="AU634" s="173">
        <f>'گام اول '!AV635</f>
        <v>39858941.039999999</v>
      </c>
      <c r="AV634" s="141">
        <f>'گام اول '!AW635</f>
        <v>58665528</v>
      </c>
      <c r="AW634" s="142">
        <f t="shared" si="408"/>
        <v>4106586.9600000004</v>
      </c>
      <c r="AX634" s="75">
        <f t="shared" si="409"/>
        <v>0</v>
      </c>
      <c r="AY634" s="142">
        <f>'گام اول '!AZ635</f>
        <v>0</v>
      </c>
      <c r="AZ634" s="142">
        <f>'گام اول '!BA635</f>
        <v>0</v>
      </c>
      <c r="BA634" s="142">
        <f>'گام اول '!BB635</f>
        <v>0</v>
      </c>
      <c r="BB634" s="142">
        <f>'گام اول '!BC635</f>
        <v>0</v>
      </c>
      <c r="BC634" s="142">
        <f>'گام اول '!BD635</f>
        <v>0</v>
      </c>
      <c r="BD634" s="142">
        <f>'گام اول '!BE635</f>
        <v>0</v>
      </c>
      <c r="BE634" s="142">
        <f>'گام اول '!BF635</f>
        <v>0</v>
      </c>
      <c r="BF634" s="143">
        <f t="shared" si="410"/>
        <v>4106586.9600000004</v>
      </c>
      <c r="BG634" s="140">
        <f t="shared" si="411"/>
        <v>54558941</v>
      </c>
      <c r="BH634" s="144">
        <f t="shared" si="412"/>
        <v>58665528</v>
      </c>
      <c r="BI634" s="127">
        <f t="shared" si="405"/>
        <v>4659160</v>
      </c>
      <c r="BJ634" s="145">
        <f t="shared" si="413"/>
        <v>2329580</v>
      </c>
      <c r="BK634" s="145">
        <f t="shared" si="414"/>
        <v>698874</v>
      </c>
      <c r="BL634" s="146">
        <f t="shared" si="415"/>
        <v>1120000</v>
      </c>
      <c r="BM634" s="379">
        <v>0</v>
      </c>
      <c r="BN634" s="147">
        <f t="shared" si="416"/>
        <v>67473142</v>
      </c>
      <c r="BO634" s="148">
        <f t="shared" si="417"/>
        <v>58665528</v>
      </c>
      <c r="BP634" s="149">
        <f t="shared" si="418"/>
        <v>13493071.440000001</v>
      </c>
      <c r="BQ634" s="150">
        <f t="shared" si="419"/>
        <v>80966213.439999998</v>
      </c>
      <c r="BR634" s="151">
        <f t="shared" si="420"/>
        <v>100800</v>
      </c>
      <c r="BS634" s="147">
        <f t="shared" si="421"/>
        <v>81067013.439999998</v>
      </c>
      <c r="BT634" s="135">
        <v>0</v>
      </c>
      <c r="BU634" s="148">
        <f t="shared" si="422"/>
        <v>6747314.2000000002</v>
      </c>
      <c r="BV634" s="152">
        <f t="shared" si="423"/>
        <v>3373657.1</v>
      </c>
      <c r="BW634" s="133">
        <f t="shared" si="424"/>
        <v>70946042.140000001</v>
      </c>
      <c r="BX634" s="147">
        <f t="shared" si="425"/>
        <v>7687614</v>
      </c>
      <c r="BY634" s="134">
        <f t="shared" si="426"/>
        <v>63258428.140000001</v>
      </c>
      <c r="CD634" s="388">
        <f>'گام اول '!AU635</f>
        <v>58665528</v>
      </c>
      <c r="CE634" s="389">
        <f>'گام اول '!AV635</f>
        <v>39858941.039999999</v>
      </c>
      <c r="CF634" s="389">
        <f>'گام اول '!AW635</f>
        <v>58665528</v>
      </c>
      <c r="CG634" s="389">
        <f>'گام اول '!AX635</f>
        <v>4106586.9600000004</v>
      </c>
      <c r="CH634" s="389">
        <f>'گام اول '!AY635</f>
        <v>0</v>
      </c>
      <c r="CI634" s="389">
        <f>'گام اول '!AZ635</f>
        <v>0</v>
      </c>
      <c r="CJ634" s="389">
        <f>'گام اول '!BA635</f>
        <v>0</v>
      </c>
      <c r="CK634" s="389">
        <f>'گام اول '!BB635</f>
        <v>0</v>
      </c>
      <c r="CL634" s="389">
        <f>'گام اول '!BC635</f>
        <v>0</v>
      </c>
      <c r="CM634" s="389">
        <f>'گام اول '!BD635</f>
        <v>0</v>
      </c>
      <c r="CN634" s="389">
        <f>'گام اول '!BE635</f>
        <v>0</v>
      </c>
      <c r="CO634" s="389">
        <f>'گام اول '!BF635</f>
        <v>0</v>
      </c>
      <c r="CP634" s="389">
        <f>'گام اول '!BG635</f>
        <v>4106586.9600000004</v>
      </c>
      <c r="CQ634" s="389">
        <f>'گام اول '!BH635</f>
        <v>54558941</v>
      </c>
      <c r="CR634" s="389">
        <f t="shared" si="427"/>
        <v>58665528</v>
      </c>
      <c r="CS634" s="55">
        <f t="shared" si="428"/>
        <v>4659160</v>
      </c>
      <c r="CT634" s="388">
        <f t="shared" si="429"/>
        <v>2329580</v>
      </c>
      <c r="CU634" s="389">
        <f t="shared" si="430"/>
        <v>698874</v>
      </c>
      <c r="CV634" s="389">
        <f t="shared" si="431"/>
        <v>1120000</v>
      </c>
      <c r="CW634" s="55">
        <v>0</v>
      </c>
      <c r="CX634" s="389">
        <f t="shared" si="432"/>
        <v>67473142</v>
      </c>
      <c r="CY634" s="389">
        <f t="shared" si="433"/>
        <v>58665528</v>
      </c>
      <c r="CZ634" s="389">
        <f t="shared" si="434"/>
        <v>13493071.440000001</v>
      </c>
      <c r="DA634" s="389">
        <f t="shared" si="435"/>
        <v>80966213.439999998</v>
      </c>
      <c r="DB634" s="389">
        <f t="shared" si="436"/>
        <v>100800</v>
      </c>
      <c r="DC634" s="389">
        <f t="shared" si="437"/>
        <v>81067013.439999998</v>
      </c>
      <c r="DD634" s="394">
        <v>0</v>
      </c>
      <c r="DE634" s="389">
        <f t="shared" si="438"/>
        <v>6747314.2000000002</v>
      </c>
      <c r="DF634" s="389">
        <f t="shared" si="439"/>
        <v>3373657.1</v>
      </c>
      <c r="DG634" s="389">
        <f t="shared" si="440"/>
        <v>70946042.140000001</v>
      </c>
      <c r="DH634" s="389">
        <f t="shared" si="441"/>
        <v>7687614</v>
      </c>
      <c r="DI634" s="389">
        <f t="shared" si="442"/>
        <v>63258428.140000001</v>
      </c>
      <c r="DJ634" s="389">
        <f t="shared" si="443"/>
        <v>0</v>
      </c>
      <c r="DL634" s="396">
        <f t="shared" si="444"/>
        <v>6638737.5</v>
      </c>
      <c r="DM634" s="396">
        <f t="shared" si="445"/>
        <v>-1979577.5</v>
      </c>
    </row>
    <row r="635" spans="1:117" s="55" customFormat="1" ht="21" x14ac:dyDescent="0.2">
      <c r="A635" s="191">
        <f t="shared" si="406"/>
        <v>2655495</v>
      </c>
      <c r="B635" s="136">
        <f>'گام اول '!B636</f>
        <v>630</v>
      </c>
      <c r="C635" s="136">
        <f>'گام اول '!C636</f>
        <v>427</v>
      </c>
      <c r="D635" s="136">
        <f>'گام اول '!D636</f>
        <v>12912</v>
      </c>
      <c r="E635" s="136" t="str">
        <f>'گام اول '!E636</f>
        <v xml:space="preserve">ناصر </v>
      </c>
      <c r="F635" s="136" t="str">
        <f>'گام اول '!F636</f>
        <v>گودرزی</v>
      </c>
      <c r="G635" s="136" t="str">
        <f>'گام اول '!G636</f>
        <v>نگهبان</v>
      </c>
      <c r="H635" s="136" t="str">
        <f>'گام اول '!H636</f>
        <v>اصفهان</v>
      </c>
      <c r="I635" s="136" t="str">
        <f>'گام اول '!I636</f>
        <v>131-700-3530861-1</v>
      </c>
      <c r="J635" s="136">
        <f>'گام اول '!J636</f>
        <v>1290449481</v>
      </c>
      <c r="K635" s="136">
        <f>'گام اول '!K636</f>
        <v>0</v>
      </c>
      <c r="L635" s="136" t="str">
        <f>'گام اول '!L636</f>
        <v>اصفهان</v>
      </c>
      <c r="M635" s="136" t="str">
        <f>'گام اول '!M636</f>
        <v>نگهبان</v>
      </c>
      <c r="N635" s="120" t="str">
        <f>'گام اول '!N636</f>
        <v>*</v>
      </c>
      <c r="O635" s="119">
        <f>'گام اول '!O636</f>
        <v>0</v>
      </c>
      <c r="P635" s="121">
        <f>'گام اول '!P636</f>
        <v>0</v>
      </c>
      <c r="Q635" s="358">
        <f>'گام اول '!Q636</f>
        <v>30</v>
      </c>
      <c r="R635" s="358">
        <f>'گام اول '!R636</f>
        <v>120</v>
      </c>
      <c r="S635" s="358">
        <f>'گام اول '!S636</f>
        <v>110</v>
      </c>
      <c r="T635" s="358">
        <f>'گام اول '!T636</f>
        <v>29.33</v>
      </c>
      <c r="U635" s="137">
        <f>'گام اول '!U636</f>
        <v>0</v>
      </c>
      <c r="V635" s="120">
        <f>'گام اول '!W636</f>
        <v>0</v>
      </c>
      <c r="W635" s="121">
        <f>'گام اول '!X636</f>
        <v>0</v>
      </c>
      <c r="X635" s="366">
        <f>'گام اول '!Y636</f>
        <v>2</v>
      </c>
      <c r="Y635" s="366">
        <f>'گام اول '!Z636</f>
        <v>2</v>
      </c>
      <c r="Z635" s="138">
        <f>'گام اول '!AA636</f>
        <v>885165</v>
      </c>
      <c r="AA635" s="138">
        <f>'گام اول '!AB636</f>
        <v>46667</v>
      </c>
      <c r="AB635" s="138">
        <f>'گام اول '!AC636</f>
        <v>931832</v>
      </c>
      <c r="AC635" s="138">
        <f>'گام اول '!AD636</f>
        <v>4500000</v>
      </c>
      <c r="AD635" s="138">
        <f>'گام اول '!AE636</f>
        <v>6000000</v>
      </c>
      <c r="AE635" s="139">
        <f>'گام اول '!AF636</f>
        <v>177895.19999999998</v>
      </c>
      <c r="AF635" s="122">
        <f>'گام اول '!AG636</f>
        <v>26554950</v>
      </c>
      <c r="AG635" s="123">
        <f>'گام اول '!AH636</f>
        <v>1400010</v>
      </c>
      <c r="AH635" s="123">
        <f>'گام اول '!AI636</f>
        <v>21347423.999999996</v>
      </c>
      <c r="AI635" s="123">
        <f>'گام اول '!AJ636</f>
        <v>5310990</v>
      </c>
      <c r="AJ635" s="123">
        <f>'گام اول '!AK636</f>
        <v>4500000</v>
      </c>
      <c r="AK635" s="123">
        <f>'گام اول '!AL636</f>
        <v>6000000</v>
      </c>
      <c r="AL635" s="123">
        <f>'گام اول '!AM636</f>
        <v>4892117.9999999991</v>
      </c>
      <c r="AM635" s="123">
        <f>'گام اول '!AN636</f>
        <v>5217666.2159999991</v>
      </c>
      <c r="AN635" s="123">
        <f>'گام اول '!AO636</f>
        <v>0</v>
      </c>
      <c r="AO635" s="123">
        <f>'گام اول '!AP636</f>
        <v>6000000</v>
      </c>
      <c r="AP635" s="123">
        <f>'گام اول '!AQ636</f>
        <v>0</v>
      </c>
      <c r="AQ635" s="123">
        <f>'گام اول '!AR636</f>
        <v>0</v>
      </c>
      <c r="AR635" s="123">
        <f>'گام اول '!AS636</f>
        <v>0</v>
      </c>
      <c r="AS635" s="375">
        <f>'گام اول '!AT636</f>
        <v>0</v>
      </c>
      <c r="AT635" s="368">
        <f t="shared" si="407"/>
        <v>81223158.216000006</v>
      </c>
      <c r="AU635" s="173">
        <f>'گام اول '!AV636</f>
        <v>54098316.440880008</v>
      </c>
      <c r="AV635" s="141">
        <f>'گام اول '!AW636</f>
        <v>75912168.215999991</v>
      </c>
      <c r="AW635" s="142">
        <f t="shared" si="408"/>
        <v>5313851.7751199994</v>
      </c>
      <c r="AX635" s="75">
        <f t="shared" si="409"/>
        <v>1409831.644088001</v>
      </c>
      <c r="AY635" s="142">
        <f>'گام اول '!AZ636</f>
        <v>0</v>
      </c>
      <c r="AZ635" s="142">
        <f>'گام اول '!BA636</f>
        <v>0</v>
      </c>
      <c r="BA635" s="142">
        <f>'گام اول '!BB636</f>
        <v>0</v>
      </c>
      <c r="BB635" s="142">
        <f>'گام اول '!BC636</f>
        <v>0</v>
      </c>
      <c r="BC635" s="142">
        <f>'گام اول '!BD636</f>
        <v>0</v>
      </c>
      <c r="BD635" s="142">
        <f>'گام اول '!BE636</f>
        <v>0</v>
      </c>
      <c r="BE635" s="142">
        <f>'گام اول '!BF636</f>
        <v>0</v>
      </c>
      <c r="BF635" s="143">
        <f t="shared" si="410"/>
        <v>6723683.4192080004</v>
      </c>
      <c r="BG635" s="140">
        <f t="shared" si="411"/>
        <v>74499474</v>
      </c>
      <c r="BH635" s="144">
        <f t="shared" si="412"/>
        <v>81223158.216000006</v>
      </c>
      <c r="BI635" s="127">
        <f t="shared" si="405"/>
        <v>4659160</v>
      </c>
      <c r="BJ635" s="145">
        <f t="shared" si="413"/>
        <v>2329580</v>
      </c>
      <c r="BK635" s="145">
        <f t="shared" si="414"/>
        <v>698874</v>
      </c>
      <c r="BL635" s="146">
        <f t="shared" si="415"/>
        <v>1120000</v>
      </c>
      <c r="BM635" s="379">
        <v>0</v>
      </c>
      <c r="BN635" s="147">
        <f t="shared" si="416"/>
        <v>90030772.216000006</v>
      </c>
      <c r="BO635" s="148">
        <f t="shared" si="417"/>
        <v>75912168.215999991</v>
      </c>
      <c r="BP635" s="149">
        <f t="shared" si="418"/>
        <v>17459798.689679999</v>
      </c>
      <c r="BQ635" s="150">
        <f t="shared" si="419"/>
        <v>107490570.90568</v>
      </c>
      <c r="BR635" s="151">
        <f t="shared" si="420"/>
        <v>100800</v>
      </c>
      <c r="BS635" s="147">
        <f t="shared" si="421"/>
        <v>107591370.90568</v>
      </c>
      <c r="BT635" s="135">
        <v>0</v>
      </c>
      <c r="BU635" s="148">
        <f t="shared" si="422"/>
        <v>9003077.2216000017</v>
      </c>
      <c r="BV635" s="152">
        <f t="shared" si="423"/>
        <v>4501538.6108000008</v>
      </c>
      <c r="BW635" s="133">
        <f t="shared" si="424"/>
        <v>94086755.073280007</v>
      </c>
      <c r="BX635" s="147">
        <f t="shared" si="425"/>
        <v>7687614</v>
      </c>
      <c r="BY635" s="134">
        <f t="shared" si="426"/>
        <v>86399141.073280007</v>
      </c>
      <c r="CD635" s="388">
        <f>'گام اول '!AU636</f>
        <v>81223158.216000006</v>
      </c>
      <c r="CE635" s="389">
        <f>'گام اول '!AV636</f>
        <v>54098316.440880008</v>
      </c>
      <c r="CF635" s="389">
        <f>'گام اول '!AW636</f>
        <v>75912168.215999991</v>
      </c>
      <c r="CG635" s="389">
        <f>'گام اول '!AX636</f>
        <v>5313851.7751199994</v>
      </c>
      <c r="CH635" s="389">
        <f>'گام اول '!AY636</f>
        <v>1409831.644088001</v>
      </c>
      <c r="CI635" s="389">
        <f>'گام اول '!AZ636</f>
        <v>0</v>
      </c>
      <c r="CJ635" s="389">
        <f>'گام اول '!BA636</f>
        <v>0</v>
      </c>
      <c r="CK635" s="389">
        <f>'گام اول '!BB636</f>
        <v>0</v>
      </c>
      <c r="CL635" s="389">
        <f>'گام اول '!BC636</f>
        <v>0</v>
      </c>
      <c r="CM635" s="389">
        <f>'گام اول '!BD636</f>
        <v>0</v>
      </c>
      <c r="CN635" s="389">
        <f>'گام اول '!BE636</f>
        <v>0</v>
      </c>
      <c r="CO635" s="389">
        <f>'گام اول '!BF636</f>
        <v>0</v>
      </c>
      <c r="CP635" s="389">
        <f>'گام اول '!BG636</f>
        <v>6723683.4192080004</v>
      </c>
      <c r="CQ635" s="389">
        <f>'گام اول '!BH636</f>
        <v>74499474</v>
      </c>
      <c r="CR635" s="389">
        <f t="shared" si="427"/>
        <v>81223158.216000006</v>
      </c>
      <c r="CS635" s="55">
        <f t="shared" si="428"/>
        <v>4659160</v>
      </c>
      <c r="CT635" s="388">
        <f t="shared" si="429"/>
        <v>2329580</v>
      </c>
      <c r="CU635" s="389">
        <f t="shared" si="430"/>
        <v>698874</v>
      </c>
      <c r="CV635" s="389">
        <f t="shared" si="431"/>
        <v>1120000</v>
      </c>
      <c r="CW635" s="55">
        <v>0</v>
      </c>
      <c r="CX635" s="389">
        <f t="shared" si="432"/>
        <v>90030772.216000006</v>
      </c>
      <c r="CY635" s="389">
        <f t="shared" si="433"/>
        <v>75912168.215999991</v>
      </c>
      <c r="CZ635" s="389">
        <f t="shared" si="434"/>
        <v>17459798.689679999</v>
      </c>
      <c r="DA635" s="389">
        <f t="shared" si="435"/>
        <v>107490570.90568</v>
      </c>
      <c r="DB635" s="389">
        <f t="shared" si="436"/>
        <v>100800</v>
      </c>
      <c r="DC635" s="389">
        <f t="shared" si="437"/>
        <v>107591370.90568</v>
      </c>
      <c r="DD635" s="394">
        <v>0</v>
      </c>
      <c r="DE635" s="389">
        <f t="shared" si="438"/>
        <v>9003077.2216000017</v>
      </c>
      <c r="DF635" s="389">
        <f t="shared" si="439"/>
        <v>4501538.6108000008</v>
      </c>
      <c r="DG635" s="389">
        <f t="shared" si="440"/>
        <v>94086755.073280007</v>
      </c>
      <c r="DH635" s="389">
        <f t="shared" si="441"/>
        <v>7687614</v>
      </c>
      <c r="DI635" s="389">
        <f t="shared" si="442"/>
        <v>86399141.073280007</v>
      </c>
      <c r="DJ635" s="389">
        <f t="shared" si="443"/>
        <v>0</v>
      </c>
      <c r="DL635" s="396">
        <f t="shared" si="444"/>
        <v>6638737.5</v>
      </c>
      <c r="DM635" s="396">
        <f t="shared" si="445"/>
        <v>-1979577.5</v>
      </c>
    </row>
    <row r="636" spans="1:117" s="55" customFormat="1" ht="21" x14ac:dyDescent="0.2">
      <c r="A636" s="191">
        <f t="shared" si="406"/>
        <v>2655495</v>
      </c>
      <c r="B636" s="136">
        <f>'گام اول '!B637</f>
        <v>631</v>
      </c>
      <c r="C636" s="136">
        <f>'گام اول '!C637</f>
        <v>428</v>
      </c>
      <c r="D636" s="136">
        <f>'گام اول '!D637</f>
        <v>12902</v>
      </c>
      <c r="E636" s="136" t="str">
        <f>'گام اول '!E637</f>
        <v xml:space="preserve">سروش </v>
      </c>
      <c r="F636" s="136" t="str">
        <f>'گام اول '!F637</f>
        <v>ستوده</v>
      </c>
      <c r="G636" s="136" t="str">
        <f>'گام اول '!G637</f>
        <v>نگهبان</v>
      </c>
      <c r="H636" s="136" t="str">
        <f>'گام اول '!H637</f>
        <v>اصفهان</v>
      </c>
      <c r="I636" s="136" t="str">
        <f>'گام اول '!I637</f>
        <v>131-700-3531873-1</v>
      </c>
      <c r="J636" s="136">
        <f>'گام اول '!J637</f>
        <v>1960383930</v>
      </c>
      <c r="K636" s="136">
        <f>'گام اول '!K637</f>
        <v>0</v>
      </c>
      <c r="L636" s="136" t="str">
        <f>'گام اول '!L637</f>
        <v>اصفهان</v>
      </c>
      <c r="M636" s="136" t="str">
        <f>'گام اول '!M637</f>
        <v>نگهبان</v>
      </c>
      <c r="N636" s="120" t="str">
        <f>'گام اول '!N637</f>
        <v>*</v>
      </c>
      <c r="O636" s="119">
        <f>'گام اول '!O637</f>
        <v>0</v>
      </c>
      <c r="P636" s="121">
        <f>'گام اول '!P637</f>
        <v>0</v>
      </c>
      <c r="Q636" s="358">
        <f>'گام اول '!Q637</f>
        <v>30</v>
      </c>
      <c r="R636" s="358">
        <f>'گام اول '!R637</f>
        <v>120</v>
      </c>
      <c r="S636" s="358">
        <f>'گام اول '!S637</f>
        <v>110</v>
      </c>
      <c r="T636" s="358">
        <f>'گام اول '!T637</f>
        <v>29.33</v>
      </c>
      <c r="U636" s="137">
        <f>'گام اول '!U637</f>
        <v>0</v>
      </c>
      <c r="V636" s="120">
        <f>'گام اول '!W637</f>
        <v>0</v>
      </c>
      <c r="W636" s="121">
        <f>'گام اول '!X637</f>
        <v>0</v>
      </c>
      <c r="X636" s="366">
        <f>'گام اول '!Y637</f>
        <v>0</v>
      </c>
      <c r="Y636" s="366">
        <f>'گام اول '!Z637</f>
        <v>0</v>
      </c>
      <c r="Z636" s="138">
        <f>'گام اول '!AA637</f>
        <v>885165</v>
      </c>
      <c r="AA636" s="138">
        <f>'گام اول '!AB637</f>
        <v>46667</v>
      </c>
      <c r="AB636" s="138">
        <f>'گام اول '!AC637</f>
        <v>931832</v>
      </c>
      <c r="AC636" s="138">
        <f>'گام اول '!AD637</f>
        <v>4500000</v>
      </c>
      <c r="AD636" s="138">
        <f>'گام اول '!AE637</f>
        <v>6000000</v>
      </c>
      <c r="AE636" s="139">
        <f>'گام اول '!AF637</f>
        <v>177895.19999999998</v>
      </c>
      <c r="AF636" s="122">
        <f>'گام اول '!AG637</f>
        <v>26554950</v>
      </c>
      <c r="AG636" s="123">
        <f>'گام اول '!AH637</f>
        <v>1400010</v>
      </c>
      <c r="AH636" s="123">
        <f>'گام اول '!AI637</f>
        <v>21347423.999999996</v>
      </c>
      <c r="AI636" s="123">
        <f>'گام اول '!AJ637</f>
        <v>0</v>
      </c>
      <c r="AJ636" s="123">
        <f>'گام اول '!AK637</f>
        <v>4500000</v>
      </c>
      <c r="AK636" s="123">
        <f>'گام اول '!AL637</f>
        <v>6000000</v>
      </c>
      <c r="AL636" s="123">
        <f>'گام اول '!AM637</f>
        <v>4892117.9999999991</v>
      </c>
      <c r="AM636" s="123">
        <f>'گام اول '!AN637</f>
        <v>5217666.2159999991</v>
      </c>
      <c r="AN636" s="123">
        <f>'گام اول '!AO637</f>
        <v>0</v>
      </c>
      <c r="AO636" s="123">
        <f>'گام اول '!AP637</f>
        <v>3000000</v>
      </c>
      <c r="AP636" s="123">
        <f>'گام اول '!AQ637</f>
        <v>0</v>
      </c>
      <c r="AQ636" s="123">
        <f>'گام اول '!AR637</f>
        <v>0</v>
      </c>
      <c r="AR636" s="123">
        <f>'گام اول '!AS637</f>
        <v>0</v>
      </c>
      <c r="AS636" s="375">
        <f>'گام اول '!AT637</f>
        <v>0</v>
      </c>
      <c r="AT636" s="368">
        <f t="shared" si="407"/>
        <v>72912168.216000006</v>
      </c>
      <c r="AU636" s="173">
        <f>'گام اول '!AV637</f>
        <v>54308316.440880008</v>
      </c>
      <c r="AV636" s="141">
        <f>'گام اول '!AW637</f>
        <v>72912168.215999991</v>
      </c>
      <c r="AW636" s="142">
        <f t="shared" si="408"/>
        <v>5103851.7751199994</v>
      </c>
      <c r="AX636" s="75">
        <f t="shared" si="409"/>
        <v>1430831.644088001</v>
      </c>
      <c r="AY636" s="142">
        <f>'گام اول '!AZ637</f>
        <v>0</v>
      </c>
      <c r="AZ636" s="142">
        <f>'گام اول '!BA637</f>
        <v>0</v>
      </c>
      <c r="BA636" s="142">
        <f>'گام اول '!BB637</f>
        <v>0</v>
      </c>
      <c r="BB636" s="142">
        <f>'گام اول '!BC637</f>
        <v>0</v>
      </c>
      <c r="BC636" s="142">
        <f>'گام اول '!BD637</f>
        <v>0</v>
      </c>
      <c r="BD636" s="142">
        <f>'گام اول '!BE637</f>
        <v>0</v>
      </c>
      <c r="BE636" s="142">
        <f>'گام اول '!BF637</f>
        <v>0</v>
      </c>
      <c r="BF636" s="143">
        <f t="shared" si="410"/>
        <v>6534683.4192080004</v>
      </c>
      <c r="BG636" s="140">
        <f t="shared" si="411"/>
        <v>66377484</v>
      </c>
      <c r="BH636" s="144">
        <f t="shared" si="412"/>
        <v>72912168.216000006</v>
      </c>
      <c r="BI636" s="127">
        <f t="shared" si="405"/>
        <v>4659160</v>
      </c>
      <c r="BJ636" s="145">
        <f t="shared" si="413"/>
        <v>2329580</v>
      </c>
      <c r="BK636" s="145">
        <f t="shared" si="414"/>
        <v>698874</v>
      </c>
      <c r="BL636" s="146">
        <f t="shared" si="415"/>
        <v>1120000</v>
      </c>
      <c r="BM636" s="379">
        <v>0</v>
      </c>
      <c r="BN636" s="147">
        <f t="shared" si="416"/>
        <v>81719782.216000006</v>
      </c>
      <c r="BO636" s="148">
        <f t="shared" si="417"/>
        <v>72912168.215999991</v>
      </c>
      <c r="BP636" s="149">
        <f t="shared" si="418"/>
        <v>16769798.689679999</v>
      </c>
      <c r="BQ636" s="150">
        <f t="shared" si="419"/>
        <v>98489580.905680001</v>
      </c>
      <c r="BR636" s="151">
        <f t="shared" si="420"/>
        <v>100800</v>
      </c>
      <c r="BS636" s="147">
        <f t="shared" si="421"/>
        <v>98590380.905680001</v>
      </c>
      <c r="BT636" s="135">
        <v>0</v>
      </c>
      <c r="BU636" s="148">
        <f t="shared" si="422"/>
        <v>8171978.2216000007</v>
      </c>
      <c r="BV636" s="152">
        <f t="shared" si="423"/>
        <v>4085989.1108000004</v>
      </c>
      <c r="BW636" s="133">
        <f t="shared" si="424"/>
        <v>86332413.573280007</v>
      </c>
      <c r="BX636" s="147">
        <f t="shared" si="425"/>
        <v>7687614</v>
      </c>
      <c r="BY636" s="134">
        <f t="shared" si="426"/>
        <v>78644799.573280007</v>
      </c>
      <c r="CD636" s="388">
        <f>'گام اول '!AU637</f>
        <v>72912168.216000006</v>
      </c>
      <c r="CE636" s="389">
        <f>'گام اول '!AV637</f>
        <v>54308316.440880008</v>
      </c>
      <c r="CF636" s="389">
        <f>'گام اول '!AW637</f>
        <v>72912168.215999991</v>
      </c>
      <c r="CG636" s="389">
        <f>'گام اول '!AX637</f>
        <v>5103851.7751199994</v>
      </c>
      <c r="CH636" s="389">
        <f>'گام اول '!AY637</f>
        <v>1430831.644088001</v>
      </c>
      <c r="CI636" s="389">
        <f>'گام اول '!AZ637</f>
        <v>0</v>
      </c>
      <c r="CJ636" s="389">
        <f>'گام اول '!BA637</f>
        <v>0</v>
      </c>
      <c r="CK636" s="389">
        <f>'گام اول '!BB637</f>
        <v>0</v>
      </c>
      <c r="CL636" s="389">
        <f>'گام اول '!BC637</f>
        <v>0</v>
      </c>
      <c r="CM636" s="389">
        <f>'گام اول '!BD637</f>
        <v>0</v>
      </c>
      <c r="CN636" s="389">
        <f>'گام اول '!BE637</f>
        <v>0</v>
      </c>
      <c r="CO636" s="389">
        <f>'گام اول '!BF637</f>
        <v>0</v>
      </c>
      <c r="CP636" s="389">
        <f>'گام اول '!BG637</f>
        <v>6534683.4192080004</v>
      </c>
      <c r="CQ636" s="389">
        <f>'گام اول '!BH637</f>
        <v>66377484</v>
      </c>
      <c r="CR636" s="389">
        <f t="shared" si="427"/>
        <v>72912168.216000006</v>
      </c>
      <c r="CS636" s="55">
        <f t="shared" si="428"/>
        <v>4659160</v>
      </c>
      <c r="CT636" s="388">
        <f t="shared" si="429"/>
        <v>2329580</v>
      </c>
      <c r="CU636" s="389">
        <f t="shared" si="430"/>
        <v>698874</v>
      </c>
      <c r="CV636" s="389">
        <f t="shared" si="431"/>
        <v>1120000</v>
      </c>
      <c r="CW636" s="55">
        <v>0</v>
      </c>
      <c r="CX636" s="389">
        <f t="shared" si="432"/>
        <v>81719782.216000006</v>
      </c>
      <c r="CY636" s="389">
        <f t="shared" si="433"/>
        <v>72912168.215999991</v>
      </c>
      <c r="CZ636" s="389">
        <f t="shared" si="434"/>
        <v>16769798.689679999</v>
      </c>
      <c r="DA636" s="389">
        <f t="shared" si="435"/>
        <v>98489580.905680001</v>
      </c>
      <c r="DB636" s="389">
        <f t="shared" si="436"/>
        <v>100800</v>
      </c>
      <c r="DC636" s="389">
        <f t="shared" si="437"/>
        <v>98590380.905680001</v>
      </c>
      <c r="DD636" s="394">
        <v>0</v>
      </c>
      <c r="DE636" s="389">
        <f t="shared" si="438"/>
        <v>8171978.2216000007</v>
      </c>
      <c r="DF636" s="389">
        <f t="shared" si="439"/>
        <v>4085989.1108000004</v>
      </c>
      <c r="DG636" s="389">
        <f t="shared" si="440"/>
        <v>86332413.573280007</v>
      </c>
      <c r="DH636" s="389">
        <f t="shared" si="441"/>
        <v>7687614</v>
      </c>
      <c r="DI636" s="389">
        <f t="shared" si="442"/>
        <v>78644799.573280007</v>
      </c>
      <c r="DJ636" s="389">
        <f t="shared" si="443"/>
        <v>0</v>
      </c>
      <c r="DL636" s="396">
        <f t="shared" si="444"/>
        <v>6638737.5</v>
      </c>
      <c r="DM636" s="396">
        <f t="shared" si="445"/>
        <v>-1979577.5</v>
      </c>
    </row>
    <row r="637" spans="1:117" s="55" customFormat="1" ht="21" x14ac:dyDescent="0.2">
      <c r="A637" s="191">
        <f t="shared" si="406"/>
        <v>2655495</v>
      </c>
      <c r="B637" s="136">
        <f>'گام اول '!B638</f>
        <v>632</v>
      </c>
      <c r="C637" s="136">
        <f>'گام اول '!C638</f>
        <v>429</v>
      </c>
      <c r="D637" s="136">
        <f>'گام اول '!D638</f>
        <v>12911</v>
      </c>
      <c r="E637" s="136" t="str">
        <f>'گام اول '!E638</f>
        <v>اکبر</v>
      </c>
      <c r="F637" s="136" t="str">
        <f>'گام اول '!F638</f>
        <v>خسروی چاله سیاهی</v>
      </c>
      <c r="G637" s="136" t="str">
        <f>'گام اول '!G638</f>
        <v>نگهبان</v>
      </c>
      <c r="H637" s="136" t="str">
        <f>'گام اول '!H638</f>
        <v>اصفهان</v>
      </c>
      <c r="I637" s="136" t="str">
        <f>'گام اول '!I638</f>
        <v>131-813-8106528-1</v>
      </c>
      <c r="J637" s="136">
        <f>'گام اول '!J638</f>
        <v>600492079</v>
      </c>
      <c r="K637" s="136">
        <f>'گام اول '!K638</f>
        <v>0</v>
      </c>
      <c r="L637" s="136" t="str">
        <f>'گام اول '!L638</f>
        <v>اصفهان</v>
      </c>
      <c r="M637" s="136" t="str">
        <f>'گام اول '!M638</f>
        <v>نگهبان</v>
      </c>
      <c r="N637" s="120" t="str">
        <f>'گام اول '!N638</f>
        <v>*</v>
      </c>
      <c r="O637" s="119">
        <f>'گام اول '!O638</f>
        <v>0</v>
      </c>
      <c r="P637" s="121">
        <f>'گام اول '!P638</f>
        <v>0</v>
      </c>
      <c r="Q637" s="358">
        <f>'گام اول '!Q638</f>
        <v>30</v>
      </c>
      <c r="R637" s="358">
        <f>'گام اول '!R638</f>
        <v>120</v>
      </c>
      <c r="S637" s="358">
        <f>'گام اول '!S638</f>
        <v>110</v>
      </c>
      <c r="T637" s="358">
        <f>'گام اول '!T638</f>
        <v>29.33</v>
      </c>
      <c r="U637" s="137">
        <f>'گام اول '!U638</f>
        <v>0</v>
      </c>
      <c r="V637" s="120">
        <f>'گام اول '!W638</f>
        <v>0</v>
      </c>
      <c r="W637" s="121">
        <f>'گام اول '!X638</f>
        <v>0</v>
      </c>
      <c r="X637" s="366">
        <f>'گام اول '!Y638</f>
        <v>2</v>
      </c>
      <c r="Y637" s="366">
        <f>'گام اول '!Z638</f>
        <v>2</v>
      </c>
      <c r="Z637" s="138">
        <f>'گام اول '!AA638</f>
        <v>885165</v>
      </c>
      <c r="AA637" s="138">
        <f>'گام اول '!AB638</f>
        <v>46667</v>
      </c>
      <c r="AB637" s="138">
        <f>'گام اول '!AC638</f>
        <v>931832</v>
      </c>
      <c r="AC637" s="138">
        <f>'گام اول '!AD638</f>
        <v>4500000</v>
      </c>
      <c r="AD637" s="138">
        <f>'گام اول '!AE638</f>
        <v>6000000</v>
      </c>
      <c r="AE637" s="139">
        <f>'گام اول '!AF638</f>
        <v>177895.19999999998</v>
      </c>
      <c r="AF637" s="122">
        <f>'گام اول '!AG638</f>
        <v>26554950</v>
      </c>
      <c r="AG637" s="123">
        <f>'گام اول '!AH638</f>
        <v>1400010</v>
      </c>
      <c r="AH637" s="123">
        <f>'گام اول '!AI638</f>
        <v>21347423.999999996</v>
      </c>
      <c r="AI637" s="123">
        <f>'گام اول '!AJ638</f>
        <v>5310990</v>
      </c>
      <c r="AJ637" s="123">
        <f>'گام اول '!AK638</f>
        <v>4500000</v>
      </c>
      <c r="AK637" s="123">
        <f>'گام اول '!AL638</f>
        <v>6000000</v>
      </c>
      <c r="AL637" s="123">
        <f>'گام اول '!AM638</f>
        <v>4892117.9999999991</v>
      </c>
      <c r="AM637" s="123">
        <f>'گام اول '!AN638</f>
        <v>5217666.2159999991</v>
      </c>
      <c r="AN637" s="123">
        <f>'گام اول '!AO638</f>
        <v>0</v>
      </c>
      <c r="AO637" s="123">
        <f>'گام اول '!AP638</f>
        <v>2600000</v>
      </c>
      <c r="AP637" s="123">
        <f>'گام اول '!AQ638</f>
        <v>0</v>
      </c>
      <c r="AQ637" s="123">
        <f>'گام اول '!AR638</f>
        <v>0</v>
      </c>
      <c r="AR637" s="123">
        <f>'گام اول '!AS638</f>
        <v>0</v>
      </c>
      <c r="AS637" s="375">
        <f>'گام اول '!AT638</f>
        <v>0</v>
      </c>
      <c r="AT637" s="368">
        <f t="shared" si="407"/>
        <v>77823158.216000006</v>
      </c>
      <c r="AU637" s="173">
        <f>'گام اول '!AV638</f>
        <v>54336316.440880008</v>
      </c>
      <c r="AV637" s="141">
        <f>'گام اول '!AW638</f>
        <v>72512168.215999991</v>
      </c>
      <c r="AW637" s="142">
        <f t="shared" si="408"/>
        <v>5075851.7751199994</v>
      </c>
      <c r="AX637" s="75">
        <f t="shared" si="409"/>
        <v>1433631.644088001</v>
      </c>
      <c r="AY637" s="142">
        <f>'گام اول '!AZ638</f>
        <v>0</v>
      </c>
      <c r="AZ637" s="142">
        <f>'گام اول '!BA638</f>
        <v>0</v>
      </c>
      <c r="BA637" s="142">
        <f>'گام اول '!BB638</f>
        <v>0</v>
      </c>
      <c r="BB637" s="142">
        <f>'گام اول '!BC638</f>
        <v>0</v>
      </c>
      <c r="BC637" s="142">
        <f>'گام اول '!BD638</f>
        <v>0</v>
      </c>
      <c r="BD637" s="142">
        <f>'گام اول '!BE638</f>
        <v>0</v>
      </c>
      <c r="BE637" s="142">
        <f>'گام اول '!BF638</f>
        <v>0</v>
      </c>
      <c r="BF637" s="143">
        <f t="shared" si="410"/>
        <v>6509483.4192080004</v>
      </c>
      <c r="BG637" s="140">
        <f t="shared" si="411"/>
        <v>71313674</v>
      </c>
      <c r="BH637" s="144">
        <f t="shared" si="412"/>
        <v>77823158.216000006</v>
      </c>
      <c r="BI637" s="127">
        <f t="shared" si="405"/>
        <v>4659160</v>
      </c>
      <c r="BJ637" s="145">
        <f t="shared" si="413"/>
        <v>2329580</v>
      </c>
      <c r="BK637" s="145">
        <f t="shared" si="414"/>
        <v>698874</v>
      </c>
      <c r="BL637" s="146">
        <f t="shared" si="415"/>
        <v>1120000</v>
      </c>
      <c r="BM637" s="379">
        <v>0</v>
      </c>
      <c r="BN637" s="147">
        <f t="shared" si="416"/>
        <v>86630772.216000006</v>
      </c>
      <c r="BO637" s="148">
        <f t="shared" si="417"/>
        <v>72512168.215999991</v>
      </c>
      <c r="BP637" s="149">
        <f t="shared" si="418"/>
        <v>16677798.689679999</v>
      </c>
      <c r="BQ637" s="150">
        <f t="shared" si="419"/>
        <v>103308570.90568</v>
      </c>
      <c r="BR637" s="151">
        <f t="shared" si="420"/>
        <v>100800</v>
      </c>
      <c r="BS637" s="147">
        <f t="shared" si="421"/>
        <v>103409370.90568</v>
      </c>
      <c r="BT637" s="135">
        <v>0</v>
      </c>
      <c r="BU637" s="148">
        <f t="shared" si="422"/>
        <v>8663077.2216000017</v>
      </c>
      <c r="BV637" s="152">
        <f t="shared" si="423"/>
        <v>4331538.6108000008</v>
      </c>
      <c r="BW637" s="133">
        <f t="shared" si="424"/>
        <v>90414755.073280007</v>
      </c>
      <c r="BX637" s="147">
        <f t="shared" si="425"/>
        <v>7687614</v>
      </c>
      <c r="BY637" s="134">
        <f t="shared" si="426"/>
        <v>82727141.073280007</v>
      </c>
      <c r="CD637" s="388">
        <f>'گام اول '!AU638</f>
        <v>77823158.216000006</v>
      </c>
      <c r="CE637" s="389">
        <f>'گام اول '!AV638</f>
        <v>54336316.440880008</v>
      </c>
      <c r="CF637" s="389">
        <f>'گام اول '!AW638</f>
        <v>72512168.215999991</v>
      </c>
      <c r="CG637" s="389">
        <f>'گام اول '!AX638</f>
        <v>5075851.7751199994</v>
      </c>
      <c r="CH637" s="389">
        <f>'گام اول '!AY638</f>
        <v>1433631.644088001</v>
      </c>
      <c r="CI637" s="389">
        <f>'گام اول '!AZ638</f>
        <v>0</v>
      </c>
      <c r="CJ637" s="389">
        <f>'گام اول '!BA638</f>
        <v>0</v>
      </c>
      <c r="CK637" s="389">
        <f>'گام اول '!BB638</f>
        <v>0</v>
      </c>
      <c r="CL637" s="389">
        <f>'گام اول '!BC638</f>
        <v>0</v>
      </c>
      <c r="CM637" s="389">
        <f>'گام اول '!BD638</f>
        <v>0</v>
      </c>
      <c r="CN637" s="389">
        <f>'گام اول '!BE638</f>
        <v>0</v>
      </c>
      <c r="CO637" s="389">
        <f>'گام اول '!BF638</f>
        <v>0</v>
      </c>
      <c r="CP637" s="389">
        <f>'گام اول '!BG638</f>
        <v>6509483.4192080004</v>
      </c>
      <c r="CQ637" s="389">
        <f>'گام اول '!BH638</f>
        <v>71313674</v>
      </c>
      <c r="CR637" s="389">
        <f t="shared" si="427"/>
        <v>77823158.216000006</v>
      </c>
      <c r="CS637" s="55">
        <f t="shared" si="428"/>
        <v>4659160</v>
      </c>
      <c r="CT637" s="388">
        <f t="shared" si="429"/>
        <v>2329580</v>
      </c>
      <c r="CU637" s="389">
        <f t="shared" si="430"/>
        <v>698874</v>
      </c>
      <c r="CV637" s="389">
        <f t="shared" si="431"/>
        <v>1120000</v>
      </c>
      <c r="CW637" s="55">
        <v>0</v>
      </c>
      <c r="CX637" s="389">
        <f t="shared" si="432"/>
        <v>86630772.216000006</v>
      </c>
      <c r="CY637" s="389">
        <f t="shared" si="433"/>
        <v>72512168.215999991</v>
      </c>
      <c r="CZ637" s="389">
        <f t="shared" si="434"/>
        <v>16677798.689679999</v>
      </c>
      <c r="DA637" s="389">
        <f t="shared" si="435"/>
        <v>103308570.90568</v>
      </c>
      <c r="DB637" s="389">
        <f t="shared" si="436"/>
        <v>100800</v>
      </c>
      <c r="DC637" s="389">
        <f t="shared" si="437"/>
        <v>103409370.90568</v>
      </c>
      <c r="DD637" s="394">
        <v>0</v>
      </c>
      <c r="DE637" s="389">
        <f t="shared" si="438"/>
        <v>8663077.2216000017</v>
      </c>
      <c r="DF637" s="389">
        <f t="shared" si="439"/>
        <v>4331538.6108000008</v>
      </c>
      <c r="DG637" s="389">
        <f t="shared" si="440"/>
        <v>90414755.073280007</v>
      </c>
      <c r="DH637" s="389">
        <f t="shared" si="441"/>
        <v>7687614</v>
      </c>
      <c r="DI637" s="389">
        <f t="shared" si="442"/>
        <v>82727141.073280007</v>
      </c>
      <c r="DJ637" s="389">
        <f t="shared" si="443"/>
        <v>0</v>
      </c>
      <c r="DL637" s="396">
        <f t="shared" si="444"/>
        <v>6638737.5</v>
      </c>
      <c r="DM637" s="396">
        <f t="shared" si="445"/>
        <v>-1979577.5</v>
      </c>
    </row>
    <row r="638" spans="1:117" s="55" customFormat="1" ht="21" x14ac:dyDescent="0.2">
      <c r="A638" s="191">
        <f t="shared" si="406"/>
        <v>2655495</v>
      </c>
      <c r="B638" s="136">
        <f>'گام اول '!B639</f>
        <v>633</v>
      </c>
      <c r="C638" s="136">
        <f>'گام اول '!C639</f>
        <v>430</v>
      </c>
      <c r="D638" s="136">
        <f>'گام اول '!D639</f>
        <v>12932</v>
      </c>
      <c r="E638" s="136" t="str">
        <f>'گام اول '!E639</f>
        <v>صمد</v>
      </c>
      <c r="F638" s="136" t="str">
        <f>'گام اول '!F639</f>
        <v>سلطاني دلگشا</v>
      </c>
      <c r="G638" s="136" t="str">
        <f>'گام اول '!G639</f>
        <v>نگهبان</v>
      </c>
      <c r="H638" s="136" t="str">
        <f>'گام اول '!H639</f>
        <v>خراسان رضوی</v>
      </c>
      <c r="I638" s="136" t="str">
        <f>'گام اول '!I639</f>
        <v>177-813-2182152-1</v>
      </c>
      <c r="J638" s="136" t="str">
        <f>'گام اول '!J639</f>
        <v>0934470863</v>
      </c>
      <c r="K638" s="136" t="str">
        <f>'گام اول '!K639</f>
        <v>0068107170</v>
      </c>
      <c r="L638" s="136" t="str">
        <f>'گام اول '!L639</f>
        <v>خراسان رضوی</v>
      </c>
      <c r="M638" s="136" t="str">
        <f>'گام اول '!M639</f>
        <v>نگهبان</v>
      </c>
      <c r="N638" s="120" t="str">
        <f>'گام اول '!N639</f>
        <v>*</v>
      </c>
      <c r="O638" s="119">
        <f>'گام اول '!O639</f>
        <v>0</v>
      </c>
      <c r="P638" s="121">
        <f>'گام اول '!P639</f>
        <v>0</v>
      </c>
      <c r="Q638" s="358">
        <f>'گام اول '!Q639</f>
        <v>30</v>
      </c>
      <c r="R638" s="358">
        <f>'گام اول '!R639</f>
        <v>120</v>
      </c>
      <c r="S638" s="358">
        <f>'گام اول '!S639</f>
        <v>110</v>
      </c>
      <c r="T638" s="358">
        <f>'گام اول '!T639</f>
        <v>29.33</v>
      </c>
      <c r="U638" s="137">
        <f>'گام اول '!U639</f>
        <v>0</v>
      </c>
      <c r="V638" s="120">
        <f>'گام اول '!W639</f>
        <v>0</v>
      </c>
      <c r="W638" s="121">
        <f>'گام اول '!X639</f>
        <v>0</v>
      </c>
      <c r="X638" s="366">
        <f>'گام اول '!Y639</f>
        <v>2</v>
      </c>
      <c r="Y638" s="366">
        <f>'گام اول '!Z639</f>
        <v>1</v>
      </c>
      <c r="Z638" s="138">
        <f>'گام اول '!AA639</f>
        <v>885165</v>
      </c>
      <c r="AA638" s="138">
        <f>'گام اول '!AB639</f>
        <v>46667</v>
      </c>
      <c r="AB638" s="138">
        <f>'گام اول '!AC639</f>
        <v>931832</v>
      </c>
      <c r="AC638" s="138">
        <f>'گام اول '!AD639</f>
        <v>4500000</v>
      </c>
      <c r="AD638" s="138">
        <f>'گام اول '!AE639</f>
        <v>6000000</v>
      </c>
      <c r="AE638" s="139">
        <f>'گام اول '!AF639</f>
        <v>177895.19999999998</v>
      </c>
      <c r="AF638" s="122">
        <f>'گام اول '!AG639</f>
        <v>26554950</v>
      </c>
      <c r="AG638" s="123">
        <f>'گام اول '!AH639</f>
        <v>1400010</v>
      </c>
      <c r="AH638" s="123">
        <f>'گام اول '!AI639</f>
        <v>21347423.999999996</v>
      </c>
      <c r="AI638" s="123">
        <f>'گام اول '!AJ639</f>
        <v>2655495</v>
      </c>
      <c r="AJ638" s="123">
        <f>'گام اول '!AK639</f>
        <v>4500000</v>
      </c>
      <c r="AK638" s="123">
        <f>'گام اول '!AL639</f>
        <v>6000000</v>
      </c>
      <c r="AL638" s="123">
        <f>'گام اول '!AM639</f>
        <v>4892117.9999999991</v>
      </c>
      <c r="AM638" s="123">
        <f>'گام اول '!AN639</f>
        <v>5217666.2159999991</v>
      </c>
      <c r="AN638" s="123">
        <f>'گام اول '!AO639</f>
        <v>0</v>
      </c>
      <c r="AO638" s="123">
        <f>'گام اول '!AP639</f>
        <v>3000000</v>
      </c>
      <c r="AP638" s="123">
        <f>'گام اول '!AQ639</f>
        <v>0</v>
      </c>
      <c r="AQ638" s="123">
        <f>'گام اول '!AR639</f>
        <v>0</v>
      </c>
      <c r="AR638" s="123">
        <f>'گام اول '!AS639</f>
        <v>0</v>
      </c>
      <c r="AS638" s="375">
        <f>'گام اول '!AT639</f>
        <v>0</v>
      </c>
      <c r="AT638" s="368">
        <f t="shared" si="407"/>
        <v>75567663.216000006</v>
      </c>
      <c r="AU638" s="173">
        <f>'گام اول '!AV639</f>
        <v>54308316.440880008</v>
      </c>
      <c r="AV638" s="141">
        <f>'گام اول '!AW639</f>
        <v>72912168.215999991</v>
      </c>
      <c r="AW638" s="142">
        <f t="shared" si="408"/>
        <v>5103851.7751199994</v>
      </c>
      <c r="AX638" s="75">
        <f t="shared" si="409"/>
        <v>1430831.644088001</v>
      </c>
      <c r="AY638" s="142">
        <f>'گام اول '!AZ639</f>
        <v>0</v>
      </c>
      <c r="AZ638" s="142">
        <f>'گام اول '!BA639</f>
        <v>0</v>
      </c>
      <c r="BA638" s="142">
        <f>'گام اول '!BB639</f>
        <v>0</v>
      </c>
      <c r="BB638" s="142">
        <f>'گام اول '!BC639</f>
        <v>0</v>
      </c>
      <c r="BC638" s="142">
        <f>'گام اول '!BD639</f>
        <v>0</v>
      </c>
      <c r="BD638" s="142">
        <f>'گام اول '!BE639</f>
        <v>0</v>
      </c>
      <c r="BE638" s="142">
        <f>'گام اول '!BF639</f>
        <v>0</v>
      </c>
      <c r="BF638" s="143">
        <f t="shared" si="410"/>
        <v>6534683.4192080004</v>
      </c>
      <c r="BG638" s="140">
        <f t="shared" si="411"/>
        <v>69032979</v>
      </c>
      <c r="BH638" s="144">
        <f t="shared" si="412"/>
        <v>75567663.216000006</v>
      </c>
      <c r="BI638" s="127">
        <f t="shared" si="405"/>
        <v>4659160</v>
      </c>
      <c r="BJ638" s="145">
        <f t="shared" si="413"/>
        <v>2329580</v>
      </c>
      <c r="BK638" s="145">
        <f t="shared" si="414"/>
        <v>698874</v>
      </c>
      <c r="BL638" s="146">
        <f t="shared" si="415"/>
        <v>1120000</v>
      </c>
      <c r="BM638" s="379">
        <v>0</v>
      </c>
      <c r="BN638" s="147">
        <f t="shared" si="416"/>
        <v>84375277.216000006</v>
      </c>
      <c r="BO638" s="148">
        <f t="shared" si="417"/>
        <v>72912168.215999991</v>
      </c>
      <c r="BP638" s="149">
        <f t="shared" si="418"/>
        <v>16769798.689679999</v>
      </c>
      <c r="BQ638" s="150">
        <f t="shared" si="419"/>
        <v>101145075.90568</v>
      </c>
      <c r="BR638" s="151">
        <f t="shared" si="420"/>
        <v>100800</v>
      </c>
      <c r="BS638" s="147">
        <f t="shared" si="421"/>
        <v>101245875.90568</v>
      </c>
      <c r="BT638" s="135">
        <v>0</v>
      </c>
      <c r="BU638" s="148">
        <f t="shared" si="422"/>
        <v>8437527.7216000017</v>
      </c>
      <c r="BV638" s="152">
        <f t="shared" si="423"/>
        <v>4218763.8608000008</v>
      </c>
      <c r="BW638" s="133">
        <f t="shared" si="424"/>
        <v>88589584.323280007</v>
      </c>
      <c r="BX638" s="147">
        <f t="shared" si="425"/>
        <v>7687614</v>
      </c>
      <c r="BY638" s="134">
        <f t="shared" si="426"/>
        <v>80901970.323280007</v>
      </c>
      <c r="CD638" s="388">
        <f>'گام اول '!AU639</f>
        <v>75567663.216000006</v>
      </c>
      <c r="CE638" s="389">
        <f>'گام اول '!AV639</f>
        <v>54308316.440880008</v>
      </c>
      <c r="CF638" s="389">
        <f>'گام اول '!AW639</f>
        <v>72912168.215999991</v>
      </c>
      <c r="CG638" s="389">
        <f>'گام اول '!AX639</f>
        <v>5103851.7751199994</v>
      </c>
      <c r="CH638" s="389">
        <f>'گام اول '!AY639</f>
        <v>1430831.644088001</v>
      </c>
      <c r="CI638" s="389">
        <f>'گام اول '!AZ639</f>
        <v>0</v>
      </c>
      <c r="CJ638" s="389">
        <f>'گام اول '!BA639</f>
        <v>0</v>
      </c>
      <c r="CK638" s="389">
        <f>'گام اول '!BB639</f>
        <v>0</v>
      </c>
      <c r="CL638" s="389">
        <f>'گام اول '!BC639</f>
        <v>0</v>
      </c>
      <c r="CM638" s="389">
        <f>'گام اول '!BD639</f>
        <v>0</v>
      </c>
      <c r="CN638" s="389">
        <f>'گام اول '!BE639</f>
        <v>0</v>
      </c>
      <c r="CO638" s="389">
        <f>'گام اول '!BF639</f>
        <v>0</v>
      </c>
      <c r="CP638" s="389">
        <f>'گام اول '!BG639</f>
        <v>6534683.4192080004</v>
      </c>
      <c r="CQ638" s="389">
        <f>'گام اول '!BH639</f>
        <v>69032979</v>
      </c>
      <c r="CR638" s="389">
        <f t="shared" si="427"/>
        <v>75567663.216000006</v>
      </c>
      <c r="CS638" s="55">
        <f t="shared" si="428"/>
        <v>4659160</v>
      </c>
      <c r="CT638" s="388">
        <f t="shared" si="429"/>
        <v>2329580</v>
      </c>
      <c r="CU638" s="389">
        <f t="shared" si="430"/>
        <v>698874</v>
      </c>
      <c r="CV638" s="389">
        <f t="shared" si="431"/>
        <v>1120000</v>
      </c>
      <c r="CW638" s="55">
        <v>0</v>
      </c>
      <c r="CX638" s="389">
        <f t="shared" si="432"/>
        <v>84375277.216000006</v>
      </c>
      <c r="CY638" s="389">
        <f t="shared" si="433"/>
        <v>72912168.215999991</v>
      </c>
      <c r="CZ638" s="389">
        <f t="shared" si="434"/>
        <v>16769798.689679999</v>
      </c>
      <c r="DA638" s="389">
        <f t="shared" si="435"/>
        <v>101145075.90568</v>
      </c>
      <c r="DB638" s="389">
        <f t="shared" si="436"/>
        <v>100800</v>
      </c>
      <c r="DC638" s="389">
        <f t="shared" si="437"/>
        <v>101245875.90568</v>
      </c>
      <c r="DD638" s="394">
        <v>0</v>
      </c>
      <c r="DE638" s="389">
        <f t="shared" si="438"/>
        <v>8437527.7216000017</v>
      </c>
      <c r="DF638" s="389">
        <f t="shared" si="439"/>
        <v>4218763.8608000008</v>
      </c>
      <c r="DG638" s="389">
        <f t="shared" si="440"/>
        <v>88589584.323280007</v>
      </c>
      <c r="DH638" s="389">
        <f t="shared" si="441"/>
        <v>7687614</v>
      </c>
      <c r="DI638" s="389">
        <f t="shared" si="442"/>
        <v>80901970.323280007</v>
      </c>
      <c r="DJ638" s="389">
        <f t="shared" si="443"/>
        <v>0</v>
      </c>
      <c r="DL638" s="396">
        <f t="shared" si="444"/>
        <v>6638737.5</v>
      </c>
      <c r="DM638" s="396">
        <f t="shared" si="445"/>
        <v>-1979577.5</v>
      </c>
    </row>
    <row r="639" spans="1:117" s="55" customFormat="1" ht="21" x14ac:dyDescent="0.2">
      <c r="A639" s="191">
        <f t="shared" si="406"/>
        <v>2655495</v>
      </c>
      <c r="B639" s="136">
        <f>'گام اول '!B640</f>
        <v>634</v>
      </c>
      <c r="C639" s="136">
        <f>'گام اول '!C640</f>
        <v>431</v>
      </c>
      <c r="D639" s="136">
        <f>'گام اول '!D640</f>
        <v>12924</v>
      </c>
      <c r="E639" s="136" t="str">
        <f>'گام اول '!E640</f>
        <v>غلامرضا</v>
      </c>
      <c r="F639" s="136" t="str">
        <f>'گام اول '!F640</f>
        <v>خدابنده</v>
      </c>
      <c r="G639" s="136" t="str">
        <f>'گام اول '!G640</f>
        <v>نگهبان</v>
      </c>
      <c r="H639" s="136" t="str">
        <f>'گام اول '!H640</f>
        <v>خراسان رضوی</v>
      </c>
      <c r="I639" s="136" t="str">
        <f>'گام اول '!I640</f>
        <v>177-813-6675930-1</v>
      </c>
      <c r="J639" s="136" t="str">
        <f>'گام اول '!J640</f>
        <v>0901155055</v>
      </c>
      <c r="K639" s="136" t="str">
        <f>'گام اول '!K640</f>
        <v>0068205636</v>
      </c>
      <c r="L639" s="136" t="str">
        <f>'گام اول '!L640</f>
        <v>خراسان رضوی</v>
      </c>
      <c r="M639" s="136" t="str">
        <f>'گام اول '!M640</f>
        <v>نگهبان</v>
      </c>
      <c r="N639" s="120">
        <f>'گام اول '!N640</f>
        <v>0</v>
      </c>
      <c r="O639" s="119" t="str">
        <f>'گام اول '!O640</f>
        <v>*</v>
      </c>
      <c r="P639" s="121">
        <f>'گام اول '!P640</f>
        <v>0</v>
      </c>
      <c r="Q639" s="358">
        <f>'گام اول '!Q640</f>
        <v>30</v>
      </c>
      <c r="R639" s="358">
        <f>'گام اول '!R640</f>
        <v>90</v>
      </c>
      <c r="S639" s="358">
        <f>'گام اول '!S640</f>
        <v>0</v>
      </c>
      <c r="T639" s="358">
        <f>'گام اول '!T640</f>
        <v>0</v>
      </c>
      <c r="U639" s="137">
        <f>'گام اول '!U640</f>
        <v>0</v>
      </c>
      <c r="V639" s="120">
        <f>'گام اول '!W640</f>
        <v>0</v>
      </c>
      <c r="W639" s="121">
        <f>'گام اول '!X640</f>
        <v>0</v>
      </c>
      <c r="X639" s="366">
        <f>'گام اول '!Y640</f>
        <v>2</v>
      </c>
      <c r="Y639" s="366">
        <f>'گام اول '!Z640</f>
        <v>2</v>
      </c>
      <c r="Z639" s="138">
        <f>'گام اول '!AA640</f>
        <v>885165</v>
      </c>
      <c r="AA639" s="138">
        <f>'گام اول '!AB640</f>
        <v>46667</v>
      </c>
      <c r="AB639" s="138">
        <f>'گام اول '!AC640</f>
        <v>931832</v>
      </c>
      <c r="AC639" s="138">
        <f>'گام اول '!AD640</f>
        <v>4500000</v>
      </c>
      <c r="AD639" s="138">
        <f>'گام اول '!AE640</f>
        <v>6000000</v>
      </c>
      <c r="AE639" s="139">
        <f>'گام اول '!AF640</f>
        <v>177895.19999999998</v>
      </c>
      <c r="AF639" s="122">
        <f>'گام اول '!AG640</f>
        <v>26554950</v>
      </c>
      <c r="AG639" s="123">
        <f>'گام اول '!AH640</f>
        <v>1400010</v>
      </c>
      <c r="AH639" s="123">
        <f>'گام اول '!AI640</f>
        <v>16010567.999999998</v>
      </c>
      <c r="AI639" s="123">
        <f>'گام اول '!AJ640</f>
        <v>5310990</v>
      </c>
      <c r="AJ639" s="123">
        <f>'گام اول '!AK640</f>
        <v>4500000</v>
      </c>
      <c r="AK639" s="123">
        <f>'گام اول '!AL640</f>
        <v>6000000</v>
      </c>
      <c r="AL639" s="123">
        <f>'گام اول '!AM640</f>
        <v>0</v>
      </c>
      <c r="AM639" s="123">
        <f>'گام اول '!AN640</f>
        <v>0</v>
      </c>
      <c r="AN639" s="123">
        <f>'گام اول '!AO640</f>
        <v>0</v>
      </c>
      <c r="AO639" s="123">
        <f>'گام اول '!AP640</f>
        <v>6000000</v>
      </c>
      <c r="AP639" s="123">
        <f>'گام اول '!AQ640</f>
        <v>0</v>
      </c>
      <c r="AQ639" s="123">
        <f>'گام اول '!AR640</f>
        <v>0</v>
      </c>
      <c r="AR639" s="123">
        <f>'گام اول '!AS640</f>
        <v>0</v>
      </c>
      <c r="AS639" s="375">
        <f>'گام اول '!AT640</f>
        <v>0</v>
      </c>
      <c r="AT639" s="368">
        <f t="shared" si="407"/>
        <v>65776518</v>
      </c>
      <c r="AU639" s="173">
        <f>'گام اول '!AV640</f>
        <v>39732941.039999999</v>
      </c>
      <c r="AV639" s="141">
        <f>'گام اول '!AW640</f>
        <v>60465528</v>
      </c>
      <c r="AW639" s="142">
        <f t="shared" si="408"/>
        <v>4232586.96</v>
      </c>
      <c r="AX639" s="75">
        <f t="shared" si="409"/>
        <v>0</v>
      </c>
      <c r="AY639" s="142">
        <f>'گام اول '!AZ640</f>
        <v>0</v>
      </c>
      <c r="AZ639" s="142">
        <f>'گام اول '!BA640</f>
        <v>0</v>
      </c>
      <c r="BA639" s="142">
        <f>'گام اول '!BB640</f>
        <v>0</v>
      </c>
      <c r="BB639" s="142">
        <f>'گام اول '!BC640</f>
        <v>0</v>
      </c>
      <c r="BC639" s="142">
        <f>'گام اول '!BD640</f>
        <v>0</v>
      </c>
      <c r="BD639" s="142">
        <f>'گام اول '!BE640</f>
        <v>0</v>
      </c>
      <c r="BE639" s="142">
        <f>'گام اول '!BF640</f>
        <v>0</v>
      </c>
      <c r="BF639" s="143">
        <f t="shared" si="410"/>
        <v>4232586.96</v>
      </c>
      <c r="BG639" s="140">
        <f t="shared" si="411"/>
        <v>61543931</v>
      </c>
      <c r="BH639" s="144">
        <f t="shared" si="412"/>
        <v>65776518</v>
      </c>
      <c r="BI639" s="127">
        <f t="shared" si="405"/>
        <v>4659160</v>
      </c>
      <c r="BJ639" s="145">
        <f t="shared" si="413"/>
        <v>2329580</v>
      </c>
      <c r="BK639" s="145">
        <f t="shared" si="414"/>
        <v>698874</v>
      </c>
      <c r="BL639" s="146">
        <f t="shared" si="415"/>
        <v>1120000</v>
      </c>
      <c r="BM639" s="379">
        <v>0</v>
      </c>
      <c r="BN639" s="147">
        <f t="shared" si="416"/>
        <v>74584132</v>
      </c>
      <c r="BO639" s="148">
        <f t="shared" si="417"/>
        <v>60465528</v>
      </c>
      <c r="BP639" s="149">
        <f t="shared" si="418"/>
        <v>13907071.440000001</v>
      </c>
      <c r="BQ639" s="150">
        <f t="shared" si="419"/>
        <v>88491203.439999998</v>
      </c>
      <c r="BR639" s="151">
        <f t="shared" si="420"/>
        <v>100800</v>
      </c>
      <c r="BS639" s="147">
        <f t="shared" si="421"/>
        <v>88592003.439999998</v>
      </c>
      <c r="BT639" s="135">
        <v>0</v>
      </c>
      <c r="BU639" s="148">
        <f t="shared" si="422"/>
        <v>7458413.2000000002</v>
      </c>
      <c r="BV639" s="152">
        <f t="shared" si="423"/>
        <v>3729206.6</v>
      </c>
      <c r="BW639" s="133">
        <f t="shared" si="424"/>
        <v>77404383.640000001</v>
      </c>
      <c r="BX639" s="147">
        <f t="shared" si="425"/>
        <v>7687614</v>
      </c>
      <c r="BY639" s="134">
        <f t="shared" si="426"/>
        <v>69716769.640000001</v>
      </c>
      <c r="CD639" s="388">
        <f>'گام اول '!AU640</f>
        <v>65776518</v>
      </c>
      <c r="CE639" s="389">
        <f>'گام اول '!AV640</f>
        <v>39732941.039999999</v>
      </c>
      <c r="CF639" s="389">
        <f>'گام اول '!AW640</f>
        <v>60465528</v>
      </c>
      <c r="CG639" s="389">
        <f>'گام اول '!AX640</f>
        <v>4232586.96</v>
      </c>
      <c r="CH639" s="389">
        <f>'گام اول '!AY640</f>
        <v>0</v>
      </c>
      <c r="CI639" s="389">
        <f>'گام اول '!AZ640</f>
        <v>0</v>
      </c>
      <c r="CJ639" s="389">
        <f>'گام اول '!BA640</f>
        <v>0</v>
      </c>
      <c r="CK639" s="389">
        <f>'گام اول '!BB640</f>
        <v>0</v>
      </c>
      <c r="CL639" s="389">
        <f>'گام اول '!BC640</f>
        <v>0</v>
      </c>
      <c r="CM639" s="389">
        <f>'گام اول '!BD640</f>
        <v>0</v>
      </c>
      <c r="CN639" s="389">
        <f>'گام اول '!BE640</f>
        <v>0</v>
      </c>
      <c r="CO639" s="389">
        <f>'گام اول '!BF640</f>
        <v>0</v>
      </c>
      <c r="CP639" s="389">
        <f>'گام اول '!BG640</f>
        <v>4232586.96</v>
      </c>
      <c r="CQ639" s="389">
        <f>'گام اول '!BH640</f>
        <v>61543931</v>
      </c>
      <c r="CR639" s="389">
        <f t="shared" si="427"/>
        <v>65776518</v>
      </c>
      <c r="CS639" s="55">
        <f t="shared" si="428"/>
        <v>4659160</v>
      </c>
      <c r="CT639" s="388">
        <f t="shared" si="429"/>
        <v>2329580</v>
      </c>
      <c r="CU639" s="389">
        <f t="shared" si="430"/>
        <v>698874</v>
      </c>
      <c r="CV639" s="389">
        <f t="shared" si="431"/>
        <v>1120000</v>
      </c>
      <c r="CW639" s="55">
        <v>0</v>
      </c>
      <c r="CX639" s="389">
        <f t="shared" si="432"/>
        <v>74584132</v>
      </c>
      <c r="CY639" s="389">
        <f t="shared" si="433"/>
        <v>60465528</v>
      </c>
      <c r="CZ639" s="389">
        <f t="shared" si="434"/>
        <v>13907071.440000001</v>
      </c>
      <c r="DA639" s="389">
        <f t="shared" si="435"/>
        <v>88491203.439999998</v>
      </c>
      <c r="DB639" s="389">
        <f t="shared" si="436"/>
        <v>100800</v>
      </c>
      <c r="DC639" s="389">
        <f t="shared" si="437"/>
        <v>88592003.439999998</v>
      </c>
      <c r="DD639" s="394">
        <v>0</v>
      </c>
      <c r="DE639" s="389">
        <f t="shared" si="438"/>
        <v>7458413.2000000002</v>
      </c>
      <c r="DF639" s="389">
        <f t="shared" si="439"/>
        <v>3729206.6</v>
      </c>
      <c r="DG639" s="389">
        <f t="shared" si="440"/>
        <v>77404383.640000001</v>
      </c>
      <c r="DH639" s="389">
        <f t="shared" si="441"/>
        <v>7687614</v>
      </c>
      <c r="DI639" s="389">
        <f t="shared" si="442"/>
        <v>69716769.640000001</v>
      </c>
      <c r="DJ639" s="389">
        <f t="shared" si="443"/>
        <v>0</v>
      </c>
      <c r="DL639" s="396">
        <f t="shared" si="444"/>
        <v>6638737.5</v>
      </c>
      <c r="DM639" s="396">
        <f t="shared" si="445"/>
        <v>-1979577.5</v>
      </c>
    </row>
    <row r="640" spans="1:117" s="55" customFormat="1" ht="21" x14ac:dyDescent="0.2">
      <c r="A640" s="191">
        <f t="shared" si="406"/>
        <v>2655495</v>
      </c>
      <c r="B640" s="136">
        <f>'گام اول '!B641</f>
        <v>635</v>
      </c>
      <c r="C640" s="136">
        <f>'گام اول '!C641</f>
        <v>432</v>
      </c>
      <c r="D640" s="136">
        <f>'گام اول '!D641</f>
        <v>12931</v>
      </c>
      <c r="E640" s="136" t="str">
        <f>'گام اول '!E641</f>
        <v>علي</v>
      </c>
      <c r="F640" s="136" t="str">
        <f>'گام اول '!F641</f>
        <v>دلير</v>
      </c>
      <c r="G640" s="136" t="str">
        <f>'گام اول '!G641</f>
        <v>نگهبان</v>
      </c>
      <c r="H640" s="136" t="str">
        <f>'گام اول '!H641</f>
        <v>خراسان رضوی</v>
      </c>
      <c r="I640" s="136" t="str">
        <f>'گام اول '!I641</f>
        <v>177-800-299399-1</v>
      </c>
      <c r="J640" s="136" t="str">
        <f>'گام اول '!J641</f>
        <v>0944413951</v>
      </c>
      <c r="K640" s="136" t="str">
        <f>'گام اول '!K641</f>
        <v>0068157422</v>
      </c>
      <c r="L640" s="136" t="str">
        <f>'گام اول '!L641</f>
        <v>خراسان رضوی</v>
      </c>
      <c r="M640" s="136" t="str">
        <f>'گام اول '!M641</f>
        <v>نگهبان</v>
      </c>
      <c r="N640" s="120" t="str">
        <f>'گام اول '!N641</f>
        <v>*</v>
      </c>
      <c r="O640" s="119">
        <f>'گام اول '!O641</f>
        <v>0</v>
      </c>
      <c r="P640" s="121">
        <f>'گام اول '!P641</f>
        <v>0</v>
      </c>
      <c r="Q640" s="358">
        <f>'گام اول '!Q641</f>
        <v>30</v>
      </c>
      <c r="R640" s="358">
        <f>'گام اول '!R641</f>
        <v>120</v>
      </c>
      <c r="S640" s="358">
        <f>'گام اول '!S641</f>
        <v>110</v>
      </c>
      <c r="T640" s="358">
        <f>'گام اول '!T641</f>
        <v>29.33</v>
      </c>
      <c r="U640" s="137">
        <f>'گام اول '!U641</f>
        <v>0</v>
      </c>
      <c r="V640" s="120">
        <f>'گام اول '!W641</f>
        <v>0</v>
      </c>
      <c r="W640" s="121">
        <f>'گام اول '!X641</f>
        <v>0</v>
      </c>
      <c r="X640" s="366">
        <f>'گام اول '!Y641</f>
        <v>1</v>
      </c>
      <c r="Y640" s="366">
        <f>'گام اول '!Z641</f>
        <v>2</v>
      </c>
      <c r="Z640" s="138">
        <f>'گام اول '!AA641</f>
        <v>885165</v>
      </c>
      <c r="AA640" s="138">
        <f>'گام اول '!AB641</f>
        <v>46667</v>
      </c>
      <c r="AB640" s="138">
        <f>'گام اول '!AC641</f>
        <v>931832</v>
      </c>
      <c r="AC640" s="138">
        <f>'گام اول '!AD641</f>
        <v>4500000</v>
      </c>
      <c r="AD640" s="138">
        <f>'گام اول '!AE641</f>
        <v>6000000</v>
      </c>
      <c r="AE640" s="139">
        <f>'گام اول '!AF641</f>
        <v>177895.19999999998</v>
      </c>
      <c r="AF640" s="122">
        <f>'گام اول '!AG641</f>
        <v>26554950</v>
      </c>
      <c r="AG640" s="123">
        <f>'گام اول '!AH641</f>
        <v>1400010</v>
      </c>
      <c r="AH640" s="123">
        <f>'گام اول '!AI641</f>
        <v>21347423.999999996</v>
      </c>
      <c r="AI640" s="123">
        <f>'گام اول '!AJ641</f>
        <v>5310990</v>
      </c>
      <c r="AJ640" s="123">
        <f>'گام اول '!AK641</f>
        <v>4500000</v>
      </c>
      <c r="AK640" s="123">
        <f>'گام اول '!AL641</f>
        <v>6000000</v>
      </c>
      <c r="AL640" s="123">
        <f>'گام اول '!AM641</f>
        <v>4892117.9999999991</v>
      </c>
      <c r="AM640" s="123">
        <f>'گام اول '!AN641</f>
        <v>5217666.2159999991</v>
      </c>
      <c r="AN640" s="123">
        <f>'گام اول '!AO641</f>
        <v>0</v>
      </c>
      <c r="AO640" s="123">
        <f>'گام اول '!AP641</f>
        <v>3000000</v>
      </c>
      <c r="AP640" s="123">
        <f>'گام اول '!AQ641</f>
        <v>0</v>
      </c>
      <c r="AQ640" s="123">
        <f>'گام اول '!AR641</f>
        <v>0</v>
      </c>
      <c r="AR640" s="123">
        <f>'گام اول '!AS641</f>
        <v>0</v>
      </c>
      <c r="AS640" s="375">
        <f>'گام اول '!AT641</f>
        <v>0</v>
      </c>
      <c r="AT640" s="368">
        <f t="shared" si="407"/>
        <v>78223158.216000006</v>
      </c>
      <c r="AU640" s="173">
        <f>'گام اول '!AV641</f>
        <v>54308316.440880008</v>
      </c>
      <c r="AV640" s="141">
        <f>'گام اول '!AW641</f>
        <v>72912168.215999991</v>
      </c>
      <c r="AW640" s="142">
        <f t="shared" si="408"/>
        <v>5103851.7751199994</v>
      </c>
      <c r="AX640" s="75">
        <f t="shared" si="409"/>
        <v>1430831.644088001</v>
      </c>
      <c r="AY640" s="142">
        <f>'گام اول '!AZ641</f>
        <v>0</v>
      </c>
      <c r="AZ640" s="142">
        <f>'گام اول '!BA641</f>
        <v>0</v>
      </c>
      <c r="BA640" s="142">
        <f>'گام اول '!BB641</f>
        <v>0</v>
      </c>
      <c r="BB640" s="142">
        <f>'گام اول '!BC641</f>
        <v>0</v>
      </c>
      <c r="BC640" s="142">
        <f>'گام اول '!BD641</f>
        <v>0</v>
      </c>
      <c r="BD640" s="142">
        <f>'گام اول '!BE641</f>
        <v>0</v>
      </c>
      <c r="BE640" s="142">
        <f>'گام اول '!BF641</f>
        <v>0</v>
      </c>
      <c r="BF640" s="143">
        <f t="shared" si="410"/>
        <v>6534683.4192080004</v>
      </c>
      <c r="BG640" s="140">
        <f t="shared" si="411"/>
        <v>71688474</v>
      </c>
      <c r="BH640" s="144">
        <f t="shared" si="412"/>
        <v>78223158.216000006</v>
      </c>
      <c r="BI640" s="127">
        <f t="shared" si="405"/>
        <v>4659160</v>
      </c>
      <c r="BJ640" s="145">
        <f t="shared" si="413"/>
        <v>2329580</v>
      </c>
      <c r="BK640" s="145">
        <f t="shared" si="414"/>
        <v>698874</v>
      </c>
      <c r="BL640" s="146">
        <f t="shared" si="415"/>
        <v>1120000</v>
      </c>
      <c r="BM640" s="379">
        <v>0</v>
      </c>
      <c r="BN640" s="147">
        <f t="shared" si="416"/>
        <v>87030772.216000006</v>
      </c>
      <c r="BO640" s="148">
        <f t="shared" si="417"/>
        <v>72912168.215999991</v>
      </c>
      <c r="BP640" s="149">
        <f t="shared" si="418"/>
        <v>16769798.689679999</v>
      </c>
      <c r="BQ640" s="150">
        <f t="shared" si="419"/>
        <v>103800570.90568</v>
      </c>
      <c r="BR640" s="151">
        <f t="shared" si="420"/>
        <v>100800</v>
      </c>
      <c r="BS640" s="147">
        <f t="shared" si="421"/>
        <v>103901370.90568</v>
      </c>
      <c r="BT640" s="135">
        <v>0</v>
      </c>
      <c r="BU640" s="148">
        <f t="shared" si="422"/>
        <v>8703077.2216000017</v>
      </c>
      <c r="BV640" s="152">
        <f t="shared" si="423"/>
        <v>4351538.6108000008</v>
      </c>
      <c r="BW640" s="133">
        <f t="shared" si="424"/>
        <v>90846755.073280007</v>
      </c>
      <c r="BX640" s="147">
        <f t="shared" si="425"/>
        <v>7687614</v>
      </c>
      <c r="BY640" s="134">
        <f t="shared" si="426"/>
        <v>83159141.073280007</v>
      </c>
      <c r="CD640" s="388">
        <f>'گام اول '!AU641</f>
        <v>78223158.216000006</v>
      </c>
      <c r="CE640" s="389">
        <f>'گام اول '!AV641</f>
        <v>54308316.440880008</v>
      </c>
      <c r="CF640" s="389">
        <f>'گام اول '!AW641</f>
        <v>72912168.215999991</v>
      </c>
      <c r="CG640" s="389">
        <f>'گام اول '!AX641</f>
        <v>5103851.7751199994</v>
      </c>
      <c r="CH640" s="389">
        <f>'گام اول '!AY641</f>
        <v>1430831.644088001</v>
      </c>
      <c r="CI640" s="389">
        <f>'گام اول '!AZ641</f>
        <v>0</v>
      </c>
      <c r="CJ640" s="389">
        <f>'گام اول '!BA641</f>
        <v>0</v>
      </c>
      <c r="CK640" s="389">
        <f>'گام اول '!BB641</f>
        <v>0</v>
      </c>
      <c r="CL640" s="389">
        <f>'گام اول '!BC641</f>
        <v>0</v>
      </c>
      <c r="CM640" s="389">
        <f>'گام اول '!BD641</f>
        <v>0</v>
      </c>
      <c r="CN640" s="389">
        <f>'گام اول '!BE641</f>
        <v>0</v>
      </c>
      <c r="CO640" s="389">
        <f>'گام اول '!BF641</f>
        <v>0</v>
      </c>
      <c r="CP640" s="389">
        <f>'گام اول '!BG641</f>
        <v>6534683.4192080004</v>
      </c>
      <c r="CQ640" s="389">
        <f>'گام اول '!BH641</f>
        <v>71688474</v>
      </c>
      <c r="CR640" s="389">
        <f t="shared" si="427"/>
        <v>78223158.216000006</v>
      </c>
      <c r="CS640" s="55">
        <f t="shared" si="428"/>
        <v>4659160</v>
      </c>
      <c r="CT640" s="388">
        <f t="shared" si="429"/>
        <v>2329580</v>
      </c>
      <c r="CU640" s="389">
        <f t="shared" si="430"/>
        <v>698874</v>
      </c>
      <c r="CV640" s="389">
        <f t="shared" si="431"/>
        <v>1120000</v>
      </c>
      <c r="CW640" s="55">
        <v>0</v>
      </c>
      <c r="CX640" s="389">
        <f t="shared" si="432"/>
        <v>87030772.216000006</v>
      </c>
      <c r="CY640" s="389">
        <f t="shared" si="433"/>
        <v>72912168.215999991</v>
      </c>
      <c r="CZ640" s="389">
        <f t="shared" si="434"/>
        <v>16769798.689679999</v>
      </c>
      <c r="DA640" s="389">
        <f t="shared" si="435"/>
        <v>103800570.90568</v>
      </c>
      <c r="DB640" s="389">
        <f t="shared" si="436"/>
        <v>100800</v>
      </c>
      <c r="DC640" s="389">
        <f t="shared" si="437"/>
        <v>103901370.90568</v>
      </c>
      <c r="DD640" s="394">
        <v>0</v>
      </c>
      <c r="DE640" s="389">
        <f t="shared" si="438"/>
        <v>8703077.2216000017</v>
      </c>
      <c r="DF640" s="389">
        <f t="shared" si="439"/>
        <v>4351538.6108000008</v>
      </c>
      <c r="DG640" s="389">
        <f t="shared" si="440"/>
        <v>90846755.073280007</v>
      </c>
      <c r="DH640" s="389">
        <f t="shared" si="441"/>
        <v>7687614</v>
      </c>
      <c r="DI640" s="389">
        <f t="shared" si="442"/>
        <v>83159141.073280007</v>
      </c>
      <c r="DJ640" s="389">
        <f t="shared" si="443"/>
        <v>0</v>
      </c>
      <c r="DL640" s="396">
        <f t="shared" si="444"/>
        <v>6638737.5</v>
      </c>
      <c r="DM640" s="396">
        <f t="shared" si="445"/>
        <v>-1979577.5</v>
      </c>
    </row>
    <row r="641" spans="1:117" s="55" customFormat="1" ht="21" x14ac:dyDescent="0.2">
      <c r="A641" s="191">
        <f t="shared" si="406"/>
        <v>2655495</v>
      </c>
      <c r="B641" s="136">
        <f>'گام اول '!B642</f>
        <v>636</v>
      </c>
      <c r="C641" s="136">
        <f>'گام اول '!C642</f>
        <v>433</v>
      </c>
      <c r="D641" s="136">
        <f>'گام اول '!D642</f>
        <v>12948</v>
      </c>
      <c r="E641" s="136" t="str">
        <f>'گام اول '!E642</f>
        <v>غلامرضا</v>
      </c>
      <c r="F641" s="136" t="str">
        <f>'گام اول '!F642</f>
        <v>عرفانيان</v>
      </c>
      <c r="G641" s="136" t="str">
        <f>'گام اول '!G642</f>
        <v>نگهبان</v>
      </c>
      <c r="H641" s="136" t="str">
        <f>'گام اول '!H642</f>
        <v>خراسان رضوی</v>
      </c>
      <c r="I641" s="136" t="str">
        <f>'گام اول '!I642</f>
        <v>177-813-1617656-1</v>
      </c>
      <c r="J641" s="136" t="str">
        <f>'گام اول '!J642</f>
        <v>0939438445</v>
      </c>
      <c r="K641" s="136" t="str">
        <f>'گام اول '!K642</f>
        <v>0066215541</v>
      </c>
      <c r="L641" s="136" t="str">
        <f>'گام اول '!L642</f>
        <v>خراسان رضوی</v>
      </c>
      <c r="M641" s="136" t="str">
        <f>'گام اول '!M642</f>
        <v>نگهبان</v>
      </c>
      <c r="N641" s="120">
        <f>'گام اول '!N642</f>
        <v>0</v>
      </c>
      <c r="O641" s="119" t="str">
        <f>'گام اول '!O642</f>
        <v>*</v>
      </c>
      <c r="P641" s="121">
        <f>'گام اول '!P642</f>
        <v>0</v>
      </c>
      <c r="Q641" s="358">
        <f>'گام اول '!Q642</f>
        <v>30</v>
      </c>
      <c r="R641" s="358">
        <f>'گام اول '!R642</f>
        <v>90</v>
      </c>
      <c r="S641" s="358">
        <f>'گام اول '!S642</f>
        <v>0</v>
      </c>
      <c r="T641" s="358">
        <f>'گام اول '!T642</f>
        <v>0</v>
      </c>
      <c r="U641" s="137">
        <f>'گام اول '!U642</f>
        <v>0</v>
      </c>
      <c r="V641" s="120">
        <f>'گام اول '!W642</f>
        <v>0</v>
      </c>
      <c r="W641" s="121">
        <f>'گام اول '!X642</f>
        <v>0</v>
      </c>
      <c r="X641" s="366">
        <f>'گام اول '!Y642</f>
        <v>1</v>
      </c>
      <c r="Y641" s="366">
        <f>'گام اول '!Z642</f>
        <v>0</v>
      </c>
      <c r="Z641" s="138">
        <f>'گام اول '!AA642</f>
        <v>885165</v>
      </c>
      <c r="AA641" s="138">
        <f>'گام اول '!AB642</f>
        <v>46667</v>
      </c>
      <c r="AB641" s="138">
        <f>'گام اول '!AC642</f>
        <v>931832</v>
      </c>
      <c r="AC641" s="138">
        <f>'گام اول '!AD642</f>
        <v>4500000</v>
      </c>
      <c r="AD641" s="138">
        <f>'گام اول '!AE642</f>
        <v>6000000</v>
      </c>
      <c r="AE641" s="139">
        <f>'گام اول '!AF642</f>
        <v>177895.19999999998</v>
      </c>
      <c r="AF641" s="122">
        <f>'گام اول '!AG642</f>
        <v>26554950</v>
      </c>
      <c r="AG641" s="123">
        <f>'گام اول '!AH642</f>
        <v>1400010</v>
      </c>
      <c r="AH641" s="123">
        <f>'گام اول '!AI642</f>
        <v>16010567.999999998</v>
      </c>
      <c r="AI641" s="123">
        <f>'گام اول '!AJ642</f>
        <v>0</v>
      </c>
      <c r="AJ641" s="123">
        <f>'گام اول '!AK642</f>
        <v>4500000</v>
      </c>
      <c r="AK641" s="123">
        <f>'گام اول '!AL642</f>
        <v>6000000</v>
      </c>
      <c r="AL641" s="123">
        <f>'گام اول '!AM642</f>
        <v>0</v>
      </c>
      <c r="AM641" s="123">
        <f>'گام اول '!AN642</f>
        <v>0</v>
      </c>
      <c r="AN641" s="123">
        <f>'گام اول '!AO642</f>
        <v>0</v>
      </c>
      <c r="AO641" s="123">
        <f>'گام اول '!AP642</f>
        <v>4800000</v>
      </c>
      <c r="AP641" s="123">
        <f>'گام اول '!AQ642</f>
        <v>0</v>
      </c>
      <c r="AQ641" s="123">
        <f>'گام اول '!AR642</f>
        <v>0</v>
      </c>
      <c r="AR641" s="123">
        <f>'گام اول '!AS642</f>
        <v>0</v>
      </c>
      <c r="AS641" s="375">
        <f>'گام اول '!AT642</f>
        <v>0</v>
      </c>
      <c r="AT641" s="368">
        <f t="shared" si="407"/>
        <v>59265528</v>
      </c>
      <c r="AU641" s="173">
        <f>'گام اول '!AV642</f>
        <v>39816941.039999999</v>
      </c>
      <c r="AV641" s="141">
        <f>'گام اول '!AW642</f>
        <v>59265528</v>
      </c>
      <c r="AW641" s="142">
        <f t="shared" si="408"/>
        <v>4148586.9600000004</v>
      </c>
      <c r="AX641" s="75">
        <f t="shared" si="409"/>
        <v>0</v>
      </c>
      <c r="AY641" s="142">
        <f>'گام اول '!AZ642</f>
        <v>0</v>
      </c>
      <c r="AZ641" s="142">
        <f>'گام اول '!BA642</f>
        <v>0</v>
      </c>
      <c r="BA641" s="142">
        <f>'گام اول '!BB642</f>
        <v>0</v>
      </c>
      <c r="BB641" s="142">
        <f>'گام اول '!BC642</f>
        <v>0</v>
      </c>
      <c r="BC641" s="142">
        <f>'گام اول '!BD642</f>
        <v>0</v>
      </c>
      <c r="BD641" s="142">
        <f>'گام اول '!BE642</f>
        <v>0</v>
      </c>
      <c r="BE641" s="142">
        <f>'گام اول '!BF642</f>
        <v>0</v>
      </c>
      <c r="BF641" s="143">
        <f t="shared" si="410"/>
        <v>4148586.9600000004</v>
      </c>
      <c r="BG641" s="140">
        <f t="shared" si="411"/>
        <v>55116941</v>
      </c>
      <c r="BH641" s="144">
        <f t="shared" si="412"/>
        <v>59265528</v>
      </c>
      <c r="BI641" s="127">
        <f t="shared" si="405"/>
        <v>4659160</v>
      </c>
      <c r="BJ641" s="145">
        <f t="shared" si="413"/>
        <v>2329580</v>
      </c>
      <c r="BK641" s="145">
        <f t="shared" si="414"/>
        <v>698874</v>
      </c>
      <c r="BL641" s="146">
        <f t="shared" si="415"/>
        <v>1120000</v>
      </c>
      <c r="BM641" s="379">
        <v>0</v>
      </c>
      <c r="BN641" s="147">
        <f t="shared" si="416"/>
        <v>68073142</v>
      </c>
      <c r="BO641" s="148">
        <f t="shared" si="417"/>
        <v>59265528</v>
      </c>
      <c r="BP641" s="149">
        <f t="shared" si="418"/>
        <v>13631071.440000001</v>
      </c>
      <c r="BQ641" s="150">
        <f t="shared" si="419"/>
        <v>81704213.439999998</v>
      </c>
      <c r="BR641" s="151">
        <f t="shared" si="420"/>
        <v>100800</v>
      </c>
      <c r="BS641" s="147">
        <f t="shared" si="421"/>
        <v>81805013.439999998</v>
      </c>
      <c r="BT641" s="135">
        <v>0</v>
      </c>
      <c r="BU641" s="148">
        <f t="shared" si="422"/>
        <v>6807314.2000000002</v>
      </c>
      <c r="BV641" s="152">
        <f t="shared" si="423"/>
        <v>3403657.1</v>
      </c>
      <c r="BW641" s="133">
        <f t="shared" si="424"/>
        <v>71594042.140000001</v>
      </c>
      <c r="BX641" s="147">
        <f t="shared" si="425"/>
        <v>7687614</v>
      </c>
      <c r="BY641" s="134">
        <f t="shared" si="426"/>
        <v>63906428.140000001</v>
      </c>
      <c r="CD641" s="388">
        <f>'گام اول '!AU642</f>
        <v>59265528</v>
      </c>
      <c r="CE641" s="389">
        <f>'گام اول '!AV642</f>
        <v>39816941.039999999</v>
      </c>
      <c r="CF641" s="389">
        <f>'گام اول '!AW642</f>
        <v>59265528</v>
      </c>
      <c r="CG641" s="389">
        <f>'گام اول '!AX642</f>
        <v>4148586.9600000004</v>
      </c>
      <c r="CH641" s="389">
        <f>'گام اول '!AY642</f>
        <v>0</v>
      </c>
      <c r="CI641" s="389">
        <f>'گام اول '!AZ642</f>
        <v>0</v>
      </c>
      <c r="CJ641" s="389">
        <f>'گام اول '!BA642</f>
        <v>0</v>
      </c>
      <c r="CK641" s="389">
        <f>'گام اول '!BB642</f>
        <v>0</v>
      </c>
      <c r="CL641" s="389">
        <f>'گام اول '!BC642</f>
        <v>0</v>
      </c>
      <c r="CM641" s="389">
        <f>'گام اول '!BD642</f>
        <v>0</v>
      </c>
      <c r="CN641" s="389">
        <f>'گام اول '!BE642</f>
        <v>0</v>
      </c>
      <c r="CO641" s="389">
        <f>'گام اول '!BF642</f>
        <v>0</v>
      </c>
      <c r="CP641" s="389">
        <f>'گام اول '!BG642</f>
        <v>4148586.9600000004</v>
      </c>
      <c r="CQ641" s="389">
        <f>'گام اول '!BH642</f>
        <v>55116941</v>
      </c>
      <c r="CR641" s="389">
        <f t="shared" si="427"/>
        <v>59265528</v>
      </c>
      <c r="CS641" s="55">
        <f t="shared" si="428"/>
        <v>4659160</v>
      </c>
      <c r="CT641" s="388">
        <f t="shared" si="429"/>
        <v>2329580</v>
      </c>
      <c r="CU641" s="389">
        <f t="shared" si="430"/>
        <v>698874</v>
      </c>
      <c r="CV641" s="389">
        <f t="shared" si="431"/>
        <v>1120000</v>
      </c>
      <c r="CW641" s="55">
        <v>0</v>
      </c>
      <c r="CX641" s="389">
        <f t="shared" si="432"/>
        <v>68073142</v>
      </c>
      <c r="CY641" s="389">
        <f t="shared" si="433"/>
        <v>59265528</v>
      </c>
      <c r="CZ641" s="389">
        <f t="shared" si="434"/>
        <v>13631071.440000001</v>
      </c>
      <c r="DA641" s="389">
        <f t="shared" si="435"/>
        <v>81704213.439999998</v>
      </c>
      <c r="DB641" s="389">
        <f t="shared" si="436"/>
        <v>100800</v>
      </c>
      <c r="DC641" s="389">
        <f t="shared" si="437"/>
        <v>81805013.439999998</v>
      </c>
      <c r="DD641" s="394">
        <v>0</v>
      </c>
      <c r="DE641" s="389">
        <f t="shared" si="438"/>
        <v>6807314.2000000002</v>
      </c>
      <c r="DF641" s="389">
        <f t="shared" si="439"/>
        <v>3403657.1</v>
      </c>
      <c r="DG641" s="389">
        <f t="shared" si="440"/>
        <v>71594042.140000001</v>
      </c>
      <c r="DH641" s="389">
        <f t="shared" si="441"/>
        <v>7687614</v>
      </c>
      <c r="DI641" s="389">
        <f t="shared" si="442"/>
        <v>63906428.140000001</v>
      </c>
      <c r="DJ641" s="389">
        <f t="shared" si="443"/>
        <v>0</v>
      </c>
      <c r="DL641" s="396">
        <f t="shared" si="444"/>
        <v>6638737.5</v>
      </c>
      <c r="DM641" s="396">
        <f t="shared" si="445"/>
        <v>-1979577.5</v>
      </c>
    </row>
    <row r="642" spans="1:117" s="55" customFormat="1" ht="21" x14ac:dyDescent="0.2">
      <c r="A642" s="191">
        <f t="shared" si="406"/>
        <v>2655495</v>
      </c>
      <c r="B642" s="136">
        <f>'گام اول '!B643</f>
        <v>637</v>
      </c>
      <c r="C642" s="136">
        <f>'گام اول '!C643</f>
        <v>434</v>
      </c>
      <c r="D642" s="136">
        <f>'گام اول '!D643</f>
        <v>12951</v>
      </c>
      <c r="E642" s="136" t="str">
        <f>'گام اول '!E643</f>
        <v>علي اصغر</v>
      </c>
      <c r="F642" s="136" t="str">
        <f>'گام اول '!F643</f>
        <v>برزگر كلاته</v>
      </c>
      <c r="G642" s="136" t="str">
        <f>'گام اول '!G643</f>
        <v>نگهبان</v>
      </c>
      <c r="H642" s="136" t="str">
        <f>'گام اول '!H643</f>
        <v>خراسان رضوی</v>
      </c>
      <c r="I642" s="136" t="str">
        <f>'گام اول '!I643</f>
        <v>177-813-9295865-1</v>
      </c>
      <c r="J642" s="136" t="str">
        <f>'گام اول '!J643</f>
        <v>0732199611</v>
      </c>
      <c r="K642" s="136" t="str">
        <f>'گام اول '!K643</f>
        <v>0068169960</v>
      </c>
      <c r="L642" s="136" t="str">
        <f>'گام اول '!L643</f>
        <v>خراسان رضوی</v>
      </c>
      <c r="M642" s="136" t="str">
        <f>'گام اول '!M643</f>
        <v>نگهبان</v>
      </c>
      <c r="N642" s="120" t="str">
        <f>'گام اول '!N643</f>
        <v>*</v>
      </c>
      <c r="O642" s="119">
        <f>'گام اول '!O643</f>
        <v>0</v>
      </c>
      <c r="P642" s="121">
        <f>'گام اول '!P643</f>
        <v>0</v>
      </c>
      <c r="Q642" s="358">
        <f>'گام اول '!Q643</f>
        <v>30</v>
      </c>
      <c r="R642" s="358">
        <f>'گام اول '!R643</f>
        <v>120</v>
      </c>
      <c r="S642" s="358">
        <f>'گام اول '!S643</f>
        <v>110</v>
      </c>
      <c r="T642" s="358">
        <f>'گام اول '!T643</f>
        <v>29.33</v>
      </c>
      <c r="U642" s="137">
        <f>'گام اول '!U643</f>
        <v>0</v>
      </c>
      <c r="V642" s="120">
        <f>'گام اول '!W643</f>
        <v>0</v>
      </c>
      <c r="W642" s="121">
        <f>'گام اول '!X643</f>
        <v>0</v>
      </c>
      <c r="X642" s="366">
        <f>'گام اول '!Y643</f>
        <v>2</v>
      </c>
      <c r="Y642" s="366">
        <f>'گام اول '!Z643</f>
        <v>3</v>
      </c>
      <c r="Z642" s="138">
        <f>'گام اول '!AA643</f>
        <v>885165</v>
      </c>
      <c r="AA642" s="138">
        <f>'گام اول '!AB643</f>
        <v>46667</v>
      </c>
      <c r="AB642" s="138">
        <f>'گام اول '!AC643</f>
        <v>931832</v>
      </c>
      <c r="AC642" s="138">
        <f>'گام اول '!AD643</f>
        <v>4500000</v>
      </c>
      <c r="AD642" s="138">
        <f>'گام اول '!AE643</f>
        <v>6000000</v>
      </c>
      <c r="AE642" s="139">
        <f>'گام اول '!AF643</f>
        <v>177895.19999999998</v>
      </c>
      <c r="AF642" s="122">
        <f>'گام اول '!AG643</f>
        <v>26554950</v>
      </c>
      <c r="AG642" s="123">
        <f>'گام اول '!AH643</f>
        <v>1400010</v>
      </c>
      <c r="AH642" s="123">
        <f>'گام اول '!AI643</f>
        <v>21347423.999999996</v>
      </c>
      <c r="AI642" s="123">
        <f>'گام اول '!AJ643</f>
        <v>7966485</v>
      </c>
      <c r="AJ642" s="123">
        <f>'گام اول '!AK643</f>
        <v>4500000</v>
      </c>
      <c r="AK642" s="123">
        <f>'گام اول '!AL643</f>
        <v>6000000</v>
      </c>
      <c r="AL642" s="123">
        <f>'گام اول '!AM643</f>
        <v>4892117.9999999991</v>
      </c>
      <c r="AM642" s="123">
        <f>'گام اول '!AN643</f>
        <v>5217666.2159999991</v>
      </c>
      <c r="AN642" s="123">
        <f>'گام اول '!AO643</f>
        <v>0</v>
      </c>
      <c r="AO642" s="123">
        <f>'گام اول '!AP643</f>
        <v>3000000</v>
      </c>
      <c r="AP642" s="123">
        <f>'گام اول '!AQ643</f>
        <v>0</v>
      </c>
      <c r="AQ642" s="123">
        <f>'گام اول '!AR643</f>
        <v>0</v>
      </c>
      <c r="AR642" s="123">
        <f>'گام اول '!AS643</f>
        <v>0</v>
      </c>
      <c r="AS642" s="375">
        <f>'گام اول '!AT643</f>
        <v>0</v>
      </c>
      <c r="AT642" s="368">
        <f t="shared" si="407"/>
        <v>80878653.216000006</v>
      </c>
      <c r="AU642" s="173">
        <f>'گام اول '!AV643</f>
        <v>54308316.440880008</v>
      </c>
      <c r="AV642" s="141">
        <f>'گام اول '!AW643</f>
        <v>72912168.215999991</v>
      </c>
      <c r="AW642" s="142">
        <f t="shared" si="408"/>
        <v>5103851.7751199994</v>
      </c>
      <c r="AX642" s="75">
        <f t="shared" si="409"/>
        <v>1430831.644088001</v>
      </c>
      <c r="AY642" s="142">
        <f>'گام اول '!AZ643</f>
        <v>0</v>
      </c>
      <c r="AZ642" s="142">
        <f>'گام اول '!BA643</f>
        <v>0</v>
      </c>
      <c r="BA642" s="142">
        <f>'گام اول '!BB643</f>
        <v>0</v>
      </c>
      <c r="BB642" s="142">
        <f>'گام اول '!BC643</f>
        <v>0</v>
      </c>
      <c r="BC642" s="142">
        <f>'گام اول '!BD643</f>
        <v>0</v>
      </c>
      <c r="BD642" s="142">
        <f>'گام اول '!BE643</f>
        <v>0</v>
      </c>
      <c r="BE642" s="142">
        <f>'گام اول '!BF643</f>
        <v>0</v>
      </c>
      <c r="BF642" s="143">
        <f t="shared" si="410"/>
        <v>6534683.4192080004</v>
      </c>
      <c r="BG642" s="140">
        <f t="shared" si="411"/>
        <v>74343969</v>
      </c>
      <c r="BH642" s="144">
        <f t="shared" si="412"/>
        <v>80878653.216000006</v>
      </c>
      <c r="BI642" s="127">
        <f t="shared" si="405"/>
        <v>4659160</v>
      </c>
      <c r="BJ642" s="145">
        <f t="shared" si="413"/>
        <v>2329580</v>
      </c>
      <c r="BK642" s="145">
        <f t="shared" si="414"/>
        <v>698874</v>
      </c>
      <c r="BL642" s="146">
        <f t="shared" si="415"/>
        <v>1120000</v>
      </c>
      <c r="BM642" s="379">
        <v>0</v>
      </c>
      <c r="BN642" s="147">
        <f t="shared" si="416"/>
        <v>89686267.216000006</v>
      </c>
      <c r="BO642" s="148">
        <f t="shared" si="417"/>
        <v>72912168.215999991</v>
      </c>
      <c r="BP642" s="149">
        <f t="shared" si="418"/>
        <v>16769798.689679999</v>
      </c>
      <c r="BQ642" s="150">
        <f t="shared" si="419"/>
        <v>106456065.90568</v>
      </c>
      <c r="BR642" s="151">
        <f t="shared" si="420"/>
        <v>100800</v>
      </c>
      <c r="BS642" s="147">
        <f t="shared" si="421"/>
        <v>106556865.90568</v>
      </c>
      <c r="BT642" s="135">
        <v>0</v>
      </c>
      <c r="BU642" s="148">
        <f t="shared" si="422"/>
        <v>8968626.7216000017</v>
      </c>
      <c r="BV642" s="152">
        <f t="shared" si="423"/>
        <v>4484313.3608000008</v>
      </c>
      <c r="BW642" s="133">
        <f t="shared" si="424"/>
        <v>93103925.823280007</v>
      </c>
      <c r="BX642" s="147">
        <f t="shared" si="425"/>
        <v>7687614</v>
      </c>
      <c r="BY642" s="134">
        <f t="shared" si="426"/>
        <v>85416311.823280007</v>
      </c>
      <c r="CD642" s="388">
        <f>'گام اول '!AU643</f>
        <v>80878653.216000006</v>
      </c>
      <c r="CE642" s="389">
        <f>'گام اول '!AV643</f>
        <v>54308316.440880008</v>
      </c>
      <c r="CF642" s="389">
        <f>'گام اول '!AW643</f>
        <v>72912168.215999991</v>
      </c>
      <c r="CG642" s="389">
        <f>'گام اول '!AX643</f>
        <v>5103851.7751199994</v>
      </c>
      <c r="CH642" s="389">
        <f>'گام اول '!AY643</f>
        <v>1430831.644088001</v>
      </c>
      <c r="CI642" s="389">
        <f>'گام اول '!AZ643</f>
        <v>0</v>
      </c>
      <c r="CJ642" s="389">
        <f>'گام اول '!BA643</f>
        <v>0</v>
      </c>
      <c r="CK642" s="389">
        <f>'گام اول '!BB643</f>
        <v>0</v>
      </c>
      <c r="CL642" s="389">
        <f>'گام اول '!BC643</f>
        <v>0</v>
      </c>
      <c r="CM642" s="389">
        <f>'گام اول '!BD643</f>
        <v>0</v>
      </c>
      <c r="CN642" s="389">
        <f>'گام اول '!BE643</f>
        <v>0</v>
      </c>
      <c r="CO642" s="389">
        <f>'گام اول '!BF643</f>
        <v>0</v>
      </c>
      <c r="CP642" s="389">
        <f>'گام اول '!BG643</f>
        <v>6534683.4192080004</v>
      </c>
      <c r="CQ642" s="389">
        <f>'گام اول '!BH643</f>
        <v>74343969</v>
      </c>
      <c r="CR642" s="389">
        <f t="shared" si="427"/>
        <v>80878653.216000006</v>
      </c>
      <c r="CS642" s="55">
        <f t="shared" si="428"/>
        <v>4659160</v>
      </c>
      <c r="CT642" s="388">
        <f t="shared" si="429"/>
        <v>2329580</v>
      </c>
      <c r="CU642" s="389">
        <f t="shared" si="430"/>
        <v>698874</v>
      </c>
      <c r="CV642" s="389">
        <f t="shared" si="431"/>
        <v>1120000</v>
      </c>
      <c r="CW642" s="55">
        <v>0</v>
      </c>
      <c r="CX642" s="389">
        <f t="shared" si="432"/>
        <v>89686267.216000006</v>
      </c>
      <c r="CY642" s="389">
        <f t="shared" si="433"/>
        <v>72912168.215999991</v>
      </c>
      <c r="CZ642" s="389">
        <f t="shared" si="434"/>
        <v>16769798.689679999</v>
      </c>
      <c r="DA642" s="389">
        <f t="shared" si="435"/>
        <v>106456065.90568</v>
      </c>
      <c r="DB642" s="389">
        <f t="shared" si="436"/>
        <v>100800</v>
      </c>
      <c r="DC642" s="389">
        <f t="shared" si="437"/>
        <v>106556865.90568</v>
      </c>
      <c r="DD642" s="394">
        <v>0</v>
      </c>
      <c r="DE642" s="389">
        <f t="shared" si="438"/>
        <v>8968626.7216000017</v>
      </c>
      <c r="DF642" s="389">
        <f t="shared" si="439"/>
        <v>4484313.3608000008</v>
      </c>
      <c r="DG642" s="389">
        <f t="shared" si="440"/>
        <v>93103925.823280007</v>
      </c>
      <c r="DH642" s="389">
        <f t="shared" si="441"/>
        <v>7687614</v>
      </c>
      <c r="DI642" s="389">
        <f t="shared" si="442"/>
        <v>85416311.823280007</v>
      </c>
      <c r="DJ642" s="389">
        <f t="shared" si="443"/>
        <v>0</v>
      </c>
      <c r="DL642" s="396">
        <f t="shared" si="444"/>
        <v>6638737.5</v>
      </c>
      <c r="DM642" s="396">
        <f t="shared" si="445"/>
        <v>-1979577.5</v>
      </c>
    </row>
    <row r="643" spans="1:117" s="55" customFormat="1" ht="21" x14ac:dyDescent="0.2">
      <c r="A643" s="191">
        <f t="shared" si="406"/>
        <v>2655495</v>
      </c>
      <c r="B643" s="136">
        <f>'گام اول '!B644</f>
        <v>638</v>
      </c>
      <c r="C643" s="136">
        <f>'گام اول '!C644</f>
        <v>435</v>
      </c>
      <c r="D643" s="136">
        <f>'گام اول '!D644</f>
        <v>12945</v>
      </c>
      <c r="E643" s="136" t="str">
        <f>'گام اول '!E644</f>
        <v>حسن</v>
      </c>
      <c r="F643" s="136" t="str">
        <f>'گام اول '!F644</f>
        <v>محبي منش</v>
      </c>
      <c r="G643" s="136" t="str">
        <f>'گام اول '!G644</f>
        <v>نگهبان</v>
      </c>
      <c r="H643" s="136" t="str">
        <f>'گام اول '!H644</f>
        <v>خراسان رضوی</v>
      </c>
      <c r="I643" s="136" t="str">
        <f>'گام اول '!I644</f>
        <v>177-800-343576-1</v>
      </c>
      <c r="J643" s="136" t="str">
        <f>'گام اول '!J644</f>
        <v>0936758988</v>
      </c>
      <c r="K643" s="136" t="str">
        <f>'گام اول '!K644</f>
        <v>0066237739</v>
      </c>
      <c r="L643" s="136" t="str">
        <f>'گام اول '!L644</f>
        <v>خراسان رضوی</v>
      </c>
      <c r="M643" s="136" t="str">
        <f>'گام اول '!M644</f>
        <v>نگهبان</v>
      </c>
      <c r="N643" s="120">
        <f>'گام اول '!N644</f>
        <v>0</v>
      </c>
      <c r="O643" s="119" t="str">
        <f>'گام اول '!O644</f>
        <v>*</v>
      </c>
      <c r="P643" s="121">
        <f>'گام اول '!P644</f>
        <v>0</v>
      </c>
      <c r="Q643" s="358">
        <f>'گام اول '!Q644</f>
        <v>30</v>
      </c>
      <c r="R643" s="358">
        <f>'گام اول '!R644</f>
        <v>90</v>
      </c>
      <c r="S643" s="358">
        <f>'گام اول '!S644</f>
        <v>0</v>
      </c>
      <c r="T643" s="358">
        <f>'گام اول '!T644</f>
        <v>0</v>
      </c>
      <c r="U643" s="137">
        <f>'گام اول '!U644</f>
        <v>0</v>
      </c>
      <c r="V643" s="120">
        <f>'گام اول '!W644</f>
        <v>0</v>
      </c>
      <c r="W643" s="121">
        <f>'گام اول '!X644</f>
        <v>0</v>
      </c>
      <c r="X643" s="366">
        <f>'گام اول '!Y644</f>
        <v>0</v>
      </c>
      <c r="Y643" s="366">
        <f>'گام اول '!Z644</f>
        <v>0</v>
      </c>
      <c r="Z643" s="138">
        <f>'گام اول '!AA644</f>
        <v>885165</v>
      </c>
      <c r="AA643" s="138">
        <f>'گام اول '!AB644</f>
        <v>46667</v>
      </c>
      <c r="AB643" s="138">
        <f>'گام اول '!AC644</f>
        <v>931832</v>
      </c>
      <c r="AC643" s="138">
        <f>'گام اول '!AD644</f>
        <v>4500000</v>
      </c>
      <c r="AD643" s="138">
        <f>'گام اول '!AE644</f>
        <v>6000000</v>
      </c>
      <c r="AE643" s="139">
        <f>'گام اول '!AF644</f>
        <v>177895.19999999998</v>
      </c>
      <c r="AF643" s="122">
        <f>'گام اول '!AG644</f>
        <v>26554950</v>
      </c>
      <c r="AG643" s="123">
        <f>'گام اول '!AH644</f>
        <v>1400010</v>
      </c>
      <c r="AH643" s="123">
        <f>'گام اول '!AI644</f>
        <v>16010567.999999998</v>
      </c>
      <c r="AI643" s="123">
        <f>'گام اول '!AJ644</f>
        <v>0</v>
      </c>
      <c r="AJ643" s="123">
        <f>'گام اول '!AK644</f>
        <v>4500000</v>
      </c>
      <c r="AK643" s="123">
        <f>'گام اول '!AL644</f>
        <v>6000000</v>
      </c>
      <c r="AL643" s="123">
        <f>'گام اول '!AM644</f>
        <v>0</v>
      </c>
      <c r="AM643" s="123">
        <f>'گام اول '!AN644</f>
        <v>0</v>
      </c>
      <c r="AN643" s="123">
        <f>'گام اول '!AO644</f>
        <v>0</v>
      </c>
      <c r="AO643" s="123">
        <f>'گام اول '!AP644</f>
        <v>6000000</v>
      </c>
      <c r="AP643" s="123">
        <f>'گام اول '!AQ644</f>
        <v>0</v>
      </c>
      <c r="AQ643" s="123">
        <f>'گام اول '!AR644</f>
        <v>0</v>
      </c>
      <c r="AR643" s="123">
        <f>'گام اول '!AS644</f>
        <v>0</v>
      </c>
      <c r="AS643" s="375">
        <f>'گام اول '!AT644</f>
        <v>0</v>
      </c>
      <c r="AT643" s="368">
        <f t="shared" si="407"/>
        <v>60465528</v>
      </c>
      <c r="AU643" s="173">
        <f>'گام اول '!AV644</f>
        <v>39732941.039999999</v>
      </c>
      <c r="AV643" s="141">
        <f>'گام اول '!AW644</f>
        <v>60465528</v>
      </c>
      <c r="AW643" s="142">
        <f t="shared" si="408"/>
        <v>4232586.96</v>
      </c>
      <c r="AX643" s="75">
        <f t="shared" si="409"/>
        <v>0</v>
      </c>
      <c r="AY643" s="142">
        <f>'گام اول '!AZ644</f>
        <v>0</v>
      </c>
      <c r="AZ643" s="142">
        <f>'گام اول '!BA644</f>
        <v>0</v>
      </c>
      <c r="BA643" s="142">
        <f>'گام اول '!BB644</f>
        <v>0</v>
      </c>
      <c r="BB643" s="142">
        <f>'گام اول '!BC644</f>
        <v>0</v>
      </c>
      <c r="BC643" s="142">
        <f>'گام اول '!BD644</f>
        <v>0</v>
      </c>
      <c r="BD643" s="142">
        <f>'گام اول '!BE644</f>
        <v>0</v>
      </c>
      <c r="BE643" s="142">
        <f>'گام اول '!BF644</f>
        <v>0</v>
      </c>
      <c r="BF643" s="143">
        <f t="shared" si="410"/>
        <v>4232586.96</v>
      </c>
      <c r="BG643" s="140">
        <f t="shared" si="411"/>
        <v>56232941</v>
      </c>
      <c r="BH643" s="144">
        <f t="shared" si="412"/>
        <v>60465528</v>
      </c>
      <c r="BI643" s="127">
        <f t="shared" si="405"/>
        <v>4659160</v>
      </c>
      <c r="BJ643" s="145">
        <f t="shared" si="413"/>
        <v>2329580</v>
      </c>
      <c r="BK643" s="145">
        <f t="shared" si="414"/>
        <v>698874</v>
      </c>
      <c r="BL643" s="146">
        <f t="shared" si="415"/>
        <v>1120000</v>
      </c>
      <c r="BM643" s="379">
        <v>0</v>
      </c>
      <c r="BN643" s="147">
        <f t="shared" si="416"/>
        <v>69273142</v>
      </c>
      <c r="BO643" s="148">
        <f t="shared" si="417"/>
        <v>60465528</v>
      </c>
      <c r="BP643" s="149">
        <f t="shared" si="418"/>
        <v>13907071.440000001</v>
      </c>
      <c r="BQ643" s="150">
        <f t="shared" si="419"/>
        <v>83180213.439999998</v>
      </c>
      <c r="BR643" s="151">
        <f t="shared" si="420"/>
        <v>100800</v>
      </c>
      <c r="BS643" s="147">
        <f t="shared" si="421"/>
        <v>83281013.439999998</v>
      </c>
      <c r="BT643" s="135">
        <v>0</v>
      </c>
      <c r="BU643" s="148">
        <f t="shared" si="422"/>
        <v>6927314.2000000002</v>
      </c>
      <c r="BV643" s="152">
        <f t="shared" si="423"/>
        <v>3463657.1</v>
      </c>
      <c r="BW643" s="133">
        <f t="shared" si="424"/>
        <v>72890042.140000001</v>
      </c>
      <c r="BX643" s="147">
        <f t="shared" si="425"/>
        <v>7687614</v>
      </c>
      <c r="BY643" s="134">
        <f t="shared" si="426"/>
        <v>65202428.140000001</v>
      </c>
      <c r="CD643" s="388">
        <f>'گام اول '!AU644</f>
        <v>60465528</v>
      </c>
      <c r="CE643" s="389">
        <f>'گام اول '!AV644</f>
        <v>39732941.039999999</v>
      </c>
      <c r="CF643" s="389">
        <f>'گام اول '!AW644</f>
        <v>60465528</v>
      </c>
      <c r="CG643" s="389">
        <f>'گام اول '!AX644</f>
        <v>4232586.96</v>
      </c>
      <c r="CH643" s="389">
        <f>'گام اول '!AY644</f>
        <v>0</v>
      </c>
      <c r="CI643" s="389">
        <f>'گام اول '!AZ644</f>
        <v>0</v>
      </c>
      <c r="CJ643" s="389">
        <f>'گام اول '!BA644</f>
        <v>0</v>
      </c>
      <c r="CK643" s="389">
        <f>'گام اول '!BB644</f>
        <v>0</v>
      </c>
      <c r="CL643" s="389">
        <f>'گام اول '!BC644</f>
        <v>0</v>
      </c>
      <c r="CM643" s="389">
        <f>'گام اول '!BD644</f>
        <v>0</v>
      </c>
      <c r="CN643" s="389">
        <f>'گام اول '!BE644</f>
        <v>0</v>
      </c>
      <c r="CO643" s="389">
        <f>'گام اول '!BF644</f>
        <v>0</v>
      </c>
      <c r="CP643" s="389">
        <f>'گام اول '!BG644</f>
        <v>4232586.96</v>
      </c>
      <c r="CQ643" s="389">
        <f>'گام اول '!BH644</f>
        <v>56232941</v>
      </c>
      <c r="CR643" s="389">
        <f t="shared" si="427"/>
        <v>60465528</v>
      </c>
      <c r="CS643" s="55">
        <f t="shared" si="428"/>
        <v>4659160</v>
      </c>
      <c r="CT643" s="388">
        <f t="shared" si="429"/>
        <v>2329580</v>
      </c>
      <c r="CU643" s="389">
        <f t="shared" si="430"/>
        <v>698874</v>
      </c>
      <c r="CV643" s="389">
        <f t="shared" si="431"/>
        <v>1120000</v>
      </c>
      <c r="CW643" s="55">
        <v>0</v>
      </c>
      <c r="CX643" s="389">
        <f t="shared" si="432"/>
        <v>69273142</v>
      </c>
      <c r="CY643" s="389">
        <f t="shared" si="433"/>
        <v>60465528</v>
      </c>
      <c r="CZ643" s="389">
        <f t="shared" si="434"/>
        <v>13907071.440000001</v>
      </c>
      <c r="DA643" s="389">
        <f t="shared" si="435"/>
        <v>83180213.439999998</v>
      </c>
      <c r="DB643" s="389">
        <f t="shared" si="436"/>
        <v>100800</v>
      </c>
      <c r="DC643" s="389">
        <f t="shared" si="437"/>
        <v>83281013.439999998</v>
      </c>
      <c r="DD643" s="394">
        <v>0</v>
      </c>
      <c r="DE643" s="389">
        <f t="shared" si="438"/>
        <v>6927314.2000000002</v>
      </c>
      <c r="DF643" s="389">
        <f t="shared" si="439"/>
        <v>3463657.1</v>
      </c>
      <c r="DG643" s="389">
        <f t="shared" si="440"/>
        <v>72890042.140000001</v>
      </c>
      <c r="DH643" s="389">
        <f t="shared" si="441"/>
        <v>7687614</v>
      </c>
      <c r="DI643" s="389">
        <f t="shared" si="442"/>
        <v>65202428.140000001</v>
      </c>
      <c r="DJ643" s="389">
        <f t="shared" si="443"/>
        <v>0</v>
      </c>
      <c r="DL643" s="396">
        <f t="shared" si="444"/>
        <v>6638737.5</v>
      </c>
      <c r="DM643" s="396">
        <f t="shared" si="445"/>
        <v>-1979577.5</v>
      </c>
    </row>
    <row r="644" spans="1:117" s="55" customFormat="1" ht="21" x14ac:dyDescent="0.2">
      <c r="A644" s="191">
        <f t="shared" si="406"/>
        <v>2655495</v>
      </c>
      <c r="B644" s="136">
        <f>'گام اول '!B645</f>
        <v>639</v>
      </c>
      <c r="C644" s="136">
        <f>'گام اول '!C645</f>
        <v>436</v>
      </c>
      <c r="D644" s="136">
        <f>'گام اول '!D645</f>
        <v>12953</v>
      </c>
      <c r="E644" s="136" t="str">
        <f>'گام اول '!E645</f>
        <v>غلام حسين</v>
      </c>
      <c r="F644" s="136" t="str">
        <f>'گام اول '!F645</f>
        <v>مرادي</v>
      </c>
      <c r="G644" s="136" t="str">
        <f>'گام اول '!G645</f>
        <v>نگهبان</v>
      </c>
      <c r="H644" s="136" t="str">
        <f>'گام اول '!H645</f>
        <v>خراسان رضوی</v>
      </c>
      <c r="I644" s="136" t="str">
        <f>'گام اول '!I645</f>
        <v>177-800-343109-1</v>
      </c>
      <c r="J644" s="136" t="str">
        <f>'گام اول '!J645</f>
        <v>0731352343</v>
      </c>
      <c r="K644" s="136" t="str">
        <f>'گام اول '!K645</f>
        <v>0068607120</v>
      </c>
      <c r="L644" s="136" t="str">
        <f>'گام اول '!L645</f>
        <v>خراسان رضوی</v>
      </c>
      <c r="M644" s="136" t="str">
        <f>'گام اول '!M645</f>
        <v>نگهبان</v>
      </c>
      <c r="N644" s="120">
        <f>'گام اول '!N645</f>
        <v>0</v>
      </c>
      <c r="O644" s="119" t="str">
        <f>'گام اول '!O645</f>
        <v>*</v>
      </c>
      <c r="P644" s="121">
        <f>'گام اول '!P645</f>
        <v>0</v>
      </c>
      <c r="Q644" s="358">
        <f>'گام اول '!Q645</f>
        <v>30</v>
      </c>
      <c r="R644" s="358">
        <f>'گام اول '!R645</f>
        <v>90</v>
      </c>
      <c r="S644" s="358">
        <f>'گام اول '!S645</f>
        <v>0</v>
      </c>
      <c r="T644" s="358">
        <f>'گام اول '!T645</f>
        <v>0</v>
      </c>
      <c r="U644" s="137">
        <f>'گام اول '!U645</f>
        <v>0</v>
      </c>
      <c r="V644" s="120">
        <f>'گام اول '!W645</f>
        <v>0</v>
      </c>
      <c r="W644" s="121">
        <f>'گام اول '!X645</f>
        <v>0</v>
      </c>
      <c r="X644" s="366">
        <f>'گام اول '!Y645</f>
        <v>1</v>
      </c>
      <c r="Y644" s="366">
        <f>'گام اول '!Z645</f>
        <v>1</v>
      </c>
      <c r="Z644" s="138">
        <f>'گام اول '!AA645</f>
        <v>885165</v>
      </c>
      <c r="AA644" s="138">
        <f>'گام اول '!AB645</f>
        <v>46667</v>
      </c>
      <c r="AB644" s="138">
        <f>'گام اول '!AC645</f>
        <v>931832</v>
      </c>
      <c r="AC644" s="138">
        <f>'گام اول '!AD645</f>
        <v>4500000</v>
      </c>
      <c r="AD644" s="138">
        <f>'گام اول '!AE645</f>
        <v>6000000</v>
      </c>
      <c r="AE644" s="139">
        <f>'گام اول '!AF645</f>
        <v>177895.19999999998</v>
      </c>
      <c r="AF644" s="122">
        <f>'گام اول '!AG645</f>
        <v>26554950</v>
      </c>
      <c r="AG644" s="123">
        <f>'گام اول '!AH645</f>
        <v>1400010</v>
      </c>
      <c r="AH644" s="123">
        <f>'گام اول '!AI645</f>
        <v>16010567.999999998</v>
      </c>
      <c r="AI644" s="123">
        <f>'گام اول '!AJ645</f>
        <v>2655495</v>
      </c>
      <c r="AJ644" s="123">
        <f>'گام اول '!AK645</f>
        <v>4500000</v>
      </c>
      <c r="AK644" s="123">
        <f>'گام اول '!AL645</f>
        <v>6000000</v>
      </c>
      <c r="AL644" s="123">
        <f>'گام اول '!AM645</f>
        <v>0</v>
      </c>
      <c r="AM644" s="123">
        <f>'گام اول '!AN645</f>
        <v>0</v>
      </c>
      <c r="AN644" s="123">
        <f>'گام اول '!AO645</f>
        <v>0</v>
      </c>
      <c r="AO644" s="123">
        <f>'گام اول '!AP645</f>
        <v>6000000</v>
      </c>
      <c r="AP644" s="123">
        <f>'گام اول '!AQ645</f>
        <v>0</v>
      </c>
      <c r="AQ644" s="123">
        <f>'گام اول '!AR645</f>
        <v>0</v>
      </c>
      <c r="AR644" s="123">
        <f>'گام اول '!AS645</f>
        <v>0</v>
      </c>
      <c r="AS644" s="375">
        <f>'گام اول '!AT645</f>
        <v>0</v>
      </c>
      <c r="AT644" s="368">
        <f t="shared" si="407"/>
        <v>63121023</v>
      </c>
      <c r="AU644" s="173">
        <f>'گام اول '!AV645</f>
        <v>39732941.039999999</v>
      </c>
      <c r="AV644" s="141">
        <f>'گام اول '!AW645</f>
        <v>60465528</v>
      </c>
      <c r="AW644" s="142">
        <f t="shared" si="408"/>
        <v>4232586.96</v>
      </c>
      <c r="AX644" s="75">
        <f t="shared" si="409"/>
        <v>0</v>
      </c>
      <c r="AY644" s="142">
        <f>'گام اول '!AZ645</f>
        <v>0</v>
      </c>
      <c r="AZ644" s="142">
        <f>'گام اول '!BA645</f>
        <v>0</v>
      </c>
      <c r="BA644" s="142">
        <f>'گام اول '!BB645</f>
        <v>0</v>
      </c>
      <c r="BB644" s="142">
        <f>'گام اول '!BC645</f>
        <v>0</v>
      </c>
      <c r="BC644" s="142">
        <f>'گام اول '!BD645</f>
        <v>0</v>
      </c>
      <c r="BD644" s="142">
        <f>'گام اول '!BE645</f>
        <v>0</v>
      </c>
      <c r="BE644" s="142">
        <f>'گام اول '!BF645</f>
        <v>0</v>
      </c>
      <c r="BF644" s="143">
        <f t="shared" si="410"/>
        <v>4232586.96</v>
      </c>
      <c r="BG644" s="140">
        <f t="shared" si="411"/>
        <v>58888436</v>
      </c>
      <c r="BH644" s="144">
        <f t="shared" si="412"/>
        <v>63121023</v>
      </c>
      <c r="BI644" s="127">
        <f t="shared" si="405"/>
        <v>4659160</v>
      </c>
      <c r="BJ644" s="145">
        <f t="shared" si="413"/>
        <v>2329580</v>
      </c>
      <c r="BK644" s="145">
        <f t="shared" si="414"/>
        <v>698874</v>
      </c>
      <c r="BL644" s="146">
        <f t="shared" si="415"/>
        <v>1120000</v>
      </c>
      <c r="BM644" s="379">
        <v>0</v>
      </c>
      <c r="BN644" s="147">
        <f t="shared" si="416"/>
        <v>71928637</v>
      </c>
      <c r="BO644" s="148">
        <f t="shared" si="417"/>
        <v>60465528</v>
      </c>
      <c r="BP644" s="149">
        <f t="shared" si="418"/>
        <v>13907071.440000001</v>
      </c>
      <c r="BQ644" s="150">
        <f t="shared" si="419"/>
        <v>85835708.439999998</v>
      </c>
      <c r="BR644" s="151">
        <f t="shared" si="420"/>
        <v>100800</v>
      </c>
      <c r="BS644" s="147">
        <f t="shared" si="421"/>
        <v>85936508.439999998</v>
      </c>
      <c r="BT644" s="135">
        <v>0</v>
      </c>
      <c r="BU644" s="148">
        <f t="shared" si="422"/>
        <v>7192863.7000000002</v>
      </c>
      <c r="BV644" s="152">
        <f t="shared" si="423"/>
        <v>3596431.85</v>
      </c>
      <c r="BW644" s="133">
        <f t="shared" si="424"/>
        <v>75147212.890000001</v>
      </c>
      <c r="BX644" s="147">
        <f t="shared" si="425"/>
        <v>7687614</v>
      </c>
      <c r="BY644" s="134">
        <f t="shared" si="426"/>
        <v>67459598.890000001</v>
      </c>
      <c r="CD644" s="388">
        <f>'گام اول '!AU645</f>
        <v>63121023</v>
      </c>
      <c r="CE644" s="389">
        <f>'گام اول '!AV645</f>
        <v>39732941.039999999</v>
      </c>
      <c r="CF644" s="389">
        <f>'گام اول '!AW645</f>
        <v>60465528</v>
      </c>
      <c r="CG644" s="389">
        <f>'گام اول '!AX645</f>
        <v>4232586.96</v>
      </c>
      <c r="CH644" s="389">
        <f>'گام اول '!AY645</f>
        <v>0</v>
      </c>
      <c r="CI644" s="389">
        <f>'گام اول '!AZ645</f>
        <v>0</v>
      </c>
      <c r="CJ644" s="389">
        <f>'گام اول '!BA645</f>
        <v>0</v>
      </c>
      <c r="CK644" s="389">
        <f>'گام اول '!BB645</f>
        <v>0</v>
      </c>
      <c r="CL644" s="389">
        <f>'گام اول '!BC645</f>
        <v>0</v>
      </c>
      <c r="CM644" s="389">
        <f>'گام اول '!BD645</f>
        <v>0</v>
      </c>
      <c r="CN644" s="389">
        <f>'گام اول '!BE645</f>
        <v>0</v>
      </c>
      <c r="CO644" s="389">
        <f>'گام اول '!BF645</f>
        <v>0</v>
      </c>
      <c r="CP644" s="389">
        <f>'گام اول '!BG645</f>
        <v>4232586.96</v>
      </c>
      <c r="CQ644" s="389">
        <f>'گام اول '!BH645</f>
        <v>58888436</v>
      </c>
      <c r="CR644" s="389">
        <f t="shared" si="427"/>
        <v>63121023</v>
      </c>
      <c r="CS644" s="55">
        <f t="shared" si="428"/>
        <v>4659160</v>
      </c>
      <c r="CT644" s="388">
        <f t="shared" si="429"/>
        <v>2329580</v>
      </c>
      <c r="CU644" s="389">
        <f t="shared" si="430"/>
        <v>698874</v>
      </c>
      <c r="CV644" s="389">
        <f t="shared" si="431"/>
        <v>1120000</v>
      </c>
      <c r="CW644" s="55">
        <v>0</v>
      </c>
      <c r="CX644" s="389">
        <f t="shared" si="432"/>
        <v>71928637</v>
      </c>
      <c r="CY644" s="389">
        <f t="shared" si="433"/>
        <v>60465528</v>
      </c>
      <c r="CZ644" s="389">
        <f t="shared" si="434"/>
        <v>13907071.440000001</v>
      </c>
      <c r="DA644" s="389">
        <f t="shared" si="435"/>
        <v>85835708.439999998</v>
      </c>
      <c r="DB644" s="389">
        <f t="shared" si="436"/>
        <v>100800</v>
      </c>
      <c r="DC644" s="389">
        <f t="shared" si="437"/>
        <v>85936508.439999998</v>
      </c>
      <c r="DD644" s="394">
        <v>0</v>
      </c>
      <c r="DE644" s="389">
        <f t="shared" si="438"/>
        <v>7192863.7000000002</v>
      </c>
      <c r="DF644" s="389">
        <f t="shared" si="439"/>
        <v>3596431.85</v>
      </c>
      <c r="DG644" s="389">
        <f t="shared" si="440"/>
        <v>75147212.890000001</v>
      </c>
      <c r="DH644" s="389">
        <f t="shared" si="441"/>
        <v>7687614</v>
      </c>
      <c r="DI644" s="389">
        <f t="shared" si="442"/>
        <v>67459598.890000001</v>
      </c>
      <c r="DJ644" s="389">
        <f t="shared" si="443"/>
        <v>0</v>
      </c>
      <c r="DL644" s="396">
        <f t="shared" si="444"/>
        <v>6638737.5</v>
      </c>
      <c r="DM644" s="396">
        <f t="shared" si="445"/>
        <v>-1979577.5</v>
      </c>
    </row>
    <row r="645" spans="1:117" s="55" customFormat="1" ht="21" x14ac:dyDescent="0.2">
      <c r="A645" s="191">
        <f t="shared" si="406"/>
        <v>2655495</v>
      </c>
      <c r="B645" s="136">
        <f>'گام اول '!B646</f>
        <v>640</v>
      </c>
      <c r="C645" s="136">
        <f>'گام اول '!C646</f>
        <v>437</v>
      </c>
      <c r="D645" s="136">
        <f>'گام اول '!D646</f>
        <v>12947</v>
      </c>
      <c r="E645" s="136" t="str">
        <f>'گام اول '!E646</f>
        <v>امير</v>
      </c>
      <c r="F645" s="136" t="str">
        <f>'گام اول '!F646</f>
        <v>شايسته لطفي</v>
      </c>
      <c r="G645" s="136" t="str">
        <f>'گام اول '!G646</f>
        <v>نگهبان</v>
      </c>
      <c r="H645" s="136" t="str">
        <f>'گام اول '!H646</f>
        <v>خراسان رضوی</v>
      </c>
      <c r="I645" s="136" t="str">
        <f>'گام اول '!I646</f>
        <v>177-813-2887319-1</v>
      </c>
      <c r="J645" s="136" t="str">
        <f>'گام اول '!J646</f>
        <v>0943565715</v>
      </c>
      <c r="K645" s="136" t="str">
        <f>'گام اول '!K646</f>
        <v>0068189086</v>
      </c>
      <c r="L645" s="136" t="str">
        <f>'گام اول '!L646</f>
        <v>خراسان رضوی</v>
      </c>
      <c r="M645" s="136" t="str">
        <f>'گام اول '!M646</f>
        <v>نگهبان</v>
      </c>
      <c r="N645" s="120" t="str">
        <f>'گام اول '!N646</f>
        <v>*</v>
      </c>
      <c r="O645" s="119">
        <f>'گام اول '!O646</f>
        <v>0</v>
      </c>
      <c r="P645" s="121">
        <f>'گام اول '!P646</f>
        <v>0</v>
      </c>
      <c r="Q645" s="358">
        <f>'گام اول '!Q646</f>
        <v>30</v>
      </c>
      <c r="R645" s="358">
        <f>'گام اول '!R646</f>
        <v>120</v>
      </c>
      <c r="S645" s="358">
        <f>'گام اول '!S646</f>
        <v>110</v>
      </c>
      <c r="T645" s="358">
        <f>'گام اول '!T646</f>
        <v>29.33</v>
      </c>
      <c r="U645" s="137">
        <f>'گام اول '!U646</f>
        <v>0</v>
      </c>
      <c r="V645" s="120">
        <f>'گام اول '!W646</f>
        <v>0</v>
      </c>
      <c r="W645" s="121">
        <f>'گام اول '!X646</f>
        <v>0</v>
      </c>
      <c r="X645" s="366">
        <f>'گام اول '!Y646</f>
        <v>1</v>
      </c>
      <c r="Y645" s="366">
        <f>'گام اول '!Z646</f>
        <v>1</v>
      </c>
      <c r="Z645" s="138">
        <f>'گام اول '!AA646</f>
        <v>885165</v>
      </c>
      <c r="AA645" s="138">
        <f>'گام اول '!AB646</f>
        <v>46667</v>
      </c>
      <c r="AB645" s="138">
        <f>'گام اول '!AC646</f>
        <v>931832</v>
      </c>
      <c r="AC645" s="138">
        <f>'گام اول '!AD646</f>
        <v>4500000</v>
      </c>
      <c r="AD645" s="138">
        <f>'گام اول '!AE646</f>
        <v>6000000</v>
      </c>
      <c r="AE645" s="139">
        <f>'گام اول '!AF646</f>
        <v>177895.19999999998</v>
      </c>
      <c r="AF645" s="122">
        <f>'گام اول '!AG646</f>
        <v>26554950</v>
      </c>
      <c r="AG645" s="123">
        <f>'گام اول '!AH646</f>
        <v>1400010</v>
      </c>
      <c r="AH645" s="123">
        <f>'گام اول '!AI646</f>
        <v>21347423.999999996</v>
      </c>
      <c r="AI645" s="123">
        <f>'گام اول '!AJ646</f>
        <v>2655495</v>
      </c>
      <c r="AJ645" s="123">
        <f>'گام اول '!AK646</f>
        <v>4500000</v>
      </c>
      <c r="AK645" s="123">
        <f>'گام اول '!AL646</f>
        <v>6000000</v>
      </c>
      <c r="AL645" s="123">
        <f>'گام اول '!AM646</f>
        <v>4892117.9999999991</v>
      </c>
      <c r="AM645" s="123">
        <f>'گام اول '!AN646</f>
        <v>5217666.2159999991</v>
      </c>
      <c r="AN645" s="123">
        <f>'گام اول '!AO646</f>
        <v>0</v>
      </c>
      <c r="AO645" s="123">
        <f>'گام اول '!AP646</f>
        <v>2800000</v>
      </c>
      <c r="AP645" s="123">
        <f>'گام اول '!AQ646</f>
        <v>0</v>
      </c>
      <c r="AQ645" s="123">
        <f>'گام اول '!AR646</f>
        <v>0</v>
      </c>
      <c r="AR645" s="123">
        <f>'گام اول '!AS646</f>
        <v>0</v>
      </c>
      <c r="AS645" s="375">
        <f>'گام اول '!AT646</f>
        <v>0</v>
      </c>
      <c r="AT645" s="368">
        <f t="shared" si="407"/>
        <v>75367663.216000006</v>
      </c>
      <c r="AU645" s="173">
        <f>'گام اول '!AV646</f>
        <v>54322316.440880008</v>
      </c>
      <c r="AV645" s="141">
        <f>'گام اول '!AW646</f>
        <v>72712168.215999991</v>
      </c>
      <c r="AW645" s="142">
        <f t="shared" si="408"/>
        <v>5089851.7751199994</v>
      </c>
      <c r="AX645" s="75">
        <f t="shared" si="409"/>
        <v>1432231.644088001</v>
      </c>
      <c r="AY645" s="142">
        <f>'گام اول '!AZ646</f>
        <v>0</v>
      </c>
      <c r="AZ645" s="142">
        <f>'گام اول '!BA646</f>
        <v>0</v>
      </c>
      <c r="BA645" s="142">
        <f>'گام اول '!BB646</f>
        <v>0</v>
      </c>
      <c r="BB645" s="142">
        <f>'گام اول '!BC646</f>
        <v>0</v>
      </c>
      <c r="BC645" s="142">
        <f>'گام اول '!BD646</f>
        <v>0</v>
      </c>
      <c r="BD645" s="142">
        <f>'گام اول '!BE646</f>
        <v>0</v>
      </c>
      <c r="BE645" s="142">
        <f>'گام اول '!BF646</f>
        <v>0</v>
      </c>
      <c r="BF645" s="143">
        <f t="shared" si="410"/>
        <v>6522083.4192080004</v>
      </c>
      <c r="BG645" s="140">
        <f t="shared" si="411"/>
        <v>68845579</v>
      </c>
      <c r="BH645" s="144">
        <f t="shared" si="412"/>
        <v>75367663.216000006</v>
      </c>
      <c r="BI645" s="127">
        <f t="shared" si="405"/>
        <v>4659160</v>
      </c>
      <c r="BJ645" s="145">
        <f t="shared" si="413"/>
        <v>2329580</v>
      </c>
      <c r="BK645" s="145">
        <f t="shared" si="414"/>
        <v>698874</v>
      </c>
      <c r="BL645" s="146">
        <f t="shared" si="415"/>
        <v>1120000</v>
      </c>
      <c r="BM645" s="379">
        <v>0</v>
      </c>
      <c r="BN645" s="147">
        <f t="shared" si="416"/>
        <v>84175277.216000006</v>
      </c>
      <c r="BO645" s="148">
        <f t="shared" si="417"/>
        <v>72712168.215999991</v>
      </c>
      <c r="BP645" s="149">
        <f t="shared" si="418"/>
        <v>16723798.689679999</v>
      </c>
      <c r="BQ645" s="150">
        <f t="shared" si="419"/>
        <v>100899075.90568</v>
      </c>
      <c r="BR645" s="151">
        <f t="shared" si="420"/>
        <v>100800</v>
      </c>
      <c r="BS645" s="147">
        <f t="shared" si="421"/>
        <v>100999875.90568</v>
      </c>
      <c r="BT645" s="135">
        <v>0</v>
      </c>
      <c r="BU645" s="148">
        <f t="shared" si="422"/>
        <v>8417527.7216000017</v>
      </c>
      <c r="BV645" s="152">
        <f t="shared" si="423"/>
        <v>4208763.8608000008</v>
      </c>
      <c r="BW645" s="133">
        <f t="shared" si="424"/>
        <v>88373584.323280007</v>
      </c>
      <c r="BX645" s="147">
        <f t="shared" si="425"/>
        <v>7687614</v>
      </c>
      <c r="BY645" s="134">
        <f t="shared" si="426"/>
        <v>80685970.323280007</v>
      </c>
      <c r="CD645" s="388">
        <f>'گام اول '!AU646</f>
        <v>75367663.216000006</v>
      </c>
      <c r="CE645" s="389">
        <f>'گام اول '!AV646</f>
        <v>54322316.440880008</v>
      </c>
      <c r="CF645" s="389">
        <f>'گام اول '!AW646</f>
        <v>72712168.215999991</v>
      </c>
      <c r="CG645" s="389">
        <f>'گام اول '!AX646</f>
        <v>5089851.7751199994</v>
      </c>
      <c r="CH645" s="389">
        <f>'گام اول '!AY646</f>
        <v>1432231.644088001</v>
      </c>
      <c r="CI645" s="389">
        <f>'گام اول '!AZ646</f>
        <v>0</v>
      </c>
      <c r="CJ645" s="389">
        <f>'گام اول '!BA646</f>
        <v>0</v>
      </c>
      <c r="CK645" s="389">
        <f>'گام اول '!BB646</f>
        <v>0</v>
      </c>
      <c r="CL645" s="389">
        <f>'گام اول '!BC646</f>
        <v>0</v>
      </c>
      <c r="CM645" s="389">
        <f>'گام اول '!BD646</f>
        <v>0</v>
      </c>
      <c r="CN645" s="389">
        <f>'گام اول '!BE646</f>
        <v>0</v>
      </c>
      <c r="CO645" s="389">
        <f>'گام اول '!BF646</f>
        <v>0</v>
      </c>
      <c r="CP645" s="389">
        <f>'گام اول '!BG646</f>
        <v>6522083.4192080004</v>
      </c>
      <c r="CQ645" s="389">
        <f>'گام اول '!BH646</f>
        <v>68845579</v>
      </c>
      <c r="CR645" s="389">
        <f t="shared" si="427"/>
        <v>75367663.216000006</v>
      </c>
      <c r="CS645" s="55">
        <f t="shared" si="428"/>
        <v>4659160</v>
      </c>
      <c r="CT645" s="388">
        <f t="shared" si="429"/>
        <v>2329580</v>
      </c>
      <c r="CU645" s="389">
        <f t="shared" si="430"/>
        <v>698874</v>
      </c>
      <c r="CV645" s="389">
        <f t="shared" si="431"/>
        <v>1120000</v>
      </c>
      <c r="CW645" s="55">
        <v>0</v>
      </c>
      <c r="CX645" s="389">
        <f t="shared" si="432"/>
        <v>84175277.216000006</v>
      </c>
      <c r="CY645" s="389">
        <f t="shared" si="433"/>
        <v>72712168.215999991</v>
      </c>
      <c r="CZ645" s="389">
        <f t="shared" si="434"/>
        <v>16723798.689679999</v>
      </c>
      <c r="DA645" s="389">
        <f t="shared" si="435"/>
        <v>100899075.90568</v>
      </c>
      <c r="DB645" s="389">
        <f t="shared" si="436"/>
        <v>100800</v>
      </c>
      <c r="DC645" s="389">
        <f t="shared" si="437"/>
        <v>100999875.90568</v>
      </c>
      <c r="DD645" s="394">
        <v>0</v>
      </c>
      <c r="DE645" s="389">
        <f t="shared" si="438"/>
        <v>8417527.7216000017</v>
      </c>
      <c r="DF645" s="389">
        <f t="shared" si="439"/>
        <v>4208763.8608000008</v>
      </c>
      <c r="DG645" s="389">
        <f t="shared" si="440"/>
        <v>88373584.323280007</v>
      </c>
      <c r="DH645" s="389">
        <f t="shared" si="441"/>
        <v>7687614</v>
      </c>
      <c r="DI645" s="389">
        <f t="shared" si="442"/>
        <v>80685970.323280007</v>
      </c>
      <c r="DJ645" s="389">
        <f t="shared" si="443"/>
        <v>0</v>
      </c>
      <c r="DL645" s="396">
        <f t="shared" si="444"/>
        <v>6638737.5</v>
      </c>
      <c r="DM645" s="396">
        <f t="shared" si="445"/>
        <v>-1979577.5</v>
      </c>
    </row>
    <row r="646" spans="1:117" s="55" customFormat="1" ht="21" x14ac:dyDescent="0.2">
      <c r="A646" s="191">
        <f t="shared" si="406"/>
        <v>2655495</v>
      </c>
      <c r="B646" s="136">
        <f>'گام اول '!B647</f>
        <v>641</v>
      </c>
      <c r="C646" s="136">
        <f>'گام اول '!C647</f>
        <v>438</v>
      </c>
      <c r="D646" s="136">
        <f>'گام اول '!D647</f>
        <v>12942</v>
      </c>
      <c r="E646" s="136" t="str">
        <f>'گام اول '!E647</f>
        <v>حسين</v>
      </c>
      <c r="F646" s="136" t="str">
        <f>'گام اول '!F647</f>
        <v>كوهستاني</v>
      </c>
      <c r="G646" s="136" t="str">
        <f>'گام اول '!G647</f>
        <v>نگهبان</v>
      </c>
      <c r="H646" s="136" t="str">
        <f>'گام اول '!H647</f>
        <v>خراسان رضوی</v>
      </c>
      <c r="I646" s="136" t="str">
        <f>'گام اول '!I647</f>
        <v>177-813-6888690-1</v>
      </c>
      <c r="J646" s="136" t="str">
        <f>'گام اول '!J647</f>
        <v>0920837298</v>
      </c>
      <c r="K646" s="136" t="str">
        <f>'گام اول '!K647</f>
        <v>0067954191</v>
      </c>
      <c r="L646" s="136" t="str">
        <f>'گام اول '!L647</f>
        <v>خراسان رضوی</v>
      </c>
      <c r="M646" s="136" t="str">
        <f>'گام اول '!M647</f>
        <v>نگهبان</v>
      </c>
      <c r="N646" s="120" t="str">
        <f>'گام اول '!N647</f>
        <v>*</v>
      </c>
      <c r="O646" s="119">
        <f>'گام اول '!O647</f>
        <v>0</v>
      </c>
      <c r="P646" s="121">
        <f>'گام اول '!P647</f>
        <v>0</v>
      </c>
      <c r="Q646" s="358">
        <f>'گام اول '!Q647</f>
        <v>30</v>
      </c>
      <c r="R646" s="358">
        <f>'گام اول '!R647</f>
        <v>120</v>
      </c>
      <c r="S646" s="358">
        <f>'گام اول '!S647</f>
        <v>110</v>
      </c>
      <c r="T646" s="358">
        <f>'گام اول '!T647</f>
        <v>29.33</v>
      </c>
      <c r="U646" s="137">
        <f>'گام اول '!U647</f>
        <v>0</v>
      </c>
      <c r="V646" s="120">
        <f>'گام اول '!W647</f>
        <v>0</v>
      </c>
      <c r="W646" s="121">
        <f>'گام اول '!X647</f>
        <v>0</v>
      </c>
      <c r="X646" s="366">
        <f>'گام اول '!Y647</f>
        <v>0</v>
      </c>
      <c r="Y646" s="366">
        <f>'گام اول '!Z647</f>
        <v>0</v>
      </c>
      <c r="Z646" s="138">
        <f>'گام اول '!AA647</f>
        <v>885165</v>
      </c>
      <c r="AA646" s="138">
        <f>'گام اول '!AB647</f>
        <v>46667</v>
      </c>
      <c r="AB646" s="138">
        <f>'گام اول '!AC647</f>
        <v>931832</v>
      </c>
      <c r="AC646" s="138">
        <f>'گام اول '!AD647</f>
        <v>4500000</v>
      </c>
      <c r="AD646" s="138">
        <f>'گام اول '!AE647</f>
        <v>6000000</v>
      </c>
      <c r="AE646" s="139">
        <f>'گام اول '!AF647</f>
        <v>177895.19999999998</v>
      </c>
      <c r="AF646" s="122">
        <f>'گام اول '!AG647</f>
        <v>26554950</v>
      </c>
      <c r="AG646" s="123">
        <f>'گام اول '!AH647</f>
        <v>1400010</v>
      </c>
      <c r="AH646" s="123">
        <f>'گام اول '!AI647</f>
        <v>21347423.999999996</v>
      </c>
      <c r="AI646" s="123">
        <f>'گام اول '!AJ647</f>
        <v>0</v>
      </c>
      <c r="AJ646" s="123">
        <f>'گام اول '!AK647</f>
        <v>4500000</v>
      </c>
      <c r="AK646" s="123">
        <f>'گام اول '!AL647</f>
        <v>6000000</v>
      </c>
      <c r="AL646" s="123">
        <f>'گام اول '!AM647</f>
        <v>4892117.9999999991</v>
      </c>
      <c r="AM646" s="123">
        <f>'گام اول '!AN647</f>
        <v>5217666.2159999991</v>
      </c>
      <c r="AN646" s="123">
        <f>'گام اول '!AO647</f>
        <v>0</v>
      </c>
      <c r="AO646" s="123">
        <f>'گام اول '!AP647</f>
        <v>2800000</v>
      </c>
      <c r="AP646" s="123">
        <f>'گام اول '!AQ647</f>
        <v>0</v>
      </c>
      <c r="AQ646" s="123">
        <f>'گام اول '!AR647</f>
        <v>0</v>
      </c>
      <c r="AR646" s="123">
        <f>'گام اول '!AS647</f>
        <v>0</v>
      </c>
      <c r="AS646" s="375">
        <f>'گام اول '!AT647</f>
        <v>0</v>
      </c>
      <c r="AT646" s="368">
        <f t="shared" si="407"/>
        <v>72712168.216000006</v>
      </c>
      <c r="AU646" s="173">
        <f>'گام اول '!AV647</f>
        <v>54322316.440880008</v>
      </c>
      <c r="AV646" s="141">
        <f>'گام اول '!AW647</f>
        <v>72712168.215999991</v>
      </c>
      <c r="AW646" s="142">
        <f t="shared" si="408"/>
        <v>5089851.7751199994</v>
      </c>
      <c r="AX646" s="75">
        <f t="shared" si="409"/>
        <v>1432231.644088001</v>
      </c>
      <c r="AY646" s="142">
        <f>'گام اول '!AZ647</f>
        <v>0</v>
      </c>
      <c r="AZ646" s="142">
        <f>'گام اول '!BA647</f>
        <v>0</v>
      </c>
      <c r="BA646" s="142">
        <f>'گام اول '!BB647</f>
        <v>0</v>
      </c>
      <c r="BB646" s="142">
        <f>'گام اول '!BC647</f>
        <v>0</v>
      </c>
      <c r="BC646" s="142">
        <f>'گام اول '!BD647</f>
        <v>0</v>
      </c>
      <c r="BD646" s="142">
        <f>'گام اول '!BE647</f>
        <v>0</v>
      </c>
      <c r="BE646" s="142">
        <f>'گام اول '!BF647</f>
        <v>0</v>
      </c>
      <c r="BF646" s="143">
        <f t="shared" si="410"/>
        <v>6522083.4192080004</v>
      </c>
      <c r="BG646" s="140">
        <f t="shared" si="411"/>
        <v>66190084</v>
      </c>
      <c r="BH646" s="144">
        <f t="shared" si="412"/>
        <v>72712168.216000006</v>
      </c>
      <c r="BI646" s="127">
        <f t="shared" ref="BI646:BI709" si="446">(((AB646*30)*2)/12)/30*Q646</f>
        <v>4659160</v>
      </c>
      <c r="BJ646" s="145">
        <f t="shared" si="413"/>
        <v>2329580</v>
      </c>
      <c r="BK646" s="145">
        <f t="shared" si="414"/>
        <v>698874</v>
      </c>
      <c r="BL646" s="146">
        <f t="shared" si="415"/>
        <v>1120000</v>
      </c>
      <c r="BM646" s="379">
        <v>0</v>
      </c>
      <c r="BN646" s="147">
        <f t="shared" si="416"/>
        <v>81519782.216000006</v>
      </c>
      <c r="BO646" s="148">
        <f t="shared" si="417"/>
        <v>72712168.215999991</v>
      </c>
      <c r="BP646" s="149">
        <f t="shared" si="418"/>
        <v>16723798.689679999</v>
      </c>
      <c r="BQ646" s="150">
        <f t="shared" si="419"/>
        <v>98243580.905680001</v>
      </c>
      <c r="BR646" s="151">
        <f t="shared" si="420"/>
        <v>100800</v>
      </c>
      <c r="BS646" s="147">
        <f t="shared" si="421"/>
        <v>98344380.905680001</v>
      </c>
      <c r="BT646" s="135">
        <v>0</v>
      </c>
      <c r="BU646" s="148">
        <f t="shared" si="422"/>
        <v>8151978.2216000007</v>
      </c>
      <c r="BV646" s="152">
        <f t="shared" si="423"/>
        <v>4075989.1108000004</v>
      </c>
      <c r="BW646" s="133">
        <f t="shared" si="424"/>
        <v>86116413.573280007</v>
      </c>
      <c r="BX646" s="147">
        <f t="shared" si="425"/>
        <v>7687614</v>
      </c>
      <c r="BY646" s="134">
        <f t="shared" si="426"/>
        <v>78428799.573280007</v>
      </c>
      <c r="CD646" s="388">
        <f>'گام اول '!AU647</f>
        <v>72712168.216000006</v>
      </c>
      <c r="CE646" s="389">
        <f>'گام اول '!AV647</f>
        <v>54322316.440880008</v>
      </c>
      <c r="CF646" s="389">
        <f>'گام اول '!AW647</f>
        <v>72712168.215999991</v>
      </c>
      <c r="CG646" s="389">
        <f>'گام اول '!AX647</f>
        <v>5089851.7751199994</v>
      </c>
      <c r="CH646" s="389">
        <f>'گام اول '!AY647</f>
        <v>1432231.644088001</v>
      </c>
      <c r="CI646" s="389">
        <f>'گام اول '!AZ647</f>
        <v>0</v>
      </c>
      <c r="CJ646" s="389">
        <f>'گام اول '!BA647</f>
        <v>0</v>
      </c>
      <c r="CK646" s="389">
        <f>'گام اول '!BB647</f>
        <v>0</v>
      </c>
      <c r="CL646" s="389">
        <f>'گام اول '!BC647</f>
        <v>0</v>
      </c>
      <c r="CM646" s="389">
        <f>'گام اول '!BD647</f>
        <v>0</v>
      </c>
      <c r="CN646" s="389">
        <f>'گام اول '!BE647</f>
        <v>0</v>
      </c>
      <c r="CO646" s="389">
        <f>'گام اول '!BF647</f>
        <v>0</v>
      </c>
      <c r="CP646" s="389">
        <f>'گام اول '!BG647</f>
        <v>6522083.4192080004</v>
      </c>
      <c r="CQ646" s="389">
        <f>'گام اول '!BH647</f>
        <v>66190084</v>
      </c>
      <c r="CR646" s="389">
        <f t="shared" si="427"/>
        <v>72712168.216000006</v>
      </c>
      <c r="CS646" s="55">
        <f t="shared" si="428"/>
        <v>4659160</v>
      </c>
      <c r="CT646" s="388">
        <f t="shared" si="429"/>
        <v>2329580</v>
      </c>
      <c r="CU646" s="389">
        <f t="shared" si="430"/>
        <v>698874</v>
      </c>
      <c r="CV646" s="389">
        <f t="shared" si="431"/>
        <v>1120000</v>
      </c>
      <c r="CW646" s="55">
        <v>0</v>
      </c>
      <c r="CX646" s="389">
        <f t="shared" si="432"/>
        <v>81519782.216000006</v>
      </c>
      <c r="CY646" s="389">
        <f t="shared" si="433"/>
        <v>72712168.215999991</v>
      </c>
      <c r="CZ646" s="389">
        <f t="shared" si="434"/>
        <v>16723798.689679999</v>
      </c>
      <c r="DA646" s="389">
        <f t="shared" si="435"/>
        <v>98243580.905680001</v>
      </c>
      <c r="DB646" s="389">
        <f t="shared" si="436"/>
        <v>100800</v>
      </c>
      <c r="DC646" s="389">
        <f t="shared" si="437"/>
        <v>98344380.905680001</v>
      </c>
      <c r="DD646" s="394">
        <v>0</v>
      </c>
      <c r="DE646" s="389">
        <f t="shared" si="438"/>
        <v>8151978.2216000007</v>
      </c>
      <c r="DF646" s="389">
        <f t="shared" si="439"/>
        <v>4075989.1108000004</v>
      </c>
      <c r="DG646" s="389">
        <f t="shared" si="440"/>
        <v>86116413.573280007</v>
      </c>
      <c r="DH646" s="389">
        <f t="shared" si="441"/>
        <v>7687614</v>
      </c>
      <c r="DI646" s="389">
        <f t="shared" si="442"/>
        <v>78428799.573280007</v>
      </c>
      <c r="DJ646" s="389">
        <f t="shared" si="443"/>
        <v>0</v>
      </c>
      <c r="DL646" s="396">
        <f t="shared" si="444"/>
        <v>6638737.5</v>
      </c>
      <c r="DM646" s="396">
        <f t="shared" si="445"/>
        <v>-1979577.5</v>
      </c>
    </row>
    <row r="647" spans="1:117" s="55" customFormat="1" ht="21" x14ac:dyDescent="0.2">
      <c r="A647" s="191">
        <f t="shared" ref="A647:A710" si="447">885165*3</f>
        <v>2655495</v>
      </c>
      <c r="B647" s="136">
        <f>'گام اول '!B648</f>
        <v>642</v>
      </c>
      <c r="C647" s="136">
        <f>'گام اول '!C648</f>
        <v>439</v>
      </c>
      <c r="D647" s="136">
        <f>'گام اول '!D648</f>
        <v>12955</v>
      </c>
      <c r="E647" s="136" t="str">
        <f>'گام اول '!E648</f>
        <v>محمد علي</v>
      </c>
      <c r="F647" s="136" t="str">
        <f>'گام اول '!F648</f>
        <v>معيني</v>
      </c>
      <c r="G647" s="136" t="str">
        <f>'گام اول '!G648</f>
        <v>نگهبان</v>
      </c>
      <c r="H647" s="136" t="str">
        <f>'گام اول '!H648</f>
        <v>خراسان رضوی</v>
      </c>
      <c r="I647" s="136" t="str">
        <f>'گام اول '!I648</f>
        <v>177-813-4389164-1</v>
      </c>
      <c r="J647" s="136" t="str">
        <f>'گام اول '!J648</f>
        <v>0938947672</v>
      </c>
      <c r="K647" s="136" t="str">
        <f>'گام اول '!K648</f>
        <v>0067068119</v>
      </c>
      <c r="L647" s="136" t="str">
        <f>'گام اول '!L648</f>
        <v>خراسان رضوی</v>
      </c>
      <c r="M647" s="136" t="str">
        <f>'گام اول '!M648</f>
        <v>نگهبان</v>
      </c>
      <c r="N647" s="120" t="str">
        <f>'گام اول '!N648</f>
        <v>*</v>
      </c>
      <c r="O647" s="119">
        <f>'گام اول '!O648</f>
        <v>0</v>
      </c>
      <c r="P647" s="121">
        <f>'گام اول '!P648</f>
        <v>0</v>
      </c>
      <c r="Q647" s="358">
        <f>'گام اول '!Q648</f>
        <v>30</v>
      </c>
      <c r="R647" s="358">
        <f>'گام اول '!R648</f>
        <v>120</v>
      </c>
      <c r="S647" s="358">
        <f>'گام اول '!S648</f>
        <v>110</v>
      </c>
      <c r="T647" s="358">
        <f>'گام اول '!T648</f>
        <v>29.33</v>
      </c>
      <c r="U647" s="137">
        <f>'گام اول '!U648</f>
        <v>0</v>
      </c>
      <c r="V647" s="120">
        <f>'گام اول '!W648</f>
        <v>0</v>
      </c>
      <c r="W647" s="121">
        <f>'گام اول '!X648</f>
        <v>0</v>
      </c>
      <c r="X647" s="366">
        <f>'گام اول '!Y648</f>
        <v>1</v>
      </c>
      <c r="Y647" s="366">
        <f>'گام اول '!Z648</f>
        <v>1</v>
      </c>
      <c r="Z647" s="138">
        <f>'گام اول '!AA648</f>
        <v>885165</v>
      </c>
      <c r="AA647" s="138">
        <f>'گام اول '!AB648</f>
        <v>46667</v>
      </c>
      <c r="AB647" s="138">
        <f>'گام اول '!AC648</f>
        <v>931832</v>
      </c>
      <c r="AC647" s="138">
        <f>'گام اول '!AD648</f>
        <v>4500000</v>
      </c>
      <c r="AD647" s="138">
        <f>'گام اول '!AE648</f>
        <v>6000000</v>
      </c>
      <c r="AE647" s="139">
        <f>'گام اول '!AF648</f>
        <v>177895.19999999998</v>
      </c>
      <c r="AF647" s="122">
        <f>'گام اول '!AG648</f>
        <v>26554950</v>
      </c>
      <c r="AG647" s="123">
        <f>'گام اول '!AH648</f>
        <v>1400010</v>
      </c>
      <c r="AH647" s="123">
        <f>'گام اول '!AI648</f>
        <v>21347423.999999996</v>
      </c>
      <c r="AI647" s="123">
        <f>'گام اول '!AJ648</f>
        <v>2655495</v>
      </c>
      <c r="AJ647" s="123">
        <f>'گام اول '!AK648</f>
        <v>4500000</v>
      </c>
      <c r="AK647" s="123">
        <f>'گام اول '!AL648</f>
        <v>6000000</v>
      </c>
      <c r="AL647" s="123">
        <f>'گام اول '!AM648</f>
        <v>4892117.9999999991</v>
      </c>
      <c r="AM647" s="123">
        <f>'گام اول '!AN648</f>
        <v>5217666.2159999991</v>
      </c>
      <c r="AN647" s="123">
        <f>'گام اول '!AO648</f>
        <v>0</v>
      </c>
      <c r="AO647" s="123">
        <f>'گام اول '!AP648</f>
        <v>3000000</v>
      </c>
      <c r="AP647" s="123">
        <f>'گام اول '!AQ648</f>
        <v>0</v>
      </c>
      <c r="AQ647" s="123">
        <f>'گام اول '!AR648</f>
        <v>0</v>
      </c>
      <c r="AR647" s="123">
        <f>'گام اول '!AS648</f>
        <v>0</v>
      </c>
      <c r="AS647" s="375">
        <f>'گام اول '!AT648</f>
        <v>0</v>
      </c>
      <c r="AT647" s="368">
        <f t="shared" ref="AT647:AT710" si="448">SUM(AF647:AS647)</f>
        <v>75567663.216000006</v>
      </c>
      <c r="AU647" s="173">
        <f>'گام اول '!AV648</f>
        <v>54308316.440880008</v>
      </c>
      <c r="AV647" s="141">
        <f>'گام اول '!AW648</f>
        <v>72912168.215999991</v>
      </c>
      <c r="AW647" s="142">
        <f t="shared" ref="AW647:AW710" si="449">AV647*7%</f>
        <v>5103851.7751199994</v>
      </c>
      <c r="AX647" s="75">
        <f t="shared" ref="AX647:AX710" si="450">IF(AU647&lt;=40000000,0,IF(AND(AU647&gt;40000000,AU647&lt;=80000000),(AU647-40000000)*10%,IF(AND(AU647&gt;80000000,AU647&lt;=120000000),4000000+(AU647-80000000)*15%,IF(AND(AU647&gt;120000000,AU647&lt;=180000000),10000000+(AU647-120000000)*20%,IF(AND(AU647&gt;180000000,AU647&lt;=240000000),22000000+(AU647-180000000)*25%,IF(AND(AU647&gt;240000000,AU647&lt;=320000000),37000000+(AU647-240000000)*30%,61000000+(AU647-320000000)*35%))))))</f>
        <v>1430831.644088001</v>
      </c>
      <c r="AY647" s="142">
        <f>'گام اول '!AZ648</f>
        <v>0</v>
      </c>
      <c r="AZ647" s="142">
        <f>'گام اول '!BA648</f>
        <v>0</v>
      </c>
      <c r="BA647" s="142">
        <f>'گام اول '!BB648</f>
        <v>0</v>
      </c>
      <c r="BB647" s="142">
        <f>'گام اول '!BC648</f>
        <v>0</v>
      </c>
      <c r="BC647" s="142">
        <f>'گام اول '!BD648</f>
        <v>0</v>
      </c>
      <c r="BD647" s="142">
        <f>'گام اول '!BE648</f>
        <v>0</v>
      </c>
      <c r="BE647" s="142">
        <f>'گام اول '!BF648</f>
        <v>0</v>
      </c>
      <c r="BF647" s="143">
        <f t="shared" ref="BF647:BF710" si="451">SUM(AW647:BE647)</f>
        <v>6534683.4192080004</v>
      </c>
      <c r="BG647" s="140">
        <f t="shared" ref="BG647:BG710" si="452">INT(AT647-BF647)</f>
        <v>69032979</v>
      </c>
      <c r="BH647" s="144">
        <f t="shared" ref="BH647:BH710" si="453">SUM(AF647:AS647)</f>
        <v>75567663.216000006</v>
      </c>
      <c r="BI647" s="127">
        <f t="shared" si="446"/>
        <v>4659160</v>
      </c>
      <c r="BJ647" s="145">
        <f t="shared" ref="BJ647:BJ710" si="454">(((AB647*30))/12)/30*Q647</f>
        <v>2329580</v>
      </c>
      <c r="BK647" s="145">
        <f t="shared" ref="BK647:BK710" si="455">((AB647*9)/12)/30*Q647</f>
        <v>698874</v>
      </c>
      <c r="BL647" s="146">
        <f t="shared" ref="BL647:BL710" si="456">1120000/30*Q647</f>
        <v>1120000</v>
      </c>
      <c r="BM647" s="379">
        <v>0</v>
      </c>
      <c r="BN647" s="147">
        <f t="shared" ref="BN647:BN710" si="457">SUM(BH647:BM647)</f>
        <v>84375277.216000006</v>
      </c>
      <c r="BO647" s="148">
        <f t="shared" ref="BO647:BO710" si="458">AV647</f>
        <v>72912168.215999991</v>
      </c>
      <c r="BP647" s="149">
        <f t="shared" ref="BP647:BP710" si="459">BO647*23%</f>
        <v>16769798.689679999</v>
      </c>
      <c r="BQ647" s="150">
        <f t="shared" ref="BQ647:BQ710" si="460">BN647+BP647</f>
        <v>101145075.90568</v>
      </c>
      <c r="BR647" s="151">
        <f t="shared" ref="BR647:BR710" si="461">BL647*9%</f>
        <v>100800</v>
      </c>
      <c r="BS647" s="147">
        <f t="shared" ref="BS647:BS710" si="462">BQ647+BR647</f>
        <v>101245875.90568</v>
      </c>
      <c r="BT647" s="135">
        <v>0</v>
      </c>
      <c r="BU647" s="148">
        <f t="shared" ref="BU647:BU710" si="463">BN647*10%</f>
        <v>8437527.7216000017</v>
      </c>
      <c r="BV647" s="152">
        <f t="shared" ref="BV647:BV710" si="464">BN647*5%</f>
        <v>4218763.8608000008</v>
      </c>
      <c r="BW647" s="133">
        <f t="shared" ref="BW647:BW710" si="465">BS647-(BU647+BV647)</f>
        <v>88589584.323280007</v>
      </c>
      <c r="BX647" s="147">
        <f t="shared" ref="BX647:BX710" si="466">BI647+BJ647+BK647</f>
        <v>7687614</v>
      </c>
      <c r="BY647" s="134">
        <f t="shared" ref="BY647:BY710" si="467">BW647-BX647</f>
        <v>80901970.323280007</v>
      </c>
      <c r="CD647" s="388">
        <f>'گام اول '!AU648</f>
        <v>75567663.216000006</v>
      </c>
      <c r="CE647" s="389">
        <f>'گام اول '!AV648</f>
        <v>54308316.440880008</v>
      </c>
      <c r="CF647" s="389">
        <f>'گام اول '!AW648</f>
        <v>72912168.215999991</v>
      </c>
      <c r="CG647" s="389">
        <f>'گام اول '!AX648</f>
        <v>5103851.7751199994</v>
      </c>
      <c r="CH647" s="389">
        <f>'گام اول '!AY648</f>
        <v>1430831.644088001</v>
      </c>
      <c r="CI647" s="389">
        <f>'گام اول '!AZ648</f>
        <v>0</v>
      </c>
      <c r="CJ647" s="389">
        <f>'گام اول '!BA648</f>
        <v>0</v>
      </c>
      <c r="CK647" s="389">
        <f>'گام اول '!BB648</f>
        <v>0</v>
      </c>
      <c r="CL647" s="389">
        <f>'گام اول '!BC648</f>
        <v>0</v>
      </c>
      <c r="CM647" s="389">
        <f>'گام اول '!BD648</f>
        <v>0</v>
      </c>
      <c r="CN647" s="389">
        <f>'گام اول '!BE648</f>
        <v>0</v>
      </c>
      <c r="CO647" s="389">
        <f>'گام اول '!BF648</f>
        <v>0</v>
      </c>
      <c r="CP647" s="389">
        <f>'گام اول '!BG648</f>
        <v>6534683.4192080004</v>
      </c>
      <c r="CQ647" s="389">
        <f>'گام اول '!BH648</f>
        <v>69032979</v>
      </c>
      <c r="CR647" s="389">
        <f t="shared" ref="CR647:CR710" si="468">CD647</f>
        <v>75567663.216000006</v>
      </c>
      <c r="CS647" s="55">
        <f t="shared" ref="CS647:CS710" si="469">(AB647*30/12*2)/30*Q647</f>
        <v>4659160</v>
      </c>
      <c r="CT647" s="388">
        <f t="shared" ref="CT647:CT710" si="470">(AB647*30/12)/30*Q647</f>
        <v>2329580</v>
      </c>
      <c r="CU647" s="389">
        <f t="shared" ref="CU647:CU710" si="471">((AB647*9)/12)/30*Q647</f>
        <v>698874</v>
      </c>
      <c r="CV647" s="389">
        <f t="shared" ref="CV647:CV710" si="472">1120000/30*Q647</f>
        <v>1120000</v>
      </c>
      <c r="CW647" s="55">
        <v>0</v>
      </c>
      <c r="CX647" s="389">
        <f t="shared" ref="CX647:CX710" si="473">SUM(CR647:CW647)</f>
        <v>84375277.216000006</v>
      </c>
      <c r="CY647" s="389">
        <f t="shared" ref="CY647:CY710" si="474">BO647</f>
        <v>72912168.215999991</v>
      </c>
      <c r="CZ647" s="389">
        <f t="shared" ref="CZ647:CZ710" si="475">CY647*23%</f>
        <v>16769798.689679999</v>
      </c>
      <c r="DA647" s="389">
        <f t="shared" ref="DA647:DA710" si="476">CX647+CZ647</f>
        <v>101145075.90568</v>
      </c>
      <c r="DB647" s="389">
        <f t="shared" ref="DB647:DB710" si="477">CV647*9%</f>
        <v>100800</v>
      </c>
      <c r="DC647" s="389">
        <f t="shared" ref="DC647:DC710" si="478">DA647+DB647</f>
        <v>101245875.90568</v>
      </c>
      <c r="DD647" s="394">
        <v>0</v>
      </c>
      <c r="DE647" s="389">
        <f t="shared" ref="DE647:DE710" si="479">CX647*10%</f>
        <v>8437527.7216000017</v>
      </c>
      <c r="DF647" s="389">
        <f t="shared" ref="DF647:DF710" si="480">CX647*5%</f>
        <v>4218763.8608000008</v>
      </c>
      <c r="DG647" s="389">
        <f t="shared" ref="DG647:DG710" si="481">DC647-(DE647+DF647)</f>
        <v>88589584.323280007</v>
      </c>
      <c r="DH647" s="389">
        <f t="shared" ref="DH647:DH710" si="482">CS647+CT647+CU647</f>
        <v>7687614</v>
      </c>
      <c r="DI647" s="389">
        <f t="shared" ref="DI647:DI710" si="483">DG647-DH647</f>
        <v>80901970.323280007</v>
      </c>
      <c r="DJ647" s="389">
        <f t="shared" ref="DJ647:DJ710" si="484">DI647-BY647</f>
        <v>0</v>
      </c>
      <c r="DL647" s="396">
        <f t="shared" ref="DL647:DL710" si="485">(885165*30/12)*3</f>
        <v>6638737.5</v>
      </c>
      <c r="DM647" s="396">
        <f t="shared" ref="DM647:DM710" si="486">BI647-DL647</f>
        <v>-1979577.5</v>
      </c>
    </row>
    <row r="648" spans="1:117" s="55" customFormat="1" ht="21" x14ac:dyDescent="0.2">
      <c r="A648" s="191">
        <f t="shared" si="447"/>
        <v>2655495</v>
      </c>
      <c r="B648" s="136">
        <f>'گام اول '!B649</f>
        <v>643</v>
      </c>
      <c r="C648" s="136">
        <f>'گام اول '!C649</f>
        <v>440</v>
      </c>
      <c r="D648" s="136">
        <f>'گام اول '!D649</f>
        <v>13301</v>
      </c>
      <c r="E648" s="136" t="str">
        <f>'گام اول '!E649</f>
        <v>مرتضي</v>
      </c>
      <c r="F648" s="136" t="str">
        <f>'گام اول '!F649</f>
        <v>عرفانيان</v>
      </c>
      <c r="G648" s="136" t="str">
        <f>'گام اول '!G649</f>
        <v>نگهبان</v>
      </c>
      <c r="H648" s="136" t="str">
        <f>'گام اول '!H649</f>
        <v>خراسان رضوی</v>
      </c>
      <c r="I648" s="136" t="str">
        <f>'گام اول '!I649</f>
        <v>177-813-9143540-1</v>
      </c>
      <c r="J648" s="136" t="str">
        <f>'گام اول '!J649</f>
        <v>0933486685</v>
      </c>
      <c r="K648" s="136" t="str">
        <f>'گام اول '!K649</f>
        <v>0022060108</v>
      </c>
      <c r="L648" s="136">
        <f>'گام اول '!L649</f>
        <v>0</v>
      </c>
      <c r="M648" s="136" t="str">
        <f>'گام اول '!M649</f>
        <v>نگهبان</v>
      </c>
      <c r="N648" s="120" t="str">
        <f>'گام اول '!N649</f>
        <v>*</v>
      </c>
      <c r="O648" s="119">
        <f>'گام اول '!O649</f>
        <v>0</v>
      </c>
      <c r="P648" s="121">
        <f>'گام اول '!P649</f>
        <v>0</v>
      </c>
      <c r="Q648" s="358">
        <f>'گام اول '!Q649</f>
        <v>30</v>
      </c>
      <c r="R648" s="358">
        <f>'گام اول '!R649</f>
        <v>120</v>
      </c>
      <c r="S648" s="358">
        <f>'گام اول '!S649</f>
        <v>110</v>
      </c>
      <c r="T648" s="358">
        <f>'گام اول '!T649</f>
        <v>29.33</v>
      </c>
      <c r="U648" s="137">
        <f>'گام اول '!U649</f>
        <v>0</v>
      </c>
      <c r="V648" s="120">
        <f>'گام اول '!W649</f>
        <v>0</v>
      </c>
      <c r="W648" s="121">
        <f>'گام اول '!X649</f>
        <v>0</v>
      </c>
      <c r="X648" s="366">
        <f>'گام اول '!Y649</f>
        <v>0</v>
      </c>
      <c r="Y648" s="366">
        <f>'گام اول '!Z649</f>
        <v>0</v>
      </c>
      <c r="Z648" s="138">
        <f>'گام اول '!AA649</f>
        <v>885165</v>
      </c>
      <c r="AA648" s="138">
        <f>'گام اول '!AB649</f>
        <v>0</v>
      </c>
      <c r="AB648" s="138">
        <f>'گام اول '!AC649</f>
        <v>885165</v>
      </c>
      <c r="AC648" s="138">
        <f>'گام اول '!AD649</f>
        <v>4500000</v>
      </c>
      <c r="AD648" s="138">
        <f>'گام اول '!AE649</f>
        <v>6000000</v>
      </c>
      <c r="AE648" s="139">
        <f>'گام اول '!AF649</f>
        <v>168986.04545454544</v>
      </c>
      <c r="AF648" s="122">
        <f>'گام اول '!AG649</f>
        <v>26554950</v>
      </c>
      <c r="AG648" s="123">
        <f>'گام اول '!AH649</f>
        <v>0</v>
      </c>
      <c r="AH648" s="123">
        <f>'گام اول '!AI649</f>
        <v>20278325.454545453</v>
      </c>
      <c r="AI648" s="123">
        <f>'گام اول '!AJ649</f>
        <v>0</v>
      </c>
      <c r="AJ648" s="123">
        <f>'گام اول '!AK649</f>
        <v>4500000</v>
      </c>
      <c r="AK648" s="123">
        <f>'گام اول '!AL649</f>
        <v>6000000</v>
      </c>
      <c r="AL648" s="123">
        <f>'گام اول '!AM649</f>
        <v>4647116.25</v>
      </c>
      <c r="AM648" s="123">
        <f>'گام اول '!AN649</f>
        <v>4956360.7131818179</v>
      </c>
      <c r="AN648" s="123">
        <f>'گام اول '!AO649</f>
        <v>0</v>
      </c>
      <c r="AO648" s="123">
        <f>'گام اول '!AP649</f>
        <v>2800000</v>
      </c>
      <c r="AP648" s="123">
        <f>'گام اول '!AQ649</f>
        <v>0</v>
      </c>
      <c r="AQ648" s="123">
        <f>'گام اول '!AR649</f>
        <v>0</v>
      </c>
      <c r="AR648" s="123">
        <f>'گام اول '!AS649</f>
        <v>0</v>
      </c>
      <c r="AS648" s="375">
        <f>'گام اول '!AT649</f>
        <v>0</v>
      </c>
      <c r="AT648" s="368">
        <f t="shared" si="448"/>
        <v>69736752.417727262</v>
      </c>
      <c r="AU648" s="173">
        <f>'گام اول '!AV649</f>
        <v>51555179.748486355</v>
      </c>
      <c r="AV648" s="141">
        <f>'گام اول '!AW649</f>
        <v>69736752.417727262</v>
      </c>
      <c r="AW648" s="142">
        <f t="shared" si="449"/>
        <v>4881572.6692409087</v>
      </c>
      <c r="AX648" s="75">
        <f t="shared" si="450"/>
        <v>1155517.9748486355</v>
      </c>
      <c r="AY648" s="142">
        <f>'گام اول '!AZ649</f>
        <v>0</v>
      </c>
      <c r="AZ648" s="142">
        <f>'گام اول '!BA649</f>
        <v>0</v>
      </c>
      <c r="BA648" s="142">
        <f>'گام اول '!BB649</f>
        <v>0</v>
      </c>
      <c r="BB648" s="142">
        <f>'گام اول '!BC649</f>
        <v>0</v>
      </c>
      <c r="BC648" s="142">
        <f>'گام اول '!BD649</f>
        <v>0</v>
      </c>
      <c r="BD648" s="142">
        <f>'گام اول '!BE649</f>
        <v>0</v>
      </c>
      <c r="BE648" s="142">
        <f>'گام اول '!BF649</f>
        <v>0</v>
      </c>
      <c r="BF648" s="143">
        <f t="shared" si="451"/>
        <v>6037090.6440895442</v>
      </c>
      <c r="BG648" s="140">
        <f t="shared" si="452"/>
        <v>63699661</v>
      </c>
      <c r="BH648" s="144">
        <f t="shared" si="453"/>
        <v>69736752.417727262</v>
      </c>
      <c r="BI648" s="127">
        <f t="shared" si="446"/>
        <v>4425825</v>
      </c>
      <c r="BJ648" s="145">
        <f t="shared" si="454"/>
        <v>2212912.5</v>
      </c>
      <c r="BK648" s="145">
        <f t="shared" si="455"/>
        <v>663873.75</v>
      </c>
      <c r="BL648" s="146">
        <f t="shared" si="456"/>
        <v>1120000</v>
      </c>
      <c r="BM648" s="379">
        <v>0</v>
      </c>
      <c r="BN648" s="147">
        <f t="shared" si="457"/>
        <v>78159363.667727262</v>
      </c>
      <c r="BO648" s="148">
        <f t="shared" si="458"/>
        <v>69736752.417727262</v>
      </c>
      <c r="BP648" s="149">
        <f t="shared" si="459"/>
        <v>16039453.056077272</v>
      </c>
      <c r="BQ648" s="150">
        <f t="shared" si="460"/>
        <v>94198816.723804533</v>
      </c>
      <c r="BR648" s="151">
        <f t="shared" si="461"/>
        <v>100800</v>
      </c>
      <c r="BS648" s="147">
        <f t="shared" si="462"/>
        <v>94299616.723804533</v>
      </c>
      <c r="BT648" s="135">
        <v>0</v>
      </c>
      <c r="BU648" s="148">
        <f t="shared" si="463"/>
        <v>7815936.3667727262</v>
      </c>
      <c r="BV648" s="152">
        <f t="shared" si="464"/>
        <v>3907968.1833863631</v>
      </c>
      <c r="BW648" s="133">
        <f t="shared" si="465"/>
        <v>82575712.173645437</v>
      </c>
      <c r="BX648" s="147">
        <f t="shared" si="466"/>
        <v>7302611.25</v>
      </c>
      <c r="BY648" s="134">
        <f t="shared" si="467"/>
        <v>75273100.923645437</v>
      </c>
      <c r="CD648" s="388">
        <f>'گام اول '!AU649</f>
        <v>69736752.417727262</v>
      </c>
      <c r="CE648" s="389">
        <f>'گام اول '!AV649</f>
        <v>51555179.748486355</v>
      </c>
      <c r="CF648" s="389">
        <f>'گام اول '!AW649</f>
        <v>69736752.417727262</v>
      </c>
      <c r="CG648" s="389">
        <f>'گام اول '!AX649</f>
        <v>4881572.6692409087</v>
      </c>
      <c r="CH648" s="389">
        <f>'گام اول '!AY649</f>
        <v>1155517.9748486355</v>
      </c>
      <c r="CI648" s="389">
        <f>'گام اول '!AZ649</f>
        <v>0</v>
      </c>
      <c r="CJ648" s="389">
        <f>'گام اول '!BA649</f>
        <v>0</v>
      </c>
      <c r="CK648" s="389">
        <f>'گام اول '!BB649</f>
        <v>0</v>
      </c>
      <c r="CL648" s="389">
        <f>'گام اول '!BC649</f>
        <v>0</v>
      </c>
      <c r="CM648" s="389">
        <f>'گام اول '!BD649</f>
        <v>0</v>
      </c>
      <c r="CN648" s="389">
        <f>'گام اول '!BE649</f>
        <v>0</v>
      </c>
      <c r="CO648" s="389">
        <f>'گام اول '!BF649</f>
        <v>0</v>
      </c>
      <c r="CP648" s="389">
        <f>'گام اول '!BG649</f>
        <v>6037090.6440895442</v>
      </c>
      <c r="CQ648" s="389">
        <f>'گام اول '!BH649</f>
        <v>63699661</v>
      </c>
      <c r="CR648" s="389">
        <f t="shared" si="468"/>
        <v>69736752.417727262</v>
      </c>
      <c r="CS648" s="55">
        <f t="shared" si="469"/>
        <v>4425825</v>
      </c>
      <c r="CT648" s="388">
        <f t="shared" si="470"/>
        <v>2212912.5</v>
      </c>
      <c r="CU648" s="389">
        <f t="shared" si="471"/>
        <v>663873.75</v>
      </c>
      <c r="CV648" s="389">
        <f t="shared" si="472"/>
        <v>1120000</v>
      </c>
      <c r="CW648" s="55">
        <v>0</v>
      </c>
      <c r="CX648" s="389">
        <f t="shared" si="473"/>
        <v>78159363.667727262</v>
      </c>
      <c r="CY648" s="389">
        <f t="shared" si="474"/>
        <v>69736752.417727262</v>
      </c>
      <c r="CZ648" s="389">
        <f t="shared" si="475"/>
        <v>16039453.056077272</v>
      </c>
      <c r="DA648" s="389">
        <f t="shared" si="476"/>
        <v>94198816.723804533</v>
      </c>
      <c r="DB648" s="389">
        <f t="shared" si="477"/>
        <v>100800</v>
      </c>
      <c r="DC648" s="389">
        <f t="shared" si="478"/>
        <v>94299616.723804533</v>
      </c>
      <c r="DD648" s="394">
        <v>0</v>
      </c>
      <c r="DE648" s="389">
        <f t="shared" si="479"/>
        <v>7815936.3667727262</v>
      </c>
      <c r="DF648" s="389">
        <f t="shared" si="480"/>
        <v>3907968.1833863631</v>
      </c>
      <c r="DG648" s="389">
        <f t="shared" si="481"/>
        <v>82575712.173645437</v>
      </c>
      <c r="DH648" s="389">
        <f t="shared" si="482"/>
        <v>7302611.25</v>
      </c>
      <c r="DI648" s="389">
        <f t="shared" si="483"/>
        <v>75273100.923645437</v>
      </c>
      <c r="DJ648" s="389">
        <f t="shared" si="484"/>
        <v>0</v>
      </c>
      <c r="DL648" s="396">
        <f t="shared" si="485"/>
        <v>6638737.5</v>
      </c>
      <c r="DM648" s="396">
        <f t="shared" si="486"/>
        <v>-2212912.5</v>
      </c>
    </row>
    <row r="649" spans="1:117" s="55" customFormat="1" ht="21" x14ac:dyDescent="0.2">
      <c r="A649" s="191">
        <f t="shared" si="447"/>
        <v>2655495</v>
      </c>
      <c r="B649" s="136">
        <f>'گام اول '!B650</f>
        <v>644</v>
      </c>
      <c r="C649" s="136">
        <f>'گام اول '!C650</f>
        <v>441</v>
      </c>
      <c r="D649" s="136">
        <f>'گام اول '!D650</f>
        <v>12936</v>
      </c>
      <c r="E649" s="136" t="str">
        <f>'گام اول '!E650</f>
        <v>محمد جواد</v>
      </c>
      <c r="F649" s="136" t="str">
        <f>'گام اول '!F650</f>
        <v>عرفاني رحمتي</v>
      </c>
      <c r="G649" s="136" t="str">
        <f>'گام اول '!G650</f>
        <v>نگهبان</v>
      </c>
      <c r="H649" s="136" t="str">
        <f>'گام اول '!H650</f>
        <v>خراسان رضوی</v>
      </c>
      <c r="I649" s="136" t="str">
        <f>'گام اول '!I650</f>
        <v>177-813-6265345-1</v>
      </c>
      <c r="J649" s="136" t="str">
        <f>'گام اول '!J650</f>
        <v>0889783829</v>
      </c>
      <c r="K649" s="136" t="str">
        <f>'گام اول '!K650</f>
        <v>0068376814</v>
      </c>
      <c r="L649" s="136" t="str">
        <f>'گام اول '!L650</f>
        <v>خراسان رضوی</v>
      </c>
      <c r="M649" s="136" t="str">
        <f>'گام اول '!M650</f>
        <v>نگهبان</v>
      </c>
      <c r="N649" s="120">
        <f>'گام اول '!N650</f>
        <v>0</v>
      </c>
      <c r="O649" s="119" t="str">
        <f>'گام اول '!O650</f>
        <v>*</v>
      </c>
      <c r="P649" s="121">
        <f>'گام اول '!P650</f>
        <v>0</v>
      </c>
      <c r="Q649" s="358">
        <f>'گام اول '!Q650</f>
        <v>30</v>
      </c>
      <c r="R649" s="358">
        <f>'گام اول '!R650</f>
        <v>90</v>
      </c>
      <c r="S649" s="358">
        <f>'گام اول '!S650</f>
        <v>0</v>
      </c>
      <c r="T649" s="358">
        <f>'گام اول '!T650</f>
        <v>0</v>
      </c>
      <c r="U649" s="137">
        <f>'گام اول '!U650</f>
        <v>0</v>
      </c>
      <c r="V649" s="120">
        <f>'گام اول '!W650</f>
        <v>0</v>
      </c>
      <c r="W649" s="121">
        <f>'گام اول '!X650</f>
        <v>0</v>
      </c>
      <c r="X649" s="366">
        <f>'گام اول '!Y650</f>
        <v>1</v>
      </c>
      <c r="Y649" s="366">
        <f>'گام اول '!Z650</f>
        <v>1</v>
      </c>
      <c r="Z649" s="138">
        <f>'گام اول '!AA650</f>
        <v>885165</v>
      </c>
      <c r="AA649" s="138">
        <f>'گام اول '!AB650</f>
        <v>46667</v>
      </c>
      <c r="AB649" s="138">
        <f>'گام اول '!AC650</f>
        <v>931832</v>
      </c>
      <c r="AC649" s="138">
        <f>'گام اول '!AD650</f>
        <v>4500000</v>
      </c>
      <c r="AD649" s="138">
        <f>'گام اول '!AE650</f>
        <v>6000000</v>
      </c>
      <c r="AE649" s="139">
        <f>'گام اول '!AF650</f>
        <v>177895.19999999998</v>
      </c>
      <c r="AF649" s="122">
        <f>'گام اول '!AG650</f>
        <v>26554950</v>
      </c>
      <c r="AG649" s="123">
        <f>'گام اول '!AH650</f>
        <v>1400010</v>
      </c>
      <c r="AH649" s="123">
        <f>'گام اول '!AI650</f>
        <v>16010567.999999998</v>
      </c>
      <c r="AI649" s="123">
        <f>'گام اول '!AJ650</f>
        <v>2655495</v>
      </c>
      <c r="AJ649" s="123">
        <f>'گام اول '!AK650</f>
        <v>4500000</v>
      </c>
      <c r="AK649" s="123">
        <f>'گام اول '!AL650</f>
        <v>6000000</v>
      </c>
      <c r="AL649" s="123">
        <f>'گام اول '!AM650</f>
        <v>0</v>
      </c>
      <c r="AM649" s="123">
        <f>'گام اول '!AN650</f>
        <v>0</v>
      </c>
      <c r="AN649" s="123">
        <f>'گام اول '!AO650</f>
        <v>0</v>
      </c>
      <c r="AO649" s="123">
        <f>'گام اول '!AP650</f>
        <v>5800000</v>
      </c>
      <c r="AP649" s="123">
        <f>'گام اول '!AQ650</f>
        <v>0</v>
      </c>
      <c r="AQ649" s="123">
        <f>'گام اول '!AR650</f>
        <v>0</v>
      </c>
      <c r="AR649" s="123">
        <f>'گام اول '!AS650</f>
        <v>0</v>
      </c>
      <c r="AS649" s="375">
        <f>'گام اول '!AT650</f>
        <v>0</v>
      </c>
      <c r="AT649" s="368">
        <f t="shared" si="448"/>
        <v>62921023</v>
      </c>
      <c r="AU649" s="173">
        <f>'گام اول '!AV650</f>
        <v>39746941.039999999</v>
      </c>
      <c r="AV649" s="141">
        <f>'گام اول '!AW650</f>
        <v>60265528</v>
      </c>
      <c r="AW649" s="142">
        <f t="shared" si="449"/>
        <v>4218586.96</v>
      </c>
      <c r="AX649" s="75">
        <f t="shared" si="450"/>
        <v>0</v>
      </c>
      <c r="AY649" s="142">
        <f>'گام اول '!AZ650</f>
        <v>0</v>
      </c>
      <c r="AZ649" s="142">
        <f>'گام اول '!BA650</f>
        <v>0</v>
      </c>
      <c r="BA649" s="142">
        <f>'گام اول '!BB650</f>
        <v>0</v>
      </c>
      <c r="BB649" s="142">
        <f>'گام اول '!BC650</f>
        <v>0</v>
      </c>
      <c r="BC649" s="142">
        <f>'گام اول '!BD650</f>
        <v>0</v>
      </c>
      <c r="BD649" s="142">
        <f>'گام اول '!BE650</f>
        <v>0</v>
      </c>
      <c r="BE649" s="142">
        <f>'گام اول '!BF650</f>
        <v>0</v>
      </c>
      <c r="BF649" s="143">
        <f t="shared" si="451"/>
        <v>4218586.96</v>
      </c>
      <c r="BG649" s="140">
        <f t="shared" si="452"/>
        <v>58702436</v>
      </c>
      <c r="BH649" s="144">
        <f t="shared" si="453"/>
        <v>62921023</v>
      </c>
      <c r="BI649" s="127">
        <f t="shared" si="446"/>
        <v>4659160</v>
      </c>
      <c r="BJ649" s="145">
        <f t="shared" si="454"/>
        <v>2329580</v>
      </c>
      <c r="BK649" s="145">
        <f t="shared" si="455"/>
        <v>698874</v>
      </c>
      <c r="BL649" s="146">
        <f t="shared" si="456"/>
        <v>1120000</v>
      </c>
      <c r="BM649" s="379">
        <v>0</v>
      </c>
      <c r="BN649" s="147">
        <f t="shared" si="457"/>
        <v>71728637</v>
      </c>
      <c r="BO649" s="148">
        <f t="shared" si="458"/>
        <v>60265528</v>
      </c>
      <c r="BP649" s="149">
        <f t="shared" si="459"/>
        <v>13861071.440000001</v>
      </c>
      <c r="BQ649" s="150">
        <f t="shared" si="460"/>
        <v>85589708.439999998</v>
      </c>
      <c r="BR649" s="151">
        <f t="shared" si="461"/>
        <v>100800</v>
      </c>
      <c r="BS649" s="147">
        <f t="shared" si="462"/>
        <v>85690508.439999998</v>
      </c>
      <c r="BT649" s="135">
        <v>0</v>
      </c>
      <c r="BU649" s="148">
        <f t="shared" si="463"/>
        <v>7172863.7000000002</v>
      </c>
      <c r="BV649" s="152">
        <f t="shared" si="464"/>
        <v>3586431.85</v>
      </c>
      <c r="BW649" s="133">
        <f t="shared" si="465"/>
        <v>74931212.890000001</v>
      </c>
      <c r="BX649" s="147">
        <f t="shared" si="466"/>
        <v>7687614</v>
      </c>
      <c r="BY649" s="134">
        <f t="shared" si="467"/>
        <v>67243598.890000001</v>
      </c>
      <c r="CD649" s="388">
        <f>'گام اول '!AU650</f>
        <v>62921023</v>
      </c>
      <c r="CE649" s="389">
        <f>'گام اول '!AV650</f>
        <v>39746941.039999999</v>
      </c>
      <c r="CF649" s="389">
        <f>'گام اول '!AW650</f>
        <v>60265528</v>
      </c>
      <c r="CG649" s="389">
        <f>'گام اول '!AX650</f>
        <v>4218586.96</v>
      </c>
      <c r="CH649" s="389">
        <f>'گام اول '!AY650</f>
        <v>0</v>
      </c>
      <c r="CI649" s="389">
        <f>'گام اول '!AZ650</f>
        <v>0</v>
      </c>
      <c r="CJ649" s="389">
        <f>'گام اول '!BA650</f>
        <v>0</v>
      </c>
      <c r="CK649" s="389">
        <f>'گام اول '!BB650</f>
        <v>0</v>
      </c>
      <c r="CL649" s="389">
        <f>'گام اول '!BC650</f>
        <v>0</v>
      </c>
      <c r="CM649" s="389">
        <f>'گام اول '!BD650</f>
        <v>0</v>
      </c>
      <c r="CN649" s="389">
        <f>'گام اول '!BE650</f>
        <v>0</v>
      </c>
      <c r="CO649" s="389">
        <f>'گام اول '!BF650</f>
        <v>0</v>
      </c>
      <c r="CP649" s="389">
        <f>'گام اول '!BG650</f>
        <v>4218586.96</v>
      </c>
      <c r="CQ649" s="389">
        <f>'گام اول '!BH650</f>
        <v>58702436</v>
      </c>
      <c r="CR649" s="389">
        <f t="shared" si="468"/>
        <v>62921023</v>
      </c>
      <c r="CS649" s="55">
        <f t="shared" si="469"/>
        <v>4659160</v>
      </c>
      <c r="CT649" s="388">
        <f t="shared" si="470"/>
        <v>2329580</v>
      </c>
      <c r="CU649" s="389">
        <f t="shared" si="471"/>
        <v>698874</v>
      </c>
      <c r="CV649" s="389">
        <f t="shared" si="472"/>
        <v>1120000</v>
      </c>
      <c r="CW649" s="55">
        <v>0</v>
      </c>
      <c r="CX649" s="389">
        <f t="shared" si="473"/>
        <v>71728637</v>
      </c>
      <c r="CY649" s="389">
        <f t="shared" si="474"/>
        <v>60265528</v>
      </c>
      <c r="CZ649" s="389">
        <f t="shared" si="475"/>
        <v>13861071.440000001</v>
      </c>
      <c r="DA649" s="389">
        <f t="shared" si="476"/>
        <v>85589708.439999998</v>
      </c>
      <c r="DB649" s="389">
        <f t="shared" si="477"/>
        <v>100800</v>
      </c>
      <c r="DC649" s="389">
        <f t="shared" si="478"/>
        <v>85690508.439999998</v>
      </c>
      <c r="DD649" s="394">
        <v>0</v>
      </c>
      <c r="DE649" s="389">
        <f t="shared" si="479"/>
        <v>7172863.7000000002</v>
      </c>
      <c r="DF649" s="389">
        <f t="shared" si="480"/>
        <v>3586431.85</v>
      </c>
      <c r="DG649" s="389">
        <f t="shared" si="481"/>
        <v>74931212.890000001</v>
      </c>
      <c r="DH649" s="389">
        <f t="shared" si="482"/>
        <v>7687614</v>
      </c>
      <c r="DI649" s="389">
        <f t="shared" si="483"/>
        <v>67243598.890000001</v>
      </c>
      <c r="DJ649" s="389">
        <f t="shared" si="484"/>
        <v>0</v>
      </c>
      <c r="DL649" s="396">
        <f t="shared" si="485"/>
        <v>6638737.5</v>
      </c>
      <c r="DM649" s="396">
        <f t="shared" si="486"/>
        <v>-1979577.5</v>
      </c>
    </row>
    <row r="650" spans="1:117" s="55" customFormat="1" ht="21" x14ac:dyDescent="0.2">
      <c r="A650" s="191">
        <f t="shared" si="447"/>
        <v>2655495</v>
      </c>
      <c r="B650" s="136">
        <f>'گام اول '!B651</f>
        <v>645</v>
      </c>
      <c r="C650" s="136">
        <f>'گام اول '!C651</f>
        <v>442</v>
      </c>
      <c r="D650" s="136">
        <f>'گام اول '!D651</f>
        <v>12952</v>
      </c>
      <c r="E650" s="136" t="str">
        <f>'گام اول '!E651</f>
        <v>مهدي</v>
      </c>
      <c r="F650" s="136" t="str">
        <f>'گام اول '!F651</f>
        <v>شاملي</v>
      </c>
      <c r="G650" s="136" t="str">
        <f>'گام اول '!G651</f>
        <v>نگهبان</v>
      </c>
      <c r="H650" s="136" t="str">
        <f>'گام اول '!H651</f>
        <v>خراسان رضوی</v>
      </c>
      <c r="I650" s="136" t="str">
        <f>'گام اول '!I651</f>
        <v>177-813-3079834-1</v>
      </c>
      <c r="J650" s="136" t="str">
        <f>'گام اول '!J651</f>
        <v>0938162111</v>
      </c>
      <c r="K650" s="136" t="str">
        <f>'گام اول '!K651</f>
        <v>0070360389</v>
      </c>
      <c r="L650" s="136" t="str">
        <f>'گام اول '!L651</f>
        <v>خراسان رضوی</v>
      </c>
      <c r="M650" s="136" t="str">
        <f>'گام اول '!M651</f>
        <v>نگهبان</v>
      </c>
      <c r="N650" s="120" t="str">
        <f>'گام اول '!N651</f>
        <v>*</v>
      </c>
      <c r="O650" s="119">
        <f>'گام اول '!O651</f>
        <v>0</v>
      </c>
      <c r="P650" s="121">
        <f>'گام اول '!P651</f>
        <v>0</v>
      </c>
      <c r="Q650" s="358">
        <f>'گام اول '!Q651</f>
        <v>30</v>
      </c>
      <c r="R650" s="358">
        <f>'گام اول '!R651</f>
        <v>120</v>
      </c>
      <c r="S650" s="358">
        <f>'گام اول '!S651</f>
        <v>110</v>
      </c>
      <c r="T650" s="358">
        <f>'گام اول '!T651</f>
        <v>29.33</v>
      </c>
      <c r="U650" s="137">
        <f>'گام اول '!U651</f>
        <v>0</v>
      </c>
      <c r="V650" s="120">
        <f>'گام اول '!W651</f>
        <v>0</v>
      </c>
      <c r="W650" s="121">
        <f>'گام اول '!X651</f>
        <v>0</v>
      </c>
      <c r="X650" s="366">
        <f>'گام اول '!Y651</f>
        <v>2</v>
      </c>
      <c r="Y650" s="366">
        <f>'گام اول '!Z651</f>
        <v>2</v>
      </c>
      <c r="Z650" s="138">
        <f>'گام اول '!AA651</f>
        <v>885165</v>
      </c>
      <c r="AA650" s="138">
        <f>'گام اول '!AB651</f>
        <v>46667</v>
      </c>
      <c r="AB650" s="138">
        <f>'گام اول '!AC651</f>
        <v>931832</v>
      </c>
      <c r="AC650" s="138">
        <f>'گام اول '!AD651</f>
        <v>4500000</v>
      </c>
      <c r="AD650" s="138">
        <f>'گام اول '!AE651</f>
        <v>6000000</v>
      </c>
      <c r="AE650" s="139">
        <f>'گام اول '!AF651</f>
        <v>177895.19999999998</v>
      </c>
      <c r="AF650" s="122">
        <f>'گام اول '!AG651</f>
        <v>26554950</v>
      </c>
      <c r="AG650" s="123">
        <f>'گام اول '!AH651</f>
        <v>1400010</v>
      </c>
      <c r="AH650" s="123">
        <f>'گام اول '!AI651</f>
        <v>21347423.999999996</v>
      </c>
      <c r="AI650" s="123">
        <f>'گام اول '!AJ651</f>
        <v>5310990</v>
      </c>
      <c r="AJ650" s="123">
        <f>'گام اول '!AK651</f>
        <v>4500000</v>
      </c>
      <c r="AK650" s="123">
        <f>'گام اول '!AL651</f>
        <v>6000000</v>
      </c>
      <c r="AL650" s="123">
        <f>'گام اول '!AM651</f>
        <v>4892117.9999999991</v>
      </c>
      <c r="AM650" s="123">
        <f>'گام اول '!AN651</f>
        <v>5217666.2159999991</v>
      </c>
      <c r="AN650" s="123">
        <f>'گام اول '!AO651</f>
        <v>0</v>
      </c>
      <c r="AO650" s="123">
        <f>'گام اول '!AP651</f>
        <v>3000000</v>
      </c>
      <c r="AP650" s="123">
        <f>'گام اول '!AQ651</f>
        <v>0</v>
      </c>
      <c r="AQ650" s="123">
        <f>'گام اول '!AR651</f>
        <v>0</v>
      </c>
      <c r="AR650" s="123">
        <f>'گام اول '!AS651</f>
        <v>0</v>
      </c>
      <c r="AS650" s="375">
        <f>'گام اول '!AT651</f>
        <v>0</v>
      </c>
      <c r="AT650" s="368">
        <f t="shared" si="448"/>
        <v>78223158.216000006</v>
      </c>
      <c r="AU650" s="173">
        <f>'گام اول '!AV651</f>
        <v>54308316.440880008</v>
      </c>
      <c r="AV650" s="141">
        <f>'گام اول '!AW651</f>
        <v>72912168.215999991</v>
      </c>
      <c r="AW650" s="142">
        <f t="shared" si="449"/>
        <v>5103851.7751199994</v>
      </c>
      <c r="AX650" s="75">
        <f t="shared" si="450"/>
        <v>1430831.644088001</v>
      </c>
      <c r="AY650" s="142">
        <f>'گام اول '!AZ651</f>
        <v>0</v>
      </c>
      <c r="AZ650" s="142">
        <f>'گام اول '!BA651</f>
        <v>0</v>
      </c>
      <c r="BA650" s="142">
        <f>'گام اول '!BB651</f>
        <v>0</v>
      </c>
      <c r="BB650" s="142">
        <f>'گام اول '!BC651</f>
        <v>0</v>
      </c>
      <c r="BC650" s="142">
        <f>'گام اول '!BD651</f>
        <v>0</v>
      </c>
      <c r="BD650" s="142">
        <f>'گام اول '!BE651</f>
        <v>0</v>
      </c>
      <c r="BE650" s="142">
        <f>'گام اول '!BF651</f>
        <v>0</v>
      </c>
      <c r="BF650" s="143">
        <f t="shared" si="451"/>
        <v>6534683.4192080004</v>
      </c>
      <c r="BG650" s="140">
        <f t="shared" si="452"/>
        <v>71688474</v>
      </c>
      <c r="BH650" s="144">
        <f t="shared" si="453"/>
        <v>78223158.216000006</v>
      </c>
      <c r="BI650" s="127">
        <f t="shared" si="446"/>
        <v>4659160</v>
      </c>
      <c r="BJ650" s="145">
        <f t="shared" si="454"/>
        <v>2329580</v>
      </c>
      <c r="BK650" s="145">
        <f t="shared" si="455"/>
        <v>698874</v>
      </c>
      <c r="BL650" s="146">
        <f t="shared" si="456"/>
        <v>1120000</v>
      </c>
      <c r="BM650" s="379">
        <v>0</v>
      </c>
      <c r="BN650" s="147">
        <f t="shared" si="457"/>
        <v>87030772.216000006</v>
      </c>
      <c r="BO650" s="148">
        <f t="shared" si="458"/>
        <v>72912168.215999991</v>
      </c>
      <c r="BP650" s="149">
        <f t="shared" si="459"/>
        <v>16769798.689679999</v>
      </c>
      <c r="BQ650" s="150">
        <f t="shared" si="460"/>
        <v>103800570.90568</v>
      </c>
      <c r="BR650" s="151">
        <f t="shared" si="461"/>
        <v>100800</v>
      </c>
      <c r="BS650" s="147">
        <f t="shared" si="462"/>
        <v>103901370.90568</v>
      </c>
      <c r="BT650" s="135">
        <v>0</v>
      </c>
      <c r="BU650" s="148">
        <f t="shared" si="463"/>
        <v>8703077.2216000017</v>
      </c>
      <c r="BV650" s="152">
        <f t="shared" si="464"/>
        <v>4351538.6108000008</v>
      </c>
      <c r="BW650" s="133">
        <f t="shared" si="465"/>
        <v>90846755.073280007</v>
      </c>
      <c r="BX650" s="147">
        <f t="shared" si="466"/>
        <v>7687614</v>
      </c>
      <c r="BY650" s="134">
        <f t="shared" si="467"/>
        <v>83159141.073280007</v>
      </c>
      <c r="CD650" s="388">
        <f>'گام اول '!AU651</f>
        <v>78223158.216000006</v>
      </c>
      <c r="CE650" s="389">
        <f>'گام اول '!AV651</f>
        <v>54308316.440880008</v>
      </c>
      <c r="CF650" s="389">
        <f>'گام اول '!AW651</f>
        <v>72912168.215999991</v>
      </c>
      <c r="CG650" s="389">
        <f>'گام اول '!AX651</f>
        <v>5103851.7751199994</v>
      </c>
      <c r="CH650" s="389">
        <f>'گام اول '!AY651</f>
        <v>1430831.644088001</v>
      </c>
      <c r="CI650" s="389">
        <f>'گام اول '!AZ651</f>
        <v>0</v>
      </c>
      <c r="CJ650" s="389">
        <f>'گام اول '!BA651</f>
        <v>0</v>
      </c>
      <c r="CK650" s="389">
        <f>'گام اول '!BB651</f>
        <v>0</v>
      </c>
      <c r="CL650" s="389">
        <f>'گام اول '!BC651</f>
        <v>0</v>
      </c>
      <c r="CM650" s="389">
        <f>'گام اول '!BD651</f>
        <v>0</v>
      </c>
      <c r="CN650" s="389">
        <f>'گام اول '!BE651</f>
        <v>0</v>
      </c>
      <c r="CO650" s="389">
        <f>'گام اول '!BF651</f>
        <v>0</v>
      </c>
      <c r="CP650" s="389">
        <f>'گام اول '!BG651</f>
        <v>6534683.4192080004</v>
      </c>
      <c r="CQ650" s="389">
        <f>'گام اول '!BH651</f>
        <v>71688474</v>
      </c>
      <c r="CR650" s="389">
        <f t="shared" si="468"/>
        <v>78223158.216000006</v>
      </c>
      <c r="CS650" s="55">
        <f t="shared" si="469"/>
        <v>4659160</v>
      </c>
      <c r="CT650" s="388">
        <f t="shared" si="470"/>
        <v>2329580</v>
      </c>
      <c r="CU650" s="389">
        <f t="shared" si="471"/>
        <v>698874</v>
      </c>
      <c r="CV650" s="389">
        <f t="shared" si="472"/>
        <v>1120000</v>
      </c>
      <c r="CW650" s="55">
        <v>0</v>
      </c>
      <c r="CX650" s="389">
        <f t="shared" si="473"/>
        <v>87030772.216000006</v>
      </c>
      <c r="CY650" s="389">
        <f t="shared" si="474"/>
        <v>72912168.215999991</v>
      </c>
      <c r="CZ650" s="389">
        <f t="shared" si="475"/>
        <v>16769798.689679999</v>
      </c>
      <c r="DA650" s="389">
        <f t="shared" si="476"/>
        <v>103800570.90568</v>
      </c>
      <c r="DB650" s="389">
        <f t="shared" si="477"/>
        <v>100800</v>
      </c>
      <c r="DC650" s="389">
        <f t="shared" si="478"/>
        <v>103901370.90568</v>
      </c>
      <c r="DD650" s="394">
        <v>0</v>
      </c>
      <c r="DE650" s="389">
        <f t="shared" si="479"/>
        <v>8703077.2216000017</v>
      </c>
      <c r="DF650" s="389">
        <f t="shared" si="480"/>
        <v>4351538.6108000008</v>
      </c>
      <c r="DG650" s="389">
        <f t="shared" si="481"/>
        <v>90846755.073280007</v>
      </c>
      <c r="DH650" s="389">
        <f t="shared" si="482"/>
        <v>7687614</v>
      </c>
      <c r="DI650" s="389">
        <f t="shared" si="483"/>
        <v>83159141.073280007</v>
      </c>
      <c r="DJ650" s="389">
        <f t="shared" si="484"/>
        <v>0</v>
      </c>
      <c r="DL650" s="396">
        <f t="shared" si="485"/>
        <v>6638737.5</v>
      </c>
      <c r="DM650" s="396">
        <f t="shared" si="486"/>
        <v>-1979577.5</v>
      </c>
    </row>
    <row r="651" spans="1:117" s="55" customFormat="1" ht="21" x14ac:dyDescent="0.2">
      <c r="A651" s="191">
        <f t="shared" si="447"/>
        <v>2655495</v>
      </c>
      <c r="B651" s="136">
        <f>'گام اول '!B652</f>
        <v>646</v>
      </c>
      <c r="C651" s="136">
        <f>'گام اول '!C652</f>
        <v>443</v>
      </c>
      <c r="D651" s="136">
        <f>'گام اول '!D652</f>
        <v>12929</v>
      </c>
      <c r="E651" s="136" t="str">
        <f>'گام اول '!E652</f>
        <v>سجاد</v>
      </c>
      <c r="F651" s="136" t="str">
        <f>'گام اول '!F652</f>
        <v>رحمانی زاده</v>
      </c>
      <c r="G651" s="136" t="str">
        <f>'گام اول '!G652</f>
        <v>نگهبان</v>
      </c>
      <c r="H651" s="136" t="str">
        <f>'گام اول '!H652</f>
        <v>خراسان رضوی</v>
      </c>
      <c r="I651" s="136" t="str">
        <f>'گام اول '!I652</f>
        <v>177-12-3819531-1</v>
      </c>
      <c r="J651" s="136" t="str">
        <f>'گام اول '!J652</f>
        <v>0690603711</v>
      </c>
      <c r="K651" s="136" t="str">
        <f>'گام اول '!K652</f>
        <v>0019185756</v>
      </c>
      <c r="L651" s="136" t="str">
        <f>'گام اول '!L652</f>
        <v>خراسان رضوی</v>
      </c>
      <c r="M651" s="136" t="str">
        <f>'گام اول '!M652</f>
        <v>نگهبان</v>
      </c>
      <c r="N651" s="120">
        <f>'گام اول '!N652</f>
        <v>0</v>
      </c>
      <c r="O651" s="119">
        <f>'گام اول '!O652</f>
        <v>0</v>
      </c>
      <c r="P651" s="121" t="str">
        <f>'گام اول '!P652</f>
        <v>*</v>
      </c>
      <c r="Q651" s="358">
        <f>'گام اول '!Q652</f>
        <v>30</v>
      </c>
      <c r="R651" s="358">
        <f>'گام اول '!R652</f>
        <v>120</v>
      </c>
      <c r="S651" s="358">
        <f>'گام اول '!S652</f>
        <v>220</v>
      </c>
      <c r="T651" s="358">
        <f>'گام اول '!T652</f>
        <v>29.33</v>
      </c>
      <c r="U651" s="137">
        <f>'گام اول '!U652</f>
        <v>0</v>
      </c>
      <c r="V651" s="120">
        <f>'گام اول '!W652</f>
        <v>0</v>
      </c>
      <c r="W651" s="121">
        <f>'گام اول '!X652</f>
        <v>0</v>
      </c>
      <c r="X651" s="366">
        <f>'گام اول '!Y652</f>
        <v>0</v>
      </c>
      <c r="Y651" s="366">
        <f>'گام اول '!Z652</f>
        <v>0</v>
      </c>
      <c r="Z651" s="138">
        <f>'گام اول '!AA652</f>
        <v>885165</v>
      </c>
      <c r="AA651" s="138">
        <f>'گام اول '!AB652</f>
        <v>46667</v>
      </c>
      <c r="AB651" s="138">
        <f>'گام اول '!AC652</f>
        <v>931832</v>
      </c>
      <c r="AC651" s="138">
        <f>'گام اول '!AD652</f>
        <v>4500000</v>
      </c>
      <c r="AD651" s="138">
        <f>'گام اول '!AE652</f>
        <v>6000000</v>
      </c>
      <c r="AE651" s="139">
        <f>'گام اول '!AF652</f>
        <v>177895.19999999998</v>
      </c>
      <c r="AF651" s="122">
        <f>'گام اول '!AG652</f>
        <v>26554950</v>
      </c>
      <c r="AG651" s="123">
        <f>'گام اول '!AH652</f>
        <v>1400010</v>
      </c>
      <c r="AH651" s="123">
        <f>'گام اول '!AI652</f>
        <v>21347423.999999996</v>
      </c>
      <c r="AI651" s="123">
        <f>'گام اول '!AJ652</f>
        <v>0</v>
      </c>
      <c r="AJ651" s="123">
        <f>'گام اول '!AK652</f>
        <v>4500000</v>
      </c>
      <c r="AK651" s="123">
        <f>'گام اول '!AL652</f>
        <v>6000000</v>
      </c>
      <c r="AL651" s="123">
        <f>'گام اول '!AM652</f>
        <v>9784235.9999999981</v>
      </c>
      <c r="AM651" s="123">
        <f>'گام اول '!AN652</f>
        <v>5217666.2159999991</v>
      </c>
      <c r="AN651" s="123">
        <f>'گام اول '!AO652</f>
        <v>0</v>
      </c>
      <c r="AO651" s="123">
        <f>'گام اول '!AP652</f>
        <v>5600000</v>
      </c>
      <c r="AP651" s="123">
        <f>'گام اول '!AQ652</f>
        <v>0</v>
      </c>
      <c r="AQ651" s="123">
        <f>'گام اول '!AR652</f>
        <v>0</v>
      </c>
      <c r="AR651" s="123">
        <f>'گام اول '!AS652</f>
        <v>0</v>
      </c>
      <c r="AS651" s="375">
        <f>'گام اول '!AT652</f>
        <v>0</v>
      </c>
      <c r="AT651" s="368">
        <f t="shared" si="448"/>
        <v>80404286.216000006</v>
      </c>
      <c r="AU651" s="173">
        <f>'گام اول '!AV652</f>
        <v>58675986.18088001</v>
      </c>
      <c r="AV651" s="141">
        <f>'گام اول '!AW652</f>
        <v>80404286.215999991</v>
      </c>
      <c r="AW651" s="142">
        <f t="shared" si="449"/>
        <v>5628300.0351200001</v>
      </c>
      <c r="AX651" s="75">
        <f t="shared" si="450"/>
        <v>1867598.6180880012</v>
      </c>
      <c r="AY651" s="142">
        <f>'گام اول '!AZ652</f>
        <v>0</v>
      </c>
      <c r="AZ651" s="142">
        <f>'گام اول '!BA652</f>
        <v>0</v>
      </c>
      <c r="BA651" s="142">
        <f>'گام اول '!BB652</f>
        <v>0</v>
      </c>
      <c r="BB651" s="142">
        <f>'گام اول '!BC652</f>
        <v>0</v>
      </c>
      <c r="BC651" s="142">
        <f>'گام اول '!BD652</f>
        <v>0</v>
      </c>
      <c r="BD651" s="142">
        <f>'گام اول '!BE652</f>
        <v>0</v>
      </c>
      <c r="BE651" s="142">
        <f>'گام اول '!BF652</f>
        <v>0</v>
      </c>
      <c r="BF651" s="143">
        <f t="shared" si="451"/>
        <v>7495898.6532080015</v>
      </c>
      <c r="BG651" s="140">
        <f t="shared" si="452"/>
        <v>72908387</v>
      </c>
      <c r="BH651" s="144">
        <f t="shared" si="453"/>
        <v>80404286.216000006</v>
      </c>
      <c r="BI651" s="127">
        <f t="shared" si="446"/>
        <v>4659160</v>
      </c>
      <c r="BJ651" s="145">
        <f t="shared" si="454"/>
        <v>2329580</v>
      </c>
      <c r="BK651" s="145">
        <f t="shared" si="455"/>
        <v>698874</v>
      </c>
      <c r="BL651" s="146">
        <f t="shared" si="456"/>
        <v>1120000</v>
      </c>
      <c r="BM651" s="379">
        <v>0</v>
      </c>
      <c r="BN651" s="147">
        <f t="shared" si="457"/>
        <v>89211900.216000006</v>
      </c>
      <c r="BO651" s="148">
        <f t="shared" si="458"/>
        <v>80404286.215999991</v>
      </c>
      <c r="BP651" s="149">
        <f t="shared" si="459"/>
        <v>18492985.82968</v>
      </c>
      <c r="BQ651" s="150">
        <f t="shared" si="460"/>
        <v>107704886.04568</v>
      </c>
      <c r="BR651" s="151">
        <f t="shared" si="461"/>
        <v>100800</v>
      </c>
      <c r="BS651" s="147">
        <f t="shared" si="462"/>
        <v>107805686.04568</v>
      </c>
      <c r="BT651" s="135">
        <v>0</v>
      </c>
      <c r="BU651" s="148">
        <f t="shared" si="463"/>
        <v>8921190.0216000006</v>
      </c>
      <c r="BV651" s="152">
        <f t="shared" si="464"/>
        <v>4460595.0108000003</v>
      </c>
      <c r="BW651" s="133">
        <f t="shared" si="465"/>
        <v>94423901.013280004</v>
      </c>
      <c r="BX651" s="147">
        <f t="shared" si="466"/>
        <v>7687614</v>
      </c>
      <c r="BY651" s="134">
        <f t="shared" si="467"/>
        <v>86736287.013280004</v>
      </c>
      <c r="CD651" s="388">
        <f>'گام اول '!AU652</f>
        <v>80404286.216000006</v>
      </c>
      <c r="CE651" s="389">
        <f>'گام اول '!AV652</f>
        <v>58675986.18088001</v>
      </c>
      <c r="CF651" s="389">
        <f>'گام اول '!AW652</f>
        <v>80404286.215999991</v>
      </c>
      <c r="CG651" s="389">
        <f>'گام اول '!AX652</f>
        <v>5628300.0351200001</v>
      </c>
      <c r="CH651" s="389">
        <f>'گام اول '!AY652</f>
        <v>1867598.6180880012</v>
      </c>
      <c r="CI651" s="389">
        <f>'گام اول '!AZ652</f>
        <v>0</v>
      </c>
      <c r="CJ651" s="389">
        <f>'گام اول '!BA652</f>
        <v>0</v>
      </c>
      <c r="CK651" s="389">
        <f>'گام اول '!BB652</f>
        <v>0</v>
      </c>
      <c r="CL651" s="389">
        <f>'گام اول '!BC652</f>
        <v>0</v>
      </c>
      <c r="CM651" s="389">
        <f>'گام اول '!BD652</f>
        <v>0</v>
      </c>
      <c r="CN651" s="389">
        <f>'گام اول '!BE652</f>
        <v>0</v>
      </c>
      <c r="CO651" s="389">
        <f>'گام اول '!BF652</f>
        <v>0</v>
      </c>
      <c r="CP651" s="389">
        <f>'گام اول '!BG652</f>
        <v>7495898.6532080015</v>
      </c>
      <c r="CQ651" s="389">
        <f>'گام اول '!BH652</f>
        <v>72908387</v>
      </c>
      <c r="CR651" s="389">
        <f t="shared" si="468"/>
        <v>80404286.216000006</v>
      </c>
      <c r="CS651" s="55">
        <f t="shared" si="469"/>
        <v>4659160</v>
      </c>
      <c r="CT651" s="388">
        <f t="shared" si="470"/>
        <v>2329580</v>
      </c>
      <c r="CU651" s="389">
        <f t="shared" si="471"/>
        <v>698874</v>
      </c>
      <c r="CV651" s="389">
        <f t="shared" si="472"/>
        <v>1120000</v>
      </c>
      <c r="CW651" s="55">
        <v>0</v>
      </c>
      <c r="CX651" s="389">
        <f t="shared" si="473"/>
        <v>89211900.216000006</v>
      </c>
      <c r="CY651" s="389">
        <f t="shared" si="474"/>
        <v>80404286.215999991</v>
      </c>
      <c r="CZ651" s="389">
        <f t="shared" si="475"/>
        <v>18492985.82968</v>
      </c>
      <c r="DA651" s="389">
        <f t="shared" si="476"/>
        <v>107704886.04568</v>
      </c>
      <c r="DB651" s="389">
        <f t="shared" si="477"/>
        <v>100800</v>
      </c>
      <c r="DC651" s="389">
        <f t="shared" si="478"/>
        <v>107805686.04568</v>
      </c>
      <c r="DD651" s="394">
        <v>0</v>
      </c>
      <c r="DE651" s="389">
        <f t="shared" si="479"/>
        <v>8921190.0216000006</v>
      </c>
      <c r="DF651" s="389">
        <f t="shared" si="480"/>
        <v>4460595.0108000003</v>
      </c>
      <c r="DG651" s="389">
        <f t="shared" si="481"/>
        <v>94423901.013280004</v>
      </c>
      <c r="DH651" s="389">
        <f t="shared" si="482"/>
        <v>7687614</v>
      </c>
      <c r="DI651" s="389">
        <f t="shared" si="483"/>
        <v>86736287.013280004</v>
      </c>
      <c r="DJ651" s="389">
        <f t="shared" si="484"/>
        <v>0</v>
      </c>
      <c r="DL651" s="396">
        <f t="shared" si="485"/>
        <v>6638737.5</v>
      </c>
      <c r="DM651" s="396">
        <f t="shared" si="486"/>
        <v>-1979577.5</v>
      </c>
    </row>
    <row r="652" spans="1:117" s="55" customFormat="1" ht="21" x14ac:dyDescent="0.2">
      <c r="A652" s="191">
        <f t="shared" si="447"/>
        <v>2655495</v>
      </c>
      <c r="B652" s="136">
        <f>'گام اول '!B653</f>
        <v>647</v>
      </c>
      <c r="C652" s="136">
        <f>'گام اول '!C653</f>
        <v>444</v>
      </c>
      <c r="D652" s="136">
        <f>'گام اول '!D653</f>
        <v>12937</v>
      </c>
      <c r="E652" s="136" t="str">
        <f>'گام اول '!E653</f>
        <v>برات</v>
      </c>
      <c r="F652" s="136" t="str">
        <f>'گام اول '!F653</f>
        <v>قوچانی</v>
      </c>
      <c r="G652" s="136" t="str">
        <f>'گام اول '!G653</f>
        <v>نگهبان</v>
      </c>
      <c r="H652" s="136" t="str">
        <f>'گام اول '!H653</f>
        <v>خراسان رضوی</v>
      </c>
      <c r="I652" s="136" t="str">
        <f>'گام اول '!I653</f>
        <v>177-813-5729416-1</v>
      </c>
      <c r="J652" s="136" t="str">
        <f>'گام اول '!J653</f>
        <v>0870779532</v>
      </c>
      <c r="K652" s="136" t="str">
        <f>'گام اول '!K653</f>
        <v>0067948444</v>
      </c>
      <c r="L652" s="136" t="str">
        <f>'گام اول '!L653</f>
        <v>خراسان رضوی</v>
      </c>
      <c r="M652" s="136" t="str">
        <f>'گام اول '!M653</f>
        <v>نگهبان</v>
      </c>
      <c r="N652" s="120" t="str">
        <f>'گام اول '!N653</f>
        <v>*</v>
      </c>
      <c r="O652" s="119">
        <f>'گام اول '!O653</f>
        <v>0</v>
      </c>
      <c r="P652" s="121">
        <f>'گام اول '!P653</f>
        <v>0</v>
      </c>
      <c r="Q652" s="358">
        <f>'گام اول '!Q653</f>
        <v>30</v>
      </c>
      <c r="R652" s="358">
        <f>'گام اول '!R653</f>
        <v>120</v>
      </c>
      <c r="S652" s="358">
        <f>'گام اول '!S653</f>
        <v>110</v>
      </c>
      <c r="T652" s="358">
        <f>'گام اول '!T653</f>
        <v>29.33</v>
      </c>
      <c r="U652" s="137">
        <f>'گام اول '!U653</f>
        <v>0</v>
      </c>
      <c r="V652" s="120">
        <f>'گام اول '!W653</f>
        <v>0</v>
      </c>
      <c r="W652" s="121">
        <f>'گام اول '!X653</f>
        <v>0</v>
      </c>
      <c r="X652" s="366">
        <f>'گام اول '!Y653</f>
        <v>1</v>
      </c>
      <c r="Y652" s="366">
        <f>'گام اول '!Z653</f>
        <v>1</v>
      </c>
      <c r="Z652" s="138">
        <f>'گام اول '!AA653</f>
        <v>885165</v>
      </c>
      <c r="AA652" s="138">
        <f>'گام اول '!AB653</f>
        <v>46667</v>
      </c>
      <c r="AB652" s="138">
        <f>'گام اول '!AC653</f>
        <v>931832</v>
      </c>
      <c r="AC652" s="138">
        <f>'گام اول '!AD653</f>
        <v>4500000</v>
      </c>
      <c r="AD652" s="138">
        <f>'گام اول '!AE653</f>
        <v>6000000</v>
      </c>
      <c r="AE652" s="139">
        <f>'گام اول '!AF653</f>
        <v>177895.19999999998</v>
      </c>
      <c r="AF652" s="122">
        <f>'گام اول '!AG653</f>
        <v>26554950</v>
      </c>
      <c r="AG652" s="123">
        <f>'گام اول '!AH653</f>
        <v>1400010</v>
      </c>
      <c r="AH652" s="123">
        <f>'گام اول '!AI653</f>
        <v>21347423.999999996</v>
      </c>
      <c r="AI652" s="123">
        <f>'گام اول '!AJ653</f>
        <v>2655495</v>
      </c>
      <c r="AJ652" s="123">
        <f>'گام اول '!AK653</f>
        <v>4500000</v>
      </c>
      <c r="AK652" s="123">
        <f>'گام اول '!AL653</f>
        <v>6000000</v>
      </c>
      <c r="AL652" s="123">
        <f>'گام اول '!AM653</f>
        <v>4892117.9999999991</v>
      </c>
      <c r="AM652" s="123">
        <f>'گام اول '!AN653</f>
        <v>5217666.2159999991</v>
      </c>
      <c r="AN652" s="123">
        <f>'گام اول '!AO653</f>
        <v>0</v>
      </c>
      <c r="AO652" s="123">
        <f>'گام اول '!AP653</f>
        <v>2800000</v>
      </c>
      <c r="AP652" s="123">
        <f>'گام اول '!AQ653</f>
        <v>0</v>
      </c>
      <c r="AQ652" s="123">
        <f>'گام اول '!AR653</f>
        <v>0</v>
      </c>
      <c r="AR652" s="123">
        <f>'گام اول '!AS653</f>
        <v>0</v>
      </c>
      <c r="AS652" s="375">
        <f>'گام اول '!AT653</f>
        <v>0</v>
      </c>
      <c r="AT652" s="368">
        <f t="shared" si="448"/>
        <v>75367663.216000006</v>
      </c>
      <c r="AU652" s="173">
        <f>'گام اول '!AV653</f>
        <v>54322316.440880008</v>
      </c>
      <c r="AV652" s="141">
        <f>'گام اول '!AW653</f>
        <v>72712168.215999991</v>
      </c>
      <c r="AW652" s="142">
        <f t="shared" si="449"/>
        <v>5089851.7751199994</v>
      </c>
      <c r="AX652" s="75">
        <f t="shared" si="450"/>
        <v>1432231.644088001</v>
      </c>
      <c r="AY652" s="142">
        <f>'گام اول '!AZ653</f>
        <v>0</v>
      </c>
      <c r="AZ652" s="142">
        <f>'گام اول '!BA653</f>
        <v>0</v>
      </c>
      <c r="BA652" s="142">
        <f>'گام اول '!BB653</f>
        <v>0</v>
      </c>
      <c r="BB652" s="142">
        <f>'گام اول '!BC653</f>
        <v>0</v>
      </c>
      <c r="BC652" s="142">
        <f>'گام اول '!BD653</f>
        <v>0</v>
      </c>
      <c r="BD652" s="142">
        <f>'گام اول '!BE653</f>
        <v>0</v>
      </c>
      <c r="BE652" s="142">
        <f>'گام اول '!BF653</f>
        <v>0</v>
      </c>
      <c r="BF652" s="143">
        <f t="shared" si="451"/>
        <v>6522083.4192080004</v>
      </c>
      <c r="BG652" s="140">
        <f t="shared" si="452"/>
        <v>68845579</v>
      </c>
      <c r="BH652" s="144">
        <f t="shared" si="453"/>
        <v>75367663.216000006</v>
      </c>
      <c r="BI652" s="127">
        <f t="shared" si="446"/>
        <v>4659160</v>
      </c>
      <c r="BJ652" s="145">
        <f t="shared" si="454"/>
        <v>2329580</v>
      </c>
      <c r="BK652" s="145">
        <f t="shared" si="455"/>
        <v>698874</v>
      </c>
      <c r="BL652" s="146">
        <f t="shared" si="456"/>
        <v>1120000</v>
      </c>
      <c r="BM652" s="379">
        <v>0</v>
      </c>
      <c r="BN652" s="147">
        <f t="shared" si="457"/>
        <v>84175277.216000006</v>
      </c>
      <c r="BO652" s="148">
        <f t="shared" si="458"/>
        <v>72712168.215999991</v>
      </c>
      <c r="BP652" s="149">
        <f t="shared" si="459"/>
        <v>16723798.689679999</v>
      </c>
      <c r="BQ652" s="150">
        <f t="shared" si="460"/>
        <v>100899075.90568</v>
      </c>
      <c r="BR652" s="151">
        <f t="shared" si="461"/>
        <v>100800</v>
      </c>
      <c r="BS652" s="147">
        <f t="shared" si="462"/>
        <v>100999875.90568</v>
      </c>
      <c r="BT652" s="135">
        <v>0</v>
      </c>
      <c r="BU652" s="148">
        <f t="shared" si="463"/>
        <v>8417527.7216000017</v>
      </c>
      <c r="BV652" s="152">
        <f t="shared" si="464"/>
        <v>4208763.8608000008</v>
      </c>
      <c r="BW652" s="133">
        <f t="shared" si="465"/>
        <v>88373584.323280007</v>
      </c>
      <c r="BX652" s="147">
        <f t="shared" si="466"/>
        <v>7687614</v>
      </c>
      <c r="BY652" s="134">
        <f t="shared" si="467"/>
        <v>80685970.323280007</v>
      </c>
      <c r="CD652" s="388">
        <f>'گام اول '!AU653</f>
        <v>75367663.216000006</v>
      </c>
      <c r="CE652" s="389">
        <f>'گام اول '!AV653</f>
        <v>54322316.440880008</v>
      </c>
      <c r="CF652" s="389">
        <f>'گام اول '!AW653</f>
        <v>72712168.215999991</v>
      </c>
      <c r="CG652" s="389">
        <f>'گام اول '!AX653</f>
        <v>5089851.7751199994</v>
      </c>
      <c r="CH652" s="389">
        <f>'گام اول '!AY653</f>
        <v>1432231.644088001</v>
      </c>
      <c r="CI652" s="389">
        <f>'گام اول '!AZ653</f>
        <v>0</v>
      </c>
      <c r="CJ652" s="389">
        <f>'گام اول '!BA653</f>
        <v>0</v>
      </c>
      <c r="CK652" s="389">
        <f>'گام اول '!BB653</f>
        <v>0</v>
      </c>
      <c r="CL652" s="389">
        <f>'گام اول '!BC653</f>
        <v>0</v>
      </c>
      <c r="CM652" s="389">
        <f>'گام اول '!BD653</f>
        <v>0</v>
      </c>
      <c r="CN652" s="389">
        <f>'گام اول '!BE653</f>
        <v>0</v>
      </c>
      <c r="CO652" s="389">
        <f>'گام اول '!BF653</f>
        <v>0</v>
      </c>
      <c r="CP652" s="389">
        <f>'گام اول '!BG653</f>
        <v>6522083.4192080004</v>
      </c>
      <c r="CQ652" s="389">
        <f>'گام اول '!BH653</f>
        <v>68845579</v>
      </c>
      <c r="CR652" s="389">
        <f t="shared" si="468"/>
        <v>75367663.216000006</v>
      </c>
      <c r="CS652" s="55">
        <f t="shared" si="469"/>
        <v>4659160</v>
      </c>
      <c r="CT652" s="388">
        <f t="shared" si="470"/>
        <v>2329580</v>
      </c>
      <c r="CU652" s="389">
        <f t="shared" si="471"/>
        <v>698874</v>
      </c>
      <c r="CV652" s="389">
        <f t="shared" si="472"/>
        <v>1120000</v>
      </c>
      <c r="CW652" s="55">
        <v>0</v>
      </c>
      <c r="CX652" s="389">
        <f t="shared" si="473"/>
        <v>84175277.216000006</v>
      </c>
      <c r="CY652" s="389">
        <f t="shared" si="474"/>
        <v>72712168.215999991</v>
      </c>
      <c r="CZ652" s="389">
        <f t="shared" si="475"/>
        <v>16723798.689679999</v>
      </c>
      <c r="DA652" s="389">
        <f t="shared" si="476"/>
        <v>100899075.90568</v>
      </c>
      <c r="DB652" s="389">
        <f t="shared" si="477"/>
        <v>100800</v>
      </c>
      <c r="DC652" s="389">
        <f t="shared" si="478"/>
        <v>100999875.90568</v>
      </c>
      <c r="DD652" s="394">
        <v>0</v>
      </c>
      <c r="DE652" s="389">
        <f t="shared" si="479"/>
        <v>8417527.7216000017</v>
      </c>
      <c r="DF652" s="389">
        <f t="shared" si="480"/>
        <v>4208763.8608000008</v>
      </c>
      <c r="DG652" s="389">
        <f t="shared" si="481"/>
        <v>88373584.323280007</v>
      </c>
      <c r="DH652" s="389">
        <f t="shared" si="482"/>
        <v>7687614</v>
      </c>
      <c r="DI652" s="389">
        <f t="shared" si="483"/>
        <v>80685970.323280007</v>
      </c>
      <c r="DJ652" s="389">
        <f t="shared" si="484"/>
        <v>0</v>
      </c>
      <c r="DL652" s="396">
        <f t="shared" si="485"/>
        <v>6638737.5</v>
      </c>
      <c r="DM652" s="396">
        <f t="shared" si="486"/>
        <v>-1979577.5</v>
      </c>
    </row>
    <row r="653" spans="1:117" s="55" customFormat="1" ht="21" x14ac:dyDescent="0.2">
      <c r="A653" s="191">
        <f t="shared" si="447"/>
        <v>2655495</v>
      </c>
      <c r="B653" s="136">
        <f>'گام اول '!B654</f>
        <v>648</v>
      </c>
      <c r="C653" s="136">
        <f>'گام اول '!C654</f>
        <v>445</v>
      </c>
      <c r="D653" s="136">
        <f>'گام اول '!D654</f>
        <v>12923</v>
      </c>
      <c r="E653" s="136" t="str">
        <f>'گام اول '!E654</f>
        <v>محمدرضا</v>
      </c>
      <c r="F653" s="136" t="str">
        <f>'گام اول '!F654</f>
        <v>پارسافر</v>
      </c>
      <c r="G653" s="136" t="str">
        <f>'گام اول '!G654</f>
        <v>نگهبان</v>
      </c>
      <c r="H653" s="136" t="str">
        <f>'گام اول '!H654</f>
        <v>خراسان رضوی</v>
      </c>
      <c r="I653" s="136" t="str">
        <f>'گام اول '!I654</f>
        <v>177-700-6010289-1</v>
      </c>
      <c r="J653" s="136" t="str">
        <f>'گام اول '!J654</f>
        <v>0923363548</v>
      </c>
      <c r="K653" s="136" t="str">
        <f>'گام اول '!K654</f>
        <v>0019185977</v>
      </c>
      <c r="L653" s="136" t="str">
        <f>'گام اول '!L654</f>
        <v>خراسان رضوی</v>
      </c>
      <c r="M653" s="136" t="str">
        <f>'گام اول '!M654</f>
        <v>نگهبان</v>
      </c>
      <c r="N653" s="120" t="str">
        <f>'گام اول '!N654</f>
        <v>*</v>
      </c>
      <c r="O653" s="119">
        <f>'گام اول '!O654</f>
        <v>0</v>
      </c>
      <c r="P653" s="121">
        <f>'گام اول '!P654</f>
        <v>0</v>
      </c>
      <c r="Q653" s="358">
        <f>'گام اول '!Q654</f>
        <v>30</v>
      </c>
      <c r="R653" s="358">
        <f>'گام اول '!R654</f>
        <v>120</v>
      </c>
      <c r="S653" s="358">
        <f>'گام اول '!S654</f>
        <v>110</v>
      </c>
      <c r="T653" s="358">
        <f>'گام اول '!T654</f>
        <v>29.33</v>
      </c>
      <c r="U653" s="137">
        <f>'گام اول '!U654</f>
        <v>0</v>
      </c>
      <c r="V653" s="120">
        <f>'گام اول '!W654</f>
        <v>0</v>
      </c>
      <c r="W653" s="121">
        <f>'گام اول '!X654</f>
        <v>0</v>
      </c>
      <c r="X653" s="366">
        <f>'گام اول '!Y654</f>
        <v>0</v>
      </c>
      <c r="Y653" s="366">
        <f>'گام اول '!Z654</f>
        <v>0</v>
      </c>
      <c r="Z653" s="138">
        <f>'گام اول '!AA654</f>
        <v>885165</v>
      </c>
      <c r="AA653" s="138">
        <f>'گام اول '!AB654</f>
        <v>46667</v>
      </c>
      <c r="AB653" s="138">
        <f>'گام اول '!AC654</f>
        <v>931832</v>
      </c>
      <c r="AC653" s="138">
        <f>'گام اول '!AD654</f>
        <v>4500000</v>
      </c>
      <c r="AD653" s="138">
        <f>'گام اول '!AE654</f>
        <v>6000000</v>
      </c>
      <c r="AE653" s="139">
        <f>'گام اول '!AF654</f>
        <v>177895.19999999998</v>
      </c>
      <c r="AF653" s="122">
        <f>'گام اول '!AG654</f>
        <v>26554950</v>
      </c>
      <c r="AG653" s="123">
        <f>'گام اول '!AH654</f>
        <v>1400010</v>
      </c>
      <c r="AH653" s="123">
        <f>'گام اول '!AI654</f>
        <v>21347423.999999996</v>
      </c>
      <c r="AI653" s="123">
        <f>'گام اول '!AJ654</f>
        <v>0</v>
      </c>
      <c r="AJ653" s="123">
        <f>'گام اول '!AK654</f>
        <v>4500000</v>
      </c>
      <c r="AK653" s="123">
        <f>'گام اول '!AL654</f>
        <v>6000000</v>
      </c>
      <c r="AL653" s="123">
        <f>'گام اول '!AM654</f>
        <v>4892117.9999999991</v>
      </c>
      <c r="AM653" s="123">
        <f>'گام اول '!AN654</f>
        <v>5217666.2159999991</v>
      </c>
      <c r="AN653" s="123">
        <f>'گام اول '!AO654</f>
        <v>0</v>
      </c>
      <c r="AO653" s="123">
        <f>'گام اول '!AP654</f>
        <v>3000000</v>
      </c>
      <c r="AP653" s="123">
        <f>'گام اول '!AQ654</f>
        <v>0</v>
      </c>
      <c r="AQ653" s="123">
        <f>'گام اول '!AR654</f>
        <v>0</v>
      </c>
      <c r="AR653" s="123">
        <f>'گام اول '!AS654</f>
        <v>0</v>
      </c>
      <c r="AS653" s="375">
        <f>'گام اول '!AT654</f>
        <v>0</v>
      </c>
      <c r="AT653" s="368">
        <f t="shared" si="448"/>
        <v>72912168.216000006</v>
      </c>
      <c r="AU653" s="173">
        <f>'گام اول '!AV654</f>
        <v>54308316.440880008</v>
      </c>
      <c r="AV653" s="141">
        <f>'گام اول '!AW654</f>
        <v>72912168.215999991</v>
      </c>
      <c r="AW653" s="142">
        <f t="shared" si="449"/>
        <v>5103851.7751199994</v>
      </c>
      <c r="AX653" s="75">
        <f t="shared" si="450"/>
        <v>1430831.644088001</v>
      </c>
      <c r="AY653" s="142">
        <f>'گام اول '!AZ654</f>
        <v>0</v>
      </c>
      <c r="AZ653" s="142">
        <f>'گام اول '!BA654</f>
        <v>0</v>
      </c>
      <c r="BA653" s="142">
        <f>'گام اول '!BB654</f>
        <v>0</v>
      </c>
      <c r="BB653" s="142">
        <f>'گام اول '!BC654</f>
        <v>0</v>
      </c>
      <c r="BC653" s="142">
        <f>'گام اول '!BD654</f>
        <v>0</v>
      </c>
      <c r="BD653" s="142">
        <f>'گام اول '!BE654</f>
        <v>0</v>
      </c>
      <c r="BE653" s="142">
        <f>'گام اول '!BF654</f>
        <v>0</v>
      </c>
      <c r="BF653" s="143">
        <f t="shared" si="451"/>
        <v>6534683.4192080004</v>
      </c>
      <c r="BG653" s="140">
        <f t="shared" si="452"/>
        <v>66377484</v>
      </c>
      <c r="BH653" s="144">
        <f t="shared" si="453"/>
        <v>72912168.216000006</v>
      </c>
      <c r="BI653" s="127">
        <f t="shared" si="446"/>
        <v>4659160</v>
      </c>
      <c r="BJ653" s="145">
        <f t="shared" si="454"/>
        <v>2329580</v>
      </c>
      <c r="BK653" s="145">
        <f t="shared" si="455"/>
        <v>698874</v>
      </c>
      <c r="BL653" s="146">
        <f t="shared" si="456"/>
        <v>1120000</v>
      </c>
      <c r="BM653" s="379">
        <v>0</v>
      </c>
      <c r="BN653" s="147">
        <f t="shared" si="457"/>
        <v>81719782.216000006</v>
      </c>
      <c r="BO653" s="148">
        <f t="shared" si="458"/>
        <v>72912168.215999991</v>
      </c>
      <c r="BP653" s="149">
        <f t="shared" si="459"/>
        <v>16769798.689679999</v>
      </c>
      <c r="BQ653" s="150">
        <f t="shared" si="460"/>
        <v>98489580.905680001</v>
      </c>
      <c r="BR653" s="151">
        <f t="shared" si="461"/>
        <v>100800</v>
      </c>
      <c r="BS653" s="147">
        <f t="shared" si="462"/>
        <v>98590380.905680001</v>
      </c>
      <c r="BT653" s="135">
        <v>0</v>
      </c>
      <c r="BU653" s="148">
        <f t="shared" si="463"/>
        <v>8171978.2216000007</v>
      </c>
      <c r="BV653" s="152">
        <f t="shared" si="464"/>
        <v>4085989.1108000004</v>
      </c>
      <c r="BW653" s="133">
        <f t="shared" si="465"/>
        <v>86332413.573280007</v>
      </c>
      <c r="BX653" s="147">
        <f t="shared" si="466"/>
        <v>7687614</v>
      </c>
      <c r="BY653" s="134">
        <f t="shared" si="467"/>
        <v>78644799.573280007</v>
      </c>
      <c r="CD653" s="388">
        <f>'گام اول '!AU654</f>
        <v>72912168.216000006</v>
      </c>
      <c r="CE653" s="389">
        <f>'گام اول '!AV654</f>
        <v>54308316.440880008</v>
      </c>
      <c r="CF653" s="389">
        <f>'گام اول '!AW654</f>
        <v>72912168.215999991</v>
      </c>
      <c r="CG653" s="389">
        <f>'گام اول '!AX654</f>
        <v>5103851.7751199994</v>
      </c>
      <c r="CH653" s="389">
        <f>'گام اول '!AY654</f>
        <v>1430831.644088001</v>
      </c>
      <c r="CI653" s="389">
        <f>'گام اول '!AZ654</f>
        <v>0</v>
      </c>
      <c r="CJ653" s="389">
        <f>'گام اول '!BA654</f>
        <v>0</v>
      </c>
      <c r="CK653" s="389">
        <f>'گام اول '!BB654</f>
        <v>0</v>
      </c>
      <c r="CL653" s="389">
        <f>'گام اول '!BC654</f>
        <v>0</v>
      </c>
      <c r="CM653" s="389">
        <f>'گام اول '!BD654</f>
        <v>0</v>
      </c>
      <c r="CN653" s="389">
        <f>'گام اول '!BE654</f>
        <v>0</v>
      </c>
      <c r="CO653" s="389">
        <f>'گام اول '!BF654</f>
        <v>0</v>
      </c>
      <c r="CP653" s="389">
        <f>'گام اول '!BG654</f>
        <v>6534683.4192080004</v>
      </c>
      <c r="CQ653" s="389">
        <f>'گام اول '!BH654</f>
        <v>66377484</v>
      </c>
      <c r="CR653" s="389">
        <f t="shared" si="468"/>
        <v>72912168.216000006</v>
      </c>
      <c r="CS653" s="55">
        <f t="shared" si="469"/>
        <v>4659160</v>
      </c>
      <c r="CT653" s="388">
        <f t="shared" si="470"/>
        <v>2329580</v>
      </c>
      <c r="CU653" s="389">
        <f t="shared" si="471"/>
        <v>698874</v>
      </c>
      <c r="CV653" s="389">
        <f t="shared" si="472"/>
        <v>1120000</v>
      </c>
      <c r="CW653" s="55">
        <v>0</v>
      </c>
      <c r="CX653" s="389">
        <f t="shared" si="473"/>
        <v>81719782.216000006</v>
      </c>
      <c r="CY653" s="389">
        <f t="shared" si="474"/>
        <v>72912168.215999991</v>
      </c>
      <c r="CZ653" s="389">
        <f t="shared" si="475"/>
        <v>16769798.689679999</v>
      </c>
      <c r="DA653" s="389">
        <f t="shared" si="476"/>
        <v>98489580.905680001</v>
      </c>
      <c r="DB653" s="389">
        <f t="shared" si="477"/>
        <v>100800</v>
      </c>
      <c r="DC653" s="389">
        <f t="shared" si="478"/>
        <v>98590380.905680001</v>
      </c>
      <c r="DD653" s="394">
        <v>0</v>
      </c>
      <c r="DE653" s="389">
        <f t="shared" si="479"/>
        <v>8171978.2216000007</v>
      </c>
      <c r="DF653" s="389">
        <f t="shared" si="480"/>
        <v>4085989.1108000004</v>
      </c>
      <c r="DG653" s="389">
        <f t="shared" si="481"/>
        <v>86332413.573280007</v>
      </c>
      <c r="DH653" s="389">
        <f t="shared" si="482"/>
        <v>7687614</v>
      </c>
      <c r="DI653" s="389">
        <f t="shared" si="483"/>
        <v>78644799.573280007</v>
      </c>
      <c r="DJ653" s="389">
        <f t="shared" si="484"/>
        <v>0</v>
      </c>
      <c r="DL653" s="396">
        <f t="shared" si="485"/>
        <v>6638737.5</v>
      </c>
      <c r="DM653" s="396">
        <f t="shared" si="486"/>
        <v>-1979577.5</v>
      </c>
    </row>
    <row r="654" spans="1:117" s="55" customFormat="1" ht="21" x14ac:dyDescent="0.2">
      <c r="A654" s="191">
        <f t="shared" si="447"/>
        <v>2655495</v>
      </c>
      <c r="B654" s="136">
        <f>'گام اول '!B655</f>
        <v>649</v>
      </c>
      <c r="C654" s="136">
        <f>'گام اول '!C655</f>
        <v>446</v>
      </c>
      <c r="D654" s="136">
        <f>'گام اول '!D655</f>
        <v>12946</v>
      </c>
      <c r="E654" s="136" t="str">
        <f>'گام اول '!E655</f>
        <v>حسن</v>
      </c>
      <c r="F654" s="136" t="str">
        <f>'گام اول '!F655</f>
        <v>چکاوکی</v>
      </c>
      <c r="G654" s="136" t="str">
        <f>'گام اول '!G655</f>
        <v>نگهبان</v>
      </c>
      <c r="H654" s="136" t="str">
        <f>'گام اول '!H655</f>
        <v>خراسان رضوی</v>
      </c>
      <c r="I654" s="136" t="str">
        <f>'گام اول '!I655</f>
        <v>177-813-8008248-1</v>
      </c>
      <c r="J654" s="136" t="str">
        <f>'گام اول '!J655</f>
        <v>0931475619</v>
      </c>
      <c r="K654" s="136" t="str">
        <f>'گام اول '!K655</f>
        <v>0069745389</v>
      </c>
      <c r="L654" s="136" t="str">
        <f>'گام اول '!L655</f>
        <v>خراسان رضوی</v>
      </c>
      <c r="M654" s="136" t="str">
        <f>'گام اول '!M655</f>
        <v>نگهبان</v>
      </c>
      <c r="N654" s="120" t="str">
        <f>'گام اول '!N655</f>
        <v>*</v>
      </c>
      <c r="O654" s="119">
        <f>'گام اول '!O655</f>
        <v>0</v>
      </c>
      <c r="P654" s="121">
        <f>'گام اول '!P655</f>
        <v>0</v>
      </c>
      <c r="Q654" s="358">
        <f>'گام اول '!Q655</f>
        <v>30</v>
      </c>
      <c r="R654" s="358">
        <f>'گام اول '!R655</f>
        <v>120</v>
      </c>
      <c r="S654" s="358">
        <f>'گام اول '!S655</f>
        <v>110</v>
      </c>
      <c r="T654" s="358">
        <f>'گام اول '!T655</f>
        <v>29.33</v>
      </c>
      <c r="U654" s="137">
        <f>'گام اول '!U655</f>
        <v>0</v>
      </c>
      <c r="V654" s="120">
        <f>'گام اول '!W655</f>
        <v>0</v>
      </c>
      <c r="W654" s="121">
        <f>'گام اول '!X655</f>
        <v>0</v>
      </c>
      <c r="X654" s="366">
        <f>'گام اول '!Y655</f>
        <v>1</v>
      </c>
      <c r="Y654" s="366">
        <f>'گام اول '!Z655</f>
        <v>1</v>
      </c>
      <c r="Z654" s="138">
        <f>'گام اول '!AA655</f>
        <v>885165</v>
      </c>
      <c r="AA654" s="138">
        <f>'گام اول '!AB655</f>
        <v>46667</v>
      </c>
      <c r="AB654" s="138">
        <f>'گام اول '!AC655</f>
        <v>931832</v>
      </c>
      <c r="AC654" s="138">
        <f>'گام اول '!AD655</f>
        <v>4500000</v>
      </c>
      <c r="AD654" s="138">
        <f>'گام اول '!AE655</f>
        <v>6000000</v>
      </c>
      <c r="AE654" s="139">
        <f>'گام اول '!AF655</f>
        <v>177895.19999999998</v>
      </c>
      <c r="AF654" s="122">
        <f>'گام اول '!AG655</f>
        <v>26554950</v>
      </c>
      <c r="AG654" s="123">
        <f>'گام اول '!AH655</f>
        <v>1400010</v>
      </c>
      <c r="AH654" s="123">
        <f>'گام اول '!AI655</f>
        <v>21347423.999999996</v>
      </c>
      <c r="AI654" s="123">
        <f>'گام اول '!AJ655</f>
        <v>2655495</v>
      </c>
      <c r="AJ654" s="123">
        <f>'گام اول '!AK655</f>
        <v>4500000</v>
      </c>
      <c r="AK654" s="123">
        <f>'گام اول '!AL655</f>
        <v>6000000</v>
      </c>
      <c r="AL654" s="123">
        <f>'گام اول '!AM655</f>
        <v>4892117.9999999991</v>
      </c>
      <c r="AM654" s="123">
        <f>'گام اول '!AN655</f>
        <v>5217666.2159999991</v>
      </c>
      <c r="AN654" s="123">
        <f>'گام اول '!AO655</f>
        <v>0</v>
      </c>
      <c r="AO654" s="123">
        <f>'گام اول '!AP655</f>
        <v>3000000</v>
      </c>
      <c r="AP654" s="123">
        <f>'گام اول '!AQ655</f>
        <v>0</v>
      </c>
      <c r="AQ654" s="123">
        <f>'گام اول '!AR655</f>
        <v>0</v>
      </c>
      <c r="AR654" s="123">
        <f>'گام اول '!AS655</f>
        <v>0</v>
      </c>
      <c r="AS654" s="375">
        <f>'گام اول '!AT655</f>
        <v>0</v>
      </c>
      <c r="AT654" s="368">
        <f t="shared" si="448"/>
        <v>75567663.216000006</v>
      </c>
      <c r="AU654" s="173">
        <f>'گام اول '!AV655</f>
        <v>54308316.440880008</v>
      </c>
      <c r="AV654" s="141">
        <f>'گام اول '!AW655</f>
        <v>72912168.215999991</v>
      </c>
      <c r="AW654" s="142">
        <f t="shared" si="449"/>
        <v>5103851.7751199994</v>
      </c>
      <c r="AX654" s="75">
        <f t="shared" si="450"/>
        <v>1430831.644088001</v>
      </c>
      <c r="AY654" s="142">
        <f>'گام اول '!AZ655</f>
        <v>0</v>
      </c>
      <c r="AZ654" s="142">
        <f>'گام اول '!BA655</f>
        <v>0</v>
      </c>
      <c r="BA654" s="142">
        <f>'گام اول '!BB655</f>
        <v>0</v>
      </c>
      <c r="BB654" s="142">
        <f>'گام اول '!BC655</f>
        <v>0</v>
      </c>
      <c r="BC654" s="142">
        <f>'گام اول '!BD655</f>
        <v>0</v>
      </c>
      <c r="BD654" s="142">
        <f>'گام اول '!BE655</f>
        <v>0</v>
      </c>
      <c r="BE654" s="142">
        <f>'گام اول '!BF655</f>
        <v>0</v>
      </c>
      <c r="BF654" s="143">
        <f t="shared" si="451"/>
        <v>6534683.4192080004</v>
      </c>
      <c r="BG654" s="140">
        <f t="shared" si="452"/>
        <v>69032979</v>
      </c>
      <c r="BH654" s="144">
        <f t="shared" si="453"/>
        <v>75567663.216000006</v>
      </c>
      <c r="BI654" s="127">
        <f t="shared" si="446"/>
        <v>4659160</v>
      </c>
      <c r="BJ654" s="145">
        <f t="shared" si="454"/>
        <v>2329580</v>
      </c>
      <c r="BK654" s="145">
        <f t="shared" si="455"/>
        <v>698874</v>
      </c>
      <c r="BL654" s="146">
        <f t="shared" si="456"/>
        <v>1120000</v>
      </c>
      <c r="BM654" s="379">
        <v>0</v>
      </c>
      <c r="BN654" s="147">
        <f t="shared" si="457"/>
        <v>84375277.216000006</v>
      </c>
      <c r="BO654" s="148">
        <f t="shared" si="458"/>
        <v>72912168.215999991</v>
      </c>
      <c r="BP654" s="149">
        <f t="shared" si="459"/>
        <v>16769798.689679999</v>
      </c>
      <c r="BQ654" s="150">
        <f t="shared" si="460"/>
        <v>101145075.90568</v>
      </c>
      <c r="BR654" s="151">
        <f t="shared" si="461"/>
        <v>100800</v>
      </c>
      <c r="BS654" s="147">
        <f t="shared" si="462"/>
        <v>101245875.90568</v>
      </c>
      <c r="BT654" s="135">
        <v>0</v>
      </c>
      <c r="BU654" s="148">
        <f t="shared" si="463"/>
        <v>8437527.7216000017</v>
      </c>
      <c r="BV654" s="152">
        <f t="shared" si="464"/>
        <v>4218763.8608000008</v>
      </c>
      <c r="BW654" s="133">
        <f t="shared" si="465"/>
        <v>88589584.323280007</v>
      </c>
      <c r="BX654" s="147">
        <f t="shared" si="466"/>
        <v>7687614</v>
      </c>
      <c r="BY654" s="134">
        <f t="shared" si="467"/>
        <v>80901970.323280007</v>
      </c>
      <c r="CD654" s="388">
        <f>'گام اول '!AU655</f>
        <v>75567663.216000006</v>
      </c>
      <c r="CE654" s="389">
        <f>'گام اول '!AV655</f>
        <v>54308316.440880008</v>
      </c>
      <c r="CF654" s="389">
        <f>'گام اول '!AW655</f>
        <v>72912168.215999991</v>
      </c>
      <c r="CG654" s="389">
        <f>'گام اول '!AX655</f>
        <v>5103851.7751199994</v>
      </c>
      <c r="CH654" s="389">
        <f>'گام اول '!AY655</f>
        <v>1430831.644088001</v>
      </c>
      <c r="CI654" s="389">
        <f>'گام اول '!AZ655</f>
        <v>0</v>
      </c>
      <c r="CJ654" s="389">
        <f>'گام اول '!BA655</f>
        <v>0</v>
      </c>
      <c r="CK654" s="389">
        <f>'گام اول '!BB655</f>
        <v>0</v>
      </c>
      <c r="CL654" s="389">
        <f>'گام اول '!BC655</f>
        <v>0</v>
      </c>
      <c r="CM654" s="389">
        <f>'گام اول '!BD655</f>
        <v>0</v>
      </c>
      <c r="CN654" s="389">
        <f>'گام اول '!BE655</f>
        <v>0</v>
      </c>
      <c r="CO654" s="389">
        <f>'گام اول '!BF655</f>
        <v>0</v>
      </c>
      <c r="CP654" s="389">
        <f>'گام اول '!BG655</f>
        <v>6534683.4192080004</v>
      </c>
      <c r="CQ654" s="389">
        <f>'گام اول '!BH655</f>
        <v>69032979</v>
      </c>
      <c r="CR654" s="389">
        <f t="shared" si="468"/>
        <v>75567663.216000006</v>
      </c>
      <c r="CS654" s="55">
        <f t="shared" si="469"/>
        <v>4659160</v>
      </c>
      <c r="CT654" s="388">
        <f t="shared" si="470"/>
        <v>2329580</v>
      </c>
      <c r="CU654" s="389">
        <f t="shared" si="471"/>
        <v>698874</v>
      </c>
      <c r="CV654" s="389">
        <f t="shared" si="472"/>
        <v>1120000</v>
      </c>
      <c r="CW654" s="55">
        <v>0</v>
      </c>
      <c r="CX654" s="389">
        <f t="shared" si="473"/>
        <v>84375277.216000006</v>
      </c>
      <c r="CY654" s="389">
        <f t="shared" si="474"/>
        <v>72912168.215999991</v>
      </c>
      <c r="CZ654" s="389">
        <f t="shared" si="475"/>
        <v>16769798.689679999</v>
      </c>
      <c r="DA654" s="389">
        <f t="shared" si="476"/>
        <v>101145075.90568</v>
      </c>
      <c r="DB654" s="389">
        <f t="shared" si="477"/>
        <v>100800</v>
      </c>
      <c r="DC654" s="389">
        <f t="shared" si="478"/>
        <v>101245875.90568</v>
      </c>
      <c r="DD654" s="394">
        <v>0</v>
      </c>
      <c r="DE654" s="389">
        <f t="shared" si="479"/>
        <v>8437527.7216000017</v>
      </c>
      <c r="DF654" s="389">
        <f t="shared" si="480"/>
        <v>4218763.8608000008</v>
      </c>
      <c r="DG654" s="389">
        <f t="shared" si="481"/>
        <v>88589584.323280007</v>
      </c>
      <c r="DH654" s="389">
        <f t="shared" si="482"/>
        <v>7687614</v>
      </c>
      <c r="DI654" s="389">
        <f t="shared" si="483"/>
        <v>80901970.323280007</v>
      </c>
      <c r="DJ654" s="389">
        <f t="shared" si="484"/>
        <v>0</v>
      </c>
      <c r="DL654" s="396">
        <f t="shared" si="485"/>
        <v>6638737.5</v>
      </c>
      <c r="DM654" s="396">
        <f t="shared" si="486"/>
        <v>-1979577.5</v>
      </c>
    </row>
    <row r="655" spans="1:117" s="55" customFormat="1" ht="21" x14ac:dyDescent="0.2">
      <c r="A655" s="191">
        <f t="shared" si="447"/>
        <v>2655495</v>
      </c>
      <c r="B655" s="136">
        <f>'گام اول '!B656</f>
        <v>650</v>
      </c>
      <c r="C655" s="136">
        <f>'گام اول '!C656</f>
        <v>447</v>
      </c>
      <c r="D655" s="136">
        <f>'گام اول '!D656</f>
        <v>12950</v>
      </c>
      <c r="E655" s="136" t="str">
        <f>'گام اول '!E656</f>
        <v>حسین</v>
      </c>
      <c r="F655" s="136" t="str">
        <f>'گام اول '!F656</f>
        <v>آهور</v>
      </c>
      <c r="G655" s="136" t="str">
        <f>'گام اول '!G656</f>
        <v>نگهبان</v>
      </c>
      <c r="H655" s="136" t="str">
        <f>'گام اول '!H656</f>
        <v>خراسان رضوی</v>
      </c>
      <c r="I655" s="136" t="str">
        <f>'گام اول '!I656</f>
        <v>136-813-5062639-1</v>
      </c>
      <c r="J655" s="136" t="str">
        <f>'گام اول '!J656</f>
        <v>0944565077</v>
      </c>
      <c r="K655" s="136" t="str">
        <f>'گام اول '!K656</f>
        <v>0068116648</v>
      </c>
      <c r="L655" s="136" t="str">
        <f>'گام اول '!L656</f>
        <v>خراسان رضوی</v>
      </c>
      <c r="M655" s="136" t="str">
        <f>'گام اول '!M656</f>
        <v>نگهبان</v>
      </c>
      <c r="N655" s="120" t="str">
        <f>'گام اول '!N656</f>
        <v>*</v>
      </c>
      <c r="O655" s="119">
        <f>'گام اول '!O656</f>
        <v>0</v>
      </c>
      <c r="P655" s="121">
        <f>'گام اول '!P656</f>
        <v>0</v>
      </c>
      <c r="Q655" s="358">
        <f>'گام اول '!Q656</f>
        <v>30</v>
      </c>
      <c r="R655" s="358">
        <f>'گام اول '!R656</f>
        <v>120</v>
      </c>
      <c r="S655" s="358">
        <f>'گام اول '!S656</f>
        <v>110</v>
      </c>
      <c r="T655" s="358">
        <f>'گام اول '!T656</f>
        <v>29.33</v>
      </c>
      <c r="U655" s="137">
        <f>'گام اول '!U656</f>
        <v>0</v>
      </c>
      <c r="V655" s="120">
        <f>'گام اول '!W656</f>
        <v>0</v>
      </c>
      <c r="W655" s="121">
        <f>'گام اول '!X656</f>
        <v>0</v>
      </c>
      <c r="X655" s="366">
        <f>'گام اول '!Y656</f>
        <v>2</v>
      </c>
      <c r="Y655" s="366">
        <f>'گام اول '!Z656</f>
        <v>1</v>
      </c>
      <c r="Z655" s="138">
        <f>'گام اول '!AA656</f>
        <v>885165</v>
      </c>
      <c r="AA655" s="138">
        <f>'گام اول '!AB656</f>
        <v>46667</v>
      </c>
      <c r="AB655" s="138">
        <f>'گام اول '!AC656</f>
        <v>931832</v>
      </c>
      <c r="AC655" s="138">
        <f>'گام اول '!AD656</f>
        <v>4500000</v>
      </c>
      <c r="AD655" s="138">
        <f>'گام اول '!AE656</f>
        <v>6000000</v>
      </c>
      <c r="AE655" s="139">
        <f>'گام اول '!AF656</f>
        <v>177895.19999999998</v>
      </c>
      <c r="AF655" s="122">
        <f>'گام اول '!AG656</f>
        <v>26554950</v>
      </c>
      <c r="AG655" s="123">
        <f>'گام اول '!AH656</f>
        <v>1400010</v>
      </c>
      <c r="AH655" s="123">
        <f>'گام اول '!AI656</f>
        <v>21347423.999999996</v>
      </c>
      <c r="AI655" s="123">
        <f>'گام اول '!AJ656</f>
        <v>2655495</v>
      </c>
      <c r="AJ655" s="123">
        <f>'گام اول '!AK656</f>
        <v>4500000</v>
      </c>
      <c r="AK655" s="123">
        <f>'گام اول '!AL656</f>
        <v>6000000</v>
      </c>
      <c r="AL655" s="123">
        <f>'گام اول '!AM656</f>
        <v>4892117.9999999991</v>
      </c>
      <c r="AM655" s="123">
        <f>'گام اول '!AN656</f>
        <v>5217666.2159999991</v>
      </c>
      <c r="AN655" s="123">
        <f>'گام اول '!AO656</f>
        <v>0</v>
      </c>
      <c r="AO655" s="123">
        <f>'گام اول '!AP656</f>
        <v>3000000</v>
      </c>
      <c r="AP655" s="123">
        <f>'گام اول '!AQ656</f>
        <v>0</v>
      </c>
      <c r="AQ655" s="123">
        <f>'گام اول '!AR656</f>
        <v>0</v>
      </c>
      <c r="AR655" s="123">
        <f>'گام اول '!AS656</f>
        <v>0</v>
      </c>
      <c r="AS655" s="375">
        <f>'گام اول '!AT656</f>
        <v>0</v>
      </c>
      <c r="AT655" s="368">
        <f t="shared" si="448"/>
        <v>75567663.216000006</v>
      </c>
      <c r="AU655" s="173">
        <f>'گام اول '!AV656</f>
        <v>54308316.440880008</v>
      </c>
      <c r="AV655" s="141">
        <f>'گام اول '!AW656</f>
        <v>72912168.215999991</v>
      </c>
      <c r="AW655" s="142">
        <f t="shared" si="449"/>
        <v>5103851.7751199994</v>
      </c>
      <c r="AX655" s="75">
        <f t="shared" si="450"/>
        <v>1430831.644088001</v>
      </c>
      <c r="AY655" s="142">
        <f>'گام اول '!AZ656</f>
        <v>0</v>
      </c>
      <c r="AZ655" s="142">
        <f>'گام اول '!BA656</f>
        <v>0</v>
      </c>
      <c r="BA655" s="142">
        <f>'گام اول '!BB656</f>
        <v>0</v>
      </c>
      <c r="BB655" s="142">
        <f>'گام اول '!BC656</f>
        <v>0</v>
      </c>
      <c r="BC655" s="142">
        <f>'گام اول '!BD656</f>
        <v>0</v>
      </c>
      <c r="BD655" s="142">
        <f>'گام اول '!BE656</f>
        <v>0</v>
      </c>
      <c r="BE655" s="142">
        <f>'گام اول '!BF656</f>
        <v>0</v>
      </c>
      <c r="BF655" s="143">
        <f t="shared" si="451"/>
        <v>6534683.4192080004</v>
      </c>
      <c r="BG655" s="140">
        <f t="shared" si="452"/>
        <v>69032979</v>
      </c>
      <c r="BH655" s="144">
        <f t="shared" si="453"/>
        <v>75567663.216000006</v>
      </c>
      <c r="BI655" s="127">
        <f t="shared" si="446"/>
        <v>4659160</v>
      </c>
      <c r="BJ655" s="145">
        <f t="shared" si="454"/>
        <v>2329580</v>
      </c>
      <c r="BK655" s="145">
        <f t="shared" si="455"/>
        <v>698874</v>
      </c>
      <c r="BL655" s="146">
        <f t="shared" si="456"/>
        <v>1120000</v>
      </c>
      <c r="BM655" s="379">
        <v>0</v>
      </c>
      <c r="BN655" s="147">
        <f t="shared" si="457"/>
        <v>84375277.216000006</v>
      </c>
      <c r="BO655" s="148">
        <f t="shared" si="458"/>
        <v>72912168.215999991</v>
      </c>
      <c r="BP655" s="149">
        <f t="shared" si="459"/>
        <v>16769798.689679999</v>
      </c>
      <c r="BQ655" s="150">
        <f t="shared" si="460"/>
        <v>101145075.90568</v>
      </c>
      <c r="BR655" s="151">
        <f t="shared" si="461"/>
        <v>100800</v>
      </c>
      <c r="BS655" s="147">
        <f t="shared" si="462"/>
        <v>101245875.90568</v>
      </c>
      <c r="BT655" s="135">
        <v>0</v>
      </c>
      <c r="BU655" s="148">
        <f t="shared" si="463"/>
        <v>8437527.7216000017</v>
      </c>
      <c r="BV655" s="152">
        <f t="shared" si="464"/>
        <v>4218763.8608000008</v>
      </c>
      <c r="BW655" s="133">
        <f t="shared" si="465"/>
        <v>88589584.323280007</v>
      </c>
      <c r="BX655" s="147">
        <f t="shared" si="466"/>
        <v>7687614</v>
      </c>
      <c r="BY655" s="134">
        <f t="shared" si="467"/>
        <v>80901970.323280007</v>
      </c>
      <c r="CD655" s="388">
        <f>'گام اول '!AU656</f>
        <v>75567663.216000006</v>
      </c>
      <c r="CE655" s="389">
        <f>'گام اول '!AV656</f>
        <v>54308316.440880008</v>
      </c>
      <c r="CF655" s="389">
        <f>'گام اول '!AW656</f>
        <v>72912168.215999991</v>
      </c>
      <c r="CG655" s="389">
        <f>'گام اول '!AX656</f>
        <v>5103851.7751199994</v>
      </c>
      <c r="CH655" s="389">
        <f>'گام اول '!AY656</f>
        <v>1430831.644088001</v>
      </c>
      <c r="CI655" s="389">
        <f>'گام اول '!AZ656</f>
        <v>0</v>
      </c>
      <c r="CJ655" s="389">
        <f>'گام اول '!BA656</f>
        <v>0</v>
      </c>
      <c r="CK655" s="389">
        <f>'گام اول '!BB656</f>
        <v>0</v>
      </c>
      <c r="CL655" s="389">
        <f>'گام اول '!BC656</f>
        <v>0</v>
      </c>
      <c r="CM655" s="389">
        <f>'گام اول '!BD656</f>
        <v>0</v>
      </c>
      <c r="CN655" s="389">
        <f>'گام اول '!BE656</f>
        <v>0</v>
      </c>
      <c r="CO655" s="389">
        <f>'گام اول '!BF656</f>
        <v>0</v>
      </c>
      <c r="CP655" s="389">
        <f>'گام اول '!BG656</f>
        <v>6534683.4192080004</v>
      </c>
      <c r="CQ655" s="389">
        <f>'گام اول '!BH656</f>
        <v>69032979</v>
      </c>
      <c r="CR655" s="389">
        <f t="shared" si="468"/>
        <v>75567663.216000006</v>
      </c>
      <c r="CS655" s="55">
        <f t="shared" si="469"/>
        <v>4659160</v>
      </c>
      <c r="CT655" s="388">
        <f t="shared" si="470"/>
        <v>2329580</v>
      </c>
      <c r="CU655" s="389">
        <f t="shared" si="471"/>
        <v>698874</v>
      </c>
      <c r="CV655" s="389">
        <f t="shared" si="472"/>
        <v>1120000</v>
      </c>
      <c r="CW655" s="55">
        <v>0</v>
      </c>
      <c r="CX655" s="389">
        <f t="shared" si="473"/>
        <v>84375277.216000006</v>
      </c>
      <c r="CY655" s="389">
        <f t="shared" si="474"/>
        <v>72912168.215999991</v>
      </c>
      <c r="CZ655" s="389">
        <f t="shared" si="475"/>
        <v>16769798.689679999</v>
      </c>
      <c r="DA655" s="389">
        <f t="shared" si="476"/>
        <v>101145075.90568</v>
      </c>
      <c r="DB655" s="389">
        <f t="shared" si="477"/>
        <v>100800</v>
      </c>
      <c r="DC655" s="389">
        <f t="shared" si="478"/>
        <v>101245875.90568</v>
      </c>
      <c r="DD655" s="394">
        <v>0</v>
      </c>
      <c r="DE655" s="389">
        <f t="shared" si="479"/>
        <v>8437527.7216000017</v>
      </c>
      <c r="DF655" s="389">
        <f t="shared" si="480"/>
        <v>4218763.8608000008</v>
      </c>
      <c r="DG655" s="389">
        <f t="shared" si="481"/>
        <v>88589584.323280007</v>
      </c>
      <c r="DH655" s="389">
        <f t="shared" si="482"/>
        <v>7687614</v>
      </c>
      <c r="DI655" s="389">
        <f t="shared" si="483"/>
        <v>80901970.323280007</v>
      </c>
      <c r="DJ655" s="389">
        <f t="shared" si="484"/>
        <v>0</v>
      </c>
      <c r="DL655" s="396">
        <f t="shared" si="485"/>
        <v>6638737.5</v>
      </c>
      <c r="DM655" s="396">
        <f t="shared" si="486"/>
        <v>-1979577.5</v>
      </c>
    </row>
    <row r="656" spans="1:117" s="55" customFormat="1" ht="21" x14ac:dyDescent="0.2">
      <c r="A656" s="191">
        <f t="shared" si="447"/>
        <v>2655495</v>
      </c>
      <c r="B656" s="136">
        <f>'گام اول '!B657</f>
        <v>651</v>
      </c>
      <c r="C656" s="136">
        <f>'گام اول '!C657</f>
        <v>448</v>
      </c>
      <c r="D656" s="136">
        <f>'گام اول '!D657</f>
        <v>12954</v>
      </c>
      <c r="E656" s="136" t="str">
        <f>'گام اول '!E657</f>
        <v>مجید</v>
      </c>
      <c r="F656" s="136" t="str">
        <f>'گام اول '!F657</f>
        <v>مرتضوی پور</v>
      </c>
      <c r="G656" s="136" t="str">
        <f>'گام اول '!G657</f>
        <v>نگهبان</v>
      </c>
      <c r="H656" s="136" t="str">
        <f>'گام اول '!H657</f>
        <v>خراسان رضوی</v>
      </c>
      <c r="I656" s="136" t="str">
        <f>'گام اول '!I657</f>
        <v>177-12-3770681-1</v>
      </c>
      <c r="J656" s="136" t="str">
        <f>'گام اول '!J657</f>
        <v>0940073706</v>
      </c>
      <c r="K656" s="136" t="str">
        <f>'گام اول '!K657</f>
        <v>0068424874</v>
      </c>
      <c r="L656" s="136" t="str">
        <f>'گام اول '!L657</f>
        <v>خراسان رضوی</v>
      </c>
      <c r="M656" s="136" t="str">
        <f>'گام اول '!M657</f>
        <v>نگهبان</v>
      </c>
      <c r="N656" s="120" t="str">
        <f>'گام اول '!N657</f>
        <v>*</v>
      </c>
      <c r="O656" s="119">
        <f>'گام اول '!O657</f>
        <v>0</v>
      </c>
      <c r="P656" s="121">
        <f>'گام اول '!P657</f>
        <v>0</v>
      </c>
      <c r="Q656" s="358">
        <f>'گام اول '!Q657</f>
        <v>30</v>
      </c>
      <c r="R656" s="358">
        <f>'گام اول '!R657</f>
        <v>120</v>
      </c>
      <c r="S656" s="358">
        <f>'گام اول '!S657</f>
        <v>110</v>
      </c>
      <c r="T656" s="358">
        <f>'گام اول '!T657</f>
        <v>29.33</v>
      </c>
      <c r="U656" s="137">
        <f>'گام اول '!U657</f>
        <v>0</v>
      </c>
      <c r="V656" s="120">
        <f>'گام اول '!W657</f>
        <v>0</v>
      </c>
      <c r="W656" s="121">
        <f>'گام اول '!X657</f>
        <v>0</v>
      </c>
      <c r="X656" s="366">
        <f>'گام اول '!Y657</f>
        <v>2</v>
      </c>
      <c r="Y656" s="366">
        <f>'گام اول '!Z657</f>
        <v>2</v>
      </c>
      <c r="Z656" s="138">
        <f>'گام اول '!AA657</f>
        <v>885165</v>
      </c>
      <c r="AA656" s="138">
        <f>'گام اول '!AB657</f>
        <v>46667</v>
      </c>
      <c r="AB656" s="138">
        <f>'گام اول '!AC657</f>
        <v>931832</v>
      </c>
      <c r="AC656" s="138">
        <f>'گام اول '!AD657</f>
        <v>4500000</v>
      </c>
      <c r="AD656" s="138">
        <f>'گام اول '!AE657</f>
        <v>6000000</v>
      </c>
      <c r="AE656" s="139">
        <f>'گام اول '!AF657</f>
        <v>177895.19999999998</v>
      </c>
      <c r="AF656" s="122">
        <f>'گام اول '!AG657</f>
        <v>26554950</v>
      </c>
      <c r="AG656" s="123">
        <f>'گام اول '!AH657</f>
        <v>1400010</v>
      </c>
      <c r="AH656" s="123">
        <f>'گام اول '!AI657</f>
        <v>21347423.999999996</v>
      </c>
      <c r="AI656" s="123">
        <f>'گام اول '!AJ657</f>
        <v>5310990</v>
      </c>
      <c r="AJ656" s="123">
        <f>'گام اول '!AK657</f>
        <v>4500000</v>
      </c>
      <c r="AK656" s="123">
        <f>'گام اول '!AL657</f>
        <v>6000000</v>
      </c>
      <c r="AL656" s="123">
        <f>'گام اول '!AM657</f>
        <v>4892117.9999999991</v>
      </c>
      <c r="AM656" s="123">
        <f>'گام اول '!AN657</f>
        <v>5217666.2159999991</v>
      </c>
      <c r="AN656" s="123">
        <f>'گام اول '!AO657</f>
        <v>0</v>
      </c>
      <c r="AO656" s="123">
        <f>'گام اول '!AP657</f>
        <v>3000000</v>
      </c>
      <c r="AP656" s="123">
        <f>'گام اول '!AQ657</f>
        <v>0</v>
      </c>
      <c r="AQ656" s="123">
        <f>'گام اول '!AR657</f>
        <v>0</v>
      </c>
      <c r="AR656" s="123">
        <f>'گام اول '!AS657</f>
        <v>0</v>
      </c>
      <c r="AS656" s="375">
        <f>'گام اول '!AT657</f>
        <v>0</v>
      </c>
      <c r="AT656" s="368">
        <f t="shared" si="448"/>
        <v>78223158.216000006</v>
      </c>
      <c r="AU656" s="173">
        <f>'گام اول '!AV657</f>
        <v>54308316.440880008</v>
      </c>
      <c r="AV656" s="141">
        <f>'گام اول '!AW657</f>
        <v>72912168.215999991</v>
      </c>
      <c r="AW656" s="142">
        <f t="shared" si="449"/>
        <v>5103851.7751199994</v>
      </c>
      <c r="AX656" s="75">
        <f t="shared" si="450"/>
        <v>1430831.644088001</v>
      </c>
      <c r="AY656" s="142">
        <f>'گام اول '!AZ657</f>
        <v>0</v>
      </c>
      <c r="AZ656" s="142">
        <f>'گام اول '!BA657</f>
        <v>0</v>
      </c>
      <c r="BA656" s="142">
        <f>'گام اول '!BB657</f>
        <v>0</v>
      </c>
      <c r="BB656" s="142">
        <f>'گام اول '!BC657</f>
        <v>0</v>
      </c>
      <c r="BC656" s="142">
        <f>'گام اول '!BD657</f>
        <v>0</v>
      </c>
      <c r="BD656" s="142">
        <f>'گام اول '!BE657</f>
        <v>0</v>
      </c>
      <c r="BE656" s="142">
        <f>'گام اول '!BF657</f>
        <v>0</v>
      </c>
      <c r="BF656" s="143">
        <f t="shared" si="451"/>
        <v>6534683.4192080004</v>
      </c>
      <c r="BG656" s="140">
        <f t="shared" si="452"/>
        <v>71688474</v>
      </c>
      <c r="BH656" s="144">
        <f t="shared" si="453"/>
        <v>78223158.216000006</v>
      </c>
      <c r="BI656" s="127">
        <f t="shared" si="446"/>
        <v>4659160</v>
      </c>
      <c r="BJ656" s="145">
        <f t="shared" si="454"/>
        <v>2329580</v>
      </c>
      <c r="BK656" s="145">
        <f t="shared" si="455"/>
        <v>698874</v>
      </c>
      <c r="BL656" s="146">
        <f t="shared" si="456"/>
        <v>1120000</v>
      </c>
      <c r="BM656" s="379">
        <v>0</v>
      </c>
      <c r="BN656" s="147">
        <f t="shared" si="457"/>
        <v>87030772.216000006</v>
      </c>
      <c r="BO656" s="148">
        <f t="shared" si="458"/>
        <v>72912168.215999991</v>
      </c>
      <c r="BP656" s="149">
        <f t="shared" si="459"/>
        <v>16769798.689679999</v>
      </c>
      <c r="BQ656" s="150">
        <f t="shared" si="460"/>
        <v>103800570.90568</v>
      </c>
      <c r="BR656" s="151">
        <f t="shared" si="461"/>
        <v>100800</v>
      </c>
      <c r="BS656" s="147">
        <f t="shared" si="462"/>
        <v>103901370.90568</v>
      </c>
      <c r="BT656" s="135">
        <v>0</v>
      </c>
      <c r="BU656" s="148">
        <f t="shared" si="463"/>
        <v>8703077.2216000017</v>
      </c>
      <c r="BV656" s="152">
        <f t="shared" si="464"/>
        <v>4351538.6108000008</v>
      </c>
      <c r="BW656" s="133">
        <f t="shared" si="465"/>
        <v>90846755.073280007</v>
      </c>
      <c r="BX656" s="147">
        <f t="shared" si="466"/>
        <v>7687614</v>
      </c>
      <c r="BY656" s="134">
        <f t="shared" si="467"/>
        <v>83159141.073280007</v>
      </c>
      <c r="CD656" s="388">
        <f>'گام اول '!AU657</f>
        <v>78223158.216000006</v>
      </c>
      <c r="CE656" s="389">
        <f>'گام اول '!AV657</f>
        <v>54308316.440880008</v>
      </c>
      <c r="CF656" s="389">
        <f>'گام اول '!AW657</f>
        <v>72912168.215999991</v>
      </c>
      <c r="CG656" s="389">
        <f>'گام اول '!AX657</f>
        <v>5103851.7751199994</v>
      </c>
      <c r="CH656" s="389">
        <f>'گام اول '!AY657</f>
        <v>1430831.644088001</v>
      </c>
      <c r="CI656" s="389">
        <f>'گام اول '!AZ657</f>
        <v>0</v>
      </c>
      <c r="CJ656" s="389">
        <f>'گام اول '!BA657</f>
        <v>0</v>
      </c>
      <c r="CK656" s="389">
        <f>'گام اول '!BB657</f>
        <v>0</v>
      </c>
      <c r="CL656" s="389">
        <f>'گام اول '!BC657</f>
        <v>0</v>
      </c>
      <c r="CM656" s="389">
        <f>'گام اول '!BD657</f>
        <v>0</v>
      </c>
      <c r="CN656" s="389">
        <f>'گام اول '!BE657</f>
        <v>0</v>
      </c>
      <c r="CO656" s="389">
        <f>'گام اول '!BF657</f>
        <v>0</v>
      </c>
      <c r="CP656" s="389">
        <f>'گام اول '!BG657</f>
        <v>6534683.4192080004</v>
      </c>
      <c r="CQ656" s="389">
        <f>'گام اول '!BH657</f>
        <v>71688474</v>
      </c>
      <c r="CR656" s="389">
        <f t="shared" si="468"/>
        <v>78223158.216000006</v>
      </c>
      <c r="CS656" s="55">
        <f t="shared" si="469"/>
        <v>4659160</v>
      </c>
      <c r="CT656" s="388">
        <f t="shared" si="470"/>
        <v>2329580</v>
      </c>
      <c r="CU656" s="389">
        <f t="shared" si="471"/>
        <v>698874</v>
      </c>
      <c r="CV656" s="389">
        <f t="shared" si="472"/>
        <v>1120000</v>
      </c>
      <c r="CW656" s="55">
        <v>0</v>
      </c>
      <c r="CX656" s="389">
        <f t="shared" si="473"/>
        <v>87030772.216000006</v>
      </c>
      <c r="CY656" s="389">
        <f t="shared" si="474"/>
        <v>72912168.215999991</v>
      </c>
      <c r="CZ656" s="389">
        <f t="shared" si="475"/>
        <v>16769798.689679999</v>
      </c>
      <c r="DA656" s="389">
        <f t="shared" si="476"/>
        <v>103800570.90568</v>
      </c>
      <c r="DB656" s="389">
        <f t="shared" si="477"/>
        <v>100800</v>
      </c>
      <c r="DC656" s="389">
        <f t="shared" si="478"/>
        <v>103901370.90568</v>
      </c>
      <c r="DD656" s="394">
        <v>0</v>
      </c>
      <c r="DE656" s="389">
        <f t="shared" si="479"/>
        <v>8703077.2216000017</v>
      </c>
      <c r="DF656" s="389">
        <f t="shared" si="480"/>
        <v>4351538.6108000008</v>
      </c>
      <c r="DG656" s="389">
        <f t="shared" si="481"/>
        <v>90846755.073280007</v>
      </c>
      <c r="DH656" s="389">
        <f t="shared" si="482"/>
        <v>7687614</v>
      </c>
      <c r="DI656" s="389">
        <f t="shared" si="483"/>
        <v>83159141.073280007</v>
      </c>
      <c r="DJ656" s="389">
        <f t="shared" si="484"/>
        <v>0</v>
      </c>
      <c r="DL656" s="396">
        <f t="shared" si="485"/>
        <v>6638737.5</v>
      </c>
      <c r="DM656" s="396">
        <f t="shared" si="486"/>
        <v>-1979577.5</v>
      </c>
    </row>
    <row r="657" spans="1:117" s="55" customFormat="1" ht="21" x14ac:dyDescent="0.2">
      <c r="A657" s="191">
        <f t="shared" si="447"/>
        <v>2655495</v>
      </c>
      <c r="B657" s="136">
        <f>'گام اول '!B658</f>
        <v>652</v>
      </c>
      <c r="C657" s="136">
        <f>'گام اول '!C658</f>
        <v>449</v>
      </c>
      <c r="D657" s="136">
        <f>'گام اول '!D658</f>
        <v>12927</v>
      </c>
      <c r="E657" s="136" t="str">
        <f>'گام اول '!E658</f>
        <v>روح اله</v>
      </c>
      <c r="F657" s="136" t="str">
        <f>'گام اول '!F658</f>
        <v>قربانیان</v>
      </c>
      <c r="G657" s="136" t="str">
        <f>'گام اول '!G658</f>
        <v>نگهبان</v>
      </c>
      <c r="H657" s="136" t="str">
        <f>'گام اول '!H658</f>
        <v>خراسان رضوی</v>
      </c>
      <c r="I657" s="136" t="str">
        <f>'گام اول '!I658</f>
        <v>177-700-4237859-1</v>
      </c>
      <c r="J657" s="136" t="str">
        <f>'گام اول '!J658</f>
        <v>0938980556</v>
      </c>
      <c r="K657" s="136" t="str">
        <f>'گام اول '!K658</f>
        <v>0070390201</v>
      </c>
      <c r="L657" s="136" t="str">
        <f>'گام اول '!L658</f>
        <v>خراسان رضوی</v>
      </c>
      <c r="M657" s="136" t="str">
        <f>'گام اول '!M658</f>
        <v>نگهبان</v>
      </c>
      <c r="N657" s="120" t="str">
        <f>'گام اول '!N658</f>
        <v>*</v>
      </c>
      <c r="O657" s="119">
        <f>'گام اول '!O658</f>
        <v>0</v>
      </c>
      <c r="P657" s="121">
        <f>'گام اول '!P658</f>
        <v>0</v>
      </c>
      <c r="Q657" s="358">
        <f>'گام اول '!Q658</f>
        <v>30</v>
      </c>
      <c r="R657" s="358">
        <f>'گام اول '!R658</f>
        <v>120</v>
      </c>
      <c r="S657" s="358">
        <f>'گام اول '!S658</f>
        <v>110</v>
      </c>
      <c r="T657" s="358">
        <f>'گام اول '!T658</f>
        <v>29.33</v>
      </c>
      <c r="U657" s="137">
        <f>'گام اول '!U658</f>
        <v>0</v>
      </c>
      <c r="V657" s="120">
        <f>'گام اول '!W658</f>
        <v>0</v>
      </c>
      <c r="W657" s="121">
        <f>'گام اول '!X658</f>
        <v>0</v>
      </c>
      <c r="X657" s="366">
        <f>'گام اول '!Y658</f>
        <v>2</v>
      </c>
      <c r="Y657" s="366">
        <f>'گام اول '!Z658</f>
        <v>2</v>
      </c>
      <c r="Z657" s="138">
        <f>'گام اول '!AA658</f>
        <v>885165</v>
      </c>
      <c r="AA657" s="138">
        <f>'گام اول '!AB658</f>
        <v>0</v>
      </c>
      <c r="AB657" s="138">
        <f>'گام اول '!AC658</f>
        <v>885165</v>
      </c>
      <c r="AC657" s="138">
        <f>'گام اول '!AD658</f>
        <v>4500000</v>
      </c>
      <c r="AD657" s="138">
        <f>'گام اول '!AE658</f>
        <v>6000000</v>
      </c>
      <c r="AE657" s="139">
        <f>'گام اول '!AF658</f>
        <v>168986.04545454544</v>
      </c>
      <c r="AF657" s="122">
        <f>'گام اول '!AG658</f>
        <v>26554950</v>
      </c>
      <c r="AG657" s="123">
        <f>'گام اول '!AH658</f>
        <v>0</v>
      </c>
      <c r="AH657" s="123">
        <f>'گام اول '!AI658</f>
        <v>20278325.454545453</v>
      </c>
      <c r="AI657" s="123">
        <f>'گام اول '!AJ658</f>
        <v>5310990</v>
      </c>
      <c r="AJ657" s="123">
        <f>'گام اول '!AK658</f>
        <v>4500000</v>
      </c>
      <c r="AK657" s="123">
        <f>'گام اول '!AL658</f>
        <v>6000000</v>
      </c>
      <c r="AL657" s="123">
        <f>'گام اول '!AM658</f>
        <v>4647116.25</v>
      </c>
      <c r="AM657" s="123">
        <f>'گام اول '!AN658</f>
        <v>4956360.7131818179</v>
      </c>
      <c r="AN657" s="123">
        <f>'گام اول '!AO658</f>
        <v>0</v>
      </c>
      <c r="AO657" s="123">
        <f>'گام اول '!AP658</f>
        <v>2800000</v>
      </c>
      <c r="AP657" s="123">
        <f>'گام اول '!AQ658</f>
        <v>0</v>
      </c>
      <c r="AQ657" s="123">
        <f>'گام اول '!AR658</f>
        <v>0</v>
      </c>
      <c r="AR657" s="123">
        <f>'گام اول '!AS658</f>
        <v>0</v>
      </c>
      <c r="AS657" s="375">
        <f>'گام اول '!AT658</f>
        <v>0</v>
      </c>
      <c r="AT657" s="368">
        <f t="shared" si="448"/>
        <v>75047742.417727277</v>
      </c>
      <c r="AU657" s="173">
        <f>'گام اول '!AV658</f>
        <v>51555179.74848637</v>
      </c>
      <c r="AV657" s="141">
        <f>'گام اول '!AW658</f>
        <v>69736752.417727262</v>
      </c>
      <c r="AW657" s="142">
        <f t="shared" si="449"/>
        <v>4881572.6692409087</v>
      </c>
      <c r="AX657" s="75">
        <f t="shared" si="450"/>
        <v>1155517.9748486371</v>
      </c>
      <c r="AY657" s="142">
        <f>'گام اول '!AZ658</f>
        <v>0</v>
      </c>
      <c r="AZ657" s="142">
        <f>'گام اول '!BA658</f>
        <v>0</v>
      </c>
      <c r="BA657" s="142">
        <f>'گام اول '!BB658</f>
        <v>0</v>
      </c>
      <c r="BB657" s="142">
        <f>'گام اول '!BC658</f>
        <v>0</v>
      </c>
      <c r="BC657" s="142">
        <f>'گام اول '!BD658</f>
        <v>0</v>
      </c>
      <c r="BD657" s="142">
        <f>'گام اول '!BE658</f>
        <v>0</v>
      </c>
      <c r="BE657" s="142">
        <f>'گام اول '!BF658</f>
        <v>0</v>
      </c>
      <c r="BF657" s="143">
        <f t="shared" si="451"/>
        <v>6037090.6440895461</v>
      </c>
      <c r="BG657" s="140">
        <f t="shared" si="452"/>
        <v>69010651</v>
      </c>
      <c r="BH657" s="144">
        <f t="shared" si="453"/>
        <v>75047742.417727277</v>
      </c>
      <c r="BI657" s="127">
        <f t="shared" si="446"/>
        <v>4425825</v>
      </c>
      <c r="BJ657" s="145">
        <f t="shared" si="454"/>
        <v>2212912.5</v>
      </c>
      <c r="BK657" s="145">
        <f t="shared" si="455"/>
        <v>663873.75</v>
      </c>
      <c r="BL657" s="146">
        <f t="shared" si="456"/>
        <v>1120000</v>
      </c>
      <c r="BM657" s="379">
        <v>0</v>
      </c>
      <c r="BN657" s="147">
        <f t="shared" si="457"/>
        <v>83470353.667727277</v>
      </c>
      <c r="BO657" s="148">
        <f t="shared" si="458"/>
        <v>69736752.417727262</v>
      </c>
      <c r="BP657" s="149">
        <f t="shared" si="459"/>
        <v>16039453.056077272</v>
      </c>
      <c r="BQ657" s="150">
        <f t="shared" si="460"/>
        <v>99509806.723804548</v>
      </c>
      <c r="BR657" s="151">
        <f t="shared" si="461"/>
        <v>100800</v>
      </c>
      <c r="BS657" s="147">
        <f t="shared" si="462"/>
        <v>99610606.723804548</v>
      </c>
      <c r="BT657" s="135">
        <v>0</v>
      </c>
      <c r="BU657" s="148">
        <f t="shared" si="463"/>
        <v>8347035.366772728</v>
      </c>
      <c r="BV657" s="152">
        <f t="shared" si="464"/>
        <v>4173517.683386364</v>
      </c>
      <c r="BW657" s="133">
        <f t="shared" si="465"/>
        <v>87090053.673645452</v>
      </c>
      <c r="BX657" s="147">
        <f t="shared" si="466"/>
        <v>7302611.25</v>
      </c>
      <c r="BY657" s="134">
        <f t="shared" si="467"/>
        <v>79787442.423645452</v>
      </c>
      <c r="CD657" s="388">
        <f>'گام اول '!AU658</f>
        <v>75047742.417727277</v>
      </c>
      <c r="CE657" s="389">
        <f>'گام اول '!AV658</f>
        <v>51555179.74848637</v>
      </c>
      <c r="CF657" s="389">
        <f>'گام اول '!AW658</f>
        <v>69736752.417727262</v>
      </c>
      <c r="CG657" s="389">
        <f>'گام اول '!AX658</f>
        <v>4881572.6692409087</v>
      </c>
      <c r="CH657" s="389">
        <f>'گام اول '!AY658</f>
        <v>1155517.9748486371</v>
      </c>
      <c r="CI657" s="389">
        <f>'گام اول '!AZ658</f>
        <v>0</v>
      </c>
      <c r="CJ657" s="389">
        <f>'گام اول '!BA658</f>
        <v>0</v>
      </c>
      <c r="CK657" s="389">
        <f>'گام اول '!BB658</f>
        <v>0</v>
      </c>
      <c r="CL657" s="389">
        <f>'گام اول '!BC658</f>
        <v>0</v>
      </c>
      <c r="CM657" s="389">
        <f>'گام اول '!BD658</f>
        <v>0</v>
      </c>
      <c r="CN657" s="389">
        <f>'گام اول '!BE658</f>
        <v>0</v>
      </c>
      <c r="CO657" s="389">
        <f>'گام اول '!BF658</f>
        <v>0</v>
      </c>
      <c r="CP657" s="389">
        <f>'گام اول '!BG658</f>
        <v>6037090.6440895461</v>
      </c>
      <c r="CQ657" s="389">
        <f>'گام اول '!BH658</f>
        <v>69010651</v>
      </c>
      <c r="CR657" s="389">
        <f t="shared" si="468"/>
        <v>75047742.417727277</v>
      </c>
      <c r="CS657" s="55">
        <f t="shared" si="469"/>
        <v>4425825</v>
      </c>
      <c r="CT657" s="388">
        <f t="shared" si="470"/>
        <v>2212912.5</v>
      </c>
      <c r="CU657" s="389">
        <f t="shared" si="471"/>
        <v>663873.75</v>
      </c>
      <c r="CV657" s="389">
        <f t="shared" si="472"/>
        <v>1120000</v>
      </c>
      <c r="CW657" s="55">
        <v>0</v>
      </c>
      <c r="CX657" s="389">
        <f t="shared" si="473"/>
        <v>83470353.667727277</v>
      </c>
      <c r="CY657" s="389">
        <f t="shared" si="474"/>
        <v>69736752.417727262</v>
      </c>
      <c r="CZ657" s="389">
        <f t="shared" si="475"/>
        <v>16039453.056077272</v>
      </c>
      <c r="DA657" s="389">
        <f t="shared" si="476"/>
        <v>99509806.723804548</v>
      </c>
      <c r="DB657" s="389">
        <f t="shared" si="477"/>
        <v>100800</v>
      </c>
      <c r="DC657" s="389">
        <f t="shared" si="478"/>
        <v>99610606.723804548</v>
      </c>
      <c r="DD657" s="394">
        <v>0</v>
      </c>
      <c r="DE657" s="389">
        <f t="shared" si="479"/>
        <v>8347035.366772728</v>
      </c>
      <c r="DF657" s="389">
        <f t="shared" si="480"/>
        <v>4173517.683386364</v>
      </c>
      <c r="DG657" s="389">
        <f t="shared" si="481"/>
        <v>87090053.673645452</v>
      </c>
      <c r="DH657" s="389">
        <f t="shared" si="482"/>
        <v>7302611.25</v>
      </c>
      <c r="DI657" s="389">
        <f t="shared" si="483"/>
        <v>79787442.423645452</v>
      </c>
      <c r="DJ657" s="389">
        <f t="shared" si="484"/>
        <v>0</v>
      </c>
      <c r="DL657" s="396">
        <f t="shared" si="485"/>
        <v>6638737.5</v>
      </c>
      <c r="DM657" s="396">
        <f t="shared" si="486"/>
        <v>-2212912.5</v>
      </c>
    </row>
    <row r="658" spans="1:117" s="55" customFormat="1" ht="21" x14ac:dyDescent="0.2">
      <c r="A658" s="191">
        <f t="shared" si="447"/>
        <v>2655495</v>
      </c>
      <c r="B658" s="136">
        <f>'گام اول '!B659</f>
        <v>653</v>
      </c>
      <c r="C658" s="136">
        <f>'گام اول '!C659</f>
        <v>450</v>
      </c>
      <c r="D658" s="136">
        <f>'گام اول '!D659</f>
        <v>12934</v>
      </c>
      <c r="E658" s="136" t="str">
        <f>'گام اول '!E659</f>
        <v>علیرضا</v>
      </c>
      <c r="F658" s="136" t="str">
        <f>'گام اول '!F659</f>
        <v>ریاحی سامانی</v>
      </c>
      <c r="G658" s="136" t="str">
        <f>'گام اول '!G659</f>
        <v>نگهبان</v>
      </c>
      <c r="H658" s="136" t="str">
        <f>'گام اول '!H659</f>
        <v>خراسان رضوی</v>
      </c>
      <c r="I658" s="136" t="str">
        <f>'گام اول '!I659</f>
        <v>181-12-4305421-1</v>
      </c>
      <c r="J658" s="136" t="str">
        <f>'گام اول '!J659</f>
        <v>4269558911</v>
      </c>
      <c r="K658" s="136" t="str">
        <f>'گام اول '!K659</f>
        <v>0015520473</v>
      </c>
      <c r="L658" s="136" t="str">
        <f>'گام اول '!L659</f>
        <v>خراسان رضوی</v>
      </c>
      <c r="M658" s="136" t="str">
        <f>'گام اول '!M659</f>
        <v>نگهبان</v>
      </c>
      <c r="N658" s="120">
        <f>'گام اول '!N659</f>
        <v>0</v>
      </c>
      <c r="O658" s="119" t="str">
        <f>'گام اول '!O659</f>
        <v>*</v>
      </c>
      <c r="P658" s="121">
        <f>'گام اول '!P659</f>
        <v>0</v>
      </c>
      <c r="Q658" s="358">
        <f>'گام اول '!Q659</f>
        <v>30</v>
      </c>
      <c r="R658" s="358">
        <f>'گام اول '!R659</f>
        <v>90</v>
      </c>
      <c r="S658" s="358">
        <f>'گام اول '!S659</f>
        <v>0</v>
      </c>
      <c r="T658" s="358">
        <f>'گام اول '!T659</f>
        <v>0</v>
      </c>
      <c r="U658" s="137">
        <f>'گام اول '!U659</f>
        <v>0</v>
      </c>
      <c r="V658" s="120">
        <f>'گام اول '!W659</f>
        <v>0</v>
      </c>
      <c r="W658" s="121">
        <f>'گام اول '!X659</f>
        <v>0</v>
      </c>
      <c r="X658" s="366">
        <f>'گام اول '!Y659</f>
        <v>0</v>
      </c>
      <c r="Y658" s="366">
        <f>'گام اول '!Z659</f>
        <v>0</v>
      </c>
      <c r="Z658" s="138">
        <f>'گام اول '!AA659</f>
        <v>885165</v>
      </c>
      <c r="AA658" s="138">
        <f>'گام اول '!AB659</f>
        <v>0</v>
      </c>
      <c r="AB658" s="138">
        <f>'گام اول '!AC659</f>
        <v>885165</v>
      </c>
      <c r="AC658" s="138">
        <f>'گام اول '!AD659</f>
        <v>4500000</v>
      </c>
      <c r="AD658" s="138">
        <f>'گام اول '!AE659</f>
        <v>6000000</v>
      </c>
      <c r="AE658" s="139">
        <f>'گام اول '!AF659</f>
        <v>168986.04545454544</v>
      </c>
      <c r="AF658" s="122">
        <f>'گام اول '!AG659</f>
        <v>26554950</v>
      </c>
      <c r="AG658" s="123">
        <f>'گام اول '!AH659</f>
        <v>0</v>
      </c>
      <c r="AH658" s="123">
        <f>'گام اول '!AI659</f>
        <v>15208744.09090909</v>
      </c>
      <c r="AI658" s="123">
        <f>'گام اول '!AJ659</f>
        <v>0</v>
      </c>
      <c r="AJ658" s="123">
        <f>'گام اول '!AK659</f>
        <v>4500000</v>
      </c>
      <c r="AK658" s="123">
        <f>'گام اول '!AL659</f>
        <v>6000000</v>
      </c>
      <c r="AL658" s="123">
        <f>'گام اول '!AM659</f>
        <v>0</v>
      </c>
      <c r="AM658" s="123">
        <f>'گام اول '!AN659</f>
        <v>0</v>
      </c>
      <c r="AN658" s="123">
        <f>'گام اول '!AO659</f>
        <v>0</v>
      </c>
      <c r="AO658" s="123">
        <f>'گام اول '!AP659</f>
        <v>4400000</v>
      </c>
      <c r="AP658" s="123">
        <f>'گام اول '!AQ659</f>
        <v>0</v>
      </c>
      <c r="AQ658" s="123">
        <f>'گام اول '!AR659</f>
        <v>0</v>
      </c>
      <c r="AR658" s="123">
        <f>'گام اول '!AS659</f>
        <v>0</v>
      </c>
      <c r="AS658" s="375">
        <f>'گام اول '!AT659</f>
        <v>0</v>
      </c>
      <c r="AT658" s="368">
        <f t="shared" si="448"/>
        <v>56663694.090909094</v>
      </c>
      <c r="AU658" s="173">
        <f>'گام اول '!AV659</f>
        <v>37797235.504545458</v>
      </c>
      <c r="AV658" s="141">
        <f>'گام اول '!AW659</f>
        <v>56663694.090909094</v>
      </c>
      <c r="AW658" s="142">
        <f t="shared" si="449"/>
        <v>3966458.5863636369</v>
      </c>
      <c r="AX658" s="75">
        <f t="shared" si="450"/>
        <v>0</v>
      </c>
      <c r="AY658" s="142">
        <f>'گام اول '!AZ659</f>
        <v>0</v>
      </c>
      <c r="AZ658" s="142">
        <f>'گام اول '!BA659</f>
        <v>0</v>
      </c>
      <c r="BA658" s="142">
        <f>'گام اول '!BB659</f>
        <v>0</v>
      </c>
      <c r="BB658" s="142">
        <f>'گام اول '!BC659</f>
        <v>0</v>
      </c>
      <c r="BC658" s="142">
        <f>'گام اول '!BD659</f>
        <v>0</v>
      </c>
      <c r="BD658" s="142">
        <f>'گام اول '!BE659</f>
        <v>0</v>
      </c>
      <c r="BE658" s="142">
        <f>'گام اول '!BF659</f>
        <v>0</v>
      </c>
      <c r="BF658" s="143">
        <f t="shared" si="451"/>
        <v>3966458.5863636369</v>
      </c>
      <c r="BG658" s="140">
        <f t="shared" si="452"/>
        <v>52697235</v>
      </c>
      <c r="BH658" s="144">
        <f t="shared" si="453"/>
        <v>56663694.090909094</v>
      </c>
      <c r="BI658" s="127">
        <f t="shared" si="446"/>
        <v>4425825</v>
      </c>
      <c r="BJ658" s="145">
        <f t="shared" si="454"/>
        <v>2212912.5</v>
      </c>
      <c r="BK658" s="145">
        <f t="shared" si="455"/>
        <v>663873.75</v>
      </c>
      <c r="BL658" s="146">
        <f t="shared" si="456"/>
        <v>1120000</v>
      </c>
      <c r="BM658" s="379">
        <v>0</v>
      </c>
      <c r="BN658" s="147">
        <f t="shared" si="457"/>
        <v>65086305.340909094</v>
      </c>
      <c r="BO658" s="148">
        <f t="shared" si="458"/>
        <v>56663694.090909094</v>
      </c>
      <c r="BP658" s="149">
        <f t="shared" si="459"/>
        <v>13032649.640909093</v>
      </c>
      <c r="BQ658" s="150">
        <f t="shared" si="460"/>
        <v>78118954.981818184</v>
      </c>
      <c r="BR658" s="151">
        <f t="shared" si="461"/>
        <v>100800</v>
      </c>
      <c r="BS658" s="147">
        <f t="shared" si="462"/>
        <v>78219754.981818184</v>
      </c>
      <c r="BT658" s="135">
        <v>0</v>
      </c>
      <c r="BU658" s="148">
        <f t="shared" si="463"/>
        <v>6508630.5340909101</v>
      </c>
      <c r="BV658" s="152">
        <f t="shared" si="464"/>
        <v>3254315.2670454551</v>
      </c>
      <c r="BW658" s="133">
        <f t="shared" si="465"/>
        <v>68456809.180681825</v>
      </c>
      <c r="BX658" s="147">
        <f t="shared" si="466"/>
        <v>7302611.25</v>
      </c>
      <c r="BY658" s="134">
        <f t="shared" si="467"/>
        <v>61154197.930681825</v>
      </c>
      <c r="CD658" s="388">
        <f>'گام اول '!AU659</f>
        <v>56663694.090909094</v>
      </c>
      <c r="CE658" s="389">
        <f>'گام اول '!AV659</f>
        <v>37797235.504545458</v>
      </c>
      <c r="CF658" s="389">
        <f>'گام اول '!AW659</f>
        <v>56663694.090909094</v>
      </c>
      <c r="CG658" s="389">
        <f>'گام اول '!AX659</f>
        <v>3966458.5863636369</v>
      </c>
      <c r="CH658" s="389">
        <f>'گام اول '!AY659</f>
        <v>0</v>
      </c>
      <c r="CI658" s="389">
        <f>'گام اول '!AZ659</f>
        <v>0</v>
      </c>
      <c r="CJ658" s="389">
        <f>'گام اول '!BA659</f>
        <v>0</v>
      </c>
      <c r="CK658" s="389">
        <f>'گام اول '!BB659</f>
        <v>0</v>
      </c>
      <c r="CL658" s="389">
        <f>'گام اول '!BC659</f>
        <v>0</v>
      </c>
      <c r="CM658" s="389">
        <f>'گام اول '!BD659</f>
        <v>0</v>
      </c>
      <c r="CN658" s="389">
        <f>'گام اول '!BE659</f>
        <v>0</v>
      </c>
      <c r="CO658" s="389">
        <f>'گام اول '!BF659</f>
        <v>0</v>
      </c>
      <c r="CP658" s="389">
        <f>'گام اول '!BG659</f>
        <v>3966458.5863636369</v>
      </c>
      <c r="CQ658" s="389">
        <f>'گام اول '!BH659</f>
        <v>52697235</v>
      </c>
      <c r="CR658" s="389">
        <f t="shared" si="468"/>
        <v>56663694.090909094</v>
      </c>
      <c r="CS658" s="55">
        <f t="shared" si="469"/>
        <v>4425825</v>
      </c>
      <c r="CT658" s="388">
        <f t="shared" si="470"/>
        <v>2212912.5</v>
      </c>
      <c r="CU658" s="389">
        <f t="shared" si="471"/>
        <v>663873.75</v>
      </c>
      <c r="CV658" s="389">
        <f t="shared" si="472"/>
        <v>1120000</v>
      </c>
      <c r="CW658" s="55">
        <v>0</v>
      </c>
      <c r="CX658" s="389">
        <f t="shared" si="473"/>
        <v>65086305.340909094</v>
      </c>
      <c r="CY658" s="389">
        <f t="shared" si="474"/>
        <v>56663694.090909094</v>
      </c>
      <c r="CZ658" s="389">
        <f t="shared" si="475"/>
        <v>13032649.640909093</v>
      </c>
      <c r="DA658" s="389">
        <f t="shared" si="476"/>
        <v>78118954.981818184</v>
      </c>
      <c r="DB658" s="389">
        <f t="shared" si="477"/>
        <v>100800</v>
      </c>
      <c r="DC658" s="389">
        <f t="shared" si="478"/>
        <v>78219754.981818184</v>
      </c>
      <c r="DD658" s="394">
        <v>0</v>
      </c>
      <c r="DE658" s="389">
        <f t="shared" si="479"/>
        <v>6508630.5340909101</v>
      </c>
      <c r="DF658" s="389">
        <f t="shared" si="480"/>
        <v>3254315.2670454551</v>
      </c>
      <c r="DG658" s="389">
        <f t="shared" si="481"/>
        <v>68456809.180681825</v>
      </c>
      <c r="DH658" s="389">
        <f t="shared" si="482"/>
        <v>7302611.25</v>
      </c>
      <c r="DI658" s="389">
        <f t="shared" si="483"/>
        <v>61154197.930681825</v>
      </c>
      <c r="DJ658" s="389">
        <f t="shared" si="484"/>
        <v>0</v>
      </c>
      <c r="DL658" s="396">
        <f t="shared" si="485"/>
        <v>6638737.5</v>
      </c>
      <c r="DM658" s="396">
        <f t="shared" si="486"/>
        <v>-2212912.5</v>
      </c>
    </row>
    <row r="659" spans="1:117" s="55" customFormat="1" ht="21" x14ac:dyDescent="0.2">
      <c r="A659" s="191">
        <f t="shared" si="447"/>
        <v>2655495</v>
      </c>
      <c r="B659" s="136">
        <f>'گام اول '!B660</f>
        <v>654</v>
      </c>
      <c r="C659" s="136">
        <f>'گام اول '!C660</f>
        <v>451</v>
      </c>
      <c r="D659" s="136">
        <f>'گام اول '!D660</f>
        <v>12966</v>
      </c>
      <c r="E659" s="136" t="str">
        <f>'گام اول '!E660</f>
        <v>فرهاد</v>
      </c>
      <c r="F659" s="136" t="str">
        <f>'گام اول '!F660</f>
        <v>قومنجانی</v>
      </c>
      <c r="G659" s="136" t="str">
        <f>'گام اول '!G660</f>
        <v>نگهبان</v>
      </c>
      <c r="H659" s="136" t="str">
        <f>'گام اول '!H660</f>
        <v>خراسان رضوی</v>
      </c>
      <c r="I659" s="136" t="str">
        <f>'گام اول '!I660</f>
        <v>185-700-4343882-1</v>
      </c>
      <c r="J659" s="136" t="str">
        <f>'گام اول '!J660</f>
        <v>0943018986</v>
      </c>
      <c r="K659" s="136" t="str">
        <f>'گام اول '!K660</f>
        <v>0068420059</v>
      </c>
      <c r="L659" s="136" t="str">
        <f>'گام اول '!L660</f>
        <v>خراسان رضوی</v>
      </c>
      <c r="M659" s="136" t="str">
        <f>'گام اول '!M660</f>
        <v>نگهبان</v>
      </c>
      <c r="N659" s="120">
        <f>'گام اول '!N660</f>
        <v>0</v>
      </c>
      <c r="O659" s="119" t="str">
        <f>'گام اول '!O660</f>
        <v>*</v>
      </c>
      <c r="P659" s="121">
        <f>'گام اول '!P660</f>
        <v>0</v>
      </c>
      <c r="Q659" s="358">
        <f>'گام اول '!Q660</f>
        <v>30</v>
      </c>
      <c r="R659" s="358">
        <f>'گام اول '!R660</f>
        <v>90</v>
      </c>
      <c r="S659" s="358">
        <f>'گام اول '!S660</f>
        <v>0</v>
      </c>
      <c r="T659" s="358">
        <f>'گام اول '!T660</f>
        <v>0</v>
      </c>
      <c r="U659" s="137">
        <f>'گام اول '!U660</f>
        <v>0</v>
      </c>
      <c r="V659" s="120">
        <f>'گام اول '!W660</f>
        <v>0</v>
      </c>
      <c r="W659" s="121">
        <f>'گام اول '!X660</f>
        <v>0</v>
      </c>
      <c r="X659" s="366">
        <f>'گام اول '!Y660</f>
        <v>0</v>
      </c>
      <c r="Y659" s="366">
        <f>'گام اول '!Z660</f>
        <v>1</v>
      </c>
      <c r="Z659" s="138">
        <f>'گام اول '!AA660</f>
        <v>885165</v>
      </c>
      <c r="AA659" s="138">
        <f>'گام اول '!AB660</f>
        <v>0</v>
      </c>
      <c r="AB659" s="138">
        <f>'گام اول '!AC660</f>
        <v>885165</v>
      </c>
      <c r="AC659" s="138">
        <f>'گام اول '!AD660</f>
        <v>4500000</v>
      </c>
      <c r="AD659" s="138">
        <f>'گام اول '!AE660</f>
        <v>6000000</v>
      </c>
      <c r="AE659" s="139">
        <f>'گام اول '!AF660</f>
        <v>168986.04545454544</v>
      </c>
      <c r="AF659" s="122">
        <f>'گام اول '!AG660</f>
        <v>26554950</v>
      </c>
      <c r="AG659" s="123">
        <f>'گام اول '!AH660</f>
        <v>0</v>
      </c>
      <c r="AH659" s="123">
        <f>'گام اول '!AI660</f>
        <v>15208744.09090909</v>
      </c>
      <c r="AI659" s="123">
        <f>'گام اول '!AJ660</f>
        <v>2655495</v>
      </c>
      <c r="AJ659" s="123">
        <f>'گام اول '!AK660</f>
        <v>4500000</v>
      </c>
      <c r="AK659" s="123">
        <f>'گام اول '!AL660</f>
        <v>6000000</v>
      </c>
      <c r="AL659" s="123">
        <f>'گام اول '!AM660</f>
        <v>0</v>
      </c>
      <c r="AM659" s="123">
        <f>'گام اول '!AN660</f>
        <v>0</v>
      </c>
      <c r="AN659" s="123">
        <f>'گام اول '!AO660</f>
        <v>0</v>
      </c>
      <c r="AO659" s="123">
        <f>'گام اول '!AP660</f>
        <v>4600000</v>
      </c>
      <c r="AP659" s="123">
        <f>'گام اول '!AQ660</f>
        <v>0</v>
      </c>
      <c r="AQ659" s="123">
        <f>'گام اول '!AR660</f>
        <v>0</v>
      </c>
      <c r="AR659" s="123">
        <f>'گام اول '!AS660</f>
        <v>0</v>
      </c>
      <c r="AS659" s="375">
        <f>'گام اول '!AT660</f>
        <v>0</v>
      </c>
      <c r="AT659" s="368">
        <f t="shared" si="448"/>
        <v>59519189.090909094</v>
      </c>
      <c r="AU659" s="173">
        <f>'گام اول '!AV660</f>
        <v>37783235.504545458</v>
      </c>
      <c r="AV659" s="141">
        <f>'گام اول '!AW660</f>
        <v>56863694.090909094</v>
      </c>
      <c r="AW659" s="142">
        <f t="shared" si="449"/>
        <v>3980458.5863636369</v>
      </c>
      <c r="AX659" s="75">
        <f t="shared" si="450"/>
        <v>0</v>
      </c>
      <c r="AY659" s="142">
        <f>'گام اول '!AZ660</f>
        <v>0</v>
      </c>
      <c r="AZ659" s="142">
        <f>'گام اول '!BA660</f>
        <v>0</v>
      </c>
      <c r="BA659" s="142">
        <f>'گام اول '!BB660</f>
        <v>0</v>
      </c>
      <c r="BB659" s="142">
        <f>'گام اول '!BC660</f>
        <v>0</v>
      </c>
      <c r="BC659" s="142">
        <f>'گام اول '!BD660</f>
        <v>0</v>
      </c>
      <c r="BD659" s="142">
        <f>'گام اول '!BE660</f>
        <v>0</v>
      </c>
      <c r="BE659" s="142">
        <f>'گام اول '!BF660</f>
        <v>0</v>
      </c>
      <c r="BF659" s="143">
        <f t="shared" si="451"/>
        <v>3980458.5863636369</v>
      </c>
      <c r="BG659" s="140">
        <f t="shared" si="452"/>
        <v>55538730</v>
      </c>
      <c r="BH659" s="144">
        <f t="shared" si="453"/>
        <v>59519189.090909094</v>
      </c>
      <c r="BI659" s="127">
        <f t="shared" si="446"/>
        <v>4425825</v>
      </c>
      <c r="BJ659" s="145">
        <f t="shared" si="454"/>
        <v>2212912.5</v>
      </c>
      <c r="BK659" s="145">
        <f t="shared" si="455"/>
        <v>663873.75</v>
      </c>
      <c r="BL659" s="146">
        <f t="shared" si="456"/>
        <v>1120000</v>
      </c>
      <c r="BM659" s="379">
        <v>0</v>
      </c>
      <c r="BN659" s="147">
        <f t="shared" si="457"/>
        <v>67941800.340909094</v>
      </c>
      <c r="BO659" s="148">
        <f t="shared" si="458"/>
        <v>56863694.090909094</v>
      </c>
      <c r="BP659" s="149">
        <f t="shared" si="459"/>
        <v>13078649.640909093</v>
      </c>
      <c r="BQ659" s="150">
        <f t="shared" si="460"/>
        <v>81020449.981818184</v>
      </c>
      <c r="BR659" s="151">
        <f t="shared" si="461"/>
        <v>100800</v>
      </c>
      <c r="BS659" s="147">
        <f t="shared" si="462"/>
        <v>81121249.981818184</v>
      </c>
      <c r="BT659" s="135">
        <v>0</v>
      </c>
      <c r="BU659" s="148">
        <f t="shared" si="463"/>
        <v>6794180.0340909101</v>
      </c>
      <c r="BV659" s="152">
        <f t="shared" si="464"/>
        <v>3397090.0170454551</v>
      </c>
      <c r="BW659" s="133">
        <f t="shared" si="465"/>
        <v>70929979.930681825</v>
      </c>
      <c r="BX659" s="147">
        <f t="shared" si="466"/>
        <v>7302611.25</v>
      </c>
      <c r="BY659" s="134">
        <f t="shared" si="467"/>
        <v>63627368.680681825</v>
      </c>
      <c r="CD659" s="388">
        <f>'گام اول '!AU660</f>
        <v>59519189.090909094</v>
      </c>
      <c r="CE659" s="389">
        <f>'گام اول '!AV660</f>
        <v>37783235.504545458</v>
      </c>
      <c r="CF659" s="389">
        <f>'گام اول '!AW660</f>
        <v>56863694.090909094</v>
      </c>
      <c r="CG659" s="389">
        <f>'گام اول '!AX660</f>
        <v>3980458.5863636369</v>
      </c>
      <c r="CH659" s="389">
        <f>'گام اول '!AY660</f>
        <v>0</v>
      </c>
      <c r="CI659" s="389">
        <f>'گام اول '!AZ660</f>
        <v>0</v>
      </c>
      <c r="CJ659" s="389">
        <f>'گام اول '!BA660</f>
        <v>0</v>
      </c>
      <c r="CK659" s="389">
        <f>'گام اول '!BB660</f>
        <v>0</v>
      </c>
      <c r="CL659" s="389">
        <f>'گام اول '!BC660</f>
        <v>0</v>
      </c>
      <c r="CM659" s="389">
        <f>'گام اول '!BD660</f>
        <v>0</v>
      </c>
      <c r="CN659" s="389">
        <f>'گام اول '!BE660</f>
        <v>0</v>
      </c>
      <c r="CO659" s="389">
        <f>'گام اول '!BF660</f>
        <v>0</v>
      </c>
      <c r="CP659" s="389">
        <f>'گام اول '!BG660</f>
        <v>3980458.5863636369</v>
      </c>
      <c r="CQ659" s="389">
        <f>'گام اول '!BH660</f>
        <v>55538730</v>
      </c>
      <c r="CR659" s="389">
        <f t="shared" si="468"/>
        <v>59519189.090909094</v>
      </c>
      <c r="CS659" s="55">
        <f t="shared" si="469"/>
        <v>4425825</v>
      </c>
      <c r="CT659" s="388">
        <f t="shared" si="470"/>
        <v>2212912.5</v>
      </c>
      <c r="CU659" s="389">
        <f t="shared" si="471"/>
        <v>663873.75</v>
      </c>
      <c r="CV659" s="389">
        <f t="shared" si="472"/>
        <v>1120000</v>
      </c>
      <c r="CW659" s="55">
        <v>0</v>
      </c>
      <c r="CX659" s="389">
        <f t="shared" si="473"/>
        <v>67941800.340909094</v>
      </c>
      <c r="CY659" s="389">
        <f t="shared" si="474"/>
        <v>56863694.090909094</v>
      </c>
      <c r="CZ659" s="389">
        <f t="shared" si="475"/>
        <v>13078649.640909093</v>
      </c>
      <c r="DA659" s="389">
        <f t="shared" si="476"/>
        <v>81020449.981818184</v>
      </c>
      <c r="DB659" s="389">
        <f t="shared" si="477"/>
        <v>100800</v>
      </c>
      <c r="DC659" s="389">
        <f t="shared" si="478"/>
        <v>81121249.981818184</v>
      </c>
      <c r="DD659" s="394">
        <v>0</v>
      </c>
      <c r="DE659" s="389">
        <f t="shared" si="479"/>
        <v>6794180.0340909101</v>
      </c>
      <c r="DF659" s="389">
        <f t="shared" si="480"/>
        <v>3397090.0170454551</v>
      </c>
      <c r="DG659" s="389">
        <f t="shared" si="481"/>
        <v>70929979.930681825</v>
      </c>
      <c r="DH659" s="389">
        <f t="shared" si="482"/>
        <v>7302611.25</v>
      </c>
      <c r="DI659" s="389">
        <f t="shared" si="483"/>
        <v>63627368.680681825</v>
      </c>
      <c r="DJ659" s="389">
        <f t="shared" si="484"/>
        <v>0</v>
      </c>
      <c r="DL659" s="396">
        <f t="shared" si="485"/>
        <v>6638737.5</v>
      </c>
      <c r="DM659" s="396">
        <f t="shared" si="486"/>
        <v>-2212912.5</v>
      </c>
    </row>
    <row r="660" spans="1:117" s="55" customFormat="1" ht="21" x14ac:dyDescent="0.2">
      <c r="A660" s="191">
        <f t="shared" si="447"/>
        <v>2655495</v>
      </c>
      <c r="B660" s="136">
        <f>'گام اول '!B661</f>
        <v>655</v>
      </c>
      <c r="C660" s="136">
        <f>'گام اول '!C661</f>
        <v>452</v>
      </c>
      <c r="D660" s="136">
        <f>'گام اول '!D661</f>
        <v>12965</v>
      </c>
      <c r="E660" s="136" t="str">
        <f>'گام اول '!E661</f>
        <v>حسین</v>
      </c>
      <c r="F660" s="136" t="str">
        <f>'گام اول '!F661</f>
        <v>باذلی</v>
      </c>
      <c r="G660" s="136" t="str">
        <f>'گام اول '!G661</f>
        <v>نگهبان</v>
      </c>
      <c r="H660" s="136" t="str">
        <f>'گام اول '!H661</f>
        <v>خراسان رضوی</v>
      </c>
      <c r="I660" s="136" t="str">
        <f>'گام اول '!I661</f>
        <v>322-700-4340121-1</v>
      </c>
      <c r="J660" s="136" t="str">
        <f>'گام اول '!J661</f>
        <v>0902361686</v>
      </c>
      <c r="K660" s="136" t="str">
        <f>'گام اول '!K661</f>
        <v>0066733461</v>
      </c>
      <c r="L660" s="136" t="str">
        <f>'گام اول '!L661</f>
        <v>خراسان رضوی</v>
      </c>
      <c r="M660" s="136" t="str">
        <f>'گام اول '!M661</f>
        <v>نگهبان</v>
      </c>
      <c r="N660" s="120" t="str">
        <f>'گام اول '!N661</f>
        <v>*</v>
      </c>
      <c r="O660" s="119">
        <f>'گام اول '!O661</f>
        <v>0</v>
      </c>
      <c r="P660" s="121">
        <f>'گام اول '!P661</f>
        <v>0</v>
      </c>
      <c r="Q660" s="358">
        <f>'گام اول '!Q661</f>
        <v>30</v>
      </c>
      <c r="R660" s="358">
        <f>'گام اول '!R661</f>
        <v>120</v>
      </c>
      <c r="S660" s="358">
        <f>'گام اول '!S661</f>
        <v>110</v>
      </c>
      <c r="T660" s="358">
        <f>'گام اول '!T661</f>
        <v>29.33</v>
      </c>
      <c r="U660" s="137">
        <f>'گام اول '!U661</f>
        <v>0</v>
      </c>
      <c r="V660" s="120">
        <f>'گام اول '!W661</f>
        <v>0</v>
      </c>
      <c r="W660" s="121">
        <f>'گام اول '!X661</f>
        <v>0</v>
      </c>
      <c r="X660" s="366">
        <f>'گام اول '!Y661</f>
        <v>0</v>
      </c>
      <c r="Y660" s="366">
        <f>'گام اول '!Z661</f>
        <v>2</v>
      </c>
      <c r="Z660" s="138">
        <f>'گام اول '!AA661</f>
        <v>885165</v>
      </c>
      <c r="AA660" s="138">
        <f>'گام اول '!AB661</f>
        <v>0</v>
      </c>
      <c r="AB660" s="138">
        <f>'گام اول '!AC661</f>
        <v>885165</v>
      </c>
      <c r="AC660" s="138">
        <f>'گام اول '!AD661</f>
        <v>4500000</v>
      </c>
      <c r="AD660" s="138">
        <f>'گام اول '!AE661</f>
        <v>6000000</v>
      </c>
      <c r="AE660" s="139">
        <f>'گام اول '!AF661</f>
        <v>168986.04545454544</v>
      </c>
      <c r="AF660" s="122">
        <f>'گام اول '!AG661</f>
        <v>26554950</v>
      </c>
      <c r="AG660" s="123">
        <f>'گام اول '!AH661</f>
        <v>0</v>
      </c>
      <c r="AH660" s="123">
        <f>'گام اول '!AI661</f>
        <v>20278325.454545453</v>
      </c>
      <c r="AI660" s="123">
        <f>'گام اول '!AJ661</f>
        <v>5310990</v>
      </c>
      <c r="AJ660" s="123">
        <f>'گام اول '!AK661</f>
        <v>4500000</v>
      </c>
      <c r="AK660" s="123">
        <f>'گام اول '!AL661</f>
        <v>6000000</v>
      </c>
      <c r="AL660" s="123">
        <f>'گام اول '!AM661</f>
        <v>4647116.25</v>
      </c>
      <c r="AM660" s="123">
        <f>'گام اول '!AN661</f>
        <v>4956360.7131818179</v>
      </c>
      <c r="AN660" s="123">
        <f>'گام اول '!AO661</f>
        <v>0</v>
      </c>
      <c r="AO660" s="123">
        <f>'گام اول '!AP661</f>
        <v>3000000</v>
      </c>
      <c r="AP660" s="123">
        <f>'گام اول '!AQ661</f>
        <v>0</v>
      </c>
      <c r="AQ660" s="123">
        <f>'گام اول '!AR661</f>
        <v>0</v>
      </c>
      <c r="AR660" s="123">
        <f>'گام اول '!AS661</f>
        <v>0</v>
      </c>
      <c r="AS660" s="375">
        <f>'گام اول '!AT661</f>
        <v>0</v>
      </c>
      <c r="AT660" s="368">
        <f t="shared" si="448"/>
        <v>75247742.417727277</v>
      </c>
      <c r="AU660" s="173">
        <f>'گام اول '!AV661</f>
        <v>51541179.74848637</v>
      </c>
      <c r="AV660" s="141">
        <f>'گام اول '!AW661</f>
        <v>69936752.417727262</v>
      </c>
      <c r="AW660" s="142">
        <f t="shared" si="449"/>
        <v>4895572.6692409087</v>
      </c>
      <c r="AX660" s="75">
        <f t="shared" si="450"/>
        <v>1154117.9748486371</v>
      </c>
      <c r="AY660" s="142">
        <f>'گام اول '!AZ661</f>
        <v>0</v>
      </c>
      <c r="AZ660" s="142">
        <f>'گام اول '!BA661</f>
        <v>0</v>
      </c>
      <c r="BA660" s="142">
        <f>'گام اول '!BB661</f>
        <v>0</v>
      </c>
      <c r="BB660" s="142">
        <f>'گام اول '!BC661</f>
        <v>0</v>
      </c>
      <c r="BC660" s="142">
        <f>'گام اول '!BD661</f>
        <v>0</v>
      </c>
      <c r="BD660" s="142">
        <f>'گام اول '!BE661</f>
        <v>0</v>
      </c>
      <c r="BE660" s="142">
        <f>'گام اول '!BF661</f>
        <v>0</v>
      </c>
      <c r="BF660" s="143">
        <f t="shared" si="451"/>
        <v>6049690.6440895461</v>
      </c>
      <c r="BG660" s="140">
        <f t="shared" si="452"/>
        <v>69198051</v>
      </c>
      <c r="BH660" s="144">
        <f t="shared" si="453"/>
        <v>75247742.417727277</v>
      </c>
      <c r="BI660" s="127">
        <f t="shared" si="446"/>
        <v>4425825</v>
      </c>
      <c r="BJ660" s="145">
        <f t="shared" si="454"/>
        <v>2212912.5</v>
      </c>
      <c r="BK660" s="145">
        <f t="shared" si="455"/>
        <v>663873.75</v>
      </c>
      <c r="BL660" s="146">
        <f t="shared" si="456"/>
        <v>1120000</v>
      </c>
      <c r="BM660" s="379">
        <v>0</v>
      </c>
      <c r="BN660" s="147">
        <f t="shared" si="457"/>
        <v>83670353.667727277</v>
      </c>
      <c r="BO660" s="148">
        <f t="shared" si="458"/>
        <v>69936752.417727262</v>
      </c>
      <c r="BP660" s="149">
        <f t="shared" si="459"/>
        <v>16085453.056077272</v>
      </c>
      <c r="BQ660" s="150">
        <f t="shared" si="460"/>
        <v>99755806.723804548</v>
      </c>
      <c r="BR660" s="151">
        <f t="shared" si="461"/>
        <v>100800</v>
      </c>
      <c r="BS660" s="147">
        <f t="shared" si="462"/>
        <v>99856606.723804548</v>
      </c>
      <c r="BT660" s="135">
        <v>0</v>
      </c>
      <c r="BU660" s="148">
        <f t="shared" si="463"/>
        <v>8367035.366772728</v>
      </c>
      <c r="BV660" s="152">
        <f t="shared" si="464"/>
        <v>4183517.683386364</v>
      </c>
      <c r="BW660" s="133">
        <f t="shared" si="465"/>
        <v>87306053.673645452</v>
      </c>
      <c r="BX660" s="147">
        <f t="shared" si="466"/>
        <v>7302611.25</v>
      </c>
      <c r="BY660" s="134">
        <f t="shared" si="467"/>
        <v>80003442.423645452</v>
      </c>
      <c r="CD660" s="388">
        <f>'گام اول '!AU661</f>
        <v>75247742.417727277</v>
      </c>
      <c r="CE660" s="389">
        <f>'گام اول '!AV661</f>
        <v>51541179.74848637</v>
      </c>
      <c r="CF660" s="389">
        <f>'گام اول '!AW661</f>
        <v>69936752.417727262</v>
      </c>
      <c r="CG660" s="389">
        <f>'گام اول '!AX661</f>
        <v>4895572.6692409087</v>
      </c>
      <c r="CH660" s="389">
        <f>'گام اول '!AY661</f>
        <v>1154117.9748486371</v>
      </c>
      <c r="CI660" s="389">
        <f>'گام اول '!AZ661</f>
        <v>0</v>
      </c>
      <c r="CJ660" s="389">
        <f>'گام اول '!BA661</f>
        <v>0</v>
      </c>
      <c r="CK660" s="389">
        <f>'گام اول '!BB661</f>
        <v>0</v>
      </c>
      <c r="CL660" s="389">
        <f>'گام اول '!BC661</f>
        <v>0</v>
      </c>
      <c r="CM660" s="389">
        <f>'گام اول '!BD661</f>
        <v>0</v>
      </c>
      <c r="CN660" s="389">
        <f>'گام اول '!BE661</f>
        <v>0</v>
      </c>
      <c r="CO660" s="389">
        <f>'گام اول '!BF661</f>
        <v>0</v>
      </c>
      <c r="CP660" s="389">
        <f>'گام اول '!BG661</f>
        <v>6049690.6440895461</v>
      </c>
      <c r="CQ660" s="389">
        <f>'گام اول '!BH661</f>
        <v>69198051</v>
      </c>
      <c r="CR660" s="389">
        <f t="shared" si="468"/>
        <v>75247742.417727277</v>
      </c>
      <c r="CS660" s="55">
        <f t="shared" si="469"/>
        <v>4425825</v>
      </c>
      <c r="CT660" s="388">
        <f t="shared" si="470"/>
        <v>2212912.5</v>
      </c>
      <c r="CU660" s="389">
        <f t="shared" si="471"/>
        <v>663873.75</v>
      </c>
      <c r="CV660" s="389">
        <f t="shared" si="472"/>
        <v>1120000</v>
      </c>
      <c r="CW660" s="55">
        <v>0</v>
      </c>
      <c r="CX660" s="389">
        <f t="shared" si="473"/>
        <v>83670353.667727277</v>
      </c>
      <c r="CY660" s="389">
        <f t="shared" si="474"/>
        <v>69936752.417727262</v>
      </c>
      <c r="CZ660" s="389">
        <f t="shared" si="475"/>
        <v>16085453.056077272</v>
      </c>
      <c r="DA660" s="389">
        <f t="shared" si="476"/>
        <v>99755806.723804548</v>
      </c>
      <c r="DB660" s="389">
        <f t="shared" si="477"/>
        <v>100800</v>
      </c>
      <c r="DC660" s="389">
        <f t="shared" si="478"/>
        <v>99856606.723804548</v>
      </c>
      <c r="DD660" s="394">
        <v>0</v>
      </c>
      <c r="DE660" s="389">
        <f t="shared" si="479"/>
        <v>8367035.366772728</v>
      </c>
      <c r="DF660" s="389">
        <f t="shared" si="480"/>
        <v>4183517.683386364</v>
      </c>
      <c r="DG660" s="389">
        <f t="shared" si="481"/>
        <v>87306053.673645452</v>
      </c>
      <c r="DH660" s="389">
        <f t="shared" si="482"/>
        <v>7302611.25</v>
      </c>
      <c r="DI660" s="389">
        <f t="shared" si="483"/>
        <v>80003442.423645452</v>
      </c>
      <c r="DJ660" s="389">
        <f t="shared" si="484"/>
        <v>0</v>
      </c>
      <c r="DL660" s="396">
        <f t="shared" si="485"/>
        <v>6638737.5</v>
      </c>
      <c r="DM660" s="396">
        <f t="shared" si="486"/>
        <v>-2212912.5</v>
      </c>
    </row>
    <row r="661" spans="1:117" s="55" customFormat="1" ht="21" x14ac:dyDescent="0.2">
      <c r="A661" s="191">
        <f t="shared" si="447"/>
        <v>2655495</v>
      </c>
      <c r="B661" s="136">
        <f>'گام اول '!B662</f>
        <v>656</v>
      </c>
      <c r="C661" s="136">
        <f>'گام اول '!C662</f>
        <v>453</v>
      </c>
      <c r="D661" s="136">
        <f>'گام اول '!D662</f>
        <v>12964</v>
      </c>
      <c r="E661" s="136" t="str">
        <f>'گام اول '!E662</f>
        <v>فرهاد</v>
      </c>
      <c r="F661" s="136" t="str">
        <f>'گام اول '!F662</f>
        <v>ارغند</v>
      </c>
      <c r="G661" s="136" t="str">
        <f>'گام اول '!G662</f>
        <v>نگهبان</v>
      </c>
      <c r="H661" s="136" t="str">
        <f>'گام اول '!H662</f>
        <v>خراسان شمالی</v>
      </c>
      <c r="I661" s="136" t="str">
        <f>'گام اول '!I662</f>
        <v xml:space="preserve">231-12-4190252-1 </v>
      </c>
      <c r="J661" s="136" t="str">
        <f>'گام اول '!J662</f>
        <v>0682453846</v>
      </c>
      <c r="K661" s="136" t="str">
        <f>'گام اول '!K662</f>
        <v>0068888479</v>
      </c>
      <c r="L661" s="136" t="str">
        <f>'گام اول '!L662</f>
        <v>خراسان شمالی</v>
      </c>
      <c r="M661" s="136" t="str">
        <f>'گام اول '!M662</f>
        <v>نگهبان</v>
      </c>
      <c r="N661" s="120" t="str">
        <f>'گام اول '!N662</f>
        <v>*</v>
      </c>
      <c r="O661" s="119">
        <f>'گام اول '!O662</f>
        <v>0</v>
      </c>
      <c r="P661" s="121">
        <f>'گام اول '!P662</f>
        <v>0</v>
      </c>
      <c r="Q661" s="358">
        <f>'گام اول '!Q662</f>
        <v>30</v>
      </c>
      <c r="R661" s="358">
        <f>'گام اول '!R662</f>
        <v>120</v>
      </c>
      <c r="S661" s="358">
        <f>'گام اول '!S662</f>
        <v>110</v>
      </c>
      <c r="T661" s="358">
        <f>'گام اول '!T662</f>
        <v>29.33</v>
      </c>
      <c r="U661" s="137">
        <f>'گام اول '!U662</f>
        <v>0</v>
      </c>
      <c r="V661" s="120">
        <f>'گام اول '!W662</f>
        <v>0</v>
      </c>
      <c r="W661" s="121">
        <f>'گام اول '!X662</f>
        <v>0</v>
      </c>
      <c r="X661" s="366">
        <f>'گام اول '!Y662</f>
        <v>2</v>
      </c>
      <c r="Y661" s="366">
        <f>'گام اول '!Z662</f>
        <v>2</v>
      </c>
      <c r="Z661" s="138">
        <f>'گام اول '!AA662</f>
        <v>885165</v>
      </c>
      <c r="AA661" s="138">
        <f>'گام اول '!AB662</f>
        <v>0</v>
      </c>
      <c r="AB661" s="138">
        <f>'گام اول '!AC662</f>
        <v>885165</v>
      </c>
      <c r="AC661" s="138">
        <f>'گام اول '!AD662</f>
        <v>4500000</v>
      </c>
      <c r="AD661" s="138">
        <f>'گام اول '!AE662</f>
        <v>6000000</v>
      </c>
      <c r="AE661" s="139">
        <f>'گام اول '!AF662</f>
        <v>168986.04545454544</v>
      </c>
      <c r="AF661" s="122">
        <f>'گام اول '!AG662</f>
        <v>26554950</v>
      </c>
      <c r="AG661" s="123">
        <f>'گام اول '!AH662</f>
        <v>0</v>
      </c>
      <c r="AH661" s="123">
        <f>'گام اول '!AI662</f>
        <v>20278325.454545453</v>
      </c>
      <c r="AI661" s="123">
        <f>'گام اول '!AJ662</f>
        <v>5310990</v>
      </c>
      <c r="AJ661" s="123">
        <f>'گام اول '!AK662</f>
        <v>4500000</v>
      </c>
      <c r="AK661" s="123">
        <f>'گام اول '!AL662</f>
        <v>6000000</v>
      </c>
      <c r="AL661" s="123">
        <f>'گام اول '!AM662</f>
        <v>4647116.25</v>
      </c>
      <c r="AM661" s="123">
        <f>'گام اول '!AN662</f>
        <v>4956360.7131818179</v>
      </c>
      <c r="AN661" s="123">
        <f>'گام اول '!AO662</f>
        <v>0</v>
      </c>
      <c r="AO661" s="123">
        <f>'گام اول '!AP662</f>
        <v>3000000</v>
      </c>
      <c r="AP661" s="123">
        <f>'گام اول '!AQ662</f>
        <v>0</v>
      </c>
      <c r="AQ661" s="123">
        <f>'گام اول '!AR662</f>
        <v>0</v>
      </c>
      <c r="AR661" s="123">
        <f>'گام اول '!AS662</f>
        <v>0</v>
      </c>
      <c r="AS661" s="375">
        <f>'گام اول '!AT662</f>
        <v>0</v>
      </c>
      <c r="AT661" s="368">
        <f t="shared" si="448"/>
        <v>75247742.417727277</v>
      </c>
      <c r="AU661" s="173">
        <f>'گام اول '!AV662</f>
        <v>51541179.74848637</v>
      </c>
      <c r="AV661" s="141">
        <f>'گام اول '!AW662</f>
        <v>69936752.417727262</v>
      </c>
      <c r="AW661" s="142">
        <f t="shared" si="449"/>
        <v>4895572.6692409087</v>
      </c>
      <c r="AX661" s="75">
        <f t="shared" si="450"/>
        <v>1154117.9748486371</v>
      </c>
      <c r="AY661" s="142">
        <f>'گام اول '!AZ662</f>
        <v>0</v>
      </c>
      <c r="AZ661" s="142">
        <f>'گام اول '!BA662</f>
        <v>0</v>
      </c>
      <c r="BA661" s="142">
        <f>'گام اول '!BB662</f>
        <v>0</v>
      </c>
      <c r="BB661" s="142">
        <f>'گام اول '!BC662</f>
        <v>0</v>
      </c>
      <c r="BC661" s="142">
        <f>'گام اول '!BD662</f>
        <v>0</v>
      </c>
      <c r="BD661" s="142">
        <f>'گام اول '!BE662</f>
        <v>0</v>
      </c>
      <c r="BE661" s="142">
        <f>'گام اول '!BF662</f>
        <v>0</v>
      </c>
      <c r="BF661" s="143">
        <f t="shared" si="451"/>
        <v>6049690.6440895461</v>
      </c>
      <c r="BG661" s="140">
        <f t="shared" si="452"/>
        <v>69198051</v>
      </c>
      <c r="BH661" s="144">
        <f t="shared" si="453"/>
        <v>75247742.417727277</v>
      </c>
      <c r="BI661" s="127">
        <f t="shared" si="446"/>
        <v>4425825</v>
      </c>
      <c r="BJ661" s="145">
        <f t="shared" si="454"/>
        <v>2212912.5</v>
      </c>
      <c r="BK661" s="145">
        <f t="shared" si="455"/>
        <v>663873.75</v>
      </c>
      <c r="BL661" s="146">
        <f t="shared" si="456"/>
        <v>1120000</v>
      </c>
      <c r="BM661" s="379">
        <v>0</v>
      </c>
      <c r="BN661" s="147">
        <f t="shared" si="457"/>
        <v>83670353.667727277</v>
      </c>
      <c r="BO661" s="148">
        <f t="shared" si="458"/>
        <v>69936752.417727262</v>
      </c>
      <c r="BP661" s="149">
        <f t="shared" si="459"/>
        <v>16085453.056077272</v>
      </c>
      <c r="BQ661" s="150">
        <f t="shared" si="460"/>
        <v>99755806.723804548</v>
      </c>
      <c r="BR661" s="151">
        <f t="shared" si="461"/>
        <v>100800</v>
      </c>
      <c r="BS661" s="147">
        <f t="shared" si="462"/>
        <v>99856606.723804548</v>
      </c>
      <c r="BT661" s="135">
        <v>0</v>
      </c>
      <c r="BU661" s="148">
        <f t="shared" si="463"/>
        <v>8367035.366772728</v>
      </c>
      <c r="BV661" s="152">
        <f t="shared" si="464"/>
        <v>4183517.683386364</v>
      </c>
      <c r="BW661" s="133">
        <f t="shared" si="465"/>
        <v>87306053.673645452</v>
      </c>
      <c r="BX661" s="147">
        <f t="shared" si="466"/>
        <v>7302611.25</v>
      </c>
      <c r="BY661" s="134">
        <f t="shared" si="467"/>
        <v>80003442.423645452</v>
      </c>
      <c r="CD661" s="388">
        <f>'گام اول '!AU662</f>
        <v>75247742.417727277</v>
      </c>
      <c r="CE661" s="389">
        <f>'گام اول '!AV662</f>
        <v>51541179.74848637</v>
      </c>
      <c r="CF661" s="389">
        <f>'گام اول '!AW662</f>
        <v>69936752.417727262</v>
      </c>
      <c r="CG661" s="389">
        <f>'گام اول '!AX662</f>
        <v>4895572.6692409087</v>
      </c>
      <c r="CH661" s="389">
        <f>'گام اول '!AY662</f>
        <v>1154117.9748486371</v>
      </c>
      <c r="CI661" s="389">
        <f>'گام اول '!AZ662</f>
        <v>0</v>
      </c>
      <c r="CJ661" s="389">
        <f>'گام اول '!BA662</f>
        <v>0</v>
      </c>
      <c r="CK661" s="389">
        <f>'گام اول '!BB662</f>
        <v>0</v>
      </c>
      <c r="CL661" s="389">
        <f>'گام اول '!BC662</f>
        <v>0</v>
      </c>
      <c r="CM661" s="389">
        <f>'گام اول '!BD662</f>
        <v>0</v>
      </c>
      <c r="CN661" s="389">
        <f>'گام اول '!BE662</f>
        <v>0</v>
      </c>
      <c r="CO661" s="389">
        <f>'گام اول '!BF662</f>
        <v>0</v>
      </c>
      <c r="CP661" s="389">
        <f>'گام اول '!BG662</f>
        <v>6049690.6440895461</v>
      </c>
      <c r="CQ661" s="389">
        <f>'گام اول '!BH662</f>
        <v>69198051</v>
      </c>
      <c r="CR661" s="389">
        <f t="shared" si="468"/>
        <v>75247742.417727277</v>
      </c>
      <c r="CS661" s="55">
        <f t="shared" si="469"/>
        <v>4425825</v>
      </c>
      <c r="CT661" s="388">
        <f t="shared" si="470"/>
        <v>2212912.5</v>
      </c>
      <c r="CU661" s="389">
        <f t="shared" si="471"/>
        <v>663873.75</v>
      </c>
      <c r="CV661" s="389">
        <f t="shared" si="472"/>
        <v>1120000</v>
      </c>
      <c r="CW661" s="55">
        <v>0</v>
      </c>
      <c r="CX661" s="389">
        <f t="shared" si="473"/>
        <v>83670353.667727277</v>
      </c>
      <c r="CY661" s="389">
        <f t="shared" si="474"/>
        <v>69936752.417727262</v>
      </c>
      <c r="CZ661" s="389">
        <f t="shared" si="475"/>
        <v>16085453.056077272</v>
      </c>
      <c r="DA661" s="389">
        <f t="shared" si="476"/>
        <v>99755806.723804548</v>
      </c>
      <c r="DB661" s="389">
        <f t="shared" si="477"/>
        <v>100800</v>
      </c>
      <c r="DC661" s="389">
        <f t="shared" si="478"/>
        <v>99856606.723804548</v>
      </c>
      <c r="DD661" s="394">
        <v>0</v>
      </c>
      <c r="DE661" s="389">
        <f t="shared" si="479"/>
        <v>8367035.366772728</v>
      </c>
      <c r="DF661" s="389">
        <f t="shared" si="480"/>
        <v>4183517.683386364</v>
      </c>
      <c r="DG661" s="389">
        <f t="shared" si="481"/>
        <v>87306053.673645452</v>
      </c>
      <c r="DH661" s="389">
        <f t="shared" si="482"/>
        <v>7302611.25</v>
      </c>
      <c r="DI661" s="389">
        <f t="shared" si="483"/>
        <v>80003442.423645452</v>
      </c>
      <c r="DJ661" s="389">
        <f t="shared" si="484"/>
        <v>0</v>
      </c>
      <c r="DL661" s="396">
        <f t="shared" si="485"/>
        <v>6638737.5</v>
      </c>
      <c r="DM661" s="396">
        <f t="shared" si="486"/>
        <v>-2212912.5</v>
      </c>
    </row>
    <row r="662" spans="1:117" s="55" customFormat="1" ht="21" x14ac:dyDescent="0.2">
      <c r="A662" s="191">
        <f t="shared" si="447"/>
        <v>2655495</v>
      </c>
      <c r="B662" s="136">
        <f>'گام اول '!B663</f>
        <v>657</v>
      </c>
      <c r="C662" s="136">
        <f>'گام اول '!C663</f>
        <v>454</v>
      </c>
      <c r="D662" s="136">
        <f>'گام اول '!D663</f>
        <v>12958</v>
      </c>
      <c r="E662" s="136" t="str">
        <f>'گام اول '!E663</f>
        <v xml:space="preserve">رضا </v>
      </c>
      <c r="F662" s="136" t="str">
        <f>'گام اول '!F663</f>
        <v>علیزاده</v>
      </c>
      <c r="G662" s="136" t="str">
        <f>'گام اول '!G663</f>
        <v>نگهبان</v>
      </c>
      <c r="H662" s="136" t="str">
        <f>'گام اول '!H663</f>
        <v>خراسان شمالی</v>
      </c>
      <c r="I662" s="136" t="str">
        <f>'گام اول '!I663</f>
        <v xml:space="preserve">231-12-4186910-1 </v>
      </c>
      <c r="J662" s="136" t="str">
        <f>'گام اول '!J663</f>
        <v>0670496081</v>
      </c>
      <c r="K662" s="136" t="str">
        <f>'گام اول '!K663</f>
        <v>0062581024</v>
      </c>
      <c r="L662" s="136" t="str">
        <f>'گام اول '!L663</f>
        <v>خراسان شمالی</v>
      </c>
      <c r="M662" s="136" t="str">
        <f>'گام اول '!M663</f>
        <v>نگهبان</v>
      </c>
      <c r="N662" s="120" t="str">
        <f>'گام اول '!N663</f>
        <v>*</v>
      </c>
      <c r="O662" s="119">
        <f>'گام اول '!O663</f>
        <v>0</v>
      </c>
      <c r="P662" s="121">
        <f>'گام اول '!P663</f>
        <v>0</v>
      </c>
      <c r="Q662" s="358">
        <f>'گام اول '!Q663</f>
        <v>30</v>
      </c>
      <c r="R662" s="358">
        <f>'گام اول '!R663</f>
        <v>120</v>
      </c>
      <c r="S662" s="358">
        <f>'گام اول '!S663</f>
        <v>110</v>
      </c>
      <c r="T662" s="358">
        <f>'گام اول '!T663</f>
        <v>29.33</v>
      </c>
      <c r="U662" s="137">
        <f>'گام اول '!U663</f>
        <v>0</v>
      </c>
      <c r="V662" s="120">
        <f>'گام اول '!W663</f>
        <v>0</v>
      </c>
      <c r="W662" s="121">
        <f>'گام اول '!X663</f>
        <v>0</v>
      </c>
      <c r="X662" s="366">
        <f>'گام اول '!Y663</f>
        <v>0</v>
      </c>
      <c r="Y662" s="366">
        <f>'گام اول '!Z663</f>
        <v>0</v>
      </c>
      <c r="Z662" s="138">
        <f>'گام اول '!AA663</f>
        <v>885165</v>
      </c>
      <c r="AA662" s="138">
        <f>'گام اول '!AB663</f>
        <v>0</v>
      </c>
      <c r="AB662" s="138">
        <f>'گام اول '!AC663</f>
        <v>885165</v>
      </c>
      <c r="AC662" s="138">
        <f>'گام اول '!AD663</f>
        <v>4500000</v>
      </c>
      <c r="AD662" s="138">
        <f>'گام اول '!AE663</f>
        <v>6000000</v>
      </c>
      <c r="AE662" s="139">
        <f>'گام اول '!AF663</f>
        <v>168986.04545454544</v>
      </c>
      <c r="AF662" s="122">
        <f>'گام اول '!AG663</f>
        <v>26554950</v>
      </c>
      <c r="AG662" s="123">
        <f>'گام اول '!AH663</f>
        <v>0</v>
      </c>
      <c r="AH662" s="123">
        <f>'گام اول '!AI663</f>
        <v>20278325.454545453</v>
      </c>
      <c r="AI662" s="123">
        <f>'گام اول '!AJ663</f>
        <v>0</v>
      </c>
      <c r="AJ662" s="123">
        <f>'گام اول '!AK663</f>
        <v>4500000</v>
      </c>
      <c r="AK662" s="123">
        <f>'گام اول '!AL663</f>
        <v>6000000</v>
      </c>
      <c r="AL662" s="123">
        <f>'گام اول '!AM663</f>
        <v>4647116.25</v>
      </c>
      <c r="AM662" s="123">
        <f>'گام اول '!AN663</f>
        <v>4956360.7131818179</v>
      </c>
      <c r="AN662" s="123">
        <f>'گام اول '!AO663</f>
        <v>0</v>
      </c>
      <c r="AO662" s="123">
        <f>'گام اول '!AP663</f>
        <v>3000000</v>
      </c>
      <c r="AP662" s="123">
        <f>'گام اول '!AQ663</f>
        <v>0</v>
      </c>
      <c r="AQ662" s="123">
        <f>'گام اول '!AR663</f>
        <v>0</v>
      </c>
      <c r="AR662" s="123">
        <f>'گام اول '!AS663</f>
        <v>0</v>
      </c>
      <c r="AS662" s="375">
        <f>'گام اول '!AT663</f>
        <v>0</v>
      </c>
      <c r="AT662" s="368">
        <f t="shared" si="448"/>
        <v>69936752.417727262</v>
      </c>
      <c r="AU662" s="173">
        <f>'گام اول '!AV663</f>
        <v>51541179.748486355</v>
      </c>
      <c r="AV662" s="141">
        <f>'گام اول '!AW663</f>
        <v>69936752.417727262</v>
      </c>
      <c r="AW662" s="142">
        <f t="shared" si="449"/>
        <v>4895572.6692409087</v>
      </c>
      <c r="AX662" s="75">
        <f t="shared" si="450"/>
        <v>1154117.9748486355</v>
      </c>
      <c r="AY662" s="142">
        <f>'گام اول '!AZ663</f>
        <v>0</v>
      </c>
      <c r="AZ662" s="142">
        <f>'گام اول '!BA663</f>
        <v>0</v>
      </c>
      <c r="BA662" s="142">
        <f>'گام اول '!BB663</f>
        <v>0</v>
      </c>
      <c r="BB662" s="142">
        <f>'گام اول '!BC663</f>
        <v>0</v>
      </c>
      <c r="BC662" s="142">
        <f>'گام اول '!BD663</f>
        <v>0</v>
      </c>
      <c r="BD662" s="142">
        <f>'گام اول '!BE663</f>
        <v>0</v>
      </c>
      <c r="BE662" s="142">
        <f>'گام اول '!BF663</f>
        <v>0</v>
      </c>
      <c r="BF662" s="143">
        <f t="shared" si="451"/>
        <v>6049690.6440895442</v>
      </c>
      <c r="BG662" s="140">
        <f t="shared" si="452"/>
        <v>63887061</v>
      </c>
      <c r="BH662" s="144">
        <f t="shared" si="453"/>
        <v>69936752.417727262</v>
      </c>
      <c r="BI662" s="127">
        <f t="shared" si="446"/>
        <v>4425825</v>
      </c>
      <c r="BJ662" s="145">
        <f t="shared" si="454"/>
        <v>2212912.5</v>
      </c>
      <c r="BK662" s="145">
        <f t="shared" si="455"/>
        <v>663873.75</v>
      </c>
      <c r="BL662" s="146">
        <f t="shared" si="456"/>
        <v>1120000</v>
      </c>
      <c r="BM662" s="379">
        <v>0</v>
      </c>
      <c r="BN662" s="147">
        <f t="shared" si="457"/>
        <v>78359363.667727262</v>
      </c>
      <c r="BO662" s="148">
        <f t="shared" si="458"/>
        <v>69936752.417727262</v>
      </c>
      <c r="BP662" s="149">
        <f t="shared" si="459"/>
        <v>16085453.056077272</v>
      </c>
      <c r="BQ662" s="150">
        <f t="shared" si="460"/>
        <v>94444816.723804533</v>
      </c>
      <c r="BR662" s="151">
        <f t="shared" si="461"/>
        <v>100800</v>
      </c>
      <c r="BS662" s="147">
        <f t="shared" si="462"/>
        <v>94545616.723804533</v>
      </c>
      <c r="BT662" s="135">
        <v>0</v>
      </c>
      <c r="BU662" s="148">
        <f t="shared" si="463"/>
        <v>7835936.3667727262</v>
      </c>
      <c r="BV662" s="152">
        <f t="shared" si="464"/>
        <v>3917968.1833863631</v>
      </c>
      <c r="BW662" s="133">
        <f t="shared" si="465"/>
        <v>82791712.173645437</v>
      </c>
      <c r="BX662" s="147">
        <f t="shared" si="466"/>
        <v>7302611.25</v>
      </c>
      <c r="BY662" s="134">
        <f t="shared" si="467"/>
        <v>75489100.923645437</v>
      </c>
      <c r="CD662" s="388">
        <f>'گام اول '!AU663</f>
        <v>69936752.417727262</v>
      </c>
      <c r="CE662" s="389">
        <f>'گام اول '!AV663</f>
        <v>51541179.748486355</v>
      </c>
      <c r="CF662" s="389">
        <f>'گام اول '!AW663</f>
        <v>69936752.417727262</v>
      </c>
      <c r="CG662" s="389">
        <f>'گام اول '!AX663</f>
        <v>4895572.6692409087</v>
      </c>
      <c r="CH662" s="389">
        <f>'گام اول '!AY663</f>
        <v>1154117.9748486355</v>
      </c>
      <c r="CI662" s="389">
        <f>'گام اول '!AZ663</f>
        <v>0</v>
      </c>
      <c r="CJ662" s="389">
        <f>'گام اول '!BA663</f>
        <v>0</v>
      </c>
      <c r="CK662" s="389">
        <f>'گام اول '!BB663</f>
        <v>0</v>
      </c>
      <c r="CL662" s="389">
        <f>'گام اول '!BC663</f>
        <v>0</v>
      </c>
      <c r="CM662" s="389">
        <f>'گام اول '!BD663</f>
        <v>0</v>
      </c>
      <c r="CN662" s="389">
        <f>'گام اول '!BE663</f>
        <v>0</v>
      </c>
      <c r="CO662" s="389">
        <f>'گام اول '!BF663</f>
        <v>0</v>
      </c>
      <c r="CP662" s="389">
        <f>'گام اول '!BG663</f>
        <v>6049690.6440895442</v>
      </c>
      <c r="CQ662" s="389">
        <f>'گام اول '!BH663</f>
        <v>63887061</v>
      </c>
      <c r="CR662" s="389">
        <f t="shared" si="468"/>
        <v>69936752.417727262</v>
      </c>
      <c r="CS662" s="55">
        <f t="shared" si="469"/>
        <v>4425825</v>
      </c>
      <c r="CT662" s="388">
        <f t="shared" si="470"/>
        <v>2212912.5</v>
      </c>
      <c r="CU662" s="389">
        <f t="shared" si="471"/>
        <v>663873.75</v>
      </c>
      <c r="CV662" s="389">
        <f t="shared" si="472"/>
        <v>1120000</v>
      </c>
      <c r="CW662" s="55">
        <v>0</v>
      </c>
      <c r="CX662" s="389">
        <f t="shared" si="473"/>
        <v>78359363.667727262</v>
      </c>
      <c r="CY662" s="389">
        <f t="shared" si="474"/>
        <v>69936752.417727262</v>
      </c>
      <c r="CZ662" s="389">
        <f t="shared" si="475"/>
        <v>16085453.056077272</v>
      </c>
      <c r="DA662" s="389">
        <f t="shared" si="476"/>
        <v>94444816.723804533</v>
      </c>
      <c r="DB662" s="389">
        <f t="shared" si="477"/>
        <v>100800</v>
      </c>
      <c r="DC662" s="389">
        <f t="shared" si="478"/>
        <v>94545616.723804533</v>
      </c>
      <c r="DD662" s="394">
        <v>0</v>
      </c>
      <c r="DE662" s="389">
        <f t="shared" si="479"/>
        <v>7835936.3667727262</v>
      </c>
      <c r="DF662" s="389">
        <f t="shared" si="480"/>
        <v>3917968.1833863631</v>
      </c>
      <c r="DG662" s="389">
        <f t="shared" si="481"/>
        <v>82791712.173645437</v>
      </c>
      <c r="DH662" s="389">
        <f t="shared" si="482"/>
        <v>7302611.25</v>
      </c>
      <c r="DI662" s="389">
        <f t="shared" si="483"/>
        <v>75489100.923645437</v>
      </c>
      <c r="DJ662" s="389">
        <f t="shared" si="484"/>
        <v>0</v>
      </c>
      <c r="DL662" s="396">
        <f t="shared" si="485"/>
        <v>6638737.5</v>
      </c>
      <c r="DM662" s="396">
        <f t="shared" si="486"/>
        <v>-2212912.5</v>
      </c>
    </row>
    <row r="663" spans="1:117" s="55" customFormat="1" ht="21" x14ac:dyDescent="0.2">
      <c r="A663" s="191">
        <f t="shared" si="447"/>
        <v>2655495</v>
      </c>
      <c r="B663" s="136">
        <f>'گام اول '!B664</f>
        <v>658</v>
      </c>
      <c r="C663" s="136">
        <f>'گام اول '!C664</f>
        <v>455</v>
      </c>
      <c r="D663" s="136">
        <f>'گام اول '!D664</f>
        <v>12960</v>
      </c>
      <c r="E663" s="136" t="str">
        <f>'گام اول '!E664</f>
        <v>رضا</v>
      </c>
      <c r="F663" s="136" t="str">
        <f>'گام اول '!F664</f>
        <v>سوزنگرزاده</v>
      </c>
      <c r="G663" s="136" t="str">
        <f>'گام اول '!G664</f>
        <v>نگهبان</v>
      </c>
      <c r="H663" s="136" t="str">
        <f>'گام اول '!H664</f>
        <v>خراسان شمالی</v>
      </c>
      <c r="I663" s="136" t="str">
        <f>'گام اول '!I664</f>
        <v>177-813-2110812-1</v>
      </c>
      <c r="J663" s="136" t="str">
        <f>'گام اول '!J664</f>
        <v>0932330258</v>
      </c>
      <c r="K663" s="136" t="str">
        <f>'گام اول '!K664</f>
        <v>0067078584</v>
      </c>
      <c r="L663" s="136" t="str">
        <f>'گام اول '!L664</f>
        <v>خراسان شمالی</v>
      </c>
      <c r="M663" s="136" t="str">
        <f>'گام اول '!M664</f>
        <v>نگهبان</v>
      </c>
      <c r="N663" s="120" t="str">
        <f>'گام اول '!N664</f>
        <v>*</v>
      </c>
      <c r="O663" s="119">
        <f>'گام اول '!O664</f>
        <v>0</v>
      </c>
      <c r="P663" s="121">
        <f>'گام اول '!P664</f>
        <v>0</v>
      </c>
      <c r="Q663" s="358">
        <f>'گام اول '!Q664</f>
        <v>30</v>
      </c>
      <c r="R663" s="358">
        <f>'گام اول '!R664</f>
        <v>120</v>
      </c>
      <c r="S663" s="358">
        <f>'گام اول '!S664</f>
        <v>110</v>
      </c>
      <c r="T663" s="358">
        <f>'گام اول '!T664</f>
        <v>29.33</v>
      </c>
      <c r="U663" s="137">
        <f>'گام اول '!U664</f>
        <v>0</v>
      </c>
      <c r="V663" s="120">
        <f>'گام اول '!W664</f>
        <v>0</v>
      </c>
      <c r="W663" s="121">
        <f>'گام اول '!X664</f>
        <v>0</v>
      </c>
      <c r="X663" s="366">
        <f>'گام اول '!Y664</f>
        <v>1</v>
      </c>
      <c r="Y663" s="366">
        <f>'گام اول '!Z664</f>
        <v>1</v>
      </c>
      <c r="Z663" s="138">
        <f>'گام اول '!AA664</f>
        <v>885165</v>
      </c>
      <c r="AA663" s="138">
        <f>'گام اول '!AB664</f>
        <v>46667</v>
      </c>
      <c r="AB663" s="138">
        <f>'گام اول '!AC664</f>
        <v>931832</v>
      </c>
      <c r="AC663" s="138">
        <f>'گام اول '!AD664</f>
        <v>4500000</v>
      </c>
      <c r="AD663" s="138">
        <f>'گام اول '!AE664</f>
        <v>6000000</v>
      </c>
      <c r="AE663" s="139">
        <f>'گام اول '!AF664</f>
        <v>177895.19999999998</v>
      </c>
      <c r="AF663" s="122">
        <f>'گام اول '!AG664</f>
        <v>26554950</v>
      </c>
      <c r="AG663" s="123">
        <f>'گام اول '!AH664</f>
        <v>1400010</v>
      </c>
      <c r="AH663" s="123">
        <f>'گام اول '!AI664</f>
        <v>21347423.999999996</v>
      </c>
      <c r="AI663" s="123">
        <f>'گام اول '!AJ664</f>
        <v>2655495</v>
      </c>
      <c r="AJ663" s="123">
        <f>'گام اول '!AK664</f>
        <v>4500000</v>
      </c>
      <c r="AK663" s="123">
        <f>'گام اول '!AL664</f>
        <v>6000000</v>
      </c>
      <c r="AL663" s="123">
        <f>'گام اول '!AM664</f>
        <v>4892117.9999999991</v>
      </c>
      <c r="AM663" s="123">
        <f>'گام اول '!AN664</f>
        <v>5217666.2159999991</v>
      </c>
      <c r="AN663" s="123">
        <f>'گام اول '!AO664</f>
        <v>0</v>
      </c>
      <c r="AO663" s="123">
        <f>'گام اول '!AP664</f>
        <v>3000000</v>
      </c>
      <c r="AP663" s="123">
        <f>'گام اول '!AQ664</f>
        <v>0</v>
      </c>
      <c r="AQ663" s="123">
        <f>'گام اول '!AR664</f>
        <v>0</v>
      </c>
      <c r="AR663" s="123">
        <f>'گام اول '!AS664</f>
        <v>0</v>
      </c>
      <c r="AS663" s="375">
        <f>'گام اول '!AT664</f>
        <v>0</v>
      </c>
      <c r="AT663" s="368">
        <f t="shared" si="448"/>
        <v>75567663.216000006</v>
      </c>
      <c r="AU663" s="173">
        <f>'گام اول '!AV664</f>
        <v>54308316.440880008</v>
      </c>
      <c r="AV663" s="141">
        <f>'گام اول '!AW664</f>
        <v>72912168.215999991</v>
      </c>
      <c r="AW663" s="142">
        <f t="shared" si="449"/>
        <v>5103851.7751199994</v>
      </c>
      <c r="AX663" s="75">
        <f t="shared" si="450"/>
        <v>1430831.644088001</v>
      </c>
      <c r="AY663" s="142">
        <f>'گام اول '!AZ664</f>
        <v>0</v>
      </c>
      <c r="AZ663" s="142">
        <f>'گام اول '!BA664</f>
        <v>0</v>
      </c>
      <c r="BA663" s="142">
        <f>'گام اول '!BB664</f>
        <v>0</v>
      </c>
      <c r="BB663" s="142">
        <f>'گام اول '!BC664</f>
        <v>0</v>
      </c>
      <c r="BC663" s="142">
        <f>'گام اول '!BD664</f>
        <v>0</v>
      </c>
      <c r="BD663" s="142">
        <f>'گام اول '!BE664</f>
        <v>0</v>
      </c>
      <c r="BE663" s="142">
        <f>'گام اول '!BF664</f>
        <v>0</v>
      </c>
      <c r="BF663" s="143">
        <f t="shared" si="451"/>
        <v>6534683.4192080004</v>
      </c>
      <c r="BG663" s="140">
        <f t="shared" si="452"/>
        <v>69032979</v>
      </c>
      <c r="BH663" s="144">
        <f t="shared" si="453"/>
        <v>75567663.216000006</v>
      </c>
      <c r="BI663" s="127">
        <f t="shared" si="446"/>
        <v>4659160</v>
      </c>
      <c r="BJ663" s="145">
        <f t="shared" si="454"/>
        <v>2329580</v>
      </c>
      <c r="BK663" s="145">
        <f t="shared" si="455"/>
        <v>698874</v>
      </c>
      <c r="BL663" s="146">
        <f t="shared" si="456"/>
        <v>1120000</v>
      </c>
      <c r="BM663" s="379">
        <v>0</v>
      </c>
      <c r="BN663" s="147">
        <f t="shared" si="457"/>
        <v>84375277.216000006</v>
      </c>
      <c r="BO663" s="148">
        <f t="shared" si="458"/>
        <v>72912168.215999991</v>
      </c>
      <c r="BP663" s="149">
        <f t="shared" si="459"/>
        <v>16769798.689679999</v>
      </c>
      <c r="BQ663" s="150">
        <f t="shared" si="460"/>
        <v>101145075.90568</v>
      </c>
      <c r="BR663" s="151">
        <f t="shared" si="461"/>
        <v>100800</v>
      </c>
      <c r="BS663" s="147">
        <f t="shared" si="462"/>
        <v>101245875.90568</v>
      </c>
      <c r="BT663" s="135">
        <v>0</v>
      </c>
      <c r="BU663" s="148">
        <f t="shared" si="463"/>
        <v>8437527.7216000017</v>
      </c>
      <c r="BV663" s="152">
        <f t="shared" si="464"/>
        <v>4218763.8608000008</v>
      </c>
      <c r="BW663" s="133">
        <f t="shared" si="465"/>
        <v>88589584.323280007</v>
      </c>
      <c r="BX663" s="147">
        <f t="shared" si="466"/>
        <v>7687614</v>
      </c>
      <c r="BY663" s="134">
        <f t="shared" si="467"/>
        <v>80901970.323280007</v>
      </c>
      <c r="CD663" s="388">
        <f>'گام اول '!AU664</f>
        <v>75567663.216000006</v>
      </c>
      <c r="CE663" s="389">
        <f>'گام اول '!AV664</f>
        <v>54308316.440880008</v>
      </c>
      <c r="CF663" s="389">
        <f>'گام اول '!AW664</f>
        <v>72912168.215999991</v>
      </c>
      <c r="CG663" s="389">
        <f>'گام اول '!AX664</f>
        <v>5103851.7751199994</v>
      </c>
      <c r="CH663" s="389">
        <f>'گام اول '!AY664</f>
        <v>1430831.644088001</v>
      </c>
      <c r="CI663" s="389">
        <f>'گام اول '!AZ664</f>
        <v>0</v>
      </c>
      <c r="CJ663" s="389">
        <f>'گام اول '!BA664</f>
        <v>0</v>
      </c>
      <c r="CK663" s="389">
        <f>'گام اول '!BB664</f>
        <v>0</v>
      </c>
      <c r="CL663" s="389">
        <f>'گام اول '!BC664</f>
        <v>0</v>
      </c>
      <c r="CM663" s="389">
        <f>'گام اول '!BD664</f>
        <v>0</v>
      </c>
      <c r="CN663" s="389">
        <f>'گام اول '!BE664</f>
        <v>0</v>
      </c>
      <c r="CO663" s="389">
        <f>'گام اول '!BF664</f>
        <v>0</v>
      </c>
      <c r="CP663" s="389">
        <f>'گام اول '!BG664</f>
        <v>6534683.4192080004</v>
      </c>
      <c r="CQ663" s="389">
        <f>'گام اول '!BH664</f>
        <v>69032979</v>
      </c>
      <c r="CR663" s="389">
        <f t="shared" si="468"/>
        <v>75567663.216000006</v>
      </c>
      <c r="CS663" s="55">
        <f t="shared" si="469"/>
        <v>4659160</v>
      </c>
      <c r="CT663" s="388">
        <f t="shared" si="470"/>
        <v>2329580</v>
      </c>
      <c r="CU663" s="389">
        <f t="shared" si="471"/>
        <v>698874</v>
      </c>
      <c r="CV663" s="389">
        <f t="shared" si="472"/>
        <v>1120000</v>
      </c>
      <c r="CW663" s="55">
        <v>0</v>
      </c>
      <c r="CX663" s="389">
        <f t="shared" si="473"/>
        <v>84375277.216000006</v>
      </c>
      <c r="CY663" s="389">
        <f t="shared" si="474"/>
        <v>72912168.215999991</v>
      </c>
      <c r="CZ663" s="389">
        <f t="shared" si="475"/>
        <v>16769798.689679999</v>
      </c>
      <c r="DA663" s="389">
        <f t="shared" si="476"/>
        <v>101145075.90568</v>
      </c>
      <c r="DB663" s="389">
        <f t="shared" si="477"/>
        <v>100800</v>
      </c>
      <c r="DC663" s="389">
        <f t="shared" si="478"/>
        <v>101245875.90568</v>
      </c>
      <c r="DD663" s="394">
        <v>0</v>
      </c>
      <c r="DE663" s="389">
        <f t="shared" si="479"/>
        <v>8437527.7216000017</v>
      </c>
      <c r="DF663" s="389">
        <f t="shared" si="480"/>
        <v>4218763.8608000008</v>
      </c>
      <c r="DG663" s="389">
        <f t="shared" si="481"/>
        <v>88589584.323280007</v>
      </c>
      <c r="DH663" s="389">
        <f t="shared" si="482"/>
        <v>7687614</v>
      </c>
      <c r="DI663" s="389">
        <f t="shared" si="483"/>
        <v>80901970.323280007</v>
      </c>
      <c r="DJ663" s="389">
        <f t="shared" si="484"/>
        <v>0</v>
      </c>
      <c r="DL663" s="396">
        <f t="shared" si="485"/>
        <v>6638737.5</v>
      </c>
      <c r="DM663" s="396">
        <f t="shared" si="486"/>
        <v>-1979577.5</v>
      </c>
    </row>
    <row r="664" spans="1:117" s="55" customFormat="1" ht="21" x14ac:dyDescent="0.2">
      <c r="A664" s="191">
        <f t="shared" si="447"/>
        <v>2655495</v>
      </c>
      <c r="B664" s="136">
        <f>'گام اول '!B665</f>
        <v>659</v>
      </c>
      <c r="C664" s="136">
        <f>'گام اول '!C665</f>
        <v>456</v>
      </c>
      <c r="D664" s="136">
        <f>'گام اول '!D665</f>
        <v>12957</v>
      </c>
      <c r="E664" s="136" t="str">
        <f>'گام اول '!E665</f>
        <v>محمدرضا</v>
      </c>
      <c r="F664" s="136" t="str">
        <f>'گام اول '!F665</f>
        <v>اکبری</v>
      </c>
      <c r="G664" s="136" t="str">
        <f>'گام اول '!G665</f>
        <v>نگهبان</v>
      </c>
      <c r="H664" s="136" t="str">
        <f>'گام اول '!H665</f>
        <v>خراسان شمالی</v>
      </c>
      <c r="I664" s="136" t="str">
        <f>'گام اول '!I665</f>
        <v>231-12-3719605-1</v>
      </c>
      <c r="J664" s="136" t="str">
        <f>'گام اول '!J665</f>
        <v>0759607222</v>
      </c>
      <c r="K664" s="136" t="str">
        <f>'گام اول '!K665</f>
        <v>0021715427</v>
      </c>
      <c r="L664" s="136" t="str">
        <f>'گام اول '!L665</f>
        <v>خراسان شمالی</v>
      </c>
      <c r="M664" s="136" t="str">
        <f>'گام اول '!M665</f>
        <v>نگهبان</v>
      </c>
      <c r="N664" s="120" t="str">
        <f>'گام اول '!N665</f>
        <v>*</v>
      </c>
      <c r="O664" s="119">
        <f>'گام اول '!O665</f>
        <v>0</v>
      </c>
      <c r="P664" s="121">
        <f>'گام اول '!P665</f>
        <v>0</v>
      </c>
      <c r="Q664" s="358">
        <f>'گام اول '!Q665</f>
        <v>30</v>
      </c>
      <c r="R664" s="358">
        <f>'گام اول '!R665</f>
        <v>120</v>
      </c>
      <c r="S664" s="358">
        <f>'گام اول '!S665</f>
        <v>110</v>
      </c>
      <c r="T664" s="358">
        <f>'گام اول '!T665</f>
        <v>29.33</v>
      </c>
      <c r="U664" s="137">
        <f>'گام اول '!U665</f>
        <v>0</v>
      </c>
      <c r="V664" s="120">
        <f>'گام اول '!W665</f>
        <v>0</v>
      </c>
      <c r="W664" s="121">
        <f>'گام اول '!X665</f>
        <v>0</v>
      </c>
      <c r="X664" s="366">
        <f>'گام اول '!Y665</f>
        <v>2</v>
      </c>
      <c r="Y664" s="366">
        <f>'گام اول '!Z665</f>
        <v>2</v>
      </c>
      <c r="Z664" s="138">
        <f>'گام اول '!AA665</f>
        <v>885165</v>
      </c>
      <c r="AA664" s="138">
        <f>'گام اول '!AB665</f>
        <v>46667</v>
      </c>
      <c r="AB664" s="138">
        <f>'گام اول '!AC665</f>
        <v>931832</v>
      </c>
      <c r="AC664" s="138">
        <f>'گام اول '!AD665</f>
        <v>4500000</v>
      </c>
      <c r="AD664" s="138">
        <f>'گام اول '!AE665</f>
        <v>6000000</v>
      </c>
      <c r="AE664" s="139">
        <f>'گام اول '!AF665</f>
        <v>177895.19999999998</v>
      </c>
      <c r="AF664" s="122">
        <f>'گام اول '!AG665</f>
        <v>26554950</v>
      </c>
      <c r="AG664" s="123">
        <f>'گام اول '!AH665</f>
        <v>1400010</v>
      </c>
      <c r="AH664" s="123">
        <f>'گام اول '!AI665</f>
        <v>21347423.999999996</v>
      </c>
      <c r="AI664" s="123">
        <f>'گام اول '!AJ665</f>
        <v>5310990</v>
      </c>
      <c r="AJ664" s="123">
        <f>'گام اول '!AK665</f>
        <v>4500000</v>
      </c>
      <c r="AK664" s="123">
        <f>'گام اول '!AL665</f>
        <v>6000000</v>
      </c>
      <c r="AL664" s="123">
        <f>'گام اول '!AM665</f>
        <v>4892117.9999999991</v>
      </c>
      <c r="AM664" s="123">
        <f>'گام اول '!AN665</f>
        <v>5217666.2159999991</v>
      </c>
      <c r="AN664" s="123">
        <f>'گام اول '!AO665</f>
        <v>0</v>
      </c>
      <c r="AO664" s="123">
        <f>'گام اول '!AP665</f>
        <v>3000000</v>
      </c>
      <c r="AP664" s="123">
        <f>'گام اول '!AQ665</f>
        <v>0</v>
      </c>
      <c r="AQ664" s="123">
        <f>'گام اول '!AR665</f>
        <v>0</v>
      </c>
      <c r="AR664" s="123">
        <f>'گام اول '!AS665</f>
        <v>0</v>
      </c>
      <c r="AS664" s="375">
        <f>'گام اول '!AT665</f>
        <v>0</v>
      </c>
      <c r="AT664" s="368">
        <f t="shared" si="448"/>
        <v>78223158.216000006</v>
      </c>
      <c r="AU664" s="173">
        <f>'گام اول '!AV665</f>
        <v>54308316.440880008</v>
      </c>
      <c r="AV664" s="141">
        <f>'گام اول '!AW665</f>
        <v>72912168.215999991</v>
      </c>
      <c r="AW664" s="142">
        <f t="shared" si="449"/>
        <v>5103851.7751199994</v>
      </c>
      <c r="AX664" s="75">
        <f t="shared" si="450"/>
        <v>1430831.644088001</v>
      </c>
      <c r="AY664" s="142">
        <f>'گام اول '!AZ665</f>
        <v>0</v>
      </c>
      <c r="AZ664" s="142">
        <f>'گام اول '!BA665</f>
        <v>0</v>
      </c>
      <c r="BA664" s="142">
        <f>'گام اول '!BB665</f>
        <v>0</v>
      </c>
      <c r="BB664" s="142">
        <f>'گام اول '!BC665</f>
        <v>0</v>
      </c>
      <c r="BC664" s="142">
        <f>'گام اول '!BD665</f>
        <v>0</v>
      </c>
      <c r="BD664" s="142">
        <f>'گام اول '!BE665</f>
        <v>0</v>
      </c>
      <c r="BE664" s="142">
        <f>'گام اول '!BF665</f>
        <v>0</v>
      </c>
      <c r="BF664" s="143">
        <f t="shared" si="451"/>
        <v>6534683.4192080004</v>
      </c>
      <c r="BG664" s="140">
        <f t="shared" si="452"/>
        <v>71688474</v>
      </c>
      <c r="BH664" s="144">
        <f t="shared" si="453"/>
        <v>78223158.216000006</v>
      </c>
      <c r="BI664" s="127">
        <f t="shared" si="446"/>
        <v>4659160</v>
      </c>
      <c r="BJ664" s="145">
        <f t="shared" si="454"/>
        <v>2329580</v>
      </c>
      <c r="BK664" s="145">
        <f t="shared" si="455"/>
        <v>698874</v>
      </c>
      <c r="BL664" s="146">
        <f t="shared" si="456"/>
        <v>1120000</v>
      </c>
      <c r="BM664" s="379">
        <v>0</v>
      </c>
      <c r="BN664" s="147">
        <f t="shared" si="457"/>
        <v>87030772.216000006</v>
      </c>
      <c r="BO664" s="148">
        <f t="shared" si="458"/>
        <v>72912168.215999991</v>
      </c>
      <c r="BP664" s="149">
        <f t="shared" si="459"/>
        <v>16769798.689679999</v>
      </c>
      <c r="BQ664" s="150">
        <f t="shared" si="460"/>
        <v>103800570.90568</v>
      </c>
      <c r="BR664" s="151">
        <f t="shared" si="461"/>
        <v>100800</v>
      </c>
      <c r="BS664" s="147">
        <f t="shared" si="462"/>
        <v>103901370.90568</v>
      </c>
      <c r="BT664" s="135">
        <v>0</v>
      </c>
      <c r="BU664" s="148">
        <f t="shared" si="463"/>
        <v>8703077.2216000017</v>
      </c>
      <c r="BV664" s="152">
        <f t="shared" si="464"/>
        <v>4351538.6108000008</v>
      </c>
      <c r="BW664" s="133">
        <f t="shared" si="465"/>
        <v>90846755.073280007</v>
      </c>
      <c r="BX664" s="147">
        <f t="shared" si="466"/>
        <v>7687614</v>
      </c>
      <c r="BY664" s="134">
        <f t="shared" si="467"/>
        <v>83159141.073280007</v>
      </c>
      <c r="CD664" s="388">
        <f>'گام اول '!AU665</f>
        <v>78223158.216000006</v>
      </c>
      <c r="CE664" s="389">
        <f>'گام اول '!AV665</f>
        <v>54308316.440880008</v>
      </c>
      <c r="CF664" s="389">
        <f>'گام اول '!AW665</f>
        <v>72912168.215999991</v>
      </c>
      <c r="CG664" s="389">
        <f>'گام اول '!AX665</f>
        <v>5103851.7751199994</v>
      </c>
      <c r="CH664" s="389">
        <f>'گام اول '!AY665</f>
        <v>1430831.644088001</v>
      </c>
      <c r="CI664" s="389">
        <f>'گام اول '!AZ665</f>
        <v>0</v>
      </c>
      <c r="CJ664" s="389">
        <f>'گام اول '!BA665</f>
        <v>0</v>
      </c>
      <c r="CK664" s="389">
        <f>'گام اول '!BB665</f>
        <v>0</v>
      </c>
      <c r="CL664" s="389">
        <f>'گام اول '!BC665</f>
        <v>0</v>
      </c>
      <c r="CM664" s="389">
        <f>'گام اول '!BD665</f>
        <v>0</v>
      </c>
      <c r="CN664" s="389">
        <f>'گام اول '!BE665</f>
        <v>0</v>
      </c>
      <c r="CO664" s="389">
        <f>'گام اول '!BF665</f>
        <v>0</v>
      </c>
      <c r="CP664" s="389">
        <f>'گام اول '!BG665</f>
        <v>6534683.4192080004</v>
      </c>
      <c r="CQ664" s="389">
        <f>'گام اول '!BH665</f>
        <v>71688474</v>
      </c>
      <c r="CR664" s="389">
        <f t="shared" si="468"/>
        <v>78223158.216000006</v>
      </c>
      <c r="CS664" s="55">
        <f t="shared" si="469"/>
        <v>4659160</v>
      </c>
      <c r="CT664" s="388">
        <f t="shared" si="470"/>
        <v>2329580</v>
      </c>
      <c r="CU664" s="389">
        <f t="shared" si="471"/>
        <v>698874</v>
      </c>
      <c r="CV664" s="389">
        <f t="shared" si="472"/>
        <v>1120000</v>
      </c>
      <c r="CW664" s="55">
        <v>0</v>
      </c>
      <c r="CX664" s="389">
        <f t="shared" si="473"/>
        <v>87030772.216000006</v>
      </c>
      <c r="CY664" s="389">
        <f t="shared" si="474"/>
        <v>72912168.215999991</v>
      </c>
      <c r="CZ664" s="389">
        <f t="shared" si="475"/>
        <v>16769798.689679999</v>
      </c>
      <c r="DA664" s="389">
        <f t="shared" si="476"/>
        <v>103800570.90568</v>
      </c>
      <c r="DB664" s="389">
        <f t="shared" si="477"/>
        <v>100800</v>
      </c>
      <c r="DC664" s="389">
        <f t="shared" si="478"/>
        <v>103901370.90568</v>
      </c>
      <c r="DD664" s="394">
        <v>0</v>
      </c>
      <c r="DE664" s="389">
        <f t="shared" si="479"/>
        <v>8703077.2216000017</v>
      </c>
      <c r="DF664" s="389">
        <f t="shared" si="480"/>
        <v>4351538.6108000008</v>
      </c>
      <c r="DG664" s="389">
        <f t="shared" si="481"/>
        <v>90846755.073280007</v>
      </c>
      <c r="DH664" s="389">
        <f t="shared" si="482"/>
        <v>7687614</v>
      </c>
      <c r="DI664" s="389">
        <f t="shared" si="483"/>
        <v>83159141.073280007</v>
      </c>
      <c r="DJ664" s="389">
        <f t="shared" si="484"/>
        <v>0</v>
      </c>
      <c r="DL664" s="396">
        <f t="shared" si="485"/>
        <v>6638737.5</v>
      </c>
      <c r="DM664" s="396">
        <f t="shared" si="486"/>
        <v>-1979577.5</v>
      </c>
    </row>
    <row r="665" spans="1:117" s="55" customFormat="1" ht="21" x14ac:dyDescent="0.2">
      <c r="A665" s="191">
        <f t="shared" si="447"/>
        <v>2655495</v>
      </c>
      <c r="B665" s="136">
        <f>'گام اول '!B666</f>
        <v>660</v>
      </c>
      <c r="C665" s="136">
        <f>'گام اول '!C666</f>
        <v>457</v>
      </c>
      <c r="D665" s="136">
        <f>'گام اول '!D666</f>
        <v>12963</v>
      </c>
      <c r="E665" s="136" t="str">
        <f>'گام اول '!E666</f>
        <v>مصطفی</v>
      </c>
      <c r="F665" s="136" t="str">
        <f>'گام اول '!F666</f>
        <v>شادمان</v>
      </c>
      <c r="G665" s="136" t="str">
        <f>'گام اول '!G666</f>
        <v>نگهبان</v>
      </c>
      <c r="H665" s="136" t="str">
        <f>'گام اول '!H666</f>
        <v>خراسان شمالی</v>
      </c>
      <c r="I665" s="136" t="str">
        <f>'گام اول '!I666</f>
        <v>231-12-04244992-1</v>
      </c>
      <c r="J665" s="136" t="str">
        <f>'گام اول '!J666</f>
        <v>0670201091</v>
      </c>
      <c r="K665" s="136" t="str">
        <f>'گام اول '!K666</f>
        <v>0068899489</v>
      </c>
      <c r="L665" s="136" t="str">
        <f>'گام اول '!L666</f>
        <v>خراسان شمالی</v>
      </c>
      <c r="M665" s="136" t="str">
        <f>'گام اول '!M666</f>
        <v>نگهبان</v>
      </c>
      <c r="N665" s="120" t="str">
        <f>'گام اول '!N666</f>
        <v>*</v>
      </c>
      <c r="O665" s="119">
        <f>'گام اول '!O666</f>
        <v>0</v>
      </c>
      <c r="P665" s="121">
        <f>'گام اول '!P666</f>
        <v>0</v>
      </c>
      <c r="Q665" s="358">
        <f>'گام اول '!Q666</f>
        <v>30</v>
      </c>
      <c r="R665" s="358">
        <f>'گام اول '!R666</f>
        <v>120</v>
      </c>
      <c r="S665" s="358">
        <f>'گام اول '!S666</f>
        <v>110</v>
      </c>
      <c r="T665" s="358">
        <f>'گام اول '!T666</f>
        <v>29.33</v>
      </c>
      <c r="U665" s="137">
        <f>'گام اول '!U666</f>
        <v>0</v>
      </c>
      <c r="V665" s="120">
        <f>'گام اول '!W666</f>
        <v>0</v>
      </c>
      <c r="W665" s="121">
        <f>'گام اول '!X666</f>
        <v>0</v>
      </c>
      <c r="X665" s="366">
        <f>'گام اول '!Y666</f>
        <v>0</v>
      </c>
      <c r="Y665" s="366">
        <f>'گام اول '!Z666</f>
        <v>0</v>
      </c>
      <c r="Z665" s="138">
        <f>'گام اول '!AA666</f>
        <v>885165</v>
      </c>
      <c r="AA665" s="138">
        <f>'گام اول '!AB666</f>
        <v>0</v>
      </c>
      <c r="AB665" s="138">
        <f>'گام اول '!AC666</f>
        <v>885165</v>
      </c>
      <c r="AC665" s="138">
        <f>'گام اول '!AD666</f>
        <v>4500000</v>
      </c>
      <c r="AD665" s="138">
        <f>'گام اول '!AE666</f>
        <v>6000000</v>
      </c>
      <c r="AE665" s="139">
        <f>'گام اول '!AF666</f>
        <v>168986.04545454544</v>
      </c>
      <c r="AF665" s="122">
        <f>'گام اول '!AG666</f>
        <v>26554950</v>
      </c>
      <c r="AG665" s="123">
        <f>'گام اول '!AH666</f>
        <v>0</v>
      </c>
      <c r="AH665" s="123">
        <f>'گام اول '!AI666</f>
        <v>20278325.454545453</v>
      </c>
      <c r="AI665" s="123">
        <f>'گام اول '!AJ666</f>
        <v>0</v>
      </c>
      <c r="AJ665" s="123">
        <f>'گام اول '!AK666</f>
        <v>4500000</v>
      </c>
      <c r="AK665" s="123">
        <f>'گام اول '!AL666</f>
        <v>6000000</v>
      </c>
      <c r="AL665" s="123">
        <f>'گام اول '!AM666</f>
        <v>4647116.25</v>
      </c>
      <c r="AM665" s="123">
        <f>'گام اول '!AN666</f>
        <v>4956360.7131818179</v>
      </c>
      <c r="AN665" s="123">
        <f>'گام اول '!AO666</f>
        <v>0</v>
      </c>
      <c r="AO665" s="123">
        <f>'گام اول '!AP666</f>
        <v>3000000</v>
      </c>
      <c r="AP665" s="123">
        <f>'گام اول '!AQ666</f>
        <v>0</v>
      </c>
      <c r="AQ665" s="123">
        <f>'گام اول '!AR666</f>
        <v>0</v>
      </c>
      <c r="AR665" s="123">
        <f>'گام اول '!AS666</f>
        <v>0</v>
      </c>
      <c r="AS665" s="375">
        <f>'گام اول '!AT666</f>
        <v>0</v>
      </c>
      <c r="AT665" s="368">
        <f t="shared" si="448"/>
        <v>69936752.417727262</v>
      </c>
      <c r="AU665" s="173">
        <f>'گام اول '!AV666</f>
        <v>51541179.748486355</v>
      </c>
      <c r="AV665" s="141">
        <f>'گام اول '!AW666</f>
        <v>69936752.417727262</v>
      </c>
      <c r="AW665" s="142">
        <f t="shared" si="449"/>
        <v>4895572.6692409087</v>
      </c>
      <c r="AX665" s="75">
        <f t="shared" si="450"/>
        <v>1154117.9748486355</v>
      </c>
      <c r="AY665" s="142">
        <f>'گام اول '!AZ666</f>
        <v>0</v>
      </c>
      <c r="AZ665" s="142">
        <f>'گام اول '!BA666</f>
        <v>0</v>
      </c>
      <c r="BA665" s="142">
        <f>'گام اول '!BB666</f>
        <v>0</v>
      </c>
      <c r="BB665" s="142">
        <f>'گام اول '!BC666</f>
        <v>0</v>
      </c>
      <c r="BC665" s="142">
        <f>'گام اول '!BD666</f>
        <v>0</v>
      </c>
      <c r="BD665" s="142">
        <f>'گام اول '!BE666</f>
        <v>0</v>
      </c>
      <c r="BE665" s="142">
        <f>'گام اول '!BF666</f>
        <v>0</v>
      </c>
      <c r="BF665" s="143">
        <f t="shared" si="451"/>
        <v>6049690.6440895442</v>
      </c>
      <c r="BG665" s="140">
        <f t="shared" si="452"/>
        <v>63887061</v>
      </c>
      <c r="BH665" s="144">
        <f t="shared" si="453"/>
        <v>69936752.417727262</v>
      </c>
      <c r="BI665" s="127">
        <f t="shared" si="446"/>
        <v>4425825</v>
      </c>
      <c r="BJ665" s="145">
        <f t="shared" si="454"/>
        <v>2212912.5</v>
      </c>
      <c r="BK665" s="145">
        <f t="shared" si="455"/>
        <v>663873.75</v>
      </c>
      <c r="BL665" s="146">
        <f t="shared" si="456"/>
        <v>1120000</v>
      </c>
      <c r="BM665" s="379">
        <v>0</v>
      </c>
      <c r="BN665" s="147">
        <f t="shared" si="457"/>
        <v>78359363.667727262</v>
      </c>
      <c r="BO665" s="148">
        <f t="shared" si="458"/>
        <v>69936752.417727262</v>
      </c>
      <c r="BP665" s="149">
        <f t="shared" si="459"/>
        <v>16085453.056077272</v>
      </c>
      <c r="BQ665" s="150">
        <f t="shared" si="460"/>
        <v>94444816.723804533</v>
      </c>
      <c r="BR665" s="151">
        <f t="shared" si="461"/>
        <v>100800</v>
      </c>
      <c r="BS665" s="147">
        <f t="shared" si="462"/>
        <v>94545616.723804533</v>
      </c>
      <c r="BT665" s="135">
        <v>0</v>
      </c>
      <c r="BU665" s="148">
        <f t="shared" si="463"/>
        <v>7835936.3667727262</v>
      </c>
      <c r="BV665" s="152">
        <f t="shared" si="464"/>
        <v>3917968.1833863631</v>
      </c>
      <c r="BW665" s="133">
        <f t="shared" si="465"/>
        <v>82791712.173645437</v>
      </c>
      <c r="BX665" s="147">
        <f t="shared" si="466"/>
        <v>7302611.25</v>
      </c>
      <c r="BY665" s="134">
        <f t="shared" si="467"/>
        <v>75489100.923645437</v>
      </c>
      <c r="CD665" s="388">
        <f>'گام اول '!AU666</f>
        <v>69936752.417727262</v>
      </c>
      <c r="CE665" s="389">
        <f>'گام اول '!AV666</f>
        <v>51541179.748486355</v>
      </c>
      <c r="CF665" s="389">
        <f>'گام اول '!AW666</f>
        <v>69936752.417727262</v>
      </c>
      <c r="CG665" s="389">
        <f>'گام اول '!AX666</f>
        <v>4895572.6692409087</v>
      </c>
      <c r="CH665" s="389">
        <f>'گام اول '!AY666</f>
        <v>1154117.9748486355</v>
      </c>
      <c r="CI665" s="389">
        <f>'گام اول '!AZ666</f>
        <v>0</v>
      </c>
      <c r="CJ665" s="389">
        <f>'گام اول '!BA666</f>
        <v>0</v>
      </c>
      <c r="CK665" s="389">
        <f>'گام اول '!BB666</f>
        <v>0</v>
      </c>
      <c r="CL665" s="389">
        <f>'گام اول '!BC666</f>
        <v>0</v>
      </c>
      <c r="CM665" s="389">
        <f>'گام اول '!BD666</f>
        <v>0</v>
      </c>
      <c r="CN665" s="389">
        <f>'گام اول '!BE666</f>
        <v>0</v>
      </c>
      <c r="CO665" s="389">
        <f>'گام اول '!BF666</f>
        <v>0</v>
      </c>
      <c r="CP665" s="389">
        <f>'گام اول '!BG666</f>
        <v>6049690.6440895442</v>
      </c>
      <c r="CQ665" s="389">
        <f>'گام اول '!BH666</f>
        <v>63887061</v>
      </c>
      <c r="CR665" s="389">
        <f t="shared" si="468"/>
        <v>69936752.417727262</v>
      </c>
      <c r="CS665" s="55">
        <f t="shared" si="469"/>
        <v>4425825</v>
      </c>
      <c r="CT665" s="388">
        <f t="shared" si="470"/>
        <v>2212912.5</v>
      </c>
      <c r="CU665" s="389">
        <f t="shared" si="471"/>
        <v>663873.75</v>
      </c>
      <c r="CV665" s="389">
        <f t="shared" si="472"/>
        <v>1120000</v>
      </c>
      <c r="CW665" s="55">
        <v>0</v>
      </c>
      <c r="CX665" s="389">
        <f t="shared" si="473"/>
        <v>78359363.667727262</v>
      </c>
      <c r="CY665" s="389">
        <f t="shared" si="474"/>
        <v>69936752.417727262</v>
      </c>
      <c r="CZ665" s="389">
        <f t="shared" si="475"/>
        <v>16085453.056077272</v>
      </c>
      <c r="DA665" s="389">
        <f t="shared" si="476"/>
        <v>94444816.723804533</v>
      </c>
      <c r="DB665" s="389">
        <f t="shared" si="477"/>
        <v>100800</v>
      </c>
      <c r="DC665" s="389">
        <f t="shared" si="478"/>
        <v>94545616.723804533</v>
      </c>
      <c r="DD665" s="394">
        <v>0</v>
      </c>
      <c r="DE665" s="389">
        <f t="shared" si="479"/>
        <v>7835936.3667727262</v>
      </c>
      <c r="DF665" s="389">
        <f t="shared" si="480"/>
        <v>3917968.1833863631</v>
      </c>
      <c r="DG665" s="389">
        <f t="shared" si="481"/>
        <v>82791712.173645437</v>
      </c>
      <c r="DH665" s="389">
        <f t="shared" si="482"/>
        <v>7302611.25</v>
      </c>
      <c r="DI665" s="389">
        <f t="shared" si="483"/>
        <v>75489100.923645437</v>
      </c>
      <c r="DJ665" s="389">
        <f t="shared" si="484"/>
        <v>0</v>
      </c>
      <c r="DL665" s="396">
        <f t="shared" si="485"/>
        <v>6638737.5</v>
      </c>
      <c r="DM665" s="396">
        <f t="shared" si="486"/>
        <v>-2212912.5</v>
      </c>
    </row>
    <row r="666" spans="1:117" s="55" customFormat="1" ht="21" x14ac:dyDescent="0.2">
      <c r="A666" s="191">
        <f t="shared" si="447"/>
        <v>2655495</v>
      </c>
      <c r="B666" s="136">
        <f>'گام اول '!B667</f>
        <v>661</v>
      </c>
      <c r="C666" s="136">
        <f>'گام اول '!C667</f>
        <v>460</v>
      </c>
      <c r="D666" s="136">
        <f>'گام اول '!D667</f>
        <v>13196</v>
      </c>
      <c r="E666" s="136" t="str">
        <f>'گام اول '!E667</f>
        <v>حسين</v>
      </c>
      <c r="F666" s="136" t="str">
        <f>'گام اول '!F667</f>
        <v>محمدزاده</v>
      </c>
      <c r="G666" s="136" t="str">
        <f>'گام اول '!G667</f>
        <v>نگهبان</v>
      </c>
      <c r="H666" s="136" t="str">
        <f>'گام اول '!H667</f>
        <v>آذربایجان شرقی و اردبیل</v>
      </c>
      <c r="I666" s="136" t="str">
        <f>'گام اول '!I667</f>
        <v>146-813-2114515-1</v>
      </c>
      <c r="J666" s="136">
        <f>'گام اول '!J667</f>
        <v>6038726251</v>
      </c>
      <c r="K666" s="136" t="str">
        <f>'گام اول '!K667</f>
        <v>0043065842</v>
      </c>
      <c r="L666" s="136" t="str">
        <f>'گام اول '!L667</f>
        <v>آذربایجان شرقی و اردبیل</v>
      </c>
      <c r="M666" s="136" t="str">
        <f>'گام اول '!M667</f>
        <v>نگهبان</v>
      </c>
      <c r="N666" s="120" t="str">
        <f>'گام اول '!N667</f>
        <v>*</v>
      </c>
      <c r="O666" s="119">
        <f>'گام اول '!O667</f>
        <v>0</v>
      </c>
      <c r="P666" s="121">
        <f>'گام اول '!P667</f>
        <v>0</v>
      </c>
      <c r="Q666" s="358">
        <f>'گام اول '!Q667</f>
        <v>30</v>
      </c>
      <c r="R666" s="358">
        <f>'گام اول '!R667</f>
        <v>120</v>
      </c>
      <c r="S666" s="358">
        <f>'گام اول '!S667</f>
        <v>110</v>
      </c>
      <c r="T666" s="358">
        <f>'گام اول '!T667</f>
        <v>29.33</v>
      </c>
      <c r="U666" s="137">
        <f>'گام اول '!U667</f>
        <v>0</v>
      </c>
      <c r="V666" s="120">
        <f>'گام اول '!W667</f>
        <v>0</v>
      </c>
      <c r="W666" s="121">
        <f>'گام اول '!X667</f>
        <v>0</v>
      </c>
      <c r="X666" s="366">
        <f>'گام اول '!Y667</f>
        <v>2</v>
      </c>
      <c r="Y666" s="366">
        <f>'گام اول '!Z667</f>
        <v>2</v>
      </c>
      <c r="Z666" s="138">
        <f>'گام اول '!AA667</f>
        <v>885165</v>
      </c>
      <c r="AA666" s="138">
        <f>'گام اول '!AB667</f>
        <v>46667</v>
      </c>
      <c r="AB666" s="138">
        <f>'گام اول '!AC667</f>
        <v>931832</v>
      </c>
      <c r="AC666" s="138">
        <f>'گام اول '!AD667</f>
        <v>4500000</v>
      </c>
      <c r="AD666" s="138">
        <f>'گام اول '!AE667</f>
        <v>6000000</v>
      </c>
      <c r="AE666" s="139">
        <f>'گام اول '!AF667</f>
        <v>177895.19999999998</v>
      </c>
      <c r="AF666" s="122">
        <f>'گام اول '!AG667</f>
        <v>26554950</v>
      </c>
      <c r="AG666" s="123">
        <f>'گام اول '!AH667</f>
        <v>1400010</v>
      </c>
      <c r="AH666" s="123">
        <f>'گام اول '!AI667</f>
        <v>21347423.999999996</v>
      </c>
      <c r="AI666" s="123">
        <f>'گام اول '!AJ667</f>
        <v>5310990</v>
      </c>
      <c r="AJ666" s="123">
        <f>'گام اول '!AK667</f>
        <v>4500000</v>
      </c>
      <c r="AK666" s="123">
        <f>'گام اول '!AL667</f>
        <v>6000000</v>
      </c>
      <c r="AL666" s="123">
        <f>'گام اول '!AM667</f>
        <v>4892117.9999999991</v>
      </c>
      <c r="AM666" s="123">
        <f>'گام اول '!AN667</f>
        <v>5217666.2159999991</v>
      </c>
      <c r="AN666" s="123">
        <f>'گام اول '!AO667</f>
        <v>0</v>
      </c>
      <c r="AO666" s="123">
        <f>'گام اول '!AP667</f>
        <v>3000000</v>
      </c>
      <c r="AP666" s="123">
        <f>'گام اول '!AQ667</f>
        <v>0</v>
      </c>
      <c r="AQ666" s="123">
        <f>'گام اول '!AR667</f>
        <v>0</v>
      </c>
      <c r="AR666" s="123">
        <f>'گام اول '!AS667</f>
        <v>0</v>
      </c>
      <c r="AS666" s="375">
        <f>'گام اول '!AT667</f>
        <v>0</v>
      </c>
      <c r="AT666" s="368">
        <f t="shared" si="448"/>
        <v>78223158.216000006</v>
      </c>
      <c r="AU666" s="173">
        <f>'گام اول '!AV667</f>
        <v>54308316.440880008</v>
      </c>
      <c r="AV666" s="141">
        <f>'گام اول '!AW667</f>
        <v>72912168.215999991</v>
      </c>
      <c r="AW666" s="142">
        <f t="shared" si="449"/>
        <v>5103851.7751199994</v>
      </c>
      <c r="AX666" s="75">
        <f t="shared" si="450"/>
        <v>1430831.644088001</v>
      </c>
      <c r="AY666" s="142">
        <f>'گام اول '!AZ667</f>
        <v>0</v>
      </c>
      <c r="AZ666" s="142">
        <f>'گام اول '!BA667</f>
        <v>0</v>
      </c>
      <c r="BA666" s="142">
        <f>'گام اول '!BB667</f>
        <v>0</v>
      </c>
      <c r="BB666" s="142">
        <f>'گام اول '!BC667</f>
        <v>0</v>
      </c>
      <c r="BC666" s="142">
        <f>'گام اول '!BD667</f>
        <v>0</v>
      </c>
      <c r="BD666" s="142">
        <f>'گام اول '!BE667</f>
        <v>0</v>
      </c>
      <c r="BE666" s="142">
        <f>'گام اول '!BF667</f>
        <v>0</v>
      </c>
      <c r="BF666" s="143">
        <f t="shared" si="451"/>
        <v>6534683.4192080004</v>
      </c>
      <c r="BG666" s="140">
        <f t="shared" si="452"/>
        <v>71688474</v>
      </c>
      <c r="BH666" s="144">
        <f t="shared" si="453"/>
        <v>78223158.216000006</v>
      </c>
      <c r="BI666" s="127">
        <f t="shared" si="446"/>
        <v>4659160</v>
      </c>
      <c r="BJ666" s="145">
        <f t="shared" si="454"/>
        <v>2329580</v>
      </c>
      <c r="BK666" s="145">
        <f t="shared" si="455"/>
        <v>698874</v>
      </c>
      <c r="BL666" s="146">
        <f t="shared" si="456"/>
        <v>1120000</v>
      </c>
      <c r="BM666" s="379">
        <v>0</v>
      </c>
      <c r="BN666" s="147">
        <f t="shared" si="457"/>
        <v>87030772.216000006</v>
      </c>
      <c r="BO666" s="148">
        <f t="shared" si="458"/>
        <v>72912168.215999991</v>
      </c>
      <c r="BP666" s="149">
        <f t="shared" si="459"/>
        <v>16769798.689679999</v>
      </c>
      <c r="BQ666" s="150">
        <f t="shared" si="460"/>
        <v>103800570.90568</v>
      </c>
      <c r="BR666" s="151">
        <f t="shared" si="461"/>
        <v>100800</v>
      </c>
      <c r="BS666" s="147">
        <f t="shared" si="462"/>
        <v>103901370.90568</v>
      </c>
      <c r="BT666" s="135">
        <v>0</v>
      </c>
      <c r="BU666" s="148">
        <f t="shared" si="463"/>
        <v>8703077.2216000017</v>
      </c>
      <c r="BV666" s="152">
        <f t="shared" si="464"/>
        <v>4351538.6108000008</v>
      </c>
      <c r="BW666" s="133">
        <f t="shared" si="465"/>
        <v>90846755.073280007</v>
      </c>
      <c r="BX666" s="147">
        <f t="shared" si="466"/>
        <v>7687614</v>
      </c>
      <c r="BY666" s="134">
        <f t="shared" si="467"/>
        <v>83159141.073280007</v>
      </c>
      <c r="CD666" s="388">
        <f>'گام اول '!AU667</f>
        <v>78223158.216000006</v>
      </c>
      <c r="CE666" s="389">
        <f>'گام اول '!AV667</f>
        <v>54308316.440880008</v>
      </c>
      <c r="CF666" s="389">
        <f>'گام اول '!AW667</f>
        <v>72912168.215999991</v>
      </c>
      <c r="CG666" s="389">
        <f>'گام اول '!AX667</f>
        <v>5103851.7751199994</v>
      </c>
      <c r="CH666" s="389">
        <f>'گام اول '!AY667</f>
        <v>1430831.644088001</v>
      </c>
      <c r="CI666" s="389">
        <f>'گام اول '!AZ667</f>
        <v>0</v>
      </c>
      <c r="CJ666" s="389">
        <f>'گام اول '!BA667</f>
        <v>0</v>
      </c>
      <c r="CK666" s="389">
        <f>'گام اول '!BB667</f>
        <v>0</v>
      </c>
      <c r="CL666" s="389">
        <f>'گام اول '!BC667</f>
        <v>0</v>
      </c>
      <c r="CM666" s="389">
        <f>'گام اول '!BD667</f>
        <v>0</v>
      </c>
      <c r="CN666" s="389">
        <f>'گام اول '!BE667</f>
        <v>0</v>
      </c>
      <c r="CO666" s="389">
        <f>'گام اول '!BF667</f>
        <v>0</v>
      </c>
      <c r="CP666" s="389">
        <f>'گام اول '!BG667</f>
        <v>6534683.4192080004</v>
      </c>
      <c r="CQ666" s="389">
        <f>'گام اول '!BH667</f>
        <v>71688474</v>
      </c>
      <c r="CR666" s="389">
        <f t="shared" si="468"/>
        <v>78223158.216000006</v>
      </c>
      <c r="CS666" s="55">
        <f t="shared" si="469"/>
        <v>4659160</v>
      </c>
      <c r="CT666" s="388">
        <f t="shared" si="470"/>
        <v>2329580</v>
      </c>
      <c r="CU666" s="389">
        <f t="shared" si="471"/>
        <v>698874</v>
      </c>
      <c r="CV666" s="389">
        <f t="shared" si="472"/>
        <v>1120000</v>
      </c>
      <c r="CW666" s="55">
        <v>0</v>
      </c>
      <c r="CX666" s="389">
        <f t="shared" si="473"/>
        <v>87030772.216000006</v>
      </c>
      <c r="CY666" s="389">
        <f t="shared" si="474"/>
        <v>72912168.215999991</v>
      </c>
      <c r="CZ666" s="389">
        <f t="shared" si="475"/>
        <v>16769798.689679999</v>
      </c>
      <c r="DA666" s="389">
        <f t="shared" si="476"/>
        <v>103800570.90568</v>
      </c>
      <c r="DB666" s="389">
        <f t="shared" si="477"/>
        <v>100800</v>
      </c>
      <c r="DC666" s="389">
        <f t="shared" si="478"/>
        <v>103901370.90568</v>
      </c>
      <c r="DD666" s="394">
        <v>0</v>
      </c>
      <c r="DE666" s="389">
        <f t="shared" si="479"/>
        <v>8703077.2216000017</v>
      </c>
      <c r="DF666" s="389">
        <f t="shared" si="480"/>
        <v>4351538.6108000008</v>
      </c>
      <c r="DG666" s="389">
        <f t="shared" si="481"/>
        <v>90846755.073280007</v>
      </c>
      <c r="DH666" s="389">
        <f t="shared" si="482"/>
        <v>7687614</v>
      </c>
      <c r="DI666" s="389">
        <f t="shared" si="483"/>
        <v>83159141.073280007</v>
      </c>
      <c r="DJ666" s="389">
        <f t="shared" si="484"/>
        <v>0</v>
      </c>
      <c r="DL666" s="396">
        <f t="shared" si="485"/>
        <v>6638737.5</v>
      </c>
      <c r="DM666" s="396">
        <f t="shared" si="486"/>
        <v>-1979577.5</v>
      </c>
    </row>
    <row r="667" spans="1:117" s="55" customFormat="1" ht="21" x14ac:dyDescent="0.2">
      <c r="A667" s="191">
        <f t="shared" si="447"/>
        <v>2655495</v>
      </c>
      <c r="B667" s="136">
        <f>'گام اول '!B668</f>
        <v>662</v>
      </c>
      <c r="C667" s="136">
        <f>'گام اول '!C668</f>
        <v>461</v>
      </c>
      <c r="D667" s="136">
        <f>'گام اول '!D668</f>
        <v>13198</v>
      </c>
      <c r="E667" s="136" t="str">
        <f>'گام اول '!E668</f>
        <v>عليرضا</v>
      </c>
      <c r="F667" s="136" t="str">
        <f>'گام اول '!F668</f>
        <v>گوزلي</v>
      </c>
      <c r="G667" s="136" t="str">
        <f>'گام اول '!G668</f>
        <v>نگهبان</v>
      </c>
      <c r="H667" s="136" t="str">
        <f>'گام اول '!H668</f>
        <v>آذربایجان شرقی و اردبیل</v>
      </c>
      <c r="I667" s="136" t="str">
        <f>'گام اول '!I668</f>
        <v>130-813-2718113-1</v>
      </c>
      <c r="J667" s="136" t="str">
        <f>'گام اول '!J668</f>
        <v>1378355512</v>
      </c>
      <c r="K667" s="136" t="str">
        <f>'گام اول '!K668</f>
        <v>0040689831</v>
      </c>
      <c r="L667" s="136" t="str">
        <f>'گام اول '!L668</f>
        <v>آذربایجان شرقی و اردبیل</v>
      </c>
      <c r="M667" s="136" t="str">
        <f>'گام اول '!M668</f>
        <v>نگهبان</v>
      </c>
      <c r="N667" s="120" t="str">
        <f>'گام اول '!N668</f>
        <v>*</v>
      </c>
      <c r="O667" s="119">
        <f>'گام اول '!O668</f>
        <v>0</v>
      </c>
      <c r="P667" s="121">
        <f>'گام اول '!P668</f>
        <v>0</v>
      </c>
      <c r="Q667" s="358">
        <f>'گام اول '!Q668</f>
        <v>30</v>
      </c>
      <c r="R667" s="358">
        <f>'گام اول '!R668</f>
        <v>120</v>
      </c>
      <c r="S667" s="358">
        <f>'گام اول '!S668</f>
        <v>110</v>
      </c>
      <c r="T667" s="358">
        <f>'گام اول '!T668</f>
        <v>29.33</v>
      </c>
      <c r="U667" s="137">
        <f>'گام اول '!U668</f>
        <v>0</v>
      </c>
      <c r="V667" s="120">
        <f>'گام اول '!W668</f>
        <v>0</v>
      </c>
      <c r="W667" s="121">
        <f>'گام اول '!X668</f>
        <v>0</v>
      </c>
      <c r="X667" s="366">
        <f>'گام اول '!Y668</f>
        <v>1</v>
      </c>
      <c r="Y667" s="366">
        <f>'گام اول '!Z668</f>
        <v>1</v>
      </c>
      <c r="Z667" s="138">
        <f>'گام اول '!AA668</f>
        <v>885165</v>
      </c>
      <c r="AA667" s="138">
        <f>'گام اول '!AB668</f>
        <v>46667</v>
      </c>
      <c r="AB667" s="138">
        <f>'گام اول '!AC668</f>
        <v>931832</v>
      </c>
      <c r="AC667" s="138">
        <f>'گام اول '!AD668</f>
        <v>4500000</v>
      </c>
      <c r="AD667" s="138">
        <f>'گام اول '!AE668</f>
        <v>6000000</v>
      </c>
      <c r="AE667" s="139">
        <f>'گام اول '!AF668</f>
        <v>177895.19999999998</v>
      </c>
      <c r="AF667" s="122">
        <f>'گام اول '!AG668</f>
        <v>26554950</v>
      </c>
      <c r="AG667" s="123">
        <f>'گام اول '!AH668</f>
        <v>1400010</v>
      </c>
      <c r="AH667" s="123">
        <f>'گام اول '!AI668</f>
        <v>21347423.999999996</v>
      </c>
      <c r="AI667" s="123">
        <f>'گام اول '!AJ668</f>
        <v>2655495</v>
      </c>
      <c r="AJ667" s="123">
        <f>'گام اول '!AK668</f>
        <v>4500000</v>
      </c>
      <c r="AK667" s="123">
        <f>'گام اول '!AL668</f>
        <v>6000000</v>
      </c>
      <c r="AL667" s="123">
        <f>'گام اول '!AM668</f>
        <v>4892117.9999999991</v>
      </c>
      <c r="AM667" s="123">
        <f>'گام اول '!AN668</f>
        <v>5217666.2159999991</v>
      </c>
      <c r="AN667" s="123">
        <f>'گام اول '!AO668</f>
        <v>0</v>
      </c>
      <c r="AO667" s="123">
        <f>'گام اول '!AP668</f>
        <v>3000000</v>
      </c>
      <c r="AP667" s="123">
        <f>'گام اول '!AQ668</f>
        <v>0</v>
      </c>
      <c r="AQ667" s="123">
        <f>'گام اول '!AR668</f>
        <v>0</v>
      </c>
      <c r="AR667" s="123">
        <f>'گام اول '!AS668</f>
        <v>0</v>
      </c>
      <c r="AS667" s="375">
        <f>'گام اول '!AT668</f>
        <v>0</v>
      </c>
      <c r="AT667" s="368">
        <f t="shared" si="448"/>
        <v>75567663.216000006</v>
      </c>
      <c r="AU667" s="173">
        <f>'گام اول '!AV668</f>
        <v>54308316.440880008</v>
      </c>
      <c r="AV667" s="141">
        <f>'گام اول '!AW668</f>
        <v>72912168.215999991</v>
      </c>
      <c r="AW667" s="142">
        <f t="shared" si="449"/>
        <v>5103851.7751199994</v>
      </c>
      <c r="AX667" s="75">
        <f t="shared" si="450"/>
        <v>1430831.644088001</v>
      </c>
      <c r="AY667" s="142">
        <f>'گام اول '!AZ668</f>
        <v>0</v>
      </c>
      <c r="AZ667" s="142">
        <f>'گام اول '!BA668</f>
        <v>0</v>
      </c>
      <c r="BA667" s="142">
        <f>'گام اول '!BB668</f>
        <v>0</v>
      </c>
      <c r="BB667" s="142">
        <f>'گام اول '!BC668</f>
        <v>0</v>
      </c>
      <c r="BC667" s="142">
        <f>'گام اول '!BD668</f>
        <v>0</v>
      </c>
      <c r="BD667" s="142">
        <f>'گام اول '!BE668</f>
        <v>0</v>
      </c>
      <c r="BE667" s="142">
        <f>'گام اول '!BF668</f>
        <v>0</v>
      </c>
      <c r="BF667" s="143">
        <f t="shared" si="451"/>
        <v>6534683.4192080004</v>
      </c>
      <c r="BG667" s="140">
        <f t="shared" si="452"/>
        <v>69032979</v>
      </c>
      <c r="BH667" s="144">
        <f t="shared" si="453"/>
        <v>75567663.216000006</v>
      </c>
      <c r="BI667" s="127">
        <f t="shared" si="446"/>
        <v>4659160</v>
      </c>
      <c r="BJ667" s="145">
        <f t="shared" si="454"/>
        <v>2329580</v>
      </c>
      <c r="BK667" s="145">
        <f t="shared" si="455"/>
        <v>698874</v>
      </c>
      <c r="BL667" s="146">
        <f t="shared" si="456"/>
        <v>1120000</v>
      </c>
      <c r="BM667" s="379">
        <v>0</v>
      </c>
      <c r="BN667" s="147">
        <f t="shared" si="457"/>
        <v>84375277.216000006</v>
      </c>
      <c r="BO667" s="148">
        <f t="shared" si="458"/>
        <v>72912168.215999991</v>
      </c>
      <c r="BP667" s="149">
        <f t="shared" si="459"/>
        <v>16769798.689679999</v>
      </c>
      <c r="BQ667" s="150">
        <f t="shared" si="460"/>
        <v>101145075.90568</v>
      </c>
      <c r="BR667" s="151">
        <f t="shared" si="461"/>
        <v>100800</v>
      </c>
      <c r="BS667" s="147">
        <f t="shared" si="462"/>
        <v>101245875.90568</v>
      </c>
      <c r="BT667" s="135">
        <v>0</v>
      </c>
      <c r="BU667" s="148">
        <f t="shared" si="463"/>
        <v>8437527.7216000017</v>
      </c>
      <c r="BV667" s="152">
        <f t="shared" si="464"/>
        <v>4218763.8608000008</v>
      </c>
      <c r="BW667" s="133">
        <f t="shared" si="465"/>
        <v>88589584.323280007</v>
      </c>
      <c r="BX667" s="147">
        <f t="shared" si="466"/>
        <v>7687614</v>
      </c>
      <c r="BY667" s="134">
        <f t="shared" si="467"/>
        <v>80901970.323280007</v>
      </c>
      <c r="CD667" s="388">
        <f>'گام اول '!AU668</f>
        <v>75567663.216000006</v>
      </c>
      <c r="CE667" s="389">
        <f>'گام اول '!AV668</f>
        <v>54308316.440880008</v>
      </c>
      <c r="CF667" s="389">
        <f>'گام اول '!AW668</f>
        <v>72912168.215999991</v>
      </c>
      <c r="CG667" s="389">
        <f>'گام اول '!AX668</f>
        <v>5103851.7751199994</v>
      </c>
      <c r="CH667" s="389">
        <f>'گام اول '!AY668</f>
        <v>1430831.644088001</v>
      </c>
      <c r="CI667" s="389">
        <f>'گام اول '!AZ668</f>
        <v>0</v>
      </c>
      <c r="CJ667" s="389">
        <f>'گام اول '!BA668</f>
        <v>0</v>
      </c>
      <c r="CK667" s="389">
        <f>'گام اول '!BB668</f>
        <v>0</v>
      </c>
      <c r="CL667" s="389">
        <f>'گام اول '!BC668</f>
        <v>0</v>
      </c>
      <c r="CM667" s="389">
        <f>'گام اول '!BD668</f>
        <v>0</v>
      </c>
      <c r="CN667" s="389">
        <f>'گام اول '!BE668</f>
        <v>0</v>
      </c>
      <c r="CO667" s="389">
        <f>'گام اول '!BF668</f>
        <v>0</v>
      </c>
      <c r="CP667" s="389">
        <f>'گام اول '!BG668</f>
        <v>6534683.4192080004</v>
      </c>
      <c r="CQ667" s="389">
        <f>'گام اول '!BH668</f>
        <v>69032979</v>
      </c>
      <c r="CR667" s="389">
        <f t="shared" si="468"/>
        <v>75567663.216000006</v>
      </c>
      <c r="CS667" s="55">
        <f t="shared" si="469"/>
        <v>4659160</v>
      </c>
      <c r="CT667" s="388">
        <f t="shared" si="470"/>
        <v>2329580</v>
      </c>
      <c r="CU667" s="389">
        <f t="shared" si="471"/>
        <v>698874</v>
      </c>
      <c r="CV667" s="389">
        <f t="shared" si="472"/>
        <v>1120000</v>
      </c>
      <c r="CW667" s="55">
        <v>0</v>
      </c>
      <c r="CX667" s="389">
        <f t="shared" si="473"/>
        <v>84375277.216000006</v>
      </c>
      <c r="CY667" s="389">
        <f t="shared" si="474"/>
        <v>72912168.215999991</v>
      </c>
      <c r="CZ667" s="389">
        <f t="shared" si="475"/>
        <v>16769798.689679999</v>
      </c>
      <c r="DA667" s="389">
        <f t="shared" si="476"/>
        <v>101145075.90568</v>
      </c>
      <c r="DB667" s="389">
        <f t="shared" si="477"/>
        <v>100800</v>
      </c>
      <c r="DC667" s="389">
        <f t="shared" si="478"/>
        <v>101245875.90568</v>
      </c>
      <c r="DD667" s="394">
        <v>0</v>
      </c>
      <c r="DE667" s="389">
        <f t="shared" si="479"/>
        <v>8437527.7216000017</v>
      </c>
      <c r="DF667" s="389">
        <f t="shared" si="480"/>
        <v>4218763.8608000008</v>
      </c>
      <c r="DG667" s="389">
        <f t="shared" si="481"/>
        <v>88589584.323280007</v>
      </c>
      <c r="DH667" s="389">
        <f t="shared" si="482"/>
        <v>7687614</v>
      </c>
      <c r="DI667" s="389">
        <f t="shared" si="483"/>
        <v>80901970.323280007</v>
      </c>
      <c r="DJ667" s="389">
        <f t="shared" si="484"/>
        <v>0</v>
      </c>
      <c r="DL667" s="396">
        <f t="shared" si="485"/>
        <v>6638737.5</v>
      </c>
      <c r="DM667" s="396">
        <f t="shared" si="486"/>
        <v>-1979577.5</v>
      </c>
    </row>
    <row r="668" spans="1:117" s="55" customFormat="1" ht="21" x14ac:dyDescent="0.2">
      <c r="A668" s="191">
        <f t="shared" si="447"/>
        <v>2655495</v>
      </c>
      <c r="B668" s="136">
        <f>'گام اول '!B669</f>
        <v>663</v>
      </c>
      <c r="C668" s="136">
        <f>'گام اول '!C669</f>
        <v>462</v>
      </c>
      <c r="D668" s="136">
        <f>'گام اول '!D669</f>
        <v>13201</v>
      </c>
      <c r="E668" s="136" t="str">
        <f>'گام اول '!E669</f>
        <v>ميرمحمد</v>
      </c>
      <c r="F668" s="136" t="str">
        <f>'گام اول '!F669</f>
        <v>قرداشخاني</v>
      </c>
      <c r="G668" s="136" t="str">
        <f>'گام اول '!G669</f>
        <v>نگهبان</v>
      </c>
      <c r="H668" s="136" t="str">
        <f>'گام اول '!H669</f>
        <v>آذربایجان شرقی و اردبیل</v>
      </c>
      <c r="I668" s="136" t="str">
        <f>'گام اول '!I669</f>
        <v>146-813-3143511-1</v>
      </c>
      <c r="J668" s="136">
        <f>'گام اول '!J669</f>
        <v>1621786854</v>
      </c>
      <c r="K668" s="136" t="str">
        <f>'گام اول '!K669</f>
        <v>0043099918</v>
      </c>
      <c r="L668" s="136" t="str">
        <f>'گام اول '!L669</f>
        <v>آذربایجان شرقی و اردبیل</v>
      </c>
      <c r="M668" s="136" t="str">
        <f>'گام اول '!M669</f>
        <v>نگهبان</v>
      </c>
      <c r="N668" s="120">
        <f>'گام اول '!N669</f>
        <v>0</v>
      </c>
      <c r="O668" s="119" t="str">
        <f>'گام اول '!O669</f>
        <v>*</v>
      </c>
      <c r="P668" s="121">
        <f>'گام اول '!P669</f>
        <v>0</v>
      </c>
      <c r="Q668" s="358">
        <f>'گام اول '!Q669</f>
        <v>30</v>
      </c>
      <c r="R668" s="358">
        <f>'گام اول '!R669</f>
        <v>90</v>
      </c>
      <c r="S668" s="358">
        <f>'گام اول '!S669</f>
        <v>0</v>
      </c>
      <c r="T668" s="358">
        <f>'گام اول '!T669</f>
        <v>0</v>
      </c>
      <c r="U668" s="137">
        <f>'گام اول '!U669</f>
        <v>0</v>
      </c>
      <c r="V668" s="120">
        <f>'گام اول '!W669</f>
        <v>0</v>
      </c>
      <c r="W668" s="121">
        <f>'گام اول '!X669</f>
        <v>0</v>
      </c>
      <c r="X668" s="366">
        <f>'گام اول '!Y669</f>
        <v>0</v>
      </c>
      <c r="Y668" s="366">
        <f>'گام اول '!Z669</f>
        <v>0</v>
      </c>
      <c r="Z668" s="138">
        <f>'گام اول '!AA669</f>
        <v>885165</v>
      </c>
      <c r="AA668" s="138">
        <f>'گام اول '!AB669</f>
        <v>46667</v>
      </c>
      <c r="AB668" s="138">
        <f>'گام اول '!AC669</f>
        <v>931832</v>
      </c>
      <c r="AC668" s="138">
        <f>'گام اول '!AD669</f>
        <v>4500000</v>
      </c>
      <c r="AD668" s="138">
        <f>'گام اول '!AE669</f>
        <v>6000000</v>
      </c>
      <c r="AE668" s="139">
        <f>'گام اول '!AF669</f>
        <v>177895.19999999998</v>
      </c>
      <c r="AF668" s="122">
        <f>'گام اول '!AG669</f>
        <v>26554950</v>
      </c>
      <c r="AG668" s="123">
        <f>'گام اول '!AH669</f>
        <v>1400010</v>
      </c>
      <c r="AH668" s="123">
        <f>'گام اول '!AI669</f>
        <v>16010567.999999998</v>
      </c>
      <c r="AI668" s="123">
        <f>'گام اول '!AJ669</f>
        <v>0</v>
      </c>
      <c r="AJ668" s="123">
        <f>'گام اول '!AK669</f>
        <v>4500000</v>
      </c>
      <c r="AK668" s="123">
        <f>'گام اول '!AL669</f>
        <v>6000000</v>
      </c>
      <c r="AL668" s="123">
        <f>'گام اول '!AM669</f>
        <v>0</v>
      </c>
      <c r="AM668" s="123">
        <f>'گام اول '!AN669</f>
        <v>0</v>
      </c>
      <c r="AN668" s="123">
        <f>'گام اول '!AO669</f>
        <v>0</v>
      </c>
      <c r="AO668" s="123">
        <f>'گام اول '!AP669</f>
        <v>3000000</v>
      </c>
      <c r="AP668" s="123">
        <f>'گام اول '!AQ669</f>
        <v>0</v>
      </c>
      <c r="AQ668" s="123">
        <f>'گام اول '!AR669</f>
        <v>0</v>
      </c>
      <c r="AR668" s="123">
        <f>'گام اول '!AS669</f>
        <v>0</v>
      </c>
      <c r="AS668" s="375">
        <f>'گام اول '!AT669</f>
        <v>0</v>
      </c>
      <c r="AT668" s="368">
        <f t="shared" si="448"/>
        <v>57465528</v>
      </c>
      <c r="AU668" s="173">
        <f>'گام اول '!AV669</f>
        <v>39942941.039999999</v>
      </c>
      <c r="AV668" s="141">
        <f>'گام اول '!AW669</f>
        <v>57465528</v>
      </c>
      <c r="AW668" s="142">
        <f t="shared" si="449"/>
        <v>4022586.9600000004</v>
      </c>
      <c r="AX668" s="75">
        <f t="shared" si="450"/>
        <v>0</v>
      </c>
      <c r="AY668" s="142">
        <f>'گام اول '!AZ669</f>
        <v>0</v>
      </c>
      <c r="AZ668" s="142">
        <f>'گام اول '!BA669</f>
        <v>0</v>
      </c>
      <c r="BA668" s="142">
        <f>'گام اول '!BB669</f>
        <v>0</v>
      </c>
      <c r="BB668" s="142">
        <f>'گام اول '!BC669</f>
        <v>0</v>
      </c>
      <c r="BC668" s="142">
        <f>'گام اول '!BD669</f>
        <v>0</v>
      </c>
      <c r="BD668" s="142">
        <f>'گام اول '!BE669</f>
        <v>0</v>
      </c>
      <c r="BE668" s="142">
        <f>'گام اول '!BF669</f>
        <v>0</v>
      </c>
      <c r="BF668" s="143">
        <f t="shared" si="451"/>
        <v>4022586.9600000004</v>
      </c>
      <c r="BG668" s="140">
        <f t="shared" si="452"/>
        <v>53442941</v>
      </c>
      <c r="BH668" s="144">
        <f t="shared" si="453"/>
        <v>57465528</v>
      </c>
      <c r="BI668" s="127">
        <f t="shared" si="446"/>
        <v>4659160</v>
      </c>
      <c r="BJ668" s="145">
        <f t="shared" si="454"/>
        <v>2329580</v>
      </c>
      <c r="BK668" s="145">
        <f t="shared" si="455"/>
        <v>698874</v>
      </c>
      <c r="BL668" s="146">
        <f t="shared" si="456"/>
        <v>1120000</v>
      </c>
      <c r="BM668" s="379">
        <v>0</v>
      </c>
      <c r="BN668" s="147">
        <f t="shared" si="457"/>
        <v>66273142</v>
      </c>
      <c r="BO668" s="148">
        <f t="shared" si="458"/>
        <v>57465528</v>
      </c>
      <c r="BP668" s="149">
        <f t="shared" si="459"/>
        <v>13217071.440000001</v>
      </c>
      <c r="BQ668" s="150">
        <f t="shared" si="460"/>
        <v>79490213.439999998</v>
      </c>
      <c r="BR668" s="151">
        <f t="shared" si="461"/>
        <v>100800</v>
      </c>
      <c r="BS668" s="147">
        <f t="shared" si="462"/>
        <v>79591013.439999998</v>
      </c>
      <c r="BT668" s="135">
        <v>0</v>
      </c>
      <c r="BU668" s="148">
        <f t="shared" si="463"/>
        <v>6627314.2000000002</v>
      </c>
      <c r="BV668" s="152">
        <f t="shared" si="464"/>
        <v>3313657.1</v>
      </c>
      <c r="BW668" s="133">
        <f t="shared" si="465"/>
        <v>69650042.140000001</v>
      </c>
      <c r="BX668" s="147">
        <f t="shared" si="466"/>
        <v>7687614</v>
      </c>
      <c r="BY668" s="134">
        <f t="shared" si="467"/>
        <v>61962428.140000001</v>
      </c>
      <c r="CD668" s="388">
        <f>'گام اول '!AU669</f>
        <v>57465528</v>
      </c>
      <c r="CE668" s="389">
        <f>'گام اول '!AV669</f>
        <v>39942941.039999999</v>
      </c>
      <c r="CF668" s="389">
        <f>'گام اول '!AW669</f>
        <v>57465528</v>
      </c>
      <c r="CG668" s="389">
        <f>'گام اول '!AX669</f>
        <v>4022586.9600000004</v>
      </c>
      <c r="CH668" s="389">
        <f>'گام اول '!AY669</f>
        <v>0</v>
      </c>
      <c r="CI668" s="389">
        <f>'گام اول '!AZ669</f>
        <v>0</v>
      </c>
      <c r="CJ668" s="389">
        <f>'گام اول '!BA669</f>
        <v>0</v>
      </c>
      <c r="CK668" s="389">
        <f>'گام اول '!BB669</f>
        <v>0</v>
      </c>
      <c r="CL668" s="389">
        <f>'گام اول '!BC669</f>
        <v>0</v>
      </c>
      <c r="CM668" s="389">
        <f>'گام اول '!BD669</f>
        <v>0</v>
      </c>
      <c r="CN668" s="389">
        <f>'گام اول '!BE669</f>
        <v>0</v>
      </c>
      <c r="CO668" s="389">
        <f>'گام اول '!BF669</f>
        <v>0</v>
      </c>
      <c r="CP668" s="389">
        <f>'گام اول '!BG669</f>
        <v>4022586.9600000004</v>
      </c>
      <c r="CQ668" s="389">
        <f>'گام اول '!BH669</f>
        <v>53442941</v>
      </c>
      <c r="CR668" s="389">
        <f t="shared" si="468"/>
        <v>57465528</v>
      </c>
      <c r="CS668" s="55">
        <f t="shared" si="469"/>
        <v>4659160</v>
      </c>
      <c r="CT668" s="388">
        <f t="shared" si="470"/>
        <v>2329580</v>
      </c>
      <c r="CU668" s="389">
        <f t="shared" si="471"/>
        <v>698874</v>
      </c>
      <c r="CV668" s="389">
        <f t="shared" si="472"/>
        <v>1120000</v>
      </c>
      <c r="CW668" s="55">
        <v>0</v>
      </c>
      <c r="CX668" s="389">
        <f t="shared" si="473"/>
        <v>66273142</v>
      </c>
      <c r="CY668" s="389">
        <f t="shared" si="474"/>
        <v>57465528</v>
      </c>
      <c r="CZ668" s="389">
        <f t="shared" si="475"/>
        <v>13217071.440000001</v>
      </c>
      <c r="DA668" s="389">
        <f t="shared" si="476"/>
        <v>79490213.439999998</v>
      </c>
      <c r="DB668" s="389">
        <f t="shared" si="477"/>
        <v>100800</v>
      </c>
      <c r="DC668" s="389">
        <f t="shared" si="478"/>
        <v>79591013.439999998</v>
      </c>
      <c r="DD668" s="394">
        <v>0</v>
      </c>
      <c r="DE668" s="389">
        <f t="shared" si="479"/>
        <v>6627314.2000000002</v>
      </c>
      <c r="DF668" s="389">
        <f t="shared" si="480"/>
        <v>3313657.1</v>
      </c>
      <c r="DG668" s="389">
        <f t="shared" si="481"/>
        <v>69650042.140000001</v>
      </c>
      <c r="DH668" s="389">
        <f t="shared" si="482"/>
        <v>7687614</v>
      </c>
      <c r="DI668" s="389">
        <f t="shared" si="483"/>
        <v>61962428.140000001</v>
      </c>
      <c r="DJ668" s="389">
        <f t="shared" si="484"/>
        <v>0</v>
      </c>
      <c r="DL668" s="396">
        <f t="shared" si="485"/>
        <v>6638737.5</v>
      </c>
      <c r="DM668" s="396">
        <f t="shared" si="486"/>
        <v>-1979577.5</v>
      </c>
    </row>
    <row r="669" spans="1:117" s="55" customFormat="1" ht="21" x14ac:dyDescent="0.2">
      <c r="A669" s="191">
        <f t="shared" si="447"/>
        <v>2655495</v>
      </c>
      <c r="B669" s="136">
        <f>'گام اول '!B670</f>
        <v>664</v>
      </c>
      <c r="C669" s="136">
        <f>'گام اول '!C670</f>
        <v>463</v>
      </c>
      <c r="D669" s="136">
        <f>'گام اول '!D670</f>
        <v>13197</v>
      </c>
      <c r="E669" s="136" t="str">
        <f>'گام اول '!E670</f>
        <v>محمد</v>
      </c>
      <c r="F669" s="136" t="str">
        <f>'گام اول '!F670</f>
        <v>ناطقی سفیدان جدید</v>
      </c>
      <c r="G669" s="136" t="str">
        <f>'گام اول '!G670</f>
        <v>نگهبان</v>
      </c>
      <c r="H669" s="136" t="str">
        <f>'گام اول '!H670</f>
        <v>آذربایجان شرقی و اردبیل</v>
      </c>
      <c r="I669" s="136" t="str">
        <f>'گام اول '!I670</f>
        <v>342-12-3363551-1</v>
      </c>
      <c r="J669" s="136">
        <f>'گام اول '!J670</f>
        <v>1361631430</v>
      </c>
      <c r="K669" s="136" t="str">
        <f>'گام اول '!K670</f>
        <v>0040499110</v>
      </c>
      <c r="L669" s="136" t="str">
        <f>'گام اول '!L670</f>
        <v>آذربایجان شرقی و اردبیل</v>
      </c>
      <c r="M669" s="136" t="str">
        <f>'گام اول '!M670</f>
        <v>نگهبان</v>
      </c>
      <c r="N669" s="120">
        <f>'گام اول '!N670</f>
        <v>0</v>
      </c>
      <c r="O669" s="119" t="str">
        <f>'گام اول '!O670</f>
        <v>*</v>
      </c>
      <c r="P669" s="121">
        <f>'گام اول '!P670</f>
        <v>0</v>
      </c>
      <c r="Q669" s="358">
        <f>'گام اول '!Q670</f>
        <v>30</v>
      </c>
      <c r="R669" s="358">
        <f>'گام اول '!R670</f>
        <v>90</v>
      </c>
      <c r="S669" s="358">
        <f>'گام اول '!S670</f>
        <v>0</v>
      </c>
      <c r="T669" s="358">
        <f>'گام اول '!T670</f>
        <v>0</v>
      </c>
      <c r="U669" s="137">
        <f>'گام اول '!U670</f>
        <v>0</v>
      </c>
      <c r="V669" s="120">
        <f>'گام اول '!W670</f>
        <v>0</v>
      </c>
      <c r="W669" s="121">
        <f>'گام اول '!X670</f>
        <v>0</v>
      </c>
      <c r="X669" s="366">
        <f>'گام اول '!Y670</f>
        <v>0</v>
      </c>
      <c r="Y669" s="366">
        <f>'گام اول '!Z670</f>
        <v>0</v>
      </c>
      <c r="Z669" s="138">
        <f>'گام اول '!AA670</f>
        <v>885165</v>
      </c>
      <c r="AA669" s="138">
        <f>'گام اول '!AB670</f>
        <v>46667</v>
      </c>
      <c r="AB669" s="138">
        <f>'گام اول '!AC670</f>
        <v>931832</v>
      </c>
      <c r="AC669" s="138">
        <f>'گام اول '!AD670</f>
        <v>4500000</v>
      </c>
      <c r="AD669" s="138">
        <f>'گام اول '!AE670</f>
        <v>6000000</v>
      </c>
      <c r="AE669" s="139">
        <f>'گام اول '!AF670</f>
        <v>177895.19999999998</v>
      </c>
      <c r="AF669" s="122">
        <f>'گام اول '!AG670</f>
        <v>26554950</v>
      </c>
      <c r="AG669" s="123">
        <f>'گام اول '!AH670</f>
        <v>1400010</v>
      </c>
      <c r="AH669" s="123">
        <f>'گام اول '!AI670</f>
        <v>16010567.999999998</v>
      </c>
      <c r="AI669" s="123">
        <f>'گام اول '!AJ670</f>
        <v>0</v>
      </c>
      <c r="AJ669" s="123">
        <f>'گام اول '!AK670</f>
        <v>4500000</v>
      </c>
      <c r="AK669" s="123">
        <f>'گام اول '!AL670</f>
        <v>6000000</v>
      </c>
      <c r="AL669" s="123">
        <f>'گام اول '!AM670</f>
        <v>0</v>
      </c>
      <c r="AM669" s="123">
        <f>'گام اول '!AN670</f>
        <v>0</v>
      </c>
      <c r="AN669" s="123">
        <f>'گام اول '!AO670</f>
        <v>0</v>
      </c>
      <c r="AO669" s="123">
        <f>'گام اول '!AP670</f>
        <v>4200000</v>
      </c>
      <c r="AP669" s="123">
        <f>'گام اول '!AQ670</f>
        <v>0</v>
      </c>
      <c r="AQ669" s="123">
        <f>'گام اول '!AR670</f>
        <v>0</v>
      </c>
      <c r="AR669" s="123">
        <f>'گام اول '!AS670</f>
        <v>0</v>
      </c>
      <c r="AS669" s="375">
        <f>'گام اول '!AT670</f>
        <v>0</v>
      </c>
      <c r="AT669" s="368">
        <f t="shared" si="448"/>
        <v>58665528</v>
      </c>
      <c r="AU669" s="173">
        <f>'گام اول '!AV670</f>
        <v>39858941.039999999</v>
      </c>
      <c r="AV669" s="141">
        <f>'گام اول '!AW670</f>
        <v>58665528</v>
      </c>
      <c r="AW669" s="142">
        <f t="shared" si="449"/>
        <v>4106586.9600000004</v>
      </c>
      <c r="AX669" s="75">
        <f t="shared" si="450"/>
        <v>0</v>
      </c>
      <c r="AY669" s="142">
        <f>'گام اول '!AZ670</f>
        <v>0</v>
      </c>
      <c r="AZ669" s="142">
        <f>'گام اول '!BA670</f>
        <v>0</v>
      </c>
      <c r="BA669" s="142">
        <f>'گام اول '!BB670</f>
        <v>0</v>
      </c>
      <c r="BB669" s="142">
        <f>'گام اول '!BC670</f>
        <v>0</v>
      </c>
      <c r="BC669" s="142">
        <f>'گام اول '!BD670</f>
        <v>0</v>
      </c>
      <c r="BD669" s="142">
        <f>'گام اول '!BE670</f>
        <v>0</v>
      </c>
      <c r="BE669" s="142">
        <f>'گام اول '!BF670</f>
        <v>0</v>
      </c>
      <c r="BF669" s="143">
        <f t="shared" si="451"/>
        <v>4106586.9600000004</v>
      </c>
      <c r="BG669" s="140">
        <f t="shared" si="452"/>
        <v>54558941</v>
      </c>
      <c r="BH669" s="144">
        <f t="shared" si="453"/>
        <v>58665528</v>
      </c>
      <c r="BI669" s="127">
        <f t="shared" si="446"/>
        <v>4659160</v>
      </c>
      <c r="BJ669" s="145">
        <f t="shared" si="454"/>
        <v>2329580</v>
      </c>
      <c r="BK669" s="145">
        <f t="shared" si="455"/>
        <v>698874</v>
      </c>
      <c r="BL669" s="146">
        <f t="shared" si="456"/>
        <v>1120000</v>
      </c>
      <c r="BM669" s="379">
        <v>0</v>
      </c>
      <c r="BN669" s="147">
        <f t="shared" si="457"/>
        <v>67473142</v>
      </c>
      <c r="BO669" s="148">
        <f t="shared" si="458"/>
        <v>58665528</v>
      </c>
      <c r="BP669" s="149">
        <f t="shared" si="459"/>
        <v>13493071.440000001</v>
      </c>
      <c r="BQ669" s="150">
        <f t="shared" si="460"/>
        <v>80966213.439999998</v>
      </c>
      <c r="BR669" s="151">
        <f t="shared" si="461"/>
        <v>100800</v>
      </c>
      <c r="BS669" s="147">
        <f t="shared" si="462"/>
        <v>81067013.439999998</v>
      </c>
      <c r="BT669" s="135">
        <v>0</v>
      </c>
      <c r="BU669" s="148">
        <f t="shared" si="463"/>
        <v>6747314.2000000002</v>
      </c>
      <c r="BV669" s="152">
        <f t="shared" si="464"/>
        <v>3373657.1</v>
      </c>
      <c r="BW669" s="133">
        <f t="shared" si="465"/>
        <v>70946042.140000001</v>
      </c>
      <c r="BX669" s="147">
        <f t="shared" si="466"/>
        <v>7687614</v>
      </c>
      <c r="BY669" s="134">
        <f t="shared" si="467"/>
        <v>63258428.140000001</v>
      </c>
      <c r="CD669" s="388">
        <f>'گام اول '!AU670</f>
        <v>58665528</v>
      </c>
      <c r="CE669" s="389">
        <f>'گام اول '!AV670</f>
        <v>39858941.039999999</v>
      </c>
      <c r="CF669" s="389">
        <f>'گام اول '!AW670</f>
        <v>58665528</v>
      </c>
      <c r="CG669" s="389">
        <f>'گام اول '!AX670</f>
        <v>4106586.9600000004</v>
      </c>
      <c r="CH669" s="389">
        <f>'گام اول '!AY670</f>
        <v>0</v>
      </c>
      <c r="CI669" s="389">
        <f>'گام اول '!AZ670</f>
        <v>0</v>
      </c>
      <c r="CJ669" s="389">
        <f>'گام اول '!BA670</f>
        <v>0</v>
      </c>
      <c r="CK669" s="389">
        <f>'گام اول '!BB670</f>
        <v>0</v>
      </c>
      <c r="CL669" s="389">
        <f>'گام اول '!BC670</f>
        <v>0</v>
      </c>
      <c r="CM669" s="389">
        <f>'گام اول '!BD670</f>
        <v>0</v>
      </c>
      <c r="CN669" s="389">
        <f>'گام اول '!BE670</f>
        <v>0</v>
      </c>
      <c r="CO669" s="389">
        <f>'گام اول '!BF670</f>
        <v>0</v>
      </c>
      <c r="CP669" s="389">
        <f>'گام اول '!BG670</f>
        <v>4106586.9600000004</v>
      </c>
      <c r="CQ669" s="389">
        <f>'گام اول '!BH670</f>
        <v>54558941</v>
      </c>
      <c r="CR669" s="389">
        <f t="shared" si="468"/>
        <v>58665528</v>
      </c>
      <c r="CS669" s="55">
        <f t="shared" si="469"/>
        <v>4659160</v>
      </c>
      <c r="CT669" s="388">
        <f t="shared" si="470"/>
        <v>2329580</v>
      </c>
      <c r="CU669" s="389">
        <f t="shared" si="471"/>
        <v>698874</v>
      </c>
      <c r="CV669" s="389">
        <f t="shared" si="472"/>
        <v>1120000</v>
      </c>
      <c r="CW669" s="55">
        <v>0</v>
      </c>
      <c r="CX669" s="389">
        <f t="shared" si="473"/>
        <v>67473142</v>
      </c>
      <c r="CY669" s="389">
        <f t="shared" si="474"/>
        <v>58665528</v>
      </c>
      <c r="CZ669" s="389">
        <f t="shared" si="475"/>
        <v>13493071.440000001</v>
      </c>
      <c r="DA669" s="389">
        <f t="shared" si="476"/>
        <v>80966213.439999998</v>
      </c>
      <c r="DB669" s="389">
        <f t="shared" si="477"/>
        <v>100800</v>
      </c>
      <c r="DC669" s="389">
        <f t="shared" si="478"/>
        <v>81067013.439999998</v>
      </c>
      <c r="DD669" s="394">
        <v>0</v>
      </c>
      <c r="DE669" s="389">
        <f t="shared" si="479"/>
        <v>6747314.2000000002</v>
      </c>
      <c r="DF669" s="389">
        <f t="shared" si="480"/>
        <v>3373657.1</v>
      </c>
      <c r="DG669" s="389">
        <f t="shared" si="481"/>
        <v>70946042.140000001</v>
      </c>
      <c r="DH669" s="389">
        <f t="shared" si="482"/>
        <v>7687614</v>
      </c>
      <c r="DI669" s="389">
        <f t="shared" si="483"/>
        <v>63258428.140000001</v>
      </c>
      <c r="DJ669" s="389">
        <f t="shared" si="484"/>
        <v>0</v>
      </c>
      <c r="DL669" s="396">
        <f t="shared" si="485"/>
        <v>6638737.5</v>
      </c>
      <c r="DM669" s="396">
        <f t="shared" si="486"/>
        <v>-1979577.5</v>
      </c>
    </row>
    <row r="670" spans="1:117" s="55" customFormat="1" ht="21" x14ac:dyDescent="0.2">
      <c r="A670" s="191">
        <f t="shared" si="447"/>
        <v>2655495</v>
      </c>
      <c r="B670" s="136">
        <f>'گام اول '!B671</f>
        <v>665</v>
      </c>
      <c r="C670" s="136">
        <f>'گام اول '!C671</f>
        <v>464</v>
      </c>
      <c r="D670" s="136">
        <f>'گام اول '!D671</f>
        <v>13200</v>
      </c>
      <c r="E670" s="136" t="str">
        <f>'گام اول '!E671</f>
        <v>باقر</v>
      </c>
      <c r="F670" s="136" t="str">
        <f>'گام اول '!F671</f>
        <v>غفار زاده</v>
      </c>
      <c r="G670" s="136" t="str">
        <f>'گام اول '!G671</f>
        <v>نگهبان</v>
      </c>
      <c r="H670" s="136" t="str">
        <f>'گام اول '!H671</f>
        <v>آذربایجان شرقی و اردبیل</v>
      </c>
      <c r="I670" s="136" t="str">
        <f>'گام اول '!I671</f>
        <v>130-800-1557795-1</v>
      </c>
      <c r="J670" s="136">
        <f>'گام اول '!J671</f>
        <v>1583103181</v>
      </c>
      <c r="K670" s="136" t="str">
        <f>'گام اول '!K671</f>
        <v>0028053762</v>
      </c>
      <c r="L670" s="136" t="str">
        <f>'گام اول '!L671</f>
        <v>آذربایجان شرقی و اردبیل</v>
      </c>
      <c r="M670" s="136" t="str">
        <f>'گام اول '!M671</f>
        <v>نگهبان</v>
      </c>
      <c r="N670" s="120" t="str">
        <f>'گام اول '!N671</f>
        <v>*</v>
      </c>
      <c r="O670" s="119">
        <f>'گام اول '!O671</f>
        <v>0</v>
      </c>
      <c r="P670" s="121">
        <f>'گام اول '!P671</f>
        <v>0</v>
      </c>
      <c r="Q670" s="358">
        <f>'گام اول '!Q671</f>
        <v>30</v>
      </c>
      <c r="R670" s="358">
        <f>'گام اول '!R671</f>
        <v>120</v>
      </c>
      <c r="S670" s="358">
        <f>'گام اول '!S671</f>
        <v>110</v>
      </c>
      <c r="T670" s="358">
        <f>'گام اول '!T671</f>
        <v>29.33</v>
      </c>
      <c r="U670" s="137">
        <f>'گام اول '!U671</f>
        <v>0</v>
      </c>
      <c r="V670" s="120">
        <f>'گام اول '!W671</f>
        <v>0</v>
      </c>
      <c r="W670" s="121">
        <f>'گام اول '!X671</f>
        <v>0</v>
      </c>
      <c r="X670" s="366">
        <f>'گام اول '!Y671</f>
        <v>2</v>
      </c>
      <c r="Y670" s="366">
        <f>'گام اول '!Z671</f>
        <v>2</v>
      </c>
      <c r="Z670" s="138">
        <f>'گام اول '!AA671</f>
        <v>885165</v>
      </c>
      <c r="AA670" s="138">
        <f>'گام اول '!AB671</f>
        <v>46667</v>
      </c>
      <c r="AB670" s="138">
        <f>'گام اول '!AC671</f>
        <v>931832</v>
      </c>
      <c r="AC670" s="138">
        <f>'گام اول '!AD671</f>
        <v>4500000</v>
      </c>
      <c r="AD670" s="138">
        <f>'گام اول '!AE671</f>
        <v>6000000</v>
      </c>
      <c r="AE670" s="139">
        <f>'گام اول '!AF671</f>
        <v>177895.19999999998</v>
      </c>
      <c r="AF670" s="122">
        <f>'گام اول '!AG671</f>
        <v>26554950</v>
      </c>
      <c r="AG670" s="123">
        <f>'گام اول '!AH671</f>
        <v>1400010</v>
      </c>
      <c r="AH670" s="123">
        <f>'گام اول '!AI671</f>
        <v>21347423.999999996</v>
      </c>
      <c r="AI670" s="123">
        <f>'گام اول '!AJ671</f>
        <v>5310990</v>
      </c>
      <c r="AJ670" s="123">
        <f>'گام اول '!AK671</f>
        <v>4500000</v>
      </c>
      <c r="AK670" s="123">
        <f>'گام اول '!AL671</f>
        <v>6000000</v>
      </c>
      <c r="AL670" s="123">
        <f>'گام اول '!AM671</f>
        <v>4892117.9999999991</v>
      </c>
      <c r="AM670" s="123">
        <f>'گام اول '!AN671</f>
        <v>5217666.2159999991</v>
      </c>
      <c r="AN670" s="123">
        <f>'گام اول '!AO671</f>
        <v>0</v>
      </c>
      <c r="AO670" s="123">
        <f>'گام اول '!AP671</f>
        <v>3000000</v>
      </c>
      <c r="AP670" s="123">
        <f>'گام اول '!AQ671</f>
        <v>0</v>
      </c>
      <c r="AQ670" s="123">
        <f>'گام اول '!AR671</f>
        <v>0</v>
      </c>
      <c r="AR670" s="123">
        <f>'گام اول '!AS671</f>
        <v>0</v>
      </c>
      <c r="AS670" s="375">
        <f>'گام اول '!AT671</f>
        <v>0</v>
      </c>
      <c r="AT670" s="368">
        <f t="shared" si="448"/>
        <v>78223158.216000006</v>
      </c>
      <c r="AU670" s="173">
        <f>'گام اول '!AV671</f>
        <v>54308316.440880008</v>
      </c>
      <c r="AV670" s="141">
        <f>'گام اول '!AW671</f>
        <v>72912168.215999991</v>
      </c>
      <c r="AW670" s="142">
        <f t="shared" si="449"/>
        <v>5103851.7751199994</v>
      </c>
      <c r="AX670" s="75">
        <f t="shared" si="450"/>
        <v>1430831.644088001</v>
      </c>
      <c r="AY670" s="142">
        <f>'گام اول '!AZ671</f>
        <v>0</v>
      </c>
      <c r="AZ670" s="142">
        <f>'گام اول '!BA671</f>
        <v>0</v>
      </c>
      <c r="BA670" s="142">
        <f>'گام اول '!BB671</f>
        <v>0</v>
      </c>
      <c r="BB670" s="142">
        <f>'گام اول '!BC671</f>
        <v>0</v>
      </c>
      <c r="BC670" s="142">
        <f>'گام اول '!BD671</f>
        <v>0</v>
      </c>
      <c r="BD670" s="142">
        <f>'گام اول '!BE671</f>
        <v>0</v>
      </c>
      <c r="BE670" s="142">
        <f>'گام اول '!BF671</f>
        <v>0</v>
      </c>
      <c r="BF670" s="143">
        <f t="shared" si="451"/>
        <v>6534683.4192080004</v>
      </c>
      <c r="BG670" s="140">
        <f t="shared" si="452"/>
        <v>71688474</v>
      </c>
      <c r="BH670" s="144">
        <f t="shared" si="453"/>
        <v>78223158.216000006</v>
      </c>
      <c r="BI670" s="127">
        <f t="shared" si="446"/>
        <v>4659160</v>
      </c>
      <c r="BJ670" s="145">
        <f t="shared" si="454"/>
        <v>2329580</v>
      </c>
      <c r="BK670" s="145">
        <f t="shared" si="455"/>
        <v>698874</v>
      </c>
      <c r="BL670" s="146">
        <f t="shared" si="456"/>
        <v>1120000</v>
      </c>
      <c r="BM670" s="379">
        <v>0</v>
      </c>
      <c r="BN670" s="147">
        <f t="shared" si="457"/>
        <v>87030772.216000006</v>
      </c>
      <c r="BO670" s="148">
        <f t="shared" si="458"/>
        <v>72912168.215999991</v>
      </c>
      <c r="BP670" s="149">
        <f t="shared" si="459"/>
        <v>16769798.689679999</v>
      </c>
      <c r="BQ670" s="150">
        <f t="shared" si="460"/>
        <v>103800570.90568</v>
      </c>
      <c r="BR670" s="151">
        <f t="shared" si="461"/>
        <v>100800</v>
      </c>
      <c r="BS670" s="147">
        <f t="shared" si="462"/>
        <v>103901370.90568</v>
      </c>
      <c r="BT670" s="135">
        <v>0</v>
      </c>
      <c r="BU670" s="148">
        <f t="shared" si="463"/>
        <v>8703077.2216000017</v>
      </c>
      <c r="BV670" s="152">
        <f t="shared" si="464"/>
        <v>4351538.6108000008</v>
      </c>
      <c r="BW670" s="133">
        <f t="shared" si="465"/>
        <v>90846755.073280007</v>
      </c>
      <c r="BX670" s="147">
        <f t="shared" si="466"/>
        <v>7687614</v>
      </c>
      <c r="BY670" s="134">
        <f t="shared" si="467"/>
        <v>83159141.073280007</v>
      </c>
      <c r="CD670" s="388">
        <f>'گام اول '!AU671</f>
        <v>78223158.216000006</v>
      </c>
      <c r="CE670" s="389">
        <f>'گام اول '!AV671</f>
        <v>54308316.440880008</v>
      </c>
      <c r="CF670" s="389">
        <f>'گام اول '!AW671</f>
        <v>72912168.215999991</v>
      </c>
      <c r="CG670" s="389">
        <f>'گام اول '!AX671</f>
        <v>5103851.7751199994</v>
      </c>
      <c r="CH670" s="389">
        <f>'گام اول '!AY671</f>
        <v>1430831.644088001</v>
      </c>
      <c r="CI670" s="389">
        <f>'گام اول '!AZ671</f>
        <v>0</v>
      </c>
      <c r="CJ670" s="389">
        <f>'گام اول '!BA671</f>
        <v>0</v>
      </c>
      <c r="CK670" s="389">
        <f>'گام اول '!BB671</f>
        <v>0</v>
      </c>
      <c r="CL670" s="389">
        <f>'گام اول '!BC671</f>
        <v>0</v>
      </c>
      <c r="CM670" s="389">
        <f>'گام اول '!BD671</f>
        <v>0</v>
      </c>
      <c r="CN670" s="389">
        <f>'گام اول '!BE671</f>
        <v>0</v>
      </c>
      <c r="CO670" s="389">
        <f>'گام اول '!BF671</f>
        <v>0</v>
      </c>
      <c r="CP670" s="389">
        <f>'گام اول '!BG671</f>
        <v>6534683.4192080004</v>
      </c>
      <c r="CQ670" s="389">
        <f>'گام اول '!BH671</f>
        <v>71688474</v>
      </c>
      <c r="CR670" s="389">
        <f t="shared" si="468"/>
        <v>78223158.216000006</v>
      </c>
      <c r="CS670" s="55">
        <f t="shared" si="469"/>
        <v>4659160</v>
      </c>
      <c r="CT670" s="388">
        <f t="shared" si="470"/>
        <v>2329580</v>
      </c>
      <c r="CU670" s="389">
        <f t="shared" si="471"/>
        <v>698874</v>
      </c>
      <c r="CV670" s="389">
        <f t="shared" si="472"/>
        <v>1120000</v>
      </c>
      <c r="CW670" s="55">
        <v>0</v>
      </c>
      <c r="CX670" s="389">
        <f t="shared" si="473"/>
        <v>87030772.216000006</v>
      </c>
      <c r="CY670" s="389">
        <f t="shared" si="474"/>
        <v>72912168.215999991</v>
      </c>
      <c r="CZ670" s="389">
        <f t="shared" si="475"/>
        <v>16769798.689679999</v>
      </c>
      <c r="DA670" s="389">
        <f t="shared" si="476"/>
        <v>103800570.90568</v>
      </c>
      <c r="DB670" s="389">
        <f t="shared" si="477"/>
        <v>100800</v>
      </c>
      <c r="DC670" s="389">
        <f t="shared" si="478"/>
        <v>103901370.90568</v>
      </c>
      <c r="DD670" s="394">
        <v>0</v>
      </c>
      <c r="DE670" s="389">
        <f t="shared" si="479"/>
        <v>8703077.2216000017</v>
      </c>
      <c r="DF670" s="389">
        <f t="shared" si="480"/>
        <v>4351538.6108000008</v>
      </c>
      <c r="DG670" s="389">
        <f t="shared" si="481"/>
        <v>90846755.073280007</v>
      </c>
      <c r="DH670" s="389">
        <f t="shared" si="482"/>
        <v>7687614</v>
      </c>
      <c r="DI670" s="389">
        <f t="shared" si="483"/>
        <v>83159141.073280007</v>
      </c>
      <c r="DJ670" s="389">
        <f t="shared" si="484"/>
        <v>0</v>
      </c>
      <c r="DL670" s="396">
        <f t="shared" si="485"/>
        <v>6638737.5</v>
      </c>
      <c r="DM670" s="396">
        <f t="shared" si="486"/>
        <v>-1979577.5</v>
      </c>
    </row>
    <row r="671" spans="1:117" s="55" customFormat="1" ht="21" x14ac:dyDescent="0.2">
      <c r="A671" s="191">
        <f t="shared" si="447"/>
        <v>2655495</v>
      </c>
      <c r="B671" s="136">
        <f>'گام اول '!B672</f>
        <v>666</v>
      </c>
      <c r="C671" s="136">
        <f>'گام اول '!C672</f>
        <v>465</v>
      </c>
      <c r="D671" s="136">
        <f>'گام اول '!D672</f>
        <v>13199</v>
      </c>
      <c r="E671" s="136" t="str">
        <f>'گام اول '!E672</f>
        <v>جواد</v>
      </c>
      <c r="F671" s="136" t="str">
        <f>'گام اول '!F672</f>
        <v>کراری</v>
      </c>
      <c r="G671" s="136" t="str">
        <f>'گام اول '!G672</f>
        <v>نگهبان</v>
      </c>
      <c r="H671" s="136" t="str">
        <f>'گام اول '!H672</f>
        <v>آذربایجان شرقی و اردبیل</v>
      </c>
      <c r="I671" s="136" t="str">
        <f>'گام اول '!I672</f>
        <v>419-12-3745258-1</v>
      </c>
      <c r="J671" s="136">
        <f>'گام اول '!J672</f>
        <v>1380053331</v>
      </c>
      <c r="K671" s="136" t="str">
        <f>'گام اول '!K672</f>
        <v>0021731883</v>
      </c>
      <c r="L671" s="136" t="str">
        <f>'گام اول '!L672</f>
        <v>آذربایجان شرقی و اردبیل</v>
      </c>
      <c r="M671" s="136" t="str">
        <f>'گام اول '!M672</f>
        <v>نگهبان</v>
      </c>
      <c r="N671" s="120" t="str">
        <f>'گام اول '!N672</f>
        <v>*</v>
      </c>
      <c r="O671" s="119">
        <f>'گام اول '!O672</f>
        <v>0</v>
      </c>
      <c r="P671" s="121">
        <f>'گام اول '!P672</f>
        <v>0</v>
      </c>
      <c r="Q671" s="358">
        <f>'گام اول '!Q672</f>
        <v>30</v>
      </c>
      <c r="R671" s="358">
        <f>'گام اول '!R672</f>
        <v>120</v>
      </c>
      <c r="S671" s="358">
        <f>'گام اول '!S672</f>
        <v>110</v>
      </c>
      <c r="T671" s="358">
        <f>'گام اول '!T672</f>
        <v>29.33</v>
      </c>
      <c r="U671" s="137">
        <f>'گام اول '!U672</f>
        <v>0</v>
      </c>
      <c r="V671" s="120">
        <f>'گام اول '!W672</f>
        <v>0</v>
      </c>
      <c r="W671" s="121">
        <f>'گام اول '!X672</f>
        <v>0</v>
      </c>
      <c r="X671" s="366">
        <f>'گام اول '!Y672</f>
        <v>1</v>
      </c>
      <c r="Y671" s="366">
        <f>'گام اول '!Z672</f>
        <v>0</v>
      </c>
      <c r="Z671" s="138">
        <f>'گام اول '!AA672</f>
        <v>885165</v>
      </c>
      <c r="AA671" s="138">
        <f>'گام اول '!AB672</f>
        <v>46667</v>
      </c>
      <c r="AB671" s="138">
        <f>'گام اول '!AC672</f>
        <v>931832</v>
      </c>
      <c r="AC671" s="138">
        <f>'گام اول '!AD672</f>
        <v>4500000</v>
      </c>
      <c r="AD671" s="138">
        <f>'گام اول '!AE672</f>
        <v>6000000</v>
      </c>
      <c r="AE671" s="139">
        <f>'گام اول '!AF672</f>
        <v>177895.19999999998</v>
      </c>
      <c r="AF671" s="122">
        <f>'گام اول '!AG672</f>
        <v>26554950</v>
      </c>
      <c r="AG671" s="123">
        <f>'گام اول '!AH672</f>
        <v>1400010</v>
      </c>
      <c r="AH671" s="123">
        <f>'گام اول '!AI672</f>
        <v>21347423.999999996</v>
      </c>
      <c r="AI671" s="123">
        <f>'گام اول '!AJ672</f>
        <v>0</v>
      </c>
      <c r="AJ671" s="123">
        <f>'گام اول '!AK672</f>
        <v>4500000</v>
      </c>
      <c r="AK671" s="123">
        <f>'گام اول '!AL672</f>
        <v>6000000</v>
      </c>
      <c r="AL671" s="123">
        <f>'گام اول '!AM672</f>
        <v>4892117.9999999991</v>
      </c>
      <c r="AM671" s="123">
        <f>'گام اول '!AN672</f>
        <v>5217666.2159999991</v>
      </c>
      <c r="AN671" s="123">
        <f>'گام اول '!AO672</f>
        <v>0</v>
      </c>
      <c r="AO671" s="123">
        <f>'گام اول '!AP672</f>
        <v>3000000</v>
      </c>
      <c r="AP671" s="123">
        <f>'گام اول '!AQ672</f>
        <v>0</v>
      </c>
      <c r="AQ671" s="123">
        <f>'گام اول '!AR672</f>
        <v>0</v>
      </c>
      <c r="AR671" s="123">
        <f>'گام اول '!AS672</f>
        <v>0</v>
      </c>
      <c r="AS671" s="375">
        <f>'گام اول '!AT672</f>
        <v>0</v>
      </c>
      <c r="AT671" s="368">
        <f t="shared" si="448"/>
        <v>72912168.216000006</v>
      </c>
      <c r="AU671" s="173">
        <f>'گام اول '!AV672</f>
        <v>54308316.440880008</v>
      </c>
      <c r="AV671" s="141">
        <f>'گام اول '!AW672</f>
        <v>72912168.215999991</v>
      </c>
      <c r="AW671" s="142">
        <f t="shared" si="449"/>
        <v>5103851.7751199994</v>
      </c>
      <c r="AX671" s="75">
        <f t="shared" si="450"/>
        <v>1430831.644088001</v>
      </c>
      <c r="AY671" s="142">
        <f>'گام اول '!AZ672</f>
        <v>0</v>
      </c>
      <c r="AZ671" s="142">
        <f>'گام اول '!BA672</f>
        <v>0</v>
      </c>
      <c r="BA671" s="142">
        <f>'گام اول '!BB672</f>
        <v>0</v>
      </c>
      <c r="BB671" s="142">
        <f>'گام اول '!BC672</f>
        <v>0</v>
      </c>
      <c r="BC671" s="142">
        <f>'گام اول '!BD672</f>
        <v>0</v>
      </c>
      <c r="BD671" s="142">
        <f>'گام اول '!BE672</f>
        <v>0</v>
      </c>
      <c r="BE671" s="142">
        <f>'گام اول '!BF672</f>
        <v>0</v>
      </c>
      <c r="BF671" s="143">
        <f t="shared" si="451"/>
        <v>6534683.4192080004</v>
      </c>
      <c r="BG671" s="140">
        <f t="shared" si="452"/>
        <v>66377484</v>
      </c>
      <c r="BH671" s="144">
        <f t="shared" si="453"/>
        <v>72912168.216000006</v>
      </c>
      <c r="BI671" s="127">
        <f t="shared" si="446"/>
        <v>4659160</v>
      </c>
      <c r="BJ671" s="145">
        <f t="shared" si="454"/>
        <v>2329580</v>
      </c>
      <c r="BK671" s="145">
        <f t="shared" si="455"/>
        <v>698874</v>
      </c>
      <c r="BL671" s="146">
        <f t="shared" si="456"/>
        <v>1120000</v>
      </c>
      <c r="BM671" s="379">
        <v>0</v>
      </c>
      <c r="BN671" s="147">
        <f t="shared" si="457"/>
        <v>81719782.216000006</v>
      </c>
      <c r="BO671" s="148">
        <f t="shared" si="458"/>
        <v>72912168.215999991</v>
      </c>
      <c r="BP671" s="149">
        <f t="shared" si="459"/>
        <v>16769798.689679999</v>
      </c>
      <c r="BQ671" s="150">
        <f t="shared" si="460"/>
        <v>98489580.905680001</v>
      </c>
      <c r="BR671" s="151">
        <f t="shared" si="461"/>
        <v>100800</v>
      </c>
      <c r="BS671" s="147">
        <f t="shared" si="462"/>
        <v>98590380.905680001</v>
      </c>
      <c r="BT671" s="135">
        <v>0</v>
      </c>
      <c r="BU671" s="148">
        <f t="shared" si="463"/>
        <v>8171978.2216000007</v>
      </c>
      <c r="BV671" s="152">
        <f t="shared" si="464"/>
        <v>4085989.1108000004</v>
      </c>
      <c r="BW671" s="133">
        <f t="shared" si="465"/>
        <v>86332413.573280007</v>
      </c>
      <c r="BX671" s="147">
        <f t="shared" si="466"/>
        <v>7687614</v>
      </c>
      <c r="BY671" s="134">
        <f t="shared" si="467"/>
        <v>78644799.573280007</v>
      </c>
      <c r="CD671" s="388">
        <f>'گام اول '!AU672</f>
        <v>72912168.216000006</v>
      </c>
      <c r="CE671" s="389">
        <f>'گام اول '!AV672</f>
        <v>54308316.440880008</v>
      </c>
      <c r="CF671" s="389">
        <f>'گام اول '!AW672</f>
        <v>72912168.215999991</v>
      </c>
      <c r="CG671" s="389">
        <f>'گام اول '!AX672</f>
        <v>5103851.7751199994</v>
      </c>
      <c r="CH671" s="389">
        <f>'گام اول '!AY672</f>
        <v>1430831.644088001</v>
      </c>
      <c r="CI671" s="389">
        <f>'گام اول '!AZ672</f>
        <v>0</v>
      </c>
      <c r="CJ671" s="389">
        <f>'گام اول '!BA672</f>
        <v>0</v>
      </c>
      <c r="CK671" s="389">
        <f>'گام اول '!BB672</f>
        <v>0</v>
      </c>
      <c r="CL671" s="389">
        <f>'گام اول '!BC672</f>
        <v>0</v>
      </c>
      <c r="CM671" s="389">
        <f>'گام اول '!BD672</f>
        <v>0</v>
      </c>
      <c r="CN671" s="389">
        <f>'گام اول '!BE672</f>
        <v>0</v>
      </c>
      <c r="CO671" s="389">
        <f>'گام اول '!BF672</f>
        <v>0</v>
      </c>
      <c r="CP671" s="389">
        <f>'گام اول '!BG672</f>
        <v>6534683.4192080004</v>
      </c>
      <c r="CQ671" s="389">
        <f>'گام اول '!BH672</f>
        <v>66377484</v>
      </c>
      <c r="CR671" s="389">
        <f t="shared" si="468"/>
        <v>72912168.216000006</v>
      </c>
      <c r="CS671" s="55">
        <f t="shared" si="469"/>
        <v>4659160</v>
      </c>
      <c r="CT671" s="388">
        <f t="shared" si="470"/>
        <v>2329580</v>
      </c>
      <c r="CU671" s="389">
        <f t="shared" si="471"/>
        <v>698874</v>
      </c>
      <c r="CV671" s="389">
        <f t="shared" si="472"/>
        <v>1120000</v>
      </c>
      <c r="CW671" s="55">
        <v>0</v>
      </c>
      <c r="CX671" s="389">
        <f t="shared" si="473"/>
        <v>81719782.216000006</v>
      </c>
      <c r="CY671" s="389">
        <f t="shared" si="474"/>
        <v>72912168.215999991</v>
      </c>
      <c r="CZ671" s="389">
        <f t="shared" si="475"/>
        <v>16769798.689679999</v>
      </c>
      <c r="DA671" s="389">
        <f t="shared" si="476"/>
        <v>98489580.905680001</v>
      </c>
      <c r="DB671" s="389">
        <f t="shared" si="477"/>
        <v>100800</v>
      </c>
      <c r="DC671" s="389">
        <f t="shared" si="478"/>
        <v>98590380.905680001</v>
      </c>
      <c r="DD671" s="394">
        <v>0</v>
      </c>
      <c r="DE671" s="389">
        <f t="shared" si="479"/>
        <v>8171978.2216000007</v>
      </c>
      <c r="DF671" s="389">
        <f t="shared" si="480"/>
        <v>4085989.1108000004</v>
      </c>
      <c r="DG671" s="389">
        <f t="shared" si="481"/>
        <v>86332413.573280007</v>
      </c>
      <c r="DH671" s="389">
        <f t="shared" si="482"/>
        <v>7687614</v>
      </c>
      <c r="DI671" s="389">
        <f t="shared" si="483"/>
        <v>78644799.573280007</v>
      </c>
      <c r="DJ671" s="389">
        <f t="shared" si="484"/>
        <v>0</v>
      </c>
      <c r="DL671" s="396">
        <f t="shared" si="485"/>
        <v>6638737.5</v>
      </c>
      <c r="DM671" s="396">
        <f t="shared" si="486"/>
        <v>-1979577.5</v>
      </c>
    </row>
    <row r="672" spans="1:117" s="55" customFormat="1" ht="21" x14ac:dyDescent="0.2">
      <c r="A672" s="191">
        <f t="shared" si="447"/>
        <v>2655495</v>
      </c>
      <c r="B672" s="136">
        <f>'گام اول '!B673</f>
        <v>667</v>
      </c>
      <c r="C672" s="136">
        <f>'گام اول '!C673</f>
        <v>466</v>
      </c>
      <c r="D672" s="136">
        <f>'گام اول '!D673</f>
        <v>13212</v>
      </c>
      <c r="E672" s="136" t="str">
        <f>'گام اول '!E673</f>
        <v>غلامرضا</v>
      </c>
      <c r="F672" s="136" t="str">
        <f>'گام اول '!F673</f>
        <v>احساني فرد</v>
      </c>
      <c r="G672" s="136" t="str">
        <f>'گام اول '!G673</f>
        <v>نگهبان</v>
      </c>
      <c r="H672" s="136" t="str">
        <f>'گام اول '!H673</f>
        <v>آذربایجان غربی</v>
      </c>
      <c r="I672" s="136" t="str">
        <f>'گام اول '!I673</f>
        <v>272-813-6201519-1</v>
      </c>
      <c r="J672" s="136" t="str">
        <f>'گام اول '!J673</f>
        <v>2802583352</v>
      </c>
      <c r="K672" s="136" t="str">
        <f>'گام اول '!K673</f>
        <v>0044145375</v>
      </c>
      <c r="L672" s="136" t="str">
        <f>'گام اول '!L673</f>
        <v>آذربایجان غربی</v>
      </c>
      <c r="M672" s="136" t="str">
        <f>'گام اول '!M673</f>
        <v>نگهبان</v>
      </c>
      <c r="N672" s="120" t="str">
        <f>'گام اول '!N673</f>
        <v>*</v>
      </c>
      <c r="O672" s="119">
        <f>'گام اول '!O673</f>
        <v>0</v>
      </c>
      <c r="P672" s="121">
        <f>'گام اول '!P673</f>
        <v>0</v>
      </c>
      <c r="Q672" s="358">
        <f>'گام اول '!Q673</f>
        <v>30</v>
      </c>
      <c r="R672" s="358">
        <f>'گام اول '!R673</f>
        <v>120</v>
      </c>
      <c r="S672" s="358">
        <f>'گام اول '!S673</f>
        <v>110</v>
      </c>
      <c r="T672" s="358">
        <f>'گام اول '!T673</f>
        <v>29.33</v>
      </c>
      <c r="U672" s="137">
        <f>'گام اول '!U673</f>
        <v>0</v>
      </c>
      <c r="V672" s="120">
        <f>'گام اول '!W673</f>
        <v>0</v>
      </c>
      <c r="W672" s="121">
        <f>'گام اول '!X673</f>
        <v>0</v>
      </c>
      <c r="X672" s="366">
        <f>'گام اول '!Y673</f>
        <v>1</v>
      </c>
      <c r="Y672" s="366">
        <f>'گام اول '!Z673</f>
        <v>1</v>
      </c>
      <c r="Z672" s="138">
        <f>'گام اول '!AA673</f>
        <v>885165</v>
      </c>
      <c r="AA672" s="138">
        <f>'گام اول '!AB673</f>
        <v>46667</v>
      </c>
      <c r="AB672" s="138">
        <f>'گام اول '!AC673</f>
        <v>931832</v>
      </c>
      <c r="AC672" s="138">
        <f>'گام اول '!AD673</f>
        <v>4500000</v>
      </c>
      <c r="AD672" s="138">
        <f>'گام اول '!AE673</f>
        <v>6000000</v>
      </c>
      <c r="AE672" s="139">
        <f>'گام اول '!AF673</f>
        <v>177895.19999999998</v>
      </c>
      <c r="AF672" s="122">
        <f>'گام اول '!AG673</f>
        <v>26554950</v>
      </c>
      <c r="AG672" s="123">
        <f>'گام اول '!AH673</f>
        <v>1400010</v>
      </c>
      <c r="AH672" s="123">
        <f>'گام اول '!AI673</f>
        <v>21347423.999999996</v>
      </c>
      <c r="AI672" s="123">
        <f>'گام اول '!AJ673</f>
        <v>2655495</v>
      </c>
      <c r="AJ672" s="123">
        <f>'گام اول '!AK673</f>
        <v>4500000</v>
      </c>
      <c r="AK672" s="123">
        <f>'گام اول '!AL673</f>
        <v>6000000</v>
      </c>
      <c r="AL672" s="123">
        <f>'گام اول '!AM673</f>
        <v>4892117.9999999991</v>
      </c>
      <c r="AM672" s="123">
        <f>'گام اول '!AN673</f>
        <v>5217666.2159999991</v>
      </c>
      <c r="AN672" s="123">
        <f>'گام اول '!AO673</f>
        <v>0</v>
      </c>
      <c r="AO672" s="123">
        <f>'گام اول '!AP673</f>
        <v>3000000</v>
      </c>
      <c r="AP672" s="123">
        <f>'گام اول '!AQ673</f>
        <v>0</v>
      </c>
      <c r="AQ672" s="123">
        <f>'گام اول '!AR673</f>
        <v>0</v>
      </c>
      <c r="AR672" s="123">
        <f>'گام اول '!AS673</f>
        <v>0</v>
      </c>
      <c r="AS672" s="375">
        <f>'گام اول '!AT673</f>
        <v>0</v>
      </c>
      <c r="AT672" s="368">
        <f t="shared" si="448"/>
        <v>75567663.216000006</v>
      </c>
      <c r="AU672" s="173">
        <f>'گام اول '!AV673</f>
        <v>54308316.440880008</v>
      </c>
      <c r="AV672" s="141">
        <f>'گام اول '!AW673</f>
        <v>72912168.215999991</v>
      </c>
      <c r="AW672" s="142">
        <f t="shared" si="449"/>
        <v>5103851.7751199994</v>
      </c>
      <c r="AX672" s="75">
        <f t="shared" si="450"/>
        <v>1430831.644088001</v>
      </c>
      <c r="AY672" s="142">
        <f>'گام اول '!AZ673</f>
        <v>0</v>
      </c>
      <c r="AZ672" s="142">
        <f>'گام اول '!BA673</f>
        <v>0</v>
      </c>
      <c r="BA672" s="142">
        <f>'گام اول '!BB673</f>
        <v>0</v>
      </c>
      <c r="BB672" s="142">
        <f>'گام اول '!BC673</f>
        <v>0</v>
      </c>
      <c r="BC672" s="142">
        <f>'گام اول '!BD673</f>
        <v>0</v>
      </c>
      <c r="BD672" s="142">
        <f>'گام اول '!BE673</f>
        <v>0</v>
      </c>
      <c r="BE672" s="142">
        <f>'گام اول '!BF673</f>
        <v>0</v>
      </c>
      <c r="BF672" s="143">
        <f t="shared" si="451"/>
        <v>6534683.4192080004</v>
      </c>
      <c r="BG672" s="140">
        <f t="shared" si="452"/>
        <v>69032979</v>
      </c>
      <c r="BH672" s="144">
        <f t="shared" si="453"/>
        <v>75567663.216000006</v>
      </c>
      <c r="BI672" s="127">
        <f t="shared" si="446"/>
        <v>4659160</v>
      </c>
      <c r="BJ672" s="145">
        <f t="shared" si="454"/>
        <v>2329580</v>
      </c>
      <c r="BK672" s="145">
        <f t="shared" si="455"/>
        <v>698874</v>
      </c>
      <c r="BL672" s="146">
        <f t="shared" si="456"/>
        <v>1120000</v>
      </c>
      <c r="BM672" s="379">
        <v>0</v>
      </c>
      <c r="BN672" s="147">
        <f t="shared" si="457"/>
        <v>84375277.216000006</v>
      </c>
      <c r="BO672" s="148">
        <f t="shared" si="458"/>
        <v>72912168.215999991</v>
      </c>
      <c r="BP672" s="149">
        <f t="shared" si="459"/>
        <v>16769798.689679999</v>
      </c>
      <c r="BQ672" s="150">
        <f t="shared" si="460"/>
        <v>101145075.90568</v>
      </c>
      <c r="BR672" s="151">
        <f t="shared" si="461"/>
        <v>100800</v>
      </c>
      <c r="BS672" s="147">
        <f t="shared" si="462"/>
        <v>101245875.90568</v>
      </c>
      <c r="BT672" s="135">
        <v>0</v>
      </c>
      <c r="BU672" s="148">
        <f t="shared" si="463"/>
        <v>8437527.7216000017</v>
      </c>
      <c r="BV672" s="152">
        <f t="shared" si="464"/>
        <v>4218763.8608000008</v>
      </c>
      <c r="BW672" s="133">
        <f t="shared" si="465"/>
        <v>88589584.323280007</v>
      </c>
      <c r="BX672" s="147">
        <f t="shared" si="466"/>
        <v>7687614</v>
      </c>
      <c r="BY672" s="134">
        <f t="shared" si="467"/>
        <v>80901970.323280007</v>
      </c>
      <c r="CD672" s="388">
        <f>'گام اول '!AU673</f>
        <v>75567663.216000006</v>
      </c>
      <c r="CE672" s="389">
        <f>'گام اول '!AV673</f>
        <v>54308316.440880008</v>
      </c>
      <c r="CF672" s="389">
        <f>'گام اول '!AW673</f>
        <v>72912168.215999991</v>
      </c>
      <c r="CG672" s="389">
        <f>'گام اول '!AX673</f>
        <v>5103851.7751199994</v>
      </c>
      <c r="CH672" s="389">
        <f>'گام اول '!AY673</f>
        <v>1430831.644088001</v>
      </c>
      <c r="CI672" s="389">
        <f>'گام اول '!AZ673</f>
        <v>0</v>
      </c>
      <c r="CJ672" s="389">
        <f>'گام اول '!BA673</f>
        <v>0</v>
      </c>
      <c r="CK672" s="389">
        <f>'گام اول '!BB673</f>
        <v>0</v>
      </c>
      <c r="CL672" s="389">
        <f>'گام اول '!BC673</f>
        <v>0</v>
      </c>
      <c r="CM672" s="389">
        <f>'گام اول '!BD673</f>
        <v>0</v>
      </c>
      <c r="CN672" s="389">
        <f>'گام اول '!BE673</f>
        <v>0</v>
      </c>
      <c r="CO672" s="389">
        <f>'گام اول '!BF673</f>
        <v>0</v>
      </c>
      <c r="CP672" s="389">
        <f>'گام اول '!BG673</f>
        <v>6534683.4192080004</v>
      </c>
      <c r="CQ672" s="389">
        <f>'گام اول '!BH673</f>
        <v>69032979</v>
      </c>
      <c r="CR672" s="389">
        <f t="shared" si="468"/>
        <v>75567663.216000006</v>
      </c>
      <c r="CS672" s="55">
        <f t="shared" si="469"/>
        <v>4659160</v>
      </c>
      <c r="CT672" s="388">
        <f t="shared" si="470"/>
        <v>2329580</v>
      </c>
      <c r="CU672" s="389">
        <f t="shared" si="471"/>
        <v>698874</v>
      </c>
      <c r="CV672" s="389">
        <f t="shared" si="472"/>
        <v>1120000</v>
      </c>
      <c r="CW672" s="55">
        <v>0</v>
      </c>
      <c r="CX672" s="389">
        <f t="shared" si="473"/>
        <v>84375277.216000006</v>
      </c>
      <c r="CY672" s="389">
        <f t="shared" si="474"/>
        <v>72912168.215999991</v>
      </c>
      <c r="CZ672" s="389">
        <f t="shared" si="475"/>
        <v>16769798.689679999</v>
      </c>
      <c r="DA672" s="389">
        <f t="shared" si="476"/>
        <v>101145075.90568</v>
      </c>
      <c r="DB672" s="389">
        <f t="shared" si="477"/>
        <v>100800</v>
      </c>
      <c r="DC672" s="389">
        <f t="shared" si="478"/>
        <v>101245875.90568</v>
      </c>
      <c r="DD672" s="394">
        <v>0</v>
      </c>
      <c r="DE672" s="389">
        <f t="shared" si="479"/>
        <v>8437527.7216000017</v>
      </c>
      <c r="DF672" s="389">
        <f t="shared" si="480"/>
        <v>4218763.8608000008</v>
      </c>
      <c r="DG672" s="389">
        <f t="shared" si="481"/>
        <v>88589584.323280007</v>
      </c>
      <c r="DH672" s="389">
        <f t="shared" si="482"/>
        <v>7687614</v>
      </c>
      <c r="DI672" s="389">
        <f t="shared" si="483"/>
        <v>80901970.323280007</v>
      </c>
      <c r="DJ672" s="389">
        <f t="shared" si="484"/>
        <v>0</v>
      </c>
      <c r="DL672" s="396">
        <f t="shared" si="485"/>
        <v>6638737.5</v>
      </c>
      <c r="DM672" s="396">
        <f t="shared" si="486"/>
        <v>-1979577.5</v>
      </c>
    </row>
    <row r="673" spans="1:117" s="55" customFormat="1" ht="21" x14ac:dyDescent="0.2">
      <c r="A673" s="191">
        <f t="shared" si="447"/>
        <v>2655495</v>
      </c>
      <c r="B673" s="136">
        <f>'گام اول '!B674</f>
        <v>668</v>
      </c>
      <c r="C673" s="136">
        <f>'گام اول '!C674</f>
        <v>467</v>
      </c>
      <c r="D673" s="136">
        <f>'گام اول '!D674</f>
        <v>13206</v>
      </c>
      <c r="E673" s="136" t="str">
        <f>'گام اول '!E674</f>
        <v>صابر</v>
      </c>
      <c r="F673" s="136" t="str">
        <f>'گام اول '!F674</f>
        <v>صیادی</v>
      </c>
      <c r="G673" s="136" t="str">
        <f>'گام اول '!G674</f>
        <v>نگهبان</v>
      </c>
      <c r="H673" s="136" t="str">
        <f>'گام اول '!H674</f>
        <v>آذربایجان غربی</v>
      </c>
      <c r="I673" s="136" t="str">
        <f>'گام اول '!I674</f>
        <v>132-700-45258895-1</v>
      </c>
      <c r="J673" s="136" t="str">
        <f>'گام اول '!J674</f>
        <v>2971865592</v>
      </c>
      <c r="K673" s="136" t="str">
        <f>'گام اول '!K674</f>
        <v>0019185757</v>
      </c>
      <c r="L673" s="136" t="str">
        <f>'گام اول '!L674</f>
        <v>آذربایجان غربی</v>
      </c>
      <c r="M673" s="136" t="str">
        <f>'گام اول '!M674</f>
        <v>نگهبان</v>
      </c>
      <c r="N673" s="120" t="str">
        <f>'گام اول '!N674</f>
        <v>*</v>
      </c>
      <c r="O673" s="119">
        <f>'گام اول '!O674</f>
        <v>0</v>
      </c>
      <c r="P673" s="121">
        <f>'گام اول '!P674</f>
        <v>0</v>
      </c>
      <c r="Q673" s="358">
        <f>'گام اول '!Q674</f>
        <v>30</v>
      </c>
      <c r="R673" s="358">
        <f>'گام اول '!R674</f>
        <v>120</v>
      </c>
      <c r="S673" s="358">
        <f>'گام اول '!S674</f>
        <v>110</v>
      </c>
      <c r="T673" s="358">
        <f>'گام اول '!T674</f>
        <v>29.33</v>
      </c>
      <c r="U673" s="137">
        <f>'گام اول '!U674</f>
        <v>0</v>
      </c>
      <c r="V673" s="120">
        <f>'گام اول '!W674</f>
        <v>0</v>
      </c>
      <c r="W673" s="121">
        <f>'گام اول '!X674</f>
        <v>0</v>
      </c>
      <c r="X673" s="366">
        <f>'گام اول '!Y674</f>
        <v>0</v>
      </c>
      <c r="Y673" s="366">
        <f>'گام اول '!Z674</f>
        <v>0</v>
      </c>
      <c r="Z673" s="138">
        <f>'گام اول '!AA674</f>
        <v>885165</v>
      </c>
      <c r="AA673" s="138">
        <f>'گام اول '!AB674</f>
        <v>46667</v>
      </c>
      <c r="AB673" s="138">
        <f>'گام اول '!AC674</f>
        <v>931832</v>
      </c>
      <c r="AC673" s="138">
        <f>'گام اول '!AD674</f>
        <v>4500000</v>
      </c>
      <c r="AD673" s="138">
        <f>'گام اول '!AE674</f>
        <v>6000000</v>
      </c>
      <c r="AE673" s="139">
        <f>'گام اول '!AF674</f>
        <v>177895.19999999998</v>
      </c>
      <c r="AF673" s="122">
        <f>'گام اول '!AG674</f>
        <v>26554950</v>
      </c>
      <c r="AG673" s="123">
        <f>'گام اول '!AH674</f>
        <v>1400010</v>
      </c>
      <c r="AH673" s="123">
        <f>'گام اول '!AI674</f>
        <v>21347423.999999996</v>
      </c>
      <c r="AI673" s="123">
        <f>'گام اول '!AJ674</f>
        <v>0</v>
      </c>
      <c r="AJ673" s="123">
        <f>'گام اول '!AK674</f>
        <v>4500000</v>
      </c>
      <c r="AK673" s="123">
        <f>'گام اول '!AL674</f>
        <v>6000000</v>
      </c>
      <c r="AL673" s="123">
        <f>'گام اول '!AM674</f>
        <v>4892117.9999999991</v>
      </c>
      <c r="AM673" s="123">
        <f>'گام اول '!AN674</f>
        <v>5217666.2159999991</v>
      </c>
      <c r="AN673" s="123">
        <f>'گام اول '!AO674</f>
        <v>0</v>
      </c>
      <c r="AO673" s="123">
        <f>'گام اول '!AP674</f>
        <v>3000000</v>
      </c>
      <c r="AP673" s="123">
        <f>'گام اول '!AQ674</f>
        <v>0</v>
      </c>
      <c r="AQ673" s="123">
        <f>'گام اول '!AR674</f>
        <v>0</v>
      </c>
      <c r="AR673" s="123">
        <f>'گام اول '!AS674</f>
        <v>0</v>
      </c>
      <c r="AS673" s="375">
        <f>'گام اول '!AT674</f>
        <v>0</v>
      </c>
      <c r="AT673" s="368">
        <f t="shared" si="448"/>
        <v>72912168.216000006</v>
      </c>
      <c r="AU673" s="173">
        <f>'گام اول '!AV674</f>
        <v>54308316.440880008</v>
      </c>
      <c r="AV673" s="141">
        <f>'گام اول '!AW674</f>
        <v>72912168.215999991</v>
      </c>
      <c r="AW673" s="142">
        <f t="shared" si="449"/>
        <v>5103851.7751199994</v>
      </c>
      <c r="AX673" s="75">
        <f t="shared" si="450"/>
        <v>1430831.644088001</v>
      </c>
      <c r="AY673" s="142">
        <f>'گام اول '!AZ674</f>
        <v>0</v>
      </c>
      <c r="AZ673" s="142">
        <f>'گام اول '!BA674</f>
        <v>0</v>
      </c>
      <c r="BA673" s="142">
        <f>'گام اول '!BB674</f>
        <v>0</v>
      </c>
      <c r="BB673" s="142">
        <f>'گام اول '!BC674</f>
        <v>0</v>
      </c>
      <c r="BC673" s="142">
        <f>'گام اول '!BD674</f>
        <v>0</v>
      </c>
      <c r="BD673" s="142">
        <f>'گام اول '!BE674</f>
        <v>0</v>
      </c>
      <c r="BE673" s="142">
        <f>'گام اول '!BF674</f>
        <v>0</v>
      </c>
      <c r="BF673" s="143">
        <f t="shared" si="451"/>
        <v>6534683.4192080004</v>
      </c>
      <c r="BG673" s="140">
        <f t="shared" si="452"/>
        <v>66377484</v>
      </c>
      <c r="BH673" s="144">
        <f t="shared" si="453"/>
        <v>72912168.216000006</v>
      </c>
      <c r="BI673" s="127">
        <f t="shared" si="446"/>
        <v>4659160</v>
      </c>
      <c r="BJ673" s="145">
        <f t="shared" si="454"/>
        <v>2329580</v>
      </c>
      <c r="BK673" s="145">
        <f t="shared" si="455"/>
        <v>698874</v>
      </c>
      <c r="BL673" s="146">
        <f t="shared" si="456"/>
        <v>1120000</v>
      </c>
      <c r="BM673" s="379">
        <v>0</v>
      </c>
      <c r="BN673" s="147">
        <f t="shared" si="457"/>
        <v>81719782.216000006</v>
      </c>
      <c r="BO673" s="148">
        <f t="shared" si="458"/>
        <v>72912168.215999991</v>
      </c>
      <c r="BP673" s="149">
        <f t="shared" si="459"/>
        <v>16769798.689679999</v>
      </c>
      <c r="BQ673" s="150">
        <f t="shared" si="460"/>
        <v>98489580.905680001</v>
      </c>
      <c r="BR673" s="151">
        <f t="shared" si="461"/>
        <v>100800</v>
      </c>
      <c r="BS673" s="147">
        <f t="shared" si="462"/>
        <v>98590380.905680001</v>
      </c>
      <c r="BT673" s="135">
        <v>0</v>
      </c>
      <c r="BU673" s="148">
        <f t="shared" si="463"/>
        <v>8171978.2216000007</v>
      </c>
      <c r="BV673" s="152">
        <f t="shared" si="464"/>
        <v>4085989.1108000004</v>
      </c>
      <c r="BW673" s="133">
        <f t="shared" si="465"/>
        <v>86332413.573280007</v>
      </c>
      <c r="BX673" s="147">
        <f t="shared" si="466"/>
        <v>7687614</v>
      </c>
      <c r="BY673" s="134">
        <f t="shared" si="467"/>
        <v>78644799.573280007</v>
      </c>
      <c r="CD673" s="388">
        <f>'گام اول '!AU674</f>
        <v>72912168.216000006</v>
      </c>
      <c r="CE673" s="389">
        <f>'گام اول '!AV674</f>
        <v>54308316.440880008</v>
      </c>
      <c r="CF673" s="389">
        <f>'گام اول '!AW674</f>
        <v>72912168.215999991</v>
      </c>
      <c r="CG673" s="389">
        <f>'گام اول '!AX674</f>
        <v>5103851.7751199994</v>
      </c>
      <c r="CH673" s="389">
        <f>'گام اول '!AY674</f>
        <v>1430831.644088001</v>
      </c>
      <c r="CI673" s="389">
        <f>'گام اول '!AZ674</f>
        <v>0</v>
      </c>
      <c r="CJ673" s="389">
        <f>'گام اول '!BA674</f>
        <v>0</v>
      </c>
      <c r="CK673" s="389">
        <f>'گام اول '!BB674</f>
        <v>0</v>
      </c>
      <c r="CL673" s="389">
        <f>'گام اول '!BC674</f>
        <v>0</v>
      </c>
      <c r="CM673" s="389">
        <f>'گام اول '!BD674</f>
        <v>0</v>
      </c>
      <c r="CN673" s="389">
        <f>'گام اول '!BE674</f>
        <v>0</v>
      </c>
      <c r="CO673" s="389">
        <f>'گام اول '!BF674</f>
        <v>0</v>
      </c>
      <c r="CP673" s="389">
        <f>'گام اول '!BG674</f>
        <v>6534683.4192080004</v>
      </c>
      <c r="CQ673" s="389">
        <f>'گام اول '!BH674</f>
        <v>66377484</v>
      </c>
      <c r="CR673" s="389">
        <f t="shared" si="468"/>
        <v>72912168.216000006</v>
      </c>
      <c r="CS673" s="55">
        <f t="shared" si="469"/>
        <v>4659160</v>
      </c>
      <c r="CT673" s="388">
        <f t="shared" si="470"/>
        <v>2329580</v>
      </c>
      <c r="CU673" s="389">
        <f t="shared" si="471"/>
        <v>698874</v>
      </c>
      <c r="CV673" s="389">
        <f t="shared" si="472"/>
        <v>1120000</v>
      </c>
      <c r="CW673" s="55">
        <v>0</v>
      </c>
      <c r="CX673" s="389">
        <f t="shared" si="473"/>
        <v>81719782.216000006</v>
      </c>
      <c r="CY673" s="389">
        <f t="shared" si="474"/>
        <v>72912168.215999991</v>
      </c>
      <c r="CZ673" s="389">
        <f t="shared" si="475"/>
        <v>16769798.689679999</v>
      </c>
      <c r="DA673" s="389">
        <f t="shared" si="476"/>
        <v>98489580.905680001</v>
      </c>
      <c r="DB673" s="389">
        <f t="shared" si="477"/>
        <v>100800</v>
      </c>
      <c r="DC673" s="389">
        <f t="shared" si="478"/>
        <v>98590380.905680001</v>
      </c>
      <c r="DD673" s="394">
        <v>0</v>
      </c>
      <c r="DE673" s="389">
        <f t="shared" si="479"/>
        <v>8171978.2216000007</v>
      </c>
      <c r="DF673" s="389">
        <f t="shared" si="480"/>
        <v>4085989.1108000004</v>
      </c>
      <c r="DG673" s="389">
        <f t="shared" si="481"/>
        <v>86332413.573280007</v>
      </c>
      <c r="DH673" s="389">
        <f t="shared" si="482"/>
        <v>7687614</v>
      </c>
      <c r="DI673" s="389">
        <f t="shared" si="483"/>
        <v>78644799.573280007</v>
      </c>
      <c r="DJ673" s="389">
        <f t="shared" si="484"/>
        <v>0</v>
      </c>
      <c r="DL673" s="396">
        <f t="shared" si="485"/>
        <v>6638737.5</v>
      </c>
      <c r="DM673" s="396">
        <f t="shared" si="486"/>
        <v>-1979577.5</v>
      </c>
    </row>
    <row r="674" spans="1:117" s="55" customFormat="1" ht="21" x14ac:dyDescent="0.2">
      <c r="A674" s="191">
        <f t="shared" si="447"/>
        <v>2655495</v>
      </c>
      <c r="B674" s="136">
        <f>'گام اول '!B675</f>
        <v>669</v>
      </c>
      <c r="C674" s="136">
        <f>'گام اول '!C675</f>
        <v>468</v>
      </c>
      <c r="D674" s="136">
        <f>'گام اول '!D675</f>
        <v>13209</v>
      </c>
      <c r="E674" s="136" t="str">
        <f>'گام اول '!E675</f>
        <v>حمید</v>
      </c>
      <c r="F674" s="136" t="str">
        <f>'گام اول '!F675</f>
        <v>کردستانی</v>
      </c>
      <c r="G674" s="136" t="str">
        <f>'گام اول '!G675</f>
        <v>نگهبان</v>
      </c>
      <c r="H674" s="136" t="str">
        <f>'گام اول '!H675</f>
        <v>آذربایجان غربی</v>
      </c>
      <c r="I674" s="136" t="str">
        <f>'گام اول '!I675</f>
        <v>420-813-7788903-1</v>
      </c>
      <c r="J674" s="136" t="str">
        <f>'گام اول '!J675</f>
        <v>2939830541</v>
      </c>
      <c r="K674" s="136" t="str">
        <f>'گام اول '!K675</f>
        <v>0038368333</v>
      </c>
      <c r="L674" s="136" t="str">
        <f>'گام اول '!L675</f>
        <v>آذربایجان غربی</v>
      </c>
      <c r="M674" s="136" t="str">
        <f>'گام اول '!M675</f>
        <v>نگهبان</v>
      </c>
      <c r="N674" s="120" t="str">
        <f>'گام اول '!N675</f>
        <v>*</v>
      </c>
      <c r="O674" s="119">
        <f>'گام اول '!O675</f>
        <v>0</v>
      </c>
      <c r="P674" s="121">
        <f>'گام اول '!P675</f>
        <v>0</v>
      </c>
      <c r="Q674" s="358">
        <f>'گام اول '!Q675</f>
        <v>30</v>
      </c>
      <c r="R674" s="358">
        <f>'گام اول '!R675</f>
        <v>120</v>
      </c>
      <c r="S674" s="358">
        <f>'گام اول '!S675</f>
        <v>110</v>
      </c>
      <c r="T674" s="358">
        <f>'گام اول '!T675</f>
        <v>29.33</v>
      </c>
      <c r="U674" s="137">
        <f>'گام اول '!U675</f>
        <v>0</v>
      </c>
      <c r="V674" s="120">
        <f>'گام اول '!W675</f>
        <v>0</v>
      </c>
      <c r="W674" s="121">
        <f>'گام اول '!X675</f>
        <v>0</v>
      </c>
      <c r="X674" s="366">
        <f>'گام اول '!Y675</f>
        <v>0</v>
      </c>
      <c r="Y674" s="366">
        <f>'گام اول '!Z675</f>
        <v>0</v>
      </c>
      <c r="Z674" s="138">
        <f>'گام اول '!AA675</f>
        <v>885165</v>
      </c>
      <c r="AA674" s="138">
        <f>'گام اول '!AB675</f>
        <v>46667</v>
      </c>
      <c r="AB674" s="138">
        <f>'گام اول '!AC675</f>
        <v>931832</v>
      </c>
      <c r="AC674" s="138">
        <f>'گام اول '!AD675</f>
        <v>4500000</v>
      </c>
      <c r="AD674" s="138">
        <f>'گام اول '!AE675</f>
        <v>6000000</v>
      </c>
      <c r="AE674" s="139">
        <f>'گام اول '!AF675</f>
        <v>177895.19999999998</v>
      </c>
      <c r="AF674" s="122">
        <f>'گام اول '!AG675</f>
        <v>26554950</v>
      </c>
      <c r="AG674" s="123">
        <f>'گام اول '!AH675</f>
        <v>1400010</v>
      </c>
      <c r="AH674" s="123">
        <f>'گام اول '!AI675</f>
        <v>21347423.999999996</v>
      </c>
      <c r="AI674" s="123">
        <f>'گام اول '!AJ675</f>
        <v>0</v>
      </c>
      <c r="AJ674" s="123">
        <f>'گام اول '!AK675</f>
        <v>4500000</v>
      </c>
      <c r="AK674" s="123">
        <f>'گام اول '!AL675</f>
        <v>6000000</v>
      </c>
      <c r="AL674" s="123">
        <f>'گام اول '!AM675</f>
        <v>4892117.9999999991</v>
      </c>
      <c r="AM674" s="123">
        <f>'گام اول '!AN675</f>
        <v>5217666.2159999991</v>
      </c>
      <c r="AN674" s="123">
        <f>'گام اول '!AO675</f>
        <v>0</v>
      </c>
      <c r="AO674" s="123">
        <f>'گام اول '!AP675</f>
        <v>3000000</v>
      </c>
      <c r="AP674" s="123">
        <f>'گام اول '!AQ675</f>
        <v>0</v>
      </c>
      <c r="AQ674" s="123">
        <f>'گام اول '!AR675</f>
        <v>0</v>
      </c>
      <c r="AR674" s="123">
        <f>'گام اول '!AS675</f>
        <v>0</v>
      </c>
      <c r="AS674" s="375">
        <f>'گام اول '!AT675</f>
        <v>0</v>
      </c>
      <c r="AT674" s="368">
        <f t="shared" si="448"/>
        <v>72912168.216000006</v>
      </c>
      <c r="AU674" s="173">
        <f>'گام اول '!AV675</f>
        <v>54308316.440880008</v>
      </c>
      <c r="AV674" s="141">
        <f>'گام اول '!AW675</f>
        <v>72912168.215999991</v>
      </c>
      <c r="AW674" s="142">
        <f t="shared" si="449"/>
        <v>5103851.7751199994</v>
      </c>
      <c r="AX674" s="75">
        <f t="shared" si="450"/>
        <v>1430831.644088001</v>
      </c>
      <c r="AY674" s="142">
        <f>'گام اول '!AZ675</f>
        <v>0</v>
      </c>
      <c r="AZ674" s="142">
        <f>'گام اول '!BA675</f>
        <v>0</v>
      </c>
      <c r="BA674" s="142">
        <f>'گام اول '!BB675</f>
        <v>0</v>
      </c>
      <c r="BB674" s="142">
        <f>'گام اول '!BC675</f>
        <v>0</v>
      </c>
      <c r="BC674" s="142">
        <f>'گام اول '!BD675</f>
        <v>0</v>
      </c>
      <c r="BD674" s="142">
        <f>'گام اول '!BE675</f>
        <v>0</v>
      </c>
      <c r="BE674" s="142">
        <f>'گام اول '!BF675</f>
        <v>0</v>
      </c>
      <c r="BF674" s="143">
        <f t="shared" si="451"/>
        <v>6534683.4192080004</v>
      </c>
      <c r="BG674" s="140">
        <f t="shared" si="452"/>
        <v>66377484</v>
      </c>
      <c r="BH674" s="144">
        <f t="shared" si="453"/>
        <v>72912168.216000006</v>
      </c>
      <c r="BI674" s="127">
        <f t="shared" si="446"/>
        <v>4659160</v>
      </c>
      <c r="BJ674" s="145">
        <f t="shared" si="454"/>
        <v>2329580</v>
      </c>
      <c r="BK674" s="145">
        <f t="shared" si="455"/>
        <v>698874</v>
      </c>
      <c r="BL674" s="146">
        <f t="shared" si="456"/>
        <v>1120000</v>
      </c>
      <c r="BM674" s="379">
        <v>0</v>
      </c>
      <c r="BN674" s="147">
        <f t="shared" si="457"/>
        <v>81719782.216000006</v>
      </c>
      <c r="BO674" s="148">
        <f t="shared" si="458"/>
        <v>72912168.215999991</v>
      </c>
      <c r="BP674" s="149">
        <f t="shared" si="459"/>
        <v>16769798.689679999</v>
      </c>
      <c r="BQ674" s="150">
        <f t="shared" si="460"/>
        <v>98489580.905680001</v>
      </c>
      <c r="BR674" s="151">
        <f t="shared" si="461"/>
        <v>100800</v>
      </c>
      <c r="BS674" s="147">
        <f t="shared" si="462"/>
        <v>98590380.905680001</v>
      </c>
      <c r="BT674" s="135">
        <v>0</v>
      </c>
      <c r="BU674" s="148">
        <f t="shared" si="463"/>
        <v>8171978.2216000007</v>
      </c>
      <c r="BV674" s="152">
        <f t="shared" si="464"/>
        <v>4085989.1108000004</v>
      </c>
      <c r="BW674" s="133">
        <f t="shared" si="465"/>
        <v>86332413.573280007</v>
      </c>
      <c r="BX674" s="147">
        <f t="shared" si="466"/>
        <v>7687614</v>
      </c>
      <c r="BY674" s="134">
        <f t="shared" si="467"/>
        <v>78644799.573280007</v>
      </c>
      <c r="CD674" s="388">
        <f>'گام اول '!AU675</f>
        <v>72912168.216000006</v>
      </c>
      <c r="CE674" s="389">
        <f>'گام اول '!AV675</f>
        <v>54308316.440880008</v>
      </c>
      <c r="CF674" s="389">
        <f>'گام اول '!AW675</f>
        <v>72912168.215999991</v>
      </c>
      <c r="CG674" s="389">
        <f>'گام اول '!AX675</f>
        <v>5103851.7751199994</v>
      </c>
      <c r="CH674" s="389">
        <f>'گام اول '!AY675</f>
        <v>1430831.644088001</v>
      </c>
      <c r="CI674" s="389">
        <f>'گام اول '!AZ675</f>
        <v>0</v>
      </c>
      <c r="CJ674" s="389">
        <f>'گام اول '!BA675</f>
        <v>0</v>
      </c>
      <c r="CK674" s="389">
        <f>'گام اول '!BB675</f>
        <v>0</v>
      </c>
      <c r="CL674" s="389">
        <f>'گام اول '!BC675</f>
        <v>0</v>
      </c>
      <c r="CM674" s="389">
        <f>'گام اول '!BD675</f>
        <v>0</v>
      </c>
      <c r="CN674" s="389">
        <f>'گام اول '!BE675</f>
        <v>0</v>
      </c>
      <c r="CO674" s="389">
        <f>'گام اول '!BF675</f>
        <v>0</v>
      </c>
      <c r="CP674" s="389">
        <f>'گام اول '!BG675</f>
        <v>6534683.4192080004</v>
      </c>
      <c r="CQ674" s="389">
        <f>'گام اول '!BH675</f>
        <v>66377484</v>
      </c>
      <c r="CR674" s="389">
        <f t="shared" si="468"/>
        <v>72912168.216000006</v>
      </c>
      <c r="CS674" s="55">
        <f t="shared" si="469"/>
        <v>4659160</v>
      </c>
      <c r="CT674" s="388">
        <f t="shared" si="470"/>
        <v>2329580</v>
      </c>
      <c r="CU674" s="389">
        <f t="shared" si="471"/>
        <v>698874</v>
      </c>
      <c r="CV674" s="389">
        <f t="shared" si="472"/>
        <v>1120000</v>
      </c>
      <c r="CW674" s="55">
        <v>0</v>
      </c>
      <c r="CX674" s="389">
        <f t="shared" si="473"/>
        <v>81719782.216000006</v>
      </c>
      <c r="CY674" s="389">
        <f t="shared" si="474"/>
        <v>72912168.215999991</v>
      </c>
      <c r="CZ674" s="389">
        <f t="shared" si="475"/>
        <v>16769798.689679999</v>
      </c>
      <c r="DA674" s="389">
        <f t="shared" si="476"/>
        <v>98489580.905680001</v>
      </c>
      <c r="DB674" s="389">
        <f t="shared" si="477"/>
        <v>100800</v>
      </c>
      <c r="DC674" s="389">
        <f t="shared" si="478"/>
        <v>98590380.905680001</v>
      </c>
      <c r="DD674" s="394">
        <v>0</v>
      </c>
      <c r="DE674" s="389">
        <f t="shared" si="479"/>
        <v>8171978.2216000007</v>
      </c>
      <c r="DF674" s="389">
        <f t="shared" si="480"/>
        <v>4085989.1108000004</v>
      </c>
      <c r="DG674" s="389">
        <f t="shared" si="481"/>
        <v>86332413.573280007</v>
      </c>
      <c r="DH674" s="389">
        <f t="shared" si="482"/>
        <v>7687614</v>
      </c>
      <c r="DI674" s="389">
        <f t="shared" si="483"/>
        <v>78644799.573280007</v>
      </c>
      <c r="DJ674" s="389">
        <f t="shared" si="484"/>
        <v>0</v>
      </c>
      <c r="DL674" s="396">
        <f t="shared" si="485"/>
        <v>6638737.5</v>
      </c>
      <c r="DM674" s="396">
        <f t="shared" si="486"/>
        <v>-1979577.5</v>
      </c>
    </row>
    <row r="675" spans="1:117" s="55" customFormat="1" ht="21" x14ac:dyDescent="0.2">
      <c r="A675" s="191">
        <f t="shared" si="447"/>
        <v>2655495</v>
      </c>
      <c r="B675" s="136">
        <f>'گام اول '!B676</f>
        <v>670</v>
      </c>
      <c r="C675" s="136">
        <f>'گام اول '!C676</f>
        <v>469</v>
      </c>
      <c r="D675" s="136">
        <f>'گام اول '!D676</f>
        <v>13210</v>
      </c>
      <c r="E675" s="136" t="str">
        <f>'گام اول '!E676</f>
        <v>رضا</v>
      </c>
      <c r="F675" s="136" t="str">
        <f>'گام اول '!F676</f>
        <v>حسن بابایی</v>
      </c>
      <c r="G675" s="136" t="str">
        <f>'گام اول '!G676</f>
        <v>نگهبان</v>
      </c>
      <c r="H675" s="136" t="str">
        <f>'گام اول '!H676</f>
        <v>آذربایجان غربی</v>
      </c>
      <c r="I675" s="136" t="str">
        <f>'گام اول '!I676</f>
        <v>420-813-41841604-1</v>
      </c>
      <c r="J675" s="136" t="str">
        <f>'گام اول '!J676</f>
        <v>2930141085</v>
      </c>
      <c r="K675" s="136" t="str">
        <f>'گام اول '!K676</f>
        <v>0019185759</v>
      </c>
      <c r="L675" s="136" t="str">
        <f>'گام اول '!L676</f>
        <v>آذربایجان غربی</v>
      </c>
      <c r="M675" s="136" t="str">
        <f>'گام اول '!M676</f>
        <v>نگهبان</v>
      </c>
      <c r="N675" s="120" t="str">
        <f>'گام اول '!N676</f>
        <v>*</v>
      </c>
      <c r="O675" s="119">
        <f>'گام اول '!O676</f>
        <v>0</v>
      </c>
      <c r="P675" s="121">
        <f>'گام اول '!P676</f>
        <v>0</v>
      </c>
      <c r="Q675" s="358">
        <f>'گام اول '!Q676</f>
        <v>30</v>
      </c>
      <c r="R675" s="358">
        <f>'گام اول '!R676</f>
        <v>120</v>
      </c>
      <c r="S675" s="358">
        <f>'گام اول '!S676</f>
        <v>110</v>
      </c>
      <c r="T675" s="358">
        <f>'گام اول '!T676</f>
        <v>29.33</v>
      </c>
      <c r="U675" s="137">
        <f>'گام اول '!U676</f>
        <v>0</v>
      </c>
      <c r="V675" s="120">
        <f>'گام اول '!W676</f>
        <v>0</v>
      </c>
      <c r="W675" s="121">
        <f>'گام اول '!X676</f>
        <v>0</v>
      </c>
      <c r="X675" s="366">
        <f>'گام اول '!Y676</f>
        <v>0</v>
      </c>
      <c r="Y675" s="366">
        <f>'گام اول '!Z676</f>
        <v>0</v>
      </c>
      <c r="Z675" s="138">
        <f>'گام اول '!AA676</f>
        <v>885165</v>
      </c>
      <c r="AA675" s="138">
        <f>'گام اول '!AB676</f>
        <v>46667</v>
      </c>
      <c r="AB675" s="138">
        <f>'گام اول '!AC676</f>
        <v>931832</v>
      </c>
      <c r="AC675" s="138">
        <f>'گام اول '!AD676</f>
        <v>4500000</v>
      </c>
      <c r="AD675" s="138">
        <f>'گام اول '!AE676</f>
        <v>6000000</v>
      </c>
      <c r="AE675" s="139">
        <f>'گام اول '!AF676</f>
        <v>177895.19999999998</v>
      </c>
      <c r="AF675" s="122">
        <f>'گام اول '!AG676</f>
        <v>26554950</v>
      </c>
      <c r="AG675" s="123">
        <f>'گام اول '!AH676</f>
        <v>1400010</v>
      </c>
      <c r="AH675" s="123">
        <f>'گام اول '!AI676</f>
        <v>21347423.999999996</v>
      </c>
      <c r="AI675" s="123">
        <f>'گام اول '!AJ676</f>
        <v>0</v>
      </c>
      <c r="AJ675" s="123">
        <f>'گام اول '!AK676</f>
        <v>4500000</v>
      </c>
      <c r="AK675" s="123">
        <f>'گام اول '!AL676</f>
        <v>6000000</v>
      </c>
      <c r="AL675" s="123">
        <f>'گام اول '!AM676</f>
        <v>4892117.9999999991</v>
      </c>
      <c r="AM675" s="123">
        <f>'گام اول '!AN676</f>
        <v>5217666.2159999991</v>
      </c>
      <c r="AN675" s="123">
        <f>'گام اول '!AO676</f>
        <v>0</v>
      </c>
      <c r="AO675" s="123">
        <f>'گام اول '!AP676</f>
        <v>3000000</v>
      </c>
      <c r="AP675" s="123">
        <f>'گام اول '!AQ676</f>
        <v>0</v>
      </c>
      <c r="AQ675" s="123">
        <f>'گام اول '!AR676</f>
        <v>0</v>
      </c>
      <c r="AR675" s="123">
        <f>'گام اول '!AS676</f>
        <v>0</v>
      </c>
      <c r="AS675" s="375">
        <f>'گام اول '!AT676</f>
        <v>0</v>
      </c>
      <c r="AT675" s="368">
        <f t="shared" si="448"/>
        <v>72912168.216000006</v>
      </c>
      <c r="AU675" s="173">
        <f>'گام اول '!AV676</f>
        <v>54308316.440880008</v>
      </c>
      <c r="AV675" s="141">
        <f>'گام اول '!AW676</f>
        <v>72912168.215999991</v>
      </c>
      <c r="AW675" s="142">
        <f t="shared" si="449"/>
        <v>5103851.7751199994</v>
      </c>
      <c r="AX675" s="75">
        <f t="shared" si="450"/>
        <v>1430831.644088001</v>
      </c>
      <c r="AY675" s="142">
        <f>'گام اول '!AZ676</f>
        <v>0</v>
      </c>
      <c r="AZ675" s="142">
        <f>'گام اول '!BA676</f>
        <v>0</v>
      </c>
      <c r="BA675" s="142">
        <f>'گام اول '!BB676</f>
        <v>0</v>
      </c>
      <c r="BB675" s="142">
        <f>'گام اول '!BC676</f>
        <v>0</v>
      </c>
      <c r="BC675" s="142">
        <f>'گام اول '!BD676</f>
        <v>0</v>
      </c>
      <c r="BD675" s="142">
        <f>'گام اول '!BE676</f>
        <v>0</v>
      </c>
      <c r="BE675" s="142">
        <f>'گام اول '!BF676</f>
        <v>0</v>
      </c>
      <c r="BF675" s="143">
        <f t="shared" si="451"/>
        <v>6534683.4192080004</v>
      </c>
      <c r="BG675" s="140">
        <f t="shared" si="452"/>
        <v>66377484</v>
      </c>
      <c r="BH675" s="144">
        <f t="shared" si="453"/>
        <v>72912168.216000006</v>
      </c>
      <c r="BI675" s="127">
        <f t="shared" si="446"/>
        <v>4659160</v>
      </c>
      <c r="BJ675" s="145">
        <f t="shared" si="454"/>
        <v>2329580</v>
      </c>
      <c r="BK675" s="145">
        <f t="shared" si="455"/>
        <v>698874</v>
      </c>
      <c r="BL675" s="146">
        <f t="shared" si="456"/>
        <v>1120000</v>
      </c>
      <c r="BM675" s="379">
        <v>0</v>
      </c>
      <c r="BN675" s="147">
        <f t="shared" si="457"/>
        <v>81719782.216000006</v>
      </c>
      <c r="BO675" s="148">
        <f t="shared" si="458"/>
        <v>72912168.215999991</v>
      </c>
      <c r="BP675" s="149">
        <f t="shared" si="459"/>
        <v>16769798.689679999</v>
      </c>
      <c r="BQ675" s="150">
        <f t="shared" si="460"/>
        <v>98489580.905680001</v>
      </c>
      <c r="BR675" s="151">
        <f t="shared" si="461"/>
        <v>100800</v>
      </c>
      <c r="BS675" s="147">
        <f t="shared" si="462"/>
        <v>98590380.905680001</v>
      </c>
      <c r="BT675" s="135">
        <v>0</v>
      </c>
      <c r="BU675" s="148">
        <f t="shared" si="463"/>
        <v>8171978.2216000007</v>
      </c>
      <c r="BV675" s="152">
        <f t="shared" si="464"/>
        <v>4085989.1108000004</v>
      </c>
      <c r="BW675" s="133">
        <f t="shared" si="465"/>
        <v>86332413.573280007</v>
      </c>
      <c r="BX675" s="147">
        <f t="shared" si="466"/>
        <v>7687614</v>
      </c>
      <c r="BY675" s="134">
        <f t="shared" si="467"/>
        <v>78644799.573280007</v>
      </c>
      <c r="CD675" s="388">
        <f>'گام اول '!AU676</f>
        <v>72912168.216000006</v>
      </c>
      <c r="CE675" s="389">
        <f>'گام اول '!AV676</f>
        <v>54308316.440880008</v>
      </c>
      <c r="CF675" s="389">
        <f>'گام اول '!AW676</f>
        <v>72912168.215999991</v>
      </c>
      <c r="CG675" s="389">
        <f>'گام اول '!AX676</f>
        <v>5103851.7751199994</v>
      </c>
      <c r="CH675" s="389">
        <f>'گام اول '!AY676</f>
        <v>1430831.644088001</v>
      </c>
      <c r="CI675" s="389">
        <f>'گام اول '!AZ676</f>
        <v>0</v>
      </c>
      <c r="CJ675" s="389">
        <f>'گام اول '!BA676</f>
        <v>0</v>
      </c>
      <c r="CK675" s="389">
        <f>'گام اول '!BB676</f>
        <v>0</v>
      </c>
      <c r="CL675" s="389">
        <f>'گام اول '!BC676</f>
        <v>0</v>
      </c>
      <c r="CM675" s="389">
        <f>'گام اول '!BD676</f>
        <v>0</v>
      </c>
      <c r="CN675" s="389">
        <f>'گام اول '!BE676</f>
        <v>0</v>
      </c>
      <c r="CO675" s="389">
        <f>'گام اول '!BF676</f>
        <v>0</v>
      </c>
      <c r="CP675" s="389">
        <f>'گام اول '!BG676</f>
        <v>6534683.4192080004</v>
      </c>
      <c r="CQ675" s="389">
        <f>'گام اول '!BH676</f>
        <v>66377484</v>
      </c>
      <c r="CR675" s="389">
        <f t="shared" si="468"/>
        <v>72912168.216000006</v>
      </c>
      <c r="CS675" s="55">
        <f t="shared" si="469"/>
        <v>4659160</v>
      </c>
      <c r="CT675" s="388">
        <f t="shared" si="470"/>
        <v>2329580</v>
      </c>
      <c r="CU675" s="389">
        <f t="shared" si="471"/>
        <v>698874</v>
      </c>
      <c r="CV675" s="389">
        <f t="shared" si="472"/>
        <v>1120000</v>
      </c>
      <c r="CW675" s="55">
        <v>0</v>
      </c>
      <c r="CX675" s="389">
        <f t="shared" si="473"/>
        <v>81719782.216000006</v>
      </c>
      <c r="CY675" s="389">
        <f t="shared" si="474"/>
        <v>72912168.215999991</v>
      </c>
      <c r="CZ675" s="389">
        <f t="shared" si="475"/>
        <v>16769798.689679999</v>
      </c>
      <c r="DA675" s="389">
        <f t="shared" si="476"/>
        <v>98489580.905680001</v>
      </c>
      <c r="DB675" s="389">
        <f t="shared" si="477"/>
        <v>100800</v>
      </c>
      <c r="DC675" s="389">
        <f t="shared" si="478"/>
        <v>98590380.905680001</v>
      </c>
      <c r="DD675" s="394">
        <v>0</v>
      </c>
      <c r="DE675" s="389">
        <f t="shared" si="479"/>
        <v>8171978.2216000007</v>
      </c>
      <c r="DF675" s="389">
        <f t="shared" si="480"/>
        <v>4085989.1108000004</v>
      </c>
      <c r="DG675" s="389">
        <f t="shared" si="481"/>
        <v>86332413.573280007</v>
      </c>
      <c r="DH675" s="389">
        <f t="shared" si="482"/>
        <v>7687614</v>
      </c>
      <c r="DI675" s="389">
        <f t="shared" si="483"/>
        <v>78644799.573280007</v>
      </c>
      <c r="DJ675" s="389">
        <f t="shared" si="484"/>
        <v>0</v>
      </c>
      <c r="DL675" s="396">
        <f t="shared" si="485"/>
        <v>6638737.5</v>
      </c>
      <c r="DM675" s="396">
        <f t="shared" si="486"/>
        <v>-1979577.5</v>
      </c>
    </row>
    <row r="676" spans="1:117" s="55" customFormat="1" ht="21" x14ac:dyDescent="0.2">
      <c r="A676" s="191">
        <f t="shared" si="447"/>
        <v>2655495</v>
      </c>
      <c r="B676" s="136">
        <f>'گام اول '!B677</f>
        <v>671</v>
      </c>
      <c r="C676" s="136">
        <f>'گام اول '!C677</f>
        <v>470</v>
      </c>
      <c r="D676" s="136">
        <f>'گام اول '!D677</f>
        <v>13208</v>
      </c>
      <c r="E676" s="136" t="str">
        <f>'گام اول '!E677</f>
        <v>حسن</v>
      </c>
      <c r="F676" s="136" t="str">
        <f>'گام اول '!F677</f>
        <v>درستی</v>
      </c>
      <c r="G676" s="136" t="str">
        <f>'گام اول '!G677</f>
        <v>نگهبان</v>
      </c>
      <c r="H676" s="136" t="str">
        <f>'گام اول '!H677</f>
        <v>آذربایجان غربی</v>
      </c>
      <c r="I676" s="136" t="str">
        <f>'گام اول '!I677</f>
        <v>272-813-41435224-1</v>
      </c>
      <c r="J676" s="136" t="str">
        <f>'گام اول '!J677</f>
        <v>2851876902</v>
      </c>
      <c r="K676" s="136" t="str">
        <f>'گام اول '!K677</f>
        <v>0044323340</v>
      </c>
      <c r="L676" s="136" t="str">
        <f>'گام اول '!L677</f>
        <v>آذربایجان غربی</v>
      </c>
      <c r="M676" s="136" t="str">
        <f>'گام اول '!M677</f>
        <v>نگهبان</v>
      </c>
      <c r="N676" s="120" t="str">
        <f>'گام اول '!N677</f>
        <v>*</v>
      </c>
      <c r="O676" s="119">
        <f>'گام اول '!O677</f>
        <v>0</v>
      </c>
      <c r="P676" s="121">
        <f>'گام اول '!P677</f>
        <v>0</v>
      </c>
      <c r="Q676" s="358">
        <f>'گام اول '!Q677</f>
        <v>30</v>
      </c>
      <c r="R676" s="358">
        <f>'گام اول '!R677</f>
        <v>120</v>
      </c>
      <c r="S676" s="358">
        <f>'گام اول '!S677</f>
        <v>110</v>
      </c>
      <c r="T676" s="358">
        <f>'گام اول '!T677</f>
        <v>29.33</v>
      </c>
      <c r="U676" s="137">
        <f>'گام اول '!U677</f>
        <v>0</v>
      </c>
      <c r="V676" s="120">
        <f>'گام اول '!W677</f>
        <v>0</v>
      </c>
      <c r="W676" s="121">
        <f>'گام اول '!X677</f>
        <v>0</v>
      </c>
      <c r="X676" s="366">
        <f>'گام اول '!Y677</f>
        <v>1</v>
      </c>
      <c r="Y676" s="366">
        <f>'گام اول '!Z677</f>
        <v>1</v>
      </c>
      <c r="Z676" s="138">
        <f>'گام اول '!AA677</f>
        <v>885165</v>
      </c>
      <c r="AA676" s="138">
        <f>'گام اول '!AB677</f>
        <v>46667</v>
      </c>
      <c r="AB676" s="138">
        <f>'گام اول '!AC677</f>
        <v>931832</v>
      </c>
      <c r="AC676" s="138">
        <f>'گام اول '!AD677</f>
        <v>4500000</v>
      </c>
      <c r="AD676" s="138">
        <f>'گام اول '!AE677</f>
        <v>6000000</v>
      </c>
      <c r="AE676" s="139">
        <f>'گام اول '!AF677</f>
        <v>177895.19999999998</v>
      </c>
      <c r="AF676" s="122">
        <f>'گام اول '!AG677</f>
        <v>26554950</v>
      </c>
      <c r="AG676" s="123">
        <f>'گام اول '!AH677</f>
        <v>1400010</v>
      </c>
      <c r="AH676" s="123">
        <f>'گام اول '!AI677</f>
        <v>21347423.999999996</v>
      </c>
      <c r="AI676" s="123">
        <f>'گام اول '!AJ677</f>
        <v>2655495</v>
      </c>
      <c r="AJ676" s="123">
        <f>'گام اول '!AK677</f>
        <v>4500000</v>
      </c>
      <c r="AK676" s="123">
        <f>'گام اول '!AL677</f>
        <v>6000000</v>
      </c>
      <c r="AL676" s="123">
        <f>'گام اول '!AM677</f>
        <v>4892117.9999999991</v>
      </c>
      <c r="AM676" s="123">
        <f>'گام اول '!AN677</f>
        <v>5217666.2159999991</v>
      </c>
      <c r="AN676" s="123">
        <f>'گام اول '!AO677</f>
        <v>0</v>
      </c>
      <c r="AO676" s="123">
        <f>'گام اول '!AP677</f>
        <v>4200000</v>
      </c>
      <c r="AP676" s="123">
        <f>'گام اول '!AQ677</f>
        <v>0</v>
      </c>
      <c r="AQ676" s="123">
        <f>'گام اول '!AR677</f>
        <v>0</v>
      </c>
      <c r="AR676" s="123">
        <f>'گام اول '!AS677</f>
        <v>0</v>
      </c>
      <c r="AS676" s="375">
        <f>'گام اول '!AT677</f>
        <v>0</v>
      </c>
      <c r="AT676" s="368">
        <f t="shared" si="448"/>
        <v>76767663.216000006</v>
      </c>
      <c r="AU676" s="173">
        <f>'گام اول '!AV677</f>
        <v>54224316.440880008</v>
      </c>
      <c r="AV676" s="141">
        <f>'گام اول '!AW677</f>
        <v>74112168.215999991</v>
      </c>
      <c r="AW676" s="142">
        <f t="shared" si="449"/>
        <v>5187851.7751199994</v>
      </c>
      <c r="AX676" s="75">
        <f t="shared" si="450"/>
        <v>1422431.644088001</v>
      </c>
      <c r="AY676" s="142">
        <f>'گام اول '!AZ677</f>
        <v>0</v>
      </c>
      <c r="AZ676" s="142">
        <f>'گام اول '!BA677</f>
        <v>0</v>
      </c>
      <c r="BA676" s="142">
        <f>'گام اول '!BB677</f>
        <v>0</v>
      </c>
      <c r="BB676" s="142">
        <f>'گام اول '!BC677</f>
        <v>0</v>
      </c>
      <c r="BC676" s="142">
        <f>'گام اول '!BD677</f>
        <v>0</v>
      </c>
      <c r="BD676" s="142">
        <f>'گام اول '!BE677</f>
        <v>0</v>
      </c>
      <c r="BE676" s="142">
        <f>'گام اول '!BF677</f>
        <v>0</v>
      </c>
      <c r="BF676" s="143">
        <f t="shared" si="451"/>
        <v>6610283.4192080004</v>
      </c>
      <c r="BG676" s="140">
        <f t="shared" si="452"/>
        <v>70157379</v>
      </c>
      <c r="BH676" s="144">
        <f t="shared" si="453"/>
        <v>76767663.216000006</v>
      </c>
      <c r="BI676" s="127">
        <f t="shared" si="446"/>
        <v>4659160</v>
      </c>
      <c r="BJ676" s="145">
        <f t="shared" si="454"/>
        <v>2329580</v>
      </c>
      <c r="BK676" s="145">
        <f t="shared" si="455"/>
        <v>698874</v>
      </c>
      <c r="BL676" s="146">
        <f t="shared" si="456"/>
        <v>1120000</v>
      </c>
      <c r="BM676" s="379">
        <v>0</v>
      </c>
      <c r="BN676" s="147">
        <f t="shared" si="457"/>
        <v>85575277.216000006</v>
      </c>
      <c r="BO676" s="148">
        <f t="shared" si="458"/>
        <v>74112168.215999991</v>
      </c>
      <c r="BP676" s="149">
        <f t="shared" si="459"/>
        <v>17045798.689679999</v>
      </c>
      <c r="BQ676" s="150">
        <f t="shared" si="460"/>
        <v>102621075.90568</v>
      </c>
      <c r="BR676" s="151">
        <f t="shared" si="461"/>
        <v>100800</v>
      </c>
      <c r="BS676" s="147">
        <f t="shared" si="462"/>
        <v>102721875.90568</v>
      </c>
      <c r="BT676" s="135">
        <v>0</v>
      </c>
      <c r="BU676" s="148">
        <f t="shared" si="463"/>
        <v>8557527.7216000017</v>
      </c>
      <c r="BV676" s="152">
        <f t="shared" si="464"/>
        <v>4278763.8608000008</v>
      </c>
      <c r="BW676" s="133">
        <f t="shared" si="465"/>
        <v>89885584.323280007</v>
      </c>
      <c r="BX676" s="147">
        <f t="shared" si="466"/>
        <v>7687614</v>
      </c>
      <c r="BY676" s="134">
        <f t="shared" si="467"/>
        <v>82197970.323280007</v>
      </c>
      <c r="CD676" s="388">
        <f>'گام اول '!AU677</f>
        <v>76767663.216000006</v>
      </c>
      <c r="CE676" s="389">
        <f>'گام اول '!AV677</f>
        <v>54224316.440880008</v>
      </c>
      <c r="CF676" s="389">
        <f>'گام اول '!AW677</f>
        <v>74112168.215999991</v>
      </c>
      <c r="CG676" s="389">
        <f>'گام اول '!AX677</f>
        <v>5187851.7751199994</v>
      </c>
      <c r="CH676" s="389">
        <f>'گام اول '!AY677</f>
        <v>1422431.644088001</v>
      </c>
      <c r="CI676" s="389">
        <f>'گام اول '!AZ677</f>
        <v>0</v>
      </c>
      <c r="CJ676" s="389">
        <f>'گام اول '!BA677</f>
        <v>0</v>
      </c>
      <c r="CK676" s="389">
        <f>'گام اول '!BB677</f>
        <v>0</v>
      </c>
      <c r="CL676" s="389">
        <f>'گام اول '!BC677</f>
        <v>0</v>
      </c>
      <c r="CM676" s="389">
        <f>'گام اول '!BD677</f>
        <v>0</v>
      </c>
      <c r="CN676" s="389">
        <f>'گام اول '!BE677</f>
        <v>0</v>
      </c>
      <c r="CO676" s="389">
        <f>'گام اول '!BF677</f>
        <v>0</v>
      </c>
      <c r="CP676" s="389">
        <f>'گام اول '!BG677</f>
        <v>6610283.4192080004</v>
      </c>
      <c r="CQ676" s="389">
        <f>'گام اول '!BH677</f>
        <v>70157379</v>
      </c>
      <c r="CR676" s="389">
        <f t="shared" si="468"/>
        <v>76767663.216000006</v>
      </c>
      <c r="CS676" s="55">
        <f t="shared" si="469"/>
        <v>4659160</v>
      </c>
      <c r="CT676" s="388">
        <f t="shared" si="470"/>
        <v>2329580</v>
      </c>
      <c r="CU676" s="389">
        <f t="shared" si="471"/>
        <v>698874</v>
      </c>
      <c r="CV676" s="389">
        <f t="shared" si="472"/>
        <v>1120000</v>
      </c>
      <c r="CW676" s="55">
        <v>0</v>
      </c>
      <c r="CX676" s="389">
        <f t="shared" si="473"/>
        <v>85575277.216000006</v>
      </c>
      <c r="CY676" s="389">
        <f t="shared" si="474"/>
        <v>74112168.215999991</v>
      </c>
      <c r="CZ676" s="389">
        <f t="shared" si="475"/>
        <v>17045798.689679999</v>
      </c>
      <c r="DA676" s="389">
        <f t="shared" si="476"/>
        <v>102621075.90568</v>
      </c>
      <c r="DB676" s="389">
        <f t="shared" si="477"/>
        <v>100800</v>
      </c>
      <c r="DC676" s="389">
        <f t="shared" si="478"/>
        <v>102721875.90568</v>
      </c>
      <c r="DD676" s="394">
        <v>0</v>
      </c>
      <c r="DE676" s="389">
        <f t="shared" si="479"/>
        <v>8557527.7216000017</v>
      </c>
      <c r="DF676" s="389">
        <f t="shared" si="480"/>
        <v>4278763.8608000008</v>
      </c>
      <c r="DG676" s="389">
        <f t="shared" si="481"/>
        <v>89885584.323280007</v>
      </c>
      <c r="DH676" s="389">
        <f t="shared" si="482"/>
        <v>7687614</v>
      </c>
      <c r="DI676" s="389">
        <f t="shared" si="483"/>
        <v>82197970.323280007</v>
      </c>
      <c r="DJ676" s="389">
        <f t="shared" si="484"/>
        <v>0</v>
      </c>
      <c r="DL676" s="396">
        <f t="shared" si="485"/>
        <v>6638737.5</v>
      </c>
      <c r="DM676" s="396">
        <f t="shared" si="486"/>
        <v>-1979577.5</v>
      </c>
    </row>
    <row r="677" spans="1:117" s="55" customFormat="1" ht="21" x14ac:dyDescent="0.2">
      <c r="A677" s="191">
        <f t="shared" si="447"/>
        <v>2655495</v>
      </c>
      <c r="B677" s="136">
        <f>'گام اول '!B678</f>
        <v>672</v>
      </c>
      <c r="C677" s="136">
        <f>'گام اول '!C678</f>
        <v>471</v>
      </c>
      <c r="D677" s="136">
        <f>'گام اول '!D678</f>
        <v>13213</v>
      </c>
      <c r="E677" s="136" t="str">
        <f>'گام اول '!E678</f>
        <v>انصار</v>
      </c>
      <c r="F677" s="136" t="str">
        <f>'گام اول '!F678</f>
        <v>حکیمی ریک آبادی</v>
      </c>
      <c r="G677" s="136" t="str">
        <f>'گام اول '!G678</f>
        <v>نگهبان</v>
      </c>
      <c r="H677" s="136" t="str">
        <f>'گام اول '!H678</f>
        <v>آذربایجان غربی</v>
      </c>
      <c r="I677" s="136" t="str">
        <f>'گام اول '!I678</f>
        <v>272-813-3358584-1</v>
      </c>
      <c r="J677" s="136" t="str">
        <f>'گام اول '!J678</f>
        <v>2740384890</v>
      </c>
      <c r="K677" s="136" t="str">
        <f>'گام اول '!K678</f>
        <v>0044152795</v>
      </c>
      <c r="L677" s="136" t="str">
        <f>'گام اول '!L678</f>
        <v>آذربایجان غربی</v>
      </c>
      <c r="M677" s="136" t="str">
        <f>'گام اول '!M678</f>
        <v>نگهبان</v>
      </c>
      <c r="N677" s="120" t="str">
        <f>'گام اول '!N678</f>
        <v>*</v>
      </c>
      <c r="O677" s="119">
        <f>'گام اول '!O678</f>
        <v>0</v>
      </c>
      <c r="P677" s="121">
        <f>'گام اول '!P678</f>
        <v>0</v>
      </c>
      <c r="Q677" s="358">
        <f>'گام اول '!Q678</f>
        <v>30</v>
      </c>
      <c r="R677" s="358">
        <f>'گام اول '!R678</f>
        <v>120</v>
      </c>
      <c r="S677" s="358">
        <f>'گام اول '!S678</f>
        <v>110</v>
      </c>
      <c r="T677" s="358">
        <f>'گام اول '!T678</f>
        <v>29.33</v>
      </c>
      <c r="U677" s="137">
        <f>'گام اول '!U678</f>
        <v>0</v>
      </c>
      <c r="V677" s="120">
        <f>'گام اول '!W678</f>
        <v>0</v>
      </c>
      <c r="W677" s="121">
        <f>'گام اول '!X678</f>
        <v>0</v>
      </c>
      <c r="X677" s="366">
        <f>'گام اول '!Y678</f>
        <v>2</v>
      </c>
      <c r="Y677" s="366">
        <f>'گام اول '!Z678</f>
        <v>2</v>
      </c>
      <c r="Z677" s="138">
        <f>'گام اول '!AA678</f>
        <v>885165</v>
      </c>
      <c r="AA677" s="138">
        <f>'گام اول '!AB678</f>
        <v>46667</v>
      </c>
      <c r="AB677" s="138">
        <f>'گام اول '!AC678</f>
        <v>931832</v>
      </c>
      <c r="AC677" s="138">
        <f>'گام اول '!AD678</f>
        <v>4500000</v>
      </c>
      <c r="AD677" s="138">
        <f>'گام اول '!AE678</f>
        <v>6000000</v>
      </c>
      <c r="AE677" s="139">
        <f>'گام اول '!AF678</f>
        <v>177895.19999999998</v>
      </c>
      <c r="AF677" s="122">
        <f>'گام اول '!AG678</f>
        <v>26554950</v>
      </c>
      <c r="AG677" s="123">
        <f>'گام اول '!AH678</f>
        <v>1400010</v>
      </c>
      <c r="AH677" s="123">
        <f>'گام اول '!AI678</f>
        <v>21347423.999999996</v>
      </c>
      <c r="AI677" s="123">
        <f>'گام اول '!AJ678</f>
        <v>5310990</v>
      </c>
      <c r="AJ677" s="123">
        <f>'گام اول '!AK678</f>
        <v>4500000</v>
      </c>
      <c r="AK677" s="123">
        <f>'گام اول '!AL678</f>
        <v>6000000</v>
      </c>
      <c r="AL677" s="123">
        <f>'گام اول '!AM678</f>
        <v>4892117.9999999991</v>
      </c>
      <c r="AM677" s="123">
        <f>'گام اول '!AN678</f>
        <v>5217666.2159999991</v>
      </c>
      <c r="AN677" s="123">
        <f>'گام اول '!AO678</f>
        <v>0</v>
      </c>
      <c r="AO677" s="123">
        <f>'گام اول '!AP678</f>
        <v>3000000</v>
      </c>
      <c r="AP677" s="123">
        <f>'گام اول '!AQ678</f>
        <v>0</v>
      </c>
      <c r="AQ677" s="123">
        <f>'گام اول '!AR678</f>
        <v>0</v>
      </c>
      <c r="AR677" s="123">
        <f>'گام اول '!AS678</f>
        <v>0</v>
      </c>
      <c r="AS677" s="375">
        <f>'گام اول '!AT678</f>
        <v>0</v>
      </c>
      <c r="AT677" s="368">
        <f t="shared" si="448"/>
        <v>78223158.216000006</v>
      </c>
      <c r="AU677" s="173">
        <f>'گام اول '!AV678</f>
        <v>54308316.440880008</v>
      </c>
      <c r="AV677" s="141">
        <f>'گام اول '!AW678</f>
        <v>72912168.215999991</v>
      </c>
      <c r="AW677" s="142">
        <f t="shared" si="449"/>
        <v>5103851.7751199994</v>
      </c>
      <c r="AX677" s="75">
        <f t="shared" si="450"/>
        <v>1430831.644088001</v>
      </c>
      <c r="AY677" s="142">
        <f>'گام اول '!AZ678</f>
        <v>0</v>
      </c>
      <c r="AZ677" s="142">
        <f>'گام اول '!BA678</f>
        <v>0</v>
      </c>
      <c r="BA677" s="142">
        <f>'گام اول '!BB678</f>
        <v>0</v>
      </c>
      <c r="BB677" s="142">
        <f>'گام اول '!BC678</f>
        <v>0</v>
      </c>
      <c r="BC677" s="142">
        <f>'گام اول '!BD678</f>
        <v>0</v>
      </c>
      <c r="BD677" s="142">
        <f>'گام اول '!BE678</f>
        <v>0</v>
      </c>
      <c r="BE677" s="142">
        <f>'گام اول '!BF678</f>
        <v>0</v>
      </c>
      <c r="BF677" s="143">
        <f t="shared" si="451"/>
        <v>6534683.4192080004</v>
      </c>
      <c r="BG677" s="140">
        <f t="shared" si="452"/>
        <v>71688474</v>
      </c>
      <c r="BH677" s="144">
        <f t="shared" si="453"/>
        <v>78223158.216000006</v>
      </c>
      <c r="BI677" s="127">
        <f t="shared" si="446"/>
        <v>4659160</v>
      </c>
      <c r="BJ677" s="145">
        <f t="shared" si="454"/>
        <v>2329580</v>
      </c>
      <c r="BK677" s="145">
        <f t="shared" si="455"/>
        <v>698874</v>
      </c>
      <c r="BL677" s="146">
        <f t="shared" si="456"/>
        <v>1120000</v>
      </c>
      <c r="BM677" s="379">
        <v>0</v>
      </c>
      <c r="BN677" s="147">
        <f t="shared" si="457"/>
        <v>87030772.216000006</v>
      </c>
      <c r="BO677" s="148">
        <f t="shared" si="458"/>
        <v>72912168.215999991</v>
      </c>
      <c r="BP677" s="149">
        <f t="shared" si="459"/>
        <v>16769798.689679999</v>
      </c>
      <c r="BQ677" s="150">
        <f t="shared" si="460"/>
        <v>103800570.90568</v>
      </c>
      <c r="BR677" s="151">
        <f t="shared" si="461"/>
        <v>100800</v>
      </c>
      <c r="BS677" s="147">
        <f t="shared" si="462"/>
        <v>103901370.90568</v>
      </c>
      <c r="BT677" s="135">
        <v>0</v>
      </c>
      <c r="BU677" s="148">
        <f t="shared" si="463"/>
        <v>8703077.2216000017</v>
      </c>
      <c r="BV677" s="152">
        <f t="shared" si="464"/>
        <v>4351538.6108000008</v>
      </c>
      <c r="BW677" s="133">
        <f t="shared" si="465"/>
        <v>90846755.073280007</v>
      </c>
      <c r="BX677" s="147">
        <f t="shared" si="466"/>
        <v>7687614</v>
      </c>
      <c r="BY677" s="134">
        <f t="shared" si="467"/>
        <v>83159141.073280007</v>
      </c>
      <c r="CD677" s="388">
        <f>'گام اول '!AU678</f>
        <v>78223158.216000006</v>
      </c>
      <c r="CE677" s="389">
        <f>'گام اول '!AV678</f>
        <v>54308316.440880008</v>
      </c>
      <c r="CF677" s="389">
        <f>'گام اول '!AW678</f>
        <v>72912168.215999991</v>
      </c>
      <c r="CG677" s="389">
        <f>'گام اول '!AX678</f>
        <v>5103851.7751199994</v>
      </c>
      <c r="CH677" s="389">
        <f>'گام اول '!AY678</f>
        <v>1430831.644088001</v>
      </c>
      <c r="CI677" s="389">
        <f>'گام اول '!AZ678</f>
        <v>0</v>
      </c>
      <c r="CJ677" s="389">
        <f>'گام اول '!BA678</f>
        <v>0</v>
      </c>
      <c r="CK677" s="389">
        <f>'گام اول '!BB678</f>
        <v>0</v>
      </c>
      <c r="CL677" s="389">
        <f>'گام اول '!BC678</f>
        <v>0</v>
      </c>
      <c r="CM677" s="389">
        <f>'گام اول '!BD678</f>
        <v>0</v>
      </c>
      <c r="CN677" s="389">
        <f>'گام اول '!BE678</f>
        <v>0</v>
      </c>
      <c r="CO677" s="389">
        <f>'گام اول '!BF678</f>
        <v>0</v>
      </c>
      <c r="CP677" s="389">
        <f>'گام اول '!BG678</f>
        <v>6534683.4192080004</v>
      </c>
      <c r="CQ677" s="389">
        <f>'گام اول '!BH678</f>
        <v>71688474</v>
      </c>
      <c r="CR677" s="389">
        <f t="shared" si="468"/>
        <v>78223158.216000006</v>
      </c>
      <c r="CS677" s="55">
        <f t="shared" si="469"/>
        <v>4659160</v>
      </c>
      <c r="CT677" s="388">
        <f t="shared" si="470"/>
        <v>2329580</v>
      </c>
      <c r="CU677" s="389">
        <f t="shared" si="471"/>
        <v>698874</v>
      </c>
      <c r="CV677" s="389">
        <f t="shared" si="472"/>
        <v>1120000</v>
      </c>
      <c r="CW677" s="55">
        <v>0</v>
      </c>
      <c r="CX677" s="389">
        <f t="shared" si="473"/>
        <v>87030772.216000006</v>
      </c>
      <c r="CY677" s="389">
        <f t="shared" si="474"/>
        <v>72912168.215999991</v>
      </c>
      <c r="CZ677" s="389">
        <f t="shared" si="475"/>
        <v>16769798.689679999</v>
      </c>
      <c r="DA677" s="389">
        <f t="shared" si="476"/>
        <v>103800570.90568</v>
      </c>
      <c r="DB677" s="389">
        <f t="shared" si="477"/>
        <v>100800</v>
      </c>
      <c r="DC677" s="389">
        <f t="shared" si="478"/>
        <v>103901370.90568</v>
      </c>
      <c r="DD677" s="394">
        <v>0</v>
      </c>
      <c r="DE677" s="389">
        <f t="shared" si="479"/>
        <v>8703077.2216000017</v>
      </c>
      <c r="DF677" s="389">
        <f t="shared" si="480"/>
        <v>4351538.6108000008</v>
      </c>
      <c r="DG677" s="389">
        <f t="shared" si="481"/>
        <v>90846755.073280007</v>
      </c>
      <c r="DH677" s="389">
        <f t="shared" si="482"/>
        <v>7687614</v>
      </c>
      <c r="DI677" s="389">
        <f t="shared" si="483"/>
        <v>83159141.073280007</v>
      </c>
      <c r="DJ677" s="389">
        <f t="shared" si="484"/>
        <v>0</v>
      </c>
      <c r="DL677" s="396">
        <f t="shared" si="485"/>
        <v>6638737.5</v>
      </c>
      <c r="DM677" s="396">
        <f t="shared" si="486"/>
        <v>-1979577.5</v>
      </c>
    </row>
    <row r="678" spans="1:117" s="55" customFormat="1" ht="21" x14ac:dyDescent="0.2">
      <c r="A678" s="191">
        <f t="shared" si="447"/>
        <v>2655495</v>
      </c>
      <c r="B678" s="136">
        <f>'گام اول '!B679</f>
        <v>673</v>
      </c>
      <c r="C678" s="136">
        <f>'گام اول '!C679</f>
        <v>472</v>
      </c>
      <c r="D678" s="136">
        <f>'گام اول '!D679</f>
        <v>13214</v>
      </c>
      <c r="E678" s="136" t="str">
        <f>'گام اول '!E679</f>
        <v>وحید</v>
      </c>
      <c r="F678" s="136" t="str">
        <f>'گام اول '!F679</f>
        <v>شاه مرادی</v>
      </c>
      <c r="G678" s="136" t="str">
        <f>'گام اول '!G679</f>
        <v>نگهبان</v>
      </c>
      <c r="H678" s="136" t="str">
        <f>'گام اول '!H679</f>
        <v>آذربایجان غربی</v>
      </c>
      <c r="I678" s="136" t="str">
        <f>'گام اول '!I679</f>
        <v>420-813-9140829-1</v>
      </c>
      <c r="J678" s="136" t="str">
        <f>'گام اول '!J679</f>
        <v>2840028727</v>
      </c>
      <c r="K678" s="136" t="str">
        <f>'گام اول '!K679</f>
        <v>0044321466</v>
      </c>
      <c r="L678" s="136" t="str">
        <f>'گام اول '!L679</f>
        <v>آذربایجان غربی</v>
      </c>
      <c r="M678" s="136" t="str">
        <f>'گام اول '!M679</f>
        <v>نگهبان</v>
      </c>
      <c r="N678" s="120" t="str">
        <f>'گام اول '!N679</f>
        <v>*</v>
      </c>
      <c r="O678" s="119">
        <f>'گام اول '!O679</f>
        <v>0</v>
      </c>
      <c r="P678" s="121">
        <f>'گام اول '!P679</f>
        <v>0</v>
      </c>
      <c r="Q678" s="358">
        <f>'گام اول '!Q679</f>
        <v>30</v>
      </c>
      <c r="R678" s="358">
        <f>'گام اول '!R679</f>
        <v>120</v>
      </c>
      <c r="S678" s="358">
        <f>'گام اول '!S679</f>
        <v>110</v>
      </c>
      <c r="T678" s="358">
        <f>'گام اول '!T679</f>
        <v>29.33</v>
      </c>
      <c r="U678" s="137">
        <f>'گام اول '!U679</f>
        <v>0</v>
      </c>
      <c r="V678" s="120">
        <f>'گام اول '!W679</f>
        <v>0</v>
      </c>
      <c r="W678" s="121">
        <f>'گام اول '!X679</f>
        <v>0</v>
      </c>
      <c r="X678" s="366">
        <f>'گام اول '!Y679</f>
        <v>0</v>
      </c>
      <c r="Y678" s="366">
        <f>'گام اول '!Z679</f>
        <v>0</v>
      </c>
      <c r="Z678" s="138">
        <f>'گام اول '!AA679</f>
        <v>885165</v>
      </c>
      <c r="AA678" s="138">
        <f>'گام اول '!AB679</f>
        <v>46667</v>
      </c>
      <c r="AB678" s="138">
        <f>'گام اول '!AC679</f>
        <v>931832</v>
      </c>
      <c r="AC678" s="138">
        <f>'گام اول '!AD679</f>
        <v>4500000</v>
      </c>
      <c r="AD678" s="138">
        <f>'گام اول '!AE679</f>
        <v>6000000</v>
      </c>
      <c r="AE678" s="139">
        <f>'گام اول '!AF679</f>
        <v>177895.19999999998</v>
      </c>
      <c r="AF678" s="122">
        <f>'گام اول '!AG679</f>
        <v>26554950</v>
      </c>
      <c r="AG678" s="123">
        <f>'گام اول '!AH679</f>
        <v>1400010</v>
      </c>
      <c r="AH678" s="123">
        <f>'گام اول '!AI679</f>
        <v>21347423.999999996</v>
      </c>
      <c r="AI678" s="123">
        <f>'گام اول '!AJ679</f>
        <v>0</v>
      </c>
      <c r="AJ678" s="123">
        <f>'گام اول '!AK679</f>
        <v>4500000</v>
      </c>
      <c r="AK678" s="123">
        <f>'گام اول '!AL679</f>
        <v>6000000</v>
      </c>
      <c r="AL678" s="123">
        <f>'گام اول '!AM679</f>
        <v>4892117.9999999991</v>
      </c>
      <c r="AM678" s="123">
        <f>'گام اول '!AN679</f>
        <v>5217666.2159999991</v>
      </c>
      <c r="AN678" s="123">
        <f>'گام اول '!AO679</f>
        <v>0</v>
      </c>
      <c r="AO678" s="123">
        <f>'گام اول '!AP679</f>
        <v>3000000</v>
      </c>
      <c r="AP678" s="123">
        <f>'گام اول '!AQ679</f>
        <v>0</v>
      </c>
      <c r="AQ678" s="123">
        <f>'گام اول '!AR679</f>
        <v>0</v>
      </c>
      <c r="AR678" s="123">
        <f>'گام اول '!AS679</f>
        <v>0</v>
      </c>
      <c r="AS678" s="375">
        <f>'گام اول '!AT679</f>
        <v>0</v>
      </c>
      <c r="AT678" s="368">
        <f t="shared" si="448"/>
        <v>72912168.216000006</v>
      </c>
      <c r="AU678" s="173">
        <f>'گام اول '!AV679</f>
        <v>54308316.440880008</v>
      </c>
      <c r="AV678" s="141">
        <f>'گام اول '!AW679</f>
        <v>72912168.215999991</v>
      </c>
      <c r="AW678" s="142">
        <f t="shared" si="449"/>
        <v>5103851.7751199994</v>
      </c>
      <c r="AX678" s="75">
        <f t="shared" si="450"/>
        <v>1430831.644088001</v>
      </c>
      <c r="AY678" s="142">
        <f>'گام اول '!AZ679</f>
        <v>0</v>
      </c>
      <c r="AZ678" s="142">
        <f>'گام اول '!BA679</f>
        <v>0</v>
      </c>
      <c r="BA678" s="142">
        <f>'گام اول '!BB679</f>
        <v>0</v>
      </c>
      <c r="BB678" s="142">
        <f>'گام اول '!BC679</f>
        <v>0</v>
      </c>
      <c r="BC678" s="142">
        <f>'گام اول '!BD679</f>
        <v>0</v>
      </c>
      <c r="BD678" s="142">
        <f>'گام اول '!BE679</f>
        <v>0</v>
      </c>
      <c r="BE678" s="142">
        <f>'گام اول '!BF679</f>
        <v>0</v>
      </c>
      <c r="BF678" s="143">
        <f t="shared" si="451"/>
        <v>6534683.4192080004</v>
      </c>
      <c r="BG678" s="140">
        <f t="shared" si="452"/>
        <v>66377484</v>
      </c>
      <c r="BH678" s="144">
        <f t="shared" si="453"/>
        <v>72912168.216000006</v>
      </c>
      <c r="BI678" s="127">
        <f t="shared" si="446"/>
        <v>4659160</v>
      </c>
      <c r="BJ678" s="145">
        <f t="shared" si="454"/>
        <v>2329580</v>
      </c>
      <c r="BK678" s="145">
        <f t="shared" si="455"/>
        <v>698874</v>
      </c>
      <c r="BL678" s="146">
        <f t="shared" si="456"/>
        <v>1120000</v>
      </c>
      <c r="BM678" s="379">
        <v>0</v>
      </c>
      <c r="BN678" s="147">
        <f t="shared" si="457"/>
        <v>81719782.216000006</v>
      </c>
      <c r="BO678" s="148">
        <f t="shared" si="458"/>
        <v>72912168.215999991</v>
      </c>
      <c r="BP678" s="149">
        <f t="shared" si="459"/>
        <v>16769798.689679999</v>
      </c>
      <c r="BQ678" s="150">
        <f t="shared" si="460"/>
        <v>98489580.905680001</v>
      </c>
      <c r="BR678" s="151">
        <f t="shared" si="461"/>
        <v>100800</v>
      </c>
      <c r="BS678" s="147">
        <f t="shared" si="462"/>
        <v>98590380.905680001</v>
      </c>
      <c r="BT678" s="135">
        <v>0</v>
      </c>
      <c r="BU678" s="148">
        <f t="shared" si="463"/>
        <v>8171978.2216000007</v>
      </c>
      <c r="BV678" s="152">
        <f t="shared" si="464"/>
        <v>4085989.1108000004</v>
      </c>
      <c r="BW678" s="133">
        <f t="shared" si="465"/>
        <v>86332413.573280007</v>
      </c>
      <c r="BX678" s="147">
        <f t="shared" si="466"/>
        <v>7687614</v>
      </c>
      <c r="BY678" s="134">
        <f t="shared" si="467"/>
        <v>78644799.573280007</v>
      </c>
      <c r="CD678" s="388">
        <f>'گام اول '!AU679</f>
        <v>72912168.216000006</v>
      </c>
      <c r="CE678" s="389">
        <f>'گام اول '!AV679</f>
        <v>54308316.440880008</v>
      </c>
      <c r="CF678" s="389">
        <f>'گام اول '!AW679</f>
        <v>72912168.215999991</v>
      </c>
      <c r="CG678" s="389">
        <f>'گام اول '!AX679</f>
        <v>5103851.7751199994</v>
      </c>
      <c r="CH678" s="389">
        <f>'گام اول '!AY679</f>
        <v>1430831.644088001</v>
      </c>
      <c r="CI678" s="389">
        <f>'گام اول '!AZ679</f>
        <v>0</v>
      </c>
      <c r="CJ678" s="389">
        <f>'گام اول '!BA679</f>
        <v>0</v>
      </c>
      <c r="CK678" s="389">
        <f>'گام اول '!BB679</f>
        <v>0</v>
      </c>
      <c r="CL678" s="389">
        <f>'گام اول '!BC679</f>
        <v>0</v>
      </c>
      <c r="CM678" s="389">
        <f>'گام اول '!BD679</f>
        <v>0</v>
      </c>
      <c r="CN678" s="389">
        <f>'گام اول '!BE679</f>
        <v>0</v>
      </c>
      <c r="CO678" s="389">
        <f>'گام اول '!BF679</f>
        <v>0</v>
      </c>
      <c r="CP678" s="389">
        <f>'گام اول '!BG679</f>
        <v>6534683.4192080004</v>
      </c>
      <c r="CQ678" s="389">
        <f>'گام اول '!BH679</f>
        <v>66377484</v>
      </c>
      <c r="CR678" s="389">
        <f t="shared" si="468"/>
        <v>72912168.216000006</v>
      </c>
      <c r="CS678" s="55">
        <f t="shared" si="469"/>
        <v>4659160</v>
      </c>
      <c r="CT678" s="388">
        <f t="shared" si="470"/>
        <v>2329580</v>
      </c>
      <c r="CU678" s="389">
        <f t="shared" si="471"/>
        <v>698874</v>
      </c>
      <c r="CV678" s="389">
        <f t="shared" si="472"/>
        <v>1120000</v>
      </c>
      <c r="CW678" s="55">
        <v>0</v>
      </c>
      <c r="CX678" s="389">
        <f t="shared" si="473"/>
        <v>81719782.216000006</v>
      </c>
      <c r="CY678" s="389">
        <f t="shared" si="474"/>
        <v>72912168.215999991</v>
      </c>
      <c r="CZ678" s="389">
        <f t="shared" si="475"/>
        <v>16769798.689679999</v>
      </c>
      <c r="DA678" s="389">
        <f t="shared" si="476"/>
        <v>98489580.905680001</v>
      </c>
      <c r="DB678" s="389">
        <f t="shared" si="477"/>
        <v>100800</v>
      </c>
      <c r="DC678" s="389">
        <f t="shared" si="478"/>
        <v>98590380.905680001</v>
      </c>
      <c r="DD678" s="394">
        <v>0</v>
      </c>
      <c r="DE678" s="389">
        <f t="shared" si="479"/>
        <v>8171978.2216000007</v>
      </c>
      <c r="DF678" s="389">
        <f t="shared" si="480"/>
        <v>4085989.1108000004</v>
      </c>
      <c r="DG678" s="389">
        <f t="shared" si="481"/>
        <v>86332413.573280007</v>
      </c>
      <c r="DH678" s="389">
        <f t="shared" si="482"/>
        <v>7687614</v>
      </c>
      <c r="DI678" s="389">
        <f t="shared" si="483"/>
        <v>78644799.573280007</v>
      </c>
      <c r="DJ678" s="389">
        <f t="shared" si="484"/>
        <v>0</v>
      </c>
      <c r="DL678" s="396">
        <f t="shared" si="485"/>
        <v>6638737.5</v>
      </c>
      <c r="DM678" s="396">
        <f t="shared" si="486"/>
        <v>-1979577.5</v>
      </c>
    </row>
    <row r="679" spans="1:117" s="55" customFormat="1" ht="21" x14ac:dyDescent="0.2">
      <c r="A679" s="191">
        <f t="shared" si="447"/>
        <v>2655495</v>
      </c>
      <c r="B679" s="136">
        <f>'گام اول '!B680</f>
        <v>674</v>
      </c>
      <c r="C679" s="136">
        <f>'گام اول '!C680</f>
        <v>473</v>
      </c>
      <c r="D679" s="136">
        <f>'گام اول '!D680</f>
        <v>13207</v>
      </c>
      <c r="E679" s="136" t="str">
        <f>'گام اول '!E680</f>
        <v>محمد</v>
      </c>
      <c r="F679" s="136" t="str">
        <f>'گام اول '!F680</f>
        <v>رهبری آذر  حیدرانلو</v>
      </c>
      <c r="G679" s="136" t="str">
        <f>'گام اول '!G680</f>
        <v>نگهبان</v>
      </c>
      <c r="H679" s="136" t="str">
        <f>'گام اول '!H680</f>
        <v>آذربایجان غربی</v>
      </c>
      <c r="I679" s="136" t="str">
        <f>'گام اول '!I680</f>
        <v>272-700-3484344-1</v>
      </c>
      <c r="J679" s="136" t="str">
        <f>'گام اول '!J680</f>
        <v>4920021119</v>
      </c>
      <c r="K679" s="136" t="str">
        <f>'گام اول '!K680</f>
        <v>0044279788</v>
      </c>
      <c r="L679" s="136" t="str">
        <f>'گام اول '!L680</f>
        <v>آذربایجان غربی</v>
      </c>
      <c r="M679" s="136" t="str">
        <f>'گام اول '!M680</f>
        <v>نگهبان</v>
      </c>
      <c r="N679" s="120" t="str">
        <f>'گام اول '!N680</f>
        <v>*</v>
      </c>
      <c r="O679" s="119">
        <f>'گام اول '!O680</f>
        <v>0</v>
      </c>
      <c r="P679" s="121">
        <f>'گام اول '!P680</f>
        <v>0</v>
      </c>
      <c r="Q679" s="358">
        <f>'گام اول '!Q680</f>
        <v>30</v>
      </c>
      <c r="R679" s="358">
        <f>'گام اول '!R680</f>
        <v>120</v>
      </c>
      <c r="S679" s="358">
        <f>'گام اول '!S680</f>
        <v>110</v>
      </c>
      <c r="T679" s="358">
        <f>'گام اول '!T680</f>
        <v>29.33</v>
      </c>
      <c r="U679" s="137">
        <f>'گام اول '!U680</f>
        <v>0</v>
      </c>
      <c r="V679" s="120">
        <f>'گام اول '!W680</f>
        <v>0</v>
      </c>
      <c r="W679" s="121">
        <f>'گام اول '!X680</f>
        <v>0</v>
      </c>
      <c r="X679" s="366">
        <f>'گام اول '!Y680</f>
        <v>2</v>
      </c>
      <c r="Y679" s="366">
        <f>'گام اول '!Z680</f>
        <v>2</v>
      </c>
      <c r="Z679" s="138">
        <f>'گام اول '!AA680</f>
        <v>885165</v>
      </c>
      <c r="AA679" s="138">
        <f>'گام اول '!AB680</f>
        <v>46667</v>
      </c>
      <c r="AB679" s="138">
        <f>'گام اول '!AC680</f>
        <v>931832</v>
      </c>
      <c r="AC679" s="138">
        <f>'گام اول '!AD680</f>
        <v>4500000</v>
      </c>
      <c r="AD679" s="138">
        <f>'گام اول '!AE680</f>
        <v>6000000</v>
      </c>
      <c r="AE679" s="139">
        <f>'گام اول '!AF680</f>
        <v>177895.19999999998</v>
      </c>
      <c r="AF679" s="122">
        <f>'گام اول '!AG680</f>
        <v>26554950</v>
      </c>
      <c r="AG679" s="123">
        <f>'گام اول '!AH680</f>
        <v>1400010</v>
      </c>
      <c r="AH679" s="123">
        <f>'گام اول '!AI680</f>
        <v>21347423.999999996</v>
      </c>
      <c r="AI679" s="123">
        <f>'گام اول '!AJ680</f>
        <v>5310990</v>
      </c>
      <c r="AJ679" s="123">
        <f>'گام اول '!AK680</f>
        <v>4500000</v>
      </c>
      <c r="AK679" s="123">
        <f>'گام اول '!AL680</f>
        <v>6000000</v>
      </c>
      <c r="AL679" s="123">
        <f>'گام اول '!AM680</f>
        <v>4892117.9999999991</v>
      </c>
      <c r="AM679" s="123">
        <f>'گام اول '!AN680</f>
        <v>5217666.2159999991</v>
      </c>
      <c r="AN679" s="123">
        <f>'گام اول '!AO680</f>
        <v>0</v>
      </c>
      <c r="AO679" s="123">
        <f>'گام اول '!AP680</f>
        <v>3000000</v>
      </c>
      <c r="AP679" s="123">
        <f>'گام اول '!AQ680</f>
        <v>0</v>
      </c>
      <c r="AQ679" s="123">
        <f>'گام اول '!AR680</f>
        <v>0</v>
      </c>
      <c r="AR679" s="123">
        <f>'گام اول '!AS680</f>
        <v>0</v>
      </c>
      <c r="AS679" s="375">
        <f>'گام اول '!AT680</f>
        <v>0</v>
      </c>
      <c r="AT679" s="368">
        <f t="shared" si="448"/>
        <v>78223158.216000006</v>
      </c>
      <c r="AU679" s="173">
        <f>'گام اول '!AV680</f>
        <v>54308316.440880008</v>
      </c>
      <c r="AV679" s="141">
        <f>'گام اول '!AW680</f>
        <v>72912168.215999991</v>
      </c>
      <c r="AW679" s="142">
        <f t="shared" si="449"/>
        <v>5103851.7751199994</v>
      </c>
      <c r="AX679" s="75">
        <f t="shared" si="450"/>
        <v>1430831.644088001</v>
      </c>
      <c r="AY679" s="142">
        <f>'گام اول '!AZ680</f>
        <v>0</v>
      </c>
      <c r="AZ679" s="142">
        <f>'گام اول '!BA680</f>
        <v>0</v>
      </c>
      <c r="BA679" s="142">
        <f>'گام اول '!BB680</f>
        <v>0</v>
      </c>
      <c r="BB679" s="142">
        <f>'گام اول '!BC680</f>
        <v>0</v>
      </c>
      <c r="BC679" s="142">
        <f>'گام اول '!BD680</f>
        <v>0</v>
      </c>
      <c r="BD679" s="142">
        <f>'گام اول '!BE680</f>
        <v>0</v>
      </c>
      <c r="BE679" s="142">
        <f>'گام اول '!BF680</f>
        <v>0</v>
      </c>
      <c r="BF679" s="143">
        <f t="shared" si="451"/>
        <v>6534683.4192080004</v>
      </c>
      <c r="BG679" s="140">
        <f t="shared" si="452"/>
        <v>71688474</v>
      </c>
      <c r="BH679" s="144">
        <f t="shared" si="453"/>
        <v>78223158.216000006</v>
      </c>
      <c r="BI679" s="127">
        <f t="shared" si="446"/>
        <v>4659160</v>
      </c>
      <c r="BJ679" s="145">
        <f t="shared" si="454"/>
        <v>2329580</v>
      </c>
      <c r="BK679" s="145">
        <f t="shared" si="455"/>
        <v>698874</v>
      </c>
      <c r="BL679" s="146">
        <f t="shared" si="456"/>
        <v>1120000</v>
      </c>
      <c r="BM679" s="379">
        <v>0</v>
      </c>
      <c r="BN679" s="147">
        <f t="shared" si="457"/>
        <v>87030772.216000006</v>
      </c>
      <c r="BO679" s="148">
        <f t="shared" si="458"/>
        <v>72912168.215999991</v>
      </c>
      <c r="BP679" s="149">
        <f t="shared" si="459"/>
        <v>16769798.689679999</v>
      </c>
      <c r="BQ679" s="150">
        <f t="shared" si="460"/>
        <v>103800570.90568</v>
      </c>
      <c r="BR679" s="151">
        <f t="shared" si="461"/>
        <v>100800</v>
      </c>
      <c r="BS679" s="147">
        <f t="shared" si="462"/>
        <v>103901370.90568</v>
      </c>
      <c r="BT679" s="135">
        <v>0</v>
      </c>
      <c r="BU679" s="148">
        <f t="shared" si="463"/>
        <v>8703077.2216000017</v>
      </c>
      <c r="BV679" s="152">
        <f t="shared" si="464"/>
        <v>4351538.6108000008</v>
      </c>
      <c r="BW679" s="133">
        <f t="shared" si="465"/>
        <v>90846755.073280007</v>
      </c>
      <c r="BX679" s="147">
        <f t="shared" si="466"/>
        <v>7687614</v>
      </c>
      <c r="BY679" s="134">
        <f t="shared" si="467"/>
        <v>83159141.073280007</v>
      </c>
      <c r="CD679" s="388">
        <f>'گام اول '!AU680</f>
        <v>78223158.216000006</v>
      </c>
      <c r="CE679" s="389">
        <f>'گام اول '!AV680</f>
        <v>54308316.440880008</v>
      </c>
      <c r="CF679" s="389">
        <f>'گام اول '!AW680</f>
        <v>72912168.215999991</v>
      </c>
      <c r="CG679" s="389">
        <f>'گام اول '!AX680</f>
        <v>5103851.7751199994</v>
      </c>
      <c r="CH679" s="389">
        <f>'گام اول '!AY680</f>
        <v>1430831.644088001</v>
      </c>
      <c r="CI679" s="389">
        <f>'گام اول '!AZ680</f>
        <v>0</v>
      </c>
      <c r="CJ679" s="389">
        <f>'گام اول '!BA680</f>
        <v>0</v>
      </c>
      <c r="CK679" s="389">
        <f>'گام اول '!BB680</f>
        <v>0</v>
      </c>
      <c r="CL679" s="389">
        <f>'گام اول '!BC680</f>
        <v>0</v>
      </c>
      <c r="CM679" s="389">
        <f>'گام اول '!BD680</f>
        <v>0</v>
      </c>
      <c r="CN679" s="389">
        <f>'گام اول '!BE680</f>
        <v>0</v>
      </c>
      <c r="CO679" s="389">
        <f>'گام اول '!BF680</f>
        <v>0</v>
      </c>
      <c r="CP679" s="389">
        <f>'گام اول '!BG680</f>
        <v>6534683.4192080004</v>
      </c>
      <c r="CQ679" s="389">
        <f>'گام اول '!BH680</f>
        <v>71688474</v>
      </c>
      <c r="CR679" s="389">
        <f t="shared" si="468"/>
        <v>78223158.216000006</v>
      </c>
      <c r="CS679" s="55">
        <f t="shared" si="469"/>
        <v>4659160</v>
      </c>
      <c r="CT679" s="388">
        <f t="shared" si="470"/>
        <v>2329580</v>
      </c>
      <c r="CU679" s="389">
        <f t="shared" si="471"/>
        <v>698874</v>
      </c>
      <c r="CV679" s="389">
        <f t="shared" si="472"/>
        <v>1120000</v>
      </c>
      <c r="CW679" s="55">
        <v>0</v>
      </c>
      <c r="CX679" s="389">
        <f t="shared" si="473"/>
        <v>87030772.216000006</v>
      </c>
      <c r="CY679" s="389">
        <f t="shared" si="474"/>
        <v>72912168.215999991</v>
      </c>
      <c r="CZ679" s="389">
        <f t="shared" si="475"/>
        <v>16769798.689679999</v>
      </c>
      <c r="DA679" s="389">
        <f t="shared" si="476"/>
        <v>103800570.90568</v>
      </c>
      <c r="DB679" s="389">
        <f t="shared" si="477"/>
        <v>100800</v>
      </c>
      <c r="DC679" s="389">
        <f t="shared" si="478"/>
        <v>103901370.90568</v>
      </c>
      <c r="DD679" s="394">
        <v>0</v>
      </c>
      <c r="DE679" s="389">
        <f t="shared" si="479"/>
        <v>8703077.2216000017</v>
      </c>
      <c r="DF679" s="389">
        <f t="shared" si="480"/>
        <v>4351538.6108000008</v>
      </c>
      <c r="DG679" s="389">
        <f t="shared" si="481"/>
        <v>90846755.073280007</v>
      </c>
      <c r="DH679" s="389">
        <f t="shared" si="482"/>
        <v>7687614</v>
      </c>
      <c r="DI679" s="389">
        <f t="shared" si="483"/>
        <v>83159141.073280007</v>
      </c>
      <c r="DJ679" s="389">
        <f t="shared" si="484"/>
        <v>0</v>
      </c>
      <c r="DL679" s="396">
        <f t="shared" si="485"/>
        <v>6638737.5</v>
      </c>
      <c r="DM679" s="396">
        <f t="shared" si="486"/>
        <v>-1979577.5</v>
      </c>
    </row>
    <row r="680" spans="1:117" s="55" customFormat="1" ht="21" x14ac:dyDescent="0.2">
      <c r="A680" s="191">
        <f t="shared" si="447"/>
        <v>2655495</v>
      </c>
      <c r="B680" s="136">
        <f>'گام اول '!B681</f>
        <v>675</v>
      </c>
      <c r="C680" s="136">
        <f>'گام اول '!C681</f>
        <v>474</v>
      </c>
      <c r="D680" s="136">
        <f>'گام اول '!D681</f>
        <v>13211</v>
      </c>
      <c r="E680" s="136" t="str">
        <f>'گام اول '!E681</f>
        <v>نیما</v>
      </c>
      <c r="F680" s="136" t="str">
        <f>'گام اول '!F681</f>
        <v>ابراهیمی</v>
      </c>
      <c r="G680" s="136" t="str">
        <f>'گام اول '!G681</f>
        <v>نگهبان</v>
      </c>
      <c r="H680" s="136" t="str">
        <f>'گام اول '!H681</f>
        <v>آذربایجان غربی</v>
      </c>
      <c r="I680" s="136" t="str">
        <f>'گام اول '!I681</f>
        <v>331-700-3313682-1</v>
      </c>
      <c r="J680" s="136">
        <f>'گام اول '!J681</f>
        <v>2930059583</v>
      </c>
      <c r="K680" s="136" t="str">
        <f>'گام اول '!K681</f>
        <v>0045186065</v>
      </c>
      <c r="L680" s="136" t="str">
        <f>'گام اول '!L681</f>
        <v>آذربایجان غربی</v>
      </c>
      <c r="M680" s="136" t="str">
        <f>'گام اول '!M681</f>
        <v>نگهبان</v>
      </c>
      <c r="N680" s="120">
        <f>'گام اول '!N681</f>
        <v>0</v>
      </c>
      <c r="O680" s="119" t="str">
        <f>'گام اول '!O681</f>
        <v>*</v>
      </c>
      <c r="P680" s="121">
        <f>'گام اول '!P681</f>
        <v>0</v>
      </c>
      <c r="Q680" s="358">
        <f>'گام اول '!Q681</f>
        <v>30</v>
      </c>
      <c r="R680" s="358">
        <f>'گام اول '!R681</f>
        <v>90</v>
      </c>
      <c r="S680" s="358">
        <f>'گام اول '!S681</f>
        <v>0</v>
      </c>
      <c r="T680" s="358">
        <f>'گام اول '!T681</f>
        <v>0</v>
      </c>
      <c r="U680" s="137">
        <f>'گام اول '!U681</f>
        <v>0</v>
      </c>
      <c r="V680" s="120">
        <f>'گام اول '!W681</f>
        <v>0</v>
      </c>
      <c r="W680" s="121">
        <f>'گام اول '!X681</f>
        <v>0</v>
      </c>
      <c r="X680" s="366">
        <f>'گام اول '!Y681</f>
        <v>1</v>
      </c>
      <c r="Y680" s="366">
        <f>'گام اول '!Z681</f>
        <v>0</v>
      </c>
      <c r="Z680" s="138">
        <f>'گام اول '!AA681</f>
        <v>885165</v>
      </c>
      <c r="AA680" s="138">
        <f>'گام اول '!AB681</f>
        <v>46667</v>
      </c>
      <c r="AB680" s="138">
        <f>'گام اول '!AC681</f>
        <v>931832</v>
      </c>
      <c r="AC680" s="138">
        <f>'گام اول '!AD681</f>
        <v>4500000</v>
      </c>
      <c r="AD680" s="138">
        <f>'گام اول '!AE681</f>
        <v>6000000</v>
      </c>
      <c r="AE680" s="139">
        <f>'گام اول '!AF681</f>
        <v>177895.19999999998</v>
      </c>
      <c r="AF680" s="122">
        <f>'گام اول '!AG681</f>
        <v>26554950</v>
      </c>
      <c r="AG680" s="123">
        <f>'گام اول '!AH681</f>
        <v>1400010</v>
      </c>
      <c r="AH680" s="123">
        <f>'گام اول '!AI681</f>
        <v>16010567.999999998</v>
      </c>
      <c r="AI680" s="123">
        <f>'گام اول '!AJ681</f>
        <v>0</v>
      </c>
      <c r="AJ680" s="123">
        <f>'گام اول '!AK681</f>
        <v>4500000</v>
      </c>
      <c r="AK680" s="123">
        <f>'گام اول '!AL681</f>
        <v>6000000</v>
      </c>
      <c r="AL680" s="123">
        <f>'گام اول '!AM681</f>
        <v>0</v>
      </c>
      <c r="AM680" s="123">
        <f>'گام اول '!AN681</f>
        <v>0</v>
      </c>
      <c r="AN680" s="123">
        <f>'گام اول '!AO681</f>
        <v>0</v>
      </c>
      <c r="AO680" s="123">
        <f>'گام اول '!AP681</f>
        <v>5200000</v>
      </c>
      <c r="AP680" s="123">
        <f>'گام اول '!AQ681</f>
        <v>0</v>
      </c>
      <c r="AQ680" s="123">
        <f>'گام اول '!AR681</f>
        <v>0</v>
      </c>
      <c r="AR680" s="123">
        <f>'گام اول '!AS681</f>
        <v>0</v>
      </c>
      <c r="AS680" s="375">
        <f>'گام اول '!AT681</f>
        <v>0</v>
      </c>
      <c r="AT680" s="368">
        <f t="shared" si="448"/>
        <v>59665528</v>
      </c>
      <c r="AU680" s="173">
        <f>'گام اول '!AV681</f>
        <v>39788941.039999999</v>
      </c>
      <c r="AV680" s="141">
        <f>'گام اول '!AW681</f>
        <v>59665528</v>
      </c>
      <c r="AW680" s="142">
        <f t="shared" si="449"/>
        <v>4176586.9600000004</v>
      </c>
      <c r="AX680" s="75">
        <f t="shared" si="450"/>
        <v>0</v>
      </c>
      <c r="AY680" s="142">
        <f>'گام اول '!AZ681</f>
        <v>0</v>
      </c>
      <c r="AZ680" s="142">
        <f>'گام اول '!BA681</f>
        <v>0</v>
      </c>
      <c r="BA680" s="142">
        <f>'گام اول '!BB681</f>
        <v>0</v>
      </c>
      <c r="BB680" s="142">
        <f>'گام اول '!BC681</f>
        <v>0</v>
      </c>
      <c r="BC680" s="142">
        <f>'گام اول '!BD681</f>
        <v>0</v>
      </c>
      <c r="BD680" s="142">
        <f>'گام اول '!BE681</f>
        <v>0</v>
      </c>
      <c r="BE680" s="142">
        <f>'گام اول '!BF681</f>
        <v>0</v>
      </c>
      <c r="BF680" s="143">
        <f t="shared" si="451"/>
        <v>4176586.9600000004</v>
      </c>
      <c r="BG680" s="140">
        <f t="shared" si="452"/>
        <v>55488941</v>
      </c>
      <c r="BH680" s="144">
        <f t="shared" si="453"/>
        <v>59665528</v>
      </c>
      <c r="BI680" s="127">
        <f t="shared" si="446"/>
        <v>4659160</v>
      </c>
      <c r="BJ680" s="145">
        <f t="shared" si="454"/>
        <v>2329580</v>
      </c>
      <c r="BK680" s="145">
        <f t="shared" si="455"/>
        <v>698874</v>
      </c>
      <c r="BL680" s="146">
        <f t="shared" si="456"/>
        <v>1120000</v>
      </c>
      <c r="BM680" s="379">
        <v>0</v>
      </c>
      <c r="BN680" s="147">
        <f t="shared" si="457"/>
        <v>68473142</v>
      </c>
      <c r="BO680" s="148">
        <f t="shared" si="458"/>
        <v>59665528</v>
      </c>
      <c r="BP680" s="149">
        <f t="shared" si="459"/>
        <v>13723071.440000001</v>
      </c>
      <c r="BQ680" s="150">
        <f t="shared" si="460"/>
        <v>82196213.439999998</v>
      </c>
      <c r="BR680" s="151">
        <f t="shared" si="461"/>
        <v>100800</v>
      </c>
      <c r="BS680" s="147">
        <f t="shared" si="462"/>
        <v>82297013.439999998</v>
      </c>
      <c r="BT680" s="135">
        <v>0</v>
      </c>
      <c r="BU680" s="148">
        <f t="shared" si="463"/>
        <v>6847314.2000000002</v>
      </c>
      <c r="BV680" s="152">
        <f t="shared" si="464"/>
        <v>3423657.1</v>
      </c>
      <c r="BW680" s="133">
        <f t="shared" si="465"/>
        <v>72026042.140000001</v>
      </c>
      <c r="BX680" s="147">
        <f t="shared" si="466"/>
        <v>7687614</v>
      </c>
      <c r="BY680" s="134">
        <f t="shared" si="467"/>
        <v>64338428.140000001</v>
      </c>
      <c r="CD680" s="388">
        <f>'گام اول '!AU681</f>
        <v>59665528</v>
      </c>
      <c r="CE680" s="389">
        <f>'گام اول '!AV681</f>
        <v>39788941.039999999</v>
      </c>
      <c r="CF680" s="389">
        <f>'گام اول '!AW681</f>
        <v>59665528</v>
      </c>
      <c r="CG680" s="389">
        <f>'گام اول '!AX681</f>
        <v>4176586.9600000004</v>
      </c>
      <c r="CH680" s="389">
        <f>'گام اول '!AY681</f>
        <v>0</v>
      </c>
      <c r="CI680" s="389">
        <f>'گام اول '!AZ681</f>
        <v>0</v>
      </c>
      <c r="CJ680" s="389">
        <f>'گام اول '!BA681</f>
        <v>0</v>
      </c>
      <c r="CK680" s="389">
        <f>'گام اول '!BB681</f>
        <v>0</v>
      </c>
      <c r="CL680" s="389">
        <f>'گام اول '!BC681</f>
        <v>0</v>
      </c>
      <c r="CM680" s="389">
        <f>'گام اول '!BD681</f>
        <v>0</v>
      </c>
      <c r="CN680" s="389">
        <f>'گام اول '!BE681</f>
        <v>0</v>
      </c>
      <c r="CO680" s="389">
        <f>'گام اول '!BF681</f>
        <v>0</v>
      </c>
      <c r="CP680" s="389">
        <f>'گام اول '!BG681</f>
        <v>4176586.9600000004</v>
      </c>
      <c r="CQ680" s="389">
        <f>'گام اول '!BH681</f>
        <v>55488941</v>
      </c>
      <c r="CR680" s="389">
        <f t="shared" si="468"/>
        <v>59665528</v>
      </c>
      <c r="CS680" s="55">
        <f t="shared" si="469"/>
        <v>4659160</v>
      </c>
      <c r="CT680" s="388">
        <f t="shared" si="470"/>
        <v>2329580</v>
      </c>
      <c r="CU680" s="389">
        <f t="shared" si="471"/>
        <v>698874</v>
      </c>
      <c r="CV680" s="389">
        <f t="shared" si="472"/>
        <v>1120000</v>
      </c>
      <c r="CW680" s="55">
        <v>0</v>
      </c>
      <c r="CX680" s="389">
        <f t="shared" si="473"/>
        <v>68473142</v>
      </c>
      <c r="CY680" s="389">
        <f t="shared" si="474"/>
        <v>59665528</v>
      </c>
      <c r="CZ680" s="389">
        <f t="shared" si="475"/>
        <v>13723071.440000001</v>
      </c>
      <c r="DA680" s="389">
        <f t="shared" si="476"/>
        <v>82196213.439999998</v>
      </c>
      <c r="DB680" s="389">
        <f t="shared" si="477"/>
        <v>100800</v>
      </c>
      <c r="DC680" s="389">
        <f t="shared" si="478"/>
        <v>82297013.439999998</v>
      </c>
      <c r="DD680" s="394">
        <v>0</v>
      </c>
      <c r="DE680" s="389">
        <f t="shared" si="479"/>
        <v>6847314.2000000002</v>
      </c>
      <c r="DF680" s="389">
        <f t="shared" si="480"/>
        <v>3423657.1</v>
      </c>
      <c r="DG680" s="389">
        <f t="shared" si="481"/>
        <v>72026042.140000001</v>
      </c>
      <c r="DH680" s="389">
        <f t="shared" si="482"/>
        <v>7687614</v>
      </c>
      <c r="DI680" s="389">
        <f t="shared" si="483"/>
        <v>64338428.140000001</v>
      </c>
      <c r="DJ680" s="389">
        <f t="shared" si="484"/>
        <v>0</v>
      </c>
      <c r="DL680" s="396">
        <f t="shared" si="485"/>
        <v>6638737.5</v>
      </c>
      <c r="DM680" s="396">
        <f t="shared" si="486"/>
        <v>-1979577.5</v>
      </c>
    </row>
    <row r="681" spans="1:117" s="55" customFormat="1" ht="21" x14ac:dyDescent="0.2">
      <c r="A681" s="191">
        <f t="shared" si="447"/>
        <v>2655495</v>
      </c>
      <c r="B681" s="136">
        <f>'گام اول '!B682</f>
        <v>676</v>
      </c>
      <c r="C681" s="136">
        <f>'گام اول '!C682</f>
        <v>475</v>
      </c>
      <c r="D681" s="136">
        <f>'گام اول '!D682</f>
        <v>13215</v>
      </c>
      <c r="E681" s="136" t="str">
        <f>'گام اول '!E682</f>
        <v>سید رحیم</v>
      </c>
      <c r="F681" s="136" t="str">
        <f>'گام اول '!F682</f>
        <v>موسوی نیا</v>
      </c>
      <c r="G681" s="136" t="str">
        <f>'گام اول '!G682</f>
        <v>نگهبان</v>
      </c>
      <c r="H681" s="136" t="str">
        <f>'گام اول '!H682</f>
        <v>آذربایجان غربی</v>
      </c>
      <c r="I681" s="136" t="str">
        <f>'گام اول '!I682</f>
        <v>130-800-1793048-1</v>
      </c>
      <c r="J681" s="136" t="str">
        <f>'گام اول '!J682</f>
        <v>1581181140</v>
      </c>
      <c r="K681" s="136" t="str">
        <f>'گام اول '!K682</f>
        <v>0054803303</v>
      </c>
      <c r="L681" s="136" t="str">
        <f>'گام اول '!L682</f>
        <v>آذربایجان غربی</v>
      </c>
      <c r="M681" s="136" t="str">
        <f>'گام اول '!M682</f>
        <v>نگهبان</v>
      </c>
      <c r="N681" s="120" t="str">
        <f>'گام اول '!N682</f>
        <v>*</v>
      </c>
      <c r="O681" s="119">
        <f>'گام اول '!O682</f>
        <v>0</v>
      </c>
      <c r="P681" s="121">
        <f>'گام اول '!P682</f>
        <v>0</v>
      </c>
      <c r="Q681" s="358">
        <f>'گام اول '!Q682</f>
        <v>30</v>
      </c>
      <c r="R681" s="358">
        <f>'گام اول '!R682</f>
        <v>120</v>
      </c>
      <c r="S681" s="358">
        <f>'گام اول '!S682</f>
        <v>110</v>
      </c>
      <c r="T681" s="358">
        <f>'گام اول '!T682</f>
        <v>29.33</v>
      </c>
      <c r="U681" s="137">
        <f>'گام اول '!U682</f>
        <v>0</v>
      </c>
      <c r="V681" s="120">
        <f>'گام اول '!W682</f>
        <v>0</v>
      </c>
      <c r="W681" s="121">
        <f>'گام اول '!X682</f>
        <v>0</v>
      </c>
      <c r="X681" s="366">
        <f>'گام اول '!Y682</f>
        <v>2</v>
      </c>
      <c r="Y681" s="366">
        <f>'گام اول '!Z682</f>
        <v>1</v>
      </c>
      <c r="Z681" s="138">
        <f>'گام اول '!AA682</f>
        <v>885165</v>
      </c>
      <c r="AA681" s="138">
        <f>'گام اول '!AB682</f>
        <v>46667</v>
      </c>
      <c r="AB681" s="138">
        <f>'گام اول '!AC682</f>
        <v>931832</v>
      </c>
      <c r="AC681" s="138">
        <f>'گام اول '!AD682</f>
        <v>4500000</v>
      </c>
      <c r="AD681" s="138">
        <f>'گام اول '!AE682</f>
        <v>6000000</v>
      </c>
      <c r="AE681" s="139">
        <f>'گام اول '!AF682</f>
        <v>177895.19999999998</v>
      </c>
      <c r="AF681" s="122">
        <f>'گام اول '!AG682</f>
        <v>26554950</v>
      </c>
      <c r="AG681" s="123">
        <f>'گام اول '!AH682</f>
        <v>1400010</v>
      </c>
      <c r="AH681" s="123">
        <f>'گام اول '!AI682</f>
        <v>21347423.999999996</v>
      </c>
      <c r="AI681" s="123">
        <f>'گام اول '!AJ682</f>
        <v>2655495</v>
      </c>
      <c r="AJ681" s="123">
        <f>'گام اول '!AK682</f>
        <v>4500000</v>
      </c>
      <c r="AK681" s="123">
        <f>'گام اول '!AL682</f>
        <v>6000000</v>
      </c>
      <c r="AL681" s="123">
        <f>'گام اول '!AM682</f>
        <v>4892117.9999999991</v>
      </c>
      <c r="AM681" s="123">
        <f>'گام اول '!AN682</f>
        <v>5217666.2159999991</v>
      </c>
      <c r="AN681" s="123">
        <f>'گام اول '!AO682</f>
        <v>0</v>
      </c>
      <c r="AO681" s="123">
        <f>'گام اول '!AP682</f>
        <v>3000000</v>
      </c>
      <c r="AP681" s="123">
        <f>'گام اول '!AQ682</f>
        <v>0</v>
      </c>
      <c r="AQ681" s="123">
        <f>'گام اول '!AR682</f>
        <v>0</v>
      </c>
      <c r="AR681" s="123">
        <f>'گام اول '!AS682</f>
        <v>0</v>
      </c>
      <c r="AS681" s="375">
        <f>'گام اول '!AT682</f>
        <v>0</v>
      </c>
      <c r="AT681" s="368">
        <f t="shared" si="448"/>
        <v>75567663.216000006</v>
      </c>
      <c r="AU681" s="173">
        <f>'گام اول '!AV682</f>
        <v>54308316.440880008</v>
      </c>
      <c r="AV681" s="141">
        <f>'گام اول '!AW682</f>
        <v>72912168.215999991</v>
      </c>
      <c r="AW681" s="142">
        <f t="shared" si="449"/>
        <v>5103851.7751199994</v>
      </c>
      <c r="AX681" s="75">
        <f t="shared" si="450"/>
        <v>1430831.644088001</v>
      </c>
      <c r="AY681" s="142">
        <f>'گام اول '!AZ682</f>
        <v>0</v>
      </c>
      <c r="AZ681" s="142">
        <f>'گام اول '!BA682</f>
        <v>0</v>
      </c>
      <c r="BA681" s="142">
        <f>'گام اول '!BB682</f>
        <v>0</v>
      </c>
      <c r="BB681" s="142">
        <f>'گام اول '!BC682</f>
        <v>0</v>
      </c>
      <c r="BC681" s="142">
        <f>'گام اول '!BD682</f>
        <v>0</v>
      </c>
      <c r="BD681" s="142">
        <f>'گام اول '!BE682</f>
        <v>0</v>
      </c>
      <c r="BE681" s="142">
        <f>'گام اول '!BF682</f>
        <v>0</v>
      </c>
      <c r="BF681" s="143">
        <f t="shared" si="451"/>
        <v>6534683.4192080004</v>
      </c>
      <c r="BG681" s="140">
        <f t="shared" si="452"/>
        <v>69032979</v>
      </c>
      <c r="BH681" s="144">
        <f t="shared" si="453"/>
        <v>75567663.216000006</v>
      </c>
      <c r="BI681" s="127">
        <f t="shared" si="446"/>
        <v>4659160</v>
      </c>
      <c r="BJ681" s="145">
        <f t="shared" si="454"/>
        <v>2329580</v>
      </c>
      <c r="BK681" s="145">
        <f t="shared" si="455"/>
        <v>698874</v>
      </c>
      <c r="BL681" s="146">
        <f t="shared" si="456"/>
        <v>1120000</v>
      </c>
      <c r="BM681" s="379">
        <v>0</v>
      </c>
      <c r="BN681" s="147">
        <f t="shared" si="457"/>
        <v>84375277.216000006</v>
      </c>
      <c r="BO681" s="148">
        <f t="shared" si="458"/>
        <v>72912168.215999991</v>
      </c>
      <c r="BP681" s="149">
        <f t="shared" si="459"/>
        <v>16769798.689679999</v>
      </c>
      <c r="BQ681" s="150">
        <f t="shared" si="460"/>
        <v>101145075.90568</v>
      </c>
      <c r="BR681" s="151">
        <f t="shared" si="461"/>
        <v>100800</v>
      </c>
      <c r="BS681" s="147">
        <f t="shared" si="462"/>
        <v>101245875.90568</v>
      </c>
      <c r="BT681" s="135">
        <v>0</v>
      </c>
      <c r="BU681" s="148">
        <f t="shared" si="463"/>
        <v>8437527.7216000017</v>
      </c>
      <c r="BV681" s="152">
        <f t="shared" si="464"/>
        <v>4218763.8608000008</v>
      </c>
      <c r="BW681" s="133">
        <f t="shared" si="465"/>
        <v>88589584.323280007</v>
      </c>
      <c r="BX681" s="147">
        <f t="shared" si="466"/>
        <v>7687614</v>
      </c>
      <c r="BY681" s="134">
        <f t="shared" si="467"/>
        <v>80901970.323280007</v>
      </c>
      <c r="CD681" s="388">
        <f>'گام اول '!AU682</f>
        <v>75567663.216000006</v>
      </c>
      <c r="CE681" s="389">
        <f>'گام اول '!AV682</f>
        <v>54308316.440880008</v>
      </c>
      <c r="CF681" s="389">
        <f>'گام اول '!AW682</f>
        <v>72912168.215999991</v>
      </c>
      <c r="CG681" s="389">
        <f>'گام اول '!AX682</f>
        <v>5103851.7751199994</v>
      </c>
      <c r="CH681" s="389">
        <f>'گام اول '!AY682</f>
        <v>1430831.644088001</v>
      </c>
      <c r="CI681" s="389">
        <f>'گام اول '!AZ682</f>
        <v>0</v>
      </c>
      <c r="CJ681" s="389">
        <f>'گام اول '!BA682</f>
        <v>0</v>
      </c>
      <c r="CK681" s="389">
        <f>'گام اول '!BB682</f>
        <v>0</v>
      </c>
      <c r="CL681" s="389">
        <f>'گام اول '!BC682</f>
        <v>0</v>
      </c>
      <c r="CM681" s="389">
        <f>'گام اول '!BD682</f>
        <v>0</v>
      </c>
      <c r="CN681" s="389">
        <f>'گام اول '!BE682</f>
        <v>0</v>
      </c>
      <c r="CO681" s="389">
        <f>'گام اول '!BF682</f>
        <v>0</v>
      </c>
      <c r="CP681" s="389">
        <f>'گام اول '!BG682</f>
        <v>6534683.4192080004</v>
      </c>
      <c r="CQ681" s="389">
        <f>'گام اول '!BH682</f>
        <v>69032979</v>
      </c>
      <c r="CR681" s="389">
        <f t="shared" si="468"/>
        <v>75567663.216000006</v>
      </c>
      <c r="CS681" s="55">
        <f t="shared" si="469"/>
        <v>4659160</v>
      </c>
      <c r="CT681" s="388">
        <f t="shared" si="470"/>
        <v>2329580</v>
      </c>
      <c r="CU681" s="389">
        <f t="shared" si="471"/>
        <v>698874</v>
      </c>
      <c r="CV681" s="389">
        <f t="shared" si="472"/>
        <v>1120000</v>
      </c>
      <c r="CW681" s="55">
        <v>0</v>
      </c>
      <c r="CX681" s="389">
        <f t="shared" si="473"/>
        <v>84375277.216000006</v>
      </c>
      <c r="CY681" s="389">
        <f t="shared" si="474"/>
        <v>72912168.215999991</v>
      </c>
      <c r="CZ681" s="389">
        <f t="shared" si="475"/>
        <v>16769798.689679999</v>
      </c>
      <c r="DA681" s="389">
        <f t="shared" si="476"/>
        <v>101145075.90568</v>
      </c>
      <c r="DB681" s="389">
        <f t="shared" si="477"/>
        <v>100800</v>
      </c>
      <c r="DC681" s="389">
        <f t="shared" si="478"/>
        <v>101245875.90568</v>
      </c>
      <c r="DD681" s="394">
        <v>0</v>
      </c>
      <c r="DE681" s="389">
        <f t="shared" si="479"/>
        <v>8437527.7216000017</v>
      </c>
      <c r="DF681" s="389">
        <f t="shared" si="480"/>
        <v>4218763.8608000008</v>
      </c>
      <c r="DG681" s="389">
        <f t="shared" si="481"/>
        <v>88589584.323280007</v>
      </c>
      <c r="DH681" s="389">
        <f t="shared" si="482"/>
        <v>7687614</v>
      </c>
      <c r="DI681" s="389">
        <f t="shared" si="483"/>
        <v>80901970.323280007</v>
      </c>
      <c r="DJ681" s="389">
        <f t="shared" si="484"/>
        <v>0</v>
      </c>
      <c r="DL681" s="396">
        <f t="shared" si="485"/>
        <v>6638737.5</v>
      </c>
      <c r="DM681" s="396">
        <f t="shared" si="486"/>
        <v>-1979577.5</v>
      </c>
    </row>
    <row r="682" spans="1:117" s="55" customFormat="1" ht="21" x14ac:dyDescent="0.2">
      <c r="A682" s="191">
        <f t="shared" si="447"/>
        <v>2655495</v>
      </c>
      <c r="B682" s="136">
        <f>'گام اول '!B683</f>
        <v>677</v>
      </c>
      <c r="C682" s="136">
        <f>'گام اول '!C683</f>
        <v>476</v>
      </c>
      <c r="D682" s="136">
        <f>'گام اول '!D683</f>
        <v>13216</v>
      </c>
      <c r="E682" s="136" t="str">
        <f>'گام اول '!E683</f>
        <v>داود</v>
      </c>
      <c r="F682" s="136" t="str">
        <f>'گام اول '!F683</f>
        <v>نجفی</v>
      </c>
      <c r="G682" s="136" t="str">
        <f>'گام اول '!G683</f>
        <v>نگهبان</v>
      </c>
      <c r="H682" s="136" t="str">
        <f>'گام اول '!H683</f>
        <v>آذربایجان غربی</v>
      </c>
      <c r="I682" s="136" t="str">
        <f>'گام اول '!I683</f>
        <v>272-813-4215656-1</v>
      </c>
      <c r="J682" s="136">
        <f>'گام اول '!J683</f>
        <v>4920089971</v>
      </c>
      <c r="K682" s="136" t="str">
        <f>'گام اول '!K683</f>
        <v>0046493669</v>
      </c>
      <c r="L682" s="136" t="str">
        <f>'گام اول '!L683</f>
        <v>آذربایجان غربی</v>
      </c>
      <c r="M682" s="136" t="str">
        <f>'گام اول '!M683</f>
        <v>نگهبان</v>
      </c>
      <c r="N682" s="120" t="str">
        <f>'گام اول '!N683</f>
        <v>*</v>
      </c>
      <c r="O682" s="119">
        <f>'گام اول '!O683</f>
        <v>0</v>
      </c>
      <c r="P682" s="121">
        <f>'گام اول '!P683</f>
        <v>0</v>
      </c>
      <c r="Q682" s="358">
        <f>'گام اول '!Q683</f>
        <v>30</v>
      </c>
      <c r="R682" s="358">
        <f>'گام اول '!R683</f>
        <v>120</v>
      </c>
      <c r="S682" s="358">
        <f>'گام اول '!S683</f>
        <v>110</v>
      </c>
      <c r="T682" s="358">
        <f>'گام اول '!T683</f>
        <v>29.33</v>
      </c>
      <c r="U682" s="137">
        <f>'گام اول '!U683</f>
        <v>0</v>
      </c>
      <c r="V682" s="120">
        <f>'گام اول '!W683</f>
        <v>0</v>
      </c>
      <c r="W682" s="121">
        <f>'گام اول '!X683</f>
        <v>0</v>
      </c>
      <c r="X682" s="366">
        <f>'گام اول '!Y683</f>
        <v>0</v>
      </c>
      <c r="Y682" s="366">
        <f>'گام اول '!Z683</f>
        <v>0</v>
      </c>
      <c r="Z682" s="138">
        <f>'گام اول '!AA683</f>
        <v>885165</v>
      </c>
      <c r="AA682" s="138">
        <f>'گام اول '!AB683</f>
        <v>0</v>
      </c>
      <c r="AB682" s="138">
        <f>'گام اول '!AC683</f>
        <v>885165</v>
      </c>
      <c r="AC682" s="138">
        <f>'گام اول '!AD683</f>
        <v>4500000</v>
      </c>
      <c r="AD682" s="138">
        <f>'گام اول '!AE683</f>
        <v>6000000</v>
      </c>
      <c r="AE682" s="139">
        <f>'گام اول '!AF683</f>
        <v>168986.04545454544</v>
      </c>
      <c r="AF682" s="122">
        <f>'گام اول '!AG683</f>
        <v>26554950</v>
      </c>
      <c r="AG682" s="123">
        <f>'گام اول '!AH683</f>
        <v>0</v>
      </c>
      <c r="AH682" s="123">
        <f>'گام اول '!AI683</f>
        <v>20278325.454545453</v>
      </c>
      <c r="AI682" s="123">
        <f>'گام اول '!AJ683</f>
        <v>0</v>
      </c>
      <c r="AJ682" s="123">
        <f>'گام اول '!AK683</f>
        <v>4500000</v>
      </c>
      <c r="AK682" s="123">
        <f>'گام اول '!AL683</f>
        <v>6000000</v>
      </c>
      <c r="AL682" s="123">
        <f>'گام اول '!AM683</f>
        <v>4647116.25</v>
      </c>
      <c r="AM682" s="123">
        <f>'گام اول '!AN683</f>
        <v>4956360.7131818179</v>
      </c>
      <c r="AN682" s="123">
        <f>'گام اول '!AO683</f>
        <v>0</v>
      </c>
      <c r="AO682" s="123">
        <f>'گام اول '!AP683</f>
        <v>5200000</v>
      </c>
      <c r="AP682" s="123">
        <f>'گام اول '!AQ683</f>
        <v>0</v>
      </c>
      <c r="AQ682" s="123">
        <f>'گام اول '!AR683</f>
        <v>0</v>
      </c>
      <c r="AR682" s="123">
        <f>'گام اول '!AS683</f>
        <v>0</v>
      </c>
      <c r="AS682" s="375">
        <f>'گام اول '!AT683</f>
        <v>0</v>
      </c>
      <c r="AT682" s="368">
        <f t="shared" si="448"/>
        <v>72136752.417727262</v>
      </c>
      <c r="AU682" s="173">
        <f>'گام اول '!AV683</f>
        <v>51387179.748486355</v>
      </c>
      <c r="AV682" s="141">
        <f>'گام اول '!AW683</f>
        <v>72136752.417727262</v>
      </c>
      <c r="AW682" s="142">
        <f t="shared" si="449"/>
        <v>5049572.6692409087</v>
      </c>
      <c r="AX682" s="75">
        <f t="shared" si="450"/>
        <v>1138717.9748486355</v>
      </c>
      <c r="AY682" s="142">
        <f>'گام اول '!AZ683</f>
        <v>0</v>
      </c>
      <c r="AZ682" s="142">
        <f>'گام اول '!BA683</f>
        <v>0</v>
      </c>
      <c r="BA682" s="142">
        <f>'گام اول '!BB683</f>
        <v>0</v>
      </c>
      <c r="BB682" s="142">
        <f>'گام اول '!BC683</f>
        <v>0</v>
      </c>
      <c r="BC682" s="142">
        <f>'گام اول '!BD683</f>
        <v>0</v>
      </c>
      <c r="BD682" s="142">
        <f>'گام اول '!BE683</f>
        <v>0</v>
      </c>
      <c r="BE682" s="142">
        <f>'گام اول '!BF683</f>
        <v>0</v>
      </c>
      <c r="BF682" s="143">
        <f t="shared" si="451"/>
        <v>6188290.6440895442</v>
      </c>
      <c r="BG682" s="140">
        <f t="shared" si="452"/>
        <v>65948461</v>
      </c>
      <c r="BH682" s="144">
        <f t="shared" si="453"/>
        <v>72136752.417727262</v>
      </c>
      <c r="BI682" s="127">
        <f t="shared" si="446"/>
        <v>4425825</v>
      </c>
      <c r="BJ682" s="145">
        <f t="shared" si="454"/>
        <v>2212912.5</v>
      </c>
      <c r="BK682" s="145">
        <f t="shared" si="455"/>
        <v>663873.75</v>
      </c>
      <c r="BL682" s="146">
        <f t="shared" si="456"/>
        <v>1120000</v>
      </c>
      <c r="BM682" s="379">
        <v>0</v>
      </c>
      <c r="BN682" s="147">
        <f t="shared" si="457"/>
        <v>80559363.667727262</v>
      </c>
      <c r="BO682" s="148">
        <f t="shared" si="458"/>
        <v>72136752.417727262</v>
      </c>
      <c r="BP682" s="149">
        <f t="shared" si="459"/>
        <v>16591453.056077272</v>
      </c>
      <c r="BQ682" s="150">
        <f t="shared" si="460"/>
        <v>97150816.723804533</v>
      </c>
      <c r="BR682" s="151">
        <f t="shared" si="461"/>
        <v>100800</v>
      </c>
      <c r="BS682" s="147">
        <f t="shared" si="462"/>
        <v>97251616.723804533</v>
      </c>
      <c r="BT682" s="135">
        <v>0</v>
      </c>
      <c r="BU682" s="148">
        <f t="shared" si="463"/>
        <v>8055936.3667727262</v>
      </c>
      <c r="BV682" s="152">
        <f t="shared" si="464"/>
        <v>4027968.1833863631</v>
      </c>
      <c r="BW682" s="133">
        <f t="shared" si="465"/>
        <v>85167712.173645437</v>
      </c>
      <c r="BX682" s="147">
        <f t="shared" si="466"/>
        <v>7302611.25</v>
      </c>
      <c r="BY682" s="134">
        <f t="shared" si="467"/>
        <v>77865100.923645437</v>
      </c>
      <c r="CD682" s="388">
        <f>'گام اول '!AU683</f>
        <v>72136752.417727262</v>
      </c>
      <c r="CE682" s="389">
        <f>'گام اول '!AV683</f>
        <v>51387179.748486355</v>
      </c>
      <c r="CF682" s="389">
        <f>'گام اول '!AW683</f>
        <v>72136752.417727262</v>
      </c>
      <c r="CG682" s="389">
        <f>'گام اول '!AX683</f>
        <v>5049572.6692409087</v>
      </c>
      <c r="CH682" s="389">
        <f>'گام اول '!AY683</f>
        <v>1138717.9748486355</v>
      </c>
      <c r="CI682" s="389">
        <f>'گام اول '!AZ683</f>
        <v>0</v>
      </c>
      <c r="CJ682" s="389">
        <f>'گام اول '!BA683</f>
        <v>0</v>
      </c>
      <c r="CK682" s="389">
        <f>'گام اول '!BB683</f>
        <v>0</v>
      </c>
      <c r="CL682" s="389">
        <f>'گام اول '!BC683</f>
        <v>0</v>
      </c>
      <c r="CM682" s="389">
        <f>'گام اول '!BD683</f>
        <v>0</v>
      </c>
      <c r="CN682" s="389">
        <f>'گام اول '!BE683</f>
        <v>0</v>
      </c>
      <c r="CO682" s="389">
        <f>'گام اول '!BF683</f>
        <v>0</v>
      </c>
      <c r="CP682" s="389">
        <f>'گام اول '!BG683</f>
        <v>6188290.6440895442</v>
      </c>
      <c r="CQ682" s="389">
        <f>'گام اول '!BH683</f>
        <v>65948461</v>
      </c>
      <c r="CR682" s="389">
        <f t="shared" si="468"/>
        <v>72136752.417727262</v>
      </c>
      <c r="CS682" s="55">
        <f t="shared" si="469"/>
        <v>4425825</v>
      </c>
      <c r="CT682" s="388">
        <f t="shared" si="470"/>
        <v>2212912.5</v>
      </c>
      <c r="CU682" s="389">
        <f t="shared" si="471"/>
        <v>663873.75</v>
      </c>
      <c r="CV682" s="389">
        <f t="shared" si="472"/>
        <v>1120000</v>
      </c>
      <c r="CW682" s="55">
        <v>0</v>
      </c>
      <c r="CX682" s="389">
        <f t="shared" si="473"/>
        <v>80559363.667727262</v>
      </c>
      <c r="CY682" s="389">
        <f t="shared" si="474"/>
        <v>72136752.417727262</v>
      </c>
      <c r="CZ682" s="389">
        <f t="shared" si="475"/>
        <v>16591453.056077272</v>
      </c>
      <c r="DA682" s="389">
        <f t="shared" si="476"/>
        <v>97150816.723804533</v>
      </c>
      <c r="DB682" s="389">
        <f t="shared" si="477"/>
        <v>100800</v>
      </c>
      <c r="DC682" s="389">
        <f t="shared" si="478"/>
        <v>97251616.723804533</v>
      </c>
      <c r="DD682" s="394">
        <v>0</v>
      </c>
      <c r="DE682" s="389">
        <f t="shared" si="479"/>
        <v>8055936.3667727262</v>
      </c>
      <c r="DF682" s="389">
        <f t="shared" si="480"/>
        <v>4027968.1833863631</v>
      </c>
      <c r="DG682" s="389">
        <f t="shared" si="481"/>
        <v>85167712.173645437</v>
      </c>
      <c r="DH682" s="389">
        <f t="shared" si="482"/>
        <v>7302611.25</v>
      </c>
      <c r="DI682" s="389">
        <f t="shared" si="483"/>
        <v>77865100.923645437</v>
      </c>
      <c r="DJ682" s="389">
        <f t="shared" si="484"/>
        <v>0</v>
      </c>
      <c r="DL682" s="396">
        <f t="shared" si="485"/>
        <v>6638737.5</v>
      </c>
      <c r="DM682" s="396">
        <f t="shared" si="486"/>
        <v>-2212912.5</v>
      </c>
    </row>
    <row r="683" spans="1:117" s="55" customFormat="1" ht="21" x14ac:dyDescent="0.2">
      <c r="A683" s="191">
        <f t="shared" si="447"/>
        <v>2655495</v>
      </c>
      <c r="B683" s="136">
        <f>'گام اول '!B684</f>
        <v>678</v>
      </c>
      <c r="C683" s="136">
        <f>'گام اول '!C684</f>
        <v>477</v>
      </c>
      <c r="D683" s="136">
        <f>'گام اول '!D684</f>
        <v>13029</v>
      </c>
      <c r="E683" s="136" t="str">
        <f>'گام اول '!E684</f>
        <v>محسن</v>
      </c>
      <c r="F683" s="136" t="str">
        <f>'گام اول '!F684</f>
        <v>جنتی</v>
      </c>
      <c r="G683" s="136" t="str">
        <f>'گام اول '!G684</f>
        <v>نگهبان</v>
      </c>
      <c r="H683" s="136" t="str">
        <f>'گام اول '!H684</f>
        <v>البرز</v>
      </c>
      <c r="I683" s="136" t="str">
        <f>'گام اول '!I684</f>
        <v>254-813-3113489-1</v>
      </c>
      <c r="J683" s="136" t="str">
        <f>'گام اول '!J684</f>
        <v>0068460333</v>
      </c>
      <c r="K683" s="136" t="str">
        <f>'گام اول '!K684</f>
        <v>0036112777</v>
      </c>
      <c r="L683" s="136" t="str">
        <f>'گام اول '!L684</f>
        <v>البرز</v>
      </c>
      <c r="M683" s="136" t="str">
        <f>'گام اول '!M684</f>
        <v>نگهبان</v>
      </c>
      <c r="N683" s="120" t="str">
        <f>'گام اول '!N684</f>
        <v>*</v>
      </c>
      <c r="O683" s="119">
        <f>'گام اول '!O684</f>
        <v>0</v>
      </c>
      <c r="P683" s="121">
        <f>'گام اول '!P684</f>
        <v>0</v>
      </c>
      <c r="Q683" s="358">
        <f>'گام اول '!Q684</f>
        <v>30</v>
      </c>
      <c r="R683" s="358">
        <f>'گام اول '!R684</f>
        <v>120</v>
      </c>
      <c r="S683" s="358">
        <f>'گام اول '!S684</f>
        <v>110</v>
      </c>
      <c r="T683" s="358">
        <f>'گام اول '!T684</f>
        <v>29.33</v>
      </c>
      <c r="U683" s="137">
        <f>'گام اول '!U684</f>
        <v>0</v>
      </c>
      <c r="V683" s="120">
        <f>'گام اول '!W684</f>
        <v>0</v>
      </c>
      <c r="W683" s="121">
        <f>'گام اول '!X684</f>
        <v>0</v>
      </c>
      <c r="X683" s="366">
        <f>'گام اول '!Y684</f>
        <v>2</v>
      </c>
      <c r="Y683" s="366">
        <f>'گام اول '!Z684</f>
        <v>2</v>
      </c>
      <c r="Z683" s="138">
        <f>'گام اول '!AA684</f>
        <v>885165</v>
      </c>
      <c r="AA683" s="138">
        <f>'گام اول '!AB684</f>
        <v>46667</v>
      </c>
      <c r="AB683" s="138">
        <f>'گام اول '!AC684</f>
        <v>931832</v>
      </c>
      <c r="AC683" s="138">
        <f>'گام اول '!AD684</f>
        <v>4500000</v>
      </c>
      <c r="AD683" s="138">
        <f>'گام اول '!AE684</f>
        <v>6000000</v>
      </c>
      <c r="AE683" s="139">
        <f>'گام اول '!AF684</f>
        <v>177895.19999999998</v>
      </c>
      <c r="AF683" s="122">
        <f>'گام اول '!AG684</f>
        <v>26554950</v>
      </c>
      <c r="AG683" s="123">
        <f>'گام اول '!AH684</f>
        <v>1400010</v>
      </c>
      <c r="AH683" s="123">
        <f>'گام اول '!AI684</f>
        <v>21347423.999999996</v>
      </c>
      <c r="AI683" s="123">
        <f>'گام اول '!AJ684</f>
        <v>5310990</v>
      </c>
      <c r="AJ683" s="123">
        <f>'گام اول '!AK684</f>
        <v>4500000</v>
      </c>
      <c r="AK683" s="123">
        <f>'گام اول '!AL684</f>
        <v>6000000</v>
      </c>
      <c r="AL683" s="123">
        <f>'گام اول '!AM684</f>
        <v>4892117.9999999991</v>
      </c>
      <c r="AM683" s="123">
        <f>'گام اول '!AN684</f>
        <v>5217666.2159999991</v>
      </c>
      <c r="AN683" s="123">
        <f>'گام اول '!AO684</f>
        <v>0</v>
      </c>
      <c r="AO683" s="123">
        <f>'گام اول '!AP684</f>
        <v>3000000</v>
      </c>
      <c r="AP683" s="123">
        <f>'گام اول '!AQ684</f>
        <v>0</v>
      </c>
      <c r="AQ683" s="123">
        <f>'گام اول '!AR684</f>
        <v>0</v>
      </c>
      <c r="AR683" s="123">
        <f>'گام اول '!AS684</f>
        <v>0</v>
      </c>
      <c r="AS683" s="375">
        <f>'گام اول '!AT684</f>
        <v>0</v>
      </c>
      <c r="AT683" s="368">
        <f t="shared" si="448"/>
        <v>78223158.216000006</v>
      </c>
      <c r="AU683" s="173">
        <f>'گام اول '!AV684</f>
        <v>54308316.440880008</v>
      </c>
      <c r="AV683" s="141">
        <f>'گام اول '!AW684</f>
        <v>72912168.215999991</v>
      </c>
      <c r="AW683" s="142">
        <f t="shared" si="449"/>
        <v>5103851.7751199994</v>
      </c>
      <c r="AX683" s="75">
        <f t="shared" si="450"/>
        <v>1430831.644088001</v>
      </c>
      <c r="AY683" s="142">
        <f>'گام اول '!AZ684</f>
        <v>0</v>
      </c>
      <c r="AZ683" s="142">
        <f>'گام اول '!BA684</f>
        <v>0</v>
      </c>
      <c r="BA683" s="142">
        <f>'گام اول '!BB684</f>
        <v>0</v>
      </c>
      <c r="BB683" s="142">
        <f>'گام اول '!BC684</f>
        <v>0</v>
      </c>
      <c r="BC683" s="142">
        <f>'گام اول '!BD684</f>
        <v>0</v>
      </c>
      <c r="BD683" s="142">
        <f>'گام اول '!BE684</f>
        <v>0</v>
      </c>
      <c r="BE683" s="142">
        <f>'گام اول '!BF684</f>
        <v>0</v>
      </c>
      <c r="BF683" s="143">
        <f t="shared" si="451"/>
        <v>6534683.4192080004</v>
      </c>
      <c r="BG683" s="140">
        <f t="shared" si="452"/>
        <v>71688474</v>
      </c>
      <c r="BH683" s="144">
        <f t="shared" si="453"/>
        <v>78223158.216000006</v>
      </c>
      <c r="BI683" s="127">
        <f t="shared" si="446"/>
        <v>4659160</v>
      </c>
      <c r="BJ683" s="145">
        <f t="shared" si="454"/>
        <v>2329580</v>
      </c>
      <c r="BK683" s="145">
        <f t="shared" si="455"/>
        <v>698874</v>
      </c>
      <c r="BL683" s="146">
        <f t="shared" si="456"/>
        <v>1120000</v>
      </c>
      <c r="BM683" s="379">
        <v>0</v>
      </c>
      <c r="BN683" s="147">
        <f t="shared" si="457"/>
        <v>87030772.216000006</v>
      </c>
      <c r="BO683" s="148">
        <f t="shared" si="458"/>
        <v>72912168.215999991</v>
      </c>
      <c r="BP683" s="149">
        <f t="shared" si="459"/>
        <v>16769798.689679999</v>
      </c>
      <c r="BQ683" s="150">
        <f t="shared" si="460"/>
        <v>103800570.90568</v>
      </c>
      <c r="BR683" s="151">
        <f t="shared" si="461"/>
        <v>100800</v>
      </c>
      <c r="BS683" s="147">
        <f t="shared" si="462"/>
        <v>103901370.90568</v>
      </c>
      <c r="BT683" s="135">
        <v>0</v>
      </c>
      <c r="BU683" s="148">
        <f t="shared" si="463"/>
        <v>8703077.2216000017</v>
      </c>
      <c r="BV683" s="152">
        <f t="shared" si="464"/>
        <v>4351538.6108000008</v>
      </c>
      <c r="BW683" s="133">
        <f t="shared" si="465"/>
        <v>90846755.073280007</v>
      </c>
      <c r="BX683" s="147">
        <f t="shared" si="466"/>
        <v>7687614</v>
      </c>
      <c r="BY683" s="134">
        <f t="shared" si="467"/>
        <v>83159141.073280007</v>
      </c>
      <c r="CD683" s="388">
        <f>'گام اول '!AU684</f>
        <v>78223158.216000006</v>
      </c>
      <c r="CE683" s="389">
        <f>'گام اول '!AV684</f>
        <v>54308316.440880008</v>
      </c>
      <c r="CF683" s="389">
        <f>'گام اول '!AW684</f>
        <v>72912168.215999991</v>
      </c>
      <c r="CG683" s="389">
        <f>'گام اول '!AX684</f>
        <v>5103851.7751199994</v>
      </c>
      <c r="CH683" s="389">
        <f>'گام اول '!AY684</f>
        <v>1430831.644088001</v>
      </c>
      <c r="CI683" s="389">
        <f>'گام اول '!AZ684</f>
        <v>0</v>
      </c>
      <c r="CJ683" s="389">
        <f>'گام اول '!BA684</f>
        <v>0</v>
      </c>
      <c r="CK683" s="389">
        <f>'گام اول '!BB684</f>
        <v>0</v>
      </c>
      <c r="CL683" s="389">
        <f>'گام اول '!BC684</f>
        <v>0</v>
      </c>
      <c r="CM683" s="389">
        <f>'گام اول '!BD684</f>
        <v>0</v>
      </c>
      <c r="CN683" s="389">
        <f>'گام اول '!BE684</f>
        <v>0</v>
      </c>
      <c r="CO683" s="389">
        <f>'گام اول '!BF684</f>
        <v>0</v>
      </c>
      <c r="CP683" s="389">
        <f>'گام اول '!BG684</f>
        <v>6534683.4192080004</v>
      </c>
      <c r="CQ683" s="389">
        <f>'گام اول '!BH684</f>
        <v>71688474</v>
      </c>
      <c r="CR683" s="389">
        <f t="shared" si="468"/>
        <v>78223158.216000006</v>
      </c>
      <c r="CS683" s="55">
        <f t="shared" si="469"/>
        <v>4659160</v>
      </c>
      <c r="CT683" s="388">
        <f t="shared" si="470"/>
        <v>2329580</v>
      </c>
      <c r="CU683" s="389">
        <f t="shared" si="471"/>
        <v>698874</v>
      </c>
      <c r="CV683" s="389">
        <f t="shared" si="472"/>
        <v>1120000</v>
      </c>
      <c r="CW683" s="55">
        <v>0</v>
      </c>
      <c r="CX683" s="389">
        <f t="shared" si="473"/>
        <v>87030772.216000006</v>
      </c>
      <c r="CY683" s="389">
        <f t="shared" si="474"/>
        <v>72912168.215999991</v>
      </c>
      <c r="CZ683" s="389">
        <f t="shared" si="475"/>
        <v>16769798.689679999</v>
      </c>
      <c r="DA683" s="389">
        <f t="shared" si="476"/>
        <v>103800570.90568</v>
      </c>
      <c r="DB683" s="389">
        <f t="shared" si="477"/>
        <v>100800</v>
      </c>
      <c r="DC683" s="389">
        <f t="shared" si="478"/>
        <v>103901370.90568</v>
      </c>
      <c r="DD683" s="394">
        <v>0</v>
      </c>
      <c r="DE683" s="389">
        <f t="shared" si="479"/>
        <v>8703077.2216000017</v>
      </c>
      <c r="DF683" s="389">
        <f t="shared" si="480"/>
        <v>4351538.6108000008</v>
      </c>
      <c r="DG683" s="389">
        <f t="shared" si="481"/>
        <v>90846755.073280007</v>
      </c>
      <c r="DH683" s="389">
        <f t="shared" si="482"/>
        <v>7687614</v>
      </c>
      <c r="DI683" s="389">
        <f t="shared" si="483"/>
        <v>83159141.073280007</v>
      </c>
      <c r="DJ683" s="389">
        <f t="shared" si="484"/>
        <v>0</v>
      </c>
      <c r="DL683" s="396">
        <f t="shared" si="485"/>
        <v>6638737.5</v>
      </c>
      <c r="DM683" s="396">
        <f t="shared" si="486"/>
        <v>-1979577.5</v>
      </c>
    </row>
    <row r="684" spans="1:117" s="55" customFormat="1" ht="21" x14ac:dyDescent="0.2">
      <c r="A684" s="191">
        <f t="shared" si="447"/>
        <v>2655495</v>
      </c>
      <c r="B684" s="136">
        <f>'گام اول '!B685</f>
        <v>679</v>
      </c>
      <c r="C684" s="136">
        <f>'گام اول '!C685</f>
        <v>478</v>
      </c>
      <c r="D684" s="136">
        <f>'گام اول '!D685</f>
        <v>13056</v>
      </c>
      <c r="E684" s="136" t="str">
        <f>'گام اول '!E685</f>
        <v>محمد</v>
      </c>
      <c r="F684" s="136" t="str">
        <f>'گام اول '!F685</f>
        <v>فرخ</v>
      </c>
      <c r="G684" s="136" t="str">
        <f>'گام اول '!G685</f>
        <v>نگهبان</v>
      </c>
      <c r="H684" s="136" t="str">
        <f>'گام اول '!H685</f>
        <v>البرز</v>
      </c>
      <c r="I684" s="136" t="str">
        <f>'گام اول '!I685</f>
        <v>129-813-2199608-1</v>
      </c>
      <c r="J684" s="136" t="str">
        <f>'گام اول '!J685</f>
        <v>0323820506</v>
      </c>
      <c r="K684" s="136" t="str">
        <f>'گام اول '!K685</f>
        <v>0026163658</v>
      </c>
      <c r="L684" s="136" t="str">
        <f>'گام اول '!L685</f>
        <v>البرز</v>
      </c>
      <c r="M684" s="136" t="str">
        <f>'گام اول '!M685</f>
        <v>نگهبان</v>
      </c>
      <c r="N684" s="120" t="str">
        <f>'گام اول '!N685</f>
        <v>*</v>
      </c>
      <c r="O684" s="119">
        <f>'گام اول '!O685</f>
        <v>0</v>
      </c>
      <c r="P684" s="121">
        <f>'گام اول '!P685</f>
        <v>0</v>
      </c>
      <c r="Q684" s="358">
        <f>'گام اول '!Q685</f>
        <v>30</v>
      </c>
      <c r="R684" s="358">
        <f>'گام اول '!R685</f>
        <v>120</v>
      </c>
      <c r="S684" s="358">
        <f>'گام اول '!S685</f>
        <v>110</v>
      </c>
      <c r="T684" s="358">
        <f>'گام اول '!T685</f>
        <v>29.33</v>
      </c>
      <c r="U684" s="137">
        <f>'گام اول '!U685</f>
        <v>0</v>
      </c>
      <c r="V684" s="120">
        <f>'گام اول '!W685</f>
        <v>0</v>
      </c>
      <c r="W684" s="121">
        <f>'گام اول '!X685</f>
        <v>0</v>
      </c>
      <c r="X684" s="366">
        <f>'گام اول '!Y685</f>
        <v>0</v>
      </c>
      <c r="Y684" s="366">
        <f>'گام اول '!Z685</f>
        <v>0</v>
      </c>
      <c r="Z684" s="138">
        <f>'گام اول '!AA685</f>
        <v>885165</v>
      </c>
      <c r="AA684" s="138">
        <f>'گام اول '!AB685</f>
        <v>46667</v>
      </c>
      <c r="AB684" s="138">
        <f>'گام اول '!AC685</f>
        <v>931832</v>
      </c>
      <c r="AC684" s="138">
        <f>'گام اول '!AD685</f>
        <v>4500000</v>
      </c>
      <c r="AD684" s="138">
        <f>'گام اول '!AE685</f>
        <v>6000000</v>
      </c>
      <c r="AE684" s="139">
        <f>'گام اول '!AF685</f>
        <v>177895.19999999998</v>
      </c>
      <c r="AF684" s="122">
        <f>'گام اول '!AG685</f>
        <v>26554950</v>
      </c>
      <c r="AG684" s="123">
        <f>'گام اول '!AH685</f>
        <v>1400010</v>
      </c>
      <c r="AH684" s="123">
        <f>'گام اول '!AI685</f>
        <v>21347423.999999996</v>
      </c>
      <c r="AI684" s="123">
        <f>'گام اول '!AJ685</f>
        <v>0</v>
      </c>
      <c r="AJ684" s="123">
        <f>'گام اول '!AK685</f>
        <v>4500000</v>
      </c>
      <c r="AK684" s="123">
        <f>'گام اول '!AL685</f>
        <v>6000000</v>
      </c>
      <c r="AL684" s="123">
        <f>'گام اول '!AM685</f>
        <v>4892117.9999999991</v>
      </c>
      <c r="AM684" s="123">
        <f>'گام اول '!AN685</f>
        <v>5217666.2159999991</v>
      </c>
      <c r="AN684" s="123">
        <f>'گام اول '!AO685</f>
        <v>0</v>
      </c>
      <c r="AO684" s="123">
        <f>'گام اول '!AP685</f>
        <v>3000000</v>
      </c>
      <c r="AP684" s="123">
        <f>'گام اول '!AQ685</f>
        <v>0</v>
      </c>
      <c r="AQ684" s="123">
        <f>'گام اول '!AR685</f>
        <v>0</v>
      </c>
      <c r="AR684" s="123">
        <f>'گام اول '!AS685</f>
        <v>0</v>
      </c>
      <c r="AS684" s="375">
        <f>'گام اول '!AT685</f>
        <v>0</v>
      </c>
      <c r="AT684" s="368">
        <f t="shared" si="448"/>
        <v>72912168.216000006</v>
      </c>
      <c r="AU684" s="173">
        <f>'گام اول '!AV685</f>
        <v>54308316.440880008</v>
      </c>
      <c r="AV684" s="141">
        <f>'گام اول '!AW685</f>
        <v>72912168.215999991</v>
      </c>
      <c r="AW684" s="142">
        <f t="shared" si="449"/>
        <v>5103851.7751199994</v>
      </c>
      <c r="AX684" s="75">
        <f t="shared" si="450"/>
        <v>1430831.644088001</v>
      </c>
      <c r="AY684" s="142">
        <f>'گام اول '!AZ685</f>
        <v>0</v>
      </c>
      <c r="AZ684" s="142">
        <f>'گام اول '!BA685</f>
        <v>0</v>
      </c>
      <c r="BA684" s="142">
        <f>'گام اول '!BB685</f>
        <v>0</v>
      </c>
      <c r="BB684" s="142">
        <f>'گام اول '!BC685</f>
        <v>0</v>
      </c>
      <c r="BC684" s="142">
        <f>'گام اول '!BD685</f>
        <v>0</v>
      </c>
      <c r="BD684" s="142">
        <f>'گام اول '!BE685</f>
        <v>0</v>
      </c>
      <c r="BE684" s="142">
        <f>'گام اول '!BF685</f>
        <v>0</v>
      </c>
      <c r="BF684" s="143">
        <f t="shared" si="451"/>
        <v>6534683.4192080004</v>
      </c>
      <c r="BG684" s="140">
        <f t="shared" si="452"/>
        <v>66377484</v>
      </c>
      <c r="BH684" s="144">
        <f t="shared" si="453"/>
        <v>72912168.216000006</v>
      </c>
      <c r="BI684" s="127">
        <f t="shared" si="446"/>
        <v>4659160</v>
      </c>
      <c r="BJ684" s="145">
        <f t="shared" si="454"/>
        <v>2329580</v>
      </c>
      <c r="BK684" s="145">
        <f t="shared" si="455"/>
        <v>698874</v>
      </c>
      <c r="BL684" s="146">
        <f t="shared" si="456"/>
        <v>1120000</v>
      </c>
      <c r="BM684" s="379">
        <v>0</v>
      </c>
      <c r="BN684" s="147">
        <f t="shared" si="457"/>
        <v>81719782.216000006</v>
      </c>
      <c r="BO684" s="148">
        <f t="shared" si="458"/>
        <v>72912168.215999991</v>
      </c>
      <c r="BP684" s="149">
        <f t="shared" si="459"/>
        <v>16769798.689679999</v>
      </c>
      <c r="BQ684" s="150">
        <f t="shared" si="460"/>
        <v>98489580.905680001</v>
      </c>
      <c r="BR684" s="151">
        <f t="shared" si="461"/>
        <v>100800</v>
      </c>
      <c r="BS684" s="147">
        <f t="shared" si="462"/>
        <v>98590380.905680001</v>
      </c>
      <c r="BT684" s="135">
        <v>0</v>
      </c>
      <c r="BU684" s="148">
        <f t="shared" si="463"/>
        <v>8171978.2216000007</v>
      </c>
      <c r="BV684" s="152">
        <f t="shared" si="464"/>
        <v>4085989.1108000004</v>
      </c>
      <c r="BW684" s="133">
        <f t="shared" si="465"/>
        <v>86332413.573280007</v>
      </c>
      <c r="BX684" s="147">
        <f t="shared" si="466"/>
        <v>7687614</v>
      </c>
      <c r="BY684" s="134">
        <f t="shared" si="467"/>
        <v>78644799.573280007</v>
      </c>
      <c r="CD684" s="388">
        <f>'گام اول '!AU685</f>
        <v>72912168.216000006</v>
      </c>
      <c r="CE684" s="389">
        <f>'گام اول '!AV685</f>
        <v>54308316.440880008</v>
      </c>
      <c r="CF684" s="389">
        <f>'گام اول '!AW685</f>
        <v>72912168.215999991</v>
      </c>
      <c r="CG684" s="389">
        <f>'گام اول '!AX685</f>
        <v>5103851.7751199994</v>
      </c>
      <c r="CH684" s="389">
        <f>'گام اول '!AY685</f>
        <v>1430831.644088001</v>
      </c>
      <c r="CI684" s="389">
        <f>'گام اول '!AZ685</f>
        <v>0</v>
      </c>
      <c r="CJ684" s="389">
        <f>'گام اول '!BA685</f>
        <v>0</v>
      </c>
      <c r="CK684" s="389">
        <f>'گام اول '!BB685</f>
        <v>0</v>
      </c>
      <c r="CL684" s="389">
        <f>'گام اول '!BC685</f>
        <v>0</v>
      </c>
      <c r="CM684" s="389">
        <f>'گام اول '!BD685</f>
        <v>0</v>
      </c>
      <c r="CN684" s="389">
        <f>'گام اول '!BE685</f>
        <v>0</v>
      </c>
      <c r="CO684" s="389">
        <f>'گام اول '!BF685</f>
        <v>0</v>
      </c>
      <c r="CP684" s="389">
        <f>'گام اول '!BG685</f>
        <v>6534683.4192080004</v>
      </c>
      <c r="CQ684" s="389">
        <f>'گام اول '!BH685</f>
        <v>66377484</v>
      </c>
      <c r="CR684" s="389">
        <f t="shared" si="468"/>
        <v>72912168.216000006</v>
      </c>
      <c r="CS684" s="55">
        <f t="shared" si="469"/>
        <v>4659160</v>
      </c>
      <c r="CT684" s="388">
        <f t="shared" si="470"/>
        <v>2329580</v>
      </c>
      <c r="CU684" s="389">
        <f t="shared" si="471"/>
        <v>698874</v>
      </c>
      <c r="CV684" s="389">
        <f t="shared" si="472"/>
        <v>1120000</v>
      </c>
      <c r="CW684" s="55">
        <v>0</v>
      </c>
      <c r="CX684" s="389">
        <f t="shared" si="473"/>
        <v>81719782.216000006</v>
      </c>
      <c r="CY684" s="389">
        <f t="shared" si="474"/>
        <v>72912168.215999991</v>
      </c>
      <c r="CZ684" s="389">
        <f t="shared" si="475"/>
        <v>16769798.689679999</v>
      </c>
      <c r="DA684" s="389">
        <f t="shared" si="476"/>
        <v>98489580.905680001</v>
      </c>
      <c r="DB684" s="389">
        <f t="shared" si="477"/>
        <v>100800</v>
      </c>
      <c r="DC684" s="389">
        <f t="shared" si="478"/>
        <v>98590380.905680001</v>
      </c>
      <c r="DD684" s="394">
        <v>0</v>
      </c>
      <c r="DE684" s="389">
        <f t="shared" si="479"/>
        <v>8171978.2216000007</v>
      </c>
      <c r="DF684" s="389">
        <f t="shared" si="480"/>
        <v>4085989.1108000004</v>
      </c>
      <c r="DG684" s="389">
        <f t="shared" si="481"/>
        <v>86332413.573280007</v>
      </c>
      <c r="DH684" s="389">
        <f t="shared" si="482"/>
        <v>7687614</v>
      </c>
      <c r="DI684" s="389">
        <f t="shared" si="483"/>
        <v>78644799.573280007</v>
      </c>
      <c r="DJ684" s="389">
        <f t="shared" si="484"/>
        <v>0</v>
      </c>
      <c r="DL684" s="396">
        <f t="shared" si="485"/>
        <v>6638737.5</v>
      </c>
      <c r="DM684" s="396">
        <f t="shared" si="486"/>
        <v>-1979577.5</v>
      </c>
    </row>
    <row r="685" spans="1:117" s="55" customFormat="1" ht="21" x14ac:dyDescent="0.2">
      <c r="A685" s="191">
        <f t="shared" si="447"/>
        <v>2655495</v>
      </c>
      <c r="B685" s="136">
        <f>'گام اول '!B686</f>
        <v>680</v>
      </c>
      <c r="C685" s="136">
        <f>'گام اول '!C686</f>
        <v>479</v>
      </c>
      <c r="D685" s="136">
        <f>'گام اول '!D686</f>
        <v>13060</v>
      </c>
      <c r="E685" s="136" t="str">
        <f>'گام اول '!E686</f>
        <v>حسين</v>
      </c>
      <c r="F685" s="136" t="str">
        <f>'گام اول '!F686</f>
        <v>توسلي پور</v>
      </c>
      <c r="G685" s="136" t="str">
        <f>'گام اول '!G686</f>
        <v>نگهبان</v>
      </c>
      <c r="H685" s="136" t="str">
        <f>'گام اول '!H686</f>
        <v>البرز</v>
      </c>
      <c r="I685" s="136" t="str">
        <f>'گام اول '!I686</f>
        <v>121-800-155155-1</v>
      </c>
      <c r="J685" s="136" t="str">
        <f>'گام اول '!J686</f>
        <v>0320152766</v>
      </c>
      <c r="K685" s="136" t="str">
        <f>'گام اول '!K686</f>
        <v>0026230728</v>
      </c>
      <c r="L685" s="136" t="str">
        <f>'گام اول '!L686</f>
        <v>البرز</v>
      </c>
      <c r="M685" s="136" t="str">
        <f>'گام اول '!M686</f>
        <v>نگهبان</v>
      </c>
      <c r="N685" s="120" t="str">
        <f>'گام اول '!N686</f>
        <v>*</v>
      </c>
      <c r="O685" s="119">
        <f>'گام اول '!O686</f>
        <v>0</v>
      </c>
      <c r="P685" s="121">
        <f>'گام اول '!P686</f>
        <v>0</v>
      </c>
      <c r="Q685" s="358">
        <f>'گام اول '!Q686</f>
        <v>30</v>
      </c>
      <c r="R685" s="358">
        <f>'گام اول '!R686</f>
        <v>120</v>
      </c>
      <c r="S685" s="358">
        <f>'گام اول '!S686</f>
        <v>110</v>
      </c>
      <c r="T685" s="358">
        <f>'گام اول '!T686</f>
        <v>29.33</v>
      </c>
      <c r="U685" s="137">
        <f>'گام اول '!U686</f>
        <v>0</v>
      </c>
      <c r="V685" s="120">
        <f>'گام اول '!W686</f>
        <v>0</v>
      </c>
      <c r="W685" s="121">
        <f>'گام اول '!X686</f>
        <v>0</v>
      </c>
      <c r="X685" s="366">
        <f>'گام اول '!Y686</f>
        <v>2</v>
      </c>
      <c r="Y685" s="366">
        <f>'گام اول '!Z686</f>
        <v>2</v>
      </c>
      <c r="Z685" s="138">
        <f>'گام اول '!AA686</f>
        <v>885165</v>
      </c>
      <c r="AA685" s="138">
        <f>'گام اول '!AB686</f>
        <v>46667</v>
      </c>
      <c r="AB685" s="138">
        <f>'گام اول '!AC686</f>
        <v>931832</v>
      </c>
      <c r="AC685" s="138">
        <f>'گام اول '!AD686</f>
        <v>4500000</v>
      </c>
      <c r="AD685" s="138">
        <f>'گام اول '!AE686</f>
        <v>6000000</v>
      </c>
      <c r="AE685" s="139">
        <f>'گام اول '!AF686</f>
        <v>177895.19999999998</v>
      </c>
      <c r="AF685" s="122">
        <f>'گام اول '!AG686</f>
        <v>26554950</v>
      </c>
      <c r="AG685" s="123">
        <f>'گام اول '!AH686</f>
        <v>1400010</v>
      </c>
      <c r="AH685" s="123">
        <f>'گام اول '!AI686</f>
        <v>21347423.999999996</v>
      </c>
      <c r="AI685" s="123">
        <f>'گام اول '!AJ686</f>
        <v>5310990</v>
      </c>
      <c r="AJ685" s="123">
        <f>'گام اول '!AK686</f>
        <v>4500000</v>
      </c>
      <c r="AK685" s="123">
        <f>'گام اول '!AL686</f>
        <v>6000000</v>
      </c>
      <c r="AL685" s="123">
        <f>'گام اول '!AM686</f>
        <v>4892117.9999999991</v>
      </c>
      <c r="AM685" s="123">
        <f>'گام اول '!AN686</f>
        <v>5217666.2159999991</v>
      </c>
      <c r="AN685" s="123">
        <f>'گام اول '!AO686</f>
        <v>0</v>
      </c>
      <c r="AO685" s="123">
        <f>'گام اول '!AP686</f>
        <v>3000000</v>
      </c>
      <c r="AP685" s="123">
        <f>'گام اول '!AQ686</f>
        <v>0</v>
      </c>
      <c r="AQ685" s="123">
        <f>'گام اول '!AR686</f>
        <v>0</v>
      </c>
      <c r="AR685" s="123">
        <f>'گام اول '!AS686</f>
        <v>0</v>
      </c>
      <c r="AS685" s="375">
        <f>'گام اول '!AT686</f>
        <v>0</v>
      </c>
      <c r="AT685" s="368">
        <f t="shared" si="448"/>
        <v>78223158.216000006</v>
      </c>
      <c r="AU685" s="173">
        <f>'گام اول '!AV686</f>
        <v>54308316.440880008</v>
      </c>
      <c r="AV685" s="141">
        <f>'گام اول '!AW686</f>
        <v>72912168.215999991</v>
      </c>
      <c r="AW685" s="142">
        <f t="shared" si="449"/>
        <v>5103851.7751199994</v>
      </c>
      <c r="AX685" s="75">
        <f t="shared" si="450"/>
        <v>1430831.644088001</v>
      </c>
      <c r="AY685" s="142">
        <f>'گام اول '!AZ686</f>
        <v>0</v>
      </c>
      <c r="AZ685" s="142">
        <f>'گام اول '!BA686</f>
        <v>0</v>
      </c>
      <c r="BA685" s="142">
        <f>'گام اول '!BB686</f>
        <v>0</v>
      </c>
      <c r="BB685" s="142">
        <f>'گام اول '!BC686</f>
        <v>0</v>
      </c>
      <c r="BC685" s="142">
        <f>'گام اول '!BD686</f>
        <v>0</v>
      </c>
      <c r="BD685" s="142">
        <f>'گام اول '!BE686</f>
        <v>0</v>
      </c>
      <c r="BE685" s="142">
        <f>'گام اول '!BF686</f>
        <v>0</v>
      </c>
      <c r="BF685" s="143">
        <f t="shared" si="451"/>
        <v>6534683.4192080004</v>
      </c>
      <c r="BG685" s="140">
        <f t="shared" si="452"/>
        <v>71688474</v>
      </c>
      <c r="BH685" s="144">
        <f t="shared" si="453"/>
        <v>78223158.216000006</v>
      </c>
      <c r="BI685" s="127">
        <f t="shared" si="446"/>
        <v>4659160</v>
      </c>
      <c r="BJ685" s="145">
        <f t="shared" si="454"/>
        <v>2329580</v>
      </c>
      <c r="BK685" s="145">
        <f t="shared" si="455"/>
        <v>698874</v>
      </c>
      <c r="BL685" s="146">
        <f t="shared" si="456"/>
        <v>1120000</v>
      </c>
      <c r="BM685" s="379">
        <v>0</v>
      </c>
      <c r="BN685" s="147">
        <f t="shared" si="457"/>
        <v>87030772.216000006</v>
      </c>
      <c r="BO685" s="148">
        <f t="shared" si="458"/>
        <v>72912168.215999991</v>
      </c>
      <c r="BP685" s="149">
        <f t="shared" si="459"/>
        <v>16769798.689679999</v>
      </c>
      <c r="BQ685" s="150">
        <f t="shared" si="460"/>
        <v>103800570.90568</v>
      </c>
      <c r="BR685" s="151">
        <f t="shared" si="461"/>
        <v>100800</v>
      </c>
      <c r="BS685" s="147">
        <f t="shared" si="462"/>
        <v>103901370.90568</v>
      </c>
      <c r="BT685" s="135">
        <v>0</v>
      </c>
      <c r="BU685" s="148">
        <f t="shared" si="463"/>
        <v>8703077.2216000017</v>
      </c>
      <c r="BV685" s="152">
        <f t="shared" si="464"/>
        <v>4351538.6108000008</v>
      </c>
      <c r="BW685" s="133">
        <f t="shared" si="465"/>
        <v>90846755.073280007</v>
      </c>
      <c r="BX685" s="147">
        <f t="shared" si="466"/>
        <v>7687614</v>
      </c>
      <c r="BY685" s="134">
        <f t="shared" si="467"/>
        <v>83159141.073280007</v>
      </c>
      <c r="CD685" s="388">
        <f>'گام اول '!AU686</f>
        <v>78223158.216000006</v>
      </c>
      <c r="CE685" s="389">
        <f>'گام اول '!AV686</f>
        <v>54308316.440880008</v>
      </c>
      <c r="CF685" s="389">
        <f>'گام اول '!AW686</f>
        <v>72912168.215999991</v>
      </c>
      <c r="CG685" s="389">
        <f>'گام اول '!AX686</f>
        <v>5103851.7751199994</v>
      </c>
      <c r="CH685" s="389">
        <f>'گام اول '!AY686</f>
        <v>1430831.644088001</v>
      </c>
      <c r="CI685" s="389">
        <f>'گام اول '!AZ686</f>
        <v>0</v>
      </c>
      <c r="CJ685" s="389">
        <f>'گام اول '!BA686</f>
        <v>0</v>
      </c>
      <c r="CK685" s="389">
        <f>'گام اول '!BB686</f>
        <v>0</v>
      </c>
      <c r="CL685" s="389">
        <f>'گام اول '!BC686</f>
        <v>0</v>
      </c>
      <c r="CM685" s="389">
        <f>'گام اول '!BD686</f>
        <v>0</v>
      </c>
      <c r="CN685" s="389">
        <f>'گام اول '!BE686</f>
        <v>0</v>
      </c>
      <c r="CO685" s="389">
        <f>'گام اول '!BF686</f>
        <v>0</v>
      </c>
      <c r="CP685" s="389">
        <f>'گام اول '!BG686</f>
        <v>6534683.4192080004</v>
      </c>
      <c r="CQ685" s="389">
        <f>'گام اول '!BH686</f>
        <v>71688474</v>
      </c>
      <c r="CR685" s="389">
        <f t="shared" si="468"/>
        <v>78223158.216000006</v>
      </c>
      <c r="CS685" s="55">
        <f t="shared" si="469"/>
        <v>4659160</v>
      </c>
      <c r="CT685" s="388">
        <f t="shared" si="470"/>
        <v>2329580</v>
      </c>
      <c r="CU685" s="389">
        <f t="shared" si="471"/>
        <v>698874</v>
      </c>
      <c r="CV685" s="389">
        <f t="shared" si="472"/>
        <v>1120000</v>
      </c>
      <c r="CW685" s="55">
        <v>0</v>
      </c>
      <c r="CX685" s="389">
        <f t="shared" si="473"/>
        <v>87030772.216000006</v>
      </c>
      <c r="CY685" s="389">
        <f t="shared" si="474"/>
        <v>72912168.215999991</v>
      </c>
      <c r="CZ685" s="389">
        <f t="shared" si="475"/>
        <v>16769798.689679999</v>
      </c>
      <c r="DA685" s="389">
        <f t="shared" si="476"/>
        <v>103800570.90568</v>
      </c>
      <c r="DB685" s="389">
        <f t="shared" si="477"/>
        <v>100800</v>
      </c>
      <c r="DC685" s="389">
        <f t="shared" si="478"/>
        <v>103901370.90568</v>
      </c>
      <c r="DD685" s="394">
        <v>0</v>
      </c>
      <c r="DE685" s="389">
        <f t="shared" si="479"/>
        <v>8703077.2216000017</v>
      </c>
      <c r="DF685" s="389">
        <f t="shared" si="480"/>
        <v>4351538.6108000008</v>
      </c>
      <c r="DG685" s="389">
        <f t="shared" si="481"/>
        <v>90846755.073280007</v>
      </c>
      <c r="DH685" s="389">
        <f t="shared" si="482"/>
        <v>7687614</v>
      </c>
      <c r="DI685" s="389">
        <f t="shared" si="483"/>
        <v>83159141.073280007</v>
      </c>
      <c r="DJ685" s="389">
        <f t="shared" si="484"/>
        <v>0</v>
      </c>
      <c r="DL685" s="396">
        <f t="shared" si="485"/>
        <v>6638737.5</v>
      </c>
      <c r="DM685" s="396">
        <f t="shared" si="486"/>
        <v>-1979577.5</v>
      </c>
    </row>
    <row r="686" spans="1:117" s="55" customFormat="1" ht="21" x14ac:dyDescent="0.2">
      <c r="A686" s="191">
        <f t="shared" si="447"/>
        <v>2655495</v>
      </c>
      <c r="B686" s="136">
        <f>'گام اول '!B687</f>
        <v>681</v>
      </c>
      <c r="C686" s="136">
        <f>'گام اول '!C687</f>
        <v>480</v>
      </c>
      <c r="D686" s="136">
        <f>'گام اول '!D687</f>
        <v>13030</v>
      </c>
      <c r="E686" s="136" t="str">
        <f>'گام اول '!E687</f>
        <v>روح اله</v>
      </c>
      <c r="F686" s="136" t="str">
        <f>'گام اول '!F687</f>
        <v>راستگر</v>
      </c>
      <c r="G686" s="136" t="str">
        <f>'گام اول '!G687</f>
        <v>نگهبان</v>
      </c>
      <c r="H686" s="136" t="str">
        <f>'گام اول '!H687</f>
        <v>البرز</v>
      </c>
      <c r="I686" s="136" t="str">
        <f>'گام اول '!I687</f>
        <v>129-813-2198587-1</v>
      </c>
      <c r="J686" s="136" t="str">
        <f>'گام اول '!J687</f>
        <v>0322760781</v>
      </c>
      <c r="K686" s="136" t="str">
        <f>'گام اول '!K687</f>
        <v>0026376091</v>
      </c>
      <c r="L686" s="136" t="str">
        <f>'گام اول '!L687</f>
        <v>البرز</v>
      </c>
      <c r="M686" s="136" t="str">
        <f>'گام اول '!M687</f>
        <v>نگهبان</v>
      </c>
      <c r="N686" s="120" t="str">
        <f>'گام اول '!N687</f>
        <v>*</v>
      </c>
      <c r="O686" s="119">
        <f>'گام اول '!O687</f>
        <v>0</v>
      </c>
      <c r="P686" s="121">
        <f>'گام اول '!P687</f>
        <v>0</v>
      </c>
      <c r="Q686" s="358">
        <f>'گام اول '!Q687</f>
        <v>30</v>
      </c>
      <c r="R686" s="358">
        <f>'گام اول '!R687</f>
        <v>120</v>
      </c>
      <c r="S686" s="358">
        <f>'گام اول '!S687</f>
        <v>110</v>
      </c>
      <c r="T686" s="358">
        <f>'گام اول '!T687</f>
        <v>29.33</v>
      </c>
      <c r="U686" s="137">
        <f>'گام اول '!U687</f>
        <v>0</v>
      </c>
      <c r="V686" s="120">
        <f>'گام اول '!W687</f>
        <v>0</v>
      </c>
      <c r="W686" s="121">
        <f>'گام اول '!X687</f>
        <v>0</v>
      </c>
      <c r="X686" s="366">
        <f>'گام اول '!Y687</f>
        <v>2</v>
      </c>
      <c r="Y686" s="366">
        <f>'گام اول '!Z687</f>
        <v>2</v>
      </c>
      <c r="Z686" s="138">
        <f>'گام اول '!AA687</f>
        <v>885165</v>
      </c>
      <c r="AA686" s="138">
        <f>'گام اول '!AB687</f>
        <v>46667</v>
      </c>
      <c r="AB686" s="138">
        <f>'گام اول '!AC687</f>
        <v>931832</v>
      </c>
      <c r="AC686" s="138">
        <f>'گام اول '!AD687</f>
        <v>4500000</v>
      </c>
      <c r="AD686" s="138">
        <f>'گام اول '!AE687</f>
        <v>6000000</v>
      </c>
      <c r="AE686" s="139">
        <f>'گام اول '!AF687</f>
        <v>177895.19999999998</v>
      </c>
      <c r="AF686" s="122">
        <f>'گام اول '!AG687</f>
        <v>26554950</v>
      </c>
      <c r="AG686" s="123">
        <f>'گام اول '!AH687</f>
        <v>1400010</v>
      </c>
      <c r="AH686" s="123">
        <f>'گام اول '!AI687</f>
        <v>21347423.999999996</v>
      </c>
      <c r="AI686" s="123">
        <f>'گام اول '!AJ687</f>
        <v>5310990</v>
      </c>
      <c r="AJ686" s="123">
        <f>'گام اول '!AK687</f>
        <v>4500000</v>
      </c>
      <c r="AK686" s="123">
        <f>'گام اول '!AL687</f>
        <v>6000000</v>
      </c>
      <c r="AL686" s="123">
        <f>'گام اول '!AM687</f>
        <v>4892117.9999999991</v>
      </c>
      <c r="AM686" s="123">
        <f>'گام اول '!AN687</f>
        <v>5217666.2159999991</v>
      </c>
      <c r="AN686" s="123">
        <f>'گام اول '!AO687</f>
        <v>0</v>
      </c>
      <c r="AO686" s="123">
        <f>'گام اول '!AP687</f>
        <v>3000000</v>
      </c>
      <c r="AP686" s="123">
        <f>'گام اول '!AQ687</f>
        <v>0</v>
      </c>
      <c r="AQ686" s="123">
        <f>'گام اول '!AR687</f>
        <v>0</v>
      </c>
      <c r="AR686" s="123">
        <f>'گام اول '!AS687</f>
        <v>0</v>
      </c>
      <c r="AS686" s="375">
        <f>'گام اول '!AT687</f>
        <v>0</v>
      </c>
      <c r="AT686" s="368">
        <f t="shared" si="448"/>
        <v>78223158.216000006</v>
      </c>
      <c r="AU686" s="173">
        <f>'گام اول '!AV687</f>
        <v>54308316.440880008</v>
      </c>
      <c r="AV686" s="141">
        <f>'گام اول '!AW687</f>
        <v>72912168.215999991</v>
      </c>
      <c r="AW686" s="142">
        <f t="shared" si="449"/>
        <v>5103851.7751199994</v>
      </c>
      <c r="AX686" s="75">
        <f t="shared" si="450"/>
        <v>1430831.644088001</v>
      </c>
      <c r="AY686" s="142">
        <f>'گام اول '!AZ687</f>
        <v>0</v>
      </c>
      <c r="AZ686" s="142">
        <f>'گام اول '!BA687</f>
        <v>0</v>
      </c>
      <c r="BA686" s="142">
        <f>'گام اول '!BB687</f>
        <v>0</v>
      </c>
      <c r="BB686" s="142">
        <f>'گام اول '!BC687</f>
        <v>0</v>
      </c>
      <c r="BC686" s="142">
        <f>'گام اول '!BD687</f>
        <v>0</v>
      </c>
      <c r="BD686" s="142">
        <f>'گام اول '!BE687</f>
        <v>0</v>
      </c>
      <c r="BE686" s="142">
        <f>'گام اول '!BF687</f>
        <v>0</v>
      </c>
      <c r="BF686" s="143">
        <f t="shared" si="451"/>
        <v>6534683.4192080004</v>
      </c>
      <c r="BG686" s="140">
        <f t="shared" si="452"/>
        <v>71688474</v>
      </c>
      <c r="BH686" s="144">
        <f t="shared" si="453"/>
        <v>78223158.216000006</v>
      </c>
      <c r="BI686" s="127">
        <f t="shared" si="446"/>
        <v>4659160</v>
      </c>
      <c r="BJ686" s="145">
        <f t="shared" si="454"/>
        <v>2329580</v>
      </c>
      <c r="BK686" s="145">
        <f t="shared" si="455"/>
        <v>698874</v>
      </c>
      <c r="BL686" s="146">
        <f t="shared" si="456"/>
        <v>1120000</v>
      </c>
      <c r="BM686" s="379">
        <v>0</v>
      </c>
      <c r="BN686" s="147">
        <f t="shared" si="457"/>
        <v>87030772.216000006</v>
      </c>
      <c r="BO686" s="148">
        <f t="shared" si="458"/>
        <v>72912168.215999991</v>
      </c>
      <c r="BP686" s="149">
        <f t="shared" si="459"/>
        <v>16769798.689679999</v>
      </c>
      <c r="BQ686" s="150">
        <f t="shared" si="460"/>
        <v>103800570.90568</v>
      </c>
      <c r="BR686" s="151">
        <f t="shared" si="461"/>
        <v>100800</v>
      </c>
      <c r="BS686" s="147">
        <f t="shared" si="462"/>
        <v>103901370.90568</v>
      </c>
      <c r="BT686" s="135">
        <v>0</v>
      </c>
      <c r="BU686" s="148">
        <f t="shared" si="463"/>
        <v>8703077.2216000017</v>
      </c>
      <c r="BV686" s="152">
        <f t="shared" si="464"/>
        <v>4351538.6108000008</v>
      </c>
      <c r="BW686" s="133">
        <f t="shared" si="465"/>
        <v>90846755.073280007</v>
      </c>
      <c r="BX686" s="147">
        <f t="shared" si="466"/>
        <v>7687614</v>
      </c>
      <c r="BY686" s="134">
        <f t="shared" si="467"/>
        <v>83159141.073280007</v>
      </c>
      <c r="CD686" s="388">
        <f>'گام اول '!AU687</f>
        <v>78223158.216000006</v>
      </c>
      <c r="CE686" s="389">
        <f>'گام اول '!AV687</f>
        <v>54308316.440880008</v>
      </c>
      <c r="CF686" s="389">
        <f>'گام اول '!AW687</f>
        <v>72912168.215999991</v>
      </c>
      <c r="CG686" s="389">
        <f>'گام اول '!AX687</f>
        <v>5103851.7751199994</v>
      </c>
      <c r="CH686" s="389">
        <f>'گام اول '!AY687</f>
        <v>1430831.644088001</v>
      </c>
      <c r="CI686" s="389">
        <f>'گام اول '!AZ687</f>
        <v>0</v>
      </c>
      <c r="CJ686" s="389">
        <f>'گام اول '!BA687</f>
        <v>0</v>
      </c>
      <c r="CK686" s="389">
        <f>'گام اول '!BB687</f>
        <v>0</v>
      </c>
      <c r="CL686" s="389">
        <f>'گام اول '!BC687</f>
        <v>0</v>
      </c>
      <c r="CM686" s="389">
        <f>'گام اول '!BD687</f>
        <v>0</v>
      </c>
      <c r="CN686" s="389">
        <f>'گام اول '!BE687</f>
        <v>0</v>
      </c>
      <c r="CO686" s="389">
        <f>'گام اول '!BF687</f>
        <v>0</v>
      </c>
      <c r="CP686" s="389">
        <f>'گام اول '!BG687</f>
        <v>6534683.4192080004</v>
      </c>
      <c r="CQ686" s="389">
        <f>'گام اول '!BH687</f>
        <v>71688474</v>
      </c>
      <c r="CR686" s="389">
        <f t="shared" si="468"/>
        <v>78223158.216000006</v>
      </c>
      <c r="CS686" s="55">
        <f t="shared" si="469"/>
        <v>4659160</v>
      </c>
      <c r="CT686" s="388">
        <f t="shared" si="470"/>
        <v>2329580</v>
      </c>
      <c r="CU686" s="389">
        <f t="shared" si="471"/>
        <v>698874</v>
      </c>
      <c r="CV686" s="389">
        <f t="shared" si="472"/>
        <v>1120000</v>
      </c>
      <c r="CW686" s="55">
        <v>0</v>
      </c>
      <c r="CX686" s="389">
        <f t="shared" si="473"/>
        <v>87030772.216000006</v>
      </c>
      <c r="CY686" s="389">
        <f t="shared" si="474"/>
        <v>72912168.215999991</v>
      </c>
      <c r="CZ686" s="389">
        <f t="shared" si="475"/>
        <v>16769798.689679999</v>
      </c>
      <c r="DA686" s="389">
        <f t="shared" si="476"/>
        <v>103800570.90568</v>
      </c>
      <c r="DB686" s="389">
        <f t="shared" si="477"/>
        <v>100800</v>
      </c>
      <c r="DC686" s="389">
        <f t="shared" si="478"/>
        <v>103901370.90568</v>
      </c>
      <c r="DD686" s="394">
        <v>0</v>
      </c>
      <c r="DE686" s="389">
        <f t="shared" si="479"/>
        <v>8703077.2216000017</v>
      </c>
      <c r="DF686" s="389">
        <f t="shared" si="480"/>
        <v>4351538.6108000008</v>
      </c>
      <c r="DG686" s="389">
        <f t="shared" si="481"/>
        <v>90846755.073280007</v>
      </c>
      <c r="DH686" s="389">
        <f t="shared" si="482"/>
        <v>7687614</v>
      </c>
      <c r="DI686" s="389">
        <f t="shared" si="483"/>
        <v>83159141.073280007</v>
      </c>
      <c r="DJ686" s="389">
        <f t="shared" si="484"/>
        <v>0</v>
      </c>
      <c r="DL686" s="396">
        <f t="shared" si="485"/>
        <v>6638737.5</v>
      </c>
      <c r="DM686" s="396">
        <f t="shared" si="486"/>
        <v>-1979577.5</v>
      </c>
    </row>
    <row r="687" spans="1:117" s="55" customFormat="1" ht="21" x14ac:dyDescent="0.2">
      <c r="A687" s="191">
        <f t="shared" si="447"/>
        <v>2655495</v>
      </c>
      <c r="B687" s="136">
        <f>'گام اول '!B688</f>
        <v>682</v>
      </c>
      <c r="C687" s="136">
        <f>'گام اول '!C688</f>
        <v>481</v>
      </c>
      <c r="D687" s="136">
        <f>'گام اول '!D688</f>
        <v>13034</v>
      </c>
      <c r="E687" s="136" t="str">
        <f>'گام اول '!E688</f>
        <v>سعيد</v>
      </c>
      <c r="F687" s="136" t="str">
        <f>'گام اول '!F688</f>
        <v>قاسمي تاج آبادي</v>
      </c>
      <c r="G687" s="136" t="str">
        <f>'گام اول '!G688</f>
        <v>نگهبان</v>
      </c>
      <c r="H687" s="136" t="str">
        <f>'گام اول '!H688</f>
        <v>البرز</v>
      </c>
      <c r="I687" s="136" t="str">
        <f>'گام اول '!I688</f>
        <v>129-813-145842-1</v>
      </c>
      <c r="J687" s="136" t="str">
        <f>'گام اول '!J688</f>
        <v>0321538870</v>
      </c>
      <c r="K687" s="136" t="str">
        <f>'گام اول '!K688</f>
        <v>0043062847</v>
      </c>
      <c r="L687" s="136" t="str">
        <f>'گام اول '!L688</f>
        <v>البرز</v>
      </c>
      <c r="M687" s="136" t="str">
        <f>'گام اول '!M688</f>
        <v>نگهبان</v>
      </c>
      <c r="N687" s="120" t="str">
        <f>'گام اول '!N688</f>
        <v>*</v>
      </c>
      <c r="O687" s="119">
        <f>'گام اول '!O688</f>
        <v>0</v>
      </c>
      <c r="P687" s="121">
        <f>'گام اول '!P688</f>
        <v>0</v>
      </c>
      <c r="Q687" s="358">
        <f>'گام اول '!Q688</f>
        <v>30</v>
      </c>
      <c r="R687" s="358">
        <f>'گام اول '!R688</f>
        <v>120</v>
      </c>
      <c r="S687" s="358">
        <f>'گام اول '!S688</f>
        <v>110</v>
      </c>
      <c r="T687" s="358">
        <f>'گام اول '!T688</f>
        <v>29.33</v>
      </c>
      <c r="U687" s="137">
        <f>'گام اول '!U688</f>
        <v>0</v>
      </c>
      <c r="V687" s="120">
        <f>'گام اول '!W688</f>
        <v>0</v>
      </c>
      <c r="W687" s="121">
        <f>'گام اول '!X688</f>
        <v>0</v>
      </c>
      <c r="X687" s="366">
        <f>'گام اول '!Y688</f>
        <v>2</v>
      </c>
      <c r="Y687" s="366">
        <f>'گام اول '!Z688</f>
        <v>1</v>
      </c>
      <c r="Z687" s="138">
        <f>'گام اول '!AA688</f>
        <v>885165</v>
      </c>
      <c r="AA687" s="138">
        <f>'گام اول '!AB688</f>
        <v>46667</v>
      </c>
      <c r="AB687" s="138">
        <f>'گام اول '!AC688</f>
        <v>931832</v>
      </c>
      <c r="AC687" s="138">
        <f>'گام اول '!AD688</f>
        <v>4500000</v>
      </c>
      <c r="AD687" s="138">
        <f>'گام اول '!AE688</f>
        <v>6000000</v>
      </c>
      <c r="AE687" s="139">
        <f>'گام اول '!AF688</f>
        <v>177895.19999999998</v>
      </c>
      <c r="AF687" s="122">
        <f>'گام اول '!AG688</f>
        <v>26554950</v>
      </c>
      <c r="AG687" s="123">
        <f>'گام اول '!AH688</f>
        <v>1400010</v>
      </c>
      <c r="AH687" s="123">
        <f>'گام اول '!AI688</f>
        <v>21347423.999999996</v>
      </c>
      <c r="AI687" s="123">
        <f>'گام اول '!AJ688</f>
        <v>2655495</v>
      </c>
      <c r="AJ687" s="123">
        <f>'گام اول '!AK688</f>
        <v>4500000</v>
      </c>
      <c r="AK687" s="123">
        <f>'گام اول '!AL688</f>
        <v>6000000</v>
      </c>
      <c r="AL687" s="123">
        <f>'گام اول '!AM688</f>
        <v>4892117.9999999991</v>
      </c>
      <c r="AM687" s="123">
        <f>'گام اول '!AN688</f>
        <v>5217666.2159999991</v>
      </c>
      <c r="AN687" s="123">
        <f>'گام اول '!AO688</f>
        <v>0</v>
      </c>
      <c r="AO687" s="123">
        <f>'گام اول '!AP688</f>
        <v>3000000</v>
      </c>
      <c r="AP687" s="123">
        <f>'گام اول '!AQ688</f>
        <v>0</v>
      </c>
      <c r="AQ687" s="123">
        <f>'گام اول '!AR688</f>
        <v>0</v>
      </c>
      <c r="AR687" s="123">
        <f>'گام اول '!AS688</f>
        <v>0</v>
      </c>
      <c r="AS687" s="375">
        <f>'گام اول '!AT688</f>
        <v>0</v>
      </c>
      <c r="AT687" s="368">
        <f t="shared" si="448"/>
        <v>75567663.216000006</v>
      </c>
      <c r="AU687" s="173">
        <f>'گام اول '!AV688</f>
        <v>54308316.440880008</v>
      </c>
      <c r="AV687" s="141">
        <f>'گام اول '!AW688</f>
        <v>72912168.215999991</v>
      </c>
      <c r="AW687" s="142">
        <f t="shared" si="449"/>
        <v>5103851.7751199994</v>
      </c>
      <c r="AX687" s="75">
        <f t="shared" si="450"/>
        <v>1430831.644088001</v>
      </c>
      <c r="AY687" s="142">
        <f>'گام اول '!AZ688</f>
        <v>0</v>
      </c>
      <c r="AZ687" s="142">
        <f>'گام اول '!BA688</f>
        <v>0</v>
      </c>
      <c r="BA687" s="142">
        <f>'گام اول '!BB688</f>
        <v>0</v>
      </c>
      <c r="BB687" s="142">
        <f>'گام اول '!BC688</f>
        <v>0</v>
      </c>
      <c r="BC687" s="142">
        <f>'گام اول '!BD688</f>
        <v>0</v>
      </c>
      <c r="BD687" s="142">
        <f>'گام اول '!BE688</f>
        <v>0</v>
      </c>
      <c r="BE687" s="142">
        <f>'گام اول '!BF688</f>
        <v>0</v>
      </c>
      <c r="BF687" s="143">
        <f t="shared" si="451"/>
        <v>6534683.4192080004</v>
      </c>
      <c r="BG687" s="140">
        <f t="shared" si="452"/>
        <v>69032979</v>
      </c>
      <c r="BH687" s="144">
        <f t="shared" si="453"/>
        <v>75567663.216000006</v>
      </c>
      <c r="BI687" s="127">
        <f t="shared" si="446"/>
        <v>4659160</v>
      </c>
      <c r="BJ687" s="145">
        <f t="shared" si="454"/>
        <v>2329580</v>
      </c>
      <c r="BK687" s="145">
        <f t="shared" si="455"/>
        <v>698874</v>
      </c>
      <c r="BL687" s="146">
        <f t="shared" si="456"/>
        <v>1120000</v>
      </c>
      <c r="BM687" s="379">
        <v>0</v>
      </c>
      <c r="BN687" s="147">
        <f t="shared" si="457"/>
        <v>84375277.216000006</v>
      </c>
      <c r="BO687" s="148">
        <f t="shared" si="458"/>
        <v>72912168.215999991</v>
      </c>
      <c r="BP687" s="149">
        <f t="shared" si="459"/>
        <v>16769798.689679999</v>
      </c>
      <c r="BQ687" s="150">
        <f t="shared" si="460"/>
        <v>101145075.90568</v>
      </c>
      <c r="BR687" s="151">
        <f t="shared" si="461"/>
        <v>100800</v>
      </c>
      <c r="BS687" s="147">
        <f t="shared" si="462"/>
        <v>101245875.90568</v>
      </c>
      <c r="BT687" s="135">
        <v>0</v>
      </c>
      <c r="BU687" s="148">
        <f t="shared" si="463"/>
        <v>8437527.7216000017</v>
      </c>
      <c r="BV687" s="152">
        <f t="shared" si="464"/>
        <v>4218763.8608000008</v>
      </c>
      <c r="BW687" s="133">
        <f t="shared" si="465"/>
        <v>88589584.323280007</v>
      </c>
      <c r="BX687" s="147">
        <f t="shared" si="466"/>
        <v>7687614</v>
      </c>
      <c r="BY687" s="134">
        <f t="shared" si="467"/>
        <v>80901970.323280007</v>
      </c>
      <c r="CD687" s="388">
        <f>'گام اول '!AU688</f>
        <v>75567663.216000006</v>
      </c>
      <c r="CE687" s="389">
        <f>'گام اول '!AV688</f>
        <v>54308316.440880008</v>
      </c>
      <c r="CF687" s="389">
        <f>'گام اول '!AW688</f>
        <v>72912168.215999991</v>
      </c>
      <c r="CG687" s="389">
        <f>'گام اول '!AX688</f>
        <v>5103851.7751199994</v>
      </c>
      <c r="CH687" s="389">
        <f>'گام اول '!AY688</f>
        <v>1430831.644088001</v>
      </c>
      <c r="CI687" s="389">
        <f>'گام اول '!AZ688</f>
        <v>0</v>
      </c>
      <c r="CJ687" s="389">
        <f>'گام اول '!BA688</f>
        <v>0</v>
      </c>
      <c r="CK687" s="389">
        <f>'گام اول '!BB688</f>
        <v>0</v>
      </c>
      <c r="CL687" s="389">
        <f>'گام اول '!BC688</f>
        <v>0</v>
      </c>
      <c r="CM687" s="389">
        <f>'گام اول '!BD688</f>
        <v>0</v>
      </c>
      <c r="CN687" s="389">
        <f>'گام اول '!BE688</f>
        <v>0</v>
      </c>
      <c r="CO687" s="389">
        <f>'گام اول '!BF688</f>
        <v>0</v>
      </c>
      <c r="CP687" s="389">
        <f>'گام اول '!BG688</f>
        <v>6534683.4192080004</v>
      </c>
      <c r="CQ687" s="389">
        <f>'گام اول '!BH688</f>
        <v>69032979</v>
      </c>
      <c r="CR687" s="389">
        <f t="shared" si="468"/>
        <v>75567663.216000006</v>
      </c>
      <c r="CS687" s="55">
        <f t="shared" si="469"/>
        <v>4659160</v>
      </c>
      <c r="CT687" s="388">
        <f t="shared" si="470"/>
        <v>2329580</v>
      </c>
      <c r="CU687" s="389">
        <f t="shared" si="471"/>
        <v>698874</v>
      </c>
      <c r="CV687" s="389">
        <f t="shared" si="472"/>
        <v>1120000</v>
      </c>
      <c r="CW687" s="55">
        <v>0</v>
      </c>
      <c r="CX687" s="389">
        <f t="shared" si="473"/>
        <v>84375277.216000006</v>
      </c>
      <c r="CY687" s="389">
        <f t="shared" si="474"/>
        <v>72912168.215999991</v>
      </c>
      <c r="CZ687" s="389">
        <f t="shared" si="475"/>
        <v>16769798.689679999</v>
      </c>
      <c r="DA687" s="389">
        <f t="shared" si="476"/>
        <v>101145075.90568</v>
      </c>
      <c r="DB687" s="389">
        <f t="shared" si="477"/>
        <v>100800</v>
      </c>
      <c r="DC687" s="389">
        <f t="shared" si="478"/>
        <v>101245875.90568</v>
      </c>
      <c r="DD687" s="394">
        <v>0</v>
      </c>
      <c r="DE687" s="389">
        <f t="shared" si="479"/>
        <v>8437527.7216000017</v>
      </c>
      <c r="DF687" s="389">
        <f t="shared" si="480"/>
        <v>4218763.8608000008</v>
      </c>
      <c r="DG687" s="389">
        <f t="shared" si="481"/>
        <v>88589584.323280007</v>
      </c>
      <c r="DH687" s="389">
        <f t="shared" si="482"/>
        <v>7687614</v>
      </c>
      <c r="DI687" s="389">
        <f t="shared" si="483"/>
        <v>80901970.323280007</v>
      </c>
      <c r="DJ687" s="389">
        <f t="shared" si="484"/>
        <v>0</v>
      </c>
      <c r="DL687" s="396">
        <f t="shared" si="485"/>
        <v>6638737.5</v>
      </c>
      <c r="DM687" s="396">
        <f t="shared" si="486"/>
        <v>-1979577.5</v>
      </c>
    </row>
    <row r="688" spans="1:117" s="55" customFormat="1" ht="21" x14ac:dyDescent="0.2">
      <c r="A688" s="191">
        <f t="shared" si="447"/>
        <v>2655495</v>
      </c>
      <c r="B688" s="136">
        <f>'گام اول '!B689</f>
        <v>683</v>
      </c>
      <c r="C688" s="136">
        <f>'گام اول '!C689</f>
        <v>482</v>
      </c>
      <c r="D688" s="136">
        <f>'گام اول '!D689</f>
        <v>13061</v>
      </c>
      <c r="E688" s="136" t="str">
        <f>'گام اول '!E689</f>
        <v>عباس</v>
      </c>
      <c r="F688" s="136" t="str">
        <f>'گام اول '!F689</f>
        <v>رشید گرمی</v>
      </c>
      <c r="G688" s="136" t="str">
        <f>'گام اول '!G689</f>
        <v>نگهبان</v>
      </c>
      <c r="H688" s="136" t="str">
        <f>'گام اول '!H689</f>
        <v>البرز</v>
      </c>
      <c r="I688" s="136" t="str">
        <f>'گام اول '!I689</f>
        <v>129-813-170313-1</v>
      </c>
      <c r="J688" s="136" t="str">
        <f>'گام اول '!J689</f>
        <v>0320451682</v>
      </c>
      <c r="K688" s="136" t="str">
        <f>'گام اول '!K689</f>
        <v>0012700175</v>
      </c>
      <c r="L688" s="136" t="str">
        <f>'گام اول '!L689</f>
        <v>البرز</v>
      </c>
      <c r="M688" s="136" t="str">
        <f>'گام اول '!M689</f>
        <v>نگهبان</v>
      </c>
      <c r="N688" s="120" t="str">
        <f>'گام اول '!N689</f>
        <v>*</v>
      </c>
      <c r="O688" s="119">
        <f>'گام اول '!O689</f>
        <v>0</v>
      </c>
      <c r="P688" s="121">
        <f>'گام اول '!P689</f>
        <v>0</v>
      </c>
      <c r="Q688" s="358">
        <f>'گام اول '!Q689</f>
        <v>30</v>
      </c>
      <c r="R688" s="358">
        <f>'گام اول '!R689</f>
        <v>120</v>
      </c>
      <c r="S688" s="358">
        <f>'گام اول '!S689</f>
        <v>110</v>
      </c>
      <c r="T688" s="358">
        <f>'گام اول '!T689</f>
        <v>29.33</v>
      </c>
      <c r="U688" s="137">
        <f>'گام اول '!U689</f>
        <v>0</v>
      </c>
      <c r="V688" s="120">
        <f>'گام اول '!W689</f>
        <v>0</v>
      </c>
      <c r="W688" s="121">
        <f>'گام اول '!X689</f>
        <v>0</v>
      </c>
      <c r="X688" s="366">
        <f>'گام اول '!Y689</f>
        <v>2</v>
      </c>
      <c r="Y688" s="366">
        <f>'گام اول '!Z689</f>
        <v>3</v>
      </c>
      <c r="Z688" s="138">
        <f>'گام اول '!AA689</f>
        <v>885165</v>
      </c>
      <c r="AA688" s="138">
        <f>'گام اول '!AB689</f>
        <v>46667</v>
      </c>
      <c r="AB688" s="138">
        <f>'گام اول '!AC689</f>
        <v>931832</v>
      </c>
      <c r="AC688" s="138">
        <f>'گام اول '!AD689</f>
        <v>4500000</v>
      </c>
      <c r="AD688" s="138">
        <f>'گام اول '!AE689</f>
        <v>6000000</v>
      </c>
      <c r="AE688" s="139">
        <f>'گام اول '!AF689</f>
        <v>177895.19999999998</v>
      </c>
      <c r="AF688" s="122">
        <f>'گام اول '!AG689</f>
        <v>26554950</v>
      </c>
      <c r="AG688" s="123">
        <f>'گام اول '!AH689</f>
        <v>1400010</v>
      </c>
      <c r="AH688" s="123">
        <f>'گام اول '!AI689</f>
        <v>21347423.999999996</v>
      </c>
      <c r="AI688" s="123">
        <f>'گام اول '!AJ689</f>
        <v>7966485</v>
      </c>
      <c r="AJ688" s="123">
        <f>'گام اول '!AK689</f>
        <v>4500000</v>
      </c>
      <c r="AK688" s="123">
        <f>'گام اول '!AL689</f>
        <v>6000000</v>
      </c>
      <c r="AL688" s="123">
        <f>'گام اول '!AM689</f>
        <v>4892117.9999999991</v>
      </c>
      <c r="AM688" s="123">
        <f>'گام اول '!AN689</f>
        <v>5217666.2159999991</v>
      </c>
      <c r="AN688" s="123">
        <f>'گام اول '!AO689</f>
        <v>0</v>
      </c>
      <c r="AO688" s="123">
        <f>'گام اول '!AP689</f>
        <v>3000000</v>
      </c>
      <c r="AP688" s="123">
        <f>'گام اول '!AQ689</f>
        <v>0</v>
      </c>
      <c r="AQ688" s="123">
        <f>'گام اول '!AR689</f>
        <v>0</v>
      </c>
      <c r="AR688" s="123">
        <f>'گام اول '!AS689</f>
        <v>0</v>
      </c>
      <c r="AS688" s="375">
        <f>'گام اول '!AT689</f>
        <v>0</v>
      </c>
      <c r="AT688" s="368">
        <f t="shared" si="448"/>
        <v>80878653.216000006</v>
      </c>
      <c r="AU688" s="173">
        <f>'گام اول '!AV689</f>
        <v>54308316.440880008</v>
      </c>
      <c r="AV688" s="141">
        <f>'گام اول '!AW689</f>
        <v>72912168.215999991</v>
      </c>
      <c r="AW688" s="142">
        <f t="shared" si="449"/>
        <v>5103851.7751199994</v>
      </c>
      <c r="AX688" s="75">
        <f t="shared" si="450"/>
        <v>1430831.644088001</v>
      </c>
      <c r="AY688" s="142">
        <f>'گام اول '!AZ689</f>
        <v>0</v>
      </c>
      <c r="AZ688" s="142">
        <f>'گام اول '!BA689</f>
        <v>0</v>
      </c>
      <c r="BA688" s="142">
        <f>'گام اول '!BB689</f>
        <v>0</v>
      </c>
      <c r="BB688" s="142">
        <f>'گام اول '!BC689</f>
        <v>0</v>
      </c>
      <c r="BC688" s="142">
        <f>'گام اول '!BD689</f>
        <v>0</v>
      </c>
      <c r="BD688" s="142">
        <f>'گام اول '!BE689</f>
        <v>0</v>
      </c>
      <c r="BE688" s="142">
        <f>'گام اول '!BF689</f>
        <v>0</v>
      </c>
      <c r="BF688" s="143">
        <f t="shared" si="451"/>
        <v>6534683.4192080004</v>
      </c>
      <c r="BG688" s="140">
        <f t="shared" si="452"/>
        <v>74343969</v>
      </c>
      <c r="BH688" s="144">
        <f t="shared" si="453"/>
        <v>80878653.216000006</v>
      </c>
      <c r="BI688" s="127">
        <f t="shared" si="446"/>
        <v>4659160</v>
      </c>
      <c r="BJ688" s="145">
        <f t="shared" si="454"/>
        <v>2329580</v>
      </c>
      <c r="BK688" s="145">
        <f t="shared" si="455"/>
        <v>698874</v>
      </c>
      <c r="BL688" s="146">
        <f t="shared" si="456"/>
        <v>1120000</v>
      </c>
      <c r="BM688" s="379">
        <v>0</v>
      </c>
      <c r="BN688" s="147">
        <f t="shared" si="457"/>
        <v>89686267.216000006</v>
      </c>
      <c r="BO688" s="148">
        <f t="shared" si="458"/>
        <v>72912168.215999991</v>
      </c>
      <c r="BP688" s="149">
        <f t="shared" si="459"/>
        <v>16769798.689679999</v>
      </c>
      <c r="BQ688" s="150">
        <f t="shared" si="460"/>
        <v>106456065.90568</v>
      </c>
      <c r="BR688" s="151">
        <f t="shared" si="461"/>
        <v>100800</v>
      </c>
      <c r="BS688" s="147">
        <f t="shared" si="462"/>
        <v>106556865.90568</v>
      </c>
      <c r="BT688" s="135">
        <v>0</v>
      </c>
      <c r="BU688" s="148">
        <f t="shared" si="463"/>
        <v>8968626.7216000017</v>
      </c>
      <c r="BV688" s="152">
        <f t="shared" si="464"/>
        <v>4484313.3608000008</v>
      </c>
      <c r="BW688" s="133">
        <f t="shared" si="465"/>
        <v>93103925.823280007</v>
      </c>
      <c r="BX688" s="147">
        <f t="shared" si="466"/>
        <v>7687614</v>
      </c>
      <c r="BY688" s="134">
        <f t="shared" si="467"/>
        <v>85416311.823280007</v>
      </c>
      <c r="CD688" s="388">
        <f>'گام اول '!AU689</f>
        <v>80878653.216000006</v>
      </c>
      <c r="CE688" s="389">
        <f>'گام اول '!AV689</f>
        <v>54308316.440880008</v>
      </c>
      <c r="CF688" s="389">
        <f>'گام اول '!AW689</f>
        <v>72912168.215999991</v>
      </c>
      <c r="CG688" s="389">
        <f>'گام اول '!AX689</f>
        <v>5103851.7751199994</v>
      </c>
      <c r="CH688" s="389">
        <f>'گام اول '!AY689</f>
        <v>1430831.644088001</v>
      </c>
      <c r="CI688" s="389">
        <f>'گام اول '!AZ689</f>
        <v>0</v>
      </c>
      <c r="CJ688" s="389">
        <f>'گام اول '!BA689</f>
        <v>0</v>
      </c>
      <c r="CK688" s="389">
        <f>'گام اول '!BB689</f>
        <v>0</v>
      </c>
      <c r="CL688" s="389">
        <f>'گام اول '!BC689</f>
        <v>0</v>
      </c>
      <c r="CM688" s="389">
        <f>'گام اول '!BD689</f>
        <v>0</v>
      </c>
      <c r="CN688" s="389">
        <f>'گام اول '!BE689</f>
        <v>0</v>
      </c>
      <c r="CO688" s="389">
        <f>'گام اول '!BF689</f>
        <v>0</v>
      </c>
      <c r="CP688" s="389">
        <f>'گام اول '!BG689</f>
        <v>6534683.4192080004</v>
      </c>
      <c r="CQ688" s="389">
        <f>'گام اول '!BH689</f>
        <v>74343969</v>
      </c>
      <c r="CR688" s="389">
        <f t="shared" si="468"/>
        <v>80878653.216000006</v>
      </c>
      <c r="CS688" s="55">
        <f t="shared" si="469"/>
        <v>4659160</v>
      </c>
      <c r="CT688" s="388">
        <f t="shared" si="470"/>
        <v>2329580</v>
      </c>
      <c r="CU688" s="389">
        <f t="shared" si="471"/>
        <v>698874</v>
      </c>
      <c r="CV688" s="389">
        <f t="shared" si="472"/>
        <v>1120000</v>
      </c>
      <c r="CW688" s="55">
        <v>0</v>
      </c>
      <c r="CX688" s="389">
        <f t="shared" si="473"/>
        <v>89686267.216000006</v>
      </c>
      <c r="CY688" s="389">
        <f t="shared" si="474"/>
        <v>72912168.215999991</v>
      </c>
      <c r="CZ688" s="389">
        <f t="shared" si="475"/>
        <v>16769798.689679999</v>
      </c>
      <c r="DA688" s="389">
        <f t="shared" si="476"/>
        <v>106456065.90568</v>
      </c>
      <c r="DB688" s="389">
        <f t="shared" si="477"/>
        <v>100800</v>
      </c>
      <c r="DC688" s="389">
        <f t="shared" si="478"/>
        <v>106556865.90568</v>
      </c>
      <c r="DD688" s="394">
        <v>0</v>
      </c>
      <c r="DE688" s="389">
        <f t="shared" si="479"/>
        <v>8968626.7216000017</v>
      </c>
      <c r="DF688" s="389">
        <f t="shared" si="480"/>
        <v>4484313.3608000008</v>
      </c>
      <c r="DG688" s="389">
        <f t="shared" si="481"/>
        <v>93103925.823280007</v>
      </c>
      <c r="DH688" s="389">
        <f t="shared" si="482"/>
        <v>7687614</v>
      </c>
      <c r="DI688" s="389">
        <f t="shared" si="483"/>
        <v>85416311.823280007</v>
      </c>
      <c r="DJ688" s="389">
        <f t="shared" si="484"/>
        <v>0</v>
      </c>
      <c r="DL688" s="396">
        <f t="shared" si="485"/>
        <v>6638737.5</v>
      </c>
      <c r="DM688" s="396">
        <f t="shared" si="486"/>
        <v>-1979577.5</v>
      </c>
    </row>
    <row r="689" spans="1:117" s="55" customFormat="1" ht="21" x14ac:dyDescent="0.2">
      <c r="A689" s="191">
        <f t="shared" si="447"/>
        <v>2655495</v>
      </c>
      <c r="B689" s="136">
        <f>'گام اول '!B690</f>
        <v>684</v>
      </c>
      <c r="C689" s="136">
        <f>'گام اول '!C690</f>
        <v>483</v>
      </c>
      <c r="D689" s="136">
        <f>'گام اول '!D690</f>
        <v>13047</v>
      </c>
      <c r="E689" s="136" t="str">
        <f>'گام اول '!E690</f>
        <v>علي</v>
      </c>
      <c r="F689" s="136" t="str">
        <f>'گام اول '!F690</f>
        <v>حیدری</v>
      </c>
      <c r="G689" s="136" t="str">
        <f>'گام اول '!G690</f>
        <v>نگهبان</v>
      </c>
      <c r="H689" s="136" t="str">
        <f>'گام اول '!H690</f>
        <v>البرز</v>
      </c>
      <c r="I689" s="136" t="str">
        <f>'گام اول '!I690</f>
        <v>129-813-533560-1</v>
      </c>
      <c r="J689" s="136" t="str">
        <f>'گام اول '!J690</f>
        <v>4899439962</v>
      </c>
      <c r="K689" s="136" t="str">
        <f>'گام اول '!K690</f>
        <v>0012700200</v>
      </c>
      <c r="L689" s="136" t="str">
        <f>'گام اول '!L690</f>
        <v>البرز</v>
      </c>
      <c r="M689" s="136" t="str">
        <f>'گام اول '!M690</f>
        <v>نگهبان</v>
      </c>
      <c r="N689" s="120" t="str">
        <f>'گام اول '!N690</f>
        <v>*</v>
      </c>
      <c r="O689" s="119">
        <f>'گام اول '!O690</f>
        <v>0</v>
      </c>
      <c r="P689" s="121">
        <f>'گام اول '!P690</f>
        <v>0</v>
      </c>
      <c r="Q689" s="358">
        <f>'گام اول '!Q690</f>
        <v>30</v>
      </c>
      <c r="R689" s="358">
        <f>'گام اول '!R690</f>
        <v>120</v>
      </c>
      <c r="S689" s="358">
        <f>'گام اول '!S690</f>
        <v>110</v>
      </c>
      <c r="T689" s="358">
        <f>'گام اول '!T690</f>
        <v>29.33</v>
      </c>
      <c r="U689" s="137">
        <f>'گام اول '!U690</f>
        <v>0</v>
      </c>
      <c r="V689" s="120">
        <f>'گام اول '!W690</f>
        <v>0</v>
      </c>
      <c r="W689" s="121">
        <f>'گام اول '!X690</f>
        <v>0</v>
      </c>
      <c r="X689" s="366">
        <f>'گام اول '!Y690</f>
        <v>1</v>
      </c>
      <c r="Y689" s="366">
        <f>'گام اول '!Z690</f>
        <v>1</v>
      </c>
      <c r="Z689" s="138">
        <f>'گام اول '!AA690</f>
        <v>885165</v>
      </c>
      <c r="AA689" s="138">
        <f>'گام اول '!AB690</f>
        <v>46667</v>
      </c>
      <c r="AB689" s="138">
        <f>'گام اول '!AC690</f>
        <v>931832</v>
      </c>
      <c r="AC689" s="138">
        <f>'گام اول '!AD690</f>
        <v>4500000</v>
      </c>
      <c r="AD689" s="138">
        <f>'گام اول '!AE690</f>
        <v>6000000</v>
      </c>
      <c r="AE689" s="139">
        <f>'گام اول '!AF690</f>
        <v>177895.19999999998</v>
      </c>
      <c r="AF689" s="122">
        <f>'گام اول '!AG690</f>
        <v>26554950</v>
      </c>
      <c r="AG689" s="123">
        <f>'گام اول '!AH690</f>
        <v>1400010</v>
      </c>
      <c r="AH689" s="123">
        <f>'گام اول '!AI690</f>
        <v>21347423.999999996</v>
      </c>
      <c r="AI689" s="123">
        <f>'گام اول '!AJ690</f>
        <v>2655495</v>
      </c>
      <c r="AJ689" s="123">
        <f>'گام اول '!AK690</f>
        <v>4500000</v>
      </c>
      <c r="AK689" s="123">
        <f>'گام اول '!AL690</f>
        <v>6000000</v>
      </c>
      <c r="AL689" s="123">
        <f>'گام اول '!AM690</f>
        <v>4892117.9999999991</v>
      </c>
      <c r="AM689" s="123">
        <f>'گام اول '!AN690</f>
        <v>5217666.2159999991</v>
      </c>
      <c r="AN689" s="123">
        <f>'گام اول '!AO690</f>
        <v>0</v>
      </c>
      <c r="AO689" s="123">
        <f>'گام اول '!AP690</f>
        <v>2800000</v>
      </c>
      <c r="AP689" s="123">
        <f>'گام اول '!AQ690</f>
        <v>0</v>
      </c>
      <c r="AQ689" s="123">
        <f>'گام اول '!AR690</f>
        <v>0</v>
      </c>
      <c r="AR689" s="123">
        <f>'گام اول '!AS690</f>
        <v>0</v>
      </c>
      <c r="AS689" s="375">
        <f>'گام اول '!AT690</f>
        <v>0</v>
      </c>
      <c r="AT689" s="368">
        <f t="shared" si="448"/>
        <v>75367663.216000006</v>
      </c>
      <c r="AU689" s="173">
        <f>'گام اول '!AV690</f>
        <v>54322316.440880008</v>
      </c>
      <c r="AV689" s="141">
        <f>'گام اول '!AW690</f>
        <v>72712168.215999991</v>
      </c>
      <c r="AW689" s="142">
        <f t="shared" si="449"/>
        <v>5089851.7751199994</v>
      </c>
      <c r="AX689" s="75">
        <f t="shared" si="450"/>
        <v>1432231.644088001</v>
      </c>
      <c r="AY689" s="142">
        <f>'گام اول '!AZ690</f>
        <v>0</v>
      </c>
      <c r="AZ689" s="142">
        <f>'گام اول '!BA690</f>
        <v>0</v>
      </c>
      <c r="BA689" s="142">
        <f>'گام اول '!BB690</f>
        <v>0</v>
      </c>
      <c r="BB689" s="142">
        <f>'گام اول '!BC690</f>
        <v>0</v>
      </c>
      <c r="BC689" s="142">
        <f>'گام اول '!BD690</f>
        <v>0</v>
      </c>
      <c r="BD689" s="142">
        <f>'گام اول '!BE690</f>
        <v>0</v>
      </c>
      <c r="BE689" s="142">
        <f>'گام اول '!BF690</f>
        <v>0</v>
      </c>
      <c r="BF689" s="143">
        <f t="shared" si="451"/>
        <v>6522083.4192080004</v>
      </c>
      <c r="BG689" s="140">
        <f t="shared" si="452"/>
        <v>68845579</v>
      </c>
      <c r="BH689" s="144">
        <f t="shared" si="453"/>
        <v>75367663.216000006</v>
      </c>
      <c r="BI689" s="127">
        <f t="shared" si="446"/>
        <v>4659160</v>
      </c>
      <c r="BJ689" s="145">
        <f t="shared" si="454"/>
        <v>2329580</v>
      </c>
      <c r="BK689" s="145">
        <f t="shared" si="455"/>
        <v>698874</v>
      </c>
      <c r="BL689" s="146">
        <f t="shared" si="456"/>
        <v>1120000</v>
      </c>
      <c r="BM689" s="379">
        <v>0</v>
      </c>
      <c r="BN689" s="147">
        <f t="shared" si="457"/>
        <v>84175277.216000006</v>
      </c>
      <c r="BO689" s="148">
        <f t="shared" si="458"/>
        <v>72712168.215999991</v>
      </c>
      <c r="BP689" s="149">
        <f t="shared" si="459"/>
        <v>16723798.689679999</v>
      </c>
      <c r="BQ689" s="150">
        <f t="shared" si="460"/>
        <v>100899075.90568</v>
      </c>
      <c r="BR689" s="151">
        <f t="shared" si="461"/>
        <v>100800</v>
      </c>
      <c r="BS689" s="147">
        <f t="shared" si="462"/>
        <v>100999875.90568</v>
      </c>
      <c r="BT689" s="135">
        <v>0</v>
      </c>
      <c r="BU689" s="148">
        <f t="shared" si="463"/>
        <v>8417527.7216000017</v>
      </c>
      <c r="BV689" s="152">
        <f t="shared" si="464"/>
        <v>4208763.8608000008</v>
      </c>
      <c r="BW689" s="133">
        <f t="shared" si="465"/>
        <v>88373584.323280007</v>
      </c>
      <c r="BX689" s="147">
        <f t="shared" si="466"/>
        <v>7687614</v>
      </c>
      <c r="BY689" s="134">
        <f t="shared" si="467"/>
        <v>80685970.323280007</v>
      </c>
      <c r="CD689" s="388">
        <f>'گام اول '!AU690</f>
        <v>75367663.216000006</v>
      </c>
      <c r="CE689" s="389">
        <f>'گام اول '!AV690</f>
        <v>54322316.440880008</v>
      </c>
      <c r="CF689" s="389">
        <f>'گام اول '!AW690</f>
        <v>72712168.215999991</v>
      </c>
      <c r="CG689" s="389">
        <f>'گام اول '!AX690</f>
        <v>5089851.7751199994</v>
      </c>
      <c r="CH689" s="389">
        <f>'گام اول '!AY690</f>
        <v>1432231.644088001</v>
      </c>
      <c r="CI689" s="389">
        <f>'گام اول '!AZ690</f>
        <v>0</v>
      </c>
      <c r="CJ689" s="389">
        <f>'گام اول '!BA690</f>
        <v>0</v>
      </c>
      <c r="CK689" s="389">
        <f>'گام اول '!BB690</f>
        <v>0</v>
      </c>
      <c r="CL689" s="389">
        <f>'گام اول '!BC690</f>
        <v>0</v>
      </c>
      <c r="CM689" s="389">
        <f>'گام اول '!BD690</f>
        <v>0</v>
      </c>
      <c r="CN689" s="389">
        <f>'گام اول '!BE690</f>
        <v>0</v>
      </c>
      <c r="CO689" s="389">
        <f>'گام اول '!BF690</f>
        <v>0</v>
      </c>
      <c r="CP689" s="389">
        <f>'گام اول '!BG690</f>
        <v>6522083.4192080004</v>
      </c>
      <c r="CQ689" s="389">
        <f>'گام اول '!BH690</f>
        <v>68845579</v>
      </c>
      <c r="CR689" s="389">
        <f t="shared" si="468"/>
        <v>75367663.216000006</v>
      </c>
      <c r="CS689" s="55">
        <f t="shared" si="469"/>
        <v>4659160</v>
      </c>
      <c r="CT689" s="388">
        <f t="shared" si="470"/>
        <v>2329580</v>
      </c>
      <c r="CU689" s="389">
        <f t="shared" si="471"/>
        <v>698874</v>
      </c>
      <c r="CV689" s="389">
        <f t="shared" si="472"/>
        <v>1120000</v>
      </c>
      <c r="CW689" s="55">
        <v>0</v>
      </c>
      <c r="CX689" s="389">
        <f t="shared" si="473"/>
        <v>84175277.216000006</v>
      </c>
      <c r="CY689" s="389">
        <f t="shared" si="474"/>
        <v>72712168.215999991</v>
      </c>
      <c r="CZ689" s="389">
        <f t="shared" si="475"/>
        <v>16723798.689679999</v>
      </c>
      <c r="DA689" s="389">
        <f t="shared" si="476"/>
        <v>100899075.90568</v>
      </c>
      <c r="DB689" s="389">
        <f t="shared" si="477"/>
        <v>100800</v>
      </c>
      <c r="DC689" s="389">
        <f t="shared" si="478"/>
        <v>100999875.90568</v>
      </c>
      <c r="DD689" s="394">
        <v>0</v>
      </c>
      <c r="DE689" s="389">
        <f t="shared" si="479"/>
        <v>8417527.7216000017</v>
      </c>
      <c r="DF689" s="389">
        <f t="shared" si="480"/>
        <v>4208763.8608000008</v>
      </c>
      <c r="DG689" s="389">
        <f t="shared" si="481"/>
        <v>88373584.323280007</v>
      </c>
      <c r="DH689" s="389">
        <f t="shared" si="482"/>
        <v>7687614</v>
      </c>
      <c r="DI689" s="389">
        <f t="shared" si="483"/>
        <v>80685970.323280007</v>
      </c>
      <c r="DJ689" s="389">
        <f t="shared" si="484"/>
        <v>0</v>
      </c>
      <c r="DL689" s="396">
        <f t="shared" si="485"/>
        <v>6638737.5</v>
      </c>
      <c r="DM689" s="396">
        <f t="shared" si="486"/>
        <v>-1979577.5</v>
      </c>
    </row>
    <row r="690" spans="1:117" s="55" customFormat="1" ht="21" x14ac:dyDescent="0.2">
      <c r="A690" s="191">
        <f t="shared" si="447"/>
        <v>2655495</v>
      </c>
      <c r="B690" s="136">
        <f>'گام اول '!B691</f>
        <v>685</v>
      </c>
      <c r="C690" s="136">
        <f>'گام اول '!C691</f>
        <v>484</v>
      </c>
      <c r="D690" s="136">
        <f>'گام اول '!D691</f>
        <v>13040</v>
      </c>
      <c r="E690" s="136" t="str">
        <f>'گام اول '!E691</f>
        <v>علي</v>
      </c>
      <c r="F690" s="136" t="str">
        <f>'گام اول '!F691</f>
        <v>وفائي</v>
      </c>
      <c r="G690" s="136" t="str">
        <f>'گام اول '!G691</f>
        <v>نگهبان</v>
      </c>
      <c r="H690" s="136" t="str">
        <f>'گام اول '!H691</f>
        <v>البرز</v>
      </c>
      <c r="I690" s="136" t="str">
        <f>'گام اول '!I691</f>
        <v>129-813-333681-1</v>
      </c>
      <c r="J690" s="136" t="str">
        <f>'گام اول '!J691</f>
        <v>0320360059</v>
      </c>
      <c r="K690" s="136" t="str">
        <f>'گام اول '!K691</f>
        <v>0026117644</v>
      </c>
      <c r="L690" s="136" t="str">
        <f>'گام اول '!L691</f>
        <v>البرز</v>
      </c>
      <c r="M690" s="136" t="str">
        <f>'گام اول '!M691</f>
        <v>نگهبان</v>
      </c>
      <c r="N690" s="120" t="str">
        <f>'گام اول '!N691</f>
        <v>*</v>
      </c>
      <c r="O690" s="119">
        <f>'گام اول '!O691</f>
        <v>0</v>
      </c>
      <c r="P690" s="121">
        <f>'گام اول '!P691</f>
        <v>0</v>
      </c>
      <c r="Q690" s="358">
        <f>'گام اول '!Q691</f>
        <v>30</v>
      </c>
      <c r="R690" s="358">
        <f>'گام اول '!R691</f>
        <v>120</v>
      </c>
      <c r="S690" s="358">
        <f>'گام اول '!S691</f>
        <v>110</v>
      </c>
      <c r="T690" s="358">
        <f>'گام اول '!T691</f>
        <v>29.33</v>
      </c>
      <c r="U690" s="137">
        <f>'گام اول '!U691</f>
        <v>0</v>
      </c>
      <c r="V690" s="120">
        <f>'گام اول '!W691</f>
        <v>0</v>
      </c>
      <c r="W690" s="121">
        <f>'گام اول '!X691</f>
        <v>0</v>
      </c>
      <c r="X690" s="366">
        <f>'گام اول '!Y691</f>
        <v>1</v>
      </c>
      <c r="Y690" s="366">
        <f>'گام اول '!Z691</f>
        <v>1</v>
      </c>
      <c r="Z690" s="138">
        <f>'گام اول '!AA691</f>
        <v>885165</v>
      </c>
      <c r="AA690" s="138">
        <f>'گام اول '!AB691</f>
        <v>46667</v>
      </c>
      <c r="AB690" s="138">
        <f>'گام اول '!AC691</f>
        <v>931832</v>
      </c>
      <c r="AC690" s="138">
        <f>'گام اول '!AD691</f>
        <v>4500000</v>
      </c>
      <c r="AD690" s="138">
        <f>'گام اول '!AE691</f>
        <v>6000000</v>
      </c>
      <c r="AE690" s="139">
        <f>'گام اول '!AF691</f>
        <v>177895.19999999998</v>
      </c>
      <c r="AF690" s="122">
        <f>'گام اول '!AG691</f>
        <v>26554950</v>
      </c>
      <c r="AG690" s="123">
        <f>'گام اول '!AH691</f>
        <v>1400010</v>
      </c>
      <c r="AH690" s="123">
        <f>'گام اول '!AI691</f>
        <v>21347423.999999996</v>
      </c>
      <c r="AI690" s="123">
        <f>'گام اول '!AJ691</f>
        <v>2655495</v>
      </c>
      <c r="AJ690" s="123">
        <f>'گام اول '!AK691</f>
        <v>4500000</v>
      </c>
      <c r="AK690" s="123">
        <f>'گام اول '!AL691</f>
        <v>6000000</v>
      </c>
      <c r="AL690" s="123">
        <f>'گام اول '!AM691</f>
        <v>4892117.9999999991</v>
      </c>
      <c r="AM690" s="123">
        <f>'گام اول '!AN691</f>
        <v>5217666.2159999991</v>
      </c>
      <c r="AN690" s="123">
        <f>'گام اول '!AO691</f>
        <v>0</v>
      </c>
      <c r="AO690" s="123">
        <f>'گام اول '!AP691</f>
        <v>2800000</v>
      </c>
      <c r="AP690" s="123">
        <f>'گام اول '!AQ691</f>
        <v>0</v>
      </c>
      <c r="AQ690" s="123">
        <f>'گام اول '!AR691</f>
        <v>0</v>
      </c>
      <c r="AR690" s="123">
        <f>'گام اول '!AS691</f>
        <v>0</v>
      </c>
      <c r="AS690" s="375">
        <f>'گام اول '!AT691</f>
        <v>0</v>
      </c>
      <c r="AT690" s="368">
        <f t="shared" si="448"/>
        <v>75367663.216000006</v>
      </c>
      <c r="AU690" s="173">
        <f>'گام اول '!AV691</f>
        <v>54322316.440880008</v>
      </c>
      <c r="AV690" s="141">
        <f>'گام اول '!AW691</f>
        <v>72712168.215999991</v>
      </c>
      <c r="AW690" s="142">
        <f t="shared" si="449"/>
        <v>5089851.7751199994</v>
      </c>
      <c r="AX690" s="75">
        <f t="shared" si="450"/>
        <v>1432231.644088001</v>
      </c>
      <c r="AY690" s="142">
        <f>'گام اول '!AZ691</f>
        <v>0</v>
      </c>
      <c r="AZ690" s="142">
        <f>'گام اول '!BA691</f>
        <v>0</v>
      </c>
      <c r="BA690" s="142">
        <f>'گام اول '!BB691</f>
        <v>0</v>
      </c>
      <c r="BB690" s="142">
        <f>'گام اول '!BC691</f>
        <v>0</v>
      </c>
      <c r="BC690" s="142">
        <f>'گام اول '!BD691</f>
        <v>0</v>
      </c>
      <c r="BD690" s="142">
        <f>'گام اول '!BE691</f>
        <v>0</v>
      </c>
      <c r="BE690" s="142">
        <f>'گام اول '!BF691</f>
        <v>0</v>
      </c>
      <c r="BF690" s="143">
        <f t="shared" si="451"/>
        <v>6522083.4192080004</v>
      </c>
      <c r="BG690" s="140">
        <f t="shared" si="452"/>
        <v>68845579</v>
      </c>
      <c r="BH690" s="144">
        <f t="shared" si="453"/>
        <v>75367663.216000006</v>
      </c>
      <c r="BI690" s="127">
        <f t="shared" si="446"/>
        <v>4659160</v>
      </c>
      <c r="BJ690" s="145">
        <f t="shared" si="454"/>
        <v>2329580</v>
      </c>
      <c r="BK690" s="145">
        <f t="shared" si="455"/>
        <v>698874</v>
      </c>
      <c r="BL690" s="146">
        <f t="shared" si="456"/>
        <v>1120000</v>
      </c>
      <c r="BM690" s="379">
        <v>0</v>
      </c>
      <c r="BN690" s="147">
        <f t="shared" si="457"/>
        <v>84175277.216000006</v>
      </c>
      <c r="BO690" s="148">
        <f t="shared" si="458"/>
        <v>72712168.215999991</v>
      </c>
      <c r="BP690" s="149">
        <f t="shared" si="459"/>
        <v>16723798.689679999</v>
      </c>
      <c r="BQ690" s="150">
        <f t="shared" si="460"/>
        <v>100899075.90568</v>
      </c>
      <c r="BR690" s="151">
        <f t="shared" si="461"/>
        <v>100800</v>
      </c>
      <c r="BS690" s="147">
        <f t="shared" si="462"/>
        <v>100999875.90568</v>
      </c>
      <c r="BT690" s="135">
        <v>0</v>
      </c>
      <c r="BU690" s="148">
        <f t="shared" si="463"/>
        <v>8417527.7216000017</v>
      </c>
      <c r="BV690" s="152">
        <f t="shared" si="464"/>
        <v>4208763.8608000008</v>
      </c>
      <c r="BW690" s="133">
        <f t="shared" si="465"/>
        <v>88373584.323280007</v>
      </c>
      <c r="BX690" s="147">
        <f t="shared" si="466"/>
        <v>7687614</v>
      </c>
      <c r="BY690" s="134">
        <f t="shared" si="467"/>
        <v>80685970.323280007</v>
      </c>
      <c r="CD690" s="388">
        <f>'گام اول '!AU691</f>
        <v>75367663.216000006</v>
      </c>
      <c r="CE690" s="389">
        <f>'گام اول '!AV691</f>
        <v>54322316.440880008</v>
      </c>
      <c r="CF690" s="389">
        <f>'گام اول '!AW691</f>
        <v>72712168.215999991</v>
      </c>
      <c r="CG690" s="389">
        <f>'گام اول '!AX691</f>
        <v>5089851.7751199994</v>
      </c>
      <c r="CH690" s="389">
        <f>'گام اول '!AY691</f>
        <v>1432231.644088001</v>
      </c>
      <c r="CI690" s="389">
        <f>'گام اول '!AZ691</f>
        <v>0</v>
      </c>
      <c r="CJ690" s="389">
        <f>'گام اول '!BA691</f>
        <v>0</v>
      </c>
      <c r="CK690" s="389">
        <f>'گام اول '!BB691</f>
        <v>0</v>
      </c>
      <c r="CL690" s="389">
        <f>'گام اول '!BC691</f>
        <v>0</v>
      </c>
      <c r="CM690" s="389">
        <f>'گام اول '!BD691</f>
        <v>0</v>
      </c>
      <c r="CN690" s="389">
        <f>'گام اول '!BE691</f>
        <v>0</v>
      </c>
      <c r="CO690" s="389">
        <f>'گام اول '!BF691</f>
        <v>0</v>
      </c>
      <c r="CP690" s="389">
        <f>'گام اول '!BG691</f>
        <v>6522083.4192080004</v>
      </c>
      <c r="CQ690" s="389">
        <f>'گام اول '!BH691</f>
        <v>68845579</v>
      </c>
      <c r="CR690" s="389">
        <f t="shared" si="468"/>
        <v>75367663.216000006</v>
      </c>
      <c r="CS690" s="55">
        <f t="shared" si="469"/>
        <v>4659160</v>
      </c>
      <c r="CT690" s="388">
        <f t="shared" si="470"/>
        <v>2329580</v>
      </c>
      <c r="CU690" s="389">
        <f t="shared" si="471"/>
        <v>698874</v>
      </c>
      <c r="CV690" s="389">
        <f t="shared" si="472"/>
        <v>1120000</v>
      </c>
      <c r="CW690" s="55">
        <v>0</v>
      </c>
      <c r="CX690" s="389">
        <f t="shared" si="473"/>
        <v>84175277.216000006</v>
      </c>
      <c r="CY690" s="389">
        <f t="shared" si="474"/>
        <v>72712168.215999991</v>
      </c>
      <c r="CZ690" s="389">
        <f t="shared" si="475"/>
        <v>16723798.689679999</v>
      </c>
      <c r="DA690" s="389">
        <f t="shared" si="476"/>
        <v>100899075.90568</v>
      </c>
      <c r="DB690" s="389">
        <f t="shared" si="477"/>
        <v>100800</v>
      </c>
      <c r="DC690" s="389">
        <f t="shared" si="478"/>
        <v>100999875.90568</v>
      </c>
      <c r="DD690" s="394">
        <v>0</v>
      </c>
      <c r="DE690" s="389">
        <f t="shared" si="479"/>
        <v>8417527.7216000017</v>
      </c>
      <c r="DF690" s="389">
        <f t="shared" si="480"/>
        <v>4208763.8608000008</v>
      </c>
      <c r="DG690" s="389">
        <f t="shared" si="481"/>
        <v>88373584.323280007</v>
      </c>
      <c r="DH690" s="389">
        <f t="shared" si="482"/>
        <v>7687614</v>
      </c>
      <c r="DI690" s="389">
        <f t="shared" si="483"/>
        <v>80685970.323280007</v>
      </c>
      <c r="DJ690" s="389">
        <f t="shared" si="484"/>
        <v>0</v>
      </c>
      <c r="DL690" s="396">
        <f t="shared" si="485"/>
        <v>6638737.5</v>
      </c>
      <c r="DM690" s="396">
        <f t="shared" si="486"/>
        <v>-1979577.5</v>
      </c>
    </row>
    <row r="691" spans="1:117" s="55" customFormat="1" ht="21" x14ac:dyDescent="0.2">
      <c r="A691" s="191">
        <f t="shared" si="447"/>
        <v>2655495</v>
      </c>
      <c r="B691" s="136">
        <f>'گام اول '!B692</f>
        <v>686</v>
      </c>
      <c r="C691" s="136">
        <f>'گام اول '!C692</f>
        <v>485</v>
      </c>
      <c r="D691" s="136">
        <f>'گام اول '!D692</f>
        <v>13035</v>
      </c>
      <c r="E691" s="136" t="str">
        <f>'گام اول '!E692</f>
        <v>عليرضا</v>
      </c>
      <c r="F691" s="136" t="str">
        <f>'گام اول '!F692</f>
        <v>نمازي</v>
      </c>
      <c r="G691" s="136" t="str">
        <f>'گام اول '!G692</f>
        <v>نگهبان</v>
      </c>
      <c r="H691" s="136" t="str">
        <f>'گام اول '!H692</f>
        <v>البرز</v>
      </c>
      <c r="I691" s="136" t="str">
        <f>'گام اول '!I692</f>
        <v>129-813-2241458-1</v>
      </c>
      <c r="J691" s="136" t="str">
        <f>'گام اول '!J692</f>
        <v>0638905370</v>
      </c>
      <c r="K691" s="136" t="str">
        <f>'گام اول '!K692</f>
        <v>0026165315</v>
      </c>
      <c r="L691" s="136" t="str">
        <f>'گام اول '!L692</f>
        <v>البرز</v>
      </c>
      <c r="M691" s="136" t="str">
        <f>'گام اول '!M692</f>
        <v>نگهبان</v>
      </c>
      <c r="N691" s="120" t="str">
        <f>'گام اول '!N692</f>
        <v>*</v>
      </c>
      <c r="O691" s="119">
        <f>'گام اول '!O692</f>
        <v>0</v>
      </c>
      <c r="P691" s="121">
        <f>'گام اول '!P692</f>
        <v>0</v>
      </c>
      <c r="Q691" s="358">
        <f>'گام اول '!Q692</f>
        <v>30</v>
      </c>
      <c r="R691" s="358">
        <f>'گام اول '!R692</f>
        <v>120</v>
      </c>
      <c r="S691" s="358">
        <f>'گام اول '!S692</f>
        <v>110</v>
      </c>
      <c r="T691" s="358">
        <f>'گام اول '!T692</f>
        <v>29.33</v>
      </c>
      <c r="U691" s="137">
        <f>'گام اول '!U692</f>
        <v>0</v>
      </c>
      <c r="V691" s="120">
        <f>'گام اول '!W692</f>
        <v>0</v>
      </c>
      <c r="W691" s="121">
        <f>'گام اول '!X692</f>
        <v>0</v>
      </c>
      <c r="X691" s="366">
        <f>'گام اول '!Y692</f>
        <v>1</v>
      </c>
      <c r="Y691" s="366">
        <f>'گام اول '!Z692</f>
        <v>1</v>
      </c>
      <c r="Z691" s="138">
        <f>'گام اول '!AA692</f>
        <v>885165</v>
      </c>
      <c r="AA691" s="138">
        <f>'گام اول '!AB692</f>
        <v>46667</v>
      </c>
      <c r="AB691" s="138">
        <f>'گام اول '!AC692</f>
        <v>931832</v>
      </c>
      <c r="AC691" s="138">
        <f>'گام اول '!AD692</f>
        <v>4500000</v>
      </c>
      <c r="AD691" s="138">
        <f>'گام اول '!AE692</f>
        <v>6000000</v>
      </c>
      <c r="AE691" s="139">
        <f>'گام اول '!AF692</f>
        <v>177895.19999999998</v>
      </c>
      <c r="AF691" s="122">
        <f>'گام اول '!AG692</f>
        <v>26554950</v>
      </c>
      <c r="AG691" s="123">
        <f>'گام اول '!AH692</f>
        <v>1400010</v>
      </c>
      <c r="AH691" s="123">
        <f>'گام اول '!AI692</f>
        <v>21347423.999999996</v>
      </c>
      <c r="AI691" s="123">
        <f>'گام اول '!AJ692</f>
        <v>2655495</v>
      </c>
      <c r="AJ691" s="123">
        <f>'گام اول '!AK692</f>
        <v>4500000</v>
      </c>
      <c r="AK691" s="123">
        <f>'گام اول '!AL692</f>
        <v>6000000</v>
      </c>
      <c r="AL691" s="123">
        <f>'گام اول '!AM692</f>
        <v>4892117.9999999991</v>
      </c>
      <c r="AM691" s="123">
        <f>'گام اول '!AN692</f>
        <v>5217666.2159999991</v>
      </c>
      <c r="AN691" s="123">
        <f>'گام اول '!AO692</f>
        <v>0</v>
      </c>
      <c r="AO691" s="123">
        <f>'گام اول '!AP692</f>
        <v>3000000</v>
      </c>
      <c r="AP691" s="123">
        <f>'گام اول '!AQ692</f>
        <v>0</v>
      </c>
      <c r="AQ691" s="123">
        <f>'گام اول '!AR692</f>
        <v>0</v>
      </c>
      <c r="AR691" s="123">
        <f>'گام اول '!AS692</f>
        <v>0</v>
      </c>
      <c r="AS691" s="375">
        <f>'گام اول '!AT692</f>
        <v>0</v>
      </c>
      <c r="AT691" s="368">
        <f t="shared" si="448"/>
        <v>75567663.216000006</v>
      </c>
      <c r="AU691" s="173">
        <f>'گام اول '!AV692</f>
        <v>54308316.440880008</v>
      </c>
      <c r="AV691" s="141">
        <f>'گام اول '!AW692</f>
        <v>72912168.215999991</v>
      </c>
      <c r="AW691" s="142">
        <f t="shared" si="449"/>
        <v>5103851.7751199994</v>
      </c>
      <c r="AX691" s="75">
        <f t="shared" si="450"/>
        <v>1430831.644088001</v>
      </c>
      <c r="AY691" s="142">
        <f>'گام اول '!AZ692</f>
        <v>0</v>
      </c>
      <c r="AZ691" s="142">
        <f>'گام اول '!BA692</f>
        <v>0</v>
      </c>
      <c r="BA691" s="142">
        <f>'گام اول '!BB692</f>
        <v>0</v>
      </c>
      <c r="BB691" s="142">
        <f>'گام اول '!BC692</f>
        <v>0</v>
      </c>
      <c r="BC691" s="142">
        <f>'گام اول '!BD692</f>
        <v>0</v>
      </c>
      <c r="BD691" s="142">
        <f>'گام اول '!BE692</f>
        <v>0</v>
      </c>
      <c r="BE691" s="142">
        <f>'گام اول '!BF692</f>
        <v>0</v>
      </c>
      <c r="BF691" s="143">
        <f t="shared" si="451"/>
        <v>6534683.4192080004</v>
      </c>
      <c r="BG691" s="140">
        <f t="shared" si="452"/>
        <v>69032979</v>
      </c>
      <c r="BH691" s="144">
        <f t="shared" si="453"/>
        <v>75567663.216000006</v>
      </c>
      <c r="BI691" s="127">
        <f t="shared" si="446"/>
        <v>4659160</v>
      </c>
      <c r="BJ691" s="145">
        <f t="shared" si="454"/>
        <v>2329580</v>
      </c>
      <c r="BK691" s="145">
        <f t="shared" si="455"/>
        <v>698874</v>
      </c>
      <c r="BL691" s="146">
        <f t="shared" si="456"/>
        <v>1120000</v>
      </c>
      <c r="BM691" s="379">
        <v>0</v>
      </c>
      <c r="BN691" s="147">
        <f t="shared" si="457"/>
        <v>84375277.216000006</v>
      </c>
      <c r="BO691" s="148">
        <f t="shared" si="458"/>
        <v>72912168.215999991</v>
      </c>
      <c r="BP691" s="149">
        <f t="shared" si="459"/>
        <v>16769798.689679999</v>
      </c>
      <c r="BQ691" s="150">
        <f t="shared" si="460"/>
        <v>101145075.90568</v>
      </c>
      <c r="BR691" s="151">
        <f t="shared" si="461"/>
        <v>100800</v>
      </c>
      <c r="BS691" s="147">
        <f t="shared" si="462"/>
        <v>101245875.90568</v>
      </c>
      <c r="BT691" s="135">
        <v>0</v>
      </c>
      <c r="BU691" s="148">
        <f t="shared" si="463"/>
        <v>8437527.7216000017</v>
      </c>
      <c r="BV691" s="152">
        <f t="shared" si="464"/>
        <v>4218763.8608000008</v>
      </c>
      <c r="BW691" s="133">
        <f t="shared" si="465"/>
        <v>88589584.323280007</v>
      </c>
      <c r="BX691" s="147">
        <f t="shared" si="466"/>
        <v>7687614</v>
      </c>
      <c r="BY691" s="134">
        <f t="shared" si="467"/>
        <v>80901970.323280007</v>
      </c>
      <c r="CD691" s="388">
        <f>'گام اول '!AU692</f>
        <v>75567663.216000006</v>
      </c>
      <c r="CE691" s="389">
        <f>'گام اول '!AV692</f>
        <v>54308316.440880008</v>
      </c>
      <c r="CF691" s="389">
        <f>'گام اول '!AW692</f>
        <v>72912168.215999991</v>
      </c>
      <c r="CG691" s="389">
        <f>'گام اول '!AX692</f>
        <v>5103851.7751199994</v>
      </c>
      <c r="CH691" s="389">
        <f>'گام اول '!AY692</f>
        <v>1430831.644088001</v>
      </c>
      <c r="CI691" s="389">
        <f>'گام اول '!AZ692</f>
        <v>0</v>
      </c>
      <c r="CJ691" s="389">
        <f>'گام اول '!BA692</f>
        <v>0</v>
      </c>
      <c r="CK691" s="389">
        <f>'گام اول '!BB692</f>
        <v>0</v>
      </c>
      <c r="CL691" s="389">
        <f>'گام اول '!BC692</f>
        <v>0</v>
      </c>
      <c r="CM691" s="389">
        <f>'گام اول '!BD692</f>
        <v>0</v>
      </c>
      <c r="CN691" s="389">
        <f>'گام اول '!BE692</f>
        <v>0</v>
      </c>
      <c r="CO691" s="389">
        <f>'گام اول '!BF692</f>
        <v>0</v>
      </c>
      <c r="CP691" s="389">
        <f>'گام اول '!BG692</f>
        <v>6534683.4192080004</v>
      </c>
      <c r="CQ691" s="389">
        <f>'گام اول '!BH692</f>
        <v>69032979</v>
      </c>
      <c r="CR691" s="389">
        <f t="shared" si="468"/>
        <v>75567663.216000006</v>
      </c>
      <c r="CS691" s="55">
        <f t="shared" si="469"/>
        <v>4659160</v>
      </c>
      <c r="CT691" s="388">
        <f t="shared" si="470"/>
        <v>2329580</v>
      </c>
      <c r="CU691" s="389">
        <f t="shared" si="471"/>
        <v>698874</v>
      </c>
      <c r="CV691" s="389">
        <f t="shared" si="472"/>
        <v>1120000</v>
      </c>
      <c r="CW691" s="55">
        <v>0</v>
      </c>
      <c r="CX691" s="389">
        <f t="shared" si="473"/>
        <v>84375277.216000006</v>
      </c>
      <c r="CY691" s="389">
        <f t="shared" si="474"/>
        <v>72912168.215999991</v>
      </c>
      <c r="CZ691" s="389">
        <f t="shared" si="475"/>
        <v>16769798.689679999</v>
      </c>
      <c r="DA691" s="389">
        <f t="shared" si="476"/>
        <v>101145075.90568</v>
      </c>
      <c r="DB691" s="389">
        <f t="shared" si="477"/>
        <v>100800</v>
      </c>
      <c r="DC691" s="389">
        <f t="shared" si="478"/>
        <v>101245875.90568</v>
      </c>
      <c r="DD691" s="394">
        <v>0</v>
      </c>
      <c r="DE691" s="389">
        <f t="shared" si="479"/>
        <v>8437527.7216000017</v>
      </c>
      <c r="DF691" s="389">
        <f t="shared" si="480"/>
        <v>4218763.8608000008</v>
      </c>
      <c r="DG691" s="389">
        <f t="shared" si="481"/>
        <v>88589584.323280007</v>
      </c>
      <c r="DH691" s="389">
        <f t="shared" si="482"/>
        <v>7687614</v>
      </c>
      <c r="DI691" s="389">
        <f t="shared" si="483"/>
        <v>80901970.323280007</v>
      </c>
      <c r="DJ691" s="389">
        <f t="shared" si="484"/>
        <v>0</v>
      </c>
      <c r="DL691" s="396">
        <f t="shared" si="485"/>
        <v>6638737.5</v>
      </c>
      <c r="DM691" s="396">
        <f t="shared" si="486"/>
        <v>-1979577.5</v>
      </c>
    </row>
    <row r="692" spans="1:117" s="55" customFormat="1" ht="21" x14ac:dyDescent="0.2">
      <c r="A692" s="191">
        <f t="shared" si="447"/>
        <v>2655495</v>
      </c>
      <c r="B692" s="136">
        <f>'گام اول '!B693</f>
        <v>687</v>
      </c>
      <c r="C692" s="136">
        <f>'گام اول '!C693</f>
        <v>486</v>
      </c>
      <c r="D692" s="136">
        <f>'گام اول '!D693</f>
        <v>13063</v>
      </c>
      <c r="E692" s="136" t="str">
        <f>'گام اول '!E693</f>
        <v>محمد حسين</v>
      </c>
      <c r="F692" s="136" t="str">
        <f>'گام اول '!F693</f>
        <v>ترابي</v>
      </c>
      <c r="G692" s="136" t="str">
        <f>'گام اول '!G693</f>
        <v>نگهبان</v>
      </c>
      <c r="H692" s="136" t="str">
        <f>'گام اول '!H693</f>
        <v>البرز</v>
      </c>
      <c r="I692" s="136" t="str">
        <f>'گام اول '!I693</f>
        <v>129-813-880850-1</v>
      </c>
      <c r="J692" s="136" t="str">
        <f>'گام اول '!J693</f>
        <v>0323072887</v>
      </c>
      <c r="K692" s="136" t="str">
        <f>'گام اول '!K693</f>
        <v>0026126748</v>
      </c>
      <c r="L692" s="136" t="str">
        <f>'گام اول '!L693</f>
        <v>البرز</v>
      </c>
      <c r="M692" s="136" t="str">
        <f>'گام اول '!M693</f>
        <v>نگهبان</v>
      </c>
      <c r="N692" s="120" t="str">
        <f>'گام اول '!N693</f>
        <v>*</v>
      </c>
      <c r="O692" s="119">
        <f>'گام اول '!O693</f>
        <v>0</v>
      </c>
      <c r="P692" s="121">
        <f>'گام اول '!P693</f>
        <v>0</v>
      </c>
      <c r="Q692" s="358">
        <f>'گام اول '!Q693</f>
        <v>30</v>
      </c>
      <c r="R692" s="358">
        <f>'گام اول '!R693</f>
        <v>120</v>
      </c>
      <c r="S692" s="358">
        <f>'گام اول '!S693</f>
        <v>110</v>
      </c>
      <c r="T692" s="358">
        <f>'گام اول '!T693</f>
        <v>29.33</v>
      </c>
      <c r="U692" s="137">
        <f>'گام اول '!U693</f>
        <v>0</v>
      </c>
      <c r="V692" s="120">
        <f>'گام اول '!W693</f>
        <v>0</v>
      </c>
      <c r="W692" s="121">
        <f>'گام اول '!X693</f>
        <v>0</v>
      </c>
      <c r="X692" s="366">
        <f>'گام اول '!Y693</f>
        <v>1</v>
      </c>
      <c r="Y692" s="366">
        <f>'گام اول '!Z693</f>
        <v>2</v>
      </c>
      <c r="Z692" s="138">
        <f>'گام اول '!AA693</f>
        <v>885165</v>
      </c>
      <c r="AA692" s="138">
        <f>'گام اول '!AB693</f>
        <v>46667</v>
      </c>
      <c r="AB692" s="138">
        <f>'گام اول '!AC693</f>
        <v>931832</v>
      </c>
      <c r="AC692" s="138">
        <f>'گام اول '!AD693</f>
        <v>4500000</v>
      </c>
      <c r="AD692" s="138">
        <f>'گام اول '!AE693</f>
        <v>6000000</v>
      </c>
      <c r="AE692" s="139">
        <f>'گام اول '!AF693</f>
        <v>177895.19999999998</v>
      </c>
      <c r="AF692" s="122">
        <f>'گام اول '!AG693</f>
        <v>26554950</v>
      </c>
      <c r="AG692" s="123">
        <f>'گام اول '!AH693</f>
        <v>1400010</v>
      </c>
      <c r="AH692" s="123">
        <f>'گام اول '!AI693</f>
        <v>21347423.999999996</v>
      </c>
      <c r="AI692" s="123">
        <f>'گام اول '!AJ693</f>
        <v>5310990</v>
      </c>
      <c r="AJ692" s="123">
        <f>'گام اول '!AK693</f>
        <v>4500000</v>
      </c>
      <c r="AK692" s="123">
        <f>'گام اول '!AL693</f>
        <v>6000000</v>
      </c>
      <c r="AL692" s="123">
        <f>'گام اول '!AM693</f>
        <v>4892117.9999999991</v>
      </c>
      <c r="AM692" s="123">
        <f>'گام اول '!AN693</f>
        <v>5217666.2159999991</v>
      </c>
      <c r="AN692" s="123">
        <f>'گام اول '!AO693</f>
        <v>0</v>
      </c>
      <c r="AO692" s="123">
        <f>'گام اول '!AP693</f>
        <v>3000000</v>
      </c>
      <c r="AP692" s="123">
        <f>'گام اول '!AQ693</f>
        <v>0</v>
      </c>
      <c r="AQ692" s="123">
        <f>'گام اول '!AR693</f>
        <v>0</v>
      </c>
      <c r="AR692" s="123">
        <f>'گام اول '!AS693</f>
        <v>0</v>
      </c>
      <c r="AS692" s="375">
        <f>'گام اول '!AT693</f>
        <v>0</v>
      </c>
      <c r="AT692" s="368">
        <f t="shared" si="448"/>
        <v>78223158.216000006</v>
      </c>
      <c r="AU692" s="173">
        <f>'گام اول '!AV693</f>
        <v>54308316.440880008</v>
      </c>
      <c r="AV692" s="141">
        <f>'گام اول '!AW693</f>
        <v>72912168.215999991</v>
      </c>
      <c r="AW692" s="142">
        <f t="shared" si="449"/>
        <v>5103851.7751199994</v>
      </c>
      <c r="AX692" s="75">
        <f t="shared" si="450"/>
        <v>1430831.644088001</v>
      </c>
      <c r="AY692" s="142">
        <f>'گام اول '!AZ693</f>
        <v>0</v>
      </c>
      <c r="AZ692" s="142">
        <f>'گام اول '!BA693</f>
        <v>0</v>
      </c>
      <c r="BA692" s="142">
        <f>'گام اول '!BB693</f>
        <v>0</v>
      </c>
      <c r="BB692" s="142">
        <f>'گام اول '!BC693</f>
        <v>0</v>
      </c>
      <c r="BC692" s="142">
        <f>'گام اول '!BD693</f>
        <v>0</v>
      </c>
      <c r="BD692" s="142">
        <f>'گام اول '!BE693</f>
        <v>0</v>
      </c>
      <c r="BE692" s="142">
        <f>'گام اول '!BF693</f>
        <v>0</v>
      </c>
      <c r="BF692" s="143">
        <f t="shared" si="451"/>
        <v>6534683.4192080004</v>
      </c>
      <c r="BG692" s="140">
        <f t="shared" si="452"/>
        <v>71688474</v>
      </c>
      <c r="BH692" s="144">
        <f t="shared" si="453"/>
        <v>78223158.216000006</v>
      </c>
      <c r="BI692" s="127">
        <f t="shared" si="446"/>
        <v>4659160</v>
      </c>
      <c r="BJ692" s="145">
        <f t="shared" si="454"/>
        <v>2329580</v>
      </c>
      <c r="BK692" s="145">
        <f t="shared" si="455"/>
        <v>698874</v>
      </c>
      <c r="BL692" s="146">
        <f t="shared" si="456"/>
        <v>1120000</v>
      </c>
      <c r="BM692" s="379">
        <v>0</v>
      </c>
      <c r="BN692" s="147">
        <f t="shared" si="457"/>
        <v>87030772.216000006</v>
      </c>
      <c r="BO692" s="148">
        <f t="shared" si="458"/>
        <v>72912168.215999991</v>
      </c>
      <c r="BP692" s="149">
        <f t="shared" si="459"/>
        <v>16769798.689679999</v>
      </c>
      <c r="BQ692" s="150">
        <f t="shared" si="460"/>
        <v>103800570.90568</v>
      </c>
      <c r="BR692" s="151">
        <f t="shared" si="461"/>
        <v>100800</v>
      </c>
      <c r="BS692" s="147">
        <f t="shared" si="462"/>
        <v>103901370.90568</v>
      </c>
      <c r="BT692" s="135">
        <v>0</v>
      </c>
      <c r="BU692" s="148">
        <f t="shared" si="463"/>
        <v>8703077.2216000017</v>
      </c>
      <c r="BV692" s="152">
        <f t="shared" si="464"/>
        <v>4351538.6108000008</v>
      </c>
      <c r="BW692" s="133">
        <f t="shared" si="465"/>
        <v>90846755.073280007</v>
      </c>
      <c r="BX692" s="147">
        <f t="shared" si="466"/>
        <v>7687614</v>
      </c>
      <c r="BY692" s="134">
        <f t="shared" si="467"/>
        <v>83159141.073280007</v>
      </c>
      <c r="CD692" s="388">
        <f>'گام اول '!AU693</f>
        <v>78223158.216000006</v>
      </c>
      <c r="CE692" s="389">
        <f>'گام اول '!AV693</f>
        <v>54308316.440880008</v>
      </c>
      <c r="CF692" s="389">
        <f>'گام اول '!AW693</f>
        <v>72912168.215999991</v>
      </c>
      <c r="CG692" s="389">
        <f>'گام اول '!AX693</f>
        <v>5103851.7751199994</v>
      </c>
      <c r="CH692" s="389">
        <f>'گام اول '!AY693</f>
        <v>1430831.644088001</v>
      </c>
      <c r="CI692" s="389">
        <f>'گام اول '!AZ693</f>
        <v>0</v>
      </c>
      <c r="CJ692" s="389">
        <f>'گام اول '!BA693</f>
        <v>0</v>
      </c>
      <c r="CK692" s="389">
        <f>'گام اول '!BB693</f>
        <v>0</v>
      </c>
      <c r="CL692" s="389">
        <f>'گام اول '!BC693</f>
        <v>0</v>
      </c>
      <c r="CM692" s="389">
        <f>'گام اول '!BD693</f>
        <v>0</v>
      </c>
      <c r="CN692" s="389">
        <f>'گام اول '!BE693</f>
        <v>0</v>
      </c>
      <c r="CO692" s="389">
        <f>'گام اول '!BF693</f>
        <v>0</v>
      </c>
      <c r="CP692" s="389">
        <f>'گام اول '!BG693</f>
        <v>6534683.4192080004</v>
      </c>
      <c r="CQ692" s="389">
        <f>'گام اول '!BH693</f>
        <v>71688474</v>
      </c>
      <c r="CR692" s="389">
        <f t="shared" si="468"/>
        <v>78223158.216000006</v>
      </c>
      <c r="CS692" s="55">
        <f t="shared" si="469"/>
        <v>4659160</v>
      </c>
      <c r="CT692" s="388">
        <f t="shared" si="470"/>
        <v>2329580</v>
      </c>
      <c r="CU692" s="389">
        <f t="shared" si="471"/>
        <v>698874</v>
      </c>
      <c r="CV692" s="389">
        <f t="shared" si="472"/>
        <v>1120000</v>
      </c>
      <c r="CW692" s="55">
        <v>0</v>
      </c>
      <c r="CX692" s="389">
        <f t="shared" si="473"/>
        <v>87030772.216000006</v>
      </c>
      <c r="CY692" s="389">
        <f t="shared" si="474"/>
        <v>72912168.215999991</v>
      </c>
      <c r="CZ692" s="389">
        <f t="shared" si="475"/>
        <v>16769798.689679999</v>
      </c>
      <c r="DA692" s="389">
        <f t="shared" si="476"/>
        <v>103800570.90568</v>
      </c>
      <c r="DB692" s="389">
        <f t="shared" si="477"/>
        <v>100800</v>
      </c>
      <c r="DC692" s="389">
        <f t="shared" si="478"/>
        <v>103901370.90568</v>
      </c>
      <c r="DD692" s="394">
        <v>0</v>
      </c>
      <c r="DE692" s="389">
        <f t="shared" si="479"/>
        <v>8703077.2216000017</v>
      </c>
      <c r="DF692" s="389">
        <f t="shared" si="480"/>
        <v>4351538.6108000008</v>
      </c>
      <c r="DG692" s="389">
        <f t="shared" si="481"/>
        <v>90846755.073280007</v>
      </c>
      <c r="DH692" s="389">
        <f t="shared" si="482"/>
        <v>7687614</v>
      </c>
      <c r="DI692" s="389">
        <f t="shared" si="483"/>
        <v>83159141.073280007</v>
      </c>
      <c r="DJ692" s="389">
        <f t="shared" si="484"/>
        <v>0</v>
      </c>
      <c r="DL692" s="396">
        <f t="shared" si="485"/>
        <v>6638737.5</v>
      </c>
      <c r="DM692" s="396">
        <f t="shared" si="486"/>
        <v>-1979577.5</v>
      </c>
    </row>
    <row r="693" spans="1:117" s="55" customFormat="1" ht="21" x14ac:dyDescent="0.2">
      <c r="A693" s="191">
        <f t="shared" si="447"/>
        <v>2655495</v>
      </c>
      <c r="B693" s="136">
        <f>'گام اول '!B694</f>
        <v>688</v>
      </c>
      <c r="C693" s="136">
        <f>'گام اول '!C694</f>
        <v>487</v>
      </c>
      <c r="D693" s="136">
        <f>'گام اول '!D694</f>
        <v>13031</v>
      </c>
      <c r="E693" s="136" t="str">
        <f>'گام اول '!E694</f>
        <v>ميثم</v>
      </c>
      <c r="F693" s="136" t="str">
        <f>'گام اول '!F694</f>
        <v>گلعذاري</v>
      </c>
      <c r="G693" s="136" t="str">
        <f>'گام اول '!G694</f>
        <v>نگهبان</v>
      </c>
      <c r="H693" s="136" t="str">
        <f>'گام اول '!H694</f>
        <v>البرز</v>
      </c>
      <c r="I693" s="136" t="str">
        <f>'گام اول '!I694</f>
        <v>129-813-2198632-1</v>
      </c>
      <c r="J693" s="136" t="str">
        <f>'گام اول '!J694</f>
        <v>0323527108</v>
      </c>
      <c r="K693" s="136" t="str">
        <f>'گام اول '!K694</f>
        <v>0026163651</v>
      </c>
      <c r="L693" s="136" t="str">
        <f>'گام اول '!L694</f>
        <v>البرز</v>
      </c>
      <c r="M693" s="136" t="str">
        <f>'گام اول '!M694</f>
        <v>نگهبان</v>
      </c>
      <c r="N693" s="120" t="str">
        <f>'گام اول '!N694</f>
        <v>*</v>
      </c>
      <c r="O693" s="119">
        <f>'گام اول '!O694</f>
        <v>0</v>
      </c>
      <c r="P693" s="121">
        <f>'گام اول '!P694</f>
        <v>0</v>
      </c>
      <c r="Q693" s="358">
        <f>'گام اول '!Q694</f>
        <v>30</v>
      </c>
      <c r="R693" s="358">
        <f>'گام اول '!R694</f>
        <v>120</v>
      </c>
      <c r="S693" s="358">
        <f>'گام اول '!S694</f>
        <v>110</v>
      </c>
      <c r="T693" s="358">
        <f>'گام اول '!T694</f>
        <v>29.33</v>
      </c>
      <c r="U693" s="137">
        <f>'گام اول '!U694</f>
        <v>0</v>
      </c>
      <c r="V693" s="120">
        <f>'گام اول '!W694</f>
        <v>0</v>
      </c>
      <c r="W693" s="121">
        <f>'گام اول '!X694</f>
        <v>0</v>
      </c>
      <c r="X693" s="366">
        <f>'گام اول '!Y694</f>
        <v>0</v>
      </c>
      <c r="Y693" s="366">
        <f>'گام اول '!Z694</f>
        <v>0</v>
      </c>
      <c r="Z693" s="138">
        <f>'گام اول '!AA694</f>
        <v>885165</v>
      </c>
      <c r="AA693" s="138">
        <f>'گام اول '!AB694</f>
        <v>46667</v>
      </c>
      <c r="AB693" s="138">
        <f>'گام اول '!AC694</f>
        <v>931832</v>
      </c>
      <c r="AC693" s="138">
        <f>'گام اول '!AD694</f>
        <v>4500000</v>
      </c>
      <c r="AD693" s="138">
        <f>'گام اول '!AE694</f>
        <v>6000000</v>
      </c>
      <c r="AE693" s="139">
        <f>'گام اول '!AF694</f>
        <v>177895.19999999998</v>
      </c>
      <c r="AF693" s="122">
        <f>'گام اول '!AG694</f>
        <v>26554950</v>
      </c>
      <c r="AG693" s="123">
        <f>'گام اول '!AH694</f>
        <v>1400010</v>
      </c>
      <c r="AH693" s="123">
        <f>'گام اول '!AI694</f>
        <v>21347423.999999996</v>
      </c>
      <c r="AI693" s="123">
        <f>'گام اول '!AJ694</f>
        <v>0</v>
      </c>
      <c r="AJ693" s="123">
        <f>'گام اول '!AK694</f>
        <v>4500000</v>
      </c>
      <c r="AK693" s="123">
        <f>'گام اول '!AL694</f>
        <v>6000000</v>
      </c>
      <c r="AL693" s="123">
        <f>'گام اول '!AM694</f>
        <v>4892117.9999999991</v>
      </c>
      <c r="AM693" s="123">
        <f>'گام اول '!AN694</f>
        <v>5217666.2159999991</v>
      </c>
      <c r="AN693" s="123">
        <f>'گام اول '!AO694</f>
        <v>0</v>
      </c>
      <c r="AO693" s="123">
        <f>'گام اول '!AP694</f>
        <v>3000000</v>
      </c>
      <c r="AP693" s="123">
        <f>'گام اول '!AQ694</f>
        <v>0</v>
      </c>
      <c r="AQ693" s="123">
        <f>'گام اول '!AR694</f>
        <v>0</v>
      </c>
      <c r="AR693" s="123">
        <f>'گام اول '!AS694</f>
        <v>0</v>
      </c>
      <c r="AS693" s="375">
        <f>'گام اول '!AT694</f>
        <v>0</v>
      </c>
      <c r="AT693" s="368">
        <f t="shared" si="448"/>
        <v>72912168.216000006</v>
      </c>
      <c r="AU693" s="173">
        <f>'گام اول '!AV694</f>
        <v>54308316.440880008</v>
      </c>
      <c r="AV693" s="141">
        <f>'گام اول '!AW694</f>
        <v>72912168.215999991</v>
      </c>
      <c r="AW693" s="142">
        <f t="shared" si="449"/>
        <v>5103851.7751199994</v>
      </c>
      <c r="AX693" s="75">
        <f t="shared" si="450"/>
        <v>1430831.644088001</v>
      </c>
      <c r="AY693" s="142">
        <f>'گام اول '!AZ694</f>
        <v>0</v>
      </c>
      <c r="AZ693" s="142">
        <f>'گام اول '!BA694</f>
        <v>0</v>
      </c>
      <c r="BA693" s="142">
        <f>'گام اول '!BB694</f>
        <v>0</v>
      </c>
      <c r="BB693" s="142">
        <f>'گام اول '!BC694</f>
        <v>0</v>
      </c>
      <c r="BC693" s="142">
        <f>'گام اول '!BD694</f>
        <v>0</v>
      </c>
      <c r="BD693" s="142">
        <f>'گام اول '!BE694</f>
        <v>0</v>
      </c>
      <c r="BE693" s="142">
        <f>'گام اول '!BF694</f>
        <v>0</v>
      </c>
      <c r="BF693" s="143">
        <f t="shared" si="451"/>
        <v>6534683.4192080004</v>
      </c>
      <c r="BG693" s="140">
        <f t="shared" si="452"/>
        <v>66377484</v>
      </c>
      <c r="BH693" s="144">
        <f t="shared" si="453"/>
        <v>72912168.216000006</v>
      </c>
      <c r="BI693" s="127">
        <f t="shared" si="446"/>
        <v>4659160</v>
      </c>
      <c r="BJ693" s="145">
        <f t="shared" si="454"/>
        <v>2329580</v>
      </c>
      <c r="BK693" s="145">
        <f t="shared" si="455"/>
        <v>698874</v>
      </c>
      <c r="BL693" s="146">
        <f t="shared" si="456"/>
        <v>1120000</v>
      </c>
      <c r="BM693" s="379">
        <v>0</v>
      </c>
      <c r="BN693" s="147">
        <f t="shared" si="457"/>
        <v>81719782.216000006</v>
      </c>
      <c r="BO693" s="148">
        <f t="shared" si="458"/>
        <v>72912168.215999991</v>
      </c>
      <c r="BP693" s="149">
        <f t="shared" si="459"/>
        <v>16769798.689679999</v>
      </c>
      <c r="BQ693" s="150">
        <f t="shared" si="460"/>
        <v>98489580.905680001</v>
      </c>
      <c r="BR693" s="151">
        <f t="shared" si="461"/>
        <v>100800</v>
      </c>
      <c r="BS693" s="147">
        <f t="shared" si="462"/>
        <v>98590380.905680001</v>
      </c>
      <c r="BT693" s="135">
        <v>0</v>
      </c>
      <c r="BU693" s="148">
        <f t="shared" si="463"/>
        <v>8171978.2216000007</v>
      </c>
      <c r="BV693" s="152">
        <f t="shared" si="464"/>
        <v>4085989.1108000004</v>
      </c>
      <c r="BW693" s="133">
        <f t="shared" si="465"/>
        <v>86332413.573280007</v>
      </c>
      <c r="BX693" s="147">
        <f t="shared" si="466"/>
        <v>7687614</v>
      </c>
      <c r="BY693" s="134">
        <f t="shared" si="467"/>
        <v>78644799.573280007</v>
      </c>
      <c r="CD693" s="388">
        <f>'گام اول '!AU694</f>
        <v>72912168.216000006</v>
      </c>
      <c r="CE693" s="389">
        <f>'گام اول '!AV694</f>
        <v>54308316.440880008</v>
      </c>
      <c r="CF693" s="389">
        <f>'گام اول '!AW694</f>
        <v>72912168.215999991</v>
      </c>
      <c r="CG693" s="389">
        <f>'گام اول '!AX694</f>
        <v>5103851.7751199994</v>
      </c>
      <c r="CH693" s="389">
        <f>'گام اول '!AY694</f>
        <v>1430831.644088001</v>
      </c>
      <c r="CI693" s="389">
        <f>'گام اول '!AZ694</f>
        <v>0</v>
      </c>
      <c r="CJ693" s="389">
        <f>'گام اول '!BA694</f>
        <v>0</v>
      </c>
      <c r="CK693" s="389">
        <f>'گام اول '!BB694</f>
        <v>0</v>
      </c>
      <c r="CL693" s="389">
        <f>'گام اول '!BC694</f>
        <v>0</v>
      </c>
      <c r="CM693" s="389">
        <f>'گام اول '!BD694</f>
        <v>0</v>
      </c>
      <c r="CN693" s="389">
        <f>'گام اول '!BE694</f>
        <v>0</v>
      </c>
      <c r="CO693" s="389">
        <f>'گام اول '!BF694</f>
        <v>0</v>
      </c>
      <c r="CP693" s="389">
        <f>'گام اول '!BG694</f>
        <v>6534683.4192080004</v>
      </c>
      <c r="CQ693" s="389">
        <f>'گام اول '!BH694</f>
        <v>66377484</v>
      </c>
      <c r="CR693" s="389">
        <f t="shared" si="468"/>
        <v>72912168.216000006</v>
      </c>
      <c r="CS693" s="55">
        <f t="shared" si="469"/>
        <v>4659160</v>
      </c>
      <c r="CT693" s="388">
        <f t="shared" si="470"/>
        <v>2329580</v>
      </c>
      <c r="CU693" s="389">
        <f t="shared" si="471"/>
        <v>698874</v>
      </c>
      <c r="CV693" s="389">
        <f t="shared" si="472"/>
        <v>1120000</v>
      </c>
      <c r="CW693" s="55">
        <v>0</v>
      </c>
      <c r="CX693" s="389">
        <f t="shared" si="473"/>
        <v>81719782.216000006</v>
      </c>
      <c r="CY693" s="389">
        <f t="shared" si="474"/>
        <v>72912168.215999991</v>
      </c>
      <c r="CZ693" s="389">
        <f t="shared" si="475"/>
        <v>16769798.689679999</v>
      </c>
      <c r="DA693" s="389">
        <f t="shared" si="476"/>
        <v>98489580.905680001</v>
      </c>
      <c r="DB693" s="389">
        <f t="shared" si="477"/>
        <v>100800</v>
      </c>
      <c r="DC693" s="389">
        <f t="shared" si="478"/>
        <v>98590380.905680001</v>
      </c>
      <c r="DD693" s="394">
        <v>0</v>
      </c>
      <c r="DE693" s="389">
        <f t="shared" si="479"/>
        <v>8171978.2216000007</v>
      </c>
      <c r="DF693" s="389">
        <f t="shared" si="480"/>
        <v>4085989.1108000004</v>
      </c>
      <c r="DG693" s="389">
        <f t="shared" si="481"/>
        <v>86332413.573280007</v>
      </c>
      <c r="DH693" s="389">
        <f t="shared" si="482"/>
        <v>7687614</v>
      </c>
      <c r="DI693" s="389">
        <f t="shared" si="483"/>
        <v>78644799.573280007</v>
      </c>
      <c r="DJ693" s="389">
        <f t="shared" si="484"/>
        <v>0</v>
      </c>
      <c r="DL693" s="396">
        <f t="shared" si="485"/>
        <v>6638737.5</v>
      </c>
      <c r="DM693" s="396">
        <f t="shared" si="486"/>
        <v>-1979577.5</v>
      </c>
    </row>
    <row r="694" spans="1:117" s="55" customFormat="1" ht="21" x14ac:dyDescent="0.2">
      <c r="A694" s="191">
        <f t="shared" si="447"/>
        <v>2655495</v>
      </c>
      <c r="B694" s="136">
        <f>'گام اول '!B695</f>
        <v>689</v>
      </c>
      <c r="C694" s="136">
        <f>'گام اول '!C695</f>
        <v>488</v>
      </c>
      <c r="D694" s="136">
        <f>'گام اول '!D695</f>
        <v>13045</v>
      </c>
      <c r="E694" s="136" t="str">
        <f>'گام اول '!E695</f>
        <v>كرمعلي</v>
      </c>
      <c r="F694" s="136" t="str">
        <f>'گام اول '!F695</f>
        <v>حیدری شمس</v>
      </c>
      <c r="G694" s="136" t="str">
        <f>'گام اول '!G695</f>
        <v>نگهبان</v>
      </c>
      <c r="H694" s="136" t="str">
        <f>'گام اول '!H695</f>
        <v>البرز</v>
      </c>
      <c r="I694" s="136" t="str">
        <f>'گام اول '!I695</f>
        <v>129-813-1044181-1</v>
      </c>
      <c r="J694" s="136" t="str">
        <f>'گام اول '!J695</f>
        <v>4011644447</v>
      </c>
      <c r="K694" s="136" t="str">
        <f>'گام اول '!K695</f>
        <v>0026107737</v>
      </c>
      <c r="L694" s="136" t="str">
        <f>'گام اول '!L695</f>
        <v>البرز</v>
      </c>
      <c r="M694" s="136" t="str">
        <f>'گام اول '!M695</f>
        <v>نگهبان</v>
      </c>
      <c r="N694" s="120" t="str">
        <f>'گام اول '!N695</f>
        <v>*</v>
      </c>
      <c r="O694" s="119">
        <f>'گام اول '!O695</f>
        <v>0</v>
      </c>
      <c r="P694" s="121">
        <f>'گام اول '!P695</f>
        <v>0</v>
      </c>
      <c r="Q694" s="358">
        <f>'گام اول '!Q695</f>
        <v>30</v>
      </c>
      <c r="R694" s="358">
        <f>'گام اول '!R695</f>
        <v>120</v>
      </c>
      <c r="S694" s="358">
        <f>'گام اول '!S695</f>
        <v>110</v>
      </c>
      <c r="T694" s="358">
        <f>'گام اول '!T695</f>
        <v>29.33</v>
      </c>
      <c r="U694" s="137">
        <f>'گام اول '!U695</f>
        <v>0</v>
      </c>
      <c r="V694" s="120">
        <f>'گام اول '!W695</f>
        <v>0</v>
      </c>
      <c r="W694" s="121">
        <f>'گام اول '!X695</f>
        <v>0</v>
      </c>
      <c r="X694" s="366">
        <f>'گام اول '!Y695</f>
        <v>1</v>
      </c>
      <c r="Y694" s="366">
        <f>'گام اول '!Z695</f>
        <v>1</v>
      </c>
      <c r="Z694" s="138">
        <f>'گام اول '!AA695</f>
        <v>885165</v>
      </c>
      <c r="AA694" s="138">
        <f>'گام اول '!AB695</f>
        <v>46667</v>
      </c>
      <c r="AB694" s="138">
        <f>'گام اول '!AC695</f>
        <v>931832</v>
      </c>
      <c r="AC694" s="138">
        <f>'گام اول '!AD695</f>
        <v>4500000</v>
      </c>
      <c r="AD694" s="138">
        <f>'گام اول '!AE695</f>
        <v>6000000</v>
      </c>
      <c r="AE694" s="139">
        <f>'گام اول '!AF695</f>
        <v>177895.19999999998</v>
      </c>
      <c r="AF694" s="122">
        <f>'گام اول '!AG695</f>
        <v>26554950</v>
      </c>
      <c r="AG694" s="123">
        <f>'گام اول '!AH695</f>
        <v>1400010</v>
      </c>
      <c r="AH694" s="123">
        <f>'گام اول '!AI695</f>
        <v>21347423.999999996</v>
      </c>
      <c r="AI694" s="123">
        <f>'گام اول '!AJ695</f>
        <v>2655495</v>
      </c>
      <c r="AJ694" s="123">
        <f>'گام اول '!AK695</f>
        <v>4500000</v>
      </c>
      <c r="AK694" s="123">
        <f>'گام اول '!AL695</f>
        <v>6000000</v>
      </c>
      <c r="AL694" s="123">
        <f>'گام اول '!AM695</f>
        <v>4892117.9999999991</v>
      </c>
      <c r="AM694" s="123">
        <f>'گام اول '!AN695</f>
        <v>5217666.2159999991</v>
      </c>
      <c r="AN694" s="123">
        <f>'گام اول '!AO695</f>
        <v>0</v>
      </c>
      <c r="AO694" s="123">
        <f>'گام اول '!AP695</f>
        <v>2800000</v>
      </c>
      <c r="AP694" s="123">
        <f>'گام اول '!AQ695</f>
        <v>0</v>
      </c>
      <c r="AQ694" s="123">
        <f>'گام اول '!AR695</f>
        <v>0</v>
      </c>
      <c r="AR694" s="123">
        <f>'گام اول '!AS695</f>
        <v>0</v>
      </c>
      <c r="AS694" s="375">
        <f>'گام اول '!AT695</f>
        <v>0</v>
      </c>
      <c r="AT694" s="368">
        <f t="shared" si="448"/>
        <v>75367663.216000006</v>
      </c>
      <c r="AU694" s="173">
        <f>'گام اول '!AV695</f>
        <v>54322316.440880008</v>
      </c>
      <c r="AV694" s="141">
        <f>'گام اول '!AW695</f>
        <v>72712168.215999991</v>
      </c>
      <c r="AW694" s="142">
        <f t="shared" si="449"/>
        <v>5089851.7751199994</v>
      </c>
      <c r="AX694" s="75">
        <f t="shared" si="450"/>
        <v>1432231.644088001</v>
      </c>
      <c r="AY694" s="142">
        <f>'گام اول '!AZ695</f>
        <v>0</v>
      </c>
      <c r="AZ694" s="142">
        <f>'گام اول '!BA695</f>
        <v>0</v>
      </c>
      <c r="BA694" s="142">
        <f>'گام اول '!BB695</f>
        <v>0</v>
      </c>
      <c r="BB694" s="142">
        <f>'گام اول '!BC695</f>
        <v>0</v>
      </c>
      <c r="BC694" s="142">
        <f>'گام اول '!BD695</f>
        <v>0</v>
      </c>
      <c r="BD694" s="142">
        <f>'گام اول '!BE695</f>
        <v>0</v>
      </c>
      <c r="BE694" s="142">
        <f>'گام اول '!BF695</f>
        <v>0</v>
      </c>
      <c r="BF694" s="143">
        <f t="shared" si="451"/>
        <v>6522083.4192080004</v>
      </c>
      <c r="BG694" s="140">
        <f t="shared" si="452"/>
        <v>68845579</v>
      </c>
      <c r="BH694" s="144">
        <f t="shared" si="453"/>
        <v>75367663.216000006</v>
      </c>
      <c r="BI694" s="127">
        <f t="shared" si="446"/>
        <v>4659160</v>
      </c>
      <c r="BJ694" s="145">
        <f t="shared" si="454"/>
        <v>2329580</v>
      </c>
      <c r="BK694" s="145">
        <f t="shared" si="455"/>
        <v>698874</v>
      </c>
      <c r="BL694" s="146">
        <f t="shared" si="456"/>
        <v>1120000</v>
      </c>
      <c r="BM694" s="379">
        <v>0</v>
      </c>
      <c r="BN694" s="147">
        <f t="shared" si="457"/>
        <v>84175277.216000006</v>
      </c>
      <c r="BO694" s="148">
        <f t="shared" si="458"/>
        <v>72712168.215999991</v>
      </c>
      <c r="BP694" s="149">
        <f t="shared" si="459"/>
        <v>16723798.689679999</v>
      </c>
      <c r="BQ694" s="150">
        <f t="shared" si="460"/>
        <v>100899075.90568</v>
      </c>
      <c r="BR694" s="151">
        <f t="shared" si="461"/>
        <v>100800</v>
      </c>
      <c r="BS694" s="147">
        <f t="shared" si="462"/>
        <v>100999875.90568</v>
      </c>
      <c r="BT694" s="135">
        <v>0</v>
      </c>
      <c r="BU694" s="148">
        <f t="shared" si="463"/>
        <v>8417527.7216000017</v>
      </c>
      <c r="BV694" s="152">
        <f t="shared" si="464"/>
        <v>4208763.8608000008</v>
      </c>
      <c r="BW694" s="133">
        <f t="shared" si="465"/>
        <v>88373584.323280007</v>
      </c>
      <c r="BX694" s="147">
        <f t="shared" si="466"/>
        <v>7687614</v>
      </c>
      <c r="BY694" s="134">
        <f t="shared" si="467"/>
        <v>80685970.323280007</v>
      </c>
      <c r="CD694" s="388">
        <f>'گام اول '!AU695</f>
        <v>75367663.216000006</v>
      </c>
      <c r="CE694" s="389">
        <f>'گام اول '!AV695</f>
        <v>54322316.440880008</v>
      </c>
      <c r="CF694" s="389">
        <f>'گام اول '!AW695</f>
        <v>72712168.215999991</v>
      </c>
      <c r="CG694" s="389">
        <f>'گام اول '!AX695</f>
        <v>5089851.7751199994</v>
      </c>
      <c r="CH694" s="389">
        <f>'گام اول '!AY695</f>
        <v>1432231.644088001</v>
      </c>
      <c r="CI694" s="389">
        <f>'گام اول '!AZ695</f>
        <v>0</v>
      </c>
      <c r="CJ694" s="389">
        <f>'گام اول '!BA695</f>
        <v>0</v>
      </c>
      <c r="CK694" s="389">
        <f>'گام اول '!BB695</f>
        <v>0</v>
      </c>
      <c r="CL694" s="389">
        <f>'گام اول '!BC695</f>
        <v>0</v>
      </c>
      <c r="CM694" s="389">
        <f>'گام اول '!BD695</f>
        <v>0</v>
      </c>
      <c r="CN694" s="389">
        <f>'گام اول '!BE695</f>
        <v>0</v>
      </c>
      <c r="CO694" s="389">
        <f>'گام اول '!BF695</f>
        <v>0</v>
      </c>
      <c r="CP694" s="389">
        <f>'گام اول '!BG695</f>
        <v>6522083.4192080004</v>
      </c>
      <c r="CQ694" s="389">
        <f>'گام اول '!BH695</f>
        <v>68845579</v>
      </c>
      <c r="CR694" s="389">
        <f t="shared" si="468"/>
        <v>75367663.216000006</v>
      </c>
      <c r="CS694" s="55">
        <f t="shared" si="469"/>
        <v>4659160</v>
      </c>
      <c r="CT694" s="388">
        <f t="shared" si="470"/>
        <v>2329580</v>
      </c>
      <c r="CU694" s="389">
        <f t="shared" si="471"/>
        <v>698874</v>
      </c>
      <c r="CV694" s="389">
        <f t="shared" si="472"/>
        <v>1120000</v>
      </c>
      <c r="CW694" s="55">
        <v>0</v>
      </c>
      <c r="CX694" s="389">
        <f t="shared" si="473"/>
        <v>84175277.216000006</v>
      </c>
      <c r="CY694" s="389">
        <f t="shared" si="474"/>
        <v>72712168.215999991</v>
      </c>
      <c r="CZ694" s="389">
        <f t="shared" si="475"/>
        <v>16723798.689679999</v>
      </c>
      <c r="DA694" s="389">
        <f t="shared" si="476"/>
        <v>100899075.90568</v>
      </c>
      <c r="DB694" s="389">
        <f t="shared" si="477"/>
        <v>100800</v>
      </c>
      <c r="DC694" s="389">
        <f t="shared" si="478"/>
        <v>100999875.90568</v>
      </c>
      <c r="DD694" s="394">
        <v>0</v>
      </c>
      <c r="DE694" s="389">
        <f t="shared" si="479"/>
        <v>8417527.7216000017</v>
      </c>
      <c r="DF694" s="389">
        <f t="shared" si="480"/>
        <v>4208763.8608000008</v>
      </c>
      <c r="DG694" s="389">
        <f t="shared" si="481"/>
        <v>88373584.323280007</v>
      </c>
      <c r="DH694" s="389">
        <f t="shared" si="482"/>
        <v>7687614</v>
      </c>
      <c r="DI694" s="389">
        <f t="shared" si="483"/>
        <v>80685970.323280007</v>
      </c>
      <c r="DJ694" s="389">
        <f t="shared" si="484"/>
        <v>0</v>
      </c>
      <c r="DL694" s="396">
        <f t="shared" si="485"/>
        <v>6638737.5</v>
      </c>
      <c r="DM694" s="396">
        <f t="shared" si="486"/>
        <v>-1979577.5</v>
      </c>
    </row>
    <row r="695" spans="1:117" s="55" customFormat="1" ht="21" x14ac:dyDescent="0.2">
      <c r="A695" s="191">
        <f t="shared" si="447"/>
        <v>2655495</v>
      </c>
      <c r="B695" s="136">
        <f>'گام اول '!B696</f>
        <v>690</v>
      </c>
      <c r="C695" s="136">
        <f>'گام اول '!C696</f>
        <v>489</v>
      </c>
      <c r="D695" s="136">
        <f>'گام اول '!D696</f>
        <v>13038</v>
      </c>
      <c r="E695" s="136" t="str">
        <f>'گام اول '!E696</f>
        <v>كورش</v>
      </c>
      <c r="F695" s="136" t="str">
        <f>'گام اول '!F696</f>
        <v>رازمنديان</v>
      </c>
      <c r="G695" s="136" t="str">
        <f>'گام اول '!G696</f>
        <v>نگهبان</v>
      </c>
      <c r="H695" s="136" t="str">
        <f>'گام اول '!H696</f>
        <v>البرز</v>
      </c>
      <c r="I695" s="136" t="str">
        <f>'گام اول '!I696</f>
        <v>129-813-475963-1</v>
      </c>
      <c r="J695" s="136" t="str">
        <f>'گام اول '!J696</f>
        <v>2619527872</v>
      </c>
      <c r="K695" s="136" t="str">
        <f>'گام اول '!K696</f>
        <v>0021672672</v>
      </c>
      <c r="L695" s="136" t="str">
        <f>'گام اول '!L696</f>
        <v>البرز</v>
      </c>
      <c r="M695" s="136" t="str">
        <f>'گام اول '!M696</f>
        <v>نگهبان</v>
      </c>
      <c r="N695" s="120" t="str">
        <f>'گام اول '!N696</f>
        <v>*</v>
      </c>
      <c r="O695" s="119">
        <f>'گام اول '!O696</f>
        <v>0</v>
      </c>
      <c r="P695" s="121">
        <f>'گام اول '!P696</f>
        <v>0</v>
      </c>
      <c r="Q695" s="358">
        <f>'گام اول '!Q696</f>
        <v>30</v>
      </c>
      <c r="R695" s="358">
        <f>'گام اول '!R696</f>
        <v>120</v>
      </c>
      <c r="S695" s="358">
        <f>'گام اول '!S696</f>
        <v>110</v>
      </c>
      <c r="T695" s="358">
        <f>'گام اول '!T696</f>
        <v>29.33</v>
      </c>
      <c r="U695" s="137">
        <f>'گام اول '!U696</f>
        <v>0</v>
      </c>
      <c r="V695" s="120">
        <f>'گام اول '!W696</f>
        <v>0</v>
      </c>
      <c r="W695" s="121">
        <f>'گام اول '!X696</f>
        <v>0</v>
      </c>
      <c r="X695" s="366">
        <f>'گام اول '!Y696</f>
        <v>2</v>
      </c>
      <c r="Y695" s="366">
        <f>'گام اول '!Z696</f>
        <v>0</v>
      </c>
      <c r="Z695" s="138">
        <f>'گام اول '!AA696</f>
        <v>885165</v>
      </c>
      <c r="AA695" s="138">
        <f>'گام اول '!AB696</f>
        <v>46667</v>
      </c>
      <c r="AB695" s="138">
        <f>'گام اول '!AC696</f>
        <v>931832</v>
      </c>
      <c r="AC695" s="138">
        <f>'گام اول '!AD696</f>
        <v>4500000</v>
      </c>
      <c r="AD695" s="138">
        <f>'گام اول '!AE696</f>
        <v>6000000</v>
      </c>
      <c r="AE695" s="139">
        <f>'گام اول '!AF696</f>
        <v>177895.19999999998</v>
      </c>
      <c r="AF695" s="122">
        <f>'گام اول '!AG696</f>
        <v>26554950</v>
      </c>
      <c r="AG695" s="123">
        <f>'گام اول '!AH696</f>
        <v>1400010</v>
      </c>
      <c r="AH695" s="123">
        <f>'گام اول '!AI696</f>
        <v>21347423.999999996</v>
      </c>
      <c r="AI695" s="123">
        <f>'گام اول '!AJ696</f>
        <v>0</v>
      </c>
      <c r="AJ695" s="123">
        <f>'گام اول '!AK696</f>
        <v>4500000</v>
      </c>
      <c r="AK695" s="123">
        <f>'گام اول '!AL696</f>
        <v>6000000</v>
      </c>
      <c r="AL695" s="123">
        <f>'گام اول '!AM696</f>
        <v>4892117.9999999991</v>
      </c>
      <c r="AM695" s="123">
        <f>'گام اول '!AN696</f>
        <v>5217666.2159999991</v>
      </c>
      <c r="AN695" s="123">
        <f>'گام اول '!AO696</f>
        <v>0</v>
      </c>
      <c r="AO695" s="123">
        <f>'گام اول '!AP696</f>
        <v>2800000</v>
      </c>
      <c r="AP695" s="123">
        <f>'گام اول '!AQ696</f>
        <v>0</v>
      </c>
      <c r="AQ695" s="123">
        <f>'گام اول '!AR696</f>
        <v>0</v>
      </c>
      <c r="AR695" s="123">
        <f>'گام اول '!AS696</f>
        <v>0</v>
      </c>
      <c r="AS695" s="375">
        <f>'گام اول '!AT696</f>
        <v>0</v>
      </c>
      <c r="AT695" s="368">
        <f t="shared" si="448"/>
        <v>72712168.216000006</v>
      </c>
      <c r="AU695" s="173">
        <f>'گام اول '!AV696</f>
        <v>54322316.440880008</v>
      </c>
      <c r="AV695" s="141">
        <f>'گام اول '!AW696</f>
        <v>72712168.215999991</v>
      </c>
      <c r="AW695" s="142">
        <f t="shared" si="449"/>
        <v>5089851.7751199994</v>
      </c>
      <c r="AX695" s="75">
        <f t="shared" si="450"/>
        <v>1432231.644088001</v>
      </c>
      <c r="AY695" s="142">
        <f>'گام اول '!AZ696</f>
        <v>0</v>
      </c>
      <c r="AZ695" s="142">
        <f>'گام اول '!BA696</f>
        <v>0</v>
      </c>
      <c r="BA695" s="142">
        <f>'گام اول '!BB696</f>
        <v>0</v>
      </c>
      <c r="BB695" s="142">
        <f>'گام اول '!BC696</f>
        <v>0</v>
      </c>
      <c r="BC695" s="142">
        <f>'گام اول '!BD696</f>
        <v>0</v>
      </c>
      <c r="BD695" s="142">
        <f>'گام اول '!BE696</f>
        <v>0</v>
      </c>
      <c r="BE695" s="142">
        <f>'گام اول '!BF696</f>
        <v>0</v>
      </c>
      <c r="BF695" s="143">
        <f t="shared" si="451"/>
        <v>6522083.4192080004</v>
      </c>
      <c r="BG695" s="140">
        <f t="shared" si="452"/>
        <v>66190084</v>
      </c>
      <c r="BH695" s="144">
        <f t="shared" si="453"/>
        <v>72712168.216000006</v>
      </c>
      <c r="BI695" s="127">
        <f t="shared" si="446"/>
        <v>4659160</v>
      </c>
      <c r="BJ695" s="145">
        <f t="shared" si="454"/>
        <v>2329580</v>
      </c>
      <c r="BK695" s="145">
        <f t="shared" si="455"/>
        <v>698874</v>
      </c>
      <c r="BL695" s="146">
        <f t="shared" si="456"/>
        <v>1120000</v>
      </c>
      <c r="BM695" s="379">
        <v>0</v>
      </c>
      <c r="BN695" s="147">
        <f t="shared" si="457"/>
        <v>81519782.216000006</v>
      </c>
      <c r="BO695" s="148">
        <f t="shared" si="458"/>
        <v>72712168.215999991</v>
      </c>
      <c r="BP695" s="149">
        <f t="shared" si="459"/>
        <v>16723798.689679999</v>
      </c>
      <c r="BQ695" s="150">
        <f t="shared" si="460"/>
        <v>98243580.905680001</v>
      </c>
      <c r="BR695" s="151">
        <f t="shared" si="461"/>
        <v>100800</v>
      </c>
      <c r="BS695" s="147">
        <f t="shared" si="462"/>
        <v>98344380.905680001</v>
      </c>
      <c r="BT695" s="135">
        <v>0</v>
      </c>
      <c r="BU695" s="148">
        <f t="shared" si="463"/>
        <v>8151978.2216000007</v>
      </c>
      <c r="BV695" s="152">
        <f t="shared" si="464"/>
        <v>4075989.1108000004</v>
      </c>
      <c r="BW695" s="133">
        <f t="shared" si="465"/>
        <v>86116413.573280007</v>
      </c>
      <c r="BX695" s="147">
        <f t="shared" si="466"/>
        <v>7687614</v>
      </c>
      <c r="BY695" s="134">
        <f t="shared" si="467"/>
        <v>78428799.573280007</v>
      </c>
      <c r="CD695" s="388">
        <f>'گام اول '!AU696</f>
        <v>72712168.216000006</v>
      </c>
      <c r="CE695" s="389">
        <f>'گام اول '!AV696</f>
        <v>54322316.440880008</v>
      </c>
      <c r="CF695" s="389">
        <f>'گام اول '!AW696</f>
        <v>72712168.215999991</v>
      </c>
      <c r="CG695" s="389">
        <f>'گام اول '!AX696</f>
        <v>5089851.7751199994</v>
      </c>
      <c r="CH695" s="389">
        <f>'گام اول '!AY696</f>
        <v>1432231.644088001</v>
      </c>
      <c r="CI695" s="389">
        <f>'گام اول '!AZ696</f>
        <v>0</v>
      </c>
      <c r="CJ695" s="389">
        <f>'گام اول '!BA696</f>
        <v>0</v>
      </c>
      <c r="CK695" s="389">
        <f>'گام اول '!BB696</f>
        <v>0</v>
      </c>
      <c r="CL695" s="389">
        <f>'گام اول '!BC696</f>
        <v>0</v>
      </c>
      <c r="CM695" s="389">
        <f>'گام اول '!BD696</f>
        <v>0</v>
      </c>
      <c r="CN695" s="389">
        <f>'گام اول '!BE696</f>
        <v>0</v>
      </c>
      <c r="CO695" s="389">
        <f>'گام اول '!BF696</f>
        <v>0</v>
      </c>
      <c r="CP695" s="389">
        <f>'گام اول '!BG696</f>
        <v>6522083.4192080004</v>
      </c>
      <c r="CQ695" s="389">
        <f>'گام اول '!BH696</f>
        <v>66190084</v>
      </c>
      <c r="CR695" s="389">
        <f t="shared" si="468"/>
        <v>72712168.216000006</v>
      </c>
      <c r="CS695" s="55">
        <f t="shared" si="469"/>
        <v>4659160</v>
      </c>
      <c r="CT695" s="388">
        <f t="shared" si="470"/>
        <v>2329580</v>
      </c>
      <c r="CU695" s="389">
        <f t="shared" si="471"/>
        <v>698874</v>
      </c>
      <c r="CV695" s="389">
        <f t="shared" si="472"/>
        <v>1120000</v>
      </c>
      <c r="CW695" s="55">
        <v>0</v>
      </c>
      <c r="CX695" s="389">
        <f t="shared" si="473"/>
        <v>81519782.216000006</v>
      </c>
      <c r="CY695" s="389">
        <f t="shared" si="474"/>
        <v>72712168.215999991</v>
      </c>
      <c r="CZ695" s="389">
        <f t="shared" si="475"/>
        <v>16723798.689679999</v>
      </c>
      <c r="DA695" s="389">
        <f t="shared" si="476"/>
        <v>98243580.905680001</v>
      </c>
      <c r="DB695" s="389">
        <f t="shared" si="477"/>
        <v>100800</v>
      </c>
      <c r="DC695" s="389">
        <f t="shared" si="478"/>
        <v>98344380.905680001</v>
      </c>
      <c r="DD695" s="394">
        <v>0</v>
      </c>
      <c r="DE695" s="389">
        <f t="shared" si="479"/>
        <v>8151978.2216000007</v>
      </c>
      <c r="DF695" s="389">
        <f t="shared" si="480"/>
        <v>4075989.1108000004</v>
      </c>
      <c r="DG695" s="389">
        <f t="shared" si="481"/>
        <v>86116413.573280007</v>
      </c>
      <c r="DH695" s="389">
        <f t="shared" si="482"/>
        <v>7687614</v>
      </c>
      <c r="DI695" s="389">
        <f t="shared" si="483"/>
        <v>78428799.573280007</v>
      </c>
      <c r="DJ695" s="389">
        <f t="shared" si="484"/>
        <v>0</v>
      </c>
      <c r="DL695" s="396">
        <f t="shared" si="485"/>
        <v>6638737.5</v>
      </c>
      <c r="DM695" s="396">
        <f t="shared" si="486"/>
        <v>-1979577.5</v>
      </c>
    </row>
    <row r="696" spans="1:117" s="55" customFormat="1" ht="21" x14ac:dyDescent="0.2">
      <c r="A696" s="191">
        <f t="shared" si="447"/>
        <v>2655495</v>
      </c>
      <c r="B696" s="136">
        <f>'گام اول '!B697</f>
        <v>691</v>
      </c>
      <c r="C696" s="136">
        <f>'گام اول '!C697</f>
        <v>490</v>
      </c>
      <c r="D696" s="136">
        <f>'گام اول '!D697</f>
        <v>13052</v>
      </c>
      <c r="E696" s="136" t="str">
        <f>'گام اول '!E697</f>
        <v>ناصر</v>
      </c>
      <c r="F696" s="136" t="str">
        <f>'گام اول '!F697</f>
        <v>توسلي پور</v>
      </c>
      <c r="G696" s="136" t="str">
        <f>'گام اول '!G697</f>
        <v>نگهبان</v>
      </c>
      <c r="H696" s="136" t="str">
        <f>'گام اول '!H697</f>
        <v>البرز</v>
      </c>
      <c r="I696" s="136" t="str">
        <f>'گام اول '!I697</f>
        <v>254-813-3113466-1</v>
      </c>
      <c r="J696" s="136" t="str">
        <f>'گام اول '!J697</f>
        <v>0033024073</v>
      </c>
      <c r="K696" s="136" t="str">
        <f>'گام اول '!K697</f>
        <v>0026342810</v>
      </c>
      <c r="L696" s="136" t="str">
        <f>'گام اول '!L697</f>
        <v>البرز</v>
      </c>
      <c r="M696" s="136" t="str">
        <f>'گام اول '!M697</f>
        <v>نگهبان</v>
      </c>
      <c r="N696" s="120" t="str">
        <f>'گام اول '!N697</f>
        <v>*</v>
      </c>
      <c r="O696" s="119">
        <f>'گام اول '!O697</f>
        <v>0</v>
      </c>
      <c r="P696" s="121">
        <f>'گام اول '!P697</f>
        <v>0</v>
      </c>
      <c r="Q696" s="358">
        <f>'گام اول '!Q697</f>
        <v>30</v>
      </c>
      <c r="R696" s="358">
        <f>'گام اول '!R697</f>
        <v>120</v>
      </c>
      <c r="S696" s="358">
        <f>'گام اول '!S697</f>
        <v>110</v>
      </c>
      <c r="T696" s="358">
        <f>'گام اول '!T697</f>
        <v>29.33</v>
      </c>
      <c r="U696" s="137">
        <f>'گام اول '!U697</f>
        <v>0</v>
      </c>
      <c r="V696" s="120">
        <f>'گام اول '!W697</f>
        <v>0</v>
      </c>
      <c r="W696" s="121">
        <f>'گام اول '!X697</f>
        <v>0</v>
      </c>
      <c r="X696" s="366">
        <f>'گام اول '!Y697</f>
        <v>1</v>
      </c>
      <c r="Y696" s="366">
        <f>'گام اول '!Z697</f>
        <v>0</v>
      </c>
      <c r="Z696" s="138">
        <f>'گام اول '!AA697</f>
        <v>885165</v>
      </c>
      <c r="AA696" s="138">
        <f>'گام اول '!AB697</f>
        <v>46667</v>
      </c>
      <c r="AB696" s="138">
        <f>'گام اول '!AC697</f>
        <v>931832</v>
      </c>
      <c r="AC696" s="138">
        <f>'گام اول '!AD697</f>
        <v>4500000</v>
      </c>
      <c r="AD696" s="138">
        <f>'گام اول '!AE697</f>
        <v>6000000</v>
      </c>
      <c r="AE696" s="139">
        <f>'گام اول '!AF697</f>
        <v>177895.19999999998</v>
      </c>
      <c r="AF696" s="122">
        <f>'گام اول '!AG697</f>
        <v>26554950</v>
      </c>
      <c r="AG696" s="123">
        <f>'گام اول '!AH697</f>
        <v>1400010</v>
      </c>
      <c r="AH696" s="123">
        <f>'گام اول '!AI697</f>
        <v>21347423.999999996</v>
      </c>
      <c r="AI696" s="123">
        <f>'گام اول '!AJ697</f>
        <v>0</v>
      </c>
      <c r="AJ696" s="123">
        <f>'گام اول '!AK697</f>
        <v>4500000</v>
      </c>
      <c r="AK696" s="123">
        <f>'گام اول '!AL697</f>
        <v>6000000</v>
      </c>
      <c r="AL696" s="123">
        <f>'گام اول '!AM697</f>
        <v>4892117.9999999991</v>
      </c>
      <c r="AM696" s="123">
        <f>'گام اول '!AN697</f>
        <v>5217666.2159999991</v>
      </c>
      <c r="AN696" s="123">
        <f>'گام اول '!AO697</f>
        <v>0</v>
      </c>
      <c r="AO696" s="123">
        <f>'گام اول '!AP697</f>
        <v>3000000</v>
      </c>
      <c r="AP696" s="123">
        <f>'گام اول '!AQ697</f>
        <v>0</v>
      </c>
      <c r="AQ696" s="123">
        <f>'گام اول '!AR697</f>
        <v>0</v>
      </c>
      <c r="AR696" s="123">
        <f>'گام اول '!AS697</f>
        <v>0</v>
      </c>
      <c r="AS696" s="375">
        <f>'گام اول '!AT697</f>
        <v>0</v>
      </c>
      <c r="AT696" s="368">
        <f t="shared" si="448"/>
        <v>72912168.216000006</v>
      </c>
      <c r="AU696" s="173">
        <f>'گام اول '!AV697</f>
        <v>54308316.440880008</v>
      </c>
      <c r="AV696" s="141">
        <f>'گام اول '!AW697</f>
        <v>72912168.215999991</v>
      </c>
      <c r="AW696" s="142">
        <f t="shared" si="449"/>
        <v>5103851.7751199994</v>
      </c>
      <c r="AX696" s="75">
        <f t="shared" si="450"/>
        <v>1430831.644088001</v>
      </c>
      <c r="AY696" s="142">
        <f>'گام اول '!AZ697</f>
        <v>0</v>
      </c>
      <c r="AZ696" s="142">
        <f>'گام اول '!BA697</f>
        <v>0</v>
      </c>
      <c r="BA696" s="142">
        <f>'گام اول '!BB697</f>
        <v>0</v>
      </c>
      <c r="BB696" s="142">
        <f>'گام اول '!BC697</f>
        <v>0</v>
      </c>
      <c r="BC696" s="142">
        <f>'گام اول '!BD697</f>
        <v>0</v>
      </c>
      <c r="BD696" s="142">
        <f>'گام اول '!BE697</f>
        <v>0</v>
      </c>
      <c r="BE696" s="142">
        <f>'گام اول '!BF697</f>
        <v>0</v>
      </c>
      <c r="BF696" s="143">
        <f t="shared" si="451"/>
        <v>6534683.4192080004</v>
      </c>
      <c r="BG696" s="140">
        <f t="shared" si="452"/>
        <v>66377484</v>
      </c>
      <c r="BH696" s="144">
        <f t="shared" si="453"/>
        <v>72912168.216000006</v>
      </c>
      <c r="BI696" s="127">
        <f t="shared" si="446"/>
        <v>4659160</v>
      </c>
      <c r="BJ696" s="145">
        <f t="shared" si="454"/>
        <v>2329580</v>
      </c>
      <c r="BK696" s="145">
        <f t="shared" si="455"/>
        <v>698874</v>
      </c>
      <c r="BL696" s="146">
        <f t="shared" si="456"/>
        <v>1120000</v>
      </c>
      <c r="BM696" s="379">
        <v>0</v>
      </c>
      <c r="BN696" s="147">
        <f t="shared" si="457"/>
        <v>81719782.216000006</v>
      </c>
      <c r="BO696" s="148">
        <f t="shared" si="458"/>
        <v>72912168.215999991</v>
      </c>
      <c r="BP696" s="149">
        <f t="shared" si="459"/>
        <v>16769798.689679999</v>
      </c>
      <c r="BQ696" s="150">
        <f t="shared" si="460"/>
        <v>98489580.905680001</v>
      </c>
      <c r="BR696" s="151">
        <f t="shared" si="461"/>
        <v>100800</v>
      </c>
      <c r="BS696" s="147">
        <f t="shared" si="462"/>
        <v>98590380.905680001</v>
      </c>
      <c r="BT696" s="135">
        <v>0</v>
      </c>
      <c r="BU696" s="148">
        <f t="shared" si="463"/>
        <v>8171978.2216000007</v>
      </c>
      <c r="BV696" s="152">
        <f t="shared" si="464"/>
        <v>4085989.1108000004</v>
      </c>
      <c r="BW696" s="133">
        <f t="shared" si="465"/>
        <v>86332413.573280007</v>
      </c>
      <c r="BX696" s="147">
        <f t="shared" si="466"/>
        <v>7687614</v>
      </c>
      <c r="BY696" s="134">
        <f t="shared" si="467"/>
        <v>78644799.573280007</v>
      </c>
      <c r="CD696" s="388">
        <f>'گام اول '!AU697</f>
        <v>72912168.216000006</v>
      </c>
      <c r="CE696" s="389">
        <f>'گام اول '!AV697</f>
        <v>54308316.440880008</v>
      </c>
      <c r="CF696" s="389">
        <f>'گام اول '!AW697</f>
        <v>72912168.215999991</v>
      </c>
      <c r="CG696" s="389">
        <f>'گام اول '!AX697</f>
        <v>5103851.7751199994</v>
      </c>
      <c r="CH696" s="389">
        <f>'گام اول '!AY697</f>
        <v>1430831.644088001</v>
      </c>
      <c r="CI696" s="389">
        <f>'گام اول '!AZ697</f>
        <v>0</v>
      </c>
      <c r="CJ696" s="389">
        <f>'گام اول '!BA697</f>
        <v>0</v>
      </c>
      <c r="CK696" s="389">
        <f>'گام اول '!BB697</f>
        <v>0</v>
      </c>
      <c r="CL696" s="389">
        <f>'گام اول '!BC697</f>
        <v>0</v>
      </c>
      <c r="CM696" s="389">
        <f>'گام اول '!BD697</f>
        <v>0</v>
      </c>
      <c r="CN696" s="389">
        <f>'گام اول '!BE697</f>
        <v>0</v>
      </c>
      <c r="CO696" s="389">
        <f>'گام اول '!BF697</f>
        <v>0</v>
      </c>
      <c r="CP696" s="389">
        <f>'گام اول '!BG697</f>
        <v>6534683.4192080004</v>
      </c>
      <c r="CQ696" s="389">
        <f>'گام اول '!BH697</f>
        <v>66377484</v>
      </c>
      <c r="CR696" s="389">
        <f t="shared" si="468"/>
        <v>72912168.216000006</v>
      </c>
      <c r="CS696" s="55">
        <f t="shared" si="469"/>
        <v>4659160</v>
      </c>
      <c r="CT696" s="388">
        <f t="shared" si="470"/>
        <v>2329580</v>
      </c>
      <c r="CU696" s="389">
        <f t="shared" si="471"/>
        <v>698874</v>
      </c>
      <c r="CV696" s="389">
        <f t="shared" si="472"/>
        <v>1120000</v>
      </c>
      <c r="CW696" s="55">
        <v>0</v>
      </c>
      <c r="CX696" s="389">
        <f t="shared" si="473"/>
        <v>81719782.216000006</v>
      </c>
      <c r="CY696" s="389">
        <f t="shared" si="474"/>
        <v>72912168.215999991</v>
      </c>
      <c r="CZ696" s="389">
        <f t="shared" si="475"/>
        <v>16769798.689679999</v>
      </c>
      <c r="DA696" s="389">
        <f t="shared" si="476"/>
        <v>98489580.905680001</v>
      </c>
      <c r="DB696" s="389">
        <f t="shared" si="477"/>
        <v>100800</v>
      </c>
      <c r="DC696" s="389">
        <f t="shared" si="478"/>
        <v>98590380.905680001</v>
      </c>
      <c r="DD696" s="394">
        <v>0</v>
      </c>
      <c r="DE696" s="389">
        <f t="shared" si="479"/>
        <v>8171978.2216000007</v>
      </c>
      <c r="DF696" s="389">
        <f t="shared" si="480"/>
        <v>4085989.1108000004</v>
      </c>
      <c r="DG696" s="389">
        <f t="shared" si="481"/>
        <v>86332413.573280007</v>
      </c>
      <c r="DH696" s="389">
        <f t="shared" si="482"/>
        <v>7687614</v>
      </c>
      <c r="DI696" s="389">
        <f t="shared" si="483"/>
        <v>78644799.573280007</v>
      </c>
      <c r="DJ696" s="389">
        <f t="shared" si="484"/>
        <v>0</v>
      </c>
      <c r="DL696" s="396">
        <f t="shared" si="485"/>
        <v>6638737.5</v>
      </c>
      <c r="DM696" s="396">
        <f t="shared" si="486"/>
        <v>-1979577.5</v>
      </c>
    </row>
    <row r="697" spans="1:117" s="55" customFormat="1" ht="21" x14ac:dyDescent="0.2">
      <c r="A697" s="191">
        <f t="shared" si="447"/>
        <v>2655495</v>
      </c>
      <c r="B697" s="136">
        <f>'گام اول '!B698</f>
        <v>692</v>
      </c>
      <c r="C697" s="136">
        <f>'گام اول '!C698</f>
        <v>491</v>
      </c>
      <c r="D697" s="136">
        <f>'گام اول '!D698</f>
        <v>13049</v>
      </c>
      <c r="E697" s="136" t="str">
        <f>'گام اول '!E698</f>
        <v>اسمعيل</v>
      </c>
      <c r="F697" s="136" t="str">
        <f>'گام اول '!F698</f>
        <v>پور مصطفي</v>
      </c>
      <c r="G697" s="136" t="str">
        <f>'گام اول '!G698</f>
        <v>نگهبان</v>
      </c>
      <c r="H697" s="136" t="str">
        <f>'گام اول '!H698</f>
        <v>البرز</v>
      </c>
      <c r="I697" s="136" t="str">
        <f>'گام اول '!I698</f>
        <v>129-813-1185319-1</v>
      </c>
      <c r="J697" s="136" t="str">
        <f>'گام اول '!J698</f>
        <v>2872002601</v>
      </c>
      <c r="K697" s="136" t="str">
        <f>'گام اول '!K698</f>
        <v>0026115948</v>
      </c>
      <c r="L697" s="136" t="str">
        <f>'گام اول '!L698</f>
        <v>البرز</v>
      </c>
      <c r="M697" s="136" t="str">
        <f>'گام اول '!M698</f>
        <v>نگهبان</v>
      </c>
      <c r="N697" s="120" t="str">
        <f>'گام اول '!N698</f>
        <v>*</v>
      </c>
      <c r="O697" s="119">
        <f>'گام اول '!O698</f>
        <v>0</v>
      </c>
      <c r="P697" s="121">
        <f>'گام اول '!P698</f>
        <v>0</v>
      </c>
      <c r="Q697" s="358">
        <f>'گام اول '!Q698</f>
        <v>30</v>
      </c>
      <c r="R697" s="358">
        <f>'گام اول '!R698</f>
        <v>120</v>
      </c>
      <c r="S697" s="358">
        <f>'گام اول '!S698</f>
        <v>110</v>
      </c>
      <c r="T697" s="358">
        <f>'گام اول '!T698</f>
        <v>29.33</v>
      </c>
      <c r="U697" s="137">
        <f>'گام اول '!U698</f>
        <v>0</v>
      </c>
      <c r="V697" s="120">
        <f>'گام اول '!W698</f>
        <v>0</v>
      </c>
      <c r="W697" s="121">
        <f>'گام اول '!X698</f>
        <v>0</v>
      </c>
      <c r="X697" s="366">
        <f>'گام اول '!Y698</f>
        <v>2</v>
      </c>
      <c r="Y697" s="366">
        <f>'گام اول '!Z698</f>
        <v>2</v>
      </c>
      <c r="Z697" s="138">
        <f>'گام اول '!AA698</f>
        <v>885165</v>
      </c>
      <c r="AA697" s="138">
        <f>'گام اول '!AB698</f>
        <v>46667</v>
      </c>
      <c r="AB697" s="138">
        <f>'گام اول '!AC698</f>
        <v>931832</v>
      </c>
      <c r="AC697" s="138">
        <f>'گام اول '!AD698</f>
        <v>4500000</v>
      </c>
      <c r="AD697" s="138">
        <f>'گام اول '!AE698</f>
        <v>6000000</v>
      </c>
      <c r="AE697" s="139">
        <f>'گام اول '!AF698</f>
        <v>177895.19999999998</v>
      </c>
      <c r="AF697" s="122">
        <f>'گام اول '!AG698</f>
        <v>26554950</v>
      </c>
      <c r="AG697" s="123">
        <f>'گام اول '!AH698</f>
        <v>1400010</v>
      </c>
      <c r="AH697" s="123">
        <f>'گام اول '!AI698</f>
        <v>21347423.999999996</v>
      </c>
      <c r="AI697" s="123">
        <f>'گام اول '!AJ698</f>
        <v>5310990</v>
      </c>
      <c r="AJ697" s="123">
        <f>'گام اول '!AK698</f>
        <v>4500000</v>
      </c>
      <c r="AK697" s="123">
        <f>'گام اول '!AL698</f>
        <v>6000000</v>
      </c>
      <c r="AL697" s="123">
        <f>'گام اول '!AM698</f>
        <v>4892117.9999999991</v>
      </c>
      <c r="AM697" s="123">
        <f>'گام اول '!AN698</f>
        <v>5217666.2159999991</v>
      </c>
      <c r="AN697" s="123">
        <f>'گام اول '!AO698</f>
        <v>0</v>
      </c>
      <c r="AO697" s="123">
        <f>'گام اول '!AP698</f>
        <v>3000000</v>
      </c>
      <c r="AP697" s="123">
        <f>'گام اول '!AQ698</f>
        <v>0</v>
      </c>
      <c r="AQ697" s="123">
        <f>'گام اول '!AR698</f>
        <v>0</v>
      </c>
      <c r="AR697" s="123">
        <f>'گام اول '!AS698</f>
        <v>0</v>
      </c>
      <c r="AS697" s="375">
        <f>'گام اول '!AT698</f>
        <v>0</v>
      </c>
      <c r="AT697" s="368">
        <f t="shared" si="448"/>
        <v>78223158.216000006</v>
      </c>
      <c r="AU697" s="173">
        <f>'گام اول '!AV698</f>
        <v>54308316.440880008</v>
      </c>
      <c r="AV697" s="141">
        <f>'گام اول '!AW698</f>
        <v>72912168.215999991</v>
      </c>
      <c r="AW697" s="142">
        <f t="shared" si="449"/>
        <v>5103851.7751199994</v>
      </c>
      <c r="AX697" s="75">
        <f t="shared" si="450"/>
        <v>1430831.644088001</v>
      </c>
      <c r="AY697" s="142">
        <f>'گام اول '!AZ698</f>
        <v>0</v>
      </c>
      <c r="AZ697" s="142">
        <f>'گام اول '!BA698</f>
        <v>0</v>
      </c>
      <c r="BA697" s="142">
        <f>'گام اول '!BB698</f>
        <v>0</v>
      </c>
      <c r="BB697" s="142">
        <f>'گام اول '!BC698</f>
        <v>0</v>
      </c>
      <c r="BC697" s="142">
        <f>'گام اول '!BD698</f>
        <v>0</v>
      </c>
      <c r="BD697" s="142">
        <f>'گام اول '!BE698</f>
        <v>0</v>
      </c>
      <c r="BE697" s="142">
        <f>'گام اول '!BF698</f>
        <v>0</v>
      </c>
      <c r="BF697" s="143">
        <f t="shared" si="451"/>
        <v>6534683.4192080004</v>
      </c>
      <c r="BG697" s="140">
        <f t="shared" si="452"/>
        <v>71688474</v>
      </c>
      <c r="BH697" s="144">
        <f t="shared" si="453"/>
        <v>78223158.216000006</v>
      </c>
      <c r="BI697" s="127">
        <f t="shared" si="446"/>
        <v>4659160</v>
      </c>
      <c r="BJ697" s="145">
        <f t="shared" si="454"/>
        <v>2329580</v>
      </c>
      <c r="BK697" s="145">
        <f t="shared" si="455"/>
        <v>698874</v>
      </c>
      <c r="BL697" s="146">
        <f t="shared" si="456"/>
        <v>1120000</v>
      </c>
      <c r="BM697" s="379">
        <v>0</v>
      </c>
      <c r="BN697" s="147">
        <f t="shared" si="457"/>
        <v>87030772.216000006</v>
      </c>
      <c r="BO697" s="148">
        <f t="shared" si="458"/>
        <v>72912168.215999991</v>
      </c>
      <c r="BP697" s="149">
        <f t="shared" si="459"/>
        <v>16769798.689679999</v>
      </c>
      <c r="BQ697" s="150">
        <f t="shared" si="460"/>
        <v>103800570.90568</v>
      </c>
      <c r="BR697" s="151">
        <f t="shared" si="461"/>
        <v>100800</v>
      </c>
      <c r="BS697" s="147">
        <f t="shared" si="462"/>
        <v>103901370.90568</v>
      </c>
      <c r="BT697" s="135">
        <v>0</v>
      </c>
      <c r="BU697" s="148">
        <f t="shared" si="463"/>
        <v>8703077.2216000017</v>
      </c>
      <c r="BV697" s="152">
        <f t="shared" si="464"/>
        <v>4351538.6108000008</v>
      </c>
      <c r="BW697" s="133">
        <f t="shared" si="465"/>
        <v>90846755.073280007</v>
      </c>
      <c r="BX697" s="147">
        <f t="shared" si="466"/>
        <v>7687614</v>
      </c>
      <c r="BY697" s="134">
        <f t="shared" si="467"/>
        <v>83159141.073280007</v>
      </c>
      <c r="CD697" s="388">
        <f>'گام اول '!AU698</f>
        <v>78223158.216000006</v>
      </c>
      <c r="CE697" s="389">
        <f>'گام اول '!AV698</f>
        <v>54308316.440880008</v>
      </c>
      <c r="CF697" s="389">
        <f>'گام اول '!AW698</f>
        <v>72912168.215999991</v>
      </c>
      <c r="CG697" s="389">
        <f>'گام اول '!AX698</f>
        <v>5103851.7751199994</v>
      </c>
      <c r="CH697" s="389">
        <f>'گام اول '!AY698</f>
        <v>1430831.644088001</v>
      </c>
      <c r="CI697" s="389">
        <f>'گام اول '!AZ698</f>
        <v>0</v>
      </c>
      <c r="CJ697" s="389">
        <f>'گام اول '!BA698</f>
        <v>0</v>
      </c>
      <c r="CK697" s="389">
        <f>'گام اول '!BB698</f>
        <v>0</v>
      </c>
      <c r="CL697" s="389">
        <f>'گام اول '!BC698</f>
        <v>0</v>
      </c>
      <c r="CM697" s="389">
        <f>'گام اول '!BD698</f>
        <v>0</v>
      </c>
      <c r="CN697" s="389">
        <f>'گام اول '!BE698</f>
        <v>0</v>
      </c>
      <c r="CO697" s="389">
        <f>'گام اول '!BF698</f>
        <v>0</v>
      </c>
      <c r="CP697" s="389">
        <f>'گام اول '!BG698</f>
        <v>6534683.4192080004</v>
      </c>
      <c r="CQ697" s="389">
        <f>'گام اول '!BH698</f>
        <v>71688474</v>
      </c>
      <c r="CR697" s="389">
        <f t="shared" si="468"/>
        <v>78223158.216000006</v>
      </c>
      <c r="CS697" s="55">
        <f t="shared" si="469"/>
        <v>4659160</v>
      </c>
      <c r="CT697" s="388">
        <f t="shared" si="470"/>
        <v>2329580</v>
      </c>
      <c r="CU697" s="389">
        <f t="shared" si="471"/>
        <v>698874</v>
      </c>
      <c r="CV697" s="389">
        <f t="shared" si="472"/>
        <v>1120000</v>
      </c>
      <c r="CW697" s="55">
        <v>0</v>
      </c>
      <c r="CX697" s="389">
        <f t="shared" si="473"/>
        <v>87030772.216000006</v>
      </c>
      <c r="CY697" s="389">
        <f t="shared" si="474"/>
        <v>72912168.215999991</v>
      </c>
      <c r="CZ697" s="389">
        <f t="shared" si="475"/>
        <v>16769798.689679999</v>
      </c>
      <c r="DA697" s="389">
        <f t="shared" si="476"/>
        <v>103800570.90568</v>
      </c>
      <c r="DB697" s="389">
        <f t="shared" si="477"/>
        <v>100800</v>
      </c>
      <c r="DC697" s="389">
        <f t="shared" si="478"/>
        <v>103901370.90568</v>
      </c>
      <c r="DD697" s="394">
        <v>0</v>
      </c>
      <c r="DE697" s="389">
        <f t="shared" si="479"/>
        <v>8703077.2216000017</v>
      </c>
      <c r="DF697" s="389">
        <f t="shared" si="480"/>
        <v>4351538.6108000008</v>
      </c>
      <c r="DG697" s="389">
        <f t="shared" si="481"/>
        <v>90846755.073280007</v>
      </c>
      <c r="DH697" s="389">
        <f t="shared" si="482"/>
        <v>7687614</v>
      </c>
      <c r="DI697" s="389">
        <f t="shared" si="483"/>
        <v>83159141.073280007</v>
      </c>
      <c r="DJ697" s="389">
        <f t="shared" si="484"/>
        <v>0</v>
      </c>
      <c r="DL697" s="396">
        <f t="shared" si="485"/>
        <v>6638737.5</v>
      </c>
      <c r="DM697" s="396">
        <f t="shared" si="486"/>
        <v>-1979577.5</v>
      </c>
    </row>
    <row r="698" spans="1:117" s="55" customFormat="1" ht="21" x14ac:dyDescent="0.2">
      <c r="A698" s="191">
        <f t="shared" si="447"/>
        <v>2655495</v>
      </c>
      <c r="B698" s="136">
        <f>'گام اول '!B699</f>
        <v>693</v>
      </c>
      <c r="C698" s="136">
        <f>'گام اول '!C699</f>
        <v>492</v>
      </c>
      <c r="D698" s="136">
        <f>'گام اول '!D699</f>
        <v>13055</v>
      </c>
      <c r="E698" s="136" t="str">
        <f>'گام اول '!E699</f>
        <v>حسين</v>
      </c>
      <c r="F698" s="136" t="str">
        <f>'گام اول '!F699</f>
        <v>سروري</v>
      </c>
      <c r="G698" s="136" t="str">
        <f>'گام اول '!G699</f>
        <v>نگهبان</v>
      </c>
      <c r="H698" s="136" t="str">
        <f>'گام اول '!H699</f>
        <v>البرز</v>
      </c>
      <c r="I698" s="136" t="str">
        <f>'گام اول '!I699</f>
        <v>129-813-170347-1</v>
      </c>
      <c r="J698" s="136" t="str">
        <f>'گام اول '!J699</f>
        <v>4898040055</v>
      </c>
      <c r="K698" s="136" t="str">
        <f>'گام اول '!K699</f>
        <v>0025783521</v>
      </c>
      <c r="L698" s="136" t="str">
        <f>'گام اول '!L699</f>
        <v>البرز</v>
      </c>
      <c r="M698" s="136" t="str">
        <f>'گام اول '!M699</f>
        <v>نگهبان</v>
      </c>
      <c r="N698" s="120" t="str">
        <f>'گام اول '!N699</f>
        <v>*</v>
      </c>
      <c r="O698" s="119">
        <f>'گام اول '!O699</f>
        <v>0</v>
      </c>
      <c r="P698" s="121">
        <f>'گام اول '!P699</f>
        <v>0</v>
      </c>
      <c r="Q698" s="358">
        <f>'گام اول '!Q699</f>
        <v>30</v>
      </c>
      <c r="R698" s="358">
        <f>'گام اول '!R699</f>
        <v>120</v>
      </c>
      <c r="S698" s="358">
        <f>'گام اول '!S699</f>
        <v>110</v>
      </c>
      <c r="T698" s="358">
        <f>'گام اول '!T699</f>
        <v>29.33</v>
      </c>
      <c r="U698" s="137">
        <f>'گام اول '!U699</f>
        <v>0</v>
      </c>
      <c r="V698" s="120">
        <f>'گام اول '!W699</f>
        <v>0</v>
      </c>
      <c r="W698" s="121">
        <f>'گام اول '!X699</f>
        <v>0</v>
      </c>
      <c r="X698" s="366">
        <f>'گام اول '!Y699</f>
        <v>2</v>
      </c>
      <c r="Y698" s="366">
        <f>'گام اول '!Z699</f>
        <v>2</v>
      </c>
      <c r="Z698" s="138">
        <f>'گام اول '!AA699</f>
        <v>885165</v>
      </c>
      <c r="AA698" s="138">
        <f>'گام اول '!AB699</f>
        <v>46667</v>
      </c>
      <c r="AB698" s="138">
        <f>'گام اول '!AC699</f>
        <v>931832</v>
      </c>
      <c r="AC698" s="138">
        <f>'گام اول '!AD699</f>
        <v>4500000</v>
      </c>
      <c r="AD698" s="138">
        <f>'گام اول '!AE699</f>
        <v>6000000</v>
      </c>
      <c r="AE698" s="139">
        <f>'گام اول '!AF699</f>
        <v>177895.19999999998</v>
      </c>
      <c r="AF698" s="122">
        <f>'گام اول '!AG699</f>
        <v>26554950</v>
      </c>
      <c r="AG698" s="123">
        <f>'گام اول '!AH699</f>
        <v>1400010</v>
      </c>
      <c r="AH698" s="123">
        <f>'گام اول '!AI699</f>
        <v>21347423.999999996</v>
      </c>
      <c r="AI698" s="123">
        <f>'گام اول '!AJ699</f>
        <v>5310990</v>
      </c>
      <c r="AJ698" s="123">
        <f>'گام اول '!AK699</f>
        <v>4500000</v>
      </c>
      <c r="AK698" s="123">
        <f>'گام اول '!AL699</f>
        <v>6000000</v>
      </c>
      <c r="AL698" s="123">
        <f>'گام اول '!AM699</f>
        <v>4892117.9999999991</v>
      </c>
      <c r="AM698" s="123">
        <f>'گام اول '!AN699</f>
        <v>5217666.2159999991</v>
      </c>
      <c r="AN698" s="123">
        <f>'گام اول '!AO699</f>
        <v>0</v>
      </c>
      <c r="AO698" s="123">
        <f>'گام اول '!AP699</f>
        <v>2600000</v>
      </c>
      <c r="AP698" s="123">
        <f>'گام اول '!AQ699</f>
        <v>0</v>
      </c>
      <c r="AQ698" s="123">
        <f>'گام اول '!AR699</f>
        <v>0</v>
      </c>
      <c r="AR698" s="123">
        <f>'گام اول '!AS699</f>
        <v>0</v>
      </c>
      <c r="AS698" s="375">
        <f>'گام اول '!AT699</f>
        <v>0</v>
      </c>
      <c r="AT698" s="368">
        <f t="shared" si="448"/>
        <v>77823158.216000006</v>
      </c>
      <c r="AU698" s="173">
        <f>'گام اول '!AV699</f>
        <v>54336316.440880008</v>
      </c>
      <c r="AV698" s="141">
        <f>'گام اول '!AW699</f>
        <v>72512168.215999991</v>
      </c>
      <c r="AW698" s="142">
        <f t="shared" si="449"/>
        <v>5075851.7751199994</v>
      </c>
      <c r="AX698" s="75">
        <f t="shared" si="450"/>
        <v>1433631.644088001</v>
      </c>
      <c r="AY698" s="142">
        <f>'گام اول '!AZ699</f>
        <v>0</v>
      </c>
      <c r="AZ698" s="142">
        <f>'گام اول '!BA699</f>
        <v>0</v>
      </c>
      <c r="BA698" s="142">
        <f>'گام اول '!BB699</f>
        <v>0</v>
      </c>
      <c r="BB698" s="142">
        <f>'گام اول '!BC699</f>
        <v>0</v>
      </c>
      <c r="BC698" s="142">
        <f>'گام اول '!BD699</f>
        <v>0</v>
      </c>
      <c r="BD698" s="142">
        <f>'گام اول '!BE699</f>
        <v>0</v>
      </c>
      <c r="BE698" s="142">
        <f>'گام اول '!BF699</f>
        <v>0</v>
      </c>
      <c r="BF698" s="143">
        <f t="shared" si="451"/>
        <v>6509483.4192080004</v>
      </c>
      <c r="BG698" s="140">
        <f t="shared" si="452"/>
        <v>71313674</v>
      </c>
      <c r="BH698" s="144">
        <f t="shared" si="453"/>
        <v>77823158.216000006</v>
      </c>
      <c r="BI698" s="127">
        <f t="shared" si="446"/>
        <v>4659160</v>
      </c>
      <c r="BJ698" s="145">
        <f t="shared" si="454"/>
        <v>2329580</v>
      </c>
      <c r="BK698" s="145">
        <f t="shared" si="455"/>
        <v>698874</v>
      </c>
      <c r="BL698" s="146">
        <f t="shared" si="456"/>
        <v>1120000</v>
      </c>
      <c r="BM698" s="379">
        <v>0</v>
      </c>
      <c r="BN698" s="147">
        <f t="shared" si="457"/>
        <v>86630772.216000006</v>
      </c>
      <c r="BO698" s="148">
        <f t="shared" si="458"/>
        <v>72512168.215999991</v>
      </c>
      <c r="BP698" s="149">
        <f t="shared" si="459"/>
        <v>16677798.689679999</v>
      </c>
      <c r="BQ698" s="150">
        <f t="shared" si="460"/>
        <v>103308570.90568</v>
      </c>
      <c r="BR698" s="151">
        <f t="shared" si="461"/>
        <v>100800</v>
      </c>
      <c r="BS698" s="147">
        <f t="shared" si="462"/>
        <v>103409370.90568</v>
      </c>
      <c r="BT698" s="135">
        <v>0</v>
      </c>
      <c r="BU698" s="148">
        <f t="shared" si="463"/>
        <v>8663077.2216000017</v>
      </c>
      <c r="BV698" s="152">
        <f t="shared" si="464"/>
        <v>4331538.6108000008</v>
      </c>
      <c r="BW698" s="133">
        <f t="shared" si="465"/>
        <v>90414755.073280007</v>
      </c>
      <c r="BX698" s="147">
        <f t="shared" si="466"/>
        <v>7687614</v>
      </c>
      <c r="BY698" s="134">
        <f t="shared" si="467"/>
        <v>82727141.073280007</v>
      </c>
      <c r="CD698" s="388">
        <f>'گام اول '!AU699</f>
        <v>77823158.216000006</v>
      </c>
      <c r="CE698" s="389">
        <f>'گام اول '!AV699</f>
        <v>54336316.440880008</v>
      </c>
      <c r="CF698" s="389">
        <f>'گام اول '!AW699</f>
        <v>72512168.215999991</v>
      </c>
      <c r="CG698" s="389">
        <f>'گام اول '!AX699</f>
        <v>5075851.7751199994</v>
      </c>
      <c r="CH698" s="389">
        <f>'گام اول '!AY699</f>
        <v>1433631.644088001</v>
      </c>
      <c r="CI698" s="389">
        <f>'گام اول '!AZ699</f>
        <v>0</v>
      </c>
      <c r="CJ698" s="389">
        <f>'گام اول '!BA699</f>
        <v>0</v>
      </c>
      <c r="CK698" s="389">
        <f>'گام اول '!BB699</f>
        <v>0</v>
      </c>
      <c r="CL698" s="389">
        <f>'گام اول '!BC699</f>
        <v>0</v>
      </c>
      <c r="CM698" s="389">
        <f>'گام اول '!BD699</f>
        <v>0</v>
      </c>
      <c r="CN698" s="389">
        <f>'گام اول '!BE699</f>
        <v>0</v>
      </c>
      <c r="CO698" s="389">
        <f>'گام اول '!BF699</f>
        <v>0</v>
      </c>
      <c r="CP698" s="389">
        <f>'گام اول '!BG699</f>
        <v>6509483.4192080004</v>
      </c>
      <c r="CQ698" s="389">
        <f>'گام اول '!BH699</f>
        <v>71313674</v>
      </c>
      <c r="CR698" s="389">
        <f t="shared" si="468"/>
        <v>77823158.216000006</v>
      </c>
      <c r="CS698" s="55">
        <f t="shared" si="469"/>
        <v>4659160</v>
      </c>
      <c r="CT698" s="388">
        <f t="shared" si="470"/>
        <v>2329580</v>
      </c>
      <c r="CU698" s="389">
        <f t="shared" si="471"/>
        <v>698874</v>
      </c>
      <c r="CV698" s="389">
        <f t="shared" si="472"/>
        <v>1120000</v>
      </c>
      <c r="CW698" s="55">
        <v>0</v>
      </c>
      <c r="CX698" s="389">
        <f t="shared" si="473"/>
        <v>86630772.216000006</v>
      </c>
      <c r="CY698" s="389">
        <f t="shared" si="474"/>
        <v>72512168.215999991</v>
      </c>
      <c r="CZ698" s="389">
        <f t="shared" si="475"/>
        <v>16677798.689679999</v>
      </c>
      <c r="DA698" s="389">
        <f t="shared" si="476"/>
        <v>103308570.90568</v>
      </c>
      <c r="DB698" s="389">
        <f t="shared" si="477"/>
        <v>100800</v>
      </c>
      <c r="DC698" s="389">
        <f t="shared" si="478"/>
        <v>103409370.90568</v>
      </c>
      <c r="DD698" s="394">
        <v>0</v>
      </c>
      <c r="DE698" s="389">
        <f t="shared" si="479"/>
        <v>8663077.2216000017</v>
      </c>
      <c r="DF698" s="389">
        <f t="shared" si="480"/>
        <v>4331538.6108000008</v>
      </c>
      <c r="DG698" s="389">
        <f t="shared" si="481"/>
        <v>90414755.073280007</v>
      </c>
      <c r="DH698" s="389">
        <f t="shared" si="482"/>
        <v>7687614</v>
      </c>
      <c r="DI698" s="389">
        <f t="shared" si="483"/>
        <v>82727141.073280007</v>
      </c>
      <c r="DJ698" s="389">
        <f t="shared" si="484"/>
        <v>0</v>
      </c>
      <c r="DL698" s="396">
        <f t="shared" si="485"/>
        <v>6638737.5</v>
      </c>
      <c r="DM698" s="396">
        <f t="shared" si="486"/>
        <v>-1979577.5</v>
      </c>
    </row>
    <row r="699" spans="1:117" s="55" customFormat="1" ht="21" x14ac:dyDescent="0.2">
      <c r="A699" s="191">
        <f t="shared" si="447"/>
        <v>2655495</v>
      </c>
      <c r="B699" s="136">
        <f>'گام اول '!B700</f>
        <v>694</v>
      </c>
      <c r="C699" s="136">
        <f>'گام اول '!C700</f>
        <v>493</v>
      </c>
      <c r="D699" s="136">
        <f>'گام اول '!D700</f>
        <v>13044</v>
      </c>
      <c r="E699" s="136" t="str">
        <f>'گام اول '!E700</f>
        <v>جمال</v>
      </c>
      <c r="F699" s="136" t="str">
        <f>'گام اول '!F700</f>
        <v>مجیدی</v>
      </c>
      <c r="G699" s="136" t="str">
        <f>'گام اول '!G700</f>
        <v>نگهبان</v>
      </c>
      <c r="H699" s="136" t="str">
        <f>'گام اول '!H700</f>
        <v>البرز</v>
      </c>
      <c r="I699" s="136" t="str">
        <f>'گام اول '!I700</f>
        <v>129-813-2161619-1</v>
      </c>
      <c r="J699" s="136" t="str">
        <f>'گام اول '!J700</f>
        <v>3358106896</v>
      </c>
      <c r="K699" s="136" t="str">
        <f>'گام اول '!K700</f>
        <v>48407047</v>
      </c>
      <c r="L699" s="136" t="str">
        <f>'گام اول '!L700</f>
        <v>البرز</v>
      </c>
      <c r="M699" s="136" t="str">
        <f>'گام اول '!M700</f>
        <v>نگهبان</v>
      </c>
      <c r="N699" s="120" t="str">
        <f>'گام اول '!N700</f>
        <v>*</v>
      </c>
      <c r="O699" s="119">
        <f>'گام اول '!O700</f>
        <v>0</v>
      </c>
      <c r="P699" s="121">
        <f>'گام اول '!P700</f>
        <v>0</v>
      </c>
      <c r="Q699" s="358">
        <f>'گام اول '!Q700</f>
        <v>30</v>
      </c>
      <c r="R699" s="358">
        <f>'گام اول '!R700</f>
        <v>120</v>
      </c>
      <c r="S699" s="358">
        <f>'گام اول '!S700</f>
        <v>110</v>
      </c>
      <c r="T699" s="358">
        <f>'گام اول '!T700</f>
        <v>29.33</v>
      </c>
      <c r="U699" s="137">
        <f>'گام اول '!U700</f>
        <v>0</v>
      </c>
      <c r="V699" s="120">
        <f>'گام اول '!W700</f>
        <v>0</v>
      </c>
      <c r="W699" s="121">
        <f>'گام اول '!X700</f>
        <v>0</v>
      </c>
      <c r="X699" s="366">
        <f>'گام اول '!Y700</f>
        <v>1</v>
      </c>
      <c r="Y699" s="366">
        <f>'گام اول '!Z700</f>
        <v>1</v>
      </c>
      <c r="Z699" s="138">
        <f>'گام اول '!AA700</f>
        <v>885165</v>
      </c>
      <c r="AA699" s="138">
        <f>'گام اول '!AB700</f>
        <v>46667</v>
      </c>
      <c r="AB699" s="138">
        <f>'گام اول '!AC700</f>
        <v>931832</v>
      </c>
      <c r="AC699" s="138">
        <f>'گام اول '!AD700</f>
        <v>4500000</v>
      </c>
      <c r="AD699" s="138">
        <f>'گام اول '!AE700</f>
        <v>6000000</v>
      </c>
      <c r="AE699" s="139">
        <f>'گام اول '!AF700</f>
        <v>177895.19999999998</v>
      </c>
      <c r="AF699" s="122">
        <f>'گام اول '!AG700</f>
        <v>26554950</v>
      </c>
      <c r="AG699" s="123">
        <f>'گام اول '!AH700</f>
        <v>1400010</v>
      </c>
      <c r="AH699" s="123">
        <f>'گام اول '!AI700</f>
        <v>21347423.999999996</v>
      </c>
      <c r="AI699" s="123">
        <f>'گام اول '!AJ700</f>
        <v>2655495</v>
      </c>
      <c r="AJ699" s="123">
        <f>'گام اول '!AK700</f>
        <v>4500000</v>
      </c>
      <c r="AK699" s="123">
        <f>'گام اول '!AL700</f>
        <v>6000000</v>
      </c>
      <c r="AL699" s="123">
        <f>'گام اول '!AM700</f>
        <v>4892117.9999999991</v>
      </c>
      <c r="AM699" s="123">
        <f>'گام اول '!AN700</f>
        <v>5217666.2159999991</v>
      </c>
      <c r="AN699" s="123">
        <f>'گام اول '!AO700</f>
        <v>0</v>
      </c>
      <c r="AO699" s="123">
        <f>'گام اول '!AP700</f>
        <v>3000000</v>
      </c>
      <c r="AP699" s="123">
        <f>'گام اول '!AQ700</f>
        <v>0</v>
      </c>
      <c r="AQ699" s="123">
        <f>'گام اول '!AR700</f>
        <v>0</v>
      </c>
      <c r="AR699" s="123">
        <f>'گام اول '!AS700</f>
        <v>0</v>
      </c>
      <c r="AS699" s="375">
        <f>'گام اول '!AT700</f>
        <v>0</v>
      </c>
      <c r="AT699" s="368">
        <f t="shared" si="448"/>
        <v>75567663.216000006</v>
      </c>
      <c r="AU699" s="173">
        <f>'گام اول '!AV700</f>
        <v>54308316.440880008</v>
      </c>
      <c r="AV699" s="141">
        <f>'گام اول '!AW700</f>
        <v>72912168.215999991</v>
      </c>
      <c r="AW699" s="142">
        <f t="shared" si="449"/>
        <v>5103851.7751199994</v>
      </c>
      <c r="AX699" s="75">
        <f t="shared" si="450"/>
        <v>1430831.644088001</v>
      </c>
      <c r="AY699" s="142">
        <f>'گام اول '!AZ700</f>
        <v>0</v>
      </c>
      <c r="AZ699" s="142">
        <f>'گام اول '!BA700</f>
        <v>0</v>
      </c>
      <c r="BA699" s="142">
        <f>'گام اول '!BB700</f>
        <v>0</v>
      </c>
      <c r="BB699" s="142">
        <f>'گام اول '!BC700</f>
        <v>0</v>
      </c>
      <c r="BC699" s="142">
        <f>'گام اول '!BD700</f>
        <v>0</v>
      </c>
      <c r="BD699" s="142">
        <f>'گام اول '!BE700</f>
        <v>0</v>
      </c>
      <c r="BE699" s="142">
        <f>'گام اول '!BF700</f>
        <v>0</v>
      </c>
      <c r="BF699" s="143">
        <f t="shared" si="451"/>
        <v>6534683.4192080004</v>
      </c>
      <c r="BG699" s="140">
        <f t="shared" si="452"/>
        <v>69032979</v>
      </c>
      <c r="BH699" s="144">
        <f t="shared" si="453"/>
        <v>75567663.216000006</v>
      </c>
      <c r="BI699" s="127">
        <f t="shared" si="446"/>
        <v>4659160</v>
      </c>
      <c r="BJ699" s="145">
        <f t="shared" si="454"/>
        <v>2329580</v>
      </c>
      <c r="BK699" s="145">
        <f t="shared" si="455"/>
        <v>698874</v>
      </c>
      <c r="BL699" s="146">
        <f t="shared" si="456"/>
        <v>1120000</v>
      </c>
      <c r="BM699" s="379">
        <v>0</v>
      </c>
      <c r="BN699" s="147">
        <f t="shared" si="457"/>
        <v>84375277.216000006</v>
      </c>
      <c r="BO699" s="148">
        <f t="shared" si="458"/>
        <v>72912168.215999991</v>
      </c>
      <c r="BP699" s="149">
        <f t="shared" si="459"/>
        <v>16769798.689679999</v>
      </c>
      <c r="BQ699" s="150">
        <f t="shared" si="460"/>
        <v>101145075.90568</v>
      </c>
      <c r="BR699" s="151">
        <f t="shared" si="461"/>
        <v>100800</v>
      </c>
      <c r="BS699" s="147">
        <f t="shared" si="462"/>
        <v>101245875.90568</v>
      </c>
      <c r="BT699" s="135">
        <v>0</v>
      </c>
      <c r="BU699" s="148">
        <f t="shared" si="463"/>
        <v>8437527.7216000017</v>
      </c>
      <c r="BV699" s="152">
        <f t="shared" si="464"/>
        <v>4218763.8608000008</v>
      </c>
      <c r="BW699" s="133">
        <f t="shared" si="465"/>
        <v>88589584.323280007</v>
      </c>
      <c r="BX699" s="147">
        <f t="shared" si="466"/>
        <v>7687614</v>
      </c>
      <c r="BY699" s="134">
        <f t="shared" si="467"/>
        <v>80901970.323280007</v>
      </c>
      <c r="CD699" s="388">
        <f>'گام اول '!AU700</f>
        <v>75567663.216000006</v>
      </c>
      <c r="CE699" s="389">
        <f>'گام اول '!AV700</f>
        <v>54308316.440880008</v>
      </c>
      <c r="CF699" s="389">
        <f>'گام اول '!AW700</f>
        <v>72912168.215999991</v>
      </c>
      <c r="CG699" s="389">
        <f>'گام اول '!AX700</f>
        <v>5103851.7751199994</v>
      </c>
      <c r="CH699" s="389">
        <f>'گام اول '!AY700</f>
        <v>1430831.644088001</v>
      </c>
      <c r="CI699" s="389">
        <f>'گام اول '!AZ700</f>
        <v>0</v>
      </c>
      <c r="CJ699" s="389">
        <f>'گام اول '!BA700</f>
        <v>0</v>
      </c>
      <c r="CK699" s="389">
        <f>'گام اول '!BB700</f>
        <v>0</v>
      </c>
      <c r="CL699" s="389">
        <f>'گام اول '!BC700</f>
        <v>0</v>
      </c>
      <c r="CM699" s="389">
        <f>'گام اول '!BD700</f>
        <v>0</v>
      </c>
      <c r="CN699" s="389">
        <f>'گام اول '!BE700</f>
        <v>0</v>
      </c>
      <c r="CO699" s="389">
        <f>'گام اول '!BF700</f>
        <v>0</v>
      </c>
      <c r="CP699" s="389">
        <f>'گام اول '!BG700</f>
        <v>6534683.4192080004</v>
      </c>
      <c r="CQ699" s="389">
        <f>'گام اول '!BH700</f>
        <v>69032979</v>
      </c>
      <c r="CR699" s="389">
        <f t="shared" si="468"/>
        <v>75567663.216000006</v>
      </c>
      <c r="CS699" s="55">
        <f t="shared" si="469"/>
        <v>4659160</v>
      </c>
      <c r="CT699" s="388">
        <f t="shared" si="470"/>
        <v>2329580</v>
      </c>
      <c r="CU699" s="389">
        <f t="shared" si="471"/>
        <v>698874</v>
      </c>
      <c r="CV699" s="389">
        <f t="shared" si="472"/>
        <v>1120000</v>
      </c>
      <c r="CW699" s="55">
        <v>0</v>
      </c>
      <c r="CX699" s="389">
        <f t="shared" si="473"/>
        <v>84375277.216000006</v>
      </c>
      <c r="CY699" s="389">
        <f t="shared" si="474"/>
        <v>72912168.215999991</v>
      </c>
      <c r="CZ699" s="389">
        <f t="shared" si="475"/>
        <v>16769798.689679999</v>
      </c>
      <c r="DA699" s="389">
        <f t="shared" si="476"/>
        <v>101145075.90568</v>
      </c>
      <c r="DB699" s="389">
        <f t="shared" si="477"/>
        <v>100800</v>
      </c>
      <c r="DC699" s="389">
        <f t="shared" si="478"/>
        <v>101245875.90568</v>
      </c>
      <c r="DD699" s="394">
        <v>0</v>
      </c>
      <c r="DE699" s="389">
        <f t="shared" si="479"/>
        <v>8437527.7216000017</v>
      </c>
      <c r="DF699" s="389">
        <f t="shared" si="480"/>
        <v>4218763.8608000008</v>
      </c>
      <c r="DG699" s="389">
        <f t="shared" si="481"/>
        <v>88589584.323280007</v>
      </c>
      <c r="DH699" s="389">
        <f t="shared" si="482"/>
        <v>7687614</v>
      </c>
      <c r="DI699" s="389">
        <f t="shared" si="483"/>
        <v>80901970.323280007</v>
      </c>
      <c r="DJ699" s="389">
        <f t="shared" si="484"/>
        <v>0</v>
      </c>
      <c r="DL699" s="396">
        <f t="shared" si="485"/>
        <v>6638737.5</v>
      </c>
      <c r="DM699" s="396">
        <f t="shared" si="486"/>
        <v>-1979577.5</v>
      </c>
    </row>
    <row r="700" spans="1:117" s="55" customFormat="1" ht="21" x14ac:dyDescent="0.2">
      <c r="A700" s="191">
        <f t="shared" si="447"/>
        <v>2655495</v>
      </c>
      <c r="B700" s="136">
        <f>'گام اول '!B701</f>
        <v>695</v>
      </c>
      <c r="C700" s="136">
        <f>'گام اول '!C701</f>
        <v>494</v>
      </c>
      <c r="D700" s="136">
        <f>'گام اول '!D701</f>
        <v>13042</v>
      </c>
      <c r="E700" s="136" t="str">
        <f>'گام اول '!E701</f>
        <v>محمدعلي</v>
      </c>
      <c r="F700" s="136" t="str">
        <f>'گام اول '!F701</f>
        <v>طاهري فر</v>
      </c>
      <c r="G700" s="136" t="str">
        <f>'گام اول '!G701</f>
        <v>نگهبان</v>
      </c>
      <c r="H700" s="136" t="str">
        <f>'گام اول '!H701</f>
        <v>البرز</v>
      </c>
      <c r="I700" s="136" t="str">
        <f>'گام اول '!I701</f>
        <v>129-813-1280918-1</v>
      </c>
      <c r="J700" s="136" t="str">
        <f>'گام اول '!J701</f>
        <v>5609479401</v>
      </c>
      <c r="K700" s="136" t="str">
        <f>'گام اول '!K701</f>
        <v>0026116744</v>
      </c>
      <c r="L700" s="136" t="str">
        <f>'گام اول '!L701</f>
        <v>البرز</v>
      </c>
      <c r="M700" s="136" t="str">
        <f>'گام اول '!M701</f>
        <v>نگهبان</v>
      </c>
      <c r="N700" s="120" t="str">
        <f>'گام اول '!N701</f>
        <v>*</v>
      </c>
      <c r="O700" s="119">
        <f>'گام اول '!O701</f>
        <v>0</v>
      </c>
      <c r="P700" s="121">
        <f>'گام اول '!P701</f>
        <v>0</v>
      </c>
      <c r="Q700" s="358">
        <f>'گام اول '!Q701</f>
        <v>30</v>
      </c>
      <c r="R700" s="358">
        <f>'گام اول '!R701</f>
        <v>120</v>
      </c>
      <c r="S700" s="358">
        <f>'گام اول '!S701</f>
        <v>110</v>
      </c>
      <c r="T700" s="358">
        <f>'گام اول '!T701</f>
        <v>29.33</v>
      </c>
      <c r="U700" s="137">
        <f>'گام اول '!U701</f>
        <v>0</v>
      </c>
      <c r="V700" s="120">
        <f>'گام اول '!W701</f>
        <v>0</v>
      </c>
      <c r="W700" s="121">
        <f>'گام اول '!X701</f>
        <v>0</v>
      </c>
      <c r="X700" s="366">
        <f>'گام اول '!Y701</f>
        <v>1</v>
      </c>
      <c r="Y700" s="366">
        <f>'گام اول '!Z701</f>
        <v>2</v>
      </c>
      <c r="Z700" s="138">
        <f>'گام اول '!AA701</f>
        <v>885165</v>
      </c>
      <c r="AA700" s="138">
        <f>'گام اول '!AB701</f>
        <v>46667</v>
      </c>
      <c r="AB700" s="138">
        <f>'گام اول '!AC701</f>
        <v>931832</v>
      </c>
      <c r="AC700" s="138">
        <f>'گام اول '!AD701</f>
        <v>4500000</v>
      </c>
      <c r="AD700" s="138">
        <f>'گام اول '!AE701</f>
        <v>6000000</v>
      </c>
      <c r="AE700" s="139">
        <f>'گام اول '!AF701</f>
        <v>177895.19999999998</v>
      </c>
      <c r="AF700" s="122">
        <f>'گام اول '!AG701</f>
        <v>26554950</v>
      </c>
      <c r="AG700" s="123">
        <f>'گام اول '!AH701</f>
        <v>1400010</v>
      </c>
      <c r="AH700" s="123">
        <f>'گام اول '!AI701</f>
        <v>21347423.999999996</v>
      </c>
      <c r="AI700" s="123">
        <f>'گام اول '!AJ701</f>
        <v>5310990</v>
      </c>
      <c r="AJ700" s="123">
        <f>'گام اول '!AK701</f>
        <v>4500000</v>
      </c>
      <c r="AK700" s="123">
        <f>'گام اول '!AL701</f>
        <v>6000000</v>
      </c>
      <c r="AL700" s="123">
        <f>'گام اول '!AM701</f>
        <v>4892117.9999999991</v>
      </c>
      <c r="AM700" s="123">
        <f>'گام اول '!AN701</f>
        <v>5217666.2159999991</v>
      </c>
      <c r="AN700" s="123">
        <f>'گام اول '!AO701</f>
        <v>0</v>
      </c>
      <c r="AO700" s="123">
        <f>'گام اول '!AP701</f>
        <v>3000000</v>
      </c>
      <c r="AP700" s="123">
        <f>'گام اول '!AQ701</f>
        <v>0</v>
      </c>
      <c r="AQ700" s="123">
        <f>'گام اول '!AR701</f>
        <v>0</v>
      </c>
      <c r="AR700" s="123">
        <f>'گام اول '!AS701</f>
        <v>0</v>
      </c>
      <c r="AS700" s="375">
        <f>'گام اول '!AT701</f>
        <v>0</v>
      </c>
      <c r="AT700" s="368">
        <f t="shared" si="448"/>
        <v>78223158.216000006</v>
      </c>
      <c r="AU700" s="173">
        <f>'گام اول '!AV701</f>
        <v>54308316.440880008</v>
      </c>
      <c r="AV700" s="141">
        <f>'گام اول '!AW701</f>
        <v>72912168.215999991</v>
      </c>
      <c r="AW700" s="142">
        <f t="shared" si="449"/>
        <v>5103851.7751199994</v>
      </c>
      <c r="AX700" s="75">
        <f t="shared" si="450"/>
        <v>1430831.644088001</v>
      </c>
      <c r="AY700" s="142">
        <f>'گام اول '!AZ701</f>
        <v>0</v>
      </c>
      <c r="AZ700" s="142">
        <f>'گام اول '!BA701</f>
        <v>0</v>
      </c>
      <c r="BA700" s="142">
        <f>'گام اول '!BB701</f>
        <v>0</v>
      </c>
      <c r="BB700" s="142">
        <f>'گام اول '!BC701</f>
        <v>0</v>
      </c>
      <c r="BC700" s="142">
        <f>'گام اول '!BD701</f>
        <v>0</v>
      </c>
      <c r="BD700" s="142">
        <f>'گام اول '!BE701</f>
        <v>0</v>
      </c>
      <c r="BE700" s="142">
        <f>'گام اول '!BF701</f>
        <v>0</v>
      </c>
      <c r="BF700" s="143">
        <f t="shared" si="451"/>
        <v>6534683.4192080004</v>
      </c>
      <c r="BG700" s="140">
        <f t="shared" si="452"/>
        <v>71688474</v>
      </c>
      <c r="BH700" s="144">
        <f t="shared" si="453"/>
        <v>78223158.216000006</v>
      </c>
      <c r="BI700" s="127">
        <f t="shared" si="446"/>
        <v>4659160</v>
      </c>
      <c r="BJ700" s="145">
        <f t="shared" si="454"/>
        <v>2329580</v>
      </c>
      <c r="BK700" s="145">
        <f t="shared" si="455"/>
        <v>698874</v>
      </c>
      <c r="BL700" s="146">
        <f t="shared" si="456"/>
        <v>1120000</v>
      </c>
      <c r="BM700" s="379">
        <v>0</v>
      </c>
      <c r="BN700" s="147">
        <f t="shared" si="457"/>
        <v>87030772.216000006</v>
      </c>
      <c r="BO700" s="148">
        <f t="shared" si="458"/>
        <v>72912168.215999991</v>
      </c>
      <c r="BP700" s="149">
        <f t="shared" si="459"/>
        <v>16769798.689679999</v>
      </c>
      <c r="BQ700" s="150">
        <f t="shared" si="460"/>
        <v>103800570.90568</v>
      </c>
      <c r="BR700" s="151">
        <f t="shared" si="461"/>
        <v>100800</v>
      </c>
      <c r="BS700" s="147">
        <f t="shared" si="462"/>
        <v>103901370.90568</v>
      </c>
      <c r="BT700" s="135">
        <v>0</v>
      </c>
      <c r="BU700" s="148">
        <f t="shared" si="463"/>
        <v>8703077.2216000017</v>
      </c>
      <c r="BV700" s="152">
        <f t="shared" si="464"/>
        <v>4351538.6108000008</v>
      </c>
      <c r="BW700" s="133">
        <f t="shared" si="465"/>
        <v>90846755.073280007</v>
      </c>
      <c r="BX700" s="147">
        <f t="shared" si="466"/>
        <v>7687614</v>
      </c>
      <c r="BY700" s="134">
        <f t="shared" si="467"/>
        <v>83159141.073280007</v>
      </c>
      <c r="CD700" s="388">
        <f>'گام اول '!AU701</f>
        <v>78223158.216000006</v>
      </c>
      <c r="CE700" s="389">
        <f>'گام اول '!AV701</f>
        <v>54308316.440880008</v>
      </c>
      <c r="CF700" s="389">
        <f>'گام اول '!AW701</f>
        <v>72912168.215999991</v>
      </c>
      <c r="CG700" s="389">
        <f>'گام اول '!AX701</f>
        <v>5103851.7751199994</v>
      </c>
      <c r="CH700" s="389">
        <f>'گام اول '!AY701</f>
        <v>1430831.644088001</v>
      </c>
      <c r="CI700" s="389">
        <f>'گام اول '!AZ701</f>
        <v>0</v>
      </c>
      <c r="CJ700" s="389">
        <f>'گام اول '!BA701</f>
        <v>0</v>
      </c>
      <c r="CK700" s="389">
        <f>'گام اول '!BB701</f>
        <v>0</v>
      </c>
      <c r="CL700" s="389">
        <f>'گام اول '!BC701</f>
        <v>0</v>
      </c>
      <c r="CM700" s="389">
        <f>'گام اول '!BD701</f>
        <v>0</v>
      </c>
      <c r="CN700" s="389">
        <f>'گام اول '!BE701</f>
        <v>0</v>
      </c>
      <c r="CO700" s="389">
        <f>'گام اول '!BF701</f>
        <v>0</v>
      </c>
      <c r="CP700" s="389">
        <f>'گام اول '!BG701</f>
        <v>6534683.4192080004</v>
      </c>
      <c r="CQ700" s="389">
        <f>'گام اول '!BH701</f>
        <v>71688474</v>
      </c>
      <c r="CR700" s="389">
        <f t="shared" si="468"/>
        <v>78223158.216000006</v>
      </c>
      <c r="CS700" s="55">
        <f t="shared" si="469"/>
        <v>4659160</v>
      </c>
      <c r="CT700" s="388">
        <f t="shared" si="470"/>
        <v>2329580</v>
      </c>
      <c r="CU700" s="389">
        <f t="shared" si="471"/>
        <v>698874</v>
      </c>
      <c r="CV700" s="389">
        <f t="shared" si="472"/>
        <v>1120000</v>
      </c>
      <c r="CW700" s="55">
        <v>0</v>
      </c>
      <c r="CX700" s="389">
        <f t="shared" si="473"/>
        <v>87030772.216000006</v>
      </c>
      <c r="CY700" s="389">
        <f t="shared" si="474"/>
        <v>72912168.215999991</v>
      </c>
      <c r="CZ700" s="389">
        <f t="shared" si="475"/>
        <v>16769798.689679999</v>
      </c>
      <c r="DA700" s="389">
        <f t="shared" si="476"/>
        <v>103800570.90568</v>
      </c>
      <c r="DB700" s="389">
        <f t="shared" si="477"/>
        <v>100800</v>
      </c>
      <c r="DC700" s="389">
        <f t="shared" si="478"/>
        <v>103901370.90568</v>
      </c>
      <c r="DD700" s="394">
        <v>0</v>
      </c>
      <c r="DE700" s="389">
        <f t="shared" si="479"/>
        <v>8703077.2216000017</v>
      </c>
      <c r="DF700" s="389">
        <f t="shared" si="480"/>
        <v>4351538.6108000008</v>
      </c>
      <c r="DG700" s="389">
        <f t="shared" si="481"/>
        <v>90846755.073280007</v>
      </c>
      <c r="DH700" s="389">
        <f t="shared" si="482"/>
        <v>7687614</v>
      </c>
      <c r="DI700" s="389">
        <f t="shared" si="483"/>
        <v>83159141.073280007</v>
      </c>
      <c r="DJ700" s="389">
        <f t="shared" si="484"/>
        <v>0</v>
      </c>
      <c r="DL700" s="396">
        <f t="shared" si="485"/>
        <v>6638737.5</v>
      </c>
      <c r="DM700" s="396">
        <f t="shared" si="486"/>
        <v>-1979577.5</v>
      </c>
    </row>
    <row r="701" spans="1:117" s="55" customFormat="1" ht="21" x14ac:dyDescent="0.2">
      <c r="A701" s="191">
        <f t="shared" si="447"/>
        <v>2655495</v>
      </c>
      <c r="B701" s="136">
        <f>'گام اول '!B702</f>
        <v>696</v>
      </c>
      <c r="C701" s="136">
        <f>'گام اول '!C702</f>
        <v>495</v>
      </c>
      <c r="D701" s="136">
        <f>'گام اول '!D702</f>
        <v>13058</v>
      </c>
      <c r="E701" s="136" t="str">
        <f>'گام اول '!E702</f>
        <v>وحيد</v>
      </c>
      <c r="F701" s="136" t="str">
        <f>'گام اول '!F702</f>
        <v>معجري</v>
      </c>
      <c r="G701" s="136" t="str">
        <f>'گام اول '!G702</f>
        <v>نگهبان</v>
      </c>
      <c r="H701" s="136" t="str">
        <f>'گام اول '!H702</f>
        <v>البرز</v>
      </c>
      <c r="I701" s="136" t="str">
        <f>'گام اول '!I702</f>
        <v>129-813-8671-1</v>
      </c>
      <c r="J701" s="136" t="str">
        <f>'گام اول '!J702</f>
        <v>0031809715</v>
      </c>
      <c r="K701" s="136" t="str">
        <f>'گام اول '!K702</f>
        <v>0026095605</v>
      </c>
      <c r="L701" s="136" t="str">
        <f>'گام اول '!L702</f>
        <v>البرز</v>
      </c>
      <c r="M701" s="136" t="str">
        <f>'گام اول '!M702</f>
        <v>نگهبان</v>
      </c>
      <c r="N701" s="120" t="str">
        <f>'گام اول '!N702</f>
        <v>*</v>
      </c>
      <c r="O701" s="119">
        <f>'گام اول '!O702</f>
        <v>0</v>
      </c>
      <c r="P701" s="121">
        <f>'گام اول '!P702</f>
        <v>0</v>
      </c>
      <c r="Q701" s="358">
        <f>'گام اول '!Q702</f>
        <v>30</v>
      </c>
      <c r="R701" s="358">
        <f>'گام اول '!R702</f>
        <v>120</v>
      </c>
      <c r="S701" s="358">
        <f>'گام اول '!S702</f>
        <v>110</v>
      </c>
      <c r="T701" s="358">
        <f>'گام اول '!T702</f>
        <v>29.33</v>
      </c>
      <c r="U701" s="137">
        <f>'گام اول '!U702</f>
        <v>0</v>
      </c>
      <c r="V701" s="120">
        <f>'گام اول '!W702</f>
        <v>0</v>
      </c>
      <c r="W701" s="121">
        <f>'گام اول '!X702</f>
        <v>0</v>
      </c>
      <c r="X701" s="366">
        <f>'گام اول '!Y702</f>
        <v>1</v>
      </c>
      <c r="Y701" s="366">
        <f>'گام اول '!Z702</f>
        <v>1</v>
      </c>
      <c r="Z701" s="138">
        <f>'گام اول '!AA702</f>
        <v>885165</v>
      </c>
      <c r="AA701" s="138">
        <f>'گام اول '!AB702</f>
        <v>46667</v>
      </c>
      <c r="AB701" s="138">
        <f>'گام اول '!AC702</f>
        <v>931832</v>
      </c>
      <c r="AC701" s="138">
        <f>'گام اول '!AD702</f>
        <v>4500000</v>
      </c>
      <c r="AD701" s="138">
        <f>'گام اول '!AE702</f>
        <v>6000000</v>
      </c>
      <c r="AE701" s="139">
        <f>'گام اول '!AF702</f>
        <v>177895.19999999998</v>
      </c>
      <c r="AF701" s="122">
        <f>'گام اول '!AG702</f>
        <v>26554950</v>
      </c>
      <c r="AG701" s="123">
        <f>'گام اول '!AH702</f>
        <v>1400010</v>
      </c>
      <c r="AH701" s="123">
        <f>'گام اول '!AI702</f>
        <v>21347423.999999996</v>
      </c>
      <c r="AI701" s="123">
        <f>'گام اول '!AJ702</f>
        <v>2655495</v>
      </c>
      <c r="AJ701" s="123">
        <f>'گام اول '!AK702</f>
        <v>4500000</v>
      </c>
      <c r="AK701" s="123">
        <f>'گام اول '!AL702</f>
        <v>6000000</v>
      </c>
      <c r="AL701" s="123">
        <f>'گام اول '!AM702</f>
        <v>4892117.9999999991</v>
      </c>
      <c r="AM701" s="123">
        <f>'گام اول '!AN702</f>
        <v>5217666.2159999991</v>
      </c>
      <c r="AN701" s="123">
        <f>'گام اول '!AO702</f>
        <v>0</v>
      </c>
      <c r="AO701" s="123">
        <f>'گام اول '!AP702</f>
        <v>3000000</v>
      </c>
      <c r="AP701" s="123">
        <f>'گام اول '!AQ702</f>
        <v>0</v>
      </c>
      <c r="AQ701" s="123">
        <f>'گام اول '!AR702</f>
        <v>0</v>
      </c>
      <c r="AR701" s="123">
        <f>'گام اول '!AS702</f>
        <v>0</v>
      </c>
      <c r="AS701" s="375">
        <f>'گام اول '!AT702</f>
        <v>0</v>
      </c>
      <c r="AT701" s="368">
        <f t="shared" si="448"/>
        <v>75567663.216000006</v>
      </c>
      <c r="AU701" s="173">
        <f>'گام اول '!AV702</f>
        <v>54308316.440880008</v>
      </c>
      <c r="AV701" s="141">
        <f>'گام اول '!AW702</f>
        <v>72912168.215999991</v>
      </c>
      <c r="AW701" s="142">
        <f t="shared" si="449"/>
        <v>5103851.7751199994</v>
      </c>
      <c r="AX701" s="75">
        <f t="shared" si="450"/>
        <v>1430831.644088001</v>
      </c>
      <c r="AY701" s="142">
        <f>'گام اول '!AZ702</f>
        <v>0</v>
      </c>
      <c r="AZ701" s="142">
        <f>'گام اول '!BA702</f>
        <v>0</v>
      </c>
      <c r="BA701" s="142">
        <f>'گام اول '!BB702</f>
        <v>0</v>
      </c>
      <c r="BB701" s="142">
        <f>'گام اول '!BC702</f>
        <v>0</v>
      </c>
      <c r="BC701" s="142">
        <f>'گام اول '!BD702</f>
        <v>0</v>
      </c>
      <c r="BD701" s="142">
        <f>'گام اول '!BE702</f>
        <v>0</v>
      </c>
      <c r="BE701" s="142">
        <f>'گام اول '!BF702</f>
        <v>0</v>
      </c>
      <c r="BF701" s="143">
        <f t="shared" si="451"/>
        <v>6534683.4192080004</v>
      </c>
      <c r="BG701" s="140">
        <f t="shared" si="452"/>
        <v>69032979</v>
      </c>
      <c r="BH701" s="144">
        <f t="shared" si="453"/>
        <v>75567663.216000006</v>
      </c>
      <c r="BI701" s="127">
        <f t="shared" si="446"/>
        <v>4659160</v>
      </c>
      <c r="BJ701" s="145">
        <f t="shared" si="454"/>
        <v>2329580</v>
      </c>
      <c r="BK701" s="145">
        <f t="shared" si="455"/>
        <v>698874</v>
      </c>
      <c r="BL701" s="146">
        <f t="shared" si="456"/>
        <v>1120000</v>
      </c>
      <c r="BM701" s="379">
        <v>0</v>
      </c>
      <c r="BN701" s="147">
        <f t="shared" si="457"/>
        <v>84375277.216000006</v>
      </c>
      <c r="BO701" s="148">
        <f t="shared" si="458"/>
        <v>72912168.215999991</v>
      </c>
      <c r="BP701" s="149">
        <f t="shared" si="459"/>
        <v>16769798.689679999</v>
      </c>
      <c r="BQ701" s="150">
        <f t="shared" si="460"/>
        <v>101145075.90568</v>
      </c>
      <c r="BR701" s="151">
        <f t="shared" si="461"/>
        <v>100800</v>
      </c>
      <c r="BS701" s="147">
        <f t="shared" si="462"/>
        <v>101245875.90568</v>
      </c>
      <c r="BT701" s="135">
        <v>0</v>
      </c>
      <c r="BU701" s="148">
        <f t="shared" si="463"/>
        <v>8437527.7216000017</v>
      </c>
      <c r="BV701" s="152">
        <f t="shared" si="464"/>
        <v>4218763.8608000008</v>
      </c>
      <c r="BW701" s="133">
        <f t="shared" si="465"/>
        <v>88589584.323280007</v>
      </c>
      <c r="BX701" s="147">
        <f t="shared" si="466"/>
        <v>7687614</v>
      </c>
      <c r="BY701" s="134">
        <f t="shared" si="467"/>
        <v>80901970.323280007</v>
      </c>
      <c r="CD701" s="388">
        <f>'گام اول '!AU702</f>
        <v>75567663.216000006</v>
      </c>
      <c r="CE701" s="389">
        <f>'گام اول '!AV702</f>
        <v>54308316.440880008</v>
      </c>
      <c r="CF701" s="389">
        <f>'گام اول '!AW702</f>
        <v>72912168.215999991</v>
      </c>
      <c r="CG701" s="389">
        <f>'گام اول '!AX702</f>
        <v>5103851.7751199994</v>
      </c>
      <c r="CH701" s="389">
        <f>'گام اول '!AY702</f>
        <v>1430831.644088001</v>
      </c>
      <c r="CI701" s="389">
        <f>'گام اول '!AZ702</f>
        <v>0</v>
      </c>
      <c r="CJ701" s="389">
        <f>'گام اول '!BA702</f>
        <v>0</v>
      </c>
      <c r="CK701" s="389">
        <f>'گام اول '!BB702</f>
        <v>0</v>
      </c>
      <c r="CL701" s="389">
        <f>'گام اول '!BC702</f>
        <v>0</v>
      </c>
      <c r="CM701" s="389">
        <f>'گام اول '!BD702</f>
        <v>0</v>
      </c>
      <c r="CN701" s="389">
        <f>'گام اول '!BE702</f>
        <v>0</v>
      </c>
      <c r="CO701" s="389">
        <f>'گام اول '!BF702</f>
        <v>0</v>
      </c>
      <c r="CP701" s="389">
        <f>'گام اول '!BG702</f>
        <v>6534683.4192080004</v>
      </c>
      <c r="CQ701" s="389">
        <f>'گام اول '!BH702</f>
        <v>69032979</v>
      </c>
      <c r="CR701" s="389">
        <f t="shared" si="468"/>
        <v>75567663.216000006</v>
      </c>
      <c r="CS701" s="55">
        <f t="shared" si="469"/>
        <v>4659160</v>
      </c>
      <c r="CT701" s="388">
        <f t="shared" si="470"/>
        <v>2329580</v>
      </c>
      <c r="CU701" s="389">
        <f t="shared" si="471"/>
        <v>698874</v>
      </c>
      <c r="CV701" s="389">
        <f t="shared" si="472"/>
        <v>1120000</v>
      </c>
      <c r="CW701" s="55">
        <v>0</v>
      </c>
      <c r="CX701" s="389">
        <f t="shared" si="473"/>
        <v>84375277.216000006</v>
      </c>
      <c r="CY701" s="389">
        <f t="shared" si="474"/>
        <v>72912168.215999991</v>
      </c>
      <c r="CZ701" s="389">
        <f t="shared" si="475"/>
        <v>16769798.689679999</v>
      </c>
      <c r="DA701" s="389">
        <f t="shared" si="476"/>
        <v>101145075.90568</v>
      </c>
      <c r="DB701" s="389">
        <f t="shared" si="477"/>
        <v>100800</v>
      </c>
      <c r="DC701" s="389">
        <f t="shared" si="478"/>
        <v>101245875.90568</v>
      </c>
      <c r="DD701" s="394">
        <v>0</v>
      </c>
      <c r="DE701" s="389">
        <f t="shared" si="479"/>
        <v>8437527.7216000017</v>
      </c>
      <c r="DF701" s="389">
        <f t="shared" si="480"/>
        <v>4218763.8608000008</v>
      </c>
      <c r="DG701" s="389">
        <f t="shared" si="481"/>
        <v>88589584.323280007</v>
      </c>
      <c r="DH701" s="389">
        <f t="shared" si="482"/>
        <v>7687614</v>
      </c>
      <c r="DI701" s="389">
        <f t="shared" si="483"/>
        <v>80901970.323280007</v>
      </c>
      <c r="DJ701" s="389">
        <f t="shared" si="484"/>
        <v>0</v>
      </c>
      <c r="DL701" s="396">
        <f t="shared" si="485"/>
        <v>6638737.5</v>
      </c>
      <c r="DM701" s="396">
        <f t="shared" si="486"/>
        <v>-1979577.5</v>
      </c>
    </row>
    <row r="702" spans="1:117" s="55" customFormat="1" ht="21" x14ac:dyDescent="0.2">
      <c r="A702" s="191">
        <f t="shared" si="447"/>
        <v>2655495</v>
      </c>
      <c r="B702" s="136">
        <f>'گام اول '!B703</f>
        <v>697</v>
      </c>
      <c r="C702" s="136">
        <f>'گام اول '!C703</f>
        <v>496</v>
      </c>
      <c r="D702" s="136">
        <f>'گام اول '!D703</f>
        <v>13028</v>
      </c>
      <c r="E702" s="136" t="str">
        <f>'گام اول '!E703</f>
        <v>علي</v>
      </c>
      <c r="F702" s="136" t="str">
        <f>'گام اول '!F703</f>
        <v>محمدي آسايش</v>
      </c>
      <c r="G702" s="136" t="str">
        <f>'گام اول '!G703</f>
        <v>نگهبان</v>
      </c>
      <c r="H702" s="136" t="str">
        <f>'گام اول '!H703</f>
        <v>البرز</v>
      </c>
      <c r="I702" s="136" t="str">
        <f>'گام اول '!I703</f>
        <v>129-813-841590-1</v>
      </c>
      <c r="J702" s="136" t="str">
        <f>'گام اول '!J703</f>
        <v>1602179492</v>
      </c>
      <c r="K702" s="136" t="str">
        <f>'گام اول '!K703</f>
        <v>0026210290</v>
      </c>
      <c r="L702" s="136" t="str">
        <f>'گام اول '!L703</f>
        <v>البرز</v>
      </c>
      <c r="M702" s="136" t="str">
        <f>'گام اول '!M703</f>
        <v>نگهبان</v>
      </c>
      <c r="N702" s="120" t="str">
        <f>'گام اول '!N703</f>
        <v>*</v>
      </c>
      <c r="O702" s="119">
        <f>'گام اول '!O703</f>
        <v>0</v>
      </c>
      <c r="P702" s="121">
        <f>'گام اول '!P703</f>
        <v>0</v>
      </c>
      <c r="Q702" s="358">
        <f>'گام اول '!Q703</f>
        <v>30</v>
      </c>
      <c r="R702" s="358">
        <f>'گام اول '!R703</f>
        <v>120</v>
      </c>
      <c r="S702" s="358">
        <f>'گام اول '!S703</f>
        <v>110</v>
      </c>
      <c r="T702" s="358">
        <f>'گام اول '!T703</f>
        <v>29.33</v>
      </c>
      <c r="U702" s="137">
        <f>'گام اول '!U703</f>
        <v>0</v>
      </c>
      <c r="V702" s="120">
        <f>'گام اول '!W703</f>
        <v>0</v>
      </c>
      <c r="W702" s="121">
        <f>'گام اول '!X703</f>
        <v>0</v>
      </c>
      <c r="X702" s="366">
        <f>'گام اول '!Y703</f>
        <v>2</v>
      </c>
      <c r="Y702" s="366">
        <f>'گام اول '!Z703</f>
        <v>2</v>
      </c>
      <c r="Z702" s="138">
        <f>'گام اول '!AA703</f>
        <v>885165</v>
      </c>
      <c r="AA702" s="138">
        <f>'گام اول '!AB703</f>
        <v>46667</v>
      </c>
      <c r="AB702" s="138">
        <f>'گام اول '!AC703</f>
        <v>931832</v>
      </c>
      <c r="AC702" s="138">
        <f>'گام اول '!AD703</f>
        <v>4500000</v>
      </c>
      <c r="AD702" s="138">
        <f>'گام اول '!AE703</f>
        <v>6000000</v>
      </c>
      <c r="AE702" s="139">
        <f>'گام اول '!AF703</f>
        <v>177895.19999999998</v>
      </c>
      <c r="AF702" s="122">
        <f>'گام اول '!AG703</f>
        <v>26554950</v>
      </c>
      <c r="AG702" s="123">
        <f>'گام اول '!AH703</f>
        <v>1400010</v>
      </c>
      <c r="AH702" s="123">
        <f>'گام اول '!AI703</f>
        <v>21347423.999999996</v>
      </c>
      <c r="AI702" s="123">
        <f>'گام اول '!AJ703</f>
        <v>5310990</v>
      </c>
      <c r="AJ702" s="123">
        <f>'گام اول '!AK703</f>
        <v>4500000</v>
      </c>
      <c r="AK702" s="123">
        <f>'گام اول '!AL703</f>
        <v>6000000</v>
      </c>
      <c r="AL702" s="123">
        <f>'گام اول '!AM703</f>
        <v>4892117.9999999991</v>
      </c>
      <c r="AM702" s="123">
        <f>'گام اول '!AN703</f>
        <v>5217666.2159999991</v>
      </c>
      <c r="AN702" s="123">
        <f>'گام اول '!AO703</f>
        <v>0</v>
      </c>
      <c r="AO702" s="123">
        <f>'گام اول '!AP703</f>
        <v>3000000</v>
      </c>
      <c r="AP702" s="123">
        <f>'گام اول '!AQ703</f>
        <v>0</v>
      </c>
      <c r="AQ702" s="123">
        <f>'گام اول '!AR703</f>
        <v>0</v>
      </c>
      <c r="AR702" s="123">
        <f>'گام اول '!AS703</f>
        <v>0</v>
      </c>
      <c r="AS702" s="375">
        <f>'گام اول '!AT703</f>
        <v>0</v>
      </c>
      <c r="AT702" s="368">
        <f t="shared" si="448"/>
        <v>78223158.216000006</v>
      </c>
      <c r="AU702" s="173">
        <f>'گام اول '!AV703</f>
        <v>54308316.440880008</v>
      </c>
      <c r="AV702" s="141">
        <f>'گام اول '!AW703</f>
        <v>72912168.215999991</v>
      </c>
      <c r="AW702" s="142">
        <f t="shared" si="449"/>
        <v>5103851.7751199994</v>
      </c>
      <c r="AX702" s="75">
        <f t="shared" si="450"/>
        <v>1430831.644088001</v>
      </c>
      <c r="AY702" s="142">
        <f>'گام اول '!AZ703</f>
        <v>0</v>
      </c>
      <c r="AZ702" s="142">
        <f>'گام اول '!BA703</f>
        <v>0</v>
      </c>
      <c r="BA702" s="142">
        <f>'گام اول '!BB703</f>
        <v>0</v>
      </c>
      <c r="BB702" s="142">
        <f>'گام اول '!BC703</f>
        <v>0</v>
      </c>
      <c r="BC702" s="142">
        <f>'گام اول '!BD703</f>
        <v>0</v>
      </c>
      <c r="BD702" s="142">
        <f>'گام اول '!BE703</f>
        <v>0</v>
      </c>
      <c r="BE702" s="142">
        <f>'گام اول '!BF703</f>
        <v>0</v>
      </c>
      <c r="BF702" s="143">
        <f t="shared" si="451"/>
        <v>6534683.4192080004</v>
      </c>
      <c r="BG702" s="140">
        <f t="shared" si="452"/>
        <v>71688474</v>
      </c>
      <c r="BH702" s="144">
        <f t="shared" si="453"/>
        <v>78223158.216000006</v>
      </c>
      <c r="BI702" s="127">
        <f t="shared" si="446"/>
        <v>4659160</v>
      </c>
      <c r="BJ702" s="145">
        <f t="shared" si="454"/>
        <v>2329580</v>
      </c>
      <c r="BK702" s="145">
        <f t="shared" si="455"/>
        <v>698874</v>
      </c>
      <c r="BL702" s="146">
        <f t="shared" si="456"/>
        <v>1120000</v>
      </c>
      <c r="BM702" s="379">
        <v>0</v>
      </c>
      <c r="BN702" s="147">
        <f t="shared" si="457"/>
        <v>87030772.216000006</v>
      </c>
      <c r="BO702" s="148">
        <f t="shared" si="458"/>
        <v>72912168.215999991</v>
      </c>
      <c r="BP702" s="149">
        <f t="shared" si="459"/>
        <v>16769798.689679999</v>
      </c>
      <c r="BQ702" s="150">
        <f t="shared" si="460"/>
        <v>103800570.90568</v>
      </c>
      <c r="BR702" s="151">
        <f t="shared" si="461"/>
        <v>100800</v>
      </c>
      <c r="BS702" s="147">
        <f t="shared" si="462"/>
        <v>103901370.90568</v>
      </c>
      <c r="BT702" s="135">
        <v>0</v>
      </c>
      <c r="BU702" s="148">
        <f t="shared" si="463"/>
        <v>8703077.2216000017</v>
      </c>
      <c r="BV702" s="152">
        <f t="shared" si="464"/>
        <v>4351538.6108000008</v>
      </c>
      <c r="BW702" s="133">
        <f t="shared" si="465"/>
        <v>90846755.073280007</v>
      </c>
      <c r="BX702" s="147">
        <f t="shared" si="466"/>
        <v>7687614</v>
      </c>
      <c r="BY702" s="134">
        <f t="shared" si="467"/>
        <v>83159141.073280007</v>
      </c>
      <c r="CD702" s="388">
        <f>'گام اول '!AU703</f>
        <v>78223158.216000006</v>
      </c>
      <c r="CE702" s="389">
        <f>'گام اول '!AV703</f>
        <v>54308316.440880008</v>
      </c>
      <c r="CF702" s="389">
        <f>'گام اول '!AW703</f>
        <v>72912168.215999991</v>
      </c>
      <c r="CG702" s="389">
        <f>'گام اول '!AX703</f>
        <v>5103851.7751199994</v>
      </c>
      <c r="CH702" s="389">
        <f>'گام اول '!AY703</f>
        <v>1430831.644088001</v>
      </c>
      <c r="CI702" s="389">
        <f>'گام اول '!AZ703</f>
        <v>0</v>
      </c>
      <c r="CJ702" s="389">
        <f>'گام اول '!BA703</f>
        <v>0</v>
      </c>
      <c r="CK702" s="389">
        <f>'گام اول '!BB703</f>
        <v>0</v>
      </c>
      <c r="CL702" s="389">
        <f>'گام اول '!BC703</f>
        <v>0</v>
      </c>
      <c r="CM702" s="389">
        <f>'گام اول '!BD703</f>
        <v>0</v>
      </c>
      <c r="CN702" s="389">
        <f>'گام اول '!BE703</f>
        <v>0</v>
      </c>
      <c r="CO702" s="389">
        <f>'گام اول '!BF703</f>
        <v>0</v>
      </c>
      <c r="CP702" s="389">
        <f>'گام اول '!BG703</f>
        <v>6534683.4192080004</v>
      </c>
      <c r="CQ702" s="389">
        <f>'گام اول '!BH703</f>
        <v>71688474</v>
      </c>
      <c r="CR702" s="389">
        <f t="shared" si="468"/>
        <v>78223158.216000006</v>
      </c>
      <c r="CS702" s="55">
        <f t="shared" si="469"/>
        <v>4659160</v>
      </c>
      <c r="CT702" s="388">
        <f t="shared" si="470"/>
        <v>2329580</v>
      </c>
      <c r="CU702" s="389">
        <f t="shared" si="471"/>
        <v>698874</v>
      </c>
      <c r="CV702" s="389">
        <f t="shared" si="472"/>
        <v>1120000</v>
      </c>
      <c r="CW702" s="55">
        <v>0</v>
      </c>
      <c r="CX702" s="389">
        <f t="shared" si="473"/>
        <v>87030772.216000006</v>
      </c>
      <c r="CY702" s="389">
        <f t="shared" si="474"/>
        <v>72912168.215999991</v>
      </c>
      <c r="CZ702" s="389">
        <f t="shared" si="475"/>
        <v>16769798.689679999</v>
      </c>
      <c r="DA702" s="389">
        <f t="shared" si="476"/>
        <v>103800570.90568</v>
      </c>
      <c r="DB702" s="389">
        <f t="shared" si="477"/>
        <v>100800</v>
      </c>
      <c r="DC702" s="389">
        <f t="shared" si="478"/>
        <v>103901370.90568</v>
      </c>
      <c r="DD702" s="394">
        <v>0</v>
      </c>
      <c r="DE702" s="389">
        <f t="shared" si="479"/>
        <v>8703077.2216000017</v>
      </c>
      <c r="DF702" s="389">
        <f t="shared" si="480"/>
        <v>4351538.6108000008</v>
      </c>
      <c r="DG702" s="389">
        <f t="shared" si="481"/>
        <v>90846755.073280007</v>
      </c>
      <c r="DH702" s="389">
        <f t="shared" si="482"/>
        <v>7687614</v>
      </c>
      <c r="DI702" s="389">
        <f t="shared" si="483"/>
        <v>83159141.073280007</v>
      </c>
      <c r="DJ702" s="389">
        <f t="shared" si="484"/>
        <v>0</v>
      </c>
      <c r="DL702" s="396">
        <f t="shared" si="485"/>
        <v>6638737.5</v>
      </c>
      <c r="DM702" s="396">
        <f t="shared" si="486"/>
        <v>-1979577.5</v>
      </c>
    </row>
    <row r="703" spans="1:117" s="55" customFormat="1" ht="21" x14ac:dyDescent="0.2">
      <c r="A703" s="191">
        <f t="shared" si="447"/>
        <v>2655495</v>
      </c>
      <c r="B703" s="136">
        <f>'گام اول '!B704</f>
        <v>698</v>
      </c>
      <c r="C703" s="136">
        <f>'گام اول '!C704</f>
        <v>497</v>
      </c>
      <c r="D703" s="136">
        <f>'گام اول '!D704</f>
        <v>13048</v>
      </c>
      <c r="E703" s="136" t="str">
        <f>'گام اول '!E704</f>
        <v>كاظم</v>
      </c>
      <c r="F703" s="136" t="str">
        <f>'گام اول '!F704</f>
        <v>خان محمدي سبزيكار</v>
      </c>
      <c r="G703" s="136" t="str">
        <f>'گام اول '!G704</f>
        <v>نگهبان</v>
      </c>
      <c r="H703" s="136" t="str">
        <f>'گام اول '!H704</f>
        <v>البرز</v>
      </c>
      <c r="I703" s="136" t="str">
        <f>'گام اول '!I704</f>
        <v>129-813-850991-1</v>
      </c>
      <c r="J703" s="136" t="str">
        <f>'گام اول '!J704</f>
        <v>3256213006</v>
      </c>
      <c r="K703" s="136" t="str">
        <f>'گام اول '!K704</f>
        <v>0026084744</v>
      </c>
      <c r="L703" s="136" t="str">
        <f>'گام اول '!L704</f>
        <v>البرز</v>
      </c>
      <c r="M703" s="136" t="str">
        <f>'گام اول '!M704</f>
        <v>نگهبان</v>
      </c>
      <c r="N703" s="120" t="str">
        <f>'گام اول '!N704</f>
        <v>*</v>
      </c>
      <c r="O703" s="119">
        <f>'گام اول '!O704</f>
        <v>0</v>
      </c>
      <c r="P703" s="121">
        <f>'گام اول '!P704</f>
        <v>0</v>
      </c>
      <c r="Q703" s="358">
        <f>'گام اول '!Q704</f>
        <v>30</v>
      </c>
      <c r="R703" s="358">
        <f>'گام اول '!R704</f>
        <v>120</v>
      </c>
      <c r="S703" s="358">
        <f>'گام اول '!S704</f>
        <v>110</v>
      </c>
      <c r="T703" s="358">
        <f>'گام اول '!T704</f>
        <v>29.33</v>
      </c>
      <c r="U703" s="137">
        <f>'گام اول '!U704</f>
        <v>0</v>
      </c>
      <c r="V703" s="120">
        <f>'گام اول '!W704</f>
        <v>0</v>
      </c>
      <c r="W703" s="121">
        <f>'گام اول '!X704</f>
        <v>0</v>
      </c>
      <c r="X703" s="366">
        <f>'گام اول '!Y704</f>
        <v>2</v>
      </c>
      <c r="Y703" s="366">
        <f>'گام اول '!Z704</f>
        <v>1</v>
      </c>
      <c r="Z703" s="138">
        <f>'گام اول '!AA704</f>
        <v>885165</v>
      </c>
      <c r="AA703" s="138">
        <f>'گام اول '!AB704</f>
        <v>46667</v>
      </c>
      <c r="AB703" s="138">
        <f>'گام اول '!AC704</f>
        <v>931832</v>
      </c>
      <c r="AC703" s="138">
        <f>'گام اول '!AD704</f>
        <v>4500000</v>
      </c>
      <c r="AD703" s="138">
        <f>'گام اول '!AE704</f>
        <v>6000000</v>
      </c>
      <c r="AE703" s="139">
        <f>'گام اول '!AF704</f>
        <v>177895.19999999998</v>
      </c>
      <c r="AF703" s="122">
        <f>'گام اول '!AG704</f>
        <v>26554950</v>
      </c>
      <c r="AG703" s="123">
        <f>'گام اول '!AH704</f>
        <v>1400010</v>
      </c>
      <c r="AH703" s="123">
        <f>'گام اول '!AI704</f>
        <v>21347423.999999996</v>
      </c>
      <c r="AI703" s="123">
        <f>'گام اول '!AJ704</f>
        <v>2655495</v>
      </c>
      <c r="AJ703" s="123">
        <f>'گام اول '!AK704</f>
        <v>4500000</v>
      </c>
      <c r="AK703" s="123">
        <f>'گام اول '!AL704</f>
        <v>6000000</v>
      </c>
      <c r="AL703" s="123">
        <f>'گام اول '!AM704</f>
        <v>4892117.9999999991</v>
      </c>
      <c r="AM703" s="123">
        <f>'گام اول '!AN704</f>
        <v>5217666.2159999991</v>
      </c>
      <c r="AN703" s="123">
        <f>'گام اول '!AO704</f>
        <v>0</v>
      </c>
      <c r="AO703" s="123">
        <f>'گام اول '!AP704</f>
        <v>3000000</v>
      </c>
      <c r="AP703" s="123">
        <f>'گام اول '!AQ704</f>
        <v>0</v>
      </c>
      <c r="AQ703" s="123">
        <f>'گام اول '!AR704</f>
        <v>0</v>
      </c>
      <c r="AR703" s="123">
        <f>'گام اول '!AS704</f>
        <v>0</v>
      </c>
      <c r="AS703" s="375">
        <f>'گام اول '!AT704</f>
        <v>0</v>
      </c>
      <c r="AT703" s="368">
        <f t="shared" si="448"/>
        <v>75567663.216000006</v>
      </c>
      <c r="AU703" s="173">
        <f>'گام اول '!AV704</f>
        <v>54308316.440880008</v>
      </c>
      <c r="AV703" s="141">
        <f>'گام اول '!AW704</f>
        <v>72912168.215999991</v>
      </c>
      <c r="AW703" s="142">
        <f t="shared" si="449"/>
        <v>5103851.7751199994</v>
      </c>
      <c r="AX703" s="75">
        <f t="shared" si="450"/>
        <v>1430831.644088001</v>
      </c>
      <c r="AY703" s="142">
        <f>'گام اول '!AZ704</f>
        <v>0</v>
      </c>
      <c r="AZ703" s="142">
        <f>'گام اول '!BA704</f>
        <v>0</v>
      </c>
      <c r="BA703" s="142">
        <f>'گام اول '!BB704</f>
        <v>0</v>
      </c>
      <c r="BB703" s="142">
        <f>'گام اول '!BC704</f>
        <v>0</v>
      </c>
      <c r="BC703" s="142">
        <f>'گام اول '!BD704</f>
        <v>0</v>
      </c>
      <c r="BD703" s="142">
        <f>'گام اول '!BE704</f>
        <v>0</v>
      </c>
      <c r="BE703" s="142">
        <f>'گام اول '!BF704</f>
        <v>0</v>
      </c>
      <c r="BF703" s="143">
        <f t="shared" si="451"/>
        <v>6534683.4192080004</v>
      </c>
      <c r="BG703" s="140">
        <f t="shared" si="452"/>
        <v>69032979</v>
      </c>
      <c r="BH703" s="144">
        <f t="shared" si="453"/>
        <v>75567663.216000006</v>
      </c>
      <c r="BI703" s="127">
        <f t="shared" si="446"/>
        <v>4659160</v>
      </c>
      <c r="BJ703" s="145">
        <f t="shared" si="454"/>
        <v>2329580</v>
      </c>
      <c r="BK703" s="145">
        <f t="shared" si="455"/>
        <v>698874</v>
      </c>
      <c r="BL703" s="146">
        <f t="shared" si="456"/>
        <v>1120000</v>
      </c>
      <c r="BM703" s="379">
        <v>0</v>
      </c>
      <c r="BN703" s="147">
        <f t="shared" si="457"/>
        <v>84375277.216000006</v>
      </c>
      <c r="BO703" s="148">
        <f t="shared" si="458"/>
        <v>72912168.215999991</v>
      </c>
      <c r="BP703" s="149">
        <f t="shared" si="459"/>
        <v>16769798.689679999</v>
      </c>
      <c r="BQ703" s="150">
        <f t="shared" si="460"/>
        <v>101145075.90568</v>
      </c>
      <c r="BR703" s="151">
        <f t="shared" si="461"/>
        <v>100800</v>
      </c>
      <c r="BS703" s="147">
        <f t="shared" si="462"/>
        <v>101245875.90568</v>
      </c>
      <c r="BT703" s="135">
        <v>0</v>
      </c>
      <c r="BU703" s="148">
        <f t="shared" si="463"/>
        <v>8437527.7216000017</v>
      </c>
      <c r="BV703" s="152">
        <f t="shared" si="464"/>
        <v>4218763.8608000008</v>
      </c>
      <c r="BW703" s="133">
        <f t="shared" si="465"/>
        <v>88589584.323280007</v>
      </c>
      <c r="BX703" s="147">
        <f t="shared" si="466"/>
        <v>7687614</v>
      </c>
      <c r="BY703" s="134">
        <f t="shared" si="467"/>
        <v>80901970.323280007</v>
      </c>
      <c r="CD703" s="388">
        <f>'گام اول '!AU704</f>
        <v>75567663.216000006</v>
      </c>
      <c r="CE703" s="389">
        <f>'گام اول '!AV704</f>
        <v>54308316.440880008</v>
      </c>
      <c r="CF703" s="389">
        <f>'گام اول '!AW704</f>
        <v>72912168.215999991</v>
      </c>
      <c r="CG703" s="389">
        <f>'گام اول '!AX704</f>
        <v>5103851.7751199994</v>
      </c>
      <c r="CH703" s="389">
        <f>'گام اول '!AY704</f>
        <v>1430831.644088001</v>
      </c>
      <c r="CI703" s="389">
        <f>'گام اول '!AZ704</f>
        <v>0</v>
      </c>
      <c r="CJ703" s="389">
        <f>'گام اول '!BA704</f>
        <v>0</v>
      </c>
      <c r="CK703" s="389">
        <f>'گام اول '!BB704</f>
        <v>0</v>
      </c>
      <c r="CL703" s="389">
        <f>'گام اول '!BC704</f>
        <v>0</v>
      </c>
      <c r="CM703" s="389">
        <f>'گام اول '!BD704</f>
        <v>0</v>
      </c>
      <c r="CN703" s="389">
        <f>'گام اول '!BE704</f>
        <v>0</v>
      </c>
      <c r="CO703" s="389">
        <f>'گام اول '!BF704</f>
        <v>0</v>
      </c>
      <c r="CP703" s="389">
        <f>'گام اول '!BG704</f>
        <v>6534683.4192080004</v>
      </c>
      <c r="CQ703" s="389">
        <f>'گام اول '!BH704</f>
        <v>69032979</v>
      </c>
      <c r="CR703" s="389">
        <f t="shared" si="468"/>
        <v>75567663.216000006</v>
      </c>
      <c r="CS703" s="55">
        <f t="shared" si="469"/>
        <v>4659160</v>
      </c>
      <c r="CT703" s="388">
        <f t="shared" si="470"/>
        <v>2329580</v>
      </c>
      <c r="CU703" s="389">
        <f t="shared" si="471"/>
        <v>698874</v>
      </c>
      <c r="CV703" s="389">
        <f t="shared" si="472"/>
        <v>1120000</v>
      </c>
      <c r="CW703" s="55">
        <v>0</v>
      </c>
      <c r="CX703" s="389">
        <f t="shared" si="473"/>
        <v>84375277.216000006</v>
      </c>
      <c r="CY703" s="389">
        <f t="shared" si="474"/>
        <v>72912168.215999991</v>
      </c>
      <c r="CZ703" s="389">
        <f t="shared" si="475"/>
        <v>16769798.689679999</v>
      </c>
      <c r="DA703" s="389">
        <f t="shared" si="476"/>
        <v>101145075.90568</v>
      </c>
      <c r="DB703" s="389">
        <f t="shared" si="477"/>
        <v>100800</v>
      </c>
      <c r="DC703" s="389">
        <f t="shared" si="478"/>
        <v>101245875.90568</v>
      </c>
      <c r="DD703" s="394">
        <v>0</v>
      </c>
      <c r="DE703" s="389">
        <f t="shared" si="479"/>
        <v>8437527.7216000017</v>
      </c>
      <c r="DF703" s="389">
        <f t="shared" si="480"/>
        <v>4218763.8608000008</v>
      </c>
      <c r="DG703" s="389">
        <f t="shared" si="481"/>
        <v>88589584.323280007</v>
      </c>
      <c r="DH703" s="389">
        <f t="shared" si="482"/>
        <v>7687614</v>
      </c>
      <c r="DI703" s="389">
        <f t="shared" si="483"/>
        <v>80901970.323280007</v>
      </c>
      <c r="DJ703" s="389">
        <f t="shared" si="484"/>
        <v>0</v>
      </c>
      <c r="DL703" s="396">
        <f t="shared" si="485"/>
        <v>6638737.5</v>
      </c>
      <c r="DM703" s="396">
        <f t="shared" si="486"/>
        <v>-1979577.5</v>
      </c>
    </row>
    <row r="704" spans="1:117" s="55" customFormat="1" ht="21" x14ac:dyDescent="0.2">
      <c r="A704" s="191">
        <f t="shared" si="447"/>
        <v>2655495</v>
      </c>
      <c r="B704" s="136">
        <f>'گام اول '!B705</f>
        <v>699</v>
      </c>
      <c r="C704" s="136">
        <f>'گام اول '!C705</f>
        <v>498</v>
      </c>
      <c r="D704" s="136">
        <f>'گام اول '!D705</f>
        <v>13041</v>
      </c>
      <c r="E704" s="136" t="str">
        <f>'گام اول '!E705</f>
        <v>عباس</v>
      </c>
      <c r="F704" s="136" t="str">
        <f>'گام اول '!F705</f>
        <v>ماری</v>
      </c>
      <c r="G704" s="136" t="str">
        <f>'گام اول '!G705</f>
        <v>نگهبان</v>
      </c>
      <c r="H704" s="136" t="str">
        <f>'گام اول '!H705</f>
        <v>البرز</v>
      </c>
      <c r="I704" s="136" t="str">
        <f>'گام اول '!I705</f>
        <v>129-813-1047443-1</v>
      </c>
      <c r="J704" s="136" t="str">
        <f>'گام اول '!J705</f>
        <v>0321450701</v>
      </c>
      <c r="K704" s="136" t="str">
        <f>'گام اول '!K705</f>
        <v>0020085369</v>
      </c>
      <c r="L704" s="136" t="str">
        <f>'گام اول '!L705</f>
        <v>البرز</v>
      </c>
      <c r="M704" s="136" t="str">
        <f>'گام اول '!M705</f>
        <v>نگهبان</v>
      </c>
      <c r="N704" s="120" t="str">
        <f>'گام اول '!N705</f>
        <v>*</v>
      </c>
      <c r="O704" s="119">
        <f>'گام اول '!O705</f>
        <v>0</v>
      </c>
      <c r="P704" s="121">
        <f>'گام اول '!P705</f>
        <v>0</v>
      </c>
      <c r="Q704" s="358">
        <f>'گام اول '!Q705</f>
        <v>30</v>
      </c>
      <c r="R704" s="358">
        <f>'گام اول '!R705</f>
        <v>120</v>
      </c>
      <c r="S704" s="358">
        <f>'گام اول '!S705</f>
        <v>110</v>
      </c>
      <c r="T704" s="358">
        <f>'گام اول '!T705</f>
        <v>29.33</v>
      </c>
      <c r="U704" s="137">
        <f>'گام اول '!U705</f>
        <v>0</v>
      </c>
      <c r="V704" s="120">
        <f>'گام اول '!W705</f>
        <v>0</v>
      </c>
      <c r="W704" s="121">
        <f>'گام اول '!X705</f>
        <v>0</v>
      </c>
      <c r="X704" s="366">
        <f>'گام اول '!Y705</f>
        <v>2</v>
      </c>
      <c r="Y704" s="366">
        <f>'گام اول '!Z705</f>
        <v>3</v>
      </c>
      <c r="Z704" s="138">
        <f>'گام اول '!AA705</f>
        <v>885165</v>
      </c>
      <c r="AA704" s="138">
        <f>'گام اول '!AB705</f>
        <v>46667</v>
      </c>
      <c r="AB704" s="138">
        <f>'گام اول '!AC705</f>
        <v>931832</v>
      </c>
      <c r="AC704" s="138">
        <f>'گام اول '!AD705</f>
        <v>4500000</v>
      </c>
      <c r="AD704" s="138">
        <f>'گام اول '!AE705</f>
        <v>6000000</v>
      </c>
      <c r="AE704" s="139">
        <f>'گام اول '!AF705</f>
        <v>177895.19999999998</v>
      </c>
      <c r="AF704" s="122">
        <f>'گام اول '!AG705</f>
        <v>26554950</v>
      </c>
      <c r="AG704" s="123">
        <f>'گام اول '!AH705</f>
        <v>1400010</v>
      </c>
      <c r="AH704" s="123">
        <f>'گام اول '!AI705</f>
        <v>21347423.999999996</v>
      </c>
      <c r="AI704" s="123">
        <f>'گام اول '!AJ705</f>
        <v>7966485</v>
      </c>
      <c r="AJ704" s="123">
        <f>'گام اول '!AK705</f>
        <v>4500000</v>
      </c>
      <c r="AK704" s="123">
        <f>'گام اول '!AL705</f>
        <v>6000000</v>
      </c>
      <c r="AL704" s="123">
        <f>'گام اول '!AM705</f>
        <v>4892117.9999999991</v>
      </c>
      <c r="AM704" s="123">
        <f>'گام اول '!AN705</f>
        <v>5217666.2159999991</v>
      </c>
      <c r="AN704" s="123">
        <f>'گام اول '!AO705</f>
        <v>0</v>
      </c>
      <c r="AO704" s="123">
        <f>'گام اول '!AP705</f>
        <v>3000000</v>
      </c>
      <c r="AP704" s="123">
        <f>'گام اول '!AQ705</f>
        <v>0</v>
      </c>
      <c r="AQ704" s="123">
        <f>'گام اول '!AR705</f>
        <v>0</v>
      </c>
      <c r="AR704" s="123">
        <f>'گام اول '!AS705</f>
        <v>0</v>
      </c>
      <c r="AS704" s="375">
        <f>'گام اول '!AT705</f>
        <v>0</v>
      </c>
      <c r="AT704" s="368">
        <f t="shared" si="448"/>
        <v>80878653.216000006</v>
      </c>
      <c r="AU704" s="173">
        <f>'گام اول '!AV705</f>
        <v>54308316.440880008</v>
      </c>
      <c r="AV704" s="141">
        <f>'گام اول '!AW705</f>
        <v>72912168.215999991</v>
      </c>
      <c r="AW704" s="142">
        <f t="shared" si="449"/>
        <v>5103851.7751199994</v>
      </c>
      <c r="AX704" s="75">
        <f t="shared" si="450"/>
        <v>1430831.644088001</v>
      </c>
      <c r="AY704" s="142">
        <f>'گام اول '!AZ705</f>
        <v>0</v>
      </c>
      <c r="AZ704" s="142">
        <f>'گام اول '!BA705</f>
        <v>0</v>
      </c>
      <c r="BA704" s="142">
        <f>'گام اول '!BB705</f>
        <v>0</v>
      </c>
      <c r="BB704" s="142">
        <f>'گام اول '!BC705</f>
        <v>0</v>
      </c>
      <c r="BC704" s="142">
        <f>'گام اول '!BD705</f>
        <v>0</v>
      </c>
      <c r="BD704" s="142">
        <f>'گام اول '!BE705</f>
        <v>0</v>
      </c>
      <c r="BE704" s="142">
        <f>'گام اول '!BF705</f>
        <v>0</v>
      </c>
      <c r="BF704" s="143">
        <f t="shared" si="451"/>
        <v>6534683.4192080004</v>
      </c>
      <c r="BG704" s="140">
        <f t="shared" si="452"/>
        <v>74343969</v>
      </c>
      <c r="BH704" s="144">
        <f t="shared" si="453"/>
        <v>80878653.216000006</v>
      </c>
      <c r="BI704" s="127">
        <f t="shared" si="446"/>
        <v>4659160</v>
      </c>
      <c r="BJ704" s="145">
        <f t="shared" si="454"/>
        <v>2329580</v>
      </c>
      <c r="BK704" s="145">
        <f t="shared" si="455"/>
        <v>698874</v>
      </c>
      <c r="BL704" s="146">
        <f t="shared" si="456"/>
        <v>1120000</v>
      </c>
      <c r="BM704" s="379">
        <v>0</v>
      </c>
      <c r="BN704" s="147">
        <f t="shared" si="457"/>
        <v>89686267.216000006</v>
      </c>
      <c r="BO704" s="148">
        <f t="shared" si="458"/>
        <v>72912168.215999991</v>
      </c>
      <c r="BP704" s="149">
        <f t="shared" si="459"/>
        <v>16769798.689679999</v>
      </c>
      <c r="BQ704" s="150">
        <f t="shared" si="460"/>
        <v>106456065.90568</v>
      </c>
      <c r="BR704" s="151">
        <f t="shared" si="461"/>
        <v>100800</v>
      </c>
      <c r="BS704" s="147">
        <f t="shared" si="462"/>
        <v>106556865.90568</v>
      </c>
      <c r="BT704" s="135">
        <v>0</v>
      </c>
      <c r="BU704" s="148">
        <f t="shared" si="463"/>
        <v>8968626.7216000017</v>
      </c>
      <c r="BV704" s="152">
        <f t="shared" si="464"/>
        <v>4484313.3608000008</v>
      </c>
      <c r="BW704" s="133">
        <f t="shared" si="465"/>
        <v>93103925.823280007</v>
      </c>
      <c r="BX704" s="147">
        <f t="shared" si="466"/>
        <v>7687614</v>
      </c>
      <c r="BY704" s="134">
        <f t="shared" si="467"/>
        <v>85416311.823280007</v>
      </c>
      <c r="CD704" s="388">
        <f>'گام اول '!AU705</f>
        <v>80878653.216000006</v>
      </c>
      <c r="CE704" s="389">
        <f>'گام اول '!AV705</f>
        <v>54308316.440880008</v>
      </c>
      <c r="CF704" s="389">
        <f>'گام اول '!AW705</f>
        <v>72912168.215999991</v>
      </c>
      <c r="CG704" s="389">
        <f>'گام اول '!AX705</f>
        <v>5103851.7751199994</v>
      </c>
      <c r="CH704" s="389">
        <f>'گام اول '!AY705</f>
        <v>1430831.644088001</v>
      </c>
      <c r="CI704" s="389">
        <f>'گام اول '!AZ705</f>
        <v>0</v>
      </c>
      <c r="CJ704" s="389">
        <f>'گام اول '!BA705</f>
        <v>0</v>
      </c>
      <c r="CK704" s="389">
        <f>'گام اول '!BB705</f>
        <v>0</v>
      </c>
      <c r="CL704" s="389">
        <f>'گام اول '!BC705</f>
        <v>0</v>
      </c>
      <c r="CM704" s="389">
        <f>'گام اول '!BD705</f>
        <v>0</v>
      </c>
      <c r="CN704" s="389">
        <f>'گام اول '!BE705</f>
        <v>0</v>
      </c>
      <c r="CO704" s="389">
        <f>'گام اول '!BF705</f>
        <v>0</v>
      </c>
      <c r="CP704" s="389">
        <f>'گام اول '!BG705</f>
        <v>6534683.4192080004</v>
      </c>
      <c r="CQ704" s="389">
        <f>'گام اول '!BH705</f>
        <v>74343969</v>
      </c>
      <c r="CR704" s="389">
        <f t="shared" si="468"/>
        <v>80878653.216000006</v>
      </c>
      <c r="CS704" s="55">
        <f t="shared" si="469"/>
        <v>4659160</v>
      </c>
      <c r="CT704" s="388">
        <f t="shared" si="470"/>
        <v>2329580</v>
      </c>
      <c r="CU704" s="389">
        <f t="shared" si="471"/>
        <v>698874</v>
      </c>
      <c r="CV704" s="389">
        <f t="shared" si="472"/>
        <v>1120000</v>
      </c>
      <c r="CW704" s="55">
        <v>0</v>
      </c>
      <c r="CX704" s="389">
        <f t="shared" si="473"/>
        <v>89686267.216000006</v>
      </c>
      <c r="CY704" s="389">
        <f t="shared" si="474"/>
        <v>72912168.215999991</v>
      </c>
      <c r="CZ704" s="389">
        <f t="shared" si="475"/>
        <v>16769798.689679999</v>
      </c>
      <c r="DA704" s="389">
        <f t="shared" si="476"/>
        <v>106456065.90568</v>
      </c>
      <c r="DB704" s="389">
        <f t="shared" si="477"/>
        <v>100800</v>
      </c>
      <c r="DC704" s="389">
        <f t="shared" si="478"/>
        <v>106556865.90568</v>
      </c>
      <c r="DD704" s="394">
        <v>0</v>
      </c>
      <c r="DE704" s="389">
        <f t="shared" si="479"/>
        <v>8968626.7216000017</v>
      </c>
      <c r="DF704" s="389">
        <f t="shared" si="480"/>
        <v>4484313.3608000008</v>
      </c>
      <c r="DG704" s="389">
        <f t="shared" si="481"/>
        <v>93103925.823280007</v>
      </c>
      <c r="DH704" s="389">
        <f t="shared" si="482"/>
        <v>7687614</v>
      </c>
      <c r="DI704" s="389">
        <f t="shared" si="483"/>
        <v>85416311.823280007</v>
      </c>
      <c r="DJ704" s="389">
        <f t="shared" si="484"/>
        <v>0</v>
      </c>
      <c r="DL704" s="396">
        <f t="shared" si="485"/>
        <v>6638737.5</v>
      </c>
      <c r="DM704" s="396">
        <f t="shared" si="486"/>
        <v>-1979577.5</v>
      </c>
    </row>
    <row r="705" spans="1:117" s="55" customFormat="1" ht="21" x14ac:dyDescent="0.2">
      <c r="A705" s="191">
        <f t="shared" si="447"/>
        <v>2655495</v>
      </c>
      <c r="B705" s="136">
        <f>'گام اول '!B706</f>
        <v>700</v>
      </c>
      <c r="C705" s="136">
        <f>'گام اول '!C706</f>
        <v>499</v>
      </c>
      <c r="D705" s="136">
        <f>'گام اول '!D706</f>
        <v>13064</v>
      </c>
      <c r="E705" s="136" t="str">
        <f>'گام اول '!E706</f>
        <v>اصغر</v>
      </c>
      <c r="F705" s="136" t="str">
        <f>'گام اول '!F706</f>
        <v>بزرگ مهر</v>
      </c>
      <c r="G705" s="136" t="str">
        <f>'گام اول '!G706</f>
        <v>نگهبان</v>
      </c>
      <c r="H705" s="136" t="str">
        <f>'گام اول '!H706</f>
        <v>البرز</v>
      </c>
      <c r="I705" s="136" t="str">
        <f>'گام اول '!I706</f>
        <v>129-813-571811-1</v>
      </c>
      <c r="J705" s="136" t="str">
        <f>'گام اول '!J706</f>
        <v>5388869891</v>
      </c>
      <c r="K705" s="136" t="str">
        <f>'گام اول '!K706</f>
        <v>0026107730</v>
      </c>
      <c r="L705" s="136" t="str">
        <f>'گام اول '!L706</f>
        <v>البرز</v>
      </c>
      <c r="M705" s="136" t="str">
        <f>'گام اول '!M706</f>
        <v>نگهبان</v>
      </c>
      <c r="N705" s="120" t="str">
        <f>'گام اول '!N706</f>
        <v>*</v>
      </c>
      <c r="O705" s="119">
        <f>'گام اول '!O706</f>
        <v>0</v>
      </c>
      <c r="P705" s="121">
        <f>'گام اول '!P706</f>
        <v>0</v>
      </c>
      <c r="Q705" s="358">
        <f>'گام اول '!Q706</f>
        <v>30</v>
      </c>
      <c r="R705" s="358">
        <f>'گام اول '!R706</f>
        <v>120</v>
      </c>
      <c r="S705" s="358">
        <f>'گام اول '!S706</f>
        <v>110</v>
      </c>
      <c r="T705" s="358">
        <f>'گام اول '!T706</f>
        <v>29.33</v>
      </c>
      <c r="U705" s="137">
        <f>'گام اول '!U706</f>
        <v>0</v>
      </c>
      <c r="V705" s="120">
        <f>'گام اول '!W706</f>
        <v>0</v>
      </c>
      <c r="W705" s="121">
        <f>'گام اول '!X706</f>
        <v>0</v>
      </c>
      <c r="X705" s="366">
        <f>'گام اول '!Y706</f>
        <v>2</v>
      </c>
      <c r="Y705" s="366">
        <f>'گام اول '!Z706</f>
        <v>0</v>
      </c>
      <c r="Z705" s="138">
        <f>'گام اول '!AA706</f>
        <v>885165</v>
      </c>
      <c r="AA705" s="138">
        <f>'گام اول '!AB706</f>
        <v>46667</v>
      </c>
      <c r="AB705" s="138">
        <f>'گام اول '!AC706</f>
        <v>931832</v>
      </c>
      <c r="AC705" s="138">
        <f>'گام اول '!AD706</f>
        <v>4500000</v>
      </c>
      <c r="AD705" s="138">
        <f>'گام اول '!AE706</f>
        <v>6000000</v>
      </c>
      <c r="AE705" s="139">
        <f>'گام اول '!AF706</f>
        <v>177895.19999999998</v>
      </c>
      <c r="AF705" s="122">
        <f>'گام اول '!AG706</f>
        <v>26554950</v>
      </c>
      <c r="AG705" s="123">
        <f>'گام اول '!AH706</f>
        <v>1400010</v>
      </c>
      <c r="AH705" s="123">
        <f>'گام اول '!AI706</f>
        <v>21347423.999999996</v>
      </c>
      <c r="AI705" s="123">
        <f>'گام اول '!AJ706</f>
        <v>0</v>
      </c>
      <c r="AJ705" s="123">
        <f>'گام اول '!AK706</f>
        <v>4500000</v>
      </c>
      <c r="AK705" s="123">
        <f>'گام اول '!AL706</f>
        <v>6000000</v>
      </c>
      <c r="AL705" s="123">
        <f>'گام اول '!AM706</f>
        <v>4892117.9999999991</v>
      </c>
      <c r="AM705" s="123">
        <f>'گام اول '!AN706</f>
        <v>5217666.2159999991</v>
      </c>
      <c r="AN705" s="123">
        <f>'گام اول '!AO706</f>
        <v>0</v>
      </c>
      <c r="AO705" s="123">
        <f>'گام اول '!AP706</f>
        <v>3000000</v>
      </c>
      <c r="AP705" s="123">
        <f>'گام اول '!AQ706</f>
        <v>0</v>
      </c>
      <c r="AQ705" s="123">
        <f>'گام اول '!AR706</f>
        <v>0</v>
      </c>
      <c r="AR705" s="123">
        <f>'گام اول '!AS706</f>
        <v>0</v>
      </c>
      <c r="AS705" s="375">
        <f>'گام اول '!AT706</f>
        <v>0</v>
      </c>
      <c r="AT705" s="368">
        <f t="shared" si="448"/>
        <v>72912168.216000006</v>
      </c>
      <c r="AU705" s="173">
        <f>'گام اول '!AV706</f>
        <v>54308316.440880008</v>
      </c>
      <c r="AV705" s="141">
        <f>'گام اول '!AW706</f>
        <v>72912168.215999991</v>
      </c>
      <c r="AW705" s="142">
        <f t="shared" si="449"/>
        <v>5103851.7751199994</v>
      </c>
      <c r="AX705" s="75">
        <f t="shared" si="450"/>
        <v>1430831.644088001</v>
      </c>
      <c r="AY705" s="142">
        <f>'گام اول '!AZ706</f>
        <v>0</v>
      </c>
      <c r="AZ705" s="142">
        <f>'گام اول '!BA706</f>
        <v>0</v>
      </c>
      <c r="BA705" s="142">
        <f>'گام اول '!BB706</f>
        <v>0</v>
      </c>
      <c r="BB705" s="142">
        <f>'گام اول '!BC706</f>
        <v>0</v>
      </c>
      <c r="BC705" s="142">
        <f>'گام اول '!BD706</f>
        <v>0</v>
      </c>
      <c r="BD705" s="142">
        <f>'گام اول '!BE706</f>
        <v>0</v>
      </c>
      <c r="BE705" s="142">
        <f>'گام اول '!BF706</f>
        <v>0</v>
      </c>
      <c r="BF705" s="143">
        <f t="shared" si="451"/>
        <v>6534683.4192080004</v>
      </c>
      <c r="BG705" s="140">
        <f t="shared" si="452"/>
        <v>66377484</v>
      </c>
      <c r="BH705" s="144">
        <f t="shared" si="453"/>
        <v>72912168.216000006</v>
      </c>
      <c r="BI705" s="127">
        <f t="shared" si="446"/>
        <v>4659160</v>
      </c>
      <c r="BJ705" s="145">
        <f t="shared" si="454"/>
        <v>2329580</v>
      </c>
      <c r="BK705" s="145">
        <f t="shared" si="455"/>
        <v>698874</v>
      </c>
      <c r="BL705" s="146">
        <f t="shared" si="456"/>
        <v>1120000</v>
      </c>
      <c r="BM705" s="379">
        <v>0</v>
      </c>
      <c r="BN705" s="147">
        <f t="shared" si="457"/>
        <v>81719782.216000006</v>
      </c>
      <c r="BO705" s="148">
        <f t="shared" si="458"/>
        <v>72912168.215999991</v>
      </c>
      <c r="BP705" s="149">
        <f t="shared" si="459"/>
        <v>16769798.689679999</v>
      </c>
      <c r="BQ705" s="150">
        <f t="shared" si="460"/>
        <v>98489580.905680001</v>
      </c>
      <c r="BR705" s="151">
        <f t="shared" si="461"/>
        <v>100800</v>
      </c>
      <c r="BS705" s="147">
        <f t="shared" si="462"/>
        <v>98590380.905680001</v>
      </c>
      <c r="BT705" s="135">
        <v>0</v>
      </c>
      <c r="BU705" s="148">
        <f t="shared" si="463"/>
        <v>8171978.2216000007</v>
      </c>
      <c r="BV705" s="152">
        <f t="shared" si="464"/>
        <v>4085989.1108000004</v>
      </c>
      <c r="BW705" s="133">
        <f t="shared" si="465"/>
        <v>86332413.573280007</v>
      </c>
      <c r="BX705" s="147">
        <f t="shared" si="466"/>
        <v>7687614</v>
      </c>
      <c r="BY705" s="134">
        <f t="shared" si="467"/>
        <v>78644799.573280007</v>
      </c>
      <c r="CD705" s="388">
        <f>'گام اول '!AU706</f>
        <v>72912168.216000006</v>
      </c>
      <c r="CE705" s="389">
        <f>'گام اول '!AV706</f>
        <v>54308316.440880008</v>
      </c>
      <c r="CF705" s="389">
        <f>'گام اول '!AW706</f>
        <v>72912168.215999991</v>
      </c>
      <c r="CG705" s="389">
        <f>'گام اول '!AX706</f>
        <v>5103851.7751199994</v>
      </c>
      <c r="CH705" s="389">
        <f>'گام اول '!AY706</f>
        <v>1430831.644088001</v>
      </c>
      <c r="CI705" s="389">
        <f>'گام اول '!AZ706</f>
        <v>0</v>
      </c>
      <c r="CJ705" s="389">
        <f>'گام اول '!BA706</f>
        <v>0</v>
      </c>
      <c r="CK705" s="389">
        <f>'گام اول '!BB706</f>
        <v>0</v>
      </c>
      <c r="CL705" s="389">
        <f>'گام اول '!BC706</f>
        <v>0</v>
      </c>
      <c r="CM705" s="389">
        <f>'گام اول '!BD706</f>
        <v>0</v>
      </c>
      <c r="CN705" s="389">
        <f>'گام اول '!BE706</f>
        <v>0</v>
      </c>
      <c r="CO705" s="389">
        <f>'گام اول '!BF706</f>
        <v>0</v>
      </c>
      <c r="CP705" s="389">
        <f>'گام اول '!BG706</f>
        <v>6534683.4192080004</v>
      </c>
      <c r="CQ705" s="389">
        <f>'گام اول '!BH706</f>
        <v>66377484</v>
      </c>
      <c r="CR705" s="389">
        <f t="shared" si="468"/>
        <v>72912168.216000006</v>
      </c>
      <c r="CS705" s="55">
        <f t="shared" si="469"/>
        <v>4659160</v>
      </c>
      <c r="CT705" s="388">
        <f t="shared" si="470"/>
        <v>2329580</v>
      </c>
      <c r="CU705" s="389">
        <f t="shared" si="471"/>
        <v>698874</v>
      </c>
      <c r="CV705" s="389">
        <f t="shared" si="472"/>
        <v>1120000</v>
      </c>
      <c r="CW705" s="55">
        <v>0</v>
      </c>
      <c r="CX705" s="389">
        <f t="shared" si="473"/>
        <v>81719782.216000006</v>
      </c>
      <c r="CY705" s="389">
        <f t="shared" si="474"/>
        <v>72912168.215999991</v>
      </c>
      <c r="CZ705" s="389">
        <f t="shared" si="475"/>
        <v>16769798.689679999</v>
      </c>
      <c r="DA705" s="389">
        <f t="shared" si="476"/>
        <v>98489580.905680001</v>
      </c>
      <c r="DB705" s="389">
        <f t="shared" si="477"/>
        <v>100800</v>
      </c>
      <c r="DC705" s="389">
        <f t="shared" si="478"/>
        <v>98590380.905680001</v>
      </c>
      <c r="DD705" s="394">
        <v>0</v>
      </c>
      <c r="DE705" s="389">
        <f t="shared" si="479"/>
        <v>8171978.2216000007</v>
      </c>
      <c r="DF705" s="389">
        <f t="shared" si="480"/>
        <v>4085989.1108000004</v>
      </c>
      <c r="DG705" s="389">
        <f t="shared" si="481"/>
        <v>86332413.573280007</v>
      </c>
      <c r="DH705" s="389">
        <f t="shared" si="482"/>
        <v>7687614</v>
      </c>
      <c r="DI705" s="389">
        <f t="shared" si="483"/>
        <v>78644799.573280007</v>
      </c>
      <c r="DJ705" s="389">
        <f t="shared" si="484"/>
        <v>0</v>
      </c>
      <c r="DL705" s="396">
        <f t="shared" si="485"/>
        <v>6638737.5</v>
      </c>
      <c r="DM705" s="396">
        <f t="shared" si="486"/>
        <v>-1979577.5</v>
      </c>
    </row>
    <row r="706" spans="1:117" s="55" customFormat="1" ht="21" x14ac:dyDescent="0.2">
      <c r="A706" s="191">
        <f t="shared" si="447"/>
        <v>2655495</v>
      </c>
      <c r="B706" s="136">
        <f>'گام اول '!B707</f>
        <v>701</v>
      </c>
      <c r="C706" s="136">
        <f>'گام اول '!C707</f>
        <v>500</v>
      </c>
      <c r="D706" s="136">
        <f>'گام اول '!D707</f>
        <v>13054</v>
      </c>
      <c r="E706" s="136" t="str">
        <f>'گام اول '!E707</f>
        <v>عيوض</v>
      </c>
      <c r="F706" s="136" t="str">
        <f>'گام اول '!F707</f>
        <v>ميرزائي</v>
      </c>
      <c r="G706" s="136" t="str">
        <f>'گام اول '!G707</f>
        <v>نگهبان</v>
      </c>
      <c r="H706" s="136" t="str">
        <f>'گام اول '!H707</f>
        <v>البرز</v>
      </c>
      <c r="I706" s="136" t="str">
        <f>'گام اول '!I707</f>
        <v>129-813-2591659-1</v>
      </c>
      <c r="J706" s="136" t="str">
        <f>'گام اول '!J707</f>
        <v>6149890805</v>
      </c>
      <c r="K706" s="136" t="str">
        <f>'گام اول '!K707</f>
        <v>0011119132</v>
      </c>
      <c r="L706" s="136" t="str">
        <f>'گام اول '!L707</f>
        <v>البرز</v>
      </c>
      <c r="M706" s="136" t="str">
        <f>'گام اول '!M707</f>
        <v>نگهبان</v>
      </c>
      <c r="N706" s="120" t="str">
        <f>'گام اول '!N707</f>
        <v>*</v>
      </c>
      <c r="O706" s="119">
        <f>'گام اول '!O707</f>
        <v>0</v>
      </c>
      <c r="P706" s="121">
        <f>'گام اول '!P707</f>
        <v>0</v>
      </c>
      <c r="Q706" s="358">
        <f>'گام اول '!Q707</f>
        <v>30</v>
      </c>
      <c r="R706" s="358">
        <f>'گام اول '!R707</f>
        <v>120</v>
      </c>
      <c r="S706" s="358">
        <f>'گام اول '!S707</f>
        <v>110</v>
      </c>
      <c r="T706" s="358">
        <f>'گام اول '!T707</f>
        <v>29.33</v>
      </c>
      <c r="U706" s="137">
        <f>'گام اول '!U707</f>
        <v>0</v>
      </c>
      <c r="V706" s="120">
        <f>'گام اول '!W707</f>
        <v>0</v>
      </c>
      <c r="W706" s="121">
        <f>'گام اول '!X707</f>
        <v>0</v>
      </c>
      <c r="X706" s="366">
        <f>'گام اول '!Y707</f>
        <v>0</v>
      </c>
      <c r="Y706" s="366">
        <f>'گام اول '!Z707</f>
        <v>0</v>
      </c>
      <c r="Z706" s="138">
        <f>'گام اول '!AA707</f>
        <v>885165</v>
      </c>
      <c r="AA706" s="138">
        <f>'گام اول '!AB707</f>
        <v>46667</v>
      </c>
      <c r="AB706" s="138">
        <f>'گام اول '!AC707</f>
        <v>931832</v>
      </c>
      <c r="AC706" s="138">
        <f>'گام اول '!AD707</f>
        <v>4500000</v>
      </c>
      <c r="AD706" s="138">
        <f>'گام اول '!AE707</f>
        <v>6000000</v>
      </c>
      <c r="AE706" s="139">
        <f>'گام اول '!AF707</f>
        <v>177895.19999999998</v>
      </c>
      <c r="AF706" s="122">
        <f>'گام اول '!AG707</f>
        <v>26554950</v>
      </c>
      <c r="AG706" s="123">
        <f>'گام اول '!AH707</f>
        <v>1400010</v>
      </c>
      <c r="AH706" s="123">
        <f>'گام اول '!AI707</f>
        <v>21347423.999999996</v>
      </c>
      <c r="AI706" s="123">
        <f>'گام اول '!AJ707</f>
        <v>0</v>
      </c>
      <c r="AJ706" s="123">
        <f>'گام اول '!AK707</f>
        <v>4500000</v>
      </c>
      <c r="AK706" s="123">
        <f>'گام اول '!AL707</f>
        <v>6000000</v>
      </c>
      <c r="AL706" s="123">
        <f>'گام اول '!AM707</f>
        <v>4892117.9999999991</v>
      </c>
      <c r="AM706" s="123">
        <f>'گام اول '!AN707</f>
        <v>5217666.2159999991</v>
      </c>
      <c r="AN706" s="123">
        <f>'گام اول '!AO707</f>
        <v>0</v>
      </c>
      <c r="AO706" s="123">
        <f>'گام اول '!AP707</f>
        <v>3000000</v>
      </c>
      <c r="AP706" s="123">
        <f>'گام اول '!AQ707</f>
        <v>0</v>
      </c>
      <c r="AQ706" s="123">
        <f>'گام اول '!AR707</f>
        <v>0</v>
      </c>
      <c r="AR706" s="123">
        <f>'گام اول '!AS707</f>
        <v>0</v>
      </c>
      <c r="AS706" s="375">
        <f>'گام اول '!AT707</f>
        <v>0</v>
      </c>
      <c r="AT706" s="368">
        <f t="shared" si="448"/>
        <v>72912168.216000006</v>
      </c>
      <c r="AU706" s="173">
        <f>'گام اول '!AV707</f>
        <v>54308316.440880008</v>
      </c>
      <c r="AV706" s="141">
        <f>'گام اول '!AW707</f>
        <v>72912168.215999991</v>
      </c>
      <c r="AW706" s="142">
        <f t="shared" si="449"/>
        <v>5103851.7751199994</v>
      </c>
      <c r="AX706" s="75">
        <f t="shared" si="450"/>
        <v>1430831.644088001</v>
      </c>
      <c r="AY706" s="142">
        <f>'گام اول '!AZ707</f>
        <v>0</v>
      </c>
      <c r="AZ706" s="142">
        <f>'گام اول '!BA707</f>
        <v>0</v>
      </c>
      <c r="BA706" s="142">
        <f>'گام اول '!BB707</f>
        <v>0</v>
      </c>
      <c r="BB706" s="142">
        <f>'گام اول '!BC707</f>
        <v>0</v>
      </c>
      <c r="BC706" s="142">
        <f>'گام اول '!BD707</f>
        <v>0</v>
      </c>
      <c r="BD706" s="142">
        <f>'گام اول '!BE707</f>
        <v>0</v>
      </c>
      <c r="BE706" s="142">
        <f>'گام اول '!BF707</f>
        <v>0</v>
      </c>
      <c r="BF706" s="143">
        <f t="shared" si="451"/>
        <v>6534683.4192080004</v>
      </c>
      <c r="BG706" s="140">
        <f t="shared" si="452"/>
        <v>66377484</v>
      </c>
      <c r="BH706" s="144">
        <f t="shared" si="453"/>
        <v>72912168.216000006</v>
      </c>
      <c r="BI706" s="127">
        <f t="shared" si="446"/>
        <v>4659160</v>
      </c>
      <c r="BJ706" s="145">
        <f t="shared" si="454"/>
        <v>2329580</v>
      </c>
      <c r="BK706" s="145">
        <f t="shared" si="455"/>
        <v>698874</v>
      </c>
      <c r="BL706" s="146">
        <f t="shared" si="456"/>
        <v>1120000</v>
      </c>
      <c r="BM706" s="379">
        <v>0</v>
      </c>
      <c r="BN706" s="147">
        <f t="shared" si="457"/>
        <v>81719782.216000006</v>
      </c>
      <c r="BO706" s="148">
        <f t="shared" si="458"/>
        <v>72912168.215999991</v>
      </c>
      <c r="BP706" s="149">
        <f t="shared" si="459"/>
        <v>16769798.689679999</v>
      </c>
      <c r="BQ706" s="150">
        <f t="shared" si="460"/>
        <v>98489580.905680001</v>
      </c>
      <c r="BR706" s="151">
        <f t="shared" si="461"/>
        <v>100800</v>
      </c>
      <c r="BS706" s="147">
        <f t="shared" si="462"/>
        <v>98590380.905680001</v>
      </c>
      <c r="BT706" s="135">
        <v>0</v>
      </c>
      <c r="BU706" s="148">
        <f t="shared" si="463"/>
        <v>8171978.2216000007</v>
      </c>
      <c r="BV706" s="152">
        <f t="shared" si="464"/>
        <v>4085989.1108000004</v>
      </c>
      <c r="BW706" s="133">
        <f t="shared" si="465"/>
        <v>86332413.573280007</v>
      </c>
      <c r="BX706" s="147">
        <f t="shared" si="466"/>
        <v>7687614</v>
      </c>
      <c r="BY706" s="134">
        <f t="shared" si="467"/>
        <v>78644799.573280007</v>
      </c>
      <c r="CD706" s="388">
        <f>'گام اول '!AU707</f>
        <v>72912168.216000006</v>
      </c>
      <c r="CE706" s="389">
        <f>'گام اول '!AV707</f>
        <v>54308316.440880008</v>
      </c>
      <c r="CF706" s="389">
        <f>'گام اول '!AW707</f>
        <v>72912168.215999991</v>
      </c>
      <c r="CG706" s="389">
        <f>'گام اول '!AX707</f>
        <v>5103851.7751199994</v>
      </c>
      <c r="CH706" s="389">
        <f>'گام اول '!AY707</f>
        <v>1430831.644088001</v>
      </c>
      <c r="CI706" s="389">
        <f>'گام اول '!AZ707</f>
        <v>0</v>
      </c>
      <c r="CJ706" s="389">
        <f>'گام اول '!BA707</f>
        <v>0</v>
      </c>
      <c r="CK706" s="389">
        <f>'گام اول '!BB707</f>
        <v>0</v>
      </c>
      <c r="CL706" s="389">
        <f>'گام اول '!BC707</f>
        <v>0</v>
      </c>
      <c r="CM706" s="389">
        <f>'گام اول '!BD707</f>
        <v>0</v>
      </c>
      <c r="CN706" s="389">
        <f>'گام اول '!BE707</f>
        <v>0</v>
      </c>
      <c r="CO706" s="389">
        <f>'گام اول '!BF707</f>
        <v>0</v>
      </c>
      <c r="CP706" s="389">
        <f>'گام اول '!BG707</f>
        <v>6534683.4192080004</v>
      </c>
      <c r="CQ706" s="389">
        <f>'گام اول '!BH707</f>
        <v>66377484</v>
      </c>
      <c r="CR706" s="389">
        <f t="shared" si="468"/>
        <v>72912168.216000006</v>
      </c>
      <c r="CS706" s="55">
        <f t="shared" si="469"/>
        <v>4659160</v>
      </c>
      <c r="CT706" s="388">
        <f t="shared" si="470"/>
        <v>2329580</v>
      </c>
      <c r="CU706" s="389">
        <f t="shared" si="471"/>
        <v>698874</v>
      </c>
      <c r="CV706" s="389">
        <f t="shared" si="472"/>
        <v>1120000</v>
      </c>
      <c r="CW706" s="55">
        <v>0</v>
      </c>
      <c r="CX706" s="389">
        <f t="shared" si="473"/>
        <v>81719782.216000006</v>
      </c>
      <c r="CY706" s="389">
        <f t="shared" si="474"/>
        <v>72912168.215999991</v>
      </c>
      <c r="CZ706" s="389">
        <f t="shared" si="475"/>
        <v>16769798.689679999</v>
      </c>
      <c r="DA706" s="389">
        <f t="shared" si="476"/>
        <v>98489580.905680001</v>
      </c>
      <c r="DB706" s="389">
        <f t="shared" si="477"/>
        <v>100800</v>
      </c>
      <c r="DC706" s="389">
        <f t="shared" si="478"/>
        <v>98590380.905680001</v>
      </c>
      <c r="DD706" s="394">
        <v>0</v>
      </c>
      <c r="DE706" s="389">
        <f t="shared" si="479"/>
        <v>8171978.2216000007</v>
      </c>
      <c r="DF706" s="389">
        <f t="shared" si="480"/>
        <v>4085989.1108000004</v>
      </c>
      <c r="DG706" s="389">
        <f t="shared" si="481"/>
        <v>86332413.573280007</v>
      </c>
      <c r="DH706" s="389">
        <f t="shared" si="482"/>
        <v>7687614</v>
      </c>
      <c r="DI706" s="389">
        <f t="shared" si="483"/>
        <v>78644799.573280007</v>
      </c>
      <c r="DJ706" s="389">
        <f t="shared" si="484"/>
        <v>0</v>
      </c>
      <c r="DL706" s="396">
        <f t="shared" si="485"/>
        <v>6638737.5</v>
      </c>
      <c r="DM706" s="396">
        <f t="shared" si="486"/>
        <v>-1979577.5</v>
      </c>
    </row>
    <row r="707" spans="1:117" s="55" customFormat="1" ht="21" x14ac:dyDescent="0.2">
      <c r="A707" s="191">
        <f t="shared" si="447"/>
        <v>2655495</v>
      </c>
      <c r="B707" s="136">
        <f>'گام اول '!B708</f>
        <v>702</v>
      </c>
      <c r="C707" s="136">
        <f>'گام اول '!C708</f>
        <v>501</v>
      </c>
      <c r="D707" s="136">
        <f>'گام اول '!D708</f>
        <v>13062</v>
      </c>
      <c r="E707" s="136" t="str">
        <f>'گام اول '!E708</f>
        <v>حمید</v>
      </c>
      <c r="F707" s="136" t="str">
        <f>'گام اول '!F708</f>
        <v>حاج نیا</v>
      </c>
      <c r="G707" s="136" t="str">
        <f>'گام اول '!G708</f>
        <v>نگهبان</v>
      </c>
      <c r="H707" s="136" t="str">
        <f>'گام اول '!H708</f>
        <v>البرز</v>
      </c>
      <c r="I707" s="136" t="str">
        <f>'گام اول '!I708</f>
        <v>129-813-2195919-1</v>
      </c>
      <c r="J707" s="136" t="str">
        <f>'گام اول '!J708</f>
        <v>1590013921</v>
      </c>
      <c r="K707" s="136" t="str">
        <f>'گام اول '!K708</f>
        <v>26163656</v>
      </c>
      <c r="L707" s="136" t="str">
        <f>'گام اول '!L708</f>
        <v>البرز</v>
      </c>
      <c r="M707" s="136" t="str">
        <f>'گام اول '!M708</f>
        <v>نگهبان</v>
      </c>
      <c r="N707" s="120" t="str">
        <f>'گام اول '!N708</f>
        <v>*</v>
      </c>
      <c r="O707" s="119">
        <f>'گام اول '!O708</f>
        <v>0</v>
      </c>
      <c r="P707" s="121">
        <f>'گام اول '!P708</f>
        <v>0</v>
      </c>
      <c r="Q707" s="358">
        <f>'گام اول '!Q708</f>
        <v>30</v>
      </c>
      <c r="R707" s="358">
        <f>'گام اول '!R708</f>
        <v>120</v>
      </c>
      <c r="S707" s="358">
        <f>'گام اول '!S708</f>
        <v>110</v>
      </c>
      <c r="T707" s="358">
        <f>'گام اول '!T708</f>
        <v>29.33</v>
      </c>
      <c r="U707" s="137">
        <f>'گام اول '!U708</f>
        <v>0</v>
      </c>
      <c r="V707" s="120">
        <f>'گام اول '!W708</f>
        <v>0</v>
      </c>
      <c r="W707" s="121">
        <f>'گام اول '!X708</f>
        <v>0</v>
      </c>
      <c r="X707" s="366">
        <f>'گام اول '!Y708</f>
        <v>1</v>
      </c>
      <c r="Y707" s="366">
        <f>'گام اول '!Z708</f>
        <v>1</v>
      </c>
      <c r="Z707" s="138">
        <f>'گام اول '!AA708</f>
        <v>885165</v>
      </c>
      <c r="AA707" s="138">
        <f>'گام اول '!AB708</f>
        <v>46667</v>
      </c>
      <c r="AB707" s="138">
        <f>'گام اول '!AC708</f>
        <v>931832</v>
      </c>
      <c r="AC707" s="138">
        <f>'گام اول '!AD708</f>
        <v>4500000</v>
      </c>
      <c r="AD707" s="138">
        <f>'گام اول '!AE708</f>
        <v>6000000</v>
      </c>
      <c r="AE707" s="139">
        <f>'گام اول '!AF708</f>
        <v>177895.19999999998</v>
      </c>
      <c r="AF707" s="122">
        <f>'گام اول '!AG708</f>
        <v>26554950</v>
      </c>
      <c r="AG707" s="123">
        <f>'گام اول '!AH708</f>
        <v>1400010</v>
      </c>
      <c r="AH707" s="123">
        <f>'گام اول '!AI708</f>
        <v>21347423.999999996</v>
      </c>
      <c r="AI707" s="123">
        <f>'گام اول '!AJ708</f>
        <v>2655495</v>
      </c>
      <c r="AJ707" s="123">
        <f>'گام اول '!AK708</f>
        <v>4500000</v>
      </c>
      <c r="AK707" s="123">
        <f>'گام اول '!AL708</f>
        <v>6000000</v>
      </c>
      <c r="AL707" s="123">
        <f>'گام اول '!AM708</f>
        <v>4892117.9999999991</v>
      </c>
      <c r="AM707" s="123">
        <f>'گام اول '!AN708</f>
        <v>5217666.2159999991</v>
      </c>
      <c r="AN707" s="123">
        <f>'گام اول '!AO708</f>
        <v>0</v>
      </c>
      <c r="AO707" s="123">
        <f>'گام اول '!AP708</f>
        <v>4800000</v>
      </c>
      <c r="AP707" s="123">
        <f>'گام اول '!AQ708</f>
        <v>0</v>
      </c>
      <c r="AQ707" s="123">
        <f>'گام اول '!AR708</f>
        <v>0</v>
      </c>
      <c r="AR707" s="123">
        <f>'گام اول '!AS708</f>
        <v>0</v>
      </c>
      <c r="AS707" s="375">
        <f>'گام اول '!AT708</f>
        <v>0</v>
      </c>
      <c r="AT707" s="368">
        <f t="shared" si="448"/>
        <v>77367663.216000006</v>
      </c>
      <c r="AU707" s="173">
        <f>'گام اول '!AV708</f>
        <v>54182316.440880008</v>
      </c>
      <c r="AV707" s="141">
        <f>'گام اول '!AW708</f>
        <v>74712168.215999991</v>
      </c>
      <c r="AW707" s="142">
        <f t="shared" si="449"/>
        <v>5229851.7751199994</v>
      </c>
      <c r="AX707" s="75">
        <f t="shared" si="450"/>
        <v>1418231.644088001</v>
      </c>
      <c r="AY707" s="142">
        <f>'گام اول '!AZ708</f>
        <v>0</v>
      </c>
      <c r="AZ707" s="142">
        <f>'گام اول '!BA708</f>
        <v>0</v>
      </c>
      <c r="BA707" s="142">
        <f>'گام اول '!BB708</f>
        <v>0</v>
      </c>
      <c r="BB707" s="142">
        <f>'گام اول '!BC708</f>
        <v>0</v>
      </c>
      <c r="BC707" s="142">
        <f>'گام اول '!BD708</f>
        <v>0</v>
      </c>
      <c r="BD707" s="142">
        <f>'گام اول '!BE708</f>
        <v>0</v>
      </c>
      <c r="BE707" s="142">
        <f>'گام اول '!BF708</f>
        <v>0</v>
      </c>
      <c r="BF707" s="143">
        <f t="shared" si="451"/>
        <v>6648083.4192080004</v>
      </c>
      <c r="BG707" s="140">
        <f t="shared" si="452"/>
        <v>70719579</v>
      </c>
      <c r="BH707" s="144">
        <f t="shared" si="453"/>
        <v>77367663.216000006</v>
      </c>
      <c r="BI707" s="127">
        <f t="shared" si="446"/>
        <v>4659160</v>
      </c>
      <c r="BJ707" s="145">
        <f t="shared" si="454"/>
        <v>2329580</v>
      </c>
      <c r="BK707" s="145">
        <f t="shared" si="455"/>
        <v>698874</v>
      </c>
      <c r="BL707" s="146">
        <f t="shared" si="456"/>
        <v>1120000</v>
      </c>
      <c r="BM707" s="379">
        <v>0</v>
      </c>
      <c r="BN707" s="147">
        <f t="shared" si="457"/>
        <v>86175277.216000006</v>
      </c>
      <c r="BO707" s="148">
        <f t="shared" si="458"/>
        <v>74712168.215999991</v>
      </c>
      <c r="BP707" s="149">
        <f t="shared" si="459"/>
        <v>17183798.689679999</v>
      </c>
      <c r="BQ707" s="150">
        <f t="shared" si="460"/>
        <v>103359075.90568</v>
      </c>
      <c r="BR707" s="151">
        <f t="shared" si="461"/>
        <v>100800</v>
      </c>
      <c r="BS707" s="147">
        <f t="shared" si="462"/>
        <v>103459875.90568</v>
      </c>
      <c r="BT707" s="135">
        <v>0</v>
      </c>
      <c r="BU707" s="148">
        <f t="shared" si="463"/>
        <v>8617527.7216000017</v>
      </c>
      <c r="BV707" s="152">
        <f t="shared" si="464"/>
        <v>4308763.8608000008</v>
      </c>
      <c r="BW707" s="133">
        <f t="shared" si="465"/>
        <v>90533584.323280007</v>
      </c>
      <c r="BX707" s="147">
        <f t="shared" si="466"/>
        <v>7687614</v>
      </c>
      <c r="BY707" s="134">
        <f t="shared" si="467"/>
        <v>82845970.323280007</v>
      </c>
      <c r="CD707" s="388">
        <f>'گام اول '!AU708</f>
        <v>77367663.216000006</v>
      </c>
      <c r="CE707" s="389">
        <f>'گام اول '!AV708</f>
        <v>54182316.440880008</v>
      </c>
      <c r="CF707" s="389">
        <f>'گام اول '!AW708</f>
        <v>74712168.215999991</v>
      </c>
      <c r="CG707" s="389">
        <f>'گام اول '!AX708</f>
        <v>5229851.7751199994</v>
      </c>
      <c r="CH707" s="389">
        <f>'گام اول '!AY708</f>
        <v>1418231.644088001</v>
      </c>
      <c r="CI707" s="389">
        <f>'گام اول '!AZ708</f>
        <v>0</v>
      </c>
      <c r="CJ707" s="389">
        <f>'گام اول '!BA708</f>
        <v>0</v>
      </c>
      <c r="CK707" s="389">
        <f>'گام اول '!BB708</f>
        <v>0</v>
      </c>
      <c r="CL707" s="389">
        <f>'گام اول '!BC708</f>
        <v>0</v>
      </c>
      <c r="CM707" s="389">
        <f>'گام اول '!BD708</f>
        <v>0</v>
      </c>
      <c r="CN707" s="389">
        <f>'گام اول '!BE708</f>
        <v>0</v>
      </c>
      <c r="CO707" s="389">
        <f>'گام اول '!BF708</f>
        <v>0</v>
      </c>
      <c r="CP707" s="389">
        <f>'گام اول '!BG708</f>
        <v>6648083.4192080004</v>
      </c>
      <c r="CQ707" s="389">
        <f>'گام اول '!BH708</f>
        <v>70719579</v>
      </c>
      <c r="CR707" s="389">
        <f t="shared" si="468"/>
        <v>77367663.216000006</v>
      </c>
      <c r="CS707" s="55">
        <f t="shared" si="469"/>
        <v>4659160</v>
      </c>
      <c r="CT707" s="388">
        <f t="shared" si="470"/>
        <v>2329580</v>
      </c>
      <c r="CU707" s="389">
        <f t="shared" si="471"/>
        <v>698874</v>
      </c>
      <c r="CV707" s="389">
        <f t="shared" si="472"/>
        <v>1120000</v>
      </c>
      <c r="CW707" s="55">
        <v>0</v>
      </c>
      <c r="CX707" s="389">
        <f t="shared" si="473"/>
        <v>86175277.216000006</v>
      </c>
      <c r="CY707" s="389">
        <f t="shared" si="474"/>
        <v>74712168.215999991</v>
      </c>
      <c r="CZ707" s="389">
        <f t="shared" si="475"/>
        <v>17183798.689679999</v>
      </c>
      <c r="DA707" s="389">
        <f t="shared" si="476"/>
        <v>103359075.90568</v>
      </c>
      <c r="DB707" s="389">
        <f t="shared" si="477"/>
        <v>100800</v>
      </c>
      <c r="DC707" s="389">
        <f t="shared" si="478"/>
        <v>103459875.90568</v>
      </c>
      <c r="DD707" s="394">
        <v>0</v>
      </c>
      <c r="DE707" s="389">
        <f t="shared" si="479"/>
        <v>8617527.7216000017</v>
      </c>
      <c r="DF707" s="389">
        <f t="shared" si="480"/>
        <v>4308763.8608000008</v>
      </c>
      <c r="DG707" s="389">
        <f t="shared" si="481"/>
        <v>90533584.323280007</v>
      </c>
      <c r="DH707" s="389">
        <f t="shared" si="482"/>
        <v>7687614</v>
      </c>
      <c r="DI707" s="389">
        <f t="shared" si="483"/>
        <v>82845970.323280007</v>
      </c>
      <c r="DJ707" s="389">
        <f t="shared" si="484"/>
        <v>0</v>
      </c>
      <c r="DL707" s="396">
        <f t="shared" si="485"/>
        <v>6638737.5</v>
      </c>
      <c r="DM707" s="396">
        <f t="shared" si="486"/>
        <v>-1979577.5</v>
      </c>
    </row>
    <row r="708" spans="1:117" s="55" customFormat="1" ht="21" x14ac:dyDescent="0.2">
      <c r="A708" s="191">
        <f t="shared" si="447"/>
        <v>2655495</v>
      </c>
      <c r="B708" s="136">
        <f>'گام اول '!B709</f>
        <v>703</v>
      </c>
      <c r="C708" s="136">
        <f>'گام اول '!C709</f>
        <v>502</v>
      </c>
      <c r="D708" s="136">
        <f>'گام اول '!D709</f>
        <v>13033</v>
      </c>
      <c r="E708" s="136" t="str">
        <f>'گام اول '!E709</f>
        <v>محمد</v>
      </c>
      <c r="F708" s="136" t="str">
        <f>'گام اول '!F709</f>
        <v>سعیدی</v>
      </c>
      <c r="G708" s="136" t="str">
        <f>'گام اول '!G709</f>
        <v>نگهبان</v>
      </c>
      <c r="H708" s="136" t="str">
        <f>'گام اول '!H709</f>
        <v>البرز</v>
      </c>
      <c r="I708" s="136" t="str">
        <f>'گام اول '!I709</f>
        <v>254-813-3287200-1</v>
      </c>
      <c r="J708" s="136" t="str">
        <f>'گام اول '!J709</f>
        <v>3980013693</v>
      </c>
      <c r="K708" s="136" t="str">
        <f>'گام اول '!K709</f>
        <v>0014642342</v>
      </c>
      <c r="L708" s="136" t="str">
        <f>'گام اول '!L709</f>
        <v>البرز</v>
      </c>
      <c r="M708" s="136" t="str">
        <f>'گام اول '!M709</f>
        <v>نگهبان</v>
      </c>
      <c r="N708" s="120" t="str">
        <f>'گام اول '!N709</f>
        <v>*</v>
      </c>
      <c r="O708" s="119">
        <f>'گام اول '!O709</f>
        <v>0</v>
      </c>
      <c r="P708" s="121">
        <f>'گام اول '!P709</f>
        <v>0</v>
      </c>
      <c r="Q708" s="358">
        <f>'گام اول '!Q709</f>
        <v>30</v>
      </c>
      <c r="R708" s="358">
        <f>'گام اول '!R709</f>
        <v>120</v>
      </c>
      <c r="S708" s="358">
        <f>'گام اول '!S709</f>
        <v>110</v>
      </c>
      <c r="T708" s="358">
        <f>'گام اول '!T709</f>
        <v>29.33</v>
      </c>
      <c r="U708" s="137">
        <f>'گام اول '!U709</f>
        <v>0</v>
      </c>
      <c r="V708" s="120">
        <f>'گام اول '!W709</f>
        <v>0</v>
      </c>
      <c r="W708" s="121">
        <f>'گام اول '!X709</f>
        <v>0</v>
      </c>
      <c r="X708" s="366">
        <f>'گام اول '!Y709</f>
        <v>0</v>
      </c>
      <c r="Y708" s="366">
        <f>'گام اول '!Z709</f>
        <v>0</v>
      </c>
      <c r="Z708" s="138">
        <f>'گام اول '!AA709</f>
        <v>885165</v>
      </c>
      <c r="AA708" s="138">
        <f>'گام اول '!AB709</f>
        <v>46667</v>
      </c>
      <c r="AB708" s="138">
        <f>'گام اول '!AC709</f>
        <v>931832</v>
      </c>
      <c r="AC708" s="138">
        <f>'گام اول '!AD709</f>
        <v>4500000</v>
      </c>
      <c r="AD708" s="138">
        <f>'گام اول '!AE709</f>
        <v>6000000</v>
      </c>
      <c r="AE708" s="139">
        <f>'گام اول '!AF709</f>
        <v>177895.19999999998</v>
      </c>
      <c r="AF708" s="122">
        <f>'گام اول '!AG709</f>
        <v>26554950</v>
      </c>
      <c r="AG708" s="123">
        <f>'گام اول '!AH709</f>
        <v>1400010</v>
      </c>
      <c r="AH708" s="123">
        <f>'گام اول '!AI709</f>
        <v>21347423.999999996</v>
      </c>
      <c r="AI708" s="123">
        <f>'گام اول '!AJ709</f>
        <v>0</v>
      </c>
      <c r="AJ708" s="123">
        <f>'گام اول '!AK709</f>
        <v>4500000</v>
      </c>
      <c r="AK708" s="123">
        <f>'گام اول '!AL709</f>
        <v>6000000</v>
      </c>
      <c r="AL708" s="123">
        <f>'گام اول '!AM709</f>
        <v>4892117.9999999991</v>
      </c>
      <c r="AM708" s="123">
        <f>'گام اول '!AN709</f>
        <v>5217666.2159999991</v>
      </c>
      <c r="AN708" s="123">
        <f>'گام اول '!AO709</f>
        <v>0</v>
      </c>
      <c r="AO708" s="123">
        <f>'گام اول '!AP709</f>
        <v>2800000</v>
      </c>
      <c r="AP708" s="123">
        <f>'گام اول '!AQ709</f>
        <v>0</v>
      </c>
      <c r="AQ708" s="123">
        <f>'گام اول '!AR709</f>
        <v>0</v>
      </c>
      <c r="AR708" s="123">
        <f>'گام اول '!AS709</f>
        <v>0</v>
      </c>
      <c r="AS708" s="375">
        <f>'گام اول '!AT709</f>
        <v>0</v>
      </c>
      <c r="AT708" s="368">
        <f t="shared" si="448"/>
        <v>72712168.216000006</v>
      </c>
      <c r="AU708" s="173">
        <f>'گام اول '!AV709</f>
        <v>54322316.440880008</v>
      </c>
      <c r="AV708" s="141">
        <f>'گام اول '!AW709</f>
        <v>72712168.215999991</v>
      </c>
      <c r="AW708" s="142">
        <f t="shared" si="449"/>
        <v>5089851.7751199994</v>
      </c>
      <c r="AX708" s="75">
        <f t="shared" si="450"/>
        <v>1432231.644088001</v>
      </c>
      <c r="AY708" s="142">
        <f>'گام اول '!AZ709</f>
        <v>0</v>
      </c>
      <c r="AZ708" s="142">
        <f>'گام اول '!BA709</f>
        <v>0</v>
      </c>
      <c r="BA708" s="142">
        <f>'گام اول '!BB709</f>
        <v>0</v>
      </c>
      <c r="BB708" s="142">
        <f>'گام اول '!BC709</f>
        <v>0</v>
      </c>
      <c r="BC708" s="142">
        <f>'گام اول '!BD709</f>
        <v>0</v>
      </c>
      <c r="BD708" s="142">
        <f>'گام اول '!BE709</f>
        <v>0</v>
      </c>
      <c r="BE708" s="142">
        <f>'گام اول '!BF709</f>
        <v>0</v>
      </c>
      <c r="BF708" s="143">
        <f t="shared" si="451"/>
        <v>6522083.4192080004</v>
      </c>
      <c r="BG708" s="140">
        <f t="shared" si="452"/>
        <v>66190084</v>
      </c>
      <c r="BH708" s="144">
        <f t="shared" si="453"/>
        <v>72712168.216000006</v>
      </c>
      <c r="BI708" s="127">
        <f t="shared" si="446"/>
        <v>4659160</v>
      </c>
      <c r="BJ708" s="145">
        <f t="shared" si="454"/>
        <v>2329580</v>
      </c>
      <c r="BK708" s="145">
        <f t="shared" si="455"/>
        <v>698874</v>
      </c>
      <c r="BL708" s="146">
        <f t="shared" si="456"/>
        <v>1120000</v>
      </c>
      <c r="BM708" s="379">
        <v>0</v>
      </c>
      <c r="BN708" s="147">
        <f t="shared" si="457"/>
        <v>81519782.216000006</v>
      </c>
      <c r="BO708" s="148">
        <f t="shared" si="458"/>
        <v>72712168.215999991</v>
      </c>
      <c r="BP708" s="149">
        <f t="shared" si="459"/>
        <v>16723798.689679999</v>
      </c>
      <c r="BQ708" s="150">
        <f t="shared" si="460"/>
        <v>98243580.905680001</v>
      </c>
      <c r="BR708" s="151">
        <f t="shared" si="461"/>
        <v>100800</v>
      </c>
      <c r="BS708" s="147">
        <f t="shared" si="462"/>
        <v>98344380.905680001</v>
      </c>
      <c r="BT708" s="135">
        <v>0</v>
      </c>
      <c r="BU708" s="148">
        <f t="shared" si="463"/>
        <v>8151978.2216000007</v>
      </c>
      <c r="BV708" s="152">
        <f t="shared" si="464"/>
        <v>4075989.1108000004</v>
      </c>
      <c r="BW708" s="133">
        <f t="shared" si="465"/>
        <v>86116413.573280007</v>
      </c>
      <c r="BX708" s="147">
        <f t="shared" si="466"/>
        <v>7687614</v>
      </c>
      <c r="BY708" s="134">
        <f t="shared" si="467"/>
        <v>78428799.573280007</v>
      </c>
      <c r="CD708" s="388">
        <f>'گام اول '!AU709</f>
        <v>72712168.216000006</v>
      </c>
      <c r="CE708" s="389">
        <f>'گام اول '!AV709</f>
        <v>54322316.440880008</v>
      </c>
      <c r="CF708" s="389">
        <f>'گام اول '!AW709</f>
        <v>72712168.215999991</v>
      </c>
      <c r="CG708" s="389">
        <f>'گام اول '!AX709</f>
        <v>5089851.7751199994</v>
      </c>
      <c r="CH708" s="389">
        <f>'گام اول '!AY709</f>
        <v>1432231.644088001</v>
      </c>
      <c r="CI708" s="389">
        <f>'گام اول '!AZ709</f>
        <v>0</v>
      </c>
      <c r="CJ708" s="389">
        <f>'گام اول '!BA709</f>
        <v>0</v>
      </c>
      <c r="CK708" s="389">
        <f>'گام اول '!BB709</f>
        <v>0</v>
      </c>
      <c r="CL708" s="389">
        <f>'گام اول '!BC709</f>
        <v>0</v>
      </c>
      <c r="CM708" s="389">
        <f>'گام اول '!BD709</f>
        <v>0</v>
      </c>
      <c r="CN708" s="389">
        <f>'گام اول '!BE709</f>
        <v>0</v>
      </c>
      <c r="CO708" s="389">
        <f>'گام اول '!BF709</f>
        <v>0</v>
      </c>
      <c r="CP708" s="389">
        <f>'گام اول '!BG709</f>
        <v>6522083.4192080004</v>
      </c>
      <c r="CQ708" s="389">
        <f>'گام اول '!BH709</f>
        <v>66190084</v>
      </c>
      <c r="CR708" s="389">
        <f t="shared" si="468"/>
        <v>72712168.216000006</v>
      </c>
      <c r="CS708" s="55">
        <f t="shared" si="469"/>
        <v>4659160</v>
      </c>
      <c r="CT708" s="388">
        <f t="shared" si="470"/>
        <v>2329580</v>
      </c>
      <c r="CU708" s="389">
        <f t="shared" si="471"/>
        <v>698874</v>
      </c>
      <c r="CV708" s="389">
        <f t="shared" si="472"/>
        <v>1120000</v>
      </c>
      <c r="CW708" s="55">
        <v>0</v>
      </c>
      <c r="CX708" s="389">
        <f t="shared" si="473"/>
        <v>81519782.216000006</v>
      </c>
      <c r="CY708" s="389">
        <f t="shared" si="474"/>
        <v>72712168.215999991</v>
      </c>
      <c r="CZ708" s="389">
        <f t="shared" si="475"/>
        <v>16723798.689679999</v>
      </c>
      <c r="DA708" s="389">
        <f t="shared" si="476"/>
        <v>98243580.905680001</v>
      </c>
      <c r="DB708" s="389">
        <f t="shared" si="477"/>
        <v>100800</v>
      </c>
      <c r="DC708" s="389">
        <f t="shared" si="478"/>
        <v>98344380.905680001</v>
      </c>
      <c r="DD708" s="394">
        <v>0</v>
      </c>
      <c r="DE708" s="389">
        <f t="shared" si="479"/>
        <v>8151978.2216000007</v>
      </c>
      <c r="DF708" s="389">
        <f t="shared" si="480"/>
        <v>4075989.1108000004</v>
      </c>
      <c r="DG708" s="389">
        <f t="shared" si="481"/>
        <v>86116413.573280007</v>
      </c>
      <c r="DH708" s="389">
        <f t="shared" si="482"/>
        <v>7687614</v>
      </c>
      <c r="DI708" s="389">
        <f t="shared" si="483"/>
        <v>78428799.573280007</v>
      </c>
      <c r="DJ708" s="389">
        <f t="shared" si="484"/>
        <v>0</v>
      </c>
      <c r="DL708" s="396">
        <f t="shared" si="485"/>
        <v>6638737.5</v>
      </c>
      <c r="DM708" s="396">
        <f t="shared" si="486"/>
        <v>-1979577.5</v>
      </c>
    </row>
    <row r="709" spans="1:117" s="55" customFormat="1" ht="21" x14ac:dyDescent="0.2">
      <c r="A709" s="191">
        <f t="shared" si="447"/>
        <v>2655495</v>
      </c>
      <c r="B709" s="136">
        <f>'گام اول '!B710</f>
        <v>704</v>
      </c>
      <c r="C709" s="136">
        <f>'گام اول '!C710</f>
        <v>503</v>
      </c>
      <c r="D709" s="136">
        <f>'گام اول '!D710</f>
        <v>13066</v>
      </c>
      <c r="E709" s="136" t="str">
        <f>'گام اول '!E710</f>
        <v>نقی</v>
      </c>
      <c r="F709" s="136" t="str">
        <f>'گام اول '!F710</f>
        <v>معصومی</v>
      </c>
      <c r="G709" s="136" t="str">
        <f>'گام اول '!G710</f>
        <v>نگهبان</v>
      </c>
      <c r="H709" s="136" t="str">
        <f>'گام اول '!H710</f>
        <v>البرز</v>
      </c>
      <c r="I709" s="136" t="str">
        <f>'گام اول '!I710</f>
        <v>129-813-49388-1</v>
      </c>
      <c r="J709" s="136" t="str">
        <f>'گام اول '!J710</f>
        <v>5669910788</v>
      </c>
      <c r="K709" s="136" t="str">
        <f>'گام اول '!K710</f>
        <v>0012655619</v>
      </c>
      <c r="L709" s="136" t="str">
        <f>'گام اول '!L710</f>
        <v>البرز</v>
      </c>
      <c r="M709" s="136" t="str">
        <f>'گام اول '!M710</f>
        <v>نگهبان</v>
      </c>
      <c r="N709" s="120" t="str">
        <f>'گام اول '!N710</f>
        <v>*</v>
      </c>
      <c r="O709" s="119">
        <f>'گام اول '!O710</f>
        <v>0</v>
      </c>
      <c r="P709" s="121">
        <f>'گام اول '!P710</f>
        <v>0</v>
      </c>
      <c r="Q709" s="358">
        <f>'گام اول '!Q710</f>
        <v>30</v>
      </c>
      <c r="R709" s="358">
        <f>'گام اول '!R710</f>
        <v>120</v>
      </c>
      <c r="S709" s="358">
        <f>'گام اول '!S710</f>
        <v>110</v>
      </c>
      <c r="T709" s="358">
        <f>'گام اول '!T710</f>
        <v>29.33</v>
      </c>
      <c r="U709" s="137">
        <f>'گام اول '!U710</f>
        <v>0</v>
      </c>
      <c r="V709" s="120">
        <f>'گام اول '!W710</f>
        <v>0</v>
      </c>
      <c r="W709" s="121">
        <f>'گام اول '!X710</f>
        <v>0</v>
      </c>
      <c r="X709" s="366">
        <f>'گام اول '!Y710</f>
        <v>2</v>
      </c>
      <c r="Y709" s="366">
        <f>'گام اول '!Z710</f>
        <v>2</v>
      </c>
      <c r="Z709" s="138">
        <f>'گام اول '!AA710</f>
        <v>885165</v>
      </c>
      <c r="AA709" s="138">
        <f>'گام اول '!AB710</f>
        <v>46667</v>
      </c>
      <c r="AB709" s="138">
        <f>'گام اول '!AC710</f>
        <v>931832</v>
      </c>
      <c r="AC709" s="138">
        <f>'گام اول '!AD710</f>
        <v>4500000</v>
      </c>
      <c r="AD709" s="138">
        <f>'گام اول '!AE710</f>
        <v>6000000</v>
      </c>
      <c r="AE709" s="139">
        <f>'گام اول '!AF710</f>
        <v>177895.19999999998</v>
      </c>
      <c r="AF709" s="122">
        <f>'گام اول '!AG710</f>
        <v>26554950</v>
      </c>
      <c r="AG709" s="123">
        <f>'گام اول '!AH710</f>
        <v>1400010</v>
      </c>
      <c r="AH709" s="123">
        <f>'گام اول '!AI710</f>
        <v>21347423.999999996</v>
      </c>
      <c r="AI709" s="123">
        <f>'گام اول '!AJ710</f>
        <v>5310990</v>
      </c>
      <c r="AJ709" s="123">
        <f>'گام اول '!AK710</f>
        <v>4500000</v>
      </c>
      <c r="AK709" s="123">
        <f>'گام اول '!AL710</f>
        <v>6000000</v>
      </c>
      <c r="AL709" s="123">
        <f>'گام اول '!AM710</f>
        <v>4892117.9999999991</v>
      </c>
      <c r="AM709" s="123">
        <f>'گام اول '!AN710</f>
        <v>5217666.2159999991</v>
      </c>
      <c r="AN709" s="123">
        <f>'گام اول '!AO710</f>
        <v>0</v>
      </c>
      <c r="AO709" s="123">
        <f>'گام اول '!AP710</f>
        <v>4800000</v>
      </c>
      <c r="AP709" s="123">
        <f>'گام اول '!AQ710</f>
        <v>0</v>
      </c>
      <c r="AQ709" s="123">
        <f>'گام اول '!AR710</f>
        <v>0</v>
      </c>
      <c r="AR709" s="123">
        <f>'گام اول '!AS710</f>
        <v>0</v>
      </c>
      <c r="AS709" s="375">
        <f>'گام اول '!AT710</f>
        <v>0</v>
      </c>
      <c r="AT709" s="368">
        <f t="shared" si="448"/>
        <v>80023158.216000006</v>
      </c>
      <c r="AU709" s="173">
        <f>'گام اول '!AV710</f>
        <v>54182316.440880008</v>
      </c>
      <c r="AV709" s="141">
        <f>'گام اول '!AW710</f>
        <v>74712168.215999991</v>
      </c>
      <c r="AW709" s="142">
        <f t="shared" si="449"/>
        <v>5229851.7751199994</v>
      </c>
      <c r="AX709" s="75">
        <f t="shared" si="450"/>
        <v>1418231.644088001</v>
      </c>
      <c r="AY709" s="142">
        <f>'گام اول '!AZ710</f>
        <v>0</v>
      </c>
      <c r="AZ709" s="142">
        <f>'گام اول '!BA710</f>
        <v>0</v>
      </c>
      <c r="BA709" s="142">
        <f>'گام اول '!BB710</f>
        <v>0</v>
      </c>
      <c r="BB709" s="142">
        <f>'گام اول '!BC710</f>
        <v>0</v>
      </c>
      <c r="BC709" s="142">
        <f>'گام اول '!BD710</f>
        <v>0</v>
      </c>
      <c r="BD709" s="142">
        <f>'گام اول '!BE710</f>
        <v>0</v>
      </c>
      <c r="BE709" s="142">
        <f>'گام اول '!BF710</f>
        <v>0</v>
      </c>
      <c r="BF709" s="143">
        <f t="shared" si="451"/>
        <v>6648083.4192080004</v>
      </c>
      <c r="BG709" s="140">
        <f t="shared" si="452"/>
        <v>73375074</v>
      </c>
      <c r="BH709" s="144">
        <f t="shared" si="453"/>
        <v>80023158.216000006</v>
      </c>
      <c r="BI709" s="127">
        <f t="shared" si="446"/>
        <v>4659160</v>
      </c>
      <c r="BJ709" s="145">
        <f t="shared" si="454"/>
        <v>2329580</v>
      </c>
      <c r="BK709" s="145">
        <f t="shared" si="455"/>
        <v>698874</v>
      </c>
      <c r="BL709" s="146">
        <f t="shared" si="456"/>
        <v>1120000</v>
      </c>
      <c r="BM709" s="379">
        <v>0</v>
      </c>
      <c r="BN709" s="147">
        <f t="shared" si="457"/>
        <v>88830772.216000006</v>
      </c>
      <c r="BO709" s="148">
        <f t="shared" si="458"/>
        <v>74712168.215999991</v>
      </c>
      <c r="BP709" s="149">
        <f t="shared" si="459"/>
        <v>17183798.689679999</v>
      </c>
      <c r="BQ709" s="150">
        <f t="shared" si="460"/>
        <v>106014570.90568</v>
      </c>
      <c r="BR709" s="151">
        <f t="shared" si="461"/>
        <v>100800</v>
      </c>
      <c r="BS709" s="147">
        <f t="shared" si="462"/>
        <v>106115370.90568</v>
      </c>
      <c r="BT709" s="135">
        <v>0</v>
      </c>
      <c r="BU709" s="148">
        <f t="shared" si="463"/>
        <v>8883077.2216000017</v>
      </c>
      <c r="BV709" s="152">
        <f t="shared" si="464"/>
        <v>4441538.6108000008</v>
      </c>
      <c r="BW709" s="133">
        <f t="shared" si="465"/>
        <v>92790755.073280007</v>
      </c>
      <c r="BX709" s="147">
        <f t="shared" si="466"/>
        <v>7687614</v>
      </c>
      <c r="BY709" s="134">
        <f t="shared" si="467"/>
        <v>85103141.073280007</v>
      </c>
      <c r="CD709" s="388">
        <f>'گام اول '!AU710</f>
        <v>80023158.216000006</v>
      </c>
      <c r="CE709" s="389">
        <f>'گام اول '!AV710</f>
        <v>54182316.440880008</v>
      </c>
      <c r="CF709" s="389">
        <f>'گام اول '!AW710</f>
        <v>74712168.215999991</v>
      </c>
      <c r="CG709" s="389">
        <f>'گام اول '!AX710</f>
        <v>5229851.7751199994</v>
      </c>
      <c r="CH709" s="389">
        <f>'گام اول '!AY710</f>
        <v>1418231.644088001</v>
      </c>
      <c r="CI709" s="389">
        <f>'گام اول '!AZ710</f>
        <v>0</v>
      </c>
      <c r="CJ709" s="389">
        <f>'گام اول '!BA710</f>
        <v>0</v>
      </c>
      <c r="CK709" s="389">
        <f>'گام اول '!BB710</f>
        <v>0</v>
      </c>
      <c r="CL709" s="389">
        <f>'گام اول '!BC710</f>
        <v>0</v>
      </c>
      <c r="CM709" s="389">
        <f>'گام اول '!BD710</f>
        <v>0</v>
      </c>
      <c r="CN709" s="389">
        <f>'گام اول '!BE710</f>
        <v>0</v>
      </c>
      <c r="CO709" s="389">
        <f>'گام اول '!BF710</f>
        <v>0</v>
      </c>
      <c r="CP709" s="389">
        <f>'گام اول '!BG710</f>
        <v>6648083.4192080004</v>
      </c>
      <c r="CQ709" s="389">
        <f>'گام اول '!BH710</f>
        <v>73375074</v>
      </c>
      <c r="CR709" s="389">
        <f t="shared" si="468"/>
        <v>80023158.216000006</v>
      </c>
      <c r="CS709" s="55">
        <f t="shared" si="469"/>
        <v>4659160</v>
      </c>
      <c r="CT709" s="388">
        <f t="shared" si="470"/>
        <v>2329580</v>
      </c>
      <c r="CU709" s="389">
        <f t="shared" si="471"/>
        <v>698874</v>
      </c>
      <c r="CV709" s="389">
        <f t="shared" si="472"/>
        <v>1120000</v>
      </c>
      <c r="CW709" s="55">
        <v>0</v>
      </c>
      <c r="CX709" s="389">
        <f t="shared" si="473"/>
        <v>88830772.216000006</v>
      </c>
      <c r="CY709" s="389">
        <f t="shared" si="474"/>
        <v>74712168.215999991</v>
      </c>
      <c r="CZ709" s="389">
        <f t="shared" si="475"/>
        <v>17183798.689679999</v>
      </c>
      <c r="DA709" s="389">
        <f t="shared" si="476"/>
        <v>106014570.90568</v>
      </c>
      <c r="DB709" s="389">
        <f t="shared" si="477"/>
        <v>100800</v>
      </c>
      <c r="DC709" s="389">
        <f t="shared" si="478"/>
        <v>106115370.90568</v>
      </c>
      <c r="DD709" s="394">
        <v>0</v>
      </c>
      <c r="DE709" s="389">
        <f t="shared" si="479"/>
        <v>8883077.2216000017</v>
      </c>
      <c r="DF709" s="389">
        <f t="shared" si="480"/>
        <v>4441538.6108000008</v>
      </c>
      <c r="DG709" s="389">
        <f t="shared" si="481"/>
        <v>92790755.073280007</v>
      </c>
      <c r="DH709" s="389">
        <f t="shared" si="482"/>
        <v>7687614</v>
      </c>
      <c r="DI709" s="389">
        <f t="shared" si="483"/>
        <v>85103141.073280007</v>
      </c>
      <c r="DJ709" s="389">
        <f t="shared" si="484"/>
        <v>0</v>
      </c>
      <c r="DL709" s="396">
        <f t="shared" si="485"/>
        <v>6638737.5</v>
      </c>
      <c r="DM709" s="396">
        <f t="shared" si="486"/>
        <v>-1979577.5</v>
      </c>
    </row>
    <row r="710" spans="1:117" s="55" customFormat="1" ht="21" x14ac:dyDescent="0.2">
      <c r="A710" s="191">
        <f t="shared" si="447"/>
        <v>2655495</v>
      </c>
      <c r="B710" s="136">
        <f>'گام اول '!B711</f>
        <v>705</v>
      </c>
      <c r="C710" s="136">
        <f>'گام اول '!C711</f>
        <v>504</v>
      </c>
      <c r="D710" s="136">
        <f>'گام اول '!D711</f>
        <v>13059</v>
      </c>
      <c r="E710" s="136" t="str">
        <f>'گام اول '!E711</f>
        <v>مهدی</v>
      </c>
      <c r="F710" s="136" t="str">
        <f>'گام اول '!F711</f>
        <v>رحمان زاده</v>
      </c>
      <c r="G710" s="136" t="str">
        <f>'گام اول '!G711</f>
        <v>نگهبان</v>
      </c>
      <c r="H710" s="136" t="str">
        <f>'گام اول '!H711</f>
        <v>البرز</v>
      </c>
      <c r="I710" s="136" t="str">
        <f>'گام اول '!I711</f>
        <v>129-813-3341456-1</v>
      </c>
      <c r="J710" s="136" t="str">
        <f>'گام اول '!J711</f>
        <v>3979764011</v>
      </c>
      <c r="K710" s="136" t="str">
        <f>'گام اول '!K711</f>
        <v>0013535654</v>
      </c>
      <c r="L710" s="136" t="str">
        <f>'گام اول '!L711</f>
        <v>البرز</v>
      </c>
      <c r="M710" s="136" t="str">
        <f>'گام اول '!M711</f>
        <v>نگهبان</v>
      </c>
      <c r="N710" s="120" t="str">
        <f>'گام اول '!N711</f>
        <v>*</v>
      </c>
      <c r="O710" s="119">
        <f>'گام اول '!O711</f>
        <v>0</v>
      </c>
      <c r="P710" s="121">
        <f>'گام اول '!P711</f>
        <v>0</v>
      </c>
      <c r="Q710" s="358">
        <f>'گام اول '!Q711</f>
        <v>30</v>
      </c>
      <c r="R710" s="358">
        <f>'گام اول '!R711</f>
        <v>120</v>
      </c>
      <c r="S710" s="358">
        <f>'گام اول '!S711</f>
        <v>110</v>
      </c>
      <c r="T710" s="358">
        <f>'گام اول '!T711</f>
        <v>29.33</v>
      </c>
      <c r="U710" s="137">
        <f>'گام اول '!U711</f>
        <v>0</v>
      </c>
      <c r="V710" s="120">
        <f>'گام اول '!W711</f>
        <v>0</v>
      </c>
      <c r="W710" s="121">
        <f>'گام اول '!X711</f>
        <v>0</v>
      </c>
      <c r="X710" s="366">
        <f>'گام اول '!Y711</f>
        <v>1</v>
      </c>
      <c r="Y710" s="366">
        <f>'گام اول '!Z711</f>
        <v>0</v>
      </c>
      <c r="Z710" s="138">
        <f>'گام اول '!AA711</f>
        <v>885165</v>
      </c>
      <c r="AA710" s="138">
        <f>'گام اول '!AB711</f>
        <v>46667</v>
      </c>
      <c r="AB710" s="138">
        <f>'گام اول '!AC711</f>
        <v>931832</v>
      </c>
      <c r="AC710" s="138">
        <f>'گام اول '!AD711</f>
        <v>4500000</v>
      </c>
      <c r="AD710" s="138">
        <f>'گام اول '!AE711</f>
        <v>6000000</v>
      </c>
      <c r="AE710" s="139">
        <f>'گام اول '!AF711</f>
        <v>177895.19999999998</v>
      </c>
      <c r="AF710" s="122">
        <f>'گام اول '!AG711</f>
        <v>26554950</v>
      </c>
      <c r="AG710" s="123">
        <f>'گام اول '!AH711</f>
        <v>1400010</v>
      </c>
      <c r="AH710" s="123">
        <f>'گام اول '!AI711</f>
        <v>21347423.999999996</v>
      </c>
      <c r="AI710" s="123">
        <f>'گام اول '!AJ711</f>
        <v>0</v>
      </c>
      <c r="AJ710" s="123">
        <f>'گام اول '!AK711</f>
        <v>4500000</v>
      </c>
      <c r="AK710" s="123">
        <f>'گام اول '!AL711</f>
        <v>6000000</v>
      </c>
      <c r="AL710" s="123">
        <f>'گام اول '!AM711</f>
        <v>4892117.9999999991</v>
      </c>
      <c r="AM710" s="123">
        <f>'گام اول '!AN711</f>
        <v>5217666.2159999991</v>
      </c>
      <c r="AN710" s="123">
        <f>'گام اول '!AO711</f>
        <v>0</v>
      </c>
      <c r="AO710" s="123">
        <f>'گام اول '!AP711</f>
        <v>3000000</v>
      </c>
      <c r="AP710" s="123">
        <f>'گام اول '!AQ711</f>
        <v>0</v>
      </c>
      <c r="AQ710" s="123">
        <f>'گام اول '!AR711</f>
        <v>0</v>
      </c>
      <c r="AR710" s="123">
        <f>'گام اول '!AS711</f>
        <v>0</v>
      </c>
      <c r="AS710" s="375">
        <f>'گام اول '!AT711</f>
        <v>0</v>
      </c>
      <c r="AT710" s="368">
        <f t="shared" si="448"/>
        <v>72912168.216000006</v>
      </c>
      <c r="AU710" s="173">
        <f>'گام اول '!AV711</f>
        <v>54308316.440880008</v>
      </c>
      <c r="AV710" s="141">
        <f>'گام اول '!AW711</f>
        <v>72912168.215999991</v>
      </c>
      <c r="AW710" s="142">
        <f t="shared" si="449"/>
        <v>5103851.7751199994</v>
      </c>
      <c r="AX710" s="75">
        <f t="shared" si="450"/>
        <v>1430831.644088001</v>
      </c>
      <c r="AY710" s="142">
        <f>'گام اول '!AZ711</f>
        <v>0</v>
      </c>
      <c r="AZ710" s="142">
        <f>'گام اول '!BA711</f>
        <v>0</v>
      </c>
      <c r="BA710" s="142">
        <f>'گام اول '!BB711</f>
        <v>0</v>
      </c>
      <c r="BB710" s="142">
        <f>'گام اول '!BC711</f>
        <v>0</v>
      </c>
      <c r="BC710" s="142">
        <f>'گام اول '!BD711</f>
        <v>0</v>
      </c>
      <c r="BD710" s="142">
        <f>'گام اول '!BE711</f>
        <v>0</v>
      </c>
      <c r="BE710" s="142">
        <f>'گام اول '!BF711</f>
        <v>0</v>
      </c>
      <c r="BF710" s="143">
        <f t="shared" si="451"/>
        <v>6534683.4192080004</v>
      </c>
      <c r="BG710" s="140">
        <f t="shared" si="452"/>
        <v>66377484</v>
      </c>
      <c r="BH710" s="144">
        <f t="shared" si="453"/>
        <v>72912168.216000006</v>
      </c>
      <c r="BI710" s="127">
        <f t="shared" ref="BI710:BI770" si="487">(((AB710*30)*2)/12)/30*Q710</f>
        <v>4659160</v>
      </c>
      <c r="BJ710" s="145">
        <f t="shared" si="454"/>
        <v>2329580</v>
      </c>
      <c r="BK710" s="145">
        <f t="shared" si="455"/>
        <v>698874</v>
      </c>
      <c r="BL710" s="146">
        <f t="shared" si="456"/>
        <v>1120000</v>
      </c>
      <c r="BM710" s="379">
        <v>0</v>
      </c>
      <c r="BN710" s="147">
        <f t="shared" si="457"/>
        <v>81719782.216000006</v>
      </c>
      <c r="BO710" s="148">
        <f t="shared" si="458"/>
        <v>72912168.215999991</v>
      </c>
      <c r="BP710" s="149">
        <f t="shared" si="459"/>
        <v>16769798.689679999</v>
      </c>
      <c r="BQ710" s="150">
        <f t="shared" si="460"/>
        <v>98489580.905680001</v>
      </c>
      <c r="BR710" s="151">
        <f t="shared" si="461"/>
        <v>100800</v>
      </c>
      <c r="BS710" s="147">
        <f t="shared" si="462"/>
        <v>98590380.905680001</v>
      </c>
      <c r="BT710" s="135">
        <v>0</v>
      </c>
      <c r="BU710" s="148">
        <f t="shared" si="463"/>
        <v>8171978.2216000007</v>
      </c>
      <c r="BV710" s="152">
        <f t="shared" si="464"/>
        <v>4085989.1108000004</v>
      </c>
      <c r="BW710" s="133">
        <f t="shared" si="465"/>
        <v>86332413.573280007</v>
      </c>
      <c r="BX710" s="147">
        <f t="shared" si="466"/>
        <v>7687614</v>
      </c>
      <c r="BY710" s="134">
        <f t="shared" si="467"/>
        <v>78644799.573280007</v>
      </c>
      <c r="CD710" s="388">
        <f>'گام اول '!AU711</f>
        <v>72912168.216000006</v>
      </c>
      <c r="CE710" s="389">
        <f>'گام اول '!AV711</f>
        <v>54308316.440880008</v>
      </c>
      <c r="CF710" s="389">
        <f>'گام اول '!AW711</f>
        <v>72912168.215999991</v>
      </c>
      <c r="CG710" s="389">
        <f>'گام اول '!AX711</f>
        <v>5103851.7751199994</v>
      </c>
      <c r="CH710" s="389">
        <f>'گام اول '!AY711</f>
        <v>1430831.644088001</v>
      </c>
      <c r="CI710" s="389">
        <f>'گام اول '!AZ711</f>
        <v>0</v>
      </c>
      <c r="CJ710" s="389">
        <f>'گام اول '!BA711</f>
        <v>0</v>
      </c>
      <c r="CK710" s="389">
        <f>'گام اول '!BB711</f>
        <v>0</v>
      </c>
      <c r="CL710" s="389">
        <f>'گام اول '!BC711</f>
        <v>0</v>
      </c>
      <c r="CM710" s="389">
        <f>'گام اول '!BD711</f>
        <v>0</v>
      </c>
      <c r="CN710" s="389">
        <f>'گام اول '!BE711</f>
        <v>0</v>
      </c>
      <c r="CO710" s="389">
        <f>'گام اول '!BF711</f>
        <v>0</v>
      </c>
      <c r="CP710" s="389">
        <f>'گام اول '!BG711</f>
        <v>6534683.4192080004</v>
      </c>
      <c r="CQ710" s="389">
        <f>'گام اول '!BH711</f>
        <v>66377484</v>
      </c>
      <c r="CR710" s="389">
        <f t="shared" si="468"/>
        <v>72912168.216000006</v>
      </c>
      <c r="CS710" s="55">
        <f t="shared" si="469"/>
        <v>4659160</v>
      </c>
      <c r="CT710" s="388">
        <f t="shared" si="470"/>
        <v>2329580</v>
      </c>
      <c r="CU710" s="389">
        <f t="shared" si="471"/>
        <v>698874</v>
      </c>
      <c r="CV710" s="389">
        <f t="shared" si="472"/>
        <v>1120000</v>
      </c>
      <c r="CW710" s="55">
        <v>0</v>
      </c>
      <c r="CX710" s="389">
        <f t="shared" si="473"/>
        <v>81719782.216000006</v>
      </c>
      <c r="CY710" s="389">
        <f t="shared" si="474"/>
        <v>72912168.215999991</v>
      </c>
      <c r="CZ710" s="389">
        <f t="shared" si="475"/>
        <v>16769798.689679999</v>
      </c>
      <c r="DA710" s="389">
        <f t="shared" si="476"/>
        <v>98489580.905680001</v>
      </c>
      <c r="DB710" s="389">
        <f t="shared" si="477"/>
        <v>100800</v>
      </c>
      <c r="DC710" s="389">
        <f t="shared" si="478"/>
        <v>98590380.905680001</v>
      </c>
      <c r="DD710" s="394">
        <v>0</v>
      </c>
      <c r="DE710" s="389">
        <f t="shared" si="479"/>
        <v>8171978.2216000007</v>
      </c>
      <c r="DF710" s="389">
        <f t="shared" si="480"/>
        <v>4085989.1108000004</v>
      </c>
      <c r="DG710" s="389">
        <f t="shared" si="481"/>
        <v>86332413.573280007</v>
      </c>
      <c r="DH710" s="389">
        <f t="shared" si="482"/>
        <v>7687614</v>
      </c>
      <c r="DI710" s="389">
        <f t="shared" si="483"/>
        <v>78644799.573280007</v>
      </c>
      <c r="DJ710" s="389">
        <f t="shared" si="484"/>
        <v>0</v>
      </c>
      <c r="DL710" s="396">
        <f t="shared" si="485"/>
        <v>6638737.5</v>
      </c>
      <c r="DM710" s="396">
        <f t="shared" si="486"/>
        <v>-1979577.5</v>
      </c>
    </row>
    <row r="711" spans="1:117" s="55" customFormat="1" ht="21" x14ac:dyDescent="0.2">
      <c r="A711" s="191">
        <f t="shared" ref="A711:A774" si="488">885165*3</f>
        <v>2655495</v>
      </c>
      <c r="B711" s="136">
        <f>'گام اول '!B712</f>
        <v>706</v>
      </c>
      <c r="C711" s="136">
        <f>'گام اول '!C712</f>
        <v>505</v>
      </c>
      <c r="D711" s="136">
        <f>'گام اول '!D712</f>
        <v>13036</v>
      </c>
      <c r="E711" s="136" t="str">
        <f>'گام اول '!E712</f>
        <v>یوسف</v>
      </c>
      <c r="F711" s="136" t="str">
        <f>'گام اول '!F712</f>
        <v>الیاسی</v>
      </c>
      <c r="G711" s="136" t="str">
        <f>'گام اول '!G712</f>
        <v>نگهبان</v>
      </c>
      <c r="H711" s="136" t="str">
        <f>'گام اول '!H712</f>
        <v>البرز</v>
      </c>
      <c r="I711" s="136" t="str">
        <f>'گام اول '!I712</f>
        <v>129-813-6425418-1</v>
      </c>
      <c r="J711" s="136" t="str">
        <f>'گام اول '!J712</f>
        <v>3979763021</v>
      </c>
      <c r="K711" s="136" t="str">
        <f>'گام اول '!K712</f>
        <v>0019186303</v>
      </c>
      <c r="L711" s="136" t="str">
        <f>'گام اول '!L712</f>
        <v>البرز</v>
      </c>
      <c r="M711" s="136" t="str">
        <f>'گام اول '!M712</f>
        <v>نگهبان</v>
      </c>
      <c r="N711" s="120" t="str">
        <f>'گام اول '!N712</f>
        <v>*</v>
      </c>
      <c r="O711" s="119">
        <f>'گام اول '!O712</f>
        <v>0</v>
      </c>
      <c r="P711" s="121">
        <f>'گام اول '!P712</f>
        <v>0</v>
      </c>
      <c r="Q711" s="358">
        <f>'گام اول '!Q712</f>
        <v>30</v>
      </c>
      <c r="R711" s="358">
        <f>'گام اول '!R712</f>
        <v>120</v>
      </c>
      <c r="S711" s="358">
        <f>'گام اول '!S712</f>
        <v>110</v>
      </c>
      <c r="T711" s="358">
        <f>'گام اول '!T712</f>
        <v>29.33</v>
      </c>
      <c r="U711" s="137">
        <f>'گام اول '!U712</f>
        <v>0</v>
      </c>
      <c r="V711" s="120">
        <f>'گام اول '!W712</f>
        <v>0</v>
      </c>
      <c r="W711" s="121">
        <f>'گام اول '!X712</f>
        <v>0</v>
      </c>
      <c r="X711" s="366">
        <f>'گام اول '!Y712</f>
        <v>2</v>
      </c>
      <c r="Y711" s="366">
        <f>'گام اول '!Z712</f>
        <v>0</v>
      </c>
      <c r="Z711" s="138">
        <f>'گام اول '!AA712</f>
        <v>885165</v>
      </c>
      <c r="AA711" s="138">
        <f>'گام اول '!AB712</f>
        <v>46667</v>
      </c>
      <c r="AB711" s="138">
        <f>'گام اول '!AC712</f>
        <v>931832</v>
      </c>
      <c r="AC711" s="138">
        <f>'گام اول '!AD712</f>
        <v>4500000</v>
      </c>
      <c r="AD711" s="138">
        <f>'گام اول '!AE712</f>
        <v>6000000</v>
      </c>
      <c r="AE711" s="139">
        <f>'گام اول '!AF712</f>
        <v>177895.19999999998</v>
      </c>
      <c r="AF711" s="122">
        <f>'گام اول '!AG712</f>
        <v>26554950</v>
      </c>
      <c r="AG711" s="123">
        <f>'گام اول '!AH712</f>
        <v>1400010</v>
      </c>
      <c r="AH711" s="123">
        <f>'گام اول '!AI712</f>
        <v>21347423.999999996</v>
      </c>
      <c r="AI711" s="123">
        <f>'گام اول '!AJ712</f>
        <v>0</v>
      </c>
      <c r="AJ711" s="123">
        <f>'گام اول '!AK712</f>
        <v>4500000</v>
      </c>
      <c r="AK711" s="123">
        <f>'گام اول '!AL712</f>
        <v>6000000</v>
      </c>
      <c r="AL711" s="123">
        <f>'گام اول '!AM712</f>
        <v>4892117.9999999991</v>
      </c>
      <c r="AM711" s="123">
        <f>'گام اول '!AN712</f>
        <v>5217666.2159999991</v>
      </c>
      <c r="AN711" s="123">
        <f>'گام اول '!AO712</f>
        <v>0</v>
      </c>
      <c r="AO711" s="123">
        <f>'گام اول '!AP712</f>
        <v>3000000</v>
      </c>
      <c r="AP711" s="123">
        <f>'گام اول '!AQ712</f>
        <v>0</v>
      </c>
      <c r="AQ711" s="123">
        <f>'گام اول '!AR712</f>
        <v>0</v>
      </c>
      <c r="AR711" s="123">
        <f>'گام اول '!AS712</f>
        <v>0</v>
      </c>
      <c r="AS711" s="375">
        <f>'گام اول '!AT712</f>
        <v>0</v>
      </c>
      <c r="AT711" s="368">
        <f t="shared" ref="AT711:AT774" si="489">SUM(AF711:AS711)</f>
        <v>72912168.216000006</v>
      </c>
      <c r="AU711" s="173">
        <f>'گام اول '!AV712</f>
        <v>54308316.440880008</v>
      </c>
      <c r="AV711" s="141">
        <f>'گام اول '!AW712</f>
        <v>72912168.215999991</v>
      </c>
      <c r="AW711" s="142">
        <f t="shared" ref="AW711:AW774" si="490">AV711*7%</f>
        <v>5103851.7751199994</v>
      </c>
      <c r="AX711" s="75">
        <f t="shared" ref="AX711:AX774" si="491">IF(AU711&lt;=40000000,0,IF(AND(AU711&gt;40000000,AU711&lt;=80000000),(AU711-40000000)*10%,IF(AND(AU711&gt;80000000,AU711&lt;=120000000),4000000+(AU711-80000000)*15%,IF(AND(AU711&gt;120000000,AU711&lt;=180000000),10000000+(AU711-120000000)*20%,IF(AND(AU711&gt;180000000,AU711&lt;=240000000),22000000+(AU711-180000000)*25%,IF(AND(AU711&gt;240000000,AU711&lt;=320000000),37000000+(AU711-240000000)*30%,61000000+(AU711-320000000)*35%))))))</f>
        <v>1430831.644088001</v>
      </c>
      <c r="AY711" s="142">
        <f>'گام اول '!AZ712</f>
        <v>0</v>
      </c>
      <c r="AZ711" s="142">
        <f>'گام اول '!BA712</f>
        <v>0</v>
      </c>
      <c r="BA711" s="142">
        <f>'گام اول '!BB712</f>
        <v>0</v>
      </c>
      <c r="BB711" s="142">
        <f>'گام اول '!BC712</f>
        <v>0</v>
      </c>
      <c r="BC711" s="142">
        <f>'گام اول '!BD712</f>
        <v>0</v>
      </c>
      <c r="BD711" s="142">
        <f>'گام اول '!BE712</f>
        <v>0</v>
      </c>
      <c r="BE711" s="142">
        <f>'گام اول '!BF712</f>
        <v>0</v>
      </c>
      <c r="BF711" s="143">
        <f t="shared" ref="BF711:BF774" si="492">SUM(AW711:BE711)</f>
        <v>6534683.4192080004</v>
      </c>
      <c r="BG711" s="140">
        <f t="shared" ref="BG711:BG774" si="493">INT(AT711-BF711)</f>
        <v>66377484</v>
      </c>
      <c r="BH711" s="144">
        <f t="shared" ref="BH711:BH774" si="494">SUM(AF711:AS711)</f>
        <v>72912168.216000006</v>
      </c>
      <c r="BI711" s="127">
        <f t="shared" si="487"/>
        <v>4659160</v>
      </c>
      <c r="BJ711" s="145">
        <f t="shared" ref="BJ711:BJ774" si="495">(((AB711*30))/12)/30*Q711</f>
        <v>2329580</v>
      </c>
      <c r="BK711" s="145">
        <f t="shared" ref="BK711:BK774" si="496">((AB711*9)/12)/30*Q711</f>
        <v>698874</v>
      </c>
      <c r="BL711" s="146">
        <f t="shared" ref="BL711:BL774" si="497">1120000/30*Q711</f>
        <v>1120000</v>
      </c>
      <c r="BM711" s="379">
        <v>0</v>
      </c>
      <c r="BN711" s="147">
        <f t="shared" ref="BN711:BN774" si="498">SUM(BH711:BM711)</f>
        <v>81719782.216000006</v>
      </c>
      <c r="BO711" s="148">
        <f t="shared" ref="BO711:BO774" si="499">AV711</f>
        <v>72912168.215999991</v>
      </c>
      <c r="BP711" s="149">
        <f t="shared" ref="BP711:BP774" si="500">BO711*23%</f>
        <v>16769798.689679999</v>
      </c>
      <c r="BQ711" s="150">
        <f t="shared" ref="BQ711:BQ760" si="501">BN711+BP711</f>
        <v>98489580.905680001</v>
      </c>
      <c r="BR711" s="151">
        <f t="shared" ref="BR711:BR760" si="502">BL711*9%</f>
        <v>100800</v>
      </c>
      <c r="BS711" s="147">
        <f t="shared" ref="BS711:BS760" si="503">BQ711+BR711</f>
        <v>98590380.905680001</v>
      </c>
      <c r="BT711" s="135">
        <v>0</v>
      </c>
      <c r="BU711" s="148">
        <f t="shared" ref="BU711:BU774" si="504">BN711*10%</f>
        <v>8171978.2216000007</v>
      </c>
      <c r="BV711" s="152">
        <f t="shared" ref="BV711:BV774" si="505">BN711*5%</f>
        <v>4085989.1108000004</v>
      </c>
      <c r="BW711" s="133">
        <f t="shared" ref="BW711:BW774" si="506">BS711-(BU711+BV711)</f>
        <v>86332413.573280007</v>
      </c>
      <c r="BX711" s="147">
        <f t="shared" ref="BX711:BX774" si="507">BI711+BJ711+BK711</f>
        <v>7687614</v>
      </c>
      <c r="BY711" s="134">
        <f t="shared" ref="BY711:BY774" si="508">BW711-BX711</f>
        <v>78644799.573280007</v>
      </c>
      <c r="CD711" s="388">
        <f>'گام اول '!AU712</f>
        <v>72912168.216000006</v>
      </c>
      <c r="CE711" s="389">
        <f>'گام اول '!AV712</f>
        <v>54308316.440880008</v>
      </c>
      <c r="CF711" s="389">
        <f>'گام اول '!AW712</f>
        <v>72912168.215999991</v>
      </c>
      <c r="CG711" s="389">
        <f>'گام اول '!AX712</f>
        <v>5103851.7751199994</v>
      </c>
      <c r="CH711" s="389">
        <f>'گام اول '!AY712</f>
        <v>1430831.644088001</v>
      </c>
      <c r="CI711" s="389">
        <f>'گام اول '!AZ712</f>
        <v>0</v>
      </c>
      <c r="CJ711" s="389">
        <f>'گام اول '!BA712</f>
        <v>0</v>
      </c>
      <c r="CK711" s="389">
        <f>'گام اول '!BB712</f>
        <v>0</v>
      </c>
      <c r="CL711" s="389">
        <f>'گام اول '!BC712</f>
        <v>0</v>
      </c>
      <c r="CM711" s="389">
        <f>'گام اول '!BD712</f>
        <v>0</v>
      </c>
      <c r="CN711" s="389">
        <f>'گام اول '!BE712</f>
        <v>0</v>
      </c>
      <c r="CO711" s="389">
        <f>'گام اول '!BF712</f>
        <v>0</v>
      </c>
      <c r="CP711" s="389">
        <f>'گام اول '!BG712</f>
        <v>6534683.4192080004</v>
      </c>
      <c r="CQ711" s="389">
        <f>'گام اول '!BH712</f>
        <v>66377484</v>
      </c>
      <c r="CR711" s="389">
        <f t="shared" ref="CR711:CR774" si="509">CD711</f>
        <v>72912168.216000006</v>
      </c>
      <c r="CS711" s="55">
        <f t="shared" ref="CS711:CS774" si="510">(AB711*30/12*2)/30*Q711</f>
        <v>4659160</v>
      </c>
      <c r="CT711" s="388">
        <f t="shared" ref="CT711:CT774" si="511">(AB711*30/12)/30*Q711</f>
        <v>2329580</v>
      </c>
      <c r="CU711" s="389">
        <f t="shared" ref="CU711:CU774" si="512">((AB711*9)/12)/30*Q711</f>
        <v>698874</v>
      </c>
      <c r="CV711" s="389">
        <f t="shared" ref="CV711:CV774" si="513">1120000/30*Q711</f>
        <v>1120000</v>
      </c>
      <c r="CW711" s="55">
        <v>0</v>
      </c>
      <c r="CX711" s="389">
        <f t="shared" ref="CX711:CX774" si="514">SUM(CR711:CW711)</f>
        <v>81719782.216000006</v>
      </c>
      <c r="CY711" s="389">
        <f t="shared" ref="CY711:CY774" si="515">BO711</f>
        <v>72912168.215999991</v>
      </c>
      <c r="CZ711" s="389">
        <f t="shared" ref="CZ711:CZ774" si="516">CY711*23%</f>
        <v>16769798.689679999</v>
      </c>
      <c r="DA711" s="389">
        <f t="shared" ref="DA711:DA774" si="517">CX711+CZ711</f>
        <v>98489580.905680001</v>
      </c>
      <c r="DB711" s="389">
        <f t="shared" ref="DB711:DB774" si="518">CV711*9%</f>
        <v>100800</v>
      </c>
      <c r="DC711" s="389">
        <f t="shared" ref="DC711:DC774" si="519">DA711+DB711</f>
        <v>98590380.905680001</v>
      </c>
      <c r="DD711" s="394">
        <v>0</v>
      </c>
      <c r="DE711" s="389">
        <f t="shared" ref="DE711:DE774" si="520">CX711*10%</f>
        <v>8171978.2216000007</v>
      </c>
      <c r="DF711" s="389">
        <f t="shared" ref="DF711:DF774" si="521">CX711*5%</f>
        <v>4085989.1108000004</v>
      </c>
      <c r="DG711" s="389">
        <f t="shared" ref="DG711:DG774" si="522">DC711-(DE711+DF711)</f>
        <v>86332413.573280007</v>
      </c>
      <c r="DH711" s="389">
        <f t="shared" ref="DH711:DH774" si="523">CS711+CT711+CU711</f>
        <v>7687614</v>
      </c>
      <c r="DI711" s="389">
        <f t="shared" ref="DI711:DI774" si="524">DG711-DH711</f>
        <v>78644799.573280007</v>
      </c>
      <c r="DJ711" s="389">
        <f t="shared" ref="DJ711:DJ774" si="525">DI711-BY711</f>
        <v>0</v>
      </c>
      <c r="DL711" s="396">
        <f t="shared" ref="DL711:DL774" si="526">(885165*30/12)*3</f>
        <v>6638737.5</v>
      </c>
      <c r="DM711" s="396">
        <f t="shared" ref="DM711:DM774" si="527">BI711-DL711</f>
        <v>-1979577.5</v>
      </c>
    </row>
    <row r="712" spans="1:117" s="55" customFormat="1" ht="21" x14ac:dyDescent="0.2">
      <c r="A712" s="191">
        <f t="shared" si="488"/>
        <v>2655495</v>
      </c>
      <c r="B712" s="136">
        <f>'گام اول '!B713</f>
        <v>707</v>
      </c>
      <c r="C712" s="136">
        <f>'گام اول '!C713</f>
        <v>506</v>
      </c>
      <c r="D712" s="136">
        <f>'گام اول '!D713</f>
        <v>13046</v>
      </c>
      <c r="E712" s="136" t="str">
        <f>'گام اول '!E713</f>
        <v>حسین</v>
      </c>
      <c r="F712" s="136" t="str">
        <f>'گام اول '!F713</f>
        <v>طهماسبی قلی</v>
      </c>
      <c r="G712" s="136" t="str">
        <f>'گام اول '!G713</f>
        <v>نگهبان</v>
      </c>
      <c r="H712" s="136" t="str">
        <f>'گام اول '!H713</f>
        <v>البرز</v>
      </c>
      <c r="I712" s="136" t="str">
        <f>'گام اول '!I713</f>
        <v>254-813-3388979-1</v>
      </c>
      <c r="J712" s="136" t="str">
        <f>'گام اول '!J713</f>
        <v>0311256988</v>
      </c>
      <c r="K712" s="136" t="str">
        <f>'گام اول '!K713</f>
        <v>0024290595</v>
      </c>
      <c r="L712" s="136" t="str">
        <f>'گام اول '!L713</f>
        <v>البرز</v>
      </c>
      <c r="M712" s="136" t="str">
        <f>'گام اول '!M713</f>
        <v>نگهبان</v>
      </c>
      <c r="N712" s="120" t="str">
        <f>'گام اول '!N713</f>
        <v>*</v>
      </c>
      <c r="O712" s="119">
        <f>'گام اول '!O713</f>
        <v>0</v>
      </c>
      <c r="P712" s="121">
        <f>'گام اول '!P713</f>
        <v>0</v>
      </c>
      <c r="Q712" s="358">
        <f>'گام اول '!Q713</f>
        <v>30</v>
      </c>
      <c r="R712" s="358">
        <f>'گام اول '!R713</f>
        <v>120</v>
      </c>
      <c r="S712" s="358">
        <f>'گام اول '!S713</f>
        <v>110</v>
      </c>
      <c r="T712" s="358">
        <f>'گام اول '!T713</f>
        <v>29.33</v>
      </c>
      <c r="U712" s="137">
        <f>'گام اول '!U713</f>
        <v>0</v>
      </c>
      <c r="V712" s="120">
        <f>'گام اول '!W713</f>
        <v>0</v>
      </c>
      <c r="W712" s="121">
        <f>'گام اول '!X713</f>
        <v>0</v>
      </c>
      <c r="X712" s="366">
        <f>'گام اول '!Y713</f>
        <v>0</v>
      </c>
      <c r="Y712" s="366">
        <f>'گام اول '!Z713</f>
        <v>0</v>
      </c>
      <c r="Z712" s="138">
        <f>'گام اول '!AA713</f>
        <v>885165</v>
      </c>
      <c r="AA712" s="138">
        <f>'گام اول '!AB713</f>
        <v>46667</v>
      </c>
      <c r="AB712" s="138">
        <f>'گام اول '!AC713</f>
        <v>931832</v>
      </c>
      <c r="AC712" s="138">
        <f>'گام اول '!AD713</f>
        <v>4500000</v>
      </c>
      <c r="AD712" s="138">
        <f>'گام اول '!AE713</f>
        <v>6000000</v>
      </c>
      <c r="AE712" s="139">
        <f>'گام اول '!AF713</f>
        <v>177895.19999999998</v>
      </c>
      <c r="AF712" s="122">
        <f>'گام اول '!AG713</f>
        <v>26554950</v>
      </c>
      <c r="AG712" s="123">
        <f>'گام اول '!AH713</f>
        <v>1400010</v>
      </c>
      <c r="AH712" s="123">
        <f>'گام اول '!AI713</f>
        <v>21347423.999999996</v>
      </c>
      <c r="AI712" s="123">
        <f>'گام اول '!AJ713</f>
        <v>0</v>
      </c>
      <c r="AJ712" s="123">
        <f>'گام اول '!AK713</f>
        <v>4500000</v>
      </c>
      <c r="AK712" s="123">
        <f>'گام اول '!AL713</f>
        <v>6000000</v>
      </c>
      <c r="AL712" s="123">
        <f>'گام اول '!AM713</f>
        <v>4892117.9999999991</v>
      </c>
      <c r="AM712" s="123">
        <f>'گام اول '!AN713</f>
        <v>5217666.2159999991</v>
      </c>
      <c r="AN712" s="123">
        <f>'گام اول '!AO713</f>
        <v>0</v>
      </c>
      <c r="AO712" s="123">
        <f>'گام اول '!AP713</f>
        <v>2800000</v>
      </c>
      <c r="AP712" s="123">
        <f>'گام اول '!AQ713</f>
        <v>0</v>
      </c>
      <c r="AQ712" s="123">
        <f>'گام اول '!AR713</f>
        <v>0</v>
      </c>
      <c r="AR712" s="123">
        <f>'گام اول '!AS713</f>
        <v>0</v>
      </c>
      <c r="AS712" s="375">
        <f>'گام اول '!AT713</f>
        <v>0</v>
      </c>
      <c r="AT712" s="368">
        <f t="shared" si="489"/>
        <v>72712168.216000006</v>
      </c>
      <c r="AU712" s="173">
        <f>'گام اول '!AV713</f>
        <v>54322316.440880008</v>
      </c>
      <c r="AV712" s="141">
        <f>'گام اول '!AW713</f>
        <v>72712168.215999991</v>
      </c>
      <c r="AW712" s="142">
        <f t="shared" si="490"/>
        <v>5089851.7751199994</v>
      </c>
      <c r="AX712" s="75">
        <f t="shared" si="491"/>
        <v>1432231.644088001</v>
      </c>
      <c r="AY712" s="142">
        <f>'گام اول '!AZ713</f>
        <v>0</v>
      </c>
      <c r="AZ712" s="142">
        <f>'گام اول '!BA713</f>
        <v>0</v>
      </c>
      <c r="BA712" s="142">
        <f>'گام اول '!BB713</f>
        <v>0</v>
      </c>
      <c r="BB712" s="142">
        <f>'گام اول '!BC713</f>
        <v>0</v>
      </c>
      <c r="BC712" s="142">
        <f>'گام اول '!BD713</f>
        <v>0</v>
      </c>
      <c r="BD712" s="142">
        <f>'گام اول '!BE713</f>
        <v>0</v>
      </c>
      <c r="BE712" s="142">
        <f>'گام اول '!BF713</f>
        <v>0</v>
      </c>
      <c r="BF712" s="143">
        <f t="shared" si="492"/>
        <v>6522083.4192080004</v>
      </c>
      <c r="BG712" s="140">
        <f t="shared" si="493"/>
        <v>66190084</v>
      </c>
      <c r="BH712" s="144">
        <f t="shared" si="494"/>
        <v>72712168.216000006</v>
      </c>
      <c r="BI712" s="127">
        <f t="shared" si="487"/>
        <v>4659160</v>
      </c>
      <c r="BJ712" s="145">
        <f t="shared" si="495"/>
        <v>2329580</v>
      </c>
      <c r="BK712" s="145">
        <f t="shared" si="496"/>
        <v>698874</v>
      </c>
      <c r="BL712" s="146">
        <f t="shared" si="497"/>
        <v>1120000</v>
      </c>
      <c r="BM712" s="379">
        <v>0</v>
      </c>
      <c r="BN712" s="147">
        <f t="shared" si="498"/>
        <v>81519782.216000006</v>
      </c>
      <c r="BO712" s="148">
        <f t="shared" si="499"/>
        <v>72712168.215999991</v>
      </c>
      <c r="BP712" s="149">
        <f t="shared" si="500"/>
        <v>16723798.689679999</v>
      </c>
      <c r="BQ712" s="150">
        <f t="shared" si="501"/>
        <v>98243580.905680001</v>
      </c>
      <c r="BR712" s="151">
        <f t="shared" si="502"/>
        <v>100800</v>
      </c>
      <c r="BS712" s="147">
        <f t="shared" si="503"/>
        <v>98344380.905680001</v>
      </c>
      <c r="BT712" s="135">
        <v>0</v>
      </c>
      <c r="BU712" s="148">
        <f t="shared" si="504"/>
        <v>8151978.2216000007</v>
      </c>
      <c r="BV712" s="152">
        <f t="shared" si="505"/>
        <v>4075989.1108000004</v>
      </c>
      <c r="BW712" s="133">
        <f t="shared" si="506"/>
        <v>86116413.573280007</v>
      </c>
      <c r="BX712" s="147">
        <f t="shared" si="507"/>
        <v>7687614</v>
      </c>
      <c r="BY712" s="134">
        <f t="shared" si="508"/>
        <v>78428799.573280007</v>
      </c>
      <c r="CD712" s="388">
        <f>'گام اول '!AU713</f>
        <v>72712168.216000006</v>
      </c>
      <c r="CE712" s="389">
        <f>'گام اول '!AV713</f>
        <v>54322316.440880008</v>
      </c>
      <c r="CF712" s="389">
        <f>'گام اول '!AW713</f>
        <v>72712168.215999991</v>
      </c>
      <c r="CG712" s="389">
        <f>'گام اول '!AX713</f>
        <v>5089851.7751199994</v>
      </c>
      <c r="CH712" s="389">
        <f>'گام اول '!AY713</f>
        <v>1432231.644088001</v>
      </c>
      <c r="CI712" s="389">
        <f>'گام اول '!AZ713</f>
        <v>0</v>
      </c>
      <c r="CJ712" s="389">
        <f>'گام اول '!BA713</f>
        <v>0</v>
      </c>
      <c r="CK712" s="389">
        <f>'گام اول '!BB713</f>
        <v>0</v>
      </c>
      <c r="CL712" s="389">
        <f>'گام اول '!BC713</f>
        <v>0</v>
      </c>
      <c r="CM712" s="389">
        <f>'گام اول '!BD713</f>
        <v>0</v>
      </c>
      <c r="CN712" s="389">
        <f>'گام اول '!BE713</f>
        <v>0</v>
      </c>
      <c r="CO712" s="389">
        <f>'گام اول '!BF713</f>
        <v>0</v>
      </c>
      <c r="CP712" s="389">
        <f>'گام اول '!BG713</f>
        <v>6522083.4192080004</v>
      </c>
      <c r="CQ712" s="389">
        <f>'گام اول '!BH713</f>
        <v>66190084</v>
      </c>
      <c r="CR712" s="389">
        <f t="shared" si="509"/>
        <v>72712168.216000006</v>
      </c>
      <c r="CS712" s="55">
        <f t="shared" si="510"/>
        <v>4659160</v>
      </c>
      <c r="CT712" s="388">
        <f t="shared" si="511"/>
        <v>2329580</v>
      </c>
      <c r="CU712" s="389">
        <f t="shared" si="512"/>
        <v>698874</v>
      </c>
      <c r="CV712" s="389">
        <f t="shared" si="513"/>
        <v>1120000</v>
      </c>
      <c r="CW712" s="55">
        <v>0</v>
      </c>
      <c r="CX712" s="389">
        <f t="shared" si="514"/>
        <v>81519782.216000006</v>
      </c>
      <c r="CY712" s="389">
        <f t="shared" si="515"/>
        <v>72712168.215999991</v>
      </c>
      <c r="CZ712" s="389">
        <f t="shared" si="516"/>
        <v>16723798.689679999</v>
      </c>
      <c r="DA712" s="389">
        <f t="shared" si="517"/>
        <v>98243580.905680001</v>
      </c>
      <c r="DB712" s="389">
        <f t="shared" si="518"/>
        <v>100800</v>
      </c>
      <c r="DC712" s="389">
        <f t="shared" si="519"/>
        <v>98344380.905680001</v>
      </c>
      <c r="DD712" s="394">
        <v>0</v>
      </c>
      <c r="DE712" s="389">
        <f t="shared" si="520"/>
        <v>8151978.2216000007</v>
      </c>
      <c r="DF712" s="389">
        <f t="shared" si="521"/>
        <v>4075989.1108000004</v>
      </c>
      <c r="DG712" s="389">
        <f t="shared" si="522"/>
        <v>86116413.573280007</v>
      </c>
      <c r="DH712" s="389">
        <f t="shared" si="523"/>
        <v>7687614</v>
      </c>
      <c r="DI712" s="389">
        <f t="shared" si="524"/>
        <v>78428799.573280007</v>
      </c>
      <c r="DJ712" s="389">
        <f t="shared" si="525"/>
        <v>0</v>
      </c>
      <c r="DL712" s="396">
        <f t="shared" si="526"/>
        <v>6638737.5</v>
      </c>
      <c r="DM712" s="396">
        <f t="shared" si="527"/>
        <v>-1979577.5</v>
      </c>
    </row>
    <row r="713" spans="1:117" s="55" customFormat="1" ht="21" x14ac:dyDescent="0.2">
      <c r="A713" s="191">
        <f t="shared" si="488"/>
        <v>2655495</v>
      </c>
      <c r="B713" s="136">
        <f>'گام اول '!B714</f>
        <v>708</v>
      </c>
      <c r="C713" s="136">
        <f>'گام اول '!C714</f>
        <v>507</v>
      </c>
      <c r="D713" s="136">
        <f>'گام اول '!D714</f>
        <v>13027</v>
      </c>
      <c r="E713" s="136" t="str">
        <f>'گام اول '!E714</f>
        <v>محمدتقی</v>
      </c>
      <c r="F713" s="136" t="str">
        <f>'گام اول '!F714</f>
        <v>صادقی خراطی</v>
      </c>
      <c r="G713" s="136" t="str">
        <f>'گام اول '!G714</f>
        <v>نگهبان</v>
      </c>
      <c r="H713" s="136" t="str">
        <f>'گام اول '!H714</f>
        <v>البرز</v>
      </c>
      <c r="I713" s="136" t="str">
        <f>'گام اول '!I714</f>
        <v>254-813-3394370-1</v>
      </c>
      <c r="J713" s="136" t="str">
        <f>'گام اول '!J714</f>
        <v>0322817341</v>
      </c>
      <c r="K713" s="136" t="str">
        <f>'گام اول '!K714</f>
        <v>0020826909</v>
      </c>
      <c r="L713" s="136" t="str">
        <f>'گام اول '!L714</f>
        <v>البرز</v>
      </c>
      <c r="M713" s="136" t="str">
        <f>'گام اول '!M714</f>
        <v>نگهبان</v>
      </c>
      <c r="N713" s="120" t="str">
        <f>'گام اول '!N714</f>
        <v>*</v>
      </c>
      <c r="O713" s="119">
        <f>'گام اول '!O714</f>
        <v>0</v>
      </c>
      <c r="P713" s="121">
        <f>'گام اول '!P714</f>
        <v>0</v>
      </c>
      <c r="Q713" s="358">
        <f>'گام اول '!Q714</f>
        <v>30</v>
      </c>
      <c r="R713" s="358">
        <f>'گام اول '!R714</f>
        <v>120</v>
      </c>
      <c r="S713" s="358">
        <f>'گام اول '!S714</f>
        <v>110</v>
      </c>
      <c r="T713" s="358">
        <f>'گام اول '!T714</f>
        <v>29.33</v>
      </c>
      <c r="U713" s="137">
        <f>'گام اول '!U714</f>
        <v>0</v>
      </c>
      <c r="V713" s="120">
        <f>'گام اول '!W714</f>
        <v>0</v>
      </c>
      <c r="W713" s="121">
        <f>'گام اول '!X714</f>
        <v>0</v>
      </c>
      <c r="X713" s="366">
        <f>'گام اول '!Y714</f>
        <v>0</v>
      </c>
      <c r="Y713" s="366">
        <f>'گام اول '!Z714</f>
        <v>0</v>
      </c>
      <c r="Z713" s="138">
        <f>'گام اول '!AA714</f>
        <v>885165</v>
      </c>
      <c r="AA713" s="138">
        <f>'گام اول '!AB714</f>
        <v>46667</v>
      </c>
      <c r="AB713" s="138">
        <f>'گام اول '!AC714</f>
        <v>931832</v>
      </c>
      <c r="AC713" s="138">
        <f>'گام اول '!AD714</f>
        <v>4500000</v>
      </c>
      <c r="AD713" s="138">
        <f>'گام اول '!AE714</f>
        <v>6000000</v>
      </c>
      <c r="AE713" s="139">
        <f>'گام اول '!AF714</f>
        <v>177895.19999999998</v>
      </c>
      <c r="AF713" s="122">
        <f>'گام اول '!AG714</f>
        <v>26554950</v>
      </c>
      <c r="AG713" s="123">
        <f>'گام اول '!AH714</f>
        <v>1400010</v>
      </c>
      <c r="AH713" s="123">
        <f>'گام اول '!AI714</f>
        <v>21347423.999999996</v>
      </c>
      <c r="AI713" s="123">
        <f>'گام اول '!AJ714</f>
        <v>0</v>
      </c>
      <c r="AJ713" s="123">
        <f>'گام اول '!AK714</f>
        <v>4500000</v>
      </c>
      <c r="AK713" s="123">
        <f>'گام اول '!AL714</f>
        <v>6000000</v>
      </c>
      <c r="AL713" s="123">
        <f>'گام اول '!AM714</f>
        <v>4892117.9999999991</v>
      </c>
      <c r="AM713" s="123">
        <f>'گام اول '!AN714</f>
        <v>5217666.2159999991</v>
      </c>
      <c r="AN713" s="123">
        <f>'گام اول '!AO714</f>
        <v>0</v>
      </c>
      <c r="AO713" s="123">
        <f>'گام اول '!AP714</f>
        <v>2800000</v>
      </c>
      <c r="AP713" s="123">
        <f>'گام اول '!AQ714</f>
        <v>0</v>
      </c>
      <c r="AQ713" s="123">
        <f>'گام اول '!AR714</f>
        <v>0</v>
      </c>
      <c r="AR713" s="123">
        <f>'گام اول '!AS714</f>
        <v>0</v>
      </c>
      <c r="AS713" s="375">
        <f>'گام اول '!AT714</f>
        <v>0</v>
      </c>
      <c r="AT713" s="368">
        <f t="shared" si="489"/>
        <v>72712168.216000006</v>
      </c>
      <c r="AU713" s="173">
        <f>'گام اول '!AV714</f>
        <v>54322316.440880008</v>
      </c>
      <c r="AV713" s="141">
        <f>'گام اول '!AW714</f>
        <v>72712168.215999991</v>
      </c>
      <c r="AW713" s="142">
        <f t="shared" si="490"/>
        <v>5089851.7751199994</v>
      </c>
      <c r="AX713" s="75">
        <f t="shared" si="491"/>
        <v>1432231.644088001</v>
      </c>
      <c r="AY713" s="142">
        <f>'گام اول '!AZ714</f>
        <v>0</v>
      </c>
      <c r="AZ713" s="142">
        <f>'گام اول '!BA714</f>
        <v>0</v>
      </c>
      <c r="BA713" s="142">
        <f>'گام اول '!BB714</f>
        <v>0</v>
      </c>
      <c r="BB713" s="142">
        <f>'گام اول '!BC714</f>
        <v>0</v>
      </c>
      <c r="BC713" s="142">
        <f>'گام اول '!BD714</f>
        <v>0</v>
      </c>
      <c r="BD713" s="142">
        <f>'گام اول '!BE714</f>
        <v>0</v>
      </c>
      <c r="BE713" s="142">
        <f>'گام اول '!BF714</f>
        <v>0</v>
      </c>
      <c r="BF713" s="143">
        <f t="shared" si="492"/>
        <v>6522083.4192080004</v>
      </c>
      <c r="BG713" s="140">
        <f t="shared" si="493"/>
        <v>66190084</v>
      </c>
      <c r="BH713" s="144">
        <f t="shared" si="494"/>
        <v>72712168.216000006</v>
      </c>
      <c r="BI713" s="127">
        <f t="shared" si="487"/>
        <v>4659160</v>
      </c>
      <c r="BJ713" s="145">
        <f t="shared" si="495"/>
        <v>2329580</v>
      </c>
      <c r="BK713" s="145">
        <f t="shared" si="496"/>
        <v>698874</v>
      </c>
      <c r="BL713" s="146">
        <f t="shared" si="497"/>
        <v>1120000</v>
      </c>
      <c r="BM713" s="379">
        <v>0</v>
      </c>
      <c r="BN713" s="147">
        <f t="shared" si="498"/>
        <v>81519782.216000006</v>
      </c>
      <c r="BO713" s="148">
        <f t="shared" si="499"/>
        <v>72712168.215999991</v>
      </c>
      <c r="BP713" s="149">
        <f t="shared" si="500"/>
        <v>16723798.689679999</v>
      </c>
      <c r="BQ713" s="150">
        <f t="shared" si="501"/>
        <v>98243580.905680001</v>
      </c>
      <c r="BR713" s="151">
        <f t="shared" si="502"/>
        <v>100800</v>
      </c>
      <c r="BS713" s="147">
        <f t="shared" si="503"/>
        <v>98344380.905680001</v>
      </c>
      <c r="BT713" s="135">
        <v>0</v>
      </c>
      <c r="BU713" s="148">
        <f t="shared" si="504"/>
        <v>8151978.2216000007</v>
      </c>
      <c r="BV713" s="152">
        <f t="shared" si="505"/>
        <v>4075989.1108000004</v>
      </c>
      <c r="BW713" s="133">
        <f t="shared" si="506"/>
        <v>86116413.573280007</v>
      </c>
      <c r="BX713" s="147">
        <f t="shared" si="507"/>
        <v>7687614</v>
      </c>
      <c r="BY713" s="134">
        <f t="shared" si="508"/>
        <v>78428799.573280007</v>
      </c>
      <c r="CD713" s="388">
        <f>'گام اول '!AU714</f>
        <v>72712168.216000006</v>
      </c>
      <c r="CE713" s="389">
        <f>'گام اول '!AV714</f>
        <v>54322316.440880008</v>
      </c>
      <c r="CF713" s="389">
        <f>'گام اول '!AW714</f>
        <v>72712168.215999991</v>
      </c>
      <c r="CG713" s="389">
        <f>'گام اول '!AX714</f>
        <v>5089851.7751199994</v>
      </c>
      <c r="CH713" s="389">
        <f>'گام اول '!AY714</f>
        <v>1432231.644088001</v>
      </c>
      <c r="CI713" s="389">
        <f>'گام اول '!AZ714</f>
        <v>0</v>
      </c>
      <c r="CJ713" s="389">
        <f>'گام اول '!BA714</f>
        <v>0</v>
      </c>
      <c r="CK713" s="389">
        <f>'گام اول '!BB714</f>
        <v>0</v>
      </c>
      <c r="CL713" s="389">
        <f>'گام اول '!BC714</f>
        <v>0</v>
      </c>
      <c r="CM713" s="389">
        <f>'گام اول '!BD714</f>
        <v>0</v>
      </c>
      <c r="CN713" s="389">
        <f>'گام اول '!BE714</f>
        <v>0</v>
      </c>
      <c r="CO713" s="389">
        <f>'گام اول '!BF714</f>
        <v>0</v>
      </c>
      <c r="CP713" s="389">
        <f>'گام اول '!BG714</f>
        <v>6522083.4192080004</v>
      </c>
      <c r="CQ713" s="389">
        <f>'گام اول '!BH714</f>
        <v>66190084</v>
      </c>
      <c r="CR713" s="389">
        <f t="shared" si="509"/>
        <v>72712168.216000006</v>
      </c>
      <c r="CS713" s="55">
        <f t="shared" si="510"/>
        <v>4659160</v>
      </c>
      <c r="CT713" s="388">
        <f t="shared" si="511"/>
        <v>2329580</v>
      </c>
      <c r="CU713" s="389">
        <f t="shared" si="512"/>
        <v>698874</v>
      </c>
      <c r="CV713" s="389">
        <f t="shared" si="513"/>
        <v>1120000</v>
      </c>
      <c r="CW713" s="55">
        <v>0</v>
      </c>
      <c r="CX713" s="389">
        <f t="shared" si="514"/>
        <v>81519782.216000006</v>
      </c>
      <c r="CY713" s="389">
        <f t="shared" si="515"/>
        <v>72712168.215999991</v>
      </c>
      <c r="CZ713" s="389">
        <f t="shared" si="516"/>
        <v>16723798.689679999</v>
      </c>
      <c r="DA713" s="389">
        <f t="shared" si="517"/>
        <v>98243580.905680001</v>
      </c>
      <c r="DB713" s="389">
        <f t="shared" si="518"/>
        <v>100800</v>
      </c>
      <c r="DC713" s="389">
        <f t="shared" si="519"/>
        <v>98344380.905680001</v>
      </c>
      <c r="DD713" s="394">
        <v>0</v>
      </c>
      <c r="DE713" s="389">
        <f t="shared" si="520"/>
        <v>8151978.2216000007</v>
      </c>
      <c r="DF713" s="389">
        <f t="shared" si="521"/>
        <v>4075989.1108000004</v>
      </c>
      <c r="DG713" s="389">
        <f t="shared" si="522"/>
        <v>86116413.573280007</v>
      </c>
      <c r="DH713" s="389">
        <f t="shared" si="523"/>
        <v>7687614</v>
      </c>
      <c r="DI713" s="389">
        <f t="shared" si="524"/>
        <v>78428799.573280007</v>
      </c>
      <c r="DJ713" s="389">
        <f t="shared" si="525"/>
        <v>0</v>
      </c>
      <c r="DL713" s="396">
        <f t="shared" si="526"/>
        <v>6638737.5</v>
      </c>
      <c r="DM713" s="396">
        <f t="shared" si="527"/>
        <v>-1979577.5</v>
      </c>
    </row>
    <row r="714" spans="1:117" s="55" customFormat="1" ht="21" x14ac:dyDescent="0.2">
      <c r="A714" s="191">
        <f t="shared" si="488"/>
        <v>2655495</v>
      </c>
      <c r="B714" s="136">
        <f>'گام اول '!B715</f>
        <v>709</v>
      </c>
      <c r="C714" s="136">
        <f>'گام اول '!C715</f>
        <v>508</v>
      </c>
      <c r="D714" s="136">
        <f>'گام اول '!D715</f>
        <v>13067</v>
      </c>
      <c r="E714" s="136" t="str">
        <f>'گام اول '!E715</f>
        <v>احسان</v>
      </c>
      <c r="F714" s="136" t="str">
        <f>'گام اول '!F715</f>
        <v>خدری</v>
      </c>
      <c r="G714" s="136" t="str">
        <f>'گام اول '!G715</f>
        <v>نگهبان</v>
      </c>
      <c r="H714" s="136" t="str">
        <f>'گام اول '!H715</f>
        <v>البرز</v>
      </c>
      <c r="I714" s="136" t="str">
        <f>'گام اول '!I715</f>
        <v>129-813-3400370-1</v>
      </c>
      <c r="J714" s="136" t="str">
        <f>'گام اول '!J715</f>
        <v>0310794651</v>
      </c>
      <c r="K714" s="136" t="str">
        <f>'گام اول '!K715</f>
        <v>0019186526</v>
      </c>
      <c r="L714" s="136" t="str">
        <f>'گام اول '!L715</f>
        <v>البرز</v>
      </c>
      <c r="M714" s="136" t="str">
        <f>'گام اول '!M715</f>
        <v>نگهبان</v>
      </c>
      <c r="N714" s="120" t="str">
        <f>'گام اول '!N715</f>
        <v>*</v>
      </c>
      <c r="O714" s="119">
        <f>'گام اول '!O715</f>
        <v>0</v>
      </c>
      <c r="P714" s="121">
        <f>'گام اول '!P715</f>
        <v>0</v>
      </c>
      <c r="Q714" s="358">
        <f>'گام اول '!Q715</f>
        <v>30</v>
      </c>
      <c r="R714" s="358">
        <f>'گام اول '!R715</f>
        <v>120</v>
      </c>
      <c r="S714" s="358">
        <f>'گام اول '!S715</f>
        <v>110</v>
      </c>
      <c r="T714" s="358">
        <f>'گام اول '!T715</f>
        <v>29.33</v>
      </c>
      <c r="U714" s="137">
        <f>'گام اول '!U715</f>
        <v>0</v>
      </c>
      <c r="V714" s="120">
        <f>'گام اول '!W715</f>
        <v>0</v>
      </c>
      <c r="W714" s="121">
        <f>'گام اول '!X715</f>
        <v>0</v>
      </c>
      <c r="X714" s="366">
        <f>'گام اول '!Y715</f>
        <v>0</v>
      </c>
      <c r="Y714" s="366">
        <f>'گام اول '!Z715</f>
        <v>0</v>
      </c>
      <c r="Z714" s="138">
        <f>'گام اول '!AA715</f>
        <v>885165</v>
      </c>
      <c r="AA714" s="138">
        <f>'گام اول '!AB715</f>
        <v>46667</v>
      </c>
      <c r="AB714" s="138">
        <f>'گام اول '!AC715</f>
        <v>931832</v>
      </c>
      <c r="AC714" s="138">
        <f>'گام اول '!AD715</f>
        <v>4500000</v>
      </c>
      <c r="AD714" s="138">
        <f>'گام اول '!AE715</f>
        <v>6000000</v>
      </c>
      <c r="AE714" s="139">
        <f>'گام اول '!AF715</f>
        <v>177895.19999999998</v>
      </c>
      <c r="AF714" s="122">
        <f>'گام اول '!AG715</f>
        <v>26554950</v>
      </c>
      <c r="AG714" s="123">
        <f>'گام اول '!AH715</f>
        <v>1400010</v>
      </c>
      <c r="AH714" s="123">
        <f>'گام اول '!AI715</f>
        <v>21347423.999999996</v>
      </c>
      <c r="AI714" s="123">
        <f>'گام اول '!AJ715</f>
        <v>0</v>
      </c>
      <c r="AJ714" s="123">
        <f>'گام اول '!AK715</f>
        <v>4500000</v>
      </c>
      <c r="AK714" s="123">
        <f>'گام اول '!AL715</f>
        <v>6000000</v>
      </c>
      <c r="AL714" s="123">
        <f>'گام اول '!AM715</f>
        <v>4892117.9999999991</v>
      </c>
      <c r="AM714" s="123">
        <f>'گام اول '!AN715</f>
        <v>5217666.2159999991</v>
      </c>
      <c r="AN714" s="123">
        <f>'گام اول '!AO715</f>
        <v>0</v>
      </c>
      <c r="AO714" s="123">
        <f>'گام اول '!AP715</f>
        <v>2800000</v>
      </c>
      <c r="AP714" s="123">
        <f>'گام اول '!AQ715</f>
        <v>0</v>
      </c>
      <c r="AQ714" s="123">
        <f>'گام اول '!AR715</f>
        <v>0</v>
      </c>
      <c r="AR714" s="123">
        <f>'گام اول '!AS715</f>
        <v>0</v>
      </c>
      <c r="AS714" s="375">
        <f>'گام اول '!AT715</f>
        <v>0</v>
      </c>
      <c r="AT714" s="368">
        <f t="shared" si="489"/>
        <v>72712168.216000006</v>
      </c>
      <c r="AU714" s="173">
        <f>'گام اول '!AV715</f>
        <v>54322316.440880008</v>
      </c>
      <c r="AV714" s="141">
        <f>'گام اول '!AW715</f>
        <v>72712168.215999991</v>
      </c>
      <c r="AW714" s="142">
        <f t="shared" si="490"/>
        <v>5089851.7751199994</v>
      </c>
      <c r="AX714" s="75">
        <f t="shared" si="491"/>
        <v>1432231.644088001</v>
      </c>
      <c r="AY714" s="142">
        <f>'گام اول '!AZ715</f>
        <v>0</v>
      </c>
      <c r="AZ714" s="142">
        <f>'گام اول '!BA715</f>
        <v>0</v>
      </c>
      <c r="BA714" s="142">
        <f>'گام اول '!BB715</f>
        <v>0</v>
      </c>
      <c r="BB714" s="142">
        <f>'گام اول '!BC715</f>
        <v>0</v>
      </c>
      <c r="BC714" s="142">
        <f>'گام اول '!BD715</f>
        <v>0</v>
      </c>
      <c r="BD714" s="142">
        <f>'گام اول '!BE715</f>
        <v>0</v>
      </c>
      <c r="BE714" s="142">
        <f>'گام اول '!BF715</f>
        <v>0</v>
      </c>
      <c r="BF714" s="143">
        <f t="shared" si="492"/>
        <v>6522083.4192080004</v>
      </c>
      <c r="BG714" s="140">
        <f t="shared" si="493"/>
        <v>66190084</v>
      </c>
      <c r="BH714" s="144">
        <f t="shared" si="494"/>
        <v>72712168.216000006</v>
      </c>
      <c r="BI714" s="127">
        <f t="shared" si="487"/>
        <v>4659160</v>
      </c>
      <c r="BJ714" s="145">
        <f t="shared" si="495"/>
        <v>2329580</v>
      </c>
      <c r="BK714" s="145">
        <f t="shared" si="496"/>
        <v>698874</v>
      </c>
      <c r="BL714" s="146">
        <f t="shared" si="497"/>
        <v>1120000</v>
      </c>
      <c r="BM714" s="379">
        <v>0</v>
      </c>
      <c r="BN714" s="147">
        <f t="shared" si="498"/>
        <v>81519782.216000006</v>
      </c>
      <c r="BO714" s="148">
        <f t="shared" si="499"/>
        <v>72712168.215999991</v>
      </c>
      <c r="BP714" s="149">
        <f t="shared" si="500"/>
        <v>16723798.689679999</v>
      </c>
      <c r="BQ714" s="150">
        <f t="shared" si="501"/>
        <v>98243580.905680001</v>
      </c>
      <c r="BR714" s="151">
        <f t="shared" si="502"/>
        <v>100800</v>
      </c>
      <c r="BS714" s="147">
        <f t="shared" si="503"/>
        <v>98344380.905680001</v>
      </c>
      <c r="BT714" s="135">
        <v>0</v>
      </c>
      <c r="BU714" s="148">
        <f t="shared" si="504"/>
        <v>8151978.2216000007</v>
      </c>
      <c r="BV714" s="152">
        <f t="shared" si="505"/>
        <v>4075989.1108000004</v>
      </c>
      <c r="BW714" s="133">
        <f t="shared" si="506"/>
        <v>86116413.573280007</v>
      </c>
      <c r="BX714" s="147">
        <f t="shared" si="507"/>
        <v>7687614</v>
      </c>
      <c r="BY714" s="134">
        <f t="shared" si="508"/>
        <v>78428799.573280007</v>
      </c>
      <c r="CD714" s="388">
        <f>'گام اول '!AU715</f>
        <v>72712168.216000006</v>
      </c>
      <c r="CE714" s="389">
        <f>'گام اول '!AV715</f>
        <v>54322316.440880008</v>
      </c>
      <c r="CF714" s="389">
        <f>'گام اول '!AW715</f>
        <v>72712168.215999991</v>
      </c>
      <c r="CG714" s="389">
        <f>'گام اول '!AX715</f>
        <v>5089851.7751199994</v>
      </c>
      <c r="CH714" s="389">
        <f>'گام اول '!AY715</f>
        <v>1432231.644088001</v>
      </c>
      <c r="CI714" s="389">
        <f>'گام اول '!AZ715</f>
        <v>0</v>
      </c>
      <c r="CJ714" s="389">
        <f>'گام اول '!BA715</f>
        <v>0</v>
      </c>
      <c r="CK714" s="389">
        <f>'گام اول '!BB715</f>
        <v>0</v>
      </c>
      <c r="CL714" s="389">
        <f>'گام اول '!BC715</f>
        <v>0</v>
      </c>
      <c r="CM714" s="389">
        <f>'گام اول '!BD715</f>
        <v>0</v>
      </c>
      <c r="CN714" s="389">
        <f>'گام اول '!BE715</f>
        <v>0</v>
      </c>
      <c r="CO714" s="389">
        <f>'گام اول '!BF715</f>
        <v>0</v>
      </c>
      <c r="CP714" s="389">
        <f>'گام اول '!BG715</f>
        <v>6522083.4192080004</v>
      </c>
      <c r="CQ714" s="389">
        <f>'گام اول '!BH715</f>
        <v>66190084</v>
      </c>
      <c r="CR714" s="389">
        <f t="shared" si="509"/>
        <v>72712168.216000006</v>
      </c>
      <c r="CS714" s="55">
        <f t="shared" si="510"/>
        <v>4659160</v>
      </c>
      <c r="CT714" s="388">
        <f t="shared" si="511"/>
        <v>2329580</v>
      </c>
      <c r="CU714" s="389">
        <f t="shared" si="512"/>
        <v>698874</v>
      </c>
      <c r="CV714" s="389">
        <f t="shared" si="513"/>
        <v>1120000</v>
      </c>
      <c r="CW714" s="55">
        <v>0</v>
      </c>
      <c r="CX714" s="389">
        <f t="shared" si="514"/>
        <v>81519782.216000006</v>
      </c>
      <c r="CY714" s="389">
        <f t="shared" si="515"/>
        <v>72712168.215999991</v>
      </c>
      <c r="CZ714" s="389">
        <f t="shared" si="516"/>
        <v>16723798.689679999</v>
      </c>
      <c r="DA714" s="389">
        <f t="shared" si="517"/>
        <v>98243580.905680001</v>
      </c>
      <c r="DB714" s="389">
        <f t="shared" si="518"/>
        <v>100800</v>
      </c>
      <c r="DC714" s="389">
        <f t="shared" si="519"/>
        <v>98344380.905680001</v>
      </c>
      <c r="DD714" s="394">
        <v>0</v>
      </c>
      <c r="DE714" s="389">
        <f t="shared" si="520"/>
        <v>8151978.2216000007</v>
      </c>
      <c r="DF714" s="389">
        <f t="shared" si="521"/>
        <v>4075989.1108000004</v>
      </c>
      <c r="DG714" s="389">
        <f t="shared" si="522"/>
        <v>86116413.573280007</v>
      </c>
      <c r="DH714" s="389">
        <f t="shared" si="523"/>
        <v>7687614</v>
      </c>
      <c r="DI714" s="389">
        <f t="shared" si="524"/>
        <v>78428799.573280007</v>
      </c>
      <c r="DJ714" s="389">
        <f t="shared" si="525"/>
        <v>0</v>
      </c>
      <c r="DL714" s="396">
        <f t="shared" si="526"/>
        <v>6638737.5</v>
      </c>
      <c r="DM714" s="396">
        <f t="shared" si="527"/>
        <v>-1979577.5</v>
      </c>
    </row>
    <row r="715" spans="1:117" s="55" customFormat="1" ht="21" x14ac:dyDescent="0.2">
      <c r="A715" s="191">
        <f t="shared" si="488"/>
        <v>2655495</v>
      </c>
      <c r="B715" s="136">
        <f>'گام اول '!B716</f>
        <v>710</v>
      </c>
      <c r="C715" s="136">
        <f>'گام اول '!C716</f>
        <v>509</v>
      </c>
      <c r="D715" s="136">
        <f>'گام اول '!D716</f>
        <v>13026</v>
      </c>
      <c r="E715" s="136" t="str">
        <f>'گام اول '!E716</f>
        <v>محمد عرفان</v>
      </c>
      <c r="F715" s="136" t="str">
        <f>'گام اول '!F716</f>
        <v>حیدری</v>
      </c>
      <c r="G715" s="136" t="str">
        <f>'گام اول '!G716</f>
        <v>نگهبان</v>
      </c>
      <c r="H715" s="136" t="str">
        <f>'گام اول '!H716</f>
        <v>البرز</v>
      </c>
      <c r="I715" s="136" t="str">
        <f>'گام اول '!I716</f>
        <v>129-700-3519598-1</v>
      </c>
      <c r="J715" s="136" t="str">
        <f>'گام اول '!J716</f>
        <v>1741625254</v>
      </c>
      <c r="K715" s="136" t="str">
        <f>'گام اول '!K716</f>
        <v>0019188800</v>
      </c>
      <c r="L715" s="136" t="str">
        <f>'گام اول '!L716</f>
        <v>البرز</v>
      </c>
      <c r="M715" s="136" t="str">
        <f>'گام اول '!M716</f>
        <v>نگهبان</v>
      </c>
      <c r="N715" s="120">
        <f>'گام اول '!N716</f>
        <v>0</v>
      </c>
      <c r="O715" s="119">
        <f>'گام اول '!O716</f>
        <v>0</v>
      </c>
      <c r="P715" s="121" t="str">
        <f>'گام اول '!P716</f>
        <v>*</v>
      </c>
      <c r="Q715" s="358">
        <f>'گام اول '!Q716</f>
        <v>30</v>
      </c>
      <c r="R715" s="358">
        <f>'گام اول '!R716</f>
        <v>120</v>
      </c>
      <c r="S715" s="358">
        <f>'گام اول '!S716</f>
        <v>220</v>
      </c>
      <c r="T715" s="358">
        <f>'گام اول '!T716</f>
        <v>29.33</v>
      </c>
      <c r="U715" s="137">
        <f>'گام اول '!U716</f>
        <v>0</v>
      </c>
      <c r="V715" s="120">
        <f>'گام اول '!W716</f>
        <v>0</v>
      </c>
      <c r="W715" s="121">
        <f>'گام اول '!X716</f>
        <v>0</v>
      </c>
      <c r="X715" s="366">
        <f>'گام اول '!Y716</f>
        <v>0</v>
      </c>
      <c r="Y715" s="366">
        <f>'گام اول '!Z716</f>
        <v>0</v>
      </c>
      <c r="Z715" s="138">
        <f>'گام اول '!AA716</f>
        <v>885165</v>
      </c>
      <c r="AA715" s="138">
        <f>'گام اول '!AB716</f>
        <v>46667</v>
      </c>
      <c r="AB715" s="138">
        <f>'گام اول '!AC716</f>
        <v>931832</v>
      </c>
      <c r="AC715" s="138">
        <f>'گام اول '!AD716</f>
        <v>4500000</v>
      </c>
      <c r="AD715" s="138">
        <f>'گام اول '!AE716</f>
        <v>6000000</v>
      </c>
      <c r="AE715" s="139">
        <f>'گام اول '!AF716</f>
        <v>177895.19999999998</v>
      </c>
      <c r="AF715" s="122">
        <f>'گام اول '!AG716</f>
        <v>26554950</v>
      </c>
      <c r="AG715" s="123">
        <f>'گام اول '!AH716</f>
        <v>1400010</v>
      </c>
      <c r="AH715" s="123">
        <f>'گام اول '!AI716</f>
        <v>21347423.999999996</v>
      </c>
      <c r="AI715" s="123">
        <f>'گام اول '!AJ716</f>
        <v>0</v>
      </c>
      <c r="AJ715" s="123">
        <f>'گام اول '!AK716</f>
        <v>4500000</v>
      </c>
      <c r="AK715" s="123">
        <f>'گام اول '!AL716</f>
        <v>6000000</v>
      </c>
      <c r="AL715" s="123">
        <f>'گام اول '!AM716</f>
        <v>9784235.9999999981</v>
      </c>
      <c r="AM715" s="123">
        <f>'گام اول '!AN716</f>
        <v>5217666.2159999991</v>
      </c>
      <c r="AN715" s="123">
        <f>'گام اول '!AO716</f>
        <v>0</v>
      </c>
      <c r="AO715" s="123">
        <f>'گام اول '!AP716</f>
        <v>5800000</v>
      </c>
      <c r="AP715" s="123">
        <f>'گام اول '!AQ716</f>
        <v>0</v>
      </c>
      <c r="AQ715" s="123">
        <f>'گام اول '!AR716</f>
        <v>0</v>
      </c>
      <c r="AR715" s="123">
        <f>'گام اول '!AS716</f>
        <v>0</v>
      </c>
      <c r="AS715" s="375">
        <f>'گام اول '!AT716</f>
        <v>0</v>
      </c>
      <c r="AT715" s="368">
        <f t="shared" si="489"/>
        <v>80604286.216000006</v>
      </c>
      <c r="AU715" s="173">
        <f>'گام اول '!AV716</f>
        <v>58661986.18088001</v>
      </c>
      <c r="AV715" s="141">
        <f>'گام اول '!AW716</f>
        <v>80604286.215999991</v>
      </c>
      <c r="AW715" s="142">
        <f t="shared" si="490"/>
        <v>5642300.0351200001</v>
      </c>
      <c r="AX715" s="75">
        <f t="shared" si="491"/>
        <v>1866198.6180880012</v>
      </c>
      <c r="AY715" s="142">
        <f>'گام اول '!AZ716</f>
        <v>0</v>
      </c>
      <c r="AZ715" s="142">
        <f>'گام اول '!BA716</f>
        <v>0</v>
      </c>
      <c r="BA715" s="142">
        <f>'گام اول '!BB716</f>
        <v>0</v>
      </c>
      <c r="BB715" s="142">
        <f>'گام اول '!BC716</f>
        <v>0</v>
      </c>
      <c r="BC715" s="142">
        <f>'گام اول '!BD716</f>
        <v>0</v>
      </c>
      <c r="BD715" s="142">
        <f>'گام اول '!BE716</f>
        <v>0</v>
      </c>
      <c r="BE715" s="142">
        <f>'گام اول '!BF716</f>
        <v>0</v>
      </c>
      <c r="BF715" s="143">
        <f t="shared" si="492"/>
        <v>7508498.6532080015</v>
      </c>
      <c r="BG715" s="140">
        <f t="shared" si="493"/>
        <v>73095787</v>
      </c>
      <c r="BH715" s="144">
        <f t="shared" si="494"/>
        <v>80604286.216000006</v>
      </c>
      <c r="BI715" s="127">
        <f t="shared" si="487"/>
        <v>4659160</v>
      </c>
      <c r="BJ715" s="145">
        <f t="shared" si="495"/>
        <v>2329580</v>
      </c>
      <c r="BK715" s="145">
        <f t="shared" si="496"/>
        <v>698874</v>
      </c>
      <c r="BL715" s="146">
        <f t="shared" si="497"/>
        <v>1120000</v>
      </c>
      <c r="BM715" s="379">
        <v>0</v>
      </c>
      <c r="BN715" s="147">
        <f t="shared" si="498"/>
        <v>89411900.216000006</v>
      </c>
      <c r="BO715" s="148">
        <f t="shared" si="499"/>
        <v>80604286.215999991</v>
      </c>
      <c r="BP715" s="149">
        <f t="shared" si="500"/>
        <v>18538985.82968</v>
      </c>
      <c r="BQ715" s="150">
        <f t="shared" si="501"/>
        <v>107950886.04568</v>
      </c>
      <c r="BR715" s="151">
        <f t="shared" si="502"/>
        <v>100800</v>
      </c>
      <c r="BS715" s="147">
        <f t="shared" si="503"/>
        <v>108051686.04568</v>
      </c>
      <c r="BT715" s="135">
        <v>0</v>
      </c>
      <c r="BU715" s="148">
        <f t="shared" si="504"/>
        <v>8941190.0216000006</v>
      </c>
      <c r="BV715" s="152">
        <f t="shared" si="505"/>
        <v>4470595.0108000003</v>
      </c>
      <c r="BW715" s="133">
        <f t="shared" si="506"/>
        <v>94639901.013280004</v>
      </c>
      <c r="BX715" s="147">
        <f t="shared" si="507"/>
        <v>7687614</v>
      </c>
      <c r="BY715" s="134">
        <f t="shared" si="508"/>
        <v>86952287.013280004</v>
      </c>
      <c r="CD715" s="388">
        <f>'گام اول '!AU716</f>
        <v>80604286.216000006</v>
      </c>
      <c r="CE715" s="389">
        <f>'گام اول '!AV716</f>
        <v>58661986.18088001</v>
      </c>
      <c r="CF715" s="389">
        <f>'گام اول '!AW716</f>
        <v>80604286.215999991</v>
      </c>
      <c r="CG715" s="389">
        <f>'گام اول '!AX716</f>
        <v>5642300.0351200001</v>
      </c>
      <c r="CH715" s="389">
        <f>'گام اول '!AY716</f>
        <v>1866198.6180880012</v>
      </c>
      <c r="CI715" s="389">
        <f>'گام اول '!AZ716</f>
        <v>0</v>
      </c>
      <c r="CJ715" s="389">
        <f>'گام اول '!BA716</f>
        <v>0</v>
      </c>
      <c r="CK715" s="389">
        <f>'گام اول '!BB716</f>
        <v>0</v>
      </c>
      <c r="CL715" s="389">
        <f>'گام اول '!BC716</f>
        <v>0</v>
      </c>
      <c r="CM715" s="389">
        <f>'گام اول '!BD716</f>
        <v>0</v>
      </c>
      <c r="CN715" s="389">
        <f>'گام اول '!BE716</f>
        <v>0</v>
      </c>
      <c r="CO715" s="389">
        <f>'گام اول '!BF716</f>
        <v>0</v>
      </c>
      <c r="CP715" s="389">
        <f>'گام اول '!BG716</f>
        <v>7508498.6532080015</v>
      </c>
      <c r="CQ715" s="389">
        <f>'گام اول '!BH716</f>
        <v>73095787</v>
      </c>
      <c r="CR715" s="389">
        <f t="shared" si="509"/>
        <v>80604286.216000006</v>
      </c>
      <c r="CS715" s="55">
        <f t="shared" si="510"/>
        <v>4659160</v>
      </c>
      <c r="CT715" s="388">
        <f t="shared" si="511"/>
        <v>2329580</v>
      </c>
      <c r="CU715" s="389">
        <f t="shared" si="512"/>
        <v>698874</v>
      </c>
      <c r="CV715" s="389">
        <f t="shared" si="513"/>
        <v>1120000</v>
      </c>
      <c r="CW715" s="55">
        <v>0</v>
      </c>
      <c r="CX715" s="389">
        <f t="shared" si="514"/>
        <v>89411900.216000006</v>
      </c>
      <c r="CY715" s="389">
        <f t="shared" si="515"/>
        <v>80604286.215999991</v>
      </c>
      <c r="CZ715" s="389">
        <f t="shared" si="516"/>
        <v>18538985.82968</v>
      </c>
      <c r="DA715" s="389">
        <f t="shared" si="517"/>
        <v>107950886.04568</v>
      </c>
      <c r="DB715" s="389">
        <f t="shared" si="518"/>
        <v>100800</v>
      </c>
      <c r="DC715" s="389">
        <f t="shared" si="519"/>
        <v>108051686.04568</v>
      </c>
      <c r="DD715" s="394">
        <v>0</v>
      </c>
      <c r="DE715" s="389">
        <f t="shared" si="520"/>
        <v>8941190.0216000006</v>
      </c>
      <c r="DF715" s="389">
        <f t="shared" si="521"/>
        <v>4470595.0108000003</v>
      </c>
      <c r="DG715" s="389">
        <f t="shared" si="522"/>
        <v>94639901.013280004</v>
      </c>
      <c r="DH715" s="389">
        <f t="shared" si="523"/>
        <v>7687614</v>
      </c>
      <c r="DI715" s="389">
        <f t="shared" si="524"/>
        <v>86952287.013280004</v>
      </c>
      <c r="DJ715" s="389">
        <f t="shared" si="525"/>
        <v>0</v>
      </c>
      <c r="DL715" s="396">
        <f t="shared" si="526"/>
        <v>6638737.5</v>
      </c>
      <c r="DM715" s="396">
        <f t="shared" si="527"/>
        <v>-1979577.5</v>
      </c>
    </row>
    <row r="716" spans="1:117" s="55" customFormat="1" ht="21" x14ac:dyDescent="0.2">
      <c r="A716" s="191">
        <f t="shared" si="488"/>
        <v>2655495</v>
      </c>
      <c r="B716" s="136">
        <f>'گام اول '!B717</f>
        <v>711</v>
      </c>
      <c r="C716" s="136">
        <f>'گام اول '!C717</f>
        <v>510</v>
      </c>
      <c r="D716" s="136">
        <f>'گام اول '!D717</f>
        <v>13051</v>
      </c>
      <c r="E716" s="136" t="str">
        <f>'گام اول '!E717</f>
        <v>محمد رضا</v>
      </c>
      <c r="F716" s="136" t="str">
        <f>'گام اول '!F717</f>
        <v>بالابندی ثانی</v>
      </c>
      <c r="G716" s="136" t="str">
        <f>'گام اول '!G717</f>
        <v>نگهبان</v>
      </c>
      <c r="H716" s="136" t="str">
        <f>'گام اول '!H717</f>
        <v>البرز</v>
      </c>
      <c r="I716" s="136" t="str">
        <f>'گام اول '!I717</f>
        <v>129-700-3593493-1</v>
      </c>
      <c r="J716" s="136" t="str">
        <f>'گام اول '!J717</f>
        <v>0311766838</v>
      </c>
      <c r="K716" s="136" t="str">
        <f>'گام اول '!K717</f>
        <v>0012846839</v>
      </c>
      <c r="L716" s="136" t="str">
        <f>'گام اول '!L717</f>
        <v>البرز</v>
      </c>
      <c r="M716" s="136" t="str">
        <f>'گام اول '!M717</f>
        <v>نگهبان</v>
      </c>
      <c r="N716" s="120" t="str">
        <f>'گام اول '!N717</f>
        <v>*</v>
      </c>
      <c r="O716" s="119">
        <f>'گام اول '!O717</f>
        <v>0</v>
      </c>
      <c r="P716" s="121">
        <f>'گام اول '!P717</f>
        <v>0</v>
      </c>
      <c r="Q716" s="358">
        <f>'گام اول '!Q717</f>
        <v>30</v>
      </c>
      <c r="R716" s="358">
        <f>'گام اول '!R717</f>
        <v>120</v>
      </c>
      <c r="S716" s="358">
        <f>'گام اول '!S717</f>
        <v>110</v>
      </c>
      <c r="T716" s="358">
        <f>'گام اول '!T717</f>
        <v>29.33</v>
      </c>
      <c r="U716" s="137">
        <f>'گام اول '!U717</f>
        <v>0</v>
      </c>
      <c r="V716" s="120">
        <f>'گام اول '!W717</f>
        <v>0</v>
      </c>
      <c r="W716" s="121">
        <f>'گام اول '!X717</f>
        <v>0</v>
      </c>
      <c r="X716" s="366">
        <f>'گام اول '!Y717</f>
        <v>0</v>
      </c>
      <c r="Y716" s="366">
        <f>'گام اول '!Z717</f>
        <v>0</v>
      </c>
      <c r="Z716" s="138">
        <f>'گام اول '!AA717</f>
        <v>885165</v>
      </c>
      <c r="AA716" s="138">
        <f>'گام اول '!AB717</f>
        <v>46667</v>
      </c>
      <c r="AB716" s="138">
        <f>'گام اول '!AC717</f>
        <v>931832</v>
      </c>
      <c r="AC716" s="138">
        <f>'گام اول '!AD717</f>
        <v>4500000</v>
      </c>
      <c r="AD716" s="138">
        <f>'گام اول '!AE717</f>
        <v>6000000</v>
      </c>
      <c r="AE716" s="139">
        <f>'گام اول '!AF717</f>
        <v>177895.19999999998</v>
      </c>
      <c r="AF716" s="122">
        <f>'گام اول '!AG717</f>
        <v>26554950</v>
      </c>
      <c r="AG716" s="123">
        <f>'گام اول '!AH717</f>
        <v>1400010</v>
      </c>
      <c r="AH716" s="123">
        <f>'گام اول '!AI717</f>
        <v>21347423.999999996</v>
      </c>
      <c r="AI716" s="123">
        <f>'گام اول '!AJ717</f>
        <v>0</v>
      </c>
      <c r="AJ716" s="123">
        <f>'گام اول '!AK717</f>
        <v>4500000</v>
      </c>
      <c r="AK716" s="123">
        <f>'گام اول '!AL717</f>
        <v>6000000</v>
      </c>
      <c r="AL716" s="123">
        <f>'گام اول '!AM717</f>
        <v>4892117.9999999991</v>
      </c>
      <c r="AM716" s="123">
        <f>'گام اول '!AN717</f>
        <v>5217666.2159999991</v>
      </c>
      <c r="AN716" s="123">
        <f>'گام اول '!AO717</f>
        <v>0</v>
      </c>
      <c r="AO716" s="123">
        <f>'گام اول '!AP717</f>
        <v>3000000</v>
      </c>
      <c r="AP716" s="123">
        <f>'گام اول '!AQ717</f>
        <v>0</v>
      </c>
      <c r="AQ716" s="123">
        <f>'گام اول '!AR717</f>
        <v>0</v>
      </c>
      <c r="AR716" s="123">
        <f>'گام اول '!AS717</f>
        <v>0</v>
      </c>
      <c r="AS716" s="375">
        <f>'گام اول '!AT717</f>
        <v>0</v>
      </c>
      <c r="AT716" s="368">
        <f t="shared" si="489"/>
        <v>72912168.216000006</v>
      </c>
      <c r="AU716" s="173">
        <f>'گام اول '!AV717</f>
        <v>54308316.440880008</v>
      </c>
      <c r="AV716" s="141">
        <f>'گام اول '!AW717</f>
        <v>72912168.215999991</v>
      </c>
      <c r="AW716" s="142">
        <f t="shared" si="490"/>
        <v>5103851.7751199994</v>
      </c>
      <c r="AX716" s="75">
        <f t="shared" si="491"/>
        <v>1430831.644088001</v>
      </c>
      <c r="AY716" s="142">
        <f>'گام اول '!AZ717</f>
        <v>0</v>
      </c>
      <c r="AZ716" s="142">
        <f>'گام اول '!BA717</f>
        <v>0</v>
      </c>
      <c r="BA716" s="142">
        <f>'گام اول '!BB717</f>
        <v>0</v>
      </c>
      <c r="BB716" s="142">
        <f>'گام اول '!BC717</f>
        <v>0</v>
      </c>
      <c r="BC716" s="142">
        <f>'گام اول '!BD717</f>
        <v>0</v>
      </c>
      <c r="BD716" s="142">
        <f>'گام اول '!BE717</f>
        <v>0</v>
      </c>
      <c r="BE716" s="142">
        <f>'گام اول '!BF717</f>
        <v>0</v>
      </c>
      <c r="BF716" s="143">
        <f t="shared" si="492"/>
        <v>6534683.4192080004</v>
      </c>
      <c r="BG716" s="140">
        <f t="shared" si="493"/>
        <v>66377484</v>
      </c>
      <c r="BH716" s="144">
        <f t="shared" si="494"/>
        <v>72912168.216000006</v>
      </c>
      <c r="BI716" s="127">
        <f t="shared" si="487"/>
        <v>4659160</v>
      </c>
      <c r="BJ716" s="145">
        <f t="shared" si="495"/>
        <v>2329580</v>
      </c>
      <c r="BK716" s="145">
        <f t="shared" si="496"/>
        <v>698874</v>
      </c>
      <c r="BL716" s="146">
        <f t="shared" si="497"/>
        <v>1120000</v>
      </c>
      <c r="BM716" s="379">
        <v>0</v>
      </c>
      <c r="BN716" s="147">
        <f t="shared" si="498"/>
        <v>81719782.216000006</v>
      </c>
      <c r="BO716" s="148">
        <f t="shared" si="499"/>
        <v>72912168.215999991</v>
      </c>
      <c r="BP716" s="149">
        <f t="shared" si="500"/>
        <v>16769798.689679999</v>
      </c>
      <c r="BQ716" s="150">
        <f t="shared" si="501"/>
        <v>98489580.905680001</v>
      </c>
      <c r="BR716" s="151">
        <f t="shared" si="502"/>
        <v>100800</v>
      </c>
      <c r="BS716" s="147">
        <f t="shared" si="503"/>
        <v>98590380.905680001</v>
      </c>
      <c r="BT716" s="135">
        <v>0</v>
      </c>
      <c r="BU716" s="148">
        <f t="shared" si="504"/>
        <v>8171978.2216000007</v>
      </c>
      <c r="BV716" s="152">
        <f t="shared" si="505"/>
        <v>4085989.1108000004</v>
      </c>
      <c r="BW716" s="133">
        <f t="shared" si="506"/>
        <v>86332413.573280007</v>
      </c>
      <c r="BX716" s="147">
        <f t="shared" si="507"/>
        <v>7687614</v>
      </c>
      <c r="BY716" s="134">
        <f t="shared" si="508"/>
        <v>78644799.573280007</v>
      </c>
      <c r="CD716" s="388">
        <f>'گام اول '!AU717</f>
        <v>72912168.216000006</v>
      </c>
      <c r="CE716" s="389">
        <f>'گام اول '!AV717</f>
        <v>54308316.440880008</v>
      </c>
      <c r="CF716" s="389">
        <f>'گام اول '!AW717</f>
        <v>72912168.215999991</v>
      </c>
      <c r="CG716" s="389">
        <f>'گام اول '!AX717</f>
        <v>5103851.7751199994</v>
      </c>
      <c r="CH716" s="389">
        <f>'گام اول '!AY717</f>
        <v>1430831.644088001</v>
      </c>
      <c r="CI716" s="389">
        <f>'گام اول '!AZ717</f>
        <v>0</v>
      </c>
      <c r="CJ716" s="389">
        <f>'گام اول '!BA717</f>
        <v>0</v>
      </c>
      <c r="CK716" s="389">
        <f>'گام اول '!BB717</f>
        <v>0</v>
      </c>
      <c r="CL716" s="389">
        <f>'گام اول '!BC717</f>
        <v>0</v>
      </c>
      <c r="CM716" s="389">
        <f>'گام اول '!BD717</f>
        <v>0</v>
      </c>
      <c r="CN716" s="389">
        <f>'گام اول '!BE717</f>
        <v>0</v>
      </c>
      <c r="CO716" s="389">
        <f>'گام اول '!BF717</f>
        <v>0</v>
      </c>
      <c r="CP716" s="389">
        <f>'گام اول '!BG717</f>
        <v>6534683.4192080004</v>
      </c>
      <c r="CQ716" s="389">
        <f>'گام اول '!BH717</f>
        <v>66377484</v>
      </c>
      <c r="CR716" s="389">
        <f t="shared" si="509"/>
        <v>72912168.216000006</v>
      </c>
      <c r="CS716" s="55">
        <f t="shared" si="510"/>
        <v>4659160</v>
      </c>
      <c r="CT716" s="388">
        <f t="shared" si="511"/>
        <v>2329580</v>
      </c>
      <c r="CU716" s="389">
        <f t="shared" si="512"/>
        <v>698874</v>
      </c>
      <c r="CV716" s="389">
        <f t="shared" si="513"/>
        <v>1120000</v>
      </c>
      <c r="CW716" s="55">
        <v>0</v>
      </c>
      <c r="CX716" s="389">
        <f t="shared" si="514"/>
        <v>81719782.216000006</v>
      </c>
      <c r="CY716" s="389">
        <f t="shared" si="515"/>
        <v>72912168.215999991</v>
      </c>
      <c r="CZ716" s="389">
        <f t="shared" si="516"/>
        <v>16769798.689679999</v>
      </c>
      <c r="DA716" s="389">
        <f t="shared" si="517"/>
        <v>98489580.905680001</v>
      </c>
      <c r="DB716" s="389">
        <f t="shared" si="518"/>
        <v>100800</v>
      </c>
      <c r="DC716" s="389">
        <f t="shared" si="519"/>
        <v>98590380.905680001</v>
      </c>
      <c r="DD716" s="394">
        <v>0</v>
      </c>
      <c r="DE716" s="389">
        <f t="shared" si="520"/>
        <v>8171978.2216000007</v>
      </c>
      <c r="DF716" s="389">
        <f t="shared" si="521"/>
        <v>4085989.1108000004</v>
      </c>
      <c r="DG716" s="389">
        <f t="shared" si="522"/>
        <v>86332413.573280007</v>
      </c>
      <c r="DH716" s="389">
        <f t="shared" si="523"/>
        <v>7687614</v>
      </c>
      <c r="DI716" s="389">
        <f t="shared" si="524"/>
        <v>78644799.573280007</v>
      </c>
      <c r="DJ716" s="389">
        <f t="shared" si="525"/>
        <v>0</v>
      </c>
      <c r="DL716" s="396">
        <f t="shared" si="526"/>
        <v>6638737.5</v>
      </c>
      <c r="DM716" s="396">
        <f t="shared" si="527"/>
        <v>-1979577.5</v>
      </c>
    </row>
    <row r="717" spans="1:117" s="55" customFormat="1" ht="21" x14ac:dyDescent="0.2">
      <c r="A717" s="191">
        <f t="shared" si="488"/>
        <v>2655495</v>
      </c>
      <c r="B717" s="136">
        <f>'گام اول '!B718</f>
        <v>712</v>
      </c>
      <c r="C717" s="136">
        <f>'گام اول '!C718</f>
        <v>511</v>
      </c>
      <c r="D717" s="136">
        <f>'گام اول '!D718</f>
        <v>13057</v>
      </c>
      <c r="E717" s="136" t="str">
        <f>'گام اول '!E718</f>
        <v xml:space="preserve">حسین </v>
      </c>
      <c r="F717" s="136" t="str">
        <f>'گام اول '!F718</f>
        <v>مرادي</v>
      </c>
      <c r="G717" s="136" t="str">
        <f>'گام اول '!G718</f>
        <v>نگهبان</v>
      </c>
      <c r="H717" s="136" t="str">
        <f>'گام اول '!H718</f>
        <v>البرز</v>
      </c>
      <c r="I717" s="136" t="str">
        <f>'گام اول '!I718</f>
        <v>254-700-3679219-1</v>
      </c>
      <c r="J717" s="136" t="str">
        <f>'گام اول '!J718</f>
        <v>0012251380</v>
      </c>
      <c r="K717" s="136" t="str">
        <f>'گام اول '!K718</f>
        <v>0024280834</v>
      </c>
      <c r="L717" s="136" t="str">
        <f>'گام اول '!L718</f>
        <v>البرز</v>
      </c>
      <c r="M717" s="136" t="str">
        <f>'گام اول '!M718</f>
        <v>نگهبان</v>
      </c>
      <c r="N717" s="120" t="str">
        <f>'گام اول '!N718</f>
        <v>*</v>
      </c>
      <c r="O717" s="119">
        <f>'گام اول '!O718</f>
        <v>0</v>
      </c>
      <c r="P717" s="121">
        <f>'گام اول '!P718</f>
        <v>0</v>
      </c>
      <c r="Q717" s="358">
        <f>'گام اول '!Q718</f>
        <v>30</v>
      </c>
      <c r="R717" s="358">
        <f>'گام اول '!R718</f>
        <v>120</v>
      </c>
      <c r="S717" s="358">
        <f>'گام اول '!S718</f>
        <v>110</v>
      </c>
      <c r="T717" s="358">
        <f>'گام اول '!T718</f>
        <v>29.33</v>
      </c>
      <c r="U717" s="137">
        <f>'گام اول '!U718</f>
        <v>0</v>
      </c>
      <c r="V717" s="120">
        <f>'گام اول '!W718</f>
        <v>0</v>
      </c>
      <c r="W717" s="121">
        <f>'گام اول '!X718</f>
        <v>0</v>
      </c>
      <c r="X717" s="366">
        <f>'گام اول '!Y718</f>
        <v>1</v>
      </c>
      <c r="Y717" s="366">
        <f>'گام اول '!Z718</f>
        <v>1</v>
      </c>
      <c r="Z717" s="138">
        <f>'گام اول '!AA718</f>
        <v>885165</v>
      </c>
      <c r="AA717" s="138">
        <f>'گام اول '!AB718</f>
        <v>46667</v>
      </c>
      <c r="AB717" s="138">
        <f>'گام اول '!AC718</f>
        <v>931832</v>
      </c>
      <c r="AC717" s="138">
        <f>'گام اول '!AD718</f>
        <v>4500000</v>
      </c>
      <c r="AD717" s="138">
        <f>'گام اول '!AE718</f>
        <v>6000000</v>
      </c>
      <c r="AE717" s="139">
        <f>'گام اول '!AF718</f>
        <v>177895.19999999998</v>
      </c>
      <c r="AF717" s="122">
        <f>'گام اول '!AG718</f>
        <v>26554950</v>
      </c>
      <c r="AG717" s="123">
        <f>'گام اول '!AH718</f>
        <v>1400010</v>
      </c>
      <c r="AH717" s="123">
        <f>'گام اول '!AI718</f>
        <v>21347423.999999996</v>
      </c>
      <c r="AI717" s="123">
        <f>'گام اول '!AJ718</f>
        <v>2655495</v>
      </c>
      <c r="AJ717" s="123">
        <f>'گام اول '!AK718</f>
        <v>4500000</v>
      </c>
      <c r="AK717" s="123">
        <f>'گام اول '!AL718</f>
        <v>6000000</v>
      </c>
      <c r="AL717" s="123">
        <f>'گام اول '!AM718</f>
        <v>4892117.9999999991</v>
      </c>
      <c r="AM717" s="123">
        <f>'گام اول '!AN718</f>
        <v>5217666.2159999991</v>
      </c>
      <c r="AN717" s="123">
        <f>'گام اول '!AO718</f>
        <v>0</v>
      </c>
      <c r="AO717" s="123">
        <f>'گام اول '!AP718</f>
        <v>3000000</v>
      </c>
      <c r="AP717" s="123">
        <f>'گام اول '!AQ718</f>
        <v>0</v>
      </c>
      <c r="AQ717" s="123">
        <f>'گام اول '!AR718</f>
        <v>0</v>
      </c>
      <c r="AR717" s="123">
        <f>'گام اول '!AS718</f>
        <v>0</v>
      </c>
      <c r="AS717" s="375">
        <f>'گام اول '!AT718</f>
        <v>0</v>
      </c>
      <c r="AT717" s="368">
        <f t="shared" si="489"/>
        <v>75567663.216000006</v>
      </c>
      <c r="AU717" s="173">
        <f>'گام اول '!AV718</f>
        <v>54308316.440880008</v>
      </c>
      <c r="AV717" s="141">
        <f>'گام اول '!AW718</f>
        <v>72912168.215999991</v>
      </c>
      <c r="AW717" s="142">
        <f t="shared" si="490"/>
        <v>5103851.7751199994</v>
      </c>
      <c r="AX717" s="75">
        <f t="shared" si="491"/>
        <v>1430831.644088001</v>
      </c>
      <c r="AY717" s="142">
        <f>'گام اول '!AZ718</f>
        <v>0</v>
      </c>
      <c r="AZ717" s="142">
        <f>'گام اول '!BA718</f>
        <v>0</v>
      </c>
      <c r="BA717" s="142">
        <f>'گام اول '!BB718</f>
        <v>0</v>
      </c>
      <c r="BB717" s="142">
        <f>'گام اول '!BC718</f>
        <v>0</v>
      </c>
      <c r="BC717" s="142">
        <f>'گام اول '!BD718</f>
        <v>0</v>
      </c>
      <c r="BD717" s="142">
        <f>'گام اول '!BE718</f>
        <v>0</v>
      </c>
      <c r="BE717" s="142">
        <f>'گام اول '!BF718</f>
        <v>0</v>
      </c>
      <c r="BF717" s="143">
        <f t="shared" si="492"/>
        <v>6534683.4192080004</v>
      </c>
      <c r="BG717" s="140">
        <f t="shared" si="493"/>
        <v>69032979</v>
      </c>
      <c r="BH717" s="144">
        <f t="shared" si="494"/>
        <v>75567663.216000006</v>
      </c>
      <c r="BI717" s="127">
        <f t="shared" si="487"/>
        <v>4659160</v>
      </c>
      <c r="BJ717" s="145">
        <f t="shared" si="495"/>
        <v>2329580</v>
      </c>
      <c r="BK717" s="145">
        <f t="shared" si="496"/>
        <v>698874</v>
      </c>
      <c r="BL717" s="146">
        <f t="shared" si="497"/>
        <v>1120000</v>
      </c>
      <c r="BM717" s="379">
        <v>0</v>
      </c>
      <c r="BN717" s="147">
        <f t="shared" si="498"/>
        <v>84375277.216000006</v>
      </c>
      <c r="BO717" s="148">
        <f t="shared" si="499"/>
        <v>72912168.215999991</v>
      </c>
      <c r="BP717" s="149">
        <f t="shared" si="500"/>
        <v>16769798.689679999</v>
      </c>
      <c r="BQ717" s="150">
        <f t="shared" si="501"/>
        <v>101145075.90568</v>
      </c>
      <c r="BR717" s="151">
        <f t="shared" si="502"/>
        <v>100800</v>
      </c>
      <c r="BS717" s="147">
        <f t="shared" si="503"/>
        <v>101245875.90568</v>
      </c>
      <c r="BT717" s="135">
        <v>0</v>
      </c>
      <c r="BU717" s="148">
        <f t="shared" si="504"/>
        <v>8437527.7216000017</v>
      </c>
      <c r="BV717" s="152">
        <f t="shared" si="505"/>
        <v>4218763.8608000008</v>
      </c>
      <c r="BW717" s="133">
        <f t="shared" si="506"/>
        <v>88589584.323280007</v>
      </c>
      <c r="BX717" s="147">
        <f t="shared" si="507"/>
        <v>7687614</v>
      </c>
      <c r="BY717" s="134">
        <f t="shared" si="508"/>
        <v>80901970.323280007</v>
      </c>
      <c r="CD717" s="388">
        <f>'گام اول '!AU718</f>
        <v>75567663.216000006</v>
      </c>
      <c r="CE717" s="389">
        <f>'گام اول '!AV718</f>
        <v>54308316.440880008</v>
      </c>
      <c r="CF717" s="389">
        <f>'گام اول '!AW718</f>
        <v>72912168.215999991</v>
      </c>
      <c r="CG717" s="389">
        <f>'گام اول '!AX718</f>
        <v>5103851.7751199994</v>
      </c>
      <c r="CH717" s="389">
        <f>'گام اول '!AY718</f>
        <v>1430831.644088001</v>
      </c>
      <c r="CI717" s="389">
        <f>'گام اول '!AZ718</f>
        <v>0</v>
      </c>
      <c r="CJ717" s="389">
        <f>'گام اول '!BA718</f>
        <v>0</v>
      </c>
      <c r="CK717" s="389">
        <f>'گام اول '!BB718</f>
        <v>0</v>
      </c>
      <c r="CL717" s="389">
        <f>'گام اول '!BC718</f>
        <v>0</v>
      </c>
      <c r="CM717" s="389">
        <f>'گام اول '!BD718</f>
        <v>0</v>
      </c>
      <c r="CN717" s="389">
        <f>'گام اول '!BE718</f>
        <v>0</v>
      </c>
      <c r="CO717" s="389">
        <f>'گام اول '!BF718</f>
        <v>0</v>
      </c>
      <c r="CP717" s="389">
        <f>'گام اول '!BG718</f>
        <v>6534683.4192080004</v>
      </c>
      <c r="CQ717" s="389">
        <f>'گام اول '!BH718</f>
        <v>69032979</v>
      </c>
      <c r="CR717" s="389">
        <f t="shared" si="509"/>
        <v>75567663.216000006</v>
      </c>
      <c r="CS717" s="55">
        <f t="shared" si="510"/>
        <v>4659160</v>
      </c>
      <c r="CT717" s="388">
        <f t="shared" si="511"/>
        <v>2329580</v>
      </c>
      <c r="CU717" s="389">
        <f t="shared" si="512"/>
        <v>698874</v>
      </c>
      <c r="CV717" s="389">
        <f t="shared" si="513"/>
        <v>1120000</v>
      </c>
      <c r="CW717" s="55">
        <v>0</v>
      </c>
      <c r="CX717" s="389">
        <f t="shared" si="514"/>
        <v>84375277.216000006</v>
      </c>
      <c r="CY717" s="389">
        <f t="shared" si="515"/>
        <v>72912168.215999991</v>
      </c>
      <c r="CZ717" s="389">
        <f t="shared" si="516"/>
        <v>16769798.689679999</v>
      </c>
      <c r="DA717" s="389">
        <f t="shared" si="517"/>
        <v>101145075.90568</v>
      </c>
      <c r="DB717" s="389">
        <f t="shared" si="518"/>
        <v>100800</v>
      </c>
      <c r="DC717" s="389">
        <f t="shared" si="519"/>
        <v>101245875.90568</v>
      </c>
      <c r="DD717" s="394">
        <v>0</v>
      </c>
      <c r="DE717" s="389">
        <f t="shared" si="520"/>
        <v>8437527.7216000017</v>
      </c>
      <c r="DF717" s="389">
        <f t="shared" si="521"/>
        <v>4218763.8608000008</v>
      </c>
      <c r="DG717" s="389">
        <f t="shared" si="522"/>
        <v>88589584.323280007</v>
      </c>
      <c r="DH717" s="389">
        <f t="shared" si="523"/>
        <v>7687614</v>
      </c>
      <c r="DI717" s="389">
        <f t="shared" si="524"/>
        <v>80901970.323280007</v>
      </c>
      <c r="DJ717" s="389">
        <f t="shared" si="525"/>
        <v>0</v>
      </c>
      <c r="DL717" s="396">
        <f t="shared" si="526"/>
        <v>6638737.5</v>
      </c>
      <c r="DM717" s="396">
        <f t="shared" si="527"/>
        <v>-1979577.5</v>
      </c>
    </row>
    <row r="718" spans="1:117" s="55" customFormat="1" ht="21" x14ac:dyDescent="0.2">
      <c r="A718" s="191">
        <f t="shared" si="488"/>
        <v>2655495</v>
      </c>
      <c r="B718" s="136">
        <f>'گام اول '!B719</f>
        <v>713</v>
      </c>
      <c r="C718" s="136">
        <f>'گام اول '!C719</f>
        <v>512</v>
      </c>
      <c r="D718" s="136">
        <f>'گام اول '!D719</f>
        <v>13024</v>
      </c>
      <c r="E718" s="136" t="str">
        <f>'گام اول '!E719</f>
        <v xml:space="preserve">علیرضا </v>
      </c>
      <c r="F718" s="136" t="str">
        <f>'گام اول '!F719</f>
        <v>کریمی</v>
      </c>
      <c r="G718" s="136" t="str">
        <f>'گام اول '!G719</f>
        <v>نگهبان</v>
      </c>
      <c r="H718" s="136" t="str">
        <f>'گام اول '!H719</f>
        <v>البرز</v>
      </c>
      <c r="I718" s="136" t="str">
        <f>'گام اول '!I719</f>
        <v>254-700-9939175-1</v>
      </c>
      <c r="J718" s="136" t="str">
        <f>'گام اول '!J719</f>
        <v>0311329470</v>
      </c>
      <c r="K718" s="136" t="str">
        <f>'گام اول '!K719</f>
        <v>0012851120</v>
      </c>
      <c r="L718" s="136" t="str">
        <f>'گام اول '!L719</f>
        <v>البرز</v>
      </c>
      <c r="M718" s="136" t="str">
        <f>'گام اول '!M719</f>
        <v>نگهبان</v>
      </c>
      <c r="N718" s="120" t="str">
        <f>'گام اول '!N719</f>
        <v>*</v>
      </c>
      <c r="O718" s="119">
        <f>'گام اول '!O719</f>
        <v>0</v>
      </c>
      <c r="P718" s="121">
        <f>'گام اول '!P719</f>
        <v>0</v>
      </c>
      <c r="Q718" s="358">
        <f>'گام اول '!Q719</f>
        <v>30</v>
      </c>
      <c r="R718" s="358">
        <f>'گام اول '!R719</f>
        <v>120</v>
      </c>
      <c r="S718" s="358">
        <f>'گام اول '!S719</f>
        <v>110</v>
      </c>
      <c r="T718" s="358">
        <f>'گام اول '!T719</f>
        <v>29.33</v>
      </c>
      <c r="U718" s="137">
        <f>'گام اول '!U719</f>
        <v>0</v>
      </c>
      <c r="V718" s="120">
        <f>'گام اول '!W719</f>
        <v>0</v>
      </c>
      <c r="W718" s="121">
        <f>'گام اول '!X719</f>
        <v>0</v>
      </c>
      <c r="X718" s="366">
        <f>'گام اول '!Y719</f>
        <v>0</v>
      </c>
      <c r="Y718" s="366">
        <f>'گام اول '!Z719</f>
        <v>0</v>
      </c>
      <c r="Z718" s="138">
        <f>'گام اول '!AA719</f>
        <v>885165</v>
      </c>
      <c r="AA718" s="138">
        <f>'گام اول '!AB719</f>
        <v>46667</v>
      </c>
      <c r="AB718" s="138">
        <f>'گام اول '!AC719</f>
        <v>931832</v>
      </c>
      <c r="AC718" s="138">
        <f>'گام اول '!AD719</f>
        <v>4500000</v>
      </c>
      <c r="AD718" s="138">
        <f>'گام اول '!AE719</f>
        <v>6000000</v>
      </c>
      <c r="AE718" s="139">
        <f>'گام اول '!AF719</f>
        <v>177895.19999999998</v>
      </c>
      <c r="AF718" s="122">
        <f>'گام اول '!AG719</f>
        <v>26554950</v>
      </c>
      <c r="AG718" s="123">
        <f>'گام اول '!AH719</f>
        <v>1400010</v>
      </c>
      <c r="AH718" s="123">
        <f>'گام اول '!AI719</f>
        <v>21347423.999999996</v>
      </c>
      <c r="AI718" s="123">
        <f>'گام اول '!AJ719</f>
        <v>0</v>
      </c>
      <c r="AJ718" s="123">
        <f>'گام اول '!AK719</f>
        <v>4500000</v>
      </c>
      <c r="AK718" s="123">
        <f>'گام اول '!AL719</f>
        <v>6000000</v>
      </c>
      <c r="AL718" s="123">
        <f>'گام اول '!AM719</f>
        <v>4892117.9999999991</v>
      </c>
      <c r="AM718" s="123">
        <f>'گام اول '!AN719</f>
        <v>5217666.2159999991</v>
      </c>
      <c r="AN718" s="123">
        <f>'گام اول '!AO719</f>
        <v>0</v>
      </c>
      <c r="AO718" s="123">
        <f>'گام اول '!AP719</f>
        <v>5000000</v>
      </c>
      <c r="AP718" s="123">
        <f>'گام اول '!AQ719</f>
        <v>0</v>
      </c>
      <c r="AQ718" s="123">
        <f>'گام اول '!AR719</f>
        <v>0</v>
      </c>
      <c r="AR718" s="123">
        <f>'گام اول '!AS719</f>
        <v>0</v>
      </c>
      <c r="AS718" s="375">
        <f>'گام اول '!AT719</f>
        <v>0</v>
      </c>
      <c r="AT718" s="368">
        <f t="shared" si="489"/>
        <v>74912168.216000006</v>
      </c>
      <c r="AU718" s="173">
        <f>'گام اول '!AV719</f>
        <v>54168316.440880008</v>
      </c>
      <c r="AV718" s="141">
        <f>'گام اول '!AW719</f>
        <v>74912168.215999991</v>
      </c>
      <c r="AW718" s="142">
        <f t="shared" si="490"/>
        <v>5243851.7751199994</v>
      </c>
      <c r="AX718" s="75">
        <f t="shared" si="491"/>
        <v>1416831.644088001</v>
      </c>
      <c r="AY718" s="142">
        <f>'گام اول '!AZ719</f>
        <v>0</v>
      </c>
      <c r="AZ718" s="142">
        <f>'گام اول '!BA719</f>
        <v>0</v>
      </c>
      <c r="BA718" s="142">
        <f>'گام اول '!BB719</f>
        <v>0</v>
      </c>
      <c r="BB718" s="142">
        <f>'گام اول '!BC719</f>
        <v>0</v>
      </c>
      <c r="BC718" s="142">
        <f>'گام اول '!BD719</f>
        <v>0</v>
      </c>
      <c r="BD718" s="142">
        <f>'گام اول '!BE719</f>
        <v>0</v>
      </c>
      <c r="BE718" s="142">
        <f>'گام اول '!BF719</f>
        <v>0</v>
      </c>
      <c r="BF718" s="143">
        <f t="shared" si="492"/>
        <v>6660683.4192080004</v>
      </c>
      <c r="BG718" s="140">
        <f t="shared" si="493"/>
        <v>68251484</v>
      </c>
      <c r="BH718" s="144">
        <f t="shared" si="494"/>
        <v>74912168.216000006</v>
      </c>
      <c r="BI718" s="127">
        <f t="shared" si="487"/>
        <v>4659160</v>
      </c>
      <c r="BJ718" s="145">
        <f t="shared" si="495"/>
        <v>2329580</v>
      </c>
      <c r="BK718" s="145">
        <f t="shared" si="496"/>
        <v>698874</v>
      </c>
      <c r="BL718" s="146">
        <f t="shared" si="497"/>
        <v>1120000</v>
      </c>
      <c r="BM718" s="379">
        <v>0</v>
      </c>
      <c r="BN718" s="147">
        <f t="shared" si="498"/>
        <v>83719782.216000006</v>
      </c>
      <c r="BO718" s="148">
        <f t="shared" si="499"/>
        <v>74912168.215999991</v>
      </c>
      <c r="BP718" s="149">
        <f t="shared" si="500"/>
        <v>17229798.689679999</v>
      </c>
      <c r="BQ718" s="150">
        <f t="shared" si="501"/>
        <v>100949580.90568</v>
      </c>
      <c r="BR718" s="151">
        <f t="shared" si="502"/>
        <v>100800</v>
      </c>
      <c r="BS718" s="147">
        <f t="shared" si="503"/>
        <v>101050380.90568</v>
      </c>
      <c r="BT718" s="135">
        <v>0</v>
      </c>
      <c r="BU718" s="148">
        <f t="shared" si="504"/>
        <v>8371978.2216000007</v>
      </c>
      <c r="BV718" s="152">
        <f t="shared" si="505"/>
        <v>4185989.1108000004</v>
      </c>
      <c r="BW718" s="133">
        <f t="shared" si="506"/>
        <v>88492413.573280007</v>
      </c>
      <c r="BX718" s="147">
        <f t="shared" si="507"/>
        <v>7687614</v>
      </c>
      <c r="BY718" s="134">
        <f t="shared" si="508"/>
        <v>80804799.573280007</v>
      </c>
      <c r="CD718" s="388">
        <f>'گام اول '!AU719</f>
        <v>74912168.216000006</v>
      </c>
      <c r="CE718" s="389">
        <f>'گام اول '!AV719</f>
        <v>54168316.440880008</v>
      </c>
      <c r="CF718" s="389">
        <f>'گام اول '!AW719</f>
        <v>74912168.215999991</v>
      </c>
      <c r="CG718" s="389">
        <f>'گام اول '!AX719</f>
        <v>5243851.7751199994</v>
      </c>
      <c r="CH718" s="389">
        <f>'گام اول '!AY719</f>
        <v>1416831.644088001</v>
      </c>
      <c r="CI718" s="389">
        <f>'گام اول '!AZ719</f>
        <v>0</v>
      </c>
      <c r="CJ718" s="389">
        <f>'گام اول '!BA719</f>
        <v>0</v>
      </c>
      <c r="CK718" s="389">
        <f>'گام اول '!BB719</f>
        <v>0</v>
      </c>
      <c r="CL718" s="389">
        <f>'گام اول '!BC719</f>
        <v>0</v>
      </c>
      <c r="CM718" s="389">
        <f>'گام اول '!BD719</f>
        <v>0</v>
      </c>
      <c r="CN718" s="389">
        <f>'گام اول '!BE719</f>
        <v>0</v>
      </c>
      <c r="CO718" s="389">
        <f>'گام اول '!BF719</f>
        <v>0</v>
      </c>
      <c r="CP718" s="389">
        <f>'گام اول '!BG719</f>
        <v>6660683.4192080004</v>
      </c>
      <c r="CQ718" s="389">
        <f>'گام اول '!BH719</f>
        <v>68251484</v>
      </c>
      <c r="CR718" s="389">
        <f t="shared" si="509"/>
        <v>74912168.216000006</v>
      </c>
      <c r="CS718" s="55">
        <f t="shared" si="510"/>
        <v>4659160</v>
      </c>
      <c r="CT718" s="388">
        <f t="shared" si="511"/>
        <v>2329580</v>
      </c>
      <c r="CU718" s="389">
        <f t="shared" si="512"/>
        <v>698874</v>
      </c>
      <c r="CV718" s="389">
        <f t="shared" si="513"/>
        <v>1120000</v>
      </c>
      <c r="CW718" s="55">
        <v>0</v>
      </c>
      <c r="CX718" s="389">
        <f t="shared" si="514"/>
        <v>83719782.216000006</v>
      </c>
      <c r="CY718" s="389">
        <f t="shared" si="515"/>
        <v>74912168.215999991</v>
      </c>
      <c r="CZ718" s="389">
        <f t="shared" si="516"/>
        <v>17229798.689679999</v>
      </c>
      <c r="DA718" s="389">
        <f t="shared" si="517"/>
        <v>100949580.90568</v>
      </c>
      <c r="DB718" s="389">
        <f t="shared" si="518"/>
        <v>100800</v>
      </c>
      <c r="DC718" s="389">
        <f t="shared" si="519"/>
        <v>101050380.90568</v>
      </c>
      <c r="DD718" s="394">
        <v>0</v>
      </c>
      <c r="DE718" s="389">
        <f t="shared" si="520"/>
        <v>8371978.2216000007</v>
      </c>
      <c r="DF718" s="389">
        <f t="shared" si="521"/>
        <v>4185989.1108000004</v>
      </c>
      <c r="DG718" s="389">
        <f t="shared" si="522"/>
        <v>88492413.573280007</v>
      </c>
      <c r="DH718" s="389">
        <f t="shared" si="523"/>
        <v>7687614</v>
      </c>
      <c r="DI718" s="389">
        <f t="shared" si="524"/>
        <v>80804799.573280007</v>
      </c>
      <c r="DJ718" s="389">
        <f t="shared" si="525"/>
        <v>0</v>
      </c>
      <c r="DL718" s="396">
        <f t="shared" si="526"/>
        <v>6638737.5</v>
      </c>
      <c r="DM718" s="396">
        <f t="shared" si="527"/>
        <v>-1979577.5</v>
      </c>
    </row>
    <row r="719" spans="1:117" s="55" customFormat="1" ht="21" x14ac:dyDescent="0.2">
      <c r="A719" s="191">
        <f t="shared" si="488"/>
        <v>2655495</v>
      </c>
      <c r="B719" s="136">
        <f>'گام اول '!B720</f>
        <v>714</v>
      </c>
      <c r="C719" s="136">
        <f>'گام اول '!C720</f>
        <v>513</v>
      </c>
      <c r="D719" s="136">
        <f>'گام اول '!D720</f>
        <v>13050</v>
      </c>
      <c r="E719" s="136" t="str">
        <f>'گام اول '!E720</f>
        <v>محمدرضا</v>
      </c>
      <c r="F719" s="136" t="str">
        <f>'گام اول '!F720</f>
        <v>مجیدی</v>
      </c>
      <c r="G719" s="136" t="str">
        <f>'گام اول '!G720</f>
        <v>نگهبان</v>
      </c>
      <c r="H719" s="136" t="str">
        <f>'گام اول '!H720</f>
        <v>البرز</v>
      </c>
      <c r="I719" s="136" t="str">
        <f>'گام اول '!I720</f>
        <v>129-700-3608356-1</v>
      </c>
      <c r="J719" s="136" t="str">
        <f>'گام اول '!J720</f>
        <v>5560138169</v>
      </c>
      <c r="K719" s="136" t="str">
        <f>'گام اول '!K720</f>
        <v>0023179308</v>
      </c>
      <c r="L719" s="136" t="str">
        <f>'گام اول '!L720</f>
        <v>البرز</v>
      </c>
      <c r="M719" s="136" t="str">
        <f>'گام اول '!M720</f>
        <v>نگهبان</v>
      </c>
      <c r="N719" s="120" t="str">
        <f>'گام اول '!N720</f>
        <v>*</v>
      </c>
      <c r="O719" s="119">
        <f>'گام اول '!O720</f>
        <v>0</v>
      </c>
      <c r="P719" s="121">
        <f>'گام اول '!P720</f>
        <v>0</v>
      </c>
      <c r="Q719" s="358">
        <f>'گام اول '!Q720</f>
        <v>30</v>
      </c>
      <c r="R719" s="358">
        <f>'گام اول '!R720</f>
        <v>120</v>
      </c>
      <c r="S719" s="358">
        <f>'گام اول '!S720</f>
        <v>110</v>
      </c>
      <c r="T719" s="358">
        <f>'گام اول '!T720</f>
        <v>29.33</v>
      </c>
      <c r="U719" s="137">
        <f>'گام اول '!U720</f>
        <v>0</v>
      </c>
      <c r="V719" s="120">
        <f>'گام اول '!W720</f>
        <v>0</v>
      </c>
      <c r="W719" s="121">
        <f>'گام اول '!X720</f>
        <v>0</v>
      </c>
      <c r="X719" s="366">
        <f>'گام اول '!Y720</f>
        <v>1</v>
      </c>
      <c r="Y719" s="366">
        <f>'گام اول '!Z720</f>
        <v>1</v>
      </c>
      <c r="Z719" s="138">
        <f>'گام اول '!AA720</f>
        <v>885165</v>
      </c>
      <c r="AA719" s="138">
        <f>'گام اول '!AB720</f>
        <v>46667</v>
      </c>
      <c r="AB719" s="138">
        <f>'گام اول '!AC720</f>
        <v>931832</v>
      </c>
      <c r="AC719" s="138">
        <f>'گام اول '!AD720</f>
        <v>4500000</v>
      </c>
      <c r="AD719" s="138">
        <f>'گام اول '!AE720</f>
        <v>6000000</v>
      </c>
      <c r="AE719" s="139">
        <f>'گام اول '!AF720</f>
        <v>177895.19999999998</v>
      </c>
      <c r="AF719" s="122">
        <f>'گام اول '!AG720</f>
        <v>26554950</v>
      </c>
      <c r="AG719" s="123">
        <f>'گام اول '!AH720</f>
        <v>1400010</v>
      </c>
      <c r="AH719" s="123">
        <f>'گام اول '!AI720</f>
        <v>21347423.999999996</v>
      </c>
      <c r="AI719" s="123">
        <f>'گام اول '!AJ720</f>
        <v>2655495</v>
      </c>
      <c r="AJ719" s="123">
        <f>'گام اول '!AK720</f>
        <v>4500000</v>
      </c>
      <c r="AK719" s="123">
        <f>'گام اول '!AL720</f>
        <v>6000000</v>
      </c>
      <c r="AL719" s="123">
        <f>'گام اول '!AM720</f>
        <v>4892117.9999999991</v>
      </c>
      <c r="AM719" s="123">
        <f>'گام اول '!AN720</f>
        <v>5217666.2159999991</v>
      </c>
      <c r="AN719" s="123">
        <f>'گام اول '!AO720</f>
        <v>0</v>
      </c>
      <c r="AO719" s="123">
        <f>'گام اول '!AP720</f>
        <v>3000000</v>
      </c>
      <c r="AP719" s="123">
        <f>'گام اول '!AQ720</f>
        <v>0</v>
      </c>
      <c r="AQ719" s="123">
        <f>'گام اول '!AR720</f>
        <v>0</v>
      </c>
      <c r="AR719" s="123">
        <f>'گام اول '!AS720</f>
        <v>0</v>
      </c>
      <c r="AS719" s="375">
        <f>'گام اول '!AT720</f>
        <v>0</v>
      </c>
      <c r="AT719" s="368">
        <f t="shared" si="489"/>
        <v>75567663.216000006</v>
      </c>
      <c r="AU719" s="173">
        <f>'گام اول '!AV720</f>
        <v>54308316.440880008</v>
      </c>
      <c r="AV719" s="141">
        <f>'گام اول '!AW720</f>
        <v>72912168.215999991</v>
      </c>
      <c r="AW719" s="142">
        <f t="shared" si="490"/>
        <v>5103851.7751199994</v>
      </c>
      <c r="AX719" s="75">
        <f t="shared" si="491"/>
        <v>1430831.644088001</v>
      </c>
      <c r="AY719" s="142">
        <f>'گام اول '!AZ720</f>
        <v>0</v>
      </c>
      <c r="AZ719" s="142">
        <f>'گام اول '!BA720</f>
        <v>0</v>
      </c>
      <c r="BA719" s="142">
        <f>'گام اول '!BB720</f>
        <v>0</v>
      </c>
      <c r="BB719" s="142">
        <f>'گام اول '!BC720</f>
        <v>0</v>
      </c>
      <c r="BC719" s="142">
        <f>'گام اول '!BD720</f>
        <v>0</v>
      </c>
      <c r="BD719" s="142">
        <f>'گام اول '!BE720</f>
        <v>0</v>
      </c>
      <c r="BE719" s="142">
        <f>'گام اول '!BF720</f>
        <v>0</v>
      </c>
      <c r="BF719" s="143">
        <f t="shared" si="492"/>
        <v>6534683.4192080004</v>
      </c>
      <c r="BG719" s="140">
        <f t="shared" si="493"/>
        <v>69032979</v>
      </c>
      <c r="BH719" s="144">
        <f t="shared" si="494"/>
        <v>75567663.216000006</v>
      </c>
      <c r="BI719" s="127">
        <f t="shared" si="487"/>
        <v>4659160</v>
      </c>
      <c r="BJ719" s="145">
        <f t="shared" si="495"/>
        <v>2329580</v>
      </c>
      <c r="BK719" s="145">
        <f t="shared" si="496"/>
        <v>698874</v>
      </c>
      <c r="BL719" s="146">
        <f t="shared" si="497"/>
        <v>1120000</v>
      </c>
      <c r="BM719" s="379">
        <v>0</v>
      </c>
      <c r="BN719" s="147">
        <f t="shared" si="498"/>
        <v>84375277.216000006</v>
      </c>
      <c r="BO719" s="148">
        <f t="shared" si="499"/>
        <v>72912168.215999991</v>
      </c>
      <c r="BP719" s="149">
        <f t="shared" si="500"/>
        <v>16769798.689679999</v>
      </c>
      <c r="BQ719" s="150">
        <f t="shared" si="501"/>
        <v>101145075.90568</v>
      </c>
      <c r="BR719" s="151">
        <f t="shared" si="502"/>
        <v>100800</v>
      </c>
      <c r="BS719" s="147">
        <f t="shared" si="503"/>
        <v>101245875.90568</v>
      </c>
      <c r="BT719" s="135">
        <v>0</v>
      </c>
      <c r="BU719" s="148">
        <f t="shared" si="504"/>
        <v>8437527.7216000017</v>
      </c>
      <c r="BV719" s="152">
        <f t="shared" si="505"/>
        <v>4218763.8608000008</v>
      </c>
      <c r="BW719" s="133">
        <f t="shared" si="506"/>
        <v>88589584.323280007</v>
      </c>
      <c r="BX719" s="147">
        <f t="shared" si="507"/>
        <v>7687614</v>
      </c>
      <c r="BY719" s="134">
        <f t="shared" si="508"/>
        <v>80901970.323280007</v>
      </c>
      <c r="CD719" s="388">
        <f>'گام اول '!AU720</f>
        <v>75567663.216000006</v>
      </c>
      <c r="CE719" s="389">
        <f>'گام اول '!AV720</f>
        <v>54308316.440880008</v>
      </c>
      <c r="CF719" s="389">
        <f>'گام اول '!AW720</f>
        <v>72912168.215999991</v>
      </c>
      <c r="CG719" s="389">
        <f>'گام اول '!AX720</f>
        <v>5103851.7751199994</v>
      </c>
      <c r="CH719" s="389">
        <f>'گام اول '!AY720</f>
        <v>1430831.644088001</v>
      </c>
      <c r="CI719" s="389">
        <f>'گام اول '!AZ720</f>
        <v>0</v>
      </c>
      <c r="CJ719" s="389">
        <f>'گام اول '!BA720</f>
        <v>0</v>
      </c>
      <c r="CK719" s="389">
        <f>'گام اول '!BB720</f>
        <v>0</v>
      </c>
      <c r="CL719" s="389">
        <f>'گام اول '!BC720</f>
        <v>0</v>
      </c>
      <c r="CM719" s="389">
        <f>'گام اول '!BD720</f>
        <v>0</v>
      </c>
      <c r="CN719" s="389">
        <f>'گام اول '!BE720</f>
        <v>0</v>
      </c>
      <c r="CO719" s="389">
        <f>'گام اول '!BF720</f>
        <v>0</v>
      </c>
      <c r="CP719" s="389">
        <f>'گام اول '!BG720</f>
        <v>6534683.4192080004</v>
      </c>
      <c r="CQ719" s="389">
        <f>'گام اول '!BH720</f>
        <v>69032979</v>
      </c>
      <c r="CR719" s="389">
        <f t="shared" si="509"/>
        <v>75567663.216000006</v>
      </c>
      <c r="CS719" s="55">
        <f t="shared" si="510"/>
        <v>4659160</v>
      </c>
      <c r="CT719" s="388">
        <f t="shared" si="511"/>
        <v>2329580</v>
      </c>
      <c r="CU719" s="389">
        <f t="shared" si="512"/>
        <v>698874</v>
      </c>
      <c r="CV719" s="389">
        <f t="shared" si="513"/>
        <v>1120000</v>
      </c>
      <c r="CW719" s="55">
        <v>0</v>
      </c>
      <c r="CX719" s="389">
        <f t="shared" si="514"/>
        <v>84375277.216000006</v>
      </c>
      <c r="CY719" s="389">
        <f t="shared" si="515"/>
        <v>72912168.215999991</v>
      </c>
      <c r="CZ719" s="389">
        <f t="shared" si="516"/>
        <v>16769798.689679999</v>
      </c>
      <c r="DA719" s="389">
        <f t="shared" si="517"/>
        <v>101145075.90568</v>
      </c>
      <c r="DB719" s="389">
        <f t="shared" si="518"/>
        <v>100800</v>
      </c>
      <c r="DC719" s="389">
        <f t="shared" si="519"/>
        <v>101245875.90568</v>
      </c>
      <c r="DD719" s="394">
        <v>0</v>
      </c>
      <c r="DE719" s="389">
        <f t="shared" si="520"/>
        <v>8437527.7216000017</v>
      </c>
      <c r="DF719" s="389">
        <f t="shared" si="521"/>
        <v>4218763.8608000008</v>
      </c>
      <c r="DG719" s="389">
        <f t="shared" si="522"/>
        <v>88589584.323280007</v>
      </c>
      <c r="DH719" s="389">
        <f t="shared" si="523"/>
        <v>7687614</v>
      </c>
      <c r="DI719" s="389">
        <f t="shared" si="524"/>
        <v>80901970.323280007</v>
      </c>
      <c r="DJ719" s="389">
        <f t="shared" si="525"/>
        <v>0</v>
      </c>
      <c r="DL719" s="396">
        <f t="shared" si="526"/>
        <v>6638737.5</v>
      </c>
      <c r="DM719" s="396">
        <f t="shared" si="527"/>
        <v>-1979577.5</v>
      </c>
    </row>
    <row r="720" spans="1:117" s="55" customFormat="1" ht="21" x14ac:dyDescent="0.2">
      <c r="A720" s="191">
        <f t="shared" si="488"/>
        <v>2655495</v>
      </c>
      <c r="B720" s="136">
        <f>'گام اول '!B721</f>
        <v>715</v>
      </c>
      <c r="C720" s="136">
        <f>'گام اول '!C721</f>
        <v>514</v>
      </c>
      <c r="D720" s="136">
        <f>'گام اول '!D721</f>
        <v>13022</v>
      </c>
      <c r="E720" s="136" t="str">
        <f>'گام اول '!E721</f>
        <v>حسن</v>
      </c>
      <c r="F720" s="136" t="str">
        <f>'گام اول '!F721</f>
        <v>ابراهیمی</v>
      </c>
      <c r="G720" s="136" t="str">
        <f>'گام اول '!G721</f>
        <v>نگهبان</v>
      </c>
      <c r="H720" s="136" t="str">
        <f>'گام اول '!H721</f>
        <v>البرز</v>
      </c>
      <c r="I720" s="136" t="str">
        <f>'گام اول '!I721</f>
        <v>129-700-3705561-1</v>
      </c>
      <c r="J720" s="136" t="str">
        <f>'گام اول '!J721</f>
        <v>5450021313</v>
      </c>
      <c r="K720" s="136" t="str">
        <f>'گام اول '!K721</f>
        <v>0012852337</v>
      </c>
      <c r="L720" s="136" t="str">
        <f>'گام اول '!L721</f>
        <v>البرز</v>
      </c>
      <c r="M720" s="136" t="str">
        <f>'گام اول '!M721</f>
        <v>نگهبان</v>
      </c>
      <c r="N720" s="120" t="str">
        <f>'گام اول '!N721</f>
        <v>*</v>
      </c>
      <c r="O720" s="119">
        <f>'گام اول '!O721</f>
        <v>0</v>
      </c>
      <c r="P720" s="121">
        <f>'گام اول '!P721</f>
        <v>0</v>
      </c>
      <c r="Q720" s="358">
        <f>'گام اول '!Q721</f>
        <v>30</v>
      </c>
      <c r="R720" s="358">
        <f>'گام اول '!R721</f>
        <v>120</v>
      </c>
      <c r="S720" s="358">
        <f>'گام اول '!S721</f>
        <v>110</v>
      </c>
      <c r="T720" s="358">
        <f>'گام اول '!T721</f>
        <v>29.33</v>
      </c>
      <c r="U720" s="137">
        <f>'گام اول '!U721</f>
        <v>0</v>
      </c>
      <c r="V720" s="120">
        <f>'گام اول '!W721</f>
        <v>0</v>
      </c>
      <c r="W720" s="121">
        <f>'گام اول '!X721</f>
        <v>0</v>
      </c>
      <c r="X720" s="366">
        <f>'گام اول '!Y721</f>
        <v>0</v>
      </c>
      <c r="Y720" s="366">
        <f>'گام اول '!Z721</f>
        <v>0</v>
      </c>
      <c r="Z720" s="138">
        <f>'گام اول '!AA721</f>
        <v>885165</v>
      </c>
      <c r="AA720" s="138">
        <f>'گام اول '!AB721</f>
        <v>46667</v>
      </c>
      <c r="AB720" s="138">
        <f>'گام اول '!AC721</f>
        <v>931832</v>
      </c>
      <c r="AC720" s="138">
        <f>'گام اول '!AD721</f>
        <v>4500000</v>
      </c>
      <c r="AD720" s="138">
        <f>'گام اول '!AE721</f>
        <v>6000000</v>
      </c>
      <c r="AE720" s="139">
        <f>'گام اول '!AF721</f>
        <v>177895.19999999998</v>
      </c>
      <c r="AF720" s="122">
        <f>'گام اول '!AG721</f>
        <v>26554950</v>
      </c>
      <c r="AG720" s="123">
        <f>'گام اول '!AH721</f>
        <v>1400010</v>
      </c>
      <c r="AH720" s="123">
        <f>'گام اول '!AI721</f>
        <v>21347423.999999996</v>
      </c>
      <c r="AI720" s="123">
        <f>'گام اول '!AJ721</f>
        <v>0</v>
      </c>
      <c r="AJ720" s="123">
        <f>'گام اول '!AK721</f>
        <v>4500000</v>
      </c>
      <c r="AK720" s="123">
        <f>'گام اول '!AL721</f>
        <v>6000000</v>
      </c>
      <c r="AL720" s="123">
        <f>'گام اول '!AM721</f>
        <v>4892117.9999999991</v>
      </c>
      <c r="AM720" s="123">
        <f>'گام اول '!AN721</f>
        <v>5217666.2159999991</v>
      </c>
      <c r="AN720" s="123">
        <f>'گام اول '!AO721</f>
        <v>0</v>
      </c>
      <c r="AO720" s="123">
        <f>'گام اول '!AP721</f>
        <v>3000000</v>
      </c>
      <c r="AP720" s="123">
        <f>'گام اول '!AQ721</f>
        <v>0</v>
      </c>
      <c r="AQ720" s="123">
        <f>'گام اول '!AR721</f>
        <v>0</v>
      </c>
      <c r="AR720" s="123">
        <f>'گام اول '!AS721</f>
        <v>0</v>
      </c>
      <c r="AS720" s="375">
        <f>'گام اول '!AT721</f>
        <v>0</v>
      </c>
      <c r="AT720" s="368">
        <f t="shared" si="489"/>
        <v>72912168.216000006</v>
      </c>
      <c r="AU720" s="173">
        <f>'گام اول '!AV721</f>
        <v>54308316.440880008</v>
      </c>
      <c r="AV720" s="141">
        <f>'گام اول '!AW721</f>
        <v>72912168.215999991</v>
      </c>
      <c r="AW720" s="142">
        <f t="shared" si="490"/>
        <v>5103851.7751199994</v>
      </c>
      <c r="AX720" s="75">
        <f t="shared" si="491"/>
        <v>1430831.644088001</v>
      </c>
      <c r="AY720" s="142">
        <f>'گام اول '!AZ721</f>
        <v>0</v>
      </c>
      <c r="AZ720" s="142">
        <f>'گام اول '!BA721</f>
        <v>0</v>
      </c>
      <c r="BA720" s="142">
        <f>'گام اول '!BB721</f>
        <v>0</v>
      </c>
      <c r="BB720" s="142">
        <f>'گام اول '!BC721</f>
        <v>0</v>
      </c>
      <c r="BC720" s="142">
        <f>'گام اول '!BD721</f>
        <v>0</v>
      </c>
      <c r="BD720" s="142">
        <f>'گام اول '!BE721</f>
        <v>0</v>
      </c>
      <c r="BE720" s="142">
        <f>'گام اول '!BF721</f>
        <v>0</v>
      </c>
      <c r="BF720" s="143">
        <f t="shared" si="492"/>
        <v>6534683.4192080004</v>
      </c>
      <c r="BG720" s="140">
        <f t="shared" si="493"/>
        <v>66377484</v>
      </c>
      <c r="BH720" s="144">
        <f t="shared" si="494"/>
        <v>72912168.216000006</v>
      </c>
      <c r="BI720" s="127">
        <f t="shared" si="487"/>
        <v>4659160</v>
      </c>
      <c r="BJ720" s="145">
        <f t="shared" si="495"/>
        <v>2329580</v>
      </c>
      <c r="BK720" s="145">
        <f t="shared" si="496"/>
        <v>698874</v>
      </c>
      <c r="BL720" s="146">
        <f t="shared" si="497"/>
        <v>1120000</v>
      </c>
      <c r="BM720" s="379">
        <v>0</v>
      </c>
      <c r="BN720" s="147">
        <f t="shared" si="498"/>
        <v>81719782.216000006</v>
      </c>
      <c r="BO720" s="148">
        <f t="shared" si="499"/>
        <v>72912168.215999991</v>
      </c>
      <c r="BP720" s="149">
        <f t="shared" si="500"/>
        <v>16769798.689679999</v>
      </c>
      <c r="BQ720" s="150">
        <f t="shared" si="501"/>
        <v>98489580.905680001</v>
      </c>
      <c r="BR720" s="151">
        <f t="shared" si="502"/>
        <v>100800</v>
      </c>
      <c r="BS720" s="147">
        <f t="shared" si="503"/>
        <v>98590380.905680001</v>
      </c>
      <c r="BT720" s="135">
        <v>0</v>
      </c>
      <c r="BU720" s="148">
        <f t="shared" si="504"/>
        <v>8171978.2216000007</v>
      </c>
      <c r="BV720" s="152">
        <f t="shared" si="505"/>
        <v>4085989.1108000004</v>
      </c>
      <c r="BW720" s="133">
        <f t="shared" si="506"/>
        <v>86332413.573280007</v>
      </c>
      <c r="BX720" s="147">
        <f t="shared" si="507"/>
        <v>7687614</v>
      </c>
      <c r="BY720" s="134">
        <f t="shared" si="508"/>
        <v>78644799.573280007</v>
      </c>
      <c r="CD720" s="388">
        <f>'گام اول '!AU721</f>
        <v>72912168.216000006</v>
      </c>
      <c r="CE720" s="389">
        <f>'گام اول '!AV721</f>
        <v>54308316.440880008</v>
      </c>
      <c r="CF720" s="389">
        <f>'گام اول '!AW721</f>
        <v>72912168.215999991</v>
      </c>
      <c r="CG720" s="389">
        <f>'گام اول '!AX721</f>
        <v>5103851.7751199994</v>
      </c>
      <c r="CH720" s="389">
        <f>'گام اول '!AY721</f>
        <v>1430831.644088001</v>
      </c>
      <c r="CI720" s="389">
        <f>'گام اول '!AZ721</f>
        <v>0</v>
      </c>
      <c r="CJ720" s="389">
        <f>'گام اول '!BA721</f>
        <v>0</v>
      </c>
      <c r="CK720" s="389">
        <f>'گام اول '!BB721</f>
        <v>0</v>
      </c>
      <c r="CL720" s="389">
        <f>'گام اول '!BC721</f>
        <v>0</v>
      </c>
      <c r="CM720" s="389">
        <f>'گام اول '!BD721</f>
        <v>0</v>
      </c>
      <c r="CN720" s="389">
        <f>'گام اول '!BE721</f>
        <v>0</v>
      </c>
      <c r="CO720" s="389">
        <f>'گام اول '!BF721</f>
        <v>0</v>
      </c>
      <c r="CP720" s="389">
        <f>'گام اول '!BG721</f>
        <v>6534683.4192080004</v>
      </c>
      <c r="CQ720" s="389">
        <f>'گام اول '!BH721</f>
        <v>66377484</v>
      </c>
      <c r="CR720" s="389">
        <f t="shared" si="509"/>
        <v>72912168.216000006</v>
      </c>
      <c r="CS720" s="55">
        <f t="shared" si="510"/>
        <v>4659160</v>
      </c>
      <c r="CT720" s="388">
        <f t="shared" si="511"/>
        <v>2329580</v>
      </c>
      <c r="CU720" s="389">
        <f t="shared" si="512"/>
        <v>698874</v>
      </c>
      <c r="CV720" s="389">
        <f t="shared" si="513"/>
        <v>1120000</v>
      </c>
      <c r="CW720" s="55">
        <v>0</v>
      </c>
      <c r="CX720" s="389">
        <f t="shared" si="514"/>
        <v>81719782.216000006</v>
      </c>
      <c r="CY720" s="389">
        <f t="shared" si="515"/>
        <v>72912168.215999991</v>
      </c>
      <c r="CZ720" s="389">
        <f t="shared" si="516"/>
        <v>16769798.689679999</v>
      </c>
      <c r="DA720" s="389">
        <f t="shared" si="517"/>
        <v>98489580.905680001</v>
      </c>
      <c r="DB720" s="389">
        <f t="shared" si="518"/>
        <v>100800</v>
      </c>
      <c r="DC720" s="389">
        <f t="shared" si="519"/>
        <v>98590380.905680001</v>
      </c>
      <c r="DD720" s="394">
        <v>0</v>
      </c>
      <c r="DE720" s="389">
        <f t="shared" si="520"/>
        <v>8171978.2216000007</v>
      </c>
      <c r="DF720" s="389">
        <f t="shared" si="521"/>
        <v>4085989.1108000004</v>
      </c>
      <c r="DG720" s="389">
        <f t="shared" si="522"/>
        <v>86332413.573280007</v>
      </c>
      <c r="DH720" s="389">
        <f t="shared" si="523"/>
        <v>7687614</v>
      </c>
      <c r="DI720" s="389">
        <f t="shared" si="524"/>
        <v>78644799.573280007</v>
      </c>
      <c r="DJ720" s="389">
        <f t="shared" si="525"/>
        <v>0</v>
      </c>
      <c r="DL720" s="396">
        <f t="shared" si="526"/>
        <v>6638737.5</v>
      </c>
      <c r="DM720" s="396">
        <f t="shared" si="527"/>
        <v>-1979577.5</v>
      </c>
    </row>
    <row r="721" spans="1:117" s="55" customFormat="1" ht="21" x14ac:dyDescent="0.2">
      <c r="A721" s="191">
        <f t="shared" si="488"/>
        <v>2655495</v>
      </c>
      <c r="B721" s="136">
        <f>'گام اول '!B722</f>
        <v>716</v>
      </c>
      <c r="C721" s="136">
        <f>'گام اول '!C722</f>
        <v>515</v>
      </c>
      <c r="D721" s="136">
        <f>'گام اول '!D722</f>
        <v>13023</v>
      </c>
      <c r="E721" s="136" t="str">
        <f>'گام اول '!E722</f>
        <v>سید سعید</v>
      </c>
      <c r="F721" s="136" t="str">
        <f>'گام اول '!F722</f>
        <v>موسوی</v>
      </c>
      <c r="G721" s="136" t="str">
        <f>'گام اول '!G722</f>
        <v>نگهبان</v>
      </c>
      <c r="H721" s="136" t="str">
        <f>'گام اول '!H722</f>
        <v>البرز</v>
      </c>
      <c r="I721" s="136" t="str">
        <f>'گام اول '!I722</f>
        <v>302-813-5237435-1</v>
      </c>
      <c r="J721" s="136" t="str">
        <f>'گام اول '!J722</f>
        <v>0310113709</v>
      </c>
      <c r="K721" s="136" t="str">
        <f>'گام اول '!K722</f>
        <v>0052810308</v>
      </c>
      <c r="L721" s="136" t="str">
        <f>'گام اول '!L722</f>
        <v>البرز</v>
      </c>
      <c r="M721" s="136" t="str">
        <f>'گام اول '!M722</f>
        <v>نگهبان</v>
      </c>
      <c r="N721" s="120" t="str">
        <f>'گام اول '!N722</f>
        <v>*</v>
      </c>
      <c r="O721" s="119">
        <f>'گام اول '!O722</f>
        <v>0</v>
      </c>
      <c r="P721" s="121">
        <f>'گام اول '!P722</f>
        <v>0</v>
      </c>
      <c r="Q721" s="358">
        <f>'گام اول '!Q722</f>
        <v>30</v>
      </c>
      <c r="R721" s="358">
        <f>'گام اول '!R722</f>
        <v>120</v>
      </c>
      <c r="S721" s="358">
        <f>'گام اول '!S722</f>
        <v>110</v>
      </c>
      <c r="T721" s="358">
        <f>'گام اول '!T722</f>
        <v>29.33</v>
      </c>
      <c r="U721" s="137">
        <f>'گام اول '!U722</f>
        <v>0</v>
      </c>
      <c r="V721" s="120">
        <f>'گام اول '!W722</f>
        <v>0</v>
      </c>
      <c r="W721" s="121">
        <f>'گام اول '!X722</f>
        <v>0</v>
      </c>
      <c r="X721" s="366">
        <f>'گام اول '!Y722</f>
        <v>1</v>
      </c>
      <c r="Y721" s="366">
        <f>'گام اول '!Z722</f>
        <v>1</v>
      </c>
      <c r="Z721" s="138">
        <f>'گام اول '!AA722</f>
        <v>885165</v>
      </c>
      <c r="AA721" s="138">
        <f>'گام اول '!AB722</f>
        <v>46667</v>
      </c>
      <c r="AB721" s="138">
        <f>'گام اول '!AC722</f>
        <v>931832</v>
      </c>
      <c r="AC721" s="138">
        <f>'گام اول '!AD722</f>
        <v>4500000</v>
      </c>
      <c r="AD721" s="138">
        <f>'گام اول '!AE722</f>
        <v>6000000</v>
      </c>
      <c r="AE721" s="139">
        <f>'گام اول '!AF722</f>
        <v>177895.19999999998</v>
      </c>
      <c r="AF721" s="122">
        <f>'گام اول '!AG722</f>
        <v>26554950</v>
      </c>
      <c r="AG721" s="123">
        <f>'گام اول '!AH722</f>
        <v>1400010</v>
      </c>
      <c r="AH721" s="123">
        <f>'گام اول '!AI722</f>
        <v>21347423.999999996</v>
      </c>
      <c r="AI721" s="123">
        <f>'گام اول '!AJ722</f>
        <v>2655495</v>
      </c>
      <c r="AJ721" s="123">
        <f>'گام اول '!AK722</f>
        <v>4500000</v>
      </c>
      <c r="AK721" s="123">
        <f>'گام اول '!AL722</f>
        <v>6000000</v>
      </c>
      <c r="AL721" s="123">
        <f>'گام اول '!AM722</f>
        <v>4892117.9999999991</v>
      </c>
      <c r="AM721" s="123">
        <f>'گام اول '!AN722</f>
        <v>5217666.2159999991</v>
      </c>
      <c r="AN721" s="123">
        <f>'گام اول '!AO722</f>
        <v>0</v>
      </c>
      <c r="AO721" s="123">
        <f>'گام اول '!AP722</f>
        <v>2800000</v>
      </c>
      <c r="AP721" s="123">
        <f>'گام اول '!AQ722</f>
        <v>0</v>
      </c>
      <c r="AQ721" s="123">
        <f>'گام اول '!AR722</f>
        <v>0</v>
      </c>
      <c r="AR721" s="123">
        <f>'گام اول '!AS722</f>
        <v>0</v>
      </c>
      <c r="AS721" s="375">
        <f>'گام اول '!AT722</f>
        <v>0</v>
      </c>
      <c r="AT721" s="368">
        <f t="shared" si="489"/>
        <v>75367663.216000006</v>
      </c>
      <c r="AU721" s="173">
        <f>'گام اول '!AV722</f>
        <v>54322316.440880008</v>
      </c>
      <c r="AV721" s="141">
        <f>'گام اول '!AW722</f>
        <v>72712168.215999991</v>
      </c>
      <c r="AW721" s="142">
        <f t="shared" si="490"/>
        <v>5089851.7751199994</v>
      </c>
      <c r="AX721" s="75">
        <f t="shared" si="491"/>
        <v>1432231.644088001</v>
      </c>
      <c r="AY721" s="142">
        <f>'گام اول '!AZ722</f>
        <v>0</v>
      </c>
      <c r="AZ721" s="142">
        <f>'گام اول '!BA722</f>
        <v>0</v>
      </c>
      <c r="BA721" s="142">
        <f>'گام اول '!BB722</f>
        <v>0</v>
      </c>
      <c r="BB721" s="142">
        <f>'گام اول '!BC722</f>
        <v>0</v>
      </c>
      <c r="BC721" s="142">
        <f>'گام اول '!BD722</f>
        <v>0</v>
      </c>
      <c r="BD721" s="142">
        <f>'گام اول '!BE722</f>
        <v>0</v>
      </c>
      <c r="BE721" s="142">
        <f>'گام اول '!BF722</f>
        <v>0</v>
      </c>
      <c r="BF721" s="143">
        <f t="shared" si="492"/>
        <v>6522083.4192080004</v>
      </c>
      <c r="BG721" s="140">
        <f t="shared" si="493"/>
        <v>68845579</v>
      </c>
      <c r="BH721" s="144">
        <f t="shared" si="494"/>
        <v>75367663.216000006</v>
      </c>
      <c r="BI721" s="127">
        <f t="shared" si="487"/>
        <v>4659160</v>
      </c>
      <c r="BJ721" s="145">
        <f t="shared" si="495"/>
        <v>2329580</v>
      </c>
      <c r="BK721" s="145">
        <f t="shared" si="496"/>
        <v>698874</v>
      </c>
      <c r="BL721" s="146">
        <f t="shared" si="497"/>
        <v>1120000</v>
      </c>
      <c r="BM721" s="379">
        <v>0</v>
      </c>
      <c r="BN721" s="147">
        <f t="shared" si="498"/>
        <v>84175277.216000006</v>
      </c>
      <c r="BO721" s="148">
        <f t="shared" si="499"/>
        <v>72712168.215999991</v>
      </c>
      <c r="BP721" s="149">
        <f t="shared" si="500"/>
        <v>16723798.689679999</v>
      </c>
      <c r="BQ721" s="150">
        <f t="shared" si="501"/>
        <v>100899075.90568</v>
      </c>
      <c r="BR721" s="151">
        <f t="shared" si="502"/>
        <v>100800</v>
      </c>
      <c r="BS721" s="147">
        <f t="shared" si="503"/>
        <v>100999875.90568</v>
      </c>
      <c r="BT721" s="135">
        <v>0</v>
      </c>
      <c r="BU721" s="148">
        <f t="shared" si="504"/>
        <v>8417527.7216000017</v>
      </c>
      <c r="BV721" s="152">
        <f t="shared" si="505"/>
        <v>4208763.8608000008</v>
      </c>
      <c r="BW721" s="133">
        <f t="shared" si="506"/>
        <v>88373584.323280007</v>
      </c>
      <c r="BX721" s="147">
        <f t="shared" si="507"/>
        <v>7687614</v>
      </c>
      <c r="BY721" s="134">
        <f t="shared" si="508"/>
        <v>80685970.323280007</v>
      </c>
      <c r="CD721" s="388">
        <f>'گام اول '!AU722</f>
        <v>75367663.216000006</v>
      </c>
      <c r="CE721" s="389">
        <f>'گام اول '!AV722</f>
        <v>54322316.440880008</v>
      </c>
      <c r="CF721" s="389">
        <f>'گام اول '!AW722</f>
        <v>72712168.215999991</v>
      </c>
      <c r="CG721" s="389">
        <f>'گام اول '!AX722</f>
        <v>5089851.7751199994</v>
      </c>
      <c r="CH721" s="389">
        <f>'گام اول '!AY722</f>
        <v>1432231.644088001</v>
      </c>
      <c r="CI721" s="389">
        <f>'گام اول '!AZ722</f>
        <v>0</v>
      </c>
      <c r="CJ721" s="389">
        <f>'گام اول '!BA722</f>
        <v>0</v>
      </c>
      <c r="CK721" s="389">
        <f>'گام اول '!BB722</f>
        <v>0</v>
      </c>
      <c r="CL721" s="389">
        <f>'گام اول '!BC722</f>
        <v>0</v>
      </c>
      <c r="CM721" s="389">
        <f>'گام اول '!BD722</f>
        <v>0</v>
      </c>
      <c r="CN721" s="389">
        <f>'گام اول '!BE722</f>
        <v>0</v>
      </c>
      <c r="CO721" s="389">
        <f>'گام اول '!BF722</f>
        <v>0</v>
      </c>
      <c r="CP721" s="389">
        <f>'گام اول '!BG722</f>
        <v>6522083.4192080004</v>
      </c>
      <c r="CQ721" s="389">
        <f>'گام اول '!BH722</f>
        <v>68845579</v>
      </c>
      <c r="CR721" s="389">
        <f t="shared" si="509"/>
        <v>75367663.216000006</v>
      </c>
      <c r="CS721" s="55">
        <f t="shared" si="510"/>
        <v>4659160</v>
      </c>
      <c r="CT721" s="388">
        <f t="shared" si="511"/>
        <v>2329580</v>
      </c>
      <c r="CU721" s="389">
        <f t="shared" si="512"/>
        <v>698874</v>
      </c>
      <c r="CV721" s="389">
        <f t="shared" si="513"/>
        <v>1120000</v>
      </c>
      <c r="CW721" s="55">
        <v>0</v>
      </c>
      <c r="CX721" s="389">
        <f t="shared" si="514"/>
        <v>84175277.216000006</v>
      </c>
      <c r="CY721" s="389">
        <f t="shared" si="515"/>
        <v>72712168.215999991</v>
      </c>
      <c r="CZ721" s="389">
        <f t="shared" si="516"/>
        <v>16723798.689679999</v>
      </c>
      <c r="DA721" s="389">
        <f t="shared" si="517"/>
        <v>100899075.90568</v>
      </c>
      <c r="DB721" s="389">
        <f t="shared" si="518"/>
        <v>100800</v>
      </c>
      <c r="DC721" s="389">
        <f t="shared" si="519"/>
        <v>100999875.90568</v>
      </c>
      <c r="DD721" s="394">
        <v>0</v>
      </c>
      <c r="DE721" s="389">
        <f t="shared" si="520"/>
        <v>8417527.7216000017</v>
      </c>
      <c r="DF721" s="389">
        <f t="shared" si="521"/>
        <v>4208763.8608000008</v>
      </c>
      <c r="DG721" s="389">
        <f t="shared" si="522"/>
        <v>88373584.323280007</v>
      </c>
      <c r="DH721" s="389">
        <f t="shared" si="523"/>
        <v>7687614</v>
      </c>
      <c r="DI721" s="389">
        <f t="shared" si="524"/>
        <v>80685970.323280007</v>
      </c>
      <c r="DJ721" s="389">
        <f t="shared" si="525"/>
        <v>0</v>
      </c>
      <c r="DL721" s="396">
        <f t="shared" si="526"/>
        <v>6638737.5</v>
      </c>
      <c r="DM721" s="396">
        <f t="shared" si="527"/>
        <v>-1979577.5</v>
      </c>
    </row>
    <row r="722" spans="1:117" s="55" customFormat="1" ht="21" x14ac:dyDescent="0.2">
      <c r="A722" s="191">
        <f t="shared" si="488"/>
        <v>2655495</v>
      </c>
      <c r="B722" s="136">
        <f>'گام اول '!B723</f>
        <v>717</v>
      </c>
      <c r="C722" s="136">
        <f>'گام اول '!C723</f>
        <v>516</v>
      </c>
      <c r="D722" s="136">
        <f>'گام اول '!D723</f>
        <v>13032</v>
      </c>
      <c r="E722" s="136" t="str">
        <f>'گام اول '!E723</f>
        <v>سید میثم</v>
      </c>
      <c r="F722" s="136" t="str">
        <f>'گام اول '!F723</f>
        <v>خوشگذران حقیقی</v>
      </c>
      <c r="G722" s="136" t="str">
        <f>'گام اول '!G723</f>
        <v>نگهبان</v>
      </c>
      <c r="H722" s="136" t="str">
        <f>'گام اول '!H723</f>
        <v>البرز</v>
      </c>
      <c r="I722" s="136" t="str">
        <f>'گام اول '!I723</f>
        <v>432-700-3803213-1</v>
      </c>
      <c r="J722" s="136" t="str">
        <f>'گام اول '!J723</f>
        <v>0069612552</v>
      </c>
      <c r="K722" s="136" t="str">
        <f>'گام اول '!K723</f>
        <v>0013563723</v>
      </c>
      <c r="L722" s="136" t="str">
        <f>'گام اول '!L723</f>
        <v>البرز</v>
      </c>
      <c r="M722" s="136" t="str">
        <f>'گام اول '!M723</f>
        <v>نگهبان</v>
      </c>
      <c r="N722" s="120" t="str">
        <f>'گام اول '!N723</f>
        <v>*</v>
      </c>
      <c r="O722" s="119">
        <f>'گام اول '!O723</f>
        <v>0</v>
      </c>
      <c r="P722" s="121">
        <f>'گام اول '!P723</f>
        <v>0</v>
      </c>
      <c r="Q722" s="358">
        <f>'گام اول '!Q723</f>
        <v>30</v>
      </c>
      <c r="R722" s="358">
        <f>'گام اول '!R723</f>
        <v>120</v>
      </c>
      <c r="S722" s="358">
        <f>'گام اول '!S723</f>
        <v>110</v>
      </c>
      <c r="T722" s="358">
        <f>'گام اول '!T723</f>
        <v>29.33</v>
      </c>
      <c r="U722" s="137">
        <f>'گام اول '!U723</f>
        <v>0</v>
      </c>
      <c r="V722" s="120">
        <f>'گام اول '!W723</f>
        <v>0</v>
      </c>
      <c r="W722" s="121">
        <f>'گام اول '!X723</f>
        <v>0</v>
      </c>
      <c r="X722" s="366">
        <f>'گام اول '!Y723</f>
        <v>0</v>
      </c>
      <c r="Y722" s="366">
        <f>'گام اول '!Z723</f>
        <v>0</v>
      </c>
      <c r="Z722" s="138">
        <f>'گام اول '!AA723</f>
        <v>885165</v>
      </c>
      <c r="AA722" s="138">
        <f>'گام اول '!AB723</f>
        <v>46667</v>
      </c>
      <c r="AB722" s="138">
        <f>'گام اول '!AC723</f>
        <v>931832</v>
      </c>
      <c r="AC722" s="138">
        <f>'گام اول '!AD723</f>
        <v>4500000</v>
      </c>
      <c r="AD722" s="138">
        <f>'گام اول '!AE723</f>
        <v>6000000</v>
      </c>
      <c r="AE722" s="139">
        <f>'گام اول '!AF723</f>
        <v>177895.19999999998</v>
      </c>
      <c r="AF722" s="122">
        <f>'گام اول '!AG723</f>
        <v>26554950</v>
      </c>
      <c r="AG722" s="123">
        <f>'گام اول '!AH723</f>
        <v>1400010</v>
      </c>
      <c r="AH722" s="123">
        <f>'گام اول '!AI723</f>
        <v>21347423.999999996</v>
      </c>
      <c r="AI722" s="123">
        <f>'گام اول '!AJ723</f>
        <v>0</v>
      </c>
      <c r="AJ722" s="123">
        <f>'گام اول '!AK723</f>
        <v>4500000</v>
      </c>
      <c r="AK722" s="123">
        <f>'گام اول '!AL723</f>
        <v>6000000</v>
      </c>
      <c r="AL722" s="123">
        <f>'گام اول '!AM723</f>
        <v>4892117.9999999991</v>
      </c>
      <c r="AM722" s="123">
        <f>'گام اول '!AN723</f>
        <v>5217666.2159999991</v>
      </c>
      <c r="AN722" s="123">
        <f>'گام اول '!AO723</f>
        <v>0</v>
      </c>
      <c r="AO722" s="123">
        <f>'گام اول '!AP723</f>
        <v>3000000</v>
      </c>
      <c r="AP722" s="123">
        <f>'گام اول '!AQ723</f>
        <v>0</v>
      </c>
      <c r="AQ722" s="123">
        <f>'گام اول '!AR723</f>
        <v>0</v>
      </c>
      <c r="AR722" s="123">
        <f>'گام اول '!AS723</f>
        <v>0</v>
      </c>
      <c r="AS722" s="375">
        <f>'گام اول '!AT723</f>
        <v>0</v>
      </c>
      <c r="AT722" s="368">
        <f t="shared" si="489"/>
        <v>72912168.216000006</v>
      </c>
      <c r="AU722" s="173">
        <f>'گام اول '!AV723</f>
        <v>54308316.440880008</v>
      </c>
      <c r="AV722" s="141">
        <f>'گام اول '!AW723</f>
        <v>72912168.215999991</v>
      </c>
      <c r="AW722" s="142">
        <f t="shared" si="490"/>
        <v>5103851.7751199994</v>
      </c>
      <c r="AX722" s="75">
        <f t="shared" si="491"/>
        <v>1430831.644088001</v>
      </c>
      <c r="AY722" s="142">
        <f>'گام اول '!AZ723</f>
        <v>0</v>
      </c>
      <c r="AZ722" s="142">
        <f>'گام اول '!BA723</f>
        <v>0</v>
      </c>
      <c r="BA722" s="142">
        <f>'گام اول '!BB723</f>
        <v>0</v>
      </c>
      <c r="BB722" s="142">
        <f>'گام اول '!BC723</f>
        <v>0</v>
      </c>
      <c r="BC722" s="142">
        <f>'گام اول '!BD723</f>
        <v>0</v>
      </c>
      <c r="BD722" s="142">
        <f>'گام اول '!BE723</f>
        <v>0</v>
      </c>
      <c r="BE722" s="142">
        <f>'گام اول '!BF723</f>
        <v>0</v>
      </c>
      <c r="BF722" s="143">
        <f t="shared" si="492"/>
        <v>6534683.4192080004</v>
      </c>
      <c r="BG722" s="140">
        <f t="shared" si="493"/>
        <v>66377484</v>
      </c>
      <c r="BH722" s="144">
        <f t="shared" si="494"/>
        <v>72912168.216000006</v>
      </c>
      <c r="BI722" s="127">
        <f t="shared" si="487"/>
        <v>4659160</v>
      </c>
      <c r="BJ722" s="145">
        <f t="shared" si="495"/>
        <v>2329580</v>
      </c>
      <c r="BK722" s="145">
        <f t="shared" si="496"/>
        <v>698874</v>
      </c>
      <c r="BL722" s="146">
        <f t="shared" si="497"/>
        <v>1120000</v>
      </c>
      <c r="BM722" s="379">
        <v>0</v>
      </c>
      <c r="BN722" s="147">
        <f t="shared" si="498"/>
        <v>81719782.216000006</v>
      </c>
      <c r="BO722" s="148">
        <f t="shared" si="499"/>
        <v>72912168.215999991</v>
      </c>
      <c r="BP722" s="149">
        <f t="shared" si="500"/>
        <v>16769798.689679999</v>
      </c>
      <c r="BQ722" s="150">
        <f t="shared" si="501"/>
        <v>98489580.905680001</v>
      </c>
      <c r="BR722" s="151">
        <f t="shared" si="502"/>
        <v>100800</v>
      </c>
      <c r="BS722" s="147">
        <f t="shared" si="503"/>
        <v>98590380.905680001</v>
      </c>
      <c r="BT722" s="135">
        <v>0</v>
      </c>
      <c r="BU722" s="148">
        <f t="shared" si="504"/>
        <v>8171978.2216000007</v>
      </c>
      <c r="BV722" s="152">
        <f t="shared" si="505"/>
        <v>4085989.1108000004</v>
      </c>
      <c r="BW722" s="133">
        <f t="shared" si="506"/>
        <v>86332413.573280007</v>
      </c>
      <c r="BX722" s="147">
        <f t="shared" si="507"/>
        <v>7687614</v>
      </c>
      <c r="BY722" s="134">
        <f t="shared" si="508"/>
        <v>78644799.573280007</v>
      </c>
      <c r="CD722" s="388">
        <f>'گام اول '!AU723</f>
        <v>72912168.216000006</v>
      </c>
      <c r="CE722" s="389">
        <f>'گام اول '!AV723</f>
        <v>54308316.440880008</v>
      </c>
      <c r="CF722" s="389">
        <f>'گام اول '!AW723</f>
        <v>72912168.215999991</v>
      </c>
      <c r="CG722" s="389">
        <f>'گام اول '!AX723</f>
        <v>5103851.7751199994</v>
      </c>
      <c r="CH722" s="389">
        <f>'گام اول '!AY723</f>
        <v>1430831.644088001</v>
      </c>
      <c r="CI722" s="389">
        <f>'گام اول '!AZ723</f>
        <v>0</v>
      </c>
      <c r="CJ722" s="389">
        <f>'گام اول '!BA723</f>
        <v>0</v>
      </c>
      <c r="CK722" s="389">
        <f>'گام اول '!BB723</f>
        <v>0</v>
      </c>
      <c r="CL722" s="389">
        <f>'گام اول '!BC723</f>
        <v>0</v>
      </c>
      <c r="CM722" s="389">
        <f>'گام اول '!BD723</f>
        <v>0</v>
      </c>
      <c r="CN722" s="389">
        <f>'گام اول '!BE723</f>
        <v>0</v>
      </c>
      <c r="CO722" s="389">
        <f>'گام اول '!BF723</f>
        <v>0</v>
      </c>
      <c r="CP722" s="389">
        <f>'گام اول '!BG723</f>
        <v>6534683.4192080004</v>
      </c>
      <c r="CQ722" s="389">
        <f>'گام اول '!BH723</f>
        <v>66377484</v>
      </c>
      <c r="CR722" s="389">
        <f t="shared" si="509"/>
        <v>72912168.216000006</v>
      </c>
      <c r="CS722" s="55">
        <f t="shared" si="510"/>
        <v>4659160</v>
      </c>
      <c r="CT722" s="388">
        <f t="shared" si="511"/>
        <v>2329580</v>
      </c>
      <c r="CU722" s="389">
        <f t="shared" si="512"/>
        <v>698874</v>
      </c>
      <c r="CV722" s="389">
        <f t="shared" si="513"/>
        <v>1120000</v>
      </c>
      <c r="CW722" s="55">
        <v>0</v>
      </c>
      <c r="CX722" s="389">
        <f t="shared" si="514"/>
        <v>81719782.216000006</v>
      </c>
      <c r="CY722" s="389">
        <f t="shared" si="515"/>
        <v>72912168.215999991</v>
      </c>
      <c r="CZ722" s="389">
        <f t="shared" si="516"/>
        <v>16769798.689679999</v>
      </c>
      <c r="DA722" s="389">
        <f t="shared" si="517"/>
        <v>98489580.905680001</v>
      </c>
      <c r="DB722" s="389">
        <f t="shared" si="518"/>
        <v>100800</v>
      </c>
      <c r="DC722" s="389">
        <f t="shared" si="519"/>
        <v>98590380.905680001</v>
      </c>
      <c r="DD722" s="394">
        <v>0</v>
      </c>
      <c r="DE722" s="389">
        <f t="shared" si="520"/>
        <v>8171978.2216000007</v>
      </c>
      <c r="DF722" s="389">
        <f t="shared" si="521"/>
        <v>4085989.1108000004</v>
      </c>
      <c r="DG722" s="389">
        <f t="shared" si="522"/>
        <v>86332413.573280007</v>
      </c>
      <c r="DH722" s="389">
        <f t="shared" si="523"/>
        <v>7687614</v>
      </c>
      <c r="DI722" s="389">
        <f t="shared" si="524"/>
        <v>78644799.573280007</v>
      </c>
      <c r="DJ722" s="389">
        <f t="shared" si="525"/>
        <v>0</v>
      </c>
      <c r="DL722" s="396">
        <f t="shared" si="526"/>
        <v>6638737.5</v>
      </c>
      <c r="DM722" s="396">
        <f t="shared" si="527"/>
        <v>-1979577.5</v>
      </c>
    </row>
    <row r="723" spans="1:117" s="55" customFormat="1" ht="21" x14ac:dyDescent="0.2">
      <c r="A723" s="191">
        <f t="shared" si="488"/>
        <v>2655495</v>
      </c>
      <c r="B723" s="136">
        <f>'گام اول '!B724</f>
        <v>718</v>
      </c>
      <c r="C723" s="136">
        <f>'گام اول '!C724</f>
        <v>517</v>
      </c>
      <c r="D723" s="136">
        <f>'گام اول '!D724</f>
        <v>13053</v>
      </c>
      <c r="E723" s="136" t="str">
        <f>'گام اول '!E724</f>
        <v>حامد</v>
      </c>
      <c r="F723" s="136" t="str">
        <f>'گام اول '!F724</f>
        <v>نجفی</v>
      </c>
      <c r="G723" s="136" t="str">
        <f>'گام اول '!G724</f>
        <v>نگهبان</v>
      </c>
      <c r="H723" s="136" t="str">
        <f>'گام اول '!H724</f>
        <v>البرز</v>
      </c>
      <c r="I723" s="136" t="str">
        <f>'گام اول '!I724</f>
        <v>129-700-3802647-1</v>
      </c>
      <c r="J723" s="136" t="str">
        <f>'گام اول '!J724</f>
        <v>0063394995</v>
      </c>
      <c r="K723" s="136" t="str">
        <f>'گام اول '!K724</f>
        <v>0026375971</v>
      </c>
      <c r="L723" s="136" t="str">
        <f>'گام اول '!L724</f>
        <v>البرز</v>
      </c>
      <c r="M723" s="136" t="str">
        <f>'گام اول '!M724</f>
        <v>نگهبان</v>
      </c>
      <c r="N723" s="120" t="str">
        <f>'گام اول '!N724</f>
        <v>*</v>
      </c>
      <c r="O723" s="119">
        <f>'گام اول '!O724</f>
        <v>0</v>
      </c>
      <c r="P723" s="121">
        <f>'گام اول '!P724</f>
        <v>0</v>
      </c>
      <c r="Q723" s="358">
        <f>'گام اول '!Q724</f>
        <v>30</v>
      </c>
      <c r="R723" s="358">
        <f>'گام اول '!R724</f>
        <v>120</v>
      </c>
      <c r="S723" s="358">
        <f>'گام اول '!S724</f>
        <v>110</v>
      </c>
      <c r="T723" s="358">
        <f>'گام اول '!T724</f>
        <v>29.33</v>
      </c>
      <c r="U723" s="137">
        <f>'گام اول '!U724</f>
        <v>0</v>
      </c>
      <c r="V723" s="120">
        <f>'گام اول '!W724</f>
        <v>0</v>
      </c>
      <c r="W723" s="121">
        <f>'گام اول '!X724</f>
        <v>0</v>
      </c>
      <c r="X723" s="366">
        <f>'گام اول '!Y724</f>
        <v>1</v>
      </c>
      <c r="Y723" s="366">
        <f>'گام اول '!Z724</f>
        <v>1</v>
      </c>
      <c r="Z723" s="138">
        <f>'گام اول '!AA724</f>
        <v>885165</v>
      </c>
      <c r="AA723" s="138">
        <f>'گام اول '!AB724</f>
        <v>46667</v>
      </c>
      <c r="AB723" s="138">
        <f>'گام اول '!AC724</f>
        <v>931832</v>
      </c>
      <c r="AC723" s="138">
        <f>'گام اول '!AD724</f>
        <v>4500000</v>
      </c>
      <c r="AD723" s="138">
        <f>'گام اول '!AE724</f>
        <v>6000000</v>
      </c>
      <c r="AE723" s="139">
        <f>'گام اول '!AF724</f>
        <v>177895.19999999998</v>
      </c>
      <c r="AF723" s="122">
        <f>'گام اول '!AG724</f>
        <v>26554950</v>
      </c>
      <c r="AG723" s="123">
        <f>'گام اول '!AH724</f>
        <v>1400010</v>
      </c>
      <c r="AH723" s="123">
        <f>'گام اول '!AI724</f>
        <v>21347423.999999996</v>
      </c>
      <c r="AI723" s="123">
        <f>'گام اول '!AJ724</f>
        <v>2655495</v>
      </c>
      <c r="AJ723" s="123">
        <f>'گام اول '!AK724</f>
        <v>4500000</v>
      </c>
      <c r="AK723" s="123">
        <f>'گام اول '!AL724</f>
        <v>6000000</v>
      </c>
      <c r="AL723" s="123">
        <f>'گام اول '!AM724</f>
        <v>4892117.9999999991</v>
      </c>
      <c r="AM723" s="123">
        <f>'گام اول '!AN724</f>
        <v>5217666.2159999991</v>
      </c>
      <c r="AN723" s="123">
        <f>'گام اول '!AO724</f>
        <v>0</v>
      </c>
      <c r="AO723" s="123">
        <f>'گام اول '!AP724</f>
        <v>3000000</v>
      </c>
      <c r="AP723" s="123">
        <f>'گام اول '!AQ724</f>
        <v>0</v>
      </c>
      <c r="AQ723" s="123">
        <f>'گام اول '!AR724</f>
        <v>0</v>
      </c>
      <c r="AR723" s="123">
        <f>'گام اول '!AS724</f>
        <v>0</v>
      </c>
      <c r="AS723" s="375">
        <f>'گام اول '!AT724</f>
        <v>0</v>
      </c>
      <c r="AT723" s="368">
        <f t="shared" si="489"/>
        <v>75567663.216000006</v>
      </c>
      <c r="AU723" s="173">
        <f>'گام اول '!AV724</f>
        <v>54308316.440880008</v>
      </c>
      <c r="AV723" s="141">
        <f>'گام اول '!AW724</f>
        <v>72912168.215999991</v>
      </c>
      <c r="AW723" s="142">
        <f t="shared" si="490"/>
        <v>5103851.7751199994</v>
      </c>
      <c r="AX723" s="75">
        <f t="shared" si="491"/>
        <v>1430831.644088001</v>
      </c>
      <c r="AY723" s="142">
        <f>'گام اول '!AZ724</f>
        <v>0</v>
      </c>
      <c r="AZ723" s="142">
        <f>'گام اول '!BA724</f>
        <v>0</v>
      </c>
      <c r="BA723" s="142">
        <f>'گام اول '!BB724</f>
        <v>0</v>
      </c>
      <c r="BB723" s="142">
        <f>'گام اول '!BC724</f>
        <v>0</v>
      </c>
      <c r="BC723" s="142">
        <f>'گام اول '!BD724</f>
        <v>0</v>
      </c>
      <c r="BD723" s="142">
        <f>'گام اول '!BE724</f>
        <v>0</v>
      </c>
      <c r="BE723" s="142">
        <f>'گام اول '!BF724</f>
        <v>0</v>
      </c>
      <c r="BF723" s="143">
        <f t="shared" si="492"/>
        <v>6534683.4192080004</v>
      </c>
      <c r="BG723" s="140">
        <f t="shared" si="493"/>
        <v>69032979</v>
      </c>
      <c r="BH723" s="144">
        <f t="shared" si="494"/>
        <v>75567663.216000006</v>
      </c>
      <c r="BI723" s="127">
        <f t="shared" si="487"/>
        <v>4659160</v>
      </c>
      <c r="BJ723" s="145">
        <f t="shared" si="495"/>
        <v>2329580</v>
      </c>
      <c r="BK723" s="145">
        <f t="shared" si="496"/>
        <v>698874</v>
      </c>
      <c r="BL723" s="146">
        <f t="shared" si="497"/>
        <v>1120000</v>
      </c>
      <c r="BM723" s="379">
        <v>0</v>
      </c>
      <c r="BN723" s="147">
        <f t="shared" si="498"/>
        <v>84375277.216000006</v>
      </c>
      <c r="BO723" s="148">
        <f t="shared" si="499"/>
        <v>72912168.215999991</v>
      </c>
      <c r="BP723" s="149">
        <f t="shared" si="500"/>
        <v>16769798.689679999</v>
      </c>
      <c r="BQ723" s="150">
        <f t="shared" si="501"/>
        <v>101145075.90568</v>
      </c>
      <c r="BR723" s="151">
        <f t="shared" si="502"/>
        <v>100800</v>
      </c>
      <c r="BS723" s="147">
        <f t="shared" si="503"/>
        <v>101245875.90568</v>
      </c>
      <c r="BT723" s="135">
        <v>0</v>
      </c>
      <c r="BU723" s="148">
        <f t="shared" si="504"/>
        <v>8437527.7216000017</v>
      </c>
      <c r="BV723" s="152">
        <f t="shared" si="505"/>
        <v>4218763.8608000008</v>
      </c>
      <c r="BW723" s="133">
        <f t="shared" si="506"/>
        <v>88589584.323280007</v>
      </c>
      <c r="BX723" s="147">
        <f t="shared" si="507"/>
        <v>7687614</v>
      </c>
      <c r="BY723" s="134">
        <f t="shared" si="508"/>
        <v>80901970.323280007</v>
      </c>
      <c r="CD723" s="388">
        <f>'گام اول '!AU724</f>
        <v>75567663.216000006</v>
      </c>
      <c r="CE723" s="389">
        <f>'گام اول '!AV724</f>
        <v>54308316.440880008</v>
      </c>
      <c r="CF723" s="389">
        <f>'گام اول '!AW724</f>
        <v>72912168.215999991</v>
      </c>
      <c r="CG723" s="389">
        <f>'گام اول '!AX724</f>
        <v>5103851.7751199994</v>
      </c>
      <c r="CH723" s="389">
        <f>'گام اول '!AY724</f>
        <v>1430831.644088001</v>
      </c>
      <c r="CI723" s="389">
        <f>'گام اول '!AZ724</f>
        <v>0</v>
      </c>
      <c r="CJ723" s="389">
        <f>'گام اول '!BA724</f>
        <v>0</v>
      </c>
      <c r="CK723" s="389">
        <f>'گام اول '!BB724</f>
        <v>0</v>
      </c>
      <c r="CL723" s="389">
        <f>'گام اول '!BC724</f>
        <v>0</v>
      </c>
      <c r="CM723" s="389">
        <f>'گام اول '!BD724</f>
        <v>0</v>
      </c>
      <c r="CN723" s="389">
        <f>'گام اول '!BE724</f>
        <v>0</v>
      </c>
      <c r="CO723" s="389">
        <f>'گام اول '!BF724</f>
        <v>0</v>
      </c>
      <c r="CP723" s="389">
        <f>'گام اول '!BG724</f>
        <v>6534683.4192080004</v>
      </c>
      <c r="CQ723" s="389">
        <f>'گام اول '!BH724</f>
        <v>69032979</v>
      </c>
      <c r="CR723" s="389">
        <f t="shared" si="509"/>
        <v>75567663.216000006</v>
      </c>
      <c r="CS723" s="55">
        <f t="shared" si="510"/>
        <v>4659160</v>
      </c>
      <c r="CT723" s="388">
        <f t="shared" si="511"/>
        <v>2329580</v>
      </c>
      <c r="CU723" s="389">
        <f t="shared" si="512"/>
        <v>698874</v>
      </c>
      <c r="CV723" s="389">
        <f t="shared" si="513"/>
        <v>1120000</v>
      </c>
      <c r="CW723" s="55">
        <v>0</v>
      </c>
      <c r="CX723" s="389">
        <f t="shared" si="514"/>
        <v>84375277.216000006</v>
      </c>
      <c r="CY723" s="389">
        <f t="shared" si="515"/>
        <v>72912168.215999991</v>
      </c>
      <c r="CZ723" s="389">
        <f t="shared" si="516"/>
        <v>16769798.689679999</v>
      </c>
      <c r="DA723" s="389">
        <f t="shared" si="517"/>
        <v>101145075.90568</v>
      </c>
      <c r="DB723" s="389">
        <f t="shared" si="518"/>
        <v>100800</v>
      </c>
      <c r="DC723" s="389">
        <f t="shared" si="519"/>
        <v>101245875.90568</v>
      </c>
      <c r="DD723" s="394">
        <v>0</v>
      </c>
      <c r="DE723" s="389">
        <f t="shared" si="520"/>
        <v>8437527.7216000017</v>
      </c>
      <c r="DF723" s="389">
        <f t="shared" si="521"/>
        <v>4218763.8608000008</v>
      </c>
      <c r="DG723" s="389">
        <f t="shared" si="522"/>
        <v>88589584.323280007</v>
      </c>
      <c r="DH723" s="389">
        <f t="shared" si="523"/>
        <v>7687614</v>
      </c>
      <c r="DI723" s="389">
        <f t="shared" si="524"/>
        <v>80901970.323280007</v>
      </c>
      <c r="DJ723" s="389">
        <f t="shared" si="525"/>
        <v>0</v>
      </c>
      <c r="DL723" s="396">
        <f t="shared" si="526"/>
        <v>6638737.5</v>
      </c>
      <c r="DM723" s="396">
        <f t="shared" si="527"/>
        <v>-1979577.5</v>
      </c>
    </row>
    <row r="724" spans="1:117" s="55" customFormat="1" ht="21" x14ac:dyDescent="0.2">
      <c r="A724" s="191">
        <f t="shared" si="488"/>
        <v>2655495</v>
      </c>
      <c r="B724" s="136">
        <f>'گام اول '!B725</f>
        <v>719</v>
      </c>
      <c r="C724" s="136">
        <f>'گام اول '!C725</f>
        <v>518</v>
      </c>
      <c r="D724" s="136">
        <f>'گام اول '!D725</f>
        <v>13039</v>
      </c>
      <c r="E724" s="136" t="str">
        <f>'گام اول '!E725</f>
        <v>علیرضا</v>
      </c>
      <c r="F724" s="136" t="str">
        <f>'گام اول '!F725</f>
        <v>بابایی</v>
      </c>
      <c r="G724" s="136" t="str">
        <f>'گام اول '!G725</f>
        <v>نگهبان</v>
      </c>
      <c r="H724" s="136" t="str">
        <f>'گام اول '!H725</f>
        <v>البرز</v>
      </c>
      <c r="I724" s="136" t="str">
        <f>'گام اول '!I725</f>
        <v>129-700-3803642-1</v>
      </c>
      <c r="J724" s="136" t="str">
        <f>'گام اول '!J725</f>
        <v>0051781336</v>
      </c>
      <c r="K724" s="136" t="str">
        <f>'گام اول '!K725</f>
        <v>0011134366</v>
      </c>
      <c r="L724" s="136" t="str">
        <f>'گام اول '!L725</f>
        <v>البرز</v>
      </c>
      <c r="M724" s="136" t="str">
        <f>'گام اول '!M725</f>
        <v>نگهبان</v>
      </c>
      <c r="N724" s="120" t="str">
        <f>'گام اول '!N725</f>
        <v>*</v>
      </c>
      <c r="O724" s="119">
        <f>'گام اول '!O725</f>
        <v>0</v>
      </c>
      <c r="P724" s="121">
        <f>'گام اول '!P725</f>
        <v>0</v>
      </c>
      <c r="Q724" s="358">
        <f>'گام اول '!Q725</f>
        <v>30</v>
      </c>
      <c r="R724" s="358">
        <f>'گام اول '!R725</f>
        <v>120</v>
      </c>
      <c r="S724" s="358">
        <f>'گام اول '!S725</f>
        <v>110</v>
      </c>
      <c r="T724" s="358">
        <f>'گام اول '!T725</f>
        <v>29.33</v>
      </c>
      <c r="U724" s="137">
        <f>'گام اول '!U725</f>
        <v>0</v>
      </c>
      <c r="V724" s="120">
        <f>'گام اول '!W725</f>
        <v>0</v>
      </c>
      <c r="W724" s="121">
        <f>'گام اول '!X725</f>
        <v>0</v>
      </c>
      <c r="X724" s="366">
        <f>'گام اول '!Y725</f>
        <v>2</v>
      </c>
      <c r="Y724" s="366">
        <f>'گام اول '!Z725</f>
        <v>2</v>
      </c>
      <c r="Z724" s="138">
        <f>'گام اول '!AA725</f>
        <v>885165</v>
      </c>
      <c r="AA724" s="138">
        <f>'گام اول '!AB725</f>
        <v>46667</v>
      </c>
      <c r="AB724" s="138">
        <f>'گام اول '!AC725</f>
        <v>931832</v>
      </c>
      <c r="AC724" s="138">
        <f>'گام اول '!AD725</f>
        <v>4500000</v>
      </c>
      <c r="AD724" s="138">
        <f>'گام اول '!AE725</f>
        <v>6000000</v>
      </c>
      <c r="AE724" s="139">
        <f>'گام اول '!AF725</f>
        <v>177895.19999999998</v>
      </c>
      <c r="AF724" s="122">
        <f>'گام اول '!AG725</f>
        <v>26554950</v>
      </c>
      <c r="AG724" s="123">
        <f>'گام اول '!AH725</f>
        <v>1400010</v>
      </c>
      <c r="AH724" s="123">
        <f>'گام اول '!AI725</f>
        <v>21347423.999999996</v>
      </c>
      <c r="AI724" s="123">
        <f>'گام اول '!AJ725</f>
        <v>5310990</v>
      </c>
      <c r="AJ724" s="123">
        <f>'گام اول '!AK725</f>
        <v>4500000</v>
      </c>
      <c r="AK724" s="123">
        <f>'گام اول '!AL725</f>
        <v>6000000</v>
      </c>
      <c r="AL724" s="123">
        <f>'گام اول '!AM725</f>
        <v>4892117.9999999991</v>
      </c>
      <c r="AM724" s="123">
        <f>'گام اول '!AN725</f>
        <v>5217666.2159999991</v>
      </c>
      <c r="AN724" s="123">
        <f>'گام اول '!AO725</f>
        <v>0</v>
      </c>
      <c r="AO724" s="123">
        <f>'گام اول '!AP725</f>
        <v>2800000</v>
      </c>
      <c r="AP724" s="123">
        <f>'گام اول '!AQ725</f>
        <v>0</v>
      </c>
      <c r="AQ724" s="123">
        <f>'گام اول '!AR725</f>
        <v>0</v>
      </c>
      <c r="AR724" s="123">
        <f>'گام اول '!AS725</f>
        <v>0</v>
      </c>
      <c r="AS724" s="375">
        <f>'گام اول '!AT725</f>
        <v>0</v>
      </c>
      <c r="AT724" s="368">
        <f t="shared" si="489"/>
        <v>78023158.216000006</v>
      </c>
      <c r="AU724" s="173">
        <f>'گام اول '!AV725</f>
        <v>54322316.440880008</v>
      </c>
      <c r="AV724" s="141">
        <f>'گام اول '!AW725</f>
        <v>72712168.215999991</v>
      </c>
      <c r="AW724" s="142">
        <f t="shared" si="490"/>
        <v>5089851.7751199994</v>
      </c>
      <c r="AX724" s="75">
        <f t="shared" si="491"/>
        <v>1432231.644088001</v>
      </c>
      <c r="AY724" s="142">
        <f>'گام اول '!AZ725</f>
        <v>0</v>
      </c>
      <c r="AZ724" s="142">
        <f>'گام اول '!BA725</f>
        <v>0</v>
      </c>
      <c r="BA724" s="142">
        <f>'گام اول '!BB725</f>
        <v>0</v>
      </c>
      <c r="BB724" s="142">
        <f>'گام اول '!BC725</f>
        <v>0</v>
      </c>
      <c r="BC724" s="142">
        <f>'گام اول '!BD725</f>
        <v>0</v>
      </c>
      <c r="BD724" s="142">
        <f>'گام اول '!BE725</f>
        <v>0</v>
      </c>
      <c r="BE724" s="142">
        <f>'گام اول '!BF725</f>
        <v>0</v>
      </c>
      <c r="BF724" s="143">
        <f t="shared" si="492"/>
        <v>6522083.4192080004</v>
      </c>
      <c r="BG724" s="140">
        <f t="shared" si="493"/>
        <v>71501074</v>
      </c>
      <c r="BH724" s="144">
        <f t="shared" si="494"/>
        <v>78023158.216000006</v>
      </c>
      <c r="BI724" s="127">
        <f t="shared" si="487"/>
        <v>4659160</v>
      </c>
      <c r="BJ724" s="145">
        <f t="shared" si="495"/>
        <v>2329580</v>
      </c>
      <c r="BK724" s="145">
        <f t="shared" si="496"/>
        <v>698874</v>
      </c>
      <c r="BL724" s="146">
        <f t="shared" si="497"/>
        <v>1120000</v>
      </c>
      <c r="BM724" s="379">
        <v>0</v>
      </c>
      <c r="BN724" s="147">
        <f t="shared" si="498"/>
        <v>86830772.216000006</v>
      </c>
      <c r="BO724" s="148">
        <f t="shared" si="499"/>
        <v>72712168.215999991</v>
      </c>
      <c r="BP724" s="149">
        <f t="shared" si="500"/>
        <v>16723798.689679999</v>
      </c>
      <c r="BQ724" s="150">
        <f t="shared" si="501"/>
        <v>103554570.90568</v>
      </c>
      <c r="BR724" s="151">
        <f t="shared" si="502"/>
        <v>100800</v>
      </c>
      <c r="BS724" s="147">
        <f t="shared" si="503"/>
        <v>103655370.90568</v>
      </c>
      <c r="BT724" s="135">
        <v>0</v>
      </c>
      <c r="BU724" s="148">
        <f t="shared" si="504"/>
        <v>8683077.2216000017</v>
      </c>
      <c r="BV724" s="152">
        <f t="shared" si="505"/>
        <v>4341538.6108000008</v>
      </c>
      <c r="BW724" s="133">
        <f t="shared" si="506"/>
        <v>90630755.073280007</v>
      </c>
      <c r="BX724" s="147">
        <f t="shared" si="507"/>
        <v>7687614</v>
      </c>
      <c r="BY724" s="134">
        <f t="shared" si="508"/>
        <v>82943141.073280007</v>
      </c>
      <c r="CD724" s="388">
        <f>'گام اول '!AU725</f>
        <v>78023158.216000006</v>
      </c>
      <c r="CE724" s="389">
        <f>'گام اول '!AV725</f>
        <v>54322316.440880008</v>
      </c>
      <c r="CF724" s="389">
        <f>'گام اول '!AW725</f>
        <v>72712168.215999991</v>
      </c>
      <c r="CG724" s="389">
        <f>'گام اول '!AX725</f>
        <v>5089851.7751199994</v>
      </c>
      <c r="CH724" s="389">
        <f>'گام اول '!AY725</f>
        <v>1432231.644088001</v>
      </c>
      <c r="CI724" s="389">
        <f>'گام اول '!AZ725</f>
        <v>0</v>
      </c>
      <c r="CJ724" s="389">
        <f>'گام اول '!BA725</f>
        <v>0</v>
      </c>
      <c r="CK724" s="389">
        <f>'گام اول '!BB725</f>
        <v>0</v>
      </c>
      <c r="CL724" s="389">
        <f>'گام اول '!BC725</f>
        <v>0</v>
      </c>
      <c r="CM724" s="389">
        <f>'گام اول '!BD725</f>
        <v>0</v>
      </c>
      <c r="CN724" s="389">
        <f>'گام اول '!BE725</f>
        <v>0</v>
      </c>
      <c r="CO724" s="389">
        <f>'گام اول '!BF725</f>
        <v>0</v>
      </c>
      <c r="CP724" s="389">
        <f>'گام اول '!BG725</f>
        <v>6522083.4192080004</v>
      </c>
      <c r="CQ724" s="389">
        <f>'گام اول '!BH725</f>
        <v>71501074</v>
      </c>
      <c r="CR724" s="389">
        <f t="shared" si="509"/>
        <v>78023158.216000006</v>
      </c>
      <c r="CS724" s="55">
        <f t="shared" si="510"/>
        <v>4659160</v>
      </c>
      <c r="CT724" s="388">
        <f t="shared" si="511"/>
        <v>2329580</v>
      </c>
      <c r="CU724" s="389">
        <f t="shared" si="512"/>
        <v>698874</v>
      </c>
      <c r="CV724" s="389">
        <f t="shared" si="513"/>
        <v>1120000</v>
      </c>
      <c r="CW724" s="55">
        <v>0</v>
      </c>
      <c r="CX724" s="389">
        <f t="shared" si="514"/>
        <v>86830772.216000006</v>
      </c>
      <c r="CY724" s="389">
        <f t="shared" si="515"/>
        <v>72712168.215999991</v>
      </c>
      <c r="CZ724" s="389">
        <f t="shared" si="516"/>
        <v>16723798.689679999</v>
      </c>
      <c r="DA724" s="389">
        <f t="shared" si="517"/>
        <v>103554570.90568</v>
      </c>
      <c r="DB724" s="389">
        <f t="shared" si="518"/>
        <v>100800</v>
      </c>
      <c r="DC724" s="389">
        <f t="shared" si="519"/>
        <v>103655370.90568</v>
      </c>
      <c r="DD724" s="394">
        <v>0</v>
      </c>
      <c r="DE724" s="389">
        <f t="shared" si="520"/>
        <v>8683077.2216000017</v>
      </c>
      <c r="DF724" s="389">
        <f t="shared" si="521"/>
        <v>4341538.6108000008</v>
      </c>
      <c r="DG724" s="389">
        <f t="shared" si="522"/>
        <v>90630755.073280007</v>
      </c>
      <c r="DH724" s="389">
        <f t="shared" si="523"/>
        <v>7687614</v>
      </c>
      <c r="DI724" s="389">
        <f t="shared" si="524"/>
        <v>82943141.073280007</v>
      </c>
      <c r="DJ724" s="389">
        <f t="shared" si="525"/>
        <v>0</v>
      </c>
      <c r="DL724" s="396">
        <f t="shared" si="526"/>
        <v>6638737.5</v>
      </c>
      <c r="DM724" s="396">
        <f t="shared" si="527"/>
        <v>-1979577.5</v>
      </c>
    </row>
    <row r="725" spans="1:117" s="55" customFormat="1" ht="21" x14ac:dyDescent="0.2">
      <c r="A725" s="191">
        <f t="shared" si="488"/>
        <v>2655495</v>
      </c>
      <c r="B725" s="136">
        <f>'گام اول '!B726</f>
        <v>720</v>
      </c>
      <c r="C725" s="136">
        <f>'گام اول '!C726</f>
        <v>519</v>
      </c>
      <c r="D725" s="136">
        <f>'گام اول '!D726</f>
        <v>13043</v>
      </c>
      <c r="E725" s="136" t="str">
        <f>'گام اول '!E726</f>
        <v>رضا</v>
      </c>
      <c r="F725" s="136" t="str">
        <f>'گام اول '!F726</f>
        <v>رضایی</v>
      </c>
      <c r="G725" s="136" t="str">
        <f>'گام اول '!G726</f>
        <v>نگهبان</v>
      </c>
      <c r="H725" s="136" t="str">
        <f>'گام اول '!H726</f>
        <v>البرز</v>
      </c>
      <c r="I725" s="136" t="str">
        <f>'گام اول '!I726</f>
        <v>254-700-3828995-1</v>
      </c>
      <c r="J725" s="136" t="str">
        <f>'گام اول '!J726</f>
        <v>0311321631</v>
      </c>
      <c r="K725" s="136" t="str">
        <f>'گام اول '!K726</f>
        <v>0012864996</v>
      </c>
      <c r="L725" s="136" t="str">
        <f>'گام اول '!L726</f>
        <v>البرز</v>
      </c>
      <c r="M725" s="136" t="str">
        <f>'گام اول '!M726</f>
        <v>نگهبان</v>
      </c>
      <c r="N725" s="120" t="str">
        <f>'گام اول '!N726</f>
        <v>*</v>
      </c>
      <c r="O725" s="119">
        <f>'گام اول '!O726</f>
        <v>0</v>
      </c>
      <c r="P725" s="121">
        <f>'گام اول '!P726</f>
        <v>0</v>
      </c>
      <c r="Q725" s="358">
        <f>'گام اول '!Q726</f>
        <v>30</v>
      </c>
      <c r="R725" s="358">
        <f>'گام اول '!R726</f>
        <v>120</v>
      </c>
      <c r="S725" s="358">
        <f>'گام اول '!S726</f>
        <v>110</v>
      </c>
      <c r="T725" s="358">
        <f>'گام اول '!T726</f>
        <v>29.33</v>
      </c>
      <c r="U725" s="137">
        <f>'گام اول '!U726</f>
        <v>0</v>
      </c>
      <c r="V725" s="120">
        <f>'گام اول '!W726</f>
        <v>0</v>
      </c>
      <c r="W725" s="121">
        <f>'گام اول '!X726</f>
        <v>0</v>
      </c>
      <c r="X725" s="366">
        <f>'گام اول '!Y726</f>
        <v>0</v>
      </c>
      <c r="Y725" s="366">
        <f>'گام اول '!Z726</f>
        <v>0</v>
      </c>
      <c r="Z725" s="138">
        <f>'گام اول '!AA726</f>
        <v>885165</v>
      </c>
      <c r="AA725" s="138">
        <f>'گام اول '!AB726</f>
        <v>46667</v>
      </c>
      <c r="AB725" s="138">
        <f>'گام اول '!AC726</f>
        <v>931832</v>
      </c>
      <c r="AC725" s="138">
        <f>'گام اول '!AD726</f>
        <v>4500000</v>
      </c>
      <c r="AD725" s="138">
        <f>'گام اول '!AE726</f>
        <v>6000000</v>
      </c>
      <c r="AE725" s="139">
        <f>'گام اول '!AF726</f>
        <v>177895.19999999998</v>
      </c>
      <c r="AF725" s="122">
        <f>'گام اول '!AG726</f>
        <v>26554950</v>
      </c>
      <c r="AG725" s="123">
        <f>'گام اول '!AH726</f>
        <v>1400010</v>
      </c>
      <c r="AH725" s="123">
        <f>'گام اول '!AI726</f>
        <v>21347423.999999996</v>
      </c>
      <c r="AI725" s="123">
        <f>'گام اول '!AJ726</f>
        <v>0</v>
      </c>
      <c r="AJ725" s="123">
        <f>'گام اول '!AK726</f>
        <v>4500000</v>
      </c>
      <c r="AK725" s="123">
        <f>'گام اول '!AL726</f>
        <v>6000000</v>
      </c>
      <c r="AL725" s="123">
        <f>'گام اول '!AM726</f>
        <v>4892117.9999999991</v>
      </c>
      <c r="AM725" s="123">
        <f>'گام اول '!AN726</f>
        <v>5217666.2159999991</v>
      </c>
      <c r="AN725" s="123">
        <f>'گام اول '!AO726</f>
        <v>0</v>
      </c>
      <c r="AO725" s="123">
        <f>'گام اول '!AP726</f>
        <v>2800000</v>
      </c>
      <c r="AP725" s="123">
        <f>'گام اول '!AQ726</f>
        <v>0</v>
      </c>
      <c r="AQ725" s="123">
        <f>'گام اول '!AR726</f>
        <v>0</v>
      </c>
      <c r="AR725" s="123">
        <f>'گام اول '!AS726</f>
        <v>0</v>
      </c>
      <c r="AS725" s="375">
        <f>'گام اول '!AT726</f>
        <v>0</v>
      </c>
      <c r="AT725" s="368">
        <f t="shared" si="489"/>
        <v>72712168.216000006</v>
      </c>
      <c r="AU725" s="173">
        <f>'گام اول '!AV726</f>
        <v>54322316.440880008</v>
      </c>
      <c r="AV725" s="141">
        <f>'گام اول '!AW726</f>
        <v>72712168.215999991</v>
      </c>
      <c r="AW725" s="142">
        <f t="shared" si="490"/>
        <v>5089851.7751199994</v>
      </c>
      <c r="AX725" s="75">
        <f t="shared" si="491"/>
        <v>1432231.644088001</v>
      </c>
      <c r="AY725" s="142">
        <f>'گام اول '!AZ726</f>
        <v>0</v>
      </c>
      <c r="AZ725" s="142">
        <f>'گام اول '!BA726</f>
        <v>0</v>
      </c>
      <c r="BA725" s="142">
        <f>'گام اول '!BB726</f>
        <v>0</v>
      </c>
      <c r="BB725" s="142">
        <f>'گام اول '!BC726</f>
        <v>0</v>
      </c>
      <c r="BC725" s="142">
        <f>'گام اول '!BD726</f>
        <v>0</v>
      </c>
      <c r="BD725" s="142">
        <f>'گام اول '!BE726</f>
        <v>0</v>
      </c>
      <c r="BE725" s="142">
        <f>'گام اول '!BF726</f>
        <v>0</v>
      </c>
      <c r="BF725" s="143">
        <f t="shared" si="492"/>
        <v>6522083.4192080004</v>
      </c>
      <c r="BG725" s="140">
        <f t="shared" si="493"/>
        <v>66190084</v>
      </c>
      <c r="BH725" s="144">
        <f t="shared" si="494"/>
        <v>72712168.216000006</v>
      </c>
      <c r="BI725" s="127">
        <f t="shared" si="487"/>
        <v>4659160</v>
      </c>
      <c r="BJ725" s="145">
        <f t="shared" si="495"/>
        <v>2329580</v>
      </c>
      <c r="BK725" s="145">
        <f t="shared" si="496"/>
        <v>698874</v>
      </c>
      <c r="BL725" s="146">
        <f t="shared" si="497"/>
        <v>1120000</v>
      </c>
      <c r="BM725" s="379">
        <v>0</v>
      </c>
      <c r="BN725" s="147">
        <f t="shared" si="498"/>
        <v>81519782.216000006</v>
      </c>
      <c r="BO725" s="148">
        <f t="shared" si="499"/>
        <v>72712168.215999991</v>
      </c>
      <c r="BP725" s="149">
        <f t="shared" si="500"/>
        <v>16723798.689679999</v>
      </c>
      <c r="BQ725" s="150">
        <f t="shared" si="501"/>
        <v>98243580.905680001</v>
      </c>
      <c r="BR725" s="151">
        <f t="shared" si="502"/>
        <v>100800</v>
      </c>
      <c r="BS725" s="147">
        <f t="shared" si="503"/>
        <v>98344380.905680001</v>
      </c>
      <c r="BT725" s="135">
        <v>0</v>
      </c>
      <c r="BU725" s="148">
        <f t="shared" si="504"/>
        <v>8151978.2216000007</v>
      </c>
      <c r="BV725" s="152">
        <f t="shared" si="505"/>
        <v>4075989.1108000004</v>
      </c>
      <c r="BW725" s="133">
        <f t="shared" si="506"/>
        <v>86116413.573280007</v>
      </c>
      <c r="BX725" s="147">
        <f t="shared" si="507"/>
        <v>7687614</v>
      </c>
      <c r="BY725" s="134">
        <f t="shared" si="508"/>
        <v>78428799.573280007</v>
      </c>
      <c r="CD725" s="388">
        <f>'گام اول '!AU726</f>
        <v>72712168.216000006</v>
      </c>
      <c r="CE725" s="389">
        <f>'گام اول '!AV726</f>
        <v>54322316.440880008</v>
      </c>
      <c r="CF725" s="389">
        <f>'گام اول '!AW726</f>
        <v>72712168.215999991</v>
      </c>
      <c r="CG725" s="389">
        <f>'گام اول '!AX726</f>
        <v>5089851.7751199994</v>
      </c>
      <c r="CH725" s="389">
        <f>'گام اول '!AY726</f>
        <v>1432231.644088001</v>
      </c>
      <c r="CI725" s="389">
        <f>'گام اول '!AZ726</f>
        <v>0</v>
      </c>
      <c r="CJ725" s="389">
        <f>'گام اول '!BA726</f>
        <v>0</v>
      </c>
      <c r="CK725" s="389">
        <f>'گام اول '!BB726</f>
        <v>0</v>
      </c>
      <c r="CL725" s="389">
        <f>'گام اول '!BC726</f>
        <v>0</v>
      </c>
      <c r="CM725" s="389">
        <f>'گام اول '!BD726</f>
        <v>0</v>
      </c>
      <c r="CN725" s="389">
        <f>'گام اول '!BE726</f>
        <v>0</v>
      </c>
      <c r="CO725" s="389">
        <f>'گام اول '!BF726</f>
        <v>0</v>
      </c>
      <c r="CP725" s="389">
        <f>'گام اول '!BG726</f>
        <v>6522083.4192080004</v>
      </c>
      <c r="CQ725" s="389">
        <f>'گام اول '!BH726</f>
        <v>66190084</v>
      </c>
      <c r="CR725" s="389">
        <f t="shared" si="509"/>
        <v>72712168.216000006</v>
      </c>
      <c r="CS725" s="55">
        <f t="shared" si="510"/>
        <v>4659160</v>
      </c>
      <c r="CT725" s="388">
        <f t="shared" si="511"/>
        <v>2329580</v>
      </c>
      <c r="CU725" s="389">
        <f t="shared" si="512"/>
        <v>698874</v>
      </c>
      <c r="CV725" s="389">
        <f t="shared" si="513"/>
        <v>1120000</v>
      </c>
      <c r="CW725" s="55">
        <v>0</v>
      </c>
      <c r="CX725" s="389">
        <f t="shared" si="514"/>
        <v>81519782.216000006</v>
      </c>
      <c r="CY725" s="389">
        <f t="shared" si="515"/>
        <v>72712168.215999991</v>
      </c>
      <c r="CZ725" s="389">
        <f t="shared" si="516"/>
        <v>16723798.689679999</v>
      </c>
      <c r="DA725" s="389">
        <f t="shared" si="517"/>
        <v>98243580.905680001</v>
      </c>
      <c r="DB725" s="389">
        <f t="shared" si="518"/>
        <v>100800</v>
      </c>
      <c r="DC725" s="389">
        <f t="shared" si="519"/>
        <v>98344380.905680001</v>
      </c>
      <c r="DD725" s="394">
        <v>0</v>
      </c>
      <c r="DE725" s="389">
        <f t="shared" si="520"/>
        <v>8151978.2216000007</v>
      </c>
      <c r="DF725" s="389">
        <f t="shared" si="521"/>
        <v>4075989.1108000004</v>
      </c>
      <c r="DG725" s="389">
        <f t="shared" si="522"/>
        <v>86116413.573280007</v>
      </c>
      <c r="DH725" s="389">
        <f t="shared" si="523"/>
        <v>7687614</v>
      </c>
      <c r="DI725" s="389">
        <f t="shared" si="524"/>
        <v>78428799.573280007</v>
      </c>
      <c r="DJ725" s="389">
        <f t="shared" si="525"/>
        <v>0</v>
      </c>
      <c r="DL725" s="396">
        <f t="shared" si="526"/>
        <v>6638737.5</v>
      </c>
      <c r="DM725" s="396">
        <f t="shared" si="527"/>
        <v>-1979577.5</v>
      </c>
    </row>
    <row r="726" spans="1:117" s="55" customFormat="1" ht="21" x14ac:dyDescent="0.2">
      <c r="A726" s="191">
        <f t="shared" si="488"/>
        <v>2655495</v>
      </c>
      <c r="B726" s="136">
        <f>'گام اول '!B727</f>
        <v>721</v>
      </c>
      <c r="C726" s="136">
        <f>'گام اول '!C727</f>
        <v>520</v>
      </c>
      <c r="D726" s="136">
        <f>'گام اول '!D727</f>
        <v>13025</v>
      </c>
      <c r="E726" s="136" t="str">
        <f>'گام اول '!E727</f>
        <v>محمد</v>
      </c>
      <c r="F726" s="136" t="str">
        <f>'گام اول '!F727</f>
        <v>محمدی پور ماسوله</v>
      </c>
      <c r="G726" s="136" t="str">
        <f>'گام اول '!G727</f>
        <v>نگهبان</v>
      </c>
      <c r="H726" s="136" t="str">
        <f>'گام اول '!H727</f>
        <v>البرز</v>
      </c>
      <c r="I726" s="136" t="str">
        <f>'گام اول '!I727</f>
        <v>129-700-4131330-1</v>
      </c>
      <c r="J726" s="136" t="str">
        <f>'گام اول '!J727</f>
        <v>0323461336</v>
      </c>
      <c r="K726" s="136" t="str">
        <f>'گام اول '!K727</f>
        <v>0025028573</v>
      </c>
      <c r="L726" s="136" t="str">
        <f>'گام اول '!L727</f>
        <v>البرز</v>
      </c>
      <c r="M726" s="136" t="str">
        <f>'گام اول '!M727</f>
        <v>نگهبان</v>
      </c>
      <c r="N726" s="120">
        <f>'گام اول '!N727</f>
        <v>0</v>
      </c>
      <c r="O726" s="119">
        <f>'گام اول '!O727</f>
        <v>0</v>
      </c>
      <c r="P726" s="121" t="str">
        <f>'گام اول '!P727</f>
        <v>*</v>
      </c>
      <c r="Q726" s="358">
        <f>'گام اول '!Q727</f>
        <v>30</v>
      </c>
      <c r="R726" s="358">
        <f>'گام اول '!R727</f>
        <v>120</v>
      </c>
      <c r="S726" s="358">
        <f>'گام اول '!S727</f>
        <v>220</v>
      </c>
      <c r="T726" s="358">
        <f>'گام اول '!T727</f>
        <v>29.33</v>
      </c>
      <c r="U726" s="137">
        <f>'گام اول '!U727</f>
        <v>0</v>
      </c>
      <c r="V726" s="120">
        <f>'گام اول '!W727</f>
        <v>0</v>
      </c>
      <c r="W726" s="121">
        <f>'گام اول '!X727</f>
        <v>0</v>
      </c>
      <c r="X726" s="366">
        <f>'گام اول '!Y727</f>
        <v>0</v>
      </c>
      <c r="Y726" s="366">
        <f>'گام اول '!Z727</f>
        <v>0</v>
      </c>
      <c r="Z726" s="138">
        <f>'گام اول '!AA727</f>
        <v>885165</v>
      </c>
      <c r="AA726" s="138">
        <f>'گام اول '!AB727</f>
        <v>0</v>
      </c>
      <c r="AB726" s="138">
        <f>'گام اول '!AC727</f>
        <v>885165</v>
      </c>
      <c r="AC726" s="138">
        <f>'گام اول '!AD727</f>
        <v>4500000</v>
      </c>
      <c r="AD726" s="138">
        <f>'گام اول '!AE727</f>
        <v>6000000</v>
      </c>
      <c r="AE726" s="139">
        <f>'گام اول '!AF727</f>
        <v>168986.04545454544</v>
      </c>
      <c r="AF726" s="122">
        <f>'گام اول '!AG727</f>
        <v>26554950</v>
      </c>
      <c r="AG726" s="123">
        <f>'گام اول '!AH727</f>
        <v>0</v>
      </c>
      <c r="AH726" s="123">
        <f>'گام اول '!AI727</f>
        <v>20278325.454545453</v>
      </c>
      <c r="AI726" s="123">
        <f>'گام اول '!AJ727</f>
        <v>0</v>
      </c>
      <c r="AJ726" s="123">
        <f>'گام اول '!AK727</f>
        <v>4500000</v>
      </c>
      <c r="AK726" s="123">
        <f>'گام اول '!AL727</f>
        <v>6000000</v>
      </c>
      <c r="AL726" s="123">
        <f>'گام اول '!AM727</f>
        <v>9294232.5</v>
      </c>
      <c r="AM726" s="123">
        <f>'گام اول '!AN727</f>
        <v>4956360.7131818179</v>
      </c>
      <c r="AN726" s="123">
        <f>'گام اول '!AO727</f>
        <v>0</v>
      </c>
      <c r="AO726" s="123">
        <f>'گام اول '!AP727</f>
        <v>6000000</v>
      </c>
      <c r="AP726" s="123">
        <f>'گام اول '!AQ727</f>
        <v>0</v>
      </c>
      <c r="AQ726" s="123">
        <f>'گام اول '!AR727</f>
        <v>0</v>
      </c>
      <c r="AR726" s="123">
        <f>'گام اول '!AS727</f>
        <v>0</v>
      </c>
      <c r="AS726" s="375">
        <f>'گام اول '!AT727</f>
        <v>0</v>
      </c>
      <c r="AT726" s="368">
        <f t="shared" si="489"/>
        <v>77583868.667727277</v>
      </c>
      <c r="AU726" s="173">
        <f>'گام اول '!AV727</f>
        <v>55652997.860986367</v>
      </c>
      <c r="AV726" s="141">
        <f>'گام اول '!AW727</f>
        <v>77583868.667727262</v>
      </c>
      <c r="AW726" s="142">
        <f t="shared" si="490"/>
        <v>5430870.8067409089</v>
      </c>
      <c r="AX726" s="75">
        <f t="shared" si="491"/>
        <v>1565299.7860986367</v>
      </c>
      <c r="AY726" s="142">
        <f>'گام اول '!AZ727</f>
        <v>0</v>
      </c>
      <c r="AZ726" s="142">
        <f>'گام اول '!BA727</f>
        <v>0</v>
      </c>
      <c r="BA726" s="142">
        <f>'گام اول '!BB727</f>
        <v>0</v>
      </c>
      <c r="BB726" s="142">
        <f>'گام اول '!BC727</f>
        <v>0</v>
      </c>
      <c r="BC726" s="142">
        <f>'گام اول '!BD727</f>
        <v>0</v>
      </c>
      <c r="BD726" s="142">
        <f>'گام اول '!BE727</f>
        <v>0</v>
      </c>
      <c r="BE726" s="142">
        <f>'گام اول '!BF727</f>
        <v>0</v>
      </c>
      <c r="BF726" s="143">
        <f t="shared" si="492"/>
        <v>6996170.5928395456</v>
      </c>
      <c r="BG726" s="140">
        <f t="shared" si="493"/>
        <v>70587698</v>
      </c>
      <c r="BH726" s="144">
        <f t="shared" si="494"/>
        <v>77583868.667727277</v>
      </c>
      <c r="BI726" s="127">
        <f t="shared" si="487"/>
        <v>4425825</v>
      </c>
      <c r="BJ726" s="145">
        <f t="shared" si="495"/>
        <v>2212912.5</v>
      </c>
      <c r="BK726" s="145">
        <f t="shared" si="496"/>
        <v>663873.75</v>
      </c>
      <c r="BL726" s="146">
        <f t="shared" si="497"/>
        <v>1120000</v>
      </c>
      <c r="BM726" s="379">
        <v>0</v>
      </c>
      <c r="BN726" s="147">
        <f t="shared" si="498"/>
        <v>86006479.917727277</v>
      </c>
      <c r="BO726" s="148">
        <f t="shared" si="499"/>
        <v>77583868.667727262</v>
      </c>
      <c r="BP726" s="149">
        <f t="shared" si="500"/>
        <v>17844289.793577272</v>
      </c>
      <c r="BQ726" s="150">
        <f t="shared" si="501"/>
        <v>103850769.71130455</v>
      </c>
      <c r="BR726" s="151">
        <f t="shared" si="502"/>
        <v>100800</v>
      </c>
      <c r="BS726" s="147">
        <f t="shared" si="503"/>
        <v>103951569.71130455</v>
      </c>
      <c r="BT726" s="135">
        <v>0</v>
      </c>
      <c r="BU726" s="148">
        <f t="shared" si="504"/>
        <v>8600647.991772728</v>
      </c>
      <c r="BV726" s="152">
        <f t="shared" si="505"/>
        <v>4300323.995886364</v>
      </c>
      <c r="BW726" s="133">
        <f t="shared" si="506"/>
        <v>91050597.723645449</v>
      </c>
      <c r="BX726" s="147">
        <f t="shared" si="507"/>
        <v>7302611.25</v>
      </c>
      <c r="BY726" s="134">
        <f t="shared" si="508"/>
        <v>83747986.473645449</v>
      </c>
      <c r="CD726" s="388">
        <f>'گام اول '!AU727</f>
        <v>77583868.667727277</v>
      </c>
      <c r="CE726" s="389">
        <f>'گام اول '!AV727</f>
        <v>55652997.860986367</v>
      </c>
      <c r="CF726" s="389">
        <f>'گام اول '!AW727</f>
        <v>77583868.667727262</v>
      </c>
      <c r="CG726" s="389">
        <f>'گام اول '!AX727</f>
        <v>5430870.8067409089</v>
      </c>
      <c r="CH726" s="389">
        <f>'گام اول '!AY727</f>
        <v>1565299.7860986367</v>
      </c>
      <c r="CI726" s="389">
        <f>'گام اول '!AZ727</f>
        <v>0</v>
      </c>
      <c r="CJ726" s="389">
        <f>'گام اول '!BA727</f>
        <v>0</v>
      </c>
      <c r="CK726" s="389">
        <f>'گام اول '!BB727</f>
        <v>0</v>
      </c>
      <c r="CL726" s="389">
        <f>'گام اول '!BC727</f>
        <v>0</v>
      </c>
      <c r="CM726" s="389">
        <f>'گام اول '!BD727</f>
        <v>0</v>
      </c>
      <c r="CN726" s="389">
        <f>'گام اول '!BE727</f>
        <v>0</v>
      </c>
      <c r="CO726" s="389">
        <f>'گام اول '!BF727</f>
        <v>0</v>
      </c>
      <c r="CP726" s="389">
        <f>'گام اول '!BG727</f>
        <v>6996170.5928395456</v>
      </c>
      <c r="CQ726" s="389">
        <f>'گام اول '!BH727</f>
        <v>70587698</v>
      </c>
      <c r="CR726" s="389">
        <f t="shared" si="509"/>
        <v>77583868.667727277</v>
      </c>
      <c r="CS726" s="55">
        <f t="shared" si="510"/>
        <v>4425825</v>
      </c>
      <c r="CT726" s="388">
        <f t="shared" si="511"/>
        <v>2212912.5</v>
      </c>
      <c r="CU726" s="389">
        <f t="shared" si="512"/>
        <v>663873.75</v>
      </c>
      <c r="CV726" s="389">
        <f t="shared" si="513"/>
        <v>1120000</v>
      </c>
      <c r="CW726" s="55">
        <v>0</v>
      </c>
      <c r="CX726" s="389">
        <f t="shared" si="514"/>
        <v>86006479.917727277</v>
      </c>
      <c r="CY726" s="389">
        <f t="shared" si="515"/>
        <v>77583868.667727262</v>
      </c>
      <c r="CZ726" s="389">
        <f t="shared" si="516"/>
        <v>17844289.793577272</v>
      </c>
      <c r="DA726" s="389">
        <f t="shared" si="517"/>
        <v>103850769.71130455</v>
      </c>
      <c r="DB726" s="389">
        <f t="shared" si="518"/>
        <v>100800</v>
      </c>
      <c r="DC726" s="389">
        <f t="shared" si="519"/>
        <v>103951569.71130455</v>
      </c>
      <c r="DD726" s="394">
        <v>0</v>
      </c>
      <c r="DE726" s="389">
        <f t="shared" si="520"/>
        <v>8600647.991772728</v>
      </c>
      <c r="DF726" s="389">
        <f t="shared" si="521"/>
        <v>4300323.995886364</v>
      </c>
      <c r="DG726" s="389">
        <f t="shared" si="522"/>
        <v>91050597.723645449</v>
      </c>
      <c r="DH726" s="389">
        <f t="shared" si="523"/>
        <v>7302611.25</v>
      </c>
      <c r="DI726" s="389">
        <f t="shared" si="524"/>
        <v>83747986.473645449</v>
      </c>
      <c r="DJ726" s="389">
        <f t="shared" si="525"/>
        <v>0</v>
      </c>
      <c r="DL726" s="396">
        <f t="shared" si="526"/>
        <v>6638737.5</v>
      </c>
      <c r="DM726" s="396">
        <f t="shared" si="527"/>
        <v>-2212912.5</v>
      </c>
    </row>
    <row r="727" spans="1:117" s="55" customFormat="1" ht="21" x14ac:dyDescent="0.2">
      <c r="A727" s="191">
        <f t="shared" si="488"/>
        <v>2655495</v>
      </c>
      <c r="B727" s="136">
        <f>'گام اول '!B728</f>
        <v>722</v>
      </c>
      <c r="C727" s="136">
        <f>'گام اول '!C728</f>
        <v>521</v>
      </c>
      <c r="D727" s="136">
        <f>'گام اول '!D728</f>
        <v>13072</v>
      </c>
      <c r="E727" s="136" t="str">
        <f>'گام اول '!E728</f>
        <v>سبزعلی</v>
      </c>
      <c r="F727" s="136" t="str">
        <f>'گام اول '!F728</f>
        <v>کرمی</v>
      </c>
      <c r="G727" s="136" t="str">
        <f>'گام اول '!G728</f>
        <v>نگهبان</v>
      </c>
      <c r="H727" s="136" t="str">
        <f>'گام اول '!H728</f>
        <v>البرز</v>
      </c>
      <c r="I727" s="136" t="str">
        <f>'گام اول '!I728</f>
        <v>129-813-2432653-1</v>
      </c>
      <c r="J727" s="136" t="str">
        <f>'گام اول '!J728</f>
        <v>4370909831</v>
      </c>
      <c r="K727" s="136" t="str">
        <f>'گام اول '!K728</f>
        <v>0010354527</v>
      </c>
      <c r="L727" s="136" t="str">
        <f>'گام اول '!L728</f>
        <v>البرز</v>
      </c>
      <c r="M727" s="136" t="str">
        <f>'گام اول '!M728</f>
        <v>نگهبان</v>
      </c>
      <c r="N727" s="120" t="str">
        <f>'گام اول '!N728</f>
        <v>*</v>
      </c>
      <c r="O727" s="119">
        <f>'گام اول '!O728</f>
        <v>0</v>
      </c>
      <c r="P727" s="121">
        <f>'گام اول '!P728</f>
        <v>0</v>
      </c>
      <c r="Q727" s="358">
        <f>'گام اول '!Q728</f>
        <v>30</v>
      </c>
      <c r="R727" s="358">
        <f>'گام اول '!R728</f>
        <v>120</v>
      </c>
      <c r="S727" s="358">
        <f>'گام اول '!S728</f>
        <v>110</v>
      </c>
      <c r="T727" s="358">
        <f>'گام اول '!T728</f>
        <v>29.33</v>
      </c>
      <c r="U727" s="137">
        <f>'گام اول '!U728</f>
        <v>0</v>
      </c>
      <c r="V727" s="120">
        <f>'گام اول '!W728</f>
        <v>0</v>
      </c>
      <c r="W727" s="121">
        <f>'گام اول '!X728</f>
        <v>0</v>
      </c>
      <c r="X727" s="366">
        <f>'گام اول '!Y728</f>
        <v>2</v>
      </c>
      <c r="Y727" s="366">
        <f>'گام اول '!Z728</f>
        <v>2</v>
      </c>
      <c r="Z727" s="138">
        <f>'گام اول '!AA728</f>
        <v>885165</v>
      </c>
      <c r="AA727" s="138">
        <f>'گام اول '!AB728</f>
        <v>46667</v>
      </c>
      <c r="AB727" s="138">
        <f>'گام اول '!AC728</f>
        <v>931832</v>
      </c>
      <c r="AC727" s="138">
        <f>'گام اول '!AD728</f>
        <v>4500000</v>
      </c>
      <c r="AD727" s="138">
        <f>'گام اول '!AE728</f>
        <v>6000000</v>
      </c>
      <c r="AE727" s="139">
        <f>'گام اول '!AF728</f>
        <v>177895.19999999998</v>
      </c>
      <c r="AF727" s="122">
        <f>'گام اول '!AG728</f>
        <v>26554950</v>
      </c>
      <c r="AG727" s="123">
        <f>'گام اول '!AH728</f>
        <v>1400010</v>
      </c>
      <c r="AH727" s="123">
        <f>'گام اول '!AI728</f>
        <v>21347423.999999996</v>
      </c>
      <c r="AI727" s="123">
        <f>'گام اول '!AJ728</f>
        <v>5310990</v>
      </c>
      <c r="AJ727" s="123">
        <f>'گام اول '!AK728</f>
        <v>4500000</v>
      </c>
      <c r="AK727" s="123">
        <f>'گام اول '!AL728</f>
        <v>6000000</v>
      </c>
      <c r="AL727" s="123">
        <f>'گام اول '!AM728</f>
        <v>4892117.9999999991</v>
      </c>
      <c r="AM727" s="123">
        <f>'گام اول '!AN728</f>
        <v>5217666.2159999991</v>
      </c>
      <c r="AN727" s="123">
        <f>'گام اول '!AO728</f>
        <v>0</v>
      </c>
      <c r="AO727" s="123">
        <f>'گام اول '!AP728</f>
        <v>3000000</v>
      </c>
      <c r="AP727" s="123">
        <f>'گام اول '!AQ728</f>
        <v>0</v>
      </c>
      <c r="AQ727" s="123">
        <f>'گام اول '!AR728</f>
        <v>0</v>
      </c>
      <c r="AR727" s="123">
        <f>'گام اول '!AS728</f>
        <v>0</v>
      </c>
      <c r="AS727" s="375">
        <f>'گام اول '!AT728</f>
        <v>0</v>
      </c>
      <c r="AT727" s="368">
        <f t="shared" si="489"/>
        <v>78223158.216000006</v>
      </c>
      <c r="AU727" s="173">
        <f>'گام اول '!AV728</f>
        <v>54308316.440880008</v>
      </c>
      <c r="AV727" s="141">
        <f>'گام اول '!AW728</f>
        <v>72912168.215999991</v>
      </c>
      <c r="AW727" s="142">
        <f t="shared" si="490"/>
        <v>5103851.7751199994</v>
      </c>
      <c r="AX727" s="75">
        <f t="shared" si="491"/>
        <v>1430831.644088001</v>
      </c>
      <c r="AY727" s="142">
        <f>'گام اول '!AZ728</f>
        <v>0</v>
      </c>
      <c r="AZ727" s="142">
        <f>'گام اول '!BA728</f>
        <v>0</v>
      </c>
      <c r="BA727" s="142">
        <f>'گام اول '!BB728</f>
        <v>0</v>
      </c>
      <c r="BB727" s="142">
        <f>'گام اول '!BC728</f>
        <v>0</v>
      </c>
      <c r="BC727" s="142">
        <f>'گام اول '!BD728</f>
        <v>0</v>
      </c>
      <c r="BD727" s="142">
        <f>'گام اول '!BE728</f>
        <v>0</v>
      </c>
      <c r="BE727" s="142">
        <f>'گام اول '!BF728</f>
        <v>0</v>
      </c>
      <c r="BF727" s="143">
        <f t="shared" si="492"/>
        <v>6534683.4192080004</v>
      </c>
      <c r="BG727" s="140">
        <f t="shared" si="493"/>
        <v>71688474</v>
      </c>
      <c r="BH727" s="144">
        <f t="shared" si="494"/>
        <v>78223158.216000006</v>
      </c>
      <c r="BI727" s="127">
        <f t="shared" si="487"/>
        <v>4659160</v>
      </c>
      <c r="BJ727" s="145">
        <f t="shared" si="495"/>
        <v>2329580</v>
      </c>
      <c r="BK727" s="145">
        <f t="shared" si="496"/>
        <v>698874</v>
      </c>
      <c r="BL727" s="146">
        <f t="shared" si="497"/>
        <v>1120000</v>
      </c>
      <c r="BM727" s="379">
        <v>0</v>
      </c>
      <c r="BN727" s="147">
        <f t="shared" si="498"/>
        <v>87030772.216000006</v>
      </c>
      <c r="BO727" s="148">
        <f t="shared" si="499"/>
        <v>72912168.215999991</v>
      </c>
      <c r="BP727" s="149">
        <f t="shared" si="500"/>
        <v>16769798.689679999</v>
      </c>
      <c r="BQ727" s="150">
        <f t="shared" si="501"/>
        <v>103800570.90568</v>
      </c>
      <c r="BR727" s="151">
        <f t="shared" si="502"/>
        <v>100800</v>
      </c>
      <c r="BS727" s="147">
        <f t="shared" si="503"/>
        <v>103901370.90568</v>
      </c>
      <c r="BT727" s="135">
        <v>0</v>
      </c>
      <c r="BU727" s="148">
        <f t="shared" si="504"/>
        <v>8703077.2216000017</v>
      </c>
      <c r="BV727" s="152">
        <f t="shared" si="505"/>
        <v>4351538.6108000008</v>
      </c>
      <c r="BW727" s="133">
        <f t="shared" si="506"/>
        <v>90846755.073280007</v>
      </c>
      <c r="BX727" s="147">
        <f t="shared" si="507"/>
        <v>7687614</v>
      </c>
      <c r="BY727" s="134">
        <f t="shared" si="508"/>
        <v>83159141.073280007</v>
      </c>
      <c r="CD727" s="388">
        <f>'گام اول '!AU728</f>
        <v>78223158.216000006</v>
      </c>
      <c r="CE727" s="389">
        <f>'گام اول '!AV728</f>
        <v>54308316.440880008</v>
      </c>
      <c r="CF727" s="389">
        <f>'گام اول '!AW728</f>
        <v>72912168.215999991</v>
      </c>
      <c r="CG727" s="389">
        <f>'گام اول '!AX728</f>
        <v>5103851.7751199994</v>
      </c>
      <c r="CH727" s="389">
        <f>'گام اول '!AY728</f>
        <v>1430831.644088001</v>
      </c>
      <c r="CI727" s="389">
        <f>'گام اول '!AZ728</f>
        <v>0</v>
      </c>
      <c r="CJ727" s="389">
        <f>'گام اول '!BA728</f>
        <v>0</v>
      </c>
      <c r="CK727" s="389">
        <f>'گام اول '!BB728</f>
        <v>0</v>
      </c>
      <c r="CL727" s="389">
        <f>'گام اول '!BC728</f>
        <v>0</v>
      </c>
      <c r="CM727" s="389">
        <f>'گام اول '!BD728</f>
        <v>0</v>
      </c>
      <c r="CN727" s="389">
        <f>'گام اول '!BE728</f>
        <v>0</v>
      </c>
      <c r="CO727" s="389">
        <f>'گام اول '!BF728</f>
        <v>0</v>
      </c>
      <c r="CP727" s="389">
        <f>'گام اول '!BG728</f>
        <v>6534683.4192080004</v>
      </c>
      <c r="CQ727" s="389">
        <f>'گام اول '!BH728</f>
        <v>71688474</v>
      </c>
      <c r="CR727" s="389">
        <f t="shared" si="509"/>
        <v>78223158.216000006</v>
      </c>
      <c r="CS727" s="55">
        <f t="shared" si="510"/>
        <v>4659160</v>
      </c>
      <c r="CT727" s="388">
        <f t="shared" si="511"/>
        <v>2329580</v>
      </c>
      <c r="CU727" s="389">
        <f t="shared" si="512"/>
        <v>698874</v>
      </c>
      <c r="CV727" s="389">
        <f t="shared" si="513"/>
        <v>1120000</v>
      </c>
      <c r="CW727" s="55">
        <v>0</v>
      </c>
      <c r="CX727" s="389">
        <f t="shared" si="514"/>
        <v>87030772.216000006</v>
      </c>
      <c r="CY727" s="389">
        <f t="shared" si="515"/>
        <v>72912168.215999991</v>
      </c>
      <c r="CZ727" s="389">
        <f t="shared" si="516"/>
        <v>16769798.689679999</v>
      </c>
      <c r="DA727" s="389">
        <f t="shared" si="517"/>
        <v>103800570.90568</v>
      </c>
      <c r="DB727" s="389">
        <f t="shared" si="518"/>
        <v>100800</v>
      </c>
      <c r="DC727" s="389">
        <f t="shared" si="519"/>
        <v>103901370.90568</v>
      </c>
      <c r="DD727" s="394">
        <v>0</v>
      </c>
      <c r="DE727" s="389">
        <f t="shared" si="520"/>
        <v>8703077.2216000017</v>
      </c>
      <c r="DF727" s="389">
        <f t="shared" si="521"/>
        <v>4351538.6108000008</v>
      </c>
      <c r="DG727" s="389">
        <f t="shared" si="522"/>
        <v>90846755.073280007</v>
      </c>
      <c r="DH727" s="389">
        <f t="shared" si="523"/>
        <v>7687614</v>
      </c>
      <c r="DI727" s="389">
        <f t="shared" si="524"/>
        <v>83159141.073280007</v>
      </c>
      <c r="DJ727" s="389">
        <f t="shared" si="525"/>
        <v>0</v>
      </c>
      <c r="DL727" s="396">
        <f t="shared" si="526"/>
        <v>6638737.5</v>
      </c>
      <c r="DM727" s="396">
        <f t="shared" si="527"/>
        <v>-1979577.5</v>
      </c>
    </row>
    <row r="728" spans="1:117" s="55" customFormat="1" ht="21" x14ac:dyDescent="0.2">
      <c r="A728" s="191">
        <f t="shared" si="488"/>
        <v>2655495</v>
      </c>
      <c r="B728" s="136">
        <f>'گام اول '!B729</f>
        <v>723</v>
      </c>
      <c r="C728" s="136">
        <f>'گام اول '!C729</f>
        <v>522</v>
      </c>
      <c r="D728" s="136">
        <f>'گام اول '!D729</f>
        <v>13073</v>
      </c>
      <c r="E728" s="136" t="str">
        <f>'گام اول '!E729</f>
        <v xml:space="preserve">مهدی </v>
      </c>
      <c r="F728" s="136" t="str">
        <f>'گام اول '!F729</f>
        <v>کیانی</v>
      </c>
      <c r="G728" s="136" t="str">
        <f>'گام اول '!G729</f>
        <v>نگهبان</v>
      </c>
      <c r="H728" s="136" t="str">
        <f>'گام اول '!H729</f>
        <v>البرز</v>
      </c>
      <c r="I728" s="136" t="str">
        <f>'گام اول '!I729</f>
        <v>254-700-3679275-1</v>
      </c>
      <c r="J728" s="136" t="str">
        <f>'گام اول '!J729</f>
        <v>0065949730</v>
      </c>
      <c r="K728" s="136" t="str">
        <f>'گام اول '!K729</f>
        <v>0028824672</v>
      </c>
      <c r="L728" s="136" t="str">
        <f>'گام اول '!L729</f>
        <v>البرز</v>
      </c>
      <c r="M728" s="136" t="str">
        <f>'گام اول '!M729</f>
        <v>نگهبان</v>
      </c>
      <c r="N728" s="120" t="str">
        <f>'گام اول '!N729</f>
        <v>*</v>
      </c>
      <c r="O728" s="119">
        <f>'گام اول '!O729</f>
        <v>0</v>
      </c>
      <c r="P728" s="121">
        <f>'گام اول '!P729</f>
        <v>0</v>
      </c>
      <c r="Q728" s="358">
        <f>'گام اول '!Q729</f>
        <v>30</v>
      </c>
      <c r="R728" s="358">
        <f>'گام اول '!R729</f>
        <v>120</v>
      </c>
      <c r="S728" s="358">
        <f>'گام اول '!S729</f>
        <v>110</v>
      </c>
      <c r="T728" s="358">
        <f>'گام اول '!T729</f>
        <v>29.33</v>
      </c>
      <c r="U728" s="137">
        <f>'گام اول '!U729</f>
        <v>0</v>
      </c>
      <c r="V728" s="120">
        <f>'گام اول '!W729</f>
        <v>0</v>
      </c>
      <c r="W728" s="121">
        <f>'گام اول '!X729</f>
        <v>0</v>
      </c>
      <c r="X728" s="366">
        <f>'گام اول '!Y729</f>
        <v>2</v>
      </c>
      <c r="Y728" s="366">
        <f>'گام اول '!Z729</f>
        <v>2</v>
      </c>
      <c r="Z728" s="138">
        <f>'گام اول '!AA729</f>
        <v>885165</v>
      </c>
      <c r="AA728" s="138">
        <f>'گام اول '!AB729</f>
        <v>46667</v>
      </c>
      <c r="AB728" s="138">
        <f>'گام اول '!AC729</f>
        <v>931832</v>
      </c>
      <c r="AC728" s="138">
        <f>'گام اول '!AD729</f>
        <v>4500000</v>
      </c>
      <c r="AD728" s="138">
        <f>'گام اول '!AE729</f>
        <v>6000000</v>
      </c>
      <c r="AE728" s="139">
        <f>'گام اول '!AF729</f>
        <v>177895.19999999998</v>
      </c>
      <c r="AF728" s="122">
        <f>'گام اول '!AG729</f>
        <v>26554950</v>
      </c>
      <c r="AG728" s="123">
        <f>'گام اول '!AH729</f>
        <v>1400010</v>
      </c>
      <c r="AH728" s="123">
        <f>'گام اول '!AI729</f>
        <v>21347423.999999996</v>
      </c>
      <c r="AI728" s="123">
        <f>'گام اول '!AJ729</f>
        <v>5310990</v>
      </c>
      <c r="AJ728" s="123">
        <f>'گام اول '!AK729</f>
        <v>4500000</v>
      </c>
      <c r="AK728" s="123">
        <f>'گام اول '!AL729</f>
        <v>6000000</v>
      </c>
      <c r="AL728" s="123">
        <f>'گام اول '!AM729</f>
        <v>4892117.9999999991</v>
      </c>
      <c r="AM728" s="123">
        <f>'گام اول '!AN729</f>
        <v>5217666.2159999991</v>
      </c>
      <c r="AN728" s="123">
        <f>'گام اول '!AO729</f>
        <v>0</v>
      </c>
      <c r="AO728" s="123">
        <f>'گام اول '!AP729</f>
        <v>2800000</v>
      </c>
      <c r="AP728" s="123">
        <f>'گام اول '!AQ729</f>
        <v>0</v>
      </c>
      <c r="AQ728" s="123">
        <f>'گام اول '!AR729</f>
        <v>0</v>
      </c>
      <c r="AR728" s="123">
        <f>'گام اول '!AS729</f>
        <v>0</v>
      </c>
      <c r="AS728" s="375">
        <f>'گام اول '!AT729</f>
        <v>0</v>
      </c>
      <c r="AT728" s="368">
        <f t="shared" si="489"/>
        <v>78023158.216000006</v>
      </c>
      <c r="AU728" s="173">
        <f>'گام اول '!AV729</f>
        <v>54322316.440880008</v>
      </c>
      <c r="AV728" s="141">
        <f>'گام اول '!AW729</f>
        <v>72712168.215999991</v>
      </c>
      <c r="AW728" s="142">
        <f t="shared" si="490"/>
        <v>5089851.7751199994</v>
      </c>
      <c r="AX728" s="75">
        <f t="shared" si="491"/>
        <v>1432231.644088001</v>
      </c>
      <c r="AY728" s="142">
        <f>'گام اول '!AZ729</f>
        <v>0</v>
      </c>
      <c r="AZ728" s="142">
        <f>'گام اول '!BA729</f>
        <v>0</v>
      </c>
      <c r="BA728" s="142">
        <f>'گام اول '!BB729</f>
        <v>0</v>
      </c>
      <c r="BB728" s="142">
        <f>'گام اول '!BC729</f>
        <v>0</v>
      </c>
      <c r="BC728" s="142">
        <f>'گام اول '!BD729</f>
        <v>0</v>
      </c>
      <c r="BD728" s="142">
        <f>'گام اول '!BE729</f>
        <v>0</v>
      </c>
      <c r="BE728" s="142">
        <f>'گام اول '!BF729</f>
        <v>0</v>
      </c>
      <c r="BF728" s="143">
        <f t="shared" si="492"/>
        <v>6522083.4192080004</v>
      </c>
      <c r="BG728" s="140">
        <f t="shared" si="493"/>
        <v>71501074</v>
      </c>
      <c r="BH728" s="144">
        <f t="shared" si="494"/>
        <v>78023158.216000006</v>
      </c>
      <c r="BI728" s="127">
        <f t="shared" si="487"/>
        <v>4659160</v>
      </c>
      <c r="BJ728" s="145">
        <f t="shared" si="495"/>
        <v>2329580</v>
      </c>
      <c r="BK728" s="145">
        <f t="shared" si="496"/>
        <v>698874</v>
      </c>
      <c r="BL728" s="146">
        <f t="shared" si="497"/>
        <v>1120000</v>
      </c>
      <c r="BM728" s="379">
        <v>0</v>
      </c>
      <c r="BN728" s="147">
        <f t="shared" si="498"/>
        <v>86830772.216000006</v>
      </c>
      <c r="BO728" s="148">
        <f t="shared" si="499"/>
        <v>72712168.215999991</v>
      </c>
      <c r="BP728" s="149">
        <f t="shared" si="500"/>
        <v>16723798.689679999</v>
      </c>
      <c r="BQ728" s="150">
        <f t="shared" si="501"/>
        <v>103554570.90568</v>
      </c>
      <c r="BR728" s="151">
        <f t="shared" si="502"/>
        <v>100800</v>
      </c>
      <c r="BS728" s="147">
        <f t="shared" si="503"/>
        <v>103655370.90568</v>
      </c>
      <c r="BT728" s="135">
        <v>0</v>
      </c>
      <c r="BU728" s="148">
        <f t="shared" si="504"/>
        <v>8683077.2216000017</v>
      </c>
      <c r="BV728" s="152">
        <f t="shared" si="505"/>
        <v>4341538.6108000008</v>
      </c>
      <c r="BW728" s="133">
        <f t="shared" si="506"/>
        <v>90630755.073280007</v>
      </c>
      <c r="BX728" s="147">
        <f t="shared" si="507"/>
        <v>7687614</v>
      </c>
      <c r="BY728" s="134">
        <f t="shared" si="508"/>
        <v>82943141.073280007</v>
      </c>
      <c r="CD728" s="388">
        <f>'گام اول '!AU729</f>
        <v>78023158.216000006</v>
      </c>
      <c r="CE728" s="389">
        <f>'گام اول '!AV729</f>
        <v>54322316.440880008</v>
      </c>
      <c r="CF728" s="389">
        <f>'گام اول '!AW729</f>
        <v>72712168.215999991</v>
      </c>
      <c r="CG728" s="389">
        <f>'گام اول '!AX729</f>
        <v>5089851.7751199994</v>
      </c>
      <c r="CH728" s="389">
        <f>'گام اول '!AY729</f>
        <v>1432231.644088001</v>
      </c>
      <c r="CI728" s="389">
        <f>'گام اول '!AZ729</f>
        <v>0</v>
      </c>
      <c r="CJ728" s="389">
        <f>'گام اول '!BA729</f>
        <v>0</v>
      </c>
      <c r="CK728" s="389">
        <f>'گام اول '!BB729</f>
        <v>0</v>
      </c>
      <c r="CL728" s="389">
        <f>'گام اول '!BC729</f>
        <v>0</v>
      </c>
      <c r="CM728" s="389">
        <f>'گام اول '!BD729</f>
        <v>0</v>
      </c>
      <c r="CN728" s="389">
        <f>'گام اول '!BE729</f>
        <v>0</v>
      </c>
      <c r="CO728" s="389">
        <f>'گام اول '!BF729</f>
        <v>0</v>
      </c>
      <c r="CP728" s="389">
        <f>'گام اول '!BG729</f>
        <v>6522083.4192080004</v>
      </c>
      <c r="CQ728" s="389">
        <f>'گام اول '!BH729</f>
        <v>71501074</v>
      </c>
      <c r="CR728" s="389">
        <f t="shared" si="509"/>
        <v>78023158.216000006</v>
      </c>
      <c r="CS728" s="55">
        <f t="shared" si="510"/>
        <v>4659160</v>
      </c>
      <c r="CT728" s="388">
        <f t="shared" si="511"/>
        <v>2329580</v>
      </c>
      <c r="CU728" s="389">
        <f t="shared" si="512"/>
        <v>698874</v>
      </c>
      <c r="CV728" s="389">
        <f t="shared" si="513"/>
        <v>1120000</v>
      </c>
      <c r="CW728" s="55">
        <v>0</v>
      </c>
      <c r="CX728" s="389">
        <f t="shared" si="514"/>
        <v>86830772.216000006</v>
      </c>
      <c r="CY728" s="389">
        <f t="shared" si="515"/>
        <v>72712168.215999991</v>
      </c>
      <c r="CZ728" s="389">
        <f t="shared" si="516"/>
        <v>16723798.689679999</v>
      </c>
      <c r="DA728" s="389">
        <f t="shared" si="517"/>
        <v>103554570.90568</v>
      </c>
      <c r="DB728" s="389">
        <f t="shared" si="518"/>
        <v>100800</v>
      </c>
      <c r="DC728" s="389">
        <f t="shared" si="519"/>
        <v>103655370.90568</v>
      </c>
      <c r="DD728" s="394">
        <v>0</v>
      </c>
      <c r="DE728" s="389">
        <f t="shared" si="520"/>
        <v>8683077.2216000017</v>
      </c>
      <c r="DF728" s="389">
        <f t="shared" si="521"/>
        <v>4341538.6108000008</v>
      </c>
      <c r="DG728" s="389">
        <f t="shared" si="522"/>
        <v>90630755.073280007</v>
      </c>
      <c r="DH728" s="389">
        <f t="shared" si="523"/>
        <v>7687614</v>
      </c>
      <c r="DI728" s="389">
        <f t="shared" si="524"/>
        <v>82943141.073280007</v>
      </c>
      <c r="DJ728" s="389">
        <f t="shared" si="525"/>
        <v>0</v>
      </c>
      <c r="DL728" s="396">
        <f t="shared" si="526"/>
        <v>6638737.5</v>
      </c>
      <c r="DM728" s="396">
        <f t="shared" si="527"/>
        <v>-1979577.5</v>
      </c>
    </row>
    <row r="729" spans="1:117" s="55" customFormat="1" ht="21" x14ac:dyDescent="0.2">
      <c r="A729" s="191">
        <f t="shared" si="488"/>
        <v>2655495</v>
      </c>
      <c r="B729" s="136">
        <f>'گام اول '!B730</f>
        <v>724</v>
      </c>
      <c r="C729" s="136">
        <f>'گام اول '!C730</f>
        <v>523</v>
      </c>
      <c r="D729" s="136">
        <f>'گام اول '!D730</f>
        <v>13076</v>
      </c>
      <c r="E729" s="136" t="str">
        <f>'گام اول '!E730</f>
        <v>حامد</v>
      </c>
      <c r="F729" s="136" t="str">
        <f>'گام اول '!F730</f>
        <v>غلامپور دهسری</v>
      </c>
      <c r="G729" s="136" t="str">
        <f>'گام اول '!G730</f>
        <v>نگهبان</v>
      </c>
      <c r="H729" s="136" t="str">
        <f>'گام اول '!H730</f>
        <v>البرز</v>
      </c>
      <c r="I729" s="136" t="str">
        <f>'گام اول '!I730</f>
        <v>129-700-4317792-1</v>
      </c>
      <c r="J729" s="136" t="str">
        <f>'گام اول '!J730</f>
        <v>5170017219</v>
      </c>
      <c r="K729" s="136">
        <f>'گام اول '!K730</f>
        <v>0</v>
      </c>
      <c r="L729" s="136" t="str">
        <f>'گام اول '!L730</f>
        <v>البرز</v>
      </c>
      <c r="M729" s="136" t="str">
        <f>'گام اول '!M730</f>
        <v>نگهبان</v>
      </c>
      <c r="N729" s="120" t="str">
        <f>'گام اول '!N730</f>
        <v>*</v>
      </c>
      <c r="O729" s="119">
        <f>'گام اول '!O730</f>
        <v>0</v>
      </c>
      <c r="P729" s="121">
        <f>'گام اول '!P730</f>
        <v>0</v>
      </c>
      <c r="Q729" s="358">
        <f>'گام اول '!Q730</f>
        <v>30</v>
      </c>
      <c r="R729" s="358">
        <f>'گام اول '!R730</f>
        <v>120</v>
      </c>
      <c r="S729" s="358">
        <f>'گام اول '!S730</f>
        <v>110</v>
      </c>
      <c r="T729" s="358">
        <f>'گام اول '!T730</f>
        <v>29.33</v>
      </c>
      <c r="U729" s="137">
        <f>'گام اول '!U730</f>
        <v>0</v>
      </c>
      <c r="V729" s="120">
        <f>'گام اول '!W730</f>
        <v>0</v>
      </c>
      <c r="W729" s="121">
        <f>'گام اول '!X730</f>
        <v>0</v>
      </c>
      <c r="X729" s="366">
        <f>'گام اول '!Y730</f>
        <v>0</v>
      </c>
      <c r="Y729" s="366">
        <f>'گام اول '!Z730</f>
        <v>0</v>
      </c>
      <c r="Z729" s="138">
        <f>'گام اول '!AA730</f>
        <v>885165</v>
      </c>
      <c r="AA729" s="138">
        <f>'گام اول '!AB730</f>
        <v>0</v>
      </c>
      <c r="AB729" s="138">
        <f>'گام اول '!AC730</f>
        <v>885165</v>
      </c>
      <c r="AC729" s="138">
        <f>'گام اول '!AD730</f>
        <v>4500000</v>
      </c>
      <c r="AD729" s="138">
        <f>'گام اول '!AE730</f>
        <v>6000000</v>
      </c>
      <c r="AE729" s="139">
        <f>'گام اول '!AF730</f>
        <v>168986.04545454544</v>
      </c>
      <c r="AF729" s="122">
        <f>'گام اول '!AG730</f>
        <v>26554950</v>
      </c>
      <c r="AG729" s="123">
        <f>'گام اول '!AH730</f>
        <v>0</v>
      </c>
      <c r="AH729" s="123">
        <f>'گام اول '!AI730</f>
        <v>20278325.454545453</v>
      </c>
      <c r="AI729" s="123">
        <f>'گام اول '!AJ730</f>
        <v>0</v>
      </c>
      <c r="AJ729" s="123">
        <f>'گام اول '!AK730</f>
        <v>4500000</v>
      </c>
      <c r="AK729" s="123">
        <f>'گام اول '!AL730</f>
        <v>6000000</v>
      </c>
      <c r="AL729" s="123">
        <f>'گام اول '!AM730</f>
        <v>4647116.25</v>
      </c>
      <c r="AM729" s="123">
        <f>'گام اول '!AN730</f>
        <v>4956360.7131818179</v>
      </c>
      <c r="AN729" s="123">
        <f>'گام اول '!AO730</f>
        <v>0</v>
      </c>
      <c r="AO729" s="123">
        <f>'گام اول '!AP730</f>
        <v>3000000</v>
      </c>
      <c r="AP729" s="123">
        <f>'گام اول '!AQ730</f>
        <v>0</v>
      </c>
      <c r="AQ729" s="123">
        <f>'گام اول '!AR730</f>
        <v>0</v>
      </c>
      <c r="AR729" s="123">
        <f>'گام اول '!AS730</f>
        <v>0</v>
      </c>
      <c r="AS729" s="375">
        <f>'گام اول '!AT730</f>
        <v>0</v>
      </c>
      <c r="AT729" s="368">
        <f t="shared" si="489"/>
        <v>69936752.417727262</v>
      </c>
      <c r="AU729" s="173">
        <f>'گام اول '!AV730</f>
        <v>51541179.748486355</v>
      </c>
      <c r="AV729" s="141">
        <f>'گام اول '!AW730</f>
        <v>69936752.417727262</v>
      </c>
      <c r="AW729" s="142">
        <f t="shared" si="490"/>
        <v>4895572.6692409087</v>
      </c>
      <c r="AX729" s="75">
        <f t="shared" si="491"/>
        <v>1154117.9748486355</v>
      </c>
      <c r="AY729" s="142">
        <f>'گام اول '!AZ730</f>
        <v>0</v>
      </c>
      <c r="AZ729" s="142">
        <f>'گام اول '!BA730</f>
        <v>0</v>
      </c>
      <c r="BA729" s="142">
        <f>'گام اول '!BB730</f>
        <v>0</v>
      </c>
      <c r="BB729" s="142">
        <f>'گام اول '!BC730</f>
        <v>0</v>
      </c>
      <c r="BC729" s="142">
        <f>'گام اول '!BD730</f>
        <v>0</v>
      </c>
      <c r="BD729" s="142">
        <f>'گام اول '!BE730</f>
        <v>0</v>
      </c>
      <c r="BE729" s="142">
        <f>'گام اول '!BF730</f>
        <v>0</v>
      </c>
      <c r="BF729" s="143">
        <f t="shared" si="492"/>
        <v>6049690.6440895442</v>
      </c>
      <c r="BG729" s="140">
        <f t="shared" si="493"/>
        <v>63887061</v>
      </c>
      <c r="BH729" s="144">
        <f t="shared" si="494"/>
        <v>69936752.417727262</v>
      </c>
      <c r="BI729" s="127">
        <f t="shared" si="487"/>
        <v>4425825</v>
      </c>
      <c r="BJ729" s="145">
        <f t="shared" si="495"/>
        <v>2212912.5</v>
      </c>
      <c r="BK729" s="145">
        <f t="shared" si="496"/>
        <v>663873.75</v>
      </c>
      <c r="BL729" s="146">
        <f t="shared" si="497"/>
        <v>1120000</v>
      </c>
      <c r="BM729" s="379">
        <v>0</v>
      </c>
      <c r="BN729" s="147">
        <f t="shared" si="498"/>
        <v>78359363.667727262</v>
      </c>
      <c r="BO729" s="148">
        <f t="shared" si="499"/>
        <v>69936752.417727262</v>
      </c>
      <c r="BP729" s="149">
        <f t="shared" si="500"/>
        <v>16085453.056077272</v>
      </c>
      <c r="BQ729" s="150">
        <f t="shared" si="501"/>
        <v>94444816.723804533</v>
      </c>
      <c r="BR729" s="151">
        <f t="shared" si="502"/>
        <v>100800</v>
      </c>
      <c r="BS729" s="147">
        <f t="shared" si="503"/>
        <v>94545616.723804533</v>
      </c>
      <c r="BT729" s="135">
        <v>0</v>
      </c>
      <c r="BU729" s="148">
        <f t="shared" si="504"/>
        <v>7835936.3667727262</v>
      </c>
      <c r="BV729" s="152">
        <f t="shared" si="505"/>
        <v>3917968.1833863631</v>
      </c>
      <c r="BW729" s="133">
        <f t="shared" si="506"/>
        <v>82791712.173645437</v>
      </c>
      <c r="BX729" s="147">
        <f t="shared" si="507"/>
        <v>7302611.25</v>
      </c>
      <c r="BY729" s="134">
        <f t="shared" si="508"/>
        <v>75489100.923645437</v>
      </c>
      <c r="CD729" s="388">
        <f>'گام اول '!AU730</f>
        <v>69936752.417727262</v>
      </c>
      <c r="CE729" s="389">
        <f>'گام اول '!AV730</f>
        <v>51541179.748486355</v>
      </c>
      <c r="CF729" s="389">
        <f>'گام اول '!AW730</f>
        <v>69936752.417727262</v>
      </c>
      <c r="CG729" s="389">
        <f>'گام اول '!AX730</f>
        <v>4895572.6692409087</v>
      </c>
      <c r="CH729" s="389">
        <f>'گام اول '!AY730</f>
        <v>1154117.9748486355</v>
      </c>
      <c r="CI729" s="389">
        <f>'گام اول '!AZ730</f>
        <v>0</v>
      </c>
      <c r="CJ729" s="389">
        <f>'گام اول '!BA730</f>
        <v>0</v>
      </c>
      <c r="CK729" s="389">
        <f>'گام اول '!BB730</f>
        <v>0</v>
      </c>
      <c r="CL729" s="389">
        <f>'گام اول '!BC730</f>
        <v>0</v>
      </c>
      <c r="CM729" s="389">
        <f>'گام اول '!BD730</f>
        <v>0</v>
      </c>
      <c r="CN729" s="389">
        <f>'گام اول '!BE730</f>
        <v>0</v>
      </c>
      <c r="CO729" s="389">
        <f>'گام اول '!BF730</f>
        <v>0</v>
      </c>
      <c r="CP729" s="389">
        <f>'گام اول '!BG730</f>
        <v>6049690.6440895442</v>
      </c>
      <c r="CQ729" s="389">
        <f>'گام اول '!BH730</f>
        <v>63887061</v>
      </c>
      <c r="CR729" s="389">
        <f t="shared" si="509"/>
        <v>69936752.417727262</v>
      </c>
      <c r="CS729" s="55">
        <f t="shared" si="510"/>
        <v>4425825</v>
      </c>
      <c r="CT729" s="388">
        <f t="shared" si="511"/>
        <v>2212912.5</v>
      </c>
      <c r="CU729" s="389">
        <f t="shared" si="512"/>
        <v>663873.75</v>
      </c>
      <c r="CV729" s="389">
        <f t="shared" si="513"/>
        <v>1120000</v>
      </c>
      <c r="CW729" s="55">
        <v>0</v>
      </c>
      <c r="CX729" s="389">
        <f t="shared" si="514"/>
        <v>78359363.667727262</v>
      </c>
      <c r="CY729" s="389">
        <f t="shared" si="515"/>
        <v>69936752.417727262</v>
      </c>
      <c r="CZ729" s="389">
        <f t="shared" si="516"/>
        <v>16085453.056077272</v>
      </c>
      <c r="DA729" s="389">
        <f t="shared" si="517"/>
        <v>94444816.723804533</v>
      </c>
      <c r="DB729" s="389">
        <f t="shared" si="518"/>
        <v>100800</v>
      </c>
      <c r="DC729" s="389">
        <f t="shared" si="519"/>
        <v>94545616.723804533</v>
      </c>
      <c r="DD729" s="394">
        <v>0</v>
      </c>
      <c r="DE729" s="389">
        <f t="shared" si="520"/>
        <v>7835936.3667727262</v>
      </c>
      <c r="DF729" s="389">
        <f t="shared" si="521"/>
        <v>3917968.1833863631</v>
      </c>
      <c r="DG729" s="389">
        <f t="shared" si="522"/>
        <v>82791712.173645437</v>
      </c>
      <c r="DH729" s="389">
        <f t="shared" si="523"/>
        <v>7302611.25</v>
      </c>
      <c r="DI729" s="389">
        <f t="shared" si="524"/>
        <v>75489100.923645437</v>
      </c>
      <c r="DJ729" s="389">
        <f t="shared" si="525"/>
        <v>0</v>
      </c>
      <c r="DL729" s="396">
        <f t="shared" si="526"/>
        <v>6638737.5</v>
      </c>
      <c r="DM729" s="396">
        <f t="shared" si="527"/>
        <v>-2212912.5</v>
      </c>
    </row>
    <row r="730" spans="1:117" s="55" customFormat="1" ht="21" x14ac:dyDescent="0.2">
      <c r="A730" s="191">
        <f t="shared" si="488"/>
        <v>2655495</v>
      </c>
      <c r="B730" s="136">
        <f>'گام اول '!B731</f>
        <v>725</v>
      </c>
      <c r="C730" s="136">
        <f>'گام اول '!C731</f>
        <v>524</v>
      </c>
      <c r="D730" s="136">
        <f>'گام اول '!D731</f>
        <v>13077</v>
      </c>
      <c r="E730" s="136" t="str">
        <f>'گام اول '!E731</f>
        <v>عباس</v>
      </c>
      <c r="F730" s="136" t="str">
        <f>'گام اول '!F731</f>
        <v>نوری</v>
      </c>
      <c r="G730" s="136" t="str">
        <f>'گام اول '!G731</f>
        <v>نگهبان</v>
      </c>
      <c r="H730" s="136" t="str">
        <f>'گام اول '!H731</f>
        <v>البرز</v>
      </c>
      <c r="I730" s="136" t="str">
        <f>'گام اول '!I731</f>
        <v>129-700-4317433-1</v>
      </c>
      <c r="J730" s="136" t="str">
        <f>'گام اول '!J731</f>
        <v>0065015762</v>
      </c>
      <c r="K730" s="136" t="str">
        <f>'گام اول '!K731</f>
        <v>0023092685</v>
      </c>
      <c r="L730" s="136" t="str">
        <f>'گام اول '!L731</f>
        <v>البرز</v>
      </c>
      <c r="M730" s="136" t="str">
        <f>'گام اول '!M731</f>
        <v>نگهبان</v>
      </c>
      <c r="N730" s="120" t="str">
        <f>'گام اول '!N731</f>
        <v>*</v>
      </c>
      <c r="O730" s="119">
        <f>'گام اول '!O731</f>
        <v>0</v>
      </c>
      <c r="P730" s="121">
        <f>'گام اول '!P731</f>
        <v>0</v>
      </c>
      <c r="Q730" s="358">
        <f>'گام اول '!Q731</f>
        <v>30</v>
      </c>
      <c r="R730" s="358">
        <f>'گام اول '!R731</f>
        <v>120</v>
      </c>
      <c r="S730" s="358">
        <f>'گام اول '!S731</f>
        <v>110</v>
      </c>
      <c r="T730" s="358">
        <f>'گام اول '!T731</f>
        <v>29.33</v>
      </c>
      <c r="U730" s="137">
        <f>'گام اول '!U731</f>
        <v>0</v>
      </c>
      <c r="V730" s="120">
        <f>'گام اول '!W731</f>
        <v>0</v>
      </c>
      <c r="W730" s="121">
        <f>'گام اول '!X731</f>
        <v>0</v>
      </c>
      <c r="X730" s="366">
        <f>'گام اول '!Y731</f>
        <v>0</v>
      </c>
      <c r="Y730" s="366">
        <f>'گام اول '!Z731</f>
        <v>1</v>
      </c>
      <c r="Z730" s="138">
        <f>'گام اول '!AA731</f>
        <v>885165</v>
      </c>
      <c r="AA730" s="138">
        <f>'گام اول '!AB731</f>
        <v>0</v>
      </c>
      <c r="AB730" s="138">
        <f>'گام اول '!AC731</f>
        <v>885165</v>
      </c>
      <c r="AC730" s="138">
        <f>'گام اول '!AD731</f>
        <v>4500000</v>
      </c>
      <c r="AD730" s="138">
        <f>'گام اول '!AE731</f>
        <v>6000000</v>
      </c>
      <c r="AE730" s="139">
        <f>'گام اول '!AF731</f>
        <v>168986.04545454544</v>
      </c>
      <c r="AF730" s="122">
        <f>'گام اول '!AG731</f>
        <v>26554950</v>
      </c>
      <c r="AG730" s="123">
        <f>'گام اول '!AH731</f>
        <v>0</v>
      </c>
      <c r="AH730" s="123">
        <f>'گام اول '!AI731</f>
        <v>20278325.454545453</v>
      </c>
      <c r="AI730" s="123">
        <f>'گام اول '!AJ731</f>
        <v>2655495</v>
      </c>
      <c r="AJ730" s="123">
        <f>'گام اول '!AK731</f>
        <v>4500000</v>
      </c>
      <c r="AK730" s="123">
        <f>'گام اول '!AL731</f>
        <v>6000000</v>
      </c>
      <c r="AL730" s="123">
        <f>'گام اول '!AM731</f>
        <v>4647116.25</v>
      </c>
      <c r="AM730" s="123">
        <f>'گام اول '!AN731</f>
        <v>4956360.7131818179</v>
      </c>
      <c r="AN730" s="123">
        <f>'گام اول '!AO731</f>
        <v>0</v>
      </c>
      <c r="AO730" s="123">
        <f>'گام اول '!AP731</f>
        <v>3000000</v>
      </c>
      <c r="AP730" s="123">
        <f>'گام اول '!AQ731</f>
        <v>0</v>
      </c>
      <c r="AQ730" s="123">
        <f>'گام اول '!AR731</f>
        <v>0</v>
      </c>
      <c r="AR730" s="123">
        <f>'گام اول '!AS731</f>
        <v>0</v>
      </c>
      <c r="AS730" s="375">
        <f>'گام اول '!AT731</f>
        <v>0</v>
      </c>
      <c r="AT730" s="368">
        <f t="shared" si="489"/>
        <v>72592247.417727277</v>
      </c>
      <c r="AU730" s="173">
        <f>'گام اول '!AV731</f>
        <v>51541179.74848637</v>
      </c>
      <c r="AV730" s="141">
        <f>'گام اول '!AW731</f>
        <v>69936752.417727262</v>
      </c>
      <c r="AW730" s="142">
        <f t="shared" si="490"/>
        <v>4895572.6692409087</v>
      </c>
      <c r="AX730" s="75">
        <f t="shared" si="491"/>
        <v>1154117.9748486371</v>
      </c>
      <c r="AY730" s="142">
        <f>'گام اول '!AZ731</f>
        <v>0</v>
      </c>
      <c r="AZ730" s="142">
        <f>'گام اول '!BA731</f>
        <v>0</v>
      </c>
      <c r="BA730" s="142">
        <f>'گام اول '!BB731</f>
        <v>0</v>
      </c>
      <c r="BB730" s="142">
        <f>'گام اول '!BC731</f>
        <v>0</v>
      </c>
      <c r="BC730" s="142">
        <f>'گام اول '!BD731</f>
        <v>0</v>
      </c>
      <c r="BD730" s="142">
        <f>'گام اول '!BE731</f>
        <v>0</v>
      </c>
      <c r="BE730" s="142">
        <f>'گام اول '!BF731</f>
        <v>0</v>
      </c>
      <c r="BF730" s="143">
        <f t="shared" si="492"/>
        <v>6049690.6440895461</v>
      </c>
      <c r="BG730" s="140">
        <f t="shared" si="493"/>
        <v>66542556</v>
      </c>
      <c r="BH730" s="144">
        <f t="shared" si="494"/>
        <v>72592247.417727277</v>
      </c>
      <c r="BI730" s="127">
        <f t="shared" si="487"/>
        <v>4425825</v>
      </c>
      <c r="BJ730" s="145">
        <f t="shared" si="495"/>
        <v>2212912.5</v>
      </c>
      <c r="BK730" s="145">
        <f t="shared" si="496"/>
        <v>663873.75</v>
      </c>
      <c r="BL730" s="146">
        <f t="shared" si="497"/>
        <v>1120000</v>
      </c>
      <c r="BM730" s="379">
        <v>0</v>
      </c>
      <c r="BN730" s="147">
        <f t="shared" si="498"/>
        <v>81014858.667727277</v>
      </c>
      <c r="BO730" s="148">
        <f t="shared" si="499"/>
        <v>69936752.417727262</v>
      </c>
      <c r="BP730" s="149">
        <f t="shared" si="500"/>
        <v>16085453.056077272</v>
      </c>
      <c r="BQ730" s="150">
        <f t="shared" si="501"/>
        <v>97100311.723804548</v>
      </c>
      <c r="BR730" s="151">
        <f t="shared" si="502"/>
        <v>100800</v>
      </c>
      <c r="BS730" s="147">
        <f t="shared" si="503"/>
        <v>97201111.723804548</v>
      </c>
      <c r="BT730" s="135">
        <v>0</v>
      </c>
      <c r="BU730" s="148">
        <f t="shared" si="504"/>
        <v>8101485.866772728</v>
      </c>
      <c r="BV730" s="152">
        <f t="shared" si="505"/>
        <v>4050742.933386364</v>
      </c>
      <c r="BW730" s="133">
        <f t="shared" si="506"/>
        <v>85048882.923645452</v>
      </c>
      <c r="BX730" s="147">
        <f t="shared" si="507"/>
        <v>7302611.25</v>
      </c>
      <c r="BY730" s="134">
        <f t="shared" si="508"/>
        <v>77746271.673645452</v>
      </c>
      <c r="CD730" s="388">
        <f>'گام اول '!AU731</f>
        <v>72592247.417727277</v>
      </c>
      <c r="CE730" s="389">
        <f>'گام اول '!AV731</f>
        <v>51541179.74848637</v>
      </c>
      <c r="CF730" s="389">
        <f>'گام اول '!AW731</f>
        <v>69936752.417727262</v>
      </c>
      <c r="CG730" s="389">
        <f>'گام اول '!AX731</f>
        <v>4895572.6692409087</v>
      </c>
      <c r="CH730" s="389">
        <f>'گام اول '!AY731</f>
        <v>1154117.9748486371</v>
      </c>
      <c r="CI730" s="389">
        <f>'گام اول '!AZ731</f>
        <v>0</v>
      </c>
      <c r="CJ730" s="389">
        <f>'گام اول '!BA731</f>
        <v>0</v>
      </c>
      <c r="CK730" s="389">
        <f>'گام اول '!BB731</f>
        <v>0</v>
      </c>
      <c r="CL730" s="389">
        <f>'گام اول '!BC731</f>
        <v>0</v>
      </c>
      <c r="CM730" s="389">
        <f>'گام اول '!BD731</f>
        <v>0</v>
      </c>
      <c r="CN730" s="389">
        <f>'گام اول '!BE731</f>
        <v>0</v>
      </c>
      <c r="CO730" s="389">
        <f>'گام اول '!BF731</f>
        <v>0</v>
      </c>
      <c r="CP730" s="389">
        <f>'گام اول '!BG731</f>
        <v>6049690.6440895461</v>
      </c>
      <c r="CQ730" s="389">
        <f>'گام اول '!BH731</f>
        <v>66542556</v>
      </c>
      <c r="CR730" s="389">
        <f t="shared" si="509"/>
        <v>72592247.417727277</v>
      </c>
      <c r="CS730" s="55">
        <f t="shared" si="510"/>
        <v>4425825</v>
      </c>
      <c r="CT730" s="388">
        <f t="shared" si="511"/>
        <v>2212912.5</v>
      </c>
      <c r="CU730" s="389">
        <f t="shared" si="512"/>
        <v>663873.75</v>
      </c>
      <c r="CV730" s="389">
        <f t="shared" si="513"/>
        <v>1120000</v>
      </c>
      <c r="CW730" s="55">
        <v>0</v>
      </c>
      <c r="CX730" s="389">
        <f t="shared" si="514"/>
        <v>81014858.667727277</v>
      </c>
      <c r="CY730" s="389">
        <f t="shared" si="515"/>
        <v>69936752.417727262</v>
      </c>
      <c r="CZ730" s="389">
        <f t="shared" si="516"/>
        <v>16085453.056077272</v>
      </c>
      <c r="DA730" s="389">
        <f t="shared" si="517"/>
        <v>97100311.723804548</v>
      </c>
      <c r="DB730" s="389">
        <f t="shared" si="518"/>
        <v>100800</v>
      </c>
      <c r="DC730" s="389">
        <f t="shared" si="519"/>
        <v>97201111.723804548</v>
      </c>
      <c r="DD730" s="394">
        <v>0</v>
      </c>
      <c r="DE730" s="389">
        <f t="shared" si="520"/>
        <v>8101485.866772728</v>
      </c>
      <c r="DF730" s="389">
        <f t="shared" si="521"/>
        <v>4050742.933386364</v>
      </c>
      <c r="DG730" s="389">
        <f t="shared" si="522"/>
        <v>85048882.923645452</v>
      </c>
      <c r="DH730" s="389">
        <f t="shared" si="523"/>
        <v>7302611.25</v>
      </c>
      <c r="DI730" s="389">
        <f t="shared" si="524"/>
        <v>77746271.673645452</v>
      </c>
      <c r="DJ730" s="389">
        <f t="shared" si="525"/>
        <v>0</v>
      </c>
      <c r="DL730" s="396">
        <f t="shared" si="526"/>
        <v>6638737.5</v>
      </c>
      <c r="DM730" s="396">
        <f t="shared" si="527"/>
        <v>-2212912.5</v>
      </c>
    </row>
    <row r="731" spans="1:117" s="55" customFormat="1" ht="21" x14ac:dyDescent="0.2">
      <c r="A731" s="191">
        <f t="shared" si="488"/>
        <v>2655495</v>
      </c>
      <c r="B731" s="136">
        <f>'گام اول '!B732</f>
        <v>726</v>
      </c>
      <c r="C731" s="136">
        <f>'گام اول '!C732</f>
        <v>525</v>
      </c>
      <c r="D731" s="136">
        <f>'گام اول '!D732</f>
        <v>13037</v>
      </c>
      <c r="E731" s="136" t="str">
        <f>'گام اول '!E732</f>
        <v>هادی</v>
      </c>
      <c r="F731" s="136" t="str">
        <f>'گام اول '!F732</f>
        <v>احمدی سهامیه</v>
      </c>
      <c r="G731" s="136" t="str">
        <f>'گام اول '!G732</f>
        <v>نگهبان</v>
      </c>
      <c r="H731" s="136" t="str">
        <f>'گام اول '!H732</f>
        <v>البرز</v>
      </c>
      <c r="I731" s="136" t="str">
        <f>'گام اول '!I732</f>
        <v>129-813-1250981-1</v>
      </c>
      <c r="J731" s="136" t="str">
        <f>'گام اول '!J732</f>
        <v>0054239532</v>
      </c>
      <c r="K731" s="136" t="str">
        <f>'گام اول '!K732</f>
        <v>0026147600</v>
      </c>
      <c r="L731" s="136" t="str">
        <f>'گام اول '!L732</f>
        <v>البرز</v>
      </c>
      <c r="M731" s="136" t="str">
        <f>'گام اول '!M732</f>
        <v>نگهبان</v>
      </c>
      <c r="N731" s="120" t="str">
        <f>'گام اول '!N732</f>
        <v>*</v>
      </c>
      <c r="O731" s="119">
        <f>'گام اول '!O732</f>
        <v>0</v>
      </c>
      <c r="P731" s="121">
        <f>'گام اول '!P732</f>
        <v>0</v>
      </c>
      <c r="Q731" s="358">
        <f>'گام اول '!Q732</f>
        <v>30</v>
      </c>
      <c r="R731" s="358">
        <f>'گام اول '!R732</f>
        <v>120</v>
      </c>
      <c r="S731" s="358">
        <f>'گام اول '!S732</f>
        <v>110</v>
      </c>
      <c r="T731" s="358">
        <f>'گام اول '!T732</f>
        <v>29.33</v>
      </c>
      <c r="U731" s="137">
        <f>'گام اول '!U732</f>
        <v>0</v>
      </c>
      <c r="V731" s="120">
        <f>'گام اول '!W732</f>
        <v>0</v>
      </c>
      <c r="W731" s="121">
        <f>'گام اول '!X732</f>
        <v>0</v>
      </c>
      <c r="X731" s="366">
        <f>'گام اول '!Y732</f>
        <v>1</v>
      </c>
      <c r="Y731" s="366">
        <f>'گام اول '!Z732</f>
        <v>1</v>
      </c>
      <c r="Z731" s="138">
        <f>'گام اول '!AA732</f>
        <v>885165</v>
      </c>
      <c r="AA731" s="138">
        <f>'گام اول '!AB732</f>
        <v>46667</v>
      </c>
      <c r="AB731" s="138">
        <f>'گام اول '!AC732</f>
        <v>931832</v>
      </c>
      <c r="AC731" s="138">
        <f>'گام اول '!AD732</f>
        <v>4500000</v>
      </c>
      <c r="AD731" s="138">
        <f>'گام اول '!AE732</f>
        <v>6000000</v>
      </c>
      <c r="AE731" s="139">
        <f>'گام اول '!AF732</f>
        <v>177895.19999999998</v>
      </c>
      <c r="AF731" s="122">
        <f>'گام اول '!AG732</f>
        <v>26554950</v>
      </c>
      <c r="AG731" s="123">
        <f>'گام اول '!AH732</f>
        <v>1400010</v>
      </c>
      <c r="AH731" s="123">
        <f>'گام اول '!AI732</f>
        <v>21347423.999999996</v>
      </c>
      <c r="AI731" s="123">
        <f>'گام اول '!AJ732</f>
        <v>2655495</v>
      </c>
      <c r="AJ731" s="123">
        <f>'گام اول '!AK732</f>
        <v>4500000</v>
      </c>
      <c r="AK731" s="123">
        <f>'گام اول '!AL732</f>
        <v>6000000</v>
      </c>
      <c r="AL731" s="123">
        <f>'گام اول '!AM732</f>
        <v>4892117.9999999991</v>
      </c>
      <c r="AM731" s="123">
        <f>'گام اول '!AN732</f>
        <v>5217666.2159999991</v>
      </c>
      <c r="AN731" s="123">
        <f>'گام اول '!AO732</f>
        <v>0</v>
      </c>
      <c r="AO731" s="123">
        <f>'گام اول '!AP732</f>
        <v>2800000</v>
      </c>
      <c r="AP731" s="123">
        <f>'گام اول '!AQ732</f>
        <v>0</v>
      </c>
      <c r="AQ731" s="123">
        <f>'گام اول '!AR732</f>
        <v>0</v>
      </c>
      <c r="AR731" s="123">
        <f>'گام اول '!AS732</f>
        <v>0</v>
      </c>
      <c r="AS731" s="375">
        <f>'گام اول '!AT732</f>
        <v>0</v>
      </c>
      <c r="AT731" s="368">
        <f t="shared" si="489"/>
        <v>75367663.216000006</v>
      </c>
      <c r="AU731" s="173">
        <f>'گام اول '!AV732</f>
        <v>54322316.440880008</v>
      </c>
      <c r="AV731" s="141">
        <f>'گام اول '!AW732</f>
        <v>72712168.215999991</v>
      </c>
      <c r="AW731" s="142">
        <f t="shared" si="490"/>
        <v>5089851.7751199994</v>
      </c>
      <c r="AX731" s="75">
        <f t="shared" si="491"/>
        <v>1432231.644088001</v>
      </c>
      <c r="AY731" s="142">
        <f>'گام اول '!AZ732</f>
        <v>0</v>
      </c>
      <c r="AZ731" s="142">
        <f>'گام اول '!BA732</f>
        <v>0</v>
      </c>
      <c r="BA731" s="142">
        <f>'گام اول '!BB732</f>
        <v>0</v>
      </c>
      <c r="BB731" s="142">
        <f>'گام اول '!BC732</f>
        <v>0</v>
      </c>
      <c r="BC731" s="142">
        <f>'گام اول '!BD732</f>
        <v>0</v>
      </c>
      <c r="BD731" s="142">
        <f>'گام اول '!BE732</f>
        <v>0</v>
      </c>
      <c r="BE731" s="142">
        <f>'گام اول '!BF732</f>
        <v>0</v>
      </c>
      <c r="BF731" s="143">
        <f t="shared" si="492"/>
        <v>6522083.4192080004</v>
      </c>
      <c r="BG731" s="140">
        <f t="shared" si="493"/>
        <v>68845579</v>
      </c>
      <c r="BH731" s="144">
        <f t="shared" si="494"/>
        <v>75367663.216000006</v>
      </c>
      <c r="BI731" s="127">
        <f t="shared" si="487"/>
        <v>4659160</v>
      </c>
      <c r="BJ731" s="145">
        <f t="shared" si="495"/>
        <v>2329580</v>
      </c>
      <c r="BK731" s="145">
        <f t="shared" si="496"/>
        <v>698874</v>
      </c>
      <c r="BL731" s="146">
        <f t="shared" si="497"/>
        <v>1120000</v>
      </c>
      <c r="BM731" s="379">
        <v>0</v>
      </c>
      <c r="BN731" s="147">
        <f t="shared" si="498"/>
        <v>84175277.216000006</v>
      </c>
      <c r="BO731" s="148">
        <f t="shared" si="499"/>
        <v>72712168.215999991</v>
      </c>
      <c r="BP731" s="149">
        <f t="shared" si="500"/>
        <v>16723798.689679999</v>
      </c>
      <c r="BQ731" s="150">
        <f t="shared" si="501"/>
        <v>100899075.90568</v>
      </c>
      <c r="BR731" s="151">
        <f t="shared" si="502"/>
        <v>100800</v>
      </c>
      <c r="BS731" s="147">
        <f t="shared" si="503"/>
        <v>100999875.90568</v>
      </c>
      <c r="BT731" s="135">
        <v>0</v>
      </c>
      <c r="BU731" s="148">
        <f t="shared" si="504"/>
        <v>8417527.7216000017</v>
      </c>
      <c r="BV731" s="152">
        <f t="shared" si="505"/>
        <v>4208763.8608000008</v>
      </c>
      <c r="BW731" s="133">
        <f t="shared" si="506"/>
        <v>88373584.323280007</v>
      </c>
      <c r="BX731" s="147">
        <f t="shared" si="507"/>
        <v>7687614</v>
      </c>
      <c r="BY731" s="134">
        <f t="shared" si="508"/>
        <v>80685970.323280007</v>
      </c>
      <c r="CD731" s="388">
        <f>'گام اول '!AU732</f>
        <v>75367663.216000006</v>
      </c>
      <c r="CE731" s="389">
        <f>'گام اول '!AV732</f>
        <v>54322316.440880008</v>
      </c>
      <c r="CF731" s="389">
        <f>'گام اول '!AW732</f>
        <v>72712168.215999991</v>
      </c>
      <c r="CG731" s="389">
        <f>'گام اول '!AX732</f>
        <v>5089851.7751199994</v>
      </c>
      <c r="CH731" s="389">
        <f>'گام اول '!AY732</f>
        <v>1432231.644088001</v>
      </c>
      <c r="CI731" s="389">
        <f>'گام اول '!AZ732</f>
        <v>0</v>
      </c>
      <c r="CJ731" s="389">
        <f>'گام اول '!BA732</f>
        <v>0</v>
      </c>
      <c r="CK731" s="389">
        <f>'گام اول '!BB732</f>
        <v>0</v>
      </c>
      <c r="CL731" s="389">
        <f>'گام اول '!BC732</f>
        <v>0</v>
      </c>
      <c r="CM731" s="389">
        <f>'گام اول '!BD732</f>
        <v>0</v>
      </c>
      <c r="CN731" s="389">
        <f>'گام اول '!BE732</f>
        <v>0</v>
      </c>
      <c r="CO731" s="389">
        <f>'گام اول '!BF732</f>
        <v>0</v>
      </c>
      <c r="CP731" s="389">
        <f>'گام اول '!BG732</f>
        <v>6522083.4192080004</v>
      </c>
      <c r="CQ731" s="389">
        <f>'گام اول '!BH732</f>
        <v>68845579</v>
      </c>
      <c r="CR731" s="389">
        <f t="shared" si="509"/>
        <v>75367663.216000006</v>
      </c>
      <c r="CS731" s="55">
        <f t="shared" si="510"/>
        <v>4659160</v>
      </c>
      <c r="CT731" s="388">
        <f t="shared" si="511"/>
        <v>2329580</v>
      </c>
      <c r="CU731" s="389">
        <f t="shared" si="512"/>
        <v>698874</v>
      </c>
      <c r="CV731" s="389">
        <f t="shared" si="513"/>
        <v>1120000</v>
      </c>
      <c r="CW731" s="55">
        <v>0</v>
      </c>
      <c r="CX731" s="389">
        <f t="shared" si="514"/>
        <v>84175277.216000006</v>
      </c>
      <c r="CY731" s="389">
        <f t="shared" si="515"/>
        <v>72712168.215999991</v>
      </c>
      <c r="CZ731" s="389">
        <f t="shared" si="516"/>
        <v>16723798.689679999</v>
      </c>
      <c r="DA731" s="389">
        <f t="shared" si="517"/>
        <v>100899075.90568</v>
      </c>
      <c r="DB731" s="389">
        <f t="shared" si="518"/>
        <v>100800</v>
      </c>
      <c r="DC731" s="389">
        <f t="shared" si="519"/>
        <v>100999875.90568</v>
      </c>
      <c r="DD731" s="394">
        <v>0</v>
      </c>
      <c r="DE731" s="389">
        <f t="shared" si="520"/>
        <v>8417527.7216000017</v>
      </c>
      <c r="DF731" s="389">
        <f t="shared" si="521"/>
        <v>4208763.8608000008</v>
      </c>
      <c r="DG731" s="389">
        <f t="shared" si="522"/>
        <v>88373584.323280007</v>
      </c>
      <c r="DH731" s="389">
        <f t="shared" si="523"/>
        <v>7687614</v>
      </c>
      <c r="DI731" s="389">
        <f t="shared" si="524"/>
        <v>80685970.323280007</v>
      </c>
      <c r="DJ731" s="389">
        <f t="shared" si="525"/>
        <v>0</v>
      </c>
      <c r="DL731" s="396">
        <f t="shared" si="526"/>
        <v>6638737.5</v>
      </c>
      <c r="DM731" s="396">
        <f t="shared" si="527"/>
        <v>-1979577.5</v>
      </c>
    </row>
    <row r="732" spans="1:117" s="55" customFormat="1" ht="21" x14ac:dyDescent="0.2">
      <c r="A732" s="191">
        <f t="shared" si="488"/>
        <v>2655495</v>
      </c>
      <c r="B732" s="136">
        <f>'گام اول '!B733</f>
        <v>727</v>
      </c>
      <c r="C732" s="136">
        <f>'گام اول '!C733</f>
        <v>526</v>
      </c>
      <c r="D732" s="136">
        <f>'گام اول '!D733</f>
        <v>13365</v>
      </c>
      <c r="E732" s="136" t="str">
        <f>'گام اول '!E733</f>
        <v>مسلم</v>
      </c>
      <c r="F732" s="136" t="str">
        <f>'گام اول '!F733</f>
        <v>دلداری</v>
      </c>
      <c r="G732" s="136" t="str">
        <f>'گام اول '!G733</f>
        <v>نگهبان</v>
      </c>
      <c r="H732" s="136" t="str">
        <f>'گام اول '!H733</f>
        <v>قزوین</v>
      </c>
      <c r="I732" s="136" t="str">
        <f>'گام اول '!I733</f>
        <v>129-700-3679411-1</v>
      </c>
      <c r="J732" s="136" t="str">
        <f>'گام اول '!J733</f>
        <v>5160054634</v>
      </c>
      <c r="K732" s="136" t="str">
        <f>'گام اول '!K733</f>
        <v>026963045</v>
      </c>
      <c r="L732" s="136" t="str">
        <f>'گام اول '!L733</f>
        <v>قزوین</v>
      </c>
      <c r="M732" s="136" t="str">
        <f>'گام اول '!M733</f>
        <v>نگهبان</v>
      </c>
      <c r="N732" s="120">
        <f>'گام اول '!N733</f>
        <v>0</v>
      </c>
      <c r="O732" s="119">
        <f>'گام اول '!O733</f>
        <v>0</v>
      </c>
      <c r="P732" s="121" t="str">
        <f>'گام اول '!P733</f>
        <v>*</v>
      </c>
      <c r="Q732" s="358">
        <f>'گام اول '!Q733</f>
        <v>30</v>
      </c>
      <c r="R732" s="358">
        <f>'گام اول '!R733</f>
        <v>120</v>
      </c>
      <c r="S732" s="358">
        <f>'گام اول '!S733</f>
        <v>220</v>
      </c>
      <c r="T732" s="358">
        <f>'گام اول '!T733</f>
        <v>29.33</v>
      </c>
      <c r="U732" s="137">
        <f>'گام اول '!U733</f>
        <v>0</v>
      </c>
      <c r="V732" s="120">
        <f>'گام اول '!W733</f>
        <v>0</v>
      </c>
      <c r="W732" s="121">
        <f>'گام اول '!X733</f>
        <v>0</v>
      </c>
      <c r="X732" s="366">
        <f>'گام اول '!Y733</f>
        <v>0</v>
      </c>
      <c r="Y732" s="366">
        <f>'گام اول '!Z733</f>
        <v>0</v>
      </c>
      <c r="Z732" s="138">
        <f>'گام اول '!AA733</f>
        <v>885165</v>
      </c>
      <c r="AA732" s="138">
        <f>'گام اول '!AB733</f>
        <v>46667</v>
      </c>
      <c r="AB732" s="138">
        <f>'گام اول '!AC733</f>
        <v>931832</v>
      </c>
      <c r="AC732" s="138">
        <f>'گام اول '!AD733</f>
        <v>4500000</v>
      </c>
      <c r="AD732" s="138">
        <f>'گام اول '!AE733</f>
        <v>6000000</v>
      </c>
      <c r="AE732" s="139">
        <f>'گام اول '!AF733</f>
        <v>177895.19999999998</v>
      </c>
      <c r="AF732" s="122">
        <f>'گام اول '!AG733</f>
        <v>26554950</v>
      </c>
      <c r="AG732" s="123">
        <f>'گام اول '!AH733</f>
        <v>1400010</v>
      </c>
      <c r="AH732" s="123">
        <f>'گام اول '!AI733</f>
        <v>21347423.999999996</v>
      </c>
      <c r="AI732" s="123">
        <f>'گام اول '!AJ733</f>
        <v>0</v>
      </c>
      <c r="AJ732" s="123">
        <f>'گام اول '!AK733</f>
        <v>4500000</v>
      </c>
      <c r="AK732" s="123">
        <f>'گام اول '!AL733</f>
        <v>6000000</v>
      </c>
      <c r="AL732" s="123">
        <f>'گام اول '!AM733</f>
        <v>9784235.9999999981</v>
      </c>
      <c r="AM732" s="123">
        <f>'گام اول '!AN733</f>
        <v>5217666.2159999991</v>
      </c>
      <c r="AN732" s="123">
        <f>'گام اول '!AO733</f>
        <v>0</v>
      </c>
      <c r="AO732" s="123">
        <f>'گام اول '!AP733</f>
        <v>6000000</v>
      </c>
      <c r="AP732" s="123">
        <f>'گام اول '!AQ733</f>
        <v>0</v>
      </c>
      <c r="AQ732" s="123">
        <f>'گام اول '!AR733</f>
        <v>0</v>
      </c>
      <c r="AR732" s="123">
        <f>'گام اول '!AS733</f>
        <v>0</v>
      </c>
      <c r="AS732" s="375">
        <f>'گام اول '!AT733</f>
        <v>0</v>
      </c>
      <c r="AT732" s="368">
        <f t="shared" si="489"/>
        <v>80804286.216000006</v>
      </c>
      <c r="AU732" s="173">
        <f>'گام اول '!AV733</f>
        <v>58647986.18088001</v>
      </c>
      <c r="AV732" s="141">
        <f>'گام اول '!AW733</f>
        <v>80804286.215999991</v>
      </c>
      <c r="AW732" s="142">
        <f t="shared" si="490"/>
        <v>5656300.0351200001</v>
      </c>
      <c r="AX732" s="75">
        <f t="shared" si="491"/>
        <v>1864798.6180880012</v>
      </c>
      <c r="AY732" s="142">
        <f>'گام اول '!AZ733</f>
        <v>0</v>
      </c>
      <c r="AZ732" s="142">
        <f>'گام اول '!BA733</f>
        <v>0</v>
      </c>
      <c r="BA732" s="142">
        <f>'گام اول '!BB733</f>
        <v>0</v>
      </c>
      <c r="BB732" s="142">
        <f>'گام اول '!BC733</f>
        <v>0</v>
      </c>
      <c r="BC732" s="142">
        <f>'گام اول '!BD733</f>
        <v>0</v>
      </c>
      <c r="BD732" s="142">
        <f>'گام اول '!BE733</f>
        <v>0</v>
      </c>
      <c r="BE732" s="142">
        <f>'گام اول '!BF733</f>
        <v>0</v>
      </c>
      <c r="BF732" s="143">
        <f t="shared" si="492"/>
        <v>7521098.6532080015</v>
      </c>
      <c r="BG732" s="140">
        <f t="shared" si="493"/>
        <v>73283187</v>
      </c>
      <c r="BH732" s="144">
        <f t="shared" si="494"/>
        <v>80804286.216000006</v>
      </c>
      <c r="BI732" s="127">
        <f t="shared" si="487"/>
        <v>4659160</v>
      </c>
      <c r="BJ732" s="145">
        <f t="shared" si="495"/>
        <v>2329580</v>
      </c>
      <c r="BK732" s="145">
        <f t="shared" si="496"/>
        <v>698874</v>
      </c>
      <c r="BL732" s="146">
        <f t="shared" si="497"/>
        <v>1120000</v>
      </c>
      <c r="BM732" s="379">
        <v>0</v>
      </c>
      <c r="BN732" s="147">
        <f t="shared" si="498"/>
        <v>89611900.216000006</v>
      </c>
      <c r="BO732" s="148">
        <f t="shared" si="499"/>
        <v>80804286.215999991</v>
      </c>
      <c r="BP732" s="149">
        <f t="shared" si="500"/>
        <v>18584985.82968</v>
      </c>
      <c r="BQ732" s="150">
        <f t="shared" si="501"/>
        <v>108196886.04568</v>
      </c>
      <c r="BR732" s="151">
        <f t="shared" si="502"/>
        <v>100800</v>
      </c>
      <c r="BS732" s="147">
        <f t="shared" si="503"/>
        <v>108297686.04568</v>
      </c>
      <c r="BT732" s="135">
        <v>0</v>
      </c>
      <c r="BU732" s="148">
        <f t="shared" si="504"/>
        <v>8961190.0216000006</v>
      </c>
      <c r="BV732" s="152">
        <f t="shared" si="505"/>
        <v>4480595.0108000003</v>
      </c>
      <c r="BW732" s="133">
        <f t="shared" si="506"/>
        <v>94855901.013280004</v>
      </c>
      <c r="BX732" s="147">
        <f t="shared" si="507"/>
        <v>7687614</v>
      </c>
      <c r="BY732" s="134">
        <f t="shared" si="508"/>
        <v>87168287.013280004</v>
      </c>
      <c r="CD732" s="388">
        <f>'گام اول '!AU733</f>
        <v>80804286.216000006</v>
      </c>
      <c r="CE732" s="389">
        <f>'گام اول '!AV733</f>
        <v>58647986.18088001</v>
      </c>
      <c r="CF732" s="389">
        <f>'گام اول '!AW733</f>
        <v>80804286.215999991</v>
      </c>
      <c r="CG732" s="389">
        <f>'گام اول '!AX733</f>
        <v>5656300.0351200001</v>
      </c>
      <c r="CH732" s="389">
        <f>'گام اول '!AY733</f>
        <v>1864798.6180880012</v>
      </c>
      <c r="CI732" s="389">
        <f>'گام اول '!AZ733</f>
        <v>0</v>
      </c>
      <c r="CJ732" s="389">
        <f>'گام اول '!BA733</f>
        <v>0</v>
      </c>
      <c r="CK732" s="389">
        <f>'گام اول '!BB733</f>
        <v>0</v>
      </c>
      <c r="CL732" s="389">
        <f>'گام اول '!BC733</f>
        <v>0</v>
      </c>
      <c r="CM732" s="389">
        <f>'گام اول '!BD733</f>
        <v>0</v>
      </c>
      <c r="CN732" s="389">
        <f>'گام اول '!BE733</f>
        <v>0</v>
      </c>
      <c r="CO732" s="389">
        <f>'گام اول '!BF733</f>
        <v>0</v>
      </c>
      <c r="CP732" s="389">
        <f>'گام اول '!BG733</f>
        <v>7521098.6532080015</v>
      </c>
      <c r="CQ732" s="389">
        <f>'گام اول '!BH733</f>
        <v>73283187</v>
      </c>
      <c r="CR732" s="389">
        <f t="shared" si="509"/>
        <v>80804286.216000006</v>
      </c>
      <c r="CS732" s="55">
        <f t="shared" si="510"/>
        <v>4659160</v>
      </c>
      <c r="CT732" s="388">
        <f t="shared" si="511"/>
        <v>2329580</v>
      </c>
      <c r="CU732" s="389">
        <f t="shared" si="512"/>
        <v>698874</v>
      </c>
      <c r="CV732" s="389">
        <f t="shared" si="513"/>
        <v>1120000</v>
      </c>
      <c r="CW732" s="55">
        <v>0</v>
      </c>
      <c r="CX732" s="389">
        <f t="shared" si="514"/>
        <v>89611900.216000006</v>
      </c>
      <c r="CY732" s="389">
        <f t="shared" si="515"/>
        <v>80804286.215999991</v>
      </c>
      <c r="CZ732" s="389">
        <f t="shared" si="516"/>
        <v>18584985.82968</v>
      </c>
      <c r="DA732" s="389">
        <f t="shared" si="517"/>
        <v>108196886.04568</v>
      </c>
      <c r="DB732" s="389">
        <f t="shared" si="518"/>
        <v>100800</v>
      </c>
      <c r="DC732" s="389">
        <f t="shared" si="519"/>
        <v>108297686.04568</v>
      </c>
      <c r="DD732" s="394">
        <v>0</v>
      </c>
      <c r="DE732" s="389">
        <f t="shared" si="520"/>
        <v>8961190.0216000006</v>
      </c>
      <c r="DF732" s="389">
        <f t="shared" si="521"/>
        <v>4480595.0108000003</v>
      </c>
      <c r="DG732" s="389">
        <f t="shared" si="522"/>
        <v>94855901.013280004</v>
      </c>
      <c r="DH732" s="389">
        <f t="shared" si="523"/>
        <v>7687614</v>
      </c>
      <c r="DI732" s="389">
        <f t="shared" si="524"/>
        <v>87168287.013280004</v>
      </c>
      <c r="DJ732" s="389">
        <f t="shared" si="525"/>
        <v>0</v>
      </c>
      <c r="DL732" s="396">
        <f t="shared" si="526"/>
        <v>6638737.5</v>
      </c>
      <c r="DM732" s="396">
        <f t="shared" si="527"/>
        <v>-1979577.5</v>
      </c>
    </row>
    <row r="733" spans="1:117" s="55" customFormat="1" ht="21" x14ac:dyDescent="0.2">
      <c r="A733" s="191">
        <f t="shared" si="488"/>
        <v>2655495</v>
      </c>
      <c r="B733" s="136">
        <f>'گام اول '!B734</f>
        <v>728</v>
      </c>
      <c r="C733" s="136">
        <f>'گام اول '!C734</f>
        <v>527</v>
      </c>
      <c r="D733" s="136">
        <f>'گام اول '!D734</f>
        <v>13370</v>
      </c>
      <c r="E733" s="136" t="str">
        <f>'گام اول '!E734</f>
        <v>علی</v>
      </c>
      <c r="F733" s="136" t="str">
        <f>'گام اول '!F734</f>
        <v>فرهنگی دورباش</v>
      </c>
      <c r="G733" s="136" t="str">
        <f>'گام اول '!G734</f>
        <v>نگهبان</v>
      </c>
      <c r="H733" s="136" t="str">
        <f>'گام اول '!H734</f>
        <v>قزوین</v>
      </c>
      <c r="I733" s="136" t="str">
        <f>'گام اول '!I734</f>
        <v>293-12-3907364-1</v>
      </c>
      <c r="J733" s="136" t="str">
        <f>'گام اول '!J734</f>
        <v>2940129800</v>
      </c>
      <c r="K733" s="136" t="str">
        <f>'گام اول '!K734</f>
        <v>0026626793</v>
      </c>
      <c r="L733" s="136" t="str">
        <f>'گام اول '!L734</f>
        <v>قزوین</v>
      </c>
      <c r="M733" s="136" t="str">
        <f>'گام اول '!M734</f>
        <v>نگهبان</v>
      </c>
      <c r="N733" s="120">
        <f>'گام اول '!N734</f>
        <v>0</v>
      </c>
      <c r="O733" s="119" t="str">
        <f>'گام اول '!O734</f>
        <v>*</v>
      </c>
      <c r="P733" s="121">
        <f>'گام اول '!P734</f>
        <v>0</v>
      </c>
      <c r="Q733" s="358">
        <f>'گام اول '!Q734</f>
        <v>30</v>
      </c>
      <c r="R733" s="358">
        <f>'گام اول '!R734</f>
        <v>90</v>
      </c>
      <c r="S733" s="358">
        <f>'گام اول '!S734</f>
        <v>0</v>
      </c>
      <c r="T733" s="358">
        <f>'گام اول '!T734</f>
        <v>0</v>
      </c>
      <c r="U733" s="137">
        <f>'گام اول '!U734</f>
        <v>0</v>
      </c>
      <c r="V733" s="120">
        <f>'گام اول '!W734</f>
        <v>0</v>
      </c>
      <c r="W733" s="121">
        <f>'گام اول '!X734</f>
        <v>0</v>
      </c>
      <c r="X733" s="366">
        <f>'گام اول '!Y734</f>
        <v>0</v>
      </c>
      <c r="Y733" s="366">
        <f>'گام اول '!Z734</f>
        <v>0</v>
      </c>
      <c r="Z733" s="138">
        <f>'گام اول '!AA734</f>
        <v>885165</v>
      </c>
      <c r="AA733" s="138">
        <f>'گام اول '!AB734</f>
        <v>46667</v>
      </c>
      <c r="AB733" s="138">
        <f>'گام اول '!AC734</f>
        <v>931832</v>
      </c>
      <c r="AC733" s="138">
        <f>'گام اول '!AD734</f>
        <v>4500000</v>
      </c>
      <c r="AD733" s="138">
        <f>'گام اول '!AE734</f>
        <v>6000000</v>
      </c>
      <c r="AE733" s="139">
        <f>'گام اول '!AF734</f>
        <v>177895.19999999998</v>
      </c>
      <c r="AF733" s="122">
        <f>'گام اول '!AG734</f>
        <v>26554950</v>
      </c>
      <c r="AG733" s="123">
        <f>'گام اول '!AH734</f>
        <v>1400010</v>
      </c>
      <c r="AH733" s="123">
        <f>'گام اول '!AI734</f>
        <v>16010567.999999998</v>
      </c>
      <c r="AI733" s="123">
        <f>'گام اول '!AJ734</f>
        <v>0</v>
      </c>
      <c r="AJ733" s="123">
        <f>'گام اول '!AK734</f>
        <v>4500000</v>
      </c>
      <c r="AK733" s="123">
        <f>'گام اول '!AL734</f>
        <v>6000000</v>
      </c>
      <c r="AL733" s="123">
        <f>'گام اول '!AM734</f>
        <v>0</v>
      </c>
      <c r="AM733" s="123">
        <f>'گام اول '!AN734</f>
        <v>0</v>
      </c>
      <c r="AN733" s="123">
        <f>'گام اول '!AO734</f>
        <v>0</v>
      </c>
      <c r="AO733" s="123">
        <f>'گام اول '!AP734</f>
        <v>4200000</v>
      </c>
      <c r="AP733" s="123">
        <f>'گام اول '!AQ734</f>
        <v>0</v>
      </c>
      <c r="AQ733" s="123">
        <f>'گام اول '!AR734</f>
        <v>0</v>
      </c>
      <c r="AR733" s="123">
        <f>'گام اول '!AS734</f>
        <v>0</v>
      </c>
      <c r="AS733" s="375">
        <f>'گام اول '!AT734</f>
        <v>0</v>
      </c>
      <c r="AT733" s="368">
        <f t="shared" si="489"/>
        <v>58665528</v>
      </c>
      <c r="AU733" s="173">
        <f>'گام اول '!AV734</f>
        <v>39858941.039999999</v>
      </c>
      <c r="AV733" s="141">
        <f>'گام اول '!AW734</f>
        <v>58665528</v>
      </c>
      <c r="AW733" s="142">
        <f t="shared" si="490"/>
        <v>4106586.9600000004</v>
      </c>
      <c r="AX733" s="75">
        <f t="shared" si="491"/>
        <v>0</v>
      </c>
      <c r="AY733" s="142">
        <f>'گام اول '!AZ734</f>
        <v>0</v>
      </c>
      <c r="AZ733" s="142">
        <f>'گام اول '!BA734</f>
        <v>0</v>
      </c>
      <c r="BA733" s="142">
        <f>'گام اول '!BB734</f>
        <v>0</v>
      </c>
      <c r="BB733" s="142">
        <f>'گام اول '!BC734</f>
        <v>0</v>
      </c>
      <c r="BC733" s="142">
        <f>'گام اول '!BD734</f>
        <v>0</v>
      </c>
      <c r="BD733" s="142">
        <f>'گام اول '!BE734</f>
        <v>0</v>
      </c>
      <c r="BE733" s="142">
        <f>'گام اول '!BF734</f>
        <v>0</v>
      </c>
      <c r="BF733" s="143">
        <f t="shared" si="492"/>
        <v>4106586.9600000004</v>
      </c>
      <c r="BG733" s="140">
        <f t="shared" si="493"/>
        <v>54558941</v>
      </c>
      <c r="BH733" s="144">
        <f t="shared" si="494"/>
        <v>58665528</v>
      </c>
      <c r="BI733" s="127">
        <f t="shared" si="487"/>
        <v>4659160</v>
      </c>
      <c r="BJ733" s="145">
        <f t="shared" si="495"/>
        <v>2329580</v>
      </c>
      <c r="BK733" s="145">
        <f t="shared" si="496"/>
        <v>698874</v>
      </c>
      <c r="BL733" s="146">
        <f t="shared" si="497"/>
        <v>1120000</v>
      </c>
      <c r="BM733" s="379">
        <v>0</v>
      </c>
      <c r="BN733" s="147">
        <f t="shared" si="498"/>
        <v>67473142</v>
      </c>
      <c r="BO733" s="148">
        <f t="shared" si="499"/>
        <v>58665528</v>
      </c>
      <c r="BP733" s="149">
        <f t="shared" si="500"/>
        <v>13493071.440000001</v>
      </c>
      <c r="BQ733" s="150">
        <f t="shared" si="501"/>
        <v>80966213.439999998</v>
      </c>
      <c r="BR733" s="151">
        <f t="shared" si="502"/>
        <v>100800</v>
      </c>
      <c r="BS733" s="147">
        <f t="shared" si="503"/>
        <v>81067013.439999998</v>
      </c>
      <c r="BT733" s="135">
        <v>0</v>
      </c>
      <c r="BU733" s="148">
        <f t="shared" si="504"/>
        <v>6747314.2000000002</v>
      </c>
      <c r="BV733" s="152">
        <f t="shared" si="505"/>
        <v>3373657.1</v>
      </c>
      <c r="BW733" s="133">
        <f t="shared" si="506"/>
        <v>70946042.140000001</v>
      </c>
      <c r="BX733" s="147">
        <f t="shared" si="507"/>
        <v>7687614</v>
      </c>
      <c r="BY733" s="134">
        <f t="shared" si="508"/>
        <v>63258428.140000001</v>
      </c>
      <c r="CD733" s="388">
        <f>'گام اول '!AU734</f>
        <v>58665528</v>
      </c>
      <c r="CE733" s="389">
        <f>'گام اول '!AV734</f>
        <v>39858941.039999999</v>
      </c>
      <c r="CF733" s="389">
        <f>'گام اول '!AW734</f>
        <v>58665528</v>
      </c>
      <c r="CG733" s="389">
        <f>'گام اول '!AX734</f>
        <v>4106586.9600000004</v>
      </c>
      <c r="CH733" s="389">
        <f>'گام اول '!AY734</f>
        <v>0</v>
      </c>
      <c r="CI733" s="389">
        <f>'گام اول '!AZ734</f>
        <v>0</v>
      </c>
      <c r="CJ733" s="389">
        <f>'گام اول '!BA734</f>
        <v>0</v>
      </c>
      <c r="CK733" s="389">
        <f>'گام اول '!BB734</f>
        <v>0</v>
      </c>
      <c r="CL733" s="389">
        <f>'گام اول '!BC734</f>
        <v>0</v>
      </c>
      <c r="CM733" s="389">
        <f>'گام اول '!BD734</f>
        <v>0</v>
      </c>
      <c r="CN733" s="389">
        <f>'گام اول '!BE734</f>
        <v>0</v>
      </c>
      <c r="CO733" s="389">
        <f>'گام اول '!BF734</f>
        <v>0</v>
      </c>
      <c r="CP733" s="389">
        <f>'گام اول '!BG734</f>
        <v>4106586.9600000004</v>
      </c>
      <c r="CQ733" s="389">
        <f>'گام اول '!BH734</f>
        <v>54558941</v>
      </c>
      <c r="CR733" s="389">
        <f t="shared" si="509"/>
        <v>58665528</v>
      </c>
      <c r="CS733" s="55">
        <f t="shared" si="510"/>
        <v>4659160</v>
      </c>
      <c r="CT733" s="388">
        <f t="shared" si="511"/>
        <v>2329580</v>
      </c>
      <c r="CU733" s="389">
        <f t="shared" si="512"/>
        <v>698874</v>
      </c>
      <c r="CV733" s="389">
        <f t="shared" si="513"/>
        <v>1120000</v>
      </c>
      <c r="CW733" s="55">
        <v>0</v>
      </c>
      <c r="CX733" s="389">
        <f t="shared" si="514"/>
        <v>67473142</v>
      </c>
      <c r="CY733" s="389">
        <f t="shared" si="515"/>
        <v>58665528</v>
      </c>
      <c r="CZ733" s="389">
        <f t="shared" si="516"/>
        <v>13493071.440000001</v>
      </c>
      <c r="DA733" s="389">
        <f t="shared" si="517"/>
        <v>80966213.439999998</v>
      </c>
      <c r="DB733" s="389">
        <f t="shared" si="518"/>
        <v>100800</v>
      </c>
      <c r="DC733" s="389">
        <f t="shared" si="519"/>
        <v>81067013.439999998</v>
      </c>
      <c r="DD733" s="394">
        <v>0</v>
      </c>
      <c r="DE733" s="389">
        <f t="shared" si="520"/>
        <v>6747314.2000000002</v>
      </c>
      <c r="DF733" s="389">
        <f t="shared" si="521"/>
        <v>3373657.1</v>
      </c>
      <c r="DG733" s="389">
        <f t="shared" si="522"/>
        <v>70946042.140000001</v>
      </c>
      <c r="DH733" s="389">
        <f t="shared" si="523"/>
        <v>7687614</v>
      </c>
      <c r="DI733" s="389">
        <f t="shared" si="524"/>
        <v>63258428.140000001</v>
      </c>
      <c r="DJ733" s="389">
        <f t="shared" si="525"/>
        <v>0</v>
      </c>
      <c r="DL733" s="396">
        <f t="shared" si="526"/>
        <v>6638737.5</v>
      </c>
      <c r="DM733" s="396">
        <f t="shared" si="527"/>
        <v>-1979577.5</v>
      </c>
    </row>
    <row r="734" spans="1:117" s="55" customFormat="1" ht="21" x14ac:dyDescent="0.2">
      <c r="A734" s="191">
        <f t="shared" si="488"/>
        <v>2655495</v>
      </c>
      <c r="B734" s="136">
        <f>'گام اول '!B735</f>
        <v>729</v>
      </c>
      <c r="C734" s="136">
        <f>'گام اول '!C735</f>
        <v>528</v>
      </c>
      <c r="D734" s="136">
        <f>'گام اول '!D735</f>
        <v>13375</v>
      </c>
      <c r="E734" s="136" t="str">
        <f>'گام اول '!E735</f>
        <v>علی</v>
      </c>
      <c r="F734" s="136" t="str">
        <f>'گام اول '!F735</f>
        <v>نایبلویی</v>
      </c>
      <c r="G734" s="136" t="str">
        <f>'گام اول '!G735</f>
        <v>نگهبان</v>
      </c>
      <c r="H734" s="136" t="str">
        <f>'گام اول '!H735</f>
        <v>قزوین</v>
      </c>
      <c r="I734" s="136" t="str">
        <f>'گام اول '!I735</f>
        <v>163-813-6121560-1</v>
      </c>
      <c r="J734" s="136" t="str">
        <f>'گام اول '!J735</f>
        <v>5599289923</v>
      </c>
      <c r="K734" s="136" t="str">
        <f>'گام اول '!K735</f>
        <v>0012089664</v>
      </c>
      <c r="L734" s="136" t="str">
        <f>'گام اول '!L735</f>
        <v>قزوین</v>
      </c>
      <c r="M734" s="136" t="str">
        <f>'گام اول '!M735</f>
        <v>نگهبان</v>
      </c>
      <c r="N734" s="120" t="str">
        <f>'گام اول '!N735</f>
        <v>*</v>
      </c>
      <c r="O734" s="119">
        <f>'گام اول '!O735</f>
        <v>0</v>
      </c>
      <c r="P734" s="121">
        <f>'گام اول '!P735</f>
        <v>0</v>
      </c>
      <c r="Q734" s="358">
        <f>'گام اول '!Q735</f>
        <v>30</v>
      </c>
      <c r="R734" s="358">
        <f>'گام اول '!R735</f>
        <v>120</v>
      </c>
      <c r="S734" s="358">
        <f>'گام اول '!S735</f>
        <v>110</v>
      </c>
      <c r="T734" s="358">
        <f>'گام اول '!T735</f>
        <v>29.33</v>
      </c>
      <c r="U734" s="137">
        <f>'گام اول '!U735</f>
        <v>0</v>
      </c>
      <c r="V734" s="120">
        <f>'گام اول '!W735</f>
        <v>0</v>
      </c>
      <c r="W734" s="121">
        <f>'گام اول '!X735</f>
        <v>0</v>
      </c>
      <c r="X734" s="366">
        <f>'گام اول '!Y735</f>
        <v>3</v>
      </c>
      <c r="Y734" s="366">
        <f>'گام اول '!Z735</f>
        <v>2</v>
      </c>
      <c r="Z734" s="138">
        <f>'گام اول '!AA735</f>
        <v>885165</v>
      </c>
      <c r="AA734" s="138">
        <f>'گام اول '!AB735</f>
        <v>0</v>
      </c>
      <c r="AB734" s="138">
        <f>'گام اول '!AC735</f>
        <v>885165</v>
      </c>
      <c r="AC734" s="138">
        <f>'گام اول '!AD735</f>
        <v>4500000</v>
      </c>
      <c r="AD734" s="138">
        <f>'گام اول '!AE735</f>
        <v>6000000</v>
      </c>
      <c r="AE734" s="139">
        <f>'گام اول '!AF735</f>
        <v>168986.04545454544</v>
      </c>
      <c r="AF734" s="122">
        <f>'گام اول '!AG735</f>
        <v>26554950</v>
      </c>
      <c r="AG734" s="123">
        <f>'گام اول '!AH735</f>
        <v>0</v>
      </c>
      <c r="AH734" s="123">
        <f>'گام اول '!AI735</f>
        <v>20278325.454545453</v>
      </c>
      <c r="AI734" s="123">
        <f>'گام اول '!AJ735</f>
        <v>5310990</v>
      </c>
      <c r="AJ734" s="123">
        <f>'گام اول '!AK735</f>
        <v>4500000</v>
      </c>
      <c r="AK734" s="123">
        <f>'گام اول '!AL735</f>
        <v>6000000</v>
      </c>
      <c r="AL734" s="123">
        <f>'گام اول '!AM735</f>
        <v>4647116.25</v>
      </c>
      <c r="AM734" s="123">
        <f>'گام اول '!AN735</f>
        <v>4956360.7131818179</v>
      </c>
      <c r="AN734" s="123">
        <f>'گام اول '!AO735</f>
        <v>0</v>
      </c>
      <c r="AO734" s="123">
        <f>'گام اول '!AP735</f>
        <v>3000000</v>
      </c>
      <c r="AP734" s="123">
        <f>'گام اول '!AQ735</f>
        <v>0</v>
      </c>
      <c r="AQ734" s="123">
        <f>'گام اول '!AR735</f>
        <v>0</v>
      </c>
      <c r="AR734" s="123">
        <f>'گام اول '!AS735</f>
        <v>0</v>
      </c>
      <c r="AS734" s="375">
        <f>'گام اول '!AT735</f>
        <v>0</v>
      </c>
      <c r="AT734" s="368">
        <f t="shared" si="489"/>
        <v>75247742.417727277</v>
      </c>
      <c r="AU734" s="173">
        <f>'گام اول '!AV735</f>
        <v>51541179.74848637</v>
      </c>
      <c r="AV734" s="141">
        <f>'گام اول '!AW735</f>
        <v>69936752.417727262</v>
      </c>
      <c r="AW734" s="142">
        <f t="shared" si="490"/>
        <v>4895572.6692409087</v>
      </c>
      <c r="AX734" s="75">
        <f t="shared" si="491"/>
        <v>1154117.9748486371</v>
      </c>
      <c r="AY734" s="142">
        <f>'گام اول '!AZ735</f>
        <v>0</v>
      </c>
      <c r="AZ734" s="142">
        <f>'گام اول '!BA735</f>
        <v>0</v>
      </c>
      <c r="BA734" s="142">
        <f>'گام اول '!BB735</f>
        <v>0</v>
      </c>
      <c r="BB734" s="142">
        <f>'گام اول '!BC735</f>
        <v>0</v>
      </c>
      <c r="BC734" s="142">
        <f>'گام اول '!BD735</f>
        <v>0</v>
      </c>
      <c r="BD734" s="142">
        <f>'گام اول '!BE735</f>
        <v>0</v>
      </c>
      <c r="BE734" s="142">
        <f>'گام اول '!BF735</f>
        <v>0</v>
      </c>
      <c r="BF734" s="143">
        <f t="shared" si="492"/>
        <v>6049690.6440895461</v>
      </c>
      <c r="BG734" s="140">
        <f t="shared" si="493"/>
        <v>69198051</v>
      </c>
      <c r="BH734" s="144">
        <f t="shared" si="494"/>
        <v>75247742.417727277</v>
      </c>
      <c r="BI734" s="127">
        <f t="shared" si="487"/>
        <v>4425825</v>
      </c>
      <c r="BJ734" s="145">
        <f t="shared" si="495"/>
        <v>2212912.5</v>
      </c>
      <c r="BK734" s="145">
        <f t="shared" si="496"/>
        <v>663873.75</v>
      </c>
      <c r="BL734" s="146">
        <f t="shared" si="497"/>
        <v>1120000</v>
      </c>
      <c r="BM734" s="379">
        <v>0</v>
      </c>
      <c r="BN734" s="147">
        <f t="shared" si="498"/>
        <v>83670353.667727277</v>
      </c>
      <c r="BO734" s="148">
        <f t="shared" si="499"/>
        <v>69936752.417727262</v>
      </c>
      <c r="BP734" s="149">
        <f t="shared" si="500"/>
        <v>16085453.056077272</v>
      </c>
      <c r="BQ734" s="150">
        <f t="shared" si="501"/>
        <v>99755806.723804548</v>
      </c>
      <c r="BR734" s="151">
        <f t="shared" si="502"/>
        <v>100800</v>
      </c>
      <c r="BS734" s="147">
        <f t="shared" si="503"/>
        <v>99856606.723804548</v>
      </c>
      <c r="BT734" s="135">
        <v>0</v>
      </c>
      <c r="BU734" s="148">
        <f t="shared" si="504"/>
        <v>8367035.366772728</v>
      </c>
      <c r="BV734" s="152">
        <f t="shared" si="505"/>
        <v>4183517.683386364</v>
      </c>
      <c r="BW734" s="133">
        <f t="shared" si="506"/>
        <v>87306053.673645452</v>
      </c>
      <c r="BX734" s="147">
        <f t="shared" si="507"/>
        <v>7302611.25</v>
      </c>
      <c r="BY734" s="134">
        <f t="shared" si="508"/>
        <v>80003442.423645452</v>
      </c>
      <c r="CD734" s="388">
        <f>'گام اول '!AU735</f>
        <v>75247742.417727277</v>
      </c>
      <c r="CE734" s="389">
        <f>'گام اول '!AV735</f>
        <v>51541179.74848637</v>
      </c>
      <c r="CF734" s="389">
        <f>'گام اول '!AW735</f>
        <v>69936752.417727262</v>
      </c>
      <c r="CG734" s="389">
        <f>'گام اول '!AX735</f>
        <v>4895572.6692409087</v>
      </c>
      <c r="CH734" s="389">
        <f>'گام اول '!AY735</f>
        <v>1154117.9748486371</v>
      </c>
      <c r="CI734" s="389">
        <f>'گام اول '!AZ735</f>
        <v>0</v>
      </c>
      <c r="CJ734" s="389">
        <f>'گام اول '!BA735</f>
        <v>0</v>
      </c>
      <c r="CK734" s="389">
        <f>'گام اول '!BB735</f>
        <v>0</v>
      </c>
      <c r="CL734" s="389">
        <f>'گام اول '!BC735</f>
        <v>0</v>
      </c>
      <c r="CM734" s="389">
        <f>'گام اول '!BD735</f>
        <v>0</v>
      </c>
      <c r="CN734" s="389">
        <f>'گام اول '!BE735</f>
        <v>0</v>
      </c>
      <c r="CO734" s="389">
        <f>'گام اول '!BF735</f>
        <v>0</v>
      </c>
      <c r="CP734" s="389">
        <f>'گام اول '!BG735</f>
        <v>6049690.6440895461</v>
      </c>
      <c r="CQ734" s="389">
        <f>'گام اول '!BH735</f>
        <v>69198051</v>
      </c>
      <c r="CR734" s="389">
        <f t="shared" si="509"/>
        <v>75247742.417727277</v>
      </c>
      <c r="CS734" s="55">
        <f t="shared" si="510"/>
        <v>4425825</v>
      </c>
      <c r="CT734" s="388">
        <f t="shared" si="511"/>
        <v>2212912.5</v>
      </c>
      <c r="CU734" s="389">
        <f t="shared" si="512"/>
        <v>663873.75</v>
      </c>
      <c r="CV734" s="389">
        <f t="shared" si="513"/>
        <v>1120000</v>
      </c>
      <c r="CW734" s="55">
        <v>0</v>
      </c>
      <c r="CX734" s="389">
        <f t="shared" si="514"/>
        <v>83670353.667727277</v>
      </c>
      <c r="CY734" s="389">
        <f t="shared" si="515"/>
        <v>69936752.417727262</v>
      </c>
      <c r="CZ734" s="389">
        <f t="shared" si="516"/>
        <v>16085453.056077272</v>
      </c>
      <c r="DA734" s="389">
        <f t="shared" si="517"/>
        <v>99755806.723804548</v>
      </c>
      <c r="DB734" s="389">
        <f t="shared" si="518"/>
        <v>100800</v>
      </c>
      <c r="DC734" s="389">
        <f t="shared" si="519"/>
        <v>99856606.723804548</v>
      </c>
      <c r="DD734" s="394">
        <v>0</v>
      </c>
      <c r="DE734" s="389">
        <f t="shared" si="520"/>
        <v>8367035.366772728</v>
      </c>
      <c r="DF734" s="389">
        <f t="shared" si="521"/>
        <v>4183517.683386364</v>
      </c>
      <c r="DG734" s="389">
        <f t="shared" si="522"/>
        <v>87306053.673645452</v>
      </c>
      <c r="DH734" s="389">
        <f t="shared" si="523"/>
        <v>7302611.25</v>
      </c>
      <c r="DI734" s="389">
        <f t="shared" si="524"/>
        <v>80003442.423645452</v>
      </c>
      <c r="DJ734" s="389">
        <f t="shared" si="525"/>
        <v>0</v>
      </c>
      <c r="DL734" s="396">
        <f t="shared" si="526"/>
        <v>6638737.5</v>
      </c>
      <c r="DM734" s="396">
        <f t="shared" si="527"/>
        <v>-2212912.5</v>
      </c>
    </row>
    <row r="735" spans="1:117" s="55" customFormat="1" ht="21" x14ac:dyDescent="0.2">
      <c r="A735" s="191">
        <f t="shared" si="488"/>
        <v>2655495</v>
      </c>
      <c r="B735" s="136">
        <f>'گام اول '!B736</f>
        <v>730</v>
      </c>
      <c r="C735" s="136">
        <f>'گام اول '!C736</f>
        <v>529</v>
      </c>
      <c r="D735" s="136">
        <f>'گام اول '!D736</f>
        <v>13369</v>
      </c>
      <c r="E735" s="136" t="str">
        <f>'گام اول '!E736</f>
        <v>مهدی</v>
      </c>
      <c r="F735" s="136" t="str">
        <f>'گام اول '!F736</f>
        <v>فرج پور</v>
      </c>
      <c r="G735" s="136" t="str">
        <f>'گام اول '!G736</f>
        <v>نگهبان</v>
      </c>
      <c r="H735" s="136" t="str">
        <f>'گام اول '!H736</f>
        <v>قزوین</v>
      </c>
      <c r="I735" s="136" t="str">
        <f>'گام اول '!I736</f>
        <v>293-813-4159960-1</v>
      </c>
      <c r="J735" s="136" t="str">
        <f>'گام اول '!J736</f>
        <v>2210281652</v>
      </c>
      <c r="K735" s="136" t="str">
        <f>'گام اول '!K736</f>
        <v>0046742310</v>
      </c>
      <c r="L735" s="136" t="str">
        <f>'گام اول '!L736</f>
        <v>قزوین</v>
      </c>
      <c r="M735" s="136" t="str">
        <f>'گام اول '!M736</f>
        <v>نگهبان</v>
      </c>
      <c r="N735" s="120" t="str">
        <f>'گام اول '!N736</f>
        <v>*</v>
      </c>
      <c r="O735" s="119">
        <f>'گام اول '!O736</f>
        <v>0</v>
      </c>
      <c r="P735" s="121">
        <f>'گام اول '!P736</f>
        <v>0</v>
      </c>
      <c r="Q735" s="358">
        <f>'گام اول '!Q736</f>
        <v>30</v>
      </c>
      <c r="R735" s="358">
        <f>'گام اول '!R736</f>
        <v>120</v>
      </c>
      <c r="S735" s="358">
        <f>'گام اول '!S736</f>
        <v>110</v>
      </c>
      <c r="T735" s="358">
        <f>'گام اول '!T736</f>
        <v>29.33</v>
      </c>
      <c r="U735" s="137">
        <f>'گام اول '!U736</f>
        <v>0</v>
      </c>
      <c r="V735" s="120">
        <f>'گام اول '!W736</f>
        <v>0</v>
      </c>
      <c r="W735" s="121">
        <f>'گام اول '!X736</f>
        <v>0</v>
      </c>
      <c r="X735" s="366">
        <f>'گام اول '!Y736</f>
        <v>0</v>
      </c>
      <c r="Y735" s="366">
        <f>'گام اول '!Z736</f>
        <v>0</v>
      </c>
      <c r="Z735" s="138">
        <f>'گام اول '!AA736</f>
        <v>885165</v>
      </c>
      <c r="AA735" s="138">
        <f>'گام اول '!AB736</f>
        <v>0</v>
      </c>
      <c r="AB735" s="138">
        <f>'گام اول '!AC736</f>
        <v>885165</v>
      </c>
      <c r="AC735" s="138">
        <f>'گام اول '!AD736</f>
        <v>4500000</v>
      </c>
      <c r="AD735" s="138">
        <f>'گام اول '!AE736</f>
        <v>6000000</v>
      </c>
      <c r="AE735" s="139">
        <f>'گام اول '!AF736</f>
        <v>168986.04545454544</v>
      </c>
      <c r="AF735" s="122">
        <f>'گام اول '!AG736</f>
        <v>26554950</v>
      </c>
      <c r="AG735" s="123">
        <f>'گام اول '!AH736</f>
        <v>0</v>
      </c>
      <c r="AH735" s="123">
        <f>'گام اول '!AI736</f>
        <v>20278325.454545453</v>
      </c>
      <c r="AI735" s="123">
        <f>'گام اول '!AJ736</f>
        <v>0</v>
      </c>
      <c r="AJ735" s="123">
        <f>'گام اول '!AK736</f>
        <v>4500000</v>
      </c>
      <c r="AK735" s="123">
        <f>'گام اول '!AL736</f>
        <v>6000000</v>
      </c>
      <c r="AL735" s="123">
        <f>'گام اول '!AM736</f>
        <v>4647116.25</v>
      </c>
      <c r="AM735" s="123">
        <f>'گام اول '!AN736</f>
        <v>4956360.7131818179</v>
      </c>
      <c r="AN735" s="123">
        <f>'گام اول '!AO736</f>
        <v>0</v>
      </c>
      <c r="AO735" s="123">
        <f>'گام اول '!AP736</f>
        <v>3000000</v>
      </c>
      <c r="AP735" s="123">
        <f>'گام اول '!AQ736</f>
        <v>0</v>
      </c>
      <c r="AQ735" s="123">
        <f>'گام اول '!AR736</f>
        <v>0</v>
      </c>
      <c r="AR735" s="123">
        <f>'گام اول '!AS736</f>
        <v>0</v>
      </c>
      <c r="AS735" s="375">
        <f>'گام اول '!AT736</f>
        <v>0</v>
      </c>
      <c r="AT735" s="368">
        <f t="shared" si="489"/>
        <v>69936752.417727262</v>
      </c>
      <c r="AU735" s="173">
        <f>'گام اول '!AV736</f>
        <v>51541179.748486355</v>
      </c>
      <c r="AV735" s="141">
        <f>'گام اول '!AW736</f>
        <v>69936752.417727262</v>
      </c>
      <c r="AW735" s="142">
        <f t="shared" si="490"/>
        <v>4895572.6692409087</v>
      </c>
      <c r="AX735" s="75">
        <f t="shared" si="491"/>
        <v>1154117.9748486355</v>
      </c>
      <c r="AY735" s="142">
        <f>'گام اول '!AZ736</f>
        <v>0</v>
      </c>
      <c r="AZ735" s="142">
        <f>'گام اول '!BA736</f>
        <v>0</v>
      </c>
      <c r="BA735" s="142">
        <f>'گام اول '!BB736</f>
        <v>0</v>
      </c>
      <c r="BB735" s="142">
        <f>'گام اول '!BC736</f>
        <v>0</v>
      </c>
      <c r="BC735" s="142">
        <f>'گام اول '!BD736</f>
        <v>0</v>
      </c>
      <c r="BD735" s="142">
        <f>'گام اول '!BE736</f>
        <v>0</v>
      </c>
      <c r="BE735" s="142">
        <f>'گام اول '!BF736</f>
        <v>0</v>
      </c>
      <c r="BF735" s="143">
        <f t="shared" si="492"/>
        <v>6049690.6440895442</v>
      </c>
      <c r="BG735" s="140">
        <f t="shared" si="493"/>
        <v>63887061</v>
      </c>
      <c r="BH735" s="144">
        <f t="shared" si="494"/>
        <v>69936752.417727262</v>
      </c>
      <c r="BI735" s="127">
        <f t="shared" si="487"/>
        <v>4425825</v>
      </c>
      <c r="BJ735" s="145">
        <f t="shared" si="495"/>
        <v>2212912.5</v>
      </c>
      <c r="BK735" s="145">
        <f t="shared" si="496"/>
        <v>663873.75</v>
      </c>
      <c r="BL735" s="146">
        <f t="shared" si="497"/>
        <v>1120000</v>
      </c>
      <c r="BM735" s="379">
        <v>0</v>
      </c>
      <c r="BN735" s="147">
        <f t="shared" si="498"/>
        <v>78359363.667727262</v>
      </c>
      <c r="BO735" s="148">
        <f t="shared" si="499"/>
        <v>69936752.417727262</v>
      </c>
      <c r="BP735" s="149">
        <f t="shared" si="500"/>
        <v>16085453.056077272</v>
      </c>
      <c r="BQ735" s="150">
        <f t="shared" si="501"/>
        <v>94444816.723804533</v>
      </c>
      <c r="BR735" s="151">
        <f t="shared" si="502"/>
        <v>100800</v>
      </c>
      <c r="BS735" s="147">
        <f t="shared" si="503"/>
        <v>94545616.723804533</v>
      </c>
      <c r="BT735" s="135">
        <v>0</v>
      </c>
      <c r="BU735" s="148">
        <f t="shared" si="504"/>
        <v>7835936.3667727262</v>
      </c>
      <c r="BV735" s="152">
        <f t="shared" si="505"/>
        <v>3917968.1833863631</v>
      </c>
      <c r="BW735" s="133">
        <f t="shared" si="506"/>
        <v>82791712.173645437</v>
      </c>
      <c r="BX735" s="147">
        <f t="shared" si="507"/>
        <v>7302611.25</v>
      </c>
      <c r="BY735" s="134">
        <f t="shared" si="508"/>
        <v>75489100.923645437</v>
      </c>
      <c r="CD735" s="388">
        <f>'گام اول '!AU736</f>
        <v>69936752.417727262</v>
      </c>
      <c r="CE735" s="389">
        <f>'گام اول '!AV736</f>
        <v>51541179.748486355</v>
      </c>
      <c r="CF735" s="389">
        <f>'گام اول '!AW736</f>
        <v>69936752.417727262</v>
      </c>
      <c r="CG735" s="389">
        <f>'گام اول '!AX736</f>
        <v>4895572.6692409087</v>
      </c>
      <c r="CH735" s="389">
        <f>'گام اول '!AY736</f>
        <v>1154117.9748486355</v>
      </c>
      <c r="CI735" s="389">
        <f>'گام اول '!AZ736</f>
        <v>0</v>
      </c>
      <c r="CJ735" s="389">
        <f>'گام اول '!BA736</f>
        <v>0</v>
      </c>
      <c r="CK735" s="389">
        <f>'گام اول '!BB736</f>
        <v>0</v>
      </c>
      <c r="CL735" s="389">
        <f>'گام اول '!BC736</f>
        <v>0</v>
      </c>
      <c r="CM735" s="389">
        <f>'گام اول '!BD736</f>
        <v>0</v>
      </c>
      <c r="CN735" s="389">
        <f>'گام اول '!BE736</f>
        <v>0</v>
      </c>
      <c r="CO735" s="389">
        <f>'گام اول '!BF736</f>
        <v>0</v>
      </c>
      <c r="CP735" s="389">
        <f>'گام اول '!BG736</f>
        <v>6049690.6440895442</v>
      </c>
      <c r="CQ735" s="389">
        <f>'گام اول '!BH736</f>
        <v>63887061</v>
      </c>
      <c r="CR735" s="389">
        <f t="shared" si="509"/>
        <v>69936752.417727262</v>
      </c>
      <c r="CS735" s="55">
        <f t="shared" si="510"/>
        <v>4425825</v>
      </c>
      <c r="CT735" s="388">
        <f t="shared" si="511"/>
        <v>2212912.5</v>
      </c>
      <c r="CU735" s="389">
        <f t="shared" si="512"/>
        <v>663873.75</v>
      </c>
      <c r="CV735" s="389">
        <f t="shared" si="513"/>
        <v>1120000</v>
      </c>
      <c r="CW735" s="55">
        <v>0</v>
      </c>
      <c r="CX735" s="389">
        <f t="shared" si="514"/>
        <v>78359363.667727262</v>
      </c>
      <c r="CY735" s="389">
        <f t="shared" si="515"/>
        <v>69936752.417727262</v>
      </c>
      <c r="CZ735" s="389">
        <f t="shared" si="516"/>
        <v>16085453.056077272</v>
      </c>
      <c r="DA735" s="389">
        <f t="shared" si="517"/>
        <v>94444816.723804533</v>
      </c>
      <c r="DB735" s="389">
        <f t="shared" si="518"/>
        <v>100800</v>
      </c>
      <c r="DC735" s="389">
        <f t="shared" si="519"/>
        <v>94545616.723804533</v>
      </c>
      <c r="DD735" s="394">
        <v>0</v>
      </c>
      <c r="DE735" s="389">
        <f t="shared" si="520"/>
        <v>7835936.3667727262</v>
      </c>
      <c r="DF735" s="389">
        <f t="shared" si="521"/>
        <v>3917968.1833863631</v>
      </c>
      <c r="DG735" s="389">
        <f t="shared" si="522"/>
        <v>82791712.173645437</v>
      </c>
      <c r="DH735" s="389">
        <f t="shared" si="523"/>
        <v>7302611.25</v>
      </c>
      <c r="DI735" s="389">
        <f t="shared" si="524"/>
        <v>75489100.923645437</v>
      </c>
      <c r="DJ735" s="389">
        <f t="shared" si="525"/>
        <v>0</v>
      </c>
      <c r="DL735" s="396">
        <f t="shared" si="526"/>
        <v>6638737.5</v>
      </c>
      <c r="DM735" s="396">
        <f t="shared" si="527"/>
        <v>-2212912.5</v>
      </c>
    </row>
    <row r="736" spans="1:117" s="55" customFormat="1" ht="21" x14ac:dyDescent="0.2">
      <c r="A736" s="191">
        <f t="shared" si="488"/>
        <v>2655495</v>
      </c>
      <c r="B736" s="136">
        <f>'گام اول '!B737</f>
        <v>731</v>
      </c>
      <c r="C736" s="136">
        <f>'گام اول '!C737</f>
        <v>530</v>
      </c>
      <c r="D736" s="136">
        <f>'گام اول '!D737</f>
        <v>13363</v>
      </c>
      <c r="E736" s="136" t="str">
        <f>'گام اول '!E737</f>
        <v>غلامرضا</v>
      </c>
      <c r="F736" s="136" t="str">
        <f>'گام اول '!F737</f>
        <v>جباری</v>
      </c>
      <c r="G736" s="136" t="str">
        <f>'گام اول '!G737</f>
        <v>نگهبان</v>
      </c>
      <c r="H736" s="136" t="str">
        <f>'گام اول '!H737</f>
        <v>قزوین</v>
      </c>
      <c r="I736" s="136" t="str">
        <f>'گام اول '!I737</f>
        <v>293-12-4209888-1</v>
      </c>
      <c r="J736" s="136" t="str">
        <f>'گام اول '!J737</f>
        <v>4324239967</v>
      </c>
      <c r="K736" s="136" t="str">
        <f>'گام اول '!K737</f>
        <v>0027164654</v>
      </c>
      <c r="L736" s="136" t="str">
        <f>'گام اول '!L737</f>
        <v>قزوین</v>
      </c>
      <c r="M736" s="136" t="str">
        <f>'گام اول '!M737</f>
        <v>نگهبان</v>
      </c>
      <c r="N736" s="120" t="str">
        <f>'گام اول '!N737</f>
        <v>*</v>
      </c>
      <c r="O736" s="119">
        <f>'گام اول '!O737</f>
        <v>0</v>
      </c>
      <c r="P736" s="121">
        <f>'گام اول '!P737</f>
        <v>0</v>
      </c>
      <c r="Q736" s="358">
        <f>'گام اول '!Q737</f>
        <v>30</v>
      </c>
      <c r="R736" s="358">
        <f>'گام اول '!R737</f>
        <v>120</v>
      </c>
      <c r="S736" s="358">
        <f>'گام اول '!S737</f>
        <v>110</v>
      </c>
      <c r="T736" s="358">
        <f>'گام اول '!T737</f>
        <v>29.33</v>
      </c>
      <c r="U736" s="137">
        <f>'گام اول '!U737</f>
        <v>0</v>
      </c>
      <c r="V736" s="120">
        <f>'گام اول '!W737</f>
        <v>0</v>
      </c>
      <c r="W736" s="121">
        <f>'گام اول '!X737</f>
        <v>0</v>
      </c>
      <c r="X736" s="366">
        <f>'گام اول '!Y737</f>
        <v>0</v>
      </c>
      <c r="Y736" s="366">
        <f>'گام اول '!Z737</f>
        <v>0</v>
      </c>
      <c r="Z736" s="138">
        <f>'گام اول '!AA737</f>
        <v>885165</v>
      </c>
      <c r="AA736" s="138">
        <f>'گام اول '!AB737</f>
        <v>0</v>
      </c>
      <c r="AB736" s="138">
        <f>'گام اول '!AC737</f>
        <v>885165</v>
      </c>
      <c r="AC736" s="138">
        <f>'گام اول '!AD737</f>
        <v>4500000</v>
      </c>
      <c r="AD736" s="138">
        <f>'گام اول '!AE737</f>
        <v>6000000</v>
      </c>
      <c r="AE736" s="139">
        <f>'گام اول '!AF737</f>
        <v>168986.04545454544</v>
      </c>
      <c r="AF736" s="122">
        <f>'گام اول '!AG737</f>
        <v>26554950</v>
      </c>
      <c r="AG736" s="123">
        <f>'گام اول '!AH737</f>
        <v>0</v>
      </c>
      <c r="AH736" s="123">
        <f>'گام اول '!AI737</f>
        <v>20278325.454545453</v>
      </c>
      <c r="AI736" s="123">
        <f>'گام اول '!AJ737</f>
        <v>0</v>
      </c>
      <c r="AJ736" s="123">
        <f>'گام اول '!AK737</f>
        <v>4500000</v>
      </c>
      <c r="AK736" s="123">
        <f>'گام اول '!AL737</f>
        <v>6000000</v>
      </c>
      <c r="AL736" s="123">
        <f>'گام اول '!AM737</f>
        <v>4647116.25</v>
      </c>
      <c r="AM736" s="123">
        <f>'گام اول '!AN737</f>
        <v>4956360.7131818179</v>
      </c>
      <c r="AN736" s="123">
        <f>'گام اول '!AO737</f>
        <v>0</v>
      </c>
      <c r="AO736" s="123">
        <f>'گام اول '!AP737</f>
        <v>3000000</v>
      </c>
      <c r="AP736" s="123">
        <f>'گام اول '!AQ737</f>
        <v>0</v>
      </c>
      <c r="AQ736" s="123">
        <f>'گام اول '!AR737</f>
        <v>0</v>
      </c>
      <c r="AR736" s="123">
        <f>'گام اول '!AS737</f>
        <v>0</v>
      </c>
      <c r="AS736" s="375">
        <f>'گام اول '!AT737</f>
        <v>0</v>
      </c>
      <c r="AT736" s="368">
        <f t="shared" si="489"/>
        <v>69936752.417727262</v>
      </c>
      <c r="AU736" s="173">
        <f>'گام اول '!AV737</f>
        <v>51541179.748486355</v>
      </c>
      <c r="AV736" s="141">
        <f>'گام اول '!AW737</f>
        <v>69936752.417727262</v>
      </c>
      <c r="AW736" s="142">
        <f t="shared" si="490"/>
        <v>4895572.6692409087</v>
      </c>
      <c r="AX736" s="75">
        <f t="shared" si="491"/>
        <v>1154117.9748486355</v>
      </c>
      <c r="AY736" s="142">
        <f>'گام اول '!AZ737</f>
        <v>0</v>
      </c>
      <c r="AZ736" s="142">
        <f>'گام اول '!BA737</f>
        <v>0</v>
      </c>
      <c r="BA736" s="142">
        <f>'گام اول '!BB737</f>
        <v>0</v>
      </c>
      <c r="BB736" s="142">
        <f>'گام اول '!BC737</f>
        <v>0</v>
      </c>
      <c r="BC736" s="142">
        <f>'گام اول '!BD737</f>
        <v>0</v>
      </c>
      <c r="BD736" s="142">
        <f>'گام اول '!BE737</f>
        <v>0</v>
      </c>
      <c r="BE736" s="142">
        <f>'گام اول '!BF737</f>
        <v>0</v>
      </c>
      <c r="BF736" s="143">
        <f t="shared" si="492"/>
        <v>6049690.6440895442</v>
      </c>
      <c r="BG736" s="140">
        <f t="shared" si="493"/>
        <v>63887061</v>
      </c>
      <c r="BH736" s="144">
        <f t="shared" si="494"/>
        <v>69936752.417727262</v>
      </c>
      <c r="BI736" s="127">
        <f t="shared" si="487"/>
        <v>4425825</v>
      </c>
      <c r="BJ736" s="145">
        <f t="shared" si="495"/>
        <v>2212912.5</v>
      </c>
      <c r="BK736" s="145">
        <f t="shared" si="496"/>
        <v>663873.75</v>
      </c>
      <c r="BL736" s="146">
        <f t="shared" si="497"/>
        <v>1120000</v>
      </c>
      <c r="BM736" s="379">
        <v>0</v>
      </c>
      <c r="BN736" s="147">
        <f t="shared" si="498"/>
        <v>78359363.667727262</v>
      </c>
      <c r="BO736" s="148">
        <f t="shared" si="499"/>
        <v>69936752.417727262</v>
      </c>
      <c r="BP736" s="149">
        <f t="shared" si="500"/>
        <v>16085453.056077272</v>
      </c>
      <c r="BQ736" s="150">
        <f t="shared" si="501"/>
        <v>94444816.723804533</v>
      </c>
      <c r="BR736" s="151">
        <f t="shared" si="502"/>
        <v>100800</v>
      </c>
      <c r="BS736" s="147">
        <f t="shared" si="503"/>
        <v>94545616.723804533</v>
      </c>
      <c r="BT736" s="135">
        <v>0</v>
      </c>
      <c r="BU736" s="148">
        <f t="shared" si="504"/>
        <v>7835936.3667727262</v>
      </c>
      <c r="BV736" s="152">
        <f t="shared" si="505"/>
        <v>3917968.1833863631</v>
      </c>
      <c r="BW736" s="133">
        <f t="shared" si="506"/>
        <v>82791712.173645437</v>
      </c>
      <c r="BX736" s="147">
        <f t="shared" si="507"/>
        <v>7302611.25</v>
      </c>
      <c r="BY736" s="134">
        <f t="shared" si="508"/>
        <v>75489100.923645437</v>
      </c>
      <c r="CD736" s="388">
        <f>'گام اول '!AU737</f>
        <v>69936752.417727262</v>
      </c>
      <c r="CE736" s="389">
        <f>'گام اول '!AV737</f>
        <v>51541179.748486355</v>
      </c>
      <c r="CF736" s="389">
        <f>'گام اول '!AW737</f>
        <v>69936752.417727262</v>
      </c>
      <c r="CG736" s="389">
        <f>'گام اول '!AX737</f>
        <v>4895572.6692409087</v>
      </c>
      <c r="CH736" s="389">
        <f>'گام اول '!AY737</f>
        <v>1154117.9748486355</v>
      </c>
      <c r="CI736" s="389">
        <f>'گام اول '!AZ737</f>
        <v>0</v>
      </c>
      <c r="CJ736" s="389">
        <f>'گام اول '!BA737</f>
        <v>0</v>
      </c>
      <c r="CK736" s="389">
        <f>'گام اول '!BB737</f>
        <v>0</v>
      </c>
      <c r="CL736" s="389">
        <f>'گام اول '!BC737</f>
        <v>0</v>
      </c>
      <c r="CM736" s="389">
        <f>'گام اول '!BD737</f>
        <v>0</v>
      </c>
      <c r="CN736" s="389">
        <f>'گام اول '!BE737</f>
        <v>0</v>
      </c>
      <c r="CO736" s="389">
        <f>'گام اول '!BF737</f>
        <v>0</v>
      </c>
      <c r="CP736" s="389">
        <f>'گام اول '!BG737</f>
        <v>6049690.6440895442</v>
      </c>
      <c r="CQ736" s="389">
        <f>'گام اول '!BH737</f>
        <v>63887061</v>
      </c>
      <c r="CR736" s="389">
        <f t="shared" si="509"/>
        <v>69936752.417727262</v>
      </c>
      <c r="CS736" s="55">
        <f t="shared" si="510"/>
        <v>4425825</v>
      </c>
      <c r="CT736" s="388">
        <f t="shared" si="511"/>
        <v>2212912.5</v>
      </c>
      <c r="CU736" s="389">
        <f t="shared" si="512"/>
        <v>663873.75</v>
      </c>
      <c r="CV736" s="389">
        <f t="shared" si="513"/>
        <v>1120000</v>
      </c>
      <c r="CW736" s="55">
        <v>0</v>
      </c>
      <c r="CX736" s="389">
        <f t="shared" si="514"/>
        <v>78359363.667727262</v>
      </c>
      <c r="CY736" s="389">
        <f t="shared" si="515"/>
        <v>69936752.417727262</v>
      </c>
      <c r="CZ736" s="389">
        <f t="shared" si="516"/>
        <v>16085453.056077272</v>
      </c>
      <c r="DA736" s="389">
        <f t="shared" si="517"/>
        <v>94444816.723804533</v>
      </c>
      <c r="DB736" s="389">
        <f t="shared" si="518"/>
        <v>100800</v>
      </c>
      <c r="DC736" s="389">
        <f t="shared" si="519"/>
        <v>94545616.723804533</v>
      </c>
      <c r="DD736" s="394">
        <v>0</v>
      </c>
      <c r="DE736" s="389">
        <f t="shared" si="520"/>
        <v>7835936.3667727262</v>
      </c>
      <c r="DF736" s="389">
        <f t="shared" si="521"/>
        <v>3917968.1833863631</v>
      </c>
      <c r="DG736" s="389">
        <f t="shared" si="522"/>
        <v>82791712.173645437</v>
      </c>
      <c r="DH736" s="389">
        <f t="shared" si="523"/>
        <v>7302611.25</v>
      </c>
      <c r="DI736" s="389">
        <f t="shared" si="524"/>
        <v>75489100.923645437</v>
      </c>
      <c r="DJ736" s="389">
        <f t="shared" si="525"/>
        <v>0</v>
      </c>
      <c r="DL736" s="396">
        <f t="shared" si="526"/>
        <v>6638737.5</v>
      </c>
      <c r="DM736" s="396">
        <f t="shared" si="527"/>
        <v>-2212912.5</v>
      </c>
    </row>
    <row r="737" spans="1:117" s="55" customFormat="1" ht="21" x14ac:dyDescent="0.2">
      <c r="A737" s="191">
        <f t="shared" si="488"/>
        <v>2655495</v>
      </c>
      <c r="B737" s="136">
        <f>'گام اول '!B738</f>
        <v>732</v>
      </c>
      <c r="C737" s="136">
        <f>'گام اول '!C738</f>
        <v>531</v>
      </c>
      <c r="D737" s="136">
        <f>'گام اول '!D738</f>
        <v>13362</v>
      </c>
      <c r="E737" s="136" t="str">
        <f>'گام اول '!E738</f>
        <v>سیدرضا</v>
      </c>
      <c r="F737" s="136" t="str">
        <f>'گام اول '!F738</f>
        <v>برزگر</v>
      </c>
      <c r="G737" s="136" t="str">
        <f>'گام اول '!G738</f>
        <v>نگهبان</v>
      </c>
      <c r="H737" s="136" t="str">
        <f>'گام اول '!H738</f>
        <v>قزوین</v>
      </c>
      <c r="I737" s="136" t="str">
        <f>'گام اول '!I738</f>
        <v>293-12-4202264-1</v>
      </c>
      <c r="J737" s="136" t="str">
        <f>'گام اول '!J738</f>
        <v>4322215866</v>
      </c>
      <c r="K737" s="136" t="str">
        <f>'گام اول '!K738</f>
        <v>0027086264</v>
      </c>
      <c r="L737" s="136" t="str">
        <f>'گام اول '!L738</f>
        <v>قزوین</v>
      </c>
      <c r="M737" s="136" t="str">
        <f>'گام اول '!M738</f>
        <v>نگهبان</v>
      </c>
      <c r="N737" s="120" t="str">
        <f>'گام اول '!N738</f>
        <v>*</v>
      </c>
      <c r="O737" s="119">
        <f>'گام اول '!O738</f>
        <v>0</v>
      </c>
      <c r="P737" s="121">
        <f>'گام اول '!P738</f>
        <v>0</v>
      </c>
      <c r="Q737" s="358">
        <f>'گام اول '!Q738</f>
        <v>30</v>
      </c>
      <c r="R737" s="358">
        <f>'گام اول '!R738</f>
        <v>120</v>
      </c>
      <c r="S737" s="358">
        <f>'گام اول '!S738</f>
        <v>110</v>
      </c>
      <c r="T737" s="358">
        <f>'گام اول '!T738</f>
        <v>29.33</v>
      </c>
      <c r="U737" s="137">
        <f>'گام اول '!U738</f>
        <v>0</v>
      </c>
      <c r="V737" s="120">
        <f>'گام اول '!W738</f>
        <v>0</v>
      </c>
      <c r="W737" s="121">
        <f>'گام اول '!X738</f>
        <v>0</v>
      </c>
      <c r="X737" s="366">
        <f>'گام اول '!Y738</f>
        <v>3</v>
      </c>
      <c r="Y737" s="366">
        <f>'گام اول '!Z738</f>
        <v>3</v>
      </c>
      <c r="Z737" s="138">
        <f>'گام اول '!AA738</f>
        <v>885165</v>
      </c>
      <c r="AA737" s="138">
        <f>'گام اول '!AB738</f>
        <v>0</v>
      </c>
      <c r="AB737" s="138">
        <f>'گام اول '!AC738</f>
        <v>885165</v>
      </c>
      <c r="AC737" s="138">
        <f>'گام اول '!AD738</f>
        <v>4500000</v>
      </c>
      <c r="AD737" s="138">
        <f>'گام اول '!AE738</f>
        <v>6000000</v>
      </c>
      <c r="AE737" s="139">
        <f>'گام اول '!AF738</f>
        <v>168986.04545454544</v>
      </c>
      <c r="AF737" s="122">
        <f>'گام اول '!AG738</f>
        <v>26554950</v>
      </c>
      <c r="AG737" s="123">
        <f>'گام اول '!AH738</f>
        <v>0</v>
      </c>
      <c r="AH737" s="123">
        <f>'گام اول '!AI738</f>
        <v>20278325.454545453</v>
      </c>
      <c r="AI737" s="123">
        <f>'گام اول '!AJ738</f>
        <v>7966485</v>
      </c>
      <c r="AJ737" s="123">
        <f>'گام اول '!AK738</f>
        <v>4500000</v>
      </c>
      <c r="AK737" s="123">
        <f>'گام اول '!AL738</f>
        <v>6000000</v>
      </c>
      <c r="AL737" s="123">
        <f>'گام اول '!AM738</f>
        <v>4647116.25</v>
      </c>
      <c r="AM737" s="123">
        <f>'گام اول '!AN738</f>
        <v>4956360.7131818179</v>
      </c>
      <c r="AN737" s="123">
        <f>'گام اول '!AO738</f>
        <v>0</v>
      </c>
      <c r="AO737" s="123">
        <f>'گام اول '!AP738</f>
        <v>3000000</v>
      </c>
      <c r="AP737" s="123">
        <f>'گام اول '!AQ738</f>
        <v>0</v>
      </c>
      <c r="AQ737" s="123">
        <f>'گام اول '!AR738</f>
        <v>0</v>
      </c>
      <c r="AR737" s="123">
        <f>'گام اول '!AS738</f>
        <v>0</v>
      </c>
      <c r="AS737" s="375">
        <f>'گام اول '!AT738</f>
        <v>0</v>
      </c>
      <c r="AT737" s="368">
        <f t="shared" si="489"/>
        <v>77903237.417727277</v>
      </c>
      <c r="AU737" s="173">
        <f>'گام اول '!AV738</f>
        <v>51541179.74848637</v>
      </c>
      <c r="AV737" s="141">
        <f>'گام اول '!AW738</f>
        <v>69936752.417727262</v>
      </c>
      <c r="AW737" s="142">
        <f t="shared" si="490"/>
        <v>4895572.6692409087</v>
      </c>
      <c r="AX737" s="75">
        <f t="shared" si="491"/>
        <v>1154117.9748486371</v>
      </c>
      <c r="AY737" s="142">
        <f>'گام اول '!AZ738</f>
        <v>0</v>
      </c>
      <c r="AZ737" s="142">
        <f>'گام اول '!BA738</f>
        <v>0</v>
      </c>
      <c r="BA737" s="142">
        <f>'گام اول '!BB738</f>
        <v>0</v>
      </c>
      <c r="BB737" s="142">
        <f>'گام اول '!BC738</f>
        <v>0</v>
      </c>
      <c r="BC737" s="142">
        <f>'گام اول '!BD738</f>
        <v>0</v>
      </c>
      <c r="BD737" s="142">
        <f>'گام اول '!BE738</f>
        <v>0</v>
      </c>
      <c r="BE737" s="142">
        <f>'گام اول '!BF738</f>
        <v>0</v>
      </c>
      <c r="BF737" s="143">
        <f t="shared" si="492"/>
        <v>6049690.6440895461</v>
      </c>
      <c r="BG737" s="140">
        <f t="shared" si="493"/>
        <v>71853546</v>
      </c>
      <c r="BH737" s="144">
        <f t="shared" si="494"/>
        <v>77903237.417727277</v>
      </c>
      <c r="BI737" s="127">
        <f t="shared" si="487"/>
        <v>4425825</v>
      </c>
      <c r="BJ737" s="145">
        <f t="shared" si="495"/>
        <v>2212912.5</v>
      </c>
      <c r="BK737" s="145">
        <f t="shared" si="496"/>
        <v>663873.75</v>
      </c>
      <c r="BL737" s="146">
        <f t="shared" si="497"/>
        <v>1120000</v>
      </c>
      <c r="BM737" s="379">
        <v>0</v>
      </c>
      <c r="BN737" s="147">
        <f t="shared" si="498"/>
        <v>86325848.667727277</v>
      </c>
      <c r="BO737" s="148">
        <f t="shared" si="499"/>
        <v>69936752.417727262</v>
      </c>
      <c r="BP737" s="149">
        <f t="shared" si="500"/>
        <v>16085453.056077272</v>
      </c>
      <c r="BQ737" s="150">
        <f t="shared" si="501"/>
        <v>102411301.72380455</v>
      </c>
      <c r="BR737" s="151">
        <f t="shared" si="502"/>
        <v>100800</v>
      </c>
      <c r="BS737" s="147">
        <f t="shared" si="503"/>
        <v>102512101.72380455</v>
      </c>
      <c r="BT737" s="135">
        <v>0</v>
      </c>
      <c r="BU737" s="148">
        <f t="shared" si="504"/>
        <v>8632584.866772728</v>
      </c>
      <c r="BV737" s="152">
        <f t="shared" si="505"/>
        <v>4316292.433386364</v>
      </c>
      <c r="BW737" s="133">
        <f t="shared" si="506"/>
        <v>89563224.423645452</v>
      </c>
      <c r="BX737" s="147">
        <f t="shared" si="507"/>
        <v>7302611.25</v>
      </c>
      <c r="BY737" s="134">
        <f t="shared" si="508"/>
        <v>82260613.173645452</v>
      </c>
      <c r="CD737" s="388">
        <f>'گام اول '!AU738</f>
        <v>77903237.417727277</v>
      </c>
      <c r="CE737" s="389">
        <f>'گام اول '!AV738</f>
        <v>51541179.74848637</v>
      </c>
      <c r="CF737" s="389">
        <f>'گام اول '!AW738</f>
        <v>69936752.417727262</v>
      </c>
      <c r="CG737" s="389">
        <f>'گام اول '!AX738</f>
        <v>4895572.6692409087</v>
      </c>
      <c r="CH737" s="389">
        <f>'گام اول '!AY738</f>
        <v>1154117.9748486371</v>
      </c>
      <c r="CI737" s="389">
        <f>'گام اول '!AZ738</f>
        <v>0</v>
      </c>
      <c r="CJ737" s="389">
        <f>'گام اول '!BA738</f>
        <v>0</v>
      </c>
      <c r="CK737" s="389">
        <f>'گام اول '!BB738</f>
        <v>0</v>
      </c>
      <c r="CL737" s="389">
        <f>'گام اول '!BC738</f>
        <v>0</v>
      </c>
      <c r="CM737" s="389">
        <f>'گام اول '!BD738</f>
        <v>0</v>
      </c>
      <c r="CN737" s="389">
        <f>'گام اول '!BE738</f>
        <v>0</v>
      </c>
      <c r="CO737" s="389">
        <f>'گام اول '!BF738</f>
        <v>0</v>
      </c>
      <c r="CP737" s="389">
        <f>'گام اول '!BG738</f>
        <v>6049690.6440895461</v>
      </c>
      <c r="CQ737" s="389">
        <f>'گام اول '!BH738</f>
        <v>71853546</v>
      </c>
      <c r="CR737" s="389">
        <f t="shared" si="509"/>
        <v>77903237.417727277</v>
      </c>
      <c r="CS737" s="55">
        <f t="shared" si="510"/>
        <v>4425825</v>
      </c>
      <c r="CT737" s="388">
        <f t="shared" si="511"/>
        <v>2212912.5</v>
      </c>
      <c r="CU737" s="389">
        <f t="shared" si="512"/>
        <v>663873.75</v>
      </c>
      <c r="CV737" s="389">
        <f t="shared" si="513"/>
        <v>1120000</v>
      </c>
      <c r="CW737" s="55">
        <v>0</v>
      </c>
      <c r="CX737" s="389">
        <f t="shared" si="514"/>
        <v>86325848.667727277</v>
      </c>
      <c r="CY737" s="389">
        <f t="shared" si="515"/>
        <v>69936752.417727262</v>
      </c>
      <c r="CZ737" s="389">
        <f t="shared" si="516"/>
        <v>16085453.056077272</v>
      </c>
      <c r="DA737" s="389">
        <f t="shared" si="517"/>
        <v>102411301.72380455</v>
      </c>
      <c r="DB737" s="389">
        <f t="shared" si="518"/>
        <v>100800</v>
      </c>
      <c r="DC737" s="389">
        <f t="shared" si="519"/>
        <v>102512101.72380455</v>
      </c>
      <c r="DD737" s="394">
        <v>0</v>
      </c>
      <c r="DE737" s="389">
        <f t="shared" si="520"/>
        <v>8632584.866772728</v>
      </c>
      <c r="DF737" s="389">
        <f t="shared" si="521"/>
        <v>4316292.433386364</v>
      </c>
      <c r="DG737" s="389">
        <f t="shared" si="522"/>
        <v>89563224.423645452</v>
      </c>
      <c r="DH737" s="389">
        <f t="shared" si="523"/>
        <v>7302611.25</v>
      </c>
      <c r="DI737" s="389">
        <f t="shared" si="524"/>
        <v>82260613.173645452</v>
      </c>
      <c r="DJ737" s="389">
        <f t="shared" si="525"/>
        <v>0</v>
      </c>
      <c r="DL737" s="396">
        <f t="shared" si="526"/>
        <v>6638737.5</v>
      </c>
      <c r="DM737" s="396">
        <f t="shared" si="527"/>
        <v>-2212912.5</v>
      </c>
    </row>
    <row r="738" spans="1:117" s="55" customFormat="1" ht="21" x14ac:dyDescent="0.2">
      <c r="A738" s="191">
        <f t="shared" si="488"/>
        <v>2655495</v>
      </c>
      <c r="B738" s="136">
        <f>'گام اول '!B739</f>
        <v>733</v>
      </c>
      <c r="C738" s="136">
        <f>'گام اول '!C739</f>
        <v>532</v>
      </c>
      <c r="D738" s="136">
        <f>'گام اول '!D739</f>
        <v>13558</v>
      </c>
      <c r="E738" s="136" t="str">
        <f>'گام اول '!E739</f>
        <v>محمدرفيع</v>
      </c>
      <c r="F738" s="136" t="str">
        <f>'گام اول '!F739</f>
        <v>ملائي</v>
      </c>
      <c r="G738" s="136" t="str">
        <f>'گام اول '!G739</f>
        <v>نگهبان</v>
      </c>
      <c r="H738" s="136" t="str">
        <f>'گام اول '!H739</f>
        <v>هرمزگان</v>
      </c>
      <c r="I738" s="136" t="str">
        <f>'گام اول '!I739</f>
        <v>173-813-3581356-1</v>
      </c>
      <c r="J738" s="136" t="str">
        <f>'گام اول '!J739</f>
        <v>3392832987</v>
      </c>
      <c r="K738" s="136">
        <f>'گام اول '!K739</f>
        <v>0</v>
      </c>
      <c r="L738" s="136" t="str">
        <f>'گام اول '!L739</f>
        <v>هرمزگان</v>
      </c>
      <c r="M738" s="136" t="str">
        <f>'گام اول '!M739</f>
        <v>نگهبان</v>
      </c>
      <c r="N738" s="120" t="str">
        <f>'گام اول '!N739</f>
        <v>*</v>
      </c>
      <c r="O738" s="119">
        <f>'گام اول '!O739</f>
        <v>0</v>
      </c>
      <c r="P738" s="121">
        <f>'گام اول '!P739</f>
        <v>0</v>
      </c>
      <c r="Q738" s="358">
        <f>'گام اول '!Q739</f>
        <v>30</v>
      </c>
      <c r="R738" s="358">
        <f>'گام اول '!R739</f>
        <v>120</v>
      </c>
      <c r="S738" s="358">
        <f>'گام اول '!S739</f>
        <v>110</v>
      </c>
      <c r="T738" s="358">
        <f>'گام اول '!T739</f>
        <v>29.33</v>
      </c>
      <c r="U738" s="137">
        <f>'گام اول '!U739</f>
        <v>0</v>
      </c>
      <c r="V738" s="120">
        <f>'گام اول '!W739</f>
        <v>0</v>
      </c>
      <c r="W738" s="121">
        <f>'گام اول '!X739</f>
        <v>0</v>
      </c>
      <c r="X738" s="366">
        <f>'گام اول '!Y739</f>
        <v>2</v>
      </c>
      <c r="Y738" s="366">
        <f>'گام اول '!Z739</f>
        <v>2</v>
      </c>
      <c r="Z738" s="138">
        <f>'گام اول '!AA739</f>
        <v>885165</v>
      </c>
      <c r="AA738" s="138">
        <f>'گام اول '!AB739</f>
        <v>46667</v>
      </c>
      <c r="AB738" s="138">
        <f>'گام اول '!AC739</f>
        <v>931832</v>
      </c>
      <c r="AC738" s="138">
        <f>'گام اول '!AD739</f>
        <v>4500000</v>
      </c>
      <c r="AD738" s="138">
        <f>'گام اول '!AE739</f>
        <v>6000000</v>
      </c>
      <c r="AE738" s="139">
        <f>'گام اول '!AF739</f>
        <v>177895.19999999998</v>
      </c>
      <c r="AF738" s="122">
        <f>'گام اول '!AG739</f>
        <v>26554950</v>
      </c>
      <c r="AG738" s="123">
        <f>'گام اول '!AH739</f>
        <v>1400010</v>
      </c>
      <c r="AH738" s="123">
        <f>'گام اول '!AI739</f>
        <v>21347423.999999996</v>
      </c>
      <c r="AI738" s="123">
        <f>'گام اول '!AJ739</f>
        <v>5310990</v>
      </c>
      <c r="AJ738" s="123">
        <f>'گام اول '!AK739</f>
        <v>4500000</v>
      </c>
      <c r="AK738" s="123">
        <f>'گام اول '!AL739</f>
        <v>6000000</v>
      </c>
      <c r="AL738" s="123">
        <f>'گام اول '!AM739</f>
        <v>4892117.9999999991</v>
      </c>
      <c r="AM738" s="123">
        <f>'گام اول '!AN739</f>
        <v>5217666.2159999991</v>
      </c>
      <c r="AN738" s="123">
        <f>'گام اول '!AO739</f>
        <v>0</v>
      </c>
      <c r="AO738" s="123">
        <f>'گام اول '!AP739</f>
        <v>3000000</v>
      </c>
      <c r="AP738" s="123">
        <f>'گام اول '!AQ739</f>
        <v>0</v>
      </c>
      <c r="AQ738" s="123">
        <f>'گام اول '!AR739</f>
        <v>0</v>
      </c>
      <c r="AR738" s="123">
        <f>'گام اول '!AS739</f>
        <v>0</v>
      </c>
      <c r="AS738" s="375">
        <f>'گام اول '!AT739</f>
        <v>0</v>
      </c>
      <c r="AT738" s="368">
        <f t="shared" si="489"/>
        <v>78223158.216000006</v>
      </c>
      <c r="AU738" s="173">
        <f>'گام اول '!AV739</f>
        <v>54308316.440880008</v>
      </c>
      <c r="AV738" s="141">
        <f>'گام اول '!AW739</f>
        <v>72912168.215999991</v>
      </c>
      <c r="AW738" s="142">
        <f t="shared" si="490"/>
        <v>5103851.7751199994</v>
      </c>
      <c r="AX738" s="75">
        <f t="shared" si="491"/>
        <v>1430831.644088001</v>
      </c>
      <c r="AY738" s="142">
        <f>'گام اول '!AZ739</f>
        <v>0</v>
      </c>
      <c r="AZ738" s="142">
        <f>'گام اول '!BA739</f>
        <v>0</v>
      </c>
      <c r="BA738" s="142">
        <f>'گام اول '!BB739</f>
        <v>0</v>
      </c>
      <c r="BB738" s="142">
        <f>'گام اول '!BC739</f>
        <v>0</v>
      </c>
      <c r="BC738" s="142">
        <f>'گام اول '!BD739</f>
        <v>0</v>
      </c>
      <c r="BD738" s="142">
        <f>'گام اول '!BE739</f>
        <v>0</v>
      </c>
      <c r="BE738" s="142">
        <f>'گام اول '!BF739</f>
        <v>0</v>
      </c>
      <c r="BF738" s="143">
        <f t="shared" si="492"/>
        <v>6534683.4192080004</v>
      </c>
      <c r="BG738" s="140">
        <f t="shared" si="493"/>
        <v>71688474</v>
      </c>
      <c r="BH738" s="144">
        <f t="shared" si="494"/>
        <v>78223158.216000006</v>
      </c>
      <c r="BI738" s="127">
        <f t="shared" si="487"/>
        <v>4659160</v>
      </c>
      <c r="BJ738" s="145">
        <f t="shared" si="495"/>
        <v>2329580</v>
      </c>
      <c r="BK738" s="145">
        <f t="shared" si="496"/>
        <v>698874</v>
      </c>
      <c r="BL738" s="146">
        <f t="shared" si="497"/>
        <v>1120000</v>
      </c>
      <c r="BM738" s="379">
        <v>0</v>
      </c>
      <c r="BN738" s="147">
        <f t="shared" si="498"/>
        <v>87030772.216000006</v>
      </c>
      <c r="BO738" s="148">
        <f t="shared" si="499"/>
        <v>72912168.215999991</v>
      </c>
      <c r="BP738" s="149">
        <f t="shared" si="500"/>
        <v>16769798.689679999</v>
      </c>
      <c r="BQ738" s="150">
        <f t="shared" si="501"/>
        <v>103800570.90568</v>
      </c>
      <c r="BR738" s="151">
        <f t="shared" si="502"/>
        <v>100800</v>
      </c>
      <c r="BS738" s="147">
        <f t="shared" si="503"/>
        <v>103901370.90568</v>
      </c>
      <c r="BT738" s="135">
        <v>0</v>
      </c>
      <c r="BU738" s="148">
        <f t="shared" si="504"/>
        <v>8703077.2216000017</v>
      </c>
      <c r="BV738" s="152">
        <f t="shared" si="505"/>
        <v>4351538.6108000008</v>
      </c>
      <c r="BW738" s="133">
        <f t="shared" si="506"/>
        <v>90846755.073280007</v>
      </c>
      <c r="BX738" s="147">
        <f t="shared" si="507"/>
        <v>7687614</v>
      </c>
      <c r="BY738" s="134">
        <f t="shared" si="508"/>
        <v>83159141.073280007</v>
      </c>
      <c r="CD738" s="388">
        <f>'گام اول '!AU739</f>
        <v>78223158.216000006</v>
      </c>
      <c r="CE738" s="389">
        <f>'گام اول '!AV739</f>
        <v>54308316.440880008</v>
      </c>
      <c r="CF738" s="389">
        <f>'گام اول '!AW739</f>
        <v>72912168.215999991</v>
      </c>
      <c r="CG738" s="389">
        <f>'گام اول '!AX739</f>
        <v>5103851.7751199994</v>
      </c>
      <c r="CH738" s="389">
        <f>'گام اول '!AY739</f>
        <v>1430831.644088001</v>
      </c>
      <c r="CI738" s="389">
        <f>'گام اول '!AZ739</f>
        <v>0</v>
      </c>
      <c r="CJ738" s="389">
        <f>'گام اول '!BA739</f>
        <v>0</v>
      </c>
      <c r="CK738" s="389">
        <f>'گام اول '!BB739</f>
        <v>0</v>
      </c>
      <c r="CL738" s="389">
        <f>'گام اول '!BC739</f>
        <v>0</v>
      </c>
      <c r="CM738" s="389">
        <f>'گام اول '!BD739</f>
        <v>0</v>
      </c>
      <c r="CN738" s="389">
        <f>'گام اول '!BE739</f>
        <v>0</v>
      </c>
      <c r="CO738" s="389">
        <f>'گام اول '!BF739</f>
        <v>0</v>
      </c>
      <c r="CP738" s="389">
        <f>'گام اول '!BG739</f>
        <v>6534683.4192080004</v>
      </c>
      <c r="CQ738" s="389">
        <f>'گام اول '!BH739</f>
        <v>71688474</v>
      </c>
      <c r="CR738" s="389">
        <f t="shared" si="509"/>
        <v>78223158.216000006</v>
      </c>
      <c r="CS738" s="55">
        <f t="shared" si="510"/>
        <v>4659160</v>
      </c>
      <c r="CT738" s="388">
        <f t="shared" si="511"/>
        <v>2329580</v>
      </c>
      <c r="CU738" s="389">
        <f t="shared" si="512"/>
        <v>698874</v>
      </c>
      <c r="CV738" s="389">
        <f t="shared" si="513"/>
        <v>1120000</v>
      </c>
      <c r="CW738" s="55">
        <v>0</v>
      </c>
      <c r="CX738" s="389">
        <f t="shared" si="514"/>
        <v>87030772.216000006</v>
      </c>
      <c r="CY738" s="389">
        <f t="shared" si="515"/>
        <v>72912168.215999991</v>
      </c>
      <c r="CZ738" s="389">
        <f t="shared" si="516"/>
        <v>16769798.689679999</v>
      </c>
      <c r="DA738" s="389">
        <f t="shared" si="517"/>
        <v>103800570.90568</v>
      </c>
      <c r="DB738" s="389">
        <f t="shared" si="518"/>
        <v>100800</v>
      </c>
      <c r="DC738" s="389">
        <f t="shared" si="519"/>
        <v>103901370.90568</v>
      </c>
      <c r="DD738" s="394">
        <v>0</v>
      </c>
      <c r="DE738" s="389">
        <f t="shared" si="520"/>
        <v>8703077.2216000017</v>
      </c>
      <c r="DF738" s="389">
        <f t="shared" si="521"/>
        <v>4351538.6108000008</v>
      </c>
      <c r="DG738" s="389">
        <f t="shared" si="522"/>
        <v>90846755.073280007</v>
      </c>
      <c r="DH738" s="389">
        <f t="shared" si="523"/>
        <v>7687614</v>
      </c>
      <c r="DI738" s="389">
        <f t="shared" si="524"/>
        <v>83159141.073280007</v>
      </c>
      <c r="DJ738" s="389">
        <f t="shared" si="525"/>
        <v>0</v>
      </c>
      <c r="DL738" s="396">
        <f t="shared" si="526"/>
        <v>6638737.5</v>
      </c>
      <c r="DM738" s="396">
        <f t="shared" si="527"/>
        <v>-1979577.5</v>
      </c>
    </row>
    <row r="739" spans="1:117" s="55" customFormat="1" ht="21" x14ac:dyDescent="0.2">
      <c r="A739" s="191">
        <f t="shared" si="488"/>
        <v>2655495</v>
      </c>
      <c r="B739" s="136">
        <f>'گام اول '!B740</f>
        <v>734</v>
      </c>
      <c r="C739" s="136">
        <f>'گام اول '!C740</f>
        <v>533</v>
      </c>
      <c r="D739" s="136">
        <f>'گام اول '!D740</f>
        <v>13561</v>
      </c>
      <c r="E739" s="136" t="str">
        <f>'گام اول '!E740</f>
        <v>مجيد</v>
      </c>
      <c r="F739" s="136" t="str">
        <f>'گام اول '!F740</f>
        <v>دادور قلاتي</v>
      </c>
      <c r="G739" s="136" t="str">
        <f>'گام اول '!G740</f>
        <v>نگهبان</v>
      </c>
      <c r="H739" s="136" t="str">
        <f>'گام اول '!H740</f>
        <v>هرمزگان</v>
      </c>
      <c r="I739" s="136" t="str">
        <f>'گام اول '!I740</f>
        <v>173-800-1423-1</v>
      </c>
      <c r="J739" s="136" t="str">
        <f>'گام اول '!J740</f>
        <v>3479692540</v>
      </c>
      <c r="K739" s="136" t="str">
        <f>'گام اول '!K740</f>
        <v>0085068405</v>
      </c>
      <c r="L739" s="136" t="str">
        <f>'گام اول '!L740</f>
        <v>هرمزگان</v>
      </c>
      <c r="M739" s="136" t="str">
        <f>'گام اول '!M740</f>
        <v>نگهبان</v>
      </c>
      <c r="N739" s="120" t="str">
        <f>'گام اول '!N740</f>
        <v>*</v>
      </c>
      <c r="O739" s="119">
        <f>'گام اول '!O740</f>
        <v>0</v>
      </c>
      <c r="P739" s="121">
        <f>'گام اول '!P740</f>
        <v>0</v>
      </c>
      <c r="Q739" s="358">
        <f>'گام اول '!Q740</f>
        <v>30</v>
      </c>
      <c r="R739" s="358">
        <f>'گام اول '!R740</f>
        <v>120</v>
      </c>
      <c r="S739" s="358">
        <f>'گام اول '!S740</f>
        <v>110</v>
      </c>
      <c r="T739" s="358">
        <f>'گام اول '!T740</f>
        <v>29.33</v>
      </c>
      <c r="U739" s="137">
        <f>'گام اول '!U740</f>
        <v>0</v>
      </c>
      <c r="V739" s="120">
        <f>'گام اول '!W740</f>
        <v>0</v>
      </c>
      <c r="W739" s="121">
        <f>'گام اول '!X740</f>
        <v>0</v>
      </c>
      <c r="X739" s="366">
        <f>'گام اول '!Y740</f>
        <v>2</v>
      </c>
      <c r="Y739" s="366">
        <f>'گام اول '!Z740</f>
        <v>0</v>
      </c>
      <c r="Z739" s="138">
        <f>'گام اول '!AA740</f>
        <v>885165</v>
      </c>
      <c r="AA739" s="138">
        <f>'گام اول '!AB740</f>
        <v>46667</v>
      </c>
      <c r="AB739" s="138">
        <f>'گام اول '!AC740</f>
        <v>931832</v>
      </c>
      <c r="AC739" s="138">
        <f>'گام اول '!AD740</f>
        <v>4500000</v>
      </c>
      <c r="AD739" s="138">
        <f>'گام اول '!AE740</f>
        <v>6000000</v>
      </c>
      <c r="AE739" s="139">
        <f>'گام اول '!AF740</f>
        <v>177895.19999999998</v>
      </c>
      <c r="AF739" s="122">
        <f>'گام اول '!AG740</f>
        <v>26554950</v>
      </c>
      <c r="AG739" s="123">
        <f>'گام اول '!AH740</f>
        <v>1400010</v>
      </c>
      <c r="AH739" s="123">
        <f>'گام اول '!AI740</f>
        <v>21347423.999999996</v>
      </c>
      <c r="AI739" s="123">
        <f>'گام اول '!AJ740</f>
        <v>0</v>
      </c>
      <c r="AJ739" s="123">
        <f>'گام اول '!AK740</f>
        <v>4500000</v>
      </c>
      <c r="AK739" s="123">
        <f>'گام اول '!AL740</f>
        <v>6000000</v>
      </c>
      <c r="AL739" s="123">
        <f>'گام اول '!AM740</f>
        <v>4892117.9999999991</v>
      </c>
      <c r="AM739" s="123">
        <f>'گام اول '!AN740</f>
        <v>5217666.2159999991</v>
      </c>
      <c r="AN739" s="123">
        <f>'گام اول '!AO740</f>
        <v>0</v>
      </c>
      <c r="AO739" s="123">
        <f>'گام اول '!AP740</f>
        <v>5400000</v>
      </c>
      <c r="AP739" s="123">
        <f>'گام اول '!AQ740</f>
        <v>0</v>
      </c>
      <c r="AQ739" s="123">
        <f>'گام اول '!AR740</f>
        <v>0</v>
      </c>
      <c r="AR739" s="123">
        <f>'گام اول '!AS740</f>
        <v>0</v>
      </c>
      <c r="AS739" s="375">
        <f>'گام اول '!AT740</f>
        <v>0</v>
      </c>
      <c r="AT739" s="368">
        <f t="shared" si="489"/>
        <v>75312168.216000006</v>
      </c>
      <c r="AU739" s="173">
        <f>'گام اول '!AV740</f>
        <v>54140316.440880008</v>
      </c>
      <c r="AV739" s="141">
        <f>'گام اول '!AW740</f>
        <v>75312168.215999991</v>
      </c>
      <c r="AW739" s="142">
        <f t="shared" si="490"/>
        <v>5271851.7751199994</v>
      </c>
      <c r="AX739" s="75">
        <f t="shared" si="491"/>
        <v>1414031.644088001</v>
      </c>
      <c r="AY739" s="142">
        <f>'گام اول '!AZ740</f>
        <v>0</v>
      </c>
      <c r="AZ739" s="142">
        <f>'گام اول '!BA740</f>
        <v>0</v>
      </c>
      <c r="BA739" s="142">
        <f>'گام اول '!BB740</f>
        <v>0</v>
      </c>
      <c r="BB739" s="142">
        <f>'گام اول '!BC740</f>
        <v>0</v>
      </c>
      <c r="BC739" s="142">
        <f>'گام اول '!BD740</f>
        <v>0</v>
      </c>
      <c r="BD739" s="142">
        <f>'گام اول '!BE740</f>
        <v>0</v>
      </c>
      <c r="BE739" s="142">
        <f>'گام اول '!BF740</f>
        <v>0</v>
      </c>
      <c r="BF739" s="143">
        <f t="shared" si="492"/>
        <v>6685883.4192080004</v>
      </c>
      <c r="BG739" s="140">
        <f t="shared" si="493"/>
        <v>68626284</v>
      </c>
      <c r="BH739" s="144">
        <f t="shared" si="494"/>
        <v>75312168.216000006</v>
      </c>
      <c r="BI739" s="127">
        <f t="shared" si="487"/>
        <v>4659160</v>
      </c>
      <c r="BJ739" s="145">
        <f t="shared" si="495"/>
        <v>2329580</v>
      </c>
      <c r="BK739" s="145">
        <f t="shared" si="496"/>
        <v>698874</v>
      </c>
      <c r="BL739" s="146">
        <f t="shared" si="497"/>
        <v>1120000</v>
      </c>
      <c r="BM739" s="379">
        <v>0</v>
      </c>
      <c r="BN739" s="147">
        <f t="shared" si="498"/>
        <v>84119782.216000006</v>
      </c>
      <c r="BO739" s="148">
        <f t="shared" si="499"/>
        <v>75312168.215999991</v>
      </c>
      <c r="BP739" s="149">
        <f t="shared" si="500"/>
        <v>17321798.689679999</v>
      </c>
      <c r="BQ739" s="150">
        <f t="shared" si="501"/>
        <v>101441580.90568</v>
      </c>
      <c r="BR739" s="151">
        <f t="shared" si="502"/>
        <v>100800</v>
      </c>
      <c r="BS739" s="147">
        <f t="shared" si="503"/>
        <v>101542380.90568</v>
      </c>
      <c r="BT739" s="135">
        <v>0</v>
      </c>
      <c r="BU739" s="148">
        <f t="shared" si="504"/>
        <v>8411978.2216000017</v>
      </c>
      <c r="BV739" s="152">
        <f t="shared" si="505"/>
        <v>4205989.1108000008</v>
      </c>
      <c r="BW739" s="133">
        <f t="shared" si="506"/>
        <v>88924413.573280007</v>
      </c>
      <c r="BX739" s="147">
        <f t="shared" si="507"/>
        <v>7687614</v>
      </c>
      <c r="BY739" s="134">
        <f t="shared" si="508"/>
        <v>81236799.573280007</v>
      </c>
      <c r="CD739" s="388">
        <f>'گام اول '!AU740</f>
        <v>75312168.216000006</v>
      </c>
      <c r="CE739" s="389">
        <f>'گام اول '!AV740</f>
        <v>54140316.440880008</v>
      </c>
      <c r="CF739" s="389">
        <f>'گام اول '!AW740</f>
        <v>75312168.215999991</v>
      </c>
      <c r="CG739" s="389">
        <f>'گام اول '!AX740</f>
        <v>5271851.7751199994</v>
      </c>
      <c r="CH739" s="389">
        <f>'گام اول '!AY740</f>
        <v>1414031.644088001</v>
      </c>
      <c r="CI739" s="389">
        <f>'گام اول '!AZ740</f>
        <v>0</v>
      </c>
      <c r="CJ739" s="389">
        <f>'گام اول '!BA740</f>
        <v>0</v>
      </c>
      <c r="CK739" s="389">
        <f>'گام اول '!BB740</f>
        <v>0</v>
      </c>
      <c r="CL739" s="389">
        <f>'گام اول '!BC740</f>
        <v>0</v>
      </c>
      <c r="CM739" s="389">
        <f>'گام اول '!BD740</f>
        <v>0</v>
      </c>
      <c r="CN739" s="389">
        <f>'گام اول '!BE740</f>
        <v>0</v>
      </c>
      <c r="CO739" s="389">
        <f>'گام اول '!BF740</f>
        <v>0</v>
      </c>
      <c r="CP739" s="389">
        <f>'گام اول '!BG740</f>
        <v>6685883.4192080004</v>
      </c>
      <c r="CQ739" s="389">
        <f>'گام اول '!BH740</f>
        <v>68626284</v>
      </c>
      <c r="CR739" s="389">
        <f t="shared" si="509"/>
        <v>75312168.216000006</v>
      </c>
      <c r="CS739" s="55">
        <f t="shared" si="510"/>
        <v>4659160</v>
      </c>
      <c r="CT739" s="388">
        <f t="shared" si="511"/>
        <v>2329580</v>
      </c>
      <c r="CU739" s="389">
        <f t="shared" si="512"/>
        <v>698874</v>
      </c>
      <c r="CV739" s="389">
        <f t="shared" si="513"/>
        <v>1120000</v>
      </c>
      <c r="CW739" s="55">
        <v>0</v>
      </c>
      <c r="CX739" s="389">
        <f t="shared" si="514"/>
        <v>84119782.216000006</v>
      </c>
      <c r="CY739" s="389">
        <f t="shared" si="515"/>
        <v>75312168.215999991</v>
      </c>
      <c r="CZ739" s="389">
        <f t="shared" si="516"/>
        <v>17321798.689679999</v>
      </c>
      <c r="DA739" s="389">
        <f t="shared" si="517"/>
        <v>101441580.90568</v>
      </c>
      <c r="DB739" s="389">
        <f t="shared" si="518"/>
        <v>100800</v>
      </c>
      <c r="DC739" s="389">
        <f t="shared" si="519"/>
        <v>101542380.90568</v>
      </c>
      <c r="DD739" s="394">
        <v>0</v>
      </c>
      <c r="DE739" s="389">
        <f t="shared" si="520"/>
        <v>8411978.2216000017</v>
      </c>
      <c r="DF739" s="389">
        <f t="shared" si="521"/>
        <v>4205989.1108000008</v>
      </c>
      <c r="DG739" s="389">
        <f t="shared" si="522"/>
        <v>88924413.573280007</v>
      </c>
      <c r="DH739" s="389">
        <f t="shared" si="523"/>
        <v>7687614</v>
      </c>
      <c r="DI739" s="389">
        <f t="shared" si="524"/>
        <v>81236799.573280007</v>
      </c>
      <c r="DJ739" s="389">
        <f t="shared" si="525"/>
        <v>0</v>
      </c>
      <c r="DL739" s="396">
        <f t="shared" si="526"/>
        <v>6638737.5</v>
      </c>
      <c r="DM739" s="396">
        <f t="shared" si="527"/>
        <v>-1979577.5</v>
      </c>
    </row>
    <row r="740" spans="1:117" s="55" customFormat="1" ht="21" x14ac:dyDescent="0.2">
      <c r="A740" s="191">
        <f t="shared" si="488"/>
        <v>2655495</v>
      </c>
      <c r="B740" s="136">
        <f>'گام اول '!B741</f>
        <v>735</v>
      </c>
      <c r="C740" s="136">
        <f>'گام اول '!C741</f>
        <v>534</v>
      </c>
      <c r="D740" s="136">
        <f>'گام اول '!D741</f>
        <v>13552</v>
      </c>
      <c r="E740" s="136" t="str">
        <f>'گام اول '!E741</f>
        <v>علي</v>
      </c>
      <c r="F740" s="136" t="str">
        <f>'گام اول '!F741</f>
        <v>دادي زاده</v>
      </c>
      <c r="G740" s="136" t="str">
        <f>'گام اول '!G741</f>
        <v>نگهبان</v>
      </c>
      <c r="H740" s="136" t="str">
        <f>'گام اول '!H741</f>
        <v>هرمزگان</v>
      </c>
      <c r="I740" s="136" t="str">
        <f>'گام اول '!I741</f>
        <v>173-813-2180688-1</v>
      </c>
      <c r="J740" s="136" t="str">
        <f>'گام اول '!J741</f>
        <v>4699897371</v>
      </c>
      <c r="K740" s="136" t="str">
        <f>'گام اول '!K741</f>
        <v>0085389424</v>
      </c>
      <c r="L740" s="136" t="str">
        <f>'گام اول '!L741</f>
        <v>هرمزگان</v>
      </c>
      <c r="M740" s="136" t="str">
        <f>'گام اول '!M741</f>
        <v>نگهبان</v>
      </c>
      <c r="N740" s="120" t="str">
        <f>'گام اول '!N741</f>
        <v>*</v>
      </c>
      <c r="O740" s="119">
        <f>'گام اول '!O741</f>
        <v>0</v>
      </c>
      <c r="P740" s="121">
        <f>'گام اول '!P741</f>
        <v>0</v>
      </c>
      <c r="Q740" s="358">
        <f>'گام اول '!Q741</f>
        <v>30</v>
      </c>
      <c r="R740" s="358">
        <f>'گام اول '!R741</f>
        <v>120</v>
      </c>
      <c r="S740" s="358">
        <f>'گام اول '!S741</f>
        <v>110</v>
      </c>
      <c r="T740" s="358">
        <f>'گام اول '!T741</f>
        <v>29.33</v>
      </c>
      <c r="U740" s="137">
        <f>'گام اول '!U741</f>
        <v>0</v>
      </c>
      <c r="V740" s="120">
        <f>'گام اول '!W741</f>
        <v>0</v>
      </c>
      <c r="W740" s="121">
        <f>'گام اول '!X741</f>
        <v>0</v>
      </c>
      <c r="X740" s="366">
        <f>'گام اول '!Y741</f>
        <v>3</v>
      </c>
      <c r="Y740" s="366">
        <f>'گام اول '!Z741</f>
        <v>3</v>
      </c>
      <c r="Z740" s="138">
        <f>'گام اول '!AA741</f>
        <v>885165</v>
      </c>
      <c r="AA740" s="138">
        <f>'گام اول '!AB741</f>
        <v>46667</v>
      </c>
      <c r="AB740" s="138">
        <f>'گام اول '!AC741</f>
        <v>931832</v>
      </c>
      <c r="AC740" s="138">
        <f>'گام اول '!AD741</f>
        <v>4500000</v>
      </c>
      <c r="AD740" s="138">
        <f>'گام اول '!AE741</f>
        <v>6000000</v>
      </c>
      <c r="AE740" s="139">
        <f>'گام اول '!AF741</f>
        <v>177895.19999999998</v>
      </c>
      <c r="AF740" s="122">
        <f>'گام اول '!AG741</f>
        <v>26554950</v>
      </c>
      <c r="AG740" s="123">
        <f>'گام اول '!AH741</f>
        <v>1400010</v>
      </c>
      <c r="AH740" s="123">
        <f>'گام اول '!AI741</f>
        <v>21347423.999999996</v>
      </c>
      <c r="AI740" s="123">
        <f>'گام اول '!AJ741</f>
        <v>7966485</v>
      </c>
      <c r="AJ740" s="123">
        <f>'گام اول '!AK741</f>
        <v>4500000</v>
      </c>
      <c r="AK740" s="123">
        <f>'گام اول '!AL741</f>
        <v>6000000</v>
      </c>
      <c r="AL740" s="123">
        <f>'گام اول '!AM741</f>
        <v>4892117.9999999991</v>
      </c>
      <c r="AM740" s="123">
        <f>'گام اول '!AN741</f>
        <v>5217666.2159999991</v>
      </c>
      <c r="AN740" s="123">
        <f>'گام اول '!AO741</f>
        <v>0</v>
      </c>
      <c r="AO740" s="123">
        <f>'گام اول '!AP741</f>
        <v>3000000</v>
      </c>
      <c r="AP740" s="123">
        <f>'گام اول '!AQ741</f>
        <v>0</v>
      </c>
      <c r="AQ740" s="123">
        <f>'گام اول '!AR741</f>
        <v>0</v>
      </c>
      <c r="AR740" s="123">
        <f>'گام اول '!AS741</f>
        <v>0</v>
      </c>
      <c r="AS740" s="375">
        <f>'گام اول '!AT741</f>
        <v>0</v>
      </c>
      <c r="AT740" s="368">
        <f t="shared" si="489"/>
        <v>80878653.216000006</v>
      </c>
      <c r="AU740" s="173">
        <f>'گام اول '!AV741</f>
        <v>54308316.440880008</v>
      </c>
      <c r="AV740" s="141">
        <f>'گام اول '!AW741</f>
        <v>72912168.215999991</v>
      </c>
      <c r="AW740" s="142">
        <f t="shared" si="490"/>
        <v>5103851.7751199994</v>
      </c>
      <c r="AX740" s="75">
        <f t="shared" si="491"/>
        <v>1430831.644088001</v>
      </c>
      <c r="AY740" s="142">
        <f>'گام اول '!AZ741</f>
        <v>0</v>
      </c>
      <c r="AZ740" s="142">
        <f>'گام اول '!BA741</f>
        <v>0</v>
      </c>
      <c r="BA740" s="142">
        <f>'گام اول '!BB741</f>
        <v>0</v>
      </c>
      <c r="BB740" s="142">
        <f>'گام اول '!BC741</f>
        <v>0</v>
      </c>
      <c r="BC740" s="142">
        <f>'گام اول '!BD741</f>
        <v>0</v>
      </c>
      <c r="BD740" s="142">
        <f>'گام اول '!BE741</f>
        <v>0</v>
      </c>
      <c r="BE740" s="142">
        <f>'گام اول '!BF741</f>
        <v>0</v>
      </c>
      <c r="BF740" s="143">
        <f t="shared" si="492"/>
        <v>6534683.4192080004</v>
      </c>
      <c r="BG740" s="140">
        <f t="shared" si="493"/>
        <v>74343969</v>
      </c>
      <c r="BH740" s="144">
        <f t="shared" si="494"/>
        <v>80878653.216000006</v>
      </c>
      <c r="BI740" s="127">
        <f t="shared" si="487"/>
        <v>4659160</v>
      </c>
      <c r="BJ740" s="145">
        <f t="shared" si="495"/>
        <v>2329580</v>
      </c>
      <c r="BK740" s="145">
        <f t="shared" si="496"/>
        <v>698874</v>
      </c>
      <c r="BL740" s="146">
        <f t="shared" si="497"/>
        <v>1120000</v>
      </c>
      <c r="BM740" s="379">
        <v>0</v>
      </c>
      <c r="BN740" s="147">
        <f t="shared" si="498"/>
        <v>89686267.216000006</v>
      </c>
      <c r="BO740" s="148">
        <f t="shared" si="499"/>
        <v>72912168.215999991</v>
      </c>
      <c r="BP740" s="149">
        <f t="shared" si="500"/>
        <v>16769798.689679999</v>
      </c>
      <c r="BQ740" s="150">
        <f t="shared" si="501"/>
        <v>106456065.90568</v>
      </c>
      <c r="BR740" s="151">
        <f t="shared" si="502"/>
        <v>100800</v>
      </c>
      <c r="BS740" s="147">
        <f t="shared" si="503"/>
        <v>106556865.90568</v>
      </c>
      <c r="BT740" s="135">
        <v>0</v>
      </c>
      <c r="BU740" s="148">
        <f t="shared" si="504"/>
        <v>8968626.7216000017</v>
      </c>
      <c r="BV740" s="152">
        <f t="shared" si="505"/>
        <v>4484313.3608000008</v>
      </c>
      <c r="BW740" s="133">
        <f t="shared" si="506"/>
        <v>93103925.823280007</v>
      </c>
      <c r="BX740" s="147">
        <f t="shared" si="507"/>
        <v>7687614</v>
      </c>
      <c r="BY740" s="134">
        <f t="shared" si="508"/>
        <v>85416311.823280007</v>
      </c>
      <c r="CD740" s="388">
        <f>'گام اول '!AU741</f>
        <v>80878653.216000006</v>
      </c>
      <c r="CE740" s="389">
        <f>'گام اول '!AV741</f>
        <v>54308316.440880008</v>
      </c>
      <c r="CF740" s="389">
        <f>'گام اول '!AW741</f>
        <v>72912168.215999991</v>
      </c>
      <c r="CG740" s="389">
        <f>'گام اول '!AX741</f>
        <v>5103851.7751199994</v>
      </c>
      <c r="CH740" s="389">
        <f>'گام اول '!AY741</f>
        <v>1430831.644088001</v>
      </c>
      <c r="CI740" s="389">
        <f>'گام اول '!AZ741</f>
        <v>0</v>
      </c>
      <c r="CJ740" s="389">
        <f>'گام اول '!BA741</f>
        <v>0</v>
      </c>
      <c r="CK740" s="389">
        <f>'گام اول '!BB741</f>
        <v>0</v>
      </c>
      <c r="CL740" s="389">
        <f>'گام اول '!BC741</f>
        <v>0</v>
      </c>
      <c r="CM740" s="389">
        <f>'گام اول '!BD741</f>
        <v>0</v>
      </c>
      <c r="CN740" s="389">
        <f>'گام اول '!BE741</f>
        <v>0</v>
      </c>
      <c r="CO740" s="389">
        <f>'گام اول '!BF741</f>
        <v>0</v>
      </c>
      <c r="CP740" s="389">
        <f>'گام اول '!BG741</f>
        <v>6534683.4192080004</v>
      </c>
      <c r="CQ740" s="389">
        <f>'گام اول '!BH741</f>
        <v>74343969</v>
      </c>
      <c r="CR740" s="389">
        <f t="shared" si="509"/>
        <v>80878653.216000006</v>
      </c>
      <c r="CS740" s="55">
        <f t="shared" si="510"/>
        <v>4659160</v>
      </c>
      <c r="CT740" s="388">
        <f t="shared" si="511"/>
        <v>2329580</v>
      </c>
      <c r="CU740" s="389">
        <f t="shared" si="512"/>
        <v>698874</v>
      </c>
      <c r="CV740" s="389">
        <f t="shared" si="513"/>
        <v>1120000</v>
      </c>
      <c r="CW740" s="55">
        <v>0</v>
      </c>
      <c r="CX740" s="389">
        <f t="shared" si="514"/>
        <v>89686267.216000006</v>
      </c>
      <c r="CY740" s="389">
        <f t="shared" si="515"/>
        <v>72912168.215999991</v>
      </c>
      <c r="CZ740" s="389">
        <f t="shared" si="516"/>
        <v>16769798.689679999</v>
      </c>
      <c r="DA740" s="389">
        <f t="shared" si="517"/>
        <v>106456065.90568</v>
      </c>
      <c r="DB740" s="389">
        <f t="shared" si="518"/>
        <v>100800</v>
      </c>
      <c r="DC740" s="389">
        <f t="shared" si="519"/>
        <v>106556865.90568</v>
      </c>
      <c r="DD740" s="394">
        <v>0</v>
      </c>
      <c r="DE740" s="389">
        <f t="shared" si="520"/>
        <v>8968626.7216000017</v>
      </c>
      <c r="DF740" s="389">
        <f t="shared" si="521"/>
        <v>4484313.3608000008</v>
      </c>
      <c r="DG740" s="389">
        <f t="shared" si="522"/>
        <v>93103925.823280007</v>
      </c>
      <c r="DH740" s="389">
        <f t="shared" si="523"/>
        <v>7687614</v>
      </c>
      <c r="DI740" s="389">
        <f t="shared" si="524"/>
        <v>85416311.823280007</v>
      </c>
      <c r="DJ740" s="389">
        <f t="shared" si="525"/>
        <v>0</v>
      </c>
      <c r="DL740" s="396">
        <f t="shared" si="526"/>
        <v>6638737.5</v>
      </c>
      <c r="DM740" s="396">
        <f t="shared" si="527"/>
        <v>-1979577.5</v>
      </c>
    </row>
    <row r="741" spans="1:117" s="55" customFormat="1" ht="21" x14ac:dyDescent="0.2">
      <c r="A741" s="191">
        <f t="shared" si="488"/>
        <v>2655495</v>
      </c>
      <c r="B741" s="136">
        <f>'گام اول '!B742</f>
        <v>736</v>
      </c>
      <c r="C741" s="136">
        <f>'گام اول '!C742</f>
        <v>535</v>
      </c>
      <c r="D741" s="136">
        <f>'گام اول '!D742</f>
        <v>13557</v>
      </c>
      <c r="E741" s="136" t="str">
        <f>'گام اول '!E742</f>
        <v>میلاد</v>
      </c>
      <c r="F741" s="136" t="str">
        <f>'گام اول '!F742</f>
        <v>رئیسی سرخونی</v>
      </c>
      <c r="G741" s="136" t="str">
        <f>'گام اول '!G742</f>
        <v>نگهبان</v>
      </c>
      <c r="H741" s="136" t="str">
        <f>'گام اول '!H742</f>
        <v>هرمزگان</v>
      </c>
      <c r="I741" s="136" t="str">
        <f>'گام اول '!I742</f>
        <v>389-813-3371932-1</v>
      </c>
      <c r="J741" s="136" t="str">
        <f>'گام اول '!J742</f>
        <v>3380662836</v>
      </c>
      <c r="K741" s="136" t="str">
        <f>'گام اول '!K742</f>
        <v>0085395500</v>
      </c>
      <c r="L741" s="136" t="str">
        <f>'گام اول '!L742</f>
        <v>هرمزگان</v>
      </c>
      <c r="M741" s="136" t="str">
        <f>'گام اول '!M742</f>
        <v>نگهبان</v>
      </c>
      <c r="N741" s="120" t="str">
        <f>'گام اول '!N742</f>
        <v>*</v>
      </c>
      <c r="O741" s="119">
        <f>'گام اول '!O742</f>
        <v>0</v>
      </c>
      <c r="P741" s="121">
        <f>'گام اول '!P742</f>
        <v>0</v>
      </c>
      <c r="Q741" s="358">
        <f>'گام اول '!Q742</f>
        <v>30</v>
      </c>
      <c r="R741" s="358">
        <f>'گام اول '!R742</f>
        <v>120</v>
      </c>
      <c r="S741" s="358">
        <f>'گام اول '!S742</f>
        <v>110</v>
      </c>
      <c r="T741" s="358">
        <f>'گام اول '!T742</f>
        <v>29.33</v>
      </c>
      <c r="U741" s="137">
        <f>'گام اول '!U742</f>
        <v>0</v>
      </c>
      <c r="V741" s="120">
        <f>'گام اول '!W742</f>
        <v>0</v>
      </c>
      <c r="W741" s="121">
        <f>'گام اول '!X742</f>
        <v>0</v>
      </c>
      <c r="X741" s="366">
        <f>'گام اول '!Y742</f>
        <v>1</v>
      </c>
      <c r="Y741" s="366">
        <f>'گام اول '!Z742</f>
        <v>0</v>
      </c>
      <c r="Z741" s="138">
        <f>'گام اول '!AA742</f>
        <v>885165</v>
      </c>
      <c r="AA741" s="138">
        <f>'گام اول '!AB742</f>
        <v>46667</v>
      </c>
      <c r="AB741" s="138">
        <f>'گام اول '!AC742</f>
        <v>931832</v>
      </c>
      <c r="AC741" s="138">
        <f>'گام اول '!AD742</f>
        <v>4500000</v>
      </c>
      <c r="AD741" s="138">
        <f>'گام اول '!AE742</f>
        <v>6000000</v>
      </c>
      <c r="AE741" s="139">
        <f>'گام اول '!AF742</f>
        <v>177895.19999999998</v>
      </c>
      <c r="AF741" s="122">
        <f>'گام اول '!AG742</f>
        <v>26554950</v>
      </c>
      <c r="AG741" s="123">
        <f>'گام اول '!AH742</f>
        <v>1400010</v>
      </c>
      <c r="AH741" s="123">
        <f>'گام اول '!AI742</f>
        <v>21347423.999999996</v>
      </c>
      <c r="AI741" s="123">
        <f>'گام اول '!AJ742</f>
        <v>0</v>
      </c>
      <c r="AJ741" s="123">
        <f>'گام اول '!AK742</f>
        <v>4500000</v>
      </c>
      <c r="AK741" s="123">
        <f>'گام اول '!AL742</f>
        <v>6000000</v>
      </c>
      <c r="AL741" s="123">
        <f>'گام اول '!AM742</f>
        <v>4892117.9999999991</v>
      </c>
      <c r="AM741" s="123">
        <f>'گام اول '!AN742</f>
        <v>5217666.2159999991</v>
      </c>
      <c r="AN741" s="123">
        <f>'گام اول '!AO742</f>
        <v>0</v>
      </c>
      <c r="AO741" s="123">
        <f>'گام اول '!AP742</f>
        <v>6000000</v>
      </c>
      <c r="AP741" s="123">
        <f>'گام اول '!AQ742</f>
        <v>0</v>
      </c>
      <c r="AQ741" s="123">
        <f>'گام اول '!AR742</f>
        <v>0</v>
      </c>
      <c r="AR741" s="123">
        <f>'گام اول '!AS742</f>
        <v>0</v>
      </c>
      <c r="AS741" s="375">
        <f>'گام اول '!AT742</f>
        <v>0</v>
      </c>
      <c r="AT741" s="368">
        <f t="shared" si="489"/>
        <v>75912168.216000006</v>
      </c>
      <c r="AU741" s="173">
        <f>'گام اول '!AV742</f>
        <v>54098316.440880008</v>
      </c>
      <c r="AV741" s="141">
        <f>'گام اول '!AW742</f>
        <v>75912168.215999991</v>
      </c>
      <c r="AW741" s="142">
        <f t="shared" si="490"/>
        <v>5313851.7751199994</v>
      </c>
      <c r="AX741" s="75">
        <f t="shared" si="491"/>
        <v>1409831.644088001</v>
      </c>
      <c r="AY741" s="142">
        <f>'گام اول '!AZ742</f>
        <v>0</v>
      </c>
      <c r="AZ741" s="142">
        <f>'گام اول '!BA742</f>
        <v>0</v>
      </c>
      <c r="BA741" s="142">
        <f>'گام اول '!BB742</f>
        <v>0</v>
      </c>
      <c r="BB741" s="142">
        <f>'گام اول '!BC742</f>
        <v>0</v>
      </c>
      <c r="BC741" s="142">
        <f>'گام اول '!BD742</f>
        <v>0</v>
      </c>
      <c r="BD741" s="142">
        <f>'گام اول '!BE742</f>
        <v>0</v>
      </c>
      <c r="BE741" s="142">
        <f>'گام اول '!BF742</f>
        <v>0</v>
      </c>
      <c r="BF741" s="143">
        <f t="shared" si="492"/>
        <v>6723683.4192080004</v>
      </c>
      <c r="BG741" s="140">
        <f t="shared" si="493"/>
        <v>69188484</v>
      </c>
      <c r="BH741" s="144">
        <f t="shared" si="494"/>
        <v>75912168.216000006</v>
      </c>
      <c r="BI741" s="127">
        <f t="shared" si="487"/>
        <v>4659160</v>
      </c>
      <c r="BJ741" s="145">
        <f t="shared" si="495"/>
        <v>2329580</v>
      </c>
      <c r="BK741" s="145">
        <f t="shared" si="496"/>
        <v>698874</v>
      </c>
      <c r="BL741" s="146">
        <f t="shared" si="497"/>
        <v>1120000</v>
      </c>
      <c r="BM741" s="379">
        <v>0</v>
      </c>
      <c r="BN741" s="147">
        <f t="shared" si="498"/>
        <v>84719782.216000006</v>
      </c>
      <c r="BO741" s="148">
        <f t="shared" si="499"/>
        <v>75912168.215999991</v>
      </c>
      <c r="BP741" s="149">
        <f t="shared" si="500"/>
        <v>17459798.689679999</v>
      </c>
      <c r="BQ741" s="150">
        <f t="shared" si="501"/>
        <v>102179580.90568</v>
      </c>
      <c r="BR741" s="151">
        <f t="shared" si="502"/>
        <v>100800</v>
      </c>
      <c r="BS741" s="147">
        <f t="shared" si="503"/>
        <v>102280380.90568</v>
      </c>
      <c r="BT741" s="135">
        <v>0</v>
      </c>
      <c r="BU741" s="148">
        <f t="shared" si="504"/>
        <v>8471978.2216000017</v>
      </c>
      <c r="BV741" s="152">
        <f t="shared" si="505"/>
        <v>4235989.1108000008</v>
      </c>
      <c r="BW741" s="133">
        <f t="shared" si="506"/>
        <v>89572413.573280007</v>
      </c>
      <c r="BX741" s="147">
        <f t="shared" si="507"/>
        <v>7687614</v>
      </c>
      <c r="BY741" s="134">
        <f t="shared" si="508"/>
        <v>81884799.573280007</v>
      </c>
      <c r="CD741" s="388">
        <f>'گام اول '!AU742</f>
        <v>75912168.216000006</v>
      </c>
      <c r="CE741" s="389">
        <f>'گام اول '!AV742</f>
        <v>54098316.440880008</v>
      </c>
      <c r="CF741" s="389">
        <f>'گام اول '!AW742</f>
        <v>75912168.215999991</v>
      </c>
      <c r="CG741" s="389">
        <f>'گام اول '!AX742</f>
        <v>5313851.7751199994</v>
      </c>
      <c r="CH741" s="389">
        <f>'گام اول '!AY742</f>
        <v>1409831.644088001</v>
      </c>
      <c r="CI741" s="389">
        <f>'گام اول '!AZ742</f>
        <v>0</v>
      </c>
      <c r="CJ741" s="389">
        <f>'گام اول '!BA742</f>
        <v>0</v>
      </c>
      <c r="CK741" s="389">
        <f>'گام اول '!BB742</f>
        <v>0</v>
      </c>
      <c r="CL741" s="389">
        <f>'گام اول '!BC742</f>
        <v>0</v>
      </c>
      <c r="CM741" s="389">
        <f>'گام اول '!BD742</f>
        <v>0</v>
      </c>
      <c r="CN741" s="389">
        <f>'گام اول '!BE742</f>
        <v>0</v>
      </c>
      <c r="CO741" s="389">
        <f>'گام اول '!BF742</f>
        <v>0</v>
      </c>
      <c r="CP741" s="389">
        <f>'گام اول '!BG742</f>
        <v>6723683.4192080004</v>
      </c>
      <c r="CQ741" s="389">
        <f>'گام اول '!BH742</f>
        <v>69188484</v>
      </c>
      <c r="CR741" s="389">
        <f t="shared" si="509"/>
        <v>75912168.216000006</v>
      </c>
      <c r="CS741" s="55">
        <f t="shared" si="510"/>
        <v>4659160</v>
      </c>
      <c r="CT741" s="388">
        <f t="shared" si="511"/>
        <v>2329580</v>
      </c>
      <c r="CU741" s="389">
        <f t="shared" si="512"/>
        <v>698874</v>
      </c>
      <c r="CV741" s="389">
        <f t="shared" si="513"/>
        <v>1120000</v>
      </c>
      <c r="CW741" s="55">
        <v>0</v>
      </c>
      <c r="CX741" s="389">
        <f t="shared" si="514"/>
        <v>84719782.216000006</v>
      </c>
      <c r="CY741" s="389">
        <f t="shared" si="515"/>
        <v>75912168.215999991</v>
      </c>
      <c r="CZ741" s="389">
        <f t="shared" si="516"/>
        <v>17459798.689679999</v>
      </c>
      <c r="DA741" s="389">
        <f t="shared" si="517"/>
        <v>102179580.90568</v>
      </c>
      <c r="DB741" s="389">
        <f t="shared" si="518"/>
        <v>100800</v>
      </c>
      <c r="DC741" s="389">
        <f t="shared" si="519"/>
        <v>102280380.90568</v>
      </c>
      <c r="DD741" s="394">
        <v>0</v>
      </c>
      <c r="DE741" s="389">
        <f t="shared" si="520"/>
        <v>8471978.2216000017</v>
      </c>
      <c r="DF741" s="389">
        <f t="shared" si="521"/>
        <v>4235989.1108000008</v>
      </c>
      <c r="DG741" s="389">
        <f t="shared" si="522"/>
        <v>89572413.573280007</v>
      </c>
      <c r="DH741" s="389">
        <f t="shared" si="523"/>
        <v>7687614</v>
      </c>
      <c r="DI741" s="389">
        <f t="shared" si="524"/>
        <v>81884799.573280007</v>
      </c>
      <c r="DJ741" s="389">
        <f t="shared" si="525"/>
        <v>0</v>
      </c>
      <c r="DL741" s="396">
        <f t="shared" si="526"/>
        <v>6638737.5</v>
      </c>
      <c r="DM741" s="396">
        <f t="shared" si="527"/>
        <v>-1979577.5</v>
      </c>
    </row>
    <row r="742" spans="1:117" s="55" customFormat="1" ht="21" x14ac:dyDescent="0.2">
      <c r="A742" s="191">
        <f t="shared" si="488"/>
        <v>2655495</v>
      </c>
      <c r="B742" s="136">
        <f>'گام اول '!B743</f>
        <v>737</v>
      </c>
      <c r="C742" s="136">
        <f>'گام اول '!C743</f>
        <v>536</v>
      </c>
      <c r="D742" s="136">
        <f>'گام اول '!D743</f>
        <v>13550</v>
      </c>
      <c r="E742" s="136" t="str">
        <f>'گام اول '!E743</f>
        <v>احمد</v>
      </c>
      <c r="F742" s="136" t="str">
        <f>'گام اول '!F743</f>
        <v>حسين پور</v>
      </c>
      <c r="G742" s="136" t="str">
        <f>'گام اول '!G743</f>
        <v>نگهبان</v>
      </c>
      <c r="H742" s="136" t="str">
        <f>'گام اول '!H743</f>
        <v>هرمزگان</v>
      </c>
      <c r="I742" s="136" t="str">
        <f>'گام اول '!I743</f>
        <v>173-813-99026128-1</v>
      </c>
      <c r="J742" s="136" t="str">
        <f>'گام اول '!J743</f>
        <v>3479456502</v>
      </c>
      <c r="K742" s="136">
        <f>'گام اول '!K743</f>
        <v>0</v>
      </c>
      <c r="L742" s="136" t="str">
        <f>'گام اول '!L743</f>
        <v>هرمزگان</v>
      </c>
      <c r="M742" s="136" t="str">
        <f>'گام اول '!M743</f>
        <v>نگهبان</v>
      </c>
      <c r="N742" s="120" t="str">
        <f>'گام اول '!N743</f>
        <v>*</v>
      </c>
      <c r="O742" s="119">
        <f>'گام اول '!O743</f>
        <v>0</v>
      </c>
      <c r="P742" s="121">
        <f>'گام اول '!P743</f>
        <v>0</v>
      </c>
      <c r="Q742" s="358">
        <f>'گام اول '!Q743</f>
        <v>30</v>
      </c>
      <c r="R742" s="358">
        <f>'گام اول '!R743</f>
        <v>120</v>
      </c>
      <c r="S742" s="358">
        <f>'گام اول '!S743</f>
        <v>110</v>
      </c>
      <c r="T742" s="358">
        <f>'گام اول '!T743</f>
        <v>29.33</v>
      </c>
      <c r="U742" s="137">
        <f>'گام اول '!U743</f>
        <v>0</v>
      </c>
      <c r="V742" s="120">
        <f>'گام اول '!W743</f>
        <v>0</v>
      </c>
      <c r="W742" s="121">
        <f>'گام اول '!X743</f>
        <v>0</v>
      </c>
      <c r="X742" s="366">
        <f>'گام اول '!Y743</f>
        <v>2</v>
      </c>
      <c r="Y742" s="366">
        <f>'گام اول '!Z743</f>
        <v>1</v>
      </c>
      <c r="Z742" s="138">
        <f>'گام اول '!AA743</f>
        <v>885165</v>
      </c>
      <c r="AA742" s="138">
        <f>'گام اول '!AB743</f>
        <v>46667</v>
      </c>
      <c r="AB742" s="138">
        <f>'گام اول '!AC743</f>
        <v>931832</v>
      </c>
      <c r="AC742" s="138">
        <f>'گام اول '!AD743</f>
        <v>4500000</v>
      </c>
      <c r="AD742" s="138">
        <f>'گام اول '!AE743</f>
        <v>6000000</v>
      </c>
      <c r="AE742" s="139">
        <f>'گام اول '!AF743</f>
        <v>177895.19999999998</v>
      </c>
      <c r="AF742" s="122">
        <f>'گام اول '!AG743</f>
        <v>26554950</v>
      </c>
      <c r="AG742" s="123">
        <f>'گام اول '!AH743</f>
        <v>1400010</v>
      </c>
      <c r="AH742" s="123">
        <f>'گام اول '!AI743</f>
        <v>21347423.999999996</v>
      </c>
      <c r="AI742" s="123">
        <f>'گام اول '!AJ743</f>
        <v>2655495</v>
      </c>
      <c r="AJ742" s="123">
        <f>'گام اول '!AK743</f>
        <v>4500000</v>
      </c>
      <c r="AK742" s="123">
        <f>'گام اول '!AL743</f>
        <v>6000000</v>
      </c>
      <c r="AL742" s="123">
        <f>'گام اول '!AM743</f>
        <v>4892117.9999999991</v>
      </c>
      <c r="AM742" s="123">
        <f>'گام اول '!AN743</f>
        <v>5217666.2159999991</v>
      </c>
      <c r="AN742" s="123">
        <f>'گام اول '!AO743</f>
        <v>0</v>
      </c>
      <c r="AO742" s="123">
        <f>'گام اول '!AP743</f>
        <v>6000000</v>
      </c>
      <c r="AP742" s="123">
        <f>'گام اول '!AQ743</f>
        <v>0</v>
      </c>
      <c r="AQ742" s="123">
        <f>'گام اول '!AR743</f>
        <v>0</v>
      </c>
      <c r="AR742" s="123">
        <f>'گام اول '!AS743</f>
        <v>0</v>
      </c>
      <c r="AS742" s="375">
        <f>'گام اول '!AT743</f>
        <v>0</v>
      </c>
      <c r="AT742" s="368">
        <f t="shared" si="489"/>
        <v>78567663.216000006</v>
      </c>
      <c r="AU742" s="173">
        <f>'گام اول '!AV743</f>
        <v>54098316.440880008</v>
      </c>
      <c r="AV742" s="141">
        <f>'گام اول '!AW743</f>
        <v>75912168.215999991</v>
      </c>
      <c r="AW742" s="142">
        <f t="shared" si="490"/>
        <v>5313851.7751199994</v>
      </c>
      <c r="AX742" s="75">
        <f t="shared" si="491"/>
        <v>1409831.644088001</v>
      </c>
      <c r="AY742" s="142">
        <f>'گام اول '!AZ743</f>
        <v>0</v>
      </c>
      <c r="AZ742" s="142">
        <f>'گام اول '!BA743</f>
        <v>0</v>
      </c>
      <c r="BA742" s="142">
        <f>'گام اول '!BB743</f>
        <v>0</v>
      </c>
      <c r="BB742" s="142">
        <f>'گام اول '!BC743</f>
        <v>0</v>
      </c>
      <c r="BC742" s="142">
        <f>'گام اول '!BD743</f>
        <v>0</v>
      </c>
      <c r="BD742" s="142">
        <f>'گام اول '!BE743</f>
        <v>0</v>
      </c>
      <c r="BE742" s="142">
        <f>'گام اول '!BF743</f>
        <v>0</v>
      </c>
      <c r="BF742" s="143">
        <f t="shared" si="492"/>
        <v>6723683.4192080004</v>
      </c>
      <c r="BG742" s="140">
        <f t="shared" si="493"/>
        <v>71843979</v>
      </c>
      <c r="BH742" s="144">
        <f t="shared" si="494"/>
        <v>78567663.216000006</v>
      </c>
      <c r="BI742" s="127">
        <f t="shared" si="487"/>
        <v>4659160</v>
      </c>
      <c r="BJ742" s="145">
        <f t="shared" si="495"/>
        <v>2329580</v>
      </c>
      <c r="BK742" s="145">
        <f t="shared" si="496"/>
        <v>698874</v>
      </c>
      <c r="BL742" s="146">
        <f t="shared" si="497"/>
        <v>1120000</v>
      </c>
      <c r="BM742" s="379">
        <v>0</v>
      </c>
      <c r="BN742" s="147">
        <f t="shared" si="498"/>
        <v>87375277.216000006</v>
      </c>
      <c r="BO742" s="148">
        <f t="shared" si="499"/>
        <v>75912168.215999991</v>
      </c>
      <c r="BP742" s="149">
        <f t="shared" si="500"/>
        <v>17459798.689679999</v>
      </c>
      <c r="BQ742" s="150">
        <f t="shared" si="501"/>
        <v>104835075.90568</v>
      </c>
      <c r="BR742" s="151">
        <f t="shared" si="502"/>
        <v>100800</v>
      </c>
      <c r="BS742" s="147">
        <f t="shared" si="503"/>
        <v>104935875.90568</v>
      </c>
      <c r="BT742" s="135">
        <v>0</v>
      </c>
      <c r="BU742" s="148">
        <f t="shared" si="504"/>
        <v>8737527.7216000017</v>
      </c>
      <c r="BV742" s="152">
        <f t="shared" si="505"/>
        <v>4368763.8608000008</v>
      </c>
      <c r="BW742" s="133">
        <f t="shared" si="506"/>
        <v>91829584.323280007</v>
      </c>
      <c r="BX742" s="147">
        <f t="shared" si="507"/>
        <v>7687614</v>
      </c>
      <c r="BY742" s="134">
        <f t="shared" si="508"/>
        <v>84141970.323280007</v>
      </c>
      <c r="CD742" s="388">
        <f>'گام اول '!AU743</f>
        <v>78567663.216000006</v>
      </c>
      <c r="CE742" s="389">
        <f>'گام اول '!AV743</f>
        <v>54098316.440880008</v>
      </c>
      <c r="CF742" s="389">
        <f>'گام اول '!AW743</f>
        <v>75912168.215999991</v>
      </c>
      <c r="CG742" s="389">
        <f>'گام اول '!AX743</f>
        <v>5313851.7751199994</v>
      </c>
      <c r="CH742" s="389">
        <f>'گام اول '!AY743</f>
        <v>1409831.644088001</v>
      </c>
      <c r="CI742" s="389">
        <f>'گام اول '!AZ743</f>
        <v>0</v>
      </c>
      <c r="CJ742" s="389">
        <f>'گام اول '!BA743</f>
        <v>0</v>
      </c>
      <c r="CK742" s="389">
        <f>'گام اول '!BB743</f>
        <v>0</v>
      </c>
      <c r="CL742" s="389">
        <f>'گام اول '!BC743</f>
        <v>0</v>
      </c>
      <c r="CM742" s="389">
        <f>'گام اول '!BD743</f>
        <v>0</v>
      </c>
      <c r="CN742" s="389">
        <f>'گام اول '!BE743</f>
        <v>0</v>
      </c>
      <c r="CO742" s="389">
        <f>'گام اول '!BF743</f>
        <v>0</v>
      </c>
      <c r="CP742" s="389">
        <f>'گام اول '!BG743</f>
        <v>6723683.4192080004</v>
      </c>
      <c r="CQ742" s="389">
        <f>'گام اول '!BH743</f>
        <v>71843979</v>
      </c>
      <c r="CR742" s="389">
        <f t="shared" si="509"/>
        <v>78567663.216000006</v>
      </c>
      <c r="CS742" s="55">
        <f t="shared" si="510"/>
        <v>4659160</v>
      </c>
      <c r="CT742" s="388">
        <f t="shared" si="511"/>
        <v>2329580</v>
      </c>
      <c r="CU742" s="389">
        <f t="shared" si="512"/>
        <v>698874</v>
      </c>
      <c r="CV742" s="389">
        <f t="shared" si="513"/>
        <v>1120000</v>
      </c>
      <c r="CW742" s="55">
        <v>0</v>
      </c>
      <c r="CX742" s="389">
        <f t="shared" si="514"/>
        <v>87375277.216000006</v>
      </c>
      <c r="CY742" s="389">
        <f t="shared" si="515"/>
        <v>75912168.215999991</v>
      </c>
      <c r="CZ742" s="389">
        <f t="shared" si="516"/>
        <v>17459798.689679999</v>
      </c>
      <c r="DA742" s="389">
        <f t="shared" si="517"/>
        <v>104835075.90568</v>
      </c>
      <c r="DB742" s="389">
        <f t="shared" si="518"/>
        <v>100800</v>
      </c>
      <c r="DC742" s="389">
        <f t="shared" si="519"/>
        <v>104935875.90568</v>
      </c>
      <c r="DD742" s="394">
        <v>0</v>
      </c>
      <c r="DE742" s="389">
        <f t="shared" si="520"/>
        <v>8737527.7216000017</v>
      </c>
      <c r="DF742" s="389">
        <f t="shared" si="521"/>
        <v>4368763.8608000008</v>
      </c>
      <c r="DG742" s="389">
        <f t="shared" si="522"/>
        <v>91829584.323280007</v>
      </c>
      <c r="DH742" s="389">
        <f t="shared" si="523"/>
        <v>7687614</v>
      </c>
      <c r="DI742" s="389">
        <f t="shared" si="524"/>
        <v>84141970.323280007</v>
      </c>
      <c r="DJ742" s="389">
        <f t="shared" si="525"/>
        <v>0</v>
      </c>
      <c r="DL742" s="396">
        <f t="shared" si="526"/>
        <v>6638737.5</v>
      </c>
      <c r="DM742" s="396">
        <f t="shared" si="527"/>
        <v>-1979577.5</v>
      </c>
    </row>
    <row r="743" spans="1:117" s="55" customFormat="1" ht="21" x14ac:dyDescent="0.2">
      <c r="A743" s="191">
        <f t="shared" si="488"/>
        <v>2655495</v>
      </c>
      <c r="B743" s="136">
        <f>'گام اول '!B744</f>
        <v>738</v>
      </c>
      <c r="C743" s="136">
        <f>'گام اول '!C744</f>
        <v>537</v>
      </c>
      <c r="D743" s="136">
        <f>'گام اول '!D744</f>
        <v>13549</v>
      </c>
      <c r="E743" s="136" t="str">
        <f>'گام اول '!E744</f>
        <v>خاتون</v>
      </c>
      <c r="F743" s="136" t="str">
        <f>'گام اول '!F744</f>
        <v>ولي الهي</v>
      </c>
      <c r="G743" s="136" t="str">
        <f>'گام اول '!G744</f>
        <v>نگهبان</v>
      </c>
      <c r="H743" s="136" t="str">
        <f>'گام اول '!H744</f>
        <v>هرمزگان</v>
      </c>
      <c r="I743" s="136" t="str">
        <f>'گام اول '!I744</f>
        <v>173-813-3189305-1</v>
      </c>
      <c r="J743" s="136" t="str">
        <f>'گام اول '!J744</f>
        <v>3070650961</v>
      </c>
      <c r="K743" s="136">
        <f>'گام اول '!K744</f>
        <v>0</v>
      </c>
      <c r="L743" s="136" t="str">
        <f>'گام اول '!L744</f>
        <v>هرمزگان</v>
      </c>
      <c r="M743" s="136" t="str">
        <f>'گام اول '!M744</f>
        <v>نگهبان</v>
      </c>
      <c r="N743" s="120">
        <f>'گام اول '!N744</f>
        <v>0</v>
      </c>
      <c r="O743" s="119" t="str">
        <f>'گام اول '!O744</f>
        <v>*</v>
      </c>
      <c r="P743" s="121">
        <f>'گام اول '!P744</f>
        <v>0</v>
      </c>
      <c r="Q743" s="358">
        <f>'گام اول '!Q744</f>
        <v>30</v>
      </c>
      <c r="R743" s="358">
        <f>'گام اول '!R744</f>
        <v>90</v>
      </c>
      <c r="S743" s="358">
        <f>'گام اول '!S744</f>
        <v>0</v>
      </c>
      <c r="T743" s="358">
        <f>'گام اول '!T744</f>
        <v>0</v>
      </c>
      <c r="U743" s="137">
        <f>'گام اول '!U744</f>
        <v>0</v>
      </c>
      <c r="V743" s="120">
        <f>'گام اول '!W744</f>
        <v>0</v>
      </c>
      <c r="W743" s="121">
        <f>'گام اول '!X744</f>
        <v>0</v>
      </c>
      <c r="X743" s="366">
        <f>'گام اول '!Y744</f>
        <v>1</v>
      </c>
      <c r="Y743" s="366">
        <f>'گام اول '!Z744</f>
        <v>0</v>
      </c>
      <c r="Z743" s="138">
        <f>'گام اول '!AA744</f>
        <v>885165</v>
      </c>
      <c r="AA743" s="138">
        <f>'گام اول '!AB744</f>
        <v>46667</v>
      </c>
      <c r="AB743" s="138">
        <f>'گام اول '!AC744</f>
        <v>931832</v>
      </c>
      <c r="AC743" s="138">
        <f>'گام اول '!AD744</f>
        <v>4500000</v>
      </c>
      <c r="AD743" s="138">
        <f>'گام اول '!AE744</f>
        <v>6000000</v>
      </c>
      <c r="AE743" s="139">
        <f>'گام اول '!AF744</f>
        <v>177895.19999999998</v>
      </c>
      <c r="AF743" s="122">
        <f>'گام اول '!AG744</f>
        <v>26554950</v>
      </c>
      <c r="AG743" s="123">
        <f>'گام اول '!AH744</f>
        <v>1400010</v>
      </c>
      <c r="AH743" s="123">
        <f>'گام اول '!AI744</f>
        <v>16010567.999999998</v>
      </c>
      <c r="AI743" s="123">
        <f>'گام اول '!AJ744</f>
        <v>0</v>
      </c>
      <c r="AJ743" s="123">
        <f>'گام اول '!AK744</f>
        <v>4500000</v>
      </c>
      <c r="AK743" s="123">
        <f>'گام اول '!AL744</f>
        <v>6000000</v>
      </c>
      <c r="AL743" s="123">
        <f>'گام اول '!AM744</f>
        <v>0</v>
      </c>
      <c r="AM743" s="123">
        <f>'گام اول '!AN744</f>
        <v>0</v>
      </c>
      <c r="AN743" s="123">
        <f>'گام اول '!AO744</f>
        <v>0</v>
      </c>
      <c r="AO743" s="123">
        <f>'گام اول '!AP744</f>
        <v>6000000</v>
      </c>
      <c r="AP743" s="123">
        <f>'گام اول '!AQ744</f>
        <v>0</v>
      </c>
      <c r="AQ743" s="123">
        <f>'گام اول '!AR744</f>
        <v>0</v>
      </c>
      <c r="AR743" s="123">
        <f>'گام اول '!AS744</f>
        <v>0</v>
      </c>
      <c r="AS743" s="375">
        <f>'گام اول '!AT744</f>
        <v>0</v>
      </c>
      <c r="AT743" s="368">
        <f t="shared" si="489"/>
        <v>60465528</v>
      </c>
      <c r="AU743" s="173">
        <f>'گام اول '!AV744</f>
        <v>39732941.039999999</v>
      </c>
      <c r="AV743" s="141">
        <f>'گام اول '!AW744</f>
        <v>60465528</v>
      </c>
      <c r="AW743" s="142">
        <f t="shared" si="490"/>
        <v>4232586.96</v>
      </c>
      <c r="AX743" s="75">
        <f t="shared" si="491"/>
        <v>0</v>
      </c>
      <c r="AY743" s="142">
        <f>'گام اول '!AZ744</f>
        <v>0</v>
      </c>
      <c r="AZ743" s="142">
        <f>'گام اول '!BA744</f>
        <v>0</v>
      </c>
      <c r="BA743" s="142">
        <f>'گام اول '!BB744</f>
        <v>0</v>
      </c>
      <c r="BB743" s="142">
        <f>'گام اول '!BC744</f>
        <v>0</v>
      </c>
      <c r="BC743" s="142">
        <f>'گام اول '!BD744</f>
        <v>0</v>
      </c>
      <c r="BD743" s="142">
        <f>'گام اول '!BE744</f>
        <v>0</v>
      </c>
      <c r="BE743" s="142">
        <f>'گام اول '!BF744</f>
        <v>0</v>
      </c>
      <c r="BF743" s="143">
        <f t="shared" si="492"/>
        <v>4232586.96</v>
      </c>
      <c r="BG743" s="140">
        <f t="shared" si="493"/>
        <v>56232941</v>
      </c>
      <c r="BH743" s="144">
        <f t="shared" si="494"/>
        <v>60465528</v>
      </c>
      <c r="BI743" s="127">
        <f t="shared" si="487"/>
        <v>4659160</v>
      </c>
      <c r="BJ743" s="145">
        <f t="shared" si="495"/>
        <v>2329580</v>
      </c>
      <c r="BK743" s="145">
        <f t="shared" si="496"/>
        <v>698874</v>
      </c>
      <c r="BL743" s="146">
        <f t="shared" si="497"/>
        <v>1120000</v>
      </c>
      <c r="BM743" s="379">
        <v>0</v>
      </c>
      <c r="BN743" s="147">
        <f t="shared" si="498"/>
        <v>69273142</v>
      </c>
      <c r="BO743" s="148">
        <f t="shared" si="499"/>
        <v>60465528</v>
      </c>
      <c r="BP743" s="149">
        <f t="shared" si="500"/>
        <v>13907071.440000001</v>
      </c>
      <c r="BQ743" s="150">
        <f t="shared" si="501"/>
        <v>83180213.439999998</v>
      </c>
      <c r="BR743" s="151">
        <f t="shared" si="502"/>
        <v>100800</v>
      </c>
      <c r="BS743" s="147">
        <f t="shared" si="503"/>
        <v>83281013.439999998</v>
      </c>
      <c r="BT743" s="135">
        <v>0</v>
      </c>
      <c r="BU743" s="148">
        <f t="shared" si="504"/>
        <v>6927314.2000000002</v>
      </c>
      <c r="BV743" s="152">
        <f t="shared" si="505"/>
        <v>3463657.1</v>
      </c>
      <c r="BW743" s="133">
        <f t="shared" si="506"/>
        <v>72890042.140000001</v>
      </c>
      <c r="BX743" s="147">
        <f t="shared" si="507"/>
        <v>7687614</v>
      </c>
      <c r="BY743" s="134">
        <f t="shared" si="508"/>
        <v>65202428.140000001</v>
      </c>
      <c r="CD743" s="388">
        <f>'گام اول '!AU744</f>
        <v>60465528</v>
      </c>
      <c r="CE743" s="389">
        <f>'گام اول '!AV744</f>
        <v>39732941.039999999</v>
      </c>
      <c r="CF743" s="389">
        <f>'گام اول '!AW744</f>
        <v>60465528</v>
      </c>
      <c r="CG743" s="389">
        <f>'گام اول '!AX744</f>
        <v>4232586.96</v>
      </c>
      <c r="CH743" s="389">
        <f>'گام اول '!AY744</f>
        <v>0</v>
      </c>
      <c r="CI743" s="389">
        <f>'گام اول '!AZ744</f>
        <v>0</v>
      </c>
      <c r="CJ743" s="389">
        <f>'گام اول '!BA744</f>
        <v>0</v>
      </c>
      <c r="CK743" s="389">
        <f>'گام اول '!BB744</f>
        <v>0</v>
      </c>
      <c r="CL743" s="389">
        <f>'گام اول '!BC744</f>
        <v>0</v>
      </c>
      <c r="CM743" s="389">
        <f>'گام اول '!BD744</f>
        <v>0</v>
      </c>
      <c r="CN743" s="389">
        <f>'گام اول '!BE744</f>
        <v>0</v>
      </c>
      <c r="CO743" s="389">
        <f>'گام اول '!BF744</f>
        <v>0</v>
      </c>
      <c r="CP743" s="389">
        <f>'گام اول '!BG744</f>
        <v>4232586.96</v>
      </c>
      <c r="CQ743" s="389">
        <f>'گام اول '!BH744</f>
        <v>56232941</v>
      </c>
      <c r="CR743" s="389">
        <f t="shared" si="509"/>
        <v>60465528</v>
      </c>
      <c r="CS743" s="55">
        <f t="shared" si="510"/>
        <v>4659160</v>
      </c>
      <c r="CT743" s="388">
        <f t="shared" si="511"/>
        <v>2329580</v>
      </c>
      <c r="CU743" s="389">
        <f t="shared" si="512"/>
        <v>698874</v>
      </c>
      <c r="CV743" s="389">
        <f t="shared" si="513"/>
        <v>1120000</v>
      </c>
      <c r="CW743" s="55">
        <v>0</v>
      </c>
      <c r="CX743" s="389">
        <f t="shared" si="514"/>
        <v>69273142</v>
      </c>
      <c r="CY743" s="389">
        <f t="shared" si="515"/>
        <v>60465528</v>
      </c>
      <c r="CZ743" s="389">
        <f t="shared" si="516"/>
        <v>13907071.440000001</v>
      </c>
      <c r="DA743" s="389">
        <f t="shared" si="517"/>
        <v>83180213.439999998</v>
      </c>
      <c r="DB743" s="389">
        <f t="shared" si="518"/>
        <v>100800</v>
      </c>
      <c r="DC743" s="389">
        <f t="shared" si="519"/>
        <v>83281013.439999998</v>
      </c>
      <c r="DD743" s="394">
        <v>0</v>
      </c>
      <c r="DE743" s="389">
        <f t="shared" si="520"/>
        <v>6927314.2000000002</v>
      </c>
      <c r="DF743" s="389">
        <f t="shared" si="521"/>
        <v>3463657.1</v>
      </c>
      <c r="DG743" s="389">
        <f t="shared" si="522"/>
        <v>72890042.140000001</v>
      </c>
      <c r="DH743" s="389">
        <f t="shared" si="523"/>
        <v>7687614</v>
      </c>
      <c r="DI743" s="389">
        <f t="shared" si="524"/>
        <v>65202428.140000001</v>
      </c>
      <c r="DJ743" s="389">
        <f t="shared" si="525"/>
        <v>0</v>
      </c>
      <c r="DL743" s="396">
        <f t="shared" si="526"/>
        <v>6638737.5</v>
      </c>
      <c r="DM743" s="396">
        <f t="shared" si="527"/>
        <v>-1979577.5</v>
      </c>
    </row>
    <row r="744" spans="1:117" s="55" customFormat="1" ht="21" x14ac:dyDescent="0.2">
      <c r="A744" s="191">
        <f t="shared" si="488"/>
        <v>2655495</v>
      </c>
      <c r="B744" s="136">
        <f>'گام اول '!B745</f>
        <v>739</v>
      </c>
      <c r="C744" s="136">
        <f>'گام اول '!C745</f>
        <v>538</v>
      </c>
      <c r="D744" s="136">
        <f>'گام اول '!D745</f>
        <v>13559</v>
      </c>
      <c r="E744" s="136" t="str">
        <f>'گام اول '!E745</f>
        <v>عباس</v>
      </c>
      <c r="F744" s="136" t="str">
        <f>'گام اول '!F745</f>
        <v>جليز</v>
      </c>
      <c r="G744" s="136" t="str">
        <f>'گام اول '!G745</f>
        <v>نگهبان</v>
      </c>
      <c r="H744" s="136" t="str">
        <f>'گام اول '!H745</f>
        <v>هرمزگان</v>
      </c>
      <c r="I744" s="136" t="str">
        <f>'گام اول '!I745</f>
        <v>144-813-2719-1</v>
      </c>
      <c r="J744" s="136" t="str">
        <f>'گام اول '!J745</f>
        <v>3391183144</v>
      </c>
      <c r="K744" s="136" t="str">
        <f>'گام اول '!K745</f>
        <v>0012615452</v>
      </c>
      <c r="L744" s="136" t="str">
        <f>'گام اول '!L745</f>
        <v>هرمزگان</v>
      </c>
      <c r="M744" s="136" t="str">
        <f>'گام اول '!M745</f>
        <v>نگهبان</v>
      </c>
      <c r="N744" s="120" t="str">
        <f>'گام اول '!N745</f>
        <v>*</v>
      </c>
      <c r="O744" s="119">
        <f>'گام اول '!O745</f>
        <v>0</v>
      </c>
      <c r="P744" s="121">
        <f>'گام اول '!P745</f>
        <v>0</v>
      </c>
      <c r="Q744" s="358">
        <f>'گام اول '!Q745</f>
        <v>30</v>
      </c>
      <c r="R744" s="358">
        <f>'گام اول '!R745</f>
        <v>120</v>
      </c>
      <c r="S744" s="358">
        <f>'گام اول '!S745</f>
        <v>110</v>
      </c>
      <c r="T744" s="358">
        <f>'گام اول '!T745</f>
        <v>29.33</v>
      </c>
      <c r="U744" s="137">
        <f>'گام اول '!U745</f>
        <v>0</v>
      </c>
      <c r="V744" s="120">
        <f>'گام اول '!W745</f>
        <v>0</v>
      </c>
      <c r="W744" s="121">
        <f>'گام اول '!X745</f>
        <v>0</v>
      </c>
      <c r="X744" s="366">
        <f>'گام اول '!Y745</f>
        <v>3</v>
      </c>
      <c r="Y744" s="366">
        <f>'گام اول '!Z745</f>
        <v>2</v>
      </c>
      <c r="Z744" s="138">
        <f>'گام اول '!AA745</f>
        <v>885165</v>
      </c>
      <c r="AA744" s="138">
        <f>'گام اول '!AB745</f>
        <v>46667</v>
      </c>
      <c r="AB744" s="138">
        <f>'گام اول '!AC745</f>
        <v>931832</v>
      </c>
      <c r="AC744" s="138">
        <f>'گام اول '!AD745</f>
        <v>4500000</v>
      </c>
      <c r="AD744" s="138">
        <f>'گام اول '!AE745</f>
        <v>6000000</v>
      </c>
      <c r="AE744" s="139">
        <f>'گام اول '!AF745</f>
        <v>177895.19999999998</v>
      </c>
      <c r="AF744" s="122">
        <f>'گام اول '!AG745</f>
        <v>26554950</v>
      </c>
      <c r="AG744" s="123">
        <f>'گام اول '!AH745</f>
        <v>1400010</v>
      </c>
      <c r="AH744" s="123">
        <f>'گام اول '!AI745</f>
        <v>21347423.999999996</v>
      </c>
      <c r="AI744" s="123">
        <f>'گام اول '!AJ745</f>
        <v>5310990</v>
      </c>
      <c r="AJ744" s="123">
        <f>'گام اول '!AK745</f>
        <v>4500000</v>
      </c>
      <c r="AK744" s="123">
        <f>'گام اول '!AL745</f>
        <v>6000000</v>
      </c>
      <c r="AL744" s="123">
        <f>'گام اول '!AM745</f>
        <v>4892117.9999999991</v>
      </c>
      <c r="AM744" s="123">
        <f>'گام اول '!AN745</f>
        <v>5217666.2159999991</v>
      </c>
      <c r="AN744" s="123">
        <f>'گام اول '!AO745</f>
        <v>0</v>
      </c>
      <c r="AO744" s="123">
        <f>'گام اول '!AP745</f>
        <v>5600000</v>
      </c>
      <c r="AP744" s="123">
        <f>'گام اول '!AQ745</f>
        <v>0</v>
      </c>
      <c r="AQ744" s="123">
        <f>'گام اول '!AR745</f>
        <v>0</v>
      </c>
      <c r="AR744" s="123">
        <f>'گام اول '!AS745</f>
        <v>0</v>
      </c>
      <c r="AS744" s="375">
        <f>'گام اول '!AT745</f>
        <v>0</v>
      </c>
      <c r="AT744" s="368">
        <f t="shared" si="489"/>
        <v>80823158.216000006</v>
      </c>
      <c r="AU744" s="173">
        <f>'گام اول '!AV745</f>
        <v>54126316.440880008</v>
      </c>
      <c r="AV744" s="141">
        <f>'گام اول '!AW745</f>
        <v>75512168.215999991</v>
      </c>
      <c r="AW744" s="142">
        <f t="shared" si="490"/>
        <v>5285851.7751199994</v>
      </c>
      <c r="AX744" s="75">
        <f t="shared" si="491"/>
        <v>1412631.644088001</v>
      </c>
      <c r="AY744" s="142">
        <f>'گام اول '!AZ745</f>
        <v>0</v>
      </c>
      <c r="AZ744" s="142">
        <f>'گام اول '!BA745</f>
        <v>0</v>
      </c>
      <c r="BA744" s="142">
        <f>'گام اول '!BB745</f>
        <v>0</v>
      </c>
      <c r="BB744" s="142">
        <f>'گام اول '!BC745</f>
        <v>0</v>
      </c>
      <c r="BC744" s="142">
        <f>'گام اول '!BD745</f>
        <v>0</v>
      </c>
      <c r="BD744" s="142">
        <f>'گام اول '!BE745</f>
        <v>0</v>
      </c>
      <c r="BE744" s="142">
        <f>'گام اول '!BF745</f>
        <v>0</v>
      </c>
      <c r="BF744" s="143">
        <f t="shared" si="492"/>
        <v>6698483.4192080004</v>
      </c>
      <c r="BG744" s="140">
        <f t="shared" si="493"/>
        <v>74124674</v>
      </c>
      <c r="BH744" s="144">
        <f t="shared" si="494"/>
        <v>80823158.216000006</v>
      </c>
      <c r="BI744" s="127">
        <f t="shared" si="487"/>
        <v>4659160</v>
      </c>
      <c r="BJ744" s="145">
        <f t="shared" si="495"/>
        <v>2329580</v>
      </c>
      <c r="BK744" s="145">
        <f t="shared" si="496"/>
        <v>698874</v>
      </c>
      <c r="BL744" s="146">
        <f t="shared" si="497"/>
        <v>1120000</v>
      </c>
      <c r="BM744" s="379">
        <v>0</v>
      </c>
      <c r="BN744" s="147">
        <f t="shared" si="498"/>
        <v>89630772.216000006</v>
      </c>
      <c r="BO744" s="148">
        <f t="shared" si="499"/>
        <v>75512168.215999991</v>
      </c>
      <c r="BP744" s="149">
        <f t="shared" si="500"/>
        <v>17367798.689679999</v>
      </c>
      <c r="BQ744" s="150">
        <f t="shared" si="501"/>
        <v>106998570.90568</v>
      </c>
      <c r="BR744" s="151">
        <f t="shared" si="502"/>
        <v>100800</v>
      </c>
      <c r="BS744" s="147">
        <f t="shared" si="503"/>
        <v>107099370.90568</v>
      </c>
      <c r="BT744" s="135">
        <v>0</v>
      </c>
      <c r="BU744" s="148">
        <f t="shared" si="504"/>
        <v>8963077.2216000017</v>
      </c>
      <c r="BV744" s="152">
        <f t="shared" si="505"/>
        <v>4481538.6108000008</v>
      </c>
      <c r="BW744" s="133">
        <f t="shared" si="506"/>
        <v>93654755.073280007</v>
      </c>
      <c r="BX744" s="147">
        <f t="shared" si="507"/>
        <v>7687614</v>
      </c>
      <c r="BY744" s="134">
        <f t="shared" si="508"/>
        <v>85967141.073280007</v>
      </c>
      <c r="CD744" s="388">
        <f>'گام اول '!AU745</f>
        <v>80823158.216000006</v>
      </c>
      <c r="CE744" s="389">
        <f>'گام اول '!AV745</f>
        <v>54126316.440880008</v>
      </c>
      <c r="CF744" s="389">
        <f>'گام اول '!AW745</f>
        <v>75512168.215999991</v>
      </c>
      <c r="CG744" s="389">
        <f>'گام اول '!AX745</f>
        <v>5285851.7751199994</v>
      </c>
      <c r="CH744" s="389">
        <f>'گام اول '!AY745</f>
        <v>1412631.644088001</v>
      </c>
      <c r="CI744" s="389">
        <f>'گام اول '!AZ745</f>
        <v>0</v>
      </c>
      <c r="CJ744" s="389">
        <f>'گام اول '!BA745</f>
        <v>0</v>
      </c>
      <c r="CK744" s="389">
        <f>'گام اول '!BB745</f>
        <v>0</v>
      </c>
      <c r="CL744" s="389">
        <f>'گام اول '!BC745</f>
        <v>0</v>
      </c>
      <c r="CM744" s="389">
        <f>'گام اول '!BD745</f>
        <v>0</v>
      </c>
      <c r="CN744" s="389">
        <f>'گام اول '!BE745</f>
        <v>0</v>
      </c>
      <c r="CO744" s="389">
        <f>'گام اول '!BF745</f>
        <v>0</v>
      </c>
      <c r="CP744" s="389">
        <f>'گام اول '!BG745</f>
        <v>6698483.4192080004</v>
      </c>
      <c r="CQ744" s="389">
        <f>'گام اول '!BH745</f>
        <v>74124674</v>
      </c>
      <c r="CR744" s="389">
        <f t="shared" si="509"/>
        <v>80823158.216000006</v>
      </c>
      <c r="CS744" s="55">
        <f t="shared" si="510"/>
        <v>4659160</v>
      </c>
      <c r="CT744" s="388">
        <f t="shared" si="511"/>
        <v>2329580</v>
      </c>
      <c r="CU744" s="389">
        <f t="shared" si="512"/>
        <v>698874</v>
      </c>
      <c r="CV744" s="389">
        <f t="shared" si="513"/>
        <v>1120000</v>
      </c>
      <c r="CW744" s="55">
        <v>0</v>
      </c>
      <c r="CX744" s="389">
        <f t="shared" si="514"/>
        <v>89630772.216000006</v>
      </c>
      <c r="CY744" s="389">
        <f t="shared" si="515"/>
        <v>75512168.215999991</v>
      </c>
      <c r="CZ744" s="389">
        <f t="shared" si="516"/>
        <v>17367798.689679999</v>
      </c>
      <c r="DA744" s="389">
        <f t="shared" si="517"/>
        <v>106998570.90568</v>
      </c>
      <c r="DB744" s="389">
        <f t="shared" si="518"/>
        <v>100800</v>
      </c>
      <c r="DC744" s="389">
        <f t="shared" si="519"/>
        <v>107099370.90568</v>
      </c>
      <c r="DD744" s="394">
        <v>0</v>
      </c>
      <c r="DE744" s="389">
        <f t="shared" si="520"/>
        <v>8963077.2216000017</v>
      </c>
      <c r="DF744" s="389">
        <f t="shared" si="521"/>
        <v>4481538.6108000008</v>
      </c>
      <c r="DG744" s="389">
        <f t="shared" si="522"/>
        <v>93654755.073280007</v>
      </c>
      <c r="DH744" s="389">
        <f t="shared" si="523"/>
        <v>7687614</v>
      </c>
      <c r="DI744" s="389">
        <f t="shared" si="524"/>
        <v>85967141.073280007</v>
      </c>
      <c r="DJ744" s="389">
        <f t="shared" si="525"/>
        <v>0</v>
      </c>
      <c r="DL744" s="396">
        <f t="shared" si="526"/>
        <v>6638737.5</v>
      </c>
      <c r="DM744" s="396">
        <f t="shared" si="527"/>
        <v>-1979577.5</v>
      </c>
    </row>
    <row r="745" spans="1:117" s="55" customFormat="1" ht="21" x14ac:dyDescent="0.2">
      <c r="A745" s="191">
        <f t="shared" si="488"/>
        <v>2655495</v>
      </c>
      <c r="B745" s="136">
        <f>'گام اول '!B746</f>
        <v>740</v>
      </c>
      <c r="C745" s="136">
        <f>'گام اول '!C746</f>
        <v>539</v>
      </c>
      <c r="D745" s="136">
        <f>'گام اول '!D746</f>
        <v>13551</v>
      </c>
      <c r="E745" s="136" t="str">
        <f>'گام اول '!E746</f>
        <v>هوشنگ</v>
      </c>
      <c r="F745" s="136" t="str">
        <f>'گام اول '!F746</f>
        <v>شرفی</v>
      </c>
      <c r="G745" s="136" t="str">
        <f>'گام اول '!G746</f>
        <v>نگهبان</v>
      </c>
      <c r="H745" s="136" t="str">
        <f>'گام اول '!H746</f>
        <v>هرمزگان</v>
      </c>
      <c r="I745" s="136" t="str">
        <f>'گام اول '!I746</f>
        <v>173-700-3498836-1</v>
      </c>
      <c r="J745" s="136">
        <f>'گام اول '!J746</f>
        <v>4723308687</v>
      </c>
      <c r="K745" s="136" t="str">
        <f>'گام اول '!K746</f>
        <v>0085185397</v>
      </c>
      <c r="L745" s="136" t="str">
        <f>'گام اول '!L746</f>
        <v>هرمزگان</v>
      </c>
      <c r="M745" s="136" t="str">
        <f>'گام اول '!M746</f>
        <v>نگهبان</v>
      </c>
      <c r="N745" s="120" t="str">
        <f>'گام اول '!N746</f>
        <v>*</v>
      </c>
      <c r="O745" s="119">
        <f>'گام اول '!O746</f>
        <v>0</v>
      </c>
      <c r="P745" s="121">
        <f>'گام اول '!P746</f>
        <v>0</v>
      </c>
      <c r="Q745" s="358">
        <f>'گام اول '!Q746</f>
        <v>30</v>
      </c>
      <c r="R745" s="358">
        <f>'گام اول '!R746</f>
        <v>120</v>
      </c>
      <c r="S745" s="358">
        <f>'گام اول '!S746</f>
        <v>110</v>
      </c>
      <c r="T745" s="358">
        <f>'گام اول '!T746</f>
        <v>29.33</v>
      </c>
      <c r="U745" s="137">
        <f>'گام اول '!U746</f>
        <v>0</v>
      </c>
      <c r="V745" s="120">
        <f>'گام اول '!W746</f>
        <v>0</v>
      </c>
      <c r="W745" s="121">
        <f>'گام اول '!X746</f>
        <v>0</v>
      </c>
      <c r="X745" s="366">
        <f>'گام اول '!Y746</f>
        <v>3</v>
      </c>
      <c r="Y745" s="366">
        <f>'گام اول '!Z746</f>
        <v>3</v>
      </c>
      <c r="Z745" s="138">
        <f>'گام اول '!AA746</f>
        <v>885165</v>
      </c>
      <c r="AA745" s="138">
        <f>'گام اول '!AB746</f>
        <v>46667</v>
      </c>
      <c r="AB745" s="138">
        <f>'گام اول '!AC746</f>
        <v>931832</v>
      </c>
      <c r="AC745" s="138">
        <f>'گام اول '!AD746</f>
        <v>4500000</v>
      </c>
      <c r="AD745" s="138">
        <f>'گام اول '!AE746</f>
        <v>6000000</v>
      </c>
      <c r="AE745" s="139">
        <f>'گام اول '!AF746</f>
        <v>177895.19999999998</v>
      </c>
      <c r="AF745" s="122">
        <f>'گام اول '!AG746</f>
        <v>26554950</v>
      </c>
      <c r="AG745" s="123">
        <f>'گام اول '!AH746</f>
        <v>1400010</v>
      </c>
      <c r="AH745" s="123">
        <f>'گام اول '!AI746</f>
        <v>21347423.999999996</v>
      </c>
      <c r="AI745" s="123">
        <f>'گام اول '!AJ746</f>
        <v>7966485</v>
      </c>
      <c r="AJ745" s="123">
        <f>'گام اول '!AK746</f>
        <v>4500000</v>
      </c>
      <c r="AK745" s="123">
        <f>'گام اول '!AL746</f>
        <v>6000000</v>
      </c>
      <c r="AL745" s="123">
        <f>'گام اول '!AM746</f>
        <v>4892117.9999999991</v>
      </c>
      <c r="AM745" s="123">
        <f>'گام اول '!AN746</f>
        <v>5217666.2159999991</v>
      </c>
      <c r="AN745" s="123">
        <f>'گام اول '!AO746</f>
        <v>0</v>
      </c>
      <c r="AO745" s="123">
        <f>'گام اول '!AP746</f>
        <v>6000000</v>
      </c>
      <c r="AP745" s="123">
        <f>'گام اول '!AQ746</f>
        <v>0</v>
      </c>
      <c r="AQ745" s="123">
        <f>'گام اول '!AR746</f>
        <v>0</v>
      </c>
      <c r="AR745" s="123">
        <f>'گام اول '!AS746</f>
        <v>0</v>
      </c>
      <c r="AS745" s="375">
        <f>'گام اول '!AT746</f>
        <v>0</v>
      </c>
      <c r="AT745" s="368">
        <f t="shared" si="489"/>
        <v>83878653.216000006</v>
      </c>
      <c r="AU745" s="173">
        <f>'گام اول '!AV746</f>
        <v>54098316.440880008</v>
      </c>
      <c r="AV745" s="141">
        <f>'گام اول '!AW746</f>
        <v>75912168.215999991</v>
      </c>
      <c r="AW745" s="142">
        <f t="shared" si="490"/>
        <v>5313851.7751199994</v>
      </c>
      <c r="AX745" s="75">
        <f t="shared" si="491"/>
        <v>1409831.644088001</v>
      </c>
      <c r="AY745" s="142">
        <f>'گام اول '!AZ746</f>
        <v>0</v>
      </c>
      <c r="AZ745" s="142">
        <f>'گام اول '!BA746</f>
        <v>0</v>
      </c>
      <c r="BA745" s="142">
        <f>'گام اول '!BB746</f>
        <v>0</v>
      </c>
      <c r="BB745" s="142">
        <f>'گام اول '!BC746</f>
        <v>0</v>
      </c>
      <c r="BC745" s="142">
        <f>'گام اول '!BD746</f>
        <v>0</v>
      </c>
      <c r="BD745" s="142">
        <f>'گام اول '!BE746</f>
        <v>0</v>
      </c>
      <c r="BE745" s="142">
        <f>'گام اول '!BF746</f>
        <v>0</v>
      </c>
      <c r="BF745" s="143">
        <f t="shared" si="492"/>
        <v>6723683.4192080004</v>
      </c>
      <c r="BG745" s="140">
        <f t="shared" si="493"/>
        <v>77154969</v>
      </c>
      <c r="BH745" s="144">
        <f t="shared" si="494"/>
        <v>83878653.216000006</v>
      </c>
      <c r="BI745" s="127">
        <f t="shared" si="487"/>
        <v>4659160</v>
      </c>
      <c r="BJ745" s="145">
        <f t="shared" si="495"/>
        <v>2329580</v>
      </c>
      <c r="BK745" s="145">
        <f t="shared" si="496"/>
        <v>698874</v>
      </c>
      <c r="BL745" s="146">
        <f t="shared" si="497"/>
        <v>1120000</v>
      </c>
      <c r="BM745" s="379">
        <v>0</v>
      </c>
      <c r="BN745" s="147">
        <f t="shared" si="498"/>
        <v>92686267.216000006</v>
      </c>
      <c r="BO745" s="148">
        <f t="shared" si="499"/>
        <v>75912168.215999991</v>
      </c>
      <c r="BP745" s="149">
        <f t="shared" si="500"/>
        <v>17459798.689679999</v>
      </c>
      <c r="BQ745" s="150">
        <f t="shared" si="501"/>
        <v>110146065.90568</v>
      </c>
      <c r="BR745" s="151">
        <f t="shared" si="502"/>
        <v>100800</v>
      </c>
      <c r="BS745" s="147">
        <f t="shared" si="503"/>
        <v>110246865.90568</v>
      </c>
      <c r="BT745" s="135">
        <v>0</v>
      </c>
      <c r="BU745" s="148">
        <f t="shared" si="504"/>
        <v>9268626.7216000017</v>
      </c>
      <c r="BV745" s="152">
        <f t="shared" si="505"/>
        <v>4634313.3608000008</v>
      </c>
      <c r="BW745" s="133">
        <f t="shared" si="506"/>
        <v>96343925.823280007</v>
      </c>
      <c r="BX745" s="147">
        <f t="shared" si="507"/>
        <v>7687614</v>
      </c>
      <c r="BY745" s="134">
        <f t="shared" si="508"/>
        <v>88656311.823280007</v>
      </c>
      <c r="CD745" s="388">
        <f>'گام اول '!AU746</f>
        <v>83878653.216000006</v>
      </c>
      <c r="CE745" s="389">
        <f>'گام اول '!AV746</f>
        <v>54098316.440880008</v>
      </c>
      <c r="CF745" s="389">
        <f>'گام اول '!AW746</f>
        <v>75912168.215999991</v>
      </c>
      <c r="CG745" s="389">
        <f>'گام اول '!AX746</f>
        <v>5313851.7751199994</v>
      </c>
      <c r="CH745" s="389">
        <f>'گام اول '!AY746</f>
        <v>1409831.644088001</v>
      </c>
      <c r="CI745" s="389">
        <f>'گام اول '!AZ746</f>
        <v>0</v>
      </c>
      <c r="CJ745" s="389">
        <f>'گام اول '!BA746</f>
        <v>0</v>
      </c>
      <c r="CK745" s="389">
        <f>'گام اول '!BB746</f>
        <v>0</v>
      </c>
      <c r="CL745" s="389">
        <f>'گام اول '!BC746</f>
        <v>0</v>
      </c>
      <c r="CM745" s="389">
        <f>'گام اول '!BD746</f>
        <v>0</v>
      </c>
      <c r="CN745" s="389">
        <f>'گام اول '!BE746</f>
        <v>0</v>
      </c>
      <c r="CO745" s="389">
        <f>'گام اول '!BF746</f>
        <v>0</v>
      </c>
      <c r="CP745" s="389">
        <f>'گام اول '!BG746</f>
        <v>6723683.4192080004</v>
      </c>
      <c r="CQ745" s="389">
        <f>'گام اول '!BH746</f>
        <v>77154969</v>
      </c>
      <c r="CR745" s="389">
        <f t="shared" si="509"/>
        <v>83878653.216000006</v>
      </c>
      <c r="CS745" s="55">
        <f t="shared" si="510"/>
        <v>4659160</v>
      </c>
      <c r="CT745" s="388">
        <f t="shared" si="511"/>
        <v>2329580</v>
      </c>
      <c r="CU745" s="389">
        <f t="shared" si="512"/>
        <v>698874</v>
      </c>
      <c r="CV745" s="389">
        <f t="shared" si="513"/>
        <v>1120000</v>
      </c>
      <c r="CW745" s="55">
        <v>0</v>
      </c>
      <c r="CX745" s="389">
        <f t="shared" si="514"/>
        <v>92686267.216000006</v>
      </c>
      <c r="CY745" s="389">
        <f t="shared" si="515"/>
        <v>75912168.215999991</v>
      </c>
      <c r="CZ745" s="389">
        <f t="shared" si="516"/>
        <v>17459798.689679999</v>
      </c>
      <c r="DA745" s="389">
        <f t="shared" si="517"/>
        <v>110146065.90568</v>
      </c>
      <c r="DB745" s="389">
        <f t="shared" si="518"/>
        <v>100800</v>
      </c>
      <c r="DC745" s="389">
        <f t="shared" si="519"/>
        <v>110246865.90568</v>
      </c>
      <c r="DD745" s="394">
        <v>0</v>
      </c>
      <c r="DE745" s="389">
        <f t="shared" si="520"/>
        <v>9268626.7216000017</v>
      </c>
      <c r="DF745" s="389">
        <f t="shared" si="521"/>
        <v>4634313.3608000008</v>
      </c>
      <c r="DG745" s="389">
        <f t="shared" si="522"/>
        <v>96343925.823280007</v>
      </c>
      <c r="DH745" s="389">
        <f t="shared" si="523"/>
        <v>7687614</v>
      </c>
      <c r="DI745" s="389">
        <f t="shared" si="524"/>
        <v>88656311.823280007</v>
      </c>
      <c r="DJ745" s="389">
        <f t="shared" si="525"/>
        <v>0</v>
      </c>
      <c r="DL745" s="396">
        <f t="shared" si="526"/>
        <v>6638737.5</v>
      </c>
      <c r="DM745" s="396">
        <f t="shared" si="527"/>
        <v>-1979577.5</v>
      </c>
    </row>
    <row r="746" spans="1:117" s="55" customFormat="1" ht="21" x14ac:dyDescent="0.2">
      <c r="A746" s="191">
        <f t="shared" si="488"/>
        <v>2655495</v>
      </c>
      <c r="B746" s="136">
        <f>'گام اول '!B747</f>
        <v>741</v>
      </c>
      <c r="C746" s="136">
        <f>'گام اول '!C747</f>
        <v>540</v>
      </c>
      <c r="D746" s="136">
        <f>'گام اول '!D747</f>
        <v>13560</v>
      </c>
      <c r="E746" s="136" t="str">
        <f>'گام اول '!E747</f>
        <v>امیرحسین</v>
      </c>
      <c r="F746" s="136" t="str">
        <f>'گام اول '!F747</f>
        <v>اطهری زاده</v>
      </c>
      <c r="G746" s="136" t="str">
        <f>'گام اول '!G747</f>
        <v>نگهبان</v>
      </c>
      <c r="H746" s="136" t="str">
        <f>'گام اول '!H747</f>
        <v>هرمزگان</v>
      </c>
      <c r="I746" s="136" t="str">
        <f>'گام اول '!I747</f>
        <v>389-12-3737302-1</v>
      </c>
      <c r="J746" s="136" t="str">
        <f>'گام اول '!J747</f>
        <v>3380821721</v>
      </c>
      <c r="K746" s="136" t="str">
        <f>'گام اول '!K747</f>
        <v>0046880372</v>
      </c>
      <c r="L746" s="136" t="str">
        <f>'گام اول '!L747</f>
        <v>هرمزگان</v>
      </c>
      <c r="M746" s="136" t="str">
        <f>'گام اول '!M747</f>
        <v>نگهبان</v>
      </c>
      <c r="N746" s="120" t="str">
        <f>'گام اول '!N747</f>
        <v>*</v>
      </c>
      <c r="O746" s="119">
        <f>'گام اول '!O747</f>
        <v>0</v>
      </c>
      <c r="P746" s="121">
        <f>'گام اول '!P747</f>
        <v>0</v>
      </c>
      <c r="Q746" s="358">
        <f>'گام اول '!Q747</f>
        <v>30</v>
      </c>
      <c r="R746" s="358">
        <f>'گام اول '!R747</f>
        <v>120</v>
      </c>
      <c r="S746" s="358">
        <f>'گام اول '!S747</f>
        <v>110</v>
      </c>
      <c r="T746" s="358">
        <f>'گام اول '!T747</f>
        <v>29.33</v>
      </c>
      <c r="U746" s="137">
        <f>'گام اول '!U747</f>
        <v>0</v>
      </c>
      <c r="V746" s="120">
        <f>'گام اول '!W747</f>
        <v>0</v>
      </c>
      <c r="W746" s="121">
        <f>'گام اول '!X747</f>
        <v>0</v>
      </c>
      <c r="X746" s="366">
        <f>'گام اول '!Y747</f>
        <v>0</v>
      </c>
      <c r="Y746" s="366">
        <f>'گام اول '!Z747</f>
        <v>0</v>
      </c>
      <c r="Z746" s="138">
        <f>'گام اول '!AA747</f>
        <v>885165</v>
      </c>
      <c r="AA746" s="138">
        <f>'گام اول '!AB747</f>
        <v>46667</v>
      </c>
      <c r="AB746" s="138">
        <f>'گام اول '!AC747</f>
        <v>931832</v>
      </c>
      <c r="AC746" s="138">
        <f>'گام اول '!AD747</f>
        <v>4500000</v>
      </c>
      <c r="AD746" s="138">
        <f>'گام اول '!AE747</f>
        <v>6000000</v>
      </c>
      <c r="AE746" s="139">
        <f>'گام اول '!AF747</f>
        <v>177895.19999999998</v>
      </c>
      <c r="AF746" s="122">
        <f>'گام اول '!AG747</f>
        <v>26554950</v>
      </c>
      <c r="AG746" s="123">
        <f>'گام اول '!AH747</f>
        <v>1400010</v>
      </c>
      <c r="AH746" s="123">
        <f>'گام اول '!AI747</f>
        <v>21347423.999999996</v>
      </c>
      <c r="AI746" s="123">
        <f>'گام اول '!AJ747</f>
        <v>0</v>
      </c>
      <c r="AJ746" s="123">
        <f>'گام اول '!AK747</f>
        <v>4500000</v>
      </c>
      <c r="AK746" s="123">
        <f>'گام اول '!AL747</f>
        <v>6000000</v>
      </c>
      <c r="AL746" s="123">
        <f>'گام اول '!AM747</f>
        <v>4892117.9999999991</v>
      </c>
      <c r="AM746" s="123">
        <f>'گام اول '!AN747</f>
        <v>5217666.2159999991</v>
      </c>
      <c r="AN746" s="123">
        <f>'گام اول '!AO747</f>
        <v>0</v>
      </c>
      <c r="AO746" s="123">
        <f>'گام اول '!AP747</f>
        <v>6000000</v>
      </c>
      <c r="AP746" s="123">
        <f>'گام اول '!AQ747</f>
        <v>0</v>
      </c>
      <c r="AQ746" s="123">
        <f>'گام اول '!AR747</f>
        <v>0</v>
      </c>
      <c r="AR746" s="123">
        <f>'گام اول '!AS747</f>
        <v>0</v>
      </c>
      <c r="AS746" s="375">
        <f>'گام اول '!AT747</f>
        <v>0</v>
      </c>
      <c r="AT746" s="368">
        <f t="shared" si="489"/>
        <v>75912168.216000006</v>
      </c>
      <c r="AU746" s="173">
        <f>'گام اول '!AV747</f>
        <v>54098316.440880008</v>
      </c>
      <c r="AV746" s="141">
        <f>'گام اول '!AW747</f>
        <v>75912168.215999991</v>
      </c>
      <c r="AW746" s="142">
        <f t="shared" si="490"/>
        <v>5313851.7751199994</v>
      </c>
      <c r="AX746" s="75">
        <f t="shared" si="491"/>
        <v>1409831.644088001</v>
      </c>
      <c r="AY746" s="142">
        <f>'گام اول '!AZ747</f>
        <v>0</v>
      </c>
      <c r="AZ746" s="142">
        <f>'گام اول '!BA747</f>
        <v>0</v>
      </c>
      <c r="BA746" s="142">
        <f>'گام اول '!BB747</f>
        <v>0</v>
      </c>
      <c r="BB746" s="142">
        <f>'گام اول '!BC747</f>
        <v>0</v>
      </c>
      <c r="BC746" s="142">
        <f>'گام اول '!BD747</f>
        <v>0</v>
      </c>
      <c r="BD746" s="142">
        <f>'گام اول '!BE747</f>
        <v>0</v>
      </c>
      <c r="BE746" s="142">
        <f>'گام اول '!BF747</f>
        <v>0</v>
      </c>
      <c r="BF746" s="143">
        <f t="shared" si="492"/>
        <v>6723683.4192080004</v>
      </c>
      <c r="BG746" s="140">
        <f t="shared" si="493"/>
        <v>69188484</v>
      </c>
      <c r="BH746" s="144">
        <f t="shared" si="494"/>
        <v>75912168.216000006</v>
      </c>
      <c r="BI746" s="127">
        <f t="shared" si="487"/>
        <v>4659160</v>
      </c>
      <c r="BJ746" s="145">
        <f t="shared" si="495"/>
        <v>2329580</v>
      </c>
      <c r="BK746" s="145">
        <f t="shared" si="496"/>
        <v>698874</v>
      </c>
      <c r="BL746" s="146">
        <f t="shared" si="497"/>
        <v>1120000</v>
      </c>
      <c r="BM746" s="379">
        <v>0</v>
      </c>
      <c r="BN746" s="147">
        <f t="shared" si="498"/>
        <v>84719782.216000006</v>
      </c>
      <c r="BO746" s="148">
        <f t="shared" si="499"/>
        <v>75912168.215999991</v>
      </c>
      <c r="BP746" s="149">
        <f t="shared" si="500"/>
        <v>17459798.689679999</v>
      </c>
      <c r="BQ746" s="150">
        <f t="shared" si="501"/>
        <v>102179580.90568</v>
      </c>
      <c r="BR746" s="151">
        <f t="shared" si="502"/>
        <v>100800</v>
      </c>
      <c r="BS746" s="147">
        <f t="shared" si="503"/>
        <v>102280380.90568</v>
      </c>
      <c r="BT746" s="135">
        <v>0</v>
      </c>
      <c r="BU746" s="148">
        <f t="shared" si="504"/>
        <v>8471978.2216000017</v>
      </c>
      <c r="BV746" s="152">
        <f t="shared" si="505"/>
        <v>4235989.1108000008</v>
      </c>
      <c r="BW746" s="133">
        <f t="shared" si="506"/>
        <v>89572413.573280007</v>
      </c>
      <c r="BX746" s="147">
        <f t="shared" si="507"/>
        <v>7687614</v>
      </c>
      <c r="BY746" s="134">
        <f t="shared" si="508"/>
        <v>81884799.573280007</v>
      </c>
      <c r="CD746" s="388">
        <f>'گام اول '!AU747</f>
        <v>75912168.216000006</v>
      </c>
      <c r="CE746" s="389">
        <f>'گام اول '!AV747</f>
        <v>54098316.440880008</v>
      </c>
      <c r="CF746" s="389">
        <f>'گام اول '!AW747</f>
        <v>75912168.215999991</v>
      </c>
      <c r="CG746" s="389">
        <f>'گام اول '!AX747</f>
        <v>5313851.7751199994</v>
      </c>
      <c r="CH746" s="389">
        <f>'گام اول '!AY747</f>
        <v>1409831.644088001</v>
      </c>
      <c r="CI746" s="389">
        <f>'گام اول '!AZ747</f>
        <v>0</v>
      </c>
      <c r="CJ746" s="389">
        <f>'گام اول '!BA747</f>
        <v>0</v>
      </c>
      <c r="CK746" s="389">
        <f>'گام اول '!BB747</f>
        <v>0</v>
      </c>
      <c r="CL746" s="389">
        <f>'گام اول '!BC747</f>
        <v>0</v>
      </c>
      <c r="CM746" s="389">
        <f>'گام اول '!BD747</f>
        <v>0</v>
      </c>
      <c r="CN746" s="389">
        <f>'گام اول '!BE747</f>
        <v>0</v>
      </c>
      <c r="CO746" s="389">
        <f>'گام اول '!BF747</f>
        <v>0</v>
      </c>
      <c r="CP746" s="389">
        <f>'گام اول '!BG747</f>
        <v>6723683.4192080004</v>
      </c>
      <c r="CQ746" s="389">
        <f>'گام اول '!BH747</f>
        <v>69188484</v>
      </c>
      <c r="CR746" s="389">
        <f t="shared" si="509"/>
        <v>75912168.216000006</v>
      </c>
      <c r="CS746" s="55">
        <f t="shared" si="510"/>
        <v>4659160</v>
      </c>
      <c r="CT746" s="388">
        <f t="shared" si="511"/>
        <v>2329580</v>
      </c>
      <c r="CU746" s="389">
        <f t="shared" si="512"/>
        <v>698874</v>
      </c>
      <c r="CV746" s="389">
        <f t="shared" si="513"/>
        <v>1120000</v>
      </c>
      <c r="CW746" s="55">
        <v>0</v>
      </c>
      <c r="CX746" s="389">
        <f t="shared" si="514"/>
        <v>84719782.216000006</v>
      </c>
      <c r="CY746" s="389">
        <f t="shared" si="515"/>
        <v>75912168.215999991</v>
      </c>
      <c r="CZ746" s="389">
        <f t="shared" si="516"/>
        <v>17459798.689679999</v>
      </c>
      <c r="DA746" s="389">
        <f t="shared" si="517"/>
        <v>102179580.90568</v>
      </c>
      <c r="DB746" s="389">
        <f t="shared" si="518"/>
        <v>100800</v>
      </c>
      <c r="DC746" s="389">
        <f t="shared" si="519"/>
        <v>102280380.90568</v>
      </c>
      <c r="DD746" s="394">
        <v>0</v>
      </c>
      <c r="DE746" s="389">
        <f t="shared" si="520"/>
        <v>8471978.2216000017</v>
      </c>
      <c r="DF746" s="389">
        <f t="shared" si="521"/>
        <v>4235989.1108000008</v>
      </c>
      <c r="DG746" s="389">
        <f t="shared" si="522"/>
        <v>89572413.573280007</v>
      </c>
      <c r="DH746" s="389">
        <f t="shared" si="523"/>
        <v>7687614</v>
      </c>
      <c r="DI746" s="389">
        <f t="shared" si="524"/>
        <v>81884799.573280007</v>
      </c>
      <c r="DJ746" s="389">
        <f t="shared" si="525"/>
        <v>0</v>
      </c>
      <c r="DL746" s="396">
        <f t="shared" si="526"/>
        <v>6638737.5</v>
      </c>
      <c r="DM746" s="396">
        <f t="shared" si="527"/>
        <v>-1979577.5</v>
      </c>
    </row>
    <row r="747" spans="1:117" s="55" customFormat="1" ht="21" x14ac:dyDescent="0.2">
      <c r="A747" s="191">
        <f t="shared" si="488"/>
        <v>2655495</v>
      </c>
      <c r="B747" s="136">
        <f>'گام اول '!B748</f>
        <v>742</v>
      </c>
      <c r="C747" s="136">
        <f>'گام اول '!C748</f>
        <v>541</v>
      </c>
      <c r="D747" s="136">
        <f>'گام اول '!D748</f>
        <v>13379</v>
      </c>
      <c r="E747" s="136" t="str">
        <f>'گام اول '!E748</f>
        <v>محمدحسين</v>
      </c>
      <c r="F747" s="136" t="str">
        <f>'گام اول '!F748</f>
        <v>سطاني ده شعيب</v>
      </c>
      <c r="G747" s="136" t="str">
        <f>'گام اول '!G748</f>
        <v>نگهبان</v>
      </c>
      <c r="H747" s="136" t="str">
        <f>'گام اول '!H748</f>
        <v>کرمان</v>
      </c>
      <c r="I747" s="136" t="str">
        <f>'گام اول '!I748</f>
        <v>152-813-25573-2</v>
      </c>
      <c r="J747" s="136" t="str">
        <f>'گام اول '!J748</f>
        <v>2992143375</v>
      </c>
      <c r="K747" s="136" t="str">
        <f>'گام اول '!K748</f>
        <v>0065801718</v>
      </c>
      <c r="L747" s="136" t="str">
        <f>'گام اول '!L748</f>
        <v>کرمان</v>
      </c>
      <c r="M747" s="136" t="str">
        <f>'گام اول '!M748</f>
        <v>نگهبان</v>
      </c>
      <c r="N747" s="120" t="str">
        <f>'گام اول '!N748</f>
        <v>*</v>
      </c>
      <c r="O747" s="119">
        <f>'گام اول '!O748</f>
        <v>0</v>
      </c>
      <c r="P747" s="121">
        <f>'گام اول '!P748</f>
        <v>0</v>
      </c>
      <c r="Q747" s="358">
        <f>'گام اول '!Q748</f>
        <v>30</v>
      </c>
      <c r="R747" s="358">
        <f>'گام اول '!R748</f>
        <v>120</v>
      </c>
      <c r="S747" s="358">
        <f>'گام اول '!S748</f>
        <v>110</v>
      </c>
      <c r="T747" s="358">
        <f>'گام اول '!T748</f>
        <v>29.33</v>
      </c>
      <c r="U747" s="137">
        <f>'گام اول '!U748</f>
        <v>0</v>
      </c>
      <c r="V747" s="120">
        <f>'گام اول '!W748</f>
        <v>0</v>
      </c>
      <c r="W747" s="121">
        <f>'گام اول '!X748</f>
        <v>0</v>
      </c>
      <c r="X747" s="366">
        <f>'گام اول '!Y748</f>
        <v>2</v>
      </c>
      <c r="Y747" s="366">
        <f>'گام اول '!Z748</f>
        <v>1</v>
      </c>
      <c r="Z747" s="138">
        <f>'گام اول '!AA748</f>
        <v>885165</v>
      </c>
      <c r="AA747" s="138">
        <f>'گام اول '!AB748</f>
        <v>46667</v>
      </c>
      <c r="AB747" s="138">
        <f>'گام اول '!AC748</f>
        <v>931832</v>
      </c>
      <c r="AC747" s="138">
        <f>'گام اول '!AD748</f>
        <v>4500000</v>
      </c>
      <c r="AD747" s="138">
        <f>'گام اول '!AE748</f>
        <v>6000000</v>
      </c>
      <c r="AE747" s="139">
        <f>'گام اول '!AF748</f>
        <v>177895.19999999998</v>
      </c>
      <c r="AF747" s="122">
        <f>'گام اول '!AG748</f>
        <v>26554950</v>
      </c>
      <c r="AG747" s="123">
        <f>'گام اول '!AH748</f>
        <v>1400010</v>
      </c>
      <c r="AH747" s="123">
        <f>'گام اول '!AI748</f>
        <v>21347423.999999996</v>
      </c>
      <c r="AI747" s="123">
        <f>'گام اول '!AJ748</f>
        <v>2655495</v>
      </c>
      <c r="AJ747" s="123">
        <f>'گام اول '!AK748</f>
        <v>4500000</v>
      </c>
      <c r="AK747" s="123">
        <f>'گام اول '!AL748</f>
        <v>6000000</v>
      </c>
      <c r="AL747" s="123">
        <f>'گام اول '!AM748</f>
        <v>4892117.9999999991</v>
      </c>
      <c r="AM747" s="123">
        <f>'گام اول '!AN748</f>
        <v>5217666.2159999991</v>
      </c>
      <c r="AN747" s="123">
        <f>'گام اول '!AO748</f>
        <v>0</v>
      </c>
      <c r="AO747" s="123">
        <f>'گام اول '!AP748</f>
        <v>2000000</v>
      </c>
      <c r="AP747" s="123">
        <f>'گام اول '!AQ748</f>
        <v>0</v>
      </c>
      <c r="AQ747" s="123">
        <f>'گام اول '!AR748</f>
        <v>0</v>
      </c>
      <c r="AR747" s="123">
        <f>'گام اول '!AS748</f>
        <v>0</v>
      </c>
      <c r="AS747" s="375">
        <f>'گام اول '!AT748</f>
        <v>0</v>
      </c>
      <c r="AT747" s="368">
        <f t="shared" si="489"/>
        <v>74567663.216000006</v>
      </c>
      <c r="AU747" s="173">
        <f>'گام اول '!AV748</f>
        <v>54378316.440880008</v>
      </c>
      <c r="AV747" s="141">
        <f>'گام اول '!AW748</f>
        <v>71912168.215999991</v>
      </c>
      <c r="AW747" s="142">
        <f t="shared" si="490"/>
        <v>5033851.7751199994</v>
      </c>
      <c r="AX747" s="75">
        <f t="shared" si="491"/>
        <v>1437831.644088001</v>
      </c>
      <c r="AY747" s="142">
        <f>'گام اول '!AZ748</f>
        <v>0</v>
      </c>
      <c r="AZ747" s="142">
        <f>'گام اول '!BA748</f>
        <v>0</v>
      </c>
      <c r="BA747" s="142">
        <f>'گام اول '!BB748</f>
        <v>0</v>
      </c>
      <c r="BB747" s="142">
        <f>'گام اول '!BC748</f>
        <v>0</v>
      </c>
      <c r="BC747" s="142">
        <f>'گام اول '!BD748</f>
        <v>0</v>
      </c>
      <c r="BD747" s="142">
        <f>'گام اول '!BE748</f>
        <v>0</v>
      </c>
      <c r="BE747" s="142">
        <f>'گام اول '!BF748</f>
        <v>0</v>
      </c>
      <c r="BF747" s="143">
        <f t="shared" si="492"/>
        <v>6471683.4192080004</v>
      </c>
      <c r="BG747" s="140">
        <f t="shared" si="493"/>
        <v>68095979</v>
      </c>
      <c r="BH747" s="144">
        <f t="shared" si="494"/>
        <v>74567663.216000006</v>
      </c>
      <c r="BI747" s="127">
        <f t="shared" si="487"/>
        <v>4659160</v>
      </c>
      <c r="BJ747" s="145">
        <f t="shared" si="495"/>
        <v>2329580</v>
      </c>
      <c r="BK747" s="145">
        <f t="shared" si="496"/>
        <v>698874</v>
      </c>
      <c r="BL747" s="146">
        <f t="shared" si="497"/>
        <v>1120000</v>
      </c>
      <c r="BM747" s="379">
        <v>0</v>
      </c>
      <c r="BN747" s="147">
        <f t="shared" si="498"/>
        <v>83375277.216000006</v>
      </c>
      <c r="BO747" s="148">
        <f t="shared" si="499"/>
        <v>71912168.215999991</v>
      </c>
      <c r="BP747" s="149">
        <f t="shared" si="500"/>
        <v>16539798.689679999</v>
      </c>
      <c r="BQ747" s="150">
        <f t="shared" si="501"/>
        <v>99915075.905680001</v>
      </c>
      <c r="BR747" s="151">
        <f t="shared" si="502"/>
        <v>100800</v>
      </c>
      <c r="BS747" s="147">
        <f t="shared" si="503"/>
        <v>100015875.90568</v>
      </c>
      <c r="BT747" s="135">
        <v>0</v>
      </c>
      <c r="BU747" s="148">
        <f t="shared" si="504"/>
        <v>8337527.7216000007</v>
      </c>
      <c r="BV747" s="152">
        <f t="shared" si="505"/>
        <v>4168763.8608000004</v>
      </c>
      <c r="BW747" s="133">
        <f t="shared" si="506"/>
        <v>87509584.323280007</v>
      </c>
      <c r="BX747" s="147">
        <f t="shared" si="507"/>
        <v>7687614</v>
      </c>
      <c r="BY747" s="134">
        <f t="shared" si="508"/>
        <v>79821970.323280007</v>
      </c>
      <c r="CD747" s="388">
        <f>'گام اول '!AU748</f>
        <v>74567663.216000006</v>
      </c>
      <c r="CE747" s="389">
        <f>'گام اول '!AV748</f>
        <v>54378316.440880008</v>
      </c>
      <c r="CF747" s="389">
        <f>'گام اول '!AW748</f>
        <v>71912168.215999991</v>
      </c>
      <c r="CG747" s="389">
        <f>'گام اول '!AX748</f>
        <v>5033851.7751199994</v>
      </c>
      <c r="CH747" s="389">
        <f>'گام اول '!AY748</f>
        <v>1437831.644088001</v>
      </c>
      <c r="CI747" s="389">
        <f>'گام اول '!AZ748</f>
        <v>0</v>
      </c>
      <c r="CJ747" s="389">
        <f>'گام اول '!BA748</f>
        <v>0</v>
      </c>
      <c r="CK747" s="389">
        <f>'گام اول '!BB748</f>
        <v>0</v>
      </c>
      <c r="CL747" s="389">
        <f>'گام اول '!BC748</f>
        <v>0</v>
      </c>
      <c r="CM747" s="389">
        <f>'گام اول '!BD748</f>
        <v>0</v>
      </c>
      <c r="CN747" s="389">
        <f>'گام اول '!BE748</f>
        <v>0</v>
      </c>
      <c r="CO747" s="389">
        <f>'گام اول '!BF748</f>
        <v>0</v>
      </c>
      <c r="CP747" s="389">
        <f>'گام اول '!BG748</f>
        <v>6471683.4192080004</v>
      </c>
      <c r="CQ747" s="389">
        <f>'گام اول '!BH748</f>
        <v>68095979</v>
      </c>
      <c r="CR747" s="389">
        <f t="shared" si="509"/>
        <v>74567663.216000006</v>
      </c>
      <c r="CS747" s="55">
        <f t="shared" si="510"/>
        <v>4659160</v>
      </c>
      <c r="CT747" s="388">
        <f t="shared" si="511"/>
        <v>2329580</v>
      </c>
      <c r="CU747" s="389">
        <f t="shared" si="512"/>
        <v>698874</v>
      </c>
      <c r="CV747" s="389">
        <f t="shared" si="513"/>
        <v>1120000</v>
      </c>
      <c r="CW747" s="55">
        <v>0</v>
      </c>
      <c r="CX747" s="389">
        <f t="shared" si="514"/>
        <v>83375277.216000006</v>
      </c>
      <c r="CY747" s="389">
        <f t="shared" si="515"/>
        <v>71912168.215999991</v>
      </c>
      <c r="CZ747" s="389">
        <f t="shared" si="516"/>
        <v>16539798.689679999</v>
      </c>
      <c r="DA747" s="389">
        <f t="shared" si="517"/>
        <v>99915075.905680001</v>
      </c>
      <c r="DB747" s="389">
        <f t="shared" si="518"/>
        <v>100800</v>
      </c>
      <c r="DC747" s="389">
        <f t="shared" si="519"/>
        <v>100015875.90568</v>
      </c>
      <c r="DD747" s="394">
        <v>0</v>
      </c>
      <c r="DE747" s="389">
        <f t="shared" si="520"/>
        <v>8337527.7216000007</v>
      </c>
      <c r="DF747" s="389">
        <f t="shared" si="521"/>
        <v>4168763.8608000004</v>
      </c>
      <c r="DG747" s="389">
        <f t="shared" si="522"/>
        <v>87509584.323280007</v>
      </c>
      <c r="DH747" s="389">
        <f t="shared" si="523"/>
        <v>7687614</v>
      </c>
      <c r="DI747" s="389">
        <f t="shared" si="524"/>
        <v>79821970.323280007</v>
      </c>
      <c r="DJ747" s="389">
        <f t="shared" si="525"/>
        <v>0</v>
      </c>
      <c r="DL747" s="396">
        <f t="shared" si="526"/>
        <v>6638737.5</v>
      </c>
      <c r="DM747" s="396">
        <f t="shared" si="527"/>
        <v>-1979577.5</v>
      </c>
    </row>
    <row r="748" spans="1:117" s="55" customFormat="1" ht="21" x14ac:dyDescent="0.2">
      <c r="A748" s="191">
        <f t="shared" si="488"/>
        <v>2655495</v>
      </c>
      <c r="B748" s="136">
        <f>'گام اول '!B749</f>
        <v>743</v>
      </c>
      <c r="C748" s="136">
        <f>'گام اول '!C749</f>
        <v>542</v>
      </c>
      <c r="D748" s="136">
        <f>'گام اول '!D749</f>
        <v>13385</v>
      </c>
      <c r="E748" s="136" t="str">
        <f>'گام اول '!E749</f>
        <v>مهدي</v>
      </c>
      <c r="F748" s="136" t="str">
        <f>'گام اول '!F749</f>
        <v>مهدي زاده قنات گرمي</v>
      </c>
      <c r="G748" s="136" t="str">
        <f>'گام اول '!G749</f>
        <v>نگهبان</v>
      </c>
      <c r="H748" s="136" t="str">
        <f>'گام اول '!H749</f>
        <v>کرمان</v>
      </c>
      <c r="I748" s="136" t="str">
        <f>'گام اول '!I749</f>
        <v>442-813-25588-1</v>
      </c>
      <c r="J748" s="136" t="str">
        <f>'گام اول '!J749</f>
        <v>3091216561</v>
      </c>
      <c r="K748" s="136" t="str">
        <f>'گام اول '!K749</f>
        <v>0065258470</v>
      </c>
      <c r="L748" s="136" t="str">
        <f>'گام اول '!L749</f>
        <v>کرمان</v>
      </c>
      <c r="M748" s="136" t="str">
        <f>'گام اول '!M749</f>
        <v>نگهبان</v>
      </c>
      <c r="N748" s="120">
        <f>'گام اول '!N749</f>
        <v>0</v>
      </c>
      <c r="O748" s="119">
        <f>'گام اول '!O749</f>
        <v>0</v>
      </c>
      <c r="P748" s="121" t="str">
        <f>'گام اول '!P749</f>
        <v>*</v>
      </c>
      <c r="Q748" s="358">
        <f>'گام اول '!Q749</f>
        <v>30</v>
      </c>
      <c r="R748" s="358">
        <f>'گام اول '!R749</f>
        <v>120</v>
      </c>
      <c r="S748" s="358">
        <f>'گام اول '!S749</f>
        <v>220</v>
      </c>
      <c r="T748" s="358">
        <f>'گام اول '!T749</f>
        <v>29.33</v>
      </c>
      <c r="U748" s="137">
        <f>'گام اول '!U749</f>
        <v>0</v>
      </c>
      <c r="V748" s="120">
        <f>'گام اول '!W749</f>
        <v>0</v>
      </c>
      <c r="W748" s="121">
        <f>'گام اول '!X749</f>
        <v>0</v>
      </c>
      <c r="X748" s="366">
        <f>'گام اول '!Y749</f>
        <v>2</v>
      </c>
      <c r="Y748" s="366">
        <f>'گام اول '!Z749</f>
        <v>2</v>
      </c>
      <c r="Z748" s="138">
        <f>'گام اول '!AA749</f>
        <v>885165</v>
      </c>
      <c r="AA748" s="138">
        <f>'گام اول '!AB749</f>
        <v>46667</v>
      </c>
      <c r="AB748" s="138">
        <f>'گام اول '!AC749</f>
        <v>931832</v>
      </c>
      <c r="AC748" s="138">
        <f>'گام اول '!AD749</f>
        <v>4500000</v>
      </c>
      <c r="AD748" s="138">
        <f>'گام اول '!AE749</f>
        <v>6000000</v>
      </c>
      <c r="AE748" s="139">
        <f>'گام اول '!AF749</f>
        <v>177895.19999999998</v>
      </c>
      <c r="AF748" s="122">
        <f>'گام اول '!AG749</f>
        <v>26554950</v>
      </c>
      <c r="AG748" s="123">
        <f>'گام اول '!AH749</f>
        <v>1400010</v>
      </c>
      <c r="AH748" s="123">
        <f>'گام اول '!AI749</f>
        <v>21347423.999999996</v>
      </c>
      <c r="AI748" s="123">
        <f>'گام اول '!AJ749</f>
        <v>5310990</v>
      </c>
      <c r="AJ748" s="123">
        <f>'گام اول '!AK749</f>
        <v>4500000</v>
      </c>
      <c r="AK748" s="123">
        <f>'گام اول '!AL749</f>
        <v>6000000</v>
      </c>
      <c r="AL748" s="123">
        <f>'گام اول '!AM749</f>
        <v>9784235.9999999981</v>
      </c>
      <c r="AM748" s="123">
        <f>'گام اول '!AN749</f>
        <v>5217666.2159999991</v>
      </c>
      <c r="AN748" s="123">
        <f>'گام اول '!AO749</f>
        <v>0</v>
      </c>
      <c r="AO748" s="123">
        <f>'گام اول '!AP749</f>
        <v>2000000</v>
      </c>
      <c r="AP748" s="123">
        <f>'گام اول '!AQ749</f>
        <v>0</v>
      </c>
      <c r="AQ748" s="123">
        <f>'گام اول '!AR749</f>
        <v>0</v>
      </c>
      <c r="AR748" s="123">
        <f>'گام اول '!AS749</f>
        <v>0</v>
      </c>
      <c r="AS748" s="375">
        <f>'گام اول '!AT749</f>
        <v>0</v>
      </c>
      <c r="AT748" s="368">
        <f t="shared" si="489"/>
        <v>82115276.216000006</v>
      </c>
      <c r="AU748" s="173">
        <f>'گام اول '!AV749</f>
        <v>58927986.18088001</v>
      </c>
      <c r="AV748" s="141">
        <f>'گام اول '!AW749</f>
        <v>76804286.215999991</v>
      </c>
      <c r="AW748" s="142">
        <f t="shared" si="490"/>
        <v>5376300.0351200001</v>
      </c>
      <c r="AX748" s="75">
        <f t="shared" si="491"/>
        <v>1892798.6180880012</v>
      </c>
      <c r="AY748" s="142">
        <f>'گام اول '!AZ749</f>
        <v>0</v>
      </c>
      <c r="AZ748" s="142">
        <f>'گام اول '!BA749</f>
        <v>0</v>
      </c>
      <c r="BA748" s="142">
        <f>'گام اول '!BB749</f>
        <v>0</v>
      </c>
      <c r="BB748" s="142">
        <f>'گام اول '!BC749</f>
        <v>0</v>
      </c>
      <c r="BC748" s="142">
        <f>'گام اول '!BD749</f>
        <v>0</v>
      </c>
      <c r="BD748" s="142">
        <f>'گام اول '!BE749</f>
        <v>0</v>
      </c>
      <c r="BE748" s="142">
        <f>'گام اول '!BF749</f>
        <v>0</v>
      </c>
      <c r="BF748" s="143">
        <f t="shared" si="492"/>
        <v>7269098.6532080015</v>
      </c>
      <c r="BG748" s="140">
        <f t="shared" si="493"/>
        <v>74846177</v>
      </c>
      <c r="BH748" s="144">
        <f t="shared" si="494"/>
        <v>82115276.216000006</v>
      </c>
      <c r="BI748" s="127">
        <f t="shared" si="487"/>
        <v>4659160</v>
      </c>
      <c r="BJ748" s="145">
        <f t="shared" si="495"/>
        <v>2329580</v>
      </c>
      <c r="BK748" s="145">
        <f t="shared" si="496"/>
        <v>698874</v>
      </c>
      <c r="BL748" s="146">
        <f t="shared" si="497"/>
        <v>1120000</v>
      </c>
      <c r="BM748" s="379">
        <v>0</v>
      </c>
      <c r="BN748" s="147">
        <f t="shared" si="498"/>
        <v>90922890.216000006</v>
      </c>
      <c r="BO748" s="148">
        <f t="shared" si="499"/>
        <v>76804286.215999991</v>
      </c>
      <c r="BP748" s="149">
        <f t="shared" si="500"/>
        <v>17664985.82968</v>
      </c>
      <c r="BQ748" s="150">
        <f t="shared" si="501"/>
        <v>108587876.04568</v>
      </c>
      <c r="BR748" s="151">
        <f t="shared" si="502"/>
        <v>100800</v>
      </c>
      <c r="BS748" s="147">
        <f t="shared" si="503"/>
        <v>108688676.04568</v>
      </c>
      <c r="BT748" s="135">
        <v>0</v>
      </c>
      <c r="BU748" s="148">
        <f t="shared" si="504"/>
        <v>9092289.0216000006</v>
      </c>
      <c r="BV748" s="152">
        <f t="shared" si="505"/>
        <v>4546144.5108000003</v>
      </c>
      <c r="BW748" s="133">
        <f t="shared" si="506"/>
        <v>95050242.513280004</v>
      </c>
      <c r="BX748" s="147">
        <f t="shared" si="507"/>
        <v>7687614</v>
      </c>
      <c r="BY748" s="134">
        <f t="shared" si="508"/>
        <v>87362628.513280004</v>
      </c>
      <c r="CD748" s="388">
        <f>'گام اول '!AU749</f>
        <v>82115276.216000006</v>
      </c>
      <c r="CE748" s="389">
        <f>'گام اول '!AV749</f>
        <v>58927986.18088001</v>
      </c>
      <c r="CF748" s="389">
        <f>'گام اول '!AW749</f>
        <v>76804286.215999991</v>
      </c>
      <c r="CG748" s="389">
        <f>'گام اول '!AX749</f>
        <v>5376300.0351200001</v>
      </c>
      <c r="CH748" s="389">
        <f>'گام اول '!AY749</f>
        <v>1892798.6180880012</v>
      </c>
      <c r="CI748" s="389">
        <f>'گام اول '!AZ749</f>
        <v>0</v>
      </c>
      <c r="CJ748" s="389">
        <f>'گام اول '!BA749</f>
        <v>0</v>
      </c>
      <c r="CK748" s="389">
        <f>'گام اول '!BB749</f>
        <v>0</v>
      </c>
      <c r="CL748" s="389">
        <f>'گام اول '!BC749</f>
        <v>0</v>
      </c>
      <c r="CM748" s="389">
        <f>'گام اول '!BD749</f>
        <v>0</v>
      </c>
      <c r="CN748" s="389">
        <f>'گام اول '!BE749</f>
        <v>0</v>
      </c>
      <c r="CO748" s="389">
        <f>'گام اول '!BF749</f>
        <v>0</v>
      </c>
      <c r="CP748" s="389">
        <f>'گام اول '!BG749</f>
        <v>7269098.6532080015</v>
      </c>
      <c r="CQ748" s="389">
        <f>'گام اول '!BH749</f>
        <v>74846177</v>
      </c>
      <c r="CR748" s="389">
        <f t="shared" si="509"/>
        <v>82115276.216000006</v>
      </c>
      <c r="CS748" s="55">
        <f t="shared" si="510"/>
        <v>4659160</v>
      </c>
      <c r="CT748" s="388">
        <f t="shared" si="511"/>
        <v>2329580</v>
      </c>
      <c r="CU748" s="389">
        <f t="shared" si="512"/>
        <v>698874</v>
      </c>
      <c r="CV748" s="389">
        <f t="shared" si="513"/>
        <v>1120000</v>
      </c>
      <c r="CW748" s="55">
        <v>0</v>
      </c>
      <c r="CX748" s="389">
        <f t="shared" si="514"/>
        <v>90922890.216000006</v>
      </c>
      <c r="CY748" s="389">
        <f t="shared" si="515"/>
        <v>76804286.215999991</v>
      </c>
      <c r="CZ748" s="389">
        <f t="shared" si="516"/>
        <v>17664985.82968</v>
      </c>
      <c r="DA748" s="389">
        <f t="shared" si="517"/>
        <v>108587876.04568</v>
      </c>
      <c r="DB748" s="389">
        <f t="shared" si="518"/>
        <v>100800</v>
      </c>
      <c r="DC748" s="389">
        <f t="shared" si="519"/>
        <v>108688676.04568</v>
      </c>
      <c r="DD748" s="394">
        <v>0</v>
      </c>
      <c r="DE748" s="389">
        <f t="shared" si="520"/>
        <v>9092289.0216000006</v>
      </c>
      <c r="DF748" s="389">
        <f t="shared" si="521"/>
        <v>4546144.5108000003</v>
      </c>
      <c r="DG748" s="389">
        <f t="shared" si="522"/>
        <v>95050242.513280004</v>
      </c>
      <c r="DH748" s="389">
        <f t="shared" si="523"/>
        <v>7687614</v>
      </c>
      <c r="DI748" s="389">
        <f t="shared" si="524"/>
        <v>87362628.513280004</v>
      </c>
      <c r="DJ748" s="389">
        <f t="shared" si="525"/>
        <v>0</v>
      </c>
      <c r="DL748" s="396">
        <f t="shared" si="526"/>
        <v>6638737.5</v>
      </c>
      <c r="DM748" s="396">
        <f t="shared" si="527"/>
        <v>-1979577.5</v>
      </c>
    </row>
    <row r="749" spans="1:117" s="55" customFormat="1" ht="21" x14ac:dyDescent="0.2">
      <c r="A749" s="191">
        <f t="shared" si="488"/>
        <v>2655495</v>
      </c>
      <c r="B749" s="136">
        <f>'گام اول '!B750</f>
        <v>744</v>
      </c>
      <c r="C749" s="136">
        <f>'گام اول '!C750</f>
        <v>543</v>
      </c>
      <c r="D749" s="136">
        <f>'گام اول '!D750</f>
        <v>13377</v>
      </c>
      <c r="E749" s="136" t="str">
        <f>'گام اول '!E750</f>
        <v>محمدعلي</v>
      </c>
      <c r="F749" s="136" t="str">
        <f>'گام اول '!F750</f>
        <v>گرکانی نژاد</v>
      </c>
      <c r="G749" s="136" t="str">
        <f>'گام اول '!G750</f>
        <v>نگهبان</v>
      </c>
      <c r="H749" s="136" t="str">
        <f>'گام اول '!H750</f>
        <v>کرمان</v>
      </c>
      <c r="I749" s="136" t="str">
        <f>'گام اول '!I750</f>
        <v>152-800-679061-1</v>
      </c>
      <c r="J749" s="136" t="str">
        <f>'گام اول '!J750</f>
        <v>3179750571</v>
      </c>
      <c r="K749" s="136" t="str">
        <f>'گام اول '!K750</f>
        <v>0065258471</v>
      </c>
      <c r="L749" s="136" t="str">
        <f>'گام اول '!L750</f>
        <v>کرمان</v>
      </c>
      <c r="M749" s="136" t="str">
        <f>'گام اول '!M750</f>
        <v>نگهبان</v>
      </c>
      <c r="N749" s="120" t="str">
        <f>'گام اول '!N750</f>
        <v>*</v>
      </c>
      <c r="O749" s="119">
        <f>'گام اول '!O750</f>
        <v>0</v>
      </c>
      <c r="P749" s="121">
        <f>'گام اول '!P750</f>
        <v>0</v>
      </c>
      <c r="Q749" s="358">
        <f>'گام اول '!Q750</f>
        <v>30</v>
      </c>
      <c r="R749" s="358">
        <f>'گام اول '!R750</f>
        <v>120</v>
      </c>
      <c r="S749" s="358">
        <f>'گام اول '!S750</f>
        <v>110</v>
      </c>
      <c r="T749" s="358">
        <f>'گام اول '!T750</f>
        <v>29.33</v>
      </c>
      <c r="U749" s="137">
        <f>'گام اول '!U750</f>
        <v>0</v>
      </c>
      <c r="V749" s="120">
        <f>'گام اول '!W750</f>
        <v>0</v>
      </c>
      <c r="W749" s="121">
        <f>'گام اول '!X750</f>
        <v>0</v>
      </c>
      <c r="X749" s="366">
        <f>'گام اول '!Y750</f>
        <v>2</v>
      </c>
      <c r="Y749" s="366">
        <f>'گام اول '!Z750</f>
        <v>2</v>
      </c>
      <c r="Z749" s="138">
        <f>'گام اول '!AA750</f>
        <v>885165</v>
      </c>
      <c r="AA749" s="138">
        <f>'گام اول '!AB750</f>
        <v>46667</v>
      </c>
      <c r="AB749" s="138">
        <f>'گام اول '!AC750</f>
        <v>931832</v>
      </c>
      <c r="AC749" s="138">
        <f>'گام اول '!AD750</f>
        <v>4500000</v>
      </c>
      <c r="AD749" s="138">
        <f>'گام اول '!AE750</f>
        <v>6000000</v>
      </c>
      <c r="AE749" s="139">
        <f>'گام اول '!AF750</f>
        <v>177895.19999999998</v>
      </c>
      <c r="AF749" s="122">
        <f>'گام اول '!AG750</f>
        <v>26554950</v>
      </c>
      <c r="AG749" s="123">
        <f>'گام اول '!AH750</f>
        <v>1400010</v>
      </c>
      <c r="AH749" s="123">
        <f>'گام اول '!AI750</f>
        <v>21347423.999999996</v>
      </c>
      <c r="AI749" s="123">
        <f>'گام اول '!AJ750</f>
        <v>5310990</v>
      </c>
      <c r="AJ749" s="123">
        <f>'گام اول '!AK750</f>
        <v>4500000</v>
      </c>
      <c r="AK749" s="123">
        <f>'گام اول '!AL750</f>
        <v>6000000</v>
      </c>
      <c r="AL749" s="123">
        <f>'گام اول '!AM750</f>
        <v>4892117.9999999991</v>
      </c>
      <c r="AM749" s="123">
        <f>'گام اول '!AN750</f>
        <v>5217666.2159999991</v>
      </c>
      <c r="AN749" s="123">
        <f>'گام اول '!AO750</f>
        <v>0</v>
      </c>
      <c r="AO749" s="123">
        <f>'گام اول '!AP750</f>
        <v>2000000</v>
      </c>
      <c r="AP749" s="123">
        <f>'گام اول '!AQ750</f>
        <v>0</v>
      </c>
      <c r="AQ749" s="123">
        <f>'گام اول '!AR750</f>
        <v>0</v>
      </c>
      <c r="AR749" s="123">
        <f>'گام اول '!AS750</f>
        <v>0</v>
      </c>
      <c r="AS749" s="375">
        <f>'گام اول '!AT750</f>
        <v>0</v>
      </c>
      <c r="AT749" s="368">
        <f t="shared" si="489"/>
        <v>77223158.216000006</v>
      </c>
      <c r="AU749" s="173">
        <f>'گام اول '!AV750</f>
        <v>54378316.440880008</v>
      </c>
      <c r="AV749" s="141">
        <f>'گام اول '!AW750</f>
        <v>71912168.215999991</v>
      </c>
      <c r="AW749" s="142">
        <f t="shared" si="490"/>
        <v>5033851.7751199994</v>
      </c>
      <c r="AX749" s="75">
        <f t="shared" si="491"/>
        <v>1437831.644088001</v>
      </c>
      <c r="AY749" s="142">
        <f>'گام اول '!AZ750</f>
        <v>0</v>
      </c>
      <c r="AZ749" s="142">
        <f>'گام اول '!BA750</f>
        <v>0</v>
      </c>
      <c r="BA749" s="142">
        <f>'گام اول '!BB750</f>
        <v>0</v>
      </c>
      <c r="BB749" s="142">
        <f>'گام اول '!BC750</f>
        <v>0</v>
      </c>
      <c r="BC749" s="142">
        <f>'گام اول '!BD750</f>
        <v>0</v>
      </c>
      <c r="BD749" s="142">
        <f>'گام اول '!BE750</f>
        <v>0</v>
      </c>
      <c r="BE749" s="142">
        <f>'گام اول '!BF750</f>
        <v>0</v>
      </c>
      <c r="BF749" s="143">
        <f t="shared" si="492"/>
        <v>6471683.4192080004</v>
      </c>
      <c r="BG749" s="140">
        <f t="shared" si="493"/>
        <v>70751474</v>
      </c>
      <c r="BH749" s="144">
        <f t="shared" si="494"/>
        <v>77223158.216000006</v>
      </c>
      <c r="BI749" s="127">
        <f t="shared" si="487"/>
        <v>4659160</v>
      </c>
      <c r="BJ749" s="145">
        <f t="shared" si="495"/>
        <v>2329580</v>
      </c>
      <c r="BK749" s="145">
        <f t="shared" si="496"/>
        <v>698874</v>
      </c>
      <c r="BL749" s="146">
        <f t="shared" si="497"/>
        <v>1120000</v>
      </c>
      <c r="BM749" s="379">
        <v>0</v>
      </c>
      <c r="BN749" s="147">
        <f t="shared" si="498"/>
        <v>86030772.216000006</v>
      </c>
      <c r="BO749" s="148">
        <f t="shared" si="499"/>
        <v>71912168.215999991</v>
      </c>
      <c r="BP749" s="149">
        <f t="shared" si="500"/>
        <v>16539798.689679999</v>
      </c>
      <c r="BQ749" s="150">
        <f t="shared" si="501"/>
        <v>102570570.90568</v>
      </c>
      <c r="BR749" s="151">
        <f t="shared" si="502"/>
        <v>100800</v>
      </c>
      <c r="BS749" s="147">
        <f t="shared" si="503"/>
        <v>102671370.90568</v>
      </c>
      <c r="BT749" s="135">
        <v>0</v>
      </c>
      <c r="BU749" s="148">
        <f t="shared" si="504"/>
        <v>8603077.2216000017</v>
      </c>
      <c r="BV749" s="152">
        <f t="shared" si="505"/>
        <v>4301538.6108000008</v>
      </c>
      <c r="BW749" s="133">
        <f t="shared" si="506"/>
        <v>89766755.073280007</v>
      </c>
      <c r="BX749" s="147">
        <f t="shared" si="507"/>
        <v>7687614</v>
      </c>
      <c r="BY749" s="134">
        <f t="shared" si="508"/>
        <v>82079141.073280007</v>
      </c>
      <c r="CD749" s="388">
        <f>'گام اول '!AU750</f>
        <v>77223158.216000006</v>
      </c>
      <c r="CE749" s="389">
        <f>'گام اول '!AV750</f>
        <v>54378316.440880008</v>
      </c>
      <c r="CF749" s="389">
        <f>'گام اول '!AW750</f>
        <v>71912168.215999991</v>
      </c>
      <c r="CG749" s="389">
        <f>'گام اول '!AX750</f>
        <v>5033851.7751199994</v>
      </c>
      <c r="CH749" s="389">
        <f>'گام اول '!AY750</f>
        <v>1437831.644088001</v>
      </c>
      <c r="CI749" s="389">
        <f>'گام اول '!AZ750</f>
        <v>0</v>
      </c>
      <c r="CJ749" s="389">
        <f>'گام اول '!BA750</f>
        <v>0</v>
      </c>
      <c r="CK749" s="389">
        <f>'گام اول '!BB750</f>
        <v>0</v>
      </c>
      <c r="CL749" s="389">
        <f>'گام اول '!BC750</f>
        <v>0</v>
      </c>
      <c r="CM749" s="389">
        <f>'گام اول '!BD750</f>
        <v>0</v>
      </c>
      <c r="CN749" s="389">
        <f>'گام اول '!BE750</f>
        <v>0</v>
      </c>
      <c r="CO749" s="389">
        <f>'گام اول '!BF750</f>
        <v>0</v>
      </c>
      <c r="CP749" s="389">
        <f>'گام اول '!BG750</f>
        <v>6471683.4192080004</v>
      </c>
      <c r="CQ749" s="389">
        <f>'گام اول '!BH750</f>
        <v>70751474</v>
      </c>
      <c r="CR749" s="389">
        <f t="shared" si="509"/>
        <v>77223158.216000006</v>
      </c>
      <c r="CS749" s="55">
        <f t="shared" si="510"/>
        <v>4659160</v>
      </c>
      <c r="CT749" s="388">
        <f t="shared" si="511"/>
        <v>2329580</v>
      </c>
      <c r="CU749" s="389">
        <f t="shared" si="512"/>
        <v>698874</v>
      </c>
      <c r="CV749" s="389">
        <f t="shared" si="513"/>
        <v>1120000</v>
      </c>
      <c r="CW749" s="55">
        <v>0</v>
      </c>
      <c r="CX749" s="389">
        <f t="shared" si="514"/>
        <v>86030772.216000006</v>
      </c>
      <c r="CY749" s="389">
        <f t="shared" si="515"/>
        <v>71912168.215999991</v>
      </c>
      <c r="CZ749" s="389">
        <f t="shared" si="516"/>
        <v>16539798.689679999</v>
      </c>
      <c r="DA749" s="389">
        <f t="shared" si="517"/>
        <v>102570570.90568</v>
      </c>
      <c r="DB749" s="389">
        <f t="shared" si="518"/>
        <v>100800</v>
      </c>
      <c r="DC749" s="389">
        <f t="shared" si="519"/>
        <v>102671370.90568</v>
      </c>
      <c r="DD749" s="394">
        <v>0</v>
      </c>
      <c r="DE749" s="389">
        <f t="shared" si="520"/>
        <v>8603077.2216000017</v>
      </c>
      <c r="DF749" s="389">
        <f t="shared" si="521"/>
        <v>4301538.6108000008</v>
      </c>
      <c r="DG749" s="389">
        <f t="shared" si="522"/>
        <v>89766755.073280007</v>
      </c>
      <c r="DH749" s="389">
        <f t="shared" si="523"/>
        <v>7687614</v>
      </c>
      <c r="DI749" s="389">
        <f t="shared" si="524"/>
        <v>82079141.073280007</v>
      </c>
      <c r="DJ749" s="389">
        <f t="shared" si="525"/>
        <v>0</v>
      </c>
      <c r="DL749" s="396">
        <f t="shared" si="526"/>
        <v>6638737.5</v>
      </c>
      <c r="DM749" s="396">
        <f t="shared" si="527"/>
        <v>-1979577.5</v>
      </c>
    </row>
    <row r="750" spans="1:117" s="55" customFormat="1" ht="21" x14ac:dyDescent="0.2">
      <c r="A750" s="191">
        <f t="shared" si="488"/>
        <v>2655495</v>
      </c>
      <c r="B750" s="136">
        <f>'گام اول '!B751</f>
        <v>745</v>
      </c>
      <c r="C750" s="136">
        <f>'گام اول '!C751</f>
        <v>544</v>
      </c>
      <c r="D750" s="136">
        <f>'گام اول '!D751</f>
        <v>13383</v>
      </c>
      <c r="E750" s="136" t="str">
        <f>'گام اول '!E751</f>
        <v>مصطفي</v>
      </c>
      <c r="F750" s="136" t="str">
        <f>'گام اول '!F751</f>
        <v>شجاعي باغيني</v>
      </c>
      <c r="G750" s="136" t="str">
        <f>'گام اول '!G751</f>
        <v>نگهبان</v>
      </c>
      <c r="H750" s="136" t="str">
        <f>'گام اول '!H751</f>
        <v>کرمان</v>
      </c>
      <c r="I750" s="136" t="str">
        <f>'گام اول '!I751</f>
        <v>152-813-39280381-1</v>
      </c>
      <c r="J750" s="136" t="str">
        <f>'گام اول '!J751</f>
        <v>2980292842</v>
      </c>
      <c r="K750" s="136" t="str">
        <f>'گام اول '!K751</f>
        <v>0065263229</v>
      </c>
      <c r="L750" s="136" t="str">
        <f>'گام اول '!L751</f>
        <v>کرمان</v>
      </c>
      <c r="M750" s="136" t="str">
        <f>'گام اول '!M751</f>
        <v>نگهبان</v>
      </c>
      <c r="N750" s="120">
        <f>'گام اول '!N751</f>
        <v>0</v>
      </c>
      <c r="O750" s="119">
        <f>'گام اول '!O751</f>
        <v>0</v>
      </c>
      <c r="P750" s="121" t="str">
        <f>'گام اول '!P751</f>
        <v>*</v>
      </c>
      <c r="Q750" s="358">
        <f>'گام اول '!Q751</f>
        <v>30</v>
      </c>
      <c r="R750" s="358">
        <f>'گام اول '!R751</f>
        <v>120</v>
      </c>
      <c r="S750" s="358">
        <f>'گام اول '!S751</f>
        <v>220</v>
      </c>
      <c r="T750" s="358">
        <f>'گام اول '!T751</f>
        <v>29.33</v>
      </c>
      <c r="U750" s="137">
        <f>'گام اول '!U751</f>
        <v>0</v>
      </c>
      <c r="V750" s="120">
        <f>'گام اول '!W751</f>
        <v>0</v>
      </c>
      <c r="W750" s="121">
        <f>'گام اول '!X751</f>
        <v>0</v>
      </c>
      <c r="X750" s="366">
        <f>'گام اول '!Y751</f>
        <v>0</v>
      </c>
      <c r="Y750" s="366">
        <f>'گام اول '!Z751</f>
        <v>0</v>
      </c>
      <c r="Z750" s="138">
        <f>'گام اول '!AA751</f>
        <v>885165</v>
      </c>
      <c r="AA750" s="138">
        <f>'گام اول '!AB751</f>
        <v>46667</v>
      </c>
      <c r="AB750" s="138">
        <f>'گام اول '!AC751</f>
        <v>931832</v>
      </c>
      <c r="AC750" s="138">
        <f>'گام اول '!AD751</f>
        <v>4500000</v>
      </c>
      <c r="AD750" s="138">
        <f>'گام اول '!AE751</f>
        <v>6000000</v>
      </c>
      <c r="AE750" s="139">
        <f>'گام اول '!AF751</f>
        <v>177895.19999999998</v>
      </c>
      <c r="AF750" s="122">
        <f>'گام اول '!AG751</f>
        <v>26554950</v>
      </c>
      <c r="AG750" s="123">
        <f>'گام اول '!AH751</f>
        <v>1400010</v>
      </c>
      <c r="AH750" s="123">
        <f>'گام اول '!AI751</f>
        <v>21347423.999999996</v>
      </c>
      <c r="AI750" s="123">
        <f>'گام اول '!AJ751</f>
        <v>0</v>
      </c>
      <c r="AJ750" s="123">
        <f>'گام اول '!AK751</f>
        <v>4500000</v>
      </c>
      <c r="AK750" s="123">
        <f>'گام اول '!AL751</f>
        <v>6000000</v>
      </c>
      <c r="AL750" s="123">
        <f>'گام اول '!AM751</f>
        <v>9784235.9999999981</v>
      </c>
      <c r="AM750" s="123">
        <f>'گام اول '!AN751</f>
        <v>5217666.2159999991</v>
      </c>
      <c r="AN750" s="123">
        <f>'گام اول '!AO751</f>
        <v>0</v>
      </c>
      <c r="AO750" s="123">
        <f>'گام اول '!AP751</f>
        <v>2800000</v>
      </c>
      <c r="AP750" s="123">
        <f>'گام اول '!AQ751</f>
        <v>0</v>
      </c>
      <c r="AQ750" s="123">
        <f>'گام اول '!AR751</f>
        <v>0</v>
      </c>
      <c r="AR750" s="123">
        <f>'گام اول '!AS751</f>
        <v>0</v>
      </c>
      <c r="AS750" s="375">
        <f>'گام اول '!AT751</f>
        <v>0</v>
      </c>
      <c r="AT750" s="368">
        <f t="shared" si="489"/>
        <v>77604286.216000006</v>
      </c>
      <c r="AU750" s="173">
        <f>'گام اول '!AV751</f>
        <v>58871986.18088001</v>
      </c>
      <c r="AV750" s="141">
        <f>'گام اول '!AW751</f>
        <v>77604286.215999991</v>
      </c>
      <c r="AW750" s="142">
        <f t="shared" si="490"/>
        <v>5432300.0351200001</v>
      </c>
      <c r="AX750" s="75">
        <f t="shared" si="491"/>
        <v>1887198.6180880012</v>
      </c>
      <c r="AY750" s="142">
        <f>'گام اول '!AZ751</f>
        <v>0</v>
      </c>
      <c r="AZ750" s="142">
        <f>'گام اول '!BA751</f>
        <v>0</v>
      </c>
      <c r="BA750" s="142">
        <f>'گام اول '!BB751</f>
        <v>0</v>
      </c>
      <c r="BB750" s="142">
        <f>'گام اول '!BC751</f>
        <v>0</v>
      </c>
      <c r="BC750" s="142">
        <f>'گام اول '!BD751</f>
        <v>0</v>
      </c>
      <c r="BD750" s="142">
        <f>'گام اول '!BE751</f>
        <v>0</v>
      </c>
      <c r="BE750" s="142">
        <f>'گام اول '!BF751</f>
        <v>0</v>
      </c>
      <c r="BF750" s="143">
        <f t="shared" si="492"/>
        <v>7319498.6532080015</v>
      </c>
      <c r="BG750" s="140">
        <f t="shared" si="493"/>
        <v>70284787</v>
      </c>
      <c r="BH750" s="144">
        <f t="shared" si="494"/>
        <v>77604286.216000006</v>
      </c>
      <c r="BI750" s="127">
        <f t="shared" si="487"/>
        <v>4659160</v>
      </c>
      <c r="BJ750" s="145">
        <f t="shared" si="495"/>
        <v>2329580</v>
      </c>
      <c r="BK750" s="145">
        <f t="shared" si="496"/>
        <v>698874</v>
      </c>
      <c r="BL750" s="146">
        <f t="shared" si="497"/>
        <v>1120000</v>
      </c>
      <c r="BM750" s="379">
        <v>0</v>
      </c>
      <c r="BN750" s="147">
        <f t="shared" si="498"/>
        <v>86411900.216000006</v>
      </c>
      <c r="BO750" s="148">
        <f t="shared" si="499"/>
        <v>77604286.215999991</v>
      </c>
      <c r="BP750" s="149">
        <f t="shared" si="500"/>
        <v>17848985.82968</v>
      </c>
      <c r="BQ750" s="150">
        <f t="shared" si="501"/>
        <v>104260886.04568</v>
      </c>
      <c r="BR750" s="151">
        <f t="shared" si="502"/>
        <v>100800</v>
      </c>
      <c r="BS750" s="147">
        <f t="shared" si="503"/>
        <v>104361686.04568</v>
      </c>
      <c r="BT750" s="135">
        <v>0</v>
      </c>
      <c r="BU750" s="148">
        <f t="shared" si="504"/>
        <v>8641190.0216000006</v>
      </c>
      <c r="BV750" s="152">
        <f t="shared" si="505"/>
        <v>4320595.0108000003</v>
      </c>
      <c r="BW750" s="133">
        <f t="shared" si="506"/>
        <v>91399901.013280004</v>
      </c>
      <c r="BX750" s="147">
        <f t="shared" si="507"/>
        <v>7687614</v>
      </c>
      <c r="BY750" s="134">
        <f t="shared" si="508"/>
        <v>83712287.013280004</v>
      </c>
      <c r="CD750" s="388">
        <f>'گام اول '!AU751</f>
        <v>77604286.216000006</v>
      </c>
      <c r="CE750" s="389">
        <f>'گام اول '!AV751</f>
        <v>58871986.18088001</v>
      </c>
      <c r="CF750" s="389">
        <f>'گام اول '!AW751</f>
        <v>77604286.215999991</v>
      </c>
      <c r="CG750" s="389">
        <f>'گام اول '!AX751</f>
        <v>5432300.0351200001</v>
      </c>
      <c r="CH750" s="389">
        <f>'گام اول '!AY751</f>
        <v>1887198.6180880012</v>
      </c>
      <c r="CI750" s="389">
        <f>'گام اول '!AZ751</f>
        <v>0</v>
      </c>
      <c r="CJ750" s="389">
        <f>'گام اول '!BA751</f>
        <v>0</v>
      </c>
      <c r="CK750" s="389">
        <f>'گام اول '!BB751</f>
        <v>0</v>
      </c>
      <c r="CL750" s="389">
        <f>'گام اول '!BC751</f>
        <v>0</v>
      </c>
      <c r="CM750" s="389">
        <f>'گام اول '!BD751</f>
        <v>0</v>
      </c>
      <c r="CN750" s="389">
        <f>'گام اول '!BE751</f>
        <v>0</v>
      </c>
      <c r="CO750" s="389">
        <f>'گام اول '!BF751</f>
        <v>0</v>
      </c>
      <c r="CP750" s="389">
        <f>'گام اول '!BG751</f>
        <v>7319498.6532080015</v>
      </c>
      <c r="CQ750" s="389">
        <f>'گام اول '!BH751</f>
        <v>70284787</v>
      </c>
      <c r="CR750" s="389">
        <f t="shared" si="509"/>
        <v>77604286.216000006</v>
      </c>
      <c r="CS750" s="55">
        <f t="shared" si="510"/>
        <v>4659160</v>
      </c>
      <c r="CT750" s="388">
        <f t="shared" si="511"/>
        <v>2329580</v>
      </c>
      <c r="CU750" s="389">
        <f t="shared" si="512"/>
        <v>698874</v>
      </c>
      <c r="CV750" s="389">
        <f t="shared" si="513"/>
        <v>1120000</v>
      </c>
      <c r="CW750" s="55">
        <v>0</v>
      </c>
      <c r="CX750" s="389">
        <f t="shared" si="514"/>
        <v>86411900.216000006</v>
      </c>
      <c r="CY750" s="389">
        <f t="shared" si="515"/>
        <v>77604286.215999991</v>
      </c>
      <c r="CZ750" s="389">
        <f t="shared" si="516"/>
        <v>17848985.82968</v>
      </c>
      <c r="DA750" s="389">
        <f t="shared" si="517"/>
        <v>104260886.04568</v>
      </c>
      <c r="DB750" s="389">
        <f t="shared" si="518"/>
        <v>100800</v>
      </c>
      <c r="DC750" s="389">
        <f t="shared" si="519"/>
        <v>104361686.04568</v>
      </c>
      <c r="DD750" s="394">
        <v>0</v>
      </c>
      <c r="DE750" s="389">
        <f t="shared" si="520"/>
        <v>8641190.0216000006</v>
      </c>
      <c r="DF750" s="389">
        <f t="shared" si="521"/>
        <v>4320595.0108000003</v>
      </c>
      <c r="DG750" s="389">
        <f t="shared" si="522"/>
        <v>91399901.013280004</v>
      </c>
      <c r="DH750" s="389">
        <f t="shared" si="523"/>
        <v>7687614</v>
      </c>
      <c r="DI750" s="389">
        <f t="shared" si="524"/>
        <v>83712287.013280004</v>
      </c>
      <c r="DJ750" s="389">
        <f t="shared" si="525"/>
        <v>0</v>
      </c>
      <c r="DL750" s="396">
        <f t="shared" si="526"/>
        <v>6638737.5</v>
      </c>
      <c r="DM750" s="396">
        <f t="shared" si="527"/>
        <v>-1979577.5</v>
      </c>
    </row>
    <row r="751" spans="1:117" s="55" customFormat="1" ht="21" x14ac:dyDescent="0.2">
      <c r="A751" s="191">
        <f t="shared" si="488"/>
        <v>2655495</v>
      </c>
      <c r="B751" s="136">
        <f>'گام اول '!B752</f>
        <v>746</v>
      </c>
      <c r="C751" s="136">
        <f>'گام اول '!C752</f>
        <v>545</v>
      </c>
      <c r="D751" s="136">
        <f>'گام اول '!D752</f>
        <v>13386</v>
      </c>
      <c r="E751" s="136" t="str">
        <f>'گام اول '!E752</f>
        <v>محمد</v>
      </c>
      <c r="F751" s="136" t="str">
        <f>'گام اول '!F752</f>
        <v>موسي نژاد</v>
      </c>
      <c r="G751" s="136" t="str">
        <f>'گام اول '!G752</f>
        <v>نگهبان</v>
      </c>
      <c r="H751" s="136" t="str">
        <f>'گام اول '!H752</f>
        <v>کرمان</v>
      </c>
      <c r="I751" s="136" t="str">
        <f>'گام اول '!I752</f>
        <v>442-700-5809246-1</v>
      </c>
      <c r="J751" s="136" t="str">
        <f>'گام اول '!J752</f>
        <v>3170068032</v>
      </c>
      <c r="K751" s="136" t="str">
        <f>'گام اول '!K752</f>
        <v>0085448767</v>
      </c>
      <c r="L751" s="136" t="str">
        <f>'گام اول '!L752</f>
        <v>کرمان</v>
      </c>
      <c r="M751" s="136" t="str">
        <f>'گام اول '!M752</f>
        <v>نگهبان</v>
      </c>
      <c r="N751" s="120" t="str">
        <f>'گام اول '!N752</f>
        <v>*</v>
      </c>
      <c r="O751" s="119">
        <f>'گام اول '!O752</f>
        <v>0</v>
      </c>
      <c r="P751" s="121">
        <f>'گام اول '!P752</f>
        <v>0</v>
      </c>
      <c r="Q751" s="358">
        <f>'گام اول '!Q752</f>
        <v>30</v>
      </c>
      <c r="R751" s="358">
        <f>'گام اول '!R752</f>
        <v>120</v>
      </c>
      <c r="S751" s="358">
        <f>'گام اول '!S752</f>
        <v>110</v>
      </c>
      <c r="T751" s="358">
        <f>'گام اول '!T752</f>
        <v>29.33</v>
      </c>
      <c r="U751" s="137">
        <f>'گام اول '!U752</f>
        <v>0</v>
      </c>
      <c r="V751" s="120">
        <f>'گام اول '!W752</f>
        <v>0</v>
      </c>
      <c r="W751" s="121">
        <f>'گام اول '!X752</f>
        <v>0</v>
      </c>
      <c r="X751" s="366">
        <f>'گام اول '!Y752</f>
        <v>1</v>
      </c>
      <c r="Y751" s="366">
        <f>'گام اول '!Z752</f>
        <v>1</v>
      </c>
      <c r="Z751" s="138">
        <f>'گام اول '!AA752</f>
        <v>885165</v>
      </c>
      <c r="AA751" s="138">
        <f>'گام اول '!AB752</f>
        <v>46667</v>
      </c>
      <c r="AB751" s="138">
        <f>'گام اول '!AC752</f>
        <v>931832</v>
      </c>
      <c r="AC751" s="138">
        <f>'گام اول '!AD752</f>
        <v>4500000</v>
      </c>
      <c r="AD751" s="138">
        <f>'گام اول '!AE752</f>
        <v>6000000</v>
      </c>
      <c r="AE751" s="139">
        <f>'گام اول '!AF752</f>
        <v>177895.19999999998</v>
      </c>
      <c r="AF751" s="122">
        <f>'گام اول '!AG752</f>
        <v>26554950</v>
      </c>
      <c r="AG751" s="123">
        <f>'گام اول '!AH752</f>
        <v>1400010</v>
      </c>
      <c r="AH751" s="123">
        <f>'گام اول '!AI752</f>
        <v>21347423.999999996</v>
      </c>
      <c r="AI751" s="123">
        <f>'گام اول '!AJ752</f>
        <v>2655495</v>
      </c>
      <c r="AJ751" s="123">
        <f>'گام اول '!AK752</f>
        <v>4500000</v>
      </c>
      <c r="AK751" s="123">
        <f>'گام اول '!AL752</f>
        <v>6000000</v>
      </c>
      <c r="AL751" s="123">
        <f>'گام اول '!AM752</f>
        <v>4892117.9999999991</v>
      </c>
      <c r="AM751" s="123">
        <f>'گام اول '!AN752</f>
        <v>5217666.2159999991</v>
      </c>
      <c r="AN751" s="123">
        <f>'گام اول '!AO752</f>
        <v>0</v>
      </c>
      <c r="AO751" s="123">
        <f>'گام اول '!AP752</f>
        <v>2000000</v>
      </c>
      <c r="AP751" s="123">
        <f>'گام اول '!AQ752</f>
        <v>0</v>
      </c>
      <c r="AQ751" s="123">
        <f>'گام اول '!AR752</f>
        <v>0</v>
      </c>
      <c r="AR751" s="123">
        <f>'گام اول '!AS752</f>
        <v>0</v>
      </c>
      <c r="AS751" s="375">
        <f>'گام اول '!AT752</f>
        <v>0</v>
      </c>
      <c r="AT751" s="368">
        <f t="shared" si="489"/>
        <v>74567663.216000006</v>
      </c>
      <c r="AU751" s="173">
        <f>'گام اول '!AV752</f>
        <v>54378316.440880008</v>
      </c>
      <c r="AV751" s="141">
        <f>'گام اول '!AW752</f>
        <v>71912168.215999991</v>
      </c>
      <c r="AW751" s="142">
        <f t="shared" si="490"/>
        <v>5033851.7751199994</v>
      </c>
      <c r="AX751" s="75">
        <f t="shared" si="491"/>
        <v>1437831.644088001</v>
      </c>
      <c r="AY751" s="142">
        <f>'گام اول '!AZ752</f>
        <v>0</v>
      </c>
      <c r="AZ751" s="142">
        <f>'گام اول '!BA752</f>
        <v>0</v>
      </c>
      <c r="BA751" s="142">
        <f>'گام اول '!BB752</f>
        <v>0</v>
      </c>
      <c r="BB751" s="142">
        <f>'گام اول '!BC752</f>
        <v>0</v>
      </c>
      <c r="BC751" s="142">
        <f>'گام اول '!BD752</f>
        <v>0</v>
      </c>
      <c r="BD751" s="142">
        <f>'گام اول '!BE752</f>
        <v>0</v>
      </c>
      <c r="BE751" s="142">
        <f>'گام اول '!BF752</f>
        <v>0</v>
      </c>
      <c r="BF751" s="143">
        <f t="shared" si="492"/>
        <v>6471683.4192080004</v>
      </c>
      <c r="BG751" s="140">
        <f t="shared" si="493"/>
        <v>68095979</v>
      </c>
      <c r="BH751" s="144">
        <f t="shared" si="494"/>
        <v>74567663.216000006</v>
      </c>
      <c r="BI751" s="127">
        <f t="shared" si="487"/>
        <v>4659160</v>
      </c>
      <c r="BJ751" s="145">
        <f t="shared" si="495"/>
        <v>2329580</v>
      </c>
      <c r="BK751" s="145">
        <f t="shared" si="496"/>
        <v>698874</v>
      </c>
      <c r="BL751" s="146">
        <f t="shared" si="497"/>
        <v>1120000</v>
      </c>
      <c r="BM751" s="379">
        <v>0</v>
      </c>
      <c r="BN751" s="147">
        <f t="shared" si="498"/>
        <v>83375277.216000006</v>
      </c>
      <c r="BO751" s="148">
        <f t="shared" si="499"/>
        <v>71912168.215999991</v>
      </c>
      <c r="BP751" s="149">
        <f t="shared" si="500"/>
        <v>16539798.689679999</v>
      </c>
      <c r="BQ751" s="150">
        <f t="shared" si="501"/>
        <v>99915075.905680001</v>
      </c>
      <c r="BR751" s="151">
        <f t="shared" si="502"/>
        <v>100800</v>
      </c>
      <c r="BS751" s="147">
        <f t="shared" si="503"/>
        <v>100015875.90568</v>
      </c>
      <c r="BT751" s="135">
        <v>0</v>
      </c>
      <c r="BU751" s="148">
        <f t="shared" si="504"/>
        <v>8337527.7216000007</v>
      </c>
      <c r="BV751" s="152">
        <f t="shared" si="505"/>
        <v>4168763.8608000004</v>
      </c>
      <c r="BW751" s="133">
        <f t="shared" si="506"/>
        <v>87509584.323280007</v>
      </c>
      <c r="BX751" s="147">
        <f t="shared" si="507"/>
        <v>7687614</v>
      </c>
      <c r="BY751" s="134">
        <f t="shared" si="508"/>
        <v>79821970.323280007</v>
      </c>
      <c r="CD751" s="388">
        <f>'گام اول '!AU752</f>
        <v>74567663.216000006</v>
      </c>
      <c r="CE751" s="389">
        <f>'گام اول '!AV752</f>
        <v>54378316.440880008</v>
      </c>
      <c r="CF751" s="389">
        <f>'گام اول '!AW752</f>
        <v>71912168.215999991</v>
      </c>
      <c r="CG751" s="389">
        <f>'گام اول '!AX752</f>
        <v>5033851.7751199994</v>
      </c>
      <c r="CH751" s="389">
        <f>'گام اول '!AY752</f>
        <v>1437831.644088001</v>
      </c>
      <c r="CI751" s="389">
        <f>'گام اول '!AZ752</f>
        <v>0</v>
      </c>
      <c r="CJ751" s="389">
        <f>'گام اول '!BA752</f>
        <v>0</v>
      </c>
      <c r="CK751" s="389">
        <f>'گام اول '!BB752</f>
        <v>0</v>
      </c>
      <c r="CL751" s="389">
        <f>'گام اول '!BC752</f>
        <v>0</v>
      </c>
      <c r="CM751" s="389">
        <f>'گام اول '!BD752</f>
        <v>0</v>
      </c>
      <c r="CN751" s="389">
        <f>'گام اول '!BE752</f>
        <v>0</v>
      </c>
      <c r="CO751" s="389">
        <f>'گام اول '!BF752</f>
        <v>0</v>
      </c>
      <c r="CP751" s="389">
        <f>'گام اول '!BG752</f>
        <v>6471683.4192080004</v>
      </c>
      <c r="CQ751" s="389">
        <f>'گام اول '!BH752</f>
        <v>68095979</v>
      </c>
      <c r="CR751" s="389">
        <f t="shared" si="509"/>
        <v>74567663.216000006</v>
      </c>
      <c r="CS751" s="55">
        <f t="shared" si="510"/>
        <v>4659160</v>
      </c>
      <c r="CT751" s="388">
        <f t="shared" si="511"/>
        <v>2329580</v>
      </c>
      <c r="CU751" s="389">
        <f t="shared" si="512"/>
        <v>698874</v>
      </c>
      <c r="CV751" s="389">
        <f t="shared" si="513"/>
        <v>1120000</v>
      </c>
      <c r="CW751" s="55">
        <v>0</v>
      </c>
      <c r="CX751" s="389">
        <f t="shared" si="514"/>
        <v>83375277.216000006</v>
      </c>
      <c r="CY751" s="389">
        <f t="shared" si="515"/>
        <v>71912168.215999991</v>
      </c>
      <c r="CZ751" s="389">
        <f t="shared" si="516"/>
        <v>16539798.689679999</v>
      </c>
      <c r="DA751" s="389">
        <f t="shared" si="517"/>
        <v>99915075.905680001</v>
      </c>
      <c r="DB751" s="389">
        <f t="shared" si="518"/>
        <v>100800</v>
      </c>
      <c r="DC751" s="389">
        <f t="shared" si="519"/>
        <v>100015875.90568</v>
      </c>
      <c r="DD751" s="394">
        <v>0</v>
      </c>
      <c r="DE751" s="389">
        <f t="shared" si="520"/>
        <v>8337527.7216000007</v>
      </c>
      <c r="DF751" s="389">
        <f t="shared" si="521"/>
        <v>4168763.8608000004</v>
      </c>
      <c r="DG751" s="389">
        <f t="shared" si="522"/>
        <v>87509584.323280007</v>
      </c>
      <c r="DH751" s="389">
        <f t="shared" si="523"/>
        <v>7687614</v>
      </c>
      <c r="DI751" s="389">
        <f t="shared" si="524"/>
        <v>79821970.323280007</v>
      </c>
      <c r="DJ751" s="389">
        <f t="shared" si="525"/>
        <v>0</v>
      </c>
      <c r="DL751" s="396">
        <f t="shared" si="526"/>
        <v>6638737.5</v>
      </c>
      <c r="DM751" s="396">
        <f t="shared" si="527"/>
        <v>-1979577.5</v>
      </c>
    </row>
    <row r="752" spans="1:117" s="55" customFormat="1" ht="21" x14ac:dyDescent="0.2">
      <c r="A752" s="191">
        <f t="shared" si="488"/>
        <v>2655495</v>
      </c>
      <c r="B752" s="136">
        <f>'گام اول '!B753</f>
        <v>747</v>
      </c>
      <c r="C752" s="136">
        <f>'گام اول '!C753</f>
        <v>546</v>
      </c>
      <c r="D752" s="136">
        <f>'گام اول '!D753</f>
        <v>13378</v>
      </c>
      <c r="E752" s="136" t="str">
        <f>'گام اول '!E753</f>
        <v>رسول</v>
      </c>
      <c r="F752" s="136" t="str">
        <f>'گام اول '!F753</f>
        <v>هدايتي آبکوهي داوري</v>
      </c>
      <c r="G752" s="136" t="str">
        <f>'گام اول '!G753</f>
        <v>نگهبان</v>
      </c>
      <c r="H752" s="136" t="str">
        <f>'گام اول '!H753</f>
        <v>کرمان</v>
      </c>
      <c r="I752" s="136" t="str">
        <f>'گام اول '!I753</f>
        <v>152-12-7042983-1</v>
      </c>
      <c r="J752" s="136" t="str">
        <f>'گام اول '!J753</f>
        <v>3219971806</v>
      </c>
      <c r="K752" s="136" t="str">
        <f>'گام اول '!K753</f>
        <v>0065190790</v>
      </c>
      <c r="L752" s="136" t="str">
        <f>'گام اول '!L753</f>
        <v>کرمان</v>
      </c>
      <c r="M752" s="136" t="str">
        <f>'گام اول '!M753</f>
        <v>نگهبان</v>
      </c>
      <c r="N752" s="120">
        <f>'گام اول '!N753</f>
        <v>0</v>
      </c>
      <c r="O752" s="119">
        <f>'گام اول '!O753</f>
        <v>0</v>
      </c>
      <c r="P752" s="121" t="str">
        <f>'گام اول '!P753</f>
        <v>*</v>
      </c>
      <c r="Q752" s="358">
        <f>'گام اول '!Q753</f>
        <v>30</v>
      </c>
      <c r="R752" s="358">
        <f>'گام اول '!R753</f>
        <v>120</v>
      </c>
      <c r="S752" s="358">
        <f>'گام اول '!S753</f>
        <v>220</v>
      </c>
      <c r="T752" s="358">
        <f>'گام اول '!T753</f>
        <v>29.33</v>
      </c>
      <c r="U752" s="137">
        <f>'گام اول '!U753</f>
        <v>0</v>
      </c>
      <c r="V752" s="120">
        <f>'گام اول '!W753</f>
        <v>0</v>
      </c>
      <c r="W752" s="121">
        <f>'گام اول '!X753</f>
        <v>0</v>
      </c>
      <c r="X752" s="366">
        <f>'گام اول '!Y753</f>
        <v>1</v>
      </c>
      <c r="Y752" s="366">
        <f>'گام اول '!Z753</f>
        <v>1</v>
      </c>
      <c r="Z752" s="138">
        <f>'گام اول '!AA753</f>
        <v>885165</v>
      </c>
      <c r="AA752" s="138">
        <f>'گام اول '!AB753</f>
        <v>46667</v>
      </c>
      <c r="AB752" s="138">
        <f>'گام اول '!AC753</f>
        <v>931832</v>
      </c>
      <c r="AC752" s="138">
        <f>'گام اول '!AD753</f>
        <v>4500000</v>
      </c>
      <c r="AD752" s="138">
        <f>'گام اول '!AE753</f>
        <v>6000000</v>
      </c>
      <c r="AE752" s="139">
        <f>'گام اول '!AF753</f>
        <v>177895.19999999998</v>
      </c>
      <c r="AF752" s="122">
        <f>'گام اول '!AG753</f>
        <v>26554950</v>
      </c>
      <c r="AG752" s="123">
        <f>'گام اول '!AH753</f>
        <v>1400010</v>
      </c>
      <c r="AH752" s="123">
        <f>'گام اول '!AI753</f>
        <v>21347423.999999996</v>
      </c>
      <c r="AI752" s="123">
        <f>'گام اول '!AJ753</f>
        <v>2655495</v>
      </c>
      <c r="AJ752" s="123">
        <f>'گام اول '!AK753</f>
        <v>4500000</v>
      </c>
      <c r="AK752" s="123">
        <f>'گام اول '!AL753</f>
        <v>6000000</v>
      </c>
      <c r="AL752" s="123">
        <f>'گام اول '!AM753</f>
        <v>9784235.9999999981</v>
      </c>
      <c r="AM752" s="123">
        <f>'گام اول '!AN753</f>
        <v>5217666.2159999991</v>
      </c>
      <c r="AN752" s="123">
        <f>'گام اول '!AO753</f>
        <v>0</v>
      </c>
      <c r="AO752" s="123">
        <f>'گام اول '!AP753</f>
        <v>2000000</v>
      </c>
      <c r="AP752" s="123">
        <f>'گام اول '!AQ753</f>
        <v>0</v>
      </c>
      <c r="AQ752" s="123">
        <f>'گام اول '!AR753</f>
        <v>0</v>
      </c>
      <c r="AR752" s="123">
        <f>'گام اول '!AS753</f>
        <v>0</v>
      </c>
      <c r="AS752" s="375">
        <f>'گام اول '!AT753</f>
        <v>0</v>
      </c>
      <c r="AT752" s="368">
        <f t="shared" si="489"/>
        <v>79459781.216000006</v>
      </c>
      <c r="AU752" s="173">
        <f>'گام اول '!AV753</f>
        <v>58927986.18088001</v>
      </c>
      <c r="AV752" s="141">
        <f>'گام اول '!AW753</f>
        <v>76804286.215999991</v>
      </c>
      <c r="AW752" s="142">
        <f t="shared" si="490"/>
        <v>5376300.0351200001</v>
      </c>
      <c r="AX752" s="75">
        <f t="shared" si="491"/>
        <v>1892798.6180880012</v>
      </c>
      <c r="AY752" s="142">
        <f>'گام اول '!AZ753</f>
        <v>0</v>
      </c>
      <c r="AZ752" s="142">
        <f>'گام اول '!BA753</f>
        <v>0</v>
      </c>
      <c r="BA752" s="142">
        <f>'گام اول '!BB753</f>
        <v>0</v>
      </c>
      <c r="BB752" s="142">
        <f>'گام اول '!BC753</f>
        <v>0</v>
      </c>
      <c r="BC752" s="142">
        <f>'گام اول '!BD753</f>
        <v>0</v>
      </c>
      <c r="BD752" s="142">
        <f>'گام اول '!BE753</f>
        <v>0</v>
      </c>
      <c r="BE752" s="142">
        <f>'گام اول '!BF753</f>
        <v>0</v>
      </c>
      <c r="BF752" s="143">
        <f t="shared" si="492"/>
        <v>7269098.6532080015</v>
      </c>
      <c r="BG752" s="140">
        <f t="shared" si="493"/>
        <v>72190682</v>
      </c>
      <c r="BH752" s="144">
        <f t="shared" si="494"/>
        <v>79459781.216000006</v>
      </c>
      <c r="BI752" s="127">
        <f t="shared" si="487"/>
        <v>4659160</v>
      </c>
      <c r="BJ752" s="145">
        <f t="shared" si="495"/>
        <v>2329580</v>
      </c>
      <c r="BK752" s="145">
        <f t="shared" si="496"/>
        <v>698874</v>
      </c>
      <c r="BL752" s="146">
        <f t="shared" si="497"/>
        <v>1120000</v>
      </c>
      <c r="BM752" s="379">
        <v>0</v>
      </c>
      <c r="BN752" s="147">
        <f t="shared" si="498"/>
        <v>88267395.216000006</v>
      </c>
      <c r="BO752" s="148">
        <f t="shared" si="499"/>
        <v>76804286.215999991</v>
      </c>
      <c r="BP752" s="149">
        <f t="shared" si="500"/>
        <v>17664985.82968</v>
      </c>
      <c r="BQ752" s="150">
        <f t="shared" si="501"/>
        <v>105932381.04568</v>
      </c>
      <c r="BR752" s="151">
        <f t="shared" si="502"/>
        <v>100800</v>
      </c>
      <c r="BS752" s="147">
        <f t="shared" si="503"/>
        <v>106033181.04568</v>
      </c>
      <c r="BT752" s="135">
        <v>0</v>
      </c>
      <c r="BU752" s="148">
        <f t="shared" si="504"/>
        <v>8826739.5216000006</v>
      </c>
      <c r="BV752" s="152">
        <f t="shared" si="505"/>
        <v>4413369.7608000003</v>
      </c>
      <c r="BW752" s="133">
        <f t="shared" si="506"/>
        <v>92793071.763280004</v>
      </c>
      <c r="BX752" s="147">
        <f t="shared" si="507"/>
        <v>7687614</v>
      </c>
      <c r="BY752" s="134">
        <f t="shared" si="508"/>
        <v>85105457.763280004</v>
      </c>
      <c r="CD752" s="388">
        <f>'گام اول '!AU753</f>
        <v>79459781.216000006</v>
      </c>
      <c r="CE752" s="389">
        <f>'گام اول '!AV753</f>
        <v>58927986.18088001</v>
      </c>
      <c r="CF752" s="389">
        <f>'گام اول '!AW753</f>
        <v>76804286.215999991</v>
      </c>
      <c r="CG752" s="389">
        <f>'گام اول '!AX753</f>
        <v>5376300.0351200001</v>
      </c>
      <c r="CH752" s="389">
        <f>'گام اول '!AY753</f>
        <v>1892798.6180880012</v>
      </c>
      <c r="CI752" s="389">
        <f>'گام اول '!AZ753</f>
        <v>0</v>
      </c>
      <c r="CJ752" s="389">
        <f>'گام اول '!BA753</f>
        <v>0</v>
      </c>
      <c r="CK752" s="389">
        <f>'گام اول '!BB753</f>
        <v>0</v>
      </c>
      <c r="CL752" s="389">
        <f>'گام اول '!BC753</f>
        <v>0</v>
      </c>
      <c r="CM752" s="389">
        <f>'گام اول '!BD753</f>
        <v>0</v>
      </c>
      <c r="CN752" s="389">
        <f>'گام اول '!BE753</f>
        <v>0</v>
      </c>
      <c r="CO752" s="389">
        <f>'گام اول '!BF753</f>
        <v>0</v>
      </c>
      <c r="CP752" s="389">
        <f>'گام اول '!BG753</f>
        <v>7269098.6532080015</v>
      </c>
      <c r="CQ752" s="389">
        <f>'گام اول '!BH753</f>
        <v>72190682</v>
      </c>
      <c r="CR752" s="389">
        <f t="shared" si="509"/>
        <v>79459781.216000006</v>
      </c>
      <c r="CS752" s="55">
        <f t="shared" si="510"/>
        <v>4659160</v>
      </c>
      <c r="CT752" s="388">
        <f t="shared" si="511"/>
        <v>2329580</v>
      </c>
      <c r="CU752" s="389">
        <f t="shared" si="512"/>
        <v>698874</v>
      </c>
      <c r="CV752" s="389">
        <f t="shared" si="513"/>
        <v>1120000</v>
      </c>
      <c r="CW752" s="55">
        <v>0</v>
      </c>
      <c r="CX752" s="389">
        <f t="shared" si="514"/>
        <v>88267395.216000006</v>
      </c>
      <c r="CY752" s="389">
        <f t="shared" si="515"/>
        <v>76804286.215999991</v>
      </c>
      <c r="CZ752" s="389">
        <f t="shared" si="516"/>
        <v>17664985.82968</v>
      </c>
      <c r="DA752" s="389">
        <f t="shared" si="517"/>
        <v>105932381.04568</v>
      </c>
      <c r="DB752" s="389">
        <f t="shared" si="518"/>
        <v>100800</v>
      </c>
      <c r="DC752" s="389">
        <f t="shared" si="519"/>
        <v>106033181.04568</v>
      </c>
      <c r="DD752" s="394">
        <v>0</v>
      </c>
      <c r="DE752" s="389">
        <f t="shared" si="520"/>
        <v>8826739.5216000006</v>
      </c>
      <c r="DF752" s="389">
        <f t="shared" si="521"/>
        <v>4413369.7608000003</v>
      </c>
      <c r="DG752" s="389">
        <f t="shared" si="522"/>
        <v>92793071.763280004</v>
      </c>
      <c r="DH752" s="389">
        <f t="shared" si="523"/>
        <v>7687614</v>
      </c>
      <c r="DI752" s="389">
        <f t="shared" si="524"/>
        <v>85105457.763280004</v>
      </c>
      <c r="DJ752" s="389">
        <f t="shared" si="525"/>
        <v>0</v>
      </c>
      <c r="DL752" s="396">
        <f t="shared" si="526"/>
        <v>6638737.5</v>
      </c>
      <c r="DM752" s="396">
        <f t="shared" si="527"/>
        <v>-1979577.5</v>
      </c>
    </row>
    <row r="753" spans="1:117" s="55" customFormat="1" ht="21" x14ac:dyDescent="0.2">
      <c r="A753" s="191">
        <f t="shared" si="488"/>
        <v>2655495</v>
      </c>
      <c r="B753" s="136">
        <f>'گام اول '!B754</f>
        <v>748</v>
      </c>
      <c r="C753" s="136">
        <f>'گام اول '!C754</f>
        <v>547</v>
      </c>
      <c r="D753" s="136">
        <f>'گام اول '!D754</f>
        <v>13381</v>
      </c>
      <c r="E753" s="136" t="str">
        <f>'گام اول '!E754</f>
        <v>وحيد</v>
      </c>
      <c r="F753" s="136" t="str">
        <f>'گام اول '!F754</f>
        <v>پايدار</v>
      </c>
      <c r="G753" s="136" t="str">
        <f>'گام اول '!G754</f>
        <v>نگهبان</v>
      </c>
      <c r="H753" s="136" t="str">
        <f>'گام اول '!H754</f>
        <v>کرمان</v>
      </c>
      <c r="I753" s="136" t="str">
        <f>'گام اول '!I754</f>
        <v>152-813-3031303-1</v>
      </c>
      <c r="J753" s="136" t="str">
        <f>'گام اول '!J754</f>
        <v>3031303849</v>
      </c>
      <c r="K753" s="136" t="str">
        <f>'گام اول '!K754</f>
        <v>0065090559</v>
      </c>
      <c r="L753" s="136" t="str">
        <f>'گام اول '!L754</f>
        <v>کرمان</v>
      </c>
      <c r="M753" s="136" t="str">
        <f>'گام اول '!M754</f>
        <v>نگهبان</v>
      </c>
      <c r="N753" s="120" t="str">
        <f>'گام اول '!N754</f>
        <v>*</v>
      </c>
      <c r="O753" s="119">
        <f>'گام اول '!O754</f>
        <v>0</v>
      </c>
      <c r="P753" s="121">
        <f>'گام اول '!P754</f>
        <v>0</v>
      </c>
      <c r="Q753" s="358">
        <f>'گام اول '!Q754</f>
        <v>30</v>
      </c>
      <c r="R753" s="358">
        <f>'گام اول '!R754</f>
        <v>120</v>
      </c>
      <c r="S753" s="358">
        <f>'گام اول '!S754</f>
        <v>110</v>
      </c>
      <c r="T753" s="358">
        <f>'گام اول '!T754</f>
        <v>29.33</v>
      </c>
      <c r="U753" s="137">
        <f>'گام اول '!U754</f>
        <v>0</v>
      </c>
      <c r="V753" s="120">
        <f>'گام اول '!W754</f>
        <v>0</v>
      </c>
      <c r="W753" s="121">
        <f>'گام اول '!X754</f>
        <v>0</v>
      </c>
      <c r="X753" s="366">
        <f>'گام اول '!Y754</f>
        <v>2</v>
      </c>
      <c r="Y753" s="366">
        <f>'گام اول '!Z754</f>
        <v>2</v>
      </c>
      <c r="Z753" s="138">
        <f>'گام اول '!AA754</f>
        <v>885165</v>
      </c>
      <c r="AA753" s="138">
        <f>'گام اول '!AB754</f>
        <v>46667</v>
      </c>
      <c r="AB753" s="138">
        <f>'گام اول '!AC754</f>
        <v>931832</v>
      </c>
      <c r="AC753" s="138">
        <f>'گام اول '!AD754</f>
        <v>4500000</v>
      </c>
      <c r="AD753" s="138">
        <f>'گام اول '!AE754</f>
        <v>6000000</v>
      </c>
      <c r="AE753" s="139">
        <f>'گام اول '!AF754</f>
        <v>177895.19999999998</v>
      </c>
      <c r="AF753" s="122">
        <f>'گام اول '!AG754</f>
        <v>26554950</v>
      </c>
      <c r="AG753" s="123">
        <f>'گام اول '!AH754</f>
        <v>1400010</v>
      </c>
      <c r="AH753" s="123">
        <f>'گام اول '!AI754</f>
        <v>21347423.999999996</v>
      </c>
      <c r="AI753" s="123">
        <f>'گام اول '!AJ754</f>
        <v>5310990</v>
      </c>
      <c r="AJ753" s="123">
        <f>'گام اول '!AK754</f>
        <v>4500000</v>
      </c>
      <c r="AK753" s="123">
        <f>'گام اول '!AL754</f>
        <v>6000000</v>
      </c>
      <c r="AL753" s="123">
        <f>'گام اول '!AM754</f>
        <v>4892117.9999999991</v>
      </c>
      <c r="AM753" s="123">
        <f>'گام اول '!AN754</f>
        <v>5217666.2159999991</v>
      </c>
      <c r="AN753" s="123">
        <f>'گام اول '!AO754</f>
        <v>0</v>
      </c>
      <c r="AO753" s="123">
        <f>'گام اول '!AP754</f>
        <v>2000000</v>
      </c>
      <c r="AP753" s="123">
        <f>'گام اول '!AQ754</f>
        <v>0</v>
      </c>
      <c r="AQ753" s="123">
        <f>'گام اول '!AR754</f>
        <v>0</v>
      </c>
      <c r="AR753" s="123">
        <f>'گام اول '!AS754</f>
        <v>0</v>
      </c>
      <c r="AS753" s="375">
        <f>'گام اول '!AT754</f>
        <v>0</v>
      </c>
      <c r="AT753" s="368">
        <f t="shared" si="489"/>
        <v>77223158.216000006</v>
      </c>
      <c r="AU753" s="173">
        <f>'گام اول '!AV754</f>
        <v>54378316.440880008</v>
      </c>
      <c r="AV753" s="141">
        <f>'گام اول '!AW754</f>
        <v>71912168.215999991</v>
      </c>
      <c r="AW753" s="142">
        <f t="shared" si="490"/>
        <v>5033851.7751199994</v>
      </c>
      <c r="AX753" s="75">
        <f t="shared" si="491"/>
        <v>1437831.644088001</v>
      </c>
      <c r="AY753" s="142">
        <f>'گام اول '!AZ754</f>
        <v>0</v>
      </c>
      <c r="AZ753" s="142">
        <f>'گام اول '!BA754</f>
        <v>0</v>
      </c>
      <c r="BA753" s="142">
        <f>'گام اول '!BB754</f>
        <v>0</v>
      </c>
      <c r="BB753" s="142">
        <f>'گام اول '!BC754</f>
        <v>0</v>
      </c>
      <c r="BC753" s="142">
        <f>'گام اول '!BD754</f>
        <v>0</v>
      </c>
      <c r="BD753" s="142">
        <f>'گام اول '!BE754</f>
        <v>0</v>
      </c>
      <c r="BE753" s="142">
        <f>'گام اول '!BF754</f>
        <v>0</v>
      </c>
      <c r="BF753" s="143">
        <f t="shared" si="492"/>
        <v>6471683.4192080004</v>
      </c>
      <c r="BG753" s="140">
        <f t="shared" si="493"/>
        <v>70751474</v>
      </c>
      <c r="BH753" s="144">
        <f t="shared" si="494"/>
        <v>77223158.216000006</v>
      </c>
      <c r="BI753" s="127">
        <f t="shared" si="487"/>
        <v>4659160</v>
      </c>
      <c r="BJ753" s="145">
        <f t="shared" si="495"/>
        <v>2329580</v>
      </c>
      <c r="BK753" s="145">
        <f t="shared" si="496"/>
        <v>698874</v>
      </c>
      <c r="BL753" s="146">
        <f t="shared" si="497"/>
        <v>1120000</v>
      </c>
      <c r="BM753" s="379">
        <v>0</v>
      </c>
      <c r="BN753" s="147">
        <f t="shared" si="498"/>
        <v>86030772.216000006</v>
      </c>
      <c r="BO753" s="148">
        <f t="shared" si="499"/>
        <v>71912168.215999991</v>
      </c>
      <c r="BP753" s="149">
        <f t="shared" si="500"/>
        <v>16539798.689679999</v>
      </c>
      <c r="BQ753" s="150">
        <f t="shared" si="501"/>
        <v>102570570.90568</v>
      </c>
      <c r="BR753" s="151">
        <f t="shared" si="502"/>
        <v>100800</v>
      </c>
      <c r="BS753" s="147">
        <f t="shared" si="503"/>
        <v>102671370.90568</v>
      </c>
      <c r="BT753" s="135">
        <v>0</v>
      </c>
      <c r="BU753" s="148">
        <f t="shared" si="504"/>
        <v>8603077.2216000017</v>
      </c>
      <c r="BV753" s="152">
        <f t="shared" si="505"/>
        <v>4301538.6108000008</v>
      </c>
      <c r="BW753" s="133">
        <f t="shared" si="506"/>
        <v>89766755.073280007</v>
      </c>
      <c r="BX753" s="147">
        <f t="shared" si="507"/>
        <v>7687614</v>
      </c>
      <c r="BY753" s="134">
        <f t="shared" si="508"/>
        <v>82079141.073280007</v>
      </c>
      <c r="CD753" s="388">
        <f>'گام اول '!AU754</f>
        <v>77223158.216000006</v>
      </c>
      <c r="CE753" s="389">
        <f>'گام اول '!AV754</f>
        <v>54378316.440880008</v>
      </c>
      <c r="CF753" s="389">
        <f>'گام اول '!AW754</f>
        <v>71912168.215999991</v>
      </c>
      <c r="CG753" s="389">
        <f>'گام اول '!AX754</f>
        <v>5033851.7751199994</v>
      </c>
      <c r="CH753" s="389">
        <f>'گام اول '!AY754</f>
        <v>1437831.644088001</v>
      </c>
      <c r="CI753" s="389">
        <f>'گام اول '!AZ754</f>
        <v>0</v>
      </c>
      <c r="CJ753" s="389">
        <f>'گام اول '!BA754</f>
        <v>0</v>
      </c>
      <c r="CK753" s="389">
        <f>'گام اول '!BB754</f>
        <v>0</v>
      </c>
      <c r="CL753" s="389">
        <f>'گام اول '!BC754</f>
        <v>0</v>
      </c>
      <c r="CM753" s="389">
        <f>'گام اول '!BD754</f>
        <v>0</v>
      </c>
      <c r="CN753" s="389">
        <f>'گام اول '!BE754</f>
        <v>0</v>
      </c>
      <c r="CO753" s="389">
        <f>'گام اول '!BF754</f>
        <v>0</v>
      </c>
      <c r="CP753" s="389">
        <f>'گام اول '!BG754</f>
        <v>6471683.4192080004</v>
      </c>
      <c r="CQ753" s="389">
        <f>'گام اول '!BH754</f>
        <v>70751474</v>
      </c>
      <c r="CR753" s="389">
        <f t="shared" si="509"/>
        <v>77223158.216000006</v>
      </c>
      <c r="CS753" s="55">
        <f t="shared" si="510"/>
        <v>4659160</v>
      </c>
      <c r="CT753" s="388">
        <f t="shared" si="511"/>
        <v>2329580</v>
      </c>
      <c r="CU753" s="389">
        <f t="shared" si="512"/>
        <v>698874</v>
      </c>
      <c r="CV753" s="389">
        <f t="shared" si="513"/>
        <v>1120000</v>
      </c>
      <c r="CW753" s="55">
        <v>0</v>
      </c>
      <c r="CX753" s="389">
        <f t="shared" si="514"/>
        <v>86030772.216000006</v>
      </c>
      <c r="CY753" s="389">
        <f t="shared" si="515"/>
        <v>71912168.215999991</v>
      </c>
      <c r="CZ753" s="389">
        <f t="shared" si="516"/>
        <v>16539798.689679999</v>
      </c>
      <c r="DA753" s="389">
        <f t="shared" si="517"/>
        <v>102570570.90568</v>
      </c>
      <c r="DB753" s="389">
        <f t="shared" si="518"/>
        <v>100800</v>
      </c>
      <c r="DC753" s="389">
        <f t="shared" si="519"/>
        <v>102671370.90568</v>
      </c>
      <c r="DD753" s="394">
        <v>0</v>
      </c>
      <c r="DE753" s="389">
        <f t="shared" si="520"/>
        <v>8603077.2216000017</v>
      </c>
      <c r="DF753" s="389">
        <f t="shared" si="521"/>
        <v>4301538.6108000008</v>
      </c>
      <c r="DG753" s="389">
        <f t="shared" si="522"/>
        <v>89766755.073280007</v>
      </c>
      <c r="DH753" s="389">
        <f t="shared" si="523"/>
        <v>7687614</v>
      </c>
      <c r="DI753" s="389">
        <f t="shared" si="524"/>
        <v>82079141.073280007</v>
      </c>
      <c r="DJ753" s="389">
        <f t="shared" si="525"/>
        <v>0</v>
      </c>
      <c r="DL753" s="396">
        <f t="shared" si="526"/>
        <v>6638737.5</v>
      </c>
      <c r="DM753" s="396">
        <f t="shared" si="527"/>
        <v>-1979577.5</v>
      </c>
    </row>
    <row r="754" spans="1:117" s="55" customFormat="1" ht="21" x14ac:dyDescent="0.2">
      <c r="A754" s="191">
        <f t="shared" si="488"/>
        <v>2655495</v>
      </c>
      <c r="B754" s="136">
        <f>'گام اول '!B755</f>
        <v>749</v>
      </c>
      <c r="C754" s="136">
        <f>'گام اول '!C755</f>
        <v>548</v>
      </c>
      <c r="D754" s="136">
        <f>'گام اول '!D755</f>
        <v>13380</v>
      </c>
      <c r="E754" s="136" t="str">
        <f>'گام اول '!E755</f>
        <v>علی اکبر</v>
      </c>
      <c r="F754" s="136" t="str">
        <f>'گام اول '!F755</f>
        <v>کریمی ده ملائی</v>
      </c>
      <c r="G754" s="136" t="str">
        <f>'گام اول '!G755</f>
        <v>نگهبان</v>
      </c>
      <c r="H754" s="136" t="str">
        <f>'گام اول '!H755</f>
        <v>کرمان</v>
      </c>
      <c r="I754" s="136" t="str">
        <f>'گام اول '!I755</f>
        <v>152-12-3378728-1</v>
      </c>
      <c r="J754" s="136" t="str">
        <f>'گام اول '!J755</f>
        <v>2980849741</v>
      </c>
      <c r="K754" s="136" t="str">
        <f>'گام اول '!K755</f>
        <v>0019186306</v>
      </c>
      <c r="L754" s="136" t="str">
        <f>'گام اول '!L755</f>
        <v>کرمان</v>
      </c>
      <c r="M754" s="136" t="str">
        <f>'گام اول '!M755</f>
        <v>نگهبان</v>
      </c>
      <c r="N754" s="120" t="str">
        <f>'گام اول '!N755</f>
        <v>*</v>
      </c>
      <c r="O754" s="119">
        <f>'گام اول '!O755</f>
        <v>0</v>
      </c>
      <c r="P754" s="121">
        <f>'گام اول '!P755</f>
        <v>0</v>
      </c>
      <c r="Q754" s="358">
        <f>'گام اول '!Q755</f>
        <v>30</v>
      </c>
      <c r="R754" s="358">
        <f>'گام اول '!R755</f>
        <v>120</v>
      </c>
      <c r="S754" s="358">
        <f>'گام اول '!S755</f>
        <v>110</v>
      </c>
      <c r="T754" s="358">
        <f>'گام اول '!T755</f>
        <v>29.33</v>
      </c>
      <c r="U754" s="137">
        <f>'گام اول '!U755</f>
        <v>0</v>
      </c>
      <c r="V754" s="120">
        <f>'گام اول '!W755</f>
        <v>0</v>
      </c>
      <c r="W754" s="121">
        <f>'گام اول '!X755</f>
        <v>0</v>
      </c>
      <c r="X754" s="366">
        <f>'گام اول '!Y755</f>
        <v>0</v>
      </c>
      <c r="Y754" s="366">
        <f>'گام اول '!Z755</f>
        <v>1</v>
      </c>
      <c r="Z754" s="138">
        <f>'گام اول '!AA755</f>
        <v>885165</v>
      </c>
      <c r="AA754" s="138">
        <f>'گام اول '!AB755</f>
        <v>46667</v>
      </c>
      <c r="AB754" s="138">
        <f>'گام اول '!AC755</f>
        <v>931832</v>
      </c>
      <c r="AC754" s="138">
        <f>'گام اول '!AD755</f>
        <v>4500000</v>
      </c>
      <c r="AD754" s="138">
        <f>'گام اول '!AE755</f>
        <v>6000000</v>
      </c>
      <c r="AE754" s="139">
        <f>'گام اول '!AF755</f>
        <v>177895.19999999998</v>
      </c>
      <c r="AF754" s="122">
        <f>'گام اول '!AG755</f>
        <v>26554950</v>
      </c>
      <c r="AG754" s="123">
        <f>'گام اول '!AH755</f>
        <v>1400010</v>
      </c>
      <c r="AH754" s="123">
        <f>'گام اول '!AI755</f>
        <v>21347423.999999996</v>
      </c>
      <c r="AI754" s="123">
        <f>'گام اول '!AJ755</f>
        <v>2655495</v>
      </c>
      <c r="AJ754" s="123">
        <f>'گام اول '!AK755</f>
        <v>4500000</v>
      </c>
      <c r="AK754" s="123">
        <f>'گام اول '!AL755</f>
        <v>6000000</v>
      </c>
      <c r="AL754" s="123">
        <f>'گام اول '!AM755</f>
        <v>4892117.9999999991</v>
      </c>
      <c r="AM754" s="123">
        <f>'گام اول '!AN755</f>
        <v>5217666.2159999991</v>
      </c>
      <c r="AN754" s="123">
        <f>'گام اول '!AO755</f>
        <v>0</v>
      </c>
      <c r="AO754" s="123">
        <f>'گام اول '!AP755</f>
        <v>2000000</v>
      </c>
      <c r="AP754" s="123">
        <f>'گام اول '!AQ755</f>
        <v>0</v>
      </c>
      <c r="AQ754" s="123">
        <f>'گام اول '!AR755</f>
        <v>0</v>
      </c>
      <c r="AR754" s="123">
        <f>'گام اول '!AS755</f>
        <v>0</v>
      </c>
      <c r="AS754" s="375">
        <f>'گام اول '!AT755</f>
        <v>0</v>
      </c>
      <c r="AT754" s="368">
        <f t="shared" si="489"/>
        <v>74567663.216000006</v>
      </c>
      <c r="AU754" s="173">
        <f>'گام اول '!AV755</f>
        <v>54378316.440880008</v>
      </c>
      <c r="AV754" s="141">
        <f>'گام اول '!AW755</f>
        <v>71912168.215999991</v>
      </c>
      <c r="AW754" s="142">
        <f t="shared" si="490"/>
        <v>5033851.7751199994</v>
      </c>
      <c r="AX754" s="75">
        <f t="shared" si="491"/>
        <v>1437831.644088001</v>
      </c>
      <c r="AY754" s="142">
        <f>'گام اول '!AZ755</f>
        <v>0</v>
      </c>
      <c r="AZ754" s="142">
        <f>'گام اول '!BA755</f>
        <v>0</v>
      </c>
      <c r="BA754" s="142">
        <f>'گام اول '!BB755</f>
        <v>0</v>
      </c>
      <c r="BB754" s="142">
        <f>'گام اول '!BC755</f>
        <v>0</v>
      </c>
      <c r="BC754" s="142">
        <f>'گام اول '!BD755</f>
        <v>0</v>
      </c>
      <c r="BD754" s="142">
        <f>'گام اول '!BE755</f>
        <v>0</v>
      </c>
      <c r="BE754" s="142">
        <f>'گام اول '!BF755</f>
        <v>0</v>
      </c>
      <c r="BF754" s="143">
        <f t="shared" si="492"/>
        <v>6471683.4192080004</v>
      </c>
      <c r="BG754" s="140">
        <f t="shared" si="493"/>
        <v>68095979</v>
      </c>
      <c r="BH754" s="144">
        <f t="shared" si="494"/>
        <v>74567663.216000006</v>
      </c>
      <c r="BI754" s="127">
        <f t="shared" si="487"/>
        <v>4659160</v>
      </c>
      <c r="BJ754" s="145">
        <f t="shared" si="495"/>
        <v>2329580</v>
      </c>
      <c r="BK754" s="145">
        <f t="shared" si="496"/>
        <v>698874</v>
      </c>
      <c r="BL754" s="146">
        <f t="shared" si="497"/>
        <v>1120000</v>
      </c>
      <c r="BM754" s="379">
        <v>0</v>
      </c>
      <c r="BN754" s="147">
        <f t="shared" si="498"/>
        <v>83375277.216000006</v>
      </c>
      <c r="BO754" s="148">
        <f t="shared" si="499"/>
        <v>71912168.215999991</v>
      </c>
      <c r="BP754" s="149">
        <f t="shared" si="500"/>
        <v>16539798.689679999</v>
      </c>
      <c r="BQ754" s="150">
        <f t="shared" si="501"/>
        <v>99915075.905680001</v>
      </c>
      <c r="BR754" s="151">
        <f t="shared" si="502"/>
        <v>100800</v>
      </c>
      <c r="BS754" s="147">
        <f t="shared" si="503"/>
        <v>100015875.90568</v>
      </c>
      <c r="BT754" s="135">
        <v>0</v>
      </c>
      <c r="BU754" s="148">
        <f t="shared" si="504"/>
        <v>8337527.7216000007</v>
      </c>
      <c r="BV754" s="152">
        <f t="shared" si="505"/>
        <v>4168763.8608000004</v>
      </c>
      <c r="BW754" s="133">
        <f t="shared" si="506"/>
        <v>87509584.323280007</v>
      </c>
      <c r="BX754" s="147">
        <f t="shared" si="507"/>
        <v>7687614</v>
      </c>
      <c r="BY754" s="134">
        <f t="shared" si="508"/>
        <v>79821970.323280007</v>
      </c>
      <c r="CD754" s="388">
        <f>'گام اول '!AU755</f>
        <v>74567663.216000006</v>
      </c>
      <c r="CE754" s="389">
        <f>'گام اول '!AV755</f>
        <v>54378316.440880008</v>
      </c>
      <c r="CF754" s="389">
        <f>'گام اول '!AW755</f>
        <v>71912168.215999991</v>
      </c>
      <c r="CG754" s="389">
        <f>'گام اول '!AX755</f>
        <v>5033851.7751199994</v>
      </c>
      <c r="CH754" s="389">
        <f>'گام اول '!AY755</f>
        <v>1437831.644088001</v>
      </c>
      <c r="CI754" s="389">
        <f>'گام اول '!AZ755</f>
        <v>0</v>
      </c>
      <c r="CJ754" s="389">
        <f>'گام اول '!BA755</f>
        <v>0</v>
      </c>
      <c r="CK754" s="389">
        <f>'گام اول '!BB755</f>
        <v>0</v>
      </c>
      <c r="CL754" s="389">
        <f>'گام اول '!BC755</f>
        <v>0</v>
      </c>
      <c r="CM754" s="389">
        <f>'گام اول '!BD755</f>
        <v>0</v>
      </c>
      <c r="CN754" s="389">
        <f>'گام اول '!BE755</f>
        <v>0</v>
      </c>
      <c r="CO754" s="389">
        <f>'گام اول '!BF755</f>
        <v>0</v>
      </c>
      <c r="CP754" s="389">
        <f>'گام اول '!BG755</f>
        <v>6471683.4192080004</v>
      </c>
      <c r="CQ754" s="389">
        <f>'گام اول '!BH755</f>
        <v>68095979</v>
      </c>
      <c r="CR754" s="389">
        <f t="shared" si="509"/>
        <v>74567663.216000006</v>
      </c>
      <c r="CS754" s="55">
        <f t="shared" si="510"/>
        <v>4659160</v>
      </c>
      <c r="CT754" s="388">
        <f t="shared" si="511"/>
        <v>2329580</v>
      </c>
      <c r="CU754" s="389">
        <f t="shared" si="512"/>
        <v>698874</v>
      </c>
      <c r="CV754" s="389">
        <f t="shared" si="513"/>
        <v>1120000</v>
      </c>
      <c r="CW754" s="55">
        <v>0</v>
      </c>
      <c r="CX754" s="389">
        <f t="shared" si="514"/>
        <v>83375277.216000006</v>
      </c>
      <c r="CY754" s="389">
        <f t="shared" si="515"/>
        <v>71912168.215999991</v>
      </c>
      <c r="CZ754" s="389">
        <f t="shared" si="516"/>
        <v>16539798.689679999</v>
      </c>
      <c r="DA754" s="389">
        <f t="shared" si="517"/>
        <v>99915075.905680001</v>
      </c>
      <c r="DB754" s="389">
        <f t="shared" si="518"/>
        <v>100800</v>
      </c>
      <c r="DC754" s="389">
        <f t="shared" si="519"/>
        <v>100015875.90568</v>
      </c>
      <c r="DD754" s="394">
        <v>0</v>
      </c>
      <c r="DE754" s="389">
        <f t="shared" si="520"/>
        <v>8337527.7216000007</v>
      </c>
      <c r="DF754" s="389">
        <f t="shared" si="521"/>
        <v>4168763.8608000004</v>
      </c>
      <c r="DG754" s="389">
        <f t="shared" si="522"/>
        <v>87509584.323280007</v>
      </c>
      <c r="DH754" s="389">
        <f t="shared" si="523"/>
        <v>7687614</v>
      </c>
      <c r="DI754" s="389">
        <f t="shared" si="524"/>
        <v>79821970.323280007</v>
      </c>
      <c r="DJ754" s="389">
        <f t="shared" si="525"/>
        <v>0</v>
      </c>
      <c r="DL754" s="396">
        <f t="shared" si="526"/>
        <v>6638737.5</v>
      </c>
      <c r="DM754" s="396">
        <f t="shared" si="527"/>
        <v>-1979577.5</v>
      </c>
    </row>
    <row r="755" spans="1:117" s="55" customFormat="1" ht="21" x14ac:dyDescent="0.2">
      <c r="A755" s="191">
        <f t="shared" si="488"/>
        <v>2655495</v>
      </c>
      <c r="B755" s="136">
        <f>'گام اول '!B756</f>
        <v>750</v>
      </c>
      <c r="C755" s="136">
        <f>'گام اول '!C756</f>
        <v>549</v>
      </c>
      <c r="D755" s="136">
        <f>'گام اول '!D756</f>
        <v>13382</v>
      </c>
      <c r="E755" s="136" t="str">
        <f>'گام اول '!E756</f>
        <v>محمدعلی</v>
      </c>
      <c r="F755" s="136" t="str">
        <f>'گام اول '!F756</f>
        <v>هادی نژاد</v>
      </c>
      <c r="G755" s="136" t="str">
        <f>'گام اول '!G756</f>
        <v>نگهبان</v>
      </c>
      <c r="H755" s="136" t="str">
        <f>'گام اول '!H756</f>
        <v>کرمان</v>
      </c>
      <c r="I755" s="136" t="str">
        <f>'گام اول '!I756</f>
        <v>152-813-3381590-1</v>
      </c>
      <c r="J755" s="136" t="str">
        <f>'گام اول '!J756</f>
        <v>2992730467</v>
      </c>
      <c r="K755" s="136" t="str">
        <f>'گام اول '!K756</f>
        <v>0065262758</v>
      </c>
      <c r="L755" s="136" t="str">
        <f>'گام اول '!L756</f>
        <v>کرمان</v>
      </c>
      <c r="M755" s="136" t="str">
        <f>'گام اول '!M756</f>
        <v>نگهبان</v>
      </c>
      <c r="N755" s="120" t="str">
        <f>'گام اول '!N756</f>
        <v>*</v>
      </c>
      <c r="O755" s="119">
        <f>'گام اول '!O756</f>
        <v>0</v>
      </c>
      <c r="P755" s="121">
        <f>'گام اول '!P756</f>
        <v>0</v>
      </c>
      <c r="Q755" s="358">
        <f>'گام اول '!Q756</f>
        <v>30</v>
      </c>
      <c r="R755" s="358">
        <f>'گام اول '!R756</f>
        <v>120</v>
      </c>
      <c r="S755" s="358">
        <f>'گام اول '!S756</f>
        <v>110</v>
      </c>
      <c r="T755" s="358">
        <f>'گام اول '!T756</f>
        <v>29.33</v>
      </c>
      <c r="U755" s="137">
        <f>'گام اول '!U756</f>
        <v>0</v>
      </c>
      <c r="V755" s="120">
        <f>'گام اول '!W756</f>
        <v>0</v>
      </c>
      <c r="W755" s="121">
        <f>'گام اول '!X756</f>
        <v>0</v>
      </c>
      <c r="X755" s="366">
        <f>'گام اول '!Y756</f>
        <v>1</v>
      </c>
      <c r="Y755" s="366">
        <f>'گام اول '!Z756</f>
        <v>1</v>
      </c>
      <c r="Z755" s="138">
        <f>'گام اول '!AA756</f>
        <v>885165</v>
      </c>
      <c r="AA755" s="138">
        <f>'گام اول '!AB756</f>
        <v>46667</v>
      </c>
      <c r="AB755" s="138">
        <f>'گام اول '!AC756</f>
        <v>931832</v>
      </c>
      <c r="AC755" s="138">
        <f>'گام اول '!AD756</f>
        <v>4500000</v>
      </c>
      <c r="AD755" s="138">
        <f>'گام اول '!AE756</f>
        <v>6000000</v>
      </c>
      <c r="AE755" s="139">
        <f>'گام اول '!AF756</f>
        <v>177895.19999999998</v>
      </c>
      <c r="AF755" s="122">
        <f>'گام اول '!AG756</f>
        <v>26554950</v>
      </c>
      <c r="AG755" s="123">
        <f>'گام اول '!AH756</f>
        <v>1400010</v>
      </c>
      <c r="AH755" s="123">
        <f>'گام اول '!AI756</f>
        <v>21347423.999999996</v>
      </c>
      <c r="AI755" s="123">
        <f>'گام اول '!AJ756</f>
        <v>2655495</v>
      </c>
      <c r="AJ755" s="123">
        <f>'گام اول '!AK756</f>
        <v>4500000</v>
      </c>
      <c r="AK755" s="123">
        <f>'گام اول '!AL756</f>
        <v>6000000</v>
      </c>
      <c r="AL755" s="123">
        <f>'گام اول '!AM756</f>
        <v>4892117.9999999991</v>
      </c>
      <c r="AM755" s="123">
        <f>'گام اول '!AN756</f>
        <v>5217666.2159999991</v>
      </c>
      <c r="AN755" s="123">
        <f>'گام اول '!AO756</f>
        <v>0</v>
      </c>
      <c r="AO755" s="123">
        <f>'گام اول '!AP756</f>
        <v>2000000</v>
      </c>
      <c r="AP755" s="123">
        <f>'گام اول '!AQ756</f>
        <v>0</v>
      </c>
      <c r="AQ755" s="123">
        <f>'گام اول '!AR756</f>
        <v>0</v>
      </c>
      <c r="AR755" s="123">
        <f>'گام اول '!AS756</f>
        <v>0</v>
      </c>
      <c r="AS755" s="375">
        <f>'گام اول '!AT756</f>
        <v>0</v>
      </c>
      <c r="AT755" s="368">
        <f t="shared" si="489"/>
        <v>74567663.216000006</v>
      </c>
      <c r="AU755" s="173">
        <f>'گام اول '!AV756</f>
        <v>54378316.440880008</v>
      </c>
      <c r="AV755" s="141">
        <f>'گام اول '!AW756</f>
        <v>71912168.215999991</v>
      </c>
      <c r="AW755" s="142">
        <f t="shared" si="490"/>
        <v>5033851.7751199994</v>
      </c>
      <c r="AX755" s="75">
        <f t="shared" si="491"/>
        <v>1437831.644088001</v>
      </c>
      <c r="AY755" s="142">
        <f>'گام اول '!AZ756</f>
        <v>0</v>
      </c>
      <c r="AZ755" s="142">
        <f>'گام اول '!BA756</f>
        <v>0</v>
      </c>
      <c r="BA755" s="142">
        <f>'گام اول '!BB756</f>
        <v>0</v>
      </c>
      <c r="BB755" s="142">
        <f>'گام اول '!BC756</f>
        <v>0</v>
      </c>
      <c r="BC755" s="142">
        <f>'گام اول '!BD756</f>
        <v>0</v>
      </c>
      <c r="BD755" s="142">
        <f>'گام اول '!BE756</f>
        <v>0</v>
      </c>
      <c r="BE755" s="142">
        <f>'گام اول '!BF756</f>
        <v>0</v>
      </c>
      <c r="BF755" s="143">
        <f t="shared" si="492"/>
        <v>6471683.4192080004</v>
      </c>
      <c r="BG755" s="140">
        <f t="shared" si="493"/>
        <v>68095979</v>
      </c>
      <c r="BH755" s="144">
        <f t="shared" si="494"/>
        <v>74567663.216000006</v>
      </c>
      <c r="BI755" s="127">
        <f t="shared" si="487"/>
        <v>4659160</v>
      </c>
      <c r="BJ755" s="145">
        <f t="shared" si="495"/>
        <v>2329580</v>
      </c>
      <c r="BK755" s="145">
        <f t="shared" si="496"/>
        <v>698874</v>
      </c>
      <c r="BL755" s="146">
        <f t="shared" si="497"/>
        <v>1120000</v>
      </c>
      <c r="BM755" s="379">
        <v>0</v>
      </c>
      <c r="BN755" s="147">
        <f t="shared" si="498"/>
        <v>83375277.216000006</v>
      </c>
      <c r="BO755" s="148">
        <f t="shared" si="499"/>
        <v>71912168.215999991</v>
      </c>
      <c r="BP755" s="149">
        <f t="shared" si="500"/>
        <v>16539798.689679999</v>
      </c>
      <c r="BQ755" s="150">
        <f t="shared" si="501"/>
        <v>99915075.905680001</v>
      </c>
      <c r="BR755" s="151">
        <f t="shared" si="502"/>
        <v>100800</v>
      </c>
      <c r="BS755" s="147">
        <f t="shared" si="503"/>
        <v>100015875.90568</v>
      </c>
      <c r="BT755" s="135">
        <v>0</v>
      </c>
      <c r="BU755" s="148">
        <f t="shared" si="504"/>
        <v>8337527.7216000007</v>
      </c>
      <c r="BV755" s="152">
        <f t="shared" si="505"/>
        <v>4168763.8608000004</v>
      </c>
      <c r="BW755" s="133">
        <f t="shared" si="506"/>
        <v>87509584.323280007</v>
      </c>
      <c r="BX755" s="147">
        <f t="shared" si="507"/>
        <v>7687614</v>
      </c>
      <c r="BY755" s="134">
        <f t="shared" si="508"/>
        <v>79821970.323280007</v>
      </c>
      <c r="CD755" s="388">
        <f>'گام اول '!AU756</f>
        <v>74567663.216000006</v>
      </c>
      <c r="CE755" s="389">
        <f>'گام اول '!AV756</f>
        <v>54378316.440880008</v>
      </c>
      <c r="CF755" s="389">
        <f>'گام اول '!AW756</f>
        <v>71912168.215999991</v>
      </c>
      <c r="CG755" s="389">
        <f>'گام اول '!AX756</f>
        <v>5033851.7751199994</v>
      </c>
      <c r="CH755" s="389">
        <f>'گام اول '!AY756</f>
        <v>1437831.644088001</v>
      </c>
      <c r="CI755" s="389">
        <f>'گام اول '!AZ756</f>
        <v>0</v>
      </c>
      <c r="CJ755" s="389">
        <f>'گام اول '!BA756</f>
        <v>0</v>
      </c>
      <c r="CK755" s="389">
        <f>'گام اول '!BB756</f>
        <v>0</v>
      </c>
      <c r="CL755" s="389">
        <f>'گام اول '!BC756</f>
        <v>0</v>
      </c>
      <c r="CM755" s="389">
        <f>'گام اول '!BD756</f>
        <v>0</v>
      </c>
      <c r="CN755" s="389">
        <f>'گام اول '!BE756</f>
        <v>0</v>
      </c>
      <c r="CO755" s="389">
        <f>'گام اول '!BF756</f>
        <v>0</v>
      </c>
      <c r="CP755" s="389">
        <f>'گام اول '!BG756</f>
        <v>6471683.4192080004</v>
      </c>
      <c r="CQ755" s="389">
        <f>'گام اول '!BH756</f>
        <v>68095979</v>
      </c>
      <c r="CR755" s="389">
        <f t="shared" si="509"/>
        <v>74567663.216000006</v>
      </c>
      <c r="CS755" s="55">
        <f t="shared" si="510"/>
        <v>4659160</v>
      </c>
      <c r="CT755" s="388">
        <f t="shared" si="511"/>
        <v>2329580</v>
      </c>
      <c r="CU755" s="389">
        <f t="shared" si="512"/>
        <v>698874</v>
      </c>
      <c r="CV755" s="389">
        <f t="shared" si="513"/>
        <v>1120000</v>
      </c>
      <c r="CW755" s="55">
        <v>0</v>
      </c>
      <c r="CX755" s="389">
        <f t="shared" si="514"/>
        <v>83375277.216000006</v>
      </c>
      <c r="CY755" s="389">
        <f t="shared" si="515"/>
        <v>71912168.215999991</v>
      </c>
      <c r="CZ755" s="389">
        <f t="shared" si="516"/>
        <v>16539798.689679999</v>
      </c>
      <c r="DA755" s="389">
        <f t="shared" si="517"/>
        <v>99915075.905680001</v>
      </c>
      <c r="DB755" s="389">
        <f t="shared" si="518"/>
        <v>100800</v>
      </c>
      <c r="DC755" s="389">
        <f t="shared" si="519"/>
        <v>100015875.90568</v>
      </c>
      <c r="DD755" s="394">
        <v>0</v>
      </c>
      <c r="DE755" s="389">
        <f t="shared" si="520"/>
        <v>8337527.7216000007</v>
      </c>
      <c r="DF755" s="389">
        <f t="shared" si="521"/>
        <v>4168763.8608000004</v>
      </c>
      <c r="DG755" s="389">
        <f t="shared" si="522"/>
        <v>87509584.323280007</v>
      </c>
      <c r="DH755" s="389">
        <f t="shared" si="523"/>
        <v>7687614</v>
      </c>
      <c r="DI755" s="389">
        <f t="shared" si="524"/>
        <v>79821970.323280007</v>
      </c>
      <c r="DJ755" s="389">
        <f t="shared" si="525"/>
        <v>0</v>
      </c>
      <c r="DL755" s="396">
        <f t="shared" si="526"/>
        <v>6638737.5</v>
      </c>
      <c r="DM755" s="396">
        <f t="shared" si="527"/>
        <v>-1979577.5</v>
      </c>
    </row>
    <row r="756" spans="1:117" s="55" customFormat="1" ht="21" x14ac:dyDescent="0.2">
      <c r="A756" s="191">
        <f t="shared" si="488"/>
        <v>2655495</v>
      </c>
      <c r="B756" s="136">
        <f>'گام اول '!B757</f>
        <v>751</v>
      </c>
      <c r="C756" s="136">
        <f>'گام اول '!C757</f>
        <v>550</v>
      </c>
      <c r="D756" s="136">
        <f>'گام اول '!D757</f>
        <v>13376</v>
      </c>
      <c r="E756" s="136" t="str">
        <f>'گام اول '!E757</f>
        <v>محمد علی</v>
      </c>
      <c r="F756" s="136" t="str">
        <f>'گام اول '!F757</f>
        <v>عرب آبادی</v>
      </c>
      <c r="G756" s="136" t="str">
        <f>'گام اول '!G757</f>
        <v>نگهبان</v>
      </c>
      <c r="H756" s="136" t="str">
        <f>'گام اول '!H757</f>
        <v>کرمان</v>
      </c>
      <c r="I756" s="136" t="str">
        <f>'گام اول '!I757</f>
        <v>152-813-3379276-1</v>
      </c>
      <c r="J756" s="136" t="str">
        <f>'گام اول '!J757</f>
        <v>2980079979</v>
      </c>
      <c r="K756" s="136" t="str">
        <f>'گام اول '!K757</f>
        <v>0065805943</v>
      </c>
      <c r="L756" s="136" t="str">
        <f>'گام اول '!L757</f>
        <v>کرمان</v>
      </c>
      <c r="M756" s="136" t="str">
        <f>'گام اول '!M757</f>
        <v>نگهبان</v>
      </c>
      <c r="N756" s="120">
        <f>'گام اول '!N757</f>
        <v>0</v>
      </c>
      <c r="O756" s="119">
        <f>'گام اول '!O757</f>
        <v>0</v>
      </c>
      <c r="P756" s="121" t="str">
        <f>'گام اول '!P757</f>
        <v>*</v>
      </c>
      <c r="Q756" s="358">
        <f>'گام اول '!Q757</f>
        <v>30</v>
      </c>
      <c r="R756" s="358">
        <f>'گام اول '!R757</f>
        <v>120</v>
      </c>
      <c r="S756" s="358">
        <f>'گام اول '!S757</f>
        <v>220</v>
      </c>
      <c r="T756" s="358">
        <f>'گام اول '!T757</f>
        <v>29.33</v>
      </c>
      <c r="U756" s="137">
        <f>'گام اول '!U757</f>
        <v>0</v>
      </c>
      <c r="V756" s="120">
        <f>'گام اول '!W757</f>
        <v>0</v>
      </c>
      <c r="W756" s="121">
        <f>'گام اول '!X757</f>
        <v>0</v>
      </c>
      <c r="X756" s="366">
        <f>'گام اول '!Y757</f>
        <v>2</v>
      </c>
      <c r="Y756" s="366">
        <f>'گام اول '!Z757</f>
        <v>2</v>
      </c>
      <c r="Z756" s="138">
        <f>'گام اول '!AA757</f>
        <v>885165</v>
      </c>
      <c r="AA756" s="138">
        <f>'گام اول '!AB757</f>
        <v>46667</v>
      </c>
      <c r="AB756" s="138">
        <f>'گام اول '!AC757</f>
        <v>931832</v>
      </c>
      <c r="AC756" s="138">
        <f>'گام اول '!AD757</f>
        <v>4500000</v>
      </c>
      <c r="AD756" s="138">
        <f>'گام اول '!AE757</f>
        <v>6000000</v>
      </c>
      <c r="AE756" s="139">
        <f>'گام اول '!AF757</f>
        <v>177895.19999999998</v>
      </c>
      <c r="AF756" s="122">
        <f>'گام اول '!AG757</f>
        <v>26554950</v>
      </c>
      <c r="AG756" s="123">
        <f>'گام اول '!AH757</f>
        <v>1400010</v>
      </c>
      <c r="AH756" s="123">
        <f>'گام اول '!AI757</f>
        <v>21347423.999999996</v>
      </c>
      <c r="AI756" s="123">
        <f>'گام اول '!AJ757</f>
        <v>5310990</v>
      </c>
      <c r="AJ756" s="123">
        <f>'گام اول '!AK757</f>
        <v>4500000</v>
      </c>
      <c r="AK756" s="123">
        <f>'گام اول '!AL757</f>
        <v>6000000</v>
      </c>
      <c r="AL756" s="123">
        <f>'گام اول '!AM757</f>
        <v>9784235.9999999981</v>
      </c>
      <c r="AM756" s="123">
        <f>'گام اول '!AN757</f>
        <v>5217666.2159999991</v>
      </c>
      <c r="AN756" s="123">
        <f>'گام اول '!AO757</f>
        <v>0</v>
      </c>
      <c r="AO756" s="123">
        <f>'گام اول '!AP757</f>
        <v>2000000</v>
      </c>
      <c r="AP756" s="123">
        <f>'گام اول '!AQ757</f>
        <v>0</v>
      </c>
      <c r="AQ756" s="123">
        <f>'گام اول '!AR757</f>
        <v>0</v>
      </c>
      <c r="AR756" s="123">
        <f>'گام اول '!AS757</f>
        <v>0</v>
      </c>
      <c r="AS756" s="375">
        <f>'گام اول '!AT757</f>
        <v>0</v>
      </c>
      <c r="AT756" s="368">
        <f t="shared" si="489"/>
        <v>82115276.216000006</v>
      </c>
      <c r="AU756" s="173">
        <f>'گام اول '!AV757</f>
        <v>58927986.18088001</v>
      </c>
      <c r="AV756" s="141">
        <f>'گام اول '!AW757</f>
        <v>76804286.215999991</v>
      </c>
      <c r="AW756" s="142">
        <f t="shared" si="490"/>
        <v>5376300.0351200001</v>
      </c>
      <c r="AX756" s="75">
        <f t="shared" si="491"/>
        <v>1892798.6180880012</v>
      </c>
      <c r="AY756" s="142">
        <f>'گام اول '!AZ757</f>
        <v>0</v>
      </c>
      <c r="AZ756" s="142">
        <f>'گام اول '!BA757</f>
        <v>0</v>
      </c>
      <c r="BA756" s="142">
        <f>'گام اول '!BB757</f>
        <v>0</v>
      </c>
      <c r="BB756" s="142">
        <f>'گام اول '!BC757</f>
        <v>0</v>
      </c>
      <c r="BC756" s="142">
        <f>'گام اول '!BD757</f>
        <v>0</v>
      </c>
      <c r="BD756" s="142">
        <f>'گام اول '!BE757</f>
        <v>0</v>
      </c>
      <c r="BE756" s="142">
        <f>'گام اول '!BF757</f>
        <v>0</v>
      </c>
      <c r="BF756" s="143">
        <f t="shared" si="492"/>
        <v>7269098.6532080015</v>
      </c>
      <c r="BG756" s="140">
        <f t="shared" si="493"/>
        <v>74846177</v>
      </c>
      <c r="BH756" s="144">
        <f t="shared" si="494"/>
        <v>82115276.216000006</v>
      </c>
      <c r="BI756" s="127">
        <f t="shared" si="487"/>
        <v>4659160</v>
      </c>
      <c r="BJ756" s="145">
        <f t="shared" si="495"/>
        <v>2329580</v>
      </c>
      <c r="BK756" s="145">
        <f t="shared" si="496"/>
        <v>698874</v>
      </c>
      <c r="BL756" s="146">
        <f t="shared" si="497"/>
        <v>1120000</v>
      </c>
      <c r="BM756" s="379">
        <v>0</v>
      </c>
      <c r="BN756" s="147">
        <f t="shared" si="498"/>
        <v>90922890.216000006</v>
      </c>
      <c r="BO756" s="148">
        <f t="shared" si="499"/>
        <v>76804286.215999991</v>
      </c>
      <c r="BP756" s="149">
        <f t="shared" si="500"/>
        <v>17664985.82968</v>
      </c>
      <c r="BQ756" s="150">
        <f t="shared" si="501"/>
        <v>108587876.04568</v>
      </c>
      <c r="BR756" s="151">
        <f t="shared" si="502"/>
        <v>100800</v>
      </c>
      <c r="BS756" s="147">
        <f t="shared" si="503"/>
        <v>108688676.04568</v>
      </c>
      <c r="BT756" s="135">
        <v>0</v>
      </c>
      <c r="BU756" s="148">
        <f t="shared" si="504"/>
        <v>9092289.0216000006</v>
      </c>
      <c r="BV756" s="152">
        <f t="shared" si="505"/>
        <v>4546144.5108000003</v>
      </c>
      <c r="BW756" s="133">
        <f t="shared" si="506"/>
        <v>95050242.513280004</v>
      </c>
      <c r="BX756" s="147">
        <f t="shared" si="507"/>
        <v>7687614</v>
      </c>
      <c r="BY756" s="134">
        <f t="shared" si="508"/>
        <v>87362628.513280004</v>
      </c>
      <c r="CD756" s="388">
        <f>'گام اول '!AU757</f>
        <v>82115276.216000006</v>
      </c>
      <c r="CE756" s="389">
        <f>'گام اول '!AV757</f>
        <v>58927986.18088001</v>
      </c>
      <c r="CF756" s="389">
        <f>'گام اول '!AW757</f>
        <v>76804286.215999991</v>
      </c>
      <c r="CG756" s="389">
        <f>'گام اول '!AX757</f>
        <v>5376300.0351200001</v>
      </c>
      <c r="CH756" s="389">
        <f>'گام اول '!AY757</f>
        <v>1892798.6180880012</v>
      </c>
      <c r="CI756" s="389">
        <f>'گام اول '!AZ757</f>
        <v>0</v>
      </c>
      <c r="CJ756" s="389">
        <f>'گام اول '!BA757</f>
        <v>0</v>
      </c>
      <c r="CK756" s="389">
        <f>'گام اول '!BB757</f>
        <v>0</v>
      </c>
      <c r="CL756" s="389">
        <f>'گام اول '!BC757</f>
        <v>0</v>
      </c>
      <c r="CM756" s="389">
        <f>'گام اول '!BD757</f>
        <v>0</v>
      </c>
      <c r="CN756" s="389">
        <f>'گام اول '!BE757</f>
        <v>0</v>
      </c>
      <c r="CO756" s="389">
        <f>'گام اول '!BF757</f>
        <v>0</v>
      </c>
      <c r="CP756" s="389">
        <f>'گام اول '!BG757</f>
        <v>7269098.6532080015</v>
      </c>
      <c r="CQ756" s="389">
        <f>'گام اول '!BH757</f>
        <v>74846177</v>
      </c>
      <c r="CR756" s="389">
        <f t="shared" si="509"/>
        <v>82115276.216000006</v>
      </c>
      <c r="CS756" s="55">
        <f t="shared" si="510"/>
        <v>4659160</v>
      </c>
      <c r="CT756" s="388">
        <f t="shared" si="511"/>
        <v>2329580</v>
      </c>
      <c r="CU756" s="389">
        <f t="shared" si="512"/>
        <v>698874</v>
      </c>
      <c r="CV756" s="389">
        <f t="shared" si="513"/>
        <v>1120000</v>
      </c>
      <c r="CW756" s="55">
        <v>0</v>
      </c>
      <c r="CX756" s="389">
        <f t="shared" si="514"/>
        <v>90922890.216000006</v>
      </c>
      <c r="CY756" s="389">
        <f t="shared" si="515"/>
        <v>76804286.215999991</v>
      </c>
      <c r="CZ756" s="389">
        <f t="shared" si="516"/>
        <v>17664985.82968</v>
      </c>
      <c r="DA756" s="389">
        <f t="shared" si="517"/>
        <v>108587876.04568</v>
      </c>
      <c r="DB756" s="389">
        <f t="shared" si="518"/>
        <v>100800</v>
      </c>
      <c r="DC756" s="389">
        <f t="shared" si="519"/>
        <v>108688676.04568</v>
      </c>
      <c r="DD756" s="394">
        <v>0</v>
      </c>
      <c r="DE756" s="389">
        <f t="shared" si="520"/>
        <v>9092289.0216000006</v>
      </c>
      <c r="DF756" s="389">
        <f t="shared" si="521"/>
        <v>4546144.5108000003</v>
      </c>
      <c r="DG756" s="389">
        <f t="shared" si="522"/>
        <v>95050242.513280004</v>
      </c>
      <c r="DH756" s="389">
        <f t="shared" si="523"/>
        <v>7687614</v>
      </c>
      <c r="DI756" s="389">
        <f t="shared" si="524"/>
        <v>87362628.513280004</v>
      </c>
      <c r="DJ756" s="389">
        <f t="shared" si="525"/>
        <v>0</v>
      </c>
      <c r="DL756" s="396">
        <f t="shared" si="526"/>
        <v>6638737.5</v>
      </c>
      <c r="DM756" s="396">
        <f t="shared" si="527"/>
        <v>-1979577.5</v>
      </c>
    </row>
    <row r="757" spans="1:117" s="55" customFormat="1" ht="21" x14ac:dyDescent="0.2">
      <c r="A757" s="191">
        <f t="shared" si="488"/>
        <v>2655495</v>
      </c>
      <c r="B757" s="136">
        <f>'گام اول '!B758</f>
        <v>752</v>
      </c>
      <c r="C757" s="136">
        <f>'گام اول '!C758</f>
        <v>551</v>
      </c>
      <c r="D757" s="136">
        <f>'گام اول '!D758</f>
        <v>13384</v>
      </c>
      <c r="E757" s="136" t="str">
        <f>'گام اول '!E758</f>
        <v>محمد</v>
      </c>
      <c r="F757" s="136" t="str">
        <f>'گام اول '!F758</f>
        <v>رضایی</v>
      </c>
      <c r="G757" s="136" t="str">
        <f>'گام اول '!G758</f>
        <v>نگهبان</v>
      </c>
      <c r="H757" s="136" t="str">
        <f>'گام اول '!H758</f>
        <v>کرمان</v>
      </c>
      <c r="I757" s="136" t="str">
        <f>'گام اول '!I758</f>
        <v>437-700-21001733-1</v>
      </c>
      <c r="J757" s="136" t="str">
        <f>'گام اول '!J758</f>
        <v>3210017336</v>
      </c>
      <c r="K757" s="136" t="str">
        <f>'گام اول '!K758</f>
        <v>0084883073</v>
      </c>
      <c r="L757" s="136" t="str">
        <f>'گام اول '!L758</f>
        <v>کرمان</v>
      </c>
      <c r="M757" s="136" t="str">
        <f>'گام اول '!M758</f>
        <v>نگهبان</v>
      </c>
      <c r="N757" s="120" t="str">
        <f>'گام اول '!N758</f>
        <v>*</v>
      </c>
      <c r="O757" s="119">
        <f>'گام اول '!O758</f>
        <v>0</v>
      </c>
      <c r="P757" s="121">
        <f>'گام اول '!P758</f>
        <v>0</v>
      </c>
      <c r="Q757" s="358">
        <f>'گام اول '!Q758</f>
        <v>30</v>
      </c>
      <c r="R757" s="358">
        <f>'گام اول '!R758</f>
        <v>120</v>
      </c>
      <c r="S757" s="358">
        <f>'گام اول '!S758</f>
        <v>110</v>
      </c>
      <c r="T757" s="358">
        <f>'گام اول '!T758</f>
        <v>29.33</v>
      </c>
      <c r="U757" s="137">
        <f>'گام اول '!U758</f>
        <v>0</v>
      </c>
      <c r="V757" s="120">
        <f>'گام اول '!W758</f>
        <v>0</v>
      </c>
      <c r="W757" s="121">
        <f>'گام اول '!X758</f>
        <v>0</v>
      </c>
      <c r="X757" s="366">
        <f>'گام اول '!Y758</f>
        <v>2</v>
      </c>
      <c r="Y757" s="366">
        <f>'گام اول '!Z758</f>
        <v>2</v>
      </c>
      <c r="Z757" s="138">
        <f>'گام اول '!AA758</f>
        <v>885165</v>
      </c>
      <c r="AA757" s="138">
        <f>'گام اول '!AB758</f>
        <v>46667</v>
      </c>
      <c r="AB757" s="138">
        <f>'گام اول '!AC758</f>
        <v>931832</v>
      </c>
      <c r="AC757" s="138">
        <f>'گام اول '!AD758</f>
        <v>4500000</v>
      </c>
      <c r="AD757" s="138">
        <f>'گام اول '!AE758</f>
        <v>6000000</v>
      </c>
      <c r="AE757" s="139">
        <f>'گام اول '!AF758</f>
        <v>177895.19999999998</v>
      </c>
      <c r="AF757" s="122">
        <f>'گام اول '!AG758</f>
        <v>26554950</v>
      </c>
      <c r="AG757" s="123">
        <f>'گام اول '!AH758</f>
        <v>1400010</v>
      </c>
      <c r="AH757" s="123">
        <f>'گام اول '!AI758</f>
        <v>21347423.999999996</v>
      </c>
      <c r="AI757" s="123">
        <f>'گام اول '!AJ758</f>
        <v>5310990</v>
      </c>
      <c r="AJ757" s="123">
        <f>'گام اول '!AK758</f>
        <v>4500000</v>
      </c>
      <c r="AK757" s="123">
        <f>'گام اول '!AL758</f>
        <v>6000000</v>
      </c>
      <c r="AL757" s="123">
        <f>'گام اول '!AM758</f>
        <v>4892117.9999999991</v>
      </c>
      <c r="AM757" s="123">
        <f>'گام اول '!AN758</f>
        <v>5217666.2159999991</v>
      </c>
      <c r="AN757" s="123">
        <f>'گام اول '!AO758</f>
        <v>0</v>
      </c>
      <c r="AO757" s="123">
        <f>'گام اول '!AP758</f>
        <v>4200000</v>
      </c>
      <c r="AP757" s="123">
        <f>'گام اول '!AQ758</f>
        <v>0</v>
      </c>
      <c r="AQ757" s="123">
        <f>'گام اول '!AR758</f>
        <v>0</v>
      </c>
      <c r="AR757" s="123">
        <f>'گام اول '!AS758</f>
        <v>0</v>
      </c>
      <c r="AS757" s="375">
        <f>'گام اول '!AT758</f>
        <v>0</v>
      </c>
      <c r="AT757" s="368">
        <f t="shared" si="489"/>
        <v>79423158.216000006</v>
      </c>
      <c r="AU757" s="173">
        <f>'گام اول '!AV758</f>
        <v>54224316.440880008</v>
      </c>
      <c r="AV757" s="141">
        <f>'گام اول '!AW758</f>
        <v>74112168.215999991</v>
      </c>
      <c r="AW757" s="142">
        <f t="shared" si="490"/>
        <v>5187851.7751199994</v>
      </c>
      <c r="AX757" s="75">
        <f t="shared" si="491"/>
        <v>1422431.644088001</v>
      </c>
      <c r="AY757" s="142">
        <f>'گام اول '!AZ758</f>
        <v>0</v>
      </c>
      <c r="AZ757" s="142">
        <f>'گام اول '!BA758</f>
        <v>0</v>
      </c>
      <c r="BA757" s="142">
        <f>'گام اول '!BB758</f>
        <v>0</v>
      </c>
      <c r="BB757" s="142">
        <f>'گام اول '!BC758</f>
        <v>0</v>
      </c>
      <c r="BC757" s="142">
        <f>'گام اول '!BD758</f>
        <v>0</v>
      </c>
      <c r="BD757" s="142">
        <f>'گام اول '!BE758</f>
        <v>0</v>
      </c>
      <c r="BE757" s="142">
        <f>'گام اول '!BF758</f>
        <v>0</v>
      </c>
      <c r="BF757" s="143">
        <f t="shared" si="492"/>
        <v>6610283.4192080004</v>
      </c>
      <c r="BG757" s="140">
        <f t="shared" si="493"/>
        <v>72812874</v>
      </c>
      <c r="BH757" s="144">
        <f t="shared" si="494"/>
        <v>79423158.216000006</v>
      </c>
      <c r="BI757" s="127">
        <f t="shared" si="487"/>
        <v>4659160</v>
      </c>
      <c r="BJ757" s="145">
        <f t="shared" si="495"/>
        <v>2329580</v>
      </c>
      <c r="BK757" s="145">
        <f t="shared" si="496"/>
        <v>698874</v>
      </c>
      <c r="BL757" s="146">
        <f t="shared" si="497"/>
        <v>1120000</v>
      </c>
      <c r="BM757" s="379">
        <v>0</v>
      </c>
      <c r="BN757" s="147">
        <f t="shared" si="498"/>
        <v>88230772.216000006</v>
      </c>
      <c r="BO757" s="148">
        <f t="shared" si="499"/>
        <v>74112168.215999991</v>
      </c>
      <c r="BP757" s="149">
        <f t="shared" si="500"/>
        <v>17045798.689679999</v>
      </c>
      <c r="BQ757" s="150">
        <f t="shared" si="501"/>
        <v>105276570.90568</v>
      </c>
      <c r="BR757" s="151">
        <f t="shared" si="502"/>
        <v>100800</v>
      </c>
      <c r="BS757" s="147">
        <f t="shared" si="503"/>
        <v>105377370.90568</v>
      </c>
      <c r="BT757" s="135">
        <v>0</v>
      </c>
      <c r="BU757" s="148">
        <f t="shared" si="504"/>
        <v>8823077.2216000017</v>
      </c>
      <c r="BV757" s="152">
        <f t="shared" si="505"/>
        <v>4411538.6108000008</v>
      </c>
      <c r="BW757" s="133">
        <f t="shared" si="506"/>
        <v>92142755.073280007</v>
      </c>
      <c r="BX757" s="147">
        <f t="shared" si="507"/>
        <v>7687614</v>
      </c>
      <c r="BY757" s="134">
        <f t="shared" si="508"/>
        <v>84455141.073280007</v>
      </c>
      <c r="CD757" s="388">
        <f>'گام اول '!AU758</f>
        <v>79423158.216000006</v>
      </c>
      <c r="CE757" s="389">
        <f>'گام اول '!AV758</f>
        <v>54224316.440880008</v>
      </c>
      <c r="CF757" s="389">
        <f>'گام اول '!AW758</f>
        <v>74112168.215999991</v>
      </c>
      <c r="CG757" s="389">
        <f>'گام اول '!AX758</f>
        <v>5187851.7751199994</v>
      </c>
      <c r="CH757" s="389">
        <f>'گام اول '!AY758</f>
        <v>1422431.644088001</v>
      </c>
      <c r="CI757" s="389">
        <f>'گام اول '!AZ758</f>
        <v>0</v>
      </c>
      <c r="CJ757" s="389">
        <f>'گام اول '!BA758</f>
        <v>0</v>
      </c>
      <c r="CK757" s="389">
        <f>'گام اول '!BB758</f>
        <v>0</v>
      </c>
      <c r="CL757" s="389">
        <f>'گام اول '!BC758</f>
        <v>0</v>
      </c>
      <c r="CM757" s="389">
        <f>'گام اول '!BD758</f>
        <v>0</v>
      </c>
      <c r="CN757" s="389">
        <f>'گام اول '!BE758</f>
        <v>0</v>
      </c>
      <c r="CO757" s="389">
        <f>'گام اول '!BF758</f>
        <v>0</v>
      </c>
      <c r="CP757" s="389">
        <f>'گام اول '!BG758</f>
        <v>6610283.4192080004</v>
      </c>
      <c r="CQ757" s="389">
        <f>'گام اول '!BH758</f>
        <v>72812874</v>
      </c>
      <c r="CR757" s="389">
        <f t="shared" si="509"/>
        <v>79423158.216000006</v>
      </c>
      <c r="CS757" s="55">
        <f t="shared" si="510"/>
        <v>4659160</v>
      </c>
      <c r="CT757" s="388">
        <f t="shared" si="511"/>
        <v>2329580</v>
      </c>
      <c r="CU757" s="389">
        <f t="shared" si="512"/>
        <v>698874</v>
      </c>
      <c r="CV757" s="389">
        <f t="shared" si="513"/>
        <v>1120000</v>
      </c>
      <c r="CW757" s="55">
        <v>0</v>
      </c>
      <c r="CX757" s="389">
        <f t="shared" si="514"/>
        <v>88230772.216000006</v>
      </c>
      <c r="CY757" s="389">
        <f t="shared" si="515"/>
        <v>74112168.215999991</v>
      </c>
      <c r="CZ757" s="389">
        <f t="shared" si="516"/>
        <v>17045798.689679999</v>
      </c>
      <c r="DA757" s="389">
        <f t="shared" si="517"/>
        <v>105276570.90568</v>
      </c>
      <c r="DB757" s="389">
        <f t="shared" si="518"/>
        <v>100800</v>
      </c>
      <c r="DC757" s="389">
        <f t="shared" si="519"/>
        <v>105377370.90568</v>
      </c>
      <c r="DD757" s="394">
        <v>0</v>
      </c>
      <c r="DE757" s="389">
        <f t="shared" si="520"/>
        <v>8823077.2216000017</v>
      </c>
      <c r="DF757" s="389">
        <f t="shared" si="521"/>
        <v>4411538.6108000008</v>
      </c>
      <c r="DG757" s="389">
        <f t="shared" si="522"/>
        <v>92142755.073280007</v>
      </c>
      <c r="DH757" s="389">
        <f t="shared" si="523"/>
        <v>7687614</v>
      </c>
      <c r="DI757" s="389">
        <f t="shared" si="524"/>
        <v>84455141.073280007</v>
      </c>
      <c r="DJ757" s="389">
        <f t="shared" si="525"/>
        <v>0</v>
      </c>
      <c r="DL757" s="396">
        <f t="shared" si="526"/>
        <v>6638737.5</v>
      </c>
      <c r="DM757" s="396">
        <f t="shared" si="527"/>
        <v>-1979577.5</v>
      </c>
    </row>
    <row r="758" spans="1:117" s="55" customFormat="1" ht="21" x14ac:dyDescent="0.2">
      <c r="A758" s="191">
        <f t="shared" si="488"/>
        <v>2655495</v>
      </c>
      <c r="B758" s="136">
        <f>'گام اول '!B759</f>
        <v>753</v>
      </c>
      <c r="C758" s="136">
        <f>'گام اول '!C759</f>
        <v>553</v>
      </c>
      <c r="D758" s="136">
        <f>'گام اول '!D759</f>
        <v>13019</v>
      </c>
      <c r="E758" s="136" t="str">
        <f>'گام اول '!E759</f>
        <v>محمدرضا</v>
      </c>
      <c r="F758" s="136" t="str">
        <f>'گام اول '!F759</f>
        <v>کريمي</v>
      </c>
      <c r="G758" s="136" t="str">
        <f>'گام اول '!G759</f>
        <v>نگهبان</v>
      </c>
      <c r="H758" s="136" t="str">
        <f>'گام اول '!H759</f>
        <v>یزد</v>
      </c>
      <c r="I758" s="136" t="str">
        <f>'گام اول '!I759</f>
        <v>144-800-225135-1</v>
      </c>
      <c r="J758" s="136" t="str">
        <f>'گام اول '!J759</f>
        <v>4432609826</v>
      </c>
      <c r="K758" s="136" t="str">
        <f>'گام اول '!K759</f>
        <v>0012581310</v>
      </c>
      <c r="L758" s="136" t="str">
        <f>'گام اول '!L759</f>
        <v>یزد</v>
      </c>
      <c r="M758" s="136" t="str">
        <f>'گام اول '!M759</f>
        <v>نگهبان</v>
      </c>
      <c r="N758" s="120" t="str">
        <f>'گام اول '!N759</f>
        <v>*</v>
      </c>
      <c r="O758" s="119">
        <f>'گام اول '!O759</f>
        <v>0</v>
      </c>
      <c r="P758" s="121">
        <f>'گام اول '!P759</f>
        <v>0</v>
      </c>
      <c r="Q758" s="358">
        <f>'گام اول '!Q759</f>
        <v>30</v>
      </c>
      <c r="R758" s="358">
        <f>'گام اول '!R759</f>
        <v>120</v>
      </c>
      <c r="S758" s="358">
        <f>'گام اول '!S759</f>
        <v>110</v>
      </c>
      <c r="T758" s="358">
        <f>'گام اول '!T759</f>
        <v>29.33</v>
      </c>
      <c r="U758" s="137">
        <f>'گام اول '!U759</f>
        <v>0</v>
      </c>
      <c r="V758" s="120">
        <f>'گام اول '!W759</f>
        <v>0</v>
      </c>
      <c r="W758" s="121">
        <f>'گام اول '!X759</f>
        <v>0</v>
      </c>
      <c r="X758" s="366">
        <f>'گام اول '!Y759</f>
        <v>2</v>
      </c>
      <c r="Y758" s="366">
        <f>'گام اول '!Z759</f>
        <v>0</v>
      </c>
      <c r="Z758" s="138">
        <f>'گام اول '!AA759</f>
        <v>885165</v>
      </c>
      <c r="AA758" s="138">
        <f>'گام اول '!AB759</f>
        <v>46667</v>
      </c>
      <c r="AB758" s="138">
        <f>'گام اول '!AC759</f>
        <v>931832</v>
      </c>
      <c r="AC758" s="138">
        <f>'گام اول '!AD759</f>
        <v>4500000</v>
      </c>
      <c r="AD758" s="138">
        <f>'گام اول '!AE759</f>
        <v>6000000</v>
      </c>
      <c r="AE758" s="139">
        <f>'گام اول '!AF759</f>
        <v>177895.19999999998</v>
      </c>
      <c r="AF758" s="122">
        <f>'گام اول '!AG759</f>
        <v>26554950</v>
      </c>
      <c r="AG758" s="123">
        <f>'گام اول '!AH759</f>
        <v>1400010</v>
      </c>
      <c r="AH758" s="123">
        <f>'گام اول '!AI759</f>
        <v>21347423.999999996</v>
      </c>
      <c r="AI758" s="123">
        <f>'گام اول '!AJ759</f>
        <v>0</v>
      </c>
      <c r="AJ758" s="123">
        <f>'گام اول '!AK759</f>
        <v>4500000</v>
      </c>
      <c r="AK758" s="123">
        <f>'گام اول '!AL759</f>
        <v>6000000</v>
      </c>
      <c r="AL758" s="123">
        <f>'گام اول '!AM759</f>
        <v>4892117.9999999991</v>
      </c>
      <c r="AM758" s="123">
        <f>'گام اول '!AN759</f>
        <v>5217666.2159999991</v>
      </c>
      <c r="AN758" s="123">
        <f>'گام اول '!AO759</f>
        <v>0</v>
      </c>
      <c r="AO758" s="123">
        <f>'گام اول '!AP759</f>
        <v>4400000</v>
      </c>
      <c r="AP758" s="123">
        <f>'گام اول '!AQ759</f>
        <v>0</v>
      </c>
      <c r="AQ758" s="123">
        <f>'گام اول '!AR759</f>
        <v>0</v>
      </c>
      <c r="AR758" s="123">
        <f>'گام اول '!AS759</f>
        <v>0</v>
      </c>
      <c r="AS758" s="375">
        <f>'گام اول '!AT759</f>
        <v>0</v>
      </c>
      <c r="AT758" s="368">
        <f t="shared" si="489"/>
        <v>74312168.216000006</v>
      </c>
      <c r="AU758" s="173">
        <f>'گام اول '!AV759</f>
        <v>54210316.440880008</v>
      </c>
      <c r="AV758" s="141">
        <f>'گام اول '!AW759</f>
        <v>74312168.215999991</v>
      </c>
      <c r="AW758" s="142">
        <f t="shared" si="490"/>
        <v>5201851.7751199994</v>
      </c>
      <c r="AX758" s="75">
        <f t="shared" si="491"/>
        <v>1421031.644088001</v>
      </c>
      <c r="AY758" s="142">
        <f>'گام اول '!AZ759</f>
        <v>0</v>
      </c>
      <c r="AZ758" s="142">
        <f>'گام اول '!BA759</f>
        <v>0</v>
      </c>
      <c r="BA758" s="142">
        <f>'گام اول '!BB759</f>
        <v>0</v>
      </c>
      <c r="BB758" s="142">
        <f>'گام اول '!BC759</f>
        <v>0</v>
      </c>
      <c r="BC758" s="142">
        <f>'گام اول '!BD759</f>
        <v>0</v>
      </c>
      <c r="BD758" s="142">
        <f>'گام اول '!BE759</f>
        <v>0</v>
      </c>
      <c r="BE758" s="142">
        <f>'گام اول '!BF759</f>
        <v>0</v>
      </c>
      <c r="BF758" s="143">
        <f t="shared" si="492"/>
        <v>6622883.4192080004</v>
      </c>
      <c r="BG758" s="140">
        <f t="shared" si="493"/>
        <v>67689284</v>
      </c>
      <c r="BH758" s="144">
        <f t="shared" si="494"/>
        <v>74312168.216000006</v>
      </c>
      <c r="BI758" s="127">
        <f t="shared" si="487"/>
        <v>4659160</v>
      </c>
      <c r="BJ758" s="145">
        <f t="shared" si="495"/>
        <v>2329580</v>
      </c>
      <c r="BK758" s="145">
        <f t="shared" si="496"/>
        <v>698874</v>
      </c>
      <c r="BL758" s="146">
        <f t="shared" si="497"/>
        <v>1120000</v>
      </c>
      <c r="BM758" s="379">
        <v>0</v>
      </c>
      <c r="BN758" s="147">
        <f t="shared" si="498"/>
        <v>83119782.216000006</v>
      </c>
      <c r="BO758" s="148">
        <f t="shared" si="499"/>
        <v>74312168.215999991</v>
      </c>
      <c r="BP758" s="149">
        <f t="shared" si="500"/>
        <v>17091798.689679999</v>
      </c>
      <c r="BQ758" s="150">
        <f t="shared" si="501"/>
        <v>100211580.90568</v>
      </c>
      <c r="BR758" s="151">
        <f t="shared" si="502"/>
        <v>100800</v>
      </c>
      <c r="BS758" s="147">
        <f t="shared" si="503"/>
        <v>100312380.90568</v>
      </c>
      <c r="BT758" s="135">
        <v>0</v>
      </c>
      <c r="BU758" s="148">
        <f t="shared" si="504"/>
        <v>8311978.2216000007</v>
      </c>
      <c r="BV758" s="152">
        <f t="shared" si="505"/>
        <v>4155989.1108000004</v>
      </c>
      <c r="BW758" s="133">
        <f t="shared" si="506"/>
        <v>87844413.573280007</v>
      </c>
      <c r="BX758" s="147">
        <f t="shared" si="507"/>
        <v>7687614</v>
      </c>
      <c r="BY758" s="134">
        <f t="shared" si="508"/>
        <v>80156799.573280007</v>
      </c>
      <c r="CD758" s="388">
        <f>'گام اول '!AU759</f>
        <v>74312168.216000006</v>
      </c>
      <c r="CE758" s="389">
        <f>'گام اول '!AV759</f>
        <v>54210316.440880008</v>
      </c>
      <c r="CF758" s="389">
        <f>'گام اول '!AW759</f>
        <v>74312168.215999991</v>
      </c>
      <c r="CG758" s="389">
        <f>'گام اول '!AX759</f>
        <v>5201851.7751199994</v>
      </c>
      <c r="CH758" s="389">
        <f>'گام اول '!AY759</f>
        <v>1421031.644088001</v>
      </c>
      <c r="CI758" s="389">
        <f>'گام اول '!AZ759</f>
        <v>0</v>
      </c>
      <c r="CJ758" s="389">
        <f>'گام اول '!BA759</f>
        <v>0</v>
      </c>
      <c r="CK758" s="389">
        <f>'گام اول '!BB759</f>
        <v>0</v>
      </c>
      <c r="CL758" s="389">
        <f>'گام اول '!BC759</f>
        <v>0</v>
      </c>
      <c r="CM758" s="389">
        <f>'گام اول '!BD759</f>
        <v>0</v>
      </c>
      <c r="CN758" s="389">
        <f>'گام اول '!BE759</f>
        <v>0</v>
      </c>
      <c r="CO758" s="389">
        <f>'گام اول '!BF759</f>
        <v>0</v>
      </c>
      <c r="CP758" s="389">
        <f>'گام اول '!BG759</f>
        <v>6622883.4192080004</v>
      </c>
      <c r="CQ758" s="389">
        <f>'گام اول '!BH759</f>
        <v>67689284</v>
      </c>
      <c r="CR758" s="389">
        <f t="shared" si="509"/>
        <v>74312168.216000006</v>
      </c>
      <c r="CS758" s="55">
        <f t="shared" si="510"/>
        <v>4659160</v>
      </c>
      <c r="CT758" s="388">
        <f t="shared" si="511"/>
        <v>2329580</v>
      </c>
      <c r="CU758" s="389">
        <f t="shared" si="512"/>
        <v>698874</v>
      </c>
      <c r="CV758" s="389">
        <f t="shared" si="513"/>
        <v>1120000</v>
      </c>
      <c r="CW758" s="55">
        <v>0</v>
      </c>
      <c r="CX758" s="389">
        <f t="shared" si="514"/>
        <v>83119782.216000006</v>
      </c>
      <c r="CY758" s="389">
        <f t="shared" si="515"/>
        <v>74312168.215999991</v>
      </c>
      <c r="CZ758" s="389">
        <f t="shared" si="516"/>
        <v>17091798.689679999</v>
      </c>
      <c r="DA758" s="389">
        <f t="shared" si="517"/>
        <v>100211580.90568</v>
      </c>
      <c r="DB758" s="389">
        <f t="shared" si="518"/>
        <v>100800</v>
      </c>
      <c r="DC758" s="389">
        <f t="shared" si="519"/>
        <v>100312380.90568</v>
      </c>
      <c r="DD758" s="394">
        <v>0</v>
      </c>
      <c r="DE758" s="389">
        <f t="shared" si="520"/>
        <v>8311978.2216000007</v>
      </c>
      <c r="DF758" s="389">
        <f t="shared" si="521"/>
        <v>4155989.1108000004</v>
      </c>
      <c r="DG758" s="389">
        <f t="shared" si="522"/>
        <v>87844413.573280007</v>
      </c>
      <c r="DH758" s="389">
        <f t="shared" si="523"/>
        <v>7687614</v>
      </c>
      <c r="DI758" s="389">
        <f t="shared" si="524"/>
        <v>80156799.573280007</v>
      </c>
      <c r="DJ758" s="389">
        <f t="shared" si="525"/>
        <v>0</v>
      </c>
      <c r="DL758" s="396">
        <f t="shared" si="526"/>
        <v>6638737.5</v>
      </c>
      <c r="DM758" s="396">
        <f t="shared" si="527"/>
        <v>-1979577.5</v>
      </c>
    </row>
    <row r="759" spans="1:117" s="55" customFormat="1" ht="21" x14ac:dyDescent="0.2">
      <c r="A759" s="191">
        <f t="shared" si="488"/>
        <v>2655495</v>
      </c>
      <c r="B759" s="136">
        <f>'گام اول '!B760</f>
        <v>754</v>
      </c>
      <c r="C759" s="136">
        <f>'گام اول '!C760</f>
        <v>554</v>
      </c>
      <c r="D759" s="136">
        <f>'گام اول '!D760</f>
        <v>13018</v>
      </c>
      <c r="E759" s="136" t="str">
        <f>'گام اول '!E760</f>
        <v>داود</v>
      </c>
      <c r="F759" s="136" t="str">
        <f>'گام اول '!F760</f>
        <v>زارع کاریزی</v>
      </c>
      <c r="G759" s="136" t="str">
        <f>'گام اول '!G760</f>
        <v>نگهبان</v>
      </c>
      <c r="H759" s="136" t="str">
        <f>'گام اول '!H760</f>
        <v>یزد</v>
      </c>
      <c r="I759" s="136" t="str">
        <f>'گام اول '!I760</f>
        <v>144-813-9682835-1</v>
      </c>
      <c r="J759" s="136" t="str">
        <f>'گام اول '!J760</f>
        <v>0071261567</v>
      </c>
      <c r="K759" s="136" t="str">
        <f>'گام اول '!K760</f>
        <v>0071261567</v>
      </c>
      <c r="L759" s="136" t="str">
        <f>'گام اول '!L760</f>
        <v>یزد</v>
      </c>
      <c r="M759" s="136" t="str">
        <f>'گام اول '!M760</f>
        <v>نگهبان</v>
      </c>
      <c r="N759" s="120">
        <f>'گام اول '!N760</f>
        <v>0</v>
      </c>
      <c r="O759" s="119">
        <f>'گام اول '!O760</f>
        <v>0</v>
      </c>
      <c r="P759" s="121" t="str">
        <f>'گام اول '!P760</f>
        <v>*</v>
      </c>
      <c r="Q759" s="358">
        <f>'گام اول '!Q760</f>
        <v>30</v>
      </c>
      <c r="R759" s="358">
        <f>'گام اول '!R760</f>
        <v>120</v>
      </c>
      <c r="S759" s="358">
        <f>'گام اول '!S760</f>
        <v>220</v>
      </c>
      <c r="T759" s="358">
        <f>'گام اول '!T760</f>
        <v>29.33</v>
      </c>
      <c r="U759" s="137">
        <f>'گام اول '!U760</f>
        <v>0</v>
      </c>
      <c r="V759" s="120">
        <f>'گام اول '!W760</f>
        <v>0</v>
      </c>
      <c r="W759" s="121">
        <f>'گام اول '!X760</f>
        <v>0</v>
      </c>
      <c r="X759" s="366">
        <f>'گام اول '!Y760</f>
        <v>2</v>
      </c>
      <c r="Y759" s="366">
        <f>'گام اول '!Z760</f>
        <v>2</v>
      </c>
      <c r="Z759" s="138">
        <f>'گام اول '!AA760</f>
        <v>885165</v>
      </c>
      <c r="AA759" s="138">
        <f>'گام اول '!AB760</f>
        <v>46667</v>
      </c>
      <c r="AB759" s="138">
        <f>'گام اول '!AC760</f>
        <v>931832</v>
      </c>
      <c r="AC759" s="138">
        <f>'گام اول '!AD760</f>
        <v>4500000</v>
      </c>
      <c r="AD759" s="138">
        <f>'گام اول '!AE760</f>
        <v>6000000</v>
      </c>
      <c r="AE759" s="139">
        <f>'گام اول '!AF760</f>
        <v>177895.19999999998</v>
      </c>
      <c r="AF759" s="122">
        <f>'گام اول '!AG760</f>
        <v>26554950</v>
      </c>
      <c r="AG759" s="123">
        <f>'گام اول '!AH760</f>
        <v>1400010</v>
      </c>
      <c r="AH759" s="123">
        <f>'گام اول '!AI760</f>
        <v>21347423.999999996</v>
      </c>
      <c r="AI759" s="123">
        <f>'گام اول '!AJ760</f>
        <v>5310990</v>
      </c>
      <c r="AJ759" s="123">
        <f>'گام اول '!AK760</f>
        <v>4500000</v>
      </c>
      <c r="AK759" s="123">
        <f>'گام اول '!AL760</f>
        <v>6000000</v>
      </c>
      <c r="AL759" s="123">
        <f>'گام اول '!AM760</f>
        <v>9784235.9999999981</v>
      </c>
      <c r="AM759" s="123">
        <f>'گام اول '!AN760</f>
        <v>5217666.2159999991</v>
      </c>
      <c r="AN759" s="123">
        <f>'گام اول '!AO760</f>
        <v>0</v>
      </c>
      <c r="AO759" s="123">
        <f>'گام اول '!AP760</f>
        <v>3000000</v>
      </c>
      <c r="AP759" s="123">
        <f>'گام اول '!AQ760</f>
        <v>0</v>
      </c>
      <c r="AQ759" s="123">
        <f>'گام اول '!AR760</f>
        <v>0</v>
      </c>
      <c r="AR759" s="123">
        <f>'گام اول '!AS760</f>
        <v>0</v>
      </c>
      <c r="AS759" s="375">
        <f>'گام اول '!AT760</f>
        <v>0</v>
      </c>
      <c r="AT759" s="368">
        <f t="shared" si="489"/>
        <v>83115276.216000006</v>
      </c>
      <c r="AU759" s="173">
        <f>'گام اول '!AV760</f>
        <v>58857986.18088001</v>
      </c>
      <c r="AV759" s="141">
        <f>'گام اول '!AW760</f>
        <v>77804286.215999991</v>
      </c>
      <c r="AW759" s="142">
        <f t="shared" si="490"/>
        <v>5446300.0351200001</v>
      </c>
      <c r="AX759" s="75">
        <f t="shared" si="491"/>
        <v>1885798.6180880012</v>
      </c>
      <c r="AY759" s="142">
        <f>'گام اول '!AZ760</f>
        <v>0</v>
      </c>
      <c r="AZ759" s="142">
        <f>'گام اول '!BA760</f>
        <v>0</v>
      </c>
      <c r="BA759" s="142">
        <f>'گام اول '!BB760</f>
        <v>0</v>
      </c>
      <c r="BB759" s="142">
        <f>'گام اول '!BC760</f>
        <v>0</v>
      </c>
      <c r="BC759" s="142">
        <f>'گام اول '!BD760</f>
        <v>0</v>
      </c>
      <c r="BD759" s="142">
        <f>'گام اول '!BE760</f>
        <v>0</v>
      </c>
      <c r="BE759" s="142">
        <f>'گام اول '!BF760</f>
        <v>0</v>
      </c>
      <c r="BF759" s="143">
        <f t="shared" si="492"/>
        <v>7332098.6532080015</v>
      </c>
      <c r="BG759" s="140">
        <f t="shared" si="493"/>
        <v>75783177</v>
      </c>
      <c r="BH759" s="144">
        <f t="shared" si="494"/>
        <v>83115276.216000006</v>
      </c>
      <c r="BI759" s="127">
        <f t="shared" si="487"/>
        <v>4659160</v>
      </c>
      <c r="BJ759" s="145">
        <f t="shared" si="495"/>
        <v>2329580</v>
      </c>
      <c r="BK759" s="145">
        <f t="shared" si="496"/>
        <v>698874</v>
      </c>
      <c r="BL759" s="146">
        <f t="shared" si="497"/>
        <v>1120000</v>
      </c>
      <c r="BM759" s="379">
        <v>0</v>
      </c>
      <c r="BN759" s="147">
        <f t="shared" si="498"/>
        <v>91922890.216000006</v>
      </c>
      <c r="BO759" s="148">
        <f t="shared" si="499"/>
        <v>77804286.215999991</v>
      </c>
      <c r="BP759" s="149">
        <f t="shared" si="500"/>
        <v>17894985.82968</v>
      </c>
      <c r="BQ759" s="150">
        <f t="shared" si="501"/>
        <v>109817876.04568</v>
      </c>
      <c r="BR759" s="151">
        <f t="shared" si="502"/>
        <v>100800</v>
      </c>
      <c r="BS759" s="147">
        <f t="shared" si="503"/>
        <v>109918676.04568</v>
      </c>
      <c r="BT759" s="135">
        <v>0</v>
      </c>
      <c r="BU759" s="148">
        <f t="shared" si="504"/>
        <v>9192289.0216000006</v>
      </c>
      <c r="BV759" s="152">
        <f t="shared" si="505"/>
        <v>4596144.5108000003</v>
      </c>
      <c r="BW759" s="133">
        <f t="shared" si="506"/>
        <v>96130242.513280004</v>
      </c>
      <c r="BX759" s="147">
        <f t="shared" si="507"/>
        <v>7687614</v>
      </c>
      <c r="BY759" s="134">
        <f t="shared" si="508"/>
        <v>88442628.513280004</v>
      </c>
      <c r="CD759" s="388">
        <f>'گام اول '!AU760</f>
        <v>83115276.216000006</v>
      </c>
      <c r="CE759" s="389">
        <f>'گام اول '!AV760</f>
        <v>58857986.18088001</v>
      </c>
      <c r="CF759" s="389">
        <f>'گام اول '!AW760</f>
        <v>77804286.215999991</v>
      </c>
      <c r="CG759" s="389">
        <f>'گام اول '!AX760</f>
        <v>5446300.0351200001</v>
      </c>
      <c r="CH759" s="389">
        <f>'گام اول '!AY760</f>
        <v>1885798.6180880012</v>
      </c>
      <c r="CI759" s="389">
        <f>'گام اول '!AZ760</f>
        <v>0</v>
      </c>
      <c r="CJ759" s="389">
        <f>'گام اول '!BA760</f>
        <v>0</v>
      </c>
      <c r="CK759" s="389">
        <f>'گام اول '!BB760</f>
        <v>0</v>
      </c>
      <c r="CL759" s="389">
        <f>'گام اول '!BC760</f>
        <v>0</v>
      </c>
      <c r="CM759" s="389">
        <f>'گام اول '!BD760</f>
        <v>0</v>
      </c>
      <c r="CN759" s="389">
        <f>'گام اول '!BE760</f>
        <v>0</v>
      </c>
      <c r="CO759" s="389">
        <f>'گام اول '!BF760</f>
        <v>0</v>
      </c>
      <c r="CP759" s="389">
        <f>'گام اول '!BG760</f>
        <v>7332098.6532080015</v>
      </c>
      <c r="CQ759" s="389">
        <f>'گام اول '!BH760</f>
        <v>75783177</v>
      </c>
      <c r="CR759" s="389">
        <f t="shared" si="509"/>
        <v>83115276.216000006</v>
      </c>
      <c r="CS759" s="55">
        <f t="shared" si="510"/>
        <v>4659160</v>
      </c>
      <c r="CT759" s="388">
        <f t="shared" si="511"/>
        <v>2329580</v>
      </c>
      <c r="CU759" s="389">
        <f t="shared" si="512"/>
        <v>698874</v>
      </c>
      <c r="CV759" s="389">
        <f t="shared" si="513"/>
        <v>1120000</v>
      </c>
      <c r="CW759" s="55">
        <v>0</v>
      </c>
      <c r="CX759" s="389">
        <f t="shared" si="514"/>
        <v>91922890.216000006</v>
      </c>
      <c r="CY759" s="389">
        <f t="shared" si="515"/>
        <v>77804286.215999991</v>
      </c>
      <c r="CZ759" s="389">
        <f t="shared" si="516"/>
        <v>17894985.82968</v>
      </c>
      <c r="DA759" s="389">
        <f t="shared" si="517"/>
        <v>109817876.04568</v>
      </c>
      <c r="DB759" s="389">
        <f t="shared" si="518"/>
        <v>100800</v>
      </c>
      <c r="DC759" s="389">
        <f t="shared" si="519"/>
        <v>109918676.04568</v>
      </c>
      <c r="DD759" s="394">
        <v>0</v>
      </c>
      <c r="DE759" s="389">
        <f t="shared" si="520"/>
        <v>9192289.0216000006</v>
      </c>
      <c r="DF759" s="389">
        <f t="shared" si="521"/>
        <v>4596144.5108000003</v>
      </c>
      <c r="DG759" s="389">
        <f t="shared" si="522"/>
        <v>96130242.513280004</v>
      </c>
      <c r="DH759" s="389">
        <f t="shared" si="523"/>
        <v>7687614</v>
      </c>
      <c r="DI759" s="389">
        <f t="shared" si="524"/>
        <v>88442628.513280004</v>
      </c>
      <c r="DJ759" s="389">
        <f t="shared" si="525"/>
        <v>0</v>
      </c>
      <c r="DL759" s="396">
        <f t="shared" si="526"/>
        <v>6638737.5</v>
      </c>
      <c r="DM759" s="396">
        <f t="shared" si="527"/>
        <v>-1979577.5</v>
      </c>
    </row>
    <row r="760" spans="1:117" s="55" customFormat="1" ht="21" x14ac:dyDescent="0.2">
      <c r="A760" s="191">
        <f t="shared" si="488"/>
        <v>2655495</v>
      </c>
      <c r="B760" s="136">
        <f>'گام اول '!B761</f>
        <v>755</v>
      </c>
      <c r="C760" s="136">
        <f>'گام اول '!C761</f>
        <v>555</v>
      </c>
      <c r="D760" s="136">
        <f>'گام اول '!D761</f>
        <v>13020</v>
      </c>
      <c r="E760" s="136" t="str">
        <f>'گام اول '!E761</f>
        <v>غلامعباس</v>
      </c>
      <c r="F760" s="136" t="str">
        <f>'گام اول '!F761</f>
        <v>کریمی مسکونی</v>
      </c>
      <c r="G760" s="136" t="str">
        <f>'گام اول '!G761</f>
        <v>نگهبان</v>
      </c>
      <c r="H760" s="136" t="str">
        <f>'گام اول '!H761</f>
        <v>یزد</v>
      </c>
      <c r="I760" s="136" t="str">
        <f>'گام اول '!I761</f>
        <v>144-813-9136309-1</v>
      </c>
      <c r="J760" s="136" t="str">
        <f>'گام اول '!J761</f>
        <v>3031379551</v>
      </c>
      <c r="K760" s="136" t="str">
        <f>'گام اول '!K761</f>
        <v>0065916256</v>
      </c>
      <c r="L760" s="136" t="str">
        <f>'گام اول '!L761</f>
        <v>یزد</v>
      </c>
      <c r="M760" s="136" t="str">
        <f>'گام اول '!M761</f>
        <v>نگهبان</v>
      </c>
      <c r="N760" s="120">
        <f>'گام اول '!N761</f>
        <v>0</v>
      </c>
      <c r="O760" s="119" t="str">
        <f>'گام اول '!O761</f>
        <v>*</v>
      </c>
      <c r="P760" s="121">
        <f>'گام اول '!P761</f>
        <v>0</v>
      </c>
      <c r="Q760" s="358">
        <f>'گام اول '!Q761</f>
        <v>30</v>
      </c>
      <c r="R760" s="358">
        <f>'گام اول '!R761</f>
        <v>90</v>
      </c>
      <c r="S760" s="358">
        <f>'گام اول '!S761</f>
        <v>0</v>
      </c>
      <c r="T760" s="358">
        <f>'گام اول '!T761</f>
        <v>0</v>
      </c>
      <c r="U760" s="137">
        <f>'گام اول '!U761</f>
        <v>0</v>
      </c>
      <c r="V760" s="120">
        <f>'گام اول '!W761</f>
        <v>0</v>
      </c>
      <c r="W760" s="121">
        <f>'گام اول '!X761</f>
        <v>0</v>
      </c>
      <c r="X760" s="366">
        <f>'گام اول '!Y761</f>
        <v>3</v>
      </c>
      <c r="Y760" s="366">
        <f>'گام اول '!Z761</f>
        <v>2</v>
      </c>
      <c r="Z760" s="138">
        <f>'گام اول '!AA761</f>
        <v>885165</v>
      </c>
      <c r="AA760" s="138">
        <f>'گام اول '!AB761</f>
        <v>46667</v>
      </c>
      <c r="AB760" s="138">
        <f>'گام اول '!AC761</f>
        <v>931832</v>
      </c>
      <c r="AC760" s="138">
        <f>'گام اول '!AD761</f>
        <v>4500000</v>
      </c>
      <c r="AD760" s="138">
        <f>'گام اول '!AE761</f>
        <v>6000000</v>
      </c>
      <c r="AE760" s="139">
        <f>'گام اول '!AF761</f>
        <v>177895.19999999998</v>
      </c>
      <c r="AF760" s="122">
        <f>'گام اول '!AG761</f>
        <v>26554950</v>
      </c>
      <c r="AG760" s="123">
        <f>'گام اول '!AH761</f>
        <v>1400010</v>
      </c>
      <c r="AH760" s="123">
        <f>'گام اول '!AI761</f>
        <v>16010567.999999998</v>
      </c>
      <c r="AI760" s="123">
        <f>'گام اول '!AJ761</f>
        <v>5310990</v>
      </c>
      <c r="AJ760" s="123">
        <f>'گام اول '!AK761</f>
        <v>4500000</v>
      </c>
      <c r="AK760" s="123">
        <f>'گام اول '!AL761</f>
        <v>6000000</v>
      </c>
      <c r="AL760" s="123">
        <f>'گام اول '!AM761</f>
        <v>0</v>
      </c>
      <c r="AM760" s="123">
        <f>'گام اول '!AN761</f>
        <v>0</v>
      </c>
      <c r="AN760" s="123">
        <f>'گام اول '!AO761</f>
        <v>0</v>
      </c>
      <c r="AO760" s="123">
        <f>'گام اول '!AP761</f>
        <v>4400000</v>
      </c>
      <c r="AP760" s="123">
        <f>'گام اول '!AQ761</f>
        <v>0</v>
      </c>
      <c r="AQ760" s="123">
        <f>'گام اول '!AR761</f>
        <v>0</v>
      </c>
      <c r="AR760" s="123">
        <f>'گام اول '!AS761</f>
        <v>0</v>
      </c>
      <c r="AS760" s="375">
        <f>'گام اول '!AT761</f>
        <v>0</v>
      </c>
      <c r="AT760" s="368">
        <f t="shared" si="489"/>
        <v>64176518</v>
      </c>
      <c r="AU760" s="173">
        <f>'گام اول '!AV761</f>
        <v>39844941.039999999</v>
      </c>
      <c r="AV760" s="141">
        <f>'گام اول '!AW761</f>
        <v>58865528</v>
      </c>
      <c r="AW760" s="142">
        <f t="shared" si="490"/>
        <v>4120586.9600000004</v>
      </c>
      <c r="AX760" s="75">
        <f t="shared" si="491"/>
        <v>0</v>
      </c>
      <c r="AY760" s="142">
        <f>'گام اول '!AZ761</f>
        <v>0</v>
      </c>
      <c r="AZ760" s="142">
        <f>'گام اول '!BA761</f>
        <v>0</v>
      </c>
      <c r="BA760" s="142">
        <f>'گام اول '!BB761</f>
        <v>0</v>
      </c>
      <c r="BB760" s="142">
        <f>'گام اول '!BC761</f>
        <v>0</v>
      </c>
      <c r="BC760" s="142">
        <f>'گام اول '!BD761</f>
        <v>0</v>
      </c>
      <c r="BD760" s="142">
        <f>'گام اول '!BE761</f>
        <v>0</v>
      </c>
      <c r="BE760" s="142">
        <f>'گام اول '!BF761</f>
        <v>0</v>
      </c>
      <c r="BF760" s="143">
        <f t="shared" si="492"/>
        <v>4120586.9600000004</v>
      </c>
      <c r="BG760" s="140">
        <f t="shared" si="493"/>
        <v>60055931</v>
      </c>
      <c r="BH760" s="144">
        <f t="shared" si="494"/>
        <v>64176518</v>
      </c>
      <c r="BI760" s="127">
        <f t="shared" si="487"/>
        <v>4659160</v>
      </c>
      <c r="BJ760" s="145">
        <f t="shared" si="495"/>
        <v>2329580</v>
      </c>
      <c r="BK760" s="145">
        <f t="shared" si="496"/>
        <v>698874</v>
      </c>
      <c r="BL760" s="146">
        <f t="shared" si="497"/>
        <v>1120000</v>
      </c>
      <c r="BM760" s="379">
        <v>0</v>
      </c>
      <c r="BN760" s="147">
        <f t="shared" si="498"/>
        <v>72984132</v>
      </c>
      <c r="BO760" s="148">
        <f t="shared" si="499"/>
        <v>58865528</v>
      </c>
      <c r="BP760" s="149">
        <f t="shared" si="500"/>
        <v>13539071.440000001</v>
      </c>
      <c r="BQ760" s="150">
        <f t="shared" si="501"/>
        <v>86523203.439999998</v>
      </c>
      <c r="BR760" s="151">
        <f t="shared" si="502"/>
        <v>100800</v>
      </c>
      <c r="BS760" s="147">
        <f t="shared" si="503"/>
        <v>86624003.439999998</v>
      </c>
      <c r="BT760" s="135">
        <v>0</v>
      </c>
      <c r="BU760" s="148">
        <f t="shared" si="504"/>
        <v>7298413.2000000002</v>
      </c>
      <c r="BV760" s="152">
        <f t="shared" si="505"/>
        <v>3649206.6</v>
      </c>
      <c r="BW760" s="133">
        <f t="shared" si="506"/>
        <v>75676383.640000001</v>
      </c>
      <c r="BX760" s="147">
        <f t="shared" si="507"/>
        <v>7687614</v>
      </c>
      <c r="BY760" s="134">
        <f t="shared" si="508"/>
        <v>67988769.640000001</v>
      </c>
      <c r="CD760" s="388">
        <f>'گام اول '!AU761</f>
        <v>64176518</v>
      </c>
      <c r="CE760" s="389">
        <f>'گام اول '!AV761</f>
        <v>39844941.039999999</v>
      </c>
      <c r="CF760" s="389">
        <f>'گام اول '!AW761</f>
        <v>58865528</v>
      </c>
      <c r="CG760" s="389">
        <f>'گام اول '!AX761</f>
        <v>4120586.9600000004</v>
      </c>
      <c r="CH760" s="389">
        <f>'گام اول '!AY761</f>
        <v>0</v>
      </c>
      <c r="CI760" s="389">
        <f>'گام اول '!AZ761</f>
        <v>0</v>
      </c>
      <c r="CJ760" s="389">
        <f>'گام اول '!BA761</f>
        <v>0</v>
      </c>
      <c r="CK760" s="389">
        <f>'گام اول '!BB761</f>
        <v>0</v>
      </c>
      <c r="CL760" s="389">
        <f>'گام اول '!BC761</f>
        <v>0</v>
      </c>
      <c r="CM760" s="389">
        <f>'گام اول '!BD761</f>
        <v>0</v>
      </c>
      <c r="CN760" s="389">
        <f>'گام اول '!BE761</f>
        <v>0</v>
      </c>
      <c r="CO760" s="389">
        <f>'گام اول '!BF761</f>
        <v>0</v>
      </c>
      <c r="CP760" s="389">
        <f>'گام اول '!BG761</f>
        <v>4120586.9600000004</v>
      </c>
      <c r="CQ760" s="389">
        <f>'گام اول '!BH761</f>
        <v>60055931</v>
      </c>
      <c r="CR760" s="389">
        <f t="shared" si="509"/>
        <v>64176518</v>
      </c>
      <c r="CS760" s="55">
        <f t="shared" si="510"/>
        <v>4659160</v>
      </c>
      <c r="CT760" s="388">
        <f t="shared" si="511"/>
        <v>2329580</v>
      </c>
      <c r="CU760" s="389">
        <f t="shared" si="512"/>
        <v>698874</v>
      </c>
      <c r="CV760" s="389">
        <f t="shared" si="513"/>
        <v>1120000</v>
      </c>
      <c r="CW760" s="55">
        <v>0</v>
      </c>
      <c r="CX760" s="389">
        <f t="shared" si="514"/>
        <v>72984132</v>
      </c>
      <c r="CY760" s="389">
        <f t="shared" si="515"/>
        <v>58865528</v>
      </c>
      <c r="CZ760" s="389">
        <f t="shared" si="516"/>
        <v>13539071.440000001</v>
      </c>
      <c r="DA760" s="389">
        <f t="shared" si="517"/>
        <v>86523203.439999998</v>
      </c>
      <c r="DB760" s="389">
        <f t="shared" si="518"/>
        <v>100800</v>
      </c>
      <c r="DC760" s="389">
        <f t="shared" si="519"/>
        <v>86624003.439999998</v>
      </c>
      <c r="DD760" s="394">
        <v>0</v>
      </c>
      <c r="DE760" s="389">
        <f t="shared" si="520"/>
        <v>7298413.2000000002</v>
      </c>
      <c r="DF760" s="389">
        <f t="shared" si="521"/>
        <v>3649206.6</v>
      </c>
      <c r="DG760" s="389">
        <f t="shared" si="522"/>
        <v>75676383.640000001</v>
      </c>
      <c r="DH760" s="389">
        <f t="shared" si="523"/>
        <v>7687614</v>
      </c>
      <c r="DI760" s="389">
        <f t="shared" si="524"/>
        <v>67988769.640000001</v>
      </c>
      <c r="DJ760" s="389">
        <f t="shared" si="525"/>
        <v>0</v>
      </c>
      <c r="DL760" s="396">
        <f t="shared" si="526"/>
        <v>6638737.5</v>
      </c>
      <c r="DM760" s="396">
        <f t="shared" si="527"/>
        <v>-1979577.5</v>
      </c>
    </row>
    <row r="761" spans="1:117" s="55" customFormat="1" ht="21" x14ac:dyDescent="0.2">
      <c r="A761" s="191">
        <f t="shared" si="488"/>
        <v>2655495</v>
      </c>
      <c r="B761" s="136">
        <f>'گام اول '!B762</f>
        <v>756</v>
      </c>
      <c r="C761" s="136">
        <f>'گام اول '!C762</f>
        <v>556</v>
      </c>
      <c r="D761" s="136">
        <f>'گام اول '!D762</f>
        <v>13017</v>
      </c>
      <c r="E761" s="136" t="str">
        <f>'گام اول '!E762</f>
        <v>حسین</v>
      </c>
      <c r="F761" s="136" t="str">
        <f>'گام اول '!F762</f>
        <v>دهقان نیری</v>
      </c>
      <c r="G761" s="136" t="str">
        <f>'گام اول '!G762</f>
        <v>نگهبان</v>
      </c>
      <c r="H761" s="136" t="str">
        <f>'گام اول '!H762</f>
        <v>یزد</v>
      </c>
      <c r="I761" s="136" t="str">
        <f>'گام اول '!I762</f>
        <v>144-813-4126570-1</v>
      </c>
      <c r="J761" s="136" t="str">
        <f>'گام اول '!J762</f>
        <v>5520015120</v>
      </c>
      <c r="K761" s="136" t="str">
        <f>'گام اول '!K762</f>
        <v>0080657386</v>
      </c>
      <c r="L761" s="136" t="str">
        <f>'گام اول '!L762</f>
        <v>یزد</v>
      </c>
      <c r="M761" s="136" t="str">
        <f>'گام اول '!M762</f>
        <v>نگهبان</v>
      </c>
      <c r="N761" s="120" t="str">
        <f>'گام اول '!N762</f>
        <v>*</v>
      </c>
      <c r="O761" s="119">
        <f>'گام اول '!O762</f>
        <v>0</v>
      </c>
      <c r="P761" s="121">
        <f>'گام اول '!P762</f>
        <v>0</v>
      </c>
      <c r="Q761" s="358">
        <f>'گام اول '!Q762</f>
        <v>30</v>
      </c>
      <c r="R761" s="358">
        <f>'گام اول '!R762</f>
        <v>120</v>
      </c>
      <c r="S761" s="358">
        <f>'گام اول '!S762</f>
        <v>110</v>
      </c>
      <c r="T761" s="358">
        <f>'گام اول '!T762</f>
        <v>29.33</v>
      </c>
      <c r="U761" s="137">
        <f>'گام اول '!U762</f>
        <v>0</v>
      </c>
      <c r="V761" s="120">
        <f>'گام اول '!W762</f>
        <v>0</v>
      </c>
      <c r="W761" s="121">
        <f>'گام اول '!X762</f>
        <v>0</v>
      </c>
      <c r="X761" s="366">
        <f>'گام اول '!Y762</f>
        <v>0</v>
      </c>
      <c r="Y761" s="366">
        <f>'گام اول '!Z762</f>
        <v>0</v>
      </c>
      <c r="Z761" s="138">
        <f>'گام اول '!AA762</f>
        <v>885165</v>
      </c>
      <c r="AA761" s="138">
        <f>'گام اول '!AB762</f>
        <v>0</v>
      </c>
      <c r="AB761" s="138">
        <f>'گام اول '!AC762</f>
        <v>885165</v>
      </c>
      <c r="AC761" s="138">
        <f>'گام اول '!AD762</f>
        <v>4500000</v>
      </c>
      <c r="AD761" s="138">
        <f>'گام اول '!AE762</f>
        <v>6000000</v>
      </c>
      <c r="AE761" s="139">
        <f>'گام اول '!AF762</f>
        <v>168986.04545454544</v>
      </c>
      <c r="AF761" s="122">
        <f>'گام اول '!AG762</f>
        <v>26554950</v>
      </c>
      <c r="AG761" s="123">
        <f>'گام اول '!AH762</f>
        <v>0</v>
      </c>
      <c r="AH761" s="123">
        <f>'گام اول '!AI762</f>
        <v>20278325.454545453</v>
      </c>
      <c r="AI761" s="123">
        <f>'گام اول '!AJ762</f>
        <v>0</v>
      </c>
      <c r="AJ761" s="123">
        <f>'گام اول '!AK762</f>
        <v>4500000</v>
      </c>
      <c r="AK761" s="123">
        <f>'گام اول '!AL762</f>
        <v>6000000</v>
      </c>
      <c r="AL761" s="123">
        <f>'گام اول '!AM762</f>
        <v>4647116.25</v>
      </c>
      <c r="AM761" s="123">
        <f>'گام اول '!AN762</f>
        <v>4956360.7131818179</v>
      </c>
      <c r="AN761" s="123">
        <f>'گام اول '!AO762</f>
        <v>0</v>
      </c>
      <c r="AO761" s="123">
        <f>'گام اول '!AP762</f>
        <v>3000000</v>
      </c>
      <c r="AP761" s="123">
        <f>'گام اول '!AQ762</f>
        <v>0</v>
      </c>
      <c r="AQ761" s="123">
        <f>'گام اول '!AR762</f>
        <v>0</v>
      </c>
      <c r="AR761" s="123">
        <f>'گام اول '!AS762</f>
        <v>0</v>
      </c>
      <c r="AS761" s="375">
        <f>'گام اول '!AT762</f>
        <v>0</v>
      </c>
      <c r="AT761" s="368">
        <f t="shared" si="489"/>
        <v>69936752.417727262</v>
      </c>
      <c r="AU761" s="173">
        <f>'گام اول '!AV762</f>
        <v>51541179.748486355</v>
      </c>
      <c r="AV761" s="141">
        <f>'گام اول '!AW762</f>
        <v>69936752.417727262</v>
      </c>
      <c r="AW761" s="142">
        <f t="shared" si="490"/>
        <v>4895572.6692409087</v>
      </c>
      <c r="AX761" s="75">
        <f t="shared" si="491"/>
        <v>1154117.9748486355</v>
      </c>
      <c r="AY761" s="142">
        <f>'گام اول '!AZ762</f>
        <v>0</v>
      </c>
      <c r="AZ761" s="142">
        <f>'گام اول '!BA762</f>
        <v>0</v>
      </c>
      <c r="BA761" s="142">
        <f>'گام اول '!BB762</f>
        <v>0</v>
      </c>
      <c r="BB761" s="142">
        <f>'گام اول '!BC762</f>
        <v>0</v>
      </c>
      <c r="BC761" s="142">
        <f>'گام اول '!BD762</f>
        <v>0</v>
      </c>
      <c r="BD761" s="142">
        <f>'گام اول '!BE762</f>
        <v>0</v>
      </c>
      <c r="BE761" s="142">
        <f>'گام اول '!BF762</f>
        <v>0</v>
      </c>
      <c r="BF761" s="143">
        <f t="shared" si="492"/>
        <v>6049690.6440895442</v>
      </c>
      <c r="BG761" s="140">
        <f t="shared" si="493"/>
        <v>63887061</v>
      </c>
      <c r="BH761" s="144">
        <f t="shared" si="494"/>
        <v>69936752.417727262</v>
      </c>
      <c r="BI761" s="127">
        <f t="shared" si="487"/>
        <v>4425825</v>
      </c>
      <c r="BJ761" s="145">
        <f t="shared" si="495"/>
        <v>2212912.5</v>
      </c>
      <c r="BK761" s="145">
        <f t="shared" si="496"/>
        <v>663873.75</v>
      </c>
      <c r="BL761" s="146">
        <f t="shared" si="497"/>
        <v>1120000</v>
      </c>
      <c r="BM761" s="379">
        <v>0</v>
      </c>
      <c r="BN761" s="147">
        <f t="shared" si="498"/>
        <v>78359363.667727262</v>
      </c>
      <c r="BO761" s="148">
        <f t="shared" si="499"/>
        <v>69936752.417727262</v>
      </c>
      <c r="BP761" s="149">
        <f t="shared" si="500"/>
        <v>16085453.056077272</v>
      </c>
      <c r="BQ761" s="150">
        <f t="shared" ref="BQ761:BQ818" si="528">BN761+BP761</f>
        <v>94444816.723804533</v>
      </c>
      <c r="BR761" s="151">
        <f t="shared" ref="BR761:BR818" si="529">BL761*9%</f>
        <v>100800</v>
      </c>
      <c r="BS761" s="147">
        <f t="shared" ref="BS761:BS818" si="530">BQ761+BR761</f>
        <v>94545616.723804533</v>
      </c>
      <c r="BT761" s="135">
        <v>0</v>
      </c>
      <c r="BU761" s="148">
        <f t="shared" si="504"/>
        <v>7835936.3667727262</v>
      </c>
      <c r="BV761" s="152">
        <f t="shared" si="505"/>
        <v>3917968.1833863631</v>
      </c>
      <c r="BW761" s="133">
        <f t="shared" si="506"/>
        <v>82791712.173645437</v>
      </c>
      <c r="BX761" s="147">
        <f t="shared" si="507"/>
        <v>7302611.25</v>
      </c>
      <c r="BY761" s="134">
        <f t="shared" si="508"/>
        <v>75489100.923645437</v>
      </c>
      <c r="CD761" s="388">
        <f>'گام اول '!AU762</f>
        <v>69936752.417727262</v>
      </c>
      <c r="CE761" s="389">
        <f>'گام اول '!AV762</f>
        <v>51541179.748486355</v>
      </c>
      <c r="CF761" s="389">
        <f>'گام اول '!AW762</f>
        <v>69936752.417727262</v>
      </c>
      <c r="CG761" s="389">
        <f>'گام اول '!AX762</f>
        <v>4895572.6692409087</v>
      </c>
      <c r="CH761" s="389">
        <f>'گام اول '!AY762</f>
        <v>1154117.9748486355</v>
      </c>
      <c r="CI761" s="389">
        <f>'گام اول '!AZ762</f>
        <v>0</v>
      </c>
      <c r="CJ761" s="389">
        <f>'گام اول '!BA762</f>
        <v>0</v>
      </c>
      <c r="CK761" s="389">
        <f>'گام اول '!BB762</f>
        <v>0</v>
      </c>
      <c r="CL761" s="389">
        <f>'گام اول '!BC762</f>
        <v>0</v>
      </c>
      <c r="CM761" s="389">
        <f>'گام اول '!BD762</f>
        <v>0</v>
      </c>
      <c r="CN761" s="389">
        <f>'گام اول '!BE762</f>
        <v>0</v>
      </c>
      <c r="CO761" s="389">
        <f>'گام اول '!BF762</f>
        <v>0</v>
      </c>
      <c r="CP761" s="389">
        <f>'گام اول '!BG762</f>
        <v>6049690.6440895442</v>
      </c>
      <c r="CQ761" s="389">
        <f>'گام اول '!BH762</f>
        <v>63887061</v>
      </c>
      <c r="CR761" s="389">
        <f t="shared" si="509"/>
        <v>69936752.417727262</v>
      </c>
      <c r="CS761" s="55">
        <f t="shared" si="510"/>
        <v>4425825</v>
      </c>
      <c r="CT761" s="388">
        <f t="shared" si="511"/>
        <v>2212912.5</v>
      </c>
      <c r="CU761" s="389">
        <f t="shared" si="512"/>
        <v>663873.75</v>
      </c>
      <c r="CV761" s="389">
        <f t="shared" si="513"/>
        <v>1120000</v>
      </c>
      <c r="CW761" s="55">
        <v>0</v>
      </c>
      <c r="CX761" s="389">
        <f t="shared" si="514"/>
        <v>78359363.667727262</v>
      </c>
      <c r="CY761" s="389">
        <f t="shared" si="515"/>
        <v>69936752.417727262</v>
      </c>
      <c r="CZ761" s="389">
        <f t="shared" si="516"/>
        <v>16085453.056077272</v>
      </c>
      <c r="DA761" s="389">
        <f t="shared" si="517"/>
        <v>94444816.723804533</v>
      </c>
      <c r="DB761" s="389">
        <f t="shared" si="518"/>
        <v>100800</v>
      </c>
      <c r="DC761" s="389">
        <f t="shared" si="519"/>
        <v>94545616.723804533</v>
      </c>
      <c r="DD761" s="394">
        <v>0</v>
      </c>
      <c r="DE761" s="389">
        <f t="shared" si="520"/>
        <v>7835936.3667727262</v>
      </c>
      <c r="DF761" s="389">
        <f t="shared" si="521"/>
        <v>3917968.1833863631</v>
      </c>
      <c r="DG761" s="389">
        <f t="shared" si="522"/>
        <v>82791712.173645437</v>
      </c>
      <c r="DH761" s="389">
        <f t="shared" si="523"/>
        <v>7302611.25</v>
      </c>
      <c r="DI761" s="389">
        <f t="shared" si="524"/>
        <v>75489100.923645437</v>
      </c>
      <c r="DJ761" s="389">
        <f t="shared" si="525"/>
        <v>0</v>
      </c>
      <c r="DL761" s="396">
        <f t="shared" si="526"/>
        <v>6638737.5</v>
      </c>
      <c r="DM761" s="396">
        <f t="shared" si="527"/>
        <v>-2212912.5</v>
      </c>
    </row>
    <row r="762" spans="1:117" s="55" customFormat="1" ht="21" x14ac:dyDescent="0.2">
      <c r="A762" s="191">
        <f t="shared" si="488"/>
        <v>2655495</v>
      </c>
      <c r="B762" s="136">
        <f>'گام اول '!B763</f>
        <v>757</v>
      </c>
      <c r="C762" s="136">
        <f>'گام اول '!C763</f>
        <v>86</v>
      </c>
      <c r="D762" s="136">
        <f>'گام اول '!D763</f>
        <v>0</v>
      </c>
      <c r="E762" s="136" t="str">
        <f>'گام اول '!E763</f>
        <v xml:space="preserve">مجید </v>
      </c>
      <c r="F762" s="136" t="str">
        <f>'گام اول '!F763</f>
        <v>عرفانیان زرعی</v>
      </c>
      <c r="G762" s="136" t="str">
        <f>'گام اول '!G763</f>
        <v>نگهبان</v>
      </c>
      <c r="H762" s="136" t="str">
        <f>'گام اول '!H763</f>
        <v>تهران</v>
      </c>
      <c r="I762" s="136" t="str">
        <f>'گام اول '!I763</f>
        <v>374-700-3586395-1</v>
      </c>
      <c r="J762" s="136" t="str">
        <f>'گام اول '!J763</f>
        <v>0053889932</v>
      </c>
      <c r="K762" s="136" t="str">
        <f>'گام اول '!K763</f>
        <v>0022060108</v>
      </c>
      <c r="L762" s="136" t="str">
        <f>'گام اول '!L763</f>
        <v>تهران</v>
      </c>
      <c r="M762" s="136" t="str">
        <f>'گام اول '!M763</f>
        <v>نگهبان</v>
      </c>
      <c r="N762" s="120" t="str">
        <f>'گام اول '!N763</f>
        <v>*</v>
      </c>
      <c r="O762" s="119">
        <f>'گام اول '!O763</f>
        <v>0</v>
      </c>
      <c r="P762" s="121">
        <f>'گام اول '!P763</f>
        <v>0</v>
      </c>
      <c r="Q762" s="358">
        <f>'گام اول '!Q763</f>
        <v>30</v>
      </c>
      <c r="R762" s="358">
        <f>'گام اول '!R763</f>
        <v>120</v>
      </c>
      <c r="S762" s="358">
        <f>'گام اول '!S763</f>
        <v>110</v>
      </c>
      <c r="T762" s="358">
        <f>'گام اول '!T763</f>
        <v>29.33</v>
      </c>
      <c r="U762" s="137">
        <f>'گام اول '!U763</f>
        <v>0</v>
      </c>
      <c r="V762" s="120">
        <f>'گام اول '!W763</f>
        <v>0</v>
      </c>
      <c r="W762" s="121">
        <f>'گام اول '!X763</f>
        <v>0</v>
      </c>
      <c r="X762" s="366">
        <f>'گام اول '!Y763</f>
        <v>3</v>
      </c>
      <c r="Y762" s="366">
        <f>'گام اول '!Z763</f>
        <v>1</v>
      </c>
      <c r="Z762" s="138">
        <f>'گام اول '!AA763</f>
        <v>885165</v>
      </c>
      <c r="AA762" s="138">
        <f>'گام اول '!AB763</f>
        <v>0</v>
      </c>
      <c r="AB762" s="138">
        <f>'گام اول '!AC763</f>
        <v>885165</v>
      </c>
      <c r="AC762" s="138">
        <f>'گام اول '!AD763</f>
        <v>4500000</v>
      </c>
      <c r="AD762" s="138">
        <f>'گام اول '!AE763</f>
        <v>6000000</v>
      </c>
      <c r="AE762" s="139">
        <f>'گام اول '!AF763</f>
        <v>168986.04545454544</v>
      </c>
      <c r="AF762" s="122">
        <f>'گام اول '!AG763</f>
        <v>26554950</v>
      </c>
      <c r="AG762" s="123">
        <f>'گام اول '!AH763</f>
        <v>0</v>
      </c>
      <c r="AH762" s="123">
        <f>'گام اول '!AI763</f>
        <v>20278325.454545453</v>
      </c>
      <c r="AI762" s="123">
        <f>'گام اول '!AJ763</f>
        <v>2655495</v>
      </c>
      <c r="AJ762" s="123">
        <f>'گام اول '!AK763</f>
        <v>4500000</v>
      </c>
      <c r="AK762" s="123">
        <f>'گام اول '!AL763</f>
        <v>6000000</v>
      </c>
      <c r="AL762" s="123">
        <f>'گام اول '!AM763</f>
        <v>4647116.25</v>
      </c>
      <c r="AM762" s="123">
        <f>'گام اول '!AN763</f>
        <v>4956360.7131818179</v>
      </c>
      <c r="AN762" s="123">
        <f>'گام اول '!AO763</f>
        <v>0</v>
      </c>
      <c r="AO762" s="123">
        <f>'گام اول '!AP763</f>
        <v>2400000</v>
      </c>
      <c r="AP762" s="123">
        <f>'گام اول '!AQ763</f>
        <v>0</v>
      </c>
      <c r="AQ762" s="123">
        <f>'گام اول '!AR763</f>
        <v>0</v>
      </c>
      <c r="AR762" s="123">
        <f>'گام اول '!AS763</f>
        <v>0</v>
      </c>
      <c r="AS762" s="375">
        <f>'گام اول '!AT763</f>
        <v>0</v>
      </c>
      <c r="AT762" s="368">
        <f t="shared" si="489"/>
        <v>71992247.417727277</v>
      </c>
      <c r="AU762" s="173">
        <f>'گام اول '!AV763</f>
        <v>51583179.74848637</v>
      </c>
      <c r="AV762" s="141">
        <f>'گام اول '!AW763</f>
        <v>69336752.417727262</v>
      </c>
      <c r="AW762" s="142">
        <f t="shared" si="490"/>
        <v>4853572.6692409087</v>
      </c>
      <c r="AX762" s="75">
        <f t="shared" si="491"/>
        <v>1158317.9748486371</v>
      </c>
      <c r="AY762" s="142">
        <f>'گام اول '!AZ763</f>
        <v>0</v>
      </c>
      <c r="AZ762" s="142">
        <f>'گام اول '!BA763</f>
        <v>0</v>
      </c>
      <c r="BA762" s="142">
        <f>'گام اول '!BB763</f>
        <v>0</v>
      </c>
      <c r="BB762" s="142">
        <f>'گام اول '!BC763</f>
        <v>0</v>
      </c>
      <c r="BC762" s="142">
        <f>'گام اول '!BD763</f>
        <v>0</v>
      </c>
      <c r="BD762" s="142">
        <f>'گام اول '!BE763</f>
        <v>0</v>
      </c>
      <c r="BE762" s="142">
        <f>'گام اول '!BF763</f>
        <v>0</v>
      </c>
      <c r="BF762" s="143">
        <f t="shared" si="492"/>
        <v>6011890.6440895461</v>
      </c>
      <c r="BG762" s="140">
        <f t="shared" si="493"/>
        <v>65980356</v>
      </c>
      <c r="BH762" s="144">
        <f t="shared" si="494"/>
        <v>71992247.417727277</v>
      </c>
      <c r="BI762" s="127">
        <f t="shared" si="487"/>
        <v>4425825</v>
      </c>
      <c r="BJ762" s="145">
        <f t="shared" si="495"/>
        <v>2212912.5</v>
      </c>
      <c r="BK762" s="145">
        <f t="shared" si="496"/>
        <v>663873.75</v>
      </c>
      <c r="BL762" s="146">
        <f t="shared" si="497"/>
        <v>1120000</v>
      </c>
      <c r="BM762" s="379">
        <v>0</v>
      </c>
      <c r="BN762" s="147">
        <f t="shared" si="498"/>
        <v>80414858.667727277</v>
      </c>
      <c r="BO762" s="148">
        <f t="shared" si="499"/>
        <v>69336752.417727262</v>
      </c>
      <c r="BP762" s="149">
        <f t="shared" si="500"/>
        <v>15947453.056077272</v>
      </c>
      <c r="BQ762" s="150">
        <f t="shared" si="528"/>
        <v>96362311.723804548</v>
      </c>
      <c r="BR762" s="151">
        <f t="shared" si="529"/>
        <v>100800</v>
      </c>
      <c r="BS762" s="147">
        <f t="shared" si="530"/>
        <v>96463111.723804548</v>
      </c>
      <c r="BT762" s="135">
        <v>0</v>
      </c>
      <c r="BU762" s="148">
        <f t="shared" si="504"/>
        <v>8041485.866772728</v>
      </c>
      <c r="BV762" s="152">
        <f t="shared" si="505"/>
        <v>4020742.933386364</v>
      </c>
      <c r="BW762" s="133">
        <f t="shared" si="506"/>
        <v>84400882.923645452</v>
      </c>
      <c r="BX762" s="147">
        <f t="shared" si="507"/>
        <v>7302611.25</v>
      </c>
      <c r="BY762" s="134">
        <f t="shared" si="508"/>
        <v>77098271.673645452</v>
      </c>
      <c r="CD762" s="388">
        <f>'گام اول '!AU763</f>
        <v>71992247.417727277</v>
      </c>
      <c r="CE762" s="389">
        <f>'گام اول '!AV763</f>
        <v>51583179.74848637</v>
      </c>
      <c r="CF762" s="389">
        <f>'گام اول '!AW763</f>
        <v>69336752.417727262</v>
      </c>
      <c r="CG762" s="389">
        <f>'گام اول '!AX763</f>
        <v>4853572.6692409087</v>
      </c>
      <c r="CH762" s="389">
        <f>'گام اول '!AY763</f>
        <v>1158317.9748486371</v>
      </c>
      <c r="CI762" s="389">
        <f>'گام اول '!AZ763</f>
        <v>0</v>
      </c>
      <c r="CJ762" s="389">
        <f>'گام اول '!BA763</f>
        <v>0</v>
      </c>
      <c r="CK762" s="389">
        <f>'گام اول '!BB763</f>
        <v>0</v>
      </c>
      <c r="CL762" s="389">
        <f>'گام اول '!BC763</f>
        <v>0</v>
      </c>
      <c r="CM762" s="389">
        <f>'گام اول '!BD763</f>
        <v>0</v>
      </c>
      <c r="CN762" s="389">
        <f>'گام اول '!BE763</f>
        <v>0</v>
      </c>
      <c r="CO762" s="389">
        <f>'گام اول '!BF763</f>
        <v>0</v>
      </c>
      <c r="CP762" s="389">
        <f>'گام اول '!BG763</f>
        <v>6011890.6440895461</v>
      </c>
      <c r="CQ762" s="389">
        <f>'گام اول '!BH763</f>
        <v>65980356</v>
      </c>
      <c r="CR762" s="389">
        <f t="shared" si="509"/>
        <v>71992247.417727277</v>
      </c>
      <c r="CS762" s="55">
        <f t="shared" si="510"/>
        <v>4425825</v>
      </c>
      <c r="CT762" s="388">
        <f t="shared" si="511"/>
        <v>2212912.5</v>
      </c>
      <c r="CU762" s="389">
        <f t="shared" si="512"/>
        <v>663873.75</v>
      </c>
      <c r="CV762" s="389">
        <f t="shared" si="513"/>
        <v>1120000</v>
      </c>
      <c r="CW762" s="55">
        <v>0</v>
      </c>
      <c r="CX762" s="389">
        <f t="shared" si="514"/>
        <v>80414858.667727277</v>
      </c>
      <c r="CY762" s="389">
        <f t="shared" si="515"/>
        <v>69336752.417727262</v>
      </c>
      <c r="CZ762" s="389">
        <f t="shared" si="516"/>
        <v>15947453.056077272</v>
      </c>
      <c r="DA762" s="389">
        <f t="shared" si="517"/>
        <v>96362311.723804548</v>
      </c>
      <c r="DB762" s="389">
        <f t="shared" si="518"/>
        <v>100800</v>
      </c>
      <c r="DC762" s="389">
        <f t="shared" si="519"/>
        <v>96463111.723804548</v>
      </c>
      <c r="DD762" s="394">
        <v>0</v>
      </c>
      <c r="DE762" s="389">
        <f t="shared" si="520"/>
        <v>8041485.866772728</v>
      </c>
      <c r="DF762" s="389">
        <f t="shared" si="521"/>
        <v>4020742.933386364</v>
      </c>
      <c r="DG762" s="389">
        <f t="shared" si="522"/>
        <v>84400882.923645452</v>
      </c>
      <c r="DH762" s="389">
        <f t="shared" si="523"/>
        <v>7302611.25</v>
      </c>
      <c r="DI762" s="389">
        <f t="shared" si="524"/>
        <v>77098271.673645452</v>
      </c>
      <c r="DJ762" s="389">
        <f t="shared" si="525"/>
        <v>0</v>
      </c>
      <c r="DL762" s="396">
        <f t="shared" si="526"/>
        <v>6638737.5</v>
      </c>
      <c r="DM762" s="396">
        <f t="shared" si="527"/>
        <v>-2212912.5</v>
      </c>
    </row>
    <row r="763" spans="1:117" s="55" customFormat="1" ht="21" x14ac:dyDescent="0.2">
      <c r="A763" s="191">
        <f t="shared" si="488"/>
        <v>2655495</v>
      </c>
      <c r="B763" s="136">
        <f>'گام اول '!B764</f>
        <v>758</v>
      </c>
      <c r="C763" s="136">
        <f>'گام اول '!C764</f>
        <v>222</v>
      </c>
      <c r="D763" s="136">
        <f>'گام اول '!D764</f>
        <v>0</v>
      </c>
      <c r="E763" s="136" t="str">
        <f>'گام اول '!E764</f>
        <v xml:space="preserve">علیرضا </v>
      </c>
      <c r="F763" s="136" t="str">
        <f>'گام اول '!F764</f>
        <v>خرد پپشه</v>
      </c>
      <c r="G763" s="136" t="str">
        <f>'گام اول '!G764</f>
        <v>نگهبان</v>
      </c>
      <c r="H763" s="136" t="str">
        <f>'گام اول '!H764</f>
        <v>ش.تهران</v>
      </c>
      <c r="I763" s="136" t="str">
        <f>'گام اول '!I764</f>
        <v>390-700-4376076-1</v>
      </c>
      <c r="J763" s="136" t="str">
        <f>'گام اول '!J764</f>
        <v>0076078124</v>
      </c>
      <c r="K763" s="136">
        <f>'گام اول '!K764</f>
        <v>0</v>
      </c>
      <c r="L763" s="136" t="str">
        <f>'گام اول '!L764</f>
        <v>شهرستانهای استان تهران</v>
      </c>
      <c r="M763" s="136" t="str">
        <f>'گام اول '!M764</f>
        <v>نگهبان</v>
      </c>
      <c r="N763" s="120" t="str">
        <f>'گام اول '!N764</f>
        <v>*</v>
      </c>
      <c r="O763" s="119">
        <f>'گام اول '!O764</f>
        <v>0</v>
      </c>
      <c r="P763" s="121">
        <f>'گام اول '!P764</f>
        <v>0</v>
      </c>
      <c r="Q763" s="358">
        <f>'گام اول '!Q764</f>
        <v>30</v>
      </c>
      <c r="R763" s="358">
        <f>'گام اول '!R764</f>
        <v>120</v>
      </c>
      <c r="S763" s="358">
        <f>'گام اول '!S764</f>
        <v>110</v>
      </c>
      <c r="T763" s="358">
        <f>'گام اول '!T764</f>
        <v>29.33</v>
      </c>
      <c r="U763" s="137">
        <f>'گام اول '!U764</f>
        <v>0</v>
      </c>
      <c r="V763" s="120">
        <f>'گام اول '!W764</f>
        <v>0</v>
      </c>
      <c r="W763" s="121">
        <f>'گام اول '!X764</f>
        <v>0</v>
      </c>
      <c r="X763" s="366">
        <f>'گام اول '!Y764</f>
        <v>0</v>
      </c>
      <c r="Y763" s="366">
        <f>'گام اول '!Z764</f>
        <v>1</v>
      </c>
      <c r="Z763" s="138">
        <f>'گام اول '!AA764</f>
        <v>885165</v>
      </c>
      <c r="AA763" s="138">
        <f>'گام اول '!AB764</f>
        <v>0</v>
      </c>
      <c r="AB763" s="138">
        <f>'گام اول '!AC764</f>
        <v>885165</v>
      </c>
      <c r="AC763" s="138">
        <f>'گام اول '!AD764</f>
        <v>4500000</v>
      </c>
      <c r="AD763" s="138">
        <f>'گام اول '!AE764</f>
        <v>6000000</v>
      </c>
      <c r="AE763" s="139">
        <f>'گام اول '!AF764</f>
        <v>168986.04545454544</v>
      </c>
      <c r="AF763" s="122">
        <f>'گام اول '!AG764</f>
        <v>26554950</v>
      </c>
      <c r="AG763" s="123">
        <f>'گام اول '!AH764</f>
        <v>0</v>
      </c>
      <c r="AH763" s="123">
        <f>'گام اول '!AI764</f>
        <v>20278325.454545453</v>
      </c>
      <c r="AI763" s="123">
        <f>'گام اول '!AJ764</f>
        <v>2655495</v>
      </c>
      <c r="AJ763" s="123">
        <f>'گام اول '!AK764</f>
        <v>4500000</v>
      </c>
      <c r="AK763" s="123">
        <f>'گام اول '!AL764</f>
        <v>6000000</v>
      </c>
      <c r="AL763" s="123">
        <f>'گام اول '!AM764</f>
        <v>4647116.25</v>
      </c>
      <c r="AM763" s="123">
        <f>'گام اول '!AN764</f>
        <v>4956360.7131818179</v>
      </c>
      <c r="AN763" s="123">
        <f>'گام اول '!AO764</f>
        <v>0</v>
      </c>
      <c r="AO763" s="123">
        <f>'گام اول '!AP764</f>
        <v>3000000</v>
      </c>
      <c r="AP763" s="123">
        <f>'گام اول '!AQ764</f>
        <v>0</v>
      </c>
      <c r="AQ763" s="123">
        <f>'گام اول '!AR764</f>
        <v>0</v>
      </c>
      <c r="AR763" s="123">
        <f>'گام اول '!AS764</f>
        <v>0</v>
      </c>
      <c r="AS763" s="375">
        <f>'گام اول '!AT764</f>
        <v>0</v>
      </c>
      <c r="AT763" s="368">
        <f t="shared" si="489"/>
        <v>72592247.417727277</v>
      </c>
      <c r="AU763" s="173">
        <f>'گام اول '!AV764</f>
        <v>51541179.74848637</v>
      </c>
      <c r="AV763" s="141">
        <f>'گام اول '!AW764</f>
        <v>69936752.417727262</v>
      </c>
      <c r="AW763" s="142">
        <f t="shared" si="490"/>
        <v>4895572.6692409087</v>
      </c>
      <c r="AX763" s="75">
        <f t="shared" si="491"/>
        <v>1154117.9748486371</v>
      </c>
      <c r="AY763" s="142">
        <f>'گام اول '!AZ764</f>
        <v>0</v>
      </c>
      <c r="AZ763" s="142">
        <f>'گام اول '!BA764</f>
        <v>0</v>
      </c>
      <c r="BA763" s="142">
        <f>'گام اول '!BB764</f>
        <v>0</v>
      </c>
      <c r="BB763" s="142">
        <f>'گام اول '!BC764</f>
        <v>0</v>
      </c>
      <c r="BC763" s="142">
        <f>'گام اول '!BD764</f>
        <v>0</v>
      </c>
      <c r="BD763" s="142">
        <f>'گام اول '!BE764</f>
        <v>0</v>
      </c>
      <c r="BE763" s="142">
        <f>'گام اول '!BF764</f>
        <v>0</v>
      </c>
      <c r="BF763" s="143">
        <f t="shared" si="492"/>
        <v>6049690.6440895461</v>
      </c>
      <c r="BG763" s="140">
        <f t="shared" si="493"/>
        <v>66542556</v>
      </c>
      <c r="BH763" s="144">
        <f t="shared" si="494"/>
        <v>72592247.417727277</v>
      </c>
      <c r="BI763" s="127">
        <f t="shared" si="487"/>
        <v>4425825</v>
      </c>
      <c r="BJ763" s="145">
        <f t="shared" si="495"/>
        <v>2212912.5</v>
      </c>
      <c r="BK763" s="145">
        <f t="shared" si="496"/>
        <v>663873.75</v>
      </c>
      <c r="BL763" s="146">
        <f t="shared" si="497"/>
        <v>1120000</v>
      </c>
      <c r="BM763" s="379">
        <v>0</v>
      </c>
      <c r="BN763" s="147">
        <f t="shared" si="498"/>
        <v>81014858.667727277</v>
      </c>
      <c r="BO763" s="148">
        <f t="shared" si="499"/>
        <v>69936752.417727262</v>
      </c>
      <c r="BP763" s="149">
        <f t="shared" si="500"/>
        <v>16085453.056077272</v>
      </c>
      <c r="BQ763" s="150">
        <f t="shared" si="528"/>
        <v>97100311.723804548</v>
      </c>
      <c r="BR763" s="151">
        <f t="shared" si="529"/>
        <v>100800</v>
      </c>
      <c r="BS763" s="147">
        <f t="shared" si="530"/>
        <v>97201111.723804548</v>
      </c>
      <c r="BT763" s="135">
        <v>0</v>
      </c>
      <c r="BU763" s="148">
        <f t="shared" si="504"/>
        <v>8101485.866772728</v>
      </c>
      <c r="BV763" s="152">
        <f t="shared" si="505"/>
        <v>4050742.933386364</v>
      </c>
      <c r="BW763" s="133">
        <f t="shared" si="506"/>
        <v>85048882.923645452</v>
      </c>
      <c r="BX763" s="147">
        <f t="shared" si="507"/>
        <v>7302611.25</v>
      </c>
      <c r="BY763" s="134">
        <f t="shared" si="508"/>
        <v>77746271.673645452</v>
      </c>
      <c r="CD763" s="388">
        <f>'گام اول '!AU764</f>
        <v>72592247.417727277</v>
      </c>
      <c r="CE763" s="389">
        <f>'گام اول '!AV764</f>
        <v>51541179.74848637</v>
      </c>
      <c r="CF763" s="389">
        <f>'گام اول '!AW764</f>
        <v>69936752.417727262</v>
      </c>
      <c r="CG763" s="389">
        <f>'گام اول '!AX764</f>
        <v>4895572.6692409087</v>
      </c>
      <c r="CH763" s="389">
        <f>'گام اول '!AY764</f>
        <v>1154117.9748486371</v>
      </c>
      <c r="CI763" s="389">
        <f>'گام اول '!AZ764</f>
        <v>0</v>
      </c>
      <c r="CJ763" s="389">
        <f>'گام اول '!BA764</f>
        <v>0</v>
      </c>
      <c r="CK763" s="389">
        <f>'گام اول '!BB764</f>
        <v>0</v>
      </c>
      <c r="CL763" s="389">
        <f>'گام اول '!BC764</f>
        <v>0</v>
      </c>
      <c r="CM763" s="389">
        <f>'گام اول '!BD764</f>
        <v>0</v>
      </c>
      <c r="CN763" s="389">
        <f>'گام اول '!BE764</f>
        <v>0</v>
      </c>
      <c r="CO763" s="389">
        <f>'گام اول '!BF764</f>
        <v>0</v>
      </c>
      <c r="CP763" s="389">
        <f>'گام اول '!BG764</f>
        <v>6049690.6440895461</v>
      </c>
      <c r="CQ763" s="389">
        <f>'گام اول '!BH764</f>
        <v>66542556</v>
      </c>
      <c r="CR763" s="389">
        <f t="shared" si="509"/>
        <v>72592247.417727277</v>
      </c>
      <c r="CS763" s="55">
        <f t="shared" si="510"/>
        <v>4425825</v>
      </c>
      <c r="CT763" s="388">
        <f t="shared" si="511"/>
        <v>2212912.5</v>
      </c>
      <c r="CU763" s="389">
        <f t="shared" si="512"/>
        <v>663873.75</v>
      </c>
      <c r="CV763" s="389">
        <f t="shared" si="513"/>
        <v>1120000</v>
      </c>
      <c r="CW763" s="55">
        <v>0</v>
      </c>
      <c r="CX763" s="389">
        <f t="shared" si="514"/>
        <v>81014858.667727277</v>
      </c>
      <c r="CY763" s="389">
        <f t="shared" si="515"/>
        <v>69936752.417727262</v>
      </c>
      <c r="CZ763" s="389">
        <f t="shared" si="516"/>
        <v>16085453.056077272</v>
      </c>
      <c r="DA763" s="389">
        <f t="shared" si="517"/>
        <v>97100311.723804548</v>
      </c>
      <c r="DB763" s="389">
        <f t="shared" si="518"/>
        <v>100800</v>
      </c>
      <c r="DC763" s="389">
        <f t="shared" si="519"/>
        <v>97201111.723804548</v>
      </c>
      <c r="DD763" s="394">
        <v>0</v>
      </c>
      <c r="DE763" s="389">
        <f t="shared" si="520"/>
        <v>8101485.866772728</v>
      </c>
      <c r="DF763" s="389">
        <f t="shared" si="521"/>
        <v>4050742.933386364</v>
      </c>
      <c r="DG763" s="389">
        <f t="shared" si="522"/>
        <v>85048882.923645452</v>
      </c>
      <c r="DH763" s="389">
        <f t="shared" si="523"/>
        <v>7302611.25</v>
      </c>
      <c r="DI763" s="389">
        <f t="shared" si="524"/>
        <v>77746271.673645452</v>
      </c>
      <c r="DJ763" s="389">
        <f t="shared" si="525"/>
        <v>0</v>
      </c>
      <c r="DL763" s="396">
        <f t="shared" si="526"/>
        <v>6638737.5</v>
      </c>
      <c r="DM763" s="396">
        <f t="shared" si="527"/>
        <v>-2212912.5</v>
      </c>
    </row>
    <row r="764" spans="1:117" s="55" customFormat="1" ht="21" x14ac:dyDescent="0.2">
      <c r="A764" s="191">
        <f t="shared" si="488"/>
        <v>2655495</v>
      </c>
      <c r="B764" s="136">
        <f>'گام اول '!B765</f>
        <v>759</v>
      </c>
      <c r="C764" s="136">
        <f>'گام اول '!C765</f>
        <v>223</v>
      </c>
      <c r="D764" s="136">
        <f>'گام اول '!D765</f>
        <v>0</v>
      </c>
      <c r="E764" s="136" t="str">
        <f>'گام اول '!E765</f>
        <v>مصطفی</v>
      </c>
      <c r="F764" s="136" t="str">
        <f>'گام اول '!F765</f>
        <v>کوهی</v>
      </c>
      <c r="G764" s="136" t="str">
        <f>'گام اول '!G765</f>
        <v>نگهبان</v>
      </c>
      <c r="H764" s="136" t="str">
        <f>'گام اول '!H765</f>
        <v>ش.تهران</v>
      </c>
      <c r="I764" s="136" t="str">
        <f>'گام اول '!I765</f>
        <v>366-700-4380102-1</v>
      </c>
      <c r="J764" s="136">
        <f>'گام اول '!J765</f>
        <v>4011430951</v>
      </c>
      <c r="K764" s="136">
        <f>'گام اول '!K765</f>
        <v>0</v>
      </c>
      <c r="L764" s="136" t="str">
        <f>'گام اول '!L765</f>
        <v>ش.تهران</v>
      </c>
      <c r="M764" s="136" t="str">
        <f>'گام اول '!M765</f>
        <v>نگهبان</v>
      </c>
      <c r="N764" s="120" t="str">
        <f>'گام اول '!N765</f>
        <v>*</v>
      </c>
      <c r="O764" s="119">
        <f>'گام اول '!O765</f>
        <v>0</v>
      </c>
      <c r="P764" s="121">
        <f>'گام اول '!P765</f>
        <v>0</v>
      </c>
      <c r="Q764" s="358">
        <f>'گام اول '!Q765</f>
        <v>30</v>
      </c>
      <c r="R764" s="358">
        <f>'گام اول '!R765</f>
        <v>120</v>
      </c>
      <c r="S764" s="358">
        <f>'گام اول '!S765</f>
        <v>110</v>
      </c>
      <c r="T764" s="358">
        <f>'گام اول '!T765</f>
        <v>29.33</v>
      </c>
      <c r="U764" s="137">
        <f>'گام اول '!U765</f>
        <v>0</v>
      </c>
      <c r="V764" s="120">
        <f>'گام اول '!W765</f>
        <v>0</v>
      </c>
      <c r="W764" s="121">
        <f>'گام اول '!X765</f>
        <v>0</v>
      </c>
      <c r="X764" s="366">
        <f>'گام اول '!Y765</f>
        <v>0</v>
      </c>
      <c r="Y764" s="366">
        <f>'گام اول '!Z765</f>
        <v>2</v>
      </c>
      <c r="Z764" s="138">
        <f>'گام اول '!AA765</f>
        <v>885165</v>
      </c>
      <c r="AA764" s="138">
        <f>'گام اول '!AB765</f>
        <v>0</v>
      </c>
      <c r="AB764" s="138">
        <f>'گام اول '!AC765</f>
        <v>885165</v>
      </c>
      <c r="AC764" s="138">
        <f>'گام اول '!AD765</f>
        <v>4500000</v>
      </c>
      <c r="AD764" s="138">
        <f>'گام اول '!AE765</f>
        <v>6000000</v>
      </c>
      <c r="AE764" s="139">
        <f>'گام اول '!AF765</f>
        <v>168986.04545454544</v>
      </c>
      <c r="AF764" s="122">
        <f>'گام اول '!AG765</f>
        <v>26554950</v>
      </c>
      <c r="AG764" s="123">
        <f>'گام اول '!AH765</f>
        <v>0</v>
      </c>
      <c r="AH764" s="123">
        <f>'گام اول '!AI765</f>
        <v>20278325.454545453</v>
      </c>
      <c r="AI764" s="123">
        <f>'گام اول '!AJ765</f>
        <v>5310990</v>
      </c>
      <c r="AJ764" s="123">
        <f>'گام اول '!AK765</f>
        <v>4500000</v>
      </c>
      <c r="AK764" s="123">
        <f>'گام اول '!AL765</f>
        <v>6000000</v>
      </c>
      <c r="AL764" s="123">
        <f>'گام اول '!AM765</f>
        <v>4647116.25</v>
      </c>
      <c r="AM764" s="123">
        <f>'گام اول '!AN765</f>
        <v>4956360.7131818179</v>
      </c>
      <c r="AN764" s="123">
        <f>'گام اول '!AO765</f>
        <v>0</v>
      </c>
      <c r="AO764" s="123">
        <f>'گام اول '!AP765</f>
        <v>2600000</v>
      </c>
      <c r="AP764" s="123">
        <f>'گام اول '!AQ765</f>
        <v>0</v>
      </c>
      <c r="AQ764" s="123">
        <f>'گام اول '!AR765</f>
        <v>0</v>
      </c>
      <c r="AR764" s="123">
        <f>'گام اول '!AS765</f>
        <v>0</v>
      </c>
      <c r="AS764" s="375">
        <f>'گام اول '!AT765</f>
        <v>0</v>
      </c>
      <c r="AT764" s="368">
        <f t="shared" si="489"/>
        <v>74847742.417727277</v>
      </c>
      <c r="AU764" s="173">
        <f>'گام اول '!AV765</f>
        <v>51569179.74848637</v>
      </c>
      <c r="AV764" s="141">
        <f>'گام اول '!AW765</f>
        <v>69536752.417727262</v>
      </c>
      <c r="AW764" s="142">
        <f t="shared" si="490"/>
        <v>4867572.6692409087</v>
      </c>
      <c r="AX764" s="75">
        <f t="shared" si="491"/>
        <v>1156917.9748486371</v>
      </c>
      <c r="AY764" s="142">
        <f>'گام اول '!AZ765</f>
        <v>0</v>
      </c>
      <c r="AZ764" s="142">
        <f>'گام اول '!BA765</f>
        <v>0</v>
      </c>
      <c r="BA764" s="142">
        <f>'گام اول '!BB765</f>
        <v>0</v>
      </c>
      <c r="BB764" s="142">
        <f>'گام اول '!BC765</f>
        <v>0</v>
      </c>
      <c r="BC764" s="142">
        <f>'گام اول '!BD765</f>
        <v>0</v>
      </c>
      <c r="BD764" s="142">
        <f>'گام اول '!BE765</f>
        <v>0</v>
      </c>
      <c r="BE764" s="142">
        <f>'گام اول '!BF765</f>
        <v>0</v>
      </c>
      <c r="BF764" s="143">
        <f t="shared" si="492"/>
        <v>6024490.6440895461</v>
      </c>
      <c r="BG764" s="140">
        <f t="shared" si="493"/>
        <v>68823251</v>
      </c>
      <c r="BH764" s="144">
        <f t="shared" si="494"/>
        <v>74847742.417727277</v>
      </c>
      <c r="BI764" s="127">
        <f t="shared" si="487"/>
        <v>4425825</v>
      </c>
      <c r="BJ764" s="145">
        <f t="shared" si="495"/>
        <v>2212912.5</v>
      </c>
      <c r="BK764" s="145">
        <f t="shared" si="496"/>
        <v>663873.75</v>
      </c>
      <c r="BL764" s="146">
        <f t="shared" si="497"/>
        <v>1120000</v>
      </c>
      <c r="BM764" s="379">
        <v>0</v>
      </c>
      <c r="BN764" s="147">
        <f t="shared" si="498"/>
        <v>83270353.667727277</v>
      </c>
      <c r="BO764" s="148">
        <f t="shared" si="499"/>
        <v>69536752.417727262</v>
      </c>
      <c r="BP764" s="149">
        <f t="shared" si="500"/>
        <v>15993453.056077272</v>
      </c>
      <c r="BQ764" s="150">
        <f t="shared" si="528"/>
        <v>99263806.723804548</v>
      </c>
      <c r="BR764" s="151">
        <f t="shared" si="529"/>
        <v>100800</v>
      </c>
      <c r="BS764" s="147">
        <f t="shared" si="530"/>
        <v>99364606.723804548</v>
      </c>
      <c r="BT764" s="135">
        <v>0</v>
      </c>
      <c r="BU764" s="148">
        <f t="shared" si="504"/>
        <v>8327035.366772728</v>
      </c>
      <c r="BV764" s="152">
        <f t="shared" si="505"/>
        <v>4163517.683386364</v>
      </c>
      <c r="BW764" s="133">
        <f t="shared" si="506"/>
        <v>86874053.673645452</v>
      </c>
      <c r="BX764" s="147">
        <f t="shared" si="507"/>
        <v>7302611.25</v>
      </c>
      <c r="BY764" s="134">
        <f t="shared" si="508"/>
        <v>79571442.423645452</v>
      </c>
      <c r="CD764" s="388">
        <f>'گام اول '!AU765</f>
        <v>74847742.417727277</v>
      </c>
      <c r="CE764" s="389">
        <f>'گام اول '!AV765</f>
        <v>51569179.74848637</v>
      </c>
      <c r="CF764" s="389">
        <f>'گام اول '!AW765</f>
        <v>69536752.417727262</v>
      </c>
      <c r="CG764" s="389">
        <f>'گام اول '!AX765</f>
        <v>4867572.6692409087</v>
      </c>
      <c r="CH764" s="389">
        <f>'گام اول '!AY765</f>
        <v>1156917.9748486371</v>
      </c>
      <c r="CI764" s="389">
        <f>'گام اول '!AZ765</f>
        <v>0</v>
      </c>
      <c r="CJ764" s="389">
        <f>'گام اول '!BA765</f>
        <v>0</v>
      </c>
      <c r="CK764" s="389">
        <f>'گام اول '!BB765</f>
        <v>0</v>
      </c>
      <c r="CL764" s="389">
        <f>'گام اول '!BC765</f>
        <v>0</v>
      </c>
      <c r="CM764" s="389">
        <f>'گام اول '!BD765</f>
        <v>0</v>
      </c>
      <c r="CN764" s="389">
        <f>'گام اول '!BE765</f>
        <v>0</v>
      </c>
      <c r="CO764" s="389">
        <f>'گام اول '!BF765</f>
        <v>0</v>
      </c>
      <c r="CP764" s="389">
        <f>'گام اول '!BG765</f>
        <v>6024490.6440895461</v>
      </c>
      <c r="CQ764" s="389">
        <f>'گام اول '!BH765</f>
        <v>68823251</v>
      </c>
      <c r="CR764" s="389">
        <f t="shared" si="509"/>
        <v>74847742.417727277</v>
      </c>
      <c r="CS764" s="55">
        <f t="shared" si="510"/>
        <v>4425825</v>
      </c>
      <c r="CT764" s="388">
        <f t="shared" si="511"/>
        <v>2212912.5</v>
      </c>
      <c r="CU764" s="389">
        <f t="shared" si="512"/>
        <v>663873.75</v>
      </c>
      <c r="CV764" s="389">
        <f t="shared" si="513"/>
        <v>1120000</v>
      </c>
      <c r="CW764" s="55">
        <v>0</v>
      </c>
      <c r="CX764" s="389">
        <f t="shared" si="514"/>
        <v>83270353.667727277</v>
      </c>
      <c r="CY764" s="389">
        <f t="shared" si="515"/>
        <v>69536752.417727262</v>
      </c>
      <c r="CZ764" s="389">
        <f t="shared" si="516"/>
        <v>15993453.056077272</v>
      </c>
      <c r="DA764" s="389">
        <f t="shared" si="517"/>
        <v>99263806.723804548</v>
      </c>
      <c r="DB764" s="389">
        <f t="shared" si="518"/>
        <v>100800</v>
      </c>
      <c r="DC764" s="389">
        <f t="shared" si="519"/>
        <v>99364606.723804548</v>
      </c>
      <c r="DD764" s="394">
        <v>0</v>
      </c>
      <c r="DE764" s="389">
        <f t="shared" si="520"/>
        <v>8327035.366772728</v>
      </c>
      <c r="DF764" s="389">
        <f t="shared" si="521"/>
        <v>4163517.683386364</v>
      </c>
      <c r="DG764" s="389">
        <f t="shared" si="522"/>
        <v>86874053.673645452</v>
      </c>
      <c r="DH764" s="389">
        <f t="shared" si="523"/>
        <v>7302611.25</v>
      </c>
      <c r="DI764" s="389">
        <f t="shared" si="524"/>
        <v>79571442.423645452</v>
      </c>
      <c r="DJ764" s="389">
        <f t="shared" si="525"/>
        <v>0</v>
      </c>
      <c r="DL764" s="396">
        <f t="shared" si="526"/>
        <v>6638737.5</v>
      </c>
      <c r="DM764" s="396">
        <f t="shared" si="527"/>
        <v>-2212912.5</v>
      </c>
    </row>
    <row r="765" spans="1:117" s="55" customFormat="1" ht="21" x14ac:dyDescent="0.2">
      <c r="A765" s="191">
        <f t="shared" si="488"/>
        <v>2655495</v>
      </c>
      <c r="B765" s="136">
        <f>'گام اول '!B766</f>
        <v>760</v>
      </c>
      <c r="C765" s="136">
        <f>'گام اول '!C766</f>
        <v>376</v>
      </c>
      <c r="D765" s="136">
        <f>'گام اول '!D766</f>
        <v>0</v>
      </c>
      <c r="E765" s="136" t="str">
        <f>'گام اول '!E766</f>
        <v xml:space="preserve">جواد </v>
      </c>
      <c r="F765" s="136" t="str">
        <f>'گام اول '!F766</f>
        <v>سجادیان</v>
      </c>
      <c r="G765" s="136" t="str">
        <f>'گام اول '!G766</f>
        <v>نگهبان</v>
      </c>
      <c r="H765" s="136" t="str">
        <f>'گام اول '!H766</f>
        <v>فارس</v>
      </c>
      <c r="I765" s="136" t="str">
        <f>'گام اول '!I766</f>
        <v>301-700-4374865-1</v>
      </c>
      <c r="J765" s="136">
        <f>'گام اول '!J766</f>
        <v>2282812743</v>
      </c>
      <c r="K765" s="136">
        <f>'گام اول '!K766</f>
        <v>63617401</v>
      </c>
      <c r="L765" s="136" t="str">
        <f>'گام اول '!L766</f>
        <v>فارس</v>
      </c>
      <c r="M765" s="136" t="str">
        <f>'گام اول '!M766</f>
        <v>نگهبان</v>
      </c>
      <c r="N765" s="120" t="str">
        <f>'گام اول '!N766</f>
        <v>*</v>
      </c>
      <c r="O765" s="119">
        <f>'گام اول '!O766</f>
        <v>0</v>
      </c>
      <c r="P765" s="121">
        <f>'گام اول '!P766</f>
        <v>0</v>
      </c>
      <c r="Q765" s="358">
        <f>'گام اول '!Q766</f>
        <v>30</v>
      </c>
      <c r="R765" s="358">
        <f>'گام اول '!R766</f>
        <v>120</v>
      </c>
      <c r="S765" s="358">
        <f>'گام اول '!S766</f>
        <v>110</v>
      </c>
      <c r="T765" s="358">
        <f>'گام اول '!T766</f>
        <v>29.33</v>
      </c>
      <c r="U765" s="137">
        <f>'گام اول '!U766</f>
        <v>0</v>
      </c>
      <c r="V765" s="120">
        <f>'گام اول '!W766</f>
        <v>0</v>
      </c>
      <c r="W765" s="121">
        <f>'گام اول '!X766</f>
        <v>0</v>
      </c>
      <c r="X765" s="366">
        <f>'گام اول '!Y766</f>
        <v>0</v>
      </c>
      <c r="Y765" s="366">
        <f>'گام اول '!Z766</f>
        <v>0</v>
      </c>
      <c r="Z765" s="138">
        <f>'گام اول '!AA766</f>
        <v>885165</v>
      </c>
      <c r="AA765" s="138">
        <f>'گام اول '!AB766</f>
        <v>0</v>
      </c>
      <c r="AB765" s="138">
        <f>'گام اول '!AC766</f>
        <v>885165</v>
      </c>
      <c r="AC765" s="138">
        <f>'گام اول '!AD766</f>
        <v>4500000</v>
      </c>
      <c r="AD765" s="138">
        <f>'گام اول '!AE766</f>
        <v>6000000</v>
      </c>
      <c r="AE765" s="139">
        <f>'گام اول '!AF766</f>
        <v>168986.04545454544</v>
      </c>
      <c r="AF765" s="122">
        <f>'گام اول '!AG766</f>
        <v>26554950</v>
      </c>
      <c r="AG765" s="123">
        <f>'گام اول '!AH766</f>
        <v>0</v>
      </c>
      <c r="AH765" s="123">
        <f>'گام اول '!AI766</f>
        <v>20278325.454545453</v>
      </c>
      <c r="AI765" s="123">
        <f>'گام اول '!AJ766</f>
        <v>0</v>
      </c>
      <c r="AJ765" s="123">
        <f>'گام اول '!AK766</f>
        <v>4500000</v>
      </c>
      <c r="AK765" s="123">
        <f>'گام اول '!AL766</f>
        <v>6000000</v>
      </c>
      <c r="AL765" s="123">
        <f>'گام اول '!AM766</f>
        <v>4647116.25</v>
      </c>
      <c r="AM765" s="123">
        <f>'گام اول '!AN766</f>
        <v>4956360.7131818179</v>
      </c>
      <c r="AN765" s="123">
        <f>'گام اول '!AO766</f>
        <v>0</v>
      </c>
      <c r="AO765" s="123">
        <f>'گام اول '!AP766</f>
        <v>3000000</v>
      </c>
      <c r="AP765" s="123">
        <f>'گام اول '!AQ766</f>
        <v>0</v>
      </c>
      <c r="AQ765" s="123">
        <f>'گام اول '!AR766</f>
        <v>0</v>
      </c>
      <c r="AR765" s="123">
        <f>'گام اول '!AS766</f>
        <v>0</v>
      </c>
      <c r="AS765" s="375">
        <f>'گام اول '!AT766</f>
        <v>0</v>
      </c>
      <c r="AT765" s="368">
        <f t="shared" si="489"/>
        <v>69936752.417727262</v>
      </c>
      <c r="AU765" s="173">
        <f>'گام اول '!AV766</f>
        <v>51541179.748486355</v>
      </c>
      <c r="AV765" s="141">
        <f>'گام اول '!AW766</f>
        <v>69936752.417727262</v>
      </c>
      <c r="AW765" s="142">
        <f t="shared" si="490"/>
        <v>4895572.6692409087</v>
      </c>
      <c r="AX765" s="75">
        <f t="shared" si="491"/>
        <v>1154117.9748486355</v>
      </c>
      <c r="AY765" s="142">
        <f>'گام اول '!AZ766</f>
        <v>0</v>
      </c>
      <c r="AZ765" s="142">
        <f>'گام اول '!BA766</f>
        <v>0</v>
      </c>
      <c r="BA765" s="142">
        <f>'گام اول '!BB766</f>
        <v>0</v>
      </c>
      <c r="BB765" s="142">
        <f>'گام اول '!BC766</f>
        <v>0</v>
      </c>
      <c r="BC765" s="142">
        <f>'گام اول '!BD766</f>
        <v>0</v>
      </c>
      <c r="BD765" s="142">
        <f>'گام اول '!BE766</f>
        <v>0</v>
      </c>
      <c r="BE765" s="142">
        <f>'گام اول '!BF766</f>
        <v>0</v>
      </c>
      <c r="BF765" s="143">
        <f t="shared" si="492"/>
        <v>6049690.6440895442</v>
      </c>
      <c r="BG765" s="140">
        <f t="shared" si="493"/>
        <v>63887061</v>
      </c>
      <c r="BH765" s="144">
        <f t="shared" si="494"/>
        <v>69936752.417727262</v>
      </c>
      <c r="BI765" s="127">
        <f t="shared" si="487"/>
        <v>4425825</v>
      </c>
      <c r="BJ765" s="145">
        <f t="shared" si="495"/>
        <v>2212912.5</v>
      </c>
      <c r="BK765" s="145">
        <f t="shared" si="496"/>
        <v>663873.75</v>
      </c>
      <c r="BL765" s="146">
        <f t="shared" si="497"/>
        <v>1120000</v>
      </c>
      <c r="BM765" s="379">
        <v>0</v>
      </c>
      <c r="BN765" s="147">
        <f t="shared" si="498"/>
        <v>78359363.667727262</v>
      </c>
      <c r="BO765" s="148">
        <f t="shared" si="499"/>
        <v>69936752.417727262</v>
      </c>
      <c r="BP765" s="149">
        <f t="shared" si="500"/>
        <v>16085453.056077272</v>
      </c>
      <c r="BQ765" s="150">
        <f t="shared" si="528"/>
        <v>94444816.723804533</v>
      </c>
      <c r="BR765" s="151">
        <f t="shared" si="529"/>
        <v>100800</v>
      </c>
      <c r="BS765" s="147">
        <f t="shared" si="530"/>
        <v>94545616.723804533</v>
      </c>
      <c r="BT765" s="135">
        <v>0</v>
      </c>
      <c r="BU765" s="148">
        <f t="shared" si="504"/>
        <v>7835936.3667727262</v>
      </c>
      <c r="BV765" s="152">
        <f t="shared" si="505"/>
        <v>3917968.1833863631</v>
      </c>
      <c r="BW765" s="133">
        <f t="shared" si="506"/>
        <v>82791712.173645437</v>
      </c>
      <c r="BX765" s="147">
        <f t="shared" si="507"/>
        <v>7302611.25</v>
      </c>
      <c r="BY765" s="134">
        <f t="shared" si="508"/>
        <v>75489100.923645437</v>
      </c>
      <c r="CD765" s="388">
        <f>'گام اول '!AU766</f>
        <v>69936752.417727262</v>
      </c>
      <c r="CE765" s="389">
        <f>'گام اول '!AV766</f>
        <v>51541179.748486355</v>
      </c>
      <c r="CF765" s="389">
        <f>'گام اول '!AW766</f>
        <v>69936752.417727262</v>
      </c>
      <c r="CG765" s="389">
        <f>'گام اول '!AX766</f>
        <v>4895572.6692409087</v>
      </c>
      <c r="CH765" s="389">
        <f>'گام اول '!AY766</f>
        <v>1154117.9748486355</v>
      </c>
      <c r="CI765" s="389">
        <f>'گام اول '!AZ766</f>
        <v>0</v>
      </c>
      <c r="CJ765" s="389">
        <f>'گام اول '!BA766</f>
        <v>0</v>
      </c>
      <c r="CK765" s="389">
        <f>'گام اول '!BB766</f>
        <v>0</v>
      </c>
      <c r="CL765" s="389">
        <f>'گام اول '!BC766</f>
        <v>0</v>
      </c>
      <c r="CM765" s="389">
        <f>'گام اول '!BD766</f>
        <v>0</v>
      </c>
      <c r="CN765" s="389">
        <f>'گام اول '!BE766</f>
        <v>0</v>
      </c>
      <c r="CO765" s="389">
        <f>'گام اول '!BF766</f>
        <v>0</v>
      </c>
      <c r="CP765" s="389">
        <f>'گام اول '!BG766</f>
        <v>6049690.6440895442</v>
      </c>
      <c r="CQ765" s="389">
        <f>'گام اول '!BH766</f>
        <v>63887061</v>
      </c>
      <c r="CR765" s="389">
        <f t="shared" si="509"/>
        <v>69936752.417727262</v>
      </c>
      <c r="CS765" s="55">
        <f t="shared" si="510"/>
        <v>4425825</v>
      </c>
      <c r="CT765" s="388">
        <f t="shared" si="511"/>
        <v>2212912.5</v>
      </c>
      <c r="CU765" s="389">
        <f t="shared" si="512"/>
        <v>663873.75</v>
      </c>
      <c r="CV765" s="389">
        <f t="shared" si="513"/>
        <v>1120000</v>
      </c>
      <c r="CW765" s="55">
        <v>0</v>
      </c>
      <c r="CX765" s="389">
        <f t="shared" si="514"/>
        <v>78359363.667727262</v>
      </c>
      <c r="CY765" s="389">
        <f t="shared" si="515"/>
        <v>69936752.417727262</v>
      </c>
      <c r="CZ765" s="389">
        <f t="shared" si="516"/>
        <v>16085453.056077272</v>
      </c>
      <c r="DA765" s="389">
        <f t="shared" si="517"/>
        <v>94444816.723804533</v>
      </c>
      <c r="DB765" s="389">
        <f t="shared" si="518"/>
        <v>100800</v>
      </c>
      <c r="DC765" s="389">
        <f t="shared" si="519"/>
        <v>94545616.723804533</v>
      </c>
      <c r="DD765" s="394">
        <v>0</v>
      </c>
      <c r="DE765" s="389">
        <f t="shared" si="520"/>
        <v>7835936.3667727262</v>
      </c>
      <c r="DF765" s="389">
        <f t="shared" si="521"/>
        <v>3917968.1833863631</v>
      </c>
      <c r="DG765" s="389">
        <f t="shared" si="522"/>
        <v>82791712.173645437</v>
      </c>
      <c r="DH765" s="389">
        <f t="shared" si="523"/>
        <v>7302611.25</v>
      </c>
      <c r="DI765" s="389">
        <f t="shared" si="524"/>
        <v>75489100.923645437</v>
      </c>
      <c r="DJ765" s="389">
        <f t="shared" si="525"/>
        <v>0</v>
      </c>
      <c r="DL765" s="396">
        <f t="shared" si="526"/>
        <v>6638737.5</v>
      </c>
      <c r="DM765" s="396">
        <f t="shared" si="527"/>
        <v>-2212912.5</v>
      </c>
    </row>
    <row r="766" spans="1:117" s="55" customFormat="1" ht="21" x14ac:dyDescent="0.2">
      <c r="A766" s="191">
        <f t="shared" si="488"/>
        <v>2655495</v>
      </c>
      <c r="B766" s="136">
        <f>'گام اول '!B767</f>
        <v>761</v>
      </c>
      <c r="C766" s="136">
        <f>'گام اول '!C767</f>
        <v>386</v>
      </c>
      <c r="D766" s="136">
        <f>'گام اول '!D767</f>
        <v>0</v>
      </c>
      <c r="E766" s="136" t="str">
        <f>'گام اول '!E767</f>
        <v>علیرضا</v>
      </c>
      <c r="F766" s="136" t="str">
        <f>'گام اول '!F767</f>
        <v>آرش</v>
      </c>
      <c r="G766" s="136" t="str">
        <f>'گام اول '!G767</f>
        <v>نگهبان</v>
      </c>
      <c r="H766" s="136" t="str">
        <f>'گام اول '!H767</f>
        <v>خراسان جنوبی</v>
      </c>
      <c r="I766" s="136" t="str">
        <f>'گام اول '!I767</f>
        <v>180-700-65628769-1</v>
      </c>
      <c r="J766" s="136" t="str">
        <f>'گام اول '!J767</f>
        <v>0880220600</v>
      </c>
      <c r="K766" s="136" t="str">
        <f>'گام اول '!K767</f>
        <v>0068995030</v>
      </c>
      <c r="L766" s="136" t="str">
        <f>'گام اول '!L767</f>
        <v>خراسان جنوبی</v>
      </c>
      <c r="M766" s="136" t="str">
        <f>'گام اول '!M767</f>
        <v>نگهبان</v>
      </c>
      <c r="N766" s="120">
        <f>'گام اول '!N767</f>
        <v>0</v>
      </c>
      <c r="O766" s="119" t="str">
        <f>'گام اول '!O767</f>
        <v>*</v>
      </c>
      <c r="P766" s="121">
        <f>'گام اول '!P767</f>
        <v>0</v>
      </c>
      <c r="Q766" s="358">
        <f>'گام اول '!Q767</f>
        <v>30</v>
      </c>
      <c r="R766" s="358">
        <f>'گام اول '!R767</f>
        <v>90</v>
      </c>
      <c r="S766" s="358">
        <f>'گام اول '!S767</f>
        <v>0</v>
      </c>
      <c r="T766" s="358">
        <f>'گام اول '!T767</f>
        <v>0</v>
      </c>
      <c r="U766" s="137">
        <f>'گام اول '!U767</f>
        <v>0</v>
      </c>
      <c r="V766" s="120">
        <f>'گام اول '!W767</f>
        <v>0</v>
      </c>
      <c r="W766" s="121">
        <f>'گام اول '!X767</f>
        <v>0</v>
      </c>
      <c r="X766" s="366">
        <f>'گام اول '!Y767</f>
        <v>0</v>
      </c>
      <c r="Y766" s="366">
        <f>'گام اول '!Z767</f>
        <v>0</v>
      </c>
      <c r="Z766" s="138">
        <f>'گام اول '!AA767</f>
        <v>885165</v>
      </c>
      <c r="AA766" s="138">
        <f>'گام اول '!AB767</f>
        <v>0</v>
      </c>
      <c r="AB766" s="138">
        <f>'گام اول '!AC767</f>
        <v>885165</v>
      </c>
      <c r="AC766" s="138">
        <f>'گام اول '!AD767</f>
        <v>4500000</v>
      </c>
      <c r="AD766" s="138">
        <f>'گام اول '!AE767</f>
        <v>6000000</v>
      </c>
      <c r="AE766" s="139">
        <f>'گام اول '!AF767</f>
        <v>168986.04545454544</v>
      </c>
      <c r="AF766" s="122">
        <f>'گام اول '!AG767</f>
        <v>26554950</v>
      </c>
      <c r="AG766" s="123">
        <f>'گام اول '!AH767</f>
        <v>0</v>
      </c>
      <c r="AH766" s="123">
        <f>'گام اول '!AI767</f>
        <v>15208744.09090909</v>
      </c>
      <c r="AI766" s="123">
        <f>'گام اول '!AJ767</f>
        <v>0</v>
      </c>
      <c r="AJ766" s="123">
        <f>'گام اول '!AK767</f>
        <v>4500000</v>
      </c>
      <c r="AK766" s="123">
        <f>'گام اول '!AL767</f>
        <v>6000000</v>
      </c>
      <c r="AL766" s="123">
        <f>'گام اول '!AM767</f>
        <v>0</v>
      </c>
      <c r="AM766" s="123">
        <f>'گام اول '!AN767</f>
        <v>0</v>
      </c>
      <c r="AN766" s="123">
        <f>'گام اول '!AO767</f>
        <v>0</v>
      </c>
      <c r="AO766" s="123">
        <f>'گام اول '!AP767</f>
        <v>4800000</v>
      </c>
      <c r="AP766" s="123">
        <f>'گام اول '!AQ767</f>
        <v>0</v>
      </c>
      <c r="AQ766" s="123">
        <f>'گام اول '!AR767</f>
        <v>0</v>
      </c>
      <c r="AR766" s="123">
        <f>'گام اول '!AS767</f>
        <v>0</v>
      </c>
      <c r="AS766" s="375">
        <f>'گام اول '!AT767</f>
        <v>0</v>
      </c>
      <c r="AT766" s="368">
        <f t="shared" si="489"/>
        <v>57063694.090909094</v>
      </c>
      <c r="AU766" s="173">
        <f>'گام اول '!AV767</f>
        <v>37769235.504545458</v>
      </c>
      <c r="AV766" s="141">
        <f>'گام اول '!AW767</f>
        <v>57063694.090909094</v>
      </c>
      <c r="AW766" s="142">
        <f t="shared" si="490"/>
        <v>3994458.5863636369</v>
      </c>
      <c r="AX766" s="75">
        <f t="shared" si="491"/>
        <v>0</v>
      </c>
      <c r="AY766" s="142">
        <f>'گام اول '!AZ767</f>
        <v>0</v>
      </c>
      <c r="AZ766" s="142">
        <f>'گام اول '!BA767</f>
        <v>0</v>
      </c>
      <c r="BA766" s="142">
        <f>'گام اول '!BB767</f>
        <v>0</v>
      </c>
      <c r="BB766" s="142">
        <f>'گام اول '!BC767</f>
        <v>0</v>
      </c>
      <c r="BC766" s="142">
        <f>'گام اول '!BD767</f>
        <v>0</v>
      </c>
      <c r="BD766" s="142">
        <f>'گام اول '!BE767</f>
        <v>0</v>
      </c>
      <c r="BE766" s="142">
        <f>'گام اول '!BF767</f>
        <v>0</v>
      </c>
      <c r="BF766" s="143">
        <f t="shared" si="492"/>
        <v>3994458.5863636369</v>
      </c>
      <c r="BG766" s="140">
        <f t="shared" si="493"/>
        <v>53069235</v>
      </c>
      <c r="BH766" s="144">
        <f t="shared" si="494"/>
        <v>57063694.090909094</v>
      </c>
      <c r="BI766" s="127">
        <f t="shared" si="487"/>
        <v>4425825</v>
      </c>
      <c r="BJ766" s="145">
        <f t="shared" si="495"/>
        <v>2212912.5</v>
      </c>
      <c r="BK766" s="145">
        <f t="shared" si="496"/>
        <v>663873.75</v>
      </c>
      <c r="BL766" s="146">
        <f t="shared" si="497"/>
        <v>1120000</v>
      </c>
      <c r="BM766" s="379">
        <v>0</v>
      </c>
      <c r="BN766" s="147">
        <f t="shared" si="498"/>
        <v>65486305.340909094</v>
      </c>
      <c r="BO766" s="148">
        <f t="shared" si="499"/>
        <v>57063694.090909094</v>
      </c>
      <c r="BP766" s="149">
        <f t="shared" si="500"/>
        <v>13124649.640909093</v>
      </c>
      <c r="BQ766" s="150">
        <f t="shared" si="528"/>
        <v>78610954.981818184</v>
      </c>
      <c r="BR766" s="151">
        <f t="shared" si="529"/>
        <v>100800</v>
      </c>
      <c r="BS766" s="147">
        <f t="shared" si="530"/>
        <v>78711754.981818184</v>
      </c>
      <c r="BT766" s="135">
        <v>0</v>
      </c>
      <c r="BU766" s="148">
        <f t="shared" si="504"/>
        <v>6548630.5340909101</v>
      </c>
      <c r="BV766" s="152">
        <f t="shared" si="505"/>
        <v>3274315.2670454551</v>
      </c>
      <c r="BW766" s="133">
        <f t="shared" si="506"/>
        <v>68888809.180681825</v>
      </c>
      <c r="BX766" s="147">
        <f t="shared" si="507"/>
        <v>7302611.25</v>
      </c>
      <c r="BY766" s="134">
        <f t="shared" si="508"/>
        <v>61586197.930681825</v>
      </c>
      <c r="CD766" s="388">
        <f>'گام اول '!AU767</f>
        <v>57063694.090909094</v>
      </c>
      <c r="CE766" s="389">
        <f>'گام اول '!AV767</f>
        <v>37769235.504545458</v>
      </c>
      <c r="CF766" s="389">
        <f>'گام اول '!AW767</f>
        <v>57063694.090909094</v>
      </c>
      <c r="CG766" s="389">
        <f>'گام اول '!AX767</f>
        <v>3994458.5863636369</v>
      </c>
      <c r="CH766" s="389">
        <f>'گام اول '!AY767</f>
        <v>0</v>
      </c>
      <c r="CI766" s="389">
        <f>'گام اول '!AZ767</f>
        <v>0</v>
      </c>
      <c r="CJ766" s="389">
        <f>'گام اول '!BA767</f>
        <v>0</v>
      </c>
      <c r="CK766" s="389">
        <f>'گام اول '!BB767</f>
        <v>0</v>
      </c>
      <c r="CL766" s="389">
        <f>'گام اول '!BC767</f>
        <v>0</v>
      </c>
      <c r="CM766" s="389">
        <f>'گام اول '!BD767</f>
        <v>0</v>
      </c>
      <c r="CN766" s="389">
        <f>'گام اول '!BE767</f>
        <v>0</v>
      </c>
      <c r="CO766" s="389">
        <f>'گام اول '!BF767</f>
        <v>0</v>
      </c>
      <c r="CP766" s="389">
        <f>'گام اول '!BG767</f>
        <v>3994458.5863636369</v>
      </c>
      <c r="CQ766" s="389">
        <f>'گام اول '!BH767</f>
        <v>53069235</v>
      </c>
      <c r="CR766" s="389">
        <f t="shared" si="509"/>
        <v>57063694.090909094</v>
      </c>
      <c r="CS766" s="55">
        <f t="shared" si="510"/>
        <v>4425825</v>
      </c>
      <c r="CT766" s="388">
        <f t="shared" si="511"/>
        <v>2212912.5</v>
      </c>
      <c r="CU766" s="389">
        <f t="shared" si="512"/>
        <v>663873.75</v>
      </c>
      <c r="CV766" s="389">
        <f t="shared" si="513"/>
        <v>1120000</v>
      </c>
      <c r="CW766" s="55">
        <v>0</v>
      </c>
      <c r="CX766" s="389">
        <f t="shared" si="514"/>
        <v>65486305.340909094</v>
      </c>
      <c r="CY766" s="389">
        <f t="shared" si="515"/>
        <v>57063694.090909094</v>
      </c>
      <c r="CZ766" s="389">
        <f t="shared" si="516"/>
        <v>13124649.640909093</v>
      </c>
      <c r="DA766" s="389">
        <f t="shared" si="517"/>
        <v>78610954.981818184</v>
      </c>
      <c r="DB766" s="389">
        <f t="shared" si="518"/>
        <v>100800</v>
      </c>
      <c r="DC766" s="389">
        <f t="shared" si="519"/>
        <v>78711754.981818184</v>
      </c>
      <c r="DD766" s="394">
        <v>0</v>
      </c>
      <c r="DE766" s="389">
        <f t="shared" si="520"/>
        <v>6548630.5340909101</v>
      </c>
      <c r="DF766" s="389">
        <f t="shared" si="521"/>
        <v>3274315.2670454551</v>
      </c>
      <c r="DG766" s="389">
        <f t="shared" si="522"/>
        <v>68888809.180681825</v>
      </c>
      <c r="DH766" s="389">
        <f t="shared" si="523"/>
        <v>7302611.25</v>
      </c>
      <c r="DI766" s="389">
        <f t="shared" si="524"/>
        <v>61586197.930681825</v>
      </c>
      <c r="DJ766" s="389">
        <f t="shared" si="525"/>
        <v>0</v>
      </c>
      <c r="DL766" s="396">
        <f t="shared" si="526"/>
        <v>6638737.5</v>
      </c>
      <c r="DM766" s="396">
        <f t="shared" si="527"/>
        <v>-2212912.5</v>
      </c>
    </row>
    <row r="767" spans="1:117" s="55" customFormat="1" ht="21" x14ac:dyDescent="0.2">
      <c r="A767" s="191">
        <f t="shared" si="488"/>
        <v>2655495</v>
      </c>
      <c r="B767" s="136">
        <f>'گام اول '!B768</f>
        <v>762</v>
      </c>
      <c r="C767" s="136">
        <f>'گام اول '!C768</f>
        <v>552</v>
      </c>
      <c r="D767" s="136">
        <f>'گام اول '!D768</f>
        <v>0</v>
      </c>
      <c r="E767" s="136" t="str">
        <f>'گام اول '!E768</f>
        <v>حسن</v>
      </c>
      <c r="F767" s="136" t="str">
        <f>'گام اول '!F768</f>
        <v>سنچولی</v>
      </c>
      <c r="G767" s="136" t="str">
        <f>'گام اول '!G768</f>
        <v>نگهبان</v>
      </c>
      <c r="H767" s="136" t="str">
        <f>'گام اول '!H768</f>
        <v>سیستان بلوچستان</v>
      </c>
      <c r="I767" s="136" t="str">
        <f>'گام اول '!I768</f>
        <v>151-12-3745231-1</v>
      </c>
      <c r="J767" s="136">
        <f>'گام اول '!J768</f>
        <v>3671556201</v>
      </c>
      <c r="K767" s="136" t="str">
        <f>'گام اول '!K768</f>
        <v>0082531041</v>
      </c>
      <c r="L767" s="136" t="str">
        <f>'گام اول '!L768</f>
        <v>سیستان بلوچستان</v>
      </c>
      <c r="M767" s="136" t="str">
        <f>'گام اول '!M768</f>
        <v>نگهبان</v>
      </c>
      <c r="N767" s="120" t="str">
        <f>'گام اول '!N768</f>
        <v>*</v>
      </c>
      <c r="O767" s="119">
        <f>'گام اول '!O768</f>
        <v>0</v>
      </c>
      <c r="P767" s="121">
        <f>'گام اول '!P768</f>
        <v>0</v>
      </c>
      <c r="Q767" s="358">
        <f>'گام اول '!Q768</f>
        <v>30</v>
      </c>
      <c r="R767" s="358">
        <f>'گام اول '!R768</f>
        <v>120</v>
      </c>
      <c r="S767" s="358">
        <f>'گام اول '!S768</f>
        <v>110</v>
      </c>
      <c r="T767" s="358">
        <f>'گام اول '!T768</f>
        <v>29.33</v>
      </c>
      <c r="U767" s="137">
        <f>'گام اول '!U768</f>
        <v>5</v>
      </c>
      <c r="V767" s="120">
        <f>'گام اول '!W768</f>
        <v>0</v>
      </c>
      <c r="W767" s="121">
        <f>'گام اول '!X768</f>
        <v>0</v>
      </c>
      <c r="X767" s="366">
        <f>'گام اول '!Y768</f>
        <v>4</v>
      </c>
      <c r="Y767" s="366">
        <f>'گام اول '!Z768</f>
        <v>4</v>
      </c>
      <c r="Z767" s="138">
        <f>'گام اول '!AA768</f>
        <v>885165</v>
      </c>
      <c r="AA767" s="138">
        <f>'گام اول '!AB768</f>
        <v>0</v>
      </c>
      <c r="AB767" s="138">
        <f>'گام اول '!AC768</f>
        <v>885165</v>
      </c>
      <c r="AC767" s="138">
        <f>'گام اول '!AD768</f>
        <v>4500000</v>
      </c>
      <c r="AD767" s="138">
        <f>'گام اول '!AE768</f>
        <v>6000000</v>
      </c>
      <c r="AE767" s="139">
        <f>'گام اول '!AF768</f>
        <v>168986.04545454544</v>
      </c>
      <c r="AF767" s="122">
        <f>'گام اول '!AG768</f>
        <v>26554950</v>
      </c>
      <c r="AG767" s="123">
        <f>'گام اول '!AH768</f>
        <v>0</v>
      </c>
      <c r="AH767" s="123">
        <f>'گام اول '!AI768</f>
        <v>20278325.454545453</v>
      </c>
      <c r="AI767" s="123">
        <f>'گام اول '!AJ768</f>
        <v>10621980</v>
      </c>
      <c r="AJ767" s="123">
        <f>'گام اول '!AK768</f>
        <v>4500000</v>
      </c>
      <c r="AK767" s="123">
        <f>'گام اول '!AL768</f>
        <v>6000000</v>
      </c>
      <c r="AL767" s="123">
        <f>'گام اول '!AM768</f>
        <v>4647116.25</v>
      </c>
      <c r="AM767" s="123">
        <f>'گام اول '!AN768</f>
        <v>4956360.7131818179</v>
      </c>
      <c r="AN767" s="123">
        <f>'گام اول '!AO768</f>
        <v>4425825</v>
      </c>
      <c r="AO767" s="123">
        <f>'گام اول '!AP768</f>
        <v>4200000</v>
      </c>
      <c r="AP767" s="123">
        <f>'گام اول '!AQ768</f>
        <v>0</v>
      </c>
      <c r="AQ767" s="123">
        <f>'گام اول '!AR768</f>
        <v>0</v>
      </c>
      <c r="AR767" s="123">
        <f>'گام اول '!AS768</f>
        <v>0</v>
      </c>
      <c r="AS767" s="375">
        <f>'گام اول '!AT768</f>
        <v>0</v>
      </c>
      <c r="AT767" s="368">
        <f t="shared" si="489"/>
        <v>86184557.417727277</v>
      </c>
      <c r="AU767" s="173">
        <f>'گام اول '!AV768</f>
        <v>51457179.74848637</v>
      </c>
      <c r="AV767" s="141">
        <f>'گام اول '!AW768</f>
        <v>71136752.417727262</v>
      </c>
      <c r="AW767" s="142">
        <f t="shared" si="490"/>
        <v>4979572.6692409087</v>
      </c>
      <c r="AX767" s="75">
        <f t="shared" si="491"/>
        <v>1145717.9748486371</v>
      </c>
      <c r="AY767" s="142">
        <f>'گام اول '!AZ768</f>
        <v>0</v>
      </c>
      <c r="AZ767" s="142">
        <f>'گام اول '!BA768</f>
        <v>0</v>
      </c>
      <c r="BA767" s="142">
        <f>'گام اول '!BB768</f>
        <v>0</v>
      </c>
      <c r="BB767" s="142">
        <f>'گام اول '!BC768</f>
        <v>0</v>
      </c>
      <c r="BC767" s="142">
        <f>'گام اول '!BD768</f>
        <v>0</v>
      </c>
      <c r="BD767" s="142">
        <f>'گام اول '!BE768</f>
        <v>0</v>
      </c>
      <c r="BE767" s="142">
        <f>'گام اول '!BF768</f>
        <v>0</v>
      </c>
      <c r="BF767" s="143">
        <f t="shared" si="492"/>
        <v>6125290.6440895461</v>
      </c>
      <c r="BG767" s="140">
        <f t="shared" si="493"/>
        <v>80059266</v>
      </c>
      <c r="BH767" s="144">
        <f t="shared" si="494"/>
        <v>86184557.417727277</v>
      </c>
      <c r="BI767" s="127">
        <f t="shared" si="487"/>
        <v>4425825</v>
      </c>
      <c r="BJ767" s="145">
        <f t="shared" si="495"/>
        <v>2212912.5</v>
      </c>
      <c r="BK767" s="145">
        <f t="shared" si="496"/>
        <v>663873.75</v>
      </c>
      <c r="BL767" s="146">
        <f t="shared" si="497"/>
        <v>1120000</v>
      </c>
      <c r="BM767" s="379">
        <v>0</v>
      </c>
      <c r="BN767" s="147">
        <f t="shared" si="498"/>
        <v>94607168.667727277</v>
      </c>
      <c r="BO767" s="148">
        <f t="shared" si="499"/>
        <v>71136752.417727262</v>
      </c>
      <c r="BP767" s="149">
        <f t="shared" si="500"/>
        <v>16361453.056077272</v>
      </c>
      <c r="BQ767" s="150">
        <f t="shared" si="528"/>
        <v>110968621.72380455</v>
      </c>
      <c r="BR767" s="151">
        <f t="shared" si="529"/>
        <v>100800</v>
      </c>
      <c r="BS767" s="147">
        <f t="shared" si="530"/>
        <v>111069421.72380455</v>
      </c>
      <c r="BT767" s="135">
        <v>0</v>
      </c>
      <c r="BU767" s="148">
        <f t="shared" si="504"/>
        <v>9460716.866772728</v>
      </c>
      <c r="BV767" s="152">
        <f t="shared" si="505"/>
        <v>4730358.433386364</v>
      </c>
      <c r="BW767" s="133">
        <f t="shared" si="506"/>
        <v>96878346.423645452</v>
      </c>
      <c r="BX767" s="147">
        <f t="shared" si="507"/>
        <v>7302611.25</v>
      </c>
      <c r="BY767" s="134">
        <f t="shared" si="508"/>
        <v>89575735.173645452</v>
      </c>
      <c r="CD767" s="388">
        <f>'گام اول '!AU768</f>
        <v>86184557.417727277</v>
      </c>
      <c r="CE767" s="389">
        <f>'گام اول '!AV768</f>
        <v>51457179.74848637</v>
      </c>
      <c r="CF767" s="389">
        <f>'گام اول '!AW768</f>
        <v>71136752.417727262</v>
      </c>
      <c r="CG767" s="389">
        <f>'گام اول '!AX768</f>
        <v>4979572.6692409087</v>
      </c>
      <c r="CH767" s="389">
        <f>'گام اول '!AY768</f>
        <v>1145717.9748486371</v>
      </c>
      <c r="CI767" s="389">
        <f>'گام اول '!AZ768</f>
        <v>0</v>
      </c>
      <c r="CJ767" s="389">
        <f>'گام اول '!BA768</f>
        <v>0</v>
      </c>
      <c r="CK767" s="389">
        <f>'گام اول '!BB768</f>
        <v>0</v>
      </c>
      <c r="CL767" s="389">
        <f>'گام اول '!BC768</f>
        <v>0</v>
      </c>
      <c r="CM767" s="389">
        <f>'گام اول '!BD768</f>
        <v>0</v>
      </c>
      <c r="CN767" s="389">
        <f>'گام اول '!BE768</f>
        <v>0</v>
      </c>
      <c r="CO767" s="389">
        <f>'گام اول '!BF768</f>
        <v>0</v>
      </c>
      <c r="CP767" s="389">
        <f>'گام اول '!BG768</f>
        <v>6125290.6440895461</v>
      </c>
      <c r="CQ767" s="389">
        <f>'گام اول '!BH768</f>
        <v>80059266</v>
      </c>
      <c r="CR767" s="389">
        <f t="shared" si="509"/>
        <v>86184557.417727277</v>
      </c>
      <c r="CS767" s="55">
        <f t="shared" si="510"/>
        <v>4425825</v>
      </c>
      <c r="CT767" s="388">
        <f t="shared" si="511"/>
        <v>2212912.5</v>
      </c>
      <c r="CU767" s="389">
        <f t="shared" si="512"/>
        <v>663873.75</v>
      </c>
      <c r="CV767" s="389">
        <f t="shared" si="513"/>
        <v>1120000</v>
      </c>
      <c r="CW767" s="55">
        <v>0</v>
      </c>
      <c r="CX767" s="389">
        <f t="shared" si="514"/>
        <v>94607168.667727277</v>
      </c>
      <c r="CY767" s="389">
        <f t="shared" si="515"/>
        <v>71136752.417727262</v>
      </c>
      <c r="CZ767" s="389">
        <f t="shared" si="516"/>
        <v>16361453.056077272</v>
      </c>
      <c r="DA767" s="389">
        <f t="shared" si="517"/>
        <v>110968621.72380455</v>
      </c>
      <c r="DB767" s="389">
        <f t="shared" si="518"/>
        <v>100800</v>
      </c>
      <c r="DC767" s="389">
        <f t="shared" si="519"/>
        <v>111069421.72380455</v>
      </c>
      <c r="DD767" s="394">
        <v>0</v>
      </c>
      <c r="DE767" s="389">
        <f t="shared" si="520"/>
        <v>9460716.866772728</v>
      </c>
      <c r="DF767" s="389">
        <f t="shared" si="521"/>
        <v>4730358.433386364</v>
      </c>
      <c r="DG767" s="389">
        <f t="shared" si="522"/>
        <v>96878346.423645452</v>
      </c>
      <c r="DH767" s="389">
        <f t="shared" si="523"/>
        <v>7302611.25</v>
      </c>
      <c r="DI767" s="389">
        <f t="shared" si="524"/>
        <v>89575735.173645452</v>
      </c>
      <c r="DJ767" s="389">
        <f t="shared" si="525"/>
        <v>0</v>
      </c>
      <c r="DL767" s="396">
        <f t="shared" si="526"/>
        <v>6638737.5</v>
      </c>
      <c r="DM767" s="396">
        <f t="shared" si="527"/>
        <v>-2212912.5</v>
      </c>
    </row>
    <row r="768" spans="1:117" s="55" customFormat="1" ht="21" x14ac:dyDescent="0.2">
      <c r="A768" s="191">
        <f t="shared" si="488"/>
        <v>2655495</v>
      </c>
      <c r="B768" s="136">
        <f>'گام اول '!B769</f>
        <v>763</v>
      </c>
      <c r="C768" s="136">
        <f>'گام اول '!C769</f>
        <v>209</v>
      </c>
      <c r="D768" s="136">
        <f>'گام اول '!D769</f>
        <v>0</v>
      </c>
      <c r="E768" s="136" t="str">
        <f>'گام اول '!E769</f>
        <v>منصور</v>
      </c>
      <c r="F768" s="136" t="str">
        <f>'گام اول '!F769</f>
        <v>جعفری</v>
      </c>
      <c r="G768" s="136" t="str">
        <f>'گام اول '!G769</f>
        <v>نگهبان</v>
      </c>
      <c r="H768" s="136" t="str">
        <f>'گام اول '!H769</f>
        <v>ش.تهران</v>
      </c>
      <c r="I768" s="136" t="str">
        <f>'گام اول '!I769</f>
        <v>292-700-4277724-1</v>
      </c>
      <c r="J768" s="136">
        <f>'گام اول '!J769</f>
        <v>3781710191</v>
      </c>
      <c r="K768" s="136" t="str">
        <f>'گام اول '!K769</f>
        <v>0022407366</v>
      </c>
      <c r="L768" s="136" t="str">
        <f>'گام اول '!L769</f>
        <v>ش.تهران</v>
      </c>
      <c r="M768" s="136" t="str">
        <f>'گام اول '!M769</f>
        <v>نگهبان</v>
      </c>
      <c r="N768" s="120" t="str">
        <f>'گام اول '!N769</f>
        <v>*</v>
      </c>
      <c r="O768" s="119">
        <f>'گام اول '!O769</f>
        <v>0</v>
      </c>
      <c r="P768" s="121">
        <f>'گام اول '!P769</f>
        <v>0</v>
      </c>
      <c r="Q768" s="358">
        <f>'گام اول '!Q769</f>
        <v>30</v>
      </c>
      <c r="R768" s="358">
        <f>'گام اول '!R769</f>
        <v>120</v>
      </c>
      <c r="S768" s="358">
        <f>'گام اول '!S769</f>
        <v>110</v>
      </c>
      <c r="T768" s="358">
        <f>'گام اول '!T769</f>
        <v>29.33</v>
      </c>
      <c r="U768" s="137">
        <f>'گام اول '!U769</f>
        <v>0</v>
      </c>
      <c r="V768" s="120">
        <f>'گام اول '!W769</f>
        <v>0</v>
      </c>
      <c r="W768" s="121">
        <f>'گام اول '!X769</f>
        <v>0</v>
      </c>
      <c r="X768" s="366">
        <f>'گام اول '!Y769</f>
        <v>0</v>
      </c>
      <c r="Y768" s="366">
        <f>'گام اول '!Z769</f>
        <v>0</v>
      </c>
      <c r="Z768" s="138">
        <f>'گام اول '!AA769</f>
        <v>885165</v>
      </c>
      <c r="AA768" s="138">
        <f>'گام اول '!AB769</f>
        <v>0</v>
      </c>
      <c r="AB768" s="138">
        <f>'گام اول '!AC769</f>
        <v>885165</v>
      </c>
      <c r="AC768" s="138">
        <f>'گام اول '!AD769</f>
        <v>4500000</v>
      </c>
      <c r="AD768" s="138">
        <f>'گام اول '!AE769</f>
        <v>6000000</v>
      </c>
      <c r="AE768" s="139">
        <f>'گام اول '!AF769</f>
        <v>168986.04545454544</v>
      </c>
      <c r="AF768" s="122">
        <f>'گام اول '!AG769</f>
        <v>26554950</v>
      </c>
      <c r="AG768" s="123">
        <f>'گام اول '!AH769</f>
        <v>0</v>
      </c>
      <c r="AH768" s="123">
        <f>'گام اول '!AI769</f>
        <v>20278325.454545453</v>
      </c>
      <c r="AI768" s="123">
        <f>'گام اول '!AJ769</f>
        <v>0</v>
      </c>
      <c r="AJ768" s="123">
        <f>'گام اول '!AK769</f>
        <v>4500000</v>
      </c>
      <c r="AK768" s="123">
        <f>'گام اول '!AL769</f>
        <v>6000000</v>
      </c>
      <c r="AL768" s="123">
        <f>'گام اول '!AM769</f>
        <v>4647116.25</v>
      </c>
      <c r="AM768" s="123">
        <f>'گام اول '!AN769</f>
        <v>4956360.7131818179</v>
      </c>
      <c r="AN768" s="123">
        <f>'گام اول '!AO769</f>
        <v>0</v>
      </c>
      <c r="AO768" s="123">
        <f>'گام اول '!AP769</f>
        <v>3000000</v>
      </c>
      <c r="AP768" s="123">
        <f>'گام اول '!AQ769</f>
        <v>0</v>
      </c>
      <c r="AQ768" s="123">
        <f>'گام اول '!AR769</f>
        <v>0</v>
      </c>
      <c r="AR768" s="123">
        <f>'گام اول '!AS769</f>
        <v>0</v>
      </c>
      <c r="AS768" s="375">
        <f>'گام اول '!AT769</f>
        <v>0</v>
      </c>
      <c r="AT768" s="368">
        <f t="shared" si="489"/>
        <v>69936752.417727262</v>
      </c>
      <c r="AU768" s="173">
        <f>'گام اول '!AV769</f>
        <v>51541179.748486355</v>
      </c>
      <c r="AV768" s="141">
        <f>'گام اول '!AW769</f>
        <v>69936752.417727262</v>
      </c>
      <c r="AW768" s="142">
        <f t="shared" si="490"/>
        <v>4895572.6692409087</v>
      </c>
      <c r="AX768" s="75">
        <f t="shared" si="491"/>
        <v>1154117.9748486355</v>
      </c>
      <c r="AY768" s="142">
        <f>'گام اول '!AZ769</f>
        <v>0</v>
      </c>
      <c r="AZ768" s="142">
        <f>'گام اول '!BA769</f>
        <v>0</v>
      </c>
      <c r="BA768" s="142">
        <f>'گام اول '!BB769</f>
        <v>0</v>
      </c>
      <c r="BB768" s="142">
        <f>'گام اول '!BC769</f>
        <v>0</v>
      </c>
      <c r="BC768" s="142">
        <f>'گام اول '!BD769</f>
        <v>0</v>
      </c>
      <c r="BD768" s="142">
        <f>'گام اول '!BE769</f>
        <v>0</v>
      </c>
      <c r="BE768" s="142">
        <f>'گام اول '!BF769</f>
        <v>0</v>
      </c>
      <c r="BF768" s="143">
        <f t="shared" si="492"/>
        <v>6049690.6440895442</v>
      </c>
      <c r="BG768" s="140">
        <f t="shared" si="493"/>
        <v>63887061</v>
      </c>
      <c r="BH768" s="144">
        <f t="shared" si="494"/>
        <v>69936752.417727262</v>
      </c>
      <c r="BI768" s="127">
        <f t="shared" si="487"/>
        <v>4425825</v>
      </c>
      <c r="BJ768" s="145">
        <f t="shared" si="495"/>
        <v>2212912.5</v>
      </c>
      <c r="BK768" s="145">
        <f t="shared" si="496"/>
        <v>663873.75</v>
      </c>
      <c r="BL768" s="146">
        <f t="shared" si="497"/>
        <v>1120000</v>
      </c>
      <c r="BM768" s="379">
        <v>0</v>
      </c>
      <c r="BN768" s="147">
        <f t="shared" si="498"/>
        <v>78359363.667727262</v>
      </c>
      <c r="BO768" s="148">
        <f t="shared" si="499"/>
        <v>69936752.417727262</v>
      </c>
      <c r="BP768" s="149">
        <f t="shared" si="500"/>
        <v>16085453.056077272</v>
      </c>
      <c r="BQ768" s="150">
        <f t="shared" si="528"/>
        <v>94444816.723804533</v>
      </c>
      <c r="BR768" s="151">
        <f t="shared" si="529"/>
        <v>100800</v>
      </c>
      <c r="BS768" s="147">
        <f t="shared" si="530"/>
        <v>94545616.723804533</v>
      </c>
      <c r="BT768" s="135">
        <v>0</v>
      </c>
      <c r="BU768" s="148">
        <f t="shared" si="504"/>
        <v>7835936.3667727262</v>
      </c>
      <c r="BV768" s="152">
        <f t="shared" si="505"/>
        <v>3917968.1833863631</v>
      </c>
      <c r="BW768" s="133">
        <f t="shared" si="506"/>
        <v>82791712.173645437</v>
      </c>
      <c r="BX768" s="147">
        <f t="shared" si="507"/>
        <v>7302611.25</v>
      </c>
      <c r="BY768" s="134">
        <f t="shared" si="508"/>
        <v>75489100.923645437</v>
      </c>
      <c r="CD768" s="388">
        <f>'گام اول '!AU769</f>
        <v>69936752.417727262</v>
      </c>
      <c r="CE768" s="389">
        <f>'گام اول '!AV769</f>
        <v>51541179.748486355</v>
      </c>
      <c r="CF768" s="389">
        <f>'گام اول '!AW769</f>
        <v>69936752.417727262</v>
      </c>
      <c r="CG768" s="389">
        <f>'گام اول '!AX769</f>
        <v>4895572.6692409087</v>
      </c>
      <c r="CH768" s="389">
        <f>'گام اول '!AY769</f>
        <v>1154117.9748486355</v>
      </c>
      <c r="CI768" s="389">
        <f>'گام اول '!AZ769</f>
        <v>0</v>
      </c>
      <c r="CJ768" s="389">
        <f>'گام اول '!BA769</f>
        <v>0</v>
      </c>
      <c r="CK768" s="389">
        <f>'گام اول '!BB769</f>
        <v>0</v>
      </c>
      <c r="CL768" s="389">
        <f>'گام اول '!BC769</f>
        <v>0</v>
      </c>
      <c r="CM768" s="389">
        <f>'گام اول '!BD769</f>
        <v>0</v>
      </c>
      <c r="CN768" s="389">
        <f>'گام اول '!BE769</f>
        <v>0</v>
      </c>
      <c r="CO768" s="389">
        <f>'گام اول '!BF769</f>
        <v>0</v>
      </c>
      <c r="CP768" s="389">
        <f>'گام اول '!BG769</f>
        <v>6049690.6440895442</v>
      </c>
      <c r="CQ768" s="389">
        <f>'گام اول '!BH769</f>
        <v>63887061</v>
      </c>
      <c r="CR768" s="389">
        <f t="shared" si="509"/>
        <v>69936752.417727262</v>
      </c>
      <c r="CS768" s="55">
        <f t="shared" si="510"/>
        <v>4425825</v>
      </c>
      <c r="CT768" s="388">
        <f t="shared" si="511"/>
        <v>2212912.5</v>
      </c>
      <c r="CU768" s="389">
        <f t="shared" si="512"/>
        <v>663873.75</v>
      </c>
      <c r="CV768" s="389">
        <f t="shared" si="513"/>
        <v>1120000</v>
      </c>
      <c r="CW768" s="55">
        <v>0</v>
      </c>
      <c r="CX768" s="389">
        <f t="shared" si="514"/>
        <v>78359363.667727262</v>
      </c>
      <c r="CY768" s="389">
        <f t="shared" si="515"/>
        <v>69936752.417727262</v>
      </c>
      <c r="CZ768" s="389">
        <f t="shared" si="516"/>
        <v>16085453.056077272</v>
      </c>
      <c r="DA768" s="389">
        <f t="shared" si="517"/>
        <v>94444816.723804533</v>
      </c>
      <c r="DB768" s="389">
        <f t="shared" si="518"/>
        <v>100800</v>
      </c>
      <c r="DC768" s="389">
        <f t="shared" si="519"/>
        <v>94545616.723804533</v>
      </c>
      <c r="DD768" s="394">
        <v>0</v>
      </c>
      <c r="DE768" s="389">
        <f t="shared" si="520"/>
        <v>7835936.3667727262</v>
      </c>
      <c r="DF768" s="389">
        <f t="shared" si="521"/>
        <v>3917968.1833863631</v>
      </c>
      <c r="DG768" s="389">
        <f t="shared" si="522"/>
        <v>82791712.173645437</v>
      </c>
      <c r="DH768" s="389">
        <f t="shared" si="523"/>
        <v>7302611.25</v>
      </c>
      <c r="DI768" s="389">
        <f t="shared" si="524"/>
        <v>75489100.923645437</v>
      </c>
      <c r="DJ768" s="389">
        <f t="shared" si="525"/>
        <v>0</v>
      </c>
      <c r="DL768" s="396">
        <f t="shared" si="526"/>
        <v>6638737.5</v>
      </c>
      <c r="DM768" s="396">
        <f t="shared" si="527"/>
        <v>-2212912.5</v>
      </c>
    </row>
    <row r="769" spans="1:117" s="55" customFormat="1" ht="21" x14ac:dyDescent="0.2">
      <c r="A769" s="191">
        <f t="shared" si="488"/>
        <v>2655495</v>
      </c>
      <c r="B769" s="136">
        <f>'گام اول '!B770</f>
        <v>764</v>
      </c>
      <c r="C769" s="136">
        <f>'گام اول '!C770</f>
        <v>142</v>
      </c>
      <c r="D769" s="136">
        <f>'گام اول '!D770</f>
        <v>0</v>
      </c>
      <c r="E769" s="136" t="str">
        <f>'گام اول '!E770</f>
        <v xml:space="preserve">رامین </v>
      </c>
      <c r="F769" s="136" t="str">
        <f>'گام اول '!F770</f>
        <v>روانان</v>
      </c>
      <c r="G769" s="136" t="str">
        <f>'گام اول '!G770</f>
        <v>نگهبان</v>
      </c>
      <c r="H769" s="136" t="str">
        <f>'گام اول '!H770</f>
        <v>تهران</v>
      </c>
      <c r="I769" s="136" t="str">
        <f>'گام اول '!I770</f>
        <v>124-700-4322572-1</v>
      </c>
      <c r="J769" s="136">
        <f>'گام اول '!J770</f>
        <v>2680127110</v>
      </c>
      <c r="K769" s="136" t="str">
        <f>'گام اول '!K770</f>
        <v>0020255753</v>
      </c>
      <c r="L769" s="136" t="str">
        <f>'گام اول '!L770</f>
        <v>تهران</v>
      </c>
      <c r="M769" s="136" t="str">
        <f>'گام اول '!M770</f>
        <v>نگهبان</v>
      </c>
      <c r="N769" s="120">
        <f>'گام اول '!N770</f>
        <v>0</v>
      </c>
      <c r="O769" s="119">
        <f>'گام اول '!O770</f>
        <v>0</v>
      </c>
      <c r="P769" s="121" t="str">
        <f>'گام اول '!P770</f>
        <v>*</v>
      </c>
      <c r="Q769" s="358">
        <f>'گام اول '!Q770</f>
        <v>30</v>
      </c>
      <c r="R769" s="358">
        <f>'گام اول '!R770</f>
        <v>120</v>
      </c>
      <c r="S769" s="358">
        <f>'گام اول '!S770</f>
        <v>220</v>
      </c>
      <c r="T769" s="358">
        <f>'گام اول '!T770</f>
        <v>29.33</v>
      </c>
      <c r="U769" s="137">
        <f>'گام اول '!U770</f>
        <v>0</v>
      </c>
      <c r="V769" s="120">
        <f>'گام اول '!W770</f>
        <v>0</v>
      </c>
      <c r="W769" s="121">
        <f>'گام اول '!X770</f>
        <v>0</v>
      </c>
      <c r="X769" s="366">
        <f>'گام اول '!Y770</f>
        <v>0</v>
      </c>
      <c r="Y769" s="366">
        <f>'گام اول '!Z770</f>
        <v>0</v>
      </c>
      <c r="Z769" s="138">
        <f>'گام اول '!AA770</f>
        <v>885165</v>
      </c>
      <c r="AA769" s="138">
        <f>'گام اول '!AB770</f>
        <v>0</v>
      </c>
      <c r="AB769" s="138">
        <f>'گام اول '!AC770</f>
        <v>885165</v>
      </c>
      <c r="AC769" s="138">
        <f>'گام اول '!AD770</f>
        <v>4500000</v>
      </c>
      <c r="AD769" s="138">
        <f>'گام اول '!AE770</f>
        <v>6000000</v>
      </c>
      <c r="AE769" s="139">
        <f>'گام اول '!AF770</f>
        <v>168986.04545454544</v>
      </c>
      <c r="AF769" s="122">
        <f>'گام اول '!AG770</f>
        <v>26554950</v>
      </c>
      <c r="AG769" s="123">
        <f>'گام اول '!AH770</f>
        <v>0</v>
      </c>
      <c r="AH769" s="123">
        <f>'گام اول '!AI770</f>
        <v>20278325.454545453</v>
      </c>
      <c r="AI769" s="123">
        <f>'گام اول '!AJ770</f>
        <v>0</v>
      </c>
      <c r="AJ769" s="123">
        <f>'گام اول '!AK770</f>
        <v>4500000</v>
      </c>
      <c r="AK769" s="123">
        <f>'گام اول '!AL770</f>
        <v>6000000</v>
      </c>
      <c r="AL769" s="123">
        <f>'گام اول '!AM770</f>
        <v>9294232.5</v>
      </c>
      <c r="AM769" s="123">
        <f>'گام اول '!AN770</f>
        <v>4956360.7131818179</v>
      </c>
      <c r="AN769" s="123">
        <f>'گام اول '!AO770</f>
        <v>0</v>
      </c>
      <c r="AO769" s="123">
        <f>'گام اول '!AP770</f>
        <v>4800000</v>
      </c>
      <c r="AP769" s="123">
        <f>'گام اول '!AQ770</f>
        <v>0</v>
      </c>
      <c r="AQ769" s="123">
        <f>'گام اول '!AR770</f>
        <v>0</v>
      </c>
      <c r="AR769" s="123">
        <f>'گام اول '!AS770</f>
        <v>0</v>
      </c>
      <c r="AS769" s="375">
        <f>'گام اول '!AT770</f>
        <v>0</v>
      </c>
      <c r="AT769" s="368">
        <f t="shared" si="489"/>
        <v>76383868.667727277</v>
      </c>
      <c r="AU769" s="173">
        <f>'گام اول '!AV770</f>
        <v>55736997.860986367</v>
      </c>
      <c r="AV769" s="141">
        <f>'گام اول '!AW770</f>
        <v>76383868.667727262</v>
      </c>
      <c r="AW769" s="142">
        <f t="shared" si="490"/>
        <v>5346870.8067409089</v>
      </c>
      <c r="AX769" s="75">
        <f t="shared" si="491"/>
        <v>1573699.7860986367</v>
      </c>
      <c r="AY769" s="142">
        <f>'گام اول '!AZ770</f>
        <v>0</v>
      </c>
      <c r="AZ769" s="142">
        <f>'گام اول '!BA770</f>
        <v>0</v>
      </c>
      <c r="BA769" s="142">
        <f>'گام اول '!BB770</f>
        <v>0</v>
      </c>
      <c r="BB769" s="142">
        <f>'گام اول '!BC770</f>
        <v>0</v>
      </c>
      <c r="BC769" s="142">
        <f>'گام اول '!BD770</f>
        <v>0</v>
      </c>
      <c r="BD769" s="142">
        <f>'گام اول '!BE770</f>
        <v>0</v>
      </c>
      <c r="BE769" s="142">
        <f>'گام اول '!BF770</f>
        <v>0</v>
      </c>
      <c r="BF769" s="143">
        <f t="shared" si="492"/>
        <v>6920570.5928395456</v>
      </c>
      <c r="BG769" s="140">
        <f t="shared" si="493"/>
        <v>69463298</v>
      </c>
      <c r="BH769" s="144">
        <f t="shared" si="494"/>
        <v>76383868.667727277</v>
      </c>
      <c r="BI769" s="127">
        <f t="shared" si="487"/>
        <v>4425825</v>
      </c>
      <c r="BJ769" s="145">
        <f t="shared" si="495"/>
        <v>2212912.5</v>
      </c>
      <c r="BK769" s="145">
        <f t="shared" si="496"/>
        <v>663873.75</v>
      </c>
      <c r="BL769" s="146">
        <f t="shared" si="497"/>
        <v>1120000</v>
      </c>
      <c r="BM769" s="379">
        <v>0</v>
      </c>
      <c r="BN769" s="147">
        <f t="shared" si="498"/>
        <v>84806479.917727277</v>
      </c>
      <c r="BO769" s="148">
        <f t="shared" si="499"/>
        <v>76383868.667727262</v>
      </c>
      <c r="BP769" s="149">
        <f t="shared" si="500"/>
        <v>17568289.793577272</v>
      </c>
      <c r="BQ769" s="150">
        <f t="shared" si="528"/>
        <v>102374769.71130455</v>
      </c>
      <c r="BR769" s="151">
        <f t="shared" si="529"/>
        <v>100800</v>
      </c>
      <c r="BS769" s="147">
        <f t="shared" si="530"/>
        <v>102475569.71130455</v>
      </c>
      <c r="BT769" s="135">
        <v>0</v>
      </c>
      <c r="BU769" s="148">
        <f t="shared" si="504"/>
        <v>8480647.991772728</v>
      </c>
      <c r="BV769" s="152">
        <f t="shared" si="505"/>
        <v>4240323.995886364</v>
      </c>
      <c r="BW769" s="133">
        <f t="shared" si="506"/>
        <v>89754597.723645449</v>
      </c>
      <c r="BX769" s="147">
        <f t="shared" si="507"/>
        <v>7302611.25</v>
      </c>
      <c r="BY769" s="134">
        <f t="shared" si="508"/>
        <v>82451986.473645449</v>
      </c>
      <c r="CD769" s="388">
        <f>'گام اول '!AU770</f>
        <v>76383868.667727277</v>
      </c>
      <c r="CE769" s="389">
        <f>'گام اول '!AV770</f>
        <v>55736997.860986367</v>
      </c>
      <c r="CF769" s="389">
        <f>'گام اول '!AW770</f>
        <v>76383868.667727262</v>
      </c>
      <c r="CG769" s="389">
        <f>'گام اول '!AX770</f>
        <v>5346870.8067409089</v>
      </c>
      <c r="CH769" s="389">
        <f>'گام اول '!AY770</f>
        <v>1573699.7860986367</v>
      </c>
      <c r="CI769" s="389">
        <f>'گام اول '!AZ770</f>
        <v>0</v>
      </c>
      <c r="CJ769" s="389">
        <f>'گام اول '!BA770</f>
        <v>0</v>
      </c>
      <c r="CK769" s="389">
        <f>'گام اول '!BB770</f>
        <v>0</v>
      </c>
      <c r="CL769" s="389">
        <f>'گام اول '!BC770</f>
        <v>0</v>
      </c>
      <c r="CM769" s="389">
        <f>'گام اول '!BD770</f>
        <v>0</v>
      </c>
      <c r="CN769" s="389">
        <f>'گام اول '!BE770</f>
        <v>0</v>
      </c>
      <c r="CO769" s="389">
        <f>'گام اول '!BF770</f>
        <v>0</v>
      </c>
      <c r="CP769" s="389">
        <f>'گام اول '!BG770</f>
        <v>6920570.5928395456</v>
      </c>
      <c r="CQ769" s="389">
        <f>'گام اول '!BH770</f>
        <v>69463298</v>
      </c>
      <c r="CR769" s="389">
        <f t="shared" si="509"/>
        <v>76383868.667727277</v>
      </c>
      <c r="CS769" s="55">
        <f t="shared" si="510"/>
        <v>4425825</v>
      </c>
      <c r="CT769" s="388">
        <f t="shared" si="511"/>
        <v>2212912.5</v>
      </c>
      <c r="CU769" s="389">
        <f t="shared" si="512"/>
        <v>663873.75</v>
      </c>
      <c r="CV769" s="389">
        <f t="shared" si="513"/>
        <v>1120000</v>
      </c>
      <c r="CW769" s="55">
        <v>0</v>
      </c>
      <c r="CX769" s="389">
        <f t="shared" si="514"/>
        <v>84806479.917727277</v>
      </c>
      <c r="CY769" s="389">
        <f t="shared" si="515"/>
        <v>76383868.667727262</v>
      </c>
      <c r="CZ769" s="389">
        <f t="shared" si="516"/>
        <v>17568289.793577272</v>
      </c>
      <c r="DA769" s="389">
        <f t="shared" si="517"/>
        <v>102374769.71130455</v>
      </c>
      <c r="DB769" s="389">
        <f t="shared" si="518"/>
        <v>100800</v>
      </c>
      <c r="DC769" s="389">
        <f t="shared" si="519"/>
        <v>102475569.71130455</v>
      </c>
      <c r="DD769" s="394">
        <v>0</v>
      </c>
      <c r="DE769" s="389">
        <f t="shared" si="520"/>
        <v>8480647.991772728</v>
      </c>
      <c r="DF769" s="389">
        <f t="shared" si="521"/>
        <v>4240323.995886364</v>
      </c>
      <c r="DG769" s="389">
        <f t="shared" si="522"/>
        <v>89754597.723645449</v>
      </c>
      <c r="DH769" s="389">
        <f t="shared" si="523"/>
        <v>7302611.25</v>
      </c>
      <c r="DI769" s="389">
        <f t="shared" si="524"/>
        <v>82451986.473645449</v>
      </c>
      <c r="DJ769" s="389">
        <f t="shared" si="525"/>
        <v>0</v>
      </c>
      <c r="DL769" s="396">
        <f t="shared" si="526"/>
        <v>6638737.5</v>
      </c>
      <c r="DM769" s="396">
        <f t="shared" si="527"/>
        <v>-2212912.5</v>
      </c>
    </row>
    <row r="770" spans="1:117" s="55" customFormat="1" ht="21" x14ac:dyDescent="0.2">
      <c r="A770" s="191">
        <f t="shared" si="488"/>
        <v>2655495</v>
      </c>
      <c r="B770" s="136">
        <f>'گام اول '!B771</f>
        <v>765</v>
      </c>
      <c r="C770" s="136">
        <f>'گام اول '!C771</f>
        <v>361</v>
      </c>
      <c r="D770" s="136">
        <f>'گام اول '!D771</f>
        <v>0</v>
      </c>
      <c r="E770" s="136" t="str">
        <f>'گام اول '!E771</f>
        <v>حبیب</v>
      </c>
      <c r="F770" s="136" t="str">
        <f>'گام اول '!F771</f>
        <v>صادقی</v>
      </c>
      <c r="G770" s="136" t="str">
        <f>'گام اول '!G771</f>
        <v>نگهبان</v>
      </c>
      <c r="H770" s="136" t="str">
        <f>'گام اول '!H771</f>
        <v>ایلام</v>
      </c>
      <c r="I770" s="136" t="str">
        <f>'گام اول '!I771</f>
        <v>273-700-4073864-1</v>
      </c>
      <c r="J770" s="136" t="str">
        <f>'گام اول '!J771</f>
        <v>4539276158</v>
      </c>
      <c r="K770" s="136" t="str">
        <f>'گام اول '!K771</f>
        <v>0067465801</v>
      </c>
      <c r="L770" s="136" t="str">
        <f>'گام اول '!L771</f>
        <v>ایلام</v>
      </c>
      <c r="M770" s="136" t="str">
        <f>'گام اول '!M771</f>
        <v>نگهبان</v>
      </c>
      <c r="N770" s="120" t="str">
        <f>'گام اول '!N771</f>
        <v>*</v>
      </c>
      <c r="O770" s="119">
        <f>'گام اول '!O771</f>
        <v>0</v>
      </c>
      <c r="P770" s="121">
        <f>'گام اول '!P771</f>
        <v>0</v>
      </c>
      <c r="Q770" s="358">
        <f>'گام اول '!Q771</f>
        <v>30</v>
      </c>
      <c r="R770" s="358">
        <f>'گام اول '!R771</f>
        <v>120</v>
      </c>
      <c r="S770" s="358">
        <f>'گام اول '!S771</f>
        <v>110</v>
      </c>
      <c r="T770" s="358">
        <f>'گام اول '!T771</f>
        <v>29.33</v>
      </c>
      <c r="U770" s="137">
        <f>'گام اول '!U771</f>
        <v>0</v>
      </c>
      <c r="V770" s="120">
        <f>'گام اول '!W771</f>
        <v>0</v>
      </c>
      <c r="W770" s="121">
        <f>'گام اول '!X771</f>
        <v>0</v>
      </c>
      <c r="X770" s="366">
        <f>'گام اول '!Y771</f>
        <v>1</v>
      </c>
      <c r="Y770" s="366">
        <f>'گام اول '!Z771</f>
        <v>1</v>
      </c>
      <c r="Z770" s="138">
        <f>'گام اول '!AA771</f>
        <v>885165</v>
      </c>
      <c r="AA770" s="138">
        <f>'گام اول '!AB771</f>
        <v>0</v>
      </c>
      <c r="AB770" s="138">
        <f>'گام اول '!AC771</f>
        <v>885165</v>
      </c>
      <c r="AC770" s="138">
        <f>'گام اول '!AD771</f>
        <v>4500000</v>
      </c>
      <c r="AD770" s="138">
        <f>'گام اول '!AE771</f>
        <v>6000000</v>
      </c>
      <c r="AE770" s="139">
        <f>'گام اول '!AF771</f>
        <v>168986.04545454544</v>
      </c>
      <c r="AF770" s="122">
        <f>'گام اول '!AG771</f>
        <v>26554950</v>
      </c>
      <c r="AG770" s="123">
        <f>'گام اول '!AH771</f>
        <v>0</v>
      </c>
      <c r="AH770" s="123">
        <f>'گام اول '!AI771</f>
        <v>20278325.454545453</v>
      </c>
      <c r="AI770" s="123">
        <f>'گام اول '!AJ771</f>
        <v>2655495</v>
      </c>
      <c r="AJ770" s="123">
        <f>'گام اول '!AK771</f>
        <v>4500000</v>
      </c>
      <c r="AK770" s="123">
        <f>'گام اول '!AL771</f>
        <v>6000000</v>
      </c>
      <c r="AL770" s="123">
        <f>'گام اول '!AM771</f>
        <v>4647116.25</v>
      </c>
      <c r="AM770" s="123">
        <f>'گام اول '!AN771</f>
        <v>4956360.7131818179</v>
      </c>
      <c r="AN770" s="123">
        <f>'گام اول '!AO771</f>
        <v>0</v>
      </c>
      <c r="AO770" s="123">
        <f>'گام اول '!AP771</f>
        <v>3000000</v>
      </c>
      <c r="AP770" s="123">
        <f>'گام اول '!AQ771</f>
        <v>0</v>
      </c>
      <c r="AQ770" s="123">
        <f>'گام اول '!AR771</f>
        <v>0</v>
      </c>
      <c r="AR770" s="123">
        <f>'گام اول '!AS771</f>
        <v>0</v>
      </c>
      <c r="AS770" s="375">
        <f>'گام اول '!AT771</f>
        <v>0</v>
      </c>
      <c r="AT770" s="368">
        <f t="shared" si="489"/>
        <v>72592247.417727277</v>
      </c>
      <c r="AU770" s="173">
        <f>'گام اول '!AV771</f>
        <v>51541179.74848637</v>
      </c>
      <c r="AV770" s="141">
        <f>'گام اول '!AW771</f>
        <v>69936752.417727262</v>
      </c>
      <c r="AW770" s="142">
        <f t="shared" si="490"/>
        <v>4895572.6692409087</v>
      </c>
      <c r="AX770" s="75">
        <f t="shared" si="491"/>
        <v>1154117.9748486371</v>
      </c>
      <c r="AY770" s="142">
        <f>'گام اول '!AZ771</f>
        <v>0</v>
      </c>
      <c r="AZ770" s="142">
        <f>'گام اول '!BA771</f>
        <v>0</v>
      </c>
      <c r="BA770" s="142">
        <f>'گام اول '!BB771</f>
        <v>0</v>
      </c>
      <c r="BB770" s="142">
        <f>'گام اول '!BC771</f>
        <v>0</v>
      </c>
      <c r="BC770" s="142">
        <f>'گام اول '!BD771</f>
        <v>0</v>
      </c>
      <c r="BD770" s="142">
        <f>'گام اول '!BE771</f>
        <v>0</v>
      </c>
      <c r="BE770" s="142">
        <f>'گام اول '!BF771</f>
        <v>0</v>
      </c>
      <c r="BF770" s="143">
        <f t="shared" si="492"/>
        <v>6049690.6440895461</v>
      </c>
      <c r="BG770" s="140">
        <f t="shared" si="493"/>
        <v>66542556</v>
      </c>
      <c r="BH770" s="144">
        <f t="shared" si="494"/>
        <v>72592247.417727277</v>
      </c>
      <c r="BI770" s="127">
        <f t="shared" si="487"/>
        <v>4425825</v>
      </c>
      <c r="BJ770" s="145">
        <f t="shared" si="495"/>
        <v>2212912.5</v>
      </c>
      <c r="BK770" s="145">
        <f t="shared" si="496"/>
        <v>663873.75</v>
      </c>
      <c r="BL770" s="146">
        <f t="shared" si="497"/>
        <v>1120000</v>
      </c>
      <c r="BM770" s="379">
        <v>0</v>
      </c>
      <c r="BN770" s="147">
        <f t="shared" si="498"/>
        <v>81014858.667727277</v>
      </c>
      <c r="BO770" s="148">
        <f t="shared" si="499"/>
        <v>69936752.417727262</v>
      </c>
      <c r="BP770" s="149">
        <f t="shared" si="500"/>
        <v>16085453.056077272</v>
      </c>
      <c r="BQ770" s="150">
        <f t="shared" si="528"/>
        <v>97100311.723804548</v>
      </c>
      <c r="BR770" s="151">
        <f t="shared" si="529"/>
        <v>100800</v>
      </c>
      <c r="BS770" s="147">
        <f t="shared" si="530"/>
        <v>97201111.723804548</v>
      </c>
      <c r="BT770" s="135">
        <v>0</v>
      </c>
      <c r="BU770" s="148">
        <f t="shared" si="504"/>
        <v>8101485.866772728</v>
      </c>
      <c r="BV770" s="152">
        <f t="shared" si="505"/>
        <v>4050742.933386364</v>
      </c>
      <c r="BW770" s="133">
        <f t="shared" si="506"/>
        <v>85048882.923645452</v>
      </c>
      <c r="BX770" s="147">
        <f t="shared" si="507"/>
        <v>7302611.25</v>
      </c>
      <c r="BY770" s="134">
        <f t="shared" si="508"/>
        <v>77746271.673645452</v>
      </c>
      <c r="CD770" s="388">
        <f>'گام اول '!AU771</f>
        <v>72592247.417727277</v>
      </c>
      <c r="CE770" s="389">
        <f>'گام اول '!AV771</f>
        <v>51541179.74848637</v>
      </c>
      <c r="CF770" s="389">
        <f>'گام اول '!AW771</f>
        <v>69936752.417727262</v>
      </c>
      <c r="CG770" s="389">
        <f>'گام اول '!AX771</f>
        <v>4895572.6692409087</v>
      </c>
      <c r="CH770" s="389">
        <f>'گام اول '!AY771</f>
        <v>1154117.9748486371</v>
      </c>
      <c r="CI770" s="389">
        <f>'گام اول '!AZ771</f>
        <v>0</v>
      </c>
      <c r="CJ770" s="389">
        <f>'گام اول '!BA771</f>
        <v>0</v>
      </c>
      <c r="CK770" s="389">
        <f>'گام اول '!BB771</f>
        <v>0</v>
      </c>
      <c r="CL770" s="389">
        <f>'گام اول '!BC771</f>
        <v>0</v>
      </c>
      <c r="CM770" s="389">
        <f>'گام اول '!BD771</f>
        <v>0</v>
      </c>
      <c r="CN770" s="389">
        <f>'گام اول '!BE771</f>
        <v>0</v>
      </c>
      <c r="CO770" s="389">
        <f>'گام اول '!BF771</f>
        <v>0</v>
      </c>
      <c r="CP770" s="389">
        <f>'گام اول '!BG771</f>
        <v>6049690.6440895461</v>
      </c>
      <c r="CQ770" s="389">
        <f>'گام اول '!BH771</f>
        <v>66542556</v>
      </c>
      <c r="CR770" s="389">
        <f t="shared" si="509"/>
        <v>72592247.417727277</v>
      </c>
      <c r="CS770" s="55">
        <f t="shared" si="510"/>
        <v>4425825</v>
      </c>
      <c r="CT770" s="388">
        <f t="shared" si="511"/>
        <v>2212912.5</v>
      </c>
      <c r="CU770" s="389">
        <f t="shared" si="512"/>
        <v>663873.75</v>
      </c>
      <c r="CV770" s="389">
        <f t="shared" si="513"/>
        <v>1120000</v>
      </c>
      <c r="CW770" s="55">
        <v>0</v>
      </c>
      <c r="CX770" s="389">
        <f t="shared" si="514"/>
        <v>81014858.667727277</v>
      </c>
      <c r="CY770" s="389">
        <f t="shared" si="515"/>
        <v>69936752.417727262</v>
      </c>
      <c r="CZ770" s="389">
        <f t="shared" si="516"/>
        <v>16085453.056077272</v>
      </c>
      <c r="DA770" s="389">
        <f t="shared" si="517"/>
        <v>97100311.723804548</v>
      </c>
      <c r="DB770" s="389">
        <f t="shared" si="518"/>
        <v>100800</v>
      </c>
      <c r="DC770" s="389">
        <f t="shared" si="519"/>
        <v>97201111.723804548</v>
      </c>
      <c r="DD770" s="394">
        <v>0</v>
      </c>
      <c r="DE770" s="389">
        <f t="shared" si="520"/>
        <v>8101485.866772728</v>
      </c>
      <c r="DF770" s="389">
        <f t="shared" si="521"/>
        <v>4050742.933386364</v>
      </c>
      <c r="DG770" s="389">
        <f t="shared" si="522"/>
        <v>85048882.923645452</v>
      </c>
      <c r="DH770" s="389">
        <f t="shared" si="523"/>
        <v>7302611.25</v>
      </c>
      <c r="DI770" s="389">
        <f t="shared" si="524"/>
        <v>77746271.673645452</v>
      </c>
      <c r="DJ770" s="389">
        <f t="shared" si="525"/>
        <v>0</v>
      </c>
      <c r="DL770" s="396">
        <f t="shared" si="526"/>
        <v>6638737.5</v>
      </c>
      <c r="DM770" s="396">
        <f t="shared" si="527"/>
        <v>-2212912.5</v>
      </c>
    </row>
    <row r="771" spans="1:117" s="55" customFormat="1" ht="21" x14ac:dyDescent="0.2">
      <c r="A771" s="191">
        <f t="shared" si="488"/>
        <v>2655495</v>
      </c>
      <c r="B771" s="136">
        <f>'گام اول '!B772</f>
        <v>766</v>
      </c>
      <c r="C771" s="136">
        <f>'گام اول '!C772</f>
        <v>137</v>
      </c>
      <c r="D771" s="136">
        <f>'گام اول '!D772</f>
        <v>0</v>
      </c>
      <c r="E771" s="136" t="str">
        <f>'گام اول '!E772</f>
        <v>سیدموسی</v>
      </c>
      <c r="F771" s="136" t="str">
        <f>'گام اول '!F772</f>
        <v>موسوی زیارت</v>
      </c>
      <c r="G771" s="136" t="str">
        <f>'گام اول '!G772</f>
        <v>اداری</v>
      </c>
      <c r="H771" s="136" t="str">
        <f>'گام اول '!H772</f>
        <v>خراسان شمالی</v>
      </c>
      <c r="I771" s="136" t="str">
        <f>'گام اول '!I772</f>
        <v>231-12-4334589-1</v>
      </c>
      <c r="J771" s="136" t="str">
        <f>'گام اول '!J772</f>
        <v>0829885005</v>
      </c>
      <c r="K771" s="136">
        <f>'گام اول '!K772</f>
        <v>0</v>
      </c>
      <c r="L771" s="136" t="str">
        <f>'گام اول '!L772</f>
        <v>خراسان شمالی</v>
      </c>
      <c r="M771" s="136" t="str">
        <f>'گام اول '!M772</f>
        <v>اداری-کارشناسی</v>
      </c>
      <c r="N771" s="120">
        <f>'گام اول '!N772</f>
        <v>0</v>
      </c>
      <c r="O771" s="119">
        <f>'گام اول '!O772</f>
        <v>0</v>
      </c>
      <c r="P771" s="121">
        <f>'گام اول '!P772</f>
        <v>0</v>
      </c>
      <c r="Q771" s="358">
        <f>'گام اول '!Q772</f>
        <v>30</v>
      </c>
      <c r="R771" s="358">
        <f>'گام اول '!R772</f>
        <v>10</v>
      </c>
      <c r="S771" s="358">
        <f>'گام اول '!S772</f>
        <v>0</v>
      </c>
      <c r="T771" s="358">
        <f>'گام اول '!T772</f>
        <v>0</v>
      </c>
      <c r="U771" s="137">
        <f>'گام اول '!U772</f>
        <v>5</v>
      </c>
      <c r="V771" s="120">
        <f>'گام اول '!W772</f>
        <v>0</v>
      </c>
      <c r="W771" s="121">
        <f>'گام اول '!X772</f>
        <v>0</v>
      </c>
      <c r="X771" s="366">
        <f>'گام اول '!Y772</f>
        <v>0</v>
      </c>
      <c r="Y771" s="366">
        <f>'گام اول '!Z772</f>
        <v>0</v>
      </c>
      <c r="Z771" s="138">
        <f>'گام اول '!AA772</f>
        <v>1477052</v>
      </c>
      <c r="AA771" s="138">
        <f>'گام اول '!AB772</f>
        <v>0</v>
      </c>
      <c r="AB771" s="138">
        <f>'گام اول '!AC772</f>
        <v>1477052</v>
      </c>
      <c r="AC771" s="138">
        <f>'گام اول '!AD772</f>
        <v>4500000</v>
      </c>
      <c r="AD771" s="138">
        <f>'گام اول '!AE772</f>
        <v>6000000</v>
      </c>
      <c r="AE771" s="139">
        <f>'گام اول '!AF772</f>
        <v>281982.65454545454</v>
      </c>
      <c r="AF771" s="122">
        <f>'گام اول '!AG772</f>
        <v>44311560</v>
      </c>
      <c r="AG771" s="123">
        <f>'گام اول '!AH772</f>
        <v>0</v>
      </c>
      <c r="AH771" s="123">
        <f>'گام اول '!AI772</f>
        <v>2819826.5454545454</v>
      </c>
      <c r="AI771" s="123">
        <f>'گام اول '!AJ772</f>
        <v>0</v>
      </c>
      <c r="AJ771" s="123">
        <f>'گام اول '!AK772</f>
        <v>4500000</v>
      </c>
      <c r="AK771" s="123">
        <f>'گام اول '!AL772</f>
        <v>6000000</v>
      </c>
      <c r="AL771" s="123">
        <f>'گام اول '!AM772</f>
        <v>0</v>
      </c>
      <c r="AM771" s="123">
        <f>'گام اول '!AN772</f>
        <v>0</v>
      </c>
      <c r="AN771" s="123">
        <f>'گام اول '!AO772</f>
        <v>7385260</v>
      </c>
      <c r="AO771" s="123">
        <f>'گام اول '!AP772</f>
        <v>3000000</v>
      </c>
      <c r="AP771" s="123">
        <f>'گام اول '!AQ772</f>
        <v>0</v>
      </c>
      <c r="AQ771" s="123">
        <f>'گام اول '!AR772</f>
        <v>0</v>
      </c>
      <c r="AR771" s="123">
        <f>'گام اول '!AS772</f>
        <v>0</v>
      </c>
      <c r="AS771" s="375">
        <f>'گام اول '!AT772</f>
        <v>0</v>
      </c>
      <c r="AT771" s="368">
        <f t="shared" si="489"/>
        <v>68016646.545454547</v>
      </c>
      <c r="AU771" s="173">
        <f>'گام اول '!AV772</f>
        <v>42887189.487272725</v>
      </c>
      <c r="AV771" s="141">
        <f>'گام اول '!AW772</f>
        <v>60631386.545454547</v>
      </c>
      <c r="AW771" s="142">
        <f t="shared" si="490"/>
        <v>4244197.0581818186</v>
      </c>
      <c r="AX771" s="75">
        <f t="shared" si="491"/>
        <v>288718.94872727245</v>
      </c>
      <c r="AY771" s="142">
        <f>'گام اول '!AZ772</f>
        <v>0</v>
      </c>
      <c r="AZ771" s="142">
        <f>'گام اول '!BA772</f>
        <v>0</v>
      </c>
      <c r="BA771" s="142">
        <f>'گام اول '!BB772</f>
        <v>0</v>
      </c>
      <c r="BB771" s="142">
        <f>'گام اول '!BC772</f>
        <v>0</v>
      </c>
      <c r="BC771" s="142">
        <f>'گام اول '!BD772</f>
        <v>0</v>
      </c>
      <c r="BD771" s="142">
        <f>'گام اول '!BE772</f>
        <v>0</v>
      </c>
      <c r="BE771" s="142">
        <f>'گام اول '!BF772</f>
        <v>0</v>
      </c>
      <c r="BF771" s="143">
        <f t="shared" si="492"/>
        <v>4532916.006909091</v>
      </c>
      <c r="BG771" s="140">
        <f t="shared" si="493"/>
        <v>63483730</v>
      </c>
      <c r="BH771" s="144">
        <f t="shared" si="494"/>
        <v>68016646.545454547</v>
      </c>
      <c r="BI771" s="398">
        <f t="shared" ref="BI771:BI773" si="531">(((885165*30)*3)/12)/30*Q771</f>
        <v>6638737.5</v>
      </c>
      <c r="BJ771" s="145">
        <f t="shared" si="495"/>
        <v>3692630</v>
      </c>
      <c r="BK771" s="145">
        <f t="shared" si="496"/>
        <v>1107789</v>
      </c>
      <c r="BL771" s="146">
        <f t="shared" si="497"/>
        <v>1120000</v>
      </c>
      <c r="BM771" s="379">
        <v>0</v>
      </c>
      <c r="BN771" s="147">
        <f t="shared" si="498"/>
        <v>80575803.045454547</v>
      </c>
      <c r="BO771" s="148">
        <f t="shared" si="499"/>
        <v>60631386.545454547</v>
      </c>
      <c r="BP771" s="149">
        <f t="shared" si="500"/>
        <v>13945218.905454546</v>
      </c>
      <c r="BQ771" s="150">
        <f t="shared" si="528"/>
        <v>94521021.950909093</v>
      </c>
      <c r="BR771" s="151">
        <f t="shared" si="529"/>
        <v>100800</v>
      </c>
      <c r="BS771" s="147">
        <f t="shared" si="530"/>
        <v>94621821.950909093</v>
      </c>
      <c r="BT771" s="135">
        <v>0</v>
      </c>
      <c r="BU771" s="148">
        <f t="shared" si="504"/>
        <v>8057580.3045454547</v>
      </c>
      <c r="BV771" s="152">
        <f t="shared" si="505"/>
        <v>4028790.1522727273</v>
      </c>
      <c r="BW771" s="133">
        <f t="shared" si="506"/>
        <v>82535451.494090915</v>
      </c>
      <c r="BX771" s="147">
        <f t="shared" si="507"/>
        <v>11439156.5</v>
      </c>
      <c r="BY771" s="134">
        <f t="shared" si="508"/>
        <v>71096294.994090915</v>
      </c>
      <c r="CD771" s="388">
        <f>'گام اول '!AU772</f>
        <v>68016646.545454547</v>
      </c>
      <c r="CE771" s="389">
        <f>'گام اول '!AV772</f>
        <v>42887189.487272725</v>
      </c>
      <c r="CF771" s="389">
        <f>'گام اول '!AW772</f>
        <v>60631386.545454547</v>
      </c>
      <c r="CG771" s="389">
        <f>'گام اول '!AX772</f>
        <v>4244197.0581818186</v>
      </c>
      <c r="CH771" s="389">
        <f>'گام اول '!AY772</f>
        <v>288718.94872727245</v>
      </c>
      <c r="CI771" s="389">
        <f>'گام اول '!AZ772</f>
        <v>0</v>
      </c>
      <c r="CJ771" s="389">
        <f>'گام اول '!BA772</f>
        <v>0</v>
      </c>
      <c r="CK771" s="389">
        <f>'گام اول '!BB772</f>
        <v>0</v>
      </c>
      <c r="CL771" s="389">
        <f>'گام اول '!BC772</f>
        <v>0</v>
      </c>
      <c r="CM771" s="389">
        <f>'گام اول '!BD772</f>
        <v>0</v>
      </c>
      <c r="CN771" s="389">
        <f>'گام اول '!BE772</f>
        <v>0</v>
      </c>
      <c r="CO771" s="389">
        <f>'گام اول '!BF772</f>
        <v>0</v>
      </c>
      <c r="CP771" s="389">
        <f>'گام اول '!BG772</f>
        <v>4532916.006909091</v>
      </c>
      <c r="CQ771" s="389">
        <f>'گام اول '!BH772</f>
        <v>63483730</v>
      </c>
      <c r="CR771" s="389">
        <f t="shared" si="509"/>
        <v>68016646.545454547</v>
      </c>
      <c r="CS771" s="399">
        <f t="shared" ref="CS771:CS773" si="532">(885165*30/12*3)/30*Q771</f>
        <v>6638737.5</v>
      </c>
      <c r="CT771" s="388">
        <f t="shared" si="511"/>
        <v>3692630</v>
      </c>
      <c r="CU771" s="389">
        <f t="shared" si="512"/>
        <v>1107789</v>
      </c>
      <c r="CV771" s="389">
        <f t="shared" si="513"/>
        <v>1120000</v>
      </c>
      <c r="CW771" s="55">
        <v>0</v>
      </c>
      <c r="CX771" s="389">
        <f t="shared" si="514"/>
        <v>80575803.045454547</v>
      </c>
      <c r="CY771" s="389">
        <f t="shared" si="515"/>
        <v>60631386.545454547</v>
      </c>
      <c r="CZ771" s="389">
        <f t="shared" si="516"/>
        <v>13945218.905454546</v>
      </c>
      <c r="DA771" s="389">
        <f t="shared" si="517"/>
        <v>94521021.950909093</v>
      </c>
      <c r="DB771" s="389">
        <f t="shared" si="518"/>
        <v>100800</v>
      </c>
      <c r="DC771" s="389">
        <f t="shared" si="519"/>
        <v>94621821.950909093</v>
      </c>
      <c r="DD771" s="394">
        <v>0</v>
      </c>
      <c r="DE771" s="389">
        <f t="shared" si="520"/>
        <v>8057580.3045454547</v>
      </c>
      <c r="DF771" s="389">
        <f t="shared" si="521"/>
        <v>4028790.1522727273</v>
      </c>
      <c r="DG771" s="389">
        <f t="shared" si="522"/>
        <v>82535451.494090915</v>
      </c>
      <c r="DH771" s="389">
        <f t="shared" si="523"/>
        <v>11439156.5</v>
      </c>
      <c r="DI771" s="389">
        <f t="shared" si="524"/>
        <v>71096294.994090915</v>
      </c>
      <c r="DJ771" s="389">
        <f t="shared" si="525"/>
        <v>0</v>
      </c>
      <c r="DL771" s="397">
        <f t="shared" si="526"/>
        <v>6638737.5</v>
      </c>
      <c r="DM771" s="397">
        <f t="shared" si="527"/>
        <v>0</v>
      </c>
    </row>
    <row r="772" spans="1:117" s="55" customFormat="1" ht="21" x14ac:dyDescent="0.2">
      <c r="A772" s="191">
        <f t="shared" si="488"/>
        <v>2655495</v>
      </c>
      <c r="B772" s="136">
        <f>'گام اول '!B773</f>
        <v>767</v>
      </c>
      <c r="C772" s="136">
        <f>'گام اول '!C773</f>
        <v>222</v>
      </c>
      <c r="D772" s="136">
        <f>'گام اول '!D773</f>
        <v>0</v>
      </c>
      <c r="E772" s="136" t="str">
        <f>'گام اول '!E773</f>
        <v xml:space="preserve">سیدمحسن </v>
      </c>
      <c r="F772" s="136" t="str">
        <f>'گام اول '!F773</f>
        <v>امارتی موسوی</v>
      </c>
      <c r="G772" s="136" t="str">
        <f>'گام اول '!G773</f>
        <v>اداری</v>
      </c>
      <c r="H772" s="136" t="str">
        <f>'گام اول '!H773</f>
        <v>گیلان</v>
      </c>
      <c r="I772" s="136" t="str">
        <f>'گام اول '!I773</f>
        <v>451-700-4189064-1</v>
      </c>
      <c r="J772" s="136">
        <f>'گام اول '!J773</f>
        <v>2580697225</v>
      </c>
      <c r="K772" s="136">
        <f>'گام اول '!K773</f>
        <v>0</v>
      </c>
      <c r="L772" s="136" t="str">
        <f>'گام اول '!L773</f>
        <v>گیلان</v>
      </c>
      <c r="M772" s="136" t="str">
        <f>'گام اول '!M773</f>
        <v>اداری-کارشناسی</v>
      </c>
      <c r="N772" s="120">
        <f>'گام اول '!N773</f>
        <v>0</v>
      </c>
      <c r="O772" s="119">
        <f>'گام اول '!O773</f>
        <v>0</v>
      </c>
      <c r="P772" s="121">
        <f>'گام اول '!P773</f>
        <v>0</v>
      </c>
      <c r="Q772" s="358">
        <f>'گام اول '!Q773</f>
        <v>30</v>
      </c>
      <c r="R772" s="358">
        <f>'گام اول '!R773</f>
        <v>70</v>
      </c>
      <c r="S772" s="358">
        <f>'گام اول '!S773</f>
        <v>0</v>
      </c>
      <c r="T772" s="358">
        <f>'گام اول '!T773</f>
        <v>0</v>
      </c>
      <c r="U772" s="137">
        <f>'گام اول '!U773</f>
        <v>0</v>
      </c>
      <c r="V772" s="120">
        <f>'گام اول '!W773</f>
        <v>0</v>
      </c>
      <c r="W772" s="121">
        <f>'گام اول '!X773</f>
        <v>0</v>
      </c>
      <c r="X772" s="366">
        <f>'گام اول '!Y773</f>
        <v>1</v>
      </c>
      <c r="Y772" s="366">
        <f>'گام اول '!Z773</f>
        <v>1</v>
      </c>
      <c r="Z772" s="138">
        <f>'گام اول '!AA773</f>
        <v>1477052</v>
      </c>
      <c r="AA772" s="138">
        <f>'گام اول '!AB773</f>
        <v>0</v>
      </c>
      <c r="AB772" s="138">
        <f>'گام اول '!AC773</f>
        <v>1477052</v>
      </c>
      <c r="AC772" s="138">
        <f>'گام اول '!AD773</f>
        <v>4500000</v>
      </c>
      <c r="AD772" s="138">
        <f>'گام اول '!AE773</f>
        <v>6000000</v>
      </c>
      <c r="AE772" s="139">
        <f>'گام اول '!AF773</f>
        <v>281982.65454545454</v>
      </c>
      <c r="AF772" s="122">
        <f>'گام اول '!AG773</f>
        <v>44311560</v>
      </c>
      <c r="AG772" s="123">
        <f>'گام اول '!AH773</f>
        <v>0</v>
      </c>
      <c r="AH772" s="123">
        <f>'گام اول '!AI773</f>
        <v>19738785.818181816</v>
      </c>
      <c r="AI772" s="123">
        <f>'گام اول '!AJ773</f>
        <v>2655495</v>
      </c>
      <c r="AJ772" s="123">
        <f>'گام اول '!AK773</f>
        <v>4500000</v>
      </c>
      <c r="AK772" s="123">
        <f>'گام اول '!AL773</f>
        <v>6000000</v>
      </c>
      <c r="AL772" s="123">
        <f>'گام اول '!AM773</f>
        <v>0</v>
      </c>
      <c r="AM772" s="123">
        <f>'گام اول '!AN773</f>
        <v>0</v>
      </c>
      <c r="AN772" s="123">
        <f>'گام اول '!AO773</f>
        <v>0</v>
      </c>
      <c r="AO772" s="123">
        <f>'گام اول '!AP773</f>
        <v>4200000</v>
      </c>
      <c r="AP772" s="123">
        <f>'گام اول '!AQ773</f>
        <v>0</v>
      </c>
      <c r="AQ772" s="123">
        <f>'گام اول '!AR773</f>
        <v>0</v>
      </c>
      <c r="AR772" s="123">
        <f>'گام اول '!AS773</f>
        <v>0</v>
      </c>
      <c r="AS772" s="375">
        <f>'گام اول '!AT773</f>
        <v>0</v>
      </c>
      <c r="AT772" s="368">
        <f t="shared" si="489"/>
        <v>81405840.818181813</v>
      </c>
      <c r="AU772" s="173">
        <f>'گام اول '!AV773</f>
        <v>58537821.610909089</v>
      </c>
      <c r="AV772" s="141">
        <f>'گام اول '!AW773</f>
        <v>78750345.818181813</v>
      </c>
      <c r="AW772" s="142">
        <f t="shared" si="490"/>
        <v>5512524.207272727</v>
      </c>
      <c r="AX772" s="75">
        <f t="shared" si="491"/>
        <v>1853782.161090909</v>
      </c>
      <c r="AY772" s="142">
        <f>'گام اول '!AZ773</f>
        <v>0</v>
      </c>
      <c r="AZ772" s="142">
        <f>'گام اول '!BA773</f>
        <v>0</v>
      </c>
      <c r="BA772" s="142">
        <f>'گام اول '!BB773</f>
        <v>0</v>
      </c>
      <c r="BB772" s="142">
        <f>'گام اول '!BC773</f>
        <v>0</v>
      </c>
      <c r="BC772" s="142">
        <f>'گام اول '!BD773</f>
        <v>0</v>
      </c>
      <c r="BD772" s="142">
        <f>'گام اول '!BE773</f>
        <v>0</v>
      </c>
      <c r="BE772" s="142">
        <f>'گام اول '!BF773</f>
        <v>0</v>
      </c>
      <c r="BF772" s="143">
        <f t="shared" si="492"/>
        <v>7366306.3683636356</v>
      </c>
      <c r="BG772" s="140">
        <f t="shared" si="493"/>
        <v>74039534</v>
      </c>
      <c r="BH772" s="144">
        <f t="shared" si="494"/>
        <v>81405840.818181813</v>
      </c>
      <c r="BI772" s="398">
        <f t="shared" si="531"/>
        <v>6638737.5</v>
      </c>
      <c r="BJ772" s="145">
        <f t="shared" si="495"/>
        <v>3692630</v>
      </c>
      <c r="BK772" s="145">
        <f t="shared" si="496"/>
        <v>1107789</v>
      </c>
      <c r="BL772" s="146">
        <f t="shared" si="497"/>
        <v>1120000</v>
      </c>
      <c r="BM772" s="379">
        <v>0</v>
      </c>
      <c r="BN772" s="147">
        <f t="shared" si="498"/>
        <v>93964997.318181813</v>
      </c>
      <c r="BO772" s="148">
        <f t="shared" si="499"/>
        <v>78750345.818181813</v>
      </c>
      <c r="BP772" s="149">
        <f t="shared" si="500"/>
        <v>18112579.538181819</v>
      </c>
      <c r="BQ772" s="150">
        <f t="shared" si="528"/>
        <v>112077576.85636362</v>
      </c>
      <c r="BR772" s="151">
        <f t="shared" si="529"/>
        <v>100800</v>
      </c>
      <c r="BS772" s="147">
        <f t="shared" si="530"/>
        <v>112178376.85636362</v>
      </c>
      <c r="BT772" s="135">
        <v>0</v>
      </c>
      <c r="BU772" s="148">
        <f t="shared" si="504"/>
        <v>9396499.7318181824</v>
      </c>
      <c r="BV772" s="152">
        <f t="shared" si="505"/>
        <v>4698249.8659090912</v>
      </c>
      <c r="BW772" s="133">
        <f t="shared" si="506"/>
        <v>98083627.258636355</v>
      </c>
      <c r="BX772" s="147">
        <f t="shared" si="507"/>
        <v>11439156.5</v>
      </c>
      <c r="BY772" s="134">
        <f t="shared" si="508"/>
        <v>86644470.758636355</v>
      </c>
      <c r="CD772" s="388">
        <f>'گام اول '!AU773</f>
        <v>81405840.818181813</v>
      </c>
      <c r="CE772" s="389">
        <f>'گام اول '!AV773</f>
        <v>58537821.610909089</v>
      </c>
      <c r="CF772" s="389">
        <f>'گام اول '!AW773</f>
        <v>78750345.818181813</v>
      </c>
      <c r="CG772" s="389">
        <f>'گام اول '!AX773</f>
        <v>5512524.207272727</v>
      </c>
      <c r="CH772" s="389">
        <f>'گام اول '!AY773</f>
        <v>1853782.161090909</v>
      </c>
      <c r="CI772" s="389">
        <f>'گام اول '!AZ773</f>
        <v>0</v>
      </c>
      <c r="CJ772" s="389">
        <f>'گام اول '!BA773</f>
        <v>0</v>
      </c>
      <c r="CK772" s="389">
        <f>'گام اول '!BB773</f>
        <v>0</v>
      </c>
      <c r="CL772" s="389">
        <f>'گام اول '!BC773</f>
        <v>0</v>
      </c>
      <c r="CM772" s="389">
        <f>'گام اول '!BD773</f>
        <v>0</v>
      </c>
      <c r="CN772" s="389">
        <f>'گام اول '!BE773</f>
        <v>0</v>
      </c>
      <c r="CO772" s="389">
        <f>'گام اول '!BF773</f>
        <v>0</v>
      </c>
      <c r="CP772" s="389">
        <f>'گام اول '!BG773</f>
        <v>7366306.3683636356</v>
      </c>
      <c r="CQ772" s="389">
        <f>'گام اول '!BH773</f>
        <v>74039534</v>
      </c>
      <c r="CR772" s="389">
        <f t="shared" si="509"/>
        <v>81405840.818181813</v>
      </c>
      <c r="CS772" s="399">
        <f t="shared" si="532"/>
        <v>6638737.5</v>
      </c>
      <c r="CT772" s="388">
        <f t="shared" si="511"/>
        <v>3692630</v>
      </c>
      <c r="CU772" s="389">
        <f t="shared" si="512"/>
        <v>1107789</v>
      </c>
      <c r="CV772" s="389">
        <f t="shared" si="513"/>
        <v>1120000</v>
      </c>
      <c r="CW772" s="55">
        <v>0</v>
      </c>
      <c r="CX772" s="389">
        <f t="shared" si="514"/>
        <v>93964997.318181813</v>
      </c>
      <c r="CY772" s="389">
        <f t="shared" si="515"/>
        <v>78750345.818181813</v>
      </c>
      <c r="CZ772" s="389">
        <f t="shared" si="516"/>
        <v>18112579.538181819</v>
      </c>
      <c r="DA772" s="389">
        <f t="shared" si="517"/>
        <v>112077576.85636362</v>
      </c>
      <c r="DB772" s="389">
        <f t="shared" si="518"/>
        <v>100800</v>
      </c>
      <c r="DC772" s="389">
        <f t="shared" si="519"/>
        <v>112178376.85636362</v>
      </c>
      <c r="DD772" s="394">
        <v>0</v>
      </c>
      <c r="DE772" s="389">
        <f t="shared" si="520"/>
        <v>9396499.7318181824</v>
      </c>
      <c r="DF772" s="389">
        <f t="shared" si="521"/>
        <v>4698249.8659090912</v>
      </c>
      <c r="DG772" s="389">
        <f t="shared" si="522"/>
        <v>98083627.258636355</v>
      </c>
      <c r="DH772" s="389">
        <f t="shared" si="523"/>
        <v>11439156.5</v>
      </c>
      <c r="DI772" s="389">
        <f t="shared" si="524"/>
        <v>86644470.758636355</v>
      </c>
      <c r="DJ772" s="389">
        <f t="shared" si="525"/>
        <v>0</v>
      </c>
      <c r="DL772" s="397">
        <f t="shared" si="526"/>
        <v>6638737.5</v>
      </c>
      <c r="DM772" s="397">
        <f t="shared" si="527"/>
        <v>0</v>
      </c>
    </row>
    <row r="773" spans="1:117" s="55" customFormat="1" ht="21" x14ac:dyDescent="0.2">
      <c r="A773" s="191">
        <f t="shared" si="488"/>
        <v>2655495</v>
      </c>
      <c r="B773" s="136">
        <f>'گام اول '!B774</f>
        <v>768</v>
      </c>
      <c r="C773" s="136">
        <f>'گام اول '!C774</f>
        <v>256</v>
      </c>
      <c r="D773" s="136">
        <f>'گام اول '!D774</f>
        <v>0</v>
      </c>
      <c r="E773" s="136" t="str">
        <f>'گام اول '!E774</f>
        <v xml:space="preserve">حسین </v>
      </c>
      <c r="F773" s="136" t="str">
        <f>'گام اول '!F774</f>
        <v>نجاری</v>
      </c>
      <c r="G773" s="136" t="str">
        <f>'گام اول '!G774</f>
        <v>اداری</v>
      </c>
      <c r="H773" s="136" t="str">
        <f>'گام اول '!H774</f>
        <v>سیستان بلوچستان</v>
      </c>
      <c r="I773" s="136" t="str">
        <f>'گام اول '!I774</f>
        <v>151-124-195422-1</v>
      </c>
      <c r="J773" s="136">
        <f>'گام اول '!J774</f>
        <v>3660481041</v>
      </c>
      <c r="K773" s="136">
        <f>'گام اول '!K774</f>
        <v>0</v>
      </c>
      <c r="L773" s="136" t="str">
        <f>'گام اول '!L774</f>
        <v>سیستان بلوچستان</v>
      </c>
      <c r="M773" s="136" t="str">
        <f>'گام اول '!M774</f>
        <v>اداری-کارشناسی</v>
      </c>
      <c r="N773" s="120">
        <f>'گام اول '!N774</f>
        <v>0</v>
      </c>
      <c r="O773" s="119">
        <f>'گام اول '!O774</f>
        <v>0</v>
      </c>
      <c r="P773" s="121">
        <f>'گام اول '!P774</f>
        <v>0</v>
      </c>
      <c r="Q773" s="358">
        <f>'گام اول '!Q774</f>
        <v>30</v>
      </c>
      <c r="R773" s="358">
        <f>'گام اول '!R774</f>
        <v>60</v>
      </c>
      <c r="S773" s="358">
        <f>'گام اول '!S774</f>
        <v>0</v>
      </c>
      <c r="T773" s="358">
        <f>'گام اول '!T774</f>
        <v>0</v>
      </c>
      <c r="U773" s="137">
        <f>'گام اول '!U774</f>
        <v>0</v>
      </c>
      <c r="V773" s="120">
        <f>'گام اول '!W774</f>
        <v>0</v>
      </c>
      <c r="W773" s="121">
        <f>'گام اول '!X774</f>
        <v>0</v>
      </c>
      <c r="X773" s="366">
        <f>'گام اول '!Y774</f>
        <v>0</v>
      </c>
      <c r="Y773" s="366">
        <f>'گام اول '!Z774</f>
        <v>0</v>
      </c>
      <c r="Z773" s="138">
        <f>'گام اول '!AA774</f>
        <v>1477052</v>
      </c>
      <c r="AA773" s="138">
        <f>'گام اول '!AB774</f>
        <v>0</v>
      </c>
      <c r="AB773" s="138">
        <f>'گام اول '!AC774</f>
        <v>1477052</v>
      </c>
      <c r="AC773" s="138">
        <f>'گام اول '!AD774</f>
        <v>4500000</v>
      </c>
      <c r="AD773" s="138">
        <f>'گام اول '!AE774</f>
        <v>6000000</v>
      </c>
      <c r="AE773" s="139">
        <f>'گام اول '!AF774</f>
        <v>281982.65454545454</v>
      </c>
      <c r="AF773" s="122">
        <f>'گام اول '!AG774</f>
        <v>44311560</v>
      </c>
      <c r="AG773" s="123">
        <f>'گام اول '!AH774</f>
        <v>0</v>
      </c>
      <c r="AH773" s="123">
        <f>'گام اول '!AI774</f>
        <v>16918959.272727273</v>
      </c>
      <c r="AI773" s="123">
        <f>'گام اول '!AJ774</f>
        <v>0</v>
      </c>
      <c r="AJ773" s="123">
        <f>'گام اول '!AK774</f>
        <v>4500000</v>
      </c>
      <c r="AK773" s="123">
        <f>'گام اول '!AL774</f>
        <v>6000000</v>
      </c>
      <c r="AL773" s="123">
        <f>'گام اول '!AM774</f>
        <v>0</v>
      </c>
      <c r="AM773" s="123">
        <f>'گام اول '!AN774</f>
        <v>0</v>
      </c>
      <c r="AN773" s="123">
        <f>'گام اول '!AO774</f>
        <v>0</v>
      </c>
      <c r="AO773" s="123">
        <f>'گام اول '!AP774</f>
        <v>4200000</v>
      </c>
      <c r="AP773" s="123">
        <f>'گام اول '!AQ774</f>
        <v>0</v>
      </c>
      <c r="AQ773" s="123">
        <f>'گام اول '!AR774</f>
        <v>0</v>
      </c>
      <c r="AR773" s="123">
        <f>'گام اول '!AS774</f>
        <v>0</v>
      </c>
      <c r="AS773" s="375">
        <f>'گام اول '!AT774</f>
        <v>0</v>
      </c>
      <c r="AT773" s="368">
        <f t="shared" si="489"/>
        <v>75930519.272727281</v>
      </c>
      <c r="AU773" s="173">
        <f>'گام اول '!AV774</f>
        <v>55915382.923636369</v>
      </c>
      <c r="AV773" s="141">
        <f>'گام اول '!AW774</f>
        <v>75930519.272727281</v>
      </c>
      <c r="AW773" s="142">
        <f t="shared" si="490"/>
        <v>5315136.3490909105</v>
      </c>
      <c r="AX773" s="75">
        <f t="shared" si="491"/>
        <v>1591538.2923636371</v>
      </c>
      <c r="AY773" s="142">
        <f>'گام اول '!AZ774</f>
        <v>0</v>
      </c>
      <c r="AZ773" s="142">
        <f>'گام اول '!BA774</f>
        <v>0</v>
      </c>
      <c r="BA773" s="142">
        <f>'گام اول '!BB774</f>
        <v>0</v>
      </c>
      <c r="BB773" s="142">
        <f>'گام اول '!BC774</f>
        <v>0</v>
      </c>
      <c r="BC773" s="142">
        <f>'گام اول '!BD774</f>
        <v>0</v>
      </c>
      <c r="BD773" s="142">
        <f>'گام اول '!BE774</f>
        <v>0</v>
      </c>
      <c r="BE773" s="142">
        <f>'گام اول '!BF774</f>
        <v>0</v>
      </c>
      <c r="BF773" s="143">
        <f t="shared" si="492"/>
        <v>6906674.6414545476</v>
      </c>
      <c r="BG773" s="140">
        <f t="shared" si="493"/>
        <v>69023844</v>
      </c>
      <c r="BH773" s="144">
        <f t="shared" si="494"/>
        <v>75930519.272727281</v>
      </c>
      <c r="BI773" s="398">
        <f t="shared" si="531"/>
        <v>6638737.5</v>
      </c>
      <c r="BJ773" s="145">
        <f t="shared" si="495"/>
        <v>3692630</v>
      </c>
      <c r="BK773" s="145">
        <f t="shared" si="496"/>
        <v>1107789</v>
      </c>
      <c r="BL773" s="146">
        <f t="shared" si="497"/>
        <v>1120000</v>
      </c>
      <c r="BM773" s="379">
        <v>0</v>
      </c>
      <c r="BN773" s="147">
        <f t="shared" si="498"/>
        <v>88489675.772727281</v>
      </c>
      <c r="BO773" s="148">
        <f t="shared" si="499"/>
        <v>75930519.272727281</v>
      </c>
      <c r="BP773" s="149">
        <f t="shared" si="500"/>
        <v>17464019.432727274</v>
      </c>
      <c r="BQ773" s="150">
        <f t="shared" si="528"/>
        <v>105953695.20545456</v>
      </c>
      <c r="BR773" s="151">
        <f t="shared" si="529"/>
        <v>100800</v>
      </c>
      <c r="BS773" s="147">
        <f t="shared" si="530"/>
        <v>106054495.20545456</v>
      </c>
      <c r="BT773" s="135">
        <v>0</v>
      </c>
      <c r="BU773" s="148">
        <f t="shared" si="504"/>
        <v>8848967.5772727281</v>
      </c>
      <c r="BV773" s="152">
        <f t="shared" si="505"/>
        <v>4424483.788636364</v>
      </c>
      <c r="BW773" s="133">
        <f t="shared" si="506"/>
        <v>92781043.839545459</v>
      </c>
      <c r="BX773" s="147">
        <f t="shared" si="507"/>
        <v>11439156.5</v>
      </c>
      <c r="BY773" s="134">
        <f t="shared" si="508"/>
        <v>81341887.339545459</v>
      </c>
      <c r="CD773" s="388">
        <f>'گام اول '!AU774</f>
        <v>75930519.272727281</v>
      </c>
      <c r="CE773" s="389">
        <f>'گام اول '!AV774</f>
        <v>55915382.923636369</v>
      </c>
      <c r="CF773" s="389">
        <f>'گام اول '!AW774</f>
        <v>75930519.272727281</v>
      </c>
      <c r="CG773" s="389">
        <f>'گام اول '!AX774</f>
        <v>5315136.3490909105</v>
      </c>
      <c r="CH773" s="389">
        <f>'گام اول '!AY774</f>
        <v>1591538.2923636371</v>
      </c>
      <c r="CI773" s="389">
        <f>'گام اول '!AZ774</f>
        <v>0</v>
      </c>
      <c r="CJ773" s="389">
        <f>'گام اول '!BA774</f>
        <v>0</v>
      </c>
      <c r="CK773" s="389">
        <f>'گام اول '!BB774</f>
        <v>0</v>
      </c>
      <c r="CL773" s="389">
        <f>'گام اول '!BC774</f>
        <v>0</v>
      </c>
      <c r="CM773" s="389">
        <f>'گام اول '!BD774</f>
        <v>0</v>
      </c>
      <c r="CN773" s="389">
        <f>'گام اول '!BE774</f>
        <v>0</v>
      </c>
      <c r="CO773" s="389">
        <f>'گام اول '!BF774</f>
        <v>0</v>
      </c>
      <c r="CP773" s="389">
        <f>'گام اول '!BG774</f>
        <v>6906674.6414545476</v>
      </c>
      <c r="CQ773" s="389">
        <f>'گام اول '!BH774</f>
        <v>69023844</v>
      </c>
      <c r="CR773" s="389">
        <f t="shared" si="509"/>
        <v>75930519.272727281</v>
      </c>
      <c r="CS773" s="399">
        <f t="shared" si="532"/>
        <v>6638737.5</v>
      </c>
      <c r="CT773" s="388">
        <f t="shared" si="511"/>
        <v>3692630</v>
      </c>
      <c r="CU773" s="389">
        <f t="shared" si="512"/>
        <v>1107789</v>
      </c>
      <c r="CV773" s="389">
        <f t="shared" si="513"/>
        <v>1120000</v>
      </c>
      <c r="CW773" s="55">
        <v>0</v>
      </c>
      <c r="CX773" s="389">
        <f t="shared" si="514"/>
        <v>88489675.772727281</v>
      </c>
      <c r="CY773" s="389">
        <f t="shared" si="515"/>
        <v>75930519.272727281</v>
      </c>
      <c r="CZ773" s="389">
        <f t="shared" si="516"/>
        <v>17464019.432727274</v>
      </c>
      <c r="DA773" s="389">
        <f t="shared" si="517"/>
        <v>105953695.20545456</v>
      </c>
      <c r="DB773" s="389">
        <f t="shared" si="518"/>
        <v>100800</v>
      </c>
      <c r="DC773" s="389">
        <f t="shared" si="519"/>
        <v>106054495.20545456</v>
      </c>
      <c r="DD773" s="394">
        <v>0</v>
      </c>
      <c r="DE773" s="389">
        <f t="shared" si="520"/>
        <v>8848967.5772727281</v>
      </c>
      <c r="DF773" s="389">
        <f t="shared" si="521"/>
        <v>4424483.788636364</v>
      </c>
      <c r="DG773" s="389">
        <f t="shared" si="522"/>
        <v>92781043.839545459</v>
      </c>
      <c r="DH773" s="389">
        <f t="shared" si="523"/>
        <v>11439156.5</v>
      </c>
      <c r="DI773" s="389">
        <f t="shared" si="524"/>
        <v>81341887.339545459</v>
      </c>
      <c r="DJ773" s="389">
        <f t="shared" si="525"/>
        <v>0</v>
      </c>
      <c r="DL773" s="397">
        <f t="shared" si="526"/>
        <v>6638737.5</v>
      </c>
      <c r="DM773" s="397">
        <f t="shared" si="527"/>
        <v>0</v>
      </c>
    </row>
    <row r="774" spans="1:117" s="55" customFormat="1" ht="21" x14ac:dyDescent="0.2">
      <c r="A774" s="191">
        <f t="shared" si="488"/>
        <v>2655495</v>
      </c>
      <c r="B774" s="136">
        <f>'گام اول '!B775</f>
        <v>769</v>
      </c>
      <c r="C774" s="136">
        <f>'گام اول '!C775</f>
        <v>360</v>
      </c>
      <c r="D774" s="136">
        <f>'گام اول '!D775</f>
        <v>0</v>
      </c>
      <c r="E774" s="136" t="str">
        <f>'گام اول '!E775</f>
        <v>فرشید</v>
      </c>
      <c r="F774" s="136" t="str">
        <f>'گام اول '!F775</f>
        <v>فریادرس</v>
      </c>
      <c r="G774" s="136" t="str">
        <f>'گام اول '!G775</f>
        <v>نگهبان</v>
      </c>
      <c r="H774" s="136" t="str">
        <f>'گام اول '!H775</f>
        <v>ایلام</v>
      </c>
      <c r="I774" s="136" t="str">
        <f>'گام اول '!I775</f>
        <v>273-700-4348281-1</v>
      </c>
      <c r="J774" s="136" t="str">
        <f>'گام اول '!J775</f>
        <v>4539865056</v>
      </c>
      <c r="K774" s="136" t="str">
        <f>'گام اول '!K775</f>
        <v>0048779111</v>
      </c>
      <c r="L774" s="136" t="str">
        <f>'گام اول '!L775</f>
        <v>ایلام</v>
      </c>
      <c r="M774" s="136" t="str">
        <f>'گام اول '!M775</f>
        <v>نگهبان</v>
      </c>
      <c r="N774" s="120" t="str">
        <f>'گام اول '!N775</f>
        <v>*</v>
      </c>
      <c r="O774" s="119">
        <f>'گام اول '!O775</f>
        <v>0</v>
      </c>
      <c r="P774" s="121">
        <f>'گام اول '!P775</f>
        <v>0</v>
      </c>
      <c r="Q774" s="358">
        <f>'گام اول '!Q775</f>
        <v>30</v>
      </c>
      <c r="R774" s="358">
        <f>'گام اول '!R775</f>
        <v>120</v>
      </c>
      <c r="S774" s="358">
        <f>'گام اول '!S775</f>
        <v>110</v>
      </c>
      <c r="T774" s="358">
        <f>'گام اول '!T775</f>
        <v>29.33</v>
      </c>
      <c r="U774" s="137">
        <f>'گام اول '!U775</f>
        <v>0</v>
      </c>
      <c r="V774" s="120">
        <f>'گام اول '!W775</f>
        <v>0</v>
      </c>
      <c r="W774" s="121">
        <f>'گام اول '!X775</f>
        <v>0</v>
      </c>
      <c r="X774" s="366">
        <f>'گام اول '!Y775</f>
        <v>1</v>
      </c>
      <c r="Y774" s="366">
        <f>'گام اول '!Z775</f>
        <v>1</v>
      </c>
      <c r="Z774" s="138">
        <f>'گام اول '!AA775</f>
        <v>885165</v>
      </c>
      <c r="AA774" s="138">
        <f>'گام اول '!AB775</f>
        <v>0</v>
      </c>
      <c r="AB774" s="138">
        <f>'گام اول '!AC775</f>
        <v>885165</v>
      </c>
      <c r="AC774" s="138">
        <f>'گام اول '!AD775</f>
        <v>4500000</v>
      </c>
      <c r="AD774" s="138">
        <f>'گام اول '!AE775</f>
        <v>6000000</v>
      </c>
      <c r="AE774" s="139">
        <f>'گام اول '!AF775</f>
        <v>168986.04545454544</v>
      </c>
      <c r="AF774" s="122">
        <f>'گام اول '!AG775</f>
        <v>26554950</v>
      </c>
      <c r="AG774" s="123">
        <f>'گام اول '!AH775</f>
        <v>0</v>
      </c>
      <c r="AH774" s="123">
        <f>'گام اول '!AI775</f>
        <v>20278325.454545453</v>
      </c>
      <c r="AI774" s="123">
        <f>'گام اول '!AJ775</f>
        <v>2655495</v>
      </c>
      <c r="AJ774" s="123">
        <f>'گام اول '!AK775</f>
        <v>4500000</v>
      </c>
      <c r="AK774" s="123">
        <f>'گام اول '!AL775</f>
        <v>6000000</v>
      </c>
      <c r="AL774" s="123">
        <f>'گام اول '!AM775</f>
        <v>4647116.25</v>
      </c>
      <c r="AM774" s="123">
        <f>'گام اول '!AN775</f>
        <v>4956360.7131818179</v>
      </c>
      <c r="AN774" s="123">
        <f>'گام اول '!AO775</f>
        <v>0</v>
      </c>
      <c r="AO774" s="123">
        <f>'گام اول '!AP775</f>
        <v>3000000</v>
      </c>
      <c r="AP774" s="123">
        <f>'گام اول '!AQ775</f>
        <v>0</v>
      </c>
      <c r="AQ774" s="123">
        <f>'گام اول '!AR775</f>
        <v>0</v>
      </c>
      <c r="AR774" s="123">
        <f>'گام اول '!AS775</f>
        <v>0</v>
      </c>
      <c r="AS774" s="375">
        <f>'گام اول '!AT775</f>
        <v>0</v>
      </c>
      <c r="AT774" s="368">
        <f t="shared" si="489"/>
        <v>72592247.417727277</v>
      </c>
      <c r="AU774" s="173">
        <f>'گام اول '!AV775</f>
        <v>51541179.74848637</v>
      </c>
      <c r="AV774" s="141">
        <f>'گام اول '!AW775</f>
        <v>69936752.417727262</v>
      </c>
      <c r="AW774" s="142">
        <f t="shared" si="490"/>
        <v>4895572.6692409087</v>
      </c>
      <c r="AX774" s="75">
        <f t="shared" si="491"/>
        <v>1154117.9748486371</v>
      </c>
      <c r="AY774" s="142">
        <f>'گام اول '!AZ775</f>
        <v>0</v>
      </c>
      <c r="AZ774" s="142">
        <f>'گام اول '!BA775</f>
        <v>0</v>
      </c>
      <c r="BA774" s="142">
        <f>'گام اول '!BB775</f>
        <v>0</v>
      </c>
      <c r="BB774" s="142">
        <f>'گام اول '!BC775</f>
        <v>0</v>
      </c>
      <c r="BC774" s="142">
        <f>'گام اول '!BD775</f>
        <v>0</v>
      </c>
      <c r="BD774" s="142">
        <f>'گام اول '!BE775</f>
        <v>0</v>
      </c>
      <c r="BE774" s="142">
        <f>'گام اول '!BF775</f>
        <v>0</v>
      </c>
      <c r="BF774" s="143">
        <f t="shared" si="492"/>
        <v>6049690.6440895461</v>
      </c>
      <c r="BG774" s="140">
        <f t="shared" si="493"/>
        <v>66542556</v>
      </c>
      <c r="BH774" s="144">
        <f t="shared" si="494"/>
        <v>72592247.417727277</v>
      </c>
      <c r="BI774" s="127">
        <f t="shared" ref="BI774:BI818" si="533">(((AB774*30)*2)/12)/30*Q774</f>
        <v>4425825</v>
      </c>
      <c r="BJ774" s="145">
        <f t="shared" si="495"/>
        <v>2212912.5</v>
      </c>
      <c r="BK774" s="145">
        <f t="shared" si="496"/>
        <v>663873.75</v>
      </c>
      <c r="BL774" s="146">
        <f t="shared" si="497"/>
        <v>1120000</v>
      </c>
      <c r="BM774" s="379">
        <v>0</v>
      </c>
      <c r="BN774" s="147">
        <f t="shared" si="498"/>
        <v>81014858.667727277</v>
      </c>
      <c r="BO774" s="148">
        <f t="shared" si="499"/>
        <v>69936752.417727262</v>
      </c>
      <c r="BP774" s="149">
        <f t="shared" si="500"/>
        <v>16085453.056077272</v>
      </c>
      <c r="BQ774" s="150">
        <f t="shared" si="528"/>
        <v>97100311.723804548</v>
      </c>
      <c r="BR774" s="151">
        <f t="shared" si="529"/>
        <v>100800</v>
      </c>
      <c r="BS774" s="147">
        <f t="shared" si="530"/>
        <v>97201111.723804548</v>
      </c>
      <c r="BT774" s="135">
        <v>0</v>
      </c>
      <c r="BU774" s="148">
        <f t="shared" si="504"/>
        <v>8101485.866772728</v>
      </c>
      <c r="BV774" s="152">
        <f t="shared" si="505"/>
        <v>4050742.933386364</v>
      </c>
      <c r="BW774" s="133">
        <f t="shared" si="506"/>
        <v>85048882.923645452</v>
      </c>
      <c r="BX774" s="147">
        <f t="shared" si="507"/>
        <v>7302611.25</v>
      </c>
      <c r="BY774" s="134">
        <f t="shared" si="508"/>
        <v>77746271.673645452</v>
      </c>
      <c r="CD774" s="388">
        <f>'گام اول '!AU775</f>
        <v>72592247.417727277</v>
      </c>
      <c r="CE774" s="389">
        <f>'گام اول '!AV775</f>
        <v>51541179.74848637</v>
      </c>
      <c r="CF774" s="389">
        <f>'گام اول '!AW775</f>
        <v>69936752.417727262</v>
      </c>
      <c r="CG774" s="389">
        <f>'گام اول '!AX775</f>
        <v>4895572.6692409087</v>
      </c>
      <c r="CH774" s="389">
        <f>'گام اول '!AY775</f>
        <v>1154117.9748486371</v>
      </c>
      <c r="CI774" s="389">
        <f>'گام اول '!AZ775</f>
        <v>0</v>
      </c>
      <c r="CJ774" s="389">
        <f>'گام اول '!BA775</f>
        <v>0</v>
      </c>
      <c r="CK774" s="389">
        <f>'گام اول '!BB775</f>
        <v>0</v>
      </c>
      <c r="CL774" s="389">
        <f>'گام اول '!BC775</f>
        <v>0</v>
      </c>
      <c r="CM774" s="389">
        <f>'گام اول '!BD775</f>
        <v>0</v>
      </c>
      <c r="CN774" s="389">
        <f>'گام اول '!BE775</f>
        <v>0</v>
      </c>
      <c r="CO774" s="389">
        <f>'گام اول '!BF775</f>
        <v>0</v>
      </c>
      <c r="CP774" s="389">
        <f>'گام اول '!BG775</f>
        <v>6049690.6440895461</v>
      </c>
      <c r="CQ774" s="389">
        <f>'گام اول '!BH775</f>
        <v>66542556</v>
      </c>
      <c r="CR774" s="389">
        <f t="shared" si="509"/>
        <v>72592247.417727277</v>
      </c>
      <c r="CS774" s="55">
        <f t="shared" si="510"/>
        <v>4425825</v>
      </c>
      <c r="CT774" s="388">
        <f t="shared" si="511"/>
        <v>2212912.5</v>
      </c>
      <c r="CU774" s="389">
        <f t="shared" si="512"/>
        <v>663873.75</v>
      </c>
      <c r="CV774" s="389">
        <f t="shared" si="513"/>
        <v>1120000</v>
      </c>
      <c r="CW774" s="55">
        <v>0</v>
      </c>
      <c r="CX774" s="389">
        <f t="shared" si="514"/>
        <v>81014858.667727277</v>
      </c>
      <c r="CY774" s="389">
        <f t="shared" si="515"/>
        <v>69936752.417727262</v>
      </c>
      <c r="CZ774" s="389">
        <f t="shared" si="516"/>
        <v>16085453.056077272</v>
      </c>
      <c r="DA774" s="389">
        <f t="shared" si="517"/>
        <v>97100311.723804548</v>
      </c>
      <c r="DB774" s="389">
        <f t="shared" si="518"/>
        <v>100800</v>
      </c>
      <c r="DC774" s="389">
        <f t="shared" si="519"/>
        <v>97201111.723804548</v>
      </c>
      <c r="DD774" s="394">
        <v>0</v>
      </c>
      <c r="DE774" s="389">
        <f t="shared" si="520"/>
        <v>8101485.866772728</v>
      </c>
      <c r="DF774" s="389">
        <f t="shared" si="521"/>
        <v>4050742.933386364</v>
      </c>
      <c r="DG774" s="389">
        <f t="shared" si="522"/>
        <v>85048882.923645452</v>
      </c>
      <c r="DH774" s="389">
        <f t="shared" si="523"/>
        <v>7302611.25</v>
      </c>
      <c r="DI774" s="389">
        <f t="shared" si="524"/>
        <v>77746271.673645452</v>
      </c>
      <c r="DJ774" s="389">
        <f t="shared" si="525"/>
        <v>0</v>
      </c>
      <c r="DL774" s="396">
        <f t="shared" si="526"/>
        <v>6638737.5</v>
      </c>
      <c r="DM774" s="396">
        <f t="shared" si="527"/>
        <v>-2212912.5</v>
      </c>
    </row>
    <row r="775" spans="1:117" s="55" customFormat="1" ht="21" x14ac:dyDescent="0.2">
      <c r="A775" s="191">
        <f t="shared" ref="A775:A818" si="534">885165*3</f>
        <v>2655495</v>
      </c>
      <c r="B775" s="136">
        <f>'گام اول '!B776</f>
        <v>770</v>
      </c>
      <c r="C775" s="136">
        <f>'گام اول '!C776</f>
        <v>76</v>
      </c>
      <c r="D775" s="136">
        <f>'گام اول '!D776</f>
        <v>0</v>
      </c>
      <c r="E775" s="136" t="str">
        <f>'گام اول '!E776</f>
        <v xml:space="preserve">پیمان </v>
      </c>
      <c r="F775" s="136" t="str">
        <f>'گام اول '!F776</f>
        <v>مسعودی</v>
      </c>
      <c r="G775" s="136" t="str">
        <f>'گام اول '!G776</f>
        <v>اداری</v>
      </c>
      <c r="H775" s="136" t="str">
        <f>'گام اول '!H776</f>
        <v>ش.تهران</v>
      </c>
      <c r="I775" s="136" t="str">
        <f>'گام اول '!I776</f>
        <v>124-700-4235561-1</v>
      </c>
      <c r="J775" s="136" t="str">
        <f>'گام اول '!J776</f>
        <v>0440271967</v>
      </c>
      <c r="K775" s="136" t="str">
        <f>'گام اول '!K776</f>
        <v>0021930063</v>
      </c>
      <c r="L775" s="136" t="str">
        <f>'گام اول '!L776</f>
        <v>تهران</v>
      </c>
      <c r="M775" s="136" t="str">
        <f>'گام اول '!M776</f>
        <v>اداری-کارشناسی</v>
      </c>
      <c r="N775" s="120">
        <f>'گام اول '!N776</f>
        <v>0</v>
      </c>
      <c r="O775" s="119">
        <f>'گام اول '!O776</f>
        <v>0</v>
      </c>
      <c r="P775" s="121">
        <f>'گام اول '!P776</f>
        <v>0</v>
      </c>
      <c r="Q775" s="358">
        <f>'گام اول '!Q776</f>
        <v>30</v>
      </c>
      <c r="R775" s="358">
        <f>'گام اول '!R776</f>
        <v>82</v>
      </c>
      <c r="S775" s="358">
        <f>'گام اول '!S776</f>
        <v>0</v>
      </c>
      <c r="T775" s="358">
        <f>'گام اول '!T776</f>
        <v>0</v>
      </c>
      <c r="U775" s="137">
        <f>'گام اول '!U776</f>
        <v>0</v>
      </c>
      <c r="V775" s="120">
        <f>'گام اول '!W776</f>
        <v>0</v>
      </c>
      <c r="W775" s="121">
        <f>'گام اول '!X776</f>
        <v>0</v>
      </c>
      <c r="X775" s="366">
        <f>'گام اول '!Y776</f>
        <v>0</v>
      </c>
      <c r="Y775" s="366">
        <f>'گام اول '!Z776</f>
        <v>0</v>
      </c>
      <c r="Z775" s="138">
        <f>'گام اول '!AA776</f>
        <v>1477052</v>
      </c>
      <c r="AA775" s="138">
        <f>'گام اول '!AB776</f>
        <v>0</v>
      </c>
      <c r="AB775" s="138">
        <f>'گام اول '!AC776</f>
        <v>1477052</v>
      </c>
      <c r="AC775" s="138">
        <f>'گام اول '!AD776</f>
        <v>4500000</v>
      </c>
      <c r="AD775" s="138">
        <f>'گام اول '!AE776</f>
        <v>6000000</v>
      </c>
      <c r="AE775" s="139">
        <f>'گام اول '!AF776</f>
        <v>281982.65454545454</v>
      </c>
      <c r="AF775" s="122">
        <f>'گام اول '!AG776</f>
        <v>44311560</v>
      </c>
      <c r="AG775" s="123">
        <f>'گام اول '!AH776</f>
        <v>0</v>
      </c>
      <c r="AH775" s="123">
        <f>'گام اول '!AI776</f>
        <v>23122577.672727272</v>
      </c>
      <c r="AI775" s="123">
        <f>'گام اول '!AJ776</f>
        <v>0</v>
      </c>
      <c r="AJ775" s="123">
        <f>'گام اول '!AK776</f>
        <v>4500000</v>
      </c>
      <c r="AK775" s="123">
        <f>'گام اول '!AL776</f>
        <v>6000000</v>
      </c>
      <c r="AL775" s="123">
        <f>'گام اول '!AM776</f>
        <v>0</v>
      </c>
      <c r="AM775" s="123">
        <f>'گام اول '!AN776</f>
        <v>0</v>
      </c>
      <c r="AN775" s="123">
        <f>'گام اول '!AO776</f>
        <v>0</v>
      </c>
      <c r="AO775" s="123">
        <f>'گام اول '!AP776</f>
        <v>3800000</v>
      </c>
      <c r="AP775" s="123">
        <f>'گام اول '!AQ776</f>
        <v>0</v>
      </c>
      <c r="AQ775" s="123">
        <f>'گام اول '!AR776</f>
        <v>0</v>
      </c>
      <c r="AR775" s="123">
        <f>'گام اول '!AS776</f>
        <v>0</v>
      </c>
      <c r="AS775" s="375">
        <f>'گام اول '!AT776</f>
        <v>0</v>
      </c>
      <c r="AT775" s="368">
        <f t="shared" ref="AT775:AT818" si="535">SUM(AF775:AS775)</f>
        <v>81734137.672727272</v>
      </c>
      <c r="AU775" s="173">
        <f>'گام اول '!AV776</f>
        <v>61712748.035636365</v>
      </c>
      <c r="AV775" s="141">
        <f>'گام اول '!AW776</f>
        <v>81734137.672727272</v>
      </c>
      <c r="AW775" s="142">
        <f t="shared" ref="AW775:AW818" si="536">AV775*7%</f>
        <v>5721389.6370909093</v>
      </c>
      <c r="AX775" s="75">
        <f t="shared" ref="AX775:AX818" si="537">IF(AU775&lt;=40000000,0,IF(AND(AU775&gt;40000000,AU775&lt;=80000000),(AU775-40000000)*10%,IF(AND(AU775&gt;80000000,AU775&lt;=120000000),4000000+(AU775-80000000)*15%,IF(AND(AU775&gt;120000000,AU775&lt;=180000000),10000000+(AU775-120000000)*20%,IF(AND(AU775&gt;180000000,AU775&lt;=240000000),22000000+(AU775-180000000)*25%,IF(AND(AU775&gt;240000000,AU775&lt;=320000000),37000000+(AU775-240000000)*30%,61000000+(AU775-320000000)*35%))))))</f>
        <v>2171274.8035636367</v>
      </c>
      <c r="AY775" s="142">
        <f>'گام اول '!AZ776</f>
        <v>0</v>
      </c>
      <c r="AZ775" s="142">
        <f>'گام اول '!BA776</f>
        <v>0</v>
      </c>
      <c r="BA775" s="142">
        <f>'گام اول '!BB776</f>
        <v>0</v>
      </c>
      <c r="BB775" s="142">
        <f>'گام اول '!BC776</f>
        <v>0</v>
      </c>
      <c r="BC775" s="142">
        <f>'گام اول '!BD776</f>
        <v>0</v>
      </c>
      <c r="BD775" s="142">
        <f>'گام اول '!BE776</f>
        <v>0</v>
      </c>
      <c r="BE775" s="142">
        <f>'گام اول '!BF776</f>
        <v>0</v>
      </c>
      <c r="BF775" s="143">
        <f t="shared" ref="BF775:BF818" si="538">SUM(AW775:BE775)</f>
        <v>7892664.440654546</v>
      </c>
      <c r="BG775" s="140">
        <f t="shared" ref="BG775:BG818" si="539">INT(AT775-BF775)</f>
        <v>73841473</v>
      </c>
      <c r="BH775" s="144">
        <f t="shared" ref="BH775:BH818" si="540">SUM(AF775:AS775)</f>
        <v>81734137.672727272</v>
      </c>
      <c r="BI775" s="398">
        <f>(((885165*30)*3)/12)/30*Q775</f>
        <v>6638737.5</v>
      </c>
      <c r="BJ775" s="145">
        <f t="shared" ref="BJ775:BJ818" si="541">(((AB775*30))/12)/30*Q775</f>
        <v>3692630</v>
      </c>
      <c r="BK775" s="145">
        <f t="shared" ref="BK775:BK818" si="542">((AB775*9)/12)/30*Q775</f>
        <v>1107789</v>
      </c>
      <c r="BL775" s="146">
        <f t="shared" ref="BL775:BL818" si="543">1120000/30*Q775</f>
        <v>1120000</v>
      </c>
      <c r="BM775" s="379">
        <v>0</v>
      </c>
      <c r="BN775" s="147">
        <f t="shared" ref="BN775:BN818" si="544">SUM(BH775:BM775)</f>
        <v>94293294.172727272</v>
      </c>
      <c r="BO775" s="148">
        <f t="shared" ref="BO775:BO818" si="545">AV775</f>
        <v>81734137.672727272</v>
      </c>
      <c r="BP775" s="149">
        <f t="shared" ref="BP775:BP818" si="546">BO775*23%</f>
        <v>18798851.664727274</v>
      </c>
      <c r="BQ775" s="150">
        <f t="shared" si="528"/>
        <v>113092145.83745454</v>
      </c>
      <c r="BR775" s="151">
        <f t="shared" si="529"/>
        <v>100800</v>
      </c>
      <c r="BS775" s="147">
        <f t="shared" si="530"/>
        <v>113192945.83745454</v>
      </c>
      <c r="BT775" s="135">
        <v>0</v>
      </c>
      <c r="BU775" s="148">
        <f t="shared" ref="BU775:BU818" si="547">BN775*10%</f>
        <v>9429329.4172727279</v>
      </c>
      <c r="BV775" s="152">
        <f t="shared" ref="BV775:BV818" si="548">BN775*5%</f>
        <v>4714664.708636364</v>
      </c>
      <c r="BW775" s="133">
        <f t="shared" ref="BW775:BW818" si="549">BS775-(BU775+BV775)</f>
        <v>99048951.711545452</v>
      </c>
      <c r="BX775" s="147">
        <f t="shared" ref="BX775:BX818" si="550">BI775+BJ775+BK775</f>
        <v>11439156.5</v>
      </c>
      <c r="BY775" s="134">
        <f t="shared" ref="BY775:BY818" si="551">BW775-BX775</f>
        <v>87609795.211545452</v>
      </c>
      <c r="CD775" s="388">
        <f>'گام اول '!AU776</f>
        <v>81734137.672727272</v>
      </c>
      <c r="CE775" s="389">
        <f>'گام اول '!AV776</f>
        <v>61712748.035636365</v>
      </c>
      <c r="CF775" s="389">
        <f>'گام اول '!AW776</f>
        <v>81734137.672727272</v>
      </c>
      <c r="CG775" s="389">
        <f>'گام اول '!AX776</f>
        <v>5721389.6370909093</v>
      </c>
      <c r="CH775" s="389">
        <f>'گام اول '!AY776</f>
        <v>2171274.8035636367</v>
      </c>
      <c r="CI775" s="389">
        <f>'گام اول '!AZ776</f>
        <v>0</v>
      </c>
      <c r="CJ775" s="389">
        <f>'گام اول '!BA776</f>
        <v>0</v>
      </c>
      <c r="CK775" s="389">
        <f>'گام اول '!BB776</f>
        <v>0</v>
      </c>
      <c r="CL775" s="389">
        <f>'گام اول '!BC776</f>
        <v>0</v>
      </c>
      <c r="CM775" s="389">
        <f>'گام اول '!BD776</f>
        <v>0</v>
      </c>
      <c r="CN775" s="389">
        <f>'گام اول '!BE776</f>
        <v>0</v>
      </c>
      <c r="CO775" s="389">
        <f>'گام اول '!BF776</f>
        <v>0</v>
      </c>
      <c r="CP775" s="389">
        <f>'گام اول '!BG776</f>
        <v>7892664.440654546</v>
      </c>
      <c r="CQ775" s="389">
        <f>'گام اول '!BH776</f>
        <v>73841473</v>
      </c>
      <c r="CR775" s="389">
        <f t="shared" ref="CR775:CR818" si="552">CD775</f>
        <v>81734137.672727272</v>
      </c>
      <c r="CS775" s="399">
        <f>(885165*30/12*3)/30*Q775</f>
        <v>6638737.5</v>
      </c>
      <c r="CT775" s="388">
        <f t="shared" ref="CT775:CT818" si="553">(AB775*30/12)/30*Q775</f>
        <v>3692630</v>
      </c>
      <c r="CU775" s="389">
        <f t="shared" ref="CU775:CU818" si="554">((AB775*9)/12)/30*Q775</f>
        <v>1107789</v>
      </c>
      <c r="CV775" s="389">
        <f t="shared" ref="CV775:CV818" si="555">1120000/30*Q775</f>
        <v>1120000</v>
      </c>
      <c r="CW775" s="55">
        <v>0</v>
      </c>
      <c r="CX775" s="389">
        <f t="shared" ref="CX775:CX818" si="556">SUM(CR775:CW775)</f>
        <v>94293294.172727272</v>
      </c>
      <c r="CY775" s="389">
        <f t="shared" ref="CY775:CY818" si="557">BO775</f>
        <v>81734137.672727272</v>
      </c>
      <c r="CZ775" s="389">
        <f t="shared" ref="CZ775:CZ818" si="558">CY775*23%</f>
        <v>18798851.664727274</v>
      </c>
      <c r="DA775" s="389">
        <f t="shared" ref="DA775:DA818" si="559">CX775+CZ775</f>
        <v>113092145.83745454</v>
      </c>
      <c r="DB775" s="389">
        <f t="shared" ref="DB775:DB818" si="560">CV775*9%</f>
        <v>100800</v>
      </c>
      <c r="DC775" s="389">
        <f t="shared" ref="DC775:DC818" si="561">DA775+DB775</f>
        <v>113192945.83745454</v>
      </c>
      <c r="DD775" s="394">
        <v>0</v>
      </c>
      <c r="DE775" s="389">
        <f t="shared" ref="DE775:DE818" si="562">CX775*10%</f>
        <v>9429329.4172727279</v>
      </c>
      <c r="DF775" s="389">
        <f t="shared" ref="DF775:DF818" si="563">CX775*5%</f>
        <v>4714664.708636364</v>
      </c>
      <c r="DG775" s="389">
        <f t="shared" ref="DG775:DG818" si="564">DC775-(DE775+DF775)</f>
        <v>99048951.711545452</v>
      </c>
      <c r="DH775" s="389">
        <f t="shared" ref="DH775:DH818" si="565">CS775+CT775+CU775</f>
        <v>11439156.5</v>
      </c>
      <c r="DI775" s="389">
        <f t="shared" ref="DI775:DI818" si="566">DG775-DH775</f>
        <v>87609795.211545452</v>
      </c>
      <c r="DJ775" s="389">
        <f t="shared" ref="DJ775:DJ818" si="567">DI775-BY775</f>
        <v>0</v>
      </c>
      <c r="DL775" s="397">
        <f t="shared" ref="DL775:DL819" si="568">(885165*30/12)*3</f>
        <v>6638737.5</v>
      </c>
      <c r="DM775" s="397">
        <f t="shared" ref="DM775:DM819" si="569">BI775-DL775</f>
        <v>0</v>
      </c>
    </row>
    <row r="776" spans="1:117" s="55" customFormat="1" ht="21" x14ac:dyDescent="0.2">
      <c r="A776" s="191">
        <f t="shared" si="534"/>
        <v>2655495</v>
      </c>
      <c r="B776" s="136">
        <f>'گام اول '!B777</f>
        <v>771</v>
      </c>
      <c r="C776" s="136">
        <f>'گام اول '!C777</f>
        <v>77</v>
      </c>
      <c r="D776" s="136">
        <f>'گام اول '!D777</f>
        <v>0</v>
      </c>
      <c r="E776" s="136" t="str">
        <f>'گام اول '!E777</f>
        <v xml:space="preserve">علی </v>
      </c>
      <c r="F776" s="136" t="str">
        <f>'گام اول '!F777</f>
        <v>صادقی</v>
      </c>
      <c r="G776" s="136" t="str">
        <f>'گام اول '!G777</f>
        <v>اداری</v>
      </c>
      <c r="H776" s="136" t="str">
        <f>'گام اول '!H777</f>
        <v>ش.تهران</v>
      </c>
      <c r="I776" s="136" t="str">
        <f>'گام اول '!I777</f>
        <v>124-700-4316206-1</v>
      </c>
      <c r="J776" s="136" t="str">
        <f>'گام اول '!J777</f>
        <v>0011792515</v>
      </c>
      <c r="K776" s="136" t="str">
        <f>'گام اول '!K777</f>
        <v>0024187802</v>
      </c>
      <c r="L776" s="136" t="str">
        <f>'گام اول '!L777</f>
        <v>تهران</v>
      </c>
      <c r="M776" s="136" t="str">
        <f>'گام اول '!M777</f>
        <v>اداری-کاردانی</v>
      </c>
      <c r="N776" s="120">
        <f>'گام اول '!N777</f>
        <v>0</v>
      </c>
      <c r="O776" s="119">
        <f>'گام اول '!O777</f>
        <v>0</v>
      </c>
      <c r="P776" s="121">
        <f>'گام اول '!P777</f>
        <v>0</v>
      </c>
      <c r="Q776" s="358">
        <f>'گام اول '!Q777</f>
        <v>30</v>
      </c>
      <c r="R776" s="358">
        <f>'گام اول '!R777</f>
        <v>71</v>
      </c>
      <c r="S776" s="358">
        <f>'گام اول '!S777</f>
        <v>0</v>
      </c>
      <c r="T776" s="358">
        <f>'گام اول '!T777</f>
        <v>0</v>
      </c>
      <c r="U776" s="137">
        <f>'گام اول '!U777</f>
        <v>0</v>
      </c>
      <c r="V776" s="120">
        <f>'گام اول '!W777</f>
        <v>0</v>
      </c>
      <c r="W776" s="121">
        <f>'گام اول '!X777</f>
        <v>0</v>
      </c>
      <c r="X776" s="366">
        <f>'گام اول '!Y777</f>
        <v>0</v>
      </c>
      <c r="Y776" s="366">
        <f>'گام اول '!Z777</f>
        <v>0</v>
      </c>
      <c r="Z776" s="138">
        <f>'گام اول '!AA777</f>
        <v>1311206</v>
      </c>
      <c r="AA776" s="138">
        <f>'گام اول '!AB777</f>
        <v>0</v>
      </c>
      <c r="AB776" s="138">
        <f>'گام اول '!AC777</f>
        <v>1311206</v>
      </c>
      <c r="AC776" s="138">
        <f>'گام اول '!AD777</f>
        <v>4500000</v>
      </c>
      <c r="AD776" s="138">
        <f>'گام اول '!AE777</f>
        <v>6000000</v>
      </c>
      <c r="AE776" s="139">
        <f>'گام اول '!AF777</f>
        <v>250321.14545454542</v>
      </c>
      <c r="AF776" s="122">
        <f>'گام اول '!AG777</f>
        <v>39336180</v>
      </c>
      <c r="AG776" s="123">
        <f>'گام اول '!AH777</f>
        <v>0</v>
      </c>
      <c r="AH776" s="123">
        <f>'گام اول '!AI777</f>
        <v>17772801.327272724</v>
      </c>
      <c r="AI776" s="123">
        <f>'گام اول '!AJ777</f>
        <v>0</v>
      </c>
      <c r="AJ776" s="123">
        <f>'گام اول '!AK777</f>
        <v>4500000</v>
      </c>
      <c r="AK776" s="123">
        <f>'گام اول '!AL777</f>
        <v>6000000</v>
      </c>
      <c r="AL776" s="123">
        <f>'گام اول '!AM777</f>
        <v>0</v>
      </c>
      <c r="AM776" s="123">
        <f>'گام اول '!AN777</f>
        <v>0</v>
      </c>
      <c r="AN776" s="123">
        <f>'گام اول '!AO777</f>
        <v>0</v>
      </c>
      <c r="AO776" s="123">
        <f>'گام اول '!AP777</f>
        <v>4000000</v>
      </c>
      <c r="AP776" s="123">
        <f>'گام اول '!AQ777</f>
        <v>0</v>
      </c>
      <c r="AQ776" s="123">
        <f>'گام اول '!AR777</f>
        <v>0</v>
      </c>
      <c r="AR776" s="123">
        <f>'گام اول '!AS777</f>
        <v>0</v>
      </c>
      <c r="AS776" s="375">
        <f>'گام اول '!AT777</f>
        <v>0</v>
      </c>
      <c r="AT776" s="368">
        <f t="shared" si="535"/>
        <v>71608981.327272728</v>
      </c>
      <c r="AU776" s="173">
        <f>'گام اول '!AV777</f>
        <v>52096352.634363636</v>
      </c>
      <c r="AV776" s="141">
        <f>'گام اول '!AW777</f>
        <v>71608981.327272728</v>
      </c>
      <c r="AW776" s="142">
        <f t="shared" si="536"/>
        <v>5012628.6929090917</v>
      </c>
      <c r="AX776" s="75">
        <f t="shared" si="537"/>
        <v>1209635.2634363638</v>
      </c>
      <c r="AY776" s="142">
        <f>'گام اول '!AZ777</f>
        <v>0</v>
      </c>
      <c r="AZ776" s="142">
        <f>'گام اول '!BA777</f>
        <v>0</v>
      </c>
      <c r="BA776" s="142">
        <f>'گام اول '!BB777</f>
        <v>0</v>
      </c>
      <c r="BB776" s="142">
        <f>'گام اول '!BC777</f>
        <v>0</v>
      </c>
      <c r="BC776" s="142">
        <f>'گام اول '!BD777</f>
        <v>0</v>
      </c>
      <c r="BD776" s="142">
        <f>'گام اول '!BE777</f>
        <v>0</v>
      </c>
      <c r="BE776" s="142">
        <f>'گام اول '!BF777</f>
        <v>0</v>
      </c>
      <c r="BF776" s="143">
        <f t="shared" si="538"/>
        <v>6222263.9563454557</v>
      </c>
      <c r="BG776" s="140">
        <f t="shared" si="539"/>
        <v>65386717</v>
      </c>
      <c r="BH776" s="144">
        <f t="shared" si="540"/>
        <v>71608981.327272728</v>
      </c>
      <c r="BI776" s="127">
        <f t="shared" si="533"/>
        <v>6556030</v>
      </c>
      <c r="BJ776" s="145">
        <f t="shared" si="541"/>
        <v>3278015</v>
      </c>
      <c r="BK776" s="145">
        <f t="shared" si="542"/>
        <v>983404.5</v>
      </c>
      <c r="BL776" s="146">
        <f t="shared" si="543"/>
        <v>1120000</v>
      </c>
      <c r="BM776" s="379">
        <v>0</v>
      </c>
      <c r="BN776" s="147">
        <f t="shared" si="544"/>
        <v>83546430.827272728</v>
      </c>
      <c r="BO776" s="148">
        <f t="shared" si="545"/>
        <v>71608981.327272728</v>
      </c>
      <c r="BP776" s="149">
        <f t="shared" si="546"/>
        <v>16470065.705272729</v>
      </c>
      <c r="BQ776" s="150">
        <f t="shared" si="528"/>
        <v>100016496.53254546</v>
      </c>
      <c r="BR776" s="151">
        <f t="shared" si="529"/>
        <v>100800</v>
      </c>
      <c r="BS776" s="147">
        <f t="shared" si="530"/>
        <v>100117296.53254546</v>
      </c>
      <c r="BT776" s="135">
        <v>0</v>
      </c>
      <c r="BU776" s="148">
        <f t="shared" si="547"/>
        <v>8354643.082727273</v>
      </c>
      <c r="BV776" s="152">
        <f t="shared" si="548"/>
        <v>4177321.5413636365</v>
      </c>
      <c r="BW776" s="133">
        <f t="shared" si="549"/>
        <v>87585331.908454552</v>
      </c>
      <c r="BX776" s="147">
        <f t="shared" si="550"/>
        <v>10817449.5</v>
      </c>
      <c r="BY776" s="134">
        <f t="shared" si="551"/>
        <v>76767882.408454552</v>
      </c>
      <c r="CD776" s="388">
        <f>'گام اول '!AU777</f>
        <v>71608981.327272728</v>
      </c>
      <c r="CE776" s="389">
        <f>'گام اول '!AV777</f>
        <v>52096352.634363636</v>
      </c>
      <c r="CF776" s="389">
        <f>'گام اول '!AW777</f>
        <v>71608981.327272728</v>
      </c>
      <c r="CG776" s="389">
        <f>'گام اول '!AX777</f>
        <v>5012628.6929090917</v>
      </c>
      <c r="CH776" s="389">
        <f>'گام اول '!AY777</f>
        <v>1209635.2634363638</v>
      </c>
      <c r="CI776" s="389">
        <f>'گام اول '!AZ777</f>
        <v>0</v>
      </c>
      <c r="CJ776" s="389">
        <f>'گام اول '!BA777</f>
        <v>0</v>
      </c>
      <c r="CK776" s="389">
        <f>'گام اول '!BB777</f>
        <v>0</v>
      </c>
      <c r="CL776" s="389">
        <f>'گام اول '!BC777</f>
        <v>0</v>
      </c>
      <c r="CM776" s="389">
        <f>'گام اول '!BD777</f>
        <v>0</v>
      </c>
      <c r="CN776" s="389">
        <f>'گام اول '!BE777</f>
        <v>0</v>
      </c>
      <c r="CO776" s="389">
        <f>'گام اول '!BF777</f>
        <v>0</v>
      </c>
      <c r="CP776" s="389">
        <f>'گام اول '!BG777</f>
        <v>6222263.9563454557</v>
      </c>
      <c r="CQ776" s="389">
        <f>'گام اول '!BH777</f>
        <v>65386717</v>
      </c>
      <c r="CR776" s="389">
        <f t="shared" si="552"/>
        <v>71608981.327272728</v>
      </c>
      <c r="CS776" s="55">
        <f t="shared" ref="CS776:CS818" si="570">(AB776*30/12*2)/30*Q776</f>
        <v>6556030</v>
      </c>
      <c r="CT776" s="388">
        <f t="shared" si="553"/>
        <v>3278015</v>
      </c>
      <c r="CU776" s="389">
        <f t="shared" si="554"/>
        <v>983404.5</v>
      </c>
      <c r="CV776" s="389">
        <f t="shared" si="555"/>
        <v>1120000</v>
      </c>
      <c r="CW776" s="55">
        <v>0</v>
      </c>
      <c r="CX776" s="389">
        <f t="shared" si="556"/>
        <v>83546430.827272728</v>
      </c>
      <c r="CY776" s="389">
        <f t="shared" si="557"/>
        <v>71608981.327272728</v>
      </c>
      <c r="CZ776" s="389">
        <f t="shared" si="558"/>
        <v>16470065.705272729</v>
      </c>
      <c r="DA776" s="389">
        <f t="shared" si="559"/>
        <v>100016496.53254546</v>
      </c>
      <c r="DB776" s="389">
        <f t="shared" si="560"/>
        <v>100800</v>
      </c>
      <c r="DC776" s="389">
        <f t="shared" si="561"/>
        <v>100117296.53254546</v>
      </c>
      <c r="DD776" s="394">
        <v>0</v>
      </c>
      <c r="DE776" s="389">
        <f t="shared" si="562"/>
        <v>8354643.082727273</v>
      </c>
      <c r="DF776" s="389">
        <f t="shared" si="563"/>
        <v>4177321.5413636365</v>
      </c>
      <c r="DG776" s="389">
        <f t="shared" si="564"/>
        <v>87585331.908454552</v>
      </c>
      <c r="DH776" s="389">
        <f t="shared" si="565"/>
        <v>10817449.5</v>
      </c>
      <c r="DI776" s="389">
        <f t="shared" si="566"/>
        <v>76767882.408454552</v>
      </c>
      <c r="DJ776" s="389">
        <f t="shared" si="567"/>
        <v>0</v>
      </c>
      <c r="DL776" s="396">
        <f t="shared" si="568"/>
        <v>6638737.5</v>
      </c>
      <c r="DM776" s="396">
        <f t="shared" si="569"/>
        <v>-82707.5</v>
      </c>
    </row>
    <row r="777" spans="1:117" s="55" customFormat="1" ht="21" x14ac:dyDescent="0.2">
      <c r="A777" s="191">
        <f t="shared" si="534"/>
        <v>2655495</v>
      </c>
      <c r="B777" s="136">
        <f>'گام اول '!B778</f>
        <v>772</v>
      </c>
      <c r="C777" s="136">
        <f>'گام اول '!C778</f>
        <v>78</v>
      </c>
      <c r="D777" s="136">
        <f>'گام اول '!D778</f>
        <v>0</v>
      </c>
      <c r="E777" s="136" t="str">
        <f>'گام اول '!E778</f>
        <v>محمدرضا</v>
      </c>
      <c r="F777" s="136" t="str">
        <f>'گام اول '!F778</f>
        <v>ژیان</v>
      </c>
      <c r="G777" s="136" t="str">
        <f>'گام اول '!G778</f>
        <v>اداری</v>
      </c>
      <c r="H777" s="136" t="str">
        <f>'گام اول '!H778</f>
        <v>ش.تهران</v>
      </c>
      <c r="I777" s="136" t="str">
        <f>'گام اول '!I778</f>
        <v>124-813-4243698-1</v>
      </c>
      <c r="J777" s="136" t="str">
        <f>'گام اول '!J778</f>
        <v>0016378334</v>
      </c>
      <c r="K777" s="136">
        <f>'گام اول '!K778</f>
        <v>0</v>
      </c>
      <c r="L777" s="136" t="str">
        <f>'گام اول '!L778</f>
        <v>تهران</v>
      </c>
      <c r="M777" s="136" t="str">
        <f>'گام اول '!M778</f>
        <v>اداری-کارشناسی</v>
      </c>
      <c r="N777" s="120">
        <f>'گام اول '!N778</f>
        <v>0</v>
      </c>
      <c r="O777" s="119">
        <f>'گام اول '!O778</f>
        <v>0</v>
      </c>
      <c r="P777" s="121">
        <f>'گام اول '!P778</f>
        <v>0</v>
      </c>
      <c r="Q777" s="358">
        <f>'گام اول '!Q778</f>
        <v>30</v>
      </c>
      <c r="R777" s="358">
        <f>'گام اول '!R778</f>
        <v>65</v>
      </c>
      <c r="S777" s="358">
        <f>'گام اول '!S778</f>
        <v>0</v>
      </c>
      <c r="T777" s="358">
        <f>'گام اول '!T778</f>
        <v>0</v>
      </c>
      <c r="U777" s="137">
        <f>'گام اول '!U778</f>
        <v>0</v>
      </c>
      <c r="V777" s="120">
        <f>'گام اول '!W778</f>
        <v>0</v>
      </c>
      <c r="W777" s="121">
        <f>'گام اول '!X778</f>
        <v>0</v>
      </c>
      <c r="X777" s="366">
        <f>'گام اول '!Y778</f>
        <v>0</v>
      </c>
      <c r="Y777" s="366">
        <f>'گام اول '!Z778</f>
        <v>0</v>
      </c>
      <c r="Z777" s="138">
        <f>'گام اول '!AA778</f>
        <v>1477052</v>
      </c>
      <c r="AA777" s="138">
        <f>'گام اول '!AB778</f>
        <v>0</v>
      </c>
      <c r="AB777" s="138">
        <f>'گام اول '!AC778</f>
        <v>1477052</v>
      </c>
      <c r="AC777" s="138">
        <f>'گام اول '!AD778</f>
        <v>4500000</v>
      </c>
      <c r="AD777" s="138">
        <f>'گام اول '!AE778</f>
        <v>6000000</v>
      </c>
      <c r="AE777" s="139">
        <f>'گام اول '!AF778</f>
        <v>281982.65454545454</v>
      </c>
      <c r="AF777" s="122">
        <f>'گام اول '!AG778</f>
        <v>44311560</v>
      </c>
      <c r="AG777" s="123">
        <f>'گام اول '!AH778</f>
        <v>0</v>
      </c>
      <c r="AH777" s="123">
        <f>'گام اول '!AI778</f>
        <v>18328872.545454547</v>
      </c>
      <c r="AI777" s="123">
        <f>'گام اول '!AJ778</f>
        <v>0</v>
      </c>
      <c r="AJ777" s="123">
        <f>'گام اول '!AK778</f>
        <v>4500000</v>
      </c>
      <c r="AK777" s="123">
        <f>'گام اول '!AL778</f>
        <v>6000000</v>
      </c>
      <c r="AL777" s="123">
        <f>'گام اول '!AM778</f>
        <v>0</v>
      </c>
      <c r="AM777" s="123">
        <f>'گام اول '!AN778</f>
        <v>0</v>
      </c>
      <c r="AN777" s="123">
        <f>'گام اول '!AO778</f>
        <v>0</v>
      </c>
      <c r="AO777" s="123">
        <f>'گام اول '!AP778</f>
        <v>4000000</v>
      </c>
      <c r="AP777" s="123">
        <f>'گام اول '!AQ778</f>
        <v>0</v>
      </c>
      <c r="AQ777" s="123">
        <f>'گام اول '!AR778</f>
        <v>0</v>
      </c>
      <c r="AR777" s="123">
        <f>'گام اول '!AS778</f>
        <v>0</v>
      </c>
      <c r="AS777" s="375">
        <f>'گام اول '!AT778</f>
        <v>0</v>
      </c>
      <c r="AT777" s="368">
        <f t="shared" si="535"/>
        <v>77140432.545454547</v>
      </c>
      <c r="AU777" s="173">
        <f>'گام اول '!AV778</f>
        <v>57240602.267272726</v>
      </c>
      <c r="AV777" s="141">
        <f>'گام اول '!AW778</f>
        <v>77140432.545454547</v>
      </c>
      <c r="AW777" s="142">
        <f t="shared" si="536"/>
        <v>5399830.2781818192</v>
      </c>
      <c r="AX777" s="75">
        <f t="shared" si="537"/>
        <v>1724060.2267272726</v>
      </c>
      <c r="AY777" s="142">
        <f>'گام اول '!AZ778</f>
        <v>0</v>
      </c>
      <c r="AZ777" s="142">
        <f>'گام اول '!BA778</f>
        <v>0</v>
      </c>
      <c r="BA777" s="142">
        <f>'گام اول '!BB778</f>
        <v>0</v>
      </c>
      <c r="BB777" s="142">
        <f>'گام اول '!BC778</f>
        <v>0</v>
      </c>
      <c r="BC777" s="142">
        <f>'گام اول '!BD778</f>
        <v>0</v>
      </c>
      <c r="BD777" s="142">
        <f>'گام اول '!BE778</f>
        <v>0</v>
      </c>
      <c r="BE777" s="142">
        <f>'گام اول '!BF778</f>
        <v>0</v>
      </c>
      <c r="BF777" s="143">
        <f t="shared" si="538"/>
        <v>7123890.5049090916</v>
      </c>
      <c r="BG777" s="140">
        <f t="shared" si="539"/>
        <v>70016542</v>
      </c>
      <c r="BH777" s="144">
        <f t="shared" si="540"/>
        <v>77140432.545454547</v>
      </c>
      <c r="BI777" s="398">
        <f t="shared" ref="BI777:BI779" si="571">(((885165*30)*3)/12)/30*Q777</f>
        <v>6638737.5</v>
      </c>
      <c r="BJ777" s="145">
        <f t="shared" si="541"/>
        <v>3692630</v>
      </c>
      <c r="BK777" s="145">
        <f t="shared" si="542"/>
        <v>1107789</v>
      </c>
      <c r="BL777" s="146">
        <f t="shared" si="543"/>
        <v>1120000</v>
      </c>
      <c r="BM777" s="379">
        <v>0</v>
      </c>
      <c r="BN777" s="147">
        <f t="shared" si="544"/>
        <v>89699589.045454547</v>
      </c>
      <c r="BO777" s="148">
        <f t="shared" si="545"/>
        <v>77140432.545454547</v>
      </c>
      <c r="BP777" s="149">
        <f t="shared" si="546"/>
        <v>17742299.485454548</v>
      </c>
      <c r="BQ777" s="150">
        <f t="shared" si="528"/>
        <v>107441888.53090909</v>
      </c>
      <c r="BR777" s="151">
        <f t="shared" si="529"/>
        <v>100800</v>
      </c>
      <c r="BS777" s="147">
        <f t="shared" si="530"/>
        <v>107542688.53090909</v>
      </c>
      <c r="BT777" s="135">
        <v>0</v>
      </c>
      <c r="BU777" s="148">
        <f t="shared" si="547"/>
        <v>8969958.9045454543</v>
      </c>
      <c r="BV777" s="152">
        <f t="shared" si="548"/>
        <v>4484979.4522727272</v>
      </c>
      <c r="BW777" s="133">
        <f t="shared" si="549"/>
        <v>94087750.174090907</v>
      </c>
      <c r="BX777" s="147">
        <f t="shared" si="550"/>
        <v>11439156.5</v>
      </c>
      <c r="BY777" s="134">
        <f t="shared" si="551"/>
        <v>82648593.674090907</v>
      </c>
      <c r="CD777" s="388">
        <f>'گام اول '!AU778</f>
        <v>77140432.545454547</v>
      </c>
      <c r="CE777" s="389">
        <f>'گام اول '!AV778</f>
        <v>57240602.267272726</v>
      </c>
      <c r="CF777" s="389">
        <f>'گام اول '!AW778</f>
        <v>77140432.545454547</v>
      </c>
      <c r="CG777" s="389">
        <f>'گام اول '!AX778</f>
        <v>5399830.2781818192</v>
      </c>
      <c r="CH777" s="389">
        <f>'گام اول '!AY778</f>
        <v>1724060.2267272726</v>
      </c>
      <c r="CI777" s="389">
        <f>'گام اول '!AZ778</f>
        <v>0</v>
      </c>
      <c r="CJ777" s="389">
        <f>'گام اول '!BA778</f>
        <v>0</v>
      </c>
      <c r="CK777" s="389">
        <f>'گام اول '!BB778</f>
        <v>0</v>
      </c>
      <c r="CL777" s="389">
        <f>'گام اول '!BC778</f>
        <v>0</v>
      </c>
      <c r="CM777" s="389">
        <f>'گام اول '!BD778</f>
        <v>0</v>
      </c>
      <c r="CN777" s="389">
        <f>'گام اول '!BE778</f>
        <v>0</v>
      </c>
      <c r="CO777" s="389">
        <f>'گام اول '!BF778</f>
        <v>0</v>
      </c>
      <c r="CP777" s="389">
        <f>'گام اول '!BG778</f>
        <v>7123890.5049090916</v>
      </c>
      <c r="CQ777" s="389">
        <f>'گام اول '!BH778</f>
        <v>70016542</v>
      </c>
      <c r="CR777" s="389">
        <f t="shared" si="552"/>
        <v>77140432.545454547</v>
      </c>
      <c r="CS777" s="399">
        <f t="shared" ref="CS777:CS779" si="572">(885165*30/12*3)/30*Q777</f>
        <v>6638737.5</v>
      </c>
      <c r="CT777" s="388">
        <f t="shared" si="553"/>
        <v>3692630</v>
      </c>
      <c r="CU777" s="389">
        <f t="shared" si="554"/>
        <v>1107789</v>
      </c>
      <c r="CV777" s="389">
        <f t="shared" si="555"/>
        <v>1120000</v>
      </c>
      <c r="CW777" s="55">
        <v>0</v>
      </c>
      <c r="CX777" s="389">
        <f t="shared" si="556"/>
        <v>89699589.045454547</v>
      </c>
      <c r="CY777" s="389">
        <f t="shared" si="557"/>
        <v>77140432.545454547</v>
      </c>
      <c r="CZ777" s="389">
        <f t="shared" si="558"/>
        <v>17742299.485454548</v>
      </c>
      <c r="DA777" s="389">
        <f t="shared" si="559"/>
        <v>107441888.53090909</v>
      </c>
      <c r="DB777" s="389">
        <f t="shared" si="560"/>
        <v>100800</v>
      </c>
      <c r="DC777" s="389">
        <f t="shared" si="561"/>
        <v>107542688.53090909</v>
      </c>
      <c r="DD777" s="394">
        <v>0</v>
      </c>
      <c r="DE777" s="389">
        <f t="shared" si="562"/>
        <v>8969958.9045454543</v>
      </c>
      <c r="DF777" s="389">
        <f t="shared" si="563"/>
        <v>4484979.4522727272</v>
      </c>
      <c r="DG777" s="389">
        <f t="shared" si="564"/>
        <v>94087750.174090907</v>
      </c>
      <c r="DH777" s="389">
        <f t="shared" si="565"/>
        <v>11439156.5</v>
      </c>
      <c r="DI777" s="389">
        <f t="shared" si="566"/>
        <v>82648593.674090907</v>
      </c>
      <c r="DJ777" s="389">
        <f t="shared" si="567"/>
        <v>0</v>
      </c>
      <c r="DL777" s="397">
        <f t="shared" si="568"/>
        <v>6638737.5</v>
      </c>
      <c r="DM777" s="397">
        <f t="shared" si="569"/>
        <v>0</v>
      </c>
    </row>
    <row r="778" spans="1:117" s="55" customFormat="1" ht="21" x14ac:dyDescent="0.2">
      <c r="A778" s="191">
        <f t="shared" si="534"/>
        <v>2655495</v>
      </c>
      <c r="B778" s="136">
        <f>'گام اول '!B779</f>
        <v>773</v>
      </c>
      <c r="C778" s="136">
        <f>'گام اول '!C779</f>
        <v>79</v>
      </c>
      <c r="D778" s="136">
        <f>'گام اول '!D779</f>
        <v>0</v>
      </c>
      <c r="E778" s="136" t="str">
        <f>'گام اول '!E779</f>
        <v xml:space="preserve">احسان </v>
      </c>
      <c r="F778" s="136" t="str">
        <f>'گام اول '!F779</f>
        <v>زیدی</v>
      </c>
      <c r="G778" s="136" t="str">
        <f>'گام اول '!G779</f>
        <v>اداری</v>
      </c>
      <c r="H778" s="136" t="str">
        <f>'گام اول '!H779</f>
        <v>ش.تهران</v>
      </c>
      <c r="I778" s="136" t="str">
        <f>'گام اول '!I779</f>
        <v>124-700-4256309-1</v>
      </c>
      <c r="J778" s="136" t="str">
        <f>'گام اول '!J779</f>
        <v>0019023091</v>
      </c>
      <c r="K778" s="136" t="str">
        <f>'گام اول '!K779</f>
        <v>0017221980</v>
      </c>
      <c r="L778" s="136" t="str">
        <f>'گام اول '!L779</f>
        <v>تهران</v>
      </c>
      <c r="M778" s="136" t="str">
        <f>'گام اول '!M779</f>
        <v>اداری-کارشناسی</v>
      </c>
      <c r="N778" s="120">
        <f>'گام اول '!N779</f>
        <v>0</v>
      </c>
      <c r="O778" s="119">
        <f>'گام اول '!O779</f>
        <v>0</v>
      </c>
      <c r="P778" s="121">
        <f>'گام اول '!P779</f>
        <v>0</v>
      </c>
      <c r="Q778" s="358">
        <f>'گام اول '!Q779</f>
        <v>30</v>
      </c>
      <c r="R778" s="358">
        <f>'گام اول '!R779</f>
        <v>67</v>
      </c>
      <c r="S778" s="358">
        <f>'گام اول '!S779</f>
        <v>0</v>
      </c>
      <c r="T778" s="358">
        <f>'گام اول '!T779</f>
        <v>0</v>
      </c>
      <c r="U778" s="137">
        <f>'گام اول '!U779</f>
        <v>0</v>
      </c>
      <c r="V778" s="120">
        <f>'گام اول '!W779</f>
        <v>0</v>
      </c>
      <c r="W778" s="121">
        <f>'گام اول '!X779</f>
        <v>0</v>
      </c>
      <c r="X778" s="366">
        <f>'گام اول '!Y779</f>
        <v>0</v>
      </c>
      <c r="Y778" s="366">
        <f>'گام اول '!Z779</f>
        <v>0</v>
      </c>
      <c r="Z778" s="138">
        <f>'گام اول '!AA779</f>
        <v>1477052</v>
      </c>
      <c r="AA778" s="138">
        <f>'گام اول '!AB779</f>
        <v>0</v>
      </c>
      <c r="AB778" s="138">
        <f>'گام اول '!AC779</f>
        <v>1477052</v>
      </c>
      <c r="AC778" s="138">
        <f>'گام اول '!AD779</f>
        <v>4500000</v>
      </c>
      <c r="AD778" s="138">
        <f>'گام اول '!AE779</f>
        <v>6000000</v>
      </c>
      <c r="AE778" s="139">
        <f>'گام اول '!AF779</f>
        <v>281982.65454545454</v>
      </c>
      <c r="AF778" s="122">
        <f>'گام اول '!AG779</f>
        <v>44311560</v>
      </c>
      <c r="AG778" s="123">
        <f>'گام اول '!AH779</f>
        <v>0</v>
      </c>
      <c r="AH778" s="123">
        <f>'گام اول '!AI779</f>
        <v>18892837.854545455</v>
      </c>
      <c r="AI778" s="123">
        <f>'گام اول '!AJ779</f>
        <v>0</v>
      </c>
      <c r="AJ778" s="123">
        <f>'گام اول '!AK779</f>
        <v>4500000</v>
      </c>
      <c r="AK778" s="123">
        <f>'گام اول '!AL779</f>
        <v>6000000</v>
      </c>
      <c r="AL778" s="123">
        <f>'گام اول '!AM779</f>
        <v>0</v>
      </c>
      <c r="AM778" s="123">
        <f>'گام اول '!AN779</f>
        <v>0</v>
      </c>
      <c r="AN778" s="123">
        <f>'گام اول '!AO779</f>
        <v>0</v>
      </c>
      <c r="AO778" s="123">
        <f>'گام اول '!AP779</f>
        <v>4000000</v>
      </c>
      <c r="AP778" s="123">
        <f>'گام اول '!AQ779</f>
        <v>0</v>
      </c>
      <c r="AQ778" s="123">
        <f>'گام اول '!AR779</f>
        <v>0</v>
      </c>
      <c r="AR778" s="123">
        <f>'گام اول '!AS779</f>
        <v>0</v>
      </c>
      <c r="AS778" s="375">
        <f>'گام اول '!AT779</f>
        <v>0</v>
      </c>
      <c r="AT778" s="368">
        <f t="shared" si="535"/>
        <v>77704397.854545459</v>
      </c>
      <c r="AU778" s="173">
        <f>'گام اول '!AV779</f>
        <v>57765090.004727274</v>
      </c>
      <c r="AV778" s="141">
        <f>'گام اول '!AW779</f>
        <v>77704397.854545459</v>
      </c>
      <c r="AW778" s="142">
        <f t="shared" si="536"/>
        <v>5439307.8498181831</v>
      </c>
      <c r="AX778" s="75">
        <f t="shared" si="537"/>
        <v>1776509.0004727275</v>
      </c>
      <c r="AY778" s="142">
        <f>'گام اول '!AZ779</f>
        <v>0</v>
      </c>
      <c r="AZ778" s="142">
        <f>'گام اول '!BA779</f>
        <v>0</v>
      </c>
      <c r="BA778" s="142">
        <f>'گام اول '!BB779</f>
        <v>0</v>
      </c>
      <c r="BB778" s="142">
        <f>'گام اول '!BC779</f>
        <v>0</v>
      </c>
      <c r="BC778" s="142">
        <f>'گام اول '!BD779</f>
        <v>0</v>
      </c>
      <c r="BD778" s="142">
        <f>'گام اول '!BE779</f>
        <v>0</v>
      </c>
      <c r="BE778" s="142">
        <f>'گام اول '!BF779</f>
        <v>0</v>
      </c>
      <c r="BF778" s="143">
        <f t="shared" si="538"/>
        <v>7215816.8502909103</v>
      </c>
      <c r="BG778" s="140">
        <f t="shared" si="539"/>
        <v>70488581</v>
      </c>
      <c r="BH778" s="144">
        <f t="shared" si="540"/>
        <v>77704397.854545459</v>
      </c>
      <c r="BI778" s="398">
        <f t="shared" si="571"/>
        <v>6638737.5</v>
      </c>
      <c r="BJ778" s="145">
        <f t="shared" si="541"/>
        <v>3692630</v>
      </c>
      <c r="BK778" s="145">
        <f t="shared" si="542"/>
        <v>1107789</v>
      </c>
      <c r="BL778" s="146">
        <f t="shared" si="543"/>
        <v>1120000</v>
      </c>
      <c r="BM778" s="379">
        <v>0</v>
      </c>
      <c r="BN778" s="147">
        <f t="shared" si="544"/>
        <v>90263554.354545459</v>
      </c>
      <c r="BO778" s="148">
        <f t="shared" si="545"/>
        <v>77704397.854545459</v>
      </c>
      <c r="BP778" s="149">
        <f t="shared" si="546"/>
        <v>17872011.506545458</v>
      </c>
      <c r="BQ778" s="150">
        <f t="shared" si="528"/>
        <v>108135565.86109091</v>
      </c>
      <c r="BR778" s="151">
        <f t="shared" si="529"/>
        <v>100800</v>
      </c>
      <c r="BS778" s="147">
        <f t="shared" si="530"/>
        <v>108236365.86109091</v>
      </c>
      <c r="BT778" s="135">
        <v>0</v>
      </c>
      <c r="BU778" s="148">
        <f t="shared" si="547"/>
        <v>9026355.4354545455</v>
      </c>
      <c r="BV778" s="152">
        <f t="shared" si="548"/>
        <v>4513177.7177272728</v>
      </c>
      <c r="BW778" s="133">
        <f t="shared" si="549"/>
        <v>94696832.707909092</v>
      </c>
      <c r="BX778" s="147">
        <f t="shared" si="550"/>
        <v>11439156.5</v>
      </c>
      <c r="BY778" s="134">
        <f t="shared" si="551"/>
        <v>83257676.207909092</v>
      </c>
      <c r="CD778" s="388">
        <f>'گام اول '!AU779</f>
        <v>77704397.854545459</v>
      </c>
      <c r="CE778" s="389">
        <f>'گام اول '!AV779</f>
        <v>57765090.004727274</v>
      </c>
      <c r="CF778" s="389">
        <f>'گام اول '!AW779</f>
        <v>77704397.854545459</v>
      </c>
      <c r="CG778" s="389">
        <f>'گام اول '!AX779</f>
        <v>5439307.8498181831</v>
      </c>
      <c r="CH778" s="389">
        <f>'گام اول '!AY779</f>
        <v>1776509.0004727275</v>
      </c>
      <c r="CI778" s="389">
        <f>'گام اول '!AZ779</f>
        <v>0</v>
      </c>
      <c r="CJ778" s="389">
        <f>'گام اول '!BA779</f>
        <v>0</v>
      </c>
      <c r="CK778" s="389">
        <f>'گام اول '!BB779</f>
        <v>0</v>
      </c>
      <c r="CL778" s="389">
        <f>'گام اول '!BC779</f>
        <v>0</v>
      </c>
      <c r="CM778" s="389">
        <f>'گام اول '!BD779</f>
        <v>0</v>
      </c>
      <c r="CN778" s="389">
        <f>'گام اول '!BE779</f>
        <v>0</v>
      </c>
      <c r="CO778" s="389">
        <f>'گام اول '!BF779</f>
        <v>0</v>
      </c>
      <c r="CP778" s="389">
        <f>'گام اول '!BG779</f>
        <v>7215816.8502909103</v>
      </c>
      <c r="CQ778" s="389">
        <f>'گام اول '!BH779</f>
        <v>70488581</v>
      </c>
      <c r="CR778" s="389">
        <f t="shared" si="552"/>
        <v>77704397.854545459</v>
      </c>
      <c r="CS778" s="399">
        <f t="shared" si="572"/>
        <v>6638737.5</v>
      </c>
      <c r="CT778" s="388">
        <f t="shared" si="553"/>
        <v>3692630</v>
      </c>
      <c r="CU778" s="389">
        <f t="shared" si="554"/>
        <v>1107789</v>
      </c>
      <c r="CV778" s="389">
        <f t="shared" si="555"/>
        <v>1120000</v>
      </c>
      <c r="CW778" s="55">
        <v>0</v>
      </c>
      <c r="CX778" s="389">
        <f t="shared" si="556"/>
        <v>90263554.354545459</v>
      </c>
      <c r="CY778" s="389">
        <f t="shared" si="557"/>
        <v>77704397.854545459</v>
      </c>
      <c r="CZ778" s="389">
        <f t="shared" si="558"/>
        <v>17872011.506545458</v>
      </c>
      <c r="DA778" s="389">
        <f t="shared" si="559"/>
        <v>108135565.86109091</v>
      </c>
      <c r="DB778" s="389">
        <f t="shared" si="560"/>
        <v>100800</v>
      </c>
      <c r="DC778" s="389">
        <f t="shared" si="561"/>
        <v>108236365.86109091</v>
      </c>
      <c r="DD778" s="394">
        <v>0</v>
      </c>
      <c r="DE778" s="389">
        <f t="shared" si="562"/>
        <v>9026355.4354545455</v>
      </c>
      <c r="DF778" s="389">
        <f t="shared" si="563"/>
        <v>4513177.7177272728</v>
      </c>
      <c r="DG778" s="389">
        <f t="shared" si="564"/>
        <v>94696832.707909092</v>
      </c>
      <c r="DH778" s="389">
        <f t="shared" si="565"/>
        <v>11439156.5</v>
      </c>
      <c r="DI778" s="389">
        <f t="shared" si="566"/>
        <v>83257676.207909092</v>
      </c>
      <c r="DJ778" s="389">
        <f t="shared" si="567"/>
        <v>0</v>
      </c>
      <c r="DL778" s="397">
        <f t="shared" si="568"/>
        <v>6638737.5</v>
      </c>
      <c r="DM778" s="397">
        <f t="shared" si="569"/>
        <v>0</v>
      </c>
    </row>
    <row r="779" spans="1:117" s="55" customFormat="1" ht="21" x14ac:dyDescent="0.2">
      <c r="A779" s="191">
        <f t="shared" si="534"/>
        <v>2655495</v>
      </c>
      <c r="B779" s="136">
        <f>'گام اول '!B780</f>
        <v>774</v>
      </c>
      <c r="C779" s="136">
        <f>'گام اول '!C780</f>
        <v>80</v>
      </c>
      <c r="D779" s="136">
        <f>'گام اول '!D780</f>
        <v>0</v>
      </c>
      <c r="E779" s="136" t="str">
        <f>'گام اول '!E780</f>
        <v xml:space="preserve">علی </v>
      </c>
      <c r="F779" s="136" t="str">
        <f>'گام اول '!F780</f>
        <v>امری سامیان</v>
      </c>
      <c r="G779" s="136" t="str">
        <f>'گام اول '!G780</f>
        <v>اداری</v>
      </c>
      <c r="H779" s="136" t="str">
        <f>'گام اول '!H780</f>
        <v>ش.تهران</v>
      </c>
      <c r="I779" s="136" t="str">
        <f>'گام اول '!I780</f>
        <v>124-813-4280124-1</v>
      </c>
      <c r="J779" s="136" t="str">
        <f>'گام اول '!J780</f>
        <v>0057957169</v>
      </c>
      <c r="K779" s="136">
        <f>'گام اول '!K780</f>
        <v>0</v>
      </c>
      <c r="L779" s="136" t="str">
        <f>'گام اول '!L780</f>
        <v>تهران</v>
      </c>
      <c r="M779" s="136" t="str">
        <f>'گام اول '!M780</f>
        <v>اداری-کارشناسی</v>
      </c>
      <c r="N779" s="120">
        <f>'گام اول '!N780</f>
        <v>0</v>
      </c>
      <c r="O779" s="119">
        <f>'گام اول '!O780</f>
        <v>0</v>
      </c>
      <c r="P779" s="121">
        <f>'گام اول '!P780</f>
        <v>0</v>
      </c>
      <c r="Q779" s="358">
        <f>'گام اول '!Q780</f>
        <v>30</v>
      </c>
      <c r="R779" s="358">
        <f>'گام اول '!R780</f>
        <v>59</v>
      </c>
      <c r="S779" s="358">
        <f>'گام اول '!S780</f>
        <v>0</v>
      </c>
      <c r="T779" s="358">
        <f>'گام اول '!T780</f>
        <v>0</v>
      </c>
      <c r="U779" s="137">
        <f>'گام اول '!U780</f>
        <v>0</v>
      </c>
      <c r="V779" s="120">
        <f>'گام اول '!W780</f>
        <v>0</v>
      </c>
      <c r="W779" s="121">
        <f>'گام اول '!X780</f>
        <v>0</v>
      </c>
      <c r="X779" s="366">
        <f>'گام اول '!Y780</f>
        <v>2</v>
      </c>
      <c r="Y779" s="366">
        <f>'گام اول '!Z780</f>
        <v>2</v>
      </c>
      <c r="Z779" s="138">
        <f>'گام اول '!AA780</f>
        <v>1477052</v>
      </c>
      <c r="AA779" s="138">
        <f>'گام اول '!AB780</f>
        <v>0</v>
      </c>
      <c r="AB779" s="138">
        <f>'گام اول '!AC780</f>
        <v>1477052</v>
      </c>
      <c r="AC779" s="138">
        <f>'گام اول '!AD780</f>
        <v>4500000</v>
      </c>
      <c r="AD779" s="138">
        <f>'گام اول '!AE780</f>
        <v>6000000</v>
      </c>
      <c r="AE779" s="139">
        <f>'گام اول '!AF780</f>
        <v>281982.65454545454</v>
      </c>
      <c r="AF779" s="122">
        <f>'گام اول '!AG780</f>
        <v>44311560</v>
      </c>
      <c r="AG779" s="123">
        <f>'گام اول '!AH780</f>
        <v>0</v>
      </c>
      <c r="AH779" s="123">
        <f>'گام اول '!AI780</f>
        <v>16636976.618181817</v>
      </c>
      <c r="AI779" s="123">
        <f>'گام اول '!AJ780</f>
        <v>5310990</v>
      </c>
      <c r="AJ779" s="123">
        <f>'گام اول '!AK780</f>
        <v>4500000</v>
      </c>
      <c r="AK779" s="123">
        <f>'گام اول '!AL780</f>
        <v>6000000</v>
      </c>
      <c r="AL779" s="123">
        <f>'گام اول '!AM780</f>
        <v>0</v>
      </c>
      <c r="AM779" s="123">
        <f>'گام اول '!AN780</f>
        <v>0</v>
      </c>
      <c r="AN779" s="123">
        <f>'گام اول '!AO780</f>
        <v>0</v>
      </c>
      <c r="AO779" s="123">
        <f>'گام اول '!AP780</f>
        <v>4000000</v>
      </c>
      <c r="AP779" s="123">
        <f>'گام اول '!AQ780</f>
        <v>0</v>
      </c>
      <c r="AQ779" s="123">
        <f>'گام اول '!AR780</f>
        <v>0</v>
      </c>
      <c r="AR779" s="123">
        <f>'گام اول '!AS780</f>
        <v>0</v>
      </c>
      <c r="AS779" s="375">
        <f>'گام اول '!AT780</f>
        <v>0</v>
      </c>
      <c r="AT779" s="368">
        <f t="shared" si="535"/>
        <v>80759526.618181825</v>
      </c>
      <c r="AU779" s="173">
        <f>'گام اول '!AV780</f>
        <v>55667139.054909095</v>
      </c>
      <c r="AV779" s="141">
        <f>'گام اول '!AW780</f>
        <v>75448536.618181825</v>
      </c>
      <c r="AW779" s="142">
        <f t="shared" si="536"/>
        <v>5281397.5632727286</v>
      </c>
      <c r="AX779" s="75">
        <f t="shared" si="537"/>
        <v>1566713.9054909097</v>
      </c>
      <c r="AY779" s="142">
        <f>'گام اول '!AZ780</f>
        <v>0</v>
      </c>
      <c r="AZ779" s="142">
        <f>'گام اول '!BA780</f>
        <v>0</v>
      </c>
      <c r="BA779" s="142">
        <f>'گام اول '!BB780</f>
        <v>0</v>
      </c>
      <c r="BB779" s="142">
        <f>'گام اول '!BC780</f>
        <v>0</v>
      </c>
      <c r="BC779" s="142">
        <f>'گام اول '!BD780</f>
        <v>0</v>
      </c>
      <c r="BD779" s="142">
        <f>'گام اول '!BE780</f>
        <v>0</v>
      </c>
      <c r="BE779" s="142">
        <f>'گام اول '!BF780</f>
        <v>0</v>
      </c>
      <c r="BF779" s="143">
        <f t="shared" si="538"/>
        <v>6848111.4687636383</v>
      </c>
      <c r="BG779" s="140">
        <f t="shared" si="539"/>
        <v>73911415</v>
      </c>
      <c r="BH779" s="144">
        <f t="shared" si="540"/>
        <v>80759526.618181825</v>
      </c>
      <c r="BI779" s="398">
        <f t="shared" si="571"/>
        <v>6638737.5</v>
      </c>
      <c r="BJ779" s="145">
        <f t="shared" si="541"/>
        <v>3692630</v>
      </c>
      <c r="BK779" s="145">
        <f t="shared" si="542"/>
        <v>1107789</v>
      </c>
      <c r="BL779" s="146">
        <f t="shared" si="543"/>
        <v>1120000</v>
      </c>
      <c r="BM779" s="379">
        <v>0</v>
      </c>
      <c r="BN779" s="147">
        <f t="shared" si="544"/>
        <v>93318683.118181825</v>
      </c>
      <c r="BO779" s="148">
        <f t="shared" si="545"/>
        <v>75448536.618181825</v>
      </c>
      <c r="BP779" s="149">
        <f t="shared" si="546"/>
        <v>17353163.422181819</v>
      </c>
      <c r="BQ779" s="150">
        <f t="shared" si="528"/>
        <v>110671846.54036364</v>
      </c>
      <c r="BR779" s="151">
        <f t="shared" si="529"/>
        <v>100800</v>
      </c>
      <c r="BS779" s="147">
        <f t="shared" si="530"/>
        <v>110772646.54036364</v>
      </c>
      <c r="BT779" s="135">
        <v>0</v>
      </c>
      <c r="BU779" s="148">
        <f t="shared" si="547"/>
        <v>9331868.3118181825</v>
      </c>
      <c r="BV779" s="152">
        <f t="shared" si="548"/>
        <v>4665934.1559090912</v>
      </c>
      <c r="BW779" s="133">
        <f t="shared" si="549"/>
        <v>96774844.072636366</v>
      </c>
      <c r="BX779" s="147">
        <f t="shared" si="550"/>
        <v>11439156.5</v>
      </c>
      <c r="BY779" s="134">
        <f t="shared" si="551"/>
        <v>85335687.572636366</v>
      </c>
      <c r="CD779" s="388">
        <f>'گام اول '!AU780</f>
        <v>80759526.618181825</v>
      </c>
      <c r="CE779" s="389">
        <f>'گام اول '!AV780</f>
        <v>55667139.054909095</v>
      </c>
      <c r="CF779" s="389">
        <f>'گام اول '!AW780</f>
        <v>75448536.618181825</v>
      </c>
      <c r="CG779" s="389">
        <f>'گام اول '!AX780</f>
        <v>5281397.5632727286</v>
      </c>
      <c r="CH779" s="389">
        <f>'گام اول '!AY780</f>
        <v>1566713.9054909097</v>
      </c>
      <c r="CI779" s="389">
        <f>'گام اول '!AZ780</f>
        <v>0</v>
      </c>
      <c r="CJ779" s="389">
        <f>'گام اول '!BA780</f>
        <v>0</v>
      </c>
      <c r="CK779" s="389">
        <f>'گام اول '!BB780</f>
        <v>0</v>
      </c>
      <c r="CL779" s="389">
        <f>'گام اول '!BC780</f>
        <v>0</v>
      </c>
      <c r="CM779" s="389">
        <f>'گام اول '!BD780</f>
        <v>0</v>
      </c>
      <c r="CN779" s="389">
        <f>'گام اول '!BE780</f>
        <v>0</v>
      </c>
      <c r="CO779" s="389">
        <f>'گام اول '!BF780</f>
        <v>0</v>
      </c>
      <c r="CP779" s="389">
        <f>'گام اول '!BG780</f>
        <v>6848111.4687636383</v>
      </c>
      <c r="CQ779" s="389">
        <f>'گام اول '!BH780</f>
        <v>73911415</v>
      </c>
      <c r="CR779" s="389">
        <f t="shared" si="552"/>
        <v>80759526.618181825</v>
      </c>
      <c r="CS779" s="399">
        <f t="shared" si="572"/>
        <v>6638737.5</v>
      </c>
      <c r="CT779" s="388">
        <f t="shared" si="553"/>
        <v>3692630</v>
      </c>
      <c r="CU779" s="389">
        <f t="shared" si="554"/>
        <v>1107789</v>
      </c>
      <c r="CV779" s="389">
        <f t="shared" si="555"/>
        <v>1120000</v>
      </c>
      <c r="CW779" s="55">
        <v>0</v>
      </c>
      <c r="CX779" s="389">
        <f t="shared" si="556"/>
        <v>93318683.118181825</v>
      </c>
      <c r="CY779" s="389">
        <f t="shared" si="557"/>
        <v>75448536.618181825</v>
      </c>
      <c r="CZ779" s="389">
        <f t="shared" si="558"/>
        <v>17353163.422181819</v>
      </c>
      <c r="DA779" s="389">
        <f t="shared" si="559"/>
        <v>110671846.54036364</v>
      </c>
      <c r="DB779" s="389">
        <f t="shared" si="560"/>
        <v>100800</v>
      </c>
      <c r="DC779" s="389">
        <f t="shared" si="561"/>
        <v>110772646.54036364</v>
      </c>
      <c r="DD779" s="394">
        <v>0</v>
      </c>
      <c r="DE779" s="389">
        <f t="shared" si="562"/>
        <v>9331868.3118181825</v>
      </c>
      <c r="DF779" s="389">
        <f t="shared" si="563"/>
        <v>4665934.1559090912</v>
      </c>
      <c r="DG779" s="389">
        <f t="shared" si="564"/>
        <v>96774844.072636366</v>
      </c>
      <c r="DH779" s="389">
        <f t="shared" si="565"/>
        <v>11439156.5</v>
      </c>
      <c r="DI779" s="389">
        <f t="shared" si="566"/>
        <v>85335687.572636366</v>
      </c>
      <c r="DJ779" s="389">
        <f t="shared" si="567"/>
        <v>0</v>
      </c>
      <c r="DL779" s="397">
        <f t="shared" si="568"/>
        <v>6638737.5</v>
      </c>
      <c r="DM779" s="397">
        <f t="shared" si="569"/>
        <v>0</v>
      </c>
    </row>
    <row r="780" spans="1:117" s="55" customFormat="1" ht="21" x14ac:dyDescent="0.2">
      <c r="A780" s="191">
        <f t="shared" si="534"/>
        <v>2655495</v>
      </c>
      <c r="B780" s="136">
        <f>'گام اول '!B781</f>
        <v>775</v>
      </c>
      <c r="C780" s="136">
        <f>'گام اول '!C781</f>
        <v>100</v>
      </c>
      <c r="D780" s="136">
        <f>'گام اول '!D781</f>
        <v>0</v>
      </c>
      <c r="E780" s="136" t="str">
        <f>'گام اول '!E781</f>
        <v>سجاد</v>
      </c>
      <c r="F780" s="136" t="str">
        <f>'گام اول '!F781</f>
        <v>جمشیدی</v>
      </c>
      <c r="G780" s="136" t="str">
        <f>'گام اول '!G781</f>
        <v>اداری</v>
      </c>
      <c r="H780" s="136" t="str">
        <f>'گام اول '!H781</f>
        <v>ایلام</v>
      </c>
      <c r="I780" s="136" t="str">
        <f>'گام اول '!I781</f>
        <v>273-700-4342838-1</v>
      </c>
      <c r="J780" s="136">
        <f>'گام اول '!J781</f>
        <v>0</v>
      </c>
      <c r="K780" s="136">
        <f>'گام اول '!K781</f>
        <v>0</v>
      </c>
      <c r="L780" s="136" t="str">
        <f>'گام اول '!L781</f>
        <v>تهران</v>
      </c>
      <c r="M780" s="136" t="str">
        <f>'گام اول '!M781</f>
        <v>اداری-کارشناسی</v>
      </c>
      <c r="N780" s="120">
        <f>'گام اول '!N781</f>
        <v>0</v>
      </c>
      <c r="O780" s="119">
        <f>'گام اول '!O781</f>
        <v>0</v>
      </c>
      <c r="P780" s="121">
        <f>'گام اول '!P781</f>
        <v>0</v>
      </c>
      <c r="Q780" s="358">
        <f>'گام اول '!Q781</f>
        <v>15</v>
      </c>
      <c r="R780" s="358">
        <f>'گام اول '!R781</f>
        <v>0</v>
      </c>
      <c r="S780" s="358">
        <f>'گام اول '!S781</f>
        <v>0</v>
      </c>
      <c r="T780" s="358">
        <f>'گام اول '!T781</f>
        <v>0</v>
      </c>
      <c r="U780" s="137">
        <f>'گام اول '!U781</f>
        <v>0</v>
      </c>
      <c r="V780" s="120">
        <f>'گام اول '!W781</f>
        <v>0</v>
      </c>
      <c r="W780" s="121">
        <f>'گام اول '!X781</f>
        <v>0</v>
      </c>
      <c r="X780" s="366">
        <f>'گام اول '!Y781</f>
        <v>0</v>
      </c>
      <c r="Y780" s="366">
        <f>'گام اول '!Z781</f>
        <v>0</v>
      </c>
      <c r="Z780" s="138">
        <f>'گام اول '!AA781</f>
        <v>1477052</v>
      </c>
      <c r="AA780" s="138">
        <f>'گام اول '!AB781</f>
        <v>0</v>
      </c>
      <c r="AB780" s="138">
        <f>'گام اول '!AC781</f>
        <v>1477052</v>
      </c>
      <c r="AC780" s="138">
        <f>'گام اول '!AD781</f>
        <v>4500000</v>
      </c>
      <c r="AD780" s="138">
        <f>'گام اول '!AE781</f>
        <v>6000000</v>
      </c>
      <c r="AE780" s="139">
        <f>'گام اول '!AF781</f>
        <v>281982.65454545454</v>
      </c>
      <c r="AF780" s="122">
        <f>'گام اول '!AG781</f>
        <v>22155780</v>
      </c>
      <c r="AG780" s="123">
        <f>'گام اول '!AH781</f>
        <v>0</v>
      </c>
      <c r="AH780" s="123">
        <f>'گام اول '!AI781</f>
        <v>0</v>
      </c>
      <c r="AI780" s="123">
        <f>'گام اول '!AJ781</f>
        <v>0</v>
      </c>
      <c r="AJ780" s="123">
        <f>'گام اول '!AK781</f>
        <v>2250000</v>
      </c>
      <c r="AK780" s="123">
        <f>'گام اول '!AL781</f>
        <v>3000000</v>
      </c>
      <c r="AL780" s="123">
        <f>'گام اول '!AM781</f>
        <v>0</v>
      </c>
      <c r="AM780" s="123">
        <f>'گام اول '!AN781</f>
        <v>0</v>
      </c>
      <c r="AN780" s="123">
        <f>'گام اول '!AO781</f>
        <v>0</v>
      </c>
      <c r="AO780" s="123">
        <f>'گام اول '!AP781</f>
        <v>2200000</v>
      </c>
      <c r="AP780" s="123">
        <f>'گام اول '!AQ781</f>
        <v>0</v>
      </c>
      <c r="AQ780" s="123">
        <f>'گام اول '!AR781</f>
        <v>0</v>
      </c>
      <c r="AR780" s="123">
        <f>'گام اول '!AS781</f>
        <v>0</v>
      </c>
      <c r="AS780" s="375">
        <f>'گام اول '!AT781</f>
        <v>0</v>
      </c>
      <c r="AT780" s="368">
        <f t="shared" si="535"/>
        <v>29605780</v>
      </c>
      <c r="AU780" s="173">
        <f>'گام اول '!AV781</f>
        <v>20083375.399999999</v>
      </c>
      <c r="AV780" s="141">
        <f>'گام اول '!AW781</f>
        <v>29605780</v>
      </c>
      <c r="AW780" s="142">
        <f t="shared" si="536"/>
        <v>2072404.6</v>
      </c>
      <c r="AX780" s="75">
        <f t="shared" si="537"/>
        <v>0</v>
      </c>
      <c r="AY780" s="142">
        <f>'گام اول '!AZ781</f>
        <v>0</v>
      </c>
      <c r="AZ780" s="142">
        <f>'گام اول '!BA781</f>
        <v>0</v>
      </c>
      <c r="BA780" s="142">
        <f>'گام اول '!BB781</f>
        <v>0</v>
      </c>
      <c r="BB780" s="142">
        <f>'گام اول '!BC781</f>
        <v>0</v>
      </c>
      <c r="BC780" s="142">
        <f>'گام اول '!BD781</f>
        <v>0</v>
      </c>
      <c r="BD780" s="142">
        <f>'گام اول '!BE781</f>
        <v>0</v>
      </c>
      <c r="BE780" s="142">
        <f>'گام اول '!BF781</f>
        <v>0</v>
      </c>
      <c r="BF780" s="143">
        <f t="shared" si="538"/>
        <v>2072404.6</v>
      </c>
      <c r="BG780" s="140">
        <f t="shared" si="539"/>
        <v>27533375</v>
      </c>
      <c r="BH780" s="144">
        <f t="shared" si="540"/>
        <v>29605780</v>
      </c>
      <c r="BI780" s="127">
        <f t="shared" si="533"/>
        <v>3692630</v>
      </c>
      <c r="BJ780" s="145">
        <f t="shared" si="541"/>
        <v>1846315</v>
      </c>
      <c r="BK780" s="145">
        <f t="shared" si="542"/>
        <v>553894.5</v>
      </c>
      <c r="BL780" s="146">
        <f t="shared" si="543"/>
        <v>560000</v>
      </c>
      <c r="BM780" s="379">
        <v>0</v>
      </c>
      <c r="BN780" s="147">
        <f t="shared" si="544"/>
        <v>36258619.5</v>
      </c>
      <c r="BO780" s="148">
        <f t="shared" si="545"/>
        <v>29605780</v>
      </c>
      <c r="BP780" s="149">
        <f t="shared" si="546"/>
        <v>6809329.4000000004</v>
      </c>
      <c r="BQ780" s="150">
        <f t="shared" si="528"/>
        <v>43067948.899999999</v>
      </c>
      <c r="BR780" s="151">
        <f t="shared" si="529"/>
        <v>50400</v>
      </c>
      <c r="BS780" s="147">
        <f t="shared" si="530"/>
        <v>43118348.899999999</v>
      </c>
      <c r="BT780" s="135">
        <v>0</v>
      </c>
      <c r="BU780" s="148">
        <f t="shared" si="547"/>
        <v>3625861.95</v>
      </c>
      <c r="BV780" s="152">
        <f t="shared" si="548"/>
        <v>1812930.9750000001</v>
      </c>
      <c r="BW780" s="133">
        <f t="shared" si="549"/>
        <v>37679555.974999994</v>
      </c>
      <c r="BX780" s="147">
        <f t="shared" si="550"/>
        <v>6092839.5</v>
      </c>
      <c r="BY780" s="134">
        <f t="shared" si="551"/>
        <v>31586716.474999994</v>
      </c>
      <c r="CD780" s="388">
        <f>'گام اول '!AU781</f>
        <v>29605780</v>
      </c>
      <c r="CE780" s="389">
        <f>'گام اول '!AV781</f>
        <v>20083375.399999999</v>
      </c>
      <c r="CF780" s="389">
        <f>'گام اول '!AW781</f>
        <v>29605780</v>
      </c>
      <c r="CG780" s="389">
        <f>'گام اول '!AX781</f>
        <v>2072404.6</v>
      </c>
      <c r="CH780" s="389">
        <f>'گام اول '!AY781</f>
        <v>0</v>
      </c>
      <c r="CI780" s="389">
        <f>'گام اول '!AZ781</f>
        <v>0</v>
      </c>
      <c r="CJ780" s="389">
        <f>'گام اول '!BA781</f>
        <v>0</v>
      </c>
      <c r="CK780" s="389">
        <f>'گام اول '!BB781</f>
        <v>0</v>
      </c>
      <c r="CL780" s="389">
        <f>'گام اول '!BC781</f>
        <v>0</v>
      </c>
      <c r="CM780" s="389">
        <f>'گام اول '!BD781</f>
        <v>0</v>
      </c>
      <c r="CN780" s="389">
        <f>'گام اول '!BE781</f>
        <v>0</v>
      </c>
      <c r="CO780" s="389">
        <f>'گام اول '!BF781</f>
        <v>0</v>
      </c>
      <c r="CP780" s="389">
        <f>'گام اول '!BG781</f>
        <v>2072404.6</v>
      </c>
      <c r="CQ780" s="389">
        <f>'گام اول '!BH781</f>
        <v>27533375</v>
      </c>
      <c r="CR780" s="389">
        <f t="shared" si="552"/>
        <v>29605780</v>
      </c>
      <c r="CS780" s="55">
        <f t="shared" si="570"/>
        <v>3692630</v>
      </c>
      <c r="CT780" s="388">
        <f t="shared" si="553"/>
        <v>1846315</v>
      </c>
      <c r="CU780" s="389">
        <f t="shared" si="554"/>
        <v>553894.5</v>
      </c>
      <c r="CV780" s="389">
        <f t="shared" si="555"/>
        <v>560000</v>
      </c>
      <c r="CW780" s="55">
        <v>0</v>
      </c>
      <c r="CX780" s="389">
        <f t="shared" si="556"/>
        <v>36258619.5</v>
      </c>
      <c r="CY780" s="389">
        <f t="shared" si="557"/>
        <v>29605780</v>
      </c>
      <c r="CZ780" s="389">
        <f t="shared" si="558"/>
        <v>6809329.4000000004</v>
      </c>
      <c r="DA780" s="389">
        <f t="shared" si="559"/>
        <v>43067948.899999999</v>
      </c>
      <c r="DB780" s="389">
        <f t="shared" si="560"/>
        <v>50400</v>
      </c>
      <c r="DC780" s="389">
        <f t="shared" si="561"/>
        <v>43118348.899999999</v>
      </c>
      <c r="DD780" s="394">
        <v>0</v>
      </c>
      <c r="DE780" s="389">
        <f t="shared" si="562"/>
        <v>3625861.95</v>
      </c>
      <c r="DF780" s="389">
        <f t="shared" si="563"/>
        <v>1812930.9750000001</v>
      </c>
      <c r="DG780" s="389">
        <f t="shared" si="564"/>
        <v>37679555.974999994</v>
      </c>
      <c r="DH780" s="389">
        <f t="shared" si="565"/>
        <v>6092839.5</v>
      </c>
      <c r="DI780" s="389">
        <f t="shared" si="566"/>
        <v>31586716.474999994</v>
      </c>
      <c r="DJ780" s="389">
        <f t="shared" si="567"/>
        <v>0</v>
      </c>
      <c r="DL780" s="396">
        <f t="shared" si="568"/>
        <v>6638737.5</v>
      </c>
      <c r="DM780" s="396">
        <f t="shared" si="569"/>
        <v>-2946107.5</v>
      </c>
    </row>
    <row r="781" spans="1:117" s="55" customFormat="1" ht="21" x14ac:dyDescent="0.2">
      <c r="A781" s="191">
        <f t="shared" si="534"/>
        <v>2655495</v>
      </c>
      <c r="B781" s="136">
        <f>'گام اول '!B782</f>
        <v>776</v>
      </c>
      <c r="C781" s="136">
        <f>'گام اول '!C782</f>
        <v>131</v>
      </c>
      <c r="D781" s="136">
        <f>'گام اول '!D782</f>
        <v>0</v>
      </c>
      <c r="E781" s="136" t="str">
        <f>'گام اول '!E782</f>
        <v>سعیدرضا</v>
      </c>
      <c r="F781" s="136" t="str">
        <f>'گام اول '!F782</f>
        <v>میرآخوری</v>
      </c>
      <c r="G781" s="136" t="str">
        <f>'گام اول '!G782</f>
        <v>اداری</v>
      </c>
      <c r="H781" s="136" t="str">
        <f>'گام اول '!H782</f>
        <v>خراسان رضوی</v>
      </c>
      <c r="I781" s="136" t="str">
        <f>'گام اول '!I782</f>
        <v>177-700-5286621-1</v>
      </c>
      <c r="J781" s="136" t="str">
        <f>'گام اول '!J782</f>
        <v>0731770358</v>
      </c>
      <c r="K781" s="136" t="str">
        <f>'گام اول '!K782</f>
        <v>00731770358</v>
      </c>
      <c r="L781" s="136" t="str">
        <f>'گام اول '!L782</f>
        <v>خراسان رضوی</v>
      </c>
      <c r="M781" s="136" t="str">
        <f>'گام اول '!M782</f>
        <v>اداری-کاردانی</v>
      </c>
      <c r="N781" s="120">
        <f>'گام اول '!N782</f>
        <v>0</v>
      </c>
      <c r="O781" s="119">
        <f>'گام اول '!O782</f>
        <v>0</v>
      </c>
      <c r="P781" s="121">
        <f>'گام اول '!P782</f>
        <v>0</v>
      </c>
      <c r="Q781" s="358">
        <f>'گام اول '!Q782</f>
        <v>30</v>
      </c>
      <c r="R781" s="358">
        <f>'گام اول '!R782</f>
        <v>30</v>
      </c>
      <c r="S781" s="358">
        <f>'گام اول '!S782</f>
        <v>0</v>
      </c>
      <c r="T781" s="358">
        <f>'گام اول '!T782</f>
        <v>0</v>
      </c>
      <c r="U781" s="137">
        <f>'گام اول '!U782</f>
        <v>0</v>
      </c>
      <c r="V781" s="120">
        <f>'گام اول '!W782</f>
        <v>0</v>
      </c>
      <c r="W781" s="121">
        <f>'گام اول '!X782</f>
        <v>0</v>
      </c>
      <c r="X781" s="366">
        <f>'گام اول '!Y782</f>
        <v>0</v>
      </c>
      <c r="Y781" s="366">
        <f>'گام اول '!Z782</f>
        <v>0</v>
      </c>
      <c r="Z781" s="138">
        <f>'گام اول '!AA782</f>
        <v>1311206</v>
      </c>
      <c r="AA781" s="138">
        <f>'گام اول '!AB782</f>
        <v>0</v>
      </c>
      <c r="AB781" s="138">
        <f>'گام اول '!AC782</f>
        <v>1311206</v>
      </c>
      <c r="AC781" s="138">
        <f>'گام اول '!AD782</f>
        <v>4500000</v>
      </c>
      <c r="AD781" s="138">
        <f>'گام اول '!AE782</f>
        <v>6000000</v>
      </c>
      <c r="AE781" s="139">
        <f>'گام اول '!AF782</f>
        <v>250321.14545454542</v>
      </c>
      <c r="AF781" s="122">
        <f>'گام اول '!AG782</f>
        <v>39336180</v>
      </c>
      <c r="AG781" s="123">
        <f>'گام اول '!AH782</f>
        <v>0</v>
      </c>
      <c r="AH781" s="123">
        <f>'گام اول '!AI782</f>
        <v>7509634.3636363624</v>
      </c>
      <c r="AI781" s="123">
        <f>'گام اول '!AJ782</f>
        <v>0</v>
      </c>
      <c r="AJ781" s="123">
        <f>'گام اول '!AK782</f>
        <v>4500000</v>
      </c>
      <c r="AK781" s="123">
        <f>'گام اول '!AL782</f>
        <v>6000000</v>
      </c>
      <c r="AL781" s="123">
        <f>'گام اول '!AM782</f>
        <v>0</v>
      </c>
      <c r="AM781" s="123">
        <f>'گام اول '!AN782</f>
        <v>0</v>
      </c>
      <c r="AN781" s="123">
        <f>'گام اول '!AO782</f>
        <v>0</v>
      </c>
      <c r="AO781" s="123">
        <f>'گام اول '!AP782</f>
        <v>4400000</v>
      </c>
      <c r="AP781" s="123">
        <f>'گام اول '!AQ782</f>
        <v>0</v>
      </c>
      <c r="AQ781" s="123">
        <f>'گام اول '!AR782</f>
        <v>0</v>
      </c>
      <c r="AR781" s="123">
        <f>'گام اول '!AS782</f>
        <v>0</v>
      </c>
      <c r="AS781" s="375">
        <f>'گام اول '!AT782</f>
        <v>0</v>
      </c>
      <c r="AT781" s="368">
        <f t="shared" si="535"/>
        <v>61745814.36363636</v>
      </c>
      <c r="AU781" s="173">
        <f>'گام اول '!AV782</f>
        <v>42523607.358181812</v>
      </c>
      <c r="AV781" s="141">
        <f>'گام اول '!AW782</f>
        <v>61745814.36363636</v>
      </c>
      <c r="AW781" s="142">
        <f t="shared" si="536"/>
        <v>4322207.0054545458</v>
      </c>
      <c r="AX781" s="75">
        <f t="shared" si="537"/>
        <v>252360.73581818119</v>
      </c>
      <c r="AY781" s="142">
        <f>'گام اول '!AZ782</f>
        <v>0</v>
      </c>
      <c r="AZ781" s="142">
        <f>'گام اول '!BA782</f>
        <v>0</v>
      </c>
      <c r="BA781" s="142">
        <f>'گام اول '!BB782</f>
        <v>0</v>
      </c>
      <c r="BB781" s="142">
        <f>'گام اول '!BC782</f>
        <v>0</v>
      </c>
      <c r="BC781" s="142">
        <f>'گام اول '!BD782</f>
        <v>0</v>
      </c>
      <c r="BD781" s="142">
        <f>'گام اول '!BE782</f>
        <v>0</v>
      </c>
      <c r="BE781" s="142">
        <f>'گام اول '!BF782</f>
        <v>0</v>
      </c>
      <c r="BF781" s="143">
        <f t="shared" si="538"/>
        <v>4574567.741272727</v>
      </c>
      <c r="BG781" s="140">
        <f t="shared" si="539"/>
        <v>57171246</v>
      </c>
      <c r="BH781" s="144">
        <f t="shared" si="540"/>
        <v>61745814.36363636</v>
      </c>
      <c r="BI781" s="127">
        <f t="shared" si="533"/>
        <v>6556030</v>
      </c>
      <c r="BJ781" s="145">
        <f t="shared" si="541"/>
        <v>3278015</v>
      </c>
      <c r="BK781" s="145">
        <f t="shared" si="542"/>
        <v>983404.5</v>
      </c>
      <c r="BL781" s="146">
        <f t="shared" si="543"/>
        <v>1120000</v>
      </c>
      <c r="BM781" s="379">
        <v>0</v>
      </c>
      <c r="BN781" s="147">
        <f t="shared" si="544"/>
        <v>73683263.86363636</v>
      </c>
      <c r="BO781" s="148">
        <f t="shared" si="545"/>
        <v>61745814.36363636</v>
      </c>
      <c r="BP781" s="149">
        <f t="shared" si="546"/>
        <v>14201537.303636363</v>
      </c>
      <c r="BQ781" s="150">
        <f t="shared" si="528"/>
        <v>87884801.167272717</v>
      </c>
      <c r="BR781" s="151">
        <f t="shared" si="529"/>
        <v>100800</v>
      </c>
      <c r="BS781" s="147">
        <f t="shared" si="530"/>
        <v>87985601.167272717</v>
      </c>
      <c r="BT781" s="135">
        <v>0</v>
      </c>
      <c r="BU781" s="148">
        <f t="shared" si="547"/>
        <v>7368326.3863636367</v>
      </c>
      <c r="BV781" s="152">
        <f t="shared" si="548"/>
        <v>3684163.1931818184</v>
      </c>
      <c r="BW781" s="133">
        <f t="shared" si="549"/>
        <v>76933111.587727264</v>
      </c>
      <c r="BX781" s="147">
        <f t="shared" si="550"/>
        <v>10817449.5</v>
      </c>
      <c r="BY781" s="134">
        <f t="shared" si="551"/>
        <v>66115662.087727264</v>
      </c>
      <c r="CD781" s="388">
        <f>'گام اول '!AU782</f>
        <v>61745814.36363636</v>
      </c>
      <c r="CE781" s="389">
        <f>'گام اول '!AV782</f>
        <v>42523607.358181812</v>
      </c>
      <c r="CF781" s="389">
        <f>'گام اول '!AW782</f>
        <v>61745814.36363636</v>
      </c>
      <c r="CG781" s="389">
        <f>'گام اول '!AX782</f>
        <v>4322207.0054545458</v>
      </c>
      <c r="CH781" s="389">
        <f>'گام اول '!AY782</f>
        <v>252360.73581818119</v>
      </c>
      <c r="CI781" s="389">
        <f>'گام اول '!AZ782</f>
        <v>0</v>
      </c>
      <c r="CJ781" s="389">
        <f>'گام اول '!BA782</f>
        <v>0</v>
      </c>
      <c r="CK781" s="389">
        <f>'گام اول '!BB782</f>
        <v>0</v>
      </c>
      <c r="CL781" s="389">
        <f>'گام اول '!BC782</f>
        <v>0</v>
      </c>
      <c r="CM781" s="389">
        <f>'گام اول '!BD782</f>
        <v>0</v>
      </c>
      <c r="CN781" s="389">
        <f>'گام اول '!BE782</f>
        <v>0</v>
      </c>
      <c r="CO781" s="389">
        <f>'گام اول '!BF782</f>
        <v>0</v>
      </c>
      <c r="CP781" s="389">
        <f>'گام اول '!BG782</f>
        <v>4574567.741272727</v>
      </c>
      <c r="CQ781" s="389">
        <f>'گام اول '!BH782</f>
        <v>57171246</v>
      </c>
      <c r="CR781" s="389">
        <f t="shared" si="552"/>
        <v>61745814.36363636</v>
      </c>
      <c r="CS781" s="55">
        <f t="shared" si="570"/>
        <v>6556030</v>
      </c>
      <c r="CT781" s="388">
        <f t="shared" si="553"/>
        <v>3278015</v>
      </c>
      <c r="CU781" s="389">
        <f t="shared" si="554"/>
        <v>983404.5</v>
      </c>
      <c r="CV781" s="389">
        <f t="shared" si="555"/>
        <v>1120000</v>
      </c>
      <c r="CW781" s="55">
        <v>0</v>
      </c>
      <c r="CX781" s="389">
        <f t="shared" si="556"/>
        <v>73683263.86363636</v>
      </c>
      <c r="CY781" s="389">
        <f t="shared" si="557"/>
        <v>61745814.36363636</v>
      </c>
      <c r="CZ781" s="389">
        <f t="shared" si="558"/>
        <v>14201537.303636363</v>
      </c>
      <c r="DA781" s="389">
        <f t="shared" si="559"/>
        <v>87884801.167272717</v>
      </c>
      <c r="DB781" s="389">
        <f t="shared" si="560"/>
        <v>100800</v>
      </c>
      <c r="DC781" s="389">
        <f t="shared" si="561"/>
        <v>87985601.167272717</v>
      </c>
      <c r="DD781" s="394">
        <v>0</v>
      </c>
      <c r="DE781" s="389">
        <f t="shared" si="562"/>
        <v>7368326.3863636367</v>
      </c>
      <c r="DF781" s="389">
        <f t="shared" si="563"/>
        <v>3684163.1931818184</v>
      </c>
      <c r="DG781" s="389">
        <f t="shared" si="564"/>
        <v>76933111.587727264</v>
      </c>
      <c r="DH781" s="389">
        <f t="shared" si="565"/>
        <v>10817449.5</v>
      </c>
      <c r="DI781" s="389">
        <f t="shared" si="566"/>
        <v>66115662.087727264</v>
      </c>
      <c r="DJ781" s="389">
        <f t="shared" si="567"/>
        <v>0</v>
      </c>
      <c r="DL781" s="396">
        <f t="shared" si="568"/>
        <v>6638737.5</v>
      </c>
      <c r="DM781" s="396">
        <f t="shared" si="569"/>
        <v>-82707.5</v>
      </c>
    </row>
    <row r="782" spans="1:117" s="55" customFormat="1" ht="21" x14ac:dyDescent="0.2">
      <c r="A782" s="191">
        <f t="shared" si="534"/>
        <v>2655495</v>
      </c>
      <c r="B782" s="136">
        <f>'گام اول '!B783</f>
        <v>777</v>
      </c>
      <c r="C782" s="136">
        <f>'گام اول '!C783</f>
        <v>132</v>
      </c>
      <c r="D782" s="136">
        <f>'گام اول '!D783</f>
        <v>0</v>
      </c>
      <c r="E782" s="136" t="str">
        <f>'گام اول '!E783</f>
        <v>سعیدرضا</v>
      </c>
      <c r="F782" s="136" t="str">
        <f>'گام اول '!F783</f>
        <v>میرآخوری</v>
      </c>
      <c r="G782" s="136" t="str">
        <f>'گام اول '!G783</f>
        <v>اداری</v>
      </c>
      <c r="H782" s="136" t="str">
        <f>'گام اول '!H783</f>
        <v>خراسان رضوی</v>
      </c>
      <c r="I782" s="136" t="str">
        <f>'گام اول '!I783</f>
        <v>177-700-5286621-1</v>
      </c>
      <c r="J782" s="136" t="str">
        <f>'گام اول '!J783</f>
        <v>0731770358</v>
      </c>
      <c r="K782" s="136" t="str">
        <f>'گام اول '!K783</f>
        <v>00731770358</v>
      </c>
      <c r="L782" s="136" t="str">
        <f>'گام اول '!L783</f>
        <v>خراسان رضوی</v>
      </c>
      <c r="M782" s="136" t="str">
        <f>'گام اول '!M783</f>
        <v>اداری-کاردانی</v>
      </c>
      <c r="N782" s="120">
        <f>'گام اول '!N783</f>
        <v>0</v>
      </c>
      <c r="O782" s="119">
        <f>'گام اول '!O783</f>
        <v>0</v>
      </c>
      <c r="P782" s="121">
        <f>'گام اول '!P783</f>
        <v>0</v>
      </c>
      <c r="Q782" s="358">
        <f>'گام اول '!Q783</f>
        <v>14</v>
      </c>
      <c r="R782" s="358">
        <f>'گام اول '!R783</f>
        <v>0</v>
      </c>
      <c r="S782" s="358">
        <f>'گام اول '!S783</f>
        <v>0</v>
      </c>
      <c r="T782" s="358">
        <f>'گام اول '!T783</f>
        <v>0</v>
      </c>
      <c r="U782" s="137">
        <f>'گام اول '!U783</f>
        <v>0</v>
      </c>
      <c r="V782" s="120">
        <f>'گام اول '!W783</f>
        <v>0</v>
      </c>
      <c r="W782" s="121">
        <f>'گام اول '!X783</f>
        <v>0</v>
      </c>
      <c r="X782" s="366">
        <f>'گام اول '!Y783</f>
        <v>0</v>
      </c>
      <c r="Y782" s="366">
        <f>'گام اول '!Z783</f>
        <v>0</v>
      </c>
      <c r="Z782" s="138">
        <f>'گام اول '!AA783</f>
        <v>1311206</v>
      </c>
      <c r="AA782" s="138">
        <f>'گام اول '!AB783</f>
        <v>0</v>
      </c>
      <c r="AB782" s="138">
        <f>'گام اول '!AC783</f>
        <v>1311206</v>
      </c>
      <c r="AC782" s="138">
        <f>'گام اول '!AD783</f>
        <v>4500000</v>
      </c>
      <c r="AD782" s="138">
        <f>'گام اول '!AE783</f>
        <v>6000000</v>
      </c>
      <c r="AE782" s="139">
        <f>'گام اول '!AF783</f>
        <v>250321.14545454542</v>
      </c>
      <c r="AF782" s="122">
        <f>'گام اول '!AG783</f>
        <v>18356884</v>
      </c>
      <c r="AG782" s="123">
        <f>'گام اول '!AH783</f>
        <v>0</v>
      </c>
      <c r="AH782" s="123">
        <f>'گام اول '!AI783</f>
        <v>0</v>
      </c>
      <c r="AI782" s="123">
        <f>'گام اول '!AJ783</f>
        <v>0</v>
      </c>
      <c r="AJ782" s="123">
        <f>'گام اول '!AK783</f>
        <v>2100000</v>
      </c>
      <c r="AK782" s="123">
        <f>'گام اول '!AL783</f>
        <v>2800000</v>
      </c>
      <c r="AL782" s="123">
        <f>'گام اول '!AM783</f>
        <v>0</v>
      </c>
      <c r="AM782" s="123">
        <f>'گام اول '!AN783</f>
        <v>0</v>
      </c>
      <c r="AN782" s="123">
        <f>'گام اول '!AO783</f>
        <v>0</v>
      </c>
      <c r="AO782" s="123">
        <f>'گام اول '!AP783</f>
        <v>0</v>
      </c>
      <c r="AP782" s="123">
        <f>'گام اول '!AQ783</f>
        <v>0</v>
      </c>
      <c r="AQ782" s="123">
        <f>'گام اول '!AR783</f>
        <v>0</v>
      </c>
      <c r="AR782" s="123">
        <f>'گام اول '!AS783</f>
        <v>0</v>
      </c>
      <c r="AS782" s="375">
        <f>'گام اول '!AT783</f>
        <v>0</v>
      </c>
      <c r="AT782" s="368">
        <f t="shared" si="535"/>
        <v>23256884</v>
      </c>
      <c r="AU782" s="173">
        <f>'گام اول '!AV783</f>
        <v>16728902.120000001</v>
      </c>
      <c r="AV782" s="141">
        <f>'گام اول '!AW783</f>
        <v>23256884</v>
      </c>
      <c r="AW782" s="142">
        <f t="shared" si="536"/>
        <v>1627981.8800000001</v>
      </c>
      <c r="AX782" s="75">
        <f t="shared" si="537"/>
        <v>0</v>
      </c>
      <c r="AY782" s="142">
        <f>'گام اول '!AZ783</f>
        <v>0</v>
      </c>
      <c r="AZ782" s="142">
        <f>'گام اول '!BA783</f>
        <v>0</v>
      </c>
      <c r="BA782" s="142">
        <f>'گام اول '!BB783</f>
        <v>0</v>
      </c>
      <c r="BB782" s="142">
        <f>'گام اول '!BC783</f>
        <v>0</v>
      </c>
      <c r="BC782" s="142">
        <f>'گام اول '!BD783</f>
        <v>0</v>
      </c>
      <c r="BD782" s="142">
        <f>'گام اول '!BE783</f>
        <v>0</v>
      </c>
      <c r="BE782" s="142">
        <f>'گام اول '!BF783</f>
        <v>0</v>
      </c>
      <c r="BF782" s="143">
        <f t="shared" si="538"/>
        <v>1627981.8800000001</v>
      </c>
      <c r="BG782" s="140">
        <f t="shared" si="539"/>
        <v>21628902</v>
      </c>
      <c r="BH782" s="144">
        <f t="shared" si="540"/>
        <v>23256884</v>
      </c>
      <c r="BI782" s="127">
        <f t="shared" si="533"/>
        <v>3059480.666666667</v>
      </c>
      <c r="BJ782" s="145">
        <f t="shared" si="541"/>
        <v>1529740.3333333335</v>
      </c>
      <c r="BK782" s="145">
        <f t="shared" si="542"/>
        <v>458922.10000000003</v>
      </c>
      <c r="BL782" s="146">
        <f t="shared" si="543"/>
        <v>522666.66666666669</v>
      </c>
      <c r="BM782" s="379">
        <v>0</v>
      </c>
      <c r="BN782" s="147">
        <f t="shared" si="544"/>
        <v>28827693.766666669</v>
      </c>
      <c r="BO782" s="148">
        <f t="shared" si="545"/>
        <v>23256884</v>
      </c>
      <c r="BP782" s="149">
        <f t="shared" si="546"/>
        <v>5349083.32</v>
      </c>
      <c r="BQ782" s="150">
        <f t="shared" si="528"/>
        <v>34176777.086666673</v>
      </c>
      <c r="BR782" s="151">
        <f t="shared" si="529"/>
        <v>47040</v>
      </c>
      <c r="BS782" s="147">
        <f t="shared" si="530"/>
        <v>34223817.086666673</v>
      </c>
      <c r="BT782" s="135">
        <v>0</v>
      </c>
      <c r="BU782" s="148">
        <f t="shared" si="547"/>
        <v>2882769.3766666669</v>
      </c>
      <c r="BV782" s="152">
        <f t="shared" si="548"/>
        <v>1441384.6883333335</v>
      </c>
      <c r="BW782" s="133">
        <f t="shared" si="549"/>
        <v>29899663.021666672</v>
      </c>
      <c r="BX782" s="147">
        <f t="shared" si="550"/>
        <v>5048143.0999999996</v>
      </c>
      <c r="BY782" s="134">
        <f t="shared" si="551"/>
        <v>24851519.921666674</v>
      </c>
      <c r="CD782" s="388">
        <f>'گام اول '!AU783</f>
        <v>23256884</v>
      </c>
      <c r="CE782" s="389">
        <f>'گام اول '!AV783</f>
        <v>16728902.120000001</v>
      </c>
      <c r="CF782" s="389">
        <f>'گام اول '!AW783</f>
        <v>23256884</v>
      </c>
      <c r="CG782" s="389">
        <f>'گام اول '!AX783</f>
        <v>1627981.8800000001</v>
      </c>
      <c r="CH782" s="389">
        <f>'گام اول '!AY783</f>
        <v>0</v>
      </c>
      <c r="CI782" s="389">
        <f>'گام اول '!AZ783</f>
        <v>0</v>
      </c>
      <c r="CJ782" s="389">
        <f>'گام اول '!BA783</f>
        <v>0</v>
      </c>
      <c r="CK782" s="389">
        <f>'گام اول '!BB783</f>
        <v>0</v>
      </c>
      <c r="CL782" s="389">
        <f>'گام اول '!BC783</f>
        <v>0</v>
      </c>
      <c r="CM782" s="389">
        <f>'گام اول '!BD783</f>
        <v>0</v>
      </c>
      <c r="CN782" s="389">
        <f>'گام اول '!BE783</f>
        <v>0</v>
      </c>
      <c r="CO782" s="389">
        <f>'گام اول '!BF783</f>
        <v>0</v>
      </c>
      <c r="CP782" s="389">
        <f>'گام اول '!BG783</f>
        <v>1627981.8800000001</v>
      </c>
      <c r="CQ782" s="389">
        <f>'گام اول '!BH783</f>
        <v>21628902</v>
      </c>
      <c r="CR782" s="389">
        <f t="shared" si="552"/>
        <v>23256884</v>
      </c>
      <c r="CS782" s="55">
        <f t="shared" si="570"/>
        <v>3059480.666666667</v>
      </c>
      <c r="CT782" s="388">
        <f t="shared" si="553"/>
        <v>1529740.3333333335</v>
      </c>
      <c r="CU782" s="389">
        <f t="shared" si="554"/>
        <v>458922.10000000003</v>
      </c>
      <c r="CV782" s="389">
        <f t="shared" si="555"/>
        <v>522666.66666666669</v>
      </c>
      <c r="CW782" s="55">
        <v>0</v>
      </c>
      <c r="CX782" s="389">
        <f t="shared" si="556"/>
        <v>28827693.766666669</v>
      </c>
      <c r="CY782" s="389">
        <f t="shared" si="557"/>
        <v>23256884</v>
      </c>
      <c r="CZ782" s="389">
        <f t="shared" si="558"/>
        <v>5349083.32</v>
      </c>
      <c r="DA782" s="389">
        <f t="shared" si="559"/>
        <v>34176777.086666673</v>
      </c>
      <c r="DB782" s="389">
        <f t="shared" si="560"/>
        <v>47040</v>
      </c>
      <c r="DC782" s="389">
        <f t="shared" si="561"/>
        <v>34223817.086666673</v>
      </c>
      <c r="DD782" s="394">
        <v>0</v>
      </c>
      <c r="DE782" s="389">
        <f t="shared" si="562"/>
        <v>2882769.3766666669</v>
      </c>
      <c r="DF782" s="389">
        <f t="shared" si="563"/>
        <v>1441384.6883333335</v>
      </c>
      <c r="DG782" s="389">
        <f t="shared" si="564"/>
        <v>29899663.021666672</v>
      </c>
      <c r="DH782" s="389">
        <f t="shared" si="565"/>
        <v>5048143.0999999996</v>
      </c>
      <c r="DI782" s="389">
        <f t="shared" si="566"/>
        <v>24851519.921666674</v>
      </c>
      <c r="DJ782" s="389">
        <f t="shared" si="567"/>
        <v>0</v>
      </c>
      <c r="DL782" s="396">
        <f t="shared" si="568"/>
        <v>6638737.5</v>
      </c>
      <c r="DM782" s="396">
        <f t="shared" si="569"/>
        <v>-3579256.833333333</v>
      </c>
    </row>
    <row r="783" spans="1:117" s="55" customFormat="1" ht="21" x14ac:dyDescent="0.2">
      <c r="A783" s="191">
        <f t="shared" si="534"/>
        <v>2655495</v>
      </c>
      <c r="B783" s="136">
        <f>'گام اول '!B784</f>
        <v>778</v>
      </c>
      <c r="C783" s="136">
        <f>'گام اول '!C784</f>
        <v>225</v>
      </c>
      <c r="D783" s="136">
        <f>'گام اول '!D784</f>
        <v>0</v>
      </c>
      <c r="E783" s="136" t="str">
        <f>'گام اول '!E784</f>
        <v>مهدی</v>
      </c>
      <c r="F783" s="136" t="str">
        <f>'گام اول '!F784</f>
        <v>علی پورچسلی</v>
      </c>
      <c r="G783" s="136" t="str">
        <f>'گام اول '!G784</f>
        <v>اداری</v>
      </c>
      <c r="H783" s="136" t="str">
        <f>'گام اول '!H784</f>
        <v>گیلان</v>
      </c>
      <c r="I783" s="136" t="str">
        <f>'گام اول '!I784</f>
        <v>335-12-2006360-1</v>
      </c>
      <c r="J783" s="136">
        <f>'گام اول '!J784</f>
        <v>0</v>
      </c>
      <c r="K783" s="136">
        <f>'گام اول '!K784</f>
        <v>0</v>
      </c>
      <c r="L783" s="136" t="str">
        <f>'گام اول '!L784</f>
        <v>گیلان</v>
      </c>
      <c r="M783" s="136" t="str">
        <f>'گام اول '!M784</f>
        <v>اداری-کارشناسی</v>
      </c>
      <c r="N783" s="120">
        <f>'گام اول '!N784</f>
        <v>0</v>
      </c>
      <c r="O783" s="119">
        <f>'گام اول '!O784</f>
        <v>0</v>
      </c>
      <c r="P783" s="121">
        <f>'گام اول '!P784</f>
        <v>0</v>
      </c>
      <c r="Q783" s="358">
        <f>'گام اول '!Q784</f>
        <v>30</v>
      </c>
      <c r="R783" s="358">
        <f>'گام اول '!R784</f>
        <v>50</v>
      </c>
      <c r="S783" s="358">
        <f>'گام اول '!S784</f>
        <v>0</v>
      </c>
      <c r="T783" s="358">
        <f>'گام اول '!T784</f>
        <v>0</v>
      </c>
      <c r="U783" s="137">
        <f>'گام اول '!U784</f>
        <v>0</v>
      </c>
      <c r="V783" s="120">
        <f>'گام اول '!W784</f>
        <v>0</v>
      </c>
      <c r="W783" s="121">
        <f>'گام اول '!X784</f>
        <v>0</v>
      </c>
      <c r="X783" s="366">
        <f>'گام اول '!Y784</f>
        <v>1</v>
      </c>
      <c r="Y783" s="366">
        <f>'گام اول '!Z784</f>
        <v>1</v>
      </c>
      <c r="Z783" s="138">
        <f>'گام اول '!AA784</f>
        <v>1477052</v>
      </c>
      <c r="AA783" s="138">
        <f>'گام اول '!AB784</f>
        <v>0</v>
      </c>
      <c r="AB783" s="138">
        <f>'گام اول '!AC784</f>
        <v>1477052</v>
      </c>
      <c r="AC783" s="138">
        <f>'گام اول '!AD784</f>
        <v>4500000</v>
      </c>
      <c r="AD783" s="138">
        <f>'گام اول '!AE784</f>
        <v>6000000</v>
      </c>
      <c r="AE783" s="139">
        <f>'گام اول '!AF784</f>
        <v>281982.65454545454</v>
      </c>
      <c r="AF783" s="122">
        <f>'گام اول '!AG784</f>
        <v>44311560</v>
      </c>
      <c r="AG783" s="123">
        <f>'گام اول '!AH784</f>
        <v>0</v>
      </c>
      <c r="AH783" s="123">
        <f>'گام اول '!AI784</f>
        <v>14099132.727272727</v>
      </c>
      <c r="AI783" s="123">
        <f>'گام اول '!AJ784</f>
        <v>2655495</v>
      </c>
      <c r="AJ783" s="123">
        <f>'گام اول '!AK784</f>
        <v>4500000</v>
      </c>
      <c r="AK783" s="123">
        <f>'گام اول '!AL784</f>
        <v>6000000</v>
      </c>
      <c r="AL783" s="123">
        <f>'گام اول '!AM784</f>
        <v>0</v>
      </c>
      <c r="AM783" s="123">
        <f>'گام اول '!AN784</f>
        <v>0</v>
      </c>
      <c r="AN783" s="123">
        <f>'گام اول '!AO784</f>
        <v>0</v>
      </c>
      <c r="AO783" s="123">
        <f>'گام اول '!AP784</f>
        <v>4200000</v>
      </c>
      <c r="AP783" s="123">
        <f>'گام اول '!AQ784</f>
        <v>0</v>
      </c>
      <c r="AQ783" s="123">
        <f>'گام اول '!AR784</f>
        <v>0</v>
      </c>
      <c r="AR783" s="123">
        <f>'گام اول '!AS784</f>
        <v>0</v>
      </c>
      <c r="AS783" s="375">
        <f>'گام اول '!AT784</f>
        <v>0</v>
      </c>
      <c r="AT783" s="368">
        <f t="shared" si="535"/>
        <v>75766187.727272719</v>
      </c>
      <c r="AU783" s="173">
        <f>'گام اول '!AV784</f>
        <v>53292944.236363627</v>
      </c>
      <c r="AV783" s="141">
        <f>'گام اول '!AW784</f>
        <v>73110692.727272719</v>
      </c>
      <c r="AW783" s="142">
        <f t="shared" si="536"/>
        <v>5117748.4909090912</v>
      </c>
      <c r="AX783" s="75">
        <f t="shared" si="537"/>
        <v>1329294.4236363629</v>
      </c>
      <c r="AY783" s="142">
        <f>'گام اول '!AZ784</f>
        <v>0</v>
      </c>
      <c r="AZ783" s="142">
        <f>'گام اول '!BA784</f>
        <v>0</v>
      </c>
      <c r="BA783" s="142">
        <f>'گام اول '!BB784</f>
        <v>0</v>
      </c>
      <c r="BB783" s="142">
        <f>'گام اول '!BC784</f>
        <v>0</v>
      </c>
      <c r="BC783" s="142">
        <f>'گام اول '!BD784</f>
        <v>0</v>
      </c>
      <c r="BD783" s="142">
        <f>'گام اول '!BE784</f>
        <v>0</v>
      </c>
      <c r="BE783" s="142">
        <f>'گام اول '!BF784</f>
        <v>0</v>
      </c>
      <c r="BF783" s="143">
        <f t="shared" si="538"/>
        <v>6447042.9145454541</v>
      </c>
      <c r="BG783" s="140">
        <f t="shared" si="539"/>
        <v>69319144</v>
      </c>
      <c r="BH783" s="144">
        <f t="shared" si="540"/>
        <v>75766187.727272719</v>
      </c>
      <c r="BI783" s="398">
        <f>(((885165*30)*3)/12)/30*Q783</f>
        <v>6638737.5</v>
      </c>
      <c r="BJ783" s="145">
        <f t="shared" si="541"/>
        <v>3692630</v>
      </c>
      <c r="BK783" s="145">
        <f t="shared" si="542"/>
        <v>1107789</v>
      </c>
      <c r="BL783" s="146">
        <f t="shared" si="543"/>
        <v>1120000</v>
      </c>
      <c r="BM783" s="379">
        <v>0</v>
      </c>
      <c r="BN783" s="147">
        <f t="shared" si="544"/>
        <v>88325344.227272719</v>
      </c>
      <c r="BO783" s="148">
        <f t="shared" si="545"/>
        <v>73110692.727272719</v>
      </c>
      <c r="BP783" s="149">
        <f t="shared" si="546"/>
        <v>16815459.327272724</v>
      </c>
      <c r="BQ783" s="150">
        <f t="shared" si="528"/>
        <v>105140803.55454545</v>
      </c>
      <c r="BR783" s="151">
        <f t="shared" si="529"/>
        <v>100800</v>
      </c>
      <c r="BS783" s="147">
        <f t="shared" si="530"/>
        <v>105241603.55454545</v>
      </c>
      <c r="BT783" s="135">
        <v>0</v>
      </c>
      <c r="BU783" s="148">
        <f t="shared" si="547"/>
        <v>8832534.4227272719</v>
      </c>
      <c r="BV783" s="152">
        <f t="shared" si="548"/>
        <v>4416267.211363636</v>
      </c>
      <c r="BW783" s="133">
        <f t="shared" si="549"/>
        <v>91992801.920454532</v>
      </c>
      <c r="BX783" s="147">
        <f t="shared" si="550"/>
        <v>11439156.5</v>
      </c>
      <c r="BY783" s="134">
        <f t="shared" si="551"/>
        <v>80553645.420454532</v>
      </c>
      <c r="BZ783" s="63"/>
      <c r="CA783" s="195"/>
      <c r="CD783" s="388">
        <f>'گام اول '!AU784</f>
        <v>75766187.727272719</v>
      </c>
      <c r="CE783" s="389">
        <f>'گام اول '!AV784</f>
        <v>53292944.236363627</v>
      </c>
      <c r="CF783" s="389">
        <f>'گام اول '!AW784</f>
        <v>73110692.727272719</v>
      </c>
      <c r="CG783" s="389">
        <f>'گام اول '!AX784</f>
        <v>5117748.4909090912</v>
      </c>
      <c r="CH783" s="389">
        <f>'گام اول '!AY784</f>
        <v>1329294.4236363629</v>
      </c>
      <c r="CI783" s="389">
        <f>'گام اول '!AZ784</f>
        <v>0</v>
      </c>
      <c r="CJ783" s="389">
        <f>'گام اول '!BA784</f>
        <v>0</v>
      </c>
      <c r="CK783" s="389">
        <f>'گام اول '!BB784</f>
        <v>0</v>
      </c>
      <c r="CL783" s="389">
        <f>'گام اول '!BC784</f>
        <v>0</v>
      </c>
      <c r="CM783" s="389">
        <f>'گام اول '!BD784</f>
        <v>0</v>
      </c>
      <c r="CN783" s="389">
        <f>'گام اول '!BE784</f>
        <v>0</v>
      </c>
      <c r="CO783" s="389">
        <f>'گام اول '!BF784</f>
        <v>0</v>
      </c>
      <c r="CP783" s="389">
        <f>'گام اول '!BG784</f>
        <v>6447042.9145454541</v>
      </c>
      <c r="CQ783" s="389">
        <f>'گام اول '!BH784</f>
        <v>69319144</v>
      </c>
      <c r="CR783" s="389">
        <f t="shared" si="552"/>
        <v>75766187.727272719</v>
      </c>
      <c r="CS783" s="399">
        <f>(885165*30/12*3)/30*Q783</f>
        <v>6638737.5</v>
      </c>
      <c r="CT783" s="388">
        <f t="shared" si="553"/>
        <v>3692630</v>
      </c>
      <c r="CU783" s="389">
        <f t="shared" si="554"/>
        <v>1107789</v>
      </c>
      <c r="CV783" s="389">
        <f t="shared" si="555"/>
        <v>1120000</v>
      </c>
      <c r="CW783" s="55">
        <v>0</v>
      </c>
      <c r="CX783" s="389">
        <f t="shared" si="556"/>
        <v>88325344.227272719</v>
      </c>
      <c r="CY783" s="389">
        <f t="shared" si="557"/>
        <v>73110692.727272719</v>
      </c>
      <c r="CZ783" s="389">
        <f t="shared" si="558"/>
        <v>16815459.327272724</v>
      </c>
      <c r="DA783" s="389">
        <f t="shared" si="559"/>
        <v>105140803.55454545</v>
      </c>
      <c r="DB783" s="389">
        <f t="shared" si="560"/>
        <v>100800</v>
      </c>
      <c r="DC783" s="389">
        <f t="shared" si="561"/>
        <v>105241603.55454545</v>
      </c>
      <c r="DD783" s="394">
        <v>0</v>
      </c>
      <c r="DE783" s="389">
        <f t="shared" si="562"/>
        <v>8832534.4227272719</v>
      </c>
      <c r="DF783" s="389">
        <f t="shared" si="563"/>
        <v>4416267.211363636</v>
      </c>
      <c r="DG783" s="389">
        <f t="shared" si="564"/>
        <v>91992801.920454532</v>
      </c>
      <c r="DH783" s="389">
        <f t="shared" si="565"/>
        <v>11439156.5</v>
      </c>
      <c r="DI783" s="389">
        <f t="shared" si="566"/>
        <v>80553645.420454532</v>
      </c>
      <c r="DJ783" s="389">
        <f t="shared" si="567"/>
        <v>0</v>
      </c>
      <c r="DL783" s="397">
        <f t="shared" si="568"/>
        <v>6638737.5</v>
      </c>
      <c r="DM783" s="397">
        <f t="shared" si="569"/>
        <v>0</v>
      </c>
    </row>
    <row r="784" spans="1:117" s="55" customFormat="1" ht="21" x14ac:dyDescent="0.2">
      <c r="A784" s="191">
        <f t="shared" si="534"/>
        <v>2655495</v>
      </c>
      <c r="B784" s="136">
        <f>'گام اول '!B785</f>
        <v>779</v>
      </c>
      <c r="C784" s="136">
        <f>'گام اول '!C785</f>
        <v>226</v>
      </c>
      <c r="D784" s="136">
        <f>'گام اول '!D785</f>
        <v>0</v>
      </c>
      <c r="E784" s="136" t="str">
        <f>'گام اول '!E785</f>
        <v>مهدی</v>
      </c>
      <c r="F784" s="136" t="str">
        <f>'گام اول '!F785</f>
        <v>علی پورچسلی</v>
      </c>
      <c r="G784" s="136" t="str">
        <f>'گام اول '!G785</f>
        <v>اداری</v>
      </c>
      <c r="H784" s="136" t="str">
        <f>'گام اول '!H785</f>
        <v>گیلان</v>
      </c>
      <c r="I784" s="136" t="str">
        <f>'گام اول '!I785</f>
        <v>335-12-2006360-1</v>
      </c>
      <c r="J784" s="136">
        <f>'گام اول '!J785</f>
        <v>0</v>
      </c>
      <c r="K784" s="136">
        <f>'گام اول '!K785</f>
        <v>0</v>
      </c>
      <c r="L784" s="136" t="str">
        <f>'گام اول '!L785</f>
        <v>گیلان</v>
      </c>
      <c r="M784" s="136" t="str">
        <f>'گام اول '!M785</f>
        <v>اداری-کارشناسی</v>
      </c>
      <c r="N784" s="120">
        <f>'گام اول '!N785</f>
        <v>0</v>
      </c>
      <c r="O784" s="119">
        <f>'گام اول '!O785</f>
        <v>0</v>
      </c>
      <c r="P784" s="121">
        <f>'گام اول '!P785</f>
        <v>0</v>
      </c>
      <c r="Q784" s="358">
        <f>'گام اول '!Q785</f>
        <v>14</v>
      </c>
      <c r="R784" s="358">
        <f>'گام اول '!R785</f>
        <v>0</v>
      </c>
      <c r="S784" s="358">
        <f>'گام اول '!S785</f>
        <v>0</v>
      </c>
      <c r="T784" s="358">
        <f>'گام اول '!T785</f>
        <v>0</v>
      </c>
      <c r="U784" s="137">
        <f>'گام اول '!U785</f>
        <v>0</v>
      </c>
      <c r="V784" s="120">
        <f>'گام اول '!W785</f>
        <v>0</v>
      </c>
      <c r="W784" s="121">
        <f>'گام اول '!X785</f>
        <v>0</v>
      </c>
      <c r="X784" s="366">
        <f>'گام اول '!Y785</f>
        <v>1</v>
      </c>
      <c r="Y784" s="366">
        <f>'گام اول '!Z785</f>
        <v>1</v>
      </c>
      <c r="Z784" s="138">
        <f>'گام اول '!AA785</f>
        <v>1477052</v>
      </c>
      <c r="AA784" s="138">
        <f>'گام اول '!AB785</f>
        <v>0</v>
      </c>
      <c r="AB784" s="138">
        <f>'گام اول '!AC785</f>
        <v>1477052</v>
      </c>
      <c r="AC784" s="138">
        <f>'گام اول '!AD785</f>
        <v>4500000</v>
      </c>
      <c r="AD784" s="138">
        <f>'گام اول '!AE785</f>
        <v>6000000</v>
      </c>
      <c r="AE784" s="139">
        <f>'گام اول '!AF785</f>
        <v>281982.65454545454</v>
      </c>
      <c r="AF784" s="122">
        <f>'گام اول '!AG785</f>
        <v>20678728</v>
      </c>
      <c r="AG784" s="123">
        <f>'گام اول '!AH785</f>
        <v>0</v>
      </c>
      <c r="AH784" s="123">
        <f>'گام اول '!AI785</f>
        <v>0</v>
      </c>
      <c r="AI784" s="123">
        <f>'گام اول '!AJ785</f>
        <v>1239231</v>
      </c>
      <c r="AJ784" s="123">
        <f>'گام اول '!AK785</f>
        <v>2100000</v>
      </c>
      <c r="AK784" s="123">
        <f>'گام اول '!AL785</f>
        <v>2800000</v>
      </c>
      <c r="AL784" s="123">
        <f>'گام اول '!AM785</f>
        <v>0</v>
      </c>
      <c r="AM784" s="123">
        <f>'گام اول '!AN785</f>
        <v>0</v>
      </c>
      <c r="AN784" s="123">
        <f>'گام اول '!AO785</f>
        <v>0</v>
      </c>
      <c r="AO784" s="123">
        <f>'گام اول '!AP785</f>
        <v>0</v>
      </c>
      <c r="AP784" s="123">
        <f>'گام اول '!AQ785</f>
        <v>0</v>
      </c>
      <c r="AQ784" s="123">
        <f>'گام اول '!AR785</f>
        <v>0</v>
      </c>
      <c r="AR784" s="123">
        <f>'گام اول '!AS785</f>
        <v>0</v>
      </c>
      <c r="AS784" s="375">
        <f>'گام اول '!AT785</f>
        <v>0</v>
      </c>
      <c r="AT784" s="368">
        <f t="shared" si="535"/>
        <v>26817959</v>
      </c>
      <c r="AU784" s="173">
        <f>'گام اول '!AV785</f>
        <v>18888217.039999999</v>
      </c>
      <c r="AV784" s="141">
        <f>'گام اول '!AW785</f>
        <v>25578728</v>
      </c>
      <c r="AW784" s="142">
        <f t="shared" si="536"/>
        <v>1790510.9600000002</v>
      </c>
      <c r="AX784" s="75">
        <f t="shared" si="537"/>
        <v>0</v>
      </c>
      <c r="AY784" s="142">
        <f>'گام اول '!AZ785</f>
        <v>0</v>
      </c>
      <c r="AZ784" s="142">
        <f>'گام اول '!BA785</f>
        <v>0</v>
      </c>
      <c r="BA784" s="142">
        <f>'گام اول '!BB785</f>
        <v>0</v>
      </c>
      <c r="BB784" s="142">
        <f>'گام اول '!BC785</f>
        <v>0</v>
      </c>
      <c r="BC784" s="142">
        <f>'گام اول '!BD785</f>
        <v>0</v>
      </c>
      <c r="BD784" s="142">
        <f>'گام اول '!BE785</f>
        <v>0</v>
      </c>
      <c r="BE784" s="142">
        <f>'گام اول '!BF785</f>
        <v>0</v>
      </c>
      <c r="BF784" s="143">
        <f t="shared" si="538"/>
        <v>1790510.9600000002</v>
      </c>
      <c r="BG784" s="140">
        <f t="shared" si="539"/>
        <v>25027448</v>
      </c>
      <c r="BH784" s="144">
        <f t="shared" si="540"/>
        <v>26817959</v>
      </c>
      <c r="BI784" s="127">
        <f t="shared" si="533"/>
        <v>3446454.666666667</v>
      </c>
      <c r="BJ784" s="145">
        <f t="shared" si="541"/>
        <v>1723227.3333333335</v>
      </c>
      <c r="BK784" s="145">
        <f t="shared" si="542"/>
        <v>516968.20000000007</v>
      </c>
      <c r="BL784" s="146">
        <f t="shared" si="543"/>
        <v>522666.66666666669</v>
      </c>
      <c r="BM784" s="379">
        <v>0</v>
      </c>
      <c r="BN784" s="147">
        <f t="shared" si="544"/>
        <v>33027275.866666667</v>
      </c>
      <c r="BO784" s="148">
        <f t="shared" si="545"/>
        <v>25578728</v>
      </c>
      <c r="BP784" s="149">
        <f t="shared" si="546"/>
        <v>5883107.4400000004</v>
      </c>
      <c r="BQ784" s="150">
        <f t="shared" si="528"/>
        <v>38910383.306666665</v>
      </c>
      <c r="BR784" s="151">
        <f t="shared" si="529"/>
        <v>47040</v>
      </c>
      <c r="BS784" s="147">
        <f t="shared" si="530"/>
        <v>38957423.306666665</v>
      </c>
      <c r="BT784" s="135">
        <v>0</v>
      </c>
      <c r="BU784" s="148">
        <f t="shared" si="547"/>
        <v>3302727.5866666669</v>
      </c>
      <c r="BV784" s="152">
        <f t="shared" si="548"/>
        <v>1651363.7933333335</v>
      </c>
      <c r="BW784" s="133">
        <f t="shared" si="549"/>
        <v>34003331.926666662</v>
      </c>
      <c r="BX784" s="147">
        <f t="shared" si="550"/>
        <v>5686650.2000000002</v>
      </c>
      <c r="BY784" s="134">
        <f t="shared" si="551"/>
        <v>28316681.726666663</v>
      </c>
      <c r="BZ784" s="63"/>
      <c r="CA784" s="195"/>
      <c r="CD784" s="388">
        <f>'گام اول '!AU785</f>
        <v>26817959</v>
      </c>
      <c r="CE784" s="389">
        <f>'گام اول '!AV785</f>
        <v>18888217.039999999</v>
      </c>
      <c r="CF784" s="389">
        <f>'گام اول '!AW785</f>
        <v>25578728</v>
      </c>
      <c r="CG784" s="389">
        <f>'گام اول '!AX785</f>
        <v>1790510.9600000002</v>
      </c>
      <c r="CH784" s="389">
        <f>'گام اول '!AY785</f>
        <v>0</v>
      </c>
      <c r="CI784" s="389">
        <f>'گام اول '!AZ785</f>
        <v>0</v>
      </c>
      <c r="CJ784" s="389">
        <f>'گام اول '!BA785</f>
        <v>0</v>
      </c>
      <c r="CK784" s="389">
        <f>'گام اول '!BB785</f>
        <v>0</v>
      </c>
      <c r="CL784" s="389">
        <f>'گام اول '!BC785</f>
        <v>0</v>
      </c>
      <c r="CM784" s="389">
        <f>'گام اول '!BD785</f>
        <v>0</v>
      </c>
      <c r="CN784" s="389">
        <f>'گام اول '!BE785</f>
        <v>0</v>
      </c>
      <c r="CO784" s="389">
        <f>'گام اول '!BF785</f>
        <v>0</v>
      </c>
      <c r="CP784" s="389">
        <f>'گام اول '!BG785</f>
        <v>1790510.9600000002</v>
      </c>
      <c r="CQ784" s="389">
        <f>'گام اول '!BH785</f>
        <v>25027448</v>
      </c>
      <c r="CR784" s="389">
        <f t="shared" si="552"/>
        <v>26817959</v>
      </c>
      <c r="CS784" s="55">
        <f t="shared" si="570"/>
        <v>3446454.666666667</v>
      </c>
      <c r="CT784" s="388">
        <f t="shared" si="553"/>
        <v>1723227.3333333335</v>
      </c>
      <c r="CU784" s="389">
        <f t="shared" si="554"/>
        <v>516968.20000000007</v>
      </c>
      <c r="CV784" s="389">
        <f t="shared" si="555"/>
        <v>522666.66666666669</v>
      </c>
      <c r="CW784" s="55">
        <v>0</v>
      </c>
      <c r="CX784" s="389">
        <f t="shared" si="556"/>
        <v>33027275.866666667</v>
      </c>
      <c r="CY784" s="389">
        <f t="shared" si="557"/>
        <v>25578728</v>
      </c>
      <c r="CZ784" s="389">
        <f t="shared" si="558"/>
        <v>5883107.4400000004</v>
      </c>
      <c r="DA784" s="389">
        <f t="shared" si="559"/>
        <v>38910383.306666665</v>
      </c>
      <c r="DB784" s="389">
        <f t="shared" si="560"/>
        <v>47040</v>
      </c>
      <c r="DC784" s="389">
        <f t="shared" si="561"/>
        <v>38957423.306666665</v>
      </c>
      <c r="DD784" s="394">
        <v>0</v>
      </c>
      <c r="DE784" s="389">
        <f t="shared" si="562"/>
        <v>3302727.5866666669</v>
      </c>
      <c r="DF784" s="389">
        <f t="shared" si="563"/>
        <v>1651363.7933333335</v>
      </c>
      <c r="DG784" s="389">
        <f t="shared" si="564"/>
        <v>34003331.926666662</v>
      </c>
      <c r="DH784" s="389">
        <f t="shared" si="565"/>
        <v>5686650.2000000002</v>
      </c>
      <c r="DI784" s="389">
        <f t="shared" si="566"/>
        <v>28316681.726666663</v>
      </c>
      <c r="DJ784" s="389">
        <f t="shared" si="567"/>
        <v>0</v>
      </c>
      <c r="DL784" s="396">
        <f t="shared" si="568"/>
        <v>6638737.5</v>
      </c>
      <c r="DM784" s="396">
        <f t="shared" si="569"/>
        <v>-3192282.833333333</v>
      </c>
    </row>
    <row r="785" spans="1:117" s="55" customFormat="1" ht="21" x14ac:dyDescent="0.2">
      <c r="A785" s="191">
        <f t="shared" si="534"/>
        <v>2655495</v>
      </c>
      <c r="B785" s="136">
        <f>'گام اول '!B786</f>
        <v>780</v>
      </c>
      <c r="C785" s="136">
        <f>'گام اول '!C786</f>
        <v>227</v>
      </c>
      <c r="D785" s="136">
        <f>'گام اول '!D786</f>
        <v>0</v>
      </c>
      <c r="E785" s="136" t="str">
        <f>'گام اول '!E786</f>
        <v>حسین</v>
      </c>
      <c r="F785" s="136" t="str">
        <f>'گام اول '!F786</f>
        <v>مرزوان</v>
      </c>
      <c r="G785" s="136" t="str">
        <f>'گام اول '!G786</f>
        <v>اداری</v>
      </c>
      <c r="H785" s="136" t="str">
        <f>'گام اول '!H786</f>
        <v>گیلان</v>
      </c>
      <c r="I785" s="136" t="str">
        <f>'گام اول '!I786</f>
        <v>274-700-4373005-1</v>
      </c>
      <c r="J785" s="136">
        <f>'گام اول '!J786</f>
        <v>2595737767</v>
      </c>
      <c r="K785" s="136">
        <f>'گام اول '!K786</f>
        <v>0</v>
      </c>
      <c r="L785" s="136" t="str">
        <f>'گام اول '!L786</f>
        <v>گیلان</v>
      </c>
      <c r="M785" s="136" t="str">
        <f>'گام اول '!M786</f>
        <v>اداری-کارشناسی ارشد</v>
      </c>
      <c r="N785" s="120">
        <f>'گام اول '!N786</f>
        <v>0</v>
      </c>
      <c r="O785" s="119">
        <f>'گام اول '!O786</f>
        <v>0</v>
      </c>
      <c r="P785" s="121">
        <f>'گام اول '!P786</f>
        <v>0</v>
      </c>
      <c r="Q785" s="358">
        <f>'گام اول '!Q786</f>
        <v>30</v>
      </c>
      <c r="R785" s="358">
        <f>'گام اول '!R786</f>
        <v>50</v>
      </c>
      <c r="S785" s="358">
        <f>'گام اول '!S786</f>
        <v>0</v>
      </c>
      <c r="T785" s="358">
        <f>'گام اول '!T786</f>
        <v>0</v>
      </c>
      <c r="U785" s="137">
        <f>'گام اول '!U786</f>
        <v>0</v>
      </c>
      <c r="V785" s="120">
        <f>'گام اول '!W786</f>
        <v>0</v>
      </c>
      <c r="W785" s="121">
        <f>'گام اول '!X786</f>
        <v>0</v>
      </c>
      <c r="X785" s="366">
        <f>'گام اول '!Y786</f>
        <v>0</v>
      </c>
      <c r="Y785" s="366">
        <f>'گام اول '!Z786</f>
        <v>0</v>
      </c>
      <c r="Z785" s="138">
        <f>'گام اول '!AA786</f>
        <v>1642901</v>
      </c>
      <c r="AA785" s="138">
        <f>'گام اول '!AB786</f>
        <v>0</v>
      </c>
      <c r="AB785" s="138">
        <f>'گام اول '!AC786</f>
        <v>1642901</v>
      </c>
      <c r="AC785" s="138">
        <f>'گام اول '!AD786</f>
        <v>4500000</v>
      </c>
      <c r="AD785" s="138">
        <f>'گام اول '!AE786</f>
        <v>6000000</v>
      </c>
      <c r="AE785" s="139">
        <f>'گام اول '!AF786</f>
        <v>313644.73636363639</v>
      </c>
      <c r="AF785" s="122">
        <f>'گام اول '!AG786</f>
        <v>49287030</v>
      </c>
      <c r="AG785" s="123">
        <f>'گام اول '!AH786</f>
        <v>0</v>
      </c>
      <c r="AH785" s="123">
        <f>'گام اول '!AI786</f>
        <v>15682236.81818182</v>
      </c>
      <c r="AI785" s="123">
        <f>'گام اول '!AJ786</f>
        <v>0</v>
      </c>
      <c r="AJ785" s="123">
        <f>'گام اول '!AK786</f>
        <v>4500000</v>
      </c>
      <c r="AK785" s="123">
        <f>'گام اول '!AL786</f>
        <v>6000000</v>
      </c>
      <c r="AL785" s="123">
        <f>'گام اول '!AM786</f>
        <v>0</v>
      </c>
      <c r="AM785" s="123">
        <f>'گام اول '!AN786</f>
        <v>0</v>
      </c>
      <c r="AN785" s="123">
        <f>'گام اول '!AO786</f>
        <v>0</v>
      </c>
      <c r="AO785" s="123">
        <f>'گام اول '!AP786</f>
        <v>4200000</v>
      </c>
      <c r="AP785" s="123">
        <f>'گام اول '!AQ786</f>
        <v>0</v>
      </c>
      <c r="AQ785" s="123">
        <f>'گام اول '!AR786</f>
        <v>0</v>
      </c>
      <c r="AR785" s="123">
        <f>'گام اول '!AS786</f>
        <v>0</v>
      </c>
      <c r="AS785" s="375">
        <f>'گام اول '!AT786</f>
        <v>0</v>
      </c>
      <c r="AT785" s="368">
        <f t="shared" si="535"/>
        <v>79669266.818181813</v>
      </c>
      <c r="AU785" s="173">
        <f>'گام اول '!AV786</f>
        <v>59392418.140909083</v>
      </c>
      <c r="AV785" s="141">
        <f>'گام اول '!AW786</f>
        <v>79669266.818181813</v>
      </c>
      <c r="AW785" s="142">
        <f t="shared" si="536"/>
        <v>5576848.6772727277</v>
      </c>
      <c r="AX785" s="75">
        <f t="shared" si="537"/>
        <v>1939241.8140909085</v>
      </c>
      <c r="AY785" s="142">
        <f>'گام اول '!AZ786</f>
        <v>0</v>
      </c>
      <c r="AZ785" s="142">
        <f>'گام اول '!BA786</f>
        <v>0</v>
      </c>
      <c r="BA785" s="142">
        <f>'گام اول '!BB786</f>
        <v>0</v>
      </c>
      <c r="BB785" s="142">
        <f>'گام اول '!BC786</f>
        <v>0</v>
      </c>
      <c r="BC785" s="142">
        <f>'گام اول '!BD786</f>
        <v>0</v>
      </c>
      <c r="BD785" s="142">
        <f>'گام اول '!BE786</f>
        <v>0</v>
      </c>
      <c r="BE785" s="142">
        <f>'گام اول '!BF786</f>
        <v>0</v>
      </c>
      <c r="BF785" s="143">
        <f t="shared" si="538"/>
        <v>7516090.4913636362</v>
      </c>
      <c r="BG785" s="140">
        <f t="shared" si="539"/>
        <v>72153176</v>
      </c>
      <c r="BH785" s="144">
        <f t="shared" si="540"/>
        <v>79669266.818181813</v>
      </c>
      <c r="BI785" s="398">
        <f>(((885165*30)*3)/12)/30*Q785</f>
        <v>6638737.5</v>
      </c>
      <c r="BJ785" s="145">
        <f t="shared" si="541"/>
        <v>4107252.4999999995</v>
      </c>
      <c r="BK785" s="145">
        <f t="shared" si="542"/>
        <v>1232175.75</v>
      </c>
      <c r="BL785" s="146">
        <f t="shared" si="543"/>
        <v>1120000</v>
      </c>
      <c r="BM785" s="379">
        <v>0</v>
      </c>
      <c r="BN785" s="147">
        <f t="shared" si="544"/>
        <v>92767432.568181813</v>
      </c>
      <c r="BO785" s="148">
        <f t="shared" si="545"/>
        <v>79669266.818181813</v>
      </c>
      <c r="BP785" s="149">
        <f t="shared" si="546"/>
        <v>18323931.368181817</v>
      </c>
      <c r="BQ785" s="150">
        <f t="shared" si="528"/>
        <v>111091363.93636364</v>
      </c>
      <c r="BR785" s="151">
        <f t="shared" si="529"/>
        <v>100800</v>
      </c>
      <c r="BS785" s="147">
        <f t="shared" si="530"/>
        <v>111192163.93636364</v>
      </c>
      <c r="BT785" s="135">
        <v>0</v>
      </c>
      <c r="BU785" s="148">
        <f t="shared" si="547"/>
        <v>9276743.2568181809</v>
      </c>
      <c r="BV785" s="152">
        <f t="shared" si="548"/>
        <v>4638371.6284090905</v>
      </c>
      <c r="BW785" s="133">
        <f t="shared" si="549"/>
        <v>97277049.051136374</v>
      </c>
      <c r="BX785" s="147">
        <f t="shared" si="550"/>
        <v>11978165.75</v>
      </c>
      <c r="BY785" s="134">
        <f t="shared" si="551"/>
        <v>85298883.301136374</v>
      </c>
      <c r="BZ785" s="63"/>
      <c r="CA785" s="195"/>
      <c r="CD785" s="388">
        <f>'گام اول '!AU786</f>
        <v>79669266.818181813</v>
      </c>
      <c r="CE785" s="389">
        <f>'گام اول '!AV786</f>
        <v>59392418.140909083</v>
      </c>
      <c r="CF785" s="389">
        <f>'گام اول '!AW786</f>
        <v>79669266.818181813</v>
      </c>
      <c r="CG785" s="389">
        <f>'گام اول '!AX786</f>
        <v>5576848.6772727277</v>
      </c>
      <c r="CH785" s="389">
        <f>'گام اول '!AY786</f>
        <v>1939241.8140909085</v>
      </c>
      <c r="CI785" s="389">
        <f>'گام اول '!AZ786</f>
        <v>0</v>
      </c>
      <c r="CJ785" s="389">
        <f>'گام اول '!BA786</f>
        <v>0</v>
      </c>
      <c r="CK785" s="389">
        <f>'گام اول '!BB786</f>
        <v>0</v>
      </c>
      <c r="CL785" s="389">
        <f>'گام اول '!BC786</f>
        <v>0</v>
      </c>
      <c r="CM785" s="389">
        <f>'گام اول '!BD786</f>
        <v>0</v>
      </c>
      <c r="CN785" s="389">
        <f>'گام اول '!BE786</f>
        <v>0</v>
      </c>
      <c r="CO785" s="389">
        <f>'گام اول '!BF786</f>
        <v>0</v>
      </c>
      <c r="CP785" s="389">
        <f>'گام اول '!BG786</f>
        <v>7516090.4913636362</v>
      </c>
      <c r="CQ785" s="389">
        <f>'گام اول '!BH786</f>
        <v>72153176</v>
      </c>
      <c r="CR785" s="389">
        <f t="shared" si="552"/>
        <v>79669266.818181813</v>
      </c>
      <c r="CS785" s="399">
        <f>(885165*30/12*3)/30*Q785</f>
        <v>6638737.5</v>
      </c>
      <c r="CT785" s="388">
        <f t="shared" si="553"/>
        <v>4107252.4999999995</v>
      </c>
      <c r="CU785" s="389">
        <f t="shared" si="554"/>
        <v>1232175.75</v>
      </c>
      <c r="CV785" s="389">
        <f t="shared" si="555"/>
        <v>1120000</v>
      </c>
      <c r="CW785" s="55">
        <v>0</v>
      </c>
      <c r="CX785" s="389">
        <f t="shared" si="556"/>
        <v>92767432.568181813</v>
      </c>
      <c r="CY785" s="389">
        <f t="shared" si="557"/>
        <v>79669266.818181813</v>
      </c>
      <c r="CZ785" s="389">
        <f t="shared" si="558"/>
        <v>18323931.368181817</v>
      </c>
      <c r="DA785" s="389">
        <f t="shared" si="559"/>
        <v>111091363.93636364</v>
      </c>
      <c r="DB785" s="389">
        <f t="shared" si="560"/>
        <v>100800</v>
      </c>
      <c r="DC785" s="389">
        <f t="shared" si="561"/>
        <v>111192163.93636364</v>
      </c>
      <c r="DD785" s="394">
        <v>0</v>
      </c>
      <c r="DE785" s="389">
        <f t="shared" si="562"/>
        <v>9276743.2568181809</v>
      </c>
      <c r="DF785" s="389">
        <f t="shared" si="563"/>
        <v>4638371.6284090905</v>
      </c>
      <c r="DG785" s="389">
        <f t="shared" si="564"/>
        <v>97277049.051136374</v>
      </c>
      <c r="DH785" s="389">
        <f t="shared" si="565"/>
        <v>11978165.75</v>
      </c>
      <c r="DI785" s="389">
        <f t="shared" si="566"/>
        <v>85298883.301136374</v>
      </c>
      <c r="DJ785" s="389">
        <f t="shared" si="567"/>
        <v>0</v>
      </c>
      <c r="DL785" s="397">
        <f t="shared" si="568"/>
        <v>6638737.5</v>
      </c>
      <c r="DM785" s="397">
        <f t="shared" si="569"/>
        <v>0</v>
      </c>
    </row>
    <row r="786" spans="1:117" s="55" customFormat="1" ht="21" x14ac:dyDescent="0.2">
      <c r="A786" s="191">
        <f t="shared" si="534"/>
        <v>2655495</v>
      </c>
      <c r="B786" s="136">
        <f>'گام اول '!B787</f>
        <v>781</v>
      </c>
      <c r="C786" s="136">
        <f>'گام اول '!C787</f>
        <v>228</v>
      </c>
      <c r="D786" s="136">
        <f>'گام اول '!D787</f>
        <v>0</v>
      </c>
      <c r="E786" s="136" t="str">
        <f>'گام اول '!E787</f>
        <v>حسین</v>
      </c>
      <c r="F786" s="136" t="str">
        <f>'گام اول '!F787</f>
        <v>مرزوان</v>
      </c>
      <c r="G786" s="136" t="str">
        <f>'گام اول '!G787</f>
        <v>اداری</v>
      </c>
      <c r="H786" s="136" t="str">
        <f>'گام اول '!H787</f>
        <v>گیلان</v>
      </c>
      <c r="I786" s="136" t="str">
        <f>'گام اول '!I787</f>
        <v>274-700-4373005-1</v>
      </c>
      <c r="J786" s="136">
        <f>'گام اول '!J787</f>
        <v>2595737767</v>
      </c>
      <c r="K786" s="136">
        <f>'گام اول '!K787</f>
        <v>0</v>
      </c>
      <c r="L786" s="136" t="str">
        <f>'گام اول '!L787</f>
        <v>گیلان</v>
      </c>
      <c r="M786" s="136" t="str">
        <f>'گام اول '!M787</f>
        <v>اداری-کارشناسی ارشد</v>
      </c>
      <c r="N786" s="120">
        <f>'گام اول '!N787</f>
        <v>0</v>
      </c>
      <c r="O786" s="119">
        <f>'گام اول '!O787</f>
        <v>0</v>
      </c>
      <c r="P786" s="121">
        <f>'گام اول '!P787</f>
        <v>0</v>
      </c>
      <c r="Q786" s="358">
        <f>'گام اول '!Q787</f>
        <v>14</v>
      </c>
      <c r="R786" s="358">
        <f>'گام اول '!R787</f>
        <v>0</v>
      </c>
      <c r="S786" s="358">
        <f>'گام اول '!S787</f>
        <v>0</v>
      </c>
      <c r="T786" s="358">
        <f>'گام اول '!T787</f>
        <v>0</v>
      </c>
      <c r="U786" s="137">
        <f>'گام اول '!U787</f>
        <v>0</v>
      </c>
      <c r="V786" s="120">
        <f>'گام اول '!W787</f>
        <v>0</v>
      </c>
      <c r="W786" s="121">
        <f>'گام اول '!X787</f>
        <v>0</v>
      </c>
      <c r="X786" s="366">
        <f>'گام اول '!Y787</f>
        <v>0</v>
      </c>
      <c r="Y786" s="366">
        <f>'گام اول '!Z787</f>
        <v>0</v>
      </c>
      <c r="Z786" s="138">
        <f>'گام اول '!AA787</f>
        <v>1642901</v>
      </c>
      <c r="AA786" s="138">
        <f>'گام اول '!AB787</f>
        <v>0</v>
      </c>
      <c r="AB786" s="138">
        <f>'گام اول '!AC787</f>
        <v>1642901</v>
      </c>
      <c r="AC786" s="138">
        <f>'گام اول '!AD787</f>
        <v>4500000</v>
      </c>
      <c r="AD786" s="138">
        <f>'گام اول '!AE787</f>
        <v>6000000</v>
      </c>
      <c r="AE786" s="139">
        <f>'گام اول '!AF787</f>
        <v>313644.73636363639</v>
      </c>
      <c r="AF786" s="122">
        <f>'گام اول '!AG787</f>
        <v>23000614</v>
      </c>
      <c r="AG786" s="123">
        <f>'گام اول '!AH787</f>
        <v>0</v>
      </c>
      <c r="AH786" s="123">
        <f>'گام اول '!AI787</f>
        <v>0</v>
      </c>
      <c r="AI786" s="123">
        <f>'گام اول '!AJ787</f>
        <v>0</v>
      </c>
      <c r="AJ786" s="123">
        <f>'گام اول '!AK787</f>
        <v>2100000</v>
      </c>
      <c r="AK786" s="123">
        <f>'گام اول '!AL787</f>
        <v>2800000</v>
      </c>
      <c r="AL786" s="123">
        <f>'گام اول '!AM787</f>
        <v>0</v>
      </c>
      <c r="AM786" s="123">
        <f>'گام اول '!AN787</f>
        <v>0</v>
      </c>
      <c r="AN786" s="123">
        <f>'گام اول '!AO787</f>
        <v>0</v>
      </c>
      <c r="AO786" s="123">
        <f>'گام اول '!AP787</f>
        <v>0</v>
      </c>
      <c r="AP786" s="123">
        <f>'گام اول '!AQ787</f>
        <v>0</v>
      </c>
      <c r="AQ786" s="123">
        <f>'گام اول '!AR787</f>
        <v>0</v>
      </c>
      <c r="AR786" s="123">
        <f>'گام اول '!AS787</f>
        <v>0</v>
      </c>
      <c r="AS786" s="375">
        <f>'گام اول '!AT787</f>
        <v>0</v>
      </c>
      <c r="AT786" s="368">
        <f t="shared" si="535"/>
        <v>27900614</v>
      </c>
      <c r="AU786" s="173">
        <f>'گام اول '!AV787</f>
        <v>21047571.02</v>
      </c>
      <c r="AV786" s="141">
        <f>'گام اول '!AW787</f>
        <v>27900614</v>
      </c>
      <c r="AW786" s="142">
        <f t="shared" si="536"/>
        <v>1953042.9800000002</v>
      </c>
      <c r="AX786" s="75">
        <f t="shared" si="537"/>
        <v>0</v>
      </c>
      <c r="AY786" s="142">
        <f>'گام اول '!AZ787</f>
        <v>0</v>
      </c>
      <c r="AZ786" s="142">
        <f>'گام اول '!BA787</f>
        <v>0</v>
      </c>
      <c r="BA786" s="142">
        <f>'گام اول '!BB787</f>
        <v>0</v>
      </c>
      <c r="BB786" s="142">
        <f>'گام اول '!BC787</f>
        <v>0</v>
      </c>
      <c r="BC786" s="142">
        <f>'گام اول '!BD787</f>
        <v>0</v>
      </c>
      <c r="BD786" s="142">
        <f>'گام اول '!BE787</f>
        <v>0</v>
      </c>
      <c r="BE786" s="142">
        <f>'گام اول '!BF787</f>
        <v>0</v>
      </c>
      <c r="BF786" s="143">
        <f t="shared" si="538"/>
        <v>1953042.9800000002</v>
      </c>
      <c r="BG786" s="140">
        <f t="shared" si="539"/>
        <v>25947571</v>
      </c>
      <c r="BH786" s="144">
        <f t="shared" si="540"/>
        <v>27900614</v>
      </c>
      <c r="BI786" s="127">
        <f t="shared" si="533"/>
        <v>3833435.6666666665</v>
      </c>
      <c r="BJ786" s="145">
        <f t="shared" si="541"/>
        <v>1916717.8333333333</v>
      </c>
      <c r="BK786" s="145">
        <f t="shared" si="542"/>
        <v>575015.35</v>
      </c>
      <c r="BL786" s="146">
        <f t="shared" si="543"/>
        <v>522666.66666666669</v>
      </c>
      <c r="BM786" s="379">
        <v>0</v>
      </c>
      <c r="BN786" s="147">
        <f t="shared" si="544"/>
        <v>34748449.516666666</v>
      </c>
      <c r="BO786" s="148">
        <f t="shared" si="545"/>
        <v>27900614</v>
      </c>
      <c r="BP786" s="149">
        <f t="shared" si="546"/>
        <v>6417141.2200000007</v>
      </c>
      <c r="BQ786" s="150">
        <f t="shared" si="528"/>
        <v>41165590.736666664</v>
      </c>
      <c r="BR786" s="151">
        <f t="shared" si="529"/>
        <v>47040</v>
      </c>
      <c r="BS786" s="147">
        <f t="shared" si="530"/>
        <v>41212630.736666664</v>
      </c>
      <c r="BT786" s="135">
        <v>0</v>
      </c>
      <c r="BU786" s="148">
        <f t="shared" si="547"/>
        <v>3474844.9516666667</v>
      </c>
      <c r="BV786" s="152">
        <f t="shared" si="548"/>
        <v>1737422.4758333333</v>
      </c>
      <c r="BW786" s="133">
        <f t="shared" si="549"/>
        <v>36000363.309166662</v>
      </c>
      <c r="BX786" s="147">
        <f t="shared" si="550"/>
        <v>6325168.8499999996</v>
      </c>
      <c r="BY786" s="134">
        <f t="shared" si="551"/>
        <v>29675194.459166661</v>
      </c>
      <c r="BZ786" s="63"/>
      <c r="CA786" s="195"/>
      <c r="CD786" s="388">
        <f>'گام اول '!AU787</f>
        <v>27900614</v>
      </c>
      <c r="CE786" s="389">
        <f>'گام اول '!AV787</f>
        <v>21047571.02</v>
      </c>
      <c r="CF786" s="389">
        <f>'گام اول '!AW787</f>
        <v>27900614</v>
      </c>
      <c r="CG786" s="389">
        <f>'گام اول '!AX787</f>
        <v>1953042.9800000002</v>
      </c>
      <c r="CH786" s="389">
        <f>'گام اول '!AY787</f>
        <v>0</v>
      </c>
      <c r="CI786" s="389">
        <f>'گام اول '!AZ787</f>
        <v>0</v>
      </c>
      <c r="CJ786" s="389">
        <f>'گام اول '!BA787</f>
        <v>0</v>
      </c>
      <c r="CK786" s="389">
        <f>'گام اول '!BB787</f>
        <v>0</v>
      </c>
      <c r="CL786" s="389">
        <f>'گام اول '!BC787</f>
        <v>0</v>
      </c>
      <c r="CM786" s="389">
        <f>'گام اول '!BD787</f>
        <v>0</v>
      </c>
      <c r="CN786" s="389">
        <f>'گام اول '!BE787</f>
        <v>0</v>
      </c>
      <c r="CO786" s="389">
        <f>'گام اول '!BF787</f>
        <v>0</v>
      </c>
      <c r="CP786" s="389">
        <f>'گام اول '!BG787</f>
        <v>1953042.9800000002</v>
      </c>
      <c r="CQ786" s="389">
        <f>'گام اول '!BH787</f>
        <v>25947571</v>
      </c>
      <c r="CR786" s="389">
        <f t="shared" si="552"/>
        <v>27900614</v>
      </c>
      <c r="CS786" s="55">
        <f t="shared" si="570"/>
        <v>3833435.6666666665</v>
      </c>
      <c r="CT786" s="388">
        <f t="shared" si="553"/>
        <v>1916717.8333333333</v>
      </c>
      <c r="CU786" s="389">
        <f t="shared" si="554"/>
        <v>575015.35</v>
      </c>
      <c r="CV786" s="389">
        <f t="shared" si="555"/>
        <v>522666.66666666669</v>
      </c>
      <c r="CW786" s="55">
        <v>0</v>
      </c>
      <c r="CX786" s="389">
        <f t="shared" si="556"/>
        <v>34748449.516666666</v>
      </c>
      <c r="CY786" s="389">
        <f t="shared" si="557"/>
        <v>27900614</v>
      </c>
      <c r="CZ786" s="389">
        <f t="shared" si="558"/>
        <v>6417141.2200000007</v>
      </c>
      <c r="DA786" s="389">
        <f t="shared" si="559"/>
        <v>41165590.736666664</v>
      </c>
      <c r="DB786" s="389">
        <f t="shared" si="560"/>
        <v>47040</v>
      </c>
      <c r="DC786" s="389">
        <f t="shared" si="561"/>
        <v>41212630.736666664</v>
      </c>
      <c r="DD786" s="394">
        <v>0</v>
      </c>
      <c r="DE786" s="389">
        <f t="shared" si="562"/>
        <v>3474844.9516666667</v>
      </c>
      <c r="DF786" s="389">
        <f t="shared" si="563"/>
        <v>1737422.4758333333</v>
      </c>
      <c r="DG786" s="389">
        <f t="shared" si="564"/>
        <v>36000363.309166662</v>
      </c>
      <c r="DH786" s="389">
        <f t="shared" si="565"/>
        <v>6325168.8499999996</v>
      </c>
      <c r="DI786" s="389">
        <f t="shared" si="566"/>
        <v>29675194.459166661</v>
      </c>
      <c r="DJ786" s="389">
        <f t="shared" si="567"/>
        <v>0</v>
      </c>
      <c r="DL786" s="396">
        <f t="shared" si="568"/>
        <v>6638737.5</v>
      </c>
      <c r="DM786" s="396">
        <f t="shared" si="569"/>
        <v>-2805301.8333333335</v>
      </c>
    </row>
    <row r="787" spans="1:117" s="55" customFormat="1" ht="21" x14ac:dyDescent="0.2">
      <c r="A787" s="191">
        <f t="shared" si="534"/>
        <v>2655495</v>
      </c>
      <c r="B787" s="136">
        <f>'گام اول '!B788</f>
        <v>782</v>
      </c>
      <c r="C787" s="136">
        <f>'گام اول '!C788</f>
        <v>229</v>
      </c>
      <c r="D787" s="136">
        <f>'گام اول '!D788</f>
        <v>0</v>
      </c>
      <c r="E787" s="136" t="str">
        <f>'گام اول '!E788</f>
        <v>سیدمحمدرضا</v>
      </c>
      <c r="F787" s="136" t="str">
        <f>'گام اول '!F788</f>
        <v>حسینی کلکو</v>
      </c>
      <c r="G787" s="136" t="str">
        <f>'گام اول '!G788</f>
        <v>اداری</v>
      </c>
      <c r="H787" s="136" t="str">
        <f>'گام اول '!H788</f>
        <v>گیلان</v>
      </c>
      <c r="I787" s="136" t="str">
        <f>'گام اول '!I788</f>
        <v>381-800-1871867-1</v>
      </c>
      <c r="J787" s="136">
        <f>'گام اول '!J788</f>
        <v>0</v>
      </c>
      <c r="K787" s="136">
        <f>'گام اول '!K788</f>
        <v>0</v>
      </c>
      <c r="L787" s="136" t="str">
        <f>'گام اول '!L788</f>
        <v>گیلان</v>
      </c>
      <c r="M787" s="136" t="str">
        <f>'گام اول '!M788</f>
        <v>اداری-کارشناسی</v>
      </c>
      <c r="N787" s="120">
        <f>'گام اول '!N788</f>
        <v>0</v>
      </c>
      <c r="O787" s="119">
        <f>'گام اول '!O788</f>
        <v>0</v>
      </c>
      <c r="P787" s="121">
        <f>'گام اول '!P788</f>
        <v>0</v>
      </c>
      <c r="Q787" s="358">
        <f>'گام اول '!Q788</f>
        <v>30</v>
      </c>
      <c r="R787" s="358">
        <f>'گام اول '!R788</f>
        <v>40</v>
      </c>
      <c r="S787" s="358">
        <f>'گام اول '!S788</f>
        <v>0</v>
      </c>
      <c r="T787" s="358">
        <f>'گام اول '!T788</f>
        <v>0</v>
      </c>
      <c r="U787" s="137">
        <f>'گام اول '!U788</f>
        <v>0</v>
      </c>
      <c r="V787" s="120">
        <f>'گام اول '!W788</f>
        <v>0</v>
      </c>
      <c r="W787" s="121">
        <f>'گام اول '!X788</f>
        <v>0</v>
      </c>
      <c r="X787" s="366">
        <f>'گام اول '!Y788</f>
        <v>0</v>
      </c>
      <c r="Y787" s="366">
        <f>'گام اول '!Z788</f>
        <v>1</v>
      </c>
      <c r="Z787" s="138">
        <f>'گام اول '!AA788</f>
        <v>1477052</v>
      </c>
      <c r="AA787" s="138">
        <f>'گام اول '!AB788</f>
        <v>0</v>
      </c>
      <c r="AB787" s="138">
        <f>'گام اول '!AC788</f>
        <v>1477052</v>
      </c>
      <c r="AC787" s="138">
        <f>'گام اول '!AD788</f>
        <v>4500000</v>
      </c>
      <c r="AD787" s="138">
        <f>'گام اول '!AE788</f>
        <v>6000000</v>
      </c>
      <c r="AE787" s="139">
        <f>'گام اول '!AF788</f>
        <v>281982.65454545454</v>
      </c>
      <c r="AF787" s="122">
        <f>'گام اول '!AG788</f>
        <v>44311560</v>
      </c>
      <c r="AG787" s="123">
        <f>'گام اول '!AH788</f>
        <v>0</v>
      </c>
      <c r="AH787" s="123">
        <f>'گام اول '!AI788</f>
        <v>11279306.181818182</v>
      </c>
      <c r="AI787" s="123">
        <f>'گام اول '!AJ788</f>
        <v>2655495</v>
      </c>
      <c r="AJ787" s="123">
        <f>'گام اول '!AK788</f>
        <v>4500000</v>
      </c>
      <c r="AK787" s="123">
        <f>'گام اول '!AL788</f>
        <v>6000000</v>
      </c>
      <c r="AL787" s="123">
        <f>'گام اول '!AM788</f>
        <v>0</v>
      </c>
      <c r="AM787" s="123">
        <f>'گام اول '!AN788</f>
        <v>0</v>
      </c>
      <c r="AN787" s="123">
        <f>'گام اول '!AO788</f>
        <v>0</v>
      </c>
      <c r="AO787" s="123">
        <f>'گام اول '!AP788</f>
        <v>4200000</v>
      </c>
      <c r="AP787" s="123">
        <f>'گام اول '!AQ788</f>
        <v>0</v>
      </c>
      <c r="AQ787" s="123">
        <f>'گام اول '!AR788</f>
        <v>0</v>
      </c>
      <c r="AR787" s="123">
        <f>'گام اول '!AS788</f>
        <v>0</v>
      </c>
      <c r="AS787" s="375">
        <f>'گام اول '!AT788</f>
        <v>0</v>
      </c>
      <c r="AT787" s="368">
        <f t="shared" si="535"/>
        <v>72946361.181818187</v>
      </c>
      <c r="AU787" s="173">
        <f>'گام اول '!AV788</f>
        <v>50670505.549090914</v>
      </c>
      <c r="AV787" s="141">
        <f>'گام اول '!AW788</f>
        <v>70290866.181818187</v>
      </c>
      <c r="AW787" s="142">
        <f t="shared" si="536"/>
        <v>4920360.6327272737</v>
      </c>
      <c r="AX787" s="75">
        <f t="shared" si="537"/>
        <v>1067050.5549090914</v>
      </c>
      <c r="AY787" s="142">
        <f>'گام اول '!AZ788</f>
        <v>0</v>
      </c>
      <c r="AZ787" s="142">
        <f>'گام اول '!BA788</f>
        <v>0</v>
      </c>
      <c r="BA787" s="142">
        <f>'گام اول '!BB788</f>
        <v>0</v>
      </c>
      <c r="BB787" s="142">
        <f>'گام اول '!BC788</f>
        <v>0</v>
      </c>
      <c r="BC787" s="142">
        <f>'گام اول '!BD788</f>
        <v>0</v>
      </c>
      <c r="BD787" s="142">
        <f>'گام اول '!BE788</f>
        <v>0</v>
      </c>
      <c r="BE787" s="142">
        <f>'گام اول '!BF788</f>
        <v>0</v>
      </c>
      <c r="BF787" s="143">
        <f t="shared" si="538"/>
        <v>5987411.1876363652</v>
      </c>
      <c r="BG787" s="140">
        <f t="shared" si="539"/>
        <v>66958949</v>
      </c>
      <c r="BH787" s="144">
        <f t="shared" si="540"/>
        <v>72946361.181818187</v>
      </c>
      <c r="BI787" s="398">
        <f t="shared" ref="BI787" si="573">(((885165*30)*3)/12)/30*Q787</f>
        <v>6638737.5</v>
      </c>
      <c r="BJ787" s="145">
        <f t="shared" si="541"/>
        <v>3692630</v>
      </c>
      <c r="BK787" s="145">
        <f t="shared" si="542"/>
        <v>1107789</v>
      </c>
      <c r="BL787" s="146">
        <f t="shared" si="543"/>
        <v>1120000</v>
      </c>
      <c r="BM787" s="379">
        <v>0</v>
      </c>
      <c r="BN787" s="147">
        <f t="shared" si="544"/>
        <v>85505517.681818187</v>
      </c>
      <c r="BO787" s="148">
        <f t="shared" si="545"/>
        <v>70290866.181818187</v>
      </c>
      <c r="BP787" s="149">
        <f t="shared" si="546"/>
        <v>16166899.221818184</v>
      </c>
      <c r="BQ787" s="150">
        <f t="shared" si="528"/>
        <v>101672416.90363637</v>
      </c>
      <c r="BR787" s="151">
        <f t="shared" si="529"/>
        <v>100800</v>
      </c>
      <c r="BS787" s="147">
        <f t="shared" si="530"/>
        <v>101773216.90363637</v>
      </c>
      <c r="BT787" s="135">
        <v>0</v>
      </c>
      <c r="BU787" s="148">
        <f t="shared" si="547"/>
        <v>8550551.7681818195</v>
      </c>
      <c r="BV787" s="152">
        <f t="shared" si="548"/>
        <v>4275275.8840909097</v>
      </c>
      <c r="BW787" s="133">
        <f t="shared" si="549"/>
        <v>88947389.251363635</v>
      </c>
      <c r="BX787" s="147">
        <f t="shared" si="550"/>
        <v>11439156.5</v>
      </c>
      <c r="BY787" s="134">
        <f t="shared" si="551"/>
        <v>77508232.751363635</v>
      </c>
      <c r="BZ787" s="63"/>
      <c r="CA787" s="195"/>
      <c r="CD787" s="388">
        <f>'گام اول '!AU788</f>
        <v>72946361.181818187</v>
      </c>
      <c r="CE787" s="389">
        <f>'گام اول '!AV788</f>
        <v>50670505.549090914</v>
      </c>
      <c r="CF787" s="389">
        <f>'گام اول '!AW788</f>
        <v>70290866.181818187</v>
      </c>
      <c r="CG787" s="389">
        <f>'گام اول '!AX788</f>
        <v>4920360.6327272737</v>
      </c>
      <c r="CH787" s="389">
        <f>'گام اول '!AY788</f>
        <v>1067050.5549090914</v>
      </c>
      <c r="CI787" s="389">
        <f>'گام اول '!AZ788</f>
        <v>0</v>
      </c>
      <c r="CJ787" s="389">
        <f>'گام اول '!BA788</f>
        <v>0</v>
      </c>
      <c r="CK787" s="389">
        <f>'گام اول '!BB788</f>
        <v>0</v>
      </c>
      <c r="CL787" s="389">
        <f>'گام اول '!BC788</f>
        <v>0</v>
      </c>
      <c r="CM787" s="389">
        <f>'گام اول '!BD788</f>
        <v>0</v>
      </c>
      <c r="CN787" s="389">
        <f>'گام اول '!BE788</f>
        <v>0</v>
      </c>
      <c r="CO787" s="389">
        <f>'گام اول '!BF788</f>
        <v>0</v>
      </c>
      <c r="CP787" s="389">
        <f>'گام اول '!BG788</f>
        <v>5987411.1876363652</v>
      </c>
      <c r="CQ787" s="389">
        <f>'گام اول '!BH788</f>
        <v>66958949</v>
      </c>
      <c r="CR787" s="389">
        <f t="shared" si="552"/>
        <v>72946361.181818187</v>
      </c>
      <c r="CS787" s="399">
        <f>(885165*30/12*3)/30*Q787</f>
        <v>6638737.5</v>
      </c>
      <c r="CT787" s="388">
        <f t="shared" si="553"/>
        <v>3692630</v>
      </c>
      <c r="CU787" s="389">
        <f t="shared" si="554"/>
        <v>1107789</v>
      </c>
      <c r="CV787" s="389">
        <f t="shared" si="555"/>
        <v>1120000</v>
      </c>
      <c r="CW787" s="55">
        <v>0</v>
      </c>
      <c r="CX787" s="389">
        <f t="shared" si="556"/>
        <v>85505517.681818187</v>
      </c>
      <c r="CY787" s="389">
        <f t="shared" si="557"/>
        <v>70290866.181818187</v>
      </c>
      <c r="CZ787" s="389">
        <f t="shared" si="558"/>
        <v>16166899.221818184</v>
      </c>
      <c r="DA787" s="389">
        <f t="shared" si="559"/>
        <v>101672416.90363637</v>
      </c>
      <c r="DB787" s="389">
        <f t="shared" si="560"/>
        <v>100800</v>
      </c>
      <c r="DC787" s="389">
        <f t="shared" si="561"/>
        <v>101773216.90363637</v>
      </c>
      <c r="DD787" s="394">
        <v>0</v>
      </c>
      <c r="DE787" s="389">
        <f t="shared" si="562"/>
        <v>8550551.7681818195</v>
      </c>
      <c r="DF787" s="389">
        <f t="shared" si="563"/>
        <v>4275275.8840909097</v>
      </c>
      <c r="DG787" s="389">
        <f t="shared" si="564"/>
        <v>88947389.251363635</v>
      </c>
      <c r="DH787" s="389">
        <f t="shared" si="565"/>
        <v>11439156.5</v>
      </c>
      <c r="DI787" s="389">
        <f t="shared" si="566"/>
        <v>77508232.751363635</v>
      </c>
      <c r="DJ787" s="389">
        <f t="shared" si="567"/>
        <v>0</v>
      </c>
      <c r="DL787" s="396">
        <f t="shared" si="568"/>
        <v>6638737.5</v>
      </c>
      <c r="DM787" s="396">
        <f t="shared" si="569"/>
        <v>0</v>
      </c>
    </row>
    <row r="788" spans="1:117" s="55" customFormat="1" ht="21" x14ac:dyDescent="0.2">
      <c r="A788" s="191">
        <f t="shared" si="534"/>
        <v>2655495</v>
      </c>
      <c r="B788" s="136">
        <f>'گام اول '!B789</f>
        <v>783</v>
      </c>
      <c r="C788" s="136">
        <f>'گام اول '!C789</f>
        <v>230</v>
      </c>
      <c r="D788" s="136">
        <f>'گام اول '!D789</f>
        <v>0</v>
      </c>
      <c r="E788" s="136" t="str">
        <f>'گام اول '!E789</f>
        <v>سیدمحمدرضا</v>
      </c>
      <c r="F788" s="136" t="str">
        <f>'گام اول '!F789</f>
        <v>حسینی کلکو</v>
      </c>
      <c r="G788" s="136" t="str">
        <f>'گام اول '!G789</f>
        <v>اداری</v>
      </c>
      <c r="H788" s="136" t="str">
        <f>'گام اول '!H789</f>
        <v>گیلان</v>
      </c>
      <c r="I788" s="136" t="str">
        <f>'گام اول '!I789</f>
        <v>381-800-1871867-1</v>
      </c>
      <c r="J788" s="136">
        <f>'گام اول '!J789</f>
        <v>0</v>
      </c>
      <c r="K788" s="136">
        <f>'گام اول '!K789</f>
        <v>0</v>
      </c>
      <c r="L788" s="136" t="str">
        <f>'گام اول '!L789</f>
        <v>گیلان</v>
      </c>
      <c r="M788" s="136" t="str">
        <f>'گام اول '!M789</f>
        <v>اداری-کارشناسی</v>
      </c>
      <c r="N788" s="120">
        <f>'گام اول '!N789</f>
        <v>0</v>
      </c>
      <c r="O788" s="119">
        <f>'گام اول '!O789</f>
        <v>0</v>
      </c>
      <c r="P788" s="121">
        <f>'گام اول '!P789</f>
        <v>0</v>
      </c>
      <c r="Q788" s="358">
        <f>'گام اول '!Q789</f>
        <v>14</v>
      </c>
      <c r="R788" s="358">
        <f>'گام اول '!R789</f>
        <v>0</v>
      </c>
      <c r="S788" s="358">
        <f>'گام اول '!S789</f>
        <v>0</v>
      </c>
      <c r="T788" s="358">
        <f>'گام اول '!T789</f>
        <v>0</v>
      </c>
      <c r="U788" s="137">
        <f>'گام اول '!U789</f>
        <v>0</v>
      </c>
      <c r="V788" s="120">
        <f>'گام اول '!W789</f>
        <v>0</v>
      </c>
      <c r="W788" s="121">
        <f>'گام اول '!X789</f>
        <v>0</v>
      </c>
      <c r="X788" s="366">
        <f>'گام اول '!Y789</f>
        <v>0</v>
      </c>
      <c r="Y788" s="366">
        <f>'گام اول '!Z789</f>
        <v>1</v>
      </c>
      <c r="Z788" s="138">
        <f>'گام اول '!AA789</f>
        <v>1477052</v>
      </c>
      <c r="AA788" s="138">
        <f>'گام اول '!AB789</f>
        <v>0</v>
      </c>
      <c r="AB788" s="138">
        <f>'گام اول '!AC789</f>
        <v>1477052</v>
      </c>
      <c r="AC788" s="138">
        <f>'گام اول '!AD789</f>
        <v>4500000</v>
      </c>
      <c r="AD788" s="138">
        <f>'گام اول '!AE789</f>
        <v>6000000</v>
      </c>
      <c r="AE788" s="139">
        <f>'گام اول '!AF789</f>
        <v>281982.65454545454</v>
      </c>
      <c r="AF788" s="122">
        <f>'گام اول '!AG789</f>
        <v>20678728</v>
      </c>
      <c r="AG788" s="123">
        <f>'گام اول '!AH789</f>
        <v>0</v>
      </c>
      <c r="AH788" s="123">
        <f>'گام اول '!AI789</f>
        <v>0</v>
      </c>
      <c r="AI788" s="123">
        <f>'گام اول '!AJ789</f>
        <v>1239231</v>
      </c>
      <c r="AJ788" s="123">
        <f>'گام اول '!AK789</f>
        <v>2100000</v>
      </c>
      <c r="AK788" s="123">
        <f>'گام اول '!AL789</f>
        <v>2800000</v>
      </c>
      <c r="AL788" s="123">
        <f>'گام اول '!AM789</f>
        <v>0</v>
      </c>
      <c r="AM788" s="123">
        <f>'گام اول '!AN789</f>
        <v>0</v>
      </c>
      <c r="AN788" s="123">
        <f>'گام اول '!AO789</f>
        <v>0</v>
      </c>
      <c r="AO788" s="123">
        <f>'گام اول '!AP789</f>
        <v>0</v>
      </c>
      <c r="AP788" s="123">
        <f>'گام اول '!AQ789</f>
        <v>0</v>
      </c>
      <c r="AQ788" s="123">
        <f>'گام اول '!AR789</f>
        <v>0</v>
      </c>
      <c r="AR788" s="123">
        <f>'گام اول '!AS789</f>
        <v>0</v>
      </c>
      <c r="AS788" s="375">
        <f>'گام اول '!AT789</f>
        <v>0</v>
      </c>
      <c r="AT788" s="368">
        <f t="shared" si="535"/>
        <v>26817959</v>
      </c>
      <c r="AU788" s="173">
        <f>'گام اول '!AV789</f>
        <v>18888217.039999999</v>
      </c>
      <c r="AV788" s="141">
        <f>'گام اول '!AW789</f>
        <v>25578728</v>
      </c>
      <c r="AW788" s="142">
        <f t="shared" si="536"/>
        <v>1790510.9600000002</v>
      </c>
      <c r="AX788" s="75">
        <f t="shared" si="537"/>
        <v>0</v>
      </c>
      <c r="AY788" s="142">
        <f>'گام اول '!AZ789</f>
        <v>0</v>
      </c>
      <c r="AZ788" s="142">
        <f>'گام اول '!BA789</f>
        <v>0</v>
      </c>
      <c r="BA788" s="142">
        <f>'گام اول '!BB789</f>
        <v>0</v>
      </c>
      <c r="BB788" s="142">
        <f>'گام اول '!BC789</f>
        <v>0</v>
      </c>
      <c r="BC788" s="142">
        <f>'گام اول '!BD789</f>
        <v>0</v>
      </c>
      <c r="BD788" s="142">
        <f>'گام اول '!BE789</f>
        <v>0</v>
      </c>
      <c r="BE788" s="142">
        <f>'گام اول '!BF789</f>
        <v>0</v>
      </c>
      <c r="BF788" s="143">
        <f t="shared" si="538"/>
        <v>1790510.9600000002</v>
      </c>
      <c r="BG788" s="140">
        <f t="shared" si="539"/>
        <v>25027448</v>
      </c>
      <c r="BH788" s="144">
        <f t="shared" si="540"/>
        <v>26817959</v>
      </c>
      <c r="BI788" s="127">
        <f t="shared" si="533"/>
        <v>3446454.666666667</v>
      </c>
      <c r="BJ788" s="145">
        <f t="shared" si="541"/>
        <v>1723227.3333333335</v>
      </c>
      <c r="BK788" s="145">
        <f t="shared" si="542"/>
        <v>516968.20000000007</v>
      </c>
      <c r="BL788" s="146">
        <f t="shared" si="543"/>
        <v>522666.66666666669</v>
      </c>
      <c r="BM788" s="379">
        <v>0</v>
      </c>
      <c r="BN788" s="147">
        <f t="shared" si="544"/>
        <v>33027275.866666667</v>
      </c>
      <c r="BO788" s="148">
        <f t="shared" si="545"/>
        <v>25578728</v>
      </c>
      <c r="BP788" s="149">
        <f t="shared" si="546"/>
        <v>5883107.4400000004</v>
      </c>
      <c r="BQ788" s="150">
        <f t="shared" si="528"/>
        <v>38910383.306666665</v>
      </c>
      <c r="BR788" s="151">
        <f t="shared" si="529"/>
        <v>47040</v>
      </c>
      <c r="BS788" s="147">
        <f t="shared" si="530"/>
        <v>38957423.306666665</v>
      </c>
      <c r="BT788" s="135">
        <v>0</v>
      </c>
      <c r="BU788" s="148">
        <f t="shared" si="547"/>
        <v>3302727.5866666669</v>
      </c>
      <c r="BV788" s="152">
        <f t="shared" si="548"/>
        <v>1651363.7933333335</v>
      </c>
      <c r="BW788" s="133">
        <f t="shared" si="549"/>
        <v>34003331.926666662</v>
      </c>
      <c r="BX788" s="147">
        <f t="shared" si="550"/>
        <v>5686650.2000000002</v>
      </c>
      <c r="BY788" s="134">
        <f t="shared" si="551"/>
        <v>28316681.726666663</v>
      </c>
      <c r="BZ788" s="63"/>
      <c r="CA788" s="195"/>
      <c r="CD788" s="388">
        <f>'گام اول '!AU789</f>
        <v>26817959</v>
      </c>
      <c r="CE788" s="389">
        <f>'گام اول '!AV789</f>
        <v>18888217.039999999</v>
      </c>
      <c r="CF788" s="389">
        <f>'گام اول '!AW789</f>
        <v>25578728</v>
      </c>
      <c r="CG788" s="389">
        <f>'گام اول '!AX789</f>
        <v>1790510.9600000002</v>
      </c>
      <c r="CH788" s="389">
        <f>'گام اول '!AY789</f>
        <v>0</v>
      </c>
      <c r="CI788" s="389">
        <f>'گام اول '!AZ789</f>
        <v>0</v>
      </c>
      <c r="CJ788" s="389">
        <f>'گام اول '!BA789</f>
        <v>0</v>
      </c>
      <c r="CK788" s="389">
        <f>'گام اول '!BB789</f>
        <v>0</v>
      </c>
      <c r="CL788" s="389">
        <f>'گام اول '!BC789</f>
        <v>0</v>
      </c>
      <c r="CM788" s="389">
        <f>'گام اول '!BD789</f>
        <v>0</v>
      </c>
      <c r="CN788" s="389">
        <f>'گام اول '!BE789</f>
        <v>0</v>
      </c>
      <c r="CO788" s="389">
        <f>'گام اول '!BF789</f>
        <v>0</v>
      </c>
      <c r="CP788" s="389">
        <f>'گام اول '!BG789</f>
        <v>1790510.9600000002</v>
      </c>
      <c r="CQ788" s="389">
        <f>'گام اول '!BH789</f>
        <v>25027448</v>
      </c>
      <c r="CR788" s="389">
        <f t="shared" si="552"/>
        <v>26817959</v>
      </c>
      <c r="CS788" s="55">
        <f t="shared" si="570"/>
        <v>3446454.666666667</v>
      </c>
      <c r="CT788" s="388">
        <f t="shared" si="553"/>
        <v>1723227.3333333335</v>
      </c>
      <c r="CU788" s="389">
        <f t="shared" si="554"/>
        <v>516968.20000000007</v>
      </c>
      <c r="CV788" s="389">
        <f t="shared" si="555"/>
        <v>522666.66666666669</v>
      </c>
      <c r="CW788" s="55">
        <v>0</v>
      </c>
      <c r="CX788" s="389">
        <f t="shared" si="556"/>
        <v>33027275.866666667</v>
      </c>
      <c r="CY788" s="389">
        <f t="shared" si="557"/>
        <v>25578728</v>
      </c>
      <c r="CZ788" s="389">
        <f t="shared" si="558"/>
        <v>5883107.4400000004</v>
      </c>
      <c r="DA788" s="389">
        <f t="shared" si="559"/>
        <v>38910383.306666665</v>
      </c>
      <c r="DB788" s="389">
        <f t="shared" si="560"/>
        <v>47040</v>
      </c>
      <c r="DC788" s="389">
        <f t="shared" si="561"/>
        <v>38957423.306666665</v>
      </c>
      <c r="DD788" s="394">
        <v>0</v>
      </c>
      <c r="DE788" s="389">
        <f t="shared" si="562"/>
        <v>3302727.5866666669</v>
      </c>
      <c r="DF788" s="389">
        <f t="shared" si="563"/>
        <v>1651363.7933333335</v>
      </c>
      <c r="DG788" s="389">
        <f t="shared" si="564"/>
        <v>34003331.926666662</v>
      </c>
      <c r="DH788" s="389">
        <f t="shared" si="565"/>
        <v>5686650.2000000002</v>
      </c>
      <c r="DI788" s="389">
        <f t="shared" si="566"/>
        <v>28316681.726666663</v>
      </c>
      <c r="DJ788" s="389">
        <f t="shared" si="567"/>
        <v>0</v>
      </c>
      <c r="DL788" s="396">
        <f t="shared" si="568"/>
        <v>6638737.5</v>
      </c>
      <c r="DM788" s="396">
        <f t="shared" si="569"/>
        <v>-3192282.833333333</v>
      </c>
    </row>
    <row r="789" spans="1:117" s="55" customFormat="1" ht="21" x14ac:dyDescent="0.2">
      <c r="A789" s="191">
        <f t="shared" si="534"/>
        <v>2655495</v>
      </c>
      <c r="B789" s="136">
        <f>'گام اول '!B790</f>
        <v>784</v>
      </c>
      <c r="C789" s="136">
        <f>'گام اول '!C790</f>
        <v>251</v>
      </c>
      <c r="D789" s="136">
        <f>'گام اول '!D790</f>
        <v>0</v>
      </c>
      <c r="E789" s="136" t="str">
        <f>'گام اول '!E790</f>
        <v>سیدشهاب الدین</v>
      </c>
      <c r="F789" s="136" t="str">
        <f>'گام اول '!F790</f>
        <v>مصداقی بهاری</v>
      </c>
      <c r="G789" s="136" t="str">
        <f>'گام اول '!G790</f>
        <v>اداری</v>
      </c>
      <c r="H789" s="136" t="str">
        <f>'گام اول '!H790</f>
        <v>مرکزی</v>
      </c>
      <c r="I789" s="136" t="str">
        <f>'گام اول '!I790</f>
        <v>127-700-4382627-1</v>
      </c>
      <c r="J789" s="136" t="str">
        <f>'گام اول '!J790</f>
        <v>3860427075</v>
      </c>
      <c r="K789" s="136">
        <f>'گام اول '!K790</f>
        <v>0</v>
      </c>
      <c r="L789" s="136" t="str">
        <f>'گام اول '!L790</f>
        <v>مرکزی</v>
      </c>
      <c r="M789" s="136" t="str">
        <f>'گام اول '!M790</f>
        <v>اداری-کارشناسی</v>
      </c>
      <c r="N789" s="120">
        <f>'گام اول '!N790</f>
        <v>0</v>
      </c>
      <c r="O789" s="119">
        <f>'گام اول '!O790</f>
        <v>0</v>
      </c>
      <c r="P789" s="121">
        <f>'گام اول '!P790</f>
        <v>0</v>
      </c>
      <c r="Q789" s="358">
        <f>'گام اول '!Q790</f>
        <v>23</v>
      </c>
      <c r="R789" s="358">
        <f>'گام اول '!R790</f>
        <v>0</v>
      </c>
      <c r="S789" s="358">
        <f>'گام اول '!S790</f>
        <v>0</v>
      </c>
      <c r="T789" s="358">
        <f>'گام اول '!T790</f>
        <v>0</v>
      </c>
      <c r="U789" s="137">
        <f>'گام اول '!U790</f>
        <v>0</v>
      </c>
      <c r="V789" s="120">
        <f>'گام اول '!W790</f>
        <v>0</v>
      </c>
      <c r="W789" s="121">
        <f>'گام اول '!X790</f>
        <v>0</v>
      </c>
      <c r="X789" s="366">
        <f>'گام اول '!Y790</f>
        <v>0</v>
      </c>
      <c r="Y789" s="366">
        <f>'گام اول '!Z790</f>
        <v>0</v>
      </c>
      <c r="Z789" s="138">
        <f>'گام اول '!AA790</f>
        <v>1477052</v>
      </c>
      <c r="AA789" s="138">
        <f>'گام اول '!AB790</f>
        <v>0</v>
      </c>
      <c r="AB789" s="138">
        <f>'گام اول '!AC790</f>
        <v>1477052</v>
      </c>
      <c r="AC789" s="138">
        <f>'گام اول '!AD790</f>
        <v>4500000</v>
      </c>
      <c r="AD789" s="138">
        <f>'گام اول '!AE790</f>
        <v>6000000</v>
      </c>
      <c r="AE789" s="139">
        <f>'گام اول '!AF790</f>
        <v>281982.65454545454</v>
      </c>
      <c r="AF789" s="122">
        <f>'گام اول '!AG790</f>
        <v>33972196</v>
      </c>
      <c r="AG789" s="123">
        <f>'گام اول '!AH790</f>
        <v>0</v>
      </c>
      <c r="AH789" s="123">
        <f>'گام اول '!AI790</f>
        <v>0</v>
      </c>
      <c r="AI789" s="123">
        <f>'گام اول '!AJ790</f>
        <v>0</v>
      </c>
      <c r="AJ789" s="123">
        <f>'گام اول '!AK790</f>
        <v>3450000.0000000005</v>
      </c>
      <c r="AK789" s="123">
        <f>'گام اول '!AL790</f>
        <v>4600000</v>
      </c>
      <c r="AL789" s="123">
        <f>'گام اول '!AM790</f>
        <v>0</v>
      </c>
      <c r="AM789" s="123">
        <f>'گام اول '!AN790</f>
        <v>0</v>
      </c>
      <c r="AN789" s="123">
        <f>'گام اول '!AO790</f>
        <v>0</v>
      </c>
      <c r="AO789" s="123">
        <f>'گام اول '!AP790</f>
        <v>3400000</v>
      </c>
      <c r="AP789" s="123">
        <f>'گام اول '!AQ790</f>
        <v>0</v>
      </c>
      <c r="AQ789" s="123">
        <f>'گام اول '!AR790</f>
        <v>0</v>
      </c>
      <c r="AR789" s="123">
        <f>'گام اول '!AS790</f>
        <v>0</v>
      </c>
      <c r="AS789" s="375">
        <f>'گام اول '!AT790</f>
        <v>0</v>
      </c>
      <c r="AT789" s="368">
        <f t="shared" si="535"/>
        <v>45422196</v>
      </c>
      <c r="AU789" s="173">
        <f>'گام اول '!AV790</f>
        <v>30792642.280000001</v>
      </c>
      <c r="AV789" s="141">
        <f>'گام اول '!AW790</f>
        <v>45422196</v>
      </c>
      <c r="AW789" s="142">
        <f t="shared" si="536"/>
        <v>3179553.72</v>
      </c>
      <c r="AX789" s="75">
        <f t="shared" si="537"/>
        <v>0</v>
      </c>
      <c r="AY789" s="142">
        <f>'گام اول '!AZ790</f>
        <v>0</v>
      </c>
      <c r="AZ789" s="142">
        <f>'گام اول '!BA790</f>
        <v>0</v>
      </c>
      <c r="BA789" s="142">
        <f>'گام اول '!BB790</f>
        <v>0</v>
      </c>
      <c r="BB789" s="142">
        <f>'گام اول '!BC790</f>
        <v>0</v>
      </c>
      <c r="BC789" s="142">
        <f>'گام اول '!BD790</f>
        <v>0</v>
      </c>
      <c r="BD789" s="142">
        <f>'گام اول '!BE790</f>
        <v>0</v>
      </c>
      <c r="BE789" s="142">
        <f>'گام اول '!BF790</f>
        <v>0</v>
      </c>
      <c r="BF789" s="143">
        <f t="shared" si="538"/>
        <v>3179553.72</v>
      </c>
      <c r="BG789" s="140">
        <f t="shared" si="539"/>
        <v>42242642</v>
      </c>
      <c r="BH789" s="144">
        <f t="shared" si="540"/>
        <v>45422196</v>
      </c>
      <c r="BI789" s="127">
        <f t="shared" si="533"/>
        <v>5662032.666666667</v>
      </c>
      <c r="BJ789" s="145">
        <f t="shared" si="541"/>
        <v>2831016.3333333335</v>
      </c>
      <c r="BK789" s="145">
        <f t="shared" si="542"/>
        <v>849304.9</v>
      </c>
      <c r="BL789" s="146">
        <f t="shared" si="543"/>
        <v>858666.66666666674</v>
      </c>
      <c r="BM789" s="379">
        <v>0</v>
      </c>
      <c r="BN789" s="147">
        <f t="shared" si="544"/>
        <v>55623216.566666663</v>
      </c>
      <c r="BO789" s="148">
        <f t="shared" si="545"/>
        <v>45422196</v>
      </c>
      <c r="BP789" s="149">
        <f t="shared" si="546"/>
        <v>10447105.08</v>
      </c>
      <c r="BQ789" s="150">
        <f t="shared" si="528"/>
        <v>66070321.646666661</v>
      </c>
      <c r="BR789" s="151">
        <f t="shared" si="529"/>
        <v>77280</v>
      </c>
      <c r="BS789" s="147">
        <f t="shared" si="530"/>
        <v>66147601.646666661</v>
      </c>
      <c r="BT789" s="135">
        <v>0</v>
      </c>
      <c r="BU789" s="148">
        <f t="shared" si="547"/>
        <v>5562321.6566666663</v>
      </c>
      <c r="BV789" s="152">
        <f t="shared" si="548"/>
        <v>2781160.8283333331</v>
      </c>
      <c r="BW789" s="133">
        <f t="shared" si="549"/>
        <v>57804119.161666662</v>
      </c>
      <c r="BX789" s="147">
        <f t="shared" si="550"/>
        <v>9342353.9000000004</v>
      </c>
      <c r="BY789" s="134">
        <f t="shared" si="551"/>
        <v>48461765.261666663</v>
      </c>
      <c r="BZ789" s="63"/>
      <c r="CA789" s="195"/>
      <c r="CD789" s="388">
        <f>'گام اول '!AU790</f>
        <v>45422196</v>
      </c>
      <c r="CE789" s="389">
        <f>'گام اول '!AV790</f>
        <v>30792642.280000001</v>
      </c>
      <c r="CF789" s="389">
        <f>'گام اول '!AW790</f>
        <v>45422196</v>
      </c>
      <c r="CG789" s="389">
        <f>'گام اول '!AX790</f>
        <v>3179553.72</v>
      </c>
      <c r="CH789" s="389">
        <f>'گام اول '!AY790</f>
        <v>0</v>
      </c>
      <c r="CI789" s="389">
        <f>'گام اول '!AZ790</f>
        <v>0</v>
      </c>
      <c r="CJ789" s="389">
        <f>'گام اول '!BA790</f>
        <v>0</v>
      </c>
      <c r="CK789" s="389">
        <f>'گام اول '!BB790</f>
        <v>0</v>
      </c>
      <c r="CL789" s="389">
        <f>'گام اول '!BC790</f>
        <v>0</v>
      </c>
      <c r="CM789" s="389">
        <f>'گام اول '!BD790</f>
        <v>0</v>
      </c>
      <c r="CN789" s="389">
        <f>'گام اول '!BE790</f>
        <v>0</v>
      </c>
      <c r="CO789" s="389">
        <f>'گام اول '!BF790</f>
        <v>0</v>
      </c>
      <c r="CP789" s="389">
        <f>'گام اول '!BG790</f>
        <v>3179553.72</v>
      </c>
      <c r="CQ789" s="389">
        <f>'گام اول '!BH790</f>
        <v>42242642</v>
      </c>
      <c r="CR789" s="389">
        <f t="shared" si="552"/>
        <v>45422196</v>
      </c>
      <c r="CS789" s="55">
        <f t="shared" si="570"/>
        <v>5662032.666666667</v>
      </c>
      <c r="CT789" s="388">
        <f t="shared" si="553"/>
        <v>2831016.3333333335</v>
      </c>
      <c r="CU789" s="389">
        <f t="shared" si="554"/>
        <v>849304.9</v>
      </c>
      <c r="CV789" s="389">
        <f t="shared" si="555"/>
        <v>858666.66666666674</v>
      </c>
      <c r="CW789" s="55">
        <v>0</v>
      </c>
      <c r="CX789" s="389">
        <f t="shared" si="556"/>
        <v>55623216.566666663</v>
      </c>
      <c r="CY789" s="389">
        <f t="shared" si="557"/>
        <v>45422196</v>
      </c>
      <c r="CZ789" s="389">
        <f t="shared" si="558"/>
        <v>10447105.08</v>
      </c>
      <c r="DA789" s="389">
        <f t="shared" si="559"/>
        <v>66070321.646666661</v>
      </c>
      <c r="DB789" s="389">
        <f t="shared" si="560"/>
        <v>77280</v>
      </c>
      <c r="DC789" s="389">
        <f t="shared" si="561"/>
        <v>66147601.646666661</v>
      </c>
      <c r="DD789" s="394">
        <v>0</v>
      </c>
      <c r="DE789" s="389">
        <f t="shared" si="562"/>
        <v>5562321.6566666663</v>
      </c>
      <c r="DF789" s="389">
        <f t="shared" si="563"/>
        <v>2781160.8283333331</v>
      </c>
      <c r="DG789" s="389">
        <f t="shared" si="564"/>
        <v>57804119.161666662</v>
      </c>
      <c r="DH789" s="389">
        <f t="shared" si="565"/>
        <v>9342353.9000000004</v>
      </c>
      <c r="DI789" s="389">
        <f t="shared" si="566"/>
        <v>48461765.261666663</v>
      </c>
      <c r="DJ789" s="389">
        <f t="shared" si="567"/>
        <v>0</v>
      </c>
      <c r="DL789" s="396">
        <f t="shared" si="568"/>
        <v>6638737.5</v>
      </c>
      <c r="DM789" s="396">
        <f t="shared" si="569"/>
        <v>-976704.83333333302</v>
      </c>
    </row>
    <row r="790" spans="1:117" s="55" customFormat="1" ht="21" x14ac:dyDescent="0.2">
      <c r="A790" s="191">
        <f t="shared" si="534"/>
        <v>2655495</v>
      </c>
      <c r="B790" s="136">
        <f>'گام اول '!B791</f>
        <v>785</v>
      </c>
      <c r="C790" s="136">
        <f>'گام اول '!C791</f>
        <v>149</v>
      </c>
      <c r="D790" s="136">
        <f>'گام اول '!D791</f>
        <v>0</v>
      </c>
      <c r="E790" s="136" t="str">
        <f>'گام اول '!E791</f>
        <v>میلاد</v>
      </c>
      <c r="F790" s="136" t="str">
        <f>'گام اول '!F791</f>
        <v>شفایی</v>
      </c>
      <c r="G790" s="136" t="str">
        <f>'گام اول '!G791</f>
        <v>نگهبان</v>
      </c>
      <c r="H790" s="136" t="str">
        <f>'گام اول '!H791</f>
        <v>تهران</v>
      </c>
      <c r="I790" s="136" t="str">
        <f>'گام اول '!I791</f>
        <v>129-813-3027712-1</v>
      </c>
      <c r="J790" s="136">
        <f>'گام اول '!J791</f>
        <v>2803361361</v>
      </c>
      <c r="K790" s="136">
        <f>'گام اول '!K791</f>
        <v>0</v>
      </c>
      <c r="L790" s="136" t="str">
        <f>'گام اول '!L791</f>
        <v>تهران</v>
      </c>
      <c r="M790" s="136" t="str">
        <f>'گام اول '!M791</f>
        <v>نگهبان</v>
      </c>
      <c r="N790" s="120" t="str">
        <f>'گام اول '!N791</f>
        <v>*</v>
      </c>
      <c r="O790" s="119">
        <f>'گام اول '!O791</f>
        <v>0</v>
      </c>
      <c r="P790" s="121">
        <f>'گام اول '!P791</f>
        <v>0</v>
      </c>
      <c r="Q790" s="358">
        <f>'گام اول '!Q791</f>
        <v>30</v>
      </c>
      <c r="R790" s="358">
        <f>'گام اول '!R791</f>
        <v>120</v>
      </c>
      <c r="S790" s="358">
        <f>'گام اول '!S791</f>
        <v>110</v>
      </c>
      <c r="T790" s="358">
        <f>'گام اول '!T791</f>
        <v>29.33</v>
      </c>
      <c r="U790" s="137">
        <f>'گام اول '!U791</f>
        <v>0</v>
      </c>
      <c r="V790" s="120">
        <f>'گام اول '!W791</f>
        <v>0</v>
      </c>
      <c r="W790" s="121">
        <f>'گام اول '!X791</f>
        <v>0</v>
      </c>
      <c r="X790" s="366">
        <f>'گام اول '!Y791</f>
        <v>0</v>
      </c>
      <c r="Y790" s="366">
        <f>'گام اول '!Z791</f>
        <v>0</v>
      </c>
      <c r="Z790" s="138">
        <f>'گام اول '!AA791</f>
        <v>885165</v>
      </c>
      <c r="AA790" s="138">
        <f>'گام اول '!AB791</f>
        <v>0</v>
      </c>
      <c r="AB790" s="138">
        <f>'گام اول '!AC791</f>
        <v>885165</v>
      </c>
      <c r="AC790" s="138">
        <f>'گام اول '!AD791</f>
        <v>4500000</v>
      </c>
      <c r="AD790" s="138">
        <f>'گام اول '!AE791</f>
        <v>6000000</v>
      </c>
      <c r="AE790" s="139">
        <f>'گام اول '!AF791</f>
        <v>168986.04545454544</v>
      </c>
      <c r="AF790" s="122">
        <f>'گام اول '!AG791</f>
        <v>26554950</v>
      </c>
      <c r="AG790" s="123">
        <f>'گام اول '!AH791</f>
        <v>0</v>
      </c>
      <c r="AH790" s="123">
        <f>'گام اول '!AI791</f>
        <v>20278325.454545453</v>
      </c>
      <c r="AI790" s="123">
        <f>'گام اول '!AJ791</f>
        <v>0</v>
      </c>
      <c r="AJ790" s="123">
        <f>'گام اول '!AK791</f>
        <v>4500000</v>
      </c>
      <c r="AK790" s="123">
        <f>'گام اول '!AL791</f>
        <v>6000000</v>
      </c>
      <c r="AL790" s="123">
        <f>'گام اول '!AM791</f>
        <v>4647116.25</v>
      </c>
      <c r="AM790" s="123">
        <f>'گام اول '!AN791</f>
        <v>4956360.7131818179</v>
      </c>
      <c r="AN790" s="123">
        <f>'گام اول '!AO791</f>
        <v>0</v>
      </c>
      <c r="AO790" s="123">
        <f>'گام اول '!AP791</f>
        <v>3000000</v>
      </c>
      <c r="AP790" s="123">
        <f>'گام اول '!AQ791</f>
        <v>0</v>
      </c>
      <c r="AQ790" s="123">
        <f>'گام اول '!AR791</f>
        <v>0</v>
      </c>
      <c r="AR790" s="123">
        <f>'گام اول '!AS791</f>
        <v>0</v>
      </c>
      <c r="AS790" s="375">
        <f>'گام اول '!AT791</f>
        <v>0</v>
      </c>
      <c r="AT790" s="368">
        <f t="shared" si="535"/>
        <v>69936752.417727262</v>
      </c>
      <c r="AU790" s="173">
        <f>'گام اول '!AV791</f>
        <v>51541179.748486355</v>
      </c>
      <c r="AV790" s="141">
        <f>'گام اول '!AW791</f>
        <v>69936752.417727262</v>
      </c>
      <c r="AW790" s="142">
        <f t="shared" si="536"/>
        <v>4895572.6692409087</v>
      </c>
      <c r="AX790" s="75">
        <f t="shared" si="537"/>
        <v>1154117.9748486355</v>
      </c>
      <c r="AY790" s="142">
        <f>'گام اول '!AZ791</f>
        <v>0</v>
      </c>
      <c r="AZ790" s="142">
        <f>'گام اول '!BA791</f>
        <v>0</v>
      </c>
      <c r="BA790" s="142">
        <f>'گام اول '!BB791</f>
        <v>0</v>
      </c>
      <c r="BB790" s="142">
        <f>'گام اول '!BC791</f>
        <v>0</v>
      </c>
      <c r="BC790" s="142">
        <f>'گام اول '!BD791</f>
        <v>0</v>
      </c>
      <c r="BD790" s="142">
        <f>'گام اول '!BE791</f>
        <v>0</v>
      </c>
      <c r="BE790" s="142">
        <f>'گام اول '!BF791</f>
        <v>0</v>
      </c>
      <c r="BF790" s="143">
        <f t="shared" si="538"/>
        <v>6049690.6440895442</v>
      </c>
      <c r="BG790" s="140">
        <f t="shared" si="539"/>
        <v>63887061</v>
      </c>
      <c r="BH790" s="144">
        <f t="shared" si="540"/>
        <v>69936752.417727262</v>
      </c>
      <c r="BI790" s="127">
        <f t="shared" si="533"/>
        <v>4425825</v>
      </c>
      <c r="BJ790" s="145">
        <f t="shared" si="541"/>
        <v>2212912.5</v>
      </c>
      <c r="BK790" s="145">
        <f t="shared" si="542"/>
        <v>663873.75</v>
      </c>
      <c r="BL790" s="146">
        <f t="shared" si="543"/>
        <v>1120000</v>
      </c>
      <c r="BM790" s="379">
        <v>0</v>
      </c>
      <c r="BN790" s="147">
        <f t="shared" si="544"/>
        <v>78359363.667727262</v>
      </c>
      <c r="BO790" s="148">
        <f t="shared" si="545"/>
        <v>69936752.417727262</v>
      </c>
      <c r="BP790" s="149">
        <f t="shared" si="546"/>
        <v>16085453.056077272</v>
      </c>
      <c r="BQ790" s="150">
        <f t="shared" si="528"/>
        <v>94444816.723804533</v>
      </c>
      <c r="BR790" s="151">
        <f t="shared" si="529"/>
        <v>100800</v>
      </c>
      <c r="BS790" s="147">
        <f t="shared" si="530"/>
        <v>94545616.723804533</v>
      </c>
      <c r="BT790" s="135">
        <v>0</v>
      </c>
      <c r="BU790" s="148">
        <f t="shared" si="547"/>
        <v>7835936.3667727262</v>
      </c>
      <c r="BV790" s="152">
        <f t="shared" si="548"/>
        <v>3917968.1833863631</v>
      </c>
      <c r="BW790" s="133">
        <f t="shared" si="549"/>
        <v>82791712.173645437</v>
      </c>
      <c r="BX790" s="147">
        <f t="shared" si="550"/>
        <v>7302611.25</v>
      </c>
      <c r="BY790" s="134">
        <f t="shared" si="551"/>
        <v>75489100.923645437</v>
      </c>
      <c r="BZ790" s="63"/>
      <c r="CA790" s="195"/>
      <c r="CD790" s="388">
        <f>'گام اول '!AU791</f>
        <v>69936752.417727262</v>
      </c>
      <c r="CE790" s="389">
        <f>'گام اول '!AV791</f>
        <v>51541179.748486355</v>
      </c>
      <c r="CF790" s="389">
        <f>'گام اول '!AW791</f>
        <v>69936752.417727262</v>
      </c>
      <c r="CG790" s="389">
        <f>'گام اول '!AX791</f>
        <v>4895572.6692409087</v>
      </c>
      <c r="CH790" s="389">
        <f>'گام اول '!AY791</f>
        <v>1154117.9748486355</v>
      </c>
      <c r="CI790" s="389">
        <f>'گام اول '!AZ791</f>
        <v>0</v>
      </c>
      <c r="CJ790" s="389">
        <f>'گام اول '!BA791</f>
        <v>0</v>
      </c>
      <c r="CK790" s="389">
        <f>'گام اول '!BB791</f>
        <v>0</v>
      </c>
      <c r="CL790" s="389">
        <f>'گام اول '!BC791</f>
        <v>0</v>
      </c>
      <c r="CM790" s="389">
        <f>'گام اول '!BD791</f>
        <v>0</v>
      </c>
      <c r="CN790" s="389">
        <f>'گام اول '!BE791</f>
        <v>0</v>
      </c>
      <c r="CO790" s="389">
        <f>'گام اول '!BF791</f>
        <v>0</v>
      </c>
      <c r="CP790" s="389">
        <f>'گام اول '!BG791</f>
        <v>6049690.6440895442</v>
      </c>
      <c r="CQ790" s="389">
        <f>'گام اول '!BH791</f>
        <v>63887061</v>
      </c>
      <c r="CR790" s="389">
        <f t="shared" si="552"/>
        <v>69936752.417727262</v>
      </c>
      <c r="CS790" s="55">
        <f t="shared" si="570"/>
        <v>4425825</v>
      </c>
      <c r="CT790" s="388">
        <f t="shared" si="553"/>
        <v>2212912.5</v>
      </c>
      <c r="CU790" s="389">
        <f t="shared" si="554"/>
        <v>663873.75</v>
      </c>
      <c r="CV790" s="389">
        <f t="shared" si="555"/>
        <v>1120000</v>
      </c>
      <c r="CW790" s="55">
        <v>0</v>
      </c>
      <c r="CX790" s="389">
        <f t="shared" si="556"/>
        <v>78359363.667727262</v>
      </c>
      <c r="CY790" s="389">
        <f t="shared" si="557"/>
        <v>69936752.417727262</v>
      </c>
      <c r="CZ790" s="389">
        <f t="shared" si="558"/>
        <v>16085453.056077272</v>
      </c>
      <c r="DA790" s="389">
        <f t="shared" si="559"/>
        <v>94444816.723804533</v>
      </c>
      <c r="DB790" s="389">
        <f t="shared" si="560"/>
        <v>100800</v>
      </c>
      <c r="DC790" s="389">
        <f t="shared" si="561"/>
        <v>94545616.723804533</v>
      </c>
      <c r="DD790" s="394">
        <v>0</v>
      </c>
      <c r="DE790" s="389">
        <f t="shared" si="562"/>
        <v>7835936.3667727262</v>
      </c>
      <c r="DF790" s="389">
        <f t="shared" si="563"/>
        <v>3917968.1833863631</v>
      </c>
      <c r="DG790" s="389">
        <f t="shared" si="564"/>
        <v>82791712.173645437</v>
      </c>
      <c r="DH790" s="389">
        <f t="shared" si="565"/>
        <v>7302611.25</v>
      </c>
      <c r="DI790" s="389">
        <f t="shared" si="566"/>
        <v>75489100.923645437</v>
      </c>
      <c r="DJ790" s="389">
        <f t="shared" si="567"/>
        <v>0</v>
      </c>
      <c r="DL790" s="396">
        <f t="shared" si="568"/>
        <v>6638737.5</v>
      </c>
      <c r="DM790" s="396">
        <f t="shared" si="569"/>
        <v>-2212912.5</v>
      </c>
    </row>
    <row r="791" spans="1:117" s="55" customFormat="1" ht="21" x14ac:dyDescent="0.2">
      <c r="A791" s="191">
        <f t="shared" si="534"/>
        <v>2655495</v>
      </c>
      <c r="B791" s="136">
        <f>'گام اول '!B792</f>
        <v>786</v>
      </c>
      <c r="C791" s="136">
        <f>'گام اول '!C792</f>
        <v>150</v>
      </c>
      <c r="D791" s="136">
        <f>'گام اول '!D792</f>
        <v>0</v>
      </c>
      <c r="E791" s="136" t="str">
        <f>'گام اول '!E792</f>
        <v>میلاد</v>
      </c>
      <c r="F791" s="136" t="str">
        <f>'گام اول '!F792</f>
        <v>شفایی</v>
      </c>
      <c r="G791" s="136" t="str">
        <f>'گام اول '!G792</f>
        <v>نگهبان</v>
      </c>
      <c r="H791" s="136" t="str">
        <f>'گام اول '!H792</f>
        <v>تهران</v>
      </c>
      <c r="I791" s="136" t="str">
        <f>'گام اول '!I792</f>
        <v>129-813-3027712-1</v>
      </c>
      <c r="J791" s="136">
        <f>'گام اول '!J792</f>
        <v>2803361361</v>
      </c>
      <c r="K791" s="136">
        <f>'گام اول '!K792</f>
        <v>0</v>
      </c>
      <c r="L791" s="136" t="str">
        <f>'گام اول '!L792</f>
        <v>تهران</v>
      </c>
      <c r="M791" s="136" t="str">
        <f>'گام اول '!M792</f>
        <v>نگهبان</v>
      </c>
      <c r="N791" s="120" t="str">
        <f>'گام اول '!N792</f>
        <v>*</v>
      </c>
      <c r="O791" s="119">
        <f>'گام اول '!O792</f>
        <v>0</v>
      </c>
      <c r="P791" s="121">
        <f>'گام اول '!P792</f>
        <v>0</v>
      </c>
      <c r="Q791" s="358">
        <f>'گام اول '!Q792</f>
        <v>3</v>
      </c>
      <c r="R791" s="358">
        <f>'گام اول '!R792</f>
        <v>12</v>
      </c>
      <c r="S791" s="358">
        <f>'گام اول '!S792</f>
        <v>11</v>
      </c>
      <c r="T791" s="358">
        <f>'گام اول '!T792</f>
        <v>2.93</v>
      </c>
      <c r="U791" s="137">
        <f>'گام اول '!U792</f>
        <v>0</v>
      </c>
      <c r="V791" s="120">
        <f>'گام اول '!W792</f>
        <v>0</v>
      </c>
      <c r="W791" s="121">
        <f>'گام اول '!X792</f>
        <v>0</v>
      </c>
      <c r="X791" s="366">
        <f>'گام اول '!Y792</f>
        <v>0</v>
      </c>
      <c r="Y791" s="366">
        <f>'گام اول '!Z792</f>
        <v>0</v>
      </c>
      <c r="Z791" s="138">
        <f>'گام اول '!AA792</f>
        <v>885165</v>
      </c>
      <c r="AA791" s="138">
        <f>'گام اول '!AB792</f>
        <v>0</v>
      </c>
      <c r="AB791" s="138">
        <f>'گام اول '!AC792</f>
        <v>885165</v>
      </c>
      <c r="AC791" s="138">
        <f>'گام اول '!AD792</f>
        <v>4500000</v>
      </c>
      <c r="AD791" s="138">
        <f>'گام اول '!AE792</f>
        <v>6000000</v>
      </c>
      <c r="AE791" s="139">
        <f>'گام اول '!AF792</f>
        <v>168986.04545454544</v>
      </c>
      <c r="AF791" s="122">
        <f>'گام اول '!AG792</f>
        <v>2655495</v>
      </c>
      <c r="AG791" s="123">
        <f>'گام اول '!AH792</f>
        <v>0</v>
      </c>
      <c r="AH791" s="123">
        <f>'گام اول '!AI792</f>
        <v>2027832.5454545454</v>
      </c>
      <c r="AI791" s="123">
        <f>'گام اول '!AJ792</f>
        <v>0</v>
      </c>
      <c r="AJ791" s="123">
        <f>'گام اول '!AK792</f>
        <v>450000</v>
      </c>
      <c r="AK791" s="123">
        <f>'گام اول '!AL792</f>
        <v>600000</v>
      </c>
      <c r="AL791" s="123">
        <f>'گام اول '!AM792</f>
        <v>464711.62499999994</v>
      </c>
      <c r="AM791" s="123">
        <f>'گام اول '!AN792</f>
        <v>495129.11318181816</v>
      </c>
      <c r="AN791" s="123">
        <f>'گام اول '!AO792</f>
        <v>0</v>
      </c>
      <c r="AO791" s="123">
        <f>'گام اول '!AP792</f>
        <v>0</v>
      </c>
      <c r="AP791" s="123">
        <f>'گام اول '!AQ792</f>
        <v>0</v>
      </c>
      <c r="AQ791" s="123">
        <f>'گام اول '!AR792</f>
        <v>0</v>
      </c>
      <c r="AR791" s="123">
        <f>'گام اول '!AS792</f>
        <v>0</v>
      </c>
      <c r="AS791" s="375">
        <f>'گام اول '!AT792</f>
        <v>0</v>
      </c>
      <c r="AT791" s="368">
        <f t="shared" si="535"/>
        <v>6693168.2836363632</v>
      </c>
      <c r="AU791" s="173">
        <f>'گام اول '!AV792</f>
        <v>5174646.5037818179</v>
      </c>
      <c r="AV791" s="141">
        <f>'گام اول '!AW792</f>
        <v>6693168.2836363632</v>
      </c>
      <c r="AW791" s="142">
        <f t="shared" si="536"/>
        <v>468521.77985454549</v>
      </c>
      <c r="AX791" s="75">
        <f t="shared" si="537"/>
        <v>0</v>
      </c>
      <c r="AY791" s="142">
        <f>'گام اول '!AZ792</f>
        <v>0</v>
      </c>
      <c r="AZ791" s="142">
        <f>'گام اول '!BA792</f>
        <v>0</v>
      </c>
      <c r="BA791" s="142">
        <f>'گام اول '!BB792</f>
        <v>0</v>
      </c>
      <c r="BB791" s="142">
        <f>'گام اول '!BC792</f>
        <v>0</v>
      </c>
      <c r="BC791" s="142">
        <f>'گام اول '!BD792</f>
        <v>0</v>
      </c>
      <c r="BD791" s="142">
        <f>'گام اول '!BE792</f>
        <v>0</v>
      </c>
      <c r="BE791" s="142">
        <f>'گام اول '!BF792</f>
        <v>0</v>
      </c>
      <c r="BF791" s="143">
        <f t="shared" si="538"/>
        <v>468521.77985454549</v>
      </c>
      <c r="BG791" s="140">
        <f t="shared" si="539"/>
        <v>6224646</v>
      </c>
      <c r="BH791" s="144">
        <f t="shared" si="540"/>
        <v>6693168.2836363632</v>
      </c>
      <c r="BI791" s="127">
        <f t="shared" si="533"/>
        <v>442582.5</v>
      </c>
      <c r="BJ791" s="145">
        <f t="shared" si="541"/>
        <v>221291.25</v>
      </c>
      <c r="BK791" s="145">
        <f t="shared" si="542"/>
        <v>66387.375</v>
      </c>
      <c r="BL791" s="146">
        <f t="shared" si="543"/>
        <v>112000</v>
      </c>
      <c r="BM791" s="379">
        <v>0</v>
      </c>
      <c r="BN791" s="147">
        <f t="shared" si="544"/>
        <v>7535429.4086363632</v>
      </c>
      <c r="BO791" s="148">
        <f t="shared" si="545"/>
        <v>6693168.2836363632</v>
      </c>
      <c r="BP791" s="149">
        <f t="shared" si="546"/>
        <v>1539428.7052363637</v>
      </c>
      <c r="BQ791" s="150">
        <f t="shared" si="528"/>
        <v>9074858.1138727274</v>
      </c>
      <c r="BR791" s="151">
        <f t="shared" si="529"/>
        <v>10080</v>
      </c>
      <c r="BS791" s="147">
        <f t="shared" si="530"/>
        <v>9084938.1138727274</v>
      </c>
      <c r="BT791" s="135">
        <v>0</v>
      </c>
      <c r="BU791" s="148">
        <f t="shared" si="547"/>
        <v>753542.94086363632</v>
      </c>
      <c r="BV791" s="152">
        <f t="shared" si="548"/>
        <v>376771.47043181816</v>
      </c>
      <c r="BW791" s="133">
        <f t="shared" si="549"/>
        <v>7954623.7025772724</v>
      </c>
      <c r="BX791" s="147">
        <f t="shared" si="550"/>
        <v>730261.125</v>
      </c>
      <c r="BY791" s="134">
        <f t="shared" si="551"/>
        <v>7224362.5775772724</v>
      </c>
      <c r="BZ791" s="63"/>
      <c r="CA791" s="195"/>
      <c r="CD791" s="388">
        <f>'گام اول '!AU792</f>
        <v>6693168.2836363632</v>
      </c>
      <c r="CE791" s="389">
        <f>'گام اول '!AV792</f>
        <v>5174646.5037818179</v>
      </c>
      <c r="CF791" s="389">
        <f>'گام اول '!AW792</f>
        <v>6693168.2836363632</v>
      </c>
      <c r="CG791" s="389">
        <f>'گام اول '!AX792</f>
        <v>468521.77985454549</v>
      </c>
      <c r="CH791" s="389">
        <f>'گام اول '!AY792</f>
        <v>0</v>
      </c>
      <c r="CI791" s="389">
        <f>'گام اول '!AZ792</f>
        <v>0</v>
      </c>
      <c r="CJ791" s="389">
        <f>'گام اول '!BA792</f>
        <v>0</v>
      </c>
      <c r="CK791" s="389">
        <f>'گام اول '!BB792</f>
        <v>0</v>
      </c>
      <c r="CL791" s="389">
        <f>'گام اول '!BC792</f>
        <v>0</v>
      </c>
      <c r="CM791" s="389">
        <f>'گام اول '!BD792</f>
        <v>0</v>
      </c>
      <c r="CN791" s="389">
        <f>'گام اول '!BE792</f>
        <v>0</v>
      </c>
      <c r="CO791" s="389">
        <f>'گام اول '!BF792</f>
        <v>0</v>
      </c>
      <c r="CP791" s="389">
        <f>'گام اول '!BG792</f>
        <v>468521.77985454549</v>
      </c>
      <c r="CQ791" s="389">
        <f>'گام اول '!BH792</f>
        <v>6224646</v>
      </c>
      <c r="CR791" s="389">
        <f t="shared" si="552"/>
        <v>6693168.2836363632</v>
      </c>
      <c r="CS791" s="55">
        <f t="shared" si="570"/>
        <v>442582.5</v>
      </c>
      <c r="CT791" s="388">
        <f t="shared" si="553"/>
        <v>221291.25</v>
      </c>
      <c r="CU791" s="389">
        <f t="shared" si="554"/>
        <v>66387.375</v>
      </c>
      <c r="CV791" s="389">
        <f t="shared" si="555"/>
        <v>112000</v>
      </c>
      <c r="CW791" s="55">
        <v>0</v>
      </c>
      <c r="CX791" s="389">
        <f t="shared" si="556"/>
        <v>7535429.4086363632</v>
      </c>
      <c r="CY791" s="389">
        <f t="shared" si="557"/>
        <v>6693168.2836363632</v>
      </c>
      <c r="CZ791" s="389">
        <f t="shared" si="558"/>
        <v>1539428.7052363637</v>
      </c>
      <c r="DA791" s="389">
        <f t="shared" si="559"/>
        <v>9074858.1138727274</v>
      </c>
      <c r="DB791" s="389">
        <f t="shared" si="560"/>
        <v>10080</v>
      </c>
      <c r="DC791" s="389">
        <f t="shared" si="561"/>
        <v>9084938.1138727274</v>
      </c>
      <c r="DD791" s="394">
        <v>0</v>
      </c>
      <c r="DE791" s="389">
        <f t="shared" si="562"/>
        <v>753542.94086363632</v>
      </c>
      <c r="DF791" s="389">
        <f t="shared" si="563"/>
        <v>376771.47043181816</v>
      </c>
      <c r="DG791" s="389">
        <f t="shared" si="564"/>
        <v>7954623.7025772724</v>
      </c>
      <c r="DH791" s="389">
        <f t="shared" si="565"/>
        <v>730261.125</v>
      </c>
      <c r="DI791" s="389">
        <f t="shared" si="566"/>
        <v>7224362.5775772724</v>
      </c>
      <c r="DJ791" s="389">
        <f t="shared" si="567"/>
        <v>0</v>
      </c>
      <c r="DL791" s="396">
        <f t="shared" si="568"/>
        <v>6638737.5</v>
      </c>
      <c r="DM791" s="396">
        <f t="shared" si="569"/>
        <v>-6196155</v>
      </c>
    </row>
    <row r="792" spans="1:117" s="55" customFormat="1" ht="21" x14ac:dyDescent="0.2">
      <c r="A792" s="191">
        <f t="shared" si="534"/>
        <v>2655495</v>
      </c>
      <c r="B792" s="136">
        <f>'گام اول '!B793</f>
        <v>787</v>
      </c>
      <c r="C792" s="136">
        <f>'گام اول '!C793</f>
        <v>151</v>
      </c>
      <c r="D792" s="136">
        <f>'گام اول '!D793</f>
        <v>0</v>
      </c>
      <c r="E792" s="136" t="str">
        <f>'گام اول '!E793</f>
        <v>مجید</v>
      </c>
      <c r="F792" s="136" t="str">
        <f>'گام اول '!F793</f>
        <v>پرویزیان</v>
      </c>
      <c r="G792" s="136" t="str">
        <f>'گام اول '!G793</f>
        <v>نگهبان</v>
      </c>
      <c r="H792" s="136" t="str">
        <f>'گام اول '!H793</f>
        <v>تهران</v>
      </c>
      <c r="I792" s="136" t="str">
        <f>'گام اول '!I793</f>
        <v>438-700-4396321-1</v>
      </c>
      <c r="J792" s="136" t="str">
        <f>'گام اول '!J793</f>
        <v>0682416444</v>
      </c>
      <c r="K792" s="136" t="str">
        <f>'گام اول '!K793</f>
        <v>0068876433</v>
      </c>
      <c r="L792" s="136" t="str">
        <f>'گام اول '!L793</f>
        <v>تهران</v>
      </c>
      <c r="M792" s="136" t="str">
        <f>'گام اول '!M793</f>
        <v>نگهبان</v>
      </c>
      <c r="N792" s="120" t="str">
        <f>'گام اول '!N793</f>
        <v>*</v>
      </c>
      <c r="O792" s="119">
        <f>'گام اول '!O793</f>
        <v>0</v>
      </c>
      <c r="P792" s="121">
        <f>'گام اول '!P793</f>
        <v>0</v>
      </c>
      <c r="Q792" s="358">
        <f>'گام اول '!Q793</f>
        <v>28</v>
      </c>
      <c r="R792" s="358">
        <f>'گام اول '!R793</f>
        <v>112</v>
      </c>
      <c r="S792" s="358">
        <f>'گام اول '!S793</f>
        <v>103</v>
      </c>
      <c r="T792" s="358">
        <f>'گام اول '!T793</f>
        <v>27.37</v>
      </c>
      <c r="U792" s="137">
        <f>'گام اول '!U793</f>
        <v>0</v>
      </c>
      <c r="V792" s="120">
        <f>'گام اول '!W793</f>
        <v>0</v>
      </c>
      <c r="W792" s="121">
        <f>'گام اول '!X793</f>
        <v>0</v>
      </c>
      <c r="X792" s="366">
        <f>'گام اول '!Y793</f>
        <v>0</v>
      </c>
      <c r="Y792" s="366">
        <f>'گام اول '!Z793</f>
        <v>0</v>
      </c>
      <c r="Z792" s="138">
        <f>'گام اول '!AA793</f>
        <v>885165</v>
      </c>
      <c r="AA792" s="138">
        <f>'گام اول '!AB793</f>
        <v>0</v>
      </c>
      <c r="AB792" s="138">
        <f>'گام اول '!AC793</f>
        <v>885165</v>
      </c>
      <c r="AC792" s="138">
        <f>'گام اول '!AD793</f>
        <v>4500000</v>
      </c>
      <c r="AD792" s="138">
        <f>'گام اول '!AE793</f>
        <v>6000000</v>
      </c>
      <c r="AE792" s="139">
        <f>'گام اول '!AF793</f>
        <v>168986.04545454544</v>
      </c>
      <c r="AF792" s="122">
        <f>'گام اول '!AG793</f>
        <v>24784620</v>
      </c>
      <c r="AG792" s="123">
        <f>'گام اول '!AH793</f>
        <v>0</v>
      </c>
      <c r="AH792" s="123">
        <f>'گام اول '!AI793</f>
        <v>18926437.09090909</v>
      </c>
      <c r="AI792" s="123">
        <f>'گام اول '!AJ793</f>
        <v>0</v>
      </c>
      <c r="AJ792" s="123">
        <f>'گام اول '!AK793</f>
        <v>4200000</v>
      </c>
      <c r="AK792" s="123">
        <f>'گام اول '!AL793</f>
        <v>5600000</v>
      </c>
      <c r="AL792" s="123">
        <f>'گام اول '!AM793</f>
        <v>4351390.6704545449</v>
      </c>
      <c r="AM792" s="123">
        <f>'گام اول '!AN793</f>
        <v>4625148.0640909085</v>
      </c>
      <c r="AN792" s="123">
        <f>'گام اول '!AO793</f>
        <v>0</v>
      </c>
      <c r="AO792" s="123">
        <f>'گام اول '!AP793</f>
        <v>2800000</v>
      </c>
      <c r="AP792" s="123">
        <f>'گام اول '!AQ793</f>
        <v>0</v>
      </c>
      <c r="AQ792" s="123">
        <f>'گام اول '!AR793</f>
        <v>0</v>
      </c>
      <c r="AR792" s="123">
        <f>'گام اول '!AS793</f>
        <v>0</v>
      </c>
      <c r="AS792" s="375">
        <f>'گام اول '!AT793</f>
        <v>0</v>
      </c>
      <c r="AT792" s="368">
        <f t="shared" si="535"/>
        <v>65287595.825454548</v>
      </c>
      <c r="AU792" s="173">
        <f>'گام اول '!AV793</f>
        <v>48117464.117672727</v>
      </c>
      <c r="AV792" s="141">
        <f>'گام اول '!AW793</f>
        <v>65287595.825454548</v>
      </c>
      <c r="AW792" s="142">
        <f t="shared" si="536"/>
        <v>4570131.7077818187</v>
      </c>
      <c r="AX792" s="75">
        <f t="shared" si="537"/>
        <v>811746.41176727274</v>
      </c>
      <c r="AY792" s="142">
        <f>'گام اول '!AZ793</f>
        <v>0</v>
      </c>
      <c r="AZ792" s="142">
        <f>'گام اول '!BA793</f>
        <v>0</v>
      </c>
      <c r="BA792" s="142">
        <f>'گام اول '!BB793</f>
        <v>0</v>
      </c>
      <c r="BB792" s="142">
        <f>'گام اول '!BC793</f>
        <v>0</v>
      </c>
      <c r="BC792" s="142">
        <f>'گام اول '!BD793</f>
        <v>0</v>
      </c>
      <c r="BD792" s="142">
        <f>'گام اول '!BE793</f>
        <v>0</v>
      </c>
      <c r="BE792" s="142">
        <f>'گام اول '!BF793</f>
        <v>0</v>
      </c>
      <c r="BF792" s="143">
        <f t="shared" si="538"/>
        <v>5381878.1195490919</v>
      </c>
      <c r="BG792" s="140">
        <f t="shared" si="539"/>
        <v>59905717</v>
      </c>
      <c r="BH792" s="144">
        <f t="shared" si="540"/>
        <v>65287595.825454548</v>
      </c>
      <c r="BI792" s="127">
        <f t="shared" si="533"/>
        <v>4130770</v>
      </c>
      <c r="BJ792" s="145">
        <f t="shared" si="541"/>
        <v>2065385</v>
      </c>
      <c r="BK792" s="145">
        <f t="shared" si="542"/>
        <v>619615.5</v>
      </c>
      <c r="BL792" s="146">
        <f t="shared" si="543"/>
        <v>1045333.3333333334</v>
      </c>
      <c r="BM792" s="379">
        <v>0</v>
      </c>
      <c r="BN792" s="147">
        <f t="shared" si="544"/>
        <v>73148699.658787876</v>
      </c>
      <c r="BO792" s="148">
        <f t="shared" si="545"/>
        <v>65287595.825454548</v>
      </c>
      <c r="BP792" s="149">
        <f t="shared" si="546"/>
        <v>15016147.039854547</v>
      </c>
      <c r="BQ792" s="150">
        <f t="shared" si="528"/>
        <v>88164846.698642418</v>
      </c>
      <c r="BR792" s="151">
        <f t="shared" si="529"/>
        <v>94080</v>
      </c>
      <c r="BS792" s="147">
        <f t="shared" si="530"/>
        <v>88258926.698642418</v>
      </c>
      <c r="BT792" s="135">
        <v>0</v>
      </c>
      <c r="BU792" s="148">
        <f t="shared" si="547"/>
        <v>7314869.9658787884</v>
      </c>
      <c r="BV792" s="152">
        <f t="shared" si="548"/>
        <v>3657434.9829393942</v>
      </c>
      <c r="BW792" s="133">
        <f t="shared" si="549"/>
        <v>77286621.749824241</v>
      </c>
      <c r="BX792" s="147">
        <f t="shared" si="550"/>
        <v>6815770.5</v>
      </c>
      <c r="BY792" s="134">
        <f t="shared" si="551"/>
        <v>70470851.249824241</v>
      </c>
      <c r="BZ792" s="63"/>
      <c r="CA792" s="195"/>
      <c r="CD792" s="388">
        <f>'گام اول '!AU793</f>
        <v>65287595.825454548</v>
      </c>
      <c r="CE792" s="389">
        <f>'گام اول '!AV793</f>
        <v>48117464.117672727</v>
      </c>
      <c r="CF792" s="389">
        <f>'گام اول '!AW793</f>
        <v>65287595.825454548</v>
      </c>
      <c r="CG792" s="389">
        <f>'گام اول '!AX793</f>
        <v>4570131.7077818187</v>
      </c>
      <c r="CH792" s="389">
        <f>'گام اول '!AY793</f>
        <v>811746.41176727274</v>
      </c>
      <c r="CI792" s="389">
        <f>'گام اول '!AZ793</f>
        <v>0</v>
      </c>
      <c r="CJ792" s="389">
        <f>'گام اول '!BA793</f>
        <v>0</v>
      </c>
      <c r="CK792" s="389">
        <f>'گام اول '!BB793</f>
        <v>0</v>
      </c>
      <c r="CL792" s="389">
        <f>'گام اول '!BC793</f>
        <v>0</v>
      </c>
      <c r="CM792" s="389">
        <f>'گام اول '!BD793</f>
        <v>0</v>
      </c>
      <c r="CN792" s="389">
        <f>'گام اول '!BE793</f>
        <v>0</v>
      </c>
      <c r="CO792" s="389">
        <f>'گام اول '!BF793</f>
        <v>0</v>
      </c>
      <c r="CP792" s="389">
        <f>'گام اول '!BG793</f>
        <v>5381878.1195490919</v>
      </c>
      <c r="CQ792" s="389">
        <f>'گام اول '!BH793</f>
        <v>59905717</v>
      </c>
      <c r="CR792" s="389">
        <f t="shared" si="552"/>
        <v>65287595.825454548</v>
      </c>
      <c r="CS792" s="55">
        <f t="shared" si="570"/>
        <v>4130770</v>
      </c>
      <c r="CT792" s="388">
        <f t="shared" si="553"/>
        <v>2065385</v>
      </c>
      <c r="CU792" s="389">
        <f t="shared" si="554"/>
        <v>619615.5</v>
      </c>
      <c r="CV792" s="389">
        <f t="shared" si="555"/>
        <v>1045333.3333333334</v>
      </c>
      <c r="CW792" s="55">
        <v>0</v>
      </c>
      <c r="CX792" s="389">
        <f t="shared" si="556"/>
        <v>73148699.658787876</v>
      </c>
      <c r="CY792" s="389">
        <f t="shared" si="557"/>
        <v>65287595.825454548</v>
      </c>
      <c r="CZ792" s="389">
        <f t="shared" si="558"/>
        <v>15016147.039854547</v>
      </c>
      <c r="DA792" s="389">
        <f t="shared" si="559"/>
        <v>88164846.698642418</v>
      </c>
      <c r="DB792" s="389">
        <f t="shared" si="560"/>
        <v>94080</v>
      </c>
      <c r="DC792" s="389">
        <f t="shared" si="561"/>
        <v>88258926.698642418</v>
      </c>
      <c r="DD792" s="394">
        <v>0</v>
      </c>
      <c r="DE792" s="389">
        <f t="shared" si="562"/>
        <v>7314869.9658787884</v>
      </c>
      <c r="DF792" s="389">
        <f t="shared" si="563"/>
        <v>3657434.9829393942</v>
      </c>
      <c r="DG792" s="389">
        <f t="shared" si="564"/>
        <v>77286621.749824241</v>
      </c>
      <c r="DH792" s="389">
        <f t="shared" si="565"/>
        <v>6815770.5</v>
      </c>
      <c r="DI792" s="389">
        <f t="shared" si="566"/>
        <v>70470851.249824241</v>
      </c>
      <c r="DJ792" s="389">
        <f t="shared" si="567"/>
        <v>0</v>
      </c>
      <c r="DL792" s="396">
        <f t="shared" si="568"/>
        <v>6638737.5</v>
      </c>
      <c r="DM792" s="396">
        <f t="shared" si="569"/>
        <v>-2507967.5</v>
      </c>
    </row>
    <row r="793" spans="1:117" s="55" customFormat="1" ht="21" x14ac:dyDescent="0.2">
      <c r="A793" s="191">
        <f t="shared" si="534"/>
        <v>2655495</v>
      </c>
      <c r="B793" s="136">
        <f>'گام اول '!B794</f>
        <v>788</v>
      </c>
      <c r="C793" s="136">
        <f>'گام اول '!C794</f>
        <v>152</v>
      </c>
      <c r="D793" s="136">
        <f>'گام اول '!D794</f>
        <v>0</v>
      </c>
      <c r="E793" s="136" t="str">
        <f>'گام اول '!E794</f>
        <v>میلاد</v>
      </c>
      <c r="F793" s="136" t="str">
        <f>'گام اول '!F794</f>
        <v>شکری اینانلو</v>
      </c>
      <c r="G793" s="136" t="str">
        <f>'گام اول '!G794</f>
        <v>نگهبان</v>
      </c>
      <c r="H793" s="136" t="str">
        <f>'گام اول '!H794</f>
        <v>تهران</v>
      </c>
      <c r="I793" s="136" t="str">
        <f>'گام اول '!I794</f>
        <v>427-813-4396006-1</v>
      </c>
      <c r="J793" s="136">
        <f>'گام اول '!J794</f>
        <v>1451199503</v>
      </c>
      <c r="K793" s="136">
        <f>'گام اول '!K794</f>
        <v>0</v>
      </c>
      <c r="L793" s="136" t="str">
        <f>'گام اول '!L794</f>
        <v>تهران</v>
      </c>
      <c r="M793" s="136" t="str">
        <f>'گام اول '!M794</f>
        <v>نگهبان</v>
      </c>
      <c r="N793" s="120">
        <f>'گام اول '!N794</f>
        <v>0</v>
      </c>
      <c r="O793" s="119">
        <f>'گام اول '!O794</f>
        <v>0</v>
      </c>
      <c r="P793" s="121" t="str">
        <f>'گام اول '!P794</f>
        <v>*</v>
      </c>
      <c r="Q793" s="358">
        <f>'گام اول '!Q794</f>
        <v>30</v>
      </c>
      <c r="R793" s="358">
        <f>'گام اول '!R794</f>
        <v>120</v>
      </c>
      <c r="S793" s="358">
        <f>'گام اول '!S794</f>
        <v>220</v>
      </c>
      <c r="T793" s="358">
        <f>'گام اول '!T794</f>
        <v>29.33</v>
      </c>
      <c r="U793" s="137">
        <f>'گام اول '!U794</f>
        <v>0</v>
      </c>
      <c r="V793" s="120">
        <f>'گام اول '!W794</f>
        <v>0</v>
      </c>
      <c r="W793" s="121">
        <f>'گام اول '!X794</f>
        <v>0</v>
      </c>
      <c r="X793" s="366">
        <f>'گام اول '!Y794</f>
        <v>0</v>
      </c>
      <c r="Y793" s="366">
        <f>'گام اول '!Z794</f>
        <v>0</v>
      </c>
      <c r="Z793" s="138">
        <f>'گام اول '!AA794</f>
        <v>885165</v>
      </c>
      <c r="AA793" s="138">
        <f>'گام اول '!AB794</f>
        <v>0</v>
      </c>
      <c r="AB793" s="138">
        <f>'گام اول '!AC794</f>
        <v>885165</v>
      </c>
      <c r="AC793" s="138">
        <f>'گام اول '!AD794</f>
        <v>4500000</v>
      </c>
      <c r="AD793" s="138">
        <f>'گام اول '!AE794</f>
        <v>6000000</v>
      </c>
      <c r="AE793" s="139">
        <f>'گام اول '!AF794</f>
        <v>168986.04545454544</v>
      </c>
      <c r="AF793" s="122">
        <f>'گام اول '!AG794</f>
        <v>26554950</v>
      </c>
      <c r="AG793" s="123">
        <f>'گام اول '!AH794</f>
        <v>0</v>
      </c>
      <c r="AH793" s="123">
        <f>'گام اول '!AI794</f>
        <v>20278325.454545453</v>
      </c>
      <c r="AI793" s="123">
        <f>'گام اول '!AJ794</f>
        <v>0</v>
      </c>
      <c r="AJ793" s="123">
        <f>'گام اول '!AK794</f>
        <v>4500000</v>
      </c>
      <c r="AK793" s="123">
        <f>'گام اول '!AL794</f>
        <v>6000000</v>
      </c>
      <c r="AL793" s="123">
        <f>'گام اول '!AM794</f>
        <v>9294232.5</v>
      </c>
      <c r="AM793" s="123">
        <f>'گام اول '!AN794</f>
        <v>4956360.7131818179</v>
      </c>
      <c r="AN793" s="123">
        <f>'گام اول '!AO794</f>
        <v>0</v>
      </c>
      <c r="AO793" s="123">
        <f>'گام اول '!AP794</f>
        <v>6000000</v>
      </c>
      <c r="AP793" s="123">
        <f>'گام اول '!AQ794</f>
        <v>0</v>
      </c>
      <c r="AQ793" s="123">
        <f>'گام اول '!AR794</f>
        <v>0</v>
      </c>
      <c r="AR793" s="123">
        <f>'گام اول '!AS794</f>
        <v>0</v>
      </c>
      <c r="AS793" s="375">
        <f>'گام اول '!AT794</f>
        <v>0</v>
      </c>
      <c r="AT793" s="368">
        <f t="shared" si="535"/>
        <v>77583868.667727277</v>
      </c>
      <c r="AU793" s="173">
        <f>'گام اول '!AV794</f>
        <v>55652997.860986367</v>
      </c>
      <c r="AV793" s="141">
        <f>'گام اول '!AW794</f>
        <v>77583868.667727262</v>
      </c>
      <c r="AW793" s="142">
        <f t="shared" si="536"/>
        <v>5430870.8067409089</v>
      </c>
      <c r="AX793" s="75">
        <f t="shared" si="537"/>
        <v>1565299.7860986367</v>
      </c>
      <c r="AY793" s="142">
        <f>'گام اول '!AZ794</f>
        <v>0</v>
      </c>
      <c r="AZ793" s="142">
        <f>'گام اول '!BA794</f>
        <v>0</v>
      </c>
      <c r="BA793" s="142">
        <f>'گام اول '!BB794</f>
        <v>0</v>
      </c>
      <c r="BB793" s="142">
        <f>'گام اول '!BC794</f>
        <v>0</v>
      </c>
      <c r="BC793" s="142">
        <f>'گام اول '!BD794</f>
        <v>0</v>
      </c>
      <c r="BD793" s="142">
        <f>'گام اول '!BE794</f>
        <v>0</v>
      </c>
      <c r="BE793" s="142">
        <f>'گام اول '!BF794</f>
        <v>0</v>
      </c>
      <c r="BF793" s="143">
        <f t="shared" si="538"/>
        <v>6996170.5928395456</v>
      </c>
      <c r="BG793" s="140">
        <f t="shared" si="539"/>
        <v>70587698</v>
      </c>
      <c r="BH793" s="144">
        <f t="shared" si="540"/>
        <v>77583868.667727277</v>
      </c>
      <c r="BI793" s="127">
        <f t="shared" si="533"/>
        <v>4425825</v>
      </c>
      <c r="BJ793" s="145">
        <f t="shared" si="541"/>
        <v>2212912.5</v>
      </c>
      <c r="BK793" s="145">
        <f t="shared" si="542"/>
        <v>663873.75</v>
      </c>
      <c r="BL793" s="146">
        <f t="shared" si="543"/>
        <v>1120000</v>
      </c>
      <c r="BM793" s="379">
        <v>0</v>
      </c>
      <c r="BN793" s="147">
        <f t="shared" si="544"/>
        <v>86006479.917727277</v>
      </c>
      <c r="BO793" s="148">
        <f t="shared" si="545"/>
        <v>77583868.667727262</v>
      </c>
      <c r="BP793" s="149">
        <f t="shared" si="546"/>
        <v>17844289.793577272</v>
      </c>
      <c r="BQ793" s="150">
        <f t="shared" si="528"/>
        <v>103850769.71130455</v>
      </c>
      <c r="BR793" s="151">
        <f t="shared" si="529"/>
        <v>100800</v>
      </c>
      <c r="BS793" s="147">
        <f t="shared" si="530"/>
        <v>103951569.71130455</v>
      </c>
      <c r="BT793" s="135">
        <v>0</v>
      </c>
      <c r="BU793" s="148">
        <f t="shared" si="547"/>
        <v>8600647.991772728</v>
      </c>
      <c r="BV793" s="152">
        <f t="shared" si="548"/>
        <v>4300323.995886364</v>
      </c>
      <c r="BW793" s="133">
        <f t="shared" si="549"/>
        <v>91050597.723645449</v>
      </c>
      <c r="BX793" s="147">
        <f t="shared" si="550"/>
        <v>7302611.25</v>
      </c>
      <c r="BY793" s="134">
        <f t="shared" si="551"/>
        <v>83747986.473645449</v>
      </c>
      <c r="BZ793" s="63"/>
      <c r="CA793" s="195"/>
      <c r="CD793" s="388">
        <f>'گام اول '!AU794</f>
        <v>77583868.667727277</v>
      </c>
      <c r="CE793" s="389">
        <f>'گام اول '!AV794</f>
        <v>55652997.860986367</v>
      </c>
      <c r="CF793" s="389">
        <f>'گام اول '!AW794</f>
        <v>77583868.667727262</v>
      </c>
      <c r="CG793" s="389">
        <f>'گام اول '!AX794</f>
        <v>5430870.8067409089</v>
      </c>
      <c r="CH793" s="389">
        <f>'گام اول '!AY794</f>
        <v>1565299.7860986367</v>
      </c>
      <c r="CI793" s="389">
        <f>'گام اول '!AZ794</f>
        <v>0</v>
      </c>
      <c r="CJ793" s="389">
        <f>'گام اول '!BA794</f>
        <v>0</v>
      </c>
      <c r="CK793" s="389">
        <f>'گام اول '!BB794</f>
        <v>0</v>
      </c>
      <c r="CL793" s="389">
        <f>'گام اول '!BC794</f>
        <v>0</v>
      </c>
      <c r="CM793" s="389">
        <f>'گام اول '!BD794</f>
        <v>0</v>
      </c>
      <c r="CN793" s="389">
        <f>'گام اول '!BE794</f>
        <v>0</v>
      </c>
      <c r="CO793" s="389">
        <f>'گام اول '!BF794</f>
        <v>0</v>
      </c>
      <c r="CP793" s="389">
        <f>'گام اول '!BG794</f>
        <v>6996170.5928395456</v>
      </c>
      <c r="CQ793" s="389">
        <f>'گام اول '!BH794</f>
        <v>70587698</v>
      </c>
      <c r="CR793" s="389">
        <f t="shared" si="552"/>
        <v>77583868.667727277</v>
      </c>
      <c r="CS793" s="55">
        <f t="shared" si="570"/>
        <v>4425825</v>
      </c>
      <c r="CT793" s="388">
        <f t="shared" si="553"/>
        <v>2212912.5</v>
      </c>
      <c r="CU793" s="389">
        <f t="shared" si="554"/>
        <v>663873.75</v>
      </c>
      <c r="CV793" s="389">
        <f t="shared" si="555"/>
        <v>1120000</v>
      </c>
      <c r="CW793" s="55">
        <v>0</v>
      </c>
      <c r="CX793" s="389">
        <f t="shared" si="556"/>
        <v>86006479.917727277</v>
      </c>
      <c r="CY793" s="389">
        <f t="shared" si="557"/>
        <v>77583868.667727262</v>
      </c>
      <c r="CZ793" s="389">
        <f t="shared" si="558"/>
        <v>17844289.793577272</v>
      </c>
      <c r="DA793" s="389">
        <f t="shared" si="559"/>
        <v>103850769.71130455</v>
      </c>
      <c r="DB793" s="389">
        <f t="shared" si="560"/>
        <v>100800</v>
      </c>
      <c r="DC793" s="389">
        <f t="shared" si="561"/>
        <v>103951569.71130455</v>
      </c>
      <c r="DD793" s="394">
        <v>0</v>
      </c>
      <c r="DE793" s="389">
        <f t="shared" si="562"/>
        <v>8600647.991772728</v>
      </c>
      <c r="DF793" s="389">
        <f t="shared" si="563"/>
        <v>4300323.995886364</v>
      </c>
      <c r="DG793" s="389">
        <f t="shared" si="564"/>
        <v>91050597.723645449</v>
      </c>
      <c r="DH793" s="389">
        <f t="shared" si="565"/>
        <v>7302611.25</v>
      </c>
      <c r="DI793" s="389">
        <f t="shared" si="566"/>
        <v>83747986.473645449</v>
      </c>
      <c r="DJ793" s="389">
        <f t="shared" si="567"/>
        <v>0</v>
      </c>
      <c r="DL793" s="396">
        <f t="shared" si="568"/>
        <v>6638737.5</v>
      </c>
      <c r="DM793" s="396">
        <f t="shared" si="569"/>
        <v>-2212912.5</v>
      </c>
    </row>
    <row r="794" spans="1:117" s="55" customFormat="1" ht="21" x14ac:dyDescent="0.2">
      <c r="A794" s="191">
        <f t="shared" si="534"/>
        <v>2655495</v>
      </c>
      <c r="B794" s="136">
        <f>'گام اول '!B795</f>
        <v>789</v>
      </c>
      <c r="C794" s="136">
        <f>'گام اول '!C795</f>
        <v>153</v>
      </c>
      <c r="D794" s="136">
        <f>'گام اول '!D795</f>
        <v>0</v>
      </c>
      <c r="E794" s="136" t="str">
        <f>'گام اول '!E795</f>
        <v>میلاد</v>
      </c>
      <c r="F794" s="136" t="str">
        <f>'گام اول '!F795</f>
        <v>شکری اینانلو</v>
      </c>
      <c r="G794" s="136" t="str">
        <f>'گام اول '!G795</f>
        <v>نگهبان</v>
      </c>
      <c r="H794" s="136" t="str">
        <f>'گام اول '!H795</f>
        <v>تهران</v>
      </c>
      <c r="I794" s="136" t="str">
        <f>'گام اول '!I795</f>
        <v>427-813-4396006-1</v>
      </c>
      <c r="J794" s="136">
        <f>'گام اول '!J795</f>
        <v>1451199503</v>
      </c>
      <c r="K794" s="136">
        <f>'گام اول '!K795</f>
        <v>0</v>
      </c>
      <c r="L794" s="136" t="str">
        <f>'گام اول '!L795</f>
        <v>تهران</v>
      </c>
      <c r="M794" s="136" t="str">
        <f>'گام اول '!M795</f>
        <v>نگهبان</v>
      </c>
      <c r="N794" s="120">
        <f>'گام اول '!N795</f>
        <v>0</v>
      </c>
      <c r="O794" s="119">
        <f>'گام اول '!O795</f>
        <v>0</v>
      </c>
      <c r="P794" s="121" t="str">
        <f>'گام اول '!P795</f>
        <v>*</v>
      </c>
      <c r="Q794" s="358">
        <f>'گام اول '!Q795</f>
        <v>3</v>
      </c>
      <c r="R794" s="358">
        <f>'گام اول '!R795</f>
        <v>12</v>
      </c>
      <c r="S794" s="358">
        <f>'گام اول '!S795</f>
        <v>22</v>
      </c>
      <c r="T794" s="358">
        <f>'گام اول '!T795</f>
        <v>2.93</v>
      </c>
      <c r="U794" s="137">
        <f>'گام اول '!U795</f>
        <v>0</v>
      </c>
      <c r="V794" s="120">
        <f>'گام اول '!W795</f>
        <v>0</v>
      </c>
      <c r="W794" s="121">
        <f>'گام اول '!X795</f>
        <v>0</v>
      </c>
      <c r="X794" s="366">
        <f>'گام اول '!Y795</f>
        <v>0</v>
      </c>
      <c r="Y794" s="366">
        <f>'گام اول '!Z795</f>
        <v>0</v>
      </c>
      <c r="Z794" s="138">
        <f>'گام اول '!AA795</f>
        <v>885165</v>
      </c>
      <c r="AA794" s="138">
        <f>'گام اول '!AB795</f>
        <v>0</v>
      </c>
      <c r="AB794" s="138">
        <f>'گام اول '!AC795</f>
        <v>885165</v>
      </c>
      <c r="AC794" s="138">
        <f>'گام اول '!AD795</f>
        <v>4500000</v>
      </c>
      <c r="AD794" s="138">
        <f>'گام اول '!AE795</f>
        <v>6000000</v>
      </c>
      <c r="AE794" s="139">
        <f>'گام اول '!AF795</f>
        <v>168986.04545454544</v>
      </c>
      <c r="AF794" s="122">
        <f>'گام اول '!AG795</f>
        <v>2655495</v>
      </c>
      <c r="AG794" s="123">
        <f>'گام اول '!AH795</f>
        <v>0</v>
      </c>
      <c r="AH794" s="123">
        <f>'گام اول '!AI795</f>
        <v>2027832.5454545454</v>
      </c>
      <c r="AI794" s="123">
        <f>'گام اول '!AJ795</f>
        <v>0</v>
      </c>
      <c r="AJ794" s="123">
        <f>'گام اول '!AK795</f>
        <v>450000</v>
      </c>
      <c r="AK794" s="123">
        <f>'گام اول '!AL795</f>
        <v>600000</v>
      </c>
      <c r="AL794" s="123">
        <f>'گام اول '!AM795</f>
        <v>929423.24999999988</v>
      </c>
      <c r="AM794" s="123">
        <f>'گام اول '!AN795</f>
        <v>495129.11318181816</v>
      </c>
      <c r="AN794" s="123">
        <f>'گام اول '!AO795</f>
        <v>0</v>
      </c>
      <c r="AO794" s="123">
        <f>'گام اول '!AP795</f>
        <v>0</v>
      </c>
      <c r="AP794" s="123">
        <f>'گام اول '!AQ795</f>
        <v>0</v>
      </c>
      <c r="AQ794" s="123">
        <f>'گام اول '!AR795</f>
        <v>0</v>
      </c>
      <c r="AR794" s="123">
        <f>'گام اول '!AS795</f>
        <v>0</v>
      </c>
      <c r="AS794" s="375">
        <f>'گام اول '!AT795</f>
        <v>0</v>
      </c>
      <c r="AT794" s="368">
        <f t="shared" si="535"/>
        <v>7157879.9086363632</v>
      </c>
      <c r="AU794" s="173">
        <f>'گام اول '!AV795</f>
        <v>5606828.3150318172</v>
      </c>
      <c r="AV794" s="141">
        <f>'گام اول '!AW795</f>
        <v>7157879.9086363632</v>
      </c>
      <c r="AW794" s="142">
        <f t="shared" si="536"/>
        <v>501051.59360454546</v>
      </c>
      <c r="AX794" s="75">
        <f t="shared" si="537"/>
        <v>0</v>
      </c>
      <c r="AY794" s="142">
        <f>'گام اول '!AZ795</f>
        <v>0</v>
      </c>
      <c r="AZ794" s="142">
        <f>'گام اول '!BA795</f>
        <v>0</v>
      </c>
      <c r="BA794" s="142">
        <f>'گام اول '!BB795</f>
        <v>0</v>
      </c>
      <c r="BB794" s="142">
        <f>'گام اول '!BC795</f>
        <v>0</v>
      </c>
      <c r="BC794" s="142">
        <f>'گام اول '!BD795</f>
        <v>0</v>
      </c>
      <c r="BD794" s="142">
        <f>'گام اول '!BE795</f>
        <v>0</v>
      </c>
      <c r="BE794" s="142">
        <f>'گام اول '!BF795</f>
        <v>0</v>
      </c>
      <c r="BF794" s="143">
        <f t="shared" si="538"/>
        <v>501051.59360454546</v>
      </c>
      <c r="BG794" s="140">
        <f t="shared" si="539"/>
        <v>6656828</v>
      </c>
      <c r="BH794" s="144">
        <f t="shared" si="540"/>
        <v>7157879.9086363632</v>
      </c>
      <c r="BI794" s="127">
        <f t="shared" si="533"/>
        <v>442582.5</v>
      </c>
      <c r="BJ794" s="145">
        <f t="shared" si="541"/>
        <v>221291.25</v>
      </c>
      <c r="BK794" s="145">
        <f t="shared" si="542"/>
        <v>66387.375</v>
      </c>
      <c r="BL794" s="146">
        <f t="shared" si="543"/>
        <v>112000</v>
      </c>
      <c r="BM794" s="379">
        <v>0</v>
      </c>
      <c r="BN794" s="147">
        <f t="shared" si="544"/>
        <v>8000141.0336363632</v>
      </c>
      <c r="BO794" s="148">
        <f t="shared" si="545"/>
        <v>7157879.9086363632</v>
      </c>
      <c r="BP794" s="149">
        <f t="shared" si="546"/>
        <v>1646312.3789863635</v>
      </c>
      <c r="BQ794" s="150">
        <f t="shared" si="528"/>
        <v>9646453.4126227275</v>
      </c>
      <c r="BR794" s="151">
        <f t="shared" si="529"/>
        <v>10080</v>
      </c>
      <c r="BS794" s="147">
        <f t="shared" si="530"/>
        <v>9656533.4126227275</v>
      </c>
      <c r="BT794" s="135">
        <v>0</v>
      </c>
      <c r="BU794" s="148">
        <f t="shared" si="547"/>
        <v>800014.10336363642</v>
      </c>
      <c r="BV794" s="152">
        <f t="shared" si="548"/>
        <v>400007.05168181821</v>
      </c>
      <c r="BW794" s="133">
        <f t="shared" si="549"/>
        <v>8456512.2575772721</v>
      </c>
      <c r="BX794" s="147">
        <f t="shared" si="550"/>
        <v>730261.125</v>
      </c>
      <c r="BY794" s="134">
        <f t="shared" si="551"/>
        <v>7726251.1325772721</v>
      </c>
      <c r="BZ794" s="63"/>
      <c r="CA794" s="195"/>
      <c r="CD794" s="388">
        <f>'گام اول '!AU795</f>
        <v>7157879.9086363632</v>
      </c>
      <c r="CE794" s="389">
        <f>'گام اول '!AV795</f>
        <v>5606828.3150318172</v>
      </c>
      <c r="CF794" s="389">
        <f>'گام اول '!AW795</f>
        <v>7157879.9086363632</v>
      </c>
      <c r="CG794" s="389">
        <f>'گام اول '!AX795</f>
        <v>501051.59360454546</v>
      </c>
      <c r="CH794" s="389">
        <f>'گام اول '!AY795</f>
        <v>0</v>
      </c>
      <c r="CI794" s="389">
        <f>'گام اول '!AZ795</f>
        <v>0</v>
      </c>
      <c r="CJ794" s="389">
        <f>'گام اول '!BA795</f>
        <v>0</v>
      </c>
      <c r="CK794" s="389">
        <f>'گام اول '!BB795</f>
        <v>0</v>
      </c>
      <c r="CL794" s="389">
        <f>'گام اول '!BC795</f>
        <v>0</v>
      </c>
      <c r="CM794" s="389">
        <f>'گام اول '!BD795</f>
        <v>0</v>
      </c>
      <c r="CN794" s="389">
        <f>'گام اول '!BE795</f>
        <v>0</v>
      </c>
      <c r="CO794" s="389">
        <f>'گام اول '!BF795</f>
        <v>0</v>
      </c>
      <c r="CP794" s="389">
        <f>'گام اول '!BG795</f>
        <v>501051.59360454546</v>
      </c>
      <c r="CQ794" s="389">
        <f>'گام اول '!BH795</f>
        <v>6656828</v>
      </c>
      <c r="CR794" s="389">
        <f t="shared" si="552"/>
        <v>7157879.9086363632</v>
      </c>
      <c r="CS794" s="55">
        <f t="shared" si="570"/>
        <v>442582.5</v>
      </c>
      <c r="CT794" s="388">
        <f t="shared" si="553"/>
        <v>221291.25</v>
      </c>
      <c r="CU794" s="389">
        <f t="shared" si="554"/>
        <v>66387.375</v>
      </c>
      <c r="CV794" s="389">
        <f t="shared" si="555"/>
        <v>112000</v>
      </c>
      <c r="CW794" s="55">
        <v>0</v>
      </c>
      <c r="CX794" s="389">
        <f t="shared" si="556"/>
        <v>8000141.0336363632</v>
      </c>
      <c r="CY794" s="389">
        <f t="shared" si="557"/>
        <v>7157879.9086363632</v>
      </c>
      <c r="CZ794" s="389">
        <f t="shared" si="558"/>
        <v>1646312.3789863635</v>
      </c>
      <c r="DA794" s="389">
        <f t="shared" si="559"/>
        <v>9646453.4126227275</v>
      </c>
      <c r="DB794" s="389">
        <f t="shared" si="560"/>
        <v>10080</v>
      </c>
      <c r="DC794" s="389">
        <f t="shared" si="561"/>
        <v>9656533.4126227275</v>
      </c>
      <c r="DD794" s="394">
        <v>0</v>
      </c>
      <c r="DE794" s="389">
        <f t="shared" si="562"/>
        <v>800014.10336363642</v>
      </c>
      <c r="DF794" s="389">
        <f t="shared" si="563"/>
        <v>400007.05168181821</v>
      </c>
      <c r="DG794" s="389">
        <f t="shared" si="564"/>
        <v>8456512.2575772721</v>
      </c>
      <c r="DH794" s="389">
        <f t="shared" si="565"/>
        <v>730261.125</v>
      </c>
      <c r="DI794" s="389">
        <f t="shared" si="566"/>
        <v>7726251.1325772721</v>
      </c>
      <c r="DJ794" s="389">
        <f t="shared" si="567"/>
        <v>0</v>
      </c>
      <c r="DL794" s="396">
        <f t="shared" si="568"/>
        <v>6638737.5</v>
      </c>
      <c r="DM794" s="396">
        <f t="shared" si="569"/>
        <v>-6196155</v>
      </c>
    </row>
    <row r="795" spans="1:117" s="55" customFormat="1" ht="21" x14ac:dyDescent="0.2">
      <c r="A795" s="191">
        <f t="shared" si="534"/>
        <v>2655495</v>
      </c>
      <c r="B795" s="136">
        <f>'گام اول '!B796</f>
        <v>790</v>
      </c>
      <c r="C795" s="136">
        <f>'گام اول '!C796</f>
        <v>154</v>
      </c>
      <c r="D795" s="136">
        <f>'گام اول '!D796</f>
        <v>0</v>
      </c>
      <c r="E795" s="136" t="str">
        <f>'گام اول '!E796</f>
        <v xml:space="preserve">دانیال </v>
      </c>
      <c r="F795" s="136" t="str">
        <f>'گام اول '!F796</f>
        <v>ترابی جوان</v>
      </c>
      <c r="G795" s="136" t="str">
        <f>'گام اول '!G796</f>
        <v>نگهبان</v>
      </c>
      <c r="H795" s="136" t="str">
        <f>'گام اول '!H796</f>
        <v>تهران</v>
      </c>
      <c r="I795" s="136" t="str">
        <f>'گام اول '!I796</f>
        <v>436-700-4394279-1</v>
      </c>
      <c r="J795" s="136" t="str">
        <f>'گام اول '!J796</f>
        <v>0323671977</v>
      </c>
      <c r="K795" s="136" t="str">
        <f>'گام اول '!K796</f>
        <v>0026269506</v>
      </c>
      <c r="L795" s="136" t="str">
        <f>'گام اول '!L796</f>
        <v>تهران</v>
      </c>
      <c r="M795" s="136" t="str">
        <f>'گام اول '!M796</f>
        <v>نگهبان</v>
      </c>
      <c r="N795" s="120" t="str">
        <f>'گام اول '!N796</f>
        <v>*</v>
      </c>
      <c r="O795" s="119">
        <f>'گام اول '!O796</f>
        <v>0</v>
      </c>
      <c r="P795" s="121">
        <f>'گام اول '!P796</f>
        <v>0</v>
      </c>
      <c r="Q795" s="358">
        <f>'گام اول '!Q796</f>
        <v>30</v>
      </c>
      <c r="R795" s="358">
        <f>'گام اول '!R796</f>
        <v>120</v>
      </c>
      <c r="S795" s="358">
        <f>'گام اول '!S796</f>
        <v>110</v>
      </c>
      <c r="T795" s="358">
        <f>'گام اول '!T796</f>
        <v>29.33</v>
      </c>
      <c r="U795" s="137">
        <f>'گام اول '!U796</f>
        <v>0</v>
      </c>
      <c r="V795" s="120">
        <f>'گام اول '!W796</f>
        <v>0</v>
      </c>
      <c r="W795" s="121">
        <f>'گام اول '!X796</f>
        <v>0</v>
      </c>
      <c r="X795" s="366">
        <f>'گام اول '!Y796</f>
        <v>2</v>
      </c>
      <c r="Y795" s="366">
        <f>'گام اول '!Z796</f>
        <v>2</v>
      </c>
      <c r="Z795" s="138">
        <f>'گام اول '!AA796</f>
        <v>885165</v>
      </c>
      <c r="AA795" s="138">
        <f>'گام اول '!AB796</f>
        <v>0</v>
      </c>
      <c r="AB795" s="138">
        <f>'گام اول '!AC796</f>
        <v>885165</v>
      </c>
      <c r="AC795" s="138">
        <f>'گام اول '!AD796</f>
        <v>4500000</v>
      </c>
      <c r="AD795" s="138">
        <f>'گام اول '!AE796</f>
        <v>6000000</v>
      </c>
      <c r="AE795" s="139">
        <f>'گام اول '!AF796</f>
        <v>168986.04545454544</v>
      </c>
      <c r="AF795" s="122">
        <f>'گام اول '!AG796</f>
        <v>26554950</v>
      </c>
      <c r="AG795" s="123">
        <f>'گام اول '!AH796</f>
        <v>0</v>
      </c>
      <c r="AH795" s="123">
        <f>'گام اول '!AI796</f>
        <v>20278325.454545453</v>
      </c>
      <c r="AI795" s="123">
        <f>'گام اول '!AJ796</f>
        <v>5310990</v>
      </c>
      <c r="AJ795" s="123">
        <f>'گام اول '!AK796</f>
        <v>4500000</v>
      </c>
      <c r="AK795" s="123">
        <f>'گام اول '!AL796</f>
        <v>6000000</v>
      </c>
      <c r="AL795" s="123">
        <f>'گام اول '!AM796</f>
        <v>4647116.25</v>
      </c>
      <c r="AM795" s="123">
        <f>'گام اول '!AN796</f>
        <v>4956360.7131818179</v>
      </c>
      <c r="AN795" s="123">
        <f>'گام اول '!AO796</f>
        <v>0</v>
      </c>
      <c r="AO795" s="123">
        <f>'گام اول '!AP796</f>
        <v>3000000</v>
      </c>
      <c r="AP795" s="123">
        <f>'گام اول '!AQ796</f>
        <v>0</v>
      </c>
      <c r="AQ795" s="123">
        <f>'گام اول '!AR796</f>
        <v>0</v>
      </c>
      <c r="AR795" s="123">
        <f>'گام اول '!AS796</f>
        <v>0</v>
      </c>
      <c r="AS795" s="375">
        <f>'گام اول '!AT796</f>
        <v>0</v>
      </c>
      <c r="AT795" s="368">
        <f t="shared" si="535"/>
        <v>75247742.417727277</v>
      </c>
      <c r="AU795" s="173">
        <f>'گام اول '!AV796</f>
        <v>51541179.74848637</v>
      </c>
      <c r="AV795" s="141">
        <f>'گام اول '!AW796</f>
        <v>69936752.417727262</v>
      </c>
      <c r="AW795" s="142">
        <f t="shared" si="536"/>
        <v>4895572.6692409087</v>
      </c>
      <c r="AX795" s="75">
        <f t="shared" si="537"/>
        <v>1154117.9748486371</v>
      </c>
      <c r="AY795" s="142">
        <f>'گام اول '!AZ796</f>
        <v>0</v>
      </c>
      <c r="AZ795" s="142">
        <f>'گام اول '!BA796</f>
        <v>0</v>
      </c>
      <c r="BA795" s="142">
        <f>'گام اول '!BB796</f>
        <v>0</v>
      </c>
      <c r="BB795" s="142">
        <f>'گام اول '!BC796</f>
        <v>0</v>
      </c>
      <c r="BC795" s="142">
        <f>'گام اول '!BD796</f>
        <v>0</v>
      </c>
      <c r="BD795" s="142">
        <f>'گام اول '!BE796</f>
        <v>0</v>
      </c>
      <c r="BE795" s="142">
        <f>'گام اول '!BF796</f>
        <v>0</v>
      </c>
      <c r="BF795" s="143">
        <f t="shared" si="538"/>
        <v>6049690.6440895461</v>
      </c>
      <c r="BG795" s="140">
        <f t="shared" si="539"/>
        <v>69198051</v>
      </c>
      <c r="BH795" s="144">
        <f t="shared" si="540"/>
        <v>75247742.417727277</v>
      </c>
      <c r="BI795" s="127">
        <f t="shared" si="533"/>
        <v>4425825</v>
      </c>
      <c r="BJ795" s="145">
        <f t="shared" si="541"/>
        <v>2212912.5</v>
      </c>
      <c r="BK795" s="145">
        <f t="shared" si="542"/>
        <v>663873.75</v>
      </c>
      <c r="BL795" s="146">
        <f t="shared" si="543"/>
        <v>1120000</v>
      </c>
      <c r="BM795" s="379">
        <v>0</v>
      </c>
      <c r="BN795" s="147">
        <f t="shared" si="544"/>
        <v>83670353.667727277</v>
      </c>
      <c r="BO795" s="148">
        <f t="shared" si="545"/>
        <v>69936752.417727262</v>
      </c>
      <c r="BP795" s="149">
        <f t="shared" si="546"/>
        <v>16085453.056077272</v>
      </c>
      <c r="BQ795" s="150">
        <f t="shared" si="528"/>
        <v>99755806.723804548</v>
      </c>
      <c r="BR795" s="151">
        <f t="shared" si="529"/>
        <v>100800</v>
      </c>
      <c r="BS795" s="147">
        <f t="shared" si="530"/>
        <v>99856606.723804548</v>
      </c>
      <c r="BT795" s="135">
        <v>0</v>
      </c>
      <c r="BU795" s="148">
        <f t="shared" si="547"/>
        <v>8367035.366772728</v>
      </c>
      <c r="BV795" s="152">
        <f t="shared" si="548"/>
        <v>4183517.683386364</v>
      </c>
      <c r="BW795" s="133">
        <f t="shared" si="549"/>
        <v>87306053.673645452</v>
      </c>
      <c r="BX795" s="147">
        <f t="shared" si="550"/>
        <v>7302611.25</v>
      </c>
      <c r="BY795" s="134">
        <f t="shared" si="551"/>
        <v>80003442.423645452</v>
      </c>
      <c r="BZ795" s="63"/>
      <c r="CA795" s="195"/>
      <c r="CD795" s="388">
        <f>'گام اول '!AU796</f>
        <v>75247742.417727277</v>
      </c>
      <c r="CE795" s="389">
        <f>'گام اول '!AV796</f>
        <v>51541179.74848637</v>
      </c>
      <c r="CF795" s="389">
        <f>'گام اول '!AW796</f>
        <v>69936752.417727262</v>
      </c>
      <c r="CG795" s="389">
        <f>'گام اول '!AX796</f>
        <v>4895572.6692409087</v>
      </c>
      <c r="CH795" s="389">
        <f>'گام اول '!AY796</f>
        <v>1154117.9748486371</v>
      </c>
      <c r="CI795" s="389">
        <f>'گام اول '!AZ796</f>
        <v>0</v>
      </c>
      <c r="CJ795" s="389">
        <f>'گام اول '!BA796</f>
        <v>0</v>
      </c>
      <c r="CK795" s="389">
        <f>'گام اول '!BB796</f>
        <v>0</v>
      </c>
      <c r="CL795" s="389">
        <f>'گام اول '!BC796</f>
        <v>0</v>
      </c>
      <c r="CM795" s="389">
        <f>'گام اول '!BD796</f>
        <v>0</v>
      </c>
      <c r="CN795" s="389">
        <f>'گام اول '!BE796</f>
        <v>0</v>
      </c>
      <c r="CO795" s="389">
        <f>'گام اول '!BF796</f>
        <v>0</v>
      </c>
      <c r="CP795" s="389">
        <f>'گام اول '!BG796</f>
        <v>6049690.6440895461</v>
      </c>
      <c r="CQ795" s="389">
        <f>'گام اول '!BH796</f>
        <v>69198051</v>
      </c>
      <c r="CR795" s="389">
        <f t="shared" si="552"/>
        <v>75247742.417727277</v>
      </c>
      <c r="CS795" s="55">
        <f t="shared" si="570"/>
        <v>4425825</v>
      </c>
      <c r="CT795" s="388">
        <f t="shared" si="553"/>
        <v>2212912.5</v>
      </c>
      <c r="CU795" s="389">
        <f t="shared" si="554"/>
        <v>663873.75</v>
      </c>
      <c r="CV795" s="389">
        <f t="shared" si="555"/>
        <v>1120000</v>
      </c>
      <c r="CW795" s="55">
        <v>0</v>
      </c>
      <c r="CX795" s="389">
        <f t="shared" si="556"/>
        <v>83670353.667727277</v>
      </c>
      <c r="CY795" s="389">
        <f t="shared" si="557"/>
        <v>69936752.417727262</v>
      </c>
      <c r="CZ795" s="389">
        <f t="shared" si="558"/>
        <v>16085453.056077272</v>
      </c>
      <c r="DA795" s="389">
        <f t="shared" si="559"/>
        <v>99755806.723804548</v>
      </c>
      <c r="DB795" s="389">
        <f t="shared" si="560"/>
        <v>100800</v>
      </c>
      <c r="DC795" s="389">
        <f t="shared" si="561"/>
        <v>99856606.723804548</v>
      </c>
      <c r="DD795" s="394">
        <v>0</v>
      </c>
      <c r="DE795" s="389">
        <f t="shared" si="562"/>
        <v>8367035.366772728</v>
      </c>
      <c r="DF795" s="389">
        <f t="shared" si="563"/>
        <v>4183517.683386364</v>
      </c>
      <c r="DG795" s="389">
        <f t="shared" si="564"/>
        <v>87306053.673645452</v>
      </c>
      <c r="DH795" s="389">
        <f t="shared" si="565"/>
        <v>7302611.25</v>
      </c>
      <c r="DI795" s="389">
        <f t="shared" si="566"/>
        <v>80003442.423645452</v>
      </c>
      <c r="DJ795" s="389">
        <f t="shared" si="567"/>
        <v>0</v>
      </c>
      <c r="DL795" s="396">
        <f t="shared" si="568"/>
        <v>6638737.5</v>
      </c>
      <c r="DM795" s="396">
        <f t="shared" si="569"/>
        <v>-2212912.5</v>
      </c>
    </row>
    <row r="796" spans="1:117" s="55" customFormat="1" ht="21" x14ac:dyDescent="0.2">
      <c r="A796" s="191">
        <f t="shared" si="534"/>
        <v>2655495</v>
      </c>
      <c r="B796" s="136">
        <f>'گام اول '!B797</f>
        <v>791</v>
      </c>
      <c r="C796" s="136">
        <f>'گام اول '!C797</f>
        <v>155</v>
      </c>
      <c r="D796" s="136">
        <f>'گام اول '!D797</f>
        <v>0</v>
      </c>
      <c r="E796" s="136" t="str">
        <f>'گام اول '!E797</f>
        <v xml:space="preserve">دانیال </v>
      </c>
      <c r="F796" s="136" t="str">
        <f>'گام اول '!F797</f>
        <v>ترابی جوان</v>
      </c>
      <c r="G796" s="136" t="str">
        <f>'گام اول '!G797</f>
        <v>نگهبان</v>
      </c>
      <c r="H796" s="136" t="str">
        <f>'گام اول '!H797</f>
        <v>تهران</v>
      </c>
      <c r="I796" s="136" t="str">
        <f>'گام اول '!I797</f>
        <v>436-700-4394279-1</v>
      </c>
      <c r="J796" s="136" t="str">
        <f>'گام اول '!J797</f>
        <v>0323671977</v>
      </c>
      <c r="K796" s="136" t="str">
        <f>'گام اول '!K797</f>
        <v>0026269506</v>
      </c>
      <c r="L796" s="136" t="str">
        <f>'گام اول '!L797</f>
        <v>تهران</v>
      </c>
      <c r="M796" s="136" t="str">
        <f>'گام اول '!M797</f>
        <v>نگهبان</v>
      </c>
      <c r="N796" s="120" t="str">
        <f>'گام اول '!N797</f>
        <v>*</v>
      </c>
      <c r="O796" s="119">
        <f>'گام اول '!O797</f>
        <v>0</v>
      </c>
      <c r="P796" s="121">
        <f>'گام اول '!P797</f>
        <v>0</v>
      </c>
      <c r="Q796" s="358">
        <f>'گام اول '!Q797</f>
        <v>3</v>
      </c>
      <c r="R796" s="358">
        <f>'گام اول '!R797</f>
        <v>12</v>
      </c>
      <c r="S796" s="358">
        <f>'گام اول '!S797</f>
        <v>11</v>
      </c>
      <c r="T796" s="358">
        <f>'گام اول '!T797</f>
        <v>2.93</v>
      </c>
      <c r="U796" s="137">
        <f>'گام اول '!U797</f>
        <v>0</v>
      </c>
      <c r="V796" s="120">
        <f>'گام اول '!W797</f>
        <v>0</v>
      </c>
      <c r="W796" s="121">
        <f>'گام اول '!X797</f>
        <v>0</v>
      </c>
      <c r="X796" s="366">
        <f>'گام اول '!Y797</f>
        <v>2</v>
      </c>
      <c r="Y796" s="366">
        <f>'گام اول '!Z797</f>
        <v>2</v>
      </c>
      <c r="Z796" s="138">
        <f>'گام اول '!AA797</f>
        <v>885165</v>
      </c>
      <c r="AA796" s="138">
        <f>'گام اول '!AB797</f>
        <v>0</v>
      </c>
      <c r="AB796" s="138">
        <f>'گام اول '!AC797</f>
        <v>885165</v>
      </c>
      <c r="AC796" s="138">
        <f>'گام اول '!AD797</f>
        <v>4500000</v>
      </c>
      <c r="AD796" s="138">
        <f>'گام اول '!AE797</f>
        <v>6000000</v>
      </c>
      <c r="AE796" s="139">
        <f>'گام اول '!AF797</f>
        <v>168986.04545454544</v>
      </c>
      <c r="AF796" s="122">
        <f>'گام اول '!AG797</f>
        <v>2655495</v>
      </c>
      <c r="AG796" s="123">
        <f>'گام اول '!AH797</f>
        <v>0</v>
      </c>
      <c r="AH796" s="123">
        <f>'گام اول '!AI797</f>
        <v>2027832.5454545454</v>
      </c>
      <c r="AI796" s="123">
        <f>'گام اول '!AJ797</f>
        <v>531099</v>
      </c>
      <c r="AJ796" s="123">
        <f>'گام اول '!AK797</f>
        <v>450000</v>
      </c>
      <c r="AK796" s="123">
        <f>'گام اول '!AL797</f>
        <v>600000</v>
      </c>
      <c r="AL796" s="123">
        <f>'گام اول '!AM797</f>
        <v>464711.62499999994</v>
      </c>
      <c r="AM796" s="123">
        <f>'گام اول '!AN797</f>
        <v>495129.11318181816</v>
      </c>
      <c r="AN796" s="123">
        <f>'گام اول '!AO797</f>
        <v>0</v>
      </c>
      <c r="AO796" s="123">
        <f>'گام اول '!AP797</f>
        <v>0</v>
      </c>
      <c r="AP796" s="123">
        <f>'گام اول '!AQ797</f>
        <v>0</v>
      </c>
      <c r="AQ796" s="123">
        <f>'گام اول '!AR797</f>
        <v>0</v>
      </c>
      <c r="AR796" s="123">
        <f>'گام اول '!AS797</f>
        <v>0</v>
      </c>
      <c r="AS796" s="375">
        <f>'گام اول '!AT797</f>
        <v>0</v>
      </c>
      <c r="AT796" s="368">
        <f t="shared" si="535"/>
        <v>7224267.2836363632</v>
      </c>
      <c r="AU796" s="173">
        <f>'گام اول '!AV797</f>
        <v>5174646.5037818179</v>
      </c>
      <c r="AV796" s="141">
        <f>'گام اول '!AW797</f>
        <v>6693168.2836363632</v>
      </c>
      <c r="AW796" s="142">
        <f t="shared" si="536"/>
        <v>468521.77985454549</v>
      </c>
      <c r="AX796" s="75">
        <f t="shared" si="537"/>
        <v>0</v>
      </c>
      <c r="AY796" s="142">
        <f>'گام اول '!AZ797</f>
        <v>0</v>
      </c>
      <c r="AZ796" s="142">
        <f>'گام اول '!BA797</f>
        <v>0</v>
      </c>
      <c r="BA796" s="142">
        <f>'گام اول '!BB797</f>
        <v>0</v>
      </c>
      <c r="BB796" s="142">
        <f>'گام اول '!BC797</f>
        <v>0</v>
      </c>
      <c r="BC796" s="142">
        <f>'گام اول '!BD797</f>
        <v>0</v>
      </c>
      <c r="BD796" s="142">
        <f>'گام اول '!BE797</f>
        <v>0</v>
      </c>
      <c r="BE796" s="142">
        <f>'گام اول '!BF797</f>
        <v>0</v>
      </c>
      <c r="BF796" s="143">
        <f t="shared" si="538"/>
        <v>468521.77985454549</v>
      </c>
      <c r="BG796" s="140">
        <f t="shared" si="539"/>
        <v>6755745</v>
      </c>
      <c r="BH796" s="144">
        <f t="shared" si="540"/>
        <v>7224267.2836363632</v>
      </c>
      <c r="BI796" s="127">
        <f t="shared" si="533"/>
        <v>442582.5</v>
      </c>
      <c r="BJ796" s="145">
        <f t="shared" si="541"/>
        <v>221291.25</v>
      </c>
      <c r="BK796" s="145">
        <f t="shared" si="542"/>
        <v>66387.375</v>
      </c>
      <c r="BL796" s="146">
        <f t="shared" si="543"/>
        <v>112000</v>
      </c>
      <c r="BM796" s="379">
        <v>0</v>
      </c>
      <c r="BN796" s="147">
        <f t="shared" si="544"/>
        <v>8066528.4086363632</v>
      </c>
      <c r="BO796" s="148">
        <f t="shared" si="545"/>
        <v>6693168.2836363632</v>
      </c>
      <c r="BP796" s="149">
        <f t="shared" si="546"/>
        <v>1539428.7052363637</v>
      </c>
      <c r="BQ796" s="150">
        <f t="shared" si="528"/>
        <v>9605957.1138727274</v>
      </c>
      <c r="BR796" s="151">
        <f t="shared" si="529"/>
        <v>10080</v>
      </c>
      <c r="BS796" s="147">
        <f t="shared" si="530"/>
        <v>9616037.1138727274</v>
      </c>
      <c r="BT796" s="135">
        <v>0</v>
      </c>
      <c r="BU796" s="148">
        <f t="shared" si="547"/>
        <v>806652.84086363635</v>
      </c>
      <c r="BV796" s="152">
        <f t="shared" si="548"/>
        <v>403326.42043181817</v>
      </c>
      <c r="BW796" s="133">
        <f t="shared" si="549"/>
        <v>8406057.8525772728</v>
      </c>
      <c r="BX796" s="147">
        <f t="shared" si="550"/>
        <v>730261.125</v>
      </c>
      <c r="BY796" s="134">
        <f t="shared" si="551"/>
        <v>7675796.7275772728</v>
      </c>
      <c r="BZ796" s="63"/>
      <c r="CA796" s="195"/>
      <c r="CD796" s="388">
        <f>'گام اول '!AU797</f>
        <v>7224267.2836363632</v>
      </c>
      <c r="CE796" s="389">
        <f>'گام اول '!AV797</f>
        <v>5174646.5037818179</v>
      </c>
      <c r="CF796" s="389">
        <f>'گام اول '!AW797</f>
        <v>6693168.2836363632</v>
      </c>
      <c r="CG796" s="389">
        <f>'گام اول '!AX797</f>
        <v>468521.77985454549</v>
      </c>
      <c r="CH796" s="389">
        <f>'گام اول '!AY797</f>
        <v>0</v>
      </c>
      <c r="CI796" s="389">
        <f>'گام اول '!AZ797</f>
        <v>0</v>
      </c>
      <c r="CJ796" s="389">
        <f>'گام اول '!BA797</f>
        <v>0</v>
      </c>
      <c r="CK796" s="389">
        <f>'گام اول '!BB797</f>
        <v>0</v>
      </c>
      <c r="CL796" s="389">
        <f>'گام اول '!BC797</f>
        <v>0</v>
      </c>
      <c r="CM796" s="389">
        <f>'گام اول '!BD797</f>
        <v>0</v>
      </c>
      <c r="CN796" s="389">
        <f>'گام اول '!BE797</f>
        <v>0</v>
      </c>
      <c r="CO796" s="389">
        <f>'گام اول '!BF797</f>
        <v>0</v>
      </c>
      <c r="CP796" s="389">
        <f>'گام اول '!BG797</f>
        <v>468521.77985454549</v>
      </c>
      <c r="CQ796" s="389">
        <f>'گام اول '!BH797</f>
        <v>6755745</v>
      </c>
      <c r="CR796" s="389">
        <f t="shared" si="552"/>
        <v>7224267.2836363632</v>
      </c>
      <c r="CS796" s="55">
        <f t="shared" si="570"/>
        <v>442582.5</v>
      </c>
      <c r="CT796" s="388">
        <f t="shared" si="553"/>
        <v>221291.25</v>
      </c>
      <c r="CU796" s="389">
        <f t="shared" si="554"/>
        <v>66387.375</v>
      </c>
      <c r="CV796" s="389">
        <f t="shared" si="555"/>
        <v>112000</v>
      </c>
      <c r="CW796" s="55">
        <v>0</v>
      </c>
      <c r="CX796" s="389">
        <f t="shared" si="556"/>
        <v>8066528.4086363632</v>
      </c>
      <c r="CY796" s="389">
        <f t="shared" si="557"/>
        <v>6693168.2836363632</v>
      </c>
      <c r="CZ796" s="389">
        <f t="shared" si="558"/>
        <v>1539428.7052363637</v>
      </c>
      <c r="DA796" s="389">
        <f t="shared" si="559"/>
        <v>9605957.1138727274</v>
      </c>
      <c r="DB796" s="389">
        <f t="shared" si="560"/>
        <v>10080</v>
      </c>
      <c r="DC796" s="389">
        <f t="shared" si="561"/>
        <v>9616037.1138727274</v>
      </c>
      <c r="DD796" s="394">
        <v>0</v>
      </c>
      <c r="DE796" s="389">
        <f t="shared" si="562"/>
        <v>806652.84086363635</v>
      </c>
      <c r="DF796" s="389">
        <f t="shared" si="563"/>
        <v>403326.42043181817</v>
      </c>
      <c r="DG796" s="389">
        <f t="shared" si="564"/>
        <v>8406057.8525772728</v>
      </c>
      <c r="DH796" s="389">
        <f t="shared" si="565"/>
        <v>730261.125</v>
      </c>
      <c r="DI796" s="389">
        <f t="shared" si="566"/>
        <v>7675796.7275772728</v>
      </c>
      <c r="DJ796" s="389">
        <f t="shared" si="567"/>
        <v>0</v>
      </c>
      <c r="DL796" s="396">
        <f t="shared" si="568"/>
        <v>6638737.5</v>
      </c>
      <c r="DM796" s="396">
        <f t="shared" si="569"/>
        <v>-6196155</v>
      </c>
    </row>
    <row r="797" spans="1:117" s="55" customFormat="1" ht="21" x14ac:dyDescent="0.2">
      <c r="A797" s="191">
        <f t="shared" si="534"/>
        <v>2655495</v>
      </c>
      <c r="B797" s="136">
        <f>'گام اول '!B798</f>
        <v>792</v>
      </c>
      <c r="C797" s="136">
        <f>'گام اول '!C798</f>
        <v>156</v>
      </c>
      <c r="D797" s="136">
        <f>'گام اول '!D798</f>
        <v>0</v>
      </c>
      <c r="E797" s="136" t="str">
        <f>'گام اول '!E798</f>
        <v>علی</v>
      </c>
      <c r="F797" s="136" t="str">
        <f>'گام اول '!F798</f>
        <v>آبنیکی</v>
      </c>
      <c r="G797" s="136" t="str">
        <f>'گام اول '!G798</f>
        <v>نگهبان</v>
      </c>
      <c r="H797" s="136" t="str">
        <f>'گام اول '!H798</f>
        <v>تهران</v>
      </c>
      <c r="I797" s="136" t="str">
        <f>'گام اول '!I798</f>
        <v>374-700-4397826-1</v>
      </c>
      <c r="J797" s="136" t="str">
        <f>'گام اول '!J798</f>
        <v>0453229069</v>
      </c>
      <c r="K797" s="136">
        <f>'گام اول '!K798</f>
        <v>0</v>
      </c>
      <c r="L797" s="136" t="str">
        <f>'گام اول '!L798</f>
        <v>تهران</v>
      </c>
      <c r="M797" s="136" t="str">
        <f>'گام اول '!M798</f>
        <v>نگهبان</v>
      </c>
      <c r="N797" s="120" t="str">
        <f>'گام اول '!N798</f>
        <v>*</v>
      </c>
      <c r="O797" s="119">
        <f>'گام اول '!O798</f>
        <v>0</v>
      </c>
      <c r="P797" s="121">
        <f>'گام اول '!P798</f>
        <v>0</v>
      </c>
      <c r="Q797" s="358">
        <f>'گام اول '!Q798</f>
        <v>23</v>
      </c>
      <c r="R797" s="358">
        <f>'گام اول '!R798</f>
        <v>92</v>
      </c>
      <c r="S797" s="358">
        <f>'گام اول '!S798</f>
        <v>84</v>
      </c>
      <c r="T797" s="358">
        <f>'گام اول '!T798</f>
        <v>22.49</v>
      </c>
      <c r="U797" s="137">
        <f>'گام اول '!U798</f>
        <v>0</v>
      </c>
      <c r="V797" s="120">
        <f>'گام اول '!W798</f>
        <v>0</v>
      </c>
      <c r="W797" s="121">
        <f>'گام اول '!X798</f>
        <v>0</v>
      </c>
      <c r="X797" s="366">
        <f>'گام اول '!Y798</f>
        <v>0</v>
      </c>
      <c r="Y797" s="366">
        <f>'گام اول '!Z798</f>
        <v>0</v>
      </c>
      <c r="Z797" s="138">
        <f>'گام اول '!AA798</f>
        <v>885165</v>
      </c>
      <c r="AA797" s="138">
        <f>'گام اول '!AB798</f>
        <v>0</v>
      </c>
      <c r="AB797" s="138">
        <f>'گام اول '!AC798</f>
        <v>885165</v>
      </c>
      <c r="AC797" s="138">
        <f>'گام اول '!AD798</f>
        <v>4500000</v>
      </c>
      <c r="AD797" s="138">
        <f>'گام اول '!AE798</f>
        <v>6000000</v>
      </c>
      <c r="AE797" s="139">
        <f>'گام اول '!AF798</f>
        <v>168986.04545454544</v>
      </c>
      <c r="AF797" s="122">
        <f>'گام اول '!AG798</f>
        <v>20358795</v>
      </c>
      <c r="AG797" s="123">
        <f>'گام اول '!AH798</f>
        <v>0</v>
      </c>
      <c r="AH797" s="123">
        <f>'گام اول '!AI798</f>
        <v>15546716.18181818</v>
      </c>
      <c r="AI797" s="123">
        <f>'گام اول '!AJ798</f>
        <v>0</v>
      </c>
      <c r="AJ797" s="123">
        <f>'گام اول '!AK798</f>
        <v>3450000.0000000005</v>
      </c>
      <c r="AK797" s="123">
        <f>'گام اول '!AL798</f>
        <v>4600000</v>
      </c>
      <c r="AL797" s="123">
        <f>'گام اول '!AM798</f>
        <v>3548706.9545454541</v>
      </c>
      <c r="AM797" s="123">
        <f>'گام اول '!AN798</f>
        <v>3800496.1622727267</v>
      </c>
      <c r="AN797" s="123">
        <f>'گام اول '!AO798</f>
        <v>0</v>
      </c>
      <c r="AO797" s="123">
        <f>'گام اول '!AP798</f>
        <v>4000000</v>
      </c>
      <c r="AP797" s="123">
        <f>'گام اول '!AQ798</f>
        <v>0</v>
      </c>
      <c r="AQ797" s="123">
        <f>'گام اول '!AR798</f>
        <v>0</v>
      </c>
      <c r="AR797" s="123">
        <f>'گام اول '!AS798</f>
        <v>0</v>
      </c>
      <c r="AS797" s="375">
        <f>'گام اول '!AT798</f>
        <v>0</v>
      </c>
      <c r="AT797" s="368">
        <f t="shared" si="535"/>
        <v>55304714.298636362</v>
      </c>
      <c r="AU797" s="173">
        <f>'گام اول '!AV798</f>
        <v>39383384.297731817</v>
      </c>
      <c r="AV797" s="141">
        <f>'گام اول '!AW798</f>
        <v>55304714.298636362</v>
      </c>
      <c r="AW797" s="142">
        <f t="shared" si="536"/>
        <v>3871330.0009045457</v>
      </c>
      <c r="AX797" s="75">
        <f t="shared" si="537"/>
        <v>0</v>
      </c>
      <c r="AY797" s="142">
        <f>'گام اول '!AZ798</f>
        <v>0</v>
      </c>
      <c r="AZ797" s="142">
        <f>'گام اول '!BA798</f>
        <v>0</v>
      </c>
      <c r="BA797" s="142">
        <f>'گام اول '!BB798</f>
        <v>0</v>
      </c>
      <c r="BB797" s="142">
        <f>'گام اول '!BC798</f>
        <v>0</v>
      </c>
      <c r="BC797" s="142">
        <f>'گام اول '!BD798</f>
        <v>0</v>
      </c>
      <c r="BD797" s="142">
        <f>'گام اول '!BE798</f>
        <v>0</v>
      </c>
      <c r="BE797" s="142">
        <f>'گام اول '!BF798</f>
        <v>0</v>
      </c>
      <c r="BF797" s="143">
        <f t="shared" si="538"/>
        <v>3871330.0009045457</v>
      </c>
      <c r="BG797" s="140">
        <f t="shared" si="539"/>
        <v>51433384</v>
      </c>
      <c r="BH797" s="144">
        <f t="shared" si="540"/>
        <v>55304714.298636362</v>
      </c>
      <c r="BI797" s="127">
        <f t="shared" si="533"/>
        <v>3393132.5</v>
      </c>
      <c r="BJ797" s="145">
        <f t="shared" si="541"/>
        <v>1696566.25</v>
      </c>
      <c r="BK797" s="145">
        <f t="shared" si="542"/>
        <v>508969.875</v>
      </c>
      <c r="BL797" s="146">
        <f t="shared" si="543"/>
        <v>858666.66666666674</v>
      </c>
      <c r="BM797" s="379">
        <v>0</v>
      </c>
      <c r="BN797" s="147">
        <f t="shared" si="544"/>
        <v>61762049.590303026</v>
      </c>
      <c r="BO797" s="148">
        <f t="shared" si="545"/>
        <v>55304714.298636362</v>
      </c>
      <c r="BP797" s="149">
        <f t="shared" si="546"/>
        <v>12720084.288686363</v>
      </c>
      <c r="BQ797" s="150">
        <f t="shared" si="528"/>
        <v>74482133.878989384</v>
      </c>
      <c r="BR797" s="151">
        <f t="shared" si="529"/>
        <v>77280</v>
      </c>
      <c r="BS797" s="147">
        <f t="shared" si="530"/>
        <v>74559413.878989384</v>
      </c>
      <c r="BT797" s="135">
        <v>0</v>
      </c>
      <c r="BU797" s="148">
        <f t="shared" si="547"/>
        <v>6176204.9590303032</v>
      </c>
      <c r="BV797" s="152">
        <f t="shared" si="548"/>
        <v>3088102.4795151516</v>
      </c>
      <c r="BW797" s="133">
        <f t="shared" si="549"/>
        <v>65295106.440443933</v>
      </c>
      <c r="BX797" s="147">
        <f t="shared" si="550"/>
        <v>5598668.625</v>
      </c>
      <c r="BY797" s="134">
        <f t="shared" si="551"/>
        <v>59696437.815443933</v>
      </c>
      <c r="BZ797" s="63"/>
      <c r="CA797" s="195"/>
      <c r="CD797" s="388">
        <f>'گام اول '!AU798</f>
        <v>55304714.298636362</v>
      </c>
      <c r="CE797" s="389">
        <f>'گام اول '!AV798</f>
        <v>39383384.297731817</v>
      </c>
      <c r="CF797" s="389">
        <f>'گام اول '!AW798</f>
        <v>55304714.298636362</v>
      </c>
      <c r="CG797" s="389">
        <f>'گام اول '!AX798</f>
        <v>3871330.0009045457</v>
      </c>
      <c r="CH797" s="389">
        <f>'گام اول '!AY798</f>
        <v>0</v>
      </c>
      <c r="CI797" s="389">
        <f>'گام اول '!AZ798</f>
        <v>0</v>
      </c>
      <c r="CJ797" s="389">
        <f>'گام اول '!BA798</f>
        <v>0</v>
      </c>
      <c r="CK797" s="389">
        <f>'گام اول '!BB798</f>
        <v>0</v>
      </c>
      <c r="CL797" s="389">
        <f>'گام اول '!BC798</f>
        <v>0</v>
      </c>
      <c r="CM797" s="389">
        <f>'گام اول '!BD798</f>
        <v>0</v>
      </c>
      <c r="CN797" s="389">
        <f>'گام اول '!BE798</f>
        <v>0</v>
      </c>
      <c r="CO797" s="389">
        <f>'گام اول '!BF798</f>
        <v>0</v>
      </c>
      <c r="CP797" s="389">
        <f>'گام اول '!BG798</f>
        <v>3871330.0009045457</v>
      </c>
      <c r="CQ797" s="389">
        <f>'گام اول '!BH798</f>
        <v>51433384</v>
      </c>
      <c r="CR797" s="389">
        <f t="shared" si="552"/>
        <v>55304714.298636362</v>
      </c>
      <c r="CS797" s="55">
        <f t="shared" si="570"/>
        <v>3393132.5</v>
      </c>
      <c r="CT797" s="388">
        <f t="shared" si="553"/>
        <v>1696566.25</v>
      </c>
      <c r="CU797" s="389">
        <f t="shared" si="554"/>
        <v>508969.875</v>
      </c>
      <c r="CV797" s="389">
        <f t="shared" si="555"/>
        <v>858666.66666666674</v>
      </c>
      <c r="CW797" s="55">
        <v>0</v>
      </c>
      <c r="CX797" s="389">
        <f t="shared" si="556"/>
        <v>61762049.590303026</v>
      </c>
      <c r="CY797" s="389">
        <f t="shared" si="557"/>
        <v>55304714.298636362</v>
      </c>
      <c r="CZ797" s="389">
        <f t="shared" si="558"/>
        <v>12720084.288686363</v>
      </c>
      <c r="DA797" s="389">
        <f t="shared" si="559"/>
        <v>74482133.878989384</v>
      </c>
      <c r="DB797" s="389">
        <f t="shared" si="560"/>
        <v>77280</v>
      </c>
      <c r="DC797" s="389">
        <f t="shared" si="561"/>
        <v>74559413.878989384</v>
      </c>
      <c r="DD797" s="394">
        <v>0</v>
      </c>
      <c r="DE797" s="389">
        <f t="shared" si="562"/>
        <v>6176204.9590303032</v>
      </c>
      <c r="DF797" s="389">
        <f t="shared" si="563"/>
        <v>3088102.4795151516</v>
      </c>
      <c r="DG797" s="389">
        <f t="shared" si="564"/>
        <v>65295106.440443933</v>
      </c>
      <c r="DH797" s="389">
        <f t="shared" si="565"/>
        <v>5598668.625</v>
      </c>
      <c r="DI797" s="389">
        <f t="shared" si="566"/>
        <v>59696437.815443933</v>
      </c>
      <c r="DJ797" s="389">
        <f t="shared" si="567"/>
        <v>0</v>
      </c>
      <c r="DL797" s="396">
        <f t="shared" si="568"/>
        <v>6638737.5</v>
      </c>
      <c r="DM797" s="396">
        <f t="shared" si="569"/>
        <v>-3245605</v>
      </c>
    </row>
    <row r="798" spans="1:117" s="55" customFormat="1" ht="21" x14ac:dyDescent="0.2">
      <c r="A798" s="191">
        <f t="shared" si="534"/>
        <v>2655495</v>
      </c>
      <c r="B798" s="136">
        <f>'گام اول '!B799</f>
        <v>793</v>
      </c>
      <c r="C798" s="136">
        <f>'گام اول '!C799</f>
        <v>157</v>
      </c>
      <c r="D798" s="136">
        <f>'گام اول '!D799</f>
        <v>0</v>
      </c>
      <c r="E798" s="136" t="str">
        <f>'گام اول '!E799</f>
        <v>امیرحسین</v>
      </c>
      <c r="F798" s="136" t="str">
        <f>'گام اول '!F799</f>
        <v>کریمی</v>
      </c>
      <c r="G798" s="136" t="str">
        <f>'گام اول '!G799</f>
        <v>نگهبان</v>
      </c>
      <c r="H798" s="136" t="str">
        <f>'گام اول '!H799</f>
        <v>تهران</v>
      </c>
      <c r="I798" s="136" t="str">
        <f>'گام اول '!I799</f>
        <v>124-813-3753606-1</v>
      </c>
      <c r="J798" s="136" t="str">
        <f>'گام اول '!J799</f>
        <v>0082442789</v>
      </c>
      <c r="K798" s="136" t="str">
        <f>'گام اول '!K799</f>
        <v>0021261897</v>
      </c>
      <c r="L798" s="136" t="str">
        <f>'گام اول '!L799</f>
        <v>تهران</v>
      </c>
      <c r="M798" s="136" t="str">
        <f>'گام اول '!M799</f>
        <v>نگهبان</v>
      </c>
      <c r="N798" s="120" t="str">
        <f>'گام اول '!N799</f>
        <v>*</v>
      </c>
      <c r="O798" s="119">
        <f>'گام اول '!O799</f>
        <v>0</v>
      </c>
      <c r="P798" s="121">
        <f>'گام اول '!P799</f>
        <v>0</v>
      </c>
      <c r="Q798" s="358">
        <f>'گام اول '!Q799</f>
        <v>30</v>
      </c>
      <c r="R798" s="358">
        <f>'گام اول '!R799</f>
        <v>120</v>
      </c>
      <c r="S798" s="358">
        <f>'گام اول '!S799</f>
        <v>110</v>
      </c>
      <c r="T798" s="358">
        <f>'گام اول '!T799</f>
        <v>29.33</v>
      </c>
      <c r="U798" s="137">
        <f>'گام اول '!U799</f>
        <v>0</v>
      </c>
      <c r="V798" s="120">
        <f>'گام اول '!W799</f>
        <v>0</v>
      </c>
      <c r="W798" s="121">
        <f>'گام اول '!X799</f>
        <v>0</v>
      </c>
      <c r="X798" s="366">
        <f>'گام اول '!Y799</f>
        <v>0</v>
      </c>
      <c r="Y798" s="366">
        <f>'گام اول '!Z799</f>
        <v>0</v>
      </c>
      <c r="Z798" s="138">
        <f>'گام اول '!AA799</f>
        <v>885165</v>
      </c>
      <c r="AA798" s="138">
        <f>'گام اول '!AB799</f>
        <v>0</v>
      </c>
      <c r="AB798" s="138">
        <f>'گام اول '!AC799</f>
        <v>885165</v>
      </c>
      <c r="AC798" s="138">
        <f>'گام اول '!AD799</f>
        <v>4500000</v>
      </c>
      <c r="AD798" s="138">
        <f>'گام اول '!AE799</f>
        <v>6000000</v>
      </c>
      <c r="AE798" s="139">
        <f>'گام اول '!AF799</f>
        <v>168986.04545454544</v>
      </c>
      <c r="AF798" s="122">
        <f>'گام اول '!AG799</f>
        <v>26554950</v>
      </c>
      <c r="AG798" s="123">
        <f>'گام اول '!AH799</f>
        <v>0</v>
      </c>
      <c r="AH798" s="123">
        <f>'گام اول '!AI799</f>
        <v>20278325.454545453</v>
      </c>
      <c r="AI798" s="123">
        <f>'گام اول '!AJ799</f>
        <v>0</v>
      </c>
      <c r="AJ798" s="123">
        <f>'گام اول '!AK799</f>
        <v>4500000</v>
      </c>
      <c r="AK798" s="123">
        <f>'گام اول '!AL799</f>
        <v>6000000</v>
      </c>
      <c r="AL798" s="123">
        <f>'گام اول '!AM799</f>
        <v>4647116.25</v>
      </c>
      <c r="AM798" s="123">
        <f>'گام اول '!AN799</f>
        <v>4956360.7131818179</v>
      </c>
      <c r="AN798" s="123">
        <f>'گام اول '!AO799</f>
        <v>0</v>
      </c>
      <c r="AO798" s="123">
        <f>'گام اول '!AP799</f>
        <v>3000000</v>
      </c>
      <c r="AP798" s="123">
        <f>'گام اول '!AQ799</f>
        <v>0</v>
      </c>
      <c r="AQ798" s="123">
        <f>'گام اول '!AR799</f>
        <v>0</v>
      </c>
      <c r="AR798" s="123">
        <f>'گام اول '!AS799</f>
        <v>0</v>
      </c>
      <c r="AS798" s="375">
        <f>'گام اول '!AT799</f>
        <v>0</v>
      </c>
      <c r="AT798" s="368">
        <f t="shared" si="535"/>
        <v>69936752.417727262</v>
      </c>
      <c r="AU798" s="173">
        <f>'گام اول '!AV799</f>
        <v>51541179.748486355</v>
      </c>
      <c r="AV798" s="141">
        <f>'گام اول '!AW799</f>
        <v>69936752.417727262</v>
      </c>
      <c r="AW798" s="142">
        <f t="shared" si="536"/>
        <v>4895572.6692409087</v>
      </c>
      <c r="AX798" s="75">
        <f t="shared" si="537"/>
        <v>1154117.9748486355</v>
      </c>
      <c r="AY798" s="142">
        <f>'گام اول '!AZ799</f>
        <v>0</v>
      </c>
      <c r="AZ798" s="142">
        <f>'گام اول '!BA799</f>
        <v>0</v>
      </c>
      <c r="BA798" s="142">
        <f>'گام اول '!BB799</f>
        <v>0</v>
      </c>
      <c r="BB798" s="142">
        <f>'گام اول '!BC799</f>
        <v>0</v>
      </c>
      <c r="BC798" s="142">
        <f>'گام اول '!BD799</f>
        <v>0</v>
      </c>
      <c r="BD798" s="142">
        <f>'گام اول '!BE799</f>
        <v>0</v>
      </c>
      <c r="BE798" s="142">
        <f>'گام اول '!BF799</f>
        <v>0</v>
      </c>
      <c r="BF798" s="143">
        <f t="shared" si="538"/>
        <v>6049690.6440895442</v>
      </c>
      <c r="BG798" s="140">
        <f t="shared" si="539"/>
        <v>63887061</v>
      </c>
      <c r="BH798" s="144">
        <f t="shared" si="540"/>
        <v>69936752.417727262</v>
      </c>
      <c r="BI798" s="127">
        <f t="shared" si="533"/>
        <v>4425825</v>
      </c>
      <c r="BJ798" s="145">
        <f t="shared" si="541"/>
        <v>2212912.5</v>
      </c>
      <c r="BK798" s="145">
        <f t="shared" si="542"/>
        <v>663873.75</v>
      </c>
      <c r="BL798" s="146">
        <f t="shared" si="543"/>
        <v>1120000</v>
      </c>
      <c r="BM798" s="379">
        <v>0</v>
      </c>
      <c r="BN798" s="147">
        <f t="shared" si="544"/>
        <v>78359363.667727262</v>
      </c>
      <c r="BO798" s="148">
        <f t="shared" si="545"/>
        <v>69936752.417727262</v>
      </c>
      <c r="BP798" s="149">
        <f t="shared" si="546"/>
        <v>16085453.056077272</v>
      </c>
      <c r="BQ798" s="150">
        <f t="shared" si="528"/>
        <v>94444816.723804533</v>
      </c>
      <c r="BR798" s="151">
        <f t="shared" si="529"/>
        <v>100800</v>
      </c>
      <c r="BS798" s="147">
        <f t="shared" si="530"/>
        <v>94545616.723804533</v>
      </c>
      <c r="BT798" s="135">
        <v>0</v>
      </c>
      <c r="BU798" s="148">
        <f t="shared" si="547"/>
        <v>7835936.3667727262</v>
      </c>
      <c r="BV798" s="152">
        <f t="shared" si="548"/>
        <v>3917968.1833863631</v>
      </c>
      <c r="BW798" s="133">
        <f t="shared" si="549"/>
        <v>82791712.173645437</v>
      </c>
      <c r="BX798" s="147">
        <f t="shared" si="550"/>
        <v>7302611.25</v>
      </c>
      <c r="BY798" s="134">
        <f t="shared" si="551"/>
        <v>75489100.923645437</v>
      </c>
      <c r="BZ798" s="63"/>
      <c r="CA798" s="195"/>
      <c r="CD798" s="388">
        <f>'گام اول '!AU799</f>
        <v>69936752.417727262</v>
      </c>
      <c r="CE798" s="389">
        <f>'گام اول '!AV799</f>
        <v>51541179.748486355</v>
      </c>
      <c r="CF798" s="389">
        <f>'گام اول '!AW799</f>
        <v>69936752.417727262</v>
      </c>
      <c r="CG798" s="389">
        <f>'گام اول '!AX799</f>
        <v>4895572.6692409087</v>
      </c>
      <c r="CH798" s="389">
        <f>'گام اول '!AY799</f>
        <v>1154117.9748486355</v>
      </c>
      <c r="CI798" s="389">
        <f>'گام اول '!AZ799</f>
        <v>0</v>
      </c>
      <c r="CJ798" s="389">
        <f>'گام اول '!BA799</f>
        <v>0</v>
      </c>
      <c r="CK798" s="389">
        <f>'گام اول '!BB799</f>
        <v>0</v>
      </c>
      <c r="CL798" s="389">
        <f>'گام اول '!BC799</f>
        <v>0</v>
      </c>
      <c r="CM798" s="389">
        <f>'گام اول '!BD799</f>
        <v>0</v>
      </c>
      <c r="CN798" s="389">
        <f>'گام اول '!BE799</f>
        <v>0</v>
      </c>
      <c r="CO798" s="389">
        <f>'گام اول '!BF799</f>
        <v>0</v>
      </c>
      <c r="CP798" s="389">
        <f>'گام اول '!BG799</f>
        <v>6049690.6440895442</v>
      </c>
      <c r="CQ798" s="389">
        <f>'گام اول '!BH799</f>
        <v>63887061</v>
      </c>
      <c r="CR798" s="389">
        <f t="shared" si="552"/>
        <v>69936752.417727262</v>
      </c>
      <c r="CS798" s="55">
        <f t="shared" si="570"/>
        <v>4425825</v>
      </c>
      <c r="CT798" s="388">
        <f t="shared" si="553"/>
        <v>2212912.5</v>
      </c>
      <c r="CU798" s="389">
        <f t="shared" si="554"/>
        <v>663873.75</v>
      </c>
      <c r="CV798" s="389">
        <f t="shared" si="555"/>
        <v>1120000</v>
      </c>
      <c r="CW798" s="55">
        <v>0</v>
      </c>
      <c r="CX798" s="389">
        <f t="shared" si="556"/>
        <v>78359363.667727262</v>
      </c>
      <c r="CY798" s="389">
        <f t="shared" si="557"/>
        <v>69936752.417727262</v>
      </c>
      <c r="CZ798" s="389">
        <f t="shared" si="558"/>
        <v>16085453.056077272</v>
      </c>
      <c r="DA798" s="389">
        <f t="shared" si="559"/>
        <v>94444816.723804533</v>
      </c>
      <c r="DB798" s="389">
        <f t="shared" si="560"/>
        <v>100800</v>
      </c>
      <c r="DC798" s="389">
        <f t="shared" si="561"/>
        <v>94545616.723804533</v>
      </c>
      <c r="DD798" s="394">
        <v>0</v>
      </c>
      <c r="DE798" s="389">
        <f t="shared" si="562"/>
        <v>7835936.3667727262</v>
      </c>
      <c r="DF798" s="389">
        <f t="shared" si="563"/>
        <v>3917968.1833863631</v>
      </c>
      <c r="DG798" s="389">
        <f t="shared" si="564"/>
        <v>82791712.173645437</v>
      </c>
      <c r="DH798" s="389">
        <f t="shared" si="565"/>
        <v>7302611.25</v>
      </c>
      <c r="DI798" s="389">
        <f t="shared" si="566"/>
        <v>75489100.923645437</v>
      </c>
      <c r="DJ798" s="389">
        <f t="shared" si="567"/>
        <v>0</v>
      </c>
      <c r="DL798" s="396">
        <f t="shared" si="568"/>
        <v>6638737.5</v>
      </c>
      <c r="DM798" s="396">
        <f t="shared" si="569"/>
        <v>-2212912.5</v>
      </c>
    </row>
    <row r="799" spans="1:117" s="55" customFormat="1" ht="21" x14ac:dyDescent="0.2">
      <c r="A799" s="191">
        <f t="shared" si="534"/>
        <v>2655495</v>
      </c>
      <c r="B799" s="136">
        <f>'گام اول '!B800</f>
        <v>794</v>
      </c>
      <c r="C799" s="136">
        <f>'گام اول '!C800</f>
        <v>224</v>
      </c>
      <c r="D799" s="136">
        <f>'گام اول '!D800</f>
        <v>0</v>
      </c>
      <c r="E799" s="136" t="str">
        <f>'گام اول '!E800</f>
        <v>سیدسعید</v>
      </c>
      <c r="F799" s="136" t="str">
        <f>'گام اول '!F800</f>
        <v xml:space="preserve">فرامرزی   </v>
      </c>
      <c r="G799" s="136" t="str">
        <f>'گام اول '!G800</f>
        <v>نگهبان</v>
      </c>
      <c r="H799" s="136" t="str">
        <f>'گام اول '!H800</f>
        <v>تهران</v>
      </c>
      <c r="I799" s="136" t="str">
        <f>'گام اول '!I800</f>
        <v>450-700-4401240-1</v>
      </c>
      <c r="J799" s="136" t="str">
        <f>'گام اول '!J800</f>
        <v>0430004362</v>
      </c>
      <c r="K799" s="136" t="str">
        <f>'گام اول '!K800</f>
        <v>0012191630</v>
      </c>
      <c r="L799" s="136" t="str">
        <f>'گام اول '!L800</f>
        <v>تهران</v>
      </c>
      <c r="M799" s="136" t="str">
        <f>'گام اول '!M800</f>
        <v>نگهبان</v>
      </c>
      <c r="N799" s="120" t="str">
        <f>'گام اول '!N800</f>
        <v>*</v>
      </c>
      <c r="O799" s="119">
        <f>'گام اول '!O800</f>
        <v>0</v>
      </c>
      <c r="P799" s="121">
        <f>'گام اول '!P800</f>
        <v>0</v>
      </c>
      <c r="Q799" s="358">
        <f>'گام اول '!Q800</f>
        <v>22</v>
      </c>
      <c r="R799" s="358">
        <f>'گام اول '!R800</f>
        <v>88</v>
      </c>
      <c r="S799" s="358">
        <f>'گام اول '!S800</f>
        <v>81</v>
      </c>
      <c r="T799" s="358">
        <f>'گام اول '!T800</f>
        <v>21.51</v>
      </c>
      <c r="U799" s="137">
        <f>'گام اول '!U800</f>
        <v>0</v>
      </c>
      <c r="V799" s="120">
        <f>'گام اول '!W800</f>
        <v>0</v>
      </c>
      <c r="W799" s="121">
        <f>'گام اول '!X800</f>
        <v>0</v>
      </c>
      <c r="X799" s="366">
        <f>'گام اول '!Y800</f>
        <v>0</v>
      </c>
      <c r="Y799" s="366">
        <f>'گام اول '!Z800</f>
        <v>0</v>
      </c>
      <c r="Z799" s="138">
        <f>'گام اول '!AA800</f>
        <v>885165</v>
      </c>
      <c r="AA799" s="138">
        <f>'گام اول '!AB800</f>
        <v>0</v>
      </c>
      <c r="AB799" s="138">
        <f>'گام اول '!AC800</f>
        <v>885165</v>
      </c>
      <c r="AC799" s="138">
        <f>'گام اول '!AD800</f>
        <v>4500000</v>
      </c>
      <c r="AD799" s="138">
        <f>'گام اول '!AE800</f>
        <v>6000000</v>
      </c>
      <c r="AE799" s="139">
        <f>'گام اول '!AF800</f>
        <v>168986.04545454544</v>
      </c>
      <c r="AF799" s="122">
        <f>'گام اول '!AG800</f>
        <v>19473630</v>
      </c>
      <c r="AG799" s="123">
        <f>'گام اول '!AH800</f>
        <v>0</v>
      </c>
      <c r="AH799" s="123">
        <f>'گام اول '!AI800</f>
        <v>14870771.999999998</v>
      </c>
      <c r="AI799" s="123">
        <f>'گام اول '!AJ800</f>
        <v>0</v>
      </c>
      <c r="AJ799" s="123">
        <f>'گام اول '!AK800</f>
        <v>3299999.9999999995</v>
      </c>
      <c r="AK799" s="123">
        <f>'گام اول '!AL800</f>
        <v>4400000</v>
      </c>
      <c r="AL799" s="123">
        <f>'گام اول '!AM800</f>
        <v>3421967.4204545454</v>
      </c>
      <c r="AM799" s="123">
        <f>'گام اول '!AN800</f>
        <v>3634889.8377272729</v>
      </c>
      <c r="AN799" s="123">
        <f>'گام اول '!AO800</f>
        <v>0</v>
      </c>
      <c r="AO799" s="123">
        <f>'گام اول '!AP800</f>
        <v>2200000</v>
      </c>
      <c r="AP799" s="123">
        <f>'گام اول '!AQ800</f>
        <v>0</v>
      </c>
      <c r="AQ799" s="123">
        <f>'گام اول '!AR800</f>
        <v>0</v>
      </c>
      <c r="AR799" s="123">
        <f>'گام اول '!AS800</f>
        <v>0</v>
      </c>
      <c r="AS799" s="375">
        <f>'گام اول '!AT800</f>
        <v>0</v>
      </c>
      <c r="AT799" s="368">
        <f t="shared" si="535"/>
        <v>51301259.258181818</v>
      </c>
      <c r="AU799" s="173">
        <f>'گام اول '!AV800</f>
        <v>37810171.110109091</v>
      </c>
      <c r="AV799" s="141">
        <f>'گام اول '!AW800</f>
        <v>51301259.258181818</v>
      </c>
      <c r="AW799" s="142">
        <f t="shared" si="536"/>
        <v>3591088.1480727275</v>
      </c>
      <c r="AX799" s="75">
        <f t="shared" si="537"/>
        <v>0</v>
      </c>
      <c r="AY799" s="142">
        <f>'گام اول '!AZ800</f>
        <v>0</v>
      </c>
      <c r="AZ799" s="142">
        <f>'گام اول '!BA800</f>
        <v>0</v>
      </c>
      <c r="BA799" s="142">
        <f>'گام اول '!BB800</f>
        <v>0</v>
      </c>
      <c r="BB799" s="142">
        <f>'گام اول '!BC800</f>
        <v>0</v>
      </c>
      <c r="BC799" s="142">
        <f>'گام اول '!BD800</f>
        <v>0</v>
      </c>
      <c r="BD799" s="142">
        <f>'گام اول '!BE800</f>
        <v>0</v>
      </c>
      <c r="BE799" s="142">
        <f>'گام اول '!BF800</f>
        <v>0</v>
      </c>
      <c r="BF799" s="143">
        <f t="shared" si="538"/>
        <v>3591088.1480727275</v>
      </c>
      <c r="BG799" s="140">
        <f t="shared" si="539"/>
        <v>47710171</v>
      </c>
      <c r="BH799" s="144">
        <f t="shared" si="540"/>
        <v>51301259.258181818</v>
      </c>
      <c r="BI799" s="127">
        <f t="shared" si="533"/>
        <v>3245605</v>
      </c>
      <c r="BJ799" s="145">
        <f t="shared" si="541"/>
        <v>1622802.5</v>
      </c>
      <c r="BK799" s="145">
        <f t="shared" si="542"/>
        <v>486840.75</v>
      </c>
      <c r="BL799" s="146">
        <f t="shared" si="543"/>
        <v>821333.33333333337</v>
      </c>
      <c r="BM799" s="379">
        <v>0</v>
      </c>
      <c r="BN799" s="147">
        <f t="shared" si="544"/>
        <v>57477840.841515154</v>
      </c>
      <c r="BO799" s="148">
        <f t="shared" si="545"/>
        <v>51301259.258181818</v>
      </c>
      <c r="BP799" s="149">
        <f t="shared" si="546"/>
        <v>11799289.629381819</v>
      </c>
      <c r="BQ799" s="150">
        <f t="shared" si="528"/>
        <v>69277130.470896974</v>
      </c>
      <c r="BR799" s="151">
        <f t="shared" si="529"/>
        <v>73920</v>
      </c>
      <c r="BS799" s="147">
        <f t="shared" si="530"/>
        <v>69351050.470896974</v>
      </c>
      <c r="BT799" s="135">
        <v>0</v>
      </c>
      <c r="BU799" s="148">
        <f t="shared" si="547"/>
        <v>5747784.0841515157</v>
      </c>
      <c r="BV799" s="152">
        <f t="shared" si="548"/>
        <v>2873892.0420757579</v>
      </c>
      <c r="BW799" s="133">
        <f t="shared" si="549"/>
        <v>60729374.3446697</v>
      </c>
      <c r="BX799" s="147">
        <f t="shared" si="550"/>
        <v>5355248.25</v>
      </c>
      <c r="BY799" s="134">
        <f t="shared" si="551"/>
        <v>55374126.0946697</v>
      </c>
      <c r="BZ799" s="63"/>
      <c r="CA799" s="195"/>
      <c r="CD799" s="388">
        <f>'گام اول '!AU800</f>
        <v>51301259.258181818</v>
      </c>
      <c r="CE799" s="389">
        <f>'گام اول '!AV800</f>
        <v>37810171.110109091</v>
      </c>
      <c r="CF799" s="389">
        <f>'گام اول '!AW800</f>
        <v>51301259.258181818</v>
      </c>
      <c r="CG799" s="389">
        <f>'گام اول '!AX800</f>
        <v>3591088.1480727275</v>
      </c>
      <c r="CH799" s="389">
        <f>'گام اول '!AY800</f>
        <v>0</v>
      </c>
      <c r="CI799" s="389">
        <f>'گام اول '!AZ800</f>
        <v>0</v>
      </c>
      <c r="CJ799" s="389">
        <f>'گام اول '!BA800</f>
        <v>0</v>
      </c>
      <c r="CK799" s="389">
        <f>'گام اول '!BB800</f>
        <v>0</v>
      </c>
      <c r="CL799" s="389">
        <f>'گام اول '!BC800</f>
        <v>0</v>
      </c>
      <c r="CM799" s="389">
        <f>'گام اول '!BD800</f>
        <v>0</v>
      </c>
      <c r="CN799" s="389">
        <f>'گام اول '!BE800</f>
        <v>0</v>
      </c>
      <c r="CO799" s="389">
        <f>'گام اول '!BF800</f>
        <v>0</v>
      </c>
      <c r="CP799" s="389">
        <f>'گام اول '!BG800</f>
        <v>3591088.1480727275</v>
      </c>
      <c r="CQ799" s="389">
        <f>'گام اول '!BH800</f>
        <v>47710171</v>
      </c>
      <c r="CR799" s="389">
        <f t="shared" si="552"/>
        <v>51301259.258181818</v>
      </c>
      <c r="CS799" s="55">
        <f t="shared" si="570"/>
        <v>3245605</v>
      </c>
      <c r="CT799" s="388">
        <f t="shared" si="553"/>
        <v>1622802.5</v>
      </c>
      <c r="CU799" s="389">
        <f t="shared" si="554"/>
        <v>486840.75</v>
      </c>
      <c r="CV799" s="389">
        <f t="shared" si="555"/>
        <v>821333.33333333337</v>
      </c>
      <c r="CW799" s="55">
        <v>0</v>
      </c>
      <c r="CX799" s="389">
        <f t="shared" si="556"/>
        <v>57477840.841515154</v>
      </c>
      <c r="CY799" s="389">
        <f t="shared" si="557"/>
        <v>51301259.258181818</v>
      </c>
      <c r="CZ799" s="389">
        <f t="shared" si="558"/>
        <v>11799289.629381819</v>
      </c>
      <c r="DA799" s="389">
        <f t="shared" si="559"/>
        <v>69277130.470896974</v>
      </c>
      <c r="DB799" s="389">
        <f t="shared" si="560"/>
        <v>73920</v>
      </c>
      <c r="DC799" s="389">
        <f t="shared" si="561"/>
        <v>69351050.470896974</v>
      </c>
      <c r="DD799" s="394">
        <v>0</v>
      </c>
      <c r="DE799" s="389">
        <f t="shared" si="562"/>
        <v>5747784.0841515157</v>
      </c>
      <c r="DF799" s="389">
        <f t="shared" si="563"/>
        <v>2873892.0420757579</v>
      </c>
      <c r="DG799" s="389">
        <f t="shared" si="564"/>
        <v>60729374.3446697</v>
      </c>
      <c r="DH799" s="389">
        <f t="shared" si="565"/>
        <v>5355248.25</v>
      </c>
      <c r="DI799" s="389">
        <f t="shared" si="566"/>
        <v>55374126.0946697</v>
      </c>
      <c r="DJ799" s="389">
        <f t="shared" si="567"/>
        <v>0</v>
      </c>
      <c r="DL799" s="396">
        <f t="shared" si="568"/>
        <v>6638737.5</v>
      </c>
      <c r="DM799" s="396">
        <f t="shared" si="569"/>
        <v>-3393132.5</v>
      </c>
    </row>
    <row r="800" spans="1:117" s="55" customFormat="1" ht="21" x14ac:dyDescent="0.2">
      <c r="A800" s="191">
        <f t="shared" si="534"/>
        <v>2655495</v>
      </c>
      <c r="B800" s="136">
        <f>'گام اول '!B801</f>
        <v>795</v>
      </c>
      <c r="C800" s="136">
        <f>'گام اول '!C801</f>
        <v>225</v>
      </c>
      <c r="D800" s="136">
        <f>'گام اول '!D801</f>
        <v>0</v>
      </c>
      <c r="E800" s="136" t="str">
        <f>'گام اول '!E801</f>
        <v xml:space="preserve">علیرضا </v>
      </c>
      <c r="F800" s="136" t="str">
        <f>'گام اول '!F801</f>
        <v xml:space="preserve">باقری   </v>
      </c>
      <c r="G800" s="136" t="str">
        <f>'گام اول '!G801</f>
        <v>نگهبان</v>
      </c>
      <c r="H800" s="136" t="str">
        <f>'گام اول '!H801</f>
        <v>ش.تهران</v>
      </c>
      <c r="I800" s="136" t="str">
        <f>'گام اول '!I801</f>
        <v>366-700-4162438-1</v>
      </c>
      <c r="J800" s="136" t="str">
        <f>'گام اول '!J801</f>
        <v>0430121903</v>
      </c>
      <c r="K800" s="136" t="str">
        <f>'گام اول '!K801</f>
        <v>0863780021</v>
      </c>
      <c r="L800" s="136" t="str">
        <f>'گام اول '!L801</f>
        <v>شمال ش تهران</v>
      </c>
      <c r="M800" s="136" t="str">
        <f>'گام اول '!M801</f>
        <v>نگهبان</v>
      </c>
      <c r="N800" s="120" t="str">
        <f>'گام اول '!N801</f>
        <v>*</v>
      </c>
      <c r="O800" s="119">
        <f>'گام اول '!O801</f>
        <v>0</v>
      </c>
      <c r="P800" s="121">
        <f>'گام اول '!P801</f>
        <v>0</v>
      </c>
      <c r="Q800" s="358">
        <f>'گام اول '!Q801</f>
        <v>30</v>
      </c>
      <c r="R800" s="358">
        <f>'گام اول '!R801</f>
        <v>120</v>
      </c>
      <c r="S800" s="358">
        <f>'گام اول '!S801</f>
        <v>110</v>
      </c>
      <c r="T800" s="358">
        <f>'گام اول '!T801</f>
        <v>29.33</v>
      </c>
      <c r="U800" s="137">
        <f>'گام اول '!U801</f>
        <v>0</v>
      </c>
      <c r="V800" s="120">
        <f>'گام اول '!W801</f>
        <v>0</v>
      </c>
      <c r="W800" s="121">
        <f>'گام اول '!X801</f>
        <v>0</v>
      </c>
      <c r="X800" s="366">
        <f>'گام اول '!Y801</f>
        <v>0</v>
      </c>
      <c r="Y800" s="366">
        <f>'گام اول '!Z801</f>
        <v>0</v>
      </c>
      <c r="Z800" s="138">
        <f>'گام اول '!AA801</f>
        <v>885165</v>
      </c>
      <c r="AA800" s="138">
        <f>'گام اول '!AB801</f>
        <v>0</v>
      </c>
      <c r="AB800" s="138">
        <f>'گام اول '!AC801</f>
        <v>885165</v>
      </c>
      <c r="AC800" s="138">
        <f>'گام اول '!AD801</f>
        <v>4500000</v>
      </c>
      <c r="AD800" s="138">
        <f>'گام اول '!AE801</f>
        <v>6000000</v>
      </c>
      <c r="AE800" s="139">
        <f>'گام اول '!AF801</f>
        <v>168986.04545454544</v>
      </c>
      <c r="AF800" s="122">
        <f>'گام اول '!AG801</f>
        <v>26554950</v>
      </c>
      <c r="AG800" s="123">
        <f>'گام اول '!AH801</f>
        <v>0</v>
      </c>
      <c r="AH800" s="123">
        <f>'گام اول '!AI801</f>
        <v>20278325.454545453</v>
      </c>
      <c r="AI800" s="123">
        <f>'گام اول '!AJ801</f>
        <v>0</v>
      </c>
      <c r="AJ800" s="123">
        <f>'گام اول '!AK801</f>
        <v>4500000</v>
      </c>
      <c r="AK800" s="123">
        <f>'گام اول '!AL801</f>
        <v>6000000</v>
      </c>
      <c r="AL800" s="123">
        <f>'گام اول '!AM801</f>
        <v>4647116.25</v>
      </c>
      <c r="AM800" s="123">
        <f>'گام اول '!AN801</f>
        <v>4956360.7131818179</v>
      </c>
      <c r="AN800" s="123">
        <f>'گام اول '!AO801</f>
        <v>0</v>
      </c>
      <c r="AO800" s="123">
        <f>'گام اول '!AP801</f>
        <v>5000000</v>
      </c>
      <c r="AP800" s="123">
        <f>'گام اول '!AQ801</f>
        <v>0</v>
      </c>
      <c r="AQ800" s="123">
        <f>'گام اول '!AR801</f>
        <v>0</v>
      </c>
      <c r="AR800" s="123">
        <f>'گام اول '!AS801</f>
        <v>0</v>
      </c>
      <c r="AS800" s="375">
        <f>'گام اول '!AT801</f>
        <v>0</v>
      </c>
      <c r="AT800" s="368">
        <f t="shared" si="535"/>
        <v>71936752.417727262</v>
      </c>
      <c r="AU800" s="173">
        <f>'گام اول '!AV801</f>
        <v>51401179.748486355</v>
      </c>
      <c r="AV800" s="141">
        <f>'گام اول '!AW801</f>
        <v>71936752.417727262</v>
      </c>
      <c r="AW800" s="142">
        <f t="shared" si="536"/>
        <v>5035572.6692409087</v>
      </c>
      <c r="AX800" s="75">
        <f t="shared" si="537"/>
        <v>1140117.9748486355</v>
      </c>
      <c r="AY800" s="142">
        <f>'گام اول '!AZ801</f>
        <v>0</v>
      </c>
      <c r="AZ800" s="142">
        <f>'گام اول '!BA801</f>
        <v>0</v>
      </c>
      <c r="BA800" s="142">
        <f>'گام اول '!BB801</f>
        <v>0</v>
      </c>
      <c r="BB800" s="142">
        <f>'گام اول '!BC801</f>
        <v>0</v>
      </c>
      <c r="BC800" s="142">
        <f>'گام اول '!BD801</f>
        <v>0</v>
      </c>
      <c r="BD800" s="142">
        <f>'گام اول '!BE801</f>
        <v>0</v>
      </c>
      <c r="BE800" s="142">
        <f>'گام اول '!BF801</f>
        <v>0</v>
      </c>
      <c r="BF800" s="143">
        <f t="shared" si="538"/>
        <v>6175690.6440895442</v>
      </c>
      <c r="BG800" s="140">
        <f t="shared" si="539"/>
        <v>65761061</v>
      </c>
      <c r="BH800" s="144">
        <f t="shared" si="540"/>
        <v>71936752.417727262</v>
      </c>
      <c r="BI800" s="127">
        <f t="shared" si="533"/>
        <v>4425825</v>
      </c>
      <c r="BJ800" s="145">
        <f t="shared" si="541"/>
        <v>2212912.5</v>
      </c>
      <c r="BK800" s="145">
        <f t="shared" si="542"/>
        <v>663873.75</v>
      </c>
      <c r="BL800" s="146">
        <f t="shared" si="543"/>
        <v>1120000</v>
      </c>
      <c r="BM800" s="379">
        <v>0</v>
      </c>
      <c r="BN800" s="147">
        <f t="shared" si="544"/>
        <v>80359363.667727262</v>
      </c>
      <c r="BO800" s="148">
        <f t="shared" si="545"/>
        <v>71936752.417727262</v>
      </c>
      <c r="BP800" s="149">
        <f t="shared" si="546"/>
        <v>16545453.056077272</v>
      </c>
      <c r="BQ800" s="150">
        <f t="shared" si="528"/>
        <v>96904816.723804533</v>
      </c>
      <c r="BR800" s="151">
        <f t="shared" si="529"/>
        <v>100800</v>
      </c>
      <c r="BS800" s="147">
        <f t="shared" si="530"/>
        <v>97005616.723804533</v>
      </c>
      <c r="BT800" s="135">
        <v>0</v>
      </c>
      <c r="BU800" s="148">
        <f t="shared" si="547"/>
        <v>8035936.3667727262</v>
      </c>
      <c r="BV800" s="152">
        <f t="shared" si="548"/>
        <v>4017968.1833863631</v>
      </c>
      <c r="BW800" s="133">
        <f t="shared" si="549"/>
        <v>84951712.173645437</v>
      </c>
      <c r="BX800" s="147">
        <f t="shared" si="550"/>
        <v>7302611.25</v>
      </c>
      <c r="BY800" s="134">
        <f t="shared" si="551"/>
        <v>77649100.923645437</v>
      </c>
      <c r="BZ800" s="63"/>
      <c r="CA800" s="195"/>
      <c r="CD800" s="388">
        <f>'گام اول '!AU801</f>
        <v>71936752.417727262</v>
      </c>
      <c r="CE800" s="389">
        <f>'گام اول '!AV801</f>
        <v>51401179.748486355</v>
      </c>
      <c r="CF800" s="389">
        <f>'گام اول '!AW801</f>
        <v>71936752.417727262</v>
      </c>
      <c r="CG800" s="389">
        <f>'گام اول '!AX801</f>
        <v>5035572.6692409087</v>
      </c>
      <c r="CH800" s="389">
        <f>'گام اول '!AY801</f>
        <v>1140117.9748486355</v>
      </c>
      <c r="CI800" s="389">
        <f>'گام اول '!AZ801</f>
        <v>0</v>
      </c>
      <c r="CJ800" s="389">
        <f>'گام اول '!BA801</f>
        <v>0</v>
      </c>
      <c r="CK800" s="389">
        <f>'گام اول '!BB801</f>
        <v>0</v>
      </c>
      <c r="CL800" s="389">
        <f>'گام اول '!BC801</f>
        <v>0</v>
      </c>
      <c r="CM800" s="389">
        <f>'گام اول '!BD801</f>
        <v>0</v>
      </c>
      <c r="CN800" s="389">
        <f>'گام اول '!BE801</f>
        <v>0</v>
      </c>
      <c r="CO800" s="389">
        <f>'گام اول '!BF801</f>
        <v>0</v>
      </c>
      <c r="CP800" s="389">
        <f>'گام اول '!BG801</f>
        <v>6175690.6440895442</v>
      </c>
      <c r="CQ800" s="389">
        <f>'گام اول '!BH801</f>
        <v>65761061</v>
      </c>
      <c r="CR800" s="389">
        <f t="shared" si="552"/>
        <v>71936752.417727262</v>
      </c>
      <c r="CS800" s="55">
        <f t="shared" si="570"/>
        <v>4425825</v>
      </c>
      <c r="CT800" s="388">
        <f t="shared" si="553"/>
        <v>2212912.5</v>
      </c>
      <c r="CU800" s="389">
        <f t="shared" si="554"/>
        <v>663873.75</v>
      </c>
      <c r="CV800" s="389">
        <f t="shared" si="555"/>
        <v>1120000</v>
      </c>
      <c r="CW800" s="55">
        <v>0</v>
      </c>
      <c r="CX800" s="389">
        <f t="shared" si="556"/>
        <v>80359363.667727262</v>
      </c>
      <c r="CY800" s="389">
        <f t="shared" si="557"/>
        <v>71936752.417727262</v>
      </c>
      <c r="CZ800" s="389">
        <f t="shared" si="558"/>
        <v>16545453.056077272</v>
      </c>
      <c r="DA800" s="389">
        <f t="shared" si="559"/>
        <v>96904816.723804533</v>
      </c>
      <c r="DB800" s="389">
        <f t="shared" si="560"/>
        <v>100800</v>
      </c>
      <c r="DC800" s="389">
        <f t="shared" si="561"/>
        <v>97005616.723804533</v>
      </c>
      <c r="DD800" s="394">
        <v>0</v>
      </c>
      <c r="DE800" s="389">
        <f t="shared" si="562"/>
        <v>8035936.3667727262</v>
      </c>
      <c r="DF800" s="389">
        <f t="shared" si="563"/>
        <v>4017968.1833863631</v>
      </c>
      <c r="DG800" s="389">
        <f t="shared" si="564"/>
        <v>84951712.173645437</v>
      </c>
      <c r="DH800" s="389">
        <f t="shared" si="565"/>
        <v>7302611.25</v>
      </c>
      <c r="DI800" s="389">
        <f t="shared" si="566"/>
        <v>77649100.923645437</v>
      </c>
      <c r="DJ800" s="389">
        <f t="shared" si="567"/>
        <v>0</v>
      </c>
      <c r="DL800" s="396">
        <f t="shared" si="568"/>
        <v>6638737.5</v>
      </c>
      <c r="DM800" s="396">
        <f t="shared" si="569"/>
        <v>-2212912.5</v>
      </c>
    </row>
    <row r="801" spans="1:117" s="55" customFormat="1" ht="21" x14ac:dyDescent="0.2">
      <c r="A801" s="191">
        <f t="shared" si="534"/>
        <v>2655495</v>
      </c>
      <c r="B801" s="136">
        <f>'گام اول '!B802</f>
        <v>796</v>
      </c>
      <c r="C801" s="136">
        <f>'گام اول '!C802</f>
        <v>226</v>
      </c>
      <c r="D801" s="136">
        <f>'گام اول '!D802</f>
        <v>0</v>
      </c>
      <c r="E801" s="136" t="str">
        <f>'گام اول '!E802</f>
        <v>مهدی</v>
      </c>
      <c r="F801" s="136" t="str">
        <f>'گام اول '!F802</f>
        <v>محمدقاسملو</v>
      </c>
      <c r="G801" s="136" t="str">
        <f>'گام اول '!G802</f>
        <v>نگهبان</v>
      </c>
      <c r="H801" s="136" t="str">
        <f>'گام اول '!H802</f>
        <v>ش.تهران</v>
      </c>
      <c r="I801" s="136" t="str">
        <f>'گام اول '!I802</f>
        <v>394-700-4392092-1</v>
      </c>
      <c r="J801" s="136" t="str">
        <f>'گام اول '!J802</f>
        <v>0062279734</v>
      </c>
      <c r="K801" s="136" t="str">
        <f>'گام اول '!K802</f>
        <v>0026142790</v>
      </c>
      <c r="L801" s="136" t="str">
        <f>'گام اول '!L802</f>
        <v>جنوب ش تهران</v>
      </c>
      <c r="M801" s="136" t="str">
        <f>'گام اول '!M802</f>
        <v>نگهبان</v>
      </c>
      <c r="N801" s="120" t="str">
        <f>'گام اول '!N802</f>
        <v>*</v>
      </c>
      <c r="O801" s="119">
        <f>'گام اول '!O802</f>
        <v>0</v>
      </c>
      <c r="P801" s="121">
        <f>'گام اول '!P802</f>
        <v>0</v>
      </c>
      <c r="Q801" s="358">
        <f>'گام اول '!Q802</f>
        <v>30</v>
      </c>
      <c r="R801" s="358">
        <f>'گام اول '!R802</f>
        <v>120</v>
      </c>
      <c r="S801" s="358">
        <f>'گام اول '!S802</f>
        <v>110</v>
      </c>
      <c r="T801" s="358">
        <f>'گام اول '!T802</f>
        <v>29.33</v>
      </c>
      <c r="U801" s="137">
        <f>'گام اول '!U802</f>
        <v>0</v>
      </c>
      <c r="V801" s="120">
        <f>'گام اول '!W802</f>
        <v>0</v>
      </c>
      <c r="W801" s="121">
        <f>'گام اول '!X802</f>
        <v>0</v>
      </c>
      <c r="X801" s="366">
        <f>'گام اول '!Y802</f>
        <v>0</v>
      </c>
      <c r="Y801" s="366">
        <f>'گام اول '!Z802</f>
        <v>0</v>
      </c>
      <c r="Z801" s="138">
        <f>'گام اول '!AA802</f>
        <v>885165</v>
      </c>
      <c r="AA801" s="138">
        <f>'گام اول '!AB802</f>
        <v>0</v>
      </c>
      <c r="AB801" s="138">
        <f>'گام اول '!AC802</f>
        <v>885165</v>
      </c>
      <c r="AC801" s="138">
        <f>'گام اول '!AD802</f>
        <v>4500000</v>
      </c>
      <c r="AD801" s="138">
        <f>'گام اول '!AE802</f>
        <v>6000000</v>
      </c>
      <c r="AE801" s="139">
        <f>'گام اول '!AF802</f>
        <v>168986.04545454544</v>
      </c>
      <c r="AF801" s="122">
        <f>'گام اول '!AG802</f>
        <v>26554950</v>
      </c>
      <c r="AG801" s="123">
        <f>'گام اول '!AH802</f>
        <v>0</v>
      </c>
      <c r="AH801" s="123">
        <f>'گام اول '!AI802</f>
        <v>20278325.454545453</v>
      </c>
      <c r="AI801" s="123">
        <f>'گام اول '!AJ802</f>
        <v>0</v>
      </c>
      <c r="AJ801" s="123">
        <f>'گام اول '!AK802</f>
        <v>4500000</v>
      </c>
      <c r="AK801" s="123">
        <f>'گام اول '!AL802</f>
        <v>6000000</v>
      </c>
      <c r="AL801" s="123">
        <f>'گام اول '!AM802</f>
        <v>4647116.25</v>
      </c>
      <c r="AM801" s="123">
        <f>'گام اول '!AN802</f>
        <v>4956360.7131818179</v>
      </c>
      <c r="AN801" s="123">
        <f>'گام اول '!AO802</f>
        <v>0</v>
      </c>
      <c r="AO801" s="123">
        <f>'گام اول '!AP802</f>
        <v>3000000</v>
      </c>
      <c r="AP801" s="123">
        <f>'گام اول '!AQ802</f>
        <v>0</v>
      </c>
      <c r="AQ801" s="123">
        <f>'گام اول '!AR802</f>
        <v>0</v>
      </c>
      <c r="AR801" s="123">
        <f>'گام اول '!AS802</f>
        <v>0</v>
      </c>
      <c r="AS801" s="375">
        <f>'گام اول '!AT802</f>
        <v>0</v>
      </c>
      <c r="AT801" s="368">
        <f t="shared" si="535"/>
        <v>69936752.417727262</v>
      </c>
      <c r="AU801" s="173">
        <f>'گام اول '!AV802</f>
        <v>51541179.748486355</v>
      </c>
      <c r="AV801" s="141">
        <f>'گام اول '!AW802</f>
        <v>69936752.417727262</v>
      </c>
      <c r="AW801" s="142">
        <f t="shared" si="536"/>
        <v>4895572.6692409087</v>
      </c>
      <c r="AX801" s="75">
        <f t="shared" si="537"/>
        <v>1154117.9748486355</v>
      </c>
      <c r="AY801" s="142">
        <f>'گام اول '!AZ802</f>
        <v>0</v>
      </c>
      <c r="AZ801" s="142">
        <f>'گام اول '!BA802</f>
        <v>0</v>
      </c>
      <c r="BA801" s="142">
        <f>'گام اول '!BB802</f>
        <v>0</v>
      </c>
      <c r="BB801" s="142">
        <f>'گام اول '!BC802</f>
        <v>0</v>
      </c>
      <c r="BC801" s="142">
        <f>'گام اول '!BD802</f>
        <v>0</v>
      </c>
      <c r="BD801" s="142">
        <f>'گام اول '!BE802</f>
        <v>0</v>
      </c>
      <c r="BE801" s="142">
        <f>'گام اول '!BF802</f>
        <v>0</v>
      </c>
      <c r="BF801" s="143">
        <f t="shared" si="538"/>
        <v>6049690.6440895442</v>
      </c>
      <c r="BG801" s="140">
        <f t="shared" si="539"/>
        <v>63887061</v>
      </c>
      <c r="BH801" s="144">
        <f t="shared" si="540"/>
        <v>69936752.417727262</v>
      </c>
      <c r="BI801" s="127">
        <f t="shared" si="533"/>
        <v>4425825</v>
      </c>
      <c r="BJ801" s="145">
        <f t="shared" si="541"/>
        <v>2212912.5</v>
      </c>
      <c r="BK801" s="145">
        <f t="shared" si="542"/>
        <v>663873.75</v>
      </c>
      <c r="BL801" s="146">
        <f t="shared" si="543"/>
        <v>1120000</v>
      </c>
      <c r="BM801" s="379">
        <v>0</v>
      </c>
      <c r="BN801" s="147">
        <f t="shared" si="544"/>
        <v>78359363.667727262</v>
      </c>
      <c r="BO801" s="148">
        <f t="shared" si="545"/>
        <v>69936752.417727262</v>
      </c>
      <c r="BP801" s="149">
        <f t="shared" si="546"/>
        <v>16085453.056077272</v>
      </c>
      <c r="BQ801" s="150">
        <f t="shared" si="528"/>
        <v>94444816.723804533</v>
      </c>
      <c r="BR801" s="151">
        <f t="shared" si="529"/>
        <v>100800</v>
      </c>
      <c r="BS801" s="147">
        <f t="shared" si="530"/>
        <v>94545616.723804533</v>
      </c>
      <c r="BT801" s="135">
        <v>0</v>
      </c>
      <c r="BU801" s="148">
        <f t="shared" si="547"/>
        <v>7835936.3667727262</v>
      </c>
      <c r="BV801" s="152">
        <f t="shared" si="548"/>
        <v>3917968.1833863631</v>
      </c>
      <c r="BW801" s="133">
        <f t="shared" si="549"/>
        <v>82791712.173645437</v>
      </c>
      <c r="BX801" s="147">
        <f t="shared" si="550"/>
        <v>7302611.25</v>
      </c>
      <c r="BY801" s="134">
        <f t="shared" si="551"/>
        <v>75489100.923645437</v>
      </c>
      <c r="BZ801" s="63"/>
      <c r="CA801" s="195"/>
      <c r="CD801" s="388">
        <f>'گام اول '!AU802</f>
        <v>69936752.417727262</v>
      </c>
      <c r="CE801" s="389">
        <f>'گام اول '!AV802</f>
        <v>51541179.748486355</v>
      </c>
      <c r="CF801" s="389">
        <f>'گام اول '!AW802</f>
        <v>69936752.417727262</v>
      </c>
      <c r="CG801" s="389">
        <f>'گام اول '!AX802</f>
        <v>4895572.6692409087</v>
      </c>
      <c r="CH801" s="389">
        <f>'گام اول '!AY802</f>
        <v>1154117.9748486355</v>
      </c>
      <c r="CI801" s="389">
        <f>'گام اول '!AZ802</f>
        <v>0</v>
      </c>
      <c r="CJ801" s="389">
        <f>'گام اول '!BA802</f>
        <v>0</v>
      </c>
      <c r="CK801" s="389">
        <f>'گام اول '!BB802</f>
        <v>0</v>
      </c>
      <c r="CL801" s="389">
        <f>'گام اول '!BC802</f>
        <v>0</v>
      </c>
      <c r="CM801" s="389">
        <f>'گام اول '!BD802</f>
        <v>0</v>
      </c>
      <c r="CN801" s="389">
        <f>'گام اول '!BE802</f>
        <v>0</v>
      </c>
      <c r="CO801" s="389">
        <f>'گام اول '!BF802</f>
        <v>0</v>
      </c>
      <c r="CP801" s="389">
        <f>'گام اول '!BG802</f>
        <v>6049690.6440895442</v>
      </c>
      <c r="CQ801" s="389">
        <f>'گام اول '!BH802</f>
        <v>63887061</v>
      </c>
      <c r="CR801" s="389">
        <f t="shared" si="552"/>
        <v>69936752.417727262</v>
      </c>
      <c r="CS801" s="55">
        <f t="shared" si="570"/>
        <v>4425825</v>
      </c>
      <c r="CT801" s="388">
        <f t="shared" si="553"/>
        <v>2212912.5</v>
      </c>
      <c r="CU801" s="389">
        <f t="shared" si="554"/>
        <v>663873.75</v>
      </c>
      <c r="CV801" s="389">
        <f t="shared" si="555"/>
        <v>1120000</v>
      </c>
      <c r="CW801" s="55">
        <v>0</v>
      </c>
      <c r="CX801" s="389">
        <f t="shared" si="556"/>
        <v>78359363.667727262</v>
      </c>
      <c r="CY801" s="389">
        <f t="shared" si="557"/>
        <v>69936752.417727262</v>
      </c>
      <c r="CZ801" s="389">
        <f t="shared" si="558"/>
        <v>16085453.056077272</v>
      </c>
      <c r="DA801" s="389">
        <f t="shared" si="559"/>
        <v>94444816.723804533</v>
      </c>
      <c r="DB801" s="389">
        <f t="shared" si="560"/>
        <v>100800</v>
      </c>
      <c r="DC801" s="389">
        <f t="shared" si="561"/>
        <v>94545616.723804533</v>
      </c>
      <c r="DD801" s="394">
        <v>0</v>
      </c>
      <c r="DE801" s="389">
        <f t="shared" si="562"/>
        <v>7835936.3667727262</v>
      </c>
      <c r="DF801" s="389">
        <f t="shared" si="563"/>
        <v>3917968.1833863631</v>
      </c>
      <c r="DG801" s="389">
        <f t="shared" si="564"/>
        <v>82791712.173645437</v>
      </c>
      <c r="DH801" s="389">
        <f t="shared" si="565"/>
        <v>7302611.25</v>
      </c>
      <c r="DI801" s="389">
        <f t="shared" si="566"/>
        <v>75489100.923645437</v>
      </c>
      <c r="DJ801" s="389">
        <f t="shared" si="567"/>
        <v>0</v>
      </c>
      <c r="DL801" s="396">
        <f t="shared" si="568"/>
        <v>6638737.5</v>
      </c>
      <c r="DM801" s="396">
        <f t="shared" si="569"/>
        <v>-2212912.5</v>
      </c>
    </row>
    <row r="802" spans="1:117" s="55" customFormat="1" ht="21" x14ac:dyDescent="0.2">
      <c r="A802" s="191">
        <f t="shared" si="534"/>
        <v>2655495</v>
      </c>
      <c r="B802" s="136">
        <f>'گام اول '!B803</f>
        <v>797</v>
      </c>
      <c r="C802" s="136">
        <f>'گام اول '!C803</f>
        <v>227</v>
      </c>
      <c r="D802" s="136">
        <f>'گام اول '!D803</f>
        <v>0</v>
      </c>
      <c r="E802" s="136" t="str">
        <f>'گام اول '!E803</f>
        <v>مهدی</v>
      </c>
      <c r="F802" s="136" t="str">
        <f>'گام اول '!F803</f>
        <v>محمدقاسملو</v>
      </c>
      <c r="G802" s="136" t="str">
        <f>'گام اول '!G803</f>
        <v>نگهبان</v>
      </c>
      <c r="H802" s="136" t="str">
        <f>'گام اول '!H803</f>
        <v>ش.تهران</v>
      </c>
      <c r="I802" s="136" t="str">
        <f>'گام اول '!I803</f>
        <v>394-700-4392092-1</v>
      </c>
      <c r="J802" s="136" t="str">
        <f>'گام اول '!J803</f>
        <v>0062279734</v>
      </c>
      <c r="K802" s="136" t="str">
        <f>'گام اول '!K803</f>
        <v>0026142790</v>
      </c>
      <c r="L802" s="136" t="str">
        <f>'گام اول '!L803</f>
        <v>جنوب ش تهران</v>
      </c>
      <c r="M802" s="136" t="str">
        <f>'گام اول '!M803</f>
        <v>نگهبان</v>
      </c>
      <c r="N802" s="120" t="str">
        <f>'گام اول '!N803</f>
        <v>*</v>
      </c>
      <c r="O802" s="119">
        <f>'گام اول '!O803</f>
        <v>0</v>
      </c>
      <c r="P802" s="121">
        <f>'گام اول '!P803</f>
        <v>0</v>
      </c>
      <c r="Q802" s="358">
        <f>'گام اول '!Q803</f>
        <v>3</v>
      </c>
      <c r="R802" s="358">
        <f>'گام اول '!R803</f>
        <v>12</v>
      </c>
      <c r="S802" s="358">
        <f>'گام اول '!S803</f>
        <v>11</v>
      </c>
      <c r="T802" s="358">
        <f>'گام اول '!T803</f>
        <v>2.93</v>
      </c>
      <c r="U802" s="137">
        <f>'گام اول '!U803</f>
        <v>0</v>
      </c>
      <c r="V802" s="120">
        <f>'گام اول '!W803</f>
        <v>0</v>
      </c>
      <c r="W802" s="121">
        <f>'گام اول '!X803</f>
        <v>0</v>
      </c>
      <c r="X802" s="366">
        <f>'گام اول '!Y803</f>
        <v>0</v>
      </c>
      <c r="Y802" s="366">
        <f>'گام اول '!Z803</f>
        <v>0</v>
      </c>
      <c r="Z802" s="138">
        <f>'گام اول '!AA803</f>
        <v>885165</v>
      </c>
      <c r="AA802" s="138">
        <f>'گام اول '!AB803</f>
        <v>0</v>
      </c>
      <c r="AB802" s="138">
        <f>'گام اول '!AC803</f>
        <v>885165</v>
      </c>
      <c r="AC802" s="138">
        <f>'گام اول '!AD803</f>
        <v>4500000</v>
      </c>
      <c r="AD802" s="138">
        <f>'گام اول '!AE803</f>
        <v>6000000</v>
      </c>
      <c r="AE802" s="139">
        <f>'گام اول '!AF803</f>
        <v>168986.04545454544</v>
      </c>
      <c r="AF802" s="122">
        <f>'گام اول '!AG803</f>
        <v>2655495</v>
      </c>
      <c r="AG802" s="123">
        <f>'گام اول '!AH803</f>
        <v>0</v>
      </c>
      <c r="AH802" s="123">
        <f>'گام اول '!AI803</f>
        <v>2027832.5454545454</v>
      </c>
      <c r="AI802" s="123">
        <f>'گام اول '!AJ803</f>
        <v>0</v>
      </c>
      <c r="AJ802" s="123">
        <f>'گام اول '!AK803</f>
        <v>450000</v>
      </c>
      <c r="AK802" s="123">
        <f>'گام اول '!AL803</f>
        <v>600000</v>
      </c>
      <c r="AL802" s="123">
        <f>'گام اول '!AM803</f>
        <v>464711.62499999994</v>
      </c>
      <c r="AM802" s="123">
        <f>'گام اول '!AN803</f>
        <v>495129.11318181816</v>
      </c>
      <c r="AN802" s="123">
        <f>'گام اول '!AO803</f>
        <v>0</v>
      </c>
      <c r="AO802" s="123">
        <f>'گام اول '!AP803</f>
        <v>0</v>
      </c>
      <c r="AP802" s="123">
        <f>'گام اول '!AQ803</f>
        <v>0</v>
      </c>
      <c r="AQ802" s="123">
        <f>'گام اول '!AR803</f>
        <v>0</v>
      </c>
      <c r="AR802" s="123">
        <f>'گام اول '!AS803</f>
        <v>0</v>
      </c>
      <c r="AS802" s="375">
        <f>'گام اول '!AT803</f>
        <v>0</v>
      </c>
      <c r="AT802" s="368">
        <f t="shared" si="535"/>
        <v>6693168.2836363632</v>
      </c>
      <c r="AU802" s="173">
        <f>'گام اول '!AV803</f>
        <v>5174646.5037818179</v>
      </c>
      <c r="AV802" s="141">
        <f>'گام اول '!AW803</f>
        <v>6693168.2836363632</v>
      </c>
      <c r="AW802" s="142">
        <f t="shared" si="536"/>
        <v>468521.77985454549</v>
      </c>
      <c r="AX802" s="75">
        <f t="shared" si="537"/>
        <v>0</v>
      </c>
      <c r="AY802" s="142">
        <f>'گام اول '!AZ803</f>
        <v>0</v>
      </c>
      <c r="AZ802" s="142">
        <f>'گام اول '!BA803</f>
        <v>0</v>
      </c>
      <c r="BA802" s="142">
        <f>'گام اول '!BB803</f>
        <v>0</v>
      </c>
      <c r="BB802" s="142">
        <f>'گام اول '!BC803</f>
        <v>0</v>
      </c>
      <c r="BC802" s="142">
        <f>'گام اول '!BD803</f>
        <v>0</v>
      </c>
      <c r="BD802" s="142">
        <f>'گام اول '!BE803</f>
        <v>0</v>
      </c>
      <c r="BE802" s="142">
        <f>'گام اول '!BF803</f>
        <v>0</v>
      </c>
      <c r="BF802" s="143">
        <f t="shared" si="538"/>
        <v>468521.77985454549</v>
      </c>
      <c r="BG802" s="140">
        <f t="shared" si="539"/>
        <v>6224646</v>
      </c>
      <c r="BH802" s="144">
        <f t="shared" si="540"/>
        <v>6693168.2836363632</v>
      </c>
      <c r="BI802" s="127">
        <f t="shared" si="533"/>
        <v>442582.5</v>
      </c>
      <c r="BJ802" s="145">
        <f t="shared" si="541"/>
        <v>221291.25</v>
      </c>
      <c r="BK802" s="145">
        <f t="shared" si="542"/>
        <v>66387.375</v>
      </c>
      <c r="BL802" s="146">
        <f t="shared" si="543"/>
        <v>112000</v>
      </c>
      <c r="BM802" s="379">
        <v>0</v>
      </c>
      <c r="BN802" s="147">
        <f t="shared" si="544"/>
        <v>7535429.4086363632</v>
      </c>
      <c r="BO802" s="148">
        <f t="shared" si="545"/>
        <v>6693168.2836363632</v>
      </c>
      <c r="BP802" s="149">
        <f t="shared" si="546"/>
        <v>1539428.7052363637</v>
      </c>
      <c r="BQ802" s="150">
        <f t="shared" si="528"/>
        <v>9074858.1138727274</v>
      </c>
      <c r="BR802" s="151">
        <f t="shared" si="529"/>
        <v>10080</v>
      </c>
      <c r="BS802" s="147">
        <f t="shared" si="530"/>
        <v>9084938.1138727274</v>
      </c>
      <c r="BT802" s="135">
        <v>0</v>
      </c>
      <c r="BU802" s="148">
        <f t="shared" si="547"/>
        <v>753542.94086363632</v>
      </c>
      <c r="BV802" s="152">
        <f t="shared" si="548"/>
        <v>376771.47043181816</v>
      </c>
      <c r="BW802" s="133">
        <f t="shared" si="549"/>
        <v>7954623.7025772724</v>
      </c>
      <c r="BX802" s="147">
        <f t="shared" si="550"/>
        <v>730261.125</v>
      </c>
      <c r="BY802" s="134">
        <f t="shared" si="551"/>
        <v>7224362.5775772724</v>
      </c>
      <c r="BZ802" s="63"/>
      <c r="CA802" s="195"/>
      <c r="CD802" s="388">
        <f>'گام اول '!AU803</f>
        <v>6693168.2836363632</v>
      </c>
      <c r="CE802" s="389">
        <f>'گام اول '!AV803</f>
        <v>5174646.5037818179</v>
      </c>
      <c r="CF802" s="389">
        <f>'گام اول '!AW803</f>
        <v>6693168.2836363632</v>
      </c>
      <c r="CG802" s="389">
        <f>'گام اول '!AX803</f>
        <v>468521.77985454549</v>
      </c>
      <c r="CH802" s="389">
        <f>'گام اول '!AY803</f>
        <v>0</v>
      </c>
      <c r="CI802" s="389">
        <f>'گام اول '!AZ803</f>
        <v>0</v>
      </c>
      <c r="CJ802" s="389">
        <f>'گام اول '!BA803</f>
        <v>0</v>
      </c>
      <c r="CK802" s="389">
        <f>'گام اول '!BB803</f>
        <v>0</v>
      </c>
      <c r="CL802" s="389">
        <f>'گام اول '!BC803</f>
        <v>0</v>
      </c>
      <c r="CM802" s="389">
        <f>'گام اول '!BD803</f>
        <v>0</v>
      </c>
      <c r="CN802" s="389">
        <f>'گام اول '!BE803</f>
        <v>0</v>
      </c>
      <c r="CO802" s="389">
        <f>'گام اول '!BF803</f>
        <v>0</v>
      </c>
      <c r="CP802" s="389">
        <f>'گام اول '!BG803</f>
        <v>468521.77985454549</v>
      </c>
      <c r="CQ802" s="389">
        <f>'گام اول '!BH803</f>
        <v>6224646</v>
      </c>
      <c r="CR802" s="389">
        <f t="shared" si="552"/>
        <v>6693168.2836363632</v>
      </c>
      <c r="CS802" s="55">
        <f t="shared" si="570"/>
        <v>442582.5</v>
      </c>
      <c r="CT802" s="388">
        <f t="shared" si="553"/>
        <v>221291.25</v>
      </c>
      <c r="CU802" s="389">
        <f t="shared" si="554"/>
        <v>66387.375</v>
      </c>
      <c r="CV802" s="389">
        <f t="shared" si="555"/>
        <v>112000</v>
      </c>
      <c r="CW802" s="55">
        <v>0</v>
      </c>
      <c r="CX802" s="389">
        <f t="shared" si="556"/>
        <v>7535429.4086363632</v>
      </c>
      <c r="CY802" s="389">
        <f t="shared" si="557"/>
        <v>6693168.2836363632</v>
      </c>
      <c r="CZ802" s="389">
        <f t="shared" si="558"/>
        <v>1539428.7052363637</v>
      </c>
      <c r="DA802" s="389">
        <f t="shared" si="559"/>
        <v>9074858.1138727274</v>
      </c>
      <c r="DB802" s="389">
        <f t="shared" si="560"/>
        <v>10080</v>
      </c>
      <c r="DC802" s="389">
        <f t="shared" si="561"/>
        <v>9084938.1138727274</v>
      </c>
      <c r="DD802" s="394">
        <v>0</v>
      </c>
      <c r="DE802" s="389">
        <f t="shared" si="562"/>
        <v>753542.94086363632</v>
      </c>
      <c r="DF802" s="389">
        <f t="shared" si="563"/>
        <v>376771.47043181816</v>
      </c>
      <c r="DG802" s="389">
        <f t="shared" si="564"/>
        <v>7954623.7025772724</v>
      </c>
      <c r="DH802" s="389">
        <f t="shared" si="565"/>
        <v>730261.125</v>
      </c>
      <c r="DI802" s="389">
        <f t="shared" si="566"/>
        <v>7224362.5775772724</v>
      </c>
      <c r="DJ802" s="389">
        <f t="shared" si="567"/>
        <v>0</v>
      </c>
      <c r="DL802" s="396">
        <f t="shared" si="568"/>
        <v>6638737.5</v>
      </c>
      <c r="DM802" s="396">
        <f t="shared" si="569"/>
        <v>-6196155</v>
      </c>
    </row>
    <row r="803" spans="1:117" s="55" customFormat="1" ht="21" x14ac:dyDescent="0.2">
      <c r="A803" s="191">
        <f t="shared" si="534"/>
        <v>2655495</v>
      </c>
      <c r="B803" s="136">
        <f>'گام اول '!B804</f>
        <v>798</v>
      </c>
      <c r="C803" s="136">
        <f>'گام اول '!C804</f>
        <v>233</v>
      </c>
      <c r="D803" s="136">
        <f>'گام اول '!D804</f>
        <v>0</v>
      </c>
      <c r="E803" s="136" t="str">
        <f>'گام اول '!E804</f>
        <v>بهرنگ</v>
      </c>
      <c r="F803" s="136" t="str">
        <f>'گام اول '!F804</f>
        <v>بیابانی</v>
      </c>
      <c r="G803" s="136" t="str">
        <f>'گام اول '!G804</f>
        <v>نگهبان</v>
      </c>
      <c r="H803" s="136" t="str">
        <f>'گام اول '!H804</f>
        <v>سمنان</v>
      </c>
      <c r="I803" s="136" t="str">
        <f>'گام اول '!I804</f>
        <v>269-700-3661957-1</v>
      </c>
      <c r="J803" s="136" t="str">
        <f>'گام اول '!J804</f>
        <v>2020199238</v>
      </c>
      <c r="K803" s="136" t="str">
        <f>'گام اول '!K804</f>
        <v>0039221686</v>
      </c>
      <c r="L803" s="136" t="str">
        <f>'گام اول '!L804</f>
        <v>سمنان</v>
      </c>
      <c r="M803" s="136" t="str">
        <f>'گام اول '!M804</f>
        <v>نگهبان</v>
      </c>
      <c r="N803" s="120">
        <f>'گام اول '!N804</f>
        <v>0</v>
      </c>
      <c r="O803" s="119" t="str">
        <f>'گام اول '!O804</f>
        <v>*</v>
      </c>
      <c r="P803" s="121">
        <f>'گام اول '!P804</f>
        <v>0</v>
      </c>
      <c r="Q803" s="358">
        <f>'گام اول '!Q804</f>
        <v>30</v>
      </c>
      <c r="R803" s="358">
        <f>'گام اول '!R804</f>
        <v>90</v>
      </c>
      <c r="S803" s="358">
        <f>'گام اول '!S804</f>
        <v>0</v>
      </c>
      <c r="T803" s="358">
        <f>'گام اول '!T804</f>
        <v>0</v>
      </c>
      <c r="U803" s="137">
        <f>'گام اول '!U804</f>
        <v>0</v>
      </c>
      <c r="V803" s="120">
        <f>'گام اول '!W804</f>
        <v>0</v>
      </c>
      <c r="W803" s="121">
        <f>'گام اول '!X804</f>
        <v>0</v>
      </c>
      <c r="X803" s="366">
        <f>'گام اول '!Y804</f>
        <v>0</v>
      </c>
      <c r="Y803" s="366">
        <f>'گام اول '!Z804</f>
        <v>0</v>
      </c>
      <c r="Z803" s="138">
        <f>'گام اول '!AA804</f>
        <v>885165</v>
      </c>
      <c r="AA803" s="138">
        <f>'گام اول '!AB804</f>
        <v>0</v>
      </c>
      <c r="AB803" s="138">
        <f>'گام اول '!AC804</f>
        <v>885165</v>
      </c>
      <c r="AC803" s="138">
        <f>'گام اول '!AD804</f>
        <v>4500000</v>
      </c>
      <c r="AD803" s="138">
        <f>'گام اول '!AE804</f>
        <v>6000000</v>
      </c>
      <c r="AE803" s="139">
        <f>'گام اول '!AF804</f>
        <v>168986.04545454544</v>
      </c>
      <c r="AF803" s="122">
        <f>'گام اول '!AG804</f>
        <v>26554950</v>
      </c>
      <c r="AG803" s="123">
        <f>'گام اول '!AH804</f>
        <v>0</v>
      </c>
      <c r="AH803" s="123">
        <f>'گام اول '!AI804</f>
        <v>15208744.09090909</v>
      </c>
      <c r="AI803" s="123">
        <f>'گام اول '!AJ804</f>
        <v>0</v>
      </c>
      <c r="AJ803" s="123">
        <f>'گام اول '!AK804</f>
        <v>4500000</v>
      </c>
      <c r="AK803" s="123">
        <f>'گام اول '!AL804</f>
        <v>6000000</v>
      </c>
      <c r="AL803" s="123">
        <f>'گام اول '!AM804</f>
        <v>0</v>
      </c>
      <c r="AM803" s="123">
        <f>'گام اول '!AN804</f>
        <v>0</v>
      </c>
      <c r="AN803" s="123">
        <f>'گام اول '!AO804</f>
        <v>0</v>
      </c>
      <c r="AO803" s="123">
        <f>'گام اول '!AP804</f>
        <v>4800000</v>
      </c>
      <c r="AP803" s="123">
        <f>'گام اول '!AQ804</f>
        <v>0</v>
      </c>
      <c r="AQ803" s="123">
        <f>'گام اول '!AR804</f>
        <v>0</v>
      </c>
      <c r="AR803" s="123">
        <f>'گام اول '!AS804</f>
        <v>0</v>
      </c>
      <c r="AS803" s="375">
        <f>'گام اول '!AT804</f>
        <v>0</v>
      </c>
      <c r="AT803" s="368">
        <f t="shared" si="535"/>
        <v>57063694.090909094</v>
      </c>
      <c r="AU803" s="173">
        <f>'گام اول '!AV804</f>
        <v>37769235.504545458</v>
      </c>
      <c r="AV803" s="141">
        <f>'گام اول '!AW804</f>
        <v>57063694.090909094</v>
      </c>
      <c r="AW803" s="142">
        <f t="shared" si="536"/>
        <v>3994458.5863636369</v>
      </c>
      <c r="AX803" s="75">
        <f t="shared" si="537"/>
        <v>0</v>
      </c>
      <c r="AY803" s="142">
        <f>'گام اول '!AZ804</f>
        <v>0</v>
      </c>
      <c r="AZ803" s="142">
        <f>'گام اول '!BA804</f>
        <v>0</v>
      </c>
      <c r="BA803" s="142">
        <f>'گام اول '!BB804</f>
        <v>0</v>
      </c>
      <c r="BB803" s="142">
        <f>'گام اول '!BC804</f>
        <v>0</v>
      </c>
      <c r="BC803" s="142">
        <f>'گام اول '!BD804</f>
        <v>0</v>
      </c>
      <c r="BD803" s="142">
        <f>'گام اول '!BE804</f>
        <v>0</v>
      </c>
      <c r="BE803" s="142">
        <f>'گام اول '!BF804</f>
        <v>0</v>
      </c>
      <c r="BF803" s="143">
        <f t="shared" si="538"/>
        <v>3994458.5863636369</v>
      </c>
      <c r="BG803" s="140">
        <f t="shared" si="539"/>
        <v>53069235</v>
      </c>
      <c r="BH803" s="144">
        <f t="shared" si="540"/>
        <v>57063694.090909094</v>
      </c>
      <c r="BI803" s="127">
        <f t="shared" si="533"/>
        <v>4425825</v>
      </c>
      <c r="BJ803" s="145">
        <f t="shared" si="541"/>
        <v>2212912.5</v>
      </c>
      <c r="BK803" s="145">
        <f t="shared" si="542"/>
        <v>663873.75</v>
      </c>
      <c r="BL803" s="146">
        <f t="shared" si="543"/>
        <v>1120000</v>
      </c>
      <c r="BM803" s="379">
        <v>0</v>
      </c>
      <c r="BN803" s="147">
        <f t="shared" si="544"/>
        <v>65486305.340909094</v>
      </c>
      <c r="BO803" s="148">
        <f t="shared" si="545"/>
        <v>57063694.090909094</v>
      </c>
      <c r="BP803" s="149">
        <f t="shared" si="546"/>
        <v>13124649.640909093</v>
      </c>
      <c r="BQ803" s="150">
        <f t="shared" si="528"/>
        <v>78610954.981818184</v>
      </c>
      <c r="BR803" s="151">
        <f t="shared" si="529"/>
        <v>100800</v>
      </c>
      <c r="BS803" s="147">
        <f t="shared" si="530"/>
        <v>78711754.981818184</v>
      </c>
      <c r="BT803" s="135">
        <v>0</v>
      </c>
      <c r="BU803" s="148">
        <f t="shared" si="547"/>
        <v>6548630.5340909101</v>
      </c>
      <c r="BV803" s="152">
        <f t="shared" si="548"/>
        <v>3274315.2670454551</v>
      </c>
      <c r="BW803" s="133">
        <f t="shared" si="549"/>
        <v>68888809.180681825</v>
      </c>
      <c r="BX803" s="147">
        <f t="shared" si="550"/>
        <v>7302611.25</v>
      </c>
      <c r="BY803" s="134">
        <f t="shared" si="551"/>
        <v>61586197.930681825</v>
      </c>
      <c r="BZ803" s="63"/>
      <c r="CA803" s="195"/>
      <c r="CD803" s="388">
        <f>'گام اول '!AU804</f>
        <v>57063694.090909094</v>
      </c>
      <c r="CE803" s="389">
        <f>'گام اول '!AV804</f>
        <v>37769235.504545458</v>
      </c>
      <c r="CF803" s="389">
        <f>'گام اول '!AW804</f>
        <v>57063694.090909094</v>
      </c>
      <c r="CG803" s="389">
        <f>'گام اول '!AX804</f>
        <v>3994458.5863636369</v>
      </c>
      <c r="CH803" s="389">
        <f>'گام اول '!AY804</f>
        <v>0</v>
      </c>
      <c r="CI803" s="389">
        <f>'گام اول '!AZ804</f>
        <v>0</v>
      </c>
      <c r="CJ803" s="389">
        <f>'گام اول '!BA804</f>
        <v>0</v>
      </c>
      <c r="CK803" s="389">
        <f>'گام اول '!BB804</f>
        <v>0</v>
      </c>
      <c r="CL803" s="389">
        <f>'گام اول '!BC804</f>
        <v>0</v>
      </c>
      <c r="CM803" s="389">
        <f>'گام اول '!BD804</f>
        <v>0</v>
      </c>
      <c r="CN803" s="389">
        <f>'گام اول '!BE804</f>
        <v>0</v>
      </c>
      <c r="CO803" s="389">
        <f>'گام اول '!BF804</f>
        <v>0</v>
      </c>
      <c r="CP803" s="389">
        <f>'گام اول '!BG804</f>
        <v>3994458.5863636369</v>
      </c>
      <c r="CQ803" s="389">
        <f>'گام اول '!BH804</f>
        <v>53069235</v>
      </c>
      <c r="CR803" s="389">
        <f t="shared" si="552"/>
        <v>57063694.090909094</v>
      </c>
      <c r="CS803" s="55">
        <f t="shared" si="570"/>
        <v>4425825</v>
      </c>
      <c r="CT803" s="388">
        <f t="shared" si="553"/>
        <v>2212912.5</v>
      </c>
      <c r="CU803" s="389">
        <f t="shared" si="554"/>
        <v>663873.75</v>
      </c>
      <c r="CV803" s="389">
        <f t="shared" si="555"/>
        <v>1120000</v>
      </c>
      <c r="CW803" s="55">
        <v>0</v>
      </c>
      <c r="CX803" s="389">
        <f t="shared" si="556"/>
        <v>65486305.340909094</v>
      </c>
      <c r="CY803" s="389">
        <f t="shared" si="557"/>
        <v>57063694.090909094</v>
      </c>
      <c r="CZ803" s="389">
        <f t="shared" si="558"/>
        <v>13124649.640909093</v>
      </c>
      <c r="DA803" s="389">
        <f t="shared" si="559"/>
        <v>78610954.981818184</v>
      </c>
      <c r="DB803" s="389">
        <f t="shared" si="560"/>
        <v>100800</v>
      </c>
      <c r="DC803" s="389">
        <f t="shared" si="561"/>
        <v>78711754.981818184</v>
      </c>
      <c r="DD803" s="394">
        <v>0</v>
      </c>
      <c r="DE803" s="389">
        <f t="shared" si="562"/>
        <v>6548630.5340909101</v>
      </c>
      <c r="DF803" s="389">
        <f t="shared" si="563"/>
        <v>3274315.2670454551</v>
      </c>
      <c r="DG803" s="389">
        <f t="shared" si="564"/>
        <v>68888809.180681825</v>
      </c>
      <c r="DH803" s="389">
        <f t="shared" si="565"/>
        <v>7302611.25</v>
      </c>
      <c r="DI803" s="389">
        <f t="shared" si="566"/>
        <v>61586197.930681825</v>
      </c>
      <c r="DJ803" s="389">
        <f t="shared" si="567"/>
        <v>0</v>
      </c>
      <c r="DL803" s="396">
        <f t="shared" si="568"/>
        <v>6638737.5</v>
      </c>
      <c r="DM803" s="396">
        <f t="shared" si="569"/>
        <v>-2212912.5</v>
      </c>
    </row>
    <row r="804" spans="1:117" s="55" customFormat="1" ht="21" x14ac:dyDescent="0.2">
      <c r="A804" s="191">
        <f t="shared" si="534"/>
        <v>2655495</v>
      </c>
      <c r="B804" s="136">
        <f>'گام اول '!B805</f>
        <v>799</v>
      </c>
      <c r="C804" s="136">
        <f>'گام اول '!C805</f>
        <v>234</v>
      </c>
      <c r="D804" s="136">
        <f>'گام اول '!D805</f>
        <v>0</v>
      </c>
      <c r="E804" s="136" t="str">
        <f>'گام اول '!E805</f>
        <v>بهرنگ</v>
      </c>
      <c r="F804" s="136" t="str">
        <f>'گام اول '!F805</f>
        <v>بیابانی</v>
      </c>
      <c r="G804" s="136" t="str">
        <f>'گام اول '!G805</f>
        <v>نگهبان</v>
      </c>
      <c r="H804" s="136" t="str">
        <f>'گام اول '!H805</f>
        <v>سمنان</v>
      </c>
      <c r="I804" s="136" t="str">
        <f>'گام اول '!I805</f>
        <v>269-700-3661957-1</v>
      </c>
      <c r="J804" s="136" t="str">
        <f>'گام اول '!J805</f>
        <v>2020199238</v>
      </c>
      <c r="K804" s="136" t="str">
        <f>'گام اول '!K805</f>
        <v>0039221686</v>
      </c>
      <c r="L804" s="136" t="str">
        <f>'گام اول '!L805</f>
        <v>سمنان</v>
      </c>
      <c r="M804" s="136" t="str">
        <f>'گام اول '!M805</f>
        <v>نگهبان</v>
      </c>
      <c r="N804" s="120">
        <f>'گام اول '!N805</f>
        <v>0</v>
      </c>
      <c r="O804" s="119" t="str">
        <f>'گام اول '!O805</f>
        <v>*</v>
      </c>
      <c r="P804" s="121">
        <f>'گام اول '!P805</f>
        <v>0</v>
      </c>
      <c r="Q804" s="358">
        <f>'گام اول '!Q805</f>
        <v>14</v>
      </c>
      <c r="R804" s="358">
        <f>'گام اول '!R805</f>
        <v>42</v>
      </c>
      <c r="S804" s="358">
        <f>'گام اول '!S805</f>
        <v>0</v>
      </c>
      <c r="T804" s="358">
        <f>'گام اول '!T805</f>
        <v>0</v>
      </c>
      <c r="U804" s="137">
        <f>'گام اول '!U805</f>
        <v>0</v>
      </c>
      <c r="V804" s="120">
        <f>'گام اول '!W805</f>
        <v>0</v>
      </c>
      <c r="W804" s="121">
        <f>'گام اول '!X805</f>
        <v>0</v>
      </c>
      <c r="X804" s="366">
        <f>'گام اول '!Y805</f>
        <v>0</v>
      </c>
      <c r="Y804" s="366">
        <f>'گام اول '!Z805</f>
        <v>0</v>
      </c>
      <c r="Z804" s="138">
        <f>'گام اول '!AA805</f>
        <v>885165</v>
      </c>
      <c r="AA804" s="138">
        <f>'گام اول '!AB805</f>
        <v>0</v>
      </c>
      <c r="AB804" s="138">
        <f>'گام اول '!AC805</f>
        <v>885165</v>
      </c>
      <c r="AC804" s="138">
        <f>'گام اول '!AD805</f>
        <v>4500000</v>
      </c>
      <c r="AD804" s="138">
        <f>'گام اول '!AE805</f>
        <v>6000000</v>
      </c>
      <c r="AE804" s="139">
        <f>'گام اول '!AF805</f>
        <v>168986.04545454544</v>
      </c>
      <c r="AF804" s="122">
        <f>'گام اول '!AG805</f>
        <v>12392310</v>
      </c>
      <c r="AG804" s="123">
        <f>'گام اول '!AH805</f>
        <v>0</v>
      </c>
      <c r="AH804" s="123">
        <f>'گام اول '!AI805</f>
        <v>7097413.9090909082</v>
      </c>
      <c r="AI804" s="123">
        <f>'گام اول '!AJ805</f>
        <v>0</v>
      </c>
      <c r="AJ804" s="123">
        <f>'گام اول '!AK805</f>
        <v>2100000</v>
      </c>
      <c r="AK804" s="123">
        <f>'گام اول '!AL805</f>
        <v>2800000</v>
      </c>
      <c r="AL804" s="123">
        <f>'گام اول '!AM805</f>
        <v>0</v>
      </c>
      <c r="AM804" s="123">
        <f>'گام اول '!AN805</f>
        <v>0</v>
      </c>
      <c r="AN804" s="123">
        <f>'گام اول '!AO805</f>
        <v>0</v>
      </c>
      <c r="AO804" s="123">
        <f>'گام اول '!AP805</f>
        <v>0</v>
      </c>
      <c r="AP804" s="123">
        <f>'گام اول '!AQ805</f>
        <v>0</v>
      </c>
      <c r="AQ804" s="123">
        <f>'گام اول '!AR805</f>
        <v>0</v>
      </c>
      <c r="AR804" s="123">
        <f>'گام اول '!AS805</f>
        <v>0</v>
      </c>
      <c r="AS804" s="375">
        <f>'گام اول '!AT805</f>
        <v>0</v>
      </c>
      <c r="AT804" s="368">
        <f t="shared" si="535"/>
        <v>24389723.909090906</v>
      </c>
      <c r="AU804" s="173">
        <f>'گام اول '!AV805</f>
        <v>17782443.235454544</v>
      </c>
      <c r="AV804" s="141">
        <f>'گام اول '!AW805</f>
        <v>24389723.909090906</v>
      </c>
      <c r="AW804" s="142">
        <f t="shared" si="536"/>
        <v>1707280.6736363636</v>
      </c>
      <c r="AX804" s="75">
        <f t="shared" si="537"/>
        <v>0</v>
      </c>
      <c r="AY804" s="142">
        <f>'گام اول '!AZ805</f>
        <v>0</v>
      </c>
      <c r="AZ804" s="142">
        <f>'گام اول '!BA805</f>
        <v>0</v>
      </c>
      <c r="BA804" s="142">
        <f>'گام اول '!BB805</f>
        <v>0</v>
      </c>
      <c r="BB804" s="142">
        <f>'گام اول '!BC805</f>
        <v>0</v>
      </c>
      <c r="BC804" s="142">
        <f>'گام اول '!BD805</f>
        <v>0</v>
      </c>
      <c r="BD804" s="142">
        <f>'گام اول '!BE805</f>
        <v>0</v>
      </c>
      <c r="BE804" s="142">
        <f>'گام اول '!BF805</f>
        <v>0</v>
      </c>
      <c r="BF804" s="143">
        <f t="shared" si="538"/>
        <v>1707280.6736363636</v>
      </c>
      <c r="BG804" s="140">
        <f t="shared" si="539"/>
        <v>22682443</v>
      </c>
      <c r="BH804" s="144">
        <f t="shared" si="540"/>
        <v>24389723.909090906</v>
      </c>
      <c r="BI804" s="127">
        <f t="shared" si="533"/>
        <v>2065385</v>
      </c>
      <c r="BJ804" s="145">
        <f t="shared" si="541"/>
        <v>1032692.5</v>
      </c>
      <c r="BK804" s="145">
        <f t="shared" si="542"/>
        <v>309807.75</v>
      </c>
      <c r="BL804" s="146">
        <f t="shared" si="543"/>
        <v>522666.66666666669</v>
      </c>
      <c r="BM804" s="379">
        <v>0</v>
      </c>
      <c r="BN804" s="147">
        <f t="shared" si="544"/>
        <v>28320275.825757574</v>
      </c>
      <c r="BO804" s="148">
        <f t="shared" si="545"/>
        <v>24389723.909090906</v>
      </c>
      <c r="BP804" s="149">
        <f t="shared" si="546"/>
        <v>5609636.499090909</v>
      </c>
      <c r="BQ804" s="150">
        <f t="shared" si="528"/>
        <v>33929912.324848481</v>
      </c>
      <c r="BR804" s="151">
        <f t="shared" si="529"/>
        <v>47040</v>
      </c>
      <c r="BS804" s="147">
        <f t="shared" si="530"/>
        <v>33976952.324848481</v>
      </c>
      <c r="BT804" s="135">
        <v>0</v>
      </c>
      <c r="BU804" s="148">
        <f t="shared" si="547"/>
        <v>2832027.5825757575</v>
      </c>
      <c r="BV804" s="152">
        <f t="shared" si="548"/>
        <v>1416013.7912878788</v>
      </c>
      <c r="BW804" s="133">
        <f t="shared" si="549"/>
        <v>29728910.950984843</v>
      </c>
      <c r="BX804" s="147">
        <f t="shared" si="550"/>
        <v>3407885.25</v>
      </c>
      <c r="BY804" s="134">
        <f t="shared" si="551"/>
        <v>26321025.700984843</v>
      </c>
      <c r="BZ804" s="63"/>
      <c r="CA804" s="195"/>
      <c r="CD804" s="388">
        <f>'گام اول '!AU805</f>
        <v>24389723.909090906</v>
      </c>
      <c r="CE804" s="389">
        <f>'گام اول '!AV805</f>
        <v>17782443.235454544</v>
      </c>
      <c r="CF804" s="389">
        <f>'گام اول '!AW805</f>
        <v>24389723.909090906</v>
      </c>
      <c r="CG804" s="389">
        <f>'گام اول '!AX805</f>
        <v>1707280.6736363636</v>
      </c>
      <c r="CH804" s="389">
        <f>'گام اول '!AY805</f>
        <v>0</v>
      </c>
      <c r="CI804" s="389">
        <f>'گام اول '!AZ805</f>
        <v>0</v>
      </c>
      <c r="CJ804" s="389">
        <f>'گام اول '!BA805</f>
        <v>0</v>
      </c>
      <c r="CK804" s="389">
        <f>'گام اول '!BB805</f>
        <v>0</v>
      </c>
      <c r="CL804" s="389">
        <f>'گام اول '!BC805</f>
        <v>0</v>
      </c>
      <c r="CM804" s="389">
        <f>'گام اول '!BD805</f>
        <v>0</v>
      </c>
      <c r="CN804" s="389">
        <f>'گام اول '!BE805</f>
        <v>0</v>
      </c>
      <c r="CO804" s="389">
        <f>'گام اول '!BF805</f>
        <v>0</v>
      </c>
      <c r="CP804" s="389">
        <f>'گام اول '!BG805</f>
        <v>1707280.6736363636</v>
      </c>
      <c r="CQ804" s="389">
        <f>'گام اول '!BH805</f>
        <v>22682443</v>
      </c>
      <c r="CR804" s="389">
        <f t="shared" si="552"/>
        <v>24389723.909090906</v>
      </c>
      <c r="CS804" s="55">
        <f t="shared" si="570"/>
        <v>2065385</v>
      </c>
      <c r="CT804" s="388">
        <f t="shared" si="553"/>
        <v>1032692.5</v>
      </c>
      <c r="CU804" s="389">
        <f t="shared" si="554"/>
        <v>309807.75</v>
      </c>
      <c r="CV804" s="389">
        <f t="shared" si="555"/>
        <v>522666.66666666669</v>
      </c>
      <c r="CW804" s="55">
        <v>0</v>
      </c>
      <c r="CX804" s="389">
        <f t="shared" si="556"/>
        <v>28320275.825757574</v>
      </c>
      <c r="CY804" s="389">
        <f t="shared" si="557"/>
        <v>24389723.909090906</v>
      </c>
      <c r="CZ804" s="389">
        <f t="shared" si="558"/>
        <v>5609636.499090909</v>
      </c>
      <c r="DA804" s="389">
        <f t="shared" si="559"/>
        <v>33929912.324848481</v>
      </c>
      <c r="DB804" s="389">
        <f t="shared" si="560"/>
        <v>47040</v>
      </c>
      <c r="DC804" s="389">
        <f t="shared" si="561"/>
        <v>33976952.324848481</v>
      </c>
      <c r="DD804" s="394">
        <v>0</v>
      </c>
      <c r="DE804" s="389">
        <f t="shared" si="562"/>
        <v>2832027.5825757575</v>
      </c>
      <c r="DF804" s="389">
        <f t="shared" si="563"/>
        <v>1416013.7912878788</v>
      </c>
      <c r="DG804" s="389">
        <f t="shared" si="564"/>
        <v>29728910.950984843</v>
      </c>
      <c r="DH804" s="389">
        <f t="shared" si="565"/>
        <v>3407885.25</v>
      </c>
      <c r="DI804" s="389">
        <f t="shared" si="566"/>
        <v>26321025.700984843</v>
      </c>
      <c r="DJ804" s="389">
        <f t="shared" si="567"/>
        <v>0</v>
      </c>
      <c r="DL804" s="396">
        <f t="shared" si="568"/>
        <v>6638737.5</v>
      </c>
      <c r="DM804" s="396">
        <f t="shared" si="569"/>
        <v>-4573352.5</v>
      </c>
    </row>
    <row r="805" spans="1:117" s="55" customFormat="1" ht="21" x14ac:dyDescent="0.2">
      <c r="A805" s="191">
        <f t="shared" si="534"/>
        <v>2655495</v>
      </c>
      <c r="B805" s="136">
        <f>'گام اول '!B806</f>
        <v>800</v>
      </c>
      <c r="C805" s="136">
        <f>'گام اول '!C806</f>
        <v>229</v>
      </c>
      <c r="D805" s="136">
        <f>'گام اول '!D806</f>
        <v>0</v>
      </c>
      <c r="E805" s="136" t="str">
        <f>'گام اول '!E806</f>
        <v>بهمن</v>
      </c>
      <c r="F805" s="136" t="str">
        <f>'گام اول '!F806</f>
        <v>هاشمی</v>
      </c>
      <c r="G805" s="136" t="str">
        <f>'گام اول '!G806</f>
        <v>نگهبان</v>
      </c>
      <c r="H805" s="136" t="str">
        <f>'گام اول '!H806</f>
        <v>گلستان</v>
      </c>
      <c r="I805" s="136" t="str">
        <f>'گام اول '!I806</f>
        <v>141-700-2010068-1</v>
      </c>
      <c r="J805" s="136">
        <f>'گام اول '!J806</f>
        <v>2249210543</v>
      </c>
      <c r="K805" s="136" t="str">
        <f>'گام اول '!K806</f>
        <v>0039062154</v>
      </c>
      <c r="L805" s="136" t="str">
        <f>'گام اول '!L806</f>
        <v>گلستان</v>
      </c>
      <c r="M805" s="136" t="str">
        <f>'گام اول '!M806</f>
        <v>نگهبان</v>
      </c>
      <c r="N805" s="120" t="str">
        <f>'گام اول '!N806</f>
        <v>*</v>
      </c>
      <c r="O805" s="119">
        <f>'گام اول '!O806</f>
        <v>0</v>
      </c>
      <c r="P805" s="121">
        <f>'گام اول '!P806</f>
        <v>0</v>
      </c>
      <c r="Q805" s="358">
        <f>'گام اول '!Q806</f>
        <v>30</v>
      </c>
      <c r="R805" s="358">
        <f>'گام اول '!R806</f>
        <v>120</v>
      </c>
      <c r="S805" s="358">
        <f>'گام اول '!S806</f>
        <v>110</v>
      </c>
      <c r="T805" s="358">
        <f>'گام اول '!T806</f>
        <v>29.33</v>
      </c>
      <c r="U805" s="137">
        <f>'گام اول '!U806</f>
        <v>0</v>
      </c>
      <c r="V805" s="120">
        <f>'گام اول '!W806</f>
        <v>0</v>
      </c>
      <c r="W805" s="121">
        <f>'گام اول '!X806</f>
        <v>0</v>
      </c>
      <c r="X805" s="366">
        <f>'گام اول '!Y806</f>
        <v>2</v>
      </c>
      <c r="Y805" s="366">
        <f>'گام اول '!Z806</f>
        <v>2</v>
      </c>
      <c r="Z805" s="138">
        <f>'گام اول '!AA806</f>
        <v>885165</v>
      </c>
      <c r="AA805" s="138">
        <f>'گام اول '!AB806</f>
        <v>0</v>
      </c>
      <c r="AB805" s="138">
        <f>'گام اول '!AC806</f>
        <v>885165</v>
      </c>
      <c r="AC805" s="138">
        <f>'گام اول '!AD806</f>
        <v>4500000</v>
      </c>
      <c r="AD805" s="138">
        <f>'گام اول '!AE806</f>
        <v>6000000</v>
      </c>
      <c r="AE805" s="139">
        <f>'گام اول '!AF806</f>
        <v>168986.04545454544</v>
      </c>
      <c r="AF805" s="122">
        <f>'گام اول '!AG806</f>
        <v>26554950</v>
      </c>
      <c r="AG805" s="123">
        <f>'گام اول '!AH806</f>
        <v>0</v>
      </c>
      <c r="AH805" s="123">
        <f>'گام اول '!AI806</f>
        <v>20278325.454545453</v>
      </c>
      <c r="AI805" s="123">
        <f>'گام اول '!AJ806</f>
        <v>5310990</v>
      </c>
      <c r="AJ805" s="123">
        <f>'گام اول '!AK806</f>
        <v>4500000</v>
      </c>
      <c r="AK805" s="123">
        <f>'گام اول '!AL806</f>
        <v>6000000</v>
      </c>
      <c r="AL805" s="123">
        <f>'گام اول '!AM806</f>
        <v>4647116.25</v>
      </c>
      <c r="AM805" s="123">
        <f>'گام اول '!AN806</f>
        <v>4956360.7131818179</v>
      </c>
      <c r="AN805" s="123">
        <f>'گام اول '!AO806</f>
        <v>0</v>
      </c>
      <c r="AO805" s="123">
        <f>'گام اول '!AP806</f>
        <v>3000000</v>
      </c>
      <c r="AP805" s="123">
        <f>'گام اول '!AQ806</f>
        <v>0</v>
      </c>
      <c r="AQ805" s="123">
        <f>'گام اول '!AR806</f>
        <v>0</v>
      </c>
      <c r="AR805" s="123">
        <f>'گام اول '!AS806</f>
        <v>0</v>
      </c>
      <c r="AS805" s="375">
        <f>'گام اول '!AT806</f>
        <v>0</v>
      </c>
      <c r="AT805" s="368">
        <f t="shared" si="535"/>
        <v>75247742.417727277</v>
      </c>
      <c r="AU805" s="173">
        <f>'گام اول '!AV806</f>
        <v>51541179.74848637</v>
      </c>
      <c r="AV805" s="141">
        <f>'گام اول '!AW806</f>
        <v>69936752.417727262</v>
      </c>
      <c r="AW805" s="142">
        <f t="shared" si="536"/>
        <v>4895572.6692409087</v>
      </c>
      <c r="AX805" s="75">
        <f t="shared" si="537"/>
        <v>1154117.9748486371</v>
      </c>
      <c r="AY805" s="142">
        <f>'گام اول '!AZ806</f>
        <v>0</v>
      </c>
      <c r="AZ805" s="142">
        <f>'گام اول '!BA806</f>
        <v>0</v>
      </c>
      <c r="BA805" s="142">
        <f>'گام اول '!BB806</f>
        <v>0</v>
      </c>
      <c r="BB805" s="142">
        <f>'گام اول '!BC806</f>
        <v>0</v>
      </c>
      <c r="BC805" s="142">
        <f>'گام اول '!BD806</f>
        <v>0</v>
      </c>
      <c r="BD805" s="142">
        <f>'گام اول '!BE806</f>
        <v>0</v>
      </c>
      <c r="BE805" s="142">
        <f>'گام اول '!BF806</f>
        <v>0</v>
      </c>
      <c r="BF805" s="143">
        <f t="shared" si="538"/>
        <v>6049690.6440895461</v>
      </c>
      <c r="BG805" s="140">
        <f t="shared" si="539"/>
        <v>69198051</v>
      </c>
      <c r="BH805" s="144">
        <f t="shared" si="540"/>
        <v>75247742.417727277</v>
      </c>
      <c r="BI805" s="127">
        <f t="shared" si="533"/>
        <v>4425825</v>
      </c>
      <c r="BJ805" s="145">
        <f t="shared" si="541"/>
        <v>2212912.5</v>
      </c>
      <c r="BK805" s="145">
        <f t="shared" si="542"/>
        <v>663873.75</v>
      </c>
      <c r="BL805" s="146">
        <f t="shared" si="543"/>
        <v>1120000</v>
      </c>
      <c r="BM805" s="379">
        <v>0</v>
      </c>
      <c r="BN805" s="147">
        <f t="shared" si="544"/>
        <v>83670353.667727277</v>
      </c>
      <c r="BO805" s="148">
        <f t="shared" si="545"/>
        <v>69936752.417727262</v>
      </c>
      <c r="BP805" s="149">
        <f t="shared" si="546"/>
        <v>16085453.056077272</v>
      </c>
      <c r="BQ805" s="150">
        <f t="shared" si="528"/>
        <v>99755806.723804548</v>
      </c>
      <c r="BR805" s="151">
        <f t="shared" si="529"/>
        <v>100800</v>
      </c>
      <c r="BS805" s="147">
        <f t="shared" si="530"/>
        <v>99856606.723804548</v>
      </c>
      <c r="BT805" s="135">
        <v>0</v>
      </c>
      <c r="BU805" s="148">
        <f t="shared" si="547"/>
        <v>8367035.366772728</v>
      </c>
      <c r="BV805" s="152">
        <f t="shared" si="548"/>
        <v>4183517.683386364</v>
      </c>
      <c r="BW805" s="133">
        <f t="shared" si="549"/>
        <v>87306053.673645452</v>
      </c>
      <c r="BX805" s="147">
        <f t="shared" si="550"/>
        <v>7302611.25</v>
      </c>
      <c r="BY805" s="134">
        <f t="shared" si="551"/>
        <v>80003442.423645452</v>
      </c>
      <c r="BZ805" s="63"/>
      <c r="CA805" s="195"/>
      <c r="CD805" s="388">
        <f>'گام اول '!AU806</f>
        <v>75247742.417727277</v>
      </c>
      <c r="CE805" s="389">
        <f>'گام اول '!AV806</f>
        <v>51541179.74848637</v>
      </c>
      <c r="CF805" s="389">
        <f>'گام اول '!AW806</f>
        <v>69936752.417727262</v>
      </c>
      <c r="CG805" s="389">
        <f>'گام اول '!AX806</f>
        <v>4895572.6692409087</v>
      </c>
      <c r="CH805" s="389">
        <f>'گام اول '!AY806</f>
        <v>1154117.9748486371</v>
      </c>
      <c r="CI805" s="389">
        <f>'گام اول '!AZ806</f>
        <v>0</v>
      </c>
      <c r="CJ805" s="389">
        <f>'گام اول '!BA806</f>
        <v>0</v>
      </c>
      <c r="CK805" s="389">
        <f>'گام اول '!BB806</f>
        <v>0</v>
      </c>
      <c r="CL805" s="389">
        <f>'گام اول '!BC806</f>
        <v>0</v>
      </c>
      <c r="CM805" s="389">
        <f>'گام اول '!BD806</f>
        <v>0</v>
      </c>
      <c r="CN805" s="389">
        <f>'گام اول '!BE806</f>
        <v>0</v>
      </c>
      <c r="CO805" s="389">
        <f>'گام اول '!BF806</f>
        <v>0</v>
      </c>
      <c r="CP805" s="389">
        <f>'گام اول '!BG806</f>
        <v>6049690.6440895461</v>
      </c>
      <c r="CQ805" s="389">
        <f>'گام اول '!BH806</f>
        <v>69198051</v>
      </c>
      <c r="CR805" s="389">
        <f t="shared" si="552"/>
        <v>75247742.417727277</v>
      </c>
      <c r="CS805" s="55">
        <f t="shared" si="570"/>
        <v>4425825</v>
      </c>
      <c r="CT805" s="388">
        <f t="shared" si="553"/>
        <v>2212912.5</v>
      </c>
      <c r="CU805" s="389">
        <f t="shared" si="554"/>
        <v>663873.75</v>
      </c>
      <c r="CV805" s="389">
        <f t="shared" si="555"/>
        <v>1120000</v>
      </c>
      <c r="CW805" s="55">
        <v>0</v>
      </c>
      <c r="CX805" s="389">
        <f t="shared" si="556"/>
        <v>83670353.667727277</v>
      </c>
      <c r="CY805" s="389">
        <f t="shared" si="557"/>
        <v>69936752.417727262</v>
      </c>
      <c r="CZ805" s="389">
        <f t="shared" si="558"/>
        <v>16085453.056077272</v>
      </c>
      <c r="DA805" s="389">
        <f t="shared" si="559"/>
        <v>99755806.723804548</v>
      </c>
      <c r="DB805" s="389">
        <f t="shared" si="560"/>
        <v>100800</v>
      </c>
      <c r="DC805" s="389">
        <f t="shared" si="561"/>
        <v>99856606.723804548</v>
      </c>
      <c r="DD805" s="394">
        <v>0</v>
      </c>
      <c r="DE805" s="389">
        <f t="shared" si="562"/>
        <v>8367035.366772728</v>
      </c>
      <c r="DF805" s="389">
        <f t="shared" si="563"/>
        <v>4183517.683386364</v>
      </c>
      <c r="DG805" s="389">
        <f t="shared" si="564"/>
        <v>87306053.673645452</v>
      </c>
      <c r="DH805" s="389">
        <f t="shared" si="565"/>
        <v>7302611.25</v>
      </c>
      <c r="DI805" s="389">
        <f t="shared" si="566"/>
        <v>80003442.423645452</v>
      </c>
      <c r="DJ805" s="389">
        <f t="shared" si="567"/>
        <v>0</v>
      </c>
      <c r="DL805" s="396">
        <f t="shared" si="568"/>
        <v>6638737.5</v>
      </c>
      <c r="DM805" s="396">
        <f t="shared" si="569"/>
        <v>-2212912.5</v>
      </c>
    </row>
    <row r="806" spans="1:117" s="55" customFormat="1" ht="21" x14ac:dyDescent="0.2">
      <c r="A806" s="191">
        <f t="shared" si="534"/>
        <v>2655495</v>
      </c>
      <c r="B806" s="136">
        <f>'گام اول '!B807</f>
        <v>801</v>
      </c>
      <c r="C806" s="136">
        <f>'گام اول '!C807</f>
        <v>230</v>
      </c>
      <c r="D806" s="136">
        <f>'گام اول '!D807</f>
        <v>0</v>
      </c>
      <c r="E806" s="136" t="str">
        <f>'گام اول '!E807</f>
        <v>بهمن</v>
      </c>
      <c r="F806" s="136" t="str">
        <f>'گام اول '!F807</f>
        <v>هاشمی</v>
      </c>
      <c r="G806" s="136" t="str">
        <f>'گام اول '!G807</f>
        <v>نگهبان</v>
      </c>
      <c r="H806" s="136" t="str">
        <f>'گام اول '!H807</f>
        <v>گلستان</v>
      </c>
      <c r="I806" s="136" t="str">
        <f>'گام اول '!I807</f>
        <v>141-700-2010068-1</v>
      </c>
      <c r="J806" s="136">
        <f>'گام اول '!J807</f>
        <v>2249210543</v>
      </c>
      <c r="K806" s="136" t="str">
        <f>'گام اول '!K807</f>
        <v>0039062154</v>
      </c>
      <c r="L806" s="136" t="str">
        <f>'گام اول '!L807</f>
        <v>گلستان</v>
      </c>
      <c r="M806" s="136" t="str">
        <f>'گام اول '!M807</f>
        <v>نگهبان</v>
      </c>
      <c r="N806" s="120" t="str">
        <f>'گام اول '!N807</f>
        <v>*</v>
      </c>
      <c r="O806" s="119">
        <f>'گام اول '!O807</f>
        <v>0</v>
      </c>
      <c r="P806" s="121">
        <f>'گام اول '!P807</f>
        <v>0</v>
      </c>
      <c r="Q806" s="358">
        <f>'گام اول '!Q807</f>
        <v>30</v>
      </c>
      <c r="R806" s="358">
        <f>'گام اول '!R807</f>
        <v>120</v>
      </c>
      <c r="S806" s="358">
        <f>'گام اول '!S807</f>
        <v>110</v>
      </c>
      <c r="T806" s="358">
        <f>'گام اول '!T807</f>
        <v>29.33</v>
      </c>
      <c r="U806" s="137">
        <f>'گام اول '!U807</f>
        <v>0</v>
      </c>
      <c r="V806" s="120">
        <f>'گام اول '!W807</f>
        <v>0</v>
      </c>
      <c r="W806" s="121">
        <f>'گام اول '!X807</f>
        <v>0</v>
      </c>
      <c r="X806" s="366">
        <f>'گام اول '!Y807</f>
        <v>2</v>
      </c>
      <c r="Y806" s="366">
        <f>'گام اول '!Z807</f>
        <v>2</v>
      </c>
      <c r="Z806" s="138">
        <f>'گام اول '!AA807</f>
        <v>885165</v>
      </c>
      <c r="AA806" s="138">
        <f>'گام اول '!AB807</f>
        <v>0</v>
      </c>
      <c r="AB806" s="138">
        <f>'گام اول '!AC807</f>
        <v>885165</v>
      </c>
      <c r="AC806" s="138">
        <f>'گام اول '!AD807</f>
        <v>4500000</v>
      </c>
      <c r="AD806" s="138">
        <f>'گام اول '!AE807</f>
        <v>6000000</v>
      </c>
      <c r="AE806" s="139">
        <f>'گام اول '!AF807</f>
        <v>168986.04545454544</v>
      </c>
      <c r="AF806" s="122">
        <f>'گام اول '!AG807</f>
        <v>26554950</v>
      </c>
      <c r="AG806" s="123">
        <f>'گام اول '!AH807</f>
        <v>0</v>
      </c>
      <c r="AH806" s="123">
        <f>'گام اول '!AI807</f>
        <v>20278325.454545453</v>
      </c>
      <c r="AI806" s="123">
        <f>'گام اول '!AJ807</f>
        <v>5310990</v>
      </c>
      <c r="AJ806" s="123">
        <f>'گام اول '!AK807</f>
        <v>4500000</v>
      </c>
      <c r="AK806" s="123">
        <f>'گام اول '!AL807</f>
        <v>6000000</v>
      </c>
      <c r="AL806" s="123">
        <f>'گام اول '!AM807</f>
        <v>4647116.25</v>
      </c>
      <c r="AM806" s="123">
        <f>'گام اول '!AN807</f>
        <v>4956360.7131818179</v>
      </c>
      <c r="AN806" s="123">
        <f>'گام اول '!AO807</f>
        <v>0</v>
      </c>
      <c r="AO806" s="123">
        <f>'گام اول '!AP807</f>
        <v>0</v>
      </c>
      <c r="AP806" s="123">
        <f>'گام اول '!AQ807</f>
        <v>0</v>
      </c>
      <c r="AQ806" s="123">
        <f>'گام اول '!AR807</f>
        <v>0</v>
      </c>
      <c r="AR806" s="123">
        <f>'گام اول '!AS807</f>
        <v>0</v>
      </c>
      <c r="AS806" s="375">
        <f>'گام اول '!AT807</f>
        <v>0</v>
      </c>
      <c r="AT806" s="368">
        <f t="shared" si="535"/>
        <v>72247742.417727277</v>
      </c>
      <c r="AU806" s="173">
        <f>'گام اول '!AV807</f>
        <v>51751179.74848637</v>
      </c>
      <c r="AV806" s="141">
        <f>'گام اول '!AW807</f>
        <v>66936752.417727269</v>
      </c>
      <c r="AW806" s="142">
        <f t="shared" si="536"/>
        <v>4685572.6692409096</v>
      </c>
      <c r="AX806" s="75">
        <f t="shared" si="537"/>
        <v>1175117.9748486371</v>
      </c>
      <c r="AY806" s="142">
        <f>'گام اول '!AZ807</f>
        <v>0</v>
      </c>
      <c r="AZ806" s="142">
        <f>'گام اول '!BA807</f>
        <v>0</v>
      </c>
      <c r="BA806" s="142">
        <f>'گام اول '!BB807</f>
        <v>0</v>
      </c>
      <c r="BB806" s="142">
        <f>'گام اول '!BC807</f>
        <v>0</v>
      </c>
      <c r="BC806" s="142">
        <f>'گام اول '!BD807</f>
        <v>0</v>
      </c>
      <c r="BD806" s="142">
        <f>'گام اول '!BE807</f>
        <v>0</v>
      </c>
      <c r="BE806" s="142">
        <f>'گام اول '!BF807</f>
        <v>0</v>
      </c>
      <c r="BF806" s="143">
        <f t="shared" si="538"/>
        <v>5860690.644089547</v>
      </c>
      <c r="BG806" s="140">
        <f t="shared" si="539"/>
        <v>66387051</v>
      </c>
      <c r="BH806" s="144">
        <f t="shared" si="540"/>
        <v>72247742.417727277</v>
      </c>
      <c r="BI806" s="127">
        <f t="shared" si="533"/>
        <v>4425825</v>
      </c>
      <c r="BJ806" s="145">
        <f t="shared" si="541"/>
        <v>2212912.5</v>
      </c>
      <c r="BK806" s="145">
        <f t="shared" si="542"/>
        <v>663873.75</v>
      </c>
      <c r="BL806" s="146">
        <f t="shared" si="543"/>
        <v>1120000</v>
      </c>
      <c r="BM806" s="379">
        <v>0</v>
      </c>
      <c r="BN806" s="147">
        <f t="shared" si="544"/>
        <v>80670353.667727277</v>
      </c>
      <c r="BO806" s="148">
        <f t="shared" si="545"/>
        <v>66936752.417727269</v>
      </c>
      <c r="BP806" s="149">
        <f t="shared" si="546"/>
        <v>15395453.056077272</v>
      </c>
      <c r="BQ806" s="150">
        <f t="shared" si="528"/>
        <v>96065806.723804548</v>
      </c>
      <c r="BR806" s="151">
        <f t="shared" si="529"/>
        <v>100800</v>
      </c>
      <c r="BS806" s="147">
        <f t="shared" si="530"/>
        <v>96166606.723804548</v>
      </c>
      <c r="BT806" s="135">
        <v>0</v>
      </c>
      <c r="BU806" s="148">
        <f t="shared" si="547"/>
        <v>8067035.366772728</v>
      </c>
      <c r="BV806" s="152">
        <f t="shared" si="548"/>
        <v>4033517.683386364</v>
      </c>
      <c r="BW806" s="133">
        <f t="shared" si="549"/>
        <v>84066053.673645452</v>
      </c>
      <c r="BX806" s="147">
        <f t="shared" si="550"/>
        <v>7302611.25</v>
      </c>
      <c r="BY806" s="134">
        <f t="shared" si="551"/>
        <v>76763442.423645452</v>
      </c>
      <c r="BZ806" s="63"/>
      <c r="CA806" s="195"/>
      <c r="CD806" s="388">
        <f>'گام اول '!AU807</f>
        <v>72247742.417727277</v>
      </c>
      <c r="CE806" s="389">
        <f>'گام اول '!AV807</f>
        <v>51751179.74848637</v>
      </c>
      <c r="CF806" s="389">
        <f>'گام اول '!AW807</f>
        <v>66936752.417727269</v>
      </c>
      <c r="CG806" s="389">
        <f>'گام اول '!AX807</f>
        <v>4685572.6692409096</v>
      </c>
      <c r="CH806" s="389">
        <f>'گام اول '!AY807</f>
        <v>1175117.9748486371</v>
      </c>
      <c r="CI806" s="389">
        <f>'گام اول '!AZ807</f>
        <v>0</v>
      </c>
      <c r="CJ806" s="389">
        <f>'گام اول '!BA807</f>
        <v>0</v>
      </c>
      <c r="CK806" s="389">
        <f>'گام اول '!BB807</f>
        <v>0</v>
      </c>
      <c r="CL806" s="389">
        <f>'گام اول '!BC807</f>
        <v>0</v>
      </c>
      <c r="CM806" s="389">
        <f>'گام اول '!BD807</f>
        <v>0</v>
      </c>
      <c r="CN806" s="389">
        <f>'گام اول '!BE807</f>
        <v>0</v>
      </c>
      <c r="CO806" s="389">
        <f>'گام اول '!BF807</f>
        <v>0</v>
      </c>
      <c r="CP806" s="389">
        <f>'گام اول '!BG807</f>
        <v>5860690.644089547</v>
      </c>
      <c r="CQ806" s="389">
        <f>'گام اول '!BH807</f>
        <v>66387051</v>
      </c>
      <c r="CR806" s="389">
        <f t="shared" si="552"/>
        <v>72247742.417727277</v>
      </c>
      <c r="CS806" s="55">
        <f t="shared" si="570"/>
        <v>4425825</v>
      </c>
      <c r="CT806" s="388">
        <f t="shared" si="553"/>
        <v>2212912.5</v>
      </c>
      <c r="CU806" s="389">
        <f t="shared" si="554"/>
        <v>663873.75</v>
      </c>
      <c r="CV806" s="389">
        <f t="shared" si="555"/>
        <v>1120000</v>
      </c>
      <c r="CW806" s="55">
        <v>0</v>
      </c>
      <c r="CX806" s="389">
        <f t="shared" si="556"/>
        <v>80670353.667727277</v>
      </c>
      <c r="CY806" s="389">
        <f t="shared" si="557"/>
        <v>66936752.417727269</v>
      </c>
      <c r="CZ806" s="389">
        <f t="shared" si="558"/>
        <v>15395453.056077272</v>
      </c>
      <c r="DA806" s="389">
        <f t="shared" si="559"/>
        <v>96065806.723804548</v>
      </c>
      <c r="DB806" s="389">
        <f t="shared" si="560"/>
        <v>100800</v>
      </c>
      <c r="DC806" s="389">
        <f t="shared" si="561"/>
        <v>96166606.723804548</v>
      </c>
      <c r="DD806" s="394">
        <v>0</v>
      </c>
      <c r="DE806" s="389">
        <f t="shared" si="562"/>
        <v>8067035.366772728</v>
      </c>
      <c r="DF806" s="389">
        <f t="shared" si="563"/>
        <v>4033517.683386364</v>
      </c>
      <c r="DG806" s="389">
        <f t="shared" si="564"/>
        <v>84066053.673645452</v>
      </c>
      <c r="DH806" s="389">
        <f t="shared" si="565"/>
        <v>7302611.25</v>
      </c>
      <c r="DI806" s="389">
        <f t="shared" si="566"/>
        <v>76763442.423645452</v>
      </c>
      <c r="DJ806" s="389">
        <f t="shared" si="567"/>
        <v>0</v>
      </c>
      <c r="DL806" s="396">
        <f t="shared" si="568"/>
        <v>6638737.5</v>
      </c>
      <c r="DM806" s="396">
        <f t="shared" si="569"/>
        <v>-2212912.5</v>
      </c>
    </row>
    <row r="807" spans="1:117" s="55" customFormat="1" ht="21" x14ac:dyDescent="0.2">
      <c r="A807" s="191">
        <f t="shared" si="534"/>
        <v>2655495</v>
      </c>
      <c r="B807" s="136">
        <f>'گام اول '!B808</f>
        <v>802</v>
      </c>
      <c r="C807" s="136">
        <f>'گام اول '!C808</f>
        <v>314</v>
      </c>
      <c r="D807" s="136">
        <f>'گام اول '!D808</f>
        <v>0</v>
      </c>
      <c r="E807" s="136" t="str">
        <f>'گام اول '!E808</f>
        <v>سیدمحمدمهدی</v>
      </c>
      <c r="F807" s="136" t="str">
        <f>'گام اول '!F808</f>
        <v>بنی سعید لنگرودی</v>
      </c>
      <c r="G807" s="136" t="str">
        <f>'گام اول '!G808</f>
        <v>نگهبان</v>
      </c>
      <c r="H807" s="136" t="str">
        <f>'گام اول '!H808</f>
        <v>گیلان</v>
      </c>
      <c r="I807" s="136" t="str">
        <f>'گام اول '!I808</f>
        <v>237-12-3303783-1</v>
      </c>
      <c r="J807" s="136" t="str">
        <f>'گام اول '!J808</f>
        <v>4324158223</v>
      </c>
      <c r="K807" s="136" t="str">
        <f>'گام اول '!K808</f>
        <v>0030399009</v>
      </c>
      <c r="L807" s="136" t="str">
        <f>'گام اول '!L808</f>
        <v>گیلان</v>
      </c>
      <c r="M807" s="136" t="str">
        <f>'گام اول '!M808</f>
        <v>نگهبان</v>
      </c>
      <c r="N807" s="120">
        <f>'گام اول '!N808</f>
        <v>0</v>
      </c>
      <c r="O807" s="119">
        <f>'گام اول '!O808</f>
        <v>0</v>
      </c>
      <c r="P807" s="121" t="str">
        <f>'گام اول '!P808</f>
        <v>*</v>
      </c>
      <c r="Q807" s="358">
        <f>'گام اول '!Q808</f>
        <v>30</v>
      </c>
      <c r="R807" s="358">
        <f>'گام اول '!R808</f>
        <v>120</v>
      </c>
      <c r="S807" s="358">
        <f>'گام اول '!S808</f>
        <v>220</v>
      </c>
      <c r="T807" s="358">
        <f>'گام اول '!T808</f>
        <v>29.33</v>
      </c>
      <c r="U807" s="137">
        <f>'گام اول '!U808</f>
        <v>0</v>
      </c>
      <c r="V807" s="120">
        <f>'گام اول '!W808</f>
        <v>0</v>
      </c>
      <c r="W807" s="121">
        <f>'گام اول '!X808</f>
        <v>0</v>
      </c>
      <c r="X807" s="366">
        <f>'گام اول '!Y808</f>
        <v>2</v>
      </c>
      <c r="Y807" s="366">
        <f>'گام اول '!Z808</f>
        <v>2</v>
      </c>
      <c r="Z807" s="138">
        <f>'گام اول '!AA808</f>
        <v>885165</v>
      </c>
      <c r="AA807" s="138">
        <f>'گام اول '!AB808</f>
        <v>0</v>
      </c>
      <c r="AB807" s="138">
        <f>'گام اول '!AC808</f>
        <v>885165</v>
      </c>
      <c r="AC807" s="138">
        <f>'گام اول '!AD808</f>
        <v>4500000</v>
      </c>
      <c r="AD807" s="138">
        <f>'گام اول '!AE808</f>
        <v>6000000</v>
      </c>
      <c r="AE807" s="139">
        <f>'گام اول '!AF808</f>
        <v>168986.04545454544</v>
      </c>
      <c r="AF807" s="122">
        <f>'گام اول '!AG808</f>
        <v>26554950</v>
      </c>
      <c r="AG807" s="123">
        <f>'گام اول '!AH808</f>
        <v>0</v>
      </c>
      <c r="AH807" s="123">
        <f>'گام اول '!AI808</f>
        <v>20278325.454545453</v>
      </c>
      <c r="AI807" s="123">
        <f>'گام اول '!AJ808</f>
        <v>5310990</v>
      </c>
      <c r="AJ807" s="123">
        <f>'گام اول '!AK808</f>
        <v>4500000</v>
      </c>
      <c r="AK807" s="123">
        <f>'گام اول '!AL808</f>
        <v>6000000</v>
      </c>
      <c r="AL807" s="123">
        <f>'گام اول '!AM808</f>
        <v>9294232.5</v>
      </c>
      <c r="AM807" s="123">
        <f>'گام اول '!AN808</f>
        <v>4956360.7131818179</v>
      </c>
      <c r="AN807" s="123">
        <f>'گام اول '!AO808</f>
        <v>0</v>
      </c>
      <c r="AO807" s="123">
        <f>'گام اول '!AP808</f>
        <v>3000000</v>
      </c>
      <c r="AP807" s="123">
        <f>'گام اول '!AQ808</f>
        <v>0</v>
      </c>
      <c r="AQ807" s="123">
        <f>'گام اول '!AR808</f>
        <v>0</v>
      </c>
      <c r="AR807" s="123">
        <f>'گام اول '!AS808</f>
        <v>0</v>
      </c>
      <c r="AS807" s="375">
        <f>'گام اول '!AT808</f>
        <v>0</v>
      </c>
      <c r="AT807" s="368">
        <f t="shared" si="535"/>
        <v>79894858.667727277</v>
      </c>
      <c r="AU807" s="173">
        <f>'گام اول '!AV808</f>
        <v>55862997.860986367</v>
      </c>
      <c r="AV807" s="141">
        <f>'گام اول '!AW808</f>
        <v>74583868.667727262</v>
      </c>
      <c r="AW807" s="142">
        <f t="shared" si="536"/>
        <v>5220870.8067409089</v>
      </c>
      <c r="AX807" s="75">
        <f t="shared" si="537"/>
        <v>1586299.7860986367</v>
      </c>
      <c r="AY807" s="142">
        <f>'گام اول '!AZ808</f>
        <v>0</v>
      </c>
      <c r="AZ807" s="142">
        <f>'گام اول '!BA808</f>
        <v>0</v>
      </c>
      <c r="BA807" s="142">
        <f>'گام اول '!BB808</f>
        <v>0</v>
      </c>
      <c r="BB807" s="142">
        <f>'گام اول '!BC808</f>
        <v>0</v>
      </c>
      <c r="BC807" s="142">
        <f>'گام اول '!BD808</f>
        <v>0</v>
      </c>
      <c r="BD807" s="142">
        <f>'گام اول '!BE808</f>
        <v>0</v>
      </c>
      <c r="BE807" s="142">
        <f>'گام اول '!BF808</f>
        <v>0</v>
      </c>
      <c r="BF807" s="143">
        <f t="shared" si="538"/>
        <v>6807170.5928395456</v>
      </c>
      <c r="BG807" s="140">
        <f t="shared" si="539"/>
        <v>73087688</v>
      </c>
      <c r="BH807" s="144">
        <f t="shared" si="540"/>
        <v>79894858.667727277</v>
      </c>
      <c r="BI807" s="127">
        <f t="shared" si="533"/>
        <v>4425825</v>
      </c>
      <c r="BJ807" s="145">
        <f t="shared" si="541"/>
        <v>2212912.5</v>
      </c>
      <c r="BK807" s="145">
        <f t="shared" si="542"/>
        <v>663873.75</v>
      </c>
      <c r="BL807" s="146">
        <f t="shared" si="543"/>
        <v>1120000</v>
      </c>
      <c r="BM807" s="379">
        <v>0</v>
      </c>
      <c r="BN807" s="147">
        <f t="shared" si="544"/>
        <v>88317469.917727277</v>
      </c>
      <c r="BO807" s="148">
        <f t="shared" si="545"/>
        <v>74583868.667727262</v>
      </c>
      <c r="BP807" s="149">
        <f t="shared" si="546"/>
        <v>17154289.793577272</v>
      </c>
      <c r="BQ807" s="150">
        <f t="shared" si="528"/>
        <v>105471759.71130455</v>
      </c>
      <c r="BR807" s="151">
        <f t="shared" si="529"/>
        <v>100800</v>
      </c>
      <c r="BS807" s="147">
        <f t="shared" si="530"/>
        <v>105572559.71130455</v>
      </c>
      <c r="BT807" s="135">
        <v>0</v>
      </c>
      <c r="BU807" s="148">
        <f t="shared" si="547"/>
        <v>8831746.991772728</v>
      </c>
      <c r="BV807" s="152">
        <f t="shared" si="548"/>
        <v>4415873.495886364</v>
      </c>
      <c r="BW807" s="133">
        <f t="shared" si="549"/>
        <v>92324939.223645449</v>
      </c>
      <c r="BX807" s="147">
        <f t="shared" si="550"/>
        <v>7302611.25</v>
      </c>
      <c r="BY807" s="134">
        <f t="shared" si="551"/>
        <v>85022327.973645449</v>
      </c>
      <c r="BZ807" s="63"/>
      <c r="CA807" s="195"/>
      <c r="CD807" s="388">
        <f>'گام اول '!AU808</f>
        <v>79894858.667727277</v>
      </c>
      <c r="CE807" s="389">
        <f>'گام اول '!AV808</f>
        <v>55862997.860986367</v>
      </c>
      <c r="CF807" s="389">
        <f>'گام اول '!AW808</f>
        <v>74583868.667727262</v>
      </c>
      <c r="CG807" s="389">
        <f>'گام اول '!AX808</f>
        <v>5220870.8067409089</v>
      </c>
      <c r="CH807" s="389">
        <f>'گام اول '!AY808</f>
        <v>1586299.7860986367</v>
      </c>
      <c r="CI807" s="389">
        <f>'گام اول '!AZ808</f>
        <v>0</v>
      </c>
      <c r="CJ807" s="389">
        <f>'گام اول '!BA808</f>
        <v>0</v>
      </c>
      <c r="CK807" s="389">
        <f>'گام اول '!BB808</f>
        <v>0</v>
      </c>
      <c r="CL807" s="389">
        <f>'گام اول '!BC808</f>
        <v>0</v>
      </c>
      <c r="CM807" s="389">
        <f>'گام اول '!BD808</f>
        <v>0</v>
      </c>
      <c r="CN807" s="389">
        <f>'گام اول '!BE808</f>
        <v>0</v>
      </c>
      <c r="CO807" s="389">
        <f>'گام اول '!BF808</f>
        <v>0</v>
      </c>
      <c r="CP807" s="389">
        <f>'گام اول '!BG808</f>
        <v>6807170.5928395456</v>
      </c>
      <c r="CQ807" s="389">
        <f>'گام اول '!BH808</f>
        <v>73087688</v>
      </c>
      <c r="CR807" s="389">
        <f t="shared" si="552"/>
        <v>79894858.667727277</v>
      </c>
      <c r="CS807" s="55">
        <f t="shared" si="570"/>
        <v>4425825</v>
      </c>
      <c r="CT807" s="388">
        <f t="shared" si="553"/>
        <v>2212912.5</v>
      </c>
      <c r="CU807" s="389">
        <f t="shared" si="554"/>
        <v>663873.75</v>
      </c>
      <c r="CV807" s="389">
        <f t="shared" si="555"/>
        <v>1120000</v>
      </c>
      <c r="CW807" s="55">
        <v>0</v>
      </c>
      <c r="CX807" s="389">
        <f t="shared" si="556"/>
        <v>88317469.917727277</v>
      </c>
      <c r="CY807" s="389">
        <f t="shared" si="557"/>
        <v>74583868.667727262</v>
      </c>
      <c r="CZ807" s="389">
        <f t="shared" si="558"/>
        <v>17154289.793577272</v>
      </c>
      <c r="DA807" s="389">
        <f t="shared" si="559"/>
        <v>105471759.71130455</v>
      </c>
      <c r="DB807" s="389">
        <f t="shared" si="560"/>
        <v>100800</v>
      </c>
      <c r="DC807" s="389">
        <f t="shared" si="561"/>
        <v>105572559.71130455</v>
      </c>
      <c r="DD807" s="394">
        <v>0</v>
      </c>
      <c r="DE807" s="389">
        <f t="shared" si="562"/>
        <v>8831746.991772728</v>
      </c>
      <c r="DF807" s="389">
        <f t="shared" si="563"/>
        <v>4415873.495886364</v>
      </c>
      <c r="DG807" s="389">
        <f t="shared" si="564"/>
        <v>92324939.223645449</v>
      </c>
      <c r="DH807" s="389">
        <f t="shared" si="565"/>
        <v>7302611.25</v>
      </c>
      <c r="DI807" s="389">
        <f t="shared" si="566"/>
        <v>85022327.973645449</v>
      </c>
      <c r="DJ807" s="389">
        <f t="shared" si="567"/>
        <v>0</v>
      </c>
      <c r="DL807" s="396">
        <f t="shared" si="568"/>
        <v>6638737.5</v>
      </c>
      <c r="DM807" s="396">
        <f t="shared" si="569"/>
        <v>-2212912.5</v>
      </c>
    </row>
    <row r="808" spans="1:117" s="55" customFormat="1" ht="21" x14ac:dyDescent="0.2">
      <c r="A808" s="191">
        <f t="shared" si="534"/>
        <v>2655495</v>
      </c>
      <c r="B808" s="136">
        <f>'گام اول '!B809</f>
        <v>803</v>
      </c>
      <c r="C808" s="136">
        <f>'گام اول '!C809</f>
        <v>315</v>
      </c>
      <c r="D808" s="136">
        <f>'گام اول '!D809</f>
        <v>0</v>
      </c>
      <c r="E808" s="136" t="str">
        <f>'گام اول '!E809</f>
        <v>سیدمحمدمهدی</v>
      </c>
      <c r="F808" s="136" t="str">
        <f>'گام اول '!F809</f>
        <v>بنی سعید لنگرودی</v>
      </c>
      <c r="G808" s="136" t="str">
        <f>'گام اول '!G809</f>
        <v>نگهبان</v>
      </c>
      <c r="H808" s="136" t="str">
        <f>'گام اول '!H809</f>
        <v>گیلان</v>
      </c>
      <c r="I808" s="136" t="str">
        <f>'گام اول '!I809</f>
        <v>237-12-3303783-1</v>
      </c>
      <c r="J808" s="136" t="str">
        <f>'گام اول '!J809</f>
        <v>4324158223</v>
      </c>
      <c r="K808" s="136" t="str">
        <f>'گام اول '!K809</f>
        <v>0030399009</v>
      </c>
      <c r="L808" s="136" t="str">
        <f>'گام اول '!L809</f>
        <v>گیلان</v>
      </c>
      <c r="M808" s="136" t="str">
        <f>'گام اول '!M809</f>
        <v>نگهبان</v>
      </c>
      <c r="N808" s="120">
        <f>'گام اول '!N809</f>
        <v>0</v>
      </c>
      <c r="O808" s="119">
        <f>'گام اول '!O809</f>
        <v>0</v>
      </c>
      <c r="P808" s="121" t="str">
        <f>'گام اول '!P809</f>
        <v>*</v>
      </c>
      <c r="Q808" s="358">
        <f>'گام اول '!Q809</f>
        <v>7</v>
      </c>
      <c r="R808" s="358">
        <f>'گام اول '!R809</f>
        <v>28</v>
      </c>
      <c r="S808" s="358">
        <f>'گام اول '!S809</f>
        <v>51</v>
      </c>
      <c r="T808" s="358">
        <f>'گام اول '!T809</f>
        <v>6.84</v>
      </c>
      <c r="U808" s="137">
        <f>'گام اول '!U809</f>
        <v>0</v>
      </c>
      <c r="V808" s="120">
        <f>'گام اول '!W809</f>
        <v>0</v>
      </c>
      <c r="W808" s="121">
        <f>'گام اول '!X809</f>
        <v>0</v>
      </c>
      <c r="X808" s="366">
        <f>'گام اول '!Y809</f>
        <v>2</v>
      </c>
      <c r="Y808" s="366">
        <f>'گام اول '!Z809</f>
        <v>2</v>
      </c>
      <c r="Z808" s="138">
        <f>'گام اول '!AA809</f>
        <v>885165</v>
      </c>
      <c r="AA808" s="138">
        <f>'گام اول '!AB809</f>
        <v>0</v>
      </c>
      <c r="AB808" s="138">
        <f>'گام اول '!AC809</f>
        <v>885165</v>
      </c>
      <c r="AC808" s="138">
        <f>'گام اول '!AD809</f>
        <v>4500000</v>
      </c>
      <c r="AD808" s="138">
        <f>'گام اول '!AE809</f>
        <v>6000000</v>
      </c>
      <c r="AE808" s="139">
        <f>'گام اول '!AF809</f>
        <v>168986.04545454544</v>
      </c>
      <c r="AF808" s="122">
        <f>'گام اول '!AG809</f>
        <v>6196155</v>
      </c>
      <c r="AG808" s="123">
        <f>'گام اول '!AH809</f>
        <v>0</v>
      </c>
      <c r="AH808" s="123">
        <f>'گام اول '!AI809</f>
        <v>4731609.2727272725</v>
      </c>
      <c r="AI808" s="123">
        <f>'گام اول '!AJ809</f>
        <v>1239231</v>
      </c>
      <c r="AJ808" s="123">
        <f>'گام اول '!AK809</f>
        <v>1050000</v>
      </c>
      <c r="AK808" s="123">
        <f>'گام اول '!AL809</f>
        <v>1400000</v>
      </c>
      <c r="AL808" s="123">
        <f>'گام اول '!AM809</f>
        <v>2154572.0795454546</v>
      </c>
      <c r="AM808" s="123">
        <f>'گام اول '!AN809</f>
        <v>1155864.5509090908</v>
      </c>
      <c r="AN808" s="123">
        <f>'گام اول '!AO809</f>
        <v>0</v>
      </c>
      <c r="AO808" s="123">
        <f>'گام اول '!AP809</f>
        <v>0</v>
      </c>
      <c r="AP808" s="123">
        <f>'گام اول '!AQ809</f>
        <v>0</v>
      </c>
      <c r="AQ808" s="123">
        <f>'گام اول '!AR809</f>
        <v>0</v>
      </c>
      <c r="AR808" s="123">
        <f>'گام اول '!AS809</f>
        <v>0</v>
      </c>
      <c r="AS808" s="375">
        <f>'گام اول '!AT809</f>
        <v>0</v>
      </c>
      <c r="AT808" s="368">
        <f t="shared" si="535"/>
        <v>17927431.903181821</v>
      </c>
      <c r="AU808" s="173">
        <f>'گام اول '!AV809</f>
        <v>13070026.839959092</v>
      </c>
      <c r="AV808" s="141">
        <f>'گام اول '!AW809</f>
        <v>16688200.903181819</v>
      </c>
      <c r="AW808" s="142">
        <f t="shared" si="536"/>
        <v>1168174.0632227275</v>
      </c>
      <c r="AX808" s="75">
        <f t="shared" si="537"/>
        <v>0</v>
      </c>
      <c r="AY808" s="142">
        <f>'گام اول '!AZ809</f>
        <v>0</v>
      </c>
      <c r="AZ808" s="142">
        <f>'گام اول '!BA809</f>
        <v>0</v>
      </c>
      <c r="BA808" s="142">
        <f>'گام اول '!BB809</f>
        <v>0</v>
      </c>
      <c r="BB808" s="142">
        <f>'گام اول '!BC809</f>
        <v>0</v>
      </c>
      <c r="BC808" s="142">
        <f>'گام اول '!BD809</f>
        <v>0</v>
      </c>
      <c r="BD808" s="142">
        <f>'گام اول '!BE809</f>
        <v>0</v>
      </c>
      <c r="BE808" s="142">
        <f>'گام اول '!BF809</f>
        <v>0</v>
      </c>
      <c r="BF808" s="143">
        <f t="shared" si="538"/>
        <v>1168174.0632227275</v>
      </c>
      <c r="BG808" s="140">
        <f t="shared" si="539"/>
        <v>16759257</v>
      </c>
      <c r="BH808" s="144">
        <f t="shared" si="540"/>
        <v>17927431.903181821</v>
      </c>
      <c r="BI808" s="127">
        <f t="shared" si="533"/>
        <v>1032692.5</v>
      </c>
      <c r="BJ808" s="145">
        <f t="shared" si="541"/>
        <v>516346.25</v>
      </c>
      <c r="BK808" s="145">
        <f t="shared" si="542"/>
        <v>154903.875</v>
      </c>
      <c r="BL808" s="146">
        <f t="shared" si="543"/>
        <v>261333.33333333334</v>
      </c>
      <c r="BM808" s="379">
        <v>0</v>
      </c>
      <c r="BN808" s="147">
        <f t="shared" si="544"/>
        <v>19892707.861515153</v>
      </c>
      <c r="BO808" s="148">
        <f t="shared" si="545"/>
        <v>16688200.903181819</v>
      </c>
      <c r="BP808" s="149">
        <f t="shared" si="546"/>
        <v>3838286.2077318188</v>
      </c>
      <c r="BQ808" s="150">
        <f t="shared" si="528"/>
        <v>23730994.06924697</v>
      </c>
      <c r="BR808" s="151">
        <f t="shared" si="529"/>
        <v>23520</v>
      </c>
      <c r="BS808" s="147">
        <f t="shared" si="530"/>
        <v>23754514.06924697</v>
      </c>
      <c r="BT808" s="135">
        <v>0</v>
      </c>
      <c r="BU808" s="148">
        <f t="shared" si="547"/>
        <v>1989270.7861515153</v>
      </c>
      <c r="BV808" s="152">
        <f t="shared" si="548"/>
        <v>994635.39307575766</v>
      </c>
      <c r="BW808" s="133">
        <f t="shared" si="549"/>
        <v>20770607.890019696</v>
      </c>
      <c r="BX808" s="147">
        <f t="shared" si="550"/>
        <v>1703942.625</v>
      </c>
      <c r="BY808" s="134">
        <f t="shared" si="551"/>
        <v>19066665.265019696</v>
      </c>
      <c r="BZ808" s="63"/>
      <c r="CA808" s="195"/>
      <c r="CD808" s="388">
        <f>'گام اول '!AU809</f>
        <v>17927431.903181821</v>
      </c>
      <c r="CE808" s="389">
        <f>'گام اول '!AV809</f>
        <v>13070026.839959092</v>
      </c>
      <c r="CF808" s="389">
        <f>'گام اول '!AW809</f>
        <v>16688200.903181819</v>
      </c>
      <c r="CG808" s="389">
        <f>'گام اول '!AX809</f>
        <v>1168174.0632227275</v>
      </c>
      <c r="CH808" s="389">
        <f>'گام اول '!AY809</f>
        <v>0</v>
      </c>
      <c r="CI808" s="389">
        <f>'گام اول '!AZ809</f>
        <v>0</v>
      </c>
      <c r="CJ808" s="389">
        <f>'گام اول '!BA809</f>
        <v>0</v>
      </c>
      <c r="CK808" s="389">
        <f>'گام اول '!BB809</f>
        <v>0</v>
      </c>
      <c r="CL808" s="389">
        <f>'گام اول '!BC809</f>
        <v>0</v>
      </c>
      <c r="CM808" s="389">
        <f>'گام اول '!BD809</f>
        <v>0</v>
      </c>
      <c r="CN808" s="389">
        <f>'گام اول '!BE809</f>
        <v>0</v>
      </c>
      <c r="CO808" s="389">
        <f>'گام اول '!BF809</f>
        <v>0</v>
      </c>
      <c r="CP808" s="389">
        <f>'گام اول '!BG809</f>
        <v>1168174.0632227275</v>
      </c>
      <c r="CQ808" s="389">
        <f>'گام اول '!BH809</f>
        <v>16759257</v>
      </c>
      <c r="CR808" s="389">
        <f t="shared" si="552"/>
        <v>17927431.903181821</v>
      </c>
      <c r="CS808" s="55">
        <f t="shared" si="570"/>
        <v>1032692.5</v>
      </c>
      <c r="CT808" s="388">
        <f t="shared" si="553"/>
        <v>516346.25</v>
      </c>
      <c r="CU808" s="389">
        <f t="shared" si="554"/>
        <v>154903.875</v>
      </c>
      <c r="CV808" s="389">
        <f t="shared" si="555"/>
        <v>261333.33333333334</v>
      </c>
      <c r="CW808" s="55">
        <v>0</v>
      </c>
      <c r="CX808" s="389">
        <f t="shared" si="556"/>
        <v>19892707.861515153</v>
      </c>
      <c r="CY808" s="389">
        <f t="shared" si="557"/>
        <v>16688200.903181819</v>
      </c>
      <c r="CZ808" s="389">
        <f t="shared" si="558"/>
        <v>3838286.2077318188</v>
      </c>
      <c r="DA808" s="389">
        <f t="shared" si="559"/>
        <v>23730994.06924697</v>
      </c>
      <c r="DB808" s="389">
        <f t="shared" si="560"/>
        <v>23520</v>
      </c>
      <c r="DC808" s="389">
        <f t="shared" si="561"/>
        <v>23754514.06924697</v>
      </c>
      <c r="DD808" s="394">
        <v>0</v>
      </c>
      <c r="DE808" s="389">
        <f t="shared" si="562"/>
        <v>1989270.7861515153</v>
      </c>
      <c r="DF808" s="389">
        <f t="shared" si="563"/>
        <v>994635.39307575766</v>
      </c>
      <c r="DG808" s="389">
        <f t="shared" si="564"/>
        <v>20770607.890019696</v>
      </c>
      <c r="DH808" s="389">
        <f t="shared" si="565"/>
        <v>1703942.625</v>
      </c>
      <c r="DI808" s="389">
        <f t="shared" si="566"/>
        <v>19066665.265019696</v>
      </c>
      <c r="DJ808" s="389">
        <f t="shared" si="567"/>
        <v>0</v>
      </c>
      <c r="DL808" s="396">
        <f t="shared" si="568"/>
        <v>6638737.5</v>
      </c>
      <c r="DM808" s="396">
        <f t="shared" si="569"/>
        <v>-5606045</v>
      </c>
    </row>
    <row r="809" spans="1:117" s="55" customFormat="1" ht="21" x14ac:dyDescent="0.2">
      <c r="A809" s="191">
        <f t="shared" si="534"/>
        <v>2655495</v>
      </c>
      <c r="B809" s="136">
        <f>'گام اول '!B810</f>
        <v>804</v>
      </c>
      <c r="C809" s="136">
        <f>'گام اول '!C810</f>
        <v>316</v>
      </c>
      <c r="D809" s="136">
        <f>'گام اول '!D810</f>
        <v>0</v>
      </c>
      <c r="E809" s="136" t="str">
        <f>'گام اول '!E810</f>
        <v>مجتبی</v>
      </c>
      <c r="F809" s="136" t="str">
        <f>'گام اول '!F810</f>
        <v>یوسفی قلعه رودخانی</v>
      </c>
      <c r="G809" s="136" t="str">
        <f>'گام اول '!G810</f>
        <v>نگهبان</v>
      </c>
      <c r="H809" s="136" t="str">
        <f>'گام اول '!H810</f>
        <v>گیلان</v>
      </c>
      <c r="I809" s="136" t="str">
        <f>'گام اول '!I810</f>
        <v>289-700-3035648-1</v>
      </c>
      <c r="J809" s="136">
        <f>'گام اول '!J810</f>
        <v>2669881173</v>
      </c>
      <c r="K809" s="136">
        <f>'گام اول '!K810</f>
        <v>0</v>
      </c>
      <c r="L809" s="136" t="str">
        <f>'گام اول '!L810</f>
        <v>گیلان</v>
      </c>
      <c r="M809" s="136" t="str">
        <f>'گام اول '!M810</f>
        <v>نگهبان</v>
      </c>
      <c r="N809" s="120" t="str">
        <f>'گام اول '!N810</f>
        <v>*</v>
      </c>
      <c r="O809" s="119">
        <f>'گام اول '!O810</f>
        <v>0</v>
      </c>
      <c r="P809" s="121">
        <f>'گام اول '!P810</f>
        <v>0</v>
      </c>
      <c r="Q809" s="358">
        <f>'گام اول '!Q810</f>
        <v>30</v>
      </c>
      <c r="R809" s="358">
        <f>'گام اول '!R810</f>
        <v>120</v>
      </c>
      <c r="S809" s="358">
        <f>'گام اول '!S810</f>
        <v>110</v>
      </c>
      <c r="T809" s="358">
        <f>'گام اول '!T810</f>
        <v>29.33</v>
      </c>
      <c r="U809" s="137">
        <f>'گام اول '!U810</f>
        <v>0</v>
      </c>
      <c r="V809" s="120">
        <f>'گام اول '!W810</f>
        <v>0</v>
      </c>
      <c r="W809" s="121">
        <f>'گام اول '!X810</f>
        <v>0</v>
      </c>
      <c r="X809" s="366">
        <f>'گام اول '!Y810</f>
        <v>2</v>
      </c>
      <c r="Y809" s="366">
        <f>'گام اول '!Z810</f>
        <v>2</v>
      </c>
      <c r="Z809" s="138">
        <f>'گام اول '!AA810</f>
        <v>885165</v>
      </c>
      <c r="AA809" s="138">
        <f>'گام اول '!AB810</f>
        <v>0</v>
      </c>
      <c r="AB809" s="138">
        <f>'گام اول '!AC810</f>
        <v>885165</v>
      </c>
      <c r="AC809" s="138">
        <f>'گام اول '!AD810</f>
        <v>4500000</v>
      </c>
      <c r="AD809" s="138">
        <f>'گام اول '!AE810</f>
        <v>6000000</v>
      </c>
      <c r="AE809" s="139">
        <f>'گام اول '!AF810</f>
        <v>168986.04545454544</v>
      </c>
      <c r="AF809" s="122">
        <f>'گام اول '!AG810</f>
        <v>26554950</v>
      </c>
      <c r="AG809" s="123">
        <f>'گام اول '!AH810</f>
        <v>0</v>
      </c>
      <c r="AH809" s="123">
        <f>'گام اول '!AI810</f>
        <v>20278325.454545453</v>
      </c>
      <c r="AI809" s="123">
        <f>'گام اول '!AJ810</f>
        <v>5310990</v>
      </c>
      <c r="AJ809" s="123">
        <f>'گام اول '!AK810</f>
        <v>4500000</v>
      </c>
      <c r="AK809" s="123">
        <f>'گام اول '!AL810</f>
        <v>6000000</v>
      </c>
      <c r="AL809" s="123">
        <f>'گام اول '!AM810</f>
        <v>4647116.25</v>
      </c>
      <c r="AM809" s="123">
        <f>'گام اول '!AN810</f>
        <v>4956360.7131818179</v>
      </c>
      <c r="AN809" s="123">
        <f>'گام اول '!AO810</f>
        <v>0</v>
      </c>
      <c r="AO809" s="123">
        <f>'گام اول '!AP810</f>
        <v>3000000</v>
      </c>
      <c r="AP809" s="123">
        <f>'گام اول '!AQ810</f>
        <v>0</v>
      </c>
      <c r="AQ809" s="123">
        <f>'گام اول '!AR810</f>
        <v>0</v>
      </c>
      <c r="AR809" s="123">
        <f>'گام اول '!AS810</f>
        <v>0</v>
      </c>
      <c r="AS809" s="375">
        <f>'گام اول '!AT810</f>
        <v>0</v>
      </c>
      <c r="AT809" s="368">
        <f t="shared" si="535"/>
        <v>75247742.417727277</v>
      </c>
      <c r="AU809" s="173">
        <f>'گام اول '!AV810</f>
        <v>51541179.74848637</v>
      </c>
      <c r="AV809" s="141">
        <f>'گام اول '!AW810</f>
        <v>69936752.417727262</v>
      </c>
      <c r="AW809" s="142">
        <f t="shared" si="536"/>
        <v>4895572.6692409087</v>
      </c>
      <c r="AX809" s="75">
        <f t="shared" si="537"/>
        <v>1154117.9748486371</v>
      </c>
      <c r="AY809" s="142">
        <f>'گام اول '!AZ810</f>
        <v>0</v>
      </c>
      <c r="AZ809" s="142">
        <f>'گام اول '!BA810</f>
        <v>0</v>
      </c>
      <c r="BA809" s="142">
        <f>'گام اول '!BB810</f>
        <v>0</v>
      </c>
      <c r="BB809" s="142">
        <f>'گام اول '!BC810</f>
        <v>0</v>
      </c>
      <c r="BC809" s="142">
        <f>'گام اول '!BD810</f>
        <v>0</v>
      </c>
      <c r="BD809" s="142">
        <f>'گام اول '!BE810</f>
        <v>0</v>
      </c>
      <c r="BE809" s="142">
        <f>'گام اول '!BF810</f>
        <v>0</v>
      </c>
      <c r="BF809" s="143">
        <f t="shared" si="538"/>
        <v>6049690.6440895461</v>
      </c>
      <c r="BG809" s="140">
        <f t="shared" si="539"/>
        <v>69198051</v>
      </c>
      <c r="BH809" s="144">
        <f t="shared" si="540"/>
        <v>75247742.417727277</v>
      </c>
      <c r="BI809" s="127">
        <f t="shared" si="533"/>
        <v>4425825</v>
      </c>
      <c r="BJ809" s="145">
        <f t="shared" si="541"/>
        <v>2212912.5</v>
      </c>
      <c r="BK809" s="145">
        <f t="shared" si="542"/>
        <v>663873.75</v>
      </c>
      <c r="BL809" s="146">
        <f t="shared" si="543"/>
        <v>1120000</v>
      </c>
      <c r="BM809" s="379">
        <v>0</v>
      </c>
      <c r="BN809" s="147">
        <f t="shared" si="544"/>
        <v>83670353.667727277</v>
      </c>
      <c r="BO809" s="148">
        <f t="shared" si="545"/>
        <v>69936752.417727262</v>
      </c>
      <c r="BP809" s="149">
        <f t="shared" si="546"/>
        <v>16085453.056077272</v>
      </c>
      <c r="BQ809" s="150">
        <f t="shared" si="528"/>
        <v>99755806.723804548</v>
      </c>
      <c r="BR809" s="151">
        <f t="shared" si="529"/>
        <v>100800</v>
      </c>
      <c r="BS809" s="147">
        <f t="shared" si="530"/>
        <v>99856606.723804548</v>
      </c>
      <c r="BT809" s="135">
        <v>0</v>
      </c>
      <c r="BU809" s="148">
        <f t="shared" si="547"/>
        <v>8367035.366772728</v>
      </c>
      <c r="BV809" s="152">
        <f t="shared" si="548"/>
        <v>4183517.683386364</v>
      </c>
      <c r="BW809" s="133">
        <f t="shared" si="549"/>
        <v>87306053.673645452</v>
      </c>
      <c r="BX809" s="147">
        <f t="shared" si="550"/>
        <v>7302611.25</v>
      </c>
      <c r="BY809" s="134">
        <f t="shared" si="551"/>
        <v>80003442.423645452</v>
      </c>
      <c r="BZ809" s="63"/>
      <c r="CA809" s="195"/>
      <c r="CD809" s="388">
        <f>'گام اول '!AU810</f>
        <v>75247742.417727277</v>
      </c>
      <c r="CE809" s="389">
        <f>'گام اول '!AV810</f>
        <v>51541179.74848637</v>
      </c>
      <c r="CF809" s="389">
        <f>'گام اول '!AW810</f>
        <v>69936752.417727262</v>
      </c>
      <c r="CG809" s="389">
        <f>'گام اول '!AX810</f>
        <v>4895572.6692409087</v>
      </c>
      <c r="CH809" s="389">
        <f>'گام اول '!AY810</f>
        <v>1154117.9748486371</v>
      </c>
      <c r="CI809" s="389">
        <f>'گام اول '!AZ810</f>
        <v>0</v>
      </c>
      <c r="CJ809" s="389">
        <f>'گام اول '!BA810</f>
        <v>0</v>
      </c>
      <c r="CK809" s="389">
        <f>'گام اول '!BB810</f>
        <v>0</v>
      </c>
      <c r="CL809" s="389">
        <f>'گام اول '!BC810</f>
        <v>0</v>
      </c>
      <c r="CM809" s="389">
        <f>'گام اول '!BD810</f>
        <v>0</v>
      </c>
      <c r="CN809" s="389">
        <f>'گام اول '!BE810</f>
        <v>0</v>
      </c>
      <c r="CO809" s="389">
        <f>'گام اول '!BF810</f>
        <v>0</v>
      </c>
      <c r="CP809" s="389">
        <f>'گام اول '!BG810</f>
        <v>6049690.6440895461</v>
      </c>
      <c r="CQ809" s="389">
        <f>'گام اول '!BH810</f>
        <v>69198051</v>
      </c>
      <c r="CR809" s="389">
        <f t="shared" si="552"/>
        <v>75247742.417727277</v>
      </c>
      <c r="CS809" s="55">
        <f t="shared" si="570"/>
        <v>4425825</v>
      </c>
      <c r="CT809" s="388">
        <f t="shared" si="553"/>
        <v>2212912.5</v>
      </c>
      <c r="CU809" s="389">
        <f t="shared" si="554"/>
        <v>663873.75</v>
      </c>
      <c r="CV809" s="389">
        <f t="shared" si="555"/>
        <v>1120000</v>
      </c>
      <c r="CW809" s="55">
        <v>0</v>
      </c>
      <c r="CX809" s="389">
        <f t="shared" si="556"/>
        <v>83670353.667727277</v>
      </c>
      <c r="CY809" s="389">
        <f t="shared" si="557"/>
        <v>69936752.417727262</v>
      </c>
      <c r="CZ809" s="389">
        <f t="shared" si="558"/>
        <v>16085453.056077272</v>
      </c>
      <c r="DA809" s="389">
        <f t="shared" si="559"/>
        <v>99755806.723804548</v>
      </c>
      <c r="DB809" s="389">
        <f t="shared" si="560"/>
        <v>100800</v>
      </c>
      <c r="DC809" s="389">
        <f t="shared" si="561"/>
        <v>99856606.723804548</v>
      </c>
      <c r="DD809" s="394">
        <v>0</v>
      </c>
      <c r="DE809" s="389">
        <f t="shared" si="562"/>
        <v>8367035.366772728</v>
      </c>
      <c r="DF809" s="389">
        <f t="shared" si="563"/>
        <v>4183517.683386364</v>
      </c>
      <c r="DG809" s="389">
        <f t="shared" si="564"/>
        <v>87306053.673645452</v>
      </c>
      <c r="DH809" s="389">
        <f t="shared" si="565"/>
        <v>7302611.25</v>
      </c>
      <c r="DI809" s="389">
        <f t="shared" si="566"/>
        <v>80003442.423645452</v>
      </c>
      <c r="DJ809" s="389">
        <f t="shared" si="567"/>
        <v>0</v>
      </c>
      <c r="DL809" s="396">
        <f t="shared" si="568"/>
        <v>6638737.5</v>
      </c>
      <c r="DM809" s="396">
        <f t="shared" si="569"/>
        <v>-2212912.5</v>
      </c>
    </row>
    <row r="810" spans="1:117" s="55" customFormat="1" ht="21" x14ac:dyDescent="0.2">
      <c r="A810" s="191">
        <f t="shared" si="534"/>
        <v>2655495</v>
      </c>
      <c r="B810" s="136">
        <f>'گام اول '!B811</f>
        <v>805</v>
      </c>
      <c r="C810" s="136">
        <f>'گام اول '!C811</f>
        <v>317</v>
      </c>
      <c r="D810" s="136">
        <f>'گام اول '!D811</f>
        <v>0</v>
      </c>
      <c r="E810" s="136" t="str">
        <f>'گام اول '!E811</f>
        <v>یاسر</v>
      </c>
      <c r="F810" s="136" t="str">
        <f>'گام اول '!F811</f>
        <v>دوستدار شهرستانی</v>
      </c>
      <c r="G810" s="136" t="str">
        <f>'گام اول '!G811</f>
        <v>نگهبان</v>
      </c>
      <c r="H810" s="136" t="str">
        <f>'گام اول '!H811</f>
        <v>گیلان</v>
      </c>
      <c r="I810" s="136" t="str">
        <f>'گام اول '!I811</f>
        <v>381-813-4342322-1</v>
      </c>
      <c r="J810" s="136" t="str">
        <f>'گام اول '!J811</f>
        <v>2595925105</v>
      </c>
      <c r="K810" s="136" t="str">
        <f>'گام اول '!K811</f>
        <v>0030485570</v>
      </c>
      <c r="L810" s="136" t="str">
        <f>'گام اول '!L811</f>
        <v>گیلان</v>
      </c>
      <c r="M810" s="136" t="str">
        <f>'گام اول '!M811</f>
        <v>نگهبان</v>
      </c>
      <c r="N810" s="120">
        <f>'گام اول '!N811</f>
        <v>0</v>
      </c>
      <c r="O810" s="119">
        <f>'گام اول '!O811</f>
        <v>0</v>
      </c>
      <c r="P810" s="121" t="str">
        <f>'گام اول '!P811</f>
        <v>*</v>
      </c>
      <c r="Q810" s="358">
        <f>'گام اول '!Q811</f>
        <v>30</v>
      </c>
      <c r="R810" s="358">
        <f>'گام اول '!R811</f>
        <v>120</v>
      </c>
      <c r="S810" s="358">
        <f>'گام اول '!S811</f>
        <v>220</v>
      </c>
      <c r="T810" s="358">
        <f>'گام اول '!T811</f>
        <v>29.33</v>
      </c>
      <c r="U810" s="137">
        <f>'گام اول '!U811</f>
        <v>0</v>
      </c>
      <c r="V810" s="120">
        <f>'گام اول '!W811</f>
        <v>0</v>
      </c>
      <c r="W810" s="121">
        <f>'گام اول '!X811</f>
        <v>0</v>
      </c>
      <c r="X810" s="366">
        <f>'گام اول '!Y811</f>
        <v>0</v>
      </c>
      <c r="Y810" s="366">
        <f>'گام اول '!Z811</f>
        <v>0</v>
      </c>
      <c r="Z810" s="138">
        <f>'گام اول '!AA811</f>
        <v>885165</v>
      </c>
      <c r="AA810" s="138">
        <f>'گام اول '!AB811</f>
        <v>0</v>
      </c>
      <c r="AB810" s="138">
        <f>'گام اول '!AC811</f>
        <v>885165</v>
      </c>
      <c r="AC810" s="138">
        <f>'گام اول '!AD811</f>
        <v>4500000</v>
      </c>
      <c r="AD810" s="138">
        <f>'گام اول '!AE811</f>
        <v>6000000</v>
      </c>
      <c r="AE810" s="139">
        <f>'گام اول '!AF811</f>
        <v>168986.04545454544</v>
      </c>
      <c r="AF810" s="122">
        <f>'گام اول '!AG811</f>
        <v>26554950</v>
      </c>
      <c r="AG810" s="123">
        <f>'گام اول '!AH811</f>
        <v>0</v>
      </c>
      <c r="AH810" s="123">
        <f>'گام اول '!AI811</f>
        <v>20278325.454545453</v>
      </c>
      <c r="AI810" s="123">
        <f>'گام اول '!AJ811</f>
        <v>0</v>
      </c>
      <c r="AJ810" s="123">
        <f>'گام اول '!AK811</f>
        <v>4500000</v>
      </c>
      <c r="AK810" s="123">
        <f>'گام اول '!AL811</f>
        <v>6000000</v>
      </c>
      <c r="AL810" s="123">
        <f>'گام اول '!AM811</f>
        <v>9294232.5</v>
      </c>
      <c r="AM810" s="123">
        <f>'گام اول '!AN811</f>
        <v>4956360.7131818179</v>
      </c>
      <c r="AN810" s="123">
        <f>'گام اول '!AO811</f>
        <v>0</v>
      </c>
      <c r="AO810" s="123">
        <f>'گام اول '!AP811</f>
        <v>3000000</v>
      </c>
      <c r="AP810" s="123">
        <f>'گام اول '!AQ811</f>
        <v>0</v>
      </c>
      <c r="AQ810" s="123">
        <f>'گام اول '!AR811</f>
        <v>0</v>
      </c>
      <c r="AR810" s="123">
        <f>'گام اول '!AS811</f>
        <v>0</v>
      </c>
      <c r="AS810" s="375">
        <f>'گام اول '!AT811</f>
        <v>0</v>
      </c>
      <c r="AT810" s="368">
        <f t="shared" si="535"/>
        <v>74583868.667727277</v>
      </c>
      <c r="AU810" s="173">
        <f>'گام اول '!AV811</f>
        <v>55862997.860986367</v>
      </c>
      <c r="AV810" s="141">
        <f>'گام اول '!AW811</f>
        <v>74583868.667727262</v>
      </c>
      <c r="AW810" s="142">
        <f t="shared" si="536"/>
        <v>5220870.8067409089</v>
      </c>
      <c r="AX810" s="75">
        <f t="shared" si="537"/>
        <v>1586299.7860986367</v>
      </c>
      <c r="AY810" s="142">
        <f>'گام اول '!AZ811</f>
        <v>0</v>
      </c>
      <c r="AZ810" s="142">
        <f>'گام اول '!BA811</f>
        <v>0</v>
      </c>
      <c r="BA810" s="142">
        <f>'گام اول '!BB811</f>
        <v>0</v>
      </c>
      <c r="BB810" s="142">
        <f>'گام اول '!BC811</f>
        <v>0</v>
      </c>
      <c r="BC810" s="142">
        <f>'گام اول '!BD811</f>
        <v>0</v>
      </c>
      <c r="BD810" s="142">
        <f>'گام اول '!BE811</f>
        <v>0</v>
      </c>
      <c r="BE810" s="142">
        <f>'گام اول '!BF811</f>
        <v>0</v>
      </c>
      <c r="BF810" s="143">
        <f t="shared" si="538"/>
        <v>6807170.5928395456</v>
      </c>
      <c r="BG810" s="140">
        <f t="shared" si="539"/>
        <v>67776698</v>
      </c>
      <c r="BH810" s="144">
        <f t="shared" si="540"/>
        <v>74583868.667727277</v>
      </c>
      <c r="BI810" s="127">
        <f t="shared" si="533"/>
        <v>4425825</v>
      </c>
      <c r="BJ810" s="145">
        <f t="shared" si="541"/>
        <v>2212912.5</v>
      </c>
      <c r="BK810" s="145">
        <f t="shared" si="542"/>
        <v>663873.75</v>
      </c>
      <c r="BL810" s="146">
        <f t="shared" si="543"/>
        <v>1120000</v>
      </c>
      <c r="BM810" s="379">
        <v>0</v>
      </c>
      <c r="BN810" s="147">
        <f t="shared" si="544"/>
        <v>83006479.917727277</v>
      </c>
      <c r="BO810" s="148">
        <f t="shared" si="545"/>
        <v>74583868.667727262</v>
      </c>
      <c r="BP810" s="149">
        <f t="shared" si="546"/>
        <v>17154289.793577272</v>
      </c>
      <c r="BQ810" s="150">
        <f t="shared" si="528"/>
        <v>100160769.71130455</v>
      </c>
      <c r="BR810" s="151">
        <f t="shared" si="529"/>
        <v>100800</v>
      </c>
      <c r="BS810" s="147">
        <f t="shared" si="530"/>
        <v>100261569.71130455</v>
      </c>
      <c r="BT810" s="135">
        <v>0</v>
      </c>
      <c r="BU810" s="148">
        <f t="shared" si="547"/>
        <v>8300647.991772728</v>
      </c>
      <c r="BV810" s="152">
        <f t="shared" si="548"/>
        <v>4150323.995886364</v>
      </c>
      <c r="BW810" s="133">
        <f t="shared" si="549"/>
        <v>87810597.723645449</v>
      </c>
      <c r="BX810" s="147">
        <f t="shared" si="550"/>
        <v>7302611.25</v>
      </c>
      <c r="BY810" s="134">
        <f t="shared" si="551"/>
        <v>80507986.473645449</v>
      </c>
      <c r="BZ810" s="63"/>
      <c r="CA810" s="195"/>
      <c r="CD810" s="388">
        <f>'گام اول '!AU811</f>
        <v>74583868.667727277</v>
      </c>
      <c r="CE810" s="389">
        <f>'گام اول '!AV811</f>
        <v>55862997.860986367</v>
      </c>
      <c r="CF810" s="389">
        <f>'گام اول '!AW811</f>
        <v>74583868.667727262</v>
      </c>
      <c r="CG810" s="389">
        <f>'گام اول '!AX811</f>
        <v>5220870.8067409089</v>
      </c>
      <c r="CH810" s="389">
        <f>'گام اول '!AY811</f>
        <v>1586299.7860986367</v>
      </c>
      <c r="CI810" s="389">
        <f>'گام اول '!AZ811</f>
        <v>0</v>
      </c>
      <c r="CJ810" s="389">
        <f>'گام اول '!BA811</f>
        <v>0</v>
      </c>
      <c r="CK810" s="389">
        <f>'گام اول '!BB811</f>
        <v>0</v>
      </c>
      <c r="CL810" s="389">
        <f>'گام اول '!BC811</f>
        <v>0</v>
      </c>
      <c r="CM810" s="389">
        <f>'گام اول '!BD811</f>
        <v>0</v>
      </c>
      <c r="CN810" s="389">
        <f>'گام اول '!BE811</f>
        <v>0</v>
      </c>
      <c r="CO810" s="389">
        <f>'گام اول '!BF811</f>
        <v>0</v>
      </c>
      <c r="CP810" s="389">
        <f>'گام اول '!BG811</f>
        <v>6807170.5928395456</v>
      </c>
      <c r="CQ810" s="389">
        <f>'گام اول '!BH811</f>
        <v>67776698</v>
      </c>
      <c r="CR810" s="389">
        <f t="shared" si="552"/>
        <v>74583868.667727277</v>
      </c>
      <c r="CS810" s="55">
        <f t="shared" si="570"/>
        <v>4425825</v>
      </c>
      <c r="CT810" s="388">
        <f t="shared" si="553"/>
        <v>2212912.5</v>
      </c>
      <c r="CU810" s="389">
        <f t="shared" si="554"/>
        <v>663873.75</v>
      </c>
      <c r="CV810" s="389">
        <f t="shared" si="555"/>
        <v>1120000</v>
      </c>
      <c r="CW810" s="55">
        <v>0</v>
      </c>
      <c r="CX810" s="389">
        <f t="shared" si="556"/>
        <v>83006479.917727277</v>
      </c>
      <c r="CY810" s="389">
        <f t="shared" si="557"/>
        <v>74583868.667727262</v>
      </c>
      <c r="CZ810" s="389">
        <f t="shared" si="558"/>
        <v>17154289.793577272</v>
      </c>
      <c r="DA810" s="389">
        <f t="shared" si="559"/>
        <v>100160769.71130455</v>
      </c>
      <c r="DB810" s="389">
        <f t="shared" si="560"/>
        <v>100800</v>
      </c>
      <c r="DC810" s="389">
        <f t="shared" si="561"/>
        <v>100261569.71130455</v>
      </c>
      <c r="DD810" s="394">
        <v>0</v>
      </c>
      <c r="DE810" s="389">
        <f t="shared" si="562"/>
        <v>8300647.991772728</v>
      </c>
      <c r="DF810" s="389">
        <f t="shared" si="563"/>
        <v>4150323.995886364</v>
      </c>
      <c r="DG810" s="389">
        <f t="shared" si="564"/>
        <v>87810597.723645449</v>
      </c>
      <c r="DH810" s="389">
        <f t="shared" si="565"/>
        <v>7302611.25</v>
      </c>
      <c r="DI810" s="389">
        <f t="shared" si="566"/>
        <v>80507986.473645449</v>
      </c>
      <c r="DJ810" s="389">
        <f t="shared" si="567"/>
        <v>0</v>
      </c>
      <c r="DL810" s="396">
        <f t="shared" si="568"/>
        <v>6638737.5</v>
      </c>
      <c r="DM810" s="396">
        <f t="shared" si="569"/>
        <v>-2212912.5</v>
      </c>
    </row>
    <row r="811" spans="1:117" s="55" customFormat="1" ht="21" x14ac:dyDescent="0.2">
      <c r="A811" s="191">
        <f t="shared" si="534"/>
        <v>2655495</v>
      </c>
      <c r="B811" s="136">
        <f>'گام اول '!B812</f>
        <v>806</v>
      </c>
      <c r="C811" s="136">
        <f>'گام اول '!C812</f>
        <v>318</v>
      </c>
      <c r="D811" s="136">
        <f>'گام اول '!D812</f>
        <v>0</v>
      </c>
      <c r="E811" s="136" t="str">
        <f>'گام اول '!E812</f>
        <v>یاسر</v>
      </c>
      <c r="F811" s="136" t="str">
        <f>'گام اول '!F812</f>
        <v>دوستدار شهرستانی</v>
      </c>
      <c r="G811" s="136" t="str">
        <f>'گام اول '!G812</f>
        <v>نگهبان</v>
      </c>
      <c r="H811" s="136" t="str">
        <f>'گام اول '!H812</f>
        <v>گیلان</v>
      </c>
      <c r="I811" s="136" t="str">
        <f>'گام اول '!I812</f>
        <v>381-813-4342322-1</v>
      </c>
      <c r="J811" s="136" t="str">
        <f>'گام اول '!J812</f>
        <v>2595925105</v>
      </c>
      <c r="K811" s="136" t="str">
        <f>'گام اول '!K812</f>
        <v>0030485570</v>
      </c>
      <c r="L811" s="136" t="str">
        <f>'گام اول '!L812</f>
        <v>گیلان</v>
      </c>
      <c r="M811" s="136" t="str">
        <f>'گام اول '!M812</f>
        <v>نگهبان</v>
      </c>
      <c r="N811" s="120">
        <f>'گام اول '!N812</f>
        <v>0</v>
      </c>
      <c r="O811" s="119">
        <f>'گام اول '!O812</f>
        <v>0</v>
      </c>
      <c r="P811" s="121" t="str">
        <f>'گام اول '!P812</f>
        <v>*</v>
      </c>
      <c r="Q811" s="358">
        <f>'گام اول '!Q812</f>
        <v>30</v>
      </c>
      <c r="R811" s="358">
        <f>'گام اول '!R812</f>
        <v>120</v>
      </c>
      <c r="S811" s="358">
        <f>'گام اول '!S812</f>
        <v>220</v>
      </c>
      <c r="T811" s="358">
        <f>'گام اول '!T812</f>
        <v>29.33</v>
      </c>
      <c r="U811" s="137">
        <f>'گام اول '!U812</f>
        <v>0</v>
      </c>
      <c r="V811" s="120">
        <f>'گام اول '!W812</f>
        <v>0</v>
      </c>
      <c r="W811" s="121">
        <f>'گام اول '!X812</f>
        <v>0</v>
      </c>
      <c r="X811" s="366">
        <f>'گام اول '!Y812</f>
        <v>0</v>
      </c>
      <c r="Y811" s="366">
        <f>'گام اول '!Z812</f>
        <v>0</v>
      </c>
      <c r="Z811" s="138">
        <f>'گام اول '!AA812</f>
        <v>885165</v>
      </c>
      <c r="AA811" s="138">
        <f>'گام اول '!AB812</f>
        <v>0</v>
      </c>
      <c r="AB811" s="138">
        <f>'گام اول '!AC812</f>
        <v>885165</v>
      </c>
      <c r="AC811" s="138">
        <f>'گام اول '!AD812</f>
        <v>4500000</v>
      </c>
      <c r="AD811" s="138">
        <f>'گام اول '!AE812</f>
        <v>6000000</v>
      </c>
      <c r="AE811" s="139">
        <f>'گام اول '!AF812</f>
        <v>168986.04545454544</v>
      </c>
      <c r="AF811" s="122">
        <f>'گام اول '!AG812</f>
        <v>26554950</v>
      </c>
      <c r="AG811" s="123">
        <f>'گام اول '!AH812</f>
        <v>0</v>
      </c>
      <c r="AH811" s="123">
        <f>'گام اول '!AI812</f>
        <v>20278325.454545453</v>
      </c>
      <c r="AI811" s="123">
        <f>'گام اول '!AJ812</f>
        <v>0</v>
      </c>
      <c r="AJ811" s="123">
        <f>'گام اول '!AK812</f>
        <v>4500000</v>
      </c>
      <c r="AK811" s="123">
        <f>'گام اول '!AL812</f>
        <v>6000000</v>
      </c>
      <c r="AL811" s="123">
        <f>'گام اول '!AM812</f>
        <v>9294232.5</v>
      </c>
      <c r="AM811" s="123">
        <f>'گام اول '!AN812</f>
        <v>4956360.7131818179</v>
      </c>
      <c r="AN811" s="123">
        <f>'گام اول '!AO812</f>
        <v>0</v>
      </c>
      <c r="AO811" s="123">
        <f>'گام اول '!AP812</f>
        <v>0</v>
      </c>
      <c r="AP811" s="123">
        <f>'گام اول '!AQ812</f>
        <v>0</v>
      </c>
      <c r="AQ811" s="123">
        <f>'گام اول '!AR812</f>
        <v>0</v>
      </c>
      <c r="AR811" s="123">
        <f>'گام اول '!AS812</f>
        <v>0</v>
      </c>
      <c r="AS811" s="375">
        <f>'گام اول '!AT812</f>
        <v>0</v>
      </c>
      <c r="AT811" s="368">
        <f t="shared" si="535"/>
        <v>71583868.667727277</v>
      </c>
      <c r="AU811" s="173">
        <f>'گام اول '!AV812</f>
        <v>56072997.860986367</v>
      </c>
      <c r="AV811" s="141">
        <f>'گام اول '!AW812</f>
        <v>71583868.667727262</v>
      </c>
      <c r="AW811" s="142">
        <f t="shared" si="536"/>
        <v>5010870.8067409089</v>
      </c>
      <c r="AX811" s="75">
        <f t="shared" si="537"/>
        <v>1607299.7860986367</v>
      </c>
      <c r="AY811" s="142">
        <f>'گام اول '!AZ812</f>
        <v>0</v>
      </c>
      <c r="AZ811" s="142">
        <f>'گام اول '!BA812</f>
        <v>0</v>
      </c>
      <c r="BA811" s="142">
        <f>'گام اول '!BB812</f>
        <v>0</v>
      </c>
      <c r="BB811" s="142">
        <f>'گام اول '!BC812</f>
        <v>0</v>
      </c>
      <c r="BC811" s="142">
        <f>'گام اول '!BD812</f>
        <v>0</v>
      </c>
      <c r="BD811" s="142">
        <f>'گام اول '!BE812</f>
        <v>0</v>
      </c>
      <c r="BE811" s="142">
        <f>'گام اول '!BF812</f>
        <v>0</v>
      </c>
      <c r="BF811" s="143">
        <f t="shared" si="538"/>
        <v>6618170.5928395456</v>
      </c>
      <c r="BG811" s="140">
        <f t="shared" si="539"/>
        <v>64965698</v>
      </c>
      <c r="BH811" s="144">
        <f t="shared" si="540"/>
        <v>71583868.667727277</v>
      </c>
      <c r="BI811" s="127">
        <f t="shared" si="533"/>
        <v>4425825</v>
      </c>
      <c r="BJ811" s="145">
        <f t="shared" si="541"/>
        <v>2212912.5</v>
      </c>
      <c r="BK811" s="145">
        <f t="shared" si="542"/>
        <v>663873.75</v>
      </c>
      <c r="BL811" s="146">
        <f t="shared" si="543"/>
        <v>1120000</v>
      </c>
      <c r="BM811" s="379">
        <v>0</v>
      </c>
      <c r="BN811" s="147">
        <f t="shared" si="544"/>
        <v>80006479.917727277</v>
      </c>
      <c r="BO811" s="148">
        <f t="shared" si="545"/>
        <v>71583868.667727262</v>
      </c>
      <c r="BP811" s="149">
        <f t="shared" si="546"/>
        <v>16464289.793577271</v>
      </c>
      <c r="BQ811" s="150">
        <f t="shared" si="528"/>
        <v>96470769.711304545</v>
      </c>
      <c r="BR811" s="151">
        <f t="shared" si="529"/>
        <v>100800</v>
      </c>
      <c r="BS811" s="147">
        <f t="shared" si="530"/>
        <v>96571569.711304545</v>
      </c>
      <c r="BT811" s="135">
        <v>0</v>
      </c>
      <c r="BU811" s="148">
        <f t="shared" si="547"/>
        <v>8000647.991772728</v>
      </c>
      <c r="BV811" s="152">
        <f t="shared" si="548"/>
        <v>4000323.995886364</v>
      </c>
      <c r="BW811" s="133">
        <f t="shared" si="549"/>
        <v>84570597.723645449</v>
      </c>
      <c r="BX811" s="147">
        <f t="shared" si="550"/>
        <v>7302611.25</v>
      </c>
      <c r="BY811" s="134">
        <f t="shared" si="551"/>
        <v>77267986.473645449</v>
      </c>
      <c r="BZ811" s="63"/>
      <c r="CA811" s="195"/>
      <c r="CD811" s="388">
        <f>'گام اول '!AU812</f>
        <v>71583868.667727277</v>
      </c>
      <c r="CE811" s="389">
        <f>'گام اول '!AV812</f>
        <v>56072997.860986367</v>
      </c>
      <c r="CF811" s="389">
        <f>'گام اول '!AW812</f>
        <v>71583868.667727262</v>
      </c>
      <c r="CG811" s="389">
        <f>'گام اول '!AX812</f>
        <v>5010870.8067409089</v>
      </c>
      <c r="CH811" s="389">
        <f>'گام اول '!AY812</f>
        <v>1607299.7860986367</v>
      </c>
      <c r="CI811" s="389">
        <f>'گام اول '!AZ812</f>
        <v>0</v>
      </c>
      <c r="CJ811" s="389">
        <f>'گام اول '!BA812</f>
        <v>0</v>
      </c>
      <c r="CK811" s="389">
        <f>'گام اول '!BB812</f>
        <v>0</v>
      </c>
      <c r="CL811" s="389">
        <f>'گام اول '!BC812</f>
        <v>0</v>
      </c>
      <c r="CM811" s="389">
        <f>'گام اول '!BD812</f>
        <v>0</v>
      </c>
      <c r="CN811" s="389">
        <f>'گام اول '!BE812</f>
        <v>0</v>
      </c>
      <c r="CO811" s="389">
        <f>'گام اول '!BF812</f>
        <v>0</v>
      </c>
      <c r="CP811" s="389">
        <f>'گام اول '!BG812</f>
        <v>6618170.5928395456</v>
      </c>
      <c r="CQ811" s="389">
        <f>'گام اول '!BH812</f>
        <v>64965698</v>
      </c>
      <c r="CR811" s="389">
        <f t="shared" si="552"/>
        <v>71583868.667727277</v>
      </c>
      <c r="CS811" s="55">
        <f t="shared" si="570"/>
        <v>4425825</v>
      </c>
      <c r="CT811" s="388">
        <f t="shared" si="553"/>
        <v>2212912.5</v>
      </c>
      <c r="CU811" s="389">
        <f t="shared" si="554"/>
        <v>663873.75</v>
      </c>
      <c r="CV811" s="389">
        <f t="shared" si="555"/>
        <v>1120000</v>
      </c>
      <c r="CW811" s="55">
        <v>0</v>
      </c>
      <c r="CX811" s="389">
        <f t="shared" si="556"/>
        <v>80006479.917727277</v>
      </c>
      <c r="CY811" s="389">
        <f t="shared" si="557"/>
        <v>71583868.667727262</v>
      </c>
      <c r="CZ811" s="389">
        <f t="shared" si="558"/>
        <v>16464289.793577271</v>
      </c>
      <c r="DA811" s="389">
        <f t="shared" si="559"/>
        <v>96470769.711304545</v>
      </c>
      <c r="DB811" s="389">
        <f t="shared" si="560"/>
        <v>100800</v>
      </c>
      <c r="DC811" s="389">
        <f t="shared" si="561"/>
        <v>96571569.711304545</v>
      </c>
      <c r="DD811" s="394">
        <v>0</v>
      </c>
      <c r="DE811" s="389">
        <f t="shared" si="562"/>
        <v>8000647.991772728</v>
      </c>
      <c r="DF811" s="389">
        <f t="shared" si="563"/>
        <v>4000323.995886364</v>
      </c>
      <c r="DG811" s="389">
        <f t="shared" si="564"/>
        <v>84570597.723645449</v>
      </c>
      <c r="DH811" s="389">
        <f t="shared" si="565"/>
        <v>7302611.25</v>
      </c>
      <c r="DI811" s="389">
        <f t="shared" si="566"/>
        <v>77267986.473645449</v>
      </c>
      <c r="DJ811" s="389">
        <f t="shared" si="567"/>
        <v>0</v>
      </c>
      <c r="DL811" s="396">
        <f t="shared" si="568"/>
        <v>6638737.5</v>
      </c>
      <c r="DM811" s="396">
        <f t="shared" si="569"/>
        <v>-2212912.5</v>
      </c>
    </row>
    <row r="812" spans="1:117" s="55" customFormat="1" ht="21" x14ac:dyDescent="0.2">
      <c r="A812" s="191">
        <f t="shared" si="534"/>
        <v>2655495</v>
      </c>
      <c r="B812" s="136">
        <f>'گام اول '!B813</f>
        <v>807</v>
      </c>
      <c r="C812" s="136">
        <f>'گام اول '!C813</f>
        <v>319</v>
      </c>
      <c r="D812" s="136">
        <f>'گام اول '!D813</f>
        <v>0</v>
      </c>
      <c r="E812" s="136" t="str">
        <f>'گام اول '!E813</f>
        <v xml:space="preserve">امیر  </v>
      </c>
      <c r="F812" s="136" t="str">
        <f>'گام اول '!F813</f>
        <v>روانان</v>
      </c>
      <c r="G812" s="136" t="str">
        <f>'گام اول '!G813</f>
        <v>نگهبان</v>
      </c>
      <c r="H812" s="136" t="str">
        <f>'گام اول '!H813</f>
        <v>گیلان</v>
      </c>
      <c r="I812" s="136" t="str">
        <f>'گام اول '!I813</f>
        <v>120-337-425600-1</v>
      </c>
      <c r="J812" s="136" t="str">
        <f>'گام اول '!J813</f>
        <v>2680162218</v>
      </c>
      <c r="K812" s="136">
        <f>'گام اول '!K813</f>
        <v>0</v>
      </c>
      <c r="L812" s="136" t="str">
        <f>'گام اول '!L813</f>
        <v>گیلان</v>
      </c>
      <c r="M812" s="136" t="str">
        <f>'گام اول '!M813</f>
        <v>نگهبان</v>
      </c>
      <c r="N812" s="120" t="str">
        <f>'گام اول '!N813</f>
        <v>*</v>
      </c>
      <c r="O812" s="119">
        <f>'گام اول '!O813</f>
        <v>0</v>
      </c>
      <c r="P812" s="121">
        <f>'گام اول '!P813</f>
        <v>0</v>
      </c>
      <c r="Q812" s="358">
        <f>'گام اول '!Q813</f>
        <v>21</v>
      </c>
      <c r="R812" s="358">
        <f>'گام اول '!R813</f>
        <v>84</v>
      </c>
      <c r="S812" s="358">
        <f>'گام اول '!S813</f>
        <v>77</v>
      </c>
      <c r="T812" s="358">
        <f>'گام اول '!T813</f>
        <v>20.53</v>
      </c>
      <c r="U812" s="137">
        <f>'گام اول '!U813</f>
        <v>0</v>
      </c>
      <c r="V812" s="120">
        <f>'گام اول '!W813</f>
        <v>0</v>
      </c>
      <c r="W812" s="121">
        <f>'گام اول '!X813</f>
        <v>0</v>
      </c>
      <c r="X812" s="366">
        <f>'گام اول '!Y813</f>
        <v>0</v>
      </c>
      <c r="Y812" s="366">
        <f>'گام اول '!Z813</f>
        <v>0</v>
      </c>
      <c r="Z812" s="138">
        <f>'گام اول '!AA813</f>
        <v>885165</v>
      </c>
      <c r="AA812" s="138">
        <f>'گام اول '!AB813</f>
        <v>0</v>
      </c>
      <c r="AB812" s="138">
        <f>'گام اول '!AC813</f>
        <v>885165</v>
      </c>
      <c r="AC812" s="138">
        <f>'گام اول '!AD813</f>
        <v>4500000</v>
      </c>
      <c r="AD812" s="138">
        <f>'گام اول '!AE813</f>
        <v>6000000</v>
      </c>
      <c r="AE812" s="139">
        <f>'گام اول '!AF813</f>
        <v>168986.04545454544</v>
      </c>
      <c r="AF812" s="122">
        <f>'گام اول '!AG813</f>
        <v>18588465</v>
      </c>
      <c r="AG812" s="123">
        <f>'گام اول '!AH813</f>
        <v>0</v>
      </c>
      <c r="AH812" s="123">
        <f>'گام اول '!AI813</f>
        <v>14194827.818181816</v>
      </c>
      <c r="AI812" s="123">
        <f>'گام اول '!AJ813</f>
        <v>0</v>
      </c>
      <c r="AJ812" s="123">
        <f>'گام اول '!AK813</f>
        <v>3150000</v>
      </c>
      <c r="AK812" s="123">
        <f>'گام اول '!AL813</f>
        <v>4200000</v>
      </c>
      <c r="AL812" s="123">
        <f>'گام اول '!AM813</f>
        <v>3252981.3749999995</v>
      </c>
      <c r="AM812" s="123">
        <f>'گام اول '!AN813</f>
        <v>3469283.5131818182</v>
      </c>
      <c r="AN812" s="123">
        <f>'گام اول '!AO813</f>
        <v>0</v>
      </c>
      <c r="AO812" s="123">
        <f>'گام اول '!AP813</f>
        <v>2000000</v>
      </c>
      <c r="AP812" s="123">
        <f>'گام اول '!AQ813</f>
        <v>0</v>
      </c>
      <c r="AQ812" s="123">
        <f>'گام اول '!AR813</f>
        <v>0</v>
      </c>
      <c r="AR812" s="123">
        <f>'گام اول '!AS813</f>
        <v>0</v>
      </c>
      <c r="AS812" s="375">
        <f>'گام اول '!AT813</f>
        <v>0</v>
      </c>
      <c r="AT812" s="368">
        <f t="shared" si="535"/>
        <v>48855557.706363633</v>
      </c>
      <c r="AU812" s="173">
        <f>'گام اول '!AV813</f>
        <v>36085668.666918181</v>
      </c>
      <c r="AV812" s="141">
        <f>'گام اول '!AW813</f>
        <v>48855557.706363633</v>
      </c>
      <c r="AW812" s="142">
        <f t="shared" si="536"/>
        <v>3419889.0394454547</v>
      </c>
      <c r="AX812" s="75">
        <f t="shared" si="537"/>
        <v>0</v>
      </c>
      <c r="AY812" s="142">
        <f>'گام اول '!AZ813</f>
        <v>0</v>
      </c>
      <c r="AZ812" s="142">
        <f>'گام اول '!BA813</f>
        <v>0</v>
      </c>
      <c r="BA812" s="142">
        <f>'گام اول '!BB813</f>
        <v>0</v>
      </c>
      <c r="BB812" s="142">
        <f>'گام اول '!BC813</f>
        <v>0</v>
      </c>
      <c r="BC812" s="142">
        <f>'گام اول '!BD813</f>
        <v>0</v>
      </c>
      <c r="BD812" s="142">
        <f>'گام اول '!BE813</f>
        <v>0</v>
      </c>
      <c r="BE812" s="142">
        <f>'گام اول '!BF813</f>
        <v>0</v>
      </c>
      <c r="BF812" s="143">
        <f t="shared" si="538"/>
        <v>3419889.0394454547</v>
      </c>
      <c r="BG812" s="140">
        <f t="shared" si="539"/>
        <v>45435668</v>
      </c>
      <c r="BH812" s="144">
        <f t="shared" si="540"/>
        <v>48855557.706363633</v>
      </c>
      <c r="BI812" s="127">
        <f t="shared" si="533"/>
        <v>3098077.5</v>
      </c>
      <c r="BJ812" s="145">
        <f t="shared" si="541"/>
        <v>1549038.75</v>
      </c>
      <c r="BK812" s="145">
        <f t="shared" si="542"/>
        <v>464711.625</v>
      </c>
      <c r="BL812" s="146">
        <f t="shared" si="543"/>
        <v>784000</v>
      </c>
      <c r="BM812" s="379">
        <v>0</v>
      </c>
      <c r="BN812" s="147">
        <f t="shared" si="544"/>
        <v>54751385.581363633</v>
      </c>
      <c r="BO812" s="148">
        <f t="shared" si="545"/>
        <v>48855557.706363633</v>
      </c>
      <c r="BP812" s="149">
        <f t="shared" si="546"/>
        <v>11236778.272463636</v>
      </c>
      <c r="BQ812" s="150">
        <f t="shared" si="528"/>
        <v>65988163.853827268</v>
      </c>
      <c r="BR812" s="151">
        <f t="shared" si="529"/>
        <v>70560</v>
      </c>
      <c r="BS812" s="147">
        <f t="shared" si="530"/>
        <v>66058723.853827268</v>
      </c>
      <c r="BT812" s="135">
        <v>0</v>
      </c>
      <c r="BU812" s="148">
        <f t="shared" si="547"/>
        <v>5475138.5581363635</v>
      </c>
      <c r="BV812" s="152">
        <f t="shared" si="548"/>
        <v>2737569.2790681818</v>
      </c>
      <c r="BW812" s="133">
        <f t="shared" si="549"/>
        <v>57846016.016622722</v>
      </c>
      <c r="BX812" s="147">
        <f t="shared" si="550"/>
        <v>5111827.875</v>
      </c>
      <c r="BY812" s="134">
        <f t="shared" si="551"/>
        <v>52734188.141622722</v>
      </c>
      <c r="BZ812" s="63"/>
      <c r="CA812" s="195"/>
      <c r="CD812" s="388">
        <f>'گام اول '!AU813</f>
        <v>48855557.706363633</v>
      </c>
      <c r="CE812" s="389">
        <f>'گام اول '!AV813</f>
        <v>36085668.666918181</v>
      </c>
      <c r="CF812" s="389">
        <f>'گام اول '!AW813</f>
        <v>48855557.706363633</v>
      </c>
      <c r="CG812" s="389">
        <f>'گام اول '!AX813</f>
        <v>3419889.0394454547</v>
      </c>
      <c r="CH812" s="389">
        <f>'گام اول '!AY813</f>
        <v>0</v>
      </c>
      <c r="CI812" s="389">
        <f>'گام اول '!AZ813</f>
        <v>0</v>
      </c>
      <c r="CJ812" s="389">
        <f>'گام اول '!BA813</f>
        <v>0</v>
      </c>
      <c r="CK812" s="389">
        <f>'گام اول '!BB813</f>
        <v>0</v>
      </c>
      <c r="CL812" s="389">
        <f>'گام اول '!BC813</f>
        <v>0</v>
      </c>
      <c r="CM812" s="389">
        <f>'گام اول '!BD813</f>
        <v>0</v>
      </c>
      <c r="CN812" s="389">
        <f>'گام اول '!BE813</f>
        <v>0</v>
      </c>
      <c r="CO812" s="389">
        <f>'گام اول '!BF813</f>
        <v>0</v>
      </c>
      <c r="CP812" s="389">
        <f>'گام اول '!BG813</f>
        <v>3419889.0394454547</v>
      </c>
      <c r="CQ812" s="389">
        <f>'گام اول '!BH813</f>
        <v>45435668</v>
      </c>
      <c r="CR812" s="389">
        <f t="shared" si="552"/>
        <v>48855557.706363633</v>
      </c>
      <c r="CS812" s="55">
        <f t="shared" si="570"/>
        <v>3098077.5</v>
      </c>
      <c r="CT812" s="388">
        <f t="shared" si="553"/>
        <v>1549038.75</v>
      </c>
      <c r="CU812" s="389">
        <f t="shared" si="554"/>
        <v>464711.625</v>
      </c>
      <c r="CV812" s="389">
        <f t="shared" si="555"/>
        <v>784000</v>
      </c>
      <c r="CW812" s="55">
        <v>0</v>
      </c>
      <c r="CX812" s="389">
        <f t="shared" si="556"/>
        <v>54751385.581363633</v>
      </c>
      <c r="CY812" s="389">
        <f t="shared" si="557"/>
        <v>48855557.706363633</v>
      </c>
      <c r="CZ812" s="389">
        <f t="shared" si="558"/>
        <v>11236778.272463636</v>
      </c>
      <c r="DA812" s="389">
        <f t="shared" si="559"/>
        <v>65988163.853827268</v>
      </c>
      <c r="DB812" s="389">
        <f t="shared" si="560"/>
        <v>70560</v>
      </c>
      <c r="DC812" s="389">
        <f t="shared" si="561"/>
        <v>66058723.853827268</v>
      </c>
      <c r="DD812" s="394">
        <v>0</v>
      </c>
      <c r="DE812" s="389">
        <f t="shared" si="562"/>
        <v>5475138.5581363635</v>
      </c>
      <c r="DF812" s="389">
        <f t="shared" si="563"/>
        <v>2737569.2790681818</v>
      </c>
      <c r="DG812" s="389">
        <f t="shared" si="564"/>
        <v>57846016.016622722</v>
      </c>
      <c r="DH812" s="389">
        <f t="shared" si="565"/>
        <v>5111827.875</v>
      </c>
      <c r="DI812" s="389">
        <f t="shared" si="566"/>
        <v>52734188.141622722</v>
      </c>
      <c r="DJ812" s="389">
        <f t="shared" si="567"/>
        <v>0</v>
      </c>
      <c r="DL812" s="396">
        <f t="shared" si="568"/>
        <v>6638737.5</v>
      </c>
      <c r="DM812" s="396">
        <f t="shared" si="569"/>
        <v>-3540660</v>
      </c>
    </row>
    <row r="813" spans="1:117" s="55" customFormat="1" ht="21" x14ac:dyDescent="0.2">
      <c r="A813" s="191">
        <f t="shared" si="534"/>
        <v>2655495</v>
      </c>
      <c r="B813" s="136">
        <f>'گام اول '!B814</f>
        <v>808</v>
      </c>
      <c r="C813" s="136">
        <f>'گام اول '!C814</f>
        <v>320</v>
      </c>
      <c r="D813" s="136">
        <f>'گام اول '!D814</f>
        <v>0</v>
      </c>
      <c r="E813" s="136" t="str">
        <f>'گام اول '!E814</f>
        <v>ریاض</v>
      </c>
      <c r="F813" s="136" t="str">
        <f>'گام اول '!F814</f>
        <v>جعفری سلیم</v>
      </c>
      <c r="G813" s="136" t="str">
        <f>'گام اول '!G814</f>
        <v>نگهبان</v>
      </c>
      <c r="H813" s="136" t="str">
        <f>'گام اول '!H814</f>
        <v>گیلان</v>
      </c>
      <c r="I813" s="136" t="str">
        <f>'گام اول '!I814</f>
        <v>124-700-3959835-1</v>
      </c>
      <c r="J813" s="136" t="str">
        <f>'گام اول '!J814</f>
        <v>2093495864</v>
      </c>
      <c r="K813" s="136" t="str">
        <f>'گام اول '!K814</f>
        <v>0055303627</v>
      </c>
      <c r="L813" s="136" t="str">
        <f>'گام اول '!L814</f>
        <v>گیلان</v>
      </c>
      <c r="M813" s="136" t="str">
        <f>'گام اول '!M814</f>
        <v>نگهبان</v>
      </c>
      <c r="N813" s="120" t="str">
        <f>'گام اول '!N814</f>
        <v>*</v>
      </c>
      <c r="O813" s="119">
        <f>'گام اول '!O814</f>
        <v>0</v>
      </c>
      <c r="P813" s="121">
        <f>'گام اول '!P814</f>
        <v>0</v>
      </c>
      <c r="Q813" s="358">
        <f>'گام اول '!Q814</f>
        <v>19</v>
      </c>
      <c r="R813" s="358">
        <f>'گام اول '!R814</f>
        <v>76</v>
      </c>
      <c r="S813" s="358">
        <f>'گام اول '!S814</f>
        <v>70</v>
      </c>
      <c r="T813" s="358">
        <f>'گام اول '!T814</f>
        <v>18.579999999999998</v>
      </c>
      <c r="U813" s="137">
        <f>'گام اول '!U814</f>
        <v>0</v>
      </c>
      <c r="V813" s="120">
        <f>'گام اول '!W814</f>
        <v>0</v>
      </c>
      <c r="W813" s="121">
        <f>'گام اول '!X814</f>
        <v>0</v>
      </c>
      <c r="X813" s="366">
        <f>'گام اول '!Y814</f>
        <v>0</v>
      </c>
      <c r="Y813" s="366">
        <f>'گام اول '!Z814</f>
        <v>0</v>
      </c>
      <c r="Z813" s="138">
        <f>'گام اول '!AA814</f>
        <v>885165</v>
      </c>
      <c r="AA813" s="138">
        <f>'گام اول '!AB814</f>
        <v>0</v>
      </c>
      <c r="AB813" s="138">
        <f>'گام اول '!AC814</f>
        <v>885165</v>
      </c>
      <c r="AC813" s="138">
        <f>'گام اول '!AD814</f>
        <v>4500000</v>
      </c>
      <c r="AD813" s="138">
        <f>'گام اول '!AE814</f>
        <v>6000000</v>
      </c>
      <c r="AE813" s="139">
        <f>'گام اول '!AF814</f>
        <v>168986.04545454544</v>
      </c>
      <c r="AF813" s="122">
        <f>'گام اول '!AG814</f>
        <v>16818135</v>
      </c>
      <c r="AG813" s="123">
        <f>'گام اول '!AH814</f>
        <v>0</v>
      </c>
      <c r="AH813" s="123">
        <f>'گام اول '!AI814</f>
        <v>12842939.454545453</v>
      </c>
      <c r="AI813" s="123">
        <f>'گام اول '!AJ814</f>
        <v>0</v>
      </c>
      <c r="AJ813" s="123">
        <f>'گام اول '!AK814</f>
        <v>2850000</v>
      </c>
      <c r="AK813" s="123">
        <f>'گام اول '!AL814</f>
        <v>3800000</v>
      </c>
      <c r="AL813" s="123">
        <f>'گام اول '!AM814</f>
        <v>2957255.7954545454</v>
      </c>
      <c r="AM813" s="123">
        <f>'گام اول '!AN814</f>
        <v>3139760.7245454541</v>
      </c>
      <c r="AN813" s="123">
        <f>'گام اول '!AO814</f>
        <v>0</v>
      </c>
      <c r="AO813" s="123">
        <f>'گام اول '!AP814</f>
        <v>1800000</v>
      </c>
      <c r="AP813" s="123">
        <f>'گام اول '!AQ814</f>
        <v>0</v>
      </c>
      <c r="AQ813" s="123">
        <f>'گام اول '!AR814</f>
        <v>0</v>
      </c>
      <c r="AR813" s="123">
        <f>'گام اول '!AS814</f>
        <v>0</v>
      </c>
      <c r="AS813" s="375">
        <f>'گام اول '!AT814</f>
        <v>0</v>
      </c>
      <c r="AT813" s="368">
        <f t="shared" si="535"/>
        <v>44208090.974545456</v>
      </c>
      <c r="AU813" s="173">
        <f>'گام اول '!AV814</f>
        <v>32663524.606327273</v>
      </c>
      <c r="AV813" s="141">
        <f>'گام اول '!AW814</f>
        <v>44208090.974545456</v>
      </c>
      <c r="AW813" s="142">
        <f t="shared" si="536"/>
        <v>3094566.3682181821</v>
      </c>
      <c r="AX813" s="75">
        <f t="shared" si="537"/>
        <v>0</v>
      </c>
      <c r="AY813" s="142">
        <f>'گام اول '!AZ814</f>
        <v>0</v>
      </c>
      <c r="AZ813" s="142">
        <f>'گام اول '!BA814</f>
        <v>0</v>
      </c>
      <c r="BA813" s="142">
        <f>'گام اول '!BB814</f>
        <v>0</v>
      </c>
      <c r="BB813" s="142">
        <f>'گام اول '!BC814</f>
        <v>0</v>
      </c>
      <c r="BC813" s="142">
        <f>'گام اول '!BD814</f>
        <v>0</v>
      </c>
      <c r="BD813" s="142">
        <f>'گام اول '!BE814</f>
        <v>0</v>
      </c>
      <c r="BE813" s="142">
        <f>'گام اول '!BF814</f>
        <v>0</v>
      </c>
      <c r="BF813" s="143">
        <f t="shared" si="538"/>
        <v>3094566.3682181821</v>
      </c>
      <c r="BG813" s="140">
        <f t="shared" si="539"/>
        <v>41113524</v>
      </c>
      <c r="BH813" s="144">
        <f t="shared" si="540"/>
        <v>44208090.974545456</v>
      </c>
      <c r="BI813" s="127">
        <f t="shared" si="533"/>
        <v>2803022.5</v>
      </c>
      <c r="BJ813" s="145">
        <f t="shared" si="541"/>
        <v>1401511.25</v>
      </c>
      <c r="BK813" s="145">
        <f t="shared" si="542"/>
        <v>420453.375</v>
      </c>
      <c r="BL813" s="146">
        <f t="shared" si="543"/>
        <v>709333.33333333337</v>
      </c>
      <c r="BM813" s="379">
        <v>0</v>
      </c>
      <c r="BN813" s="147">
        <f t="shared" si="544"/>
        <v>49542411.432878792</v>
      </c>
      <c r="BO813" s="148">
        <f t="shared" si="545"/>
        <v>44208090.974545456</v>
      </c>
      <c r="BP813" s="149">
        <f t="shared" si="546"/>
        <v>10167860.924145455</v>
      </c>
      <c r="BQ813" s="150">
        <f t="shared" si="528"/>
        <v>59710272.357024245</v>
      </c>
      <c r="BR813" s="151">
        <f t="shared" si="529"/>
        <v>63840</v>
      </c>
      <c r="BS813" s="147">
        <f t="shared" si="530"/>
        <v>59774112.357024245</v>
      </c>
      <c r="BT813" s="135">
        <v>0</v>
      </c>
      <c r="BU813" s="148">
        <f t="shared" si="547"/>
        <v>4954241.1432878794</v>
      </c>
      <c r="BV813" s="152">
        <f t="shared" si="548"/>
        <v>2477120.5716439397</v>
      </c>
      <c r="BW813" s="133">
        <f t="shared" si="549"/>
        <v>52342750.642092422</v>
      </c>
      <c r="BX813" s="147">
        <f t="shared" si="550"/>
        <v>4624987.125</v>
      </c>
      <c r="BY813" s="134">
        <f t="shared" si="551"/>
        <v>47717763.517092422</v>
      </c>
      <c r="BZ813" s="63"/>
      <c r="CA813" s="195"/>
      <c r="CD813" s="388">
        <f>'گام اول '!AU814</f>
        <v>44208090.974545456</v>
      </c>
      <c r="CE813" s="389">
        <f>'گام اول '!AV814</f>
        <v>32663524.606327273</v>
      </c>
      <c r="CF813" s="389">
        <f>'گام اول '!AW814</f>
        <v>44208090.974545456</v>
      </c>
      <c r="CG813" s="389">
        <f>'گام اول '!AX814</f>
        <v>3094566.3682181821</v>
      </c>
      <c r="CH813" s="389">
        <f>'گام اول '!AY814</f>
        <v>0</v>
      </c>
      <c r="CI813" s="389">
        <f>'گام اول '!AZ814</f>
        <v>0</v>
      </c>
      <c r="CJ813" s="389">
        <f>'گام اول '!BA814</f>
        <v>0</v>
      </c>
      <c r="CK813" s="389">
        <f>'گام اول '!BB814</f>
        <v>0</v>
      </c>
      <c r="CL813" s="389">
        <f>'گام اول '!BC814</f>
        <v>0</v>
      </c>
      <c r="CM813" s="389">
        <f>'گام اول '!BD814</f>
        <v>0</v>
      </c>
      <c r="CN813" s="389">
        <f>'گام اول '!BE814</f>
        <v>0</v>
      </c>
      <c r="CO813" s="389">
        <f>'گام اول '!BF814</f>
        <v>0</v>
      </c>
      <c r="CP813" s="389">
        <f>'گام اول '!BG814</f>
        <v>3094566.3682181821</v>
      </c>
      <c r="CQ813" s="389">
        <f>'گام اول '!BH814</f>
        <v>41113524</v>
      </c>
      <c r="CR813" s="389">
        <f t="shared" si="552"/>
        <v>44208090.974545456</v>
      </c>
      <c r="CS813" s="55">
        <f t="shared" si="570"/>
        <v>2803022.5</v>
      </c>
      <c r="CT813" s="388">
        <f t="shared" si="553"/>
        <v>1401511.25</v>
      </c>
      <c r="CU813" s="389">
        <f t="shared" si="554"/>
        <v>420453.375</v>
      </c>
      <c r="CV813" s="389">
        <f t="shared" si="555"/>
        <v>709333.33333333337</v>
      </c>
      <c r="CW813" s="55">
        <v>0</v>
      </c>
      <c r="CX813" s="389">
        <f t="shared" si="556"/>
        <v>49542411.432878792</v>
      </c>
      <c r="CY813" s="389">
        <f t="shared" si="557"/>
        <v>44208090.974545456</v>
      </c>
      <c r="CZ813" s="389">
        <f t="shared" si="558"/>
        <v>10167860.924145455</v>
      </c>
      <c r="DA813" s="389">
        <f t="shared" si="559"/>
        <v>59710272.357024245</v>
      </c>
      <c r="DB813" s="389">
        <f t="shared" si="560"/>
        <v>63840</v>
      </c>
      <c r="DC813" s="389">
        <f t="shared" si="561"/>
        <v>59774112.357024245</v>
      </c>
      <c r="DD813" s="394">
        <v>0</v>
      </c>
      <c r="DE813" s="389">
        <f t="shared" si="562"/>
        <v>4954241.1432878794</v>
      </c>
      <c r="DF813" s="389">
        <f t="shared" si="563"/>
        <v>2477120.5716439397</v>
      </c>
      <c r="DG813" s="389">
        <f t="shared" si="564"/>
        <v>52342750.642092422</v>
      </c>
      <c r="DH813" s="389">
        <f t="shared" si="565"/>
        <v>4624987.125</v>
      </c>
      <c r="DI813" s="389">
        <f t="shared" si="566"/>
        <v>47717763.517092422</v>
      </c>
      <c r="DJ813" s="389">
        <f t="shared" si="567"/>
        <v>0</v>
      </c>
      <c r="DL813" s="396">
        <f t="shared" si="568"/>
        <v>6638737.5</v>
      </c>
      <c r="DM813" s="396">
        <f t="shared" si="569"/>
        <v>-3835715</v>
      </c>
    </row>
    <row r="814" spans="1:117" s="55" customFormat="1" ht="21" x14ac:dyDescent="0.2">
      <c r="A814" s="191">
        <f t="shared" si="534"/>
        <v>2655495</v>
      </c>
      <c r="B814" s="136">
        <f>'گام اول '!B815</f>
        <v>809</v>
      </c>
      <c r="C814" s="136">
        <f>'گام اول '!C815</f>
        <v>334</v>
      </c>
      <c r="D814" s="136">
        <f>'گام اول '!D815</f>
        <v>0</v>
      </c>
      <c r="E814" s="136" t="str">
        <f>'گام اول '!E815</f>
        <v>علی محمد</v>
      </c>
      <c r="F814" s="136" t="str">
        <f>'گام اول '!F815</f>
        <v>چگینی</v>
      </c>
      <c r="G814" s="136" t="str">
        <f>'گام اول '!G815</f>
        <v>نگهبان</v>
      </c>
      <c r="H814" s="136" t="str">
        <f>'گام اول '!H815</f>
        <v>مرکزی</v>
      </c>
      <c r="I814" s="136" t="str">
        <f>'گام اول '!I815</f>
        <v>195-700-4365646-1</v>
      </c>
      <c r="J814" s="136" t="str">
        <f>'گام اول '!J815</f>
        <v>3920497015</v>
      </c>
      <c r="K814" s="136" t="str">
        <f>'گام اول '!K815</f>
        <v>0049071741</v>
      </c>
      <c r="L814" s="136" t="str">
        <f>'گام اول '!L815</f>
        <v>مرکزی</v>
      </c>
      <c r="M814" s="136" t="str">
        <f>'گام اول '!M815</f>
        <v>نگهبان</v>
      </c>
      <c r="N814" s="120" t="str">
        <f>'گام اول '!N815</f>
        <v>*</v>
      </c>
      <c r="O814" s="119">
        <f>'گام اول '!O815</f>
        <v>0</v>
      </c>
      <c r="P814" s="121">
        <f>'گام اول '!P815</f>
        <v>0</v>
      </c>
      <c r="Q814" s="358">
        <f>'گام اول '!Q815</f>
        <v>30</v>
      </c>
      <c r="R814" s="358">
        <f>'گام اول '!R815</f>
        <v>120</v>
      </c>
      <c r="S814" s="358">
        <f>'گام اول '!S815</f>
        <v>110</v>
      </c>
      <c r="T814" s="358">
        <f>'گام اول '!T815</f>
        <v>29.33</v>
      </c>
      <c r="U814" s="137">
        <f>'گام اول '!U815</f>
        <v>0</v>
      </c>
      <c r="V814" s="120">
        <f>'گام اول '!W815</f>
        <v>0</v>
      </c>
      <c r="W814" s="121">
        <f>'گام اول '!X815</f>
        <v>0</v>
      </c>
      <c r="X814" s="366">
        <f>'گام اول '!Y815</f>
        <v>0</v>
      </c>
      <c r="Y814" s="366">
        <f>'گام اول '!Z815</f>
        <v>0</v>
      </c>
      <c r="Z814" s="138">
        <f>'گام اول '!AA815</f>
        <v>885165</v>
      </c>
      <c r="AA814" s="138">
        <f>'گام اول '!AB815</f>
        <v>0</v>
      </c>
      <c r="AB814" s="138">
        <f>'گام اول '!AC815</f>
        <v>885165</v>
      </c>
      <c r="AC814" s="138">
        <f>'گام اول '!AD815</f>
        <v>4500000</v>
      </c>
      <c r="AD814" s="138">
        <f>'گام اول '!AE815</f>
        <v>6000000</v>
      </c>
      <c r="AE814" s="139">
        <f>'گام اول '!AF815</f>
        <v>168986.04545454544</v>
      </c>
      <c r="AF814" s="122">
        <f>'گام اول '!AG815</f>
        <v>26554950</v>
      </c>
      <c r="AG814" s="123">
        <f>'گام اول '!AH815</f>
        <v>0</v>
      </c>
      <c r="AH814" s="123">
        <f>'گام اول '!AI815</f>
        <v>20278325.454545453</v>
      </c>
      <c r="AI814" s="123">
        <f>'گام اول '!AJ815</f>
        <v>0</v>
      </c>
      <c r="AJ814" s="123">
        <f>'گام اول '!AK815</f>
        <v>4500000</v>
      </c>
      <c r="AK814" s="123">
        <f>'گام اول '!AL815</f>
        <v>6000000</v>
      </c>
      <c r="AL814" s="123">
        <f>'گام اول '!AM815</f>
        <v>4647116.25</v>
      </c>
      <c r="AM814" s="123">
        <f>'گام اول '!AN815</f>
        <v>4956360.7131818179</v>
      </c>
      <c r="AN814" s="123">
        <f>'گام اول '!AO815</f>
        <v>0</v>
      </c>
      <c r="AO814" s="123">
        <f>'گام اول '!AP815</f>
        <v>4200000</v>
      </c>
      <c r="AP814" s="123">
        <f>'گام اول '!AQ815</f>
        <v>0</v>
      </c>
      <c r="AQ814" s="123">
        <f>'گام اول '!AR815</f>
        <v>0</v>
      </c>
      <c r="AR814" s="123">
        <f>'گام اول '!AS815</f>
        <v>0</v>
      </c>
      <c r="AS814" s="375">
        <f>'گام اول '!AT815</f>
        <v>0</v>
      </c>
      <c r="AT814" s="368">
        <f t="shared" si="535"/>
        <v>71136752.417727262</v>
      </c>
      <c r="AU814" s="173">
        <f>'گام اول '!AV815</f>
        <v>51457179.748486355</v>
      </c>
      <c r="AV814" s="141">
        <f>'گام اول '!AW815</f>
        <v>71136752.417727262</v>
      </c>
      <c r="AW814" s="142">
        <f t="shared" si="536"/>
        <v>4979572.6692409087</v>
      </c>
      <c r="AX814" s="75">
        <f t="shared" si="537"/>
        <v>1145717.9748486355</v>
      </c>
      <c r="AY814" s="142">
        <f>'گام اول '!AZ815</f>
        <v>0</v>
      </c>
      <c r="AZ814" s="142">
        <f>'گام اول '!BA815</f>
        <v>0</v>
      </c>
      <c r="BA814" s="142">
        <f>'گام اول '!BB815</f>
        <v>0</v>
      </c>
      <c r="BB814" s="142">
        <f>'گام اول '!BC815</f>
        <v>0</v>
      </c>
      <c r="BC814" s="142">
        <f>'گام اول '!BD815</f>
        <v>0</v>
      </c>
      <c r="BD814" s="142">
        <f>'گام اول '!BE815</f>
        <v>0</v>
      </c>
      <c r="BE814" s="142">
        <f>'گام اول '!BF815</f>
        <v>0</v>
      </c>
      <c r="BF814" s="143">
        <f t="shared" si="538"/>
        <v>6125290.6440895442</v>
      </c>
      <c r="BG814" s="140">
        <f t="shared" si="539"/>
        <v>65011461</v>
      </c>
      <c r="BH814" s="144">
        <f t="shared" si="540"/>
        <v>71136752.417727262</v>
      </c>
      <c r="BI814" s="127">
        <f t="shared" si="533"/>
        <v>4425825</v>
      </c>
      <c r="BJ814" s="145">
        <f t="shared" si="541"/>
        <v>2212912.5</v>
      </c>
      <c r="BK814" s="145">
        <f t="shared" si="542"/>
        <v>663873.75</v>
      </c>
      <c r="BL814" s="146">
        <f t="shared" si="543"/>
        <v>1120000</v>
      </c>
      <c r="BM814" s="379">
        <v>0</v>
      </c>
      <c r="BN814" s="147">
        <f t="shared" si="544"/>
        <v>79559363.667727262</v>
      </c>
      <c r="BO814" s="148">
        <f t="shared" si="545"/>
        <v>71136752.417727262</v>
      </c>
      <c r="BP814" s="149">
        <f t="shared" si="546"/>
        <v>16361453.056077272</v>
      </c>
      <c r="BQ814" s="150">
        <f t="shared" si="528"/>
        <v>95920816.723804533</v>
      </c>
      <c r="BR814" s="151">
        <f t="shared" si="529"/>
        <v>100800</v>
      </c>
      <c r="BS814" s="147">
        <f t="shared" si="530"/>
        <v>96021616.723804533</v>
      </c>
      <c r="BT814" s="135">
        <v>0</v>
      </c>
      <c r="BU814" s="148">
        <f t="shared" si="547"/>
        <v>7955936.3667727262</v>
      </c>
      <c r="BV814" s="152">
        <f t="shared" si="548"/>
        <v>3977968.1833863631</v>
      </c>
      <c r="BW814" s="133">
        <f t="shared" si="549"/>
        <v>84087712.173645437</v>
      </c>
      <c r="BX814" s="147">
        <f t="shared" si="550"/>
        <v>7302611.25</v>
      </c>
      <c r="BY814" s="134">
        <f t="shared" si="551"/>
        <v>76785100.923645437</v>
      </c>
      <c r="BZ814" s="63"/>
      <c r="CA814" s="195"/>
      <c r="CD814" s="388">
        <f>'گام اول '!AU815</f>
        <v>71136752.417727262</v>
      </c>
      <c r="CE814" s="389">
        <f>'گام اول '!AV815</f>
        <v>51457179.748486355</v>
      </c>
      <c r="CF814" s="389">
        <f>'گام اول '!AW815</f>
        <v>71136752.417727262</v>
      </c>
      <c r="CG814" s="389">
        <f>'گام اول '!AX815</f>
        <v>4979572.6692409087</v>
      </c>
      <c r="CH814" s="389">
        <f>'گام اول '!AY815</f>
        <v>1145717.9748486355</v>
      </c>
      <c r="CI814" s="389">
        <f>'گام اول '!AZ815</f>
        <v>0</v>
      </c>
      <c r="CJ814" s="389">
        <f>'گام اول '!BA815</f>
        <v>0</v>
      </c>
      <c r="CK814" s="389">
        <f>'گام اول '!BB815</f>
        <v>0</v>
      </c>
      <c r="CL814" s="389">
        <f>'گام اول '!BC815</f>
        <v>0</v>
      </c>
      <c r="CM814" s="389">
        <f>'گام اول '!BD815</f>
        <v>0</v>
      </c>
      <c r="CN814" s="389">
        <f>'گام اول '!BE815</f>
        <v>0</v>
      </c>
      <c r="CO814" s="389">
        <f>'گام اول '!BF815</f>
        <v>0</v>
      </c>
      <c r="CP814" s="389">
        <f>'گام اول '!BG815</f>
        <v>6125290.6440895442</v>
      </c>
      <c r="CQ814" s="389">
        <f>'گام اول '!BH815</f>
        <v>65011461</v>
      </c>
      <c r="CR814" s="389">
        <f t="shared" si="552"/>
        <v>71136752.417727262</v>
      </c>
      <c r="CS814" s="55">
        <f t="shared" si="570"/>
        <v>4425825</v>
      </c>
      <c r="CT814" s="388">
        <f t="shared" si="553"/>
        <v>2212912.5</v>
      </c>
      <c r="CU814" s="389">
        <f t="shared" si="554"/>
        <v>663873.75</v>
      </c>
      <c r="CV814" s="389">
        <f t="shared" si="555"/>
        <v>1120000</v>
      </c>
      <c r="CW814" s="55">
        <v>0</v>
      </c>
      <c r="CX814" s="389">
        <f t="shared" si="556"/>
        <v>79559363.667727262</v>
      </c>
      <c r="CY814" s="389">
        <f t="shared" si="557"/>
        <v>71136752.417727262</v>
      </c>
      <c r="CZ814" s="389">
        <f t="shared" si="558"/>
        <v>16361453.056077272</v>
      </c>
      <c r="DA814" s="389">
        <f t="shared" si="559"/>
        <v>95920816.723804533</v>
      </c>
      <c r="DB814" s="389">
        <f t="shared" si="560"/>
        <v>100800</v>
      </c>
      <c r="DC814" s="389">
        <f t="shared" si="561"/>
        <v>96021616.723804533</v>
      </c>
      <c r="DD814" s="394">
        <v>0</v>
      </c>
      <c r="DE814" s="389">
        <f t="shared" si="562"/>
        <v>7955936.3667727262</v>
      </c>
      <c r="DF814" s="389">
        <f t="shared" si="563"/>
        <v>3977968.1833863631</v>
      </c>
      <c r="DG814" s="389">
        <f t="shared" si="564"/>
        <v>84087712.173645437</v>
      </c>
      <c r="DH814" s="389">
        <f t="shared" si="565"/>
        <v>7302611.25</v>
      </c>
      <c r="DI814" s="389">
        <f t="shared" si="566"/>
        <v>76785100.923645437</v>
      </c>
      <c r="DJ814" s="389">
        <f t="shared" si="567"/>
        <v>0</v>
      </c>
      <c r="DL814" s="396">
        <f t="shared" si="568"/>
        <v>6638737.5</v>
      </c>
      <c r="DM814" s="396">
        <f t="shared" si="569"/>
        <v>-2212912.5</v>
      </c>
    </row>
    <row r="815" spans="1:117" s="55" customFormat="1" ht="21" x14ac:dyDescent="0.2">
      <c r="A815" s="191">
        <f t="shared" si="534"/>
        <v>2655495</v>
      </c>
      <c r="B815" s="136">
        <f>'گام اول '!B816</f>
        <v>810</v>
      </c>
      <c r="C815" s="136">
        <f>'گام اول '!C816</f>
        <v>335</v>
      </c>
      <c r="D815" s="136">
        <f>'گام اول '!D816</f>
        <v>0</v>
      </c>
      <c r="E815" s="136" t="str">
        <f>'گام اول '!E816</f>
        <v>میثم</v>
      </c>
      <c r="F815" s="136" t="str">
        <f>'گام اول '!F816</f>
        <v>لطفی</v>
      </c>
      <c r="G815" s="136" t="str">
        <f>'گام اول '!G816</f>
        <v>نگهبان</v>
      </c>
      <c r="H815" s="136" t="str">
        <f>'گام اول '!H816</f>
        <v>مرکزی</v>
      </c>
      <c r="I815" s="136" t="str">
        <f>'گام اول '!I816</f>
        <v>434-700-4377074-1</v>
      </c>
      <c r="J815" s="136" t="str">
        <f>'گام اول '!J816</f>
        <v>3860287631</v>
      </c>
      <c r="K815" s="136" t="str">
        <f>'گام اول '!K816</f>
        <v>0048662006</v>
      </c>
      <c r="L815" s="136" t="str">
        <f>'گام اول '!L816</f>
        <v>همدان</v>
      </c>
      <c r="M815" s="136" t="str">
        <f>'گام اول '!M816</f>
        <v>نگهبان</v>
      </c>
      <c r="N815" s="120">
        <f>'گام اول '!N816</f>
        <v>0</v>
      </c>
      <c r="O815" s="119" t="str">
        <f>'گام اول '!O816</f>
        <v>*</v>
      </c>
      <c r="P815" s="121">
        <f>'گام اول '!P816</f>
        <v>0</v>
      </c>
      <c r="Q815" s="358">
        <f>'گام اول '!Q816</f>
        <v>30</v>
      </c>
      <c r="R815" s="358">
        <f>'گام اول '!R816</f>
        <v>90</v>
      </c>
      <c r="S815" s="358">
        <f>'گام اول '!S816</f>
        <v>0</v>
      </c>
      <c r="T815" s="358">
        <f>'گام اول '!T816</f>
        <v>0</v>
      </c>
      <c r="U815" s="137">
        <f>'گام اول '!U816</f>
        <v>0</v>
      </c>
      <c r="V815" s="120">
        <f>'گام اول '!W816</f>
        <v>0</v>
      </c>
      <c r="W815" s="121">
        <f>'گام اول '!X816</f>
        <v>0</v>
      </c>
      <c r="X815" s="366">
        <f>'گام اول '!Y816</f>
        <v>0</v>
      </c>
      <c r="Y815" s="366">
        <f>'گام اول '!Z816</f>
        <v>0</v>
      </c>
      <c r="Z815" s="138">
        <f>'گام اول '!AA816</f>
        <v>885165</v>
      </c>
      <c r="AA815" s="138">
        <f>'گام اول '!AB816</f>
        <v>0</v>
      </c>
      <c r="AB815" s="138">
        <f>'گام اول '!AC816</f>
        <v>885165</v>
      </c>
      <c r="AC815" s="138">
        <f>'گام اول '!AD816</f>
        <v>4500000</v>
      </c>
      <c r="AD815" s="138">
        <f>'گام اول '!AE816</f>
        <v>6000000</v>
      </c>
      <c r="AE815" s="139">
        <f>'گام اول '!AF816</f>
        <v>168986.04545454544</v>
      </c>
      <c r="AF815" s="122">
        <f>'گام اول '!AG816</f>
        <v>26554950</v>
      </c>
      <c r="AG815" s="123">
        <f>'گام اول '!AH816</f>
        <v>0</v>
      </c>
      <c r="AH815" s="123">
        <f>'گام اول '!AI816</f>
        <v>15208744.09090909</v>
      </c>
      <c r="AI815" s="123">
        <f>'گام اول '!AJ816</f>
        <v>0</v>
      </c>
      <c r="AJ815" s="123">
        <f>'گام اول '!AK816</f>
        <v>4500000</v>
      </c>
      <c r="AK815" s="123">
        <f>'گام اول '!AL816</f>
        <v>6000000</v>
      </c>
      <c r="AL815" s="123">
        <f>'گام اول '!AM816</f>
        <v>0</v>
      </c>
      <c r="AM815" s="123">
        <f>'گام اول '!AN816</f>
        <v>0</v>
      </c>
      <c r="AN815" s="123">
        <f>'گام اول '!AO816</f>
        <v>0</v>
      </c>
      <c r="AO815" s="123">
        <f>'گام اول '!AP816</f>
        <v>4200000</v>
      </c>
      <c r="AP815" s="123">
        <f>'گام اول '!AQ816</f>
        <v>0</v>
      </c>
      <c r="AQ815" s="123">
        <f>'گام اول '!AR816</f>
        <v>0</v>
      </c>
      <c r="AR815" s="123">
        <f>'گام اول '!AS816</f>
        <v>0</v>
      </c>
      <c r="AS815" s="375">
        <f>'گام اول '!AT816</f>
        <v>0</v>
      </c>
      <c r="AT815" s="368">
        <f t="shared" si="535"/>
        <v>56463694.090909094</v>
      </c>
      <c r="AU815" s="173">
        <f>'گام اول '!AV816</f>
        <v>37811235.504545458</v>
      </c>
      <c r="AV815" s="141">
        <f>'گام اول '!AW816</f>
        <v>56463694.090909094</v>
      </c>
      <c r="AW815" s="142">
        <f t="shared" si="536"/>
        <v>3952458.5863636369</v>
      </c>
      <c r="AX815" s="75">
        <f t="shared" si="537"/>
        <v>0</v>
      </c>
      <c r="AY815" s="142">
        <f>'گام اول '!AZ816</f>
        <v>0</v>
      </c>
      <c r="AZ815" s="142">
        <f>'گام اول '!BA816</f>
        <v>0</v>
      </c>
      <c r="BA815" s="142">
        <f>'گام اول '!BB816</f>
        <v>0</v>
      </c>
      <c r="BB815" s="142">
        <f>'گام اول '!BC816</f>
        <v>0</v>
      </c>
      <c r="BC815" s="142">
        <f>'گام اول '!BD816</f>
        <v>0</v>
      </c>
      <c r="BD815" s="142">
        <f>'گام اول '!BE816</f>
        <v>0</v>
      </c>
      <c r="BE815" s="142">
        <f>'گام اول '!BF816</f>
        <v>0</v>
      </c>
      <c r="BF815" s="143">
        <f t="shared" si="538"/>
        <v>3952458.5863636369</v>
      </c>
      <c r="BG815" s="140">
        <f t="shared" si="539"/>
        <v>52511235</v>
      </c>
      <c r="BH815" s="144">
        <f t="shared" si="540"/>
        <v>56463694.090909094</v>
      </c>
      <c r="BI815" s="127">
        <f t="shared" si="533"/>
        <v>4425825</v>
      </c>
      <c r="BJ815" s="145">
        <f t="shared" si="541"/>
        <v>2212912.5</v>
      </c>
      <c r="BK815" s="145">
        <f t="shared" si="542"/>
        <v>663873.75</v>
      </c>
      <c r="BL815" s="146">
        <f t="shared" si="543"/>
        <v>1120000</v>
      </c>
      <c r="BM815" s="379">
        <v>0</v>
      </c>
      <c r="BN815" s="147">
        <f t="shared" si="544"/>
        <v>64886305.340909094</v>
      </c>
      <c r="BO815" s="148">
        <f t="shared" si="545"/>
        <v>56463694.090909094</v>
      </c>
      <c r="BP815" s="149">
        <f t="shared" si="546"/>
        <v>12986649.640909093</v>
      </c>
      <c r="BQ815" s="150">
        <f t="shared" si="528"/>
        <v>77872954.981818184</v>
      </c>
      <c r="BR815" s="151">
        <f t="shared" si="529"/>
        <v>100800</v>
      </c>
      <c r="BS815" s="147">
        <f t="shared" si="530"/>
        <v>77973754.981818184</v>
      </c>
      <c r="BT815" s="135">
        <v>0</v>
      </c>
      <c r="BU815" s="148">
        <f t="shared" si="547"/>
        <v>6488630.5340909101</v>
      </c>
      <c r="BV815" s="152">
        <f t="shared" si="548"/>
        <v>3244315.2670454551</v>
      </c>
      <c r="BW815" s="133">
        <f t="shared" si="549"/>
        <v>68240809.180681825</v>
      </c>
      <c r="BX815" s="147">
        <f t="shared" si="550"/>
        <v>7302611.25</v>
      </c>
      <c r="BY815" s="134">
        <f t="shared" si="551"/>
        <v>60938197.930681825</v>
      </c>
      <c r="BZ815" s="63"/>
      <c r="CA815" s="195"/>
      <c r="CD815" s="388">
        <f>'گام اول '!AU816</f>
        <v>56463694.090909094</v>
      </c>
      <c r="CE815" s="389">
        <f>'گام اول '!AV816</f>
        <v>37811235.504545458</v>
      </c>
      <c r="CF815" s="389">
        <f>'گام اول '!AW816</f>
        <v>56463694.090909094</v>
      </c>
      <c r="CG815" s="389">
        <f>'گام اول '!AX816</f>
        <v>3952458.5863636369</v>
      </c>
      <c r="CH815" s="389">
        <f>'گام اول '!AY816</f>
        <v>0</v>
      </c>
      <c r="CI815" s="389">
        <f>'گام اول '!AZ816</f>
        <v>0</v>
      </c>
      <c r="CJ815" s="389">
        <f>'گام اول '!BA816</f>
        <v>0</v>
      </c>
      <c r="CK815" s="389">
        <f>'گام اول '!BB816</f>
        <v>0</v>
      </c>
      <c r="CL815" s="389">
        <f>'گام اول '!BC816</f>
        <v>0</v>
      </c>
      <c r="CM815" s="389">
        <f>'گام اول '!BD816</f>
        <v>0</v>
      </c>
      <c r="CN815" s="389">
        <f>'گام اول '!BE816</f>
        <v>0</v>
      </c>
      <c r="CO815" s="389">
        <f>'گام اول '!BF816</f>
        <v>0</v>
      </c>
      <c r="CP815" s="389">
        <f>'گام اول '!BG816</f>
        <v>3952458.5863636369</v>
      </c>
      <c r="CQ815" s="389">
        <f>'گام اول '!BH816</f>
        <v>52511235</v>
      </c>
      <c r="CR815" s="389">
        <f t="shared" si="552"/>
        <v>56463694.090909094</v>
      </c>
      <c r="CS815" s="55">
        <f t="shared" si="570"/>
        <v>4425825</v>
      </c>
      <c r="CT815" s="388">
        <f t="shared" si="553"/>
        <v>2212912.5</v>
      </c>
      <c r="CU815" s="389">
        <f t="shared" si="554"/>
        <v>663873.75</v>
      </c>
      <c r="CV815" s="389">
        <f t="shared" si="555"/>
        <v>1120000</v>
      </c>
      <c r="CW815" s="55">
        <v>0</v>
      </c>
      <c r="CX815" s="389">
        <f t="shared" si="556"/>
        <v>64886305.340909094</v>
      </c>
      <c r="CY815" s="389">
        <f t="shared" si="557"/>
        <v>56463694.090909094</v>
      </c>
      <c r="CZ815" s="389">
        <f t="shared" si="558"/>
        <v>12986649.640909093</v>
      </c>
      <c r="DA815" s="389">
        <f t="shared" si="559"/>
        <v>77872954.981818184</v>
      </c>
      <c r="DB815" s="389">
        <f t="shared" si="560"/>
        <v>100800</v>
      </c>
      <c r="DC815" s="389">
        <f t="shared" si="561"/>
        <v>77973754.981818184</v>
      </c>
      <c r="DD815" s="394">
        <v>0</v>
      </c>
      <c r="DE815" s="389">
        <f t="shared" si="562"/>
        <v>6488630.5340909101</v>
      </c>
      <c r="DF815" s="389">
        <f t="shared" si="563"/>
        <v>3244315.2670454551</v>
      </c>
      <c r="DG815" s="389">
        <f t="shared" si="564"/>
        <v>68240809.180681825</v>
      </c>
      <c r="DH815" s="389">
        <f t="shared" si="565"/>
        <v>7302611.25</v>
      </c>
      <c r="DI815" s="389">
        <f t="shared" si="566"/>
        <v>60938197.930681825</v>
      </c>
      <c r="DJ815" s="389">
        <f t="shared" si="567"/>
        <v>0</v>
      </c>
      <c r="DL815" s="396">
        <f t="shared" si="568"/>
        <v>6638737.5</v>
      </c>
      <c r="DM815" s="396">
        <f t="shared" si="569"/>
        <v>-2212912.5</v>
      </c>
    </row>
    <row r="816" spans="1:117" s="55" customFormat="1" ht="21" x14ac:dyDescent="0.2">
      <c r="A816" s="191">
        <f t="shared" si="534"/>
        <v>2655495</v>
      </c>
      <c r="B816" s="136">
        <f>'گام اول '!B817</f>
        <v>811</v>
      </c>
      <c r="C816" s="136">
        <f>'گام اول '!C817</f>
        <v>351</v>
      </c>
      <c r="D816" s="136">
        <f>'گام اول '!D817</f>
        <v>0</v>
      </c>
      <c r="E816" s="136" t="str">
        <f>'گام اول '!E817</f>
        <v>امین</v>
      </c>
      <c r="F816" s="136" t="str">
        <f>'گام اول '!F817</f>
        <v>عباسی</v>
      </c>
      <c r="G816" s="136" t="str">
        <f>'گام اول '!G817</f>
        <v>نگهبان</v>
      </c>
      <c r="H816" s="136" t="str">
        <f>'گام اول '!H817</f>
        <v>کرمانشاه</v>
      </c>
      <c r="I816" s="136" t="str">
        <f>'گام اول '!I817</f>
        <v>210-700-4348199-1</v>
      </c>
      <c r="J816" s="136">
        <f>'گام اول '!J817</f>
        <v>3240818272</v>
      </c>
      <c r="K816" s="136" t="str">
        <f>'گام اول '!K817</f>
        <v>0067401003</v>
      </c>
      <c r="L816" s="136" t="str">
        <f>'گام اول '!L817</f>
        <v>کرمانشاه</v>
      </c>
      <c r="M816" s="136" t="str">
        <f>'گام اول '!M817</f>
        <v>نگهبان</v>
      </c>
      <c r="N816" s="120" t="str">
        <f>'گام اول '!N817</f>
        <v>*</v>
      </c>
      <c r="O816" s="119">
        <f>'گام اول '!O817</f>
        <v>0</v>
      </c>
      <c r="P816" s="121">
        <f>'گام اول '!P817</f>
        <v>0</v>
      </c>
      <c r="Q816" s="358">
        <f>'گام اول '!Q817</f>
        <v>30</v>
      </c>
      <c r="R816" s="358">
        <f>'گام اول '!R817</f>
        <v>120</v>
      </c>
      <c r="S816" s="358">
        <f>'گام اول '!S817</f>
        <v>110</v>
      </c>
      <c r="T816" s="358">
        <f>'گام اول '!T817</f>
        <v>29.33</v>
      </c>
      <c r="U816" s="137">
        <f>'گام اول '!U817</f>
        <v>0</v>
      </c>
      <c r="V816" s="120">
        <f>'گام اول '!W817</f>
        <v>0</v>
      </c>
      <c r="W816" s="121">
        <f>'گام اول '!X817</f>
        <v>0</v>
      </c>
      <c r="X816" s="366">
        <f>'گام اول '!Y817</f>
        <v>0</v>
      </c>
      <c r="Y816" s="366">
        <f>'گام اول '!Z817</f>
        <v>0</v>
      </c>
      <c r="Z816" s="138">
        <f>'گام اول '!AA817</f>
        <v>885165</v>
      </c>
      <c r="AA816" s="138">
        <f>'گام اول '!AB817</f>
        <v>0</v>
      </c>
      <c r="AB816" s="138">
        <f>'گام اول '!AC817</f>
        <v>885165</v>
      </c>
      <c r="AC816" s="138">
        <f>'گام اول '!AD817</f>
        <v>4500000</v>
      </c>
      <c r="AD816" s="138">
        <f>'گام اول '!AE817</f>
        <v>6000000</v>
      </c>
      <c r="AE816" s="139">
        <f>'گام اول '!AF817</f>
        <v>168986.04545454544</v>
      </c>
      <c r="AF816" s="122">
        <f>'گام اول '!AG817</f>
        <v>26554950</v>
      </c>
      <c r="AG816" s="123">
        <f>'گام اول '!AH817</f>
        <v>0</v>
      </c>
      <c r="AH816" s="123">
        <f>'گام اول '!AI817</f>
        <v>20278325.454545453</v>
      </c>
      <c r="AI816" s="123">
        <f>'گام اول '!AJ817</f>
        <v>0</v>
      </c>
      <c r="AJ816" s="123">
        <f>'گام اول '!AK817</f>
        <v>4500000</v>
      </c>
      <c r="AK816" s="123">
        <f>'گام اول '!AL817</f>
        <v>6000000</v>
      </c>
      <c r="AL816" s="123">
        <f>'گام اول '!AM817</f>
        <v>4647116.25</v>
      </c>
      <c r="AM816" s="123">
        <f>'گام اول '!AN817</f>
        <v>4956360.7131818179</v>
      </c>
      <c r="AN816" s="123">
        <f>'گام اول '!AO817</f>
        <v>0</v>
      </c>
      <c r="AO816" s="123">
        <f>'گام اول '!AP817</f>
        <v>3000000</v>
      </c>
      <c r="AP816" s="123">
        <f>'گام اول '!AQ817</f>
        <v>0</v>
      </c>
      <c r="AQ816" s="123">
        <f>'گام اول '!AR817</f>
        <v>0</v>
      </c>
      <c r="AR816" s="123">
        <f>'گام اول '!AS817</f>
        <v>0</v>
      </c>
      <c r="AS816" s="375">
        <f>'گام اول '!AT817</f>
        <v>0</v>
      </c>
      <c r="AT816" s="368">
        <f t="shared" si="535"/>
        <v>69936752.417727262</v>
      </c>
      <c r="AU816" s="173">
        <f>'گام اول '!AV817</f>
        <v>51541179.748486355</v>
      </c>
      <c r="AV816" s="141">
        <f>'گام اول '!AW817</f>
        <v>69936752.417727262</v>
      </c>
      <c r="AW816" s="142">
        <f t="shared" si="536"/>
        <v>4895572.6692409087</v>
      </c>
      <c r="AX816" s="75">
        <f t="shared" si="537"/>
        <v>1154117.9748486355</v>
      </c>
      <c r="AY816" s="142">
        <f>'گام اول '!AZ817</f>
        <v>0</v>
      </c>
      <c r="AZ816" s="142">
        <f>'گام اول '!BA817</f>
        <v>0</v>
      </c>
      <c r="BA816" s="142">
        <f>'گام اول '!BB817</f>
        <v>0</v>
      </c>
      <c r="BB816" s="142">
        <f>'گام اول '!BC817</f>
        <v>0</v>
      </c>
      <c r="BC816" s="142">
        <f>'گام اول '!BD817</f>
        <v>0</v>
      </c>
      <c r="BD816" s="142">
        <f>'گام اول '!BE817</f>
        <v>0</v>
      </c>
      <c r="BE816" s="142">
        <f>'گام اول '!BF817</f>
        <v>0</v>
      </c>
      <c r="BF816" s="143">
        <f t="shared" si="538"/>
        <v>6049690.6440895442</v>
      </c>
      <c r="BG816" s="140">
        <f t="shared" si="539"/>
        <v>63887061</v>
      </c>
      <c r="BH816" s="144">
        <f t="shared" si="540"/>
        <v>69936752.417727262</v>
      </c>
      <c r="BI816" s="127">
        <f t="shared" si="533"/>
        <v>4425825</v>
      </c>
      <c r="BJ816" s="145">
        <f t="shared" si="541"/>
        <v>2212912.5</v>
      </c>
      <c r="BK816" s="145">
        <f t="shared" si="542"/>
        <v>663873.75</v>
      </c>
      <c r="BL816" s="146">
        <f t="shared" si="543"/>
        <v>1120000</v>
      </c>
      <c r="BM816" s="379">
        <v>0</v>
      </c>
      <c r="BN816" s="147">
        <f t="shared" si="544"/>
        <v>78359363.667727262</v>
      </c>
      <c r="BO816" s="148">
        <f t="shared" si="545"/>
        <v>69936752.417727262</v>
      </c>
      <c r="BP816" s="149">
        <f t="shared" si="546"/>
        <v>16085453.056077272</v>
      </c>
      <c r="BQ816" s="150">
        <f t="shared" si="528"/>
        <v>94444816.723804533</v>
      </c>
      <c r="BR816" s="151">
        <f t="shared" si="529"/>
        <v>100800</v>
      </c>
      <c r="BS816" s="147">
        <f t="shared" si="530"/>
        <v>94545616.723804533</v>
      </c>
      <c r="BT816" s="135">
        <v>0</v>
      </c>
      <c r="BU816" s="148">
        <f t="shared" si="547"/>
        <v>7835936.3667727262</v>
      </c>
      <c r="BV816" s="152">
        <f t="shared" si="548"/>
        <v>3917968.1833863631</v>
      </c>
      <c r="BW816" s="133">
        <f t="shared" si="549"/>
        <v>82791712.173645437</v>
      </c>
      <c r="BX816" s="147">
        <f t="shared" si="550"/>
        <v>7302611.25</v>
      </c>
      <c r="BY816" s="134">
        <f t="shared" si="551"/>
        <v>75489100.923645437</v>
      </c>
      <c r="BZ816" s="63"/>
      <c r="CA816" s="195"/>
      <c r="CD816" s="388">
        <f>'گام اول '!AU817</f>
        <v>69936752.417727262</v>
      </c>
      <c r="CE816" s="389">
        <f>'گام اول '!AV817</f>
        <v>51541179.748486355</v>
      </c>
      <c r="CF816" s="389">
        <f>'گام اول '!AW817</f>
        <v>69936752.417727262</v>
      </c>
      <c r="CG816" s="389">
        <f>'گام اول '!AX817</f>
        <v>4895572.6692409087</v>
      </c>
      <c r="CH816" s="389">
        <f>'گام اول '!AY817</f>
        <v>1154117.9748486355</v>
      </c>
      <c r="CI816" s="389">
        <f>'گام اول '!AZ817</f>
        <v>0</v>
      </c>
      <c r="CJ816" s="389">
        <f>'گام اول '!BA817</f>
        <v>0</v>
      </c>
      <c r="CK816" s="389">
        <f>'گام اول '!BB817</f>
        <v>0</v>
      </c>
      <c r="CL816" s="389">
        <f>'گام اول '!BC817</f>
        <v>0</v>
      </c>
      <c r="CM816" s="389">
        <f>'گام اول '!BD817</f>
        <v>0</v>
      </c>
      <c r="CN816" s="389">
        <f>'گام اول '!BE817</f>
        <v>0</v>
      </c>
      <c r="CO816" s="389">
        <f>'گام اول '!BF817</f>
        <v>0</v>
      </c>
      <c r="CP816" s="389">
        <f>'گام اول '!BG817</f>
        <v>6049690.6440895442</v>
      </c>
      <c r="CQ816" s="389">
        <f>'گام اول '!BH817</f>
        <v>63887061</v>
      </c>
      <c r="CR816" s="389">
        <f t="shared" si="552"/>
        <v>69936752.417727262</v>
      </c>
      <c r="CS816" s="55">
        <f t="shared" si="570"/>
        <v>4425825</v>
      </c>
      <c r="CT816" s="388">
        <f t="shared" si="553"/>
        <v>2212912.5</v>
      </c>
      <c r="CU816" s="389">
        <f t="shared" si="554"/>
        <v>663873.75</v>
      </c>
      <c r="CV816" s="389">
        <f t="shared" si="555"/>
        <v>1120000</v>
      </c>
      <c r="CW816" s="55">
        <v>0</v>
      </c>
      <c r="CX816" s="389">
        <f t="shared" si="556"/>
        <v>78359363.667727262</v>
      </c>
      <c r="CY816" s="389">
        <f t="shared" si="557"/>
        <v>69936752.417727262</v>
      </c>
      <c r="CZ816" s="389">
        <f t="shared" si="558"/>
        <v>16085453.056077272</v>
      </c>
      <c r="DA816" s="389">
        <f t="shared" si="559"/>
        <v>94444816.723804533</v>
      </c>
      <c r="DB816" s="389">
        <f t="shared" si="560"/>
        <v>100800</v>
      </c>
      <c r="DC816" s="389">
        <f t="shared" si="561"/>
        <v>94545616.723804533</v>
      </c>
      <c r="DD816" s="394">
        <v>0</v>
      </c>
      <c r="DE816" s="389">
        <f t="shared" si="562"/>
        <v>7835936.3667727262</v>
      </c>
      <c r="DF816" s="389">
        <f t="shared" si="563"/>
        <v>3917968.1833863631</v>
      </c>
      <c r="DG816" s="389">
        <f t="shared" si="564"/>
        <v>82791712.173645437</v>
      </c>
      <c r="DH816" s="389">
        <f t="shared" si="565"/>
        <v>7302611.25</v>
      </c>
      <c r="DI816" s="389">
        <f t="shared" si="566"/>
        <v>75489100.923645437</v>
      </c>
      <c r="DJ816" s="389">
        <f t="shared" si="567"/>
        <v>0</v>
      </c>
      <c r="DL816" s="396">
        <f t="shared" si="568"/>
        <v>6638737.5</v>
      </c>
      <c r="DM816" s="396">
        <f t="shared" si="569"/>
        <v>-2212912.5</v>
      </c>
    </row>
    <row r="817" spans="1:117" s="55" customFormat="1" ht="21" x14ac:dyDescent="0.2">
      <c r="A817" s="191">
        <f t="shared" si="534"/>
        <v>2655495</v>
      </c>
      <c r="B817" s="136">
        <f>'گام اول '!B818</f>
        <v>812</v>
      </c>
      <c r="C817" s="136">
        <f>'گام اول '!C818</f>
        <v>458</v>
      </c>
      <c r="D817" s="136">
        <f>'گام اول '!D818</f>
        <v>0</v>
      </c>
      <c r="E817" s="136" t="str">
        <f>'گام اول '!E818</f>
        <v>امید</v>
      </c>
      <c r="F817" s="136" t="str">
        <f>'گام اول '!F818</f>
        <v>شادمهری</v>
      </c>
      <c r="G817" s="136" t="str">
        <f>'گام اول '!G818</f>
        <v>نگهبان</v>
      </c>
      <c r="H817" s="136" t="str">
        <f>'گام اول '!H818</f>
        <v>خراسان شمالی</v>
      </c>
      <c r="I817" s="136" t="str">
        <f>'گام اول '!I818</f>
        <v>231-700-4269908-1</v>
      </c>
      <c r="J817" s="136" t="str">
        <f>'گام اول '!J818</f>
        <v>0759985731</v>
      </c>
      <c r="K817" s="136" t="str">
        <f>'گام اول '!K818</f>
        <v>0068878701</v>
      </c>
      <c r="L817" s="136" t="str">
        <f>'گام اول '!L818</f>
        <v>خراسان شمالی</v>
      </c>
      <c r="M817" s="136" t="str">
        <f>'گام اول '!M818</f>
        <v>نگهبان</v>
      </c>
      <c r="N817" s="120" t="str">
        <f>'گام اول '!N818</f>
        <v>*</v>
      </c>
      <c r="O817" s="119">
        <f>'گام اول '!O818</f>
        <v>0</v>
      </c>
      <c r="P817" s="121">
        <f>'گام اول '!P818</f>
        <v>0</v>
      </c>
      <c r="Q817" s="358">
        <f>'گام اول '!Q818</f>
        <v>30</v>
      </c>
      <c r="R817" s="358">
        <f>'گام اول '!R818</f>
        <v>120</v>
      </c>
      <c r="S817" s="358">
        <f>'گام اول '!S818</f>
        <v>110</v>
      </c>
      <c r="T817" s="358">
        <f>'گام اول '!T818</f>
        <v>29.33</v>
      </c>
      <c r="U817" s="137">
        <f>'گام اول '!U818</f>
        <v>0</v>
      </c>
      <c r="V817" s="120">
        <f>'گام اول '!W818</f>
        <v>0</v>
      </c>
      <c r="W817" s="121">
        <f>'گام اول '!X818</f>
        <v>0</v>
      </c>
      <c r="X817" s="366">
        <f>'گام اول '!Y818</f>
        <v>1</v>
      </c>
      <c r="Y817" s="366">
        <f>'گام اول '!Z818</f>
        <v>1</v>
      </c>
      <c r="Z817" s="138">
        <f>'گام اول '!AA818</f>
        <v>885165</v>
      </c>
      <c r="AA817" s="138">
        <f>'گام اول '!AB818</f>
        <v>0</v>
      </c>
      <c r="AB817" s="138">
        <f>'گام اول '!AC818</f>
        <v>885165</v>
      </c>
      <c r="AC817" s="138">
        <f>'گام اول '!AD818</f>
        <v>4500000</v>
      </c>
      <c r="AD817" s="138">
        <f>'گام اول '!AE818</f>
        <v>6000000</v>
      </c>
      <c r="AE817" s="139">
        <f>'گام اول '!AF818</f>
        <v>168986.04545454544</v>
      </c>
      <c r="AF817" s="122">
        <f>'گام اول '!AG818</f>
        <v>26554950</v>
      </c>
      <c r="AG817" s="123">
        <f>'گام اول '!AH818</f>
        <v>0</v>
      </c>
      <c r="AH817" s="123">
        <f>'گام اول '!AI818</f>
        <v>20278325.454545453</v>
      </c>
      <c r="AI817" s="123">
        <f>'گام اول '!AJ818</f>
        <v>2655495</v>
      </c>
      <c r="AJ817" s="123">
        <f>'گام اول '!AK818</f>
        <v>4500000</v>
      </c>
      <c r="AK817" s="123">
        <f>'گام اول '!AL818</f>
        <v>6000000</v>
      </c>
      <c r="AL817" s="123">
        <f>'گام اول '!AM818</f>
        <v>4647116.25</v>
      </c>
      <c r="AM817" s="123">
        <f>'گام اول '!AN818</f>
        <v>4956360.7131818179</v>
      </c>
      <c r="AN817" s="123">
        <f>'گام اول '!AO818</f>
        <v>0</v>
      </c>
      <c r="AO817" s="123">
        <f>'گام اول '!AP818</f>
        <v>3000000</v>
      </c>
      <c r="AP817" s="123">
        <f>'گام اول '!AQ818</f>
        <v>0</v>
      </c>
      <c r="AQ817" s="123">
        <f>'گام اول '!AR818</f>
        <v>0</v>
      </c>
      <c r="AR817" s="123">
        <f>'گام اول '!AS818</f>
        <v>0</v>
      </c>
      <c r="AS817" s="375">
        <f>'گام اول '!AT818</f>
        <v>0</v>
      </c>
      <c r="AT817" s="368">
        <f t="shared" si="535"/>
        <v>72592247.417727277</v>
      </c>
      <c r="AU817" s="173">
        <f>'گام اول '!AV818</f>
        <v>51541179.74848637</v>
      </c>
      <c r="AV817" s="141">
        <f>'گام اول '!AW818</f>
        <v>69936752.417727262</v>
      </c>
      <c r="AW817" s="142">
        <f t="shared" si="536"/>
        <v>4895572.6692409087</v>
      </c>
      <c r="AX817" s="75">
        <f t="shared" si="537"/>
        <v>1154117.9748486371</v>
      </c>
      <c r="AY817" s="142">
        <f>'گام اول '!AZ818</f>
        <v>0</v>
      </c>
      <c r="AZ817" s="142">
        <f>'گام اول '!BA818</f>
        <v>0</v>
      </c>
      <c r="BA817" s="142">
        <f>'گام اول '!BB818</f>
        <v>0</v>
      </c>
      <c r="BB817" s="142">
        <f>'گام اول '!BC818</f>
        <v>0</v>
      </c>
      <c r="BC817" s="142">
        <f>'گام اول '!BD818</f>
        <v>0</v>
      </c>
      <c r="BD817" s="142">
        <f>'گام اول '!BE818</f>
        <v>0</v>
      </c>
      <c r="BE817" s="142">
        <f>'گام اول '!BF818</f>
        <v>0</v>
      </c>
      <c r="BF817" s="143">
        <f t="shared" si="538"/>
        <v>6049690.6440895461</v>
      </c>
      <c r="BG817" s="140">
        <f t="shared" si="539"/>
        <v>66542556</v>
      </c>
      <c r="BH817" s="144">
        <f t="shared" si="540"/>
        <v>72592247.417727277</v>
      </c>
      <c r="BI817" s="127">
        <f t="shared" si="533"/>
        <v>4425825</v>
      </c>
      <c r="BJ817" s="145">
        <f t="shared" si="541"/>
        <v>2212912.5</v>
      </c>
      <c r="BK817" s="145">
        <f t="shared" si="542"/>
        <v>663873.75</v>
      </c>
      <c r="BL817" s="146">
        <f t="shared" si="543"/>
        <v>1120000</v>
      </c>
      <c r="BM817" s="379">
        <v>0</v>
      </c>
      <c r="BN817" s="147">
        <f t="shared" si="544"/>
        <v>81014858.667727277</v>
      </c>
      <c r="BO817" s="148">
        <f t="shared" si="545"/>
        <v>69936752.417727262</v>
      </c>
      <c r="BP817" s="149">
        <f t="shared" si="546"/>
        <v>16085453.056077272</v>
      </c>
      <c r="BQ817" s="150">
        <f>BN817+BP817</f>
        <v>97100311.723804548</v>
      </c>
      <c r="BR817" s="151">
        <f t="shared" si="529"/>
        <v>100800</v>
      </c>
      <c r="BS817" s="147">
        <f t="shared" si="530"/>
        <v>97201111.723804548</v>
      </c>
      <c r="BT817" s="135">
        <v>0</v>
      </c>
      <c r="BU817" s="148">
        <f t="shared" si="547"/>
        <v>8101485.866772728</v>
      </c>
      <c r="BV817" s="152">
        <f t="shared" si="548"/>
        <v>4050742.933386364</v>
      </c>
      <c r="BW817" s="133">
        <f t="shared" si="549"/>
        <v>85048882.923645452</v>
      </c>
      <c r="BX817" s="147">
        <f t="shared" si="550"/>
        <v>7302611.25</v>
      </c>
      <c r="BY817" s="134">
        <f t="shared" si="551"/>
        <v>77746271.673645452</v>
      </c>
      <c r="BZ817" s="63"/>
      <c r="CA817" s="195"/>
      <c r="CD817" s="388">
        <f>'گام اول '!AU818</f>
        <v>72592247.417727277</v>
      </c>
      <c r="CE817" s="389">
        <f>'گام اول '!AV818</f>
        <v>51541179.74848637</v>
      </c>
      <c r="CF817" s="389">
        <f>'گام اول '!AW818</f>
        <v>69936752.417727262</v>
      </c>
      <c r="CG817" s="389">
        <f>'گام اول '!AX818</f>
        <v>4895572.6692409087</v>
      </c>
      <c r="CH817" s="389">
        <f>'گام اول '!AY818</f>
        <v>1154117.9748486371</v>
      </c>
      <c r="CI817" s="389">
        <f>'گام اول '!AZ818</f>
        <v>0</v>
      </c>
      <c r="CJ817" s="389">
        <f>'گام اول '!BA818</f>
        <v>0</v>
      </c>
      <c r="CK817" s="389">
        <f>'گام اول '!BB818</f>
        <v>0</v>
      </c>
      <c r="CL817" s="389">
        <f>'گام اول '!BC818</f>
        <v>0</v>
      </c>
      <c r="CM817" s="389">
        <f>'گام اول '!BD818</f>
        <v>0</v>
      </c>
      <c r="CN817" s="389">
        <f>'گام اول '!BE818</f>
        <v>0</v>
      </c>
      <c r="CO817" s="389">
        <f>'گام اول '!BF818</f>
        <v>0</v>
      </c>
      <c r="CP817" s="389">
        <f>'گام اول '!BG818</f>
        <v>6049690.6440895461</v>
      </c>
      <c r="CQ817" s="389">
        <f>'گام اول '!BH818</f>
        <v>66542556</v>
      </c>
      <c r="CR817" s="389">
        <f t="shared" si="552"/>
        <v>72592247.417727277</v>
      </c>
      <c r="CS817" s="55">
        <f t="shared" si="570"/>
        <v>4425825</v>
      </c>
      <c r="CT817" s="388">
        <f t="shared" si="553"/>
        <v>2212912.5</v>
      </c>
      <c r="CU817" s="389">
        <f t="shared" si="554"/>
        <v>663873.75</v>
      </c>
      <c r="CV817" s="389">
        <f t="shared" si="555"/>
        <v>1120000</v>
      </c>
      <c r="CW817" s="55">
        <v>0</v>
      </c>
      <c r="CX817" s="389">
        <f t="shared" si="556"/>
        <v>81014858.667727277</v>
      </c>
      <c r="CY817" s="389">
        <f t="shared" si="557"/>
        <v>69936752.417727262</v>
      </c>
      <c r="CZ817" s="389">
        <f t="shared" si="558"/>
        <v>16085453.056077272</v>
      </c>
      <c r="DA817" s="389">
        <f t="shared" si="559"/>
        <v>97100311.723804548</v>
      </c>
      <c r="DB817" s="389">
        <f t="shared" si="560"/>
        <v>100800</v>
      </c>
      <c r="DC817" s="389">
        <f t="shared" si="561"/>
        <v>97201111.723804548</v>
      </c>
      <c r="DD817" s="394">
        <v>0</v>
      </c>
      <c r="DE817" s="389">
        <f t="shared" si="562"/>
        <v>8101485.866772728</v>
      </c>
      <c r="DF817" s="389">
        <f t="shared" si="563"/>
        <v>4050742.933386364</v>
      </c>
      <c r="DG817" s="389">
        <f t="shared" si="564"/>
        <v>85048882.923645452</v>
      </c>
      <c r="DH817" s="389">
        <f t="shared" si="565"/>
        <v>7302611.25</v>
      </c>
      <c r="DI817" s="389">
        <f t="shared" si="566"/>
        <v>77746271.673645452</v>
      </c>
      <c r="DJ817" s="389">
        <f t="shared" si="567"/>
        <v>0</v>
      </c>
      <c r="DL817" s="396">
        <f t="shared" si="568"/>
        <v>6638737.5</v>
      </c>
      <c r="DM817" s="396">
        <f t="shared" si="569"/>
        <v>-2212912.5</v>
      </c>
    </row>
    <row r="818" spans="1:117" s="55" customFormat="1" ht="21.75" thickBot="1" x14ac:dyDescent="0.25">
      <c r="A818" s="191">
        <f t="shared" si="534"/>
        <v>2655495</v>
      </c>
      <c r="B818" s="136">
        <f>'گام اول '!B819</f>
        <v>813</v>
      </c>
      <c r="C818" s="136">
        <f>'گام اول '!C819</f>
        <v>459</v>
      </c>
      <c r="D818" s="136">
        <f>'گام اول '!D819</f>
        <v>0</v>
      </c>
      <c r="E818" s="136" t="str">
        <f>'گام اول '!E819</f>
        <v>امید</v>
      </c>
      <c r="F818" s="136" t="str">
        <f>'گام اول '!F819</f>
        <v>شادمهری</v>
      </c>
      <c r="G818" s="136" t="str">
        <f>'گام اول '!G819</f>
        <v>نگهبان</v>
      </c>
      <c r="H818" s="136" t="str">
        <f>'گام اول '!H819</f>
        <v>خراسان شمالی</v>
      </c>
      <c r="I818" s="136" t="str">
        <f>'گام اول '!I819</f>
        <v>231-700-4269908-1</v>
      </c>
      <c r="J818" s="136" t="str">
        <f>'گام اول '!J819</f>
        <v>0759985731</v>
      </c>
      <c r="K818" s="136" t="str">
        <f>'گام اول '!K819</f>
        <v>0068878701</v>
      </c>
      <c r="L818" s="136" t="str">
        <f>'گام اول '!L819</f>
        <v>خراسان شمالی</v>
      </c>
      <c r="M818" s="136" t="str">
        <f>'گام اول '!M819</f>
        <v>نگهبان</v>
      </c>
      <c r="N818" s="363" t="str">
        <f>'گام اول '!N819</f>
        <v>*</v>
      </c>
      <c r="O818" s="364">
        <f>'گام اول '!O819</f>
        <v>0</v>
      </c>
      <c r="P818" s="365">
        <f>'گام اول '!P819</f>
        <v>0</v>
      </c>
      <c r="Q818" s="358">
        <f>'گام اول '!Q819</f>
        <v>13</v>
      </c>
      <c r="R818" s="358">
        <f>'گام اول '!R819</f>
        <v>52</v>
      </c>
      <c r="S818" s="358">
        <f>'گام اول '!S819</f>
        <v>48</v>
      </c>
      <c r="T818" s="358">
        <f>'گام اول '!T819</f>
        <v>12.71</v>
      </c>
      <c r="U818" s="137">
        <f>'گام اول '!U819</f>
        <v>0</v>
      </c>
      <c r="V818" s="363">
        <f>'گام اول '!W819</f>
        <v>0</v>
      </c>
      <c r="W818" s="365">
        <f>'گام اول '!X819</f>
        <v>0</v>
      </c>
      <c r="X818" s="366">
        <f>'گام اول '!Y819</f>
        <v>1</v>
      </c>
      <c r="Y818" s="366">
        <f>'گام اول '!Z819</f>
        <v>1</v>
      </c>
      <c r="Z818" s="138">
        <f>'گام اول '!AA819</f>
        <v>885165</v>
      </c>
      <c r="AA818" s="138">
        <f>'گام اول '!AB819</f>
        <v>0</v>
      </c>
      <c r="AB818" s="138">
        <f>'گام اول '!AC819</f>
        <v>885165</v>
      </c>
      <c r="AC818" s="138">
        <f>'گام اول '!AD819</f>
        <v>4500000</v>
      </c>
      <c r="AD818" s="138">
        <f>'گام اول '!AE819</f>
        <v>6000000</v>
      </c>
      <c r="AE818" s="139">
        <f>'گام اول '!AF819</f>
        <v>168986.04545454544</v>
      </c>
      <c r="AF818" s="376">
        <f>'گام اول '!AG819</f>
        <v>11507145</v>
      </c>
      <c r="AG818" s="377">
        <f>'گام اول '!AH819</f>
        <v>0</v>
      </c>
      <c r="AH818" s="377">
        <f>'گام اول '!AI819</f>
        <v>8787274.3636363633</v>
      </c>
      <c r="AI818" s="377">
        <f>'گام اول '!AJ819</f>
        <v>1150714.5</v>
      </c>
      <c r="AJ818" s="377">
        <f>'گام اول '!AK819</f>
        <v>1950000</v>
      </c>
      <c r="AK818" s="377">
        <f>'گام اول '!AL819</f>
        <v>2600000</v>
      </c>
      <c r="AL818" s="377">
        <f>'گام اول '!AM819</f>
        <v>2027832.5454545454</v>
      </c>
      <c r="AM818" s="377">
        <f>'گام اول '!AN819</f>
        <v>2147812.6377272727</v>
      </c>
      <c r="AN818" s="377">
        <f>'گام اول '!AO819</f>
        <v>0</v>
      </c>
      <c r="AO818" s="377">
        <f>'گام اول '!AP819</f>
        <v>0</v>
      </c>
      <c r="AP818" s="377">
        <f>'گام اول '!AQ819</f>
        <v>0</v>
      </c>
      <c r="AQ818" s="377">
        <f>'گام اول '!AR819</f>
        <v>0</v>
      </c>
      <c r="AR818" s="377">
        <f>'گام اول '!AS819</f>
        <v>0</v>
      </c>
      <c r="AS818" s="378">
        <f>'گام اول '!AT819</f>
        <v>0</v>
      </c>
      <c r="AT818" s="368">
        <f t="shared" si="535"/>
        <v>30170779.046818182</v>
      </c>
      <c r="AU818" s="173">
        <f>'گام اول '!AV819</f>
        <v>22438660.028540909</v>
      </c>
      <c r="AV818" s="141">
        <f>'گام اول '!AW819</f>
        <v>29020064.546818182</v>
      </c>
      <c r="AW818" s="142">
        <f t="shared" si="536"/>
        <v>2031404.5182772728</v>
      </c>
      <c r="AX818" s="75">
        <f t="shared" si="537"/>
        <v>0</v>
      </c>
      <c r="AY818" s="142">
        <f>'گام اول '!AZ819</f>
        <v>0</v>
      </c>
      <c r="AZ818" s="142">
        <f>'گام اول '!BA819</f>
        <v>0</v>
      </c>
      <c r="BA818" s="142">
        <f>'گام اول '!BB819</f>
        <v>0</v>
      </c>
      <c r="BB818" s="142">
        <f>'گام اول '!BC819</f>
        <v>0</v>
      </c>
      <c r="BC818" s="142">
        <f>'گام اول '!BD819</f>
        <v>0</v>
      </c>
      <c r="BD818" s="142">
        <f>'گام اول '!BE819</f>
        <v>0</v>
      </c>
      <c r="BE818" s="142">
        <f>'گام اول '!BF819</f>
        <v>0</v>
      </c>
      <c r="BF818" s="143">
        <f t="shared" si="538"/>
        <v>2031404.5182772728</v>
      </c>
      <c r="BG818" s="140">
        <f t="shared" si="539"/>
        <v>28139374</v>
      </c>
      <c r="BH818" s="144">
        <f t="shared" si="540"/>
        <v>30170779.046818182</v>
      </c>
      <c r="BI818" s="127">
        <f t="shared" si="533"/>
        <v>1917857.5</v>
      </c>
      <c r="BJ818" s="145">
        <f t="shared" si="541"/>
        <v>958928.75</v>
      </c>
      <c r="BK818" s="145">
        <f t="shared" si="542"/>
        <v>287678.625</v>
      </c>
      <c r="BL818" s="146">
        <f t="shared" si="543"/>
        <v>485333.33333333337</v>
      </c>
      <c r="BM818" s="379">
        <v>0</v>
      </c>
      <c r="BN818" s="147">
        <f t="shared" si="544"/>
        <v>33820577.255151518</v>
      </c>
      <c r="BO818" s="148">
        <f t="shared" si="545"/>
        <v>29020064.546818182</v>
      </c>
      <c r="BP818" s="149">
        <f t="shared" si="546"/>
        <v>6674614.8457681825</v>
      </c>
      <c r="BQ818" s="150">
        <f t="shared" si="528"/>
        <v>40495192.100919701</v>
      </c>
      <c r="BR818" s="151">
        <f t="shared" si="529"/>
        <v>43680</v>
      </c>
      <c r="BS818" s="147">
        <f t="shared" si="530"/>
        <v>40538872.100919701</v>
      </c>
      <c r="BT818" s="135">
        <v>0</v>
      </c>
      <c r="BU818" s="148">
        <f t="shared" si="547"/>
        <v>3382057.7255151519</v>
      </c>
      <c r="BV818" s="152">
        <f t="shared" si="548"/>
        <v>1691028.8627575759</v>
      </c>
      <c r="BW818" s="133">
        <f t="shared" si="549"/>
        <v>35465785.512646973</v>
      </c>
      <c r="BX818" s="147">
        <f t="shared" si="550"/>
        <v>3164464.875</v>
      </c>
      <c r="BY818" s="134">
        <f t="shared" si="551"/>
        <v>32301320.637646973</v>
      </c>
      <c r="BZ818" s="63"/>
      <c r="CA818" s="195"/>
      <c r="CD818" s="388">
        <f>'گام اول '!AU819</f>
        <v>30170779.046818182</v>
      </c>
      <c r="CE818" s="389">
        <f>'گام اول '!AV819</f>
        <v>22438660.028540909</v>
      </c>
      <c r="CF818" s="389">
        <f>'گام اول '!AW819</f>
        <v>29020064.546818182</v>
      </c>
      <c r="CG818" s="389">
        <f>'گام اول '!AX819</f>
        <v>2031404.5182772728</v>
      </c>
      <c r="CH818" s="389">
        <f>'گام اول '!AY819</f>
        <v>0</v>
      </c>
      <c r="CI818" s="389">
        <f>'گام اول '!AZ819</f>
        <v>0</v>
      </c>
      <c r="CJ818" s="389">
        <f>'گام اول '!BA819</f>
        <v>0</v>
      </c>
      <c r="CK818" s="389">
        <f>'گام اول '!BB819</f>
        <v>0</v>
      </c>
      <c r="CL818" s="389">
        <f>'گام اول '!BC819</f>
        <v>0</v>
      </c>
      <c r="CM818" s="389">
        <f>'گام اول '!BD819</f>
        <v>0</v>
      </c>
      <c r="CN818" s="389">
        <f>'گام اول '!BE819</f>
        <v>0</v>
      </c>
      <c r="CO818" s="389">
        <f>'گام اول '!BF819</f>
        <v>0</v>
      </c>
      <c r="CP818" s="389">
        <f>'گام اول '!BG819</f>
        <v>2031404.5182772728</v>
      </c>
      <c r="CQ818" s="389">
        <f>'گام اول '!BH819</f>
        <v>28139374</v>
      </c>
      <c r="CR818" s="389">
        <f t="shared" si="552"/>
        <v>30170779.046818182</v>
      </c>
      <c r="CS818" s="55">
        <f t="shared" si="570"/>
        <v>1917857.5</v>
      </c>
      <c r="CT818" s="388">
        <f t="shared" si="553"/>
        <v>958928.75</v>
      </c>
      <c r="CU818" s="389">
        <f t="shared" si="554"/>
        <v>287678.625</v>
      </c>
      <c r="CV818" s="389">
        <f t="shared" si="555"/>
        <v>485333.33333333337</v>
      </c>
      <c r="CW818" s="55">
        <v>0</v>
      </c>
      <c r="CX818" s="389">
        <f t="shared" si="556"/>
        <v>33820577.255151518</v>
      </c>
      <c r="CY818" s="389">
        <f t="shared" si="557"/>
        <v>29020064.546818182</v>
      </c>
      <c r="CZ818" s="389">
        <f t="shared" si="558"/>
        <v>6674614.8457681825</v>
      </c>
      <c r="DA818" s="389">
        <f t="shared" si="559"/>
        <v>40495192.100919701</v>
      </c>
      <c r="DB818" s="389">
        <f t="shared" si="560"/>
        <v>43680</v>
      </c>
      <c r="DC818" s="389">
        <f t="shared" si="561"/>
        <v>40538872.100919701</v>
      </c>
      <c r="DD818" s="394">
        <v>0</v>
      </c>
      <c r="DE818" s="389">
        <f t="shared" si="562"/>
        <v>3382057.7255151519</v>
      </c>
      <c r="DF818" s="389">
        <f t="shared" si="563"/>
        <v>1691028.8627575759</v>
      </c>
      <c r="DG818" s="389">
        <f t="shared" si="564"/>
        <v>35465785.512646973</v>
      </c>
      <c r="DH818" s="389">
        <f t="shared" si="565"/>
        <v>3164464.875</v>
      </c>
      <c r="DI818" s="389">
        <f t="shared" si="566"/>
        <v>32301320.637646973</v>
      </c>
      <c r="DJ818" s="389">
        <f t="shared" si="567"/>
        <v>0</v>
      </c>
      <c r="DL818" s="396">
        <f t="shared" si="568"/>
        <v>6638737.5</v>
      </c>
      <c r="DM818" s="396">
        <f t="shared" si="569"/>
        <v>-4720880</v>
      </c>
    </row>
    <row r="819" spans="1:117" s="128" customFormat="1" ht="120" customHeight="1" thickBot="1" x14ac:dyDescent="0.25">
      <c r="A819" s="192"/>
      <c r="B819" s="580" t="s">
        <v>21</v>
      </c>
      <c r="C819" s="579"/>
      <c r="D819" s="579"/>
      <c r="E819" s="579"/>
      <c r="F819" s="579"/>
      <c r="G819" s="579"/>
      <c r="H819" s="579"/>
      <c r="I819" s="579"/>
      <c r="J819" s="579"/>
      <c r="K819" s="579"/>
      <c r="L819" s="579"/>
      <c r="M819" s="579"/>
      <c r="N819" s="584"/>
      <c r="O819" s="584"/>
      <c r="P819" s="585"/>
      <c r="Q819" s="381">
        <f>SUM(Q6:Q818)</f>
        <v>24094</v>
      </c>
      <c r="R819" s="381">
        <f t="shared" ref="R819:BY819" si="574">SUM(R6:R818)</f>
        <v>79510</v>
      </c>
      <c r="S819" s="381">
        <f t="shared" si="574"/>
        <v>61502</v>
      </c>
      <c r="T819" s="381">
        <f t="shared" si="574"/>
        <v>14335.509999999971</v>
      </c>
      <c r="U819" s="381">
        <f t="shared" si="574"/>
        <v>136</v>
      </c>
      <c r="V819" s="381">
        <f t="shared" si="574"/>
        <v>0</v>
      </c>
      <c r="W819" s="381">
        <f t="shared" si="574"/>
        <v>0</v>
      </c>
      <c r="X819" s="381">
        <f t="shared" si="574"/>
        <v>690</v>
      </c>
      <c r="Y819" s="381">
        <f t="shared" si="574"/>
        <v>607</v>
      </c>
      <c r="Z819" s="381">
        <f t="shared" si="574"/>
        <v>872251816</v>
      </c>
      <c r="AA819" s="381">
        <f t="shared" si="574"/>
        <v>26553523.009999998</v>
      </c>
      <c r="AB819" s="381">
        <f t="shared" si="574"/>
        <v>898805339.00999999</v>
      </c>
      <c r="AC819" s="381">
        <f t="shared" si="574"/>
        <v>3658500000</v>
      </c>
      <c r="AD819" s="381">
        <f t="shared" si="574"/>
        <v>4878000000</v>
      </c>
      <c r="AE819" s="381">
        <f t="shared" si="574"/>
        <v>171590110.17463529</v>
      </c>
      <c r="AF819" s="381">
        <f t="shared" si="574"/>
        <v>25852821945</v>
      </c>
      <c r="AG819" s="381">
        <f t="shared" si="574"/>
        <v>796279021.29999995</v>
      </c>
      <c r="AH819" s="381">
        <f t="shared" si="574"/>
        <v>15805407425.983654</v>
      </c>
      <c r="AI819" s="381">
        <f t="shared" si="574"/>
        <v>1598519473.5</v>
      </c>
      <c r="AJ819" s="381">
        <f t="shared" si="574"/>
        <v>3614100000</v>
      </c>
      <c r="AK819" s="381">
        <f t="shared" si="574"/>
        <v>4818800000</v>
      </c>
      <c r="AL819" s="381">
        <f t="shared" si="574"/>
        <v>2702615687.4388633</v>
      </c>
      <c r="AM819" s="381">
        <f t="shared" si="574"/>
        <v>2520229402.5841036</v>
      </c>
      <c r="AN819" s="381">
        <f t="shared" si="574"/>
        <v>194454012</v>
      </c>
      <c r="AO819" s="381">
        <f t="shared" si="574"/>
        <v>2848200000</v>
      </c>
      <c r="AP819" s="381">
        <f t="shared" si="574"/>
        <v>0</v>
      </c>
      <c r="AQ819" s="381">
        <f t="shared" si="574"/>
        <v>0</v>
      </c>
      <c r="AR819" s="381">
        <f t="shared" si="574"/>
        <v>0</v>
      </c>
      <c r="AS819" s="381">
        <f t="shared" si="574"/>
        <v>8706439</v>
      </c>
      <c r="AT819" s="381">
        <f t="shared" si="574"/>
        <v>60760133406.807198</v>
      </c>
      <c r="AU819" s="381">
        <f t="shared" si="574"/>
        <v>43559514177.280312</v>
      </c>
      <c r="AV819" s="381">
        <f>SUM(AV6:AV818)</f>
        <v>58826275786.091194</v>
      </c>
      <c r="AW819" s="381">
        <f t="shared" si="574"/>
        <v>4117839305.0263042</v>
      </c>
      <c r="AX819" s="381">
        <f t="shared" si="574"/>
        <v>1146805607.1769345</v>
      </c>
      <c r="AY819" s="381">
        <f t="shared" si="574"/>
        <v>0</v>
      </c>
      <c r="AZ819" s="381">
        <f t="shared" si="574"/>
        <v>0</v>
      </c>
      <c r="BA819" s="381">
        <f t="shared" si="574"/>
        <v>0</v>
      </c>
      <c r="BB819" s="381">
        <f t="shared" si="574"/>
        <v>0</v>
      </c>
      <c r="BC819" s="381">
        <f t="shared" si="574"/>
        <v>0</v>
      </c>
      <c r="BD819" s="381">
        <f t="shared" si="574"/>
        <v>0</v>
      </c>
      <c r="BE819" s="381">
        <f t="shared" si="574"/>
        <v>20000000</v>
      </c>
      <c r="BF819" s="381">
        <f t="shared" si="574"/>
        <v>5284644912.2032528</v>
      </c>
      <c r="BG819" s="406">
        <f t="shared" si="574"/>
        <v>55475487986</v>
      </c>
      <c r="BH819" s="381">
        <f t="shared" si="574"/>
        <v>60760133406.807198</v>
      </c>
      <c r="BI819" s="381">
        <f t="shared" si="574"/>
        <v>4204069020.2166657</v>
      </c>
      <c r="BJ819" s="381">
        <f t="shared" si="574"/>
        <v>2220758413.8583341</v>
      </c>
      <c r="BK819" s="381">
        <f t="shared" si="574"/>
        <v>666227524.15750015</v>
      </c>
      <c r="BL819" s="381">
        <f t="shared" si="574"/>
        <v>899509333.33333325</v>
      </c>
      <c r="BM819" s="381">
        <f t="shared" si="574"/>
        <v>0</v>
      </c>
      <c r="BN819" s="381">
        <f t="shared" si="574"/>
        <v>68750697698.373123</v>
      </c>
      <c r="BO819" s="381">
        <f t="shared" si="574"/>
        <v>58826275786.091194</v>
      </c>
      <c r="BP819" s="381">
        <f t="shared" si="574"/>
        <v>13530043430.800892</v>
      </c>
      <c r="BQ819" s="381">
        <f t="shared" si="574"/>
        <v>82280741129.173508</v>
      </c>
      <c r="BR819" s="381">
        <f t="shared" si="574"/>
        <v>80955840</v>
      </c>
      <c r="BS819" s="406">
        <f>SUM(BS6:BS818)+1</f>
        <v>82361696970.173523</v>
      </c>
      <c r="BT819" s="381">
        <f t="shared" si="574"/>
        <v>0</v>
      </c>
      <c r="BU819" s="381">
        <f t="shared" si="574"/>
        <v>6875069769.8371506</v>
      </c>
      <c r="BV819" s="381">
        <f t="shared" si="574"/>
        <v>3437534884.9185753</v>
      </c>
      <c r="BW819" s="381">
        <f t="shared" si="574"/>
        <v>72049092314.417465</v>
      </c>
      <c r="BX819" s="381">
        <f t="shared" si="574"/>
        <v>7091054958.2325001</v>
      </c>
      <c r="BY819" s="380">
        <f t="shared" si="574"/>
        <v>64958037356.184959</v>
      </c>
      <c r="CD819" s="388">
        <f>SUM(CD6:CD818)</f>
        <v>60760133406.807198</v>
      </c>
      <c r="CE819" s="388">
        <f t="shared" ref="CE819:DJ819" si="575">SUM(CE6:CE818)</f>
        <v>43559514177.280312</v>
      </c>
      <c r="CF819" s="388">
        <f t="shared" si="575"/>
        <v>58826275786.091194</v>
      </c>
      <c r="CG819" s="388">
        <f t="shared" si="575"/>
        <v>4117839305.0263042</v>
      </c>
      <c r="CH819" s="388">
        <f t="shared" si="575"/>
        <v>1146805607.1769345</v>
      </c>
      <c r="CI819" s="388">
        <f t="shared" si="575"/>
        <v>0</v>
      </c>
      <c r="CJ819" s="388">
        <f t="shared" si="575"/>
        <v>0</v>
      </c>
      <c r="CK819" s="388">
        <f t="shared" si="575"/>
        <v>0</v>
      </c>
      <c r="CL819" s="388">
        <f t="shared" si="575"/>
        <v>0</v>
      </c>
      <c r="CM819" s="388">
        <f t="shared" si="575"/>
        <v>0</v>
      </c>
      <c r="CN819" s="388">
        <f t="shared" si="575"/>
        <v>0</v>
      </c>
      <c r="CO819" s="388">
        <f t="shared" si="575"/>
        <v>20000000</v>
      </c>
      <c r="CP819" s="388">
        <f t="shared" si="575"/>
        <v>5284644912.2032528</v>
      </c>
      <c r="CQ819" s="388">
        <f t="shared" si="575"/>
        <v>55475487986</v>
      </c>
      <c r="CR819" s="388">
        <f t="shared" si="575"/>
        <v>60760133406.807198</v>
      </c>
      <c r="CS819" s="388">
        <f t="shared" si="575"/>
        <v>4204069020.2166657</v>
      </c>
      <c r="CT819" s="388">
        <f t="shared" si="575"/>
        <v>2220758413.8583341</v>
      </c>
      <c r="CU819" s="388">
        <f t="shared" si="575"/>
        <v>666227524.15750015</v>
      </c>
      <c r="CV819" s="388">
        <f t="shared" si="575"/>
        <v>899509333.33333325</v>
      </c>
      <c r="CW819" s="388">
        <f t="shared" si="575"/>
        <v>0</v>
      </c>
      <c r="CX819" s="388">
        <f t="shared" si="575"/>
        <v>68750697698.373123</v>
      </c>
      <c r="CY819" s="388">
        <f t="shared" si="575"/>
        <v>58826275786.091194</v>
      </c>
      <c r="CZ819" s="388">
        <f t="shared" si="575"/>
        <v>13530043430.800892</v>
      </c>
      <c r="DA819" s="388">
        <f t="shared" si="575"/>
        <v>82280741129.173508</v>
      </c>
      <c r="DB819" s="388">
        <f t="shared" si="575"/>
        <v>80955840</v>
      </c>
      <c r="DC819" s="388">
        <f t="shared" si="575"/>
        <v>82361696969.173523</v>
      </c>
      <c r="DD819" s="388">
        <f t="shared" si="575"/>
        <v>0</v>
      </c>
      <c r="DE819" s="388">
        <f t="shared" si="575"/>
        <v>6875069769.8371506</v>
      </c>
      <c r="DF819" s="388">
        <f t="shared" si="575"/>
        <v>3437534884.9185753</v>
      </c>
      <c r="DG819" s="388">
        <f t="shared" si="575"/>
        <v>72049092314.417465</v>
      </c>
      <c r="DH819" s="388">
        <f t="shared" si="575"/>
        <v>7091054958.2325001</v>
      </c>
      <c r="DI819" s="388">
        <f t="shared" si="575"/>
        <v>64958037356.184959</v>
      </c>
      <c r="DJ819" s="388">
        <f t="shared" si="575"/>
        <v>0</v>
      </c>
      <c r="DL819" s="394">
        <f t="shared" si="568"/>
        <v>6638737.5</v>
      </c>
      <c r="DM819" s="394">
        <f t="shared" si="569"/>
        <v>4197430282.7166657</v>
      </c>
    </row>
    <row r="820" spans="1:117" ht="21" x14ac:dyDescent="0.2">
      <c r="M820" s="53"/>
      <c r="N820" s="53"/>
      <c r="O820" s="53"/>
      <c r="P820" s="53"/>
      <c r="AY820" s="56"/>
      <c r="BG820" s="407" t="s">
        <v>3333</v>
      </c>
      <c r="BH820" s="206"/>
      <c r="BI820" s="206"/>
      <c r="BJ820" s="206"/>
      <c r="BK820" s="206"/>
      <c r="BL820" s="206"/>
      <c r="BO820" s="206"/>
      <c r="BP820" s="206"/>
      <c r="BS820" s="407" t="s">
        <v>3333</v>
      </c>
      <c r="BT820" s="57"/>
      <c r="BV820" s="56"/>
      <c r="BY820" s="206"/>
    </row>
    <row r="821" spans="1:117" s="129" customFormat="1" ht="33.75" x14ac:dyDescent="0.2">
      <c r="A821" s="193"/>
      <c r="B821" s="115"/>
      <c r="C821" s="494" t="s">
        <v>37</v>
      </c>
      <c r="D821" s="494"/>
      <c r="E821" s="494"/>
      <c r="F821" s="494"/>
      <c r="G821" s="494"/>
      <c r="M821" s="130"/>
      <c r="N821" s="130"/>
      <c r="O821" s="494"/>
      <c r="P821" s="494"/>
      <c r="R821" s="129" t="s">
        <v>40</v>
      </c>
      <c r="V821" s="115"/>
      <c r="W821" s="115"/>
      <c r="Z821" s="131"/>
      <c r="AA821" s="131"/>
      <c r="AB821" s="131"/>
      <c r="AC821" s="131"/>
      <c r="AD821" s="131"/>
      <c r="AE821" s="131"/>
      <c r="AF821" s="131"/>
      <c r="AG821" s="131"/>
      <c r="AH821" s="131"/>
      <c r="AI821" s="131"/>
      <c r="AJ821" s="131"/>
      <c r="AK821" s="131"/>
      <c r="AL821" s="129" t="s">
        <v>39</v>
      </c>
      <c r="AM821" s="131"/>
      <c r="AO821" s="131"/>
      <c r="AP821" s="131"/>
      <c r="AQ821" s="131"/>
      <c r="AR821" s="131"/>
      <c r="AS821" s="131"/>
      <c r="AT821" s="131"/>
      <c r="AU821" s="131"/>
      <c r="AV821" s="590" t="s">
        <v>59</v>
      </c>
      <c r="AW821" s="590"/>
      <c r="AX821" s="590"/>
      <c r="AY821" s="590"/>
      <c r="AZ821" s="131"/>
      <c r="BA821" s="131"/>
      <c r="BB821" s="131"/>
      <c r="BC821" s="131"/>
      <c r="BD821" s="131"/>
      <c r="BE821" s="131"/>
      <c r="BF821" s="131"/>
      <c r="BG821" s="131"/>
      <c r="BH821" s="131"/>
      <c r="BI821" s="131"/>
      <c r="BJ821" s="131"/>
      <c r="BK821" s="131"/>
      <c r="BL821" s="131"/>
      <c r="BM821" s="131"/>
      <c r="BN821" s="131"/>
      <c r="BO821" s="131"/>
      <c r="BP821" s="131"/>
      <c r="BQ821" s="131"/>
      <c r="BR821" s="131"/>
      <c r="BS821" s="131"/>
      <c r="BT821" s="131"/>
      <c r="BU821" s="131"/>
      <c r="BV821" s="132"/>
      <c r="BW821" s="131"/>
      <c r="BX821" s="131"/>
      <c r="BY821" s="131"/>
      <c r="CQ821" s="390"/>
    </row>
    <row r="822" spans="1:117" x14ac:dyDescent="0.2">
      <c r="CQ822" s="393"/>
    </row>
    <row r="824" spans="1:117" x14ac:dyDescent="0.2">
      <c r="AF824" s="56">
        <f>SUM(AF6:AF818)</f>
        <v>25852821945</v>
      </c>
      <c r="AG824" s="56">
        <f t="shared" ref="AG824:AT824" si="576">SUM(AG6:AG818)</f>
        <v>796279021.29999995</v>
      </c>
      <c r="AH824" s="56">
        <f t="shared" si="576"/>
        <v>15805407425.983654</v>
      </c>
      <c r="AI824" s="56">
        <f t="shared" si="576"/>
        <v>1598519473.5</v>
      </c>
      <c r="AJ824" s="56">
        <f t="shared" si="576"/>
        <v>3614100000</v>
      </c>
      <c r="AK824" s="56">
        <f t="shared" si="576"/>
        <v>4818800000</v>
      </c>
      <c r="AL824" s="56">
        <f t="shared" si="576"/>
        <v>2702615687.4388633</v>
      </c>
      <c r="AM824" s="56">
        <f t="shared" si="576"/>
        <v>2520229402.5841036</v>
      </c>
      <c r="AN824" s="56">
        <f t="shared" si="576"/>
        <v>194454012</v>
      </c>
      <c r="AO824" s="56">
        <f t="shared" si="576"/>
        <v>2848200000</v>
      </c>
      <c r="AP824" s="56">
        <f t="shared" si="576"/>
        <v>0</v>
      </c>
      <c r="AQ824" s="56">
        <f t="shared" si="576"/>
        <v>0</v>
      </c>
      <c r="AR824" s="56">
        <f t="shared" si="576"/>
        <v>0</v>
      </c>
      <c r="AS824" s="56">
        <f t="shared" si="576"/>
        <v>8706439</v>
      </c>
      <c r="AT824" s="56">
        <f t="shared" si="576"/>
        <v>60760133406.807198</v>
      </c>
      <c r="AU824" s="56">
        <f t="shared" ref="AU824:AX824" si="577">SUM(AU6:AU818)</f>
        <v>43559514177.280312</v>
      </c>
      <c r="AV824" s="56">
        <f t="shared" si="577"/>
        <v>58826275786.091194</v>
      </c>
      <c r="AW824" s="56">
        <f t="shared" si="577"/>
        <v>4117839305.0263042</v>
      </c>
      <c r="AX824" s="56">
        <f t="shared" si="577"/>
        <v>1146805607.1769345</v>
      </c>
      <c r="AY824" s="56">
        <f t="shared" ref="AY824:BY824" si="578">SUM(AY6:AY818)</f>
        <v>0</v>
      </c>
      <c r="AZ824" s="56">
        <f t="shared" si="578"/>
        <v>0</v>
      </c>
      <c r="BA824" s="56">
        <f t="shared" si="578"/>
        <v>0</v>
      </c>
      <c r="BB824" s="56">
        <f t="shared" si="578"/>
        <v>0</v>
      </c>
      <c r="BC824" s="56">
        <f t="shared" si="578"/>
        <v>0</v>
      </c>
      <c r="BD824" s="56">
        <f t="shared" si="578"/>
        <v>0</v>
      </c>
      <c r="BE824" s="56">
        <f t="shared" si="578"/>
        <v>20000000</v>
      </c>
      <c r="BF824" s="56">
        <f t="shared" si="578"/>
        <v>5284644912.2032528</v>
      </c>
      <c r="BG824" s="56">
        <f t="shared" si="578"/>
        <v>55475487986</v>
      </c>
      <c r="BH824" s="56">
        <f t="shared" si="578"/>
        <v>60760133406.807198</v>
      </c>
      <c r="BI824" s="56">
        <f t="shared" si="578"/>
        <v>4204069020.2166657</v>
      </c>
      <c r="BJ824" s="56">
        <f t="shared" si="578"/>
        <v>2220758413.8583341</v>
      </c>
      <c r="BK824" s="56">
        <f t="shared" si="578"/>
        <v>666227524.15750015</v>
      </c>
      <c r="BL824" s="56">
        <f t="shared" si="578"/>
        <v>899509333.33333325</v>
      </c>
      <c r="BM824" s="56">
        <f t="shared" si="578"/>
        <v>0</v>
      </c>
      <c r="BN824" s="56">
        <f t="shared" si="578"/>
        <v>68750697698.373123</v>
      </c>
      <c r="BO824" s="56">
        <f t="shared" si="578"/>
        <v>58826275786.091194</v>
      </c>
      <c r="BP824" s="56">
        <f t="shared" si="578"/>
        <v>13530043430.800892</v>
      </c>
      <c r="BQ824" s="56">
        <f t="shared" si="578"/>
        <v>82280741129.173508</v>
      </c>
      <c r="BR824" s="56">
        <f t="shared" si="578"/>
        <v>80955840</v>
      </c>
      <c r="BS824" s="56">
        <f t="shared" si="578"/>
        <v>82361696969.173523</v>
      </c>
      <c r="BT824" s="56">
        <f t="shared" si="578"/>
        <v>0</v>
      </c>
      <c r="BU824" s="56">
        <f t="shared" si="578"/>
        <v>6875069769.8371506</v>
      </c>
      <c r="BV824" s="56">
        <f t="shared" si="578"/>
        <v>3437534884.9185753</v>
      </c>
      <c r="BW824" s="56">
        <f t="shared" si="578"/>
        <v>72049092314.417465</v>
      </c>
      <c r="BX824" s="56">
        <f t="shared" si="578"/>
        <v>7091054958.2325001</v>
      </c>
      <c r="BY824" s="56">
        <f t="shared" si="578"/>
        <v>64958037356.184959</v>
      </c>
      <c r="CD824" s="393">
        <f>AT819</f>
        <v>60760133406.807198</v>
      </c>
      <c r="CE824" s="393">
        <f t="shared" ref="CE824:DI824" si="579">AU819</f>
        <v>43559514177.280312</v>
      </c>
      <c r="CF824" s="393">
        <f t="shared" si="579"/>
        <v>58826275786.091194</v>
      </c>
      <c r="CG824" s="393">
        <f t="shared" si="579"/>
        <v>4117839305.0263042</v>
      </c>
      <c r="CH824" s="393">
        <f t="shared" si="579"/>
        <v>1146805607.1769345</v>
      </c>
      <c r="CI824" s="393">
        <f t="shared" si="579"/>
        <v>0</v>
      </c>
      <c r="CJ824" s="393">
        <f t="shared" si="579"/>
        <v>0</v>
      </c>
      <c r="CK824" s="393">
        <f t="shared" si="579"/>
        <v>0</v>
      </c>
      <c r="CL824" s="393">
        <f t="shared" si="579"/>
        <v>0</v>
      </c>
      <c r="CM824" s="393">
        <f t="shared" si="579"/>
        <v>0</v>
      </c>
      <c r="CN824" s="393">
        <f t="shared" si="579"/>
        <v>0</v>
      </c>
      <c r="CO824" s="393">
        <f t="shared" si="579"/>
        <v>20000000</v>
      </c>
      <c r="CP824" s="393">
        <f t="shared" si="579"/>
        <v>5284644912.2032528</v>
      </c>
      <c r="CQ824" s="393">
        <f t="shared" si="579"/>
        <v>55475487986</v>
      </c>
      <c r="CR824" s="393">
        <f t="shared" si="579"/>
        <v>60760133406.807198</v>
      </c>
      <c r="CS824" s="393">
        <f t="shared" si="579"/>
        <v>4204069020.2166657</v>
      </c>
      <c r="CT824" s="393">
        <f t="shared" si="579"/>
        <v>2220758413.8583341</v>
      </c>
      <c r="CU824" s="393">
        <f t="shared" si="579"/>
        <v>666227524.15750015</v>
      </c>
      <c r="CV824" s="393">
        <f t="shared" si="579"/>
        <v>899509333.33333325</v>
      </c>
      <c r="CW824" s="393">
        <f t="shared" si="579"/>
        <v>0</v>
      </c>
      <c r="CX824" s="393">
        <f t="shared" si="579"/>
        <v>68750697698.373123</v>
      </c>
      <c r="CY824" s="393">
        <f t="shared" si="579"/>
        <v>58826275786.091194</v>
      </c>
      <c r="CZ824" s="393">
        <f t="shared" si="579"/>
        <v>13530043430.800892</v>
      </c>
      <c r="DA824" s="393">
        <f t="shared" si="579"/>
        <v>82280741129.173508</v>
      </c>
      <c r="DB824" s="393">
        <f t="shared" si="579"/>
        <v>80955840</v>
      </c>
      <c r="DC824" s="393">
        <f t="shared" si="579"/>
        <v>82361696970.173523</v>
      </c>
      <c r="DD824" s="393">
        <f t="shared" si="579"/>
        <v>0</v>
      </c>
      <c r="DE824" s="393">
        <f t="shared" si="579"/>
        <v>6875069769.8371506</v>
      </c>
      <c r="DF824" s="393">
        <f t="shared" si="579"/>
        <v>3437534884.9185753</v>
      </c>
      <c r="DG824" s="393">
        <f t="shared" si="579"/>
        <v>72049092314.417465</v>
      </c>
      <c r="DH824" s="393">
        <f t="shared" si="579"/>
        <v>7091054958.2325001</v>
      </c>
      <c r="DI824" s="393">
        <f t="shared" si="579"/>
        <v>64958037356.184959</v>
      </c>
    </row>
    <row r="825" spans="1:117" x14ac:dyDescent="0.2">
      <c r="AF825" s="56">
        <f>AF819-AF824</f>
        <v>0</v>
      </c>
      <c r="AG825" s="56">
        <f t="shared" ref="AG825:AT825" si="580">AG819-AG824</f>
        <v>0</v>
      </c>
      <c r="AH825" s="56">
        <f t="shared" si="580"/>
        <v>0</v>
      </c>
      <c r="AI825" s="56">
        <f t="shared" si="580"/>
        <v>0</v>
      </c>
      <c r="AJ825" s="56">
        <f t="shared" si="580"/>
        <v>0</v>
      </c>
      <c r="AK825" s="56">
        <f t="shared" si="580"/>
        <v>0</v>
      </c>
      <c r="AL825" s="56">
        <f t="shared" si="580"/>
        <v>0</v>
      </c>
      <c r="AM825" s="56">
        <f t="shared" si="580"/>
        <v>0</v>
      </c>
      <c r="AN825" s="56">
        <f t="shared" si="580"/>
        <v>0</v>
      </c>
      <c r="AO825" s="56">
        <f t="shared" si="580"/>
        <v>0</v>
      </c>
      <c r="AP825" s="56">
        <f t="shared" si="580"/>
        <v>0</v>
      </c>
      <c r="AQ825" s="56">
        <f t="shared" si="580"/>
        <v>0</v>
      </c>
      <c r="AR825" s="56">
        <f t="shared" si="580"/>
        <v>0</v>
      </c>
      <c r="AS825" s="56">
        <f t="shared" si="580"/>
        <v>0</v>
      </c>
      <c r="AT825" s="56">
        <f t="shared" si="580"/>
        <v>0</v>
      </c>
      <c r="AU825" s="56">
        <f t="shared" ref="AU825" si="581">AU819-AU824</f>
        <v>0</v>
      </c>
      <c r="AV825" s="56">
        <f t="shared" ref="AV825" si="582">AV819-AV824</f>
        <v>0</v>
      </c>
      <c r="AW825" s="56">
        <f t="shared" ref="AW825" si="583">AW819-AW824</f>
        <v>0</v>
      </c>
      <c r="AX825" s="56">
        <f t="shared" ref="AX825" si="584">AX819-AX824</f>
        <v>0</v>
      </c>
      <c r="AY825" s="56">
        <f t="shared" ref="AY825" si="585">AY819-AY824</f>
        <v>0</v>
      </c>
      <c r="AZ825" s="56">
        <f t="shared" ref="AZ825" si="586">AZ819-AZ824</f>
        <v>0</v>
      </c>
      <c r="BA825" s="56">
        <f t="shared" ref="BA825" si="587">BA819-BA824</f>
        <v>0</v>
      </c>
      <c r="BB825" s="56">
        <f t="shared" ref="BB825" si="588">BB819-BB824</f>
        <v>0</v>
      </c>
      <c r="BC825" s="56">
        <f t="shared" ref="BC825" si="589">BC819-BC824</f>
        <v>0</v>
      </c>
      <c r="BD825" s="56">
        <f t="shared" ref="BD825" si="590">BD819-BD824</f>
        <v>0</v>
      </c>
      <c r="BE825" s="56">
        <f t="shared" ref="BE825" si="591">BE819-BE824</f>
        <v>0</v>
      </c>
      <c r="BF825" s="56">
        <f t="shared" ref="BF825" si="592">BF819-BF824</f>
        <v>0</v>
      </c>
      <c r="BG825" s="56">
        <f t="shared" ref="BG825" si="593">BG819-BG824</f>
        <v>0</v>
      </c>
      <c r="BH825" s="56">
        <f t="shared" ref="BH825" si="594">BH819-BH824</f>
        <v>0</v>
      </c>
      <c r="BI825" s="56">
        <f t="shared" ref="BI825" si="595">BI819-BI824</f>
        <v>0</v>
      </c>
      <c r="BJ825" s="56">
        <f t="shared" ref="BJ825" si="596">BJ819-BJ824</f>
        <v>0</v>
      </c>
      <c r="BK825" s="56">
        <f t="shared" ref="BK825" si="597">BK819-BK824</f>
        <v>0</v>
      </c>
      <c r="BL825" s="56">
        <f t="shared" ref="BL825" si="598">BL819-BL824</f>
        <v>0</v>
      </c>
      <c r="BM825" s="56">
        <f t="shared" ref="BM825" si="599">BM819-BM824</f>
        <v>0</v>
      </c>
      <c r="BN825" s="56">
        <f t="shared" ref="BN825" si="600">BN819-BN824</f>
        <v>0</v>
      </c>
      <c r="BO825" s="56">
        <f t="shared" ref="BO825" si="601">BO819-BO824</f>
        <v>0</v>
      </c>
      <c r="BP825" s="56">
        <f t="shared" ref="BP825" si="602">BP819-BP824</f>
        <v>0</v>
      </c>
      <c r="BQ825" s="56">
        <f t="shared" ref="BQ825" si="603">BQ819-BQ824</f>
        <v>0</v>
      </c>
      <c r="BR825" s="56">
        <f t="shared" ref="BR825" si="604">BR819-BR824</f>
        <v>0</v>
      </c>
      <c r="BS825" s="56">
        <f t="shared" ref="BS825" si="605">BS819-BS824</f>
        <v>1</v>
      </c>
      <c r="BT825" s="56">
        <f t="shared" ref="BT825" si="606">BT819-BT824</f>
        <v>0</v>
      </c>
      <c r="BU825" s="56">
        <f t="shared" ref="BU825" si="607">BU819-BU824</f>
        <v>0</v>
      </c>
      <c r="BV825" s="56">
        <f t="shared" ref="BV825" si="608">BV819-BV824</f>
        <v>0</v>
      </c>
      <c r="BW825" s="56">
        <f t="shared" ref="BW825" si="609">BW819-BW824</f>
        <v>0</v>
      </c>
      <c r="BX825" s="56">
        <f t="shared" ref="BX825" si="610">BX819-BX824</f>
        <v>0</v>
      </c>
      <c r="BY825" s="56">
        <f t="shared" ref="BY825" si="611">BY819-BY824</f>
        <v>0</v>
      </c>
      <c r="CD825" s="393">
        <f>CD819-CD824</f>
        <v>0</v>
      </c>
      <c r="CE825" s="393">
        <f t="shared" ref="CE825:DI825" si="612">CE819-CE824</f>
        <v>0</v>
      </c>
      <c r="CF825" s="393">
        <f t="shared" si="612"/>
        <v>0</v>
      </c>
      <c r="CG825" s="393">
        <f t="shared" si="612"/>
        <v>0</v>
      </c>
      <c r="CH825" s="393">
        <f t="shared" si="612"/>
        <v>0</v>
      </c>
      <c r="CI825" s="393">
        <f t="shared" si="612"/>
        <v>0</v>
      </c>
      <c r="CJ825" s="393">
        <f t="shared" si="612"/>
        <v>0</v>
      </c>
      <c r="CK825" s="393">
        <f t="shared" si="612"/>
        <v>0</v>
      </c>
      <c r="CL825" s="393">
        <f t="shared" si="612"/>
        <v>0</v>
      </c>
      <c r="CM825" s="393">
        <f t="shared" si="612"/>
        <v>0</v>
      </c>
      <c r="CN825" s="393">
        <f t="shared" si="612"/>
        <v>0</v>
      </c>
      <c r="CO825" s="393">
        <f t="shared" si="612"/>
        <v>0</v>
      </c>
      <c r="CP825" s="393">
        <f t="shared" si="612"/>
        <v>0</v>
      </c>
      <c r="CQ825" s="393">
        <f t="shared" si="612"/>
        <v>0</v>
      </c>
      <c r="CR825" s="393">
        <f t="shared" si="612"/>
        <v>0</v>
      </c>
      <c r="CS825" s="393">
        <f t="shared" si="612"/>
        <v>0</v>
      </c>
      <c r="CT825" s="393">
        <f t="shared" si="612"/>
        <v>0</v>
      </c>
      <c r="CU825" s="393">
        <f t="shared" si="612"/>
        <v>0</v>
      </c>
      <c r="CV825" s="393">
        <f t="shared" si="612"/>
        <v>0</v>
      </c>
      <c r="CW825" s="393">
        <f t="shared" si="612"/>
        <v>0</v>
      </c>
      <c r="CX825" s="393">
        <f t="shared" si="612"/>
        <v>0</v>
      </c>
      <c r="CY825" s="393">
        <f t="shared" si="612"/>
        <v>0</v>
      </c>
      <c r="CZ825" s="393">
        <f t="shared" si="612"/>
        <v>0</v>
      </c>
      <c r="DA825" s="393">
        <f t="shared" si="612"/>
        <v>0</v>
      </c>
      <c r="DB825" s="393">
        <f t="shared" si="612"/>
        <v>0</v>
      </c>
      <c r="DC825" s="393">
        <f t="shared" si="612"/>
        <v>-1</v>
      </c>
      <c r="DD825" s="393">
        <f t="shared" si="612"/>
        <v>0</v>
      </c>
      <c r="DE825" s="393">
        <f t="shared" si="612"/>
        <v>0</v>
      </c>
      <c r="DF825" s="393">
        <f t="shared" si="612"/>
        <v>0</v>
      </c>
      <c r="DG825" s="393">
        <f t="shared" si="612"/>
        <v>0</v>
      </c>
      <c r="DH825" s="393">
        <f t="shared" si="612"/>
        <v>0</v>
      </c>
      <c r="DI825" s="393">
        <f t="shared" si="612"/>
        <v>0</v>
      </c>
    </row>
    <row r="826" spans="1:117" x14ac:dyDescent="0.2">
      <c r="AY826" s="56"/>
      <c r="BS826" s="56" t="s">
        <v>3334</v>
      </c>
    </row>
    <row r="827" spans="1:117" x14ac:dyDescent="0.2">
      <c r="AF827" s="56">
        <f>'گام اول '!AG820</f>
        <v>25852821945</v>
      </c>
      <c r="AG827" s="56">
        <f>'گام اول '!AH820</f>
        <v>796279021.29999995</v>
      </c>
      <c r="AH827" s="56">
        <f>'گام اول '!AI820</f>
        <v>15805407425.983654</v>
      </c>
      <c r="AI827" s="56">
        <f>'گام اول '!AJ820</f>
        <v>1598519473.5</v>
      </c>
      <c r="AJ827" s="56">
        <f>'گام اول '!AK820</f>
        <v>3614100000</v>
      </c>
      <c r="AK827" s="56">
        <f>'گام اول '!AL820</f>
        <v>4818800000</v>
      </c>
      <c r="AL827" s="56">
        <f>'گام اول '!AM820</f>
        <v>2702615687.4388633</v>
      </c>
      <c r="AM827" s="56">
        <f>'گام اول '!AN820</f>
        <v>2520229402.5841036</v>
      </c>
      <c r="AN827" s="56">
        <f>'گام اول '!AO820</f>
        <v>194454012</v>
      </c>
      <c r="AO827" s="56">
        <f>'گام اول '!AP820</f>
        <v>2848200000</v>
      </c>
      <c r="AP827" s="56">
        <f>'گام اول '!AQ820</f>
        <v>0</v>
      </c>
      <c r="AQ827" s="56">
        <f>'گام اول '!AR820</f>
        <v>0</v>
      </c>
      <c r="AR827" s="56">
        <f>'گام اول '!AS820</f>
        <v>0</v>
      </c>
      <c r="AS827" s="56">
        <f>'گام اول '!AT820</f>
        <v>8706439</v>
      </c>
      <c r="AT827" s="56">
        <f>'گام اول '!AU820</f>
        <v>60760133406.807198</v>
      </c>
      <c r="AU827" s="56">
        <f>'گام اول '!AV820</f>
        <v>43559514177.280312</v>
      </c>
      <c r="AV827" s="56">
        <f>'گام اول '!AW820</f>
        <v>58826275786.091194</v>
      </c>
      <c r="AW827" s="56">
        <f>'گام اول '!AX820</f>
        <v>4117839305.0263042</v>
      </c>
      <c r="AX827" s="56">
        <f>'گام اول '!AY820</f>
        <v>1146805607.1769345</v>
      </c>
      <c r="AY827" s="56">
        <f>'گام اول '!AZ820</f>
        <v>0</v>
      </c>
      <c r="AZ827" s="56">
        <f>'گام اول '!BA820</f>
        <v>0</v>
      </c>
      <c r="BA827" s="56">
        <f>'گام اول '!BB820</f>
        <v>0</v>
      </c>
      <c r="BB827" s="56">
        <f>'گام اول '!BC820</f>
        <v>0</v>
      </c>
      <c r="BC827" s="56">
        <f>'گام اول '!BD820</f>
        <v>0</v>
      </c>
      <c r="BD827" s="56">
        <f>'گام اول '!BE820</f>
        <v>0</v>
      </c>
      <c r="BE827" s="56">
        <f>'گام اول '!BF820</f>
        <v>20000000</v>
      </c>
      <c r="BF827" s="56">
        <f>'گام اول '!BG820</f>
        <v>5284644912.2032528</v>
      </c>
      <c r="BG827" s="56">
        <f>'گام اول '!BH820</f>
        <v>55475487986</v>
      </c>
    </row>
    <row r="828" spans="1:117" x14ac:dyDescent="0.2">
      <c r="AF828" s="56">
        <f>AF819-AF827</f>
        <v>0</v>
      </c>
      <c r="AG828" s="56">
        <f t="shared" ref="AG828:AT828" si="613">AG819-AG827</f>
        <v>0</v>
      </c>
      <c r="AH828" s="56">
        <f t="shared" si="613"/>
        <v>0</v>
      </c>
      <c r="AI828" s="56">
        <f t="shared" si="613"/>
        <v>0</v>
      </c>
      <c r="AJ828" s="56">
        <f t="shared" si="613"/>
        <v>0</v>
      </c>
      <c r="AK828" s="56">
        <f t="shared" si="613"/>
        <v>0</v>
      </c>
      <c r="AL828" s="56">
        <f t="shared" si="613"/>
        <v>0</v>
      </c>
      <c r="AM828" s="56">
        <f t="shared" si="613"/>
        <v>0</v>
      </c>
      <c r="AN828" s="56">
        <f t="shared" si="613"/>
        <v>0</v>
      </c>
      <c r="AO828" s="56">
        <f t="shared" si="613"/>
        <v>0</v>
      </c>
      <c r="AP828" s="56">
        <f t="shared" si="613"/>
        <v>0</v>
      </c>
      <c r="AQ828" s="56">
        <f t="shared" si="613"/>
        <v>0</v>
      </c>
      <c r="AR828" s="56">
        <f t="shared" si="613"/>
        <v>0</v>
      </c>
      <c r="AS828" s="56">
        <f t="shared" si="613"/>
        <v>0</v>
      </c>
      <c r="AT828" s="56">
        <f t="shared" si="613"/>
        <v>0</v>
      </c>
      <c r="AU828" s="56">
        <f t="shared" ref="AU828" si="614">AU819-AU827</f>
        <v>0</v>
      </c>
      <c r="AV828" s="56">
        <f t="shared" ref="AV828" si="615">AV819-AV827</f>
        <v>0</v>
      </c>
      <c r="AW828" s="56">
        <f t="shared" ref="AW828" si="616">AW819-AW827</f>
        <v>0</v>
      </c>
      <c r="AX828" s="56">
        <f t="shared" ref="AX828" si="617">AX819-AX827</f>
        <v>0</v>
      </c>
      <c r="AY828" s="56">
        <f t="shared" ref="AY828" si="618">AY819-AY827</f>
        <v>0</v>
      </c>
      <c r="AZ828" s="56">
        <f t="shared" ref="AZ828" si="619">AZ819-AZ827</f>
        <v>0</v>
      </c>
      <c r="BA828" s="56">
        <f t="shared" ref="BA828" si="620">BA819-BA827</f>
        <v>0</v>
      </c>
      <c r="BB828" s="56">
        <f t="shared" ref="BB828" si="621">BB819-BB827</f>
        <v>0</v>
      </c>
      <c r="BC828" s="56">
        <f t="shared" ref="BC828" si="622">BC819-BC827</f>
        <v>0</v>
      </c>
      <c r="BD828" s="56">
        <f t="shared" ref="BD828" si="623">BD819-BD827</f>
        <v>0</v>
      </c>
      <c r="BE828" s="56">
        <f t="shared" ref="BE828" si="624">BE819-BE827</f>
        <v>0</v>
      </c>
      <c r="BF828" s="56">
        <f t="shared" ref="BF828" si="625">BF819-BF827</f>
        <v>0</v>
      </c>
      <c r="BG828" s="56">
        <f t="shared" ref="BG828" si="626">BG819-BG827</f>
        <v>0</v>
      </c>
    </row>
    <row r="830" spans="1:117" x14ac:dyDescent="0.2">
      <c r="BG830" s="56">
        <f>'گام اول '!BH820</f>
        <v>55475487986</v>
      </c>
    </row>
    <row r="831" spans="1:117" x14ac:dyDescent="0.2">
      <c r="BG831" s="56">
        <f>BG819-BG830</f>
        <v>0</v>
      </c>
    </row>
    <row r="834" spans="66:70" x14ac:dyDescent="0.2">
      <c r="BN834" s="408" t="s">
        <v>3335</v>
      </c>
      <c r="BO834" s="408"/>
      <c r="BP834" s="408"/>
      <c r="BQ834" s="408"/>
      <c r="BR834" s="408"/>
    </row>
  </sheetData>
  <autoFilter ref="A5:DM821" xr:uid="{00000000-0001-0000-0300-000000000000}"/>
  <mergeCells count="41">
    <mergeCell ref="A1:BY1"/>
    <mergeCell ref="B2:BY2"/>
    <mergeCell ref="BI4:BI5"/>
    <mergeCell ref="BJ4:BJ5"/>
    <mergeCell ref="BK4:BK5"/>
    <mergeCell ref="BL4:BL5"/>
    <mergeCell ref="B4:B5"/>
    <mergeCell ref="Q4:U4"/>
    <mergeCell ref="V4:W4"/>
    <mergeCell ref="X4:AE4"/>
    <mergeCell ref="AF4:AS4"/>
    <mergeCell ref="AT4:AT5"/>
    <mergeCell ref="AU4:BE4"/>
    <mergeCell ref="BN4:BN5"/>
    <mergeCell ref="BO4:BO5"/>
    <mergeCell ref="BP4:BP5"/>
    <mergeCell ref="BY4:BY5"/>
    <mergeCell ref="C821:G821"/>
    <mergeCell ref="O821:P821"/>
    <mergeCell ref="AV821:AY821"/>
    <mergeCell ref="C4:C5"/>
    <mergeCell ref="D4:D5"/>
    <mergeCell ref="E4:E5"/>
    <mergeCell ref="F4:F5"/>
    <mergeCell ref="G4:M4"/>
    <mergeCell ref="BS4:BS5"/>
    <mergeCell ref="BT4:BT5"/>
    <mergeCell ref="BU4:BU5"/>
    <mergeCell ref="BV4:BV5"/>
    <mergeCell ref="BW4:BW5"/>
    <mergeCell ref="BX4:BX5"/>
    <mergeCell ref="BM4:BM5"/>
    <mergeCell ref="BQ4:BQ5"/>
    <mergeCell ref="BR4:BR5"/>
    <mergeCell ref="G819:M819"/>
    <mergeCell ref="B819:F819"/>
    <mergeCell ref="N4:P4"/>
    <mergeCell ref="N819:P819"/>
    <mergeCell ref="BH4:BH5"/>
    <mergeCell ref="BF4:BF5"/>
    <mergeCell ref="BG4:BG5"/>
  </mergeCells>
  <printOptions horizontalCentered="1" verticalCentered="1"/>
  <pageMargins left="0.15748031496063" right="0.15748031496063" top="0.15748031496063" bottom="0.15748031496063" header="0.31496062992126" footer="0.31496062992126"/>
  <pageSetup paperSize="9" scale="57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37"/>
  <sheetViews>
    <sheetView rightToLeft="1" topLeftCell="A4" zoomScale="80" zoomScaleNormal="80" workbookViewId="0">
      <selection activeCell="G31" sqref="G31"/>
    </sheetView>
  </sheetViews>
  <sheetFormatPr defaultColWidth="9.125" defaultRowHeight="15" x14ac:dyDescent="0.2"/>
  <cols>
    <col min="1" max="1" width="6.75" style="167" customWidth="1"/>
    <col min="2" max="2" width="39" style="167" customWidth="1"/>
    <col min="3" max="3" width="15.875" style="167" customWidth="1"/>
    <col min="4" max="4" width="15" style="167" customWidth="1"/>
    <col min="5" max="8" width="16.625" style="167" customWidth="1"/>
    <col min="9" max="9" width="5.625" style="167" customWidth="1"/>
    <col min="10" max="10" width="20.25" style="167" customWidth="1"/>
    <col min="11" max="11" width="18.125" style="167" bestFit="1" customWidth="1"/>
    <col min="12" max="12" width="20.125" style="167" bestFit="1" customWidth="1"/>
    <col min="13" max="13" width="9.25" style="167" bestFit="1" customWidth="1"/>
    <col min="14" max="16384" width="9.125" style="167"/>
  </cols>
  <sheetData>
    <row r="1" spans="2:13" ht="213.75" customHeight="1" x14ac:dyDescent="0.2"/>
    <row r="2" spans="2:13" s="235" customFormat="1" ht="33" customHeight="1" x14ac:dyDescent="0.85">
      <c r="B2" s="235" t="s">
        <v>2490</v>
      </c>
    </row>
    <row r="3" spans="2:13" s="235" customFormat="1" ht="33" customHeight="1" x14ac:dyDescent="0.85">
      <c r="B3" s="235" t="s">
        <v>3306</v>
      </c>
    </row>
    <row r="4" spans="2:13" s="234" customFormat="1" ht="33" customHeight="1" x14ac:dyDescent="0.75">
      <c r="B4" s="233" t="s">
        <v>58</v>
      </c>
    </row>
    <row r="5" spans="2:13" s="234" customFormat="1" ht="39" customHeight="1" x14ac:dyDescent="0.75">
      <c r="B5" s="630" t="s">
        <v>3307</v>
      </c>
      <c r="C5" s="630"/>
      <c r="D5" s="630"/>
      <c r="E5" s="630"/>
      <c r="F5" s="630"/>
      <c r="G5" s="630"/>
      <c r="H5" s="630"/>
    </row>
    <row r="6" spans="2:13" s="234" customFormat="1" ht="24" customHeight="1" x14ac:dyDescent="0.75">
      <c r="B6" s="630"/>
      <c r="C6" s="630"/>
      <c r="D6" s="630"/>
      <c r="E6" s="630"/>
      <c r="F6" s="630"/>
      <c r="G6" s="630"/>
      <c r="H6" s="630"/>
    </row>
    <row r="7" spans="2:13" s="207" customFormat="1" ht="20.25" customHeight="1" thickBot="1" x14ac:dyDescent="0.75">
      <c r="B7" s="629"/>
      <c r="C7" s="629"/>
      <c r="D7" s="629"/>
      <c r="E7" s="629"/>
      <c r="F7" s="629"/>
      <c r="G7" s="629"/>
      <c r="H7" s="629"/>
    </row>
    <row r="8" spans="2:13" s="226" customFormat="1" ht="16.5" thickBot="1" x14ac:dyDescent="0.45">
      <c r="B8" s="228" t="s">
        <v>22</v>
      </c>
      <c r="C8" s="633" t="s">
        <v>2423</v>
      </c>
      <c r="D8" s="633"/>
      <c r="E8" s="633" t="s">
        <v>2424</v>
      </c>
      <c r="F8" s="633"/>
      <c r="G8" s="633" t="s">
        <v>3308</v>
      </c>
      <c r="H8" s="634"/>
      <c r="J8" s="227"/>
    </row>
    <row r="9" spans="2:13" s="208" customFormat="1" ht="21.75" customHeight="1" x14ac:dyDescent="0.2">
      <c r="B9" s="211" t="s">
        <v>2491</v>
      </c>
      <c r="C9" s="212">
        <v>66224278875</v>
      </c>
      <c r="D9" s="213"/>
      <c r="E9" s="214">
        <f>C9+G9</f>
        <v>134974976573.37303</v>
      </c>
      <c r="F9" s="213"/>
      <c r="G9" s="214">
        <f>'صورت وضعیت من'!BH819+'صورت وضعیت من'!BI819+'صورت وضعیت من'!BJ819+'صورت وضعیت من'!BK819+'صورت وضعیت من'!BL819</f>
        <v>68750697698.373032</v>
      </c>
      <c r="H9" s="213"/>
      <c r="J9" s="209">
        <f>'صورت وضعیت من'!BN819</f>
        <v>68750697698.373123</v>
      </c>
      <c r="K9" s="210">
        <f>J9-G9</f>
        <v>0</v>
      </c>
    </row>
    <row r="10" spans="2:13" ht="21.75" customHeight="1" x14ac:dyDescent="0.5">
      <c r="B10" s="215" t="s">
        <v>2425</v>
      </c>
      <c r="C10" s="216">
        <f>C9</f>
        <v>66224278875</v>
      </c>
      <c r="D10" s="217"/>
      <c r="E10" s="218">
        <f>E9</f>
        <v>134974976573.37303</v>
      </c>
      <c r="F10" s="217"/>
      <c r="G10" s="218">
        <f>G9</f>
        <v>68750697698.373032</v>
      </c>
      <c r="H10" s="217"/>
      <c r="J10" s="168">
        <f>J9</f>
        <v>68750697698.373123</v>
      </c>
      <c r="K10" s="210">
        <f t="shared" ref="K10:K13" si="0">J10-G10</f>
        <v>0</v>
      </c>
    </row>
    <row r="11" spans="2:13" ht="21.75" customHeight="1" x14ac:dyDescent="0.5">
      <c r="B11" s="215" t="s">
        <v>2426</v>
      </c>
      <c r="C11" s="216">
        <v>12750160151</v>
      </c>
      <c r="D11" s="217"/>
      <c r="E11" s="218">
        <f>G11+C11</f>
        <v>26280203581.800892</v>
      </c>
      <c r="F11" s="217"/>
      <c r="G11" s="218">
        <f>'صورت وضعیت من'!BP819</f>
        <v>13530043430.800892</v>
      </c>
      <c r="H11" s="217"/>
      <c r="J11" s="168">
        <f>'گام اول '!AW820*23%</f>
        <v>13530043430.800976</v>
      </c>
      <c r="K11" s="210">
        <f t="shared" si="0"/>
        <v>8.392333984375E-5</v>
      </c>
    </row>
    <row r="12" spans="2:13" ht="21.75" customHeight="1" x14ac:dyDescent="0.5">
      <c r="B12" s="215" t="s">
        <v>2427</v>
      </c>
      <c r="C12" s="216">
        <v>77820960</v>
      </c>
      <c r="D12" s="217"/>
      <c r="E12" s="218">
        <f>G12+C12</f>
        <v>158776800</v>
      </c>
      <c r="F12" s="217"/>
      <c r="G12" s="218">
        <f>'صورت وضعیت من'!BR819</f>
        <v>80955840</v>
      </c>
      <c r="H12" s="217"/>
      <c r="J12" s="168">
        <f>'صورت وضعیت من'!BL819*9%</f>
        <v>80955839.999999985</v>
      </c>
      <c r="K12" s="210">
        <f t="shared" si="0"/>
        <v>0</v>
      </c>
    </row>
    <row r="13" spans="2:13" ht="21.75" customHeight="1" x14ac:dyDescent="0.5">
      <c r="B13" s="215" t="s">
        <v>2428</v>
      </c>
      <c r="C13" s="216">
        <f>C12+C11+C10</f>
        <v>79052259986</v>
      </c>
      <c r="D13" s="217"/>
      <c r="E13" s="218">
        <f>E12+E11+E10</f>
        <v>161413956955.17392</v>
      </c>
      <c r="F13" s="217"/>
      <c r="G13" s="218">
        <f>G12+G11+G10</f>
        <v>82361696969.17392</v>
      </c>
      <c r="H13" s="217"/>
      <c r="J13" s="168">
        <f>J10+J11+J12</f>
        <v>82361696969.174103</v>
      </c>
      <c r="K13" s="210">
        <f t="shared" si="0"/>
        <v>1.8310546875E-4</v>
      </c>
    </row>
    <row r="14" spans="2:13" ht="21.75" customHeight="1" x14ac:dyDescent="0.5">
      <c r="B14" s="219" t="s">
        <v>2429</v>
      </c>
      <c r="C14" s="220"/>
      <c r="D14" s="221">
        <f>C9*10%</f>
        <v>6622427887.5</v>
      </c>
      <c r="E14" s="220"/>
      <c r="F14" s="222">
        <f>D14+H14</f>
        <v>13497497657.337303</v>
      </c>
      <c r="G14" s="220"/>
      <c r="H14" s="222">
        <f>G9*10%</f>
        <v>6875069769.8373032</v>
      </c>
      <c r="J14" s="170"/>
      <c r="K14" s="170"/>
      <c r="L14" s="171">
        <f>J9*10%</f>
        <v>6875069769.8373127</v>
      </c>
      <c r="M14" s="171">
        <f>L14-H14</f>
        <v>9.5367431640625E-6</v>
      </c>
    </row>
    <row r="15" spans="2:13" ht="21.75" customHeight="1" x14ac:dyDescent="0.5">
      <c r="B15" s="219" t="s">
        <v>2430</v>
      </c>
      <c r="C15" s="220"/>
      <c r="D15" s="221">
        <v>0</v>
      </c>
      <c r="E15" s="220"/>
      <c r="F15" s="222">
        <f>D15+H15</f>
        <v>0</v>
      </c>
      <c r="G15" s="220"/>
      <c r="H15" s="222">
        <v>0</v>
      </c>
      <c r="L15" s="171">
        <v>0</v>
      </c>
      <c r="M15" s="171">
        <f t="shared" ref="M15:M20" si="1">L15-H15</f>
        <v>0</v>
      </c>
    </row>
    <row r="16" spans="2:13" ht="21.75" customHeight="1" x14ac:dyDescent="0.5">
      <c r="B16" s="219" t="s">
        <v>2431</v>
      </c>
      <c r="C16" s="220"/>
      <c r="D16" s="221">
        <f>D14-D15</f>
        <v>6622427887.5</v>
      </c>
      <c r="E16" s="220"/>
      <c r="F16" s="222">
        <f>F14-F15</f>
        <v>13497497657.337303</v>
      </c>
      <c r="G16" s="220"/>
      <c r="H16" s="222">
        <f>H14-H15</f>
        <v>6875069769.8373032</v>
      </c>
      <c r="L16" s="171">
        <f>L14-L15</f>
        <v>6875069769.8373127</v>
      </c>
      <c r="M16" s="171">
        <f t="shared" si="1"/>
        <v>9.5367431640625E-6</v>
      </c>
    </row>
    <row r="17" spans="2:13" ht="21.75" customHeight="1" x14ac:dyDescent="0.5">
      <c r="B17" s="219" t="s">
        <v>2432</v>
      </c>
      <c r="C17" s="220"/>
      <c r="D17" s="221">
        <f>C9*5%</f>
        <v>3311213943.75</v>
      </c>
      <c r="E17" s="220"/>
      <c r="F17" s="222">
        <f>D17+H17</f>
        <v>6748748828.6686516</v>
      </c>
      <c r="G17" s="220"/>
      <c r="H17" s="222">
        <f>G9*5%</f>
        <v>3437534884.9186516</v>
      </c>
      <c r="L17" s="170">
        <f>L14/2</f>
        <v>3437534884.9186563</v>
      </c>
      <c r="M17" s="171">
        <f t="shared" si="1"/>
        <v>4.76837158203125E-6</v>
      </c>
    </row>
    <row r="18" spans="2:13" ht="21.75" customHeight="1" x14ac:dyDescent="0.5">
      <c r="B18" s="219" t="s">
        <v>2433</v>
      </c>
      <c r="C18" s="220"/>
      <c r="D18" s="221">
        <v>0</v>
      </c>
      <c r="E18" s="220"/>
      <c r="F18" s="222">
        <f>D18+H18</f>
        <v>0</v>
      </c>
      <c r="G18" s="220"/>
      <c r="H18" s="222">
        <v>0</v>
      </c>
      <c r="L18" s="171">
        <v>0</v>
      </c>
      <c r="M18" s="171">
        <f t="shared" si="1"/>
        <v>0</v>
      </c>
    </row>
    <row r="19" spans="2:13" ht="21.75" customHeight="1" x14ac:dyDescent="0.5">
      <c r="B19" s="219" t="s">
        <v>2434</v>
      </c>
      <c r="C19" s="220"/>
      <c r="D19" s="221">
        <f>D17-D18</f>
        <v>3311213943.75</v>
      </c>
      <c r="E19" s="220"/>
      <c r="F19" s="222">
        <f>F17-F18</f>
        <v>6748748828.6686516</v>
      </c>
      <c r="G19" s="220"/>
      <c r="H19" s="222">
        <f>H17-H18</f>
        <v>3437534884.9186516</v>
      </c>
      <c r="L19" s="171">
        <f>L17-L18</f>
        <v>3437534884.9186563</v>
      </c>
      <c r="M19" s="171">
        <f t="shared" si="1"/>
        <v>4.76837158203125E-6</v>
      </c>
    </row>
    <row r="20" spans="2:13" ht="21.75" customHeight="1" x14ac:dyDescent="0.5">
      <c r="B20" s="219" t="s">
        <v>2435</v>
      </c>
      <c r="C20" s="220"/>
      <c r="D20" s="221">
        <f>D16+D19</f>
        <v>9933641831.25</v>
      </c>
      <c r="E20" s="220"/>
      <c r="F20" s="222">
        <f>F16+F19</f>
        <v>20246246486.005955</v>
      </c>
      <c r="G20" s="220"/>
      <c r="H20" s="222">
        <f>H16+H19</f>
        <v>10312604654.755955</v>
      </c>
      <c r="L20" s="171">
        <f>L16+L19</f>
        <v>10312604654.75597</v>
      </c>
      <c r="M20" s="171">
        <f t="shared" si="1"/>
        <v>1.52587890625E-5</v>
      </c>
    </row>
    <row r="21" spans="2:13" ht="21.75" customHeight="1" x14ac:dyDescent="0.5">
      <c r="B21" s="219" t="s">
        <v>2436</v>
      </c>
      <c r="C21" s="216">
        <f>C13-D20</f>
        <v>69118618154.75</v>
      </c>
      <c r="D21" s="217"/>
      <c r="E21" s="218">
        <f>E13-F20</f>
        <v>141167710469.16797</v>
      </c>
      <c r="F21" s="217"/>
      <c r="G21" s="218">
        <f>G13-H20</f>
        <v>72049092314.417969</v>
      </c>
      <c r="H21" s="217"/>
      <c r="J21" s="171">
        <f>K21-G21</f>
        <v>1.678466796875E-4</v>
      </c>
      <c r="K21" s="171">
        <f>J13-L20</f>
        <v>72049092314.418137</v>
      </c>
      <c r="L21" s="171"/>
    </row>
    <row r="22" spans="2:13" ht="21.75" customHeight="1" x14ac:dyDescent="0.5">
      <c r="B22" s="219" t="s">
        <v>2437</v>
      </c>
      <c r="C22" s="220"/>
      <c r="D22" s="217"/>
      <c r="E22" s="220"/>
      <c r="F22" s="217"/>
      <c r="G22" s="220"/>
      <c r="H22" s="217"/>
      <c r="L22" s="171"/>
    </row>
    <row r="23" spans="2:13" ht="21.75" customHeight="1" x14ac:dyDescent="0.5">
      <c r="B23" s="219" t="s">
        <v>2438</v>
      </c>
      <c r="C23" s="220"/>
      <c r="D23" s="217"/>
      <c r="E23" s="220"/>
      <c r="F23" s="217"/>
      <c r="G23" s="220"/>
      <c r="H23" s="217"/>
      <c r="L23" s="171"/>
    </row>
    <row r="24" spans="2:13" ht="21.75" customHeight="1" thickBot="1" x14ac:dyDescent="0.55000000000000004">
      <c r="B24" s="223" t="s">
        <v>2439</v>
      </c>
      <c r="C24" s="224"/>
      <c r="D24" s="225"/>
      <c r="E24" s="224"/>
      <c r="F24" s="225"/>
      <c r="G24" s="224"/>
      <c r="H24" s="225"/>
      <c r="L24" s="171"/>
    </row>
    <row r="25" spans="2:13" ht="22.5" thickTop="1" thickBot="1" x14ac:dyDescent="0.6">
      <c r="B25" s="229" t="s">
        <v>2440</v>
      </c>
      <c r="C25" s="230">
        <f>C21-D22-D23</f>
        <v>69118618154.75</v>
      </c>
      <c r="D25" s="231"/>
      <c r="E25" s="232">
        <f>E13-F20</f>
        <v>141167710469.16797</v>
      </c>
      <c r="F25" s="231"/>
      <c r="G25" s="232">
        <f>G21-H22-H23-H24</f>
        <v>72049092314.417969</v>
      </c>
      <c r="H25" s="231"/>
      <c r="K25" s="171">
        <f>K21</f>
        <v>72049092314.418137</v>
      </c>
    </row>
    <row r="26" spans="2:13" ht="15.75" thickTop="1" x14ac:dyDescent="0.2"/>
    <row r="28" spans="2:13" ht="9" customHeight="1" x14ac:dyDescent="0.2"/>
    <row r="29" spans="2:13" ht="25.5" customHeight="1" x14ac:dyDescent="0.2">
      <c r="G29" s="631" t="s">
        <v>23</v>
      </c>
      <c r="H29" s="631"/>
    </row>
    <row r="30" spans="2:13" ht="25.5" customHeight="1" x14ac:dyDescent="0.85">
      <c r="G30" s="632" t="s">
        <v>67</v>
      </c>
      <c r="H30" s="632"/>
    </row>
    <row r="37" spans="6:6" x14ac:dyDescent="0.2">
      <c r="F37" s="169"/>
    </row>
  </sheetData>
  <mergeCells count="7">
    <mergeCell ref="B7:H7"/>
    <mergeCell ref="B5:H6"/>
    <mergeCell ref="G29:H29"/>
    <mergeCell ref="G30:H30"/>
    <mergeCell ref="C8:D8"/>
    <mergeCell ref="E8:F8"/>
    <mergeCell ref="G8:H8"/>
  </mergeCells>
  <pageMargins left="0" right="0" top="0.75" bottom="0.75" header="0.3" footer="0.3"/>
  <pageSetup paperSize="9" scale="72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BC5EE-12EB-4A48-BD89-E63F74453FA0}">
  <sheetPr filterMode="1"/>
  <dimension ref="C2:G558"/>
  <sheetViews>
    <sheetView rightToLeft="1" topLeftCell="A201" workbookViewId="0">
      <selection activeCell="A2" sqref="A2:XFD2"/>
    </sheetView>
  </sheetViews>
  <sheetFormatPr defaultRowHeight="14.25" x14ac:dyDescent="0.2"/>
  <cols>
    <col min="3" max="4" width="9.125" style="404"/>
    <col min="5" max="5" width="23.375" style="404" customWidth="1"/>
    <col min="6" max="6" width="23.375" customWidth="1"/>
    <col min="7" max="7" width="9.125" style="404"/>
  </cols>
  <sheetData>
    <row r="2" spans="3:7" x14ac:dyDescent="0.2">
      <c r="E2" s="404">
        <v>2222222</v>
      </c>
    </row>
    <row r="3" spans="3:7" hidden="1" x14ac:dyDescent="0.2">
      <c r="C3" s="404">
        <v>298</v>
      </c>
      <c r="D3" s="404" t="s">
        <v>2044</v>
      </c>
      <c r="E3" s="404" t="s">
        <v>2045</v>
      </c>
      <c r="F3" t="str">
        <f>VLOOKUP(C3,Sheet2!$C$3:F$558,4,0)</f>
        <v>گلستان</v>
      </c>
      <c r="G3" s="404" t="s">
        <v>1961</v>
      </c>
    </row>
    <row r="4" spans="3:7" hidden="1" x14ac:dyDescent="0.2">
      <c r="C4" s="404">
        <v>1</v>
      </c>
      <c r="D4" s="404" t="s">
        <v>1778</v>
      </c>
      <c r="E4" s="404" t="s">
        <v>1779</v>
      </c>
      <c r="F4" t="str">
        <f>VLOOKUP(C4,Sheet2!$C$3:F$558,4,0)</f>
        <v>تهران</v>
      </c>
      <c r="G4" s="404" t="s">
        <v>88</v>
      </c>
    </row>
    <row r="5" spans="3:7" hidden="1" x14ac:dyDescent="0.2">
      <c r="C5" s="404">
        <v>2</v>
      </c>
      <c r="D5" s="404" t="s">
        <v>1418</v>
      </c>
      <c r="E5" s="404" t="s">
        <v>1419</v>
      </c>
      <c r="F5" t="str">
        <f>VLOOKUP(C5,Sheet2!$C$3:F$558,4,0)</f>
        <v>تهران</v>
      </c>
      <c r="G5" s="404" t="s">
        <v>88</v>
      </c>
    </row>
    <row r="6" spans="3:7" hidden="1" x14ac:dyDescent="0.2">
      <c r="C6" s="404">
        <v>3</v>
      </c>
      <c r="D6" s="404" t="s">
        <v>1096</v>
      </c>
      <c r="E6" s="404" t="s">
        <v>1506</v>
      </c>
      <c r="F6" t="str">
        <f>VLOOKUP(C6,Sheet2!$C$3:F$558,4,0)</f>
        <v>تهران</v>
      </c>
      <c r="G6" s="404" t="s">
        <v>88</v>
      </c>
    </row>
    <row r="7" spans="3:7" hidden="1" x14ac:dyDescent="0.2">
      <c r="C7" s="404">
        <v>4</v>
      </c>
      <c r="D7" s="404" t="s">
        <v>467</v>
      </c>
      <c r="E7" s="404" t="s">
        <v>1512</v>
      </c>
      <c r="F7" t="str">
        <f>VLOOKUP(C7,Sheet2!$C$3:F$558,4,0)</f>
        <v>تهران</v>
      </c>
      <c r="G7" s="404" t="s">
        <v>88</v>
      </c>
    </row>
    <row r="8" spans="3:7" hidden="1" x14ac:dyDescent="0.2">
      <c r="C8" s="404">
        <v>5</v>
      </c>
      <c r="D8" s="404" t="s">
        <v>248</v>
      </c>
      <c r="E8" s="404" t="s">
        <v>1746</v>
      </c>
      <c r="F8" t="str">
        <f>VLOOKUP(C8,Sheet2!$C$3:F$558,4,0)</f>
        <v>تهران</v>
      </c>
      <c r="G8" s="404" t="s">
        <v>88</v>
      </c>
    </row>
    <row r="9" spans="3:7" s="403" customFormat="1" x14ac:dyDescent="0.2">
      <c r="C9" s="403">
        <v>6</v>
      </c>
      <c r="D9" s="403" t="s">
        <v>1782</v>
      </c>
      <c r="E9" s="403" t="s">
        <v>1783</v>
      </c>
      <c r="F9" s="403" t="str">
        <f>VLOOKUP(C9,Sheet2!$C$3:F$558,4,0)</f>
        <v>دفتر جنوب تهران</v>
      </c>
      <c r="G9" s="403" t="s">
        <v>88</v>
      </c>
    </row>
    <row r="10" spans="3:7" hidden="1" x14ac:dyDescent="0.2">
      <c r="C10" s="404">
        <v>7</v>
      </c>
      <c r="D10" s="404" t="s">
        <v>435</v>
      </c>
      <c r="E10" s="404" t="s">
        <v>1803</v>
      </c>
      <c r="F10" t="str">
        <f>VLOOKUP(C10,Sheet2!$C$3:F$558,4,0)</f>
        <v>تهران</v>
      </c>
      <c r="G10" s="404" t="s">
        <v>88</v>
      </c>
    </row>
    <row r="11" spans="3:7" hidden="1" x14ac:dyDescent="0.2">
      <c r="C11" s="404">
        <v>8</v>
      </c>
      <c r="D11" s="404" t="s">
        <v>435</v>
      </c>
      <c r="E11" s="404" t="s">
        <v>1653</v>
      </c>
      <c r="F11" t="str">
        <f>VLOOKUP(C11,Sheet2!$C$3:F$558,4,0)</f>
        <v>تهران</v>
      </c>
      <c r="G11" s="404" t="s">
        <v>88</v>
      </c>
    </row>
    <row r="12" spans="3:7" hidden="1" x14ac:dyDescent="0.2">
      <c r="C12" s="404">
        <v>9</v>
      </c>
      <c r="D12" s="404" t="s">
        <v>1441</v>
      </c>
      <c r="E12" s="404" t="s">
        <v>1442</v>
      </c>
      <c r="F12" t="str">
        <f>VLOOKUP(C12,Sheet2!$C$3:F$558,4,0)</f>
        <v>تهران</v>
      </c>
      <c r="G12" s="404" t="s">
        <v>88</v>
      </c>
    </row>
    <row r="13" spans="3:7" hidden="1" x14ac:dyDescent="0.2">
      <c r="C13" s="404">
        <v>10</v>
      </c>
      <c r="D13" s="404" t="s">
        <v>1809</v>
      </c>
      <c r="E13" s="404" t="s">
        <v>1810</v>
      </c>
      <c r="F13" t="str">
        <f>VLOOKUP(C13,Sheet2!$C$3:F$558,4,0)</f>
        <v>تهران</v>
      </c>
      <c r="G13" s="404" t="s">
        <v>88</v>
      </c>
    </row>
    <row r="14" spans="3:7" hidden="1" x14ac:dyDescent="0.2">
      <c r="C14" s="404">
        <v>11</v>
      </c>
      <c r="D14" s="404" t="s">
        <v>1194</v>
      </c>
      <c r="E14" s="404" t="s">
        <v>812</v>
      </c>
      <c r="F14" t="str">
        <f>VLOOKUP(C14,Sheet2!$C$3:F$558,4,0)</f>
        <v>تهران</v>
      </c>
      <c r="G14" s="404" t="s">
        <v>88</v>
      </c>
    </row>
    <row r="15" spans="3:7" hidden="1" x14ac:dyDescent="0.2">
      <c r="C15" s="404">
        <v>12</v>
      </c>
      <c r="D15" s="404" t="s">
        <v>1583</v>
      </c>
      <c r="E15" s="404" t="s">
        <v>1584</v>
      </c>
      <c r="F15" t="str">
        <f>VLOOKUP(C15,Sheet2!$C$3:F$558,4,0)</f>
        <v>تهران</v>
      </c>
      <c r="G15" s="404" t="s">
        <v>88</v>
      </c>
    </row>
    <row r="16" spans="3:7" hidden="1" x14ac:dyDescent="0.2">
      <c r="C16" s="404">
        <v>13</v>
      </c>
      <c r="D16" s="404" t="s">
        <v>1414</v>
      </c>
      <c r="E16" s="404" t="s">
        <v>1415</v>
      </c>
      <c r="F16" t="str">
        <f>VLOOKUP(C16,Sheet2!$C$3:F$558,4,0)</f>
        <v>تهران</v>
      </c>
      <c r="G16" s="404" t="s">
        <v>88</v>
      </c>
    </row>
    <row r="17" spans="3:7" hidden="1" x14ac:dyDescent="0.2">
      <c r="C17" s="404">
        <v>14</v>
      </c>
      <c r="D17" s="404" t="s">
        <v>393</v>
      </c>
      <c r="E17" s="404" t="s">
        <v>1399</v>
      </c>
      <c r="F17" t="str">
        <f>VLOOKUP(C17,Sheet2!$C$3:F$558,4,0)</f>
        <v>تهران</v>
      </c>
      <c r="G17" s="404" t="s">
        <v>88</v>
      </c>
    </row>
    <row r="18" spans="3:7" hidden="1" x14ac:dyDescent="0.2">
      <c r="C18" s="404">
        <v>15</v>
      </c>
      <c r="D18" s="404" t="s">
        <v>1478</v>
      </c>
      <c r="E18" s="404" t="s">
        <v>1479</v>
      </c>
      <c r="F18" t="str">
        <f>VLOOKUP(C18,Sheet2!$C$3:F$558,4,0)</f>
        <v>تهران</v>
      </c>
      <c r="G18" s="404" t="s">
        <v>88</v>
      </c>
    </row>
    <row r="19" spans="3:7" hidden="1" x14ac:dyDescent="0.2">
      <c r="C19" s="404">
        <v>16</v>
      </c>
      <c r="D19" s="404" t="s">
        <v>687</v>
      </c>
      <c r="E19" s="404" t="s">
        <v>1271</v>
      </c>
      <c r="F19" t="str">
        <f>VLOOKUP(C19,Sheet2!$C$3:F$558,4,0)</f>
        <v>تهران</v>
      </c>
      <c r="G19" s="404" t="s">
        <v>88</v>
      </c>
    </row>
    <row r="20" spans="3:7" hidden="1" x14ac:dyDescent="0.2">
      <c r="C20" s="404">
        <v>17</v>
      </c>
      <c r="D20" s="404" t="s">
        <v>1562</v>
      </c>
      <c r="E20" s="404" t="s">
        <v>1563</v>
      </c>
      <c r="F20" t="str">
        <f>VLOOKUP(C20,Sheet2!$C$3:F$558,4,0)</f>
        <v>تهران</v>
      </c>
      <c r="G20" s="404" t="s">
        <v>88</v>
      </c>
    </row>
    <row r="21" spans="3:7" hidden="1" x14ac:dyDescent="0.2">
      <c r="C21" s="404">
        <v>18</v>
      </c>
      <c r="D21" s="404" t="s">
        <v>1795</v>
      </c>
      <c r="E21" s="404" t="s">
        <v>1796</v>
      </c>
      <c r="F21" t="str">
        <f>VLOOKUP(C21,Sheet2!$C$3:F$558,4,0)</f>
        <v>تهران</v>
      </c>
      <c r="G21" s="404" t="s">
        <v>88</v>
      </c>
    </row>
    <row r="22" spans="3:7" hidden="1" x14ac:dyDescent="0.2">
      <c r="C22" s="404">
        <v>19</v>
      </c>
      <c r="D22" s="404" t="s">
        <v>634</v>
      </c>
      <c r="E22" s="404" t="s">
        <v>1394</v>
      </c>
      <c r="F22" t="str">
        <f>VLOOKUP(C22,Sheet2!$C$3:F$558,4,0)</f>
        <v>تهران</v>
      </c>
      <c r="G22" s="404" t="s">
        <v>88</v>
      </c>
    </row>
    <row r="23" spans="3:7" hidden="1" x14ac:dyDescent="0.2">
      <c r="C23" s="404">
        <v>20</v>
      </c>
      <c r="D23" s="404" t="s">
        <v>1726</v>
      </c>
      <c r="E23" s="404" t="s">
        <v>1727</v>
      </c>
      <c r="F23" t="str">
        <f>VLOOKUP(C23,Sheet2!$C$3:F$558,4,0)</f>
        <v>تهران</v>
      </c>
      <c r="G23" s="404" t="s">
        <v>88</v>
      </c>
    </row>
    <row r="24" spans="3:7" s="403" customFormat="1" x14ac:dyDescent="0.2">
      <c r="C24" s="403">
        <v>21</v>
      </c>
      <c r="D24" s="403" t="s">
        <v>1533</v>
      </c>
      <c r="E24" s="403" t="s">
        <v>1690</v>
      </c>
      <c r="F24" s="403" t="str">
        <f>VLOOKUP(C24,Sheet2!$C$3:F$558,4,0)</f>
        <v>دفتر غرب تهران</v>
      </c>
      <c r="G24" s="403" t="s">
        <v>88</v>
      </c>
    </row>
    <row r="25" spans="3:7" hidden="1" x14ac:dyDescent="0.2">
      <c r="C25" s="404">
        <v>22</v>
      </c>
      <c r="D25" s="404" t="s">
        <v>1393</v>
      </c>
      <c r="E25" s="404" t="s">
        <v>1394</v>
      </c>
      <c r="F25" t="str">
        <f>VLOOKUP(C25,Sheet2!$C$3:F$558,4,0)</f>
        <v>تهران</v>
      </c>
      <c r="G25" s="404" t="s">
        <v>88</v>
      </c>
    </row>
    <row r="26" spans="3:7" hidden="1" x14ac:dyDescent="0.2">
      <c r="C26" s="404">
        <v>23</v>
      </c>
      <c r="D26" s="404" t="s">
        <v>1742</v>
      </c>
      <c r="E26" s="404" t="s">
        <v>1743</v>
      </c>
      <c r="F26" t="str">
        <f>VLOOKUP(C26,Sheet2!$C$3:F$558,4,0)</f>
        <v>تهران</v>
      </c>
      <c r="G26" s="404" t="s">
        <v>88</v>
      </c>
    </row>
    <row r="27" spans="3:7" hidden="1" x14ac:dyDescent="0.2">
      <c r="C27" s="404">
        <v>24</v>
      </c>
      <c r="D27" s="404" t="s">
        <v>352</v>
      </c>
      <c r="E27" s="404" t="s">
        <v>1670</v>
      </c>
      <c r="F27" t="str">
        <f>VLOOKUP(C27,Sheet2!$C$3:F$558,4,0)</f>
        <v>تهران</v>
      </c>
      <c r="G27" s="404" t="s">
        <v>88</v>
      </c>
    </row>
    <row r="28" spans="3:7" hidden="1" x14ac:dyDescent="0.2">
      <c r="C28" s="404">
        <v>25</v>
      </c>
      <c r="D28" s="404" t="s">
        <v>115</v>
      </c>
      <c r="E28" s="404" t="s">
        <v>1405</v>
      </c>
      <c r="F28" t="str">
        <f>VLOOKUP(C28,Sheet2!$C$3:F$558,4,0)</f>
        <v>تهران</v>
      </c>
      <c r="G28" s="404" t="s">
        <v>88</v>
      </c>
    </row>
    <row r="29" spans="3:7" hidden="1" x14ac:dyDescent="0.2">
      <c r="C29" s="404">
        <v>26</v>
      </c>
      <c r="D29" s="404" t="s">
        <v>1735</v>
      </c>
      <c r="E29" s="404" t="s">
        <v>1438</v>
      </c>
      <c r="F29" t="str">
        <f>VLOOKUP(C29,Sheet2!$C$3:F$558,4,0)</f>
        <v>تهران</v>
      </c>
      <c r="G29" s="404" t="s">
        <v>88</v>
      </c>
    </row>
    <row r="30" spans="3:7" hidden="1" x14ac:dyDescent="0.2">
      <c r="C30" s="404">
        <v>27</v>
      </c>
      <c r="D30" s="404" t="s">
        <v>1402</v>
      </c>
      <c r="E30" s="404" t="s">
        <v>1403</v>
      </c>
      <c r="F30" t="str">
        <f>VLOOKUP(C30,Sheet2!$C$3:F$558,4,0)</f>
        <v>تهران</v>
      </c>
      <c r="G30" s="404" t="s">
        <v>88</v>
      </c>
    </row>
    <row r="31" spans="3:7" s="403" customFormat="1" x14ac:dyDescent="0.2">
      <c r="C31" s="403">
        <v>28</v>
      </c>
      <c r="D31" s="403" t="s">
        <v>935</v>
      </c>
      <c r="E31" s="403" t="s">
        <v>1482</v>
      </c>
      <c r="F31" s="403" t="str">
        <f>VLOOKUP(C31,Sheet2!$C$3:F$558,4,0)</f>
        <v>دفتر جنوب تهران</v>
      </c>
      <c r="G31" s="403" t="s">
        <v>88</v>
      </c>
    </row>
    <row r="32" spans="3:7" hidden="1" x14ac:dyDescent="0.2">
      <c r="C32" s="404">
        <v>29</v>
      </c>
      <c r="D32" s="404" t="s">
        <v>248</v>
      </c>
      <c r="E32" s="404" t="s">
        <v>1405</v>
      </c>
      <c r="F32" t="str">
        <f>VLOOKUP(C32,Sheet2!$C$3:F$558,4,0)</f>
        <v>تهران</v>
      </c>
      <c r="G32" s="404" t="s">
        <v>88</v>
      </c>
    </row>
    <row r="33" spans="3:7" hidden="1" x14ac:dyDescent="0.2">
      <c r="C33" s="404">
        <v>30</v>
      </c>
      <c r="D33" s="404" t="s">
        <v>1437</v>
      </c>
      <c r="E33" s="404" t="s">
        <v>1438</v>
      </c>
      <c r="F33" t="str">
        <f>VLOOKUP(C33,Sheet2!$C$3:F$558,4,0)</f>
        <v>تهران</v>
      </c>
      <c r="G33" s="404" t="s">
        <v>88</v>
      </c>
    </row>
    <row r="34" spans="3:7" hidden="1" x14ac:dyDescent="0.2">
      <c r="C34" s="404">
        <v>31</v>
      </c>
      <c r="D34" s="404" t="s">
        <v>190</v>
      </c>
      <c r="E34" s="404" t="s">
        <v>1711</v>
      </c>
      <c r="F34" t="str">
        <f>VLOOKUP(C34,Sheet2!$C$3:F$558,4,0)</f>
        <v>تهران</v>
      </c>
      <c r="G34" s="404" t="s">
        <v>88</v>
      </c>
    </row>
    <row r="35" spans="3:7" s="403" customFormat="1" x14ac:dyDescent="0.2">
      <c r="C35" s="403">
        <v>32</v>
      </c>
      <c r="D35" s="403" t="s">
        <v>1714</v>
      </c>
      <c r="E35" s="403" t="s">
        <v>1715</v>
      </c>
      <c r="F35" s="403" t="str">
        <f>VLOOKUP(C35,Sheet2!$C$3:F$558,4,0)</f>
        <v>دفتر جنوب تهران</v>
      </c>
      <c r="G35" s="403" t="s">
        <v>88</v>
      </c>
    </row>
    <row r="36" spans="3:7" hidden="1" x14ac:dyDescent="0.2">
      <c r="C36" s="404">
        <v>33</v>
      </c>
      <c r="D36" s="404" t="s">
        <v>327</v>
      </c>
      <c r="E36" s="404" t="s">
        <v>1569</v>
      </c>
      <c r="F36" t="str">
        <f>VLOOKUP(C36,Sheet2!$C$3:F$558,4,0)</f>
        <v>تهران</v>
      </c>
      <c r="G36" s="404" t="s">
        <v>88</v>
      </c>
    </row>
    <row r="37" spans="3:7" hidden="1" x14ac:dyDescent="0.2">
      <c r="C37" s="404">
        <v>34</v>
      </c>
      <c r="D37" s="404" t="s">
        <v>209</v>
      </c>
      <c r="E37" s="404" t="s">
        <v>1616</v>
      </c>
      <c r="F37" t="str">
        <f>VLOOKUP(C37,Sheet2!$C$3:F$558,4,0)</f>
        <v>تهران</v>
      </c>
      <c r="G37" s="404" t="s">
        <v>88</v>
      </c>
    </row>
    <row r="38" spans="3:7" hidden="1" x14ac:dyDescent="0.2">
      <c r="C38" s="404">
        <v>35</v>
      </c>
      <c r="D38" s="404" t="s">
        <v>1456</v>
      </c>
      <c r="E38" s="404" t="s">
        <v>1457</v>
      </c>
      <c r="F38" t="str">
        <f>VLOOKUP(C38,Sheet2!$C$3:F$558,4,0)</f>
        <v>تهران</v>
      </c>
      <c r="G38" s="404" t="s">
        <v>88</v>
      </c>
    </row>
    <row r="39" spans="3:7" s="403" customFormat="1" x14ac:dyDescent="0.2">
      <c r="C39" s="403">
        <v>36</v>
      </c>
      <c r="D39" s="403" t="s">
        <v>166</v>
      </c>
      <c r="E39" s="403" t="s">
        <v>2224</v>
      </c>
      <c r="F39" s="403" t="str">
        <f>VLOOKUP(C39,Sheet2!$C$3:F$558,4,0)</f>
        <v>دفتر جنوب تهران</v>
      </c>
      <c r="G39" s="403" t="s">
        <v>88</v>
      </c>
    </row>
    <row r="40" spans="3:7" hidden="1" x14ac:dyDescent="0.2">
      <c r="C40" s="404">
        <v>37</v>
      </c>
      <c r="D40" s="404" t="s">
        <v>1533</v>
      </c>
      <c r="E40" s="404" t="s">
        <v>1720</v>
      </c>
      <c r="F40" t="str">
        <f>VLOOKUP(C40,Sheet2!$C$3:F$558,4,0)</f>
        <v>تهران</v>
      </c>
      <c r="G40" s="404" t="s">
        <v>88</v>
      </c>
    </row>
    <row r="41" spans="3:7" hidden="1" x14ac:dyDescent="0.2">
      <c r="C41" s="404">
        <v>38</v>
      </c>
      <c r="D41" s="404" t="s">
        <v>453</v>
      </c>
      <c r="E41" s="404" t="s">
        <v>1610</v>
      </c>
      <c r="F41" t="str">
        <f>VLOOKUP(C41,Sheet2!$C$3:F$558,4,0)</f>
        <v>تهران</v>
      </c>
      <c r="G41" s="404" t="s">
        <v>88</v>
      </c>
    </row>
    <row r="42" spans="3:7" hidden="1" x14ac:dyDescent="0.2">
      <c r="C42" s="404">
        <v>39</v>
      </c>
      <c r="D42" s="404" t="s">
        <v>449</v>
      </c>
      <c r="E42" s="404" t="s">
        <v>1706</v>
      </c>
      <c r="F42" t="str">
        <f>VLOOKUP(C42,Sheet2!$C$3:F$558,4,0)</f>
        <v>تهران</v>
      </c>
      <c r="G42" s="404" t="s">
        <v>88</v>
      </c>
    </row>
    <row r="43" spans="3:7" hidden="1" x14ac:dyDescent="0.2">
      <c r="C43" s="404">
        <v>40</v>
      </c>
      <c r="D43" s="404" t="s">
        <v>209</v>
      </c>
      <c r="E43" s="404" t="s">
        <v>1642</v>
      </c>
      <c r="F43" t="str">
        <f>VLOOKUP(C43,Sheet2!$C$3:F$558,4,0)</f>
        <v>تهران</v>
      </c>
      <c r="G43" s="404" t="s">
        <v>88</v>
      </c>
    </row>
    <row r="44" spans="3:7" hidden="1" x14ac:dyDescent="0.2">
      <c r="C44" s="404">
        <v>41</v>
      </c>
      <c r="D44" s="404" t="s">
        <v>85</v>
      </c>
      <c r="E44" s="404" t="s">
        <v>1431</v>
      </c>
      <c r="F44" t="str">
        <f>VLOOKUP(C44,Sheet2!$C$3:F$558,4,0)</f>
        <v>تهران</v>
      </c>
      <c r="G44" s="404" t="s">
        <v>88</v>
      </c>
    </row>
    <row r="45" spans="3:7" hidden="1" x14ac:dyDescent="0.2">
      <c r="C45" s="404">
        <v>42</v>
      </c>
      <c r="D45" s="404" t="s">
        <v>1590</v>
      </c>
      <c r="E45" s="404" t="s">
        <v>1591</v>
      </c>
      <c r="F45" t="str">
        <f>VLOOKUP(C45,Sheet2!$C$3:F$558,4,0)</f>
        <v>تهران</v>
      </c>
      <c r="G45" s="404" t="s">
        <v>88</v>
      </c>
    </row>
    <row r="46" spans="3:7" hidden="1" x14ac:dyDescent="0.2">
      <c r="C46" s="404">
        <v>43</v>
      </c>
      <c r="D46" s="404" t="s">
        <v>1533</v>
      </c>
      <c r="E46" s="404" t="s">
        <v>1534</v>
      </c>
      <c r="F46" t="str">
        <f>VLOOKUP(C46,Sheet2!$C$3:F$558,4,0)</f>
        <v>تهران</v>
      </c>
      <c r="G46" s="404" t="s">
        <v>88</v>
      </c>
    </row>
    <row r="47" spans="3:7" s="403" customFormat="1" x14ac:dyDescent="0.2">
      <c r="C47" s="403">
        <v>44</v>
      </c>
      <c r="D47" s="403" t="s">
        <v>209</v>
      </c>
      <c r="E47" s="403" t="s">
        <v>1708</v>
      </c>
      <c r="F47" s="403" t="str">
        <f>VLOOKUP(C47,Sheet2!$C$3:F$558,4,0)</f>
        <v>دفتر جنوب تهران</v>
      </c>
      <c r="G47" s="403" t="s">
        <v>88</v>
      </c>
    </row>
    <row r="48" spans="3:7" hidden="1" x14ac:dyDescent="0.2">
      <c r="C48" s="404">
        <v>45</v>
      </c>
      <c r="D48" s="404" t="s">
        <v>135</v>
      </c>
      <c r="E48" s="404" t="s">
        <v>1658</v>
      </c>
      <c r="F48" t="str">
        <f>VLOOKUP(C48,Sheet2!$C$3:F$558,4,0)</f>
        <v>تهران</v>
      </c>
      <c r="G48" s="404" t="s">
        <v>88</v>
      </c>
    </row>
    <row r="49" spans="3:7" s="403" customFormat="1" x14ac:dyDescent="0.2">
      <c r="C49" s="403">
        <v>46</v>
      </c>
      <c r="D49" s="403" t="s">
        <v>1509</v>
      </c>
      <c r="E49" s="403" t="s">
        <v>1221</v>
      </c>
      <c r="F49" s="403" t="str">
        <f>VLOOKUP(C49,Sheet2!$C$3:F$558,4,0)</f>
        <v>دفتر جنوب تهران</v>
      </c>
      <c r="G49" s="403" t="s">
        <v>88</v>
      </c>
    </row>
    <row r="50" spans="3:7" hidden="1" x14ac:dyDescent="0.2">
      <c r="C50" s="404">
        <v>47</v>
      </c>
      <c r="D50" s="404" t="s">
        <v>1661</v>
      </c>
      <c r="E50" s="404" t="s">
        <v>1205</v>
      </c>
      <c r="F50" t="str">
        <f>VLOOKUP(C50,Sheet2!$C$3:F$558,4,0)</f>
        <v>تهران</v>
      </c>
      <c r="G50" s="404" t="s">
        <v>88</v>
      </c>
    </row>
    <row r="51" spans="3:7" hidden="1" x14ac:dyDescent="0.2">
      <c r="C51" s="404">
        <v>48</v>
      </c>
      <c r="D51" s="404" t="s">
        <v>1820</v>
      </c>
      <c r="E51" s="404" t="s">
        <v>1821</v>
      </c>
      <c r="F51" t="str">
        <f>VLOOKUP(C51,Sheet2!$C$3:F$558,4,0)</f>
        <v>تهران</v>
      </c>
      <c r="G51" s="404" t="s">
        <v>88</v>
      </c>
    </row>
    <row r="52" spans="3:7" hidden="1" x14ac:dyDescent="0.2">
      <c r="C52" s="404">
        <v>49</v>
      </c>
      <c r="D52" s="404" t="s">
        <v>1552</v>
      </c>
      <c r="E52" s="404" t="s">
        <v>723</v>
      </c>
      <c r="F52" t="str">
        <f>VLOOKUP(C52,Sheet2!$C$3:F$558,4,0)</f>
        <v>تهران</v>
      </c>
      <c r="G52" s="404" t="s">
        <v>88</v>
      </c>
    </row>
    <row r="53" spans="3:7" hidden="1" x14ac:dyDescent="0.2">
      <c r="C53" s="404">
        <v>50</v>
      </c>
      <c r="D53" s="404" t="s">
        <v>1628</v>
      </c>
      <c r="E53" s="404" t="s">
        <v>1629</v>
      </c>
      <c r="F53" t="str">
        <f>VLOOKUP(C53,Sheet2!$C$3:F$558,4,0)</f>
        <v>تهران</v>
      </c>
      <c r="G53" s="404" t="s">
        <v>88</v>
      </c>
    </row>
    <row r="54" spans="3:7" hidden="1" x14ac:dyDescent="0.2">
      <c r="C54" s="404">
        <v>51</v>
      </c>
      <c r="D54" s="404" t="s">
        <v>1603</v>
      </c>
      <c r="E54" s="404" t="s">
        <v>1604</v>
      </c>
      <c r="F54" t="str">
        <f>VLOOKUP(C54,Sheet2!$C$3:F$558,4,0)</f>
        <v>تهران</v>
      </c>
      <c r="G54" s="404" t="s">
        <v>88</v>
      </c>
    </row>
    <row r="55" spans="3:7" hidden="1" x14ac:dyDescent="0.2">
      <c r="C55" s="404">
        <v>52</v>
      </c>
      <c r="D55" s="404" t="s">
        <v>407</v>
      </c>
      <c r="E55" s="404" t="s">
        <v>1566</v>
      </c>
      <c r="F55" t="str">
        <f>VLOOKUP(C55,Sheet2!$C$3:F$558,4,0)</f>
        <v>تهران</v>
      </c>
      <c r="G55" s="404" t="s">
        <v>88</v>
      </c>
    </row>
    <row r="56" spans="3:7" hidden="1" x14ac:dyDescent="0.2">
      <c r="C56" s="404">
        <v>53</v>
      </c>
      <c r="D56" s="404" t="s">
        <v>946</v>
      </c>
      <c r="E56" s="404" t="s">
        <v>1600</v>
      </c>
      <c r="F56" t="str">
        <f>VLOOKUP(C56,Sheet2!$C$3:F$558,4,0)</f>
        <v>تهران</v>
      </c>
      <c r="G56" s="404" t="s">
        <v>88</v>
      </c>
    </row>
    <row r="57" spans="3:7" hidden="1" x14ac:dyDescent="0.2">
      <c r="C57" s="404">
        <v>54</v>
      </c>
      <c r="D57" s="404" t="s">
        <v>480</v>
      </c>
      <c r="E57" s="404" t="s">
        <v>1666</v>
      </c>
      <c r="F57" t="str">
        <f>VLOOKUP(C57,Sheet2!$C$3:F$558,4,0)</f>
        <v>تهران</v>
      </c>
      <c r="G57" s="404" t="s">
        <v>88</v>
      </c>
    </row>
    <row r="58" spans="3:7" hidden="1" x14ac:dyDescent="0.2">
      <c r="C58" s="404">
        <v>55</v>
      </c>
      <c r="D58" s="404" t="s">
        <v>85</v>
      </c>
      <c r="E58" s="404" t="s">
        <v>1453</v>
      </c>
      <c r="F58" t="str">
        <f>VLOOKUP(C58,Sheet2!$C$3:F$558,4,0)</f>
        <v>تهران</v>
      </c>
      <c r="G58" s="404" t="s">
        <v>88</v>
      </c>
    </row>
    <row r="59" spans="3:7" hidden="1" x14ac:dyDescent="0.2">
      <c r="C59" s="404">
        <v>56</v>
      </c>
      <c r="D59" s="404" t="s">
        <v>1387</v>
      </c>
      <c r="E59" s="404" t="s">
        <v>1530</v>
      </c>
      <c r="F59" t="str">
        <f>VLOOKUP(C59,Sheet2!$C$3:F$558,4,0)</f>
        <v>تهران</v>
      </c>
      <c r="G59" s="404" t="s">
        <v>88</v>
      </c>
    </row>
    <row r="60" spans="3:7" hidden="1" x14ac:dyDescent="0.2">
      <c r="C60" s="404">
        <v>57</v>
      </c>
      <c r="D60" s="404" t="s">
        <v>966</v>
      </c>
      <c r="E60" s="404" t="s">
        <v>1639</v>
      </c>
      <c r="F60" t="str">
        <f>VLOOKUP(C60,Sheet2!$C$3:F$558,4,0)</f>
        <v>تهران</v>
      </c>
      <c r="G60" s="404" t="s">
        <v>88</v>
      </c>
    </row>
    <row r="61" spans="3:7" hidden="1" x14ac:dyDescent="0.2">
      <c r="C61" s="404">
        <v>58</v>
      </c>
      <c r="D61" s="404" t="s">
        <v>209</v>
      </c>
      <c r="E61" s="404" t="s">
        <v>187</v>
      </c>
      <c r="F61" t="str">
        <f>VLOOKUP(C61,Sheet2!$C$3:F$558,4,0)</f>
        <v>تهران</v>
      </c>
      <c r="G61" s="404" t="s">
        <v>88</v>
      </c>
    </row>
    <row r="62" spans="3:7" hidden="1" x14ac:dyDescent="0.2">
      <c r="C62" s="404">
        <v>59</v>
      </c>
      <c r="D62" s="404" t="s">
        <v>1675</v>
      </c>
      <c r="E62" s="404" t="s">
        <v>1676</v>
      </c>
      <c r="F62" t="str">
        <f>VLOOKUP(C62,Sheet2!$C$3:F$558,4,0)</f>
        <v>تهران</v>
      </c>
      <c r="G62" s="404" t="s">
        <v>88</v>
      </c>
    </row>
    <row r="63" spans="3:7" hidden="1" x14ac:dyDescent="0.2">
      <c r="C63" s="404">
        <v>60</v>
      </c>
      <c r="D63" s="404" t="s">
        <v>85</v>
      </c>
      <c r="E63" s="404" t="s">
        <v>1692</v>
      </c>
      <c r="F63" t="str">
        <f>VLOOKUP(C63,Sheet2!$C$3:F$558,4,0)</f>
        <v>تهران</v>
      </c>
      <c r="G63" s="404" t="s">
        <v>88</v>
      </c>
    </row>
    <row r="64" spans="3:7" hidden="1" x14ac:dyDescent="0.2">
      <c r="C64" s="404">
        <v>61</v>
      </c>
      <c r="D64" s="404" t="s">
        <v>1488</v>
      </c>
      <c r="E64" s="404" t="s">
        <v>1205</v>
      </c>
      <c r="F64" t="str">
        <f>VLOOKUP(C64,Sheet2!$C$3:F$558,4,0)</f>
        <v>تهران</v>
      </c>
      <c r="G64" s="404" t="s">
        <v>88</v>
      </c>
    </row>
    <row r="65" spans="3:7" hidden="1" x14ac:dyDescent="0.2">
      <c r="C65" s="404">
        <v>62</v>
      </c>
      <c r="D65" s="404" t="s">
        <v>1460</v>
      </c>
      <c r="E65" s="404" t="s">
        <v>1461</v>
      </c>
      <c r="F65" t="str">
        <f>VLOOKUP(C65,Sheet2!$C$3:F$558,4,0)</f>
        <v>تهران</v>
      </c>
      <c r="G65" s="404" t="s">
        <v>88</v>
      </c>
    </row>
    <row r="66" spans="3:7" hidden="1" x14ac:dyDescent="0.2">
      <c r="C66" s="404">
        <v>63</v>
      </c>
      <c r="D66" s="404" t="s">
        <v>374</v>
      </c>
      <c r="E66" s="404" t="s">
        <v>1723</v>
      </c>
      <c r="F66" t="str">
        <f>VLOOKUP(C66,Sheet2!$C$3:F$558,4,0)</f>
        <v>تهران</v>
      </c>
      <c r="G66" s="404" t="s">
        <v>88</v>
      </c>
    </row>
    <row r="67" spans="3:7" hidden="1" x14ac:dyDescent="0.2">
      <c r="C67" s="404">
        <v>64</v>
      </c>
      <c r="D67" s="404" t="s">
        <v>216</v>
      </c>
      <c r="E67" s="404" t="s">
        <v>1789</v>
      </c>
      <c r="F67" t="str">
        <f>VLOOKUP(C67,Sheet2!$C$3:F$558,4,0)</f>
        <v>تهران</v>
      </c>
      <c r="G67" s="404" t="s">
        <v>88</v>
      </c>
    </row>
    <row r="68" spans="3:7" hidden="1" x14ac:dyDescent="0.2">
      <c r="C68" s="404">
        <v>65</v>
      </c>
      <c r="D68" s="404" t="s">
        <v>190</v>
      </c>
      <c r="E68" s="404" t="s">
        <v>1110</v>
      </c>
      <c r="F68" t="str">
        <f>VLOOKUP(C68,Sheet2!$C$3:F$558,4,0)</f>
        <v>تهران</v>
      </c>
      <c r="G68" s="404" t="s">
        <v>88</v>
      </c>
    </row>
    <row r="69" spans="3:7" s="403" customFormat="1" x14ac:dyDescent="0.2">
      <c r="C69" s="403">
        <v>66</v>
      </c>
      <c r="D69" s="403" t="s">
        <v>216</v>
      </c>
      <c r="E69" s="403" t="s">
        <v>2227</v>
      </c>
      <c r="F69" s="403" t="str">
        <f>VLOOKUP(C69,Sheet2!$C$3:F$558,4,0)</f>
        <v>دفتر جنوب تهران</v>
      </c>
      <c r="G69" s="403" t="s">
        <v>88</v>
      </c>
    </row>
    <row r="70" spans="3:7" hidden="1" x14ac:dyDescent="0.2">
      <c r="C70" s="404">
        <v>67</v>
      </c>
      <c r="D70" s="404" t="s">
        <v>123</v>
      </c>
      <c r="E70" s="404" t="s">
        <v>1762</v>
      </c>
      <c r="F70" t="str">
        <f>VLOOKUP(C70,Sheet2!$C$3:F$558,4,0)</f>
        <v>تهران</v>
      </c>
      <c r="G70" s="404" t="s">
        <v>88</v>
      </c>
    </row>
    <row r="71" spans="3:7" hidden="1" x14ac:dyDescent="0.2">
      <c r="C71" s="404">
        <v>68</v>
      </c>
      <c r="D71" s="404" t="s">
        <v>1771</v>
      </c>
      <c r="E71" s="404" t="s">
        <v>1772</v>
      </c>
      <c r="F71" t="str">
        <f>VLOOKUP(C71,Sheet2!$C$3:F$558,4,0)</f>
        <v>تهران</v>
      </c>
      <c r="G71" s="404" t="s">
        <v>88</v>
      </c>
    </row>
    <row r="72" spans="3:7" hidden="1" x14ac:dyDescent="0.2">
      <c r="C72" s="404">
        <v>69</v>
      </c>
      <c r="D72" s="404" t="s">
        <v>1558</v>
      </c>
      <c r="E72" s="404" t="s">
        <v>1559</v>
      </c>
      <c r="F72" t="str">
        <f>VLOOKUP(C72,Sheet2!$C$3:F$558,4,0)</f>
        <v>تهران</v>
      </c>
      <c r="G72" s="404" t="s">
        <v>88</v>
      </c>
    </row>
    <row r="73" spans="3:7" hidden="1" x14ac:dyDescent="0.2">
      <c r="C73" s="404">
        <v>70</v>
      </c>
      <c r="D73" s="404" t="s">
        <v>374</v>
      </c>
      <c r="E73" s="404" t="s">
        <v>1668</v>
      </c>
      <c r="F73" t="str">
        <f>VLOOKUP(C73,Sheet2!$C$3:F$558,4,0)</f>
        <v>تهران</v>
      </c>
      <c r="G73" s="404" t="s">
        <v>88</v>
      </c>
    </row>
    <row r="74" spans="3:7" hidden="1" x14ac:dyDescent="0.2">
      <c r="C74" s="404">
        <v>71</v>
      </c>
      <c r="D74" s="404" t="s">
        <v>634</v>
      </c>
      <c r="E74" s="404" t="s">
        <v>1597</v>
      </c>
      <c r="F74" t="str">
        <f>VLOOKUP(C74,Sheet2!$C$3:F$558,4,0)</f>
        <v>تهران</v>
      </c>
      <c r="G74" s="404" t="s">
        <v>88</v>
      </c>
    </row>
    <row r="75" spans="3:7" hidden="1" x14ac:dyDescent="0.2">
      <c r="C75" s="404">
        <v>72</v>
      </c>
      <c r="D75" s="404" t="s">
        <v>1407</v>
      </c>
      <c r="E75" s="404" t="s">
        <v>1408</v>
      </c>
      <c r="F75" t="str">
        <f>VLOOKUP(C75,Sheet2!$C$3:F$558,4,0)</f>
        <v>تهران</v>
      </c>
      <c r="G75" s="404" t="s">
        <v>88</v>
      </c>
    </row>
    <row r="76" spans="3:7" hidden="1" x14ac:dyDescent="0.2">
      <c r="C76" s="404">
        <v>73</v>
      </c>
      <c r="D76" s="404" t="s">
        <v>1758</v>
      </c>
      <c r="E76" s="404" t="s">
        <v>1759</v>
      </c>
      <c r="F76" t="str">
        <f>VLOOKUP(C76,Sheet2!$C$3:F$558,4,0)</f>
        <v>تهران</v>
      </c>
      <c r="G76" s="404" t="s">
        <v>88</v>
      </c>
    </row>
    <row r="77" spans="3:7" hidden="1" x14ac:dyDescent="0.2">
      <c r="C77" s="404">
        <v>74</v>
      </c>
      <c r="D77" s="404" t="s">
        <v>248</v>
      </c>
      <c r="E77" s="404" t="s">
        <v>1681</v>
      </c>
      <c r="F77" t="str">
        <f>VLOOKUP(C77,Sheet2!$C$3:F$558,4,0)</f>
        <v>تهران</v>
      </c>
      <c r="G77" s="404" t="s">
        <v>88</v>
      </c>
    </row>
    <row r="78" spans="3:7" hidden="1" x14ac:dyDescent="0.2">
      <c r="C78" s="404">
        <v>75</v>
      </c>
      <c r="D78" s="404" t="s">
        <v>190</v>
      </c>
      <c r="E78" s="404" t="s">
        <v>1428</v>
      </c>
      <c r="F78" t="str">
        <f>VLOOKUP(C78,Sheet2!$C$3:F$558,4,0)</f>
        <v>تهران</v>
      </c>
      <c r="G78" s="404" t="s">
        <v>88</v>
      </c>
    </row>
    <row r="79" spans="3:7" hidden="1" x14ac:dyDescent="0.2">
      <c r="C79" s="404">
        <v>76</v>
      </c>
      <c r="D79" s="404" t="s">
        <v>209</v>
      </c>
      <c r="E79" s="404" t="s">
        <v>1540</v>
      </c>
      <c r="F79" t="str">
        <f>VLOOKUP(C79,Sheet2!$C$3:F$558,4,0)</f>
        <v>تهران</v>
      </c>
      <c r="G79" s="404" t="s">
        <v>88</v>
      </c>
    </row>
    <row r="80" spans="3:7" hidden="1" x14ac:dyDescent="0.2">
      <c r="C80" s="404">
        <v>77</v>
      </c>
      <c r="D80" s="404" t="s">
        <v>1702</v>
      </c>
      <c r="E80" s="404" t="s">
        <v>1703</v>
      </c>
      <c r="F80" t="str">
        <f>VLOOKUP(C80,Sheet2!$C$3:F$558,4,0)</f>
        <v>تهران</v>
      </c>
      <c r="G80" s="404" t="s">
        <v>88</v>
      </c>
    </row>
    <row r="81" spans="3:7" hidden="1" x14ac:dyDescent="0.2">
      <c r="C81" s="404">
        <v>78</v>
      </c>
      <c r="D81" s="404" t="s">
        <v>99</v>
      </c>
      <c r="E81" s="404" t="s">
        <v>1645</v>
      </c>
      <c r="F81" t="str">
        <f>VLOOKUP(C81,Sheet2!$C$3:F$558,4,0)</f>
        <v>تهران</v>
      </c>
      <c r="G81" s="404" t="s">
        <v>88</v>
      </c>
    </row>
    <row r="82" spans="3:7" hidden="1" x14ac:dyDescent="0.2">
      <c r="C82" s="404">
        <v>79</v>
      </c>
      <c r="D82" s="404" t="s">
        <v>1468</v>
      </c>
      <c r="E82" s="404" t="s">
        <v>1786</v>
      </c>
      <c r="F82" t="str">
        <f>VLOOKUP(C82,Sheet2!$C$3:F$558,4,0)</f>
        <v>تهران</v>
      </c>
      <c r="G82" s="404" t="s">
        <v>88</v>
      </c>
    </row>
    <row r="83" spans="3:7" hidden="1" x14ac:dyDescent="0.2">
      <c r="C83" s="404">
        <v>80</v>
      </c>
      <c r="D83" s="404" t="s">
        <v>1468</v>
      </c>
      <c r="E83" s="404" t="s">
        <v>1730</v>
      </c>
      <c r="F83" t="str">
        <f>VLOOKUP(C83,Sheet2!$C$3:F$558,4,0)</f>
        <v>تهران</v>
      </c>
      <c r="G83" s="404" t="s">
        <v>88</v>
      </c>
    </row>
    <row r="84" spans="3:7" hidden="1" x14ac:dyDescent="0.2">
      <c r="C84" s="404">
        <v>81</v>
      </c>
      <c r="D84" s="404" t="s">
        <v>85</v>
      </c>
      <c r="E84" s="404" t="s">
        <v>1656</v>
      </c>
      <c r="F84" t="str">
        <f>VLOOKUP(C84,Sheet2!$C$3:F$558,4,0)</f>
        <v>تهران</v>
      </c>
      <c r="G84" s="404" t="s">
        <v>88</v>
      </c>
    </row>
    <row r="85" spans="3:7" hidden="1" x14ac:dyDescent="0.2">
      <c r="C85" s="404">
        <v>82</v>
      </c>
      <c r="D85" s="404" t="s">
        <v>1411</v>
      </c>
      <c r="E85" s="404" t="s">
        <v>1412</v>
      </c>
      <c r="F85" t="str">
        <f>VLOOKUP(C85,Sheet2!$C$3:F$558,4,0)</f>
        <v>تهران</v>
      </c>
      <c r="G85" s="404" t="s">
        <v>88</v>
      </c>
    </row>
    <row r="86" spans="3:7" hidden="1" x14ac:dyDescent="0.2">
      <c r="C86" s="404">
        <v>83</v>
      </c>
      <c r="D86" s="404" t="s">
        <v>1468</v>
      </c>
      <c r="E86" s="404" t="s">
        <v>1537</v>
      </c>
      <c r="F86" t="str">
        <f>VLOOKUP(C86,Sheet2!$C$3:F$558,4,0)</f>
        <v>تهران</v>
      </c>
      <c r="G86" s="404" t="s">
        <v>88</v>
      </c>
    </row>
    <row r="87" spans="3:7" hidden="1" x14ac:dyDescent="0.2">
      <c r="C87" s="404">
        <v>84</v>
      </c>
      <c r="D87" s="404" t="s">
        <v>449</v>
      </c>
      <c r="E87" s="404" t="s">
        <v>1499</v>
      </c>
      <c r="F87" t="str">
        <f>VLOOKUP(C87,Sheet2!$C$3:F$558,4,0)</f>
        <v>تهران</v>
      </c>
      <c r="G87" s="404" t="s">
        <v>88</v>
      </c>
    </row>
    <row r="88" spans="3:7" hidden="1" x14ac:dyDescent="0.2">
      <c r="C88" s="404">
        <v>85</v>
      </c>
      <c r="D88" s="404" t="s">
        <v>1555</v>
      </c>
      <c r="E88" s="404" t="s">
        <v>943</v>
      </c>
      <c r="F88" t="str">
        <f>VLOOKUP(C88,Sheet2!$C$3:F$558,4,0)</f>
        <v>تهران</v>
      </c>
      <c r="G88" s="404" t="s">
        <v>88</v>
      </c>
    </row>
    <row r="89" spans="3:7" hidden="1" x14ac:dyDescent="0.2">
      <c r="C89" s="404">
        <v>87</v>
      </c>
      <c r="D89" s="404" t="s">
        <v>1738</v>
      </c>
      <c r="E89" s="404" t="s">
        <v>1739</v>
      </c>
      <c r="F89" t="str">
        <f>VLOOKUP(C89,Sheet2!$C$3:F$558,4,0)</f>
        <v>تهران</v>
      </c>
      <c r="G89" s="404" t="s">
        <v>88</v>
      </c>
    </row>
    <row r="90" spans="3:7" hidden="1" x14ac:dyDescent="0.2">
      <c r="C90" s="404">
        <v>88</v>
      </c>
      <c r="D90" s="404" t="s">
        <v>1695</v>
      </c>
      <c r="E90" s="404" t="s">
        <v>1696</v>
      </c>
      <c r="F90" t="str">
        <f>VLOOKUP(C90,Sheet2!$C$3:F$558,4,0)</f>
        <v>تهران</v>
      </c>
      <c r="G90" s="404" t="s">
        <v>88</v>
      </c>
    </row>
    <row r="91" spans="3:7" hidden="1" x14ac:dyDescent="0.2">
      <c r="C91" s="404">
        <v>89</v>
      </c>
      <c r="D91" s="404" t="s">
        <v>131</v>
      </c>
      <c r="E91" s="404" t="s">
        <v>1425</v>
      </c>
      <c r="F91" t="str">
        <f>VLOOKUP(C91,Sheet2!$C$3:F$558,4,0)</f>
        <v>تهران</v>
      </c>
      <c r="G91" s="404" t="s">
        <v>88</v>
      </c>
    </row>
    <row r="92" spans="3:7" hidden="1" x14ac:dyDescent="0.2">
      <c r="C92" s="404">
        <v>90</v>
      </c>
      <c r="D92" s="404" t="s">
        <v>107</v>
      </c>
      <c r="E92" s="404" t="s">
        <v>1594</v>
      </c>
      <c r="F92" t="str">
        <f>VLOOKUP(C92,Sheet2!$C$3:F$558,4,0)</f>
        <v>تهران</v>
      </c>
      <c r="G92" s="404" t="s">
        <v>88</v>
      </c>
    </row>
    <row r="93" spans="3:7" hidden="1" x14ac:dyDescent="0.2">
      <c r="C93" s="404">
        <v>91</v>
      </c>
      <c r="D93" s="404" t="s">
        <v>209</v>
      </c>
      <c r="E93" s="404" t="s">
        <v>233</v>
      </c>
      <c r="F93" t="str">
        <f>VLOOKUP(C93,Sheet2!$C$3:F$558,4,0)</f>
        <v>تهران</v>
      </c>
      <c r="G93" s="404" t="s">
        <v>88</v>
      </c>
    </row>
    <row r="94" spans="3:7" hidden="1" x14ac:dyDescent="0.2">
      <c r="C94" s="404">
        <v>92</v>
      </c>
      <c r="D94" s="404" t="s">
        <v>530</v>
      </c>
      <c r="E94" s="404" t="s">
        <v>1613</v>
      </c>
      <c r="F94" t="str">
        <f>VLOOKUP(C94,Sheet2!$C$3:F$558,4,0)</f>
        <v>تهران</v>
      </c>
      <c r="G94" s="404" t="s">
        <v>88</v>
      </c>
    </row>
    <row r="95" spans="3:7" hidden="1" x14ac:dyDescent="0.2">
      <c r="C95" s="404">
        <v>93</v>
      </c>
      <c r="D95" s="404" t="s">
        <v>966</v>
      </c>
      <c r="E95" s="404" t="s">
        <v>1543</v>
      </c>
      <c r="F95" t="str">
        <f>VLOOKUP(C95,Sheet2!$C$3:F$558,4,0)</f>
        <v>تهران</v>
      </c>
      <c r="G95" s="404" t="s">
        <v>88</v>
      </c>
    </row>
    <row r="96" spans="3:7" hidden="1" x14ac:dyDescent="0.2">
      <c r="C96" s="404">
        <v>94</v>
      </c>
      <c r="D96" s="404" t="s">
        <v>352</v>
      </c>
      <c r="E96" s="404" t="s">
        <v>1619</v>
      </c>
      <c r="F96" t="str">
        <f>VLOOKUP(C96,Sheet2!$C$3:F$558,4,0)</f>
        <v>تهران</v>
      </c>
      <c r="G96" s="404" t="s">
        <v>88</v>
      </c>
    </row>
    <row r="97" spans="3:7" s="403" customFormat="1" x14ac:dyDescent="0.2">
      <c r="C97" s="403">
        <v>95</v>
      </c>
      <c r="D97" s="403" t="s">
        <v>309</v>
      </c>
      <c r="E97" s="403" t="s">
        <v>1792</v>
      </c>
      <c r="F97" s="403" t="str">
        <f>VLOOKUP(C97,Sheet2!$C$3:F$558,4,0)</f>
        <v>دفتر جنوب تهران</v>
      </c>
      <c r="G97" s="403" t="s">
        <v>88</v>
      </c>
    </row>
    <row r="98" spans="3:7" hidden="1" x14ac:dyDescent="0.2">
      <c r="C98" s="404">
        <v>96</v>
      </c>
      <c r="D98" s="404" t="s">
        <v>1387</v>
      </c>
      <c r="E98" s="404" t="s">
        <v>1388</v>
      </c>
      <c r="F98" t="str">
        <f>VLOOKUP(C98,Sheet2!$C$3:F$558,4,0)</f>
        <v>تهران</v>
      </c>
      <c r="G98" s="404" t="s">
        <v>88</v>
      </c>
    </row>
    <row r="99" spans="3:7" hidden="1" x14ac:dyDescent="0.2">
      <c r="C99" s="404">
        <v>97</v>
      </c>
      <c r="D99" s="404" t="s">
        <v>158</v>
      </c>
      <c r="E99" s="404" t="s">
        <v>1515</v>
      </c>
      <c r="F99" t="str">
        <f>VLOOKUP(C99,Sheet2!$C$3:F$558,4,0)</f>
        <v>تهران</v>
      </c>
      <c r="G99" s="404" t="s">
        <v>88</v>
      </c>
    </row>
    <row r="100" spans="3:7" hidden="1" x14ac:dyDescent="0.2">
      <c r="C100" s="404">
        <v>98</v>
      </c>
      <c r="D100" s="404" t="s">
        <v>244</v>
      </c>
      <c r="E100" s="404" t="s">
        <v>1494</v>
      </c>
      <c r="F100" t="str">
        <f>VLOOKUP(C100,Sheet2!$C$3:F$558,4,0)</f>
        <v>تهران</v>
      </c>
      <c r="G100" s="404" t="s">
        <v>88</v>
      </c>
    </row>
    <row r="101" spans="3:7" hidden="1" x14ac:dyDescent="0.2">
      <c r="C101" s="404">
        <v>99</v>
      </c>
      <c r="D101" s="404" t="s">
        <v>314</v>
      </c>
      <c r="E101" s="404" t="s">
        <v>1622</v>
      </c>
      <c r="F101" t="str">
        <f>VLOOKUP(C101,Sheet2!$C$3:F$558,4,0)</f>
        <v>تهران</v>
      </c>
      <c r="G101" s="404" t="s">
        <v>88</v>
      </c>
    </row>
    <row r="102" spans="3:7" hidden="1" x14ac:dyDescent="0.2">
      <c r="C102" s="404">
        <v>100</v>
      </c>
      <c r="D102" s="404" t="s">
        <v>279</v>
      </c>
      <c r="E102" s="404" t="s">
        <v>780</v>
      </c>
      <c r="F102" t="str">
        <f>VLOOKUP(C102,Sheet2!$C$3:F$558,4,0)</f>
        <v>تهران</v>
      </c>
      <c r="G102" s="404" t="s">
        <v>88</v>
      </c>
    </row>
    <row r="103" spans="3:7" hidden="1" x14ac:dyDescent="0.2">
      <c r="C103" s="404">
        <v>101</v>
      </c>
      <c r="D103" s="404" t="s">
        <v>467</v>
      </c>
      <c r="E103" s="404" t="s">
        <v>1205</v>
      </c>
      <c r="F103" t="str">
        <f>VLOOKUP(C103,Sheet2!$C$3:F$558,4,0)</f>
        <v>تهران</v>
      </c>
      <c r="G103" s="404" t="s">
        <v>88</v>
      </c>
    </row>
    <row r="104" spans="3:7" s="403" customFormat="1" x14ac:dyDescent="0.2">
      <c r="C104" s="403">
        <v>102</v>
      </c>
      <c r="D104" s="403" t="s">
        <v>966</v>
      </c>
      <c r="E104" s="403" t="s">
        <v>2219</v>
      </c>
      <c r="F104" s="403" t="str">
        <f>VLOOKUP(C104,Sheet2!$C$3:F$558,4,0)</f>
        <v>دفتر جنوب تهران</v>
      </c>
      <c r="G104" s="403" t="s">
        <v>88</v>
      </c>
    </row>
    <row r="105" spans="3:7" hidden="1" x14ac:dyDescent="0.2">
      <c r="C105" s="404">
        <v>103</v>
      </c>
      <c r="D105" s="404" t="s">
        <v>1402</v>
      </c>
      <c r="E105" s="404" t="s">
        <v>1475</v>
      </c>
      <c r="F105" t="str">
        <f>VLOOKUP(C105,Sheet2!$C$3:F$558,4,0)</f>
        <v>تهران</v>
      </c>
      <c r="G105" s="404" t="s">
        <v>88</v>
      </c>
    </row>
    <row r="106" spans="3:7" hidden="1" x14ac:dyDescent="0.2">
      <c r="C106" s="404">
        <v>104</v>
      </c>
      <c r="D106" s="404" t="s">
        <v>1396</v>
      </c>
      <c r="E106" s="404" t="s">
        <v>1397</v>
      </c>
      <c r="F106" t="str">
        <f>VLOOKUP(C106,Sheet2!$C$3:F$558,4,0)</f>
        <v>تهران</v>
      </c>
      <c r="G106" s="404" t="s">
        <v>88</v>
      </c>
    </row>
    <row r="107" spans="3:7" hidden="1" x14ac:dyDescent="0.2">
      <c r="C107" s="404">
        <v>105</v>
      </c>
      <c r="D107" s="404" t="s">
        <v>244</v>
      </c>
      <c r="E107" s="404" t="s">
        <v>1546</v>
      </c>
      <c r="F107" t="str">
        <f>VLOOKUP(C107,Sheet2!$C$3:F$558,4,0)</f>
        <v>تهران</v>
      </c>
      <c r="G107" s="404" t="s">
        <v>88</v>
      </c>
    </row>
    <row r="108" spans="3:7" hidden="1" x14ac:dyDescent="0.2">
      <c r="C108" s="404">
        <v>106</v>
      </c>
      <c r="D108" s="404" t="s">
        <v>776</v>
      </c>
      <c r="E108" s="404" t="s">
        <v>1636</v>
      </c>
      <c r="F108" t="str">
        <f>VLOOKUP(C108,Sheet2!$C$3:F$558,4,0)</f>
        <v>تهران</v>
      </c>
      <c r="G108" s="404" t="s">
        <v>88</v>
      </c>
    </row>
    <row r="109" spans="3:7" hidden="1" x14ac:dyDescent="0.2">
      <c r="C109" s="404">
        <v>107</v>
      </c>
      <c r="D109" s="404" t="s">
        <v>1445</v>
      </c>
      <c r="E109" s="404" t="s">
        <v>319</v>
      </c>
      <c r="F109" t="str">
        <f>VLOOKUP(C109,Sheet2!$C$3:F$558,4,0)</f>
        <v>تهران</v>
      </c>
      <c r="G109" s="404" t="s">
        <v>88</v>
      </c>
    </row>
    <row r="110" spans="3:7" hidden="1" x14ac:dyDescent="0.2">
      <c r="C110" s="404">
        <v>108</v>
      </c>
      <c r="D110" s="404" t="s">
        <v>111</v>
      </c>
      <c r="E110" s="404" t="s">
        <v>581</v>
      </c>
      <c r="F110" t="str">
        <f>VLOOKUP(C110,Sheet2!$C$3:F$558,4,0)</f>
        <v>تهران</v>
      </c>
      <c r="G110" s="404" t="s">
        <v>88</v>
      </c>
    </row>
    <row r="111" spans="3:7" hidden="1" x14ac:dyDescent="0.2">
      <c r="C111" s="404">
        <v>109</v>
      </c>
      <c r="D111" s="404" t="s">
        <v>135</v>
      </c>
      <c r="E111" s="404" t="s">
        <v>136</v>
      </c>
      <c r="F111" t="str">
        <f>VLOOKUP(C111,Sheet2!$C$3:F$558,4,0)</f>
        <v>تهران</v>
      </c>
      <c r="G111" s="404" t="s">
        <v>88</v>
      </c>
    </row>
    <row r="112" spans="3:7" hidden="1" x14ac:dyDescent="0.2">
      <c r="C112" s="404">
        <v>110</v>
      </c>
      <c r="D112" s="404" t="s">
        <v>1468</v>
      </c>
      <c r="E112" s="404" t="s">
        <v>210</v>
      </c>
      <c r="F112" t="str">
        <f>VLOOKUP(C112,Sheet2!$C$3:F$558,4,0)</f>
        <v>تهران</v>
      </c>
      <c r="G112" s="404" t="s">
        <v>88</v>
      </c>
    </row>
    <row r="113" spans="3:7" hidden="1" x14ac:dyDescent="0.2">
      <c r="C113" s="404">
        <v>111</v>
      </c>
      <c r="D113" s="404" t="s">
        <v>1579</v>
      </c>
      <c r="E113" s="404" t="s">
        <v>1580</v>
      </c>
      <c r="F113" t="str">
        <f>VLOOKUP(C113,Sheet2!$C$3:F$558,4,0)</f>
        <v>تهران</v>
      </c>
      <c r="G113" s="404" t="s">
        <v>88</v>
      </c>
    </row>
    <row r="114" spans="3:7" hidden="1" x14ac:dyDescent="0.2">
      <c r="C114" s="404">
        <v>112</v>
      </c>
      <c r="D114" s="404" t="s">
        <v>1488</v>
      </c>
      <c r="E114" s="404" t="s">
        <v>312</v>
      </c>
      <c r="F114" t="str">
        <f>VLOOKUP(C114,Sheet2!$C$3:F$558,4,0)</f>
        <v>تهران</v>
      </c>
      <c r="G114" s="404" t="s">
        <v>88</v>
      </c>
    </row>
    <row r="115" spans="3:7" hidden="1" x14ac:dyDescent="0.2">
      <c r="C115" s="404">
        <v>113</v>
      </c>
      <c r="D115" s="404" t="s">
        <v>410</v>
      </c>
      <c r="E115" s="404" t="s">
        <v>1577</v>
      </c>
      <c r="F115" t="str">
        <f>VLOOKUP(C115,Sheet2!$C$3:F$558,4,0)</f>
        <v>تهران</v>
      </c>
      <c r="G115" s="404" t="s">
        <v>88</v>
      </c>
    </row>
    <row r="116" spans="3:7" hidden="1" x14ac:dyDescent="0.2">
      <c r="C116" s="404">
        <v>114</v>
      </c>
      <c r="D116" s="404" t="s">
        <v>267</v>
      </c>
      <c r="E116" s="404" t="s">
        <v>1450</v>
      </c>
      <c r="F116" t="str">
        <f>VLOOKUP(C116,Sheet2!$C$3:F$558,4,0)</f>
        <v>تهران</v>
      </c>
      <c r="G116" s="404" t="s">
        <v>88</v>
      </c>
    </row>
    <row r="117" spans="3:7" hidden="1" x14ac:dyDescent="0.2">
      <c r="C117" s="404">
        <v>115</v>
      </c>
      <c r="D117" s="404" t="s">
        <v>1464</v>
      </c>
      <c r="E117" s="404" t="s">
        <v>1465</v>
      </c>
      <c r="F117" t="str">
        <f>VLOOKUP(C117,Sheet2!$C$3:F$558,4,0)</f>
        <v>تهران</v>
      </c>
      <c r="G117" s="404" t="s">
        <v>88</v>
      </c>
    </row>
    <row r="118" spans="3:7" hidden="1" x14ac:dyDescent="0.2">
      <c r="C118" s="404">
        <v>116</v>
      </c>
      <c r="D118" s="404" t="s">
        <v>1471</v>
      </c>
      <c r="E118" s="404" t="s">
        <v>1472</v>
      </c>
      <c r="F118" t="str">
        <f>VLOOKUP(C118,Sheet2!$C$3:F$558,4,0)</f>
        <v>تهران</v>
      </c>
      <c r="G118" s="404" t="s">
        <v>88</v>
      </c>
    </row>
    <row r="119" spans="3:7" hidden="1" x14ac:dyDescent="0.2">
      <c r="C119" s="404">
        <v>117</v>
      </c>
      <c r="D119" s="404" t="s">
        <v>1207</v>
      </c>
      <c r="E119" s="404" t="s">
        <v>1752</v>
      </c>
      <c r="F119" t="str">
        <f>VLOOKUP(C119,Sheet2!$C$3:F$558,4,0)</f>
        <v>تهران</v>
      </c>
      <c r="G119" s="404" t="s">
        <v>88</v>
      </c>
    </row>
    <row r="120" spans="3:7" hidden="1" x14ac:dyDescent="0.2">
      <c r="C120" s="404">
        <v>118</v>
      </c>
      <c r="D120" s="404" t="s">
        <v>267</v>
      </c>
      <c r="E120" s="404" t="s">
        <v>1775</v>
      </c>
      <c r="F120" t="str">
        <f>VLOOKUP(C120,Sheet2!$C$3:F$558,4,0)</f>
        <v>تهران</v>
      </c>
      <c r="G120" s="404" t="s">
        <v>88</v>
      </c>
    </row>
    <row r="121" spans="3:7" hidden="1" x14ac:dyDescent="0.2">
      <c r="C121" s="404">
        <v>119</v>
      </c>
      <c r="D121" s="404" t="s">
        <v>259</v>
      </c>
      <c r="E121" s="404" t="s">
        <v>1574</v>
      </c>
      <c r="F121" t="str">
        <f>VLOOKUP(C121,Sheet2!$C$3:F$558,4,0)</f>
        <v>تهران</v>
      </c>
      <c r="G121" s="404" t="s">
        <v>88</v>
      </c>
    </row>
    <row r="122" spans="3:7" hidden="1" x14ac:dyDescent="0.2">
      <c r="C122" s="404">
        <v>120</v>
      </c>
      <c r="D122" s="404" t="s">
        <v>694</v>
      </c>
      <c r="E122" s="404" t="s">
        <v>1422</v>
      </c>
      <c r="F122" t="str">
        <f>VLOOKUP(C122,Sheet2!$C$3:F$558,4,0)</f>
        <v>تهران</v>
      </c>
      <c r="G122" s="404" t="s">
        <v>88</v>
      </c>
    </row>
    <row r="123" spans="3:7" hidden="1" x14ac:dyDescent="0.2">
      <c r="C123" s="404">
        <v>121</v>
      </c>
      <c r="D123" s="404" t="s">
        <v>410</v>
      </c>
      <c r="E123" s="404" t="s">
        <v>1815</v>
      </c>
      <c r="F123" t="str">
        <f>VLOOKUP(C123,Sheet2!$C$3:F$558,4,0)</f>
        <v>تهران</v>
      </c>
      <c r="G123" s="404" t="s">
        <v>88</v>
      </c>
    </row>
    <row r="124" spans="3:7" hidden="1" x14ac:dyDescent="0.2">
      <c r="C124" s="404">
        <v>122</v>
      </c>
      <c r="D124" s="404" t="s">
        <v>85</v>
      </c>
      <c r="E124" s="404" t="s">
        <v>1587</v>
      </c>
      <c r="F124" t="str">
        <f>VLOOKUP(C124,Sheet2!$C$3:F$558,4,0)</f>
        <v>تهران</v>
      </c>
      <c r="G124" s="404" t="s">
        <v>88</v>
      </c>
    </row>
    <row r="125" spans="3:7" hidden="1" x14ac:dyDescent="0.2">
      <c r="C125" s="404">
        <v>123</v>
      </c>
      <c r="D125" s="404" t="s">
        <v>190</v>
      </c>
      <c r="E125" s="404" t="s">
        <v>1607</v>
      </c>
      <c r="F125" t="str">
        <f>VLOOKUP(C125,Sheet2!$C$3:F$558,4,0)</f>
        <v>تهران</v>
      </c>
      <c r="G125" s="404" t="s">
        <v>88</v>
      </c>
    </row>
    <row r="126" spans="3:7" hidden="1" x14ac:dyDescent="0.2">
      <c r="C126" s="404">
        <v>124</v>
      </c>
      <c r="D126" s="404" t="s">
        <v>1184</v>
      </c>
      <c r="E126" s="404" t="s">
        <v>1663</v>
      </c>
      <c r="F126" t="str">
        <f>VLOOKUP(C126,Sheet2!$C$3:F$558,4,0)</f>
        <v>تهران</v>
      </c>
      <c r="G126" s="404" t="s">
        <v>88</v>
      </c>
    </row>
    <row r="127" spans="3:7" hidden="1" x14ac:dyDescent="0.2">
      <c r="C127" s="404">
        <v>125</v>
      </c>
      <c r="D127" s="404" t="s">
        <v>226</v>
      </c>
      <c r="E127" s="404" t="s">
        <v>1390</v>
      </c>
      <c r="F127" t="str">
        <f>VLOOKUP(C127,Sheet2!$C$3:F$558,4,0)</f>
        <v>تهران</v>
      </c>
      <c r="G127" s="404" t="s">
        <v>88</v>
      </c>
    </row>
    <row r="128" spans="3:7" hidden="1" x14ac:dyDescent="0.2">
      <c r="C128" s="404">
        <v>126</v>
      </c>
      <c r="D128" s="404" t="s">
        <v>244</v>
      </c>
      <c r="E128" s="404" t="s">
        <v>1699</v>
      </c>
      <c r="F128" t="str">
        <f>VLOOKUP(C128,Sheet2!$C$3:F$558,4,0)</f>
        <v>تهران</v>
      </c>
      <c r="G128" s="404" t="s">
        <v>88</v>
      </c>
    </row>
    <row r="129" spans="3:7" hidden="1" x14ac:dyDescent="0.2">
      <c r="C129" s="404">
        <v>127</v>
      </c>
      <c r="D129" s="404" t="s">
        <v>107</v>
      </c>
      <c r="E129" s="404" t="s">
        <v>1311</v>
      </c>
      <c r="F129" t="str">
        <f>VLOOKUP(C129,Sheet2!$C$3:F$558,4,0)</f>
        <v>تهران</v>
      </c>
      <c r="G129" s="404" t="s">
        <v>88</v>
      </c>
    </row>
    <row r="130" spans="3:7" hidden="1" x14ac:dyDescent="0.2">
      <c r="C130" s="404">
        <v>128</v>
      </c>
      <c r="D130" s="404" t="s">
        <v>433</v>
      </c>
      <c r="E130" s="404" t="s">
        <v>1491</v>
      </c>
      <c r="F130" t="str">
        <f>VLOOKUP(C130,Sheet2!$C$3:F$558,4,0)</f>
        <v>تهران</v>
      </c>
      <c r="G130" s="404" t="s">
        <v>88</v>
      </c>
    </row>
    <row r="131" spans="3:7" hidden="1" x14ac:dyDescent="0.2">
      <c r="C131" s="404">
        <v>129</v>
      </c>
      <c r="D131" s="404" t="s">
        <v>131</v>
      </c>
      <c r="E131" s="404" t="s">
        <v>1434</v>
      </c>
      <c r="F131" t="str">
        <f>VLOOKUP(C131,Sheet2!$C$3:F$558,4,0)</f>
        <v>تهران</v>
      </c>
      <c r="G131" s="404" t="s">
        <v>88</v>
      </c>
    </row>
    <row r="132" spans="3:7" hidden="1" x14ac:dyDescent="0.2">
      <c r="C132" s="404">
        <v>130</v>
      </c>
      <c r="D132" s="404" t="s">
        <v>190</v>
      </c>
      <c r="E132" s="404" t="s">
        <v>1549</v>
      </c>
      <c r="F132" t="str">
        <f>VLOOKUP(C132,Sheet2!$C$3:F$558,4,0)</f>
        <v>تهران</v>
      </c>
      <c r="G132" s="404" t="s">
        <v>88</v>
      </c>
    </row>
    <row r="133" spans="3:7" s="403" customFormat="1" x14ac:dyDescent="0.2">
      <c r="C133" s="403">
        <v>131</v>
      </c>
      <c r="D133" s="403" t="s">
        <v>158</v>
      </c>
      <c r="E133" s="403" t="s">
        <v>1485</v>
      </c>
      <c r="F133" s="403" t="str">
        <f>VLOOKUP(C133,Sheet2!$C$3:F$558,4,0)</f>
        <v>دفتر جنوب تهران</v>
      </c>
      <c r="G133" s="403" t="s">
        <v>88</v>
      </c>
    </row>
    <row r="134" spans="3:7" hidden="1" x14ac:dyDescent="0.2">
      <c r="C134" s="404">
        <v>132</v>
      </c>
      <c r="D134" s="404" t="s">
        <v>600</v>
      </c>
      <c r="E134" s="404" t="s">
        <v>1755</v>
      </c>
      <c r="F134" t="str">
        <f>VLOOKUP(C134,Sheet2!$C$3:F$558,4,0)</f>
        <v>تهران</v>
      </c>
      <c r="G134" s="404" t="s">
        <v>88</v>
      </c>
    </row>
    <row r="135" spans="3:7" hidden="1" x14ac:dyDescent="0.2">
      <c r="C135" s="404">
        <v>133</v>
      </c>
      <c r="D135" s="404" t="s">
        <v>115</v>
      </c>
      <c r="E135" s="404" t="s">
        <v>765</v>
      </c>
      <c r="F135" t="str">
        <f>VLOOKUP(C135,Sheet2!$C$3:F$558,4,0)</f>
        <v>تهران</v>
      </c>
      <c r="G135" s="404" t="s">
        <v>88</v>
      </c>
    </row>
    <row r="136" spans="3:7" hidden="1" x14ac:dyDescent="0.2">
      <c r="C136" s="404">
        <v>134</v>
      </c>
      <c r="D136" s="404" t="s">
        <v>1502</v>
      </c>
      <c r="E136" s="404" t="s">
        <v>1503</v>
      </c>
      <c r="F136" t="str">
        <f>VLOOKUP(C136,Sheet2!$C$3:F$558,4,0)</f>
        <v>تهران</v>
      </c>
      <c r="G136" s="404" t="s">
        <v>88</v>
      </c>
    </row>
    <row r="137" spans="3:7" hidden="1" x14ac:dyDescent="0.2">
      <c r="C137" s="404">
        <v>135</v>
      </c>
      <c r="D137" s="404" t="s">
        <v>131</v>
      </c>
      <c r="E137" s="404" t="s">
        <v>1520</v>
      </c>
      <c r="F137" t="str">
        <f>VLOOKUP(C137,Sheet2!$C$3:F$558,4,0)</f>
        <v>تهران</v>
      </c>
      <c r="G137" s="404" t="s">
        <v>88</v>
      </c>
    </row>
    <row r="138" spans="3:7" hidden="1" x14ac:dyDescent="0.2">
      <c r="C138" s="404">
        <v>136</v>
      </c>
      <c r="D138" s="404" t="s">
        <v>158</v>
      </c>
      <c r="E138" s="404" t="s">
        <v>1817</v>
      </c>
      <c r="F138" t="str">
        <f>VLOOKUP(C138,Sheet2!$C$3:F$558,4,0)</f>
        <v>تهران</v>
      </c>
      <c r="G138" s="404" t="s">
        <v>88</v>
      </c>
    </row>
    <row r="139" spans="3:7" hidden="1" x14ac:dyDescent="0.2">
      <c r="C139" s="404">
        <v>137</v>
      </c>
      <c r="D139" s="404" t="s">
        <v>99</v>
      </c>
      <c r="E139" s="404" t="s">
        <v>1288</v>
      </c>
      <c r="F139" t="str">
        <f>VLOOKUP(C139,Sheet2!$C$3:F$558,4,0)</f>
        <v>تهران</v>
      </c>
      <c r="G139" s="404" t="s">
        <v>88</v>
      </c>
    </row>
    <row r="140" spans="3:7" hidden="1" x14ac:dyDescent="0.2">
      <c r="C140" s="404">
        <v>138</v>
      </c>
      <c r="D140" s="404" t="s">
        <v>1632</v>
      </c>
      <c r="E140" s="404" t="s">
        <v>1633</v>
      </c>
      <c r="F140" t="str">
        <f>VLOOKUP(C140,Sheet2!$C$3:F$558,4,0)</f>
        <v>تهران</v>
      </c>
      <c r="G140" s="404" t="s">
        <v>88</v>
      </c>
    </row>
    <row r="141" spans="3:7" hidden="1" x14ac:dyDescent="0.2">
      <c r="C141" s="404">
        <v>139</v>
      </c>
      <c r="D141" s="404" t="s">
        <v>230</v>
      </c>
      <c r="E141" s="404" t="s">
        <v>1625</v>
      </c>
      <c r="F141" t="str">
        <f>VLOOKUP(C141,Sheet2!$C$3:F$558,4,0)</f>
        <v>تهران</v>
      </c>
      <c r="G141" s="404" t="s">
        <v>88</v>
      </c>
    </row>
    <row r="142" spans="3:7" hidden="1" x14ac:dyDescent="0.2">
      <c r="C142" s="404">
        <v>140</v>
      </c>
      <c r="D142" s="404" t="s">
        <v>259</v>
      </c>
      <c r="E142" s="404" t="s">
        <v>1684</v>
      </c>
      <c r="F142" t="str">
        <f>VLOOKUP(C142,Sheet2!$C$3:F$558,4,0)</f>
        <v>تهران</v>
      </c>
      <c r="G142" s="404" t="s">
        <v>88</v>
      </c>
    </row>
    <row r="143" spans="3:7" hidden="1" x14ac:dyDescent="0.2">
      <c r="C143" s="404">
        <v>141</v>
      </c>
      <c r="D143" s="404" t="s">
        <v>410</v>
      </c>
      <c r="E143" s="404" t="s">
        <v>1749</v>
      </c>
      <c r="F143" t="str">
        <f>VLOOKUP(C143,Sheet2!$C$3:F$558,4,0)</f>
        <v>تهران</v>
      </c>
      <c r="G143" s="404" t="s">
        <v>88</v>
      </c>
    </row>
    <row r="144" spans="3:7" hidden="1" x14ac:dyDescent="0.2">
      <c r="C144" s="404">
        <v>143</v>
      </c>
      <c r="D144" s="404" t="s">
        <v>410</v>
      </c>
      <c r="E144" s="404" t="s">
        <v>1768</v>
      </c>
      <c r="F144" t="str">
        <f>VLOOKUP(C144,Sheet2!$C$3:F$558,4,0)</f>
        <v>تهران</v>
      </c>
      <c r="G144" s="404" t="s">
        <v>88</v>
      </c>
    </row>
    <row r="145" spans="3:7" hidden="1" x14ac:dyDescent="0.2">
      <c r="C145" s="404">
        <v>144</v>
      </c>
      <c r="D145" s="404" t="s">
        <v>85</v>
      </c>
      <c r="E145" s="404" t="s">
        <v>1523</v>
      </c>
      <c r="F145" t="str">
        <f>VLOOKUP(C145,Sheet2!$C$3:F$558,4,0)</f>
        <v>تهران</v>
      </c>
      <c r="G145" s="404" t="s">
        <v>88</v>
      </c>
    </row>
    <row r="146" spans="3:7" hidden="1" x14ac:dyDescent="0.2">
      <c r="C146" s="404">
        <v>145</v>
      </c>
      <c r="D146" s="404" t="s">
        <v>216</v>
      </c>
      <c r="E146" s="404" t="s">
        <v>1824</v>
      </c>
      <c r="F146" t="str">
        <f>VLOOKUP(C146,Sheet2!$C$3:F$558,4,0)</f>
        <v>تهران</v>
      </c>
      <c r="G146" s="404" t="s">
        <v>88</v>
      </c>
    </row>
    <row r="147" spans="3:7" hidden="1" x14ac:dyDescent="0.2">
      <c r="C147" s="404">
        <v>146</v>
      </c>
      <c r="D147" s="404" t="s">
        <v>263</v>
      </c>
      <c r="E147" s="404" t="s">
        <v>1765</v>
      </c>
      <c r="F147" t="str">
        <f>VLOOKUP(C147,Sheet2!$C$3:F$558,4,0)</f>
        <v>تهران</v>
      </c>
      <c r="G147" s="404" t="s">
        <v>88</v>
      </c>
    </row>
    <row r="148" spans="3:7" hidden="1" x14ac:dyDescent="0.2">
      <c r="C148" s="404">
        <v>147</v>
      </c>
      <c r="D148" s="404" t="s">
        <v>209</v>
      </c>
      <c r="E148" s="404" t="s">
        <v>798</v>
      </c>
      <c r="F148" t="str">
        <f>VLOOKUP(C148,Sheet2!$C$3:F$558,4,0)</f>
        <v>تهران</v>
      </c>
      <c r="G148" s="404" t="s">
        <v>88</v>
      </c>
    </row>
    <row r="149" spans="3:7" hidden="1" x14ac:dyDescent="0.2">
      <c r="C149" s="404">
        <v>148</v>
      </c>
      <c r="D149" s="404" t="s">
        <v>712</v>
      </c>
      <c r="E149" s="404" t="s">
        <v>713</v>
      </c>
      <c r="F149" t="str">
        <f>VLOOKUP(C149,Sheet2!$C$3:F$558,4,0)</f>
        <v>تهران</v>
      </c>
      <c r="G149" s="404" t="s">
        <v>88</v>
      </c>
    </row>
    <row r="150" spans="3:7" s="403" customFormat="1" x14ac:dyDescent="0.2">
      <c r="C150" s="403">
        <v>158</v>
      </c>
      <c r="D150" s="403" t="s">
        <v>935</v>
      </c>
      <c r="E150" s="403" t="s">
        <v>1686</v>
      </c>
      <c r="F150" s="403" t="str">
        <f>VLOOKUP(C150,Sheet2!$C$3:F$558,4,0)</f>
        <v xml:space="preserve"> دفتر جنوب شرق تهران</v>
      </c>
      <c r="G150" s="403" t="s">
        <v>983</v>
      </c>
    </row>
    <row r="151" spans="3:7" s="403" customFormat="1" x14ac:dyDescent="0.2">
      <c r="C151" s="403">
        <v>159</v>
      </c>
      <c r="D151" s="403" t="s">
        <v>1027</v>
      </c>
      <c r="E151" s="403" t="s">
        <v>2094</v>
      </c>
      <c r="F151" s="403" t="str">
        <f>VLOOKUP(C151,Sheet2!$C$3:F$558,4,0)</f>
        <v xml:space="preserve"> دفتر جنوب شرق تهران</v>
      </c>
      <c r="G151" s="403" t="s">
        <v>983</v>
      </c>
    </row>
    <row r="152" spans="3:7" s="403" customFormat="1" x14ac:dyDescent="0.2">
      <c r="C152" s="403">
        <v>160</v>
      </c>
      <c r="D152" s="403" t="s">
        <v>2156</v>
      </c>
      <c r="E152" s="403" t="s">
        <v>2157</v>
      </c>
      <c r="F152" s="403" t="str">
        <f>VLOOKUP(C152,Sheet2!$C$3:F$558,4,0)</f>
        <v>شمال شرق تهران</v>
      </c>
      <c r="G152" s="403" t="s">
        <v>983</v>
      </c>
    </row>
    <row r="153" spans="3:7" s="403" customFormat="1" x14ac:dyDescent="0.2">
      <c r="C153" s="403">
        <v>161</v>
      </c>
      <c r="D153" s="403" t="s">
        <v>417</v>
      </c>
      <c r="E153" s="403" t="s">
        <v>2135</v>
      </c>
      <c r="F153" s="403" t="str">
        <f>VLOOKUP(C153,Sheet2!$C$3:F$558,4,0)</f>
        <v xml:space="preserve"> دفتر غرب تهران</v>
      </c>
      <c r="G153" s="403" t="s">
        <v>983</v>
      </c>
    </row>
    <row r="154" spans="3:7" s="403" customFormat="1" x14ac:dyDescent="0.2">
      <c r="C154" s="403">
        <v>162</v>
      </c>
      <c r="D154" s="403" t="s">
        <v>480</v>
      </c>
      <c r="E154" s="403" t="s">
        <v>2057</v>
      </c>
      <c r="F154" s="403" t="str">
        <f>VLOOKUP(C154,Sheet2!$C$3:F$558,4,0)</f>
        <v xml:space="preserve"> غرب تهران</v>
      </c>
      <c r="G154" s="403" t="s">
        <v>983</v>
      </c>
    </row>
    <row r="155" spans="3:7" hidden="1" x14ac:dyDescent="0.2">
      <c r="C155" s="404">
        <v>163</v>
      </c>
      <c r="D155" s="404" t="s">
        <v>209</v>
      </c>
      <c r="E155" s="404" t="s">
        <v>1806</v>
      </c>
      <c r="F155" t="str">
        <f>VLOOKUP(C155,Sheet2!$C$3:F$558,4,0)</f>
        <v>تهران</v>
      </c>
      <c r="G155" s="404" t="s">
        <v>983</v>
      </c>
    </row>
    <row r="156" spans="3:7" s="403" customFormat="1" x14ac:dyDescent="0.2">
      <c r="C156" s="403">
        <v>164</v>
      </c>
      <c r="D156" s="403" t="s">
        <v>2213</v>
      </c>
      <c r="E156" s="403" t="s">
        <v>277</v>
      </c>
      <c r="F156" s="403" t="str">
        <f>VLOOKUP(C156,Sheet2!$C$3:F$558,4,0)</f>
        <v>دفتر شمال شرق تهران</v>
      </c>
      <c r="G156" s="403" t="s">
        <v>983</v>
      </c>
    </row>
    <row r="157" spans="3:7" s="403" customFormat="1" x14ac:dyDescent="0.2">
      <c r="C157" s="403">
        <v>165</v>
      </c>
      <c r="D157" s="403" t="s">
        <v>244</v>
      </c>
      <c r="E157" s="403" t="s">
        <v>2100</v>
      </c>
      <c r="F157" s="403" t="str">
        <f>VLOOKUP(C157,Sheet2!$C$3:F$558,4,0)</f>
        <v>دفتر شمال شرق تهران</v>
      </c>
      <c r="G157" s="403" t="s">
        <v>983</v>
      </c>
    </row>
    <row r="158" spans="3:7" s="403" customFormat="1" x14ac:dyDescent="0.2">
      <c r="C158" s="403">
        <v>166</v>
      </c>
      <c r="D158" s="403" t="s">
        <v>216</v>
      </c>
      <c r="E158" s="403" t="s">
        <v>674</v>
      </c>
      <c r="F158" s="403" t="str">
        <f>VLOOKUP(C158,Sheet2!$C$3:F$558,4,0)</f>
        <v>دفتر شمال شرق تهران</v>
      </c>
      <c r="G158" s="403" t="s">
        <v>983</v>
      </c>
    </row>
    <row r="159" spans="3:7" s="403" customFormat="1" x14ac:dyDescent="0.2">
      <c r="C159" s="403">
        <v>167</v>
      </c>
      <c r="D159" s="403" t="s">
        <v>1944</v>
      </c>
      <c r="E159" s="403" t="s">
        <v>2201</v>
      </c>
      <c r="F159" s="403" t="str">
        <f>VLOOKUP(C159,Sheet2!$C$3:F$558,4,0)</f>
        <v>دفتر شمال شرق تهران</v>
      </c>
      <c r="G159" s="403" t="s">
        <v>983</v>
      </c>
    </row>
    <row r="160" spans="3:7" s="403" customFormat="1" x14ac:dyDescent="0.2">
      <c r="C160" s="403">
        <v>168</v>
      </c>
      <c r="D160" s="403" t="s">
        <v>115</v>
      </c>
      <c r="E160" s="403" t="s">
        <v>2085</v>
      </c>
      <c r="F160" s="403" t="str">
        <f>VLOOKUP(C160,Sheet2!$C$3:F$558,4,0)</f>
        <v xml:space="preserve"> دفتر جنوب شرق تهران</v>
      </c>
      <c r="G160" s="403" t="s">
        <v>983</v>
      </c>
    </row>
    <row r="161" spans="3:7" s="403" customFormat="1" x14ac:dyDescent="0.2">
      <c r="C161" s="403">
        <v>169</v>
      </c>
      <c r="D161" s="403" t="s">
        <v>230</v>
      </c>
      <c r="E161" s="403" t="s">
        <v>2121</v>
      </c>
      <c r="F161" s="403" t="str">
        <f>VLOOKUP(C161,Sheet2!$C$3:F$558,4,0)</f>
        <v>دفتر شمال شرق تهران</v>
      </c>
      <c r="G161" s="403" t="s">
        <v>983</v>
      </c>
    </row>
    <row r="162" spans="3:7" s="403" customFormat="1" x14ac:dyDescent="0.2">
      <c r="C162" s="403">
        <v>170</v>
      </c>
      <c r="D162" s="403" t="s">
        <v>267</v>
      </c>
      <c r="E162" s="403" t="s">
        <v>871</v>
      </c>
      <c r="F162" s="403" t="str">
        <f>VLOOKUP(C162,Sheet2!$C$3:F$558,4,0)</f>
        <v>دفتر شمال شرق تهران</v>
      </c>
      <c r="G162" s="403" t="s">
        <v>983</v>
      </c>
    </row>
    <row r="163" spans="3:7" s="403" customFormat="1" x14ac:dyDescent="0.2">
      <c r="C163" s="403">
        <v>171</v>
      </c>
      <c r="D163" s="403" t="s">
        <v>1230</v>
      </c>
      <c r="E163" s="403" t="s">
        <v>2174</v>
      </c>
      <c r="F163" s="403" t="str">
        <f>VLOOKUP(C163,Sheet2!$C$3:F$558,4,0)</f>
        <v>دفتر شمال شرق تهران</v>
      </c>
      <c r="G163" s="403" t="s">
        <v>983</v>
      </c>
    </row>
    <row r="164" spans="3:7" s="403" customFormat="1" x14ac:dyDescent="0.2">
      <c r="C164" s="403">
        <v>172</v>
      </c>
      <c r="D164" s="403" t="s">
        <v>85</v>
      </c>
      <c r="E164" s="403" t="s">
        <v>2171</v>
      </c>
      <c r="F164" s="403" t="str">
        <f>VLOOKUP(C164,Sheet2!$C$3:F$558,4,0)</f>
        <v>دفتر شمال شرق تهران</v>
      </c>
      <c r="G164" s="403" t="s">
        <v>983</v>
      </c>
    </row>
    <row r="165" spans="3:7" s="403" customFormat="1" x14ac:dyDescent="0.2">
      <c r="C165" s="403">
        <v>173</v>
      </c>
      <c r="D165" s="403" t="s">
        <v>935</v>
      </c>
      <c r="E165" s="403" t="s">
        <v>2186</v>
      </c>
      <c r="F165" s="403" t="str">
        <f>VLOOKUP(C165,Sheet2!$C$3:F$558,4,0)</f>
        <v>دفتر شمال شرق تهران</v>
      </c>
      <c r="G165" s="403" t="s">
        <v>983</v>
      </c>
    </row>
    <row r="166" spans="3:7" s="403" customFormat="1" x14ac:dyDescent="0.2">
      <c r="C166" s="403">
        <v>174</v>
      </c>
      <c r="D166" s="403" t="s">
        <v>352</v>
      </c>
      <c r="E166" s="403" t="s">
        <v>2129</v>
      </c>
      <c r="F166" s="403" t="str">
        <f>VLOOKUP(C166,Sheet2!$C$3:F$558,4,0)</f>
        <v>دفتر شمال شرق تهران</v>
      </c>
      <c r="G166" s="403" t="s">
        <v>983</v>
      </c>
    </row>
    <row r="167" spans="3:7" s="403" customFormat="1" x14ac:dyDescent="0.2">
      <c r="C167" s="403">
        <v>175</v>
      </c>
      <c r="D167" s="403" t="s">
        <v>1162</v>
      </c>
      <c r="E167" s="403" t="s">
        <v>2111</v>
      </c>
      <c r="F167" s="403" t="str">
        <f>VLOOKUP(C167,Sheet2!$C$3:F$558,4,0)</f>
        <v>دفتر شمال شرق تهران</v>
      </c>
      <c r="G167" s="403" t="s">
        <v>983</v>
      </c>
    </row>
    <row r="168" spans="3:7" s="403" customFormat="1" x14ac:dyDescent="0.2">
      <c r="C168" s="403">
        <v>176</v>
      </c>
      <c r="D168" s="403" t="s">
        <v>209</v>
      </c>
      <c r="E168" s="403" t="s">
        <v>2163</v>
      </c>
      <c r="F168" s="403" t="str">
        <f>VLOOKUP(C168,Sheet2!$C$3:F$558,4,0)</f>
        <v>دفتر شمال شرق تهران</v>
      </c>
      <c r="G168" s="403" t="s">
        <v>983</v>
      </c>
    </row>
    <row r="169" spans="3:7" s="403" customFormat="1" x14ac:dyDescent="0.2">
      <c r="C169" s="403">
        <v>177</v>
      </c>
      <c r="D169" s="403" t="s">
        <v>248</v>
      </c>
      <c r="E169" s="403" t="s">
        <v>2082</v>
      </c>
      <c r="F169" s="403" t="str">
        <f>VLOOKUP(C169,Sheet2!$C$3:F$558,4,0)</f>
        <v>دفتر غرب تهران</v>
      </c>
      <c r="G169" s="403" t="s">
        <v>983</v>
      </c>
    </row>
    <row r="170" spans="3:7" s="403" customFormat="1" x14ac:dyDescent="0.2">
      <c r="C170" s="403">
        <v>178</v>
      </c>
      <c r="D170" s="403" t="s">
        <v>838</v>
      </c>
      <c r="E170" s="403" t="s">
        <v>2210</v>
      </c>
      <c r="F170" s="403" t="str">
        <f>VLOOKUP(C170,Sheet2!$C$3:F$558,4,0)</f>
        <v>دفتر غرب تهران</v>
      </c>
      <c r="G170" s="403" t="s">
        <v>983</v>
      </c>
    </row>
    <row r="171" spans="3:7" s="403" customFormat="1" x14ac:dyDescent="0.2">
      <c r="C171" s="403">
        <v>179</v>
      </c>
      <c r="D171" s="403" t="s">
        <v>1650</v>
      </c>
      <c r="E171" s="403" t="s">
        <v>342</v>
      </c>
      <c r="F171" s="403" t="str">
        <f>VLOOKUP(C171,Sheet2!$C$3:F$558,4,0)</f>
        <v>دفتر غرب تهران</v>
      </c>
      <c r="G171" s="403" t="s">
        <v>983</v>
      </c>
    </row>
    <row r="172" spans="3:7" s="403" customFormat="1" x14ac:dyDescent="0.2">
      <c r="C172" s="403">
        <v>180</v>
      </c>
      <c r="D172" s="403" t="s">
        <v>216</v>
      </c>
      <c r="E172" s="403" t="s">
        <v>2177</v>
      </c>
      <c r="F172" s="403" t="str">
        <f>VLOOKUP(C172,Sheet2!$C$3:F$558,4,0)</f>
        <v>دفتر غرب تهران</v>
      </c>
      <c r="G172" s="403" t="s">
        <v>983</v>
      </c>
    </row>
    <row r="173" spans="3:7" s="403" customFormat="1" x14ac:dyDescent="0.2">
      <c r="C173" s="403">
        <v>181</v>
      </c>
      <c r="D173" s="403" t="s">
        <v>85</v>
      </c>
      <c r="E173" s="403" t="s">
        <v>477</v>
      </c>
      <c r="F173" s="403" t="str">
        <f>VLOOKUP(C173,Sheet2!$C$3:F$558,4,0)</f>
        <v>دفتر غرب تهران</v>
      </c>
      <c r="G173" s="403" t="s">
        <v>983</v>
      </c>
    </row>
    <row r="174" spans="3:7" s="403" customFormat="1" x14ac:dyDescent="0.2">
      <c r="C174" s="403">
        <v>182</v>
      </c>
      <c r="D174" s="403" t="s">
        <v>2206</v>
      </c>
      <c r="E174" s="403" t="s">
        <v>2207</v>
      </c>
      <c r="F174" s="403" t="str">
        <f>VLOOKUP(C174,Sheet2!$C$3:F$558,4,0)</f>
        <v>دفتر غرب تهران</v>
      </c>
      <c r="G174" s="403" t="s">
        <v>983</v>
      </c>
    </row>
    <row r="175" spans="3:7" s="403" customFormat="1" x14ac:dyDescent="0.2">
      <c r="C175" s="403">
        <v>183</v>
      </c>
      <c r="D175" s="403" t="s">
        <v>374</v>
      </c>
      <c r="E175" s="403" t="s">
        <v>2132</v>
      </c>
      <c r="F175" s="403" t="str">
        <f>VLOOKUP(C175,Sheet2!$C$3:F$558,4,0)</f>
        <v>دفتر غرب تهران</v>
      </c>
      <c r="G175" s="403" t="s">
        <v>983</v>
      </c>
    </row>
    <row r="176" spans="3:7" s="403" customFormat="1" x14ac:dyDescent="0.2">
      <c r="C176" s="403">
        <v>184</v>
      </c>
      <c r="D176" s="403" t="s">
        <v>2069</v>
      </c>
      <c r="E176" s="403" t="s">
        <v>2070</v>
      </c>
      <c r="F176" s="403" t="str">
        <f>VLOOKUP(C176,Sheet2!$C$3:F$558,4,0)</f>
        <v>دفتر جنوب تهران</v>
      </c>
      <c r="G176" s="403" t="s">
        <v>983</v>
      </c>
    </row>
    <row r="177" spans="3:7" s="403" customFormat="1" x14ac:dyDescent="0.2">
      <c r="C177" s="403">
        <v>185</v>
      </c>
      <c r="D177" s="403" t="s">
        <v>2118</v>
      </c>
      <c r="E177" s="403" t="s">
        <v>310</v>
      </c>
      <c r="F177" s="403" t="str">
        <f>VLOOKUP(C177,Sheet2!$C$3:F$558,4,0)</f>
        <v>دفتر غرب تهران</v>
      </c>
      <c r="G177" s="403" t="s">
        <v>983</v>
      </c>
    </row>
    <row r="178" spans="3:7" s="403" customFormat="1" x14ac:dyDescent="0.2">
      <c r="C178" s="403">
        <v>186</v>
      </c>
      <c r="D178" s="403" t="s">
        <v>1579</v>
      </c>
      <c r="E178" s="403" t="s">
        <v>2049</v>
      </c>
      <c r="F178" s="403" t="str">
        <f>VLOOKUP(C178,Sheet2!$C$3:F$558,4,0)</f>
        <v>دفتر غرب تهران</v>
      </c>
      <c r="G178" s="403" t="s">
        <v>983</v>
      </c>
    </row>
    <row r="179" spans="3:7" s="403" customFormat="1" x14ac:dyDescent="0.2">
      <c r="C179" s="403">
        <v>187</v>
      </c>
      <c r="D179" s="403" t="s">
        <v>99</v>
      </c>
      <c r="E179" s="403" t="s">
        <v>2105</v>
      </c>
      <c r="F179" s="403" t="str">
        <f>VLOOKUP(C179,Sheet2!$C$3:F$558,4,0)</f>
        <v>دفتر جنوب تهران</v>
      </c>
      <c r="G179" s="403" t="s">
        <v>983</v>
      </c>
    </row>
    <row r="180" spans="3:7" s="403" customFormat="1" x14ac:dyDescent="0.2">
      <c r="C180" s="403">
        <v>188</v>
      </c>
      <c r="D180" s="403" t="s">
        <v>2149</v>
      </c>
      <c r="E180" s="403" t="s">
        <v>2150</v>
      </c>
      <c r="F180" s="403" t="str">
        <f>VLOOKUP(C180,Sheet2!$C$3:F$558,4,0)</f>
        <v>دفتر جنوب تهران</v>
      </c>
      <c r="G180" s="403" t="s">
        <v>983</v>
      </c>
    </row>
    <row r="181" spans="3:7" s="403" customFormat="1" x14ac:dyDescent="0.2">
      <c r="C181" s="403">
        <v>189</v>
      </c>
      <c r="D181" s="403" t="s">
        <v>2113</v>
      </c>
      <c r="E181" s="403" t="s">
        <v>227</v>
      </c>
      <c r="F181" s="403" t="str">
        <f>VLOOKUP(C181,Sheet2!$C$3:F$558,4,0)</f>
        <v xml:space="preserve"> دفتر جنوب شرق تهران</v>
      </c>
      <c r="G181" s="403" t="s">
        <v>983</v>
      </c>
    </row>
    <row r="182" spans="3:7" s="403" customFormat="1" x14ac:dyDescent="0.2">
      <c r="C182" s="403">
        <v>190</v>
      </c>
      <c r="D182" s="403" t="s">
        <v>2137</v>
      </c>
      <c r="E182" s="403" t="s">
        <v>2138</v>
      </c>
      <c r="F182" s="403" t="str">
        <f>VLOOKUP(C182,Sheet2!$C$3:F$558,4,0)</f>
        <v>دفتر شمال شرق تهران</v>
      </c>
      <c r="G182" s="403" t="s">
        <v>983</v>
      </c>
    </row>
    <row r="183" spans="3:7" s="403" customFormat="1" x14ac:dyDescent="0.2">
      <c r="C183" s="403">
        <v>191</v>
      </c>
      <c r="D183" s="403" t="s">
        <v>694</v>
      </c>
      <c r="E183" s="403" t="s">
        <v>2192</v>
      </c>
      <c r="F183" s="403" t="str">
        <f>VLOOKUP(C183,Sheet2!$C$3:F$558,4,0)</f>
        <v>دفتر شمال شرق تهران</v>
      </c>
      <c r="G183" s="403" t="s">
        <v>983</v>
      </c>
    </row>
    <row r="184" spans="3:7" s="403" customFormat="1" x14ac:dyDescent="0.2">
      <c r="C184" s="403">
        <v>192</v>
      </c>
      <c r="D184" s="403" t="s">
        <v>259</v>
      </c>
      <c r="E184" s="403" t="s">
        <v>2216</v>
      </c>
      <c r="F184" s="403" t="str">
        <f>VLOOKUP(C184,Sheet2!$C$3:F$558,4,0)</f>
        <v>دفتر شمال شرق تهران</v>
      </c>
      <c r="G184" s="403" t="s">
        <v>983</v>
      </c>
    </row>
    <row r="185" spans="3:7" s="403" customFormat="1" x14ac:dyDescent="0.2">
      <c r="C185" s="403">
        <v>193</v>
      </c>
      <c r="D185" s="403" t="s">
        <v>2063</v>
      </c>
      <c r="E185" s="403" t="s">
        <v>674</v>
      </c>
      <c r="F185" s="403" t="str">
        <f>VLOOKUP(C185,Sheet2!$C$3:F$558,4,0)</f>
        <v>دفتر شمال شرق تهران</v>
      </c>
      <c r="G185" s="403" t="s">
        <v>983</v>
      </c>
    </row>
    <row r="186" spans="3:7" s="403" customFormat="1" x14ac:dyDescent="0.2">
      <c r="C186" s="403">
        <v>194</v>
      </c>
      <c r="D186" s="403" t="s">
        <v>259</v>
      </c>
      <c r="E186" s="403" t="s">
        <v>2124</v>
      </c>
      <c r="F186" s="403" t="str">
        <f>VLOOKUP(C186,Sheet2!$C$3:F$558,4,0)</f>
        <v xml:space="preserve"> دفتر جنوب شرق تهران</v>
      </c>
      <c r="G186" s="403" t="s">
        <v>983</v>
      </c>
    </row>
    <row r="187" spans="3:7" s="403" customFormat="1" x14ac:dyDescent="0.2">
      <c r="C187" s="403">
        <v>195</v>
      </c>
      <c r="D187" s="403" t="s">
        <v>135</v>
      </c>
      <c r="E187" s="403" t="s">
        <v>2124</v>
      </c>
      <c r="F187" s="403" t="str">
        <f>VLOOKUP(C187,Sheet2!$C$3:F$558,4,0)</f>
        <v xml:space="preserve"> دفتر جنوب شرق تهران</v>
      </c>
      <c r="G187" s="403" t="s">
        <v>983</v>
      </c>
    </row>
    <row r="188" spans="3:7" s="403" customFormat="1" x14ac:dyDescent="0.2">
      <c r="C188" s="403">
        <v>196</v>
      </c>
      <c r="D188" s="403" t="s">
        <v>435</v>
      </c>
      <c r="E188" s="403" t="s">
        <v>2060</v>
      </c>
      <c r="F188" s="403" t="str">
        <f>VLOOKUP(C188,Sheet2!$C$3:F$558,4,0)</f>
        <v xml:space="preserve"> دفتر جنوب شرق تهران</v>
      </c>
      <c r="G188" s="403" t="s">
        <v>983</v>
      </c>
    </row>
    <row r="189" spans="3:7" s="403" customFormat="1" x14ac:dyDescent="0.2">
      <c r="C189" s="403">
        <v>197</v>
      </c>
      <c r="D189" s="403" t="s">
        <v>2160</v>
      </c>
      <c r="E189" s="403" t="s">
        <v>1215</v>
      </c>
      <c r="F189" s="403" t="str">
        <f>VLOOKUP(C189,Sheet2!$C$3:F$558,4,0)</f>
        <v xml:space="preserve"> دفتر جنوب شرق تهران</v>
      </c>
      <c r="G189" s="403" t="s">
        <v>983</v>
      </c>
    </row>
    <row r="190" spans="3:7" s="403" customFormat="1" x14ac:dyDescent="0.2">
      <c r="C190" s="403">
        <v>198</v>
      </c>
      <c r="D190" s="403" t="s">
        <v>410</v>
      </c>
      <c r="E190" s="403" t="s">
        <v>2097</v>
      </c>
      <c r="F190" s="403" t="str">
        <f>VLOOKUP(C190,Sheet2!$C$3:F$558,4,0)</f>
        <v>دفتر غرب تهران</v>
      </c>
      <c r="G190" s="403" t="s">
        <v>983</v>
      </c>
    </row>
    <row r="191" spans="3:7" s="403" customFormat="1" x14ac:dyDescent="0.2">
      <c r="C191" s="403">
        <v>199</v>
      </c>
      <c r="D191" s="403" t="s">
        <v>131</v>
      </c>
      <c r="E191" s="403" t="s">
        <v>741</v>
      </c>
      <c r="F191" s="403" t="str">
        <f>VLOOKUP(C191,Sheet2!$C$3:F$558,4,0)</f>
        <v xml:space="preserve"> دفتر جنوب شرق تهران</v>
      </c>
      <c r="G191" s="403" t="s">
        <v>983</v>
      </c>
    </row>
    <row r="192" spans="3:7" s="403" customFormat="1" x14ac:dyDescent="0.2">
      <c r="C192" s="403">
        <v>200</v>
      </c>
      <c r="D192" s="403" t="s">
        <v>1387</v>
      </c>
      <c r="E192" s="403" t="s">
        <v>2195</v>
      </c>
      <c r="F192" s="403" t="str">
        <f>VLOOKUP(C192,Sheet2!$C$3:F$558,4,0)</f>
        <v>دفتر غرب تهران</v>
      </c>
      <c r="G192" s="403" t="s">
        <v>983</v>
      </c>
    </row>
    <row r="193" spans="3:7" s="403" customFormat="1" x14ac:dyDescent="0.2">
      <c r="C193" s="403">
        <v>201</v>
      </c>
      <c r="D193" s="403" t="s">
        <v>209</v>
      </c>
      <c r="E193" s="403" t="s">
        <v>1465</v>
      </c>
      <c r="F193" s="403" t="str">
        <f>VLOOKUP(C193,Sheet2!$C$3:F$558,4,0)</f>
        <v>دفتر غرب تهران</v>
      </c>
      <c r="G193" s="403" t="s">
        <v>983</v>
      </c>
    </row>
    <row r="194" spans="3:7" s="403" customFormat="1" x14ac:dyDescent="0.2">
      <c r="C194" s="403">
        <v>202</v>
      </c>
      <c r="D194" s="403" t="s">
        <v>2146</v>
      </c>
      <c r="E194" s="403" t="s">
        <v>745</v>
      </c>
      <c r="F194" s="403" t="str">
        <f>VLOOKUP(C194,Sheet2!$C$3:F$558,4,0)</f>
        <v xml:space="preserve"> دفتر جنوب شرق تهران</v>
      </c>
      <c r="G194" s="403" t="s">
        <v>983</v>
      </c>
    </row>
    <row r="195" spans="3:7" s="403" customFormat="1" x14ac:dyDescent="0.2">
      <c r="C195" s="403">
        <v>203</v>
      </c>
      <c r="D195" s="403" t="s">
        <v>2141</v>
      </c>
      <c r="E195" s="403" t="s">
        <v>872</v>
      </c>
      <c r="F195" s="403" t="str">
        <f>VLOOKUP(C195,Sheet2!$C$3:F$558,4,0)</f>
        <v>دفتر غرب تهران</v>
      </c>
      <c r="G195" s="403" t="s">
        <v>983</v>
      </c>
    </row>
    <row r="196" spans="3:7" s="403" customFormat="1" x14ac:dyDescent="0.2">
      <c r="C196" s="403">
        <v>204</v>
      </c>
      <c r="D196" s="403" t="s">
        <v>946</v>
      </c>
      <c r="E196" s="403" t="s">
        <v>2180</v>
      </c>
      <c r="F196" s="403" t="str">
        <f>VLOOKUP(C196,Sheet2!$C$3:F$558,4,0)</f>
        <v>دفتر غرب تهران</v>
      </c>
      <c r="G196" s="403" t="s">
        <v>2181</v>
      </c>
    </row>
    <row r="197" spans="3:7" s="403" customFormat="1" x14ac:dyDescent="0.2">
      <c r="C197" s="403">
        <v>205</v>
      </c>
      <c r="D197" s="403" t="s">
        <v>2108</v>
      </c>
      <c r="E197" s="403" t="s">
        <v>120</v>
      </c>
      <c r="F197" s="403" t="str">
        <f>VLOOKUP(C197,Sheet2!$C$3:F$558,4,0)</f>
        <v>دفتر غرب تهران</v>
      </c>
      <c r="G197" s="403" t="s">
        <v>983</v>
      </c>
    </row>
    <row r="198" spans="3:7" s="403" customFormat="1" x14ac:dyDescent="0.2">
      <c r="C198" s="403">
        <v>206</v>
      </c>
      <c r="D198" s="403" t="s">
        <v>2076</v>
      </c>
      <c r="E198" s="403" t="s">
        <v>2077</v>
      </c>
      <c r="F198" s="403" t="str">
        <f>VLOOKUP(C198,Sheet2!$C$3:F$558,4,0)</f>
        <v>دفتر غرب تهران</v>
      </c>
      <c r="G198" s="403" t="s">
        <v>983</v>
      </c>
    </row>
    <row r="199" spans="3:7" s="403" customFormat="1" x14ac:dyDescent="0.2">
      <c r="C199" s="403">
        <v>207</v>
      </c>
      <c r="D199" s="403" t="s">
        <v>593</v>
      </c>
      <c r="E199" s="403" t="s">
        <v>2073</v>
      </c>
      <c r="F199" s="403" t="str">
        <f>VLOOKUP(C199,Sheet2!$C$3:F$558,4,0)</f>
        <v xml:space="preserve"> دفتر جنوب شرق تهران</v>
      </c>
      <c r="G199" s="403" t="s">
        <v>983</v>
      </c>
    </row>
    <row r="200" spans="3:7" s="403" customFormat="1" x14ac:dyDescent="0.2">
      <c r="C200" s="403">
        <v>208</v>
      </c>
      <c r="D200" s="403" t="s">
        <v>99</v>
      </c>
      <c r="E200" s="403" t="s">
        <v>2090</v>
      </c>
      <c r="F200" s="403" t="str">
        <f>VLOOKUP(C200,Sheet2!$C$3:F$558,4,0)</f>
        <v xml:space="preserve"> دفتر جنوب شرق تهران</v>
      </c>
      <c r="G200" s="403" t="s">
        <v>983</v>
      </c>
    </row>
    <row r="201" spans="3:7" s="403" customFormat="1" x14ac:dyDescent="0.2">
      <c r="C201" s="403">
        <v>210</v>
      </c>
      <c r="D201" s="403" t="s">
        <v>135</v>
      </c>
      <c r="E201" s="403" t="s">
        <v>2054</v>
      </c>
      <c r="F201" s="403" t="str">
        <f>VLOOKUP(C201,Sheet2!$C$3:F$558,4,0)</f>
        <v>دفتر شمال شرق تهران</v>
      </c>
      <c r="G201" s="403" t="s">
        <v>983</v>
      </c>
    </row>
    <row r="202" spans="3:7" s="403" customFormat="1" x14ac:dyDescent="0.2">
      <c r="C202" s="403">
        <v>211</v>
      </c>
      <c r="D202" s="403" t="s">
        <v>99</v>
      </c>
      <c r="E202" s="403" t="s">
        <v>2166</v>
      </c>
      <c r="F202" s="403" t="str">
        <f>VLOOKUP(C202,Sheet2!$C$3:F$558,4,0)</f>
        <v>دفتر شمال شرق تهران</v>
      </c>
      <c r="G202" s="403" t="s">
        <v>983</v>
      </c>
    </row>
    <row r="203" spans="3:7" s="403" customFormat="1" x14ac:dyDescent="0.2">
      <c r="C203" s="403">
        <v>212</v>
      </c>
      <c r="D203" s="403" t="s">
        <v>435</v>
      </c>
      <c r="E203" s="403" t="s">
        <v>2189</v>
      </c>
      <c r="F203" s="403" t="str">
        <f>VLOOKUP(C203,Sheet2!$C$3:F$558,4,0)</f>
        <v>دفتر شمال شرق تهران</v>
      </c>
      <c r="G203" s="403" t="s">
        <v>983</v>
      </c>
    </row>
    <row r="204" spans="3:7" s="403" customFormat="1" x14ac:dyDescent="0.2">
      <c r="C204" s="403">
        <v>213</v>
      </c>
      <c r="D204" s="403" t="s">
        <v>298</v>
      </c>
      <c r="E204" s="403" t="s">
        <v>649</v>
      </c>
      <c r="F204" s="403" t="str">
        <f>VLOOKUP(C204,Sheet2!$C$3:F$558,4,0)</f>
        <v>دفتر غرب تهران</v>
      </c>
      <c r="G204" s="403" t="s">
        <v>983</v>
      </c>
    </row>
    <row r="205" spans="3:7" s="403" customFormat="1" x14ac:dyDescent="0.2">
      <c r="C205" s="403">
        <v>214</v>
      </c>
      <c r="D205" s="403" t="s">
        <v>244</v>
      </c>
      <c r="E205" s="403" t="s">
        <v>1864</v>
      </c>
      <c r="F205" s="403" t="str">
        <f>VLOOKUP(C205,Sheet2!$C$3:F$558,4,0)</f>
        <v xml:space="preserve"> دفتر جنوب شرق تهران</v>
      </c>
      <c r="G205" s="403" t="s">
        <v>983</v>
      </c>
    </row>
    <row r="206" spans="3:7" s="403" customFormat="1" x14ac:dyDescent="0.2">
      <c r="C206" s="403">
        <v>215</v>
      </c>
      <c r="D206" s="403" t="s">
        <v>259</v>
      </c>
      <c r="E206" s="403" t="s">
        <v>2222</v>
      </c>
      <c r="F206" s="403" t="str">
        <f>VLOOKUP(C206,Sheet2!$C$3:F$558,4,0)</f>
        <v xml:space="preserve"> دفتر جنوب شرق تهران</v>
      </c>
      <c r="G206" s="403" t="s">
        <v>983</v>
      </c>
    </row>
    <row r="207" spans="3:7" s="403" customFormat="1" x14ac:dyDescent="0.2">
      <c r="C207" s="403">
        <v>216</v>
      </c>
      <c r="D207" s="403" t="s">
        <v>410</v>
      </c>
      <c r="E207" s="403" t="s">
        <v>2066</v>
      </c>
      <c r="F207" s="403" t="str">
        <f>VLOOKUP(C207,Sheet2!$C$3:F$558,4,0)</f>
        <v>دفتر غرب تهران</v>
      </c>
      <c r="G207" s="403" t="s">
        <v>983</v>
      </c>
    </row>
    <row r="208" spans="3:7" s="403" customFormat="1" x14ac:dyDescent="0.2">
      <c r="C208" s="403">
        <v>217</v>
      </c>
      <c r="D208" s="403" t="s">
        <v>2115</v>
      </c>
      <c r="E208" s="403" t="s">
        <v>277</v>
      </c>
      <c r="F208" s="403" t="str">
        <f>VLOOKUP(C208,Sheet2!$C$3:F$558,4,0)</f>
        <v>دفتر غرب تهران</v>
      </c>
      <c r="G208" s="403" t="s">
        <v>983</v>
      </c>
    </row>
    <row r="209" spans="3:7" s="403" customFormat="1" x14ac:dyDescent="0.2">
      <c r="C209" s="403">
        <v>218</v>
      </c>
      <c r="D209" s="403" t="s">
        <v>85</v>
      </c>
      <c r="E209" s="403" t="s">
        <v>2198</v>
      </c>
      <c r="F209" s="403" t="str">
        <f>VLOOKUP(C209,Sheet2!$C$3:F$558,4,0)</f>
        <v>دفتر غرب تهران</v>
      </c>
      <c r="G209" s="403" t="s">
        <v>983</v>
      </c>
    </row>
    <row r="210" spans="3:7" s="403" customFormat="1" x14ac:dyDescent="0.2">
      <c r="C210" s="403">
        <v>219</v>
      </c>
      <c r="D210" s="403" t="s">
        <v>410</v>
      </c>
      <c r="E210" s="403" t="s">
        <v>1976</v>
      </c>
      <c r="F210" s="403" t="str">
        <f>VLOOKUP(C210,Sheet2!$C$3:F$558,4,0)</f>
        <v xml:space="preserve"> دفتر جنوب شرق تهران</v>
      </c>
      <c r="G210" s="403" t="s">
        <v>983</v>
      </c>
    </row>
    <row r="211" spans="3:7" s="403" customFormat="1" x14ac:dyDescent="0.2">
      <c r="C211" s="403">
        <v>220</v>
      </c>
      <c r="D211" s="403" t="s">
        <v>148</v>
      </c>
      <c r="E211" s="403" t="s">
        <v>2153</v>
      </c>
      <c r="F211" s="403" t="str">
        <f>VLOOKUP(C211,Sheet2!$C$3:F$558,4,0)</f>
        <v>دفتر جنوب تهران</v>
      </c>
      <c r="G211" s="403" t="s">
        <v>983</v>
      </c>
    </row>
    <row r="212" spans="3:7" s="403" customFormat="1" x14ac:dyDescent="0.2">
      <c r="C212" s="403">
        <v>221</v>
      </c>
      <c r="D212" s="403" t="s">
        <v>1289</v>
      </c>
      <c r="E212" s="403" t="s">
        <v>2131</v>
      </c>
      <c r="F212" s="403" t="str">
        <f>VLOOKUP(C212,Sheet2!$C$3:F$558,4,0)</f>
        <v>دفتر شمال شرق تهران</v>
      </c>
      <c r="G212" s="403" t="s">
        <v>983</v>
      </c>
    </row>
    <row r="213" spans="3:7" hidden="1" x14ac:dyDescent="0.2">
      <c r="C213" s="404">
        <v>228</v>
      </c>
      <c r="D213" s="404" t="s">
        <v>309</v>
      </c>
      <c r="E213" s="404" t="s">
        <v>310</v>
      </c>
      <c r="F213" t="str">
        <f>VLOOKUP(C213,Sheet2!$C$3:F$558,4,0)</f>
        <v>سمنان</v>
      </c>
      <c r="G213" s="404" t="s">
        <v>303</v>
      </c>
    </row>
    <row r="214" spans="3:7" hidden="1" x14ac:dyDescent="0.2">
      <c r="C214" s="404">
        <v>229</v>
      </c>
      <c r="D214" s="404" t="s">
        <v>85</v>
      </c>
      <c r="E214" s="404" t="s">
        <v>305</v>
      </c>
      <c r="F214" t="str">
        <f>VLOOKUP(C214,Sheet2!$C$3:F$558,4,0)</f>
        <v>سمنان</v>
      </c>
      <c r="G214" s="404" t="s">
        <v>303</v>
      </c>
    </row>
    <row r="215" spans="3:7" hidden="1" x14ac:dyDescent="0.2">
      <c r="C215" s="404">
        <v>230</v>
      </c>
      <c r="D215" s="404" t="s">
        <v>158</v>
      </c>
      <c r="E215" s="404" t="s">
        <v>312</v>
      </c>
      <c r="F215" t="str">
        <f>VLOOKUP(C215,Sheet2!$C$3:F$558,4,0)</f>
        <v>سمنان</v>
      </c>
      <c r="G215" s="404" t="s">
        <v>303</v>
      </c>
    </row>
    <row r="216" spans="3:7" hidden="1" x14ac:dyDescent="0.2">
      <c r="C216" s="404">
        <v>231</v>
      </c>
      <c r="D216" s="404" t="s">
        <v>230</v>
      </c>
      <c r="E216" s="404" t="s">
        <v>307</v>
      </c>
      <c r="F216" t="str">
        <f>VLOOKUP(C216,Sheet2!$C$3:F$558,4,0)</f>
        <v>سمنان</v>
      </c>
      <c r="G216" s="404" t="s">
        <v>303</v>
      </c>
    </row>
    <row r="217" spans="3:7" hidden="1" x14ac:dyDescent="0.2">
      <c r="C217" s="404">
        <v>232</v>
      </c>
      <c r="D217" s="404" t="s">
        <v>314</v>
      </c>
      <c r="E217" s="404" t="s">
        <v>315</v>
      </c>
      <c r="F217" t="str">
        <f>VLOOKUP(C217,Sheet2!$C$3:F$558,4,0)</f>
        <v>سمنان</v>
      </c>
      <c r="G217" s="404" t="s">
        <v>303</v>
      </c>
    </row>
    <row r="218" spans="3:7" hidden="1" x14ac:dyDescent="0.2">
      <c r="C218" s="404">
        <v>235</v>
      </c>
      <c r="D218" s="404" t="s">
        <v>1217</v>
      </c>
      <c r="E218" s="404" t="s">
        <v>1218</v>
      </c>
      <c r="F218" t="str">
        <f>VLOOKUP(C218,Sheet2!$C$3:F$558,4,0)</f>
        <v>مازندران</v>
      </c>
      <c r="G218" s="404" t="s">
        <v>1150</v>
      </c>
    </row>
    <row r="219" spans="3:7" hidden="1" x14ac:dyDescent="0.2">
      <c r="C219" s="404">
        <v>236</v>
      </c>
      <c r="D219" s="404" t="s">
        <v>1213</v>
      </c>
      <c r="E219" s="404" t="s">
        <v>120</v>
      </c>
      <c r="F219" t="str">
        <f>VLOOKUP(C219,Sheet2!$C$3:F$558,4,0)</f>
        <v>مازندران</v>
      </c>
      <c r="G219" s="404" t="s">
        <v>1150</v>
      </c>
    </row>
    <row r="220" spans="3:7" hidden="1" x14ac:dyDescent="0.2">
      <c r="C220" s="404">
        <v>237</v>
      </c>
      <c r="D220" s="404" t="s">
        <v>1187</v>
      </c>
      <c r="E220" s="404" t="s">
        <v>227</v>
      </c>
      <c r="F220" t="str">
        <f>VLOOKUP(C220,Sheet2!$C$3:F$558,4,0)</f>
        <v>مازندران</v>
      </c>
      <c r="G220" s="404" t="s">
        <v>1150</v>
      </c>
    </row>
    <row r="221" spans="3:7" hidden="1" x14ac:dyDescent="0.2">
      <c r="C221" s="404">
        <v>238</v>
      </c>
      <c r="D221" s="404" t="s">
        <v>1184</v>
      </c>
      <c r="E221" s="404" t="s">
        <v>1211</v>
      </c>
      <c r="F221" t="str">
        <f>VLOOKUP(C221,Sheet2!$C$3:F$558,4,0)</f>
        <v>مازندران</v>
      </c>
      <c r="G221" s="404" t="s">
        <v>1150</v>
      </c>
    </row>
    <row r="222" spans="3:7" hidden="1" x14ac:dyDescent="0.2">
      <c r="C222" s="404">
        <v>239</v>
      </c>
      <c r="D222" s="404" t="s">
        <v>732</v>
      </c>
      <c r="E222" s="404" t="s">
        <v>1179</v>
      </c>
      <c r="F222" t="str">
        <f>VLOOKUP(C222,Sheet2!$C$3:F$558,4,0)</f>
        <v>مازندران</v>
      </c>
      <c r="G222" s="404" t="s">
        <v>1150</v>
      </c>
    </row>
    <row r="223" spans="3:7" hidden="1" x14ac:dyDescent="0.2">
      <c r="C223" s="404">
        <v>240</v>
      </c>
      <c r="D223" s="404" t="s">
        <v>115</v>
      </c>
      <c r="E223" s="404" t="s">
        <v>1234</v>
      </c>
      <c r="F223" t="str">
        <f>VLOOKUP(C223,Sheet2!$C$3:F$558,4,0)</f>
        <v>مازندران</v>
      </c>
      <c r="G223" s="404" t="s">
        <v>1150</v>
      </c>
    </row>
    <row r="224" spans="3:7" hidden="1" x14ac:dyDescent="0.2">
      <c r="C224" s="404">
        <v>241</v>
      </c>
      <c r="D224" s="404" t="s">
        <v>1236</v>
      </c>
      <c r="E224" s="404" t="s">
        <v>1237</v>
      </c>
      <c r="F224" t="str">
        <f>VLOOKUP(C224,Sheet2!$C$3:F$558,4,0)</f>
        <v>مازندران</v>
      </c>
      <c r="G224" s="404" t="s">
        <v>1150</v>
      </c>
    </row>
    <row r="225" spans="3:7" hidden="1" x14ac:dyDescent="0.2">
      <c r="C225" s="404">
        <v>242</v>
      </c>
      <c r="D225" s="404" t="s">
        <v>209</v>
      </c>
      <c r="E225" s="404" t="s">
        <v>1197</v>
      </c>
      <c r="F225" t="str">
        <f>VLOOKUP(C225,Sheet2!$C$3:F$558,4,0)</f>
        <v>مازندران</v>
      </c>
      <c r="G225" s="404" t="s">
        <v>1150</v>
      </c>
    </row>
    <row r="226" spans="3:7" hidden="1" x14ac:dyDescent="0.2">
      <c r="C226" s="404">
        <v>243</v>
      </c>
      <c r="D226" s="404" t="s">
        <v>85</v>
      </c>
      <c r="E226" s="404" t="s">
        <v>1199</v>
      </c>
      <c r="F226" t="str">
        <f>VLOOKUP(C226,Sheet2!$C$3:F$558,4,0)</f>
        <v>مازندران</v>
      </c>
      <c r="G226" s="404" t="s">
        <v>1150</v>
      </c>
    </row>
    <row r="227" spans="3:7" hidden="1" x14ac:dyDescent="0.2">
      <c r="C227" s="404">
        <v>244</v>
      </c>
      <c r="D227" s="404" t="s">
        <v>327</v>
      </c>
      <c r="E227" s="404" t="s">
        <v>1232</v>
      </c>
      <c r="F227" t="str">
        <f>VLOOKUP(C227,Sheet2!$C$3:F$558,4,0)</f>
        <v>مازندران</v>
      </c>
      <c r="G227" s="404" t="s">
        <v>1150</v>
      </c>
    </row>
    <row r="228" spans="3:7" hidden="1" x14ac:dyDescent="0.2">
      <c r="C228" s="404">
        <v>245</v>
      </c>
      <c r="D228" s="404" t="s">
        <v>1225</v>
      </c>
      <c r="E228" s="404" t="s">
        <v>1226</v>
      </c>
      <c r="F228" t="str">
        <f>VLOOKUP(C228,Sheet2!$C$3:F$558,4,0)</f>
        <v>مازندران</v>
      </c>
      <c r="G228" s="404" t="s">
        <v>1150</v>
      </c>
    </row>
    <row r="229" spans="3:7" hidden="1" x14ac:dyDescent="0.2">
      <c r="C229" s="404">
        <v>246</v>
      </c>
      <c r="D229" s="404" t="s">
        <v>1230</v>
      </c>
      <c r="E229" s="404" t="s">
        <v>292</v>
      </c>
      <c r="F229" t="str">
        <f>VLOOKUP(C229,Sheet2!$C$3:F$558,4,0)</f>
        <v>مازندران</v>
      </c>
      <c r="G229" s="404" t="s">
        <v>1150</v>
      </c>
    </row>
    <row r="230" spans="3:7" hidden="1" x14ac:dyDescent="0.2">
      <c r="C230" s="404">
        <v>247</v>
      </c>
      <c r="D230" s="404" t="s">
        <v>279</v>
      </c>
      <c r="E230" s="404" t="s">
        <v>414</v>
      </c>
      <c r="F230" t="str">
        <f>VLOOKUP(C230,Sheet2!$C$3:F$558,4,0)</f>
        <v>مازندران</v>
      </c>
      <c r="G230" s="404" t="s">
        <v>1150</v>
      </c>
    </row>
    <row r="231" spans="3:7" hidden="1" x14ac:dyDescent="0.2">
      <c r="C231" s="404">
        <v>248</v>
      </c>
      <c r="D231" s="404" t="s">
        <v>1207</v>
      </c>
      <c r="E231" s="404" t="s">
        <v>1208</v>
      </c>
      <c r="F231" t="str">
        <f>VLOOKUP(C231,Sheet2!$C$3:F$558,4,0)</f>
        <v>مازندران</v>
      </c>
      <c r="G231" s="404" t="s">
        <v>1150</v>
      </c>
    </row>
    <row r="232" spans="3:7" hidden="1" x14ac:dyDescent="0.2">
      <c r="C232" s="404">
        <v>249</v>
      </c>
      <c r="D232" s="404" t="s">
        <v>1189</v>
      </c>
      <c r="E232" s="404" t="s">
        <v>1190</v>
      </c>
      <c r="F232" t="str">
        <f>VLOOKUP(C232,Sheet2!$C$3:F$558,4,0)</f>
        <v>مازندران</v>
      </c>
      <c r="G232" s="404" t="s">
        <v>1150</v>
      </c>
    </row>
    <row r="233" spans="3:7" hidden="1" x14ac:dyDescent="0.2">
      <c r="C233" s="404">
        <v>250</v>
      </c>
      <c r="D233" s="404" t="s">
        <v>141</v>
      </c>
      <c r="E233" s="404" t="s">
        <v>1223</v>
      </c>
      <c r="F233" t="str">
        <f>VLOOKUP(C233,Sheet2!$C$3:F$558,4,0)</f>
        <v>مازندران</v>
      </c>
      <c r="G233" s="404" t="s">
        <v>1150</v>
      </c>
    </row>
    <row r="234" spans="3:7" hidden="1" x14ac:dyDescent="0.2">
      <c r="C234" s="404">
        <v>251</v>
      </c>
      <c r="D234" s="404" t="s">
        <v>158</v>
      </c>
      <c r="E234" s="404" t="s">
        <v>1221</v>
      </c>
      <c r="F234" t="str">
        <f>VLOOKUP(C234,Sheet2!$C$3:F$558,4,0)</f>
        <v>مازندران</v>
      </c>
      <c r="G234" s="404" t="s">
        <v>1150</v>
      </c>
    </row>
    <row r="235" spans="3:7" hidden="1" x14ac:dyDescent="0.2">
      <c r="C235" s="404">
        <v>252</v>
      </c>
      <c r="D235" s="404" t="s">
        <v>1192</v>
      </c>
      <c r="E235" s="404" t="s">
        <v>798</v>
      </c>
      <c r="F235" t="str">
        <f>VLOOKUP(C235,Sheet2!$C$3:F$558,4,0)</f>
        <v>مازندران</v>
      </c>
      <c r="G235" s="404" t="s">
        <v>1150</v>
      </c>
    </row>
    <row r="236" spans="3:7" hidden="1" x14ac:dyDescent="0.2">
      <c r="C236" s="404">
        <v>253</v>
      </c>
      <c r="D236" s="404" t="s">
        <v>248</v>
      </c>
      <c r="E236" s="404" t="s">
        <v>1135</v>
      </c>
      <c r="F236" t="str">
        <f>VLOOKUP(C236,Sheet2!$C$3:F$558,4,0)</f>
        <v>مازندران</v>
      </c>
      <c r="G236" s="404" t="s">
        <v>1150</v>
      </c>
    </row>
    <row r="237" spans="3:7" hidden="1" x14ac:dyDescent="0.2">
      <c r="C237" s="404">
        <v>254</v>
      </c>
      <c r="D237" s="404" t="s">
        <v>715</v>
      </c>
      <c r="E237" s="404" t="s">
        <v>1205</v>
      </c>
      <c r="F237" t="str">
        <f>VLOOKUP(C237,Sheet2!$C$3:F$558,4,0)</f>
        <v>مازندران</v>
      </c>
      <c r="G237" s="404" t="s">
        <v>1150</v>
      </c>
    </row>
    <row r="238" spans="3:7" hidden="1" x14ac:dyDescent="0.2">
      <c r="C238" s="404">
        <v>255</v>
      </c>
      <c r="D238" s="404" t="s">
        <v>760</v>
      </c>
      <c r="E238" s="404" t="s">
        <v>1215</v>
      </c>
      <c r="F238" t="str">
        <f>VLOOKUP(C238,Sheet2!$C$3:F$558,4,0)</f>
        <v>مازندران</v>
      </c>
      <c r="G238" s="404" t="s">
        <v>1150</v>
      </c>
    </row>
    <row r="239" spans="3:7" hidden="1" x14ac:dyDescent="0.2">
      <c r="C239" s="404">
        <v>256</v>
      </c>
      <c r="D239" s="404" t="s">
        <v>378</v>
      </c>
      <c r="E239" s="404" t="s">
        <v>1201</v>
      </c>
      <c r="F239" t="str">
        <f>VLOOKUP(C239,Sheet2!$C$3:F$558,4,0)</f>
        <v>مازندران</v>
      </c>
      <c r="G239" s="404" t="s">
        <v>1150</v>
      </c>
    </row>
    <row r="240" spans="3:7" hidden="1" x14ac:dyDescent="0.2">
      <c r="C240" s="404">
        <v>257</v>
      </c>
      <c r="D240" s="404" t="s">
        <v>158</v>
      </c>
      <c r="E240" s="404" t="s">
        <v>1203</v>
      </c>
      <c r="F240" t="str">
        <f>VLOOKUP(C240,Sheet2!$C$3:F$558,4,0)</f>
        <v>مازندران</v>
      </c>
      <c r="G240" s="404" t="s">
        <v>1150</v>
      </c>
    </row>
    <row r="241" spans="3:7" hidden="1" x14ac:dyDescent="0.2">
      <c r="C241" s="404">
        <v>258</v>
      </c>
      <c r="D241" s="404" t="s">
        <v>1194</v>
      </c>
      <c r="E241" s="404" t="s">
        <v>1195</v>
      </c>
      <c r="F241" t="str">
        <f>VLOOKUP(C241,Sheet2!$C$3:F$558,4,0)</f>
        <v>مازندران</v>
      </c>
      <c r="G241" s="404" t="s">
        <v>1150</v>
      </c>
    </row>
    <row r="242" spans="3:7" hidden="1" x14ac:dyDescent="0.2">
      <c r="C242" s="404">
        <v>259</v>
      </c>
      <c r="D242" s="404" t="s">
        <v>504</v>
      </c>
      <c r="E242" s="404" t="s">
        <v>1240</v>
      </c>
      <c r="F242" t="str">
        <f>VLOOKUP(C242,Sheet2!$C$3:F$558,4,0)</f>
        <v>مازندران</v>
      </c>
      <c r="G242" s="404" t="s">
        <v>1150</v>
      </c>
    </row>
    <row r="243" spans="3:7" hidden="1" x14ac:dyDescent="0.2">
      <c r="C243" s="404">
        <v>260</v>
      </c>
      <c r="D243" s="404" t="s">
        <v>1207</v>
      </c>
      <c r="E243" s="404" t="s">
        <v>1242</v>
      </c>
      <c r="F243" t="str">
        <f>VLOOKUP(C243,Sheet2!$C$3:F$558,4,0)</f>
        <v>مازندران</v>
      </c>
      <c r="G243" s="404" t="s">
        <v>1150</v>
      </c>
    </row>
    <row r="244" spans="3:7" hidden="1" x14ac:dyDescent="0.2">
      <c r="C244" s="404">
        <v>261</v>
      </c>
      <c r="D244" s="404" t="s">
        <v>1246</v>
      </c>
      <c r="E244" s="404" t="s">
        <v>1247</v>
      </c>
      <c r="F244" t="str">
        <f>VLOOKUP(C244,Sheet2!$C$3:F$558,4,0)</f>
        <v>مازندران</v>
      </c>
      <c r="G244" s="404" t="s">
        <v>1150</v>
      </c>
    </row>
    <row r="245" spans="3:7" hidden="1" x14ac:dyDescent="0.2">
      <c r="C245" s="404">
        <v>262</v>
      </c>
      <c r="D245" s="404" t="s">
        <v>111</v>
      </c>
      <c r="E245" s="404" t="s">
        <v>1249</v>
      </c>
      <c r="F245" t="str">
        <f>VLOOKUP(C245,Sheet2!$C$3:F$558,4,0)</f>
        <v>مازندران</v>
      </c>
      <c r="G245" s="404" t="s">
        <v>1150</v>
      </c>
    </row>
    <row r="246" spans="3:7" hidden="1" x14ac:dyDescent="0.2">
      <c r="C246" s="404">
        <v>263</v>
      </c>
      <c r="D246" s="404" t="s">
        <v>1251</v>
      </c>
      <c r="E246" s="404" t="s">
        <v>1252</v>
      </c>
      <c r="F246" t="str">
        <f>VLOOKUP(C246,Sheet2!$C$3:F$558,4,0)</f>
        <v>مازندران</v>
      </c>
      <c r="G246" s="404" t="s">
        <v>1150</v>
      </c>
    </row>
    <row r="247" spans="3:7" hidden="1" x14ac:dyDescent="0.2">
      <c r="C247" s="404">
        <v>264</v>
      </c>
      <c r="D247" s="404" t="s">
        <v>1265</v>
      </c>
      <c r="E247" s="404" t="s">
        <v>1266</v>
      </c>
      <c r="F247" t="str">
        <f>VLOOKUP(C247,Sheet2!$C$3:F$558,4,0)</f>
        <v>مازندران</v>
      </c>
      <c r="G247" s="404" t="s">
        <v>1150</v>
      </c>
    </row>
    <row r="248" spans="3:7" hidden="1" x14ac:dyDescent="0.2">
      <c r="C248" s="404">
        <v>265</v>
      </c>
      <c r="D248" s="404" t="s">
        <v>298</v>
      </c>
      <c r="E248" s="404" t="s">
        <v>1262</v>
      </c>
      <c r="F248" t="str">
        <f>VLOOKUP(C248,Sheet2!$C$3:F$558,4,0)</f>
        <v>مازندران</v>
      </c>
      <c r="G248" s="404" t="s">
        <v>1150</v>
      </c>
    </row>
    <row r="249" spans="3:7" hidden="1" x14ac:dyDescent="0.2">
      <c r="C249" s="404">
        <v>266</v>
      </c>
      <c r="D249" s="404" t="s">
        <v>135</v>
      </c>
      <c r="E249" s="404" t="s">
        <v>1254</v>
      </c>
      <c r="F249" t="str">
        <f>VLOOKUP(C249,Sheet2!$C$3:F$558,4,0)</f>
        <v>مازندران</v>
      </c>
      <c r="G249" s="404" t="s">
        <v>1150</v>
      </c>
    </row>
    <row r="250" spans="3:7" hidden="1" x14ac:dyDescent="0.2">
      <c r="C250" s="404">
        <v>267</v>
      </c>
      <c r="D250" s="404" t="s">
        <v>1259</v>
      </c>
      <c r="E250" s="404" t="s">
        <v>1260</v>
      </c>
      <c r="F250" t="str">
        <f>VLOOKUP(C250,Sheet2!$C$3:F$558,4,0)</f>
        <v>مازندران</v>
      </c>
      <c r="G250" s="404" t="s">
        <v>1150</v>
      </c>
    </row>
    <row r="251" spans="3:7" hidden="1" x14ac:dyDescent="0.2">
      <c r="C251" s="404">
        <v>268</v>
      </c>
      <c r="D251" s="404" t="s">
        <v>1256</v>
      </c>
      <c r="E251" s="404" t="s">
        <v>1257</v>
      </c>
      <c r="F251" t="str">
        <f>VLOOKUP(C251,Sheet2!$C$3:F$558,4,0)</f>
        <v>مازندران</v>
      </c>
      <c r="G251" s="404" t="s">
        <v>1150</v>
      </c>
    </row>
    <row r="252" spans="3:7" hidden="1" x14ac:dyDescent="0.2">
      <c r="C252" s="404">
        <v>269</v>
      </c>
      <c r="D252" s="404" t="s">
        <v>190</v>
      </c>
      <c r="E252" s="404" t="s">
        <v>1228</v>
      </c>
      <c r="F252" t="str">
        <f>VLOOKUP(C252,Sheet2!$C$3:F$558,4,0)</f>
        <v>مازندران</v>
      </c>
      <c r="G252" s="404" t="s">
        <v>1150</v>
      </c>
    </row>
    <row r="253" spans="3:7" hidden="1" x14ac:dyDescent="0.2">
      <c r="C253" s="404">
        <v>270</v>
      </c>
      <c r="D253" s="404" t="s">
        <v>216</v>
      </c>
      <c r="E253" s="404" t="s">
        <v>1244</v>
      </c>
      <c r="F253" t="str">
        <f>VLOOKUP(C253,Sheet2!$C$3:F$558,4,0)</f>
        <v>مازندران</v>
      </c>
      <c r="G253" s="404" t="s">
        <v>1150</v>
      </c>
    </row>
    <row r="254" spans="3:7" hidden="1" x14ac:dyDescent="0.2">
      <c r="C254" s="404">
        <v>271</v>
      </c>
      <c r="D254" s="404" t="s">
        <v>1268</v>
      </c>
      <c r="E254" s="404" t="s">
        <v>1269</v>
      </c>
      <c r="F254" t="str">
        <f>VLOOKUP(C254,Sheet2!$C$3:F$558,4,0)</f>
        <v>مازندران</v>
      </c>
      <c r="G254" s="404" t="s">
        <v>1150</v>
      </c>
    </row>
    <row r="255" spans="3:7" hidden="1" x14ac:dyDescent="0.2">
      <c r="C255" s="404">
        <v>272</v>
      </c>
      <c r="D255" s="404" t="s">
        <v>1268</v>
      </c>
      <c r="E255" s="404" t="s">
        <v>1271</v>
      </c>
      <c r="F255" t="str">
        <f>VLOOKUP(C255,Sheet2!$C$3:F$558,4,0)</f>
        <v>مازندران</v>
      </c>
      <c r="G255" s="404" t="s">
        <v>1150</v>
      </c>
    </row>
    <row r="256" spans="3:7" hidden="1" x14ac:dyDescent="0.2">
      <c r="C256" s="404">
        <v>273</v>
      </c>
      <c r="D256" s="404" t="s">
        <v>248</v>
      </c>
      <c r="E256" s="404" t="s">
        <v>1273</v>
      </c>
      <c r="F256" t="str">
        <f>VLOOKUP(C256,Sheet2!$C$3:F$558,4,0)</f>
        <v>مازندران</v>
      </c>
      <c r="G256" s="404" t="s">
        <v>1150</v>
      </c>
    </row>
    <row r="257" spans="3:7" hidden="1" x14ac:dyDescent="0.2">
      <c r="C257" s="404">
        <v>274</v>
      </c>
      <c r="D257" s="404" t="s">
        <v>1275</v>
      </c>
      <c r="E257" s="404" t="s">
        <v>1276</v>
      </c>
      <c r="F257" t="str">
        <f>VLOOKUP(C257,Sheet2!$C$3:F$558,4,0)</f>
        <v>مازندران</v>
      </c>
      <c r="G257" s="404" t="s">
        <v>1150</v>
      </c>
    </row>
    <row r="258" spans="3:7" hidden="1" x14ac:dyDescent="0.2">
      <c r="C258" s="404">
        <v>275</v>
      </c>
      <c r="D258" s="404" t="s">
        <v>456</v>
      </c>
      <c r="E258" s="404" t="s">
        <v>1282</v>
      </c>
      <c r="F258" t="str">
        <f>VLOOKUP(C258,Sheet2!$C$3:F$558,4,0)</f>
        <v>مازندران</v>
      </c>
      <c r="G258" s="404" t="s">
        <v>1150</v>
      </c>
    </row>
    <row r="259" spans="3:7" hidden="1" x14ac:dyDescent="0.2">
      <c r="C259" s="404">
        <v>276</v>
      </c>
      <c r="D259" s="404" t="s">
        <v>1284</v>
      </c>
      <c r="E259" s="404" t="s">
        <v>1285</v>
      </c>
      <c r="F259" t="str">
        <f>VLOOKUP(C259,Sheet2!$C$3:F$558,4,0)</f>
        <v>مازندران</v>
      </c>
      <c r="G259" s="404" t="s">
        <v>1150</v>
      </c>
    </row>
    <row r="260" spans="3:7" hidden="1" x14ac:dyDescent="0.2">
      <c r="C260" s="404">
        <v>277</v>
      </c>
      <c r="D260" s="404" t="s">
        <v>1279</v>
      </c>
      <c r="E260" s="404" t="s">
        <v>1280</v>
      </c>
      <c r="F260" t="str">
        <f>VLOOKUP(C260,Sheet2!$C$3:F$558,4,0)</f>
        <v>مازندران</v>
      </c>
      <c r="G260" s="404" t="s">
        <v>1150</v>
      </c>
    </row>
    <row r="261" spans="3:7" hidden="1" x14ac:dyDescent="0.2">
      <c r="C261" s="404">
        <v>278</v>
      </c>
      <c r="D261" s="404" t="s">
        <v>1287</v>
      </c>
      <c r="E261" s="404" t="s">
        <v>1288</v>
      </c>
      <c r="F261" t="str">
        <f>VLOOKUP(C261,Sheet2!$C$3:F$558,4,0)</f>
        <v>مازندران</v>
      </c>
      <c r="G261" s="404" t="s">
        <v>1150</v>
      </c>
    </row>
    <row r="262" spans="3:7" hidden="1" x14ac:dyDescent="0.2">
      <c r="C262" s="404">
        <v>279</v>
      </c>
      <c r="D262" s="404" t="s">
        <v>1289</v>
      </c>
      <c r="E262" s="404" t="s">
        <v>1290</v>
      </c>
      <c r="F262" t="str">
        <f>VLOOKUP(C262,Sheet2!$C$3:F$558,4,0)</f>
        <v>مازندران</v>
      </c>
      <c r="G262" s="404" t="s">
        <v>1150</v>
      </c>
    </row>
    <row r="263" spans="3:7" hidden="1" x14ac:dyDescent="0.2">
      <c r="C263" s="404">
        <v>280</v>
      </c>
      <c r="D263" s="404" t="s">
        <v>555</v>
      </c>
      <c r="E263" s="404" t="s">
        <v>1993</v>
      </c>
      <c r="F263" t="str">
        <f>VLOOKUP(C263,Sheet2!$C$3:F$558,4,0)</f>
        <v>گلستان</v>
      </c>
      <c r="G263" s="404" t="s">
        <v>1961</v>
      </c>
    </row>
    <row r="264" spans="3:7" hidden="1" x14ac:dyDescent="0.2">
      <c r="C264" s="404">
        <v>281</v>
      </c>
      <c r="D264" s="404" t="s">
        <v>488</v>
      </c>
      <c r="E264" s="404" t="s">
        <v>2027</v>
      </c>
      <c r="F264" t="str">
        <f>VLOOKUP(C264,Sheet2!$C$3:F$558,4,0)</f>
        <v>گلستان</v>
      </c>
      <c r="G264" s="404" t="s">
        <v>1961</v>
      </c>
    </row>
    <row r="265" spans="3:7" hidden="1" x14ac:dyDescent="0.2">
      <c r="C265" s="404">
        <v>282</v>
      </c>
      <c r="D265" s="404" t="s">
        <v>473</v>
      </c>
      <c r="E265" s="404" t="s">
        <v>2013</v>
      </c>
      <c r="F265" t="str">
        <f>VLOOKUP(C265,Sheet2!$C$3:F$558,4,0)</f>
        <v>گلستان</v>
      </c>
      <c r="G265" s="404" t="s">
        <v>1961</v>
      </c>
    </row>
    <row r="266" spans="3:7" hidden="1" x14ac:dyDescent="0.2">
      <c r="C266" s="404">
        <v>283</v>
      </c>
      <c r="D266" s="404" t="s">
        <v>2006</v>
      </c>
      <c r="E266" s="404" t="s">
        <v>2007</v>
      </c>
      <c r="F266" t="str">
        <f>VLOOKUP(C266,Sheet2!$C$3:F$558,4,0)</f>
        <v>گلستان</v>
      </c>
      <c r="G266" s="404" t="s">
        <v>1961</v>
      </c>
    </row>
    <row r="267" spans="3:7" hidden="1" x14ac:dyDescent="0.2">
      <c r="C267" s="404">
        <v>284</v>
      </c>
      <c r="D267" s="404" t="s">
        <v>488</v>
      </c>
      <c r="E267" s="404" t="s">
        <v>2015</v>
      </c>
      <c r="F267" t="str">
        <f>VLOOKUP(C267,Sheet2!$C$3:F$558,4,0)</f>
        <v>گلستان</v>
      </c>
      <c r="G267" s="404" t="s">
        <v>1961</v>
      </c>
    </row>
    <row r="268" spans="3:7" hidden="1" x14ac:dyDescent="0.2">
      <c r="C268" s="404">
        <v>285</v>
      </c>
      <c r="D268" s="404" t="s">
        <v>158</v>
      </c>
      <c r="E268" s="404" t="s">
        <v>120</v>
      </c>
      <c r="F268" t="str">
        <f>VLOOKUP(C268,Sheet2!$C$3:F$558,4,0)</f>
        <v>گلستان</v>
      </c>
      <c r="G268" s="404" t="s">
        <v>1961</v>
      </c>
    </row>
    <row r="269" spans="3:7" hidden="1" x14ac:dyDescent="0.2">
      <c r="C269" s="404">
        <v>286</v>
      </c>
      <c r="D269" s="404" t="s">
        <v>760</v>
      </c>
      <c r="E269" s="404" t="s">
        <v>1976</v>
      </c>
      <c r="F269" t="str">
        <f>VLOOKUP(C269,Sheet2!$C$3:F$558,4,0)</f>
        <v>گلستان</v>
      </c>
      <c r="G269" s="404" t="s">
        <v>1961</v>
      </c>
    </row>
    <row r="270" spans="3:7" hidden="1" x14ac:dyDescent="0.2">
      <c r="C270" s="404">
        <v>287</v>
      </c>
      <c r="D270" s="404" t="s">
        <v>2024</v>
      </c>
      <c r="E270" s="404" t="s">
        <v>2025</v>
      </c>
      <c r="F270" t="str">
        <f>VLOOKUP(C270,Sheet2!$C$3:F$558,4,0)</f>
        <v>گلستان</v>
      </c>
      <c r="G270" s="404" t="s">
        <v>1961</v>
      </c>
    </row>
    <row r="271" spans="3:7" hidden="1" x14ac:dyDescent="0.2">
      <c r="C271" s="404">
        <v>288</v>
      </c>
      <c r="D271" s="404" t="s">
        <v>1162</v>
      </c>
      <c r="E271" s="404" t="s">
        <v>2037</v>
      </c>
      <c r="F271" t="str">
        <f>VLOOKUP(C271,Sheet2!$C$3:F$558,4,0)</f>
        <v>گلستان</v>
      </c>
      <c r="G271" s="404" t="s">
        <v>1961</v>
      </c>
    </row>
    <row r="272" spans="3:7" hidden="1" x14ac:dyDescent="0.2">
      <c r="C272" s="404">
        <v>289</v>
      </c>
      <c r="D272" s="404" t="s">
        <v>2003</v>
      </c>
      <c r="E272" s="404" t="s">
        <v>2004</v>
      </c>
      <c r="F272" t="str">
        <f>VLOOKUP(C272,Sheet2!$C$3:F$558,4,0)</f>
        <v>گلستان</v>
      </c>
      <c r="G272" s="404" t="s">
        <v>1961</v>
      </c>
    </row>
    <row r="273" spans="3:7" hidden="1" x14ac:dyDescent="0.2">
      <c r="C273" s="404">
        <v>290</v>
      </c>
      <c r="D273" s="404" t="s">
        <v>158</v>
      </c>
      <c r="E273" s="404" t="s">
        <v>1986</v>
      </c>
      <c r="F273" t="str">
        <f>VLOOKUP(C273,Sheet2!$C$3:F$558,4,0)</f>
        <v>گلستان</v>
      </c>
      <c r="G273" s="404" t="s">
        <v>1961</v>
      </c>
    </row>
    <row r="274" spans="3:7" hidden="1" x14ac:dyDescent="0.2">
      <c r="C274" s="404">
        <v>291</v>
      </c>
      <c r="D274" s="404" t="s">
        <v>216</v>
      </c>
      <c r="E274" s="404" t="s">
        <v>2017</v>
      </c>
      <c r="F274" t="str">
        <f>VLOOKUP(C274,Sheet2!$C$3:F$558,4,0)</f>
        <v>گلستان</v>
      </c>
      <c r="G274" s="404" t="s">
        <v>1961</v>
      </c>
    </row>
    <row r="275" spans="3:7" hidden="1" x14ac:dyDescent="0.2">
      <c r="C275" s="404">
        <v>292</v>
      </c>
      <c r="D275" s="404" t="s">
        <v>435</v>
      </c>
      <c r="E275" s="404" t="s">
        <v>2035</v>
      </c>
      <c r="F275" t="str">
        <f>VLOOKUP(C275,Sheet2!$C$3:F$558,4,0)</f>
        <v>گلستان</v>
      </c>
      <c r="G275" s="404" t="s">
        <v>1961</v>
      </c>
    </row>
    <row r="276" spans="3:7" hidden="1" x14ac:dyDescent="0.2">
      <c r="C276" s="404">
        <v>293</v>
      </c>
      <c r="D276" s="404" t="s">
        <v>1979</v>
      </c>
      <c r="E276" s="404" t="s">
        <v>1394</v>
      </c>
      <c r="F276" t="str">
        <f>VLOOKUP(C276,Sheet2!$C$3:F$558,4,0)</f>
        <v>گلستان</v>
      </c>
      <c r="G276" s="404" t="s">
        <v>1961</v>
      </c>
    </row>
    <row r="277" spans="3:7" hidden="1" x14ac:dyDescent="0.2">
      <c r="C277" s="404">
        <v>294</v>
      </c>
      <c r="D277" s="404" t="s">
        <v>85</v>
      </c>
      <c r="E277" s="404" t="s">
        <v>2042</v>
      </c>
      <c r="F277" t="str">
        <f>VLOOKUP(C277,Sheet2!$C$3:F$558,4,0)</f>
        <v>گلستان</v>
      </c>
      <c r="G277" s="404" t="s">
        <v>1961</v>
      </c>
    </row>
    <row r="278" spans="3:7" hidden="1" x14ac:dyDescent="0.2">
      <c r="C278" s="404">
        <v>295</v>
      </c>
      <c r="D278" s="404" t="s">
        <v>294</v>
      </c>
      <c r="E278" s="404" t="s">
        <v>2029</v>
      </c>
      <c r="F278" t="str">
        <f>VLOOKUP(C278,Sheet2!$C$3:F$558,4,0)</f>
        <v>گلستان</v>
      </c>
      <c r="G278" s="404" t="s">
        <v>1961</v>
      </c>
    </row>
    <row r="279" spans="3:7" hidden="1" x14ac:dyDescent="0.2">
      <c r="C279" s="404">
        <v>284</v>
      </c>
      <c r="D279" s="404" t="s">
        <v>158</v>
      </c>
      <c r="E279" s="404" t="s">
        <v>2031</v>
      </c>
      <c r="F279" t="str">
        <f>VLOOKUP(C279,Sheet2!$C$3:F$558,4,0)</f>
        <v>گلستان</v>
      </c>
      <c r="G279" s="404" t="s">
        <v>1961</v>
      </c>
    </row>
    <row r="280" spans="3:7" hidden="1" x14ac:dyDescent="0.2">
      <c r="C280" s="404">
        <v>285</v>
      </c>
      <c r="D280" s="404" t="s">
        <v>1445</v>
      </c>
      <c r="E280" s="404" t="s">
        <v>319</v>
      </c>
      <c r="F280" t="str">
        <f>VLOOKUP(C280,Sheet2!$C$3:F$558,4,0)</f>
        <v>گلستان</v>
      </c>
      <c r="G280" s="404" t="s">
        <v>1961</v>
      </c>
    </row>
    <row r="281" spans="3:7" hidden="1" x14ac:dyDescent="0.2">
      <c r="C281" s="404">
        <v>301</v>
      </c>
      <c r="D281" s="404" t="s">
        <v>354</v>
      </c>
      <c r="E281" s="404" t="s">
        <v>355</v>
      </c>
      <c r="F281" t="str">
        <f>VLOOKUP(C281,Sheet2!$C$3:F$558,4,0)</f>
        <v>گیلان</v>
      </c>
      <c r="G281" s="404" t="s">
        <v>353</v>
      </c>
    </row>
    <row r="282" spans="3:7" hidden="1" x14ac:dyDescent="0.2">
      <c r="C282" s="404">
        <v>302</v>
      </c>
      <c r="D282" s="404" t="s">
        <v>270</v>
      </c>
      <c r="E282" s="404" t="s">
        <v>360</v>
      </c>
      <c r="F282" t="str">
        <f>VLOOKUP(C282,Sheet2!$C$3:F$558,4,0)</f>
        <v>گیلان</v>
      </c>
      <c r="G282" s="404" t="s">
        <v>353</v>
      </c>
    </row>
    <row r="283" spans="3:7" hidden="1" x14ac:dyDescent="0.2">
      <c r="C283" s="404">
        <v>303</v>
      </c>
      <c r="D283" s="404" t="s">
        <v>364</v>
      </c>
      <c r="E283" s="404" t="s">
        <v>365</v>
      </c>
      <c r="F283" t="str">
        <f>VLOOKUP(C283,Sheet2!$C$3:F$558,4,0)</f>
        <v>گیلان</v>
      </c>
      <c r="G283" s="404" t="s">
        <v>353</v>
      </c>
    </row>
    <row r="284" spans="3:7" hidden="1" x14ac:dyDescent="0.2">
      <c r="C284" s="404">
        <v>304</v>
      </c>
      <c r="D284" s="404" t="s">
        <v>135</v>
      </c>
      <c r="E284" s="404" t="s">
        <v>367</v>
      </c>
      <c r="F284" t="str">
        <f>VLOOKUP(C284,Sheet2!$C$3:F$558,4,0)</f>
        <v>گیلان</v>
      </c>
      <c r="G284" s="404" t="s">
        <v>353</v>
      </c>
    </row>
    <row r="285" spans="3:7" hidden="1" x14ac:dyDescent="0.2">
      <c r="C285" s="404">
        <v>305</v>
      </c>
      <c r="D285" s="404" t="s">
        <v>158</v>
      </c>
      <c r="E285" s="404" t="s">
        <v>369</v>
      </c>
      <c r="F285" t="str">
        <f>VLOOKUP(C285,Sheet2!$C$3:F$558,4,0)</f>
        <v>گیلان</v>
      </c>
      <c r="G285" s="404" t="s">
        <v>353</v>
      </c>
    </row>
    <row r="286" spans="3:7" hidden="1" x14ac:dyDescent="0.2">
      <c r="C286" s="404">
        <v>306</v>
      </c>
      <c r="D286" s="404" t="s">
        <v>371</v>
      </c>
      <c r="E286" s="404" t="s">
        <v>372</v>
      </c>
      <c r="F286" t="str">
        <f>VLOOKUP(C286,Sheet2!$C$3:F$558,4,0)</f>
        <v>گیلان</v>
      </c>
      <c r="G286" s="404" t="s">
        <v>353</v>
      </c>
    </row>
    <row r="287" spans="3:7" hidden="1" x14ac:dyDescent="0.2">
      <c r="C287" s="404">
        <v>307</v>
      </c>
      <c r="D287" s="404" t="s">
        <v>374</v>
      </c>
      <c r="E287" s="404" t="s">
        <v>375</v>
      </c>
      <c r="F287" t="str">
        <f>VLOOKUP(C287,Sheet2!$C$3:F$558,4,0)</f>
        <v>گیلان</v>
      </c>
      <c r="G287" s="404" t="s">
        <v>353</v>
      </c>
    </row>
    <row r="288" spans="3:7" hidden="1" x14ac:dyDescent="0.2">
      <c r="C288" s="404">
        <v>308</v>
      </c>
      <c r="D288" s="404" t="s">
        <v>115</v>
      </c>
      <c r="E288" s="404" t="s">
        <v>381</v>
      </c>
      <c r="F288" t="str">
        <f>VLOOKUP(C288,Sheet2!$C$3:F$558,4,0)</f>
        <v>گیلان</v>
      </c>
      <c r="G288" s="404" t="s">
        <v>353</v>
      </c>
    </row>
    <row r="289" spans="3:7" hidden="1" x14ac:dyDescent="0.2">
      <c r="C289" s="404">
        <v>309</v>
      </c>
      <c r="D289" s="404" t="s">
        <v>338</v>
      </c>
      <c r="E289" s="404" t="s">
        <v>383</v>
      </c>
      <c r="F289" t="str">
        <f>VLOOKUP(C289,Sheet2!$C$3:F$558,4,0)</f>
        <v>گیلان</v>
      </c>
      <c r="G289" s="404" t="s">
        <v>353</v>
      </c>
    </row>
    <row r="290" spans="3:7" hidden="1" x14ac:dyDescent="0.2">
      <c r="C290" s="404">
        <v>310</v>
      </c>
      <c r="D290" s="404" t="s">
        <v>301</v>
      </c>
      <c r="E290" s="404" t="s">
        <v>362</v>
      </c>
      <c r="F290" t="str">
        <f>VLOOKUP(C290,Sheet2!$C$3:F$558,4,0)</f>
        <v>گیلان</v>
      </c>
      <c r="G290" s="404" t="s">
        <v>353</v>
      </c>
    </row>
    <row r="291" spans="3:7" hidden="1" x14ac:dyDescent="0.2">
      <c r="C291" s="404">
        <v>311</v>
      </c>
      <c r="D291" s="404" t="s">
        <v>378</v>
      </c>
      <c r="E291" s="404" t="s">
        <v>379</v>
      </c>
      <c r="F291" t="str">
        <f>VLOOKUP(C291,Sheet2!$C$3:F$558,4,0)</f>
        <v>گیلان</v>
      </c>
      <c r="G291" s="404" t="s">
        <v>353</v>
      </c>
    </row>
    <row r="292" spans="3:7" hidden="1" x14ac:dyDescent="0.2">
      <c r="C292" s="404">
        <v>312</v>
      </c>
      <c r="D292" s="404" t="s">
        <v>387</v>
      </c>
      <c r="E292" s="404" t="s">
        <v>388</v>
      </c>
      <c r="F292" t="str">
        <f>VLOOKUP(C292,Sheet2!$C$3:F$558,4,0)</f>
        <v>گیلان</v>
      </c>
      <c r="G292" s="404" t="s">
        <v>353</v>
      </c>
    </row>
    <row r="293" spans="3:7" hidden="1" x14ac:dyDescent="0.2">
      <c r="C293" s="404">
        <v>313</v>
      </c>
      <c r="D293" s="404" t="s">
        <v>111</v>
      </c>
      <c r="E293" s="404" t="s">
        <v>385</v>
      </c>
      <c r="F293" t="str">
        <f>VLOOKUP(C293,Sheet2!$C$3:F$558,4,0)</f>
        <v>گیلان</v>
      </c>
      <c r="G293" s="404" t="s">
        <v>353</v>
      </c>
    </row>
    <row r="294" spans="3:7" hidden="1" x14ac:dyDescent="0.2">
      <c r="C294" s="404">
        <v>321</v>
      </c>
      <c r="D294" s="404" t="s">
        <v>715</v>
      </c>
      <c r="E294" s="404" t="s">
        <v>716</v>
      </c>
      <c r="F294" t="str">
        <f>VLOOKUP(C294,Sheet2!$C$3:F$558,4,0)</f>
        <v>مرکزی</v>
      </c>
      <c r="G294" s="404" t="s">
        <v>717</v>
      </c>
    </row>
    <row r="295" spans="3:7" hidden="1" x14ac:dyDescent="0.2">
      <c r="C295" s="404">
        <v>322</v>
      </c>
      <c r="D295" s="404" t="s">
        <v>248</v>
      </c>
      <c r="E295" s="404" t="s">
        <v>719</v>
      </c>
      <c r="F295" t="str">
        <f>VLOOKUP(C295,Sheet2!$C$3:F$558,4,0)</f>
        <v>مرکزی</v>
      </c>
      <c r="G295" s="404" t="s">
        <v>717</v>
      </c>
    </row>
    <row r="296" spans="3:7" hidden="1" x14ac:dyDescent="0.2">
      <c r="C296" s="404">
        <v>323</v>
      </c>
      <c r="D296" s="404" t="s">
        <v>294</v>
      </c>
      <c r="E296" s="404" t="s">
        <v>741</v>
      </c>
      <c r="F296" t="str">
        <f>VLOOKUP(C296,Sheet2!$C$3:F$558,4,0)</f>
        <v>مرکزی</v>
      </c>
      <c r="G296" s="404" t="s">
        <v>717</v>
      </c>
    </row>
    <row r="297" spans="3:7" hidden="1" x14ac:dyDescent="0.2">
      <c r="C297" s="404">
        <v>324</v>
      </c>
      <c r="D297" s="404" t="s">
        <v>732</v>
      </c>
      <c r="E297" s="404" t="s">
        <v>733</v>
      </c>
      <c r="F297" t="str">
        <f>VLOOKUP(C297,Sheet2!$C$3:F$558,4,0)</f>
        <v>مرکزی</v>
      </c>
      <c r="G297" s="404" t="s">
        <v>717</v>
      </c>
    </row>
    <row r="298" spans="3:7" hidden="1" x14ac:dyDescent="0.2">
      <c r="C298" s="404">
        <v>325</v>
      </c>
      <c r="D298" s="404" t="s">
        <v>760</v>
      </c>
      <c r="E298" s="404" t="s">
        <v>761</v>
      </c>
      <c r="F298" t="str">
        <f>VLOOKUP(C298,Sheet2!$C$3:F$558,4,0)</f>
        <v>مرکزی</v>
      </c>
      <c r="G298" s="404" t="s">
        <v>717</v>
      </c>
    </row>
    <row r="299" spans="3:7" hidden="1" x14ac:dyDescent="0.2">
      <c r="C299" s="404">
        <v>326</v>
      </c>
      <c r="D299" s="404" t="s">
        <v>417</v>
      </c>
      <c r="E299" s="404" t="s">
        <v>737</v>
      </c>
      <c r="F299" t="str">
        <f>VLOOKUP(C299,Sheet2!$C$3:F$558,4,0)</f>
        <v>مرکزی</v>
      </c>
      <c r="G299" s="404" t="s">
        <v>717</v>
      </c>
    </row>
    <row r="300" spans="3:7" hidden="1" x14ac:dyDescent="0.2">
      <c r="C300" s="404">
        <v>327</v>
      </c>
      <c r="D300" s="404" t="s">
        <v>111</v>
      </c>
      <c r="E300" s="404" t="s">
        <v>745</v>
      </c>
      <c r="F300" t="str">
        <f>VLOOKUP(C300,Sheet2!$C$3:F$558,4,0)</f>
        <v>مرکزی</v>
      </c>
      <c r="G300" s="404" t="s">
        <v>717</v>
      </c>
    </row>
    <row r="301" spans="3:7" hidden="1" x14ac:dyDescent="0.2">
      <c r="C301" s="404">
        <v>328</v>
      </c>
      <c r="D301" s="404" t="s">
        <v>480</v>
      </c>
      <c r="E301" s="404" t="s">
        <v>723</v>
      </c>
      <c r="F301" t="str">
        <f>VLOOKUP(C301,Sheet2!$C$3:F$558,4,0)</f>
        <v>مرکزی</v>
      </c>
      <c r="G301" s="404" t="s">
        <v>717</v>
      </c>
    </row>
    <row r="302" spans="3:7" hidden="1" x14ac:dyDescent="0.2">
      <c r="C302" s="404">
        <v>329</v>
      </c>
      <c r="D302" s="404" t="s">
        <v>435</v>
      </c>
      <c r="E302" s="404" t="s">
        <v>756</v>
      </c>
      <c r="F302" t="str">
        <f>VLOOKUP(C302,Sheet2!$C$3:F$558,4,0)</f>
        <v>مرکزی</v>
      </c>
      <c r="G302" s="404" t="s">
        <v>717</v>
      </c>
    </row>
    <row r="303" spans="3:7" hidden="1" x14ac:dyDescent="0.2">
      <c r="C303" s="404">
        <v>330</v>
      </c>
      <c r="D303" s="404" t="s">
        <v>407</v>
      </c>
      <c r="E303" s="404" t="s">
        <v>769</v>
      </c>
      <c r="F303" t="str">
        <f>VLOOKUP(C303,Sheet2!$C$3:F$558,4,0)</f>
        <v>مرکزی</v>
      </c>
      <c r="G303" s="404" t="s">
        <v>717</v>
      </c>
    </row>
    <row r="304" spans="3:7" hidden="1" x14ac:dyDescent="0.2">
      <c r="C304" s="404">
        <v>331</v>
      </c>
      <c r="D304" s="404" t="s">
        <v>314</v>
      </c>
      <c r="E304" s="404" t="s">
        <v>765</v>
      </c>
      <c r="F304" t="str">
        <f>VLOOKUP(C304,Sheet2!$C$3:F$558,4,0)</f>
        <v>مرکزی</v>
      </c>
      <c r="G304" s="404" t="s">
        <v>717</v>
      </c>
    </row>
    <row r="305" spans="3:7" hidden="1" x14ac:dyDescent="0.2">
      <c r="C305" s="404">
        <v>332</v>
      </c>
      <c r="D305" s="404" t="s">
        <v>727</v>
      </c>
      <c r="E305" s="404" t="s">
        <v>728</v>
      </c>
      <c r="F305" t="str">
        <f>VLOOKUP(C305,Sheet2!$C$3:F$558,4,0)</f>
        <v>مرکزی</v>
      </c>
      <c r="G305" s="404" t="s">
        <v>717</v>
      </c>
    </row>
    <row r="306" spans="3:7" hidden="1" x14ac:dyDescent="0.2">
      <c r="C306" s="404">
        <v>333</v>
      </c>
      <c r="D306" s="404" t="s">
        <v>410</v>
      </c>
      <c r="E306" s="404" t="s">
        <v>772</v>
      </c>
      <c r="F306" t="str">
        <f>VLOOKUP(C306,Sheet2!$C$3:F$558,4,0)</f>
        <v>مرکزی</v>
      </c>
      <c r="G306" s="404" t="s">
        <v>717</v>
      </c>
    </row>
    <row r="307" spans="3:7" hidden="1" x14ac:dyDescent="0.2">
      <c r="C307" s="404">
        <v>336</v>
      </c>
      <c r="D307" s="404" t="s">
        <v>1920</v>
      </c>
      <c r="E307" s="404" t="s">
        <v>1921</v>
      </c>
      <c r="F307" t="str">
        <f>VLOOKUP(C307,Sheet2!$C$3:F$558,4,0)</f>
        <v>کردستان</v>
      </c>
      <c r="G307" s="404" t="s">
        <v>1906</v>
      </c>
    </row>
    <row r="308" spans="3:7" hidden="1" x14ac:dyDescent="0.2">
      <c r="C308" s="404">
        <v>337</v>
      </c>
      <c r="D308" s="404" t="s">
        <v>378</v>
      </c>
      <c r="E308" s="404" t="s">
        <v>1923</v>
      </c>
      <c r="F308" t="str">
        <f>VLOOKUP(C308,Sheet2!$C$3:F$558,4,0)</f>
        <v>کرمانشاه</v>
      </c>
      <c r="G308" s="404" t="s">
        <v>1906</v>
      </c>
    </row>
    <row r="309" spans="3:7" hidden="1" x14ac:dyDescent="0.2">
      <c r="C309" s="404">
        <v>338</v>
      </c>
      <c r="D309" s="404" t="s">
        <v>1939</v>
      </c>
      <c r="E309" s="404" t="s">
        <v>1940</v>
      </c>
      <c r="F309" t="str">
        <f>VLOOKUP(C309,Sheet2!$C$3:F$558,4,0)</f>
        <v>کردستان</v>
      </c>
      <c r="G309" s="404" t="s">
        <v>3312</v>
      </c>
    </row>
    <row r="310" spans="3:7" hidden="1" x14ac:dyDescent="0.2">
      <c r="C310" s="404">
        <v>339</v>
      </c>
      <c r="D310" s="404" t="s">
        <v>1942</v>
      </c>
      <c r="E310" s="404" t="s">
        <v>1940</v>
      </c>
      <c r="F310" t="str">
        <f>VLOOKUP(C310,Sheet2!$C$3:F$558,4,0)</f>
        <v>کردستان</v>
      </c>
      <c r="G310" s="404" t="s">
        <v>1906</v>
      </c>
    </row>
    <row r="311" spans="3:7" hidden="1" x14ac:dyDescent="0.2">
      <c r="C311" s="404">
        <v>340</v>
      </c>
      <c r="D311" s="404" t="s">
        <v>1944</v>
      </c>
      <c r="E311" s="404" t="s">
        <v>1945</v>
      </c>
      <c r="F311" t="str">
        <f>VLOOKUP(C311,Sheet2!$C$3:F$558,4,0)</f>
        <v>کردستان</v>
      </c>
      <c r="G311" s="404" t="s">
        <v>1906</v>
      </c>
    </row>
    <row r="312" spans="3:7" hidden="1" x14ac:dyDescent="0.2">
      <c r="C312" s="404">
        <v>341</v>
      </c>
      <c r="D312" s="404" t="s">
        <v>1947</v>
      </c>
      <c r="E312" s="404" t="s">
        <v>1948</v>
      </c>
      <c r="F312" t="str">
        <f>VLOOKUP(C312,Sheet2!$C$3:F$558,4,0)</f>
        <v>کردستان</v>
      </c>
      <c r="G312" s="404" t="s">
        <v>1906</v>
      </c>
    </row>
    <row r="313" spans="3:7" hidden="1" x14ac:dyDescent="0.2">
      <c r="C313" s="404">
        <v>342</v>
      </c>
      <c r="D313" s="404" t="s">
        <v>248</v>
      </c>
      <c r="E313" s="404" t="s">
        <v>1925</v>
      </c>
      <c r="F313" t="str">
        <f>VLOOKUP(C313,Sheet2!$C$3:F$558,4,0)</f>
        <v>کرمانشاه</v>
      </c>
      <c r="G313" s="404" t="s">
        <v>1906</v>
      </c>
    </row>
    <row r="314" spans="3:7" hidden="1" x14ac:dyDescent="0.2">
      <c r="C314" s="404">
        <v>343</v>
      </c>
      <c r="D314" s="404" t="s">
        <v>374</v>
      </c>
      <c r="E314" s="404" t="s">
        <v>1950</v>
      </c>
      <c r="F314" t="str">
        <f>VLOOKUP(C314,Sheet2!$C$3:F$558,4,0)</f>
        <v>کرمانشاه</v>
      </c>
      <c r="G314" s="404" t="s">
        <v>1906</v>
      </c>
    </row>
    <row r="315" spans="3:7" hidden="1" x14ac:dyDescent="0.2">
      <c r="C315" s="404">
        <v>344</v>
      </c>
      <c r="D315" s="404" t="s">
        <v>838</v>
      </c>
      <c r="E315" s="404" t="s">
        <v>1952</v>
      </c>
      <c r="F315" t="str">
        <f>VLOOKUP(C315,Sheet2!$C$3:F$558,4,0)</f>
        <v>کردستان</v>
      </c>
      <c r="G315" s="404" t="s">
        <v>1906</v>
      </c>
    </row>
    <row r="316" spans="3:7" hidden="1" x14ac:dyDescent="0.2">
      <c r="C316" s="404">
        <v>345</v>
      </c>
      <c r="D316" s="404" t="s">
        <v>1927</v>
      </c>
      <c r="E316" s="404" t="s">
        <v>1928</v>
      </c>
      <c r="F316" t="str">
        <f>VLOOKUP(C316,Sheet2!$C$3:F$558,4,0)</f>
        <v>کرمانشاه</v>
      </c>
      <c r="G316" s="404" t="s">
        <v>1906</v>
      </c>
    </row>
    <row r="317" spans="3:7" hidden="1" x14ac:dyDescent="0.2">
      <c r="C317" s="404">
        <v>346</v>
      </c>
      <c r="D317" s="404" t="s">
        <v>1936</v>
      </c>
      <c r="E317" s="404" t="s">
        <v>1937</v>
      </c>
      <c r="F317" t="str">
        <f>VLOOKUP(C317,Sheet2!$C$3:F$558,4,0)</f>
        <v>کرمانشاه</v>
      </c>
      <c r="G317" s="404" t="s">
        <v>1906</v>
      </c>
    </row>
    <row r="318" spans="3:7" hidden="1" x14ac:dyDescent="0.2">
      <c r="C318" s="404">
        <v>347</v>
      </c>
      <c r="D318" s="404" t="s">
        <v>776</v>
      </c>
      <c r="E318" s="404" t="s">
        <v>1930</v>
      </c>
      <c r="F318" t="str">
        <f>VLOOKUP(C318,Sheet2!$C$3:F$558,4,0)</f>
        <v>کرمانشاه</v>
      </c>
      <c r="G318" s="404" t="s">
        <v>1906</v>
      </c>
    </row>
    <row r="319" spans="3:7" hidden="1" x14ac:dyDescent="0.2">
      <c r="C319" s="404">
        <v>348</v>
      </c>
      <c r="D319" s="404" t="s">
        <v>111</v>
      </c>
      <c r="E319" s="404" t="s">
        <v>1932</v>
      </c>
      <c r="F319" t="str">
        <f>VLOOKUP(C319,Sheet2!$C$3:F$558,4,0)</f>
        <v>کرمانشاه</v>
      </c>
      <c r="G319" s="404" t="s">
        <v>1906</v>
      </c>
    </row>
    <row r="320" spans="3:7" hidden="1" x14ac:dyDescent="0.2">
      <c r="C320" s="404">
        <v>349</v>
      </c>
      <c r="D320" s="404" t="s">
        <v>946</v>
      </c>
      <c r="E320" s="404" t="s">
        <v>1934</v>
      </c>
      <c r="F320" t="str">
        <f>VLOOKUP(C320,Sheet2!$C$3:F$558,4,0)</f>
        <v>کرمانشاه</v>
      </c>
      <c r="G320" s="404" t="s">
        <v>1906</v>
      </c>
    </row>
    <row r="321" spans="3:7" hidden="1" x14ac:dyDescent="0.2">
      <c r="C321" s="404">
        <v>350</v>
      </c>
      <c r="D321" s="404" t="s">
        <v>1954</v>
      </c>
      <c r="E321" s="404" t="s">
        <v>1955</v>
      </c>
      <c r="F321" t="str">
        <f>VLOOKUP(C321,Sheet2!$C$3:F$558,4,0)</f>
        <v>کرمانشاه</v>
      </c>
      <c r="G321" s="404" t="s">
        <v>1906</v>
      </c>
    </row>
    <row r="322" spans="3:7" hidden="1" x14ac:dyDescent="0.2">
      <c r="C322" s="404">
        <v>352</v>
      </c>
      <c r="D322" s="404" t="s">
        <v>374</v>
      </c>
      <c r="E322" s="404" t="s">
        <v>1316</v>
      </c>
      <c r="F322" t="str">
        <f>VLOOKUP(C322,Sheet2!$C$3:F$558,4,0)</f>
        <v>ایلام</v>
      </c>
      <c r="G322" s="404" t="s">
        <v>1294</v>
      </c>
    </row>
    <row r="323" spans="3:7" hidden="1" x14ac:dyDescent="0.2">
      <c r="C323" s="404">
        <v>353</v>
      </c>
      <c r="D323" s="404" t="s">
        <v>1321</v>
      </c>
      <c r="E323" s="404" t="s">
        <v>1314</v>
      </c>
      <c r="F323" t="str">
        <f>VLOOKUP(C323,Sheet2!$C$3:F$558,4,0)</f>
        <v>ایلام</v>
      </c>
      <c r="G323" s="404" t="s">
        <v>1294</v>
      </c>
    </row>
    <row r="324" spans="3:7" hidden="1" x14ac:dyDescent="0.2">
      <c r="C324" s="404">
        <v>354</v>
      </c>
      <c r="D324" s="404" t="s">
        <v>115</v>
      </c>
      <c r="E324" s="404" t="s">
        <v>1312</v>
      </c>
      <c r="F324" t="str">
        <f>VLOOKUP(C324,Sheet2!$C$3:F$558,4,0)</f>
        <v>ایلام</v>
      </c>
      <c r="G324" s="404" t="s">
        <v>1294</v>
      </c>
    </row>
    <row r="325" spans="3:7" hidden="1" x14ac:dyDescent="0.2">
      <c r="C325" s="404">
        <v>355</v>
      </c>
      <c r="D325" s="404" t="s">
        <v>294</v>
      </c>
      <c r="E325" s="404" t="s">
        <v>1311</v>
      </c>
      <c r="F325" t="str">
        <f>VLOOKUP(C325,Sheet2!$C$3:F$558,4,0)</f>
        <v>ایلام</v>
      </c>
      <c r="G325" s="404" t="s">
        <v>1294</v>
      </c>
    </row>
    <row r="326" spans="3:7" hidden="1" x14ac:dyDescent="0.2">
      <c r="C326" s="404">
        <v>356</v>
      </c>
      <c r="D326" s="404" t="s">
        <v>426</v>
      </c>
      <c r="E326" s="404" t="s">
        <v>452</v>
      </c>
      <c r="F326" t="str">
        <f>VLOOKUP(C326,Sheet2!$C$3:F$558,4,0)</f>
        <v>ایلام</v>
      </c>
      <c r="G326" s="404" t="s">
        <v>1294</v>
      </c>
    </row>
    <row r="327" spans="3:7" hidden="1" x14ac:dyDescent="0.2">
      <c r="C327" s="404">
        <v>357</v>
      </c>
      <c r="D327" s="404" t="s">
        <v>694</v>
      </c>
      <c r="E327" s="404" t="s">
        <v>1309</v>
      </c>
      <c r="F327" t="str">
        <f>VLOOKUP(C327,Sheet2!$C$3:F$558,4,0)</f>
        <v>ایلام</v>
      </c>
      <c r="G327" s="404" t="s">
        <v>1294</v>
      </c>
    </row>
    <row r="328" spans="3:7" hidden="1" x14ac:dyDescent="0.2">
      <c r="C328" s="404">
        <v>358</v>
      </c>
      <c r="D328" s="404" t="s">
        <v>946</v>
      </c>
      <c r="E328" s="404" t="s">
        <v>1307</v>
      </c>
      <c r="F328" t="str">
        <f>VLOOKUP(C328,Sheet2!$C$3:F$558,4,0)</f>
        <v>ایلام</v>
      </c>
      <c r="G328" s="404" t="s">
        <v>1294</v>
      </c>
    </row>
    <row r="329" spans="3:7" hidden="1" x14ac:dyDescent="0.2">
      <c r="C329" s="404">
        <v>359</v>
      </c>
      <c r="D329" s="404" t="s">
        <v>115</v>
      </c>
      <c r="E329" s="404" t="s">
        <v>1314</v>
      </c>
      <c r="F329" t="str">
        <f>VLOOKUP(C329,Sheet2!$C$3:F$558,4,0)</f>
        <v>ایلام</v>
      </c>
      <c r="G329" s="404" t="s">
        <v>1294</v>
      </c>
    </row>
    <row r="330" spans="3:7" hidden="1" x14ac:dyDescent="0.2">
      <c r="C330" s="404">
        <v>362</v>
      </c>
      <c r="D330" s="404" t="s">
        <v>276</v>
      </c>
      <c r="E330" s="404" t="s">
        <v>277</v>
      </c>
      <c r="F330" t="str">
        <f>VLOOKUP(C330,Sheet2!$C$3:F$558,4,0)</f>
        <v>زنجان</v>
      </c>
      <c r="G330" s="404" t="s">
        <v>274</v>
      </c>
    </row>
    <row r="331" spans="3:7" hidden="1" x14ac:dyDescent="0.2">
      <c r="C331" s="404">
        <v>363</v>
      </c>
      <c r="D331" s="404" t="s">
        <v>282</v>
      </c>
      <c r="E331" s="404" t="s">
        <v>283</v>
      </c>
      <c r="F331" t="str">
        <f>VLOOKUP(C331,Sheet2!$C$3:F$558,4,0)</f>
        <v>زنجان</v>
      </c>
      <c r="G331" s="404" t="s">
        <v>274</v>
      </c>
    </row>
    <row r="332" spans="3:7" hidden="1" x14ac:dyDescent="0.2">
      <c r="C332" s="404">
        <v>364</v>
      </c>
      <c r="D332" s="404" t="s">
        <v>285</v>
      </c>
      <c r="E332" s="404" t="s">
        <v>286</v>
      </c>
      <c r="F332" t="str">
        <f>VLOOKUP(C332,Sheet2!$C$3:F$558,4,0)</f>
        <v>زنجان</v>
      </c>
      <c r="G332" s="404" t="s">
        <v>274</v>
      </c>
    </row>
    <row r="333" spans="3:7" hidden="1" x14ac:dyDescent="0.2">
      <c r="C333" s="404">
        <v>365</v>
      </c>
      <c r="D333" s="404" t="s">
        <v>291</v>
      </c>
      <c r="E333" s="404" t="s">
        <v>292</v>
      </c>
      <c r="F333" t="str">
        <f>VLOOKUP(C333,Sheet2!$C$3:F$558,4,0)</f>
        <v>زنجان</v>
      </c>
      <c r="G333" s="404" t="s">
        <v>274</v>
      </c>
    </row>
    <row r="334" spans="3:7" hidden="1" x14ac:dyDescent="0.2">
      <c r="C334" s="404">
        <v>366</v>
      </c>
      <c r="D334" s="404" t="s">
        <v>279</v>
      </c>
      <c r="E334" s="404" t="s">
        <v>280</v>
      </c>
      <c r="F334" t="str">
        <f>VLOOKUP(C334,Sheet2!$C$3:F$558,4,0)</f>
        <v>زنجان</v>
      </c>
      <c r="G334" s="404" t="s">
        <v>274</v>
      </c>
    </row>
    <row r="335" spans="3:7" hidden="1" x14ac:dyDescent="0.2">
      <c r="C335" s="404">
        <v>367</v>
      </c>
      <c r="D335" s="404" t="s">
        <v>216</v>
      </c>
      <c r="E335" s="404" t="s">
        <v>273</v>
      </c>
      <c r="F335" t="str">
        <f>VLOOKUP(C335,Sheet2!$C$3:F$558,4,0)</f>
        <v>زنجان</v>
      </c>
      <c r="G335" s="404" t="s">
        <v>274</v>
      </c>
    </row>
    <row r="336" spans="3:7" hidden="1" x14ac:dyDescent="0.2">
      <c r="C336" s="404">
        <v>368</v>
      </c>
      <c r="D336" s="404" t="s">
        <v>288</v>
      </c>
      <c r="E336" s="404" t="s">
        <v>108</v>
      </c>
      <c r="F336" t="str">
        <f>VLOOKUP(C336,Sheet2!$C$3:F$558,4,0)</f>
        <v>زنجان</v>
      </c>
      <c r="G336" s="404" t="s">
        <v>274</v>
      </c>
    </row>
    <row r="337" spans="3:7" hidden="1" x14ac:dyDescent="0.2">
      <c r="C337" s="404">
        <v>369</v>
      </c>
      <c r="D337" s="404" t="s">
        <v>298</v>
      </c>
      <c r="E337" s="404" t="s">
        <v>299</v>
      </c>
      <c r="F337" t="str">
        <f>VLOOKUP(C337,Sheet2!$C$3:F$558,4,0)</f>
        <v>زنجان</v>
      </c>
      <c r="G337" s="404" t="s">
        <v>274</v>
      </c>
    </row>
    <row r="338" spans="3:7" hidden="1" x14ac:dyDescent="0.2">
      <c r="C338" s="404">
        <v>370</v>
      </c>
      <c r="D338" s="404" t="s">
        <v>338</v>
      </c>
      <c r="E338" s="404" t="s">
        <v>339</v>
      </c>
      <c r="F338" t="str">
        <f>VLOOKUP(C338,Sheet2!$C$3:F$558,4,0)</f>
        <v>فارس</v>
      </c>
      <c r="G338" s="404" t="s">
        <v>324</v>
      </c>
    </row>
    <row r="339" spans="3:7" hidden="1" x14ac:dyDescent="0.2">
      <c r="C339" s="404">
        <v>371</v>
      </c>
      <c r="D339" s="404" t="s">
        <v>85</v>
      </c>
      <c r="E339" s="404" t="s">
        <v>335</v>
      </c>
      <c r="F339" t="str">
        <f>VLOOKUP(C339,Sheet2!$C$3:F$558,4,0)</f>
        <v>فارس</v>
      </c>
      <c r="G339" s="404" t="s">
        <v>324</v>
      </c>
    </row>
    <row r="340" spans="3:7" hidden="1" x14ac:dyDescent="0.2">
      <c r="C340" s="404">
        <v>372</v>
      </c>
      <c r="D340" s="404" t="s">
        <v>327</v>
      </c>
      <c r="E340" s="404" t="s">
        <v>328</v>
      </c>
      <c r="F340" t="str">
        <f>VLOOKUP(C340,Sheet2!$C$3:F$558,4,0)</f>
        <v>فارس</v>
      </c>
      <c r="G340" s="404" t="s">
        <v>324</v>
      </c>
    </row>
    <row r="341" spans="3:7" hidden="1" x14ac:dyDescent="0.2">
      <c r="C341" s="404">
        <v>373</v>
      </c>
      <c r="D341" s="404" t="s">
        <v>331</v>
      </c>
      <c r="E341" s="404" t="s">
        <v>332</v>
      </c>
      <c r="F341" t="str">
        <f>VLOOKUP(C341,Sheet2!$C$3:F$558,4,0)</f>
        <v>فارس</v>
      </c>
      <c r="G341" s="404" t="s">
        <v>324</v>
      </c>
    </row>
    <row r="342" spans="3:7" hidden="1" x14ac:dyDescent="0.2">
      <c r="C342" s="404">
        <v>374</v>
      </c>
      <c r="D342" s="404" t="s">
        <v>85</v>
      </c>
      <c r="E342" s="404" t="s">
        <v>349</v>
      </c>
      <c r="F342" t="str">
        <f>VLOOKUP(C342,Sheet2!$C$3:F$558,4,0)</f>
        <v>فارس</v>
      </c>
      <c r="G342" s="404" t="s">
        <v>324</v>
      </c>
    </row>
    <row r="343" spans="3:7" hidden="1" x14ac:dyDescent="0.2">
      <c r="C343" s="404">
        <v>375</v>
      </c>
      <c r="D343" s="404" t="s">
        <v>111</v>
      </c>
      <c r="E343" s="404" t="s">
        <v>342</v>
      </c>
      <c r="F343" t="str">
        <f>VLOOKUP(C343,Sheet2!$C$3:F$558,4,0)</f>
        <v>فارس</v>
      </c>
      <c r="G343" s="404" t="s">
        <v>324</v>
      </c>
    </row>
    <row r="344" spans="3:7" hidden="1" x14ac:dyDescent="0.2">
      <c r="C344" s="404">
        <v>377</v>
      </c>
      <c r="D344" s="404" t="s">
        <v>255</v>
      </c>
      <c r="E344" s="404" t="s">
        <v>256</v>
      </c>
      <c r="F344" t="str">
        <f>VLOOKUP(C344,Sheet2!$C$3:F$558,4,0)</f>
        <v>خراسان جنوبی</v>
      </c>
      <c r="G344" s="404" t="s">
        <v>206</v>
      </c>
    </row>
    <row r="345" spans="3:7" hidden="1" x14ac:dyDescent="0.2">
      <c r="C345" s="404">
        <v>378</v>
      </c>
      <c r="D345" s="404" t="s">
        <v>236</v>
      </c>
      <c r="E345" s="404" t="s">
        <v>237</v>
      </c>
      <c r="F345" t="str">
        <f>VLOOKUP(C345,Sheet2!$C$3:F$558,4,0)</f>
        <v>خراسان جنوبی</v>
      </c>
      <c r="G345" s="404" t="s">
        <v>206</v>
      </c>
    </row>
    <row r="346" spans="3:7" hidden="1" x14ac:dyDescent="0.2">
      <c r="C346" s="404">
        <v>379</v>
      </c>
      <c r="D346" s="404" t="s">
        <v>270</v>
      </c>
      <c r="E346" s="404" t="s">
        <v>268</v>
      </c>
      <c r="F346" t="str">
        <f>VLOOKUP(C346,Sheet2!$C$3:F$558,4,0)</f>
        <v>خراسان جنوبی</v>
      </c>
      <c r="G346" s="404" t="s">
        <v>206</v>
      </c>
    </row>
    <row r="347" spans="3:7" hidden="1" x14ac:dyDescent="0.2">
      <c r="C347" s="404">
        <v>380</v>
      </c>
      <c r="D347" s="404" t="s">
        <v>240</v>
      </c>
      <c r="E347" s="404" t="s">
        <v>241</v>
      </c>
      <c r="F347" t="str">
        <f>VLOOKUP(C347,Sheet2!$C$3:F$558,4,0)</f>
        <v>خراسان جنوبی</v>
      </c>
      <c r="G347" s="404" t="s">
        <v>206</v>
      </c>
    </row>
    <row r="348" spans="3:7" hidden="1" x14ac:dyDescent="0.2">
      <c r="C348" s="404">
        <v>381</v>
      </c>
      <c r="D348" s="404" t="s">
        <v>263</v>
      </c>
      <c r="E348" s="404" t="s">
        <v>264</v>
      </c>
      <c r="F348" t="str">
        <f>VLOOKUP(C348,Sheet2!$C$3:F$558,4,0)</f>
        <v>خراسان جنوبی</v>
      </c>
      <c r="G348" s="404" t="s">
        <v>206</v>
      </c>
    </row>
    <row r="349" spans="3:7" hidden="1" x14ac:dyDescent="0.2">
      <c r="C349" s="404">
        <v>382</v>
      </c>
      <c r="D349" s="404" t="s">
        <v>259</v>
      </c>
      <c r="E349" s="404" t="s">
        <v>260</v>
      </c>
      <c r="F349" t="str">
        <f>VLOOKUP(C349,Sheet2!$C$3:F$558,4,0)</f>
        <v>خراسان جنوبی</v>
      </c>
      <c r="G349" s="404" t="s">
        <v>206</v>
      </c>
    </row>
    <row r="350" spans="3:7" hidden="1" x14ac:dyDescent="0.2">
      <c r="C350" s="404">
        <v>383</v>
      </c>
      <c r="D350" s="404" t="s">
        <v>244</v>
      </c>
      <c r="E350" s="404" t="s">
        <v>245</v>
      </c>
      <c r="F350" t="str">
        <f>VLOOKUP(C350,Sheet2!$C$3:F$558,4,0)</f>
        <v>خراسان جنوبی</v>
      </c>
      <c r="G350" s="404" t="s">
        <v>206</v>
      </c>
    </row>
    <row r="351" spans="3:7" hidden="1" x14ac:dyDescent="0.2">
      <c r="C351" s="404">
        <v>384</v>
      </c>
      <c r="D351" s="404" t="s">
        <v>248</v>
      </c>
      <c r="E351" s="404" t="s">
        <v>249</v>
      </c>
      <c r="F351" t="str">
        <f>VLOOKUP(C351,Sheet2!$C$3:F$558,4,0)</f>
        <v>خراسان جنوبی</v>
      </c>
      <c r="G351" s="404" t="s">
        <v>206</v>
      </c>
    </row>
    <row r="352" spans="3:7" hidden="1" x14ac:dyDescent="0.2">
      <c r="C352" s="404">
        <v>385</v>
      </c>
      <c r="D352" s="404" t="s">
        <v>267</v>
      </c>
      <c r="E352" s="404" t="s">
        <v>268</v>
      </c>
      <c r="F352" t="str">
        <f>VLOOKUP(C352,Sheet2!$C$3:F$558,4,0)</f>
        <v>خراسان جنوبی</v>
      </c>
      <c r="G352" s="404" t="s">
        <v>206</v>
      </c>
    </row>
    <row r="353" spans="3:7" hidden="1" x14ac:dyDescent="0.2">
      <c r="C353" s="404">
        <v>387</v>
      </c>
      <c r="D353" s="404" t="s">
        <v>2257</v>
      </c>
      <c r="E353" s="404" t="s">
        <v>2258</v>
      </c>
      <c r="F353" t="str">
        <f>VLOOKUP(C353,Sheet2!$C$3:F$558,4,0)</f>
        <v>خوزستان</v>
      </c>
      <c r="G353" s="404" t="s">
        <v>2235</v>
      </c>
    </row>
    <row r="354" spans="3:7" hidden="1" x14ac:dyDescent="0.2">
      <c r="C354" s="404">
        <v>388</v>
      </c>
      <c r="D354" s="404" t="s">
        <v>842</v>
      </c>
      <c r="E354" s="404" t="s">
        <v>2241</v>
      </c>
      <c r="F354" t="str">
        <f>VLOOKUP(C354,Sheet2!$C$3:F$558,4,0)</f>
        <v>خوزستان</v>
      </c>
      <c r="G354" s="404" t="s">
        <v>2235</v>
      </c>
    </row>
    <row r="355" spans="3:7" hidden="1" x14ac:dyDescent="0.2">
      <c r="C355" s="404">
        <v>389</v>
      </c>
      <c r="D355" s="404" t="s">
        <v>931</v>
      </c>
      <c r="E355" s="404" t="s">
        <v>2238</v>
      </c>
      <c r="F355" t="str">
        <f>VLOOKUP(C355,Sheet2!$C$3:F$558,4,0)</f>
        <v>خوزستان</v>
      </c>
      <c r="G355" s="404" t="s">
        <v>2235</v>
      </c>
    </row>
    <row r="356" spans="3:7" hidden="1" x14ac:dyDescent="0.2">
      <c r="C356" s="404">
        <v>390</v>
      </c>
      <c r="D356" s="404" t="s">
        <v>99</v>
      </c>
      <c r="E356" s="404" t="s">
        <v>2283</v>
      </c>
      <c r="F356" t="str">
        <f>VLOOKUP(C356,Sheet2!$C$3:F$558,4,0)</f>
        <v>خوزستان</v>
      </c>
      <c r="G356" s="404" t="s">
        <v>2235</v>
      </c>
    </row>
    <row r="357" spans="3:7" hidden="1" x14ac:dyDescent="0.2">
      <c r="C357" s="404">
        <v>391</v>
      </c>
      <c r="D357" s="404" t="s">
        <v>2233</v>
      </c>
      <c r="E357" s="404" t="s">
        <v>2234</v>
      </c>
      <c r="F357" t="str">
        <f>VLOOKUP(C357,Sheet2!$C$3:F$558,4,0)</f>
        <v>خوزستان</v>
      </c>
      <c r="G357" s="404" t="s">
        <v>2235</v>
      </c>
    </row>
    <row r="358" spans="3:7" hidden="1" x14ac:dyDescent="0.2">
      <c r="C358" s="404">
        <v>392</v>
      </c>
      <c r="D358" s="404" t="s">
        <v>2244</v>
      </c>
      <c r="E358" s="404" t="s">
        <v>2245</v>
      </c>
      <c r="F358" t="str">
        <f>VLOOKUP(C358,Sheet2!$C$3:F$558,4,0)</f>
        <v>خوزستان</v>
      </c>
      <c r="G358" s="404" t="s">
        <v>2235</v>
      </c>
    </row>
    <row r="359" spans="3:7" hidden="1" x14ac:dyDescent="0.2">
      <c r="C359" s="404">
        <v>393</v>
      </c>
      <c r="D359" s="404" t="s">
        <v>236</v>
      </c>
      <c r="E359" s="404" t="s">
        <v>2254</v>
      </c>
      <c r="F359" t="str">
        <f>VLOOKUP(C359,Sheet2!$C$3:F$558,4,0)</f>
        <v>خوزستان</v>
      </c>
      <c r="G359" s="404" t="s">
        <v>2235</v>
      </c>
    </row>
    <row r="360" spans="3:7" hidden="1" x14ac:dyDescent="0.2">
      <c r="C360" s="404">
        <v>394</v>
      </c>
      <c r="D360" s="404" t="s">
        <v>2331</v>
      </c>
      <c r="E360" s="404" t="s">
        <v>2332</v>
      </c>
      <c r="F360" t="str">
        <f>VLOOKUP(C360,Sheet2!$C$3:F$558,4,0)</f>
        <v>خوزستان</v>
      </c>
      <c r="G360" s="404" t="s">
        <v>2235</v>
      </c>
    </row>
    <row r="361" spans="3:7" hidden="1" x14ac:dyDescent="0.2">
      <c r="C361" s="404">
        <v>395</v>
      </c>
      <c r="D361" s="404" t="s">
        <v>954</v>
      </c>
      <c r="E361" s="404" t="s">
        <v>2270</v>
      </c>
      <c r="F361" t="str">
        <f>VLOOKUP(C361,Sheet2!$C$3:F$558,4,0)</f>
        <v>خوزستان</v>
      </c>
      <c r="G361" s="404" t="s">
        <v>2235</v>
      </c>
    </row>
    <row r="362" spans="3:7" hidden="1" x14ac:dyDescent="0.2">
      <c r="C362" s="404">
        <v>396</v>
      </c>
      <c r="D362" s="404" t="s">
        <v>1726</v>
      </c>
      <c r="E362" s="404" t="s">
        <v>2332</v>
      </c>
      <c r="F362" t="str">
        <f>VLOOKUP(C362,Sheet2!$C$3:F$558,4,0)</f>
        <v>خوزستان</v>
      </c>
      <c r="G362" s="404" t="s">
        <v>2235</v>
      </c>
    </row>
    <row r="363" spans="3:7" hidden="1" x14ac:dyDescent="0.2">
      <c r="C363" s="404">
        <v>397</v>
      </c>
      <c r="D363" s="404" t="s">
        <v>500</v>
      </c>
      <c r="E363" s="404" t="s">
        <v>2289</v>
      </c>
      <c r="F363" t="str">
        <f>VLOOKUP(C363,Sheet2!$C$3:F$558,4,0)</f>
        <v>خوزستان</v>
      </c>
      <c r="G363" s="404" t="s">
        <v>2235</v>
      </c>
    </row>
    <row r="364" spans="3:7" hidden="1" x14ac:dyDescent="0.2">
      <c r="C364" s="404">
        <v>398</v>
      </c>
      <c r="D364" s="404" t="s">
        <v>2292</v>
      </c>
      <c r="E364" s="404" t="s">
        <v>2293</v>
      </c>
      <c r="F364" t="str">
        <f>VLOOKUP(C364,Sheet2!$C$3:F$558,4,0)</f>
        <v>خوزستان</v>
      </c>
      <c r="G364" s="404" t="s">
        <v>2235</v>
      </c>
    </row>
    <row r="365" spans="3:7" hidden="1" x14ac:dyDescent="0.2">
      <c r="C365" s="404">
        <v>399</v>
      </c>
      <c r="D365" s="404" t="s">
        <v>435</v>
      </c>
      <c r="E365" s="404" t="s">
        <v>2302</v>
      </c>
      <c r="F365" t="str">
        <f>VLOOKUP(C365,Sheet2!$C$3:F$558,4,0)</f>
        <v>خوزستان</v>
      </c>
      <c r="G365" s="404" t="s">
        <v>2235</v>
      </c>
    </row>
    <row r="366" spans="3:7" hidden="1" x14ac:dyDescent="0.2">
      <c r="C366" s="404">
        <v>400</v>
      </c>
      <c r="D366" s="404" t="s">
        <v>204</v>
      </c>
      <c r="E366" s="404" t="s">
        <v>2280</v>
      </c>
      <c r="F366" t="str">
        <f>VLOOKUP(C366,Sheet2!$C$3:F$558,4,0)</f>
        <v>خوزستان</v>
      </c>
      <c r="G366" s="404" t="s">
        <v>2235</v>
      </c>
    </row>
    <row r="367" spans="3:7" hidden="1" x14ac:dyDescent="0.2">
      <c r="C367" s="404">
        <v>401</v>
      </c>
      <c r="D367" s="404" t="s">
        <v>115</v>
      </c>
      <c r="E367" s="404" t="s">
        <v>2267</v>
      </c>
      <c r="F367" t="str">
        <f>VLOOKUP(C367,Sheet2!$C$3:F$558,4,0)</f>
        <v>خوزستان</v>
      </c>
      <c r="G367" s="404" t="s">
        <v>2235</v>
      </c>
    </row>
    <row r="368" spans="3:7" hidden="1" x14ac:dyDescent="0.2">
      <c r="C368" s="404">
        <v>402</v>
      </c>
      <c r="D368" s="404" t="s">
        <v>1122</v>
      </c>
      <c r="E368" s="404" t="s">
        <v>2248</v>
      </c>
      <c r="F368" t="str">
        <f>VLOOKUP(C368,Sheet2!$C$3:F$558,4,0)</f>
        <v>خوزستان</v>
      </c>
      <c r="G368" s="404" t="s">
        <v>2235</v>
      </c>
    </row>
    <row r="369" spans="3:7" hidden="1" x14ac:dyDescent="0.2">
      <c r="C369" s="404">
        <v>403</v>
      </c>
      <c r="D369" s="404" t="s">
        <v>2329</v>
      </c>
      <c r="E369" s="404" t="s">
        <v>319</v>
      </c>
      <c r="F369" t="str">
        <f>VLOOKUP(C369,Sheet2!$C$3:F$558,4,0)</f>
        <v>خوزستان</v>
      </c>
      <c r="G369" s="404" t="s">
        <v>2235</v>
      </c>
    </row>
    <row r="370" spans="3:7" hidden="1" x14ac:dyDescent="0.2">
      <c r="C370" s="404">
        <v>404</v>
      </c>
      <c r="D370" s="404" t="s">
        <v>352</v>
      </c>
      <c r="E370" s="404" t="s">
        <v>2286</v>
      </c>
      <c r="F370" t="str">
        <f>VLOOKUP(C370,Sheet2!$C$3:F$558,4,0)</f>
        <v>خوزستان</v>
      </c>
      <c r="G370" s="404" t="s">
        <v>2235</v>
      </c>
    </row>
    <row r="371" spans="3:7" hidden="1" x14ac:dyDescent="0.2">
      <c r="C371" s="404">
        <v>405</v>
      </c>
      <c r="D371" s="404" t="s">
        <v>1387</v>
      </c>
      <c r="E371" s="404" t="s">
        <v>2305</v>
      </c>
      <c r="F371" t="str">
        <f>VLOOKUP(C371,Sheet2!$C$3:F$558,4,0)</f>
        <v>خوزستان</v>
      </c>
      <c r="G371" s="404" t="s">
        <v>2235</v>
      </c>
    </row>
    <row r="372" spans="3:7" hidden="1" x14ac:dyDescent="0.2">
      <c r="C372" s="404">
        <v>406</v>
      </c>
      <c r="D372" s="404" t="s">
        <v>1579</v>
      </c>
      <c r="E372" s="404" t="s">
        <v>2273</v>
      </c>
      <c r="F372" t="str">
        <f>VLOOKUP(C372,Sheet2!$C$3:F$558,4,0)</f>
        <v>خوزستان</v>
      </c>
      <c r="G372" s="404" t="s">
        <v>2235</v>
      </c>
    </row>
    <row r="373" spans="3:7" hidden="1" x14ac:dyDescent="0.2">
      <c r="C373" s="404">
        <v>407</v>
      </c>
      <c r="D373" s="404" t="s">
        <v>352</v>
      </c>
      <c r="E373" s="404" t="s">
        <v>2261</v>
      </c>
      <c r="F373" t="str">
        <f>VLOOKUP(C373,Sheet2!$C$3:F$558,4,0)</f>
        <v>خوزستان</v>
      </c>
      <c r="G373" s="404" t="s">
        <v>2235</v>
      </c>
    </row>
    <row r="374" spans="3:7" hidden="1" x14ac:dyDescent="0.2">
      <c r="C374" s="404">
        <v>408</v>
      </c>
      <c r="D374" s="404" t="s">
        <v>2315</v>
      </c>
      <c r="E374" s="404" t="s">
        <v>2316</v>
      </c>
      <c r="F374" t="str">
        <f>VLOOKUP(C374,Sheet2!$C$3:F$558,4,0)</f>
        <v>خوزستان</v>
      </c>
      <c r="G374" s="404" t="s">
        <v>2235</v>
      </c>
    </row>
    <row r="375" spans="3:7" hidden="1" x14ac:dyDescent="0.2">
      <c r="C375" s="404">
        <v>409</v>
      </c>
      <c r="D375" s="404" t="s">
        <v>2311</v>
      </c>
      <c r="E375" s="404" t="s">
        <v>2312</v>
      </c>
      <c r="F375" t="str">
        <f>VLOOKUP(C375,Sheet2!$C$3:F$558,4,0)</f>
        <v>خوزستان</v>
      </c>
      <c r="G375" s="404" t="s">
        <v>2235</v>
      </c>
    </row>
    <row r="376" spans="3:7" hidden="1" x14ac:dyDescent="0.2">
      <c r="C376" s="404">
        <v>410</v>
      </c>
      <c r="D376" s="404" t="s">
        <v>135</v>
      </c>
      <c r="E376" s="404" t="s">
        <v>2299</v>
      </c>
      <c r="F376" t="str">
        <f>VLOOKUP(C376,Sheet2!$C$3:F$558,4,0)</f>
        <v>خوزستان</v>
      </c>
      <c r="G376" s="404" t="s">
        <v>2235</v>
      </c>
    </row>
    <row r="377" spans="3:7" hidden="1" x14ac:dyDescent="0.2">
      <c r="C377" s="404">
        <v>411</v>
      </c>
      <c r="D377" s="404" t="s">
        <v>244</v>
      </c>
      <c r="E377" s="404" t="s">
        <v>2251</v>
      </c>
      <c r="F377" t="str">
        <f>VLOOKUP(C377,Sheet2!$C$3:F$558,4,0)</f>
        <v>خوزستان</v>
      </c>
      <c r="G377" s="404" t="s">
        <v>2235</v>
      </c>
    </row>
    <row r="378" spans="3:7" hidden="1" x14ac:dyDescent="0.2">
      <c r="C378" s="404">
        <v>412</v>
      </c>
      <c r="D378" s="404" t="s">
        <v>244</v>
      </c>
      <c r="E378" s="404" t="s">
        <v>2322</v>
      </c>
      <c r="F378" t="str">
        <f>VLOOKUP(C378,Sheet2!$C$3:F$558,4,0)</f>
        <v>خوزستان</v>
      </c>
      <c r="G378" s="404" t="s">
        <v>2235</v>
      </c>
    </row>
    <row r="379" spans="3:7" hidden="1" x14ac:dyDescent="0.2">
      <c r="C379" s="404">
        <v>413</v>
      </c>
      <c r="D379" s="404" t="s">
        <v>294</v>
      </c>
      <c r="E379" s="404" t="s">
        <v>446</v>
      </c>
      <c r="F379" t="str">
        <f>VLOOKUP(C379,Sheet2!$C$3:F$558,4,0)</f>
        <v>اصفهان</v>
      </c>
      <c r="G379" s="404" t="s">
        <v>421</v>
      </c>
    </row>
    <row r="380" spans="3:7" hidden="1" x14ac:dyDescent="0.2">
      <c r="C380" s="404">
        <v>414</v>
      </c>
      <c r="D380" s="404" t="s">
        <v>135</v>
      </c>
      <c r="E380" s="404" t="s">
        <v>448</v>
      </c>
      <c r="F380" t="str">
        <f>VLOOKUP(C380,Sheet2!$C$3:F$558,4,0)</f>
        <v>اصفهان</v>
      </c>
      <c r="G380" s="404" t="s">
        <v>421</v>
      </c>
    </row>
    <row r="381" spans="3:7" hidden="1" x14ac:dyDescent="0.2">
      <c r="C381" s="404">
        <v>415</v>
      </c>
      <c r="D381" s="404" t="s">
        <v>148</v>
      </c>
      <c r="E381" s="404" t="s">
        <v>455</v>
      </c>
      <c r="F381" t="str">
        <f>VLOOKUP(C381,Sheet2!$C$3:F$558,4,0)</f>
        <v>اصفهان</v>
      </c>
      <c r="G381" s="404" t="s">
        <v>421</v>
      </c>
    </row>
    <row r="382" spans="3:7" hidden="1" x14ac:dyDescent="0.2">
      <c r="C382" s="404">
        <v>416</v>
      </c>
      <c r="D382" s="404" t="s">
        <v>431</v>
      </c>
      <c r="E382" s="404" t="s">
        <v>432</v>
      </c>
      <c r="F382" t="str">
        <f>VLOOKUP(C382,Sheet2!$C$3:F$558,4,0)</f>
        <v>اصفهان</v>
      </c>
      <c r="G382" s="404" t="s">
        <v>421</v>
      </c>
    </row>
    <row r="383" spans="3:7" hidden="1" x14ac:dyDescent="0.2">
      <c r="C383" s="404">
        <v>417</v>
      </c>
      <c r="D383" s="404" t="s">
        <v>433</v>
      </c>
      <c r="E383" s="404" t="s">
        <v>434</v>
      </c>
      <c r="F383" t="str">
        <f>VLOOKUP(C383,Sheet2!$C$3:F$558,4,0)</f>
        <v>اصفهان</v>
      </c>
      <c r="G383" s="404" t="s">
        <v>421</v>
      </c>
    </row>
    <row r="384" spans="3:7" hidden="1" x14ac:dyDescent="0.2">
      <c r="C384" s="404">
        <v>418</v>
      </c>
      <c r="D384" s="404" t="s">
        <v>99</v>
      </c>
      <c r="E384" s="404" t="s">
        <v>428</v>
      </c>
      <c r="F384" t="str">
        <f>VLOOKUP(C384,Sheet2!$C$3:F$558,4,0)</f>
        <v>اصفهان</v>
      </c>
      <c r="G384" s="404" t="s">
        <v>421</v>
      </c>
    </row>
    <row r="385" spans="3:7" hidden="1" x14ac:dyDescent="0.2">
      <c r="C385" s="404">
        <v>419</v>
      </c>
      <c r="D385" s="404" t="s">
        <v>426</v>
      </c>
      <c r="E385" s="404" t="s">
        <v>427</v>
      </c>
      <c r="F385" t="str">
        <f>VLOOKUP(C385,Sheet2!$C$3:F$558,4,0)</f>
        <v>اصفهان</v>
      </c>
      <c r="G385" s="404" t="s">
        <v>421</v>
      </c>
    </row>
    <row r="386" spans="3:7" hidden="1" x14ac:dyDescent="0.2">
      <c r="C386" s="404">
        <v>420</v>
      </c>
      <c r="D386" s="404" t="s">
        <v>135</v>
      </c>
      <c r="E386" s="404" t="s">
        <v>437</v>
      </c>
      <c r="F386" t="str">
        <f>VLOOKUP(C386,Sheet2!$C$3:F$558,4,0)</f>
        <v>اصفهان</v>
      </c>
      <c r="G386" s="404" t="s">
        <v>421</v>
      </c>
    </row>
    <row r="387" spans="3:7" hidden="1" x14ac:dyDescent="0.2">
      <c r="C387" s="404">
        <v>421</v>
      </c>
      <c r="D387" s="404" t="s">
        <v>435</v>
      </c>
      <c r="E387" s="404" t="s">
        <v>436</v>
      </c>
      <c r="F387" t="str">
        <f>VLOOKUP(C387,Sheet2!$C$3:F$558,4,0)</f>
        <v>اصفهان</v>
      </c>
      <c r="G387" s="404" t="s">
        <v>421</v>
      </c>
    </row>
    <row r="388" spans="3:7" hidden="1" x14ac:dyDescent="0.2">
      <c r="C388" s="404">
        <v>422</v>
      </c>
      <c r="D388" s="404" t="s">
        <v>429</v>
      </c>
      <c r="E388" s="404" t="s">
        <v>430</v>
      </c>
      <c r="F388" t="str">
        <f>VLOOKUP(C388,Sheet2!$C$3:F$558,4,0)</f>
        <v>اصفهان</v>
      </c>
      <c r="G388" s="404" t="s">
        <v>421</v>
      </c>
    </row>
    <row r="389" spans="3:7" hidden="1" x14ac:dyDescent="0.2">
      <c r="C389" s="404">
        <v>423</v>
      </c>
      <c r="D389" s="404" t="s">
        <v>453</v>
      </c>
      <c r="E389" s="404" t="s">
        <v>454</v>
      </c>
      <c r="F389" t="str">
        <f>VLOOKUP(C389,Sheet2!$C$3:F$558,4,0)</f>
        <v>اصفهان</v>
      </c>
      <c r="G389" s="404" t="s">
        <v>421</v>
      </c>
    </row>
    <row r="390" spans="3:7" hidden="1" x14ac:dyDescent="0.2">
      <c r="C390" s="404">
        <v>424</v>
      </c>
      <c r="D390" s="404" t="s">
        <v>419</v>
      </c>
      <c r="E390" s="404" t="s">
        <v>420</v>
      </c>
      <c r="F390" t="str">
        <f>VLOOKUP(C390,Sheet2!$C$3:F$558,4,0)</f>
        <v>اصفهان</v>
      </c>
      <c r="G390" s="404" t="s">
        <v>421</v>
      </c>
    </row>
    <row r="391" spans="3:7" hidden="1" x14ac:dyDescent="0.2">
      <c r="C391" s="404">
        <v>425</v>
      </c>
      <c r="D391" s="404" t="s">
        <v>451</v>
      </c>
      <c r="E391" s="404" t="s">
        <v>452</v>
      </c>
      <c r="F391" t="str">
        <f>VLOOKUP(C391,Sheet2!$C$3:F$558,4,0)</f>
        <v>اصفهان</v>
      </c>
      <c r="G391" s="404" t="s">
        <v>421</v>
      </c>
    </row>
    <row r="392" spans="3:7" hidden="1" x14ac:dyDescent="0.2">
      <c r="C392" s="404">
        <v>426</v>
      </c>
      <c r="D392" s="404" t="s">
        <v>158</v>
      </c>
      <c r="E392" s="404" t="s">
        <v>425</v>
      </c>
      <c r="F392" t="str">
        <f>VLOOKUP(C392,Sheet2!$C$3:F$558,4,0)</f>
        <v>اصفهان</v>
      </c>
      <c r="G392" s="404" t="s">
        <v>421</v>
      </c>
    </row>
    <row r="393" spans="3:7" hidden="1" x14ac:dyDescent="0.2">
      <c r="C393" s="404">
        <v>427</v>
      </c>
      <c r="D393" s="404" t="s">
        <v>439</v>
      </c>
      <c r="E393" s="404" t="s">
        <v>440</v>
      </c>
      <c r="F393" t="str">
        <f>VLOOKUP(C393,Sheet2!$C$3:F$558,4,0)</f>
        <v>اصفهان</v>
      </c>
      <c r="G393" s="404" t="s">
        <v>421</v>
      </c>
    </row>
    <row r="394" spans="3:7" hidden="1" x14ac:dyDescent="0.2">
      <c r="C394" s="404">
        <v>428</v>
      </c>
      <c r="D394" s="404" t="s">
        <v>423</v>
      </c>
      <c r="E394" s="404" t="s">
        <v>424</v>
      </c>
      <c r="F394" t="str">
        <f>VLOOKUP(C394,Sheet2!$C$3:F$558,4,0)</f>
        <v>اصفهان</v>
      </c>
      <c r="G394" s="404" t="s">
        <v>421</v>
      </c>
    </row>
    <row r="395" spans="3:7" hidden="1" x14ac:dyDescent="0.2">
      <c r="C395" s="404">
        <v>429</v>
      </c>
      <c r="D395" s="404" t="s">
        <v>282</v>
      </c>
      <c r="E395" s="404" t="s">
        <v>438</v>
      </c>
      <c r="F395" t="str">
        <f>VLOOKUP(C395,Sheet2!$C$3:F$558,4,0)</f>
        <v>اصفهان</v>
      </c>
      <c r="G395" s="404" t="s">
        <v>421</v>
      </c>
    </row>
    <row r="396" spans="3:7" hidden="1" x14ac:dyDescent="0.2">
      <c r="C396" s="404">
        <v>430</v>
      </c>
      <c r="D396" s="404" t="s">
        <v>492</v>
      </c>
      <c r="E396" s="404" t="s">
        <v>493</v>
      </c>
      <c r="F396" t="str">
        <f>VLOOKUP(C396,Sheet2!$C$3:F$558,4,0)</f>
        <v>خراسان رضوی</v>
      </c>
      <c r="G396" s="404" t="s">
        <v>458</v>
      </c>
    </row>
    <row r="397" spans="3:7" hidden="1" x14ac:dyDescent="0.2">
      <c r="C397" s="404">
        <v>431</v>
      </c>
      <c r="D397" s="404" t="s">
        <v>291</v>
      </c>
      <c r="E397" s="404" t="s">
        <v>464</v>
      </c>
      <c r="F397" t="str">
        <f>VLOOKUP(C397,Sheet2!$C$3:F$558,4,0)</f>
        <v>خراسان رضوی</v>
      </c>
      <c r="G397" s="404" t="s">
        <v>458</v>
      </c>
    </row>
    <row r="398" spans="3:7" hidden="1" x14ac:dyDescent="0.2">
      <c r="C398" s="404">
        <v>432</v>
      </c>
      <c r="D398" s="404" t="s">
        <v>488</v>
      </c>
      <c r="E398" s="404" t="s">
        <v>489</v>
      </c>
      <c r="F398" t="str">
        <f>VLOOKUP(C398,Sheet2!$C$3:F$558,4,0)</f>
        <v>خراسان رضوی</v>
      </c>
      <c r="G398" s="404" t="s">
        <v>458</v>
      </c>
    </row>
    <row r="399" spans="3:7" hidden="1" x14ac:dyDescent="0.2">
      <c r="C399" s="404">
        <v>433</v>
      </c>
      <c r="D399" s="404" t="s">
        <v>291</v>
      </c>
      <c r="E399" s="404" t="s">
        <v>546</v>
      </c>
      <c r="F399" t="str">
        <f>VLOOKUP(C399,Sheet2!$C$3:F$558,4,0)</f>
        <v>خراسان رضوی</v>
      </c>
      <c r="G399" s="404" t="s">
        <v>458</v>
      </c>
    </row>
    <row r="400" spans="3:7" hidden="1" x14ac:dyDescent="0.2">
      <c r="C400" s="404">
        <v>434</v>
      </c>
      <c r="D400" s="404" t="s">
        <v>555</v>
      </c>
      <c r="E400" s="404" t="s">
        <v>556</v>
      </c>
      <c r="F400" t="str">
        <f>VLOOKUP(C400,Sheet2!$C$3:F$558,4,0)</f>
        <v>خراسان رضوی</v>
      </c>
      <c r="G400" s="404" t="s">
        <v>458</v>
      </c>
    </row>
    <row r="401" spans="3:7" hidden="1" x14ac:dyDescent="0.2">
      <c r="C401" s="404">
        <v>435</v>
      </c>
      <c r="D401" s="404" t="s">
        <v>135</v>
      </c>
      <c r="E401" s="404" t="s">
        <v>536</v>
      </c>
      <c r="F401" t="str">
        <f>VLOOKUP(C401,Sheet2!$C$3:F$558,4,0)</f>
        <v>خراسان رضوی</v>
      </c>
      <c r="G401" s="404" t="s">
        <v>458</v>
      </c>
    </row>
    <row r="402" spans="3:7" hidden="1" x14ac:dyDescent="0.2">
      <c r="C402" s="404">
        <v>436</v>
      </c>
      <c r="D402" s="404" t="s">
        <v>562</v>
      </c>
      <c r="E402" s="404" t="s">
        <v>563</v>
      </c>
      <c r="F402" t="str">
        <f>VLOOKUP(C402,Sheet2!$C$3:F$558,4,0)</f>
        <v>خراسان رضوی</v>
      </c>
      <c r="G402" s="404" t="s">
        <v>458</v>
      </c>
    </row>
    <row r="403" spans="3:7" hidden="1" x14ac:dyDescent="0.2">
      <c r="C403" s="404">
        <v>437</v>
      </c>
      <c r="D403" s="404" t="s">
        <v>542</v>
      </c>
      <c r="E403" s="404" t="s">
        <v>543</v>
      </c>
      <c r="F403" t="str">
        <f>VLOOKUP(C403,Sheet2!$C$3:F$558,4,0)</f>
        <v>خراسان رضوی</v>
      </c>
      <c r="G403" s="404" t="s">
        <v>458</v>
      </c>
    </row>
    <row r="404" spans="3:7" hidden="1" x14ac:dyDescent="0.2">
      <c r="C404" s="404">
        <v>438</v>
      </c>
      <c r="D404" s="404" t="s">
        <v>526</v>
      </c>
      <c r="E404" s="404" t="s">
        <v>527</v>
      </c>
      <c r="F404" t="str">
        <f>VLOOKUP(C404,Sheet2!$C$3:F$558,4,0)</f>
        <v>خراسان رضوی</v>
      </c>
      <c r="G404" s="404" t="s">
        <v>458</v>
      </c>
    </row>
    <row r="405" spans="3:7" hidden="1" x14ac:dyDescent="0.2">
      <c r="C405" s="404">
        <v>439</v>
      </c>
      <c r="D405" s="404" t="s">
        <v>569</v>
      </c>
      <c r="E405" s="404" t="s">
        <v>570</v>
      </c>
      <c r="F405" t="str">
        <f>VLOOKUP(C405,Sheet2!$C$3:F$558,4,0)</f>
        <v>خراسان رضوی</v>
      </c>
      <c r="G405" s="404" t="s">
        <v>458</v>
      </c>
    </row>
    <row r="406" spans="3:7" hidden="1" x14ac:dyDescent="0.2">
      <c r="C406" s="404">
        <v>440</v>
      </c>
      <c r="D406" s="404" t="s">
        <v>1650</v>
      </c>
      <c r="E406" s="404" t="s">
        <v>546</v>
      </c>
      <c r="F406" t="str">
        <f>VLOOKUP(C406,Sheet2!$C$3:F$558,4,0)</f>
        <v>خراسان رضوی</v>
      </c>
      <c r="G406" s="404" t="s">
        <v>458</v>
      </c>
    </row>
    <row r="407" spans="3:7" hidden="1" x14ac:dyDescent="0.2">
      <c r="C407" s="404">
        <v>441</v>
      </c>
      <c r="D407" s="404" t="s">
        <v>504</v>
      </c>
      <c r="E407" s="404" t="s">
        <v>505</v>
      </c>
      <c r="F407" t="str">
        <f>VLOOKUP(C407,Sheet2!$C$3:F$558,4,0)</f>
        <v>خراسان رضوی</v>
      </c>
      <c r="G407" s="404" t="s">
        <v>458</v>
      </c>
    </row>
    <row r="408" spans="3:7" hidden="1" x14ac:dyDescent="0.2">
      <c r="C408" s="404">
        <v>442</v>
      </c>
      <c r="D408" s="404" t="s">
        <v>500</v>
      </c>
      <c r="E408" s="404" t="s">
        <v>559</v>
      </c>
      <c r="F408" t="str">
        <f>VLOOKUP(C408,Sheet2!$C$3:F$558,4,0)</f>
        <v>خراسان رضوی</v>
      </c>
      <c r="G408" s="404" t="s">
        <v>458</v>
      </c>
    </row>
    <row r="409" spans="3:7" hidden="1" x14ac:dyDescent="0.2">
      <c r="C409" s="404">
        <v>443</v>
      </c>
      <c r="D409" s="404" t="s">
        <v>480</v>
      </c>
      <c r="E409" s="404" t="s">
        <v>481</v>
      </c>
      <c r="F409" t="str">
        <f>VLOOKUP(C409,Sheet2!$C$3:F$558,4,0)</f>
        <v>خراسان رضوی</v>
      </c>
      <c r="G409" s="404" t="s">
        <v>458</v>
      </c>
    </row>
    <row r="410" spans="3:7" hidden="1" x14ac:dyDescent="0.2">
      <c r="C410" s="404">
        <v>444</v>
      </c>
      <c r="D410" s="404" t="s">
        <v>508</v>
      </c>
      <c r="E410" s="404" t="s">
        <v>509</v>
      </c>
      <c r="F410" t="str">
        <f>VLOOKUP(C410,Sheet2!$C$3:F$558,4,0)</f>
        <v>خراسان رضوی</v>
      </c>
      <c r="G410" s="404" t="s">
        <v>458</v>
      </c>
    </row>
    <row r="411" spans="3:7" hidden="1" x14ac:dyDescent="0.2">
      <c r="C411" s="404">
        <v>445</v>
      </c>
      <c r="D411" s="404" t="s">
        <v>244</v>
      </c>
      <c r="E411" s="404" t="s">
        <v>461</v>
      </c>
      <c r="F411" t="str">
        <f>VLOOKUP(C411,Sheet2!$C$3:F$558,4,0)</f>
        <v>خراسان رضوی</v>
      </c>
      <c r="G411" s="404" t="s">
        <v>458</v>
      </c>
    </row>
    <row r="412" spans="3:7" hidden="1" x14ac:dyDescent="0.2">
      <c r="C412" s="404">
        <v>446</v>
      </c>
      <c r="D412" s="404" t="s">
        <v>135</v>
      </c>
      <c r="E412" s="404" t="s">
        <v>539</v>
      </c>
      <c r="F412" t="str">
        <f>VLOOKUP(C412,Sheet2!$C$3:F$558,4,0)</f>
        <v>خراسان رضوی</v>
      </c>
      <c r="G412" s="404" t="s">
        <v>458</v>
      </c>
    </row>
    <row r="413" spans="3:7" hidden="1" x14ac:dyDescent="0.2">
      <c r="C413" s="404">
        <v>447</v>
      </c>
      <c r="D413" s="404" t="s">
        <v>216</v>
      </c>
      <c r="E413" s="404" t="s">
        <v>552</v>
      </c>
      <c r="F413" t="str">
        <f>VLOOKUP(C413,Sheet2!$C$3:F$558,4,0)</f>
        <v>خراسان رضوی</v>
      </c>
      <c r="G413" s="404" t="s">
        <v>458</v>
      </c>
    </row>
    <row r="414" spans="3:7" hidden="1" x14ac:dyDescent="0.2">
      <c r="C414" s="404">
        <v>448</v>
      </c>
      <c r="D414" s="404" t="s">
        <v>435</v>
      </c>
      <c r="E414" s="404" t="s">
        <v>566</v>
      </c>
      <c r="F414" t="str">
        <f>VLOOKUP(C414,Sheet2!$C$3:F$558,4,0)</f>
        <v>خراسان رضوی</v>
      </c>
      <c r="G414" s="404" t="s">
        <v>458</v>
      </c>
    </row>
    <row r="415" spans="3:7" hidden="1" x14ac:dyDescent="0.2">
      <c r="C415" s="404">
        <v>449</v>
      </c>
      <c r="D415" s="404" t="s">
        <v>473</v>
      </c>
      <c r="E415" s="404" t="s">
        <v>474</v>
      </c>
      <c r="F415" t="str">
        <f>VLOOKUP(C415,Sheet2!$C$3:F$558,4,0)</f>
        <v>خراسان رضوی</v>
      </c>
      <c r="G415" s="404" t="s">
        <v>458</v>
      </c>
    </row>
    <row r="416" spans="3:7" hidden="1" x14ac:dyDescent="0.2">
      <c r="C416" s="404">
        <v>450</v>
      </c>
      <c r="D416" s="404" t="s">
        <v>259</v>
      </c>
      <c r="E416" s="404" t="s">
        <v>497</v>
      </c>
      <c r="F416" t="str">
        <f>VLOOKUP(C416,Sheet2!$C$3:F$558,4,0)</f>
        <v>خراسان رضوی</v>
      </c>
      <c r="G416" s="404" t="s">
        <v>458</v>
      </c>
    </row>
    <row r="417" spans="3:7" hidden="1" x14ac:dyDescent="0.2">
      <c r="C417" s="404">
        <v>451</v>
      </c>
      <c r="D417" s="404" t="s">
        <v>600</v>
      </c>
      <c r="E417" s="404" t="s">
        <v>607</v>
      </c>
      <c r="F417" t="str">
        <f>VLOOKUP(C417,Sheet2!$C$3:F$558,4,0)</f>
        <v>خراسان رضوی</v>
      </c>
      <c r="G417" s="404" t="s">
        <v>458</v>
      </c>
    </row>
    <row r="418" spans="3:7" hidden="1" x14ac:dyDescent="0.2">
      <c r="C418" s="404">
        <v>452</v>
      </c>
      <c r="D418" s="404" t="s">
        <v>216</v>
      </c>
      <c r="E418" s="404" t="s">
        <v>604</v>
      </c>
      <c r="F418" t="str">
        <f>VLOOKUP(C418,Sheet2!$C$3:F$558,4,0)</f>
        <v>خراسان رضوی</v>
      </c>
      <c r="G418" s="404" t="s">
        <v>458</v>
      </c>
    </row>
    <row r="419" spans="3:7" hidden="1" x14ac:dyDescent="0.2">
      <c r="C419" s="404">
        <v>453</v>
      </c>
      <c r="D419" s="404" t="s">
        <v>600</v>
      </c>
      <c r="E419" s="404" t="s">
        <v>601</v>
      </c>
      <c r="F419" t="str">
        <f>VLOOKUP(C419,Sheet2!$C$3:F$558,4,0)</f>
        <v>خراسان شمالی</v>
      </c>
      <c r="G419" s="404" t="s">
        <v>574</v>
      </c>
    </row>
    <row r="420" spans="3:7" hidden="1" x14ac:dyDescent="0.2">
      <c r="C420" s="404">
        <v>454</v>
      </c>
      <c r="D420" s="404" t="s">
        <v>580</v>
      </c>
      <c r="E420" s="404" t="s">
        <v>581</v>
      </c>
      <c r="F420" t="str">
        <f>VLOOKUP(C420,Sheet2!$C$3:F$558,4,0)</f>
        <v>خراسان شمالی</v>
      </c>
      <c r="G420" s="404" t="s">
        <v>574</v>
      </c>
    </row>
    <row r="421" spans="3:7" hidden="1" x14ac:dyDescent="0.2">
      <c r="C421" s="404">
        <v>455</v>
      </c>
      <c r="D421" s="404" t="s">
        <v>248</v>
      </c>
      <c r="E421" s="404" t="s">
        <v>587</v>
      </c>
      <c r="F421" t="str">
        <f>VLOOKUP(C421,Sheet2!$C$3:F$558,4,0)</f>
        <v>خراسان شمالی</v>
      </c>
      <c r="G421" s="404" t="s">
        <v>574</v>
      </c>
    </row>
    <row r="422" spans="3:7" hidden="1" x14ac:dyDescent="0.2">
      <c r="C422" s="404">
        <v>456</v>
      </c>
      <c r="D422" s="404" t="s">
        <v>244</v>
      </c>
      <c r="E422" s="404" t="s">
        <v>577</v>
      </c>
      <c r="F422" t="str">
        <f>VLOOKUP(C422,Sheet2!$C$3:F$558,4,0)</f>
        <v>خراسان شمالی</v>
      </c>
      <c r="G422" s="404" t="s">
        <v>574</v>
      </c>
    </row>
    <row r="423" spans="3:7" hidden="1" x14ac:dyDescent="0.2">
      <c r="C423" s="404">
        <v>457</v>
      </c>
      <c r="D423" s="404" t="s">
        <v>226</v>
      </c>
      <c r="E423" s="404" t="s">
        <v>597</v>
      </c>
      <c r="F423" t="str">
        <f>VLOOKUP(C423,Sheet2!$C$3:F$558,4,0)</f>
        <v>خراسان شمالی</v>
      </c>
      <c r="G423" s="404" t="s">
        <v>574</v>
      </c>
    </row>
    <row r="424" spans="3:7" hidden="1" x14ac:dyDescent="0.2">
      <c r="C424" s="404">
        <v>460</v>
      </c>
      <c r="D424" s="404" t="s">
        <v>526</v>
      </c>
      <c r="E424" s="404" t="s">
        <v>470</v>
      </c>
      <c r="F424" t="str">
        <f>VLOOKUP(C424,Sheet2!$C$3:F$558,4,0)</f>
        <v>آذربایجان شرقی و اردبیل</v>
      </c>
      <c r="G424" s="404" t="s">
        <v>1323</v>
      </c>
    </row>
    <row r="425" spans="3:7" hidden="1" x14ac:dyDescent="0.2">
      <c r="C425" s="404">
        <v>461</v>
      </c>
      <c r="D425" s="404" t="s">
        <v>842</v>
      </c>
      <c r="E425" s="404" t="s">
        <v>1331</v>
      </c>
      <c r="F425" t="str">
        <f>VLOOKUP(C425,Sheet2!$C$3:F$558,4,0)</f>
        <v>آذربایجان شرقی و اردبیل</v>
      </c>
      <c r="G425" s="404" t="s">
        <v>1323</v>
      </c>
    </row>
    <row r="426" spans="3:7" hidden="1" x14ac:dyDescent="0.2">
      <c r="C426" s="404">
        <v>462</v>
      </c>
      <c r="D426" s="404" t="s">
        <v>1338</v>
      </c>
      <c r="E426" s="404" t="s">
        <v>1339</v>
      </c>
      <c r="F426" t="str">
        <f>VLOOKUP(C426,Sheet2!$C$3:F$558,4,0)</f>
        <v>آذربایجان شرقی و اردبیل</v>
      </c>
      <c r="G426" s="404" t="s">
        <v>1323</v>
      </c>
    </row>
    <row r="427" spans="3:7" hidden="1" x14ac:dyDescent="0.2">
      <c r="C427" s="404">
        <v>463</v>
      </c>
      <c r="D427" s="404" t="s">
        <v>158</v>
      </c>
      <c r="E427" s="404" t="s">
        <v>1329</v>
      </c>
      <c r="F427" t="str">
        <f>VLOOKUP(C427,Sheet2!$C$3:F$558,4,0)</f>
        <v>آذربایجان شرقی و اردبیل</v>
      </c>
      <c r="G427" s="404" t="s">
        <v>1323</v>
      </c>
    </row>
    <row r="428" spans="3:7" hidden="1" x14ac:dyDescent="0.2">
      <c r="C428" s="404">
        <v>464</v>
      </c>
      <c r="D428" s="404" t="s">
        <v>1335</v>
      </c>
      <c r="E428" s="404" t="s">
        <v>1336</v>
      </c>
      <c r="F428" t="str">
        <f>VLOOKUP(C428,Sheet2!$C$3:F$558,4,0)</f>
        <v>آذربایجان شرقی و اردبیل</v>
      </c>
      <c r="G428" s="404" t="s">
        <v>1323</v>
      </c>
    </row>
    <row r="429" spans="3:7" hidden="1" x14ac:dyDescent="0.2">
      <c r="C429" s="404">
        <v>465</v>
      </c>
      <c r="D429" s="404" t="s">
        <v>107</v>
      </c>
      <c r="E429" s="404" t="s">
        <v>644</v>
      </c>
      <c r="F429" t="str">
        <f>VLOOKUP(C429,Sheet2!$C$3:F$558,4,0)</f>
        <v>آذربایجان شرقی و اردبیل</v>
      </c>
      <c r="G429" s="404" t="s">
        <v>1323</v>
      </c>
    </row>
    <row r="430" spans="3:7" hidden="1" x14ac:dyDescent="0.2">
      <c r="C430" s="404">
        <v>466</v>
      </c>
      <c r="D430" s="404" t="s">
        <v>291</v>
      </c>
      <c r="E430" s="404" t="s">
        <v>1372</v>
      </c>
      <c r="F430" t="str">
        <f>VLOOKUP(C430,Sheet2!$C$3:F$558,4,0)</f>
        <v>آذربایجان غربی</v>
      </c>
      <c r="G430" s="404" t="s">
        <v>1343</v>
      </c>
    </row>
    <row r="431" spans="3:7" hidden="1" x14ac:dyDescent="0.2">
      <c r="C431" s="404">
        <v>467</v>
      </c>
      <c r="D431" s="404" t="s">
        <v>680</v>
      </c>
      <c r="E431" s="404" t="s">
        <v>1355</v>
      </c>
      <c r="F431" t="str">
        <f>VLOOKUP(C431,Sheet2!$C$3:F$558,4,0)</f>
        <v>آذربایجان غربی</v>
      </c>
      <c r="G431" s="404" t="s">
        <v>1343</v>
      </c>
    </row>
    <row r="432" spans="3:7" hidden="1" x14ac:dyDescent="0.2">
      <c r="C432" s="404">
        <v>468</v>
      </c>
      <c r="D432" s="404" t="s">
        <v>294</v>
      </c>
      <c r="E432" s="404" t="s">
        <v>1364</v>
      </c>
      <c r="F432" t="str">
        <f>VLOOKUP(C432,Sheet2!$C$3:F$558,4,0)</f>
        <v>آذربایجان غربی</v>
      </c>
      <c r="G432" s="404" t="s">
        <v>1343</v>
      </c>
    </row>
    <row r="433" spans="3:7" hidden="1" x14ac:dyDescent="0.2">
      <c r="C433" s="404">
        <v>469</v>
      </c>
      <c r="D433" s="404" t="s">
        <v>248</v>
      </c>
      <c r="E433" s="404" t="s">
        <v>1367</v>
      </c>
      <c r="F433" t="str">
        <f>VLOOKUP(C433,Sheet2!$C$3:F$558,4,0)</f>
        <v>آذربایجان غربی</v>
      </c>
      <c r="G433" s="404" t="s">
        <v>1343</v>
      </c>
    </row>
    <row r="434" spans="3:7" hidden="1" x14ac:dyDescent="0.2">
      <c r="C434" s="404">
        <v>470</v>
      </c>
      <c r="D434" s="404" t="s">
        <v>135</v>
      </c>
      <c r="E434" s="404" t="s">
        <v>1361</v>
      </c>
      <c r="F434" t="str">
        <f>VLOOKUP(C434,Sheet2!$C$3:F$558,4,0)</f>
        <v>آذربایجان غربی</v>
      </c>
      <c r="G434" s="404" t="s">
        <v>1343</v>
      </c>
    </row>
    <row r="435" spans="3:7" hidden="1" x14ac:dyDescent="0.2">
      <c r="C435" s="404">
        <v>471</v>
      </c>
      <c r="D435" s="404" t="s">
        <v>1375</v>
      </c>
      <c r="E435" s="404" t="s">
        <v>1376</v>
      </c>
      <c r="F435" t="str">
        <f>VLOOKUP(C435,Sheet2!$C$3:F$558,4,0)</f>
        <v>آذربایجان غربی</v>
      </c>
      <c r="G435" s="404" t="s">
        <v>1343</v>
      </c>
    </row>
    <row r="436" spans="3:7" hidden="1" x14ac:dyDescent="0.2">
      <c r="C436" s="404">
        <v>472</v>
      </c>
      <c r="D436" s="404" t="s">
        <v>687</v>
      </c>
      <c r="E436" s="404" t="s">
        <v>1379</v>
      </c>
      <c r="F436" t="str">
        <f>VLOOKUP(C436,Sheet2!$C$3:F$558,4,0)</f>
        <v>آذربایجان غربی</v>
      </c>
      <c r="G436" s="404" t="s">
        <v>1343</v>
      </c>
    </row>
    <row r="437" spans="3:7" hidden="1" x14ac:dyDescent="0.2">
      <c r="C437" s="404">
        <v>473</v>
      </c>
      <c r="D437" s="404" t="s">
        <v>158</v>
      </c>
      <c r="E437" s="404" t="s">
        <v>1358</v>
      </c>
      <c r="F437" t="str">
        <f>VLOOKUP(C437,Sheet2!$C$3:F$558,4,0)</f>
        <v>آذربایجان غربی</v>
      </c>
      <c r="G437" s="404" t="s">
        <v>1343</v>
      </c>
    </row>
    <row r="438" spans="3:7" hidden="1" x14ac:dyDescent="0.2">
      <c r="C438" s="404">
        <v>474</v>
      </c>
      <c r="D438" s="404" t="s">
        <v>1370</v>
      </c>
      <c r="E438" s="404" t="s">
        <v>798</v>
      </c>
      <c r="F438" t="str">
        <f>VLOOKUP(C438,Sheet2!$C$3:F$558,4,0)</f>
        <v>آذربایجان غربی</v>
      </c>
      <c r="G438" s="404" t="s">
        <v>1343</v>
      </c>
    </row>
    <row r="439" spans="3:7" hidden="1" x14ac:dyDescent="0.2">
      <c r="C439" s="404">
        <v>475</v>
      </c>
      <c r="D439" s="404" t="s">
        <v>1382</v>
      </c>
      <c r="E439" s="404" t="s">
        <v>1383</v>
      </c>
      <c r="F439" t="str">
        <f>VLOOKUP(C439,Sheet2!$C$3:F$558,4,0)</f>
        <v>آذربایجان غربی</v>
      </c>
      <c r="G439" s="404" t="s">
        <v>1343</v>
      </c>
    </row>
    <row r="440" spans="3:7" hidden="1" x14ac:dyDescent="0.2">
      <c r="C440" s="404">
        <v>476</v>
      </c>
      <c r="D440" s="404" t="s">
        <v>148</v>
      </c>
      <c r="E440" s="404" t="s">
        <v>900</v>
      </c>
      <c r="F440" t="str">
        <f>VLOOKUP(C440,Sheet2!$C$3:F$558,4,0)</f>
        <v>آذربایجان غربی</v>
      </c>
      <c r="G440" s="404" t="s">
        <v>1343</v>
      </c>
    </row>
    <row r="441" spans="3:7" hidden="1" x14ac:dyDescent="0.2">
      <c r="C441" s="404">
        <v>477</v>
      </c>
      <c r="D441" s="404" t="s">
        <v>111</v>
      </c>
      <c r="E441" s="404" t="s">
        <v>822</v>
      </c>
      <c r="F441" t="str">
        <f>VLOOKUP(C441,Sheet2!$C$3:F$558,4,0)</f>
        <v>البرز</v>
      </c>
      <c r="G441" s="404" t="s">
        <v>799</v>
      </c>
    </row>
    <row r="442" spans="3:7" hidden="1" x14ac:dyDescent="0.2">
      <c r="C442" s="404">
        <v>478</v>
      </c>
      <c r="D442" s="404" t="s">
        <v>158</v>
      </c>
      <c r="E442" s="404" t="s">
        <v>910</v>
      </c>
      <c r="F442" t="str">
        <f>VLOOKUP(C442,Sheet2!$C$3:F$558,4,0)</f>
        <v>البرز</v>
      </c>
      <c r="G442" s="404" t="s">
        <v>799</v>
      </c>
    </row>
    <row r="443" spans="3:7" hidden="1" x14ac:dyDescent="0.2">
      <c r="C443" s="404">
        <v>479</v>
      </c>
      <c r="D443" s="404" t="s">
        <v>526</v>
      </c>
      <c r="E443" s="404" t="s">
        <v>897</v>
      </c>
      <c r="F443" t="str">
        <f>VLOOKUP(C443,Sheet2!$C$3:F$558,4,0)</f>
        <v>البرز</v>
      </c>
      <c r="G443" s="404" t="s">
        <v>799</v>
      </c>
    </row>
    <row r="444" spans="3:7" hidden="1" x14ac:dyDescent="0.2">
      <c r="C444" s="404">
        <v>480</v>
      </c>
      <c r="D444" s="404" t="s">
        <v>473</v>
      </c>
      <c r="E444" s="404" t="s">
        <v>825</v>
      </c>
      <c r="F444" t="str">
        <f>VLOOKUP(C444,Sheet2!$C$3:F$558,4,0)</f>
        <v>البرز</v>
      </c>
      <c r="G444" s="404" t="s">
        <v>799</v>
      </c>
    </row>
    <row r="445" spans="3:7" hidden="1" x14ac:dyDescent="0.2">
      <c r="C445" s="404">
        <v>481</v>
      </c>
      <c r="D445" s="404" t="s">
        <v>838</v>
      </c>
      <c r="E445" s="404" t="s">
        <v>839</v>
      </c>
      <c r="F445" t="str">
        <f>VLOOKUP(C445,Sheet2!$C$3:F$558,4,0)</f>
        <v>البرز</v>
      </c>
      <c r="G445" s="404" t="s">
        <v>799</v>
      </c>
    </row>
    <row r="446" spans="3:7" hidden="1" x14ac:dyDescent="0.2">
      <c r="C446" s="404">
        <v>482</v>
      </c>
      <c r="D446" s="404" t="s">
        <v>99</v>
      </c>
      <c r="E446" s="404" t="s">
        <v>925</v>
      </c>
      <c r="F446" t="str">
        <f>VLOOKUP(C446,Sheet2!$C$3:F$558,4,0)</f>
        <v>البرز</v>
      </c>
      <c r="G446" s="404" t="s">
        <v>799</v>
      </c>
    </row>
    <row r="447" spans="3:7" hidden="1" x14ac:dyDescent="0.2">
      <c r="C447" s="404">
        <v>483</v>
      </c>
      <c r="D447" s="404" t="s">
        <v>488</v>
      </c>
      <c r="E447" s="404" t="s">
        <v>812</v>
      </c>
      <c r="F447" t="str">
        <f>VLOOKUP(C447,Sheet2!$C$3:F$558,4,0)</f>
        <v>البرز</v>
      </c>
      <c r="G447" s="404" t="s">
        <v>799</v>
      </c>
    </row>
    <row r="448" spans="3:7" hidden="1" x14ac:dyDescent="0.2">
      <c r="C448" s="404">
        <v>484</v>
      </c>
      <c r="D448" s="404" t="s">
        <v>488</v>
      </c>
      <c r="E448" s="404" t="s">
        <v>858</v>
      </c>
      <c r="F448" t="str">
        <f>VLOOKUP(C448,Sheet2!$C$3:F$558,4,0)</f>
        <v>البرز</v>
      </c>
      <c r="G448" s="404" t="s">
        <v>799</v>
      </c>
    </row>
    <row r="449" spans="3:7" hidden="1" x14ac:dyDescent="0.2">
      <c r="C449" s="404">
        <v>485</v>
      </c>
      <c r="D449" s="404" t="s">
        <v>842</v>
      </c>
      <c r="E449" s="404" t="s">
        <v>843</v>
      </c>
      <c r="F449" t="str">
        <f>VLOOKUP(C449,Sheet2!$C$3:F$558,4,0)</f>
        <v>البرز</v>
      </c>
      <c r="G449" s="404" t="s">
        <v>799</v>
      </c>
    </row>
    <row r="450" spans="3:7" hidden="1" x14ac:dyDescent="0.2">
      <c r="C450" s="404">
        <v>486</v>
      </c>
      <c r="D450" s="404" t="s">
        <v>931</v>
      </c>
      <c r="E450" s="404" t="s">
        <v>932</v>
      </c>
      <c r="F450" t="str">
        <f>VLOOKUP(C450,Sheet2!$C$3:F$558,4,0)</f>
        <v>البرز</v>
      </c>
      <c r="G450" s="404" t="s">
        <v>799</v>
      </c>
    </row>
    <row r="451" spans="3:7" hidden="1" x14ac:dyDescent="0.2">
      <c r="C451" s="404">
        <v>487</v>
      </c>
      <c r="D451" s="404" t="s">
        <v>828</v>
      </c>
      <c r="E451" s="404" t="s">
        <v>829</v>
      </c>
      <c r="F451" t="str">
        <f>VLOOKUP(C451,Sheet2!$C$3:F$558,4,0)</f>
        <v>البرز</v>
      </c>
      <c r="G451" s="404" t="s">
        <v>799</v>
      </c>
    </row>
    <row r="452" spans="3:7" hidden="1" x14ac:dyDescent="0.2">
      <c r="C452" s="404">
        <v>488</v>
      </c>
      <c r="D452" s="404" t="s">
        <v>875</v>
      </c>
      <c r="E452" s="404" t="s">
        <v>876</v>
      </c>
      <c r="F452" t="str">
        <f>VLOOKUP(C452,Sheet2!$C$3:F$558,4,0)</f>
        <v>البرز</v>
      </c>
      <c r="G452" s="404" t="s">
        <v>799</v>
      </c>
    </row>
    <row r="453" spans="3:7" hidden="1" x14ac:dyDescent="0.2">
      <c r="C453" s="404">
        <v>489</v>
      </c>
      <c r="D453" s="404" t="s">
        <v>851</v>
      </c>
      <c r="E453" s="404" t="s">
        <v>852</v>
      </c>
      <c r="F453" t="str">
        <f>VLOOKUP(C453,Sheet2!$C$3:F$558,4,0)</f>
        <v>البرز</v>
      </c>
      <c r="G453" s="404" t="s">
        <v>799</v>
      </c>
    </row>
    <row r="454" spans="3:7" hidden="1" x14ac:dyDescent="0.2">
      <c r="C454" s="404">
        <v>490</v>
      </c>
      <c r="D454" s="404" t="s">
        <v>263</v>
      </c>
      <c r="E454" s="404" t="s">
        <v>897</v>
      </c>
      <c r="F454" t="str">
        <f>VLOOKUP(C454,Sheet2!$C$3:F$558,4,0)</f>
        <v>البرز</v>
      </c>
      <c r="G454" s="404" t="s">
        <v>799</v>
      </c>
    </row>
    <row r="455" spans="3:7" hidden="1" x14ac:dyDescent="0.2">
      <c r="C455" s="404">
        <v>491</v>
      </c>
      <c r="D455" s="404" t="s">
        <v>888</v>
      </c>
      <c r="E455" s="404" t="s">
        <v>889</v>
      </c>
      <c r="F455" t="str">
        <f>VLOOKUP(C455,Sheet2!$C$3:F$558,4,0)</f>
        <v>البرز</v>
      </c>
      <c r="G455" s="404" t="s">
        <v>799</v>
      </c>
    </row>
    <row r="456" spans="3:7" hidden="1" x14ac:dyDescent="0.2">
      <c r="C456" s="404">
        <v>492</v>
      </c>
      <c r="D456" s="404" t="s">
        <v>526</v>
      </c>
      <c r="E456" s="404" t="s">
        <v>907</v>
      </c>
      <c r="F456" t="str">
        <f>VLOOKUP(C456,Sheet2!$C$3:F$558,4,0)</f>
        <v>البرز</v>
      </c>
      <c r="G456" s="404" t="s">
        <v>799</v>
      </c>
    </row>
    <row r="457" spans="3:7" hidden="1" x14ac:dyDescent="0.2">
      <c r="C457" s="404">
        <v>493</v>
      </c>
      <c r="D457" s="404" t="s">
        <v>871</v>
      </c>
      <c r="E457" s="404" t="s">
        <v>872</v>
      </c>
      <c r="F457" t="str">
        <f>VLOOKUP(C457,Sheet2!$C$3:F$558,4,0)</f>
        <v>البرز</v>
      </c>
      <c r="G457" s="404" t="s">
        <v>799</v>
      </c>
    </row>
    <row r="458" spans="3:7" hidden="1" x14ac:dyDescent="0.2">
      <c r="C458" s="404">
        <v>494</v>
      </c>
      <c r="D458" s="404" t="s">
        <v>864</v>
      </c>
      <c r="E458" s="404" t="s">
        <v>865</v>
      </c>
      <c r="F458" t="str">
        <f>VLOOKUP(C458,Sheet2!$C$3:F$558,4,0)</f>
        <v>البرز</v>
      </c>
      <c r="G458" s="404" t="s">
        <v>799</v>
      </c>
    </row>
    <row r="459" spans="3:7" hidden="1" x14ac:dyDescent="0.2">
      <c r="C459" s="404">
        <v>495</v>
      </c>
      <c r="D459" s="404" t="s">
        <v>916</v>
      </c>
      <c r="E459" s="404" t="s">
        <v>917</v>
      </c>
      <c r="F459" t="str">
        <f>VLOOKUP(C459,Sheet2!$C$3:F$558,4,0)</f>
        <v>البرز</v>
      </c>
      <c r="G459" s="404" t="s">
        <v>799</v>
      </c>
    </row>
    <row r="460" spans="3:7" hidden="1" x14ac:dyDescent="0.2">
      <c r="C460" s="404">
        <v>496</v>
      </c>
      <c r="D460" s="404" t="s">
        <v>488</v>
      </c>
      <c r="E460" s="404" t="s">
        <v>819</v>
      </c>
      <c r="F460" t="str">
        <f>VLOOKUP(C460,Sheet2!$C$3:F$558,4,0)</f>
        <v>البرز</v>
      </c>
      <c r="G460" s="404" t="s">
        <v>799</v>
      </c>
    </row>
    <row r="461" spans="3:7" hidden="1" x14ac:dyDescent="0.2">
      <c r="C461" s="404">
        <v>497</v>
      </c>
      <c r="D461" s="404" t="s">
        <v>884</v>
      </c>
      <c r="E461" s="404" t="s">
        <v>885</v>
      </c>
      <c r="F461" t="str">
        <f>VLOOKUP(C461,Sheet2!$C$3:F$558,4,0)</f>
        <v>البرز</v>
      </c>
      <c r="G461" s="404" t="s">
        <v>799</v>
      </c>
    </row>
    <row r="462" spans="3:7" hidden="1" x14ac:dyDescent="0.2">
      <c r="C462" s="404">
        <v>498</v>
      </c>
      <c r="D462" s="404" t="s">
        <v>99</v>
      </c>
      <c r="E462" s="404" t="s">
        <v>861</v>
      </c>
      <c r="F462" t="str">
        <f>VLOOKUP(C462,Sheet2!$C$3:F$558,4,0)</f>
        <v>البرز</v>
      </c>
      <c r="G462" s="404" t="s">
        <v>799</v>
      </c>
    </row>
    <row r="463" spans="3:7" hidden="1" x14ac:dyDescent="0.2">
      <c r="C463" s="404">
        <v>499</v>
      </c>
      <c r="D463" s="404" t="s">
        <v>935</v>
      </c>
      <c r="E463" s="404" t="s">
        <v>936</v>
      </c>
      <c r="F463" t="str">
        <f>VLOOKUP(C463,Sheet2!$C$3:F$558,4,0)</f>
        <v>البرز</v>
      </c>
      <c r="G463" s="404" t="s">
        <v>799</v>
      </c>
    </row>
    <row r="464" spans="3:7" hidden="1" x14ac:dyDescent="0.2">
      <c r="C464" s="404">
        <v>500</v>
      </c>
      <c r="D464" s="404" t="s">
        <v>903</v>
      </c>
      <c r="E464" s="404" t="s">
        <v>904</v>
      </c>
      <c r="F464" t="str">
        <f>VLOOKUP(C464,Sheet2!$C$3:F$558,4,0)</f>
        <v>البرز</v>
      </c>
      <c r="G464" s="404" t="s">
        <v>799</v>
      </c>
    </row>
    <row r="465" spans="3:7" hidden="1" x14ac:dyDescent="0.2">
      <c r="C465" s="404">
        <v>501</v>
      </c>
      <c r="D465" s="404" t="s">
        <v>294</v>
      </c>
      <c r="E465" s="404" t="s">
        <v>928</v>
      </c>
      <c r="F465" t="str">
        <f>VLOOKUP(C465,Sheet2!$C$3:F$558,4,0)</f>
        <v>البرز</v>
      </c>
      <c r="G465" s="404" t="s">
        <v>799</v>
      </c>
    </row>
    <row r="466" spans="3:7" hidden="1" x14ac:dyDescent="0.2">
      <c r="C466" s="404">
        <v>502</v>
      </c>
      <c r="D466" s="404" t="s">
        <v>158</v>
      </c>
      <c r="E466" s="404" t="s">
        <v>765</v>
      </c>
      <c r="F466" t="str">
        <f>VLOOKUP(C466,Sheet2!$C$3:F$558,4,0)</f>
        <v>البرز</v>
      </c>
      <c r="G466" s="404" t="s">
        <v>799</v>
      </c>
    </row>
    <row r="467" spans="3:7" hidden="1" x14ac:dyDescent="0.2">
      <c r="C467" s="404">
        <v>503</v>
      </c>
      <c r="D467" s="404" t="s">
        <v>942</v>
      </c>
      <c r="E467" s="404" t="s">
        <v>943</v>
      </c>
      <c r="F467" t="str">
        <f>VLOOKUP(C467,Sheet2!$C$3:F$558,4,0)</f>
        <v>البرز</v>
      </c>
      <c r="G467" s="404" t="s">
        <v>799</v>
      </c>
    </row>
    <row r="468" spans="3:7" hidden="1" x14ac:dyDescent="0.2">
      <c r="C468" s="404">
        <v>504</v>
      </c>
      <c r="D468" s="404" t="s">
        <v>410</v>
      </c>
      <c r="E468" s="404" t="s">
        <v>920</v>
      </c>
      <c r="F468" t="str">
        <f>VLOOKUP(C468,Sheet2!$C$3:F$558,4,0)</f>
        <v>البرز</v>
      </c>
      <c r="G468" s="404" t="s">
        <v>799</v>
      </c>
    </row>
    <row r="469" spans="3:7" hidden="1" x14ac:dyDescent="0.2">
      <c r="C469" s="404">
        <v>505</v>
      </c>
      <c r="D469" s="404" t="s">
        <v>298</v>
      </c>
      <c r="E469" s="404" t="s">
        <v>612</v>
      </c>
      <c r="F469" t="str">
        <f>VLOOKUP(C469,Sheet2!$C$3:F$558,4,0)</f>
        <v>البرز</v>
      </c>
      <c r="G469" s="404" t="s">
        <v>799</v>
      </c>
    </row>
    <row r="470" spans="3:7" hidden="1" x14ac:dyDescent="0.2">
      <c r="C470" s="404">
        <v>506</v>
      </c>
      <c r="D470" s="404" t="s">
        <v>216</v>
      </c>
      <c r="E470" s="404" t="s">
        <v>879</v>
      </c>
      <c r="F470" t="str">
        <f>VLOOKUP(C470,Sheet2!$C$3:F$558,4,0)</f>
        <v>البرز</v>
      </c>
      <c r="G470" s="404" t="s">
        <v>799</v>
      </c>
    </row>
    <row r="471" spans="3:7" hidden="1" x14ac:dyDescent="0.2">
      <c r="C471" s="404">
        <v>507</v>
      </c>
      <c r="D471" s="404" t="s">
        <v>815</v>
      </c>
      <c r="E471" s="404" t="s">
        <v>816</v>
      </c>
      <c r="F471" t="str">
        <f>VLOOKUP(C471,Sheet2!$C$3:F$558,4,0)</f>
        <v>البرز</v>
      </c>
      <c r="G471" s="404" t="s">
        <v>799</v>
      </c>
    </row>
    <row r="472" spans="3:7" hidden="1" x14ac:dyDescent="0.2">
      <c r="C472" s="404">
        <v>508</v>
      </c>
      <c r="D472" s="404" t="s">
        <v>946</v>
      </c>
      <c r="E472" s="404" t="s">
        <v>947</v>
      </c>
      <c r="F472" t="str">
        <f>VLOOKUP(C472,Sheet2!$C$3:F$558,4,0)</f>
        <v>البرز</v>
      </c>
      <c r="G472" s="404" t="s">
        <v>799</v>
      </c>
    </row>
    <row r="473" spans="3:7" hidden="1" x14ac:dyDescent="0.2">
      <c r="C473" s="404">
        <v>509</v>
      </c>
      <c r="D473" s="404" t="s">
        <v>811</v>
      </c>
      <c r="E473" s="404" t="s">
        <v>812</v>
      </c>
      <c r="F473" t="str">
        <f>VLOOKUP(C473,Sheet2!$C$3:F$558,4,0)</f>
        <v>البرز</v>
      </c>
      <c r="G473" s="404" t="s">
        <v>799</v>
      </c>
    </row>
    <row r="474" spans="3:7" hidden="1" x14ac:dyDescent="0.2">
      <c r="C474" s="404">
        <v>510</v>
      </c>
      <c r="D474" s="404" t="s">
        <v>327</v>
      </c>
      <c r="E474" s="404" t="s">
        <v>894</v>
      </c>
      <c r="F474" t="str">
        <f>VLOOKUP(C474,Sheet2!$C$3:F$558,4,0)</f>
        <v>البرز</v>
      </c>
      <c r="G474" s="404" t="s">
        <v>799</v>
      </c>
    </row>
    <row r="475" spans="3:7" hidden="1" x14ac:dyDescent="0.2">
      <c r="C475" s="404">
        <v>511</v>
      </c>
      <c r="D475" s="404" t="s">
        <v>760</v>
      </c>
      <c r="E475" s="404" t="s">
        <v>563</v>
      </c>
      <c r="F475" t="str">
        <f>VLOOKUP(C475,Sheet2!$C$3:F$558,4,0)</f>
        <v>البرز</v>
      </c>
      <c r="G475" s="404" t="s">
        <v>799</v>
      </c>
    </row>
    <row r="476" spans="3:7" hidden="1" x14ac:dyDescent="0.2">
      <c r="C476" s="404">
        <v>512</v>
      </c>
      <c r="D476" s="404" t="s">
        <v>805</v>
      </c>
      <c r="E476" s="404" t="s">
        <v>408</v>
      </c>
      <c r="F476" t="str">
        <f>VLOOKUP(C476,Sheet2!$C$3:F$558,4,0)</f>
        <v>البرز</v>
      </c>
      <c r="G476" s="404" t="s">
        <v>799</v>
      </c>
    </row>
    <row r="477" spans="3:7" hidden="1" x14ac:dyDescent="0.2">
      <c r="C477" s="404">
        <v>513</v>
      </c>
      <c r="D477" s="404" t="s">
        <v>244</v>
      </c>
      <c r="E477" s="404" t="s">
        <v>872</v>
      </c>
      <c r="F477" t="str">
        <f>VLOOKUP(C477,Sheet2!$C$3:F$558,4,0)</f>
        <v>البرز</v>
      </c>
      <c r="G477" s="404" t="s">
        <v>799</v>
      </c>
    </row>
    <row r="478" spans="3:7" hidden="1" x14ac:dyDescent="0.2">
      <c r="C478" s="404">
        <v>514</v>
      </c>
      <c r="D478" s="404" t="s">
        <v>135</v>
      </c>
      <c r="E478" s="404" t="s">
        <v>798</v>
      </c>
      <c r="F478" t="str">
        <f>VLOOKUP(C478,Sheet2!$C$3:F$558,4,0)</f>
        <v>البرز</v>
      </c>
      <c r="G478" s="404" t="s">
        <v>799</v>
      </c>
    </row>
    <row r="479" spans="3:7" hidden="1" x14ac:dyDescent="0.2">
      <c r="C479" s="404">
        <v>515</v>
      </c>
      <c r="D479" s="404" t="s">
        <v>802</v>
      </c>
      <c r="E479" s="404" t="s">
        <v>319</v>
      </c>
      <c r="F479" t="str">
        <f>VLOOKUP(C479,Sheet2!$C$3:F$558,4,0)</f>
        <v>البرز</v>
      </c>
      <c r="G479" s="404" t="s">
        <v>799</v>
      </c>
    </row>
    <row r="480" spans="3:7" hidden="1" x14ac:dyDescent="0.2">
      <c r="C480" s="404">
        <v>516</v>
      </c>
      <c r="D480" s="404" t="s">
        <v>832</v>
      </c>
      <c r="E480" s="404" t="s">
        <v>833</v>
      </c>
      <c r="F480" t="str">
        <f>VLOOKUP(C480,Sheet2!$C$3:F$558,4,0)</f>
        <v>البرز</v>
      </c>
      <c r="G480" s="404" t="s">
        <v>799</v>
      </c>
    </row>
    <row r="481" spans="3:7" hidden="1" x14ac:dyDescent="0.2">
      <c r="C481" s="404">
        <v>517</v>
      </c>
      <c r="D481" s="404" t="s">
        <v>593</v>
      </c>
      <c r="E481" s="404" t="s">
        <v>900</v>
      </c>
      <c r="F481" t="str">
        <f>VLOOKUP(C481,Sheet2!$C$3:F$558,4,0)</f>
        <v>البرز</v>
      </c>
      <c r="G481" s="404" t="s">
        <v>799</v>
      </c>
    </row>
    <row r="482" spans="3:7" hidden="1" x14ac:dyDescent="0.2">
      <c r="C482" s="404">
        <v>518</v>
      </c>
      <c r="D482" s="404" t="s">
        <v>259</v>
      </c>
      <c r="E482" s="404" t="s">
        <v>855</v>
      </c>
      <c r="F482" t="str">
        <f>VLOOKUP(C482,Sheet2!$C$3:F$558,4,0)</f>
        <v>البرز</v>
      </c>
      <c r="G482" s="404" t="s">
        <v>799</v>
      </c>
    </row>
    <row r="483" spans="3:7" hidden="1" x14ac:dyDescent="0.2">
      <c r="C483" s="404">
        <v>519</v>
      </c>
      <c r="D483" s="404" t="s">
        <v>248</v>
      </c>
      <c r="E483" s="404" t="s">
        <v>868</v>
      </c>
      <c r="F483" t="str">
        <f>VLOOKUP(C483,Sheet2!$C$3:F$558,4,0)</f>
        <v>البرز</v>
      </c>
      <c r="G483" s="404" t="s">
        <v>799</v>
      </c>
    </row>
    <row r="484" spans="3:7" hidden="1" x14ac:dyDescent="0.2">
      <c r="C484" s="404">
        <v>520</v>
      </c>
      <c r="D484" s="404" t="s">
        <v>158</v>
      </c>
      <c r="E484" s="404" t="s">
        <v>808</v>
      </c>
      <c r="F484" t="str">
        <f>VLOOKUP(C484,Sheet2!$C$3:F$558,4,0)</f>
        <v>البرز</v>
      </c>
      <c r="G484" s="404" t="s">
        <v>799</v>
      </c>
    </row>
    <row r="485" spans="3:7" hidden="1" x14ac:dyDescent="0.2">
      <c r="C485" s="404">
        <v>521</v>
      </c>
      <c r="D485" s="404" t="s">
        <v>963</v>
      </c>
      <c r="E485" s="404" t="s">
        <v>312</v>
      </c>
      <c r="F485" t="str">
        <f>VLOOKUP(C485,Sheet2!$C$3:F$558,4,0)</f>
        <v>البرز</v>
      </c>
      <c r="G485" s="404" t="s">
        <v>799</v>
      </c>
    </row>
    <row r="486" spans="3:7" hidden="1" x14ac:dyDescent="0.2">
      <c r="C486" s="404">
        <v>522</v>
      </c>
      <c r="D486" s="404" t="s">
        <v>966</v>
      </c>
      <c r="E486" s="404" t="s">
        <v>967</v>
      </c>
      <c r="F486" t="str">
        <f>VLOOKUP(C486,Sheet2!$C$3:F$558,4,0)</f>
        <v>البرز</v>
      </c>
      <c r="G486" s="404" t="s">
        <v>799</v>
      </c>
    </row>
    <row r="487" spans="3:7" hidden="1" x14ac:dyDescent="0.2">
      <c r="C487" s="404">
        <v>523</v>
      </c>
      <c r="D487" s="404" t="s">
        <v>593</v>
      </c>
      <c r="E487" s="404" t="s">
        <v>977</v>
      </c>
      <c r="F487" t="str">
        <f>VLOOKUP(C487,Sheet2!$C$3:F$558,4,0)</f>
        <v>البرز</v>
      </c>
      <c r="G487" s="404" t="s">
        <v>799</v>
      </c>
    </row>
    <row r="488" spans="3:7" hidden="1" x14ac:dyDescent="0.2">
      <c r="C488" s="404">
        <v>524</v>
      </c>
      <c r="D488" s="404" t="s">
        <v>99</v>
      </c>
      <c r="E488" s="404" t="s">
        <v>315</v>
      </c>
      <c r="F488" t="str">
        <f>VLOOKUP(C488,Sheet2!$C$3:F$558,4,0)</f>
        <v>البرز</v>
      </c>
      <c r="G488" s="404" t="s">
        <v>799</v>
      </c>
    </row>
    <row r="489" spans="3:7" hidden="1" x14ac:dyDescent="0.2">
      <c r="C489" s="404">
        <v>525</v>
      </c>
      <c r="D489" s="404" t="s">
        <v>190</v>
      </c>
      <c r="E489" s="404" t="s">
        <v>848</v>
      </c>
      <c r="F489" t="str">
        <f>VLOOKUP(C489,Sheet2!$C$3:F$558,4,0)</f>
        <v>البرز</v>
      </c>
      <c r="G489" s="404" t="s">
        <v>799</v>
      </c>
    </row>
    <row r="490" spans="3:7" hidden="1" x14ac:dyDescent="0.2">
      <c r="C490" s="404">
        <v>526</v>
      </c>
      <c r="D490" s="404" t="s">
        <v>1836</v>
      </c>
      <c r="E490" s="404" t="s">
        <v>1837</v>
      </c>
      <c r="F490" t="str">
        <f>VLOOKUP(C490,Sheet2!$C$3:F$558,4,0)</f>
        <v>قزوین</v>
      </c>
      <c r="G490" s="404" t="s">
        <v>1826</v>
      </c>
    </row>
    <row r="491" spans="3:7" hidden="1" x14ac:dyDescent="0.2">
      <c r="C491" s="404">
        <v>527</v>
      </c>
      <c r="D491" s="404" t="s">
        <v>85</v>
      </c>
      <c r="E491" s="404" t="s">
        <v>1851</v>
      </c>
      <c r="F491" t="str">
        <f>VLOOKUP(C491,Sheet2!$C$3:F$558,4,0)</f>
        <v>قزوین</v>
      </c>
      <c r="G491" s="404" t="s">
        <v>1826</v>
      </c>
    </row>
    <row r="492" spans="3:7" hidden="1" x14ac:dyDescent="0.2">
      <c r="C492" s="404">
        <v>528</v>
      </c>
      <c r="D492" s="404" t="s">
        <v>85</v>
      </c>
      <c r="E492" s="404" t="s">
        <v>1867</v>
      </c>
      <c r="F492" t="str">
        <f>VLOOKUP(C492,Sheet2!$C$3:F$558,4,0)</f>
        <v>قزوین</v>
      </c>
      <c r="G492" s="404" t="s">
        <v>1826</v>
      </c>
    </row>
    <row r="493" spans="3:7" hidden="1" x14ac:dyDescent="0.2">
      <c r="C493" s="404">
        <v>529</v>
      </c>
      <c r="D493" s="404" t="s">
        <v>410</v>
      </c>
      <c r="E493" s="404" t="s">
        <v>1848</v>
      </c>
      <c r="F493" t="str">
        <f>VLOOKUP(C493,Sheet2!$C$3:F$558,4,0)</f>
        <v>قزوین</v>
      </c>
      <c r="G493" s="404" t="s">
        <v>1826</v>
      </c>
    </row>
    <row r="494" spans="3:7" hidden="1" x14ac:dyDescent="0.2">
      <c r="C494" s="404">
        <v>530</v>
      </c>
      <c r="D494" s="404" t="s">
        <v>291</v>
      </c>
      <c r="E494" s="404" t="s">
        <v>1829</v>
      </c>
      <c r="F494" t="str">
        <f>VLOOKUP(C494,Sheet2!$C$3:F$558,4,0)</f>
        <v>قزوین</v>
      </c>
      <c r="G494" s="404" t="s">
        <v>1826</v>
      </c>
    </row>
    <row r="495" spans="3:7" hidden="1" x14ac:dyDescent="0.2">
      <c r="C495" s="404">
        <v>531</v>
      </c>
      <c r="D495" s="404" t="s">
        <v>610</v>
      </c>
      <c r="E495" s="404" t="s">
        <v>268</v>
      </c>
      <c r="F495" t="str">
        <f>VLOOKUP(C495,Sheet2!$C$3:F$558,4,0)</f>
        <v>قزوین</v>
      </c>
      <c r="G495" s="404" t="s">
        <v>1826</v>
      </c>
    </row>
    <row r="496" spans="3:7" hidden="1" x14ac:dyDescent="0.2">
      <c r="C496" s="404">
        <v>532</v>
      </c>
      <c r="D496" s="404" t="s">
        <v>2365</v>
      </c>
      <c r="E496" s="404" t="s">
        <v>2366</v>
      </c>
      <c r="F496" t="str">
        <f>VLOOKUP(C496,Sheet2!$C$3:F$558,4,0)</f>
        <v>هرمزگان</v>
      </c>
      <c r="G496" s="404" t="s">
        <v>2342</v>
      </c>
    </row>
    <row r="497" spans="3:7" hidden="1" x14ac:dyDescent="0.2">
      <c r="C497" s="404">
        <v>533</v>
      </c>
      <c r="D497" s="404" t="s">
        <v>2374</v>
      </c>
      <c r="E497" s="404" t="s">
        <v>2375</v>
      </c>
      <c r="F497" t="str">
        <f>VLOOKUP(C497,Sheet2!$C$3:F$558,4,0)</f>
        <v>هرمزگان</v>
      </c>
      <c r="G497" s="404" t="s">
        <v>2342</v>
      </c>
    </row>
    <row r="498" spans="3:7" hidden="1" x14ac:dyDescent="0.2">
      <c r="C498" s="404">
        <v>534</v>
      </c>
      <c r="D498" s="404" t="s">
        <v>488</v>
      </c>
      <c r="E498" s="404" t="s">
        <v>2348</v>
      </c>
      <c r="F498" t="str">
        <f>VLOOKUP(C498,Sheet2!$C$3:F$558,4,0)</f>
        <v>هرمزگان</v>
      </c>
      <c r="G498" s="404" t="s">
        <v>2342</v>
      </c>
    </row>
    <row r="499" spans="3:7" hidden="1" x14ac:dyDescent="0.2">
      <c r="C499" s="404">
        <v>535</v>
      </c>
      <c r="D499" s="404" t="s">
        <v>1184</v>
      </c>
      <c r="E499" s="404" t="s">
        <v>2362</v>
      </c>
      <c r="F499" t="str">
        <f>VLOOKUP(C499,Sheet2!$C$3:F$558,4,0)</f>
        <v>هرمزگان</v>
      </c>
      <c r="G499" s="404" t="s">
        <v>2342</v>
      </c>
    </row>
    <row r="500" spans="3:7" hidden="1" x14ac:dyDescent="0.2">
      <c r="C500" s="404">
        <v>536</v>
      </c>
      <c r="D500" s="404" t="s">
        <v>352</v>
      </c>
      <c r="E500" s="404" t="s">
        <v>2344</v>
      </c>
      <c r="F500" t="str">
        <f>VLOOKUP(C500,Sheet2!$C$3:F$558,4,0)</f>
        <v>هرمزگان</v>
      </c>
      <c r="G500" s="404" t="s">
        <v>2342</v>
      </c>
    </row>
    <row r="501" spans="3:7" hidden="1" x14ac:dyDescent="0.2">
      <c r="C501" s="404">
        <v>537</v>
      </c>
      <c r="D501" s="404" t="s">
        <v>2340</v>
      </c>
      <c r="E501" s="404" t="s">
        <v>2341</v>
      </c>
      <c r="F501" t="str">
        <f>VLOOKUP(C501,Sheet2!$C$3:F$558,4,0)</f>
        <v>هرمزگان</v>
      </c>
      <c r="G501" s="404" t="s">
        <v>2342</v>
      </c>
    </row>
    <row r="502" spans="3:7" hidden="1" x14ac:dyDescent="0.2">
      <c r="C502" s="404">
        <v>538</v>
      </c>
      <c r="D502" s="404" t="s">
        <v>99</v>
      </c>
      <c r="E502" s="404" t="s">
        <v>2368</v>
      </c>
      <c r="F502" t="str">
        <f>VLOOKUP(C502,Sheet2!$C$3:F$558,4,0)</f>
        <v>هرمزگان</v>
      </c>
      <c r="G502" s="404" t="s">
        <v>2342</v>
      </c>
    </row>
    <row r="503" spans="3:7" hidden="1" x14ac:dyDescent="0.2">
      <c r="C503" s="404">
        <v>539</v>
      </c>
      <c r="D503" s="404" t="s">
        <v>1916</v>
      </c>
      <c r="E503" s="404" t="s">
        <v>2346</v>
      </c>
      <c r="F503" t="str">
        <f>VLOOKUP(C503,Sheet2!$C$3:F$558,4,0)</f>
        <v>هرمزگان</v>
      </c>
      <c r="G503" s="404" t="s">
        <v>2342</v>
      </c>
    </row>
    <row r="504" spans="3:7" hidden="1" x14ac:dyDescent="0.2">
      <c r="C504" s="404">
        <v>540</v>
      </c>
      <c r="D504" s="404" t="s">
        <v>1027</v>
      </c>
      <c r="E504" s="404" t="s">
        <v>2371</v>
      </c>
      <c r="F504" t="str">
        <f>VLOOKUP(C504,Sheet2!$C$3:F$558,4,0)</f>
        <v>هرمزگان</v>
      </c>
      <c r="G504" s="404" t="s">
        <v>2342</v>
      </c>
    </row>
    <row r="505" spans="3:7" hidden="1" x14ac:dyDescent="0.2">
      <c r="C505" s="404">
        <v>541</v>
      </c>
      <c r="D505" s="404" t="s">
        <v>1880</v>
      </c>
      <c r="E505" s="404" t="s">
        <v>1881</v>
      </c>
      <c r="F505" t="str">
        <f>VLOOKUP(C505,Sheet2!$C$3:F$558,4,0)</f>
        <v>کرمان</v>
      </c>
      <c r="G505" s="404" t="s">
        <v>1871</v>
      </c>
    </row>
    <row r="506" spans="3:7" hidden="1" x14ac:dyDescent="0.2">
      <c r="C506" s="404">
        <v>542</v>
      </c>
      <c r="D506" s="404" t="s">
        <v>500</v>
      </c>
      <c r="E506" s="404" t="s">
        <v>1898</v>
      </c>
      <c r="F506" t="str">
        <f>VLOOKUP(C506,Sheet2!$C$3:F$558,4,0)</f>
        <v>کرمان</v>
      </c>
      <c r="G506" s="404" t="s">
        <v>1871</v>
      </c>
    </row>
    <row r="507" spans="3:7" hidden="1" x14ac:dyDescent="0.2">
      <c r="C507" s="404">
        <v>543</v>
      </c>
      <c r="D507" s="404" t="s">
        <v>864</v>
      </c>
      <c r="E507" s="404" t="s">
        <v>1874</v>
      </c>
      <c r="F507" t="str">
        <f>VLOOKUP(C507,Sheet2!$C$3:F$558,4,0)</f>
        <v>کرمان</v>
      </c>
      <c r="G507" s="404" t="s">
        <v>1871</v>
      </c>
    </row>
    <row r="508" spans="3:7" hidden="1" x14ac:dyDescent="0.2">
      <c r="C508" s="404">
        <v>544</v>
      </c>
      <c r="D508" s="404" t="s">
        <v>270</v>
      </c>
      <c r="E508" s="404" t="s">
        <v>1893</v>
      </c>
      <c r="F508" t="str">
        <f>VLOOKUP(C508,Sheet2!$C$3:F$558,4,0)</f>
        <v>کرمان</v>
      </c>
      <c r="G508" s="404" t="s">
        <v>1871</v>
      </c>
    </row>
    <row r="509" spans="3:7" hidden="1" x14ac:dyDescent="0.2">
      <c r="C509" s="404">
        <v>545</v>
      </c>
      <c r="D509" s="404" t="s">
        <v>158</v>
      </c>
      <c r="E509" s="404" t="s">
        <v>1901</v>
      </c>
      <c r="F509" t="str">
        <f>VLOOKUP(C509,Sheet2!$C$3:F$558,4,0)</f>
        <v>کرمان</v>
      </c>
      <c r="G509" s="404" t="s">
        <v>1871</v>
      </c>
    </row>
    <row r="510" spans="3:7" hidden="1" x14ac:dyDescent="0.2">
      <c r="C510" s="404">
        <v>546</v>
      </c>
      <c r="D510" s="404" t="s">
        <v>123</v>
      </c>
      <c r="E510" s="404" t="s">
        <v>1877</v>
      </c>
      <c r="F510" t="str">
        <f>VLOOKUP(C510,Sheet2!$C$3:F$558,4,0)</f>
        <v>کرمان</v>
      </c>
      <c r="G510" s="404" t="s">
        <v>1871</v>
      </c>
    </row>
    <row r="511" spans="3:7" hidden="1" x14ac:dyDescent="0.2">
      <c r="C511" s="404">
        <v>547</v>
      </c>
      <c r="D511" s="404" t="s">
        <v>916</v>
      </c>
      <c r="E511" s="404" t="s">
        <v>1887</v>
      </c>
      <c r="F511" t="str">
        <f>VLOOKUP(C511,Sheet2!$C$3:F$558,4,0)</f>
        <v>کرمان</v>
      </c>
      <c r="G511" s="404" t="s">
        <v>1871</v>
      </c>
    </row>
    <row r="512" spans="3:7" hidden="1" x14ac:dyDescent="0.2">
      <c r="C512" s="404">
        <v>548</v>
      </c>
      <c r="D512" s="404" t="s">
        <v>1162</v>
      </c>
      <c r="E512" s="404" t="s">
        <v>1884</v>
      </c>
      <c r="F512" t="str">
        <f>VLOOKUP(C512,Sheet2!$C$3:F$558,4,0)</f>
        <v>کرمان</v>
      </c>
      <c r="G512" s="404" t="s">
        <v>1871</v>
      </c>
    </row>
    <row r="513" spans="3:7" hidden="1" x14ac:dyDescent="0.2">
      <c r="C513" s="404">
        <v>549</v>
      </c>
      <c r="D513" s="404" t="s">
        <v>240</v>
      </c>
      <c r="E513" s="404" t="s">
        <v>1890</v>
      </c>
      <c r="F513" t="str">
        <f>VLOOKUP(C513,Sheet2!$C$3:F$558,4,0)</f>
        <v>کرمان</v>
      </c>
      <c r="G513" s="404" t="s">
        <v>1871</v>
      </c>
    </row>
    <row r="514" spans="3:7" hidden="1" x14ac:dyDescent="0.2">
      <c r="C514" s="404">
        <v>550</v>
      </c>
      <c r="D514" s="404" t="s">
        <v>1579</v>
      </c>
      <c r="E514" s="404" t="s">
        <v>1870</v>
      </c>
      <c r="F514" t="str">
        <f>VLOOKUP(C514,Sheet2!$C$3:F$558,4,0)</f>
        <v>کرمان</v>
      </c>
      <c r="G514" s="404" t="s">
        <v>1871</v>
      </c>
    </row>
    <row r="515" spans="3:7" hidden="1" x14ac:dyDescent="0.2">
      <c r="C515" s="404">
        <v>551</v>
      </c>
      <c r="D515" s="404" t="s">
        <v>158</v>
      </c>
      <c r="E515" s="404" t="s">
        <v>868</v>
      </c>
      <c r="F515" t="str">
        <f>VLOOKUP(C515,Sheet2!$C$3:F$558,4,0)</f>
        <v>کرمان</v>
      </c>
      <c r="G515" s="404" t="s">
        <v>1871</v>
      </c>
    </row>
    <row r="516" spans="3:7" hidden="1" x14ac:dyDescent="0.2">
      <c r="C516" s="404">
        <v>553</v>
      </c>
      <c r="D516" s="404" t="s">
        <v>244</v>
      </c>
      <c r="E516" s="404" t="s">
        <v>789</v>
      </c>
      <c r="F516" t="str">
        <f>VLOOKUP(C516,Sheet2!$C$3:F$558,4,0)</f>
        <v>یزد</v>
      </c>
      <c r="G516" s="404" t="s">
        <v>784</v>
      </c>
    </row>
    <row r="517" spans="3:7" hidden="1" x14ac:dyDescent="0.2">
      <c r="C517" s="404">
        <v>554</v>
      </c>
      <c r="D517" s="404" t="s">
        <v>148</v>
      </c>
      <c r="E517" s="404" t="s">
        <v>787</v>
      </c>
      <c r="F517" t="str">
        <f>VLOOKUP(C517,Sheet2!$C$3:F$558,4,0)</f>
        <v>یزد</v>
      </c>
      <c r="G517" s="404" t="s">
        <v>784</v>
      </c>
    </row>
    <row r="518" spans="3:7" hidden="1" x14ac:dyDescent="0.2">
      <c r="C518" s="404">
        <v>555</v>
      </c>
      <c r="D518" s="404" t="s">
        <v>792</v>
      </c>
      <c r="E518" s="404" t="s">
        <v>793</v>
      </c>
      <c r="F518" t="str">
        <f>VLOOKUP(C518,Sheet2!$C$3:F$558,4,0)</f>
        <v>یزد</v>
      </c>
      <c r="G518" s="404" t="s">
        <v>784</v>
      </c>
    </row>
    <row r="519" spans="3:7" hidden="1" x14ac:dyDescent="0.2">
      <c r="C519" s="404">
        <v>556</v>
      </c>
      <c r="D519" s="404" t="s">
        <v>216</v>
      </c>
      <c r="E519" s="404" t="s">
        <v>783</v>
      </c>
      <c r="F519" t="str">
        <f>VLOOKUP(C519,Sheet2!$C$3:F$558,4,0)</f>
        <v>یزد</v>
      </c>
      <c r="G519" s="404" t="s">
        <v>784</v>
      </c>
    </row>
    <row r="520" spans="3:7" hidden="1" x14ac:dyDescent="0.2">
      <c r="C520" s="404">
        <v>86</v>
      </c>
      <c r="D520" s="404" t="s">
        <v>2441</v>
      </c>
      <c r="E520" s="404" t="s">
        <v>2442</v>
      </c>
      <c r="F520" t="str">
        <f>VLOOKUP(C520,Sheet2!$C$3:F$558,4,0)</f>
        <v>تهران</v>
      </c>
      <c r="G520" s="404" t="s">
        <v>88</v>
      </c>
    </row>
    <row r="521" spans="3:7" s="403" customFormat="1" x14ac:dyDescent="0.2">
      <c r="C521" s="403">
        <v>222</v>
      </c>
      <c r="D521" s="403" t="s">
        <v>805</v>
      </c>
      <c r="E521" s="403" t="s">
        <v>2443</v>
      </c>
      <c r="F521" s="403" t="str">
        <f>VLOOKUP(C521,Sheet2!$C$3:F$558,4,0)</f>
        <v xml:space="preserve"> دفتر جنوب شرق تهران</v>
      </c>
      <c r="G521" s="403" t="s">
        <v>983</v>
      </c>
    </row>
    <row r="522" spans="3:7" s="403" customFormat="1" x14ac:dyDescent="0.2">
      <c r="C522" s="403">
        <v>223</v>
      </c>
      <c r="D522" s="403" t="s">
        <v>226</v>
      </c>
      <c r="E522" s="403" t="s">
        <v>2444</v>
      </c>
      <c r="F522" s="403" t="str">
        <f>VLOOKUP(C522,Sheet2!$C$3:F$558,4,0)</f>
        <v>دفتر غرب تهران</v>
      </c>
      <c r="G522" s="403" t="s">
        <v>983</v>
      </c>
    </row>
    <row r="523" spans="3:7" hidden="1" x14ac:dyDescent="0.2">
      <c r="C523" s="404">
        <v>376</v>
      </c>
      <c r="D523" s="404" t="s">
        <v>732</v>
      </c>
      <c r="E523" s="404" t="s">
        <v>2445</v>
      </c>
      <c r="F523" t="str">
        <f>VLOOKUP(C523,Sheet2!$C$3:F$558,4,0)</f>
        <v>فارس</v>
      </c>
      <c r="G523" s="404" t="s">
        <v>324</v>
      </c>
    </row>
    <row r="524" spans="3:7" hidden="1" x14ac:dyDescent="0.2">
      <c r="C524" s="404">
        <v>386</v>
      </c>
      <c r="D524" s="404" t="s">
        <v>259</v>
      </c>
      <c r="E524" s="404" t="s">
        <v>1268</v>
      </c>
      <c r="F524" t="str">
        <f>VLOOKUP(C524,Sheet2!$C$3:F$558,4,0)</f>
        <v>خراسان جنوبی</v>
      </c>
      <c r="G524" s="404" t="s">
        <v>206</v>
      </c>
    </row>
    <row r="525" spans="3:7" hidden="1" x14ac:dyDescent="0.2">
      <c r="C525" s="404">
        <v>552</v>
      </c>
      <c r="D525" s="404" t="s">
        <v>135</v>
      </c>
      <c r="E525" s="404" t="s">
        <v>2446</v>
      </c>
      <c r="F525" t="str">
        <f>VLOOKUP(C525,Sheet2!$C$3:F$558,4,0)</f>
        <v>سیستان بلوچستان</v>
      </c>
      <c r="G525" s="404" t="s">
        <v>2447</v>
      </c>
    </row>
    <row r="526" spans="3:7" s="403" customFormat="1" x14ac:dyDescent="0.2">
      <c r="C526" s="403">
        <v>209</v>
      </c>
      <c r="D526" s="403" t="s">
        <v>2448</v>
      </c>
      <c r="E526" s="403" t="s">
        <v>1110</v>
      </c>
      <c r="F526" s="403" t="str">
        <f>VLOOKUP(C526,Sheet2!$C$3:F$558,4,0)</f>
        <v>دفتر جنوب تهران</v>
      </c>
      <c r="G526" s="403" t="s">
        <v>983</v>
      </c>
    </row>
    <row r="527" spans="3:7" hidden="1" x14ac:dyDescent="0.2">
      <c r="C527" s="404">
        <v>142</v>
      </c>
      <c r="D527" s="404" t="s">
        <v>2449</v>
      </c>
      <c r="E527" s="404" t="s">
        <v>2450</v>
      </c>
      <c r="F527" t="str">
        <f>VLOOKUP(C527,Sheet2!$C$3:F$558,4,0)</f>
        <v>تهران</v>
      </c>
      <c r="G527" s="404" t="s">
        <v>88</v>
      </c>
    </row>
    <row r="528" spans="3:7" hidden="1" x14ac:dyDescent="0.2">
      <c r="C528" s="404">
        <v>361</v>
      </c>
      <c r="D528" s="404" t="s">
        <v>314</v>
      </c>
      <c r="E528" s="404" t="s">
        <v>1394</v>
      </c>
      <c r="F528" t="str">
        <f>VLOOKUP(C528,Sheet2!$C$3:F$558,4,0)</f>
        <v>ایلام</v>
      </c>
      <c r="G528" s="404" t="s">
        <v>1294</v>
      </c>
    </row>
    <row r="529" spans="3:7" hidden="1" x14ac:dyDescent="0.2">
      <c r="C529" s="404">
        <v>360</v>
      </c>
      <c r="D529" s="404" t="s">
        <v>1225</v>
      </c>
      <c r="E529" s="404" t="s">
        <v>2487</v>
      </c>
      <c r="F529" t="str">
        <f>VLOOKUP(C529,Sheet2!$C$3:F$558,4,0)</f>
        <v>ایلام</v>
      </c>
      <c r="G529" s="404" t="s">
        <v>1294</v>
      </c>
    </row>
    <row r="530" spans="3:7" hidden="1" x14ac:dyDescent="0.2">
      <c r="C530" s="404">
        <v>149</v>
      </c>
      <c r="D530" s="404" t="s">
        <v>1184</v>
      </c>
      <c r="E530" s="404" t="s">
        <v>3184</v>
      </c>
      <c r="F530" t="str">
        <f>VLOOKUP(C530,Sheet2!$C$3:F$558,4,0)</f>
        <v>تهران</v>
      </c>
      <c r="G530" s="404" t="s">
        <v>88</v>
      </c>
    </row>
    <row r="531" spans="3:7" hidden="1" x14ac:dyDescent="0.2">
      <c r="C531" s="404">
        <v>150</v>
      </c>
      <c r="D531" s="404" t="s">
        <v>1184</v>
      </c>
      <c r="E531" s="404" t="s">
        <v>3184</v>
      </c>
      <c r="F531" t="str">
        <f>VLOOKUP(C531,Sheet2!$C$3:F$558,4,0)</f>
        <v>تهران</v>
      </c>
      <c r="G531" s="404" t="s">
        <v>88</v>
      </c>
    </row>
    <row r="532" spans="3:7" hidden="1" x14ac:dyDescent="0.2">
      <c r="C532" s="404">
        <v>151</v>
      </c>
      <c r="D532" s="404" t="s">
        <v>435</v>
      </c>
      <c r="E532" s="404" t="s">
        <v>3188</v>
      </c>
      <c r="F532" t="str">
        <f>VLOOKUP(C532,Sheet2!$C$3:F$558,4,0)</f>
        <v>تهران</v>
      </c>
      <c r="G532" s="404" t="s">
        <v>88</v>
      </c>
    </row>
    <row r="533" spans="3:7" hidden="1" x14ac:dyDescent="0.2">
      <c r="C533" s="404">
        <v>152</v>
      </c>
      <c r="D533" s="404" t="s">
        <v>1184</v>
      </c>
      <c r="E533" s="404" t="s">
        <v>3189</v>
      </c>
      <c r="F533" t="str">
        <f>VLOOKUP(C533,Sheet2!$C$3:F$558,4,0)</f>
        <v>تهران</v>
      </c>
      <c r="G533" s="404" t="s">
        <v>88</v>
      </c>
    </row>
    <row r="534" spans="3:7" hidden="1" x14ac:dyDescent="0.2">
      <c r="C534" s="404">
        <v>153</v>
      </c>
      <c r="D534" s="404" t="s">
        <v>1184</v>
      </c>
      <c r="E534" s="404" t="s">
        <v>3189</v>
      </c>
      <c r="F534" t="str">
        <f>VLOOKUP(C534,Sheet2!$C$3:F$558,4,0)</f>
        <v>تهران</v>
      </c>
      <c r="G534" s="404" t="s">
        <v>88</v>
      </c>
    </row>
    <row r="535" spans="3:7" hidden="1" x14ac:dyDescent="0.2">
      <c r="C535" s="404">
        <v>154</v>
      </c>
      <c r="D535" s="404" t="s">
        <v>3190</v>
      </c>
      <c r="E535" s="404" t="s">
        <v>3191</v>
      </c>
      <c r="F535" t="str">
        <f>VLOOKUP(C535,Sheet2!$C$3:F$558,4,0)</f>
        <v>تهران</v>
      </c>
      <c r="G535" s="404" t="s">
        <v>88</v>
      </c>
    </row>
    <row r="536" spans="3:7" hidden="1" x14ac:dyDescent="0.2">
      <c r="C536" s="404">
        <v>155</v>
      </c>
      <c r="D536" s="404" t="s">
        <v>3190</v>
      </c>
      <c r="E536" s="404" t="s">
        <v>3191</v>
      </c>
      <c r="F536" t="str">
        <f>VLOOKUP(C536,Sheet2!$C$3:F$558,4,0)</f>
        <v>تهران</v>
      </c>
      <c r="G536" s="404" t="s">
        <v>88</v>
      </c>
    </row>
    <row r="537" spans="3:7" hidden="1" x14ac:dyDescent="0.2">
      <c r="C537" s="404">
        <v>156</v>
      </c>
      <c r="D537" s="404" t="s">
        <v>85</v>
      </c>
      <c r="E537" s="404" t="s">
        <v>3192</v>
      </c>
      <c r="F537" t="str">
        <f>VLOOKUP(C537,Sheet2!$C$3:F$558,4,0)</f>
        <v>تهران</v>
      </c>
      <c r="G537" s="404" t="s">
        <v>88</v>
      </c>
    </row>
    <row r="538" spans="3:7" hidden="1" x14ac:dyDescent="0.2">
      <c r="C538" s="404">
        <v>157</v>
      </c>
      <c r="D538" s="404" t="s">
        <v>1027</v>
      </c>
      <c r="E538" s="404" t="s">
        <v>408</v>
      </c>
      <c r="F538" t="str">
        <f>VLOOKUP(C538,Sheet2!$C$3:F$558,4,0)</f>
        <v>تهران</v>
      </c>
      <c r="G538" s="404" t="s">
        <v>88</v>
      </c>
    </row>
    <row r="539" spans="3:7" s="403" customFormat="1" x14ac:dyDescent="0.2">
      <c r="C539" s="403">
        <v>224</v>
      </c>
      <c r="D539" s="403" t="s">
        <v>3194</v>
      </c>
      <c r="E539" s="403" t="s">
        <v>3195</v>
      </c>
      <c r="F539" s="403" t="str">
        <f>VLOOKUP(C539,Sheet2!$C$3:F$558,4,0)</f>
        <v>دفتر شمال شرق تهران</v>
      </c>
      <c r="G539" s="403" t="s">
        <v>88</v>
      </c>
    </row>
    <row r="540" spans="3:7" s="403" customFormat="1" x14ac:dyDescent="0.2">
      <c r="C540" s="403">
        <v>225</v>
      </c>
      <c r="D540" s="403" t="s">
        <v>805</v>
      </c>
      <c r="E540" s="403" t="s">
        <v>3197</v>
      </c>
      <c r="F540" s="403" t="str">
        <f>VLOOKUP(C540,Sheet2!$C$3:F$558,4,0)</f>
        <v>دفتر شمال شرق تهران</v>
      </c>
      <c r="G540" s="403" t="s">
        <v>3310</v>
      </c>
    </row>
    <row r="541" spans="3:7" s="403" customFormat="1" x14ac:dyDescent="0.2">
      <c r="C541" s="403">
        <v>226</v>
      </c>
      <c r="D541" s="403" t="s">
        <v>410</v>
      </c>
      <c r="E541" s="403" t="s">
        <v>3198</v>
      </c>
      <c r="F541" s="403" t="str">
        <f>VLOOKUP(C541,Sheet2!$C$3:F$558,4,0)</f>
        <v>دفتر جنوب شرق تهران</v>
      </c>
      <c r="G541" s="403" t="s">
        <v>3311</v>
      </c>
    </row>
    <row r="542" spans="3:7" s="403" customFormat="1" x14ac:dyDescent="0.2">
      <c r="C542" s="403">
        <v>227</v>
      </c>
      <c r="D542" s="403" t="s">
        <v>410</v>
      </c>
      <c r="E542" s="403" t="s">
        <v>3198</v>
      </c>
      <c r="F542" s="403" t="str">
        <f>VLOOKUP(C542,Sheet2!$C$3:F$558,4,0)</f>
        <v>دفتر جنوب شرق تهران</v>
      </c>
      <c r="G542" s="403" t="s">
        <v>3311</v>
      </c>
    </row>
    <row r="543" spans="3:7" hidden="1" x14ac:dyDescent="0.2">
      <c r="C543" s="404">
        <v>233</v>
      </c>
      <c r="D543" s="404" t="s">
        <v>3199</v>
      </c>
      <c r="E543" s="404" t="s">
        <v>3200</v>
      </c>
      <c r="F543" t="str">
        <f>VLOOKUP(C543,Sheet2!$C$3:F$558,4,0)</f>
        <v>سمنان</v>
      </c>
      <c r="G543" s="404" t="s">
        <v>303</v>
      </c>
    </row>
    <row r="544" spans="3:7" hidden="1" x14ac:dyDescent="0.2">
      <c r="C544" s="404">
        <v>234</v>
      </c>
      <c r="D544" s="404" t="s">
        <v>3199</v>
      </c>
      <c r="E544" s="404" t="s">
        <v>3200</v>
      </c>
      <c r="F544" t="str">
        <f>VLOOKUP(C544,Sheet2!$C$3:F$558,4,0)</f>
        <v>سمنان</v>
      </c>
      <c r="G544" s="404" t="s">
        <v>303</v>
      </c>
    </row>
    <row r="545" spans="3:7" hidden="1" x14ac:dyDescent="0.2">
      <c r="C545" s="404">
        <v>229</v>
      </c>
      <c r="D545" s="404" t="s">
        <v>1414</v>
      </c>
      <c r="E545" s="404" t="s">
        <v>1708</v>
      </c>
      <c r="F545" t="str">
        <f>VLOOKUP(C545,Sheet2!$C$3:F$558,4,0)</f>
        <v>سمنان</v>
      </c>
      <c r="G545" s="404" t="s">
        <v>1961</v>
      </c>
    </row>
    <row r="546" spans="3:7" hidden="1" x14ac:dyDescent="0.2">
      <c r="C546" s="404">
        <v>230</v>
      </c>
      <c r="D546" s="404" t="s">
        <v>1414</v>
      </c>
      <c r="E546" s="404" t="s">
        <v>1708</v>
      </c>
      <c r="F546" t="str">
        <f>VLOOKUP(C546,Sheet2!$C$3:F$558,4,0)</f>
        <v>سمنان</v>
      </c>
      <c r="G546" s="404" t="s">
        <v>1961</v>
      </c>
    </row>
    <row r="547" spans="3:7" hidden="1" x14ac:dyDescent="0.2">
      <c r="C547" s="404">
        <v>314</v>
      </c>
      <c r="D547" s="404" t="s">
        <v>3204</v>
      </c>
      <c r="E547" s="404" t="s">
        <v>3205</v>
      </c>
      <c r="F547" t="str">
        <f>VLOOKUP(C547,Sheet2!$C$3:F$558,4,0)</f>
        <v>گیلان</v>
      </c>
      <c r="G547" s="404" t="s">
        <v>353</v>
      </c>
    </row>
    <row r="548" spans="3:7" hidden="1" x14ac:dyDescent="0.2">
      <c r="C548" s="404">
        <v>315</v>
      </c>
      <c r="D548" s="404" t="s">
        <v>3204</v>
      </c>
      <c r="E548" s="404" t="s">
        <v>3205</v>
      </c>
      <c r="F548" t="str">
        <f>VLOOKUP(C548,Sheet2!$C$3:F$558,4,0)</f>
        <v>گیلان</v>
      </c>
      <c r="G548" s="404" t="s">
        <v>353</v>
      </c>
    </row>
    <row r="549" spans="3:7" hidden="1" x14ac:dyDescent="0.2">
      <c r="C549" s="404">
        <v>316</v>
      </c>
      <c r="D549" s="404" t="s">
        <v>634</v>
      </c>
      <c r="E549" s="404" t="s">
        <v>3208</v>
      </c>
      <c r="F549" t="str">
        <f>VLOOKUP(C549,Sheet2!$C$3:F$558,4,0)</f>
        <v>گیلان</v>
      </c>
      <c r="G549" s="404" t="s">
        <v>353</v>
      </c>
    </row>
    <row r="550" spans="3:7" hidden="1" x14ac:dyDescent="0.2">
      <c r="C550" s="404">
        <v>317</v>
      </c>
      <c r="D550" s="404" t="s">
        <v>417</v>
      </c>
      <c r="E550" s="404" t="s">
        <v>418</v>
      </c>
      <c r="F550" t="str">
        <f>VLOOKUP(C550,Sheet2!$C$3:F$558,4,0)</f>
        <v>گیلان</v>
      </c>
      <c r="G550" s="404" t="s">
        <v>353</v>
      </c>
    </row>
    <row r="551" spans="3:7" hidden="1" x14ac:dyDescent="0.2">
      <c r="C551" s="404">
        <v>318</v>
      </c>
      <c r="D551" s="404" t="s">
        <v>417</v>
      </c>
      <c r="E551" s="404" t="s">
        <v>418</v>
      </c>
      <c r="F551" t="str">
        <f>VLOOKUP(C551,Sheet2!$C$3:F$558,4,0)</f>
        <v>گیلان</v>
      </c>
      <c r="G551" s="404" t="s">
        <v>353</v>
      </c>
    </row>
    <row r="552" spans="3:7" hidden="1" x14ac:dyDescent="0.2">
      <c r="C552" s="404">
        <v>319</v>
      </c>
      <c r="D552" s="404" t="s">
        <v>3209</v>
      </c>
      <c r="E552" s="404" t="s">
        <v>2450</v>
      </c>
      <c r="F552" t="str">
        <f>VLOOKUP(C552,Sheet2!$C$3:F$558,4,0)</f>
        <v>گیلان</v>
      </c>
      <c r="G552" s="404" t="s">
        <v>353</v>
      </c>
    </row>
    <row r="553" spans="3:7" hidden="1" x14ac:dyDescent="0.2">
      <c r="C553" s="404">
        <v>320</v>
      </c>
      <c r="D553" s="404" t="s">
        <v>3211</v>
      </c>
      <c r="E553" s="404" t="s">
        <v>3212</v>
      </c>
      <c r="F553" t="str">
        <f>VLOOKUP(C553,Sheet2!$C$3:F$558,4,0)</f>
        <v>گیلان</v>
      </c>
      <c r="G553" s="404" t="s">
        <v>353</v>
      </c>
    </row>
    <row r="554" spans="3:7" hidden="1" x14ac:dyDescent="0.2">
      <c r="C554" s="404">
        <v>334</v>
      </c>
      <c r="D554" s="404" t="s">
        <v>3214</v>
      </c>
      <c r="E554" s="404" t="s">
        <v>3215</v>
      </c>
      <c r="F554" t="str">
        <f>VLOOKUP(C554,Sheet2!$C$3:F$558,4,0)</f>
        <v>مرکزی</v>
      </c>
      <c r="G554" s="404" t="s">
        <v>717</v>
      </c>
    </row>
    <row r="555" spans="3:7" hidden="1" x14ac:dyDescent="0.2">
      <c r="C555" s="404">
        <v>335</v>
      </c>
      <c r="D555" s="404" t="s">
        <v>2063</v>
      </c>
      <c r="E555" s="404" t="s">
        <v>2186</v>
      </c>
      <c r="F555" t="str">
        <f>VLOOKUP(C555,Sheet2!$C$3:F$558,4,0)</f>
        <v>مرکزی</v>
      </c>
      <c r="G555" s="404" t="s">
        <v>3247</v>
      </c>
    </row>
    <row r="556" spans="3:7" hidden="1" x14ac:dyDescent="0.2">
      <c r="C556" s="404">
        <v>351</v>
      </c>
      <c r="D556" s="404" t="s">
        <v>1122</v>
      </c>
      <c r="E556" s="404" t="s">
        <v>1739</v>
      </c>
      <c r="F556" t="str">
        <f>VLOOKUP(C556,Sheet2!$C$3:F$558,4,0)</f>
        <v>کرمانشاه</v>
      </c>
      <c r="G556" s="404" t="s">
        <v>1906</v>
      </c>
    </row>
    <row r="557" spans="3:7" hidden="1" x14ac:dyDescent="0.2">
      <c r="C557" s="404">
        <v>458</v>
      </c>
      <c r="D557" s="404" t="s">
        <v>694</v>
      </c>
      <c r="E557" s="404" t="s">
        <v>3216</v>
      </c>
      <c r="F557" t="str">
        <f>VLOOKUP(C557,Sheet2!$C$3:F$558,4,0)</f>
        <v>خراسان شمالی</v>
      </c>
      <c r="G557" s="404" t="s">
        <v>574</v>
      </c>
    </row>
    <row r="558" spans="3:7" hidden="1" x14ac:dyDescent="0.2">
      <c r="C558" s="404">
        <v>459</v>
      </c>
      <c r="D558" s="404" t="s">
        <v>694</v>
      </c>
      <c r="E558" s="404" t="s">
        <v>3216</v>
      </c>
      <c r="F558" t="str">
        <f>VLOOKUP(C558,Sheet2!$C$3:F$558,4,0)</f>
        <v>خراسان شمالی</v>
      </c>
      <c r="G558" s="404" t="s">
        <v>574</v>
      </c>
    </row>
  </sheetData>
  <autoFilter ref="C2:G558" xr:uid="{FA8BC5EE-12EB-4A48-BD89-E63F74453FA0}">
    <filterColumn colId="3">
      <colorFilter dxfId="0"/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74C05-C8F5-4CBE-BCCF-F4EEB9496661}">
  <dimension ref="C1:F558"/>
  <sheetViews>
    <sheetView rightToLeft="1" topLeftCell="A22" workbookViewId="0">
      <selection activeCell="F13" sqref="F13"/>
    </sheetView>
  </sheetViews>
  <sheetFormatPr defaultRowHeight="14.25" x14ac:dyDescent="0.2"/>
  <cols>
    <col min="5" max="5" width="18.125" customWidth="1"/>
    <col min="6" max="6" width="19.25" customWidth="1"/>
  </cols>
  <sheetData>
    <row r="1" spans="3:6" ht="35.25" customHeight="1" x14ac:dyDescent="0.2"/>
    <row r="3" spans="3:6" x14ac:dyDescent="0.2">
      <c r="C3">
        <v>1</v>
      </c>
      <c r="D3" t="s">
        <v>1778</v>
      </c>
      <c r="E3" t="s">
        <v>1779</v>
      </c>
      <c r="F3" t="s">
        <v>88</v>
      </c>
    </row>
    <row r="4" spans="3:6" x14ac:dyDescent="0.2">
      <c r="C4">
        <v>2</v>
      </c>
      <c r="D4" t="s">
        <v>1418</v>
      </c>
      <c r="E4" t="s">
        <v>1419</v>
      </c>
      <c r="F4" t="s">
        <v>88</v>
      </c>
    </row>
    <row r="5" spans="3:6" x14ac:dyDescent="0.2">
      <c r="C5">
        <v>3</v>
      </c>
      <c r="D5" t="s">
        <v>1096</v>
      </c>
      <c r="E5" t="s">
        <v>1506</v>
      </c>
      <c r="F5" t="s">
        <v>88</v>
      </c>
    </row>
    <row r="6" spans="3:6" x14ac:dyDescent="0.2">
      <c r="C6">
        <v>4</v>
      </c>
      <c r="D6" t="s">
        <v>467</v>
      </c>
      <c r="E6" t="s">
        <v>1512</v>
      </c>
      <c r="F6" t="s">
        <v>88</v>
      </c>
    </row>
    <row r="7" spans="3:6" x14ac:dyDescent="0.2">
      <c r="C7">
        <v>5</v>
      </c>
      <c r="D7" t="s">
        <v>248</v>
      </c>
      <c r="E7" t="s">
        <v>1746</v>
      </c>
      <c r="F7" t="s">
        <v>88</v>
      </c>
    </row>
    <row r="8" spans="3:6" x14ac:dyDescent="0.2">
      <c r="C8">
        <v>6</v>
      </c>
      <c r="D8" t="s">
        <v>1782</v>
      </c>
      <c r="E8" t="s">
        <v>1783</v>
      </c>
      <c r="F8" t="s">
        <v>3319</v>
      </c>
    </row>
    <row r="9" spans="3:6" x14ac:dyDescent="0.2">
      <c r="C9">
        <v>7</v>
      </c>
      <c r="D9" t="s">
        <v>435</v>
      </c>
      <c r="E9" t="s">
        <v>1803</v>
      </c>
      <c r="F9" t="s">
        <v>88</v>
      </c>
    </row>
    <row r="10" spans="3:6" x14ac:dyDescent="0.2">
      <c r="C10">
        <v>8</v>
      </c>
      <c r="D10" t="s">
        <v>435</v>
      </c>
      <c r="E10" t="s">
        <v>1653</v>
      </c>
      <c r="F10" t="s">
        <v>88</v>
      </c>
    </row>
    <row r="11" spans="3:6" x14ac:dyDescent="0.2">
      <c r="C11">
        <v>9</v>
      </c>
      <c r="D11" t="s">
        <v>1441</v>
      </c>
      <c r="E11" t="s">
        <v>1442</v>
      </c>
      <c r="F11" t="s">
        <v>88</v>
      </c>
    </row>
    <row r="12" spans="3:6" x14ac:dyDescent="0.2">
      <c r="C12">
        <v>10</v>
      </c>
      <c r="D12" t="s">
        <v>1809</v>
      </c>
      <c r="E12" t="s">
        <v>1810</v>
      </c>
      <c r="F12" t="s">
        <v>88</v>
      </c>
    </row>
    <row r="13" spans="3:6" x14ac:dyDescent="0.2">
      <c r="C13">
        <v>11</v>
      </c>
      <c r="D13" t="s">
        <v>1194</v>
      </c>
      <c r="E13" t="s">
        <v>812</v>
      </c>
      <c r="F13" t="s">
        <v>88</v>
      </c>
    </row>
    <row r="14" spans="3:6" x14ac:dyDescent="0.2">
      <c r="C14">
        <v>12</v>
      </c>
      <c r="D14" t="s">
        <v>1583</v>
      </c>
      <c r="E14" t="s">
        <v>1584</v>
      </c>
      <c r="F14" t="s">
        <v>88</v>
      </c>
    </row>
    <row r="15" spans="3:6" x14ac:dyDescent="0.2">
      <c r="C15">
        <v>13</v>
      </c>
      <c r="D15" t="s">
        <v>1414</v>
      </c>
      <c r="E15" t="s">
        <v>1415</v>
      </c>
      <c r="F15" t="s">
        <v>88</v>
      </c>
    </row>
    <row r="16" spans="3:6" x14ac:dyDescent="0.2">
      <c r="C16">
        <v>14</v>
      </c>
      <c r="D16" t="s">
        <v>393</v>
      </c>
      <c r="E16" t="s">
        <v>1399</v>
      </c>
      <c r="F16" t="s">
        <v>88</v>
      </c>
    </row>
    <row r="17" spans="3:6" x14ac:dyDescent="0.2">
      <c r="C17">
        <v>15</v>
      </c>
      <c r="D17" t="s">
        <v>1478</v>
      </c>
      <c r="E17" t="s">
        <v>1479</v>
      </c>
      <c r="F17" t="s">
        <v>88</v>
      </c>
    </row>
    <row r="18" spans="3:6" x14ac:dyDescent="0.2">
      <c r="C18">
        <v>16</v>
      </c>
      <c r="D18" t="s">
        <v>687</v>
      </c>
      <c r="E18" t="s">
        <v>1271</v>
      </c>
      <c r="F18" t="s">
        <v>88</v>
      </c>
    </row>
    <row r="19" spans="3:6" x14ac:dyDescent="0.2">
      <c r="C19">
        <v>17</v>
      </c>
      <c r="D19" t="s">
        <v>1562</v>
      </c>
      <c r="E19" t="s">
        <v>1563</v>
      </c>
      <c r="F19" t="s">
        <v>88</v>
      </c>
    </row>
    <row r="20" spans="3:6" x14ac:dyDescent="0.2">
      <c r="C20">
        <v>18</v>
      </c>
      <c r="D20" t="s">
        <v>1795</v>
      </c>
      <c r="E20" t="s">
        <v>1796</v>
      </c>
      <c r="F20" t="s">
        <v>88</v>
      </c>
    </row>
    <row r="21" spans="3:6" x14ac:dyDescent="0.2">
      <c r="C21">
        <v>19</v>
      </c>
      <c r="D21" t="s">
        <v>634</v>
      </c>
      <c r="E21" t="s">
        <v>1394</v>
      </c>
      <c r="F21" t="s">
        <v>88</v>
      </c>
    </row>
    <row r="22" spans="3:6" x14ac:dyDescent="0.2">
      <c r="C22">
        <v>20</v>
      </c>
      <c r="D22" t="s">
        <v>1726</v>
      </c>
      <c r="E22" t="s">
        <v>1727</v>
      </c>
      <c r="F22" t="s">
        <v>88</v>
      </c>
    </row>
    <row r="23" spans="3:6" x14ac:dyDescent="0.2">
      <c r="C23">
        <v>21</v>
      </c>
      <c r="D23" t="s">
        <v>1533</v>
      </c>
      <c r="E23" t="s">
        <v>1690</v>
      </c>
      <c r="F23" t="s">
        <v>3320</v>
      </c>
    </row>
    <row r="24" spans="3:6" x14ac:dyDescent="0.2">
      <c r="C24">
        <v>22</v>
      </c>
      <c r="D24" t="s">
        <v>1393</v>
      </c>
      <c r="E24" t="s">
        <v>1394</v>
      </c>
      <c r="F24" t="s">
        <v>88</v>
      </c>
    </row>
    <row r="25" spans="3:6" x14ac:dyDescent="0.2">
      <c r="C25">
        <v>23</v>
      </c>
      <c r="D25" t="s">
        <v>1742</v>
      </c>
      <c r="E25" t="s">
        <v>1743</v>
      </c>
      <c r="F25" t="s">
        <v>88</v>
      </c>
    </row>
    <row r="26" spans="3:6" x14ac:dyDescent="0.2">
      <c r="C26">
        <v>24</v>
      </c>
      <c r="D26" t="s">
        <v>352</v>
      </c>
      <c r="E26" t="s">
        <v>1670</v>
      </c>
      <c r="F26" t="s">
        <v>88</v>
      </c>
    </row>
    <row r="27" spans="3:6" x14ac:dyDescent="0.2">
      <c r="C27">
        <v>25</v>
      </c>
      <c r="D27" t="s">
        <v>115</v>
      </c>
      <c r="E27" t="s">
        <v>1405</v>
      </c>
      <c r="F27" t="s">
        <v>88</v>
      </c>
    </row>
    <row r="28" spans="3:6" x14ac:dyDescent="0.2">
      <c r="C28">
        <v>26</v>
      </c>
      <c r="D28" t="s">
        <v>1735</v>
      </c>
      <c r="E28" t="s">
        <v>1438</v>
      </c>
      <c r="F28" t="s">
        <v>88</v>
      </c>
    </row>
    <row r="29" spans="3:6" x14ac:dyDescent="0.2">
      <c r="C29">
        <v>27</v>
      </c>
      <c r="D29" t="s">
        <v>1402</v>
      </c>
      <c r="E29" t="s">
        <v>1403</v>
      </c>
      <c r="F29" t="s">
        <v>88</v>
      </c>
    </row>
    <row r="30" spans="3:6" x14ac:dyDescent="0.2">
      <c r="C30">
        <v>28</v>
      </c>
      <c r="D30" t="s">
        <v>935</v>
      </c>
      <c r="E30" t="s">
        <v>1482</v>
      </c>
      <c r="F30" t="s">
        <v>3319</v>
      </c>
    </row>
    <row r="31" spans="3:6" x14ac:dyDescent="0.2">
      <c r="C31">
        <v>29</v>
      </c>
      <c r="D31" t="s">
        <v>248</v>
      </c>
      <c r="E31" t="s">
        <v>1405</v>
      </c>
      <c r="F31" t="s">
        <v>88</v>
      </c>
    </row>
    <row r="32" spans="3:6" x14ac:dyDescent="0.2">
      <c r="C32">
        <v>30</v>
      </c>
      <c r="D32" t="s">
        <v>1437</v>
      </c>
      <c r="E32" t="s">
        <v>1438</v>
      </c>
      <c r="F32" t="s">
        <v>88</v>
      </c>
    </row>
    <row r="33" spans="3:6" x14ac:dyDescent="0.2">
      <c r="C33">
        <v>31</v>
      </c>
      <c r="D33" t="s">
        <v>190</v>
      </c>
      <c r="E33" t="s">
        <v>1711</v>
      </c>
      <c r="F33" t="s">
        <v>88</v>
      </c>
    </row>
    <row r="34" spans="3:6" x14ac:dyDescent="0.2">
      <c r="C34">
        <v>32</v>
      </c>
      <c r="D34" t="s">
        <v>1714</v>
      </c>
      <c r="E34" t="s">
        <v>1715</v>
      </c>
      <c r="F34" t="s">
        <v>3319</v>
      </c>
    </row>
    <row r="35" spans="3:6" x14ac:dyDescent="0.2">
      <c r="C35">
        <v>33</v>
      </c>
      <c r="D35" t="s">
        <v>327</v>
      </c>
      <c r="E35" t="s">
        <v>1569</v>
      </c>
      <c r="F35" t="s">
        <v>88</v>
      </c>
    </row>
    <row r="36" spans="3:6" x14ac:dyDescent="0.2">
      <c r="C36">
        <v>34</v>
      </c>
      <c r="D36" t="s">
        <v>209</v>
      </c>
      <c r="E36" t="s">
        <v>1616</v>
      </c>
      <c r="F36" t="s">
        <v>88</v>
      </c>
    </row>
    <row r="37" spans="3:6" x14ac:dyDescent="0.2">
      <c r="C37">
        <v>35</v>
      </c>
      <c r="D37" t="s">
        <v>1456</v>
      </c>
      <c r="E37" t="s">
        <v>1457</v>
      </c>
      <c r="F37" t="s">
        <v>88</v>
      </c>
    </row>
    <row r="38" spans="3:6" x14ac:dyDescent="0.2">
      <c r="C38">
        <v>36</v>
      </c>
      <c r="D38" t="s">
        <v>166</v>
      </c>
      <c r="E38" t="s">
        <v>2224</v>
      </c>
      <c r="F38" t="s">
        <v>3319</v>
      </c>
    </row>
    <row r="39" spans="3:6" x14ac:dyDescent="0.2">
      <c r="C39">
        <v>37</v>
      </c>
      <c r="D39" t="s">
        <v>1533</v>
      </c>
      <c r="E39" t="s">
        <v>1720</v>
      </c>
      <c r="F39" t="s">
        <v>88</v>
      </c>
    </row>
    <row r="40" spans="3:6" x14ac:dyDescent="0.2">
      <c r="C40">
        <v>38</v>
      </c>
      <c r="D40" t="s">
        <v>453</v>
      </c>
      <c r="E40" t="s">
        <v>1610</v>
      </c>
      <c r="F40" t="s">
        <v>88</v>
      </c>
    </row>
    <row r="41" spans="3:6" x14ac:dyDescent="0.2">
      <c r="C41">
        <v>39</v>
      </c>
      <c r="D41" t="s">
        <v>449</v>
      </c>
      <c r="E41" t="s">
        <v>1706</v>
      </c>
      <c r="F41" t="s">
        <v>88</v>
      </c>
    </row>
    <row r="42" spans="3:6" x14ac:dyDescent="0.2">
      <c r="C42">
        <v>40</v>
      </c>
      <c r="D42" t="s">
        <v>209</v>
      </c>
      <c r="E42" t="s">
        <v>1642</v>
      </c>
      <c r="F42" t="s">
        <v>88</v>
      </c>
    </row>
    <row r="43" spans="3:6" x14ac:dyDescent="0.2">
      <c r="C43">
        <v>41</v>
      </c>
      <c r="D43" t="s">
        <v>85</v>
      </c>
      <c r="E43" t="s">
        <v>1431</v>
      </c>
      <c r="F43" t="s">
        <v>88</v>
      </c>
    </row>
    <row r="44" spans="3:6" x14ac:dyDescent="0.2">
      <c r="C44">
        <v>42</v>
      </c>
      <c r="D44" t="s">
        <v>1590</v>
      </c>
      <c r="E44" t="s">
        <v>1591</v>
      </c>
      <c r="F44" t="s">
        <v>88</v>
      </c>
    </row>
    <row r="45" spans="3:6" x14ac:dyDescent="0.2">
      <c r="C45">
        <v>43</v>
      </c>
      <c r="D45" t="s">
        <v>1533</v>
      </c>
      <c r="E45" t="s">
        <v>1534</v>
      </c>
      <c r="F45" t="s">
        <v>88</v>
      </c>
    </row>
    <row r="46" spans="3:6" x14ac:dyDescent="0.2">
      <c r="C46">
        <v>44</v>
      </c>
      <c r="D46" t="s">
        <v>209</v>
      </c>
      <c r="E46" t="s">
        <v>1708</v>
      </c>
      <c r="F46" t="s">
        <v>3319</v>
      </c>
    </row>
    <row r="47" spans="3:6" x14ac:dyDescent="0.2">
      <c r="C47">
        <v>45</v>
      </c>
      <c r="D47" t="s">
        <v>135</v>
      </c>
      <c r="E47" t="s">
        <v>1658</v>
      </c>
      <c r="F47" t="s">
        <v>88</v>
      </c>
    </row>
    <row r="48" spans="3:6" x14ac:dyDescent="0.2">
      <c r="C48">
        <v>46</v>
      </c>
      <c r="D48" t="s">
        <v>1509</v>
      </c>
      <c r="E48" t="s">
        <v>1221</v>
      </c>
      <c r="F48" t="s">
        <v>3319</v>
      </c>
    </row>
    <row r="49" spans="3:6" x14ac:dyDescent="0.2">
      <c r="C49">
        <v>47</v>
      </c>
      <c r="D49" t="s">
        <v>1661</v>
      </c>
      <c r="E49" t="s">
        <v>1205</v>
      </c>
      <c r="F49" t="s">
        <v>88</v>
      </c>
    </row>
    <row r="50" spans="3:6" x14ac:dyDescent="0.2">
      <c r="C50">
        <v>48</v>
      </c>
      <c r="D50" t="s">
        <v>1820</v>
      </c>
      <c r="E50" t="s">
        <v>1821</v>
      </c>
      <c r="F50" t="s">
        <v>88</v>
      </c>
    </row>
    <row r="51" spans="3:6" x14ac:dyDescent="0.2">
      <c r="C51">
        <v>49</v>
      </c>
      <c r="D51" t="s">
        <v>1552</v>
      </c>
      <c r="E51" t="s">
        <v>723</v>
      </c>
      <c r="F51" t="s">
        <v>88</v>
      </c>
    </row>
    <row r="52" spans="3:6" x14ac:dyDescent="0.2">
      <c r="C52">
        <v>50</v>
      </c>
      <c r="D52" t="s">
        <v>1628</v>
      </c>
      <c r="E52" t="s">
        <v>1629</v>
      </c>
      <c r="F52" t="s">
        <v>88</v>
      </c>
    </row>
    <row r="53" spans="3:6" x14ac:dyDescent="0.2">
      <c r="C53">
        <v>51</v>
      </c>
      <c r="D53" t="s">
        <v>1603</v>
      </c>
      <c r="E53" t="s">
        <v>1604</v>
      </c>
      <c r="F53" t="s">
        <v>88</v>
      </c>
    </row>
    <row r="54" spans="3:6" x14ac:dyDescent="0.2">
      <c r="C54">
        <v>52</v>
      </c>
      <c r="D54" t="s">
        <v>407</v>
      </c>
      <c r="E54" t="s">
        <v>1566</v>
      </c>
      <c r="F54" t="s">
        <v>88</v>
      </c>
    </row>
    <row r="55" spans="3:6" x14ac:dyDescent="0.2">
      <c r="C55">
        <v>53</v>
      </c>
      <c r="D55" t="s">
        <v>946</v>
      </c>
      <c r="E55" t="s">
        <v>1600</v>
      </c>
      <c r="F55" t="s">
        <v>88</v>
      </c>
    </row>
    <row r="56" spans="3:6" x14ac:dyDescent="0.2">
      <c r="C56">
        <v>54</v>
      </c>
      <c r="D56" t="s">
        <v>480</v>
      </c>
      <c r="E56" t="s">
        <v>1666</v>
      </c>
      <c r="F56" t="s">
        <v>88</v>
      </c>
    </row>
    <row r="57" spans="3:6" x14ac:dyDescent="0.2">
      <c r="C57">
        <v>55</v>
      </c>
      <c r="D57" t="s">
        <v>85</v>
      </c>
      <c r="E57" t="s">
        <v>1453</v>
      </c>
      <c r="F57" t="s">
        <v>88</v>
      </c>
    </row>
    <row r="58" spans="3:6" x14ac:dyDescent="0.2">
      <c r="C58">
        <v>56</v>
      </c>
      <c r="D58" t="s">
        <v>1387</v>
      </c>
      <c r="E58" t="s">
        <v>1530</v>
      </c>
      <c r="F58" t="s">
        <v>88</v>
      </c>
    </row>
    <row r="59" spans="3:6" x14ac:dyDescent="0.2">
      <c r="C59">
        <v>57</v>
      </c>
      <c r="D59" t="s">
        <v>966</v>
      </c>
      <c r="E59" t="s">
        <v>1639</v>
      </c>
      <c r="F59" t="s">
        <v>88</v>
      </c>
    </row>
    <row r="60" spans="3:6" x14ac:dyDescent="0.2">
      <c r="C60">
        <v>58</v>
      </c>
      <c r="D60" t="s">
        <v>209</v>
      </c>
      <c r="E60" t="s">
        <v>187</v>
      </c>
      <c r="F60" t="s">
        <v>88</v>
      </c>
    </row>
    <row r="61" spans="3:6" x14ac:dyDescent="0.2">
      <c r="C61">
        <v>59</v>
      </c>
      <c r="D61" t="s">
        <v>1675</v>
      </c>
      <c r="E61" t="s">
        <v>1676</v>
      </c>
      <c r="F61" t="s">
        <v>88</v>
      </c>
    </row>
    <row r="62" spans="3:6" x14ac:dyDescent="0.2">
      <c r="C62">
        <v>60</v>
      </c>
      <c r="D62" t="s">
        <v>85</v>
      </c>
      <c r="E62" t="s">
        <v>1692</v>
      </c>
      <c r="F62" t="s">
        <v>88</v>
      </c>
    </row>
    <row r="63" spans="3:6" x14ac:dyDescent="0.2">
      <c r="C63">
        <v>61</v>
      </c>
      <c r="D63" t="s">
        <v>1488</v>
      </c>
      <c r="E63" t="s">
        <v>1205</v>
      </c>
      <c r="F63" t="s">
        <v>88</v>
      </c>
    </row>
    <row r="64" spans="3:6" x14ac:dyDescent="0.2">
      <c r="C64">
        <v>62</v>
      </c>
      <c r="D64" t="s">
        <v>1460</v>
      </c>
      <c r="E64" t="s">
        <v>1461</v>
      </c>
      <c r="F64" t="s">
        <v>88</v>
      </c>
    </row>
    <row r="65" spans="3:6" x14ac:dyDescent="0.2">
      <c r="C65">
        <v>63</v>
      </c>
      <c r="D65" t="s">
        <v>374</v>
      </c>
      <c r="E65" t="s">
        <v>1723</v>
      </c>
      <c r="F65" t="s">
        <v>88</v>
      </c>
    </row>
    <row r="66" spans="3:6" x14ac:dyDescent="0.2">
      <c r="C66">
        <v>64</v>
      </c>
      <c r="D66" t="s">
        <v>216</v>
      </c>
      <c r="E66" t="s">
        <v>1789</v>
      </c>
      <c r="F66" t="s">
        <v>88</v>
      </c>
    </row>
    <row r="67" spans="3:6" x14ac:dyDescent="0.2">
      <c r="C67">
        <v>65</v>
      </c>
      <c r="D67" t="s">
        <v>190</v>
      </c>
      <c r="E67" t="s">
        <v>1110</v>
      </c>
      <c r="F67" t="s">
        <v>88</v>
      </c>
    </row>
    <row r="68" spans="3:6" x14ac:dyDescent="0.2">
      <c r="C68">
        <v>66</v>
      </c>
      <c r="D68" t="s">
        <v>216</v>
      </c>
      <c r="E68" t="s">
        <v>2227</v>
      </c>
      <c r="F68" t="s">
        <v>3319</v>
      </c>
    </row>
    <row r="69" spans="3:6" x14ac:dyDescent="0.2">
      <c r="C69">
        <v>67</v>
      </c>
      <c r="D69" t="s">
        <v>123</v>
      </c>
      <c r="E69" t="s">
        <v>1762</v>
      </c>
      <c r="F69" t="s">
        <v>88</v>
      </c>
    </row>
    <row r="70" spans="3:6" x14ac:dyDescent="0.2">
      <c r="C70">
        <v>68</v>
      </c>
      <c r="D70" t="s">
        <v>1771</v>
      </c>
      <c r="E70" t="s">
        <v>1772</v>
      </c>
      <c r="F70" t="s">
        <v>88</v>
      </c>
    </row>
    <row r="71" spans="3:6" x14ac:dyDescent="0.2">
      <c r="C71">
        <v>69</v>
      </c>
      <c r="D71" t="s">
        <v>1558</v>
      </c>
      <c r="E71" t="s">
        <v>1559</v>
      </c>
      <c r="F71" t="s">
        <v>88</v>
      </c>
    </row>
    <row r="72" spans="3:6" x14ac:dyDescent="0.2">
      <c r="C72">
        <v>70</v>
      </c>
      <c r="D72" t="s">
        <v>374</v>
      </c>
      <c r="E72" t="s">
        <v>1668</v>
      </c>
      <c r="F72" t="s">
        <v>88</v>
      </c>
    </row>
    <row r="73" spans="3:6" x14ac:dyDescent="0.2">
      <c r="C73">
        <v>71</v>
      </c>
      <c r="D73" t="s">
        <v>634</v>
      </c>
      <c r="E73" t="s">
        <v>1597</v>
      </c>
      <c r="F73" t="s">
        <v>88</v>
      </c>
    </row>
    <row r="74" spans="3:6" x14ac:dyDescent="0.2">
      <c r="C74">
        <v>72</v>
      </c>
      <c r="D74" t="s">
        <v>1407</v>
      </c>
      <c r="E74" t="s">
        <v>1408</v>
      </c>
      <c r="F74" t="s">
        <v>88</v>
      </c>
    </row>
    <row r="75" spans="3:6" x14ac:dyDescent="0.2">
      <c r="C75">
        <v>73</v>
      </c>
      <c r="D75" t="s">
        <v>1758</v>
      </c>
      <c r="E75" t="s">
        <v>1759</v>
      </c>
      <c r="F75" t="s">
        <v>88</v>
      </c>
    </row>
    <row r="76" spans="3:6" x14ac:dyDescent="0.2">
      <c r="C76">
        <v>74</v>
      </c>
      <c r="D76" t="s">
        <v>248</v>
      </c>
      <c r="E76" t="s">
        <v>1681</v>
      </c>
      <c r="F76" t="s">
        <v>88</v>
      </c>
    </row>
    <row r="77" spans="3:6" x14ac:dyDescent="0.2">
      <c r="C77">
        <v>75</v>
      </c>
      <c r="D77" t="s">
        <v>190</v>
      </c>
      <c r="E77" t="s">
        <v>1428</v>
      </c>
      <c r="F77" t="s">
        <v>88</v>
      </c>
    </row>
    <row r="78" spans="3:6" x14ac:dyDescent="0.2">
      <c r="C78">
        <v>76</v>
      </c>
      <c r="D78" t="s">
        <v>209</v>
      </c>
      <c r="E78" t="s">
        <v>1540</v>
      </c>
      <c r="F78" t="s">
        <v>88</v>
      </c>
    </row>
    <row r="79" spans="3:6" x14ac:dyDescent="0.2">
      <c r="C79">
        <v>77</v>
      </c>
      <c r="D79" t="s">
        <v>1702</v>
      </c>
      <c r="E79" t="s">
        <v>1703</v>
      </c>
      <c r="F79" t="s">
        <v>88</v>
      </c>
    </row>
    <row r="80" spans="3:6" x14ac:dyDescent="0.2">
      <c r="C80">
        <v>78</v>
      </c>
      <c r="D80" t="s">
        <v>99</v>
      </c>
      <c r="E80" t="s">
        <v>1645</v>
      </c>
      <c r="F80" t="s">
        <v>88</v>
      </c>
    </row>
    <row r="81" spans="3:6" x14ac:dyDescent="0.2">
      <c r="C81">
        <v>79</v>
      </c>
      <c r="D81" t="s">
        <v>1468</v>
      </c>
      <c r="E81" t="s">
        <v>1786</v>
      </c>
      <c r="F81" t="s">
        <v>88</v>
      </c>
    </row>
    <row r="82" spans="3:6" x14ac:dyDescent="0.2">
      <c r="C82">
        <v>80</v>
      </c>
      <c r="D82" t="s">
        <v>1468</v>
      </c>
      <c r="E82" t="s">
        <v>1730</v>
      </c>
      <c r="F82" t="s">
        <v>88</v>
      </c>
    </row>
    <row r="83" spans="3:6" x14ac:dyDescent="0.2">
      <c r="C83">
        <v>81</v>
      </c>
      <c r="D83" t="s">
        <v>85</v>
      </c>
      <c r="E83" t="s">
        <v>1656</v>
      </c>
      <c r="F83" t="s">
        <v>88</v>
      </c>
    </row>
    <row r="84" spans="3:6" x14ac:dyDescent="0.2">
      <c r="C84">
        <v>82</v>
      </c>
      <c r="D84" t="s">
        <v>1411</v>
      </c>
      <c r="E84" t="s">
        <v>1412</v>
      </c>
      <c r="F84" t="s">
        <v>88</v>
      </c>
    </row>
    <row r="85" spans="3:6" x14ac:dyDescent="0.2">
      <c r="C85">
        <v>83</v>
      </c>
      <c r="D85" t="s">
        <v>1468</v>
      </c>
      <c r="E85" t="s">
        <v>1537</v>
      </c>
      <c r="F85" t="s">
        <v>88</v>
      </c>
    </row>
    <row r="86" spans="3:6" x14ac:dyDescent="0.2">
      <c r="C86">
        <v>84</v>
      </c>
      <c r="D86" t="s">
        <v>449</v>
      </c>
      <c r="E86" t="s">
        <v>1499</v>
      </c>
      <c r="F86" t="s">
        <v>88</v>
      </c>
    </row>
    <row r="87" spans="3:6" x14ac:dyDescent="0.2">
      <c r="C87">
        <v>85</v>
      </c>
      <c r="D87" t="s">
        <v>1555</v>
      </c>
      <c r="E87" t="s">
        <v>943</v>
      </c>
      <c r="F87" t="s">
        <v>88</v>
      </c>
    </row>
    <row r="88" spans="3:6" x14ac:dyDescent="0.2">
      <c r="C88">
        <v>86</v>
      </c>
      <c r="D88" t="s">
        <v>435</v>
      </c>
      <c r="E88" t="s">
        <v>2442</v>
      </c>
      <c r="F88" t="s">
        <v>88</v>
      </c>
    </row>
    <row r="89" spans="3:6" x14ac:dyDescent="0.2">
      <c r="C89">
        <v>87</v>
      </c>
      <c r="D89" t="s">
        <v>1738</v>
      </c>
      <c r="E89" t="s">
        <v>1739</v>
      </c>
      <c r="F89" t="s">
        <v>88</v>
      </c>
    </row>
    <row r="90" spans="3:6" x14ac:dyDescent="0.2">
      <c r="C90">
        <v>88</v>
      </c>
      <c r="D90" t="s">
        <v>1695</v>
      </c>
      <c r="E90" t="s">
        <v>1696</v>
      </c>
      <c r="F90" t="s">
        <v>88</v>
      </c>
    </row>
    <row r="91" spans="3:6" x14ac:dyDescent="0.2">
      <c r="C91">
        <v>89</v>
      </c>
      <c r="D91" t="s">
        <v>131</v>
      </c>
      <c r="E91" t="s">
        <v>1425</v>
      </c>
      <c r="F91" t="s">
        <v>88</v>
      </c>
    </row>
    <row r="92" spans="3:6" x14ac:dyDescent="0.2">
      <c r="C92">
        <v>90</v>
      </c>
      <c r="D92" t="s">
        <v>107</v>
      </c>
      <c r="E92" t="s">
        <v>1594</v>
      </c>
      <c r="F92" t="s">
        <v>88</v>
      </c>
    </row>
    <row r="93" spans="3:6" x14ac:dyDescent="0.2">
      <c r="C93">
        <v>91</v>
      </c>
      <c r="D93" t="s">
        <v>209</v>
      </c>
      <c r="E93" t="s">
        <v>233</v>
      </c>
      <c r="F93" t="s">
        <v>88</v>
      </c>
    </row>
    <row r="94" spans="3:6" x14ac:dyDescent="0.2">
      <c r="C94">
        <v>92</v>
      </c>
      <c r="D94" t="s">
        <v>530</v>
      </c>
      <c r="E94" t="s">
        <v>1613</v>
      </c>
      <c r="F94" t="s">
        <v>88</v>
      </c>
    </row>
    <row r="95" spans="3:6" x14ac:dyDescent="0.2">
      <c r="C95">
        <v>93</v>
      </c>
      <c r="D95" t="s">
        <v>966</v>
      </c>
      <c r="E95" t="s">
        <v>1543</v>
      </c>
      <c r="F95" t="s">
        <v>88</v>
      </c>
    </row>
    <row r="96" spans="3:6" x14ac:dyDescent="0.2">
      <c r="C96">
        <v>94</v>
      </c>
      <c r="D96" t="s">
        <v>352</v>
      </c>
      <c r="E96" t="s">
        <v>1619</v>
      </c>
      <c r="F96" t="s">
        <v>88</v>
      </c>
    </row>
    <row r="97" spans="3:6" x14ac:dyDescent="0.2">
      <c r="C97">
        <v>95</v>
      </c>
      <c r="D97" t="s">
        <v>309</v>
      </c>
      <c r="E97" t="s">
        <v>1792</v>
      </c>
      <c r="F97" t="s">
        <v>3319</v>
      </c>
    </row>
    <row r="98" spans="3:6" x14ac:dyDescent="0.2">
      <c r="C98">
        <v>96</v>
      </c>
      <c r="D98" t="s">
        <v>1387</v>
      </c>
      <c r="E98" t="s">
        <v>1388</v>
      </c>
      <c r="F98" t="s">
        <v>88</v>
      </c>
    </row>
    <row r="99" spans="3:6" x14ac:dyDescent="0.2">
      <c r="C99">
        <v>97</v>
      </c>
      <c r="D99" t="s">
        <v>158</v>
      </c>
      <c r="E99" t="s">
        <v>1515</v>
      </c>
      <c r="F99" t="s">
        <v>88</v>
      </c>
    </row>
    <row r="100" spans="3:6" x14ac:dyDescent="0.2">
      <c r="C100">
        <v>98</v>
      </c>
      <c r="D100" t="s">
        <v>244</v>
      </c>
      <c r="E100" t="s">
        <v>1494</v>
      </c>
      <c r="F100" t="s">
        <v>88</v>
      </c>
    </row>
    <row r="101" spans="3:6" x14ac:dyDescent="0.2">
      <c r="C101">
        <v>99</v>
      </c>
      <c r="D101" t="s">
        <v>314</v>
      </c>
      <c r="E101" t="s">
        <v>1622</v>
      </c>
      <c r="F101" t="s">
        <v>88</v>
      </c>
    </row>
    <row r="102" spans="3:6" x14ac:dyDescent="0.2">
      <c r="C102">
        <v>100</v>
      </c>
      <c r="D102" t="s">
        <v>279</v>
      </c>
      <c r="E102" t="s">
        <v>780</v>
      </c>
      <c r="F102" t="s">
        <v>88</v>
      </c>
    </row>
    <row r="103" spans="3:6" x14ac:dyDescent="0.2">
      <c r="C103">
        <v>101</v>
      </c>
      <c r="D103" t="s">
        <v>467</v>
      </c>
      <c r="E103" t="s">
        <v>1205</v>
      </c>
      <c r="F103" t="s">
        <v>88</v>
      </c>
    </row>
    <row r="104" spans="3:6" x14ac:dyDescent="0.2">
      <c r="C104">
        <v>102</v>
      </c>
      <c r="D104" t="s">
        <v>966</v>
      </c>
      <c r="E104" t="s">
        <v>2219</v>
      </c>
      <c r="F104" t="s">
        <v>3319</v>
      </c>
    </row>
    <row r="105" spans="3:6" x14ac:dyDescent="0.2">
      <c r="C105">
        <v>103</v>
      </c>
      <c r="D105" t="s">
        <v>1402</v>
      </c>
      <c r="E105" t="s">
        <v>1475</v>
      </c>
      <c r="F105" t="s">
        <v>88</v>
      </c>
    </row>
    <row r="106" spans="3:6" x14ac:dyDescent="0.2">
      <c r="C106">
        <v>104</v>
      </c>
      <c r="D106" t="s">
        <v>1396</v>
      </c>
      <c r="E106" t="s">
        <v>1397</v>
      </c>
      <c r="F106" t="s">
        <v>88</v>
      </c>
    </row>
    <row r="107" spans="3:6" x14ac:dyDescent="0.2">
      <c r="C107">
        <v>105</v>
      </c>
      <c r="D107" t="s">
        <v>244</v>
      </c>
      <c r="E107" t="s">
        <v>1546</v>
      </c>
      <c r="F107" t="s">
        <v>88</v>
      </c>
    </row>
    <row r="108" spans="3:6" x14ac:dyDescent="0.2">
      <c r="C108">
        <v>106</v>
      </c>
      <c r="D108" t="s">
        <v>776</v>
      </c>
      <c r="E108" t="s">
        <v>1636</v>
      </c>
      <c r="F108" t="s">
        <v>88</v>
      </c>
    </row>
    <row r="109" spans="3:6" x14ac:dyDescent="0.2">
      <c r="C109">
        <v>107</v>
      </c>
      <c r="D109" t="s">
        <v>1445</v>
      </c>
      <c r="E109" t="s">
        <v>319</v>
      </c>
      <c r="F109" t="s">
        <v>88</v>
      </c>
    </row>
    <row r="110" spans="3:6" x14ac:dyDescent="0.2">
      <c r="C110">
        <v>108</v>
      </c>
      <c r="D110" t="s">
        <v>111</v>
      </c>
      <c r="E110" t="s">
        <v>581</v>
      </c>
      <c r="F110" t="s">
        <v>88</v>
      </c>
    </row>
    <row r="111" spans="3:6" x14ac:dyDescent="0.2">
      <c r="C111">
        <v>109</v>
      </c>
      <c r="D111" t="s">
        <v>135</v>
      </c>
      <c r="E111" t="s">
        <v>136</v>
      </c>
      <c r="F111" t="s">
        <v>88</v>
      </c>
    </row>
    <row r="112" spans="3:6" x14ac:dyDescent="0.2">
      <c r="C112">
        <v>110</v>
      </c>
      <c r="D112" t="s">
        <v>1468</v>
      </c>
      <c r="E112" t="s">
        <v>210</v>
      </c>
      <c r="F112" t="s">
        <v>88</v>
      </c>
    </row>
    <row r="113" spans="3:6" x14ac:dyDescent="0.2">
      <c r="C113">
        <v>111</v>
      </c>
      <c r="D113" t="s">
        <v>1579</v>
      </c>
      <c r="E113" t="s">
        <v>1580</v>
      </c>
      <c r="F113" t="s">
        <v>88</v>
      </c>
    </row>
    <row r="114" spans="3:6" x14ac:dyDescent="0.2">
      <c r="C114">
        <v>112</v>
      </c>
      <c r="D114" t="s">
        <v>1488</v>
      </c>
      <c r="E114" t="s">
        <v>312</v>
      </c>
      <c r="F114" t="s">
        <v>88</v>
      </c>
    </row>
    <row r="115" spans="3:6" x14ac:dyDescent="0.2">
      <c r="C115">
        <v>113</v>
      </c>
      <c r="D115" t="s">
        <v>410</v>
      </c>
      <c r="E115" t="s">
        <v>1577</v>
      </c>
      <c r="F115" t="s">
        <v>88</v>
      </c>
    </row>
    <row r="116" spans="3:6" x14ac:dyDescent="0.2">
      <c r="C116">
        <v>114</v>
      </c>
      <c r="D116" t="s">
        <v>267</v>
      </c>
      <c r="E116" t="s">
        <v>1450</v>
      </c>
      <c r="F116" t="s">
        <v>88</v>
      </c>
    </row>
    <row r="117" spans="3:6" x14ac:dyDescent="0.2">
      <c r="C117">
        <v>115</v>
      </c>
      <c r="D117" t="s">
        <v>1464</v>
      </c>
      <c r="E117" t="s">
        <v>1465</v>
      </c>
      <c r="F117" t="s">
        <v>88</v>
      </c>
    </row>
    <row r="118" spans="3:6" x14ac:dyDescent="0.2">
      <c r="C118">
        <v>116</v>
      </c>
      <c r="D118" t="s">
        <v>1471</v>
      </c>
      <c r="E118" t="s">
        <v>1472</v>
      </c>
      <c r="F118" t="s">
        <v>88</v>
      </c>
    </row>
    <row r="119" spans="3:6" x14ac:dyDescent="0.2">
      <c r="C119">
        <v>117</v>
      </c>
      <c r="D119" t="s">
        <v>1207</v>
      </c>
      <c r="E119" t="s">
        <v>1752</v>
      </c>
      <c r="F119" t="s">
        <v>88</v>
      </c>
    </row>
    <row r="120" spans="3:6" x14ac:dyDescent="0.2">
      <c r="C120">
        <v>118</v>
      </c>
      <c r="D120" t="s">
        <v>267</v>
      </c>
      <c r="E120" t="s">
        <v>1775</v>
      </c>
      <c r="F120" t="s">
        <v>88</v>
      </c>
    </row>
    <row r="121" spans="3:6" x14ac:dyDescent="0.2">
      <c r="C121">
        <v>119</v>
      </c>
      <c r="D121" t="s">
        <v>259</v>
      </c>
      <c r="E121" t="s">
        <v>1574</v>
      </c>
      <c r="F121" t="s">
        <v>88</v>
      </c>
    </row>
    <row r="122" spans="3:6" x14ac:dyDescent="0.2">
      <c r="C122">
        <v>120</v>
      </c>
      <c r="D122" t="s">
        <v>694</v>
      </c>
      <c r="E122" t="s">
        <v>1422</v>
      </c>
      <c r="F122" t="s">
        <v>88</v>
      </c>
    </row>
    <row r="123" spans="3:6" x14ac:dyDescent="0.2">
      <c r="C123">
        <v>121</v>
      </c>
      <c r="D123" t="s">
        <v>410</v>
      </c>
      <c r="E123" t="s">
        <v>1815</v>
      </c>
      <c r="F123" t="s">
        <v>88</v>
      </c>
    </row>
    <row r="124" spans="3:6" x14ac:dyDescent="0.2">
      <c r="C124">
        <v>122</v>
      </c>
      <c r="D124" t="s">
        <v>85</v>
      </c>
      <c r="E124" t="s">
        <v>1587</v>
      </c>
      <c r="F124" t="s">
        <v>88</v>
      </c>
    </row>
    <row r="125" spans="3:6" x14ac:dyDescent="0.2">
      <c r="C125">
        <v>123</v>
      </c>
      <c r="D125" t="s">
        <v>190</v>
      </c>
      <c r="E125" t="s">
        <v>1607</v>
      </c>
      <c r="F125" t="s">
        <v>88</v>
      </c>
    </row>
    <row r="126" spans="3:6" x14ac:dyDescent="0.2">
      <c r="C126">
        <v>124</v>
      </c>
      <c r="D126" t="s">
        <v>1184</v>
      </c>
      <c r="E126" t="s">
        <v>1663</v>
      </c>
      <c r="F126" t="s">
        <v>88</v>
      </c>
    </row>
    <row r="127" spans="3:6" x14ac:dyDescent="0.2">
      <c r="C127">
        <v>125</v>
      </c>
      <c r="D127" t="s">
        <v>226</v>
      </c>
      <c r="E127" t="s">
        <v>1390</v>
      </c>
      <c r="F127" t="s">
        <v>88</v>
      </c>
    </row>
    <row r="128" spans="3:6" x14ac:dyDescent="0.2">
      <c r="C128">
        <v>126</v>
      </c>
      <c r="D128" t="s">
        <v>244</v>
      </c>
      <c r="E128" t="s">
        <v>1699</v>
      </c>
      <c r="F128" t="s">
        <v>88</v>
      </c>
    </row>
    <row r="129" spans="3:6" x14ac:dyDescent="0.2">
      <c r="C129">
        <v>127</v>
      </c>
      <c r="D129" t="s">
        <v>107</v>
      </c>
      <c r="E129" t="s">
        <v>1311</v>
      </c>
      <c r="F129" t="s">
        <v>88</v>
      </c>
    </row>
    <row r="130" spans="3:6" x14ac:dyDescent="0.2">
      <c r="C130">
        <v>128</v>
      </c>
      <c r="D130" t="s">
        <v>433</v>
      </c>
      <c r="E130" t="s">
        <v>1491</v>
      </c>
      <c r="F130" t="s">
        <v>88</v>
      </c>
    </row>
    <row r="131" spans="3:6" x14ac:dyDescent="0.2">
      <c r="C131">
        <v>129</v>
      </c>
      <c r="D131" t="s">
        <v>131</v>
      </c>
      <c r="E131" t="s">
        <v>1434</v>
      </c>
      <c r="F131" t="s">
        <v>88</v>
      </c>
    </row>
    <row r="132" spans="3:6" x14ac:dyDescent="0.2">
      <c r="C132">
        <v>130</v>
      </c>
      <c r="D132" t="s">
        <v>190</v>
      </c>
      <c r="E132" t="s">
        <v>1549</v>
      </c>
      <c r="F132" t="s">
        <v>88</v>
      </c>
    </row>
    <row r="133" spans="3:6" x14ac:dyDescent="0.2">
      <c r="C133">
        <v>131</v>
      </c>
      <c r="D133" t="s">
        <v>158</v>
      </c>
      <c r="E133" t="s">
        <v>1485</v>
      </c>
      <c r="F133" t="s">
        <v>3319</v>
      </c>
    </row>
    <row r="134" spans="3:6" x14ac:dyDescent="0.2">
      <c r="C134">
        <v>132</v>
      </c>
      <c r="D134" t="s">
        <v>600</v>
      </c>
      <c r="E134" t="s">
        <v>1755</v>
      </c>
      <c r="F134" t="s">
        <v>88</v>
      </c>
    </row>
    <row r="135" spans="3:6" x14ac:dyDescent="0.2">
      <c r="C135">
        <v>133</v>
      </c>
      <c r="D135" t="s">
        <v>115</v>
      </c>
      <c r="E135" t="s">
        <v>765</v>
      </c>
      <c r="F135" t="s">
        <v>88</v>
      </c>
    </row>
    <row r="136" spans="3:6" x14ac:dyDescent="0.2">
      <c r="C136">
        <v>134</v>
      </c>
      <c r="D136" t="s">
        <v>1502</v>
      </c>
      <c r="E136" t="s">
        <v>1503</v>
      </c>
      <c r="F136" t="s">
        <v>88</v>
      </c>
    </row>
    <row r="137" spans="3:6" x14ac:dyDescent="0.2">
      <c r="C137">
        <v>135</v>
      </c>
      <c r="D137" t="s">
        <v>131</v>
      </c>
      <c r="E137" t="s">
        <v>1520</v>
      </c>
      <c r="F137" t="s">
        <v>88</v>
      </c>
    </row>
    <row r="138" spans="3:6" x14ac:dyDescent="0.2">
      <c r="C138">
        <v>136</v>
      </c>
      <c r="D138" t="s">
        <v>158</v>
      </c>
      <c r="E138" t="s">
        <v>1817</v>
      </c>
      <c r="F138" t="s">
        <v>88</v>
      </c>
    </row>
    <row r="139" spans="3:6" x14ac:dyDescent="0.2">
      <c r="C139">
        <v>137</v>
      </c>
      <c r="D139" t="s">
        <v>99</v>
      </c>
      <c r="E139" t="s">
        <v>1288</v>
      </c>
      <c r="F139" t="s">
        <v>88</v>
      </c>
    </row>
    <row r="140" spans="3:6" x14ac:dyDescent="0.2">
      <c r="C140">
        <v>138</v>
      </c>
      <c r="D140" t="s">
        <v>1632</v>
      </c>
      <c r="E140" t="s">
        <v>1633</v>
      </c>
      <c r="F140" t="s">
        <v>88</v>
      </c>
    </row>
    <row r="141" spans="3:6" x14ac:dyDescent="0.2">
      <c r="C141">
        <v>139</v>
      </c>
      <c r="D141" t="s">
        <v>230</v>
      </c>
      <c r="E141" t="s">
        <v>1625</v>
      </c>
      <c r="F141" t="s">
        <v>88</v>
      </c>
    </row>
    <row r="142" spans="3:6" x14ac:dyDescent="0.2">
      <c r="C142">
        <v>140</v>
      </c>
      <c r="D142" t="s">
        <v>259</v>
      </c>
      <c r="E142" t="s">
        <v>1684</v>
      </c>
      <c r="F142" t="s">
        <v>88</v>
      </c>
    </row>
    <row r="143" spans="3:6" x14ac:dyDescent="0.2">
      <c r="C143">
        <v>141</v>
      </c>
      <c r="D143" t="s">
        <v>410</v>
      </c>
      <c r="E143" t="s">
        <v>1749</v>
      </c>
      <c r="F143" t="s">
        <v>88</v>
      </c>
    </row>
    <row r="144" spans="3:6" x14ac:dyDescent="0.2">
      <c r="C144">
        <v>142</v>
      </c>
      <c r="D144" t="s">
        <v>1832</v>
      </c>
      <c r="E144" t="s">
        <v>2450</v>
      </c>
      <c r="F144" t="s">
        <v>88</v>
      </c>
    </row>
    <row r="145" spans="3:6" x14ac:dyDescent="0.2">
      <c r="C145">
        <v>143</v>
      </c>
      <c r="D145" t="s">
        <v>410</v>
      </c>
      <c r="E145" t="s">
        <v>1768</v>
      </c>
      <c r="F145" t="s">
        <v>88</v>
      </c>
    </row>
    <row r="146" spans="3:6" x14ac:dyDescent="0.2">
      <c r="C146">
        <v>144</v>
      </c>
      <c r="D146" t="s">
        <v>85</v>
      </c>
      <c r="E146" t="s">
        <v>1523</v>
      </c>
      <c r="F146" t="s">
        <v>88</v>
      </c>
    </row>
    <row r="147" spans="3:6" x14ac:dyDescent="0.2">
      <c r="C147">
        <v>145</v>
      </c>
      <c r="D147" t="s">
        <v>216</v>
      </c>
      <c r="E147" t="s">
        <v>1824</v>
      </c>
      <c r="F147" t="s">
        <v>88</v>
      </c>
    </row>
    <row r="148" spans="3:6" x14ac:dyDescent="0.2">
      <c r="C148">
        <v>146</v>
      </c>
      <c r="D148" t="s">
        <v>263</v>
      </c>
      <c r="E148" t="s">
        <v>1765</v>
      </c>
      <c r="F148" t="s">
        <v>88</v>
      </c>
    </row>
    <row r="149" spans="3:6" x14ac:dyDescent="0.2">
      <c r="C149">
        <v>147</v>
      </c>
      <c r="D149" t="s">
        <v>209</v>
      </c>
      <c r="E149" t="s">
        <v>798</v>
      </c>
      <c r="F149" t="s">
        <v>88</v>
      </c>
    </row>
    <row r="150" spans="3:6" x14ac:dyDescent="0.2">
      <c r="C150">
        <v>148</v>
      </c>
      <c r="D150" t="s">
        <v>712</v>
      </c>
      <c r="E150" t="s">
        <v>713</v>
      </c>
      <c r="F150" t="s">
        <v>88</v>
      </c>
    </row>
    <row r="151" spans="3:6" x14ac:dyDescent="0.2">
      <c r="C151">
        <v>149</v>
      </c>
      <c r="D151" t="s">
        <v>1184</v>
      </c>
      <c r="E151" t="s">
        <v>3184</v>
      </c>
      <c r="F151" t="s">
        <v>88</v>
      </c>
    </row>
    <row r="152" spans="3:6" x14ac:dyDescent="0.2">
      <c r="C152">
        <v>150</v>
      </c>
      <c r="D152" t="s">
        <v>1184</v>
      </c>
      <c r="E152" t="s">
        <v>3184</v>
      </c>
      <c r="F152" t="s">
        <v>88</v>
      </c>
    </row>
    <row r="153" spans="3:6" x14ac:dyDescent="0.2">
      <c r="C153">
        <v>151</v>
      </c>
      <c r="D153" t="s">
        <v>435</v>
      </c>
      <c r="E153" t="s">
        <v>3188</v>
      </c>
      <c r="F153" t="s">
        <v>88</v>
      </c>
    </row>
    <row r="154" spans="3:6" x14ac:dyDescent="0.2">
      <c r="C154">
        <v>152</v>
      </c>
      <c r="D154" t="s">
        <v>1184</v>
      </c>
      <c r="E154" t="s">
        <v>3321</v>
      </c>
      <c r="F154" t="s">
        <v>88</v>
      </c>
    </row>
    <row r="155" spans="3:6" x14ac:dyDescent="0.2">
      <c r="C155">
        <v>153</v>
      </c>
      <c r="D155" t="s">
        <v>1184</v>
      </c>
      <c r="E155" t="s">
        <v>3321</v>
      </c>
      <c r="F155" t="s">
        <v>88</v>
      </c>
    </row>
    <row r="156" spans="3:6" x14ac:dyDescent="0.2">
      <c r="C156">
        <v>154</v>
      </c>
      <c r="D156" t="s">
        <v>431</v>
      </c>
      <c r="E156" t="s">
        <v>3322</v>
      </c>
      <c r="F156" t="s">
        <v>88</v>
      </c>
    </row>
    <row r="157" spans="3:6" x14ac:dyDescent="0.2">
      <c r="C157">
        <v>155</v>
      </c>
      <c r="D157" t="s">
        <v>431</v>
      </c>
      <c r="E157" t="s">
        <v>3322</v>
      </c>
      <c r="F157" t="s">
        <v>88</v>
      </c>
    </row>
    <row r="158" spans="3:6" x14ac:dyDescent="0.2">
      <c r="C158">
        <v>156</v>
      </c>
      <c r="D158" t="s">
        <v>85</v>
      </c>
      <c r="E158" t="s">
        <v>3192</v>
      </c>
      <c r="F158" t="s">
        <v>88</v>
      </c>
    </row>
    <row r="159" spans="3:6" x14ac:dyDescent="0.2">
      <c r="C159">
        <v>157</v>
      </c>
      <c r="D159" t="s">
        <v>1027</v>
      </c>
      <c r="E159" t="s">
        <v>408</v>
      </c>
      <c r="F159" t="s">
        <v>88</v>
      </c>
    </row>
    <row r="160" spans="3:6" x14ac:dyDescent="0.2">
      <c r="C160">
        <v>158</v>
      </c>
      <c r="D160" t="s">
        <v>935</v>
      </c>
      <c r="E160" t="s">
        <v>1686</v>
      </c>
      <c r="F160" t="s">
        <v>3323</v>
      </c>
    </row>
    <row r="161" spans="3:6" x14ac:dyDescent="0.2">
      <c r="C161">
        <v>159</v>
      </c>
      <c r="D161" t="s">
        <v>1027</v>
      </c>
      <c r="E161" t="s">
        <v>2094</v>
      </c>
      <c r="F161" t="s">
        <v>3323</v>
      </c>
    </row>
    <row r="162" spans="3:6" x14ac:dyDescent="0.2">
      <c r="C162">
        <v>160</v>
      </c>
      <c r="D162" t="s">
        <v>2156</v>
      </c>
      <c r="E162" t="s">
        <v>2157</v>
      </c>
      <c r="F162" t="s">
        <v>3324</v>
      </c>
    </row>
    <row r="163" spans="3:6" x14ac:dyDescent="0.2">
      <c r="C163">
        <v>161</v>
      </c>
      <c r="D163" t="s">
        <v>417</v>
      </c>
      <c r="E163" t="s">
        <v>2135</v>
      </c>
      <c r="F163" t="s">
        <v>3325</v>
      </c>
    </row>
    <row r="164" spans="3:6" x14ac:dyDescent="0.2">
      <c r="C164">
        <v>162</v>
      </c>
      <c r="D164" t="s">
        <v>480</v>
      </c>
      <c r="E164" t="s">
        <v>2057</v>
      </c>
      <c r="F164" t="s">
        <v>3326</v>
      </c>
    </row>
    <row r="165" spans="3:6" x14ac:dyDescent="0.2">
      <c r="C165">
        <v>163</v>
      </c>
      <c r="D165" t="s">
        <v>209</v>
      </c>
      <c r="E165" t="s">
        <v>1806</v>
      </c>
      <c r="F165" t="s">
        <v>88</v>
      </c>
    </row>
    <row r="166" spans="3:6" x14ac:dyDescent="0.2">
      <c r="C166">
        <v>164</v>
      </c>
      <c r="D166" t="s">
        <v>2213</v>
      </c>
      <c r="E166" t="s">
        <v>277</v>
      </c>
      <c r="F166" t="s">
        <v>3327</v>
      </c>
    </row>
    <row r="167" spans="3:6" x14ac:dyDescent="0.2">
      <c r="C167">
        <v>165</v>
      </c>
      <c r="D167" t="s">
        <v>244</v>
      </c>
      <c r="E167" t="s">
        <v>2100</v>
      </c>
      <c r="F167" t="s">
        <v>3327</v>
      </c>
    </row>
    <row r="168" spans="3:6" x14ac:dyDescent="0.2">
      <c r="C168">
        <v>166</v>
      </c>
      <c r="D168" t="s">
        <v>216</v>
      </c>
      <c r="E168" t="s">
        <v>674</v>
      </c>
      <c r="F168" t="s">
        <v>3327</v>
      </c>
    </row>
    <row r="169" spans="3:6" x14ac:dyDescent="0.2">
      <c r="C169">
        <v>167</v>
      </c>
      <c r="D169" t="s">
        <v>1944</v>
      </c>
      <c r="E169" t="s">
        <v>2201</v>
      </c>
      <c r="F169" t="s">
        <v>3327</v>
      </c>
    </row>
    <row r="170" spans="3:6" x14ac:dyDescent="0.2">
      <c r="C170">
        <v>168</v>
      </c>
      <c r="D170" t="s">
        <v>115</v>
      </c>
      <c r="E170" t="s">
        <v>2085</v>
      </c>
      <c r="F170" t="s">
        <v>3323</v>
      </c>
    </row>
    <row r="171" spans="3:6" x14ac:dyDescent="0.2">
      <c r="C171">
        <v>169</v>
      </c>
      <c r="D171" t="s">
        <v>230</v>
      </c>
      <c r="E171" t="s">
        <v>2121</v>
      </c>
      <c r="F171" t="s">
        <v>3327</v>
      </c>
    </row>
    <row r="172" spans="3:6" x14ac:dyDescent="0.2">
      <c r="C172">
        <v>170</v>
      </c>
      <c r="D172" t="s">
        <v>267</v>
      </c>
      <c r="E172" t="s">
        <v>871</v>
      </c>
      <c r="F172" t="s">
        <v>3327</v>
      </c>
    </row>
    <row r="173" spans="3:6" x14ac:dyDescent="0.2">
      <c r="C173">
        <v>171</v>
      </c>
      <c r="D173" t="s">
        <v>1230</v>
      </c>
      <c r="E173" t="s">
        <v>2174</v>
      </c>
      <c r="F173" t="s">
        <v>3327</v>
      </c>
    </row>
    <row r="174" spans="3:6" x14ac:dyDescent="0.2">
      <c r="C174">
        <v>172</v>
      </c>
      <c r="D174" t="s">
        <v>85</v>
      </c>
      <c r="E174" t="s">
        <v>2171</v>
      </c>
      <c r="F174" t="s">
        <v>3327</v>
      </c>
    </row>
    <row r="175" spans="3:6" x14ac:dyDescent="0.2">
      <c r="C175">
        <v>173</v>
      </c>
      <c r="D175" t="s">
        <v>935</v>
      </c>
      <c r="E175" t="s">
        <v>2186</v>
      </c>
      <c r="F175" t="s">
        <v>3327</v>
      </c>
    </row>
    <row r="176" spans="3:6" x14ac:dyDescent="0.2">
      <c r="C176">
        <v>174</v>
      </c>
      <c r="D176" t="s">
        <v>352</v>
      </c>
      <c r="E176" t="s">
        <v>2129</v>
      </c>
      <c r="F176" t="s">
        <v>3327</v>
      </c>
    </row>
    <row r="177" spans="3:6" x14ac:dyDescent="0.2">
      <c r="C177">
        <v>175</v>
      </c>
      <c r="D177" t="s">
        <v>1162</v>
      </c>
      <c r="E177" t="s">
        <v>2111</v>
      </c>
      <c r="F177" t="s">
        <v>3327</v>
      </c>
    </row>
    <row r="178" spans="3:6" x14ac:dyDescent="0.2">
      <c r="C178">
        <v>176</v>
      </c>
      <c r="D178" t="s">
        <v>209</v>
      </c>
      <c r="E178" t="s">
        <v>2163</v>
      </c>
      <c r="F178" t="s">
        <v>3327</v>
      </c>
    </row>
    <row r="179" spans="3:6" x14ac:dyDescent="0.2">
      <c r="C179">
        <v>177</v>
      </c>
      <c r="D179" t="s">
        <v>248</v>
      </c>
      <c r="E179" t="s">
        <v>2082</v>
      </c>
      <c r="F179" t="s">
        <v>3320</v>
      </c>
    </row>
    <row r="180" spans="3:6" x14ac:dyDescent="0.2">
      <c r="C180">
        <v>178</v>
      </c>
      <c r="D180" t="s">
        <v>838</v>
      </c>
      <c r="E180" t="s">
        <v>2210</v>
      </c>
      <c r="F180" t="s">
        <v>3320</v>
      </c>
    </row>
    <row r="181" spans="3:6" x14ac:dyDescent="0.2">
      <c r="C181">
        <v>179</v>
      </c>
      <c r="D181" t="s">
        <v>1650</v>
      </c>
      <c r="E181" t="s">
        <v>342</v>
      </c>
      <c r="F181" t="s">
        <v>3320</v>
      </c>
    </row>
    <row r="182" spans="3:6" x14ac:dyDescent="0.2">
      <c r="C182">
        <v>180</v>
      </c>
      <c r="D182" t="s">
        <v>216</v>
      </c>
      <c r="E182" t="s">
        <v>2177</v>
      </c>
      <c r="F182" t="s">
        <v>3320</v>
      </c>
    </row>
    <row r="183" spans="3:6" x14ac:dyDescent="0.2">
      <c r="C183">
        <v>181</v>
      </c>
      <c r="D183" t="s">
        <v>85</v>
      </c>
      <c r="E183" t="s">
        <v>477</v>
      </c>
      <c r="F183" t="s">
        <v>3320</v>
      </c>
    </row>
    <row r="184" spans="3:6" x14ac:dyDescent="0.2">
      <c r="C184">
        <v>182</v>
      </c>
      <c r="D184" t="s">
        <v>2206</v>
      </c>
      <c r="E184" t="s">
        <v>2207</v>
      </c>
      <c r="F184" t="s">
        <v>3320</v>
      </c>
    </row>
    <row r="185" spans="3:6" x14ac:dyDescent="0.2">
      <c r="C185">
        <v>183</v>
      </c>
      <c r="D185" t="s">
        <v>374</v>
      </c>
      <c r="E185" t="s">
        <v>2132</v>
      </c>
      <c r="F185" t="s">
        <v>3320</v>
      </c>
    </row>
    <row r="186" spans="3:6" x14ac:dyDescent="0.2">
      <c r="C186">
        <v>184</v>
      </c>
      <c r="D186" t="s">
        <v>2069</v>
      </c>
      <c r="E186" t="s">
        <v>2070</v>
      </c>
      <c r="F186" t="s">
        <v>3319</v>
      </c>
    </row>
    <row r="187" spans="3:6" x14ac:dyDescent="0.2">
      <c r="C187">
        <v>185</v>
      </c>
      <c r="D187" t="s">
        <v>2118</v>
      </c>
      <c r="E187" t="s">
        <v>310</v>
      </c>
      <c r="F187" t="s">
        <v>3320</v>
      </c>
    </row>
    <row r="188" spans="3:6" x14ac:dyDescent="0.2">
      <c r="C188">
        <v>186</v>
      </c>
      <c r="D188" t="s">
        <v>1579</v>
      </c>
      <c r="E188" t="s">
        <v>2049</v>
      </c>
      <c r="F188" t="s">
        <v>3320</v>
      </c>
    </row>
    <row r="189" spans="3:6" x14ac:dyDescent="0.2">
      <c r="C189">
        <v>187</v>
      </c>
      <c r="D189" t="s">
        <v>99</v>
      </c>
      <c r="E189" t="s">
        <v>2105</v>
      </c>
      <c r="F189" t="s">
        <v>3319</v>
      </c>
    </row>
    <row r="190" spans="3:6" x14ac:dyDescent="0.2">
      <c r="C190">
        <v>188</v>
      </c>
      <c r="D190" t="s">
        <v>2149</v>
      </c>
      <c r="E190" t="s">
        <v>2150</v>
      </c>
      <c r="F190" t="s">
        <v>3319</v>
      </c>
    </row>
    <row r="191" spans="3:6" x14ac:dyDescent="0.2">
      <c r="C191">
        <v>189</v>
      </c>
      <c r="D191" t="s">
        <v>2113</v>
      </c>
      <c r="E191" t="s">
        <v>227</v>
      </c>
      <c r="F191" t="s">
        <v>3323</v>
      </c>
    </row>
    <row r="192" spans="3:6" x14ac:dyDescent="0.2">
      <c r="C192">
        <v>190</v>
      </c>
      <c r="D192" t="s">
        <v>2137</v>
      </c>
      <c r="E192" t="s">
        <v>2138</v>
      </c>
      <c r="F192" t="s">
        <v>3327</v>
      </c>
    </row>
    <row r="193" spans="3:6" x14ac:dyDescent="0.2">
      <c r="C193">
        <v>191</v>
      </c>
      <c r="D193" t="s">
        <v>694</v>
      </c>
      <c r="E193" t="s">
        <v>2192</v>
      </c>
      <c r="F193" t="s">
        <v>3327</v>
      </c>
    </row>
    <row r="194" spans="3:6" x14ac:dyDescent="0.2">
      <c r="C194">
        <v>192</v>
      </c>
      <c r="D194" t="s">
        <v>259</v>
      </c>
      <c r="E194" t="s">
        <v>2216</v>
      </c>
      <c r="F194" t="s">
        <v>3327</v>
      </c>
    </row>
    <row r="195" spans="3:6" x14ac:dyDescent="0.2">
      <c r="C195">
        <v>193</v>
      </c>
      <c r="D195" t="s">
        <v>2063</v>
      </c>
      <c r="E195" t="s">
        <v>674</v>
      </c>
      <c r="F195" t="s">
        <v>3327</v>
      </c>
    </row>
    <row r="196" spans="3:6" x14ac:dyDescent="0.2">
      <c r="C196">
        <v>194</v>
      </c>
      <c r="D196" t="s">
        <v>259</v>
      </c>
      <c r="E196" t="s">
        <v>2124</v>
      </c>
      <c r="F196" t="s">
        <v>3323</v>
      </c>
    </row>
    <row r="197" spans="3:6" x14ac:dyDescent="0.2">
      <c r="C197">
        <v>195</v>
      </c>
      <c r="D197" t="s">
        <v>135</v>
      </c>
      <c r="E197" t="s">
        <v>2124</v>
      </c>
      <c r="F197" t="s">
        <v>3323</v>
      </c>
    </row>
    <row r="198" spans="3:6" x14ac:dyDescent="0.2">
      <c r="C198">
        <v>196</v>
      </c>
      <c r="D198" t="s">
        <v>435</v>
      </c>
      <c r="E198" t="s">
        <v>2060</v>
      </c>
      <c r="F198" t="s">
        <v>3323</v>
      </c>
    </row>
    <row r="199" spans="3:6" x14ac:dyDescent="0.2">
      <c r="C199">
        <v>197</v>
      </c>
      <c r="D199" t="s">
        <v>2160</v>
      </c>
      <c r="E199" t="s">
        <v>1215</v>
      </c>
      <c r="F199" t="s">
        <v>3323</v>
      </c>
    </row>
    <row r="200" spans="3:6" x14ac:dyDescent="0.2">
      <c r="C200">
        <v>198</v>
      </c>
      <c r="D200" t="s">
        <v>410</v>
      </c>
      <c r="E200" t="s">
        <v>2097</v>
      </c>
      <c r="F200" t="s">
        <v>3320</v>
      </c>
    </row>
    <row r="201" spans="3:6" x14ac:dyDescent="0.2">
      <c r="C201">
        <v>199</v>
      </c>
      <c r="D201" t="s">
        <v>131</v>
      </c>
      <c r="E201" t="s">
        <v>741</v>
      </c>
      <c r="F201" t="s">
        <v>3323</v>
      </c>
    </row>
    <row r="202" spans="3:6" x14ac:dyDescent="0.2">
      <c r="C202">
        <v>200</v>
      </c>
      <c r="D202" t="s">
        <v>1387</v>
      </c>
      <c r="E202" t="s">
        <v>2195</v>
      </c>
      <c r="F202" t="s">
        <v>3320</v>
      </c>
    </row>
    <row r="203" spans="3:6" x14ac:dyDescent="0.2">
      <c r="C203">
        <v>201</v>
      </c>
      <c r="D203" t="s">
        <v>209</v>
      </c>
      <c r="E203" t="s">
        <v>1465</v>
      </c>
      <c r="F203" t="s">
        <v>3320</v>
      </c>
    </row>
    <row r="204" spans="3:6" x14ac:dyDescent="0.2">
      <c r="C204">
        <v>202</v>
      </c>
      <c r="D204" t="s">
        <v>2146</v>
      </c>
      <c r="E204" t="s">
        <v>745</v>
      </c>
      <c r="F204" t="s">
        <v>3323</v>
      </c>
    </row>
    <row r="205" spans="3:6" x14ac:dyDescent="0.2">
      <c r="C205">
        <v>203</v>
      </c>
      <c r="D205" t="s">
        <v>2141</v>
      </c>
      <c r="E205" t="s">
        <v>872</v>
      </c>
      <c r="F205" t="s">
        <v>3320</v>
      </c>
    </row>
    <row r="206" spans="3:6" x14ac:dyDescent="0.2">
      <c r="C206">
        <v>204</v>
      </c>
      <c r="D206" t="s">
        <v>946</v>
      </c>
      <c r="E206" t="s">
        <v>2180</v>
      </c>
      <c r="F206" t="s">
        <v>3320</v>
      </c>
    </row>
    <row r="207" spans="3:6" x14ac:dyDescent="0.2">
      <c r="C207">
        <v>205</v>
      </c>
      <c r="D207" t="s">
        <v>2108</v>
      </c>
      <c r="E207" t="s">
        <v>120</v>
      </c>
      <c r="F207" t="s">
        <v>3320</v>
      </c>
    </row>
    <row r="208" spans="3:6" x14ac:dyDescent="0.2">
      <c r="C208">
        <v>206</v>
      </c>
      <c r="D208" t="s">
        <v>2076</v>
      </c>
      <c r="E208" t="s">
        <v>2077</v>
      </c>
      <c r="F208" t="s">
        <v>3320</v>
      </c>
    </row>
    <row r="209" spans="3:6" x14ac:dyDescent="0.2">
      <c r="C209">
        <v>207</v>
      </c>
      <c r="D209" t="s">
        <v>593</v>
      </c>
      <c r="E209" t="s">
        <v>2073</v>
      </c>
      <c r="F209" t="s">
        <v>3323</v>
      </c>
    </row>
    <row r="210" spans="3:6" x14ac:dyDescent="0.2">
      <c r="C210">
        <v>208</v>
      </c>
      <c r="D210" t="s">
        <v>99</v>
      </c>
      <c r="E210" t="s">
        <v>2090</v>
      </c>
      <c r="F210" t="s">
        <v>3323</v>
      </c>
    </row>
    <row r="211" spans="3:6" x14ac:dyDescent="0.2">
      <c r="C211">
        <v>209</v>
      </c>
      <c r="D211" t="s">
        <v>2448</v>
      </c>
      <c r="E211" t="s">
        <v>1110</v>
      </c>
      <c r="F211" t="s">
        <v>3319</v>
      </c>
    </row>
    <row r="212" spans="3:6" x14ac:dyDescent="0.2">
      <c r="C212">
        <v>210</v>
      </c>
      <c r="D212" t="s">
        <v>135</v>
      </c>
      <c r="E212" t="s">
        <v>2054</v>
      </c>
      <c r="F212" t="s">
        <v>3327</v>
      </c>
    </row>
    <row r="213" spans="3:6" x14ac:dyDescent="0.2">
      <c r="C213">
        <v>211</v>
      </c>
      <c r="D213" t="s">
        <v>99</v>
      </c>
      <c r="E213" t="s">
        <v>2166</v>
      </c>
      <c r="F213" t="s">
        <v>3327</v>
      </c>
    </row>
    <row r="214" spans="3:6" x14ac:dyDescent="0.2">
      <c r="C214">
        <v>212</v>
      </c>
      <c r="D214" t="s">
        <v>435</v>
      </c>
      <c r="E214" t="s">
        <v>2189</v>
      </c>
      <c r="F214" t="s">
        <v>3327</v>
      </c>
    </row>
    <row r="215" spans="3:6" x14ac:dyDescent="0.2">
      <c r="C215">
        <v>213</v>
      </c>
      <c r="D215" t="s">
        <v>298</v>
      </c>
      <c r="E215" t="s">
        <v>649</v>
      </c>
      <c r="F215" t="s">
        <v>3320</v>
      </c>
    </row>
    <row r="216" spans="3:6" x14ac:dyDescent="0.2">
      <c r="C216">
        <v>214</v>
      </c>
      <c r="D216" t="s">
        <v>244</v>
      </c>
      <c r="E216" t="s">
        <v>1864</v>
      </c>
      <c r="F216" t="s">
        <v>3323</v>
      </c>
    </row>
    <row r="217" spans="3:6" x14ac:dyDescent="0.2">
      <c r="C217">
        <v>215</v>
      </c>
      <c r="D217" t="s">
        <v>259</v>
      </c>
      <c r="E217" t="s">
        <v>2222</v>
      </c>
      <c r="F217" t="s">
        <v>3323</v>
      </c>
    </row>
    <row r="218" spans="3:6" x14ac:dyDescent="0.2">
      <c r="C218">
        <v>216</v>
      </c>
      <c r="D218" t="s">
        <v>410</v>
      </c>
      <c r="E218" t="s">
        <v>2066</v>
      </c>
      <c r="F218" t="s">
        <v>3320</v>
      </c>
    </row>
    <row r="219" spans="3:6" x14ac:dyDescent="0.2">
      <c r="C219">
        <v>217</v>
      </c>
      <c r="D219" t="s">
        <v>2115</v>
      </c>
      <c r="E219" t="s">
        <v>277</v>
      </c>
      <c r="F219" t="s">
        <v>3320</v>
      </c>
    </row>
    <row r="220" spans="3:6" x14ac:dyDescent="0.2">
      <c r="C220">
        <v>218</v>
      </c>
      <c r="D220" t="s">
        <v>85</v>
      </c>
      <c r="E220" t="s">
        <v>2198</v>
      </c>
      <c r="F220" t="s">
        <v>3320</v>
      </c>
    </row>
    <row r="221" spans="3:6" x14ac:dyDescent="0.2">
      <c r="C221">
        <v>219</v>
      </c>
      <c r="D221" t="s">
        <v>410</v>
      </c>
      <c r="E221" t="s">
        <v>1976</v>
      </c>
      <c r="F221" t="s">
        <v>3323</v>
      </c>
    </row>
    <row r="222" spans="3:6" x14ac:dyDescent="0.2">
      <c r="C222">
        <v>220</v>
      </c>
      <c r="D222" t="s">
        <v>148</v>
      </c>
      <c r="E222" t="s">
        <v>2153</v>
      </c>
      <c r="F222" t="s">
        <v>3319</v>
      </c>
    </row>
    <row r="223" spans="3:6" x14ac:dyDescent="0.2">
      <c r="C223">
        <v>221</v>
      </c>
      <c r="D223" t="s">
        <v>1289</v>
      </c>
      <c r="E223" t="s">
        <v>2131</v>
      </c>
      <c r="F223" t="s">
        <v>3327</v>
      </c>
    </row>
    <row r="224" spans="3:6" x14ac:dyDescent="0.2">
      <c r="C224">
        <v>222</v>
      </c>
      <c r="D224" t="s">
        <v>259</v>
      </c>
      <c r="E224" t="s">
        <v>3328</v>
      </c>
      <c r="F224" t="s">
        <v>3323</v>
      </c>
    </row>
    <row r="225" spans="3:6" x14ac:dyDescent="0.2">
      <c r="C225">
        <v>223</v>
      </c>
      <c r="D225" t="s">
        <v>226</v>
      </c>
      <c r="E225" t="s">
        <v>2444</v>
      </c>
      <c r="F225" t="s">
        <v>3320</v>
      </c>
    </row>
    <row r="226" spans="3:6" x14ac:dyDescent="0.2">
      <c r="C226">
        <v>224</v>
      </c>
      <c r="D226" t="s">
        <v>802</v>
      </c>
      <c r="E226" t="s">
        <v>3329</v>
      </c>
      <c r="F226" t="s">
        <v>3327</v>
      </c>
    </row>
    <row r="227" spans="3:6" x14ac:dyDescent="0.2">
      <c r="C227">
        <v>225</v>
      </c>
      <c r="D227" t="s">
        <v>259</v>
      </c>
      <c r="E227" t="s">
        <v>745</v>
      </c>
      <c r="F227" t="s">
        <v>3327</v>
      </c>
    </row>
    <row r="228" spans="3:6" x14ac:dyDescent="0.2">
      <c r="C228">
        <v>226</v>
      </c>
      <c r="D228" t="s">
        <v>410</v>
      </c>
      <c r="E228" t="s">
        <v>3330</v>
      </c>
      <c r="F228" t="s">
        <v>3331</v>
      </c>
    </row>
    <row r="229" spans="3:6" x14ac:dyDescent="0.2">
      <c r="C229">
        <v>227</v>
      </c>
      <c r="D229" t="s">
        <v>410</v>
      </c>
      <c r="E229" t="s">
        <v>3330</v>
      </c>
      <c r="F229" t="s">
        <v>3331</v>
      </c>
    </row>
    <row r="230" spans="3:6" x14ac:dyDescent="0.2">
      <c r="C230">
        <v>228</v>
      </c>
      <c r="D230" t="s">
        <v>309</v>
      </c>
      <c r="E230" t="s">
        <v>310</v>
      </c>
      <c r="F230" t="s">
        <v>303</v>
      </c>
    </row>
    <row r="231" spans="3:6" x14ac:dyDescent="0.2">
      <c r="C231">
        <v>229</v>
      </c>
      <c r="D231" t="s">
        <v>85</v>
      </c>
      <c r="E231" t="s">
        <v>305</v>
      </c>
      <c r="F231" t="s">
        <v>303</v>
      </c>
    </row>
    <row r="232" spans="3:6" x14ac:dyDescent="0.2">
      <c r="C232">
        <v>230</v>
      </c>
      <c r="D232" t="s">
        <v>158</v>
      </c>
      <c r="E232" t="s">
        <v>312</v>
      </c>
      <c r="F232" t="s">
        <v>303</v>
      </c>
    </row>
    <row r="233" spans="3:6" x14ac:dyDescent="0.2">
      <c r="C233">
        <v>231</v>
      </c>
      <c r="D233" t="s">
        <v>230</v>
      </c>
      <c r="E233" t="s">
        <v>307</v>
      </c>
      <c r="F233" t="s">
        <v>303</v>
      </c>
    </row>
    <row r="234" spans="3:6" x14ac:dyDescent="0.2">
      <c r="C234">
        <v>232</v>
      </c>
      <c r="D234" t="s">
        <v>314</v>
      </c>
      <c r="E234" t="s">
        <v>315</v>
      </c>
      <c r="F234" t="s">
        <v>303</v>
      </c>
    </row>
    <row r="235" spans="3:6" x14ac:dyDescent="0.2">
      <c r="C235">
        <v>233</v>
      </c>
      <c r="D235" t="s">
        <v>3199</v>
      </c>
      <c r="E235" t="s">
        <v>3200</v>
      </c>
      <c r="F235" t="s">
        <v>303</v>
      </c>
    </row>
    <row r="236" spans="3:6" x14ac:dyDescent="0.2">
      <c r="C236">
        <v>234</v>
      </c>
      <c r="D236" t="s">
        <v>3199</v>
      </c>
      <c r="E236" t="s">
        <v>3200</v>
      </c>
      <c r="F236" t="s">
        <v>303</v>
      </c>
    </row>
    <row r="237" spans="3:6" x14ac:dyDescent="0.2">
      <c r="C237">
        <v>235</v>
      </c>
      <c r="D237" t="s">
        <v>1217</v>
      </c>
      <c r="E237" t="s">
        <v>1218</v>
      </c>
      <c r="F237" t="s">
        <v>1150</v>
      </c>
    </row>
    <row r="238" spans="3:6" x14ac:dyDescent="0.2">
      <c r="C238">
        <v>236</v>
      </c>
      <c r="D238" t="s">
        <v>1213</v>
      </c>
      <c r="E238" t="s">
        <v>120</v>
      </c>
      <c r="F238" t="s">
        <v>1150</v>
      </c>
    </row>
    <row r="239" spans="3:6" x14ac:dyDescent="0.2">
      <c r="C239">
        <v>237</v>
      </c>
      <c r="D239" t="s">
        <v>1187</v>
      </c>
      <c r="E239" t="s">
        <v>227</v>
      </c>
      <c r="F239" t="s">
        <v>1150</v>
      </c>
    </row>
    <row r="240" spans="3:6" x14ac:dyDescent="0.2">
      <c r="C240">
        <v>238</v>
      </c>
      <c r="D240" t="s">
        <v>1184</v>
      </c>
      <c r="E240" t="s">
        <v>1211</v>
      </c>
      <c r="F240" t="s">
        <v>1150</v>
      </c>
    </row>
    <row r="241" spans="3:6" x14ac:dyDescent="0.2">
      <c r="C241">
        <v>239</v>
      </c>
      <c r="D241" t="s">
        <v>732</v>
      </c>
      <c r="E241" t="s">
        <v>1179</v>
      </c>
      <c r="F241" t="s">
        <v>1150</v>
      </c>
    </row>
    <row r="242" spans="3:6" x14ac:dyDescent="0.2">
      <c r="C242">
        <v>240</v>
      </c>
      <c r="D242" t="s">
        <v>115</v>
      </c>
      <c r="E242" t="s">
        <v>1234</v>
      </c>
      <c r="F242" t="s">
        <v>1150</v>
      </c>
    </row>
    <row r="243" spans="3:6" x14ac:dyDescent="0.2">
      <c r="C243">
        <v>241</v>
      </c>
      <c r="D243" t="s">
        <v>1236</v>
      </c>
      <c r="E243" t="s">
        <v>1237</v>
      </c>
      <c r="F243" t="s">
        <v>1150</v>
      </c>
    </row>
    <row r="244" spans="3:6" x14ac:dyDescent="0.2">
      <c r="C244">
        <v>242</v>
      </c>
      <c r="D244" t="s">
        <v>209</v>
      </c>
      <c r="E244" t="s">
        <v>1197</v>
      </c>
      <c r="F244" t="s">
        <v>1150</v>
      </c>
    </row>
    <row r="245" spans="3:6" x14ac:dyDescent="0.2">
      <c r="C245">
        <v>243</v>
      </c>
      <c r="D245" t="s">
        <v>85</v>
      </c>
      <c r="E245" t="s">
        <v>1199</v>
      </c>
      <c r="F245" t="s">
        <v>1150</v>
      </c>
    </row>
    <row r="246" spans="3:6" x14ac:dyDescent="0.2">
      <c r="C246">
        <v>244</v>
      </c>
      <c r="D246" t="s">
        <v>327</v>
      </c>
      <c r="E246" t="s">
        <v>1232</v>
      </c>
      <c r="F246" t="s">
        <v>1150</v>
      </c>
    </row>
    <row r="247" spans="3:6" x14ac:dyDescent="0.2">
      <c r="C247">
        <v>245</v>
      </c>
      <c r="D247" t="s">
        <v>1225</v>
      </c>
      <c r="E247" t="s">
        <v>1226</v>
      </c>
      <c r="F247" t="s">
        <v>1150</v>
      </c>
    </row>
    <row r="248" spans="3:6" x14ac:dyDescent="0.2">
      <c r="C248">
        <v>246</v>
      </c>
      <c r="D248" t="s">
        <v>1230</v>
      </c>
      <c r="E248" t="s">
        <v>292</v>
      </c>
      <c r="F248" t="s">
        <v>1150</v>
      </c>
    </row>
    <row r="249" spans="3:6" x14ac:dyDescent="0.2">
      <c r="C249">
        <v>247</v>
      </c>
      <c r="D249" t="s">
        <v>279</v>
      </c>
      <c r="E249" t="s">
        <v>414</v>
      </c>
      <c r="F249" t="s">
        <v>1150</v>
      </c>
    </row>
    <row r="250" spans="3:6" x14ac:dyDescent="0.2">
      <c r="C250">
        <v>248</v>
      </c>
      <c r="D250" t="s">
        <v>1207</v>
      </c>
      <c r="E250" t="s">
        <v>1208</v>
      </c>
      <c r="F250" t="s">
        <v>1150</v>
      </c>
    </row>
    <row r="251" spans="3:6" x14ac:dyDescent="0.2">
      <c r="C251">
        <v>249</v>
      </c>
      <c r="D251" t="s">
        <v>1189</v>
      </c>
      <c r="E251" t="s">
        <v>1190</v>
      </c>
      <c r="F251" t="s">
        <v>1150</v>
      </c>
    </row>
    <row r="252" spans="3:6" x14ac:dyDescent="0.2">
      <c r="C252">
        <v>250</v>
      </c>
      <c r="D252" t="s">
        <v>141</v>
      </c>
      <c r="E252" t="s">
        <v>1223</v>
      </c>
      <c r="F252" t="s">
        <v>1150</v>
      </c>
    </row>
    <row r="253" spans="3:6" x14ac:dyDescent="0.2">
      <c r="C253">
        <v>251</v>
      </c>
      <c r="D253" t="s">
        <v>158</v>
      </c>
      <c r="E253" t="s">
        <v>1221</v>
      </c>
      <c r="F253" t="s">
        <v>1150</v>
      </c>
    </row>
    <row r="254" spans="3:6" x14ac:dyDescent="0.2">
      <c r="C254">
        <v>252</v>
      </c>
      <c r="D254" t="s">
        <v>1192</v>
      </c>
      <c r="E254" t="s">
        <v>798</v>
      </c>
      <c r="F254" t="s">
        <v>1150</v>
      </c>
    </row>
    <row r="255" spans="3:6" x14ac:dyDescent="0.2">
      <c r="C255">
        <v>253</v>
      </c>
      <c r="D255" t="s">
        <v>248</v>
      </c>
      <c r="E255" t="s">
        <v>1135</v>
      </c>
      <c r="F255" t="s">
        <v>1150</v>
      </c>
    </row>
    <row r="256" spans="3:6" x14ac:dyDescent="0.2">
      <c r="C256">
        <v>254</v>
      </c>
      <c r="D256" t="s">
        <v>715</v>
      </c>
      <c r="E256" t="s">
        <v>1205</v>
      </c>
      <c r="F256" t="s">
        <v>1150</v>
      </c>
    </row>
    <row r="257" spans="3:6" x14ac:dyDescent="0.2">
      <c r="C257">
        <v>255</v>
      </c>
      <c r="D257" t="s">
        <v>760</v>
      </c>
      <c r="E257" t="s">
        <v>1215</v>
      </c>
      <c r="F257" t="s">
        <v>1150</v>
      </c>
    </row>
    <row r="258" spans="3:6" x14ac:dyDescent="0.2">
      <c r="C258">
        <v>256</v>
      </c>
      <c r="D258" t="s">
        <v>378</v>
      </c>
      <c r="E258" t="s">
        <v>1201</v>
      </c>
      <c r="F258" t="s">
        <v>1150</v>
      </c>
    </row>
    <row r="259" spans="3:6" x14ac:dyDescent="0.2">
      <c r="C259">
        <v>257</v>
      </c>
      <c r="D259" t="s">
        <v>158</v>
      </c>
      <c r="E259" t="s">
        <v>1203</v>
      </c>
      <c r="F259" t="s">
        <v>1150</v>
      </c>
    </row>
    <row r="260" spans="3:6" x14ac:dyDescent="0.2">
      <c r="C260">
        <v>258</v>
      </c>
      <c r="D260" t="s">
        <v>1194</v>
      </c>
      <c r="E260" t="s">
        <v>1195</v>
      </c>
      <c r="F260" t="s">
        <v>1150</v>
      </c>
    </row>
    <row r="261" spans="3:6" x14ac:dyDescent="0.2">
      <c r="C261">
        <v>259</v>
      </c>
      <c r="D261" t="s">
        <v>504</v>
      </c>
      <c r="E261" t="s">
        <v>1240</v>
      </c>
      <c r="F261" t="s">
        <v>1150</v>
      </c>
    </row>
    <row r="262" spans="3:6" x14ac:dyDescent="0.2">
      <c r="C262">
        <v>260</v>
      </c>
      <c r="D262" t="s">
        <v>1207</v>
      </c>
      <c r="E262" t="s">
        <v>1242</v>
      </c>
      <c r="F262" t="s">
        <v>1150</v>
      </c>
    </row>
    <row r="263" spans="3:6" x14ac:dyDescent="0.2">
      <c r="C263">
        <v>261</v>
      </c>
      <c r="D263" t="s">
        <v>1246</v>
      </c>
      <c r="E263" t="s">
        <v>1247</v>
      </c>
      <c r="F263" t="s">
        <v>1150</v>
      </c>
    </row>
    <row r="264" spans="3:6" x14ac:dyDescent="0.2">
      <c r="C264">
        <v>262</v>
      </c>
      <c r="D264" t="s">
        <v>111</v>
      </c>
      <c r="E264" t="s">
        <v>1249</v>
      </c>
      <c r="F264" t="s">
        <v>1150</v>
      </c>
    </row>
    <row r="265" spans="3:6" x14ac:dyDescent="0.2">
      <c r="C265">
        <v>263</v>
      </c>
      <c r="D265" t="s">
        <v>1251</v>
      </c>
      <c r="E265" t="s">
        <v>1252</v>
      </c>
      <c r="F265" t="s">
        <v>1150</v>
      </c>
    </row>
    <row r="266" spans="3:6" x14ac:dyDescent="0.2">
      <c r="C266">
        <v>264</v>
      </c>
      <c r="D266" t="s">
        <v>1265</v>
      </c>
      <c r="E266" t="s">
        <v>1266</v>
      </c>
      <c r="F266" t="s">
        <v>1150</v>
      </c>
    </row>
    <row r="267" spans="3:6" x14ac:dyDescent="0.2">
      <c r="C267">
        <v>265</v>
      </c>
      <c r="D267" t="s">
        <v>298</v>
      </c>
      <c r="E267" t="s">
        <v>1262</v>
      </c>
      <c r="F267" t="s">
        <v>1150</v>
      </c>
    </row>
    <row r="268" spans="3:6" x14ac:dyDescent="0.2">
      <c r="C268">
        <v>266</v>
      </c>
      <c r="D268" t="s">
        <v>135</v>
      </c>
      <c r="E268" t="s">
        <v>1254</v>
      </c>
      <c r="F268" t="s">
        <v>1150</v>
      </c>
    </row>
    <row r="269" spans="3:6" x14ac:dyDescent="0.2">
      <c r="C269">
        <v>267</v>
      </c>
      <c r="D269" t="s">
        <v>1259</v>
      </c>
      <c r="E269" t="s">
        <v>1260</v>
      </c>
      <c r="F269" t="s">
        <v>1150</v>
      </c>
    </row>
    <row r="270" spans="3:6" x14ac:dyDescent="0.2">
      <c r="C270">
        <v>268</v>
      </c>
      <c r="D270" t="s">
        <v>1256</v>
      </c>
      <c r="E270" t="s">
        <v>1257</v>
      </c>
      <c r="F270" t="s">
        <v>1150</v>
      </c>
    </row>
    <row r="271" spans="3:6" x14ac:dyDescent="0.2">
      <c r="C271">
        <v>269</v>
      </c>
      <c r="D271" t="s">
        <v>190</v>
      </c>
      <c r="E271" t="s">
        <v>1228</v>
      </c>
      <c r="F271" t="s">
        <v>1150</v>
      </c>
    </row>
    <row r="272" spans="3:6" x14ac:dyDescent="0.2">
      <c r="C272">
        <v>270</v>
      </c>
      <c r="D272" t="s">
        <v>216</v>
      </c>
      <c r="E272" t="s">
        <v>1244</v>
      </c>
      <c r="F272" t="s">
        <v>1150</v>
      </c>
    </row>
    <row r="273" spans="3:6" x14ac:dyDescent="0.2">
      <c r="C273">
        <v>271</v>
      </c>
      <c r="D273" t="s">
        <v>1268</v>
      </c>
      <c r="E273" t="s">
        <v>1269</v>
      </c>
      <c r="F273" t="s">
        <v>1150</v>
      </c>
    </row>
    <row r="274" spans="3:6" x14ac:dyDescent="0.2">
      <c r="C274">
        <v>272</v>
      </c>
      <c r="D274" t="s">
        <v>1268</v>
      </c>
      <c r="E274" t="s">
        <v>1271</v>
      </c>
      <c r="F274" t="s">
        <v>1150</v>
      </c>
    </row>
    <row r="275" spans="3:6" x14ac:dyDescent="0.2">
      <c r="C275">
        <v>273</v>
      </c>
      <c r="D275" t="s">
        <v>248</v>
      </c>
      <c r="E275" t="s">
        <v>1273</v>
      </c>
      <c r="F275" t="s">
        <v>1150</v>
      </c>
    </row>
    <row r="276" spans="3:6" x14ac:dyDescent="0.2">
      <c r="C276">
        <v>274</v>
      </c>
      <c r="D276" t="s">
        <v>1275</v>
      </c>
      <c r="E276" t="s">
        <v>1276</v>
      </c>
      <c r="F276" t="s">
        <v>1150</v>
      </c>
    </row>
    <row r="277" spans="3:6" x14ac:dyDescent="0.2">
      <c r="C277">
        <v>275</v>
      </c>
      <c r="D277" t="s">
        <v>456</v>
      </c>
      <c r="E277" t="s">
        <v>1282</v>
      </c>
      <c r="F277" t="s">
        <v>1150</v>
      </c>
    </row>
    <row r="278" spans="3:6" x14ac:dyDescent="0.2">
      <c r="C278">
        <v>276</v>
      </c>
      <c r="D278" t="s">
        <v>1284</v>
      </c>
      <c r="E278" t="s">
        <v>1285</v>
      </c>
      <c r="F278" t="s">
        <v>1150</v>
      </c>
    </row>
    <row r="279" spans="3:6" x14ac:dyDescent="0.2">
      <c r="C279">
        <v>277</v>
      </c>
      <c r="D279" t="s">
        <v>1279</v>
      </c>
      <c r="E279" t="s">
        <v>1280</v>
      </c>
      <c r="F279" t="s">
        <v>1150</v>
      </c>
    </row>
    <row r="280" spans="3:6" x14ac:dyDescent="0.2">
      <c r="C280">
        <v>278</v>
      </c>
      <c r="D280" t="s">
        <v>1287</v>
      </c>
      <c r="E280" t="s">
        <v>1288</v>
      </c>
      <c r="F280" t="s">
        <v>1150</v>
      </c>
    </row>
    <row r="281" spans="3:6" x14ac:dyDescent="0.2">
      <c r="C281">
        <v>279</v>
      </c>
      <c r="D281" t="s">
        <v>1289</v>
      </c>
      <c r="E281" t="s">
        <v>1290</v>
      </c>
      <c r="F281" t="s">
        <v>1150</v>
      </c>
    </row>
    <row r="282" spans="3:6" x14ac:dyDescent="0.2">
      <c r="C282">
        <v>280</v>
      </c>
      <c r="D282" t="s">
        <v>555</v>
      </c>
      <c r="E282" t="s">
        <v>1993</v>
      </c>
      <c r="F282" t="s">
        <v>1961</v>
      </c>
    </row>
    <row r="283" spans="3:6" x14ac:dyDescent="0.2">
      <c r="C283">
        <v>281</v>
      </c>
      <c r="D283" t="s">
        <v>488</v>
      </c>
      <c r="E283" t="s">
        <v>2027</v>
      </c>
      <c r="F283" t="s">
        <v>1961</v>
      </c>
    </row>
    <row r="284" spans="3:6" x14ac:dyDescent="0.2">
      <c r="C284">
        <v>282</v>
      </c>
      <c r="D284" t="s">
        <v>473</v>
      </c>
      <c r="E284" t="s">
        <v>2013</v>
      </c>
      <c r="F284" t="s">
        <v>1961</v>
      </c>
    </row>
    <row r="285" spans="3:6" x14ac:dyDescent="0.2">
      <c r="C285">
        <v>283</v>
      </c>
      <c r="D285" t="s">
        <v>2006</v>
      </c>
      <c r="E285" t="s">
        <v>2007</v>
      </c>
      <c r="F285" t="s">
        <v>1961</v>
      </c>
    </row>
    <row r="286" spans="3:6" x14ac:dyDescent="0.2">
      <c r="C286">
        <v>284</v>
      </c>
      <c r="D286" t="s">
        <v>488</v>
      </c>
      <c r="E286" t="s">
        <v>2015</v>
      </c>
      <c r="F286" t="s">
        <v>1961</v>
      </c>
    </row>
    <row r="287" spans="3:6" x14ac:dyDescent="0.2">
      <c r="C287">
        <v>285</v>
      </c>
      <c r="D287" t="s">
        <v>158</v>
      </c>
      <c r="E287" t="s">
        <v>120</v>
      </c>
      <c r="F287" t="s">
        <v>1961</v>
      </c>
    </row>
    <row r="288" spans="3:6" x14ac:dyDescent="0.2">
      <c r="C288">
        <v>286</v>
      </c>
      <c r="D288" t="s">
        <v>760</v>
      </c>
      <c r="E288" t="s">
        <v>1976</v>
      </c>
      <c r="F288" t="s">
        <v>1961</v>
      </c>
    </row>
    <row r="289" spans="3:6" x14ac:dyDescent="0.2">
      <c r="C289">
        <v>287</v>
      </c>
      <c r="D289" t="s">
        <v>2024</v>
      </c>
      <c r="E289" t="s">
        <v>2025</v>
      </c>
      <c r="F289" t="s">
        <v>1961</v>
      </c>
    </row>
    <row r="290" spans="3:6" x14ac:dyDescent="0.2">
      <c r="C290">
        <v>288</v>
      </c>
      <c r="D290" t="s">
        <v>1162</v>
      </c>
      <c r="E290" t="s">
        <v>2037</v>
      </c>
      <c r="F290" t="s">
        <v>1961</v>
      </c>
    </row>
    <row r="291" spans="3:6" x14ac:dyDescent="0.2">
      <c r="C291">
        <v>289</v>
      </c>
      <c r="D291" t="s">
        <v>2003</v>
      </c>
      <c r="E291" t="s">
        <v>2004</v>
      </c>
      <c r="F291" t="s">
        <v>1961</v>
      </c>
    </row>
    <row r="292" spans="3:6" x14ac:dyDescent="0.2">
      <c r="C292">
        <v>290</v>
      </c>
      <c r="D292" t="s">
        <v>158</v>
      </c>
      <c r="E292" t="s">
        <v>1986</v>
      </c>
      <c r="F292" t="s">
        <v>1961</v>
      </c>
    </row>
    <row r="293" spans="3:6" x14ac:dyDescent="0.2">
      <c r="C293">
        <v>291</v>
      </c>
      <c r="D293" t="s">
        <v>216</v>
      </c>
      <c r="E293" t="s">
        <v>2017</v>
      </c>
      <c r="F293" t="s">
        <v>1961</v>
      </c>
    </row>
    <row r="294" spans="3:6" x14ac:dyDescent="0.2">
      <c r="C294">
        <v>292</v>
      </c>
      <c r="D294" t="s">
        <v>435</v>
      </c>
      <c r="E294" t="s">
        <v>2035</v>
      </c>
      <c r="F294" t="s">
        <v>1961</v>
      </c>
    </row>
    <row r="295" spans="3:6" x14ac:dyDescent="0.2">
      <c r="C295">
        <v>293</v>
      </c>
      <c r="D295" t="s">
        <v>1979</v>
      </c>
      <c r="E295" t="s">
        <v>1394</v>
      </c>
      <c r="F295" t="s">
        <v>1961</v>
      </c>
    </row>
    <row r="296" spans="3:6" x14ac:dyDescent="0.2">
      <c r="C296">
        <v>294</v>
      </c>
      <c r="D296" t="s">
        <v>85</v>
      </c>
      <c r="E296" t="s">
        <v>2042</v>
      </c>
      <c r="F296" t="s">
        <v>1961</v>
      </c>
    </row>
    <row r="297" spans="3:6" x14ac:dyDescent="0.2">
      <c r="C297">
        <v>295</v>
      </c>
      <c r="D297" t="s">
        <v>294</v>
      </c>
      <c r="E297" t="s">
        <v>2029</v>
      </c>
      <c r="F297" t="s">
        <v>1961</v>
      </c>
    </row>
    <row r="298" spans="3:6" x14ac:dyDescent="0.2">
      <c r="C298">
        <v>296</v>
      </c>
      <c r="D298" t="s">
        <v>158</v>
      </c>
      <c r="E298" t="s">
        <v>2031</v>
      </c>
      <c r="F298" t="s">
        <v>1961</v>
      </c>
    </row>
    <row r="299" spans="3:6" x14ac:dyDescent="0.2">
      <c r="C299">
        <v>297</v>
      </c>
      <c r="D299" t="s">
        <v>1445</v>
      </c>
      <c r="E299" t="s">
        <v>319</v>
      </c>
      <c r="F299" t="s">
        <v>1961</v>
      </c>
    </row>
    <row r="300" spans="3:6" x14ac:dyDescent="0.2">
      <c r="C300">
        <v>298</v>
      </c>
      <c r="D300" t="s">
        <v>1632</v>
      </c>
      <c r="E300" t="s">
        <v>2045</v>
      </c>
      <c r="F300" t="s">
        <v>1961</v>
      </c>
    </row>
    <row r="301" spans="3:6" x14ac:dyDescent="0.2">
      <c r="C301">
        <v>299</v>
      </c>
      <c r="D301" t="s">
        <v>1414</v>
      </c>
      <c r="E301" t="s">
        <v>2009</v>
      </c>
      <c r="F301" t="s">
        <v>1961</v>
      </c>
    </row>
    <row r="302" spans="3:6" x14ac:dyDescent="0.2">
      <c r="C302">
        <v>300</v>
      </c>
      <c r="D302" t="s">
        <v>1414</v>
      </c>
      <c r="E302" t="s">
        <v>2009</v>
      </c>
      <c r="F302" t="s">
        <v>1961</v>
      </c>
    </row>
    <row r="303" spans="3:6" x14ac:dyDescent="0.2">
      <c r="C303">
        <v>301</v>
      </c>
      <c r="D303" t="s">
        <v>354</v>
      </c>
      <c r="E303" t="s">
        <v>355</v>
      </c>
      <c r="F303" t="s">
        <v>353</v>
      </c>
    </row>
    <row r="304" spans="3:6" x14ac:dyDescent="0.2">
      <c r="C304">
        <v>302</v>
      </c>
      <c r="D304" t="s">
        <v>270</v>
      </c>
      <c r="E304" t="s">
        <v>360</v>
      </c>
      <c r="F304" t="s">
        <v>353</v>
      </c>
    </row>
    <row r="305" spans="3:6" x14ac:dyDescent="0.2">
      <c r="C305">
        <v>303</v>
      </c>
      <c r="D305" t="s">
        <v>364</v>
      </c>
      <c r="E305" t="s">
        <v>365</v>
      </c>
      <c r="F305" t="s">
        <v>353</v>
      </c>
    </row>
    <row r="306" spans="3:6" x14ac:dyDescent="0.2">
      <c r="C306">
        <v>304</v>
      </c>
      <c r="D306" t="s">
        <v>135</v>
      </c>
      <c r="E306" t="s">
        <v>367</v>
      </c>
      <c r="F306" t="s">
        <v>353</v>
      </c>
    </row>
    <row r="307" spans="3:6" x14ac:dyDescent="0.2">
      <c r="C307">
        <v>305</v>
      </c>
      <c r="D307" t="s">
        <v>158</v>
      </c>
      <c r="E307" t="s">
        <v>369</v>
      </c>
      <c r="F307" t="s">
        <v>353</v>
      </c>
    </row>
    <row r="308" spans="3:6" x14ac:dyDescent="0.2">
      <c r="C308">
        <v>306</v>
      </c>
      <c r="D308" t="s">
        <v>371</v>
      </c>
      <c r="E308" t="s">
        <v>372</v>
      </c>
      <c r="F308" t="s">
        <v>353</v>
      </c>
    </row>
    <row r="309" spans="3:6" x14ac:dyDescent="0.2">
      <c r="C309">
        <v>307</v>
      </c>
      <c r="D309" t="s">
        <v>374</v>
      </c>
      <c r="E309" t="s">
        <v>375</v>
      </c>
      <c r="F309" t="s">
        <v>353</v>
      </c>
    </row>
    <row r="310" spans="3:6" x14ac:dyDescent="0.2">
      <c r="C310">
        <v>308</v>
      </c>
      <c r="D310" t="s">
        <v>115</v>
      </c>
      <c r="E310" t="s">
        <v>381</v>
      </c>
      <c r="F310" t="s">
        <v>353</v>
      </c>
    </row>
    <row r="311" spans="3:6" x14ac:dyDescent="0.2">
      <c r="C311">
        <v>309</v>
      </c>
      <c r="D311" t="s">
        <v>338</v>
      </c>
      <c r="E311" t="s">
        <v>383</v>
      </c>
      <c r="F311" t="s">
        <v>353</v>
      </c>
    </row>
    <row r="312" spans="3:6" x14ac:dyDescent="0.2">
      <c r="C312">
        <v>310</v>
      </c>
      <c r="D312" t="s">
        <v>301</v>
      </c>
      <c r="E312" t="s">
        <v>362</v>
      </c>
      <c r="F312" t="s">
        <v>353</v>
      </c>
    </row>
    <row r="313" spans="3:6" x14ac:dyDescent="0.2">
      <c r="C313">
        <v>311</v>
      </c>
      <c r="D313" t="s">
        <v>378</v>
      </c>
      <c r="E313" t="s">
        <v>379</v>
      </c>
      <c r="F313" t="s">
        <v>353</v>
      </c>
    </row>
    <row r="314" spans="3:6" x14ac:dyDescent="0.2">
      <c r="C314">
        <v>312</v>
      </c>
      <c r="D314" t="s">
        <v>387</v>
      </c>
      <c r="E314" t="s">
        <v>388</v>
      </c>
      <c r="F314" t="s">
        <v>353</v>
      </c>
    </row>
    <row r="315" spans="3:6" x14ac:dyDescent="0.2">
      <c r="C315">
        <v>313</v>
      </c>
      <c r="D315" t="s">
        <v>111</v>
      </c>
      <c r="E315" t="s">
        <v>385</v>
      </c>
      <c r="F315" t="s">
        <v>353</v>
      </c>
    </row>
    <row r="316" spans="3:6" x14ac:dyDescent="0.2">
      <c r="C316">
        <v>314</v>
      </c>
      <c r="D316" t="s">
        <v>3332</v>
      </c>
      <c r="E316" t="s">
        <v>3205</v>
      </c>
      <c r="F316" t="s">
        <v>353</v>
      </c>
    </row>
    <row r="317" spans="3:6" x14ac:dyDescent="0.2">
      <c r="C317">
        <v>315</v>
      </c>
      <c r="D317" t="s">
        <v>3332</v>
      </c>
      <c r="E317" t="s">
        <v>3205</v>
      </c>
      <c r="F317" t="s">
        <v>353</v>
      </c>
    </row>
    <row r="318" spans="3:6" x14ac:dyDescent="0.2">
      <c r="C318">
        <v>316</v>
      </c>
      <c r="D318" t="s">
        <v>634</v>
      </c>
      <c r="E318" t="s">
        <v>3208</v>
      </c>
      <c r="F318" t="s">
        <v>353</v>
      </c>
    </row>
    <row r="319" spans="3:6" x14ac:dyDescent="0.2">
      <c r="C319">
        <v>317</v>
      </c>
      <c r="D319" t="s">
        <v>417</v>
      </c>
      <c r="E319" t="s">
        <v>418</v>
      </c>
      <c r="F319" t="s">
        <v>353</v>
      </c>
    </row>
    <row r="320" spans="3:6" x14ac:dyDescent="0.2">
      <c r="C320">
        <v>318</v>
      </c>
      <c r="D320" t="s">
        <v>417</v>
      </c>
      <c r="E320" t="s">
        <v>418</v>
      </c>
      <c r="F320" t="s">
        <v>353</v>
      </c>
    </row>
    <row r="321" spans="3:6" x14ac:dyDescent="0.2">
      <c r="C321">
        <v>319</v>
      </c>
      <c r="D321" t="s">
        <v>467</v>
      </c>
      <c r="E321" t="s">
        <v>2450</v>
      </c>
      <c r="F321" t="s">
        <v>353</v>
      </c>
    </row>
    <row r="322" spans="3:6" x14ac:dyDescent="0.2">
      <c r="C322">
        <v>320</v>
      </c>
      <c r="D322" t="s">
        <v>3211</v>
      </c>
      <c r="E322" t="s">
        <v>3212</v>
      </c>
      <c r="F322" t="s">
        <v>353</v>
      </c>
    </row>
    <row r="323" spans="3:6" x14ac:dyDescent="0.2">
      <c r="C323">
        <v>321</v>
      </c>
      <c r="D323" t="s">
        <v>715</v>
      </c>
      <c r="E323" t="s">
        <v>716</v>
      </c>
      <c r="F323" t="s">
        <v>717</v>
      </c>
    </row>
    <row r="324" spans="3:6" x14ac:dyDescent="0.2">
      <c r="C324">
        <v>322</v>
      </c>
      <c r="D324" t="s">
        <v>248</v>
      </c>
      <c r="E324" t="s">
        <v>719</v>
      </c>
      <c r="F324" t="s">
        <v>717</v>
      </c>
    </row>
    <row r="325" spans="3:6" x14ac:dyDescent="0.2">
      <c r="C325">
        <v>323</v>
      </c>
      <c r="D325" t="s">
        <v>294</v>
      </c>
      <c r="E325" t="s">
        <v>741</v>
      </c>
      <c r="F325" t="s">
        <v>717</v>
      </c>
    </row>
    <row r="326" spans="3:6" x14ac:dyDescent="0.2">
      <c r="C326">
        <v>324</v>
      </c>
      <c r="D326" t="s">
        <v>732</v>
      </c>
      <c r="E326" t="s">
        <v>733</v>
      </c>
      <c r="F326" t="s">
        <v>717</v>
      </c>
    </row>
    <row r="327" spans="3:6" x14ac:dyDescent="0.2">
      <c r="C327">
        <v>325</v>
      </c>
      <c r="D327" t="s">
        <v>760</v>
      </c>
      <c r="E327" t="s">
        <v>761</v>
      </c>
      <c r="F327" t="s">
        <v>717</v>
      </c>
    </row>
    <row r="328" spans="3:6" x14ac:dyDescent="0.2">
      <c r="C328">
        <v>326</v>
      </c>
      <c r="D328" t="s">
        <v>417</v>
      </c>
      <c r="E328" t="s">
        <v>737</v>
      </c>
      <c r="F328" t="s">
        <v>717</v>
      </c>
    </row>
    <row r="329" spans="3:6" x14ac:dyDescent="0.2">
      <c r="C329">
        <v>327</v>
      </c>
      <c r="D329" t="s">
        <v>111</v>
      </c>
      <c r="E329" t="s">
        <v>745</v>
      </c>
      <c r="F329" t="s">
        <v>717</v>
      </c>
    </row>
    <row r="330" spans="3:6" x14ac:dyDescent="0.2">
      <c r="C330">
        <v>328</v>
      </c>
      <c r="D330" t="s">
        <v>480</v>
      </c>
      <c r="E330" t="s">
        <v>723</v>
      </c>
      <c r="F330" t="s">
        <v>717</v>
      </c>
    </row>
    <row r="331" spans="3:6" x14ac:dyDescent="0.2">
      <c r="C331">
        <v>329</v>
      </c>
      <c r="D331" t="s">
        <v>435</v>
      </c>
      <c r="E331" t="s">
        <v>756</v>
      </c>
      <c r="F331" t="s">
        <v>717</v>
      </c>
    </row>
    <row r="332" spans="3:6" x14ac:dyDescent="0.2">
      <c r="C332">
        <v>330</v>
      </c>
      <c r="D332" t="s">
        <v>407</v>
      </c>
      <c r="E332" t="s">
        <v>769</v>
      </c>
      <c r="F332" t="s">
        <v>717</v>
      </c>
    </row>
    <row r="333" spans="3:6" x14ac:dyDescent="0.2">
      <c r="C333">
        <v>331</v>
      </c>
      <c r="D333" t="s">
        <v>314</v>
      </c>
      <c r="E333" t="s">
        <v>765</v>
      </c>
      <c r="F333" t="s">
        <v>717</v>
      </c>
    </row>
    <row r="334" spans="3:6" x14ac:dyDescent="0.2">
      <c r="C334">
        <v>332</v>
      </c>
      <c r="D334" t="s">
        <v>727</v>
      </c>
      <c r="E334" t="s">
        <v>728</v>
      </c>
      <c r="F334" t="s">
        <v>717</v>
      </c>
    </row>
    <row r="335" spans="3:6" x14ac:dyDescent="0.2">
      <c r="C335">
        <v>333</v>
      </c>
      <c r="D335" t="s">
        <v>410</v>
      </c>
      <c r="E335" t="s">
        <v>772</v>
      </c>
      <c r="F335" t="s">
        <v>717</v>
      </c>
    </row>
    <row r="336" spans="3:6" x14ac:dyDescent="0.2">
      <c r="C336">
        <v>334</v>
      </c>
      <c r="D336" t="s">
        <v>3214</v>
      </c>
      <c r="E336" t="s">
        <v>3215</v>
      </c>
      <c r="F336" t="s">
        <v>717</v>
      </c>
    </row>
    <row r="337" spans="3:6" x14ac:dyDescent="0.2">
      <c r="C337">
        <v>335</v>
      </c>
      <c r="D337" t="s">
        <v>2063</v>
      </c>
      <c r="E337" t="s">
        <v>2186</v>
      </c>
      <c r="F337" t="s">
        <v>717</v>
      </c>
    </row>
    <row r="338" spans="3:6" x14ac:dyDescent="0.2">
      <c r="C338">
        <v>336</v>
      </c>
      <c r="D338" t="s">
        <v>1920</v>
      </c>
      <c r="E338" t="s">
        <v>1921</v>
      </c>
      <c r="F338" t="s">
        <v>3312</v>
      </c>
    </row>
    <row r="339" spans="3:6" x14ac:dyDescent="0.2">
      <c r="C339">
        <v>337</v>
      </c>
      <c r="D339" t="s">
        <v>378</v>
      </c>
      <c r="E339" t="s">
        <v>1923</v>
      </c>
      <c r="F339" t="s">
        <v>1906</v>
      </c>
    </row>
    <row r="340" spans="3:6" x14ac:dyDescent="0.2">
      <c r="C340">
        <v>338</v>
      </c>
      <c r="D340" t="s">
        <v>1939</v>
      </c>
      <c r="E340" t="s">
        <v>1940</v>
      </c>
      <c r="F340" t="s">
        <v>3312</v>
      </c>
    </row>
    <row r="341" spans="3:6" x14ac:dyDescent="0.2">
      <c r="C341">
        <v>339</v>
      </c>
      <c r="D341" t="s">
        <v>1942</v>
      </c>
      <c r="E341" t="s">
        <v>1940</v>
      </c>
      <c r="F341" t="s">
        <v>3312</v>
      </c>
    </row>
    <row r="342" spans="3:6" x14ac:dyDescent="0.2">
      <c r="C342">
        <v>340</v>
      </c>
      <c r="D342" t="s">
        <v>1944</v>
      </c>
      <c r="E342" t="s">
        <v>1945</v>
      </c>
      <c r="F342" t="s">
        <v>3312</v>
      </c>
    </row>
    <row r="343" spans="3:6" x14ac:dyDescent="0.2">
      <c r="C343">
        <v>341</v>
      </c>
      <c r="D343" t="s">
        <v>1947</v>
      </c>
      <c r="E343" t="s">
        <v>1948</v>
      </c>
      <c r="F343" t="s">
        <v>3312</v>
      </c>
    </row>
    <row r="344" spans="3:6" x14ac:dyDescent="0.2">
      <c r="C344">
        <v>342</v>
      </c>
      <c r="D344" t="s">
        <v>248</v>
      </c>
      <c r="E344" t="s">
        <v>1925</v>
      </c>
      <c r="F344" t="s">
        <v>1906</v>
      </c>
    </row>
    <row r="345" spans="3:6" x14ac:dyDescent="0.2">
      <c r="C345">
        <v>343</v>
      </c>
      <c r="D345" t="s">
        <v>374</v>
      </c>
      <c r="E345" t="s">
        <v>1950</v>
      </c>
      <c r="F345" t="s">
        <v>1906</v>
      </c>
    </row>
    <row r="346" spans="3:6" x14ac:dyDescent="0.2">
      <c r="C346">
        <v>344</v>
      </c>
      <c r="D346" t="s">
        <v>838</v>
      </c>
      <c r="E346" t="s">
        <v>1952</v>
      </c>
      <c r="F346" t="s">
        <v>3312</v>
      </c>
    </row>
    <row r="347" spans="3:6" x14ac:dyDescent="0.2">
      <c r="C347">
        <v>345</v>
      </c>
      <c r="D347" t="s">
        <v>1927</v>
      </c>
      <c r="E347" t="s">
        <v>1928</v>
      </c>
      <c r="F347" t="s">
        <v>1906</v>
      </c>
    </row>
    <row r="348" spans="3:6" x14ac:dyDescent="0.2">
      <c r="C348">
        <v>346</v>
      </c>
      <c r="D348" t="s">
        <v>1936</v>
      </c>
      <c r="E348" t="s">
        <v>1937</v>
      </c>
      <c r="F348" t="s">
        <v>1906</v>
      </c>
    </row>
    <row r="349" spans="3:6" x14ac:dyDescent="0.2">
      <c r="C349">
        <v>347</v>
      </c>
      <c r="D349" t="s">
        <v>776</v>
      </c>
      <c r="E349" t="s">
        <v>1930</v>
      </c>
      <c r="F349" t="s">
        <v>1906</v>
      </c>
    </row>
    <row r="350" spans="3:6" x14ac:dyDescent="0.2">
      <c r="C350">
        <v>348</v>
      </c>
      <c r="D350" t="s">
        <v>111</v>
      </c>
      <c r="E350" t="s">
        <v>1932</v>
      </c>
      <c r="F350" t="s">
        <v>1906</v>
      </c>
    </row>
    <row r="351" spans="3:6" x14ac:dyDescent="0.2">
      <c r="C351">
        <v>349</v>
      </c>
      <c r="D351" t="s">
        <v>946</v>
      </c>
      <c r="E351" t="s">
        <v>1934</v>
      </c>
      <c r="F351" t="s">
        <v>1906</v>
      </c>
    </row>
    <row r="352" spans="3:6" x14ac:dyDescent="0.2">
      <c r="C352">
        <v>350</v>
      </c>
      <c r="D352" t="s">
        <v>1954</v>
      </c>
      <c r="E352" t="s">
        <v>1955</v>
      </c>
      <c r="F352" t="s">
        <v>1906</v>
      </c>
    </row>
    <row r="353" spans="3:6" x14ac:dyDescent="0.2">
      <c r="C353">
        <v>351</v>
      </c>
      <c r="D353" t="s">
        <v>1122</v>
      </c>
      <c r="E353" t="s">
        <v>1739</v>
      </c>
      <c r="F353" t="s">
        <v>1906</v>
      </c>
    </row>
    <row r="354" spans="3:6" x14ac:dyDescent="0.2">
      <c r="C354">
        <v>352</v>
      </c>
      <c r="D354" t="s">
        <v>374</v>
      </c>
      <c r="E354" t="s">
        <v>1316</v>
      </c>
      <c r="F354" t="s">
        <v>1294</v>
      </c>
    </row>
    <row r="355" spans="3:6" x14ac:dyDescent="0.2">
      <c r="C355">
        <v>353</v>
      </c>
      <c r="D355" t="s">
        <v>1321</v>
      </c>
      <c r="E355" t="s">
        <v>1314</v>
      </c>
      <c r="F355" t="s">
        <v>1294</v>
      </c>
    </row>
    <row r="356" spans="3:6" x14ac:dyDescent="0.2">
      <c r="C356">
        <v>354</v>
      </c>
      <c r="D356" t="s">
        <v>115</v>
      </c>
      <c r="E356" t="s">
        <v>1312</v>
      </c>
      <c r="F356" t="s">
        <v>1294</v>
      </c>
    </row>
    <row r="357" spans="3:6" x14ac:dyDescent="0.2">
      <c r="C357">
        <v>355</v>
      </c>
      <c r="D357" t="s">
        <v>294</v>
      </c>
      <c r="E357" t="s">
        <v>1311</v>
      </c>
      <c r="F357" t="s">
        <v>1294</v>
      </c>
    </row>
    <row r="358" spans="3:6" x14ac:dyDescent="0.2">
      <c r="C358">
        <v>356</v>
      </c>
      <c r="D358" t="s">
        <v>426</v>
      </c>
      <c r="E358" t="s">
        <v>452</v>
      </c>
      <c r="F358" t="s">
        <v>1294</v>
      </c>
    </row>
    <row r="359" spans="3:6" x14ac:dyDescent="0.2">
      <c r="C359">
        <v>357</v>
      </c>
      <c r="D359" t="s">
        <v>694</v>
      </c>
      <c r="E359" t="s">
        <v>1309</v>
      </c>
      <c r="F359" t="s">
        <v>1294</v>
      </c>
    </row>
    <row r="360" spans="3:6" x14ac:dyDescent="0.2">
      <c r="C360">
        <v>358</v>
      </c>
      <c r="D360" t="s">
        <v>946</v>
      </c>
      <c r="E360" t="s">
        <v>1307</v>
      </c>
      <c r="F360" t="s">
        <v>1294</v>
      </c>
    </row>
    <row r="361" spans="3:6" x14ac:dyDescent="0.2">
      <c r="C361">
        <v>359</v>
      </c>
      <c r="D361" t="s">
        <v>115</v>
      </c>
      <c r="E361" t="s">
        <v>1314</v>
      </c>
      <c r="F361" t="s">
        <v>1294</v>
      </c>
    </row>
    <row r="362" spans="3:6" x14ac:dyDescent="0.2">
      <c r="C362">
        <v>360</v>
      </c>
      <c r="D362" t="s">
        <v>1225</v>
      </c>
      <c r="E362" t="s">
        <v>2487</v>
      </c>
      <c r="F362" t="s">
        <v>1294</v>
      </c>
    </row>
    <row r="363" spans="3:6" x14ac:dyDescent="0.2">
      <c r="C363">
        <v>361</v>
      </c>
      <c r="D363" t="s">
        <v>314</v>
      </c>
      <c r="E363" t="s">
        <v>1394</v>
      </c>
      <c r="F363" t="s">
        <v>1294</v>
      </c>
    </row>
    <row r="364" spans="3:6" x14ac:dyDescent="0.2">
      <c r="C364">
        <v>362</v>
      </c>
      <c r="D364" t="s">
        <v>276</v>
      </c>
      <c r="E364" t="s">
        <v>277</v>
      </c>
      <c r="F364" t="s">
        <v>274</v>
      </c>
    </row>
    <row r="365" spans="3:6" x14ac:dyDescent="0.2">
      <c r="C365">
        <v>363</v>
      </c>
      <c r="D365" t="s">
        <v>282</v>
      </c>
      <c r="E365" t="s">
        <v>283</v>
      </c>
      <c r="F365" t="s">
        <v>274</v>
      </c>
    </row>
    <row r="366" spans="3:6" x14ac:dyDescent="0.2">
      <c r="C366">
        <v>364</v>
      </c>
      <c r="D366" t="s">
        <v>285</v>
      </c>
      <c r="E366" t="s">
        <v>286</v>
      </c>
      <c r="F366" t="s">
        <v>274</v>
      </c>
    </row>
    <row r="367" spans="3:6" x14ac:dyDescent="0.2">
      <c r="C367">
        <v>365</v>
      </c>
      <c r="D367" t="s">
        <v>291</v>
      </c>
      <c r="E367" t="s">
        <v>292</v>
      </c>
      <c r="F367" t="s">
        <v>274</v>
      </c>
    </row>
    <row r="368" spans="3:6" x14ac:dyDescent="0.2">
      <c r="C368">
        <v>366</v>
      </c>
      <c r="D368" t="s">
        <v>279</v>
      </c>
      <c r="E368" t="s">
        <v>280</v>
      </c>
      <c r="F368" t="s">
        <v>274</v>
      </c>
    </row>
    <row r="369" spans="3:6" x14ac:dyDescent="0.2">
      <c r="C369">
        <v>367</v>
      </c>
      <c r="D369" t="s">
        <v>216</v>
      </c>
      <c r="E369" t="s">
        <v>273</v>
      </c>
      <c r="F369" t="s">
        <v>274</v>
      </c>
    </row>
    <row r="370" spans="3:6" x14ac:dyDescent="0.2">
      <c r="C370">
        <v>368</v>
      </c>
      <c r="D370" t="s">
        <v>288</v>
      </c>
      <c r="E370" t="s">
        <v>108</v>
      </c>
      <c r="F370" t="s">
        <v>274</v>
      </c>
    </row>
    <row r="371" spans="3:6" x14ac:dyDescent="0.2">
      <c r="C371">
        <v>369</v>
      </c>
      <c r="D371" t="s">
        <v>298</v>
      </c>
      <c r="E371" t="s">
        <v>299</v>
      </c>
      <c r="F371" t="s">
        <v>274</v>
      </c>
    </row>
    <row r="372" spans="3:6" x14ac:dyDescent="0.2">
      <c r="C372">
        <v>370</v>
      </c>
      <c r="D372" t="s">
        <v>338</v>
      </c>
      <c r="E372" t="s">
        <v>339</v>
      </c>
      <c r="F372" t="s">
        <v>324</v>
      </c>
    </row>
    <row r="373" spans="3:6" x14ac:dyDescent="0.2">
      <c r="C373">
        <v>371</v>
      </c>
      <c r="D373" t="s">
        <v>85</v>
      </c>
      <c r="E373" t="s">
        <v>335</v>
      </c>
      <c r="F373" t="s">
        <v>324</v>
      </c>
    </row>
    <row r="374" spans="3:6" x14ac:dyDescent="0.2">
      <c r="C374">
        <v>372</v>
      </c>
      <c r="D374" t="s">
        <v>327</v>
      </c>
      <c r="E374" t="s">
        <v>328</v>
      </c>
      <c r="F374" t="s">
        <v>324</v>
      </c>
    </row>
    <row r="375" spans="3:6" x14ac:dyDescent="0.2">
      <c r="C375">
        <v>373</v>
      </c>
      <c r="D375" t="s">
        <v>331</v>
      </c>
      <c r="E375" t="s">
        <v>332</v>
      </c>
      <c r="F375" t="s">
        <v>324</v>
      </c>
    </row>
    <row r="376" spans="3:6" x14ac:dyDescent="0.2">
      <c r="C376">
        <v>374</v>
      </c>
      <c r="D376" t="s">
        <v>85</v>
      </c>
      <c r="E376" t="s">
        <v>349</v>
      </c>
      <c r="F376" t="s">
        <v>324</v>
      </c>
    </row>
    <row r="377" spans="3:6" x14ac:dyDescent="0.2">
      <c r="C377">
        <v>375</v>
      </c>
      <c r="D377" t="s">
        <v>111</v>
      </c>
      <c r="E377" t="s">
        <v>342</v>
      </c>
      <c r="F377" t="s">
        <v>324</v>
      </c>
    </row>
    <row r="378" spans="3:6" x14ac:dyDescent="0.2">
      <c r="C378">
        <v>376</v>
      </c>
      <c r="D378" t="s">
        <v>107</v>
      </c>
      <c r="E378" t="s">
        <v>2445</v>
      </c>
      <c r="F378" t="s">
        <v>324</v>
      </c>
    </row>
    <row r="379" spans="3:6" x14ac:dyDescent="0.2">
      <c r="C379">
        <v>377</v>
      </c>
      <c r="D379" t="s">
        <v>255</v>
      </c>
      <c r="E379" t="s">
        <v>256</v>
      </c>
      <c r="F379" t="s">
        <v>206</v>
      </c>
    </row>
    <row r="380" spans="3:6" x14ac:dyDescent="0.2">
      <c r="C380">
        <v>378</v>
      </c>
      <c r="D380" t="s">
        <v>236</v>
      </c>
      <c r="E380" t="s">
        <v>237</v>
      </c>
      <c r="F380" t="s">
        <v>206</v>
      </c>
    </row>
    <row r="381" spans="3:6" x14ac:dyDescent="0.2">
      <c r="C381">
        <v>379</v>
      </c>
      <c r="D381" t="s">
        <v>270</v>
      </c>
      <c r="E381" t="s">
        <v>268</v>
      </c>
      <c r="F381" t="s">
        <v>206</v>
      </c>
    </row>
    <row r="382" spans="3:6" x14ac:dyDescent="0.2">
      <c r="C382">
        <v>380</v>
      </c>
      <c r="D382" t="s">
        <v>240</v>
      </c>
      <c r="E382" t="s">
        <v>241</v>
      </c>
      <c r="F382" t="s">
        <v>206</v>
      </c>
    </row>
    <row r="383" spans="3:6" x14ac:dyDescent="0.2">
      <c r="C383">
        <v>381</v>
      </c>
      <c r="D383" t="s">
        <v>263</v>
      </c>
      <c r="E383" t="s">
        <v>264</v>
      </c>
      <c r="F383" t="s">
        <v>206</v>
      </c>
    </row>
    <row r="384" spans="3:6" x14ac:dyDescent="0.2">
      <c r="C384">
        <v>382</v>
      </c>
      <c r="D384" t="s">
        <v>259</v>
      </c>
      <c r="E384" t="s">
        <v>260</v>
      </c>
      <c r="F384" t="s">
        <v>206</v>
      </c>
    </row>
    <row r="385" spans="3:6" x14ac:dyDescent="0.2">
      <c r="C385">
        <v>383</v>
      </c>
      <c r="D385" t="s">
        <v>244</v>
      </c>
      <c r="E385" t="s">
        <v>245</v>
      </c>
      <c r="F385" t="s">
        <v>206</v>
      </c>
    </row>
    <row r="386" spans="3:6" x14ac:dyDescent="0.2">
      <c r="C386">
        <v>384</v>
      </c>
      <c r="D386" t="s">
        <v>248</v>
      </c>
      <c r="E386" t="s">
        <v>249</v>
      </c>
      <c r="F386" t="s">
        <v>206</v>
      </c>
    </row>
    <row r="387" spans="3:6" x14ac:dyDescent="0.2">
      <c r="C387">
        <v>385</v>
      </c>
      <c r="D387" t="s">
        <v>267</v>
      </c>
      <c r="E387" t="s">
        <v>268</v>
      </c>
      <c r="F387" t="s">
        <v>206</v>
      </c>
    </row>
    <row r="388" spans="3:6" x14ac:dyDescent="0.2">
      <c r="C388">
        <v>386</v>
      </c>
      <c r="D388" t="s">
        <v>259</v>
      </c>
      <c r="E388" t="s">
        <v>1268</v>
      </c>
      <c r="F388" t="s">
        <v>206</v>
      </c>
    </row>
    <row r="389" spans="3:6" x14ac:dyDescent="0.2">
      <c r="C389">
        <v>387</v>
      </c>
      <c r="D389" t="s">
        <v>2257</v>
      </c>
      <c r="E389" t="s">
        <v>2258</v>
      </c>
      <c r="F389" t="s">
        <v>2235</v>
      </c>
    </row>
    <row r="390" spans="3:6" x14ac:dyDescent="0.2">
      <c r="C390">
        <v>388</v>
      </c>
      <c r="D390" t="s">
        <v>842</v>
      </c>
      <c r="E390" t="s">
        <v>2241</v>
      </c>
      <c r="F390" t="s">
        <v>2235</v>
      </c>
    </row>
    <row r="391" spans="3:6" x14ac:dyDescent="0.2">
      <c r="C391">
        <v>389</v>
      </c>
      <c r="D391" t="s">
        <v>931</v>
      </c>
      <c r="E391" t="s">
        <v>2238</v>
      </c>
      <c r="F391" t="s">
        <v>2235</v>
      </c>
    </row>
    <row r="392" spans="3:6" x14ac:dyDescent="0.2">
      <c r="C392">
        <v>390</v>
      </c>
      <c r="D392" t="s">
        <v>99</v>
      </c>
      <c r="E392" t="s">
        <v>2283</v>
      </c>
      <c r="F392" t="s">
        <v>2235</v>
      </c>
    </row>
    <row r="393" spans="3:6" x14ac:dyDescent="0.2">
      <c r="C393">
        <v>391</v>
      </c>
      <c r="D393" t="s">
        <v>2233</v>
      </c>
      <c r="E393" t="s">
        <v>2234</v>
      </c>
      <c r="F393" t="s">
        <v>2235</v>
      </c>
    </row>
    <row r="394" spans="3:6" x14ac:dyDescent="0.2">
      <c r="C394">
        <v>392</v>
      </c>
      <c r="D394" t="s">
        <v>2244</v>
      </c>
      <c r="E394" t="s">
        <v>2245</v>
      </c>
      <c r="F394" t="s">
        <v>2235</v>
      </c>
    </row>
    <row r="395" spans="3:6" x14ac:dyDescent="0.2">
      <c r="C395">
        <v>393</v>
      </c>
      <c r="D395" t="s">
        <v>236</v>
      </c>
      <c r="E395" t="s">
        <v>2254</v>
      </c>
      <c r="F395" t="s">
        <v>2235</v>
      </c>
    </row>
    <row r="396" spans="3:6" x14ac:dyDescent="0.2">
      <c r="C396">
        <v>394</v>
      </c>
      <c r="D396" t="s">
        <v>2331</v>
      </c>
      <c r="E396" t="s">
        <v>2332</v>
      </c>
      <c r="F396" t="s">
        <v>2235</v>
      </c>
    </row>
    <row r="397" spans="3:6" x14ac:dyDescent="0.2">
      <c r="C397">
        <v>395</v>
      </c>
      <c r="D397" t="s">
        <v>954</v>
      </c>
      <c r="E397" t="s">
        <v>2270</v>
      </c>
      <c r="F397" t="s">
        <v>2235</v>
      </c>
    </row>
    <row r="398" spans="3:6" x14ac:dyDescent="0.2">
      <c r="C398">
        <v>396</v>
      </c>
      <c r="D398" t="s">
        <v>1726</v>
      </c>
      <c r="E398" t="s">
        <v>2332</v>
      </c>
      <c r="F398" t="s">
        <v>2235</v>
      </c>
    </row>
    <row r="399" spans="3:6" x14ac:dyDescent="0.2">
      <c r="C399">
        <v>397</v>
      </c>
      <c r="D399" t="s">
        <v>500</v>
      </c>
      <c r="E399" t="s">
        <v>2289</v>
      </c>
      <c r="F399" t="s">
        <v>2235</v>
      </c>
    </row>
    <row r="400" spans="3:6" x14ac:dyDescent="0.2">
      <c r="C400">
        <v>398</v>
      </c>
      <c r="D400" t="s">
        <v>2292</v>
      </c>
      <c r="E400" t="s">
        <v>2293</v>
      </c>
      <c r="F400" t="s">
        <v>2235</v>
      </c>
    </row>
    <row r="401" spans="3:6" x14ac:dyDescent="0.2">
      <c r="C401">
        <v>399</v>
      </c>
      <c r="D401" t="s">
        <v>435</v>
      </c>
      <c r="E401" t="s">
        <v>2302</v>
      </c>
      <c r="F401" t="s">
        <v>2235</v>
      </c>
    </row>
    <row r="402" spans="3:6" x14ac:dyDescent="0.2">
      <c r="C402">
        <v>400</v>
      </c>
      <c r="D402" t="s">
        <v>204</v>
      </c>
      <c r="E402" t="s">
        <v>2280</v>
      </c>
      <c r="F402" t="s">
        <v>2235</v>
      </c>
    </row>
    <row r="403" spans="3:6" x14ac:dyDescent="0.2">
      <c r="C403">
        <v>401</v>
      </c>
      <c r="D403" t="s">
        <v>115</v>
      </c>
      <c r="E403" t="s">
        <v>2267</v>
      </c>
      <c r="F403" t="s">
        <v>2235</v>
      </c>
    </row>
    <row r="404" spans="3:6" x14ac:dyDescent="0.2">
      <c r="C404">
        <v>402</v>
      </c>
      <c r="D404" t="s">
        <v>1122</v>
      </c>
      <c r="E404" t="s">
        <v>2248</v>
      </c>
      <c r="F404" t="s">
        <v>2235</v>
      </c>
    </row>
    <row r="405" spans="3:6" x14ac:dyDescent="0.2">
      <c r="C405">
        <v>403</v>
      </c>
      <c r="D405" t="s">
        <v>2329</v>
      </c>
      <c r="E405" t="s">
        <v>319</v>
      </c>
      <c r="F405" t="s">
        <v>2235</v>
      </c>
    </row>
    <row r="406" spans="3:6" x14ac:dyDescent="0.2">
      <c r="C406">
        <v>404</v>
      </c>
      <c r="D406" t="s">
        <v>352</v>
      </c>
      <c r="E406" t="s">
        <v>2286</v>
      </c>
      <c r="F406" t="s">
        <v>2235</v>
      </c>
    </row>
    <row r="407" spans="3:6" x14ac:dyDescent="0.2">
      <c r="C407">
        <v>405</v>
      </c>
      <c r="D407" t="s">
        <v>1387</v>
      </c>
      <c r="E407" t="s">
        <v>2305</v>
      </c>
      <c r="F407" t="s">
        <v>2235</v>
      </c>
    </row>
    <row r="408" spans="3:6" x14ac:dyDescent="0.2">
      <c r="C408">
        <v>406</v>
      </c>
      <c r="D408" t="s">
        <v>1579</v>
      </c>
      <c r="E408" t="s">
        <v>2273</v>
      </c>
      <c r="F408" t="s">
        <v>2235</v>
      </c>
    </row>
    <row r="409" spans="3:6" x14ac:dyDescent="0.2">
      <c r="C409">
        <v>407</v>
      </c>
      <c r="D409" t="s">
        <v>352</v>
      </c>
      <c r="E409" t="s">
        <v>2261</v>
      </c>
      <c r="F409" t="s">
        <v>2235</v>
      </c>
    </row>
    <row r="410" spans="3:6" x14ac:dyDescent="0.2">
      <c r="C410">
        <v>408</v>
      </c>
      <c r="D410" t="s">
        <v>2315</v>
      </c>
      <c r="E410" t="s">
        <v>2316</v>
      </c>
      <c r="F410" t="s">
        <v>2235</v>
      </c>
    </row>
    <row r="411" spans="3:6" x14ac:dyDescent="0.2">
      <c r="C411">
        <v>409</v>
      </c>
      <c r="D411" t="s">
        <v>2311</v>
      </c>
      <c r="E411" t="s">
        <v>2312</v>
      </c>
      <c r="F411" t="s">
        <v>2235</v>
      </c>
    </row>
    <row r="412" spans="3:6" x14ac:dyDescent="0.2">
      <c r="C412">
        <v>410</v>
      </c>
      <c r="D412" t="s">
        <v>135</v>
      </c>
      <c r="E412" t="s">
        <v>2299</v>
      </c>
      <c r="F412" t="s">
        <v>2235</v>
      </c>
    </row>
    <row r="413" spans="3:6" x14ac:dyDescent="0.2">
      <c r="C413">
        <v>411</v>
      </c>
      <c r="D413" t="s">
        <v>244</v>
      </c>
      <c r="E413" t="s">
        <v>2251</v>
      </c>
      <c r="F413" t="s">
        <v>2235</v>
      </c>
    </row>
    <row r="414" spans="3:6" x14ac:dyDescent="0.2">
      <c r="C414">
        <v>412</v>
      </c>
      <c r="D414" t="s">
        <v>244</v>
      </c>
      <c r="E414" t="s">
        <v>2322</v>
      </c>
      <c r="F414" t="s">
        <v>2235</v>
      </c>
    </row>
    <row r="415" spans="3:6" x14ac:dyDescent="0.2">
      <c r="C415">
        <v>413</v>
      </c>
      <c r="D415" t="s">
        <v>294</v>
      </c>
      <c r="E415" t="s">
        <v>446</v>
      </c>
      <c r="F415" t="s">
        <v>421</v>
      </c>
    </row>
    <row r="416" spans="3:6" x14ac:dyDescent="0.2">
      <c r="C416">
        <v>414</v>
      </c>
      <c r="D416" t="s">
        <v>135</v>
      </c>
      <c r="E416" t="s">
        <v>448</v>
      </c>
      <c r="F416" t="s">
        <v>421</v>
      </c>
    </row>
    <row r="417" spans="3:6" x14ac:dyDescent="0.2">
      <c r="C417">
        <v>415</v>
      </c>
      <c r="D417" t="s">
        <v>148</v>
      </c>
      <c r="E417" t="s">
        <v>455</v>
      </c>
      <c r="F417" t="s">
        <v>421</v>
      </c>
    </row>
    <row r="418" spans="3:6" x14ac:dyDescent="0.2">
      <c r="C418">
        <v>416</v>
      </c>
      <c r="D418" t="s">
        <v>431</v>
      </c>
      <c r="E418" t="s">
        <v>432</v>
      </c>
      <c r="F418" t="s">
        <v>421</v>
      </c>
    </row>
    <row r="419" spans="3:6" x14ac:dyDescent="0.2">
      <c r="C419">
        <v>417</v>
      </c>
      <c r="D419" t="s">
        <v>433</v>
      </c>
      <c r="E419" t="s">
        <v>434</v>
      </c>
      <c r="F419" t="s">
        <v>421</v>
      </c>
    </row>
    <row r="420" spans="3:6" x14ac:dyDescent="0.2">
      <c r="C420">
        <v>418</v>
      </c>
      <c r="D420" t="s">
        <v>99</v>
      </c>
      <c r="E420" t="s">
        <v>428</v>
      </c>
      <c r="F420" t="s">
        <v>421</v>
      </c>
    </row>
    <row r="421" spans="3:6" x14ac:dyDescent="0.2">
      <c r="C421">
        <v>419</v>
      </c>
      <c r="D421" t="s">
        <v>426</v>
      </c>
      <c r="E421" t="s">
        <v>427</v>
      </c>
      <c r="F421" t="s">
        <v>421</v>
      </c>
    </row>
    <row r="422" spans="3:6" x14ac:dyDescent="0.2">
      <c r="C422">
        <v>420</v>
      </c>
      <c r="D422" t="s">
        <v>135</v>
      </c>
      <c r="E422" t="s">
        <v>437</v>
      </c>
      <c r="F422" t="s">
        <v>421</v>
      </c>
    </row>
    <row r="423" spans="3:6" x14ac:dyDescent="0.2">
      <c r="C423">
        <v>421</v>
      </c>
      <c r="D423" t="s">
        <v>435</v>
      </c>
      <c r="E423" t="s">
        <v>436</v>
      </c>
      <c r="F423" t="s">
        <v>421</v>
      </c>
    </row>
    <row r="424" spans="3:6" x14ac:dyDescent="0.2">
      <c r="C424">
        <v>422</v>
      </c>
      <c r="D424" t="s">
        <v>429</v>
      </c>
      <c r="E424" t="s">
        <v>430</v>
      </c>
      <c r="F424" t="s">
        <v>421</v>
      </c>
    </row>
    <row r="425" spans="3:6" x14ac:dyDescent="0.2">
      <c r="C425">
        <v>423</v>
      </c>
      <c r="D425" t="s">
        <v>453</v>
      </c>
      <c r="E425" t="s">
        <v>454</v>
      </c>
      <c r="F425" t="s">
        <v>421</v>
      </c>
    </row>
    <row r="426" spans="3:6" x14ac:dyDescent="0.2">
      <c r="C426">
        <v>424</v>
      </c>
      <c r="D426" t="s">
        <v>419</v>
      </c>
      <c r="E426" t="s">
        <v>420</v>
      </c>
      <c r="F426" t="s">
        <v>421</v>
      </c>
    </row>
    <row r="427" spans="3:6" x14ac:dyDescent="0.2">
      <c r="C427">
        <v>425</v>
      </c>
      <c r="D427" t="s">
        <v>451</v>
      </c>
      <c r="E427" t="s">
        <v>452</v>
      </c>
      <c r="F427" t="s">
        <v>421</v>
      </c>
    </row>
    <row r="428" spans="3:6" x14ac:dyDescent="0.2">
      <c r="C428">
        <v>426</v>
      </c>
      <c r="D428" t="s">
        <v>158</v>
      </c>
      <c r="E428" t="s">
        <v>425</v>
      </c>
      <c r="F428" t="s">
        <v>421</v>
      </c>
    </row>
    <row r="429" spans="3:6" x14ac:dyDescent="0.2">
      <c r="C429">
        <v>427</v>
      </c>
      <c r="D429" t="s">
        <v>439</v>
      </c>
      <c r="E429" t="s">
        <v>440</v>
      </c>
      <c r="F429" t="s">
        <v>421</v>
      </c>
    </row>
    <row r="430" spans="3:6" x14ac:dyDescent="0.2">
      <c r="C430">
        <v>428</v>
      </c>
      <c r="D430" t="s">
        <v>423</v>
      </c>
      <c r="E430" t="s">
        <v>424</v>
      </c>
      <c r="F430" t="s">
        <v>421</v>
      </c>
    </row>
    <row r="431" spans="3:6" x14ac:dyDescent="0.2">
      <c r="C431">
        <v>429</v>
      </c>
      <c r="D431" t="s">
        <v>282</v>
      </c>
      <c r="E431" t="s">
        <v>438</v>
      </c>
      <c r="F431" t="s">
        <v>421</v>
      </c>
    </row>
    <row r="432" spans="3:6" x14ac:dyDescent="0.2">
      <c r="C432">
        <v>430</v>
      </c>
      <c r="D432" t="s">
        <v>492</v>
      </c>
      <c r="E432" t="s">
        <v>493</v>
      </c>
      <c r="F432" t="s">
        <v>458</v>
      </c>
    </row>
    <row r="433" spans="3:6" x14ac:dyDescent="0.2">
      <c r="C433">
        <v>431</v>
      </c>
      <c r="D433" t="s">
        <v>291</v>
      </c>
      <c r="E433" t="s">
        <v>464</v>
      </c>
      <c r="F433" t="s">
        <v>458</v>
      </c>
    </row>
    <row r="434" spans="3:6" x14ac:dyDescent="0.2">
      <c r="C434">
        <v>432</v>
      </c>
      <c r="D434" t="s">
        <v>488</v>
      </c>
      <c r="E434" t="s">
        <v>489</v>
      </c>
      <c r="F434" t="s">
        <v>458</v>
      </c>
    </row>
    <row r="435" spans="3:6" x14ac:dyDescent="0.2">
      <c r="C435">
        <v>433</v>
      </c>
      <c r="D435" t="s">
        <v>291</v>
      </c>
      <c r="E435" t="s">
        <v>546</v>
      </c>
      <c r="F435" t="s">
        <v>458</v>
      </c>
    </row>
    <row r="436" spans="3:6" x14ac:dyDescent="0.2">
      <c r="C436">
        <v>434</v>
      </c>
      <c r="D436" t="s">
        <v>555</v>
      </c>
      <c r="E436" t="s">
        <v>556</v>
      </c>
      <c r="F436" t="s">
        <v>458</v>
      </c>
    </row>
    <row r="437" spans="3:6" x14ac:dyDescent="0.2">
      <c r="C437">
        <v>435</v>
      </c>
      <c r="D437" t="s">
        <v>135</v>
      </c>
      <c r="E437" t="s">
        <v>536</v>
      </c>
      <c r="F437" t="s">
        <v>458</v>
      </c>
    </row>
    <row r="438" spans="3:6" x14ac:dyDescent="0.2">
      <c r="C438">
        <v>436</v>
      </c>
      <c r="D438" t="s">
        <v>562</v>
      </c>
      <c r="E438" t="s">
        <v>563</v>
      </c>
      <c r="F438" t="s">
        <v>458</v>
      </c>
    </row>
    <row r="439" spans="3:6" x14ac:dyDescent="0.2">
      <c r="C439">
        <v>437</v>
      </c>
      <c r="D439" t="s">
        <v>542</v>
      </c>
      <c r="E439" t="s">
        <v>543</v>
      </c>
      <c r="F439" t="s">
        <v>458</v>
      </c>
    </row>
    <row r="440" spans="3:6" x14ac:dyDescent="0.2">
      <c r="C440">
        <v>438</v>
      </c>
      <c r="D440" t="s">
        <v>526</v>
      </c>
      <c r="E440" t="s">
        <v>527</v>
      </c>
      <c r="F440" t="s">
        <v>458</v>
      </c>
    </row>
    <row r="441" spans="3:6" x14ac:dyDescent="0.2">
      <c r="C441">
        <v>439</v>
      </c>
      <c r="D441" t="s">
        <v>569</v>
      </c>
      <c r="E441" t="s">
        <v>570</v>
      </c>
      <c r="F441" t="s">
        <v>458</v>
      </c>
    </row>
    <row r="442" spans="3:6" x14ac:dyDescent="0.2">
      <c r="C442">
        <v>440</v>
      </c>
      <c r="D442" t="s">
        <v>1650</v>
      </c>
      <c r="E442" t="s">
        <v>546</v>
      </c>
      <c r="F442" t="s">
        <v>458</v>
      </c>
    </row>
    <row r="443" spans="3:6" x14ac:dyDescent="0.2">
      <c r="C443">
        <v>441</v>
      </c>
      <c r="D443" t="s">
        <v>504</v>
      </c>
      <c r="E443" t="s">
        <v>505</v>
      </c>
      <c r="F443" t="s">
        <v>458</v>
      </c>
    </row>
    <row r="444" spans="3:6" x14ac:dyDescent="0.2">
      <c r="C444">
        <v>442</v>
      </c>
      <c r="D444" t="s">
        <v>500</v>
      </c>
      <c r="E444" t="s">
        <v>559</v>
      </c>
      <c r="F444" t="s">
        <v>458</v>
      </c>
    </row>
    <row r="445" spans="3:6" x14ac:dyDescent="0.2">
      <c r="C445">
        <v>443</v>
      </c>
      <c r="D445" t="s">
        <v>480</v>
      </c>
      <c r="E445" t="s">
        <v>481</v>
      </c>
      <c r="F445" t="s">
        <v>458</v>
      </c>
    </row>
    <row r="446" spans="3:6" x14ac:dyDescent="0.2">
      <c r="C446">
        <v>444</v>
      </c>
      <c r="D446" t="s">
        <v>508</v>
      </c>
      <c r="E446" t="s">
        <v>509</v>
      </c>
      <c r="F446" t="s">
        <v>458</v>
      </c>
    </row>
    <row r="447" spans="3:6" x14ac:dyDescent="0.2">
      <c r="C447">
        <v>445</v>
      </c>
      <c r="D447" t="s">
        <v>244</v>
      </c>
      <c r="E447" t="s">
        <v>461</v>
      </c>
      <c r="F447" t="s">
        <v>458</v>
      </c>
    </row>
    <row r="448" spans="3:6" x14ac:dyDescent="0.2">
      <c r="C448">
        <v>446</v>
      </c>
      <c r="D448" t="s">
        <v>135</v>
      </c>
      <c r="E448" t="s">
        <v>539</v>
      </c>
      <c r="F448" t="s">
        <v>458</v>
      </c>
    </row>
    <row r="449" spans="3:6" x14ac:dyDescent="0.2">
      <c r="C449">
        <v>447</v>
      </c>
      <c r="D449" t="s">
        <v>216</v>
      </c>
      <c r="E449" t="s">
        <v>552</v>
      </c>
      <c r="F449" t="s">
        <v>458</v>
      </c>
    </row>
    <row r="450" spans="3:6" x14ac:dyDescent="0.2">
      <c r="C450">
        <v>448</v>
      </c>
      <c r="D450" t="s">
        <v>435</v>
      </c>
      <c r="E450" t="s">
        <v>566</v>
      </c>
      <c r="F450" t="s">
        <v>458</v>
      </c>
    </row>
    <row r="451" spans="3:6" x14ac:dyDescent="0.2">
      <c r="C451">
        <v>449</v>
      </c>
      <c r="D451" t="s">
        <v>473</v>
      </c>
      <c r="E451" t="s">
        <v>474</v>
      </c>
      <c r="F451" t="s">
        <v>458</v>
      </c>
    </row>
    <row r="452" spans="3:6" x14ac:dyDescent="0.2">
      <c r="C452">
        <v>450</v>
      </c>
      <c r="D452" t="s">
        <v>259</v>
      </c>
      <c r="E452" t="s">
        <v>497</v>
      </c>
      <c r="F452" t="s">
        <v>458</v>
      </c>
    </row>
    <row r="453" spans="3:6" x14ac:dyDescent="0.2">
      <c r="C453">
        <v>451</v>
      </c>
      <c r="D453" t="s">
        <v>600</v>
      </c>
      <c r="E453" t="s">
        <v>607</v>
      </c>
      <c r="F453" t="s">
        <v>458</v>
      </c>
    </row>
    <row r="454" spans="3:6" x14ac:dyDescent="0.2">
      <c r="C454">
        <v>452</v>
      </c>
      <c r="D454" t="s">
        <v>216</v>
      </c>
      <c r="E454" t="s">
        <v>604</v>
      </c>
      <c r="F454" t="s">
        <v>458</v>
      </c>
    </row>
    <row r="455" spans="3:6" x14ac:dyDescent="0.2">
      <c r="C455">
        <v>453</v>
      </c>
      <c r="D455" t="s">
        <v>600</v>
      </c>
      <c r="E455" t="s">
        <v>601</v>
      </c>
      <c r="F455" t="s">
        <v>574</v>
      </c>
    </row>
    <row r="456" spans="3:6" x14ac:dyDescent="0.2">
      <c r="C456">
        <v>454</v>
      </c>
      <c r="D456" t="s">
        <v>580</v>
      </c>
      <c r="E456" t="s">
        <v>581</v>
      </c>
      <c r="F456" t="s">
        <v>574</v>
      </c>
    </row>
    <row r="457" spans="3:6" x14ac:dyDescent="0.2">
      <c r="C457">
        <v>455</v>
      </c>
      <c r="D457" t="s">
        <v>248</v>
      </c>
      <c r="E457" t="s">
        <v>587</v>
      </c>
      <c r="F457" t="s">
        <v>574</v>
      </c>
    </row>
    <row r="458" spans="3:6" x14ac:dyDescent="0.2">
      <c r="C458">
        <v>456</v>
      </c>
      <c r="D458" t="s">
        <v>244</v>
      </c>
      <c r="E458" t="s">
        <v>577</v>
      </c>
      <c r="F458" t="s">
        <v>574</v>
      </c>
    </row>
    <row r="459" spans="3:6" x14ac:dyDescent="0.2">
      <c r="C459">
        <v>457</v>
      </c>
      <c r="D459" t="s">
        <v>226</v>
      </c>
      <c r="E459" t="s">
        <v>597</v>
      </c>
      <c r="F459" t="s">
        <v>574</v>
      </c>
    </row>
    <row r="460" spans="3:6" x14ac:dyDescent="0.2">
      <c r="C460">
        <v>458</v>
      </c>
      <c r="D460" t="s">
        <v>694</v>
      </c>
      <c r="E460" t="s">
        <v>3216</v>
      </c>
      <c r="F460" t="s">
        <v>574</v>
      </c>
    </row>
    <row r="461" spans="3:6" x14ac:dyDescent="0.2">
      <c r="C461">
        <v>459</v>
      </c>
      <c r="D461" t="s">
        <v>694</v>
      </c>
      <c r="E461" t="s">
        <v>3216</v>
      </c>
      <c r="F461" t="s">
        <v>574</v>
      </c>
    </row>
    <row r="462" spans="3:6" x14ac:dyDescent="0.2">
      <c r="C462">
        <v>460</v>
      </c>
      <c r="D462" t="s">
        <v>526</v>
      </c>
      <c r="E462" t="s">
        <v>470</v>
      </c>
      <c r="F462" t="s">
        <v>1323</v>
      </c>
    </row>
    <row r="463" spans="3:6" x14ac:dyDescent="0.2">
      <c r="C463">
        <v>461</v>
      </c>
      <c r="D463" t="s">
        <v>842</v>
      </c>
      <c r="E463" t="s">
        <v>1331</v>
      </c>
      <c r="F463" t="s">
        <v>1323</v>
      </c>
    </row>
    <row r="464" spans="3:6" x14ac:dyDescent="0.2">
      <c r="C464">
        <v>462</v>
      </c>
      <c r="D464" t="s">
        <v>1338</v>
      </c>
      <c r="E464" t="s">
        <v>1339</v>
      </c>
      <c r="F464" t="s">
        <v>1323</v>
      </c>
    </row>
    <row r="465" spans="3:6" x14ac:dyDescent="0.2">
      <c r="C465">
        <v>463</v>
      </c>
      <c r="D465" t="s">
        <v>158</v>
      </c>
      <c r="E465" t="s">
        <v>1329</v>
      </c>
      <c r="F465" t="s">
        <v>1323</v>
      </c>
    </row>
    <row r="466" spans="3:6" x14ac:dyDescent="0.2">
      <c r="C466">
        <v>464</v>
      </c>
      <c r="D466" t="s">
        <v>1335</v>
      </c>
      <c r="E466" t="s">
        <v>1336</v>
      </c>
      <c r="F466" t="s">
        <v>1323</v>
      </c>
    </row>
    <row r="467" spans="3:6" x14ac:dyDescent="0.2">
      <c r="C467">
        <v>465</v>
      </c>
      <c r="D467" t="s">
        <v>107</v>
      </c>
      <c r="E467" t="s">
        <v>644</v>
      </c>
      <c r="F467" t="s">
        <v>1323</v>
      </c>
    </row>
    <row r="468" spans="3:6" x14ac:dyDescent="0.2">
      <c r="C468">
        <v>466</v>
      </c>
      <c r="D468" t="s">
        <v>291</v>
      </c>
      <c r="E468" t="s">
        <v>1372</v>
      </c>
      <c r="F468" t="s">
        <v>1343</v>
      </c>
    </row>
    <row r="469" spans="3:6" x14ac:dyDescent="0.2">
      <c r="C469">
        <v>467</v>
      </c>
      <c r="D469" t="s">
        <v>680</v>
      </c>
      <c r="E469" t="s">
        <v>1355</v>
      </c>
      <c r="F469" t="s">
        <v>1343</v>
      </c>
    </row>
    <row r="470" spans="3:6" x14ac:dyDescent="0.2">
      <c r="C470">
        <v>468</v>
      </c>
      <c r="D470" t="s">
        <v>294</v>
      </c>
      <c r="E470" t="s">
        <v>1364</v>
      </c>
      <c r="F470" t="s">
        <v>1343</v>
      </c>
    </row>
    <row r="471" spans="3:6" x14ac:dyDescent="0.2">
      <c r="C471">
        <v>469</v>
      </c>
      <c r="D471" t="s">
        <v>248</v>
      </c>
      <c r="E471" t="s">
        <v>1367</v>
      </c>
      <c r="F471" t="s">
        <v>1343</v>
      </c>
    </row>
    <row r="472" spans="3:6" x14ac:dyDescent="0.2">
      <c r="C472">
        <v>470</v>
      </c>
      <c r="D472" t="s">
        <v>135</v>
      </c>
      <c r="E472" t="s">
        <v>1361</v>
      </c>
      <c r="F472" t="s">
        <v>1343</v>
      </c>
    </row>
    <row r="473" spans="3:6" x14ac:dyDescent="0.2">
      <c r="C473">
        <v>471</v>
      </c>
      <c r="D473" t="s">
        <v>1375</v>
      </c>
      <c r="E473" t="s">
        <v>1376</v>
      </c>
      <c r="F473" t="s">
        <v>1343</v>
      </c>
    </row>
    <row r="474" spans="3:6" x14ac:dyDescent="0.2">
      <c r="C474">
        <v>472</v>
      </c>
      <c r="D474" t="s">
        <v>687</v>
      </c>
      <c r="E474" t="s">
        <v>1379</v>
      </c>
      <c r="F474" t="s">
        <v>1343</v>
      </c>
    </row>
    <row r="475" spans="3:6" x14ac:dyDescent="0.2">
      <c r="C475">
        <v>473</v>
      </c>
      <c r="D475" t="s">
        <v>158</v>
      </c>
      <c r="E475" t="s">
        <v>1358</v>
      </c>
      <c r="F475" t="s">
        <v>1343</v>
      </c>
    </row>
    <row r="476" spans="3:6" x14ac:dyDescent="0.2">
      <c r="C476">
        <v>474</v>
      </c>
      <c r="D476" t="s">
        <v>1370</v>
      </c>
      <c r="E476" t="s">
        <v>798</v>
      </c>
      <c r="F476" t="s">
        <v>1343</v>
      </c>
    </row>
    <row r="477" spans="3:6" x14ac:dyDescent="0.2">
      <c r="C477">
        <v>475</v>
      </c>
      <c r="D477" t="s">
        <v>1382</v>
      </c>
      <c r="E477" t="s">
        <v>1383</v>
      </c>
      <c r="F477" t="s">
        <v>1343</v>
      </c>
    </row>
    <row r="478" spans="3:6" x14ac:dyDescent="0.2">
      <c r="C478">
        <v>476</v>
      </c>
      <c r="D478" t="s">
        <v>148</v>
      </c>
      <c r="E478" t="s">
        <v>900</v>
      </c>
      <c r="F478" t="s">
        <v>1343</v>
      </c>
    </row>
    <row r="479" spans="3:6" x14ac:dyDescent="0.2">
      <c r="C479">
        <v>477</v>
      </c>
      <c r="D479" t="s">
        <v>111</v>
      </c>
      <c r="E479" t="s">
        <v>822</v>
      </c>
      <c r="F479" t="s">
        <v>799</v>
      </c>
    </row>
    <row r="480" spans="3:6" x14ac:dyDescent="0.2">
      <c r="C480">
        <v>478</v>
      </c>
      <c r="D480" t="s">
        <v>158</v>
      </c>
      <c r="E480" t="s">
        <v>910</v>
      </c>
      <c r="F480" t="s">
        <v>799</v>
      </c>
    </row>
    <row r="481" spans="3:6" x14ac:dyDescent="0.2">
      <c r="C481">
        <v>479</v>
      </c>
      <c r="D481" t="s">
        <v>526</v>
      </c>
      <c r="E481" t="s">
        <v>897</v>
      </c>
      <c r="F481" t="s">
        <v>799</v>
      </c>
    </row>
    <row r="482" spans="3:6" x14ac:dyDescent="0.2">
      <c r="C482">
        <v>480</v>
      </c>
      <c r="D482" t="s">
        <v>473</v>
      </c>
      <c r="E482" t="s">
        <v>825</v>
      </c>
      <c r="F482" t="s">
        <v>799</v>
      </c>
    </row>
    <row r="483" spans="3:6" x14ac:dyDescent="0.2">
      <c r="C483">
        <v>481</v>
      </c>
      <c r="D483" t="s">
        <v>838</v>
      </c>
      <c r="E483" t="s">
        <v>839</v>
      </c>
      <c r="F483" t="s">
        <v>799</v>
      </c>
    </row>
    <row r="484" spans="3:6" x14ac:dyDescent="0.2">
      <c r="C484">
        <v>482</v>
      </c>
      <c r="D484" t="s">
        <v>99</v>
      </c>
      <c r="E484" t="s">
        <v>925</v>
      </c>
      <c r="F484" t="s">
        <v>799</v>
      </c>
    </row>
    <row r="485" spans="3:6" x14ac:dyDescent="0.2">
      <c r="C485">
        <v>483</v>
      </c>
      <c r="D485" t="s">
        <v>488</v>
      </c>
      <c r="E485" t="s">
        <v>812</v>
      </c>
      <c r="F485" t="s">
        <v>799</v>
      </c>
    </row>
    <row r="486" spans="3:6" x14ac:dyDescent="0.2">
      <c r="C486">
        <v>484</v>
      </c>
      <c r="D486" t="s">
        <v>488</v>
      </c>
      <c r="E486" t="s">
        <v>858</v>
      </c>
      <c r="F486" t="s">
        <v>799</v>
      </c>
    </row>
    <row r="487" spans="3:6" x14ac:dyDescent="0.2">
      <c r="C487">
        <v>485</v>
      </c>
      <c r="D487" t="s">
        <v>842</v>
      </c>
      <c r="E487" t="s">
        <v>843</v>
      </c>
      <c r="F487" t="s">
        <v>799</v>
      </c>
    </row>
    <row r="488" spans="3:6" x14ac:dyDescent="0.2">
      <c r="C488">
        <v>486</v>
      </c>
      <c r="D488" t="s">
        <v>931</v>
      </c>
      <c r="E488" t="s">
        <v>932</v>
      </c>
      <c r="F488" t="s">
        <v>799</v>
      </c>
    </row>
    <row r="489" spans="3:6" x14ac:dyDescent="0.2">
      <c r="C489">
        <v>487</v>
      </c>
      <c r="D489" t="s">
        <v>828</v>
      </c>
      <c r="E489" t="s">
        <v>829</v>
      </c>
      <c r="F489" t="s">
        <v>799</v>
      </c>
    </row>
    <row r="490" spans="3:6" x14ac:dyDescent="0.2">
      <c r="C490">
        <v>488</v>
      </c>
      <c r="D490" t="s">
        <v>875</v>
      </c>
      <c r="E490" t="s">
        <v>876</v>
      </c>
      <c r="F490" t="s">
        <v>799</v>
      </c>
    </row>
    <row r="491" spans="3:6" x14ac:dyDescent="0.2">
      <c r="C491">
        <v>489</v>
      </c>
      <c r="D491" t="s">
        <v>851</v>
      </c>
      <c r="E491" t="s">
        <v>852</v>
      </c>
      <c r="F491" t="s">
        <v>799</v>
      </c>
    </row>
    <row r="492" spans="3:6" x14ac:dyDescent="0.2">
      <c r="C492">
        <v>490</v>
      </c>
      <c r="D492" t="s">
        <v>263</v>
      </c>
      <c r="E492" t="s">
        <v>897</v>
      </c>
      <c r="F492" t="s">
        <v>799</v>
      </c>
    </row>
    <row r="493" spans="3:6" x14ac:dyDescent="0.2">
      <c r="C493">
        <v>491</v>
      </c>
      <c r="D493" t="s">
        <v>888</v>
      </c>
      <c r="E493" t="s">
        <v>889</v>
      </c>
      <c r="F493" t="s">
        <v>799</v>
      </c>
    </row>
    <row r="494" spans="3:6" x14ac:dyDescent="0.2">
      <c r="C494">
        <v>492</v>
      </c>
      <c r="D494" t="s">
        <v>526</v>
      </c>
      <c r="E494" t="s">
        <v>907</v>
      </c>
      <c r="F494" t="s">
        <v>799</v>
      </c>
    </row>
    <row r="495" spans="3:6" x14ac:dyDescent="0.2">
      <c r="C495">
        <v>493</v>
      </c>
      <c r="D495" t="s">
        <v>871</v>
      </c>
      <c r="E495" t="s">
        <v>872</v>
      </c>
      <c r="F495" t="s">
        <v>799</v>
      </c>
    </row>
    <row r="496" spans="3:6" x14ac:dyDescent="0.2">
      <c r="C496">
        <v>494</v>
      </c>
      <c r="D496" t="s">
        <v>864</v>
      </c>
      <c r="E496" t="s">
        <v>865</v>
      </c>
      <c r="F496" t="s">
        <v>799</v>
      </c>
    </row>
    <row r="497" spans="3:6" x14ac:dyDescent="0.2">
      <c r="C497">
        <v>495</v>
      </c>
      <c r="D497" t="s">
        <v>916</v>
      </c>
      <c r="E497" t="s">
        <v>917</v>
      </c>
      <c r="F497" t="s">
        <v>799</v>
      </c>
    </row>
    <row r="498" spans="3:6" x14ac:dyDescent="0.2">
      <c r="C498">
        <v>496</v>
      </c>
      <c r="D498" t="s">
        <v>488</v>
      </c>
      <c r="E498" t="s">
        <v>819</v>
      </c>
      <c r="F498" t="s">
        <v>799</v>
      </c>
    </row>
    <row r="499" spans="3:6" x14ac:dyDescent="0.2">
      <c r="C499">
        <v>497</v>
      </c>
      <c r="D499" t="s">
        <v>884</v>
      </c>
      <c r="E499" t="s">
        <v>885</v>
      </c>
      <c r="F499" t="s">
        <v>799</v>
      </c>
    </row>
    <row r="500" spans="3:6" x14ac:dyDescent="0.2">
      <c r="C500">
        <v>498</v>
      </c>
      <c r="D500" t="s">
        <v>99</v>
      </c>
      <c r="E500" t="s">
        <v>861</v>
      </c>
      <c r="F500" t="s">
        <v>799</v>
      </c>
    </row>
    <row r="501" spans="3:6" x14ac:dyDescent="0.2">
      <c r="C501">
        <v>499</v>
      </c>
      <c r="D501" t="s">
        <v>935</v>
      </c>
      <c r="E501" t="s">
        <v>936</v>
      </c>
      <c r="F501" t="s">
        <v>799</v>
      </c>
    </row>
    <row r="502" spans="3:6" x14ac:dyDescent="0.2">
      <c r="C502">
        <v>500</v>
      </c>
      <c r="D502" t="s">
        <v>903</v>
      </c>
      <c r="E502" t="s">
        <v>904</v>
      </c>
      <c r="F502" t="s">
        <v>799</v>
      </c>
    </row>
    <row r="503" spans="3:6" x14ac:dyDescent="0.2">
      <c r="C503">
        <v>501</v>
      </c>
      <c r="D503" t="s">
        <v>294</v>
      </c>
      <c r="E503" t="s">
        <v>928</v>
      </c>
      <c r="F503" t="s">
        <v>799</v>
      </c>
    </row>
    <row r="504" spans="3:6" x14ac:dyDescent="0.2">
      <c r="C504">
        <v>502</v>
      </c>
      <c r="D504" t="s">
        <v>158</v>
      </c>
      <c r="E504" t="s">
        <v>765</v>
      </c>
      <c r="F504" t="s">
        <v>799</v>
      </c>
    </row>
    <row r="505" spans="3:6" x14ac:dyDescent="0.2">
      <c r="C505">
        <v>503</v>
      </c>
      <c r="D505" t="s">
        <v>942</v>
      </c>
      <c r="E505" t="s">
        <v>943</v>
      </c>
      <c r="F505" t="s">
        <v>799</v>
      </c>
    </row>
    <row r="506" spans="3:6" x14ac:dyDescent="0.2">
      <c r="C506">
        <v>504</v>
      </c>
      <c r="D506" t="s">
        <v>410</v>
      </c>
      <c r="E506" t="s">
        <v>920</v>
      </c>
      <c r="F506" t="s">
        <v>799</v>
      </c>
    </row>
    <row r="507" spans="3:6" x14ac:dyDescent="0.2">
      <c r="C507">
        <v>505</v>
      </c>
      <c r="D507" t="s">
        <v>298</v>
      </c>
      <c r="E507" t="s">
        <v>612</v>
      </c>
      <c r="F507" t="s">
        <v>799</v>
      </c>
    </row>
    <row r="508" spans="3:6" x14ac:dyDescent="0.2">
      <c r="C508">
        <v>506</v>
      </c>
      <c r="D508" t="s">
        <v>216</v>
      </c>
      <c r="E508" t="s">
        <v>879</v>
      </c>
      <c r="F508" t="s">
        <v>799</v>
      </c>
    </row>
    <row r="509" spans="3:6" x14ac:dyDescent="0.2">
      <c r="C509">
        <v>507</v>
      </c>
      <c r="D509" t="s">
        <v>815</v>
      </c>
      <c r="E509" t="s">
        <v>816</v>
      </c>
      <c r="F509" t="s">
        <v>799</v>
      </c>
    </row>
    <row r="510" spans="3:6" x14ac:dyDescent="0.2">
      <c r="C510">
        <v>508</v>
      </c>
      <c r="D510" t="s">
        <v>946</v>
      </c>
      <c r="E510" t="s">
        <v>947</v>
      </c>
      <c r="F510" t="s">
        <v>799</v>
      </c>
    </row>
    <row r="511" spans="3:6" x14ac:dyDescent="0.2">
      <c r="C511">
        <v>509</v>
      </c>
      <c r="D511" t="s">
        <v>811</v>
      </c>
      <c r="E511" t="s">
        <v>812</v>
      </c>
      <c r="F511" t="s">
        <v>799</v>
      </c>
    </row>
    <row r="512" spans="3:6" x14ac:dyDescent="0.2">
      <c r="C512">
        <v>510</v>
      </c>
      <c r="D512" t="s">
        <v>327</v>
      </c>
      <c r="E512" t="s">
        <v>894</v>
      </c>
      <c r="F512" t="s">
        <v>799</v>
      </c>
    </row>
    <row r="513" spans="3:6" x14ac:dyDescent="0.2">
      <c r="C513">
        <v>511</v>
      </c>
      <c r="D513" t="s">
        <v>760</v>
      </c>
      <c r="E513" t="s">
        <v>563</v>
      </c>
      <c r="F513" t="s">
        <v>799</v>
      </c>
    </row>
    <row r="514" spans="3:6" x14ac:dyDescent="0.2">
      <c r="C514">
        <v>512</v>
      </c>
      <c r="D514" t="s">
        <v>805</v>
      </c>
      <c r="E514" t="s">
        <v>408</v>
      </c>
      <c r="F514" t="s">
        <v>799</v>
      </c>
    </row>
    <row r="515" spans="3:6" x14ac:dyDescent="0.2">
      <c r="C515">
        <v>513</v>
      </c>
      <c r="D515" t="s">
        <v>244</v>
      </c>
      <c r="E515" t="s">
        <v>872</v>
      </c>
      <c r="F515" t="s">
        <v>799</v>
      </c>
    </row>
    <row r="516" spans="3:6" x14ac:dyDescent="0.2">
      <c r="C516">
        <v>514</v>
      </c>
      <c r="D516" t="s">
        <v>135</v>
      </c>
      <c r="E516" t="s">
        <v>798</v>
      </c>
      <c r="F516" t="s">
        <v>799</v>
      </c>
    </row>
    <row r="517" spans="3:6" x14ac:dyDescent="0.2">
      <c r="C517">
        <v>515</v>
      </c>
      <c r="D517" t="s">
        <v>802</v>
      </c>
      <c r="E517" t="s">
        <v>319</v>
      </c>
      <c r="F517" t="s">
        <v>799</v>
      </c>
    </row>
    <row r="518" spans="3:6" x14ac:dyDescent="0.2">
      <c r="C518">
        <v>516</v>
      </c>
      <c r="D518" t="s">
        <v>832</v>
      </c>
      <c r="E518" t="s">
        <v>833</v>
      </c>
      <c r="F518" t="s">
        <v>799</v>
      </c>
    </row>
    <row r="519" spans="3:6" x14ac:dyDescent="0.2">
      <c r="C519">
        <v>517</v>
      </c>
      <c r="D519" t="s">
        <v>593</v>
      </c>
      <c r="E519" t="s">
        <v>900</v>
      </c>
      <c r="F519" t="s">
        <v>799</v>
      </c>
    </row>
    <row r="520" spans="3:6" x14ac:dyDescent="0.2">
      <c r="C520">
        <v>518</v>
      </c>
      <c r="D520" t="s">
        <v>259</v>
      </c>
      <c r="E520" t="s">
        <v>855</v>
      </c>
      <c r="F520" t="s">
        <v>799</v>
      </c>
    </row>
    <row r="521" spans="3:6" x14ac:dyDescent="0.2">
      <c r="C521">
        <v>519</v>
      </c>
      <c r="D521" t="s">
        <v>248</v>
      </c>
      <c r="E521" t="s">
        <v>868</v>
      </c>
      <c r="F521" t="s">
        <v>799</v>
      </c>
    </row>
    <row r="522" spans="3:6" x14ac:dyDescent="0.2">
      <c r="C522">
        <v>520</v>
      </c>
      <c r="D522" t="s">
        <v>158</v>
      </c>
      <c r="E522" t="s">
        <v>808</v>
      </c>
      <c r="F522" t="s">
        <v>799</v>
      </c>
    </row>
    <row r="523" spans="3:6" x14ac:dyDescent="0.2">
      <c r="C523">
        <v>521</v>
      </c>
      <c r="D523" t="s">
        <v>963</v>
      </c>
      <c r="E523" t="s">
        <v>312</v>
      </c>
      <c r="F523" t="s">
        <v>799</v>
      </c>
    </row>
    <row r="524" spans="3:6" x14ac:dyDescent="0.2">
      <c r="C524">
        <v>522</v>
      </c>
      <c r="D524" t="s">
        <v>966</v>
      </c>
      <c r="E524" t="s">
        <v>967</v>
      </c>
      <c r="F524" t="s">
        <v>799</v>
      </c>
    </row>
    <row r="525" spans="3:6" x14ac:dyDescent="0.2">
      <c r="C525">
        <v>523</v>
      </c>
      <c r="D525" t="s">
        <v>593</v>
      </c>
      <c r="E525" t="s">
        <v>977</v>
      </c>
      <c r="F525" t="s">
        <v>799</v>
      </c>
    </row>
    <row r="526" spans="3:6" x14ac:dyDescent="0.2">
      <c r="C526">
        <v>524</v>
      </c>
      <c r="D526" t="s">
        <v>99</v>
      </c>
      <c r="E526" t="s">
        <v>315</v>
      </c>
      <c r="F526" t="s">
        <v>799</v>
      </c>
    </row>
    <row r="527" spans="3:6" x14ac:dyDescent="0.2">
      <c r="C527">
        <v>525</v>
      </c>
      <c r="D527" t="s">
        <v>190</v>
      </c>
      <c r="E527" t="s">
        <v>848</v>
      </c>
      <c r="F527" t="s">
        <v>799</v>
      </c>
    </row>
    <row r="528" spans="3:6" x14ac:dyDescent="0.2">
      <c r="C528">
        <v>526</v>
      </c>
      <c r="D528" t="s">
        <v>1836</v>
      </c>
      <c r="E528" t="s">
        <v>1837</v>
      </c>
      <c r="F528" t="s">
        <v>1826</v>
      </c>
    </row>
    <row r="529" spans="3:6" x14ac:dyDescent="0.2">
      <c r="C529">
        <v>527</v>
      </c>
      <c r="D529" t="s">
        <v>85</v>
      </c>
      <c r="E529" t="s">
        <v>1851</v>
      </c>
      <c r="F529" t="s">
        <v>1826</v>
      </c>
    </row>
    <row r="530" spans="3:6" x14ac:dyDescent="0.2">
      <c r="C530">
        <v>528</v>
      </c>
      <c r="D530" t="s">
        <v>85</v>
      </c>
      <c r="E530" t="s">
        <v>1867</v>
      </c>
      <c r="F530" t="s">
        <v>1826</v>
      </c>
    </row>
    <row r="531" spans="3:6" x14ac:dyDescent="0.2">
      <c r="C531">
        <v>529</v>
      </c>
      <c r="D531" t="s">
        <v>410</v>
      </c>
      <c r="E531" t="s">
        <v>1848</v>
      </c>
      <c r="F531" t="s">
        <v>1826</v>
      </c>
    </row>
    <row r="532" spans="3:6" x14ac:dyDescent="0.2">
      <c r="C532">
        <v>530</v>
      </c>
      <c r="D532" t="s">
        <v>291</v>
      </c>
      <c r="E532" t="s">
        <v>1829</v>
      </c>
      <c r="F532" t="s">
        <v>1826</v>
      </c>
    </row>
    <row r="533" spans="3:6" x14ac:dyDescent="0.2">
      <c r="C533">
        <v>531</v>
      </c>
      <c r="D533" t="s">
        <v>610</v>
      </c>
      <c r="E533" t="s">
        <v>268</v>
      </c>
      <c r="F533" t="s">
        <v>1826</v>
      </c>
    </row>
    <row r="534" spans="3:6" x14ac:dyDescent="0.2">
      <c r="C534">
        <v>532</v>
      </c>
      <c r="D534" t="s">
        <v>2365</v>
      </c>
      <c r="E534" t="s">
        <v>2366</v>
      </c>
      <c r="F534" t="s">
        <v>2342</v>
      </c>
    </row>
    <row r="535" spans="3:6" x14ac:dyDescent="0.2">
      <c r="C535">
        <v>533</v>
      </c>
      <c r="D535" t="s">
        <v>2374</v>
      </c>
      <c r="E535" t="s">
        <v>2375</v>
      </c>
      <c r="F535" t="s">
        <v>2342</v>
      </c>
    </row>
    <row r="536" spans="3:6" x14ac:dyDescent="0.2">
      <c r="C536">
        <v>534</v>
      </c>
      <c r="D536" t="s">
        <v>488</v>
      </c>
      <c r="E536" t="s">
        <v>2348</v>
      </c>
      <c r="F536" t="s">
        <v>2342</v>
      </c>
    </row>
    <row r="537" spans="3:6" x14ac:dyDescent="0.2">
      <c r="C537">
        <v>535</v>
      </c>
      <c r="D537" t="s">
        <v>1184</v>
      </c>
      <c r="E537" t="s">
        <v>2362</v>
      </c>
      <c r="F537" t="s">
        <v>2342</v>
      </c>
    </row>
    <row r="538" spans="3:6" x14ac:dyDescent="0.2">
      <c r="C538">
        <v>536</v>
      </c>
      <c r="D538" t="s">
        <v>352</v>
      </c>
      <c r="E538" t="s">
        <v>2344</v>
      </c>
      <c r="F538" t="s">
        <v>2342</v>
      </c>
    </row>
    <row r="539" spans="3:6" x14ac:dyDescent="0.2">
      <c r="C539">
        <v>537</v>
      </c>
      <c r="D539" t="s">
        <v>2340</v>
      </c>
      <c r="E539" t="s">
        <v>2341</v>
      </c>
      <c r="F539" t="s">
        <v>2342</v>
      </c>
    </row>
    <row r="540" spans="3:6" x14ac:dyDescent="0.2">
      <c r="C540">
        <v>538</v>
      </c>
      <c r="D540" t="s">
        <v>99</v>
      </c>
      <c r="E540" t="s">
        <v>2368</v>
      </c>
      <c r="F540" t="s">
        <v>2342</v>
      </c>
    </row>
    <row r="541" spans="3:6" x14ac:dyDescent="0.2">
      <c r="C541">
        <v>539</v>
      </c>
      <c r="D541" t="s">
        <v>1916</v>
      </c>
      <c r="E541" t="s">
        <v>2346</v>
      </c>
      <c r="F541" t="s">
        <v>2342</v>
      </c>
    </row>
    <row r="542" spans="3:6" x14ac:dyDescent="0.2">
      <c r="C542">
        <v>540</v>
      </c>
      <c r="D542" t="s">
        <v>1027</v>
      </c>
      <c r="E542" t="s">
        <v>2371</v>
      </c>
      <c r="F542" t="s">
        <v>2342</v>
      </c>
    </row>
    <row r="543" spans="3:6" x14ac:dyDescent="0.2">
      <c r="C543">
        <v>541</v>
      </c>
      <c r="D543" t="s">
        <v>1880</v>
      </c>
      <c r="E543" t="s">
        <v>1881</v>
      </c>
      <c r="F543" t="s">
        <v>1871</v>
      </c>
    </row>
    <row r="544" spans="3:6" x14ac:dyDescent="0.2">
      <c r="C544">
        <v>542</v>
      </c>
      <c r="D544" t="s">
        <v>500</v>
      </c>
      <c r="E544" t="s">
        <v>1898</v>
      </c>
      <c r="F544" t="s">
        <v>1871</v>
      </c>
    </row>
    <row r="545" spans="3:6" x14ac:dyDescent="0.2">
      <c r="C545">
        <v>543</v>
      </c>
      <c r="D545" t="s">
        <v>864</v>
      </c>
      <c r="E545" t="s">
        <v>1874</v>
      </c>
      <c r="F545" t="s">
        <v>1871</v>
      </c>
    </row>
    <row r="546" spans="3:6" x14ac:dyDescent="0.2">
      <c r="C546">
        <v>544</v>
      </c>
      <c r="D546" t="s">
        <v>270</v>
      </c>
      <c r="E546" t="s">
        <v>1893</v>
      </c>
      <c r="F546" t="s">
        <v>1871</v>
      </c>
    </row>
    <row r="547" spans="3:6" x14ac:dyDescent="0.2">
      <c r="C547">
        <v>545</v>
      </c>
      <c r="D547" t="s">
        <v>158</v>
      </c>
      <c r="E547" t="s">
        <v>1901</v>
      </c>
      <c r="F547" t="s">
        <v>1871</v>
      </c>
    </row>
    <row r="548" spans="3:6" x14ac:dyDescent="0.2">
      <c r="C548">
        <v>546</v>
      </c>
      <c r="D548" t="s">
        <v>123</v>
      </c>
      <c r="E548" t="s">
        <v>1877</v>
      </c>
      <c r="F548" t="s">
        <v>1871</v>
      </c>
    </row>
    <row r="549" spans="3:6" x14ac:dyDescent="0.2">
      <c r="C549">
        <v>547</v>
      </c>
      <c r="D549" t="s">
        <v>916</v>
      </c>
      <c r="E549" t="s">
        <v>1887</v>
      </c>
      <c r="F549" t="s">
        <v>1871</v>
      </c>
    </row>
    <row r="550" spans="3:6" x14ac:dyDescent="0.2">
      <c r="C550">
        <v>548</v>
      </c>
      <c r="D550" t="s">
        <v>1162</v>
      </c>
      <c r="E550" t="s">
        <v>1884</v>
      </c>
      <c r="F550" t="s">
        <v>1871</v>
      </c>
    </row>
    <row r="551" spans="3:6" x14ac:dyDescent="0.2">
      <c r="C551">
        <v>549</v>
      </c>
      <c r="D551" t="s">
        <v>240</v>
      </c>
      <c r="E551" t="s">
        <v>1890</v>
      </c>
      <c r="F551" t="s">
        <v>1871</v>
      </c>
    </row>
    <row r="552" spans="3:6" x14ac:dyDescent="0.2">
      <c r="C552">
        <v>550</v>
      </c>
      <c r="D552" t="s">
        <v>1579</v>
      </c>
      <c r="E552" t="s">
        <v>1870</v>
      </c>
      <c r="F552" t="s">
        <v>1871</v>
      </c>
    </row>
    <row r="553" spans="3:6" x14ac:dyDescent="0.2">
      <c r="C553">
        <v>551</v>
      </c>
      <c r="D553" t="s">
        <v>158</v>
      </c>
      <c r="E553" t="s">
        <v>868</v>
      </c>
      <c r="F553" t="s">
        <v>1871</v>
      </c>
    </row>
    <row r="554" spans="3:6" x14ac:dyDescent="0.2">
      <c r="C554">
        <v>552</v>
      </c>
      <c r="D554" t="s">
        <v>135</v>
      </c>
      <c r="E554" t="s">
        <v>2446</v>
      </c>
      <c r="F554" t="s">
        <v>2447</v>
      </c>
    </row>
    <row r="555" spans="3:6" x14ac:dyDescent="0.2">
      <c r="C555">
        <v>553</v>
      </c>
      <c r="D555" t="s">
        <v>244</v>
      </c>
      <c r="E555" t="s">
        <v>789</v>
      </c>
      <c r="F555" t="s">
        <v>784</v>
      </c>
    </row>
    <row r="556" spans="3:6" x14ac:dyDescent="0.2">
      <c r="C556">
        <v>554</v>
      </c>
      <c r="D556" t="s">
        <v>148</v>
      </c>
      <c r="E556" t="s">
        <v>787</v>
      </c>
      <c r="F556" t="s">
        <v>784</v>
      </c>
    </row>
    <row r="557" spans="3:6" x14ac:dyDescent="0.2">
      <c r="C557">
        <v>555</v>
      </c>
      <c r="D557" t="s">
        <v>792</v>
      </c>
      <c r="E557" t="s">
        <v>793</v>
      </c>
      <c r="F557" t="s">
        <v>784</v>
      </c>
    </row>
    <row r="558" spans="3:6" x14ac:dyDescent="0.2">
      <c r="C558">
        <v>556</v>
      </c>
      <c r="D558" t="s">
        <v>216</v>
      </c>
      <c r="E558" t="s">
        <v>783</v>
      </c>
      <c r="F558" t="s">
        <v>784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472E8-D9DB-4C97-9557-7919AB042A00}">
  <dimension ref="A1:BN847"/>
  <sheetViews>
    <sheetView rightToLeft="1" topLeftCell="A790" zoomScale="85" zoomScaleNormal="85" workbookViewId="0">
      <selection activeCell="A790" sqref="A1:XFD1048576"/>
    </sheetView>
  </sheetViews>
  <sheetFormatPr defaultColWidth="9.125" defaultRowHeight="21.75" x14ac:dyDescent="0.2"/>
  <cols>
    <col min="1" max="1" width="7.875" style="180" bestFit="1" customWidth="1"/>
    <col min="2" max="2" width="4.375" style="45" customWidth="1"/>
    <col min="3" max="3" width="5.75" style="418" customWidth="1"/>
    <col min="4" max="4" width="7" style="418" customWidth="1"/>
    <col min="5" max="5" width="14.125" style="418" customWidth="1"/>
    <col min="6" max="6" width="13.625" style="51" customWidth="1"/>
    <col min="7" max="7" width="9.125" style="51"/>
    <col min="8" max="8" width="1.5" style="51" customWidth="1"/>
    <col min="9" max="31" width="1.5" style="418" customWidth="1"/>
    <col min="32" max="32" width="1.5" style="110" customWidth="1"/>
    <col min="33" max="59" width="1.5" style="418" customWidth="1"/>
    <col min="60" max="60" width="1.5" style="185" customWidth="1"/>
    <col min="61" max="61" width="8.5" style="418" customWidth="1"/>
    <col min="62" max="62" width="23.75" style="418" customWidth="1"/>
    <col min="63" max="63" width="24.875" style="418" bestFit="1" customWidth="1"/>
    <col min="64" max="16384" width="9.125" style="418"/>
  </cols>
  <sheetData>
    <row r="1" spans="1:65" s="44" customFormat="1" ht="33.75" x14ac:dyDescent="0.2">
      <c r="A1" s="179"/>
      <c r="B1" s="43"/>
      <c r="C1" s="129" t="s">
        <v>35</v>
      </c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</row>
    <row r="2" spans="1:65" ht="33.75" x14ac:dyDescent="0.2">
      <c r="C2" s="129" t="s">
        <v>3171</v>
      </c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N2" s="129"/>
      <c r="AO2" s="129"/>
      <c r="AP2" s="129"/>
      <c r="AQ2" s="129"/>
      <c r="AR2" s="129"/>
      <c r="AS2" s="129"/>
      <c r="AT2" s="129"/>
      <c r="AU2" s="129"/>
      <c r="AV2" s="129"/>
      <c r="AW2" s="129"/>
      <c r="AX2" s="129"/>
      <c r="AY2" s="129"/>
      <c r="AZ2" s="129"/>
      <c r="BA2" s="129"/>
      <c r="BB2" s="129"/>
      <c r="BC2" s="129"/>
      <c r="BD2" s="129"/>
      <c r="BE2" s="129"/>
      <c r="BF2" s="129"/>
      <c r="BG2" s="129"/>
      <c r="BH2" s="129"/>
    </row>
    <row r="3" spans="1:65" ht="17.25" customHeight="1" thickBot="1" x14ac:dyDescent="0.25">
      <c r="C3" s="46"/>
      <c r="D3" s="46"/>
      <c r="E3" s="46"/>
      <c r="F3" s="46"/>
      <c r="G3" s="46"/>
      <c r="H3" s="46"/>
      <c r="S3" s="177"/>
      <c r="Y3" s="47"/>
      <c r="Z3" s="47"/>
      <c r="AA3" s="47"/>
      <c r="AB3" s="47"/>
      <c r="AC3" s="47"/>
      <c r="AD3" s="47"/>
      <c r="AE3" s="47"/>
      <c r="AF3" s="10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</row>
    <row r="4" spans="1:65" s="49" customFormat="1" ht="22.5" hidden="1" customHeight="1" thickBot="1" x14ac:dyDescent="0.25">
      <c r="A4" s="61"/>
      <c r="B4" s="48"/>
      <c r="C4" s="49">
        <v>1</v>
      </c>
      <c r="E4" s="49">
        <v>2</v>
      </c>
      <c r="F4" s="49">
        <v>3</v>
      </c>
      <c r="I4" s="418"/>
      <c r="J4" s="418"/>
      <c r="K4" s="418"/>
      <c r="L4" s="418"/>
      <c r="M4" s="418"/>
      <c r="N4" s="418"/>
      <c r="O4" s="418"/>
      <c r="P4" s="418"/>
      <c r="Q4" s="49">
        <v>4</v>
      </c>
      <c r="R4" s="49">
        <v>5</v>
      </c>
      <c r="Y4" s="49">
        <v>8</v>
      </c>
      <c r="AC4" s="49">
        <v>9</v>
      </c>
      <c r="AD4" s="49">
        <v>10</v>
      </c>
      <c r="AE4" s="49">
        <v>11</v>
      </c>
      <c r="AF4" s="108">
        <v>12</v>
      </c>
      <c r="AG4" s="49">
        <v>13</v>
      </c>
      <c r="AI4" s="49">
        <v>14</v>
      </c>
      <c r="AJ4" s="49">
        <v>15</v>
      </c>
      <c r="AK4" s="49">
        <v>16</v>
      </c>
      <c r="AL4" s="49">
        <v>17</v>
      </c>
      <c r="AM4" s="49">
        <v>18</v>
      </c>
      <c r="AN4" s="49">
        <v>19</v>
      </c>
      <c r="AO4" s="49">
        <v>21</v>
      </c>
      <c r="AU4" s="49">
        <v>24</v>
      </c>
      <c r="AV4" s="49">
        <v>25</v>
      </c>
      <c r="AW4" s="49">
        <v>26</v>
      </c>
      <c r="AX4" s="49">
        <v>27</v>
      </c>
      <c r="AY4" s="49">
        <v>28</v>
      </c>
      <c r="AZ4" s="49">
        <v>29</v>
      </c>
      <c r="BB4" s="49">
        <v>30</v>
      </c>
      <c r="BG4" s="49">
        <v>32</v>
      </c>
      <c r="BH4" s="185">
        <v>33</v>
      </c>
    </row>
    <row r="5" spans="1:65" ht="88.5" customHeight="1" thickBot="1" x14ac:dyDescent="0.25">
      <c r="B5" s="453" t="s">
        <v>2388</v>
      </c>
      <c r="C5" s="455" t="s">
        <v>3258</v>
      </c>
      <c r="D5" s="457" t="s">
        <v>80</v>
      </c>
      <c r="E5" s="459" t="s">
        <v>29</v>
      </c>
      <c r="F5" s="461" t="s">
        <v>30</v>
      </c>
      <c r="G5" s="463" t="s">
        <v>2411</v>
      </c>
      <c r="H5" s="464"/>
      <c r="I5" s="464"/>
      <c r="J5" s="464"/>
      <c r="K5" s="464"/>
      <c r="L5" s="464"/>
      <c r="M5" s="464"/>
      <c r="N5" s="449" t="s">
        <v>2412</v>
      </c>
      <c r="O5" s="450"/>
      <c r="P5" s="465"/>
      <c r="Q5" s="466" t="s">
        <v>8</v>
      </c>
      <c r="R5" s="467"/>
      <c r="S5" s="467"/>
      <c r="T5" s="467"/>
      <c r="U5" s="467"/>
      <c r="V5" s="468"/>
      <c r="W5" s="443" t="s">
        <v>61</v>
      </c>
      <c r="X5" s="444"/>
      <c r="Y5" s="443" t="s">
        <v>2413</v>
      </c>
      <c r="Z5" s="445"/>
      <c r="AA5" s="446"/>
      <c r="AB5" s="446"/>
      <c r="AC5" s="446"/>
      <c r="AD5" s="446"/>
      <c r="AE5" s="446"/>
      <c r="AF5" s="444"/>
      <c r="AG5" s="443" t="s">
        <v>33</v>
      </c>
      <c r="AH5" s="446"/>
      <c r="AI5" s="446"/>
      <c r="AJ5" s="446"/>
      <c r="AK5" s="446"/>
      <c r="AL5" s="446"/>
      <c r="AM5" s="446"/>
      <c r="AN5" s="446"/>
      <c r="AO5" s="446"/>
      <c r="AP5" s="446"/>
      <c r="AQ5" s="446"/>
      <c r="AR5" s="446"/>
      <c r="AS5" s="446"/>
      <c r="AT5" s="444"/>
      <c r="AU5" s="447" t="s">
        <v>4</v>
      </c>
      <c r="AV5" s="449" t="s">
        <v>5</v>
      </c>
      <c r="AW5" s="450"/>
      <c r="AX5" s="450"/>
      <c r="AY5" s="450"/>
      <c r="AZ5" s="450"/>
      <c r="BA5" s="450"/>
      <c r="BB5" s="450"/>
      <c r="BC5" s="451"/>
      <c r="BD5" s="451"/>
      <c r="BE5" s="451"/>
      <c r="BF5" s="451"/>
      <c r="BG5" s="447" t="s">
        <v>6</v>
      </c>
      <c r="BH5" s="438" t="s">
        <v>7</v>
      </c>
    </row>
    <row r="6" spans="1:65" ht="69" customHeight="1" thickBot="1" x14ac:dyDescent="0.25">
      <c r="B6" s="454"/>
      <c r="C6" s="456"/>
      <c r="D6" s="458"/>
      <c r="E6" s="460"/>
      <c r="F6" s="462"/>
      <c r="G6" s="94" t="s">
        <v>81</v>
      </c>
      <c r="H6" s="87" t="s">
        <v>82</v>
      </c>
      <c r="I6" s="87" t="s">
        <v>16</v>
      </c>
      <c r="J6" s="87" t="s">
        <v>76</v>
      </c>
      <c r="K6" s="87" t="s">
        <v>83</v>
      </c>
      <c r="L6" s="87" t="s">
        <v>2378</v>
      </c>
      <c r="M6" s="84" t="s">
        <v>2379</v>
      </c>
      <c r="N6" s="95" t="s">
        <v>2407</v>
      </c>
      <c r="O6" s="96" t="s">
        <v>2408</v>
      </c>
      <c r="P6" s="103" t="s">
        <v>2409</v>
      </c>
      <c r="Q6" s="420" t="s">
        <v>9</v>
      </c>
      <c r="R6" s="422" t="s">
        <v>31</v>
      </c>
      <c r="S6" s="422" t="s">
        <v>26</v>
      </c>
      <c r="T6" s="422" t="s">
        <v>32</v>
      </c>
      <c r="U6" s="422" t="s">
        <v>84</v>
      </c>
      <c r="V6" s="423" t="s">
        <v>3172</v>
      </c>
      <c r="W6" s="420" t="s">
        <v>62</v>
      </c>
      <c r="X6" s="421" t="s">
        <v>63</v>
      </c>
      <c r="Y6" s="331" t="s">
        <v>3267</v>
      </c>
      <c r="Z6" s="94" t="s">
        <v>3266</v>
      </c>
      <c r="AA6" s="87" t="s">
        <v>2385</v>
      </c>
      <c r="AB6" s="87" t="s">
        <v>2386</v>
      </c>
      <c r="AC6" s="87" t="s">
        <v>2387</v>
      </c>
      <c r="AD6" s="87" t="s">
        <v>0</v>
      </c>
      <c r="AE6" s="87" t="s">
        <v>17</v>
      </c>
      <c r="AF6" s="332" t="s">
        <v>10</v>
      </c>
      <c r="AG6" s="95" t="s">
        <v>2</v>
      </c>
      <c r="AH6" s="96" t="s">
        <v>69</v>
      </c>
      <c r="AI6" s="96" t="s">
        <v>11</v>
      </c>
      <c r="AJ6" s="96" t="s">
        <v>3275</v>
      </c>
      <c r="AK6" s="96" t="s">
        <v>27</v>
      </c>
      <c r="AL6" s="96" t="s">
        <v>12</v>
      </c>
      <c r="AM6" s="96" t="s">
        <v>26</v>
      </c>
      <c r="AN6" s="96" t="s">
        <v>25</v>
      </c>
      <c r="AO6" s="96" t="s">
        <v>84</v>
      </c>
      <c r="AP6" s="96" t="s">
        <v>34</v>
      </c>
      <c r="AQ6" s="96" t="s">
        <v>2415</v>
      </c>
      <c r="AR6" s="96" t="s">
        <v>2416</v>
      </c>
      <c r="AS6" s="96" t="s">
        <v>2417</v>
      </c>
      <c r="AT6" s="103" t="s">
        <v>2418</v>
      </c>
      <c r="AU6" s="448"/>
      <c r="AV6" s="95" t="s">
        <v>14</v>
      </c>
      <c r="AW6" s="96" t="s">
        <v>13</v>
      </c>
      <c r="AX6" s="113" t="s">
        <v>19</v>
      </c>
      <c r="AY6" s="113" t="s">
        <v>36</v>
      </c>
      <c r="AZ6" s="96" t="s">
        <v>28</v>
      </c>
      <c r="BA6" s="184" t="s">
        <v>74</v>
      </c>
      <c r="BB6" s="184" t="s">
        <v>73</v>
      </c>
      <c r="BC6" s="103" t="s">
        <v>2419</v>
      </c>
      <c r="BD6" s="103" t="s">
        <v>2420</v>
      </c>
      <c r="BE6" s="103" t="s">
        <v>2421</v>
      </c>
      <c r="BF6" s="103" t="s">
        <v>60</v>
      </c>
      <c r="BG6" s="452"/>
      <c r="BH6" s="439"/>
      <c r="BJ6" s="418" t="s">
        <v>4126</v>
      </c>
      <c r="BK6" s="418" t="s">
        <v>4127</v>
      </c>
    </row>
    <row r="7" spans="1:65" s="50" customFormat="1" ht="24" customHeight="1" x14ac:dyDescent="0.2">
      <c r="A7" s="181">
        <f t="shared" ref="A7:A70" si="0">885165*3</f>
        <v>2655495</v>
      </c>
      <c r="B7" s="293">
        <v>12</v>
      </c>
      <c r="C7" s="294">
        <v>12</v>
      </c>
      <c r="D7" s="295">
        <v>12800</v>
      </c>
      <c r="E7" s="247" t="s">
        <v>85</v>
      </c>
      <c r="F7" s="248" t="s">
        <v>86</v>
      </c>
      <c r="G7" s="299" t="s">
        <v>87</v>
      </c>
      <c r="H7" s="329" t="s">
        <v>88</v>
      </c>
      <c r="I7" s="425" t="s">
        <v>2505</v>
      </c>
      <c r="J7" s="431" t="s">
        <v>89</v>
      </c>
      <c r="K7" s="431" t="s">
        <v>90</v>
      </c>
      <c r="L7" s="431" t="s">
        <v>88</v>
      </c>
      <c r="M7" s="435" t="s">
        <v>2380</v>
      </c>
      <c r="N7" s="436"/>
      <c r="O7" s="431"/>
      <c r="P7" s="437"/>
      <c r="Q7" s="249">
        <v>30</v>
      </c>
      <c r="R7" s="250">
        <v>70</v>
      </c>
      <c r="S7" s="71">
        <v>0</v>
      </c>
      <c r="T7" s="71">
        <v>0</v>
      </c>
      <c r="U7" s="88">
        <v>0</v>
      </c>
      <c r="V7" s="257">
        <v>21</v>
      </c>
      <c r="W7" s="97">
        <v>0</v>
      </c>
      <c r="X7" s="330">
        <v>0</v>
      </c>
      <c r="Y7" s="97">
        <v>1</v>
      </c>
      <c r="Z7" s="71">
        <v>1</v>
      </c>
      <c r="AA7" s="325">
        <v>1477052</v>
      </c>
      <c r="AB7" s="325">
        <v>46667</v>
      </c>
      <c r="AC7" s="326">
        <f t="shared" ref="AC7:AC70" si="1">AA7+AB7</f>
        <v>1523719</v>
      </c>
      <c r="AD7" s="72">
        <v>4500000</v>
      </c>
      <c r="AE7" s="72">
        <v>6000000</v>
      </c>
      <c r="AF7" s="333">
        <f t="shared" ref="AF7:AF70" si="2">(AC7*30)/220*1.4</f>
        <v>290891.80909090908</v>
      </c>
      <c r="AG7" s="111">
        <f t="shared" ref="AG7:AG70" si="3">AA7*Q7</f>
        <v>44311560</v>
      </c>
      <c r="AH7" s="72">
        <f t="shared" ref="AH7:AH70" si="4">AB7*Q7</f>
        <v>1400010</v>
      </c>
      <c r="AI7" s="72">
        <f t="shared" ref="AI7:AI70" si="5">AF7*R7</f>
        <v>20362426.636363637</v>
      </c>
      <c r="AJ7" s="72">
        <f t="shared" ref="AJ7:AJ70" si="6">IF(Q7=31,A7*Z7,(Q7/30)*A7*Z7)</f>
        <v>2655495</v>
      </c>
      <c r="AK7" s="72">
        <f t="shared" ref="AK7:AK70" si="7">IF(Q7=31,AD7,(Q7/30)*AD7)</f>
        <v>4500000</v>
      </c>
      <c r="AL7" s="72">
        <f t="shared" ref="AL7:AL70" si="8">IF(Q7=31,AE7,(Q7/30)*AE7)</f>
        <v>6000000</v>
      </c>
      <c r="AM7" s="72">
        <f t="shared" ref="AM7:AM70" si="9">(AC7*30/220)*35%*S7</f>
        <v>0</v>
      </c>
      <c r="AN7" s="72">
        <f t="shared" ref="AN7:AN70" si="10">AC7*30/220*1.4*T7</f>
        <v>0</v>
      </c>
      <c r="AO7" s="72">
        <f t="shared" ref="AO7:AO70" si="11">AC7*U7</f>
        <v>0</v>
      </c>
      <c r="AP7" s="72">
        <f t="shared" ref="AP7:AP70" si="12">200000*V7</f>
        <v>4200000</v>
      </c>
      <c r="AQ7" s="72">
        <v>0</v>
      </c>
      <c r="AR7" s="72">
        <v>0</v>
      </c>
      <c r="AS7" s="72">
        <v>0</v>
      </c>
      <c r="AT7" s="78">
        <v>0</v>
      </c>
      <c r="AU7" s="80">
        <f t="shared" ref="AU7:AU70" si="13">SUM(AG7:AT7)</f>
        <v>83429491.63636364</v>
      </c>
      <c r="AV7" s="111">
        <f t="shared" ref="AV7:AV70" si="14">AU7-(AX7+AP7+AO7+AL7+AK7+AJ7+AT7)</f>
        <v>60419816.871818185</v>
      </c>
      <c r="AW7" s="72">
        <f t="shared" ref="AW7:AW70" si="15">AG7+AH7+AK7+AL7+AI7+AN7+AM7+AP7</f>
        <v>80773996.63636364</v>
      </c>
      <c r="AX7" s="72">
        <f t="shared" ref="AX7:AX70" si="16">AW7*7%</f>
        <v>5654179.7645454556</v>
      </c>
      <c r="AY7" s="73">
        <f t="shared" ref="AY7:AY70" si="17">IF(AV7&lt;=40000000,0,IF(AND(AV7&gt;40000000,AV7&lt;=80000000),(AV7-40000000)*10%,IF(AND(AV7&gt;80000000,AV7&lt;=120000000),4000000+(AV7-80000000)*15%,IF(AND(AV7&gt;120000000,AV7&lt;=180000000),10000000+(AV7-120000000)*20%,IF(AND(AV7&gt;180000000,AV7&lt;=240000000),22000000+(AV7-180000000)*25%,IF(AND(AV7&gt;240000000,AV7&lt;=320000000),37000000+(AV7-240000000)*30%,61000000+(AV7-320000000)*35%))))))</f>
        <v>2041981.6871818185</v>
      </c>
      <c r="AZ7" s="72">
        <v>0</v>
      </c>
      <c r="BA7" s="72">
        <v>0</v>
      </c>
      <c r="BB7" s="72">
        <v>0</v>
      </c>
      <c r="BC7" s="78">
        <v>0</v>
      </c>
      <c r="BD7" s="78">
        <v>0</v>
      </c>
      <c r="BE7" s="78">
        <v>0</v>
      </c>
      <c r="BF7" s="76">
        <v>0</v>
      </c>
      <c r="BG7" s="343">
        <f t="shared" ref="BG7:BG70" si="18">SUM(AX7:BF7)</f>
        <v>7696161.4517272739</v>
      </c>
      <c r="BH7" s="186">
        <f t="shared" ref="BH7:BH70" si="19">INT(AU7-BG7)</f>
        <v>75733330</v>
      </c>
      <c r="BJ7" s="50">
        <v>12800</v>
      </c>
      <c r="BK7" s="50" t="s">
        <v>3342</v>
      </c>
      <c r="BM7" s="50">
        <f>D7-BJ7</f>
        <v>0</v>
      </c>
    </row>
    <row r="8" spans="1:65" s="50" customFormat="1" ht="24" customHeight="1" x14ac:dyDescent="0.2">
      <c r="A8" s="181">
        <f t="shared" si="0"/>
        <v>2655495</v>
      </c>
      <c r="B8" s="296">
        <v>9</v>
      </c>
      <c r="C8" s="264">
        <v>9</v>
      </c>
      <c r="D8" s="297">
        <v>12801</v>
      </c>
      <c r="E8" s="251" t="s">
        <v>91</v>
      </c>
      <c r="F8" s="252" t="s">
        <v>92</v>
      </c>
      <c r="G8" s="251" t="s">
        <v>87</v>
      </c>
      <c r="H8" s="272" t="s">
        <v>88</v>
      </c>
      <c r="I8" s="291" t="s">
        <v>2502</v>
      </c>
      <c r="J8" s="67" t="s">
        <v>2481</v>
      </c>
      <c r="K8" s="65" t="s">
        <v>93</v>
      </c>
      <c r="L8" s="65" t="s">
        <v>88</v>
      </c>
      <c r="M8" s="302" t="s">
        <v>2380</v>
      </c>
      <c r="N8" s="85"/>
      <c r="O8" s="65"/>
      <c r="P8" s="86"/>
      <c r="Q8" s="253">
        <v>30</v>
      </c>
      <c r="R8" s="254">
        <v>62</v>
      </c>
      <c r="S8" s="64">
        <v>0</v>
      </c>
      <c r="T8" s="64">
        <v>0</v>
      </c>
      <c r="U8" s="89">
        <v>0</v>
      </c>
      <c r="V8" s="258">
        <v>22</v>
      </c>
      <c r="W8" s="98">
        <v>0</v>
      </c>
      <c r="X8" s="83">
        <v>0</v>
      </c>
      <c r="Y8" s="98">
        <v>0</v>
      </c>
      <c r="Z8" s="64">
        <v>0</v>
      </c>
      <c r="AA8" s="323">
        <v>1477052</v>
      </c>
      <c r="AB8" s="323">
        <v>46667</v>
      </c>
      <c r="AC8" s="324">
        <f t="shared" si="1"/>
        <v>1523719</v>
      </c>
      <c r="AD8" s="74">
        <v>4500000</v>
      </c>
      <c r="AE8" s="74">
        <v>6000000</v>
      </c>
      <c r="AF8" s="334">
        <f t="shared" si="2"/>
        <v>290891.80909090908</v>
      </c>
      <c r="AG8" s="112">
        <f t="shared" si="3"/>
        <v>44311560</v>
      </c>
      <c r="AH8" s="74">
        <f t="shared" si="4"/>
        <v>1400010</v>
      </c>
      <c r="AI8" s="74">
        <f t="shared" si="5"/>
        <v>18035292.163636364</v>
      </c>
      <c r="AJ8" s="74">
        <f t="shared" si="6"/>
        <v>0</v>
      </c>
      <c r="AK8" s="74">
        <f t="shared" si="7"/>
        <v>4500000</v>
      </c>
      <c r="AL8" s="74">
        <f t="shared" si="8"/>
        <v>6000000</v>
      </c>
      <c r="AM8" s="74">
        <f t="shared" si="9"/>
        <v>0</v>
      </c>
      <c r="AN8" s="74">
        <f t="shared" si="10"/>
        <v>0</v>
      </c>
      <c r="AO8" s="74">
        <f t="shared" si="11"/>
        <v>0</v>
      </c>
      <c r="AP8" s="74">
        <f t="shared" si="12"/>
        <v>4400000</v>
      </c>
      <c r="AQ8" s="74">
        <v>0</v>
      </c>
      <c r="AR8" s="74">
        <v>0</v>
      </c>
      <c r="AS8" s="74">
        <v>0</v>
      </c>
      <c r="AT8" s="79">
        <v>0</v>
      </c>
      <c r="AU8" s="81">
        <f t="shared" si="13"/>
        <v>78646862.163636357</v>
      </c>
      <c r="AV8" s="112">
        <f t="shared" si="14"/>
        <v>58241581.812181816</v>
      </c>
      <c r="AW8" s="74">
        <f t="shared" si="15"/>
        <v>78646862.163636357</v>
      </c>
      <c r="AX8" s="74">
        <f t="shared" si="16"/>
        <v>5505280.3514545457</v>
      </c>
      <c r="AY8" s="75">
        <f t="shared" si="17"/>
        <v>1824158.1812181817</v>
      </c>
      <c r="AZ8" s="74">
        <v>0</v>
      </c>
      <c r="BA8" s="74">
        <v>0</v>
      </c>
      <c r="BB8" s="74">
        <v>0</v>
      </c>
      <c r="BC8" s="79">
        <v>0</v>
      </c>
      <c r="BD8" s="79">
        <v>0</v>
      </c>
      <c r="BE8" s="79">
        <v>0</v>
      </c>
      <c r="BF8" s="77">
        <v>0</v>
      </c>
      <c r="BG8" s="344">
        <f t="shared" si="18"/>
        <v>7329438.5326727275</v>
      </c>
      <c r="BH8" s="187">
        <f t="shared" si="19"/>
        <v>71317423</v>
      </c>
      <c r="BJ8" s="50">
        <v>12801</v>
      </c>
      <c r="BK8" s="50" t="s">
        <v>3343</v>
      </c>
      <c r="BM8" s="50">
        <f t="shared" ref="BM8:BM71" si="20">D8-BJ8</f>
        <v>0</v>
      </c>
    </row>
    <row r="9" spans="1:65" s="50" customFormat="1" ht="24" customHeight="1" x14ac:dyDescent="0.2">
      <c r="A9" s="181">
        <f t="shared" si="0"/>
        <v>2655495</v>
      </c>
      <c r="B9" s="296">
        <v>27</v>
      </c>
      <c r="C9" s="264">
        <v>27</v>
      </c>
      <c r="D9" s="297">
        <v>12802</v>
      </c>
      <c r="E9" s="251" t="s">
        <v>95</v>
      </c>
      <c r="F9" s="252" t="s">
        <v>96</v>
      </c>
      <c r="G9" s="251" t="s">
        <v>87</v>
      </c>
      <c r="H9" s="272" t="s">
        <v>88</v>
      </c>
      <c r="I9" s="349" t="s">
        <v>2520</v>
      </c>
      <c r="J9" s="67" t="s">
        <v>97</v>
      </c>
      <c r="K9" s="67" t="s">
        <v>98</v>
      </c>
      <c r="L9" s="67" t="s">
        <v>88</v>
      </c>
      <c r="M9" s="301" t="s">
        <v>2383</v>
      </c>
      <c r="N9" s="99"/>
      <c r="O9" s="67"/>
      <c r="P9" s="90"/>
      <c r="Q9" s="253">
        <v>30</v>
      </c>
      <c r="R9" s="254">
        <v>88</v>
      </c>
      <c r="S9" s="64">
        <v>0</v>
      </c>
      <c r="T9" s="64">
        <v>0</v>
      </c>
      <c r="U9" s="89">
        <v>0</v>
      </c>
      <c r="V9" s="258">
        <v>22</v>
      </c>
      <c r="W9" s="98">
        <v>0</v>
      </c>
      <c r="X9" s="83">
        <v>0</v>
      </c>
      <c r="Y9" s="98">
        <v>0</v>
      </c>
      <c r="Z9" s="64">
        <v>0</v>
      </c>
      <c r="AA9" s="323">
        <v>1642901</v>
      </c>
      <c r="AB9" s="323">
        <v>0</v>
      </c>
      <c r="AC9" s="324">
        <f t="shared" si="1"/>
        <v>1642901</v>
      </c>
      <c r="AD9" s="74">
        <v>4500000</v>
      </c>
      <c r="AE9" s="74">
        <v>6000000</v>
      </c>
      <c r="AF9" s="334">
        <f t="shared" si="2"/>
        <v>313644.73636363639</v>
      </c>
      <c r="AG9" s="112">
        <f t="shared" si="3"/>
        <v>49287030</v>
      </c>
      <c r="AH9" s="74">
        <f t="shared" si="4"/>
        <v>0</v>
      </c>
      <c r="AI9" s="74">
        <f t="shared" si="5"/>
        <v>27600736.800000001</v>
      </c>
      <c r="AJ9" s="74">
        <f t="shared" si="6"/>
        <v>0</v>
      </c>
      <c r="AK9" s="74">
        <f t="shared" si="7"/>
        <v>4500000</v>
      </c>
      <c r="AL9" s="74">
        <f t="shared" si="8"/>
        <v>6000000</v>
      </c>
      <c r="AM9" s="74">
        <f t="shared" si="9"/>
        <v>0</v>
      </c>
      <c r="AN9" s="74">
        <f t="shared" si="10"/>
        <v>0</v>
      </c>
      <c r="AO9" s="74">
        <f t="shared" si="11"/>
        <v>0</v>
      </c>
      <c r="AP9" s="74">
        <f t="shared" si="12"/>
        <v>4400000</v>
      </c>
      <c r="AQ9" s="74">
        <v>0</v>
      </c>
      <c r="AR9" s="74">
        <v>0</v>
      </c>
      <c r="AS9" s="74">
        <v>0</v>
      </c>
      <c r="AT9" s="79">
        <v>0</v>
      </c>
      <c r="AU9" s="81">
        <f t="shared" si="13"/>
        <v>91787766.799999997</v>
      </c>
      <c r="AV9" s="112">
        <f t="shared" si="14"/>
        <v>70462623.123999998</v>
      </c>
      <c r="AW9" s="74">
        <f t="shared" si="15"/>
        <v>91787766.799999997</v>
      </c>
      <c r="AX9" s="74">
        <f t="shared" si="16"/>
        <v>6425143.676</v>
      </c>
      <c r="AY9" s="75">
        <f t="shared" si="17"/>
        <v>3046262.3124000002</v>
      </c>
      <c r="AZ9" s="74">
        <v>0</v>
      </c>
      <c r="BA9" s="74">
        <v>0</v>
      </c>
      <c r="BB9" s="74">
        <v>0</v>
      </c>
      <c r="BC9" s="79">
        <v>0</v>
      </c>
      <c r="BD9" s="79">
        <v>0</v>
      </c>
      <c r="BE9" s="79">
        <v>0</v>
      </c>
      <c r="BF9" s="77">
        <v>0</v>
      </c>
      <c r="BG9" s="344">
        <f t="shared" si="18"/>
        <v>9471405.9884000011</v>
      </c>
      <c r="BH9" s="187">
        <f t="shared" si="19"/>
        <v>82316360</v>
      </c>
      <c r="BJ9" s="50">
        <v>12802</v>
      </c>
      <c r="BK9" s="50" t="s">
        <v>3344</v>
      </c>
      <c r="BM9" s="50">
        <f t="shared" si="20"/>
        <v>0</v>
      </c>
    </row>
    <row r="10" spans="1:65" s="50" customFormat="1" ht="24" customHeight="1" x14ac:dyDescent="0.2">
      <c r="A10" s="181">
        <f t="shared" si="0"/>
        <v>2655495</v>
      </c>
      <c r="B10" s="296">
        <v>11</v>
      </c>
      <c r="C10" s="264">
        <v>11</v>
      </c>
      <c r="D10" s="297">
        <v>12803</v>
      </c>
      <c r="E10" s="251" t="s">
        <v>99</v>
      </c>
      <c r="F10" s="252" t="s">
        <v>100</v>
      </c>
      <c r="G10" s="251" t="s">
        <v>87</v>
      </c>
      <c r="H10" s="272" t="s">
        <v>88</v>
      </c>
      <c r="I10" s="292" t="s">
        <v>2504</v>
      </c>
      <c r="J10" s="64" t="s">
        <v>101</v>
      </c>
      <c r="K10" s="64" t="s">
        <v>102</v>
      </c>
      <c r="L10" s="64" t="s">
        <v>88</v>
      </c>
      <c r="M10" s="290" t="s">
        <v>2380</v>
      </c>
      <c r="N10" s="98"/>
      <c r="O10" s="64"/>
      <c r="P10" s="89"/>
      <c r="Q10" s="253">
        <v>30</v>
      </c>
      <c r="R10" s="254">
        <v>30</v>
      </c>
      <c r="S10" s="64">
        <v>0</v>
      </c>
      <c r="T10" s="64">
        <v>0</v>
      </c>
      <c r="U10" s="89">
        <v>0</v>
      </c>
      <c r="V10" s="258">
        <v>19</v>
      </c>
      <c r="W10" s="98">
        <v>0</v>
      </c>
      <c r="X10" s="83">
        <v>0</v>
      </c>
      <c r="Y10" s="98">
        <v>3</v>
      </c>
      <c r="Z10" s="64">
        <v>3</v>
      </c>
      <c r="AA10" s="323">
        <v>1477052</v>
      </c>
      <c r="AB10" s="323">
        <v>46667</v>
      </c>
      <c r="AC10" s="324">
        <f t="shared" si="1"/>
        <v>1523719</v>
      </c>
      <c r="AD10" s="74">
        <v>4500000</v>
      </c>
      <c r="AE10" s="74">
        <v>6000000</v>
      </c>
      <c r="AF10" s="334">
        <f t="shared" si="2"/>
        <v>290891.80909090908</v>
      </c>
      <c r="AG10" s="112">
        <f t="shared" si="3"/>
        <v>44311560</v>
      </c>
      <c r="AH10" s="74">
        <f t="shared" si="4"/>
        <v>1400010</v>
      </c>
      <c r="AI10" s="74">
        <f t="shared" si="5"/>
        <v>8726754.2727272734</v>
      </c>
      <c r="AJ10" s="74">
        <f t="shared" si="6"/>
        <v>7966485</v>
      </c>
      <c r="AK10" s="74">
        <f t="shared" si="7"/>
        <v>4500000</v>
      </c>
      <c r="AL10" s="74">
        <f t="shared" si="8"/>
        <v>6000000</v>
      </c>
      <c r="AM10" s="74">
        <f t="shared" si="9"/>
        <v>0</v>
      </c>
      <c r="AN10" s="74">
        <f t="shared" si="10"/>
        <v>0</v>
      </c>
      <c r="AO10" s="74">
        <f t="shared" si="11"/>
        <v>0</v>
      </c>
      <c r="AP10" s="74">
        <f t="shared" si="12"/>
        <v>3800000</v>
      </c>
      <c r="AQ10" s="74">
        <v>0</v>
      </c>
      <c r="AR10" s="74">
        <v>0</v>
      </c>
      <c r="AS10" s="74">
        <v>0</v>
      </c>
      <c r="AT10" s="79">
        <v>0</v>
      </c>
      <c r="AU10" s="81">
        <f t="shared" si="13"/>
        <v>76704809.272727281</v>
      </c>
      <c r="AV10" s="112">
        <f t="shared" si="14"/>
        <v>49626641.573636368</v>
      </c>
      <c r="AW10" s="74">
        <f t="shared" si="15"/>
        <v>68738324.272727281</v>
      </c>
      <c r="AX10" s="74">
        <f t="shared" si="16"/>
        <v>4811682.6990909101</v>
      </c>
      <c r="AY10" s="75">
        <f t="shared" si="17"/>
        <v>962664.15736363688</v>
      </c>
      <c r="AZ10" s="74">
        <v>0</v>
      </c>
      <c r="BA10" s="74">
        <v>0</v>
      </c>
      <c r="BB10" s="74">
        <v>0</v>
      </c>
      <c r="BC10" s="79">
        <v>0</v>
      </c>
      <c r="BD10" s="79">
        <v>0</v>
      </c>
      <c r="BE10" s="79">
        <v>0</v>
      </c>
      <c r="BF10" s="77">
        <v>0</v>
      </c>
      <c r="BG10" s="344">
        <f t="shared" si="18"/>
        <v>5774346.8564545475</v>
      </c>
      <c r="BH10" s="187">
        <f t="shared" si="19"/>
        <v>70930462</v>
      </c>
      <c r="BJ10" s="50">
        <v>12803</v>
      </c>
      <c r="BK10" s="50" t="s">
        <v>3345</v>
      </c>
      <c r="BM10" s="50">
        <f t="shared" si="20"/>
        <v>0</v>
      </c>
    </row>
    <row r="11" spans="1:65" s="50" customFormat="1" ht="24" customHeight="1" x14ac:dyDescent="0.2">
      <c r="A11" s="181">
        <f t="shared" si="0"/>
        <v>2655495</v>
      </c>
      <c r="B11" s="296">
        <v>13</v>
      </c>
      <c r="C11" s="264">
        <v>13</v>
      </c>
      <c r="D11" s="297">
        <v>12804</v>
      </c>
      <c r="E11" s="251" t="s">
        <v>103</v>
      </c>
      <c r="F11" s="252" t="s">
        <v>104</v>
      </c>
      <c r="G11" s="251" t="s">
        <v>87</v>
      </c>
      <c r="H11" s="272" t="s">
        <v>88</v>
      </c>
      <c r="I11" s="292" t="s">
        <v>2506</v>
      </c>
      <c r="J11" s="64" t="s">
        <v>105</v>
      </c>
      <c r="K11" s="64" t="s">
        <v>106</v>
      </c>
      <c r="L11" s="64" t="s">
        <v>88</v>
      </c>
      <c r="M11" s="290" t="s">
        <v>2380</v>
      </c>
      <c r="N11" s="98"/>
      <c r="O11" s="64"/>
      <c r="P11" s="89"/>
      <c r="Q11" s="253">
        <v>30</v>
      </c>
      <c r="R11" s="254">
        <v>81</v>
      </c>
      <c r="S11" s="64">
        <v>0</v>
      </c>
      <c r="T11" s="64">
        <v>0</v>
      </c>
      <c r="U11" s="89">
        <v>0</v>
      </c>
      <c r="V11" s="258">
        <v>23</v>
      </c>
      <c r="W11" s="98">
        <v>0</v>
      </c>
      <c r="X11" s="83">
        <v>0</v>
      </c>
      <c r="Y11" s="98">
        <v>0</v>
      </c>
      <c r="Z11" s="64">
        <v>0</v>
      </c>
      <c r="AA11" s="323">
        <v>1477052</v>
      </c>
      <c r="AB11" s="323">
        <v>46667</v>
      </c>
      <c r="AC11" s="324">
        <f t="shared" si="1"/>
        <v>1523719</v>
      </c>
      <c r="AD11" s="74">
        <v>4500000</v>
      </c>
      <c r="AE11" s="74">
        <v>6000000</v>
      </c>
      <c r="AF11" s="334">
        <f t="shared" si="2"/>
        <v>290891.80909090908</v>
      </c>
      <c r="AG11" s="112">
        <f t="shared" si="3"/>
        <v>44311560</v>
      </c>
      <c r="AH11" s="74">
        <f t="shared" si="4"/>
        <v>1400010</v>
      </c>
      <c r="AI11" s="74">
        <f t="shared" si="5"/>
        <v>23562236.536363635</v>
      </c>
      <c r="AJ11" s="74">
        <f t="shared" si="6"/>
        <v>0</v>
      </c>
      <c r="AK11" s="74">
        <f t="shared" si="7"/>
        <v>4500000</v>
      </c>
      <c r="AL11" s="74">
        <f t="shared" si="8"/>
        <v>6000000</v>
      </c>
      <c r="AM11" s="74">
        <f t="shared" si="9"/>
        <v>0</v>
      </c>
      <c r="AN11" s="74">
        <f t="shared" si="10"/>
        <v>0</v>
      </c>
      <c r="AO11" s="74">
        <f t="shared" si="11"/>
        <v>0</v>
      </c>
      <c r="AP11" s="74">
        <f t="shared" si="12"/>
        <v>4600000</v>
      </c>
      <c r="AQ11" s="74">
        <v>0</v>
      </c>
      <c r="AR11" s="74">
        <v>0</v>
      </c>
      <c r="AS11" s="74">
        <v>0</v>
      </c>
      <c r="AT11" s="79">
        <v>0</v>
      </c>
      <c r="AU11" s="81">
        <f t="shared" si="13"/>
        <v>84373806.536363631</v>
      </c>
      <c r="AV11" s="112">
        <f t="shared" si="14"/>
        <v>63367640.078818172</v>
      </c>
      <c r="AW11" s="74">
        <f t="shared" si="15"/>
        <v>84373806.536363631</v>
      </c>
      <c r="AX11" s="74">
        <f t="shared" si="16"/>
        <v>5906166.4575454546</v>
      </c>
      <c r="AY11" s="75">
        <f t="shared" si="17"/>
        <v>2336764.0078818174</v>
      </c>
      <c r="AZ11" s="74">
        <v>0</v>
      </c>
      <c r="BA11" s="74">
        <v>0</v>
      </c>
      <c r="BB11" s="74">
        <v>0</v>
      </c>
      <c r="BC11" s="79">
        <v>0</v>
      </c>
      <c r="BD11" s="79">
        <v>0</v>
      </c>
      <c r="BE11" s="79">
        <v>0</v>
      </c>
      <c r="BF11" s="77">
        <v>0</v>
      </c>
      <c r="BG11" s="344">
        <f t="shared" si="18"/>
        <v>8242930.465427272</v>
      </c>
      <c r="BH11" s="187">
        <f t="shared" si="19"/>
        <v>76130876</v>
      </c>
      <c r="BJ11" s="50">
        <v>12804</v>
      </c>
      <c r="BK11" s="50" t="s">
        <v>3346</v>
      </c>
      <c r="BM11" s="50">
        <f t="shared" si="20"/>
        <v>0</v>
      </c>
    </row>
    <row r="12" spans="1:65" s="50" customFormat="1" ht="24" customHeight="1" x14ac:dyDescent="0.2">
      <c r="A12" s="181">
        <f t="shared" si="0"/>
        <v>2655495</v>
      </c>
      <c r="B12" s="296">
        <v>17</v>
      </c>
      <c r="C12" s="264">
        <v>17</v>
      </c>
      <c r="D12" s="297">
        <v>12805</v>
      </c>
      <c r="E12" s="251" t="s">
        <v>107</v>
      </c>
      <c r="F12" s="252" t="s">
        <v>108</v>
      </c>
      <c r="G12" s="251" t="s">
        <v>87</v>
      </c>
      <c r="H12" s="272" t="s">
        <v>88</v>
      </c>
      <c r="I12" s="291" t="s">
        <v>2510</v>
      </c>
      <c r="J12" s="65" t="s">
        <v>109</v>
      </c>
      <c r="K12" s="65" t="s">
        <v>110</v>
      </c>
      <c r="L12" s="65" t="s">
        <v>88</v>
      </c>
      <c r="M12" s="302" t="s">
        <v>2383</v>
      </c>
      <c r="N12" s="85"/>
      <c r="O12" s="65"/>
      <c r="P12" s="86"/>
      <c r="Q12" s="253">
        <v>30</v>
      </c>
      <c r="R12" s="254">
        <v>150</v>
      </c>
      <c r="S12" s="64">
        <v>0</v>
      </c>
      <c r="T12" s="64">
        <v>0</v>
      </c>
      <c r="U12" s="89">
        <v>0</v>
      </c>
      <c r="V12" s="258">
        <v>24</v>
      </c>
      <c r="W12" s="98">
        <v>0</v>
      </c>
      <c r="X12" s="83">
        <v>0</v>
      </c>
      <c r="Y12" s="98">
        <v>0</v>
      </c>
      <c r="Z12" s="64">
        <v>0</v>
      </c>
      <c r="AA12" s="323">
        <v>1642901</v>
      </c>
      <c r="AB12" s="323">
        <v>46667</v>
      </c>
      <c r="AC12" s="324">
        <f t="shared" si="1"/>
        <v>1689568</v>
      </c>
      <c r="AD12" s="74">
        <v>4500000</v>
      </c>
      <c r="AE12" s="74">
        <v>6000000</v>
      </c>
      <c r="AF12" s="334">
        <f t="shared" si="2"/>
        <v>322553.89090909087</v>
      </c>
      <c r="AG12" s="112">
        <f t="shared" si="3"/>
        <v>49287030</v>
      </c>
      <c r="AH12" s="74">
        <f t="shared" si="4"/>
        <v>1400010</v>
      </c>
      <c r="AI12" s="74">
        <f t="shared" si="5"/>
        <v>48383083.636363633</v>
      </c>
      <c r="AJ12" s="74">
        <f t="shared" si="6"/>
        <v>0</v>
      </c>
      <c r="AK12" s="74">
        <f t="shared" si="7"/>
        <v>4500000</v>
      </c>
      <c r="AL12" s="74">
        <f t="shared" si="8"/>
        <v>6000000</v>
      </c>
      <c r="AM12" s="74">
        <f t="shared" si="9"/>
        <v>0</v>
      </c>
      <c r="AN12" s="74">
        <f t="shared" si="10"/>
        <v>0</v>
      </c>
      <c r="AO12" s="74">
        <f t="shared" si="11"/>
        <v>0</v>
      </c>
      <c r="AP12" s="74">
        <f t="shared" si="12"/>
        <v>4800000</v>
      </c>
      <c r="AQ12" s="74">
        <v>0</v>
      </c>
      <c r="AR12" s="74">
        <v>0</v>
      </c>
      <c r="AS12" s="74">
        <v>0</v>
      </c>
      <c r="AT12" s="79">
        <v>0</v>
      </c>
      <c r="AU12" s="81">
        <f t="shared" si="13"/>
        <v>114370123.63636363</v>
      </c>
      <c r="AV12" s="112">
        <f t="shared" si="14"/>
        <v>91064214.981818169</v>
      </c>
      <c r="AW12" s="74">
        <f t="shared" si="15"/>
        <v>114370123.63636363</v>
      </c>
      <c r="AX12" s="74">
        <f t="shared" si="16"/>
        <v>8005908.6545454543</v>
      </c>
      <c r="AY12" s="75">
        <f t="shared" si="17"/>
        <v>5659632.2472727252</v>
      </c>
      <c r="AZ12" s="74">
        <v>0</v>
      </c>
      <c r="BA12" s="74">
        <v>0</v>
      </c>
      <c r="BB12" s="74">
        <v>0</v>
      </c>
      <c r="BC12" s="79">
        <v>0</v>
      </c>
      <c r="BD12" s="79">
        <v>0</v>
      </c>
      <c r="BE12" s="79">
        <v>0</v>
      </c>
      <c r="BF12" s="77">
        <v>0</v>
      </c>
      <c r="BG12" s="344">
        <f t="shared" si="18"/>
        <v>13665540.901818179</v>
      </c>
      <c r="BH12" s="187">
        <f t="shared" si="19"/>
        <v>100704582</v>
      </c>
      <c r="BJ12" s="50">
        <v>12805</v>
      </c>
      <c r="BK12" s="50" t="s">
        <v>3347</v>
      </c>
      <c r="BM12" s="50">
        <f t="shared" si="20"/>
        <v>0</v>
      </c>
    </row>
    <row r="13" spans="1:65" s="50" customFormat="1" ht="24" customHeight="1" x14ac:dyDescent="0.2">
      <c r="A13" s="181">
        <f t="shared" si="0"/>
        <v>2655495</v>
      </c>
      <c r="B13" s="296">
        <v>31</v>
      </c>
      <c r="C13" s="264">
        <v>31</v>
      </c>
      <c r="D13" s="297">
        <v>12806</v>
      </c>
      <c r="E13" s="251" t="s">
        <v>111</v>
      </c>
      <c r="F13" s="252" t="s">
        <v>112</v>
      </c>
      <c r="G13" s="251" t="s">
        <v>87</v>
      </c>
      <c r="H13" s="272" t="s">
        <v>88</v>
      </c>
      <c r="I13" s="291" t="s">
        <v>2524</v>
      </c>
      <c r="J13" s="65" t="s">
        <v>113</v>
      </c>
      <c r="K13" s="65" t="s">
        <v>114</v>
      </c>
      <c r="L13" s="65" t="s">
        <v>88</v>
      </c>
      <c r="M13" s="303" t="s">
        <v>2383</v>
      </c>
      <c r="N13" s="85"/>
      <c r="O13" s="65"/>
      <c r="P13" s="86"/>
      <c r="Q13" s="253">
        <v>30</v>
      </c>
      <c r="R13" s="254">
        <v>65</v>
      </c>
      <c r="S13" s="64">
        <v>0</v>
      </c>
      <c r="T13" s="64">
        <v>0</v>
      </c>
      <c r="U13" s="89">
        <v>0</v>
      </c>
      <c r="V13" s="258">
        <v>18</v>
      </c>
      <c r="W13" s="98">
        <v>0</v>
      </c>
      <c r="X13" s="83">
        <v>0</v>
      </c>
      <c r="Y13" s="98">
        <v>0</v>
      </c>
      <c r="Z13" s="64">
        <v>0</v>
      </c>
      <c r="AA13" s="323">
        <v>1642901</v>
      </c>
      <c r="AB13" s="323">
        <v>0</v>
      </c>
      <c r="AC13" s="324">
        <f t="shared" si="1"/>
        <v>1642901</v>
      </c>
      <c r="AD13" s="74">
        <v>4500000</v>
      </c>
      <c r="AE13" s="74">
        <v>6000000</v>
      </c>
      <c r="AF13" s="334">
        <f t="shared" si="2"/>
        <v>313644.73636363639</v>
      </c>
      <c r="AG13" s="112">
        <f t="shared" si="3"/>
        <v>49287030</v>
      </c>
      <c r="AH13" s="74">
        <f t="shared" si="4"/>
        <v>0</v>
      </c>
      <c r="AI13" s="74">
        <f t="shared" si="5"/>
        <v>20386907.863636367</v>
      </c>
      <c r="AJ13" s="74">
        <f t="shared" si="6"/>
        <v>0</v>
      </c>
      <c r="AK13" s="74">
        <f t="shared" si="7"/>
        <v>4500000</v>
      </c>
      <c r="AL13" s="74">
        <f t="shared" si="8"/>
        <v>6000000</v>
      </c>
      <c r="AM13" s="74">
        <f t="shared" si="9"/>
        <v>0</v>
      </c>
      <c r="AN13" s="74">
        <f t="shared" si="10"/>
        <v>0</v>
      </c>
      <c r="AO13" s="74">
        <f t="shared" si="11"/>
        <v>0</v>
      </c>
      <c r="AP13" s="74">
        <f t="shared" si="12"/>
        <v>3600000</v>
      </c>
      <c r="AQ13" s="74">
        <v>0</v>
      </c>
      <c r="AR13" s="74">
        <v>0</v>
      </c>
      <c r="AS13" s="74">
        <v>0</v>
      </c>
      <c r="AT13" s="79">
        <v>0</v>
      </c>
      <c r="AU13" s="81">
        <f t="shared" si="13"/>
        <v>83773937.863636374</v>
      </c>
      <c r="AV13" s="112">
        <f t="shared" si="14"/>
        <v>63809762.213181823</v>
      </c>
      <c r="AW13" s="74">
        <f t="shared" si="15"/>
        <v>83773937.863636374</v>
      </c>
      <c r="AX13" s="74">
        <f t="shared" si="16"/>
        <v>5864175.6504545463</v>
      </c>
      <c r="AY13" s="75">
        <f t="shared" si="17"/>
        <v>2380976.2213181825</v>
      </c>
      <c r="AZ13" s="74">
        <v>0</v>
      </c>
      <c r="BA13" s="74">
        <v>0</v>
      </c>
      <c r="BB13" s="74">
        <v>0</v>
      </c>
      <c r="BC13" s="79">
        <v>0</v>
      </c>
      <c r="BD13" s="79">
        <v>0</v>
      </c>
      <c r="BE13" s="79">
        <v>0</v>
      </c>
      <c r="BF13" s="77">
        <v>0</v>
      </c>
      <c r="BG13" s="344">
        <f t="shared" si="18"/>
        <v>8245151.8717727289</v>
      </c>
      <c r="BH13" s="187">
        <f t="shared" si="19"/>
        <v>75528785</v>
      </c>
      <c r="BJ13" s="50">
        <v>12806</v>
      </c>
      <c r="BK13" s="50" t="s">
        <v>3348</v>
      </c>
      <c r="BM13" s="50">
        <f t="shared" si="20"/>
        <v>0</v>
      </c>
    </row>
    <row r="14" spans="1:65" s="50" customFormat="1" ht="24" customHeight="1" x14ac:dyDescent="0.4">
      <c r="A14" s="181">
        <f t="shared" si="0"/>
        <v>2655495</v>
      </c>
      <c r="B14" s="296">
        <v>15</v>
      </c>
      <c r="C14" s="264">
        <v>15</v>
      </c>
      <c r="D14" s="297">
        <v>12807</v>
      </c>
      <c r="E14" s="251" t="s">
        <v>115</v>
      </c>
      <c r="F14" s="252" t="s">
        <v>116</v>
      </c>
      <c r="G14" s="251" t="s">
        <v>87</v>
      </c>
      <c r="H14" s="272" t="s">
        <v>88</v>
      </c>
      <c r="I14" s="291" t="s">
        <v>2508</v>
      </c>
      <c r="J14" s="68" t="s">
        <v>117</v>
      </c>
      <c r="K14" s="65" t="s">
        <v>118</v>
      </c>
      <c r="L14" s="65" t="s">
        <v>88</v>
      </c>
      <c r="M14" s="302" t="s">
        <v>2380</v>
      </c>
      <c r="N14" s="85"/>
      <c r="O14" s="65"/>
      <c r="P14" s="86"/>
      <c r="Q14" s="253">
        <v>30</v>
      </c>
      <c r="R14" s="254">
        <v>33</v>
      </c>
      <c r="S14" s="64">
        <v>0</v>
      </c>
      <c r="T14" s="64">
        <v>0</v>
      </c>
      <c r="U14" s="89">
        <v>0</v>
      </c>
      <c r="V14" s="258">
        <v>18</v>
      </c>
      <c r="W14" s="98">
        <v>0</v>
      </c>
      <c r="X14" s="83">
        <v>0</v>
      </c>
      <c r="Y14" s="98">
        <v>0</v>
      </c>
      <c r="Z14" s="64">
        <v>0</v>
      </c>
      <c r="AA14" s="323">
        <v>1477052</v>
      </c>
      <c r="AB14" s="323">
        <v>46667</v>
      </c>
      <c r="AC14" s="324">
        <f t="shared" si="1"/>
        <v>1523719</v>
      </c>
      <c r="AD14" s="74">
        <v>4500000</v>
      </c>
      <c r="AE14" s="74">
        <v>6000000</v>
      </c>
      <c r="AF14" s="334">
        <f t="shared" si="2"/>
        <v>290891.80909090908</v>
      </c>
      <c r="AG14" s="112">
        <f t="shared" si="3"/>
        <v>44311560</v>
      </c>
      <c r="AH14" s="74">
        <f t="shared" si="4"/>
        <v>1400010</v>
      </c>
      <c r="AI14" s="74">
        <f t="shared" si="5"/>
        <v>9599429.6999999993</v>
      </c>
      <c r="AJ14" s="74">
        <f t="shared" si="6"/>
        <v>0</v>
      </c>
      <c r="AK14" s="74">
        <f t="shared" si="7"/>
        <v>4500000</v>
      </c>
      <c r="AL14" s="74">
        <f t="shared" si="8"/>
        <v>6000000</v>
      </c>
      <c r="AM14" s="74">
        <f t="shared" si="9"/>
        <v>0</v>
      </c>
      <c r="AN14" s="74">
        <f t="shared" si="10"/>
        <v>0</v>
      </c>
      <c r="AO14" s="74">
        <f t="shared" si="11"/>
        <v>0</v>
      </c>
      <c r="AP14" s="74">
        <f t="shared" si="12"/>
        <v>3600000</v>
      </c>
      <c r="AQ14" s="74">
        <v>0</v>
      </c>
      <c r="AR14" s="74">
        <v>0</v>
      </c>
      <c r="AS14" s="74">
        <v>0</v>
      </c>
      <c r="AT14" s="79">
        <v>0</v>
      </c>
      <c r="AU14" s="81">
        <f t="shared" si="13"/>
        <v>69410999.700000003</v>
      </c>
      <c r="AV14" s="112">
        <f t="shared" si="14"/>
        <v>50452229.721000001</v>
      </c>
      <c r="AW14" s="74">
        <f t="shared" si="15"/>
        <v>69410999.700000003</v>
      </c>
      <c r="AX14" s="74">
        <f t="shared" si="16"/>
        <v>4858769.9790000003</v>
      </c>
      <c r="AY14" s="75">
        <f t="shared" si="17"/>
        <v>1045222.9721000001</v>
      </c>
      <c r="AZ14" s="74">
        <v>0</v>
      </c>
      <c r="BA14" s="74">
        <v>0</v>
      </c>
      <c r="BB14" s="74">
        <v>0</v>
      </c>
      <c r="BC14" s="79">
        <v>0</v>
      </c>
      <c r="BD14" s="79">
        <v>0</v>
      </c>
      <c r="BE14" s="79">
        <v>0</v>
      </c>
      <c r="BF14" s="77">
        <v>0</v>
      </c>
      <c r="BG14" s="344">
        <f t="shared" si="18"/>
        <v>5903992.9511000002</v>
      </c>
      <c r="BH14" s="187">
        <f t="shared" si="19"/>
        <v>63507006</v>
      </c>
      <c r="BJ14" s="50">
        <v>12807</v>
      </c>
      <c r="BK14" s="50" t="s">
        <v>3349</v>
      </c>
      <c r="BM14" s="50">
        <f t="shared" si="20"/>
        <v>0</v>
      </c>
    </row>
    <row r="15" spans="1:65" s="50" customFormat="1" ht="24" customHeight="1" x14ac:dyDescent="0.2">
      <c r="A15" s="181">
        <f t="shared" si="0"/>
        <v>2655495</v>
      </c>
      <c r="B15" s="296">
        <v>28</v>
      </c>
      <c r="C15" s="264">
        <v>28</v>
      </c>
      <c r="D15" s="297">
        <v>12808</v>
      </c>
      <c r="E15" s="251" t="s">
        <v>119</v>
      </c>
      <c r="F15" s="252" t="s">
        <v>120</v>
      </c>
      <c r="G15" s="251" t="s">
        <v>87</v>
      </c>
      <c r="H15" s="272" t="s">
        <v>88</v>
      </c>
      <c r="I15" s="292" t="s">
        <v>2521</v>
      </c>
      <c r="J15" s="64" t="s">
        <v>121</v>
      </c>
      <c r="K15" s="64" t="s">
        <v>122</v>
      </c>
      <c r="L15" s="64" t="s">
        <v>88</v>
      </c>
      <c r="M15" s="290" t="s">
        <v>2380</v>
      </c>
      <c r="N15" s="98"/>
      <c r="O15" s="64"/>
      <c r="P15" s="89"/>
      <c r="Q15" s="253">
        <v>30</v>
      </c>
      <c r="R15" s="254">
        <v>60</v>
      </c>
      <c r="S15" s="64">
        <v>0</v>
      </c>
      <c r="T15" s="64">
        <v>0</v>
      </c>
      <c r="U15" s="89">
        <v>0</v>
      </c>
      <c r="V15" s="258">
        <v>20</v>
      </c>
      <c r="W15" s="98">
        <v>0</v>
      </c>
      <c r="X15" s="83">
        <v>0</v>
      </c>
      <c r="Y15" s="98">
        <v>0</v>
      </c>
      <c r="Z15" s="64">
        <v>0</v>
      </c>
      <c r="AA15" s="323">
        <v>1477052</v>
      </c>
      <c r="AB15" s="323">
        <v>0</v>
      </c>
      <c r="AC15" s="324">
        <f t="shared" si="1"/>
        <v>1477052</v>
      </c>
      <c r="AD15" s="74">
        <v>4500000</v>
      </c>
      <c r="AE15" s="74">
        <v>6000000</v>
      </c>
      <c r="AF15" s="334">
        <f t="shared" si="2"/>
        <v>281982.65454545454</v>
      </c>
      <c r="AG15" s="112">
        <f t="shared" si="3"/>
        <v>44311560</v>
      </c>
      <c r="AH15" s="74">
        <f t="shared" si="4"/>
        <v>0</v>
      </c>
      <c r="AI15" s="74">
        <f t="shared" si="5"/>
        <v>16918959.272727273</v>
      </c>
      <c r="AJ15" s="74">
        <f t="shared" si="6"/>
        <v>0</v>
      </c>
      <c r="AK15" s="74">
        <f t="shared" si="7"/>
        <v>4500000</v>
      </c>
      <c r="AL15" s="74">
        <f t="shared" si="8"/>
        <v>6000000</v>
      </c>
      <c r="AM15" s="74">
        <f t="shared" si="9"/>
        <v>0</v>
      </c>
      <c r="AN15" s="74">
        <f t="shared" si="10"/>
        <v>0</v>
      </c>
      <c r="AO15" s="74">
        <f t="shared" si="11"/>
        <v>0</v>
      </c>
      <c r="AP15" s="74">
        <f t="shared" si="12"/>
        <v>4000000</v>
      </c>
      <c r="AQ15" s="74">
        <v>0</v>
      </c>
      <c r="AR15" s="74">
        <v>0</v>
      </c>
      <c r="AS15" s="74">
        <v>0</v>
      </c>
      <c r="AT15" s="79">
        <v>0</v>
      </c>
      <c r="AU15" s="81">
        <f t="shared" si="13"/>
        <v>75730519.272727281</v>
      </c>
      <c r="AV15" s="112">
        <f t="shared" si="14"/>
        <v>55929382.923636369</v>
      </c>
      <c r="AW15" s="74">
        <f t="shared" si="15"/>
        <v>75730519.272727281</v>
      </c>
      <c r="AX15" s="74">
        <f t="shared" si="16"/>
        <v>5301136.3490909105</v>
      </c>
      <c r="AY15" s="75">
        <f t="shared" si="17"/>
        <v>1592938.2923636371</v>
      </c>
      <c r="AZ15" s="74">
        <v>0</v>
      </c>
      <c r="BA15" s="74">
        <v>0</v>
      </c>
      <c r="BB15" s="74">
        <v>0</v>
      </c>
      <c r="BC15" s="79">
        <v>0</v>
      </c>
      <c r="BD15" s="79">
        <v>0</v>
      </c>
      <c r="BE15" s="79">
        <v>0</v>
      </c>
      <c r="BF15" s="77">
        <v>0</v>
      </c>
      <c r="BG15" s="344">
        <f t="shared" si="18"/>
        <v>6894074.6414545476</v>
      </c>
      <c r="BH15" s="187">
        <f t="shared" si="19"/>
        <v>68836444</v>
      </c>
      <c r="BJ15" s="50">
        <v>12808</v>
      </c>
      <c r="BK15" s="50" t="s">
        <v>3350</v>
      </c>
      <c r="BM15" s="50">
        <f t="shared" si="20"/>
        <v>0</v>
      </c>
    </row>
    <row r="16" spans="1:65" s="50" customFormat="1" ht="24" customHeight="1" x14ac:dyDescent="0.2">
      <c r="A16" s="181">
        <f t="shared" si="0"/>
        <v>2655495</v>
      </c>
      <c r="B16" s="296">
        <v>26</v>
      </c>
      <c r="C16" s="264">
        <v>26</v>
      </c>
      <c r="D16" s="297">
        <v>12809</v>
      </c>
      <c r="E16" s="251" t="s">
        <v>123</v>
      </c>
      <c r="F16" s="252" t="s">
        <v>124</v>
      </c>
      <c r="G16" s="251" t="s">
        <v>87</v>
      </c>
      <c r="H16" s="272" t="s">
        <v>88</v>
      </c>
      <c r="I16" s="292" t="s">
        <v>2519</v>
      </c>
      <c r="J16" s="64" t="s">
        <v>125</v>
      </c>
      <c r="K16" s="64" t="s">
        <v>126</v>
      </c>
      <c r="L16" s="64" t="s">
        <v>88</v>
      </c>
      <c r="M16" s="290" t="s">
        <v>2382</v>
      </c>
      <c r="N16" s="98"/>
      <c r="O16" s="64"/>
      <c r="P16" s="89"/>
      <c r="Q16" s="253">
        <v>30</v>
      </c>
      <c r="R16" s="254">
        <v>55</v>
      </c>
      <c r="S16" s="64">
        <v>0</v>
      </c>
      <c r="T16" s="64">
        <v>0</v>
      </c>
      <c r="U16" s="89">
        <v>0</v>
      </c>
      <c r="V16" s="258">
        <v>20</v>
      </c>
      <c r="W16" s="98">
        <v>0</v>
      </c>
      <c r="X16" s="83">
        <v>0</v>
      </c>
      <c r="Y16" s="98">
        <v>0</v>
      </c>
      <c r="Z16" s="64">
        <v>0</v>
      </c>
      <c r="AA16" s="323">
        <v>1145360</v>
      </c>
      <c r="AB16" s="323">
        <v>0</v>
      </c>
      <c r="AC16" s="324">
        <f t="shared" si="1"/>
        <v>1145360</v>
      </c>
      <c r="AD16" s="74">
        <v>4500000</v>
      </c>
      <c r="AE16" s="74">
        <v>6000000</v>
      </c>
      <c r="AF16" s="334">
        <f t="shared" si="2"/>
        <v>218659.63636363638</v>
      </c>
      <c r="AG16" s="112">
        <f t="shared" si="3"/>
        <v>34360800</v>
      </c>
      <c r="AH16" s="74">
        <f t="shared" si="4"/>
        <v>0</v>
      </c>
      <c r="AI16" s="74">
        <f t="shared" si="5"/>
        <v>12026280.000000002</v>
      </c>
      <c r="AJ16" s="74">
        <f t="shared" si="6"/>
        <v>0</v>
      </c>
      <c r="AK16" s="74">
        <f t="shared" si="7"/>
        <v>4500000</v>
      </c>
      <c r="AL16" s="74">
        <f t="shared" si="8"/>
        <v>6000000</v>
      </c>
      <c r="AM16" s="74">
        <f t="shared" si="9"/>
        <v>0</v>
      </c>
      <c r="AN16" s="74">
        <f t="shared" si="10"/>
        <v>0</v>
      </c>
      <c r="AO16" s="74">
        <f t="shared" si="11"/>
        <v>0</v>
      </c>
      <c r="AP16" s="74">
        <f t="shared" si="12"/>
        <v>4000000</v>
      </c>
      <c r="AQ16" s="74">
        <v>0</v>
      </c>
      <c r="AR16" s="74">
        <v>0</v>
      </c>
      <c r="AS16" s="74">
        <v>0</v>
      </c>
      <c r="AT16" s="79">
        <v>0</v>
      </c>
      <c r="AU16" s="81">
        <f t="shared" si="13"/>
        <v>60887080</v>
      </c>
      <c r="AV16" s="112">
        <f t="shared" si="14"/>
        <v>42124984.399999999</v>
      </c>
      <c r="AW16" s="74">
        <f t="shared" si="15"/>
        <v>60887080</v>
      </c>
      <c r="AX16" s="74">
        <f t="shared" si="16"/>
        <v>4262095.6000000006</v>
      </c>
      <c r="AY16" s="75">
        <f t="shared" si="17"/>
        <v>212498.43999999986</v>
      </c>
      <c r="AZ16" s="74">
        <v>0</v>
      </c>
      <c r="BA16" s="74">
        <v>0</v>
      </c>
      <c r="BB16" s="74">
        <v>0</v>
      </c>
      <c r="BC16" s="79">
        <v>0</v>
      </c>
      <c r="BD16" s="79">
        <v>0</v>
      </c>
      <c r="BE16" s="79">
        <v>0</v>
      </c>
      <c r="BF16" s="77">
        <v>0</v>
      </c>
      <c r="BG16" s="344">
        <f t="shared" si="18"/>
        <v>4474594.04</v>
      </c>
      <c r="BH16" s="187">
        <f t="shared" si="19"/>
        <v>56412485</v>
      </c>
      <c r="BJ16" s="50">
        <v>12809</v>
      </c>
      <c r="BK16" s="50" t="s">
        <v>3351</v>
      </c>
      <c r="BM16" s="50">
        <f t="shared" si="20"/>
        <v>0</v>
      </c>
    </row>
    <row r="17" spans="1:65" s="50" customFormat="1" ht="24" customHeight="1" x14ac:dyDescent="0.2">
      <c r="A17" s="181">
        <f t="shared" si="0"/>
        <v>2655495</v>
      </c>
      <c r="B17" s="296">
        <v>1</v>
      </c>
      <c r="C17" s="264">
        <v>1</v>
      </c>
      <c r="D17" s="297">
        <v>12810</v>
      </c>
      <c r="E17" s="251" t="s">
        <v>127</v>
      </c>
      <c r="F17" s="252" t="s">
        <v>128</v>
      </c>
      <c r="G17" s="251" t="s">
        <v>87</v>
      </c>
      <c r="H17" s="272" t="s">
        <v>88</v>
      </c>
      <c r="I17" s="292" t="s">
        <v>2494</v>
      </c>
      <c r="J17" s="64" t="s">
        <v>129</v>
      </c>
      <c r="K17" s="64" t="s">
        <v>130</v>
      </c>
      <c r="L17" s="64" t="s">
        <v>88</v>
      </c>
      <c r="M17" s="290" t="s">
        <v>2380</v>
      </c>
      <c r="N17" s="98"/>
      <c r="O17" s="64"/>
      <c r="P17" s="89"/>
      <c r="Q17" s="253">
        <v>30</v>
      </c>
      <c r="R17" s="254">
        <v>40</v>
      </c>
      <c r="S17" s="64">
        <v>0</v>
      </c>
      <c r="T17" s="64">
        <v>0</v>
      </c>
      <c r="U17" s="89">
        <v>0</v>
      </c>
      <c r="V17" s="258">
        <v>16</v>
      </c>
      <c r="W17" s="98">
        <v>0</v>
      </c>
      <c r="X17" s="83">
        <v>0</v>
      </c>
      <c r="Y17" s="98">
        <v>1</v>
      </c>
      <c r="Z17" s="64">
        <v>1</v>
      </c>
      <c r="AA17" s="323">
        <v>1477052</v>
      </c>
      <c r="AB17" s="323">
        <v>46667</v>
      </c>
      <c r="AC17" s="324">
        <f t="shared" si="1"/>
        <v>1523719</v>
      </c>
      <c r="AD17" s="74">
        <v>4500000</v>
      </c>
      <c r="AE17" s="74">
        <v>6000000</v>
      </c>
      <c r="AF17" s="334">
        <f t="shared" si="2"/>
        <v>290891.80909090908</v>
      </c>
      <c r="AG17" s="112">
        <f t="shared" si="3"/>
        <v>44311560</v>
      </c>
      <c r="AH17" s="74">
        <f t="shared" si="4"/>
        <v>1400010</v>
      </c>
      <c r="AI17" s="74">
        <f t="shared" si="5"/>
        <v>11635672.363636363</v>
      </c>
      <c r="AJ17" s="74">
        <f t="shared" si="6"/>
        <v>2655495</v>
      </c>
      <c r="AK17" s="74">
        <f t="shared" si="7"/>
        <v>4500000</v>
      </c>
      <c r="AL17" s="74">
        <f t="shared" si="8"/>
        <v>6000000</v>
      </c>
      <c r="AM17" s="74">
        <f t="shared" si="9"/>
        <v>0</v>
      </c>
      <c r="AN17" s="74">
        <f t="shared" si="10"/>
        <v>0</v>
      </c>
      <c r="AO17" s="74">
        <f t="shared" si="11"/>
        <v>0</v>
      </c>
      <c r="AP17" s="74">
        <f t="shared" si="12"/>
        <v>3200000</v>
      </c>
      <c r="AQ17" s="74">
        <v>0</v>
      </c>
      <c r="AR17" s="74">
        <v>0</v>
      </c>
      <c r="AS17" s="74">
        <v>0</v>
      </c>
      <c r="AT17" s="79">
        <v>0</v>
      </c>
      <c r="AU17" s="81">
        <f t="shared" si="13"/>
        <v>73702737.36363636</v>
      </c>
      <c r="AV17" s="112">
        <f t="shared" si="14"/>
        <v>52373935.398181811</v>
      </c>
      <c r="AW17" s="74">
        <f t="shared" si="15"/>
        <v>71047242.36363636</v>
      </c>
      <c r="AX17" s="74">
        <f t="shared" si="16"/>
        <v>4973306.9654545458</v>
      </c>
      <c r="AY17" s="75">
        <f t="shared" si="17"/>
        <v>1237393.5398181812</v>
      </c>
      <c r="AZ17" s="74">
        <v>0</v>
      </c>
      <c r="BA17" s="74">
        <v>0</v>
      </c>
      <c r="BB17" s="74">
        <v>0</v>
      </c>
      <c r="BC17" s="79">
        <v>0</v>
      </c>
      <c r="BD17" s="79">
        <v>0</v>
      </c>
      <c r="BE17" s="79">
        <v>0</v>
      </c>
      <c r="BF17" s="77">
        <v>0</v>
      </c>
      <c r="BG17" s="344">
        <f t="shared" si="18"/>
        <v>6210700.5052727275</v>
      </c>
      <c r="BH17" s="187">
        <f t="shared" si="19"/>
        <v>67492036</v>
      </c>
      <c r="BJ17" s="50">
        <v>12810</v>
      </c>
      <c r="BK17" s="50" t="s">
        <v>3352</v>
      </c>
      <c r="BM17" s="50">
        <f t="shared" si="20"/>
        <v>0</v>
      </c>
    </row>
    <row r="18" spans="1:65" s="50" customFormat="1" ht="24" customHeight="1" x14ac:dyDescent="0.2">
      <c r="A18" s="181">
        <f t="shared" si="0"/>
        <v>2655495</v>
      </c>
      <c r="B18" s="296">
        <v>7</v>
      </c>
      <c r="C18" s="264">
        <v>7</v>
      </c>
      <c r="D18" s="297">
        <v>12811</v>
      </c>
      <c r="E18" s="251" t="s">
        <v>131</v>
      </c>
      <c r="F18" s="252" t="s">
        <v>132</v>
      </c>
      <c r="G18" s="251" t="s">
        <v>87</v>
      </c>
      <c r="H18" s="272" t="s">
        <v>88</v>
      </c>
      <c r="I18" s="292" t="s">
        <v>2500</v>
      </c>
      <c r="J18" s="64" t="s">
        <v>133</v>
      </c>
      <c r="K18" s="64" t="s">
        <v>134</v>
      </c>
      <c r="L18" s="64" t="s">
        <v>88</v>
      </c>
      <c r="M18" s="290" t="s">
        <v>2382</v>
      </c>
      <c r="N18" s="98"/>
      <c r="O18" s="64"/>
      <c r="P18" s="89"/>
      <c r="Q18" s="253">
        <v>30</v>
      </c>
      <c r="R18" s="254">
        <v>96</v>
      </c>
      <c r="S18" s="64">
        <v>0</v>
      </c>
      <c r="T18" s="64">
        <v>0</v>
      </c>
      <c r="U18" s="89">
        <v>0</v>
      </c>
      <c r="V18" s="258">
        <v>24</v>
      </c>
      <c r="W18" s="98">
        <v>0</v>
      </c>
      <c r="X18" s="83">
        <v>0</v>
      </c>
      <c r="Y18" s="98">
        <v>2</v>
      </c>
      <c r="Z18" s="64">
        <v>2</v>
      </c>
      <c r="AA18" s="323">
        <v>1145360</v>
      </c>
      <c r="AB18" s="323">
        <v>46667</v>
      </c>
      <c r="AC18" s="324">
        <f t="shared" si="1"/>
        <v>1192027</v>
      </c>
      <c r="AD18" s="74">
        <v>4500000</v>
      </c>
      <c r="AE18" s="74">
        <v>6000000</v>
      </c>
      <c r="AF18" s="334">
        <f t="shared" si="2"/>
        <v>227568.79090909089</v>
      </c>
      <c r="AG18" s="112">
        <f t="shared" si="3"/>
        <v>34360800</v>
      </c>
      <c r="AH18" s="74">
        <f t="shared" si="4"/>
        <v>1400010</v>
      </c>
      <c r="AI18" s="74">
        <f t="shared" si="5"/>
        <v>21846603.927272726</v>
      </c>
      <c r="AJ18" s="74">
        <f t="shared" si="6"/>
        <v>5310990</v>
      </c>
      <c r="AK18" s="74">
        <f t="shared" si="7"/>
        <v>4500000</v>
      </c>
      <c r="AL18" s="74">
        <f t="shared" si="8"/>
        <v>6000000</v>
      </c>
      <c r="AM18" s="74">
        <f t="shared" si="9"/>
        <v>0</v>
      </c>
      <c r="AN18" s="74">
        <f t="shared" si="10"/>
        <v>0</v>
      </c>
      <c r="AO18" s="74">
        <f t="shared" si="11"/>
        <v>0</v>
      </c>
      <c r="AP18" s="74">
        <f t="shared" si="12"/>
        <v>4800000</v>
      </c>
      <c r="AQ18" s="74">
        <v>0</v>
      </c>
      <c r="AR18" s="74">
        <v>0</v>
      </c>
      <c r="AS18" s="74">
        <v>0</v>
      </c>
      <c r="AT18" s="79">
        <v>0</v>
      </c>
      <c r="AU18" s="81">
        <f t="shared" si="13"/>
        <v>78218403.927272722</v>
      </c>
      <c r="AV18" s="112">
        <f t="shared" si="14"/>
        <v>52503894.952363633</v>
      </c>
      <c r="AW18" s="74">
        <f t="shared" si="15"/>
        <v>72907413.927272722</v>
      </c>
      <c r="AX18" s="74">
        <f t="shared" si="16"/>
        <v>5103518.9749090914</v>
      </c>
      <c r="AY18" s="75">
        <f t="shared" si="17"/>
        <v>1250389.4952363633</v>
      </c>
      <c r="AZ18" s="74">
        <v>0</v>
      </c>
      <c r="BA18" s="74">
        <v>0</v>
      </c>
      <c r="BB18" s="74">
        <v>0</v>
      </c>
      <c r="BC18" s="79">
        <v>0</v>
      </c>
      <c r="BD18" s="79">
        <v>0</v>
      </c>
      <c r="BE18" s="79">
        <v>0</v>
      </c>
      <c r="BF18" s="77">
        <v>0</v>
      </c>
      <c r="BG18" s="344">
        <f t="shared" si="18"/>
        <v>6353908.4701454546</v>
      </c>
      <c r="BH18" s="187">
        <f t="shared" si="19"/>
        <v>71864495</v>
      </c>
      <c r="BJ18" s="50">
        <v>12811</v>
      </c>
      <c r="BK18" s="50" t="s">
        <v>3353</v>
      </c>
      <c r="BM18" s="50">
        <f t="shared" si="20"/>
        <v>0</v>
      </c>
    </row>
    <row r="19" spans="1:65" s="50" customFormat="1" ht="24" customHeight="1" x14ac:dyDescent="0.2">
      <c r="A19" s="181">
        <f t="shared" si="0"/>
        <v>2655495</v>
      </c>
      <c r="B19" s="296">
        <v>345</v>
      </c>
      <c r="C19" s="264">
        <v>109</v>
      </c>
      <c r="D19" s="297">
        <v>12812</v>
      </c>
      <c r="E19" s="241" t="s">
        <v>135</v>
      </c>
      <c r="F19" s="242" t="s">
        <v>136</v>
      </c>
      <c r="G19" s="285" t="s">
        <v>137</v>
      </c>
      <c r="H19" s="272" t="s">
        <v>88</v>
      </c>
      <c r="I19" s="292" t="s">
        <v>2779</v>
      </c>
      <c r="J19" s="64" t="s">
        <v>138</v>
      </c>
      <c r="K19" s="64" t="s">
        <v>139</v>
      </c>
      <c r="L19" s="64" t="s">
        <v>88</v>
      </c>
      <c r="M19" s="290" t="s">
        <v>137</v>
      </c>
      <c r="N19" s="243" t="s">
        <v>2410</v>
      </c>
      <c r="O19" s="64"/>
      <c r="P19" s="89"/>
      <c r="Q19" s="243">
        <v>30</v>
      </c>
      <c r="R19" s="245">
        <v>120</v>
      </c>
      <c r="S19" s="245">
        <v>110</v>
      </c>
      <c r="T19" s="245">
        <v>29.33</v>
      </c>
      <c r="U19" s="89">
        <v>0</v>
      </c>
      <c r="V19" s="260">
        <v>24</v>
      </c>
      <c r="W19" s="98">
        <v>0</v>
      </c>
      <c r="X19" s="83">
        <v>0</v>
      </c>
      <c r="Y19" s="98">
        <v>2</v>
      </c>
      <c r="Z19" s="64">
        <v>1</v>
      </c>
      <c r="AA19" s="315">
        <v>885165</v>
      </c>
      <c r="AB19" s="315">
        <v>46667</v>
      </c>
      <c r="AC19" s="316">
        <f t="shared" si="1"/>
        <v>931832</v>
      </c>
      <c r="AD19" s="74">
        <v>4500000</v>
      </c>
      <c r="AE19" s="74">
        <v>6000000</v>
      </c>
      <c r="AF19" s="334">
        <f t="shared" si="2"/>
        <v>177895.19999999998</v>
      </c>
      <c r="AG19" s="112">
        <f t="shared" si="3"/>
        <v>26554950</v>
      </c>
      <c r="AH19" s="74">
        <f t="shared" si="4"/>
        <v>1400010</v>
      </c>
      <c r="AI19" s="74">
        <f t="shared" si="5"/>
        <v>21347423.999999996</v>
      </c>
      <c r="AJ19" s="74">
        <f t="shared" si="6"/>
        <v>2655495</v>
      </c>
      <c r="AK19" s="74">
        <f t="shared" si="7"/>
        <v>4500000</v>
      </c>
      <c r="AL19" s="74">
        <f t="shared" si="8"/>
        <v>6000000</v>
      </c>
      <c r="AM19" s="74">
        <f t="shared" si="9"/>
        <v>4892117.9999999991</v>
      </c>
      <c r="AN19" s="74">
        <f t="shared" si="10"/>
        <v>5217666.2159999991</v>
      </c>
      <c r="AO19" s="74">
        <f t="shared" si="11"/>
        <v>0</v>
      </c>
      <c r="AP19" s="74">
        <f t="shared" si="12"/>
        <v>4800000</v>
      </c>
      <c r="AQ19" s="74">
        <v>0</v>
      </c>
      <c r="AR19" s="74">
        <v>0</v>
      </c>
      <c r="AS19" s="74">
        <v>0</v>
      </c>
      <c r="AT19" s="79">
        <v>0</v>
      </c>
      <c r="AU19" s="81">
        <f t="shared" si="13"/>
        <v>77367663.216000006</v>
      </c>
      <c r="AV19" s="112">
        <f t="shared" si="14"/>
        <v>54182316.440880008</v>
      </c>
      <c r="AW19" s="74">
        <f t="shared" si="15"/>
        <v>74712168.215999991</v>
      </c>
      <c r="AX19" s="74">
        <f t="shared" si="16"/>
        <v>5229851.7751199994</v>
      </c>
      <c r="AY19" s="75">
        <f t="shared" si="17"/>
        <v>1418231.644088001</v>
      </c>
      <c r="AZ19" s="74">
        <v>0</v>
      </c>
      <c r="BA19" s="74">
        <v>0</v>
      </c>
      <c r="BB19" s="74">
        <v>0</v>
      </c>
      <c r="BC19" s="79">
        <v>0</v>
      </c>
      <c r="BD19" s="79">
        <v>0</v>
      </c>
      <c r="BE19" s="79">
        <v>0</v>
      </c>
      <c r="BF19" s="77">
        <v>0</v>
      </c>
      <c r="BG19" s="344">
        <f t="shared" si="18"/>
        <v>6648083.4192080004</v>
      </c>
      <c r="BH19" s="187">
        <f t="shared" si="19"/>
        <v>70719579</v>
      </c>
      <c r="BJ19" s="50">
        <v>12812</v>
      </c>
      <c r="BK19" s="50" t="s">
        <v>3354</v>
      </c>
      <c r="BM19" s="50">
        <f t="shared" si="20"/>
        <v>0</v>
      </c>
    </row>
    <row r="20" spans="1:65" s="50" customFormat="1" ht="24" customHeight="1" x14ac:dyDescent="0.2">
      <c r="A20" s="181">
        <f t="shared" si="0"/>
        <v>2655495</v>
      </c>
      <c r="B20" s="296">
        <v>21</v>
      </c>
      <c r="C20" s="264">
        <v>21</v>
      </c>
      <c r="D20" s="297">
        <v>12813</v>
      </c>
      <c r="E20" s="251" t="s">
        <v>140</v>
      </c>
      <c r="F20" s="252" t="s">
        <v>141</v>
      </c>
      <c r="G20" s="251" t="s">
        <v>87</v>
      </c>
      <c r="H20" s="272" t="s">
        <v>88</v>
      </c>
      <c r="I20" s="292" t="s">
        <v>2514</v>
      </c>
      <c r="J20" s="64" t="s">
        <v>142</v>
      </c>
      <c r="K20" s="64" t="s">
        <v>143</v>
      </c>
      <c r="L20" s="64" t="s">
        <v>88</v>
      </c>
      <c r="M20" s="290" t="s">
        <v>2382</v>
      </c>
      <c r="N20" s="98"/>
      <c r="O20" s="64"/>
      <c r="P20" s="89"/>
      <c r="Q20" s="253">
        <v>30</v>
      </c>
      <c r="R20" s="254">
        <v>150</v>
      </c>
      <c r="S20" s="64">
        <v>0</v>
      </c>
      <c r="T20" s="64">
        <v>0</v>
      </c>
      <c r="U20" s="89">
        <v>0</v>
      </c>
      <c r="V20" s="258">
        <v>24</v>
      </c>
      <c r="W20" s="98">
        <v>0</v>
      </c>
      <c r="X20" s="83">
        <v>0</v>
      </c>
      <c r="Y20" s="98">
        <v>2</v>
      </c>
      <c r="Z20" s="64">
        <v>2</v>
      </c>
      <c r="AA20" s="323">
        <v>1145360</v>
      </c>
      <c r="AB20" s="323">
        <v>0</v>
      </c>
      <c r="AC20" s="324">
        <f t="shared" si="1"/>
        <v>1145360</v>
      </c>
      <c r="AD20" s="74">
        <v>4500000</v>
      </c>
      <c r="AE20" s="74">
        <v>6000000</v>
      </c>
      <c r="AF20" s="334">
        <f t="shared" si="2"/>
        <v>218659.63636363638</v>
      </c>
      <c r="AG20" s="112">
        <f t="shared" si="3"/>
        <v>34360800</v>
      </c>
      <c r="AH20" s="74">
        <f t="shared" si="4"/>
        <v>0</v>
      </c>
      <c r="AI20" s="74">
        <f t="shared" si="5"/>
        <v>32798945.454545457</v>
      </c>
      <c r="AJ20" s="74">
        <f t="shared" si="6"/>
        <v>5310990</v>
      </c>
      <c r="AK20" s="74">
        <f t="shared" si="7"/>
        <v>4500000</v>
      </c>
      <c r="AL20" s="74">
        <f t="shared" si="8"/>
        <v>6000000</v>
      </c>
      <c r="AM20" s="74">
        <f t="shared" si="9"/>
        <v>0</v>
      </c>
      <c r="AN20" s="74">
        <f t="shared" si="10"/>
        <v>0</v>
      </c>
      <c r="AO20" s="74">
        <f t="shared" si="11"/>
        <v>0</v>
      </c>
      <c r="AP20" s="74">
        <f t="shared" si="12"/>
        <v>4800000</v>
      </c>
      <c r="AQ20" s="74">
        <v>0</v>
      </c>
      <c r="AR20" s="74">
        <v>0</v>
      </c>
      <c r="AS20" s="74">
        <v>0</v>
      </c>
      <c r="AT20" s="79">
        <v>0</v>
      </c>
      <c r="AU20" s="81">
        <f t="shared" si="13"/>
        <v>87770735.454545453</v>
      </c>
      <c r="AV20" s="112">
        <f t="shared" si="14"/>
        <v>61387563.272727266</v>
      </c>
      <c r="AW20" s="74">
        <f t="shared" si="15"/>
        <v>82459745.454545453</v>
      </c>
      <c r="AX20" s="74">
        <f t="shared" si="16"/>
        <v>5772182.1818181826</v>
      </c>
      <c r="AY20" s="75">
        <f t="shared" si="17"/>
        <v>2138756.3272727267</v>
      </c>
      <c r="AZ20" s="74">
        <v>0</v>
      </c>
      <c r="BA20" s="74">
        <v>0</v>
      </c>
      <c r="BB20" s="74">
        <v>0</v>
      </c>
      <c r="BC20" s="79">
        <v>0</v>
      </c>
      <c r="BD20" s="79">
        <v>0</v>
      </c>
      <c r="BE20" s="79">
        <v>0</v>
      </c>
      <c r="BF20" s="77">
        <v>0</v>
      </c>
      <c r="BG20" s="344">
        <f t="shared" si="18"/>
        <v>7910938.5090909097</v>
      </c>
      <c r="BH20" s="187">
        <f t="shared" si="19"/>
        <v>79859796</v>
      </c>
      <c r="BJ20" s="50">
        <v>12813</v>
      </c>
      <c r="BK20" s="50" t="s">
        <v>3355</v>
      </c>
      <c r="BM20" s="50">
        <f t="shared" si="20"/>
        <v>0</v>
      </c>
    </row>
    <row r="21" spans="1:65" s="50" customFormat="1" ht="24" customHeight="1" x14ac:dyDescent="0.2">
      <c r="A21" s="181">
        <f t="shared" si="0"/>
        <v>2655495</v>
      </c>
      <c r="B21" s="296">
        <v>6</v>
      </c>
      <c r="C21" s="264">
        <v>6</v>
      </c>
      <c r="D21" s="297">
        <v>12814</v>
      </c>
      <c r="E21" s="251" t="s">
        <v>144</v>
      </c>
      <c r="F21" s="252" t="s">
        <v>145</v>
      </c>
      <c r="G21" s="251" t="s">
        <v>87</v>
      </c>
      <c r="H21" s="272" t="s">
        <v>88</v>
      </c>
      <c r="I21" s="292" t="s">
        <v>2499</v>
      </c>
      <c r="J21" s="64" t="s">
        <v>146</v>
      </c>
      <c r="K21" s="64" t="s">
        <v>147</v>
      </c>
      <c r="L21" s="64" t="s">
        <v>88</v>
      </c>
      <c r="M21" s="290" t="s">
        <v>2381</v>
      </c>
      <c r="N21" s="98"/>
      <c r="O21" s="64"/>
      <c r="P21" s="89"/>
      <c r="Q21" s="253">
        <v>30</v>
      </c>
      <c r="R21" s="254">
        <v>120</v>
      </c>
      <c r="S21" s="64">
        <v>0</v>
      </c>
      <c r="T21" s="64">
        <v>0</v>
      </c>
      <c r="U21" s="89">
        <v>0</v>
      </c>
      <c r="V21" s="258">
        <v>19</v>
      </c>
      <c r="W21" s="98">
        <v>0</v>
      </c>
      <c r="X21" s="83">
        <v>0</v>
      </c>
      <c r="Y21" s="98">
        <v>0</v>
      </c>
      <c r="Z21" s="64">
        <v>0</v>
      </c>
      <c r="AA21" s="323">
        <v>1311206</v>
      </c>
      <c r="AB21" s="323">
        <v>46667</v>
      </c>
      <c r="AC21" s="324">
        <f t="shared" si="1"/>
        <v>1357873</v>
      </c>
      <c r="AD21" s="74">
        <v>4500000</v>
      </c>
      <c r="AE21" s="74">
        <v>6000000</v>
      </c>
      <c r="AF21" s="334">
        <f t="shared" si="2"/>
        <v>259230.3</v>
      </c>
      <c r="AG21" s="112">
        <f t="shared" si="3"/>
        <v>39336180</v>
      </c>
      <c r="AH21" s="74">
        <f t="shared" si="4"/>
        <v>1400010</v>
      </c>
      <c r="AI21" s="74">
        <f t="shared" si="5"/>
        <v>31107636</v>
      </c>
      <c r="AJ21" s="74">
        <f t="shared" si="6"/>
        <v>0</v>
      </c>
      <c r="AK21" s="74">
        <f t="shared" si="7"/>
        <v>4500000</v>
      </c>
      <c r="AL21" s="74">
        <f t="shared" si="8"/>
        <v>6000000</v>
      </c>
      <c r="AM21" s="74">
        <f t="shared" si="9"/>
        <v>0</v>
      </c>
      <c r="AN21" s="74">
        <f t="shared" si="10"/>
        <v>0</v>
      </c>
      <c r="AO21" s="74">
        <f t="shared" si="11"/>
        <v>0</v>
      </c>
      <c r="AP21" s="74">
        <f t="shared" si="12"/>
        <v>3800000</v>
      </c>
      <c r="AQ21" s="74">
        <v>0</v>
      </c>
      <c r="AR21" s="74">
        <v>0</v>
      </c>
      <c r="AS21" s="74">
        <v>0</v>
      </c>
      <c r="AT21" s="79">
        <v>0</v>
      </c>
      <c r="AU21" s="81">
        <f t="shared" si="13"/>
        <v>86143826</v>
      </c>
      <c r="AV21" s="112">
        <f t="shared" si="14"/>
        <v>65813758.18</v>
      </c>
      <c r="AW21" s="74">
        <f t="shared" si="15"/>
        <v>86143826</v>
      </c>
      <c r="AX21" s="74">
        <f t="shared" si="16"/>
        <v>6030067.8200000003</v>
      </c>
      <c r="AY21" s="75">
        <f t="shared" si="17"/>
        <v>2581375.818</v>
      </c>
      <c r="AZ21" s="74">
        <v>0</v>
      </c>
      <c r="BA21" s="74">
        <v>0</v>
      </c>
      <c r="BB21" s="74">
        <v>0</v>
      </c>
      <c r="BC21" s="79">
        <v>0</v>
      </c>
      <c r="BD21" s="79">
        <v>0</v>
      </c>
      <c r="BE21" s="79">
        <v>0</v>
      </c>
      <c r="BF21" s="77">
        <v>0</v>
      </c>
      <c r="BG21" s="344">
        <f t="shared" si="18"/>
        <v>8611443.6380000003</v>
      </c>
      <c r="BH21" s="187">
        <f t="shared" si="19"/>
        <v>77532382</v>
      </c>
      <c r="BJ21" s="50">
        <v>12814</v>
      </c>
      <c r="BK21" s="50" t="s">
        <v>3356</v>
      </c>
      <c r="BM21" s="50">
        <f t="shared" si="20"/>
        <v>0</v>
      </c>
    </row>
    <row r="22" spans="1:65" s="50" customFormat="1" ht="24" customHeight="1" x14ac:dyDescent="0.2">
      <c r="A22" s="181">
        <f t="shared" si="0"/>
        <v>2655495</v>
      </c>
      <c r="B22" s="296">
        <v>2</v>
      </c>
      <c r="C22" s="264">
        <v>2</v>
      </c>
      <c r="D22" s="297">
        <v>12815</v>
      </c>
      <c r="E22" s="251" t="s">
        <v>148</v>
      </c>
      <c r="F22" s="252" t="s">
        <v>149</v>
      </c>
      <c r="G22" s="251" t="s">
        <v>87</v>
      </c>
      <c r="H22" s="272" t="s">
        <v>88</v>
      </c>
      <c r="I22" s="292" t="s">
        <v>2495</v>
      </c>
      <c r="J22" s="64">
        <v>492246734</v>
      </c>
      <c r="K22" s="64" t="s">
        <v>150</v>
      </c>
      <c r="L22" s="64" t="s">
        <v>88</v>
      </c>
      <c r="M22" s="290" t="s">
        <v>2380</v>
      </c>
      <c r="N22" s="98"/>
      <c r="O22" s="64"/>
      <c r="P22" s="89"/>
      <c r="Q22" s="253">
        <v>30</v>
      </c>
      <c r="R22" s="254">
        <v>120</v>
      </c>
      <c r="S22" s="64">
        <v>0</v>
      </c>
      <c r="T22" s="64">
        <v>0</v>
      </c>
      <c r="U22" s="89">
        <v>0</v>
      </c>
      <c r="V22" s="258">
        <v>24</v>
      </c>
      <c r="W22" s="98">
        <v>0</v>
      </c>
      <c r="X22" s="83">
        <v>0</v>
      </c>
      <c r="Y22" s="98">
        <v>2</v>
      </c>
      <c r="Z22" s="64">
        <v>1</v>
      </c>
      <c r="AA22" s="323">
        <v>1477052</v>
      </c>
      <c r="AB22" s="323">
        <v>46667</v>
      </c>
      <c r="AC22" s="324">
        <f t="shared" si="1"/>
        <v>1523719</v>
      </c>
      <c r="AD22" s="74">
        <v>4500000</v>
      </c>
      <c r="AE22" s="74">
        <v>6000000</v>
      </c>
      <c r="AF22" s="334">
        <f t="shared" si="2"/>
        <v>290891.80909090908</v>
      </c>
      <c r="AG22" s="112">
        <f t="shared" si="3"/>
        <v>44311560</v>
      </c>
      <c r="AH22" s="74">
        <f t="shared" si="4"/>
        <v>1400010</v>
      </c>
      <c r="AI22" s="74">
        <f t="shared" si="5"/>
        <v>34907017.090909094</v>
      </c>
      <c r="AJ22" s="74">
        <f t="shared" si="6"/>
        <v>2655495</v>
      </c>
      <c r="AK22" s="74">
        <f t="shared" si="7"/>
        <v>4500000</v>
      </c>
      <c r="AL22" s="74">
        <f t="shared" si="8"/>
        <v>6000000</v>
      </c>
      <c r="AM22" s="74">
        <f t="shared" si="9"/>
        <v>0</v>
      </c>
      <c r="AN22" s="74">
        <f t="shared" si="10"/>
        <v>0</v>
      </c>
      <c r="AO22" s="74">
        <f t="shared" si="11"/>
        <v>0</v>
      </c>
      <c r="AP22" s="74">
        <f t="shared" si="12"/>
        <v>4800000</v>
      </c>
      <c r="AQ22" s="74">
        <v>0</v>
      </c>
      <c r="AR22" s="74">
        <v>0</v>
      </c>
      <c r="AS22" s="74">
        <v>0</v>
      </c>
      <c r="AT22" s="79">
        <v>0</v>
      </c>
      <c r="AU22" s="81">
        <f t="shared" si="13"/>
        <v>98574082.090909094</v>
      </c>
      <c r="AV22" s="112">
        <f t="shared" si="14"/>
        <v>73904285.99454546</v>
      </c>
      <c r="AW22" s="74">
        <f t="shared" si="15"/>
        <v>95918587.090909094</v>
      </c>
      <c r="AX22" s="74">
        <f t="shared" si="16"/>
        <v>6714301.0963636376</v>
      </c>
      <c r="AY22" s="75">
        <f t="shared" si="17"/>
        <v>3390428.5994545463</v>
      </c>
      <c r="AZ22" s="74">
        <v>0</v>
      </c>
      <c r="BA22" s="74">
        <v>0</v>
      </c>
      <c r="BB22" s="74">
        <v>0</v>
      </c>
      <c r="BC22" s="79">
        <v>0</v>
      </c>
      <c r="BD22" s="79">
        <v>0</v>
      </c>
      <c r="BE22" s="79">
        <v>0</v>
      </c>
      <c r="BF22" s="77">
        <v>0</v>
      </c>
      <c r="BG22" s="344">
        <f t="shared" si="18"/>
        <v>10104729.695818184</v>
      </c>
      <c r="BH22" s="187">
        <f t="shared" si="19"/>
        <v>88469352</v>
      </c>
      <c r="BJ22" s="50">
        <v>12815</v>
      </c>
      <c r="BK22" s="50" t="s">
        <v>3357</v>
      </c>
      <c r="BM22" s="50">
        <f t="shared" si="20"/>
        <v>0</v>
      </c>
    </row>
    <row r="23" spans="1:65" s="50" customFormat="1" ht="24" customHeight="1" x14ac:dyDescent="0.2">
      <c r="A23" s="181">
        <f t="shared" si="0"/>
        <v>2655495</v>
      </c>
      <c r="B23" s="296">
        <v>29</v>
      </c>
      <c r="C23" s="264">
        <v>29</v>
      </c>
      <c r="D23" s="297">
        <v>12816</v>
      </c>
      <c r="E23" s="251" t="s">
        <v>85</v>
      </c>
      <c r="F23" s="252" t="s">
        <v>151</v>
      </c>
      <c r="G23" s="251" t="s">
        <v>87</v>
      </c>
      <c r="H23" s="272" t="s">
        <v>88</v>
      </c>
      <c r="I23" s="288" t="s">
        <v>2522</v>
      </c>
      <c r="J23" s="66" t="s">
        <v>152</v>
      </c>
      <c r="K23" s="66" t="s">
        <v>153</v>
      </c>
      <c r="L23" s="66" t="s">
        <v>88</v>
      </c>
      <c r="M23" s="286" t="s">
        <v>2380</v>
      </c>
      <c r="N23" s="100"/>
      <c r="O23" s="66"/>
      <c r="P23" s="91"/>
      <c r="Q23" s="253">
        <v>30</v>
      </c>
      <c r="R23" s="254">
        <v>100</v>
      </c>
      <c r="S23" s="64">
        <v>0</v>
      </c>
      <c r="T23" s="64">
        <v>0</v>
      </c>
      <c r="U23" s="89">
        <v>0</v>
      </c>
      <c r="V23" s="258">
        <v>18</v>
      </c>
      <c r="W23" s="98">
        <v>0</v>
      </c>
      <c r="X23" s="83">
        <v>0</v>
      </c>
      <c r="Y23" s="98">
        <v>0</v>
      </c>
      <c r="Z23" s="64">
        <v>0</v>
      </c>
      <c r="AA23" s="323">
        <v>1477052</v>
      </c>
      <c r="AB23" s="323">
        <v>0</v>
      </c>
      <c r="AC23" s="324">
        <f t="shared" si="1"/>
        <v>1477052</v>
      </c>
      <c r="AD23" s="74">
        <v>4500000</v>
      </c>
      <c r="AE23" s="74">
        <v>6000000</v>
      </c>
      <c r="AF23" s="334">
        <f t="shared" si="2"/>
        <v>281982.65454545454</v>
      </c>
      <c r="AG23" s="112">
        <f t="shared" si="3"/>
        <v>44311560</v>
      </c>
      <c r="AH23" s="74">
        <f t="shared" si="4"/>
        <v>0</v>
      </c>
      <c r="AI23" s="74">
        <f t="shared" si="5"/>
        <v>28198265.454545453</v>
      </c>
      <c r="AJ23" s="74">
        <f t="shared" si="6"/>
        <v>0</v>
      </c>
      <c r="AK23" s="74">
        <f t="shared" si="7"/>
        <v>4500000</v>
      </c>
      <c r="AL23" s="74">
        <f t="shared" si="8"/>
        <v>6000000</v>
      </c>
      <c r="AM23" s="74">
        <f t="shared" si="9"/>
        <v>0</v>
      </c>
      <c r="AN23" s="74">
        <f t="shared" si="10"/>
        <v>0</v>
      </c>
      <c r="AO23" s="74">
        <f t="shared" si="11"/>
        <v>0</v>
      </c>
      <c r="AP23" s="74">
        <f t="shared" si="12"/>
        <v>3600000</v>
      </c>
      <c r="AQ23" s="74">
        <v>0</v>
      </c>
      <c r="AR23" s="74">
        <v>0</v>
      </c>
      <c r="AS23" s="74">
        <v>0</v>
      </c>
      <c r="AT23" s="79">
        <v>0</v>
      </c>
      <c r="AU23" s="81">
        <f t="shared" si="13"/>
        <v>86609825.454545453</v>
      </c>
      <c r="AV23" s="112">
        <f t="shared" si="14"/>
        <v>66447137.672727272</v>
      </c>
      <c r="AW23" s="74">
        <f t="shared" si="15"/>
        <v>86609825.454545453</v>
      </c>
      <c r="AX23" s="74">
        <f t="shared" si="16"/>
        <v>6062687.7818181822</v>
      </c>
      <c r="AY23" s="75">
        <f t="shared" si="17"/>
        <v>2644713.7672727276</v>
      </c>
      <c r="AZ23" s="74">
        <v>0</v>
      </c>
      <c r="BA23" s="74">
        <v>0</v>
      </c>
      <c r="BB23" s="74">
        <v>0</v>
      </c>
      <c r="BC23" s="79">
        <v>0</v>
      </c>
      <c r="BD23" s="79">
        <v>0</v>
      </c>
      <c r="BE23" s="79">
        <v>0</v>
      </c>
      <c r="BF23" s="77">
        <v>0</v>
      </c>
      <c r="BG23" s="344">
        <f t="shared" si="18"/>
        <v>8707401.5490909107</v>
      </c>
      <c r="BH23" s="187">
        <f t="shared" si="19"/>
        <v>77902423</v>
      </c>
      <c r="BJ23" s="50">
        <v>12816</v>
      </c>
      <c r="BK23" s="50" t="s">
        <v>3358</v>
      </c>
      <c r="BM23" s="50">
        <f t="shared" si="20"/>
        <v>0</v>
      </c>
    </row>
    <row r="24" spans="1:65" s="50" customFormat="1" ht="24" customHeight="1" x14ac:dyDescent="0.2">
      <c r="A24" s="181">
        <f t="shared" si="0"/>
        <v>2655495</v>
      </c>
      <c r="B24" s="296">
        <v>30</v>
      </c>
      <c r="C24" s="264">
        <v>30</v>
      </c>
      <c r="D24" s="297">
        <v>12817</v>
      </c>
      <c r="E24" s="251" t="s">
        <v>154</v>
      </c>
      <c r="F24" s="252" t="s">
        <v>155</v>
      </c>
      <c r="G24" s="251" t="s">
        <v>87</v>
      </c>
      <c r="H24" s="272" t="s">
        <v>88</v>
      </c>
      <c r="I24" s="292" t="s">
        <v>2523</v>
      </c>
      <c r="J24" s="64" t="s">
        <v>156</v>
      </c>
      <c r="K24" s="64" t="s">
        <v>157</v>
      </c>
      <c r="L24" s="64" t="s">
        <v>88</v>
      </c>
      <c r="M24" s="290" t="s">
        <v>2382</v>
      </c>
      <c r="N24" s="98"/>
      <c r="O24" s="64"/>
      <c r="P24" s="89"/>
      <c r="Q24" s="253">
        <v>30</v>
      </c>
      <c r="R24" s="254">
        <v>120</v>
      </c>
      <c r="S24" s="64">
        <v>0</v>
      </c>
      <c r="T24" s="64">
        <v>0</v>
      </c>
      <c r="U24" s="89">
        <v>0</v>
      </c>
      <c r="V24" s="258">
        <v>22</v>
      </c>
      <c r="W24" s="98">
        <v>0</v>
      </c>
      <c r="X24" s="83">
        <v>0</v>
      </c>
      <c r="Y24" s="98">
        <v>0</v>
      </c>
      <c r="Z24" s="64">
        <v>0</v>
      </c>
      <c r="AA24" s="323">
        <v>1145360</v>
      </c>
      <c r="AB24" s="323">
        <v>0</v>
      </c>
      <c r="AC24" s="324">
        <f t="shared" si="1"/>
        <v>1145360</v>
      </c>
      <c r="AD24" s="74">
        <v>4500000</v>
      </c>
      <c r="AE24" s="74">
        <v>6000000</v>
      </c>
      <c r="AF24" s="334">
        <f t="shared" si="2"/>
        <v>218659.63636363638</v>
      </c>
      <c r="AG24" s="112">
        <f t="shared" si="3"/>
        <v>34360800</v>
      </c>
      <c r="AH24" s="74">
        <f t="shared" si="4"/>
        <v>0</v>
      </c>
      <c r="AI24" s="74">
        <f t="shared" si="5"/>
        <v>26239156.363636367</v>
      </c>
      <c r="AJ24" s="74">
        <f t="shared" si="6"/>
        <v>0</v>
      </c>
      <c r="AK24" s="74">
        <f t="shared" si="7"/>
        <v>4500000</v>
      </c>
      <c r="AL24" s="74">
        <f t="shared" si="8"/>
        <v>6000000</v>
      </c>
      <c r="AM24" s="74">
        <f t="shared" si="9"/>
        <v>0</v>
      </c>
      <c r="AN24" s="74">
        <f t="shared" si="10"/>
        <v>0</v>
      </c>
      <c r="AO24" s="74">
        <f t="shared" si="11"/>
        <v>0</v>
      </c>
      <c r="AP24" s="74">
        <f t="shared" si="12"/>
        <v>4400000</v>
      </c>
      <c r="AQ24" s="74">
        <v>0</v>
      </c>
      <c r="AR24" s="74">
        <v>0</v>
      </c>
      <c r="AS24" s="74">
        <v>0</v>
      </c>
      <c r="AT24" s="79">
        <v>0</v>
      </c>
      <c r="AU24" s="81">
        <f t="shared" si="13"/>
        <v>75499956.363636374</v>
      </c>
      <c r="AV24" s="112">
        <f t="shared" si="14"/>
        <v>55314959.418181829</v>
      </c>
      <c r="AW24" s="74">
        <f t="shared" si="15"/>
        <v>75499956.363636374</v>
      </c>
      <c r="AX24" s="74">
        <f t="shared" si="16"/>
        <v>5284996.9454545472</v>
      </c>
      <c r="AY24" s="75">
        <f t="shared" si="17"/>
        <v>1531495.9418181831</v>
      </c>
      <c r="AZ24" s="74">
        <v>0</v>
      </c>
      <c r="BA24" s="74">
        <v>0</v>
      </c>
      <c r="BB24" s="74">
        <v>0</v>
      </c>
      <c r="BC24" s="79">
        <v>0</v>
      </c>
      <c r="BD24" s="79">
        <v>0</v>
      </c>
      <c r="BE24" s="79">
        <v>0</v>
      </c>
      <c r="BF24" s="77">
        <v>0</v>
      </c>
      <c r="BG24" s="344">
        <f t="shared" si="18"/>
        <v>6816492.8872727305</v>
      </c>
      <c r="BH24" s="187">
        <f t="shared" si="19"/>
        <v>68683463</v>
      </c>
      <c r="BJ24" s="50">
        <v>12817</v>
      </c>
      <c r="BK24" s="50" t="s">
        <v>3359</v>
      </c>
      <c r="BM24" s="50">
        <f t="shared" si="20"/>
        <v>0</v>
      </c>
    </row>
    <row r="25" spans="1:65" s="50" customFormat="1" ht="24" customHeight="1" x14ac:dyDescent="0.2">
      <c r="A25" s="181">
        <f t="shared" si="0"/>
        <v>2655495</v>
      </c>
      <c r="B25" s="296">
        <v>19</v>
      </c>
      <c r="C25" s="264">
        <v>19</v>
      </c>
      <c r="D25" s="297">
        <v>12818</v>
      </c>
      <c r="E25" s="251" t="s">
        <v>158</v>
      </c>
      <c r="F25" s="252" t="s">
        <v>159</v>
      </c>
      <c r="G25" s="251" t="s">
        <v>87</v>
      </c>
      <c r="H25" s="272" t="s">
        <v>88</v>
      </c>
      <c r="I25" s="288" t="s">
        <v>2512</v>
      </c>
      <c r="J25" s="66" t="s">
        <v>160</v>
      </c>
      <c r="K25" s="66" t="s">
        <v>161</v>
      </c>
      <c r="L25" s="66" t="s">
        <v>88</v>
      </c>
      <c r="M25" s="286" t="s">
        <v>2380</v>
      </c>
      <c r="N25" s="100"/>
      <c r="O25" s="66"/>
      <c r="P25" s="91"/>
      <c r="Q25" s="253">
        <v>30</v>
      </c>
      <c r="R25" s="254">
        <v>23</v>
      </c>
      <c r="S25" s="64">
        <v>0</v>
      </c>
      <c r="T25" s="64">
        <v>0</v>
      </c>
      <c r="U25" s="89">
        <v>0</v>
      </c>
      <c r="V25" s="258">
        <v>19</v>
      </c>
      <c r="W25" s="98">
        <v>0</v>
      </c>
      <c r="X25" s="83">
        <v>0</v>
      </c>
      <c r="Y25" s="98">
        <v>0</v>
      </c>
      <c r="Z25" s="64">
        <v>0</v>
      </c>
      <c r="AA25" s="323">
        <v>1477052</v>
      </c>
      <c r="AB25" s="323">
        <v>0</v>
      </c>
      <c r="AC25" s="324">
        <f t="shared" si="1"/>
        <v>1477052</v>
      </c>
      <c r="AD25" s="74">
        <v>4500000</v>
      </c>
      <c r="AE25" s="74">
        <v>6000000</v>
      </c>
      <c r="AF25" s="334">
        <f t="shared" si="2"/>
        <v>281982.65454545454</v>
      </c>
      <c r="AG25" s="112">
        <f t="shared" si="3"/>
        <v>44311560</v>
      </c>
      <c r="AH25" s="74">
        <f t="shared" si="4"/>
        <v>0</v>
      </c>
      <c r="AI25" s="74">
        <f t="shared" si="5"/>
        <v>6485601.0545454547</v>
      </c>
      <c r="AJ25" s="74">
        <f t="shared" si="6"/>
        <v>0</v>
      </c>
      <c r="AK25" s="74">
        <f t="shared" si="7"/>
        <v>4500000</v>
      </c>
      <c r="AL25" s="74">
        <f t="shared" si="8"/>
        <v>6000000</v>
      </c>
      <c r="AM25" s="74">
        <f t="shared" si="9"/>
        <v>0</v>
      </c>
      <c r="AN25" s="74">
        <f t="shared" si="10"/>
        <v>0</v>
      </c>
      <c r="AO25" s="74">
        <f t="shared" si="11"/>
        <v>0</v>
      </c>
      <c r="AP25" s="74">
        <f t="shared" si="12"/>
        <v>3800000</v>
      </c>
      <c r="AQ25" s="74">
        <v>0</v>
      </c>
      <c r="AR25" s="74">
        <v>0</v>
      </c>
      <c r="AS25" s="74">
        <v>0</v>
      </c>
      <c r="AT25" s="79">
        <v>0</v>
      </c>
      <c r="AU25" s="81">
        <f t="shared" si="13"/>
        <v>65097161.054545455</v>
      </c>
      <c r="AV25" s="112">
        <f t="shared" si="14"/>
        <v>46240359.780727275</v>
      </c>
      <c r="AW25" s="74">
        <f t="shared" si="15"/>
        <v>65097161.054545455</v>
      </c>
      <c r="AX25" s="74">
        <f t="shared" si="16"/>
        <v>4556801.2738181818</v>
      </c>
      <c r="AY25" s="75">
        <f t="shared" si="17"/>
        <v>624035.97807272745</v>
      </c>
      <c r="AZ25" s="74">
        <v>0</v>
      </c>
      <c r="BA25" s="74">
        <v>0</v>
      </c>
      <c r="BB25" s="74">
        <v>0</v>
      </c>
      <c r="BC25" s="79">
        <v>0</v>
      </c>
      <c r="BD25" s="79">
        <v>0</v>
      </c>
      <c r="BE25" s="79">
        <v>0</v>
      </c>
      <c r="BF25" s="77">
        <v>0</v>
      </c>
      <c r="BG25" s="344">
        <f t="shared" si="18"/>
        <v>5180837.2518909089</v>
      </c>
      <c r="BH25" s="187">
        <f t="shared" si="19"/>
        <v>59916323</v>
      </c>
      <c r="BJ25" s="50">
        <v>12818</v>
      </c>
      <c r="BK25" s="50" t="s">
        <v>3360</v>
      </c>
      <c r="BM25" s="50">
        <f t="shared" si="20"/>
        <v>0</v>
      </c>
    </row>
    <row r="26" spans="1:65" s="50" customFormat="1" ht="24" customHeight="1" x14ac:dyDescent="0.2">
      <c r="A26" s="181">
        <f t="shared" si="0"/>
        <v>2655495</v>
      </c>
      <c r="B26" s="296">
        <v>14</v>
      </c>
      <c r="C26" s="264">
        <v>14</v>
      </c>
      <c r="D26" s="297">
        <v>14032</v>
      </c>
      <c r="E26" s="251" t="s">
        <v>162</v>
      </c>
      <c r="F26" s="252" t="s">
        <v>163</v>
      </c>
      <c r="G26" s="251" t="s">
        <v>87</v>
      </c>
      <c r="H26" s="272" t="s">
        <v>88</v>
      </c>
      <c r="I26" s="288" t="s">
        <v>2507</v>
      </c>
      <c r="J26" s="66" t="s">
        <v>164</v>
      </c>
      <c r="K26" s="66" t="s">
        <v>165</v>
      </c>
      <c r="L26" s="66" t="s">
        <v>88</v>
      </c>
      <c r="M26" s="286" t="s">
        <v>2383</v>
      </c>
      <c r="N26" s="100"/>
      <c r="O26" s="66"/>
      <c r="P26" s="91"/>
      <c r="Q26" s="253">
        <v>30</v>
      </c>
      <c r="R26" s="254">
        <v>50</v>
      </c>
      <c r="S26" s="64">
        <v>0</v>
      </c>
      <c r="T26" s="64">
        <v>0</v>
      </c>
      <c r="U26" s="89">
        <v>0</v>
      </c>
      <c r="V26" s="258">
        <v>17</v>
      </c>
      <c r="W26" s="98">
        <v>0</v>
      </c>
      <c r="X26" s="83">
        <v>0</v>
      </c>
      <c r="Y26" s="98">
        <v>0</v>
      </c>
      <c r="Z26" s="64">
        <v>0</v>
      </c>
      <c r="AA26" s="323">
        <v>1642901</v>
      </c>
      <c r="AB26" s="323">
        <v>46667</v>
      </c>
      <c r="AC26" s="324">
        <f t="shared" si="1"/>
        <v>1689568</v>
      </c>
      <c r="AD26" s="74">
        <v>4500000</v>
      </c>
      <c r="AE26" s="74">
        <v>6000000</v>
      </c>
      <c r="AF26" s="334">
        <f t="shared" si="2"/>
        <v>322553.89090909087</v>
      </c>
      <c r="AG26" s="112">
        <f t="shared" si="3"/>
        <v>49287030</v>
      </c>
      <c r="AH26" s="74">
        <f t="shared" si="4"/>
        <v>1400010</v>
      </c>
      <c r="AI26" s="74">
        <f t="shared" si="5"/>
        <v>16127694.545454543</v>
      </c>
      <c r="AJ26" s="74">
        <f t="shared" si="6"/>
        <v>0</v>
      </c>
      <c r="AK26" s="74">
        <f t="shared" si="7"/>
        <v>4500000</v>
      </c>
      <c r="AL26" s="74">
        <f t="shared" si="8"/>
        <v>6000000</v>
      </c>
      <c r="AM26" s="74">
        <f t="shared" si="9"/>
        <v>0</v>
      </c>
      <c r="AN26" s="74">
        <f t="shared" si="10"/>
        <v>0</v>
      </c>
      <c r="AO26" s="74">
        <f t="shared" si="11"/>
        <v>0</v>
      </c>
      <c r="AP26" s="74">
        <f t="shared" si="12"/>
        <v>3400000</v>
      </c>
      <c r="AQ26" s="74">
        <v>0</v>
      </c>
      <c r="AR26" s="74">
        <v>0</v>
      </c>
      <c r="AS26" s="74">
        <v>0</v>
      </c>
      <c r="AT26" s="79">
        <v>0</v>
      </c>
      <c r="AU26" s="81">
        <f t="shared" si="13"/>
        <v>80714734.545454547</v>
      </c>
      <c r="AV26" s="112">
        <f t="shared" si="14"/>
        <v>61164703.127272725</v>
      </c>
      <c r="AW26" s="74">
        <f t="shared" si="15"/>
        <v>80714734.545454547</v>
      </c>
      <c r="AX26" s="74">
        <f t="shared" si="16"/>
        <v>5650031.4181818189</v>
      </c>
      <c r="AY26" s="75">
        <f t="shared" si="17"/>
        <v>2116470.3127272725</v>
      </c>
      <c r="AZ26" s="74">
        <v>0</v>
      </c>
      <c r="BA26" s="74">
        <v>0</v>
      </c>
      <c r="BB26" s="74">
        <v>0</v>
      </c>
      <c r="BC26" s="79">
        <v>0</v>
      </c>
      <c r="BD26" s="79">
        <v>0</v>
      </c>
      <c r="BE26" s="79">
        <v>0</v>
      </c>
      <c r="BF26" s="77">
        <v>0</v>
      </c>
      <c r="BG26" s="344">
        <f t="shared" si="18"/>
        <v>7766501.7309090914</v>
      </c>
      <c r="BH26" s="187">
        <f t="shared" si="19"/>
        <v>72948232</v>
      </c>
      <c r="BJ26" s="50">
        <v>14032</v>
      </c>
      <c r="BK26" s="50" t="s">
        <v>163</v>
      </c>
      <c r="BM26" s="50">
        <f t="shared" si="20"/>
        <v>0</v>
      </c>
    </row>
    <row r="27" spans="1:65" s="50" customFormat="1" ht="24" customHeight="1" x14ac:dyDescent="0.2">
      <c r="A27" s="181">
        <f t="shared" si="0"/>
        <v>2655495</v>
      </c>
      <c r="B27" s="296">
        <v>4</v>
      </c>
      <c r="C27" s="264">
        <v>4</v>
      </c>
      <c r="D27" s="297">
        <v>12820</v>
      </c>
      <c r="E27" s="251" t="s">
        <v>166</v>
      </c>
      <c r="F27" s="252" t="s">
        <v>167</v>
      </c>
      <c r="G27" s="251" t="s">
        <v>87</v>
      </c>
      <c r="H27" s="272" t="s">
        <v>88</v>
      </c>
      <c r="I27" s="349" t="s">
        <v>2497</v>
      </c>
      <c r="J27" s="67" t="s">
        <v>168</v>
      </c>
      <c r="K27" s="67" t="s">
        <v>169</v>
      </c>
      <c r="L27" s="67" t="s">
        <v>88</v>
      </c>
      <c r="M27" s="301" t="s">
        <v>2380</v>
      </c>
      <c r="N27" s="99"/>
      <c r="O27" s="67"/>
      <c r="P27" s="90"/>
      <c r="Q27" s="253">
        <v>30</v>
      </c>
      <c r="R27" s="254">
        <v>65</v>
      </c>
      <c r="S27" s="64">
        <v>0</v>
      </c>
      <c r="T27" s="64">
        <v>0</v>
      </c>
      <c r="U27" s="89">
        <v>0</v>
      </c>
      <c r="V27" s="258">
        <v>20</v>
      </c>
      <c r="W27" s="98">
        <v>0</v>
      </c>
      <c r="X27" s="83">
        <v>0</v>
      </c>
      <c r="Y27" s="98">
        <v>0</v>
      </c>
      <c r="Z27" s="64">
        <v>0</v>
      </c>
      <c r="AA27" s="323">
        <v>1477052</v>
      </c>
      <c r="AB27" s="323">
        <v>46667</v>
      </c>
      <c r="AC27" s="324">
        <f t="shared" si="1"/>
        <v>1523719</v>
      </c>
      <c r="AD27" s="74">
        <v>4500000</v>
      </c>
      <c r="AE27" s="74">
        <v>6000000</v>
      </c>
      <c r="AF27" s="334">
        <f t="shared" si="2"/>
        <v>290891.80909090908</v>
      </c>
      <c r="AG27" s="112">
        <f t="shared" si="3"/>
        <v>44311560</v>
      </c>
      <c r="AH27" s="74">
        <f t="shared" si="4"/>
        <v>1400010</v>
      </c>
      <c r="AI27" s="74">
        <f t="shared" si="5"/>
        <v>18907967.59090909</v>
      </c>
      <c r="AJ27" s="74">
        <f t="shared" si="6"/>
        <v>0</v>
      </c>
      <c r="AK27" s="74">
        <f t="shared" si="7"/>
        <v>4500000</v>
      </c>
      <c r="AL27" s="74">
        <f t="shared" si="8"/>
        <v>6000000</v>
      </c>
      <c r="AM27" s="74">
        <f t="shared" si="9"/>
        <v>0</v>
      </c>
      <c r="AN27" s="74">
        <f t="shared" si="10"/>
        <v>0</v>
      </c>
      <c r="AO27" s="74">
        <f t="shared" si="11"/>
        <v>0</v>
      </c>
      <c r="AP27" s="74">
        <f t="shared" si="12"/>
        <v>4000000</v>
      </c>
      <c r="AQ27" s="74">
        <v>0</v>
      </c>
      <c r="AR27" s="74">
        <v>0</v>
      </c>
      <c r="AS27" s="74">
        <v>0</v>
      </c>
      <c r="AT27" s="79">
        <v>0</v>
      </c>
      <c r="AU27" s="81">
        <f t="shared" si="13"/>
        <v>79119537.590909094</v>
      </c>
      <c r="AV27" s="112">
        <f t="shared" si="14"/>
        <v>59081169.959545456</v>
      </c>
      <c r="AW27" s="74">
        <f t="shared" si="15"/>
        <v>79119537.590909094</v>
      </c>
      <c r="AX27" s="74">
        <f t="shared" si="16"/>
        <v>5538367.6313636368</v>
      </c>
      <c r="AY27" s="75">
        <f t="shared" si="17"/>
        <v>1908116.9959545457</v>
      </c>
      <c r="AZ27" s="74">
        <v>0</v>
      </c>
      <c r="BA27" s="74">
        <v>0</v>
      </c>
      <c r="BB27" s="74">
        <v>0</v>
      </c>
      <c r="BC27" s="79">
        <v>0</v>
      </c>
      <c r="BD27" s="79">
        <v>0</v>
      </c>
      <c r="BE27" s="79">
        <v>0</v>
      </c>
      <c r="BF27" s="77">
        <v>0</v>
      </c>
      <c r="BG27" s="344">
        <f t="shared" si="18"/>
        <v>7446484.627318183</v>
      </c>
      <c r="BH27" s="187">
        <f t="shared" si="19"/>
        <v>71673052</v>
      </c>
      <c r="BJ27" s="50">
        <v>12820</v>
      </c>
      <c r="BK27" s="50" t="s">
        <v>167</v>
      </c>
      <c r="BM27" s="50">
        <f t="shared" si="20"/>
        <v>0</v>
      </c>
    </row>
    <row r="28" spans="1:65" s="50" customFormat="1" ht="24" customHeight="1" x14ac:dyDescent="0.2">
      <c r="A28" s="181">
        <f t="shared" si="0"/>
        <v>2655495</v>
      </c>
      <c r="B28" s="296">
        <v>10</v>
      </c>
      <c r="C28" s="264">
        <v>10</v>
      </c>
      <c r="D28" s="297">
        <v>12821</v>
      </c>
      <c r="E28" s="251" t="s">
        <v>170</v>
      </c>
      <c r="F28" s="252" t="s">
        <v>171</v>
      </c>
      <c r="G28" s="251" t="s">
        <v>87</v>
      </c>
      <c r="H28" s="272" t="s">
        <v>88</v>
      </c>
      <c r="I28" s="292" t="s">
        <v>2503</v>
      </c>
      <c r="J28" s="64" t="s">
        <v>172</v>
      </c>
      <c r="K28" s="64" t="s">
        <v>173</v>
      </c>
      <c r="L28" s="64" t="s">
        <v>88</v>
      </c>
      <c r="M28" s="290" t="s">
        <v>2380</v>
      </c>
      <c r="N28" s="98"/>
      <c r="O28" s="64"/>
      <c r="P28" s="89"/>
      <c r="Q28" s="253">
        <v>30</v>
      </c>
      <c r="R28" s="254">
        <v>46</v>
      </c>
      <c r="S28" s="64">
        <v>0</v>
      </c>
      <c r="T28" s="64">
        <v>0</v>
      </c>
      <c r="U28" s="89">
        <v>0</v>
      </c>
      <c r="V28" s="258">
        <v>18</v>
      </c>
      <c r="W28" s="98">
        <v>0</v>
      </c>
      <c r="X28" s="83">
        <v>0</v>
      </c>
      <c r="Y28" s="98">
        <v>0</v>
      </c>
      <c r="Z28" s="64">
        <v>0</v>
      </c>
      <c r="AA28" s="323">
        <v>1477052</v>
      </c>
      <c r="AB28" s="323">
        <v>46667</v>
      </c>
      <c r="AC28" s="324">
        <f t="shared" si="1"/>
        <v>1523719</v>
      </c>
      <c r="AD28" s="74">
        <v>4500000</v>
      </c>
      <c r="AE28" s="74">
        <v>6000000</v>
      </c>
      <c r="AF28" s="334">
        <f t="shared" si="2"/>
        <v>290891.80909090908</v>
      </c>
      <c r="AG28" s="112">
        <f t="shared" si="3"/>
        <v>44311560</v>
      </c>
      <c r="AH28" s="74">
        <f t="shared" si="4"/>
        <v>1400010</v>
      </c>
      <c r="AI28" s="74">
        <f t="shared" si="5"/>
        <v>13381023.218181819</v>
      </c>
      <c r="AJ28" s="74">
        <f t="shared" si="6"/>
        <v>0</v>
      </c>
      <c r="AK28" s="74">
        <f t="shared" si="7"/>
        <v>4500000</v>
      </c>
      <c r="AL28" s="74">
        <f t="shared" si="8"/>
        <v>6000000</v>
      </c>
      <c r="AM28" s="74">
        <f t="shared" si="9"/>
        <v>0</v>
      </c>
      <c r="AN28" s="74">
        <f t="shared" si="10"/>
        <v>0</v>
      </c>
      <c r="AO28" s="74">
        <f t="shared" si="11"/>
        <v>0</v>
      </c>
      <c r="AP28" s="74">
        <f t="shared" si="12"/>
        <v>3600000</v>
      </c>
      <c r="AQ28" s="74">
        <v>0</v>
      </c>
      <c r="AR28" s="74">
        <v>0</v>
      </c>
      <c r="AS28" s="74">
        <v>0</v>
      </c>
      <c r="AT28" s="79">
        <v>0</v>
      </c>
      <c r="AU28" s="81">
        <f t="shared" si="13"/>
        <v>73192593.218181819</v>
      </c>
      <c r="AV28" s="112">
        <f t="shared" si="14"/>
        <v>53969111.692909092</v>
      </c>
      <c r="AW28" s="74">
        <f t="shared" si="15"/>
        <v>73192593.218181819</v>
      </c>
      <c r="AX28" s="74">
        <f t="shared" si="16"/>
        <v>5123481.5252727279</v>
      </c>
      <c r="AY28" s="75">
        <f t="shared" si="17"/>
        <v>1396911.1692909093</v>
      </c>
      <c r="AZ28" s="74">
        <v>0</v>
      </c>
      <c r="BA28" s="74">
        <v>0</v>
      </c>
      <c r="BB28" s="74">
        <v>0</v>
      </c>
      <c r="BC28" s="79">
        <v>0</v>
      </c>
      <c r="BD28" s="79">
        <v>0</v>
      </c>
      <c r="BE28" s="79">
        <v>0</v>
      </c>
      <c r="BF28" s="77">
        <v>0</v>
      </c>
      <c r="BG28" s="344">
        <f t="shared" si="18"/>
        <v>6520392.6945636375</v>
      </c>
      <c r="BH28" s="187">
        <f t="shared" si="19"/>
        <v>66672200</v>
      </c>
      <c r="BJ28" s="50">
        <v>12821</v>
      </c>
      <c r="BK28" s="50" t="s">
        <v>3362</v>
      </c>
      <c r="BM28" s="50">
        <f t="shared" si="20"/>
        <v>0</v>
      </c>
    </row>
    <row r="29" spans="1:65" s="50" customFormat="1" ht="24" customHeight="1" x14ac:dyDescent="0.2">
      <c r="A29" s="181">
        <f t="shared" si="0"/>
        <v>2655495</v>
      </c>
      <c r="B29" s="296">
        <v>3</v>
      </c>
      <c r="C29" s="264">
        <v>3</v>
      </c>
      <c r="D29" s="297">
        <v>12822</v>
      </c>
      <c r="E29" s="251" t="s">
        <v>140</v>
      </c>
      <c r="F29" s="252" t="s">
        <v>174</v>
      </c>
      <c r="G29" s="251" t="s">
        <v>87</v>
      </c>
      <c r="H29" s="272" t="s">
        <v>88</v>
      </c>
      <c r="I29" s="292" t="s">
        <v>2496</v>
      </c>
      <c r="J29" s="64" t="s">
        <v>175</v>
      </c>
      <c r="K29" s="64" t="s">
        <v>176</v>
      </c>
      <c r="L29" s="64" t="s">
        <v>88</v>
      </c>
      <c r="M29" s="290" t="s">
        <v>2380</v>
      </c>
      <c r="N29" s="98"/>
      <c r="O29" s="64"/>
      <c r="P29" s="89"/>
      <c r="Q29" s="253">
        <v>30</v>
      </c>
      <c r="R29" s="254">
        <v>75</v>
      </c>
      <c r="S29" s="64">
        <v>0</v>
      </c>
      <c r="T29" s="64">
        <v>0</v>
      </c>
      <c r="U29" s="89">
        <v>0</v>
      </c>
      <c r="V29" s="258">
        <v>17</v>
      </c>
      <c r="W29" s="98">
        <v>0</v>
      </c>
      <c r="X29" s="83">
        <v>0</v>
      </c>
      <c r="Y29" s="98">
        <v>0</v>
      </c>
      <c r="Z29" s="64">
        <v>0</v>
      </c>
      <c r="AA29" s="323">
        <v>1477052</v>
      </c>
      <c r="AB29" s="323">
        <v>46667</v>
      </c>
      <c r="AC29" s="324">
        <f t="shared" si="1"/>
        <v>1523719</v>
      </c>
      <c r="AD29" s="74">
        <v>4500000</v>
      </c>
      <c r="AE29" s="74">
        <v>6000000</v>
      </c>
      <c r="AF29" s="334">
        <f t="shared" si="2"/>
        <v>290891.80909090908</v>
      </c>
      <c r="AG29" s="112">
        <f t="shared" si="3"/>
        <v>44311560</v>
      </c>
      <c r="AH29" s="74">
        <f t="shared" si="4"/>
        <v>1400010</v>
      </c>
      <c r="AI29" s="74">
        <f t="shared" si="5"/>
        <v>21816885.68181818</v>
      </c>
      <c r="AJ29" s="74">
        <f t="shared" si="6"/>
        <v>0</v>
      </c>
      <c r="AK29" s="74">
        <f t="shared" si="7"/>
        <v>4500000</v>
      </c>
      <c r="AL29" s="74">
        <f t="shared" si="8"/>
        <v>6000000</v>
      </c>
      <c r="AM29" s="74">
        <f t="shared" si="9"/>
        <v>0</v>
      </c>
      <c r="AN29" s="74">
        <f t="shared" si="10"/>
        <v>0</v>
      </c>
      <c r="AO29" s="74">
        <f t="shared" si="11"/>
        <v>0</v>
      </c>
      <c r="AP29" s="74">
        <f t="shared" si="12"/>
        <v>3400000</v>
      </c>
      <c r="AQ29" s="74">
        <v>0</v>
      </c>
      <c r="AR29" s="74">
        <v>0</v>
      </c>
      <c r="AS29" s="74">
        <v>0</v>
      </c>
      <c r="AT29" s="79">
        <v>0</v>
      </c>
      <c r="AU29" s="81">
        <f t="shared" si="13"/>
        <v>81428455.681818187</v>
      </c>
      <c r="AV29" s="112">
        <f t="shared" si="14"/>
        <v>61828463.784090914</v>
      </c>
      <c r="AW29" s="74">
        <f t="shared" si="15"/>
        <v>81428455.681818187</v>
      </c>
      <c r="AX29" s="74">
        <f t="shared" si="16"/>
        <v>5699991.8977272734</v>
      </c>
      <c r="AY29" s="75">
        <f t="shared" si="17"/>
        <v>2182846.3784090914</v>
      </c>
      <c r="AZ29" s="74">
        <v>0</v>
      </c>
      <c r="BA29" s="74">
        <v>0</v>
      </c>
      <c r="BB29" s="74">
        <v>0</v>
      </c>
      <c r="BC29" s="79">
        <v>0</v>
      </c>
      <c r="BD29" s="79">
        <v>0</v>
      </c>
      <c r="BE29" s="79">
        <v>0</v>
      </c>
      <c r="BF29" s="77">
        <v>0</v>
      </c>
      <c r="BG29" s="344">
        <f t="shared" si="18"/>
        <v>7882838.2761363648</v>
      </c>
      <c r="BH29" s="187">
        <f t="shared" si="19"/>
        <v>73545617</v>
      </c>
      <c r="BJ29" s="50">
        <v>12822</v>
      </c>
      <c r="BK29" s="50" t="s">
        <v>3363</v>
      </c>
      <c r="BM29" s="50">
        <f t="shared" si="20"/>
        <v>0</v>
      </c>
    </row>
    <row r="30" spans="1:65" s="50" customFormat="1" ht="24" customHeight="1" x14ac:dyDescent="0.2">
      <c r="A30" s="181">
        <f t="shared" si="0"/>
        <v>2655495</v>
      </c>
      <c r="B30" s="296">
        <v>22</v>
      </c>
      <c r="C30" s="264">
        <v>22</v>
      </c>
      <c r="D30" s="297">
        <v>12823</v>
      </c>
      <c r="E30" s="251" t="s">
        <v>177</v>
      </c>
      <c r="F30" s="252" t="s">
        <v>178</v>
      </c>
      <c r="G30" s="251" t="s">
        <v>87</v>
      </c>
      <c r="H30" s="272" t="s">
        <v>88</v>
      </c>
      <c r="I30" s="292" t="s">
        <v>2515</v>
      </c>
      <c r="J30" s="64">
        <v>2990393617</v>
      </c>
      <c r="K30" s="64" t="s">
        <v>179</v>
      </c>
      <c r="L30" s="64" t="s">
        <v>88</v>
      </c>
      <c r="M30" s="290" t="s">
        <v>2380</v>
      </c>
      <c r="N30" s="98"/>
      <c r="O30" s="64"/>
      <c r="P30" s="89"/>
      <c r="Q30" s="253">
        <v>30</v>
      </c>
      <c r="R30" s="254">
        <v>165</v>
      </c>
      <c r="S30" s="64">
        <v>0</v>
      </c>
      <c r="T30" s="64">
        <v>0</v>
      </c>
      <c r="U30" s="89">
        <v>0</v>
      </c>
      <c r="V30" s="258">
        <v>24</v>
      </c>
      <c r="W30" s="98">
        <v>0</v>
      </c>
      <c r="X30" s="83">
        <v>0</v>
      </c>
      <c r="Y30" s="98">
        <v>1</v>
      </c>
      <c r="Z30" s="64">
        <v>1</v>
      </c>
      <c r="AA30" s="323">
        <v>1477052</v>
      </c>
      <c r="AB30" s="323">
        <v>46667</v>
      </c>
      <c r="AC30" s="324">
        <f t="shared" si="1"/>
        <v>1523719</v>
      </c>
      <c r="AD30" s="74">
        <v>4500000</v>
      </c>
      <c r="AE30" s="74">
        <v>6000000</v>
      </c>
      <c r="AF30" s="334">
        <f t="shared" si="2"/>
        <v>290891.80909090908</v>
      </c>
      <c r="AG30" s="112">
        <f t="shared" si="3"/>
        <v>44311560</v>
      </c>
      <c r="AH30" s="74">
        <f t="shared" si="4"/>
        <v>1400010</v>
      </c>
      <c r="AI30" s="74">
        <f t="shared" si="5"/>
        <v>47997148.5</v>
      </c>
      <c r="AJ30" s="74">
        <f t="shared" si="6"/>
        <v>2655495</v>
      </c>
      <c r="AK30" s="74">
        <f t="shared" si="7"/>
        <v>4500000</v>
      </c>
      <c r="AL30" s="74">
        <f t="shared" si="8"/>
        <v>6000000</v>
      </c>
      <c r="AM30" s="74">
        <f t="shared" si="9"/>
        <v>0</v>
      </c>
      <c r="AN30" s="74">
        <f t="shared" si="10"/>
        <v>0</v>
      </c>
      <c r="AO30" s="74">
        <f t="shared" si="11"/>
        <v>0</v>
      </c>
      <c r="AP30" s="74">
        <f t="shared" si="12"/>
        <v>4800000</v>
      </c>
      <c r="AQ30" s="74">
        <v>0</v>
      </c>
      <c r="AR30" s="74">
        <v>0</v>
      </c>
      <c r="AS30" s="74">
        <v>0</v>
      </c>
      <c r="AT30" s="79">
        <v>0</v>
      </c>
      <c r="AU30" s="81">
        <f t="shared" si="13"/>
        <v>111664213.5</v>
      </c>
      <c r="AV30" s="112">
        <f t="shared" si="14"/>
        <v>86078108.204999998</v>
      </c>
      <c r="AW30" s="74">
        <f t="shared" si="15"/>
        <v>109008718.5</v>
      </c>
      <c r="AX30" s="74">
        <f t="shared" si="16"/>
        <v>7630610.2950000009</v>
      </c>
      <c r="AY30" s="75">
        <f t="shared" si="17"/>
        <v>4911716.2307500001</v>
      </c>
      <c r="AZ30" s="74">
        <v>0</v>
      </c>
      <c r="BA30" s="74">
        <v>0</v>
      </c>
      <c r="BB30" s="74">
        <v>0</v>
      </c>
      <c r="BC30" s="79">
        <v>0</v>
      </c>
      <c r="BD30" s="79">
        <v>0</v>
      </c>
      <c r="BE30" s="79">
        <v>0</v>
      </c>
      <c r="BF30" s="77">
        <v>0</v>
      </c>
      <c r="BG30" s="344">
        <f t="shared" si="18"/>
        <v>12542326.52575</v>
      </c>
      <c r="BH30" s="187">
        <f t="shared" si="19"/>
        <v>99121886</v>
      </c>
      <c r="BJ30" s="50">
        <v>12823</v>
      </c>
      <c r="BK30" s="50" t="s">
        <v>3364</v>
      </c>
      <c r="BM30" s="50">
        <f t="shared" si="20"/>
        <v>0</v>
      </c>
    </row>
    <row r="31" spans="1:65" s="50" customFormat="1" ht="24" customHeight="1" x14ac:dyDescent="0.2">
      <c r="A31" s="181">
        <f t="shared" si="0"/>
        <v>2655495</v>
      </c>
      <c r="B31" s="296">
        <v>5</v>
      </c>
      <c r="C31" s="264">
        <v>5</v>
      </c>
      <c r="D31" s="297">
        <v>12824</v>
      </c>
      <c r="E31" s="251" t="s">
        <v>119</v>
      </c>
      <c r="F31" s="252" t="s">
        <v>180</v>
      </c>
      <c r="G31" s="251" t="s">
        <v>87</v>
      </c>
      <c r="H31" s="272" t="s">
        <v>88</v>
      </c>
      <c r="I31" s="292" t="s">
        <v>2498</v>
      </c>
      <c r="J31" s="64" t="s">
        <v>181</v>
      </c>
      <c r="K31" s="64" t="s">
        <v>182</v>
      </c>
      <c r="L31" s="64" t="s">
        <v>88</v>
      </c>
      <c r="M31" s="290" t="s">
        <v>2380</v>
      </c>
      <c r="N31" s="98"/>
      <c r="O31" s="64"/>
      <c r="P31" s="89"/>
      <c r="Q31" s="253">
        <v>30</v>
      </c>
      <c r="R31" s="254">
        <v>46</v>
      </c>
      <c r="S31" s="64">
        <v>0</v>
      </c>
      <c r="T31" s="64">
        <v>0</v>
      </c>
      <c r="U31" s="89">
        <v>0</v>
      </c>
      <c r="V31" s="258">
        <v>15</v>
      </c>
      <c r="W31" s="98">
        <v>0</v>
      </c>
      <c r="X31" s="83">
        <v>0</v>
      </c>
      <c r="Y31" s="98">
        <v>0</v>
      </c>
      <c r="Z31" s="64">
        <v>0</v>
      </c>
      <c r="AA31" s="323">
        <v>1477052</v>
      </c>
      <c r="AB31" s="323">
        <v>46667</v>
      </c>
      <c r="AC31" s="324">
        <f t="shared" si="1"/>
        <v>1523719</v>
      </c>
      <c r="AD31" s="74">
        <v>4500000</v>
      </c>
      <c r="AE31" s="74">
        <v>6000000</v>
      </c>
      <c r="AF31" s="334">
        <f t="shared" si="2"/>
        <v>290891.80909090908</v>
      </c>
      <c r="AG31" s="112">
        <f t="shared" si="3"/>
        <v>44311560</v>
      </c>
      <c r="AH31" s="74">
        <f t="shared" si="4"/>
        <v>1400010</v>
      </c>
      <c r="AI31" s="74">
        <f t="shared" si="5"/>
        <v>13381023.218181819</v>
      </c>
      <c r="AJ31" s="74">
        <f t="shared" si="6"/>
        <v>0</v>
      </c>
      <c r="AK31" s="74">
        <f t="shared" si="7"/>
        <v>4500000</v>
      </c>
      <c r="AL31" s="74">
        <f t="shared" si="8"/>
        <v>6000000</v>
      </c>
      <c r="AM31" s="74">
        <f t="shared" si="9"/>
        <v>0</v>
      </c>
      <c r="AN31" s="74">
        <f t="shared" si="10"/>
        <v>0</v>
      </c>
      <c r="AO31" s="74">
        <f t="shared" si="11"/>
        <v>0</v>
      </c>
      <c r="AP31" s="74">
        <f t="shared" si="12"/>
        <v>3000000</v>
      </c>
      <c r="AQ31" s="74">
        <v>0</v>
      </c>
      <c r="AR31" s="74">
        <v>0</v>
      </c>
      <c r="AS31" s="74">
        <v>0</v>
      </c>
      <c r="AT31" s="79">
        <v>0</v>
      </c>
      <c r="AU31" s="81">
        <f t="shared" si="13"/>
        <v>72592593.218181819</v>
      </c>
      <c r="AV31" s="112">
        <f t="shared" si="14"/>
        <v>54011111.692909092</v>
      </c>
      <c r="AW31" s="74">
        <f t="shared" si="15"/>
        <v>72592593.218181819</v>
      </c>
      <c r="AX31" s="74">
        <f t="shared" si="16"/>
        <v>5081481.5252727279</v>
      </c>
      <c r="AY31" s="75">
        <f t="shared" si="17"/>
        <v>1401111.1692909093</v>
      </c>
      <c r="AZ31" s="74">
        <v>0</v>
      </c>
      <c r="BA31" s="74">
        <v>0</v>
      </c>
      <c r="BB31" s="74">
        <v>0</v>
      </c>
      <c r="BC31" s="79">
        <v>0</v>
      </c>
      <c r="BD31" s="79">
        <v>0</v>
      </c>
      <c r="BE31" s="79">
        <v>0</v>
      </c>
      <c r="BF31" s="77">
        <v>0</v>
      </c>
      <c r="BG31" s="344">
        <f t="shared" si="18"/>
        <v>6482592.6945636375</v>
      </c>
      <c r="BH31" s="187">
        <f t="shared" si="19"/>
        <v>66110000</v>
      </c>
      <c r="BJ31" s="50">
        <v>12824</v>
      </c>
      <c r="BK31" s="50" t="s">
        <v>3365</v>
      </c>
      <c r="BM31" s="50">
        <f t="shared" si="20"/>
        <v>0</v>
      </c>
    </row>
    <row r="32" spans="1:65" s="50" customFormat="1" ht="24" customHeight="1" x14ac:dyDescent="0.2">
      <c r="A32" s="181">
        <f t="shared" si="0"/>
        <v>2655495</v>
      </c>
      <c r="B32" s="296">
        <v>16</v>
      </c>
      <c r="C32" s="264">
        <v>16</v>
      </c>
      <c r="D32" s="297">
        <v>12825</v>
      </c>
      <c r="E32" s="251" t="s">
        <v>183</v>
      </c>
      <c r="F32" s="252" t="s">
        <v>184</v>
      </c>
      <c r="G32" s="251" t="s">
        <v>87</v>
      </c>
      <c r="H32" s="272" t="s">
        <v>88</v>
      </c>
      <c r="I32" s="288" t="s">
        <v>2509</v>
      </c>
      <c r="J32" s="66" t="s">
        <v>185</v>
      </c>
      <c r="K32" s="66" t="s">
        <v>186</v>
      </c>
      <c r="L32" s="66" t="s">
        <v>88</v>
      </c>
      <c r="M32" s="286" t="s">
        <v>2383</v>
      </c>
      <c r="N32" s="100"/>
      <c r="O32" s="66"/>
      <c r="P32" s="91"/>
      <c r="Q32" s="253">
        <v>30</v>
      </c>
      <c r="R32" s="254">
        <v>30</v>
      </c>
      <c r="S32" s="64">
        <v>0</v>
      </c>
      <c r="T32" s="64">
        <v>0</v>
      </c>
      <c r="U32" s="89">
        <v>0</v>
      </c>
      <c r="V32" s="258">
        <v>19</v>
      </c>
      <c r="W32" s="98">
        <v>0</v>
      </c>
      <c r="X32" s="83">
        <v>0</v>
      </c>
      <c r="Y32" s="98">
        <v>0</v>
      </c>
      <c r="Z32" s="64">
        <v>0</v>
      </c>
      <c r="AA32" s="323">
        <v>1642901</v>
      </c>
      <c r="AB32" s="323">
        <v>46667</v>
      </c>
      <c r="AC32" s="324">
        <f t="shared" si="1"/>
        <v>1689568</v>
      </c>
      <c r="AD32" s="74">
        <v>4500000</v>
      </c>
      <c r="AE32" s="74">
        <v>6000000</v>
      </c>
      <c r="AF32" s="334">
        <f t="shared" si="2"/>
        <v>322553.89090909087</v>
      </c>
      <c r="AG32" s="112">
        <f t="shared" si="3"/>
        <v>49287030</v>
      </c>
      <c r="AH32" s="74">
        <f t="shared" si="4"/>
        <v>1400010</v>
      </c>
      <c r="AI32" s="74">
        <f t="shared" si="5"/>
        <v>9676616.7272727266</v>
      </c>
      <c r="AJ32" s="74">
        <f t="shared" si="6"/>
        <v>0</v>
      </c>
      <c r="AK32" s="74">
        <f t="shared" si="7"/>
        <v>4500000</v>
      </c>
      <c r="AL32" s="74">
        <f t="shared" si="8"/>
        <v>6000000</v>
      </c>
      <c r="AM32" s="74">
        <f t="shared" si="9"/>
        <v>0</v>
      </c>
      <c r="AN32" s="74">
        <f t="shared" si="10"/>
        <v>0</v>
      </c>
      <c r="AO32" s="74">
        <f t="shared" si="11"/>
        <v>0</v>
      </c>
      <c r="AP32" s="74">
        <f t="shared" si="12"/>
        <v>3800000</v>
      </c>
      <c r="AQ32" s="74">
        <v>0</v>
      </c>
      <c r="AR32" s="74">
        <v>0</v>
      </c>
      <c r="AS32" s="74">
        <v>0</v>
      </c>
      <c r="AT32" s="79">
        <v>0</v>
      </c>
      <c r="AU32" s="81">
        <f t="shared" si="13"/>
        <v>74663656.727272719</v>
      </c>
      <c r="AV32" s="112">
        <f t="shared" si="14"/>
        <v>55137200.75636363</v>
      </c>
      <c r="AW32" s="74">
        <f t="shared" si="15"/>
        <v>74663656.727272719</v>
      </c>
      <c r="AX32" s="74">
        <f t="shared" si="16"/>
        <v>5226455.9709090907</v>
      </c>
      <c r="AY32" s="75">
        <f t="shared" si="17"/>
        <v>1513720.0756363631</v>
      </c>
      <c r="AZ32" s="74">
        <v>0</v>
      </c>
      <c r="BA32" s="74">
        <v>0</v>
      </c>
      <c r="BB32" s="74">
        <v>0</v>
      </c>
      <c r="BC32" s="79">
        <v>0</v>
      </c>
      <c r="BD32" s="79">
        <v>0</v>
      </c>
      <c r="BE32" s="79">
        <v>0</v>
      </c>
      <c r="BF32" s="77">
        <v>0</v>
      </c>
      <c r="BG32" s="344">
        <f t="shared" si="18"/>
        <v>6740176.0465454534</v>
      </c>
      <c r="BH32" s="187">
        <f t="shared" si="19"/>
        <v>67923480</v>
      </c>
      <c r="BJ32" s="50">
        <v>12825</v>
      </c>
      <c r="BK32" s="50" t="s">
        <v>3366</v>
      </c>
      <c r="BM32" s="50">
        <f t="shared" si="20"/>
        <v>0</v>
      </c>
    </row>
    <row r="33" spans="1:65" s="50" customFormat="1" ht="24" customHeight="1" x14ac:dyDescent="0.2">
      <c r="A33" s="181">
        <f t="shared" si="0"/>
        <v>2655495</v>
      </c>
      <c r="B33" s="296">
        <v>18</v>
      </c>
      <c r="C33" s="264">
        <v>18</v>
      </c>
      <c r="D33" s="297">
        <v>12826</v>
      </c>
      <c r="E33" s="255" t="s">
        <v>95</v>
      </c>
      <c r="F33" s="252" t="s">
        <v>187</v>
      </c>
      <c r="G33" s="251" t="s">
        <v>87</v>
      </c>
      <c r="H33" s="272" t="s">
        <v>88</v>
      </c>
      <c r="I33" s="349" t="s">
        <v>2511</v>
      </c>
      <c r="J33" s="67" t="s">
        <v>188</v>
      </c>
      <c r="K33" s="67" t="s">
        <v>189</v>
      </c>
      <c r="L33" s="67" t="s">
        <v>88</v>
      </c>
      <c r="M33" s="301" t="s">
        <v>2380</v>
      </c>
      <c r="N33" s="99"/>
      <c r="O33" s="67"/>
      <c r="P33" s="90"/>
      <c r="Q33" s="253">
        <v>30</v>
      </c>
      <c r="R33" s="254">
        <v>20</v>
      </c>
      <c r="S33" s="64">
        <v>0</v>
      </c>
      <c r="T33" s="64">
        <v>0</v>
      </c>
      <c r="U33" s="89">
        <v>0</v>
      </c>
      <c r="V33" s="258">
        <v>19</v>
      </c>
      <c r="W33" s="98">
        <v>0</v>
      </c>
      <c r="X33" s="83">
        <v>0</v>
      </c>
      <c r="Y33" s="98">
        <v>0</v>
      </c>
      <c r="Z33" s="64">
        <v>0</v>
      </c>
      <c r="AA33" s="323">
        <v>1477052</v>
      </c>
      <c r="AB33" s="323">
        <v>0</v>
      </c>
      <c r="AC33" s="324">
        <f t="shared" si="1"/>
        <v>1477052</v>
      </c>
      <c r="AD33" s="74">
        <v>4500000</v>
      </c>
      <c r="AE33" s="74">
        <v>6000000</v>
      </c>
      <c r="AF33" s="334">
        <f t="shared" si="2"/>
        <v>281982.65454545454</v>
      </c>
      <c r="AG33" s="112">
        <f t="shared" si="3"/>
        <v>44311560</v>
      </c>
      <c r="AH33" s="74">
        <f t="shared" si="4"/>
        <v>0</v>
      </c>
      <c r="AI33" s="74">
        <f t="shared" si="5"/>
        <v>5639653.0909090908</v>
      </c>
      <c r="AJ33" s="74">
        <f t="shared" si="6"/>
        <v>0</v>
      </c>
      <c r="AK33" s="74">
        <f t="shared" si="7"/>
        <v>4500000</v>
      </c>
      <c r="AL33" s="74">
        <f t="shared" si="8"/>
        <v>6000000</v>
      </c>
      <c r="AM33" s="74">
        <f t="shared" si="9"/>
        <v>0</v>
      </c>
      <c r="AN33" s="74">
        <f t="shared" si="10"/>
        <v>0</v>
      </c>
      <c r="AO33" s="74">
        <f t="shared" si="11"/>
        <v>0</v>
      </c>
      <c r="AP33" s="74">
        <f t="shared" si="12"/>
        <v>3800000</v>
      </c>
      <c r="AQ33" s="74">
        <v>0</v>
      </c>
      <c r="AR33" s="74">
        <v>0</v>
      </c>
      <c r="AS33" s="74">
        <v>0</v>
      </c>
      <c r="AT33" s="79">
        <v>0</v>
      </c>
      <c r="AU33" s="81">
        <f t="shared" si="13"/>
        <v>64251213.090909094</v>
      </c>
      <c r="AV33" s="112">
        <f t="shared" si="14"/>
        <v>45453628.174545452</v>
      </c>
      <c r="AW33" s="74">
        <f t="shared" si="15"/>
        <v>64251213.090909094</v>
      </c>
      <c r="AX33" s="74">
        <f t="shared" si="16"/>
        <v>4497584.916363637</v>
      </c>
      <c r="AY33" s="75">
        <f t="shared" si="17"/>
        <v>545362.81745454518</v>
      </c>
      <c r="AZ33" s="74">
        <v>0</v>
      </c>
      <c r="BA33" s="74">
        <v>0</v>
      </c>
      <c r="BB33" s="74">
        <v>0</v>
      </c>
      <c r="BC33" s="79">
        <v>0</v>
      </c>
      <c r="BD33" s="79">
        <v>0</v>
      </c>
      <c r="BE33" s="79">
        <v>0</v>
      </c>
      <c r="BF33" s="77">
        <v>0</v>
      </c>
      <c r="BG33" s="344">
        <f t="shared" si="18"/>
        <v>5042947.7338181818</v>
      </c>
      <c r="BH33" s="187">
        <f t="shared" si="19"/>
        <v>59208265</v>
      </c>
      <c r="BJ33" s="50">
        <v>12826</v>
      </c>
      <c r="BK33" s="50" t="s">
        <v>3367</v>
      </c>
      <c r="BM33" s="50">
        <f t="shared" si="20"/>
        <v>0</v>
      </c>
    </row>
    <row r="34" spans="1:65" s="50" customFormat="1" ht="24" customHeight="1" x14ac:dyDescent="0.2">
      <c r="A34" s="181">
        <f t="shared" si="0"/>
        <v>2655495</v>
      </c>
      <c r="B34" s="296">
        <v>25</v>
      </c>
      <c r="C34" s="264">
        <v>25</v>
      </c>
      <c r="D34" s="297">
        <v>12827</v>
      </c>
      <c r="E34" s="251" t="s">
        <v>190</v>
      </c>
      <c r="F34" s="252" t="s">
        <v>191</v>
      </c>
      <c r="G34" s="251" t="s">
        <v>87</v>
      </c>
      <c r="H34" s="272" t="s">
        <v>88</v>
      </c>
      <c r="I34" s="292" t="s">
        <v>2518</v>
      </c>
      <c r="J34" s="64" t="s">
        <v>192</v>
      </c>
      <c r="K34" s="64" t="s">
        <v>193</v>
      </c>
      <c r="L34" s="64" t="s">
        <v>88</v>
      </c>
      <c r="M34" s="290" t="s">
        <v>2380</v>
      </c>
      <c r="N34" s="98"/>
      <c r="O34" s="64"/>
      <c r="P34" s="89"/>
      <c r="Q34" s="253">
        <v>30</v>
      </c>
      <c r="R34" s="254">
        <v>62</v>
      </c>
      <c r="S34" s="64">
        <v>0</v>
      </c>
      <c r="T34" s="64">
        <v>0</v>
      </c>
      <c r="U34" s="89">
        <v>0</v>
      </c>
      <c r="V34" s="258">
        <v>23</v>
      </c>
      <c r="W34" s="98">
        <v>0</v>
      </c>
      <c r="X34" s="83">
        <v>0</v>
      </c>
      <c r="Y34" s="98">
        <v>1</v>
      </c>
      <c r="Z34" s="64">
        <v>1</v>
      </c>
      <c r="AA34" s="323">
        <v>1477052</v>
      </c>
      <c r="AB34" s="323">
        <v>0</v>
      </c>
      <c r="AC34" s="324">
        <f t="shared" si="1"/>
        <v>1477052</v>
      </c>
      <c r="AD34" s="74">
        <v>4500000</v>
      </c>
      <c r="AE34" s="74">
        <v>6000000</v>
      </c>
      <c r="AF34" s="334">
        <f t="shared" si="2"/>
        <v>281982.65454545454</v>
      </c>
      <c r="AG34" s="112">
        <f t="shared" si="3"/>
        <v>44311560</v>
      </c>
      <c r="AH34" s="74">
        <f t="shared" si="4"/>
        <v>0</v>
      </c>
      <c r="AI34" s="74">
        <f t="shared" si="5"/>
        <v>17482924.581818182</v>
      </c>
      <c r="AJ34" s="74">
        <f t="shared" si="6"/>
        <v>2655495</v>
      </c>
      <c r="AK34" s="74">
        <f t="shared" si="7"/>
        <v>4500000</v>
      </c>
      <c r="AL34" s="74">
        <f t="shared" si="8"/>
        <v>6000000</v>
      </c>
      <c r="AM34" s="74">
        <f t="shared" si="9"/>
        <v>0</v>
      </c>
      <c r="AN34" s="74">
        <f t="shared" si="10"/>
        <v>0</v>
      </c>
      <c r="AO34" s="74">
        <f t="shared" si="11"/>
        <v>0</v>
      </c>
      <c r="AP34" s="74">
        <f t="shared" si="12"/>
        <v>4600000</v>
      </c>
      <c r="AQ34" s="74">
        <v>0</v>
      </c>
      <c r="AR34" s="74">
        <v>0</v>
      </c>
      <c r="AS34" s="74">
        <v>0</v>
      </c>
      <c r="AT34" s="79">
        <v>0</v>
      </c>
      <c r="AU34" s="81">
        <f t="shared" si="13"/>
        <v>79549979.581818178</v>
      </c>
      <c r="AV34" s="112">
        <f t="shared" si="14"/>
        <v>56411870.661090903</v>
      </c>
      <c r="AW34" s="74">
        <f t="shared" si="15"/>
        <v>76894484.581818178</v>
      </c>
      <c r="AX34" s="74">
        <f t="shared" si="16"/>
        <v>5382613.9207272734</v>
      </c>
      <c r="AY34" s="75">
        <f t="shared" si="17"/>
        <v>1641187.0661090903</v>
      </c>
      <c r="AZ34" s="74">
        <v>0</v>
      </c>
      <c r="BA34" s="74">
        <v>0</v>
      </c>
      <c r="BB34" s="74">
        <v>0</v>
      </c>
      <c r="BC34" s="79">
        <v>0</v>
      </c>
      <c r="BD34" s="79">
        <v>0</v>
      </c>
      <c r="BE34" s="79">
        <v>0</v>
      </c>
      <c r="BF34" s="77">
        <v>0</v>
      </c>
      <c r="BG34" s="344">
        <f t="shared" si="18"/>
        <v>7023800.9868363636</v>
      </c>
      <c r="BH34" s="187">
        <f t="shared" si="19"/>
        <v>72526178</v>
      </c>
      <c r="BJ34" s="50">
        <v>12827</v>
      </c>
      <c r="BK34" s="50" t="s">
        <v>3368</v>
      </c>
      <c r="BM34" s="50">
        <f t="shared" si="20"/>
        <v>0</v>
      </c>
    </row>
    <row r="35" spans="1:65" s="50" customFormat="1" ht="24" customHeight="1" x14ac:dyDescent="0.2">
      <c r="A35" s="181">
        <f t="shared" si="0"/>
        <v>2655495</v>
      </c>
      <c r="B35" s="296">
        <v>8</v>
      </c>
      <c r="C35" s="264">
        <v>8</v>
      </c>
      <c r="D35" s="297">
        <v>12828</v>
      </c>
      <c r="E35" s="251" t="s">
        <v>194</v>
      </c>
      <c r="F35" s="252" t="s">
        <v>195</v>
      </c>
      <c r="G35" s="251" t="s">
        <v>87</v>
      </c>
      <c r="H35" s="272" t="s">
        <v>88</v>
      </c>
      <c r="I35" s="349" t="s">
        <v>2501</v>
      </c>
      <c r="J35" s="67" t="s">
        <v>196</v>
      </c>
      <c r="K35" s="67" t="s">
        <v>197</v>
      </c>
      <c r="L35" s="67" t="s">
        <v>88</v>
      </c>
      <c r="M35" s="301" t="s">
        <v>2381</v>
      </c>
      <c r="N35" s="99"/>
      <c r="O35" s="67"/>
      <c r="P35" s="90"/>
      <c r="Q35" s="253">
        <v>30</v>
      </c>
      <c r="R35" s="254">
        <v>181</v>
      </c>
      <c r="S35" s="64">
        <v>0</v>
      </c>
      <c r="T35" s="64">
        <v>0</v>
      </c>
      <c r="U35" s="89">
        <v>0</v>
      </c>
      <c r="V35" s="258">
        <v>23</v>
      </c>
      <c r="W35" s="98">
        <v>0</v>
      </c>
      <c r="X35" s="83">
        <v>0</v>
      </c>
      <c r="Y35" s="98">
        <v>0</v>
      </c>
      <c r="Z35" s="64">
        <v>0</v>
      </c>
      <c r="AA35" s="323">
        <v>1311206</v>
      </c>
      <c r="AB35" s="323">
        <v>46667</v>
      </c>
      <c r="AC35" s="324">
        <f t="shared" si="1"/>
        <v>1357873</v>
      </c>
      <c r="AD35" s="74">
        <v>4500000</v>
      </c>
      <c r="AE35" s="74">
        <v>6000000</v>
      </c>
      <c r="AF35" s="334">
        <f t="shared" si="2"/>
        <v>259230.3</v>
      </c>
      <c r="AG35" s="112">
        <f t="shared" si="3"/>
        <v>39336180</v>
      </c>
      <c r="AH35" s="74">
        <f t="shared" si="4"/>
        <v>1400010</v>
      </c>
      <c r="AI35" s="74">
        <f t="shared" si="5"/>
        <v>46920684.299999997</v>
      </c>
      <c r="AJ35" s="74">
        <f t="shared" si="6"/>
        <v>0</v>
      </c>
      <c r="AK35" s="74">
        <f t="shared" si="7"/>
        <v>4500000</v>
      </c>
      <c r="AL35" s="74">
        <f t="shared" si="8"/>
        <v>6000000</v>
      </c>
      <c r="AM35" s="74">
        <f t="shared" si="9"/>
        <v>0</v>
      </c>
      <c r="AN35" s="74">
        <f t="shared" si="10"/>
        <v>0</v>
      </c>
      <c r="AO35" s="74">
        <f t="shared" si="11"/>
        <v>0</v>
      </c>
      <c r="AP35" s="74">
        <f t="shared" si="12"/>
        <v>4600000</v>
      </c>
      <c r="AQ35" s="74">
        <v>0</v>
      </c>
      <c r="AR35" s="74">
        <v>0</v>
      </c>
      <c r="AS35" s="74">
        <v>0</v>
      </c>
      <c r="AT35" s="79">
        <v>0</v>
      </c>
      <c r="AU35" s="81">
        <f t="shared" si="13"/>
        <v>102756874.3</v>
      </c>
      <c r="AV35" s="112">
        <f t="shared" si="14"/>
        <v>80463893.098999992</v>
      </c>
      <c r="AW35" s="74">
        <f t="shared" si="15"/>
        <v>102756874.3</v>
      </c>
      <c r="AX35" s="74">
        <f t="shared" si="16"/>
        <v>7192981.2010000004</v>
      </c>
      <c r="AY35" s="75">
        <f t="shared" si="17"/>
        <v>4069583.9648499987</v>
      </c>
      <c r="AZ35" s="74">
        <v>0</v>
      </c>
      <c r="BA35" s="74">
        <v>0</v>
      </c>
      <c r="BB35" s="74">
        <v>0</v>
      </c>
      <c r="BC35" s="79">
        <v>0</v>
      </c>
      <c r="BD35" s="79">
        <v>0</v>
      </c>
      <c r="BE35" s="79">
        <v>0</v>
      </c>
      <c r="BF35" s="77">
        <v>0</v>
      </c>
      <c r="BG35" s="344">
        <f t="shared" si="18"/>
        <v>11262565.165849999</v>
      </c>
      <c r="BH35" s="187">
        <f t="shared" si="19"/>
        <v>91494309</v>
      </c>
      <c r="BJ35" s="50">
        <v>12828</v>
      </c>
      <c r="BK35" s="50" t="s">
        <v>3369</v>
      </c>
      <c r="BM35" s="50">
        <f t="shared" si="20"/>
        <v>0</v>
      </c>
    </row>
    <row r="36" spans="1:65" s="50" customFormat="1" ht="24" customHeight="1" x14ac:dyDescent="0.2">
      <c r="A36" s="181">
        <f t="shared" si="0"/>
        <v>2655495</v>
      </c>
      <c r="B36" s="296">
        <v>20</v>
      </c>
      <c r="C36" s="264">
        <v>20</v>
      </c>
      <c r="D36" s="297">
        <v>12829</v>
      </c>
      <c r="E36" s="251" t="s">
        <v>85</v>
      </c>
      <c r="F36" s="252" t="s">
        <v>198</v>
      </c>
      <c r="G36" s="251" t="s">
        <v>87</v>
      </c>
      <c r="H36" s="272" t="s">
        <v>88</v>
      </c>
      <c r="I36" s="288" t="s">
        <v>2513</v>
      </c>
      <c r="J36" s="66" t="s">
        <v>199</v>
      </c>
      <c r="K36" s="66" t="s">
        <v>200</v>
      </c>
      <c r="L36" s="66" t="s">
        <v>88</v>
      </c>
      <c r="M36" s="286" t="s">
        <v>2380</v>
      </c>
      <c r="N36" s="100"/>
      <c r="O36" s="66"/>
      <c r="P36" s="91"/>
      <c r="Q36" s="253">
        <v>30</v>
      </c>
      <c r="R36" s="254">
        <v>50</v>
      </c>
      <c r="S36" s="64">
        <v>0</v>
      </c>
      <c r="T36" s="64">
        <v>0</v>
      </c>
      <c r="U36" s="89">
        <v>0</v>
      </c>
      <c r="V36" s="258">
        <v>10</v>
      </c>
      <c r="W36" s="98">
        <v>0</v>
      </c>
      <c r="X36" s="83">
        <v>0</v>
      </c>
      <c r="Y36" s="98">
        <v>0</v>
      </c>
      <c r="Z36" s="64">
        <v>0</v>
      </c>
      <c r="AA36" s="323">
        <v>1477052</v>
      </c>
      <c r="AB36" s="323">
        <v>0</v>
      </c>
      <c r="AC36" s="324">
        <f t="shared" si="1"/>
        <v>1477052</v>
      </c>
      <c r="AD36" s="74">
        <v>4500000</v>
      </c>
      <c r="AE36" s="74">
        <v>6000000</v>
      </c>
      <c r="AF36" s="334">
        <f t="shared" si="2"/>
        <v>281982.65454545454</v>
      </c>
      <c r="AG36" s="112">
        <f t="shared" si="3"/>
        <v>44311560</v>
      </c>
      <c r="AH36" s="74">
        <f t="shared" si="4"/>
        <v>0</v>
      </c>
      <c r="AI36" s="74">
        <f t="shared" si="5"/>
        <v>14099132.727272727</v>
      </c>
      <c r="AJ36" s="74">
        <f t="shared" si="6"/>
        <v>0</v>
      </c>
      <c r="AK36" s="74">
        <f t="shared" si="7"/>
        <v>4500000</v>
      </c>
      <c r="AL36" s="74">
        <f t="shared" si="8"/>
        <v>6000000</v>
      </c>
      <c r="AM36" s="74">
        <f t="shared" si="9"/>
        <v>0</v>
      </c>
      <c r="AN36" s="74">
        <f t="shared" si="10"/>
        <v>0</v>
      </c>
      <c r="AO36" s="74">
        <f t="shared" si="11"/>
        <v>0</v>
      </c>
      <c r="AP36" s="74">
        <f t="shared" si="12"/>
        <v>2000000</v>
      </c>
      <c r="AQ36" s="74">
        <v>0</v>
      </c>
      <c r="AR36" s="74">
        <v>0</v>
      </c>
      <c r="AS36" s="74">
        <v>0</v>
      </c>
      <c r="AT36" s="79">
        <v>0</v>
      </c>
      <c r="AU36" s="81">
        <f t="shared" si="13"/>
        <v>70910692.727272719</v>
      </c>
      <c r="AV36" s="112">
        <f t="shared" si="14"/>
        <v>53446944.236363627</v>
      </c>
      <c r="AW36" s="74">
        <f t="shared" si="15"/>
        <v>70910692.727272719</v>
      </c>
      <c r="AX36" s="74">
        <f t="shared" si="16"/>
        <v>4963748.4909090912</v>
      </c>
      <c r="AY36" s="75">
        <f t="shared" si="17"/>
        <v>1344694.4236363629</v>
      </c>
      <c r="AZ36" s="74">
        <v>0</v>
      </c>
      <c r="BA36" s="74">
        <v>0</v>
      </c>
      <c r="BB36" s="74">
        <v>0</v>
      </c>
      <c r="BC36" s="79">
        <v>0</v>
      </c>
      <c r="BD36" s="79">
        <v>0</v>
      </c>
      <c r="BE36" s="79">
        <v>0</v>
      </c>
      <c r="BF36" s="77">
        <v>0</v>
      </c>
      <c r="BG36" s="344">
        <f t="shared" si="18"/>
        <v>6308442.9145454541</v>
      </c>
      <c r="BH36" s="187">
        <f t="shared" si="19"/>
        <v>64602249</v>
      </c>
      <c r="BJ36" s="50">
        <v>12829</v>
      </c>
      <c r="BK36" s="50" t="s">
        <v>3370</v>
      </c>
      <c r="BM36" s="50">
        <f t="shared" si="20"/>
        <v>0</v>
      </c>
    </row>
    <row r="37" spans="1:65" s="50" customFormat="1" ht="24" customHeight="1" x14ac:dyDescent="0.2">
      <c r="A37" s="181">
        <f t="shared" si="0"/>
        <v>2655495</v>
      </c>
      <c r="B37" s="296">
        <v>33</v>
      </c>
      <c r="C37" s="264">
        <v>33</v>
      </c>
      <c r="D37" s="297">
        <v>12830</v>
      </c>
      <c r="E37" s="251" t="s">
        <v>201</v>
      </c>
      <c r="F37" s="252" t="s">
        <v>202</v>
      </c>
      <c r="G37" s="251" t="s">
        <v>87</v>
      </c>
      <c r="H37" s="272" t="s">
        <v>88</v>
      </c>
      <c r="I37" s="350" t="s">
        <v>2526</v>
      </c>
      <c r="J37" s="69" t="s">
        <v>203</v>
      </c>
      <c r="K37" s="69" t="s">
        <v>203</v>
      </c>
      <c r="L37" s="69" t="s">
        <v>88</v>
      </c>
      <c r="M37" s="304" t="s">
        <v>2380</v>
      </c>
      <c r="N37" s="101"/>
      <c r="O37" s="69"/>
      <c r="P37" s="92"/>
      <c r="Q37" s="253">
        <v>30</v>
      </c>
      <c r="R37" s="254">
        <v>120</v>
      </c>
      <c r="S37" s="64">
        <v>0</v>
      </c>
      <c r="T37" s="64">
        <v>0</v>
      </c>
      <c r="U37" s="89">
        <v>0</v>
      </c>
      <c r="V37" s="258">
        <v>21</v>
      </c>
      <c r="W37" s="98">
        <v>0</v>
      </c>
      <c r="X37" s="83">
        <v>0</v>
      </c>
      <c r="Y37" s="98">
        <v>0</v>
      </c>
      <c r="Z37" s="64">
        <v>0</v>
      </c>
      <c r="AA37" s="323">
        <v>1477052</v>
      </c>
      <c r="AB37" s="323">
        <v>46667</v>
      </c>
      <c r="AC37" s="324">
        <f t="shared" si="1"/>
        <v>1523719</v>
      </c>
      <c r="AD37" s="74">
        <v>4500000</v>
      </c>
      <c r="AE37" s="74">
        <v>6000000</v>
      </c>
      <c r="AF37" s="334">
        <f t="shared" si="2"/>
        <v>290891.80909090908</v>
      </c>
      <c r="AG37" s="112">
        <f t="shared" si="3"/>
        <v>44311560</v>
      </c>
      <c r="AH37" s="74">
        <f t="shared" si="4"/>
        <v>1400010</v>
      </c>
      <c r="AI37" s="74">
        <f t="shared" si="5"/>
        <v>34907017.090909094</v>
      </c>
      <c r="AJ37" s="74">
        <f t="shared" si="6"/>
        <v>0</v>
      </c>
      <c r="AK37" s="74">
        <f t="shared" si="7"/>
        <v>4500000</v>
      </c>
      <c r="AL37" s="74">
        <f t="shared" si="8"/>
        <v>6000000</v>
      </c>
      <c r="AM37" s="74">
        <f t="shared" si="9"/>
        <v>0</v>
      </c>
      <c r="AN37" s="74">
        <f t="shared" si="10"/>
        <v>0</v>
      </c>
      <c r="AO37" s="74">
        <f t="shared" si="11"/>
        <v>0</v>
      </c>
      <c r="AP37" s="74">
        <f t="shared" si="12"/>
        <v>4200000</v>
      </c>
      <c r="AQ37" s="74">
        <v>0</v>
      </c>
      <c r="AR37" s="74">
        <v>0</v>
      </c>
      <c r="AS37" s="74">
        <v>0</v>
      </c>
      <c r="AT37" s="79">
        <v>0</v>
      </c>
      <c r="AU37" s="81">
        <f t="shared" si="13"/>
        <v>95318587.090909094</v>
      </c>
      <c r="AV37" s="112">
        <f t="shared" si="14"/>
        <v>73946285.99454546</v>
      </c>
      <c r="AW37" s="74">
        <f t="shared" si="15"/>
        <v>95318587.090909094</v>
      </c>
      <c r="AX37" s="74">
        <f t="shared" si="16"/>
        <v>6672301.0963636376</v>
      </c>
      <c r="AY37" s="75">
        <f t="shared" si="17"/>
        <v>3394628.5994545463</v>
      </c>
      <c r="AZ37" s="74">
        <v>0</v>
      </c>
      <c r="BA37" s="74">
        <v>0</v>
      </c>
      <c r="BB37" s="74">
        <v>0</v>
      </c>
      <c r="BC37" s="79">
        <v>0</v>
      </c>
      <c r="BD37" s="79">
        <v>0</v>
      </c>
      <c r="BE37" s="79">
        <v>0</v>
      </c>
      <c r="BF37" s="77">
        <v>0</v>
      </c>
      <c r="BG37" s="344">
        <f t="shared" si="18"/>
        <v>10066929.695818184</v>
      </c>
      <c r="BH37" s="187">
        <f t="shared" si="19"/>
        <v>85251657</v>
      </c>
      <c r="BJ37" s="50">
        <v>12830</v>
      </c>
      <c r="BK37" s="50" t="s">
        <v>3371</v>
      </c>
      <c r="BM37" s="50">
        <f t="shared" si="20"/>
        <v>0</v>
      </c>
    </row>
    <row r="38" spans="1:65" s="50" customFormat="1" ht="24" customHeight="1" x14ac:dyDescent="0.4">
      <c r="A38" s="181">
        <f t="shared" si="0"/>
        <v>2655495</v>
      </c>
      <c r="B38" s="296">
        <v>102</v>
      </c>
      <c r="C38" s="264">
        <v>108</v>
      </c>
      <c r="D38" s="297">
        <v>12831</v>
      </c>
      <c r="E38" s="251" t="s">
        <v>204</v>
      </c>
      <c r="F38" s="252" t="s">
        <v>205</v>
      </c>
      <c r="G38" s="251" t="s">
        <v>87</v>
      </c>
      <c r="H38" s="272" t="s">
        <v>206</v>
      </c>
      <c r="I38" s="292" t="s">
        <v>2553</v>
      </c>
      <c r="J38" s="68" t="s">
        <v>207</v>
      </c>
      <c r="K38" s="64" t="s">
        <v>208</v>
      </c>
      <c r="L38" s="64" t="s">
        <v>206</v>
      </c>
      <c r="M38" s="290" t="s">
        <v>2383</v>
      </c>
      <c r="N38" s="98"/>
      <c r="O38" s="64"/>
      <c r="P38" s="89"/>
      <c r="Q38" s="253">
        <v>30</v>
      </c>
      <c r="R38" s="254">
        <v>13</v>
      </c>
      <c r="S38" s="64">
        <v>0</v>
      </c>
      <c r="T38" s="64">
        <v>0</v>
      </c>
      <c r="U38" s="89">
        <v>0</v>
      </c>
      <c r="V38" s="258">
        <v>20</v>
      </c>
      <c r="W38" s="98">
        <v>0</v>
      </c>
      <c r="X38" s="83">
        <v>0</v>
      </c>
      <c r="Y38" s="98">
        <v>2</v>
      </c>
      <c r="Z38" s="64">
        <v>2</v>
      </c>
      <c r="AA38" s="323">
        <v>1642901</v>
      </c>
      <c r="AB38" s="323">
        <v>46667</v>
      </c>
      <c r="AC38" s="324">
        <f t="shared" si="1"/>
        <v>1689568</v>
      </c>
      <c r="AD38" s="74">
        <v>4500000</v>
      </c>
      <c r="AE38" s="74">
        <v>6000000</v>
      </c>
      <c r="AF38" s="334">
        <f t="shared" si="2"/>
        <v>322553.89090909087</v>
      </c>
      <c r="AG38" s="112">
        <f t="shared" si="3"/>
        <v>49287030</v>
      </c>
      <c r="AH38" s="74">
        <f t="shared" si="4"/>
        <v>1400010</v>
      </c>
      <c r="AI38" s="74">
        <f t="shared" si="5"/>
        <v>4193200.5818181811</v>
      </c>
      <c r="AJ38" s="74">
        <f t="shared" si="6"/>
        <v>5310990</v>
      </c>
      <c r="AK38" s="74">
        <f t="shared" si="7"/>
        <v>4500000</v>
      </c>
      <c r="AL38" s="74">
        <f t="shared" si="8"/>
        <v>6000000</v>
      </c>
      <c r="AM38" s="74">
        <f t="shared" si="9"/>
        <v>0</v>
      </c>
      <c r="AN38" s="74">
        <f t="shared" si="10"/>
        <v>0</v>
      </c>
      <c r="AO38" s="74">
        <f t="shared" si="11"/>
        <v>0</v>
      </c>
      <c r="AP38" s="74">
        <f t="shared" si="12"/>
        <v>4000000</v>
      </c>
      <c r="AQ38" s="74">
        <v>0</v>
      </c>
      <c r="AR38" s="74">
        <v>0</v>
      </c>
      <c r="AS38" s="74">
        <v>0</v>
      </c>
      <c r="AT38" s="79">
        <v>0</v>
      </c>
      <c r="AU38" s="81">
        <f t="shared" si="13"/>
        <v>74691230.581818178</v>
      </c>
      <c r="AV38" s="112">
        <f t="shared" si="14"/>
        <v>50023623.741090909</v>
      </c>
      <c r="AW38" s="74">
        <f t="shared" si="15"/>
        <v>69380240.581818178</v>
      </c>
      <c r="AX38" s="74">
        <f t="shared" si="16"/>
        <v>4856616.8407272734</v>
      </c>
      <c r="AY38" s="75">
        <f t="shared" si="17"/>
        <v>1002362.3741090909</v>
      </c>
      <c r="AZ38" s="74">
        <v>0</v>
      </c>
      <c r="BA38" s="74">
        <v>0</v>
      </c>
      <c r="BB38" s="74">
        <v>0</v>
      </c>
      <c r="BC38" s="79">
        <v>0</v>
      </c>
      <c r="BD38" s="79">
        <v>0</v>
      </c>
      <c r="BE38" s="79">
        <v>0</v>
      </c>
      <c r="BF38" s="77">
        <v>0</v>
      </c>
      <c r="BG38" s="344">
        <f t="shared" si="18"/>
        <v>5858979.2148363646</v>
      </c>
      <c r="BH38" s="187">
        <f t="shared" si="19"/>
        <v>68832251</v>
      </c>
      <c r="BJ38" s="50">
        <v>12831</v>
      </c>
      <c r="BK38" s="50" t="s">
        <v>3372</v>
      </c>
      <c r="BM38" s="50">
        <f t="shared" si="20"/>
        <v>0</v>
      </c>
    </row>
    <row r="39" spans="1:65" s="50" customFormat="1" ht="24" customHeight="1" x14ac:dyDescent="0.2">
      <c r="A39" s="181">
        <f t="shared" si="0"/>
        <v>2655495</v>
      </c>
      <c r="B39" s="296">
        <v>105</v>
      </c>
      <c r="C39" s="264">
        <v>111</v>
      </c>
      <c r="D39" s="297">
        <v>12832</v>
      </c>
      <c r="E39" s="251" t="s">
        <v>209</v>
      </c>
      <c r="F39" s="252" t="s">
        <v>210</v>
      </c>
      <c r="G39" s="251" t="s">
        <v>87</v>
      </c>
      <c r="H39" s="272" t="s">
        <v>206</v>
      </c>
      <c r="I39" s="292" t="s">
        <v>2556</v>
      </c>
      <c r="J39" s="64">
        <v>3621807381</v>
      </c>
      <c r="K39" s="64" t="s">
        <v>211</v>
      </c>
      <c r="L39" s="64" t="s">
        <v>206</v>
      </c>
      <c r="M39" s="305" t="s">
        <v>2383</v>
      </c>
      <c r="N39" s="98"/>
      <c r="O39" s="64"/>
      <c r="P39" s="89"/>
      <c r="Q39" s="253">
        <v>30</v>
      </c>
      <c r="R39" s="254">
        <v>38</v>
      </c>
      <c r="S39" s="64">
        <v>0</v>
      </c>
      <c r="T39" s="64">
        <v>0</v>
      </c>
      <c r="U39" s="89">
        <v>0</v>
      </c>
      <c r="V39" s="258">
        <v>20</v>
      </c>
      <c r="W39" s="98">
        <v>0</v>
      </c>
      <c r="X39" s="83">
        <v>0</v>
      </c>
      <c r="Y39" s="98">
        <v>0</v>
      </c>
      <c r="Z39" s="64">
        <v>0</v>
      </c>
      <c r="AA39" s="323">
        <v>1642901</v>
      </c>
      <c r="AB39" s="323">
        <v>46667</v>
      </c>
      <c r="AC39" s="324">
        <f t="shared" si="1"/>
        <v>1689568</v>
      </c>
      <c r="AD39" s="74">
        <v>4500000</v>
      </c>
      <c r="AE39" s="74">
        <v>6000000</v>
      </c>
      <c r="AF39" s="334">
        <f t="shared" si="2"/>
        <v>322553.89090909087</v>
      </c>
      <c r="AG39" s="112">
        <f t="shared" si="3"/>
        <v>49287030</v>
      </c>
      <c r="AH39" s="74">
        <f t="shared" si="4"/>
        <v>1400010</v>
      </c>
      <c r="AI39" s="74">
        <f t="shared" si="5"/>
        <v>12257047.854545454</v>
      </c>
      <c r="AJ39" s="74">
        <f t="shared" si="6"/>
        <v>0</v>
      </c>
      <c r="AK39" s="74">
        <f t="shared" si="7"/>
        <v>4500000</v>
      </c>
      <c r="AL39" s="74">
        <f t="shared" si="8"/>
        <v>6000000</v>
      </c>
      <c r="AM39" s="74">
        <f t="shared" si="9"/>
        <v>0</v>
      </c>
      <c r="AN39" s="74">
        <f t="shared" si="10"/>
        <v>0</v>
      </c>
      <c r="AO39" s="74">
        <f t="shared" si="11"/>
        <v>0</v>
      </c>
      <c r="AP39" s="74">
        <f t="shared" si="12"/>
        <v>4000000</v>
      </c>
      <c r="AQ39" s="74">
        <v>0</v>
      </c>
      <c r="AR39" s="74">
        <v>0</v>
      </c>
      <c r="AS39" s="74">
        <v>0</v>
      </c>
      <c r="AT39" s="79">
        <v>0</v>
      </c>
      <c r="AU39" s="81">
        <f t="shared" si="13"/>
        <v>77444087.854545444</v>
      </c>
      <c r="AV39" s="112">
        <f t="shared" si="14"/>
        <v>57523001.704727262</v>
      </c>
      <c r="AW39" s="74">
        <f t="shared" si="15"/>
        <v>77444087.854545459</v>
      </c>
      <c r="AX39" s="74">
        <f t="shared" si="16"/>
        <v>5421086.1498181829</v>
      </c>
      <c r="AY39" s="75">
        <f t="shared" si="17"/>
        <v>1752300.1704727262</v>
      </c>
      <c r="AZ39" s="74">
        <v>0</v>
      </c>
      <c r="BA39" s="74">
        <v>0</v>
      </c>
      <c r="BB39" s="74">
        <v>0</v>
      </c>
      <c r="BC39" s="79">
        <v>0</v>
      </c>
      <c r="BD39" s="79">
        <v>0</v>
      </c>
      <c r="BE39" s="79">
        <v>0</v>
      </c>
      <c r="BF39" s="77">
        <v>0</v>
      </c>
      <c r="BG39" s="344">
        <f t="shared" si="18"/>
        <v>7173386.3202909091</v>
      </c>
      <c r="BH39" s="187">
        <f t="shared" si="19"/>
        <v>70270701</v>
      </c>
      <c r="BJ39" s="50">
        <v>12832</v>
      </c>
      <c r="BK39" s="50" t="s">
        <v>3373</v>
      </c>
      <c r="BM39" s="50">
        <f t="shared" si="20"/>
        <v>0</v>
      </c>
    </row>
    <row r="40" spans="1:65" s="50" customFormat="1" ht="24" customHeight="1" x14ac:dyDescent="0.2">
      <c r="A40" s="181">
        <f t="shared" si="0"/>
        <v>2655495</v>
      </c>
      <c r="B40" s="296">
        <v>109</v>
      </c>
      <c r="C40" s="264">
        <v>115</v>
      </c>
      <c r="D40" s="297">
        <v>12833</v>
      </c>
      <c r="E40" s="251" t="s">
        <v>212</v>
      </c>
      <c r="F40" s="252" t="s">
        <v>213</v>
      </c>
      <c r="G40" s="251" t="s">
        <v>87</v>
      </c>
      <c r="H40" s="272" t="s">
        <v>206</v>
      </c>
      <c r="I40" s="292" t="s">
        <v>2560</v>
      </c>
      <c r="J40" s="64" t="s">
        <v>214</v>
      </c>
      <c r="K40" s="64" t="s">
        <v>215</v>
      </c>
      <c r="L40" s="64" t="s">
        <v>206</v>
      </c>
      <c r="M40" s="305" t="s">
        <v>2380</v>
      </c>
      <c r="N40" s="98"/>
      <c r="O40" s="64"/>
      <c r="P40" s="89"/>
      <c r="Q40" s="253">
        <v>30</v>
      </c>
      <c r="R40" s="254">
        <v>50</v>
      </c>
      <c r="S40" s="64">
        <v>0</v>
      </c>
      <c r="T40" s="64">
        <v>0</v>
      </c>
      <c r="U40" s="89">
        <v>0</v>
      </c>
      <c r="V40" s="258">
        <v>19</v>
      </c>
      <c r="W40" s="98">
        <v>0</v>
      </c>
      <c r="X40" s="83">
        <v>0</v>
      </c>
      <c r="Y40" s="98">
        <v>0</v>
      </c>
      <c r="Z40" s="64">
        <v>0</v>
      </c>
      <c r="AA40" s="323">
        <v>1477052</v>
      </c>
      <c r="AB40" s="323">
        <v>46667</v>
      </c>
      <c r="AC40" s="324">
        <f t="shared" si="1"/>
        <v>1523719</v>
      </c>
      <c r="AD40" s="74">
        <v>4500000</v>
      </c>
      <c r="AE40" s="74">
        <v>6000000</v>
      </c>
      <c r="AF40" s="334">
        <f t="shared" si="2"/>
        <v>290891.80909090908</v>
      </c>
      <c r="AG40" s="112">
        <f t="shared" si="3"/>
        <v>44311560</v>
      </c>
      <c r="AH40" s="74">
        <f t="shared" si="4"/>
        <v>1400010</v>
      </c>
      <c r="AI40" s="74">
        <f t="shared" si="5"/>
        <v>14544590.454545453</v>
      </c>
      <c r="AJ40" s="74">
        <f t="shared" si="6"/>
        <v>0</v>
      </c>
      <c r="AK40" s="74">
        <f t="shared" si="7"/>
        <v>4500000</v>
      </c>
      <c r="AL40" s="74">
        <f t="shared" si="8"/>
        <v>6000000</v>
      </c>
      <c r="AM40" s="74">
        <f t="shared" si="9"/>
        <v>0</v>
      </c>
      <c r="AN40" s="74">
        <f t="shared" si="10"/>
        <v>0</v>
      </c>
      <c r="AO40" s="74">
        <f t="shared" si="11"/>
        <v>0</v>
      </c>
      <c r="AP40" s="74">
        <f t="shared" si="12"/>
        <v>3800000</v>
      </c>
      <c r="AQ40" s="74">
        <v>0</v>
      </c>
      <c r="AR40" s="74">
        <v>0</v>
      </c>
      <c r="AS40" s="74">
        <v>0</v>
      </c>
      <c r="AT40" s="79">
        <v>0</v>
      </c>
      <c r="AU40" s="81">
        <f t="shared" si="13"/>
        <v>74556160.454545453</v>
      </c>
      <c r="AV40" s="112">
        <f t="shared" si="14"/>
        <v>55037229.222727269</v>
      </c>
      <c r="AW40" s="74">
        <f t="shared" si="15"/>
        <v>74556160.454545453</v>
      </c>
      <c r="AX40" s="74">
        <f t="shared" si="16"/>
        <v>5218931.2318181824</v>
      </c>
      <c r="AY40" s="75">
        <f t="shared" si="17"/>
        <v>1503722.9222727269</v>
      </c>
      <c r="AZ40" s="74">
        <v>0</v>
      </c>
      <c r="BA40" s="74">
        <v>0</v>
      </c>
      <c r="BB40" s="74">
        <v>0</v>
      </c>
      <c r="BC40" s="79">
        <v>0</v>
      </c>
      <c r="BD40" s="79">
        <v>0</v>
      </c>
      <c r="BE40" s="79">
        <v>0</v>
      </c>
      <c r="BF40" s="77">
        <v>0</v>
      </c>
      <c r="BG40" s="344">
        <f t="shared" si="18"/>
        <v>6722654.1540909093</v>
      </c>
      <c r="BH40" s="187">
        <f t="shared" si="19"/>
        <v>67833506</v>
      </c>
      <c r="BJ40" s="50">
        <v>12833</v>
      </c>
      <c r="BK40" s="50" t="s">
        <v>3374</v>
      </c>
      <c r="BM40" s="50">
        <f t="shared" si="20"/>
        <v>0</v>
      </c>
    </row>
    <row r="41" spans="1:65" s="50" customFormat="1" ht="24" customHeight="1" x14ac:dyDescent="0.2">
      <c r="A41" s="181">
        <f t="shared" si="0"/>
        <v>2655495</v>
      </c>
      <c r="B41" s="296">
        <v>107</v>
      </c>
      <c r="C41" s="264">
        <v>113</v>
      </c>
      <c r="D41" s="297">
        <v>12834</v>
      </c>
      <c r="E41" s="251" t="s">
        <v>216</v>
      </c>
      <c r="F41" s="252" t="s">
        <v>217</v>
      </c>
      <c r="G41" s="251" t="s">
        <v>87</v>
      </c>
      <c r="H41" s="272" t="s">
        <v>206</v>
      </c>
      <c r="I41" s="292" t="s">
        <v>2558</v>
      </c>
      <c r="J41" s="64" t="s">
        <v>218</v>
      </c>
      <c r="K41" s="64" t="s">
        <v>219</v>
      </c>
      <c r="L41" s="64" t="s">
        <v>206</v>
      </c>
      <c r="M41" s="305" t="s">
        <v>2380</v>
      </c>
      <c r="N41" s="98"/>
      <c r="O41" s="64"/>
      <c r="P41" s="89"/>
      <c r="Q41" s="253">
        <v>30</v>
      </c>
      <c r="R41" s="254">
        <v>22</v>
      </c>
      <c r="S41" s="64">
        <v>0</v>
      </c>
      <c r="T41" s="64">
        <v>0</v>
      </c>
      <c r="U41" s="89">
        <v>0</v>
      </c>
      <c r="V41" s="258">
        <v>16</v>
      </c>
      <c r="W41" s="98">
        <v>0</v>
      </c>
      <c r="X41" s="83">
        <v>0</v>
      </c>
      <c r="Y41" s="98">
        <v>0</v>
      </c>
      <c r="Z41" s="64">
        <v>0</v>
      </c>
      <c r="AA41" s="323">
        <v>1477052</v>
      </c>
      <c r="AB41" s="323">
        <v>46667</v>
      </c>
      <c r="AC41" s="324">
        <f t="shared" si="1"/>
        <v>1523719</v>
      </c>
      <c r="AD41" s="74">
        <v>4500000</v>
      </c>
      <c r="AE41" s="74">
        <v>6000000</v>
      </c>
      <c r="AF41" s="334">
        <f t="shared" si="2"/>
        <v>290891.80909090908</v>
      </c>
      <c r="AG41" s="112">
        <f t="shared" si="3"/>
        <v>44311560</v>
      </c>
      <c r="AH41" s="74">
        <f t="shared" si="4"/>
        <v>1400010</v>
      </c>
      <c r="AI41" s="74">
        <f t="shared" si="5"/>
        <v>6399619.7999999998</v>
      </c>
      <c r="AJ41" s="74">
        <f t="shared" si="6"/>
        <v>0</v>
      </c>
      <c r="AK41" s="74">
        <f t="shared" si="7"/>
        <v>4500000</v>
      </c>
      <c r="AL41" s="74">
        <f t="shared" si="8"/>
        <v>6000000</v>
      </c>
      <c r="AM41" s="74">
        <f t="shared" si="9"/>
        <v>0</v>
      </c>
      <c r="AN41" s="74">
        <f t="shared" si="10"/>
        <v>0</v>
      </c>
      <c r="AO41" s="74">
        <f t="shared" si="11"/>
        <v>0</v>
      </c>
      <c r="AP41" s="74">
        <f t="shared" si="12"/>
        <v>3200000</v>
      </c>
      <c r="AQ41" s="74">
        <v>0</v>
      </c>
      <c r="AR41" s="74">
        <v>0</v>
      </c>
      <c r="AS41" s="74">
        <v>0</v>
      </c>
      <c r="AT41" s="79">
        <v>0</v>
      </c>
      <c r="AU41" s="81">
        <f t="shared" si="13"/>
        <v>65811189.799999997</v>
      </c>
      <c r="AV41" s="112">
        <f t="shared" si="14"/>
        <v>47504406.513999999</v>
      </c>
      <c r="AW41" s="74">
        <f t="shared" si="15"/>
        <v>65811189.799999997</v>
      </c>
      <c r="AX41" s="74">
        <f t="shared" si="16"/>
        <v>4606783.2860000003</v>
      </c>
      <c r="AY41" s="75">
        <f t="shared" si="17"/>
        <v>750440.65139999986</v>
      </c>
      <c r="AZ41" s="74">
        <v>0</v>
      </c>
      <c r="BA41" s="74">
        <v>0</v>
      </c>
      <c r="BB41" s="74">
        <v>0</v>
      </c>
      <c r="BC41" s="79">
        <v>0</v>
      </c>
      <c r="BD41" s="79">
        <v>0</v>
      </c>
      <c r="BE41" s="79">
        <v>0</v>
      </c>
      <c r="BF41" s="77">
        <v>0</v>
      </c>
      <c r="BG41" s="344">
        <f t="shared" si="18"/>
        <v>5357223.9374000002</v>
      </c>
      <c r="BH41" s="187">
        <f t="shared" si="19"/>
        <v>60453965</v>
      </c>
      <c r="BJ41" s="50">
        <v>12834</v>
      </c>
      <c r="BK41" s="50" t="s">
        <v>3375</v>
      </c>
      <c r="BM41" s="50">
        <f t="shared" si="20"/>
        <v>0</v>
      </c>
    </row>
    <row r="42" spans="1:65" s="50" customFormat="1" ht="24" customHeight="1" x14ac:dyDescent="0.2">
      <c r="A42" s="181">
        <f t="shared" si="0"/>
        <v>2655495</v>
      </c>
      <c r="B42" s="296">
        <v>104</v>
      </c>
      <c r="C42" s="264">
        <v>110</v>
      </c>
      <c r="D42" s="297">
        <v>12835</v>
      </c>
      <c r="E42" s="251" t="s">
        <v>107</v>
      </c>
      <c r="F42" s="252" t="s">
        <v>220</v>
      </c>
      <c r="G42" s="251" t="s">
        <v>87</v>
      </c>
      <c r="H42" s="272" t="s">
        <v>206</v>
      </c>
      <c r="I42" s="292" t="s">
        <v>2555</v>
      </c>
      <c r="J42" s="64" t="s">
        <v>221</v>
      </c>
      <c r="K42" s="64" t="s">
        <v>222</v>
      </c>
      <c r="L42" s="64" t="s">
        <v>206</v>
      </c>
      <c r="M42" s="305" t="s">
        <v>2380</v>
      </c>
      <c r="N42" s="98"/>
      <c r="O42" s="64"/>
      <c r="P42" s="89"/>
      <c r="Q42" s="253">
        <v>30</v>
      </c>
      <c r="R42" s="254">
        <v>19</v>
      </c>
      <c r="S42" s="64">
        <v>0</v>
      </c>
      <c r="T42" s="64">
        <v>0</v>
      </c>
      <c r="U42" s="298">
        <f>4</f>
        <v>4</v>
      </c>
      <c r="V42" s="258">
        <v>18</v>
      </c>
      <c r="W42" s="98">
        <v>0</v>
      </c>
      <c r="X42" s="83">
        <v>0</v>
      </c>
      <c r="Y42" s="98">
        <v>1</v>
      </c>
      <c r="Z42" s="64">
        <v>1</v>
      </c>
      <c r="AA42" s="323">
        <v>1477052</v>
      </c>
      <c r="AB42" s="323">
        <v>46667</v>
      </c>
      <c r="AC42" s="324">
        <f t="shared" si="1"/>
        <v>1523719</v>
      </c>
      <c r="AD42" s="74">
        <v>4500000</v>
      </c>
      <c r="AE42" s="74">
        <v>6000000</v>
      </c>
      <c r="AF42" s="334">
        <f t="shared" si="2"/>
        <v>290891.80909090908</v>
      </c>
      <c r="AG42" s="112">
        <f t="shared" si="3"/>
        <v>44311560</v>
      </c>
      <c r="AH42" s="74">
        <f t="shared" si="4"/>
        <v>1400010</v>
      </c>
      <c r="AI42" s="74">
        <f t="shared" si="5"/>
        <v>5526944.372727273</v>
      </c>
      <c r="AJ42" s="74">
        <f t="shared" si="6"/>
        <v>2655495</v>
      </c>
      <c r="AK42" s="74">
        <f t="shared" si="7"/>
        <v>4500000</v>
      </c>
      <c r="AL42" s="74">
        <f t="shared" si="8"/>
        <v>6000000</v>
      </c>
      <c r="AM42" s="74">
        <f t="shared" si="9"/>
        <v>0</v>
      </c>
      <c r="AN42" s="74">
        <f t="shared" si="10"/>
        <v>0</v>
      </c>
      <c r="AO42" s="74">
        <f t="shared" si="11"/>
        <v>6094876</v>
      </c>
      <c r="AP42" s="74">
        <f t="shared" si="12"/>
        <v>3600000</v>
      </c>
      <c r="AQ42" s="74">
        <v>0</v>
      </c>
      <c r="AR42" s="74">
        <v>0</v>
      </c>
      <c r="AS42" s="74">
        <v>0</v>
      </c>
      <c r="AT42" s="79">
        <v>0</v>
      </c>
      <c r="AU42" s="81">
        <f t="shared" si="13"/>
        <v>74088885.372727275</v>
      </c>
      <c r="AV42" s="112">
        <f t="shared" si="14"/>
        <v>46664818.366636366</v>
      </c>
      <c r="AW42" s="74">
        <f t="shared" si="15"/>
        <v>65338514.372727275</v>
      </c>
      <c r="AX42" s="74">
        <f t="shared" si="16"/>
        <v>4573696.0060909092</v>
      </c>
      <c r="AY42" s="75">
        <f t="shared" si="17"/>
        <v>666481.83666363661</v>
      </c>
      <c r="AZ42" s="74">
        <v>0</v>
      </c>
      <c r="BA42" s="74">
        <v>0</v>
      </c>
      <c r="BB42" s="74">
        <v>0</v>
      </c>
      <c r="BC42" s="79">
        <v>0</v>
      </c>
      <c r="BD42" s="79">
        <v>0</v>
      </c>
      <c r="BE42" s="79">
        <v>0</v>
      </c>
      <c r="BF42" s="77">
        <v>0</v>
      </c>
      <c r="BG42" s="344">
        <f t="shared" si="18"/>
        <v>5240177.8427545456</v>
      </c>
      <c r="BH42" s="187">
        <f t="shared" si="19"/>
        <v>68848707</v>
      </c>
      <c r="BJ42" s="50">
        <v>12835</v>
      </c>
      <c r="BK42" s="50" t="s">
        <v>3376</v>
      </c>
      <c r="BM42" s="50">
        <f t="shared" si="20"/>
        <v>0</v>
      </c>
    </row>
    <row r="43" spans="1:65" s="50" customFormat="1" ht="24" customHeight="1" x14ac:dyDescent="0.2">
      <c r="A43" s="181">
        <f t="shared" si="0"/>
        <v>2655495</v>
      </c>
      <c r="B43" s="296">
        <v>110</v>
      </c>
      <c r="C43" s="264">
        <v>116</v>
      </c>
      <c r="D43" s="297">
        <v>12836</v>
      </c>
      <c r="E43" s="251" t="s">
        <v>223</v>
      </c>
      <c r="F43" s="252" t="s">
        <v>224</v>
      </c>
      <c r="G43" s="251" t="s">
        <v>87</v>
      </c>
      <c r="H43" s="272" t="s">
        <v>206</v>
      </c>
      <c r="I43" s="292" t="s">
        <v>3170</v>
      </c>
      <c r="J43" s="64" t="s">
        <v>225</v>
      </c>
      <c r="K43" s="64"/>
      <c r="L43" s="64" t="s">
        <v>206</v>
      </c>
      <c r="M43" s="290" t="s">
        <v>2380</v>
      </c>
      <c r="N43" s="98"/>
      <c r="O43" s="64"/>
      <c r="P43" s="89"/>
      <c r="Q43" s="253">
        <v>30</v>
      </c>
      <c r="R43" s="254">
        <v>19</v>
      </c>
      <c r="S43" s="64">
        <v>0</v>
      </c>
      <c r="T43" s="64">
        <v>0</v>
      </c>
      <c r="U43" s="89">
        <v>0</v>
      </c>
      <c r="V43" s="258">
        <v>19</v>
      </c>
      <c r="W43" s="98">
        <v>0</v>
      </c>
      <c r="X43" s="83">
        <v>0</v>
      </c>
      <c r="Y43" s="98">
        <v>0</v>
      </c>
      <c r="Z43" s="64">
        <v>0</v>
      </c>
      <c r="AA43" s="323">
        <v>1477052</v>
      </c>
      <c r="AB43" s="323">
        <v>46667</v>
      </c>
      <c r="AC43" s="324">
        <f t="shared" si="1"/>
        <v>1523719</v>
      </c>
      <c r="AD43" s="74">
        <v>4500000</v>
      </c>
      <c r="AE43" s="74">
        <v>6000000</v>
      </c>
      <c r="AF43" s="334">
        <f t="shared" si="2"/>
        <v>290891.80909090908</v>
      </c>
      <c r="AG43" s="112">
        <f t="shared" si="3"/>
        <v>44311560</v>
      </c>
      <c r="AH43" s="74">
        <f t="shared" si="4"/>
        <v>1400010</v>
      </c>
      <c r="AI43" s="74">
        <f t="shared" si="5"/>
        <v>5526944.372727273</v>
      </c>
      <c r="AJ43" s="74">
        <f t="shared" si="6"/>
        <v>0</v>
      </c>
      <c r="AK43" s="74">
        <f t="shared" si="7"/>
        <v>4500000</v>
      </c>
      <c r="AL43" s="74">
        <f t="shared" si="8"/>
        <v>6000000</v>
      </c>
      <c r="AM43" s="74">
        <f t="shared" si="9"/>
        <v>0</v>
      </c>
      <c r="AN43" s="74">
        <f t="shared" si="10"/>
        <v>0</v>
      </c>
      <c r="AO43" s="74">
        <f t="shared" si="11"/>
        <v>0</v>
      </c>
      <c r="AP43" s="74">
        <f t="shared" si="12"/>
        <v>3800000</v>
      </c>
      <c r="AQ43" s="74">
        <v>0</v>
      </c>
      <c r="AR43" s="74">
        <v>0</v>
      </c>
      <c r="AS43" s="74">
        <v>0</v>
      </c>
      <c r="AT43" s="79">
        <v>0</v>
      </c>
      <c r="AU43" s="81">
        <f t="shared" si="13"/>
        <v>65538514.372727275</v>
      </c>
      <c r="AV43" s="112">
        <f t="shared" si="14"/>
        <v>46650818.366636366</v>
      </c>
      <c r="AW43" s="74">
        <f t="shared" si="15"/>
        <v>65538514.372727275</v>
      </c>
      <c r="AX43" s="74">
        <f t="shared" si="16"/>
        <v>4587696.0060909092</v>
      </c>
      <c r="AY43" s="75">
        <f t="shared" si="17"/>
        <v>665081.83666363661</v>
      </c>
      <c r="AZ43" s="74">
        <v>0</v>
      </c>
      <c r="BA43" s="74">
        <v>0</v>
      </c>
      <c r="BB43" s="74">
        <v>0</v>
      </c>
      <c r="BC43" s="79">
        <v>0</v>
      </c>
      <c r="BD43" s="79">
        <v>0</v>
      </c>
      <c r="BE43" s="79">
        <v>0</v>
      </c>
      <c r="BF43" s="77">
        <v>0</v>
      </c>
      <c r="BG43" s="344">
        <f t="shared" si="18"/>
        <v>5252777.8427545456</v>
      </c>
      <c r="BH43" s="187">
        <f t="shared" si="19"/>
        <v>60285736</v>
      </c>
      <c r="BJ43" s="50">
        <v>12836</v>
      </c>
      <c r="BK43" s="50" t="s">
        <v>3377</v>
      </c>
      <c r="BM43" s="50">
        <f t="shared" si="20"/>
        <v>0</v>
      </c>
    </row>
    <row r="44" spans="1:65" s="50" customFormat="1" ht="24" customHeight="1" x14ac:dyDescent="0.2">
      <c r="A44" s="181">
        <f t="shared" si="0"/>
        <v>2655495</v>
      </c>
      <c r="B44" s="296">
        <v>108</v>
      </c>
      <c r="C44" s="264">
        <v>114</v>
      </c>
      <c r="D44" s="297">
        <v>12837</v>
      </c>
      <c r="E44" s="251" t="s">
        <v>226</v>
      </c>
      <c r="F44" s="252" t="s">
        <v>227</v>
      </c>
      <c r="G44" s="251" t="s">
        <v>87</v>
      </c>
      <c r="H44" s="272" t="s">
        <v>206</v>
      </c>
      <c r="I44" s="292" t="s">
        <v>2559</v>
      </c>
      <c r="J44" s="64" t="s">
        <v>228</v>
      </c>
      <c r="K44" s="64" t="s">
        <v>229</v>
      </c>
      <c r="L44" s="64" t="s">
        <v>206</v>
      </c>
      <c r="M44" s="305" t="s">
        <v>2380</v>
      </c>
      <c r="N44" s="98"/>
      <c r="O44" s="64"/>
      <c r="P44" s="89"/>
      <c r="Q44" s="253">
        <v>30</v>
      </c>
      <c r="R44" s="254">
        <v>31</v>
      </c>
      <c r="S44" s="64">
        <v>0</v>
      </c>
      <c r="T44" s="64">
        <v>0</v>
      </c>
      <c r="U44" s="298">
        <f>1</f>
        <v>1</v>
      </c>
      <c r="V44" s="258">
        <v>20</v>
      </c>
      <c r="W44" s="98">
        <v>0</v>
      </c>
      <c r="X44" s="83">
        <v>0</v>
      </c>
      <c r="Y44" s="98">
        <v>1</v>
      </c>
      <c r="Z44" s="64">
        <v>1</v>
      </c>
      <c r="AA44" s="323">
        <v>1477052</v>
      </c>
      <c r="AB44" s="323">
        <v>46667</v>
      </c>
      <c r="AC44" s="324">
        <f t="shared" si="1"/>
        <v>1523719</v>
      </c>
      <c r="AD44" s="74">
        <v>4500000</v>
      </c>
      <c r="AE44" s="74">
        <v>6000000</v>
      </c>
      <c r="AF44" s="334">
        <f t="shared" si="2"/>
        <v>290891.80909090908</v>
      </c>
      <c r="AG44" s="112">
        <f t="shared" si="3"/>
        <v>44311560</v>
      </c>
      <c r="AH44" s="74">
        <f t="shared" si="4"/>
        <v>1400010</v>
      </c>
      <c r="AI44" s="74">
        <f t="shared" si="5"/>
        <v>9017646.081818182</v>
      </c>
      <c r="AJ44" s="74">
        <f t="shared" si="6"/>
        <v>2655495</v>
      </c>
      <c r="AK44" s="74">
        <f t="shared" si="7"/>
        <v>4500000</v>
      </c>
      <c r="AL44" s="74">
        <f t="shared" si="8"/>
        <v>6000000</v>
      </c>
      <c r="AM44" s="74">
        <f t="shared" si="9"/>
        <v>0</v>
      </c>
      <c r="AN44" s="74">
        <f t="shared" si="10"/>
        <v>0</v>
      </c>
      <c r="AO44" s="74">
        <f t="shared" si="11"/>
        <v>1523719</v>
      </c>
      <c r="AP44" s="74">
        <f t="shared" si="12"/>
        <v>4000000</v>
      </c>
      <c r="AQ44" s="74">
        <v>0</v>
      </c>
      <c r="AR44" s="74">
        <v>0</v>
      </c>
      <c r="AS44" s="74">
        <v>0</v>
      </c>
      <c r="AT44" s="79">
        <v>0</v>
      </c>
      <c r="AU44" s="81">
        <f t="shared" si="13"/>
        <v>73408430.081818178</v>
      </c>
      <c r="AV44" s="112">
        <f t="shared" si="14"/>
        <v>49883170.956090905</v>
      </c>
      <c r="AW44" s="74">
        <f t="shared" si="15"/>
        <v>69229216.081818178</v>
      </c>
      <c r="AX44" s="74">
        <f t="shared" si="16"/>
        <v>4846045.1257272726</v>
      </c>
      <c r="AY44" s="75">
        <f t="shared" si="17"/>
        <v>988317.09560909052</v>
      </c>
      <c r="AZ44" s="74">
        <v>0</v>
      </c>
      <c r="BA44" s="74">
        <v>0</v>
      </c>
      <c r="BB44" s="74">
        <v>0</v>
      </c>
      <c r="BC44" s="79">
        <v>0</v>
      </c>
      <c r="BD44" s="79">
        <v>0</v>
      </c>
      <c r="BE44" s="79">
        <v>0</v>
      </c>
      <c r="BF44" s="77">
        <v>0</v>
      </c>
      <c r="BG44" s="344">
        <f t="shared" si="18"/>
        <v>5834362.2213363629</v>
      </c>
      <c r="BH44" s="187">
        <f t="shared" si="19"/>
        <v>67574067</v>
      </c>
      <c r="BJ44" s="50">
        <v>12837</v>
      </c>
      <c r="BK44" s="50" t="s">
        <v>3378</v>
      </c>
      <c r="BM44" s="50">
        <f t="shared" si="20"/>
        <v>0</v>
      </c>
    </row>
    <row r="45" spans="1:65" s="50" customFormat="1" ht="24" customHeight="1" x14ac:dyDescent="0.2">
      <c r="A45" s="181">
        <f t="shared" si="0"/>
        <v>2655495</v>
      </c>
      <c r="B45" s="296">
        <v>103</v>
      </c>
      <c r="C45" s="264">
        <v>109</v>
      </c>
      <c r="D45" s="297">
        <v>12838</v>
      </c>
      <c r="E45" s="251" t="s">
        <v>230</v>
      </c>
      <c r="F45" s="252" t="s">
        <v>3264</v>
      </c>
      <c r="G45" s="251" t="s">
        <v>87</v>
      </c>
      <c r="H45" s="272" t="s">
        <v>206</v>
      </c>
      <c r="I45" s="292" t="s">
        <v>2554</v>
      </c>
      <c r="J45" s="64" t="s">
        <v>231</v>
      </c>
      <c r="K45" s="64" t="s">
        <v>232</v>
      </c>
      <c r="L45" s="64" t="s">
        <v>206</v>
      </c>
      <c r="M45" s="290" t="s">
        <v>2380</v>
      </c>
      <c r="N45" s="98"/>
      <c r="O45" s="64"/>
      <c r="P45" s="89"/>
      <c r="Q45" s="253">
        <v>30</v>
      </c>
      <c r="R45" s="254">
        <v>13</v>
      </c>
      <c r="S45" s="64">
        <v>0</v>
      </c>
      <c r="T45" s="64">
        <v>0</v>
      </c>
      <c r="U45" s="89">
        <v>0</v>
      </c>
      <c r="V45" s="258">
        <v>18</v>
      </c>
      <c r="W45" s="98">
        <v>0</v>
      </c>
      <c r="X45" s="83">
        <v>0</v>
      </c>
      <c r="Y45" s="98">
        <v>0</v>
      </c>
      <c r="Z45" s="64">
        <v>0</v>
      </c>
      <c r="AA45" s="323">
        <v>1477052</v>
      </c>
      <c r="AB45" s="323">
        <v>46667</v>
      </c>
      <c r="AC45" s="324">
        <f t="shared" si="1"/>
        <v>1523719</v>
      </c>
      <c r="AD45" s="74">
        <v>4500000</v>
      </c>
      <c r="AE45" s="74">
        <v>6000000</v>
      </c>
      <c r="AF45" s="334">
        <f t="shared" si="2"/>
        <v>290891.80909090908</v>
      </c>
      <c r="AG45" s="112">
        <f t="shared" si="3"/>
        <v>44311560</v>
      </c>
      <c r="AH45" s="74">
        <f t="shared" si="4"/>
        <v>1400010</v>
      </c>
      <c r="AI45" s="74">
        <f t="shared" si="5"/>
        <v>3781593.5181818181</v>
      </c>
      <c r="AJ45" s="74">
        <f t="shared" si="6"/>
        <v>0</v>
      </c>
      <c r="AK45" s="74">
        <f t="shared" si="7"/>
        <v>4500000</v>
      </c>
      <c r="AL45" s="74">
        <f t="shared" si="8"/>
        <v>6000000</v>
      </c>
      <c r="AM45" s="74">
        <f t="shared" si="9"/>
        <v>0</v>
      </c>
      <c r="AN45" s="74">
        <f t="shared" si="10"/>
        <v>0</v>
      </c>
      <c r="AO45" s="74">
        <f t="shared" si="11"/>
        <v>0</v>
      </c>
      <c r="AP45" s="74">
        <f t="shared" si="12"/>
        <v>3600000</v>
      </c>
      <c r="AQ45" s="74">
        <v>0</v>
      </c>
      <c r="AR45" s="74">
        <v>0</v>
      </c>
      <c r="AS45" s="74">
        <v>0</v>
      </c>
      <c r="AT45" s="79">
        <v>0</v>
      </c>
      <c r="AU45" s="81">
        <f t="shared" si="13"/>
        <v>63593163.518181816</v>
      </c>
      <c r="AV45" s="112">
        <f t="shared" si="14"/>
        <v>45041642.071909085</v>
      </c>
      <c r="AW45" s="74">
        <f t="shared" si="15"/>
        <v>63593163.518181816</v>
      </c>
      <c r="AX45" s="74">
        <f t="shared" si="16"/>
        <v>4451521.4462727271</v>
      </c>
      <c r="AY45" s="75">
        <f t="shared" si="17"/>
        <v>504164.20719090849</v>
      </c>
      <c r="AZ45" s="74">
        <v>0</v>
      </c>
      <c r="BA45" s="74">
        <v>0</v>
      </c>
      <c r="BB45" s="74">
        <v>0</v>
      </c>
      <c r="BC45" s="79">
        <v>0</v>
      </c>
      <c r="BD45" s="79">
        <v>0</v>
      </c>
      <c r="BE45" s="79">
        <v>0</v>
      </c>
      <c r="BF45" s="77">
        <v>0</v>
      </c>
      <c r="BG45" s="344">
        <f t="shared" si="18"/>
        <v>4955685.6534636356</v>
      </c>
      <c r="BH45" s="187">
        <f t="shared" si="19"/>
        <v>58637477</v>
      </c>
      <c r="BJ45" s="50">
        <v>12838</v>
      </c>
      <c r="BK45" s="50" t="s">
        <v>3379</v>
      </c>
      <c r="BM45" s="50">
        <f t="shared" si="20"/>
        <v>0</v>
      </c>
    </row>
    <row r="46" spans="1:65" s="50" customFormat="1" ht="24" customHeight="1" x14ac:dyDescent="0.2">
      <c r="A46" s="181">
        <f t="shared" si="0"/>
        <v>2655495</v>
      </c>
      <c r="B46" s="296">
        <v>327</v>
      </c>
      <c r="C46" s="264">
        <v>91</v>
      </c>
      <c r="D46" s="297">
        <v>12839</v>
      </c>
      <c r="E46" s="241" t="s">
        <v>209</v>
      </c>
      <c r="F46" s="242" t="s">
        <v>233</v>
      </c>
      <c r="G46" s="285" t="s">
        <v>137</v>
      </c>
      <c r="H46" s="272" t="s">
        <v>88</v>
      </c>
      <c r="I46" s="292" t="s">
        <v>2557</v>
      </c>
      <c r="J46" s="328" t="s">
        <v>1648</v>
      </c>
      <c r="K46" s="328" t="s">
        <v>1649</v>
      </c>
      <c r="L46" s="64" t="s">
        <v>88</v>
      </c>
      <c r="M46" s="290" t="s">
        <v>137</v>
      </c>
      <c r="N46" s="243" t="s">
        <v>2410</v>
      </c>
      <c r="O46" s="64"/>
      <c r="P46" s="89"/>
      <c r="Q46" s="243">
        <v>30</v>
      </c>
      <c r="R46" s="245">
        <v>120</v>
      </c>
      <c r="S46" s="245">
        <v>110</v>
      </c>
      <c r="T46" s="245">
        <v>29.33</v>
      </c>
      <c r="U46" s="89">
        <v>0</v>
      </c>
      <c r="V46" s="260">
        <v>13</v>
      </c>
      <c r="W46" s="98">
        <v>0</v>
      </c>
      <c r="X46" s="83">
        <v>0</v>
      </c>
      <c r="Y46" s="202">
        <v>2</v>
      </c>
      <c r="Z46" s="116">
        <v>2</v>
      </c>
      <c r="AA46" s="315">
        <v>885165</v>
      </c>
      <c r="AB46" s="315">
        <v>46667</v>
      </c>
      <c r="AC46" s="316">
        <f t="shared" si="1"/>
        <v>931832</v>
      </c>
      <c r="AD46" s="74">
        <v>4500000</v>
      </c>
      <c r="AE46" s="74">
        <v>6000000</v>
      </c>
      <c r="AF46" s="334">
        <f t="shared" si="2"/>
        <v>177895.19999999998</v>
      </c>
      <c r="AG46" s="112">
        <f t="shared" si="3"/>
        <v>26554950</v>
      </c>
      <c r="AH46" s="74">
        <f t="shared" si="4"/>
        <v>1400010</v>
      </c>
      <c r="AI46" s="74">
        <f t="shared" si="5"/>
        <v>21347423.999999996</v>
      </c>
      <c r="AJ46" s="74">
        <f t="shared" si="6"/>
        <v>5310990</v>
      </c>
      <c r="AK46" s="74">
        <f t="shared" si="7"/>
        <v>4500000</v>
      </c>
      <c r="AL46" s="74">
        <f t="shared" si="8"/>
        <v>6000000</v>
      </c>
      <c r="AM46" s="74">
        <f t="shared" si="9"/>
        <v>4892117.9999999991</v>
      </c>
      <c r="AN46" s="74">
        <f t="shared" si="10"/>
        <v>5217666.2159999991</v>
      </c>
      <c r="AO46" s="74">
        <f t="shared" si="11"/>
        <v>0</v>
      </c>
      <c r="AP46" s="74">
        <f t="shared" si="12"/>
        <v>2600000</v>
      </c>
      <c r="AQ46" s="74">
        <v>0</v>
      </c>
      <c r="AR46" s="74">
        <v>0</v>
      </c>
      <c r="AS46" s="74">
        <v>0</v>
      </c>
      <c r="AT46" s="79">
        <v>0</v>
      </c>
      <c r="AU46" s="81">
        <f t="shared" si="13"/>
        <v>77823158.216000006</v>
      </c>
      <c r="AV46" s="112">
        <f t="shared" si="14"/>
        <v>54336316.440880008</v>
      </c>
      <c r="AW46" s="74">
        <f t="shared" si="15"/>
        <v>72512168.215999991</v>
      </c>
      <c r="AX46" s="74">
        <f t="shared" si="16"/>
        <v>5075851.7751199994</v>
      </c>
      <c r="AY46" s="75">
        <f t="shared" si="17"/>
        <v>1433631.644088001</v>
      </c>
      <c r="AZ46" s="74">
        <v>0</v>
      </c>
      <c r="BA46" s="74">
        <v>0</v>
      </c>
      <c r="BB46" s="74">
        <v>0</v>
      </c>
      <c r="BC46" s="79">
        <v>0</v>
      </c>
      <c r="BD46" s="79">
        <v>0</v>
      </c>
      <c r="BE46" s="79">
        <v>0</v>
      </c>
      <c r="BF46" s="77">
        <v>0</v>
      </c>
      <c r="BG46" s="344">
        <f t="shared" si="18"/>
        <v>6509483.4192080004</v>
      </c>
      <c r="BH46" s="187">
        <f t="shared" si="19"/>
        <v>71313674</v>
      </c>
      <c r="BM46" s="50">
        <f t="shared" si="20"/>
        <v>12839</v>
      </c>
    </row>
    <row r="47" spans="1:65" s="50" customFormat="1" ht="24" customHeight="1" x14ac:dyDescent="0.2">
      <c r="A47" s="181">
        <f t="shared" si="0"/>
        <v>2655495</v>
      </c>
      <c r="B47" s="296">
        <v>582</v>
      </c>
      <c r="C47" s="264">
        <v>378</v>
      </c>
      <c r="D47" s="297">
        <v>12840</v>
      </c>
      <c r="E47" s="241" t="s">
        <v>236</v>
      </c>
      <c r="F47" s="242" t="s">
        <v>237</v>
      </c>
      <c r="G47" s="285" t="s">
        <v>137</v>
      </c>
      <c r="H47" s="272" t="s">
        <v>206</v>
      </c>
      <c r="I47" s="349" t="s">
        <v>3003</v>
      </c>
      <c r="J47" s="67" t="s">
        <v>238</v>
      </c>
      <c r="K47" s="67" t="s">
        <v>239</v>
      </c>
      <c r="L47" s="67" t="s">
        <v>206</v>
      </c>
      <c r="M47" s="290" t="s">
        <v>137</v>
      </c>
      <c r="N47" s="99"/>
      <c r="O47" s="245" t="s">
        <v>2410</v>
      </c>
      <c r="P47" s="90"/>
      <c r="Q47" s="243">
        <v>30</v>
      </c>
      <c r="R47" s="245">
        <v>90</v>
      </c>
      <c r="S47" s="245">
        <v>0</v>
      </c>
      <c r="T47" s="245">
        <v>0</v>
      </c>
      <c r="U47" s="89">
        <v>0</v>
      </c>
      <c r="V47" s="260">
        <v>19</v>
      </c>
      <c r="W47" s="98">
        <v>0</v>
      </c>
      <c r="X47" s="83">
        <v>0</v>
      </c>
      <c r="Y47" s="98">
        <v>3</v>
      </c>
      <c r="Z47" s="64">
        <v>3</v>
      </c>
      <c r="AA47" s="315">
        <v>885165</v>
      </c>
      <c r="AB47" s="315">
        <v>46667</v>
      </c>
      <c r="AC47" s="316">
        <f t="shared" si="1"/>
        <v>931832</v>
      </c>
      <c r="AD47" s="74">
        <v>4500000</v>
      </c>
      <c r="AE47" s="74">
        <v>6000000</v>
      </c>
      <c r="AF47" s="334">
        <f t="shared" si="2"/>
        <v>177895.19999999998</v>
      </c>
      <c r="AG47" s="112">
        <f t="shared" si="3"/>
        <v>26554950</v>
      </c>
      <c r="AH47" s="74">
        <f t="shared" si="4"/>
        <v>1400010</v>
      </c>
      <c r="AI47" s="74">
        <f t="shared" si="5"/>
        <v>16010567.999999998</v>
      </c>
      <c r="AJ47" s="74">
        <f t="shared" si="6"/>
        <v>7966485</v>
      </c>
      <c r="AK47" s="74">
        <f t="shared" si="7"/>
        <v>4500000</v>
      </c>
      <c r="AL47" s="74">
        <f t="shared" si="8"/>
        <v>6000000</v>
      </c>
      <c r="AM47" s="74">
        <f t="shared" si="9"/>
        <v>0</v>
      </c>
      <c r="AN47" s="74">
        <f t="shared" si="10"/>
        <v>0</v>
      </c>
      <c r="AO47" s="74">
        <f t="shared" si="11"/>
        <v>0</v>
      </c>
      <c r="AP47" s="74">
        <f t="shared" si="12"/>
        <v>3800000</v>
      </c>
      <c r="AQ47" s="74">
        <v>0</v>
      </c>
      <c r="AR47" s="74">
        <v>0</v>
      </c>
      <c r="AS47" s="74">
        <v>0</v>
      </c>
      <c r="AT47" s="79">
        <v>0</v>
      </c>
      <c r="AU47" s="81">
        <f t="shared" si="13"/>
        <v>66232013</v>
      </c>
      <c r="AV47" s="112">
        <f t="shared" si="14"/>
        <v>39886941.039999999</v>
      </c>
      <c r="AW47" s="74">
        <f t="shared" si="15"/>
        <v>58265528</v>
      </c>
      <c r="AX47" s="74">
        <f t="shared" si="16"/>
        <v>4078586.9600000004</v>
      </c>
      <c r="AY47" s="75">
        <f t="shared" si="17"/>
        <v>0</v>
      </c>
      <c r="AZ47" s="74">
        <v>0</v>
      </c>
      <c r="BA47" s="74">
        <v>0</v>
      </c>
      <c r="BB47" s="74">
        <v>0</v>
      </c>
      <c r="BC47" s="79">
        <v>0</v>
      </c>
      <c r="BD47" s="79">
        <v>0</v>
      </c>
      <c r="BE47" s="79">
        <v>0</v>
      </c>
      <c r="BF47" s="77">
        <v>0</v>
      </c>
      <c r="BG47" s="344">
        <f t="shared" si="18"/>
        <v>4078586.9600000004</v>
      </c>
      <c r="BH47" s="187">
        <f t="shared" si="19"/>
        <v>62153426</v>
      </c>
      <c r="BJ47" s="50">
        <v>12840</v>
      </c>
      <c r="BK47" s="50" t="s">
        <v>3380</v>
      </c>
      <c r="BM47" s="50">
        <f t="shared" si="20"/>
        <v>0</v>
      </c>
    </row>
    <row r="48" spans="1:65" s="50" customFormat="1" ht="24" customHeight="1" x14ac:dyDescent="0.2">
      <c r="A48" s="181">
        <f t="shared" si="0"/>
        <v>2655495</v>
      </c>
      <c r="B48" s="296">
        <v>584</v>
      </c>
      <c r="C48" s="264">
        <v>380</v>
      </c>
      <c r="D48" s="297">
        <v>12841</v>
      </c>
      <c r="E48" s="241" t="s">
        <v>240</v>
      </c>
      <c r="F48" s="242" t="s">
        <v>241</v>
      </c>
      <c r="G48" s="285" t="s">
        <v>137</v>
      </c>
      <c r="H48" s="272" t="s">
        <v>206</v>
      </c>
      <c r="I48" s="288" t="s">
        <v>3005</v>
      </c>
      <c r="J48" s="66" t="s">
        <v>242</v>
      </c>
      <c r="K48" s="66" t="s">
        <v>243</v>
      </c>
      <c r="L48" s="66" t="s">
        <v>206</v>
      </c>
      <c r="M48" s="290" t="s">
        <v>137</v>
      </c>
      <c r="N48" s="100"/>
      <c r="O48" s="245" t="s">
        <v>2410</v>
      </c>
      <c r="P48" s="91"/>
      <c r="Q48" s="243">
        <v>30</v>
      </c>
      <c r="R48" s="245">
        <v>90</v>
      </c>
      <c r="S48" s="245">
        <v>0</v>
      </c>
      <c r="T48" s="245">
        <v>0</v>
      </c>
      <c r="U48" s="244">
        <f>1</f>
        <v>1</v>
      </c>
      <c r="V48" s="260">
        <v>20</v>
      </c>
      <c r="W48" s="98">
        <v>0</v>
      </c>
      <c r="X48" s="83">
        <v>0</v>
      </c>
      <c r="Y48" s="98">
        <v>1</v>
      </c>
      <c r="Z48" s="64">
        <v>1</v>
      </c>
      <c r="AA48" s="315">
        <v>885165</v>
      </c>
      <c r="AB48" s="315">
        <v>46667</v>
      </c>
      <c r="AC48" s="316">
        <f t="shared" si="1"/>
        <v>931832</v>
      </c>
      <c r="AD48" s="74">
        <v>4500000</v>
      </c>
      <c r="AE48" s="74">
        <v>6000000</v>
      </c>
      <c r="AF48" s="334">
        <f t="shared" si="2"/>
        <v>177895.19999999998</v>
      </c>
      <c r="AG48" s="112">
        <f t="shared" si="3"/>
        <v>26554950</v>
      </c>
      <c r="AH48" s="74">
        <f t="shared" si="4"/>
        <v>1400010</v>
      </c>
      <c r="AI48" s="74">
        <f t="shared" si="5"/>
        <v>16010567.999999998</v>
      </c>
      <c r="AJ48" s="74">
        <f t="shared" si="6"/>
        <v>2655495</v>
      </c>
      <c r="AK48" s="74">
        <f t="shared" si="7"/>
        <v>4500000</v>
      </c>
      <c r="AL48" s="74">
        <f t="shared" si="8"/>
        <v>6000000</v>
      </c>
      <c r="AM48" s="74">
        <f t="shared" si="9"/>
        <v>0</v>
      </c>
      <c r="AN48" s="74">
        <f t="shared" si="10"/>
        <v>0</v>
      </c>
      <c r="AO48" s="74">
        <f t="shared" si="11"/>
        <v>931832</v>
      </c>
      <c r="AP48" s="74">
        <f t="shared" si="12"/>
        <v>4000000</v>
      </c>
      <c r="AQ48" s="74">
        <v>0</v>
      </c>
      <c r="AR48" s="74">
        <v>0</v>
      </c>
      <c r="AS48" s="74">
        <v>0</v>
      </c>
      <c r="AT48" s="79">
        <v>0</v>
      </c>
      <c r="AU48" s="81">
        <f t="shared" si="13"/>
        <v>62052855</v>
      </c>
      <c r="AV48" s="112">
        <f t="shared" si="14"/>
        <v>39872941.039999999</v>
      </c>
      <c r="AW48" s="74">
        <f t="shared" si="15"/>
        <v>58465528</v>
      </c>
      <c r="AX48" s="74">
        <f t="shared" si="16"/>
        <v>4092586.9600000004</v>
      </c>
      <c r="AY48" s="75">
        <f t="shared" si="17"/>
        <v>0</v>
      </c>
      <c r="AZ48" s="74">
        <v>0</v>
      </c>
      <c r="BA48" s="74">
        <v>0</v>
      </c>
      <c r="BB48" s="74">
        <v>0</v>
      </c>
      <c r="BC48" s="79">
        <v>0</v>
      </c>
      <c r="BD48" s="79">
        <v>0</v>
      </c>
      <c r="BE48" s="79">
        <v>0</v>
      </c>
      <c r="BF48" s="77">
        <v>0</v>
      </c>
      <c r="BG48" s="344">
        <f t="shared" si="18"/>
        <v>4092586.9600000004</v>
      </c>
      <c r="BH48" s="187">
        <f t="shared" si="19"/>
        <v>57960268</v>
      </c>
      <c r="BJ48" s="50">
        <v>12841</v>
      </c>
      <c r="BK48" s="50" t="s">
        <v>3381</v>
      </c>
      <c r="BM48" s="50">
        <f t="shared" si="20"/>
        <v>0</v>
      </c>
    </row>
    <row r="49" spans="1:65" s="50" customFormat="1" ht="24" customHeight="1" x14ac:dyDescent="0.2">
      <c r="A49" s="181">
        <f t="shared" si="0"/>
        <v>2655495</v>
      </c>
      <c r="B49" s="296">
        <v>587</v>
      </c>
      <c r="C49" s="264">
        <v>383</v>
      </c>
      <c r="D49" s="297">
        <v>12842</v>
      </c>
      <c r="E49" s="241" t="s">
        <v>244</v>
      </c>
      <c r="F49" s="242" t="s">
        <v>245</v>
      </c>
      <c r="G49" s="285" t="s">
        <v>137</v>
      </c>
      <c r="H49" s="272" t="s">
        <v>206</v>
      </c>
      <c r="I49" s="349" t="s">
        <v>3008</v>
      </c>
      <c r="J49" s="67" t="s">
        <v>246</v>
      </c>
      <c r="K49" s="67" t="s">
        <v>247</v>
      </c>
      <c r="L49" s="67" t="s">
        <v>206</v>
      </c>
      <c r="M49" s="290" t="s">
        <v>137</v>
      </c>
      <c r="N49" s="243" t="s">
        <v>2410</v>
      </c>
      <c r="O49" s="67"/>
      <c r="P49" s="90"/>
      <c r="Q49" s="243">
        <v>30</v>
      </c>
      <c r="R49" s="245">
        <v>120</v>
      </c>
      <c r="S49" s="245">
        <v>110</v>
      </c>
      <c r="T49" s="245">
        <v>29.33</v>
      </c>
      <c r="U49" s="89">
        <v>0</v>
      </c>
      <c r="V49" s="260">
        <v>10</v>
      </c>
      <c r="W49" s="98">
        <v>0</v>
      </c>
      <c r="X49" s="83">
        <v>0</v>
      </c>
      <c r="Y49" s="98">
        <v>1</v>
      </c>
      <c r="Z49" s="64">
        <v>1</v>
      </c>
      <c r="AA49" s="315">
        <v>885165</v>
      </c>
      <c r="AB49" s="315">
        <v>46667</v>
      </c>
      <c r="AC49" s="316">
        <f t="shared" si="1"/>
        <v>931832</v>
      </c>
      <c r="AD49" s="74">
        <v>4500000</v>
      </c>
      <c r="AE49" s="74">
        <v>6000000</v>
      </c>
      <c r="AF49" s="334">
        <f t="shared" si="2"/>
        <v>177895.19999999998</v>
      </c>
      <c r="AG49" s="112">
        <f t="shared" si="3"/>
        <v>26554950</v>
      </c>
      <c r="AH49" s="74">
        <f t="shared" si="4"/>
        <v>1400010</v>
      </c>
      <c r="AI49" s="74">
        <f t="shared" si="5"/>
        <v>21347423.999999996</v>
      </c>
      <c r="AJ49" s="74">
        <f t="shared" si="6"/>
        <v>2655495</v>
      </c>
      <c r="AK49" s="74">
        <f t="shared" si="7"/>
        <v>4500000</v>
      </c>
      <c r="AL49" s="74">
        <f t="shared" si="8"/>
        <v>6000000</v>
      </c>
      <c r="AM49" s="74">
        <f t="shared" si="9"/>
        <v>4892117.9999999991</v>
      </c>
      <c r="AN49" s="74">
        <f t="shared" si="10"/>
        <v>5217666.2159999991</v>
      </c>
      <c r="AO49" s="74">
        <f t="shared" si="11"/>
        <v>0</v>
      </c>
      <c r="AP49" s="74">
        <f t="shared" si="12"/>
        <v>2000000</v>
      </c>
      <c r="AQ49" s="74">
        <v>0</v>
      </c>
      <c r="AR49" s="74">
        <v>0</v>
      </c>
      <c r="AS49" s="74">
        <v>0</v>
      </c>
      <c r="AT49" s="79">
        <v>0</v>
      </c>
      <c r="AU49" s="81">
        <f t="shared" si="13"/>
        <v>74567663.216000006</v>
      </c>
      <c r="AV49" s="112">
        <f t="shared" si="14"/>
        <v>54378316.440880008</v>
      </c>
      <c r="AW49" s="74">
        <f t="shared" si="15"/>
        <v>71912168.215999991</v>
      </c>
      <c r="AX49" s="74">
        <f t="shared" si="16"/>
        <v>5033851.7751199994</v>
      </c>
      <c r="AY49" s="75">
        <f t="shared" si="17"/>
        <v>1437831.644088001</v>
      </c>
      <c r="AZ49" s="74">
        <v>0</v>
      </c>
      <c r="BA49" s="74">
        <v>0</v>
      </c>
      <c r="BB49" s="74">
        <v>0</v>
      </c>
      <c r="BC49" s="79">
        <v>0</v>
      </c>
      <c r="BD49" s="79">
        <v>0</v>
      </c>
      <c r="BE49" s="79">
        <v>0</v>
      </c>
      <c r="BF49" s="77">
        <v>0</v>
      </c>
      <c r="BG49" s="344">
        <f t="shared" si="18"/>
        <v>6471683.4192080004</v>
      </c>
      <c r="BH49" s="187">
        <f t="shared" si="19"/>
        <v>68095979</v>
      </c>
      <c r="BJ49" s="50">
        <v>12842</v>
      </c>
      <c r="BK49" s="50" t="s">
        <v>3382</v>
      </c>
      <c r="BM49" s="50">
        <f t="shared" si="20"/>
        <v>0</v>
      </c>
    </row>
    <row r="50" spans="1:65" s="50" customFormat="1" ht="24" customHeight="1" x14ac:dyDescent="0.2">
      <c r="A50" s="181">
        <f t="shared" si="0"/>
        <v>2655495</v>
      </c>
      <c r="B50" s="296">
        <v>588</v>
      </c>
      <c r="C50" s="264">
        <v>384</v>
      </c>
      <c r="D50" s="297">
        <v>12843</v>
      </c>
      <c r="E50" s="241" t="s">
        <v>248</v>
      </c>
      <c r="F50" s="242" t="s">
        <v>249</v>
      </c>
      <c r="G50" s="285" t="s">
        <v>137</v>
      </c>
      <c r="H50" s="272" t="s">
        <v>206</v>
      </c>
      <c r="I50" s="292" t="s">
        <v>3009</v>
      </c>
      <c r="J50" s="64" t="s">
        <v>250</v>
      </c>
      <c r="K50" s="64" t="s">
        <v>251</v>
      </c>
      <c r="L50" s="64" t="s">
        <v>206</v>
      </c>
      <c r="M50" s="290" t="s">
        <v>137</v>
      </c>
      <c r="N50" s="243" t="s">
        <v>2410</v>
      </c>
      <c r="O50" s="64"/>
      <c r="P50" s="89"/>
      <c r="Q50" s="243">
        <v>30</v>
      </c>
      <c r="R50" s="245">
        <v>120</v>
      </c>
      <c r="S50" s="245">
        <v>110</v>
      </c>
      <c r="T50" s="245">
        <v>29.33</v>
      </c>
      <c r="U50" s="89">
        <v>0</v>
      </c>
      <c r="V50" s="260">
        <v>21</v>
      </c>
      <c r="W50" s="98">
        <v>0</v>
      </c>
      <c r="X50" s="83">
        <v>0</v>
      </c>
      <c r="Y50" s="98">
        <v>1</v>
      </c>
      <c r="Z50" s="64">
        <v>1</v>
      </c>
      <c r="AA50" s="315">
        <v>885165</v>
      </c>
      <c r="AB50" s="315">
        <v>46667</v>
      </c>
      <c r="AC50" s="316">
        <f t="shared" si="1"/>
        <v>931832</v>
      </c>
      <c r="AD50" s="74">
        <v>4500000</v>
      </c>
      <c r="AE50" s="74">
        <v>6000000</v>
      </c>
      <c r="AF50" s="334">
        <f t="shared" si="2"/>
        <v>177895.19999999998</v>
      </c>
      <c r="AG50" s="112">
        <f t="shared" si="3"/>
        <v>26554950</v>
      </c>
      <c r="AH50" s="74">
        <f t="shared" si="4"/>
        <v>1400010</v>
      </c>
      <c r="AI50" s="74">
        <f t="shared" si="5"/>
        <v>21347423.999999996</v>
      </c>
      <c r="AJ50" s="74">
        <f t="shared" si="6"/>
        <v>2655495</v>
      </c>
      <c r="AK50" s="74">
        <f t="shared" si="7"/>
        <v>4500000</v>
      </c>
      <c r="AL50" s="74">
        <f t="shared" si="8"/>
        <v>6000000</v>
      </c>
      <c r="AM50" s="74">
        <f t="shared" si="9"/>
        <v>4892117.9999999991</v>
      </c>
      <c r="AN50" s="74">
        <f t="shared" si="10"/>
        <v>5217666.2159999991</v>
      </c>
      <c r="AO50" s="74">
        <f t="shared" si="11"/>
        <v>0</v>
      </c>
      <c r="AP50" s="74">
        <f t="shared" si="12"/>
        <v>4200000</v>
      </c>
      <c r="AQ50" s="74">
        <v>0</v>
      </c>
      <c r="AR50" s="74">
        <v>0</v>
      </c>
      <c r="AS50" s="74">
        <v>0</v>
      </c>
      <c r="AT50" s="79">
        <v>0</v>
      </c>
      <c r="AU50" s="81">
        <f t="shared" si="13"/>
        <v>76767663.216000006</v>
      </c>
      <c r="AV50" s="112">
        <f t="shared" si="14"/>
        <v>54224316.440880008</v>
      </c>
      <c r="AW50" s="74">
        <f t="shared" si="15"/>
        <v>74112168.215999991</v>
      </c>
      <c r="AX50" s="74">
        <f t="shared" si="16"/>
        <v>5187851.7751199994</v>
      </c>
      <c r="AY50" s="75">
        <f t="shared" si="17"/>
        <v>1422431.644088001</v>
      </c>
      <c r="AZ50" s="74">
        <v>0</v>
      </c>
      <c r="BA50" s="74">
        <v>0</v>
      </c>
      <c r="BB50" s="74">
        <v>0</v>
      </c>
      <c r="BC50" s="79">
        <v>0</v>
      </c>
      <c r="BD50" s="79">
        <v>0</v>
      </c>
      <c r="BE50" s="79">
        <v>0</v>
      </c>
      <c r="BF50" s="77">
        <v>0</v>
      </c>
      <c r="BG50" s="344">
        <f t="shared" si="18"/>
        <v>6610283.4192080004</v>
      </c>
      <c r="BH50" s="187">
        <f t="shared" si="19"/>
        <v>70157379</v>
      </c>
      <c r="BJ50" s="50">
        <v>12843</v>
      </c>
      <c r="BK50" s="50" t="s">
        <v>3383</v>
      </c>
      <c r="BM50" s="50">
        <f t="shared" si="20"/>
        <v>0</v>
      </c>
    </row>
    <row r="51" spans="1:65" s="50" customFormat="1" ht="24" customHeight="1" x14ac:dyDescent="0.2">
      <c r="A51" s="181">
        <f t="shared" si="0"/>
        <v>2655495</v>
      </c>
      <c r="B51" s="296">
        <v>111</v>
      </c>
      <c r="C51" s="264">
        <v>117</v>
      </c>
      <c r="D51" s="297">
        <v>14033</v>
      </c>
      <c r="E51" s="251" t="s">
        <v>216</v>
      </c>
      <c r="F51" s="252" t="s">
        <v>252</v>
      </c>
      <c r="G51" s="265" t="s">
        <v>87</v>
      </c>
      <c r="H51" s="272" t="s">
        <v>206</v>
      </c>
      <c r="I51" s="292" t="s">
        <v>2561</v>
      </c>
      <c r="J51" s="64" t="s">
        <v>253</v>
      </c>
      <c r="K51" s="64" t="s">
        <v>254</v>
      </c>
      <c r="L51" s="64" t="s">
        <v>206</v>
      </c>
      <c r="M51" s="286" t="s">
        <v>2380</v>
      </c>
      <c r="N51" s="98"/>
      <c r="O51" s="64"/>
      <c r="P51" s="89"/>
      <c r="Q51" s="253">
        <v>30</v>
      </c>
      <c r="R51" s="254">
        <v>33</v>
      </c>
      <c r="S51" s="64">
        <v>0</v>
      </c>
      <c r="T51" s="64">
        <v>0</v>
      </c>
      <c r="U51" s="89">
        <v>0</v>
      </c>
      <c r="V51" s="258">
        <v>19</v>
      </c>
      <c r="W51" s="98">
        <v>0</v>
      </c>
      <c r="X51" s="83">
        <v>0</v>
      </c>
      <c r="Y51" s="98">
        <v>1</v>
      </c>
      <c r="Z51" s="64">
        <v>1</v>
      </c>
      <c r="AA51" s="323">
        <v>1477052</v>
      </c>
      <c r="AB51" s="323">
        <v>46667</v>
      </c>
      <c r="AC51" s="324">
        <f t="shared" si="1"/>
        <v>1523719</v>
      </c>
      <c r="AD51" s="74">
        <v>4500000</v>
      </c>
      <c r="AE51" s="74">
        <v>6000000</v>
      </c>
      <c r="AF51" s="334">
        <f t="shared" si="2"/>
        <v>290891.80909090908</v>
      </c>
      <c r="AG51" s="112">
        <f t="shared" si="3"/>
        <v>44311560</v>
      </c>
      <c r="AH51" s="74">
        <f t="shared" si="4"/>
        <v>1400010</v>
      </c>
      <c r="AI51" s="74">
        <f t="shared" si="5"/>
        <v>9599429.6999999993</v>
      </c>
      <c r="AJ51" s="74">
        <f t="shared" si="6"/>
        <v>2655495</v>
      </c>
      <c r="AK51" s="74">
        <f t="shared" si="7"/>
        <v>4500000</v>
      </c>
      <c r="AL51" s="74">
        <f t="shared" si="8"/>
        <v>6000000</v>
      </c>
      <c r="AM51" s="74">
        <f t="shared" si="9"/>
        <v>0</v>
      </c>
      <c r="AN51" s="74">
        <f t="shared" si="10"/>
        <v>0</v>
      </c>
      <c r="AO51" s="74">
        <f t="shared" si="11"/>
        <v>0</v>
      </c>
      <c r="AP51" s="74">
        <f t="shared" si="12"/>
        <v>3800000</v>
      </c>
      <c r="AQ51" s="74">
        <v>0</v>
      </c>
      <c r="AR51" s="74">
        <v>0</v>
      </c>
      <c r="AS51" s="74">
        <v>0</v>
      </c>
      <c r="AT51" s="79">
        <v>0</v>
      </c>
      <c r="AU51" s="81">
        <f t="shared" si="13"/>
        <v>72266494.700000003</v>
      </c>
      <c r="AV51" s="112">
        <f t="shared" si="14"/>
        <v>50438229.721000001</v>
      </c>
      <c r="AW51" s="74">
        <f t="shared" si="15"/>
        <v>69610999.700000003</v>
      </c>
      <c r="AX51" s="74">
        <f t="shared" si="16"/>
        <v>4872769.9790000003</v>
      </c>
      <c r="AY51" s="75">
        <f t="shared" si="17"/>
        <v>1043822.9721000001</v>
      </c>
      <c r="AZ51" s="74">
        <v>0</v>
      </c>
      <c r="BA51" s="74">
        <v>0</v>
      </c>
      <c r="BB51" s="74">
        <v>0</v>
      </c>
      <c r="BC51" s="79">
        <v>0</v>
      </c>
      <c r="BD51" s="79">
        <v>0</v>
      </c>
      <c r="BE51" s="79">
        <v>0</v>
      </c>
      <c r="BF51" s="77">
        <v>0</v>
      </c>
      <c r="BG51" s="344">
        <f t="shared" si="18"/>
        <v>5916592.9511000002</v>
      </c>
      <c r="BH51" s="187">
        <f t="shared" si="19"/>
        <v>66349901</v>
      </c>
      <c r="BM51" s="50">
        <f t="shared" si="20"/>
        <v>14033</v>
      </c>
    </row>
    <row r="52" spans="1:65" s="50" customFormat="1" ht="24" customHeight="1" x14ac:dyDescent="0.2">
      <c r="A52" s="181">
        <f t="shared" si="0"/>
        <v>2655495</v>
      </c>
      <c r="B52" s="296">
        <v>581</v>
      </c>
      <c r="C52" s="264">
        <v>377</v>
      </c>
      <c r="D52" s="297">
        <v>12845</v>
      </c>
      <c r="E52" s="241" t="s">
        <v>255</v>
      </c>
      <c r="F52" s="242" t="s">
        <v>256</v>
      </c>
      <c r="G52" s="285" t="s">
        <v>137</v>
      </c>
      <c r="H52" s="272" t="s">
        <v>206</v>
      </c>
      <c r="I52" s="292" t="s">
        <v>3002</v>
      </c>
      <c r="J52" s="64" t="s">
        <v>257</v>
      </c>
      <c r="K52" s="64" t="s">
        <v>258</v>
      </c>
      <c r="L52" s="64" t="s">
        <v>206</v>
      </c>
      <c r="M52" s="290" t="s">
        <v>137</v>
      </c>
      <c r="N52" s="243" t="s">
        <v>2410</v>
      </c>
      <c r="O52" s="64"/>
      <c r="P52" s="89"/>
      <c r="Q52" s="243">
        <v>30</v>
      </c>
      <c r="R52" s="245">
        <v>120</v>
      </c>
      <c r="S52" s="245">
        <v>110</v>
      </c>
      <c r="T52" s="245">
        <v>29.33</v>
      </c>
      <c r="U52" s="89">
        <v>0</v>
      </c>
      <c r="V52" s="260">
        <v>21</v>
      </c>
      <c r="W52" s="98">
        <v>0</v>
      </c>
      <c r="X52" s="83">
        <v>0</v>
      </c>
      <c r="Y52" s="98">
        <v>2</v>
      </c>
      <c r="Z52" s="64">
        <v>2</v>
      </c>
      <c r="AA52" s="315">
        <v>885165</v>
      </c>
      <c r="AB52" s="315">
        <v>46667</v>
      </c>
      <c r="AC52" s="316">
        <f t="shared" si="1"/>
        <v>931832</v>
      </c>
      <c r="AD52" s="74">
        <v>4500000</v>
      </c>
      <c r="AE52" s="74">
        <v>6000000</v>
      </c>
      <c r="AF52" s="334">
        <f t="shared" si="2"/>
        <v>177895.19999999998</v>
      </c>
      <c r="AG52" s="112">
        <f t="shared" si="3"/>
        <v>26554950</v>
      </c>
      <c r="AH52" s="74">
        <f t="shared" si="4"/>
        <v>1400010</v>
      </c>
      <c r="AI52" s="74">
        <f t="shared" si="5"/>
        <v>21347423.999999996</v>
      </c>
      <c r="AJ52" s="74">
        <f t="shared" si="6"/>
        <v>5310990</v>
      </c>
      <c r="AK52" s="74">
        <f t="shared" si="7"/>
        <v>4500000</v>
      </c>
      <c r="AL52" s="74">
        <f t="shared" si="8"/>
        <v>6000000</v>
      </c>
      <c r="AM52" s="74">
        <f t="shared" si="9"/>
        <v>4892117.9999999991</v>
      </c>
      <c r="AN52" s="74">
        <f t="shared" si="10"/>
        <v>5217666.2159999991</v>
      </c>
      <c r="AO52" s="74">
        <f t="shared" si="11"/>
        <v>0</v>
      </c>
      <c r="AP52" s="74">
        <f t="shared" si="12"/>
        <v>4200000</v>
      </c>
      <c r="AQ52" s="74">
        <v>0</v>
      </c>
      <c r="AR52" s="74">
        <v>0</v>
      </c>
      <c r="AS52" s="74">
        <v>0</v>
      </c>
      <c r="AT52" s="79">
        <v>0</v>
      </c>
      <c r="AU52" s="81">
        <f t="shared" si="13"/>
        <v>79423158.216000006</v>
      </c>
      <c r="AV52" s="112">
        <f t="shared" si="14"/>
        <v>54224316.440880008</v>
      </c>
      <c r="AW52" s="74">
        <f t="shared" si="15"/>
        <v>74112168.215999991</v>
      </c>
      <c r="AX52" s="74">
        <f t="shared" si="16"/>
        <v>5187851.7751199994</v>
      </c>
      <c r="AY52" s="75">
        <f t="shared" si="17"/>
        <v>1422431.644088001</v>
      </c>
      <c r="AZ52" s="74">
        <v>0</v>
      </c>
      <c r="BA52" s="74">
        <v>0</v>
      </c>
      <c r="BB52" s="74">
        <v>0</v>
      </c>
      <c r="BC52" s="79">
        <v>0</v>
      </c>
      <c r="BD52" s="79">
        <v>0</v>
      </c>
      <c r="BE52" s="79">
        <v>0</v>
      </c>
      <c r="BF52" s="77">
        <v>0</v>
      </c>
      <c r="BG52" s="344">
        <f t="shared" si="18"/>
        <v>6610283.4192080004</v>
      </c>
      <c r="BH52" s="187">
        <f t="shared" si="19"/>
        <v>72812874</v>
      </c>
      <c r="BJ52" s="50">
        <v>12845</v>
      </c>
      <c r="BK52" s="50" t="s">
        <v>3384</v>
      </c>
      <c r="BM52" s="50">
        <f t="shared" si="20"/>
        <v>0</v>
      </c>
    </row>
    <row r="53" spans="1:65" s="50" customFormat="1" ht="24" customHeight="1" x14ac:dyDescent="0.2">
      <c r="A53" s="181">
        <f t="shared" si="0"/>
        <v>2655495</v>
      </c>
      <c r="B53" s="296">
        <v>586</v>
      </c>
      <c r="C53" s="264">
        <v>382</v>
      </c>
      <c r="D53" s="297">
        <v>12846</v>
      </c>
      <c r="E53" s="241" t="s">
        <v>259</v>
      </c>
      <c r="F53" s="242" t="s">
        <v>260</v>
      </c>
      <c r="G53" s="285" t="s">
        <v>137</v>
      </c>
      <c r="H53" s="272" t="s">
        <v>206</v>
      </c>
      <c r="I53" s="288" t="s">
        <v>3007</v>
      </c>
      <c r="J53" s="66" t="s">
        <v>261</v>
      </c>
      <c r="K53" s="66" t="s">
        <v>262</v>
      </c>
      <c r="L53" s="66" t="s">
        <v>206</v>
      </c>
      <c r="M53" s="290" t="s">
        <v>137</v>
      </c>
      <c r="N53" s="100"/>
      <c r="O53" s="245" t="s">
        <v>2410</v>
      </c>
      <c r="P53" s="91"/>
      <c r="Q53" s="243">
        <v>30</v>
      </c>
      <c r="R53" s="245">
        <v>90</v>
      </c>
      <c r="S53" s="245">
        <v>0</v>
      </c>
      <c r="T53" s="245">
        <v>0</v>
      </c>
      <c r="U53" s="244">
        <f>1</f>
        <v>1</v>
      </c>
      <c r="V53" s="260">
        <v>20</v>
      </c>
      <c r="W53" s="98">
        <v>0</v>
      </c>
      <c r="X53" s="83">
        <v>0</v>
      </c>
      <c r="Y53" s="98">
        <v>2</v>
      </c>
      <c r="Z53" s="64">
        <v>2</v>
      </c>
      <c r="AA53" s="315">
        <v>885165</v>
      </c>
      <c r="AB53" s="315">
        <v>46667</v>
      </c>
      <c r="AC53" s="316">
        <f t="shared" si="1"/>
        <v>931832</v>
      </c>
      <c r="AD53" s="74">
        <v>4500000</v>
      </c>
      <c r="AE53" s="74">
        <v>6000000</v>
      </c>
      <c r="AF53" s="334">
        <f t="shared" si="2"/>
        <v>177895.19999999998</v>
      </c>
      <c r="AG53" s="112">
        <f t="shared" si="3"/>
        <v>26554950</v>
      </c>
      <c r="AH53" s="74">
        <f t="shared" si="4"/>
        <v>1400010</v>
      </c>
      <c r="AI53" s="74">
        <f t="shared" si="5"/>
        <v>16010567.999999998</v>
      </c>
      <c r="AJ53" s="74">
        <f t="shared" si="6"/>
        <v>5310990</v>
      </c>
      <c r="AK53" s="74">
        <f t="shared" si="7"/>
        <v>4500000</v>
      </c>
      <c r="AL53" s="74">
        <f t="shared" si="8"/>
        <v>6000000</v>
      </c>
      <c r="AM53" s="74">
        <f t="shared" si="9"/>
        <v>0</v>
      </c>
      <c r="AN53" s="74">
        <f t="shared" si="10"/>
        <v>0</v>
      </c>
      <c r="AO53" s="74">
        <f t="shared" si="11"/>
        <v>931832</v>
      </c>
      <c r="AP53" s="74">
        <f t="shared" si="12"/>
        <v>4000000</v>
      </c>
      <c r="AQ53" s="74">
        <v>0</v>
      </c>
      <c r="AR53" s="74">
        <v>0</v>
      </c>
      <c r="AS53" s="74">
        <v>0</v>
      </c>
      <c r="AT53" s="79">
        <v>0</v>
      </c>
      <c r="AU53" s="81">
        <f t="shared" si="13"/>
        <v>64708350</v>
      </c>
      <c r="AV53" s="112">
        <f t="shared" si="14"/>
        <v>39872941.039999999</v>
      </c>
      <c r="AW53" s="74">
        <f t="shared" si="15"/>
        <v>58465528</v>
      </c>
      <c r="AX53" s="74">
        <f t="shared" si="16"/>
        <v>4092586.9600000004</v>
      </c>
      <c r="AY53" s="75">
        <f t="shared" si="17"/>
        <v>0</v>
      </c>
      <c r="AZ53" s="74">
        <v>0</v>
      </c>
      <c r="BA53" s="74">
        <v>0</v>
      </c>
      <c r="BB53" s="74">
        <v>0</v>
      </c>
      <c r="BC53" s="79">
        <v>0</v>
      </c>
      <c r="BD53" s="79">
        <v>0</v>
      </c>
      <c r="BE53" s="79">
        <v>0</v>
      </c>
      <c r="BF53" s="77">
        <v>0</v>
      </c>
      <c r="BG53" s="344">
        <f t="shared" si="18"/>
        <v>4092586.9600000004</v>
      </c>
      <c r="BH53" s="187">
        <f t="shared" si="19"/>
        <v>60615763</v>
      </c>
      <c r="BJ53" s="50">
        <v>12846</v>
      </c>
      <c r="BK53" s="50" t="s">
        <v>3385</v>
      </c>
      <c r="BM53" s="50">
        <f t="shared" si="20"/>
        <v>0</v>
      </c>
    </row>
    <row r="54" spans="1:65" s="50" customFormat="1" ht="24" customHeight="1" x14ac:dyDescent="0.2">
      <c r="A54" s="181">
        <f t="shared" si="0"/>
        <v>2655495</v>
      </c>
      <c r="B54" s="296">
        <v>585</v>
      </c>
      <c r="C54" s="264">
        <v>381</v>
      </c>
      <c r="D54" s="297">
        <v>12847</v>
      </c>
      <c r="E54" s="241" t="s">
        <v>263</v>
      </c>
      <c r="F54" s="242" t="s">
        <v>264</v>
      </c>
      <c r="G54" s="285" t="s">
        <v>137</v>
      </c>
      <c r="H54" s="272" t="s">
        <v>206</v>
      </c>
      <c r="I54" s="292" t="s">
        <v>3006</v>
      </c>
      <c r="J54" s="64" t="s">
        <v>265</v>
      </c>
      <c r="K54" s="64" t="s">
        <v>266</v>
      </c>
      <c r="L54" s="64" t="s">
        <v>206</v>
      </c>
      <c r="M54" s="290" t="s">
        <v>137</v>
      </c>
      <c r="N54" s="98"/>
      <c r="O54" s="245" t="s">
        <v>2410</v>
      </c>
      <c r="P54" s="89"/>
      <c r="Q54" s="243">
        <v>30</v>
      </c>
      <c r="R54" s="245">
        <v>90</v>
      </c>
      <c r="S54" s="245">
        <v>0</v>
      </c>
      <c r="T54" s="245">
        <v>0</v>
      </c>
      <c r="U54" s="244">
        <f>1</f>
        <v>1</v>
      </c>
      <c r="V54" s="260">
        <v>20</v>
      </c>
      <c r="W54" s="98">
        <v>0</v>
      </c>
      <c r="X54" s="83">
        <v>0</v>
      </c>
      <c r="Y54" s="98">
        <v>1</v>
      </c>
      <c r="Z54" s="64">
        <v>1</v>
      </c>
      <c r="AA54" s="315">
        <v>885165</v>
      </c>
      <c r="AB54" s="315">
        <v>46667</v>
      </c>
      <c r="AC54" s="316">
        <f t="shared" si="1"/>
        <v>931832</v>
      </c>
      <c r="AD54" s="74">
        <v>4500000</v>
      </c>
      <c r="AE54" s="74">
        <v>6000000</v>
      </c>
      <c r="AF54" s="334">
        <f t="shared" si="2"/>
        <v>177895.19999999998</v>
      </c>
      <c r="AG54" s="112">
        <f t="shared" si="3"/>
        <v>26554950</v>
      </c>
      <c r="AH54" s="74">
        <f t="shared" si="4"/>
        <v>1400010</v>
      </c>
      <c r="AI54" s="74">
        <f t="shared" si="5"/>
        <v>16010567.999999998</v>
      </c>
      <c r="AJ54" s="74">
        <f t="shared" si="6"/>
        <v>2655495</v>
      </c>
      <c r="AK54" s="74">
        <f t="shared" si="7"/>
        <v>4500000</v>
      </c>
      <c r="AL54" s="74">
        <f t="shared" si="8"/>
        <v>6000000</v>
      </c>
      <c r="AM54" s="74">
        <f t="shared" si="9"/>
        <v>0</v>
      </c>
      <c r="AN54" s="74">
        <f t="shared" si="10"/>
        <v>0</v>
      </c>
      <c r="AO54" s="74">
        <f t="shared" si="11"/>
        <v>931832</v>
      </c>
      <c r="AP54" s="74">
        <f t="shared" si="12"/>
        <v>4000000</v>
      </c>
      <c r="AQ54" s="74">
        <v>0</v>
      </c>
      <c r="AR54" s="74">
        <v>0</v>
      </c>
      <c r="AS54" s="74">
        <v>0</v>
      </c>
      <c r="AT54" s="79">
        <v>0</v>
      </c>
      <c r="AU54" s="81">
        <f t="shared" si="13"/>
        <v>62052855</v>
      </c>
      <c r="AV54" s="112">
        <f t="shared" si="14"/>
        <v>39872941.039999999</v>
      </c>
      <c r="AW54" s="74">
        <f t="shared" si="15"/>
        <v>58465528</v>
      </c>
      <c r="AX54" s="74">
        <f t="shared" si="16"/>
        <v>4092586.9600000004</v>
      </c>
      <c r="AY54" s="75">
        <f t="shared" si="17"/>
        <v>0</v>
      </c>
      <c r="AZ54" s="74">
        <v>0</v>
      </c>
      <c r="BA54" s="74">
        <v>0</v>
      </c>
      <c r="BB54" s="74">
        <v>0</v>
      </c>
      <c r="BC54" s="79">
        <v>0</v>
      </c>
      <c r="BD54" s="79">
        <v>0</v>
      </c>
      <c r="BE54" s="79">
        <v>0</v>
      </c>
      <c r="BF54" s="77">
        <v>0</v>
      </c>
      <c r="BG54" s="344">
        <f t="shared" si="18"/>
        <v>4092586.9600000004</v>
      </c>
      <c r="BH54" s="187">
        <f t="shared" si="19"/>
        <v>57960268</v>
      </c>
      <c r="BJ54" s="50">
        <v>12847</v>
      </c>
      <c r="BK54" s="50" t="s">
        <v>3386</v>
      </c>
      <c r="BM54" s="50">
        <f t="shared" si="20"/>
        <v>0</v>
      </c>
    </row>
    <row r="55" spans="1:65" s="50" customFormat="1" ht="24" customHeight="1" x14ac:dyDescent="0.2">
      <c r="A55" s="181">
        <f t="shared" si="0"/>
        <v>2655495</v>
      </c>
      <c r="B55" s="296">
        <v>589</v>
      </c>
      <c r="C55" s="264">
        <v>385</v>
      </c>
      <c r="D55" s="297">
        <v>12848</v>
      </c>
      <c r="E55" s="241" t="s">
        <v>267</v>
      </c>
      <c r="F55" s="242" t="s">
        <v>268</v>
      </c>
      <c r="G55" s="285" t="s">
        <v>137</v>
      </c>
      <c r="H55" s="272" t="s">
        <v>206</v>
      </c>
      <c r="I55" s="292" t="s">
        <v>3010</v>
      </c>
      <c r="J55" s="64" t="s">
        <v>269</v>
      </c>
      <c r="K55" s="64"/>
      <c r="L55" s="64" t="s">
        <v>206</v>
      </c>
      <c r="M55" s="290" t="s">
        <v>137</v>
      </c>
      <c r="N55" s="243" t="s">
        <v>2410</v>
      </c>
      <c r="O55" s="64"/>
      <c r="P55" s="89"/>
      <c r="Q55" s="243">
        <v>30</v>
      </c>
      <c r="R55" s="245">
        <v>120</v>
      </c>
      <c r="S55" s="245">
        <v>110</v>
      </c>
      <c r="T55" s="245">
        <v>29.33</v>
      </c>
      <c r="U55" s="89">
        <v>0</v>
      </c>
      <c r="V55" s="260">
        <v>24</v>
      </c>
      <c r="W55" s="98">
        <v>0</v>
      </c>
      <c r="X55" s="83">
        <v>0</v>
      </c>
      <c r="Y55" s="98">
        <v>0</v>
      </c>
      <c r="Z55" s="64">
        <v>0</v>
      </c>
      <c r="AA55" s="315">
        <v>885165</v>
      </c>
      <c r="AB55" s="315">
        <v>0</v>
      </c>
      <c r="AC55" s="316">
        <f t="shared" si="1"/>
        <v>885165</v>
      </c>
      <c r="AD55" s="74">
        <v>4500000</v>
      </c>
      <c r="AE55" s="74">
        <v>6000000</v>
      </c>
      <c r="AF55" s="334">
        <f t="shared" si="2"/>
        <v>168986.04545454544</v>
      </c>
      <c r="AG55" s="112">
        <f t="shared" si="3"/>
        <v>26554950</v>
      </c>
      <c r="AH55" s="74">
        <f t="shared" si="4"/>
        <v>0</v>
      </c>
      <c r="AI55" s="74">
        <f t="shared" si="5"/>
        <v>20278325.454545453</v>
      </c>
      <c r="AJ55" s="74">
        <f t="shared" si="6"/>
        <v>0</v>
      </c>
      <c r="AK55" s="74">
        <f t="shared" si="7"/>
        <v>4500000</v>
      </c>
      <c r="AL55" s="74">
        <f t="shared" si="8"/>
        <v>6000000</v>
      </c>
      <c r="AM55" s="74">
        <f t="shared" si="9"/>
        <v>4647116.25</v>
      </c>
      <c r="AN55" s="74">
        <f t="shared" si="10"/>
        <v>4956360.7131818179</v>
      </c>
      <c r="AO55" s="74">
        <f t="shared" si="11"/>
        <v>0</v>
      </c>
      <c r="AP55" s="74">
        <f t="shared" si="12"/>
        <v>4800000</v>
      </c>
      <c r="AQ55" s="74">
        <v>0</v>
      </c>
      <c r="AR55" s="74">
        <v>0</v>
      </c>
      <c r="AS55" s="74">
        <v>0</v>
      </c>
      <c r="AT55" s="79">
        <v>0</v>
      </c>
      <c r="AU55" s="81">
        <f t="shared" si="13"/>
        <v>71736752.417727262</v>
      </c>
      <c r="AV55" s="112">
        <f t="shared" si="14"/>
        <v>51415179.748486355</v>
      </c>
      <c r="AW55" s="74">
        <f t="shared" si="15"/>
        <v>71736752.417727262</v>
      </c>
      <c r="AX55" s="74">
        <f t="shared" si="16"/>
        <v>5021572.6692409087</v>
      </c>
      <c r="AY55" s="75">
        <f t="shared" si="17"/>
        <v>1141517.9748486355</v>
      </c>
      <c r="AZ55" s="74">
        <v>0</v>
      </c>
      <c r="BA55" s="74">
        <v>0</v>
      </c>
      <c r="BB55" s="74">
        <v>0</v>
      </c>
      <c r="BC55" s="79">
        <v>0</v>
      </c>
      <c r="BD55" s="79">
        <v>0</v>
      </c>
      <c r="BE55" s="79">
        <v>0</v>
      </c>
      <c r="BF55" s="77">
        <v>0</v>
      </c>
      <c r="BG55" s="344">
        <f t="shared" si="18"/>
        <v>6163090.6440895442</v>
      </c>
      <c r="BH55" s="187">
        <f t="shared" si="19"/>
        <v>65573661</v>
      </c>
      <c r="BJ55" s="50">
        <v>12848</v>
      </c>
      <c r="BK55" s="50" t="s">
        <v>3387</v>
      </c>
      <c r="BM55" s="50">
        <f t="shared" si="20"/>
        <v>0</v>
      </c>
    </row>
    <row r="56" spans="1:65" s="50" customFormat="1" ht="24" customHeight="1" x14ac:dyDescent="0.2">
      <c r="A56" s="181">
        <f t="shared" si="0"/>
        <v>2655495</v>
      </c>
      <c r="B56" s="296">
        <v>583</v>
      </c>
      <c r="C56" s="264">
        <v>379</v>
      </c>
      <c r="D56" s="297">
        <v>12849</v>
      </c>
      <c r="E56" s="241" t="s">
        <v>270</v>
      </c>
      <c r="F56" s="242" t="s">
        <v>268</v>
      </c>
      <c r="G56" s="285" t="s">
        <v>137</v>
      </c>
      <c r="H56" s="272" t="s">
        <v>206</v>
      </c>
      <c r="I56" s="292" t="s">
        <v>3004</v>
      </c>
      <c r="J56" s="64" t="s">
        <v>271</v>
      </c>
      <c r="K56" s="64" t="s">
        <v>272</v>
      </c>
      <c r="L56" s="64" t="s">
        <v>206</v>
      </c>
      <c r="M56" s="290" t="s">
        <v>137</v>
      </c>
      <c r="N56" s="243" t="s">
        <v>2410</v>
      </c>
      <c r="O56" s="64"/>
      <c r="P56" s="89"/>
      <c r="Q56" s="243">
        <v>30</v>
      </c>
      <c r="R56" s="245">
        <v>120</v>
      </c>
      <c r="S56" s="245">
        <v>110</v>
      </c>
      <c r="T56" s="245">
        <v>29.33</v>
      </c>
      <c r="U56" s="89">
        <v>0</v>
      </c>
      <c r="V56" s="260">
        <v>11</v>
      </c>
      <c r="W56" s="98">
        <v>0</v>
      </c>
      <c r="X56" s="83">
        <v>0</v>
      </c>
      <c r="Y56" s="98">
        <v>1</v>
      </c>
      <c r="Z56" s="64">
        <v>1</v>
      </c>
      <c r="AA56" s="315">
        <v>885165</v>
      </c>
      <c r="AB56" s="315">
        <v>46667</v>
      </c>
      <c r="AC56" s="316">
        <f t="shared" si="1"/>
        <v>931832</v>
      </c>
      <c r="AD56" s="74">
        <v>4500000</v>
      </c>
      <c r="AE56" s="74">
        <v>6000000</v>
      </c>
      <c r="AF56" s="334">
        <f t="shared" si="2"/>
        <v>177895.19999999998</v>
      </c>
      <c r="AG56" s="112">
        <f t="shared" si="3"/>
        <v>26554950</v>
      </c>
      <c r="AH56" s="74">
        <f t="shared" si="4"/>
        <v>1400010</v>
      </c>
      <c r="AI56" s="74">
        <f t="shared" si="5"/>
        <v>21347423.999999996</v>
      </c>
      <c r="AJ56" s="74">
        <f t="shared" si="6"/>
        <v>2655495</v>
      </c>
      <c r="AK56" s="74">
        <f t="shared" si="7"/>
        <v>4500000</v>
      </c>
      <c r="AL56" s="74">
        <f t="shared" si="8"/>
        <v>6000000</v>
      </c>
      <c r="AM56" s="74">
        <f t="shared" si="9"/>
        <v>4892117.9999999991</v>
      </c>
      <c r="AN56" s="74">
        <f t="shared" si="10"/>
        <v>5217666.2159999991</v>
      </c>
      <c r="AO56" s="74">
        <f t="shared" si="11"/>
        <v>0</v>
      </c>
      <c r="AP56" s="74">
        <f t="shared" si="12"/>
        <v>2200000</v>
      </c>
      <c r="AQ56" s="74">
        <v>0</v>
      </c>
      <c r="AR56" s="74">
        <v>0</v>
      </c>
      <c r="AS56" s="74">
        <v>0</v>
      </c>
      <c r="AT56" s="79">
        <v>0</v>
      </c>
      <c r="AU56" s="81">
        <f t="shared" si="13"/>
        <v>74767663.216000006</v>
      </c>
      <c r="AV56" s="112">
        <f t="shared" si="14"/>
        <v>54364316.440880008</v>
      </c>
      <c r="AW56" s="74">
        <f t="shared" si="15"/>
        <v>72112168.215999991</v>
      </c>
      <c r="AX56" s="74">
        <f t="shared" si="16"/>
        <v>5047851.7751199994</v>
      </c>
      <c r="AY56" s="75">
        <f t="shared" si="17"/>
        <v>1436431.644088001</v>
      </c>
      <c r="AZ56" s="74">
        <v>0</v>
      </c>
      <c r="BA56" s="74">
        <v>0</v>
      </c>
      <c r="BB56" s="74">
        <v>0</v>
      </c>
      <c r="BC56" s="79">
        <v>0</v>
      </c>
      <c r="BD56" s="79">
        <v>0</v>
      </c>
      <c r="BE56" s="79">
        <v>0</v>
      </c>
      <c r="BF56" s="77">
        <v>0</v>
      </c>
      <c r="BG56" s="344">
        <f t="shared" si="18"/>
        <v>6484283.4192080004</v>
      </c>
      <c r="BH56" s="187">
        <f t="shared" si="19"/>
        <v>68283379</v>
      </c>
      <c r="BJ56" s="50">
        <v>12849</v>
      </c>
      <c r="BK56" s="50" t="s">
        <v>3388</v>
      </c>
      <c r="BM56" s="50">
        <f t="shared" si="20"/>
        <v>0</v>
      </c>
    </row>
    <row r="57" spans="1:65" s="50" customFormat="1" ht="24" customHeight="1" x14ac:dyDescent="0.2">
      <c r="A57" s="181">
        <f t="shared" si="0"/>
        <v>2655495</v>
      </c>
      <c r="B57" s="296">
        <v>572</v>
      </c>
      <c r="C57" s="264">
        <v>367</v>
      </c>
      <c r="D57" s="297">
        <v>12850</v>
      </c>
      <c r="E57" s="241" t="s">
        <v>216</v>
      </c>
      <c r="F57" s="242" t="s">
        <v>273</v>
      </c>
      <c r="G57" s="285" t="s">
        <v>137</v>
      </c>
      <c r="H57" s="272" t="s">
        <v>274</v>
      </c>
      <c r="I57" s="292" t="s">
        <v>2993</v>
      </c>
      <c r="J57" s="64">
        <v>4285001578</v>
      </c>
      <c r="K57" s="64" t="s">
        <v>275</v>
      </c>
      <c r="L57" s="64" t="s">
        <v>274</v>
      </c>
      <c r="M57" s="290" t="s">
        <v>137</v>
      </c>
      <c r="N57" s="243" t="s">
        <v>2410</v>
      </c>
      <c r="O57" s="64"/>
      <c r="P57" s="89"/>
      <c r="Q57" s="243">
        <v>30</v>
      </c>
      <c r="R57" s="245">
        <v>120</v>
      </c>
      <c r="S57" s="245">
        <v>110</v>
      </c>
      <c r="T57" s="245">
        <v>29.33</v>
      </c>
      <c r="U57" s="89">
        <v>0</v>
      </c>
      <c r="V57" s="260">
        <v>15</v>
      </c>
      <c r="W57" s="98">
        <v>0</v>
      </c>
      <c r="X57" s="83">
        <v>0</v>
      </c>
      <c r="Y57" s="98">
        <v>1</v>
      </c>
      <c r="Z57" s="64">
        <v>1</v>
      </c>
      <c r="AA57" s="315">
        <v>885165</v>
      </c>
      <c r="AB57" s="315">
        <v>46667</v>
      </c>
      <c r="AC57" s="316">
        <f t="shared" si="1"/>
        <v>931832</v>
      </c>
      <c r="AD57" s="74">
        <v>4500000</v>
      </c>
      <c r="AE57" s="74">
        <v>6000000</v>
      </c>
      <c r="AF57" s="334">
        <f t="shared" si="2"/>
        <v>177895.19999999998</v>
      </c>
      <c r="AG57" s="112">
        <f t="shared" si="3"/>
        <v>26554950</v>
      </c>
      <c r="AH57" s="74">
        <f t="shared" si="4"/>
        <v>1400010</v>
      </c>
      <c r="AI57" s="74">
        <f t="shared" si="5"/>
        <v>21347423.999999996</v>
      </c>
      <c r="AJ57" s="74">
        <f t="shared" si="6"/>
        <v>2655495</v>
      </c>
      <c r="AK57" s="74">
        <f t="shared" si="7"/>
        <v>4500000</v>
      </c>
      <c r="AL57" s="74">
        <f t="shared" si="8"/>
        <v>6000000</v>
      </c>
      <c r="AM57" s="74">
        <f t="shared" si="9"/>
        <v>4892117.9999999991</v>
      </c>
      <c r="AN57" s="74">
        <f t="shared" si="10"/>
        <v>5217666.2159999991</v>
      </c>
      <c r="AO57" s="74">
        <f t="shared" si="11"/>
        <v>0</v>
      </c>
      <c r="AP57" s="74">
        <f t="shared" si="12"/>
        <v>3000000</v>
      </c>
      <c r="AQ57" s="74">
        <v>0</v>
      </c>
      <c r="AR57" s="74">
        <v>0</v>
      </c>
      <c r="AS57" s="74">
        <v>0</v>
      </c>
      <c r="AT57" s="79">
        <v>0</v>
      </c>
      <c r="AU57" s="81">
        <f t="shared" si="13"/>
        <v>75567663.216000006</v>
      </c>
      <c r="AV57" s="112">
        <f t="shared" si="14"/>
        <v>54308316.440880008</v>
      </c>
      <c r="AW57" s="74">
        <f t="shared" si="15"/>
        <v>72912168.215999991</v>
      </c>
      <c r="AX57" s="74">
        <f t="shared" si="16"/>
        <v>5103851.7751199994</v>
      </c>
      <c r="AY57" s="75">
        <f t="shared" si="17"/>
        <v>1430831.644088001</v>
      </c>
      <c r="AZ57" s="74">
        <v>0</v>
      </c>
      <c r="BA57" s="74">
        <v>0</v>
      </c>
      <c r="BB57" s="74">
        <v>0</v>
      </c>
      <c r="BC57" s="79">
        <v>0</v>
      </c>
      <c r="BD57" s="79">
        <v>0</v>
      </c>
      <c r="BE57" s="79">
        <v>0</v>
      </c>
      <c r="BF57" s="77">
        <v>0</v>
      </c>
      <c r="BG57" s="344">
        <f t="shared" si="18"/>
        <v>6534683.4192080004</v>
      </c>
      <c r="BH57" s="187">
        <f t="shared" si="19"/>
        <v>69032979</v>
      </c>
      <c r="BJ57" s="50">
        <v>12850</v>
      </c>
      <c r="BK57" s="50" t="s">
        <v>3389</v>
      </c>
      <c r="BM57" s="50">
        <f t="shared" si="20"/>
        <v>0</v>
      </c>
    </row>
    <row r="58" spans="1:65" s="50" customFormat="1" ht="24" customHeight="1" x14ac:dyDescent="0.2">
      <c r="A58" s="181">
        <f t="shared" si="0"/>
        <v>2655495</v>
      </c>
      <c r="B58" s="296">
        <v>567</v>
      </c>
      <c r="C58" s="264">
        <v>362</v>
      </c>
      <c r="D58" s="297">
        <v>12851</v>
      </c>
      <c r="E58" s="241" t="s">
        <v>276</v>
      </c>
      <c r="F58" s="242" t="s">
        <v>277</v>
      </c>
      <c r="G58" s="285" t="s">
        <v>137</v>
      </c>
      <c r="H58" s="272" t="s">
        <v>274</v>
      </c>
      <c r="I58" s="292" t="s">
        <v>2988</v>
      </c>
      <c r="J58" s="64">
        <v>4281443551</v>
      </c>
      <c r="K58" s="64" t="s">
        <v>278</v>
      </c>
      <c r="L58" s="64" t="s">
        <v>274</v>
      </c>
      <c r="M58" s="290" t="s">
        <v>137</v>
      </c>
      <c r="N58" s="243" t="s">
        <v>2410</v>
      </c>
      <c r="O58" s="64"/>
      <c r="P58" s="89"/>
      <c r="Q58" s="243">
        <v>30</v>
      </c>
      <c r="R58" s="245">
        <v>120</v>
      </c>
      <c r="S58" s="245">
        <v>110</v>
      </c>
      <c r="T58" s="245">
        <v>29.33</v>
      </c>
      <c r="U58" s="89">
        <v>0</v>
      </c>
      <c r="V58" s="260">
        <v>15</v>
      </c>
      <c r="W58" s="98">
        <v>0</v>
      </c>
      <c r="X58" s="83">
        <v>0</v>
      </c>
      <c r="Y58" s="98">
        <v>2</v>
      </c>
      <c r="Z58" s="64">
        <v>2</v>
      </c>
      <c r="AA58" s="315">
        <v>885165</v>
      </c>
      <c r="AB58" s="315">
        <v>46667</v>
      </c>
      <c r="AC58" s="316">
        <f t="shared" si="1"/>
        <v>931832</v>
      </c>
      <c r="AD58" s="74">
        <v>4500000</v>
      </c>
      <c r="AE58" s="74">
        <v>6000000</v>
      </c>
      <c r="AF58" s="334">
        <f t="shared" si="2"/>
        <v>177895.19999999998</v>
      </c>
      <c r="AG58" s="112">
        <f t="shared" si="3"/>
        <v>26554950</v>
      </c>
      <c r="AH58" s="74">
        <f t="shared" si="4"/>
        <v>1400010</v>
      </c>
      <c r="AI58" s="74">
        <f t="shared" si="5"/>
        <v>21347423.999999996</v>
      </c>
      <c r="AJ58" s="74">
        <f t="shared" si="6"/>
        <v>5310990</v>
      </c>
      <c r="AK58" s="74">
        <f t="shared" si="7"/>
        <v>4500000</v>
      </c>
      <c r="AL58" s="74">
        <f t="shared" si="8"/>
        <v>6000000</v>
      </c>
      <c r="AM58" s="74">
        <f t="shared" si="9"/>
        <v>4892117.9999999991</v>
      </c>
      <c r="AN58" s="74">
        <f t="shared" si="10"/>
        <v>5217666.2159999991</v>
      </c>
      <c r="AO58" s="74">
        <f t="shared" si="11"/>
        <v>0</v>
      </c>
      <c r="AP58" s="74">
        <f t="shared" si="12"/>
        <v>3000000</v>
      </c>
      <c r="AQ58" s="74">
        <v>0</v>
      </c>
      <c r="AR58" s="74">
        <v>0</v>
      </c>
      <c r="AS58" s="74">
        <v>0</v>
      </c>
      <c r="AT58" s="79">
        <v>0</v>
      </c>
      <c r="AU58" s="81">
        <f t="shared" si="13"/>
        <v>78223158.216000006</v>
      </c>
      <c r="AV58" s="112">
        <f t="shared" si="14"/>
        <v>54308316.440880008</v>
      </c>
      <c r="AW58" s="74">
        <f t="shared" si="15"/>
        <v>72912168.215999991</v>
      </c>
      <c r="AX58" s="74">
        <f t="shared" si="16"/>
        <v>5103851.7751199994</v>
      </c>
      <c r="AY58" s="75">
        <f t="shared" si="17"/>
        <v>1430831.644088001</v>
      </c>
      <c r="AZ58" s="74">
        <v>0</v>
      </c>
      <c r="BA58" s="74">
        <v>0</v>
      </c>
      <c r="BB58" s="74">
        <v>0</v>
      </c>
      <c r="BC58" s="79">
        <v>0</v>
      </c>
      <c r="BD58" s="79">
        <v>0</v>
      </c>
      <c r="BE58" s="79">
        <v>0</v>
      </c>
      <c r="BF58" s="77">
        <v>0</v>
      </c>
      <c r="BG58" s="344">
        <f t="shared" si="18"/>
        <v>6534683.4192080004</v>
      </c>
      <c r="BH58" s="187">
        <f t="shared" si="19"/>
        <v>71688474</v>
      </c>
      <c r="BJ58" s="50">
        <v>12851</v>
      </c>
      <c r="BK58" s="50" t="s">
        <v>3390</v>
      </c>
      <c r="BM58" s="50">
        <f t="shared" si="20"/>
        <v>0</v>
      </c>
    </row>
    <row r="59" spans="1:65" s="50" customFormat="1" ht="24" customHeight="1" x14ac:dyDescent="0.2">
      <c r="A59" s="181">
        <f t="shared" si="0"/>
        <v>2655495</v>
      </c>
      <c r="B59" s="296">
        <v>571</v>
      </c>
      <c r="C59" s="264">
        <v>366</v>
      </c>
      <c r="D59" s="297">
        <v>12852</v>
      </c>
      <c r="E59" s="241" t="s">
        <v>279</v>
      </c>
      <c r="F59" s="242" t="s">
        <v>280</v>
      </c>
      <c r="G59" s="285" t="s">
        <v>137</v>
      </c>
      <c r="H59" s="272" t="s">
        <v>274</v>
      </c>
      <c r="I59" s="292" t="s">
        <v>2992</v>
      </c>
      <c r="J59" s="64">
        <v>5889340131</v>
      </c>
      <c r="K59" s="64" t="s">
        <v>281</v>
      </c>
      <c r="L59" s="64" t="s">
        <v>274</v>
      </c>
      <c r="M59" s="290" t="s">
        <v>137</v>
      </c>
      <c r="N59" s="243" t="s">
        <v>2410</v>
      </c>
      <c r="O59" s="64"/>
      <c r="P59" s="89"/>
      <c r="Q59" s="243">
        <v>30</v>
      </c>
      <c r="R59" s="245">
        <v>120</v>
      </c>
      <c r="S59" s="245">
        <v>110</v>
      </c>
      <c r="T59" s="245">
        <v>29.33</v>
      </c>
      <c r="U59" s="89">
        <v>0</v>
      </c>
      <c r="V59" s="260">
        <v>15</v>
      </c>
      <c r="W59" s="98">
        <v>0</v>
      </c>
      <c r="X59" s="83">
        <v>0</v>
      </c>
      <c r="Y59" s="98">
        <v>2</v>
      </c>
      <c r="Z59" s="64">
        <v>2</v>
      </c>
      <c r="AA59" s="315">
        <v>885165</v>
      </c>
      <c r="AB59" s="315">
        <v>46667</v>
      </c>
      <c r="AC59" s="316">
        <f t="shared" si="1"/>
        <v>931832</v>
      </c>
      <c r="AD59" s="74">
        <v>4500000</v>
      </c>
      <c r="AE59" s="74">
        <v>6000000</v>
      </c>
      <c r="AF59" s="334">
        <f t="shared" si="2"/>
        <v>177895.19999999998</v>
      </c>
      <c r="AG59" s="112">
        <f t="shared" si="3"/>
        <v>26554950</v>
      </c>
      <c r="AH59" s="74">
        <f t="shared" si="4"/>
        <v>1400010</v>
      </c>
      <c r="AI59" s="74">
        <f t="shared" si="5"/>
        <v>21347423.999999996</v>
      </c>
      <c r="AJ59" s="74">
        <f t="shared" si="6"/>
        <v>5310990</v>
      </c>
      <c r="AK59" s="74">
        <f t="shared" si="7"/>
        <v>4500000</v>
      </c>
      <c r="AL59" s="74">
        <f t="shared" si="8"/>
        <v>6000000</v>
      </c>
      <c r="AM59" s="74">
        <f t="shared" si="9"/>
        <v>4892117.9999999991</v>
      </c>
      <c r="AN59" s="74">
        <f t="shared" si="10"/>
        <v>5217666.2159999991</v>
      </c>
      <c r="AO59" s="74">
        <f t="shared" si="11"/>
        <v>0</v>
      </c>
      <c r="AP59" s="74">
        <f t="shared" si="12"/>
        <v>3000000</v>
      </c>
      <c r="AQ59" s="74">
        <v>0</v>
      </c>
      <c r="AR59" s="74">
        <v>0</v>
      </c>
      <c r="AS59" s="74">
        <v>0</v>
      </c>
      <c r="AT59" s="79">
        <v>0</v>
      </c>
      <c r="AU59" s="81">
        <f t="shared" si="13"/>
        <v>78223158.216000006</v>
      </c>
      <c r="AV59" s="112">
        <f t="shared" si="14"/>
        <v>54308316.440880008</v>
      </c>
      <c r="AW59" s="74">
        <f t="shared" si="15"/>
        <v>72912168.215999991</v>
      </c>
      <c r="AX59" s="74">
        <f t="shared" si="16"/>
        <v>5103851.7751199994</v>
      </c>
      <c r="AY59" s="75">
        <f t="shared" si="17"/>
        <v>1430831.644088001</v>
      </c>
      <c r="AZ59" s="74">
        <v>0</v>
      </c>
      <c r="BA59" s="74">
        <v>0</v>
      </c>
      <c r="BB59" s="74">
        <v>0</v>
      </c>
      <c r="BC59" s="79">
        <v>0</v>
      </c>
      <c r="BD59" s="79">
        <v>0</v>
      </c>
      <c r="BE59" s="79">
        <v>0</v>
      </c>
      <c r="BF59" s="77">
        <v>0</v>
      </c>
      <c r="BG59" s="344">
        <f t="shared" si="18"/>
        <v>6534683.4192080004</v>
      </c>
      <c r="BH59" s="187">
        <f t="shared" si="19"/>
        <v>71688474</v>
      </c>
      <c r="BJ59" s="50">
        <v>12852</v>
      </c>
      <c r="BK59" s="50" t="s">
        <v>3391</v>
      </c>
      <c r="BM59" s="50">
        <f t="shared" si="20"/>
        <v>0</v>
      </c>
    </row>
    <row r="60" spans="1:65" s="50" customFormat="1" ht="24" customHeight="1" x14ac:dyDescent="0.2">
      <c r="A60" s="181">
        <f t="shared" si="0"/>
        <v>2655495</v>
      </c>
      <c r="B60" s="296">
        <v>568</v>
      </c>
      <c r="C60" s="264">
        <v>363</v>
      </c>
      <c r="D60" s="297">
        <v>12853</v>
      </c>
      <c r="E60" s="241" t="s">
        <v>282</v>
      </c>
      <c r="F60" s="242" t="s">
        <v>283</v>
      </c>
      <c r="G60" s="285" t="s">
        <v>137</v>
      </c>
      <c r="H60" s="272" t="s">
        <v>274</v>
      </c>
      <c r="I60" s="349" t="s">
        <v>2989</v>
      </c>
      <c r="J60" s="67">
        <v>4282351292</v>
      </c>
      <c r="K60" s="67" t="s">
        <v>284</v>
      </c>
      <c r="L60" s="67" t="s">
        <v>274</v>
      </c>
      <c r="M60" s="290" t="s">
        <v>137</v>
      </c>
      <c r="N60" s="243" t="s">
        <v>2410</v>
      </c>
      <c r="O60" s="67"/>
      <c r="P60" s="90"/>
      <c r="Q60" s="243">
        <v>30</v>
      </c>
      <c r="R60" s="245">
        <v>120</v>
      </c>
      <c r="S60" s="245">
        <v>110</v>
      </c>
      <c r="T60" s="245">
        <v>29.33</v>
      </c>
      <c r="U60" s="89">
        <v>0</v>
      </c>
      <c r="V60" s="260">
        <v>15</v>
      </c>
      <c r="W60" s="98">
        <v>0</v>
      </c>
      <c r="X60" s="83">
        <v>0</v>
      </c>
      <c r="Y60" s="98">
        <v>3</v>
      </c>
      <c r="Z60" s="64">
        <v>3</v>
      </c>
      <c r="AA60" s="315">
        <v>885165</v>
      </c>
      <c r="AB60" s="315">
        <v>46667</v>
      </c>
      <c r="AC60" s="316">
        <f t="shared" si="1"/>
        <v>931832</v>
      </c>
      <c r="AD60" s="74">
        <v>4500000</v>
      </c>
      <c r="AE60" s="74">
        <v>6000000</v>
      </c>
      <c r="AF60" s="334">
        <f t="shared" si="2"/>
        <v>177895.19999999998</v>
      </c>
      <c r="AG60" s="112">
        <f t="shared" si="3"/>
        <v>26554950</v>
      </c>
      <c r="AH60" s="74">
        <f t="shared" si="4"/>
        <v>1400010</v>
      </c>
      <c r="AI60" s="74">
        <f t="shared" si="5"/>
        <v>21347423.999999996</v>
      </c>
      <c r="AJ60" s="74">
        <f t="shared" si="6"/>
        <v>7966485</v>
      </c>
      <c r="AK60" s="74">
        <f t="shared" si="7"/>
        <v>4500000</v>
      </c>
      <c r="AL60" s="74">
        <f t="shared" si="8"/>
        <v>6000000</v>
      </c>
      <c r="AM60" s="74">
        <f t="shared" si="9"/>
        <v>4892117.9999999991</v>
      </c>
      <c r="AN60" s="74">
        <f t="shared" si="10"/>
        <v>5217666.2159999991</v>
      </c>
      <c r="AO60" s="74">
        <f t="shared" si="11"/>
        <v>0</v>
      </c>
      <c r="AP60" s="74">
        <f t="shared" si="12"/>
        <v>3000000</v>
      </c>
      <c r="AQ60" s="74">
        <v>0</v>
      </c>
      <c r="AR60" s="74">
        <v>0</v>
      </c>
      <c r="AS60" s="74">
        <v>0</v>
      </c>
      <c r="AT60" s="79">
        <v>0</v>
      </c>
      <c r="AU60" s="81">
        <f t="shared" si="13"/>
        <v>80878653.216000006</v>
      </c>
      <c r="AV60" s="112">
        <f t="shared" si="14"/>
        <v>54308316.440880008</v>
      </c>
      <c r="AW60" s="74">
        <f t="shared" si="15"/>
        <v>72912168.215999991</v>
      </c>
      <c r="AX60" s="74">
        <f t="shared" si="16"/>
        <v>5103851.7751199994</v>
      </c>
      <c r="AY60" s="75">
        <f t="shared" si="17"/>
        <v>1430831.644088001</v>
      </c>
      <c r="AZ60" s="74">
        <v>0</v>
      </c>
      <c r="BA60" s="74">
        <v>0</v>
      </c>
      <c r="BB60" s="74">
        <v>0</v>
      </c>
      <c r="BC60" s="79">
        <v>0</v>
      </c>
      <c r="BD60" s="79">
        <v>0</v>
      </c>
      <c r="BE60" s="79">
        <v>0</v>
      </c>
      <c r="BF60" s="77">
        <v>0</v>
      </c>
      <c r="BG60" s="344">
        <f t="shared" si="18"/>
        <v>6534683.4192080004</v>
      </c>
      <c r="BH60" s="187">
        <f t="shared" si="19"/>
        <v>74343969</v>
      </c>
      <c r="BJ60" s="50">
        <v>12853</v>
      </c>
      <c r="BK60" s="50" t="s">
        <v>3392</v>
      </c>
      <c r="BM60" s="50">
        <f t="shared" si="20"/>
        <v>0</v>
      </c>
    </row>
    <row r="61" spans="1:65" s="50" customFormat="1" ht="24" customHeight="1" x14ac:dyDescent="0.2">
      <c r="A61" s="181">
        <f t="shared" si="0"/>
        <v>2655495</v>
      </c>
      <c r="B61" s="296">
        <v>569</v>
      </c>
      <c r="C61" s="264">
        <v>364</v>
      </c>
      <c r="D61" s="297">
        <v>12854</v>
      </c>
      <c r="E61" s="241" t="s">
        <v>285</v>
      </c>
      <c r="F61" s="242" t="s">
        <v>286</v>
      </c>
      <c r="G61" s="285" t="s">
        <v>137</v>
      </c>
      <c r="H61" s="272" t="s">
        <v>274</v>
      </c>
      <c r="I61" s="292" t="s">
        <v>2990</v>
      </c>
      <c r="J61" s="64">
        <v>4283574554</v>
      </c>
      <c r="K61" s="64" t="s">
        <v>287</v>
      </c>
      <c r="L61" s="64" t="s">
        <v>274</v>
      </c>
      <c r="M61" s="290" t="s">
        <v>137</v>
      </c>
      <c r="N61" s="243" t="s">
        <v>2410</v>
      </c>
      <c r="O61" s="64"/>
      <c r="P61" s="89"/>
      <c r="Q61" s="243">
        <v>30</v>
      </c>
      <c r="R61" s="245">
        <v>120</v>
      </c>
      <c r="S61" s="245">
        <v>110</v>
      </c>
      <c r="T61" s="245">
        <v>29.33</v>
      </c>
      <c r="U61" s="89">
        <v>0</v>
      </c>
      <c r="V61" s="260">
        <v>14</v>
      </c>
      <c r="W61" s="98">
        <v>0</v>
      </c>
      <c r="X61" s="83">
        <v>0</v>
      </c>
      <c r="Y61" s="98">
        <v>2</v>
      </c>
      <c r="Z61" s="64">
        <v>2</v>
      </c>
      <c r="AA61" s="315">
        <v>885165</v>
      </c>
      <c r="AB61" s="315">
        <v>46667</v>
      </c>
      <c r="AC61" s="316">
        <f t="shared" si="1"/>
        <v>931832</v>
      </c>
      <c r="AD61" s="74">
        <v>4500000</v>
      </c>
      <c r="AE61" s="74">
        <v>6000000</v>
      </c>
      <c r="AF61" s="334">
        <f t="shared" si="2"/>
        <v>177895.19999999998</v>
      </c>
      <c r="AG61" s="112">
        <f t="shared" si="3"/>
        <v>26554950</v>
      </c>
      <c r="AH61" s="74">
        <f t="shared" si="4"/>
        <v>1400010</v>
      </c>
      <c r="AI61" s="74">
        <f t="shared" si="5"/>
        <v>21347423.999999996</v>
      </c>
      <c r="AJ61" s="74">
        <f t="shared" si="6"/>
        <v>5310990</v>
      </c>
      <c r="AK61" s="74">
        <f t="shared" si="7"/>
        <v>4500000</v>
      </c>
      <c r="AL61" s="74">
        <f t="shared" si="8"/>
        <v>6000000</v>
      </c>
      <c r="AM61" s="74">
        <f t="shared" si="9"/>
        <v>4892117.9999999991</v>
      </c>
      <c r="AN61" s="74">
        <f t="shared" si="10"/>
        <v>5217666.2159999991</v>
      </c>
      <c r="AO61" s="74">
        <f t="shared" si="11"/>
        <v>0</v>
      </c>
      <c r="AP61" s="74">
        <f t="shared" si="12"/>
        <v>2800000</v>
      </c>
      <c r="AQ61" s="74">
        <v>0</v>
      </c>
      <c r="AR61" s="74">
        <v>0</v>
      </c>
      <c r="AS61" s="74">
        <v>0</v>
      </c>
      <c r="AT61" s="79">
        <v>0</v>
      </c>
      <c r="AU61" s="81">
        <f t="shared" si="13"/>
        <v>78023158.216000006</v>
      </c>
      <c r="AV61" s="112">
        <f t="shared" si="14"/>
        <v>54322316.440880008</v>
      </c>
      <c r="AW61" s="74">
        <f t="shared" si="15"/>
        <v>72712168.215999991</v>
      </c>
      <c r="AX61" s="74">
        <f t="shared" si="16"/>
        <v>5089851.7751199994</v>
      </c>
      <c r="AY61" s="75">
        <f t="shared" si="17"/>
        <v>1432231.644088001</v>
      </c>
      <c r="AZ61" s="74">
        <v>0</v>
      </c>
      <c r="BA61" s="74">
        <v>0</v>
      </c>
      <c r="BB61" s="74">
        <v>0</v>
      </c>
      <c r="BC61" s="79">
        <v>0</v>
      </c>
      <c r="BD61" s="79">
        <v>0</v>
      </c>
      <c r="BE61" s="79">
        <v>0</v>
      </c>
      <c r="BF61" s="77">
        <v>0</v>
      </c>
      <c r="BG61" s="344">
        <f t="shared" si="18"/>
        <v>6522083.4192080004</v>
      </c>
      <c r="BH61" s="187">
        <f t="shared" si="19"/>
        <v>71501074</v>
      </c>
      <c r="BJ61" s="50">
        <v>12854</v>
      </c>
      <c r="BK61" s="50" t="s">
        <v>3393</v>
      </c>
      <c r="BM61" s="50">
        <f t="shared" si="20"/>
        <v>0</v>
      </c>
    </row>
    <row r="62" spans="1:65" s="50" customFormat="1" ht="24" customHeight="1" x14ac:dyDescent="0.2">
      <c r="A62" s="181">
        <f t="shared" si="0"/>
        <v>2655495</v>
      </c>
      <c r="B62" s="296">
        <v>573</v>
      </c>
      <c r="C62" s="264">
        <v>368</v>
      </c>
      <c r="D62" s="297">
        <v>12855</v>
      </c>
      <c r="E62" s="241" t="s">
        <v>288</v>
      </c>
      <c r="F62" s="242" t="s">
        <v>108</v>
      </c>
      <c r="G62" s="285" t="s">
        <v>137</v>
      </c>
      <c r="H62" s="272" t="s">
        <v>274</v>
      </c>
      <c r="I62" s="292" t="s">
        <v>2994</v>
      </c>
      <c r="J62" s="64" t="s">
        <v>289</v>
      </c>
      <c r="K62" s="64" t="s">
        <v>290</v>
      </c>
      <c r="L62" s="64" t="s">
        <v>274</v>
      </c>
      <c r="M62" s="290" t="s">
        <v>137</v>
      </c>
      <c r="N62" s="243" t="s">
        <v>2410</v>
      </c>
      <c r="O62" s="64"/>
      <c r="P62" s="89"/>
      <c r="Q62" s="243">
        <v>30</v>
      </c>
      <c r="R62" s="245">
        <v>120</v>
      </c>
      <c r="S62" s="245">
        <v>110</v>
      </c>
      <c r="T62" s="245">
        <v>29.33</v>
      </c>
      <c r="U62" s="89">
        <v>0</v>
      </c>
      <c r="V62" s="260">
        <v>14</v>
      </c>
      <c r="W62" s="98">
        <v>0</v>
      </c>
      <c r="X62" s="83">
        <v>0</v>
      </c>
      <c r="Y62" s="98">
        <v>2</v>
      </c>
      <c r="Z62" s="64">
        <v>2</v>
      </c>
      <c r="AA62" s="315">
        <v>885165</v>
      </c>
      <c r="AB62" s="315">
        <v>46667</v>
      </c>
      <c r="AC62" s="316">
        <f t="shared" si="1"/>
        <v>931832</v>
      </c>
      <c r="AD62" s="74">
        <v>4500000</v>
      </c>
      <c r="AE62" s="74">
        <v>6000000</v>
      </c>
      <c r="AF62" s="334">
        <f t="shared" si="2"/>
        <v>177895.19999999998</v>
      </c>
      <c r="AG62" s="112">
        <f t="shared" si="3"/>
        <v>26554950</v>
      </c>
      <c r="AH62" s="74">
        <f t="shared" si="4"/>
        <v>1400010</v>
      </c>
      <c r="AI62" s="74">
        <f t="shared" si="5"/>
        <v>21347423.999999996</v>
      </c>
      <c r="AJ62" s="74">
        <f t="shared" si="6"/>
        <v>5310990</v>
      </c>
      <c r="AK62" s="74">
        <f t="shared" si="7"/>
        <v>4500000</v>
      </c>
      <c r="AL62" s="74">
        <f t="shared" si="8"/>
        <v>6000000</v>
      </c>
      <c r="AM62" s="74">
        <f t="shared" si="9"/>
        <v>4892117.9999999991</v>
      </c>
      <c r="AN62" s="74">
        <f t="shared" si="10"/>
        <v>5217666.2159999991</v>
      </c>
      <c r="AO62" s="74">
        <f t="shared" si="11"/>
        <v>0</v>
      </c>
      <c r="AP62" s="74">
        <f t="shared" si="12"/>
        <v>2800000</v>
      </c>
      <c r="AQ62" s="74">
        <v>0</v>
      </c>
      <c r="AR62" s="74">
        <v>0</v>
      </c>
      <c r="AS62" s="74">
        <v>0</v>
      </c>
      <c r="AT62" s="79">
        <v>0</v>
      </c>
      <c r="AU62" s="81">
        <f t="shared" si="13"/>
        <v>78023158.216000006</v>
      </c>
      <c r="AV62" s="112">
        <f t="shared" si="14"/>
        <v>54322316.440880008</v>
      </c>
      <c r="AW62" s="74">
        <f t="shared" si="15"/>
        <v>72712168.215999991</v>
      </c>
      <c r="AX62" s="74">
        <f t="shared" si="16"/>
        <v>5089851.7751199994</v>
      </c>
      <c r="AY62" s="75">
        <f t="shared" si="17"/>
        <v>1432231.644088001</v>
      </c>
      <c r="AZ62" s="74">
        <v>0</v>
      </c>
      <c r="BA62" s="74">
        <v>0</v>
      </c>
      <c r="BB62" s="74">
        <v>0</v>
      </c>
      <c r="BC62" s="79">
        <v>0</v>
      </c>
      <c r="BD62" s="79">
        <v>0</v>
      </c>
      <c r="BE62" s="79">
        <v>0</v>
      </c>
      <c r="BF62" s="77">
        <v>0</v>
      </c>
      <c r="BG62" s="344">
        <f t="shared" si="18"/>
        <v>6522083.4192080004</v>
      </c>
      <c r="BH62" s="187">
        <f t="shared" si="19"/>
        <v>71501074</v>
      </c>
      <c r="BJ62" s="50">
        <v>12855</v>
      </c>
      <c r="BK62" s="50" t="s">
        <v>3394</v>
      </c>
      <c r="BM62" s="50">
        <f t="shared" si="20"/>
        <v>0</v>
      </c>
    </row>
    <row r="63" spans="1:65" s="50" customFormat="1" ht="24" customHeight="1" x14ac:dyDescent="0.2">
      <c r="A63" s="181">
        <f t="shared" si="0"/>
        <v>2655495</v>
      </c>
      <c r="B63" s="296">
        <v>570</v>
      </c>
      <c r="C63" s="264">
        <v>365</v>
      </c>
      <c r="D63" s="297">
        <v>12856</v>
      </c>
      <c r="E63" s="241" t="s">
        <v>291</v>
      </c>
      <c r="F63" s="242" t="s">
        <v>292</v>
      </c>
      <c r="G63" s="285" t="s">
        <v>137</v>
      </c>
      <c r="H63" s="272" t="s">
        <v>274</v>
      </c>
      <c r="I63" s="349" t="s">
        <v>2991</v>
      </c>
      <c r="J63" s="67">
        <v>4280856001</v>
      </c>
      <c r="K63" s="67" t="s">
        <v>293</v>
      </c>
      <c r="L63" s="67" t="s">
        <v>274</v>
      </c>
      <c r="M63" s="290" t="s">
        <v>137</v>
      </c>
      <c r="N63" s="99"/>
      <c r="O63" s="245" t="s">
        <v>2410</v>
      </c>
      <c r="P63" s="90"/>
      <c r="Q63" s="243">
        <v>30</v>
      </c>
      <c r="R63" s="245">
        <v>90</v>
      </c>
      <c r="S63" s="245">
        <v>0</v>
      </c>
      <c r="T63" s="245">
        <v>0</v>
      </c>
      <c r="U63" s="89">
        <v>0</v>
      </c>
      <c r="V63" s="260">
        <v>18</v>
      </c>
      <c r="W63" s="98">
        <v>0</v>
      </c>
      <c r="X63" s="83">
        <v>0</v>
      </c>
      <c r="Y63" s="98">
        <v>1</v>
      </c>
      <c r="Z63" s="64">
        <v>1</v>
      </c>
      <c r="AA63" s="315">
        <v>885165</v>
      </c>
      <c r="AB63" s="315">
        <v>46667</v>
      </c>
      <c r="AC63" s="316">
        <f t="shared" si="1"/>
        <v>931832</v>
      </c>
      <c r="AD63" s="74">
        <v>4500000</v>
      </c>
      <c r="AE63" s="74">
        <v>6000000</v>
      </c>
      <c r="AF63" s="334">
        <f t="shared" si="2"/>
        <v>177895.19999999998</v>
      </c>
      <c r="AG63" s="112">
        <f t="shared" si="3"/>
        <v>26554950</v>
      </c>
      <c r="AH63" s="74">
        <f t="shared" si="4"/>
        <v>1400010</v>
      </c>
      <c r="AI63" s="74">
        <f t="shared" si="5"/>
        <v>16010567.999999998</v>
      </c>
      <c r="AJ63" s="74">
        <f t="shared" si="6"/>
        <v>2655495</v>
      </c>
      <c r="AK63" s="74">
        <f t="shared" si="7"/>
        <v>4500000</v>
      </c>
      <c r="AL63" s="74">
        <f t="shared" si="8"/>
        <v>6000000</v>
      </c>
      <c r="AM63" s="74">
        <f t="shared" si="9"/>
        <v>0</v>
      </c>
      <c r="AN63" s="74">
        <f t="shared" si="10"/>
        <v>0</v>
      </c>
      <c r="AO63" s="74">
        <f t="shared" si="11"/>
        <v>0</v>
      </c>
      <c r="AP63" s="74">
        <f t="shared" si="12"/>
        <v>3600000</v>
      </c>
      <c r="AQ63" s="74">
        <v>0</v>
      </c>
      <c r="AR63" s="74">
        <v>0</v>
      </c>
      <c r="AS63" s="74">
        <v>0</v>
      </c>
      <c r="AT63" s="79">
        <v>0</v>
      </c>
      <c r="AU63" s="81">
        <f t="shared" si="13"/>
        <v>60721023</v>
      </c>
      <c r="AV63" s="112">
        <f t="shared" si="14"/>
        <v>39900941.039999999</v>
      </c>
      <c r="AW63" s="74">
        <f t="shared" si="15"/>
        <v>58065528</v>
      </c>
      <c r="AX63" s="74">
        <f t="shared" si="16"/>
        <v>4064586.9600000004</v>
      </c>
      <c r="AY63" s="75">
        <f t="shared" si="17"/>
        <v>0</v>
      </c>
      <c r="AZ63" s="74">
        <v>0</v>
      </c>
      <c r="BA63" s="74">
        <v>0</v>
      </c>
      <c r="BB63" s="74">
        <v>0</v>
      </c>
      <c r="BC63" s="79">
        <v>0</v>
      </c>
      <c r="BD63" s="79">
        <v>0</v>
      </c>
      <c r="BE63" s="79">
        <v>0</v>
      </c>
      <c r="BF63" s="77">
        <v>0</v>
      </c>
      <c r="BG63" s="344">
        <f t="shared" si="18"/>
        <v>4064586.9600000004</v>
      </c>
      <c r="BH63" s="187">
        <f t="shared" si="19"/>
        <v>56656436</v>
      </c>
      <c r="BJ63" s="50">
        <v>12856</v>
      </c>
      <c r="BK63" s="50" t="s">
        <v>3395</v>
      </c>
      <c r="BM63" s="50">
        <f t="shared" si="20"/>
        <v>0</v>
      </c>
    </row>
    <row r="64" spans="1:65" s="50" customFormat="1" ht="24" customHeight="1" x14ac:dyDescent="0.2">
      <c r="A64" s="181">
        <f t="shared" si="0"/>
        <v>2655495</v>
      </c>
      <c r="B64" s="296">
        <v>136</v>
      </c>
      <c r="C64" s="264">
        <v>145</v>
      </c>
      <c r="D64" s="297">
        <v>12857</v>
      </c>
      <c r="E64" s="251" t="s">
        <v>294</v>
      </c>
      <c r="F64" s="252" t="s">
        <v>190</v>
      </c>
      <c r="G64" s="251" t="s">
        <v>87</v>
      </c>
      <c r="H64" s="272" t="s">
        <v>274</v>
      </c>
      <c r="I64" s="292" t="s">
        <v>2578</v>
      </c>
      <c r="J64" s="64">
        <v>4284447726</v>
      </c>
      <c r="K64" s="64" t="s">
        <v>295</v>
      </c>
      <c r="L64" s="64" t="s">
        <v>274</v>
      </c>
      <c r="M64" s="290" t="s">
        <v>2383</v>
      </c>
      <c r="N64" s="98"/>
      <c r="O64" s="64"/>
      <c r="P64" s="89"/>
      <c r="Q64" s="253">
        <v>30</v>
      </c>
      <c r="R64" s="254">
        <v>27</v>
      </c>
      <c r="S64" s="64">
        <v>0</v>
      </c>
      <c r="T64" s="64">
        <v>0</v>
      </c>
      <c r="U64" s="89">
        <v>0</v>
      </c>
      <c r="V64" s="258">
        <v>19</v>
      </c>
      <c r="W64" s="98">
        <v>0</v>
      </c>
      <c r="X64" s="83">
        <v>0</v>
      </c>
      <c r="Y64" s="98">
        <v>1</v>
      </c>
      <c r="Z64" s="64">
        <v>1</v>
      </c>
      <c r="AA64" s="323">
        <v>1642901</v>
      </c>
      <c r="AB64" s="323">
        <v>46667</v>
      </c>
      <c r="AC64" s="324">
        <f t="shared" si="1"/>
        <v>1689568</v>
      </c>
      <c r="AD64" s="74">
        <v>4500000</v>
      </c>
      <c r="AE64" s="74">
        <v>6000000</v>
      </c>
      <c r="AF64" s="334">
        <f t="shared" si="2"/>
        <v>322553.89090909087</v>
      </c>
      <c r="AG64" s="112">
        <f t="shared" si="3"/>
        <v>49287030</v>
      </c>
      <c r="AH64" s="74">
        <f t="shared" si="4"/>
        <v>1400010</v>
      </c>
      <c r="AI64" s="74">
        <f t="shared" si="5"/>
        <v>8708955.0545454528</v>
      </c>
      <c r="AJ64" s="74">
        <f t="shared" si="6"/>
        <v>2655495</v>
      </c>
      <c r="AK64" s="74">
        <f t="shared" si="7"/>
        <v>4500000</v>
      </c>
      <c r="AL64" s="74">
        <f t="shared" si="8"/>
        <v>6000000</v>
      </c>
      <c r="AM64" s="74">
        <f t="shared" si="9"/>
        <v>0</v>
      </c>
      <c r="AN64" s="74">
        <f t="shared" si="10"/>
        <v>0</v>
      </c>
      <c r="AO64" s="74">
        <f t="shared" si="11"/>
        <v>0</v>
      </c>
      <c r="AP64" s="74">
        <f t="shared" si="12"/>
        <v>3800000</v>
      </c>
      <c r="AQ64" s="74">
        <v>0</v>
      </c>
      <c r="AR64" s="74">
        <v>0</v>
      </c>
      <c r="AS64" s="74">
        <v>0</v>
      </c>
      <c r="AT64" s="79">
        <v>0</v>
      </c>
      <c r="AU64" s="81">
        <f t="shared" si="13"/>
        <v>76351490.054545462</v>
      </c>
      <c r="AV64" s="112">
        <f t="shared" si="14"/>
        <v>54237275.400727279</v>
      </c>
      <c r="AW64" s="74">
        <f t="shared" si="15"/>
        <v>73695995.054545447</v>
      </c>
      <c r="AX64" s="74">
        <f t="shared" si="16"/>
        <v>5158719.6538181817</v>
      </c>
      <c r="AY64" s="75">
        <f t="shared" si="17"/>
        <v>1423727.5400727279</v>
      </c>
      <c r="AZ64" s="74">
        <v>0</v>
      </c>
      <c r="BA64" s="74">
        <v>0</v>
      </c>
      <c r="BB64" s="74">
        <v>0</v>
      </c>
      <c r="BC64" s="79">
        <v>0</v>
      </c>
      <c r="BD64" s="79">
        <v>0</v>
      </c>
      <c r="BE64" s="79">
        <v>0</v>
      </c>
      <c r="BF64" s="77">
        <v>0</v>
      </c>
      <c r="BG64" s="344">
        <f t="shared" si="18"/>
        <v>6582447.1938909097</v>
      </c>
      <c r="BH64" s="187">
        <f t="shared" si="19"/>
        <v>69769042</v>
      </c>
      <c r="BJ64" s="50">
        <v>12857</v>
      </c>
      <c r="BK64" s="50" t="s">
        <v>3396</v>
      </c>
      <c r="BM64" s="50">
        <f t="shared" si="20"/>
        <v>0</v>
      </c>
    </row>
    <row r="65" spans="1:65" s="50" customFormat="1" ht="24" customHeight="1" x14ac:dyDescent="0.2">
      <c r="A65" s="181">
        <f t="shared" si="0"/>
        <v>2655495</v>
      </c>
      <c r="B65" s="296">
        <v>137</v>
      </c>
      <c r="C65" s="264">
        <v>146</v>
      </c>
      <c r="D65" s="297">
        <v>12858</v>
      </c>
      <c r="E65" s="251" t="s">
        <v>296</v>
      </c>
      <c r="F65" s="252" t="s">
        <v>227</v>
      </c>
      <c r="G65" s="251" t="s">
        <v>87</v>
      </c>
      <c r="H65" s="272" t="s">
        <v>274</v>
      </c>
      <c r="I65" s="292" t="s">
        <v>2579</v>
      </c>
      <c r="J65" s="64">
        <v>4285546841</v>
      </c>
      <c r="K65" s="64" t="s">
        <v>297</v>
      </c>
      <c r="L65" s="64" t="s">
        <v>274</v>
      </c>
      <c r="M65" s="290" t="s">
        <v>2383</v>
      </c>
      <c r="N65" s="98"/>
      <c r="O65" s="64"/>
      <c r="P65" s="89"/>
      <c r="Q65" s="253">
        <v>30</v>
      </c>
      <c r="R65" s="254">
        <v>22</v>
      </c>
      <c r="S65" s="64">
        <v>0</v>
      </c>
      <c r="T65" s="64">
        <v>0</v>
      </c>
      <c r="U65" s="298">
        <f>1+1</f>
        <v>2</v>
      </c>
      <c r="V65" s="258">
        <v>18</v>
      </c>
      <c r="W65" s="98">
        <v>0</v>
      </c>
      <c r="X65" s="83">
        <v>0</v>
      </c>
      <c r="Y65" s="98">
        <v>0</v>
      </c>
      <c r="Z65" s="64">
        <v>0</v>
      </c>
      <c r="AA65" s="323">
        <v>1642901</v>
      </c>
      <c r="AB65" s="323">
        <v>46667</v>
      </c>
      <c r="AC65" s="324">
        <f t="shared" si="1"/>
        <v>1689568</v>
      </c>
      <c r="AD65" s="74">
        <v>4500000</v>
      </c>
      <c r="AE65" s="74">
        <v>6000000</v>
      </c>
      <c r="AF65" s="334">
        <f t="shared" si="2"/>
        <v>322553.89090909087</v>
      </c>
      <c r="AG65" s="112">
        <f t="shared" si="3"/>
        <v>49287030</v>
      </c>
      <c r="AH65" s="74">
        <f t="shared" si="4"/>
        <v>1400010</v>
      </c>
      <c r="AI65" s="74">
        <f t="shared" si="5"/>
        <v>7096185.5999999996</v>
      </c>
      <c r="AJ65" s="74">
        <f t="shared" si="6"/>
        <v>0</v>
      </c>
      <c r="AK65" s="74">
        <f t="shared" si="7"/>
        <v>4500000</v>
      </c>
      <c r="AL65" s="74">
        <f t="shared" si="8"/>
        <v>6000000</v>
      </c>
      <c r="AM65" s="74">
        <f t="shared" si="9"/>
        <v>0</v>
      </c>
      <c r="AN65" s="74">
        <f t="shared" si="10"/>
        <v>0</v>
      </c>
      <c r="AO65" s="74">
        <f t="shared" si="11"/>
        <v>3379136</v>
      </c>
      <c r="AP65" s="74">
        <f t="shared" si="12"/>
        <v>3600000</v>
      </c>
      <c r="AQ65" s="74">
        <v>0</v>
      </c>
      <c r="AR65" s="74">
        <v>0</v>
      </c>
      <c r="AS65" s="74">
        <v>0</v>
      </c>
      <c r="AT65" s="79">
        <v>0</v>
      </c>
      <c r="AU65" s="81">
        <f t="shared" si="13"/>
        <v>75262361.599999994</v>
      </c>
      <c r="AV65" s="112">
        <f t="shared" si="14"/>
        <v>52751399.807999998</v>
      </c>
      <c r="AW65" s="74">
        <f t="shared" si="15"/>
        <v>71883225.599999994</v>
      </c>
      <c r="AX65" s="74">
        <f t="shared" si="16"/>
        <v>5031825.7920000004</v>
      </c>
      <c r="AY65" s="75">
        <f t="shared" si="17"/>
        <v>1275139.9808</v>
      </c>
      <c r="AZ65" s="74">
        <v>0</v>
      </c>
      <c r="BA65" s="74">
        <v>0</v>
      </c>
      <c r="BB65" s="74">
        <v>0</v>
      </c>
      <c r="BC65" s="79">
        <v>0</v>
      </c>
      <c r="BD65" s="79">
        <v>0</v>
      </c>
      <c r="BE65" s="79">
        <v>0</v>
      </c>
      <c r="BF65" s="77">
        <v>0</v>
      </c>
      <c r="BG65" s="344">
        <f t="shared" si="18"/>
        <v>6306965.7728000004</v>
      </c>
      <c r="BH65" s="187">
        <f t="shared" si="19"/>
        <v>68955395</v>
      </c>
      <c r="BJ65" s="50">
        <v>12858</v>
      </c>
      <c r="BK65" s="50" t="s">
        <v>3397</v>
      </c>
      <c r="BM65" s="50">
        <f t="shared" si="20"/>
        <v>0</v>
      </c>
    </row>
    <row r="66" spans="1:65" s="50" customFormat="1" ht="24" customHeight="1" x14ac:dyDescent="0.2">
      <c r="A66" s="181">
        <f t="shared" si="0"/>
        <v>2655495</v>
      </c>
      <c r="B66" s="296">
        <v>574</v>
      </c>
      <c r="C66" s="264">
        <v>369</v>
      </c>
      <c r="D66" s="297">
        <v>12859</v>
      </c>
      <c r="E66" s="241" t="s">
        <v>298</v>
      </c>
      <c r="F66" s="242" t="s">
        <v>299</v>
      </c>
      <c r="G66" s="285" t="s">
        <v>137</v>
      </c>
      <c r="H66" s="272" t="s">
        <v>274</v>
      </c>
      <c r="I66" s="292" t="s">
        <v>2995</v>
      </c>
      <c r="J66" s="64">
        <v>6159872850</v>
      </c>
      <c r="K66" s="64" t="s">
        <v>300</v>
      </c>
      <c r="L66" s="64" t="s">
        <v>274</v>
      </c>
      <c r="M66" s="290" t="s">
        <v>137</v>
      </c>
      <c r="N66" s="243" t="s">
        <v>2410</v>
      </c>
      <c r="O66" s="64"/>
      <c r="P66" s="89"/>
      <c r="Q66" s="243">
        <v>30</v>
      </c>
      <c r="R66" s="245">
        <v>120</v>
      </c>
      <c r="S66" s="245">
        <v>110</v>
      </c>
      <c r="T66" s="245">
        <v>29.33</v>
      </c>
      <c r="U66" s="89">
        <v>0</v>
      </c>
      <c r="V66" s="260">
        <v>14</v>
      </c>
      <c r="W66" s="98">
        <v>0</v>
      </c>
      <c r="X66" s="83">
        <v>0</v>
      </c>
      <c r="Y66" s="98">
        <v>0</v>
      </c>
      <c r="Z66" s="64">
        <v>0</v>
      </c>
      <c r="AA66" s="315">
        <v>885165</v>
      </c>
      <c r="AB66" s="315">
        <v>46667</v>
      </c>
      <c r="AC66" s="316">
        <f t="shared" si="1"/>
        <v>931832</v>
      </c>
      <c r="AD66" s="74">
        <v>4500000</v>
      </c>
      <c r="AE66" s="74">
        <v>6000000</v>
      </c>
      <c r="AF66" s="334">
        <f t="shared" si="2"/>
        <v>177895.19999999998</v>
      </c>
      <c r="AG66" s="112">
        <f t="shared" si="3"/>
        <v>26554950</v>
      </c>
      <c r="AH66" s="74">
        <f t="shared" si="4"/>
        <v>1400010</v>
      </c>
      <c r="AI66" s="74">
        <f t="shared" si="5"/>
        <v>21347423.999999996</v>
      </c>
      <c r="AJ66" s="74">
        <f t="shared" si="6"/>
        <v>0</v>
      </c>
      <c r="AK66" s="74">
        <f t="shared" si="7"/>
        <v>4500000</v>
      </c>
      <c r="AL66" s="74">
        <f t="shared" si="8"/>
        <v>6000000</v>
      </c>
      <c r="AM66" s="74">
        <f t="shared" si="9"/>
        <v>4892117.9999999991</v>
      </c>
      <c r="AN66" s="74">
        <f t="shared" si="10"/>
        <v>5217666.2159999991</v>
      </c>
      <c r="AO66" s="74">
        <f t="shared" si="11"/>
        <v>0</v>
      </c>
      <c r="AP66" s="74">
        <f t="shared" si="12"/>
        <v>2800000</v>
      </c>
      <c r="AQ66" s="74">
        <v>0</v>
      </c>
      <c r="AR66" s="74">
        <v>0</v>
      </c>
      <c r="AS66" s="74">
        <v>0</v>
      </c>
      <c r="AT66" s="79">
        <v>0</v>
      </c>
      <c r="AU66" s="81">
        <f t="shared" si="13"/>
        <v>72712168.216000006</v>
      </c>
      <c r="AV66" s="112">
        <f t="shared" si="14"/>
        <v>54322316.440880008</v>
      </c>
      <c r="AW66" s="74">
        <f t="shared" si="15"/>
        <v>72712168.215999991</v>
      </c>
      <c r="AX66" s="74">
        <f t="shared" si="16"/>
        <v>5089851.7751199994</v>
      </c>
      <c r="AY66" s="75">
        <f t="shared" si="17"/>
        <v>1432231.644088001</v>
      </c>
      <c r="AZ66" s="74">
        <v>0</v>
      </c>
      <c r="BA66" s="74">
        <v>0</v>
      </c>
      <c r="BB66" s="74">
        <v>0</v>
      </c>
      <c r="BC66" s="79">
        <v>0</v>
      </c>
      <c r="BD66" s="79">
        <v>0</v>
      </c>
      <c r="BE66" s="79">
        <v>0</v>
      </c>
      <c r="BF66" s="77">
        <v>0</v>
      </c>
      <c r="BG66" s="344">
        <f t="shared" si="18"/>
        <v>6522083.4192080004</v>
      </c>
      <c r="BH66" s="187">
        <f t="shared" si="19"/>
        <v>66190084</v>
      </c>
      <c r="BJ66" s="50">
        <v>12859</v>
      </c>
      <c r="BK66" s="50" t="s">
        <v>3398</v>
      </c>
      <c r="BM66" s="50">
        <f t="shared" si="20"/>
        <v>0</v>
      </c>
    </row>
    <row r="67" spans="1:65" s="50" customFormat="1" ht="24" customHeight="1" x14ac:dyDescent="0.2">
      <c r="A67" s="181">
        <f t="shared" si="0"/>
        <v>2655495</v>
      </c>
      <c r="B67" s="296">
        <v>76</v>
      </c>
      <c r="C67" s="264">
        <v>81</v>
      </c>
      <c r="D67" s="297">
        <v>12860</v>
      </c>
      <c r="E67" s="251" t="s">
        <v>301</v>
      </c>
      <c r="F67" s="252" t="s">
        <v>302</v>
      </c>
      <c r="G67" s="251" t="s">
        <v>87</v>
      </c>
      <c r="H67" s="272" t="s">
        <v>303</v>
      </c>
      <c r="I67" s="292" t="s">
        <v>2529</v>
      </c>
      <c r="J67" s="64">
        <v>4569923437</v>
      </c>
      <c r="K67" s="64" t="s">
        <v>304</v>
      </c>
      <c r="L67" s="64" t="s">
        <v>303</v>
      </c>
      <c r="M67" s="290" t="s">
        <v>2383</v>
      </c>
      <c r="N67" s="98"/>
      <c r="O67" s="64"/>
      <c r="P67" s="89"/>
      <c r="Q67" s="253">
        <v>30</v>
      </c>
      <c r="R67" s="254">
        <v>85</v>
      </c>
      <c r="S67" s="64">
        <v>0</v>
      </c>
      <c r="T67" s="64">
        <v>0</v>
      </c>
      <c r="U67" s="89">
        <v>0</v>
      </c>
      <c r="V67" s="258">
        <v>23</v>
      </c>
      <c r="W67" s="98">
        <v>0</v>
      </c>
      <c r="X67" s="83">
        <v>0</v>
      </c>
      <c r="Y67" s="98">
        <v>0</v>
      </c>
      <c r="Z67" s="64">
        <v>0</v>
      </c>
      <c r="AA67" s="323">
        <v>1642901</v>
      </c>
      <c r="AB67" s="323">
        <v>46667</v>
      </c>
      <c r="AC67" s="324">
        <f t="shared" si="1"/>
        <v>1689568</v>
      </c>
      <c r="AD67" s="74">
        <v>4500000</v>
      </c>
      <c r="AE67" s="74">
        <v>6000000</v>
      </c>
      <c r="AF67" s="334">
        <f t="shared" si="2"/>
        <v>322553.89090909087</v>
      </c>
      <c r="AG67" s="112">
        <f t="shared" si="3"/>
        <v>49287030</v>
      </c>
      <c r="AH67" s="74">
        <f t="shared" si="4"/>
        <v>1400010</v>
      </c>
      <c r="AI67" s="74">
        <f t="shared" si="5"/>
        <v>27417080.727272723</v>
      </c>
      <c r="AJ67" s="74">
        <f t="shared" si="6"/>
        <v>0</v>
      </c>
      <c r="AK67" s="74">
        <f t="shared" si="7"/>
        <v>4500000</v>
      </c>
      <c r="AL67" s="74">
        <f t="shared" si="8"/>
        <v>6000000</v>
      </c>
      <c r="AM67" s="74">
        <f t="shared" si="9"/>
        <v>0</v>
      </c>
      <c r="AN67" s="74">
        <f t="shared" si="10"/>
        <v>0</v>
      </c>
      <c r="AO67" s="74">
        <f t="shared" si="11"/>
        <v>0</v>
      </c>
      <c r="AP67" s="74">
        <f t="shared" si="12"/>
        <v>4600000</v>
      </c>
      <c r="AQ67" s="74">
        <v>0</v>
      </c>
      <c r="AR67" s="74">
        <v>0</v>
      </c>
      <c r="AS67" s="74">
        <v>0</v>
      </c>
      <c r="AT67" s="79">
        <v>0</v>
      </c>
      <c r="AU67" s="81">
        <f t="shared" si="13"/>
        <v>93204120.727272719</v>
      </c>
      <c r="AV67" s="112">
        <f t="shared" si="14"/>
        <v>71579832.276363626</v>
      </c>
      <c r="AW67" s="74">
        <f t="shared" si="15"/>
        <v>93204120.727272719</v>
      </c>
      <c r="AX67" s="74">
        <f t="shared" si="16"/>
        <v>6524288.4509090912</v>
      </c>
      <c r="AY67" s="75">
        <f t="shared" si="17"/>
        <v>3157983.2276363629</v>
      </c>
      <c r="AZ67" s="74">
        <v>0</v>
      </c>
      <c r="BA67" s="74">
        <v>0</v>
      </c>
      <c r="BB67" s="74">
        <v>0</v>
      </c>
      <c r="BC67" s="79">
        <v>0</v>
      </c>
      <c r="BD67" s="79">
        <v>0</v>
      </c>
      <c r="BE67" s="79">
        <v>0</v>
      </c>
      <c r="BF67" s="77">
        <v>0</v>
      </c>
      <c r="BG67" s="344">
        <f t="shared" si="18"/>
        <v>9682271.6785454545</v>
      </c>
      <c r="BH67" s="187">
        <f t="shared" si="19"/>
        <v>83521849</v>
      </c>
      <c r="BJ67" s="50">
        <v>12860</v>
      </c>
      <c r="BK67" s="50" t="s">
        <v>3399</v>
      </c>
      <c r="BM67" s="50">
        <f t="shared" si="20"/>
        <v>0</v>
      </c>
    </row>
    <row r="68" spans="1:65" s="50" customFormat="1" ht="24" customHeight="1" x14ac:dyDescent="0.4">
      <c r="A68" s="181">
        <f t="shared" si="0"/>
        <v>2655495</v>
      </c>
      <c r="B68" s="296">
        <v>448</v>
      </c>
      <c r="C68" s="264">
        <v>229</v>
      </c>
      <c r="D68" s="297">
        <v>12861</v>
      </c>
      <c r="E68" s="241" t="s">
        <v>85</v>
      </c>
      <c r="F68" s="242" t="s">
        <v>305</v>
      </c>
      <c r="G68" s="285" t="s">
        <v>137</v>
      </c>
      <c r="H68" s="272" t="s">
        <v>303</v>
      </c>
      <c r="I68" s="292" t="s">
        <v>2882</v>
      </c>
      <c r="J68" s="68">
        <v>5309951148</v>
      </c>
      <c r="K68" s="64" t="s">
        <v>306</v>
      </c>
      <c r="L68" s="64" t="s">
        <v>303</v>
      </c>
      <c r="M68" s="290" t="s">
        <v>137</v>
      </c>
      <c r="N68" s="98"/>
      <c r="O68" s="245" t="s">
        <v>2410</v>
      </c>
      <c r="P68" s="89"/>
      <c r="Q68" s="243">
        <v>30</v>
      </c>
      <c r="R68" s="245">
        <v>90</v>
      </c>
      <c r="S68" s="245">
        <v>0</v>
      </c>
      <c r="T68" s="245">
        <v>0</v>
      </c>
      <c r="U68" s="89">
        <v>0</v>
      </c>
      <c r="V68" s="260">
        <v>23</v>
      </c>
      <c r="W68" s="98">
        <v>0</v>
      </c>
      <c r="X68" s="83">
        <v>0</v>
      </c>
      <c r="Y68" s="98">
        <v>1</v>
      </c>
      <c r="Z68" s="64">
        <v>1</v>
      </c>
      <c r="AA68" s="315">
        <v>885165</v>
      </c>
      <c r="AB68" s="315">
        <v>46667</v>
      </c>
      <c r="AC68" s="316">
        <f t="shared" si="1"/>
        <v>931832</v>
      </c>
      <c r="AD68" s="74">
        <v>4500000</v>
      </c>
      <c r="AE68" s="74">
        <v>6000000</v>
      </c>
      <c r="AF68" s="334">
        <f t="shared" si="2"/>
        <v>177895.19999999998</v>
      </c>
      <c r="AG68" s="112">
        <f t="shared" si="3"/>
        <v>26554950</v>
      </c>
      <c r="AH68" s="74">
        <f t="shared" si="4"/>
        <v>1400010</v>
      </c>
      <c r="AI68" s="74">
        <f t="shared" si="5"/>
        <v>16010567.999999998</v>
      </c>
      <c r="AJ68" s="74">
        <f t="shared" si="6"/>
        <v>2655495</v>
      </c>
      <c r="AK68" s="74">
        <f t="shared" si="7"/>
        <v>4500000</v>
      </c>
      <c r="AL68" s="74">
        <f t="shared" si="8"/>
        <v>6000000</v>
      </c>
      <c r="AM68" s="74">
        <f t="shared" si="9"/>
        <v>0</v>
      </c>
      <c r="AN68" s="74">
        <f t="shared" si="10"/>
        <v>0</v>
      </c>
      <c r="AO68" s="74">
        <f t="shared" si="11"/>
        <v>0</v>
      </c>
      <c r="AP68" s="74">
        <f t="shared" si="12"/>
        <v>4600000</v>
      </c>
      <c r="AQ68" s="74">
        <v>0</v>
      </c>
      <c r="AR68" s="74">
        <v>0</v>
      </c>
      <c r="AS68" s="74">
        <v>0</v>
      </c>
      <c r="AT68" s="79">
        <v>0</v>
      </c>
      <c r="AU68" s="81">
        <f t="shared" si="13"/>
        <v>61721023</v>
      </c>
      <c r="AV68" s="112">
        <f t="shared" si="14"/>
        <v>39830941.039999999</v>
      </c>
      <c r="AW68" s="74">
        <f t="shared" si="15"/>
        <v>59065528</v>
      </c>
      <c r="AX68" s="74">
        <f t="shared" si="16"/>
        <v>4134586.9600000004</v>
      </c>
      <c r="AY68" s="75">
        <f t="shared" si="17"/>
        <v>0</v>
      </c>
      <c r="AZ68" s="74">
        <v>0</v>
      </c>
      <c r="BA68" s="74">
        <v>0</v>
      </c>
      <c r="BB68" s="74">
        <v>0</v>
      </c>
      <c r="BC68" s="79">
        <v>0</v>
      </c>
      <c r="BD68" s="79">
        <v>0</v>
      </c>
      <c r="BE68" s="79">
        <v>0</v>
      </c>
      <c r="BF68" s="77">
        <v>0</v>
      </c>
      <c r="BG68" s="344">
        <f t="shared" si="18"/>
        <v>4134586.9600000004</v>
      </c>
      <c r="BH68" s="187">
        <f t="shared" si="19"/>
        <v>57586436</v>
      </c>
      <c r="BJ68" s="50">
        <v>12861</v>
      </c>
      <c r="BK68" s="50" t="s">
        <v>3400</v>
      </c>
      <c r="BM68" s="50">
        <f t="shared" si="20"/>
        <v>0</v>
      </c>
    </row>
    <row r="69" spans="1:65" s="50" customFormat="1" ht="24" customHeight="1" x14ac:dyDescent="0.2">
      <c r="A69" s="181">
        <f t="shared" si="0"/>
        <v>2655495</v>
      </c>
      <c r="B69" s="296">
        <v>450</v>
      </c>
      <c r="C69" s="264">
        <v>231</v>
      </c>
      <c r="D69" s="297">
        <v>12862</v>
      </c>
      <c r="E69" s="241" t="s">
        <v>230</v>
      </c>
      <c r="F69" s="242" t="s">
        <v>307</v>
      </c>
      <c r="G69" s="285" t="s">
        <v>137</v>
      </c>
      <c r="H69" s="272" t="s">
        <v>303</v>
      </c>
      <c r="I69" s="292" t="s">
        <v>2884</v>
      </c>
      <c r="J69" s="64">
        <v>4590515059</v>
      </c>
      <c r="K69" s="64" t="s">
        <v>308</v>
      </c>
      <c r="L69" s="64" t="s">
        <v>303</v>
      </c>
      <c r="M69" s="290" t="s">
        <v>137</v>
      </c>
      <c r="N69" s="243" t="s">
        <v>2410</v>
      </c>
      <c r="O69" s="64"/>
      <c r="P69" s="89"/>
      <c r="Q69" s="243">
        <v>30</v>
      </c>
      <c r="R69" s="245">
        <v>120</v>
      </c>
      <c r="S69" s="245">
        <v>110</v>
      </c>
      <c r="T69" s="245">
        <v>29.33</v>
      </c>
      <c r="U69" s="89">
        <v>0</v>
      </c>
      <c r="V69" s="260">
        <v>11</v>
      </c>
      <c r="W69" s="98">
        <v>0</v>
      </c>
      <c r="X69" s="83">
        <v>0</v>
      </c>
      <c r="Y69" s="98">
        <v>1</v>
      </c>
      <c r="Z69" s="64">
        <v>0</v>
      </c>
      <c r="AA69" s="315">
        <v>885165</v>
      </c>
      <c r="AB69" s="315">
        <v>46667</v>
      </c>
      <c r="AC69" s="316">
        <f t="shared" si="1"/>
        <v>931832</v>
      </c>
      <c r="AD69" s="74">
        <v>4500000</v>
      </c>
      <c r="AE69" s="74">
        <v>6000000</v>
      </c>
      <c r="AF69" s="334">
        <f t="shared" si="2"/>
        <v>177895.19999999998</v>
      </c>
      <c r="AG69" s="112">
        <f t="shared" si="3"/>
        <v>26554950</v>
      </c>
      <c r="AH69" s="74">
        <f t="shared" si="4"/>
        <v>1400010</v>
      </c>
      <c r="AI69" s="74">
        <f t="shared" si="5"/>
        <v>21347423.999999996</v>
      </c>
      <c r="AJ69" s="74">
        <f t="shared" si="6"/>
        <v>0</v>
      </c>
      <c r="AK69" s="74">
        <f t="shared" si="7"/>
        <v>4500000</v>
      </c>
      <c r="AL69" s="74">
        <f t="shared" si="8"/>
        <v>6000000</v>
      </c>
      <c r="AM69" s="74">
        <f t="shared" si="9"/>
        <v>4892117.9999999991</v>
      </c>
      <c r="AN69" s="74">
        <f t="shared" si="10"/>
        <v>5217666.2159999991</v>
      </c>
      <c r="AO69" s="74">
        <f t="shared" si="11"/>
        <v>0</v>
      </c>
      <c r="AP69" s="74">
        <f t="shared" si="12"/>
        <v>2200000</v>
      </c>
      <c r="AQ69" s="74">
        <v>0</v>
      </c>
      <c r="AR69" s="74">
        <v>0</v>
      </c>
      <c r="AS69" s="74">
        <v>0</v>
      </c>
      <c r="AT69" s="79">
        <v>0</v>
      </c>
      <c r="AU69" s="81">
        <f t="shared" si="13"/>
        <v>72112168.216000006</v>
      </c>
      <c r="AV69" s="112">
        <f t="shared" si="14"/>
        <v>54364316.440880008</v>
      </c>
      <c r="AW69" s="74">
        <f t="shared" si="15"/>
        <v>72112168.215999991</v>
      </c>
      <c r="AX69" s="74">
        <f t="shared" si="16"/>
        <v>5047851.7751199994</v>
      </c>
      <c r="AY69" s="75">
        <f t="shared" si="17"/>
        <v>1436431.644088001</v>
      </c>
      <c r="AZ69" s="74">
        <v>0</v>
      </c>
      <c r="BA69" s="74">
        <v>0</v>
      </c>
      <c r="BB69" s="74">
        <v>0</v>
      </c>
      <c r="BC69" s="79">
        <v>0</v>
      </c>
      <c r="BD69" s="79">
        <v>0</v>
      </c>
      <c r="BE69" s="79">
        <v>0</v>
      </c>
      <c r="BF69" s="77">
        <v>0</v>
      </c>
      <c r="BG69" s="344">
        <f t="shared" si="18"/>
        <v>6484283.4192080004</v>
      </c>
      <c r="BH69" s="187">
        <f t="shared" si="19"/>
        <v>65627884</v>
      </c>
      <c r="BJ69" s="50">
        <v>12862</v>
      </c>
      <c r="BK69" s="50" t="s">
        <v>3401</v>
      </c>
      <c r="BM69" s="50">
        <f t="shared" si="20"/>
        <v>0</v>
      </c>
    </row>
    <row r="70" spans="1:65" s="50" customFormat="1" ht="24" customHeight="1" x14ac:dyDescent="0.2">
      <c r="A70" s="181">
        <f t="shared" si="0"/>
        <v>2655495</v>
      </c>
      <c r="B70" s="296">
        <v>447</v>
      </c>
      <c r="C70" s="264">
        <v>228</v>
      </c>
      <c r="D70" s="297">
        <v>12863</v>
      </c>
      <c r="E70" s="241" t="s">
        <v>309</v>
      </c>
      <c r="F70" s="242" t="s">
        <v>310</v>
      </c>
      <c r="G70" s="285" t="s">
        <v>137</v>
      </c>
      <c r="H70" s="272" t="s">
        <v>303</v>
      </c>
      <c r="I70" s="349" t="s">
        <v>2881</v>
      </c>
      <c r="J70" s="67">
        <v>3251170414</v>
      </c>
      <c r="K70" s="67" t="s">
        <v>311</v>
      </c>
      <c r="L70" s="67" t="s">
        <v>303</v>
      </c>
      <c r="M70" s="290" t="s">
        <v>137</v>
      </c>
      <c r="N70" s="99"/>
      <c r="O70" s="245" t="s">
        <v>2410</v>
      </c>
      <c r="P70" s="90"/>
      <c r="Q70" s="243">
        <v>30</v>
      </c>
      <c r="R70" s="245">
        <v>90</v>
      </c>
      <c r="S70" s="245">
        <v>0</v>
      </c>
      <c r="T70" s="245">
        <v>0</v>
      </c>
      <c r="U70" s="89">
        <v>0</v>
      </c>
      <c r="V70" s="260">
        <v>23</v>
      </c>
      <c r="W70" s="98">
        <v>0</v>
      </c>
      <c r="X70" s="83">
        <v>0</v>
      </c>
      <c r="Y70" s="98">
        <v>1</v>
      </c>
      <c r="Z70" s="64">
        <v>1</v>
      </c>
      <c r="AA70" s="315">
        <v>885165</v>
      </c>
      <c r="AB70" s="315">
        <v>0</v>
      </c>
      <c r="AC70" s="316">
        <f t="shared" si="1"/>
        <v>885165</v>
      </c>
      <c r="AD70" s="74">
        <v>4500000</v>
      </c>
      <c r="AE70" s="74">
        <v>6000000</v>
      </c>
      <c r="AF70" s="334">
        <f t="shared" si="2"/>
        <v>168986.04545454544</v>
      </c>
      <c r="AG70" s="112">
        <f t="shared" si="3"/>
        <v>26554950</v>
      </c>
      <c r="AH70" s="74">
        <f t="shared" si="4"/>
        <v>0</v>
      </c>
      <c r="AI70" s="74">
        <f t="shared" si="5"/>
        <v>15208744.09090909</v>
      </c>
      <c r="AJ70" s="74">
        <f t="shared" si="6"/>
        <v>2655495</v>
      </c>
      <c r="AK70" s="74">
        <f t="shared" si="7"/>
        <v>4500000</v>
      </c>
      <c r="AL70" s="74">
        <f t="shared" si="8"/>
        <v>6000000</v>
      </c>
      <c r="AM70" s="74">
        <f t="shared" si="9"/>
        <v>0</v>
      </c>
      <c r="AN70" s="74">
        <f t="shared" si="10"/>
        <v>0</v>
      </c>
      <c r="AO70" s="74">
        <f t="shared" si="11"/>
        <v>0</v>
      </c>
      <c r="AP70" s="74">
        <f t="shared" si="12"/>
        <v>4600000</v>
      </c>
      <c r="AQ70" s="74">
        <v>0</v>
      </c>
      <c r="AR70" s="74">
        <v>0</v>
      </c>
      <c r="AS70" s="74">
        <v>0</v>
      </c>
      <c r="AT70" s="79">
        <v>0</v>
      </c>
      <c r="AU70" s="81">
        <f t="shared" si="13"/>
        <v>59519189.090909094</v>
      </c>
      <c r="AV70" s="112">
        <f t="shared" si="14"/>
        <v>37783235.504545458</v>
      </c>
      <c r="AW70" s="74">
        <f t="shared" si="15"/>
        <v>56863694.090909094</v>
      </c>
      <c r="AX70" s="74">
        <f t="shared" si="16"/>
        <v>3980458.5863636369</v>
      </c>
      <c r="AY70" s="75">
        <f t="shared" si="17"/>
        <v>0</v>
      </c>
      <c r="AZ70" s="74">
        <v>0</v>
      </c>
      <c r="BA70" s="74">
        <v>0</v>
      </c>
      <c r="BB70" s="74">
        <v>0</v>
      </c>
      <c r="BC70" s="79">
        <v>0</v>
      </c>
      <c r="BD70" s="79">
        <v>0</v>
      </c>
      <c r="BE70" s="79">
        <v>0</v>
      </c>
      <c r="BF70" s="77">
        <v>0</v>
      </c>
      <c r="BG70" s="344">
        <f t="shared" si="18"/>
        <v>3980458.5863636369</v>
      </c>
      <c r="BH70" s="187">
        <f t="shared" si="19"/>
        <v>55538730</v>
      </c>
      <c r="BJ70" s="50">
        <v>12863</v>
      </c>
      <c r="BK70" s="50" t="s">
        <v>3402</v>
      </c>
      <c r="BM70" s="50">
        <f t="shared" si="20"/>
        <v>0</v>
      </c>
    </row>
    <row r="71" spans="1:65" s="50" customFormat="1" ht="24" customHeight="1" x14ac:dyDescent="0.2">
      <c r="A71" s="181">
        <f t="shared" ref="A71:A134" si="21">885165*3</f>
        <v>2655495</v>
      </c>
      <c r="B71" s="296">
        <v>449</v>
      </c>
      <c r="C71" s="264">
        <v>230</v>
      </c>
      <c r="D71" s="297">
        <v>12864</v>
      </c>
      <c r="E71" s="241" t="s">
        <v>158</v>
      </c>
      <c r="F71" s="242" t="s">
        <v>312</v>
      </c>
      <c r="G71" s="285" t="s">
        <v>137</v>
      </c>
      <c r="H71" s="272" t="s">
        <v>303</v>
      </c>
      <c r="I71" s="292" t="s">
        <v>2883</v>
      </c>
      <c r="J71" s="64">
        <v>4592196988</v>
      </c>
      <c r="K71" s="64" t="s">
        <v>313</v>
      </c>
      <c r="L71" s="64" t="s">
        <v>303</v>
      </c>
      <c r="M71" s="290" t="s">
        <v>137</v>
      </c>
      <c r="N71" s="243" t="s">
        <v>2410</v>
      </c>
      <c r="O71" s="64"/>
      <c r="P71" s="89"/>
      <c r="Q71" s="243">
        <v>30</v>
      </c>
      <c r="R71" s="245">
        <v>120</v>
      </c>
      <c r="S71" s="245">
        <v>110</v>
      </c>
      <c r="T71" s="245">
        <v>29.33</v>
      </c>
      <c r="U71" s="89">
        <v>0</v>
      </c>
      <c r="V71" s="260">
        <v>13</v>
      </c>
      <c r="W71" s="98">
        <v>0</v>
      </c>
      <c r="X71" s="83">
        <v>0</v>
      </c>
      <c r="Y71" s="98">
        <v>0</v>
      </c>
      <c r="Z71" s="64">
        <v>0</v>
      </c>
      <c r="AA71" s="315">
        <v>885165</v>
      </c>
      <c r="AB71" s="315">
        <v>46667</v>
      </c>
      <c r="AC71" s="316">
        <f t="shared" ref="AC71:AC134" si="22">AA71+AB71</f>
        <v>931832</v>
      </c>
      <c r="AD71" s="74">
        <v>4500000</v>
      </c>
      <c r="AE71" s="74">
        <v>6000000</v>
      </c>
      <c r="AF71" s="334">
        <f t="shared" ref="AF71:AF134" si="23">(AC71*30)/220*1.4</f>
        <v>177895.19999999998</v>
      </c>
      <c r="AG71" s="112">
        <f t="shared" ref="AG71:AG134" si="24">AA71*Q71</f>
        <v>26554950</v>
      </c>
      <c r="AH71" s="74">
        <f t="shared" ref="AH71:AH134" si="25">AB71*Q71</f>
        <v>1400010</v>
      </c>
      <c r="AI71" s="74">
        <f t="shared" ref="AI71:AI134" si="26">AF71*R71</f>
        <v>21347423.999999996</v>
      </c>
      <c r="AJ71" s="74">
        <f t="shared" ref="AJ71:AJ134" si="27">IF(Q71=31,A71*Z71,(Q71/30)*A71*Z71)</f>
        <v>0</v>
      </c>
      <c r="AK71" s="74">
        <f t="shared" ref="AK71:AK134" si="28">IF(Q71=31,AD71,(Q71/30)*AD71)</f>
        <v>4500000</v>
      </c>
      <c r="AL71" s="74">
        <f t="shared" ref="AL71:AL134" si="29">IF(Q71=31,AE71,(Q71/30)*AE71)</f>
        <v>6000000</v>
      </c>
      <c r="AM71" s="74">
        <f t="shared" ref="AM71:AM134" si="30">(AC71*30/220)*35%*S71</f>
        <v>4892117.9999999991</v>
      </c>
      <c r="AN71" s="74">
        <f t="shared" ref="AN71:AN134" si="31">AC71*30/220*1.4*T71</f>
        <v>5217666.2159999991</v>
      </c>
      <c r="AO71" s="74">
        <f t="shared" ref="AO71:AO134" si="32">AC71*U71</f>
        <v>0</v>
      </c>
      <c r="AP71" s="74">
        <f t="shared" ref="AP71:AP134" si="33">200000*V71</f>
        <v>2600000</v>
      </c>
      <c r="AQ71" s="74">
        <v>0</v>
      </c>
      <c r="AR71" s="74">
        <v>0</v>
      </c>
      <c r="AS71" s="74">
        <v>0</v>
      </c>
      <c r="AT71" s="79">
        <v>0</v>
      </c>
      <c r="AU71" s="81">
        <f t="shared" ref="AU71:AU134" si="34">SUM(AG71:AT71)</f>
        <v>72512168.216000006</v>
      </c>
      <c r="AV71" s="112">
        <f t="shared" ref="AV71:AV134" si="35">AU71-(AX71+AP71+AO71+AL71+AK71+AJ71+AT71)</f>
        <v>54336316.440880008</v>
      </c>
      <c r="AW71" s="74">
        <f t="shared" ref="AW71:AW134" si="36">AG71+AH71+AK71+AL71+AI71+AN71+AM71+AP71</f>
        <v>72512168.215999991</v>
      </c>
      <c r="AX71" s="74">
        <f t="shared" ref="AX71:AX134" si="37">AW71*7%</f>
        <v>5075851.7751199994</v>
      </c>
      <c r="AY71" s="75">
        <f t="shared" ref="AY71:AY134" si="38">IF(AV71&lt;=40000000,0,IF(AND(AV71&gt;40000000,AV71&lt;=80000000),(AV71-40000000)*10%,IF(AND(AV71&gt;80000000,AV71&lt;=120000000),4000000+(AV71-80000000)*15%,IF(AND(AV71&gt;120000000,AV71&lt;=180000000),10000000+(AV71-120000000)*20%,IF(AND(AV71&gt;180000000,AV71&lt;=240000000),22000000+(AV71-180000000)*25%,IF(AND(AV71&gt;240000000,AV71&lt;=320000000),37000000+(AV71-240000000)*30%,61000000+(AV71-320000000)*35%))))))</f>
        <v>1433631.644088001</v>
      </c>
      <c r="AZ71" s="74">
        <v>0</v>
      </c>
      <c r="BA71" s="74">
        <v>0</v>
      </c>
      <c r="BB71" s="74">
        <v>0</v>
      </c>
      <c r="BC71" s="79">
        <v>0</v>
      </c>
      <c r="BD71" s="79">
        <v>0</v>
      </c>
      <c r="BE71" s="79">
        <v>0</v>
      </c>
      <c r="BF71" s="77">
        <v>0</v>
      </c>
      <c r="BG71" s="344">
        <f t="shared" ref="BG71:BG134" si="39">SUM(AX71:BF71)</f>
        <v>6509483.4192080004</v>
      </c>
      <c r="BH71" s="187">
        <f t="shared" ref="BH71:BH134" si="40">INT(AU71-BG71)</f>
        <v>66002684</v>
      </c>
      <c r="BJ71" s="50">
        <v>12864</v>
      </c>
      <c r="BK71" s="50" t="s">
        <v>3403</v>
      </c>
      <c r="BM71" s="50">
        <f t="shared" si="20"/>
        <v>0</v>
      </c>
    </row>
    <row r="72" spans="1:65" s="50" customFormat="1" ht="24" customHeight="1" x14ac:dyDescent="0.2">
      <c r="A72" s="181">
        <f t="shared" si="21"/>
        <v>2655495</v>
      </c>
      <c r="B72" s="296">
        <v>451</v>
      </c>
      <c r="C72" s="264">
        <v>232</v>
      </c>
      <c r="D72" s="297">
        <v>12865</v>
      </c>
      <c r="E72" s="241" t="s">
        <v>314</v>
      </c>
      <c r="F72" s="242" t="s">
        <v>315</v>
      </c>
      <c r="G72" s="285" t="s">
        <v>137</v>
      </c>
      <c r="H72" s="272" t="s">
        <v>303</v>
      </c>
      <c r="I72" s="349" t="s">
        <v>2885</v>
      </c>
      <c r="J72" s="67" t="s">
        <v>316</v>
      </c>
      <c r="K72" s="67" t="s">
        <v>317</v>
      </c>
      <c r="L72" s="67" t="s">
        <v>303</v>
      </c>
      <c r="M72" s="290" t="s">
        <v>137</v>
      </c>
      <c r="N72" s="243" t="s">
        <v>2410</v>
      </c>
      <c r="O72" s="67"/>
      <c r="P72" s="90"/>
      <c r="Q72" s="243">
        <v>30</v>
      </c>
      <c r="R72" s="245">
        <v>120</v>
      </c>
      <c r="S72" s="245">
        <v>110</v>
      </c>
      <c r="T72" s="245">
        <v>29.33</v>
      </c>
      <c r="U72" s="89">
        <v>0</v>
      </c>
      <c r="V72" s="260">
        <v>14</v>
      </c>
      <c r="W72" s="98">
        <v>0</v>
      </c>
      <c r="X72" s="83">
        <v>0</v>
      </c>
      <c r="Y72" s="98">
        <v>0</v>
      </c>
      <c r="Z72" s="64">
        <v>1</v>
      </c>
      <c r="AA72" s="315">
        <v>885165</v>
      </c>
      <c r="AB72" s="315">
        <v>0</v>
      </c>
      <c r="AC72" s="316">
        <f t="shared" si="22"/>
        <v>885165</v>
      </c>
      <c r="AD72" s="74">
        <v>4500000</v>
      </c>
      <c r="AE72" s="74">
        <v>6000000</v>
      </c>
      <c r="AF72" s="334">
        <f t="shared" si="23"/>
        <v>168986.04545454544</v>
      </c>
      <c r="AG72" s="112">
        <f t="shared" si="24"/>
        <v>26554950</v>
      </c>
      <c r="AH72" s="74">
        <f t="shared" si="25"/>
        <v>0</v>
      </c>
      <c r="AI72" s="74">
        <f t="shared" si="26"/>
        <v>20278325.454545453</v>
      </c>
      <c r="AJ72" s="74">
        <f t="shared" si="27"/>
        <v>2655495</v>
      </c>
      <c r="AK72" s="74">
        <f t="shared" si="28"/>
        <v>4500000</v>
      </c>
      <c r="AL72" s="74">
        <f t="shared" si="29"/>
        <v>6000000</v>
      </c>
      <c r="AM72" s="74">
        <f t="shared" si="30"/>
        <v>4647116.25</v>
      </c>
      <c r="AN72" s="74">
        <f t="shared" si="31"/>
        <v>4956360.7131818179</v>
      </c>
      <c r="AO72" s="74">
        <f t="shared" si="32"/>
        <v>0</v>
      </c>
      <c r="AP72" s="74">
        <f t="shared" si="33"/>
        <v>2800000</v>
      </c>
      <c r="AQ72" s="74">
        <v>0</v>
      </c>
      <c r="AR72" s="74">
        <v>0</v>
      </c>
      <c r="AS72" s="74">
        <v>0</v>
      </c>
      <c r="AT72" s="79">
        <v>0</v>
      </c>
      <c r="AU72" s="81">
        <f t="shared" si="34"/>
        <v>72392247.417727277</v>
      </c>
      <c r="AV72" s="112">
        <f t="shared" si="35"/>
        <v>51555179.74848637</v>
      </c>
      <c r="AW72" s="74">
        <f t="shared" si="36"/>
        <v>69736752.417727262</v>
      </c>
      <c r="AX72" s="74">
        <f t="shared" si="37"/>
        <v>4881572.6692409087</v>
      </c>
      <c r="AY72" s="75">
        <f t="shared" si="38"/>
        <v>1155517.9748486371</v>
      </c>
      <c r="AZ72" s="74">
        <v>0</v>
      </c>
      <c r="BA72" s="74">
        <v>0</v>
      </c>
      <c r="BB72" s="74">
        <v>0</v>
      </c>
      <c r="BC72" s="79">
        <v>0</v>
      </c>
      <c r="BD72" s="79">
        <v>0</v>
      </c>
      <c r="BE72" s="79">
        <v>0</v>
      </c>
      <c r="BF72" s="77">
        <v>0</v>
      </c>
      <c r="BG72" s="344">
        <f t="shared" si="39"/>
        <v>6037090.6440895461</v>
      </c>
      <c r="BH72" s="187">
        <f t="shared" si="40"/>
        <v>66355156</v>
      </c>
      <c r="BJ72" s="50">
        <v>12865</v>
      </c>
      <c r="BK72" s="50" t="s">
        <v>3404</v>
      </c>
      <c r="BM72" s="50">
        <f t="shared" ref="BM72:BM135" si="41">D72-BJ72</f>
        <v>0</v>
      </c>
    </row>
    <row r="73" spans="1:65" s="50" customFormat="1" ht="24" customHeight="1" x14ac:dyDescent="0.2">
      <c r="A73" s="181">
        <f t="shared" si="21"/>
        <v>2655495</v>
      </c>
      <c r="B73" s="296">
        <v>77</v>
      </c>
      <c r="C73" s="264">
        <v>82</v>
      </c>
      <c r="D73" s="297">
        <v>12866</v>
      </c>
      <c r="E73" s="251" t="s">
        <v>318</v>
      </c>
      <c r="F73" s="252" t="s">
        <v>319</v>
      </c>
      <c r="G73" s="251" t="s">
        <v>87</v>
      </c>
      <c r="H73" s="272" t="s">
        <v>303</v>
      </c>
      <c r="I73" s="292" t="s">
        <v>2530</v>
      </c>
      <c r="J73" s="64" t="s">
        <v>320</v>
      </c>
      <c r="K73" s="64" t="s">
        <v>321</v>
      </c>
      <c r="L73" s="64" t="s">
        <v>303</v>
      </c>
      <c r="M73" s="290" t="s">
        <v>2380</v>
      </c>
      <c r="N73" s="98"/>
      <c r="O73" s="64"/>
      <c r="P73" s="89"/>
      <c r="Q73" s="253">
        <v>30</v>
      </c>
      <c r="R73" s="254">
        <v>120</v>
      </c>
      <c r="S73" s="64">
        <v>0</v>
      </c>
      <c r="T73" s="64">
        <v>0</v>
      </c>
      <c r="U73" s="89">
        <v>0</v>
      </c>
      <c r="V73" s="258">
        <v>24</v>
      </c>
      <c r="W73" s="98">
        <v>0</v>
      </c>
      <c r="X73" s="83">
        <v>0</v>
      </c>
      <c r="Y73" s="98">
        <v>0</v>
      </c>
      <c r="Z73" s="64">
        <v>0</v>
      </c>
      <c r="AA73" s="323">
        <v>1477052</v>
      </c>
      <c r="AB73" s="323">
        <v>0</v>
      </c>
      <c r="AC73" s="324">
        <f t="shared" si="22"/>
        <v>1477052</v>
      </c>
      <c r="AD73" s="74">
        <v>4500000</v>
      </c>
      <c r="AE73" s="74">
        <v>6000000</v>
      </c>
      <c r="AF73" s="334">
        <f t="shared" si="23"/>
        <v>281982.65454545454</v>
      </c>
      <c r="AG73" s="112">
        <f t="shared" si="24"/>
        <v>44311560</v>
      </c>
      <c r="AH73" s="74">
        <f t="shared" si="25"/>
        <v>0</v>
      </c>
      <c r="AI73" s="74">
        <f t="shared" si="26"/>
        <v>33837918.545454547</v>
      </c>
      <c r="AJ73" s="74">
        <f t="shared" si="27"/>
        <v>0</v>
      </c>
      <c r="AK73" s="74">
        <f t="shared" si="28"/>
        <v>4500000</v>
      </c>
      <c r="AL73" s="74">
        <f t="shared" si="29"/>
        <v>6000000</v>
      </c>
      <c r="AM73" s="74">
        <f t="shared" si="30"/>
        <v>0</v>
      </c>
      <c r="AN73" s="74">
        <f t="shared" si="31"/>
        <v>0</v>
      </c>
      <c r="AO73" s="74">
        <f t="shared" si="32"/>
        <v>0</v>
      </c>
      <c r="AP73" s="74">
        <f t="shared" si="33"/>
        <v>4800000</v>
      </c>
      <c r="AQ73" s="74">
        <v>0</v>
      </c>
      <c r="AR73" s="74">
        <v>0</v>
      </c>
      <c r="AS73" s="74">
        <v>0</v>
      </c>
      <c r="AT73" s="79">
        <v>0</v>
      </c>
      <c r="AU73" s="81">
        <f t="shared" si="34"/>
        <v>93449478.545454547</v>
      </c>
      <c r="AV73" s="112">
        <f t="shared" si="35"/>
        <v>71608015.047272727</v>
      </c>
      <c r="AW73" s="74">
        <f t="shared" si="36"/>
        <v>93449478.545454547</v>
      </c>
      <c r="AX73" s="74">
        <f t="shared" si="37"/>
        <v>6541463.498181819</v>
      </c>
      <c r="AY73" s="75">
        <f t="shared" si="38"/>
        <v>3160801.5047272728</v>
      </c>
      <c r="AZ73" s="74">
        <v>0</v>
      </c>
      <c r="BA73" s="74">
        <v>0</v>
      </c>
      <c r="BB73" s="74">
        <v>0</v>
      </c>
      <c r="BC73" s="79">
        <v>0</v>
      </c>
      <c r="BD73" s="79">
        <v>0</v>
      </c>
      <c r="BE73" s="79">
        <v>0</v>
      </c>
      <c r="BF73" s="77">
        <v>0</v>
      </c>
      <c r="BG73" s="344">
        <f t="shared" si="39"/>
        <v>9702265.0029090922</v>
      </c>
      <c r="BH73" s="187">
        <f t="shared" si="40"/>
        <v>83747213</v>
      </c>
      <c r="BJ73" s="50">
        <v>12866</v>
      </c>
      <c r="BK73" s="50" t="s">
        <v>3405</v>
      </c>
      <c r="BM73" s="50">
        <f t="shared" si="41"/>
        <v>0</v>
      </c>
    </row>
    <row r="74" spans="1:65" s="50" customFormat="1" ht="24" customHeight="1" x14ac:dyDescent="0.2">
      <c r="A74" s="181">
        <f t="shared" si="21"/>
        <v>2655495</v>
      </c>
      <c r="B74" s="296">
        <v>165</v>
      </c>
      <c r="C74" s="264">
        <v>174</v>
      </c>
      <c r="D74" s="297">
        <v>12867</v>
      </c>
      <c r="E74" s="251" t="s">
        <v>322</v>
      </c>
      <c r="F74" s="252" t="s">
        <v>323</v>
      </c>
      <c r="G74" s="251" t="s">
        <v>87</v>
      </c>
      <c r="H74" s="272" t="s">
        <v>324</v>
      </c>
      <c r="I74" s="292" t="s">
        <v>2607</v>
      </c>
      <c r="J74" s="64" t="s">
        <v>325</v>
      </c>
      <c r="K74" s="64" t="s">
        <v>326</v>
      </c>
      <c r="L74" s="64" t="s">
        <v>324</v>
      </c>
      <c r="M74" s="290" t="s">
        <v>2382</v>
      </c>
      <c r="N74" s="98"/>
      <c r="O74" s="64"/>
      <c r="P74" s="89"/>
      <c r="Q74" s="253">
        <v>30</v>
      </c>
      <c r="R74" s="254">
        <v>72</v>
      </c>
      <c r="S74" s="64">
        <v>0</v>
      </c>
      <c r="T74" s="64">
        <v>0</v>
      </c>
      <c r="U74" s="89">
        <v>0</v>
      </c>
      <c r="V74" s="258">
        <v>19</v>
      </c>
      <c r="W74" s="98">
        <v>0</v>
      </c>
      <c r="X74" s="83">
        <v>0</v>
      </c>
      <c r="Y74" s="98">
        <v>2</v>
      </c>
      <c r="Z74" s="64">
        <v>2</v>
      </c>
      <c r="AA74" s="323">
        <v>1145360</v>
      </c>
      <c r="AB74" s="323">
        <v>46667</v>
      </c>
      <c r="AC74" s="324">
        <f t="shared" si="22"/>
        <v>1192027</v>
      </c>
      <c r="AD74" s="74">
        <v>4500000</v>
      </c>
      <c r="AE74" s="74">
        <v>6000000</v>
      </c>
      <c r="AF74" s="334">
        <f t="shared" si="23"/>
        <v>227568.79090909089</v>
      </c>
      <c r="AG74" s="112">
        <f t="shared" si="24"/>
        <v>34360800</v>
      </c>
      <c r="AH74" s="74">
        <f t="shared" si="25"/>
        <v>1400010</v>
      </c>
      <c r="AI74" s="74">
        <f t="shared" si="26"/>
        <v>16384952.945454545</v>
      </c>
      <c r="AJ74" s="74">
        <f t="shared" si="27"/>
        <v>5310990</v>
      </c>
      <c r="AK74" s="74">
        <f t="shared" si="28"/>
        <v>4500000</v>
      </c>
      <c r="AL74" s="74">
        <f t="shared" si="29"/>
        <v>6000000</v>
      </c>
      <c r="AM74" s="74">
        <f t="shared" si="30"/>
        <v>0</v>
      </c>
      <c r="AN74" s="74">
        <f t="shared" si="31"/>
        <v>0</v>
      </c>
      <c r="AO74" s="74">
        <f t="shared" si="32"/>
        <v>0</v>
      </c>
      <c r="AP74" s="74">
        <f t="shared" si="33"/>
        <v>3800000</v>
      </c>
      <c r="AQ74" s="74">
        <v>0</v>
      </c>
      <c r="AR74" s="74">
        <v>0</v>
      </c>
      <c r="AS74" s="74">
        <v>0</v>
      </c>
      <c r="AT74" s="79">
        <v>0</v>
      </c>
      <c r="AU74" s="81">
        <f t="shared" si="34"/>
        <v>71756752.945454538</v>
      </c>
      <c r="AV74" s="112">
        <f t="shared" si="35"/>
        <v>47494559.539272718</v>
      </c>
      <c r="AW74" s="74">
        <f t="shared" si="36"/>
        <v>66445762.945454545</v>
      </c>
      <c r="AX74" s="74">
        <f t="shared" si="37"/>
        <v>4651203.4061818188</v>
      </c>
      <c r="AY74" s="75">
        <f t="shared" si="38"/>
        <v>749455.95392727188</v>
      </c>
      <c r="AZ74" s="74">
        <v>0</v>
      </c>
      <c r="BA74" s="74">
        <v>0</v>
      </c>
      <c r="BB74" s="74">
        <v>0</v>
      </c>
      <c r="BC74" s="79">
        <v>0</v>
      </c>
      <c r="BD74" s="79">
        <v>0</v>
      </c>
      <c r="BE74" s="79">
        <v>0</v>
      </c>
      <c r="BF74" s="77">
        <v>0</v>
      </c>
      <c r="BG74" s="344">
        <f t="shared" si="39"/>
        <v>5400659.3601090908</v>
      </c>
      <c r="BH74" s="187">
        <f t="shared" si="40"/>
        <v>66356093</v>
      </c>
      <c r="BJ74" s="50">
        <v>12867</v>
      </c>
      <c r="BK74" s="50" t="s">
        <v>3406</v>
      </c>
      <c r="BM74" s="50">
        <f t="shared" si="41"/>
        <v>0</v>
      </c>
    </row>
    <row r="75" spans="1:65" s="50" customFormat="1" ht="24" customHeight="1" x14ac:dyDescent="0.2">
      <c r="A75" s="181">
        <f t="shared" si="21"/>
        <v>2655495</v>
      </c>
      <c r="B75" s="296">
        <v>577</v>
      </c>
      <c r="C75" s="264">
        <v>372</v>
      </c>
      <c r="D75" s="297">
        <v>12868</v>
      </c>
      <c r="E75" s="241" t="s">
        <v>327</v>
      </c>
      <c r="F75" s="242" t="s">
        <v>328</v>
      </c>
      <c r="G75" s="285" t="s">
        <v>137</v>
      </c>
      <c r="H75" s="272" t="s">
        <v>324</v>
      </c>
      <c r="I75" s="292" t="s">
        <v>2998</v>
      </c>
      <c r="J75" s="64" t="s">
        <v>329</v>
      </c>
      <c r="K75" s="64" t="s">
        <v>330</v>
      </c>
      <c r="L75" s="64" t="s">
        <v>324</v>
      </c>
      <c r="M75" s="290" t="s">
        <v>137</v>
      </c>
      <c r="N75" s="243" t="s">
        <v>2410</v>
      </c>
      <c r="O75" s="64"/>
      <c r="P75" s="89"/>
      <c r="Q75" s="243">
        <v>30</v>
      </c>
      <c r="R75" s="245">
        <v>120</v>
      </c>
      <c r="S75" s="245">
        <v>110</v>
      </c>
      <c r="T75" s="245">
        <v>29.33</v>
      </c>
      <c r="U75" s="89">
        <v>0</v>
      </c>
      <c r="V75" s="260">
        <v>15</v>
      </c>
      <c r="W75" s="98">
        <v>0</v>
      </c>
      <c r="X75" s="83">
        <v>0</v>
      </c>
      <c r="Y75" s="98">
        <v>0</v>
      </c>
      <c r="Z75" s="64">
        <v>0</v>
      </c>
      <c r="AA75" s="315">
        <v>885165</v>
      </c>
      <c r="AB75" s="315">
        <v>46667</v>
      </c>
      <c r="AC75" s="316">
        <f t="shared" si="22"/>
        <v>931832</v>
      </c>
      <c r="AD75" s="74">
        <v>4500000</v>
      </c>
      <c r="AE75" s="74">
        <v>6000000</v>
      </c>
      <c r="AF75" s="334">
        <f t="shared" si="23"/>
        <v>177895.19999999998</v>
      </c>
      <c r="AG75" s="112">
        <f t="shared" si="24"/>
        <v>26554950</v>
      </c>
      <c r="AH75" s="74">
        <f t="shared" si="25"/>
        <v>1400010</v>
      </c>
      <c r="AI75" s="74">
        <f t="shared" si="26"/>
        <v>21347423.999999996</v>
      </c>
      <c r="AJ75" s="74">
        <f t="shared" si="27"/>
        <v>0</v>
      </c>
      <c r="AK75" s="74">
        <f t="shared" si="28"/>
        <v>4500000</v>
      </c>
      <c r="AL75" s="74">
        <f t="shared" si="29"/>
        <v>6000000</v>
      </c>
      <c r="AM75" s="74">
        <f t="shared" si="30"/>
        <v>4892117.9999999991</v>
      </c>
      <c r="AN75" s="74">
        <f t="shared" si="31"/>
        <v>5217666.2159999991</v>
      </c>
      <c r="AO75" s="74">
        <f t="shared" si="32"/>
        <v>0</v>
      </c>
      <c r="AP75" s="74">
        <f t="shared" si="33"/>
        <v>3000000</v>
      </c>
      <c r="AQ75" s="74">
        <v>0</v>
      </c>
      <c r="AR75" s="74">
        <v>0</v>
      </c>
      <c r="AS75" s="74">
        <v>0</v>
      </c>
      <c r="AT75" s="79">
        <v>0</v>
      </c>
      <c r="AU75" s="81">
        <f t="shared" si="34"/>
        <v>72912168.216000006</v>
      </c>
      <c r="AV75" s="112">
        <f t="shared" si="35"/>
        <v>54308316.440880008</v>
      </c>
      <c r="AW75" s="74">
        <f t="shared" si="36"/>
        <v>72912168.215999991</v>
      </c>
      <c r="AX75" s="74">
        <f t="shared" si="37"/>
        <v>5103851.7751199994</v>
      </c>
      <c r="AY75" s="75">
        <f t="shared" si="38"/>
        <v>1430831.644088001</v>
      </c>
      <c r="AZ75" s="74">
        <v>0</v>
      </c>
      <c r="BA75" s="74">
        <v>0</v>
      </c>
      <c r="BB75" s="74">
        <v>0</v>
      </c>
      <c r="BC75" s="79">
        <v>0</v>
      </c>
      <c r="BD75" s="79">
        <v>0</v>
      </c>
      <c r="BE75" s="79">
        <v>0</v>
      </c>
      <c r="BF75" s="77">
        <v>0</v>
      </c>
      <c r="BG75" s="344">
        <f t="shared" si="39"/>
        <v>6534683.4192080004</v>
      </c>
      <c r="BH75" s="187">
        <f t="shared" si="40"/>
        <v>66377484</v>
      </c>
      <c r="BJ75" s="50">
        <v>12868</v>
      </c>
      <c r="BK75" s="50" t="s">
        <v>3407</v>
      </c>
      <c r="BM75" s="50">
        <f t="shared" si="41"/>
        <v>0</v>
      </c>
    </row>
    <row r="76" spans="1:65" s="50" customFormat="1" ht="24" customHeight="1" x14ac:dyDescent="0.2">
      <c r="A76" s="181">
        <f t="shared" si="21"/>
        <v>2655495</v>
      </c>
      <c r="B76" s="296">
        <v>578</v>
      </c>
      <c r="C76" s="264">
        <v>373</v>
      </c>
      <c r="D76" s="297">
        <v>12869</v>
      </c>
      <c r="E76" s="241" t="s">
        <v>331</v>
      </c>
      <c r="F76" s="242" t="s">
        <v>332</v>
      </c>
      <c r="G76" s="285" t="s">
        <v>137</v>
      </c>
      <c r="H76" s="272" t="s">
        <v>324</v>
      </c>
      <c r="I76" s="292" t="s">
        <v>2999</v>
      </c>
      <c r="J76" s="64" t="s">
        <v>333</v>
      </c>
      <c r="K76" s="64" t="s">
        <v>334</v>
      </c>
      <c r="L76" s="64" t="s">
        <v>324</v>
      </c>
      <c r="M76" s="290" t="s">
        <v>137</v>
      </c>
      <c r="N76" s="98"/>
      <c r="O76" s="245" t="s">
        <v>2410</v>
      </c>
      <c r="P76" s="89"/>
      <c r="Q76" s="243">
        <v>30</v>
      </c>
      <c r="R76" s="245">
        <v>90</v>
      </c>
      <c r="S76" s="245">
        <v>0</v>
      </c>
      <c r="T76" s="245">
        <v>0</v>
      </c>
      <c r="U76" s="244">
        <f>1+1+1+1+1</f>
        <v>5</v>
      </c>
      <c r="V76" s="260">
        <v>20</v>
      </c>
      <c r="W76" s="98">
        <v>0</v>
      </c>
      <c r="X76" s="83">
        <v>0</v>
      </c>
      <c r="Y76" s="98">
        <v>1</v>
      </c>
      <c r="Z76" s="64">
        <v>1</v>
      </c>
      <c r="AA76" s="315">
        <v>885165</v>
      </c>
      <c r="AB76" s="315">
        <v>46667</v>
      </c>
      <c r="AC76" s="316">
        <f t="shared" si="22"/>
        <v>931832</v>
      </c>
      <c r="AD76" s="74">
        <v>4500000</v>
      </c>
      <c r="AE76" s="74">
        <v>6000000</v>
      </c>
      <c r="AF76" s="334">
        <f t="shared" si="23"/>
        <v>177895.19999999998</v>
      </c>
      <c r="AG76" s="112">
        <f t="shared" si="24"/>
        <v>26554950</v>
      </c>
      <c r="AH76" s="74">
        <f t="shared" si="25"/>
        <v>1400010</v>
      </c>
      <c r="AI76" s="74">
        <f t="shared" si="26"/>
        <v>16010567.999999998</v>
      </c>
      <c r="AJ76" s="74">
        <f t="shared" si="27"/>
        <v>2655495</v>
      </c>
      <c r="AK76" s="74">
        <f t="shared" si="28"/>
        <v>4500000</v>
      </c>
      <c r="AL76" s="74">
        <f t="shared" si="29"/>
        <v>6000000</v>
      </c>
      <c r="AM76" s="74">
        <f t="shared" si="30"/>
        <v>0</v>
      </c>
      <c r="AN76" s="74">
        <f t="shared" si="31"/>
        <v>0</v>
      </c>
      <c r="AO76" s="74">
        <f t="shared" si="32"/>
        <v>4659160</v>
      </c>
      <c r="AP76" s="74">
        <f t="shared" si="33"/>
        <v>4000000</v>
      </c>
      <c r="AQ76" s="74">
        <v>0</v>
      </c>
      <c r="AR76" s="74">
        <v>0</v>
      </c>
      <c r="AS76" s="74">
        <v>0</v>
      </c>
      <c r="AT76" s="79">
        <v>0</v>
      </c>
      <c r="AU76" s="81">
        <f t="shared" si="34"/>
        <v>65780183</v>
      </c>
      <c r="AV76" s="112">
        <f t="shared" si="35"/>
        <v>39872941.039999999</v>
      </c>
      <c r="AW76" s="74">
        <f t="shared" si="36"/>
        <v>58465528</v>
      </c>
      <c r="AX76" s="74">
        <f t="shared" si="37"/>
        <v>4092586.9600000004</v>
      </c>
      <c r="AY76" s="75">
        <f t="shared" si="38"/>
        <v>0</v>
      </c>
      <c r="AZ76" s="74">
        <v>0</v>
      </c>
      <c r="BA76" s="74">
        <v>0</v>
      </c>
      <c r="BB76" s="74">
        <v>0</v>
      </c>
      <c r="BC76" s="79">
        <v>0</v>
      </c>
      <c r="BD76" s="79">
        <v>0</v>
      </c>
      <c r="BE76" s="79">
        <v>0</v>
      </c>
      <c r="BF76" s="77">
        <v>0</v>
      </c>
      <c r="BG76" s="344">
        <f t="shared" si="39"/>
        <v>4092586.9600000004</v>
      </c>
      <c r="BH76" s="187">
        <f t="shared" si="40"/>
        <v>61687596</v>
      </c>
      <c r="BJ76" s="50">
        <v>12869</v>
      </c>
      <c r="BK76" s="50" t="s">
        <v>3408</v>
      </c>
      <c r="BM76" s="50">
        <f t="shared" si="41"/>
        <v>0</v>
      </c>
    </row>
    <row r="77" spans="1:65" s="50" customFormat="1" ht="24" customHeight="1" x14ac:dyDescent="0.2">
      <c r="A77" s="181">
        <f t="shared" si="21"/>
        <v>2655495</v>
      </c>
      <c r="B77" s="296">
        <v>576</v>
      </c>
      <c r="C77" s="264">
        <v>371</v>
      </c>
      <c r="D77" s="297">
        <v>12870</v>
      </c>
      <c r="E77" s="241" t="s">
        <v>85</v>
      </c>
      <c r="F77" s="242" t="s">
        <v>335</v>
      </c>
      <c r="G77" s="285" t="s">
        <v>137</v>
      </c>
      <c r="H77" s="272" t="s">
        <v>324</v>
      </c>
      <c r="I77" s="292" t="s">
        <v>2997</v>
      </c>
      <c r="J77" s="64" t="s">
        <v>336</v>
      </c>
      <c r="K77" s="64" t="s">
        <v>337</v>
      </c>
      <c r="L77" s="64" t="s">
        <v>324</v>
      </c>
      <c r="M77" s="290" t="s">
        <v>137</v>
      </c>
      <c r="N77" s="243" t="s">
        <v>2410</v>
      </c>
      <c r="O77" s="64"/>
      <c r="P77" s="89"/>
      <c r="Q77" s="243">
        <v>30</v>
      </c>
      <c r="R77" s="245">
        <v>120</v>
      </c>
      <c r="S77" s="245">
        <v>110</v>
      </c>
      <c r="T77" s="245">
        <v>29.33</v>
      </c>
      <c r="U77" s="89">
        <v>0</v>
      </c>
      <c r="V77" s="260">
        <v>15</v>
      </c>
      <c r="W77" s="98">
        <v>0</v>
      </c>
      <c r="X77" s="83">
        <v>0</v>
      </c>
      <c r="Y77" s="98">
        <v>0</v>
      </c>
      <c r="Z77" s="64">
        <v>0</v>
      </c>
      <c r="AA77" s="315">
        <v>885165</v>
      </c>
      <c r="AB77" s="315">
        <v>46667</v>
      </c>
      <c r="AC77" s="316">
        <f t="shared" si="22"/>
        <v>931832</v>
      </c>
      <c r="AD77" s="74">
        <v>4500000</v>
      </c>
      <c r="AE77" s="74">
        <v>6000000</v>
      </c>
      <c r="AF77" s="334">
        <f t="shared" si="23"/>
        <v>177895.19999999998</v>
      </c>
      <c r="AG77" s="112">
        <f t="shared" si="24"/>
        <v>26554950</v>
      </c>
      <c r="AH77" s="74">
        <f t="shared" si="25"/>
        <v>1400010</v>
      </c>
      <c r="AI77" s="74">
        <f t="shared" si="26"/>
        <v>21347423.999999996</v>
      </c>
      <c r="AJ77" s="74">
        <f t="shared" si="27"/>
        <v>0</v>
      </c>
      <c r="AK77" s="74">
        <f t="shared" si="28"/>
        <v>4500000</v>
      </c>
      <c r="AL77" s="74">
        <f t="shared" si="29"/>
        <v>6000000</v>
      </c>
      <c r="AM77" s="74">
        <f t="shared" si="30"/>
        <v>4892117.9999999991</v>
      </c>
      <c r="AN77" s="74">
        <f t="shared" si="31"/>
        <v>5217666.2159999991</v>
      </c>
      <c r="AO77" s="74">
        <f t="shared" si="32"/>
        <v>0</v>
      </c>
      <c r="AP77" s="74">
        <f t="shared" si="33"/>
        <v>3000000</v>
      </c>
      <c r="AQ77" s="74">
        <v>0</v>
      </c>
      <c r="AR77" s="74">
        <v>0</v>
      </c>
      <c r="AS77" s="74">
        <v>0</v>
      </c>
      <c r="AT77" s="79">
        <v>0</v>
      </c>
      <c r="AU77" s="81">
        <f t="shared" si="34"/>
        <v>72912168.216000006</v>
      </c>
      <c r="AV77" s="112">
        <f t="shared" si="35"/>
        <v>54308316.440880008</v>
      </c>
      <c r="AW77" s="74">
        <f t="shared" si="36"/>
        <v>72912168.215999991</v>
      </c>
      <c r="AX77" s="74">
        <f t="shared" si="37"/>
        <v>5103851.7751199994</v>
      </c>
      <c r="AY77" s="75">
        <f t="shared" si="38"/>
        <v>1430831.644088001</v>
      </c>
      <c r="AZ77" s="74">
        <v>0</v>
      </c>
      <c r="BA77" s="74">
        <v>0</v>
      </c>
      <c r="BB77" s="74">
        <v>0</v>
      </c>
      <c r="BC77" s="79">
        <v>0</v>
      </c>
      <c r="BD77" s="79">
        <v>0</v>
      </c>
      <c r="BE77" s="79">
        <v>0</v>
      </c>
      <c r="BF77" s="77">
        <v>0</v>
      </c>
      <c r="BG77" s="344">
        <f t="shared" si="39"/>
        <v>6534683.4192080004</v>
      </c>
      <c r="BH77" s="187">
        <f t="shared" si="40"/>
        <v>66377484</v>
      </c>
      <c r="BJ77" s="50">
        <v>12870</v>
      </c>
      <c r="BK77" s="50" t="s">
        <v>3409</v>
      </c>
      <c r="BM77" s="50">
        <f t="shared" si="41"/>
        <v>0</v>
      </c>
    </row>
    <row r="78" spans="1:65" s="50" customFormat="1" ht="24" customHeight="1" x14ac:dyDescent="0.2">
      <c r="A78" s="181">
        <f t="shared" si="21"/>
        <v>2655495</v>
      </c>
      <c r="B78" s="296">
        <v>575</v>
      </c>
      <c r="C78" s="264">
        <v>370</v>
      </c>
      <c r="D78" s="297">
        <v>12871</v>
      </c>
      <c r="E78" s="241" t="s">
        <v>338</v>
      </c>
      <c r="F78" s="242" t="s">
        <v>339</v>
      </c>
      <c r="G78" s="285" t="s">
        <v>137</v>
      </c>
      <c r="H78" s="272" t="s">
        <v>324</v>
      </c>
      <c r="I78" s="292" t="s">
        <v>2996</v>
      </c>
      <c r="J78" s="64" t="s">
        <v>340</v>
      </c>
      <c r="K78" s="64" t="s">
        <v>341</v>
      </c>
      <c r="L78" s="64" t="s">
        <v>324</v>
      </c>
      <c r="M78" s="290" t="s">
        <v>137</v>
      </c>
      <c r="N78" s="243" t="s">
        <v>2410</v>
      </c>
      <c r="O78" s="64"/>
      <c r="P78" s="89"/>
      <c r="Q78" s="243">
        <v>30</v>
      </c>
      <c r="R78" s="245">
        <v>120</v>
      </c>
      <c r="S78" s="245">
        <v>110</v>
      </c>
      <c r="T78" s="245">
        <v>29.33</v>
      </c>
      <c r="U78" s="89">
        <v>0</v>
      </c>
      <c r="V78" s="260">
        <v>15</v>
      </c>
      <c r="W78" s="98">
        <v>0</v>
      </c>
      <c r="X78" s="83">
        <v>0</v>
      </c>
      <c r="Y78" s="98">
        <v>1</v>
      </c>
      <c r="Z78" s="64">
        <v>1</v>
      </c>
      <c r="AA78" s="315">
        <v>885165</v>
      </c>
      <c r="AB78" s="315">
        <v>46667</v>
      </c>
      <c r="AC78" s="316">
        <f t="shared" si="22"/>
        <v>931832</v>
      </c>
      <c r="AD78" s="74">
        <v>4500000</v>
      </c>
      <c r="AE78" s="74">
        <v>6000000</v>
      </c>
      <c r="AF78" s="334">
        <f t="shared" si="23"/>
        <v>177895.19999999998</v>
      </c>
      <c r="AG78" s="112">
        <f t="shared" si="24"/>
        <v>26554950</v>
      </c>
      <c r="AH78" s="74">
        <f t="shared" si="25"/>
        <v>1400010</v>
      </c>
      <c r="AI78" s="74">
        <f t="shared" si="26"/>
        <v>21347423.999999996</v>
      </c>
      <c r="AJ78" s="74">
        <f t="shared" si="27"/>
        <v>2655495</v>
      </c>
      <c r="AK78" s="74">
        <f t="shared" si="28"/>
        <v>4500000</v>
      </c>
      <c r="AL78" s="74">
        <f t="shared" si="29"/>
        <v>6000000</v>
      </c>
      <c r="AM78" s="74">
        <f t="shared" si="30"/>
        <v>4892117.9999999991</v>
      </c>
      <c r="AN78" s="74">
        <f t="shared" si="31"/>
        <v>5217666.2159999991</v>
      </c>
      <c r="AO78" s="74">
        <f t="shared" si="32"/>
        <v>0</v>
      </c>
      <c r="AP78" s="74">
        <f t="shared" si="33"/>
        <v>3000000</v>
      </c>
      <c r="AQ78" s="74">
        <v>0</v>
      </c>
      <c r="AR78" s="74">
        <v>0</v>
      </c>
      <c r="AS78" s="74">
        <v>0</v>
      </c>
      <c r="AT78" s="79">
        <v>0</v>
      </c>
      <c r="AU78" s="81">
        <f t="shared" si="34"/>
        <v>75567663.216000006</v>
      </c>
      <c r="AV78" s="112">
        <f t="shared" si="35"/>
        <v>54308316.440880008</v>
      </c>
      <c r="AW78" s="74">
        <f t="shared" si="36"/>
        <v>72912168.215999991</v>
      </c>
      <c r="AX78" s="74">
        <f t="shared" si="37"/>
        <v>5103851.7751199994</v>
      </c>
      <c r="AY78" s="75">
        <f t="shared" si="38"/>
        <v>1430831.644088001</v>
      </c>
      <c r="AZ78" s="74">
        <v>0</v>
      </c>
      <c r="BA78" s="74">
        <v>0</v>
      </c>
      <c r="BB78" s="74">
        <v>0</v>
      </c>
      <c r="BC78" s="79">
        <v>0</v>
      </c>
      <c r="BD78" s="79">
        <v>0</v>
      </c>
      <c r="BE78" s="79">
        <v>0</v>
      </c>
      <c r="BF78" s="77">
        <v>0</v>
      </c>
      <c r="BG78" s="344">
        <f t="shared" si="39"/>
        <v>6534683.4192080004</v>
      </c>
      <c r="BH78" s="187">
        <f t="shared" si="40"/>
        <v>69032979</v>
      </c>
      <c r="BJ78" s="50">
        <v>12871</v>
      </c>
      <c r="BK78" s="50" t="s">
        <v>3410</v>
      </c>
      <c r="BM78" s="50">
        <f t="shared" si="41"/>
        <v>0</v>
      </c>
    </row>
    <row r="79" spans="1:65" s="50" customFormat="1" ht="24" customHeight="1" x14ac:dyDescent="0.2">
      <c r="A79" s="181">
        <f t="shared" si="21"/>
        <v>2655495</v>
      </c>
      <c r="B79" s="296">
        <v>580</v>
      </c>
      <c r="C79" s="264">
        <v>375</v>
      </c>
      <c r="D79" s="297">
        <v>12872</v>
      </c>
      <c r="E79" s="241" t="s">
        <v>111</v>
      </c>
      <c r="F79" s="242" t="s">
        <v>342</v>
      </c>
      <c r="G79" s="285" t="s">
        <v>137</v>
      </c>
      <c r="H79" s="272" t="s">
        <v>324</v>
      </c>
      <c r="I79" s="292" t="s">
        <v>3001</v>
      </c>
      <c r="J79" s="64" t="s">
        <v>343</v>
      </c>
      <c r="K79" s="64" t="s">
        <v>344</v>
      </c>
      <c r="L79" s="64" t="s">
        <v>324</v>
      </c>
      <c r="M79" s="290" t="s">
        <v>137</v>
      </c>
      <c r="N79" s="243" t="s">
        <v>2410</v>
      </c>
      <c r="O79" s="64"/>
      <c r="P79" s="89"/>
      <c r="Q79" s="243">
        <v>30</v>
      </c>
      <c r="R79" s="245">
        <v>120</v>
      </c>
      <c r="S79" s="245">
        <v>110</v>
      </c>
      <c r="T79" s="245">
        <v>29.33</v>
      </c>
      <c r="U79" s="89">
        <v>0</v>
      </c>
      <c r="V79" s="260">
        <v>15</v>
      </c>
      <c r="W79" s="98">
        <v>0</v>
      </c>
      <c r="X79" s="83">
        <v>0</v>
      </c>
      <c r="Y79" s="98">
        <v>0</v>
      </c>
      <c r="Z79" s="64">
        <v>0</v>
      </c>
      <c r="AA79" s="315">
        <v>885165</v>
      </c>
      <c r="AB79" s="315">
        <v>46667</v>
      </c>
      <c r="AC79" s="316">
        <f t="shared" si="22"/>
        <v>931832</v>
      </c>
      <c r="AD79" s="74">
        <v>4500000</v>
      </c>
      <c r="AE79" s="74">
        <v>6000000</v>
      </c>
      <c r="AF79" s="334">
        <f t="shared" si="23"/>
        <v>177895.19999999998</v>
      </c>
      <c r="AG79" s="112">
        <f t="shared" si="24"/>
        <v>26554950</v>
      </c>
      <c r="AH79" s="74">
        <f t="shared" si="25"/>
        <v>1400010</v>
      </c>
      <c r="AI79" s="74">
        <f t="shared" si="26"/>
        <v>21347423.999999996</v>
      </c>
      <c r="AJ79" s="74">
        <f t="shared" si="27"/>
        <v>0</v>
      </c>
      <c r="AK79" s="74">
        <f t="shared" si="28"/>
        <v>4500000</v>
      </c>
      <c r="AL79" s="74">
        <f t="shared" si="29"/>
        <v>6000000</v>
      </c>
      <c r="AM79" s="74">
        <f t="shared" si="30"/>
        <v>4892117.9999999991</v>
      </c>
      <c r="AN79" s="74">
        <f t="shared" si="31"/>
        <v>5217666.2159999991</v>
      </c>
      <c r="AO79" s="74">
        <f t="shared" si="32"/>
        <v>0</v>
      </c>
      <c r="AP79" s="74">
        <f t="shared" si="33"/>
        <v>3000000</v>
      </c>
      <c r="AQ79" s="74">
        <v>0</v>
      </c>
      <c r="AR79" s="74">
        <v>0</v>
      </c>
      <c r="AS79" s="74">
        <v>0</v>
      </c>
      <c r="AT79" s="79">
        <v>0</v>
      </c>
      <c r="AU79" s="81">
        <f t="shared" si="34"/>
        <v>72912168.216000006</v>
      </c>
      <c r="AV79" s="112">
        <f t="shared" si="35"/>
        <v>54308316.440880008</v>
      </c>
      <c r="AW79" s="74">
        <f t="shared" si="36"/>
        <v>72912168.215999991</v>
      </c>
      <c r="AX79" s="74">
        <f t="shared" si="37"/>
        <v>5103851.7751199994</v>
      </c>
      <c r="AY79" s="75">
        <f t="shared" si="38"/>
        <v>1430831.644088001</v>
      </c>
      <c r="AZ79" s="74">
        <v>0</v>
      </c>
      <c r="BA79" s="74">
        <v>0</v>
      </c>
      <c r="BB79" s="74">
        <v>0</v>
      </c>
      <c r="BC79" s="79">
        <v>0</v>
      </c>
      <c r="BD79" s="79">
        <v>0</v>
      </c>
      <c r="BE79" s="79">
        <v>0</v>
      </c>
      <c r="BF79" s="77">
        <v>0</v>
      </c>
      <c r="BG79" s="344">
        <f t="shared" si="39"/>
        <v>6534683.4192080004</v>
      </c>
      <c r="BH79" s="187">
        <f t="shared" si="40"/>
        <v>66377484</v>
      </c>
      <c r="BJ79" s="50">
        <v>12872</v>
      </c>
      <c r="BK79" s="50" t="s">
        <v>3411</v>
      </c>
      <c r="BM79" s="50">
        <f t="shared" si="41"/>
        <v>0</v>
      </c>
    </row>
    <row r="80" spans="1:65" s="50" customFormat="1" ht="24" customHeight="1" x14ac:dyDescent="0.2">
      <c r="A80" s="181">
        <f t="shared" si="21"/>
        <v>2655495</v>
      </c>
      <c r="B80" s="296">
        <v>166</v>
      </c>
      <c r="C80" s="264">
        <v>175</v>
      </c>
      <c r="D80" s="297">
        <v>12873</v>
      </c>
      <c r="E80" s="251" t="s">
        <v>345</v>
      </c>
      <c r="F80" s="252" t="s">
        <v>346</v>
      </c>
      <c r="G80" s="251" t="s">
        <v>87</v>
      </c>
      <c r="H80" s="272" t="s">
        <v>324</v>
      </c>
      <c r="I80" s="292" t="s">
        <v>2608</v>
      </c>
      <c r="J80" s="64" t="s">
        <v>347</v>
      </c>
      <c r="K80" s="64" t="s">
        <v>348</v>
      </c>
      <c r="L80" s="64" t="s">
        <v>324</v>
      </c>
      <c r="M80" s="290" t="s">
        <v>2382</v>
      </c>
      <c r="N80" s="98"/>
      <c r="O80" s="64"/>
      <c r="P80" s="89"/>
      <c r="Q80" s="253">
        <v>30</v>
      </c>
      <c r="R80" s="254">
        <v>61</v>
      </c>
      <c r="S80" s="64">
        <v>0</v>
      </c>
      <c r="T80" s="64">
        <v>0</v>
      </c>
      <c r="U80" s="89">
        <v>0</v>
      </c>
      <c r="V80" s="258">
        <v>20</v>
      </c>
      <c r="W80" s="98">
        <v>0</v>
      </c>
      <c r="X80" s="83">
        <v>0</v>
      </c>
      <c r="Y80" s="98">
        <v>2</v>
      </c>
      <c r="Z80" s="64">
        <v>1</v>
      </c>
      <c r="AA80" s="323">
        <v>1145360</v>
      </c>
      <c r="AB80" s="323">
        <v>46667</v>
      </c>
      <c r="AC80" s="324">
        <f t="shared" si="22"/>
        <v>1192027</v>
      </c>
      <c r="AD80" s="74">
        <v>4500000</v>
      </c>
      <c r="AE80" s="74">
        <v>6000000</v>
      </c>
      <c r="AF80" s="334">
        <f t="shared" si="23"/>
        <v>227568.79090909089</v>
      </c>
      <c r="AG80" s="112">
        <f t="shared" si="24"/>
        <v>34360800</v>
      </c>
      <c r="AH80" s="74">
        <f t="shared" si="25"/>
        <v>1400010</v>
      </c>
      <c r="AI80" s="74">
        <f t="shared" si="26"/>
        <v>13881696.245454544</v>
      </c>
      <c r="AJ80" s="74">
        <f t="shared" si="27"/>
        <v>2655495</v>
      </c>
      <c r="AK80" s="74">
        <f t="shared" si="28"/>
        <v>4500000</v>
      </c>
      <c r="AL80" s="74">
        <f t="shared" si="29"/>
        <v>6000000</v>
      </c>
      <c r="AM80" s="74">
        <f t="shared" si="30"/>
        <v>0</v>
      </c>
      <c r="AN80" s="74">
        <f t="shared" si="31"/>
        <v>0</v>
      </c>
      <c r="AO80" s="74">
        <f t="shared" si="32"/>
        <v>0</v>
      </c>
      <c r="AP80" s="74">
        <f t="shared" si="33"/>
        <v>4000000</v>
      </c>
      <c r="AQ80" s="74">
        <v>0</v>
      </c>
      <c r="AR80" s="74">
        <v>0</v>
      </c>
      <c r="AS80" s="74">
        <v>0</v>
      </c>
      <c r="AT80" s="79">
        <v>0</v>
      </c>
      <c r="AU80" s="81">
        <f t="shared" si="34"/>
        <v>66798001.245454542</v>
      </c>
      <c r="AV80" s="112">
        <f t="shared" si="35"/>
        <v>45152530.808272719</v>
      </c>
      <c r="AW80" s="74">
        <f t="shared" si="36"/>
        <v>64142506.245454542</v>
      </c>
      <c r="AX80" s="74">
        <f t="shared" si="37"/>
        <v>4489975.4371818183</v>
      </c>
      <c r="AY80" s="75">
        <f t="shared" si="38"/>
        <v>515253.08082727197</v>
      </c>
      <c r="AZ80" s="74">
        <v>0</v>
      </c>
      <c r="BA80" s="74">
        <v>0</v>
      </c>
      <c r="BB80" s="74">
        <v>0</v>
      </c>
      <c r="BC80" s="79">
        <v>0</v>
      </c>
      <c r="BD80" s="79">
        <v>0</v>
      </c>
      <c r="BE80" s="79">
        <v>0</v>
      </c>
      <c r="BF80" s="77">
        <v>0</v>
      </c>
      <c r="BG80" s="344">
        <f t="shared" si="39"/>
        <v>5005228.5180090899</v>
      </c>
      <c r="BH80" s="187">
        <f t="shared" si="40"/>
        <v>61792772</v>
      </c>
      <c r="BJ80" s="50">
        <v>12873</v>
      </c>
      <c r="BK80" s="50" t="s">
        <v>3412</v>
      </c>
      <c r="BM80" s="50">
        <f t="shared" si="41"/>
        <v>0</v>
      </c>
    </row>
    <row r="81" spans="1:65" s="50" customFormat="1" ht="24" customHeight="1" x14ac:dyDescent="0.2">
      <c r="A81" s="181">
        <f t="shared" si="21"/>
        <v>2655495</v>
      </c>
      <c r="B81" s="296">
        <v>579</v>
      </c>
      <c r="C81" s="264">
        <v>374</v>
      </c>
      <c r="D81" s="297">
        <v>12874</v>
      </c>
      <c r="E81" s="241" t="s">
        <v>85</v>
      </c>
      <c r="F81" s="242" t="s">
        <v>349</v>
      </c>
      <c r="G81" s="285" t="s">
        <v>137</v>
      </c>
      <c r="H81" s="272" t="s">
        <v>324</v>
      </c>
      <c r="I81" s="292" t="s">
        <v>3000</v>
      </c>
      <c r="J81" s="64" t="s">
        <v>350</v>
      </c>
      <c r="K81" s="64" t="s">
        <v>351</v>
      </c>
      <c r="L81" s="64" t="s">
        <v>324</v>
      </c>
      <c r="M81" s="290" t="s">
        <v>137</v>
      </c>
      <c r="N81" s="243" t="s">
        <v>2410</v>
      </c>
      <c r="O81" s="64"/>
      <c r="P81" s="89"/>
      <c r="Q81" s="243">
        <v>30</v>
      </c>
      <c r="R81" s="245">
        <v>120</v>
      </c>
      <c r="S81" s="245">
        <v>110</v>
      </c>
      <c r="T81" s="245">
        <v>29.33</v>
      </c>
      <c r="U81" s="89">
        <v>0</v>
      </c>
      <c r="V81" s="260">
        <v>15</v>
      </c>
      <c r="W81" s="98">
        <v>0</v>
      </c>
      <c r="X81" s="83">
        <v>0</v>
      </c>
      <c r="Y81" s="98">
        <v>1</v>
      </c>
      <c r="Z81" s="64">
        <v>1</v>
      </c>
      <c r="AA81" s="315">
        <v>885165</v>
      </c>
      <c r="AB81" s="315">
        <v>46667</v>
      </c>
      <c r="AC81" s="316">
        <f t="shared" si="22"/>
        <v>931832</v>
      </c>
      <c r="AD81" s="74">
        <v>4500000</v>
      </c>
      <c r="AE81" s="74">
        <v>6000000</v>
      </c>
      <c r="AF81" s="334">
        <f t="shared" si="23"/>
        <v>177895.19999999998</v>
      </c>
      <c r="AG81" s="112">
        <f t="shared" si="24"/>
        <v>26554950</v>
      </c>
      <c r="AH81" s="74">
        <f t="shared" si="25"/>
        <v>1400010</v>
      </c>
      <c r="AI81" s="74">
        <f t="shared" si="26"/>
        <v>21347423.999999996</v>
      </c>
      <c r="AJ81" s="74">
        <f t="shared" si="27"/>
        <v>2655495</v>
      </c>
      <c r="AK81" s="74">
        <f t="shared" si="28"/>
        <v>4500000</v>
      </c>
      <c r="AL81" s="74">
        <f t="shared" si="29"/>
        <v>6000000</v>
      </c>
      <c r="AM81" s="74">
        <f t="shared" si="30"/>
        <v>4892117.9999999991</v>
      </c>
      <c r="AN81" s="74">
        <f t="shared" si="31"/>
        <v>5217666.2159999991</v>
      </c>
      <c r="AO81" s="74">
        <f t="shared" si="32"/>
        <v>0</v>
      </c>
      <c r="AP81" s="74">
        <f t="shared" si="33"/>
        <v>3000000</v>
      </c>
      <c r="AQ81" s="74">
        <v>0</v>
      </c>
      <c r="AR81" s="74">
        <v>0</v>
      </c>
      <c r="AS81" s="74">
        <v>0</v>
      </c>
      <c r="AT81" s="79">
        <v>0</v>
      </c>
      <c r="AU81" s="81">
        <f t="shared" si="34"/>
        <v>75567663.216000006</v>
      </c>
      <c r="AV81" s="112">
        <f t="shared" si="35"/>
        <v>54308316.440880008</v>
      </c>
      <c r="AW81" s="74">
        <f t="shared" si="36"/>
        <v>72912168.215999991</v>
      </c>
      <c r="AX81" s="74">
        <f t="shared" si="37"/>
        <v>5103851.7751199994</v>
      </c>
      <c r="AY81" s="75">
        <f t="shared" si="38"/>
        <v>1430831.644088001</v>
      </c>
      <c r="AZ81" s="74">
        <v>0</v>
      </c>
      <c r="BA81" s="74">
        <v>0</v>
      </c>
      <c r="BB81" s="74">
        <v>0</v>
      </c>
      <c r="BC81" s="79">
        <v>0</v>
      </c>
      <c r="BD81" s="79">
        <v>0</v>
      </c>
      <c r="BE81" s="79">
        <v>0</v>
      </c>
      <c r="BF81" s="77">
        <v>0</v>
      </c>
      <c r="BG81" s="344">
        <f t="shared" si="39"/>
        <v>6534683.4192080004</v>
      </c>
      <c r="BH81" s="187">
        <f t="shared" si="40"/>
        <v>69032979</v>
      </c>
      <c r="BJ81" s="50">
        <v>12874</v>
      </c>
      <c r="BK81" s="50" t="s">
        <v>3413</v>
      </c>
      <c r="BM81" s="50">
        <f t="shared" si="41"/>
        <v>0</v>
      </c>
    </row>
    <row r="82" spans="1:65" s="50" customFormat="1" ht="24" customHeight="1" x14ac:dyDescent="0.5">
      <c r="A82" s="181">
        <f t="shared" si="21"/>
        <v>2655495</v>
      </c>
      <c r="B82" s="296">
        <v>516</v>
      </c>
      <c r="C82" s="264">
        <v>301</v>
      </c>
      <c r="D82" s="297">
        <v>12876</v>
      </c>
      <c r="E82" s="241" t="s">
        <v>354</v>
      </c>
      <c r="F82" s="242" t="s">
        <v>355</v>
      </c>
      <c r="G82" s="285" t="s">
        <v>137</v>
      </c>
      <c r="H82" s="272" t="s">
        <v>353</v>
      </c>
      <c r="I82" s="426" t="s">
        <v>2948</v>
      </c>
      <c r="J82" s="64">
        <v>2721488740</v>
      </c>
      <c r="K82" s="64" t="s">
        <v>356</v>
      </c>
      <c r="L82" s="64" t="s">
        <v>353</v>
      </c>
      <c r="M82" s="290" t="s">
        <v>137</v>
      </c>
      <c r="N82" s="243" t="s">
        <v>2410</v>
      </c>
      <c r="O82" s="64"/>
      <c r="P82" s="89"/>
      <c r="Q82" s="243">
        <v>30</v>
      </c>
      <c r="R82" s="245">
        <v>120</v>
      </c>
      <c r="S82" s="245">
        <v>110</v>
      </c>
      <c r="T82" s="245">
        <v>29.33</v>
      </c>
      <c r="U82" s="89">
        <v>0</v>
      </c>
      <c r="V82" s="260">
        <v>15</v>
      </c>
      <c r="W82" s="98">
        <v>0</v>
      </c>
      <c r="X82" s="83">
        <v>0</v>
      </c>
      <c r="Y82" s="98">
        <v>2</v>
      </c>
      <c r="Z82" s="64">
        <v>0</v>
      </c>
      <c r="AA82" s="315">
        <v>885165</v>
      </c>
      <c r="AB82" s="315">
        <v>46667</v>
      </c>
      <c r="AC82" s="316">
        <f t="shared" si="22"/>
        <v>931832</v>
      </c>
      <c r="AD82" s="74">
        <v>4500000</v>
      </c>
      <c r="AE82" s="74">
        <v>6000000</v>
      </c>
      <c r="AF82" s="334">
        <f t="shared" si="23"/>
        <v>177895.19999999998</v>
      </c>
      <c r="AG82" s="112">
        <f t="shared" si="24"/>
        <v>26554950</v>
      </c>
      <c r="AH82" s="74">
        <f t="shared" si="25"/>
        <v>1400010</v>
      </c>
      <c r="AI82" s="74">
        <f t="shared" si="26"/>
        <v>21347423.999999996</v>
      </c>
      <c r="AJ82" s="74">
        <f t="shared" si="27"/>
        <v>0</v>
      </c>
      <c r="AK82" s="74">
        <f t="shared" si="28"/>
        <v>4500000</v>
      </c>
      <c r="AL82" s="74">
        <f t="shared" si="29"/>
        <v>6000000</v>
      </c>
      <c r="AM82" s="74">
        <f t="shared" si="30"/>
        <v>4892117.9999999991</v>
      </c>
      <c r="AN82" s="74">
        <f t="shared" si="31"/>
        <v>5217666.2159999991</v>
      </c>
      <c r="AO82" s="74">
        <f t="shared" si="32"/>
        <v>0</v>
      </c>
      <c r="AP82" s="74">
        <f t="shared" si="33"/>
        <v>3000000</v>
      </c>
      <c r="AQ82" s="74">
        <v>0</v>
      </c>
      <c r="AR82" s="74">
        <v>0</v>
      </c>
      <c r="AS82" s="74">
        <v>0</v>
      </c>
      <c r="AT82" s="79">
        <v>0</v>
      </c>
      <c r="AU82" s="81">
        <f t="shared" si="34"/>
        <v>72912168.216000006</v>
      </c>
      <c r="AV82" s="112">
        <f t="shared" si="35"/>
        <v>54308316.440880008</v>
      </c>
      <c r="AW82" s="74">
        <f t="shared" si="36"/>
        <v>72912168.215999991</v>
      </c>
      <c r="AX82" s="74">
        <f t="shared" si="37"/>
        <v>5103851.7751199994</v>
      </c>
      <c r="AY82" s="75">
        <f t="shared" si="38"/>
        <v>1430831.644088001</v>
      </c>
      <c r="AZ82" s="74">
        <v>0</v>
      </c>
      <c r="BA82" s="74">
        <v>0</v>
      </c>
      <c r="BB82" s="74">
        <v>0</v>
      </c>
      <c r="BC82" s="79">
        <v>0</v>
      </c>
      <c r="BD82" s="79">
        <v>0</v>
      </c>
      <c r="BE82" s="79">
        <v>0</v>
      </c>
      <c r="BF82" s="77">
        <v>0</v>
      </c>
      <c r="BG82" s="344">
        <f t="shared" si="39"/>
        <v>6534683.4192080004</v>
      </c>
      <c r="BH82" s="187">
        <f t="shared" si="40"/>
        <v>66377484</v>
      </c>
      <c r="BJ82" s="50">
        <v>12876</v>
      </c>
      <c r="BK82" s="50" t="s">
        <v>3415</v>
      </c>
      <c r="BM82" s="50">
        <f t="shared" si="41"/>
        <v>0</v>
      </c>
    </row>
    <row r="83" spans="1:65" s="50" customFormat="1" ht="24" customHeight="1" x14ac:dyDescent="0.2">
      <c r="A83" s="181">
        <f t="shared" si="21"/>
        <v>2655495</v>
      </c>
      <c r="B83" s="296">
        <v>525</v>
      </c>
      <c r="C83" s="264">
        <v>224</v>
      </c>
      <c r="D83" s="297">
        <v>12877</v>
      </c>
      <c r="E83" s="251" t="s">
        <v>357</v>
      </c>
      <c r="F83" s="252" t="s">
        <v>358</v>
      </c>
      <c r="G83" s="251" t="s">
        <v>2414</v>
      </c>
      <c r="H83" s="272" t="s">
        <v>353</v>
      </c>
      <c r="I83" s="292" t="s">
        <v>2957</v>
      </c>
      <c r="J83" s="64">
        <v>2580478914</v>
      </c>
      <c r="K83" s="64" t="s">
        <v>359</v>
      </c>
      <c r="L83" s="64" t="s">
        <v>353</v>
      </c>
      <c r="M83" s="290" t="s">
        <v>2380</v>
      </c>
      <c r="N83" s="98"/>
      <c r="O83" s="64"/>
      <c r="P83" s="89"/>
      <c r="Q83" s="253">
        <v>30</v>
      </c>
      <c r="R83" s="254">
        <v>80</v>
      </c>
      <c r="S83" s="64">
        <v>0</v>
      </c>
      <c r="T83" s="64">
        <v>0</v>
      </c>
      <c r="U83" s="298">
        <f>1</f>
        <v>1</v>
      </c>
      <c r="V83" s="258">
        <v>21</v>
      </c>
      <c r="W83" s="98">
        <v>0</v>
      </c>
      <c r="X83" s="83">
        <v>0</v>
      </c>
      <c r="Y83" s="98">
        <v>0</v>
      </c>
      <c r="Z83" s="64">
        <v>0</v>
      </c>
      <c r="AA83" s="323">
        <v>1477052</v>
      </c>
      <c r="AB83" s="323">
        <v>46667</v>
      </c>
      <c r="AC83" s="324">
        <f t="shared" si="22"/>
        <v>1523719</v>
      </c>
      <c r="AD83" s="74">
        <v>4500000</v>
      </c>
      <c r="AE83" s="74">
        <v>6000000</v>
      </c>
      <c r="AF83" s="334">
        <f t="shared" si="23"/>
        <v>290891.80909090908</v>
      </c>
      <c r="AG83" s="112">
        <f t="shared" si="24"/>
        <v>44311560</v>
      </c>
      <c r="AH83" s="74">
        <f t="shared" si="25"/>
        <v>1400010</v>
      </c>
      <c r="AI83" s="74">
        <f t="shared" si="26"/>
        <v>23271344.727272727</v>
      </c>
      <c r="AJ83" s="74">
        <f t="shared" si="27"/>
        <v>0</v>
      </c>
      <c r="AK83" s="74">
        <f t="shared" si="28"/>
        <v>4500000</v>
      </c>
      <c r="AL83" s="74">
        <f t="shared" si="29"/>
        <v>6000000</v>
      </c>
      <c r="AM83" s="74">
        <f t="shared" si="30"/>
        <v>0</v>
      </c>
      <c r="AN83" s="74">
        <f t="shared" si="31"/>
        <v>0</v>
      </c>
      <c r="AO83" s="74">
        <f t="shared" si="32"/>
        <v>1523719</v>
      </c>
      <c r="AP83" s="74">
        <f t="shared" si="33"/>
        <v>4200000</v>
      </c>
      <c r="AQ83" s="74">
        <v>0</v>
      </c>
      <c r="AR83" s="74">
        <v>0</v>
      </c>
      <c r="AS83" s="74">
        <v>0</v>
      </c>
      <c r="AT83" s="79">
        <v>0</v>
      </c>
      <c r="AU83" s="81">
        <f t="shared" si="34"/>
        <v>85206633.727272719</v>
      </c>
      <c r="AV83" s="112">
        <f t="shared" si="35"/>
        <v>63125110.696363628</v>
      </c>
      <c r="AW83" s="74">
        <f t="shared" si="36"/>
        <v>83682914.727272719</v>
      </c>
      <c r="AX83" s="74">
        <f t="shared" si="37"/>
        <v>5857804.0309090912</v>
      </c>
      <c r="AY83" s="75">
        <f t="shared" si="38"/>
        <v>2312511.0696363631</v>
      </c>
      <c r="AZ83" s="74">
        <v>0</v>
      </c>
      <c r="BA83" s="74">
        <v>0</v>
      </c>
      <c r="BB83" s="74">
        <v>0</v>
      </c>
      <c r="BC83" s="79">
        <v>0</v>
      </c>
      <c r="BD83" s="79">
        <v>0</v>
      </c>
      <c r="BE83" s="79">
        <v>0</v>
      </c>
      <c r="BF83" s="77">
        <v>0</v>
      </c>
      <c r="BG83" s="344">
        <f t="shared" si="39"/>
        <v>8170315.1005454548</v>
      </c>
      <c r="BH83" s="187">
        <f t="shared" si="40"/>
        <v>77036318</v>
      </c>
      <c r="BJ83" s="50">
        <v>12877</v>
      </c>
      <c r="BK83" s="50" t="s">
        <v>3416</v>
      </c>
      <c r="BM83" s="50">
        <f t="shared" si="41"/>
        <v>0</v>
      </c>
    </row>
    <row r="84" spans="1:65" s="50" customFormat="1" ht="24" customHeight="1" x14ac:dyDescent="0.2">
      <c r="A84" s="181">
        <f t="shared" si="21"/>
        <v>2655495</v>
      </c>
      <c r="B84" s="296">
        <v>517</v>
      </c>
      <c r="C84" s="264">
        <v>302</v>
      </c>
      <c r="D84" s="297">
        <v>12878</v>
      </c>
      <c r="E84" s="241" t="s">
        <v>270</v>
      </c>
      <c r="F84" s="242" t="s">
        <v>360</v>
      </c>
      <c r="G84" s="285" t="s">
        <v>137</v>
      </c>
      <c r="H84" s="272" t="s">
        <v>353</v>
      </c>
      <c r="I84" s="292" t="s">
        <v>2949</v>
      </c>
      <c r="J84" s="64">
        <v>2709645157</v>
      </c>
      <c r="K84" s="64" t="s">
        <v>361</v>
      </c>
      <c r="L84" s="64" t="s">
        <v>353</v>
      </c>
      <c r="M84" s="290" t="s">
        <v>137</v>
      </c>
      <c r="N84" s="243" t="s">
        <v>2410</v>
      </c>
      <c r="O84" s="64"/>
      <c r="P84" s="89"/>
      <c r="Q84" s="243">
        <v>30</v>
      </c>
      <c r="R84" s="245">
        <v>120</v>
      </c>
      <c r="S84" s="245">
        <v>110</v>
      </c>
      <c r="T84" s="245">
        <v>29.33</v>
      </c>
      <c r="U84" s="89">
        <v>0</v>
      </c>
      <c r="V84" s="260">
        <v>15</v>
      </c>
      <c r="W84" s="98">
        <v>0</v>
      </c>
      <c r="X84" s="83">
        <v>0</v>
      </c>
      <c r="Y84" s="98">
        <v>2</v>
      </c>
      <c r="Z84" s="64">
        <v>1</v>
      </c>
      <c r="AA84" s="315">
        <v>885165</v>
      </c>
      <c r="AB84" s="315">
        <v>46667</v>
      </c>
      <c r="AC84" s="316">
        <f t="shared" si="22"/>
        <v>931832</v>
      </c>
      <c r="AD84" s="74">
        <v>4500000</v>
      </c>
      <c r="AE84" s="74">
        <v>6000000</v>
      </c>
      <c r="AF84" s="334">
        <f t="shared" si="23"/>
        <v>177895.19999999998</v>
      </c>
      <c r="AG84" s="112">
        <f t="shared" si="24"/>
        <v>26554950</v>
      </c>
      <c r="AH84" s="74">
        <f t="shared" si="25"/>
        <v>1400010</v>
      </c>
      <c r="AI84" s="74">
        <f t="shared" si="26"/>
        <v>21347423.999999996</v>
      </c>
      <c r="AJ84" s="74">
        <f t="shared" si="27"/>
        <v>2655495</v>
      </c>
      <c r="AK84" s="74">
        <f t="shared" si="28"/>
        <v>4500000</v>
      </c>
      <c r="AL84" s="74">
        <f t="shared" si="29"/>
        <v>6000000</v>
      </c>
      <c r="AM84" s="74">
        <f t="shared" si="30"/>
        <v>4892117.9999999991</v>
      </c>
      <c r="AN84" s="74">
        <f t="shared" si="31"/>
        <v>5217666.2159999991</v>
      </c>
      <c r="AO84" s="74">
        <f t="shared" si="32"/>
        <v>0</v>
      </c>
      <c r="AP84" s="74">
        <f t="shared" si="33"/>
        <v>3000000</v>
      </c>
      <c r="AQ84" s="74">
        <v>0</v>
      </c>
      <c r="AR84" s="74">
        <v>0</v>
      </c>
      <c r="AS84" s="74">
        <v>0</v>
      </c>
      <c r="AT84" s="79">
        <v>0</v>
      </c>
      <c r="AU84" s="81">
        <f t="shared" si="34"/>
        <v>75567663.216000006</v>
      </c>
      <c r="AV84" s="112">
        <f t="shared" si="35"/>
        <v>54308316.440880008</v>
      </c>
      <c r="AW84" s="74">
        <f t="shared" si="36"/>
        <v>72912168.215999991</v>
      </c>
      <c r="AX84" s="74">
        <f t="shared" si="37"/>
        <v>5103851.7751199994</v>
      </c>
      <c r="AY84" s="75">
        <f t="shared" si="38"/>
        <v>1430831.644088001</v>
      </c>
      <c r="AZ84" s="74">
        <v>0</v>
      </c>
      <c r="BA84" s="74">
        <v>0</v>
      </c>
      <c r="BB84" s="74">
        <v>0</v>
      </c>
      <c r="BC84" s="79">
        <v>0</v>
      </c>
      <c r="BD84" s="79">
        <v>0</v>
      </c>
      <c r="BE84" s="79">
        <v>0</v>
      </c>
      <c r="BF84" s="77">
        <v>0</v>
      </c>
      <c r="BG84" s="344">
        <f t="shared" si="39"/>
        <v>6534683.4192080004</v>
      </c>
      <c r="BH84" s="187">
        <f t="shared" si="40"/>
        <v>69032979</v>
      </c>
      <c r="BJ84" s="50">
        <v>12878</v>
      </c>
      <c r="BK84" s="50" t="s">
        <v>3417</v>
      </c>
      <c r="BM84" s="50">
        <f t="shared" si="41"/>
        <v>0</v>
      </c>
    </row>
    <row r="85" spans="1:65" s="50" customFormat="1" ht="24" customHeight="1" x14ac:dyDescent="0.2">
      <c r="A85" s="181">
        <f t="shared" si="21"/>
        <v>2655495</v>
      </c>
      <c r="B85" s="296">
        <v>526</v>
      </c>
      <c r="C85" s="264">
        <v>310</v>
      </c>
      <c r="D85" s="297">
        <v>12879</v>
      </c>
      <c r="E85" s="241" t="s">
        <v>301</v>
      </c>
      <c r="F85" s="242" t="s">
        <v>362</v>
      </c>
      <c r="G85" s="285" t="s">
        <v>137</v>
      </c>
      <c r="H85" s="272" t="s">
        <v>353</v>
      </c>
      <c r="I85" s="292" t="s">
        <v>2958</v>
      </c>
      <c r="J85" s="64">
        <v>2580868976</v>
      </c>
      <c r="K85" s="64" t="s">
        <v>363</v>
      </c>
      <c r="L85" s="64" t="s">
        <v>353</v>
      </c>
      <c r="M85" s="290" t="s">
        <v>137</v>
      </c>
      <c r="N85" s="243" t="s">
        <v>2410</v>
      </c>
      <c r="O85" s="64"/>
      <c r="P85" s="89"/>
      <c r="Q85" s="243">
        <v>30</v>
      </c>
      <c r="R85" s="245">
        <v>120</v>
      </c>
      <c r="S85" s="245">
        <v>110</v>
      </c>
      <c r="T85" s="245">
        <v>29.33</v>
      </c>
      <c r="U85" s="89">
        <v>0</v>
      </c>
      <c r="V85" s="260">
        <v>15</v>
      </c>
      <c r="W85" s="98">
        <v>0</v>
      </c>
      <c r="X85" s="83">
        <v>0</v>
      </c>
      <c r="Y85" s="98">
        <v>0</v>
      </c>
      <c r="Z85" s="64">
        <v>0</v>
      </c>
      <c r="AA85" s="315">
        <v>885165</v>
      </c>
      <c r="AB85" s="315">
        <v>46667</v>
      </c>
      <c r="AC85" s="316">
        <f t="shared" si="22"/>
        <v>931832</v>
      </c>
      <c r="AD85" s="74">
        <v>4500000</v>
      </c>
      <c r="AE85" s="74">
        <v>6000000</v>
      </c>
      <c r="AF85" s="334">
        <f t="shared" si="23"/>
        <v>177895.19999999998</v>
      </c>
      <c r="AG85" s="112">
        <f t="shared" si="24"/>
        <v>26554950</v>
      </c>
      <c r="AH85" s="74">
        <f t="shared" si="25"/>
        <v>1400010</v>
      </c>
      <c r="AI85" s="74">
        <f t="shared" si="26"/>
        <v>21347423.999999996</v>
      </c>
      <c r="AJ85" s="74">
        <f t="shared" si="27"/>
        <v>0</v>
      </c>
      <c r="AK85" s="74">
        <f t="shared" si="28"/>
        <v>4500000</v>
      </c>
      <c r="AL85" s="74">
        <f t="shared" si="29"/>
        <v>6000000</v>
      </c>
      <c r="AM85" s="74">
        <f t="shared" si="30"/>
        <v>4892117.9999999991</v>
      </c>
      <c r="AN85" s="74">
        <f t="shared" si="31"/>
        <v>5217666.2159999991</v>
      </c>
      <c r="AO85" s="74">
        <f t="shared" si="32"/>
        <v>0</v>
      </c>
      <c r="AP85" s="74">
        <f t="shared" si="33"/>
        <v>3000000</v>
      </c>
      <c r="AQ85" s="74">
        <v>0</v>
      </c>
      <c r="AR85" s="74">
        <v>0</v>
      </c>
      <c r="AS85" s="74">
        <v>0</v>
      </c>
      <c r="AT85" s="79">
        <v>0</v>
      </c>
      <c r="AU85" s="81">
        <f t="shared" si="34"/>
        <v>72912168.216000006</v>
      </c>
      <c r="AV85" s="112">
        <f t="shared" si="35"/>
        <v>54308316.440880008</v>
      </c>
      <c r="AW85" s="74">
        <f t="shared" si="36"/>
        <v>72912168.215999991</v>
      </c>
      <c r="AX85" s="74">
        <f t="shared" si="37"/>
        <v>5103851.7751199994</v>
      </c>
      <c r="AY85" s="75">
        <f t="shared" si="38"/>
        <v>1430831.644088001</v>
      </c>
      <c r="AZ85" s="74">
        <v>0</v>
      </c>
      <c r="BA85" s="74">
        <v>0</v>
      </c>
      <c r="BB85" s="74">
        <v>0</v>
      </c>
      <c r="BC85" s="79">
        <v>0</v>
      </c>
      <c r="BD85" s="79">
        <v>0</v>
      </c>
      <c r="BE85" s="79">
        <v>0</v>
      </c>
      <c r="BF85" s="77">
        <v>0</v>
      </c>
      <c r="BG85" s="344">
        <f t="shared" si="39"/>
        <v>6534683.4192080004</v>
      </c>
      <c r="BH85" s="187">
        <f t="shared" si="40"/>
        <v>66377484</v>
      </c>
      <c r="BJ85" s="50">
        <v>12879</v>
      </c>
      <c r="BK85" s="50" t="s">
        <v>3418</v>
      </c>
      <c r="BM85" s="50">
        <f t="shared" si="41"/>
        <v>0</v>
      </c>
    </row>
    <row r="86" spans="1:65" s="50" customFormat="1" ht="24" customHeight="1" x14ac:dyDescent="0.2">
      <c r="A86" s="181">
        <f t="shared" si="21"/>
        <v>2655495</v>
      </c>
      <c r="B86" s="296">
        <v>518</v>
      </c>
      <c r="C86" s="264">
        <v>303</v>
      </c>
      <c r="D86" s="297">
        <v>12880</v>
      </c>
      <c r="E86" s="241" t="s">
        <v>364</v>
      </c>
      <c r="F86" s="242" t="s">
        <v>365</v>
      </c>
      <c r="G86" s="285" t="s">
        <v>137</v>
      </c>
      <c r="H86" s="272" t="s">
        <v>353</v>
      </c>
      <c r="I86" s="292" t="s">
        <v>2950</v>
      </c>
      <c r="J86" s="64">
        <v>5179220998</v>
      </c>
      <c r="K86" s="64" t="s">
        <v>366</v>
      </c>
      <c r="L86" s="64" t="s">
        <v>353</v>
      </c>
      <c r="M86" s="290" t="s">
        <v>137</v>
      </c>
      <c r="N86" s="98"/>
      <c r="O86" s="64"/>
      <c r="P86" s="244" t="s">
        <v>2410</v>
      </c>
      <c r="Q86" s="243">
        <v>30</v>
      </c>
      <c r="R86" s="245">
        <v>120</v>
      </c>
      <c r="S86" s="245">
        <v>220</v>
      </c>
      <c r="T86" s="245">
        <v>29.33</v>
      </c>
      <c r="U86" s="89">
        <v>0</v>
      </c>
      <c r="V86" s="260">
        <v>15</v>
      </c>
      <c r="W86" s="98">
        <v>0</v>
      </c>
      <c r="X86" s="83">
        <v>0</v>
      </c>
      <c r="Y86" s="98">
        <v>2</v>
      </c>
      <c r="Z86" s="64">
        <v>1</v>
      </c>
      <c r="AA86" s="315">
        <v>885165</v>
      </c>
      <c r="AB86" s="315">
        <v>46667</v>
      </c>
      <c r="AC86" s="316">
        <f t="shared" si="22"/>
        <v>931832</v>
      </c>
      <c r="AD86" s="74">
        <v>4500000</v>
      </c>
      <c r="AE86" s="74">
        <v>6000000</v>
      </c>
      <c r="AF86" s="334">
        <f t="shared" si="23"/>
        <v>177895.19999999998</v>
      </c>
      <c r="AG86" s="112">
        <f t="shared" si="24"/>
        <v>26554950</v>
      </c>
      <c r="AH86" s="74">
        <f t="shared" si="25"/>
        <v>1400010</v>
      </c>
      <c r="AI86" s="74">
        <f t="shared" si="26"/>
        <v>21347423.999999996</v>
      </c>
      <c r="AJ86" s="74">
        <f t="shared" si="27"/>
        <v>2655495</v>
      </c>
      <c r="AK86" s="74">
        <f t="shared" si="28"/>
        <v>4500000</v>
      </c>
      <c r="AL86" s="74">
        <f t="shared" si="29"/>
        <v>6000000</v>
      </c>
      <c r="AM86" s="74">
        <f t="shared" si="30"/>
        <v>9784235.9999999981</v>
      </c>
      <c r="AN86" s="74">
        <f t="shared" si="31"/>
        <v>5217666.2159999991</v>
      </c>
      <c r="AO86" s="74">
        <f t="shared" si="32"/>
        <v>0</v>
      </c>
      <c r="AP86" s="74">
        <f t="shared" si="33"/>
        <v>3000000</v>
      </c>
      <c r="AQ86" s="74">
        <v>0</v>
      </c>
      <c r="AR86" s="74">
        <v>0</v>
      </c>
      <c r="AS86" s="74">
        <v>0</v>
      </c>
      <c r="AT86" s="79">
        <v>0</v>
      </c>
      <c r="AU86" s="81">
        <f t="shared" si="34"/>
        <v>80459781.216000006</v>
      </c>
      <c r="AV86" s="112">
        <f t="shared" si="35"/>
        <v>58857986.18088001</v>
      </c>
      <c r="AW86" s="74">
        <f t="shared" si="36"/>
        <v>77804286.215999991</v>
      </c>
      <c r="AX86" s="74">
        <f t="shared" si="37"/>
        <v>5446300.0351200001</v>
      </c>
      <c r="AY86" s="75">
        <f t="shared" si="38"/>
        <v>1885798.6180880012</v>
      </c>
      <c r="AZ86" s="74">
        <v>0</v>
      </c>
      <c r="BA86" s="74">
        <v>0</v>
      </c>
      <c r="BB86" s="74">
        <v>0</v>
      </c>
      <c r="BC86" s="79">
        <v>0</v>
      </c>
      <c r="BD86" s="79">
        <v>0</v>
      </c>
      <c r="BE86" s="79">
        <v>0</v>
      </c>
      <c r="BF86" s="77">
        <v>0</v>
      </c>
      <c r="BG86" s="344">
        <f t="shared" si="39"/>
        <v>7332098.6532080015</v>
      </c>
      <c r="BH86" s="187">
        <f t="shared" si="40"/>
        <v>73127682</v>
      </c>
      <c r="BJ86" s="50">
        <v>12880</v>
      </c>
      <c r="BK86" s="50" t="s">
        <v>3419</v>
      </c>
      <c r="BM86" s="50">
        <f t="shared" si="41"/>
        <v>0</v>
      </c>
    </row>
    <row r="87" spans="1:65" s="50" customFormat="1" ht="24" customHeight="1" x14ac:dyDescent="0.2">
      <c r="A87" s="181">
        <f t="shared" si="21"/>
        <v>2655495</v>
      </c>
      <c r="B87" s="296">
        <v>519</v>
      </c>
      <c r="C87" s="264">
        <v>304</v>
      </c>
      <c r="D87" s="297">
        <v>12881</v>
      </c>
      <c r="E87" s="241" t="s">
        <v>135</v>
      </c>
      <c r="F87" s="242" t="s">
        <v>367</v>
      </c>
      <c r="G87" s="285" t="s">
        <v>137</v>
      </c>
      <c r="H87" s="272" t="s">
        <v>353</v>
      </c>
      <c r="I87" s="292" t="s">
        <v>2951</v>
      </c>
      <c r="J87" s="64">
        <v>2669225977</v>
      </c>
      <c r="K87" s="64" t="s">
        <v>368</v>
      </c>
      <c r="L87" s="64" t="s">
        <v>353</v>
      </c>
      <c r="M87" s="290" t="s">
        <v>137</v>
      </c>
      <c r="N87" s="243" t="s">
        <v>2410</v>
      </c>
      <c r="O87" s="64"/>
      <c r="P87" s="89"/>
      <c r="Q87" s="243">
        <v>30</v>
      </c>
      <c r="R87" s="245">
        <v>120</v>
      </c>
      <c r="S87" s="245">
        <v>110</v>
      </c>
      <c r="T87" s="245">
        <v>29.33</v>
      </c>
      <c r="U87" s="89">
        <v>0</v>
      </c>
      <c r="V87" s="260">
        <v>15</v>
      </c>
      <c r="W87" s="98">
        <v>0</v>
      </c>
      <c r="X87" s="83">
        <v>0</v>
      </c>
      <c r="Y87" s="98">
        <v>1</v>
      </c>
      <c r="Z87" s="64">
        <v>0</v>
      </c>
      <c r="AA87" s="315">
        <v>885165</v>
      </c>
      <c r="AB87" s="315">
        <v>46667</v>
      </c>
      <c r="AC87" s="316">
        <f t="shared" si="22"/>
        <v>931832</v>
      </c>
      <c r="AD87" s="74">
        <v>4500000</v>
      </c>
      <c r="AE87" s="74">
        <v>6000000</v>
      </c>
      <c r="AF87" s="334">
        <f t="shared" si="23"/>
        <v>177895.19999999998</v>
      </c>
      <c r="AG87" s="112">
        <f t="shared" si="24"/>
        <v>26554950</v>
      </c>
      <c r="AH87" s="74">
        <f t="shared" si="25"/>
        <v>1400010</v>
      </c>
      <c r="AI87" s="74">
        <f t="shared" si="26"/>
        <v>21347423.999999996</v>
      </c>
      <c r="AJ87" s="74">
        <f t="shared" si="27"/>
        <v>0</v>
      </c>
      <c r="AK87" s="74">
        <f t="shared" si="28"/>
        <v>4500000</v>
      </c>
      <c r="AL87" s="74">
        <f t="shared" si="29"/>
        <v>6000000</v>
      </c>
      <c r="AM87" s="74">
        <f t="shared" si="30"/>
        <v>4892117.9999999991</v>
      </c>
      <c r="AN87" s="74">
        <f t="shared" si="31"/>
        <v>5217666.2159999991</v>
      </c>
      <c r="AO87" s="74">
        <f t="shared" si="32"/>
        <v>0</v>
      </c>
      <c r="AP87" s="74">
        <f t="shared" si="33"/>
        <v>3000000</v>
      </c>
      <c r="AQ87" s="74">
        <v>0</v>
      </c>
      <c r="AR87" s="74">
        <v>0</v>
      </c>
      <c r="AS87" s="74">
        <v>0</v>
      </c>
      <c r="AT87" s="79">
        <v>0</v>
      </c>
      <c r="AU87" s="81">
        <f t="shared" si="34"/>
        <v>72912168.216000006</v>
      </c>
      <c r="AV87" s="112">
        <f t="shared" si="35"/>
        <v>54308316.440880008</v>
      </c>
      <c r="AW87" s="74">
        <f t="shared" si="36"/>
        <v>72912168.215999991</v>
      </c>
      <c r="AX87" s="74">
        <f t="shared" si="37"/>
        <v>5103851.7751199994</v>
      </c>
      <c r="AY87" s="75">
        <f t="shared" si="38"/>
        <v>1430831.644088001</v>
      </c>
      <c r="AZ87" s="74">
        <v>0</v>
      </c>
      <c r="BA87" s="74">
        <v>0</v>
      </c>
      <c r="BB87" s="74">
        <v>0</v>
      </c>
      <c r="BC87" s="79">
        <v>0</v>
      </c>
      <c r="BD87" s="79">
        <v>0</v>
      </c>
      <c r="BE87" s="79">
        <v>0</v>
      </c>
      <c r="BF87" s="77">
        <v>0</v>
      </c>
      <c r="BG87" s="344">
        <f t="shared" si="39"/>
        <v>6534683.4192080004</v>
      </c>
      <c r="BH87" s="187">
        <f t="shared" si="40"/>
        <v>66377484</v>
      </c>
      <c r="BJ87" s="50">
        <v>12881</v>
      </c>
      <c r="BK87" s="50" t="s">
        <v>3420</v>
      </c>
      <c r="BM87" s="50">
        <f t="shared" si="41"/>
        <v>0</v>
      </c>
    </row>
    <row r="88" spans="1:65" s="50" customFormat="1" ht="24" customHeight="1" x14ac:dyDescent="0.2">
      <c r="A88" s="181">
        <f t="shared" si="21"/>
        <v>2655495</v>
      </c>
      <c r="B88" s="296">
        <v>520</v>
      </c>
      <c r="C88" s="264">
        <v>305</v>
      </c>
      <c r="D88" s="297">
        <v>12882</v>
      </c>
      <c r="E88" s="241" t="s">
        <v>158</v>
      </c>
      <c r="F88" s="242" t="s">
        <v>369</v>
      </c>
      <c r="G88" s="285" t="s">
        <v>137</v>
      </c>
      <c r="H88" s="272" t="s">
        <v>353</v>
      </c>
      <c r="I88" s="349" t="s">
        <v>2952</v>
      </c>
      <c r="J88" s="64">
        <v>5709707961</v>
      </c>
      <c r="K88" s="67" t="s">
        <v>370</v>
      </c>
      <c r="L88" s="67" t="s">
        <v>353</v>
      </c>
      <c r="M88" s="290" t="s">
        <v>137</v>
      </c>
      <c r="N88" s="243" t="s">
        <v>2410</v>
      </c>
      <c r="O88" s="67"/>
      <c r="P88" s="90"/>
      <c r="Q88" s="243">
        <v>30</v>
      </c>
      <c r="R88" s="245">
        <v>120</v>
      </c>
      <c r="S88" s="245">
        <v>110</v>
      </c>
      <c r="T88" s="245">
        <v>29.33</v>
      </c>
      <c r="U88" s="89">
        <v>0</v>
      </c>
      <c r="V88" s="260">
        <v>15</v>
      </c>
      <c r="W88" s="98">
        <v>0</v>
      </c>
      <c r="X88" s="83">
        <v>0</v>
      </c>
      <c r="Y88" s="98">
        <v>2</v>
      </c>
      <c r="Z88" s="64">
        <v>2</v>
      </c>
      <c r="AA88" s="315">
        <v>885165</v>
      </c>
      <c r="AB88" s="315">
        <v>46667</v>
      </c>
      <c r="AC88" s="316">
        <f t="shared" si="22"/>
        <v>931832</v>
      </c>
      <c r="AD88" s="74">
        <v>4500000</v>
      </c>
      <c r="AE88" s="74">
        <v>6000000</v>
      </c>
      <c r="AF88" s="334">
        <f t="shared" si="23"/>
        <v>177895.19999999998</v>
      </c>
      <c r="AG88" s="112">
        <f t="shared" si="24"/>
        <v>26554950</v>
      </c>
      <c r="AH88" s="74">
        <f t="shared" si="25"/>
        <v>1400010</v>
      </c>
      <c r="AI88" s="74">
        <f t="shared" si="26"/>
        <v>21347423.999999996</v>
      </c>
      <c r="AJ88" s="74">
        <f t="shared" si="27"/>
        <v>5310990</v>
      </c>
      <c r="AK88" s="74">
        <f t="shared" si="28"/>
        <v>4500000</v>
      </c>
      <c r="AL88" s="74">
        <f t="shared" si="29"/>
        <v>6000000</v>
      </c>
      <c r="AM88" s="74">
        <f t="shared" si="30"/>
        <v>4892117.9999999991</v>
      </c>
      <c r="AN88" s="74">
        <f t="shared" si="31"/>
        <v>5217666.2159999991</v>
      </c>
      <c r="AO88" s="74">
        <f t="shared" si="32"/>
        <v>0</v>
      </c>
      <c r="AP88" s="74">
        <f t="shared" si="33"/>
        <v>3000000</v>
      </c>
      <c r="AQ88" s="74">
        <v>0</v>
      </c>
      <c r="AR88" s="74">
        <v>0</v>
      </c>
      <c r="AS88" s="74">
        <v>0</v>
      </c>
      <c r="AT88" s="79">
        <v>0</v>
      </c>
      <c r="AU88" s="81">
        <f t="shared" si="34"/>
        <v>78223158.216000006</v>
      </c>
      <c r="AV88" s="112">
        <f t="shared" si="35"/>
        <v>54308316.440880008</v>
      </c>
      <c r="AW88" s="74">
        <f t="shared" si="36"/>
        <v>72912168.215999991</v>
      </c>
      <c r="AX88" s="74">
        <f t="shared" si="37"/>
        <v>5103851.7751199994</v>
      </c>
      <c r="AY88" s="75">
        <f t="shared" si="38"/>
        <v>1430831.644088001</v>
      </c>
      <c r="AZ88" s="74">
        <v>0</v>
      </c>
      <c r="BA88" s="74">
        <v>0</v>
      </c>
      <c r="BB88" s="74">
        <v>0</v>
      </c>
      <c r="BC88" s="79">
        <v>0</v>
      </c>
      <c r="BD88" s="79">
        <v>0</v>
      </c>
      <c r="BE88" s="79">
        <v>0</v>
      </c>
      <c r="BF88" s="77">
        <v>0</v>
      </c>
      <c r="BG88" s="344">
        <f t="shared" si="39"/>
        <v>6534683.4192080004</v>
      </c>
      <c r="BH88" s="187">
        <f t="shared" si="40"/>
        <v>71688474</v>
      </c>
      <c r="BJ88" s="50">
        <v>12882</v>
      </c>
      <c r="BK88" s="50" t="s">
        <v>3421</v>
      </c>
      <c r="BM88" s="50">
        <f t="shared" si="41"/>
        <v>0</v>
      </c>
    </row>
    <row r="89" spans="1:65" s="50" customFormat="1" ht="24" customHeight="1" x14ac:dyDescent="0.2">
      <c r="A89" s="181">
        <f t="shared" si="21"/>
        <v>2655495</v>
      </c>
      <c r="B89" s="296">
        <v>521</v>
      </c>
      <c r="C89" s="264">
        <v>306</v>
      </c>
      <c r="D89" s="297">
        <v>12883</v>
      </c>
      <c r="E89" s="241" t="s">
        <v>371</v>
      </c>
      <c r="F89" s="242" t="s">
        <v>372</v>
      </c>
      <c r="G89" s="285" t="s">
        <v>137</v>
      </c>
      <c r="H89" s="272" t="s">
        <v>353</v>
      </c>
      <c r="I89" s="349" t="s">
        <v>2953</v>
      </c>
      <c r="J89" s="67">
        <v>5709943428</v>
      </c>
      <c r="K89" s="67" t="s">
        <v>373</v>
      </c>
      <c r="L89" s="67" t="s">
        <v>353</v>
      </c>
      <c r="M89" s="290" t="s">
        <v>137</v>
      </c>
      <c r="N89" s="243" t="s">
        <v>2410</v>
      </c>
      <c r="O89" s="67"/>
      <c r="P89" s="90"/>
      <c r="Q89" s="243">
        <v>30</v>
      </c>
      <c r="R89" s="245">
        <v>120</v>
      </c>
      <c r="S89" s="245">
        <v>110</v>
      </c>
      <c r="T89" s="245">
        <v>29.33</v>
      </c>
      <c r="U89" s="89">
        <v>0</v>
      </c>
      <c r="V89" s="260">
        <v>15</v>
      </c>
      <c r="W89" s="98">
        <v>0</v>
      </c>
      <c r="X89" s="83">
        <v>0</v>
      </c>
      <c r="Y89" s="98">
        <v>2</v>
      </c>
      <c r="Z89" s="64">
        <v>2</v>
      </c>
      <c r="AA89" s="315">
        <v>885165</v>
      </c>
      <c r="AB89" s="315">
        <v>46667</v>
      </c>
      <c r="AC89" s="316">
        <f t="shared" si="22"/>
        <v>931832</v>
      </c>
      <c r="AD89" s="74">
        <v>4500000</v>
      </c>
      <c r="AE89" s="74">
        <v>6000000</v>
      </c>
      <c r="AF89" s="334">
        <f t="shared" si="23"/>
        <v>177895.19999999998</v>
      </c>
      <c r="AG89" s="112">
        <f t="shared" si="24"/>
        <v>26554950</v>
      </c>
      <c r="AH89" s="74">
        <f t="shared" si="25"/>
        <v>1400010</v>
      </c>
      <c r="AI89" s="74">
        <f t="shared" si="26"/>
        <v>21347423.999999996</v>
      </c>
      <c r="AJ89" s="74">
        <f t="shared" si="27"/>
        <v>5310990</v>
      </c>
      <c r="AK89" s="74">
        <f t="shared" si="28"/>
        <v>4500000</v>
      </c>
      <c r="AL89" s="74">
        <f t="shared" si="29"/>
        <v>6000000</v>
      </c>
      <c r="AM89" s="74">
        <f t="shared" si="30"/>
        <v>4892117.9999999991</v>
      </c>
      <c r="AN89" s="74">
        <f t="shared" si="31"/>
        <v>5217666.2159999991</v>
      </c>
      <c r="AO89" s="74">
        <f t="shared" si="32"/>
        <v>0</v>
      </c>
      <c r="AP89" s="74">
        <f t="shared" si="33"/>
        <v>3000000</v>
      </c>
      <c r="AQ89" s="74">
        <v>0</v>
      </c>
      <c r="AR89" s="74">
        <v>0</v>
      </c>
      <c r="AS89" s="74">
        <v>0</v>
      </c>
      <c r="AT89" s="79">
        <v>0</v>
      </c>
      <c r="AU89" s="81">
        <f t="shared" si="34"/>
        <v>78223158.216000006</v>
      </c>
      <c r="AV89" s="112">
        <f t="shared" si="35"/>
        <v>54308316.440880008</v>
      </c>
      <c r="AW89" s="74">
        <f t="shared" si="36"/>
        <v>72912168.215999991</v>
      </c>
      <c r="AX89" s="74">
        <f t="shared" si="37"/>
        <v>5103851.7751199994</v>
      </c>
      <c r="AY89" s="75">
        <f t="shared" si="38"/>
        <v>1430831.644088001</v>
      </c>
      <c r="AZ89" s="74">
        <v>0</v>
      </c>
      <c r="BA89" s="74">
        <v>0</v>
      </c>
      <c r="BB89" s="74">
        <v>0</v>
      </c>
      <c r="BC89" s="79">
        <v>0</v>
      </c>
      <c r="BD89" s="79">
        <v>0</v>
      </c>
      <c r="BE89" s="79">
        <v>0</v>
      </c>
      <c r="BF89" s="77">
        <v>0</v>
      </c>
      <c r="BG89" s="344">
        <f t="shared" si="39"/>
        <v>6534683.4192080004</v>
      </c>
      <c r="BH89" s="187">
        <f t="shared" si="40"/>
        <v>71688474</v>
      </c>
      <c r="BJ89" s="50">
        <v>12883</v>
      </c>
      <c r="BK89" s="50" t="s">
        <v>3422</v>
      </c>
      <c r="BM89" s="50">
        <f t="shared" si="41"/>
        <v>0</v>
      </c>
    </row>
    <row r="90" spans="1:65" s="50" customFormat="1" ht="24" customHeight="1" x14ac:dyDescent="0.2">
      <c r="A90" s="181">
        <f t="shared" si="21"/>
        <v>2655495</v>
      </c>
      <c r="B90" s="296">
        <v>522</v>
      </c>
      <c r="C90" s="264">
        <v>307</v>
      </c>
      <c r="D90" s="297">
        <v>12884</v>
      </c>
      <c r="E90" s="241" t="s">
        <v>374</v>
      </c>
      <c r="F90" s="242" t="s">
        <v>375</v>
      </c>
      <c r="G90" s="285" t="s">
        <v>137</v>
      </c>
      <c r="H90" s="272" t="s">
        <v>353</v>
      </c>
      <c r="I90" s="292" t="s">
        <v>2954</v>
      </c>
      <c r="J90" s="64" t="s">
        <v>376</v>
      </c>
      <c r="K90" s="64" t="s">
        <v>377</v>
      </c>
      <c r="L90" s="64" t="s">
        <v>353</v>
      </c>
      <c r="M90" s="290" t="s">
        <v>137</v>
      </c>
      <c r="N90" s="98"/>
      <c r="O90" s="64"/>
      <c r="P90" s="244" t="s">
        <v>2410</v>
      </c>
      <c r="Q90" s="243">
        <v>30</v>
      </c>
      <c r="R90" s="245">
        <v>120</v>
      </c>
      <c r="S90" s="245">
        <v>220</v>
      </c>
      <c r="T90" s="245">
        <v>29.33</v>
      </c>
      <c r="U90" s="89">
        <v>0</v>
      </c>
      <c r="V90" s="260">
        <v>15</v>
      </c>
      <c r="W90" s="98">
        <v>0</v>
      </c>
      <c r="X90" s="83">
        <v>0</v>
      </c>
      <c r="Y90" s="98">
        <v>1</v>
      </c>
      <c r="Z90" s="64">
        <v>0</v>
      </c>
      <c r="AA90" s="315">
        <v>885165</v>
      </c>
      <c r="AB90" s="315">
        <v>46667</v>
      </c>
      <c r="AC90" s="316">
        <f t="shared" si="22"/>
        <v>931832</v>
      </c>
      <c r="AD90" s="74">
        <v>4500000</v>
      </c>
      <c r="AE90" s="74">
        <v>6000000</v>
      </c>
      <c r="AF90" s="334">
        <f t="shared" si="23"/>
        <v>177895.19999999998</v>
      </c>
      <c r="AG90" s="112">
        <f t="shared" si="24"/>
        <v>26554950</v>
      </c>
      <c r="AH90" s="74">
        <f t="shared" si="25"/>
        <v>1400010</v>
      </c>
      <c r="AI90" s="74">
        <f t="shared" si="26"/>
        <v>21347423.999999996</v>
      </c>
      <c r="AJ90" s="74">
        <f t="shared" si="27"/>
        <v>0</v>
      </c>
      <c r="AK90" s="74">
        <f t="shared" si="28"/>
        <v>4500000</v>
      </c>
      <c r="AL90" s="74">
        <f t="shared" si="29"/>
        <v>6000000</v>
      </c>
      <c r="AM90" s="74">
        <f t="shared" si="30"/>
        <v>9784235.9999999981</v>
      </c>
      <c r="AN90" s="74">
        <f t="shared" si="31"/>
        <v>5217666.2159999991</v>
      </c>
      <c r="AO90" s="74">
        <f t="shared" si="32"/>
        <v>0</v>
      </c>
      <c r="AP90" s="74">
        <f t="shared" si="33"/>
        <v>3000000</v>
      </c>
      <c r="AQ90" s="74">
        <v>0</v>
      </c>
      <c r="AR90" s="74">
        <v>0</v>
      </c>
      <c r="AS90" s="74">
        <v>0</v>
      </c>
      <c r="AT90" s="79">
        <v>0</v>
      </c>
      <c r="AU90" s="81">
        <f t="shared" si="34"/>
        <v>77804286.216000006</v>
      </c>
      <c r="AV90" s="112">
        <f t="shared" si="35"/>
        <v>58857986.18088001</v>
      </c>
      <c r="AW90" s="74">
        <f t="shared" si="36"/>
        <v>77804286.215999991</v>
      </c>
      <c r="AX90" s="74">
        <f t="shared" si="37"/>
        <v>5446300.0351200001</v>
      </c>
      <c r="AY90" s="75">
        <f t="shared" si="38"/>
        <v>1885798.6180880012</v>
      </c>
      <c r="AZ90" s="74">
        <v>0</v>
      </c>
      <c r="BA90" s="74">
        <v>0</v>
      </c>
      <c r="BB90" s="74">
        <v>0</v>
      </c>
      <c r="BC90" s="79">
        <v>0</v>
      </c>
      <c r="BD90" s="79">
        <v>0</v>
      </c>
      <c r="BE90" s="79">
        <v>0</v>
      </c>
      <c r="BF90" s="77">
        <v>0</v>
      </c>
      <c r="BG90" s="344">
        <f t="shared" si="39"/>
        <v>7332098.6532080015</v>
      </c>
      <c r="BH90" s="187">
        <f t="shared" si="40"/>
        <v>70472187</v>
      </c>
      <c r="BJ90" s="50">
        <v>12884</v>
      </c>
      <c r="BK90" s="50" t="s">
        <v>3423</v>
      </c>
      <c r="BM90" s="50">
        <f t="shared" si="41"/>
        <v>0</v>
      </c>
    </row>
    <row r="91" spans="1:65" s="50" customFormat="1" ht="24" customHeight="1" x14ac:dyDescent="0.2">
      <c r="A91" s="181">
        <f t="shared" si="21"/>
        <v>2655495</v>
      </c>
      <c r="B91" s="296">
        <v>527</v>
      </c>
      <c r="C91" s="264">
        <v>311</v>
      </c>
      <c r="D91" s="297">
        <v>12885</v>
      </c>
      <c r="E91" s="241" t="s">
        <v>378</v>
      </c>
      <c r="F91" s="242" t="s">
        <v>379</v>
      </c>
      <c r="G91" s="285" t="s">
        <v>137</v>
      </c>
      <c r="H91" s="272" t="s">
        <v>353</v>
      </c>
      <c r="I91" s="292" t="s">
        <v>2959</v>
      </c>
      <c r="J91" s="64">
        <v>2670163718</v>
      </c>
      <c r="K91" s="64" t="s">
        <v>380</v>
      </c>
      <c r="L91" s="64" t="s">
        <v>353</v>
      </c>
      <c r="M91" s="290" t="s">
        <v>137</v>
      </c>
      <c r="N91" s="98"/>
      <c r="O91" s="64"/>
      <c r="P91" s="244" t="s">
        <v>2410</v>
      </c>
      <c r="Q91" s="243">
        <v>30</v>
      </c>
      <c r="R91" s="245">
        <v>120</v>
      </c>
      <c r="S91" s="245">
        <v>220</v>
      </c>
      <c r="T91" s="245">
        <v>29.33</v>
      </c>
      <c r="U91" s="89">
        <v>0</v>
      </c>
      <c r="V91" s="260">
        <v>15</v>
      </c>
      <c r="W91" s="98">
        <v>0</v>
      </c>
      <c r="X91" s="83">
        <v>0</v>
      </c>
      <c r="Y91" s="98">
        <v>0</v>
      </c>
      <c r="Z91" s="64">
        <v>0</v>
      </c>
      <c r="AA91" s="315">
        <v>885165</v>
      </c>
      <c r="AB91" s="315">
        <v>46667</v>
      </c>
      <c r="AC91" s="316">
        <f t="shared" si="22"/>
        <v>931832</v>
      </c>
      <c r="AD91" s="74">
        <v>4500000</v>
      </c>
      <c r="AE91" s="74">
        <v>6000000</v>
      </c>
      <c r="AF91" s="334">
        <f t="shared" si="23"/>
        <v>177895.19999999998</v>
      </c>
      <c r="AG91" s="112">
        <f t="shared" si="24"/>
        <v>26554950</v>
      </c>
      <c r="AH91" s="74">
        <f t="shared" si="25"/>
        <v>1400010</v>
      </c>
      <c r="AI91" s="74">
        <f t="shared" si="26"/>
        <v>21347423.999999996</v>
      </c>
      <c r="AJ91" s="74">
        <f t="shared" si="27"/>
        <v>0</v>
      </c>
      <c r="AK91" s="74">
        <f t="shared" si="28"/>
        <v>4500000</v>
      </c>
      <c r="AL91" s="74">
        <f t="shared" si="29"/>
        <v>6000000</v>
      </c>
      <c r="AM91" s="74">
        <f t="shared" si="30"/>
        <v>9784235.9999999981</v>
      </c>
      <c r="AN91" s="74">
        <f t="shared" si="31"/>
        <v>5217666.2159999991</v>
      </c>
      <c r="AO91" s="74">
        <f t="shared" si="32"/>
        <v>0</v>
      </c>
      <c r="AP91" s="74">
        <f t="shared" si="33"/>
        <v>3000000</v>
      </c>
      <c r="AQ91" s="74">
        <v>0</v>
      </c>
      <c r="AR91" s="74">
        <v>0</v>
      </c>
      <c r="AS91" s="74">
        <v>0</v>
      </c>
      <c r="AT91" s="79">
        <v>0</v>
      </c>
      <c r="AU91" s="81">
        <f t="shared" si="34"/>
        <v>77804286.216000006</v>
      </c>
      <c r="AV91" s="112">
        <f t="shared" si="35"/>
        <v>58857986.18088001</v>
      </c>
      <c r="AW91" s="74">
        <f t="shared" si="36"/>
        <v>77804286.215999991</v>
      </c>
      <c r="AX91" s="74">
        <f t="shared" si="37"/>
        <v>5446300.0351200001</v>
      </c>
      <c r="AY91" s="75">
        <f t="shared" si="38"/>
        <v>1885798.6180880012</v>
      </c>
      <c r="AZ91" s="74">
        <v>0</v>
      </c>
      <c r="BA91" s="74">
        <v>0</v>
      </c>
      <c r="BB91" s="74">
        <v>0</v>
      </c>
      <c r="BC91" s="79">
        <v>0</v>
      </c>
      <c r="BD91" s="79">
        <v>0</v>
      </c>
      <c r="BE91" s="79">
        <v>0</v>
      </c>
      <c r="BF91" s="77">
        <v>0</v>
      </c>
      <c r="BG91" s="344">
        <f t="shared" si="39"/>
        <v>7332098.6532080015</v>
      </c>
      <c r="BH91" s="187">
        <f t="shared" si="40"/>
        <v>70472187</v>
      </c>
      <c r="BJ91" s="50">
        <v>12885</v>
      </c>
      <c r="BK91" s="50" t="s">
        <v>3424</v>
      </c>
      <c r="BM91" s="50">
        <f t="shared" si="41"/>
        <v>0</v>
      </c>
    </row>
    <row r="92" spans="1:65" s="50" customFormat="1" ht="24" customHeight="1" x14ac:dyDescent="0.2">
      <c r="A92" s="181">
        <f t="shared" si="21"/>
        <v>2655495</v>
      </c>
      <c r="B92" s="296">
        <v>523</v>
      </c>
      <c r="C92" s="264">
        <v>308</v>
      </c>
      <c r="D92" s="297">
        <v>12886</v>
      </c>
      <c r="E92" s="241" t="s">
        <v>115</v>
      </c>
      <c r="F92" s="242" t="s">
        <v>381</v>
      </c>
      <c r="G92" s="285" t="s">
        <v>137</v>
      </c>
      <c r="H92" s="272" t="s">
        <v>353</v>
      </c>
      <c r="I92" s="292" t="s">
        <v>2955</v>
      </c>
      <c r="J92" s="64">
        <v>5189973001</v>
      </c>
      <c r="K92" s="64" t="s">
        <v>382</v>
      </c>
      <c r="L92" s="64" t="s">
        <v>353</v>
      </c>
      <c r="M92" s="290" t="s">
        <v>137</v>
      </c>
      <c r="N92" s="243" t="s">
        <v>2410</v>
      </c>
      <c r="O92" s="64"/>
      <c r="P92" s="89"/>
      <c r="Q92" s="243">
        <v>30</v>
      </c>
      <c r="R92" s="245">
        <v>120</v>
      </c>
      <c r="S92" s="245">
        <v>110</v>
      </c>
      <c r="T92" s="245">
        <v>29.33</v>
      </c>
      <c r="U92" s="89">
        <v>0</v>
      </c>
      <c r="V92" s="260">
        <v>15</v>
      </c>
      <c r="W92" s="98">
        <v>0</v>
      </c>
      <c r="X92" s="83">
        <v>0</v>
      </c>
      <c r="Y92" s="98">
        <v>0</v>
      </c>
      <c r="Z92" s="64">
        <v>0</v>
      </c>
      <c r="AA92" s="315">
        <v>885165</v>
      </c>
      <c r="AB92" s="315">
        <v>46667</v>
      </c>
      <c r="AC92" s="316">
        <f t="shared" si="22"/>
        <v>931832</v>
      </c>
      <c r="AD92" s="74">
        <v>4500000</v>
      </c>
      <c r="AE92" s="74">
        <v>6000000</v>
      </c>
      <c r="AF92" s="334">
        <f t="shared" si="23"/>
        <v>177895.19999999998</v>
      </c>
      <c r="AG92" s="112">
        <f t="shared" si="24"/>
        <v>26554950</v>
      </c>
      <c r="AH92" s="74">
        <f t="shared" si="25"/>
        <v>1400010</v>
      </c>
      <c r="AI92" s="74">
        <f t="shared" si="26"/>
        <v>21347423.999999996</v>
      </c>
      <c r="AJ92" s="74">
        <f t="shared" si="27"/>
        <v>0</v>
      </c>
      <c r="AK92" s="74">
        <f t="shared" si="28"/>
        <v>4500000</v>
      </c>
      <c r="AL92" s="74">
        <f t="shared" si="29"/>
        <v>6000000</v>
      </c>
      <c r="AM92" s="74">
        <f t="shared" si="30"/>
        <v>4892117.9999999991</v>
      </c>
      <c r="AN92" s="74">
        <f t="shared" si="31"/>
        <v>5217666.2159999991</v>
      </c>
      <c r="AO92" s="74">
        <f t="shared" si="32"/>
        <v>0</v>
      </c>
      <c r="AP92" s="74">
        <f t="shared" si="33"/>
        <v>3000000</v>
      </c>
      <c r="AQ92" s="74">
        <v>0</v>
      </c>
      <c r="AR92" s="74">
        <v>0</v>
      </c>
      <c r="AS92" s="74">
        <v>0</v>
      </c>
      <c r="AT92" s="79">
        <v>0</v>
      </c>
      <c r="AU92" s="81">
        <f t="shared" si="34"/>
        <v>72912168.216000006</v>
      </c>
      <c r="AV92" s="112">
        <f t="shared" si="35"/>
        <v>54308316.440880008</v>
      </c>
      <c r="AW92" s="74">
        <f t="shared" si="36"/>
        <v>72912168.215999991</v>
      </c>
      <c r="AX92" s="74">
        <f t="shared" si="37"/>
        <v>5103851.7751199994</v>
      </c>
      <c r="AY92" s="75">
        <f t="shared" si="38"/>
        <v>1430831.644088001</v>
      </c>
      <c r="AZ92" s="74">
        <v>0</v>
      </c>
      <c r="BA92" s="74">
        <v>0</v>
      </c>
      <c r="BB92" s="74">
        <v>0</v>
      </c>
      <c r="BC92" s="79">
        <v>0</v>
      </c>
      <c r="BD92" s="79">
        <v>0</v>
      </c>
      <c r="BE92" s="79">
        <v>0</v>
      </c>
      <c r="BF92" s="77">
        <v>0</v>
      </c>
      <c r="BG92" s="344">
        <f t="shared" si="39"/>
        <v>6534683.4192080004</v>
      </c>
      <c r="BH92" s="187">
        <f t="shared" si="40"/>
        <v>66377484</v>
      </c>
      <c r="BJ92" s="50">
        <v>12886</v>
      </c>
      <c r="BK92" s="50" t="s">
        <v>3425</v>
      </c>
      <c r="BM92" s="50">
        <f t="shared" si="41"/>
        <v>0</v>
      </c>
    </row>
    <row r="93" spans="1:65" s="50" customFormat="1" ht="24" customHeight="1" x14ac:dyDescent="0.2">
      <c r="A93" s="181">
        <f t="shared" si="21"/>
        <v>2655495</v>
      </c>
      <c r="B93" s="296">
        <v>524</v>
      </c>
      <c r="C93" s="264">
        <v>309</v>
      </c>
      <c r="D93" s="297">
        <v>12887</v>
      </c>
      <c r="E93" s="241" t="s">
        <v>338</v>
      </c>
      <c r="F93" s="242" t="s">
        <v>383</v>
      </c>
      <c r="G93" s="285" t="s">
        <v>137</v>
      </c>
      <c r="H93" s="272" t="s">
        <v>353</v>
      </c>
      <c r="I93" s="292" t="s">
        <v>2956</v>
      </c>
      <c r="J93" s="64">
        <v>5709880639</v>
      </c>
      <c r="K93" s="64" t="s">
        <v>384</v>
      </c>
      <c r="L93" s="64" t="s">
        <v>353</v>
      </c>
      <c r="M93" s="290" t="s">
        <v>137</v>
      </c>
      <c r="N93" s="98"/>
      <c r="O93" s="64"/>
      <c r="P93" s="244" t="s">
        <v>2410</v>
      </c>
      <c r="Q93" s="243">
        <v>30</v>
      </c>
      <c r="R93" s="245">
        <v>120</v>
      </c>
      <c r="S93" s="245">
        <v>220</v>
      </c>
      <c r="T93" s="245">
        <v>29.33</v>
      </c>
      <c r="U93" s="89">
        <v>0</v>
      </c>
      <c r="V93" s="260">
        <v>15</v>
      </c>
      <c r="W93" s="98">
        <v>0</v>
      </c>
      <c r="X93" s="83">
        <v>0</v>
      </c>
      <c r="Y93" s="98">
        <v>3</v>
      </c>
      <c r="Z93" s="64">
        <v>3</v>
      </c>
      <c r="AA93" s="315">
        <v>885165</v>
      </c>
      <c r="AB93" s="315">
        <v>46667</v>
      </c>
      <c r="AC93" s="316">
        <f t="shared" si="22"/>
        <v>931832</v>
      </c>
      <c r="AD93" s="74">
        <v>4500000</v>
      </c>
      <c r="AE93" s="74">
        <v>6000000</v>
      </c>
      <c r="AF93" s="334">
        <f t="shared" si="23"/>
        <v>177895.19999999998</v>
      </c>
      <c r="AG93" s="112">
        <f t="shared" si="24"/>
        <v>26554950</v>
      </c>
      <c r="AH93" s="74">
        <f t="shared" si="25"/>
        <v>1400010</v>
      </c>
      <c r="AI93" s="74">
        <f t="shared" si="26"/>
        <v>21347423.999999996</v>
      </c>
      <c r="AJ93" s="74">
        <f t="shared" si="27"/>
        <v>7966485</v>
      </c>
      <c r="AK93" s="74">
        <f t="shared" si="28"/>
        <v>4500000</v>
      </c>
      <c r="AL93" s="74">
        <f t="shared" si="29"/>
        <v>6000000</v>
      </c>
      <c r="AM93" s="74">
        <f t="shared" si="30"/>
        <v>9784235.9999999981</v>
      </c>
      <c r="AN93" s="74">
        <f t="shared" si="31"/>
        <v>5217666.2159999991</v>
      </c>
      <c r="AO93" s="74">
        <f t="shared" si="32"/>
        <v>0</v>
      </c>
      <c r="AP93" s="74">
        <f t="shared" si="33"/>
        <v>3000000</v>
      </c>
      <c r="AQ93" s="74">
        <v>0</v>
      </c>
      <c r="AR93" s="74">
        <v>0</v>
      </c>
      <c r="AS93" s="74">
        <v>0</v>
      </c>
      <c r="AT93" s="79">
        <v>0</v>
      </c>
      <c r="AU93" s="81">
        <f t="shared" si="34"/>
        <v>85770771.216000006</v>
      </c>
      <c r="AV93" s="112">
        <f t="shared" si="35"/>
        <v>58857986.18088001</v>
      </c>
      <c r="AW93" s="74">
        <f t="shared" si="36"/>
        <v>77804286.215999991</v>
      </c>
      <c r="AX93" s="74">
        <f t="shared" si="37"/>
        <v>5446300.0351200001</v>
      </c>
      <c r="AY93" s="75">
        <f t="shared" si="38"/>
        <v>1885798.6180880012</v>
      </c>
      <c r="AZ93" s="74">
        <v>0</v>
      </c>
      <c r="BA93" s="74">
        <v>0</v>
      </c>
      <c r="BB93" s="74">
        <v>0</v>
      </c>
      <c r="BC93" s="79">
        <v>0</v>
      </c>
      <c r="BD93" s="79">
        <v>0</v>
      </c>
      <c r="BE93" s="79">
        <v>0</v>
      </c>
      <c r="BF93" s="77">
        <v>0</v>
      </c>
      <c r="BG93" s="344">
        <f t="shared" si="39"/>
        <v>7332098.6532080015</v>
      </c>
      <c r="BH93" s="187">
        <f t="shared" si="40"/>
        <v>78438672</v>
      </c>
      <c r="BJ93" s="50">
        <v>12887</v>
      </c>
      <c r="BK93" s="50" t="s">
        <v>3426</v>
      </c>
      <c r="BM93" s="50">
        <f t="shared" si="41"/>
        <v>0</v>
      </c>
    </row>
    <row r="94" spans="1:65" s="50" customFormat="1" ht="24" customHeight="1" x14ac:dyDescent="0.2">
      <c r="A94" s="181">
        <f t="shared" si="21"/>
        <v>2655495</v>
      </c>
      <c r="B94" s="296">
        <v>529</v>
      </c>
      <c r="C94" s="264">
        <v>313</v>
      </c>
      <c r="D94" s="297">
        <v>12888</v>
      </c>
      <c r="E94" s="241" t="s">
        <v>111</v>
      </c>
      <c r="F94" s="242" t="s">
        <v>385</v>
      </c>
      <c r="G94" s="285" t="s">
        <v>137</v>
      </c>
      <c r="H94" s="272" t="s">
        <v>353</v>
      </c>
      <c r="I94" s="292" t="s">
        <v>2961</v>
      </c>
      <c r="J94" s="64">
        <v>2700157583</v>
      </c>
      <c r="K94" s="64" t="s">
        <v>386</v>
      </c>
      <c r="L94" s="64" t="s">
        <v>353</v>
      </c>
      <c r="M94" s="290" t="s">
        <v>137</v>
      </c>
      <c r="N94" s="98"/>
      <c r="O94" s="64"/>
      <c r="P94" s="244" t="s">
        <v>2410</v>
      </c>
      <c r="Q94" s="243">
        <v>30</v>
      </c>
      <c r="R94" s="245">
        <v>120</v>
      </c>
      <c r="S94" s="245">
        <v>220</v>
      </c>
      <c r="T94" s="245">
        <v>29.33</v>
      </c>
      <c r="U94" s="89">
        <v>0</v>
      </c>
      <c r="V94" s="260">
        <v>15</v>
      </c>
      <c r="W94" s="98">
        <v>0</v>
      </c>
      <c r="X94" s="83">
        <v>0</v>
      </c>
      <c r="Y94" s="98">
        <v>0</v>
      </c>
      <c r="Z94" s="64">
        <v>0</v>
      </c>
      <c r="AA94" s="315">
        <v>885165</v>
      </c>
      <c r="AB94" s="315">
        <v>0</v>
      </c>
      <c r="AC94" s="316">
        <f t="shared" si="22"/>
        <v>885165</v>
      </c>
      <c r="AD94" s="74">
        <v>4500000</v>
      </c>
      <c r="AE94" s="74">
        <v>6000000</v>
      </c>
      <c r="AF94" s="334">
        <f t="shared" si="23"/>
        <v>168986.04545454544</v>
      </c>
      <c r="AG94" s="112">
        <f t="shared" si="24"/>
        <v>26554950</v>
      </c>
      <c r="AH94" s="74">
        <f t="shared" si="25"/>
        <v>0</v>
      </c>
      <c r="AI94" s="74">
        <f t="shared" si="26"/>
        <v>20278325.454545453</v>
      </c>
      <c r="AJ94" s="74">
        <f t="shared" si="27"/>
        <v>0</v>
      </c>
      <c r="AK94" s="74">
        <f t="shared" si="28"/>
        <v>4500000</v>
      </c>
      <c r="AL94" s="74">
        <f t="shared" si="29"/>
        <v>6000000</v>
      </c>
      <c r="AM94" s="74">
        <f t="shared" si="30"/>
        <v>9294232.5</v>
      </c>
      <c r="AN94" s="74">
        <f t="shared" si="31"/>
        <v>4956360.7131818179</v>
      </c>
      <c r="AO94" s="74">
        <f t="shared" si="32"/>
        <v>0</v>
      </c>
      <c r="AP94" s="74">
        <f t="shared" si="33"/>
        <v>3000000</v>
      </c>
      <c r="AQ94" s="74">
        <v>0</v>
      </c>
      <c r="AR94" s="74">
        <v>0</v>
      </c>
      <c r="AS94" s="74">
        <v>0</v>
      </c>
      <c r="AT94" s="79">
        <v>0</v>
      </c>
      <c r="AU94" s="81">
        <f t="shared" si="34"/>
        <v>74583868.667727277</v>
      </c>
      <c r="AV94" s="112">
        <f t="shared" si="35"/>
        <v>55862997.860986367</v>
      </c>
      <c r="AW94" s="74">
        <f t="shared" si="36"/>
        <v>74583868.667727262</v>
      </c>
      <c r="AX94" s="74">
        <f t="shared" si="37"/>
        <v>5220870.8067409089</v>
      </c>
      <c r="AY94" s="75">
        <f t="shared" si="38"/>
        <v>1586299.7860986367</v>
      </c>
      <c r="AZ94" s="74">
        <v>0</v>
      </c>
      <c r="BA94" s="74">
        <v>0</v>
      </c>
      <c r="BB94" s="74">
        <v>0</v>
      </c>
      <c r="BC94" s="79">
        <v>0</v>
      </c>
      <c r="BD94" s="79">
        <v>0</v>
      </c>
      <c r="BE94" s="79">
        <v>0</v>
      </c>
      <c r="BF94" s="77">
        <v>0</v>
      </c>
      <c r="BG94" s="344">
        <f t="shared" si="39"/>
        <v>6807170.5928395456</v>
      </c>
      <c r="BH94" s="187">
        <f t="shared" si="40"/>
        <v>67776698</v>
      </c>
      <c r="BJ94" s="50">
        <v>12888</v>
      </c>
      <c r="BK94" s="50" t="s">
        <v>3427</v>
      </c>
      <c r="BM94" s="50">
        <f t="shared" si="41"/>
        <v>0</v>
      </c>
    </row>
    <row r="95" spans="1:65" s="50" customFormat="1" ht="24" customHeight="1" x14ac:dyDescent="0.2">
      <c r="A95" s="181">
        <f t="shared" si="21"/>
        <v>2655495</v>
      </c>
      <c r="B95" s="296">
        <v>528</v>
      </c>
      <c r="C95" s="264">
        <v>312</v>
      </c>
      <c r="D95" s="297">
        <v>12889</v>
      </c>
      <c r="E95" s="241" t="s">
        <v>387</v>
      </c>
      <c r="F95" s="242" t="s">
        <v>388</v>
      </c>
      <c r="G95" s="285" t="s">
        <v>137</v>
      </c>
      <c r="H95" s="272" t="s">
        <v>353</v>
      </c>
      <c r="I95" s="292" t="s">
        <v>2960</v>
      </c>
      <c r="J95" s="64">
        <v>2650188545</v>
      </c>
      <c r="K95" s="64" t="s">
        <v>389</v>
      </c>
      <c r="L95" s="64" t="s">
        <v>353</v>
      </c>
      <c r="M95" s="290" t="s">
        <v>137</v>
      </c>
      <c r="N95" s="98"/>
      <c r="O95" s="64"/>
      <c r="P95" s="244" t="s">
        <v>2410</v>
      </c>
      <c r="Q95" s="243">
        <v>30</v>
      </c>
      <c r="R95" s="245">
        <v>120</v>
      </c>
      <c r="S95" s="245">
        <v>220</v>
      </c>
      <c r="T95" s="245">
        <v>29.33</v>
      </c>
      <c r="U95" s="89">
        <v>0</v>
      </c>
      <c r="V95" s="260">
        <v>15</v>
      </c>
      <c r="W95" s="98">
        <v>0</v>
      </c>
      <c r="X95" s="83">
        <v>0</v>
      </c>
      <c r="Y95" s="98">
        <v>0</v>
      </c>
      <c r="Z95" s="64">
        <v>0</v>
      </c>
      <c r="AA95" s="315">
        <v>885165</v>
      </c>
      <c r="AB95" s="315">
        <v>0</v>
      </c>
      <c r="AC95" s="316">
        <f t="shared" si="22"/>
        <v>885165</v>
      </c>
      <c r="AD95" s="74">
        <v>4500000</v>
      </c>
      <c r="AE95" s="74">
        <v>6000000</v>
      </c>
      <c r="AF95" s="334">
        <f t="shared" si="23"/>
        <v>168986.04545454544</v>
      </c>
      <c r="AG95" s="112">
        <f t="shared" si="24"/>
        <v>26554950</v>
      </c>
      <c r="AH95" s="74">
        <f t="shared" si="25"/>
        <v>0</v>
      </c>
      <c r="AI95" s="74">
        <f t="shared" si="26"/>
        <v>20278325.454545453</v>
      </c>
      <c r="AJ95" s="74">
        <f t="shared" si="27"/>
        <v>0</v>
      </c>
      <c r="AK95" s="74">
        <f t="shared" si="28"/>
        <v>4500000</v>
      </c>
      <c r="AL95" s="74">
        <f t="shared" si="29"/>
        <v>6000000</v>
      </c>
      <c r="AM95" s="74">
        <f t="shared" si="30"/>
        <v>9294232.5</v>
      </c>
      <c r="AN95" s="74">
        <f t="shared" si="31"/>
        <v>4956360.7131818179</v>
      </c>
      <c r="AO95" s="74">
        <f t="shared" si="32"/>
        <v>0</v>
      </c>
      <c r="AP95" s="74">
        <f t="shared" si="33"/>
        <v>3000000</v>
      </c>
      <c r="AQ95" s="74">
        <v>0</v>
      </c>
      <c r="AR95" s="74">
        <v>0</v>
      </c>
      <c r="AS95" s="74">
        <v>0</v>
      </c>
      <c r="AT95" s="79">
        <v>0</v>
      </c>
      <c r="AU95" s="81">
        <f t="shared" si="34"/>
        <v>74583868.667727277</v>
      </c>
      <c r="AV95" s="112">
        <f t="shared" si="35"/>
        <v>55862997.860986367</v>
      </c>
      <c r="AW95" s="74">
        <f t="shared" si="36"/>
        <v>74583868.667727262</v>
      </c>
      <c r="AX95" s="74">
        <f t="shared" si="37"/>
        <v>5220870.8067409089</v>
      </c>
      <c r="AY95" s="75">
        <f t="shared" si="38"/>
        <v>1586299.7860986367</v>
      </c>
      <c r="AZ95" s="74">
        <v>0</v>
      </c>
      <c r="BA95" s="74">
        <v>0</v>
      </c>
      <c r="BB95" s="74">
        <v>0</v>
      </c>
      <c r="BC95" s="79">
        <v>0</v>
      </c>
      <c r="BD95" s="79">
        <v>0</v>
      </c>
      <c r="BE95" s="79">
        <v>0</v>
      </c>
      <c r="BF95" s="77">
        <v>0</v>
      </c>
      <c r="BG95" s="344">
        <f t="shared" si="39"/>
        <v>6807170.5928395456</v>
      </c>
      <c r="BH95" s="187">
        <f t="shared" si="40"/>
        <v>67776698</v>
      </c>
      <c r="BJ95" s="50">
        <v>12889</v>
      </c>
      <c r="BK95" s="50" t="s">
        <v>3428</v>
      </c>
      <c r="BM95" s="50">
        <f t="shared" si="41"/>
        <v>0</v>
      </c>
    </row>
    <row r="96" spans="1:65" s="50" customFormat="1" ht="24" customHeight="1" x14ac:dyDescent="0.2">
      <c r="A96" s="181">
        <f t="shared" si="21"/>
        <v>2655495</v>
      </c>
      <c r="B96" s="296">
        <v>211</v>
      </c>
      <c r="C96" s="264">
        <v>221</v>
      </c>
      <c r="D96" s="297">
        <v>12890</v>
      </c>
      <c r="E96" s="251" t="s">
        <v>282</v>
      </c>
      <c r="F96" s="252" t="s">
        <v>390</v>
      </c>
      <c r="G96" s="251" t="s">
        <v>87</v>
      </c>
      <c r="H96" s="272" t="s">
        <v>353</v>
      </c>
      <c r="I96" s="292" t="s">
        <v>2651</v>
      </c>
      <c r="J96" s="64">
        <v>2649658479</v>
      </c>
      <c r="K96" s="64" t="s">
        <v>391</v>
      </c>
      <c r="L96" s="64" t="s">
        <v>353</v>
      </c>
      <c r="M96" s="290" t="s">
        <v>2381</v>
      </c>
      <c r="N96" s="98"/>
      <c r="O96" s="64"/>
      <c r="P96" s="89"/>
      <c r="Q96" s="253">
        <v>30</v>
      </c>
      <c r="R96" s="254" t="s">
        <v>392</v>
      </c>
      <c r="S96" s="64">
        <v>0</v>
      </c>
      <c r="T96" s="64">
        <v>0</v>
      </c>
      <c r="U96" s="298">
        <f>1+1</f>
        <v>2</v>
      </c>
      <c r="V96" s="258">
        <v>23</v>
      </c>
      <c r="W96" s="98">
        <v>0</v>
      </c>
      <c r="X96" s="83">
        <v>0</v>
      </c>
      <c r="Y96" s="98">
        <v>1</v>
      </c>
      <c r="Z96" s="64">
        <v>1</v>
      </c>
      <c r="AA96" s="323">
        <v>1311206</v>
      </c>
      <c r="AB96" s="323">
        <v>46667</v>
      </c>
      <c r="AC96" s="324">
        <f t="shared" si="22"/>
        <v>1357873</v>
      </c>
      <c r="AD96" s="74">
        <v>4500000</v>
      </c>
      <c r="AE96" s="74">
        <v>6000000</v>
      </c>
      <c r="AF96" s="334">
        <f t="shared" si="23"/>
        <v>259230.3</v>
      </c>
      <c r="AG96" s="112">
        <f t="shared" si="24"/>
        <v>39336180</v>
      </c>
      <c r="AH96" s="74">
        <f t="shared" si="25"/>
        <v>1400010</v>
      </c>
      <c r="AI96" s="74">
        <f t="shared" si="26"/>
        <v>31107636</v>
      </c>
      <c r="AJ96" s="74">
        <f t="shared" si="27"/>
        <v>2655495</v>
      </c>
      <c r="AK96" s="74">
        <f t="shared" si="28"/>
        <v>4500000</v>
      </c>
      <c r="AL96" s="74">
        <f t="shared" si="29"/>
        <v>6000000</v>
      </c>
      <c r="AM96" s="74">
        <f t="shared" si="30"/>
        <v>0</v>
      </c>
      <c r="AN96" s="74">
        <f t="shared" si="31"/>
        <v>0</v>
      </c>
      <c r="AO96" s="74">
        <f t="shared" si="32"/>
        <v>2715746</v>
      </c>
      <c r="AP96" s="74">
        <f t="shared" si="33"/>
        <v>4600000</v>
      </c>
      <c r="AQ96" s="74">
        <v>0</v>
      </c>
      <c r="AR96" s="74">
        <v>0</v>
      </c>
      <c r="AS96" s="74">
        <v>0</v>
      </c>
      <c r="AT96" s="79">
        <v>0</v>
      </c>
      <c r="AU96" s="81">
        <f t="shared" si="34"/>
        <v>92315067</v>
      </c>
      <c r="AV96" s="112">
        <f t="shared" si="35"/>
        <v>65757758.18</v>
      </c>
      <c r="AW96" s="74">
        <f t="shared" si="36"/>
        <v>86943826</v>
      </c>
      <c r="AX96" s="74">
        <f t="shared" si="37"/>
        <v>6086067.8200000003</v>
      </c>
      <c r="AY96" s="75">
        <f t="shared" si="38"/>
        <v>2575775.818</v>
      </c>
      <c r="AZ96" s="74">
        <v>0</v>
      </c>
      <c r="BA96" s="74">
        <v>0</v>
      </c>
      <c r="BB96" s="74">
        <v>0</v>
      </c>
      <c r="BC96" s="79">
        <v>0</v>
      </c>
      <c r="BD96" s="79">
        <v>0</v>
      </c>
      <c r="BE96" s="79">
        <v>0</v>
      </c>
      <c r="BF96" s="77">
        <v>0</v>
      </c>
      <c r="BG96" s="344">
        <f t="shared" si="39"/>
        <v>8661843.6380000003</v>
      </c>
      <c r="BH96" s="187">
        <f t="shared" si="40"/>
        <v>83653223</v>
      </c>
      <c r="BJ96" s="50">
        <v>12890</v>
      </c>
      <c r="BK96" s="50" t="s">
        <v>3429</v>
      </c>
      <c r="BM96" s="50">
        <f t="shared" si="41"/>
        <v>0</v>
      </c>
    </row>
    <row r="97" spans="1:65" s="50" customFormat="1" ht="24" customHeight="1" x14ac:dyDescent="0.2">
      <c r="A97" s="181">
        <f t="shared" si="21"/>
        <v>2655495</v>
      </c>
      <c r="B97" s="296">
        <v>206</v>
      </c>
      <c r="C97" s="264">
        <v>216</v>
      </c>
      <c r="D97" s="297">
        <v>12891</v>
      </c>
      <c r="E97" s="251" t="s">
        <v>393</v>
      </c>
      <c r="F97" s="252" t="s">
        <v>394</v>
      </c>
      <c r="G97" s="251" t="s">
        <v>87</v>
      </c>
      <c r="H97" s="272" t="s">
        <v>353</v>
      </c>
      <c r="I97" s="292" t="s">
        <v>2646</v>
      </c>
      <c r="J97" s="64" t="s">
        <v>395</v>
      </c>
      <c r="K97" s="64" t="s">
        <v>396</v>
      </c>
      <c r="L97" s="64" t="s">
        <v>353</v>
      </c>
      <c r="M97" s="290" t="s">
        <v>2383</v>
      </c>
      <c r="N97" s="98"/>
      <c r="O97" s="64"/>
      <c r="P97" s="89"/>
      <c r="Q97" s="253">
        <v>30</v>
      </c>
      <c r="R97" s="254" t="s">
        <v>397</v>
      </c>
      <c r="S97" s="64">
        <v>0</v>
      </c>
      <c r="T97" s="64">
        <v>0</v>
      </c>
      <c r="U97" s="89">
        <v>0</v>
      </c>
      <c r="V97" s="258">
        <v>21</v>
      </c>
      <c r="W97" s="98">
        <v>0</v>
      </c>
      <c r="X97" s="83">
        <v>0</v>
      </c>
      <c r="Y97" s="98">
        <v>1</v>
      </c>
      <c r="Z97" s="64">
        <v>1</v>
      </c>
      <c r="AA97" s="323">
        <v>1642901</v>
      </c>
      <c r="AB97" s="323">
        <v>0</v>
      </c>
      <c r="AC97" s="324">
        <f t="shared" si="22"/>
        <v>1642901</v>
      </c>
      <c r="AD97" s="74">
        <v>4500000</v>
      </c>
      <c r="AE97" s="74">
        <v>6000000</v>
      </c>
      <c r="AF97" s="334">
        <f t="shared" si="23"/>
        <v>313644.73636363639</v>
      </c>
      <c r="AG97" s="112">
        <f t="shared" si="24"/>
        <v>49287030</v>
      </c>
      <c r="AH97" s="74">
        <f t="shared" si="25"/>
        <v>0</v>
      </c>
      <c r="AI97" s="74">
        <f t="shared" si="26"/>
        <v>18818684.181818184</v>
      </c>
      <c r="AJ97" s="74">
        <f t="shared" si="27"/>
        <v>2655495</v>
      </c>
      <c r="AK97" s="74">
        <f t="shared" si="28"/>
        <v>4500000</v>
      </c>
      <c r="AL97" s="74">
        <f t="shared" si="29"/>
        <v>6000000</v>
      </c>
      <c r="AM97" s="74">
        <f t="shared" si="30"/>
        <v>0</v>
      </c>
      <c r="AN97" s="74">
        <f t="shared" si="31"/>
        <v>0</v>
      </c>
      <c r="AO97" s="74">
        <f t="shared" si="32"/>
        <v>0</v>
      </c>
      <c r="AP97" s="74">
        <f t="shared" si="33"/>
        <v>4200000</v>
      </c>
      <c r="AQ97" s="74">
        <v>0</v>
      </c>
      <c r="AR97" s="74">
        <v>0</v>
      </c>
      <c r="AS97" s="74">
        <v>0</v>
      </c>
      <c r="AT97" s="79">
        <v>0</v>
      </c>
      <c r="AU97" s="81">
        <f t="shared" si="34"/>
        <v>85461209.181818187</v>
      </c>
      <c r="AV97" s="112">
        <f t="shared" si="35"/>
        <v>62309314.189090915</v>
      </c>
      <c r="AW97" s="74">
        <f t="shared" si="36"/>
        <v>82805714.181818187</v>
      </c>
      <c r="AX97" s="74">
        <f t="shared" si="37"/>
        <v>5796399.9927272741</v>
      </c>
      <c r="AY97" s="75">
        <f t="shared" si="38"/>
        <v>2230931.4189090915</v>
      </c>
      <c r="AZ97" s="74">
        <v>0</v>
      </c>
      <c r="BA97" s="74">
        <v>0</v>
      </c>
      <c r="BB97" s="74">
        <v>0</v>
      </c>
      <c r="BC97" s="79">
        <v>0</v>
      </c>
      <c r="BD97" s="79">
        <v>0</v>
      </c>
      <c r="BE97" s="79">
        <v>0</v>
      </c>
      <c r="BF97" s="77">
        <v>0</v>
      </c>
      <c r="BG97" s="344">
        <f t="shared" si="39"/>
        <v>8027331.4116363656</v>
      </c>
      <c r="BH97" s="187">
        <f t="shared" si="40"/>
        <v>77433877</v>
      </c>
      <c r="BJ97" s="50">
        <v>12891</v>
      </c>
      <c r="BK97" s="50" t="s">
        <v>3430</v>
      </c>
      <c r="BM97" s="50">
        <f t="shared" si="41"/>
        <v>0</v>
      </c>
    </row>
    <row r="98" spans="1:65" s="50" customFormat="1" ht="24" customHeight="1" x14ac:dyDescent="0.2">
      <c r="A98" s="181">
        <f t="shared" si="21"/>
        <v>2655495</v>
      </c>
      <c r="B98" s="296">
        <v>207</v>
      </c>
      <c r="C98" s="264">
        <v>217</v>
      </c>
      <c r="D98" s="297">
        <v>12892</v>
      </c>
      <c r="E98" s="251" t="s">
        <v>398</v>
      </c>
      <c r="F98" s="252" t="s">
        <v>399</v>
      </c>
      <c r="G98" s="251" t="s">
        <v>87</v>
      </c>
      <c r="H98" s="272" t="s">
        <v>353</v>
      </c>
      <c r="I98" s="349" t="s">
        <v>2647</v>
      </c>
      <c r="J98" s="67">
        <v>2720484784</v>
      </c>
      <c r="K98" s="67" t="s">
        <v>400</v>
      </c>
      <c r="L98" s="67" t="s">
        <v>353</v>
      </c>
      <c r="M98" s="303" t="s">
        <v>2382</v>
      </c>
      <c r="N98" s="99"/>
      <c r="O98" s="67"/>
      <c r="P98" s="90"/>
      <c r="Q98" s="253">
        <v>30</v>
      </c>
      <c r="R98" s="254">
        <v>100</v>
      </c>
      <c r="S98" s="64">
        <v>0</v>
      </c>
      <c r="T98" s="64">
        <v>0</v>
      </c>
      <c r="U98" s="89">
        <v>0</v>
      </c>
      <c r="V98" s="258">
        <v>21</v>
      </c>
      <c r="W98" s="98">
        <v>0</v>
      </c>
      <c r="X98" s="83">
        <v>0</v>
      </c>
      <c r="Y98" s="98">
        <v>3</v>
      </c>
      <c r="Z98" s="64">
        <v>1</v>
      </c>
      <c r="AA98" s="323">
        <v>1145360</v>
      </c>
      <c r="AB98" s="323">
        <v>46667</v>
      </c>
      <c r="AC98" s="324">
        <f t="shared" si="22"/>
        <v>1192027</v>
      </c>
      <c r="AD98" s="74">
        <v>4500000</v>
      </c>
      <c r="AE98" s="74">
        <v>6000000</v>
      </c>
      <c r="AF98" s="334">
        <f t="shared" si="23"/>
        <v>227568.79090909089</v>
      </c>
      <c r="AG98" s="112">
        <f t="shared" si="24"/>
        <v>34360800</v>
      </c>
      <c r="AH98" s="74">
        <f t="shared" si="25"/>
        <v>1400010</v>
      </c>
      <c r="AI98" s="74">
        <f t="shared" si="26"/>
        <v>22756879.09090909</v>
      </c>
      <c r="AJ98" s="74">
        <f t="shared" si="27"/>
        <v>2655495</v>
      </c>
      <c r="AK98" s="74">
        <f t="shared" si="28"/>
        <v>4500000</v>
      </c>
      <c r="AL98" s="74">
        <f t="shared" si="29"/>
        <v>6000000</v>
      </c>
      <c r="AM98" s="74">
        <f t="shared" si="30"/>
        <v>0</v>
      </c>
      <c r="AN98" s="74">
        <f t="shared" si="31"/>
        <v>0</v>
      </c>
      <c r="AO98" s="74">
        <f t="shared" si="32"/>
        <v>0</v>
      </c>
      <c r="AP98" s="74">
        <f t="shared" si="33"/>
        <v>4200000</v>
      </c>
      <c r="AQ98" s="74">
        <v>0</v>
      </c>
      <c r="AR98" s="74">
        <v>0</v>
      </c>
      <c r="AS98" s="74">
        <v>0</v>
      </c>
      <c r="AT98" s="79">
        <v>0</v>
      </c>
      <c r="AU98" s="81">
        <f t="shared" si="34"/>
        <v>75873184.090909094</v>
      </c>
      <c r="AV98" s="112">
        <f t="shared" si="35"/>
        <v>53392450.854545459</v>
      </c>
      <c r="AW98" s="74">
        <f t="shared" si="36"/>
        <v>73217689.090909094</v>
      </c>
      <c r="AX98" s="74">
        <f t="shared" si="37"/>
        <v>5125238.2363636373</v>
      </c>
      <c r="AY98" s="75">
        <f t="shared" si="38"/>
        <v>1339245.0854545459</v>
      </c>
      <c r="AZ98" s="74">
        <v>0</v>
      </c>
      <c r="BA98" s="74">
        <v>0</v>
      </c>
      <c r="BB98" s="74">
        <v>0</v>
      </c>
      <c r="BC98" s="79">
        <v>0</v>
      </c>
      <c r="BD98" s="79">
        <v>0</v>
      </c>
      <c r="BE98" s="79">
        <v>0</v>
      </c>
      <c r="BF98" s="77">
        <v>0</v>
      </c>
      <c r="BG98" s="344">
        <f t="shared" si="39"/>
        <v>6464483.3218181832</v>
      </c>
      <c r="BH98" s="187">
        <f t="shared" si="40"/>
        <v>69408700</v>
      </c>
      <c r="BJ98" s="50">
        <v>12892</v>
      </c>
      <c r="BK98" s="50" t="s">
        <v>3431</v>
      </c>
      <c r="BM98" s="50">
        <f t="shared" si="41"/>
        <v>0</v>
      </c>
    </row>
    <row r="99" spans="1:65" s="50" customFormat="1" ht="24" customHeight="1" x14ac:dyDescent="0.2">
      <c r="A99" s="181">
        <f t="shared" si="21"/>
        <v>2655495</v>
      </c>
      <c r="B99" s="296">
        <v>204</v>
      </c>
      <c r="C99" s="264">
        <v>214</v>
      </c>
      <c r="D99" s="297">
        <v>12893</v>
      </c>
      <c r="E99" s="251" t="s">
        <v>216</v>
      </c>
      <c r="F99" s="252" t="s">
        <v>401</v>
      </c>
      <c r="G99" s="251" t="s">
        <v>87</v>
      </c>
      <c r="H99" s="272" t="s">
        <v>353</v>
      </c>
      <c r="I99" s="349" t="s">
        <v>2644</v>
      </c>
      <c r="J99" s="67">
        <v>2722525542</v>
      </c>
      <c r="K99" s="67" t="s">
        <v>402</v>
      </c>
      <c r="L99" s="67" t="s">
        <v>353</v>
      </c>
      <c r="M99" s="301" t="s">
        <v>2383</v>
      </c>
      <c r="N99" s="99"/>
      <c r="O99" s="67"/>
      <c r="P99" s="90"/>
      <c r="Q99" s="253">
        <v>30</v>
      </c>
      <c r="R99" s="254" t="s">
        <v>392</v>
      </c>
      <c r="S99" s="64">
        <v>0</v>
      </c>
      <c r="T99" s="64">
        <v>0</v>
      </c>
      <c r="U99" s="89">
        <v>0</v>
      </c>
      <c r="V99" s="258">
        <v>21</v>
      </c>
      <c r="W99" s="98">
        <v>0</v>
      </c>
      <c r="X99" s="83">
        <v>0</v>
      </c>
      <c r="Y99" s="98">
        <v>1</v>
      </c>
      <c r="Z99" s="64">
        <v>1</v>
      </c>
      <c r="AA99" s="323">
        <v>1642901</v>
      </c>
      <c r="AB99" s="323">
        <v>46667</v>
      </c>
      <c r="AC99" s="324">
        <f t="shared" si="22"/>
        <v>1689568</v>
      </c>
      <c r="AD99" s="74">
        <v>4500000</v>
      </c>
      <c r="AE99" s="74">
        <v>6000000</v>
      </c>
      <c r="AF99" s="334">
        <f t="shared" si="23"/>
        <v>322553.89090909087</v>
      </c>
      <c r="AG99" s="112">
        <f t="shared" si="24"/>
        <v>49287030</v>
      </c>
      <c r="AH99" s="74">
        <f t="shared" si="25"/>
        <v>1400010</v>
      </c>
      <c r="AI99" s="74">
        <f t="shared" si="26"/>
        <v>38706466.909090906</v>
      </c>
      <c r="AJ99" s="74">
        <f t="shared" si="27"/>
        <v>2655495</v>
      </c>
      <c r="AK99" s="74">
        <f t="shared" si="28"/>
        <v>4500000</v>
      </c>
      <c r="AL99" s="74">
        <f t="shared" si="29"/>
        <v>6000000</v>
      </c>
      <c r="AM99" s="74">
        <f t="shared" si="30"/>
        <v>0</v>
      </c>
      <c r="AN99" s="74">
        <f t="shared" si="31"/>
        <v>0</v>
      </c>
      <c r="AO99" s="74">
        <f t="shared" si="32"/>
        <v>0</v>
      </c>
      <c r="AP99" s="74">
        <f t="shared" si="33"/>
        <v>4200000</v>
      </c>
      <c r="AQ99" s="74">
        <v>0</v>
      </c>
      <c r="AR99" s="74">
        <v>0</v>
      </c>
      <c r="AS99" s="74">
        <v>0</v>
      </c>
      <c r="AT99" s="79">
        <v>0</v>
      </c>
      <c r="AU99" s="81">
        <f t="shared" si="34"/>
        <v>106749001.90909091</v>
      </c>
      <c r="AV99" s="112">
        <f t="shared" si="35"/>
        <v>82106961.425454542</v>
      </c>
      <c r="AW99" s="74">
        <f t="shared" si="36"/>
        <v>104093506.90909091</v>
      </c>
      <c r="AX99" s="74">
        <f t="shared" si="37"/>
        <v>7286545.4836363643</v>
      </c>
      <c r="AY99" s="75">
        <f t="shared" si="38"/>
        <v>4316044.2138181813</v>
      </c>
      <c r="AZ99" s="74">
        <v>0</v>
      </c>
      <c r="BA99" s="74">
        <v>0</v>
      </c>
      <c r="BB99" s="74">
        <v>0</v>
      </c>
      <c r="BC99" s="79">
        <v>0</v>
      </c>
      <c r="BD99" s="79">
        <v>0</v>
      </c>
      <c r="BE99" s="79">
        <v>0</v>
      </c>
      <c r="BF99" s="77">
        <v>0</v>
      </c>
      <c r="BG99" s="344">
        <f t="shared" si="39"/>
        <v>11602589.697454546</v>
      </c>
      <c r="BH99" s="187">
        <f t="shared" si="40"/>
        <v>95146412</v>
      </c>
      <c r="BJ99" s="50">
        <v>12893</v>
      </c>
      <c r="BK99" s="50" t="s">
        <v>3432</v>
      </c>
      <c r="BM99" s="50">
        <f t="shared" si="41"/>
        <v>0</v>
      </c>
    </row>
    <row r="100" spans="1:65" s="50" customFormat="1" ht="24" customHeight="1" x14ac:dyDescent="0.2">
      <c r="A100" s="181">
        <f t="shared" si="21"/>
        <v>2655495</v>
      </c>
      <c r="B100" s="296">
        <v>203</v>
      </c>
      <c r="C100" s="264">
        <v>213</v>
      </c>
      <c r="D100" s="297">
        <v>12894</v>
      </c>
      <c r="E100" s="251" t="s">
        <v>403</v>
      </c>
      <c r="F100" s="252" t="s">
        <v>404</v>
      </c>
      <c r="G100" s="251" t="s">
        <v>87</v>
      </c>
      <c r="H100" s="272" t="s">
        <v>353</v>
      </c>
      <c r="I100" s="292" t="s">
        <v>2643</v>
      </c>
      <c r="J100" s="64" t="s">
        <v>405</v>
      </c>
      <c r="K100" s="64" t="s">
        <v>406</v>
      </c>
      <c r="L100" s="64" t="s">
        <v>353</v>
      </c>
      <c r="M100" s="290" t="s">
        <v>2381</v>
      </c>
      <c r="N100" s="98"/>
      <c r="O100" s="64"/>
      <c r="P100" s="89"/>
      <c r="Q100" s="253">
        <v>30</v>
      </c>
      <c r="R100" s="254" t="s">
        <v>392</v>
      </c>
      <c r="S100" s="64">
        <v>0</v>
      </c>
      <c r="T100" s="64">
        <v>0</v>
      </c>
      <c r="U100" s="89">
        <v>0</v>
      </c>
      <c r="V100" s="258">
        <v>25</v>
      </c>
      <c r="W100" s="98">
        <v>0</v>
      </c>
      <c r="X100" s="83">
        <v>0</v>
      </c>
      <c r="Y100" s="98">
        <v>1</v>
      </c>
      <c r="Z100" s="64">
        <v>1</v>
      </c>
      <c r="AA100" s="323">
        <v>1311206</v>
      </c>
      <c r="AB100" s="323">
        <v>46667</v>
      </c>
      <c r="AC100" s="324">
        <f t="shared" si="22"/>
        <v>1357873</v>
      </c>
      <c r="AD100" s="74">
        <v>4500000</v>
      </c>
      <c r="AE100" s="74">
        <v>6000000</v>
      </c>
      <c r="AF100" s="334">
        <f t="shared" si="23"/>
        <v>259230.3</v>
      </c>
      <c r="AG100" s="112">
        <f t="shared" si="24"/>
        <v>39336180</v>
      </c>
      <c r="AH100" s="74">
        <f t="shared" si="25"/>
        <v>1400010</v>
      </c>
      <c r="AI100" s="74">
        <f t="shared" si="26"/>
        <v>31107636</v>
      </c>
      <c r="AJ100" s="74">
        <f t="shared" si="27"/>
        <v>2655495</v>
      </c>
      <c r="AK100" s="74">
        <f t="shared" si="28"/>
        <v>4500000</v>
      </c>
      <c r="AL100" s="74">
        <f t="shared" si="29"/>
        <v>6000000</v>
      </c>
      <c r="AM100" s="74">
        <f t="shared" si="30"/>
        <v>0</v>
      </c>
      <c r="AN100" s="74">
        <f t="shared" si="31"/>
        <v>0</v>
      </c>
      <c r="AO100" s="74">
        <f t="shared" si="32"/>
        <v>0</v>
      </c>
      <c r="AP100" s="74">
        <f t="shared" si="33"/>
        <v>5000000</v>
      </c>
      <c r="AQ100" s="74">
        <v>0</v>
      </c>
      <c r="AR100" s="74">
        <v>0</v>
      </c>
      <c r="AS100" s="74">
        <v>0</v>
      </c>
      <c r="AT100" s="79">
        <v>0</v>
      </c>
      <c r="AU100" s="81">
        <f t="shared" si="34"/>
        <v>89999321</v>
      </c>
      <c r="AV100" s="112">
        <f t="shared" si="35"/>
        <v>65729758.18</v>
      </c>
      <c r="AW100" s="74">
        <f t="shared" si="36"/>
        <v>87343826</v>
      </c>
      <c r="AX100" s="74">
        <f t="shared" si="37"/>
        <v>6114067.8200000003</v>
      </c>
      <c r="AY100" s="75">
        <f t="shared" si="38"/>
        <v>2572975.818</v>
      </c>
      <c r="AZ100" s="74">
        <v>0</v>
      </c>
      <c r="BA100" s="74">
        <v>0</v>
      </c>
      <c r="BB100" s="74">
        <v>0</v>
      </c>
      <c r="BC100" s="79">
        <v>0</v>
      </c>
      <c r="BD100" s="79">
        <v>0</v>
      </c>
      <c r="BE100" s="79">
        <v>0</v>
      </c>
      <c r="BF100" s="77">
        <v>0</v>
      </c>
      <c r="BG100" s="344">
        <f t="shared" si="39"/>
        <v>8687043.6380000003</v>
      </c>
      <c r="BH100" s="187">
        <f t="shared" si="40"/>
        <v>81312277</v>
      </c>
      <c r="BJ100" s="50">
        <v>12894</v>
      </c>
      <c r="BK100" s="50" t="s">
        <v>3433</v>
      </c>
      <c r="BM100" s="50">
        <f t="shared" si="41"/>
        <v>0</v>
      </c>
    </row>
    <row r="101" spans="1:65" s="50" customFormat="1" ht="24" customHeight="1" x14ac:dyDescent="0.2">
      <c r="A101" s="181">
        <f t="shared" si="21"/>
        <v>2655495</v>
      </c>
      <c r="B101" s="296">
        <v>210</v>
      </c>
      <c r="C101" s="264">
        <v>220</v>
      </c>
      <c r="D101" s="297">
        <v>12895</v>
      </c>
      <c r="E101" s="251" t="s">
        <v>407</v>
      </c>
      <c r="F101" s="252" t="s">
        <v>408</v>
      </c>
      <c r="G101" s="251" t="s">
        <v>87</v>
      </c>
      <c r="H101" s="272" t="s">
        <v>353</v>
      </c>
      <c r="I101" s="349" t="s">
        <v>2650</v>
      </c>
      <c r="J101" s="67">
        <v>2709765101</v>
      </c>
      <c r="K101" s="67" t="s">
        <v>409</v>
      </c>
      <c r="L101" s="67" t="s">
        <v>353</v>
      </c>
      <c r="M101" s="301" t="s">
        <v>2380</v>
      </c>
      <c r="N101" s="99"/>
      <c r="O101" s="67"/>
      <c r="P101" s="90"/>
      <c r="Q101" s="253">
        <v>30</v>
      </c>
      <c r="R101" s="254">
        <v>80</v>
      </c>
      <c r="S101" s="64">
        <v>0</v>
      </c>
      <c r="T101" s="64">
        <v>0</v>
      </c>
      <c r="U101" s="89">
        <v>0</v>
      </c>
      <c r="V101" s="258">
        <v>21</v>
      </c>
      <c r="W101" s="98">
        <v>0</v>
      </c>
      <c r="X101" s="83">
        <v>0</v>
      </c>
      <c r="Y101" s="98">
        <v>1</v>
      </c>
      <c r="Z101" s="64">
        <v>1</v>
      </c>
      <c r="AA101" s="323">
        <v>1477052</v>
      </c>
      <c r="AB101" s="323">
        <v>46667</v>
      </c>
      <c r="AC101" s="324">
        <f t="shared" si="22"/>
        <v>1523719</v>
      </c>
      <c r="AD101" s="74">
        <v>4500000</v>
      </c>
      <c r="AE101" s="74">
        <v>6000000</v>
      </c>
      <c r="AF101" s="334">
        <f t="shared" si="23"/>
        <v>290891.80909090908</v>
      </c>
      <c r="AG101" s="112">
        <f t="shared" si="24"/>
        <v>44311560</v>
      </c>
      <c r="AH101" s="74">
        <f t="shared" si="25"/>
        <v>1400010</v>
      </c>
      <c r="AI101" s="74">
        <f t="shared" si="26"/>
        <v>23271344.727272727</v>
      </c>
      <c r="AJ101" s="74">
        <f t="shared" si="27"/>
        <v>2655495</v>
      </c>
      <c r="AK101" s="74">
        <f t="shared" si="28"/>
        <v>4500000</v>
      </c>
      <c r="AL101" s="74">
        <f t="shared" si="29"/>
        <v>6000000</v>
      </c>
      <c r="AM101" s="74">
        <f t="shared" si="30"/>
        <v>0</v>
      </c>
      <c r="AN101" s="74">
        <f t="shared" si="31"/>
        <v>0</v>
      </c>
      <c r="AO101" s="74">
        <f t="shared" si="32"/>
        <v>0</v>
      </c>
      <c r="AP101" s="74">
        <f t="shared" si="33"/>
        <v>4200000</v>
      </c>
      <c r="AQ101" s="74">
        <v>0</v>
      </c>
      <c r="AR101" s="74">
        <v>0</v>
      </c>
      <c r="AS101" s="74">
        <v>0</v>
      </c>
      <c r="AT101" s="79">
        <v>0</v>
      </c>
      <c r="AU101" s="81">
        <f t="shared" si="34"/>
        <v>86338409.727272719</v>
      </c>
      <c r="AV101" s="112">
        <f t="shared" si="35"/>
        <v>63125110.696363628</v>
      </c>
      <c r="AW101" s="74">
        <f t="shared" si="36"/>
        <v>83682914.727272719</v>
      </c>
      <c r="AX101" s="74">
        <f t="shared" si="37"/>
        <v>5857804.0309090912</v>
      </c>
      <c r="AY101" s="75">
        <f t="shared" si="38"/>
        <v>2312511.0696363631</v>
      </c>
      <c r="AZ101" s="74">
        <v>0</v>
      </c>
      <c r="BA101" s="74">
        <v>0</v>
      </c>
      <c r="BB101" s="74">
        <v>0</v>
      </c>
      <c r="BC101" s="79">
        <v>0</v>
      </c>
      <c r="BD101" s="79">
        <v>0</v>
      </c>
      <c r="BE101" s="79">
        <v>0</v>
      </c>
      <c r="BF101" s="77">
        <v>0</v>
      </c>
      <c r="BG101" s="344">
        <f t="shared" si="39"/>
        <v>8170315.1005454548</v>
      </c>
      <c r="BH101" s="187">
        <f t="shared" si="40"/>
        <v>78168094</v>
      </c>
      <c r="BJ101" s="50">
        <v>12895</v>
      </c>
      <c r="BK101" s="50" t="s">
        <v>3434</v>
      </c>
      <c r="BM101" s="50">
        <f t="shared" si="41"/>
        <v>0</v>
      </c>
    </row>
    <row r="102" spans="1:65" s="50" customFormat="1" ht="24" customHeight="1" x14ac:dyDescent="0.2">
      <c r="A102" s="181">
        <f t="shared" si="21"/>
        <v>2655495</v>
      </c>
      <c r="B102" s="296">
        <v>205</v>
      </c>
      <c r="C102" s="264">
        <v>215</v>
      </c>
      <c r="D102" s="297">
        <v>12896</v>
      </c>
      <c r="E102" s="251" t="s">
        <v>410</v>
      </c>
      <c r="F102" s="252" t="s">
        <v>411</v>
      </c>
      <c r="G102" s="251" t="s">
        <v>87</v>
      </c>
      <c r="H102" s="272" t="s">
        <v>353</v>
      </c>
      <c r="I102" s="292" t="s">
        <v>2645</v>
      </c>
      <c r="J102" s="64">
        <v>2679614402</v>
      </c>
      <c r="K102" s="64" t="s">
        <v>412</v>
      </c>
      <c r="L102" s="64" t="s">
        <v>353</v>
      </c>
      <c r="M102" s="290" t="s">
        <v>2380</v>
      </c>
      <c r="N102" s="98"/>
      <c r="O102" s="64"/>
      <c r="P102" s="89"/>
      <c r="Q102" s="253">
        <v>30</v>
      </c>
      <c r="R102" s="254" t="s">
        <v>392</v>
      </c>
      <c r="S102" s="64">
        <v>0</v>
      </c>
      <c r="T102" s="64">
        <v>0</v>
      </c>
      <c r="U102" s="298">
        <f>3+1</f>
        <v>4</v>
      </c>
      <c r="V102" s="258">
        <v>20</v>
      </c>
      <c r="W102" s="98">
        <v>0</v>
      </c>
      <c r="X102" s="83">
        <v>0</v>
      </c>
      <c r="Y102" s="98">
        <v>2</v>
      </c>
      <c r="Z102" s="64">
        <v>2</v>
      </c>
      <c r="AA102" s="323">
        <v>1477052</v>
      </c>
      <c r="AB102" s="323">
        <v>46667</v>
      </c>
      <c r="AC102" s="324">
        <f t="shared" si="22"/>
        <v>1523719</v>
      </c>
      <c r="AD102" s="74">
        <v>4500000</v>
      </c>
      <c r="AE102" s="74">
        <v>6000000</v>
      </c>
      <c r="AF102" s="334">
        <f t="shared" si="23"/>
        <v>290891.80909090908</v>
      </c>
      <c r="AG102" s="112">
        <f t="shared" si="24"/>
        <v>44311560</v>
      </c>
      <c r="AH102" s="74">
        <f t="shared" si="25"/>
        <v>1400010</v>
      </c>
      <c r="AI102" s="74">
        <f t="shared" si="26"/>
        <v>34907017.090909094</v>
      </c>
      <c r="AJ102" s="74">
        <f t="shared" si="27"/>
        <v>5310990</v>
      </c>
      <c r="AK102" s="74">
        <f t="shared" si="28"/>
        <v>4500000</v>
      </c>
      <c r="AL102" s="74">
        <f t="shared" si="29"/>
        <v>6000000</v>
      </c>
      <c r="AM102" s="74">
        <f t="shared" si="30"/>
        <v>0</v>
      </c>
      <c r="AN102" s="74">
        <f t="shared" si="31"/>
        <v>0</v>
      </c>
      <c r="AO102" s="74">
        <f t="shared" si="32"/>
        <v>6094876</v>
      </c>
      <c r="AP102" s="74">
        <f t="shared" si="33"/>
        <v>4000000</v>
      </c>
      <c r="AQ102" s="74">
        <v>0</v>
      </c>
      <c r="AR102" s="74">
        <v>0</v>
      </c>
      <c r="AS102" s="74">
        <v>0</v>
      </c>
      <c r="AT102" s="79">
        <v>0</v>
      </c>
      <c r="AU102" s="81">
        <f t="shared" si="34"/>
        <v>106524453.09090909</v>
      </c>
      <c r="AV102" s="112">
        <f t="shared" si="35"/>
        <v>73960285.99454546</v>
      </c>
      <c r="AW102" s="74">
        <f t="shared" si="36"/>
        <v>95118587.090909094</v>
      </c>
      <c r="AX102" s="74">
        <f t="shared" si="37"/>
        <v>6658301.0963636376</v>
      </c>
      <c r="AY102" s="75">
        <f t="shared" si="38"/>
        <v>3396028.5994545463</v>
      </c>
      <c r="AZ102" s="74">
        <v>0</v>
      </c>
      <c r="BA102" s="74">
        <v>0</v>
      </c>
      <c r="BB102" s="74">
        <v>0</v>
      </c>
      <c r="BC102" s="79">
        <v>0</v>
      </c>
      <c r="BD102" s="79">
        <v>0</v>
      </c>
      <c r="BE102" s="79">
        <v>0</v>
      </c>
      <c r="BF102" s="77">
        <v>0</v>
      </c>
      <c r="BG102" s="344">
        <f t="shared" si="39"/>
        <v>10054329.695818184</v>
      </c>
      <c r="BH102" s="187">
        <f t="shared" si="40"/>
        <v>96470123</v>
      </c>
      <c r="BJ102" s="50">
        <v>12896</v>
      </c>
      <c r="BK102" s="50" t="s">
        <v>3435</v>
      </c>
      <c r="BM102" s="50">
        <f t="shared" si="41"/>
        <v>0</v>
      </c>
    </row>
    <row r="103" spans="1:65" s="50" customFormat="1" ht="24" customHeight="1" x14ac:dyDescent="0.2">
      <c r="A103" s="181">
        <f t="shared" si="21"/>
        <v>2655495</v>
      </c>
      <c r="B103" s="296">
        <v>208</v>
      </c>
      <c r="C103" s="264">
        <v>218</v>
      </c>
      <c r="D103" s="297">
        <v>12897</v>
      </c>
      <c r="E103" s="251" t="s">
        <v>413</v>
      </c>
      <c r="F103" s="252" t="s">
        <v>414</v>
      </c>
      <c r="G103" s="251" t="s">
        <v>87</v>
      </c>
      <c r="H103" s="272" t="s">
        <v>353</v>
      </c>
      <c r="I103" s="292" t="s">
        <v>2648</v>
      </c>
      <c r="J103" s="64">
        <v>6309356399</v>
      </c>
      <c r="K103" s="64" t="s">
        <v>415</v>
      </c>
      <c r="L103" s="64" t="s">
        <v>353</v>
      </c>
      <c r="M103" s="290" t="s">
        <v>2380</v>
      </c>
      <c r="N103" s="98"/>
      <c r="O103" s="64"/>
      <c r="P103" s="89"/>
      <c r="Q103" s="253">
        <v>30</v>
      </c>
      <c r="R103" s="254">
        <v>35</v>
      </c>
      <c r="S103" s="64">
        <v>0</v>
      </c>
      <c r="T103" s="64">
        <v>0</v>
      </c>
      <c r="U103" s="89">
        <v>0</v>
      </c>
      <c r="V103" s="258">
        <v>17</v>
      </c>
      <c r="W103" s="98">
        <v>0</v>
      </c>
      <c r="X103" s="83">
        <v>0</v>
      </c>
      <c r="Y103" s="98">
        <v>1</v>
      </c>
      <c r="Z103" s="64">
        <v>1</v>
      </c>
      <c r="AA103" s="323">
        <v>1477052</v>
      </c>
      <c r="AB103" s="323">
        <v>0</v>
      </c>
      <c r="AC103" s="324">
        <f t="shared" si="22"/>
        <v>1477052</v>
      </c>
      <c r="AD103" s="74">
        <v>4500000</v>
      </c>
      <c r="AE103" s="74">
        <v>6000000</v>
      </c>
      <c r="AF103" s="334">
        <f t="shared" si="23"/>
        <v>281982.65454545454</v>
      </c>
      <c r="AG103" s="112">
        <f t="shared" si="24"/>
        <v>44311560</v>
      </c>
      <c r="AH103" s="74">
        <f t="shared" si="25"/>
        <v>0</v>
      </c>
      <c r="AI103" s="74">
        <f t="shared" si="26"/>
        <v>9869392.9090909082</v>
      </c>
      <c r="AJ103" s="74">
        <f t="shared" si="27"/>
        <v>2655495</v>
      </c>
      <c r="AK103" s="74">
        <f t="shared" si="28"/>
        <v>4500000</v>
      </c>
      <c r="AL103" s="74">
        <f t="shared" si="29"/>
        <v>6000000</v>
      </c>
      <c r="AM103" s="74">
        <f t="shared" si="30"/>
        <v>0</v>
      </c>
      <c r="AN103" s="74">
        <f t="shared" si="31"/>
        <v>0</v>
      </c>
      <c r="AO103" s="74">
        <f t="shared" si="32"/>
        <v>0</v>
      </c>
      <c r="AP103" s="74">
        <f t="shared" si="33"/>
        <v>3400000</v>
      </c>
      <c r="AQ103" s="74">
        <v>0</v>
      </c>
      <c r="AR103" s="74">
        <v>0</v>
      </c>
      <c r="AS103" s="74">
        <v>0</v>
      </c>
      <c r="AT103" s="79">
        <v>0</v>
      </c>
      <c r="AU103" s="81">
        <f t="shared" si="34"/>
        <v>70736447.909090906</v>
      </c>
      <c r="AV103" s="112">
        <f t="shared" si="35"/>
        <v>49415286.205454543</v>
      </c>
      <c r="AW103" s="74">
        <f t="shared" si="36"/>
        <v>68080952.909090906</v>
      </c>
      <c r="AX103" s="74">
        <f t="shared" si="37"/>
        <v>4765666.7036363641</v>
      </c>
      <c r="AY103" s="75">
        <f t="shared" si="38"/>
        <v>941528.62054545432</v>
      </c>
      <c r="AZ103" s="74">
        <v>0</v>
      </c>
      <c r="BA103" s="74">
        <v>0</v>
      </c>
      <c r="BB103" s="74">
        <v>0</v>
      </c>
      <c r="BC103" s="79">
        <v>0</v>
      </c>
      <c r="BD103" s="79">
        <v>0</v>
      </c>
      <c r="BE103" s="79">
        <v>0</v>
      </c>
      <c r="BF103" s="77">
        <v>0</v>
      </c>
      <c r="BG103" s="344">
        <f t="shared" si="39"/>
        <v>5707195.3241818184</v>
      </c>
      <c r="BH103" s="187">
        <f t="shared" si="40"/>
        <v>65029252</v>
      </c>
      <c r="BJ103" s="50">
        <v>12897</v>
      </c>
      <c r="BK103" s="50" t="s">
        <v>3436</v>
      </c>
      <c r="BM103" s="50">
        <f t="shared" si="41"/>
        <v>0</v>
      </c>
    </row>
    <row r="104" spans="1:65" s="50" customFormat="1" ht="24" customHeight="1" x14ac:dyDescent="0.2">
      <c r="A104" s="181">
        <f t="shared" si="21"/>
        <v>2655495</v>
      </c>
      <c r="B104" s="296">
        <v>209</v>
      </c>
      <c r="C104" s="264">
        <v>219</v>
      </c>
      <c r="D104" s="297">
        <v>12898</v>
      </c>
      <c r="E104" s="251" t="s">
        <v>95</v>
      </c>
      <c r="F104" s="252" t="s">
        <v>416</v>
      </c>
      <c r="G104" s="251" t="s">
        <v>87</v>
      </c>
      <c r="H104" s="272" t="s">
        <v>353</v>
      </c>
      <c r="I104" s="292" t="s">
        <v>2649</v>
      </c>
      <c r="J104" s="64">
        <v>2660203989</v>
      </c>
      <c r="K104" s="64"/>
      <c r="L104" s="64" t="s">
        <v>353</v>
      </c>
      <c r="M104" s="290" t="s">
        <v>2383</v>
      </c>
      <c r="N104" s="98"/>
      <c r="O104" s="64"/>
      <c r="P104" s="89"/>
      <c r="Q104" s="253">
        <v>30</v>
      </c>
      <c r="R104" s="254">
        <v>50</v>
      </c>
      <c r="S104" s="64">
        <v>0</v>
      </c>
      <c r="T104" s="64">
        <v>0</v>
      </c>
      <c r="U104" s="89">
        <v>0</v>
      </c>
      <c r="V104" s="258">
        <v>21</v>
      </c>
      <c r="W104" s="98">
        <v>0</v>
      </c>
      <c r="X104" s="83">
        <v>0</v>
      </c>
      <c r="Y104" s="98">
        <v>0</v>
      </c>
      <c r="Z104" s="64">
        <v>0</v>
      </c>
      <c r="AA104" s="323">
        <v>1642901</v>
      </c>
      <c r="AB104" s="323">
        <v>46667</v>
      </c>
      <c r="AC104" s="324">
        <f t="shared" si="22"/>
        <v>1689568</v>
      </c>
      <c r="AD104" s="74">
        <v>4500000</v>
      </c>
      <c r="AE104" s="74">
        <v>6000000</v>
      </c>
      <c r="AF104" s="334">
        <f t="shared" si="23"/>
        <v>322553.89090909087</v>
      </c>
      <c r="AG104" s="112">
        <f t="shared" si="24"/>
        <v>49287030</v>
      </c>
      <c r="AH104" s="74">
        <f t="shared" si="25"/>
        <v>1400010</v>
      </c>
      <c r="AI104" s="74">
        <f t="shared" si="26"/>
        <v>16127694.545454543</v>
      </c>
      <c r="AJ104" s="74">
        <f t="shared" si="27"/>
        <v>0</v>
      </c>
      <c r="AK104" s="74">
        <f t="shared" si="28"/>
        <v>4500000</v>
      </c>
      <c r="AL104" s="74">
        <f t="shared" si="29"/>
        <v>6000000</v>
      </c>
      <c r="AM104" s="74">
        <f t="shared" si="30"/>
        <v>0</v>
      </c>
      <c r="AN104" s="74">
        <f t="shared" si="31"/>
        <v>0</v>
      </c>
      <c r="AO104" s="74">
        <f t="shared" si="32"/>
        <v>0</v>
      </c>
      <c r="AP104" s="74">
        <f t="shared" si="33"/>
        <v>4200000</v>
      </c>
      <c r="AQ104" s="74">
        <v>0</v>
      </c>
      <c r="AR104" s="74">
        <v>0</v>
      </c>
      <c r="AS104" s="74">
        <v>0</v>
      </c>
      <c r="AT104" s="79">
        <v>0</v>
      </c>
      <c r="AU104" s="81">
        <f t="shared" si="34"/>
        <v>81514734.545454547</v>
      </c>
      <c r="AV104" s="112">
        <f t="shared" si="35"/>
        <v>61108703.127272725</v>
      </c>
      <c r="AW104" s="74">
        <f t="shared" si="36"/>
        <v>81514734.545454547</v>
      </c>
      <c r="AX104" s="74">
        <f t="shared" si="37"/>
        <v>5706031.4181818189</v>
      </c>
      <c r="AY104" s="75">
        <f t="shared" si="38"/>
        <v>2110870.3127272725</v>
      </c>
      <c r="AZ104" s="74">
        <v>0</v>
      </c>
      <c r="BA104" s="74">
        <v>0</v>
      </c>
      <c r="BB104" s="74">
        <v>0</v>
      </c>
      <c r="BC104" s="79">
        <v>0</v>
      </c>
      <c r="BD104" s="79">
        <v>0</v>
      </c>
      <c r="BE104" s="79">
        <v>0</v>
      </c>
      <c r="BF104" s="77">
        <v>0</v>
      </c>
      <c r="BG104" s="344">
        <f t="shared" si="39"/>
        <v>7816901.7309090914</v>
      </c>
      <c r="BH104" s="187">
        <f t="shared" si="40"/>
        <v>73697832</v>
      </c>
      <c r="BJ104" s="50">
        <v>12898</v>
      </c>
      <c r="BK104" s="50" t="s">
        <v>3437</v>
      </c>
      <c r="BM104" s="50">
        <f t="shared" si="41"/>
        <v>0</v>
      </c>
    </row>
    <row r="105" spans="1:65" s="50" customFormat="1" ht="24" customHeight="1" x14ac:dyDescent="0.4">
      <c r="A105" s="181">
        <f t="shared" si="21"/>
        <v>2655495</v>
      </c>
      <c r="B105" s="296">
        <v>627</v>
      </c>
      <c r="C105" s="264">
        <v>424</v>
      </c>
      <c r="D105" s="297">
        <v>12900</v>
      </c>
      <c r="E105" s="241" t="s">
        <v>419</v>
      </c>
      <c r="F105" s="242" t="s">
        <v>420</v>
      </c>
      <c r="G105" s="285" t="s">
        <v>137</v>
      </c>
      <c r="H105" s="272" t="s">
        <v>421</v>
      </c>
      <c r="I105" s="428" t="s">
        <v>3023</v>
      </c>
      <c r="J105" s="64">
        <v>4689116725</v>
      </c>
      <c r="K105" s="64"/>
      <c r="L105" s="64" t="s">
        <v>421</v>
      </c>
      <c r="M105" s="290" t="s">
        <v>137</v>
      </c>
      <c r="N105" s="243" t="s">
        <v>2410</v>
      </c>
      <c r="O105" s="64"/>
      <c r="P105" s="89"/>
      <c r="Q105" s="243">
        <v>30</v>
      </c>
      <c r="R105" s="245">
        <v>120</v>
      </c>
      <c r="S105" s="245">
        <v>110</v>
      </c>
      <c r="T105" s="245">
        <v>29.33</v>
      </c>
      <c r="U105" s="89">
        <v>0</v>
      </c>
      <c r="V105" s="260">
        <v>14</v>
      </c>
      <c r="W105" s="98">
        <v>0</v>
      </c>
      <c r="X105" s="83">
        <v>0</v>
      </c>
      <c r="Y105" s="98">
        <v>2</v>
      </c>
      <c r="Z105" s="64">
        <v>0</v>
      </c>
      <c r="AA105" s="315">
        <v>885165</v>
      </c>
      <c r="AB105" s="315">
        <v>46667</v>
      </c>
      <c r="AC105" s="316">
        <f t="shared" si="22"/>
        <v>931832</v>
      </c>
      <c r="AD105" s="74">
        <v>4500000</v>
      </c>
      <c r="AE105" s="74">
        <v>6000000</v>
      </c>
      <c r="AF105" s="334">
        <f t="shared" si="23"/>
        <v>177895.19999999998</v>
      </c>
      <c r="AG105" s="112">
        <f t="shared" si="24"/>
        <v>26554950</v>
      </c>
      <c r="AH105" s="74">
        <f t="shared" si="25"/>
        <v>1400010</v>
      </c>
      <c r="AI105" s="74">
        <f t="shared" si="26"/>
        <v>21347423.999999996</v>
      </c>
      <c r="AJ105" s="74">
        <f t="shared" si="27"/>
        <v>0</v>
      </c>
      <c r="AK105" s="74">
        <f t="shared" si="28"/>
        <v>4500000</v>
      </c>
      <c r="AL105" s="74">
        <f t="shared" si="29"/>
        <v>6000000</v>
      </c>
      <c r="AM105" s="74">
        <f t="shared" si="30"/>
        <v>4892117.9999999991</v>
      </c>
      <c r="AN105" s="74">
        <f t="shared" si="31"/>
        <v>5217666.2159999991</v>
      </c>
      <c r="AO105" s="74">
        <f t="shared" si="32"/>
        <v>0</v>
      </c>
      <c r="AP105" s="74">
        <f t="shared" si="33"/>
        <v>2800000</v>
      </c>
      <c r="AQ105" s="74">
        <v>0</v>
      </c>
      <c r="AR105" s="74">
        <v>0</v>
      </c>
      <c r="AS105" s="74">
        <v>0</v>
      </c>
      <c r="AT105" s="79">
        <v>0</v>
      </c>
      <c r="AU105" s="81">
        <f t="shared" si="34"/>
        <v>72712168.216000006</v>
      </c>
      <c r="AV105" s="112">
        <f t="shared" si="35"/>
        <v>54322316.440880008</v>
      </c>
      <c r="AW105" s="74">
        <f t="shared" si="36"/>
        <v>72712168.215999991</v>
      </c>
      <c r="AX105" s="74">
        <f t="shared" si="37"/>
        <v>5089851.7751199994</v>
      </c>
      <c r="AY105" s="75">
        <f t="shared" si="38"/>
        <v>1432231.644088001</v>
      </c>
      <c r="AZ105" s="74">
        <v>0</v>
      </c>
      <c r="BA105" s="74">
        <v>0</v>
      </c>
      <c r="BB105" s="74">
        <v>0</v>
      </c>
      <c r="BC105" s="79">
        <v>0</v>
      </c>
      <c r="BD105" s="79">
        <v>0</v>
      </c>
      <c r="BE105" s="79">
        <v>0</v>
      </c>
      <c r="BF105" s="77">
        <v>0</v>
      </c>
      <c r="BG105" s="344">
        <f t="shared" si="39"/>
        <v>6522083.4192080004</v>
      </c>
      <c r="BH105" s="187">
        <f t="shared" si="40"/>
        <v>66190084</v>
      </c>
      <c r="BJ105" s="50">
        <v>12900</v>
      </c>
      <c r="BK105" s="50" t="s">
        <v>3439</v>
      </c>
      <c r="BM105" s="50">
        <f t="shared" si="41"/>
        <v>0</v>
      </c>
    </row>
    <row r="106" spans="1:65" s="50" customFormat="1" ht="24" customHeight="1" x14ac:dyDescent="0.2">
      <c r="A106" s="181">
        <f t="shared" si="21"/>
        <v>2655495</v>
      </c>
      <c r="B106" s="296">
        <v>78</v>
      </c>
      <c r="C106" s="264">
        <v>83</v>
      </c>
      <c r="D106" s="297">
        <v>12901</v>
      </c>
      <c r="E106" s="251" t="s">
        <v>296</v>
      </c>
      <c r="F106" s="252" t="s">
        <v>422</v>
      </c>
      <c r="G106" s="251" t="s">
        <v>87</v>
      </c>
      <c r="H106" s="272" t="s">
        <v>421</v>
      </c>
      <c r="I106" s="292" t="s">
        <v>2531</v>
      </c>
      <c r="J106" s="64">
        <v>1189929252</v>
      </c>
      <c r="K106" s="64"/>
      <c r="L106" s="64" t="s">
        <v>421</v>
      </c>
      <c r="M106" s="290" t="s">
        <v>2383</v>
      </c>
      <c r="N106" s="98"/>
      <c r="O106" s="64"/>
      <c r="P106" s="89"/>
      <c r="Q106" s="253">
        <v>30</v>
      </c>
      <c r="R106" s="254">
        <v>48</v>
      </c>
      <c r="S106" s="64">
        <v>0</v>
      </c>
      <c r="T106" s="64">
        <v>0</v>
      </c>
      <c r="U106" s="298">
        <f>1+1+1</f>
        <v>3</v>
      </c>
      <c r="V106" s="258">
        <v>21</v>
      </c>
      <c r="W106" s="98">
        <v>0</v>
      </c>
      <c r="X106" s="83">
        <v>0</v>
      </c>
      <c r="Y106" s="98">
        <v>1</v>
      </c>
      <c r="Z106" s="64">
        <v>1</v>
      </c>
      <c r="AA106" s="323">
        <v>1642901</v>
      </c>
      <c r="AB106" s="323">
        <v>46667</v>
      </c>
      <c r="AC106" s="324">
        <f t="shared" si="22"/>
        <v>1689568</v>
      </c>
      <c r="AD106" s="74">
        <v>4500000</v>
      </c>
      <c r="AE106" s="74">
        <v>6000000</v>
      </c>
      <c r="AF106" s="334">
        <f t="shared" si="23"/>
        <v>322553.89090909087</v>
      </c>
      <c r="AG106" s="112">
        <f t="shared" si="24"/>
        <v>49287030</v>
      </c>
      <c r="AH106" s="74">
        <f t="shared" si="25"/>
        <v>1400010</v>
      </c>
      <c r="AI106" s="74">
        <f t="shared" si="26"/>
        <v>15482586.763636362</v>
      </c>
      <c r="AJ106" s="74">
        <f t="shared" si="27"/>
        <v>2655495</v>
      </c>
      <c r="AK106" s="74">
        <f t="shared" si="28"/>
        <v>4500000</v>
      </c>
      <c r="AL106" s="74">
        <f t="shared" si="29"/>
        <v>6000000</v>
      </c>
      <c r="AM106" s="74">
        <f t="shared" si="30"/>
        <v>0</v>
      </c>
      <c r="AN106" s="74">
        <f t="shared" si="31"/>
        <v>0</v>
      </c>
      <c r="AO106" s="74">
        <f t="shared" si="32"/>
        <v>5068704</v>
      </c>
      <c r="AP106" s="74">
        <f t="shared" si="33"/>
        <v>4200000</v>
      </c>
      <c r="AQ106" s="74">
        <v>0</v>
      </c>
      <c r="AR106" s="74">
        <v>0</v>
      </c>
      <c r="AS106" s="74">
        <v>0</v>
      </c>
      <c r="AT106" s="79">
        <v>0</v>
      </c>
      <c r="AU106" s="81">
        <f t="shared" si="34"/>
        <v>88593825.763636366</v>
      </c>
      <c r="AV106" s="112">
        <f t="shared" si="35"/>
        <v>60508752.890181817</v>
      </c>
      <c r="AW106" s="74">
        <f t="shared" si="36"/>
        <v>80869626.763636366</v>
      </c>
      <c r="AX106" s="74">
        <f t="shared" si="37"/>
        <v>5660873.8734545466</v>
      </c>
      <c r="AY106" s="75">
        <f t="shared" si="38"/>
        <v>2050875.2890181819</v>
      </c>
      <c r="AZ106" s="74">
        <v>0</v>
      </c>
      <c r="BA106" s="74">
        <v>0</v>
      </c>
      <c r="BB106" s="74">
        <v>0</v>
      </c>
      <c r="BC106" s="79">
        <v>0</v>
      </c>
      <c r="BD106" s="79">
        <v>0</v>
      </c>
      <c r="BE106" s="79">
        <v>0</v>
      </c>
      <c r="BF106" s="77">
        <v>0</v>
      </c>
      <c r="BG106" s="344">
        <f t="shared" si="39"/>
        <v>7711749.1624727286</v>
      </c>
      <c r="BH106" s="187">
        <f t="shared" si="40"/>
        <v>80882076</v>
      </c>
      <c r="BJ106" s="50">
        <v>12901</v>
      </c>
      <c r="BK106" s="50" t="s">
        <v>3440</v>
      </c>
      <c r="BM106" s="50">
        <f t="shared" si="41"/>
        <v>0</v>
      </c>
    </row>
    <row r="107" spans="1:65" s="50" customFormat="1" ht="24" customHeight="1" x14ac:dyDescent="0.2">
      <c r="A107" s="181">
        <f t="shared" si="21"/>
        <v>2655495</v>
      </c>
      <c r="B107" s="296">
        <v>631</v>
      </c>
      <c r="C107" s="264">
        <v>428</v>
      </c>
      <c r="D107" s="297">
        <v>12902</v>
      </c>
      <c r="E107" s="241" t="s">
        <v>423</v>
      </c>
      <c r="F107" s="242" t="s">
        <v>424</v>
      </c>
      <c r="G107" s="285" t="s">
        <v>137</v>
      </c>
      <c r="H107" s="272" t="s">
        <v>421</v>
      </c>
      <c r="I107" s="292" t="s">
        <v>3027</v>
      </c>
      <c r="J107" s="64">
        <v>1960383930</v>
      </c>
      <c r="K107" s="64"/>
      <c r="L107" s="64" t="s">
        <v>421</v>
      </c>
      <c r="M107" s="290" t="s">
        <v>137</v>
      </c>
      <c r="N107" s="243" t="s">
        <v>2410</v>
      </c>
      <c r="O107" s="64"/>
      <c r="P107" s="89"/>
      <c r="Q107" s="243">
        <v>30</v>
      </c>
      <c r="R107" s="245">
        <v>120</v>
      </c>
      <c r="S107" s="245">
        <v>110</v>
      </c>
      <c r="T107" s="245">
        <v>29.33</v>
      </c>
      <c r="U107" s="89">
        <v>0</v>
      </c>
      <c r="V107" s="260">
        <v>15</v>
      </c>
      <c r="W107" s="98">
        <v>0</v>
      </c>
      <c r="X107" s="83">
        <v>0</v>
      </c>
      <c r="Y107" s="98">
        <v>0</v>
      </c>
      <c r="Z107" s="64">
        <v>0</v>
      </c>
      <c r="AA107" s="315">
        <v>885165</v>
      </c>
      <c r="AB107" s="315">
        <v>46667</v>
      </c>
      <c r="AC107" s="316">
        <f t="shared" si="22"/>
        <v>931832</v>
      </c>
      <c r="AD107" s="74">
        <v>4500000</v>
      </c>
      <c r="AE107" s="74">
        <v>6000000</v>
      </c>
      <c r="AF107" s="334">
        <f t="shared" si="23"/>
        <v>177895.19999999998</v>
      </c>
      <c r="AG107" s="112">
        <f t="shared" si="24"/>
        <v>26554950</v>
      </c>
      <c r="AH107" s="74">
        <f t="shared" si="25"/>
        <v>1400010</v>
      </c>
      <c r="AI107" s="74">
        <f t="shared" si="26"/>
        <v>21347423.999999996</v>
      </c>
      <c r="AJ107" s="74">
        <f t="shared" si="27"/>
        <v>0</v>
      </c>
      <c r="AK107" s="74">
        <f t="shared" si="28"/>
        <v>4500000</v>
      </c>
      <c r="AL107" s="74">
        <f t="shared" si="29"/>
        <v>6000000</v>
      </c>
      <c r="AM107" s="74">
        <f t="shared" si="30"/>
        <v>4892117.9999999991</v>
      </c>
      <c r="AN107" s="74">
        <f t="shared" si="31"/>
        <v>5217666.2159999991</v>
      </c>
      <c r="AO107" s="74">
        <f t="shared" si="32"/>
        <v>0</v>
      </c>
      <c r="AP107" s="74">
        <f t="shared" si="33"/>
        <v>3000000</v>
      </c>
      <c r="AQ107" s="74">
        <v>0</v>
      </c>
      <c r="AR107" s="74">
        <v>0</v>
      </c>
      <c r="AS107" s="74">
        <v>0</v>
      </c>
      <c r="AT107" s="79">
        <v>0</v>
      </c>
      <c r="AU107" s="81">
        <f t="shared" si="34"/>
        <v>72912168.216000006</v>
      </c>
      <c r="AV107" s="112">
        <f t="shared" si="35"/>
        <v>54308316.440880008</v>
      </c>
      <c r="AW107" s="74">
        <f t="shared" si="36"/>
        <v>72912168.215999991</v>
      </c>
      <c r="AX107" s="74">
        <f t="shared" si="37"/>
        <v>5103851.7751199994</v>
      </c>
      <c r="AY107" s="75">
        <f t="shared" si="38"/>
        <v>1430831.644088001</v>
      </c>
      <c r="AZ107" s="74">
        <v>0</v>
      </c>
      <c r="BA107" s="74">
        <v>0</v>
      </c>
      <c r="BB107" s="74">
        <v>0</v>
      </c>
      <c r="BC107" s="79">
        <v>0</v>
      </c>
      <c r="BD107" s="79">
        <v>0</v>
      </c>
      <c r="BE107" s="79">
        <v>0</v>
      </c>
      <c r="BF107" s="77">
        <v>0</v>
      </c>
      <c r="BG107" s="344">
        <f t="shared" si="39"/>
        <v>6534683.4192080004</v>
      </c>
      <c r="BH107" s="187">
        <f t="shared" si="40"/>
        <v>66377484</v>
      </c>
      <c r="BJ107" s="50">
        <v>12902</v>
      </c>
      <c r="BK107" s="50" t="s">
        <v>3441</v>
      </c>
      <c r="BM107" s="50">
        <f t="shared" si="41"/>
        <v>0</v>
      </c>
    </row>
    <row r="108" spans="1:65" s="50" customFormat="1" ht="24" customHeight="1" x14ac:dyDescent="0.4">
      <c r="A108" s="181">
        <f t="shared" si="21"/>
        <v>2655495</v>
      </c>
      <c r="B108" s="296">
        <v>629</v>
      </c>
      <c r="C108" s="264">
        <v>426</v>
      </c>
      <c r="D108" s="297">
        <v>12903</v>
      </c>
      <c r="E108" s="241" t="s">
        <v>158</v>
      </c>
      <c r="F108" s="242" t="s">
        <v>425</v>
      </c>
      <c r="G108" s="285" t="s">
        <v>137</v>
      </c>
      <c r="H108" s="272" t="s">
        <v>421</v>
      </c>
      <c r="I108" s="292" t="s">
        <v>3025</v>
      </c>
      <c r="J108" s="68">
        <v>1142355780</v>
      </c>
      <c r="K108" s="64"/>
      <c r="L108" s="64" t="s">
        <v>421</v>
      </c>
      <c r="M108" s="290" t="s">
        <v>137</v>
      </c>
      <c r="N108" s="98"/>
      <c r="O108" s="245" t="s">
        <v>2410</v>
      </c>
      <c r="P108" s="89"/>
      <c r="Q108" s="243">
        <v>30</v>
      </c>
      <c r="R108" s="245">
        <v>90</v>
      </c>
      <c r="S108" s="245">
        <v>0</v>
      </c>
      <c r="T108" s="245">
        <v>0</v>
      </c>
      <c r="U108" s="89">
        <v>0</v>
      </c>
      <c r="V108" s="260">
        <v>21</v>
      </c>
      <c r="W108" s="98">
        <v>0</v>
      </c>
      <c r="X108" s="83">
        <v>0</v>
      </c>
      <c r="Y108" s="98">
        <v>0</v>
      </c>
      <c r="Z108" s="64">
        <v>0</v>
      </c>
      <c r="AA108" s="315">
        <v>885165</v>
      </c>
      <c r="AB108" s="315">
        <v>46667</v>
      </c>
      <c r="AC108" s="316">
        <f t="shared" si="22"/>
        <v>931832</v>
      </c>
      <c r="AD108" s="74">
        <v>4500000</v>
      </c>
      <c r="AE108" s="74">
        <v>6000000</v>
      </c>
      <c r="AF108" s="334">
        <f t="shared" si="23"/>
        <v>177895.19999999998</v>
      </c>
      <c r="AG108" s="112">
        <f t="shared" si="24"/>
        <v>26554950</v>
      </c>
      <c r="AH108" s="74">
        <f t="shared" si="25"/>
        <v>1400010</v>
      </c>
      <c r="AI108" s="74">
        <f t="shared" si="26"/>
        <v>16010567.999999998</v>
      </c>
      <c r="AJ108" s="74">
        <f t="shared" si="27"/>
        <v>0</v>
      </c>
      <c r="AK108" s="74">
        <f t="shared" si="28"/>
        <v>4500000</v>
      </c>
      <c r="AL108" s="74">
        <f t="shared" si="29"/>
        <v>6000000</v>
      </c>
      <c r="AM108" s="74">
        <f t="shared" si="30"/>
        <v>0</v>
      </c>
      <c r="AN108" s="74">
        <f t="shared" si="31"/>
        <v>0</v>
      </c>
      <c r="AO108" s="74">
        <f t="shared" si="32"/>
        <v>0</v>
      </c>
      <c r="AP108" s="74">
        <f t="shared" si="33"/>
        <v>4200000</v>
      </c>
      <c r="AQ108" s="74">
        <v>0</v>
      </c>
      <c r="AR108" s="74">
        <v>0</v>
      </c>
      <c r="AS108" s="74">
        <v>0</v>
      </c>
      <c r="AT108" s="79">
        <v>0</v>
      </c>
      <c r="AU108" s="81">
        <f t="shared" si="34"/>
        <v>58665528</v>
      </c>
      <c r="AV108" s="112">
        <f t="shared" si="35"/>
        <v>39858941.039999999</v>
      </c>
      <c r="AW108" s="74">
        <f t="shared" si="36"/>
        <v>58665528</v>
      </c>
      <c r="AX108" s="74">
        <f t="shared" si="37"/>
        <v>4106586.9600000004</v>
      </c>
      <c r="AY108" s="75">
        <f t="shared" si="38"/>
        <v>0</v>
      </c>
      <c r="AZ108" s="74">
        <v>0</v>
      </c>
      <c r="BA108" s="74">
        <v>0</v>
      </c>
      <c r="BB108" s="74">
        <v>0</v>
      </c>
      <c r="BC108" s="79">
        <v>0</v>
      </c>
      <c r="BD108" s="79">
        <v>0</v>
      </c>
      <c r="BE108" s="79">
        <v>0</v>
      </c>
      <c r="BF108" s="77">
        <v>0</v>
      </c>
      <c r="BG108" s="344">
        <f t="shared" si="39"/>
        <v>4106586.9600000004</v>
      </c>
      <c r="BH108" s="187">
        <f t="shared" si="40"/>
        <v>54558941</v>
      </c>
      <c r="BJ108" s="50">
        <v>12903</v>
      </c>
      <c r="BK108" s="50" t="s">
        <v>3442</v>
      </c>
      <c r="BM108" s="50">
        <f t="shared" si="41"/>
        <v>0</v>
      </c>
    </row>
    <row r="109" spans="1:65" s="50" customFormat="1" ht="24" customHeight="1" x14ac:dyDescent="0.2">
      <c r="A109" s="181">
        <f t="shared" si="21"/>
        <v>2655495</v>
      </c>
      <c r="B109" s="296">
        <v>622</v>
      </c>
      <c r="C109" s="264">
        <v>419</v>
      </c>
      <c r="D109" s="297">
        <v>12904</v>
      </c>
      <c r="E109" s="241" t="s">
        <v>426</v>
      </c>
      <c r="F109" s="242" t="s">
        <v>427</v>
      </c>
      <c r="G109" s="285" t="s">
        <v>137</v>
      </c>
      <c r="H109" s="272" t="s">
        <v>421</v>
      </c>
      <c r="I109" s="292" t="s">
        <v>3018</v>
      </c>
      <c r="J109" s="64">
        <v>1271978903</v>
      </c>
      <c r="K109" s="64"/>
      <c r="L109" s="64" t="s">
        <v>421</v>
      </c>
      <c r="M109" s="290" t="s">
        <v>137</v>
      </c>
      <c r="N109" s="98"/>
      <c r="O109" s="245" t="s">
        <v>2410</v>
      </c>
      <c r="P109" s="89"/>
      <c r="Q109" s="243">
        <v>30</v>
      </c>
      <c r="R109" s="245">
        <v>90</v>
      </c>
      <c r="S109" s="245">
        <v>0</v>
      </c>
      <c r="T109" s="245">
        <v>0</v>
      </c>
      <c r="U109" s="89">
        <v>0</v>
      </c>
      <c r="V109" s="260">
        <v>19</v>
      </c>
      <c r="W109" s="98">
        <v>0</v>
      </c>
      <c r="X109" s="83">
        <v>0</v>
      </c>
      <c r="Y109" s="98">
        <v>0</v>
      </c>
      <c r="Z109" s="64">
        <v>0</v>
      </c>
      <c r="AA109" s="315">
        <v>885165</v>
      </c>
      <c r="AB109" s="315">
        <v>46667</v>
      </c>
      <c r="AC109" s="316">
        <f t="shared" si="22"/>
        <v>931832</v>
      </c>
      <c r="AD109" s="74">
        <v>4500000</v>
      </c>
      <c r="AE109" s="74">
        <v>6000000</v>
      </c>
      <c r="AF109" s="334">
        <f t="shared" si="23"/>
        <v>177895.19999999998</v>
      </c>
      <c r="AG109" s="112">
        <f t="shared" si="24"/>
        <v>26554950</v>
      </c>
      <c r="AH109" s="74">
        <f t="shared" si="25"/>
        <v>1400010</v>
      </c>
      <c r="AI109" s="74">
        <f t="shared" si="26"/>
        <v>16010567.999999998</v>
      </c>
      <c r="AJ109" s="74">
        <f t="shared" si="27"/>
        <v>0</v>
      </c>
      <c r="AK109" s="74">
        <f t="shared" si="28"/>
        <v>4500000</v>
      </c>
      <c r="AL109" s="74">
        <f t="shared" si="29"/>
        <v>6000000</v>
      </c>
      <c r="AM109" s="74">
        <f t="shared" si="30"/>
        <v>0</v>
      </c>
      <c r="AN109" s="74">
        <f t="shared" si="31"/>
        <v>0</v>
      </c>
      <c r="AO109" s="74">
        <f t="shared" si="32"/>
        <v>0</v>
      </c>
      <c r="AP109" s="74">
        <f t="shared" si="33"/>
        <v>3800000</v>
      </c>
      <c r="AQ109" s="74">
        <v>0</v>
      </c>
      <c r="AR109" s="74">
        <v>0</v>
      </c>
      <c r="AS109" s="74">
        <v>0</v>
      </c>
      <c r="AT109" s="79">
        <v>0</v>
      </c>
      <c r="AU109" s="81">
        <f t="shared" si="34"/>
        <v>58265528</v>
      </c>
      <c r="AV109" s="112">
        <f t="shared" si="35"/>
        <v>39886941.039999999</v>
      </c>
      <c r="AW109" s="74">
        <f t="shared" si="36"/>
        <v>58265528</v>
      </c>
      <c r="AX109" s="74">
        <f t="shared" si="37"/>
        <v>4078586.9600000004</v>
      </c>
      <c r="AY109" s="75">
        <f t="shared" si="38"/>
        <v>0</v>
      </c>
      <c r="AZ109" s="74">
        <v>0</v>
      </c>
      <c r="BA109" s="74">
        <v>0</v>
      </c>
      <c r="BB109" s="74">
        <v>0</v>
      </c>
      <c r="BC109" s="79">
        <v>0</v>
      </c>
      <c r="BD109" s="79">
        <v>0</v>
      </c>
      <c r="BE109" s="79">
        <v>0</v>
      </c>
      <c r="BF109" s="77">
        <v>0</v>
      </c>
      <c r="BG109" s="344">
        <f t="shared" si="39"/>
        <v>4078586.9600000004</v>
      </c>
      <c r="BH109" s="187">
        <f t="shared" si="40"/>
        <v>54186941</v>
      </c>
      <c r="BJ109" s="50">
        <v>12904</v>
      </c>
      <c r="BK109" s="50" t="s">
        <v>3443</v>
      </c>
      <c r="BM109" s="50">
        <f t="shared" si="41"/>
        <v>0</v>
      </c>
    </row>
    <row r="110" spans="1:65" s="50" customFormat="1" ht="24" customHeight="1" x14ac:dyDescent="0.2">
      <c r="A110" s="181">
        <f t="shared" si="21"/>
        <v>2655495</v>
      </c>
      <c r="B110" s="296">
        <v>621</v>
      </c>
      <c r="C110" s="264">
        <v>418</v>
      </c>
      <c r="D110" s="297">
        <v>12905</v>
      </c>
      <c r="E110" s="241" t="s">
        <v>99</v>
      </c>
      <c r="F110" s="242" t="s">
        <v>428</v>
      </c>
      <c r="G110" s="285" t="s">
        <v>137</v>
      </c>
      <c r="H110" s="272" t="s">
        <v>421</v>
      </c>
      <c r="I110" s="292" t="s">
        <v>3017</v>
      </c>
      <c r="J110" s="64">
        <v>1091422184</v>
      </c>
      <c r="K110" s="64"/>
      <c r="L110" s="64" t="s">
        <v>421</v>
      </c>
      <c r="M110" s="290" t="s">
        <v>137</v>
      </c>
      <c r="N110" s="98"/>
      <c r="O110" s="245" t="s">
        <v>2410</v>
      </c>
      <c r="P110" s="89"/>
      <c r="Q110" s="243">
        <v>30</v>
      </c>
      <c r="R110" s="245">
        <v>90</v>
      </c>
      <c r="S110" s="245">
        <v>0</v>
      </c>
      <c r="T110" s="245">
        <v>0</v>
      </c>
      <c r="U110" s="89">
        <v>0</v>
      </c>
      <c r="V110" s="260">
        <v>15</v>
      </c>
      <c r="W110" s="98">
        <v>0</v>
      </c>
      <c r="X110" s="83">
        <v>0</v>
      </c>
      <c r="Y110" s="98">
        <v>2</v>
      </c>
      <c r="Z110" s="64">
        <v>2</v>
      </c>
      <c r="AA110" s="315">
        <v>885165</v>
      </c>
      <c r="AB110" s="315">
        <v>46667</v>
      </c>
      <c r="AC110" s="316">
        <f t="shared" si="22"/>
        <v>931832</v>
      </c>
      <c r="AD110" s="74">
        <v>4500000</v>
      </c>
      <c r="AE110" s="74">
        <v>6000000</v>
      </c>
      <c r="AF110" s="334">
        <f t="shared" si="23"/>
        <v>177895.19999999998</v>
      </c>
      <c r="AG110" s="112">
        <f t="shared" si="24"/>
        <v>26554950</v>
      </c>
      <c r="AH110" s="74">
        <f t="shared" si="25"/>
        <v>1400010</v>
      </c>
      <c r="AI110" s="74">
        <f t="shared" si="26"/>
        <v>16010567.999999998</v>
      </c>
      <c r="AJ110" s="74">
        <f t="shared" si="27"/>
        <v>5310990</v>
      </c>
      <c r="AK110" s="74">
        <f t="shared" si="28"/>
        <v>4500000</v>
      </c>
      <c r="AL110" s="74">
        <f t="shared" si="29"/>
        <v>6000000</v>
      </c>
      <c r="AM110" s="74">
        <f t="shared" si="30"/>
        <v>0</v>
      </c>
      <c r="AN110" s="74">
        <f t="shared" si="31"/>
        <v>0</v>
      </c>
      <c r="AO110" s="74">
        <f t="shared" si="32"/>
        <v>0</v>
      </c>
      <c r="AP110" s="74">
        <f t="shared" si="33"/>
        <v>3000000</v>
      </c>
      <c r="AQ110" s="74">
        <v>0</v>
      </c>
      <c r="AR110" s="74">
        <v>0</v>
      </c>
      <c r="AS110" s="74">
        <v>0</v>
      </c>
      <c r="AT110" s="79">
        <v>0</v>
      </c>
      <c r="AU110" s="81">
        <f t="shared" si="34"/>
        <v>62776518</v>
      </c>
      <c r="AV110" s="112">
        <f t="shared" si="35"/>
        <v>39942941.039999999</v>
      </c>
      <c r="AW110" s="74">
        <f t="shared" si="36"/>
        <v>57465528</v>
      </c>
      <c r="AX110" s="74">
        <f t="shared" si="37"/>
        <v>4022586.9600000004</v>
      </c>
      <c r="AY110" s="75">
        <f t="shared" si="38"/>
        <v>0</v>
      </c>
      <c r="AZ110" s="74">
        <v>0</v>
      </c>
      <c r="BA110" s="74">
        <v>0</v>
      </c>
      <c r="BB110" s="74">
        <v>0</v>
      </c>
      <c r="BC110" s="79">
        <v>0</v>
      </c>
      <c r="BD110" s="79">
        <v>0</v>
      </c>
      <c r="BE110" s="79">
        <v>0</v>
      </c>
      <c r="BF110" s="77">
        <v>0</v>
      </c>
      <c r="BG110" s="344">
        <f t="shared" si="39"/>
        <v>4022586.9600000004</v>
      </c>
      <c r="BH110" s="187">
        <f t="shared" si="40"/>
        <v>58753931</v>
      </c>
      <c r="BJ110" s="50">
        <v>12905</v>
      </c>
      <c r="BK110" s="50" t="s">
        <v>3444</v>
      </c>
      <c r="BM110" s="50">
        <f t="shared" si="41"/>
        <v>0</v>
      </c>
    </row>
    <row r="111" spans="1:65" s="50" customFormat="1" ht="24" customHeight="1" x14ac:dyDescent="0.2">
      <c r="A111" s="181">
        <f t="shared" si="21"/>
        <v>2655495</v>
      </c>
      <c r="B111" s="296">
        <v>625</v>
      </c>
      <c r="C111" s="264">
        <v>422</v>
      </c>
      <c r="D111" s="297">
        <v>12906</v>
      </c>
      <c r="E111" s="241" t="s">
        <v>429</v>
      </c>
      <c r="F111" s="242" t="s">
        <v>430</v>
      </c>
      <c r="G111" s="285" t="s">
        <v>137</v>
      </c>
      <c r="H111" s="272" t="s">
        <v>421</v>
      </c>
      <c r="I111" s="292" t="s">
        <v>3021</v>
      </c>
      <c r="J111" s="64">
        <v>5759654586</v>
      </c>
      <c r="K111" s="64"/>
      <c r="L111" s="64" t="s">
        <v>421</v>
      </c>
      <c r="M111" s="290" t="s">
        <v>137</v>
      </c>
      <c r="N111" s="243" t="s">
        <v>2410</v>
      </c>
      <c r="O111" s="64"/>
      <c r="P111" s="89"/>
      <c r="Q111" s="243">
        <v>30</v>
      </c>
      <c r="R111" s="245">
        <v>120</v>
      </c>
      <c r="S111" s="245">
        <v>110</v>
      </c>
      <c r="T111" s="245">
        <v>29.33</v>
      </c>
      <c r="U111" s="89">
        <v>0</v>
      </c>
      <c r="V111" s="260">
        <v>15</v>
      </c>
      <c r="W111" s="98">
        <v>0</v>
      </c>
      <c r="X111" s="83">
        <v>0</v>
      </c>
      <c r="Y111" s="98">
        <v>3</v>
      </c>
      <c r="Z111" s="64">
        <v>3</v>
      </c>
      <c r="AA111" s="315">
        <v>885165</v>
      </c>
      <c r="AB111" s="315">
        <v>46667</v>
      </c>
      <c r="AC111" s="316">
        <f t="shared" si="22"/>
        <v>931832</v>
      </c>
      <c r="AD111" s="74">
        <v>4500000</v>
      </c>
      <c r="AE111" s="74">
        <v>6000000</v>
      </c>
      <c r="AF111" s="334">
        <f t="shared" si="23"/>
        <v>177895.19999999998</v>
      </c>
      <c r="AG111" s="112">
        <f t="shared" si="24"/>
        <v>26554950</v>
      </c>
      <c r="AH111" s="74">
        <f t="shared" si="25"/>
        <v>1400010</v>
      </c>
      <c r="AI111" s="74">
        <f t="shared" si="26"/>
        <v>21347423.999999996</v>
      </c>
      <c r="AJ111" s="74">
        <f t="shared" si="27"/>
        <v>7966485</v>
      </c>
      <c r="AK111" s="74">
        <f t="shared" si="28"/>
        <v>4500000</v>
      </c>
      <c r="AL111" s="74">
        <f t="shared" si="29"/>
        <v>6000000</v>
      </c>
      <c r="AM111" s="74">
        <f t="shared" si="30"/>
        <v>4892117.9999999991</v>
      </c>
      <c r="AN111" s="74">
        <f t="shared" si="31"/>
        <v>5217666.2159999991</v>
      </c>
      <c r="AO111" s="74">
        <f t="shared" si="32"/>
        <v>0</v>
      </c>
      <c r="AP111" s="74">
        <f t="shared" si="33"/>
        <v>3000000</v>
      </c>
      <c r="AQ111" s="74">
        <v>0</v>
      </c>
      <c r="AR111" s="74">
        <v>0</v>
      </c>
      <c r="AS111" s="74">
        <v>0</v>
      </c>
      <c r="AT111" s="79">
        <v>0</v>
      </c>
      <c r="AU111" s="81">
        <f t="shared" si="34"/>
        <v>80878653.216000006</v>
      </c>
      <c r="AV111" s="112">
        <f t="shared" si="35"/>
        <v>54308316.440880008</v>
      </c>
      <c r="AW111" s="74">
        <f t="shared" si="36"/>
        <v>72912168.215999991</v>
      </c>
      <c r="AX111" s="74">
        <f t="shared" si="37"/>
        <v>5103851.7751199994</v>
      </c>
      <c r="AY111" s="75">
        <f t="shared" si="38"/>
        <v>1430831.644088001</v>
      </c>
      <c r="AZ111" s="74">
        <v>0</v>
      </c>
      <c r="BA111" s="74">
        <v>0</v>
      </c>
      <c r="BB111" s="74">
        <v>0</v>
      </c>
      <c r="BC111" s="79">
        <v>0</v>
      </c>
      <c r="BD111" s="79">
        <v>0</v>
      </c>
      <c r="BE111" s="79">
        <v>0</v>
      </c>
      <c r="BF111" s="77">
        <v>0</v>
      </c>
      <c r="BG111" s="344">
        <f t="shared" si="39"/>
        <v>6534683.4192080004</v>
      </c>
      <c r="BH111" s="187">
        <f t="shared" si="40"/>
        <v>74343969</v>
      </c>
      <c r="BJ111" s="50">
        <v>12906</v>
      </c>
      <c r="BK111" s="50" t="s">
        <v>3445</v>
      </c>
      <c r="BM111" s="50">
        <f t="shared" si="41"/>
        <v>0</v>
      </c>
    </row>
    <row r="112" spans="1:65" s="50" customFormat="1" ht="24" customHeight="1" x14ac:dyDescent="0.4">
      <c r="A112" s="181">
        <f t="shared" si="21"/>
        <v>2655495</v>
      </c>
      <c r="B112" s="296">
        <v>619</v>
      </c>
      <c r="C112" s="264">
        <v>416</v>
      </c>
      <c r="D112" s="297">
        <v>12907</v>
      </c>
      <c r="E112" s="241" t="s">
        <v>431</v>
      </c>
      <c r="F112" s="242" t="s">
        <v>432</v>
      </c>
      <c r="G112" s="285" t="s">
        <v>137</v>
      </c>
      <c r="H112" s="272" t="s">
        <v>421</v>
      </c>
      <c r="I112" s="292" t="s">
        <v>3015</v>
      </c>
      <c r="J112" s="68">
        <v>2372497790</v>
      </c>
      <c r="K112" s="64"/>
      <c r="L112" s="64" t="s">
        <v>421</v>
      </c>
      <c r="M112" s="290" t="s">
        <v>137</v>
      </c>
      <c r="N112" s="243" t="s">
        <v>2410</v>
      </c>
      <c r="O112" s="64"/>
      <c r="P112" s="89"/>
      <c r="Q112" s="243">
        <v>30</v>
      </c>
      <c r="R112" s="245">
        <v>120</v>
      </c>
      <c r="S112" s="245">
        <v>110</v>
      </c>
      <c r="T112" s="245">
        <v>29.33</v>
      </c>
      <c r="U112" s="89">
        <v>0</v>
      </c>
      <c r="V112" s="260">
        <v>12</v>
      </c>
      <c r="W112" s="98">
        <v>0</v>
      </c>
      <c r="X112" s="83">
        <v>0</v>
      </c>
      <c r="Y112" s="98">
        <v>1</v>
      </c>
      <c r="Z112" s="64">
        <v>1</v>
      </c>
      <c r="AA112" s="315">
        <v>885165</v>
      </c>
      <c r="AB112" s="315">
        <v>46667</v>
      </c>
      <c r="AC112" s="316">
        <f t="shared" si="22"/>
        <v>931832</v>
      </c>
      <c r="AD112" s="74">
        <v>4500000</v>
      </c>
      <c r="AE112" s="74">
        <v>6000000</v>
      </c>
      <c r="AF112" s="334">
        <f t="shared" si="23"/>
        <v>177895.19999999998</v>
      </c>
      <c r="AG112" s="112">
        <f t="shared" si="24"/>
        <v>26554950</v>
      </c>
      <c r="AH112" s="74">
        <f t="shared" si="25"/>
        <v>1400010</v>
      </c>
      <c r="AI112" s="74">
        <f t="shared" si="26"/>
        <v>21347423.999999996</v>
      </c>
      <c r="AJ112" s="74">
        <f t="shared" si="27"/>
        <v>2655495</v>
      </c>
      <c r="AK112" s="74">
        <f t="shared" si="28"/>
        <v>4500000</v>
      </c>
      <c r="AL112" s="74">
        <f t="shared" si="29"/>
        <v>6000000</v>
      </c>
      <c r="AM112" s="74">
        <f t="shared" si="30"/>
        <v>4892117.9999999991</v>
      </c>
      <c r="AN112" s="74">
        <f t="shared" si="31"/>
        <v>5217666.2159999991</v>
      </c>
      <c r="AO112" s="74">
        <f t="shared" si="32"/>
        <v>0</v>
      </c>
      <c r="AP112" s="74">
        <f t="shared" si="33"/>
        <v>2400000</v>
      </c>
      <c r="AQ112" s="74">
        <v>0</v>
      </c>
      <c r="AR112" s="74">
        <v>0</v>
      </c>
      <c r="AS112" s="74">
        <v>0</v>
      </c>
      <c r="AT112" s="79">
        <v>0</v>
      </c>
      <c r="AU112" s="81">
        <f t="shared" si="34"/>
        <v>74967663.216000006</v>
      </c>
      <c r="AV112" s="112">
        <f t="shared" si="35"/>
        <v>54350316.440880008</v>
      </c>
      <c r="AW112" s="74">
        <f t="shared" si="36"/>
        <v>72312168.215999991</v>
      </c>
      <c r="AX112" s="74">
        <f t="shared" si="37"/>
        <v>5061851.7751199994</v>
      </c>
      <c r="AY112" s="75">
        <f t="shared" si="38"/>
        <v>1435031.644088001</v>
      </c>
      <c r="AZ112" s="74">
        <v>0</v>
      </c>
      <c r="BA112" s="74">
        <v>0</v>
      </c>
      <c r="BB112" s="74">
        <v>0</v>
      </c>
      <c r="BC112" s="79">
        <v>0</v>
      </c>
      <c r="BD112" s="79">
        <v>0</v>
      </c>
      <c r="BE112" s="79">
        <v>0</v>
      </c>
      <c r="BF112" s="77">
        <v>0</v>
      </c>
      <c r="BG112" s="344">
        <f t="shared" si="39"/>
        <v>6496883.4192080004</v>
      </c>
      <c r="BH112" s="187">
        <f t="shared" si="40"/>
        <v>68470779</v>
      </c>
      <c r="BI112" s="117"/>
      <c r="BJ112" s="50">
        <v>12907</v>
      </c>
      <c r="BK112" s="50" t="s">
        <v>3446</v>
      </c>
      <c r="BM112" s="50">
        <f t="shared" si="41"/>
        <v>0</v>
      </c>
    </row>
    <row r="113" spans="1:65" s="50" customFormat="1" ht="24" customHeight="1" x14ac:dyDescent="0.2">
      <c r="A113" s="181">
        <f t="shared" si="21"/>
        <v>2655495</v>
      </c>
      <c r="B113" s="296">
        <v>620</v>
      </c>
      <c r="C113" s="264">
        <v>417</v>
      </c>
      <c r="D113" s="297">
        <v>12908</v>
      </c>
      <c r="E113" s="241" t="s">
        <v>433</v>
      </c>
      <c r="F113" s="242" t="s">
        <v>434</v>
      </c>
      <c r="G113" s="285" t="s">
        <v>137</v>
      </c>
      <c r="H113" s="272" t="s">
        <v>421</v>
      </c>
      <c r="I113" s="292" t="s">
        <v>3016</v>
      </c>
      <c r="J113" s="64">
        <v>1971399353</v>
      </c>
      <c r="K113" s="64"/>
      <c r="L113" s="64" t="s">
        <v>421</v>
      </c>
      <c r="M113" s="290" t="s">
        <v>137</v>
      </c>
      <c r="N113" s="243" t="s">
        <v>2410</v>
      </c>
      <c r="O113" s="64"/>
      <c r="P113" s="89"/>
      <c r="Q113" s="243">
        <v>30</v>
      </c>
      <c r="R113" s="245">
        <v>120</v>
      </c>
      <c r="S113" s="245">
        <v>110</v>
      </c>
      <c r="T113" s="245">
        <v>29.33</v>
      </c>
      <c r="U113" s="89">
        <v>0</v>
      </c>
      <c r="V113" s="260">
        <v>13</v>
      </c>
      <c r="W113" s="98">
        <v>0</v>
      </c>
      <c r="X113" s="83">
        <v>0</v>
      </c>
      <c r="Y113" s="98">
        <v>1</v>
      </c>
      <c r="Z113" s="64">
        <v>1</v>
      </c>
      <c r="AA113" s="315">
        <v>885165</v>
      </c>
      <c r="AB113" s="315">
        <v>46667</v>
      </c>
      <c r="AC113" s="316">
        <f t="shared" si="22"/>
        <v>931832</v>
      </c>
      <c r="AD113" s="74">
        <v>4500000</v>
      </c>
      <c r="AE113" s="74">
        <v>6000000</v>
      </c>
      <c r="AF113" s="334">
        <f t="shared" si="23"/>
        <v>177895.19999999998</v>
      </c>
      <c r="AG113" s="112">
        <f t="shared" si="24"/>
        <v>26554950</v>
      </c>
      <c r="AH113" s="74">
        <f t="shared" si="25"/>
        <v>1400010</v>
      </c>
      <c r="AI113" s="74">
        <f t="shared" si="26"/>
        <v>21347423.999999996</v>
      </c>
      <c r="AJ113" s="74">
        <f t="shared" si="27"/>
        <v>2655495</v>
      </c>
      <c r="AK113" s="74">
        <f t="shared" si="28"/>
        <v>4500000</v>
      </c>
      <c r="AL113" s="74">
        <f t="shared" si="29"/>
        <v>6000000</v>
      </c>
      <c r="AM113" s="74">
        <f t="shared" si="30"/>
        <v>4892117.9999999991</v>
      </c>
      <c r="AN113" s="74">
        <f t="shared" si="31"/>
        <v>5217666.2159999991</v>
      </c>
      <c r="AO113" s="74">
        <f t="shared" si="32"/>
        <v>0</v>
      </c>
      <c r="AP113" s="74">
        <f t="shared" si="33"/>
        <v>2600000</v>
      </c>
      <c r="AQ113" s="74">
        <v>0</v>
      </c>
      <c r="AR113" s="74">
        <v>0</v>
      </c>
      <c r="AS113" s="74">
        <v>0</v>
      </c>
      <c r="AT113" s="79">
        <v>0</v>
      </c>
      <c r="AU113" s="81">
        <f t="shared" si="34"/>
        <v>75167663.216000006</v>
      </c>
      <c r="AV113" s="112">
        <f t="shared" si="35"/>
        <v>54336316.440880008</v>
      </c>
      <c r="AW113" s="74">
        <f t="shared" si="36"/>
        <v>72512168.215999991</v>
      </c>
      <c r="AX113" s="74">
        <f t="shared" si="37"/>
        <v>5075851.7751199994</v>
      </c>
      <c r="AY113" s="75">
        <f t="shared" si="38"/>
        <v>1433631.644088001</v>
      </c>
      <c r="AZ113" s="74">
        <v>0</v>
      </c>
      <c r="BA113" s="74">
        <v>0</v>
      </c>
      <c r="BB113" s="74">
        <v>0</v>
      </c>
      <c r="BC113" s="79">
        <v>0</v>
      </c>
      <c r="BD113" s="79">
        <v>0</v>
      </c>
      <c r="BE113" s="79">
        <v>0</v>
      </c>
      <c r="BF113" s="77">
        <v>0</v>
      </c>
      <c r="BG113" s="344">
        <f t="shared" si="39"/>
        <v>6509483.4192080004</v>
      </c>
      <c r="BH113" s="187">
        <f t="shared" si="40"/>
        <v>68658179</v>
      </c>
      <c r="BJ113" s="50">
        <v>12908</v>
      </c>
      <c r="BK113" s="50" t="s">
        <v>3447</v>
      </c>
      <c r="BM113" s="50">
        <f t="shared" si="41"/>
        <v>0</v>
      </c>
    </row>
    <row r="114" spans="1:65" s="50" customFormat="1" ht="24" customHeight="1" x14ac:dyDescent="0.2">
      <c r="A114" s="181">
        <f t="shared" si="21"/>
        <v>2655495</v>
      </c>
      <c r="B114" s="296">
        <v>624</v>
      </c>
      <c r="C114" s="264">
        <v>421</v>
      </c>
      <c r="D114" s="297">
        <v>12909</v>
      </c>
      <c r="E114" s="241" t="s">
        <v>435</v>
      </c>
      <c r="F114" s="242" t="s">
        <v>436</v>
      </c>
      <c r="G114" s="285" t="s">
        <v>137</v>
      </c>
      <c r="H114" s="272" t="s">
        <v>421</v>
      </c>
      <c r="I114" s="292" t="s">
        <v>3020</v>
      </c>
      <c r="J114" s="64">
        <v>1286937280</v>
      </c>
      <c r="K114" s="64"/>
      <c r="L114" s="64" t="s">
        <v>421</v>
      </c>
      <c r="M114" s="290" t="s">
        <v>137</v>
      </c>
      <c r="N114" s="243" t="s">
        <v>2410</v>
      </c>
      <c r="O114" s="64"/>
      <c r="P114" s="89"/>
      <c r="Q114" s="243">
        <v>30</v>
      </c>
      <c r="R114" s="245">
        <v>120</v>
      </c>
      <c r="S114" s="245">
        <v>110</v>
      </c>
      <c r="T114" s="245">
        <v>29.33</v>
      </c>
      <c r="U114" s="89">
        <v>0</v>
      </c>
      <c r="V114" s="260">
        <v>15</v>
      </c>
      <c r="W114" s="98">
        <v>0</v>
      </c>
      <c r="X114" s="83">
        <v>0</v>
      </c>
      <c r="Y114" s="98">
        <v>1</v>
      </c>
      <c r="Z114" s="64">
        <v>0</v>
      </c>
      <c r="AA114" s="315">
        <v>885165</v>
      </c>
      <c r="AB114" s="315">
        <v>46667</v>
      </c>
      <c r="AC114" s="316">
        <f t="shared" si="22"/>
        <v>931832</v>
      </c>
      <c r="AD114" s="74">
        <v>4500000</v>
      </c>
      <c r="AE114" s="74">
        <v>6000000</v>
      </c>
      <c r="AF114" s="334">
        <f t="shared" si="23"/>
        <v>177895.19999999998</v>
      </c>
      <c r="AG114" s="112">
        <f t="shared" si="24"/>
        <v>26554950</v>
      </c>
      <c r="AH114" s="74">
        <f t="shared" si="25"/>
        <v>1400010</v>
      </c>
      <c r="AI114" s="74">
        <f t="shared" si="26"/>
        <v>21347423.999999996</v>
      </c>
      <c r="AJ114" s="74">
        <f t="shared" si="27"/>
        <v>0</v>
      </c>
      <c r="AK114" s="74">
        <f t="shared" si="28"/>
        <v>4500000</v>
      </c>
      <c r="AL114" s="74">
        <f t="shared" si="29"/>
        <v>6000000</v>
      </c>
      <c r="AM114" s="74">
        <f t="shared" si="30"/>
        <v>4892117.9999999991</v>
      </c>
      <c r="AN114" s="74">
        <f t="shared" si="31"/>
        <v>5217666.2159999991</v>
      </c>
      <c r="AO114" s="74">
        <f t="shared" si="32"/>
        <v>0</v>
      </c>
      <c r="AP114" s="74">
        <f t="shared" si="33"/>
        <v>3000000</v>
      </c>
      <c r="AQ114" s="74">
        <v>0</v>
      </c>
      <c r="AR114" s="74">
        <v>0</v>
      </c>
      <c r="AS114" s="74">
        <v>0</v>
      </c>
      <c r="AT114" s="79">
        <v>0</v>
      </c>
      <c r="AU114" s="81">
        <f t="shared" si="34"/>
        <v>72912168.216000006</v>
      </c>
      <c r="AV114" s="112">
        <f t="shared" si="35"/>
        <v>54308316.440880008</v>
      </c>
      <c r="AW114" s="74">
        <f t="shared" si="36"/>
        <v>72912168.215999991</v>
      </c>
      <c r="AX114" s="74">
        <f t="shared" si="37"/>
        <v>5103851.7751199994</v>
      </c>
      <c r="AY114" s="75">
        <f t="shared" si="38"/>
        <v>1430831.644088001</v>
      </c>
      <c r="AZ114" s="74">
        <v>0</v>
      </c>
      <c r="BA114" s="74">
        <v>0</v>
      </c>
      <c r="BB114" s="74">
        <v>0</v>
      </c>
      <c r="BC114" s="79">
        <v>0</v>
      </c>
      <c r="BD114" s="79">
        <v>0</v>
      </c>
      <c r="BE114" s="79">
        <v>0</v>
      </c>
      <c r="BF114" s="77">
        <v>0</v>
      </c>
      <c r="BG114" s="344">
        <f t="shared" si="39"/>
        <v>6534683.4192080004</v>
      </c>
      <c r="BH114" s="187">
        <f t="shared" si="40"/>
        <v>66377484</v>
      </c>
      <c r="BJ114" s="50">
        <v>12909</v>
      </c>
      <c r="BK114" s="50" t="s">
        <v>3448</v>
      </c>
      <c r="BM114" s="50">
        <f t="shared" si="41"/>
        <v>0</v>
      </c>
    </row>
    <row r="115" spans="1:65" s="50" customFormat="1" ht="24" customHeight="1" x14ac:dyDescent="0.2">
      <c r="A115" s="181">
        <f t="shared" si="21"/>
        <v>2655495</v>
      </c>
      <c r="B115" s="296">
        <v>623</v>
      </c>
      <c r="C115" s="264">
        <v>420</v>
      </c>
      <c r="D115" s="297">
        <v>12910</v>
      </c>
      <c r="E115" s="241" t="s">
        <v>135</v>
      </c>
      <c r="F115" s="242" t="s">
        <v>437</v>
      </c>
      <c r="G115" s="285" t="s">
        <v>137</v>
      </c>
      <c r="H115" s="272" t="s">
        <v>421</v>
      </c>
      <c r="I115" s="292" t="s">
        <v>3019</v>
      </c>
      <c r="J115" s="64">
        <v>1293085685</v>
      </c>
      <c r="K115" s="64"/>
      <c r="L115" s="64" t="s">
        <v>421</v>
      </c>
      <c r="M115" s="290" t="s">
        <v>137</v>
      </c>
      <c r="N115" s="243" t="s">
        <v>2410</v>
      </c>
      <c r="O115" s="64"/>
      <c r="P115" s="89"/>
      <c r="Q115" s="243">
        <v>30</v>
      </c>
      <c r="R115" s="245">
        <v>120</v>
      </c>
      <c r="S115" s="245">
        <v>110</v>
      </c>
      <c r="T115" s="245">
        <v>29.33</v>
      </c>
      <c r="U115" s="89">
        <v>0</v>
      </c>
      <c r="V115" s="260">
        <v>15</v>
      </c>
      <c r="W115" s="98">
        <v>0</v>
      </c>
      <c r="X115" s="83">
        <v>0</v>
      </c>
      <c r="Y115" s="98">
        <v>1</v>
      </c>
      <c r="Z115" s="64">
        <v>1</v>
      </c>
      <c r="AA115" s="315">
        <v>885165</v>
      </c>
      <c r="AB115" s="315">
        <v>46667</v>
      </c>
      <c r="AC115" s="316">
        <f t="shared" si="22"/>
        <v>931832</v>
      </c>
      <c r="AD115" s="74">
        <v>4500000</v>
      </c>
      <c r="AE115" s="74">
        <v>6000000</v>
      </c>
      <c r="AF115" s="334">
        <f t="shared" si="23"/>
        <v>177895.19999999998</v>
      </c>
      <c r="AG115" s="112">
        <f t="shared" si="24"/>
        <v>26554950</v>
      </c>
      <c r="AH115" s="74">
        <f t="shared" si="25"/>
        <v>1400010</v>
      </c>
      <c r="AI115" s="74">
        <f t="shared" si="26"/>
        <v>21347423.999999996</v>
      </c>
      <c r="AJ115" s="74">
        <f t="shared" si="27"/>
        <v>2655495</v>
      </c>
      <c r="AK115" s="74">
        <f t="shared" si="28"/>
        <v>4500000</v>
      </c>
      <c r="AL115" s="74">
        <f t="shared" si="29"/>
        <v>6000000</v>
      </c>
      <c r="AM115" s="74">
        <f t="shared" si="30"/>
        <v>4892117.9999999991</v>
      </c>
      <c r="AN115" s="74">
        <f t="shared" si="31"/>
        <v>5217666.2159999991</v>
      </c>
      <c r="AO115" s="74">
        <f t="shared" si="32"/>
        <v>0</v>
      </c>
      <c r="AP115" s="74">
        <f t="shared" si="33"/>
        <v>3000000</v>
      </c>
      <c r="AQ115" s="74">
        <v>0</v>
      </c>
      <c r="AR115" s="74">
        <v>0</v>
      </c>
      <c r="AS115" s="74">
        <v>0</v>
      </c>
      <c r="AT115" s="79">
        <v>0</v>
      </c>
      <c r="AU115" s="81">
        <f t="shared" si="34"/>
        <v>75567663.216000006</v>
      </c>
      <c r="AV115" s="112">
        <f t="shared" si="35"/>
        <v>54308316.440880008</v>
      </c>
      <c r="AW115" s="74">
        <f t="shared" si="36"/>
        <v>72912168.215999991</v>
      </c>
      <c r="AX115" s="74">
        <f t="shared" si="37"/>
        <v>5103851.7751199994</v>
      </c>
      <c r="AY115" s="75">
        <f t="shared" si="38"/>
        <v>1430831.644088001</v>
      </c>
      <c r="AZ115" s="74">
        <v>0</v>
      </c>
      <c r="BA115" s="74">
        <v>0</v>
      </c>
      <c r="BB115" s="74">
        <v>0</v>
      </c>
      <c r="BC115" s="79">
        <v>0</v>
      </c>
      <c r="BD115" s="79">
        <v>0</v>
      </c>
      <c r="BE115" s="79">
        <v>0</v>
      </c>
      <c r="BF115" s="77">
        <v>0</v>
      </c>
      <c r="BG115" s="344">
        <f t="shared" si="39"/>
        <v>6534683.4192080004</v>
      </c>
      <c r="BH115" s="187">
        <f t="shared" si="40"/>
        <v>69032979</v>
      </c>
      <c r="BJ115" s="50">
        <v>12910</v>
      </c>
      <c r="BK115" s="50" t="s">
        <v>3449</v>
      </c>
      <c r="BM115" s="50">
        <f t="shared" si="41"/>
        <v>0</v>
      </c>
    </row>
    <row r="116" spans="1:65" s="50" customFormat="1" ht="24" customHeight="1" x14ac:dyDescent="0.2">
      <c r="A116" s="181">
        <f t="shared" si="21"/>
        <v>2655495</v>
      </c>
      <c r="B116" s="296">
        <v>632</v>
      </c>
      <c r="C116" s="264">
        <v>429</v>
      </c>
      <c r="D116" s="297">
        <v>12911</v>
      </c>
      <c r="E116" s="241" t="s">
        <v>282</v>
      </c>
      <c r="F116" s="242" t="s">
        <v>438</v>
      </c>
      <c r="G116" s="285" t="s">
        <v>137</v>
      </c>
      <c r="H116" s="272" t="s">
        <v>421</v>
      </c>
      <c r="I116" s="349" t="s">
        <v>3028</v>
      </c>
      <c r="J116" s="67">
        <v>600492079</v>
      </c>
      <c r="K116" s="67"/>
      <c r="L116" s="67" t="s">
        <v>421</v>
      </c>
      <c r="M116" s="290" t="s">
        <v>137</v>
      </c>
      <c r="N116" s="243" t="s">
        <v>2410</v>
      </c>
      <c r="O116" s="67"/>
      <c r="P116" s="90"/>
      <c r="Q116" s="243">
        <v>30</v>
      </c>
      <c r="R116" s="245">
        <v>120</v>
      </c>
      <c r="S116" s="245">
        <v>110</v>
      </c>
      <c r="T116" s="245">
        <v>29.33</v>
      </c>
      <c r="U116" s="89">
        <v>0</v>
      </c>
      <c r="V116" s="260">
        <v>13</v>
      </c>
      <c r="W116" s="98">
        <v>0</v>
      </c>
      <c r="X116" s="83">
        <v>0</v>
      </c>
      <c r="Y116" s="98">
        <v>2</v>
      </c>
      <c r="Z116" s="64">
        <v>2</v>
      </c>
      <c r="AA116" s="315">
        <v>885165</v>
      </c>
      <c r="AB116" s="315">
        <v>46667</v>
      </c>
      <c r="AC116" s="316">
        <f t="shared" si="22"/>
        <v>931832</v>
      </c>
      <c r="AD116" s="74">
        <v>4500000</v>
      </c>
      <c r="AE116" s="74">
        <v>6000000</v>
      </c>
      <c r="AF116" s="334">
        <f t="shared" si="23"/>
        <v>177895.19999999998</v>
      </c>
      <c r="AG116" s="112">
        <f t="shared" si="24"/>
        <v>26554950</v>
      </c>
      <c r="AH116" s="74">
        <f t="shared" si="25"/>
        <v>1400010</v>
      </c>
      <c r="AI116" s="74">
        <f t="shared" si="26"/>
        <v>21347423.999999996</v>
      </c>
      <c r="AJ116" s="74">
        <f t="shared" si="27"/>
        <v>5310990</v>
      </c>
      <c r="AK116" s="74">
        <f t="shared" si="28"/>
        <v>4500000</v>
      </c>
      <c r="AL116" s="74">
        <f t="shared" si="29"/>
        <v>6000000</v>
      </c>
      <c r="AM116" s="74">
        <f t="shared" si="30"/>
        <v>4892117.9999999991</v>
      </c>
      <c r="AN116" s="74">
        <f t="shared" si="31"/>
        <v>5217666.2159999991</v>
      </c>
      <c r="AO116" s="74">
        <f t="shared" si="32"/>
        <v>0</v>
      </c>
      <c r="AP116" s="74">
        <f t="shared" si="33"/>
        <v>2600000</v>
      </c>
      <c r="AQ116" s="74">
        <v>0</v>
      </c>
      <c r="AR116" s="74">
        <v>0</v>
      </c>
      <c r="AS116" s="74">
        <v>0</v>
      </c>
      <c r="AT116" s="79">
        <v>0</v>
      </c>
      <c r="AU116" s="81">
        <f t="shared" si="34"/>
        <v>77823158.216000006</v>
      </c>
      <c r="AV116" s="112">
        <f t="shared" si="35"/>
        <v>54336316.440880008</v>
      </c>
      <c r="AW116" s="74">
        <f t="shared" si="36"/>
        <v>72512168.215999991</v>
      </c>
      <c r="AX116" s="74">
        <f t="shared" si="37"/>
        <v>5075851.7751199994</v>
      </c>
      <c r="AY116" s="75">
        <f t="shared" si="38"/>
        <v>1433631.644088001</v>
      </c>
      <c r="AZ116" s="74">
        <v>0</v>
      </c>
      <c r="BA116" s="74">
        <v>0</v>
      </c>
      <c r="BB116" s="74">
        <v>0</v>
      </c>
      <c r="BC116" s="79">
        <v>0</v>
      </c>
      <c r="BD116" s="79">
        <v>0</v>
      </c>
      <c r="BE116" s="79">
        <v>0</v>
      </c>
      <c r="BF116" s="77">
        <v>0</v>
      </c>
      <c r="BG116" s="344">
        <f t="shared" si="39"/>
        <v>6509483.4192080004</v>
      </c>
      <c r="BH116" s="187">
        <f t="shared" si="40"/>
        <v>71313674</v>
      </c>
      <c r="BJ116" s="50">
        <v>12911</v>
      </c>
      <c r="BK116" s="50" t="s">
        <v>3450</v>
      </c>
      <c r="BM116" s="50">
        <f t="shared" si="41"/>
        <v>0</v>
      </c>
    </row>
    <row r="117" spans="1:65" s="50" customFormat="1" ht="24" customHeight="1" x14ac:dyDescent="0.2">
      <c r="A117" s="181">
        <f t="shared" si="21"/>
        <v>2655495</v>
      </c>
      <c r="B117" s="296">
        <v>630</v>
      </c>
      <c r="C117" s="264">
        <v>427</v>
      </c>
      <c r="D117" s="297">
        <v>12912</v>
      </c>
      <c r="E117" s="241" t="s">
        <v>439</v>
      </c>
      <c r="F117" s="242" t="s">
        <v>440</v>
      </c>
      <c r="G117" s="285" t="s">
        <v>137</v>
      </c>
      <c r="H117" s="272" t="s">
        <v>421</v>
      </c>
      <c r="I117" s="292" t="s">
        <v>3026</v>
      </c>
      <c r="J117" s="64">
        <v>1290449481</v>
      </c>
      <c r="K117" s="64"/>
      <c r="L117" s="64" t="s">
        <v>421</v>
      </c>
      <c r="M117" s="290" t="s">
        <v>137</v>
      </c>
      <c r="N117" s="243" t="s">
        <v>2410</v>
      </c>
      <c r="O117" s="64"/>
      <c r="P117" s="89"/>
      <c r="Q117" s="243">
        <v>30</v>
      </c>
      <c r="R117" s="245">
        <v>120</v>
      </c>
      <c r="S117" s="245">
        <v>110</v>
      </c>
      <c r="T117" s="245">
        <v>29.33</v>
      </c>
      <c r="U117" s="89">
        <v>0</v>
      </c>
      <c r="V117" s="260">
        <v>30</v>
      </c>
      <c r="W117" s="98">
        <v>0</v>
      </c>
      <c r="X117" s="83">
        <v>0</v>
      </c>
      <c r="Y117" s="98">
        <v>2</v>
      </c>
      <c r="Z117" s="64">
        <v>2</v>
      </c>
      <c r="AA117" s="315">
        <v>885165</v>
      </c>
      <c r="AB117" s="315">
        <v>46667</v>
      </c>
      <c r="AC117" s="316">
        <f t="shared" si="22"/>
        <v>931832</v>
      </c>
      <c r="AD117" s="74">
        <v>4500000</v>
      </c>
      <c r="AE117" s="74">
        <v>6000000</v>
      </c>
      <c r="AF117" s="334">
        <f t="shared" si="23"/>
        <v>177895.19999999998</v>
      </c>
      <c r="AG117" s="112">
        <f t="shared" si="24"/>
        <v>26554950</v>
      </c>
      <c r="AH117" s="74">
        <f t="shared" si="25"/>
        <v>1400010</v>
      </c>
      <c r="AI117" s="74">
        <f t="shared" si="26"/>
        <v>21347423.999999996</v>
      </c>
      <c r="AJ117" s="74">
        <f t="shared" si="27"/>
        <v>5310990</v>
      </c>
      <c r="AK117" s="74">
        <f t="shared" si="28"/>
        <v>4500000</v>
      </c>
      <c r="AL117" s="74">
        <f t="shared" si="29"/>
        <v>6000000</v>
      </c>
      <c r="AM117" s="74">
        <f t="shared" si="30"/>
        <v>4892117.9999999991</v>
      </c>
      <c r="AN117" s="74">
        <f t="shared" si="31"/>
        <v>5217666.2159999991</v>
      </c>
      <c r="AO117" s="74">
        <f t="shared" si="32"/>
        <v>0</v>
      </c>
      <c r="AP117" s="74">
        <f t="shared" si="33"/>
        <v>6000000</v>
      </c>
      <c r="AQ117" s="74">
        <v>0</v>
      </c>
      <c r="AR117" s="74">
        <v>0</v>
      </c>
      <c r="AS117" s="74">
        <v>0</v>
      </c>
      <c r="AT117" s="79">
        <v>0</v>
      </c>
      <c r="AU117" s="81">
        <f t="shared" si="34"/>
        <v>81223158.216000006</v>
      </c>
      <c r="AV117" s="112">
        <f t="shared" si="35"/>
        <v>54098316.440880008</v>
      </c>
      <c r="AW117" s="74">
        <f t="shared" si="36"/>
        <v>75912168.215999991</v>
      </c>
      <c r="AX117" s="74">
        <f t="shared" si="37"/>
        <v>5313851.7751199994</v>
      </c>
      <c r="AY117" s="75">
        <f t="shared" si="38"/>
        <v>1409831.644088001</v>
      </c>
      <c r="AZ117" s="74">
        <v>0</v>
      </c>
      <c r="BA117" s="74">
        <v>0</v>
      </c>
      <c r="BB117" s="74">
        <v>0</v>
      </c>
      <c r="BC117" s="79">
        <v>0</v>
      </c>
      <c r="BD117" s="79">
        <v>0</v>
      </c>
      <c r="BE117" s="79">
        <v>0</v>
      </c>
      <c r="BF117" s="77">
        <v>0</v>
      </c>
      <c r="BG117" s="344">
        <f t="shared" si="39"/>
        <v>6723683.4192080004</v>
      </c>
      <c r="BH117" s="187">
        <f t="shared" si="40"/>
        <v>74499474</v>
      </c>
      <c r="BI117" s="117"/>
      <c r="BJ117" s="50">
        <v>12912</v>
      </c>
      <c r="BK117" s="50" t="s">
        <v>3451</v>
      </c>
      <c r="BM117" s="50">
        <f t="shared" si="41"/>
        <v>0</v>
      </c>
    </row>
    <row r="118" spans="1:65" s="50" customFormat="1" ht="24" customHeight="1" x14ac:dyDescent="0.2">
      <c r="A118" s="181">
        <f t="shared" si="21"/>
        <v>2655495</v>
      </c>
      <c r="B118" s="296">
        <v>82</v>
      </c>
      <c r="C118" s="264">
        <v>87</v>
      </c>
      <c r="D118" s="297">
        <v>12913</v>
      </c>
      <c r="E118" s="251" t="s">
        <v>441</v>
      </c>
      <c r="F118" s="252" t="s">
        <v>442</v>
      </c>
      <c r="G118" s="251" t="s">
        <v>87</v>
      </c>
      <c r="H118" s="272" t="s">
        <v>443</v>
      </c>
      <c r="I118" s="292" t="s">
        <v>2534</v>
      </c>
      <c r="J118" s="64">
        <v>1271523361</v>
      </c>
      <c r="K118" s="64"/>
      <c r="L118" s="64" t="s">
        <v>421</v>
      </c>
      <c r="M118" s="290" t="s">
        <v>2380</v>
      </c>
      <c r="N118" s="98"/>
      <c r="O118" s="64"/>
      <c r="P118" s="89"/>
      <c r="Q118" s="253">
        <v>30</v>
      </c>
      <c r="R118" s="254">
        <v>50</v>
      </c>
      <c r="S118" s="64">
        <v>0</v>
      </c>
      <c r="T118" s="64">
        <v>0</v>
      </c>
      <c r="U118" s="89">
        <v>0</v>
      </c>
      <c r="V118" s="258">
        <v>20</v>
      </c>
      <c r="W118" s="98">
        <v>0</v>
      </c>
      <c r="X118" s="83">
        <v>0</v>
      </c>
      <c r="Y118" s="98">
        <v>0</v>
      </c>
      <c r="Z118" s="64">
        <v>0</v>
      </c>
      <c r="AA118" s="323">
        <v>1477052</v>
      </c>
      <c r="AB118" s="323">
        <v>0</v>
      </c>
      <c r="AC118" s="324">
        <f t="shared" si="22"/>
        <v>1477052</v>
      </c>
      <c r="AD118" s="74">
        <v>4500000</v>
      </c>
      <c r="AE118" s="74">
        <v>6000000</v>
      </c>
      <c r="AF118" s="334">
        <f t="shared" si="23"/>
        <v>281982.65454545454</v>
      </c>
      <c r="AG118" s="112">
        <f t="shared" si="24"/>
        <v>44311560</v>
      </c>
      <c r="AH118" s="74">
        <f t="shared" si="25"/>
        <v>0</v>
      </c>
      <c r="AI118" s="74">
        <f t="shared" si="26"/>
        <v>14099132.727272727</v>
      </c>
      <c r="AJ118" s="74">
        <f t="shared" si="27"/>
        <v>0</v>
      </c>
      <c r="AK118" s="74">
        <f t="shared" si="28"/>
        <v>4500000</v>
      </c>
      <c r="AL118" s="74">
        <f t="shared" si="29"/>
        <v>6000000</v>
      </c>
      <c r="AM118" s="74">
        <f t="shared" si="30"/>
        <v>0</v>
      </c>
      <c r="AN118" s="74">
        <f t="shared" si="31"/>
        <v>0</v>
      </c>
      <c r="AO118" s="74">
        <f t="shared" si="32"/>
        <v>0</v>
      </c>
      <c r="AP118" s="74">
        <f t="shared" si="33"/>
        <v>4000000</v>
      </c>
      <c r="AQ118" s="74">
        <v>0</v>
      </c>
      <c r="AR118" s="74">
        <v>0</v>
      </c>
      <c r="AS118" s="74">
        <v>0</v>
      </c>
      <c r="AT118" s="79">
        <v>0</v>
      </c>
      <c r="AU118" s="81">
        <f t="shared" si="34"/>
        <v>72910692.727272719</v>
      </c>
      <c r="AV118" s="112">
        <f t="shared" si="35"/>
        <v>53306944.236363627</v>
      </c>
      <c r="AW118" s="74">
        <f t="shared" si="36"/>
        <v>72910692.727272719</v>
      </c>
      <c r="AX118" s="74">
        <f t="shared" si="37"/>
        <v>5103748.4909090912</v>
      </c>
      <c r="AY118" s="75">
        <f t="shared" si="38"/>
        <v>1330694.4236363629</v>
      </c>
      <c r="AZ118" s="74">
        <v>0</v>
      </c>
      <c r="BA118" s="74">
        <v>0</v>
      </c>
      <c r="BB118" s="74">
        <v>0</v>
      </c>
      <c r="BC118" s="79">
        <v>0</v>
      </c>
      <c r="BD118" s="79">
        <v>0</v>
      </c>
      <c r="BE118" s="79">
        <v>0</v>
      </c>
      <c r="BF118" s="77">
        <v>0</v>
      </c>
      <c r="BG118" s="344">
        <f t="shared" si="39"/>
        <v>6434442.9145454541</v>
      </c>
      <c r="BH118" s="187">
        <f t="shared" si="40"/>
        <v>66476249</v>
      </c>
      <c r="BJ118" s="50">
        <v>12913</v>
      </c>
      <c r="BK118" s="50" t="s">
        <v>3452</v>
      </c>
      <c r="BM118" s="50">
        <f t="shared" si="41"/>
        <v>0</v>
      </c>
    </row>
    <row r="119" spans="1:65" s="50" customFormat="1" ht="24" customHeight="1" x14ac:dyDescent="0.2">
      <c r="A119" s="181">
        <f t="shared" si="21"/>
        <v>2655495</v>
      </c>
      <c r="B119" s="296">
        <v>79</v>
      </c>
      <c r="C119" s="264">
        <v>84</v>
      </c>
      <c r="D119" s="297">
        <v>12914</v>
      </c>
      <c r="E119" s="251" t="s">
        <v>444</v>
      </c>
      <c r="F119" s="252" t="s">
        <v>445</v>
      </c>
      <c r="G119" s="251" t="s">
        <v>87</v>
      </c>
      <c r="H119" s="272" t="s">
        <v>421</v>
      </c>
      <c r="I119" s="292" t="s">
        <v>2532</v>
      </c>
      <c r="J119" s="64">
        <v>1289218617</v>
      </c>
      <c r="K119" s="64"/>
      <c r="L119" s="64" t="s">
        <v>421</v>
      </c>
      <c r="M119" s="290" t="s">
        <v>2383</v>
      </c>
      <c r="N119" s="98"/>
      <c r="O119" s="64"/>
      <c r="P119" s="89"/>
      <c r="Q119" s="253">
        <v>30</v>
      </c>
      <c r="R119" s="254">
        <v>69</v>
      </c>
      <c r="S119" s="64">
        <v>0</v>
      </c>
      <c r="T119" s="64">
        <v>0</v>
      </c>
      <c r="U119" s="298">
        <f>1</f>
        <v>1</v>
      </c>
      <c r="V119" s="258">
        <v>21</v>
      </c>
      <c r="W119" s="98">
        <v>0</v>
      </c>
      <c r="X119" s="83">
        <v>0</v>
      </c>
      <c r="Y119" s="98">
        <v>0</v>
      </c>
      <c r="Z119" s="64">
        <v>0</v>
      </c>
      <c r="AA119" s="323">
        <v>1642901</v>
      </c>
      <c r="AB119" s="323">
        <v>46667</v>
      </c>
      <c r="AC119" s="324">
        <f t="shared" si="22"/>
        <v>1689568</v>
      </c>
      <c r="AD119" s="74">
        <v>4500000</v>
      </c>
      <c r="AE119" s="74">
        <v>6000000</v>
      </c>
      <c r="AF119" s="334">
        <f t="shared" si="23"/>
        <v>322553.89090909087</v>
      </c>
      <c r="AG119" s="112">
        <f t="shared" si="24"/>
        <v>49287030</v>
      </c>
      <c r="AH119" s="74">
        <f t="shared" si="25"/>
        <v>1400010</v>
      </c>
      <c r="AI119" s="74">
        <f t="shared" si="26"/>
        <v>22256218.472727269</v>
      </c>
      <c r="AJ119" s="74">
        <f t="shared" si="27"/>
        <v>0</v>
      </c>
      <c r="AK119" s="74">
        <f t="shared" si="28"/>
        <v>4500000</v>
      </c>
      <c r="AL119" s="74">
        <f t="shared" si="29"/>
        <v>6000000</v>
      </c>
      <c r="AM119" s="74">
        <f t="shared" si="30"/>
        <v>0</v>
      </c>
      <c r="AN119" s="74">
        <f t="shared" si="31"/>
        <v>0</v>
      </c>
      <c r="AO119" s="74">
        <f t="shared" si="32"/>
        <v>1689568</v>
      </c>
      <c r="AP119" s="74">
        <f t="shared" si="33"/>
        <v>4200000</v>
      </c>
      <c r="AQ119" s="74">
        <v>0</v>
      </c>
      <c r="AR119" s="74">
        <v>0</v>
      </c>
      <c r="AS119" s="74">
        <v>0</v>
      </c>
      <c r="AT119" s="79">
        <v>0</v>
      </c>
      <c r="AU119" s="81">
        <f t="shared" si="34"/>
        <v>89332826.472727269</v>
      </c>
      <c r="AV119" s="112">
        <f t="shared" si="35"/>
        <v>66808230.379636362</v>
      </c>
      <c r="AW119" s="74">
        <f t="shared" si="36"/>
        <v>87643258.472727269</v>
      </c>
      <c r="AX119" s="74">
        <f t="shared" si="37"/>
        <v>6135028.0930909095</v>
      </c>
      <c r="AY119" s="75">
        <f t="shared" si="38"/>
        <v>2680823.0379636362</v>
      </c>
      <c r="AZ119" s="74">
        <v>0</v>
      </c>
      <c r="BA119" s="74">
        <v>0</v>
      </c>
      <c r="BB119" s="74">
        <v>0</v>
      </c>
      <c r="BC119" s="79">
        <v>0</v>
      </c>
      <c r="BD119" s="79">
        <v>0</v>
      </c>
      <c r="BE119" s="79">
        <v>0</v>
      </c>
      <c r="BF119" s="77">
        <v>0</v>
      </c>
      <c r="BG119" s="344">
        <f t="shared" si="39"/>
        <v>8815851.1310545467</v>
      </c>
      <c r="BH119" s="187">
        <f t="shared" si="40"/>
        <v>80516975</v>
      </c>
      <c r="BJ119" s="50">
        <v>12914</v>
      </c>
      <c r="BK119" s="50" t="s">
        <v>3453</v>
      </c>
      <c r="BM119" s="50">
        <f t="shared" si="41"/>
        <v>0</v>
      </c>
    </row>
    <row r="120" spans="1:65" s="50" customFormat="1" ht="24" customHeight="1" x14ac:dyDescent="0.2">
      <c r="A120" s="181">
        <f t="shared" si="21"/>
        <v>2655495</v>
      </c>
      <c r="B120" s="296">
        <v>616</v>
      </c>
      <c r="C120" s="264">
        <v>413</v>
      </c>
      <c r="D120" s="297">
        <v>12915</v>
      </c>
      <c r="E120" s="241" t="s">
        <v>294</v>
      </c>
      <c r="F120" s="242" t="s">
        <v>446</v>
      </c>
      <c r="G120" s="285" t="s">
        <v>137</v>
      </c>
      <c r="H120" s="272" t="s">
        <v>421</v>
      </c>
      <c r="I120" s="292" t="s">
        <v>3012</v>
      </c>
      <c r="J120" s="64">
        <v>1281781339</v>
      </c>
      <c r="K120" s="64"/>
      <c r="L120" s="64" t="s">
        <v>421</v>
      </c>
      <c r="M120" s="290" t="s">
        <v>137</v>
      </c>
      <c r="N120" s="243" t="s">
        <v>2410</v>
      </c>
      <c r="O120" s="64"/>
      <c r="P120" s="89"/>
      <c r="Q120" s="243">
        <v>30</v>
      </c>
      <c r="R120" s="245">
        <v>120</v>
      </c>
      <c r="S120" s="245">
        <v>110</v>
      </c>
      <c r="T120" s="245">
        <v>29.33</v>
      </c>
      <c r="U120" s="89">
        <v>0</v>
      </c>
      <c r="V120" s="260">
        <v>15</v>
      </c>
      <c r="W120" s="98">
        <v>0</v>
      </c>
      <c r="X120" s="83">
        <v>0</v>
      </c>
      <c r="Y120" s="98">
        <v>1</v>
      </c>
      <c r="Z120" s="64">
        <v>1</v>
      </c>
      <c r="AA120" s="315">
        <v>885165</v>
      </c>
      <c r="AB120" s="315">
        <v>46667</v>
      </c>
      <c r="AC120" s="316">
        <f t="shared" si="22"/>
        <v>931832</v>
      </c>
      <c r="AD120" s="74">
        <v>4500000</v>
      </c>
      <c r="AE120" s="74">
        <v>6000000</v>
      </c>
      <c r="AF120" s="334">
        <f t="shared" si="23"/>
        <v>177895.19999999998</v>
      </c>
      <c r="AG120" s="112">
        <f t="shared" si="24"/>
        <v>26554950</v>
      </c>
      <c r="AH120" s="74">
        <f t="shared" si="25"/>
        <v>1400010</v>
      </c>
      <c r="AI120" s="74">
        <f t="shared" si="26"/>
        <v>21347423.999999996</v>
      </c>
      <c r="AJ120" s="74">
        <f t="shared" si="27"/>
        <v>2655495</v>
      </c>
      <c r="AK120" s="74">
        <f t="shared" si="28"/>
        <v>4500000</v>
      </c>
      <c r="AL120" s="74">
        <f t="shared" si="29"/>
        <v>6000000</v>
      </c>
      <c r="AM120" s="74">
        <f t="shared" si="30"/>
        <v>4892117.9999999991</v>
      </c>
      <c r="AN120" s="74">
        <f t="shared" si="31"/>
        <v>5217666.2159999991</v>
      </c>
      <c r="AO120" s="74">
        <f t="shared" si="32"/>
        <v>0</v>
      </c>
      <c r="AP120" s="74">
        <f t="shared" si="33"/>
        <v>3000000</v>
      </c>
      <c r="AQ120" s="74">
        <v>0</v>
      </c>
      <c r="AR120" s="74">
        <v>0</v>
      </c>
      <c r="AS120" s="74">
        <v>0</v>
      </c>
      <c r="AT120" s="79">
        <v>0</v>
      </c>
      <c r="AU120" s="81">
        <f t="shared" si="34"/>
        <v>75567663.216000006</v>
      </c>
      <c r="AV120" s="112">
        <f t="shared" si="35"/>
        <v>54308316.440880008</v>
      </c>
      <c r="AW120" s="74">
        <f t="shared" si="36"/>
        <v>72912168.215999991</v>
      </c>
      <c r="AX120" s="74">
        <f t="shared" si="37"/>
        <v>5103851.7751199994</v>
      </c>
      <c r="AY120" s="75">
        <f t="shared" si="38"/>
        <v>1430831.644088001</v>
      </c>
      <c r="AZ120" s="74">
        <v>0</v>
      </c>
      <c r="BA120" s="74">
        <v>0</v>
      </c>
      <c r="BB120" s="74">
        <v>0</v>
      </c>
      <c r="BC120" s="79">
        <v>0</v>
      </c>
      <c r="BD120" s="79">
        <v>0</v>
      </c>
      <c r="BE120" s="79">
        <v>0</v>
      </c>
      <c r="BF120" s="77">
        <v>0</v>
      </c>
      <c r="BG120" s="344">
        <f t="shared" si="39"/>
        <v>6534683.4192080004</v>
      </c>
      <c r="BH120" s="187">
        <f t="shared" si="40"/>
        <v>69032979</v>
      </c>
      <c r="BJ120" s="50">
        <v>12915</v>
      </c>
      <c r="BK120" s="50" t="s">
        <v>3454</v>
      </c>
      <c r="BM120" s="50">
        <f t="shared" si="41"/>
        <v>0</v>
      </c>
    </row>
    <row r="121" spans="1:65" s="50" customFormat="1" ht="24" customHeight="1" x14ac:dyDescent="0.2">
      <c r="A121" s="181">
        <f t="shared" si="21"/>
        <v>2655495</v>
      </c>
      <c r="B121" s="296">
        <v>80</v>
      </c>
      <c r="C121" s="264">
        <v>85</v>
      </c>
      <c r="D121" s="297">
        <v>12916</v>
      </c>
      <c r="E121" s="251" t="s">
        <v>410</v>
      </c>
      <c r="F121" s="252" t="s">
        <v>447</v>
      </c>
      <c r="G121" s="251" t="s">
        <v>87</v>
      </c>
      <c r="H121" s="272" t="s">
        <v>421</v>
      </c>
      <c r="I121" s="292" t="s">
        <v>2533</v>
      </c>
      <c r="J121" s="64">
        <v>4232110127</v>
      </c>
      <c r="K121" s="64"/>
      <c r="L121" s="64" t="s">
        <v>421</v>
      </c>
      <c r="M121" s="290" t="s">
        <v>2380</v>
      </c>
      <c r="N121" s="98"/>
      <c r="O121" s="64"/>
      <c r="P121" s="89"/>
      <c r="Q121" s="253">
        <v>30</v>
      </c>
      <c r="R121" s="254">
        <v>29</v>
      </c>
      <c r="S121" s="64">
        <v>0</v>
      </c>
      <c r="T121" s="64">
        <v>0</v>
      </c>
      <c r="U121" s="89">
        <v>0</v>
      </c>
      <c r="V121" s="258">
        <v>18</v>
      </c>
      <c r="W121" s="98">
        <v>0</v>
      </c>
      <c r="X121" s="83">
        <v>0</v>
      </c>
      <c r="Y121" s="98">
        <v>2</v>
      </c>
      <c r="Z121" s="64">
        <v>2</v>
      </c>
      <c r="AA121" s="323">
        <v>1477052</v>
      </c>
      <c r="AB121" s="323">
        <v>46667</v>
      </c>
      <c r="AC121" s="324">
        <f t="shared" si="22"/>
        <v>1523719</v>
      </c>
      <c r="AD121" s="74">
        <v>4500000</v>
      </c>
      <c r="AE121" s="74">
        <v>6000000</v>
      </c>
      <c r="AF121" s="334">
        <f t="shared" si="23"/>
        <v>290891.80909090908</v>
      </c>
      <c r="AG121" s="112">
        <f t="shared" si="24"/>
        <v>44311560</v>
      </c>
      <c r="AH121" s="74">
        <f t="shared" si="25"/>
        <v>1400010</v>
      </c>
      <c r="AI121" s="74">
        <f t="shared" si="26"/>
        <v>8435862.4636363629</v>
      </c>
      <c r="AJ121" s="74">
        <f t="shared" si="27"/>
        <v>5310990</v>
      </c>
      <c r="AK121" s="74">
        <f t="shared" si="28"/>
        <v>4500000</v>
      </c>
      <c r="AL121" s="74">
        <f t="shared" si="29"/>
        <v>6000000</v>
      </c>
      <c r="AM121" s="74">
        <f t="shared" si="30"/>
        <v>0</v>
      </c>
      <c r="AN121" s="74">
        <f t="shared" si="31"/>
        <v>0</v>
      </c>
      <c r="AO121" s="74">
        <f t="shared" si="32"/>
        <v>0</v>
      </c>
      <c r="AP121" s="74">
        <f t="shared" si="33"/>
        <v>3600000</v>
      </c>
      <c r="AQ121" s="74">
        <v>0</v>
      </c>
      <c r="AR121" s="74">
        <v>0</v>
      </c>
      <c r="AS121" s="74">
        <v>0</v>
      </c>
      <c r="AT121" s="79">
        <v>0</v>
      </c>
      <c r="AU121" s="81">
        <f t="shared" si="34"/>
        <v>73558422.463636369</v>
      </c>
      <c r="AV121" s="112">
        <f t="shared" si="35"/>
        <v>49370112.191181824</v>
      </c>
      <c r="AW121" s="74">
        <f t="shared" si="36"/>
        <v>68247432.463636369</v>
      </c>
      <c r="AX121" s="74">
        <f t="shared" si="37"/>
        <v>4777320.2724545458</v>
      </c>
      <c r="AY121" s="75">
        <f t="shared" si="38"/>
        <v>937011.21911818243</v>
      </c>
      <c r="AZ121" s="74">
        <v>0</v>
      </c>
      <c r="BA121" s="74">
        <v>0</v>
      </c>
      <c r="BB121" s="74">
        <v>0</v>
      </c>
      <c r="BC121" s="79">
        <v>0</v>
      </c>
      <c r="BD121" s="79">
        <v>0</v>
      </c>
      <c r="BE121" s="79">
        <v>0</v>
      </c>
      <c r="BF121" s="77">
        <v>0</v>
      </c>
      <c r="BG121" s="344">
        <f t="shared" si="39"/>
        <v>5714331.4915727284</v>
      </c>
      <c r="BH121" s="187">
        <f t="shared" si="40"/>
        <v>67844090</v>
      </c>
      <c r="BJ121" s="50">
        <v>12916</v>
      </c>
      <c r="BK121" s="50" t="s">
        <v>3455</v>
      </c>
      <c r="BM121" s="50">
        <f t="shared" si="41"/>
        <v>0</v>
      </c>
    </row>
    <row r="122" spans="1:65" s="50" customFormat="1" ht="24" customHeight="1" x14ac:dyDescent="0.2">
      <c r="A122" s="181">
        <f t="shared" si="21"/>
        <v>2655495</v>
      </c>
      <c r="B122" s="296">
        <v>617</v>
      </c>
      <c r="C122" s="264">
        <v>414</v>
      </c>
      <c r="D122" s="297">
        <v>12917</v>
      </c>
      <c r="E122" s="241" t="s">
        <v>135</v>
      </c>
      <c r="F122" s="242" t="s">
        <v>448</v>
      </c>
      <c r="G122" s="285" t="s">
        <v>137</v>
      </c>
      <c r="H122" s="272" t="s">
        <v>421</v>
      </c>
      <c r="I122" s="292" t="s">
        <v>3013</v>
      </c>
      <c r="J122" s="64">
        <v>1292292180</v>
      </c>
      <c r="K122" s="64"/>
      <c r="L122" s="64" t="s">
        <v>421</v>
      </c>
      <c r="M122" s="290" t="s">
        <v>137</v>
      </c>
      <c r="N122" s="98"/>
      <c r="O122" s="245" t="s">
        <v>2410</v>
      </c>
      <c r="P122" s="89"/>
      <c r="Q122" s="243">
        <v>30</v>
      </c>
      <c r="R122" s="245">
        <v>90</v>
      </c>
      <c r="S122" s="245">
        <v>0</v>
      </c>
      <c r="T122" s="245">
        <v>0</v>
      </c>
      <c r="U122" s="89">
        <v>0</v>
      </c>
      <c r="V122" s="260">
        <v>20</v>
      </c>
      <c r="W122" s="98">
        <v>0</v>
      </c>
      <c r="X122" s="83">
        <v>0</v>
      </c>
      <c r="Y122" s="98">
        <v>1</v>
      </c>
      <c r="Z122" s="64">
        <v>1</v>
      </c>
      <c r="AA122" s="315">
        <v>885165</v>
      </c>
      <c r="AB122" s="315">
        <v>46667</v>
      </c>
      <c r="AC122" s="316">
        <f t="shared" si="22"/>
        <v>931832</v>
      </c>
      <c r="AD122" s="74">
        <v>4500000</v>
      </c>
      <c r="AE122" s="74">
        <v>6000000</v>
      </c>
      <c r="AF122" s="334">
        <f t="shared" si="23"/>
        <v>177895.19999999998</v>
      </c>
      <c r="AG122" s="112">
        <f t="shared" si="24"/>
        <v>26554950</v>
      </c>
      <c r="AH122" s="74">
        <f t="shared" si="25"/>
        <v>1400010</v>
      </c>
      <c r="AI122" s="74">
        <f t="shared" si="26"/>
        <v>16010567.999999998</v>
      </c>
      <c r="AJ122" s="74">
        <f t="shared" si="27"/>
        <v>2655495</v>
      </c>
      <c r="AK122" s="74">
        <f t="shared" si="28"/>
        <v>4500000</v>
      </c>
      <c r="AL122" s="74">
        <f t="shared" si="29"/>
        <v>6000000</v>
      </c>
      <c r="AM122" s="74">
        <f t="shared" si="30"/>
        <v>0</v>
      </c>
      <c r="AN122" s="74">
        <f t="shared" si="31"/>
        <v>0</v>
      </c>
      <c r="AO122" s="74">
        <f t="shared" si="32"/>
        <v>0</v>
      </c>
      <c r="AP122" s="74">
        <f t="shared" si="33"/>
        <v>4000000</v>
      </c>
      <c r="AQ122" s="74">
        <v>0</v>
      </c>
      <c r="AR122" s="74">
        <v>0</v>
      </c>
      <c r="AS122" s="74">
        <v>0</v>
      </c>
      <c r="AT122" s="79">
        <v>0</v>
      </c>
      <c r="AU122" s="81">
        <f t="shared" si="34"/>
        <v>61121023</v>
      </c>
      <c r="AV122" s="112">
        <f t="shared" si="35"/>
        <v>39872941.039999999</v>
      </c>
      <c r="AW122" s="74">
        <f t="shared" si="36"/>
        <v>58465528</v>
      </c>
      <c r="AX122" s="74">
        <f t="shared" si="37"/>
        <v>4092586.9600000004</v>
      </c>
      <c r="AY122" s="75">
        <f t="shared" si="38"/>
        <v>0</v>
      </c>
      <c r="AZ122" s="74">
        <v>0</v>
      </c>
      <c r="BA122" s="74">
        <v>0</v>
      </c>
      <c r="BB122" s="74">
        <v>0</v>
      </c>
      <c r="BC122" s="79">
        <v>0</v>
      </c>
      <c r="BD122" s="79">
        <v>0</v>
      </c>
      <c r="BE122" s="79">
        <v>0</v>
      </c>
      <c r="BF122" s="77">
        <v>0</v>
      </c>
      <c r="BG122" s="344">
        <f t="shared" si="39"/>
        <v>4092586.9600000004</v>
      </c>
      <c r="BH122" s="187">
        <f t="shared" si="40"/>
        <v>57028436</v>
      </c>
      <c r="BJ122" s="50">
        <v>12917</v>
      </c>
      <c r="BK122" s="50" t="s">
        <v>3456</v>
      </c>
      <c r="BM122" s="50">
        <f t="shared" si="41"/>
        <v>0</v>
      </c>
    </row>
    <row r="123" spans="1:65" s="50" customFormat="1" ht="24" customHeight="1" x14ac:dyDescent="0.2">
      <c r="A123" s="181">
        <f t="shared" si="21"/>
        <v>2655495</v>
      </c>
      <c r="B123" s="296">
        <v>81</v>
      </c>
      <c r="C123" s="264">
        <v>86</v>
      </c>
      <c r="D123" s="297">
        <v>12918</v>
      </c>
      <c r="E123" s="251" t="s">
        <v>449</v>
      </c>
      <c r="F123" s="252" t="s">
        <v>450</v>
      </c>
      <c r="G123" s="251" t="s">
        <v>87</v>
      </c>
      <c r="H123" s="272" t="s">
        <v>421</v>
      </c>
      <c r="I123" s="292" t="s">
        <v>3274</v>
      </c>
      <c r="J123" s="64">
        <v>4670152661</v>
      </c>
      <c r="K123" s="64"/>
      <c r="L123" s="64" t="s">
        <v>421</v>
      </c>
      <c r="M123" s="290" t="s">
        <v>2380</v>
      </c>
      <c r="N123" s="98"/>
      <c r="O123" s="64"/>
      <c r="P123" s="89"/>
      <c r="Q123" s="253">
        <v>30</v>
      </c>
      <c r="R123" s="254">
        <v>48</v>
      </c>
      <c r="S123" s="64">
        <v>0</v>
      </c>
      <c r="T123" s="64">
        <v>0</v>
      </c>
      <c r="U123" s="298">
        <f>1+1+1+1+1</f>
        <v>5</v>
      </c>
      <c r="V123" s="258">
        <v>21</v>
      </c>
      <c r="W123" s="98">
        <v>0</v>
      </c>
      <c r="X123" s="83">
        <v>0</v>
      </c>
      <c r="Y123" s="98">
        <v>1</v>
      </c>
      <c r="Z123" s="64">
        <v>1</v>
      </c>
      <c r="AA123" s="323">
        <v>1477052</v>
      </c>
      <c r="AB123" s="323">
        <v>0</v>
      </c>
      <c r="AC123" s="324">
        <f t="shared" si="22"/>
        <v>1477052</v>
      </c>
      <c r="AD123" s="74">
        <v>4500000</v>
      </c>
      <c r="AE123" s="74">
        <v>6000000</v>
      </c>
      <c r="AF123" s="334">
        <f t="shared" si="23"/>
        <v>281982.65454545454</v>
      </c>
      <c r="AG123" s="112">
        <f t="shared" si="24"/>
        <v>44311560</v>
      </c>
      <c r="AH123" s="74">
        <f t="shared" si="25"/>
        <v>0</v>
      </c>
      <c r="AI123" s="74">
        <f t="shared" si="26"/>
        <v>13535167.418181818</v>
      </c>
      <c r="AJ123" s="74">
        <f t="shared" si="27"/>
        <v>2655495</v>
      </c>
      <c r="AK123" s="74">
        <f t="shared" si="28"/>
        <v>4500000</v>
      </c>
      <c r="AL123" s="74">
        <f t="shared" si="29"/>
        <v>6000000</v>
      </c>
      <c r="AM123" s="74">
        <f t="shared" si="30"/>
        <v>0</v>
      </c>
      <c r="AN123" s="74">
        <f t="shared" si="31"/>
        <v>0</v>
      </c>
      <c r="AO123" s="74">
        <f t="shared" si="32"/>
        <v>7385260</v>
      </c>
      <c r="AP123" s="74">
        <f t="shared" si="33"/>
        <v>4200000</v>
      </c>
      <c r="AQ123" s="74">
        <v>0</v>
      </c>
      <c r="AR123" s="74">
        <v>0</v>
      </c>
      <c r="AS123" s="74">
        <v>0</v>
      </c>
      <c r="AT123" s="79">
        <v>0</v>
      </c>
      <c r="AU123" s="81">
        <f t="shared" si="34"/>
        <v>82587482.418181822</v>
      </c>
      <c r="AV123" s="112">
        <f t="shared" si="35"/>
        <v>52768456.498909093</v>
      </c>
      <c r="AW123" s="74">
        <f t="shared" si="36"/>
        <v>72546727.418181822</v>
      </c>
      <c r="AX123" s="74">
        <f t="shared" si="37"/>
        <v>5078270.9192727283</v>
      </c>
      <c r="AY123" s="75">
        <f t="shared" si="38"/>
        <v>1276845.6498909094</v>
      </c>
      <c r="AZ123" s="74">
        <v>0</v>
      </c>
      <c r="BA123" s="74">
        <v>0</v>
      </c>
      <c r="BB123" s="74">
        <v>0</v>
      </c>
      <c r="BC123" s="79">
        <v>0</v>
      </c>
      <c r="BD123" s="79">
        <v>0</v>
      </c>
      <c r="BE123" s="79">
        <v>0</v>
      </c>
      <c r="BF123" s="77">
        <v>0</v>
      </c>
      <c r="BG123" s="344">
        <f t="shared" si="39"/>
        <v>6355116.5691636372</v>
      </c>
      <c r="BH123" s="187">
        <f t="shared" si="40"/>
        <v>76232365</v>
      </c>
      <c r="BJ123" s="50">
        <v>12918</v>
      </c>
      <c r="BK123" s="50" t="s">
        <v>3457</v>
      </c>
      <c r="BM123" s="50">
        <f t="shared" si="41"/>
        <v>0</v>
      </c>
    </row>
    <row r="124" spans="1:65" s="50" customFormat="1" ht="24" customHeight="1" x14ac:dyDescent="0.2">
      <c r="A124" s="181">
        <f t="shared" si="21"/>
        <v>2655495</v>
      </c>
      <c r="B124" s="296">
        <v>628</v>
      </c>
      <c r="C124" s="264">
        <v>425</v>
      </c>
      <c r="D124" s="297">
        <v>12919</v>
      </c>
      <c r="E124" s="241" t="s">
        <v>451</v>
      </c>
      <c r="F124" s="242" t="s">
        <v>452</v>
      </c>
      <c r="G124" s="285" t="s">
        <v>137</v>
      </c>
      <c r="H124" s="272" t="s">
        <v>421</v>
      </c>
      <c r="I124" s="292" t="s">
        <v>3024</v>
      </c>
      <c r="J124" s="64">
        <v>5100014131</v>
      </c>
      <c r="K124" s="64"/>
      <c r="L124" s="64" t="s">
        <v>421</v>
      </c>
      <c r="M124" s="290" t="s">
        <v>137</v>
      </c>
      <c r="N124" s="243" t="s">
        <v>2410</v>
      </c>
      <c r="O124" s="64"/>
      <c r="P124" s="89"/>
      <c r="Q124" s="243">
        <v>30</v>
      </c>
      <c r="R124" s="245">
        <v>120</v>
      </c>
      <c r="S124" s="245">
        <v>110</v>
      </c>
      <c r="T124" s="245">
        <v>29.33</v>
      </c>
      <c r="U124" s="89">
        <v>0</v>
      </c>
      <c r="V124" s="260">
        <v>15</v>
      </c>
      <c r="W124" s="98">
        <v>0</v>
      </c>
      <c r="X124" s="83">
        <v>0</v>
      </c>
      <c r="Y124" s="98">
        <v>0</v>
      </c>
      <c r="Z124" s="64">
        <v>1</v>
      </c>
      <c r="AA124" s="315">
        <v>885165</v>
      </c>
      <c r="AB124" s="315">
        <v>46667</v>
      </c>
      <c r="AC124" s="316">
        <f t="shared" si="22"/>
        <v>931832</v>
      </c>
      <c r="AD124" s="74">
        <v>4500000</v>
      </c>
      <c r="AE124" s="74">
        <v>6000000</v>
      </c>
      <c r="AF124" s="334">
        <f t="shared" si="23"/>
        <v>177895.19999999998</v>
      </c>
      <c r="AG124" s="112">
        <f t="shared" si="24"/>
        <v>26554950</v>
      </c>
      <c r="AH124" s="74">
        <f t="shared" si="25"/>
        <v>1400010</v>
      </c>
      <c r="AI124" s="74">
        <f t="shared" si="26"/>
        <v>21347423.999999996</v>
      </c>
      <c r="AJ124" s="74">
        <f t="shared" si="27"/>
        <v>2655495</v>
      </c>
      <c r="AK124" s="74">
        <f t="shared" si="28"/>
        <v>4500000</v>
      </c>
      <c r="AL124" s="74">
        <f t="shared" si="29"/>
        <v>6000000</v>
      </c>
      <c r="AM124" s="74">
        <f t="shared" si="30"/>
        <v>4892117.9999999991</v>
      </c>
      <c r="AN124" s="74">
        <f t="shared" si="31"/>
        <v>5217666.2159999991</v>
      </c>
      <c r="AO124" s="74">
        <f t="shared" si="32"/>
        <v>0</v>
      </c>
      <c r="AP124" s="74">
        <f t="shared" si="33"/>
        <v>3000000</v>
      </c>
      <c r="AQ124" s="74">
        <v>0</v>
      </c>
      <c r="AR124" s="74">
        <v>0</v>
      </c>
      <c r="AS124" s="74">
        <v>0</v>
      </c>
      <c r="AT124" s="79">
        <v>0</v>
      </c>
      <c r="AU124" s="81">
        <f t="shared" si="34"/>
        <v>75567663.216000006</v>
      </c>
      <c r="AV124" s="112">
        <f t="shared" si="35"/>
        <v>54308316.440880008</v>
      </c>
      <c r="AW124" s="74">
        <f t="shared" si="36"/>
        <v>72912168.215999991</v>
      </c>
      <c r="AX124" s="74">
        <f t="shared" si="37"/>
        <v>5103851.7751199994</v>
      </c>
      <c r="AY124" s="75">
        <f t="shared" si="38"/>
        <v>1430831.644088001</v>
      </c>
      <c r="AZ124" s="74">
        <v>0</v>
      </c>
      <c r="BA124" s="74">
        <v>0</v>
      </c>
      <c r="BB124" s="74">
        <v>0</v>
      </c>
      <c r="BC124" s="79">
        <v>0</v>
      </c>
      <c r="BD124" s="79">
        <v>0</v>
      </c>
      <c r="BE124" s="79">
        <v>0</v>
      </c>
      <c r="BF124" s="77">
        <v>0</v>
      </c>
      <c r="BG124" s="344">
        <f t="shared" si="39"/>
        <v>6534683.4192080004</v>
      </c>
      <c r="BH124" s="187">
        <f t="shared" si="40"/>
        <v>69032979</v>
      </c>
      <c r="BJ124" s="50">
        <v>12919</v>
      </c>
      <c r="BK124" s="50" t="s">
        <v>3458</v>
      </c>
      <c r="BM124" s="50">
        <f t="shared" si="41"/>
        <v>0</v>
      </c>
    </row>
    <row r="125" spans="1:65" s="50" customFormat="1" ht="24" customHeight="1" x14ac:dyDescent="0.2">
      <c r="A125" s="181">
        <f t="shared" si="21"/>
        <v>2655495</v>
      </c>
      <c r="B125" s="296">
        <v>626</v>
      </c>
      <c r="C125" s="264">
        <v>423</v>
      </c>
      <c r="D125" s="297">
        <v>12920</v>
      </c>
      <c r="E125" s="241" t="s">
        <v>453</v>
      </c>
      <c r="F125" s="242" t="s">
        <v>454</v>
      </c>
      <c r="G125" s="285" t="s">
        <v>137</v>
      </c>
      <c r="H125" s="272" t="s">
        <v>421</v>
      </c>
      <c r="I125" s="292" t="s">
        <v>3022</v>
      </c>
      <c r="J125" s="64">
        <v>5499393125</v>
      </c>
      <c r="K125" s="64"/>
      <c r="L125" s="64" t="s">
        <v>421</v>
      </c>
      <c r="M125" s="290" t="s">
        <v>137</v>
      </c>
      <c r="N125" s="98"/>
      <c r="O125" s="245" t="s">
        <v>2410</v>
      </c>
      <c r="P125" s="89"/>
      <c r="Q125" s="243">
        <v>30</v>
      </c>
      <c r="R125" s="245">
        <v>90</v>
      </c>
      <c r="S125" s="245">
        <v>0</v>
      </c>
      <c r="T125" s="245">
        <v>0</v>
      </c>
      <c r="U125" s="89">
        <v>0</v>
      </c>
      <c r="V125" s="260">
        <v>17</v>
      </c>
      <c r="W125" s="98">
        <v>0</v>
      </c>
      <c r="X125" s="83">
        <v>0</v>
      </c>
      <c r="Y125" s="98">
        <v>2</v>
      </c>
      <c r="Z125" s="64">
        <v>1</v>
      </c>
      <c r="AA125" s="315">
        <v>885165</v>
      </c>
      <c r="AB125" s="315">
        <v>46667</v>
      </c>
      <c r="AC125" s="316">
        <f t="shared" si="22"/>
        <v>931832</v>
      </c>
      <c r="AD125" s="74">
        <v>4500000</v>
      </c>
      <c r="AE125" s="74">
        <v>6000000</v>
      </c>
      <c r="AF125" s="334">
        <f t="shared" si="23"/>
        <v>177895.19999999998</v>
      </c>
      <c r="AG125" s="112">
        <f t="shared" si="24"/>
        <v>26554950</v>
      </c>
      <c r="AH125" s="74">
        <f t="shared" si="25"/>
        <v>1400010</v>
      </c>
      <c r="AI125" s="74">
        <f t="shared" si="26"/>
        <v>16010567.999999998</v>
      </c>
      <c r="AJ125" s="74">
        <f t="shared" si="27"/>
        <v>2655495</v>
      </c>
      <c r="AK125" s="74">
        <f t="shared" si="28"/>
        <v>4500000</v>
      </c>
      <c r="AL125" s="74">
        <f t="shared" si="29"/>
        <v>6000000</v>
      </c>
      <c r="AM125" s="74">
        <f t="shared" si="30"/>
        <v>0</v>
      </c>
      <c r="AN125" s="74">
        <f t="shared" si="31"/>
        <v>0</v>
      </c>
      <c r="AO125" s="74">
        <f t="shared" si="32"/>
        <v>0</v>
      </c>
      <c r="AP125" s="74">
        <f t="shared" si="33"/>
        <v>3400000</v>
      </c>
      <c r="AQ125" s="74">
        <v>0</v>
      </c>
      <c r="AR125" s="74">
        <v>0</v>
      </c>
      <c r="AS125" s="74">
        <v>0</v>
      </c>
      <c r="AT125" s="79">
        <v>0</v>
      </c>
      <c r="AU125" s="81">
        <f t="shared" si="34"/>
        <v>60521023</v>
      </c>
      <c r="AV125" s="112">
        <f t="shared" si="35"/>
        <v>39914941.039999999</v>
      </c>
      <c r="AW125" s="74">
        <f t="shared" si="36"/>
        <v>57865528</v>
      </c>
      <c r="AX125" s="74">
        <f t="shared" si="37"/>
        <v>4050586.9600000004</v>
      </c>
      <c r="AY125" s="75">
        <f t="shared" si="38"/>
        <v>0</v>
      </c>
      <c r="AZ125" s="74">
        <v>0</v>
      </c>
      <c r="BA125" s="74">
        <v>0</v>
      </c>
      <c r="BB125" s="74">
        <v>0</v>
      </c>
      <c r="BC125" s="79">
        <v>0</v>
      </c>
      <c r="BD125" s="79">
        <v>0</v>
      </c>
      <c r="BE125" s="79">
        <v>0</v>
      </c>
      <c r="BF125" s="77">
        <v>0</v>
      </c>
      <c r="BG125" s="344">
        <f t="shared" si="39"/>
        <v>4050586.9600000004</v>
      </c>
      <c r="BH125" s="187">
        <f t="shared" si="40"/>
        <v>56470436</v>
      </c>
      <c r="BJ125" s="50">
        <v>12920</v>
      </c>
      <c r="BK125" s="50" t="s">
        <v>3459</v>
      </c>
      <c r="BM125" s="50">
        <f t="shared" si="41"/>
        <v>0</v>
      </c>
    </row>
    <row r="126" spans="1:65" s="50" customFormat="1" ht="24" customHeight="1" x14ac:dyDescent="0.2">
      <c r="A126" s="181">
        <f t="shared" si="21"/>
        <v>2655495</v>
      </c>
      <c r="B126" s="296">
        <v>618</v>
      </c>
      <c r="C126" s="264">
        <v>415</v>
      </c>
      <c r="D126" s="297">
        <v>12921</v>
      </c>
      <c r="E126" s="241" t="s">
        <v>148</v>
      </c>
      <c r="F126" s="242" t="s">
        <v>455</v>
      </c>
      <c r="G126" s="285" t="s">
        <v>137</v>
      </c>
      <c r="H126" s="272" t="s">
        <v>421</v>
      </c>
      <c r="I126" s="349" t="s">
        <v>3014</v>
      </c>
      <c r="J126" s="67">
        <v>1281892580</v>
      </c>
      <c r="K126" s="67"/>
      <c r="L126" s="67" t="s">
        <v>421</v>
      </c>
      <c r="M126" s="290" t="s">
        <v>137</v>
      </c>
      <c r="N126" s="243" t="s">
        <v>2410</v>
      </c>
      <c r="O126" s="67"/>
      <c r="P126" s="90"/>
      <c r="Q126" s="243">
        <v>30</v>
      </c>
      <c r="R126" s="245">
        <v>120</v>
      </c>
      <c r="S126" s="245">
        <v>110</v>
      </c>
      <c r="T126" s="245">
        <v>29.33</v>
      </c>
      <c r="U126" s="89">
        <v>0</v>
      </c>
      <c r="V126" s="260">
        <v>14</v>
      </c>
      <c r="W126" s="98">
        <v>0</v>
      </c>
      <c r="X126" s="83">
        <v>0</v>
      </c>
      <c r="Y126" s="98">
        <v>3</v>
      </c>
      <c r="Z126" s="64">
        <v>3</v>
      </c>
      <c r="AA126" s="315">
        <v>885165</v>
      </c>
      <c r="AB126" s="315">
        <v>46667</v>
      </c>
      <c r="AC126" s="316">
        <f t="shared" si="22"/>
        <v>931832</v>
      </c>
      <c r="AD126" s="74">
        <v>4500000</v>
      </c>
      <c r="AE126" s="74">
        <v>6000000</v>
      </c>
      <c r="AF126" s="334">
        <f t="shared" si="23"/>
        <v>177895.19999999998</v>
      </c>
      <c r="AG126" s="112">
        <f t="shared" si="24"/>
        <v>26554950</v>
      </c>
      <c r="AH126" s="74">
        <f t="shared" si="25"/>
        <v>1400010</v>
      </c>
      <c r="AI126" s="74">
        <f t="shared" si="26"/>
        <v>21347423.999999996</v>
      </c>
      <c r="AJ126" s="74">
        <f t="shared" si="27"/>
        <v>7966485</v>
      </c>
      <c r="AK126" s="74">
        <f t="shared" si="28"/>
        <v>4500000</v>
      </c>
      <c r="AL126" s="74">
        <f t="shared" si="29"/>
        <v>6000000</v>
      </c>
      <c r="AM126" s="74">
        <f t="shared" si="30"/>
        <v>4892117.9999999991</v>
      </c>
      <c r="AN126" s="74">
        <f t="shared" si="31"/>
        <v>5217666.2159999991</v>
      </c>
      <c r="AO126" s="74">
        <f t="shared" si="32"/>
        <v>0</v>
      </c>
      <c r="AP126" s="74">
        <f t="shared" si="33"/>
        <v>2800000</v>
      </c>
      <c r="AQ126" s="74">
        <v>0</v>
      </c>
      <c r="AR126" s="74">
        <v>0</v>
      </c>
      <c r="AS126" s="74">
        <v>0</v>
      </c>
      <c r="AT126" s="79">
        <v>0</v>
      </c>
      <c r="AU126" s="81">
        <f t="shared" si="34"/>
        <v>80678653.216000006</v>
      </c>
      <c r="AV126" s="112">
        <f t="shared" si="35"/>
        <v>54322316.440880008</v>
      </c>
      <c r="AW126" s="74">
        <f t="shared" si="36"/>
        <v>72712168.215999991</v>
      </c>
      <c r="AX126" s="74">
        <f t="shared" si="37"/>
        <v>5089851.7751199994</v>
      </c>
      <c r="AY126" s="75">
        <f t="shared" si="38"/>
        <v>1432231.644088001</v>
      </c>
      <c r="AZ126" s="74">
        <v>0</v>
      </c>
      <c r="BA126" s="74">
        <v>0</v>
      </c>
      <c r="BB126" s="74">
        <v>0</v>
      </c>
      <c r="BC126" s="79">
        <v>0</v>
      </c>
      <c r="BD126" s="79">
        <v>0</v>
      </c>
      <c r="BE126" s="79">
        <v>0</v>
      </c>
      <c r="BF126" s="77">
        <v>0</v>
      </c>
      <c r="BG126" s="344">
        <f t="shared" si="39"/>
        <v>6522083.4192080004</v>
      </c>
      <c r="BH126" s="187">
        <f t="shared" si="40"/>
        <v>74156569</v>
      </c>
      <c r="BJ126" s="50">
        <v>12921</v>
      </c>
      <c r="BK126" s="50" t="s">
        <v>3460</v>
      </c>
      <c r="BM126" s="50">
        <f t="shared" si="41"/>
        <v>0</v>
      </c>
    </row>
    <row r="127" spans="1:65" s="50" customFormat="1" ht="24" customHeight="1" x14ac:dyDescent="0.2">
      <c r="A127" s="181">
        <f t="shared" si="21"/>
        <v>2655495</v>
      </c>
      <c r="B127" s="296">
        <v>121</v>
      </c>
      <c r="C127" s="264">
        <v>127</v>
      </c>
      <c r="D127" s="297">
        <v>12922</v>
      </c>
      <c r="E127" s="251" t="s">
        <v>456</v>
      </c>
      <c r="F127" s="252" t="s">
        <v>457</v>
      </c>
      <c r="G127" s="251" t="s">
        <v>87</v>
      </c>
      <c r="H127" s="272" t="s">
        <v>458</v>
      </c>
      <c r="I127" s="349" t="s">
        <v>2570</v>
      </c>
      <c r="J127" s="67" t="s">
        <v>459</v>
      </c>
      <c r="K127" s="67" t="s">
        <v>460</v>
      </c>
      <c r="L127" s="67" t="s">
        <v>458</v>
      </c>
      <c r="M127" s="303" t="s">
        <v>2381</v>
      </c>
      <c r="N127" s="99"/>
      <c r="O127" s="67"/>
      <c r="P127" s="90"/>
      <c r="Q127" s="253">
        <v>30</v>
      </c>
      <c r="R127" s="254">
        <v>35</v>
      </c>
      <c r="S127" s="64">
        <v>0</v>
      </c>
      <c r="T127" s="64">
        <v>0</v>
      </c>
      <c r="U127" s="89">
        <v>0</v>
      </c>
      <c r="V127" s="258">
        <v>19</v>
      </c>
      <c r="W127" s="98">
        <v>0</v>
      </c>
      <c r="X127" s="83">
        <v>0</v>
      </c>
      <c r="Y127" s="98">
        <v>0</v>
      </c>
      <c r="Z127" s="64">
        <v>0</v>
      </c>
      <c r="AA127" s="323">
        <v>1311206</v>
      </c>
      <c r="AB127" s="323">
        <v>0</v>
      </c>
      <c r="AC127" s="324">
        <f t="shared" si="22"/>
        <v>1311206</v>
      </c>
      <c r="AD127" s="74">
        <v>4500000</v>
      </c>
      <c r="AE127" s="74">
        <v>6000000</v>
      </c>
      <c r="AF127" s="334">
        <f t="shared" si="23"/>
        <v>250321.14545454542</v>
      </c>
      <c r="AG127" s="112">
        <f t="shared" si="24"/>
        <v>39336180</v>
      </c>
      <c r="AH127" s="74">
        <f t="shared" si="25"/>
        <v>0</v>
      </c>
      <c r="AI127" s="74">
        <f t="shared" si="26"/>
        <v>8761240.0909090899</v>
      </c>
      <c r="AJ127" s="74">
        <f t="shared" si="27"/>
        <v>0</v>
      </c>
      <c r="AK127" s="74">
        <f t="shared" si="28"/>
        <v>4500000</v>
      </c>
      <c r="AL127" s="74">
        <f t="shared" si="29"/>
        <v>6000000</v>
      </c>
      <c r="AM127" s="74">
        <f t="shared" si="30"/>
        <v>0</v>
      </c>
      <c r="AN127" s="74">
        <f t="shared" si="31"/>
        <v>0</v>
      </c>
      <c r="AO127" s="74">
        <f t="shared" si="32"/>
        <v>0</v>
      </c>
      <c r="AP127" s="74">
        <f t="shared" si="33"/>
        <v>3800000</v>
      </c>
      <c r="AQ127" s="74">
        <v>0</v>
      </c>
      <c r="AR127" s="74">
        <v>0</v>
      </c>
      <c r="AS127" s="74">
        <v>0</v>
      </c>
      <c r="AT127" s="79">
        <v>0</v>
      </c>
      <c r="AU127" s="81">
        <f t="shared" si="34"/>
        <v>62397420.090909094</v>
      </c>
      <c r="AV127" s="112">
        <f t="shared" si="35"/>
        <v>43729600.684545457</v>
      </c>
      <c r="AW127" s="74">
        <f t="shared" si="36"/>
        <v>62397420.090909094</v>
      </c>
      <c r="AX127" s="74">
        <f t="shared" si="37"/>
        <v>4367819.4063636372</v>
      </c>
      <c r="AY127" s="75">
        <f t="shared" si="38"/>
        <v>372960.06845454575</v>
      </c>
      <c r="AZ127" s="74">
        <v>0</v>
      </c>
      <c r="BA127" s="74">
        <v>0</v>
      </c>
      <c r="BB127" s="74">
        <v>0</v>
      </c>
      <c r="BC127" s="79">
        <v>0</v>
      </c>
      <c r="BD127" s="79">
        <v>0</v>
      </c>
      <c r="BE127" s="79">
        <v>0</v>
      </c>
      <c r="BF127" s="77">
        <v>0</v>
      </c>
      <c r="BG127" s="344">
        <f t="shared" si="39"/>
        <v>4740779.4748181831</v>
      </c>
      <c r="BH127" s="187">
        <f t="shared" si="40"/>
        <v>57656640</v>
      </c>
      <c r="BJ127" s="50">
        <v>12922</v>
      </c>
      <c r="BK127" s="50" t="s">
        <v>3461</v>
      </c>
      <c r="BM127" s="50">
        <f t="shared" si="41"/>
        <v>0</v>
      </c>
    </row>
    <row r="128" spans="1:65" s="50" customFormat="1" ht="24" customHeight="1" x14ac:dyDescent="0.2">
      <c r="A128" s="181">
        <f t="shared" si="21"/>
        <v>2655495</v>
      </c>
      <c r="B128" s="296">
        <v>648</v>
      </c>
      <c r="C128" s="264">
        <v>445</v>
      </c>
      <c r="D128" s="297">
        <v>12923</v>
      </c>
      <c r="E128" s="241" t="s">
        <v>244</v>
      </c>
      <c r="F128" s="242" t="s">
        <v>461</v>
      </c>
      <c r="G128" s="285" t="s">
        <v>137</v>
      </c>
      <c r="H128" s="272" t="s">
        <v>458</v>
      </c>
      <c r="I128" s="292" t="s">
        <v>3043</v>
      </c>
      <c r="J128" s="64" t="s">
        <v>462</v>
      </c>
      <c r="K128" s="64" t="s">
        <v>463</v>
      </c>
      <c r="L128" s="64" t="s">
        <v>458</v>
      </c>
      <c r="M128" s="290" t="s">
        <v>137</v>
      </c>
      <c r="N128" s="243" t="s">
        <v>2410</v>
      </c>
      <c r="O128" s="64"/>
      <c r="P128" s="89"/>
      <c r="Q128" s="243">
        <v>30</v>
      </c>
      <c r="R128" s="245">
        <v>120</v>
      </c>
      <c r="S128" s="245">
        <v>110</v>
      </c>
      <c r="T128" s="245">
        <v>29.33</v>
      </c>
      <c r="U128" s="89">
        <v>0</v>
      </c>
      <c r="V128" s="260">
        <v>15</v>
      </c>
      <c r="W128" s="98">
        <v>0</v>
      </c>
      <c r="X128" s="83">
        <v>0</v>
      </c>
      <c r="Y128" s="98">
        <v>0</v>
      </c>
      <c r="Z128" s="64">
        <v>0</v>
      </c>
      <c r="AA128" s="315">
        <v>885165</v>
      </c>
      <c r="AB128" s="315">
        <v>46667</v>
      </c>
      <c r="AC128" s="316">
        <f t="shared" si="22"/>
        <v>931832</v>
      </c>
      <c r="AD128" s="74">
        <v>4500000</v>
      </c>
      <c r="AE128" s="74">
        <v>6000000</v>
      </c>
      <c r="AF128" s="334">
        <f t="shared" si="23"/>
        <v>177895.19999999998</v>
      </c>
      <c r="AG128" s="112">
        <f t="shared" si="24"/>
        <v>26554950</v>
      </c>
      <c r="AH128" s="74">
        <f t="shared" si="25"/>
        <v>1400010</v>
      </c>
      <c r="AI128" s="74">
        <f t="shared" si="26"/>
        <v>21347423.999999996</v>
      </c>
      <c r="AJ128" s="74">
        <f t="shared" si="27"/>
        <v>0</v>
      </c>
      <c r="AK128" s="74">
        <f t="shared" si="28"/>
        <v>4500000</v>
      </c>
      <c r="AL128" s="74">
        <f t="shared" si="29"/>
        <v>6000000</v>
      </c>
      <c r="AM128" s="74">
        <f t="shared" si="30"/>
        <v>4892117.9999999991</v>
      </c>
      <c r="AN128" s="74">
        <f t="shared" si="31"/>
        <v>5217666.2159999991</v>
      </c>
      <c r="AO128" s="74">
        <f t="shared" si="32"/>
        <v>0</v>
      </c>
      <c r="AP128" s="74">
        <f t="shared" si="33"/>
        <v>3000000</v>
      </c>
      <c r="AQ128" s="74">
        <v>0</v>
      </c>
      <c r="AR128" s="74">
        <v>0</v>
      </c>
      <c r="AS128" s="74">
        <v>0</v>
      </c>
      <c r="AT128" s="79">
        <v>0</v>
      </c>
      <c r="AU128" s="81">
        <f t="shared" si="34"/>
        <v>72912168.216000006</v>
      </c>
      <c r="AV128" s="112">
        <f t="shared" si="35"/>
        <v>54308316.440880008</v>
      </c>
      <c r="AW128" s="74">
        <f t="shared" si="36"/>
        <v>72912168.215999991</v>
      </c>
      <c r="AX128" s="74">
        <f t="shared" si="37"/>
        <v>5103851.7751199994</v>
      </c>
      <c r="AY128" s="75">
        <f t="shared" si="38"/>
        <v>1430831.644088001</v>
      </c>
      <c r="AZ128" s="74">
        <v>0</v>
      </c>
      <c r="BA128" s="74">
        <v>0</v>
      </c>
      <c r="BB128" s="74">
        <v>0</v>
      </c>
      <c r="BC128" s="79">
        <v>0</v>
      </c>
      <c r="BD128" s="79">
        <v>0</v>
      </c>
      <c r="BE128" s="79">
        <v>0</v>
      </c>
      <c r="BF128" s="77">
        <v>0</v>
      </c>
      <c r="BG128" s="344">
        <f t="shared" si="39"/>
        <v>6534683.4192080004</v>
      </c>
      <c r="BH128" s="187">
        <f t="shared" si="40"/>
        <v>66377484</v>
      </c>
      <c r="BJ128" s="50">
        <v>12923</v>
      </c>
      <c r="BK128" s="50" t="s">
        <v>3462</v>
      </c>
      <c r="BM128" s="50">
        <f t="shared" si="41"/>
        <v>0</v>
      </c>
    </row>
    <row r="129" spans="1:65" s="50" customFormat="1" ht="24" customHeight="1" x14ac:dyDescent="0.2">
      <c r="A129" s="181">
        <f t="shared" si="21"/>
        <v>2655495</v>
      </c>
      <c r="B129" s="296">
        <v>634</v>
      </c>
      <c r="C129" s="264">
        <v>431</v>
      </c>
      <c r="D129" s="297">
        <v>12924</v>
      </c>
      <c r="E129" s="241" t="s">
        <v>291</v>
      </c>
      <c r="F129" s="242" t="s">
        <v>464</v>
      </c>
      <c r="G129" s="285" t="s">
        <v>137</v>
      </c>
      <c r="H129" s="272" t="s">
        <v>458</v>
      </c>
      <c r="I129" s="469" t="s">
        <v>3030</v>
      </c>
      <c r="J129" s="67" t="s">
        <v>465</v>
      </c>
      <c r="K129" s="67" t="s">
        <v>466</v>
      </c>
      <c r="L129" s="67" t="s">
        <v>458</v>
      </c>
      <c r="M129" s="290" t="s">
        <v>137</v>
      </c>
      <c r="N129" s="99"/>
      <c r="O129" s="245" t="s">
        <v>2410</v>
      </c>
      <c r="P129" s="90"/>
      <c r="Q129" s="243">
        <v>30</v>
      </c>
      <c r="R129" s="245">
        <v>90</v>
      </c>
      <c r="S129" s="245">
        <v>0</v>
      </c>
      <c r="T129" s="245">
        <v>0</v>
      </c>
      <c r="U129" s="89">
        <v>0</v>
      </c>
      <c r="V129" s="260">
        <v>30</v>
      </c>
      <c r="W129" s="98">
        <v>0</v>
      </c>
      <c r="X129" s="83">
        <v>0</v>
      </c>
      <c r="Y129" s="98">
        <v>2</v>
      </c>
      <c r="Z129" s="64">
        <v>2</v>
      </c>
      <c r="AA129" s="315">
        <v>885165</v>
      </c>
      <c r="AB129" s="315">
        <v>46667</v>
      </c>
      <c r="AC129" s="316">
        <f t="shared" si="22"/>
        <v>931832</v>
      </c>
      <c r="AD129" s="74">
        <v>4500000</v>
      </c>
      <c r="AE129" s="74">
        <v>6000000</v>
      </c>
      <c r="AF129" s="334">
        <f t="shared" si="23"/>
        <v>177895.19999999998</v>
      </c>
      <c r="AG129" s="112">
        <f t="shared" si="24"/>
        <v>26554950</v>
      </c>
      <c r="AH129" s="74">
        <f t="shared" si="25"/>
        <v>1400010</v>
      </c>
      <c r="AI129" s="74">
        <f t="shared" si="26"/>
        <v>16010567.999999998</v>
      </c>
      <c r="AJ129" s="74">
        <f t="shared" si="27"/>
        <v>5310990</v>
      </c>
      <c r="AK129" s="74">
        <f t="shared" si="28"/>
        <v>4500000</v>
      </c>
      <c r="AL129" s="74">
        <f t="shared" si="29"/>
        <v>6000000</v>
      </c>
      <c r="AM129" s="74">
        <f t="shared" si="30"/>
        <v>0</v>
      </c>
      <c r="AN129" s="74">
        <f t="shared" si="31"/>
        <v>0</v>
      </c>
      <c r="AO129" s="74">
        <f t="shared" si="32"/>
        <v>0</v>
      </c>
      <c r="AP129" s="74">
        <f t="shared" si="33"/>
        <v>6000000</v>
      </c>
      <c r="AQ129" s="74">
        <v>0</v>
      </c>
      <c r="AR129" s="74">
        <v>0</v>
      </c>
      <c r="AS129" s="74">
        <v>0</v>
      </c>
      <c r="AT129" s="79">
        <v>0</v>
      </c>
      <c r="AU129" s="81">
        <f t="shared" si="34"/>
        <v>65776518</v>
      </c>
      <c r="AV129" s="112">
        <f t="shared" si="35"/>
        <v>39732941.039999999</v>
      </c>
      <c r="AW129" s="74">
        <f t="shared" si="36"/>
        <v>60465528</v>
      </c>
      <c r="AX129" s="74">
        <f t="shared" si="37"/>
        <v>4232586.96</v>
      </c>
      <c r="AY129" s="75">
        <f t="shared" si="38"/>
        <v>0</v>
      </c>
      <c r="AZ129" s="74">
        <v>0</v>
      </c>
      <c r="BA129" s="74">
        <v>0</v>
      </c>
      <c r="BB129" s="74">
        <v>0</v>
      </c>
      <c r="BC129" s="79">
        <v>0</v>
      </c>
      <c r="BD129" s="79">
        <v>0</v>
      </c>
      <c r="BE129" s="79">
        <v>0</v>
      </c>
      <c r="BF129" s="77">
        <v>0</v>
      </c>
      <c r="BG129" s="344">
        <f t="shared" si="39"/>
        <v>4232586.96</v>
      </c>
      <c r="BH129" s="187">
        <f t="shared" si="40"/>
        <v>61543931</v>
      </c>
      <c r="BI129" s="347" t="s">
        <v>3338</v>
      </c>
      <c r="BJ129" s="50">
        <v>12924</v>
      </c>
      <c r="BK129" s="50" t="s">
        <v>3463</v>
      </c>
      <c r="BM129" s="50">
        <f t="shared" si="41"/>
        <v>0</v>
      </c>
    </row>
    <row r="130" spans="1:65" s="50" customFormat="1" ht="24" customHeight="1" x14ac:dyDescent="0.2">
      <c r="A130" s="181">
        <f t="shared" si="21"/>
        <v>2655495</v>
      </c>
      <c r="B130" s="296">
        <v>118</v>
      </c>
      <c r="C130" s="264">
        <v>124</v>
      </c>
      <c r="D130" s="297">
        <v>12925</v>
      </c>
      <c r="E130" s="251" t="s">
        <v>467</v>
      </c>
      <c r="F130" s="252" t="s">
        <v>310</v>
      </c>
      <c r="G130" s="251" t="s">
        <v>87</v>
      </c>
      <c r="H130" s="272" t="s">
        <v>458</v>
      </c>
      <c r="I130" s="351" t="s">
        <v>3273</v>
      </c>
      <c r="J130" s="70" t="s">
        <v>468</v>
      </c>
      <c r="K130" s="70" t="s">
        <v>469</v>
      </c>
      <c r="L130" s="70" t="s">
        <v>458</v>
      </c>
      <c r="M130" s="307" t="s">
        <v>2382</v>
      </c>
      <c r="N130" s="102"/>
      <c r="O130" s="70"/>
      <c r="P130" s="93"/>
      <c r="Q130" s="253">
        <v>30</v>
      </c>
      <c r="R130" s="254">
        <v>110</v>
      </c>
      <c r="S130" s="64">
        <v>0</v>
      </c>
      <c r="T130" s="64">
        <v>0</v>
      </c>
      <c r="U130" s="89">
        <v>0</v>
      </c>
      <c r="V130" s="258">
        <v>22</v>
      </c>
      <c r="W130" s="98">
        <v>0</v>
      </c>
      <c r="X130" s="83">
        <v>0</v>
      </c>
      <c r="Y130" s="98">
        <v>0</v>
      </c>
      <c r="Z130" s="64">
        <v>0</v>
      </c>
      <c r="AA130" s="323">
        <v>1145360</v>
      </c>
      <c r="AB130" s="323">
        <v>0</v>
      </c>
      <c r="AC130" s="324">
        <f t="shared" si="22"/>
        <v>1145360</v>
      </c>
      <c r="AD130" s="74">
        <v>4500000</v>
      </c>
      <c r="AE130" s="74">
        <v>6000000</v>
      </c>
      <c r="AF130" s="334">
        <f t="shared" si="23"/>
        <v>218659.63636363638</v>
      </c>
      <c r="AG130" s="112">
        <f t="shared" si="24"/>
        <v>34360800</v>
      </c>
      <c r="AH130" s="74">
        <f t="shared" si="25"/>
        <v>0</v>
      </c>
      <c r="AI130" s="74">
        <f t="shared" si="26"/>
        <v>24052560.000000004</v>
      </c>
      <c r="AJ130" s="74">
        <f t="shared" si="27"/>
        <v>0</v>
      </c>
      <c r="AK130" s="74">
        <f t="shared" si="28"/>
        <v>4500000</v>
      </c>
      <c r="AL130" s="74">
        <f t="shared" si="29"/>
        <v>6000000</v>
      </c>
      <c r="AM130" s="74">
        <f t="shared" si="30"/>
        <v>0</v>
      </c>
      <c r="AN130" s="74">
        <f t="shared" si="31"/>
        <v>0</v>
      </c>
      <c r="AO130" s="74">
        <f t="shared" si="32"/>
        <v>0</v>
      </c>
      <c r="AP130" s="74">
        <f t="shared" si="33"/>
        <v>4400000</v>
      </c>
      <c r="AQ130" s="74">
        <v>0</v>
      </c>
      <c r="AR130" s="74">
        <v>0</v>
      </c>
      <c r="AS130" s="74">
        <v>0</v>
      </c>
      <c r="AT130" s="79">
        <v>0</v>
      </c>
      <c r="AU130" s="81">
        <f t="shared" si="34"/>
        <v>73313360</v>
      </c>
      <c r="AV130" s="112">
        <f t="shared" si="35"/>
        <v>53281424.799999997</v>
      </c>
      <c r="AW130" s="74">
        <f t="shared" si="36"/>
        <v>73313360</v>
      </c>
      <c r="AX130" s="74">
        <f t="shared" si="37"/>
        <v>5131935.2</v>
      </c>
      <c r="AY130" s="75">
        <f t="shared" si="38"/>
        <v>1328142.4799999997</v>
      </c>
      <c r="AZ130" s="74">
        <v>0</v>
      </c>
      <c r="BA130" s="74">
        <v>0</v>
      </c>
      <c r="BB130" s="74">
        <v>0</v>
      </c>
      <c r="BC130" s="79">
        <v>0</v>
      </c>
      <c r="BD130" s="79">
        <v>0</v>
      </c>
      <c r="BE130" s="79">
        <v>0</v>
      </c>
      <c r="BF130" s="77">
        <v>0</v>
      </c>
      <c r="BG130" s="344">
        <f t="shared" si="39"/>
        <v>6460077.6799999997</v>
      </c>
      <c r="BH130" s="187">
        <f t="shared" si="40"/>
        <v>66853282</v>
      </c>
      <c r="BJ130" s="50">
        <v>12925</v>
      </c>
      <c r="BK130" s="50" t="s">
        <v>3464</v>
      </c>
      <c r="BM130" s="50">
        <f t="shared" si="41"/>
        <v>0</v>
      </c>
    </row>
    <row r="131" spans="1:65" s="50" customFormat="1" ht="24" customHeight="1" x14ac:dyDescent="0.2">
      <c r="A131" s="181">
        <f t="shared" si="21"/>
        <v>2655495</v>
      </c>
      <c r="B131" s="296">
        <v>116</v>
      </c>
      <c r="C131" s="264">
        <v>122</v>
      </c>
      <c r="D131" s="297">
        <v>12926</v>
      </c>
      <c r="E131" s="251" t="s">
        <v>387</v>
      </c>
      <c r="F131" s="252" t="s">
        <v>470</v>
      </c>
      <c r="G131" s="251" t="s">
        <v>87</v>
      </c>
      <c r="H131" s="272" t="s">
        <v>458</v>
      </c>
      <c r="I131" s="292" t="s">
        <v>2566</v>
      </c>
      <c r="J131" s="64" t="s">
        <v>471</v>
      </c>
      <c r="K131" s="64" t="s">
        <v>472</v>
      </c>
      <c r="L131" s="64" t="s">
        <v>458</v>
      </c>
      <c r="M131" s="290" t="s">
        <v>2380</v>
      </c>
      <c r="N131" s="98"/>
      <c r="O131" s="64"/>
      <c r="P131" s="89"/>
      <c r="Q131" s="253">
        <v>30</v>
      </c>
      <c r="R131" s="254">
        <v>50</v>
      </c>
      <c r="S131" s="64">
        <v>0</v>
      </c>
      <c r="T131" s="64">
        <v>0</v>
      </c>
      <c r="U131" s="89">
        <v>0</v>
      </c>
      <c r="V131" s="258">
        <v>20</v>
      </c>
      <c r="W131" s="98">
        <v>0</v>
      </c>
      <c r="X131" s="83">
        <v>0</v>
      </c>
      <c r="Y131" s="98">
        <v>0</v>
      </c>
      <c r="Z131" s="64">
        <v>0</v>
      </c>
      <c r="AA131" s="323">
        <v>1477052</v>
      </c>
      <c r="AB131" s="323">
        <v>0</v>
      </c>
      <c r="AC131" s="324">
        <f t="shared" si="22"/>
        <v>1477052</v>
      </c>
      <c r="AD131" s="74">
        <v>4500000</v>
      </c>
      <c r="AE131" s="74">
        <v>6000000</v>
      </c>
      <c r="AF131" s="334">
        <f t="shared" si="23"/>
        <v>281982.65454545454</v>
      </c>
      <c r="AG131" s="112">
        <f t="shared" si="24"/>
        <v>44311560</v>
      </c>
      <c r="AH131" s="74">
        <f t="shared" si="25"/>
        <v>0</v>
      </c>
      <c r="AI131" s="74">
        <f t="shared" si="26"/>
        <v>14099132.727272727</v>
      </c>
      <c r="AJ131" s="74">
        <f t="shared" si="27"/>
        <v>0</v>
      </c>
      <c r="AK131" s="74">
        <f t="shared" si="28"/>
        <v>4500000</v>
      </c>
      <c r="AL131" s="74">
        <f t="shared" si="29"/>
        <v>6000000</v>
      </c>
      <c r="AM131" s="74">
        <f t="shared" si="30"/>
        <v>0</v>
      </c>
      <c r="AN131" s="74">
        <f t="shared" si="31"/>
        <v>0</v>
      </c>
      <c r="AO131" s="74">
        <f t="shared" si="32"/>
        <v>0</v>
      </c>
      <c r="AP131" s="74">
        <f t="shared" si="33"/>
        <v>4000000</v>
      </c>
      <c r="AQ131" s="74">
        <v>0</v>
      </c>
      <c r="AR131" s="74">
        <v>0</v>
      </c>
      <c r="AS131" s="74">
        <v>0</v>
      </c>
      <c r="AT131" s="79">
        <v>0</v>
      </c>
      <c r="AU131" s="81">
        <f t="shared" si="34"/>
        <v>72910692.727272719</v>
      </c>
      <c r="AV131" s="112">
        <f t="shared" si="35"/>
        <v>53306944.236363627</v>
      </c>
      <c r="AW131" s="74">
        <f t="shared" si="36"/>
        <v>72910692.727272719</v>
      </c>
      <c r="AX131" s="74">
        <f t="shared" si="37"/>
        <v>5103748.4909090912</v>
      </c>
      <c r="AY131" s="75">
        <f t="shared" si="38"/>
        <v>1330694.4236363629</v>
      </c>
      <c r="AZ131" s="74">
        <v>0</v>
      </c>
      <c r="BA131" s="74">
        <v>0</v>
      </c>
      <c r="BB131" s="74">
        <v>0</v>
      </c>
      <c r="BC131" s="79">
        <v>0</v>
      </c>
      <c r="BD131" s="79">
        <v>0</v>
      </c>
      <c r="BE131" s="79">
        <v>0</v>
      </c>
      <c r="BF131" s="77">
        <v>0</v>
      </c>
      <c r="BG131" s="344">
        <f t="shared" si="39"/>
        <v>6434442.9145454541</v>
      </c>
      <c r="BH131" s="187">
        <f t="shared" si="40"/>
        <v>66476249</v>
      </c>
      <c r="BJ131" s="50">
        <v>12926</v>
      </c>
      <c r="BK131" s="50" t="s">
        <v>3465</v>
      </c>
      <c r="BM131" s="50">
        <f t="shared" si="41"/>
        <v>0</v>
      </c>
    </row>
    <row r="132" spans="1:65" s="50" customFormat="1" ht="24" customHeight="1" x14ac:dyDescent="0.2">
      <c r="A132" s="181">
        <f t="shared" si="21"/>
        <v>2655495</v>
      </c>
      <c r="B132" s="296">
        <v>652</v>
      </c>
      <c r="C132" s="264">
        <v>449</v>
      </c>
      <c r="D132" s="297">
        <v>12927</v>
      </c>
      <c r="E132" s="241" t="s">
        <v>473</v>
      </c>
      <c r="F132" s="242" t="s">
        <v>474</v>
      </c>
      <c r="G132" s="285" t="s">
        <v>137</v>
      </c>
      <c r="H132" s="272" t="s">
        <v>458</v>
      </c>
      <c r="I132" s="292" t="s">
        <v>3047</v>
      </c>
      <c r="J132" s="64" t="s">
        <v>475</v>
      </c>
      <c r="K132" s="64" t="s">
        <v>476</v>
      </c>
      <c r="L132" s="64" t="s">
        <v>458</v>
      </c>
      <c r="M132" s="290" t="s">
        <v>137</v>
      </c>
      <c r="N132" s="243" t="s">
        <v>2410</v>
      </c>
      <c r="O132" s="64"/>
      <c r="P132" s="89"/>
      <c r="Q132" s="243">
        <v>30</v>
      </c>
      <c r="R132" s="245">
        <v>120</v>
      </c>
      <c r="S132" s="245">
        <v>110</v>
      </c>
      <c r="T132" s="245">
        <v>29.33</v>
      </c>
      <c r="U132" s="89">
        <v>0</v>
      </c>
      <c r="V132" s="260">
        <v>14</v>
      </c>
      <c r="W132" s="98">
        <v>0</v>
      </c>
      <c r="X132" s="83">
        <v>0</v>
      </c>
      <c r="Y132" s="98">
        <v>2</v>
      </c>
      <c r="Z132" s="64">
        <v>2</v>
      </c>
      <c r="AA132" s="315">
        <v>885165</v>
      </c>
      <c r="AB132" s="315">
        <v>0</v>
      </c>
      <c r="AC132" s="316">
        <f t="shared" si="22"/>
        <v>885165</v>
      </c>
      <c r="AD132" s="74">
        <v>4500000</v>
      </c>
      <c r="AE132" s="74">
        <v>6000000</v>
      </c>
      <c r="AF132" s="334">
        <f t="shared" si="23"/>
        <v>168986.04545454544</v>
      </c>
      <c r="AG132" s="112">
        <f t="shared" si="24"/>
        <v>26554950</v>
      </c>
      <c r="AH132" s="74">
        <f t="shared" si="25"/>
        <v>0</v>
      </c>
      <c r="AI132" s="74">
        <f t="shared" si="26"/>
        <v>20278325.454545453</v>
      </c>
      <c r="AJ132" s="74">
        <f t="shared" si="27"/>
        <v>5310990</v>
      </c>
      <c r="AK132" s="74">
        <f t="shared" si="28"/>
        <v>4500000</v>
      </c>
      <c r="AL132" s="74">
        <f t="shared" si="29"/>
        <v>6000000</v>
      </c>
      <c r="AM132" s="74">
        <f t="shared" si="30"/>
        <v>4647116.25</v>
      </c>
      <c r="AN132" s="74">
        <f t="shared" si="31"/>
        <v>4956360.7131818179</v>
      </c>
      <c r="AO132" s="74">
        <f t="shared" si="32"/>
        <v>0</v>
      </c>
      <c r="AP132" s="74">
        <f t="shared" si="33"/>
        <v>2800000</v>
      </c>
      <c r="AQ132" s="74">
        <v>0</v>
      </c>
      <c r="AR132" s="74">
        <v>0</v>
      </c>
      <c r="AS132" s="74">
        <v>0</v>
      </c>
      <c r="AT132" s="79">
        <v>0</v>
      </c>
      <c r="AU132" s="81">
        <f t="shared" si="34"/>
        <v>75047742.417727277</v>
      </c>
      <c r="AV132" s="112">
        <f t="shared" si="35"/>
        <v>51555179.74848637</v>
      </c>
      <c r="AW132" s="74">
        <f t="shared" si="36"/>
        <v>69736752.417727262</v>
      </c>
      <c r="AX132" s="74">
        <f t="shared" si="37"/>
        <v>4881572.6692409087</v>
      </c>
      <c r="AY132" s="75">
        <f t="shared" si="38"/>
        <v>1155517.9748486371</v>
      </c>
      <c r="AZ132" s="74">
        <v>0</v>
      </c>
      <c r="BA132" s="74">
        <v>0</v>
      </c>
      <c r="BB132" s="74">
        <v>0</v>
      </c>
      <c r="BC132" s="79">
        <v>0</v>
      </c>
      <c r="BD132" s="79">
        <v>0</v>
      </c>
      <c r="BE132" s="79">
        <v>0</v>
      </c>
      <c r="BF132" s="77">
        <v>0</v>
      </c>
      <c r="BG132" s="344">
        <f t="shared" si="39"/>
        <v>6037090.6440895461</v>
      </c>
      <c r="BH132" s="187">
        <f t="shared" si="40"/>
        <v>69010651</v>
      </c>
      <c r="BJ132" s="50">
        <v>12927</v>
      </c>
      <c r="BK132" s="50" t="s">
        <v>3466</v>
      </c>
      <c r="BM132" s="50">
        <f t="shared" si="41"/>
        <v>0</v>
      </c>
    </row>
    <row r="133" spans="1:65" s="50" customFormat="1" ht="24" customHeight="1" x14ac:dyDescent="0.2">
      <c r="A133" s="181">
        <f t="shared" si="21"/>
        <v>2655495</v>
      </c>
      <c r="B133" s="296">
        <v>122</v>
      </c>
      <c r="C133" s="264">
        <v>128</v>
      </c>
      <c r="D133" s="297">
        <v>12928</v>
      </c>
      <c r="E133" s="251" t="s">
        <v>158</v>
      </c>
      <c r="F133" s="252" t="s">
        <v>477</v>
      </c>
      <c r="G133" s="251" t="s">
        <v>87</v>
      </c>
      <c r="H133" s="272" t="s">
        <v>458</v>
      </c>
      <c r="I133" s="292" t="s">
        <v>2571</v>
      </c>
      <c r="J133" s="64" t="s">
        <v>478</v>
      </c>
      <c r="K133" s="64" t="s">
        <v>479</v>
      </c>
      <c r="L133" s="64" t="s">
        <v>458</v>
      </c>
      <c r="M133" s="290" t="s">
        <v>2381</v>
      </c>
      <c r="N133" s="98"/>
      <c r="O133" s="64"/>
      <c r="P133" s="89"/>
      <c r="Q133" s="253">
        <v>30</v>
      </c>
      <c r="R133" s="254">
        <v>130</v>
      </c>
      <c r="S133" s="64">
        <v>0</v>
      </c>
      <c r="T133" s="64">
        <v>0</v>
      </c>
      <c r="U133" s="89">
        <v>0</v>
      </c>
      <c r="V133" s="258">
        <v>26</v>
      </c>
      <c r="W133" s="98">
        <v>0</v>
      </c>
      <c r="X133" s="83">
        <v>0</v>
      </c>
      <c r="Y133" s="98">
        <v>1</v>
      </c>
      <c r="Z133" s="64">
        <v>1</v>
      </c>
      <c r="AA133" s="323">
        <v>1311206</v>
      </c>
      <c r="AB133" s="323">
        <v>0</v>
      </c>
      <c r="AC133" s="324">
        <f t="shared" si="22"/>
        <v>1311206</v>
      </c>
      <c r="AD133" s="74">
        <v>4500000</v>
      </c>
      <c r="AE133" s="74">
        <v>6000000</v>
      </c>
      <c r="AF133" s="334">
        <f t="shared" si="23"/>
        <v>250321.14545454542</v>
      </c>
      <c r="AG133" s="112">
        <f t="shared" si="24"/>
        <v>39336180</v>
      </c>
      <c r="AH133" s="74">
        <f t="shared" si="25"/>
        <v>0</v>
      </c>
      <c r="AI133" s="74">
        <f t="shared" si="26"/>
        <v>32541748.909090903</v>
      </c>
      <c r="AJ133" s="74">
        <f t="shared" si="27"/>
        <v>2655495</v>
      </c>
      <c r="AK133" s="74">
        <f t="shared" si="28"/>
        <v>4500000</v>
      </c>
      <c r="AL133" s="74">
        <f t="shared" si="29"/>
        <v>6000000</v>
      </c>
      <c r="AM133" s="74">
        <f t="shared" si="30"/>
        <v>0</v>
      </c>
      <c r="AN133" s="74">
        <f t="shared" si="31"/>
        <v>0</v>
      </c>
      <c r="AO133" s="74">
        <f t="shared" si="32"/>
        <v>0</v>
      </c>
      <c r="AP133" s="74">
        <f t="shared" si="33"/>
        <v>5200000</v>
      </c>
      <c r="AQ133" s="74">
        <v>0</v>
      </c>
      <c r="AR133" s="74">
        <v>0</v>
      </c>
      <c r="AS133" s="74">
        <v>0</v>
      </c>
      <c r="AT133" s="79">
        <v>0</v>
      </c>
      <c r="AU133" s="81">
        <f t="shared" si="34"/>
        <v>90233423.909090906</v>
      </c>
      <c r="AV133" s="112">
        <f t="shared" si="35"/>
        <v>65747473.885454543</v>
      </c>
      <c r="AW133" s="74">
        <f t="shared" si="36"/>
        <v>87577928.909090906</v>
      </c>
      <c r="AX133" s="74">
        <f t="shared" si="37"/>
        <v>6130455.0236363644</v>
      </c>
      <c r="AY133" s="75">
        <f t="shared" si="38"/>
        <v>2574747.3885454545</v>
      </c>
      <c r="AZ133" s="74">
        <v>0</v>
      </c>
      <c r="BA133" s="74">
        <v>0</v>
      </c>
      <c r="BB133" s="74">
        <v>0</v>
      </c>
      <c r="BC133" s="79">
        <v>0</v>
      </c>
      <c r="BD133" s="79">
        <v>0</v>
      </c>
      <c r="BE133" s="79">
        <v>0</v>
      </c>
      <c r="BF133" s="77">
        <v>0</v>
      </c>
      <c r="BG133" s="344">
        <f t="shared" si="39"/>
        <v>8705202.4121818189</v>
      </c>
      <c r="BH133" s="187">
        <f t="shared" si="40"/>
        <v>81528221</v>
      </c>
      <c r="BJ133" s="50">
        <v>12928</v>
      </c>
      <c r="BK133" s="50" t="s">
        <v>3467</v>
      </c>
      <c r="BM133" s="50">
        <f t="shared" si="41"/>
        <v>0</v>
      </c>
    </row>
    <row r="134" spans="1:65" s="50" customFormat="1" ht="24" customHeight="1" x14ac:dyDescent="0.2">
      <c r="A134" s="181">
        <f t="shared" si="21"/>
        <v>2655495</v>
      </c>
      <c r="B134" s="296">
        <v>646</v>
      </c>
      <c r="C134" s="264">
        <v>443</v>
      </c>
      <c r="D134" s="297">
        <v>12929</v>
      </c>
      <c r="E134" s="241" t="s">
        <v>480</v>
      </c>
      <c r="F134" s="242" t="s">
        <v>481</v>
      </c>
      <c r="G134" s="285" t="s">
        <v>137</v>
      </c>
      <c r="H134" s="272" t="s">
        <v>458</v>
      </c>
      <c r="I134" s="292" t="s">
        <v>3041</v>
      </c>
      <c r="J134" s="64" t="s">
        <v>482</v>
      </c>
      <c r="K134" s="64" t="s">
        <v>483</v>
      </c>
      <c r="L134" s="64" t="s">
        <v>458</v>
      </c>
      <c r="M134" s="290" t="s">
        <v>137</v>
      </c>
      <c r="N134" s="98"/>
      <c r="O134" s="64"/>
      <c r="P134" s="244" t="s">
        <v>2410</v>
      </c>
      <c r="Q134" s="243">
        <v>30</v>
      </c>
      <c r="R134" s="245">
        <v>120</v>
      </c>
      <c r="S134" s="245">
        <v>220</v>
      </c>
      <c r="T134" s="245">
        <v>29.33</v>
      </c>
      <c r="U134" s="89">
        <v>0</v>
      </c>
      <c r="V134" s="260">
        <v>28</v>
      </c>
      <c r="W134" s="98">
        <v>0</v>
      </c>
      <c r="X134" s="83">
        <v>0</v>
      </c>
      <c r="Y134" s="98">
        <v>0</v>
      </c>
      <c r="Z134" s="64">
        <v>0</v>
      </c>
      <c r="AA134" s="315">
        <v>885165</v>
      </c>
      <c r="AB134" s="315">
        <v>46667</v>
      </c>
      <c r="AC134" s="316">
        <f t="shared" si="22"/>
        <v>931832</v>
      </c>
      <c r="AD134" s="74">
        <v>4500000</v>
      </c>
      <c r="AE134" s="74">
        <v>6000000</v>
      </c>
      <c r="AF134" s="334">
        <f t="shared" si="23"/>
        <v>177895.19999999998</v>
      </c>
      <c r="AG134" s="112">
        <f t="shared" si="24"/>
        <v>26554950</v>
      </c>
      <c r="AH134" s="74">
        <f t="shared" si="25"/>
        <v>1400010</v>
      </c>
      <c r="AI134" s="74">
        <f t="shared" si="26"/>
        <v>21347423.999999996</v>
      </c>
      <c r="AJ134" s="74">
        <f t="shared" si="27"/>
        <v>0</v>
      </c>
      <c r="AK134" s="74">
        <f t="shared" si="28"/>
        <v>4500000</v>
      </c>
      <c r="AL134" s="74">
        <f t="shared" si="29"/>
        <v>6000000</v>
      </c>
      <c r="AM134" s="74">
        <f t="shared" si="30"/>
        <v>9784235.9999999981</v>
      </c>
      <c r="AN134" s="74">
        <f t="shared" si="31"/>
        <v>5217666.2159999991</v>
      </c>
      <c r="AO134" s="74">
        <f t="shared" si="32"/>
        <v>0</v>
      </c>
      <c r="AP134" s="74">
        <f t="shared" si="33"/>
        <v>5600000</v>
      </c>
      <c r="AQ134" s="74">
        <v>0</v>
      </c>
      <c r="AR134" s="74">
        <v>0</v>
      </c>
      <c r="AS134" s="74">
        <v>0</v>
      </c>
      <c r="AT134" s="79">
        <v>0</v>
      </c>
      <c r="AU134" s="81">
        <f t="shared" si="34"/>
        <v>80404286.216000006</v>
      </c>
      <c r="AV134" s="112">
        <f t="shared" si="35"/>
        <v>58675986.18088001</v>
      </c>
      <c r="AW134" s="74">
        <f t="shared" si="36"/>
        <v>80404286.215999991</v>
      </c>
      <c r="AX134" s="74">
        <f t="shared" si="37"/>
        <v>5628300.0351200001</v>
      </c>
      <c r="AY134" s="75">
        <f t="shared" si="38"/>
        <v>1867598.6180880012</v>
      </c>
      <c r="AZ134" s="74">
        <v>0</v>
      </c>
      <c r="BA134" s="74">
        <v>0</v>
      </c>
      <c r="BB134" s="74">
        <v>0</v>
      </c>
      <c r="BC134" s="79">
        <v>0</v>
      </c>
      <c r="BD134" s="79">
        <v>0</v>
      </c>
      <c r="BE134" s="79">
        <v>0</v>
      </c>
      <c r="BF134" s="77">
        <v>0</v>
      </c>
      <c r="BG134" s="344">
        <f t="shared" si="39"/>
        <v>7495898.6532080015</v>
      </c>
      <c r="BH134" s="187">
        <f t="shared" si="40"/>
        <v>72908387</v>
      </c>
      <c r="BJ134" s="50">
        <v>12929</v>
      </c>
      <c r="BK134" s="50" t="s">
        <v>3468</v>
      </c>
      <c r="BM134" s="50">
        <f t="shared" si="41"/>
        <v>0</v>
      </c>
    </row>
    <row r="135" spans="1:65" s="50" customFormat="1" ht="24" customHeight="1" x14ac:dyDescent="0.2">
      <c r="A135" s="181">
        <f t="shared" ref="A135:A198" si="42">885165*3</f>
        <v>2655495</v>
      </c>
      <c r="B135" s="296">
        <v>119</v>
      </c>
      <c r="C135" s="264">
        <v>125</v>
      </c>
      <c r="D135" s="297">
        <v>12930</v>
      </c>
      <c r="E135" s="251" t="s">
        <v>484</v>
      </c>
      <c r="F135" s="252" t="s">
        <v>485</v>
      </c>
      <c r="G135" s="251" t="s">
        <v>87</v>
      </c>
      <c r="H135" s="272" t="s">
        <v>458</v>
      </c>
      <c r="I135" s="292" t="s">
        <v>2568</v>
      </c>
      <c r="J135" s="64" t="s">
        <v>486</v>
      </c>
      <c r="K135" s="64" t="s">
        <v>487</v>
      </c>
      <c r="L135" s="64" t="s">
        <v>458</v>
      </c>
      <c r="M135" s="290" t="s">
        <v>2383</v>
      </c>
      <c r="N135" s="98"/>
      <c r="O135" s="64"/>
      <c r="P135" s="89"/>
      <c r="Q135" s="253">
        <v>30</v>
      </c>
      <c r="R135" s="254">
        <v>120</v>
      </c>
      <c r="S135" s="64">
        <v>0</v>
      </c>
      <c r="T135" s="64">
        <v>0</v>
      </c>
      <c r="U135" s="89">
        <v>0</v>
      </c>
      <c r="V135" s="258">
        <v>23</v>
      </c>
      <c r="W135" s="98">
        <v>0</v>
      </c>
      <c r="X135" s="83">
        <v>0</v>
      </c>
      <c r="Y135" s="98">
        <v>4</v>
      </c>
      <c r="Z135" s="64">
        <v>4</v>
      </c>
      <c r="AA135" s="323">
        <v>1642901</v>
      </c>
      <c r="AB135" s="323">
        <v>0</v>
      </c>
      <c r="AC135" s="324">
        <f t="shared" ref="AC135:AC198" si="43">AA135+AB135</f>
        <v>1642901</v>
      </c>
      <c r="AD135" s="74">
        <v>4500000</v>
      </c>
      <c r="AE135" s="74">
        <v>6000000</v>
      </c>
      <c r="AF135" s="334">
        <f t="shared" ref="AF135:AF198" si="44">(AC135*30)/220*1.4</f>
        <v>313644.73636363639</v>
      </c>
      <c r="AG135" s="112">
        <f t="shared" ref="AG135:AG198" si="45">AA135*Q135</f>
        <v>49287030</v>
      </c>
      <c r="AH135" s="74">
        <f t="shared" ref="AH135:AH198" si="46">AB135*Q135</f>
        <v>0</v>
      </c>
      <c r="AI135" s="74">
        <f t="shared" ref="AI135:AI198" si="47">AF135*R135</f>
        <v>37637368.363636367</v>
      </c>
      <c r="AJ135" s="74">
        <f t="shared" ref="AJ135:AJ198" si="48">IF(Q135=31,A135*Z135,(Q135/30)*A135*Z135)</f>
        <v>10621980</v>
      </c>
      <c r="AK135" s="74">
        <f t="shared" ref="AK135:AK198" si="49">IF(Q135=31,AD135,(Q135/30)*AD135)</f>
        <v>4500000</v>
      </c>
      <c r="AL135" s="74">
        <f t="shared" ref="AL135:AL198" si="50">IF(Q135=31,AE135,(Q135/30)*AE135)</f>
        <v>6000000</v>
      </c>
      <c r="AM135" s="74">
        <f t="shared" ref="AM135:AM198" si="51">(AC135*30/220)*35%*S135</f>
        <v>0</v>
      </c>
      <c r="AN135" s="74">
        <f t="shared" ref="AN135:AN198" si="52">AC135*30/220*1.4*T135</f>
        <v>0</v>
      </c>
      <c r="AO135" s="74">
        <f t="shared" ref="AO135:AO198" si="53">AC135*U135</f>
        <v>0</v>
      </c>
      <c r="AP135" s="74">
        <f t="shared" ref="AP135:AP198" si="54">200000*V135</f>
        <v>4600000</v>
      </c>
      <c r="AQ135" s="74">
        <v>0</v>
      </c>
      <c r="AR135" s="74">
        <v>0</v>
      </c>
      <c r="AS135" s="74">
        <v>0</v>
      </c>
      <c r="AT135" s="79">
        <v>0</v>
      </c>
      <c r="AU135" s="81">
        <f t="shared" ref="AU135:AU198" si="55">SUM(AG135:AT135)</f>
        <v>112646378.36363637</v>
      </c>
      <c r="AV135" s="112">
        <f t="shared" ref="AV135:AV198" si="56">AU135-(AX135+AP135+AO135+AL135+AK135+AJ135+AT135)</f>
        <v>79782690.478181824</v>
      </c>
      <c r="AW135" s="74">
        <f t="shared" ref="AW135:AW198" si="57">AG135+AH135+AK135+AL135+AI135+AN135+AM135+AP135</f>
        <v>102024398.36363637</v>
      </c>
      <c r="AX135" s="74">
        <f t="shared" ref="AX135:AX198" si="58">AW135*7%</f>
        <v>7141707.8854545467</v>
      </c>
      <c r="AY135" s="75">
        <f t="shared" ref="AY135:AY198" si="59">IF(AV135&lt;=40000000,0,IF(AND(AV135&gt;40000000,AV135&lt;=80000000),(AV135-40000000)*10%,IF(AND(AV135&gt;80000000,AV135&lt;=120000000),4000000+(AV135-80000000)*15%,IF(AND(AV135&gt;120000000,AV135&lt;=180000000),10000000+(AV135-120000000)*20%,IF(AND(AV135&gt;180000000,AV135&lt;=240000000),22000000+(AV135-180000000)*25%,IF(AND(AV135&gt;240000000,AV135&lt;=320000000),37000000+(AV135-240000000)*30%,61000000+(AV135-320000000)*35%))))))</f>
        <v>3978269.0478181825</v>
      </c>
      <c r="AZ135" s="74">
        <v>0</v>
      </c>
      <c r="BA135" s="74">
        <v>0</v>
      </c>
      <c r="BB135" s="74">
        <v>0</v>
      </c>
      <c r="BC135" s="79">
        <v>0</v>
      </c>
      <c r="BD135" s="79">
        <v>0</v>
      </c>
      <c r="BE135" s="79">
        <v>0</v>
      </c>
      <c r="BF135" s="77">
        <v>0</v>
      </c>
      <c r="BG135" s="344">
        <f t="shared" ref="BG135:BG198" si="60">SUM(AX135:BF135)</f>
        <v>11119976.933272729</v>
      </c>
      <c r="BH135" s="187">
        <f t="shared" ref="BH135:BH198" si="61">INT(AU135-BG135)</f>
        <v>101526401</v>
      </c>
      <c r="BJ135" s="50">
        <v>12930</v>
      </c>
      <c r="BK135" s="50" t="s">
        <v>3469</v>
      </c>
      <c r="BM135" s="50">
        <f t="shared" si="41"/>
        <v>0</v>
      </c>
    </row>
    <row r="136" spans="1:65" s="50" customFormat="1" ht="24" customHeight="1" x14ac:dyDescent="0.2">
      <c r="A136" s="181">
        <f t="shared" si="42"/>
        <v>2655495</v>
      </c>
      <c r="B136" s="296">
        <v>635</v>
      </c>
      <c r="C136" s="264">
        <v>432</v>
      </c>
      <c r="D136" s="297">
        <v>12931</v>
      </c>
      <c r="E136" s="241" t="s">
        <v>488</v>
      </c>
      <c r="F136" s="242" t="s">
        <v>489</v>
      </c>
      <c r="G136" s="285" t="s">
        <v>137</v>
      </c>
      <c r="H136" s="272" t="s">
        <v>458</v>
      </c>
      <c r="I136" s="292" t="s">
        <v>3031</v>
      </c>
      <c r="J136" s="64" t="s">
        <v>490</v>
      </c>
      <c r="K136" s="64" t="s">
        <v>491</v>
      </c>
      <c r="L136" s="64" t="s">
        <v>458</v>
      </c>
      <c r="M136" s="290" t="s">
        <v>137</v>
      </c>
      <c r="N136" s="243" t="s">
        <v>2410</v>
      </c>
      <c r="O136" s="64"/>
      <c r="P136" s="89"/>
      <c r="Q136" s="243">
        <v>30</v>
      </c>
      <c r="R136" s="245">
        <v>120</v>
      </c>
      <c r="S136" s="245">
        <v>110</v>
      </c>
      <c r="T136" s="245">
        <v>29.33</v>
      </c>
      <c r="U136" s="89">
        <v>0</v>
      </c>
      <c r="V136" s="260">
        <v>15</v>
      </c>
      <c r="W136" s="98">
        <v>0</v>
      </c>
      <c r="X136" s="83">
        <v>0</v>
      </c>
      <c r="Y136" s="98">
        <v>1</v>
      </c>
      <c r="Z136" s="64">
        <v>2</v>
      </c>
      <c r="AA136" s="315">
        <v>885165</v>
      </c>
      <c r="AB136" s="315">
        <v>46667</v>
      </c>
      <c r="AC136" s="316">
        <f t="shared" si="43"/>
        <v>931832</v>
      </c>
      <c r="AD136" s="74">
        <v>4500000</v>
      </c>
      <c r="AE136" s="74">
        <v>6000000</v>
      </c>
      <c r="AF136" s="334">
        <f t="shared" si="44"/>
        <v>177895.19999999998</v>
      </c>
      <c r="AG136" s="112">
        <f t="shared" si="45"/>
        <v>26554950</v>
      </c>
      <c r="AH136" s="74">
        <f t="shared" si="46"/>
        <v>1400010</v>
      </c>
      <c r="AI136" s="74">
        <f t="shared" si="47"/>
        <v>21347423.999999996</v>
      </c>
      <c r="AJ136" s="74">
        <f t="shared" si="48"/>
        <v>5310990</v>
      </c>
      <c r="AK136" s="74">
        <f t="shared" si="49"/>
        <v>4500000</v>
      </c>
      <c r="AL136" s="74">
        <f t="shared" si="50"/>
        <v>6000000</v>
      </c>
      <c r="AM136" s="74">
        <f t="shared" si="51"/>
        <v>4892117.9999999991</v>
      </c>
      <c r="AN136" s="74">
        <f t="shared" si="52"/>
        <v>5217666.2159999991</v>
      </c>
      <c r="AO136" s="74">
        <f t="shared" si="53"/>
        <v>0</v>
      </c>
      <c r="AP136" s="74">
        <f t="shared" si="54"/>
        <v>3000000</v>
      </c>
      <c r="AQ136" s="74">
        <v>0</v>
      </c>
      <c r="AR136" s="74">
        <v>0</v>
      </c>
      <c r="AS136" s="74">
        <v>0</v>
      </c>
      <c r="AT136" s="79">
        <v>0</v>
      </c>
      <c r="AU136" s="81">
        <f t="shared" si="55"/>
        <v>78223158.216000006</v>
      </c>
      <c r="AV136" s="112">
        <f t="shared" si="56"/>
        <v>54308316.440880008</v>
      </c>
      <c r="AW136" s="74">
        <f t="shared" si="57"/>
        <v>72912168.215999991</v>
      </c>
      <c r="AX136" s="74">
        <f t="shared" si="58"/>
        <v>5103851.7751199994</v>
      </c>
      <c r="AY136" s="75">
        <f t="shared" si="59"/>
        <v>1430831.644088001</v>
      </c>
      <c r="AZ136" s="74">
        <v>0</v>
      </c>
      <c r="BA136" s="74">
        <v>0</v>
      </c>
      <c r="BB136" s="74">
        <v>0</v>
      </c>
      <c r="BC136" s="79">
        <v>0</v>
      </c>
      <c r="BD136" s="79">
        <v>0</v>
      </c>
      <c r="BE136" s="79">
        <v>0</v>
      </c>
      <c r="BF136" s="77">
        <v>0</v>
      </c>
      <c r="BG136" s="344">
        <f t="shared" si="60"/>
        <v>6534683.4192080004</v>
      </c>
      <c r="BH136" s="187">
        <f t="shared" si="61"/>
        <v>71688474</v>
      </c>
      <c r="BJ136" s="50">
        <v>12931</v>
      </c>
      <c r="BK136" s="50" t="s">
        <v>3470</v>
      </c>
      <c r="BM136" s="50">
        <f t="shared" ref="BM136:BM199" si="62">D136-BJ136</f>
        <v>0</v>
      </c>
    </row>
    <row r="137" spans="1:65" s="50" customFormat="1" ht="24" customHeight="1" x14ac:dyDescent="0.2">
      <c r="A137" s="181">
        <f t="shared" si="42"/>
        <v>2655495</v>
      </c>
      <c r="B137" s="296">
        <v>633</v>
      </c>
      <c r="C137" s="264">
        <v>430</v>
      </c>
      <c r="D137" s="297">
        <v>12932</v>
      </c>
      <c r="E137" s="241" t="s">
        <v>492</v>
      </c>
      <c r="F137" s="242" t="s">
        <v>493</v>
      </c>
      <c r="G137" s="285" t="s">
        <v>137</v>
      </c>
      <c r="H137" s="272" t="s">
        <v>458</v>
      </c>
      <c r="I137" s="292" t="s">
        <v>3029</v>
      </c>
      <c r="J137" s="64" t="s">
        <v>494</v>
      </c>
      <c r="K137" s="64" t="s">
        <v>495</v>
      </c>
      <c r="L137" s="64" t="s">
        <v>458</v>
      </c>
      <c r="M137" s="290" t="s">
        <v>137</v>
      </c>
      <c r="N137" s="243" t="s">
        <v>2410</v>
      </c>
      <c r="O137" s="64"/>
      <c r="P137" s="89"/>
      <c r="Q137" s="243">
        <v>30</v>
      </c>
      <c r="R137" s="245">
        <v>120</v>
      </c>
      <c r="S137" s="245">
        <v>110</v>
      </c>
      <c r="T137" s="245">
        <v>29.33</v>
      </c>
      <c r="U137" s="89">
        <v>0</v>
      </c>
      <c r="V137" s="260">
        <v>15</v>
      </c>
      <c r="W137" s="98">
        <v>0</v>
      </c>
      <c r="X137" s="83">
        <v>0</v>
      </c>
      <c r="Y137" s="98">
        <v>2</v>
      </c>
      <c r="Z137" s="64">
        <v>1</v>
      </c>
      <c r="AA137" s="315">
        <v>885165</v>
      </c>
      <c r="AB137" s="315">
        <v>46667</v>
      </c>
      <c r="AC137" s="316">
        <f t="shared" si="43"/>
        <v>931832</v>
      </c>
      <c r="AD137" s="74">
        <v>4500000</v>
      </c>
      <c r="AE137" s="74">
        <v>6000000</v>
      </c>
      <c r="AF137" s="334">
        <f t="shared" si="44"/>
        <v>177895.19999999998</v>
      </c>
      <c r="AG137" s="112">
        <f t="shared" si="45"/>
        <v>26554950</v>
      </c>
      <c r="AH137" s="74">
        <f t="shared" si="46"/>
        <v>1400010</v>
      </c>
      <c r="AI137" s="74">
        <f t="shared" si="47"/>
        <v>21347423.999999996</v>
      </c>
      <c r="AJ137" s="74">
        <f t="shared" si="48"/>
        <v>2655495</v>
      </c>
      <c r="AK137" s="74">
        <f t="shared" si="49"/>
        <v>4500000</v>
      </c>
      <c r="AL137" s="74">
        <f t="shared" si="50"/>
        <v>6000000</v>
      </c>
      <c r="AM137" s="74">
        <f t="shared" si="51"/>
        <v>4892117.9999999991</v>
      </c>
      <c r="AN137" s="74">
        <f t="shared" si="52"/>
        <v>5217666.2159999991</v>
      </c>
      <c r="AO137" s="74">
        <f t="shared" si="53"/>
        <v>0</v>
      </c>
      <c r="AP137" s="74">
        <f t="shared" si="54"/>
        <v>3000000</v>
      </c>
      <c r="AQ137" s="74">
        <v>0</v>
      </c>
      <c r="AR137" s="74">
        <v>0</v>
      </c>
      <c r="AS137" s="74">
        <v>0</v>
      </c>
      <c r="AT137" s="79">
        <v>0</v>
      </c>
      <c r="AU137" s="81">
        <f t="shared" si="55"/>
        <v>75567663.216000006</v>
      </c>
      <c r="AV137" s="112">
        <f t="shared" si="56"/>
        <v>54308316.440880008</v>
      </c>
      <c r="AW137" s="74">
        <f t="shared" si="57"/>
        <v>72912168.215999991</v>
      </c>
      <c r="AX137" s="74">
        <f t="shared" si="58"/>
        <v>5103851.7751199994</v>
      </c>
      <c r="AY137" s="75">
        <f t="shared" si="59"/>
        <v>1430831.644088001</v>
      </c>
      <c r="AZ137" s="74">
        <v>0</v>
      </c>
      <c r="BA137" s="74">
        <v>0</v>
      </c>
      <c r="BB137" s="74">
        <v>0</v>
      </c>
      <c r="BC137" s="79">
        <v>0</v>
      </c>
      <c r="BD137" s="79">
        <v>0</v>
      </c>
      <c r="BE137" s="79">
        <v>0</v>
      </c>
      <c r="BF137" s="77">
        <v>0</v>
      </c>
      <c r="BG137" s="344">
        <f t="shared" si="60"/>
        <v>6534683.4192080004</v>
      </c>
      <c r="BH137" s="187">
        <f t="shared" si="61"/>
        <v>69032979</v>
      </c>
      <c r="BJ137" s="50">
        <v>12932</v>
      </c>
      <c r="BK137" s="50" t="s">
        <v>3471</v>
      </c>
      <c r="BM137" s="50">
        <f t="shared" si="62"/>
        <v>0</v>
      </c>
    </row>
    <row r="138" spans="1:65" s="50" customFormat="1" ht="24" customHeight="1" x14ac:dyDescent="0.2">
      <c r="A138" s="181">
        <f t="shared" si="42"/>
        <v>2655495</v>
      </c>
      <c r="B138" s="296">
        <v>653</v>
      </c>
      <c r="C138" s="264">
        <v>450</v>
      </c>
      <c r="D138" s="297">
        <v>12934</v>
      </c>
      <c r="E138" s="241" t="s">
        <v>259</v>
      </c>
      <c r="F138" s="242" t="s">
        <v>497</v>
      </c>
      <c r="G138" s="285" t="s">
        <v>137</v>
      </c>
      <c r="H138" s="272" t="s">
        <v>458</v>
      </c>
      <c r="I138" s="292" t="s">
        <v>3048</v>
      </c>
      <c r="J138" s="64" t="s">
        <v>498</v>
      </c>
      <c r="K138" s="64" t="s">
        <v>499</v>
      </c>
      <c r="L138" s="64" t="s">
        <v>458</v>
      </c>
      <c r="M138" s="290" t="s">
        <v>137</v>
      </c>
      <c r="N138" s="98"/>
      <c r="O138" s="245" t="s">
        <v>2410</v>
      </c>
      <c r="P138" s="89"/>
      <c r="Q138" s="243">
        <v>30</v>
      </c>
      <c r="R138" s="245">
        <v>90</v>
      </c>
      <c r="S138" s="245">
        <v>0</v>
      </c>
      <c r="T138" s="245">
        <v>0</v>
      </c>
      <c r="U138" s="89">
        <v>0</v>
      </c>
      <c r="V138" s="260">
        <v>22</v>
      </c>
      <c r="W138" s="98">
        <v>0</v>
      </c>
      <c r="X138" s="83">
        <v>0</v>
      </c>
      <c r="Y138" s="98">
        <v>0</v>
      </c>
      <c r="Z138" s="64">
        <v>0</v>
      </c>
      <c r="AA138" s="315">
        <v>885165</v>
      </c>
      <c r="AB138" s="315">
        <v>0</v>
      </c>
      <c r="AC138" s="316">
        <f t="shared" si="43"/>
        <v>885165</v>
      </c>
      <c r="AD138" s="74">
        <v>4500000</v>
      </c>
      <c r="AE138" s="74">
        <v>6000000</v>
      </c>
      <c r="AF138" s="334">
        <f t="shared" si="44"/>
        <v>168986.04545454544</v>
      </c>
      <c r="AG138" s="112">
        <f t="shared" si="45"/>
        <v>26554950</v>
      </c>
      <c r="AH138" s="74">
        <f t="shared" si="46"/>
        <v>0</v>
      </c>
      <c r="AI138" s="74">
        <f t="shared" si="47"/>
        <v>15208744.09090909</v>
      </c>
      <c r="AJ138" s="74">
        <f t="shared" si="48"/>
        <v>0</v>
      </c>
      <c r="AK138" s="74">
        <f t="shared" si="49"/>
        <v>4500000</v>
      </c>
      <c r="AL138" s="74">
        <f t="shared" si="50"/>
        <v>6000000</v>
      </c>
      <c r="AM138" s="74">
        <f t="shared" si="51"/>
        <v>0</v>
      </c>
      <c r="AN138" s="74">
        <f t="shared" si="52"/>
        <v>0</v>
      </c>
      <c r="AO138" s="74">
        <f t="shared" si="53"/>
        <v>0</v>
      </c>
      <c r="AP138" s="74">
        <f t="shared" si="54"/>
        <v>4400000</v>
      </c>
      <c r="AQ138" s="74">
        <v>0</v>
      </c>
      <c r="AR138" s="74">
        <v>0</v>
      </c>
      <c r="AS138" s="74">
        <v>0</v>
      </c>
      <c r="AT138" s="79">
        <v>0</v>
      </c>
      <c r="AU138" s="81">
        <f t="shared" si="55"/>
        <v>56663694.090909094</v>
      </c>
      <c r="AV138" s="112">
        <f t="shared" si="56"/>
        <v>37797235.504545458</v>
      </c>
      <c r="AW138" s="74">
        <f t="shared" si="57"/>
        <v>56663694.090909094</v>
      </c>
      <c r="AX138" s="74">
        <f t="shared" si="58"/>
        <v>3966458.5863636369</v>
      </c>
      <c r="AY138" s="75">
        <f t="shared" si="59"/>
        <v>0</v>
      </c>
      <c r="AZ138" s="74">
        <v>0</v>
      </c>
      <c r="BA138" s="74">
        <v>0</v>
      </c>
      <c r="BB138" s="74">
        <v>0</v>
      </c>
      <c r="BC138" s="79">
        <v>0</v>
      </c>
      <c r="BD138" s="79">
        <v>0</v>
      </c>
      <c r="BE138" s="79">
        <v>0</v>
      </c>
      <c r="BF138" s="77">
        <v>0</v>
      </c>
      <c r="BG138" s="344">
        <f t="shared" si="60"/>
        <v>3966458.5863636369</v>
      </c>
      <c r="BH138" s="187">
        <f t="shared" si="61"/>
        <v>52697235</v>
      </c>
      <c r="BJ138" s="50">
        <v>12934</v>
      </c>
      <c r="BK138" s="50" t="s">
        <v>3472</v>
      </c>
      <c r="BM138" s="50">
        <f t="shared" si="62"/>
        <v>0</v>
      </c>
    </row>
    <row r="139" spans="1:65" s="50" customFormat="1" ht="24" customHeight="1" x14ac:dyDescent="0.2">
      <c r="A139" s="181">
        <f t="shared" si="42"/>
        <v>2655495</v>
      </c>
      <c r="B139" s="296">
        <v>114</v>
      </c>
      <c r="C139" s="264">
        <v>120</v>
      </c>
      <c r="D139" s="297">
        <v>12935</v>
      </c>
      <c r="E139" s="251" t="s">
        <v>500</v>
      </c>
      <c r="F139" s="252" t="s">
        <v>501</v>
      </c>
      <c r="G139" s="251" t="s">
        <v>87</v>
      </c>
      <c r="H139" s="272" t="s">
        <v>458</v>
      </c>
      <c r="I139" s="292" t="s">
        <v>2564</v>
      </c>
      <c r="J139" s="64" t="s">
        <v>502</v>
      </c>
      <c r="K139" s="64" t="s">
        <v>503</v>
      </c>
      <c r="L139" s="64" t="s">
        <v>458</v>
      </c>
      <c r="M139" s="290" t="s">
        <v>2380</v>
      </c>
      <c r="N139" s="98"/>
      <c r="O139" s="64"/>
      <c r="P139" s="89"/>
      <c r="Q139" s="253">
        <v>30</v>
      </c>
      <c r="R139" s="254">
        <v>30</v>
      </c>
      <c r="S139" s="64">
        <v>0</v>
      </c>
      <c r="T139" s="64">
        <v>0</v>
      </c>
      <c r="U139" s="89">
        <v>0</v>
      </c>
      <c r="V139" s="258">
        <v>20</v>
      </c>
      <c r="W139" s="98">
        <v>0</v>
      </c>
      <c r="X139" s="83">
        <v>0</v>
      </c>
      <c r="Y139" s="98">
        <v>2</v>
      </c>
      <c r="Z139" s="64">
        <v>2</v>
      </c>
      <c r="AA139" s="323">
        <v>1477052</v>
      </c>
      <c r="AB139" s="323">
        <v>46667</v>
      </c>
      <c r="AC139" s="324">
        <f t="shared" si="43"/>
        <v>1523719</v>
      </c>
      <c r="AD139" s="74">
        <v>4500000</v>
      </c>
      <c r="AE139" s="74">
        <v>6000000</v>
      </c>
      <c r="AF139" s="334">
        <f t="shared" si="44"/>
        <v>290891.80909090908</v>
      </c>
      <c r="AG139" s="112">
        <f t="shared" si="45"/>
        <v>44311560</v>
      </c>
      <c r="AH139" s="74">
        <f t="shared" si="46"/>
        <v>1400010</v>
      </c>
      <c r="AI139" s="74">
        <f t="shared" si="47"/>
        <v>8726754.2727272734</v>
      </c>
      <c r="AJ139" s="74">
        <f t="shared" si="48"/>
        <v>5310990</v>
      </c>
      <c r="AK139" s="74">
        <f t="shared" si="49"/>
        <v>4500000</v>
      </c>
      <c r="AL139" s="74">
        <f t="shared" si="50"/>
        <v>6000000</v>
      </c>
      <c r="AM139" s="74">
        <f t="shared" si="51"/>
        <v>0</v>
      </c>
      <c r="AN139" s="74">
        <f t="shared" si="52"/>
        <v>0</v>
      </c>
      <c r="AO139" s="74">
        <f t="shared" si="53"/>
        <v>0</v>
      </c>
      <c r="AP139" s="74">
        <f t="shared" si="54"/>
        <v>4000000</v>
      </c>
      <c r="AQ139" s="74">
        <v>0</v>
      </c>
      <c r="AR139" s="74">
        <v>0</v>
      </c>
      <c r="AS139" s="74">
        <v>0</v>
      </c>
      <c r="AT139" s="79">
        <v>0</v>
      </c>
      <c r="AU139" s="81">
        <f t="shared" si="55"/>
        <v>74249314.272727281</v>
      </c>
      <c r="AV139" s="112">
        <f t="shared" si="56"/>
        <v>49612641.573636368</v>
      </c>
      <c r="AW139" s="74">
        <f t="shared" si="57"/>
        <v>68938324.272727281</v>
      </c>
      <c r="AX139" s="74">
        <f t="shared" si="58"/>
        <v>4825682.6990909101</v>
      </c>
      <c r="AY139" s="75">
        <f t="shared" si="59"/>
        <v>961264.15736363688</v>
      </c>
      <c r="AZ139" s="74">
        <v>0</v>
      </c>
      <c r="BA139" s="74">
        <v>0</v>
      </c>
      <c r="BB139" s="74">
        <v>0</v>
      </c>
      <c r="BC139" s="79">
        <v>0</v>
      </c>
      <c r="BD139" s="79">
        <v>0</v>
      </c>
      <c r="BE139" s="79">
        <v>0</v>
      </c>
      <c r="BF139" s="77">
        <v>0</v>
      </c>
      <c r="BG139" s="344">
        <f t="shared" si="60"/>
        <v>5786946.8564545475</v>
      </c>
      <c r="BH139" s="187">
        <f t="shared" si="61"/>
        <v>68462367</v>
      </c>
      <c r="BJ139" s="50">
        <v>12935</v>
      </c>
      <c r="BK139" s="50" t="s">
        <v>3473</v>
      </c>
      <c r="BM139" s="50">
        <f t="shared" si="62"/>
        <v>0</v>
      </c>
    </row>
    <row r="140" spans="1:65" s="50" customFormat="1" ht="24" customHeight="1" x14ac:dyDescent="0.2">
      <c r="A140" s="181">
        <f t="shared" si="42"/>
        <v>2655495</v>
      </c>
      <c r="B140" s="296">
        <v>644</v>
      </c>
      <c r="C140" s="264">
        <v>441</v>
      </c>
      <c r="D140" s="297">
        <v>12936</v>
      </c>
      <c r="E140" s="241" t="s">
        <v>504</v>
      </c>
      <c r="F140" s="242" t="s">
        <v>505</v>
      </c>
      <c r="G140" s="285" t="s">
        <v>137</v>
      </c>
      <c r="H140" s="272" t="s">
        <v>458</v>
      </c>
      <c r="I140" s="292" t="s">
        <v>3039</v>
      </c>
      <c r="J140" s="64" t="s">
        <v>506</v>
      </c>
      <c r="K140" s="64" t="s">
        <v>507</v>
      </c>
      <c r="L140" s="64" t="s">
        <v>458</v>
      </c>
      <c r="M140" s="290" t="s">
        <v>137</v>
      </c>
      <c r="N140" s="98"/>
      <c r="O140" s="245" t="s">
        <v>2410</v>
      </c>
      <c r="P140" s="89"/>
      <c r="Q140" s="243">
        <v>30</v>
      </c>
      <c r="R140" s="245">
        <v>90</v>
      </c>
      <c r="S140" s="245">
        <v>0</v>
      </c>
      <c r="T140" s="245">
        <v>0</v>
      </c>
      <c r="U140" s="89">
        <v>0</v>
      </c>
      <c r="V140" s="260">
        <v>29</v>
      </c>
      <c r="W140" s="98">
        <v>0</v>
      </c>
      <c r="X140" s="83">
        <v>0</v>
      </c>
      <c r="Y140" s="98">
        <v>1</v>
      </c>
      <c r="Z140" s="64">
        <v>1</v>
      </c>
      <c r="AA140" s="315">
        <v>885165</v>
      </c>
      <c r="AB140" s="315">
        <v>46667</v>
      </c>
      <c r="AC140" s="316">
        <f t="shared" si="43"/>
        <v>931832</v>
      </c>
      <c r="AD140" s="74">
        <v>4500000</v>
      </c>
      <c r="AE140" s="74">
        <v>6000000</v>
      </c>
      <c r="AF140" s="334">
        <f t="shared" si="44"/>
        <v>177895.19999999998</v>
      </c>
      <c r="AG140" s="112">
        <f t="shared" si="45"/>
        <v>26554950</v>
      </c>
      <c r="AH140" s="74">
        <f t="shared" si="46"/>
        <v>1400010</v>
      </c>
      <c r="AI140" s="74">
        <f t="shared" si="47"/>
        <v>16010567.999999998</v>
      </c>
      <c r="AJ140" s="74">
        <f t="shared" si="48"/>
        <v>2655495</v>
      </c>
      <c r="AK140" s="74">
        <f t="shared" si="49"/>
        <v>4500000</v>
      </c>
      <c r="AL140" s="74">
        <f t="shared" si="50"/>
        <v>6000000</v>
      </c>
      <c r="AM140" s="74">
        <f t="shared" si="51"/>
        <v>0</v>
      </c>
      <c r="AN140" s="74">
        <f t="shared" si="52"/>
        <v>0</v>
      </c>
      <c r="AO140" s="74">
        <f t="shared" si="53"/>
        <v>0</v>
      </c>
      <c r="AP140" s="74">
        <f t="shared" si="54"/>
        <v>5800000</v>
      </c>
      <c r="AQ140" s="74">
        <v>0</v>
      </c>
      <c r="AR140" s="74">
        <v>0</v>
      </c>
      <c r="AS140" s="74">
        <v>0</v>
      </c>
      <c r="AT140" s="79">
        <v>0</v>
      </c>
      <c r="AU140" s="81">
        <f t="shared" si="55"/>
        <v>62921023</v>
      </c>
      <c r="AV140" s="112">
        <f t="shared" si="56"/>
        <v>39746941.039999999</v>
      </c>
      <c r="AW140" s="74">
        <f t="shared" si="57"/>
        <v>60265528</v>
      </c>
      <c r="AX140" s="74">
        <f t="shared" si="58"/>
        <v>4218586.96</v>
      </c>
      <c r="AY140" s="75">
        <f t="shared" si="59"/>
        <v>0</v>
      </c>
      <c r="AZ140" s="74">
        <v>0</v>
      </c>
      <c r="BA140" s="74">
        <v>0</v>
      </c>
      <c r="BB140" s="74">
        <v>0</v>
      </c>
      <c r="BC140" s="79">
        <v>0</v>
      </c>
      <c r="BD140" s="79">
        <v>0</v>
      </c>
      <c r="BE140" s="79">
        <v>0</v>
      </c>
      <c r="BF140" s="77">
        <v>0</v>
      </c>
      <c r="BG140" s="344">
        <f t="shared" si="60"/>
        <v>4218586.96</v>
      </c>
      <c r="BH140" s="187">
        <f t="shared" si="61"/>
        <v>58702436</v>
      </c>
      <c r="BJ140" s="50">
        <v>12936</v>
      </c>
      <c r="BK140" s="50" t="s">
        <v>3474</v>
      </c>
      <c r="BM140" s="50">
        <f t="shared" si="62"/>
        <v>0</v>
      </c>
    </row>
    <row r="141" spans="1:65" s="50" customFormat="1" ht="24" customHeight="1" x14ac:dyDescent="0.2">
      <c r="A141" s="181">
        <f t="shared" si="42"/>
        <v>2655495</v>
      </c>
      <c r="B141" s="296">
        <v>647</v>
      </c>
      <c r="C141" s="264">
        <v>444</v>
      </c>
      <c r="D141" s="297">
        <v>12937</v>
      </c>
      <c r="E141" s="241" t="s">
        <v>508</v>
      </c>
      <c r="F141" s="473" t="s">
        <v>509</v>
      </c>
      <c r="G141" s="285" t="s">
        <v>137</v>
      </c>
      <c r="H141" s="272" t="s">
        <v>458</v>
      </c>
      <c r="I141" s="292" t="s">
        <v>3042</v>
      </c>
      <c r="J141" s="64" t="s">
        <v>510</v>
      </c>
      <c r="K141" s="64" t="s">
        <v>511</v>
      </c>
      <c r="L141" s="64" t="s">
        <v>458</v>
      </c>
      <c r="M141" s="290" t="s">
        <v>137</v>
      </c>
      <c r="N141" s="243" t="s">
        <v>2410</v>
      </c>
      <c r="O141" s="64"/>
      <c r="P141" s="89"/>
      <c r="Q141" s="243">
        <v>30</v>
      </c>
      <c r="R141" s="245">
        <v>120</v>
      </c>
      <c r="S141" s="245">
        <v>110</v>
      </c>
      <c r="T141" s="245">
        <v>29.33</v>
      </c>
      <c r="U141" s="89">
        <v>0</v>
      </c>
      <c r="V141" s="260">
        <v>14</v>
      </c>
      <c r="W141" s="98">
        <v>0</v>
      </c>
      <c r="X141" s="83">
        <v>0</v>
      </c>
      <c r="Y141" s="98">
        <v>1</v>
      </c>
      <c r="Z141" s="64">
        <v>1</v>
      </c>
      <c r="AA141" s="315">
        <v>885165</v>
      </c>
      <c r="AB141" s="315">
        <v>46667</v>
      </c>
      <c r="AC141" s="316">
        <f t="shared" si="43"/>
        <v>931832</v>
      </c>
      <c r="AD141" s="74">
        <v>4500000</v>
      </c>
      <c r="AE141" s="74">
        <v>6000000</v>
      </c>
      <c r="AF141" s="334">
        <f t="shared" si="44"/>
        <v>177895.19999999998</v>
      </c>
      <c r="AG141" s="112">
        <f t="shared" si="45"/>
        <v>26554950</v>
      </c>
      <c r="AH141" s="74">
        <f t="shared" si="46"/>
        <v>1400010</v>
      </c>
      <c r="AI141" s="74">
        <f t="shared" si="47"/>
        <v>21347423.999999996</v>
      </c>
      <c r="AJ141" s="74">
        <f t="shared" si="48"/>
        <v>2655495</v>
      </c>
      <c r="AK141" s="74">
        <f t="shared" si="49"/>
        <v>4500000</v>
      </c>
      <c r="AL141" s="74">
        <f t="shared" si="50"/>
        <v>6000000</v>
      </c>
      <c r="AM141" s="74">
        <f t="shared" si="51"/>
        <v>4892117.9999999991</v>
      </c>
      <c r="AN141" s="74">
        <f t="shared" si="52"/>
        <v>5217666.2159999991</v>
      </c>
      <c r="AO141" s="74">
        <f t="shared" si="53"/>
        <v>0</v>
      </c>
      <c r="AP141" s="74">
        <f t="shared" si="54"/>
        <v>2800000</v>
      </c>
      <c r="AQ141" s="74">
        <v>0</v>
      </c>
      <c r="AR141" s="74">
        <v>0</v>
      </c>
      <c r="AS141" s="74">
        <v>0</v>
      </c>
      <c r="AT141" s="79">
        <v>0</v>
      </c>
      <c r="AU141" s="81">
        <f t="shared" si="55"/>
        <v>75367663.216000006</v>
      </c>
      <c r="AV141" s="112">
        <f t="shared" si="56"/>
        <v>54322316.440880008</v>
      </c>
      <c r="AW141" s="74">
        <f t="shared" si="57"/>
        <v>72712168.215999991</v>
      </c>
      <c r="AX141" s="74">
        <f t="shared" si="58"/>
        <v>5089851.7751199994</v>
      </c>
      <c r="AY141" s="75">
        <f t="shared" si="59"/>
        <v>1432231.644088001</v>
      </c>
      <c r="AZ141" s="74">
        <v>0</v>
      </c>
      <c r="BA141" s="74">
        <v>0</v>
      </c>
      <c r="BB141" s="74">
        <v>0</v>
      </c>
      <c r="BC141" s="79">
        <v>0</v>
      </c>
      <c r="BD141" s="79">
        <v>0</v>
      </c>
      <c r="BE141" s="79">
        <v>0</v>
      </c>
      <c r="BF141" s="77">
        <v>0</v>
      </c>
      <c r="BG141" s="344">
        <f t="shared" si="60"/>
        <v>6522083.4192080004</v>
      </c>
      <c r="BH141" s="187">
        <f t="shared" si="61"/>
        <v>68845579</v>
      </c>
      <c r="BJ141" s="50">
        <v>12937</v>
      </c>
      <c r="BK141" s="50" t="s">
        <v>3475</v>
      </c>
      <c r="BM141" s="50">
        <f t="shared" si="62"/>
        <v>0</v>
      </c>
    </row>
    <row r="142" spans="1:65" s="50" customFormat="1" ht="24" customHeight="1" x14ac:dyDescent="0.2">
      <c r="A142" s="181">
        <f t="shared" si="42"/>
        <v>2655495</v>
      </c>
      <c r="B142" s="296">
        <v>120</v>
      </c>
      <c r="C142" s="264">
        <v>126</v>
      </c>
      <c r="D142" s="297">
        <v>12938</v>
      </c>
      <c r="E142" s="251" t="s">
        <v>512</v>
      </c>
      <c r="F142" s="252" t="s">
        <v>513</v>
      </c>
      <c r="G142" s="251" t="s">
        <v>87</v>
      </c>
      <c r="H142" s="272" t="s">
        <v>458</v>
      </c>
      <c r="I142" s="292" t="s">
        <v>2569</v>
      </c>
      <c r="J142" s="64" t="s">
        <v>514</v>
      </c>
      <c r="K142" s="64" t="s">
        <v>515</v>
      </c>
      <c r="L142" s="64" t="s">
        <v>458</v>
      </c>
      <c r="M142" s="290" t="s">
        <v>2383</v>
      </c>
      <c r="N142" s="98"/>
      <c r="O142" s="64"/>
      <c r="P142" s="89"/>
      <c r="Q142" s="253">
        <v>30</v>
      </c>
      <c r="R142" s="254">
        <v>55</v>
      </c>
      <c r="S142" s="64">
        <v>0</v>
      </c>
      <c r="T142" s="64">
        <v>0</v>
      </c>
      <c r="U142" s="89">
        <v>0</v>
      </c>
      <c r="V142" s="258">
        <v>19</v>
      </c>
      <c r="W142" s="98">
        <v>0</v>
      </c>
      <c r="X142" s="83">
        <v>0</v>
      </c>
      <c r="Y142" s="98">
        <v>0</v>
      </c>
      <c r="Z142" s="64">
        <v>0</v>
      </c>
      <c r="AA142" s="323">
        <v>1642901</v>
      </c>
      <c r="AB142" s="323">
        <v>0</v>
      </c>
      <c r="AC142" s="324">
        <f t="shared" si="43"/>
        <v>1642901</v>
      </c>
      <c r="AD142" s="74">
        <v>4500000</v>
      </c>
      <c r="AE142" s="74">
        <v>6000000</v>
      </c>
      <c r="AF142" s="334">
        <f t="shared" si="44"/>
        <v>313644.73636363639</v>
      </c>
      <c r="AG142" s="112">
        <f t="shared" si="45"/>
        <v>49287030</v>
      </c>
      <c r="AH142" s="74">
        <f t="shared" si="46"/>
        <v>0</v>
      </c>
      <c r="AI142" s="74">
        <f t="shared" si="47"/>
        <v>17250460.5</v>
      </c>
      <c r="AJ142" s="74">
        <f t="shared" si="48"/>
        <v>0</v>
      </c>
      <c r="AK142" s="74">
        <f t="shared" si="49"/>
        <v>4500000</v>
      </c>
      <c r="AL142" s="74">
        <f t="shared" si="50"/>
        <v>6000000</v>
      </c>
      <c r="AM142" s="74">
        <f t="shared" si="51"/>
        <v>0</v>
      </c>
      <c r="AN142" s="74">
        <f t="shared" si="52"/>
        <v>0</v>
      </c>
      <c r="AO142" s="74">
        <f t="shared" si="53"/>
        <v>0</v>
      </c>
      <c r="AP142" s="74">
        <f t="shared" si="54"/>
        <v>3800000</v>
      </c>
      <c r="AQ142" s="74">
        <v>0</v>
      </c>
      <c r="AR142" s="74">
        <v>0</v>
      </c>
      <c r="AS142" s="74">
        <v>0</v>
      </c>
      <c r="AT142" s="79">
        <v>0</v>
      </c>
      <c r="AU142" s="81">
        <f t="shared" si="55"/>
        <v>80837490.5</v>
      </c>
      <c r="AV142" s="112">
        <f t="shared" si="56"/>
        <v>60878866.164999999</v>
      </c>
      <c r="AW142" s="74">
        <f t="shared" si="57"/>
        <v>80837490.5</v>
      </c>
      <c r="AX142" s="74">
        <f t="shared" si="58"/>
        <v>5658624.3350000009</v>
      </c>
      <c r="AY142" s="75">
        <f t="shared" si="59"/>
        <v>2087886.6165</v>
      </c>
      <c r="AZ142" s="74">
        <v>0</v>
      </c>
      <c r="BA142" s="74">
        <v>0</v>
      </c>
      <c r="BB142" s="74">
        <v>0</v>
      </c>
      <c r="BC142" s="79">
        <v>0</v>
      </c>
      <c r="BD142" s="79">
        <v>0</v>
      </c>
      <c r="BE142" s="79">
        <v>0</v>
      </c>
      <c r="BF142" s="77">
        <v>0</v>
      </c>
      <c r="BG142" s="344">
        <f t="shared" si="60"/>
        <v>7746510.9515000004</v>
      </c>
      <c r="BH142" s="187">
        <f t="shared" si="61"/>
        <v>73090979</v>
      </c>
      <c r="BJ142" s="50">
        <v>12938</v>
      </c>
      <c r="BK142" s="50" t="s">
        <v>3476</v>
      </c>
      <c r="BM142" s="50">
        <f t="shared" si="62"/>
        <v>0</v>
      </c>
    </row>
    <row r="143" spans="1:65" s="50" customFormat="1" ht="24" customHeight="1" x14ac:dyDescent="0.2">
      <c r="A143" s="181">
        <f t="shared" si="42"/>
        <v>2655495</v>
      </c>
      <c r="B143" s="296">
        <v>115</v>
      </c>
      <c r="C143" s="264">
        <v>121</v>
      </c>
      <c r="D143" s="297">
        <v>12939</v>
      </c>
      <c r="E143" s="251" t="s">
        <v>131</v>
      </c>
      <c r="F143" s="252" t="s">
        <v>516</v>
      </c>
      <c r="G143" s="251" t="s">
        <v>87</v>
      </c>
      <c r="H143" s="272" t="s">
        <v>458</v>
      </c>
      <c r="I143" s="292" t="s">
        <v>2565</v>
      </c>
      <c r="J143" s="64" t="s">
        <v>517</v>
      </c>
      <c r="K143" s="64" t="s">
        <v>518</v>
      </c>
      <c r="L143" s="64" t="s">
        <v>458</v>
      </c>
      <c r="M143" s="305" t="s">
        <v>2383</v>
      </c>
      <c r="N143" s="98"/>
      <c r="O143" s="64"/>
      <c r="P143" s="89"/>
      <c r="Q143" s="253">
        <v>30</v>
      </c>
      <c r="R143" s="254">
        <v>50</v>
      </c>
      <c r="S143" s="64">
        <v>0</v>
      </c>
      <c r="T143" s="64">
        <v>0</v>
      </c>
      <c r="U143" s="89">
        <v>0</v>
      </c>
      <c r="V143" s="258">
        <v>16</v>
      </c>
      <c r="W143" s="98">
        <v>0</v>
      </c>
      <c r="X143" s="83">
        <v>0</v>
      </c>
      <c r="Y143" s="98">
        <v>2</v>
      </c>
      <c r="Z143" s="64">
        <v>2</v>
      </c>
      <c r="AA143" s="323">
        <v>1642901</v>
      </c>
      <c r="AB143" s="323">
        <v>0</v>
      </c>
      <c r="AC143" s="324">
        <f t="shared" si="43"/>
        <v>1642901</v>
      </c>
      <c r="AD143" s="74">
        <v>4500000</v>
      </c>
      <c r="AE143" s="74">
        <v>6000000</v>
      </c>
      <c r="AF143" s="334">
        <f t="shared" si="44"/>
        <v>313644.73636363639</v>
      </c>
      <c r="AG143" s="112">
        <f t="shared" si="45"/>
        <v>49287030</v>
      </c>
      <c r="AH143" s="74">
        <f t="shared" si="46"/>
        <v>0</v>
      </c>
      <c r="AI143" s="74">
        <f t="shared" si="47"/>
        <v>15682236.81818182</v>
      </c>
      <c r="AJ143" s="74">
        <f t="shared" si="48"/>
        <v>5310990</v>
      </c>
      <c r="AK143" s="74">
        <f t="shared" si="49"/>
        <v>4500000</v>
      </c>
      <c r="AL143" s="74">
        <f t="shared" si="50"/>
        <v>6000000</v>
      </c>
      <c r="AM143" s="74">
        <f t="shared" si="51"/>
        <v>0</v>
      </c>
      <c r="AN143" s="74">
        <f t="shared" si="52"/>
        <v>0</v>
      </c>
      <c r="AO143" s="74">
        <f t="shared" si="53"/>
        <v>0</v>
      </c>
      <c r="AP143" s="74">
        <f t="shared" si="54"/>
        <v>3200000</v>
      </c>
      <c r="AQ143" s="74">
        <v>0</v>
      </c>
      <c r="AR143" s="74">
        <v>0</v>
      </c>
      <c r="AS143" s="74">
        <v>0</v>
      </c>
      <c r="AT143" s="79">
        <v>0</v>
      </c>
      <c r="AU143" s="81">
        <f t="shared" si="55"/>
        <v>83980256.818181813</v>
      </c>
      <c r="AV143" s="112">
        <f t="shared" si="56"/>
        <v>59462418.140909083</v>
      </c>
      <c r="AW143" s="74">
        <f t="shared" si="57"/>
        <v>78669266.818181813</v>
      </c>
      <c r="AX143" s="74">
        <f t="shared" si="58"/>
        <v>5506848.6772727277</v>
      </c>
      <c r="AY143" s="75">
        <f t="shared" si="59"/>
        <v>1946241.8140909085</v>
      </c>
      <c r="AZ143" s="74">
        <v>0</v>
      </c>
      <c r="BA143" s="74">
        <v>0</v>
      </c>
      <c r="BB143" s="74">
        <v>0</v>
      </c>
      <c r="BC143" s="79">
        <v>0</v>
      </c>
      <c r="BD143" s="79">
        <v>0</v>
      </c>
      <c r="BE143" s="79">
        <v>0</v>
      </c>
      <c r="BF143" s="77">
        <v>0</v>
      </c>
      <c r="BG143" s="344">
        <f t="shared" si="60"/>
        <v>7453090.4913636362</v>
      </c>
      <c r="BH143" s="187">
        <f t="shared" si="61"/>
        <v>76527166</v>
      </c>
      <c r="BJ143" s="50">
        <v>12939</v>
      </c>
      <c r="BK143" s="50" t="s">
        <v>3477</v>
      </c>
      <c r="BM143" s="50">
        <f t="shared" si="62"/>
        <v>0</v>
      </c>
    </row>
    <row r="144" spans="1:65" s="50" customFormat="1" ht="24" customHeight="1" x14ac:dyDescent="0.2">
      <c r="A144" s="181">
        <f t="shared" si="42"/>
        <v>2655495</v>
      </c>
      <c r="B144" s="296">
        <v>112</v>
      </c>
      <c r="C144" s="264">
        <v>118</v>
      </c>
      <c r="D144" s="297">
        <v>12940</v>
      </c>
      <c r="E144" s="251" t="s">
        <v>519</v>
      </c>
      <c r="F144" s="252" t="s">
        <v>520</v>
      </c>
      <c r="G144" s="251" t="s">
        <v>87</v>
      </c>
      <c r="H144" s="272" t="s">
        <v>458</v>
      </c>
      <c r="I144" s="292" t="s">
        <v>2562</v>
      </c>
      <c r="J144" s="64" t="s">
        <v>521</v>
      </c>
      <c r="K144" s="64" t="s">
        <v>522</v>
      </c>
      <c r="L144" s="64" t="s">
        <v>458</v>
      </c>
      <c r="M144" s="290" t="s">
        <v>2381</v>
      </c>
      <c r="N144" s="98"/>
      <c r="O144" s="64"/>
      <c r="P144" s="89"/>
      <c r="Q144" s="253">
        <v>30</v>
      </c>
      <c r="R144" s="254">
        <v>60</v>
      </c>
      <c r="S144" s="64">
        <v>0</v>
      </c>
      <c r="T144" s="64">
        <v>0</v>
      </c>
      <c r="U144" s="89">
        <v>0</v>
      </c>
      <c r="V144" s="258">
        <v>22</v>
      </c>
      <c r="W144" s="98">
        <v>0</v>
      </c>
      <c r="X144" s="83">
        <v>0</v>
      </c>
      <c r="Y144" s="98">
        <v>2</v>
      </c>
      <c r="Z144" s="64">
        <v>2</v>
      </c>
      <c r="AA144" s="323">
        <v>1311206</v>
      </c>
      <c r="AB144" s="323">
        <v>46667</v>
      </c>
      <c r="AC144" s="324">
        <f t="shared" si="43"/>
        <v>1357873</v>
      </c>
      <c r="AD144" s="74">
        <v>4500000</v>
      </c>
      <c r="AE144" s="74">
        <v>6000000</v>
      </c>
      <c r="AF144" s="334">
        <f t="shared" si="44"/>
        <v>259230.3</v>
      </c>
      <c r="AG144" s="112">
        <f t="shared" si="45"/>
        <v>39336180</v>
      </c>
      <c r="AH144" s="74">
        <f t="shared" si="46"/>
        <v>1400010</v>
      </c>
      <c r="AI144" s="74">
        <f t="shared" si="47"/>
        <v>15553818</v>
      </c>
      <c r="AJ144" s="74">
        <f t="shared" si="48"/>
        <v>5310990</v>
      </c>
      <c r="AK144" s="74">
        <f t="shared" si="49"/>
        <v>4500000</v>
      </c>
      <c r="AL144" s="74">
        <f t="shared" si="50"/>
        <v>6000000</v>
      </c>
      <c r="AM144" s="74">
        <f t="shared" si="51"/>
        <v>0</v>
      </c>
      <c r="AN144" s="74">
        <f t="shared" si="52"/>
        <v>0</v>
      </c>
      <c r="AO144" s="74">
        <f t="shared" si="53"/>
        <v>0</v>
      </c>
      <c r="AP144" s="74">
        <f t="shared" si="54"/>
        <v>4400000</v>
      </c>
      <c r="AQ144" s="74">
        <v>0</v>
      </c>
      <c r="AR144" s="74">
        <v>0</v>
      </c>
      <c r="AS144" s="74">
        <v>0</v>
      </c>
      <c r="AT144" s="79">
        <v>0</v>
      </c>
      <c r="AU144" s="81">
        <f t="shared" si="55"/>
        <v>76500998</v>
      </c>
      <c r="AV144" s="112">
        <f t="shared" si="56"/>
        <v>51306707.439999998</v>
      </c>
      <c r="AW144" s="74">
        <f t="shared" si="57"/>
        <v>71190008</v>
      </c>
      <c r="AX144" s="74">
        <f t="shared" si="58"/>
        <v>4983300.5600000005</v>
      </c>
      <c r="AY144" s="75">
        <f t="shared" si="59"/>
        <v>1130670.7439999997</v>
      </c>
      <c r="AZ144" s="74">
        <v>0</v>
      </c>
      <c r="BA144" s="74">
        <v>0</v>
      </c>
      <c r="BB144" s="74">
        <v>0</v>
      </c>
      <c r="BC144" s="79">
        <v>0</v>
      </c>
      <c r="BD144" s="79">
        <v>0</v>
      </c>
      <c r="BE144" s="79">
        <v>0</v>
      </c>
      <c r="BF144" s="77">
        <v>0</v>
      </c>
      <c r="BG144" s="344">
        <f t="shared" si="60"/>
        <v>6113971.3040000005</v>
      </c>
      <c r="BH144" s="187">
        <f t="shared" si="61"/>
        <v>70387026</v>
      </c>
      <c r="BJ144" s="50">
        <v>12940</v>
      </c>
      <c r="BK144" s="50" t="s">
        <v>3478</v>
      </c>
      <c r="BM144" s="50">
        <f t="shared" si="62"/>
        <v>0</v>
      </c>
    </row>
    <row r="145" spans="1:65" s="50" customFormat="1" ht="24" customHeight="1" x14ac:dyDescent="0.2">
      <c r="A145" s="181">
        <f t="shared" si="42"/>
        <v>2655495</v>
      </c>
      <c r="B145" s="296">
        <v>124</v>
      </c>
      <c r="C145" s="264">
        <v>130</v>
      </c>
      <c r="D145" s="297">
        <v>12941</v>
      </c>
      <c r="E145" s="251" t="s">
        <v>467</v>
      </c>
      <c r="F145" s="252" t="s">
        <v>523</v>
      </c>
      <c r="G145" s="251" t="s">
        <v>87</v>
      </c>
      <c r="H145" s="272" t="s">
        <v>458</v>
      </c>
      <c r="I145" s="292" t="s">
        <v>2573</v>
      </c>
      <c r="J145" s="64" t="s">
        <v>524</v>
      </c>
      <c r="K145" s="64" t="s">
        <v>525</v>
      </c>
      <c r="L145" s="64" t="s">
        <v>458</v>
      </c>
      <c r="M145" s="305" t="s">
        <v>2380</v>
      </c>
      <c r="N145" s="98"/>
      <c r="O145" s="64"/>
      <c r="P145" s="89"/>
      <c r="Q145" s="253">
        <v>30</v>
      </c>
      <c r="R145" s="254">
        <v>70</v>
      </c>
      <c r="S145" s="64">
        <v>0</v>
      </c>
      <c r="T145" s="64">
        <v>0</v>
      </c>
      <c r="U145" s="89">
        <v>0</v>
      </c>
      <c r="V145" s="258">
        <v>20</v>
      </c>
      <c r="W145" s="98">
        <v>0</v>
      </c>
      <c r="X145" s="83">
        <v>0</v>
      </c>
      <c r="Y145" s="98">
        <v>0</v>
      </c>
      <c r="Z145" s="64">
        <v>0</v>
      </c>
      <c r="AA145" s="323">
        <v>1477052</v>
      </c>
      <c r="AB145" s="323">
        <v>46667</v>
      </c>
      <c r="AC145" s="324">
        <f t="shared" si="43"/>
        <v>1523719</v>
      </c>
      <c r="AD145" s="74">
        <v>4500000</v>
      </c>
      <c r="AE145" s="74">
        <v>6000000</v>
      </c>
      <c r="AF145" s="334">
        <f t="shared" si="44"/>
        <v>290891.80909090908</v>
      </c>
      <c r="AG145" s="112">
        <f t="shared" si="45"/>
        <v>44311560</v>
      </c>
      <c r="AH145" s="74">
        <f t="shared" si="46"/>
        <v>1400010</v>
      </c>
      <c r="AI145" s="74">
        <f t="shared" si="47"/>
        <v>20362426.636363637</v>
      </c>
      <c r="AJ145" s="74">
        <f t="shared" si="48"/>
        <v>0</v>
      </c>
      <c r="AK145" s="74">
        <f t="shared" si="49"/>
        <v>4500000</v>
      </c>
      <c r="AL145" s="74">
        <f t="shared" si="50"/>
        <v>6000000</v>
      </c>
      <c r="AM145" s="74">
        <f t="shared" si="51"/>
        <v>0</v>
      </c>
      <c r="AN145" s="74">
        <f t="shared" si="52"/>
        <v>0</v>
      </c>
      <c r="AO145" s="74">
        <f t="shared" si="53"/>
        <v>0</v>
      </c>
      <c r="AP145" s="74">
        <f t="shared" si="54"/>
        <v>4000000</v>
      </c>
      <c r="AQ145" s="74">
        <v>0</v>
      </c>
      <c r="AR145" s="74">
        <v>0</v>
      </c>
      <c r="AS145" s="74">
        <v>0</v>
      </c>
      <c r="AT145" s="79">
        <v>0</v>
      </c>
      <c r="AU145" s="81">
        <f t="shared" si="55"/>
        <v>80573996.63636364</v>
      </c>
      <c r="AV145" s="112">
        <f t="shared" si="56"/>
        <v>60433816.871818185</v>
      </c>
      <c r="AW145" s="74">
        <f t="shared" si="57"/>
        <v>80573996.63636364</v>
      </c>
      <c r="AX145" s="74">
        <f t="shared" si="58"/>
        <v>5640179.7645454556</v>
      </c>
      <c r="AY145" s="75">
        <f t="shared" si="59"/>
        <v>2043381.6871818185</v>
      </c>
      <c r="AZ145" s="74">
        <v>0</v>
      </c>
      <c r="BA145" s="74">
        <v>0</v>
      </c>
      <c r="BB145" s="74">
        <v>0</v>
      </c>
      <c r="BC145" s="79">
        <v>0</v>
      </c>
      <c r="BD145" s="79">
        <v>0</v>
      </c>
      <c r="BE145" s="79">
        <v>0</v>
      </c>
      <c r="BF145" s="77">
        <v>0</v>
      </c>
      <c r="BG145" s="344">
        <f t="shared" si="60"/>
        <v>7683561.4517272739</v>
      </c>
      <c r="BH145" s="187">
        <f t="shared" si="61"/>
        <v>72890435</v>
      </c>
      <c r="BJ145" s="50">
        <v>12941</v>
      </c>
      <c r="BK145" s="50" t="s">
        <v>3479</v>
      </c>
      <c r="BM145" s="50">
        <f t="shared" si="62"/>
        <v>0</v>
      </c>
    </row>
    <row r="146" spans="1:65" s="50" customFormat="1" ht="24" customHeight="1" x14ac:dyDescent="0.2">
      <c r="A146" s="181">
        <f t="shared" si="42"/>
        <v>2655495</v>
      </c>
      <c r="B146" s="296">
        <v>641</v>
      </c>
      <c r="C146" s="264">
        <v>438</v>
      </c>
      <c r="D146" s="297">
        <v>12942</v>
      </c>
      <c r="E146" s="241" t="s">
        <v>526</v>
      </c>
      <c r="F146" s="242" t="s">
        <v>527</v>
      </c>
      <c r="G146" s="285" t="s">
        <v>137</v>
      </c>
      <c r="H146" s="272" t="s">
        <v>458</v>
      </c>
      <c r="I146" s="292" t="s">
        <v>3037</v>
      </c>
      <c r="J146" s="64" t="s">
        <v>528</v>
      </c>
      <c r="K146" s="64" t="s">
        <v>529</v>
      </c>
      <c r="L146" s="64" t="s">
        <v>458</v>
      </c>
      <c r="M146" s="290" t="s">
        <v>137</v>
      </c>
      <c r="N146" s="243" t="s">
        <v>2410</v>
      </c>
      <c r="O146" s="64"/>
      <c r="P146" s="89"/>
      <c r="Q146" s="243">
        <v>30</v>
      </c>
      <c r="R146" s="245">
        <v>120</v>
      </c>
      <c r="S146" s="245">
        <v>110</v>
      </c>
      <c r="T146" s="245">
        <v>29.33</v>
      </c>
      <c r="U146" s="89">
        <v>0</v>
      </c>
      <c r="V146" s="260">
        <v>14</v>
      </c>
      <c r="W146" s="98">
        <v>0</v>
      </c>
      <c r="X146" s="83">
        <v>0</v>
      </c>
      <c r="Y146" s="98">
        <v>0</v>
      </c>
      <c r="Z146" s="64">
        <v>0</v>
      </c>
      <c r="AA146" s="315">
        <v>885165</v>
      </c>
      <c r="AB146" s="315">
        <v>46667</v>
      </c>
      <c r="AC146" s="316">
        <f t="shared" si="43"/>
        <v>931832</v>
      </c>
      <c r="AD146" s="74">
        <v>4500000</v>
      </c>
      <c r="AE146" s="74">
        <v>6000000</v>
      </c>
      <c r="AF146" s="334">
        <f t="shared" si="44"/>
        <v>177895.19999999998</v>
      </c>
      <c r="AG146" s="112">
        <f t="shared" si="45"/>
        <v>26554950</v>
      </c>
      <c r="AH146" s="74">
        <f t="shared" si="46"/>
        <v>1400010</v>
      </c>
      <c r="AI146" s="74">
        <f t="shared" si="47"/>
        <v>21347423.999999996</v>
      </c>
      <c r="AJ146" s="74">
        <f t="shared" si="48"/>
        <v>0</v>
      </c>
      <c r="AK146" s="74">
        <f t="shared" si="49"/>
        <v>4500000</v>
      </c>
      <c r="AL146" s="74">
        <f t="shared" si="50"/>
        <v>6000000</v>
      </c>
      <c r="AM146" s="74">
        <f t="shared" si="51"/>
        <v>4892117.9999999991</v>
      </c>
      <c r="AN146" s="74">
        <f t="shared" si="52"/>
        <v>5217666.2159999991</v>
      </c>
      <c r="AO146" s="74">
        <f t="shared" si="53"/>
        <v>0</v>
      </c>
      <c r="AP146" s="74">
        <f t="shared" si="54"/>
        <v>2800000</v>
      </c>
      <c r="AQ146" s="74">
        <v>0</v>
      </c>
      <c r="AR146" s="74">
        <v>0</v>
      </c>
      <c r="AS146" s="74">
        <v>0</v>
      </c>
      <c r="AT146" s="79">
        <v>0</v>
      </c>
      <c r="AU146" s="81">
        <f t="shared" si="55"/>
        <v>72712168.216000006</v>
      </c>
      <c r="AV146" s="112">
        <f t="shared" si="56"/>
        <v>54322316.440880008</v>
      </c>
      <c r="AW146" s="74">
        <f t="shared" si="57"/>
        <v>72712168.215999991</v>
      </c>
      <c r="AX146" s="74">
        <f t="shared" si="58"/>
        <v>5089851.7751199994</v>
      </c>
      <c r="AY146" s="75">
        <f t="shared" si="59"/>
        <v>1432231.644088001</v>
      </c>
      <c r="AZ146" s="74">
        <v>0</v>
      </c>
      <c r="BA146" s="74">
        <v>0</v>
      </c>
      <c r="BB146" s="74">
        <v>0</v>
      </c>
      <c r="BC146" s="79">
        <v>0</v>
      </c>
      <c r="BD146" s="79">
        <v>0</v>
      </c>
      <c r="BE146" s="79">
        <v>0</v>
      </c>
      <c r="BF146" s="77">
        <v>0</v>
      </c>
      <c r="BG146" s="344">
        <f t="shared" si="60"/>
        <v>6522083.4192080004</v>
      </c>
      <c r="BH146" s="187">
        <f t="shared" si="61"/>
        <v>66190084</v>
      </c>
      <c r="BJ146" s="50">
        <v>12942</v>
      </c>
      <c r="BK146" s="50" t="s">
        <v>3480</v>
      </c>
      <c r="BM146" s="50">
        <f t="shared" si="62"/>
        <v>0</v>
      </c>
    </row>
    <row r="147" spans="1:65" s="50" customFormat="1" ht="24" customHeight="1" x14ac:dyDescent="0.2">
      <c r="A147" s="181">
        <f t="shared" si="42"/>
        <v>2655495</v>
      </c>
      <c r="B147" s="296">
        <v>113</v>
      </c>
      <c r="C147" s="264">
        <v>119</v>
      </c>
      <c r="D147" s="297">
        <v>12943</v>
      </c>
      <c r="E147" s="251" t="s">
        <v>530</v>
      </c>
      <c r="F147" s="252" t="s">
        <v>531</v>
      </c>
      <c r="G147" s="251" t="s">
        <v>87</v>
      </c>
      <c r="H147" s="272" t="s">
        <v>458</v>
      </c>
      <c r="I147" s="292" t="s">
        <v>2563</v>
      </c>
      <c r="J147" s="64" t="s">
        <v>532</v>
      </c>
      <c r="K147" s="64" t="s">
        <v>533</v>
      </c>
      <c r="L147" s="64" t="s">
        <v>458</v>
      </c>
      <c r="M147" s="305" t="s">
        <v>2380</v>
      </c>
      <c r="N147" s="98"/>
      <c r="O147" s="64"/>
      <c r="P147" s="89"/>
      <c r="Q147" s="253">
        <v>30</v>
      </c>
      <c r="R147" s="254">
        <v>60</v>
      </c>
      <c r="S147" s="64">
        <v>0</v>
      </c>
      <c r="T147" s="64">
        <v>0</v>
      </c>
      <c r="U147" s="89">
        <v>0</v>
      </c>
      <c r="V147" s="259">
        <v>22</v>
      </c>
      <c r="W147" s="98">
        <v>0</v>
      </c>
      <c r="X147" s="83">
        <v>0</v>
      </c>
      <c r="Y147" s="98">
        <v>0</v>
      </c>
      <c r="Z147" s="64">
        <v>0</v>
      </c>
      <c r="AA147" s="323">
        <v>1477052</v>
      </c>
      <c r="AB147" s="323">
        <v>46667</v>
      </c>
      <c r="AC147" s="324">
        <f t="shared" si="43"/>
        <v>1523719</v>
      </c>
      <c r="AD147" s="74">
        <v>4500000</v>
      </c>
      <c r="AE147" s="74">
        <v>6000000</v>
      </c>
      <c r="AF147" s="334">
        <f t="shared" si="44"/>
        <v>290891.80909090908</v>
      </c>
      <c r="AG147" s="112">
        <f t="shared" si="45"/>
        <v>44311560</v>
      </c>
      <c r="AH147" s="74">
        <f t="shared" si="46"/>
        <v>1400010</v>
      </c>
      <c r="AI147" s="74">
        <f t="shared" si="47"/>
        <v>17453508.545454547</v>
      </c>
      <c r="AJ147" s="74">
        <f t="shared" si="48"/>
        <v>0</v>
      </c>
      <c r="AK147" s="74">
        <f t="shared" si="49"/>
        <v>4500000</v>
      </c>
      <c r="AL147" s="74">
        <f t="shared" si="50"/>
        <v>6000000</v>
      </c>
      <c r="AM147" s="74">
        <f t="shared" si="51"/>
        <v>0</v>
      </c>
      <c r="AN147" s="74">
        <f t="shared" si="52"/>
        <v>0</v>
      </c>
      <c r="AO147" s="74">
        <f t="shared" si="53"/>
        <v>0</v>
      </c>
      <c r="AP147" s="74">
        <f t="shared" si="54"/>
        <v>4400000</v>
      </c>
      <c r="AQ147" s="74">
        <v>0</v>
      </c>
      <c r="AR147" s="74">
        <v>0</v>
      </c>
      <c r="AS147" s="74">
        <v>0</v>
      </c>
      <c r="AT147" s="79">
        <v>0</v>
      </c>
      <c r="AU147" s="81">
        <f t="shared" si="55"/>
        <v>78065078.545454547</v>
      </c>
      <c r="AV147" s="112">
        <f t="shared" si="56"/>
        <v>57700523.047272727</v>
      </c>
      <c r="AW147" s="74">
        <f t="shared" si="57"/>
        <v>78065078.545454547</v>
      </c>
      <c r="AX147" s="74">
        <f t="shared" si="58"/>
        <v>5464555.498181819</v>
      </c>
      <c r="AY147" s="75">
        <f t="shared" si="59"/>
        <v>1770052.3047272728</v>
      </c>
      <c r="AZ147" s="74">
        <v>0</v>
      </c>
      <c r="BA147" s="74">
        <v>0</v>
      </c>
      <c r="BB147" s="74">
        <v>0</v>
      </c>
      <c r="BC147" s="79">
        <v>0</v>
      </c>
      <c r="BD147" s="79">
        <v>0</v>
      </c>
      <c r="BE147" s="79">
        <v>0</v>
      </c>
      <c r="BF147" s="77">
        <v>0</v>
      </c>
      <c r="BG147" s="344">
        <f t="shared" si="60"/>
        <v>7234607.802909092</v>
      </c>
      <c r="BH147" s="187">
        <f t="shared" si="61"/>
        <v>70830470</v>
      </c>
      <c r="BJ147" s="50">
        <v>12943</v>
      </c>
      <c r="BK147" s="50" t="s">
        <v>3481</v>
      </c>
      <c r="BM147" s="50">
        <f t="shared" si="62"/>
        <v>0</v>
      </c>
    </row>
    <row r="148" spans="1:65" s="50" customFormat="1" ht="24" customHeight="1" x14ac:dyDescent="0.5">
      <c r="A148" s="181">
        <f t="shared" si="42"/>
        <v>2655495</v>
      </c>
      <c r="B148" s="296">
        <v>123</v>
      </c>
      <c r="C148" s="264">
        <v>129</v>
      </c>
      <c r="D148" s="297">
        <v>12944</v>
      </c>
      <c r="E148" s="251" t="s">
        <v>111</v>
      </c>
      <c r="F148" s="252" t="s">
        <v>534</v>
      </c>
      <c r="G148" s="251" t="s">
        <v>87</v>
      </c>
      <c r="H148" s="272" t="s">
        <v>458</v>
      </c>
      <c r="I148" s="426" t="s">
        <v>2572</v>
      </c>
      <c r="J148" s="64" t="s">
        <v>535</v>
      </c>
      <c r="K148" s="64"/>
      <c r="L148" s="64" t="s">
        <v>458</v>
      </c>
      <c r="M148" s="290" t="s">
        <v>2382</v>
      </c>
      <c r="N148" s="98"/>
      <c r="O148" s="64"/>
      <c r="P148" s="89"/>
      <c r="Q148" s="253">
        <v>30</v>
      </c>
      <c r="R148" s="254">
        <v>100</v>
      </c>
      <c r="S148" s="64">
        <v>0</v>
      </c>
      <c r="T148" s="64">
        <v>0</v>
      </c>
      <c r="U148" s="89">
        <v>0</v>
      </c>
      <c r="V148" s="258">
        <v>20</v>
      </c>
      <c r="W148" s="98">
        <v>0</v>
      </c>
      <c r="X148" s="83">
        <v>0</v>
      </c>
      <c r="Y148" s="98">
        <v>2</v>
      </c>
      <c r="Z148" s="64">
        <v>2</v>
      </c>
      <c r="AA148" s="323">
        <v>1145360</v>
      </c>
      <c r="AB148" s="323">
        <v>46667</v>
      </c>
      <c r="AC148" s="324">
        <f t="shared" si="43"/>
        <v>1192027</v>
      </c>
      <c r="AD148" s="74">
        <v>4500000</v>
      </c>
      <c r="AE148" s="74">
        <v>6000000</v>
      </c>
      <c r="AF148" s="334">
        <f t="shared" si="44"/>
        <v>227568.79090909089</v>
      </c>
      <c r="AG148" s="112">
        <f t="shared" si="45"/>
        <v>34360800</v>
      </c>
      <c r="AH148" s="74">
        <f t="shared" si="46"/>
        <v>1400010</v>
      </c>
      <c r="AI148" s="74">
        <f t="shared" si="47"/>
        <v>22756879.09090909</v>
      </c>
      <c r="AJ148" s="74">
        <f t="shared" si="48"/>
        <v>5310990</v>
      </c>
      <c r="AK148" s="74">
        <f t="shared" si="49"/>
        <v>4500000</v>
      </c>
      <c r="AL148" s="74">
        <f t="shared" si="50"/>
        <v>6000000</v>
      </c>
      <c r="AM148" s="74">
        <f t="shared" si="51"/>
        <v>0</v>
      </c>
      <c r="AN148" s="74">
        <f t="shared" si="52"/>
        <v>0</v>
      </c>
      <c r="AO148" s="74">
        <f t="shared" si="53"/>
        <v>0</v>
      </c>
      <c r="AP148" s="74">
        <f t="shared" si="54"/>
        <v>4000000</v>
      </c>
      <c r="AQ148" s="74">
        <v>0</v>
      </c>
      <c r="AR148" s="74">
        <v>0</v>
      </c>
      <c r="AS148" s="74">
        <v>0</v>
      </c>
      <c r="AT148" s="79">
        <v>0</v>
      </c>
      <c r="AU148" s="81">
        <f t="shared" si="55"/>
        <v>78328679.090909094</v>
      </c>
      <c r="AV148" s="112">
        <f t="shared" si="56"/>
        <v>53406450.854545459</v>
      </c>
      <c r="AW148" s="74">
        <f t="shared" si="57"/>
        <v>73017689.090909094</v>
      </c>
      <c r="AX148" s="74">
        <f t="shared" si="58"/>
        <v>5111238.2363636373</v>
      </c>
      <c r="AY148" s="75">
        <f t="shared" si="59"/>
        <v>1340645.0854545459</v>
      </c>
      <c r="AZ148" s="74">
        <v>0</v>
      </c>
      <c r="BA148" s="74">
        <v>0</v>
      </c>
      <c r="BB148" s="74">
        <v>0</v>
      </c>
      <c r="BC148" s="79">
        <v>0</v>
      </c>
      <c r="BD148" s="79">
        <v>0</v>
      </c>
      <c r="BE148" s="79">
        <v>0</v>
      </c>
      <c r="BF148" s="77">
        <v>20000000</v>
      </c>
      <c r="BG148" s="344">
        <f t="shared" si="60"/>
        <v>26451883.321818184</v>
      </c>
      <c r="BH148" s="187">
        <f t="shared" si="61"/>
        <v>51876795</v>
      </c>
      <c r="BJ148" s="50">
        <v>12944</v>
      </c>
      <c r="BK148" s="50" t="s">
        <v>3482</v>
      </c>
      <c r="BM148" s="50">
        <f t="shared" si="62"/>
        <v>0</v>
      </c>
    </row>
    <row r="149" spans="1:65" s="50" customFormat="1" ht="24" customHeight="1" x14ac:dyDescent="0.2">
      <c r="A149" s="181">
        <f t="shared" si="42"/>
        <v>2655495</v>
      </c>
      <c r="B149" s="296">
        <v>638</v>
      </c>
      <c r="C149" s="264">
        <v>435</v>
      </c>
      <c r="D149" s="297">
        <v>12945</v>
      </c>
      <c r="E149" s="241" t="s">
        <v>135</v>
      </c>
      <c r="F149" s="242" t="s">
        <v>536</v>
      </c>
      <c r="G149" s="285" t="s">
        <v>137</v>
      </c>
      <c r="H149" s="272" t="s">
        <v>458</v>
      </c>
      <c r="I149" s="292" t="s">
        <v>3034</v>
      </c>
      <c r="J149" s="64" t="s">
        <v>537</v>
      </c>
      <c r="K149" s="64" t="s">
        <v>538</v>
      </c>
      <c r="L149" s="64" t="s">
        <v>458</v>
      </c>
      <c r="M149" s="290" t="s">
        <v>137</v>
      </c>
      <c r="N149" s="98"/>
      <c r="O149" s="245" t="s">
        <v>2410</v>
      </c>
      <c r="P149" s="89"/>
      <c r="Q149" s="243">
        <v>30</v>
      </c>
      <c r="R149" s="245">
        <v>90</v>
      </c>
      <c r="S149" s="245">
        <v>0</v>
      </c>
      <c r="T149" s="245">
        <v>0</v>
      </c>
      <c r="U149" s="89">
        <v>0</v>
      </c>
      <c r="V149" s="260">
        <v>30</v>
      </c>
      <c r="W149" s="98">
        <v>0</v>
      </c>
      <c r="X149" s="83">
        <v>0</v>
      </c>
      <c r="Y149" s="98">
        <v>0</v>
      </c>
      <c r="Z149" s="64">
        <v>0</v>
      </c>
      <c r="AA149" s="315">
        <v>885165</v>
      </c>
      <c r="AB149" s="315">
        <v>46667</v>
      </c>
      <c r="AC149" s="316">
        <f t="shared" si="43"/>
        <v>931832</v>
      </c>
      <c r="AD149" s="74">
        <v>4500000</v>
      </c>
      <c r="AE149" s="74">
        <v>6000000</v>
      </c>
      <c r="AF149" s="334">
        <f t="shared" si="44"/>
        <v>177895.19999999998</v>
      </c>
      <c r="AG149" s="112">
        <f t="shared" si="45"/>
        <v>26554950</v>
      </c>
      <c r="AH149" s="74">
        <f t="shared" si="46"/>
        <v>1400010</v>
      </c>
      <c r="AI149" s="74">
        <f t="shared" si="47"/>
        <v>16010567.999999998</v>
      </c>
      <c r="AJ149" s="74">
        <f t="shared" si="48"/>
        <v>0</v>
      </c>
      <c r="AK149" s="74">
        <f t="shared" si="49"/>
        <v>4500000</v>
      </c>
      <c r="AL149" s="74">
        <f t="shared" si="50"/>
        <v>6000000</v>
      </c>
      <c r="AM149" s="74">
        <f t="shared" si="51"/>
        <v>0</v>
      </c>
      <c r="AN149" s="74">
        <f t="shared" si="52"/>
        <v>0</v>
      </c>
      <c r="AO149" s="74">
        <f t="shared" si="53"/>
        <v>0</v>
      </c>
      <c r="AP149" s="74">
        <f t="shared" si="54"/>
        <v>6000000</v>
      </c>
      <c r="AQ149" s="74">
        <v>0</v>
      </c>
      <c r="AR149" s="74">
        <v>0</v>
      </c>
      <c r="AS149" s="74">
        <v>0</v>
      </c>
      <c r="AT149" s="79">
        <v>0</v>
      </c>
      <c r="AU149" s="81">
        <f t="shared" si="55"/>
        <v>60465528</v>
      </c>
      <c r="AV149" s="112">
        <f t="shared" si="56"/>
        <v>39732941.039999999</v>
      </c>
      <c r="AW149" s="74">
        <f t="shared" si="57"/>
        <v>60465528</v>
      </c>
      <c r="AX149" s="74">
        <f t="shared" si="58"/>
        <v>4232586.96</v>
      </c>
      <c r="AY149" s="75">
        <f t="shared" si="59"/>
        <v>0</v>
      </c>
      <c r="AZ149" s="74">
        <v>0</v>
      </c>
      <c r="BA149" s="74">
        <v>0</v>
      </c>
      <c r="BB149" s="74">
        <v>0</v>
      </c>
      <c r="BC149" s="79">
        <v>0</v>
      </c>
      <c r="BD149" s="79">
        <v>0</v>
      </c>
      <c r="BE149" s="79">
        <v>0</v>
      </c>
      <c r="BF149" s="77">
        <v>0</v>
      </c>
      <c r="BG149" s="344">
        <f t="shared" si="60"/>
        <v>4232586.96</v>
      </c>
      <c r="BH149" s="187">
        <f t="shared" si="61"/>
        <v>56232941</v>
      </c>
      <c r="BJ149" s="50">
        <v>12945</v>
      </c>
      <c r="BK149" s="50" t="s">
        <v>3483</v>
      </c>
      <c r="BM149" s="50">
        <f t="shared" si="62"/>
        <v>0</v>
      </c>
    </row>
    <row r="150" spans="1:65" s="50" customFormat="1" ht="24" customHeight="1" x14ac:dyDescent="0.2">
      <c r="A150" s="181">
        <f t="shared" si="42"/>
        <v>2655495</v>
      </c>
      <c r="B150" s="296">
        <v>649</v>
      </c>
      <c r="C150" s="264">
        <v>446</v>
      </c>
      <c r="D150" s="297">
        <v>12946</v>
      </c>
      <c r="E150" s="241" t="s">
        <v>135</v>
      </c>
      <c r="F150" s="242" t="s">
        <v>539</v>
      </c>
      <c r="G150" s="285" t="s">
        <v>137</v>
      </c>
      <c r="H150" s="272" t="s">
        <v>458</v>
      </c>
      <c r="I150" s="292" t="s">
        <v>3044</v>
      </c>
      <c r="J150" s="64" t="s">
        <v>540</v>
      </c>
      <c r="K150" s="64" t="s">
        <v>541</v>
      </c>
      <c r="L150" s="64" t="s">
        <v>458</v>
      </c>
      <c r="M150" s="290" t="s">
        <v>137</v>
      </c>
      <c r="N150" s="243" t="s">
        <v>2410</v>
      </c>
      <c r="O150" s="64"/>
      <c r="P150" s="89"/>
      <c r="Q150" s="243">
        <v>30</v>
      </c>
      <c r="R150" s="245">
        <v>120</v>
      </c>
      <c r="S150" s="245">
        <v>110</v>
      </c>
      <c r="T150" s="245">
        <v>29.33</v>
      </c>
      <c r="U150" s="89">
        <v>0</v>
      </c>
      <c r="V150" s="260">
        <v>15</v>
      </c>
      <c r="W150" s="98">
        <v>0</v>
      </c>
      <c r="X150" s="83">
        <v>0</v>
      </c>
      <c r="Y150" s="98">
        <v>1</v>
      </c>
      <c r="Z150" s="64">
        <v>1</v>
      </c>
      <c r="AA150" s="315">
        <v>885165</v>
      </c>
      <c r="AB150" s="315">
        <v>46667</v>
      </c>
      <c r="AC150" s="316">
        <f t="shared" si="43"/>
        <v>931832</v>
      </c>
      <c r="AD150" s="74">
        <v>4500000</v>
      </c>
      <c r="AE150" s="74">
        <v>6000000</v>
      </c>
      <c r="AF150" s="334">
        <f t="shared" si="44"/>
        <v>177895.19999999998</v>
      </c>
      <c r="AG150" s="112">
        <f t="shared" si="45"/>
        <v>26554950</v>
      </c>
      <c r="AH150" s="74">
        <f t="shared" si="46"/>
        <v>1400010</v>
      </c>
      <c r="AI150" s="74">
        <f t="shared" si="47"/>
        <v>21347423.999999996</v>
      </c>
      <c r="AJ150" s="74">
        <f t="shared" si="48"/>
        <v>2655495</v>
      </c>
      <c r="AK150" s="74">
        <f t="shared" si="49"/>
        <v>4500000</v>
      </c>
      <c r="AL150" s="74">
        <f t="shared" si="50"/>
        <v>6000000</v>
      </c>
      <c r="AM150" s="74">
        <f t="shared" si="51"/>
        <v>4892117.9999999991</v>
      </c>
      <c r="AN150" s="74">
        <f t="shared" si="52"/>
        <v>5217666.2159999991</v>
      </c>
      <c r="AO150" s="74">
        <f t="shared" si="53"/>
        <v>0</v>
      </c>
      <c r="AP150" s="74">
        <f t="shared" si="54"/>
        <v>3000000</v>
      </c>
      <c r="AQ150" s="74">
        <v>0</v>
      </c>
      <c r="AR150" s="74">
        <v>0</v>
      </c>
      <c r="AS150" s="74">
        <v>0</v>
      </c>
      <c r="AT150" s="79">
        <v>0</v>
      </c>
      <c r="AU150" s="81">
        <f t="shared" si="55"/>
        <v>75567663.216000006</v>
      </c>
      <c r="AV150" s="112">
        <f t="shared" si="56"/>
        <v>54308316.440880008</v>
      </c>
      <c r="AW150" s="74">
        <f t="shared" si="57"/>
        <v>72912168.215999991</v>
      </c>
      <c r="AX150" s="74">
        <f t="shared" si="58"/>
        <v>5103851.7751199994</v>
      </c>
      <c r="AY150" s="75">
        <f t="shared" si="59"/>
        <v>1430831.644088001</v>
      </c>
      <c r="AZ150" s="74">
        <v>0</v>
      </c>
      <c r="BA150" s="74">
        <v>0</v>
      </c>
      <c r="BB150" s="74">
        <v>0</v>
      </c>
      <c r="BC150" s="79">
        <v>0</v>
      </c>
      <c r="BD150" s="79">
        <v>0</v>
      </c>
      <c r="BE150" s="79">
        <v>0</v>
      </c>
      <c r="BF150" s="77">
        <v>0</v>
      </c>
      <c r="BG150" s="344">
        <f t="shared" si="60"/>
        <v>6534683.4192080004</v>
      </c>
      <c r="BH150" s="187">
        <f t="shared" si="61"/>
        <v>69032979</v>
      </c>
      <c r="BJ150" s="50">
        <v>12946</v>
      </c>
      <c r="BK150" s="50" t="s">
        <v>3484</v>
      </c>
      <c r="BM150" s="50">
        <f t="shared" si="62"/>
        <v>0</v>
      </c>
    </row>
    <row r="151" spans="1:65" s="50" customFormat="1" ht="24" customHeight="1" x14ac:dyDescent="0.2">
      <c r="A151" s="181">
        <f t="shared" si="42"/>
        <v>2655495</v>
      </c>
      <c r="B151" s="296">
        <v>640</v>
      </c>
      <c r="C151" s="264">
        <v>437</v>
      </c>
      <c r="D151" s="297">
        <v>12947</v>
      </c>
      <c r="E151" s="241" t="s">
        <v>542</v>
      </c>
      <c r="F151" s="242" t="s">
        <v>543</v>
      </c>
      <c r="G151" s="285" t="s">
        <v>137</v>
      </c>
      <c r="H151" s="272" t="s">
        <v>458</v>
      </c>
      <c r="I151" s="292" t="s">
        <v>3036</v>
      </c>
      <c r="J151" s="64" t="s">
        <v>544</v>
      </c>
      <c r="K151" s="64" t="s">
        <v>545</v>
      </c>
      <c r="L151" s="64" t="s">
        <v>458</v>
      </c>
      <c r="M151" s="290" t="s">
        <v>137</v>
      </c>
      <c r="N151" s="243" t="s">
        <v>2410</v>
      </c>
      <c r="O151" s="64"/>
      <c r="P151" s="89"/>
      <c r="Q151" s="243">
        <v>30</v>
      </c>
      <c r="R151" s="245">
        <v>120</v>
      </c>
      <c r="S151" s="245">
        <v>110</v>
      </c>
      <c r="T151" s="245">
        <v>29.33</v>
      </c>
      <c r="U151" s="89">
        <v>0</v>
      </c>
      <c r="V151" s="260">
        <v>14</v>
      </c>
      <c r="W151" s="98">
        <v>0</v>
      </c>
      <c r="X151" s="83">
        <v>0</v>
      </c>
      <c r="Y151" s="98">
        <v>1</v>
      </c>
      <c r="Z151" s="64">
        <v>1</v>
      </c>
      <c r="AA151" s="315">
        <v>885165</v>
      </c>
      <c r="AB151" s="315">
        <v>46667</v>
      </c>
      <c r="AC151" s="316">
        <f t="shared" si="43"/>
        <v>931832</v>
      </c>
      <c r="AD151" s="74">
        <v>4500000</v>
      </c>
      <c r="AE151" s="74">
        <v>6000000</v>
      </c>
      <c r="AF151" s="334">
        <f t="shared" si="44"/>
        <v>177895.19999999998</v>
      </c>
      <c r="AG151" s="112">
        <f t="shared" si="45"/>
        <v>26554950</v>
      </c>
      <c r="AH151" s="74">
        <f t="shared" si="46"/>
        <v>1400010</v>
      </c>
      <c r="AI151" s="74">
        <f t="shared" si="47"/>
        <v>21347423.999999996</v>
      </c>
      <c r="AJ151" s="74">
        <f t="shared" si="48"/>
        <v>2655495</v>
      </c>
      <c r="AK151" s="74">
        <f t="shared" si="49"/>
        <v>4500000</v>
      </c>
      <c r="AL151" s="74">
        <f t="shared" si="50"/>
        <v>6000000</v>
      </c>
      <c r="AM151" s="74">
        <f t="shared" si="51"/>
        <v>4892117.9999999991</v>
      </c>
      <c r="AN151" s="74">
        <f t="shared" si="52"/>
        <v>5217666.2159999991</v>
      </c>
      <c r="AO151" s="74">
        <f t="shared" si="53"/>
        <v>0</v>
      </c>
      <c r="AP151" s="74">
        <f t="shared" si="54"/>
        <v>2800000</v>
      </c>
      <c r="AQ151" s="74">
        <v>0</v>
      </c>
      <c r="AR151" s="74">
        <v>0</v>
      </c>
      <c r="AS151" s="74">
        <v>0</v>
      </c>
      <c r="AT151" s="79">
        <v>0</v>
      </c>
      <c r="AU151" s="81">
        <f t="shared" si="55"/>
        <v>75367663.216000006</v>
      </c>
      <c r="AV151" s="112">
        <f t="shared" si="56"/>
        <v>54322316.440880008</v>
      </c>
      <c r="AW151" s="74">
        <f t="shared" si="57"/>
        <v>72712168.215999991</v>
      </c>
      <c r="AX151" s="74">
        <f t="shared" si="58"/>
        <v>5089851.7751199994</v>
      </c>
      <c r="AY151" s="75">
        <f t="shared" si="59"/>
        <v>1432231.644088001</v>
      </c>
      <c r="AZ151" s="74">
        <v>0</v>
      </c>
      <c r="BA151" s="74">
        <v>0</v>
      </c>
      <c r="BB151" s="74">
        <v>0</v>
      </c>
      <c r="BC151" s="79">
        <v>0</v>
      </c>
      <c r="BD151" s="79">
        <v>0</v>
      </c>
      <c r="BE151" s="79">
        <v>0</v>
      </c>
      <c r="BF151" s="77">
        <v>0</v>
      </c>
      <c r="BG151" s="344">
        <f t="shared" si="60"/>
        <v>6522083.4192080004</v>
      </c>
      <c r="BH151" s="187">
        <f t="shared" si="61"/>
        <v>68845579</v>
      </c>
      <c r="BJ151" s="50">
        <v>12947</v>
      </c>
      <c r="BK151" s="50" t="s">
        <v>3485</v>
      </c>
      <c r="BM151" s="50">
        <f t="shared" si="62"/>
        <v>0</v>
      </c>
    </row>
    <row r="152" spans="1:65" s="50" customFormat="1" ht="24" customHeight="1" x14ac:dyDescent="0.2">
      <c r="A152" s="181">
        <f t="shared" si="42"/>
        <v>2655495</v>
      </c>
      <c r="B152" s="296">
        <v>636</v>
      </c>
      <c r="C152" s="264">
        <v>433</v>
      </c>
      <c r="D152" s="297">
        <v>12948</v>
      </c>
      <c r="E152" s="241" t="s">
        <v>291</v>
      </c>
      <c r="F152" s="242" t="s">
        <v>546</v>
      </c>
      <c r="G152" s="285" t="s">
        <v>137</v>
      </c>
      <c r="H152" s="272" t="s">
        <v>458</v>
      </c>
      <c r="I152" s="292" t="s">
        <v>3032</v>
      </c>
      <c r="J152" s="64" t="s">
        <v>547</v>
      </c>
      <c r="K152" s="64" t="s">
        <v>548</v>
      </c>
      <c r="L152" s="64" t="s">
        <v>458</v>
      </c>
      <c r="M152" s="290" t="s">
        <v>137</v>
      </c>
      <c r="N152" s="98"/>
      <c r="O152" s="245" t="s">
        <v>2410</v>
      </c>
      <c r="P152" s="89"/>
      <c r="Q152" s="243">
        <v>30</v>
      </c>
      <c r="R152" s="245">
        <v>90</v>
      </c>
      <c r="S152" s="245">
        <v>0</v>
      </c>
      <c r="T152" s="245">
        <v>0</v>
      </c>
      <c r="U152" s="89">
        <v>0</v>
      </c>
      <c r="V152" s="260">
        <v>24</v>
      </c>
      <c r="W152" s="98">
        <v>0</v>
      </c>
      <c r="X152" s="83">
        <v>0</v>
      </c>
      <c r="Y152" s="98">
        <v>1</v>
      </c>
      <c r="Z152" s="64">
        <v>0</v>
      </c>
      <c r="AA152" s="315">
        <v>885165</v>
      </c>
      <c r="AB152" s="315">
        <v>46667</v>
      </c>
      <c r="AC152" s="316">
        <f t="shared" si="43"/>
        <v>931832</v>
      </c>
      <c r="AD152" s="74">
        <v>4500000</v>
      </c>
      <c r="AE152" s="74">
        <v>6000000</v>
      </c>
      <c r="AF152" s="334">
        <f t="shared" si="44"/>
        <v>177895.19999999998</v>
      </c>
      <c r="AG152" s="112">
        <f t="shared" si="45"/>
        <v>26554950</v>
      </c>
      <c r="AH152" s="74">
        <f t="shared" si="46"/>
        <v>1400010</v>
      </c>
      <c r="AI152" s="74">
        <f t="shared" si="47"/>
        <v>16010567.999999998</v>
      </c>
      <c r="AJ152" s="74">
        <f t="shared" si="48"/>
        <v>0</v>
      </c>
      <c r="AK152" s="74">
        <f t="shared" si="49"/>
        <v>4500000</v>
      </c>
      <c r="AL152" s="74">
        <f t="shared" si="50"/>
        <v>6000000</v>
      </c>
      <c r="AM152" s="74">
        <f t="shared" si="51"/>
        <v>0</v>
      </c>
      <c r="AN152" s="74">
        <f t="shared" si="52"/>
        <v>0</v>
      </c>
      <c r="AO152" s="74">
        <f t="shared" si="53"/>
        <v>0</v>
      </c>
      <c r="AP152" s="74">
        <f t="shared" si="54"/>
        <v>4800000</v>
      </c>
      <c r="AQ152" s="74">
        <v>0</v>
      </c>
      <c r="AR152" s="74">
        <v>0</v>
      </c>
      <c r="AS152" s="74">
        <v>0</v>
      </c>
      <c r="AT152" s="79">
        <v>0</v>
      </c>
      <c r="AU152" s="81">
        <f t="shared" si="55"/>
        <v>59265528</v>
      </c>
      <c r="AV152" s="112">
        <f t="shared" si="56"/>
        <v>39816941.039999999</v>
      </c>
      <c r="AW152" s="74">
        <f t="shared" si="57"/>
        <v>59265528</v>
      </c>
      <c r="AX152" s="74">
        <f t="shared" si="58"/>
        <v>4148586.9600000004</v>
      </c>
      <c r="AY152" s="75">
        <f t="shared" si="59"/>
        <v>0</v>
      </c>
      <c r="AZ152" s="74">
        <v>0</v>
      </c>
      <c r="BA152" s="74">
        <v>0</v>
      </c>
      <c r="BB152" s="74">
        <v>0</v>
      </c>
      <c r="BC152" s="79">
        <v>0</v>
      </c>
      <c r="BD152" s="79">
        <v>0</v>
      </c>
      <c r="BE152" s="79">
        <v>0</v>
      </c>
      <c r="BF152" s="77">
        <v>0</v>
      </c>
      <c r="BG152" s="344">
        <f t="shared" si="60"/>
        <v>4148586.9600000004</v>
      </c>
      <c r="BH152" s="187">
        <f t="shared" si="61"/>
        <v>55116941</v>
      </c>
      <c r="BJ152" s="50">
        <v>12948</v>
      </c>
      <c r="BK152" s="50" t="s">
        <v>3486</v>
      </c>
      <c r="BM152" s="50">
        <f t="shared" si="62"/>
        <v>0</v>
      </c>
    </row>
    <row r="153" spans="1:65" s="50" customFormat="1" ht="24" customHeight="1" x14ac:dyDescent="0.2">
      <c r="A153" s="181">
        <f t="shared" si="42"/>
        <v>2655495</v>
      </c>
      <c r="B153" s="296">
        <v>117</v>
      </c>
      <c r="C153" s="264">
        <v>123</v>
      </c>
      <c r="D153" s="297">
        <v>12949</v>
      </c>
      <c r="E153" s="251" t="s">
        <v>374</v>
      </c>
      <c r="F153" s="252" t="s">
        <v>549</v>
      </c>
      <c r="G153" s="251" t="s">
        <v>87</v>
      </c>
      <c r="H153" s="272" t="s">
        <v>458</v>
      </c>
      <c r="I153" s="292" t="s">
        <v>2567</v>
      </c>
      <c r="J153" s="64" t="s">
        <v>550</v>
      </c>
      <c r="K153" s="64" t="s">
        <v>551</v>
      </c>
      <c r="L153" s="64" t="s">
        <v>458</v>
      </c>
      <c r="M153" s="290" t="s">
        <v>2380</v>
      </c>
      <c r="N153" s="98"/>
      <c r="O153" s="64"/>
      <c r="P153" s="89"/>
      <c r="Q153" s="253">
        <v>30</v>
      </c>
      <c r="R153" s="254">
        <v>100</v>
      </c>
      <c r="S153" s="64">
        <v>0</v>
      </c>
      <c r="T153" s="64">
        <v>0</v>
      </c>
      <c r="U153" s="89">
        <v>0</v>
      </c>
      <c r="V153" s="258">
        <v>17</v>
      </c>
      <c r="W153" s="98">
        <v>0</v>
      </c>
      <c r="X153" s="83">
        <v>0</v>
      </c>
      <c r="Y153" s="98">
        <v>0</v>
      </c>
      <c r="Z153" s="64">
        <v>0</v>
      </c>
      <c r="AA153" s="323">
        <v>1477052</v>
      </c>
      <c r="AB153" s="323">
        <v>0</v>
      </c>
      <c r="AC153" s="324">
        <f t="shared" si="43"/>
        <v>1477052</v>
      </c>
      <c r="AD153" s="74">
        <v>4500000</v>
      </c>
      <c r="AE153" s="74">
        <v>6000000</v>
      </c>
      <c r="AF153" s="334">
        <f t="shared" si="44"/>
        <v>281982.65454545454</v>
      </c>
      <c r="AG153" s="112">
        <f t="shared" si="45"/>
        <v>44311560</v>
      </c>
      <c r="AH153" s="74">
        <f t="shared" si="46"/>
        <v>0</v>
      </c>
      <c r="AI153" s="74">
        <f t="shared" si="47"/>
        <v>28198265.454545453</v>
      </c>
      <c r="AJ153" s="74">
        <f t="shared" si="48"/>
        <v>0</v>
      </c>
      <c r="AK153" s="74">
        <f t="shared" si="49"/>
        <v>4500000</v>
      </c>
      <c r="AL153" s="74">
        <f t="shared" si="50"/>
        <v>6000000</v>
      </c>
      <c r="AM153" s="74">
        <f t="shared" si="51"/>
        <v>0</v>
      </c>
      <c r="AN153" s="74">
        <f t="shared" si="52"/>
        <v>0</v>
      </c>
      <c r="AO153" s="74">
        <f t="shared" si="53"/>
        <v>0</v>
      </c>
      <c r="AP153" s="74">
        <f t="shared" si="54"/>
        <v>3400000</v>
      </c>
      <c r="AQ153" s="74">
        <v>0</v>
      </c>
      <c r="AR153" s="74">
        <v>0</v>
      </c>
      <c r="AS153" s="74">
        <v>0</v>
      </c>
      <c r="AT153" s="79">
        <v>0</v>
      </c>
      <c r="AU153" s="81">
        <f t="shared" si="55"/>
        <v>86409825.454545453</v>
      </c>
      <c r="AV153" s="112">
        <f t="shared" si="56"/>
        <v>66461137.672727272</v>
      </c>
      <c r="AW153" s="74">
        <f t="shared" si="57"/>
        <v>86409825.454545453</v>
      </c>
      <c r="AX153" s="74">
        <f t="shared" si="58"/>
        <v>6048687.7818181822</v>
      </c>
      <c r="AY153" s="75">
        <f t="shared" si="59"/>
        <v>2646113.7672727276</v>
      </c>
      <c r="AZ153" s="74">
        <v>0</v>
      </c>
      <c r="BA153" s="74">
        <v>0</v>
      </c>
      <c r="BB153" s="74">
        <v>0</v>
      </c>
      <c r="BC153" s="79">
        <v>0</v>
      </c>
      <c r="BD153" s="79">
        <v>0</v>
      </c>
      <c r="BE153" s="79">
        <v>0</v>
      </c>
      <c r="BF153" s="77">
        <v>0</v>
      </c>
      <c r="BG153" s="344">
        <f t="shared" si="60"/>
        <v>8694801.5490909107</v>
      </c>
      <c r="BH153" s="187">
        <f t="shared" si="61"/>
        <v>77715023</v>
      </c>
      <c r="BJ153" s="50">
        <v>12949</v>
      </c>
      <c r="BK153" s="50" t="s">
        <v>3487</v>
      </c>
      <c r="BM153" s="50">
        <f t="shared" si="62"/>
        <v>0</v>
      </c>
    </row>
    <row r="154" spans="1:65" s="50" customFormat="1" ht="24" customHeight="1" x14ac:dyDescent="0.2">
      <c r="A154" s="181">
        <f t="shared" si="42"/>
        <v>2655495</v>
      </c>
      <c r="B154" s="296">
        <v>650</v>
      </c>
      <c r="C154" s="264">
        <v>447</v>
      </c>
      <c r="D154" s="297">
        <v>12950</v>
      </c>
      <c r="E154" s="241" t="s">
        <v>216</v>
      </c>
      <c r="F154" s="242" t="s">
        <v>552</v>
      </c>
      <c r="G154" s="285" t="s">
        <v>137</v>
      </c>
      <c r="H154" s="272" t="s">
        <v>458</v>
      </c>
      <c r="I154" s="292" t="s">
        <v>3045</v>
      </c>
      <c r="J154" s="64" t="s">
        <v>553</v>
      </c>
      <c r="K154" s="64" t="s">
        <v>554</v>
      </c>
      <c r="L154" s="64" t="s">
        <v>458</v>
      </c>
      <c r="M154" s="290" t="s">
        <v>137</v>
      </c>
      <c r="N154" s="243" t="s">
        <v>2410</v>
      </c>
      <c r="O154" s="64"/>
      <c r="P154" s="89"/>
      <c r="Q154" s="243">
        <v>30</v>
      </c>
      <c r="R154" s="245">
        <v>120</v>
      </c>
      <c r="S154" s="245">
        <v>110</v>
      </c>
      <c r="T154" s="245">
        <v>29.33</v>
      </c>
      <c r="U154" s="89">
        <v>0</v>
      </c>
      <c r="V154" s="260">
        <v>15</v>
      </c>
      <c r="W154" s="98">
        <v>0</v>
      </c>
      <c r="X154" s="83">
        <v>0</v>
      </c>
      <c r="Y154" s="98">
        <v>2</v>
      </c>
      <c r="Z154" s="64">
        <v>1</v>
      </c>
      <c r="AA154" s="315">
        <v>885165</v>
      </c>
      <c r="AB154" s="315">
        <v>46667</v>
      </c>
      <c r="AC154" s="316">
        <f t="shared" si="43"/>
        <v>931832</v>
      </c>
      <c r="AD154" s="74">
        <v>4500000</v>
      </c>
      <c r="AE154" s="74">
        <v>6000000</v>
      </c>
      <c r="AF154" s="334">
        <f t="shared" si="44"/>
        <v>177895.19999999998</v>
      </c>
      <c r="AG154" s="112">
        <f t="shared" si="45"/>
        <v>26554950</v>
      </c>
      <c r="AH154" s="74">
        <f t="shared" si="46"/>
        <v>1400010</v>
      </c>
      <c r="AI154" s="74">
        <f t="shared" si="47"/>
        <v>21347423.999999996</v>
      </c>
      <c r="AJ154" s="74">
        <f t="shared" si="48"/>
        <v>2655495</v>
      </c>
      <c r="AK154" s="74">
        <f t="shared" si="49"/>
        <v>4500000</v>
      </c>
      <c r="AL154" s="74">
        <f t="shared" si="50"/>
        <v>6000000</v>
      </c>
      <c r="AM154" s="74">
        <f t="shared" si="51"/>
        <v>4892117.9999999991</v>
      </c>
      <c r="AN154" s="74">
        <f t="shared" si="52"/>
        <v>5217666.2159999991</v>
      </c>
      <c r="AO154" s="74">
        <f t="shared" si="53"/>
        <v>0</v>
      </c>
      <c r="AP154" s="74">
        <f t="shared" si="54"/>
        <v>3000000</v>
      </c>
      <c r="AQ154" s="74">
        <v>0</v>
      </c>
      <c r="AR154" s="74">
        <v>0</v>
      </c>
      <c r="AS154" s="74">
        <v>0</v>
      </c>
      <c r="AT154" s="79">
        <v>0</v>
      </c>
      <c r="AU154" s="81">
        <f t="shared" si="55"/>
        <v>75567663.216000006</v>
      </c>
      <c r="AV154" s="112">
        <f t="shared" si="56"/>
        <v>54308316.440880008</v>
      </c>
      <c r="AW154" s="74">
        <f t="shared" si="57"/>
        <v>72912168.215999991</v>
      </c>
      <c r="AX154" s="74">
        <f t="shared" si="58"/>
        <v>5103851.7751199994</v>
      </c>
      <c r="AY154" s="75">
        <f t="shared" si="59"/>
        <v>1430831.644088001</v>
      </c>
      <c r="AZ154" s="74">
        <v>0</v>
      </c>
      <c r="BA154" s="74">
        <v>0</v>
      </c>
      <c r="BB154" s="74">
        <v>0</v>
      </c>
      <c r="BC154" s="79">
        <v>0</v>
      </c>
      <c r="BD154" s="79">
        <v>0</v>
      </c>
      <c r="BE154" s="79">
        <v>0</v>
      </c>
      <c r="BF154" s="77">
        <v>0</v>
      </c>
      <c r="BG154" s="344">
        <f t="shared" si="60"/>
        <v>6534683.4192080004</v>
      </c>
      <c r="BH154" s="187">
        <f t="shared" si="61"/>
        <v>69032979</v>
      </c>
      <c r="BJ154" s="50">
        <v>12950</v>
      </c>
      <c r="BK154" s="50" t="s">
        <v>3488</v>
      </c>
      <c r="BM154" s="50">
        <f t="shared" si="62"/>
        <v>0</v>
      </c>
    </row>
    <row r="155" spans="1:65" s="50" customFormat="1" ht="24" customHeight="1" x14ac:dyDescent="0.2">
      <c r="A155" s="181">
        <f t="shared" si="42"/>
        <v>2655495</v>
      </c>
      <c r="B155" s="296">
        <v>637</v>
      </c>
      <c r="C155" s="264">
        <v>434</v>
      </c>
      <c r="D155" s="297">
        <v>12951</v>
      </c>
      <c r="E155" s="241" t="s">
        <v>555</v>
      </c>
      <c r="F155" s="242" t="s">
        <v>556</v>
      </c>
      <c r="G155" s="285" t="s">
        <v>137</v>
      </c>
      <c r="H155" s="272" t="s">
        <v>458</v>
      </c>
      <c r="I155" s="292" t="s">
        <v>3033</v>
      </c>
      <c r="J155" s="64" t="s">
        <v>557</v>
      </c>
      <c r="K155" s="64" t="s">
        <v>558</v>
      </c>
      <c r="L155" s="64" t="s">
        <v>458</v>
      </c>
      <c r="M155" s="290" t="s">
        <v>137</v>
      </c>
      <c r="N155" s="243" t="s">
        <v>2410</v>
      </c>
      <c r="O155" s="64"/>
      <c r="P155" s="89"/>
      <c r="Q155" s="243">
        <v>30</v>
      </c>
      <c r="R155" s="245">
        <v>120</v>
      </c>
      <c r="S155" s="245">
        <v>110</v>
      </c>
      <c r="T155" s="245">
        <v>29.33</v>
      </c>
      <c r="U155" s="89">
        <v>0</v>
      </c>
      <c r="V155" s="260">
        <v>15</v>
      </c>
      <c r="W155" s="98">
        <v>0</v>
      </c>
      <c r="X155" s="83">
        <v>0</v>
      </c>
      <c r="Y155" s="98">
        <v>2</v>
      </c>
      <c r="Z155" s="64">
        <v>3</v>
      </c>
      <c r="AA155" s="315">
        <v>885165</v>
      </c>
      <c r="AB155" s="315">
        <v>46667</v>
      </c>
      <c r="AC155" s="316">
        <f t="shared" si="43"/>
        <v>931832</v>
      </c>
      <c r="AD155" s="74">
        <v>4500000</v>
      </c>
      <c r="AE155" s="74">
        <v>6000000</v>
      </c>
      <c r="AF155" s="334">
        <f t="shared" si="44"/>
        <v>177895.19999999998</v>
      </c>
      <c r="AG155" s="112">
        <f t="shared" si="45"/>
        <v>26554950</v>
      </c>
      <c r="AH155" s="74">
        <f t="shared" si="46"/>
        <v>1400010</v>
      </c>
      <c r="AI155" s="74">
        <f t="shared" si="47"/>
        <v>21347423.999999996</v>
      </c>
      <c r="AJ155" s="74">
        <f t="shared" si="48"/>
        <v>7966485</v>
      </c>
      <c r="AK155" s="74">
        <f t="shared" si="49"/>
        <v>4500000</v>
      </c>
      <c r="AL155" s="74">
        <f t="shared" si="50"/>
        <v>6000000</v>
      </c>
      <c r="AM155" s="74">
        <f t="shared" si="51"/>
        <v>4892117.9999999991</v>
      </c>
      <c r="AN155" s="74">
        <f t="shared" si="52"/>
        <v>5217666.2159999991</v>
      </c>
      <c r="AO155" s="74">
        <f t="shared" si="53"/>
        <v>0</v>
      </c>
      <c r="AP155" s="74">
        <f t="shared" si="54"/>
        <v>3000000</v>
      </c>
      <c r="AQ155" s="74">
        <v>0</v>
      </c>
      <c r="AR155" s="74">
        <v>0</v>
      </c>
      <c r="AS155" s="74">
        <v>0</v>
      </c>
      <c r="AT155" s="79">
        <v>0</v>
      </c>
      <c r="AU155" s="81">
        <f t="shared" si="55"/>
        <v>80878653.216000006</v>
      </c>
      <c r="AV155" s="112">
        <f t="shared" si="56"/>
        <v>54308316.440880008</v>
      </c>
      <c r="AW155" s="74">
        <f t="shared" si="57"/>
        <v>72912168.215999991</v>
      </c>
      <c r="AX155" s="74">
        <f t="shared" si="58"/>
        <v>5103851.7751199994</v>
      </c>
      <c r="AY155" s="75">
        <f t="shared" si="59"/>
        <v>1430831.644088001</v>
      </c>
      <c r="AZ155" s="74">
        <v>0</v>
      </c>
      <c r="BA155" s="74">
        <v>0</v>
      </c>
      <c r="BB155" s="74">
        <v>0</v>
      </c>
      <c r="BC155" s="79">
        <v>0</v>
      </c>
      <c r="BD155" s="79">
        <v>0</v>
      </c>
      <c r="BE155" s="79">
        <v>0</v>
      </c>
      <c r="BF155" s="77">
        <v>0</v>
      </c>
      <c r="BG155" s="344">
        <f t="shared" si="60"/>
        <v>6534683.4192080004</v>
      </c>
      <c r="BH155" s="187">
        <f t="shared" si="61"/>
        <v>74343969</v>
      </c>
      <c r="BJ155" s="50">
        <v>12951</v>
      </c>
      <c r="BK155" s="50" t="s">
        <v>3489</v>
      </c>
      <c r="BM155" s="50">
        <f t="shared" si="62"/>
        <v>0</v>
      </c>
    </row>
    <row r="156" spans="1:65" s="50" customFormat="1" ht="24" customHeight="1" x14ac:dyDescent="0.2">
      <c r="A156" s="181">
        <f t="shared" si="42"/>
        <v>2655495</v>
      </c>
      <c r="B156" s="296">
        <v>645</v>
      </c>
      <c r="C156" s="264">
        <v>442</v>
      </c>
      <c r="D156" s="297">
        <v>12952</v>
      </c>
      <c r="E156" s="241" t="s">
        <v>500</v>
      </c>
      <c r="F156" s="242" t="s">
        <v>559</v>
      </c>
      <c r="G156" s="285" t="s">
        <v>137</v>
      </c>
      <c r="H156" s="272" t="s">
        <v>458</v>
      </c>
      <c r="I156" s="292" t="s">
        <v>3040</v>
      </c>
      <c r="J156" s="64" t="s">
        <v>560</v>
      </c>
      <c r="K156" s="64" t="s">
        <v>561</v>
      </c>
      <c r="L156" s="64" t="s">
        <v>458</v>
      </c>
      <c r="M156" s="290" t="s">
        <v>137</v>
      </c>
      <c r="N156" s="243" t="s">
        <v>2410</v>
      </c>
      <c r="O156" s="64"/>
      <c r="P156" s="89"/>
      <c r="Q156" s="243">
        <v>30</v>
      </c>
      <c r="R156" s="245">
        <v>120</v>
      </c>
      <c r="S156" s="245">
        <v>110</v>
      </c>
      <c r="T156" s="245">
        <v>29.33</v>
      </c>
      <c r="U156" s="89">
        <v>0</v>
      </c>
      <c r="V156" s="260">
        <v>15</v>
      </c>
      <c r="W156" s="98">
        <v>0</v>
      </c>
      <c r="X156" s="83">
        <v>0</v>
      </c>
      <c r="Y156" s="98">
        <v>2</v>
      </c>
      <c r="Z156" s="64">
        <v>2</v>
      </c>
      <c r="AA156" s="315">
        <v>885165</v>
      </c>
      <c r="AB156" s="315">
        <v>46667</v>
      </c>
      <c r="AC156" s="316">
        <f t="shared" si="43"/>
        <v>931832</v>
      </c>
      <c r="AD156" s="74">
        <v>4500000</v>
      </c>
      <c r="AE156" s="74">
        <v>6000000</v>
      </c>
      <c r="AF156" s="334">
        <f t="shared" si="44"/>
        <v>177895.19999999998</v>
      </c>
      <c r="AG156" s="112">
        <f t="shared" si="45"/>
        <v>26554950</v>
      </c>
      <c r="AH156" s="74">
        <f t="shared" si="46"/>
        <v>1400010</v>
      </c>
      <c r="AI156" s="74">
        <f t="shared" si="47"/>
        <v>21347423.999999996</v>
      </c>
      <c r="AJ156" s="74">
        <f t="shared" si="48"/>
        <v>5310990</v>
      </c>
      <c r="AK156" s="74">
        <f t="shared" si="49"/>
        <v>4500000</v>
      </c>
      <c r="AL156" s="74">
        <f t="shared" si="50"/>
        <v>6000000</v>
      </c>
      <c r="AM156" s="74">
        <f t="shared" si="51"/>
        <v>4892117.9999999991</v>
      </c>
      <c r="AN156" s="74">
        <f t="shared" si="52"/>
        <v>5217666.2159999991</v>
      </c>
      <c r="AO156" s="74">
        <f t="shared" si="53"/>
        <v>0</v>
      </c>
      <c r="AP156" s="74">
        <f t="shared" si="54"/>
        <v>3000000</v>
      </c>
      <c r="AQ156" s="74">
        <v>0</v>
      </c>
      <c r="AR156" s="74">
        <v>0</v>
      </c>
      <c r="AS156" s="74">
        <v>0</v>
      </c>
      <c r="AT156" s="79">
        <v>0</v>
      </c>
      <c r="AU156" s="81">
        <f t="shared" si="55"/>
        <v>78223158.216000006</v>
      </c>
      <c r="AV156" s="112">
        <f t="shared" si="56"/>
        <v>54308316.440880008</v>
      </c>
      <c r="AW156" s="74">
        <f t="shared" si="57"/>
        <v>72912168.215999991</v>
      </c>
      <c r="AX156" s="74">
        <f t="shared" si="58"/>
        <v>5103851.7751199994</v>
      </c>
      <c r="AY156" s="75">
        <f t="shared" si="59"/>
        <v>1430831.644088001</v>
      </c>
      <c r="AZ156" s="74">
        <v>0</v>
      </c>
      <c r="BA156" s="74">
        <v>0</v>
      </c>
      <c r="BB156" s="74">
        <v>0</v>
      </c>
      <c r="BC156" s="79">
        <v>0</v>
      </c>
      <c r="BD156" s="79">
        <v>0</v>
      </c>
      <c r="BE156" s="79">
        <v>0</v>
      </c>
      <c r="BF156" s="77">
        <v>0</v>
      </c>
      <c r="BG156" s="344">
        <f t="shared" si="60"/>
        <v>6534683.4192080004</v>
      </c>
      <c r="BH156" s="187">
        <f t="shared" si="61"/>
        <v>71688474</v>
      </c>
      <c r="BJ156" s="50">
        <v>12952</v>
      </c>
      <c r="BK156" s="50" t="s">
        <v>3490</v>
      </c>
      <c r="BM156" s="50">
        <f t="shared" si="62"/>
        <v>0</v>
      </c>
    </row>
    <row r="157" spans="1:65" s="50" customFormat="1" ht="24" customHeight="1" x14ac:dyDescent="0.2">
      <c r="A157" s="181">
        <f t="shared" si="42"/>
        <v>2655495</v>
      </c>
      <c r="B157" s="296">
        <v>639</v>
      </c>
      <c r="C157" s="264">
        <v>436</v>
      </c>
      <c r="D157" s="297">
        <v>12953</v>
      </c>
      <c r="E157" s="241" t="s">
        <v>562</v>
      </c>
      <c r="F157" s="242" t="s">
        <v>563</v>
      </c>
      <c r="G157" s="285" t="s">
        <v>137</v>
      </c>
      <c r="H157" s="272" t="s">
        <v>458</v>
      </c>
      <c r="I157" s="292" t="s">
        <v>3035</v>
      </c>
      <c r="J157" s="64" t="s">
        <v>564</v>
      </c>
      <c r="K157" s="64" t="s">
        <v>565</v>
      </c>
      <c r="L157" s="64" t="s">
        <v>458</v>
      </c>
      <c r="M157" s="290" t="s">
        <v>137</v>
      </c>
      <c r="N157" s="98"/>
      <c r="O157" s="245" t="s">
        <v>2410</v>
      </c>
      <c r="P157" s="89"/>
      <c r="Q157" s="243">
        <v>30</v>
      </c>
      <c r="R157" s="245">
        <v>90</v>
      </c>
      <c r="S157" s="245">
        <v>0</v>
      </c>
      <c r="T157" s="245">
        <v>0</v>
      </c>
      <c r="U157" s="89">
        <v>0</v>
      </c>
      <c r="V157" s="260">
        <v>30</v>
      </c>
      <c r="W157" s="98">
        <v>0</v>
      </c>
      <c r="X157" s="83">
        <v>0</v>
      </c>
      <c r="Y157" s="98">
        <v>1</v>
      </c>
      <c r="Z157" s="64">
        <v>1</v>
      </c>
      <c r="AA157" s="315">
        <v>885165</v>
      </c>
      <c r="AB157" s="315">
        <v>46667</v>
      </c>
      <c r="AC157" s="316">
        <f t="shared" si="43"/>
        <v>931832</v>
      </c>
      <c r="AD157" s="74">
        <v>4500000</v>
      </c>
      <c r="AE157" s="74">
        <v>6000000</v>
      </c>
      <c r="AF157" s="334">
        <f t="shared" si="44"/>
        <v>177895.19999999998</v>
      </c>
      <c r="AG157" s="112">
        <f t="shared" si="45"/>
        <v>26554950</v>
      </c>
      <c r="AH157" s="74">
        <f t="shared" si="46"/>
        <v>1400010</v>
      </c>
      <c r="AI157" s="74">
        <f t="shared" si="47"/>
        <v>16010567.999999998</v>
      </c>
      <c r="AJ157" s="74">
        <f t="shared" si="48"/>
        <v>2655495</v>
      </c>
      <c r="AK157" s="74">
        <f t="shared" si="49"/>
        <v>4500000</v>
      </c>
      <c r="AL157" s="74">
        <f t="shared" si="50"/>
        <v>6000000</v>
      </c>
      <c r="AM157" s="74">
        <f t="shared" si="51"/>
        <v>0</v>
      </c>
      <c r="AN157" s="74">
        <f t="shared" si="52"/>
        <v>0</v>
      </c>
      <c r="AO157" s="74">
        <f t="shared" si="53"/>
        <v>0</v>
      </c>
      <c r="AP157" s="74">
        <f t="shared" si="54"/>
        <v>6000000</v>
      </c>
      <c r="AQ157" s="74">
        <v>0</v>
      </c>
      <c r="AR157" s="74">
        <v>0</v>
      </c>
      <c r="AS157" s="74">
        <v>0</v>
      </c>
      <c r="AT157" s="79">
        <v>0</v>
      </c>
      <c r="AU157" s="81">
        <f t="shared" si="55"/>
        <v>63121023</v>
      </c>
      <c r="AV157" s="112">
        <f t="shared" si="56"/>
        <v>39732941.039999999</v>
      </c>
      <c r="AW157" s="74">
        <f t="shared" si="57"/>
        <v>60465528</v>
      </c>
      <c r="AX157" s="74">
        <f t="shared" si="58"/>
        <v>4232586.96</v>
      </c>
      <c r="AY157" s="75">
        <f t="shared" si="59"/>
        <v>0</v>
      </c>
      <c r="AZ157" s="74">
        <v>0</v>
      </c>
      <c r="BA157" s="74">
        <v>0</v>
      </c>
      <c r="BB157" s="74">
        <v>0</v>
      </c>
      <c r="BC157" s="79">
        <v>0</v>
      </c>
      <c r="BD157" s="79">
        <v>0</v>
      </c>
      <c r="BE157" s="79">
        <v>0</v>
      </c>
      <c r="BF157" s="77">
        <v>0</v>
      </c>
      <c r="BG157" s="344">
        <f t="shared" si="60"/>
        <v>4232586.96</v>
      </c>
      <c r="BH157" s="187">
        <f t="shared" si="61"/>
        <v>58888436</v>
      </c>
      <c r="BJ157" s="50">
        <v>12953</v>
      </c>
      <c r="BK157" s="50" t="s">
        <v>3491</v>
      </c>
      <c r="BM157" s="50">
        <f t="shared" si="62"/>
        <v>0</v>
      </c>
    </row>
    <row r="158" spans="1:65" s="50" customFormat="1" ht="24" customHeight="1" x14ac:dyDescent="0.2">
      <c r="A158" s="181">
        <f t="shared" si="42"/>
        <v>2655495</v>
      </c>
      <c r="B158" s="296">
        <v>651</v>
      </c>
      <c r="C158" s="264">
        <v>448</v>
      </c>
      <c r="D158" s="297">
        <v>12954</v>
      </c>
      <c r="E158" s="241" t="s">
        <v>435</v>
      </c>
      <c r="F158" s="242" t="s">
        <v>566</v>
      </c>
      <c r="G158" s="285" t="s">
        <v>137</v>
      </c>
      <c r="H158" s="272" t="s">
        <v>458</v>
      </c>
      <c r="I158" s="292" t="s">
        <v>3046</v>
      </c>
      <c r="J158" s="64" t="s">
        <v>567</v>
      </c>
      <c r="K158" s="64" t="s">
        <v>568</v>
      </c>
      <c r="L158" s="64" t="s">
        <v>458</v>
      </c>
      <c r="M158" s="290" t="s">
        <v>137</v>
      </c>
      <c r="N158" s="243" t="s">
        <v>2410</v>
      </c>
      <c r="O158" s="64"/>
      <c r="P158" s="89"/>
      <c r="Q158" s="243">
        <v>30</v>
      </c>
      <c r="R158" s="245">
        <v>120</v>
      </c>
      <c r="S158" s="245">
        <v>110</v>
      </c>
      <c r="T158" s="245">
        <v>29.33</v>
      </c>
      <c r="U158" s="89">
        <v>0</v>
      </c>
      <c r="V158" s="260">
        <v>15</v>
      </c>
      <c r="W158" s="98">
        <v>0</v>
      </c>
      <c r="X158" s="83">
        <v>0</v>
      </c>
      <c r="Y158" s="98">
        <v>2</v>
      </c>
      <c r="Z158" s="64">
        <v>2</v>
      </c>
      <c r="AA158" s="315">
        <v>885165</v>
      </c>
      <c r="AB158" s="315">
        <v>46667</v>
      </c>
      <c r="AC158" s="316">
        <f t="shared" si="43"/>
        <v>931832</v>
      </c>
      <c r="AD158" s="74">
        <v>4500000</v>
      </c>
      <c r="AE158" s="74">
        <v>6000000</v>
      </c>
      <c r="AF158" s="334">
        <f t="shared" si="44"/>
        <v>177895.19999999998</v>
      </c>
      <c r="AG158" s="112">
        <f t="shared" si="45"/>
        <v>26554950</v>
      </c>
      <c r="AH158" s="74">
        <f t="shared" si="46"/>
        <v>1400010</v>
      </c>
      <c r="AI158" s="74">
        <f t="shared" si="47"/>
        <v>21347423.999999996</v>
      </c>
      <c r="AJ158" s="74">
        <f t="shared" si="48"/>
        <v>5310990</v>
      </c>
      <c r="AK158" s="74">
        <f t="shared" si="49"/>
        <v>4500000</v>
      </c>
      <c r="AL158" s="74">
        <f t="shared" si="50"/>
        <v>6000000</v>
      </c>
      <c r="AM158" s="74">
        <f t="shared" si="51"/>
        <v>4892117.9999999991</v>
      </c>
      <c r="AN158" s="74">
        <f t="shared" si="52"/>
        <v>5217666.2159999991</v>
      </c>
      <c r="AO158" s="74">
        <f t="shared" si="53"/>
        <v>0</v>
      </c>
      <c r="AP158" s="74">
        <f t="shared" si="54"/>
        <v>3000000</v>
      </c>
      <c r="AQ158" s="74">
        <v>0</v>
      </c>
      <c r="AR158" s="74">
        <v>0</v>
      </c>
      <c r="AS158" s="74">
        <v>0</v>
      </c>
      <c r="AT158" s="79">
        <v>0</v>
      </c>
      <c r="AU158" s="81">
        <f t="shared" si="55"/>
        <v>78223158.216000006</v>
      </c>
      <c r="AV158" s="112">
        <f t="shared" si="56"/>
        <v>54308316.440880008</v>
      </c>
      <c r="AW158" s="74">
        <f t="shared" si="57"/>
        <v>72912168.215999991</v>
      </c>
      <c r="AX158" s="74">
        <f t="shared" si="58"/>
        <v>5103851.7751199994</v>
      </c>
      <c r="AY158" s="75">
        <f t="shared" si="59"/>
        <v>1430831.644088001</v>
      </c>
      <c r="AZ158" s="74">
        <v>0</v>
      </c>
      <c r="BA158" s="74">
        <v>0</v>
      </c>
      <c r="BB158" s="74">
        <v>0</v>
      </c>
      <c r="BC158" s="79">
        <v>0</v>
      </c>
      <c r="BD158" s="79">
        <v>0</v>
      </c>
      <c r="BE158" s="79">
        <v>0</v>
      </c>
      <c r="BF158" s="77">
        <v>0</v>
      </c>
      <c r="BG158" s="344">
        <f t="shared" si="60"/>
        <v>6534683.4192080004</v>
      </c>
      <c r="BH158" s="187">
        <f t="shared" si="61"/>
        <v>71688474</v>
      </c>
      <c r="BJ158" s="50">
        <v>12954</v>
      </c>
      <c r="BK158" s="50" t="s">
        <v>3492</v>
      </c>
      <c r="BM158" s="50">
        <f t="shared" si="62"/>
        <v>0</v>
      </c>
    </row>
    <row r="159" spans="1:65" s="50" customFormat="1" ht="24" customHeight="1" x14ac:dyDescent="0.2">
      <c r="A159" s="181">
        <f t="shared" si="42"/>
        <v>2655495</v>
      </c>
      <c r="B159" s="296">
        <v>642</v>
      </c>
      <c r="C159" s="264">
        <v>439</v>
      </c>
      <c r="D159" s="297">
        <v>12955</v>
      </c>
      <c r="E159" s="241" t="s">
        <v>569</v>
      </c>
      <c r="F159" s="242" t="s">
        <v>570</v>
      </c>
      <c r="G159" s="285" t="s">
        <v>137</v>
      </c>
      <c r="H159" s="272" t="s">
        <v>458</v>
      </c>
      <c r="I159" s="292" t="s">
        <v>3038</v>
      </c>
      <c r="J159" s="64" t="s">
        <v>571</v>
      </c>
      <c r="K159" s="64" t="s">
        <v>572</v>
      </c>
      <c r="L159" s="64" t="s">
        <v>458</v>
      </c>
      <c r="M159" s="290" t="s">
        <v>137</v>
      </c>
      <c r="N159" s="243" t="s">
        <v>2410</v>
      </c>
      <c r="O159" s="64"/>
      <c r="P159" s="89"/>
      <c r="Q159" s="243">
        <v>30</v>
      </c>
      <c r="R159" s="245">
        <v>120</v>
      </c>
      <c r="S159" s="245">
        <v>110</v>
      </c>
      <c r="T159" s="245">
        <v>29.33</v>
      </c>
      <c r="U159" s="89">
        <v>0</v>
      </c>
      <c r="V159" s="260">
        <v>15</v>
      </c>
      <c r="W159" s="98">
        <v>0</v>
      </c>
      <c r="X159" s="83">
        <v>0</v>
      </c>
      <c r="Y159" s="98">
        <v>1</v>
      </c>
      <c r="Z159" s="64">
        <v>1</v>
      </c>
      <c r="AA159" s="315">
        <v>885165</v>
      </c>
      <c r="AB159" s="315">
        <v>46667</v>
      </c>
      <c r="AC159" s="316">
        <f t="shared" si="43"/>
        <v>931832</v>
      </c>
      <c r="AD159" s="74">
        <v>4500000</v>
      </c>
      <c r="AE159" s="74">
        <v>6000000</v>
      </c>
      <c r="AF159" s="334">
        <f t="shared" si="44"/>
        <v>177895.19999999998</v>
      </c>
      <c r="AG159" s="112">
        <f t="shared" si="45"/>
        <v>26554950</v>
      </c>
      <c r="AH159" s="74">
        <f t="shared" si="46"/>
        <v>1400010</v>
      </c>
      <c r="AI159" s="74">
        <f t="shared" si="47"/>
        <v>21347423.999999996</v>
      </c>
      <c r="AJ159" s="74">
        <f t="shared" si="48"/>
        <v>2655495</v>
      </c>
      <c r="AK159" s="74">
        <f t="shared" si="49"/>
        <v>4500000</v>
      </c>
      <c r="AL159" s="74">
        <f t="shared" si="50"/>
        <v>6000000</v>
      </c>
      <c r="AM159" s="74">
        <f t="shared" si="51"/>
        <v>4892117.9999999991</v>
      </c>
      <c r="AN159" s="74">
        <f t="shared" si="52"/>
        <v>5217666.2159999991</v>
      </c>
      <c r="AO159" s="74">
        <f t="shared" si="53"/>
        <v>0</v>
      </c>
      <c r="AP159" s="74">
        <f t="shared" si="54"/>
        <v>3000000</v>
      </c>
      <c r="AQ159" s="74">
        <v>0</v>
      </c>
      <c r="AR159" s="74">
        <v>0</v>
      </c>
      <c r="AS159" s="74">
        <v>0</v>
      </c>
      <c r="AT159" s="79">
        <v>0</v>
      </c>
      <c r="AU159" s="81">
        <f t="shared" si="55"/>
        <v>75567663.216000006</v>
      </c>
      <c r="AV159" s="112">
        <f t="shared" si="56"/>
        <v>54308316.440880008</v>
      </c>
      <c r="AW159" s="74">
        <f t="shared" si="57"/>
        <v>72912168.215999991</v>
      </c>
      <c r="AX159" s="74">
        <f t="shared" si="58"/>
        <v>5103851.7751199994</v>
      </c>
      <c r="AY159" s="75">
        <f t="shared" si="59"/>
        <v>1430831.644088001</v>
      </c>
      <c r="AZ159" s="74">
        <v>0</v>
      </c>
      <c r="BA159" s="74">
        <v>0</v>
      </c>
      <c r="BB159" s="74">
        <v>0</v>
      </c>
      <c r="BC159" s="79">
        <v>0</v>
      </c>
      <c r="BD159" s="79">
        <v>0</v>
      </c>
      <c r="BE159" s="79">
        <v>0</v>
      </c>
      <c r="BF159" s="77">
        <v>0</v>
      </c>
      <c r="BG159" s="344">
        <f t="shared" si="60"/>
        <v>6534683.4192080004</v>
      </c>
      <c r="BH159" s="187">
        <f t="shared" si="61"/>
        <v>69032979</v>
      </c>
      <c r="BJ159" s="50">
        <v>12955</v>
      </c>
      <c r="BK159" s="50" t="s">
        <v>3493</v>
      </c>
      <c r="BM159" s="50">
        <f t="shared" si="62"/>
        <v>0</v>
      </c>
    </row>
    <row r="160" spans="1:65" s="50" customFormat="1" ht="24" customHeight="1" x14ac:dyDescent="0.2">
      <c r="A160" s="181">
        <f t="shared" si="42"/>
        <v>2655495</v>
      </c>
      <c r="B160" s="296">
        <v>127</v>
      </c>
      <c r="C160" s="264">
        <v>135</v>
      </c>
      <c r="D160" s="297">
        <v>12956</v>
      </c>
      <c r="E160" s="251" t="s">
        <v>352</v>
      </c>
      <c r="F160" s="252" t="s">
        <v>573</v>
      </c>
      <c r="G160" s="251" t="s">
        <v>87</v>
      </c>
      <c r="H160" s="272" t="s">
        <v>574</v>
      </c>
      <c r="I160" s="292" t="s">
        <v>2576</v>
      </c>
      <c r="J160" s="64" t="s">
        <v>575</v>
      </c>
      <c r="K160" s="64" t="s">
        <v>576</v>
      </c>
      <c r="L160" s="64" t="s">
        <v>574</v>
      </c>
      <c r="M160" s="290" t="s">
        <v>2383</v>
      </c>
      <c r="N160" s="98"/>
      <c r="O160" s="64"/>
      <c r="P160" s="89"/>
      <c r="Q160" s="253">
        <v>30</v>
      </c>
      <c r="R160" s="254">
        <v>14</v>
      </c>
      <c r="S160" s="64">
        <v>0</v>
      </c>
      <c r="T160" s="64">
        <v>0</v>
      </c>
      <c r="U160" s="298">
        <f>1+1+1+1</f>
        <v>4</v>
      </c>
      <c r="V160" s="259">
        <v>16</v>
      </c>
      <c r="W160" s="98">
        <v>0</v>
      </c>
      <c r="X160" s="83">
        <v>0</v>
      </c>
      <c r="Y160" s="98">
        <v>3</v>
      </c>
      <c r="Z160" s="64">
        <v>3</v>
      </c>
      <c r="AA160" s="323">
        <v>1642901</v>
      </c>
      <c r="AB160" s="323">
        <v>0</v>
      </c>
      <c r="AC160" s="324">
        <f t="shared" si="43"/>
        <v>1642901</v>
      </c>
      <c r="AD160" s="74">
        <v>4500000</v>
      </c>
      <c r="AE160" s="74">
        <v>6000000</v>
      </c>
      <c r="AF160" s="334">
        <f t="shared" si="44"/>
        <v>313644.73636363639</v>
      </c>
      <c r="AG160" s="112">
        <f t="shared" si="45"/>
        <v>49287030</v>
      </c>
      <c r="AH160" s="74">
        <f t="shared" si="46"/>
        <v>0</v>
      </c>
      <c r="AI160" s="74">
        <f t="shared" si="47"/>
        <v>4391026.3090909095</v>
      </c>
      <c r="AJ160" s="74">
        <f t="shared" si="48"/>
        <v>7966485</v>
      </c>
      <c r="AK160" s="74">
        <f t="shared" si="49"/>
        <v>4500000</v>
      </c>
      <c r="AL160" s="74">
        <f t="shared" si="50"/>
        <v>6000000</v>
      </c>
      <c r="AM160" s="74">
        <f t="shared" si="51"/>
        <v>0</v>
      </c>
      <c r="AN160" s="74">
        <f t="shared" si="52"/>
        <v>0</v>
      </c>
      <c r="AO160" s="74">
        <f t="shared" si="53"/>
        <v>6571604</v>
      </c>
      <c r="AP160" s="74">
        <f t="shared" si="54"/>
        <v>3200000</v>
      </c>
      <c r="AQ160" s="74">
        <v>0</v>
      </c>
      <c r="AR160" s="74">
        <v>0</v>
      </c>
      <c r="AS160" s="74">
        <v>0</v>
      </c>
      <c r="AT160" s="79">
        <v>0</v>
      </c>
      <c r="AU160" s="81">
        <f t="shared" si="55"/>
        <v>81916145.309090912</v>
      </c>
      <c r="AV160" s="112">
        <f t="shared" si="56"/>
        <v>48961592.367454544</v>
      </c>
      <c r="AW160" s="74">
        <f t="shared" si="57"/>
        <v>67378056.309090912</v>
      </c>
      <c r="AX160" s="74">
        <f t="shared" si="58"/>
        <v>4716463.941636364</v>
      </c>
      <c r="AY160" s="75">
        <f t="shared" si="59"/>
        <v>896159.23674545437</v>
      </c>
      <c r="AZ160" s="74">
        <v>0</v>
      </c>
      <c r="BA160" s="74">
        <v>0</v>
      </c>
      <c r="BB160" s="74">
        <v>0</v>
      </c>
      <c r="BC160" s="79">
        <v>0</v>
      </c>
      <c r="BD160" s="79">
        <v>0</v>
      </c>
      <c r="BE160" s="79">
        <v>0</v>
      </c>
      <c r="BF160" s="77">
        <v>0</v>
      </c>
      <c r="BG160" s="344">
        <f t="shared" si="60"/>
        <v>5612623.1783818183</v>
      </c>
      <c r="BH160" s="187">
        <f t="shared" si="61"/>
        <v>76303522</v>
      </c>
      <c r="BJ160" s="50">
        <v>12956</v>
      </c>
      <c r="BK160" s="50" t="s">
        <v>3494</v>
      </c>
      <c r="BM160" s="50">
        <f t="shared" si="62"/>
        <v>0</v>
      </c>
    </row>
    <row r="161" spans="1:65" s="50" customFormat="1" ht="24" customHeight="1" x14ac:dyDescent="0.2">
      <c r="A161" s="181">
        <f t="shared" si="42"/>
        <v>2655495</v>
      </c>
      <c r="B161" s="296">
        <v>659</v>
      </c>
      <c r="C161" s="264">
        <v>456</v>
      </c>
      <c r="D161" s="297">
        <v>12957</v>
      </c>
      <c r="E161" s="241" t="s">
        <v>244</v>
      </c>
      <c r="F161" s="242" t="s">
        <v>577</v>
      </c>
      <c r="G161" s="285" t="s">
        <v>137</v>
      </c>
      <c r="H161" s="272" t="s">
        <v>574</v>
      </c>
      <c r="I161" s="292" t="s">
        <v>3054</v>
      </c>
      <c r="J161" s="64" t="s">
        <v>578</v>
      </c>
      <c r="K161" s="64" t="s">
        <v>579</v>
      </c>
      <c r="L161" s="64" t="s">
        <v>574</v>
      </c>
      <c r="M161" s="290" t="s">
        <v>137</v>
      </c>
      <c r="N161" s="243" t="s">
        <v>2410</v>
      </c>
      <c r="O161" s="64"/>
      <c r="P161" s="89"/>
      <c r="Q161" s="243">
        <v>30</v>
      </c>
      <c r="R161" s="245">
        <v>120</v>
      </c>
      <c r="S161" s="245">
        <v>110</v>
      </c>
      <c r="T161" s="245">
        <v>29.33</v>
      </c>
      <c r="U161" s="89">
        <v>0</v>
      </c>
      <c r="V161" s="261">
        <v>15</v>
      </c>
      <c r="W161" s="98">
        <v>0</v>
      </c>
      <c r="X161" s="83">
        <v>0</v>
      </c>
      <c r="Y161" s="98">
        <v>2</v>
      </c>
      <c r="Z161" s="64">
        <v>2</v>
      </c>
      <c r="AA161" s="315">
        <v>885165</v>
      </c>
      <c r="AB161" s="315">
        <v>46667</v>
      </c>
      <c r="AC161" s="316">
        <f t="shared" si="43"/>
        <v>931832</v>
      </c>
      <c r="AD161" s="74">
        <v>4500000</v>
      </c>
      <c r="AE161" s="74">
        <v>6000000</v>
      </c>
      <c r="AF161" s="334">
        <f t="shared" si="44"/>
        <v>177895.19999999998</v>
      </c>
      <c r="AG161" s="112">
        <f t="shared" si="45"/>
        <v>26554950</v>
      </c>
      <c r="AH161" s="74">
        <f t="shared" si="46"/>
        <v>1400010</v>
      </c>
      <c r="AI161" s="74">
        <f t="shared" si="47"/>
        <v>21347423.999999996</v>
      </c>
      <c r="AJ161" s="74">
        <f t="shared" si="48"/>
        <v>5310990</v>
      </c>
      <c r="AK161" s="74">
        <f t="shared" si="49"/>
        <v>4500000</v>
      </c>
      <c r="AL161" s="74">
        <f t="shared" si="50"/>
        <v>6000000</v>
      </c>
      <c r="AM161" s="74">
        <f t="shared" si="51"/>
        <v>4892117.9999999991</v>
      </c>
      <c r="AN161" s="74">
        <f t="shared" si="52"/>
        <v>5217666.2159999991</v>
      </c>
      <c r="AO161" s="74">
        <f t="shared" si="53"/>
        <v>0</v>
      </c>
      <c r="AP161" s="74">
        <f t="shared" si="54"/>
        <v>3000000</v>
      </c>
      <c r="AQ161" s="74">
        <v>0</v>
      </c>
      <c r="AR161" s="74">
        <v>0</v>
      </c>
      <c r="AS161" s="74">
        <v>0</v>
      </c>
      <c r="AT161" s="79">
        <v>0</v>
      </c>
      <c r="AU161" s="81">
        <f t="shared" si="55"/>
        <v>78223158.216000006</v>
      </c>
      <c r="AV161" s="112">
        <f t="shared" si="56"/>
        <v>54308316.440880008</v>
      </c>
      <c r="AW161" s="74">
        <f t="shared" si="57"/>
        <v>72912168.215999991</v>
      </c>
      <c r="AX161" s="74">
        <f t="shared" si="58"/>
        <v>5103851.7751199994</v>
      </c>
      <c r="AY161" s="75">
        <f t="shared" si="59"/>
        <v>1430831.644088001</v>
      </c>
      <c r="AZ161" s="74">
        <v>0</v>
      </c>
      <c r="BA161" s="74">
        <v>0</v>
      </c>
      <c r="BB161" s="74">
        <v>0</v>
      </c>
      <c r="BC161" s="79">
        <v>0</v>
      </c>
      <c r="BD161" s="79">
        <v>0</v>
      </c>
      <c r="BE161" s="79">
        <v>0</v>
      </c>
      <c r="BF161" s="77">
        <v>0</v>
      </c>
      <c r="BG161" s="344">
        <f t="shared" si="60"/>
        <v>6534683.4192080004</v>
      </c>
      <c r="BH161" s="187">
        <f t="shared" si="61"/>
        <v>71688474</v>
      </c>
      <c r="BJ161" s="50">
        <v>12957</v>
      </c>
      <c r="BK161" s="50" t="s">
        <v>3495</v>
      </c>
      <c r="BM161" s="50">
        <f t="shared" si="62"/>
        <v>0</v>
      </c>
    </row>
    <row r="162" spans="1:65" s="50" customFormat="1" ht="24" customHeight="1" x14ac:dyDescent="0.2">
      <c r="A162" s="181">
        <f t="shared" si="42"/>
        <v>2655495</v>
      </c>
      <c r="B162" s="296">
        <v>657</v>
      </c>
      <c r="C162" s="264">
        <v>454</v>
      </c>
      <c r="D162" s="297">
        <v>12958</v>
      </c>
      <c r="E162" s="241" t="s">
        <v>580</v>
      </c>
      <c r="F162" s="242" t="s">
        <v>581</v>
      </c>
      <c r="G162" s="285" t="s">
        <v>137</v>
      </c>
      <c r="H162" s="272" t="s">
        <v>574</v>
      </c>
      <c r="I162" s="292" t="s">
        <v>3052</v>
      </c>
      <c r="J162" s="64" t="s">
        <v>582</v>
      </c>
      <c r="K162" s="64" t="s">
        <v>583</v>
      </c>
      <c r="L162" s="64" t="s">
        <v>574</v>
      </c>
      <c r="M162" s="290" t="s">
        <v>137</v>
      </c>
      <c r="N162" s="243" t="s">
        <v>2410</v>
      </c>
      <c r="O162" s="64"/>
      <c r="P162" s="89"/>
      <c r="Q162" s="243">
        <v>30</v>
      </c>
      <c r="R162" s="245">
        <v>120</v>
      </c>
      <c r="S162" s="245">
        <v>110</v>
      </c>
      <c r="T162" s="245">
        <v>29.33</v>
      </c>
      <c r="U162" s="89">
        <v>0</v>
      </c>
      <c r="V162" s="260">
        <v>15</v>
      </c>
      <c r="W162" s="98">
        <v>0</v>
      </c>
      <c r="X162" s="83">
        <v>0</v>
      </c>
      <c r="Y162" s="98">
        <v>0</v>
      </c>
      <c r="Z162" s="64">
        <v>0</v>
      </c>
      <c r="AA162" s="315">
        <v>885165</v>
      </c>
      <c r="AB162" s="315">
        <v>0</v>
      </c>
      <c r="AC162" s="316">
        <f t="shared" si="43"/>
        <v>885165</v>
      </c>
      <c r="AD162" s="74">
        <v>4500000</v>
      </c>
      <c r="AE162" s="74">
        <v>6000000</v>
      </c>
      <c r="AF162" s="334">
        <f t="shared" si="44"/>
        <v>168986.04545454544</v>
      </c>
      <c r="AG162" s="112">
        <f t="shared" si="45"/>
        <v>26554950</v>
      </c>
      <c r="AH162" s="74">
        <f t="shared" si="46"/>
        <v>0</v>
      </c>
      <c r="AI162" s="74">
        <f t="shared" si="47"/>
        <v>20278325.454545453</v>
      </c>
      <c r="AJ162" s="74">
        <f t="shared" si="48"/>
        <v>0</v>
      </c>
      <c r="AK162" s="74">
        <f t="shared" si="49"/>
        <v>4500000</v>
      </c>
      <c r="AL162" s="74">
        <f t="shared" si="50"/>
        <v>6000000</v>
      </c>
      <c r="AM162" s="74">
        <f t="shared" si="51"/>
        <v>4647116.25</v>
      </c>
      <c r="AN162" s="74">
        <f t="shared" si="52"/>
        <v>4956360.7131818179</v>
      </c>
      <c r="AO162" s="74">
        <f t="shared" si="53"/>
        <v>0</v>
      </c>
      <c r="AP162" s="74">
        <f t="shared" si="54"/>
        <v>3000000</v>
      </c>
      <c r="AQ162" s="74">
        <v>0</v>
      </c>
      <c r="AR162" s="74">
        <v>0</v>
      </c>
      <c r="AS162" s="74">
        <v>0</v>
      </c>
      <c r="AT162" s="79">
        <v>0</v>
      </c>
      <c r="AU162" s="81">
        <f t="shared" si="55"/>
        <v>69936752.417727262</v>
      </c>
      <c r="AV162" s="112">
        <f t="shared" si="56"/>
        <v>51541179.748486355</v>
      </c>
      <c r="AW162" s="74">
        <f t="shared" si="57"/>
        <v>69936752.417727262</v>
      </c>
      <c r="AX162" s="74">
        <f t="shared" si="58"/>
        <v>4895572.6692409087</v>
      </c>
      <c r="AY162" s="75">
        <f t="shared" si="59"/>
        <v>1154117.9748486355</v>
      </c>
      <c r="AZ162" s="74">
        <v>0</v>
      </c>
      <c r="BA162" s="74">
        <v>0</v>
      </c>
      <c r="BB162" s="74">
        <v>0</v>
      </c>
      <c r="BC162" s="79">
        <v>0</v>
      </c>
      <c r="BD162" s="79">
        <v>0</v>
      </c>
      <c r="BE162" s="79">
        <v>0</v>
      </c>
      <c r="BF162" s="77">
        <v>0</v>
      </c>
      <c r="BG162" s="344">
        <f t="shared" si="60"/>
        <v>6049690.6440895442</v>
      </c>
      <c r="BH162" s="187">
        <f t="shared" si="61"/>
        <v>63887061</v>
      </c>
      <c r="BJ162" s="50">
        <v>12958</v>
      </c>
      <c r="BK162" s="50" t="s">
        <v>3496</v>
      </c>
      <c r="BM162" s="50">
        <f t="shared" si="62"/>
        <v>0</v>
      </c>
    </row>
    <row r="163" spans="1:65" s="50" customFormat="1" ht="24" customHeight="1" x14ac:dyDescent="0.2">
      <c r="A163" s="181">
        <f t="shared" si="42"/>
        <v>2655495</v>
      </c>
      <c r="B163" s="296">
        <v>126</v>
      </c>
      <c r="C163" s="264">
        <v>134</v>
      </c>
      <c r="D163" s="297">
        <v>12959</v>
      </c>
      <c r="E163" s="251" t="s">
        <v>135</v>
      </c>
      <c r="F163" s="252" t="s">
        <v>584</v>
      </c>
      <c r="G163" s="251" t="s">
        <v>87</v>
      </c>
      <c r="H163" s="272" t="s">
        <v>574</v>
      </c>
      <c r="I163" s="292" t="s">
        <v>2575</v>
      </c>
      <c r="J163" s="64" t="s">
        <v>585</v>
      </c>
      <c r="K163" s="64" t="s">
        <v>586</v>
      </c>
      <c r="L163" s="64" t="s">
        <v>574</v>
      </c>
      <c r="M163" s="290" t="s">
        <v>2380</v>
      </c>
      <c r="N163" s="98"/>
      <c r="O163" s="64"/>
      <c r="P163" s="89"/>
      <c r="Q163" s="253">
        <v>30</v>
      </c>
      <c r="R163" s="254">
        <v>47</v>
      </c>
      <c r="S163" s="64">
        <v>0</v>
      </c>
      <c r="T163" s="64">
        <v>0</v>
      </c>
      <c r="U163" s="298">
        <f>1+1+1+1+1+1</f>
        <v>6</v>
      </c>
      <c r="V163" s="258">
        <v>14</v>
      </c>
      <c r="W163" s="98">
        <v>0</v>
      </c>
      <c r="X163" s="83">
        <v>0</v>
      </c>
      <c r="Y163" s="98">
        <v>2</v>
      </c>
      <c r="Z163" s="64">
        <v>2</v>
      </c>
      <c r="AA163" s="323">
        <v>1477052</v>
      </c>
      <c r="AB163" s="323">
        <v>46667</v>
      </c>
      <c r="AC163" s="324">
        <f t="shared" si="43"/>
        <v>1523719</v>
      </c>
      <c r="AD163" s="74">
        <v>4500000</v>
      </c>
      <c r="AE163" s="74">
        <v>6000000</v>
      </c>
      <c r="AF163" s="334">
        <f t="shared" si="44"/>
        <v>290891.80909090908</v>
      </c>
      <c r="AG163" s="112">
        <f t="shared" si="45"/>
        <v>44311560</v>
      </c>
      <c r="AH163" s="74">
        <f t="shared" si="46"/>
        <v>1400010</v>
      </c>
      <c r="AI163" s="74">
        <f t="shared" si="47"/>
        <v>13671915.027272727</v>
      </c>
      <c r="AJ163" s="74">
        <f t="shared" si="48"/>
        <v>5310990</v>
      </c>
      <c r="AK163" s="74">
        <f t="shared" si="49"/>
        <v>4500000</v>
      </c>
      <c r="AL163" s="74">
        <f t="shared" si="50"/>
        <v>6000000</v>
      </c>
      <c r="AM163" s="74">
        <f t="shared" si="51"/>
        <v>0</v>
      </c>
      <c r="AN163" s="74">
        <f t="shared" si="52"/>
        <v>0</v>
      </c>
      <c r="AO163" s="74">
        <f t="shared" si="53"/>
        <v>9142314</v>
      </c>
      <c r="AP163" s="74">
        <f t="shared" si="54"/>
        <v>2800000</v>
      </c>
      <c r="AQ163" s="74">
        <v>0</v>
      </c>
      <c r="AR163" s="74">
        <v>0</v>
      </c>
      <c r="AS163" s="74">
        <v>0</v>
      </c>
      <c r="AT163" s="79">
        <v>0</v>
      </c>
      <c r="AU163" s="81">
        <f t="shared" si="55"/>
        <v>87136789.027272731</v>
      </c>
      <c r="AV163" s="112">
        <f t="shared" si="56"/>
        <v>54295641.075363636</v>
      </c>
      <c r="AW163" s="74">
        <f t="shared" si="57"/>
        <v>72683485.027272731</v>
      </c>
      <c r="AX163" s="74">
        <f t="shared" si="58"/>
        <v>5087843.9519090913</v>
      </c>
      <c r="AY163" s="75">
        <f t="shared" si="59"/>
        <v>1429564.1075363636</v>
      </c>
      <c r="AZ163" s="74">
        <v>0</v>
      </c>
      <c r="BA163" s="74">
        <v>0</v>
      </c>
      <c r="BB163" s="74">
        <v>0</v>
      </c>
      <c r="BC163" s="79">
        <v>0</v>
      </c>
      <c r="BD163" s="79">
        <v>0</v>
      </c>
      <c r="BE163" s="79">
        <v>0</v>
      </c>
      <c r="BF163" s="77">
        <v>0</v>
      </c>
      <c r="BG163" s="344">
        <f t="shared" si="60"/>
        <v>6517408.0594454547</v>
      </c>
      <c r="BH163" s="187">
        <f t="shared" si="61"/>
        <v>80619380</v>
      </c>
      <c r="BJ163" s="50">
        <v>12959</v>
      </c>
      <c r="BK163" s="50" t="s">
        <v>3497</v>
      </c>
      <c r="BM163" s="50">
        <f t="shared" si="62"/>
        <v>0</v>
      </c>
    </row>
    <row r="164" spans="1:65" s="50" customFormat="1" ht="24" customHeight="1" x14ac:dyDescent="0.2">
      <c r="A164" s="181">
        <f t="shared" si="42"/>
        <v>2655495</v>
      </c>
      <c r="B164" s="296">
        <v>658</v>
      </c>
      <c r="C164" s="264">
        <v>455</v>
      </c>
      <c r="D164" s="297">
        <v>12960</v>
      </c>
      <c r="E164" s="241" t="s">
        <v>248</v>
      </c>
      <c r="F164" s="242" t="s">
        <v>587</v>
      </c>
      <c r="G164" s="285" t="s">
        <v>137</v>
      </c>
      <c r="H164" s="272" t="s">
        <v>574</v>
      </c>
      <c r="I164" s="292" t="s">
        <v>3053</v>
      </c>
      <c r="J164" s="64" t="s">
        <v>588</v>
      </c>
      <c r="K164" s="64" t="s">
        <v>589</v>
      </c>
      <c r="L164" s="64" t="s">
        <v>574</v>
      </c>
      <c r="M164" s="290" t="s">
        <v>137</v>
      </c>
      <c r="N164" s="243" t="s">
        <v>2410</v>
      </c>
      <c r="O164" s="64"/>
      <c r="P164" s="89"/>
      <c r="Q164" s="243">
        <v>30</v>
      </c>
      <c r="R164" s="245">
        <v>120</v>
      </c>
      <c r="S164" s="245">
        <v>110</v>
      </c>
      <c r="T164" s="245">
        <v>29.33</v>
      </c>
      <c r="U164" s="89">
        <v>0</v>
      </c>
      <c r="V164" s="260">
        <v>15</v>
      </c>
      <c r="W164" s="98">
        <v>0</v>
      </c>
      <c r="X164" s="83">
        <v>0</v>
      </c>
      <c r="Y164" s="98">
        <v>1</v>
      </c>
      <c r="Z164" s="64">
        <v>1</v>
      </c>
      <c r="AA164" s="315">
        <v>885165</v>
      </c>
      <c r="AB164" s="315">
        <v>46667</v>
      </c>
      <c r="AC164" s="316">
        <f t="shared" si="43"/>
        <v>931832</v>
      </c>
      <c r="AD164" s="74">
        <v>4500000</v>
      </c>
      <c r="AE164" s="74">
        <v>6000000</v>
      </c>
      <c r="AF164" s="334">
        <f t="shared" si="44"/>
        <v>177895.19999999998</v>
      </c>
      <c r="AG164" s="112">
        <f t="shared" si="45"/>
        <v>26554950</v>
      </c>
      <c r="AH164" s="74">
        <f t="shared" si="46"/>
        <v>1400010</v>
      </c>
      <c r="AI164" s="74">
        <f t="shared" si="47"/>
        <v>21347423.999999996</v>
      </c>
      <c r="AJ164" s="74">
        <f t="shared" si="48"/>
        <v>2655495</v>
      </c>
      <c r="AK164" s="74">
        <f t="shared" si="49"/>
        <v>4500000</v>
      </c>
      <c r="AL164" s="74">
        <f t="shared" si="50"/>
        <v>6000000</v>
      </c>
      <c r="AM164" s="74">
        <f t="shared" si="51"/>
        <v>4892117.9999999991</v>
      </c>
      <c r="AN164" s="74">
        <f t="shared" si="52"/>
        <v>5217666.2159999991</v>
      </c>
      <c r="AO164" s="74">
        <f t="shared" si="53"/>
        <v>0</v>
      </c>
      <c r="AP164" s="74">
        <f t="shared" si="54"/>
        <v>3000000</v>
      </c>
      <c r="AQ164" s="74">
        <v>0</v>
      </c>
      <c r="AR164" s="74">
        <v>0</v>
      </c>
      <c r="AS164" s="74">
        <v>0</v>
      </c>
      <c r="AT164" s="79">
        <v>0</v>
      </c>
      <c r="AU164" s="81">
        <f t="shared" si="55"/>
        <v>75567663.216000006</v>
      </c>
      <c r="AV164" s="112">
        <f t="shared" si="56"/>
        <v>54308316.440880008</v>
      </c>
      <c r="AW164" s="74">
        <f t="shared" si="57"/>
        <v>72912168.215999991</v>
      </c>
      <c r="AX164" s="74">
        <f t="shared" si="58"/>
        <v>5103851.7751199994</v>
      </c>
      <c r="AY164" s="75">
        <f t="shared" si="59"/>
        <v>1430831.644088001</v>
      </c>
      <c r="AZ164" s="74">
        <v>0</v>
      </c>
      <c r="BA164" s="74">
        <v>0</v>
      </c>
      <c r="BB164" s="74">
        <v>0</v>
      </c>
      <c r="BC164" s="79">
        <v>0</v>
      </c>
      <c r="BD164" s="79">
        <v>0</v>
      </c>
      <c r="BE164" s="79">
        <v>0</v>
      </c>
      <c r="BF164" s="77">
        <v>0</v>
      </c>
      <c r="BG164" s="344">
        <f t="shared" si="60"/>
        <v>6534683.4192080004</v>
      </c>
      <c r="BH164" s="187">
        <f t="shared" si="61"/>
        <v>69032979</v>
      </c>
      <c r="BJ164" s="50">
        <v>12960</v>
      </c>
      <c r="BK164" s="50" t="s">
        <v>3498</v>
      </c>
      <c r="BM164" s="50">
        <f t="shared" si="62"/>
        <v>0</v>
      </c>
    </row>
    <row r="165" spans="1:65" s="50" customFormat="1" ht="24" customHeight="1" x14ac:dyDescent="0.2">
      <c r="A165" s="181">
        <f t="shared" si="42"/>
        <v>2655495</v>
      </c>
      <c r="B165" s="296">
        <v>125</v>
      </c>
      <c r="C165" s="264">
        <v>133</v>
      </c>
      <c r="D165" s="297">
        <v>12961</v>
      </c>
      <c r="E165" s="251" t="s">
        <v>99</v>
      </c>
      <c r="F165" s="252" t="s">
        <v>590</v>
      </c>
      <c r="G165" s="251" t="s">
        <v>87</v>
      </c>
      <c r="H165" s="272" t="s">
        <v>574</v>
      </c>
      <c r="I165" s="292" t="s">
        <v>2574</v>
      </c>
      <c r="J165" s="64" t="s">
        <v>591</v>
      </c>
      <c r="K165" s="64" t="s">
        <v>592</v>
      </c>
      <c r="L165" s="64" t="s">
        <v>574</v>
      </c>
      <c r="M165" s="290" t="s">
        <v>2380</v>
      </c>
      <c r="N165" s="98"/>
      <c r="O165" s="64"/>
      <c r="P165" s="89"/>
      <c r="Q165" s="253">
        <v>30</v>
      </c>
      <c r="R165" s="254">
        <v>32</v>
      </c>
      <c r="S165" s="64">
        <v>0</v>
      </c>
      <c r="T165" s="64">
        <v>0</v>
      </c>
      <c r="U165" s="298">
        <f>1+1+1+1</f>
        <v>4</v>
      </c>
      <c r="V165" s="259">
        <v>15</v>
      </c>
      <c r="W165" s="98">
        <v>0</v>
      </c>
      <c r="X165" s="83">
        <v>0</v>
      </c>
      <c r="Y165" s="98">
        <v>1</v>
      </c>
      <c r="Z165" s="64">
        <v>1</v>
      </c>
      <c r="AA165" s="323">
        <v>1477052</v>
      </c>
      <c r="AB165" s="323">
        <v>46667</v>
      </c>
      <c r="AC165" s="324">
        <f t="shared" si="43"/>
        <v>1523719</v>
      </c>
      <c r="AD165" s="74">
        <v>4500000</v>
      </c>
      <c r="AE165" s="74">
        <v>6000000</v>
      </c>
      <c r="AF165" s="334">
        <f t="shared" si="44"/>
        <v>290891.80909090908</v>
      </c>
      <c r="AG165" s="112">
        <f t="shared" si="45"/>
        <v>44311560</v>
      </c>
      <c r="AH165" s="74">
        <f t="shared" si="46"/>
        <v>1400010</v>
      </c>
      <c r="AI165" s="74">
        <f t="shared" si="47"/>
        <v>9308537.8909090906</v>
      </c>
      <c r="AJ165" s="74">
        <f t="shared" si="48"/>
        <v>2655495</v>
      </c>
      <c r="AK165" s="74">
        <f t="shared" si="49"/>
        <v>4500000</v>
      </c>
      <c r="AL165" s="74">
        <f t="shared" si="50"/>
        <v>6000000</v>
      </c>
      <c r="AM165" s="74">
        <f t="shared" si="51"/>
        <v>0</v>
      </c>
      <c r="AN165" s="74">
        <f t="shared" si="52"/>
        <v>0</v>
      </c>
      <c r="AO165" s="74">
        <f t="shared" si="53"/>
        <v>6094876</v>
      </c>
      <c r="AP165" s="74">
        <f t="shared" si="54"/>
        <v>3000000</v>
      </c>
      <c r="AQ165" s="74">
        <v>0</v>
      </c>
      <c r="AR165" s="74">
        <v>0</v>
      </c>
      <c r="AS165" s="74">
        <v>0</v>
      </c>
      <c r="AT165" s="79">
        <v>0</v>
      </c>
      <c r="AU165" s="81">
        <f t="shared" si="55"/>
        <v>77270478.890909091</v>
      </c>
      <c r="AV165" s="112">
        <f t="shared" si="56"/>
        <v>50223700.338545457</v>
      </c>
      <c r="AW165" s="74">
        <f t="shared" si="57"/>
        <v>68520107.890909091</v>
      </c>
      <c r="AX165" s="74">
        <f t="shared" si="58"/>
        <v>4796407.5523636369</v>
      </c>
      <c r="AY165" s="75">
        <f t="shared" si="59"/>
        <v>1022370.0338545457</v>
      </c>
      <c r="AZ165" s="74">
        <v>0</v>
      </c>
      <c r="BA165" s="74">
        <v>0</v>
      </c>
      <c r="BB165" s="74">
        <v>0</v>
      </c>
      <c r="BC165" s="79">
        <v>0</v>
      </c>
      <c r="BD165" s="79">
        <v>0</v>
      </c>
      <c r="BE165" s="79">
        <v>0</v>
      </c>
      <c r="BF165" s="77">
        <v>0</v>
      </c>
      <c r="BG165" s="344">
        <f t="shared" si="60"/>
        <v>5818777.5862181829</v>
      </c>
      <c r="BH165" s="187">
        <f t="shared" si="61"/>
        <v>71451701</v>
      </c>
      <c r="BJ165" s="50">
        <v>12961</v>
      </c>
      <c r="BK165" s="50" t="s">
        <v>3499</v>
      </c>
      <c r="BM165" s="50">
        <f t="shared" si="62"/>
        <v>0</v>
      </c>
    </row>
    <row r="166" spans="1:65" s="50" customFormat="1" ht="24" customHeight="1" x14ac:dyDescent="0.2">
      <c r="A166" s="181">
        <f t="shared" si="42"/>
        <v>2655495</v>
      </c>
      <c r="B166" s="296">
        <v>128</v>
      </c>
      <c r="C166" s="264">
        <v>136</v>
      </c>
      <c r="D166" s="297">
        <v>12962</v>
      </c>
      <c r="E166" s="251" t="s">
        <v>593</v>
      </c>
      <c r="F166" s="252" t="s">
        <v>594</v>
      </c>
      <c r="G166" s="251" t="s">
        <v>87</v>
      </c>
      <c r="H166" s="272" t="s">
        <v>574</v>
      </c>
      <c r="I166" s="292" t="s">
        <v>2577</v>
      </c>
      <c r="J166" s="64" t="s">
        <v>595</v>
      </c>
      <c r="K166" s="64" t="s">
        <v>596</v>
      </c>
      <c r="L166" s="64" t="s">
        <v>574</v>
      </c>
      <c r="M166" s="290" t="s">
        <v>2380</v>
      </c>
      <c r="N166" s="98"/>
      <c r="O166" s="64"/>
      <c r="P166" s="89"/>
      <c r="Q166" s="253">
        <v>30</v>
      </c>
      <c r="R166" s="254">
        <v>5</v>
      </c>
      <c r="S166" s="64">
        <v>0</v>
      </c>
      <c r="T166" s="64">
        <v>0</v>
      </c>
      <c r="U166" s="89">
        <v>0</v>
      </c>
      <c r="V166" s="258">
        <v>20</v>
      </c>
      <c r="W166" s="98">
        <v>0</v>
      </c>
      <c r="X166" s="83">
        <v>0</v>
      </c>
      <c r="Y166" s="98">
        <v>0</v>
      </c>
      <c r="Z166" s="64">
        <v>0</v>
      </c>
      <c r="AA166" s="323">
        <v>1477052</v>
      </c>
      <c r="AB166" s="323">
        <v>0</v>
      </c>
      <c r="AC166" s="324">
        <f t="shared" si="43"/>
        <v>1477052</v>
      </c>
      <c r="AD166" s="74">
        <v>4500000</v>
      </c>
      <c r="AE166" s="74">
        <v>6000000</v>
      </c>
      <c r="AF166" s="334">
        <f t="shared" si="44"/>
        <v>281982.65454545454</v>
      </c>
      <c r="AG166" s="112">
        <f t="shared" si="45"/>
        <v>44311560</v>
      </c>
      <c r="AH166" s="74">
        <f t="shared" si="46"/>
        <v>0</v>
      </c>
      <c r="AI166" s="74">
        <f t="shared" si="47"/>
        <v>1409913.2727272727</v>
      </c>
      <c r="AJ166" s="74">
        <f t="shared" si="48"/>
        <v>0</v>
      </c>
      <c r="AK166" s="74">
        <f t="shared" si="49"/>
        <v>4500000</v>
      </c>
      <c r="AL166" s="74">
        <f t="shared" si="50"/>
        <v>6000000</v>
      </c>
      <c r="AM166" s="74">
        <f t="shared" si="51"/>
        <v>0</v>
      </c>
      <c r="AN166" s="74">
        <f t="shared" si="52"/>
        <v>0</v>
      </c>
      <c r="AO166" s="74">
        <f t="shared" si="53"/>
        <v>0</v>
      </c>
      <c r="AP166" s="74">
        <f t="shared" si="54"/>
        <v>4000000</v>
      </c>
      <c r="AQ166" s="74">
        <v>0</v>
      </c>
      <c r="AR166" s="74">
        <v>0</v>
      </c>
      <c r="AS166" s="74">
        <v>0</v>
      </c>
      <c r="AT166" s="79">
        <v>0</v>
      </c>
      <c r="AU166" s="81">
        <f t="shared" si="55"/>
        <v>60221473.272727273</v>
      </c>
      <c r="AV166" s="112">
        <f t="shared" si="56"/>
        <v>41505970.143636361</v>
      </c>
      <c r="AW166" s="74">
        <f t="shared" si="57"/>
        <v>60221473.272727273</v>
      </c>
      <c r="AX166" s="74">
        <f t="shared" si="58"/>
        <v>4215503.1290909098</v>
      </c>
      <c r="AY166" s="75">
        <f t="shared" si="59"/>
        <v>150597.01436363609</v>
      </c>
      <c r="AZ166" s="74">
        <v>0</v>
      </c>
      <c r="BA166" s="74">
        <v>0</v>
      </c>
      <c r="BB166" s="74">
        <v>0</v>
      </c>
      <c r="BC166" s="79">
        <v>0</v>
      </c>
      <c r="BD166" s="79">
        <v>0</v>
      </c>
      <c r="BE166" s="79">
        <v>0</v>
      </c>
      <c r="BF166" s="77">
        <v>0</v>
      </c>
      <c r="BG166" s="344">
        <f t="shared" si="60"/>
        <v>4366100.1434545461</v>
      </c>
      <c r="BH166" s="187">
        <f t="shared" si="61"/>
        <v>55855373</v>
      </c>
      <c r="BJ166" s="50">
        <v>12962</v>
      </c>
      <c r="BK166" s="50" t="s">
        <v>3500</v>
      </c>
      <c r="BM166" s="50">
        <f t="shared" si="62"/>
        <v>0</v>
      </c>
    </row>
    <row r="167" spans="1:65" s="50" customFormat="1" ht="24" customHeight="1" x14ac:dyDescent="0.4">
      <c r="A167" s="181">
        <f t="shared" si="42"/>
        <v>2655495</v>
      </c>
      <c r="B167" s="296">
        <v>660</v>
      </c>
      <c r="C167" s="264">
        <v>457</v>
      </c>
      <c r="D167" s="297">
        <v>12963</v>
      </c>
      <c r="E167" s="241" t="s">
        <v>226</v>
      </c>
      <c r="F167" s="242" t="s">
        <v>597</v>
      </c>
      <c r="G167" s="285" t="s">
        <v>137</v>
      </c>
      <c r="H167" s="272" t="s">
        <v>574</v>
      </c>
      <c r="I167" s="430" t="s">
        <v>3169</v>
      </c>
      <c r="J167" s="64" t="s">
        <v>598</v>
      </c>
      <c r="K167" s="64" t="s">
        <v>599</v>
      </c>
      <c r="L167" s="64" t="s">
        <v>574</v>
      </c>
      <c r="M167" s="290" t="s">
        <v>137</v>
      </c>
      <c r="N167" s="243" t="s">
        <v>2410</v>
      </c>
      <c r="O167" s="64"/>
      <c r="P167" s="89"/>
      <c r="Q167" s="243">
        <v>30</v>
      </c>
      <c r="R167" s="245">
        <v>120</v>
      </c>
      <c r="S167" s="245">
        <v>110</v>
      </c>
      <c r="T167" s="245">
        <v>29.33</v>
      </c>
      <c r="U167" s="89">
        <v>0</v>
      </c>
      <c r="V167" s="260">
        <v>15</v>
      </c>
      <c r="W167" s="98">
        <v>0</v>
      </c>
      <c r="X167" s="83">
        <v>0</v>
      </c>
      <c r="Y167" s="98">
        <v>0</v>
      </c>
      <c r="Z167" s="64">
        <v>0</v>
      </c>
      <c r="AA167" s="315">
        <v>885165</v>
      </c>
      <c r="AB167" s="315">
        <v>0</v>
      </c>
      <c r="AC167" s="316">
        <f t="shared" si="43"/>
        <v>885165</v>
      </c>
      <c r="AD167" s="74">
        <v>4500000</v>
      </c>
      <c r="AE167" s="74">
        <v>6000000</v>
      </c>
      <c r="AF167" s="334">
        <f t="shared" si="44"/>
        <v>168986.04545454544</v>
      </c>
      <c r="AG167" s="112">
        <f t="shared" si="45"/>
        <v>26554950</v>
      </c>
      <c r="AH167" s="74">
        <f t="shared" si="46"/>
        <v>0</v>
      </c>
      <c r="AI167" s="74">
        <f t="shared" si="47"/>
        <v>20278325.454545453</v>
      </c>
      <c r="AJ167" s="74">
        <f t="shared" si="48"/>
        <v>0</v>
      </c>
      <c r="AK167" s="74">
        <f t="shared" si="49"/>
        <v>4500000</v>
      </c>
      <c r="AL167" s="74">
        <f t="shared" si="50"/>
        <v>6000000</v>
      </c>
      <c r="AM167" s="74">
        <f t="shared" si="51"/>
        <v>4647116.25</v>
      </c>
      <c r="AN167" s="74">
        <f t="shared" si="52"/>
        <v>4956360.7131818179</v>
      </c>
      <c r="AO167" s="74">
        <f t="shared" si="53"/>
        <v>0</v>
      </c>
      <c r="AP167" s="74">
        <f t="shared" si="54"/>
        <v>3000000</v>
      </c>
      <c r="AQ167" s="74">
        <v>0</v>
      </c>
      <c r="AR167" s="74">
        <v>0</v>
      </c>
      <c r="AS167" s="74">
        <v>0</v>
      </c>
      <c r="AT167" s="79">
        <v>0</v>
      </c>
      <c r="AU167" s="81">
        <f t="shared" si="55"/>
        <v>69936752.417727262</v>
      </c>
      <c r="AV167" s="112">
        <f t="shared" si="56"/>
        <v>51541179.748486355</v>
      </c>
      <c r="AW167" s="74">
        <f t="shared" si="57"/>
        <v>69936752.417727262</v>
      </c>
      <c r="AX167" s="74">
        <f t="shared" si="58"/>
        <v>4895572.6692409087</v>
      </c>
      <c r="AY167" s="75">
        <f t="shared" si="59"/>
        <v>1154117.9748486355</v>
      </c>
      <c r="AZ167" s="74">
        <v>0</v>
      </c>
      <c r="BA167" s="74">
        <v>0</v>
      </c>
      <c r="BB167" s="74">
        <v>0</v>
      </c>
      <c r="BC167" s="79">
        <v>0</v>
      </c>
      <c r="BD167" s="79">
        <v>0</v>
      </c>
      <c r="BE167" s="79">
        <v>0</v>
      </c>
      <c r="BF167" s="77">
        <v>0</v>
      </c>
      <c r="BG167" s="344">
        <f t="shared" si="60"/>
        <v>6049690.6440895442</v>
      </c>
      <c r="BH167" s="187">
        <f t="shared" si="61"/>
        <v>63887061</v>
      </c>
      <c r="BJ167" s="50">
        <v>12963</v>
      </c>
      <c r="BK167" s="50" t="s">
        <v>3501</v>
      </c>
      <c r="BM167" s="50">
        <f t="shared" si="62"/>
        <v>0</v>
      </c>
    </row>
    <row r="168" spans="1:65" s="50" customFormat="1" ht="24" customHeight="1" x14ac:dyDescent="0.2">
      <c r="A168" s="181">
        <f t="shared" si="42"/>
        <v>2655495</v>
      </c>
      <c r="B168" s="296">
        <v>656</v>
      </c>
      <c r="C168" s="264">
        <v>453</v>
      </c>
      <c r="D168" s="297">
        <v>12964</v>
      </c>
      <c r="E168" s="241" t="s">
        <v>600</v>
      </c>
      <c r="F168" s="242" t="s">
        <v>601</v>
      </c>
      <c r="G168" s="285" t="s">
        <v>137</v>
      </c>
      <c r="H168" s="272" t="s">
        <v>574</v>
      </c>
      <c r="I168" s="292" t="s">
        <v>3051</v>
      </c>
      <c r="J168" s="64" t="s">
        <v>602</v>
      </c>
      <c r="K168" s="64" t="s">
        <v>603</v>
      </c>
      <c r="L168" s="64" t="s">
        <v>574</v>
      </c>
      <c r="M168" s="290" t="s">
        <v>137</v>
      </c>
      <c r="N168" s="243" t="s">
        <v>2410</v>
      </c>
      <c r="O168" s="64"/>
      <c r="P168" s="89"/>
      <c r="Q168" s="243">
        <v>30</v>
      </c>
      <c r="R168" s="245">
        <v>120</v>
      </c>
      <c r="S168" s="245">
        <v>110</v>
      </c>
      <c r="T168" s="245">
        <v>29.33</v>
      </c>
      <c r="U168" s="89">
        <v>0</v>
      </c>
      <c r="V168" s="260">
        <v>15</v>
      </c>
      <c r="W168" s="98">
        <v>0</v>
      </c>
      <c r="X168" s="83">
        <v>0</v>
      </c>
      <c r="Y168" s="98">
        <v>2</v>
      </c>
      <c r="Z168" s="64">
        <v>2</v>
      </c>
      <c r="AA168" s="315">
        <v>885165</v>
      </c>
      <c r="AB168" s="315">
        <v>0</v>
      </c>
      <c r="AC168" s="316">
        <f t="shared" si="43"/>
        <v>885165</v>
      </c>
      <c r="AD168" s="74">
        <v>4500000</v>
      </c>
      <c r="AE168" s="74">
        <v>6000000</v>
      </c>
      <c r="AF168" s="334">
        <f t="shared" si="44"/>
        <v>168986.04545454544</v>
      </c>
      <c r="AG168" s="112">
        <f t="shared" si="45"/>
        <v>26554950</v>
      </c>
      <c r="AH168" s="74">
        <f t="shared" si="46"/>
        <v>0</v>
      </c>
      <c r="AI168" s="74">
        <f t="shared" si="47"/>
        <v>20278325.454545453</v>
      </c>
      <c r="AJ168" s="74">
        <f t="shared" si="48"/>
        <v>5310990</v>
      </c>
      <c r="AK168" s="74">
        <f t="shared" si="49"/>
        <v>4500000</v>
      </c>
      <c r="AL168" s="74">
        <f t="shared" si="50"/>
        <v>6000000</v>
      </c>
      <c r="AM168" s="74">
        <f t="shared" si="51"/>
        <v>4647116.25</v>
      </c>
      <c r="AN168" s="74">
        <f t="shared" si="52"/>
        <v>4956360.7131818179</v>
      </c>
      <c r="AO168" s="74">
        <f t="shared" si="53"/>
        <v>0</v>
      </c>
      <c r="AP168" s="74">
        <f t="shared" si="54"/>
        <v>3000000</v>
      </c>
      <c r="AQ168" s="74">
        <v>0</v>
      </c>
      <c r="AR168" s="74">
        <v>0</v>
      </c>
      <c r="AS168" s="74">
        <v>0</v>
      </c>
      <c r="AT168" s="79">
        <v>0</v>
      </c>
      <c r="AU168" s="81">
        <f t="shared" si="55"/>
        <v>75247742.417727277</v>
      </c>
      <c r="AV168" s="112">
        <f t="shared" si="56"/>
        <v>51541179.74848637</v>
      </c>
      <c r="AW168" s="74">
        <f t="shared" si="57"/>
        <v>69936752.417727262</v>
      </c>
      <c r="AX168" s="74">
        <f t="shared" si="58"/>
        <v>4895572.6692409087</v>
      </c>
      <c r="AY168" s="75">
        <f t="shared" si="59"/>
        <v>1154117.9748486371</v>
      </c>
      <c r="AZ168" s="74">
        <v>0</v>
      </c>
      <c r="BA168" s="74">
        <v>0</v>
      </c>
      <c r="BB168" s="74">
        <v>0</v>
      </c>
      <c r="BC168" s="79">
        <v>0</v>
      </c>
      <c r="BD168" s="79">
        <v>0</v>
      </c>
      <c r="BE168" s="79">
        <v>0</v>
      </c>
      <c r="BF168" s="77">
        <v>0</v>
      </c>
      <c r="BG168" s="344">
        <f t="shared" si="60"/>
        <v>6049690.6440895461</v>
      </c>
      <c r="BH168" s="187">
        <f t="shared" si="61"/>
        <v>69198051</v>
      </c>
      <c r="BJ168" s="50">
        <v>12964</v>
      </c>
      <c r="BK168" s="50" t="s">
        <v>3502</v>
      </c>
      <c r="BM168" s="50">
        <f t="shared" si="62"/>
        <v>0</v>
      </c>
    </row>
    <row r="169" spans="1:65" s="50" customFormat="1" ht="24" customHeight="1" x14ac:dyDescent="0.2">
      <c r="A169" s="181">
        <f t="shared" si="42"/>
        <v>2655495</v>
      </c>
      <c r="B169" s="296">
        <v>655</v>
      </c>
      <c r="C169" s="264">
        <v>452</v>
      </c>
      <c r="D169" s="297">
        <v>12965</v>
      </c>
      <c r="E169" s="241" t="s">
        <v>216</v>
      </c>
      <c r="F169" s="242" t="s">
        <v>604</v>
      </c>
      <c r="G169" s="285" t="s">
        <v>137</v>
      </c>
      <c r="H169" s="272" t="s">
        <v>458</v>
      </c>
      <c r="I169" s="292" t="s">
        <v>3050</v>
      </c>
      <c r="J169" s="64" t="s">
        <v>605</v>
      </c>
      <c r="K169" s="64" t="s">
        <v>606</v>
      </c>
      <c r="L169" s="64" t="s">
        <v>458</v>
      </c>
      <c r="M169" s="290" t="s">
        <v>137</v>
      </c>
      <c r="N169" s="243" t="s">
        <v>2410</v>
      </c>
      <c r="O169" s="64"/>
      <c r="P169" s="89"/>
      <c r="Q169" s="243">
        <v>30</v>
      </c>
      <c r="R169" s="245">
        <v>120</v>
      </c>
      <c r="S169" s="245">
        <v>110</v>
      </c>
      <c r="T169" s="245">
        <v>29.33</v>
      </c>
      <c r="U169" s="89">
        <v>0</v>
      </c>
      <c r="V169" s="260">
        <v>15</v>
      </c>
      <c r="W169" s="98">
        <v>0</v>
      </c>
      <c r="X169" s="83">
        <v>0</v>
      </c>
      <c r="Y169" s="98">
        <v>0</v>
      </c>
      <c r="Z169" s="64">
        <v>2</v>
      </c>
      <c r="AA169" s="315">
        <v>885165</v>
      </c>
      <c r="AB169" s="315">
        <v>0</v>
      </c>
      <c r="AC169" s="316">
        <f t="shared" si="43"/>
        <v>885165</v>
      </c>
      <c r="AD169" s="74">
        <v>4500000</v>
      </c>
      <c r="AE169" s="74">
        <v>6000000</v>
      </c>
      <c r="AF169" s="334">
        <f t="shared" si="44"/>
        <v>168986.04545454544</v>
      </c>
      <c r="AG169" s="112">
        <f t="shared" si="45"/>
        <v>26554950</v>
      </c>
      <c r="AH169" s="74">
        <f t="shared" si="46"/>
        <v>0</v>
      </c>
      <c r="AI169" s="74">
        <f t="shared" si="47"/>
        <v>20278325.454545453</v>
      </c>
      <c r="AJ169" s="74">
        <f t="shared" si="48"/>
        <v>5310990</v>
      </c>
      <c r="AK169" s="74">
        <f t="shared" si="49"/>
        <v>4500000</v>
      </c>
      <c r="AL169" s="74">
        <f t="shared" si="50"/>
        <v>6000000</v>
      </c>
      <c r="AM169" s="74">
        <f t="shared" si="51"/>
        <v>4647116.25</v>
      </c>
      <c r="AN169" s="74">
        <f t="shared" si="52"/>
        <v>4956360.7131818179</v>
      </c>
      <c r="AO169" s="74">
        <f t="shared" si="53"/>
        <v>0</v>
      </c>
      <c r="AP169" s="74">
        <f t="shared" si="54"/>
        <v>3000000</v>
      </c>
      <c r="AQ169" s="74">
        <v>0</v>
      </c>
      <c r="AR169" s="74">
        <v>0</v>
      </c>
      <c r="AS169" s="74">
        <v>0</v>
      </c>
      <c r="AT169" s="79">
        <v>0</v>
      </c>
      <c r="AU169" s="81">
        <f t="shared" si="55"/>
        <v>75247742.417727277</v>
      </c>
      <c r="AV169" s="112">
        <f t="shared" si="56"/>
        <v>51541179.74848637</v>
      </c>
      <c r="AW169" s="74">
        <f t="shared" si="57"/>
        <v>69936752.417727262</v>
      </c>
      <c r="AX169" s="74">
        <f t="shared" si="58"/>
        <v>4895572.6692409087</v>
      </c>
      <c r="AY169" s="75">
        <f t="shared" si="59"/>
        <v>1154117.9748486371</v>
      </c>
      <c r="AZ169" s="74">
        <v>0</v>
      </c>
      <c r="BA169" s="74">
        <v>0</v>
      </c>
      <c r="BB169" s="74">
        <v>0</v>
      </c>
      <c r="BC169" s="79">
        <v>0</v>
      </c>
      <c r="BD169" s="79">
        <v>0</v>
      </c>
      <c r="BE169" s="79">
        <v>0</v>
      </c>
      <c r="BF169" s="77">
        <v>0</v>
      </c>
      <c r="BG169" s="344">
        <f t="shared" si="60"/>
        <v>6049690.6440895461</v>
      </c>
      <c r="BH169" s="187">
        <f t="shared" si="61"/>
        <v>69198051</v>
      </c>
      <c r="BJ169" s="50">
        <v>12965</v>
      </c>
      <c r="BK169" s="50" t="s">
        <v>3503</v>
      </c>
      <c r="BM169" s="50">
        <f t="shared" si="62"/>
        <v>0</v>
      </c>
    </row>
    <row r="170" spans="1:65" s="50" customFormat="1" ht="24" customHeight="1" x14ac:dyDescent="0.2">
      <c r="A170" s="181">
        <f t="shared" si="42"/>
        <v>2655495</v>
      </c>
      <c r="B170" s="296">
        <v>654</v>
      </c>
      <c r="C170" s="264">
        <v>451</v>
      </c>
      <c r="D170" s="297">
        <v>12966</v>
      </c>
      <c r="E170" s="241" t="s">
        <v>600</v>
      </c>
      <c r="F170" s="242" t="s">
        <v>607</v>
      </c>
      <c r="G170" s="285" t="s">
        <v>137</v>
      </c>
      <c r="H170" s="272" t="s">
        <v>458</v>
      </c>
      <c r="I170" s="292" t="s">
        <v>3049</v>
      </c>
      <c r="J170" s="64" t="s">
        <v>608</v>
      </c>
      <c r="K170" s="64" t="s">
        <v>609</v>
      </c>
      <c r="L170" s="64" t="s">
        <v>458</v>
      </c>
      <c r="M170" s="290" t="s">
        <v>137</v>
      </c>
      <c r="N170" s="98"/>
      <c r="O170" s="245" t="s">
        <v>2410</v>
      </c>
      <c r="P170" s="89"/>
      <c r="Q170" s="243">
        <v>30</v>
      </c>
      <c r="R170" s="245">
        <v>90</v>
      </c>
      <c r="S170" s="245">
        <v>0</v>
      </c>
      <c r="T170" s="245">
        <v>0</v>
      </c>
      <c r="U170" s="89">
        <v>0</v>
      </c>
      <c r="V170" s="260">
        <v>23</v>
      </c>
      <c r="W170" s="98">
        <v>0</v>
      </c>
      <c r="X170" s="83">
        <v>0</v>
      </c>
      <c r="Y170" s="98">
        <v>0</v>
      </c>
      <c r="Z170" s="64">
        <v>1</v>
      </c>
      <c r="AA170" s="315">
        <v>885165</v>
      </c>
      <c r="AB170" s="315">
        <v>0</v>
      </c>
      <c r="AC170" s="316">
        <f t="shared" si="43"/>
        <v>885165</v>
      </c>
      <c r="AD170" s="74">
        <v>4500000</v>
      </c>
      <c r="AE170" s="74">
        <v>6000000</v>
      </c>
      <c r="AF170" s="334">
        <f t="shared" si="44"/>
        <v>168986.04545454544</v>
      </c>
      <c r="AG170" s="112">
        <f t="shared" si="45"/>
        <v>26554950</v>
      </c>
      <c r="AH170" s="74">
        <f t="shared" si="46"/>
        <v>0</v>
      </c>
      <c r="AI170" s="74">
        <f t="shared" si="47"/>
        <v>15208744.09090909</v>
      </c>
      <c r="AJ170" s="74">
        <f t="shared" si="48"/>
        <v>2655495</v>
      </c>
      <c r="AK170" s="74">
        <f t="shared" si="49"/>
        <v>4500000</v>
      </c>
      <c r="AL170" s="74">
        <f t="shared" si="50"/>
        <v>6000000</v>
      </c>
      <c r="AM170" s="74">
        <f t="shared" si="51"/>
        <v>0</v>
      </c>
      <c r="AN170" s="74">
        <f t="shared" si="52"/>
        <v>0</v>
      </c>
      <c r="AO170" s="74">
        <f t="shared" si="53"/>
        <v>0</v>
      </c>
      <c r="AP170" s="74">
        <f t="shared" si="54"/>
        <v>4600000</v>
      </c>
      <c r="AQ170" s="74">
        <v>0</v>
      </c>
      <c r="AR170" s="74">
        <v>0</v>
      </c>
      <c r="AS170" s="74">
        <v>0</v>
      </c>
      <c r="AT170" s="79">
        <v>0</v>
      </c>
      <c r="AU170" s="81">
        <f t="shared" si="55"/>
        <v>59519189.090909094</v>
      </c>
      <c r="AV170" s="112">
        <f t="shared" si="56"/>
        <v>37783235.504545458</v>
      </c>
      <c r="AW170" s="74">
        <f t="shared" si="57"/>
        <v>56863694.090909094</v>
      </c>
      <c r="AX170" s="74">
        <f t="shared" si="58"/>
        <v>3980458.5863636369</v>
      </c>
      <c r="AY170" s="75">
        <f t="shared" si="59"/>
        <v>0</v>
      </c>
      <c r="AZ170" s="74">
        <v>0</v>
      </c>
      <c r="BA170" s="74">
        <v>0</v>
      </c>
      <c r="BB170" s="74">
        <v>0</v>
      </c>
      <c r="BC170" s="79">
        <v>0</v>
      </c>
      <c r="BD170" s="79">
        <v>0</v>
      </c>
      <c r="BE170" s="79">
        <v>0</v>
      </c>
      <c r="BF170" s="77">
        <v>0</v>
      </c>
      <c r="BG170" s="344">
        <f t="shared" si="60"/>
        <v>3980458.5863636369</v>
      </c>
      <c r="BH170" s="187">
        <f t="shared" si="61"/>
        <v>55538730</v>
      </c>
      <c r="BJ170" s="50">
        <v>12966</v>
      </c>
      <c r="BK170" s="50" t="s">
        <v>3504</v>
      </c>
      <c r="BM170" s="50">
        <f t="shared" si="62"/>
        <v>0</v>
      </c>
    </row>
    <row r="171" spans="1:65" s="50" customFormat="1" ht="24" customHeight="1" x14ac:dyDescent="0.2">
      <c r="A171" s="181">
        <f t="shared" si="42"/>
        <v>2655495</v>
      </c>
      <c r="B171" s="296">
        <v>138</v>
      </c>
      <c r="C171" s="264">
        <v>147</v>
      </c>
      <c r="D171" s="297">
        <v>12968</v>
      </c>
      <c r="E171" s="251" t="s">
        <v>226</v>
      </c>
      <c r="F171" s="252" t="s">
        <v>612</v>
      </c>
      <c r="G171" s="251" t="s">
        <v>87</v>
      </c>
      <c r="H171" s="272" t="s">
        <v>613</v>
      </c>
      <c r="I171" s="292" t="s">
        <v>2580</v>
      </c>
      <c r="J171" s="64" t="s">
        <v>614</v>
      </c>
      <c r="K171" s="64" t="s">
        <v>615</v>
      </c>
      <c r="L171" s="64" t="s">
        <v>613</v>
      </c>
      <c r="M171" s="290" t="s">
        <v>2380</v>
      </c>
      <c r="N171" s="98"/>
      <c r="O171" s="64"/>
      <c r="P171" s="89"/>
      <c r="Q171" s="253">
        <v>30</v>
      </c>
      <c r="R171" s="254">
        <v>93</v>
      </c>
      <c r="S171" s="64">
        <v>0</v>
      </c>
      <c r="T171" s="64">
        <v>0</v>
      </c>
      <c r="U171" s="89">
        <v>0</v>
      </c>
      <c r="V171" s="258">
        <v>20</v>
      </c>
      <c r="W171" s="98">
        <v>0</v>
      </c>
      <c r="X171" s="83">
        <v>0</v>
      </c>
      <c r="Y171" s="98">
        <v>0</v>
      </c>
      <c r="Z171" s="64">
        <v>0</v>
      </c>
      <c r="AA171" s="323">
        <v>1477052</v>
      </c>
      <c r="AB171" s="323">
        <v>46667</v>
      </c>
      <c r="AC171" s="324">
        <f t="shared" si="43"/>
        <v>1523719</v>
      </c>
      <c r="AD171" s="74">
        <v>4500000</v>
      </c>
      <c r="AE171" s="74">
        <v>6000000</v>
      </c>
      <c r="AF171" s="334">
        <f t="shared" si="44"/>
        <v>290891.80909090908</v>
      </c>
      <c r="AG171" s="112">
        <f t="shared" si="45"/>
        <v>44311560</v>
      </c>
      <c r="AH171" s="74">
        <f t="shared" si="46"/>
        <v>1400010</v>
      </c>
      <c r="AI171" s="74">
        <f t="shared" si="47"/>
        <v>27052938.245454546</v>
      </c>
      <c r="AJ171" s="74">
        <f t="shared" si="48"/>
        <v>0</v>
      </c>
      <c r="AK171" s="74">
        <f t="shared" si="49"/>
        <v>4500000</v>
      </c>
      <c r="AL171" s="74">
        <f t="shared" si="50"/>
        <v>6000000</v>
      </c>
      <c r="AM171" s="74">
        <f t="shared" si="51"/>
        <v>0</v>
      </c>
      <c r="AN171" s="74">
        <f t="shared" si="52"/>
        <v>0</v>
      </c>
      <c r="AO171" s="74">
        <f t="shared" si="53"/>
        <v>0</v>
      </c>
      <c r="AP171" s="74">
        <f t="shared" si="54"/>
        <v>4000000</v>
      </c>
      <c r="AQ171" s="74">
        <v>0</v>
      </c>
      <c r="AR171" s="74">
        <v>0</v>
      </c>
      <c r="AS171" s="74">
        <v>0</v>
      </c>
      <c r="AT171" s="79">
        <v>0</v>
      </c>
      <c r="AU171" s="81">
        <f t="shared" si="55"/>
        <v>87264508.24545455</v>
      </c>
      <c r="AV171" s="112">
        <f t="shared" si="56"/>
        <v>66655992.668272734</v>
      </c>
      <c r="AW171" s="74">
        <f t="shared" si="57"/>
        <v>87264508.24545455</v>
      </c>
      <c r="AX171" s="74">
        <f t="shared" si="58"/>
        <v>6108515.5771818189</v>
      </c>
      <c r="AY171" s="75">
        <f t="shared" si="59"/>
        <v>2665599.2668272736</v>
      </c>
      <c r="AZ171" s="74">
        <v>0</v>
      </c>
      <c r="BA171" s="74">
        <v>0</v>
      </c>
      <c r="BB171" s="74">
        <v>0</v>
      </c>
      <c r="BC171" s="79">
        <v>0</v>
      </c>
      <c r="BD171" s="79">
        <v>0</v>
      </c>
      <c r="BE171" s="79">
        <v>0</v>
      </c>
      <c r="BF171" s="77">
        <v>0</v>
      </c>
      <c r="BG171" s="344">
        <f t="shared" si="60"/>
        <v>8774114.8440090921</v>
      </c>
      <c r="BH171" s="187">
        <f t="shared" si="61"/>
        <v>78490393</v>
      </c>
      <c r="BJ171" s="50">
        <v>12968</v>
      </c>
      <c r="BK171" s="50" t="s">
        <v>3505</v>
      </c>
      <c r="BM171" s="50">
        <f t="shared" si="62"/>
        <v>0</v>
      </c>
    </row>
    <row r="172" spans="1:65" s="50" customFormat="1" ht="24" customHeight="1" x14ac:dyDescent="0.2">
      <c r="A172" s="181">
        <f t="shared" si="42"/>
        <v>2655495</v>
      </c>
      <c r="B172" s="296">
        <v>139</v>
      </c>
      <c r="C172" s="264">
        <v>148</v>
      </c>
      <c r="D172" s="297">
        <v>12969</v>
      </c>
      <c r="E172" s="251" t="s">
        <v>259</v>
      </c>
      <c r="F172" s="252" t="s">
        <v>616</v>
      </c>
      <c r="G172" s="251" t="s">
        <v>87</v>
      </c>
      <c r="H172" s="272" t="s">
        <v>613</v>
      </c>
      <c r="I172" s="292" t="s">
        <v>2581</v>
      </c>
      <c r="J172" s="64" t="s">
        <v>617</v>
      </c>
      <c r="K172" s="64" t="s">
        <v>618</v>
      </c>
      <c r="L172" s="64" t="s">
        <v>613</v>
      </c>
      <c r="M172" s="290" t="s">
        <v>2382</v>
      </c>
      <c r="N172" s="98"/>
      <c r="O172" s="64"/>
      <c r="P172" s="89"/>
      <c r="Q172" s="253">
        <v>30</v>
      </c>
      <c r="R172" s="254">
        <v>140</v>
      </c>
      <c r="S172" s="64">
        <v>0</v>
      </c>
      <c r="T172" s="64">
        <v>0</v>
      </c>
      <c r="U172" s="89">
        <v>0</v>
      </c>
      <c r="V172" s="258">
        <v>20</v>
      </c>
      <c r="W172" s="98">
        <v>0</v>
      </c>
      <c r="X172" s="83">
        <v>0</v>
      </c>
      <c r="Y172" s="98">
        <v>0</v>
      </c>
      <c r="Z172" s="64">
        <v>0</v>
      </c>
      <c r="AA172" s="323">
        <v>1145360</v>
      </c>
      <c r="AB172" s="323">
        <v>46667</v>
      </c>
      <c r="AC172" s="324">
        <f t="shared" si="43"/>
        <v>1192027</v>
      </c>
      <c r="AD172" s="74">
        <v>4500000</v>
      </c>
      <c r="AE172" s="74">
        <v>6000000</v>
      </c>
      <c r="AF172" s="334">
        <f t="shared" si="44"/>
        <v>227568.79090909089</v>
      </c>
      <c r="AG172" s="112">
        <f t="shared" si="45"/>
        <v>34360800</v>
      </c>
      <c r="AH172" s="74">
        <f t="shared" si="46"/>
        <v>1400010</v>
      </c>
      <c r="AI172" s="74">
        <f t="shared" si="47"/>
        <v>31859630.727272727</v>
      </c>
      <c r="AJ172" s="74">
        <f t="shared" si="48"/>
        <v>0</v>
      </c>
      <c r="AK172" s="74">
        <f t="shared" si="49"/>
        <v>4500000</v>
      </c>
      <c r="AL172" s="74">
        <f t="shared" si="50"/>
        <v>6000000</v>
      </c>
      <c r="AM172" s="74">
        <f t="shared" si="51"/>
        <v>0</v>
      </c>
      <c r="AN172" s="74">
        <f t="shared" si="52"/>
        <v>0</v>
      </c>
      <c r="AO172" s="74">
        <f t="shared" si="53"/>
        <v>0</v>
      </c>
      <c r="AP172" s="74">
        <f t="shared" si="54"/>
        <v>4000000</v>
      </c>
      <c r="AQ172" s="74">
        <v>0</v>
      </c>
      <c r="AR172" s="74">
        <v>0</v>
      </c>
      <c r="AS172" s="74">
        <v>0</v>
      </c>
      <c r="AT172" s="79">
        <v>0</v>
      </c>
      <c r="AU172" s="81">
        <f t="shared" si="55"/>
        <v>82120440.727272719</v>
      </c>
      <c r="AV172" s="112">
        <f t="shared" si="56"/>
        <v>61872009.876363628</v>
      </c>
      <c r="AW172" s="74">
        <f t="shared" si="57"/>
        <v>82120440.727272719</v>
      </c>
      <c r="AX172" s="74">
        <f t="shared" si="58"/>
        <v>5748430.8509090906</v>
      </c>
      <c r="AY172" s="75">
        <f t="shared" si="59"/>
        <v>2187200.9876363627</v>
      </c>
      <c r="AZ172" s="74">
        <v>0</v>
      </c>
      <c r="BA172" s="74">
        <v>0</v>
      </c>
      <c r="BB172" s="74">
        <v>0</v>
      </c>
      <c r="BC172" s="79">
        <v>0</v>
      </c>
      <c r="BD172" s="79">
        <v>0</v>
      </c>
      <c r="BE172" s="79">
        <v>0</v>
      </c>
      <c r="BF172" s="77">
        <v>0</v>
      </c>
      <c r="BG172" s="344">
        <f t="shared" si="60"/>
        <v>7935631.8385454528</v>
      </c>
      <c r="BH172" s="187">
        <f t="shared" si="61"/>
        <v>74184808</v>
      </c>
      <c r="BJ172" s="50">
        <v>12969</v>
      </c>
      <c r="BK172" s="50" t="s">
        <v>3506</v>
      </c>
      <c r="BM172" s="50">
        <f t="shared" si="62"/>
        <v>0</v>
      </c>
    </row>
    <row r="173" spans="1:65" s="50" customFormat="1" ht="24" customHeight="1" x14ac:dyDescent="0.2">
      <c r="A173" s="181">
        <f t="shared" si="42"/>
        <v>2655495</v>
      </c>
      <c r="B173" s="296">
        <v>140</v>
      </c>
      <c r="C173" s="264">
        <v>149</v>
      </c>
      <c r="D173" s="297">
        <v>12970</v>
      </c>
      <c r="E173" s="251" t="s">
        <v>619</v>
      </c>
      <c r="F173" s="252" t="s">
        <v>620</v>
      </c>
      <c r="G173" s="251" t="s">
        <v>87</v>
      </c>
      <c r="H173" s="272" t="s">
        <v>613</v>
      </c>
      <c r="I173" s="292" t="s">
        <v>2582</v>
      </c>
      <c r="J173" s="64" t="s">
        <v>621</v>
      </c>
      <c r="K173" s="64" t="s">
        <v>622</v>
      </c>
      <c r="L173" s="64" t="s">
        <v>613</v>
      </c>
      <c r="M173" s="305" t="s">
        <v>2383</v>
      </c>
      <c r="N173" s="98"/>
      <c r="O173" s="64"/>
      <c r="P173" s="89"/>
      <c r="Q173" s="253">
        <v>30</v>
      </c>
      <c r="R173" s="254">
        <v>33</v>
      </c>
      <c r="S173" s="64">
        <v>0</v>
      </c>
      <c r="T173" s="64">
        <v>0</v>
      </c>
      <c r="U173" s="89">
        <v>0</v>
      </c>
      <c r="V173" s="258">
        <v>19</v>
      </c>
      <c r="W173" s="98">
        <v>0</v>
      </c>
      <c r="X173" s="83">
        <v>0</v>
      </c>
      <c r="Y173" s="98">
        <v>0</v>
      </c>
      <c r="Z173" s="64">
        <v>0</v>
      </c>
      <c r="AA173" s="323">
        <v>1642901</v>
      </c>
      <c r="AB173" s="323">
        <v>46667</v>
      </c>
      <c r="AC173" s="324">
        <f t="shared" si="43"/>
        <v>1689568</v>
      </c>
      <c r="AD173" s="74">
        <v>4500000</v>
      </c>
      <c r="AE173" s="74">
        <v>6000000</v>
      </c>
      <c r="AF173" s="334">
        <f t="shared" si="44"/>
        <v>322553.89090909087</v>
      </c>
      <c r="AG173" s="112">
        <f t="shared" si="45"/>
        <v>49287030</v>
      </c>
      <c r="AH173" s="74">
        <f t="shared" si="46"/>
        <v>1400010</v>
      </c>
      <c r="AI173" s="74">
        <f t="shared" si="47"/>
        <v>10644278.399999999</v>
      </c>
      <c r="AJ173" s="74">
        <f t="shared" si="48"/>
        <v>0</v>
      </c>
      <c r="AK173" s="74">
        <f t="shared" si="49"/>
        <v>4500000</v>
      </c>
      <c r="AL173" s="74">
        <f t="shared" si="50"/>
        <v>6000000</v>
      </c>
      <c r="AM173" s="74">
        <f t="shared" si="51"/>
        <v>0</v>
      </c>
      <c r="AN173" s="74">
        <f t="shared" si="52"/>
        <v>0</v>
      </c>
      <c r="AO173" s="74">
        <f t="shared" si="53"/>
        <v>0</v>
      </c>
      <c r="AP173" s="74">
        <f t="shared" si="54"/>
        <v>3800000</v>
      </c>
      <c r="AQ173" s="74">
        <v>0</v>
      </c>
      <c r="AR173" s="74">
        <v>0</v>
      </c>
      <c r="AS173" s="74">
        <v>0</v>
      </c>
      <c r="AT173" s="79">
        <v>0</v>
      </c>
      <c r="AU173" s="81">
        <f t="shared" si="55"/>
        <v>75631318.400000006</v>
      </c>
      <c r="AV173" s="112">
        <f t="shared" si="56"/>
        <v>56037126.112000003</v>
      </c>
      <c r="AW173" s="74">
        <f t="shared" si="57"/>
        <v>75631318.400000006</v>
      </c>
      <c r="AX173" s="74">
        <f t="shared" si="58"/>
        <v>5294192.2880000006</v>
      </c>
      <c r="AY173" s="75">
        <f t="shared" si="59"/>
        <v>1603712.6112000004</v>
      </c>
      <c r="AZ173" s="74">
        <v>0</v>
      </c>
      <c r="BA173" s="74">
        <v>0</v>
      </c>
      <c r="BB173" s="74">
        <v>0</v>
      </c>
      <c r="BC173" s="79">
        <v>0</v>
      </c>
      <c r="BD173" s="79">
        <v>0</v>
      </c>
      <c r="BE173" s="79">
        <v>0</v>
      </c>
      <c r="BF173" s="77">
        <v>0</v>
      </c>
      <c r="BG173" s="344">
        <f t="shared" si="60"/>
        <v>6897904.8992000008</v>
      </c>
      <c r="BH173" s="187">
        <f t="shared" si="61"/>
        <v>68733413</v>
      </c>
      <c r="BJ173" s="50">
        <v>12970</v>
      </c>
      <c r="BK173" s="50" t="s">
        <v>3507</v>
      </c>
      <c r="BM173" s="50">
        <f t="shared" si="62"/>
        <v>0</v>
      </c>
    </row>
    <row r="174" spans="1:65" s="50" customFormat="1" ht="24" customHeight="1" x14ac:dyDescent="0.2">
      <c r="A174" s="181">
        <f t="shared" si="42"/>
        <v>2655495</v>
      </c>
      <c r="B174" s="296">
        <v>141</v>
      </c>
      <c r="C174" s="264">
        <v>150</v>
      </c>
      <c r="D174" s="297">
        <v>12971</v>
      </c>
      <c r="E174" s="251" t="s">
        <v>623</v>
      </c>
      <c r="F174" s="252" t="s">
        <v>624</v>
      </c>
      <c r="G174" s="251" t="s">
        <v>87</v>
      </c>
      <c r="H174" s="272" t="s">
        <v>613</v>
      </c>
      <c r="I174" s="292" t="s">
        <v>2583</v>
      </c>
      <c r="J174" s="64" t="s">
        <v>625</v>
      </c>
      <c r="K174" s="64" t="s">
        <v>626</v>
      </c>
      <c r="L174" s="64" t="s">
        <v>613</v>
      </c>
      <c r="M174" s="290" t="s">
        <v>2380</v>
      </c>
      <c r="N174" s="98"/>
      <c r="O174" s="64"/>
      <c r="P174" s="89"/>
      <c r="Q174" s="253">
        <v>30</v>
      </c>
      <c r="R174" s="254">
        <v>21</v>
      </c>
      <c r="S174" s="64">
        <v>0</v>
      </c>
      <c r="T174" s="64">
        <v>0</v>
      </c>
      <c r="U174" s="298">
        <f>2</f>
        <v>2</v>
      </c>
      <c r="V174" s="259">
        <v>19</v>
      </c>
      <c r="W174" s="98">
        <v>0</v>
      </c>
      <c r="X174" s="83">
        <v>0</v>
      </c>
      <c r="Y174" s="98">
        <v>0</v>
      </c>
      <c r="Z174" s="64">
        <v>0</v>
      </c>
      <c r="AA174" s="323">
        <v>1477052</v>
      </c>
      <c r="AB174" s="323">
        <v>46667</v>
      </c>
      <c r="AC174" s="324">
        <f t="shared" si="43"/>
        <v>1523719</v>
      </c>
      <c r="AD174" s="74">
        <v>4500000</v>
      </c>
      <c r="AE174" s="74">
        <v>6000000</v>
      </c>
      <c r="AF174" s="334">
        <f t="shared" si="44"/>
        <v>290891.80909090908</v>
      </c>
      <c r="AG174" s="112">
        <f t="shared" si="45"/>
        <v>44311560</v>
      </c>
      <c r="AH174" s="74">
        <f t="shared" si="46"/>
        <v>1400010</v>
      </c>
      <c r="AI174" s="74">
        <f t="shared" si="47"/>
        <v>6108727.9909090903</v>
      </c>
      <c r="AJ174" s="74">
        <f t="shared" si="48"/>
        <v>0</v>
      </c>
      <c r="AK174" s="74">
        <f t="shared" si="49"/>
        <v>4500000</v>
      </c>
      <c r="AL174" s="74">
        <f t="shared" si="50"/>
        <v>6000000</v>
      </c>
      <c r="AM174" s="74">
        <f t="shared" si="51"/>
        <v>0</v>
      </c>
      <c r="AN174" s="74">
        <f t="shared" si="52"/>
        <v>0</v>
      </c>
      <c r="AO174" s="74">
        <f t="shared" si="53"/>
        <v>3047438</v>
      </c>
      <c r="AP174" s="74">
        <f t="shared" si="54"/>
        <v>3800000</v>
      </c>
      <c r="AQ174" s="74">
        <v>0</v>
      </c>
      <c r="AR174" s="74">
        <v>0</v>
      </c>
      <c r="AS174" s="74">
        <v>0</v>
      </c>
      <c r="AT174" s="79">
        <v>0</v>
      </c>
      <c r="AU174" s="81">
        <f t="shared" si="55"/>
        <v>69167735.9909091</v>
      </c>
      <c r="AV174" s="112">
        <f t="shared" si="56"/>
        <v>47191877.131545462</v>
      </c>
      <c r="AW174" s="74">
        <f t="shared" si="57"/>
        <v>66120297.990909092</v>
      </c>
      <c r="AX174" s="74">
        <f t="shared" si="58"/>
        <v>4628420.8593636369</v>
      </c>
      <c r="AY174" s="75">
        <f t="shared" si="59"/>
        <v>719187.71315454622</v>
      </c>
      <c r="AZ174" s="74">
        <v>0</v>
      </c>
      <c r="BA174" s="74">
        <v>0</v>
      </c>
      <c r="BB174" s="74">
        <v>0</v>
      </c>
      <c r="BC174" s="79">
        <v>0</v>
      </c>
      <c r="BD174" s="79">
        <v>0</v>
      </c>
      <c r="BE174" s="79">
        <v>0</v>
      </c>
      <c r="BF174" s="77">
        <v>0</v>
      </c>
      <c r="BG174" s="344">
        <f t="shared" si="60"/>
        <v>5347608.5725181829</v>
      </c>
      <c r="BH174" s="187">
        <f t="shared" si="61"/>
        <v>63820127</v>
      </c>
      <c r="BJ174" s="50">
        <v>12971</v>
      </c>
      <c r="BK174" s="50" t="s">
        <v>3508</v>
      </c>
      <c r="BM174" s="50">
        <f t="shared" si="62"/>
        <v>0</v>
      </c>
    </row>
    <row r="175" spans="1:65" s="50" customFormat="1" ht="24" customHeight="1" x14ac:dyDescent="0.2">
      <c r="A175" s="181">
        <f t="shared" si="42"/>
        <v>2655495</v>
      </c>
      <c r="B175" s="296">
        <v>142</v>
      </c>
      <c r="C175" s="264">
        <v>151</v>
      </c>
      <c r="D175" s="297">
        <v>12972</v>
      </c>
      <c r="E175" s="251" t="s">
        <v>627</v>
      </c>
      <c r="F175" s="252" t="s">
        <v>628</v>
      </c>
      <c r="G175" s="251" t="s">
        <v>87</v>
      </c>
      <c r="H175" s="272" t="s">
        <v>613</v>
      </c>
      <c r="I175" s="292" t="s">
        <v>2584</v>
      </c>
      <c r="J175" s="64" t="s">
        <v>629</v>
      </c>
      <c r="K175" s="64" t="s">
        <v>630</v>
      </c>
      <c r="L175" s="64" t="s">
        <v>613</v>
      </c>
      <c r="M175" s="305" t="s">
        <v>3265</v>
      </c>
      <c r="N175" s="98"/>
      <c r="O175" s="64"/>
      <c r="P175" s="89"/>
      <c r="Q175" s="253">
        <v>30</v>
      </c>
      <c r="R175" s="254">
        <v>36</v>
      </c>
      <c r="S175" s="64">
        <v>0</v>
      </c>
      <c r="T175" s="64">
        <v>0</v>
      </c>
      <c r="U175" s="89">
        <v>0</v>
      </c>
      <c r="V175" s="258">
        <v>19</v>
      </c>
      <c r="W175" s="98">
        <v>0</v>
      </c>
      <c r="X175" s="83">
        <v>0</v>
      </c>
      <c r="Y175" s="98">
        <v>0</v>
      </c>
      <c r="Z175" s="64">
        <v>0</v>
      </c>
      <c r="AA175" s="323">
        <v>1477052</v>
      </c>
      <c r="AB175" s="323">
        <v>46667</v>
      </c>
      <c r="AC175" s="324">
        <f t="shared" si="43"/>
        <v>1523719</v>
      </c>
      <c r="AD175" s="74">
        <v>4500000</v>
      </c>
      <c r="AE175" s="74">
        <v>6000000</v>
      </c>
      <c r="AF175" s="334">
        <f t="shared" si="44"/>
        <v>290891.80909090908</v>
      </c>
      <c r="AG175" s="112">
        <f t="shared" si="45"/>
        <v>44311560</v>
      </c>
      <c r="AH175" s="74">
        <f t="shared" si="46"/>
        <v>1400010</v>
      </c>
      <c r="AI175" s="74">
        <f t="shared" si="47"/>
        <v>10472105.127272727</v>
      </c>
      <c r="AJ175" s="74">
        <f t="shared" si="48"/>
        <v>0</v>
      </c>
      <c r="AK175" s="74">
        <f t="shared" si="49"/>
        <v>4500000</v>
      </c>
      <c r="AL175" s="74">
        <f t="shared" si="50"/>
        <v>6000000</v>
      </c>
      <c r="AM175" s="74">
        <f t="shared" si="51"/>
        <v>0</v>
      </c>
      <c r="AN175" s="74">
        <f t="shared" si="52"/>
        <v>0</v>
      </c>
      <c r="AO175" s="74">
        <f t="shared" si="53"/>
        <v>0</v>
      </c>
      <c r="AP175" s="74">
        <f t="shared" si="54"/>
        <v>3800000</v>
      </c>
      <c r="AQ175" s="74">
        <v>0</v>
      </c>
      <c r="AR175" s="74">
        <v>0</v>
      </c>
      <c r="AS175" s="74">
        <v>0</v>
      </c>
      <c r="AT175" s="79">
        <v>0</v>
      </c>
      <c r="AU175" s="81">
        <f t="shared" si="55"/>
        <v>70483675.127272725</v>
      </c>
      <c r="AV175" s="112">
        <f t="shared" si="56"/>
        <v>51249817.868363634</v>
      </c>
      <c r="AW175" s="74">
        <f t="shared" si="57"/>
        <v>70483675.127272725</v>
      </c>
      <c r="AX175" s="74">
        <f t="shared" si="58"/>
        <v>4933857.2589090914</v>
      </c>
      <c r="AY175" s="75">
        <f t="shared" si="59"/>
        <v>1124981.7868363634</v>
      </c>
      <c r="AZ175" s="74">
        <v>0</v>
      </c>
      <c r="BA175" s="74">
        <v>0</v>
      </c>
      <c r="BB175" s="74">
        <v>0</v>
      </c>
      <c r="BC175" s="79">
        <v>0</v>
      </c>
      <c r="BD175" s="79">
        <v>0</v>
      </c>
      <c r="BE175" s="79">
        <v>0</v>
      </c>
      <c r="BF175" s="77">
        <v>0</v>
      </c>
      <c r="BG175" s="344">
        <f t="shared" si="60"/>
        <v>6058839.0457454547</v>
      </c>
      <c r="BH175" s="187">
        <f t="shared" si="61"/>
        <v>64424836</v>
      </c>
      <c r="BJ175" s="50">
        <v>12972</v>
      </c>
      <c r="BK175" s="50" t="s">
        <v>3509</v>
      </c>
      <c r="BM175" s="50">
        <f t="shared" si="62"/>
        <v>0</v>
      </c>
    </row>
    <row r="176" spans="1:65" s="50" customFormat="1" ht="24" customHeight="1" x14ac:dyDescent="0.2">
      <c r="A176" s="181">
        <f t="shared" si="42"/>
        <v>2655495</v>
      </c>
      <c r="B176" s="296">
        <v>143</v>
      </c>
      <c r="C176" s="264">
        <v>152</v>
      </c>
      <c r="D176" s="297">
        <v>12973</v>
      </c>
      <c r="E176" s="251" t="s">
        <v>398</v>
      </c>
      <c r="F176" s="252" t="s">
        <v>631</v>
      </c>
      <c r="G176" s="251" t="s">
        <v>87</v>
      </c>
      <c r="H176" s="272" t="s">
        <v>613</v>
      </c>
      <c r="I176" s="292" t="s">
        <v>2585</v>
      </c>
      <c r="J176" s="64" t="s">
        <v>632</v>
      </c>
      <c r="K176" s="64" t="s">
        <v>633</v>
      </c>
      <c r="L176" s="64" t="s">
        <v>613</v>
      </c>
      <c r="M176" s="290" t="s">
        <v>2380</v>
      </c>
      <c r="N176" s="98"/>
      <c r="O176" s="64"/>
      <c r="P176" s="89"/>
      <c r="Q176" s="253">
        <v>30</v>
      </c>
      <c r="R176" s="254">
        <v>175</v>
      </c>
      <c r="S176" s="64">
        <v>0</v>
      </c>
      <c r="T176" s="64">
        <v>0</v>
      </c>
      <c r="U176" s="298">
        <f>3+2</f>
        <v>5</v>
      </c>
      <c r="V176" s="259">
        <v>22</v>
      </c>
      <c r="W176" s="98">
        <v>0</v>
      </c>
      <c r="X176" s="83">
        <v>0</v>
      </c>
      <c r="Y176" s="98">
        <v>1</v>
      </c>
      <c r="Z176" s="64">
        <v>1</v>
      </c>
      <c r="AA176" s="323">
        <v>1477052</v>
      </c>
      <c r="AB176" s="323">
        <v>46667</v>
      </c>
      <c r="AC176" s="324">
        <f t="shared" si="43"/>
        <v>1523719</v>
      </c>
      <c r="AD176" s="74">
        <v>4500000</v>
      </c>
      <c r="AE176" s="74">
        <v>6000000</v>
      </c>
      <c r="AF176" s="334">
        <f t="shared" si="44"/>
        <v>290891.80909090908</v>
      </c>
      <c r="AG176" s="112">
        <f t="shared" si="45"/>
        <v>44311560</v>
      </c>
      <c r="AH176" s="74">
        <f t="shared" si="46"/>
        <v>1400010</v>
      </c>
      <c r="AI176" s="74">
        <f t="shared" si="47"/>
        <v>50906066.590909086</v>
      </c>
      <c r="AJ176" s="74">
        <f t="shared" si="48"/>
        <v>2655495</v>
      </c>
      <c r="AK176" s="74">
        <f t="shared" si="49"/>
        <v>4500000</v>
      </c>
      <c r="AL176" s="74">
        <f t="shared" si="50"/>
        <v>6000000</v>
      </c>
      <c r="AM176" s="74">
        <f t="shared" si="51"/>
        <v>0</v>
      </c>
      <c r="AN176" s="74">
        <f t="shared" si="52"/>
        <v>0</v>
      </c>
      <c r="AO176" s="74">
        <f t="shared" si="53"/>
        <v>7618595</v>
      </c>
      <c r="AP176" s="74">
        <f t="shared" si="54"/>
        <v>4400000</v>
      </c>
      <c r="AQ176" s="74">
        <v>0</v>
      </c>
      <c r="AR176" s="74">
        <v>0</v>
      </c>
      <c r="AS176" s="74">
        <v>0</v>
      </c>
      <c r="AT176" s="79">
        <v>0</v>
      </c>
      <c r="AU176" s="81">
        <f t="shared" si="55"/>
        <v>121791726.59090909</v>
      </c>
      <c r="AV176" s="112">
        <f t="shared" si="56"/>
        <v>88811402.029545456</v>
      </c>
      <c r="AW176" s="74">
        <f t="shared" si="57"/>
        <v>111517636.59090909</v>
      </c>
      <c r="AX176" s="74">
        <f t="shared" si="58"/>
        <v>7806234.5613636374</v>
      </c>
      <c r="AY176" s="75">
        <f t="shared" si="59"/>
        <v>5321710.3044318184</v>
      </c>
      <c r="AZ176" s="74">
        <v>0</v>
      </c>
      <c r="BA176" s="74">
        <v>0</v>
      </c>
      <c r="BB176" s="74">
        <v>0</v>
      </c>
      <c r="BC176" s="79">
        <v>0</v>
      </c>
      <c r="BD176" s="79">
        <v>0</v>
      </c>
      <c r="BE176" s="79">
        <v>0</v>
      </c>
      <c r="BF176" s="77">
        <v>0</v>
      </c>
      <c r="BG176" s="344">
        <f t="shared" si="60"/>
        <v>13127944.865795456</v>
      </c>
      <c r="BH176" s="187">
        <f t="shared" si="61"/>
        <v>108663781</v>
      </c>
      <c r="BJ176" s="50">
        <v>12973</v>
      </c>
      <c r="BK176" s="50" t="s">
        <v>3510</v>
      </c>
      <c r="BM176" s="50">
        <f t="shared" si="62"/>
        <v>0</v>
      </c>
    </row>
    <row r="177" spans="1:65" s="50" customFormat="1" ht="24" customHeight="1" x14ac:dyDescent="0.2">
      <c r="A177" s="181">
        <f t="shared" si="42"/>
        <v>2655495</v>
      </c>
      <c r="B177" s="296">
        <v>144</v>
      </c>
      <c r="C177" s="264">
        <v>153</v>
      </c>
      <c r="D177" s="297">
        <v>12974</v>
      </c>
      <c r="E177" s="251" t="s">
        <v>634</v>
      </c>
      <c r="F177" s="252" t="s">
        <v>635</v>
      </c>
      <c r="G177" s="251" t="s">
        <v>87</v>
      </c>
      <c r="H177" s="272" t="s">
        <v>613</v>
      </c>
      <c r="I177" s="292" t="s">
        <v>2586</v>
      </c>
      <c r="J177" s="64" t="s">
        <v>636</v>
      </c>
      <c r="K177" s="64" t="s">
        <v>637</v>
      </c>
      <c r="L177" s="64" t="s">
        <v>613</v>
      </c>
      <c r="M177" s="290" t="s">
        <v>2380</v>
      </c>
      <c r="N177" s="98"/>
      <c r="O177" s="64"/>
      <c r="P177" s="89"/>
      <c r="Q177" s="253">
        <v>30</v>
      </c>
      <c r="R177" s="254">
        <v>150</v>
      </c>
      <c r="S177" s="64">
        <v>0</v>
      </c>
      <c r="T177" s="64">
        <v>0</v>
      </c>
      <c r="U177" s="89">
        <v>0</v>
      </c>
      <c r="V177" s="258">
        <v>19</v>
      </c>
      <c r="W177" s="98">
        <v>0</v>
      </c>
      <c r="X177" s="83">
        <v>0</v>
      </c>
      <c r="Y177" s="98">
        <v>0</v>
      </c>
      <c r="Z177" s="64">
        <v>0</v>
      </c>
      <c r="AA177" s="323">
        <v>1477052</v>
      </c>
      <c r="AB177" s="323">
        <v>46667</v>
      </c>
      <c r="AC177" s="324">
        <f t="shared" si="43"/>
        <v>1523719</v>
      </c>
      <c r="AD177" s="74">
        <v>4500000</v>
      </c>
      <c r="AE177" s="74">
        <v>6000000</v>
      </c>
      <c r="AF177" s="334">
        <f t="shared" si="44"/>
        <v>290891.80909090908</v>
      </c>
      <c r="AG177" s="112">
        <f t="shared" si="45"/>
        <v>44311560</v>
      </c>
      <c r="AH177" s="74">
        <f t="shared" si="46"/>
        <v>1400010</v>
      </c>
      <c r="AI177" s="74">
        <f t="shared" si="47"/>
        <v>43633771.36363636</v>
      </c>
      <c r="AJ177" s="74">
        <f t="shared" si="48"/>
        <v>0</v>
      </c>
      <c r="AK177" s="74">
        <f t="shared" si="49"/>
        <v>4500000</v>
      </c>
      <c r="AL177" s="74">
        <f t="shared" si="50"/>
        <v>6000000</v>
      </c>
      <c r="AM177" s="74">
        <f t="shared" si="51"/>
        <v>0</v>
      </c>
      <c r="AN177" s="74">
        <f t="shared" si="52"/>
        <v>0</v>
      </c>
      <c r="AO177" s="74">
        <f t="shared" si="53"/>
        <v>0</v>
      </c>
      <c r="AP177" s="74">
        <f t="shared" si="54"/>
        <v>3800000</v>
      </c>
      <c r="AQ177" s="74">
        <v>0</v>
      </c>
      <c r="AR177" s="74">
        <v>0</v>
      </c>
      <c r="AS177" s="74">
        <v>0</v>
      </c>
      <c r="AT177" s="79">
        <v>0</v>
      </c>
      <c r="AU177" s="81">
        <f t="shared" si="55"/>
        <v>103645341.36363636</v>
      </c>
      <c r="AV177" s="112">
        <f t="shared" si="56"/>
        <v>82090167.468181819</v>
      </c>
      <c r="AW177" s="74">
        <f t="shared" si="57"/>
        <v>103645341.36363636</v>
      </c>
      <c r="AX177" s="74">
        <f t="shared" si="58"/>
        <v>7255173.8954545455</v>
      </c>
      <c r="AY177" s="75">
        <f t="shared" si="59"/>
        <v>4313525.1202272726</v>
      </c>
      <c r="AZ177" s="74">
        <v>0</v>
      </c>
      <c r="BA177" s="74">
        <v>0</v>
      </c>
      <c r="BB177" s="74">
        <v>0</v>
      </c>
      <c r="BC177" s="79">
        <v>0</v>
      </c>
      <c r="BD177" s="79">
        <v>0</v>
      </c>
      <c r="BE177" s="79">
        <v>0</v>
      </c>
      <c r="BF177" s="77">
        <v>0</v>
      </c>
      <c r="BG177" s="344">
        <f t="shared" si="60"/>
        <v>11568699.015681818</v>
      </c>
      <c r="BH177" s="187">
        <f t="shared" si="61"/>
        <v>92076642</v>
      </c>
      <c r="BJ177" s="50">
        <v>12974</v>
      </c>
      <c r="BK177" s="50" t="s">
        <v>3511</v>
      </c>
      <c r="BM177" s="50">
        <f t="shared" si="62"/>
        <v>0</v>
      </c>
    </row>
    <row r="178" spans="1:65" s="50" customFormat="1" ht="24" customHeight="1" x14ac:dyDescent="0.2">
      <c r="A178" s="181">
        <f t="shared" si="42"/>
        <v>2655495</v>
      </c>
      <c r="B178" s="296">
        <v>145</v>
      </c>
      <c r="C178" s="264">
        <v>154</v>
      </c>
      <c r="D178" s="297">
        <v>12975</v>
      </c>
      <c r="E178" s="251" t="s">
        <v>230</v>
      </c>
      <c r="F178" s="252" t="s">
        <v>638</v>
      </c>
      <c r="G178" s="251" t="s">
        <v>87</v>
      </c>
      <c r="H178" s="272" t="s">
        <v>613</v>
      </c>
      <c r="I178" s="292" t="s">
        <v>2587</v>
      </c>
      <c r="J178" s="64" t="s">
        <v>639</v>
      </c>
      <c r="K178" s="64" t="s">
        <v>640</v>
      </c>
      <c r="L178" s="64" t="s">
        <v>613</v>
      </c>
      <c r="M178" s="290" t="s">
        <v>2382</v>
      </c>
      <c r="N178" s="98"/>
      <c r="O178" s="64"/>
      <c r="P178" s="89"/>
      <c r="Q178" s="253">
        <v>30</v>
      </c>
      <c r="R178" s="254">
        <v>150</v>
      </c>
      <c r="S178" s="64">
        <v>0</v>
      </c>
      <c r="T178" s="64">
        <v>0</v>
      </c>
      <c r="U178" s="89">
        <v>0</v>
      </c>
      <c r="V178" s="258">
        <v>21</v>
      </c>
      <c r="W178" s="98">
        <v>0</v>
      </c>
      <c r="X178" s="83">
        <v>0</v>
      </c>
      <c r="Y178" s="98">
        <v>1</v>
      </c>
      <c r="Z178" s="64">
        <v>1</v>
      </c>
      <c r="AA178" s="323">
        <v>1145360</v>
      </c>
      <c r="AB178" s="323">
        <v>46667</v>
      </c>
      <c r="AC178" s="324">
        <f t="shared" si="43"/>
        <v>1192027</v>
      </c>
      <c r="AD178" s="74">
        <v>4500000</v>
      </c>
      <c r="AE178" s="74">
        <v>6000000</v>
      </c>
      <c r="AF178" s="334">
        <f t="shared" si="44"/>
        <v>227568.79090909089</v>
      </c>
      <c r="AG178" s="112">
        <f t="shared" si="45"/>
        <v>34360800</v>
      </c>
      <c r="AH178" s="74">
        <f t="shared" si="46"/>
        <v>1400010</v>
      </c>
      <c r="AI178" s="74">
        <f t="shared" si="47"/>
        <v>34135318.636363633</v>
      </c>
      <c r="AJ178" s="74">
        <f t="shared" si="48"/>
        <v>2655495</v>
      </c>
      <c r="AK178" s="74">
        <f t="shared" si="49"/>
        <v>4500000</v>
      </c>
      <c r="AL178" s="74">
        <f t="shared" si="50"/>
        <v>6000000</v>
      </c>
      <c r="AM178" s="74">
        <f t="shared" si="51"/>
        <v>0</v>
      </c>
      <c r="AN178" s="74">
        <f t="shared" si="52"/>
        <v>0</v>
      </c>
      <c r="AO178" s="74">
        <f t="shared" si="53"/>
        <v>0</v>
      </c>
      <c r="AP178" s="74">
        <f t="shared" si="54"/>
        <v>4200000</v>
      </c>
      <c r="AQ178" s="74">
        <v>0</v>
      </c>
      <c r="AR178" s="74">
        <v>0</v>
      </c>
      <c r="AS178" s="74">
        <v>0</v>
      </c>
      <c r="AT178" s="79">
        <v>0</v>
      </c>
      <c r="AU178" s="81">
        <f t="shared" si="55"/>
        <v>87251623.636363626</v>
      </c>
      <c r="AV178" s="112">
        <f t="shared" si="56"/>
        <v>63974399.631818175</v>
      </c>
      <c r="AW178" s="74">
        <f t="shared" si="57"/>
        <v>84596128.636363626</v>
      </c>
      <c r="AX178" s="74">
        <f t="shared" si="58"/>
        <v>5921729.0045454539</v>
      </c>
      <c r="AY178" s="75">
        <f t="shared" si="59"/>
        <v>2397439.9631818174</v>
      </c>
      <c r="AZ178" s="74">
        <v>0</v>
      </c>
      <c r="BA178" s="74">
        <v>0</v>
      </c>
      <c r="BB178" s="74">
        <v>0</v>
      </c>
      <c r="BC178" s="79">
        <v>0</v>
      </c>
      <c r="BD178" s="79">
        <v>0</v>
      </c>
      <c r="BE178" s="79">
        <v>0</v>
      </c>
      <c r="BF178" s="77">
        <v>0</v>
      </c>
      <c r="BG178" s="344">
        <f t="shared" si="60"/>
        <v>8319168.9677272718</v>
      </c>
      <c r="BH178" s="187">
        <f t="shared" si="61"/>
        <v>78932454</v>
      </c>
      <c r="BJ178" s="50">
        <v>12975</v>
      </c>
      <c r="BK178" s="50" t="s">
        <v>3512</v>
      </c>
      <c r="BM178" s="50">
        <f t="shared" si="62"/>
        <v>0</v>
      </c>
    </row>
    <row r="179" spans="1:65" s="50" customFormat="1" ht="24" customHeight="1" x14ac:dyDescent="0.2">
      <c r="A179" s="181">
        <f t="shared" si="42"/>
        <v>2655495</v>
      </c>
      <c r="B179" s="296">
        <v>146</v>
      </c>
      <c r="C179" s="264">
        <v>155</v>
      </c>
      <c r="D179" s="297">
        <v>12976</v>
      </c>
      <c r="E179" s="251" t="s">
        <v>435</v>
      </c>
      <c r="F179" s="252" t="s">
        <v>641</v>
      </c>
      <c r="G179" s="251" t="s">
        <v>87</v>
      </c>
      <c r="H179" s="272" t="s">
        <v>613</v>
      </c>
      <c r="I179" s="292" t="s">
        <v>2588</v>
      </c>
      <c r="J179" s="64" t="s">
        <v>642</v>
      </c>
      <c r="K179" s="64" t="s">
        <v>643</v>
      </c>
      <c r="L179" s="64" t="s">
        <v>613</v>
      </c>
      <c r="M179" s="290" t="s">
        <v>2380</v>
      </c>
      <c r="N179" s="98"/>
      <c r="O179" s="64"/>
      <c r="P179" s="89"/>
      <c r="Q179" s="253">
        <v>30</v>
      </c>
      <c r="R179" s="254">
        <v>37</v>
      </c>
      <c r="S179" s="64">
        <v>0</v>
      </c>
      <c r="T179" s="64">
        <v>0</v>
      </c>
      <c r="U179" s="89">
        <v>0</v>
      </c>
      <c r="V179" s="258">
        <v>20</v>
      </c>
      <c r="W179" s="98">
        <v>0</v>
      </c>
      <c r="X179" s="83">
        <v>0</v>
      </c>
      <c r="Y179" s="98">
        <v>0</v>
      </c>
      <c r="Z179" s="64">
        <v>0</v>
      </c>
      <c r="AA179" s="323">
        <v>1477052</v>
      </c>
      <c r="AB179" s="323">
        <v>46667</v>
      </c>
      <c r="AC179" s="324">
        <f t="shared" si="43"/>
        <v>1523719</v>
      </c>
      <c r="AD179" s="74">
        <v>4500000</v>
      </c>
      <c r="AE179" s="74">
        <v>6000000</v>
      </c>
      <c r="AF179" s="334">
        <f t="shared" si="44"/>
        <v>290891.80909090908</v>
      </c>
      <c r="AG179" s="112">
        <f t="shared" si="45"/>
        <v>44311560</v>
      </c>
      <c r="AH179" s="74">
        <f t="shared" si="46"/>
        <v>1400010</v>
      </c>
      <c r="AI179" s="74">
        <f t="shared" si="47"/>
        <v>10762996.936363636</v>
      </c>
      <c r="AJ179" s="74">
        <f t="shared" si="48"/>
        <v>0</v>
      </c>
      <c r="AK179" s="74">
        <f t="shared" si="49"/>
        <v>4500000</v>
      </c>
      <c r="AL179" s="74">
        <f t="shared" si="50"/>
        <v>6000000</v>
      </c>
      <c r="AM179" s="74">
        <f t="shared" si="51"/>
        <v>0</v>
      </c>
      <c r="AN179" s="74">
        <f t="shared" si="52"/>
        <v>0</v>
      </c>
      <c r="AO179" s="74">
        <f t="shared" si="53"/>
        <v>0</v>
      </c>
      <c r="AP179" s="74">
        <f t="shared" si="54"/>
        <v>4000000</v>
      </c>
      <c r="AQ179" s="74">
        <v>0</v>
      </c>
      <c r="AR179" s="74">
        <v>0</v>
      </c>
      <c r="AS179" s="74">
        <v>0</v>
      </c>
      <c r="AT179" s="79">
        <v>0</v>
      </c>
      <c r="AU179" s="81">
        <f t="shared" si="55"/>
        <v>70974566.936363637</v>
      </c>
      <c r="AV179" s="112">
        <f t="shared" si="56"/>
        <v>51506347.250818178</v>
      </c>
      <c r="AW179" s="74">
        <f t="shared" si="57"/>
        <v>70974566.936363637</v>
      </c>
      <c r="AX179" s="74">
        <f t="shared" si="58"/>
        <v>4968219.6855454547</v>
      </c>
      <c r="AY179" s="75">
        <f t="shared" si="59"/>
        <v>1150634.7250818179</v>
      </c>
      <c r="AZ179" s="74">
        <v>0</v>
      </c>
      <c r="BA179" s="74">
        <v>0</v>
      </c>
      <c r="BB179" s="74">
        <v>0</v>
      </c>
      <c r="BC179" s="79">
        <v>0</v>
      </c>
      <c r="BD179" s="79">
        <v>0</v>
      </c>
      <c r="BE179" s="79">
        <v>0</v>
      </c>
      <c r="BF179" s="77">
        <v>0</v>
      </c>
      <c r="BG179" s="344">
        <f t="shared" si="60"/>
        <v>6118854.4106272729</v>
      </c>
      <c r="BH179" s="187">
        <f t="shared" si="61"/>
        <v>64855712</v>
      </c>
      <c r="BJ179" s="50">
        <v>12976</v>
      </c>
      <c r="BK179" s="50" t="s">
        <v>3513</v>
      </c>
      <c r="BM179" s="50">
        <f t="shared" si="62"/>
        <v>0</v>
      </c>
    </row>
    <row r="180" spans="1:65" s="50" customFormat="1" ht="24" customHeight="1" x14ac:dyDescent="0.2">
      <c r="A180" s="181">
        <f t="shared" si="42"/>
        <v>2655495</v>
      </c>
      <c r="B180" s="296">
        <v>147</v>
      </c>
      <c r="C180" s="264">
        <v>156</v>
      </c>
      <c r="D180" s="297">
        <v>12977</v>
      </c>
      <c r="E180" s="251" t="s">
        <v>248</v>
      </c>
      <c r="F180" s="252" t="s">
        <v>644</v>
      </c>
      <c r="G180" s="251" t="s">
        <v>87</v>
      </c>
      <c r="H180" s="272" t="s">
        <v>613</v>
      </c>
      <c r="I180" s="292" t="s">
        <v>2589</v>
      </c>
      <c r="J180" s="64" t="s">
        <v>645</v>
      </c>
      <c r="K180" s="64" t="s">
        <v>646</v>
      </c>
      <c r="L180" s="64" t="s">
        <v>613</v>
      </c>
      <c r="M180" s="290" t="s">
        <v>2380</v>
      </c>
      <c r="N180" s="98"/>
      <c r="O180" s="64"/>
      <c r="P180" s="89"/>
      <c r="Q180" s="253">
        <v>30</v>
      </c>
      <c r="R180" s="254">
        <v>105</v>
      </c>
      <c r="S180" s="64">
        <v>0</v>
      </c>
      <c r="T180" s="64">
        <v>0</v>
      </c>
      <c r="U180" s="89">
        <v>0</v>
      </c>
      <c r="V180" s="258">
        <v>20</v>
      </c>
      <c r="W180" s="98">
        <v>0</v>
      </c>
      <c r="X180" s="83">
        <v>0</v>
      </c>
      <c r="Y180" s="98">
        <v>0</v>
      </c>
      <c r="Z180" s="64">
        <v>0</v>
      </c>
      <c r="AA180" s="323">
        <v>1477052</v>
      </c>
      <c r="AB180" s="323">
        <v>46667</v>
      </c>
      <c r="AC180" s="324">
        <f t="shared" si="43"/>
        <v>1523719</v>
      </c>
      <c r="AD180" s="74">
        <v>4500000</v>
      </c>
      <c r="AE180" s="74">
        <v>6000000</v>
      </c>
      <c r="AF180" s="334">
        <f t="shared" si="44"/>
        <v>290891.80909090908</v>
      </c>
      <c r="AG180" s="112">
        <f t="shared" si="45"/>
        <v>44311560</v>
      </c>
      <c r="AH180" s="74">
        <f t="shared" si="46"/>
        <v>1400010</v>
      </c>
      <c r="AI180" s="74">
        <f t="shared" si="47"/>
        <v>30543639.954545453</v>
      </c>
      <c r="AJ180" s="74">
        <f t="shared" si="48"/>
        <v>0</v>
      </c>
      <c r="AK180" s="74">
        <f t="shared" si="49"/>
        <v>4500000</v>
      </c>
      <c r="AL180" s="74">
        <f t="shared" si="50"/>
        <v>6000000</v>
      </c>
      <c r="AM180" s="74">
        <f t="shared" si="51"/>
        <v>0</v>
      </c>
      <c r="AN180" s="74">
        <f t="shared" si="52"/>
        <v>0</v>
      </c>
      <c r="AO180" s="74">
        <f t="shared" si="53"/>
        <v>0</v>
      </c>
      <c r="AP180" s="74">
        <f t="shared" si="54"/>
        <v>4000000</v>
      </c>
      <c r="AQ180" s="74">
        <v>0</v>
      </c>
      <c r="AR180" s="74">
        <v>0</v>
      </c>
      <c r="AS180" s="74">
        <v>0</v>
      </c>
      <c r="AT180" s="79">
        <v>0</v>
      </c>
      <c r="AU180" s="81">
        <f t="shared" si="55"/>
        <v>90755209.954545453</v>
      </c>
      <c r="AV180" s="112">
        <f t="shared" si="56"/>
        <v>69902345.257727265</v>
      </c>
      <c r="AW180" s="74">
        <f t="shared" si="57"/>
        <v>90755209.954545453</v>
      </c>
      <c r="AX180" s="74">
        <f t="shared" si="58"/>
        <v>6352864.6968181822</v>
      </c>
      <c r="AY180" s="75">
        <f t="shared" si="59"/>
        <v>2990234.5257727266</v>
      </c>
      <c r="AZ180" s="74">
        <v>0</v>
      </c>
      <c r="BA180" s="74">
        <v>0</v>
      </c>
      <c r="BB180" s="74">
        <v>0</v>
      </c>
      <c r="BC180" s="79">
        <v>0</v>
      </c>
      <c r="BD180" s="79">
        <v>0</v>
      </c>
      <c r="BE180" s="79">
        <v>0</v>
      </c>
      <c r="BF180" s="77">
        <v>0</v>
      </c>
      <c r="BG180" s="344">
        <f t="shared" si="60"/>
        <v>9343099.2225909084</v>
      </c>
      <c r="BH180" s="187">
        <f t="shared" si="61"/>
        <v>81412110</v>
      </c>
      <c r="BJ180" s="50">
        <v>12977</v>
      </c>
      <c r="BK180" s="50" t="s">
        <v>3514</v>
      </c>
      <c r="BM180" s="50">
        <f t="shared" si="62"/>
        <v>0</v>
      </c>
    </row>
    <row r="181" spans="1:65" s="50" customFormat="1" ht="24" customHeight="1" x14ac:dyDescent="0.2">
      <c r="A181" s="181">
        <f t="shared" si="42"/>
        <v>2655495</v>
      </c>
      <c r="B181" s="296">
        <v>148</v>
      </c>
      <c r="C181" s="264">
        <v>157</v>
      </c>
      <c r="D181" s="297">
        <v>12978</v>
      </c>
      <c r="E181" s="251" t="s">
        <v>209</v>
      </c>
      <c r="F181" s="252" t="s">
        <v>641</v>
      </c>
      <c r="G181" s="251" t="s">
        <v>87</v>
      </c>
      <c r="H181" s="272" t="s">
        <v>613</v>
      </c>
      <c r="I181" s="292" t="s">
        <v>2590</v>
      </c>
      <c r="J181" s="64" t="s">
        <v>647</v>
      </c>
      <c r="K181" s="64" t="s">
        <v>648</v>
      </c>
      <c r="L181" s="64" t="s">
        <v>613</v>
      </c>
      <c r="M181" s="290" t="s">
        <v>2383</v>
      </c>
      <c r="N181" s="98"/>
      <c r="O181" s="64"/>
      <c r="P181" s="89"/>
      <c r="Q181" s="253">
        <v>30</v>
      </c>
      <c r="R181" s="254">
        <v>23</v>
      </c>
      <c r="S181" s="64">
        <v>0</v>
      </c>
      <c r="T181" s="64">
        <v>0</v>
      </c>
      <c r="U181" s="89">
        <v>0</v>
      </c>
      <c r="V181" s="258">
        <v>19</v>
      </c>
      <c r="W181" s="98">
        <v>0</v>
      </c>
      <c r="X181" s="83">
        <v>0</v>
      </c>
      <c r="Y181" s="98">
        <v>2</v>
      </c>
      <c r="Z181" s="64">
        <v>0</v>
      </c>
      <c r="AA181" s="323">
        <v>1642901</v>
      </c>
      <c r="AB181" s="323">
        <v>0</v>
      </c>
      <c r="AC181" s="324">
        <f t="shared" si="43"/>
        <v>1642901</v>
      </c>
      <c r="AD181" s="74">
        <v>4500000</v>
      </c>
      <c r="AE181" s="74">
        <v>6000000</v>
      </c>
      <c r="AF181" s="334">
        <f t="shared" si="44"/>
        <v>313644.73636363639</v>
      </c>
      <c r="AG181" s="112">
        <f t="shared" si="45"/>
        <v>49287030</v>
      </c>
      <c r="AH181" s="74">
        <f t="shared" si="46"/>
        <v>0</v>
      </c>
      <c r="AI181" s="74">
        <f t="shared" si="47"/>
        <v>7213828.9363636365</v>
      </c>
      <c r="AJ181" s="74">
        <f t="shared" si="48"/>
        <v>0</v>
      </c>
      <c r="AK181" s="74">
        <f t="shared" si="49"/>
        <v>4500000</v>
      </c>
      <c r="AL181" s="74">
        <f t="shared" si="50"/>
        <v>6000000</v>
      </c>
      <c r="AM181" s="74">
        <f t="shared" si="51"/>
        <v>0</v>
      </c>
      <c r="AN181" s="74">
        <f t="shared" si="52"/>
        <v>0</v>
      </c>
      <c r="AO181" s="74">
        <f t="shared" si="53"/>
        <v>0</v>
      </c>
      <c r="AP181" s="74">
        <f t="shared" si="54"/>
        <v>3800000</v>
      </c>
      <c r="AQ181" s="74">
        <v>0</v>
      </c>
      <c r="AR181" s="74">
        <v>0</v>
      </c>
      <c r="AS181" s="74">
        <v>0</v>
      </c>
      <c r="AT181" s="79">
        <v>0</v>
      </c>
      <c r="AU181" s="81">
        <f t="shared" si="55"/>
        <v>70800858.936363637</v>
      </c>
      <c r="AV181" s="112">
        <f t="shared" si="56"/>
        <v>51544798.81081818</v>
      </c>
      <c r="AW181" s="74">
        <f t="shared" si="57"/>
        <v>70800858.936363637</v>
      </c>
      <c r="AX181" s="74">
        <f t="shared" si="58"/>
        <v>4956060.1255454551</v>
      </c>
      <c r="AY181" s="75">
        <f t="shared" si="59"/>
        <v>1154479.8810818181</v>
      </c>
      <c r="AZ181" s="74">
        <v>0</v>
      </c>
      <c r="BA181" s="74">
        <v>0</v>
      </c>
      <c r="BB181" s="74">
        <v>0</v>
      </c>
      <c r="BC181" s="79">
        <v>0</v>
      </c>
      <c r="BD181" s="79">
        <v>0</v>
      </c>
      <c r="BE181" s="79">
        <v>0</v>
      </c>
      <c r="BF181" s="77">
        <v>0</v>
      </c>
      <c r="BG181" s="344">
        <f t="shared" si="60"/>
        <v>6110540.0066272728</v>
      </c>
      <c r="BH181" s="187">
        <f t="shared" si="61"/>
        <v>64690318</v>
      </c>
      <c r="BJ181" s="50">
        <v>12978</v>
      </c>
      <c r="BK181" s="50" t="s">
        <v>3515</v>
      </c>
      <c r="BM181" s="50">
        <f t="shared" si="62"/>
        <v>0</v>
      </c>
    </row>
    <row r="182" spans="1:65" s="50" customFormat="1" ht="24" customHeight="1" x14ac:dyDescent="0.2">
      <c r="A182" s="181">
        <f t="shared" si="42"/>
        <v>2655495</v>
      </c>
      <c r="B182" s="296">
        <v>149</v>
      </c>
      <c r="C182" s="264">
        <v>158</v>
      </c>
      <c r="D182" s="297">
        <v>12979</v>
      </c>
      <c r="E182" s="251" t="s">
        <v>107</v>
      </c>
      <c r="F182" s="252" t="s">
        <v>649</v>
      </c>
      <c r="G182" s="251" t="s">
        <v>87</v>
      </c>
      <c r="H182" s="272" t="s">
        <v>613</v>
      </c>
      <c r="I182" s="292" t="s">
        <v>2591</v>
      </c>
      <c r="J182" s="64" t="s">
        <v>650</v>
      </c>
      <c r="K182" s="64" t="s">
        <v>651</v>
      </c>
      <c r="L182" s="64" t="s">
        <v>613</v>
      </c>
      <c r="M182" s="290" t="s">
        <v>2383</v>
      </c>
      <c r="N182" s="98"/>
      <c r="O182" s="64"/>
      <c r="P182" s="89"/>
      <c r="Q182" s="253">
        <v>30</v>
      </c>
      <c r="R182" s="254">
        <v>40</v>
      </c>
      <c r="S182" s="64">
        <v>0</v>
      </c>
      <c r="T182" s="64">
        <v>0</v>
      </c>
      <c r="U182" s="89">
        <v>0</v>
      </c>
      <c r="V182" s="258">
        <v>21</v>
      </c>
      <c r="W182" s="98">
        <v>0</v>
      </c>
      <c r="X182" s="83">
        <v>0</v>
      </c>
      <c r="Y182" s="98">
        <v>0</v>
      </c>
      <c r="Z182" s="64">
        <v>0</v>
      </c>
      <c r="AA182" s="323">
        <v>1642901</v>
      </c>
      <c r="AB182" s="323">
        <v>0</v>
      </c>
      <c r="AC182" s="324">
        <f t="shared" si="43"/>
        <v>1642901</v>
      </c>
      <c r="AD182" s="74">
        <v>4500000</v>
      </c>
      <c r="AE182" s="74">
        <v>6000000</v>
      </c>
      <c r="AF182" s="334">
        <f t="shared" si="44"/>
        <v>313644.73636363639</v>
      </c>
      <c r="AG182" s="112">
        <f t="shared" si="45"/>
        <v>49287030</v>
      </c>
      <c r="AH182" s="74">
        <f t="shared" si="46"/>
        <v>0</v>
      </c>
      <c r="AI182" s="74">
        <f t="shared" si="47"/>
        <v>12545789.454545455</v>
      </c>
      <c r="AJ182" s="74">
        <f t="shared" si="48"/>
        <v>0</v>
      </c>
      <c r="AK182" s="74">
        <f t="shared" si="49"/>
        <v>4500000</v>
      </c>
      <c r="AL182" s="74">
        <f t="shared" si="50"/>
        <v>6000000</v>
      </c>
      <c r="AM182" s="74">
        <f t="shared" si="51"/>
        <v>0</v>
      </c>
      <c r="AN182" s="74">
        <f t="shared" si="52"/>
        <v>0</v>
      </c>
      <c r="AO182" s="74">
        <f t="shared" si="53"/>
        <v>0</v>
      </c>
      <c r="AP182" s="74">
        <f t="shared" si="54"/>
        <v>4200000</v>
      </c>
      <c r="AQ182" s="74">
        <v>0</v>
      </c>
      <c r="AR182" s="74">
        <v>0</v>
      </c>
      <c r="AS182" s="74">
        <v>0</v>
      </c>
      <c r="AT182" s="79">
        <v>0</v>
      </c>
      <c r="AU182" s="81">
        <f t="shared" si="55"/>
        <v>76532819.454545453</v>
      </c>
      <c r="AV182" s="112">
        <f t="shared" si="56"/>
        <v>56475522.092727274</v>
      </c>
      <c r="AW182" s="74">
        <f t="shared" si="57"/>
        <v>76532819.454545453</v>
      </c>
      <c r="AX182" s="74">
        <f t="shared" si="58"/>
        <v>5357297.3618181823</v>
      </c>
      <c r="AY182" s="75">
        <f t="shared" si="59"/>
        <v>1647552.2092727274</v>
      </c>
      <c r="AZ182" s="74">
        <v>0</v>
      </c>
      <c r="BA182" s="74">
        <v>0</v>
      </c>
      <c r="BB182" s="74">
        <v>0</v>
      </c>
      <c r="BC182" s="79">
        <v>0</v>
      </c>
      <c r="BD182" s="79">
        <v>0</v>
      </c>
      <c r="BE182" s="79">
        <v>0</v>
      </c>
      <c r="BF182" s="77">
        <v>0</v>
      </c>
      <c r="BG182" s="344">
        <f t="shared" si="60"/>
        <v>7004849.5710909097</v>
      </c>
      <c r="BH182" s="187">
        <f t="shared" si="61"/>
        <v>69527969</v>
      </c>
      <c r="BI182" s="339" t="s">
        <v>3269</v>
      </c>
      <c r="BJ182" s="50">
        <v>12979</v>
      </c>
      <c r="BK182" s="50" t="s">
        <v>3516</v>
      </c>
      <c r="BM182" s="50">
        <f t="shared" si="62"/>
        <v>0</v>
      </c>
    </row>
    <row r="183" spans="1:65" s="50" customFormat="1" ht="24" customHeight="1" x14ac:dyDescent="0.2">
      <c r="A183" s="181">
        <f t="shared" si="42"/>
        <v>2655495</v>
      </c>
      <c r="B183" s="296">
        <v>150</v>
      </c>
      <c r="C183" s="264">
        <v>159</v>
      </c>
      <c r="D183" s="297">
        <v>12980</v>
      </c>
      <c r="E183" s="251" t="s">
        <v>410</v>
      </c>
      <c r="F183" s="252" t="s">
        <v>652</v>
      </c>
      <c r="G183" s="251" t="s">
        <v>87</v>
      </c>
      <c r="H183" s="272" t="s">
        <v>613</v>
      </c>
      <c r="I183" s="292" t="s">
        <v>2592</v>
      </c>
      <c r="J183" s="64" t="s">
        <v>653</v>
      </c>
      <c r="K183" s="64" t="s">
        <v>654</v>
      </c>
      <c r="L183" s="64" t="s">
        <v>613</v>
      </c>
      <c r="M183" s="290" t="s">
        <v>2382</v>
      </c>
      <c r="N183" s="98"/>
      <c r="O183" s="64"/>
      <c r="P183" s="89"/>
      <c r="Q183" s="253">
        <v>30</v>
      </c>
      <c r="R183" s="254">
        <v>78</v>
      </c>
      <c r="S183" s="64">
        <v>0</v>
      </c>
      <c r="T183" s="64">
        <v>0</v>
      </c>
      <c r="U183" s="89">
        <v>0</v>
      </c>
      <c r="V183" s="258">
        <v>19</v>
      </c>
      <c r="W183" s="98">
        <v>0</v>
      </c>
      <c r="X183" s="83">
        <v>0</v>
      </c>
      <c r="Y183" s="98">
        <v>0</v>
      </c>
      <c r="Z183" s="64">
        <v>0</v>
      </c>
      <c r="AA183" s="323">
        <v>1145360</v>
      </c>
      <c r="AB183" s="323">
        <v>0</v>
      </c>
      <c r="AC183" s="324">
        <f t="shared" si="43"/>
        <v>1145360</v>
      </c>
      <c r="AD183" s="74">
        <v>4500000</v>
      </c>
      <c r="AE183" s="74">
        <v>6000000</v>
      </c>
      <c r="AF183" s="334">
        <f t="shared" si="44"/>
        <v>218659.63636363638</v>
      </c>
      <c r="AG183" s="112">
        <f t="shared" si="45"/>
        <v>34360800</v>
      </c>
      <c r="AH183" s="74">
        <f t="shared" si="46"/>
        <v>0</v>
      </c>
      <c r="AI183" s="74">
        <f t="shared" si="47"/>
        <v>17055451.636363637</v>
      </c>
      <c r="AJ183" s="74">
        <f t="shared" si="48"/>
        <v>0</v>
      </c>
      <c r="AK183" s="74">
        <f t="shared" si="49"/>
        <v>4500000</v>
      </c>
      <c r="AL183" s="74">
        <f t="shared" si="50"/>
        <v>6000000</v>
      </c>
      <c r="AM183" s="74">
        <f t="shared" si="51"/>
        <v>0</v>
      </c>
      <c r="AN183" s="74">
        <f t="shared" si="52"/>
        <v>0</v>
      </c>
      <c r="AO183" s="74">
        <f t="shared" si="53"/>
        <v>0</v>
      </c>
      <c r="AP183" s="74">
        <f t="shared" si="54"/>
        <v>3800000</v>
      </c>
      <c r="AQ183" s="74">
        <v>0</v>
      </c>
      <c r="AR183" s="74">
        <v>0</v>
      </c>
      <c r="AS183" s="74">
        <v>0</v>
      </c>
      <c r="AT183" s="79">
        <v>0</v>
      </c>
      <c r="AU183" s="81">
        <f t="shared" si="55"/>
        <v>65716251.63636364</v>
      </c>
      <c r="AV183" s="112">
        <f t="shared" si="56"/>
        <v>46816114.021818183</v>
      </c>
      <c r="AW183" s="74">
        <f t="shared" si="57"/>
        <v>65716251.63636364</v>
      </c>
      <c r="AX183" s="74">
        <f t="shared" si="58"/>
        <v>4600137.6145454552</v>
      </c>
      <c r="AY183" s="75">
        <f t="shared" si="59"/>
        <v>681611.40218181838</v>
      </c>
      <c r="AZ183" s="74">
        <v>0</v>
      </c>
      <c r="BA183" s="74">
        <v>0</v>
      </c>
      <c r="BB183" s="74">
        <v>0</v>
      </c>
      <c r="BC183" s="79">
        <v>0</v>
      </c>
      <c r="BD183" s="79">
        <v>0</v>
      </c>
      <c r="BE183" s="79">
        <v>0</v>
      </c>
      <c r="BF183" s="77">
        <v>0</v>
      </c>
      <c r="BG183" s="344">
        <f t="shared" si="60"/>
        <v>5281749.0167272734</v>
      </c>
      <c r="BH183" s="187">
        <f t="shared" si="61"/>
        <v>60434502</v>
      </c>
      <c r="BJ183" s="50">
        <v>12980</v>
      </c>
      <c r="BK183" s="50" t="s">
        <v>3517</v>
      </c>
      <c r="BM183" s="50">
        <f t="shared" si="62"/>
        <v>0</v>
      </c>
    </row>
    <row r="184" spans="1:65" s="50" customFormat="1" ht="24" customHeight="1" x14ac:dyDescent="0.2">
      <c r="A184" s="181">
        <f t="shared" si="42"/>
        <v>2655495</v>
      </c>
      <c r="B184" s="296">
        <v>151</v>
      </c>
      <c r="C184" s="264">
        <v>160</v>
      </c>
      <c r="D184" s="297">
        <v>12981</v>
      </c>
      <c r="E184" s="251" t="s">
        <v>655</v>
      </c>
      <c r="F184" s="252" t="s">
        <v>656</v>
      </c>
      <c r="G184" s="251" t="s">
        <v>87</v>
      </c>
      <c r="H184" s="272" t="s">
        <v>613</v>
      </c>
      <c r="I184" s="427" t="s">
        <v>2593</v>
      </c>
      <c r="J184" s="64" t="s">
        <v>657</v>
      </c>
      <c r="K184" s="64" t="s">
        <v>658</v>
      </c>
      <c r="L184" s="64" t="s">
        <v>613</v>
      </c>
      <c r="M184" s="305" t="s">
        <v>2383</v>
      </c>
      <c r="N184" s="98"/>
      <c r="O184" s="64"/>
      <c r="P184" s="89"/>
      <c r="Q184" s="253">
        <v>30</v>
      </c>
      <c r="R184" s="254">
        <v>0</v>
      </c>
      <c r="S184" s="64">
        <v>0</v>
      </c>
      <c r="T184" s="64">
        <v>0</v>
      </c>
      <c r="U184" s="89">
        <v>0</v>
      </c>
      <c r="V184" s="258">
        <v>21</v>
      </c>
      <c r="W184" s="98">
        <v>0</v>
      </c>
      <c r="X184" s="83">
        <v>0</v>
      </c>
      <c r="Y184" s="98">
        <v>0</v>
      </c>
      <c r="Z184" s="64">
        <v>1</v>
      </c>
      <c r="AA184" s="323">
        <v>1642901</v>
      </c>
      <c r="AB184" s="323">
        <v>0</v>
      </c>
      <c r="AC184" s="324">
        <f t="shared" si="43"/>
        <v>1642901</v>
      </c>
      <c r="AD184" s="74">
        <v>4500000</v>
      </c>
      <c r="AE184" s="74">
        <v>6000000</v>
      </c>
      <c r="AF184" s="334">
        <f t="shared" si="44"/>
        <v>313644.73636363639</v>
      </c>
      <c r="AG184" s="112">
        <f t="shared" si="45"/>
        <v>49287030</v>
      </c>
      <c r="AH184" s="74">
        <f t="shared" si="46"/>
        <v>0</v>
      </c>
      <c r="AI184" s="74">
        <f t="shared" si="47"/>
        <v>0</v>
      </c>
      <c r="AJ184" s="74">
        <f t="shared" si="48"/>
        <v>2655495</v>
      </c>
      <c r="AK184" s="74">
        <f t="shared" si="49"/>
        <v>4500000</v>
      </c>
      <c r="AL184" s="74">
        <f t="shared" si="50"/>
        <v>6000000</v>
      </c>
      <c r="AM184" s="74">
        <f t="shared" si="51"/>
        <v>0</v>
      </c>
      <c r="AN184" s="74">
        <f t="shared" si="52"/>
        <v>0</v>
      </c>
      <c r="AO184" s="74">
        <f t="shared" si="53"/>
        <v>0</v>
      </c>
      <c r="AP184" s="74">
        <f t="shared" si="54"/>
        <v>4200000</v>
      </c>
      <c r="AQ184" s="74">
        <v>0</v>
      </c>
      <c r="AR184" s="74">
        <v>0</v>
      </c>
      <c r="AS184" s="74">
        <v>0</v>
      </c>
      <c r="AT184" s="79">
        <v>0</v>
      </c>
      <c r="AU184" s="81">
        <f t="shared" si="55"/>
        <v>66642525</v>
      </c>
      <c r="AV184" s="112">
        <f t="shared" si="56"/>
        <v>44807937.899999999</v>
      </c>
      <c r="AW184" s="74">
        <f t="shared" si="57"/>
        <v>63987030</v>
      </c>
      <c r="AX184" s="74">
        <f t="shared" si="58"/>
        <v>4479092.1000000006</v>
      </c>
      <c r="AY184" s="75">
        <f t="shared" si="59"/>
        <v>480793.78999999986</v>
      </c>
      <c r="AZ184" s="74">
        <v>0</v>
      </c>
      <c r="BA184" s="74">
        <v>0</v>
      </c>
      <c r="BB184" s="74">
        <v>0</v>
      </c>
      <c r="BC184" s="79">
        <v>0</v>
      </c>
      <c r="BD184" s="79">
        <v>0</v>
      </c>
      <c r="BE184" s="79">
        <v>0</v>
      </c>
      <c r="BF184" s="77">
        <v>0</v>
      </c>
      <c r="BG184" s="344">
        <f t="shared" si="60"/>
        <v>4959885.8900000006</v>
      </c>
      <c r="BH184" s="187">
        <f t="shared" si="61"/>
        <v>61682639</v>
      </c>
      <c r="BI184" s="339" t="s">
        <v>3269</v>
      </c>
      <c r="BJ184" s="50">
        <v>12981</v>
      </c>
      <c r="BK184" s="50" t="s">
        <v>3518</v>
      </c>
      <c r="BM184" s="50">
        <f t="shared" si="62"/>
        <v>0</v>
      </c>
    </row>
    <row r="185" spans="1:65" s="50" customFormat="1" ht="24" customHeight="1" x14ac:dyDescent="0.2">
      <c r="A185" s="181">
        <f t="shared" si="42"/>
        <v>2655495</v>
      </c>
      <c r="B185" s="296">
        <v>152</v>
      </c>
      <c r="C185" s="264">
        <v>161</v>
      </c>
      <c r="D185" s="297">
        <v>12982</v>
      </c>
      <c r="E185" s="251" t="s">
        <v>659</v>
      </c>
      <c r="F185" s="252" t="s">
        <v>660</v>
      </c>
      <c r="G185" s="251" t="s">
        <v>87</v>
      </c>
      <c r="H185" s="272" t="s">
        <v>613</v>
      </c>
      <c r="I185" s="292" t="s">
        <v>2594</v>
      </c>
      <c r="J185" s="64" t="s">
        <v>661</v>
      </c>
      <c r="K185" s="64" t="s">
        <v>662</v>
      </c>
      <c r="L185" s="64" t="s">
        <v>613</v>
      </c>
      <c r="M185" s="290" t="s">
        <v>2380</v>
      </c>
      <c r="N185" s="98"/>
      <c r="O185" s="64"/>
      <c r="P185" s="89"/>
      <c r="Q185" s="253">
        <v>30</v>
      </c>
      <c r="R185" s="254">
        <v>72</v>
      </c>
      <c r="S185" s="64">
        <v>0</v>
      </c>
      <c r="T185" s="64">
        <v>0</v>
      </c>
      <c r="U185" s="89">
        <v>0</v>
      </c>
      <c r="V185" s="258">
        <v>21</v>
      </c>
      <c r="W185" s="98">
        <v>0</v>
      </c>
      <c r="X185" s="83">
        <v>0</v>
      </c>
      <c r="Y185" s="98">
        <v>0</v>
      </c>
      <c r="Z185" s="64">
        <v>0</v>
      </c>
      <c r="AA185" s="323">
        <v>1477052</v>
      </c>
      <c r="AB185" s="323">
        <v>0</v>
      </c>
      <c r="AC185" s="324">
        <f t="shared" si="43"/>
        <v>1477052</v>
      </c>
      <c r="AD185" s="74">
        <v>4500000</v>
      </c>
      <c r="AE185" s="74">
        <v>6000000</v>
      </c>
      <c r="AF185" s="334">
        <f t="shared" si="44"/>
        <v>281982.65454545454</v>
      </c>
      <c r="AG185" s="112">
        <f t="shared" si="45"/>
        <v>44311560</v>
      </c>
      <c r="AH185" s="74">
        <f t="shared" si="46"/>
        <v>0</v>
      </c>
      <c r="AI185" s="74">
        <f t="shared" si="47"/>
        <v>20302751.127272725</v>
      </c>
      <c r="AJ185" s="74">
        <f t="shared" si="48"/>
        <v>0</v>
      </c>
      <c r="AK185" s="74">
        <f t="shared" si="49"/>
        <v>4500000</v>
      </c>
      <c r="AL185" s="74">
        <f t="shared" si="50"/>
        <v>6000000</v>
      </c>
      <c r="AM185" s="74">
        <f t="shared" si="51"/>
        <v>0</v>
      </c>
      <c r="AN185" s="74">
        <f t="shared" si="52"/>
        <v>0</v>
      </c>
      <c r="AO185" s="74">
        <f t="shared" si="53"/>
        <v>0</v>
      </c>
      <c r="AP185" s="74">
        <f t="shared" si="54"/>
        <v>4200000</v>
      </c>
      <c r="AQ185" s="74">
        <v>0</v>
      </c>
      <c r="AR185" s="74">
        <v>0</v>
      </c>
      <c r="AS185" s="74">
        <v>0</v>
      </c>
      <c r="AT185" s="79">
        <v>0</v>
      </c>
      <c r="AU185" s="81">
        <f t="shared" si="55"/>
        <v>79314311.127272725</v>
      </c>
      <c r="AV185" s="112">
        <f t="shared" si="56"/>
        <v>59062309.348363638</v>
      </c>
      <c r="AW185" s="74">
        <f t="shared" si="57"/>
        <v>79314311.127272725</v>
      </c>
      <c r="AX185" s="74">
        <f t="shared" si="58"/>
        <v>5552001.7789090909</v>
      </c>
      <c r="AY185" s="75">
        <f t="shared" si="59"/>
        <v>1906230.9348363639</v>
      </c>
      <c r="AZ185" s="74">
        <v>0</v>
      </c>
      <c r="BA185" s="74">
        <v>0</v>
      </c>
      <c r="BB185" s="74">
        <v>0</v>
      </c>
      <c r="BC185" s="79">
        <v>0</v>
      </c>
      <c r="BD185" s="79">
        <v>0</v>
      </c>
      <c r="BE185" s="79">
        <v>0</v>
      </c>
      <c r="BF185" s="77">
        <v>0</v>
      </c>
      <c r="BG185" s="344">
        <f t="shared" si="60"/>
        <v>7458232.7137454543</v>
      </c>
      <c r="BH185" s="187">
        <f t="shared" si="61"/>
        <v>71856078</v>
      </c>
      <c r="BJ185" s="50">
        <v>12982</v>
      </c>
      <c r="BK185" s="50" t="s">
        <v>3519</v>
      </c>
      <c r="BM185" s="50">
        <f t="shared" si="62"/>
        <v>0</v>
      </c>
    </row>
    <row r="186" spans="1:65" s="50" customFormat="1" ht="24" customHeight="1" x14ac:dyDescent="0.2">
      <c r="A186" s="181">
        <f t="shared" si="42"/>
        <v>2655495</v>
      </c>
      <c r="B186" s="296">
        <v>153</v>
      </c>
      <c r="C186" s="264">
        <v>162</v>
      </c>
      <c r="D186" s="297">
        <v>12983</v>
      </c>
      <c r="E186" s="251" t="s">
        <v>296</v>
      </c>
      <c r="F186" s="252" t="s">
        <v>663</v>
      </c>
      <c r="G186" s="251" t="s">
        <v>87</v>
      </c>
      <c r="H186" s="272" t="s">
        <v>613</v>
      </c>
      <c r="I186" s="292" t="s">
        <v>2595</v>
      </c>
      <c r="J186" s="64" t="s">
        <v>2482</v>
      </c>
      <c r="K186" s="64" t="s">
        <v>664</v>
      </c>
      <c r="L186" s="64" t="s">
        <v>613</v>
      </c>
      <c r="M186" s="290" t="s">
        <v>2380</v>
      </c>
      <c r="N186" s="98"/>
      <c r="O186" s="64"/>
      <c r="P186" s="89"/>
      <c r="Q186" s="253">
        <v>30</v>
      </c>
      <c r="R186" s="254">
        <v>90</v>
      </c>
      <c r="S186" s="64">
        <v>0</v>
      </c>
      <c r="T186" s="64">
        <v>0</v>
      </c>
      <c r="U186" s="89">
        <v>0</v>
      </c>
      <c r="V186" s="258">
        <v>20</v>
      </c>
      <c r="W186" s="98">
        <v>0</v>
      </c>
      <c r="X186" s="83">
        <v>0</v>
      </c>
      <c r="Y186" s="98">
        <v>1</v>
      </c>
      <c r="Z186" s="64">
        <v>1</v>
      </c>
      <c r="AA186" s="323">
        <v>1477052</v>
      </c>
      <c r="AB186" s="323">
        <v>46667</v>
      </c>
      <c r="AC186" s="324">
        <f t="shared" si="43"/>
        <v>1523719</v>
      </c>
      <c r="AD186" s="74">
        <v>4500000</v>
      </c>
      <c r="AE186" s="74">
        <v>6000000</v>
      </c>
      <c r="AF186" s="334">
        <f t="shared" si="44"/>
        <v>290891.80909090908</v>
      </c>
      <c r="AG186" s="112">
        <f t="shared" si="45"/>
        <v>44311560</v>
      </c>
      <c r="AH186" s="74">
        <f t="shared" si="46"/>
        <v>1400010</v>
      </c>
      <c r="AI186" s="74">
        <f t="shared" si="47"/>
        <v>26180262.818181816</v>
      </c>
      <c r="AJ186" s="74">
        <f t="shared" si="48"/>
        <v>2655495</v>
      </c>
      <c r="AK186" s="74">
        <f t="shared" si="49"/>
        <v>4500000</v>
      </c>
      <c r="AL186" s="74">
        <f t="shared" si="50"/>
        <v>6000000</v>
      </c>
      <c r="AM186" s="74">
        <f t="shared" si="51"/>
        <v>0</v>
      </c>
      <c r="AN186" s="74">
        <f t="shared" si="52"/>
        <v>0</v>
      </c>
      <c r="AO186" s="74">
        <f t="shared" si="53"/>
        <v>0</v>
      </c>
      <c r="AP186" s="74">
        <f t="shared" si="54"/>
        <v>4000000</v>
      </c>
      <c r="AQ186" s="74">
        <v>0</v>
      </c>
      <c r="AR186" s="74">
        <v>0</v>
      </c>
      <c r="AS186" s="74">
        <v>0</v>
      </c>
      <c r="AT186" s="79">
        <v>0</v>
      </c>
      <c r="AU186" s="81">
        <f t="shared" si="55"/>
        <v>89047327.818181813</v>
      </c>
      <c r="AV186" s="112">
        <f t="shared" si="56"/>
        <v>65844404.520909086</v>
      </c>
      <c r="AW186" s="74">
        <f t="shared" si="57"/>
        <v>86391832.818181813</v>
      </c>
      <c r="AX186" s="74">
        <f t="shared" si="58"/>
        <v>6047428.2972727278</v>
      </c>
      <c r="AY186" s="75">
        <f t="shared" si="59"/>
        <v>2584440.4520909088</v>
      </c>
      <c r="AZ186" s="74">
        <v>0</v>
      </c>
      <c r="BA186" s="74">
        <v>0</v>
      </c>
      <c r="BB186" s="74">
        <v>0</v>
      </c>
      <c r="BC186" s="79">
        <v>0</v>
      </c>
      <c r="BD186" s="79">
        <v>0</v>
      </c>
      <c r="BE186" s="79">
        <v>0</v>
      </c>
      <c r="BF186" s="77">
        <v>0</v>
      </c>
      <c r="BG186" s="344">
        <f t="shared" si="60"/>
        <v>8631868.7493636366</v>
      </c>
      <c r="BH186" s="187">
        <f t="shared" si="61"/>
        <v>80415459</v>
      </c>
      <c r="BJ186" s="50">
        <v>12983</v>
      </c>
      <c r="BK186" s="50" t="s">
        <v>3520</v>
      </c>
      <c r="BM186" s="50">
        <f t="shared" si="62"/>
        <v>0</v>
      </c>
    </row>
    <row r="187" spans="1:65" s="50" customFormat="1" ht="24" customHeight="1" x14ac:dyDescent="0.2">
      <c r="A187" s="181">
        <f t="shared" si="42"/>
        <v>2655495</v>
      </c>
      <c r="B187" s="296">
        <v>154</v>
      </c>
      <c r="C187" s="264">
        <v>163</v>
      </c>
      <c r="D187" s="297">
        <v>12984</v>
      </c>
      <c r="E187" s="251" t="s">
        <v>158</v>
      </c>
      <c r="F187" s="252" t="s">
        <v>665</v>
      </c>
      <c r="G187" s="251" t="s">
        <v>87</v>
      </c>
      <c r="H187" s="272" t="s">
        <v>613</v>
      </c>
      <c r="I187" s="292" t="s">
        <v>2596</v>
      </c>
      <c r="J187" s="64" t="s">
        <v>666</v>
      </c>
      <c r="K187" s="64" t="s">
        <v>667</v>
      </c>
      <c r="L187" s="64" t="s">
        <v>613</v>
      </c>
      <c r="M187" s="290" t="s">
        <v>2381</v>
      </c>
      <c r="N187" s="98"/>
      <c r="O187" s="64"/>
      <c r="P187" s="89"/>
      <c r="Q187" s="253">
        <v>30</v>
      </c>
      <c r="R187" s="254">
        <v>67</v>
      </c>
      <c r="S187" s="64">
        <v>0</v>
      </c>
      <c r="T187" s="64">
        <v>0</v>
      </c>
      <c r="U187" s="89">
        <v>0</v>
      </c>
      <c r="V187" s="258">
        <v>19</v>
      </c>
      <c r="W187" s="98">
        <v>0</v>
      </c>
      <c r="X187" s="83">
        <v>0</v>
      </c>
      <c r="Y187" s="98">
        <v>0</v>
      </c>
      <c r="Z187" s="64">
        <v>0</v>
      </c>
      <c r="AA187" s="323">
        <v>1311206</v>
      </c>
      <c r="AB187" s="323">
        <v>46667</v>
      </c>
      <c r="AC187" s="324">
        <f t="shared" si="43"/>
        <v>1357873</v>
      </c>
      <c r="AD187" s="74">
        <v>4500000</v>
      </c>
      <c r="AE187" s="74">
        <v>6000000</v>
      </c>
      <c r="AF187" s="334">
        <f t="shared" si="44"/>
        <v>259230.3</v>
      </c>
      <c r="AG187" s="112">
        <f t="shared" si="45"/>
        <v>39336180</v>
      </c>
      <c r="AH187" s="74">
        <f t="shared" si="46"/>
        <v>1400010</v>
      </c>
      <c r="AI187" s="74">
        <f t="shared" si="47"/>
        <v>17368430.099999998</v>
      </c>
      <c r="AJ187" s="74">
        <f t="shared" si="48"/>
        <v>0</v>
      </c>
      <c r="AK187" s="74">
        <f t="shared" si="49"/>
        <v>4500000</v>
      </c>
      <c r="AL187" s="74">
        <f t="shared" si="50"/>
        <v>6000000</v>
      </c>
      <c r="AM187" s="74">
        <f t="shared" si="51"/>
        <v>0</v>
      </c>
      <c r="AN187" s="74">
        <f t="shared" si="52"/>
        <v>0</v>
      </c>
      <c r="AO187" s="74">
        <f t="shared" si="53"/>
        <v>0</v>
      </c>
      <c r="AP187" s="74">
        <f t="shared" si="54"/>
        <v>3800000</v>
      </c>
      <c r="AQ187" s="74">
        <v>0</v>
      </c>
      <c r="AR187" s="74">
        <v>0</v>
      </c>
      <c r="AS187" s="74">
        <v>0</v>
      </c>
      <c r="AT187" s="79">
        <v>0</v>
      </c>
      <c r="AU187" s="81">
        <f t="shared" si="55"/>
        <v>72404620.099999994</v>
      </c>
      <c r="AV187" s="112">
        <f t="shared" si="56"/>
        <v>53036296.692999996</v>
      </c>
      <c r="AW187" s="74">
        <f t="shared" si="57"/>
        <v>72404620.099999994</v>
      </c>
      <c r="AX187" s="74">
        <f t="shared" si="58"/>
        <v>5068323.4069999997</v>
      </c>
      <c r="AY187" s="75">
        <f t="shared" si="59"/>
        <v>1303629.6692999997</v>
      </c>
      <c r="AZ187" s="74">
        <v>0</v>
      </c>
      <c r="BA187" s="74">
        <v>0</v>
      </c>
      <c r="BB187" s="74">
        <v>0</v>
      </c>
      <c r="BC187" s="79">
        <v>0</v>
      </c>
      <c r="BD187" s="79">
        <v>0</v>
      </c>
      <c r="BE187" s="79">
        <v>0</v>
      </c>
      <c r="BF187" s="77">
        <v>0</v>
      </c>
      <c r="BG187" s="344">
        <f t="shared" si="60"/>
        <v>6371953.0762999989</v>
      </c>
      <c r="BH187" s="187">
        <f t="shared" si="61"/>
        <v>66032667</v>
      </c>
      <c r="BJ187" s="50">
        <v>12984</v>
      </c>
      <c r="BK187" s="50" t="s">
        <v>3521</v>
      </c>
      <c r="BM187" s="50">
        <f t="shared" si="62"/>
        <v>0</v>
      </c>
    </row>
    <row r="188" spans="1:65" s="50" customFormat="1" ht="24" customHeight="1" x14ac:dyDescent="0.2">
      <c r="A188" s="181">
        <f t="shared" si="42"/>
        <v>2655495</v>
      </c>
      <c r="B188" s="296">
        <v>155</v>
      </c>
      <c r="C188" s="264">
        <v>164</v>
      </c>
      <c r="D188" s="297">
        <v>12985</v>
      </c>
      <c r="E188" s="251" t="s">
        <v>190</v>
      </c>
      <c r="F188" s="252" t="s">
        <v>668</v>
      </c>
      <c r="G188" s="251" t="s">
        <v>87</v>
      </c>
      <c r="H188" s="272" t="s">
        <v>613</v>
      </c>
      <c r="I188" s="292" t="s">
        <v>2597</v>
      </c>
      <c r="J188" s="64" t="s">
        <v>669</v>
      </c>
      <c r="K188" s="64" t="s">
        <v>670</v>
      </c>
      <c r="L188" s="64" t="s">
        <v>613</v>
      </c>
      <c r="M188" s="290" t="s">
        <v>2380</v>
      </c>
      <c r="N188" s="98"/>
      <c r="O188" s="64"/>
      <c r="P188" s="89"/>
      <c r="Q188" s="253">
        <v>30</v>
      </c>
      <c r="R188" s="254">
        <v>65</v>
      </c>
      <c r="S188" s="64">
        <v>0</v>
      </c>
      <c r="T188" s="64">
        <v>0</v>
      </c>
      <c r="U188" s="89">
        <v>0</v>
      </c>
      <c r="V188" s="258">
        <v>21</v>
      </c>
      <c r="W188" s="98">
        <v>0</v>
      </c>
      <c r="X188" s="83">
        <v>0</v>
      </c>
      <c r="Y188" s="98">
        <v>0</v>
      </c>
      <c r="Z188" s="64">
        <v>0</v>
      </c>
      <c r="AA188" s="323">
        <v>1477052</v>
      </c>
      <c r="AB188" s="323">
        <v>0</v>
      </c>
      <c r="AC188" s="324">
        <f t="shared" si="43"/>
        <v>1477052</v>
      </c>
      <c r="AD188" s="74">
        <v>4500000</v>
      </c>
      <c r="AE188" s="74">
        <v>6000000</v>
      </c>
      <c r="AF188" s="334">
        <f t="shared" si="44"/>
        <v>281982.65454545454</v>
      </c>
      <c r="AG188" s="112">
        <f t="shared" si="45"/>
        <v>44311560</v>
      </c>
      <c r="AH188" s="74">
        <f t="shared" si="46"/>
        <v>0</v>
      </c>
      <c r="AI188" s="74">
        <f t="shared" si="47"/>
        <v>18328872.545454547</v>
      </c>
      <c r="AJ188" s="74">
        <f t="shared" si="48"/>
        <v>0</v>
      </c>
      <c r="AK188" s="74">
        <f t="shared" si="49"/>
        <v>4500000</v>
      </c>
      <c r="AL188" s="74">
        <f t="shared" si="50"/>
        <v>6000000</v>
      </c>
      <c r="AM188" s="74">
        <f t="shared" si="51"/>
        <v>0</v>
      </c>
      <c r="AN188" s="74">
        <f t="shared" si="52"/>
        <v>0</v>
      </c>
      <c r="AO188" s="74">
        <f t="shared" si="53"/>
        <v>0</v>
      </c>
      <c r="AP188" s="74">
        <f t="shared" si="54"/>
        <v>4200000</v>
      </c>
      <c r="AQ188" s="74">
        <v>0</v>
      </c>
      <c r="AR188" s="74">
        <v>0</v>
      </c>
      <c r="AS188" s="74">
        <v>0</v>
      </c>
      <c r="AT188" s="79">
        <v>0</v>
      </c>
      <c r="AU188" s="81">
        <f t="shared" si="55"/>
        <v>77340432.545454547</v>
      </c>
      <c r="AV188" s="112">
        <f t="shared" si="56"/>
        <v>57226602.267272726</v>
      </c>
      <c r="AW188" s="74">
        <f t="shared" si="57"/>
        <v>77340432.545454547</v>
      </c>
      <c r="AX188" s="74">
        <f t="shared" si="58"/>
        <v>5413830.2781818192</v>
      </c>
      <c r="AY188" s="75">
        <f t="shared" si="59"/>
        <v>1722660.2267272726</v>
      </c>
      <c r="AZ188" s="74">
        <v>0</v>
      </c>
      <c r="BA188" s="74">
        <v>0</v>
      </c>
      <c r="BB188" s="74">
        <v>0</v>
      </c>
      <c r="BC188" s="79">
        <v>0</v>
      </c>
      <c r="BD188" s="79">
        <v>0</v>
      </c>
      <c r="BE188" s="79">
        <v>0</v>
      </c>
      <c r="BF188" s="77">
        <v>0</v>
      </c>
      <c r="BG188" s="344">
        <f t="shared" si="60"/>
        <v>7136490.5049090916</v>
      </c>
      <c r="BH188" s="187">
        <f t="shared" si="61"/>
        <v>70203942</v>
      </c>
      <c r="BJ188" s="50">
        <v>12985</v>
      </c>
      <c r="BK188" s="50" t="s">
        <v>3522</v>
      </c>
      <c r="BM188" s="50">
        <f t="shared" si="62"/>
        <v>0</v>
      </c>
    </row>
    <row r="189" spans="1:65" s="50" customFormat="1" ht="24" customHeight="1" x14ac:dyDescent="0.2">
      <c r="A189" s="181">
        <f t="shared" si="42"/>
        <v>2655495</v>
      </c>
      <c r="B189" s="296">
        <v>156</v>
      </c>
      <c r="C189" s="264">
        <v>165</v>
      </c>
      <c r="D189" s="297">
        <v>12986</v>
      </c>
      <c r="E189" s="251" t="s">
        <v>230</v>
      </c>
      <c r="F189" s="252" t="s">
        <v>671</v>
      </c>
      <c r="G189" s="251" t="s">
        <v>87</v>
      </c>
      <c r="H189" s="272" t="s">
        <v>613</v>
      </c>
      <c r="I189" s="292" t="s">
        <v>2598</v>
      </c>
      <c r="J189" s="64" t="s">
        <v>672</v>
      </c>
      <c r="K189" s="64" t="s">
        <v>673</v>
      </c>
      <c r="L189" s="64" t="s">
        <v>613</v>
      </c>
      <c r="M189" s="290" t="s">
        <v>2382</v>
      </c>
      <c r="N189" s="98"/>
      <c r="O189" s="64"/>
      <c r="P189" s="89"/>
      <c r="Q189" s="253">
        <v>30</v>
      </c>
      <c r="R189" s="254">
        <v>109</v>
      </c>
      <c r="S189" s="64">
        <v>0</v>
      </c>
      <c r="T189" s="64">
        <v>0</v>
      </c>
      <c r="U189" s="89">
        <v>0</v>
      </c>
      <c r="V189" s="258">
        <v>21</v>
      </c>
      <c r="W189" s="98">
        <v>0</v>
      </c>
      <c r="X189" s="83">
        <v>0</v>
      </c>
      <c r="Y189" s="98">
        <v>1</v>
      </c>
      <c r="Z189" s="64">
        <v>1</v>
      </c>
      <c r="AA189" s="323">
        <v>1145360</v>
      </c>
      <c r="AB189" s="323">
        <v>46667</v>
      </c>
      <c r="AC189" s="324">
        <f t="shared" si="43"/>
        <v>1192027</v>
      </c>
      <c r="AD189" s="74">
        <v>4500000</v>
      </c>
      <c r="AE189" s="74">
        <v>6000000</v>
      </c>
      <c r="AF189" s="334">
        <f t="shared" si="44"/>
        <v>227568.79090909089</v>
      </c>
      <c r="AG189" s="112">
        <f t="shared" si="45"/>
        <v>34360800</v>
      </c>
      <c r="AH189" s="74">
        <f t="shared" si="46"/>
        <v>1400010</v>
      </c>
      <c r="AI189" s="74">
        <f t="shared" si="47"/>
        <v>24804998.209090907</v>
      </c>
      <c r="AJ189" s="74">
        <f t="shared" si="48"/>
        <v>2655495</v>
      </c>
      <c r="AK189" s="74">
        <f t="shared" si="49"/>
        <v>4500000</v>
      </c>
      <c r="AL189" s="74">
        <f t="shared" si="50"/>
        <v>6000000</v>
      </c>
      <c r="AM189" s="74">
        <f t="shared" si="51"/>
        <v>0</v>
      </c>
      <c r="AN189" s="74">
        <f t="shared" si="52"/>
        <v>0</v>
      </c>
      <c r="AO189" s="74">
        <f t="shared" si="53"/>
        <v>0</v>
      </c>
      <c r="AP189" s="74">
        <f t="shared" si="54"/>
        <v>4200000</v>
      </c>
      <c r="AQ189" s="74">
        <v>0</v>
      </c>
      <c r="AR189" s="74">
        <v>0</v>
      </c>
      <c r="AS189" s="74">
        <v>0</v>
      </c>
      <c r="AT189" s="79">
        <v>0</v>
      </c>
      <c r="AU189" s="81">
        <f t="shared" si="55"/>
        <v>77921303.209090903</v>
      </c>
      <c r="AV189" s="112">
        <f t="shared" si="56"/>
        <v>55297201.634454541</v>
      </c>
      <c r="AW189" s="74">
        <f t="shared" si="57"/>
        <v>75265808.209090903</v>
      </c>
      <c r="AX189" s="74">
        <f t="shared" si="58"/>
        <v>5268606.5746363634</v>
      </c>
      <c r="AY189" s="75">
        <f t="shared" si="59"/>
        <v>1529720.1634454541</v>
      </c>
      <c r="AZ189" s="74">
        <v>0</v>
      </c>
      <c r="BA189" s="74">
        <v>0</v>
      </c>
      <c r="BB189" s="74">
        <v>0</v>
      </c>
      <c r="BC189" s="79">
        <v>0</v>
      </c>
      <c r="BD189" s="79">
        <v>0</v>
      </c>
      <c r="BE189" s="79">
        <v>0</v>
      </c>
      <c r="BF189" s="77">
        <v>0</v>
      </c>
      <c r="BG189" s="344">
        <f t="shared" si="60"/>
        <v>6798326.7380818175</v>
      </c>
      <c r="BH189" s="187">
        <f t="shared" si="61"/>
        <v>71122976</v>
      </c>
      <c r="BI189" s="284" t="s">
        <v>3201</v>
      </c>
      <c r="BJ189" s="50">
        <v>12986</v>
      </c>
      <c r="BK189" s="50" t="s">
        <v>3523</v>
      </c>
      <c r="BM189" s="50">
        <f t="shared" si="62"/>
        <v>0</v>
      </c>
    </row>
    <row r="190" spans="1:65" s="50" customFormat="1" ht="24" customHeight="1" x14ac:dyDescent="0.2">
      <c r="A190" s="181">
        <f t="shared" si="42"/>
        <v>2655495</v>
      </c>
      <c r="B190" s="296">
        <v>157</v>
      </c>
      <c r="C190" s="264">
        <v>166</v>
      </c>
      <c r="D190" s="297">
        <v>12987</v>
      </c>
      <c r="E190" s="251" t="s">
        <v>140</v>
      </c>
      <c r="F190" s="252" t="s">
        <v>674</v>
      </c>
      <c r="G190" s="251" t="s">
        <v>87</v>
      </c>
      <c r="H190" s="272" t="s">
        <v>613</v>
      </c>
      <c r="I190" s="292" t="s">
        <v>2599</v>
      </c>
      <c r="J190" s="64" t="s">
        <v>675</v>
      </c>
      <c r="K190" s="64" t="s">
        <v>676</v>
      </c>
      <c r="L190" s="64" t="s">
        <v>613</v>
      </c>
      <c r="M190" s="290" t="s">
        <v>2381</v>
      </c>
      <c r="N190" s="98"/>
      <c r="O190" s="64"/>
      <c r="P190" s="89"/>
      <c r="Q190" s="253">
        <v>30</v>
      </c>
      <c r="R190" s="254">
        <v>45</v>
      </c>
      <c r="S190" s="64">
        <v>0</v>
      </c>
      <c r="T190" s="64">
        <v>0</v>
      </c>
      <c r="U190" s="89">
        <v>0</v>
      </c>
      <c r="V190" s="258">
        <v>21</v>
      </c>
      <c r="W190" s="98">
        <v>0</v>
      </c>
      <c r="X190" s="83">
        <v>0</v>
      </c>
      <c r="Y190" s="98">
        <v>0</v>
      </c>
      <c r="Z190" s="64">
        <v>0</v>
      </c>
      <c r="AA190" s="323">
        <v>1311206</v>
      </c>
      <c r="AB190" s="323">
        <v>0</v>
      </c>
      <c r="AC190" s="324">
        <f t="shared" si="43"/>
        <v>1311206</v>
      </c>
      <c r="AD190" s="74">
        <v>4500000</v>
      </c>
      <c r="AE190" s="74">
        <v>6000000</v>
      </c>
      <c r="AF190" s="334">
        <f t="shared" si="44"/>
        <v>250321.14545454542</v>
      </c>
      <c r="AG190" s="112">
        <f t="shared" si="45"/>
        <v>39336180</v>
      </c>
      <c r="AH190" s="74">
        <f t="shared" si="46"/>
        <v>0</v>
      </c>
      <c r="AI190" s="74">
        <f t="shared" si="47"/>
        <v>11264451.545454543</v>
      </c>
      <c r="AJ190" s="74">
        <f t="shared" si="48"/>
        <v>0</v>
      </c>
      <c r="AK190" s="74">
        <f t="shared" si="49"/>
        <v>4500000</v>
      </c>
      <c r="AL190" s="74">
        <f t="shared" si="50"/>
        <v>6000000</v>
      </c>
      <c r="AM190" s="74">
        <f t="shared" si="51"/>
        <v>0</v>
      </c>
      <c r="AN190" s="74">
        <f t="shared" si="52"/>
        <v>0</v>
      </c>
      <c r="AO190" s="74">
        <f t="shared" si="53"/>
        <v>0</v>
      </c>
      <c r="AP190" s="74">
        <f t="shared" si="54"/>
        <v>4200000</v>
      </c>
      <c r="AQ190" s="74">
        <v>0</v>
      </c>
      <c r="AR190" s="74">
        <v>0</v>
      </c>
      <c r="AS190" s="74">
        <v>0</v>
      </c>
      <c r="AT190" s="79">
        <v>0</v>
      </c>
      <c r="AU190" s="81">
        <f t="shared" si="55"/>
        <v>65300631.545454547</v>
      </c>
      <c r="AV190" s="112">
        <f t="shared" si="56"/>
        <v>46029587.337272726</v>
      </c>
      <c r="AW190" s="74">
        <f t="shared" si="57"/>
        <v>65300631.545454547</v>
      </c>
      <c r="AX190" s="74">
        <f t="shared" si="58"/>
        <v>4571044.2081818189</v>
      </c>
      <c r="AY190" s="75">
        <f t="shared" si="59"/>
        <v>602958.7337272726</v>
      </c>
      <c r="AZ190" s="74">
        <v>0</v>
      </c>
      <c r="BA190" s="74">
        <v>0</v>
      </c>
      <c r="BB190" s="74">
        <v>0</v>
      </c>
      <c r="BC190" s="79">
        <v>0</v>
      </c>
      <c r="BD190" s="79">
        <v>0</v>
      </c>
      <c r="BE190" s="79">
        <v>0</v>
      </c>
      <c r="BF190" s="77">
        <v>0</v>
      </c>
      <c r="BG190" s="344">
        <f t="shared" si="60"/>
        <v>5174002.9419090915</v>
      </c>
      <c r="BH190" s="187">
        <f t="shared" si="61"/>
        <v>60126628</v>
      </c>
      <c r="BJ190" s="50">
        <v>12987</v>
      </c>
      <c r="BK190" s="50" t="s">
        <v>3524</v>
      </c>
      <c r="BM190" s="50">
        <f t="shared" si="62"/>
        <v>0</v>
      </c>
    </row>
    <row r="191" spans="1:65" s="50" customFormat="1" ht="24" customHeight="1" x14ac:dyDescent="0.2">
      <c r="A191" s="181">
        <f t="shared" si="42"/>
        <v>2655495</v>
      </c>
      <c r="B191" s="296">
        <v>158</v>
      </c>
      <c r="C191" s="264">
        <v>167</v>
      </c>
      <c r="D191" s="297">
        <v>12988</v>
      </c>
      <c r="E191" s="251" t="s">
        <v>393</v>
      </c>
      <c r="F191" s="252" t="s">
        <v>677</v>
      </c>
      <c r="G191" s="251" t="s">
        <v>87</v>
      </c>
      <c r="H191" s="272" t="s">
        <v>613</v>
      </c>
      <c r="I191" s="292" t="s">
        <v>2600</v>
      </c>
      <c r="J191" s="64" t="s">
        <v>678</v>
      </c>
      <c r="K191" s="64" t="s">
        <v>679</v>
      </c>
      <c r="L191" s="64" t="s">
        <v>613</v>
      </c>
      <c r="M191" s="290" t="s">
        <v>2380</v>
      </c>
      <c r="N191" s="98"/>
      <c r="O191" s="64"/>
      <c r="P191" s="89"/>
      <c r="Q191" s="253">
        <v>30</v>
      </c>
      <c r="R191" s="254">
        <v>68</v>
      </c>
      <c r="S191" s="64">
        <v>0</v>
      </c>
      <c r="T191" s="64">
        <v>0</v>
      </c>
      <c r="U191" s="89">
        <v>0</v>
      </c>
      <c r="V191" s="259">
        <v>21</v>
      </c>
      <c r="W191" s="98">
        <v>0</v>
      </c>
      <c r="X191" s="83">
        <v>0</v>
      </c>
      <c r="Y191" s="98">
        <v>0</v>
      </c>
      <c r="Z191" s="64">
        <v>0</v>
      </c>
      <c r="AA191" s="323">
        <v>1477052</v>
      </c>
      <c r="AB191" s="323">
        <v>46667</v>
      </c>
      <c r="AC191" s="324">
        <f t="shared" si="43"/>
        <v>1523719</v>
      </c>
      <c r="AD191" s="74">
        <v>4500000</v>
      </c>
      <c r="AE191" s="74">
        <v>6000000</v>
      </c>
      <c r="AF191" s="334">
        <f t="shared" si="44"/>
        <v>290891.80909090908</v>
      </c>
      <c r="AG191" s="112">
        <f t="shared" si="45"/>
        <v>44311560</v>
      </c>
      <c r="AH191" s="74">
        <f t="shared" si="46"/>
        <v>1400010</v>
      </c>
      <c r="AI191" s="74">
        <f t="shared" si="47"/>
        <v>19780643.018181816</v>
      </c>
      <c r="AJ191" s="74">
        <f t="shared" si="48"/>
        <v>0</v>
      </c>
      <c r="AK191" s="74">
        <f t="shared" si="49"/>
        <v>4500000</v>
      </c>
      <c r="AL191" s="74">
        <f t="shared" si="50"/>
        <v>6000000</v>
      </c>
      <c r="AM191" s="74">
        <f t="shared" si="51"/>
        <v>0</v>
      </c>
      <c r="AN191" s="74">
        <f t="shared" si="52"/>
        <v>0</v>
      </c>
      <c r="AO191" s="74">
        <f t="shared" si="53"/>
        <v>0</v>
      </c>
      <c r="AP191" s="74">
        <f t="shared" si="54"/>
        <v>4200000</v>
      </c>
      <c r="AQ191" s="74">
        <v>0</v>
      </c>
      <c r="AR191" s="74">
        <v>0</v>
      </c>
      <c r="AS191" s="74">
        <v>0</v>
      </c>
      <c r="AT191" s="79">
        <v>0</v>
      </c>
      <c r="AU191" s="81">
        <f t="shared" si="55"/>
        <v>80192213.018181816</v>
      </c>
      <c r="AV191" s="112">
        <f t="shared" si="56"/>
        <v>59878758.106909089</v>
      </c>
      <c r="AW191" s="74">
        <f t="shared" si="57"/>
        <v>80192213.018181816</v>
      </c>
      <c r="AX191" s="74">
        <f t="shared" si="58"/>
        <v>5613454.9112727279</v>
      </c>
      <c r="AY191" s="75">
        <f t="shared" si="59"/>
        <v>1987875.8106909089</v>
      </c>
      <c r="AZ191" s="74">
        <v>0</v>
      </c>
      <c r="BA191" s="74">
        <v>0</v>
      </c>
      <c r="BB191" s="74">
        <v>0</v>
      </c>
      <c r="BC191" s="79">
        <v>0</v>
      </c>
      <c r="BD191" s="79">
        <v>0</v>
      </c>
      <c r="BE191" s="79">
        <v>0</v>
      </c>
      <c r="BF191" s="77">
        <v>0</v>
      </c>
      <c r="BG191" s="344">
        <f t="shared" si="60"/>
        <v>7601330.7219636366</v>
      </c>
      <c r="BH191" s="187">
        <f t="shared" si="61"/>
        <v>72590882</v>
      </c>
      <c r="BJ191" s="50">
        <v>12988</v>
      </c>
      <c r="BK191" s="50" t="s">
        <v>3525</v>
      </c>
      <c r="BM191" s="50">
        <f t="shared" si="62"/>
        <v>0</v>
      </c>
    </row>
    <row r="192" spans="1:65" s="50" customFormat="1" ht="24" customHeight="1" x14ac:dyDescent="0.2">
      <c r="A192" s="181">
        <f t="shared" si="42"/>
        <v>2655495</v>
      </c>
      <c r="B192" s="296">
        <v>159</v>
      </c>
      <c r="C192" s="264">
        <v>168</v>
      </c>
      <c r="D192" s="297">
        <v>12989</v>
      </c>
      <c r="E192" s="251" t="s">
        <v>680</v>
      </c>
      <c r="F192" s="252" t="s">
        <v>681</v>
      </c>
      <c r="G192" s="251" t="s">
        <v>87</v>
      </c>
      <c r="H192" s="272" t="s">
        <v>613</v>
      </c>
      <c r="I192" s="292" t="s">
        <v>2601</v>
      </c>
      <c r="J192" s="64" t="s">
        <v>682</v>
      </c>
      <c r="K192" s="64" t="s">
        <v>683</v>
      </c>
      <c r="L192" s="64" t="s">
        <v>613</v>
      </c>
      <c r="M192" s="290" t="s">
        <v>2380</v>
      </c>
      <c r="N192" s="98"/>
      <c r="O192" s="64"/>
      <c r="P192" s="89"/>
      <c r="Q192" s="253">
        <v>30</v>
      </c>
      <c r="R192" s="254">
        <v>100</v>
      </c>
      <c r="S192" s="64">
        <v>0</v>
      </c>
      <c r="T192" s="64">
        <v>0</v>
      </c>
      <c r="U192" s="89">
        <v>0</v>
      </c>
      <c r="V192" s="258">
        <v>21</v>
      </c>
      <c r="W192" s="98">
        <v>0</v>
      </c>
      <c r="X192" s="83">
        <v>0</v>
      </c>
      <c r="Y192" s="98">
        <v>0</v>
      </c>
      <c r="Z192" s="64">
        <v>0</v>
      </c>
      <c r="AA192" s="323">
        <v>1477052</v>
      </c>
      <c r="AB192" s="323">
        <v>0</v>
      </c>
      <c r="AC192" s="324">
        <f t="shared" si="43"/>
        <v>1477052</v>
      </c>
      <c r="AD192" s="74">
        <v>4500000</v>
      </c>
      <c r="AE192" s="74">
        <v>6000000</v>
      </c>
      <c r="AF192" s="334">
        <f t="shared" si="44"/>
        <v>281982.65454545454</v>
      </c>
      <c r="AG192" s="112">
        <f t="shared" si="45"/>
        <v>44311560</v>
      </c>
      <c r="AH192" s="74">
        <f t="shared" si="46"/>
        <v>0</v>
      </c>
      <c r="AI192" s="74">
        <f t="shared" si="47"/>
        <v>28198265.454545453</v>
      </c>
      <c r="AJ192" s="74">
        <f t="shared" si="48"/>
        <v>0</v>
      </c>
      <c r="AK192" s="74">
        <f t="shared" si="49"/>
        <v>4500000</v>
      </c>
      <c r="AL192" s="74">
        <f t="shared" si="50"/>
        <v>6000000</v>
      </c>
      <c r="AM192" s="74">
        <f t="shared" si="51"/>
        <v>0</v>
      </c>
      <c r="AN192" s="74">
        <f t="shared" si="52"/>
        <v>0</v>
      </c>
      <c r="AO192" s="74">
        <f t="shared" si="53"/>
        <v>0</v>
      </c>
      <c r="AP192" s="74">
        <f t="shared" si="54"/>
        <v>4200000</v>
      </c>
      <c r="AQ192" s="74">
        <v>0</v>
      </c>
      <c r="AR192" s="74">
        <v>0</v>
      </c>
      <c r="AS192" s="74">
        <v>0</v>
      </c>
      <c r="AT192" s="79">
        <v>0</v>
      </c>
      <c r="AU192" s="81">
        <f t="shared" si="55"/>
        <v>87209825.454545453</v>
      </c>
      <c r="AV192" s="112">
        <f t="shared" si="56"/>
        <v>66405137.672727272</v>
      </c>
      <c r="AW192" s="74">
        <f t="shared" si="57"/>
        <v>87209825.454545453</v>
      </c>
      <c r="AX192" s="74">
        <f t="shared" si="58"/>
        <v>6104687.7818181822</v>
      </c>
      <c r="AY192" s="75">
        <f t="shared" si="59"/>
        <v>2640513.7672727276</v>
      </c>
      <c r="AZ192" s="74">
        <v>0</v>
      </c>
      <c r="BA192" s="74">
        <v>0</v>
      </c>
      <c r="BB192" s="74">
        <v>0</v>
      </c>
      <c r="BC192" s="79">
        <v>0</v>
      </c>
      <c r="BD192" s="79">
        <v>0</v>
      </c>
      <c r="BE192" s="79">
        <v>0</v>
      </c>
      <c r="BF192" s="77">
        <v>0</v>
      </c>
      <c r="BG192" s="344">
        <f t="shared" si="60"/>
        <v>8745201.5490909107</v>
      </c>
      <c r="BH192" s="187">
        <f t="shared" si="61"/>
        <v>78464623</v>
      </c>
      <c r="BJ192" s="50">
        <v>12989</v>
      </c>
      <c r="BK192" s="50" t="s">
        <v>3526</v>
      </c>
      <c r="BM192" s="50">
        <f t="shared" si="62"/>
        <v>0</v>
      </c>
    </row>
    <row r="193" spans="1:65" s="50" customFormat="1" ht="24" customHeight="1" x14ac:dyDescent="0.2">
      <c r="A193" s="181">
        <f t="shared" si="42"/>
        <v>2655495</v>
      </c>
      <c r="B193" s="296">
        <v>160</v>
      </c>
      <c r="C193" s="264">
        <v>169</v>
      </c>
      <c r="D193" s="297">
        <v>12990</v>
      </c>
      <c r="E193" s="251" t="s">
        <v>684</v>
      </c>
      <c r="F193" s="252" t="s">
        <v>319</v>
      </c>
      <c r="G193" s="251" t="s">
        <v>87</v>
      </c>
      <c r="H193" s="272" t="s">
        <v>613</v>
      </c>
      <c r="I193" s="292" t="s">
        <v>2602</v>
      </c>
      <c r="J193" s="64" t="s">
        <v>685</v>
      </c>
      <c r="K193" s="64" t="s">
        <v>686</v>
      </c>
      <c r="L193" s="64" t="s">
        <v>613</v>
      </c>
      <c r="M193" s="290" t="s">
        <v>2383</v>
      </c>
      <c r="N193" s="98"/>
      <c r="O193" s="64"/>
      <c r="P193" s="89"/>
      <c r="Q193" s="253">
        <v>30</v>
      </c>
      <c r="R193" s="254">
        <v>28</v>
      </c>
      <c r="S193" s="64">
        <v>0</v>
      </c>
      <c r="T193" s="64">
        <v>0</v>
      </c>
      <c r="U193" s="89">
        <v>0</v>
      </c>
      <c r="V193" s="258">
        <v>21</v>
      </c>
      <c r="W193" s="98">
        <v>0</v>
      </c>
      <c r="X193" s="83">
        <v>0</v>
      </c>
      <c r="Y193" s="98">
        <v>0</v>
      </c>
      <c r="Z193" s="64">
        <v>0</v>
      </c>
      <c r="AA193" s="323">
        <v>1642901</v>
      </c>
      <c r="AB193" s="323">
        <v>46667</v>
      </c>
      <c r="AC193" s="324">
        <f t="shared" si="43"/>
        <v>1689568</v>
      </c>
      <c r="AD193" s="74">
        <v>4500000</v>
      </c>
      <c r="AE193" s="74">
        <v>6000000</v>
      </c>
      <c r="AF193" s="334">
        <f t="shared" si="44"/>
        <v>322553.89090909087</v>
      </c>
      <c r="AG193" s="112">
        <f t="shared" si="45"/>
        <v>49287030</v>
      </c>
      <c r="AH193" s="74">
        <f t="shared" si="46"/>
        <v>1400010</v>
      </c>
      <c r="AI193" s="74">
        <f t="shared" si="47"/>
        <v>9031508.9454545453</v>
      </c>
      <c r="AJ193" s="74">
        <f t="shared" si="48"/>
        <v>0</v>
      </c>
      <c r="AK193" s="74">
        <f t="shared" si="49"/>
        <v>4500000</v>
      </c>
      <c r="AL193" s="74">
        <f t="shared" si="50"/>
        <v>6000000</v>
      </c>
      <c r="AM193" s="74">
        <f t="shared" si="51"/>
        <v>0</v>
      </c>
      <c r="AN193" s="74">
        <f t="shared" si="52"/>
        <v>0</v>
      </c>
      <c r="AO193" s="74">
        <f t="shared" si="53"/>
        <v>0</v>
      </c>
      <c r="AP193" s="74">
        <f t="shared" si="54"/>
        <v>4200000</v>
      </c>
      <c r="AQ193" s="74">
        <v>0</v>
      </c>
      <c r="AR193" s="74">
        <v>0</v>
      </c>
      <c r="AS193" s="74">
        <v>0</v>
      </c>
      <c r="AT193" s="79">
        <v>0</v>
      </c>
      <c r="AU193" s="81">
        <f t="shared" si="55"/>
        <v>74418548.945454538</v>
      </c>
      <c r="AV193" s="112">
        <f t="shared" si="56"/>
        <v>54509250.519272715</v>
      </c>
      <c r="AW193" s="74">
        <f t="shared" si="57"/>
        <v>74418548.945454538</v>
      </c>
      <c r="AX193" s="74">
        <f t="shared" si="58"/>
        <v>5209298.4261818184</v>
      </c>
      <c r="AY193" s="75">
        <f t="shared" si="59"/>
        <v>1450925.0519272715</v>
      </c>
      <c r="AZ193" s="74">
        <v>0</v>
      </c>
      <c r="BA193" s="74">
        <v>0</v>
      </c>
      <c r="BB193" s="74">
        <v>0</v>
      </c>
      <c r="BC193" s="79">
        <v>0</v>
      </c>
      <c r="BD193" s="79">
        <v>0</v>
      </c>
      <c r="BE193" s="79">
        <v>0</v>
      </c>
      <c r="BF193" s="77">
        <v>0</v>
      </c>
      <c r="BG193" s="344">
        <f t="shared" si="60"/>
        <v>6660223.4781090897</v>
      </c>
      <c r="BH193" s="187">
        <f t="shared" si="61"/>
        <v>67758325</v>
      </c>
      <c r="BJ193" s="50">
        <v>12990</v>
      </c>
      <c r="BK193" s="50" t="s">
        <v>3527</v>
      </c>
      <c r="BM193" s="50">
        <f t="shared" si="62"/>
        <v>0</v>
      </c>
    </row>
    <row r="194" spans="1:65" s="50" customFormat="1" ht="24" customHeight="1" x14ac:dyDescent="0.2">
      <c r="A194" s="181">
        <f t="shared" si="42"/>
        <v>2655495</v>
      </c>
      <c r="B194" s="296">
        <v>161</v>
      </c>
      <c r="C194" s="264">
        <v>170</v>
      </c>
      <c r="D194" s="297">
        <v>12991</v>
      </c>
      <c r="E194" s="251" t="s">
        <v>687</v>
      </c>
      <c r="F194" s="252" t="s">
        <v>688</v>
      </c>
      <c r="G194" s="251" t="s">
        <v>87</v>
      </c>
      <c r="H194" s="272" t="s">
        <v>613</v>
      </c>
      <c r="I194" s="292" t="s">
        <v>2603</v>
      </c>
      <c r="J194" s="64" t="s">
        <v>689</v>
      </c>
      <c r="K194" s="64" t="s">
        <v>690</v>
      </c>
      <c r="L194" s="64" t="s">
        <v>613</v>
      </c>
      <c r="M194" s="290" t="s">
        <v>2380</v>
      </c>
      <c r="N194" s="98"/>
      <c r="O194" s="64"/>
      <c r="P194" s="89"/>
      <c r="Q194" s="253">
        <v>30</v>
      </c>
      <c r="R194" s="254">
        <v>5</v>
      </c>
      <c r="S194" s="64">
        <v>0</v>
      </c>
      <c r="T194" s="64">
        <v>0</v>
      </c>
      <c r="U194" s="89">
        <v>0</v>
      </c>
      <c r="V194" s="258">
        <v>17</v>
      </c>
      <c r="W194" s="98">
        <v>0</v>
      </c>
      <c r="X194" s="83">
        <v>0</v>
      </c>
      <c r="Y194" s="98">
        <v>0</v>
      </c>
      <c r="Z194" s="64">
        <v>0</v>
      </c>
      <c r="AA194" s="323">
        <v>1477052</v>
      </c>
      <c r="AB194" s="323">
        <v>46667</v>
      </c>
      <c r="AC194" s="324">
        <f t="shared" si="43"/>
        <v>1523719</v>
      </c>
      <c r="AD194" s="74">
        <v>4500000</v>
      </c>
      <c r="AE194" s="74">
        <v>6000000</v>
      </c>
      <c r="AF194" s="334">
        <f t="shared" si="44"/>
        <v>290891.80909090908</v>
      </c>
      <c r="AG194" s="112">
        <f t="shared" si="45"/>
        <v>44311560</v>
      </c>
      <c r="AH194" s="74">
        <f t="shared" si="46"/>
        <v>1400010</v>
      </c>
      <c r="AI194" s="74">
        <f t="shared" si="47"/>
        <v>1454459.0454545454</v>
      </c>
      <c r="AJ194" s="74">
        <f t="shared" si="48"/>
        <v>0</v>
      </c>
      <c r="AK194" s="74">
        <f t="shared" si="49"/>
        <v>4500000</v>
      </c>
      <c r="AL194" s="74">
        <f t="shared" si="50"/>
        <v>6000000</v>
      </c>
      <c r="AM194" s="74">
        <f t="shared" si="51"/>
        <v>0</v>
      </c>
      <c r="AN194" s="74">
        <f t="shared" si="52"/>
        <v>0</v>
      </c>
      <c r="AO194" s="74">
        <f t="shared" si="53"/>
        <v>0</v>
      </c>
      <c r="AP194" s="74">
        <f t="shared" si="54"/>
        <v>3400000</v>
      </c>
      <c r="AQ194" s="74">
        <v>0</v>
      </c>
      <c r="AR194" s="74">
        <v>0</v>
      </c>
      <c r="AS194" s="74">
        <v>0</v>
      </c>
      <c r="AT194" s="79">
        <v>0</v>
      </c>
      <c r="AU194" s="81">
        <f t="shared" si="55"/>
        <v>61066029.045454547</v>
      </c>
      <c r="AV194" s="112">
        <f t="shared" si="56"/>
        <v>42891407.01227273</v>
      </c>
      <c r="AW194" s="74">
        <f t="shared" si="57"/>
        <v>61066029.045454547</v>
      </c>
      <c r="AX194" s="74">
        <f t="shared" si="58"/>
        <v>4274622.0331818191</v>
      </c>
      <c r="AY194" s="75">
        <f t="shared" si="59"/>
        <v>289140.70122727304</v>
      </c>
      <c r="AZ194" s="74">
        <v>0</v>
      </c>
      <c r="BA194" s="74">
        <v>0</v>
      </c>
      <c r="BB194" s="74">
        <v>0</v>
      </c>
      <c r="BC194" s="79">
        <v>0</v>
      </c>
      <c r="BD194" s="79">
        <v>0</v>
      </c>
      <c r="BE194" s="79">
        <v>0</v>
      </c>
      <c r="BF194" s="77">
        <v>0</v>
      </c>
      <c r="BG194" s="344">
        <f t="shared" si="60"/>
        <v>4563762.734409092</v>
      </c>
      <c r="BH194" s="187">
        <f t="shared" si="61"/>
        <v>56502266</v>
      </c>
      <c r="BJ194" s="50">
        <v>12991</v>
      </c>
      <c r="BK194" s="50" t="s">
        <v>3528</v>
      </c>
      <c r="BM194" s="50">
        <f t="shared" si="62"/>
        <v>0</v>
      </c>
    </row>
    <row r="195" spans="1:65" s="50" customFormat="1" ht="24" customHeight="1" x14ac:dyDescent="0.2">
      <c r="A195" s="181">
        <f t="shared" si="42"/>
        <v>2655495</v>
      </c>
      <c r="B195" s="296">
        <v>162</v>
      </c>
      <c r="C195" s="264">
        <v>171</v>
      </c>
      <c r="D195" s="297">
        <v>12992</v>
      </c>
      <c r="E195" s="251" t="s">
        <v>226</v>
      </c>
      <c r="F195" s="252" t="s">
        <v>691</v>
      </c>
      <c r="G195" s="251" t="s">
        <v>87</v>
      </c>
      <c r="H195" s="272" t="s">
        <v>613</v>
      </c>
      <c r="I195" s="292" t="s">
        <v>2604</v>
      </c>
      <c r="J195" s="64" t="s">
        <v>692</v>
      </c>
      <c r="K195" s="64" t="s">
        <v>693</v>
      </c>
      <c r="L195" s="64" t="s">
        <v>613</v>
      </c>
      <c r="M195" s="290" t="s">
        <v>2383</v>
      </c>
      <c r="N195" s="98"/>
      <c r="O195" s="64"/>
      <c r="P195" s="89"/>
      <c r="Q195" s="253">
        <v>30</v>
      </c>
      <c r="R195" s="254">
        <v>175</v>
      </c>
      <c r="S195" s="64">
        <v>0</v>
      </c>
      <c r="T195" s="64">
        <v>0</v>
      </c>
      <c r="U195" s="89">
        <v>0</v>
      </c>
      <c r="V195" s="258">
        <v>22</v>
      </c>
      <c r="W195" s="98">
        <v>0</v>
      </c>
      <c r="X195" s="83">
        <v>0</v>
      </c>
      <c r="Y195" s="98">
        <v>0</v>
      </c>
      <c r="Z195" s="64">
        <v>0</v>
      </c>
      <c r="AA195" s="323">
        <v>1642901</v>
      </c>
      <c r="AB195" s="323">
        <v>46667</v>
      </c>
      <c r="AC195" s="324">
        <f t="shared" si="43"/>
        <v>1689568</v>
      </c>
      <c r="AD195" s="74">
        <v>4500000</v>
      </c>
      <c r="AE195" s="74">
        <v>6000000</v>
      </c>
      <c r="AF195" s="334">
        <f t="shared" si="44"/>
        <v>322553.89090909087</v>
      </c>
      <c r="AG195" s="112">
        <f t="shared" si="45"/>
        <v>49287030</v>
      </c>
      <c r="AH195" s="74">
        <f t="shared" si="46"/>
        <v>1400010</v>
      </c>
      <c r="AI195" s="74">
        <f t="shared" si="47"/>
        <v>56446930.909090899</v>
      </c>
      <c r="AJ195" s="74">
        <f t="shared" si="48"/>
        <v>0</v>
      </c>
      <c r="AK195" s="74">
        <f t="shared" si="49"/>
        <v>4500000</v>
      </c>
      <c r="AL195" s="74">
        <f t="shared" si="50"/>
        <v>6000000</v>
      </c>
      <c r="AM195" s="74">
        <f t="shared" si="51"/>
        <v>0</v>
      </c>
      <c r="AN195" s="74">
        <f t="shared" si="52"/>
        <v>0</v>
      </c>
      <c r="AO195" s="74">
        <f t="shared" si="53"/>
        <v>0</v>
      </c>
      <c r="AP195" s="74">
        <f t="shared" si="54"/>
        <v>4400000</v>
      </c>
      <c r="AQ195" s="74">
        <v>0</v>
      </c>
      <c r="AR195" s="74">
        <v>0</v>
      </c>
      <c r="AS195" s="74">
        <v>0</v>
      </c>
      <c r="AT195" s="79">
        <v>0</v>
      </c>
      <c r="AU195" s="81">
        <f t="shared" si="55"/>
        <v>122033970.90909091</v>
      </c>
      <c r="AV195" s="112">
        <f t="shared" si="56"/>
        <v>98591592.945454538</v>
      </c>
      <c r="AW195" s="74">
        <f t="shared" si="57"/>
        <v>122033970.90909091</v>
      </c>
      <c r="AX195" s="74">
        <f t="shared" si="58"/>
        <v>8542377.9636363648</v>
      </c>
      <c r="AY195" s="75">
        <f t="shared" si="59"/>
        <v>6788738.9418181805</v>
      </c>
      <c r="AZ195" s="74">
        <v>0</v>
      </c>
      <c r="BA195" s="74">
        <v>0</v>
      </c>
      <c r="BB195" s="74">
        <v>0</v>
      </c>
      <c r="BC195" s="79">
        <v>0</v>
      </c>
      <c r="BD195" s="79">
        <v>0</v>
      </c>
      <c r="BE195" s="79">
        <v>0</v>
      </c>
      <c r="BF195" s="77">
        <v>0</v>
      </c>
      <c r="BG195" s="344">
        <f t="shared" si="60"/>
        <v>15331116.905454546</v>
      </c>
      <c r="BH195" s="187">
        <f t="shared" si="61"/>
        <v>106702854</v>
      </c>
      <c r="BJ195" s="50">
        <v>12992</v>
      </c>
      <c r="BK195" s="50" t="s">
        <v>3529</v>
      </c>
      <c r="BM195" s="50">
        <f t="shared" si="62"/>
        <v>0</v>
      </c>
    </row>
    <row r="196" spans="1:65" s="50" customFormat="1" ht="24" customHeight="1" x14ac:dyDescent="0.2">
      <c r="A196" s="181">
        <f t="shared" si="42"/>
        <v>2655495</v>
      </c>
      <c r="B196" s="296">
        <v>23</v>
      </c>
      <c r="C196" s="264">
        <v>23</v>
      </c>
      <c r="D196" s="297">
        <v>12993</v>
      </c>
      <c r="E196" s="251" t="s">
        <v>694</v>
      </c>
      <c r="F196" s="252" t="s">
        <v>695</v>
      </c>
      <c r="G196" s="251" t="s">
        <v>87</v>
      </c>
      <c r="H196" s="272" t="s">
        <v>88</v>
      </c>
      <c r="I196" s="292" t="s">
        <v>2516</v>
      </c>
      <c r="J196" s="64" t="s">
        <v>696</v>
      </c>
      <c r="K196" s="64" t="s">
        <v>697</v>
      </c>
      <c r="L196" s="64" t="s">
        <v>88</v>
      </c>
      <c r="M196" s="290" t="s">
        <v>2381</v>
      </c>
      <c r="N196" s="98"/>
      <c r="O196" s="64"/>
      <c r="P196" s="89"/>
      <c r="Q196" s="253">
        <v>30</v>
      </c>
      <c r="R196" s="254">
        <v>150</v>
      </c>
      <c r="S196" s="64">
        <v>0</v>
      </c>
      <c r="T196" s="64">
        <v>0</v>
      </c>
      <c r="U196" s="89">
        <v>0</v>
      </c>
      <c r="V196" s="259">
        <v>20</v>
      </c>
      <c r="W196" s="98">
        <v>0</v>
      </c>
      <c r="X196" s="83">
        <v>0</v>
      </c>
      <c r="Y196" s="98">
        <v>0</v>
      </c>
      <c r="Z196" s="64">
        <v>0</v>
      </c>
      <c r="AA196" s="323">
        <v>1311206</v>
      </c>
      <c r="AB196" s="323">
        <v>46667</v>
      </c>
      <c r="AC196" s="324">
        <f t="shared" si="43"/>
        <v>1357873</v>
      </c>
      <c r="AD196" s="74">
        <v>4500000</v>
      </c>
      <c r="AE196" s="74">
        <v>6000000</v>
      </c>
      <c r="AF196" s="334">
        <f t="shared" si="44"/>
        <v>259230.3</v>
      </c>
      <c r="AG196" s="112">
        <f t="shared" si="45"/>
        <v>39336180</v>
      </c>
      <c r="AH196" s="74">
        <f t="shared" si="46"/>
        <v>1400010</v>
      </c>
      <c r="AI196" s="74">
        <f t="shared" si="47"/>
        <v>38884545</v>
      </c>
      <c r="AJ196" s="74">
        <f t="shared" si="48"/>
        <v>0</v>
      </c>
      <c r="AK196" s="74">
        <f t="shared" si="49"/>
        <v>4500000</v>
      </c>
      <c r="AL196" s="74">
        <f t="shared" si="50"/>
        <v>6000000</v>
      </c>
      <c r="AM196" s="74">
        <f t="shared" si="51"/>
        <v>0</v>
      </c>
      <c r="AN196" s="74">
        <f t="shared" si="52"/>
        <v>0</v>
      </c>
      <c r="AO196" s="74">
        <f t="shared" si="53"/>
        <v>0</v>
      </c>
      <c r="AP196" s="74">
        <f t="shared" si="54"/>
        <v>4000000</v>
      </c>
      <c r="AQ196" s="74">
        <v>0</v>
      </c>
      <c r="AR196" s="74">
        <v>0</v>
      </c>
      <c r="AS196" s="74">
        <v>0</v>
      </c>
      <c r="AT196" s="79">
        <v>0</v>
      </c>
      <c r="AU196" s="81">
        <f t="shared" si="55"/>
        <v>94120735</v>
      </c>
      <c r="AV196" s="112">
        <f t="shared" si="56"/>
        <v>73032283.549999997</v>
      </c>
      <c r="AW196" s="74">
        <f t="shared" si="57"/>
        <v>94120735</v>
      </c>
      <c r="AX196" s="74">
        <f t="shared" si="58"/>
        <v>6588451.4500000002</v>
      </c>
      <c r="AY196" s="75">
        <f t="shared" si="59"/>
        <v>3303228.355</v>
      </c>
      <c r="AZ196" s="74">
        <v>0</v>
      </c>
      <c r="BA196" s="74">
        <v>0</v>
      </c>
      <c r="BB196" s="74">
        <v>0</v>
      </c>
      <c r="BC196" s="79">
        <v>0</v>
      </c>
      <c r="BD196" s="79">
        <v>0</v>
      </c>
      <c r="BE196" s="79">
        <v>0</v>
      </c>
      <c r="BF196" s="77">
        <v>0</v>
      </c>
      <c r="BG196" s="344">
        <f t="shared" si="60"/>
        <v>9891679.8049999997</v>
      </c>
      <c r="BH196" s="187">
        <f t="shared" si="61"/>
        <v>84229055</v>
      </c>
      <c r="BJ196" s="50">
        <v>12993</v>
      </c>
      <c r="BK196" s="50" t="s">
        <v>3530</v>
      </c>
      <c r="BM196" s="50">
        <f t="shared" si="62"/>
        <v>0</v>
      </c>
    </row>
    <row r="197" spans="1:65" s="50" customFormat="1" ht="24" customHeight="1" x14ac:dyDescent="0.2">
      <c r="A197" s="181">
        <f t="shared" si="42"/>
        <v>2655495</v>
      </c>
      <c r="B197" s="296">
        <v>212</v>
      </c>
      <c r="C197" s="264">
        <v>223</v>
      </c>
      <c r="D197" s="297">
        <v>12994</v>
      </c>
      <c r="E197" s="251" t="s">
        <v>85</v>
      </c>
      <c r="F197" s="252" t="s">
        <v>698</v>
      </c>
      <c r="G197" s="251" t="s">
        <v>87</v>
      </c>
      <c r="H197" s="272" t="s">
        <v>353</v>
      </c>
      <c r="I197" s="292" t="s">
        <v>2652</v>
      </c>
      <c r="J197" s="64" t="s">
        <v>699</v>
      </c>
      <c r="K197" s="64" t="s">
        <v>700</v>
      </c>
      <c r="L197" s="64"/>
      <c r="M197" s="290" t="s">
        <v>2383</v>
      </c>
      <c r="N197" s="98"/>
      <c r="O197" s="64"/>
      <c r="P197" s="89"/>
      <c r="Q197" s="253">
        <v>30</v>
      </c>
      <c r="R197" s="254">
        <v>150</v>
      </c>
      <c r="S197" s="64">
        <v>0</v>
      </c>
      <c r="T197" s="64">
        <v>0</v>
      </c>
      <c r="U197" s="298">
        <f>1+1+2+1+1</f>
        <v>6</v>
      </c>
      <c r="V197" s="259">
        <v>22</v>
      </c>
      <c r="W197" s="98">
        <v>0</v>
      </c>
      <c r="X197" s="83">
        <v>0</v>
      </c>
      <c r="Y197" s="98">
        <v>0</v>
      </c>
      <c r="Z197" s="64">
        <v>0</v>
      </c>
      <c r="AA197" s="323">
        <v>1642901</v>
      </c>
      <c r="AB197" s="323">
        <v>0</v>
      </c>
      <c r="AC197" s="324">
        <f t="shared" si="43"/>
        <v>1642901</v>
      </c>
      <c r="AD197" s="74">
        <v>4500000</v>
      </c>
      <c r="AE197" s="74">
        <v>6000000</v>
      </c>
      <c r="AF197" s="334">
        <f t="shared" si="44"/>
        <v>313644.73636363639</v>
      </c>
      <c r="AG197" s="112">
        <f t="shared" si="45"/>
        <v>49287030</v>
      </c>
      <c r="AH197" s="74">
        <f t="shared" si="46"/>
        <v>0</v>
      </c>
      <c r="AI197" s="74">
        <f t="shared" si="47"/>
        <v>47046710.454545461</v>
      </c>
      <c r="AJ197" s="74">
        <f t="shared" si="48"/>
        <v>0</v>
      </c>
      <c r="AK197" s="74">
        <f t="shared" si="49"/>
        <v>4500000</v>
      </c>
      <c r="AL197" s="74">
        <f t="shared" si="50"/>
        <v>6000000</v>
      </c>
      <c r="AM197" s="74">
        <f t="shared" si="51"/>
        <v>0</v>
      </c>
      <c r="AN197" s="74">
        <f t="shared" si="52"/>
        <v>0</v>
      </c>
      <c r="AO197" s="74">
        <f t="shared" si="53"/>
        <v>9857406</v>
      </c>
      <c r="AP197" s="74">
        <f t="shared" si="54"/>
        <v>4400000</v>
      </c>
      <c r="AQ197" s="74">
        <v>0</v>
      </c>
      <c r="AR197" s="74">
        <v>0</v>
      </c>
      <c r="AS197" s="74">
        <v>0</v>
      </c>
      <c r="AT197" s="79">
        <v>0</v>
      </c>
      <c r="AU197" s="81">
        <f t="shared" si="55"/>
        <v>121091146.45454547</v>
      </c>
      <c r="AV197" s="112">
        <f t="shared" si="56"/>
        <v>88547378.622727275</v>
      </c>
      <c r="AW197" s="74">
        <f t="shared" si="57"/>
        <v>111233740.45454547</v>
      </c>
      <c r="AX197" s="74">
        <f t="shared" si="58"/>
        <v>7786361.8318181839</v>
      </c>
      <c r="AY197" s="75">
        <f t="shared" si="59"/>
        <v>5282106.7934090914</v>
      </c>
      <c r="AZ197" s="74">
        <v>0</v>
      </c>
      <c r="BA197" s="74">
        <v>0</v>
      </c>
      <c r="BB197" s="74">
        <v>0</v>
      </c>
      <c r="BC197" s="79">
        <v>0</v>
      </c>
      <c r="BD197" s="79">
        <v>0</v>
      </c>
      <c r="BE197" s="79">
        <v>0</v>
      </c>
      <c r="BF197" s="77">
        <v>0</v>
      </c>
      <c r="BG197" s="344">
        <f t="shared" si="60"/>
        <v>13068468.625227276</v>
      </c>
      <c r="BH197" s="187">
        <f t="shared" si="61"/>
        <v>108022677</v>
      </c>
      <c r="BJ197" s="50">
        <v>12994</v>
      </c>
      <c r="BK197" s="50" t="s">
        <v>3531</v>
      </c>
      <c r="BM197" s="50">
        <f t="shared" si="62"/>
        <v>0</v>
      </c>
    </row>
    <row r="198" spans="1:65" s="50" customFormat="1" ht="24" customHeight="1" x14ac:dyDescent="0.2">
      <c r="A198" s="181">
        <f t="shared" si="42"/>
        <v>2655495</v>
      </c>
      <c r="B198" s="296">
        <v>24</v>
      </c>
      <c r="C198" s="264">
        <v>24</v>
      </c>
      <c r="D198" s="297">
        <v>12995</v>
      </c>
      <c r="E198" s="251" t="s">
        <v>410</v>
      </c>
      <c r="F198" s="252" t="s">
        <v>233</v>
      </c>
      <c r="G198" s="251" t="s">
        <v>87</v>
      </c>
      <c r="H198" s="272" t="s">
        <v>88</v>
      </c>
      <c r="I198" s="292" t="s">
        <v>2517</v>
      </c>
      <c r="J198" s="64" t="s">
        <v>701</v>
      </c>
      <c r="K198" s="64" t="s">
        <v>702</v>
      </c>
      <c r="L198" s="64" t="s">
        <v>88</v>
      </c>
      <c r="M198" s="290" t="s">
        <v>2382</v>
      </c>
      <c r="N198" s="98"/>
      <c r="O198" s="64"/>
      <c r="P198" s="89"/>
      <c r="Q198" s="253">
        <v>30</v>
      </c>
      <c r="R198" s="254">
        <v>150</v>
      </c>
      <c r="S198" s="64">
        <v>0</v>
      </c>
      <c r="T198" s="64">
        <v>0</v>
      </c>
      <c r="U198" s="89">
        <v>0</v>
      </c>
      <c r="V198" s="258">
        <v>21</v>
      </c>
      <c r="W198" s="98">
        <v>0</v>
      </c>
      <c r="X198" s="83">
        <v>0</v>
      </c>
      <c r="Y198" s="98">
        <v>1</v>
      </c>
      <c r="Z198" s="64">
        <v>1</v>
      </c>
      <c r="AA198" s="323">
        <v>1145360</v>
      </c>
      <c r="AB198" s="323">
        <v>46667</v>
      </c>
      <c r="AC198" s="324">
        <f t="shared" si="43"/>
        <v>1192027</v>
      </c>
      <c r="AD198" s="74">
        <v>4500000</v>
      </c>
      <c r="AE198" s="74">
        <v>6000000</v>
      </c>
      <c r="AF198" s="334">
        <f t="shared" si="44"/>
        <v>227568.79090909089</v>
      </c>
      <c r="AG198" s="112">
        <f t="shared" si="45"/>
        <v>34360800</v>
      </c>
      <c r="AH198" s="74">
        <f t="shared" si="46"/>
        <v>1400010</v>
      </c>
      <c r="AI198" s="74">
        <f t="shared" si="47"/>
        <v>34135318.636363633</v>
      </c>
      <c r="AJ198" s="74">
        <f t="shared" si="48"/>
        <v>2655495</v>
      </c>
      <c r="AK198" s="74">
        <f t="shared" si="49"/>
        <v>4500000</v>
      </c>
      <c r="AL198" s="74">
        <f t="shared" si="50"/>
        <v>6000000</v>
      </c>
      <c r="AM198" s="74">
        <f t="shared" si="51"/>
        <v>0</v>
      </c>
      <c r="AN198" s="74">
        <f t="shared" si="52"/>
        <v>0</v>
      </c>
      <c r="AO198" s="74">
        <f t="shared" si="53"/>
        <v>0</v>
      </c>
      <c r="AP198" s="74">
        <f t="shared" si="54"/>
        <v>4200000</v>
      </c>
      <c r="AQ198" s="74">
        <v>0</v>
      </c>
      <c r="AR198" s="74">
        <v>0</v>
      </c>
      <c r="AS198" s="74">
        <v>0</v>
      </c>
      <c r="AT198" s="79">
        <v>0</v>
      </c>
      <c r="AU198" s="81">
        <f t="shared" si="55"/>
        <v>87251623.636363626</v>
      </c>
      <c r="AV198" s="112">
        <f t="shared" si="56"/>
        <v>63974399.631818175</v>
      </c>
      <c r="AW198" s="74">
        <f t="shared" si="57"/>
        <v>84596128.636363626</v>
      </c>
      <c r="AX198" s="74">
        <f t="shared" si="58"/>
        <v>5921729.0045454539</v>
      </c>
      <c r="AY198" s="75">
        <f t="shared" si="59"/>
        <v>2397439.9631818174</v>
      </c>
      <c r="AZ198" s="74">
        <v>0</v>
      </c>
      <c r="BA198" s="74">
        <v>0</v>
      </c>
      <c r="BB198" s="74">
        <v>0</v>
      </c>
      <c r="BC198" s="79">
        <v>0</v>
      </c>
      <c r="BD198" s="79">
        <v>0</v>
      </c>
      <c r="BE198" s="79">
        <v>0</v>
      </c>
      <c r="BF198" s="77">
        <v>0</v>
      </c>
      <c r="BG198" s="344">
        <f t="shared" si="60"/>
        <v>8319168.9677272718</v>
      </c>
      <c r="BH198" s="187">
        <f t="shared" si="61"/>
        <v>78932454</v>
      </c>
      <c r="BJ198" s="50">
        <v>12995</v>
      </c>
      <c r="BK198" s="50" t="s">
        <v>3532</v>
      </c>
      <c r="BM198" s="50">
        <f t="shared" si="62"/>
        <v>0</v>
      </c>
    </row>
    <row r="199" spans="1:65" s="50" customFormat="1" ht="24" customHeight="1" x14ac:dyDescent="0.2">
      <c r="A199" s="181">
        <f t="shared" ref="A199:A262" si="63">885165*3</f>
        <v>2655495</v>
      </c>
      <c r="B199" s="296">
        <v>32</v>
      </c>
      <c r="C199" s="264">
        <v>32</v>
      </c>
      <c r="D199" s="297">
        <v>12996</v>
      </c>
      <c r="E199" s="251" t="s">
        <v>694</v>
      </c>
      <c r="F199" s="252" t="s">
        <v>703</v>
      </c>
      <c r="G199" s="251" t="s">
        <v>87</v>
      </c>
      <c r="H199" s="272" t="s">
        <v>88</v>
      </c>
      <c r="I199" s="292" t="s">
        <v>2525</v>
      </c>
      <c r="J199" s="64" t="s">
        <v>704</v>
      </c>
      <c r="K199" s="64" t="s">
        <v>705</v>
      </c>
      <c r="L199" s="64" t="s">
        <v>88</v>
      </c>
      <c r="M199" s="290" t="s">
        <v>2381</v>
      </c>
      <c r="N199" s="98"/>
      <c r="O199" s="64"/>
      <c r="P199" s="89"/>
      <c r="Q199" s="253">
        <v>30</v>
      </c>
      <c r="R199" s="254">
        <v>150</v>
      </c>
      <c r="S199" s="64">
        <v>0</v>
      </c>
      <c r="T199" s="64">
        <v>0</v>
      </c>
      <c r="U199" s="89">
        <v>0</v>
      </c>
      <c r="V199" s="258">
        <v>23</v>
      </c>
      <c r="W199" s="98">
        <v>0</v>
      </c>
      <c r="X199" s="83">
        <v>0</v>
      </c>
      <c r="Y199" s="98">
        <v>0</v>
      </c>
      <c r="Z199" s="64">
        <v>0</v>
      </c>
      <c r="AA199" s="323">
        <v>1311206</v>
      </c>
      <c r="AB199" s="323">
        <v>0</v>
      </c>
      <c r="AC199" s="324">
        <f t="shared" ref="AC199:AC262" si="64">AA199+AB199</f>
        <v>1311206</v>
      </c>
      <c r="AD199" s="74">
        <v>4500000</v>
      </c>
      <c r="AE199" s="74">
        <v>6000000</v>
      </c>
      <c r="AF199" s="334">
        <f t="shared" ref="AF199:AF262" si="65">(AC199*30)/220*1.4</f>
        <v>250321.14545454542</v>
      </c>
      <c r="AG199" s="112">
        <f t="shared" ref="AG199:AG262" si="66">AA199*Q199</f>
        <v>39336180</v>
      </c>
      <c r="AH199" s="74">
        <f t="shared" ref="AH199:AH262" si="67">AB199*Q199</f>
        <v>0</v>
      </c>
      <c r="AI199" s="74">
        <f t="shared" ref="AI199:AI262" si="68">AF199*R199</f>
        <v>37548171.818181813</v>
      </c>
      <c r="AJ199" s="74">
        <f t="shared" ref="AJ199:AJ262" si="69">IF(Q199=31,A199*Z199,(Q199/30)*A199*Z199)</f>
        <v>0</v>
      </c>
      <c r="AK199" s="74">
        <f t="shared" ref="AK199:AK262" si="70">IF(Q199=31,AD199,(Q199/30)*AD199)</f>
        <v>4500000</v>
      </c>
      <c r="AL199" s="74">
        <f t="shared" ref="AL199:AL262" si="71">IF(Q199=31,AE199,(Q199/30)*AE199)</f>
        <v>6000000</v>
      </c>
      <c r="AM199" s="74">
        <f t="shared" ref="AM199:AM262" si="72">(AC199*30/220)*35%*S199</f>
        <v>0</v>
      </c>
      <c r="AN199" s="74">
        <f t="shared" ref="AN199:AN262" si="73">AC199*30/220*1.4*T199</f>
        <v>0</v>
      </c>
      <c r="AO199" s="74">
        <f t="shared" ref="AO199:AO262" si="74">AC199*U199</f>
        <v>0</v>
      </c>
      <c r="AP199" s="74">
        <f t="shared" ref="AP199:AP262" si="75">200000*V199</f>
        <v>4600000</v>
      </c>
      <c r="AQ199" s="74">
        <v>0</v>
      </c>
      <c r="AR199" s="74">
        <v>0</v>
      </c>
      <c r="AS199" s="74">
        <v>0</v>
      </c>
      <c r="AT199" s="79">
        <v>0</v>
      </c>
      <c r="AU199" s="81">
        <f t="shared" ref="AU199:AU262" si="76">SUM(AG199:AT199)</f>
        <v>91984351.818181813</v>
      </c>
      <c r="AV199" s="112">
        <f t="shared" ref="AV199:AV262" si="77">AU199-(AX199+AP199+AO199+AL199+AK199+AJ199+AT199)</f>
        <v>70445447.190909088</v>
      </c>
      <c r="AW199" s="74">
        <f t="shared" ref="AW199:AW262" si="78">AG199+AH199+AK199+AL199+AI199+AN199+AM199+AP199</f>
        <v>91984351.818181813</v>
      </c>
      <c r="AX199" s="74">
        <f t="shared" ref="AX199:AX262" si="79">AW199*7%</f>
        <v>6438904.6272727279</v>
      </c>
      <c r="AY199" s="75">
        <f t="shared" ref="AY199:AY262" si="80">IF(AV199&lt;=40000000,0,IF(AND(AV199&gt;40000000,AV199&lt;=80000000),(AV199-40000000)*10%,IF(AND(AV199&gt;80000000,AV199&lt;=120000000),4000000+(AV199-80000000)*15%,IF(AND(AV199&gt;120000000,AV199&lt;=180000000),10000000+(AV199-120000000)*20%,IF(AND(AV199&gt;180000000,AV199&lt;=240000000),22000000+(AV199-180000000)*25%,IF(AND(AV199&gt;240000000,AV199&lt;=320000000),37000000+(AV199-240000000)*30%,61000000+(AV199-320000000)*35%))))))</f>
        <v>3044544.7190909088</v>
      </c>
      <c r="AZ199" s="74">
        <v>0</v>
      </c>
      <c r="BA199" s="74">
        <v>0</v>
      </c>
      <c r="BB199" s="74">
        <v>0</v>
      </c>
      <c r="BC199" s="79">
        <v>0</v>
      </c>
      <c r="BD199" s="79">
        <v>0</v>
      </c>
      <c r="BE199" s="79">
        <v>0</v>
      </c>
      <c r="BF199" s="77">
        <v>0</v>
      </c>
      <c r="BG199" s="344">
        <f t="shared" ref="BG199:BG262" si="81">SUM(AX199:BF199)</f>
        <v>9483449.3463636376</v>
      </c>
      <c r="BH199" s="187">
        <f t="shared" ref="BH199:BH262" si="82">INT(AU199-BG199)</f>
        <v>82500902</v>
      </c>
      <c r="BJ199" s="50">
        <v>12996</v>
      </c>
      <c r="BK199" s="50" t="s">
        <v>3533</v>
      </c>
      <c r="BM199" s="50">
        <f t="shared" si="62"/>
        <v>0</v>
      </c>
    </row>
    <row r="200" spans="1:65" s="50" customFormat="1" ht="24" customHeight="1" x14ac:dyDescent="0.2">
      <c r="A200" s="181">
        <f t="shared" si="63"/>
        <v>2655495</v>
      </c>
      <c r="B200" s="296">
        <v>164</v>
      </c>
      <c r="C200" s="264">
        <v>173</v>
      </c>
      <c r="D200" s="297">
        <v>12997</v>
      </c>
      <c r="E200" s="251" t="s">
        <v>706</v>
      </c>
      <c r="F200" s="252" t="s">
        <v>707</v>
      </c>
      <c r="G200" s="251" t="s">
        <v>87</v>
      </c>
      <c r="H200" s="272" t="s">
        <v>613</v>
      </c>
      <c r="I200" s="292" t="s">
        <v>2606</v>
      </c>
      <c r="J200" s="64" t="s">
        <v>708</v>
      </c>
      <c r="K200" s="64" t="s">
        <v>709</v>
      </c>
      <c r="L200" s="64"/>
      <c r="M200" s="290" t="s">
        <v>2380</v>
      </c>
      <c r="N200" s="98"/>
      <c r="O200" s="64"/>
      <c r="P200" s="89"/>
      <c r="Q200" s="253">
        <v>30</v>
      </c>
      <c r="R200" s="254">
        <v>62</v>
      </c>
      <c r="S200" s="64">
        <v>0</v>
      </c>
      <c r="T200" s="64">
        <v>0</v>
      </c>
      <c r="U200" s="89">
        <v>0</v>
      </c>
      <c r="V200" s="258">
        <v>21</v>
      </c>
      <c r="W200" s="98">
        <v>0</v>
      </c>
      <c r="X200" s="83">
        <v>0</v>
      </c>
      <c r="Y200" s="98">
        <v>0</v>
      </c>
      <c r="Z200" s="64">
        <v>0</v>
      </c>
      <c r="AA200" s="323">
        <v>1477052</v>
      </c>
      <c r="AB200" s="323">
        <v>0</v>
      </c>
      <c r="AC200" s="324">
        <f t="shared" si="64"/>
        <v>1477052</v>
      </c>
      <c r="AD200" s="74">
        <v>4500000</v>
      </c>
      <c r="AE200" s="74">
        <v>6000000</v>
      </c>
      <c r="AF200" s="334">
        <f t="shared" si="65"/>
        <v>281982.65454545454</v>
      </c>
      <c r="AG200" s="112">
        <f t="shared" si="66"/>
        <v>44311560</v>
      </c>
      <c r="AH200" s="74">
        <f t="shared" si="67"/>
        <v>0</v>
      </c>
      <c r="AI200" s="74">
        <f t="shared" si="68"/>
        <v>17482924.581818182</v>
      </c>
      <c r="AJ200" s="74">
        <f t="shared" si="69"/>
        <v>0</v>
      </c>
      <c r="AK200" s="74">
        <f t="shared" si="70"/>
        <v>4500000</v>
      </c>
      <c r="AL200" s="74">
        <f t="shared" si="71"/>
        <v>6000000</v>
      </c>
      <c r="AM200" s="74">
        <f t="shared" si="72"/>
        <v>0</v>
      </c>
      <c r="AN200" s="74">
        <f t="shared" si="73"/>
        <v>0</v>
      </c>
      <c r="AO200" s="74">
        <f t="shared" si="74"/>
        <v>0</v>
      </c>
      <c r="AP200" s="74">
        <f t="shared" si="75"/>
        <v>4200000</v>
      </c>
      <c r="AQ200" s="74">
        <v>0</v>
      </c>
      <c r="AR200" s="74">
        <v>0</v>
      </c>
      <c r="AS200" s="74">
        <v>0</v>
      </c>
      <c r="AT200" s="79">
        <v>0</v>
      </c>
      <c r="AU200" s="81">
        <f t="shared" si="76"/>
        <v>76494484.581818178</v>
      </c>
      <c r="AV200" s="112">
        <f t="shared" si="77"/>
        <v>56439870.661090903</v>
      </c>
      <c r="AW200" s="74">
        <f t="shared" si="78"/>
        <v>76494484.581818178</v>
      </c>
      <c r="AX200" s="74">
        <f t="shared" si="79"/>
        <v>5354613.9207272734</v>
      </c>
      <c r="AY200" s="75">
        <f t="shared" si="80"/>
        <v>1643987.0661090903</v>
      </c>
      <c r="AZ200" s="74">
        <v>0</v>
      </c>
      <c r="BA200" s="74">
        <v>0</v>
      </c>
      <c r="BB200" s="74">
        <v>0</v>
      </c>
      <c r="BC200" s="79">
        <v>0</v>
      </c>
      <c r="BD200" s="79">
        <v>0</v>
      </c>
      <c r="BE200" s="79">
        <v>0</v>
      </c>
      <c r="BF200" s="77">
        <v>0</v>
      </c>
      <c r="BG200" s="344">
        <f t="shared" si="81"/>
        <v>6998600.9868363636</v>
      </c>
      <c r="BH200" s="187">
        <f t="shared" si="82"/>
        <v>69495883</v>
      </c>
      <c r="BJ200" s="50">
        <v>12997</v>
      </c>
      <c r="BK200" s="50" t="s">
        <v>3534</v>
      </c>
      <c r="BM200" s="50">
        <f t="shared" ref="BM200:BM263" si="83">D200-BJ200</f>
        <v>0</v>
      </c>
    </row>
    <row r="201" spans="1:65" s="50" customFormat="1" ht="24" customHeight="1" x14ac:dyDescent="0.2">
      <c r="A201" s="181">
        <f t="shared" si="63"/>
        <v>2655495</v>
      </c>
      <c r="B201" s="296">
        <v>163</v>
      </c>
      <c r="C201" s="264">
        <v>172</v>
      </c>
      <c r="D201" s="297">
        <v>12998</v>
      </c>
      <c r="E201" s="251" t="s">
        <v>85</v>
      </c>
      <c r="F201" s="252" t="s">
        <v>440</v>
      </c>
      <c r="G201" s="251" t="s">
        <v>87</v>
      </c>
      <c r="H201" s="272" t="s">
        <v>613</v>
      </c>
      <c r="I201" s="292" t="s">
        <v>2605</v>
      </c>
      <c r="J201" s="64" t="s">
        <v>710</v>
      </c>
      <c r="K201" s="64" t="s">
        <v>711</v>
      </c>
      <c r="L201" s="64" t="s">
        <v>613</v>
      </c>
      <c r="M201" s="290" t="s">
        <v>2380</v>
      </c>
      <c r="N201" s="98"/>
      <c r="O201" s="64"/>
      <c r="P201" s="89"/>
      <c r="Q201" s="253">
        <v>30</v>
      </c>
      <c r="R201" s="254">
        <v>120</v>
      </c>
      <c r="S201" s="64">
        <v>0</v>
      </c>
      <c r="T201" s="64">
        <v>0</v>
      </c>
      <c r="U201" s="89">
        <v>0</v>
      </c>
      <c r="V201" s="258">
        <v>21</v>
      </c>
      <c r="W201" s="98">
        <v>0</v>
      </c>
      <c r="X201" s="83">
        <v>0</v>
      </c>
      <c r="Y201" s="98">
        <v>0</v>
      </c>
      <c r="Z201" s="64">
        <v>0</v>
      </c>
      <c r="AA201" s="323">
        <v>1477052</v>
      </c>
      <c r="AB201" s="323">
        <v>46667</v>
      </c>
      <c r="AC201" s="324">
        <f t="shared" si="64"/>
        <v>1523719</v>
      </c>
      <c r="AD201" s="74">
        <v>4500000</v>
      </c>
      <c r="AE201" s="74">
        <v>6000000</v>
      </c>
      <c r="AF201" s="334">
        <f t="shared" si="65"/>
        <v>290891.80909090908</v>
      </c>
      <c r="AG201" s="112">
        <f t="shared" si="66"/>
        <v>44311560</v>
      </c>
      <c r="AH201" s="74">
        <f t="shared" si="67"/>
        <v>1400010</v>
      </c>
      <c r="AI201" s="74">
        <f t="shared" si="68"/>
        <v>34907017.090909094</v>
      </c>
      <c r="AJ201" s="74">
        <f t="shared" si="69"/>
        <v>0</v>
      </c>
      <c r="AK201" s="74">
        <f t="shared" si="70"/>
        <v>4500000</v>
      </c>
      <c r="AL201" s="74">
        <f t="shared" si="71"/>
        <v>6000000</v>
      </c>
      <c r="AM201" s="74">
        <f t="shared" si="72"/>
        <v>0</v>
      </c>
      <c r="AN201" s="74">
        <f t="shared" si="73"/>
        <v>0</v>
      </c>
      <c r="AO201" s="74">
        <f t="shared" si="74"/>
        <v>0</v>
      </c>
      <c r="AP201" s="74">
        <f t="shared" si="75"/>
        <v>4200000</v>
      </c>
      <c r="AQ201" s="74">
        <v>0</v>
      </c>
      <c r="AR201" s="74">
        <v>0</v>
      </c>
      <c r="AS201" s="74">
        <v>0</v>
      </c>
      <c r="AT201" s="79">
        <v>0</v>
      </c>
      <c r="AU201" s="81">
        <f t="shared" si="76"/>
        <v>95318587.090909094</v>
      </c>
      <c r="AV201" s="112">
        <f t="shared" si="77"/>
        <v>73946285.99454546</v>
      </c>
      <c r="AW201" s="74">
        <f t="shared" si="78"/>
        <v>95318587.090909094</v>
      </c>
      <c r="AX201" s="74">
        <f t="shared" si="79"/>
        <v>6672301.0963636376</v>
      </c>
      <c r="AY201" s="75">
        <f t="shared" si="80"/>
        <v>3394628.5994545463</v>
      </c>
      <c r="AZ201" s="74">
        <v>0</v>
      </c>
      <c r="BA201" s="74">
        <v>0</v>
      </c>
      <c r="BB201" s="74">
        <v>0</v>
      </c>
      <c r="BC201" s="79">
        <v>0</v>
      </c>
      <c r="BD201" s="79">
        <v>0</v>
      </c>
      <c r="BE201" s="79">
        <v>0</v>
      </c>
      <c r="BF201" s="77">
        <v>0</v>
      </c>
      <c r="BG201" s="344">
        <f t="shared" si="81"/>
        <v>10066929.695818184</v>
      </c>
      <c r="BH201" s="187">
        <f t="shared" si="82"/>
        <v>85251657</v>
      </c>
      <c r="BJ201" s="50">
        <v>12998</v>
      </c>
      <c r="BK201" s="50" t="s">
        <v>3535</v>
      </c>
      <c r="BM201" s="50">
        <f t="shared" si="83"/>
        <v>0</v>
      </c>
    </row>
    <row r="202" spans="1:65" s="50" customFormat="1" ht="24" customHeight="1" x14ac:dyDescent="0.2">
      <c r="A202" s="181">
        <f t="shared" si="63"/>
        <v>2655495</v>
      </c>
      <c r="B202" s="296">
        <v>383</v>
      </c>
      <c r="C202" s="264">
        <v>148</v>
      </c>
      <c r="D202" s="297">
        <v>12999</v>
      </c>
      <c r="E202" s="241" t="s">
        <v>712</v>
      </c>
      <c r="F202" s="242" t="s">
        <v>713</v>
      </c>
      <c r="G202" s="285" t="s">
        <v>137</v>
      </c>
      <c r="H202" s="272" t="s">
        <v>88</v>
      </c>
      <c r="I202" s="292" t="s">
        <v>2817</v>
      </c>
      <c r="J202" s="67" t="s">
        <v>714</v>
      </c>
      <c r="K202" s="64"/>
      <c r="L202" s="64"/>
      <c r="M202" s="290" t="s">
        <v>137</v>
      </c>
      <c r="N202" s="243" t="s">
        <v>2410</v>
      </c>
      <c r="O202" s="64"/>
      <c r="P202" s="89"/>
      <c r="Q202" s="243">
        <v>30</v>
      </c>
      <c r="R202" s="245">
        <v>120</v>
      </c>
      <c r="S202" s="245">
        <v>110</v>
      </c>
      <c r="T202" s="245">
        <v>29.33</v>
      </c>
      <c r="U202" s="89">
        <v>0</v>
      </c>
      <c r="V202" s="260">
        <v>21</v>
      </c>
      <c r="W202" s="98">
        <v>0</v>
      </c>
      <c r="X202" s="83">
        <v>0</v>
      </c>
      <c r="Y202" s="98">
        <v>0</v>
      </c>
      <c r="Z202" s="64">
        <v>0</v>
      </c>
      <c r="AA202" s="315">
        <v>885165</v>
      </c>
      <c r="AB202" s="315">
        <v>0</v>
      </c>
      <c r="AC202" s="316">
        <f t="shared" si="64"/>
        <v>885165</v>
      </c>
      <c r="AD202" s="74">
        <v>4500000</v>
      </c>
      <c r="AE202" s="74">
        <v>6000000</v>
      </c>
      <c r="AF202" s="334">
        <f t="shared" si="65"/>
        <v>168986.04545454544</v>
      </c>
      <c r="AG202" s="112">
        <f t="shared" si="66"/>
        <v>26554950</v>
      </c>
      <c r="AH202" s="74">
        <f t="shared" si="67"/>
        <v>0</v>
      </c>
      <c r="AI202" s="74">
        <f t="shared" si="68"/>
        <v>20278325.454545453</v>
      </c>
      <c r="AJ202" s="74">
        <f t="shared" si="69"/>
        <v>0</v>
      </c>
      <c r="AK202" s="74">
        <f t="shared" si="70"/>
        <v>4500000</v>
      </c>
      <c r="AL202" s="74">
        <f t="shared" si="71"/>
        <v>6000000</v>
      </c>
      <c r="AM202" s="74">
        <f t="shared" si="72"/>
        <v>4647116.25</v>
      </c>
      <c r="AN202" s="74">
        <f t="shared" si="73"/>
        <v>4956360.7131818179</v>
      </c>
      <c r="AO202" s="74">
        <f t="shared" si="74"/>
        <v>0</v>
      </c>
      <c r="AP202" s="74">
        <f t="shared" si="75"/>
        <v>4200000</v>
      </c>
      <c r="AQ202" s="74">
        <v>0</v>
      </c>
      <c r="AR202" s="74">
        <v>0</v>
      </c>
      <c r="AS202" s="74">
        <v>0</v>
      </c>
      <c r="AT202" s="79">
        <v>0</v>
      </c>
      <c r="AU202" s="81">
        <f t="shared" si="76"/>
        <v>71136752.417727262</v>
      </c>
      <c r="AV202" s="112">
        <f t="shared" si="77"/>
        <v>51457179.748486355</v>
      </c>
      <c r="AW202" s="74">
        <f t="shared" si="78"/>
        <v>71136752.417727262</v>
      </c>
      <c r="AX202" s="74">
        <f t="shared" si="79"/>
        <v>4979572.6692409087</v>
      </c>
      <c r="AY202" s="75">
        <f t="shared" si="80"/>
        <v>1145717.9748486355</v>
      </c>
      <c r="AZ202" s="74">
        <v>0</v>
      </c>
      <c r="BA202" s="74">
        <v>0</v>
      </c>
      <c r="BB202" s="74">
        <v>0</v>
      </c>
      <c r="BC202" s="79">
        <v>0</v>
      </c>
      <c r="BD202" s="79">
        <v>0</v>
      </c>
      <c r="BE202" s="79">
        <v>0</v>
      </c>
      <c r="BF202" s="77">
        <v>0</v>
      </c>
      <c r="BG202" s="344">
        <f t="shared" si="81"/>
        <v>6125290.6440895442</v>
      </c>
      <c r="BH202" s="187">
        <f t="shared" si="82"/>
        <v>65011461</v>
      </c>
      <c r="BJ202" s="50">
        <v>12999</v>
      </c>
      <c r="BK202" s="50" t="s">
        <v>3536</v>
      </c>
      <c r="BM202" s="50">
        <f t="shared" si="83"/>
        <v>0</v>
      </c>
    </row>
    <row r="203" spans="1:65" s="50" customFormat="1" ht="24" customHeight="1" x14ac:dyDescent="0.2">
      <c r="A203" s="181">
        <f t="shared" si="63"/>
        <v>2655495</v>
      </c>
      <c r="B203" s="296">
        <v>530</v>
      </c>
      <c r="C203" s="264">
        <v>321</v>
      </c>
      <c r="D203" s="297">
        <v>13000</v>
      </c>
      <c r="E203" s="241" t="s">
        <v>715</v>
      </c>
      <c r="F203" s="242" t="s">
        <v>716</v>
      </c>
      <c r="G203" s="285" t="s">
        <v>137</v>
      </c>
      <c r="H203" s="272" t="s">
        <v>717</v>
      </c>
      <c r="I203" s="292" t="s">
        <v>2962</v>
      </c>
      <c r="J203" s="64">
        <v>4160009093</v>
      </c>
      <c r="K203" s="64" t="s">
        <v>718</v>
      </c>
      <c r="L203" s="64" t="s">
        <v>717</v>
      </c>
      <c r="M203" s="290" t="s">
        <v>137</v>
      </c>
      <c r="N203" s="243" t="s">
        <v>2410</v>
      </c>
      <c r="O203" s="64"/>
      <c r="P203" s="89"/>
      <c r="Q203" s="243">
        <v>30</v>
      </c>
      <c r="R203" s="245">
        <v>120</v>
      </c>
      <c r="S203" s="245">
        <v>110</v>
      </c>
      <c r="T203" s="245">
        <v>29.33</v>
      </c>
      <c r="U203" s="89">
        <v>0</v>
      </c>
      <c r="V203" s="260">
        <v>28</v>
      </c>
      <c r="W203" s="98">
        <v>0</v>
      </c>
      <c r="X203" s="83">
        <v>0</v>
      </c>
      <c r="Y203" s="98">
        <v>1</v>
      </c>
      <c r="Z203" s="64">
        <v>1</v>
      </c>
      <c r="AA203" s="315">
        <v>885165</v>
      </c>
      <c r="AB203" s="315">
        <v>46667</v>
      </c>
      <c r="AC203" s="316">
        <f t="shared" si="64"/>
        <v>931832</v>
      </c>
      <c r="AD203" s="74">
        <v>4500000</v>
      </c>
      <c r="AE203" s="74">
        <v>6000000</v>
      </c>
      <c r="AF203" s="334">
        <f t="shared" si="65"/>
        <v>177895.19999999998</v>
      </c>
      <c r="AG203" s="112">
        <f t="shared" si="66"/>
        <v>26554950</v>
      </c>
      <c r="AH203" s="74">
        <f t="shared" si="67"/>
        <v>1400010</v>
      </c>
      <c r="AI203" s="74">
        <f t="shared" si="68"/>
        <v>21347423.999999996</v>
      </c>
      <c r="AJ203" s="74">
        <f t="shared" si="69"/>
        <v>2655495</v>
      </c>
      <c r="AK203" s="74">
        <f t="shared" si="70"/>
        <v>4500000</v>
      </c>
      <c r="AL203" s="74">
        <f t="shared" si="71"/>
        <v>6000000</v>
      </c>
      <c r="AM203" s="74">
        <f t="shared" si="72"/>
        <v>4892117.9999999991</v>
      </c>
      <c r="AN203" s="74">
        <f t="shared" si="73"/>
        <v>5217666.2159999991</v>
      </c>
      <c r="AO203" s="74">
        <f t="shared" si="74"/>
        <v>0</v>
      </c>
      <c r="AP203" s="74">
        <f t="shared" si="75"/>
        <v>5600000</v>
      </c>
      <c r="AQ203" s="74">
        <v>0</v>
      </c>
      <c r="AR203" s="74">
        <v>0</v>
      </c>
      <c r="AS203" s="74">
        <v>0</v>
      </c>
      <c r="AT203" s="79">
        <v>0</v>
      </c>
      <c r="AU203" s="81">
        <f t="shared" si="76"/>
        <v>78167663.216000006</v>
      </c>
      <c r="AV203" s="112">
        <f t="shared" si="77"/>
        <v>54126316.440880008</v>
      </c>
      <c r="AW203" s="74">
        <f t="shared" si="78"/>
        <v>75512168.215999991</v>
      </c>
      <c r="AX203" s="74">
        <f t="shared" si="79"/>
        <v>5285851.7751199994</v>
      </c>
      <c r="AY203" s="75">
        <f t="shared" si="80"/>
        <v>1412631.644088001</v>
      </c>
      <c r="AZ203" s="74">
        <v>0</v>
      </c>
      <c r="BA203" s="74">
        <v>0</v>
      </c>
      <c r="BB203" s="74">
        <v>0</v>
      </c>
      <c r="BC203" s="79">
        <v>0</v>
      </c>
      <c r="BD203" s="79">
        <v>0</v>
      </c>
      <c r="BE203" s="79">
        <v>0</v>
      </c>
      <c r="BF203" s="77">
        <v>0</v>
      </c>
      <c r="BG203" s="344">
        <f t="shared" si="81"/>
        <v>6698483.4192080004</v>
      </c>
      <c r="BH203" s="187">
        <f t="shared" si="82"/>
        <v>71469179</v>
      </c>
      <c r="BJ203" s="50">
        <v>13000</v>
      </c>
      <c r="BK203" s="50" t="s">
        <v>3537</v>
      </c>
      <c r="BM203" s="50">
        <f t="shared" si="83"/>
        <v>0</v>
      </c>
    </row>
    <row r="204" spans="1:65" s="50" customFormat="1" ht="24" customHeight="1" x14ac:dyDescent="0.2">
      <c r="A204" s="181">
        <f t="shared" si="63"/>
        <v>2655495</v>
      </c>
      <c r="B204" s="296">
        <v>531</v>
      </c>
      <c r="C204" s="264">
        <v>322</v>
      </c>
      <c r="D204" s="297">
        <v>13001</v>
      </c>
      <c r="E204" s="241" t="s">
        <v>248</v>
      </c>
      <c r="F204" s="242" t="s">
        <v>719</v>
      </c>
      <c r="G204" s="285" t="s">
        <v>137</v>
      </c>
      <c r="H204" s="272" t="s">
        <v>717</v>
      </c>
      <c r="I204" s="292" t="s">
        <v>720</v>
      </c>
      <c r="J204" s="64" t="s">
        <v>721</v>
      </c>
      <c r="K204" s="64" t="s">
        <v>722</v>
      </c>
      <c r="L204" s="64" t="s">
        <v>717</v>
      </c>
      <c r="M204" s="290" t="s">
        <v>137</v>
      </c>
      <c r="N204" s="243" t="s">
        <v>2410</v>
      </c>
      <c r="O204" s="64"/>
      <c r="P204" s="89"/>
      <c r="Q204" s="243">
        <v>30</v>
      </c>
      <c r="R204" s="245">
        <v>120</v>
      </c>
      <c r="S204" s="245">
        <v>110</v>
      </c>
      <c r="T204" s="245">
        <v>29.33</v>
      </c>
      <c r="U204" s="89">
        <v>0</v>
      </c>
      <c r="V204" s="260">
        <v>30</v>
      </c>
      <c r="W204" s="98">
        <v>0</v>
      </c>
      <c r="X204" s="83">
        <v>0</v>
      </c>
      <c r="Y204" s="98">
        <v>1</v>
      </c>
      <c r="Z204" s="64">
        <v>1</v>
      </c>
      <c r="AA204" s="315">
        <v>885165</v>
      </c>
      <c r="AB204" s="315">
        <v>46667</v>
      </c>
      <c r="AC204" s="316">
        <f t="shared" si="64"/>
        <v>931832</v>
      </c>
      <c r="AD204" s="74">
        <v>4500000</v>
      </c>
      <c r="AE204" s="74">
        <v>6000000</v>
      </c>
      <c r="AF204" s="334">
        <f t="shared" si="65"/>
        <v>177895.19999999998</v>
      </c>
      <c r="AG204" s="112">
        <f t="shared" si="66"/>
        <v>26554950</v>
      </c>
      <c r="AH204" s="74">
        <f t="shared" si="67"/>
        <v>1400010</v>
      </c>
      <c r="AI204" s="74">
        <f t="shared" si="68"/>
        <v>21347423.999999996</v>
      </c>
      <c r="AJ204" s="74">
        <f t="shared" si="69"/>
        <v>2655495</v>
      </c>
      <c r="AK204" s="74">
        <f t="shared" si="70"/>
        <v>4500000</v>
      </c>
      <c r="AL204" s="74">
        <f t="shared" si="71"/>
        <v>6000000</v>
      </c>
      <c r="AM204" s="74">
        <f t="shared" si="72"/>
        <v>4892117.9999999991</v>
      </c>
      <c r="AN204" s="74">
        <f t="shared" si="73"/>
        <v>5217666.2159999991</v>
      </c>
      <c r="AO204" s="74">
        <f t="shared" si="74"/>
        <v>0</v>
      </c>
      <c r="AP204" s="74">
        <f t="shared" si="75"/>
        <v>6000000</v>
      </c>
      <c r="AQ204" s="74">
        <v>0</v>
      </c>
      <c r="AR204" s="74">
        <v>0</v>
      </c>
      <c r="AS204" s="74">
        <v>0</v>
      </c>
      <c r="AT204" s="79">
        <v>0</v>
      </c>
      <c r="AU204" s="81">
        <f t="shared" si="76"/>
        <v>78567663.216000006</v>
      </c>
      <c r="AV204" s="112">
        <f t="shared" si="77"/>
        <v>54098316.440880008</v>
      </c>
      <c r="AW204" s="74">
        <f t="shared" si="78"/>
        <v>75912168.215999991</v>
      </c>
      <c r="AX204" s="74">
        <f t="shared" si="79"/>
        <v>5313851.7751199994</v>
      </c>
      <c r="AY204" s="75">
        <f t="shared" si="80"/>
        <v>1409831.644088001</v>
      </c>
      <c r="AZ204" s="74">
        <v>0</v>
      </c>
      <c r="BA204" s="74">
        <v>0</v>
      </c>
      <c r="BB204" s="74">
        <v>0</v>
      </c>
      <c r="BC204" s="79">
        <v>0</v>
      </c>
      <c r="BD204" s="79">
        <v>0</v>
      </c>
      <c r="BE204" s="79">
        <v>0</v>
      </c>
      <c r="BF204" s="77">
        <v>0</v>
      </c>
      <c r="BG204" s="344">
        <f t="shared" si="81"/>
        <v>6723683.4192080004</v>
      </c>
      <c r="BH204" s="187">
        <f t="shared" si="82"/>
        <v>71843979</v>
      </c>
      <c r="BJ204" s="50">
        <v>13001</v>
      </c>
      <c r="BK204" s="50" t="s">
        <v>3538</v>
      </c>
      <c r="BM204" s="50">
        <f t="shared" si="83"/>
        <v>0</v>
      </c>
    </row>
    <row r="205" spans="1:65" s="50" customFormat="1" ht="24" customHeight="1" x14ac:dyDescent="0.2">
      <c r="A205" s="181">
        <f t="shared" si="63"/>
        <v>2655495</v>
      </c>
      <c r="B205" s="296">
        <v>537</v>
      </c>
      <c r="C205" s="264">
        <v>328</v>
      </c>
      <c r="D205" s="297">
        <v>13002</v>
      </c>
      <c r="E205" s="241" t="s">
        <v>480</v>
      </c>
      <c r="F205" s="242" t="s">
        <v>723</v>
      </c>
      <c r="G205" s="285" t="s">
        <v>137</v>
      </c>
      <c r="H205" s="272" t="s">
        <v>717</v>
      </c>
      <c r="I205" s="292" t="s">
        <v>724</v>
      </c>
      <c r="J205" s="64" t="s">
        <v>725</v>
      </c>
      <c r="K205" s="64" t="s">
        <v>726</v>
      </c>
      <c r="L205" s="64" t="s">
        <v>717</v>
      </c>
      <c r="M205" s="290" t="s">
        <v>137</v>
      </c>
      <c r="N205" s="243" t="s">
        <v>2410</v>
      </c>
      <c r="O205" s="64"/>
      <c r="P205" s="89"/>
      <c r="Q205" s="243">
        <v>30</v>
      </c>
      <c r="R205" s="245">
        <v>120</v>
      </c>
      <c r="S205" s="245">
        <v>110</v>
      </c>
      <c r="T205" s="245">
        <v>29.33</v>
      </c>
      <c r="U205" s="89">
        <v>0</v>
      </c>
      <c r="V205" s="260">
        <v>29</v>
      </c>
      <c r="W205" s="98">
        <v>0</v>
      </c>
      <c r="X205" s="83">
        <v>0</v>
      </c>
      <c r="Y205" s="98">
        <v>0</v>
      </c>
      <c r="Z205" s="64">
        <v>0</v>
      </c>
      <c r="AA205" s="315">
        <v>885165</v>
      </c>
      <c r="AB205" s="315">
        <v>46667</v>
      </c>
      <c r="AC205" s="316">
        <f t="shared" si="64"/>
        <v>931832</v>
      </c>
      <c r="AD205" s="74">
        <v>4500000</v>
      </c>
      <c r="AE205" s="74">
        <v>6000000</v>
      </c>
      <c r="AF205" s="334">
        <f t="shared" si="65"/>
        <v>177895.19999999998</v>
      </c>
      <c r="AG205" s="112">
        <f t="shared" si="66"/>
        <v>26554950</v>
      </c>
      <c r="AH205" s="74">
        <f t="shared" si="67"/>
        <v>1400010</v>
      </c>
      <c r="AI205" s="74">
        <f t="shared" si="68"/>
        <v>21347423.999999996</v>
      </c>
      <c r="AJ205" s="74">
        <f t="shared" si="69"/>
        <v>0</v>
      </c>
      <c r="AK205" s="74">
        <f t="shared" si="70"/>
        <v>4500000</v>
      </c>
      <c r="AL205" s="74">
        <f t="shared" si="71"/>
        <v>6000000</v>
      </c>
      <c r="AM205" s="74">
        <f t="shared" si="72"/>
        <v>4892117.9999999991</v>
      </c>
      <c r="AN205" s="74">
        <f t="shared" si="73"/>
        <v>5217666.2159999991</v>
      </c>
      <c r="AO205" s="74">
        <f t="shared" si="74"/>
        <v>0</v>
      </c>
      <c r="AP205" s="74">
        <f t="shared" si="75"/>
        <v>5800000</v>
      </c>
      <c r="AQ205" s="74">
        <v>0</v>
      </c>
      <c r="AR205" s="74">
        <v>0</v>
      </c>
      <c r="AS205" s="74">
        <v>0</v>
      </c>
      <c r="AT205" s="79">
        <v>0</v>
      </c>
      <c r="AU205" s="81">
        <f t="shared" si="76"/>
        <v>75712168.216000006</v>
      </c>
      <c r="AV205" s="112">
        <f t="shared" si="77"/>
        <v>54112316.440880008</v>
      </c>
      <c r="AW205" s="74">
        <f t="shared" si="78"/>
        <v>75712168.215999991</v>
      </c>
      <c r="AX205" s="74">
        <f t="shared" si="79"/>
        <v>5299851.7751199994</v>
      </c>
      <c r="AY205" s="75">
        <f t="shared" si="80"/>
        <v>1411231.644088001</v>
      </c>
      <c r="AZ205" s="74">
        <v>0</v>
      </c>
      <c r="BA205" s="74">
        <v>0</v>
      </c>
      <c r="BB205" s="74">
        <v>0</v>
      </c>
      <c r="BC205" s="79">
        <v>0</v>
      </c>
      <c r="BD205" s="79">
        <v>0</v>
      </c>
      <c r="BE205" s="79">
        <v>0</v>
      </c>
      <c r="BF205" s="77">
        <v>0</v>
      </c>
      <c r="BG205" s="344">
        <f t="shared" si="81"/>
        <v>6711083.4192080004</v>
      </c>
      <c r="BH205" s="187">
        <f t="shared" si="82"/>
        <v>69001084</v>
      </c>
      <c r="BJ205" s="50">
        <v>13002</v>
      </c>
      <c r="BK205" s="50" t="s">
        <v>3539</v>
      </c>
      <c r="BM205" s="50">
        <f t="shared" si="83"/>
        <v>0</v>
      </c>
    </row>
    <row r="206" spans="1:65" s="50" customFormat="1" ht="24" customHeight="1" x14ac:dyDescent="0.2">
      <c r="A206" s="181">
        <f t="shared" si="63"/>
        <v>2655495</v>
      </c>
      <c r="B206" s="296">
        <v>541</v>
      </c>
      <c r="C206" s="264">
        <v>332</v>
      </c>
      <c r="D206" s="297">
        <v>13003</v>
      </c>
      <c r="E206" s="241" t="s">
        <v>727</v>
      </c>
      <c r="F206" s="242" t="s">
        <v>728</v>
      </c>
      <c r="G206" s="285" t="s">
        <v>137</v>
      </c>
      <c r="H206" s="272" t="s">
        <v>717</v>
      </c>
      <c r="I206" s="292" t="s">
        <v>729</v>
      </c>
      <c r="J206" s="64" t="s">
        <v>730</v>
      </c>
      <c r="K206" s="64" t="s">
        <v>731</v>
      </c>
      <c r="L206" s="64" t="s">
        <v>717</v>
      </c>
      <c r="M206" s="290" t="s">
        <v>137</v>
      </c>
      <c r="N206" s="243" t="s">
        <v>2410</v>
      </c>
      <c r="O206" s="64"/>
      <c r="P206" s="89"/>
      <c r="Q206" s="243">
        <v>30</v>
      </c>
      <c r="R206" s="245">
        <v>120</v>
      </c>
      <c r="S206" s="245">
        <v>110</v>
      </c>
      <c r="T206" s="245">
        <v>29.33</v>
      </c>
      <c r="U206" s="89">
        <v>0</v>
      </c>
      <c r="V206" s="260">
        <v>27</v>
      </c>
      <c r="W206" s="98">
        <v>0</v>
      </c>
      <c r="X206" s="83">
        <v>0</v>
      </c>
      <c r="Y206" s="98">
        <v>1</v>
      </c>
      <c r="Z206" s="64">
        <v>1</v>
      </c>
      <c r="AA206" s="315">
        <v>885165</v>
      </c>
      <c r="AB206" s="315">
        <v>46667</v>
      </c>
      <c r="AC206" s="316">
        <f t="shared" si="64"/>
        <v>931832</v>
      </c>
      <c r="AD206" s="74">
        <v>4500000</v>
      </c>
      <c r="AE206" s="74">
        <v>6000000</v>
      </c>
      <c r="AF206" s="334">
        <f t="shared" si="65"/>
        <v>177895.19999999998</v>
      </c>
      <c r="AG206" s="112">
        <f t="shared" si="66"/>
        <v>26554950</v>
      </c>
      <c r="AH206" s="74">
        <f t="shared" si="67"/>
        <v>1400010</v>
      </c>
      <c r="AI206" s="74">
        <f t="shared" si="68"/>
        <v>21347423.999999996</v>
      </c>
      <c r="AJ206" s="74">
        <f t="shared" si="69"/>
        <v>2655495</v>
      </c>
      <c r="AK206" s="74">
        <f t="shared" si="70"/>
        <v>4500000</v>
      </c>
      <c r="AL206" s="74">
        <f t="shared" si="71"/>
        <v>6000000</v>
      </c>
      <c r="AM206" s="74">
        <f t="shared" si="72"/>
        <v>4892117.9999999991</v>
      </c>
      <c r="AN206" s="74">
        <f t="shared" si="73"/>
        <v>5217666.2159999991</v>
      </c>
      <c r="AO206" s="74">
        <f t="shared" si="74"/>
        <v>0</v>
      </c>
      <c r="AP206" s="74">
        <f t="shared" si="75"/>
        <v>5400000</v>
      </c>
      <c r="AQ206" s="74">
        <v>0</v>
      </c>
      <c r="AR206" s="74">
        <v>0</v>
      </c>
      <c r="AS206" s="74">
        <v>0</v>
      </c>
      <c r="AT206" s="79">
        <v>0</v>
      </c>
      <c r="AU206" s="81">
        <f t="shared" si="76"/>
        <v>77967663.216000006</v>
      </c>
      <c r="AV206" s="112">
        <f t="shared" si="77"/>
        <v>54140316.440880008</v>
      </c>
      <c r="AW206" s="74">
        <f t="shared" si="78"/>
        <v>75312168.215999991</v>
      </c>
      <c r="AX206" s="74">
        <f t="shared" si="79"/>
        <v>5271851.7751199994</v>
      </c>
      <c r="AY206" s="75">
        <f t="shared" si="80"/>
        <v>1414031.644088001</v>
      </c>
      <c r="AZ206" s="74">
        <v>0</v>
      </c>
      <c r="BA206" s="74">
        <v>0</v>
      </c>
      <c r="BB206" s="74">
        <v>0</v>
      </c>
      <c r="BC206" s="79">
        <v>0</v>
      </c>
      <c r="BD206" s="79">
        <v>0</v>
      </c>
      <c r="BE206" s="79">
        <v>0</v>
      </c>
      <c r="BF206" s="77">
        <v>0</v>
      </c>
      <c r="BG206" s="344">
        <f t="shared" si="81"/>
        <v>6685883.4192080004</v>
      </c>
      <c r="BH206" s="187">
        <f t="shared" si="82"/>
        <v>71281779</v>
      </c>
      <c r="BJ206" s="50">
        <v>13003</v>
      </c>
      <c r="BK206" s="50" t="s">
        <v>3540</v>
      </c>
      <c r="BM206" s="50">
        <f t="shared" si="83"/>
        <v>0</v>
      </c>
    </row>
    <row r="207" spans="1:65" s="50" customFormat="1" ht="24" customHeight="1" x14ac:dyDescent="0.4">
      <c r="A207" s="181">
        <f t="shared" si="63"/>
        <v>2655495</v>
      </c>
      <c r="B207" s="296">
        <v>533</v>
      </c>
      <c r="C207" s="264">
        <v>324</v>
      </c>
      <c r="D207" s="297">
        <v>13004</v>
      </c>
      <c r="E207" s="241" t="s">
        <v>732</v>
      </c>
      <c r="F207" s="242" t="s">
        <v>733</v>
      </c>
      <c r="G207" s="285" t="s">
        <v>137</v>
      </c>
      <c r="H207" s="272" t="s">
        <v>717</v>
      </c>
      <c r="I207" s="292" t="s">
        <v>734</v>
      </c>
      <c r="J207" s="68" t="s">
        <v>735</v>
      </c>
      <c r="K207" s="64" t="s">
        <v>736</v>
      </c>
      <c r="L207" s="64" t="s">
        <v>717</v>
      </c>
      <c r="M207" s="290" t="s">
        <v>137</v>
      </c>
      <c r="N207" s="243" t="s">
        <v>2410</v>
      </c>
      <c r="O207" s="64"/>
      <c r="P207" s="89"/>
      <c r="Q207" s="243">
        <v>30</v>
      </c>
      <c r="R207" s="245">
        <v>120</v>
      </c>
      <c r="S207" s="245">
        <v>110</v>
      </c>
      <c r="T207" s="245">
        <v>29.33</v>
      </c>
      <c r="U207" s="89">
        <v>0</v>
      </c>
      <c r="V207" s="260">
        <v>27</v>
      </c>
      <c r="W207" s="98">
        <v>0</v>
      </c>
      <c r="X207" s="83">
        <v>0</v>
      </c>
      <c r="Y207" s="98">
        <v>2</v>
      </c>
      <c r="Z207" s="64">
        <v>1</v>
      </c>
      <c r="AA207" s="315">
        <v>885165</v>
      </c>
      <c r="AB207" s="315">
        <v>46667</v>
      </c>
      <c r="AC207" s="316">
        <f t="shared" si="64"/>
        <v>931832</v>
      </c>
      <c r="AD207" s="74">
        <v>4500000</v>
      </c>
      <c r="AE207" s="74">
        <v>6000000</v>
      </c>
      <c r="AF207" s="334">
        <f t="shared" si="65"/>
        <v>177895.19999999998</v>
      </c>
      <c r="AG207" s="112">
        <f t="shared" si="66"/>
        <v>26554950</v>
      </c>
      <c r="AH207" s="74">
        <f t="shared" si="67"/>
        <v>1400010</v>
      </c>
      <c r="AI207" s="74">
        <f t="shared" si="68"/>
        <v>21347423.999999996</v>
      </c>
      <c r="AJ207" s="74">
        <f t="shared" si="69"/>
        <v>2655495</v>
      </c>
      <c r="AK207" s="74">
        <f t="shared" si="70"/>
        <v>4500000</v>
      </c>
      <c r="AL207" s="74">
        <f t="shared" si="71"/>
        <v>6000000</v>
      </c>
      <c r="AM207" s="74">
        <f t="shared" si="72"/>
        <v>4892117.9999999991</v>
      </c>
      <c r="AN207" s="74">
        <f t="shared" si="73"/>
        <v>5217666.2159999991</v>
      </c>
      <c r="AO207" s="74">
        <f t="shared" si="74"/>
        <v>0</v>
      </c>
      <c r="AP207" s="74">
        <f t="shared" si="75"/>
        <v>5400000</v>
      </c>
      <c r="AQ207" s="74">
        <v>0</v>
      </c>
      <c r="AR207" s="74">
        <v>0</v>
      </c>
      <c r="AS207" s="74">
        <v>0</v>
      </c>
      <c r="AT207" s="79">
        <v>0</v>
      </c>
      <c r="AU207" s="81">
        <f t="shared" si="76"/>
        <v>77967663.216000006</v>
      </c>
      <c r="AV207" s="112">
        <f t="shared" si="77"/>
        <v>54140316.440880008</v>
      </c>
      <c r="AW207" s="74">
        <f t="shared" si="78"/>
        <v>75312168.215999991</v>
      </c>
      <c r="AX207" s="74">
        <f t="shared" si="79"/>
        <v>5271851.7751199994</v>
      </c>
      <c r="AY207" s="75">
        <f t="shared" si="80"/>
        <v>1414031.644088001</v>
      </c>
      <c r="AZ207" s="74">
        <v>0</v>
      </c>
      <c r="BA207" s="74">
        <v>0</v>
      </c>
      <c r="BB207" s="74">
        <v>0</v>
      </c>
      <c r="BC207" s="79">
        <v>0</v>
      </c>
      <c r="BD207" s="79">
        <v>0</v>
      </c>
      <c r="BE207" s="79">
        <v>0</v>
      </c>
      <c r="BF207" s="77">
        <v>0</v>
      </c>
      <c r="BG207" s="344">
        <f t="shared" si="81"/>
        <v>6685883.4192080004</v>
      </c>
      <c r="BH207" s="187">
        <f t="shared" si="82"/>
        <v>71281779</v>
      </c>
      <c r="BJ207" s="50">
        <v>13004</v>
      </c>
      <c r="BK207" s="50" t="s">
        <v>3541</v>
      </c>
      <c r="BM207" s="50">
        <f t="shared" si="83"/>
        <v>0</v>
      </c>
    </row>
    <row r="208" spans="1:65" s="50" customFormat="1" ht="24" customHeight="1" x14ac:dyDescent="0.2">
      <c r="A208" s="181">
        <f t="shared" si="63"/>
        <v>2655495</v>
      </c>
      <c r="B208" s="296">
        <v>535</v>
      </c>
      <c r="C208" s="264">
        <v>326</v>
      </c>
      <c r="D208" s="297">
        <v>13005</v>
      </c>
      <c r="E208" s="241" t="s">
        <v>417</v>
      </c>
      <c r="F208" s="242" t="s">
        <v>737</v>
      </c>
      <c r="G208" s="285" t="s">
        <v>137</v>
      </c>
      <c r="H208" s="272" t="s">
        <v>717</v>
      </c>
      <c r="I208" s="292" t="s">
        <v>738</v>
      </c>
      <c r="J208" s="64" t="s">
        <v>739</v>
      </c>
      <c r="K208" s="64" t="s">
        <v>740</v>
      </c>
      <c r="L208" s="64" t="s">
        <v>717</v>
      </c>
      <c r="M208" s="290" t="s">
        <v>137</v>
      </c>
      <c r="N208" s="243" t="s">
        <v>2410</v>
      </c>
      <c r="O208" s="64"/>
      <c r="P208" s="89"/>
      <c r="Q208" s="243">
        <v>30</v>
      </c>
      <c r="R208" s="245">
        <v>120</v>
      </c>
      <c r="S208" s="245">
        <v>110</v>
      </c>
      <c r="T208" s="245">
        <v>29.33</v>
      </c>
      <c r="U208" s="89">
        <v>0</v>
      </c>
      <c r="V208" s="260">
        <v>30</v>
      </c>
      <c r="W208" s="98">
        <v>0</v>
      </c>
      <c r="X208" s="83">
        <v>0</v>
      </c>
      <c r="Y208" s="98">
        <v>0</v>
      </c>
      <c r="Z208" s="64">
        <v>0</v>
      </c>
      <c r="AA208" s="315">
        <v>885165</v>
      </c>
      <c r="AB208" s="315">
        <v>46667</v>
      </c>
      <c r="AC208" s="316">
        <f t="shared" si="64"/>
        <v>931832</v>
      </c>
      <c r="AD208" s="74">
        <v>4500000</v>
      </c>
      <c r="AE208" s="74">
        <v>6000000</v>
      </c>
      <c r="AF208" s="334">
        <f t="shared" si="65"/>
        <v>177895.19999999998</v>
      </c>
      <c r="AG208" s="112">
        <f t="shared" si="66"/>
        <v>26554950</v>
      </c>
      <c r="AH208" s="74">
        <f t="shared" si="67"/>
        <v>1400010</v>
      </c>
      <c r="AI208" s="74">
        <f t="shared" si="68"/>
        <v>21347423.999999996</v>
      </c>
      <c r="AJ208" s="74">
        <f t="shared" si="69"/>
        <v>0</v>
      </c>
      <c r="AK208" s="74">
        <f t="shared" si="70"/>
        <v>4500000</v>
      </c>
      <c r="AL208" s="74">
        <f t="shared" si="71"/>
        <v>6000000</v>
      </c>
      <c r="AM208" s="74">
        <f t="shared" si="72"/>
        <v>4892117.9999999991</v>
      </c>
      <c r="AN208" s="74">
        <f t="shared" si="73"/>
        <v>5217666.2159999991</v>
      </c>
      <c r="AO208" s="74">
        <f t="shared" si="74"/>
        <v>0</v>
      </c>
      <c r="AP208" s="74">
        <f t="shared" si="75"/>
        <v>6000000</v>
      </c>
      <c r="AQ208" s="74">
        <v>0</v>
      </c>
      <c r="AR208" s="74">
        <v>0</v>
      </c>
      <c r="AS208" s="74">
        <v>0</v>
      </c>
      <c r="AT208" s="79">
        <v>0</v>
      </c>
      <c r="AU208" s="81">
        <f t="shared" si="76"/>
        <v>75912168.216000006</v>
      </c>
      <c r="AV208" s="112">
        <f t="shared" si="77"/>
        <v>54098316.440880008</v>
      </c>
      <c r="AW208" s="74">
        <f t="shared" si="78"/>
        <v>75912168.215999991</v>
      </c>
      <c r="AX208" s="74">
        <f t="shared" si="79"/>
        <v>5313851.7751199994</v>
      </c>
      <c r="AY208" s="75">
        <f t="shared" si="80"/>
        <v>1409831.644088001</v>
      </c>
      <c r="AZ208" s="74">
        <v>0</v>
      </c>
      <c r="BA208" s="74">
        <v>0</v>
      </c>
      <c r="BB208" s="74">
        <v>0</v>
      </c>
      <c r="BC208" s="79">
        <v>0</v>
      </c>
      <c r="BD208" s="79">
        <v>0</v>
      </c>
      <c r="BE208" s="79">
        <v>0</v>
      </c>
      <c r="BF208" s="77">
        <v>0</v>
      </c>
      <c r="BG208" s="344">
        <f t="shared" si="81"/>
        <v>6723683.4192080004</v>
      </c>
      <c r="BH208" s="187">
        <f t="shared" si="82"/>
        <v>69188484</v>
      </c>
      <c r="BJ208" s="50">
        <v>13005</v>
      </c>
      <c r="BK208" s="50" t="s">
        <v>3542</v>
      </c>
      <c r="BM208" s="50">
        <f t="shared" si="83"/>
        <v>0</v>
      </c>
    </row>
    <row r="209" spans="1:65" s="50" customFormat="1" ht="24" customHeight="1" x14ac:dyDescent="0.2">
      <c r="A209" s="181">
        <f t="shared" si="63"/>
        <v>2655495</v>
      </c>
      <c r="B209" s="296">
        <v>532</v>
      </c>
      <c r="C209" s="264">
        <v>323</v>
      </c>
      <c r="D209" s="297">
        <v>13006</v>
      </c>
      <c r="E209" s="241" t="s">
        <v>294</v>
      </c>
      <c r="F209" s="242" t="s">
        <v>741</v>
      </c>
      <c r="G209" s="285" t="s">
        <v>137</v>
      </c>
      <c r="H209" s="272" t="s">
        <v>717</v>
      </c>
      <c r="I209" s="292" t="s">
        <v>742</v>
      </c>
      <c r="J209" s="64" t="s">
        <v>743</v>
      </c>
      <c r="K209" s="64" t="s">
        <v>744</v>
      </c>
      <c r="L209" s="64" t="s">
        <v>717</v>
      </c>
      <c r="M209" s="290" t="s">
        <v>137</v>
      </c>
      <c r="N209" s="243" t="s">
        <v>2410</v>
      </c>
      <c r="O209" s="64"/>
      <c r="P209" s="89"/>
      <c r="Q209" s="243">
        <v>30</v>
      </c>
      <c r="R209" s="245">
        <v>120</v>
      </c>
      <c r="S209" s="245">
        <v>110</v>
      </c>
      <c r="T209" s="245">
        <v>29.33</v>
      </c>
      <c r="U209" s="89">
        <v>0</v>
      </c>
      <c r="V209" s="260">
        <v>27</v>
      </c>
      <c r="W209" s="98">
        <v>0</v>
      </c>
      <c r="X209" s="83">
        <v>0</v>
      </c>
      <c r="Y209" s="98">
        <v>0</v>
      </c>
      <c r="Z209" s="64">
        <v>0</v>
      </c>
      <c r="AA209" s="315">
        <v>885165</v>
      </c>
      <c r="AB209" s="315">
        <v>46667</v>
      </c>
      <c r="AC209" s="316">
        <f t="shared" si="64"/>
        <v>931832</v>
      </c>
      <c r="AD209" s="74">
        <v>4500000</v>
      </c>
      <c r="AE209" s="74">
        <v>6000000</v>
      </c>
      <c r="AF209" s="334">
        <f t="shared" si="65"/>
        <v>177895.19999999998</v>
      </c>
      <c r="AG209" s="112">
        <f t="shared" si="66"/>
        <v>26554950</v>
      </c>
      <c r="AH209" s="74">
        <f t="shared" si="67"/>
        <v>1400010</v>
      </c>
      <c r="AI209" s="74">
        <f t="shared" si="68"/>
        <v>21347423.999999996</v>
      </c>
      <c r="AJ209" s="74">
        <f t="shared" si="69"/>
        <v>0</v>
      </c>
      <c r="AK209" s="74">
        <f t="shared" si="70"/>
        <v>4500000</v>
      </c>
      <c r="AL209" s="74">
        <f t="shared" si="71"/>
        <v>6000000</v>
      </c>
      <c r="AM209" s="74">
        <f t="shared" si="72"/>
        <v>4892117.9999999991</v>
      </c>
      <c r="AN209" s="74">
        <f t="shared" si="73"/>
        <v>5217666.2159999991</v>
      </c>
      <c r="AO209" s="74">
        <f t="shared" si="74"/>
        <v>0</v>
      </c>
      <c r="AP209" s="74">
        <f t="shared" si="75"/>
        <v>5400000</v>
      </c>
      <c r="AQ209" s="74">
        <v>0</v>
      </c>
      <c r="AR209" s="74">
        <v>0</v>
      </c>
      <c r="AS209" s="74">
        <v>0</v>
      </c>
      <c r="AT209" s="79">
        <v>0</v>
      </c>
      <c r="AU209" s="81">
        <f t="shared" si="76"/>
        <v>75312168.216000006</v>
      </c>
      <c r="AV209" s="112">
        <f t="shared" si="77"/>
        <v>54140316.440880008</v>
      </c>
      <c r="AW209" s="74">
        <f t="shared" si="78"/>
        <v>75312168.215999991</v>
      </c>
      <c r="AX209" s="74">
        <f t="shared" si="79"/>
        <v>5271851.7751199994</v>
      </c>
      <c r="AY209" s="75">
        <f t="shared" si="80"/>
        <v>1414031.644088001</v>
      </c>
      <c r="AZ209" s="74">
        <v>0</v>
      </c>
      <c r="BA209" s="74">
        <v>0</v>
      </c>
      <c r="BB209" s="74">
        <v>0</v>
      </c>
      <c r="BC209" s="79">
        <v>0</v>
      </c>
      <c r="BD209" s="79">
        <v>0</v>
      </c>
      <c r="BE209" s="79">
        <v>0</v>
      </c>
      <c r="BF209" s="77">
        <v>0</v>
      </c>
      <c r="BG209" s="344">
        <f t="shared" si="81"/>
        <v>6685883.4192080004</v>
      </c>
      <c r="BH209" s="187">
        <f t="shared" si="82"/>
        <v>68626284</v>
      </c>
      <c r="BJ209" s="50">
        <v>13006</v>
      </c>
      <c r="BK209" s="50" t="s">
        <v>3543</v>
      </c>
      <c r="BM209" s="50">
        <f t="shared" si="83"/>
        <v>0</v>
      </c>
    </row>
    <row r="210" spans="1:65" s="50" customFormat="1" ht="24" customHeight="1" x14ac:dyDescent="0.2">
      <c r="A210" s="181">
        <f t="shared" si="63"/>
        <v>2655495</v>
      </c>
      <c r="B210" s="296">
        <v>536</v>
      </c>
      <c r="C210" s="264">
        <v>327</v>
      </c>
      <c r="D210" s="297">
        <v>13007</v>
      </c>
      <c r="E210" s="241" t="s">
        <v>111</v>
      </c>
      <c r="F210" s="242" t="s">
        <v>745</v>
      </c>
      <c r="G210" s="285" t="s">
        <v>137</v>
      </c>
      <c r="H210" s="272" t="s">
        <v>717</v>
      </c>
      <c r="I210" s="292" t="s">
        <v>2963</v>
      </c>
      <c r="J210" s="64" t="s">
        <v>746</v>
      </c>
      <c r="K210" s="64" t="s">
        <v>747</v>
      </c>
      <c r="L210" s="64" t="s">
        <v>717</v>
      </c>
      <c r="M210" s="290" t="s">
        <v>137</v>
      </c>
      <c r="N210" s="243" t="s">
        <v>2410</v>
      </c>
      <c r="O210" s="64"/>
      <c r="P210" s="89"/>
      <c r="Q210" s="243">
        <v>30</v>
      </c>
      <c r="R210" s="245">
        <v>120</v>
      </c>
      <c r="S210" s="245">
        <v>110</v>
      </c>
      <c r="T210" s="245">
        <v>29.33</v>
      </c>
      <c r="U210" s="89">
        <v>0</v>
      </c>
      <c r="V210" s="260">
        <v>27</v>
      </c>
      <c r="W210" s="98">
        <v>0</v>
      </c>
      <c r="X210" s="83">
        <v>0</v>
      </c>
      <c r="Y210" s="98">
        <v>2</v>
      </c>
      <c r="Z210" s="64">
        <v>2</v>
      </c>
      <c r="AA210" s="315">
        <v>885165</v>
      </c>
      <c r="AB210" s="315">
        <v>46667</v>
      </c>
      <c r="AC210" s="316">
        <f t="shared" si="64"/>
        <v>931832</v>
      </c>
      <c r="AD210" s="74">
        <v>4500000</v>
      </c>
      <c r="AE210" s="74">
        <v>6000000</v>
      </c>
      <c r="AF210" s="334">
        <f t="shared" si="65"/>
        <v>177895.19999999998</v>
      </c>
      <c r="AG210" s="112">
        <f t="shared" si="66"/>
        <v>26554950</v>
      </c>
      <c r="AH210" s="74">
        <f t="shared" si="67"/>
        <v>1400010</v>
      </c>
      <c r="AI210" s="74">
        <f t="shared" si="68"/>
        <v>21347423.999999996</v>
      </c>
      <c r="AJ210" s="74">
        <f t="shared" si="69"/>
        <v>5310990</v>
      </c>
      <c r="AK210" s="74">
        <f t="shared" si="70"/>
        <v>4500000</v>
      </c>
      <c r="AL210" s="74">
        <f t="shared" si="71"/>
        <v>6000000</v>
      </c>
      <c r="AM210" s="74">
        <f t="shared" si="72"/>
        <v>4892117.9999999991</v>
      </c>
      <c r="AN210" s="74">
        <f t="shared" si="73"/>
        <v>5217666.2159999991</v>
      </c>
      <c r="AO210" s="74">
        <f t="shared" si="74"/>
        <v>0</v>
      </c>
      <c r="AP210" s="74">
        <f t="shared" si="75"/>
        <v>5400000</v>
      </c>
      <c r="AQ210" s="74">
        <v>0</v>
      </c>
      <c r="AR210" s="74">
        <v>0</v>
      </c>
      <c r="AS210" s="74">
        <v>0</v>
      </c>
      <c r="AT210" s="79">
        <v>0</v>
      </c>
      <c r="AU210" s="81">
        <f t="shared" si="76"/>
        <v>80623158.216000006</v>
      </c>
      <c r="AV210" s="112">
        <f t="shared" si="77"/>
        <v>54140316.440880008</v>
      </c>
      <c r="AW210" s="74">
        <f t="shared" si="78"/>
        <v>75312168.215999991</v>
      </c>
      <c r="AX210" s="74">
        <f t="shared" si="79"/>
        <v>5271851.7751199994</v>
      </c>
      <c r="AY210" s="75">
        <f t="shared" si="80"/>
        <v>1414031.644088001</v>
      </c>
      <c r="AZ210" s="74">
        <v>0</v>
      </c>
      <c r="BA210" s="74">
        <v>0</v>
      </c>
      <c r="BB210" s="74">
        <v>0</v>
      </c>
      <c r="BC210" s="79">
        <v>0</v>
      </c>
      <c r="BD210" s="79">
        <v>0</v>
      </c>
      <c r="BE210" s="79">
        <v>0</v>
      </c>
      <c r="BF210" s="77">
        <v>0</v>
      </c>
      <c r="BG210" s="344">
        <f t="shared" si="81"/>
        <v>6685883.4192080004</v>
      </c>
      <c r="BH210" s="187">
        <f t="shared" si="82"/>
        <v>73937274</v>
      </c>
      <c r="BJ210" s="50">
        <v>13007</v>
      </c>
      <c r="BK210" s="50" t="s">
        <v>3544</v>
      </c>
      <c r="BM210" s="50">
        <f t="shared" si="83"/>
        <v>0</v>
      </c>
    </row>
    <row r="211" spans="1:65" s="50" customFormat="1" ht="24" customHeight="1" x14ac:dyDescent="0.2">
      <c r="A211" s="181">
        <f t="shared" si="63"/>
        <v>2655495</v>
      </c>
      <c r="B211" s="296">
        <v>231</v>
      </c>
      <c r="C211" s="264">
        <v>249</v>
      </c>
      <c r="D211" s="297">
        <v>13008</v>
      </c>
      <c r="E211" s="251" t="s">
        <v>748</v>
      </c>
      <c r="F211" s="252" t="s">
        <v>120</v>
      </c>
      <c r="G211" s="251" t="s">
        <v>87</v>
      </c>
      <c r="H211" s="272" t="s">
        <v>717</v>
      </c>
      <c r="I211" s="292" t="s">
        <v>749</v>
      </c>
      <c r="J211" s="64" t="s">
        <v>750</v>
      </c>
      <c r="K211" s="64" t="s">
        <v>751</v>
      </c>
      <c r="L211" s="64" t="s">
        <v>717</v>
      </c>
      <c r="M211" s="305" t="s">
        <v>2383</v>
      </c>
      <c r="N211" s="98"/>
      <c r="O211" s="64"/>
      <c r="P211" s="89"/>
      <c r="Q211" s="253">
        <v>30</v>
      </c>
      <c r="R211" s="254">
        <v>111</v>
      </c>
      <c r="S211" s="64">
        <v>0</v>
      </c>
      <c r="T211" s="64">
        <v>0</v>
      </c>
      <c r="U211" s="89">
        <v>0</v>
      </c>
      <c r="V211" s="258">
        <v>25</v>
      </c>
      <c r="W211" s="98">
        <v>0</v>
      </c>
      <c r="X211" s="83">
        <v>0</v>
      </c>
      <c r="Y211" s="98">
        <v>2</v>
      </c>
      <c r="Z211" s="64">
        <v>2</v>
      </c>
      <c r="AA211" s="323">
        <v>1642901</v>
      </c>
      <c r="AB211" s="323">
        <v>46667</v>
      </c>
      <c r="AC211" s="324">
        <f t="shared" si="64"/>
        <v>1689568</v>
      </c>
      <c r="AD211" s="74">
        <v>4500000</v>
      </c>
      <c r="AE211" s="74">
        <v>6000000</v>
      </c>
      <c r="AF211" s="334">
        <f t="shared" si="65"/>
        <v>322553.89090909087</v>
      </c>
      <c r="AG211" s="112">
        <f t="shared" si="66"/>
        <v>49287030</v>
      </c>
      <c r="AH211" s="74">
        <f t="shared" si="67"/>
        <v>1400010</v>
      </c>
      <c r="AI211" s="74">
        <f t="shared" si="68"/>
        <v>35803481.890909083</v>
      </c>
      <c r="AJ211" s="74">
        <f t="shared" si="69"/>
        <v>5310990</v>
      </c>
      <c r="AK211" s="74">
        <f t="shared" si="70"/>
        <v>4500000</v>
      </c>
      <c r="AL211" s="74">
        <f t="shared" si="71"/>
        <v>6000000</v>
      </c>
      <c r="AM211" s="74">
        <f t="shared" si="72"/>
        <v>0</v>
      </c>
      <c r="AN211" s="74">
        <f t="shared" si="73"/>
        <v>0</v>
      </c>
      <c r="AO211" s="74">
        <f t="shared" si="74"/>
        <v>0</v>
      </c>
      <c r="AP211" s="74">
        <f t="shared" si="75"/>
        <v>5000000</v>
      </c>
      <c r="AQ211" s="74">
        <v>0</v>
      </c>
      <c r="AR211" s="74">
        <v>0</v>
      </c>
      <c r="AS211" s="74">
        <v>0</v>
      </c>
      <c r="AT211" s="79">
        <v>0</v>
      </c>
      <c r="AU211" s="81">
        <f t="shared" si="76"/>
        <v>107301511.89090908</v>
      </c>
      <c r="AV211" s="112">
        <f t="shared" si="77"/>
        <v>79351185.358545437</v>
      </c>
      <c r="AW211" s="74">
        <f t="shared" si="78"/>
        <v>101990521.89090908</v>
      </c>
      <c r="AX211" s="74">
        <f t="shared" si="79"/>
        <v>7139336.5323636364</v>
      </c>
      <c r="AY211" s="75">
        <f t="shared" si="80"/>
        <v>3935118.535854544</v>
      </c>
      <c r="AZ211" s="74">
        <v>0</v>
      </c>
      <c r="BA211" s="74">
        <v>0</v>
      </c>
      <c r="BB211" s="74">
        <v>0</v>
      </c>
      <c r="BC211" s="79">
        <v>0</v>
      </c>
      <c r="BD211" s="79">
        <v>0</v>
      </c>
      <c r="BE211" s="79">
        <v>0</v>
      </c>
      <c r="BF211" s="77">
        <v>0</v>
      </c>
      <c r="BG211" s="344">
        <f t="shared" si="81"/>
        <v>11074455.068218181</v>
      </c>
      <c r="BH211" s="187">
        <f t="shared" si="82"/>
        <v>96227056</v>
      </c>
      <c r="BJ211" s="50">
        <v>13008</v>
      </c>
      <c r="BK211" s="50" t="s">
        <v>3545</v>
      </c>
      <c r="BM211" s="50">
        <f t="shared" si="83"/>
        <v>0</v>
      </c>
    </row>
    <row r="212" spans="1:65" s="50" customFormat="1" ht="24" customHeight="1" x14ac:dyDescent="0.2">
      <c r="A212" s="181">
        <f t="shared" si="63"/>
        <v>2655495</v>
      </c>
      <c r="B212" s="296">
        <v>229</v>
      </c>
      <c r="C212" s="264">
        <v>247</v>
      </c>
      <c r="D212" s="297">
        <v>13009</v>
      </c>
      <c r="E212" s="251" t="s">
        <v>352</v>
      </c>
      <c r="F212" s="252" t="s">
        <v>752</v>
      </c>
      <c r="G212" s="251" t="s">
        <v>87</v>
      </c>
      <c r="H212" s="272" t="s">
        <v>717</v>
      </c>
      <c r="I212" s="292" t="s">
        <v>753</v>
      </c>
      <c r="J212" s="64" t="s">
        <v>754</v>
      </c>
      <c r="K212" s="64" t="s">
        <v>755</v>
      </c>
      <c r="L212" s="64" t="s">
        <v>717</v>
      </c>
      <c r="M212" s="290" t="s">
        <v>2380</v>
      </c>
      <c r="N212" s="98"/>
      <c r="O212" s="64"/>
      <c r="P212" s="89"/>
      <c r="Q212" s="253">
        <v>30</v>
      </c>
      <c r="R212" s="254">
        <v>71</v>
      </c>
      <c r="S212" s="64">
        <v>0</v>
      </c>
      <c r="T212" s="64">
        <v>0</v>
      </c>
      <c r="U212" s="298">
        <f>1</f>
        <v>1</v>
      </c>
      <c r="V212" s="258">
        <v>25</v>
      </c>
      <c r="W212" s="98">
        <v>0</v>
      </c>
      <c r="X212" s="83">
        <v>0</v>
      </c>
      <c r="Y212" s="98">
        <v>0</v>
      </c>
      <c r="Z212" s="64">
        <v>1</v>
      </c>
      <c r="AA212" s="323">
        <v>1477052</v>
      </c>
      <c r="AB212" s="323">
        <v>0</v>
      </c>
      <c r="AC212" s="324">
        <f t="shared" si="64"/>
        <v>1477052</v>
      </c>
      <c r="AD212" s="74">
        <v>4500000</v>
      </c>
      <c r="AE212" s="74">
        <v>6000000</v>
      </c>
      <c r="AF212" s="334">
        <f t="shared" si="65"/>
        <v>281982.65454545454</v>
      </c>
      <c r="AG212" s="112">
        <f t="shared" si="66"/>
        <v>44311560</v>
      </c>
      <c r="AH212" s="74">
        <f t="shared" si="67"/>
        <v>0</v>
      </c>
      <c r="AI212" s="74">
        <f t="shared" si="68"/>
        <v>20020768.472727273</v>
      </c>
      <c r="AJ212" s="74">
        <f t="shared" si="69"/>
        <v>2655495</v>
      </c>
      <c r="AK212" s="74">
        <f t="shared" si="70"/>
        <v>4500000</v>
      </c>
      <c r="AL212" s="74">
        <f t="shared" si="71"/>
        <v>6000000</v>
      </c>
      <c r="AM212" s="74">
        <f t="shared" si="72"/>
        <v>0</v>
      </c>
      <c r="AN212" s="74">
        <f t="shared" si="73"/>
        <v>0</v>
      </c>
      <c r="AO212" s="74">
        <f t="shared" si="74"/>
        <v>1477052</v>
      </c>
      <c r="AP212" s="74">
        <f t="shared" si="75"/>
        <v>5000000</v>
      </c>
      <c r="AQ212" s="74">
        <v>0</v>
      </c>
      <c r="AR212" s="74">
        <v>0</v>
      </c>
      <c r="AS212" s="74">
        <v>0</v>
      </c>
      <c r="AT212" s="79">
        <v>0</v>
      </c>
      <c r="AU212" s="81">
        <f t="shared" si="76"/>
        <v>83964875.472727269</v>
      </c>
      <c r="AV212" s="112">
        <f t="shared" si="77"/>
        <v>58744065.479636356</v>
      </c>
      <c r="AW212" s="74">
        <f t="shared" si="78"/>
        <v>79832328.472727269</v>
      </c>
      <c r="AX212" s="74">
        <f t="shared" si="79"/>
        <v>5588262.993090909</v>
      </c>
      <c r="AY212" s="75">
        <f t="shared" si="80"/>
        <v>1874406.5479636358</v>
      </c>
      <c r="AZ212" s="74">
        <v>0</v>
      </c>
      <c r="BA212" s="74">
        <v>0</v>
      </c>
      <c r="BB212" s="74">
        <v>0</v>
      </c>
      <c r="BC212" s="79">
        <v>0</v>
      </c>
      <c r="BD212" s="79">
        <v>0</v>
      </c>
      <c r="BE212" s="79">
        <v>0</v>
      </c>
      <c r="BF212" s="77">
        <v>0</v>
      </c>
      <c r="BG212" s="344">
        <f t="shared" si="81"/>
        <v>7462669.541054545</v>
      </c>
      <c r="BH212" s="187">
        <f t="shared" si="82"/>
        <v>76502205</v>
      </c>
      <c r="BJ212" s="50">
        <v>13009</v>
      </c>
      <c r="BK212" s="50" t="s">
        <v>3546</v>
      </c>
      <c r="BM212" s="50">
        <f t="shared" si="83"/>
        <v>0</v>
      </c>
    </row>
    <row r="213" spans="1:65" s="50" customFormat="1" ht="24" customHeight="1" x14ac:dyDescent="0.2">
      <c r="A213" s="181">
        <f t="shared" si="63"/>
        <v>2655495</v>
      </c>
      <c r="B213" s="296">
        <v>538</v>
      </c>
      <c r="C213" s="264">
        <v>329</v>
      </c>
      <c r="D213" s="297">
        <v>13010</v>
      </c>
      <c r="E213" s="241" t="s">
        <v>435</v>
      </c>
      <c r="F213" s="242" t="s">
        <v>756</v>
      </c>
      <c r="G213" s="285" t="s">
        <v>137</v>
      </c>
      <c r="H213" s="272" t="s">
        <v>717</v>
      </c>
      <c r="I213" s="292" t="s">
        <v>757</v>
      </c>
      <c r="J213" s="64" t="s">
        <v>758</v>
      </c>
      <c r="K213" s="64" t="s">
        <v>759</v>
      </c>
      <c r="L213" s="64" t="s">
        <v>717</v>
      </c>
      <c r="M213" s="290" t="s">
        <v>137</v>
      </c>
      <c r="N213" s="243" t="s">
        <v>2410</v>
      </c>
      <c r="O213" s="64"/>
      <c r="P213" s="89"/>
      <c r="Q213" s="243">
        <v>30</v>
      </c>
      <c r="R213" s="245">
        <v>120</v>
      </c>
      <c r="S213" s="245">
        <v>110</v>
      </c>
      <c r="T213" s="245">
        <v>29.33</v>
      </c>
      <c r="U213" s="89">
        <v>0</v>
      </c>
      <c r="V213" s="260">
        <v>29</v>
      </c>
      <c r="W213" s="98">
        <v>0</v>
      </c>
      <c r="X213" s="83">
        <v>0</v>
      </c>
      <c r="Y213" s="98">
        <v>2</v>
      </c>
      <c r="Z213" s="64">
        <v>1</v>
      </c>
      <c r="AA213" s="315">
        <v>885165</v>
      </c>
      <c r="AB213" s="315">
        <v>46667</v>
      </c>
      <c r="AC213" s="316">
        <f t="shared" si="64"/>
        <v>931832</v>
      </c>
      <c r="AD213" s="74">
        <v>4500000</v>
      </c>
      <c r="AE213" s="74">
        <v>6000000</v>
      </c>
      <c r="AF213" s="334">
        <f t="shared" si="65"/>
        <v>177895.19999999998</v>
      </c>
      <c r="AG213" s="112">
        <f t="shared" si="66"/>
        <v>26554950</v>
      </c>
      <c r="AH213" s="74">
        <f t="shared" si="67"/>
        <v>1400010</v>
      </c>
      <c r="AI213" s="74">
        <f t="shared" si="68"/>
        <v>21347423.999999996</v>
      </c>
      <c r="AJ213" s="74">
        <f t="shared" si="69"/>
        <v>2655495</v>
      </c>
      <c r="AK213" s="74">
        <f t="shared" si="70"/>
        <v>4500000</v>
      </c>
      <c r="AL213" s="74">
        <f t="shared" si="71"/>
        <v>6000000</v>
      </c>
      <c r="AM213" s="74">
        <f t="shared" si="72"/>
        <v>4892117.9999999991</v>
      </c>
      <c r="AN213" s="74">
        <f t="shared" si="73"/>
        <v>5217666.2159999991</v>
      </c>
      <c r="AO213" s="74">
        <f t="shared" si="74"/>
        <v>0</v>
      </c>
      <c r="AP213" s="74">
        <f t="shared" si="75"/>
        <v>5800000</v>
      </c>
      <c r="AQ213" s="74">
        <v>0</v>
      </c>
      <c r="AR213" s="74">
        <v>0</v>
      </c>
      <c r="AS213" s="74">
        <v>0</v>
      </c>
      <c r="AT213" s="79">
        <v>0</v>
      </c>
      <c r="AU213" s="81">
        <f t="shared" si="76"/>
        <v>78367663.216000006</v>
      </c>
      <c r="AV213" s="112">
        <f t="shared" si="77"/>
        <v>54112316.440880008</v>
      </c>
      <c r="AW213" s="74">
        <f t="shared" si="78"/>
        <v>75712168.215999991</v>
      </c>
      <c r="AX213" s="74">
        <f t="shared" si="79"/>
        <v>5299851.7751199994</v>
      </c>
      <c r="AY213" s="75">
        <f t="shared" si="80"/>
        <v>1411231.644088001</v>
      </c>
      <c r="AZ213" s="74">
        <v>0</v>
      </c>
      <c r="BA213" s="74">
        <v>0</v>
      </c>
      <c r="BB213" s="74">
        <v>0</v>
      </c>
      <c r="BC213" s="79">
        <v>0</v>
      </c>
      <c r="BD213" s="79">
        <v>0</v>
      </c>
      <c r="BE213" s="79">
        <v>0</v>
      </c>
      <c r="BF213" s="77">
        <v>0</v>
      </c>
      <c r="BG213" s="344">
        <f t="shared" si="81"/>
        <v>6711083.4192080004</v>
      </c>
      <c r="BH213" s="187">
        <f t="shared" si="82"/>
        <v>71656579</v>
      </c>
      <c r="BJ213" s="50">
        <v>13010</v>
      </c>
      <c r="BK213" s="50" t="s">
        <v>3547</v>
      </c>
      <c r="BM213" s="50">
        <f t="shared" si="83"/>
        <v>0</v>
      </c>
    </row>
    <row r="214" spans="1:65" s="50" customFormat="1" ht="24" customHeight="1" x14ac:dyDescent="0.2">
      <c r="A214" s="181">
        <f t="shared" si="63"/>
        <v>2655495</v>
      </c>
      <c r="B214" s="296">
        <v>534</v>
      </c>
      <c r="C214" s="264">
        <v>325</v>
      </c>
      <c r="D214" s="297">
        <v>13011</v>
      </c>
      <c r="E214" s="241" t="s">
        <v>760</v>
      </c>
      <c r="F214" s="242" t="s">
        <v>761</v>
      </c>
      <c r="G214" s="285" t="s">
        <v>137</v>
      </c>
      <c r="H214" s="272" t="s">
        <v>717</v>
      </c>
      <c r="I214" s="292" t="s">
        <v>762</v>
      </c>
      <c r="J214" s="64" t="s">
        <v>763</v>
      </c>
      <c r="K214" s="64" t="s">
        <v>764</v>
      </c>
      <c r="L214" s="64" t="s">
        <v>717</v>
      </c>
      <c r="M214" s="290" t="s">
        <v>137</v>
      </c>
      <c r="N214" s="243" t="s">
        <v>2410</v>
      </c>
      <c r="O214" s="64"/>
      <c r="P214" s="89"/>
      <c r="Q214" s="243">
        <v>30</v>
      </c>
      <c r="R214" s="245">
        <v>120</v>
      </c>
      <c r="S214" s="245">
        <v>110</v>
      </c>
      <c r="T214" s="245">
        <v>29.33</v>
      </c>
      <c r="U214" s="89">
        <v>0</v>
      </c>
      <c r="V214" s="260">
        <v>30</v>
      </c>
      <c r="W214" s="98">
        <v>0</v>
      </c>
      <c r="X214" s="83">
        <v>0</v>
      </c>
      <c r="Y214" s="98">
        <v>0</v>
      </c>
      <c r="Z214" s="64">
        <v>0</v>
      </c>
      <c r="AA214" s="315">
        <v>885165</v>
      </c>
      <c r="AB214" s="315">
        <v>46667</v>
      </c>
      <c r="AC214" s="316">
        <f t="shared" si="64"/>
        <v>931832</v>
      </c>
      <c r="AD214" s="74">
        <v>4500000</v>
      </c>
      <c r="AE214" s="74">
        <v>6000000</v>
      </c>
      <c r="AF214" s="334">
        <f t="shared" si="65"/>
        <v>177895.19999999998</v>
      </c>
      <c r="AG214" s="112">
        <f t="shared" si="66"/>
        <v>26554950</v>
      </c>
      <c r="AH214" s="74">
        <f t="shared" si="67"/>
        <v>1400010</v>
      </c>
      <c r="AI214" s="74">
        <f t="shared" si="68"/>
        <v>21347423.999999996</v>
      </c>
      <c r="AJ214" s="74">
        <f t="shared" si="69"/>
        <v>0</v>
      </c>
      <c r="AK214" s="74">
        <f t="shared" si="70"/>
        <v>4500000</v>
      </c>
      <c r="AL214" s="74">
        <f t="shared" si="71"/>
        <v>6000000</v>
      </c>
      <c r="AM214" s="74">
        <f t="shared" si="72"/>
        <v>4892117.9999999991</v>
      </c>
      <c r="AN214" s="74">
        <f t="shared" si="73"/>
        <v>5217666.2159999991</v>
      </c>
      <c r="AO214" s="74">
        <f t="shared" si="74"/>
        <v>0</v>
      </c>
      <c r="AP214" s="74">
        <f t="shared" si="75"/>
        <v>6000000</v>
      </c>
      <c r="AQ214" s="74">
        <v>0</v>
      </c>
      <c r="AR214" s="74">
        <v>0</v>
      </c>
      <c r="AS214" s="74">
        <v>0</v>
      </c>
      <c r="AT214" s="79">
        <v>0</v>
      </c>
      <c r="AU214" s="81">
        <f t="shared" si="76"/>
        <v>75912168.216000006</v>
      </c>
      <c r="AV214" s="112">
        <f t="shared" si="77"/>
        <v>54098316.440880008</v>
      </c>
      <c r="AW214" s="74">
        <f t="shared" si="78"/>
        <v>75912168.215999991</v>
      </c>
      <c r="AX214" s="74">
        <f t="shared" si="79"/>
        <v>5313851.7751199994</v>
      </c>
      <c r="AY214" s="75">
        <f t="shared" si="80"/>
        <v>1409831.644088001</v>
      </c>
      <c r="AZ214" s="74">
        <v>0</v>
      </c>
      <c r="BA214" s="74">
        <v>0</v>
      </c>
      <c r="BB214" s="74">
        <v>0</v>
      </c>
      <c r="BC214" s="79">
        <v>0</v>
      </c>
      <c r="BD214" s="79">
        <v>0</v>
      </c>
      <c r="BE214" s="79">
        <v>0</v>
      </c>
      <c r="BF214" s="77">
        <v>0</v>
      </c>
      <c r="BG214" s="344">
        <f t="shared" si="81"/>
        <v>6723683.4192080004</v>
      </c>
      <c r="BH214" s="187">
        <f t="shared" si="82"/>
        <v>69188484</v>
      </c>
      <c r="BJ214" s="50">
        <v>13011</v>
      </c>
      <c r="BK214" s="50" t="s">
        <v>3548</v>
      </c>
      <c r="BM214" s="50">
        <f t="shared" si="83"/>
        <v>0</v>
      </c>
    </row>
    <row r="215" spans="1:65" s="50" customFormat="1" ht="24" customHeight="1" x14ac:dyDescent="0.2">
      <c r="A215" s="181">
        <f t="shared" si="63"/>
        <v>2655495</v>
      </c>
      <c r="B215" s="296">
        <v>540</v>
      </c>
      <c r="C215" s="264">
        <v>331</v>
      </c>
      <c r="D215" s="297">
        <v>13012</v>
      </c>
      <c r="E215" s="241" t="s">
        <v>314</v>
      </c>
      <c r="F215" s="242" t="s">
        <v>765</v>
      </c>
      <c r="G215" s="285" t="s">
        <v>137</v>
      </c>
      <c r="H215" s="272" t="s">
        <v>717</v>
      </c>
      <c r="I215" s="292" t="s">
        <v>766</v>
      </c>
      <c r="J215" s="64" t="s">
        <v>767</v>
      </c>
      <c r="K215" s="64" t="s">
        <v>768</v>
      </c>
      <c r="L215" s="64" t="s">
        <v>717</v>
      </c>
      <c r="M215" s="290" t="s">
        <v>137</v>
      </c>
      <c r="N215" s="98"/>
      <c r="O215" s="64"/>
      <c r="P215" s="244" t="s">
        <v>2410</v>
      </c>
      <c r="Q215" s="243">
        <v>30</v>
      </c>
      <c r="R215" s="245">
        <v>120</v>
      </c>
      <c r="S215" s="245">
        <v>220</v>
      </c>
      <c r="T215" s="245">
        <v>29.33</v>
      </c>
      <c r="U215" s="89">
        <v>0</v>
      </c>
      <c r="V215" s="260">
        <v>27</v>
      </c>
      <c r="W215" s="98">
        <v>0</v>
      </c>
      <c r="X215" s="83">
        <v>0</v>
      </c>
      <c r="Y215" s="98">
        <v>1</v>
      </c>
      <c r="Z215" s="64">
        <v>1</v>
      </c>
      <c r="AA215" s="315">
        <v>885165</v>
      </c>
      <c r="AB215" s="315">
        <v>46667</v>
      </c>
      <c r="AC215" s="316">
        <f t="shared" si="64"/>
        <v>931832</v>
      </c>
      <c r="AD215" s="74">
        <v>4500000</v>
      </c>
      <c r="AE215" s="74">
        <v>6000000</v>
      </c>
      <c r="AF215" s="334">
        <f t="shared" si="65"/>
        <v>177895.19999999998</v>
      </c>
      <c r="AG215" s="112">
        <f t="shared" si="66"/>
        <v>26554950</v>
      </c>
      <c r="AH215" s="74">
        <f t="shared" si="67"/>
        <v>1400010</v>
      </c>
      <c r="AI215" s="74">
        <f t="shared" si="68"/>
        <v>21347423.999999996</v>
      </c>
      <c r="AJ215" s="74">
        <f t="shared" si="69"/>
        <v>2655495</v>
      </c>
      <c r="AK215" s="74">
        <f t="shared" si="70"/>
        <v>4500000</v>
      </c>
      <c r="AL215" s="74">
        <f t="shared" si="71"/>
        <v>6000000</v>
      </c>
      <c r="AM215" s="74">
        <f t="shared" si="72"/>
        <v>9784235.9999999981</v>
      </c>
      <c r="AN215" s="74">
        <f t="shared" si="73"/>
        <v>5217666.2159999991</v>
      </c>
      <c r="AO215" s="74">
        <f t="shared" si="74"/>
        <v>0</v>
      </c>
      <c r="AP215" s="74">
        <f t="shared" si="75"/>
        <v>5400000</v>
      </c>
      <c r="AQ215" s="74">
        <v>0</v>
      </c>
      <c r="AR215" s="74">
        <v>0</v>
      </c>
      <c r="AS215" s="74">
        <v>0</v>
      </c>
      <c r="AT215" s="79">
        <v>0</v>
      </c>
      <c r="AU215" s="81">
        <f t="shared" si="76"/>
        <v>82859781.216000006</v>
      </c>
      <c r="AV215" s="112">
        <f t="shared" si="77"/>
        <v>58689986.18088001</v>
      </c>
      <c r="AW215" s="74">
        <f t="shared" si="78"/>
        <v>80204286.215999991</v>
      </c>
      <c r="AX215" s="74">
        <f t="shared" si="79"/>
        <v>5614300.0351200001</v>
      </c>
      <c r="AY215" s="75">
        <f t="shared" si="80"/>
        <v>1868998.6180880012</v>
      </c>
      <c r="AZ215" s="74">
        <v>0</v>
      </c>
      <c r="BA215" s="74">
        <v>0</v>
      </c>
      <c r="BB215" s="74">
        <v>0</v>
      </c>
      <c r="BC215" s="79">
        <v>0</v>
      </c>
      <c r="BD215" s="79">
        <v>0</v>
      </c>
      <c r="BE215" s="79">
        <v>0</v>
      </c>
      <c r="BF215" s="77">
        <v>0</v>
      </c>
      <c r="BG215" s="344">
        <f t="shared" si="81"/>
        <v>7483298.6532080015</v>
      </c>
      <c r="BH215" s="187">
        <f t="shared" si="82"/>
        <v>75376482</v>
      </c>
      <c r="BJ215" s="50">
        <v>13012</v>
      </c>
      <c r="BK215" s="50" t="s">
        <v>3549</v>
      </c>
      <c r="BM215" s="50">
        <f t="shared" si="83"/>
        <v>0</v>
      </c>
    </row>
    <row r="216" spans="1:65" s="50" customFormat="1" ht="24" customHeight="1" x14ac:dyDescent="0.2">
      <c r="A216" s="181">
        <f t="shared" si="63"/>
        <v>2655495</v>
      </c>
      <c r="B216" s="296">
        <v>539</v>
      </c>
      <c r="C216" s="264">
        <v>330</v>
      </c>
      <c r="D216" s="297">
        <v>13013</v>
      </c>
      <c r="E216" s="241" t="s">
        <v>407</v>
      </c>
      <c r="F216" s="242" t="s">
        <v>769</v>
      </c>
      <c r="G216" s="285" t="s">
        <v>137</v>
      </c>
      <c r="H216" s="272" t="s">
        <v>717</v>
      </c>
      <c r="I216" s="292" t="s">
        <v>770</v>
      </c>
      <c r="J216" s="64">
        <v>3871310018</v>
      </c>
      <c r="K216" s="64" t="s">
        <v>771</v>
      </c>
      <c r="L216" s="64" t="s">
        <v>717</v>
      </c>
      <c r="M216" s="290" t="s">
        <v>137</v>
      </c>
      <c r="N216" s="243" t="s">
        <v>2410</v>
      </c>
      <c r="O216" s="64"/>
      <c r="P216" s="89"/>
      <c r="Q216" s="243">
        <v>30</v>
      </c>
      <c r="R216" s="245">
        <v>120</v>
      </c>
      <c r="S216" s="245">
        <v>110</v>
      </c>
      <c r="T216" s="245">
        <v>29.33</v>
      </c>
      <c r="U216" s="89">
        <v>0</v>
      </c>
      <c r="V216" s="260">
        <v>29</v>
      </c>
      <c r="W216" s="98">
        <v>0</v>
      </c>
      <c r="X216" s="83">
        <v>0</v>
      </c>
      <c r="Y216" s="98">
        <v>0</v>
      </c>
      <c r="Z216" s="64">
        <v>0</v>
      </c>
      <c r="AA216" s="315">
        <v>885165</v>
      </c>
      <c r="AB216" s="315">
        <v>46667</v>
      </c>
      <c r="AC216" s="316">
        <f t="shared" si="64"/>
        <v>931832</v>
      </c>
      <c r="AD216" s="74">
        <v>4500000</v>
      </c>
      <c r="AE216" s="74">
        <v>6000000</v>
      </c>
      <c r="AF216" s="334">
        <f t="shared" si="65"/>
        <v>177895.19999999998</v>
      </c>
      <c r="AG216" s="112">
        <f t="shared" si="66"/>
        <v>26554950</v>
      </c>
      <c r="AH216" s="74">
        <f t="shared" si="67"/>
        <v>1400010</v>
      </c>
      <c r="AI216" s="74">
        <f t="shared" si="68"/>
        <v>21347423.999999996</v>
      </c>
      <c r="AJ216" s="74">
        <f t="shared" si="69"/>
        <v>0</v>
      </c>
      <c r="AK216" s="74">
        <f t="shared" si="70"/>
        <v>4500000</v>
      </c>
      <c r="AL216" s="74">
        <f t="shared" si="71"/>
        <v>6000000</v>
      </c>
      <c r="AM216" s="74">
        <f t="shared" si="72"/>
        <v>4892117.9999999991</v>
      </c>
      <c r="AN216" s="74">
        <f t="shared" si="73"/>
        <v>5217666.2159999991</v>
      </c>
      <c r="AO216" s="74">
        <f t="shared" si="74"/>
        <v>0</v>
      </c>
      <c r="AP216" s="74">
        <f t="shared" si="75"/>
        <v>5800000</v>
      </c>
      <c r="AQ216" s="74">
        <v>0</v>
      </c>
      <c r="AR216" s="74">
        <v>0</v>
      </c>
      <c r="AS216" s="74">
        <v>0</v>
      </c>
      <c r="AT216" s="79">
        <v>0</v>
      </c>
      <c r="AU216" s="81">
        <f t="shared" si="76"/>
        <v>75712168.216000006</v>
      </c>
      <c r="AV216" s="112">
        <f t="shared" si="77"/>
        <v>54112316.440880008</v>
      </c>
      <c r="AW216" s="74">
        <f t="shared" si="78"/>
        <v>75712168.215999991</v>
      </c>
      <c r="AX216" s="74">
        <f t="shared" si="79"/>
        <v>5299851.7751199994</v>
      </c>
      <c r="AY216" s="75">
        <f t="shared" si="80"/>
        <v>1411231.644088001</v>
      </c>
      <c r="AZ216" s="74">
        <v>0</v>
      </c>
      <c r="BA216" s="74">
        <v>0</v>
      </c>
      <c r="BB216" s="74">
        <v>0</v>
      </c>
      <c r="BC216" s="79">
        <v>0</v>
      </c>
      <c r="BD216" s="79">
        <v>0</v>
      </c>
      <c r="BE216" s="79">
        <v>0</v>
      </c>
      <c r="BF216" s="77">
        <v>0</v>
      </c>
      <c r="BG216" s="344">
        <f t="shared" si="81"/>
        <v>6711083.4192080004</v>
      </c>
      <c r="BH216" s="187">
        <f t="shared" si="82"/>
        <v>69001084</v>
      </c>
      <c r="BI216" s="50" t="s">
        <v>3294</v>
      </c>
      <c r="BJ216" s="50">
        <v>13013</v>
      </c>
      <c r="BK216" s="50" t="s">
        <v>3550</v>
      </c>
      <c r="BM216" s="50">
        <f t="shared" si="83"/>
        <v>0</v>
      </c>
    </row>
    <row r="217" spans="1:65" s="50" customFormat="1" ht="24" customHeight="1" x14ac:dyDescent="0.2">
      <c r="A217" s="181">
        <f t="shared" si="63"/>
        <v>2655495</v>
      </c>
      <c r="B217" s="296">
        <v>542</v>
      </c>
      <c r="C217" s="264">
        <v>333</v>
      </c>
      <c r="D217" s="297">
        <v>13014</v>
      </c>
      <c r="E217" s="241" t="s">
        <v>410</v>
      </c>
      <c r="F217" s="242" t="s">
        <v>772</v>
      </c>
      <c r="G217" s="285" t="s">
        <v>137</v>
      </c>
      <c r="H217" s="272" t="s">
        <v>717</v>
      </c>
      <c r="I217" s="292" t="s">
        <v>773</v>
      </c>
      <c r="J217" s="64" t="s">
        <v>774</v>
      </c>
      <c r="K217" s="64" t="s">
        <v>775</v>
      </c>
      <c r="L217" s="64" t="s">
        <v>717</v>
      </c>
      <c r="M217" s="290" t="s">
        <v>137</v>
      </c>
      <c r="N217" s="98"/>
      <c r="O217" s="245" t="s">
        <v>2410</v>
      </c>
      <c r="P217" s="89"/>
      <c r="Q217" s="243">
        <v>30</v>
      </c>
      <c r="R217" s="245">
        <v>90</v>
      </c>
      <c r="S217" s="245">
        <v>0</v>
      </c>
      <c r="T217" s="245">
        <v>0</v>
      </c>
      <c r="U217" s="89">
        <v>0</v>
      </c>
      <c r="V217" s="260">
        <v>28</v>
      </c>
      <c r="W217" s="98">
        <v>0</v>
      </c>
      <c r="X217" s="83">
        <v>0</v>
      </c>
      <c r="Y217" s="98">
        <v>0</v>
      </c>
      <c r="Z217" s="64">
        <v>0</v>
      </c>
      <c r="AA217" s="315">
        <v>885165</v>
      </c>
      <c r="AB217" s="315">
        <v>46667</v>
      </c>
      <c r="AC217" s="316">
        <f t="shared" si="64"/>
        <v>931832</v>
      </c>
      <c r="AD217" s="74">
        <v>4500000</v>
      </c>
      <c r="AE217" s="74">
        <v>6000000</v>
      </c>
      <c r="AF217" s="334">
        <f t="shared" si="65"/>
        <v>177895.19999999998</v>
      </c>
      <c r="AG217" s="112">
        <f t="shared" si="66"/>
        <v>26554950</v>
      </c>
      <c r="AH217" s="74">
        <f t="shared" si="67"/>
        <v>1400010</v>
      </c>
      <c r="AI217" s="74">
        <f t="shared" si="68"/>
        <v>16010567.999999998</v>
      </c>
      <c r="AJ217" s="74">
        <f t="shared" si="69"/>
        <v>0</v>
      </c>
      <c r="AK217" s="74">
        <f t="shared" si="70"/>
        <v>4500000</v>
      </c>
      <c r="AL217" s="74">
        <f t="shared" si="71"/>
        <v>6000000</v>
      </c>
      <c r="AM217" s="74">
        <f t="shared" si="72"/>
        <v>0</v>
      </c>
      <c r="AN217" s="74">
        <f t="shared" si="73"/>
        <v>0</v>
      </c>
      <c r="AO217" s="74">
        <f t="shared" si="74"/>
        <v>0</v>
      </c>
      <c r="AP217" s="74">
        <f t="shared" si="75"/>
        <v>5600000</v>
      </c>
      <c r="AQ217" s="74">
        <v>0</v>
      </c>
      <c r="AR217" s="74">
        <v>0</v>
      </c>
      <c r="AS217" s="74">
        <v>0</v>
      </c>
      <c r="AT217" s="79">
        <v>0</v>
      </c>
      <c r="AU217" s="81">
        <f t="shared" si="76"/>
        <v>60065528</v>
      </c>
      <c r="AV217" s="112">
        <f t="shared" si="77"/>
        <v>39760941.039999999</v>
      </c>
      <c r="AW217" s="74">
        <f t="shared" si="78"/>
        <v>60065528</v>
      </c>
      <c r="AX217" s="74">
        <f t="shared" si="79"/>
        <v>4204586.96</v>
      </c>
      <c r="AY217" s="75">
        <f t="shared" si="80"/>
        <v>0</v>
      </c>
      <c r="AZ217" s="74">
        <v>0</v>
      </c>
      <c r="BA217" s="74">
        <v>0</v>
      </c>
      <c r="BB217" s="74">
        <v>0</v>
      </c>
      <c r="BC217" s="79">
        <v>0</v>
      </c>
      <c r="BD217" s="79">
        <v>0</v>
      </c>
      <c r="BE217" s="79">
        <v>0</v>
      </c>
      <c r="BF217" s="77">
        <v>0</v>
      </c>
      <c r="BG217" s="344">
        <f t="shared" si="81"/>
        <v>4204586.96</v>
      </c>
      <c r="BH217" s="187">
        <f t="shared" si="82"/>
        <v>55860941</v>
      </c>
      <c r="BJ217" s="50">
        <v>13014</v>
      </c>
      <c r="BK217" s="50" t="s">
        <v>3551</v>
      </c>
      <c r="BM217" s="50">
        <f t="shared" si="83"/>
        <v>0</v>
      </c>
    </row>
    <row r="218" spans="1:65" s="50" customFormat="1" ht="24" customHeight="1" x14ac:dyDescent="0.2">
      <c r="A218" s="181">
        <f t="shared" si="63"/>
        <v>2655495</v>
      </c>
      <c r="B218" s="296">
        <v>230</v>
      </c>
      <c r="C218" s="264">
        <v>248</v>
      </c>
      <c r="D218" s="297">
        <v>13015</v>
      </c>
      <c r="E218" s="251" t="s">
        <v>776</v>
      </c>
      <c r="F218" s="252" t="s">
        <v>777</v>
      </c>
      <c r="G218" s="251" t="s">
        <v>87</v>
      </c>
      <c r="H218" s="272" t="s">
        <v>717</v>
      </c>
      <c r="I218" s="292" t="s">
        <v>778</v>
      </c>
      <c r="J218" s="64">
        <v>3790296937</v>
      </c>
      <c r="K218" s="64" t="s">
        <v>779</v>
      </c>
      <c r="L218" s="64" t="s">
        <v>717</v>
      </c>
      <c r="M218" s="290" t="s">
        <v>2380</v>
      </c>
      <c r="N218" s="98"/>
      <c r="O218" s="64"/>
      <c r="P218" s="89"/>
      <c r="Q218" s="253">
        <v>30</v>
      </c>
      <c r="R218" s="254">
        <v>38</v>
      </c>
      <c r="S218" s="64">
        <v>0</v>
      </c>
      <c r="T218" s="64">
        <v>0</v>
      </c>
      <c r="U218" s="89">
        <v>0</v>
      </c>
      <c r="V218" s="258">
        <v>25</v>
      </c>
      <c r="W218" s="98">
        <v>0</v>
      </c>
      <c r="X218" s="83">
        <v>0</v>
      </c>
      <c r="Y218" s="98">
        <v>0</v>
      </c>
      <c r="Z218" s="64">
        <v>1</v>
      </c>
      <c r="AA218" s="323">
        <v>1477052</v>
      </c>
      <c r="AB218" s="323">
        <v>46667</v>
      </c>
      <c r="AC218" s="324">
        <f t="shared" si="64"/>
        <v>1523719</v>
      </c>
      <c r="AD218" s="74">
        <v>4500000</v>
      </c>
      <c r="AE218" s="74">
        <v>6000000</v>
      </c>
      <c r="AF218" s="334">
        <f t="shared" si="65"/>
        <v>290891.80909090908</v>
      </c>
      <c r="AG218" s="112">
        <f t="shared" si="66"/>
        <v>44311560</v>
      </c>
      <c r="AH218" s="74">
        <f t="shared" si="67"/>
        <v>1400010</v>
      </c>
      <c r="AI218" s="74">
        <f t="shared" si="68"/>
        <v>11053888.745454546</v>
      </c>
      <c r="AJ218" s="74">
        <f t="shared" si="69"/>
        <v>2655495</v>
      </c>
      <c r="AK218" s="74">
        <f t="shared" si="70"/>
        <v>4500000</v>
      </c>
      <c r="AL218" s="74">
        <f t="shared" si="71"/>
        <v>6000000</v>
      </c>
      <c r="AM218" s="74">
        <f t="shared" si="72"/>
        <v>0</v>
      </c>
      <c r="AN218" s="74">
        <f t="shared" si="73"/>
        <v>0</v>
      </c>
      <c r="AO218" s="74">
        <f t="shared" si="74"/>
        <v>0</v>
      </c>
      <c r="AP218" s="74">
        <f t="shared" si="75"/>
        <v>5000000</v>
      </c>
      <c r="AQ218" s="74">
        <v>0</v>
      </c>
      <c r="AR218" s="74">
        <v>0</v>
      </c>
      <c r="AS218" s="74">
        <v>0</v>
      </c>
      <c r="AT218" s="79">
        <v>0</v>
      </c>
      <c r="AU218" s="81">
        <f t="shared" si="76"/>
        <v>74920953.74545455</v>
      </c>
      <c r="AV218" s="112">
        <f t="shared" si="77"/>
        <v>51706876.63327273</v>
      </c>
      <c r="AW218" s="74">
        <f t="shared" si="78"/>
        <v>72265458.74545455</v>
      </c>
      <c r="AX218" s="74">
        <f t="shared" si="79"/>
        <v>5058582.112181819</v>
      </c>
      <c r="AY218" s="75">
        <f t="shared" si="80"/>
        <v>1170687.663327273</v>
      </c>
      <c r="AZ218" s="74">
        <v>0</v>
      </c>
      <c r="BA218" s="74">
        <v>0</v>
      </c>
      <c r="BB218" s="74">
        <v>0</v>
      </c>
      <c r="BC218" s="79">
        <v>0</v>
      </c>
      <c r="BD218" s="79">
        <v>0</v>
      </c>
      <c r="BE218" s="79">
        <v>0</v>
      </c>
      <c r="BF218" s="77">
        <v>0</v>
      </c>
      <c r="BG218" s="344">
        <f t="shared" si="81"/>
        <v>6229269.775509092</v>
      </c>
      <c r="BH218" s="187">
        <f t="shared" si="82"/>
        <v>68691683</v>
      </c>
      <c r="BJ218" s="50">
        <v>13015</v>
      </c>
      <c r="BK218" s="50" t="s">
        <v>3552</v>
      </c>
      <c r="BM218" s="50">
        <f t="shared" si="83"/>
        <v>0</v>
      </c>
    </row>
    <row r="219" spans="1:65" s="50" customFormat="1" ht="24" customHeight="1" x14ac:dyDescent="0.2">
      <c r="A219" s="181">
        <f t="shared" si="63"/>
        <v>2655495</v>
      </c>
      <c r="B219" s="296">
        <v>232</v>
      </c>
      <c r="C219" s="264">
        <v>250</v>
      </c>
      <c r="D219" s="297">
        <v>13016</v>
      </c>
      <c r="E219" s="251" t="s">
        <v>378</v>
      </c>
      <c r="F219" s="252" t="s">
        <v>780</v>
      </c>
      <c r="G219" s="251" t="s">
        <v>87</v>
      </c>
      <c r="H219" s="272" t="s">
        <v>717</v>
      </c>
      <c r="I219" s="292" t="s">
        <v>781</v>
      </c>
      <c r="J219" s="64">
        <v>3978755998</v>
      </c>
      <c r="K219" s="64" t="s">
        <v>782</v>
      </c>
      <c r="L219" s="64" t="s">
        <v>717</v>
      </c>
      <c r="M219" s="290" t="s">
        <v>2383</v>
      </c>
      <c r="N219" s="98"/>
      <c r="O219" s="64"/>
      <c r="P219" s="89"/>
      <c r="Q219" s="253">
        <v>30</v>
      </c>
      <c r="R219" s="254">
        <v>30</v>
      </c>
      <c r="S219" s="64">
        <v>0</v>
      </c>
      <c r="T219" s="64">
        <v>0</v>
      </c>
      <c r="U219" s="298">
        <f>1</f>
        <v>1</v>
      </c>
      <c r="V219" s="258">
        <v>25</v>
      </c>
      <c r="W219" s="98">
        <v>0</v>
      </c>
      <c r="X219" s="83">
        <v>0</v>
      </c>
      <c r="Y219" s="98">
        <v>1</v>
      </c>
      <c r="Z219" s="64">
        <v>1</v>
      </c>
      <c r="AA219" s="323">
        <v>1642901</v>
      </c>
      <c r="AB219" s="323">
        <v>46667</v>
      </c>
      <c r="AC219" s="324">
        <f t="shared" si="64"/>
        <v>1689568</v>
      </c>
      <c r="AD219" s="74">
        <v>4500000</v>
      </c>
      <c r="AE219" s="74">
        <v>6000000</v>
      </c>
      <c r="AF219" s="334">
        <f t="shared" si="65"/>
        <v>322553.89090909087</v>
      </c>
      <c r="AG219" s="112">
        <f t="shared" si="66"/>
        <v>49287030</v>
      </c>
      <c r="AH219" s="74">
        <f t="shared" si="67"/>
        <v>1400010</v>
      </c>
      <c r="AI219" s="74">
        <f t="shared" si="68"/>
        <v>9676616.7272727266</v>
      </c>
      <c r="AJ219" s="74">
        <f t="shared" si="69"/>
        <v>2655495</v>
      </c>
      <c r="AK219" s="74">
        <f t="shared" si="70"/>
        <v>4500000</v>
      </c>
      <c r="AL219" s="74">
        <f t="shared" si="71"/>
        <v>6000000</v>
      </c>
      <c r="AM219" s="74">
        <f t="shared" si="72"/>
        <v>0</v>
      </c>
      <c r="AN219" s="74">
        <f t="shared" si="73"/>
        <v>0</v>
      </c>
      <c r="AO219" s="74">
        <f t="shared" si="74"/>
        <v>1689568</v>
      </c>
      <c r="AP219" s="74">
        <f t="shared" si="75"/>
        <v>5000000</v>
      </c>
      <c r="AQ219" s="74">
        <v>0</v>
      </c>
      <c r="AR219" s="74">
        <v>0</v>
      </c>
      <c r="AS219" s="74">
        <v>0</v>
      </c>
      <c r="AT219" s="79">
        <v>0</v>
      </c>
      <c r="AU219" s="81">
        <f t="shared" si="76"/>
        <v>80208719.727272719</v>
      </c>
      <c r="AV219" s="112">
        <f t="shared" si="77"/>
        <v>55053200.75636363</v>
      </c>
      <c r="AW219" s="74">
        <f t="shared" si="78"/>
        <v>75863656.727272719</v>
      </c>
      <c r="AX219" s="74">
        <f t="shared" si="79"/>
        <v>5310455.9709090907</v>
      </c>
      <c r="AY219" s="75">
        <f t="shared" si="80"/>
        <v>1505320.0756363631</v>
      </c>
      <c r="AZ219" s="74">
        <v>0</v>
      </c>
      <c r="BA219" s="74">
        <v>0</v>
      </c>
      <c r="BB219" s="74">
        <v>0</v>
      </c>
      <c r="BC219" s="79">
        <v>0</v>
      </c>
      <c r="BD219" s="79">
        <v>0</v>
      </c>
      <c r="BE219" s="79">
        <v>0</v>
      </c>
      <c r="BF219" s="77">
        <v>0</v>
      </c>
      <c r="BG219" s="344">
        <f t="shared" si="81"/>
        <v>6815776.0465454534</v>
      </c>
      <c r="BH219" s="187">
        <f t="shared" si="82"/>
        <v>73392943</v>
      </c>
      <c r="BJ219" s="50">
        <v>13016</v>
      </c>
      <c r="BK219" s="50" t="s">
        <v>3553</v>
      </c>
      <c r="BM219" s="50">
        <f t="shared" si="83"/>
        <v>0</v>
      </c>
    </row>
    <row r="220" spans="1:65" s="50" customFormat="1" ht="24" customHeight="1" x14ac:dyDescent="0.2">
      <c r="A220" s="181">
        <f t="shared" si="63"/>
        <v>2655495</v>
      </c>
      <c r="B220" s="296">
        <v>756</v>
      </c>
      <c r="C220" s="264">
        <v>556</v>
      </c>
      <c r="D220" s="297">
        <v>13017</v>
      </c>
      <c r="E220" s="241" t="s">
        <v>216</v>
      </c>
      <c r="F220" s="242" t="s">
        <v>783</v>
      </c>
      <c r="G220" s="285" t="s">
        <v>137</v>
      </c>
      <c r="H220" s="272" t="s">
        <v>784</v>
      </c>
      <c r="I220" s="292" t="s">
        <v>3149</v>
      </c>
      <c r="J220" s="64" t="s">
        <v>785</v>
      </c>
      <c r="K220" s="64" t="s">
        <v>786</v>
      </c>
      <c r="L220" s="64" t="s">
        <v>784</v>
      </c>
      <c r="M220" s="290" t="s">
        <v>137</v>
      </c>
      <c r="N220" s="243" t="s">
        <v>2410</v>
      </c>
      <c r="O220" s="64"/>
      <c r="P220" s="89"/>
      <c r="Q220" s="243">
        <v>30</v>
      </c>
      <c r="R220" s="245">
        <v>120</v>
      </c>
      <c r="S220" s="245">
        <v>110</v>
      </c>
      <c r="T220" s="245">
        <v>29.33</v>
      </c>
      <c r="U220" s="89">
        <v>0</v>
      </c>
      <c r="V220" s="260">
        <v>15</v>
      </c>
      <c r="W220" s="98">
        <v>0</v>
      </c>
      <c r="X220" s="83">
        <v>0</v>
      </c>
      <c r="Y220" s="98">
        <v>0</v>
      </c>
      <c r="Z220" s="64">
        <v>0</v>
      </c>
      <c r="AA220" s="315">
        <v>885165</v>
      </c>
      <c r="AB220" s="315">
        <v>0</v>
      </c>
      <c r="AC220" s="316">
        <f t="shared" si="64"/>
        <v>885165</v>
      </c>
      <c r="AD220" s="74">
        <v>4500000</v>
      </c>
      <c r="AE220" s="74">
        <v>6000000</v>
      </c>
      <c r="AF220" s="334">
        <f t="shared" si="65"/>
        <v>168986.04545454544</v>
      </c>
      <c r="AG220" s="112">
        <f t="shared" si="66"/>
        <v>26554950</v>
      </c>
      <c r="AH220" s="74">
        <f t="shared" si="67"/>
        <v>0</v>
      </c>
      <c r="AI220" s="74">
        <f t="shared" si="68"/>
        <v>20278325.454545453</v>
      </c>
      <c r="AJ220" s="74">
        <f t="shared" si="69"/>
        <v>0</v>
      </c>
      <c r="AK220" s="74">
        <f t="shared" si="70"/>
        <v>4500000</v>
      </c>
      <c r="AL220" s="74">
        <f t="shared" si="71"/>
        <v>6000000</v>
      </c>
      <c r="AM220" s="74">
        <f t="shared" si="72"/>
        <v>4647116.25</v>
      </c>
      <c r="AN220" s="74">
        <f t="shared" si="73"/>
        <v>4956360.7131818179</v>
      </c>
      <c r="AO220" s="74">
        <f t="shared" si="74"/>
        <v>0</v>
      </c>
      <c r="AP220" s="74">
        <f t="shared" si="75"/>
        <v>3000000</v>
      </c>
      <c r="AQ220" s="74">
        <v>0</v>
      </c>
      <c r="AR220" s="74">
        <v>0</v>
      </c>
      <c r="AS220" s="74">
        <v>0</v>
      </c>
      <c r="AT220" s="79">
        <v>0</v>
      </c>
      <c r="AU220" s="81">
        <f t="shared" si="76"/>
        <v>69936752.417727262</v>
      </c>
      <c r="AV220" s="112">
        <f t="shared" si="77"/>
        <v>51541179.748486355</v>
      </c>
      <c r="AW220" s="74">
        <f t="shared" si="78"/>
        <v>69936752.417727262</v>
      </c>
      <c r="AX220" s="74">
        <f t="shared" si="79"/>
        <v>4895572.6692409087</v>
      </c>
      <c r="AY220" s="75">
        <f t="shared" si="80"/>
        <v>1154117.9748486355</v>
      </c>
      <c r="AZ220" s="74">
        <v>0</v>
      </c>
      <c r="BA220" s="74">
        <v>0</v>
      </c>
      <c r="BB220" s="74">
        <v>0</v>
      </c>
      <c r="BC220" s="79">
        <v>0</v>
      </c>
      <c r="BD220" s="79">
        <v>0</v>
      </c>
      <c r="BE220" s="79">
        <v>0</v>
      </c>
      <c r="BF220" s="77">
        <v>0</v>
      </c>
      <c r="BG220" s="344">
        <f t="shared" si="81"/>
        <v>6049690.6440895442</v>
      </c>
      <c r="BH220" s="187">
        <f t="shared" si="82"/>
        <v>63887061</v>
      </c>
      <c r="BJ220" s="50">
        <v>13017</v>
      </c>
      <c r="BK220" s="50" t="s">
        <v>3554</v>
      </c>
      <c r="BM220" s="50">
        <f t="shared" si="83"/>
        <v>0</v>
      </c>
    </row>
    <row r="221" spans="1:65" s="50" customFormat="1" ht="24" customHeight="1" x14ac:dyDescent="0.2">
      <c r="A221" s="181">
        <f t="shared" si="63"/>
        <v>2655495</v>
      </c>
      <c r="B221" s="296">
        <v>754</v>
      </c>
      <c r="C221" s="264">
        <v>554</v>
      </c>
      <c r="D221" s="297">
        <v>13018</v>
      </c>
      <c r="E221" s="241" t="s">
        <v>148</v>
      </c>
      <c r="F221" s="242" t="s">
        <v>787</v>
      </c>
      <c r="G221" s="285" t="s">
        <v>137</v>
      </c>
      <c r="H221" s="272" t="s">
        <v>784</v>
      </c>
      <c r="I221" s="292" t="s">
        <v>3147</v>
      </c>
      <c r="J221" s="64" t="s">
        <v>788</v>
      </c>
      <c r="K221" s="64" t="s">
        <v>788</v>
      </c>
      <c r="L221" s="64" t="s">
        <v>784</v>
      </c>
      <c r="M221" s="290" t="s">
        <v>137</v>
      </c>
      <c r="N221" s="98"/>
      <c r="O221" s="64"/>
      <c r="P221" s="244" t="s">
        <v>2410</v>
      </c>
      <c r="Q221" s="243">
        <v>30</v>
      </c>
      <c r="R221" s="245">
        <v>120</v>
      </c>
      <c r="S221" s="245">
        <v>220</v>
      </c>
      <c r="T221" s="245">
        <v>29.33</v>
      </c>
      <c r="U221" s="89">
        <v>0</v>
      </c>
      <c r="V221" s="260">
        <v>15</v>
      </c>
      <c r="W221" s="98">
        <v>0</v>
      </c>
      <c r="X221" s="83">
        <v>0</v>
      </c>
      <c r="Y221" s="98">
        <v>2</v>
      </c>
      <c r="Z221" s="64">
        <v>2</v>
      </c>
      <c r="AA221" s="315">
        <v>885165</v>
      </c>
      <c r="AB221" s="315">
        <v>46667</v>
      </c>
      <c r="AC221" s="316">
        <f t="shared" si="64"/>
        <v>931832</v>
      </c>
      <c r="AD221" s="74">
        <v>4500000</v>
      </c>
      <c r="AE221" s="74">
        <v>6000000</v>
      </c>
      <c r="AF221" s="334">
        <f t="shared" si="65"/>
        <v>177895.19999999998</v>
      </c>
      <c r="AG221" s="112">
        <f t="shared" si="66"/>
        <v>26554950</v>
      </c>
      <c r="AH221" s="74">
        <f t="shared" si="67"/>
        <v>1400010</v>
      </c>
      <c r="AI221" s="74">
        <f t="shared" si="68"/>
        <v>21347423.999999996</v>
      </c>
      <c r="AJ221" s="74">
        <f t="shared" si="69"/>
        <v>5310990</v>
      </c>
      <c r="AK221" s="74">
        <f t="shared" si="70"/>
        <v>4500000</v>
      </c>
      <c r="AL221" s="74">
        <f t="shared" si="71"/>
        <v>6000000</v>
      </c>
      <c r="AM221" s="74">
        <f t="shared" si="72"/>
        <v>9784235.9999999981</v>
      </c>
      <c r="AN221" s="74">
        <f t="shared" si="73"/>
        <v>5217666.2159999991</v>
      </c>
      <c r="AO221" s="74">
        <f t="shared" si="74"/>
        <v>0</v>
      </c>
      <c r="AP221" s="74">
        <f t="shared" si="75"/>
        <v>3000000</v>
      </c>
      <c r="AQ221" s="74">
        <v>0</v>
      </c>
      <c r="AR221" s="74">
        <v>0</v>
      </c>
      <c r="AS221" s="74">
        <v>0</v>
      </c>
      <c r="AT221" s="79">
        <v>0</v>
      </c>
      <c r="AU221" s="81">
        <f t="shared" si="76"/>
        <v>83115276.216000006</v>
      </c>
      <c r="AV221" s="112">
        <f t="shared" si="77"/>
        <v>58857986.18088001</v>
      </c>
      <c r="AW221" s="74">
        <f t="shared" si="78"/>
        <v>77804286.215999991</v>
      </c>
      <c r="AX221" s="74">
        <f t="shared" si="79"/>
        <v>5446300.0351200001</v>
      </c>
      <c r="AY221" s="75">
        <f t="shared" si="80"/>
        <v>1885798.6180880012</v>
      </c>
      <c r="AZ221" s="74">
        <v>0</v>
      </c>
      <c r="BA221" s="74">
        <v>0</v>
      </c>
      <c r="BB221" s="74">
        <v>0</v>
      </c>
      <c r="BC221" s="79">
        <v>0</v>
      </c>
      <c r="BD221" s="79">
        <v>0</v>
      </c>
      <c r="BE221" s="79">
        <v>0</v>
      </c>
      <c r="BF221" s="77">
        <v>0</v>
      </c>
      <c r="BG221" s="344">
        <f t="shared" si="81"/>
        <v>7332098.6532080015</v>
      </c>
      <c r="BH221" s="187">
        <f t="shared" si="82"/>
        <v>75783177</v>
      </c>
      <c r="BJ221" s="50">
        <v>13018</v>
      </c>
      <c r="BK221" s="50" t="s">
        <v>3555</v>
      </c>
      <c r="BM221" s="50">
        <f t="shared" si="83"/>
        <v>0</v>
      </c>
    </row>
    <row r="222" spans="1:65" s="50" customFormat="1" ht="24" customHeight="1" x14ac:dyDescent="0.2">
      <c r="A222" s="181">
        <f t="shared" si="63"/>
        <v>2655495</v>
      </c>
      <c r="B222" s="296">
        <v>753</v>
      </c>
      <c r="C222" s="264">
        <v>553</v>
      </c>
      <c r="D222" s="297">
        <v>13019</v>
      </c>
      <c r="E222" s="241" t="s">
        <v>244</v>
      </c>
      <c r="F222" s="242" t="s">
        <v>789</v>
      </c>
      <c r="G222" s="285" t="s">
        <v>137</v>
      </c>
      <c r="H222" s="272" t="s">
        <v>784</v>
      </c>
      <c r="I222" s="292" t="s">
        <v>3146</v>
      </c>
      <c r="J222" s="64" t="s">
        <v>790</v>
      </c>
      <c r="K222" s="64" t="s">
        <v>791</v>
      </c>
      <c r="L222" s="64" t="s">
        <v>784</v>
      </c>
      <c r="M222" s="290" t="s">
        <v>137</v>
      </c>
      <c r="N222" s="243" t="s">
        <v>2410</v>
      </c>
      <c r="O222" s="64"/>
      <c r="P222" s="89"/>
      <c r="Q222" s="243">
        <v>30</v>
      </c>
      <c r="R222" s="245">
        <v>120</v>
      </c>
      <c r="S222" s="245">
        <v>110</v>
      </c>
      <c r="T222" s="245">
        <v>29.33</v>
      </c>
      <c r="U222" s="89">
        <v>0</v>
      </c>
      <c r="V222" s="260">
        <v>22</v>
      </c>
      <c r="W222" s="98">
        <v>0</v>
      </c>
      <c r="X222" s="83">
        <v>0</v>
      </c>
      <c r="Y222" s="98">
        <v>2</v>
      </c>
      <c r="Z222" s="64">
        <v>0</v>
      </c>
      <c r="AA222" s="315">
        <v>885165</v>
      </c>
      <c r="AB222" s="315">
        <v>46667</v>
      </c>
      <c r="AC222" s="316">
        <f t="shared" si="64"/>
        <v>931832</v>
      </c>
      <c r="AD222" s="74">
        <v>4500000</v>
      </c>
      <c r="AE222" s="74">
        <v>6000000</v>
      </c>
      <c r="AF222" s="334">
        <f t="shared" si="65"/>
        <v>177895.19999999998</v>
      </c>
      <c r="AG222" s="112">
        <f t="shared" si="66"/>
        <v>26554950</v>
      </c>
      <c r="AH222" s="74">
        <f t="shared" si="67"/>
        <v>1400010</v>
      </c>
      <c r="AI222" s="74">
        <f t="shared" si="68"/>
        <v>21347423.999999996</v>
      </c>
      <c r="AJ222" s="74">
        <f t="shared" si="69"/>
        <v>0</v>
      </c>
      <c r="AK222" s="74">
        <f t="shared" si="70"/>
        <v>4500000</v>
      </c>
      <c r="AL222" s="74">
        <f t="shared" si="71"/>
        <v>6000000</v>
      </c>
      <c r="AM222" s="74">
        <f t="shared" si="72"/>
        <v>4892117.9999999991</v>
      </c>
      <c r="AN222" s="74">
        <f t="shared" si="73"/>
        <v>5217666.2159999991</v>
      </c>
      <c r="AO222" s="74">
        <f t="shared" si="74"/>
        <v>0</v>
      </c>
      <c r="AP222" s="74">
        <f t="shared" si="75"/>
        <v>4400000</v>
      </c>
      <c r="AQ222" s="74">
        <v>0</v>
      </c>
      <c r="AR222" s="74">
        <v>0</v>
      </c>
      <c r="AS222" s="74">
        <v>0</v>
      </c>
      <c r="AT222" s="79">
        <v>0</v>
      </c>
      <c r="AU222" s="81">
        <f t="shared" si="76"/>
        <v>74312168.216000006</v>
      </c>
      <c r="AV222" s="112">
        <f t="shared" si="77"/>
        <v>54210316.440880008</v>
      </c>
      <c r="AW222" s="74">
        <f t="shared" si="78"/>
        <v>74312168.215999991</v>
      </c>
      <c r="AX222" s="74">
        <f t="shared" si="79"/>
        <v>5201851.7751199994</v>
      </c>
      <c r="AY222" s="75">
        <f t="shared" si="80"/>
        <v>1421031.644088001</v>
      </c>
      <c r="AZ222" s="74">
        <v>0</v>
      </c>
      <c r="BA222" s="74">
        <v>0</v>
      </c>
      <c r="BB222" s="74">
        <v>0</v>
      </c>
      <c r="BC222" s="79">
        <v>0</v>
      </c>
      <c r="BD222" s="79">
        <v>0</v>
      </c>
      <c r="BE222" s="79">
        <v>0</v>
      </c>
      <c r="BF222" s="77">
        <v>0</v>
      </c>
      <c r="BG222" s="344">
        <f t="shared" si="81"/>
        <v>6622883.4192080004</v>
      </c>
      <c r="BH222" s="187">
        <f t="shared" si="82"/>
        <v>67689284</v>
      </c>
      <c r="BJ222" s="50">
        <v>13019</v>
      </c>
      <c r="BK222" s="50" t="s">
        <v>3556</v>
      </c>
      <c r="BM222" s="50">
        <f t="shared" si="83"/>
        <v>0</v>
      </c>
    </row>
    <row r="223" spans="1:65" s="50" customFormat="1" ht="24" customHeight="1" x14ac:dyDescent="0.2">
      <c r="A223" s="181">
        <f t="shared" si="63"/>
        <v>2655495</v>
      </c>
      <c r="B223" s="296">
        <v>755</v>
      </c>
      <c r="C223" s="264">
        <v>555</v>
      </c>
      <c r="D223" s="297">
        <v>13020</v>
      </c>
      <c r="E223" s="241" t="s">
        <v>792</v>
      </c>
      <c r="F223" s="242" t="s">
        <v>793</v>
      </c>
      <c r="G223" s="285" t="s">
        <v>137</v>
      </c>
      <c r="H223" s="272" t="s">
        <v>784</v>
      </c>
      <c r="I223" s="292" t="s">
        <v>3148</v>
      </c>
      <c r="J223" s="64" t="s">
        <v>794</v>
      </c>
      <c r="K223" s="64" t="s">
        <v>795</v>
      </c>
      <c r="L223" s="64" t="s">
        <v>784</v>
      </c>
      <c r="M223" s="290" t="s">
        <v>137</v>
      </c>
      <c r="N223" s="98"/>
      <c r="O223" s="245" t="s">
        <v>2410</v>
      </c>
      <c r="P223" s="89"/>
      <c r="Q223" s="243">
        <v>30</v>
      </c>
      <c r="R223" s="245">
        <v>90</v>
      </c>
      <c r="S223" s="245">
        <v>0</v>
      </c>
      <c r="T223" s="245">
        <v>0</v>
      </c>
      <c r="U223" s="89">
        <v>0</v>
      </c>
      <c r="V223" s="260">
        <v>22</v>
      </c>
      <c r="W223" s="98">
        <v>0</v>
      </c>
      <c r="X223" s="83">
        <v>0</v>
      </c>
      <c r="Y223" s="98">
        <v>3</v>
      </c>
      <c r="Z223" s="64">
        <v>2</v>
      </c>
      <c r="AA223" s="315">
        <v>885165</v>
      </c>
      <c r="AB223" s="315">
        <v>46667</v>
      </c>
      <c r="AC223" s="316">
        <f t="shared" si="64"/>
        <v>931832</v>
      </c>
      <c r="AD223" s="74">
        <v>4500000</v>
      </c>
      <c r="AE223" s="74">
        <v>6000000</v>
      </c>
      <c r="AF223" s="334">
        <f t="shared" si="65"/>
        <v>177895.19999999998</v>
      </c>
      <c r="AG223" s="112">
        <f t="shared" si="66"/>
        <v>26554950</v>
      </c>
      <c r="AH223" s="74">
        <f t="shared" si="67"/>
        <v>1400010</v>
      </c>
      <c r="AI223" s="74">
        <f t="shared" si="68"/>
        <v>16010567.999999998</v>
      </c>
      <c r="AJ223" s="74">
        <f t="shared" si="69"/>
        <v>5310990</v>
      </c>
      <c r="AK223" s="74">
        <f t="shared" si="70"/>
        <v>4500000</v>
      </c>
      <c r="AL223" s="74">
        <f t="shared" si="71"/>
        <v>6000000</v>
      </c>
      <c r="AM223" s="74">
        <f t="shared" si="72"/>
        <v>0</v>
      </c>
      <c r="AN223" s="74">
        <f t="shared" si="73"/>
        <v>0</v>
      </c>
      <c r="AO223" s="74">
        <f t="shared" si="74"/>
        <v>0</v>
      </c>
      <c r="AP223" s="74">
        <f t="shared" si="75"/>
        <v>4400000</v>
      </c>
      <c r="AQ223" s="74">
        <v>0</v>
      </c>
      <c r="AR223" s="74">
        <v>0</v>
      </c>
      <c r="AS223" s="74">
        <v>0</v>
      </c>
      <c r="AT223" s="79">
        <v>0</v>
      </c>
      <c r="AU223" s="81">
        <f t="shared" si="76"/>
        <v>64176518</v>
      </c>
      <c r="AV223" s="112">
        <f t="shared" si="77"/>
        <v>39844941.039999999</v>
      </c>
      <c r="AW223" s="74">
        <f t="shared" si="78"/>
        <v>58865528</v>
      </c>
      <c r="AX223" s="74">
        <f t="shared" si="79"/>
        <v>4120586.9600000004</v>
      </c>
      <c r="AY223" s="75">
        <f t="shared" si="80"/>
        <v>0</v>
      </c>
      <c r="AZ223" s="74">
        <v>0</v>
      </c>
      <c r="BA223" s="74">
        <v>0</v>
      </c>
      <c r="BB223" s="74">
        <v>0</v>
      </c>
      <c r="BC223" s="79">
        <v>0</v>
      </c>
      <c r="BD223" s="79">
        <v>0</v>
      </c>
      <c r="BE223" s="79">
        <v>0</v>
      </c>
      <c r="BF223" s="77">
        <v>0</v>
      </c>
      <c r="BG223" s="344">
        <f t="shared" si="81"/>
        <v>4120586.9600000004</v>
      </c>
      <c r="BH223" s="187">
        <f t="shared" si="82"/>
        <v>60055931</v>
      </c>
      <c r="BJ223" s="50">
        <v>13020</v>
      </c>
      <c r="BK223" s="50" t="s">
        <v>3557</v>
      </c>
      <c r="BM223" s="50">
        <f t="shared" si="83"/>
        <v>0</v>
      </c>
    </row>
    <row r="224" spans="1:65" s="50" customFormat="1" ht="24" customHeight="1" x14ac:dyDescent="0.2">
      <c r="A224" s="181">
        <f t="shared" si="63"/>
        <v>2655495</v>
      </c>
      <c r="B224" s="296">
        <v>237</v>
      </c>
      <c r="C224" s="264">
        <v>257</v>
      </c>
      <c r="D224" s="297">
        <v>13021</v>
      </c>
      <c r="E224" s="251" t="s">
        <v>230</v>
      </c>
      <c r="F224" s="252" t="s">
        <v>796</v>
      </c>
      <c r="G224" s="251" t="s">
        <v>87</v>
      </c>
      <c r="H224" s="272" t="s">
        <v>784</v>
      </c>
      <c r="I224" s="292" t="s">
        <v>2671</v>
      </c>
      <c r="J224" s="64">
        <v>4433518719</v>
      </c>
      <c r="K224" s="64" t="s">
        <v>797</v>
      </c>
      <c r="L224" s="64" t="s">
        <v>784</v>
      </c>
      <c r="M224" s="290" t="s">
        <v>2383</v>
      </c>
      <c r="N224" s="98"/>
      <c r="O224" s="64"/>
      <c r="P224" s="89"/>
      <c r="Q224" s="253">
        <v>30</v>
      </c>
      <c r="R224" s="254">
        <v>42</v>
      </c>
      <c r="S224" s="64">
        <v>0</v>
      </c>
      <c r="T224" s="64">
        <v>0</v>
      </c>
      <c r="U224" s="89">
        <v>0</v>
      </c>
      <c r="V224" s="258">
        <v>22</v>
      </c>
      <c r="W224" s="98">
        <v>0</v>
      </c>
      <c r="X224" s="83">
        <v>0</v>
      </c>
      <c r="Y224" s="98">
        <v>1</v>
      </c>
      <c r="Z224" s="64">
        <v>1</v>
      </c>
      <c r="AA224" s="323">
        <v>1642901</v>
      </c>
      <c r="AB224" s="323">
        <v>46667</v>
      </c>
      <c r="AC224" s="324">
        <f t="shared" si="64"/>
        <v>1689568</v>
      </c>
      <c r="AD224" s="74">
        <v>4500000</v>
      </c>
      <c r="AE224" s="74">
        <v>6000000</v>
      </c>
      <c r="AF224" s="334">
        <f t="shared" si="65"/>
        <v>322553.89090909087</v>
      </c>
      <c r="AG224" s="112">
        <f t="shared" si="66"/>
        <v>49287030</v>
      </c>
      <c r="AH224" s="74">
        <f t="shared" si="67"/>
        <v>1400010</v>
      </c>
      <c r="AI224" s="74">
        <f t="shared" si="68"/>
        <v>13547263.418181816</v>
      </c>
      <c r="AJ224" s="74">
        <f t="shared" si="69"/>
        <v>2655495</v>
      </c>
      <c r="AK224" s="74">
        <f t="shared" si="70"/>
        <v>4500000</v>
      </c>
      <c r="AL224" s="74">
        <f t="shared" si="71"/>
        <v>6000000</v>
      </c>
      <c r="AM224" s="74">
        <f t="shared" si="72"/>
        <v>0</v>
      </c>
      <c r="AN224" s="74">
        <f t="shared" si="73"/>
        <v>0</v>
      </c>
      <c r="AO224" s="74">
        <f t="shared" si="74"/>
        <v>0</v>
      </c>
      <c r="AP224" s="74">
        <f t="shared" si="75"/>
        <v>4400000</v>
      </c>
      <c r="AQ224" s="74">
        <v>0</v>
      </c>
      <c r="AR224" s="74">
        <v>0</v>
      </c>
      <c r="AS224" s="74">
        <v>0</v>
      </c>
      <c r="AT224" s="79">
        <v>0</v>
      </c>
      <c r="AU224" s="81">
        <f t="shared" si="76"/>
        <v>81789798.418181807</v>
      </c>
      <c r="AV224" s="112">
        <f t="shared" si="77"/>
        <v>58694902.178909078</v>
      </c>
      <c r="AW224" s="74">
        <f t="shared" si="78"/>
        <v>79134303.418181822</v>
      </c>
      <c r="AX224" s="74">
        <f t="shared" si="79"/>
        <v>5539401.2392727276</v>
      </c>
      <c r="AY224" s="75">
        <f t="shared" si="80"/>
        <v>1869490.217890908</v>
      </c>
      <c r="AZ224" s="74">
        <v>0</v>
      </c>
      <c r="BA224" s="74">
        <v>0</v>
      </c>
      <c r="BB224" s="74">
        <v>0</v>
      </c>
      <c r="BC224" s="79">
        <v>0</v>
      </c>
      <c r="BD224" s="79">
        <v>0</v>
      </c>
      <c r="BE224" s="79">
        <v>0</v>
      </c>
      <c r="BF224" s="77">
        <v>0</v>
      </c>
      <c r="BG224" s="344">
        <f t="shared" si="81"/>
        <v>7408891.4571636356</v>
      </c>
      <c r="BH224" s="187">
        <f t="shared" si="82"/>
        <v>74380906</v>
      </c>
      <c r="BJ224" s="50">
        <v>13021</v>
      </c>
      <c r="BK224" s="50" t="s">
        <v>3558</v>
      </c>
      <c r="BM224" s="50">
        <f t="shared" si="83"/>
        <v>0</v>
      </c>
    </row>
    <row r="225" spans="1:65" s="50" customFormat="1" ht="24" customHeight="1" x14ac:dyDescent="0.2">
      <c r="A225" s="181">
        <f t="shared" si="63"/>
        <v>2655495</v>
      </c>
      <c r="B225" s="296">
        <v>715</v>
      </c>
      <c r="C225" s="264">
        <v>514</v>
      </c>
      <c r="D225" s="297">
        <v>13022</v>
      </c>
      <c r="E225" s="241" t="s">
        <v>135</v>
      </c>
      <c r="F225" s="242" t="s">
        <v>798</v>
      </c>
      <c r="G225" s="285" t="s">
        <v>137</v>
      </c>
      <c r="H225" s="272" t="s">
        <v>799</v>
      </c>
      <c r="I225" s="292" t="s">
        <v>3108</v>
      </c>
      <c r="J225" s="64" t="s">
        <v>800</v>
      </c>
      <c r="K225" s="64" t="s">
        <v>801</v>
      </c>
      <c r="L225" s="64" t="s">
        <v>799</v>
      </c>
      <c r="M225" s="290" t="s">
        <v>137</v>
      </c>
      <c r="N225" s="243" t="s">
        <v>2410</v>
      </c>
      <c r="O225" s="64"/>
      <c r="P225" s="89"/>
      <c r="Q225" s="243">
        <v>30</v>
      </c>
      <c r="R225" s="245">
        <v>120</v>
      </c>
      <c r="S225" s="245">
        <v>110</v>
      </c>
      <c r="T225" s="245">
        <v>29.33</v>
      </c>
      <c r="U225" s="89">
        <v>0</v>
      </c>
      <c r="V225" s="260">
        <v>15</v>
      </c>
      <c r="W225" s="98">
        <v>0</v>
      </c>
      <c r="X225" s="83">
        <v>0</v>
      </c>
      <c r="Y225" s="98">
        <v>0</v>
      </c>
      <c r="Z225" s="64">
        <v>0</v>
      </c>
      <c r="AA225" s="315">
        <v>885165</v>
      </c>
      <c r="AB225" s="315">
        <v>46667</v>
      </c>
      <c r="AC225" s="316">
        <f t="shared" si="64"/>
        <v>931832</v>
      </c>
      <c r="AD225" s="74">
        <v>4500000</v>
      </c>
      <c r="AE225" s="74">
        <v>6000000</v>
      </c>
      <c r="AF225" s="334">
        <f t="shared" si="65"/>
        <v>177895.19999999998</v>
      </c>
      <c r="AG225" s="112">
        <f t="shared" si="66"/>
        <v>26554950</v>
      </c>
      <c r="AH225" s="74">
        <f t="shared" si="67"/>
        <v>1400010</v>
      </c>
      <c r="AI225" s="74">
        <f t="shared" si="68"/>
        <v>21347423.999999996</v>
      </c>
      <c r="AJ225" s="74">
        <f t="shared" si="69"/>
        <v>0</v>
      </c>
      <c r="AK225" s="74">
        <f t="shared" si="70"/>
        <v>4500000</v>
      </c>
      <c r="AL225" s="74">
        <f t="shared" si="71"/>
        <v>6000000</v>
      </c>
      <c r="AM225" s="74">
        <f t="shared" si="72"/>
        <v>4892117.9999999991</v>
      </c>
      <c r="AN225" s="74">
        <f t="shared" si="73"/>
        <v>5217666.2159999991</v>
      </c>
      <c r="AO225" s="74">
        <f t="shared" si="74"/>
        <v>0</v>
      </c>
      <c r="AP225" s="74">
        <f t="shared" si="75"/>
        <v>3000000</v>
      </c>
      <c r="AQ225" s="74">
        <v>0</v>
      </c>
      <c r="AR225" s="74">
        <v>0</v>
      </c>
      <c r="AS225" s="74">
        <v>0</v>
      </c>
      <c r="AT225" s="79">
        <v>0</v>
      </c>
      <c r="AU225" s="81">
        <f t="shared" si="76"/>
        <v>72912168.216000006</v>
      </c>
      <c r="AV225" s="112">
        <f t="shared" si="77"/>
        <v>54308316.440880008</v>
      </c>
      <c r="AW225" s="74">
        <f t="shared" si="78"/>
        <v>72912168.215999991</v>
      </c>
      <c r="AX225" s="74">
        <f t="shared" si="79"/>
        <v>5103851.7751199994</v>
      </c>
      <c r="AY225" s="75">
        <f t="shared" si="80"/>
        <v>1430831.644088001</v>
      </c>
      <c r="AZ225" s="74">
        <v>0</v>
      </c>
      <c r="BA225" s="74">
        <v>0</v>
      </c>
      <c r="BB225" s="74">
        <v>0</v>
      </c>
      <c r="BC225" s="79">
        <v>0</v>
      </c>
      <c r="BD225" s="79">
        <v>0</v>
      </c>
      <c r="BE225" s="79">
        <v>0</v>
      </c>
      <c r="BF225" s="77">
        <v>0</v>
      </c>
      <c r="BG225" s="344">
        <f t="shared" si="81"/>
        <v>6534683.4192080004</v>
      </c>
      <c r="BH225" s="187">
        <f t="shared" si="82"/>
        <v>66377484</v>
      </c>
      <c r="BJ225" s="50">
        <v>13022</v>
      </c>
      <c r="BK225" s="50" t="s">
        <v>3559</v>
      </c>
      <c r="BM225" s="50">
        <f t="shared" si="83"/>
        <v>0</v>
      </c>
    </row>
    <row r="226" spans="1:65" s="50" customFormat="1" ht="24" customHeight="1" x14ac:dyDescent="0.2">
      <c r="A226" s="181">
        <f t="shared" si="63"/>
        <v>2655495</v>
      </c>
      <c r="B226" s="296">
        <v>716</v>
      </c>
      <c r="C226" s="264">
        <v>515</v>
      </c>
      <c r="D226" s="297">
        <v>13023</v>
      </c>
      <c r="E226" s="241" t="s">
        <v>802</v>
      </c>
      <c r="F226" s="242" t="s">
        <v>319</v>
      </c>
      <c r="G226" s="285" t="s">
        <v>137</v>
      </c>
      <c r="H226" s="272" t="s">
        <v>799</v>
      </c>
      <c r="I226" s="292" t="s">
        <v>3109</v>
      </c>
      <c r="J226" s="64" t="s">
        <v>803</v>
      </c>
      <c r="K226" s="64" t="s">
        <v>804</v>
      </c>
      <c r="L226" s="64" t="s">
        <v>799</v>
      </c>
      <c r="M226" s="290" t="s">
        <v>137</v>
      </c>
      <c r="N226" s="243" t="s">
        <v>2410</v>
      </c>
      <c r="O226" s="64"/>
      <c r="P226" s="89"/>
      <c r="Q226" s="243">
        <v>30</v>
      </c>
      <c r="R226" s="245">
        <v>120</v>
      </c>
      <c r="S226" s="245">
        <v>110</v>
      </c>
      <c r="T226" s="245">
        <v>29.33</v>
      </c>
      <c r="U226" s="89">
        <v>0</v>
      </c>
      <c r="V226" s="260">
        <v>14</v>
      </c>
      <c r="W226" s="98">
        <v>0</v>
      </c>
      <c r="X226" s="83">
        <v>0</v>
      </c>
      <c r="Y226" s="98">
        <v>1</v>
      </c>
      <c r="Z226" s="64">
        <v>1</v>
      </c>
      <c r="AA226" s="315">
        <v>885165</v>
      </c>
      <c r="AB226" s="315">
        <v>46667</v>
      </c>
      <c r="AC226" s="316">
        <f t="shared" si="64"/>
        <v>931832</v>
      </c>
      <c r="AD226" s="74">
        <v>4500000</v>
      </c>
      <c r="AE226" s="74">
        <v>6000000</v>
      </c>
      <c r="AF226" s="334">
        <f t="shared" si="65"/>
        <v>177895.19999999998</v>
      </c>
      <c r="AG226" s="112">
        <f t="shared" si="66"/>
        <v>26554950</v>
      </c>
      <c r="AH226" s="74">
        <f t="shared" si="67"/>
        <v>1400010</v>
      </c>
      <c r="AI226" s="74">
        <f t="shared" si="68"/>
        <v>21347423.999999996</v>
      </c>
      <c r="AJ226" s="74">
        <f t="shared" si="69"/>
        <v>2655495</v>
      </c>
      <c r="AK226" s="74">
        <f t="shared" si="70"/>
        <v>4500000</v>
      </c>
      <c r="AL226" s="74">
        <f t="shared" si="71"/>
        <v>6000000</v>
      </c>
      <c r="AM226" s="74">
        <f t="shared" si="72"/>
        <v>4892117.9999999991</v>
      </c>
      <c r="AN226" s="74">
        <f t="shared" si="73"/>
        <v>5217666.2159999991</v>
      </c>
      <c r="AO226" s="74">
        <f t="shared" si="74"/>
        <v>0</v>
      </c>
      <c r="AP226" s="74">
        <f t="shared" si="75"/>
        <v>2800000</v>
      </c>
      <c r="AQ226" s="74">
        <v>0</v>
      </c>
      <c r="AR226" s="74">
        <v>0</v>
      </c>
      <c r="AS226" s="74">
        <v>0</v>
      </c>
      <c r="AT226" s="79">
        <v>0</v>
      </c>
      <c r="AU226" s="81">
        <f t="shared" si="76"/>
        <v>75367663.216000006</v>
      </c>
      <c r="AV226" s="112">
        <f t="shared" si="77"/>
        <v>54322316.440880008</v>
      </c>
      <c r="AW226" s="74">
        <f t="shared" si="78"/>
        <v>72712168.215999991</v>
      </c>
      <c r="AX226" s="74">
        <f t="shared" si="79"/>
        <v>5089851.7751199994</v>
      </c>
      <c r="AY226" s="75">
        <f t="shared" si="80"/>
        <v>1432231.644088001</v>
      </c>
      <c r="AZ226" s="74">
        <v>0</v>
      </c>
      <c r="BA226" s="74">
        <v>0</v>
      </c>
      <c r="BB226" s="74">
        <v>0</v>
      </c>
      <c r="BC226" s="79">
        <v>0</v>
      </c>
      <c r="BD226" s="79">
        <v>0</v>
      </c>
      <c r="BE226" s="79">
        <v>0</v>
      </c>
      <c r="BF226" s="77">
        <v>0</v>
      </c>
      <c r="BG226" s="344">
        <f t="shared" si="81"/>
        <v>6522083.4192080004</v>
      </c>
      <c r="BH226" s="187">
        <f t="shared" si="82"/>
        <v>68845579</v>
      </c>
      <c r="BJ226" s="50">
        <v>13023</v>
      </c>
      <c r="BK226" s="50" t="s">
        <v>3560</v>
      </c>
      <c r="BM226" s="50">
        <f t="shared" si="83"/>
        <v>0</v>
      </c>
    </row>
    <row r="227" spans="1:65" s="50" customFormat="1" ht="24" customHeight="1" x14ac:dyDescent="0.2">
      <c r="A227" s="181">
        <f t="shared" si="63"/>
        <v>2655495</v>
      </c>
      <c r="B227" s="296">
        <v>713</v>
      </c>
      <c r="C227" s="264">
        <v>512</v>
      </c>
      <c r="D227" s="297">
        <v>13024</v>
      </c>
      <c r="E227" s="241" t="s">
        <v>805</v>
      </c>
      <c r="F227" s="242" t="s">
        <v>408</v>
      </c>
      <c r="G227" s="285" t="s">
        <v>137</v>
      </c>
      <c r="H227" s="272" t="s">
        <v>799</v>
      </c>
      <c r="I227" s="292" t="s">
        <v>3106</v>
      </c>
      <c r="J227" s="64" t="s">
        <v>806</v>
      </c>
      <c r="K227" s="64" t="s">
        <v>807</v>
      </c>
      <c r="L227" s="64" t="s">
        <v>799</v>
      </c>
      <c r="M227" s="290" t="s">
        <v>137</v>
      </c>
      <c r="N227" s="243" t="s">
        <v>2410</v>
      </c>
      <c r="O227" s="64"/>
      <c r="P227" s="89"/>
      <c r="Q227" s="243">
        <v>30</v>
      </c>
      <c r="R227" s="245">
        <v>120</v>
      </c>
      <c r="S227" s="245">
        <v>110</v>
      </c>
      <c r="T227" s="245">
        <v>29.33</v>
      </c>
      <c r="U227" s="89">
        <v>0</v>
      </c>
      <c r="V227" s="260">
        <v>25</v>
      </c>
      <c r="W227" s="98">
        <v>0</v>
      </c>
      <c r="X227" s="83">
        <v>0</v>
      </c>
      <c r="Y227" s="98">
        <v>0</v>
      </c>
      <c r="Z227" s="64">
        <v>0</v>
      </c>
      <c r="AA227" s="315">
        <v>885165</v>
      </c>
      <c r="AB227" s="315">
        <v>46667</v>
      </c>
      <c r="AC227" s="316">
        <f t="shared" si="64"/>
        <v>931832</v>
      </c>
      <c r="AD227" s="74">
        <v>4500000</v>
      </c>
      <c r="AE227" s="74">
        <v>6000000</v>
      </c>
      <c r="AF227" s="334">
        <f t="shared" si="65"/>
        <v>177895.19999999998</v>
      </c>
      <c r="AG227" s="112">
        <f t="shared" si="66"/>
        <v>26554950</v>
      </c>
      <c r="AH227" s="74">
        <f t="shared" si="67"/>
        <v>1400010</v>
      </c>
      <c r="AI227" s="74">
        <f t="shared" si="68"/>
        <v>21347423.999999996</v>
      </c>
      <c r="AJ227" s="74">
        <f t="shared" si="69"/>
        <v>0</v>
      </c>
      <c r="AK227" s="74">
        <f t="shared" si="70"/>
        <v>4500000</v>
      </c>
      <c r="AL227" s="74">
        <f t="shared" si="71"/>
        <v>6000000</v>
      </c>
      <c r="AM227" s="74">
        <f t="shared" si="72"/>
        <v>4892117.9999999991</v>
      </c>
      <c r="AN227" s="74">
        <f t="shared" si="73"/>
        <v>5217666.2159999991</v>
      </c>
      <c r="AO227" s="74">
        <f t="shared" si="74"/>
        <v>0</v>
      </c>
      <c r="AP227" s="74">
        <f t="shared" si="75"/>
        <v>5000000</v>
      </c>
      <c r="AQ227" s="74">
        <v>0</v>
      </c>
      <c r="AR227" s="74">
        <v>0</v>
      </c>
      <c r="AS227" s="74">
        <v>0</v>
      </c>
      <c r="AT227" s="79">
        <v>0</v>
      </c>
      <c r="AU227" s="81">
        <f t="shared" si="76"/>
        <v>74912168.216000006</v>
      </c>
      <c r="AV227" s="112">
        <f t="shared" si="77"/>
        <v>54168316.440880008</v>
      </c>
      <c r="AW227" s="74">
        <f t="shared" si="78"/>
        <v>74912168.215999991</v>
      </c>
      <c r="AX227" s="74">
        <f t="shared" si="79"/>
        <v>5243851.7751199994</v>
      </c>
      <c r="AY227" s="75">
        <f t="shared" si="80"/>
        <v>1416831.644088001</v>
      </c>
      <c r="AZ227" s="74">
        <v>0</v>
      </c>
      <c r="BA227" s="74">
        <v>0</v>
      </c>
      <c r="BB227" s="74">
        <v>0</v>
      </c>
      <c r="BC227" s="79">
        <v>0</v>
      </c>
      <c r="BD227" s="79">
        <v>0</v>
      </c>
      <c r="BE227" s="79">
        <v>0</v>
      </c>
      <c r="BF227" s="77">
        <v>0</v>
      </c>
      <c r="BG227" s="344">
        <f t="shared" si="81"/>
        <v>6660683.4192080004</v>
      </c>
      <c r="BH227" s="187">
        <f t="shared" si="82"/>
        <v>68251484</v>
      </c>
      <c r="BJ227" s="50">
        <v>13024</v>
      </c>
      <c r="BK227" s="50" t="s">
        <v>3561</v>
      </c>
      <c r="BM227" s="50">
        <f t="shared" si="83"/>
        <v>0</v>
      </c>
    </row>
    <row r="228" spans="1:65" s="50" customFormat="1" ht="24" customHeight="1" x14ac:dyDescent="0.2">
      <c r="A228" s="181">
        <f t="shared" si="63"/>
        <v>2655495</v>
      </c>
      <c r="B228" s="296">
        <v>721</v>
      </c>
      <c r="C228" s="264">
        <v>520</v>
      </c>
      <c r="D228" s="297">
        <v>13025</v>
      </c>
      <c r="E228" s="241" t="s">
        <v>158</v>
      </c>
      <c r="F228" s="242" t="s">
        <v>808</v>
      </c>
      <c r="G228" s="285" t="s">
        <v>137</v>
      </c>
      <c r="H228" s="272" t="s">
        <v>799</v>
      </c>
      <c r="I228" s="292" t="s">
        <v>3114</v>
      </c>
      <c r="J228" s="64" t="s">
        <v>809</v>
      </c>
      <c r="K228" s="64" t="s">
        <v>810</v>
      </c>
      <c r="L228" s="64" t="s">
        <v>799</v>
      </c>
      <c r="M228" s="290" t="s">
        <v>137</v>
      </c>
      <c r="N228" s="98"/>
      <c r="O228" s="64"/>
      <c r="P228" s="244" t="s">
        <v>2410</v>
      </c>
      <c r="Q228" s="243">
        <v>30</v>
      </c>
      <c r="R228" s="245">
        <v>120</v>
      </c>
      <c r="S228" s="245">
        <v>220</v>
      </c>
      <c r="T228" s="245">
        <v>29.33</v>
      </c>
      <c r="U228" s="89">
        <v>0</v>
      </c>
      <c r="V228" s="260">
        <v>30</v>
      </c>
      <c r="W228" s="98">
        <v>0</v>
      </c>
      <c r="X228" s="83">
        <v>0</v>
      </c>
      <c r="Y228" s="98">
        <v>0</v>
      </c>
      <c r="Z228" s="386">
        <f>Y228</f>
        <v>0</v>
      </c>
      <c r="AA228" s="315">
        <v>885165</v>
      </c>
      <c r="AB228" s="315">
        <v>0</v>
      </c>
      <c r="AC228" s="316">
        <f t="shared" si="64"/>
        <v>885165</v>
      </c>
      <c r="AD228" s="74">
        <v>4500000</v>
      </c>
      <c r="AE228" s="74">
        <v>6000000</v>
      </c>
      <c r="AF228" s="334">
        <f t="shared" si="65"/>
        <v>168986.04545454544</v>
      </c>
      <c r="AG228" s="112">
        <f t="shared" si="66"/>
        <v>26554950</v>
      </c>
      <c r="AH228" s="74">
        <f t="shared" si="67"/>
        <v>0</v>
      </c>
      <c r="AI228" s="74">
        <f t="shared" si="68"/>
        <v>20278325.454545453</v>
      </c>
      <c r="AJ228" s="74">
        <f t="shared" si="69"/>
        <v>0</v>
      </c>
      <c r="AK228" s="74">
        <f t="shared" si="70"/>
        <v>4500000</v>
      </c>
      <c r="AL228" s="74">
        <f t="shared" si="71"/>
        <v>6000000</v>
      </c>
      <c r="AM228" s="74">
        <f t="shared" si="72"/>
        <v>9294232.5</v>
      </c>
      <c r="AN228" s="74">
        <f t="shared" si="73"/>
        <v>4956360.7131818179</v>
      </c>
      <c r="AO228" s="74">
        <f t="shared" si="74"/>
        <v>0</v>
      </c>
      <c r="AP228" s="74">
        <f t="shared" si="75"/>
        <v>6000000</v>
      </c>
      <c r="AQ228" s="74">
        <v>0</v>
      </c>
      <c r="AR228" s="74">
        <v>0</v>
      </c>
      <c r="AS228" s="74">
        <v>0</v>
      </c>
      <c r="AT228" s="79">
        <v>0</v>
      </c>
      <c r="AU228" s="81">
        <f t="shared" si="76"/>
        <v>77583868.667727277</v>
      </c>
      <c r="AV228" s="112">
        <f t="shared" si="77"/>
        <v>55652997.860986367</v>
      </c>
      <c r="AW228" s="74">
        <f t="shared" si="78"/>
        <v>77583868.667727262</v>
      </c>
      <c r="AX228" s="74">
        <f t="shared" si="79"/>
        <v>5430870.8067409089</v>
      </c>
      <c r="AY228" s="75">
        <f t="shared" si="80"/>
        <v>1565299.7860986367</v>
      </c>
      <c r="AZ228" s="74">
        <v>0</v>
      </c>
      <c r="BA228" s="74">
        <v>0</v>
      </c>
      <c r="BB228" s="74">
        <v>0</v>
      </c>
      <c r="BC228" s="79">
        <v>0</v>
      </c>
      <c r="BD228" s="79">
        <v>0</v>
      </c>
      <c r="BE228" s="79">
        <v>0</v>
      </c>
      <c r="BF228" s="77">
        <v>0</v>
      </c>
      <c r="BG228" s="344">
        <f t="shared" si="81"/>
        <v>6996170.5928395456</v>
      </c>
      <c r="BH228" s="187">
        <f t="shared" si="82"/>
        <v>70587698</v>
      </c>
      <c r="BJ228" s="50">
        <v>13025</v>
      </c>
      <c r="BK228" s="50" t="s">
        <v>3562</v>
      </c>
      <c r="BM228" s="50">
        <f t="shared" si="83"/>
        <v>0</v>
      </c>
    </row>
    <row r="229" spans="1:65" s="50" customFormat="1" ht="24" customHeight="1" x14ac:dyDescent="0.2">
      <c r="A229" s="181">
        <f t="shared" si="63"/>
        <v>2655495</v>
      </c>
      <c r="B229" s="296">
        <v>710</v>
      </c>
      <c r="C229" s="264">
        <v>509</v>
      </c>
      <c r="D229" s="297">
        <v>13026</v>
      </c>
      <c r="E229" s="241" t="s">
        <v>811</v>
      </c>
      <c r="F229" s="242" t="s">
        <v>812</v>
      </c>
      <c r="G229" s="285" t="s">
        <v>137</v>
      </c>
      <c r="H229" s="272" t="s">
        <v>799</v>
      </c>
      <c r="I229" s="292" t="s">
        <v>3104</v>
      </c>
      <c r="J229" s="64" t="s">
        <v>813</v>
      </c>
      <c r="K229" s="64" t="s">
        <v>814</v>
      </c>
      <c r="L229" s="64" t="s">
        <v>799</v>
      </c>
      <c r="M229" s="290" t="s">
        <v>137</v>
      </c>
      <c r="N229" s="98"/>
      <c r="O229" s="64"/>
      <c r="P229" s="244" t="s">
        <v>2410</v>
      </c>
      <c r="Q229" s="243">
        <v>30</v>
      </c>
      <c r="R229" s="245">
        <v>120</v>
      </c>
      <c r="S229" s="245">
        <v>220</v>
      </c>
      <c r="T229" s="245">
        <v>29.33</v>
      </c>
      <c r="U229" s="89">
        <v>0</v>
      </c>
      <c r="V229" s="260">
        <v>29</v>
      </c>
      <c r="W229" s="98">
        <v>0</v>
      </c>
      <c r="X229" s="83">
        <v>0</v>
      </c>
      <c r="Y229" s="98">
        <v>0</v>
      </c>
      <c r="Z229" s="64">
        <v>0</v>
      </c>
      <c r="AA229" s="315">
        <v>885165</v>
      </c>
      <c r="AB229" s="315">
        <v>46667</v>
      </c>
      <c r="AC229" s="316">
        <f t="shared" si="64"/>
        <v>931832</v>
      </c>
      <c r="AD229" s="74">
        <v>4500000</v>
      </c>
      <c r="AE229" s="74">
        <v>6000000</v>
      </c>
      <c r="AF229" s="334">
        <f t="shared" si="65"/>
        <v>177895.19999999998</v>
      </c>
      <c r="AG229" s="112">
        <f t="shared" si="66"/>
        <v>26554950</v>
      </c>
      <c r="AH229" s="74">
        <f t="shared" si="67"/>
        <v>1400010</v>
      </c>
      <c r="AI229" s="74">
        <f t="shared" si="68"/>
        <v>21347423.999999996</v>
      </c>
      <c r="AJ229" s="74">
        <f t="shared" si="69"/>
        <v>0</v>
      </c>
      <c r="AK229" s="74">
        <f t="shared" si="70"/>
        <v>4500000</v>
      </c>
      <c r="AL229" s="74">
        <f t="shared" si="71"/>
        <v>6000000</v>
      </c>
      <c r="AM229" s="74">
        <f t="shared" si="72"/>
        <v>9784235.9999999981</v>
      </c>
      <c r="AN229" s="74">
        <f t="shared" si="73"/>
        <v>5217666.2159999991</v>
      </c>
      <c r="AO229" s="74">
        <f t="shared" si="74"/>
        <v>0</v>
      </c>
      <c r="AP229" s="74">
        <f t="shared" si="75"/>
        <v>5800000</v>
      </c>
      <c r="AQ229" s="74">
        <v>0</v>
      </c>
      <c r="AR229" s="74">
        <v>0</v>
      </c>
      <c r="AS229" s="74">
        <v>0</v>
      </c>
      <c r="AT229" s="79">
        <v>0</v>
      </c>
      <c r="AU229" s="81">
        <f t="shared" si="76"/>
        <v>80604286.216000006</v>
      </c>
      <c r="AV229" s="112">
        <f t="shared" si="77"/>
        <v>58661986.18088001</v>
      </c>
      <c r="AW229" s="74">
        <f t="shared" si="78"/>
        <v>80604286.215999991</v>
      </c>
      <c r="AX229" s="74">
        <f t="shared" si="79"/>
        <v>5642300.0351200001</v>
      </c>
      <c r="AY229" s="75">
        <f t="shared" si="80"/>
        <v>1866198.6180880012</v>
      </c>
      <c r="AZ229" s="74">
        <v>0</v>
      </c>
      <c r="BA229" s="74">
        <v>0</v>
      </c>
      <c r="BB229" s="74">
        <v>0</v>
      </c>
      <c r="BC229" s="79">
        <v>0</v>
      </c>
      <c r="BD229" s="79">
        <v>0</v>
      </c>
      <c r="BE229" s="79">
        <v>0</v>
      </c>
      <c r="BF229" s="77">
        <v>0</v>
      </c>
      <c r="BG229" s="344">
        <f t="shared" si="81"/>
        <v>7508498.6532080015</v>
      </c>
      <c r="BH229" s="187">
        <f t="shared" si="82"/>
        <v>73095787</v>
      </c>
      <c r="BJ229" s="50">
        <v>13026</v>
      </c>
      <c r="BK229" s="50" t="s">
        <v>3563</v>
      </c>
      <c r="BM229" s="50">
        <f t="shared" si="83"/>
        <v>0</v>
      </c>
    </row>
    <row r="230" spans="1:65" s="50" customFormat="1" ht="24" customHeight="1" x14ac:dyDescent="0.2">
      <c r="A230" s="181">
        <f t="shared" si="63"/>
        <v>2655495</v>
      </c>
      <c r="B230" s="296">
        <v>708</v>
      </c>
      <c r="C230" s="264">
        <v>507</v>
      </c>
      <c r="D230" s="297">
        <v>13027</v>
      </c>
      <c r="E230" s="241" t="s">
        <v>815</v>
      </c>
      <c r="F230" s="242" t="s">
        <v>816</v>
      </c>
      <c r="G230" s="285" t="s">
        <v>137</v>
      </c>
      <c r="H230" s="272" t="s">
        <v>799</v>
      </c>
      <c r="I230" s="292" t="s">
        <v>3102</v>
      </c>
      <c r="J230" s="64" t="s">
        <v>817</v>
      </c>
      <c r="K230" s="64" t="s">
        <v>818</v>
      </c>
      <c r="L230" s="64" t="s">
        <v>799</v>
      </c>
      <c r="M230" s="290" t="s">
        <v>137</v>
      </c>
      <c r="N230" s="243" t="s">
        <v>2410</v>
      </c>
      <c r="O230" s="64"/>
      <c r="P230" s="89"/>
      <c r="Q230" s="243">
        <v>30</v>
      </c>
      <c r="R230" s="245">
        <v>120</v>
      </c>
      <c r="S230" s="245">
        <v>110</v>
      </c>
      <c r="T230" s="245">
        <v>29.33</v>
      </c>
      <c r="U230" s="89">
        <v>0</v>
      </c>
      <c r="V230" s="260">
        <v>14</v>
      </c>
      <c r="W230" s="98">
        <v>0</v>
      </c>
      <c r="X230" s="83">
        <v>0</v>
      </c>
      <c r="Y230" s="98">
        <v>0</v>
      </c>
      <c r="Z230" s="64">
        <v>0</v>
      </c>
      <c r="AA230" s="315">
        <v>885165</v>
      </c>
      <c r="AB230" s="315">
        <v>46667</v>
      </c>
      <c r="AC230" s="316">
        <f t="shared" si="64"/>
        <v>931832</v>
      </c>
      <c r="AD230" s="74">
        <v>4500000</v>
      </c>
      <c r="AE230" s="74">
        <v>6000000</v>
      </c>
      <c r="AF230" s="334">
        <f t="shared" si="65"/>
        <v>177895.19999999998</v>
      </c>
      <c r="AG230" s="112">
        <f t="shared" si="66"/>
        <v>26554950</v>
      </c>
      <c r="AH230" s="74">
        <f t="shared" si="67"/>
        <v>1400010</v>
      </c>
      <c r="AI230" s="74">
        <f t="shared" si="68"/>
        <v>21347423.999999996</v>
      </c>
      <c r="AJ230" s="74">
        <f t="shared" si="69"/>
        <v>0</v>
      </c>
      <c r="AK230" s="74">
        <f t="shared" si="70"/>
        <v>4500000</v>
      </c>
      <c r="AL230" s="74">
        <f t="shared" si="71"/>
        <v>6000000</v>
      </c>
      <c r="AM230" s="74">
        <f t="shared" si="72"/>
        <v>4892117.9999999991</v>
      </c>
      <c r="AN230" s="74">
        <f t="shared" si="73"/>
        <v>5217666.2159999991</v>
      </c>
      <c r="AO230" s="74">
        <f t="shared" si="74"/>
        <v>0</v>
      </c>
      <c r="AP230" s="74">
        <f t="shared" si="75"/>
        <v>2800000</v>
      </c>
      <c r="AQ230" s="74">
        <v>0</v>
      </c>
      <c r="AR230" s="74">
        <v>0</v>
      </c>
      <c r="AS230" s="74">
        <v>0</v>
      </c>
      <c r="AT230" s="79">
        <v>0</v>
      </c>
      <c r="AU230" s="81">
        <f t="shared" si="76"/>
        <v>72712168.216000006</v>
      </c>
      <c r="AV230" s="112">
        <f t="shared" si="77"/>
        <v>54322316.440880008</v>
      </c>
      <c r="AW230" s="74">
        <f t="shared" si="78"/>
        <v>72712168.215999991</v>
      </c>
      <c r="AX230" s="74">
        <f t="shared" si="79"/>
        <v>5089851.7751199994</v>
      </c>
      <c r="AY230" s="75">
        <f t="shared" si="80"/>
        <v>1432231.644088001</v>
      </c>
      <c r="AZ230" s="74">
        <v>0</v>
      </c>
      <c r="BA230" s="74">
        <v>0</v>
      </c>
      <c r="BB230" s="74">
        <v>0</v>
      </c>
      <c r="BC230" s="79">
        <v>0</v>
      </c>
      <c r="BD230" s="79">
        <v>0</v>
      </c>
      <c r="BE230" s="79">
        <v>0</v>
      </c>
      <c r="BF230" s="77">
        <v>0</v>
      </c>
      <c r="BG230" s="344">
        <f t="shared" si="81"/>
        <v>6522083.4192080004</v>
      </c>
      <c r="BH230" s="187">
        <f t="shared" si="82"/>
        <v>66190084</v>
      </c>
      <c r="BJ230" s="50">
        <v>13027</v>
      </c>
      <c r="BK230" s="50" t="s">
        <v>3564</v>
      </c>
      <c r="BM230" s="50">
        <f t="shared" si="83"/>
        <v>0</v>
      </c>
    </row>
    <row r="231" spans="1:65" s="50" customFormat="1" ht="24" customHeight="1" x14ac:dyDescent="0.2">
      <c r="A231" s="181">
        <f t="shared" si="63"/>
        <v>2655495</v>
      </c>
      <c r="B231" s="296">
        <v>697</v>
      </c>
      <c r="C231" s="264">
        <v>496</v>
      </c>
      <c r="D231" s="297">
        <v>13028</v>
      </c>
      <c r="E231" s="241" t="s">
        <v>488</v>
      </c>
      <c r="F231" s="242" t="s">
        <v>819</v>
      </c>
      <c r="G231" s="285" t="s">
        <v>137</v>
      </c>
      <c r="H231" s="272" t="s">
        <v>799</v>
      </c>
      <c r="I231" s="292" t="s">
        <v>3091</v>
      </c>
      <c r="J231" s="64" t="s">
        <v>820</v>
      </c>
      <c r="K231" s="64" t="s">
        <v>821</v>
      </c>
      <c r="L231" s="64" t="s">
        <v>799</v>
      </c>
      <c r="M231" s="290" t="s">
        <v>137</v>
      </c>
      <c r="N231" s="243" t="s">
        <v>2410</v>
      </c>
      <c r="O231" s="64"/>
      <c r="P231" s="89"/>
      <c r="Q231" s="243">
        <v>30</v>
      </c>
      <c r="R231" s="245">
        <v>120</v>
      </c>
      <c r="S231" s="245">
        <v>110</v>
      </c>
      <c r="T231" s="245">
        <v>29.33</v>
      </c>
      <c r="U231" s="89">
        <v>0</v>
      </c>
      <c r="V231" s="260">
        <v>15</v>
      </c>
      <c r="W231" s="98">
        <v>0</v>
      </c>
      <c r="X231" s="83">
        <v>0</v>
      </c>
      <c r="Y231" s="98">
        <v>2</v>
      </c>
      <c r="Z231" s="64">
        <v>2</v>
      </c>
      <c r="AA231" s="315">
        <v>885165</v>
      </c>
      <c r="AB231" s="315">
        <v>46667</v>
      </c>
      <c r="AC231" s="316">
        <f t="shared" si="64"/>
        <v>931832</v>
      </c>
      <c r="AD231" s="74">
        <v>4500000</v>
      </c>
      <c r="AE231" s="74">
        <v>6000000</v>
      </c>
      <c r="AF231" s="334">
        <f t="shared" si="65"/>
        <v>177895.19999999998</v>
      </c>
      <c r="AG231" s="112">
        <f t="shared" si="66"/>
        <v>26554950</v>
      </c>
      <c r="AH231" s="74">
        <f t="shared" si="67"/>
        <v>1400010</v>
      </c>
      <c r="AI231" s="74">
        <f t="shared" si="68"/>
        <v>21347423.999999996</v>
      </c>
      <c r="AJ231" s="74">
        <f t="shared" si="69"/>
        <v>5310990</v>
      </c>
      <c r="AK231" s="74">
        <f t="shared" si="70"/>
        <v>4500000</v>
      </c>
      <c r="AL231" s="74">
        <f t="shared" si="71"/>
        <v>6000000</v>
      </c>
      <c r="AM231" s="74">
        <f t="shared" si="72"/>
        <v>4892117.9999999991</v>
      </c>
      <c r="AN231" s="74">
        <f t="shared" si="73"/>
        <v>5217666.2159999991</v>
      </c>
      <c r="AO231" s="74">
        <f t="shared" si="74"/>
        <v>0</v>
      </c>
      <c r="AP231" s="74">
        <f t="shared" si="75"/>
        <v>3000000</v>
      </c>
      <c r="AQ231" s="74">
        <v>0</v>
      </c>
      <c r="AR231" s="74">
        <v>0</v>
      </c>
      <c r="AS231" s="74">
        <v>0</v>
      </c>
      <c r="AT231" s="79">
        <v>0</v>
      </c>
      <c r="AU231" s="81">
        <f t="shared" si="76"/>
        <v>78223158.216000006</v>
      </c>
      <c r="AV231" s="112">
        <f t="shared" si="77"/>
        <v>54308316.440880008</v>
      </c>
      <c r="AW231" s="74">
        <f t="shared" si="78"/>
        <v>72912168.215999991</v>
      </c>
      <c r="AX231" s="74">
        <f t="shared" si="79"/>
        <v>5103851.7751199994</v>
      </c>
      <c r="AY231" s="75">
        <f t="shared" si="80"/>
        <v>1430831.644088001</v>
      </c>
      <c r="AZ231" s="74">
        <v>0</v>
      </c>
      <c r="BA231" s="74">
        <v>0</v>
      </c>
      <c r="BB231" s="74">
        <v>0</v>
      </c>
      <c r="BC231" s="79">
        <v>0</v>
      </c>
      <c r="BD231" s="79">
        <v>0</v>
      </c>
      <c r="BE231" s="79">
        <v>0</v>
      </c>
      <c r="BF231" s="77">
        <v>0</v>
      </c>
      <c r="BG231" s="344">
        <f t="shared" si="81"/>
        <v>6534683.4192080004</v>
      </c>
      <c r="BH231" s="187">
        <f t="shared" si="82"/>
        <v>71688474</v>
      </c>
      <c r="BJ231" s="50">
        <v>13028</v>
      </c>
      <c r="BK231" s="50" t="s">
        <v>3565</v>
      </c>
      <c r="BM231" s="50">
        <f t="shared" si="83"/>
        <v>0</v>
      </c>
    </row>
    <row r="232" spans="1:65" s="50" customFormat="1" ht="24" customHeight="1" x14ac:dyDescent="0.2">
      <c r="A232" s="181">
        <f t="shared" si="63"/>
        <v>2655495</v>
      </c>
      <c r="B232" s="296">
        <v>678</v>
      </c>
      <c r="C232" s="264">
        <v>477</v>
      </c>
      <c r="D232" s="297">
        <v>13029</v>
      </c>
      <c r="E232" s="241" t="s">
        <v>111</v>
      </c>
      <c r="F232" s="242" t="s">
        <v>822</v>
      </c>
      <c r="G232" s="285" t="s">
        <v>137</v>
      </c>
      <c r="H232" s="272" t="s">
        <v>799</v>
      </c>
      <c r="I232" s="292" t="s">
        <v>3072</v>
      </c>
      <c r="J232" s="64" t="s">
        <v>823</v>
      </c>
      <c r="K232" s="64" t="s">
        <v>824</v>
      </c>
      <c r="L232" s="64" t="s">
        <v>799</v>
      </c>
      <c r="M232" s="290" t="s">
        <v>137</v>
      </c>
      <c r="N232" s="243" t="s">
        <v>2410</v>
      </c>
      <c r="O232" s="64"/>
      <c r="P232" s="89"/>
      <c r="Q232" s="243">
        <v>30</v>
      </c>
      <c r="R232" s="245">
        <v>120</v>
      </c>
      <c r="S232" s="245">
        <v>110</v>
      </c>
      <c r="T232" s="245">
        <v>29.33</v>
      </c>
      <c r="U232" s="89">
        <v>0</v>
      </c>
      <c r="V232" s="260">
        <v>15</v>
      </c>
      <c r="W232" s="98">
        <v>0</v>
      </c>
      <c r="X232" s="83">
        <v>0</v>
      </c>
      <c r="Y232" s="98">
        <v>2</v>
      </c>
      <c r="Z232" s="64">
        <v>2</v>
      </c>
      <c r="AA232" s="315">
        <v>885165</v>
      </c>
      <c r="AB232" s="315">
        <v>46667</v>
      </c>
      <c r="AC232" s="316">
        <f t="shared" si="64"/>
        <v>931832</v>
      </c>
      <c r="AD232" s="74">
        <v>4500000</v>
      </c>
      <c r="AE232" s="74">
        <v>6000000</v>
      </c>
      <c r="AF232" s="334">
        <f t="shared" si="65"/>
        <v>177895.19999999998</v>
      </c>
      <c r="AG232" s="112">
        <f t="shared" si="66"/>
        <v>26554950</v>
      </c>
      <c r="AH232" s="74">
        <f t="shared" si="67"/>
        <v>1400010</v>
      </c>
      <c r="AI232" s="74">
        <f t="shared" si="68"/>
        <v>21347423.999999996</v>
      </c>
      <c r="AJ232" s="74">
        <f t="shared" si="69"/>
        <v>5310990</v>
      </c>
      <c r="AK232" s="74">
        <f t="shared" si="70"/>
        <v>4500000</v>
      </c>
      <c r="AL232" s="74">
        <f t="shared" si="71"/>
        <v>6000000</v>
      </c>
      <c r="AM232" s="74">
        <f t="shared" si="72"/>
        <v>4892117.9999999991</v>
      </c>
      <c r="AN232" s="74">
        <f t="shared" si="73"/>
        <v>5217666.2159999991</v>
      </c>
      <c r="AO232" s="74">
        <f t="shared" si="74"/>
        <v>0</v>
      </c>
      <c r="AP232" s="74">
        <f t="shared" si="75"/>
        <v>3000000</v>
      </c>
      <c r="AQ232" s="74">
        <v>0</v>
      </c>
      <c r="AR232" s="74">
        <v>0</v>
      </c>
      <c r="AS232" s="74">
        <v>0</v>
      </c>
      <c r="AT232" s="79">
        <v>0</v>
      </c>
      <c r="AU232" s="81">
        <f t="shared" si="76"/>
        <v>78223158.216000006</v>
      </c>
      <c r="AV232" s="112">
        <f t="shared" si="77"/>
        <v>54308316.440880008</v>
      </c>
      <c r="AW232" s="74">
        <f t="shared" si="78"/>
        <v>72912168.215999991</v>
      </c>
      <c r="AX232" s="74">
        <f t="shared" si="79"/>
        <v>5103851.7751199994</v>
      </c>
      <c r="AY232" s="75">
        <f t="shared" si="80"/>
        <v>1430831.644088001</v>
      </c>
      <c r="AZ232" s="74">
        <v>0</v>
      </c>
      <c r="BA232" s="74">
        <v>0</v>
      </c>
      <c r="BB232" s="74">
        <v>0</v>
      </c>
      <c r="BC232" s="79">
        <v>0</v>
      </c>
      <c r="BD232" s="79">
        <v>0</v>
      </c>
      <c r="BE232" s="79">
        <v>0</v>
      </c>
      <c r="BF232" s="77">
        <v>0</v>
      </c>
      <c r="BG232" s="344">
        <f t="shared" si="81"/>
        <v>6534683.4192080004</v>
      </c>
      <c r="BH232" s="187">
        <f t="shared" si="82"/>
        <v>71688474</v>
      </c>
      <c r="BJ232" s="50">
        <v>13029</v>
      </c>
      <c r="BK232" s="50" t="s">
        <v>3566</v>
      </c>
      <c r="BM232" s="50">
        <f t="shared" si="83"/>
        <v>0</v>
      </c>
    </row>
    <row r="233" spans="1:65" s="50" customFormat="1" ht="24" customHeight="1" x14ac:dyDescent="0.4">
      <c r="A233" s="181">
        <f t="shared" si="63"/>
        <v>2655495</v>
      </c>
      <c r="B233" s="296">
        <v>681</v>
      </c>
      <c r="C233" s="264">
        <v>480</v>
      </c>
      <c r="D233" s="297">
        <v>13030</v>
      </c>
      <c r="E233" s="241" t="s">
        <v>473</v>
      </c>
      <c r="F233" s="242" t="s">
        <v>825</v>
      </c>
      <c r="G233" s="285" t="s">
        <v>137</v>
      </c>
      <c r="H233" s="272" t="s">
        <v>799</v>
      </c>
      <c r="I233" s="427" t="s">
        <v>3075</v>
      </c>
      <c r="J233" s="68" t="s">
        <v>826</v>
      </c>
      <c r="K233" s="64" t="s">
        <v>827</v>
      </c>
      <c r="L233" s="64" t="s">
        <v>799</v>
      </c>
      <c r="M233" s="290" t="s">
        <v>137</v>
      </c>
      <c r="N233" s="243" t="s">
        <v>2410</v>
      </c>
      <c r="O233" s="64"/>
      <c r="P233" s="89"/>
      <c r="Q233" s="243">
        <v>30</v>
      </c>
      <c r="R233" s="245">
        <v>120</v>
      </c>
      <c r="S233" s="245">
        <v>110</v>
      </c>
      <c r="T233" s="245">
        <v>29.33</v>
      </c>
      <c r="U233" s="89">
        <v>0</v>
      </c>
      <c r="V233" s="260">
        <v>15</v>
      </c>
      <c r="W233" s="98">
        <v>0</v>
      </c>
      <c r="X233" s="83">
        <v>0</v>
      </c>
      <c r="Y233" s="98">
        <v>2</v>
      </c>
      <c r="Z233" s="64">
        <v>2</v>
      </c>
      <c r="AA233" s="315">
        <v>885165</v>
      </c>
      <c r="AB233" s="315">
        <v>46667</v>
      </c>
      <c r="AC233" s="316">
        <f t="shared" si="64"/>
        <v>931832</v>
      </c>
      <c r="AD233" s="74">
        <v>4500000</v>
      </c>
      <c r="AE233" s="74">
        <v>6000000</v>
      </c>
      <c r="AF233" s="334">
        <f t="shared" si="65"/>
        <v>177895.19999999998</v>
      </c>
      <c r="AG233" s="112">
        <f t="shared" si="66"/>
        <v>26554950</v>
      </c>
      <c r="AH233" s="74">
        <f t="shared" si="67"/>
        <v>1400010</v>
      </c>
      <c r="AI233" s="74">
        <f t="shared" si="68"/>
        <v>21347423.999999996</v>
      </c>
      <c r="AJ233" s="74">
        <f t="shared" si="69"/>
        <v>5310990</v>
      </c>
      <c r="AK233" s="74">
        <f t="shared" si="70"/>
        <v>4500000</v>
      </c>
      <c r="AL233" s="74">
        <f t="shared" si="71"/>
        <v>6000000</v>
      </c>
      <c r="AM233" s="74">
        <f t="shared" si="72"/>
        <v>4892117.9999999991</v>
      </c>
      <c r="AN233" s="74">
        <f t="shared" si="73"/>
        <v>5217666.2159999991</v>
      </c>
      <c r="AO233" s="74">
        <f t="shared" si="74"/>
        <v>0</v>
      </c>
      <c r="AP233" s="74">
        <f t="shared" si="75"/>
        <v>3000000</v>
      </c>
      <c r="AQ233" s="74">
        <v>0</v>
      </c>
      <c r="AR233" s="74">
        <v>0</v>
      </c>
      <c r="AS233" s="74">
        <v>0</v>
      </c>
      <c r="AT233" s="79">
        <v>0</v>
      </c>
      <c r="AU233" s="81">
        <f t="shared" si="76"/>
        <v>78223158.216000006</v>
      </c>
      <c r="AV233" s="112">
        <f t="shared" si="77"/>
        <v>54308316.440880008</v>
      </c>
      <c r="AW233" s="74">
        <f t="shared" si="78"/>
        <v>72912168.215999991</v>
      </c>
      <c r="AX233" s="74">
        <f t="shared" si="79"/>
        <v>5103851.7751199994</v>
      </c>
      <c r="AY233" s="75">
        <f t="shared" si="80"/>
        <v>1430831.644088001</v>
      </c>
      <c r="AZ233" s="74">
        <v>0</v>
      </c>
      <c r="BA233" s="74">
        <v>0</v>
      </c>
      <c r="BB233" s="74">
        <v>0</v>
      </c>
      <c r="BC233" s="79">
        <v>0</v>
      </c>
      <c r="BD233" s="79">
        <v>0</v>
      </c>
      <c r="BE233" s="79">
        <v>0</v>
      </c>
      <c r="BF233" s="77">
        <v>0</v>
      </c>
      <c r="BG233" s="344">
        <f t="shared" si="81"/>
        <v>6534683.4192080004</v>
      </c>
      <c r="BH233" s="187">
        <f t="shared" si="82"/>
        <v>71688474</v>
      </c>
      <c r="BJ233" s="50">
        <v>13030</v>
      </c>
      <c r="BK233" s="50" t="s">
        <v>3567</v>
      </c>
      <c r="BM233" s="50">
        <f t="shared" si="83"/>
        <v>0</v>
      </c>
    </row>
    <row r="234" spans="1:65" s="50" customFormat="1" ht="24" customHeight="1" x14ac:dyDescent="0.2">
      <c r="A234" s="181">
        <f t="shared" si="63"/>
        <v>2655495</v>
      </c>
      <c r="B234" s="296">
        <v>688</v>
      </c>
      <c r="C234" s="264">
        <v>487</v>
      </c>
      <c r="D234" s="297">
        <v>13031</v>
      </c>
      <c r="E234" s="241" t="s">
        <v>828</v>
      </c>
      <c r="F234" s="242" t="s">
        <v>829</v>
      </c>
      <c r="G234" s="285" t="s">
        <v>137</v>
      </c>
      <c r="H234" s="272" t="s">
        <v>799</v>
      </c>
      <c r="I234" s="292" t="s">
        <v>3082</v>
      </c>
      <c r="J234" s="64" t="s">
        <v>830</v>
      </c>
      <c r="K234" s="64" t="s">
        <v>831</v>
      </c>
      <c r="L234" s="64" t="s">
        <v>799</v>
      </c>
      <c r="M234" s="290" t="s">
        <v>137</v>
      </c>
      <c r="N234" s="243" t="s">
        <v>2410</v>
      </c>
      <c r="O234" s="64"/>
      <c r="P234" s="89"/>
      <c r="Q234" s="243">
        <v>30</v>
      </c>
      <c r="R234" s="245">
        <v>120</v>
      </c>
      <c r="S234" s="245">
        <v>110</v>
      </c>
      <c r="T234" s="245">
        <v>29.33</v>
      </c>
      <c r="U234" s="89">
        <v>0</v>
      </c>
      <c r="V234" s="260">
        <v>15</v>
      </c>
      <c r="W234" s="98">
        <v>0</v>
      </c>
      <c r="X234" s="83">
        <v>0</v>
      </c>
      <c r="Y234" s="98">
        <v>0</v>
      </c>
      <c r="Z234" s="64">
        <v>0</v>
      </c>
      <c r="AA234" s="315">
        <v>885165</v>
      </c>
      <c r="AB234" s="315">
        <v>46667</v>
      </c>
      <c r="AC234" s="316">
        <f t="shared" si="64"/>
        <v>931832</v>
      </c>
      <c r="AD234" s="74">
        <v>4500000</v>
      </c>
      <c r="AE234" s="74">
        <v>6000000</v>
      </c>
      <c r="AF234" s="334">
        <f t="shared" si="65"/>
        <v>177895.19999999998</v>
      </c>
      <c r="AG234" s="112">
        <f t="shared" si="66"/>
        <v>26554950</v>
      </c>
      <c r="AH234" s="74">
        <f t="shared" si="67"/>
        <v>1400010</v>
      </c>
      <c r="AI234" s="74">
        <f t="shared" si="68"/>
        <v>21347423.999999996</v>
      </c>
      <c r="AJ234" s="74">
        <f t="shared" si="69"/>
        <v>0</v>
      </c>
      <c r="AK234" s="74">
        <f t="shared" si="70"/>
        <v>4500000</v>
      </c>
      <c r="AL234" s="74">
        <f t="shared" si="71"/>
        <v>6000000</v>
      </c>
      <c r="AM234" s="74">
        <f t="shared" si="72"/>
        <v>4892117.9999999991</v>
      </c>
      <c r="AN234" s="74">
        <f t="shared" si="73"/>
        <v>5217666.2159999991</v>
      </c>
      <c r="AO234" s="74">
        <f t="shared" si="74"/>
        <v>0</v>
      </c>
      <c r="AP234" s="74">
        <f t="shared" si="75"/>
        <v>3000000</v>
      </c>
      <c r="AQ234" s="74">
        <v>0</v>
      </c>
      <c r="AR234" s="74">
        <v>0</v>
      </c>
      <c r="AS234" s="74">
        <v>0</v>
      </c>
      <c r="AT234" s="79">
        <v>0</v>
      </c>
      <c r="AU234" s="81">
        <f t="shared" si="76"/>
        <v>72912168.216000006</v>
      </c>
      <c r="AV234" s="112">
        <f t="shared" si="77"/>
        <v>54308316.440880008</v>
      </c>
      <c r="AW234" s="74">
        <f t="shared" si="78"/>
        <v>72912168.215999991</v>
      </c>
      <c r="AX234" s="74">
        <f t="shared" si="79"/>
        <v>5103851.7751199994</v>
      </c>
      <c r="AY234" s="75">
        <f t="shared" si="80"/>
        <v>1430831.644088001</v>
      </c>
      <c r="AZ234" s="74">
        <v>0</v>
      </c>
      <c r="BA234" s="74">
        <v>0</v>
      </c>
      <c r="BB234" s="74">
        <v>0</v>
      </c>
      <c r="BC234" s="79">
        <v>0</v>
      </c>
      <c r="BD234" s="79">
        <v>0</v>
      </c>
      <c r="BE234" s="79">
        <v>0</v>
      </c>
      <c r="BF234" s="77">
        <v>0</v>
      </c>
      <c r="BG234" s="344">
        <f t="shared" si="81"/>
        <v>6534683.4192080004</v>
      </c>
      <c r="BH234" s="187">
        <f t="shared" si="82"/>
        <v>66377484</v>
      </c>
      <c r="BJ234" s="50">
        <v>13031</v>
      </c>
      <c r="BK234" s="50" t="s">
        <v>3568</v>
      </c>
      <c r="BM234" s="50">
        <f t="shared" si="83"/>
        <v>0</v>
      </c>
    </row>
    <row r="235" spans="1:65" s="50" customFormat="1" ht="24" customHeight="1" x14ac:dyDescent="0.2">
      <c r="A235" s="181">
        <f t="shared" si="63"/>
        <v>2655495</v>
      </c>
      <c r="B235" s="296">
        <v>717</v>
      </c>
      <c r="C235" s="264">
        <v>516</v>
      </c>
      <c r="D235" s="297">
        <v>13032</v>
      </c>
      <c r="E235" s="241" t="s">
        <v>832</v>
      </c>
      <c r="F235" s="242" t="s">
        <v>833</v>
      </c>
      <c r="G235" s="285" t="s">
        <v>137</v>
      </c>
      <c r="H235" s="272" t="s">
        <v>799</v>
      </c>
      <c r="I235" s="292" t="s">
        <v>3110</v>
      </c>
      <c r="J235" s="64" t="s">
        <v>834</v>
      </c>
      <c r="K235" s="64" t="s">
        <v>835</v>
      </c>
      <c r="L235" s="64" t="s">
        <v>799</v>
      </c>
      <c r="M235" s="290" t="s">
        <v>137</v>
      </c>
      <c r="N235" s="243" t="s">
        <v>2410</v>
      </c>
      <c r="O235" s="64"/>
      <c r="P235" s="89"/>
      <c r="Q235" s="243">
        <v>30</v>
      </c>
      <c r="R235" s="245">
        <v>120</v>
      </c>
      <c r="S235" s="245">
        <v>110</v>
      </c>
      <c r="T235" s="245">
        <v>29.33</v>
      </c>
      <c r="U235" s="89">
        <v>0</v>
      </c>
      <c r="V235" s="260">
        <v>15</v>
      </c>
      <c r="W235" s="98">
        <v>0</v>
      </c>
      <c r="X235" s="83">
        <v>0</v>
      </c>
      <c r="Y235" s="98">
        <v>0</v>
      </c>
      <c r="Z235" s="64">
        <v>0</v>
      </c>
      <c r="AA235" s="315">
        <v>885165</v>
      </c>
      <c r="AB235" s="315">
        <v>46667</v>
      </c>
      <c r="AC235" s="316">
        <f t="shared" si="64"/>
        <v>931832</v>
      </c>
      <c r="AD235" s="74">
        <v>4500000</v>
      </c>
      <c r="AE235" s="74">
        <v>6000000</v>
      </c>
      <c r="AF235" s="334">
        <f t="shared" si="65"/>
        <v>177895.19999999998</v>
      </c>
      <c r="AG235" s="112">
        <f t="shared" si="66"/>
        <v>26554950</v>
      </c>
      <c r="AH235" s="74">
        <f t="shared" si="67"/>
        <v>1400010</v>
      </c>
      <c r="AI235" s="74">
        <f t="shared" si="68"/>
        <v>21347423.999999996</v>
      </c>
      <c r="AJ235" s="74">
        <f t="shared" si="69"/>
        <v>0</v>
      </c>
      <c r="AK235" s="74">
        <f t="shared" si="70"/>
        <v>4500000</v>
      </c>
      <c r="AL235" s="74">
        <f t="shared" si="71"/>
        <v>6000000</v>
      </c>
      <c r="AM235" s="74">
        <f t="shared" si="72"/>
        <v>4892117.9999999991</v>
      </c>
      <c r="AN235" s="74">
        <f t="shared" si="73"/>
        <v>5217666.2159999991</v>
      </c>
      <c r="AO235" s="74">
        <f t="shared" si="74"/>
        <v>0</v>
      </c>
      <c r="AP235" s="74">
        <f t="shared" si="75"/>
        <v>3000000</v>
      </c>
      <c r="AQ235" s="74">
        <v>0</v>
      </c>
      <c r="AR235" s="74">
        <v>0</v>
      </c>
      <c r="AS235" s="74">
        <v>0</v>
      </c>
      <c r="AT235" s="79">
        <v>0</v>
      </c>
      <c r="AU235" s="81">
        <f t="shared" si="76"/>
        <v>72912168.216000006</v>
      </c>
      <c r="AV235" s="112">
        <f t="shared" si="77"/>
        <v>54308316.440880008</v>
      </c>
      <c r="AW235" s="74">
        <f t="shared" si="78"/>
        <v>72912168.215999991</v>
      </c>
      <c r="AX235" s="74">
        <f t="shared" si="79"/>
        <v>5103851.7751199994</v>
      </c>
      <c r="AY235" s="75">
        <f t="shared" si="80"/>
        <v>1430831.644088001</v>
      </c>
      <c r="AZ235" s="74">
        <v>0</v>
      </c>
      <c r="BA235" s="74">
        <v>0</v>
      </c>
      <c r="BB235" s="74">
        <v>0</v>
      </c>
      <c r="BC235" s="79">
        <v>0</v>
      </c>
      <c r="BD235" s="79">
        <v>0</v>
      </c>
      <c r="BE235" s="79">
        <v>0</v>
      </c>
      <c r="BF235" s="77">
        <v>0</v>
      </c>
      <c r="BG235" s="344">
        <f t="shared" si="81"/>
        <v>6534683.4192080004</v>
      </c>
      <c r="BH235" s="187">
        <f t="shared" si="82"/>
        <v>66377484</v>
      </c>
      <c r="BJ235" s="50">
        <v>13032</v>
      </c>
      <c r="BK235" s="50" t="s">
        <v>3569</v>
      </c>
      <c r="BM235" s="50">
        <f t="shared" si="83"/>
        <v>0</v>
      </c>
    </row>
    <row r="236" spans="1:65" s="50" customFormat="1" ht="24" customHeight="1" x14ac:dyDescent="0.2">
      <c r="A236" s="181">
        <f t="shared" si="63"/>
        <v>2655495</v>
      </c>
      <c r="B236" s="296">
        <v>703</v>
      </c>
      <c r="C236" s="264">
        <v>502</v>
      </c>
      <c r="D236" s="297">
        <v>13033</v>
      </c>
      <c r="E236" s="241" t="s">
        <v>158</v>
      </c>
      <c r="F236" s="242" t="s">
        <v>765</v>
      </c>
      <c r="G236" s="285" t="s">
        <v>137</v>
      </c>
      <c r="H236" s="272" t="s">
        <v>799</v>
      </c>
      <c r="I236" s="292" t="s">
        <v>3097</v>
      </c>
      <c r="J236" s="64" t="s">
        <v>836</v>
      </c>
      <c r="K236" s="64" t="s">
        <v>837</v>
      </c>
      <c r="L236" s="64" t="s">
        <v>799</v>
      </c>
      <c r="M236" s="290" t="s">
        <v>137</v>
      </c>
      <c r="N236" s="243" t="s">
        <v>2410</v>
      </c>
      <c r="O236" s="64"/>
      <c r="P236" s="89"/>
      <c r="Q236" s="243">
        <v>30</v>
      </c>
      <c r="R236" s="245">
        <v>120</v>
      </c>
      <c r="S236" s="245">
        <v>110</v>
      </c>
      <c r="T236" s="245">
        <v>29.33</v>
      </c>
      <c r="U236" s="89">
        <v>0</v>
      </c>
      <c r="V236" s="260">
        <v>14</v>
      </c>
      <c r="W236" s="98">
        <v>0</v>
      </c>
      <c r="X236" s="83">
        <v>0</v>
      </c>
      <c r="Y236" s="98">
        <v>0</v>
      </c>
      <c r="Z236" s="64">
        <v>0</v>
      </c>
      <c r="AA236" s="315">
        <v>885165</v>
      </c>
      <c r="AB236" s="315">
        <v>46667</v>
      </c>
      <c r="AC236" s="316">
        <f t="shared" si="64"/>
        <v>931832</v>
      </c>
      <c r="AD236" s="74">
        <v>4500000</v>
      </c>
      <c r="AE236" s="74">
        <v>6000000</v>
      </c>
      <c r="AF236" s="334">
        <f t="shared" si="65"/>
        <v>177895.19999999998</v>
      </c>
      <c r="AG236" s="112">
        <f t="shared" si="66"/>
        <v>26554950</v>
      </c>
      <c r="AH236" s="74">
        <f t="shared" si="67"/>
        <v>1400010</v>
      </c>
      <c r="AI236" s="74">
        <f t="shared" si="68"/>
        <v>21347423.999999996</v>
      </c>
      <c r="AJ236" s="74">
        <f t="shared" si="69"/>
        <v>0</v>
      </c>
      <c r="AK236" s="74">
        <f t="shared" si="70"/>
        <v>4500000</v>
      </c>
      <c r="AL236" s="74">
        <f t="shared" si="71"/>
        <v>6000000</v>
      </c>
      <c r="AM236" s="74">
        <f t="shared" si="72"/>
        <v>4892117.9999999991</v>
      </c>
      <c r="AN236" s="74">
        <f t="shared" si="73"/>
        <v>5217666.2159999991</v>
      </c>
      <c r="AO236" s="74">
        <f t="shared" si="74"/>
        <v>0</v>
      </c>
      <c r="AP236" s="74">
        <f t="shared" si="75"/>
        <v>2800000</v>
      </c>
      <c r="AQ236" s="74">
        <v>0</v>
      </c>
      <c r="AR236" s="74">
        <v>0</v>
      </c>
      <c r="AS236" s="74">
        <v>0</v>
      </c>
      <c r="AT236" s="79">
        <v>0</v>
      </c>
      <c r="AU236" s="81">
        <f t="shared" si="76"/>
        <v>72712168.216000006</v>
      </c>
      <c r="AV236" s="112">
        <f t="shared" si="77"/>
        <v>54322316.440880008</v>
      </c>
      <c r="AW236" s="74">
        <f t="shared" si="78"/>
        <v>72712168.215999991</v>
      </c>
      <c r="AX236" s="74">
        <f t="shared" si="79"/>
        <v>5089851.7751199994</v>
      </c>
      <c r="AY236" s="75">
        <f t="shared" si="80"/>
        <v>1432231.644088001</v>
      </c>
      <c r="AZ236" s="74">
        <v>0</v>
      </c>
      <c r="BA236" s="74">
        <v>0</v>
      </c>
      <c r="BB236" s="74">
        <v>0</v>
      </c>
      <c r="BC236" s="79">
        <v>0</v>
      </c>
      <c r="BD236" s="79">
        <v>0</v>
      </c>
      <c r="BE236" s="79">
        <v>0</v>
      </c>
      <c r="BF236" s="77">
        <v>0</v>
      </c>
      <c r="BG236" s="344">
        <f t="shared" si="81"/>
        <v>6522083.4192080004</v>
      </c>
      <c r="BH236" s="187">
        <f t="shared" si="82"/>
        <v>66190084</v>
      </c>
      <c r="BJ236" s="50">
        <v>13033</v>
      </c>
      <c r="BK236" s="50" t="s">
        <v>3570</v>
      </c>
      <c r="BM236" s="50">
        <f t="shared" si="83"/>
        <v>0</v>
      </c>
    </row>
    <row r="237" spans="1:65" s="50" customFormat="1" ht="24" customHeight="1" x14ac:dyDescent="0.2">
      <c r="A237" s="181">
        <f t="shared" si="63"/>
        <v>2655495</v>
      </c>
      <c r="B237" s="296">
        <v>682</v>
      </c>
      <c r="C237" s="264">
        <v>481</v>
      </c>
      <c r="D237" s="297">
        <v>13034</v>
      </c>
      <c r="E237" s="241" t="s">
        <v>838</v>
      </c>
      <c r="F237" s="242" t="s">
        <v>839</v>
      </c>
      <c r="G237" s="285" t="s">
        <v>137</v>
      </c>
      <c r="H237" s="272" t="s">
        <v>799</v>
      </c>
      <c r="I237" s="292" t="s">
        <v>3076</v>
      </c>
      <c r="J237" s="64" t="s">
        <v>840</v>
      </c>
      <c r="K237" s="64" t="s">
        <v>841</v>
      </c>
      <c r="L237" s="64" t="s">
        <v>799</v>
      </c>
      <c r="M237" s="290" t="s">
        <v>137</v>
      </c>
      <c r="N237" s="243" t="s">
        <v>2410</v>
      </c>
      <c r="O237" s="64"/>
      <c r="P237" s="89"/>
      <c r="Q237" s="243">
        <v>30</v>
      </c>
      <c r="R237" s="245">
        <v>120</v>
      </c>
      <c r="S237" s="245">
        <v>110</v>
      </c>
      <c r="T237" s="245">
        <v>29.33</v>
      </c>
      <c r="U237" s="89">
        <v>0</v>
      </c>
      <c r="V237" s="260">
        <v>15</v>
      </c>
      <c r="W237" s="98">
        <v>0</v>
      </c>
      <c r="X237" s="83">
        <v>0</v>
      </c>
      <c r="Y237" s="98">
        <v>2</v>
      </c>
      <c r="Z237" s="64">
        <v>1</v>
      </c>
      <c r="AA237" s="315">
        <v>885165</v>
      </c>
      <c r="AB237" s="315">
        <v>46667</v>
      </c>
      <c r="AC237" s="316">
        <f t="shared" si="64"/>
        <v>931832</v>
      </c>
      <c r="AD237" s="74">
        <v>4500000</v>
      </c>
      <c r="AE237" s="74">
        <v>6000000</v>
      </c>
      <c r="AF237" s="334">
        <f t="shared" si="65"/>
        <v>177895.19999999998</v>
      </c>
      <c r="AG237" s="112">
        <f t="shared" si="66"/>
        <v>26554950</v>
      </c>
      <c r="AH237" s="74">
        <f t="shared" si="67"/>
        <v>1400010</v>
      </c>
      <c r="AI237" s="74">
        <f t="shared" si="68"/>
        <v>21347423.999999996</v>
      </c>
      <c r="AJ237" s="74">
        <f t="shared" si="69"/>
        <v>2655495</v>
      </c>
      <c r="AK237" s="74">
        <f t="shared" si="70"/>
        <v>4500000</v>
      </c>
      <c r="AL237" s="74">
        <f t="shared" si="71"/>
        <v>6000000</v>
      </c>
      <c r="AM237" s="74">
        <f t="shared" si="72"/>
        <v>4892117.9999999991</v>
      </c>
      <c r="AN237" s="74">
        <f t="shared" si="73"/>
        <v>5217666.2159999991</v>
      </c>
      <c r="AO237" s="74">
        <f t="shared" si="74"/>
        <v>0</v>
      </c>
      <c r="AP237" s="74">
        <f t="shared" si="75"/>
        <v>3000000</v>
      </c>
      <c r="AQ237" s="74">
        <v>0</v>
      </c>
      <c r="AR237" s="74">
        <v>0</v>
      </c>
      <c r="AS237" s="74">
        <v>0</v>
      </c>
      <c r="AT237" s="79">
        <v>0</v>
      </c>
      <c r="AU237" s="81">
        <f t="shared" si="76"/>
        <v>75567663.216000006</v>
      </c>
      <c r="AV237" s="112">
        <f t="shared" si="77"/>
        <v>54308316.440880008</v>
      </c>
      <c r="AW237" s="74">
        <f t="shared" si="78"/>
        <v>72912168.215999991</v>
      </c>
      <c r="AX237" s="74">
        <f t="shared" si="79"/>
        <v>5103851.7751199994</v>
      </c>
      <c r="AY237" s="75">
        <f t="shared" si="80"/>
        <v>1430831.644088001</v>
      </c>
      <c r="AZ237" s="74">
        <v>0</v>
      </c>
      <c r="BA237" s="74">
        <v>0</v>
      </c>
      <c r="BB237" s="74">
        <v>0</v>
      </c>
      <c r="BC237" s="79">
        <v>0</v>
      </c>
      <c r="BD237" s="79">
        <v>0</v>
      </c>
      <c r="BE237" s="79">
        <v>0</v>
      </c>
      <c r="BF237" s="77">
        <v>0</v>
      </c>
      <c r="BG237" s="344">
        <f t="shared" si="81"/>
        <v>6534683.4192080004</v>
      </c>
      <c r="BH237" s="187">
        <f t="shared" si="82"/>
        <v>69032979</v>
      </c>
      <c r="BJ237" s="50">
        <v>13034</v>
      </c>
      <c r="BK237" s="50" t="s">
        <v>3571</v>
      </c>
      <c r="BM237" s="50">
        <f t="shared" si="83"/>
        <v>0</v>
      </c>
    </row>
    <row r="238" spans="1:65" s="50" customFormat="1" ht="24" customHeight="1" x14ac:dyDescent="0.2">
      <c r="A238" s="181">
        <f t="shared" si="63"/>
        <v>2655495</v>
      </c>
      <c r="B238" s="296">
        <v>686</v>
      </c>
      <c r="C238" s="264">
        <v>485</v>
      </c>
      <c r="D238" s="297">
        <v>13035</v>
      </c>
      <c r="E238" s="241" t="s">
        <v>842</v>
      </c>
      <c r="F238" s="242" t="s">
        <v>843</v>
      </c>
      <c r="G238" s="285" t="s">
        <v>137</v>
      </c>
      <c r="H238" s="272" t="s">
        <v>799</v>
      </c>
      <c r="I238" s="292" t="s">
        <v>3080</v>
      </c>
      <c r="J238" s="64" t="s">
        <v>844</v>
      </c>
      <c r="K238" s="64" t="s">
        <v>845</v>
      </c>
      <c r="L238" s="64" t="s">
        <v>799</v>
      </c>
      <c r="M238" s="290" t="s">
        <v>137</v>
      </c>
      <c r="N238" s="243" t="s">
        <v>2410</v>
      </c>
      <c r="O238" s="64"/>
      <c r="P238" s="89"/>
      <c r="Q238" s="243">
        <v>30</v>
      </c>
      <c r="R238" s="245">
        <v>120</v>
      </c>
      <c r="S238" s="245">
        <v>110</v>
      </c>
      <c r="T238" s="245">
        <v>29.33</v>
      </c>
      <c r="U238" s="89">
        <v>0</v>
      </c>
      <c r="V238" s="260">
        <v>15</v>
      </c>
      <c r="W238" s="98">
        <v>0</v>
      </c>
      <c r="X238" s="83">
        <v>0</v>
      </c>
      <c r="Y238" s="98">
        <v>1</v>
      </c>
      <c r="Z238" s="64">
        <v>1</v>
      </c>
      <c r="AA238" s="315">
        <v>885165</v>
      </c>
      <c r="AB238" s="315">
        <v>46667</v>
      </c>
      <c r="AC238" s="316">
        <f t="shared" si="64"/>
        <v>931832</v>
      </c>
      <c r="AD238" s="74">
        <v>4500000</v>
      </c>
      <c r="AE238" s="74">
        <v>6000000</v>
      </c>
      <c r="AF238" s="334">
        <f t="shared" si="65"/>
        <v>177895.19999999998</v>
      </c>
      <c r="AG238" s="112">
        <f t="shared" si="66"/>
        <v>26554950</v>
      </c>
      <c r="AH238" s="74">
        <f t="shared" si="67"/>
        <v>1400010</v>
      </c>
      <c r="AI238" s="74">
        <f t="shared" si="68"/>
        <v>21347423.999999996</v>
      </c>
      <c r="AJ238" s="74">
        <f t="shared" si="69"/>
        <v>2655495</v>
      </c>
      <c r="AK238" s="74">
        <f t="shared" si="70"/>
        <v>4500000</v>
      </c>
      <c r="AL238" s="74">
        <f t="shared" si="71"/>
        <v>6000000</v>
      </c>
      <c r="AM238" s="74">
        <f t="shared" si="72"/>
        <v>4892117.9999999991</v>
      </c>
      <c r="AN238" s="74">
        <f t="shared" si="73"/>
        <v>5217666.2159999991</v>
      </c>
      <c r="AO238" s="74">
        <f t="shared" si="74"/>
        <v>0</v>
      </c>
      <c r="AP238" s="74">
        <f t="shared" si="75"/>
        <v>3000000</v>
      </c>
      <c r="AQ238" s="74">
        <v>0</v>
      </c>
      <c r="AR238" s="74">
        <v>0</v>
      </c>
      <c r="AS238" s="74">
        <v>0</v>
      </c>
      <c r="AT238" s="79">
        <v>0</v>
      </c>
      <c r="AU238" s="81">
        <f t="shared" si="76"/>
        <v>75567663.216000006</v>
      </c>
      <c r="AV238" s="112">
        <f t="shared" si="77"/>
        <v>54308316.440880008</v>
      </c>
      <c r="AW238" s="74">
        <f t="shared" si="78"/>
        <v>72912168.215999991</v>
      </c>
      <c r="AX238" s="74">
        <f t="shared" si="79"/>
        <v>5103851.7751199994</v>
      </c>
      <c r="AY238" s="75">
        <f t="shared" si="80"/>
        <v>1430831.644088001</v>
      </c>
      <c r="AZ238" s="74">
        <v>0</v>
      </c>
      <c r="BA238" s="74">
        <v>0</v>
      </c>
      <c r="BB238" s="74">
        <v>0</v>
      </c>
      <c r="BC238" s="79">
        <v>0</v>
      </c>
      <c r="BD238" s="79">
        <v>0</v>
      </c>
      <c r="BE238" s="79">
        <v>0</v>
      </c>
      <c r="BF238" s="77">
        <v>0</v>
      </c>
      <c r="BG238" s="344">
        <f t="shared" si="81"/>
        <v>6534683.4192080004</v>
      </c>
      <c r="BH238" s="187">
        <f t="shared" si="82"/>
        <v>69032979</v>
      </c>
      <c r="BJ238" s="50">
        <v>13035</v>
      </c>
      <c r="BK238" s="50" t="s">
        <v>3572</v>
      </c>
      <c r="BM238" s="50">
        <f t="shared" si="83"/>
        <v>0</v>
      </c>
    </row>
    <row r="239" spans="1:65" s="50" customFormat="1" ht="24" customHeight="1" x14ac:dyDescent="0.2">
      <c r="A239" s="181">
        <f t="shared" si="63"/>
        <v>2655495</v>
      </c>
      <c r="B239" s="296">
        <v>706</v>
      </c>
      <c r="C239" s="264">
        <v>505</v>
      </c>
      <c r="D239" s="297">
        <v>13036</v>
      </c>
      <c r="E239" s="241" t="s">
        <v>298</v>
      </c>
      <c r="F239" s="242" t="s">
        <v>612</v>
      </c>
      <c r="G239" s="285" t="s">
        <v>137</v>
      </c>
      <c r="H239" s="272" t="s">
        <v>799</v>
      </c>
      <c r="I239" s="292" t="s">
        <v>3100</v>
      </c>
      <c r="J239" s="64" t="s">
        <v>846</v>
      </c>
      <c r="K239" s="64" t="s">
        <v>847</v>
      </c>
      <c r="L239" s="64" t="s">
        <v>799</v>
      </c>
      <c r="M239" s="290" t="s">
        <v>137</v>
      </c>
      <c r="N239" s="243" t="s">
        <v>2410</v>
      </c>
      <c r="O239" s="64"/>
      <c r="P239" s="89"/>
      <c r="Q239" s="243">
        <v>30</v>
      </c>
      <c r="R239" s="245">
        <v>120</v>
      </c>
      <c r="S239" s="245">
        <v>110</v>
      </c>
      <c r="T239" s="245">
        <v>29.33</v>
      </c>
      <c r="U239" s="89">
        <v>0</v>
      </c>
      <c r="V239" s="260">
        <v>15</v>
      </c>
      <c r="W239" s="98">
        <v>0</v>
      </c>
      <c r="X239" s="83">
        <v>0</v>
      </c>
      <c r="Y239" s="98">
        <v>2</v>
      </c>
      <c r="Z239" s="64">
        <v>0</v>
      </c>
      <c r="AA239" s="315">
        <v>885165</v>
      </c>
      <c r="AB239" s="315">
        <v>46667</v>
      </c>
      <c r="AC239" s="316">
        <f t="shared" si="64"/>
        <v>931832</v>
      </c>
      <c r="AD239" s="74">
        <v>4500000</v>
      </c>
      <c r="AE239" s="74">
        <v>6000000</v>
      </c>
      <c r="AF239" s="334">
        <f t="shared" si="65"/>
        <v>177895.19999999998</v>
      </c>
      <c r="AG239" s="112">
        <f t="shared" si="66"/>
        <v>26554950</v>
      </c>
      <c r="AH239" s="74">
        <f t="shared" si="67"/>
        <v>1400010</v>
      </c>
      <c r="AI239" s="74">
        <f t="shared" si="68"/>
        <v>21347423.999999996</v>
      </c>
      <c r="AJ239" s="74">
        <f t="shared" si="69"/>
        <v>0</v>
      </c>
      <c r="AK239" s="74">
        <f t="shared" si="70"/>
        <v>4500000</v>
      </c>
      <c r="AL239" s="74">
        <f t="shared" si="71"/>
        <v>6000000</v>
      </c>
      <c r="AM239" s="74">
        <f t="shared" si="72"/>
        <v>4892117.9999999991</v>
      </c>
      <c r="AN239" s="74">
        <f t="shared" si="73"/>
        <v>5217666.2159999991</v>
      </c>
      <c r="AO239" s="74">
        <f t="shared" si="74"/>
        <v>0</v>
      </c>
      <c r="AP239" s="74">
        <f t="shared" si="75"/>
        <v>3000000</v>
      </c>
      <c r="AQ239" s="74">
        <v>0</v>
      </c>
      <c r="AR239" s="74">
        <v>0</v>
      </c>
      <c r="AS239" s="74">
        <v>0</v>
      </c>
      <c r="AT239" s="79">
        <v>0</v>
      </c>
      <c r="AU239" s="81">
        <f t="shared" si="76"/>
        <v>72912168.216000006</v>
      </c>
      <c r="AV239" s="112">
        <f t="shared" si="77"/>
        <v>54308316.440880008</v>
      </c>
      <c r="AW239" s="74">
        <f t="shared" si="78"/>
        <v>72912168.215999991</v>
      </c>
      <c r="AX239" s="74">
        <f t="shared" si="79"/>
        <v>5103851.7751199994</v>
      </c>
      <c r="AY239" s="75">
        <f t="shared" si="80"/>
        <v>1430831.644088001</v>
      </c>
      <c r="AZ239" s="74">
        <v>0</v>
      </c>
      <c r="BA239" s="74">
        <v>0</v>
      </c>
      <c r="BB239" s="74">
        <v>0</v>
      </c>
      <c r="BC239" s="79">
        <v>0</v>
      </c>
      <c r="BD239" s="79">
        <v>0</v>
      </c>
      <c r="BE239" s="79">
        <v>0</v>
      </c>
      <c r="BF239" s="77">
        <v>0</v>
      </c>
      <c r="BG239" s="344">
        <f t="shared" si="81"/>
        <v>6534683.4192080004</v>
      </c>
      <c r="BH239" s="187">
        <f t="shared" si="82"/>
        <v>66377484</v>
      </c>
      <c r="BJ239" s="50">
        <v>13036</v>
      </c>
      <c r="BK239" s="50" t="s">
        <v>3573</v>
      </c>
      <c r="BM239" s="50">
        <f t="shared" si="83"/>
        <v>0</v>
      </c>
    </row>
    <row r="240" spans="1:65" s="50" customFormat="1" ht="24" customHeight="1" x14ac:dyDescent="0.5">
      <c r="A240" s="181">
        <f t="shared" si="63"/>
        <v>2655495</v>
      </c>
      <c r="B240" s="296">
        <v>726</v>
      </c>
      <c r="C240" s="264">
        <v>525</v>
      </c>
      <c r="D240" s="297">
        <v>13037</v>
      </c>
      <c r="E240" s="241" t="s">
        <v>190</v>
      </c>
      <c r="F240" s="242" t="s">
        <v>848</v>
      </c>
      <c r="G240" s="285" t="s">
        <v>137</v>
      </c>
      <c r="H240" s="272" t="s">
        <v>799</v>
      </c>
      <c r="I240" s="426" t="s">
        <v>3119</v>
      </c>
      <c r="J240" s="64" t="s">
        <v>849</v>
      </c>
      <c r="K240" s="64" t="s">
        <v>850</v>
      </c>
      <c r="L240" s="64" t="s">
        <v>799</v>
      </c>
      <c r="M240" s="290" t="s">
        <v>137</v>
      </c>
      <c r="N240" s="243" t="s">
        <v>2410</v>
      </c>
      <c r="O240" s="64"/>
      <c r="P240" s="89"/>
      <c r="Q240" s="243">
        <v>30</v>
      </c>
      <c r="R240" s="245">
        <v>120</v>
      </c>
      <c r="S240" s="245">
        <v>110</v>
      </c>
      <c r="T240" s="245">
        <v>29.33</v>
      </c>
      <c r="U240" s="89">
        <v>0</v>
      </c>
      <c r="V240" s="260">
        <v>14</v>
      </c>
      <c r="W240" s="98">
        <v>0</v>
      </c>
      <c r="X240" s="83">
        <v>0</v>
      </c>
      <c r="Y240" s="98">
        <v>1</v>
      </c>
      <c r="Z240" s="386">
        <f>Y240</f>
        <v>1</v>
      </c>
      <c r="AA240" s="315">
        <v>885165</v>
      </c>
      <c r="AB240" s="315">
        <v>46667</v>
      </c>
      <c r="AC240" s="316">
        <f t="shared" si="64"/>
        <v>931832</v>
      </c>
      <c r="AD240" s="74">
        <v>4500000</v>
      </c>
      <c r="AE240" s="74">
        <v>6000000</v>
      </c>
      <c r="AF240" s="334">
        <f t="shared" si="65"/>
        <v>177895.19999999998</v>
      </c>
      <c r="AG240" s="112">
        <f t="shared" si="66"/>
        <v>26554950</v>
      </c>
      <c r="AH240" s="74">
        <f t="shared" si="67"/>
        <v>1400010</v>
      </c>
      <c r="AI240" s="74">
        <f t="shared" si="68"/>
        <v>21347423.999999996</v>
      </c>
      <c r="AJ240" s="74">
        <f t="shared" si="69"/>
        <v>2655495</v>
      </c>
      <c r="AK240" s="74">
        <f t="shared" si="70"/>
        <v>4500000</v>
      </c>
      <c r="AL240" s="74">
        <f t="shared" si="71"/>
        <v>6000000</v>
      </c>
      <c r="AM240" s="74">
        <f t="shared" si="72"/>
        <v>4892117.9999999991</v>
      </c>
      <c r="AN240" s="74">
        <f t="shared" si="73"/>
        <v>5217666.2159999991</v>
      </c>
      <c r="AO240" s="74">
        <f t="shared" si="74"/>
        <v>0</v>
      </c>
      <c r="AP240" s="74">
        <f t="shared" si="75"/>
        <v>2800000</v>
      </c>
      <c r="AQ240" s="74">
        <v>0</v>
      </c>
      <c r="AR240" s="74">
        <v>0</v>
      </c>
      <c r="AS240" s="74">
        <v>0</v>
      </c>
      <c r="AT240" s="79">
        <v>0</v>
      </c>
      <c r="AU240" s="81">
        <f t="shared" si="76"/>
        <v>75367663.216000006</v>
      </c>
      <c r="AV240" s="112">
        <f t="shared" si="77"/>
        <v>54322316.440880008</v>
      </c>
      <c r="AW240" s="74">
        <f t="shared" si="78"/>
        <v>72712168.215999991</v>
      </c>
      <c r="AX240" s="74">
        <f t="shared" si="79"/>
        <v>5089851.7751199994</v>
      </c>
      <c r="AY240" s="75">
        <f t="shared" si="80"/>
        <v>1432231.644088001</v>
      </c>
      <c r="AZ240" s="74">
        <v>0</v>
      </c>
      <c r="BA240" s="74">
        <v>0</v>
      </c>
      <c r="BB240" s="74">
        <v>0</v>
      </c>
      <c r="BC240" s="79">
        <v>0</v>
      </c>
      <c r="BD240" s="79">
        <v>0</v>
      </c>
      <c r="BE240" s="79">
        <v>0</v>
      </c>
      <c r="BF240" s="77">
        <v>0</v>
      </c>
      <c r="BG240" s="344">
        <f t="shared" si="81"/>
        <v>6522083.4192080004</v>
      </c>
      <c r="BH240" s="187">
        <f t="shared" si="82"/>
        <v>68845579</v>
      </c>
      <c r="BJ240" s="50">
        <v>13037</v>
      </c>
      <c r="BK240" s="50" t="s">
        <v>3574</v>
      </c>
      <c r="BM240" s="50">
        <f t="shared" si="83"/>
        <v>0</v>
      </c>
    </row>
    <row r="241" spans="1:65" s="50" customFormat="1" ht="24" customHeight="1" x14ac:dyDescent="0.2">
      <c r="A241" s="181">
        <f t="shared" si="63"/>
        <v>2655495</v>
      </c>
      <c r="B241" s="296">
        <v>690</v>
      </c>
      <c r="C241" s="264">
        <v>489</v>
      </c>
      <c r="D241" s="297">
        <v>13038</v>
      </c>
      <c r="E241" s="241" t="s">
        <v>851</v>
      </c>
      <c r="F241" s="242" t="s">
        <v>852</v>
      </c>
      <c r="G241" s="285" t="s">
        <v>137</v>
      </c>
      <c r="H241" s="272" t="s">
        <v>799</v>
      </c>
      <c r="I241" s="292" t="s">
        <v>3084</v>
      </c>
      <c r="J241" s="64" t="s">
        <v>853</v>
      </c>
      <c r="K241" s="64" t="s">
        <v>854</v>
      </c>
      <c r="L241" s="64" t="s">
        <v>799</v>
      </c>
      <c r="M241" s="290" t="s">
        <v>137</v>
      </c>
      <c r="N241" s="243" t="s">
        <v>2410</v>
      </c>
      <c r="O241" s="64"/>
      <c r="P241" s="89"/>
      <c r="Q241" s="243">
        <v>30</v>
      </c>
      <c r="R241" s="245">
        <v>120</v>
      </c>
      <c r="S241" s="245">
        <v>110</v>
      </c>
      <c r="T241" s="245">
        <v>29.33</v>
      </c>
      <c r="U241" s="89">
        <v>0</v>
      </c>
      <c r="V241" s="260">
        <v>14</v>
      </c>
      <c r="W241" s="98">
        <v>0</v>
      </c>
      <c r="X241" s="83">
        <v>0</v>
      </c>
      <c r="Y241" s="98">
        <v>2</v>
      </c>
      <c r="Z241" s="64">
        <v>0</v>
      </c>
      <c r="AA241" s="315">
        <v>885165</v>
      </c>
      <c r="AB241" s="315">
        <v>46667</v>
      </c>
      <c r="AC241" s="316">
        <f t="shared" si="64"/>
        <v>931832</v>
      </c>
      <c r="AD241" s="74">
        <v>4500000</v>
      </c>
      <c r="AE241" s="74">
        <v>6000000</v>
      </c>
      <c r="AF241" s="334">
        <f t="shared" si="65"/>
        <v>177895.19999999998</v>
      </c>
      <c r="AG241" s="112">
        <f t="shared" si="66"/>
        <v>26554950</v>
      </c>
      <c r="AH241" s="74">
        <f t="shared" si="67"/>
        <v>1400010</v>
      </c>
      <c r="AI241" s="74">
        <f t="shared" si="68"/>
        <v>21347423.999999996</v>
      </c>
      <c r="AJ241" s="74">
        <f t="shared" si="69"/>
        <v>0</v>
      </c>
      <c r="AK241" s="74">
        <f t="shared" si="70"/>
        <v>4500000</v>
      </c>
      <c r="AL241" s="74">
        <f t="shared" si="71"/>
        <v>6000000</v>
      </c>
      <c r="AM241" s="74">
        <f t="shared" si="72"/>
        <v>4892117.9999999991</v>
      </c>
      <c r="AN241" s="74">
        <f t="shared" si="73"/>
        <v>5217666.2159999991</v>
      </c>
      <c r="AO241" s="74">
        <f t="shared" si="74"/>
        <v>0</v>
      </c>
      <c r="AP241" s="74">
        <f t="shared" si="75"/>
        <v>2800000</v>
      </c>
      <c r="AQ241" s="74">
        <v>0</v>
      </c>
      <c r="AR241" s="74">
        <v>0</v>
      </c>
      <c r="AS241" s="74">
        <v>0</v>
      </c>
      <c r="AT241" s="79">
        <v>0</v>
      </c>
      <c r="AU241" s="81">
        <f t="shared" si="76"/>
        <v>72712168.216000006</v>
      </c>
      <c r="AV241" s="112">
        <f t="shared" si="77"/>
        <v>54322316.440880008</v>
      </c>
      <c r="AW241" s="74">
        <f t="shared" si="78"/>
        <v>72712168.215999991</v>
      </c>
      <c r="AX241" s="74">
        <f t="shared" si="79"/>
        <v>5089851.7751199994</v>
      </c>
      <c r="AY241" s="75">
        <f t="shared" si="80"/>
        <v>1432231.644088001</v>
      </c>
      <c r="AZ241" s="74">
        <v>0</v>
      </c>
      <c r="BA241" s="74">
        <v>0</v>
      </c>
      <c r="BB241" s="74">
        <v>0</v>
      </c>
      <c r="BC241" s="79">
        <v>0</v>
      </c>
      <c r="BD241" s="79">
        <v>0</v>
      </c>
      <c r="BE241" s="79">
        <v>0</v>
      </c>
      <c r="BF241" s="77">
        <v>0</v>
      </c>
      <c r="BG241" s="344">
        <f t="shared" si="81"/>
        <v>6522083.4192080004</v>
      </c>
      <c r="BH241" s="187">
        <f t="shared" si="82"/>
        <v>66190084</v>
      </c>
      <c r="BJ241" s="50">
        <v>13038</v>
      </c>
      <c r="BK241" s="50" t="s">
        <v>3575</v>
      </c>
      <c r="BM241" s="50">
        <f t="shared" si="83"/>
        <v>0</v>
      </c>
    </row>
    <row r="242" spans="1:65" s="50" customFormat="1" ht="24" customHeight="1" x14ac:dyDescent="0.2">
      <c r="A242" s="181">
        <f t="shared" si="63"/>
        <v>2655495</v>
      </c>
      <c r="B242" s="296">
        <v>719</v>
      </c>
      <c r="C242" s="264">
        <v>518</v>
      </c>
      <c r="D242" s="297">
        <v>13039</v>
      </c>
      <c r="E242" s="241" t="s">
        <v>259</v>
      </c>
      <c r="F242" s="242" t="s">
        <v>855</v>
      </c>
      <c r="G242" s="285" t="s">
        <v>137</v>
      </c>
      <c r="H242" s="272" t="s">
        <v>799</v>
      </c>
      <c r="I242" s="292" t="s">
        <v>3112</v>
      </c>
      <c r="J242" s="64" t="s">
        <v>856</v>
      </c>
      <c r="K242" s="64" t="s">
        <v>857</v>
      </c>
      <c r="L242" s="64" t="s">
        <v>799</v>
      </c>
      <c r="M242" s="290" t="s">
        <v>137</v>
      </c>
      <c r="N242" s="243" t="s">
        <v>2410</v>
      </c>
      <c r="O242" s="64"/>
      <c r="P242" s="89"/>
      <c r="Q242" s="243">
        <v>30</v>
      </c>
      <c r="R242" s="245">
        <v>120</v>
      </c>
      <c r="S242" s="245">
        <v>110</v>
      </c>
      <c r="T242" s="245">
        <v>29.33</v>
      </c>
      <c r="U242" s="89">
        <v>0</v>
      </c>
      <c r="V242" s="260">
        <v>14</v>
      </c>
      <c r="W242" s="98">
        <v>0</v>
      </c>
      <c r="X242" s="83">
        <v>0</v>
      </c>
      <c r="Y242" s="98">
        <v>2</v>
      </c>
      <c r="Z242" s="64">
        <v>2</v>
      </c>
      <c r="AA242" s="315">
        <v>885165</v>
      </c>
      <c r="AB242" s="315">
        <v>46667</v>
      </c>
      <c r="AC242" s="316">
        <f t="shared" si="64"/>
        <v>931832</v>
      </c>
      <c r="AD242" s="74">
        <v>4500000</v>
      </c>
      <c r="AE242" s="74">
        <v>6000000</v>
      </c>
      <c r="AF242" s="334">
        <f t="shared" si="65"/>
        <v>177895.19999999998</v>
      </c>
      <c r="AG242" s="112">
        <f t="shared" si="66"/>
        <v>26554950</v>
      </c>
      <c r="AH242" s="74">
        <f t="shared" si="67"/>
        <v>1400010</v>
      </c>
      <c r="AI242" s="74">
        <f t="shared" si="68"/>
        <v>21347423.999999996</v>
      </c>
      <c r="AJ242" s="74">
        <f t="shared" si="69"/>
        <v>5310990</v>
      </c>
      <c r="AK242" s="74">
        <f t="shared" si="70"/>
        <v>4500000</v>
      </c>
      <c r="AL242" s="74">
        <f t="shared" si="71"/>
        <v>6000000</v>
      </c>
      <c r="AM242" s="74">
        <f t="shared" si="72"/>
        <v>4892117.9999999991</v>
      </c>
      <c r="AN242" s="74">
        <f t="shared" si="73"/>
        <v>5217666.2159999991</v>
      </c>
      <c r="AO242" s="74">
        <f t="shared" si="74"/>
        <v>0</v>
      </c>
      <c r="AP242" s="74">
        <f t="shared" si="75"/>
        <v>2800000</v>
      </c>
      <c r="AQ242" s="74">
        <v>0</v>
      </c>
      <c r="AR242" s="74">
        <v>0</v>
      </c>
      <c r="AS242" s="74">
        <v>0</v>
      </c>
      <c r="AT242" s="79">
        <v>0</v>
      </c>
      <c r="AU242" s="81">
        <f t="shared" si="76"/>
        <v>78023158.216000006</v>
      </c>
      <c r="AV242" s="112">
        <f t="shared" si="77"/>
        <v>54322316.440880008</v>
      </c>
      <c r="AW242" s="74">
        <f t="shared" si="78"/>
        <v>72712168.215999991</v>
      </c>
      <c r="AX242" s="74">
        <f t="shared" si="79"/>
        <v>5089851.7751199994</v>
      </c>
      <c r="AY242" s="75">
        <f t="shared" si="80"/>
        <v>1432231.644088001</v>
      </c>
      <c r="AZ242" s="74">
        <v>0</v>
      </c>
      <c r="BA242" s="74">
        <v>0</v>
      </c>
      <c r="BB242" s="74">
        <v>0</v>
      </c>
      <c r="BC242" s="79">
        <v>0</v>
      </c>
      <c r="BD242" s="79">
        <v>0</v>
      </c>
      <c r="BE242" s="79">
        <v>0</v>
      </c>
      <c r="BF242" s="77">
        <v>0</v>
      </c>
      <c r="BG242" s="344">
        <f t="shared" si="81"/>
        <v>6522083.4192080004</v>
      </c>
      <c r="BH242" s="187">
        <f t="shared" si="82"/>
        <v>71501074</v>
      </c>
      <c r="BJ242" s="50">
        <v>13039</v>
      </c>
      <c r="BK242" s="50" t="s">
        <v>3576</v>
      </c>
      <c r="BM242" s="50">
        <f t="shared" si="83"/>
        <v>0</v>
      </c>
    </row>
    <row r="243" spans="1:65" s="50" customFormat="1" ht="24" customHeight="1" x14ac:dyDescent="0.2">
      <c r="A243" s="181">
        <f t="shared" si="63"/>
        <v>2655495</v>
      </c>
      <c r="B243" s="296">
        <v>685</v>
      </c>
      <c r="C243" s="264">
        <v>484</v>
      </c>
      <c r="D243" s="297">
        <v>13040</v>
      </c>
      <c r="E243" s="241" t="s">
        <v>488</v>
      </c>
      <c r="F243" s="242" t="s">
        <v>858</v>
      </c>
      <c r="G243" s="285" t="s">
        <v>137</v>
      </c>
      <c r="H243" s="272" t="s">
        <v>799</v>
      </c>
      <c r="I243" s="292" t="s">
        <v>3079</v>
      </c>
      <c r="J243" s="64" t="s">
        <v>859</v>
      </c>
      <c r="K243" s="64" t="s">
        <v>860</v>
      </c>
      <c r="L243" s="64" t="s">
        <v>799</v>
      </c>
      <c r="M243" s="290" t="s">
        <v>137</v>
      </c>
      <c r="N243" s="243" t="s">
        <v>2410</v>
      </c>
      <c r="O243" s="64"/>
      <c r="P243" s="89"/>
      <c r="Q243" s="243">
        <v>30</v>
      </c>
      <c r="R243" s="245">
        <v>120</v>
      </c>
      <c r="S243" s="245">
        <v>110</v>
      </c>
      <c r="T243" s="245">
        <v>29.33</v>
      </c>
      <c r="U243" s="89">
        <v>0</v>
      </c>
      <c r="V243" s="260">
        <v>14</v>
      </c>
      <c r="W243" s="98">
        <v>0</v>
      </c>
      <c r="X243" s="83">
        <v>0</v>
      </c>
      <c r="Y243" s="98">
        <v>1</v>
      </c>
      <c r="Z243" s="64">
        <v>1</v>
      </c>
      <c r="AA243" s="315">
        <v>885165</v>
      </c>
      <c r="AB243" s="315">
        <v>46667</v>
      </c>
      <c r="AC243" s="316">
        <f t="shared" si="64"/>
        <v>931832</v>
      </c>
      <c r="AD243" s="74">
        <v>4500000</v>
      </c>
      <c r="AE243" s="74">
        <v>6000000</v>
      </c>
      <c r="AF243" s="334">
        <f t="shared" si="65"/>
        <v>177895.19999999998</v>
      </c>
      <c r="AG243" s="112">
        <f t="shared" si="66"/>
        <v>26554950</v>
      </c>
      <c r="AH243" s="74">
        <f t="shared" si="67"/>
        <v>1400010</v>
      </c>
      <c r="AI243" s="74">
        <f t="shared" si="68"/>
        <v>21347423.999999996</v>
      </c>
      <c r="AJ243" s="74">
        <f t="shared" si="69"/>
        <v>2655495</v>
      </c>
      <c r="AK243" s="74">
        <f t="shared" si="70"/>
        <v>4500000</v>
      </c>
      <c r="AL243" s="74">
        <f t="shared" si="71"/>
        <v>6000000</v>
      </c>
      <c r="AM243" s="74">
        <f t="shared" si="72"/>
        <v>4892117.9999999991</v>
      </c>
      <c r="AN243" s="74">
        <f t="shared" si="73"/>
        <v>5217666.2159999991</v>
      </c>
      <c r="AO243" s="74">
        <f t="shared" si="74"/>
        <v>0</v>
      </c>
      <c r="AP243" s="74">
        <f t="shared" si="75"/>
        <v>2800000</v>
      </c>
      <c r="AQ243" s="74">
        <v>0</v>
      </c>
      <c r="AR243" s="74">
        <v>0</v>
      </c>
      <c r="AS243" s="74">
        <v>0</v>
      </c>
      <c r="AT243" s="79">
        <v>0</v>
      </c>
      <c r="AU243" s="81">
        <f t="shared" si="76"/>
        <v>75367663.216000006</v>
      </c>
      <c r="AV243" s="112">
        <f t="shared" si="77"/>
        <v>54322316.440880008</v>
      </c>
      <c r="AW243" s="74">
        <f t="shared" si="78"/>
        <v>72712168.215999991</v>
      </c>
      <c r="AX243" s="74">
        <f t="shared" si="79"/>
        <v>5089851.7751199994</v>
      </c>
      <c r="AY243" s="75">
        <f t="shared" si="80"/>
        <v>1432231.644088001</v>
      </c>
      <c r="AZ243" s="74">
        <v>0</v>
      </c>
      <c r="BA243" s="74">
        <v>0</v>
      </c>
      <c r="BB243" s="74">
        <v>0</v>
      </c>
      <c r="BC243" s="79">
        <v>0</v>
      </c>
      <c r="BD243" s="79">
        <v>0</v>
      </c>
      <c r="BE243" s="79">
        <v>0</v>
      </c>
      <c r="BF243" s="77">
        <v>0</v>
      </c>
      <c r="BG243" s="344">
        <f t="shared" si="81"/>
        <v>6522083.4192080004</v>
      </c>
      <c r="BH243" s="187">
        <f t="shared" si="82"/>
        <v>68845579</v>
      </c>
      <c r="BJ243" s="50">
        <v>13040</v>
      </c>
      <c r="BK243" s="50" t="s">
        <v>3577</v>
      </c>
      <c r="BM243" s="50">
        <f t="shared" si="83"/>
        <v>0</v>
      </c>
    </row>
    <row r="244" spans="1:65" s="50" customFormat="1" ht="24" customHeight="1" x14ac:dyDescent="0.2">
      <c r="A244" s="181">
        <f t="shared" si="63"/>
        <v>2655495</v>
      </c>
      <c r="B244" s="296">
        <v>699</v>
      </c>
      <c r="C244" s="264">
        <v>498</v>
      </c>
      <c r="D244" s="297">
        <v>13041</v>
      </c>
      <c r="E244" s="241" t="s">
        <v>99</v>
      </c>
      <c r="F244" s="242" t="s">
        <v>861</v>
      </c>
      <c r="G244" s="285" t="s">
        <v>137</v>
      </c>
      <c r="H244" s="272" t="s">
        <v>799</v>
      </c>
      <c r="I244" s="292" t="s">
        <v>3093</v>
      </c>
      <c r="J244" s="64" t="s">
        <v>862</v>
      </c>
      <c r="K244" s="64" t="s">
        <v>863</v>
      </c>
      <c r="L244" s="64" t="s">
        <v>799</v>
      </c>
      <c r="M244" s="290" t="s">
        <v>137</v>
      </c>
      <c r="N244" s="243" t="s">
        <v>2410</v>
      </c>
      <c r="O244" s="64"/>
      <c r="P244" s="89"/>
      <c r="Q244" s="243">
        <v>30</v>
      </c>
      <c r="R244" s="245">
        <v>120</v>
      </c>
      <c r="S244" s="245">
        <v>110</v>
      </c>
      <c r="T244" s="245">
        <v>29.33</v>
      </c>
      <c r="U244" s="89">
        <v>0</v>
      </c>
      <c r="V244" s="260">
        <v>15</v>
      </c>
      <c r="W244" s="98">
        <v>0</v>
      </c>
      <c r="X244" s="83">
        <v>0</v>
      </c>
      <c r="Y244" s="98">
        <v>2</v>
      </c>
      <c r="Z244" s="64">
        <v>3</v>
      </c>
      <c r="AA244" s="315">
        <v>885165</v>
      </c>
      <c r="AB244" s="315">
        <v>46667</v>
      </c>
      <c r="AC244" s="316">
        <f t="shared" si="64"/>
        <v>931832</v>
      </c>
      <c r="AD244" s="74">
        <v>4500000</v>
      </c>
      <c r="AE244" s="74">
        <v>6000000</v>
      </c>
      <c r="AF244" s="334">
        <f t="shared" si="65"/>
        <v>177895.19999999998</v>
      </c>
      <c r="AG244" s="112">
        <f t="shared" si="66"/>
        <v>26554950</v>
      </c>
      <c r="AH244" s="74">
        <f t="shared" si="67"/>
        <v>1400010</v>
      </c>
      <c r="AI244" s="74">
        <f t="shared" si="68"/>
        <v>21347423.999999996</v>
      </c>
      <c r="AJ244" s="74">
        <f t="shared" si="69"/>
        <v>7966485</v>
      </c>
      <c r="AK244" s="74">
        <f t="shared" si="70"/>
        <v>4500000</v>
      </c>
      <c r="AL244" s="74">
        <f t="shared" si="71"/>
        <v>6000000</v>
      </c>
      <c r="AM244" s="74">
        <f t="shared" si="72"/>
        <v>4892117.9999999991</v>
      </c>
      <c r="AN244" s="74">
        <f t="shared" si="73"/>
        <v>5217666.2159999991</v>
      </c>
      <c r="AO244" s="74">
        <f t="shared" si="74"/>
        <v>0</v>
      </c>
      <c r="AP244" s="74">
        <f t="shared" si="75"/>
        <v>3000000</v>
      </c>
      <c r="AQ244" s="74">
        <v>0</v>
      </c>
      <c r="AR244" s="74">
        <v>0</v>
      </c>
      <c r="AS244" s="74">
        <v>0</v>
      </c>
      <c r="AT244" s="79">
        <v>0</v>
      </c>
      <c r="AU244" s="81">
        <f t="shared" si="76"/>
        <v>80878653.216000006</v>
      </c>
      <c r="AV244" s="112">
        <f t="shared" si="77"/>
        <v>54308316.440880008</v>
      </c>
      <c r="AW244" s="74">
        <f t="shared" si="78"/>
        <v>72912168.215999991</v>
      </c>
      <c r="AX244" s="74">
        <f t="shared" si="79"/>
        <v>5103851.7751199994</v>
      </c>
      <c r="AY244" s="75">
        <f t="shared" si="80"/>
        <v>1430831.644088001</v>
      </c>
      <c r="AZ244" s="74">
        <v>0</v>
      </c>
      <c r="BA244" s="74">
        <v>0</v>
      </c>
      <c r="BB244" s="74">
        <v>0</v>
      </c>
      <c r="BC244" s="79">
        <v>0</v>
      </c>
      <c r="BD244" s="79">
        <v>0</v>
      </c>
      <c r="BE244" s="79">
        <v>0</v>
      </c>
      <c r="BF244" s="77">
        <v>0</v>
      </c>
      <c r="BG244" s="344">
        <f t="shared" si="81"/>
        <v>6534683.4192080004</v>
      </c>
      <c r="BH244" s="187">
        <f t="shared" si="82"/>
        <v>74343969</v>
      </c>
      <c r="BJ244" s="50">
        <v>13041</v>
      </c>
      <c r="BK244" s="50" t="s">
        <v>3578</v>
      </c>
      <c r="BM244" s="50">
        <f t="shared" si="83"/>
        <v>0</v>
      </c>
    </row>
    <row r="245" spans="1:65" s="50" customFormat="1" ht="24" customHeight="1" x14ac:dyDescent="0.2">
      <c r="A245" s="181">
        <f t="shared" si="63"/>
        <v>2655495</v>
      </c>
      <c r="B245" s="296">
        <v>695</v>
      </c>
      <c r="C245" s="264">
        <v>494</v>
      </c>
      <c r="D245" s="297">
        <v>13042</v>
      </c>
      <c r="E245" s="241" t="s">
        <v>864</v>
      </c>
      <c r="F245" s="242" t="s">
        <v>865</v>
      </c>
      <c r="G245" s="285" t="s">
        <v>137</v>
      </c>
      <c r="H245" s="272" t="s">
        <v>799</v>
      </c>
      <c r="I245" s="292" t="s">
        <v>3089</v>
      </c>
      <c r="J245" s="64" t="s">
        <v>866</v>
      </c>
      <c r="K245" s="64" t="s">
        <v>867</v>
      </c>
      <c r="L245" s="64" t="s">
        <v>799</v>
      </c>
      <c r="M245" s="290" t="s">
        <v>137</v>
      </c>
      <c r="N245" s="243" t="s">
        <v>2410</v>
      </c>
      <c r="O245" s="64"/>
      <c r="P245" s="89"/>
      <c r="Q245" s="243">
        <v>30</v>
      </c>
      <c r="R245" s="245">
        <v>120</v>
      </c>
      <c r="S245" s="245">
        <v>110</v>
      </c>
      <c r="T245" s="245">
        <v>29.33</v>
      </c>
      <c r="U245" s="89">
        <v>0</v>
      </c>
      <c r="V245" s="260">
        <v>15</v>
      </c>
      <c r="W245" s="98">
        <v>0</v>
      </c>
      <c r="X245" s="83">
        <v>0</v>
      </c>
      <c r="Y245" s="98">
        <v>1</v>
      </c>
      <c r="Z245" s="64">
        <v>2</v>
      </c>
      <c r="AA245" s="315">
        <v>885165</v>
      </c>
      <c r="AB245" s="315">
        <v>46667</v>
      </c>
      <c r="AC245" s="316">
        <f t="shared" si="64"/>
        <v>931832</v>
      </c>
      <c r="AD245" s="74">
        <v>4500000</v>
      </c>
      <c r="AE245" s="74">
        <v>6000000</v>
      </c>
      <c r="AF245" s="334">
        <f t="shared" si="65"/>
        <v>177895.19999999998</v>
      </c>
      <c r="AG245" s="112">
        <f t="shared" si="66"/>
        <v>26554950</v>
      </c>
      <c r="AH245" s="74">
        <f t="shared" si="67"/>
        <v>1400010</v>
      </c>
      <c r="AI245" s="74">
        <f t="shared" si="68"/>
        <v>21347423.999999996</v>
      </c>
      <c r="AJ245" s="74">
        <f t="shared" si="69"/>
        <v>5310990</v>
      </c>
      <c r="AK245" s="74">
        <f t="shared" si="70"/>
        <v>4500000</v>
      </c>
      <c r="AL245" s="74">
        <f t="shared" si="71"/>
        <v>6000000</v>
      </c>
      <c r="AM245" s="74">
        <f t="shared" si="72"/>
        <v>4892117.9999999991</v>
      </c>
      <c r="AN245" s="74">
        <f t="shared" si="73"/>
        <v>5217666.2159999991</v>
      </c>
      <c r="AO245" s="74">
        <f t="shared" si="74"/>
        <v>0</v>
      </c>
      <c r="AP245" s="74">
        <f t="shared" si="75"/>
        <v>3000000</v>
      </c>
      <c r="AQ245" s="74">
        <v>0</v>
      </c>
      <c r="AR245" s="74">
        <v>0</v>
      </c>
      <c r="AS245" s="74">
        <v>0</v>
      </c>
      <c r="AT245" s="79">
        <v>0</v>
      </c>
      <c r="AU245" s="81">
        <f t="shared" si="76"/>
        <v>78223158.216000006</v>
      </c>
      <c r="AV245" s="112">
        <f t="shared" si="77"/>
        <v>54308316.440880008</v>
      </c>
      <c r="AW245" s="74">
        <f t="shared" si="78"/>
        <v>72912168.215999991</v>
      </c>
      <c r="AX245" s="74">
        <f t="shared" si="79"/>
        <v>5103851.7751199994</v>
      </c>
      <c r="AY245" s="75">
        <f t="shared" si="80"/>
        <v>1430831.644088001</v>
      </c>
      <c r="AZ245" s="74">
        <v>0</v>
      </c>
      <c r="BA245" s="74">
        <v>0</v>
      </c>
      <c r="BB245" s="74">
        <v>0</v>
      </c>
      <c r="BC245" s="79">
        <v>0</v>
      </c>
      <c r="BD245" s="79">
        <v>0</v>
      </c>
      <c r="BE245" s="79">
        <v>0</v>
      </c>
      <c r="BF245" s="77">
        <v>0</v>
      </c>
      <c r="BG245" s="344">
        <f t="shared" si="81"/>
        <v>6534683.4192080004</v>
      </c>
      <c r="BH245" s="187">
        <f t="shared" si="82"/>
        <v>71688474</v>
      </c>
      <c r="BJ245" s="50">
        <v>13042</v>
      </c>
      <c r="BK245" s="50" t="s">
        <v>3579</v>
      </c>
      <c r="BM245" s="50">
        <f t="shared" si="83"/>
        <v>0</v>
      </c>
    </row>
    <row r="246" spans="1:65" s="50" customFormat="1" ht="24" customHeight="1" x14ac:dyDescent="0.2">
      <c r="A246" s="181">
        <f t="shared" si="63"/>
        <v>2655495</v>
      </c>
      <c r="B246" s="296">
        <v>720</v>
      </c>
      <c r="C246" s="264">
        <v>519</v>
      </c>
      <c r="D246" s="297">
        <v>13043</v>
      </c>
      <c r="E246" s="241" t="s">
        <v>248</v>
      </c>
      <c r="F246" s="242" t="s">
        <v>868</v>
      </c>
      <c r="G246" s="285" t="s">
        <v>137</v>
      </c>
      <c r="H246" s="272" t="s">
        <v>799</v>
      </c>
      <c r="I246" s="292" t="s">
        <v>3113</v>
      </c>
      <c r="J246" s="64" t="s">
        <v>869</v>
      </c>
      <c r="K246" s="64" t="s">
        <v>870</v>
      </c>
      <c r="L246" s="64" t="s">
        <v>799</v>
      </c>
      <c r="M246" s="290" t="s">
        <v>137</v>
      </c>
      <c r="N246" s="243" t="s">
        <v>2410</v>
      </c>
      <c r="O246" s="64"/>
      <c r="P246" s="89"/>
      <c r="Q246" s="243">
        <v>30</v>
      </c>
      <c r="R246" s="245">
        <v>120</v>
      </c>
      <c r="S246" s="245">
        <v>110</v>
      </c>
      <c r="T246" s="245">
        <v>29.33</v>
      </c>
      <c r="U246" s="89">
        <v>0</v>
      </c>
      <c r="V246" s="260">
        <v>14</v>
      </c>
      <c r="W246" s="98">
        <v>0</v>
      </c>
      <c r="X246" s="83">
        <v>0</v>
      </c>
      <c r="Y246" s="98">
        <v>0</v>
      </c>
      <c r="Z246" s="386">
        <f>Y246</f>
        <v>0</v>
      </c>
      <c r="AA246" s="315">
        <v>885165</v>
      </c>
      <c r="AB246" s="315">
        <v>46667</v>
      </c>
      <c r="AC246" s="316">
        <f t="shared" si="64"/>
        <v>931832</v>
      </c>
      <c r="AD246" s="74">
        <v>4500000</v>
      </c>
      <c r="AE246" s="74">
        <v>6000000</v>
      </c>
      <c r="AF246" s="334">
        <f t="shared" si="65"/>
        <v>177895.19999999998</v>
      </c>
      <c r="AG246" s="112">
        <f t="shared" si="66"/>
        <v>26554950</v>
      </c>
      <c r="AH246" s="74">
        <f t="shared" si="67"/>
        <v>1400010</v>
      </c>
      <c r="AI246" s="74">
        <f t="shared" si="68"/>
        <v>21347423.999999996</v>
      </c>
      <c r="AJ246" s="74">
        <f t="shared" si="69"/>
        <v>0</v>
      </c>
      <c r="AK246" s="74">
        <f t="shared" si="70"/>
        <v>4500000</v>
      </c>
      <c r="AL246" s="74">
        <f t="shared" si="71"/>
        <v>6000000</v>
      </c>
      <c r="AM246" s="74">
        <f t="shared" si="72"/>
        <v>4892117.9999999991</v>
      </c>
      <c r="AN246" s="74">
        <f t="shared" si="73"/>
        <v>5217666.2159999991</v>
      </c>
      <c r="AO246" s="74">
        <f t="shared" si="74"/>
        <v>0</v>
      </c>
      <c r="AP246" s="74">
        <f t="shared" si="75"/>
        <v>2800000</v>
      </c>
      <c r="AQ246" s="74">
        <v>0</v>
      </c>
      <c r="AR246" s="74">
        <v>0</v>
      </c>
      <c r="AS246" s="74">
        <v>0</v>
      </c>
      <c r="AT246" s="79">
        <v>0</v>
      </c>
      <c r="AU246" s="81">
        <f t="shared" si="76"/>
        <v>72712168.216000006</v>
      </c>
      <c r="AV246" s="112">
        <f t="shared" si="77"/>
        <v>54322316.440880008</v>
      </c>
      <c r="AW246" s="74">
        <f t="shared" si="78"/>
        <v>72712168.215999991</v>
      </c>
      <c r="AX246" s="74">
        <f t="shared" si="79"/>
        <v>5089851.7751199994</v>
      </c>
      <c r="AY246" s="75">
        <f t="shared" si="80"/>
        <v>1432231.644088001</v>
      </c>
      <c r="AZ246" s="74">
        <v>0</v>
      </c>
      <c r="BA246" s="74">
        <v>0</v>
      </c>
      <c r="BB246" s="74">
        <v>0</v>
      </c>
      <c r="BC246" s="79">
        <v>0</v>
      </c>
      <c r="BD246" s="79">
        <v>0</v>
      </c>
      <c r="BE246" s="79">
        <v>0</v>
      </c>
      <c r="BF246" s="77">
        <v>0</v>
      </c>
      <c r="BG246" s="344">
        <f t="shared" si="81"/>
        <v>6522083.4192080004</v>
      </c>
      <c r="BH246" s="187">
        <f t="shared" si="82"/>
        <v>66190084</v>
      </c>
      <c r="BJ246" s="50">
        <v>13043</v>
      </c>
      <c r="BK246" s="50" t="s">
        <v>3580</v>
      </c>
      <c r="BM246" s="50">
        <f t="shared" si="83"/>
        <v>0</v>
      </c>
    </row>
    <row r="247" spans="1:65" s="50" customFormat="1" ht="24" customHeight="1" x14ac:dyDescent="0.2">
      <c r="A247" s="181">
        <f t="shared" si="63"/>
        <v>2655495</v>
      </c>
      <c r="B247" s="296">
        <v>694</v>
      </c>
      <c r="C247" s="264">
        <v>493</v>
      </c>
      <c r="D247" s="297">
        <v>13044</v>
      </c>
      <c r="E247" s="241" t="s">
        <v>871</v>
      </c>
      <c r="F247" s="242" t="s">
        <v>872</v>
      </c>
      <c r="G247" s="285" t="s">
        <v>137</v>
      </c>
      <c r="H247" s="272" t="s">
        <v>799</v>
      </c>
      <c r="I247" s="292" t="s">
        <v>3088</v>
      </c>
      <c r="J247" s="64" t="s">
        <v>873</v>
      </c>
      <c r="K247" s="64" t="s">
        <v>874</v>
      </c>
      <c r="L247" s="64" t="s">
        <v>799</v>
      </c>
      <c r="M247" s="290" t="s">
        <v>137</v>
      </c>
      <c r="N247" s="243" t="s">
        <v>2410</v>
      </c>
      <c r="O247" s="64"/>
      <c r="P247" s="89"/>
      <c r="Q247" s="243">
        <v>30</v>
      </c>
      <c r="R247" s="245">
        <v>120</v>
      </c>
      <c r="S247" s="245">
        <v>110</v>
      </c>
      <c r="T247" s="245">
        <v>29.33</v>
      </c>
      <c r="U247" s="89">
        <v>0</v>
      </c>
      <c r="V247" s="260">
        <v>15</v>
      </c>
      <c r="W247" s="98">
        <v>0</v>
      </c>
      <c r="X247" s="83">
        <v>0</v>
      </c>
      <c r="Y247" s="98">
        <v>1</v>
      </c>
      <c r="Z247" s="64">
        <v>1</v>
      </c>
      <c r="AA247" s="315">
        <v>885165</v>
      </c>
      <c r="AB247" s="315">
        <v>46667</v>
      </c>
      <c r="AC247" s="316">
        <f t="shared" si="64"/>
        <v>931832</v>
      </c>
      <c r="AD247" s="74">
        <v>4500000</v>
      </c>
      <c r="AE247" s="74">
        <v>6000000</v>
      </c>
      <c r="AF247" s="334">
        <f t="shared" si="65"/>
        <v>177895.19999999998</v>
      </c>
      <c r="AG247" s="112">
        <f t="shared" si="66"/>
        <v>26554950</v>
      </c>
      <c r="AH247" s="74">
        <f t="shared" si="67"/>
        <v>1400010</v>
      </c>
      <c r="AI247" s="74">
        <f t="shared" si="68"/>
        <v>21347423.999999996</v>
      </c>
      <c r="AJ247" s="74">
        <f t="shared" si="69"/>
        <v>2655495</v>
      </c>
      <c r="AK247" s="74">
        <f t="shared" si="70"/>
        <v>4500000</v>
      </c>
      <c r="AL247" s="74">
        <f t="shared" si="71"/>
        <v>6000000</v>
      </c>
      <c r="AM247" s="74">
        <f t="shared" si="72"/>
        <v>4892117.9999999991</v>
      </c>
      <c r="AN247" s="74">
        <f t="shared" si="73"/>
        <v>5217666.2159999991</v>
      </c>
      <c r="AO247" s="74">
        <f t="shared" si="74"/>
        <v>0</v>
      </c>
      <c r="AP247" s="74">
        <f t="shared" si="75"/>
        <v>3000000</v>
      </c>
      <c r="AQ247" s="74">
        <v>0</v>
      </c>
      <c r="AR247" s="74">
        <v>0</v>
      </c>
      <c r="AS247" s="74">
        <v>0</v>
      </c>
      <c r="AT247" s="79">
        <v>0</v>
      </c>
      <c r="AU247" s="81">
        <f t="shared" si="76"/>
        <v>75567663.216000006</v>
      </c>
      <c r="AV247" s="112">
        <f t="shared" si="77"/>
        <v>54308316.440880008</v>
      </c>
      <c r="AW247" s="74">
        <f t="shared" si="78"/>
        <v>72912168.215999991</v>
      </c>
      <c r="AX247" s="74">
        <f t="shared" si="79"/>
        <v>5103851.7751199994</v>
      </c>
      <c r="AY247" s="75">
        <f t="shared" si="80"/>
        <v>1430831.644088001</v>
      </c>
      <c r="AZ247" s="74">
        <v>0</v>
      </c>
      <c r="BA247" s="74">
        <v>0</v>
      </c>
      <c r="BB247" s="74">
        <v>0</v>
      </c>
      <c r="BC247" s="79">
        <v>0</v>
      </c>
      <c r="BD247" s="79">
        <v>0</v>
      </c>
      <c r="BE247" s="79">
        <v>0</v>
      </c>
      <c r="BF247" s="77">
        <v>0</v>
      </c>
      <c r="BG247" s="344">
        <f t="shared" si="81"/>
        <v>6534683.4192080004</v>
      </c>
      <c r="BH247" s="187">
        <f t="shared" si="82"/>
        <v>69032979</v>
      </c>
      <c r="BJ247" s="50">
        <v>13044</v>
      </c>
      <c r="BK247" s="50" t="s">
        <v>3581</v>
      </c>
      <c r="BM247" s="50">
        <f t="shared" si="83"/>
        <v>0</v>
      </c>
    </row>
    <row r="248" spans="1:65" s="50" customFormat="1" ht="24" customHeight="1" x14ac:dyDescent="0.2">
      <c r="A248" s="181">
        <f t="shared" si="63"/>
        <v>2655495</v>
      </c>
      <c r="B248" s="296">
        <v>689</v>
      </c>
      <c r="C248" s="264">
        <v>488</v>
      </c>
      <c r="D248" s="297">
        <v>13045</v>
      </c>
      <c r="E248" s="241" t="s">
        <v>875</v>
      </c>
      <c r="F248" s="242" t="s">
        <v>876</v>
      </c>
      <c r="G248" s="285" t="s">
        <v>137</v>
      </c>
      <c r="H248" s="272" t="s">
        <v>799</v>
      </c>
      <c r="I248" s="292" t="s">
        <v>3083</v>
      </c>
      <c r="J248" s="64" t="s">
        <v>877</v>
      </c>
      <c r="K248" s="64" t="s">
        <v>878</v>
      </c>
      <c r="L248" s="64" t="s">
        <v>799</v>
      </c>
      <c r="M248" s="290" t="s">
        <v>137</v>
      </c>
      <c r="N248" s="243" t="s">
        <v>2410</v>
      </c>
      <c r="O248" s="64"/>
      <c r="P248" s="89"/>
      <c r="Q248" s="243">
        <v>30</v>
      </c>
      <c r="R248" s="245">
        <v>120</v>
      </c>
      <c r="S248" s="245">
        <v>110</v>
      </c>
      <c r="T248" s="245">
        <v>29.33</v>
      </c>
      <c r="U248" s="89">
        <v>0</v>
      </c>
      <c r="V248" s="260">
        <v>14</v>
      </c>
      <c r="W248" s="98">
        <v>0</v>
      </c>
      <c r="X248" s="83">
        <v>0</v>
      </c>
      <c r="Y248" s="98">
        <v>1</v>
      </c>
      <c r="Z248" s="64">
        <v>1</v>
      </c>
      <c r="AA248" s="315">
        <v>885165</v>
      </c>
      <c r="AB248" s="315">
        <v>46667</v>
      </c>
      <c r="AC248" s="316">
        <f t="shared" si="64"/>
        <v>931832</v>
      </c>
      <c r="AD248" s="74">
        <v>4500000</v>
      </c>
      <c r="AE248" s="74">
        <v>6000000</v>
      </c>
      <c r="AF248" s="334">
        <f t="shared" si="65"/>
        <v>177895.19999999998</v>
      </c>
      <c r="AG248" s="112">
        <f t="shared" si="66"/>
        <v>26554950</v>
      </c>
      <c r="AH248" s="74">
        <f t="shared" si="67"/>
        <v>1400010</v>
      </c>
      <c r="AI248" s="74">
        <f t="shared" si="68"/>
        <v>21347423.999999996</v>
      </c>
      <c r="AJ248" s="74">
        <f t="shared" si="69"/>
        <v>2655495</v>
      </c>
      <c r="AK248" s="74">
        <f t="shared" si="70"/>
        <v>4500000</v>
      </c>
      <c r="AL248" s="74">
        <f t="shared" si="71"/>
        <v>6000000</v>
      </c>
      <c r="AM248" s="74">
        <f t="shared" si="72"/>
        <v>4892117.9999999991</v>
      </c>
      <c r="AN248" s="74">
        <f t="shared" si="73"/>
        <v>5217666.2159999991</v>
      </c>
      <c r="AO248" s="74">
        <f t="shared" si="74"/>
        <v>0</v>
      </c>
      <c r="AP248" s="74">
        <f t="shared" si="75"/>
        <v>2800000</v>
      </c>
      <c r="AQ248" s="74">
        <v>0</v>
      </c>
      <c r="AR248" s="74">
        <v>0</v>
      </c>
      <c r="AS248" s="74">
        <v>0</v>
      </c>
      <c r="AT248" s="79">
        <v>0</v>
      </c>
      <c r="AU248" s="81">
        <f t="shared" si="76"/>
        <v>75367663.216000006</v>
      </c>
      <c r="AV248" s="112">
        <f t="shared" si="77"/>
        <v>54322316.440880008</v>
      </c>
      <c r="AW248" s="74">
        <f t="shared" si="78"/>
        <v>72712168.215999991</v>
      </c>
      <c r="AX248" s="74">
        <f t="shared" si="79"/>
        <v>5089851.7751199994</v>
      </c>
      <c r="AY248" s="75">
        <f t="shared" si="80"/>
        <v>1432231.644088001</v>
      </c>
      <c r="AZ248" s="74">
        <v>0</v>
      </c>
      <c r="BA248" s="74">
        <v>0</v>
      </c>
      <c r="BB248" s="74">
        <v>0</v>
      </c>
      <c r="BC248" s="79">
        <v>0</v>
      </c>
      <c r="BD248" s="79">
        <v>0</v>
      </c>
      <c r="BE248" s="79">
        <v>0</v>
      </c>
      <c r="BF248" s="77">
        <v>0</v>
      </c>
      <c r="BG248" s="344">
        <f t="shared" si="81"/>
        <v>6522083.4192080004</v>
      </c>
      <c r="BH248" s="187">
        <f t="shared" si="82"/>
        <v>68845579</v>
      </c>
      <c r="BJ248" s="50">
        <v>13045</v>
      </c>
      <c r="BK248" s="50" t="s">
        <v>3582</v>
      </c>
      <c r="BM248" s="50">
        <f t="shared" si="83"/>
        <v>0</v>
      </c>
    </row>
    <row r="249" spans="1:65" s="50" customFormat="1" ht="24" customHeight="1" x14ac:dyDescent="0.2">
      <c r="A249" s="181">
        <f t="shared" si="63"/>
        <v>2655495</v>
      </c>
      <c r="B249" s="296">
        <v>707</v>
      </c>
      <c r="C249" s="264">
        <v>506</v>
      </c>
      <c r="D249" s="297">
        <v>13046</v>
      </c>
      <c r="E249" s="241" t="s">
        <v>216</v>
      </c>
      <c r="F249" s="242" t="s">
        <v>879</v>
      </c>
      <c r="G249" s="285" t="s">
        <v>137</v>
      </c>
      <c r="H249" s="272" t="s">
        <v>799</v>
      </c>
      <c r="I249" s="292" t="s">
        <v>3101</v>
      </c>
      <c r="J249" s="64" t="s">
        <v>880</v>
      </c>
      <c r="K249" s="64" t="s">
        <v>881</v>
      </c>
      <c r="L249" s="64" t="s">
        <v>799</v>
      </c>
      <c r="M249" s="290" t="s">
        <v>137</v>
      </c>
      <c r="N249" s="243" t="s">
        <v>2410</v>
      </c>
      <c r="O249" s="64"/>
      <c r="P249" s="89"/>
      <c r="Q249" s="243">
        <v>30</v>
      </c>
      <c r="R249" s="245">
        <v>120</v>
      </c>
      <c r="S249" s="245">
        <v>110</v>
      </c>
      <c r="T249" s="245">
        <v>29.33</v>
      </c>
      <c r="U249" s="89">
        <v>0</v>
      </c>
      <c r="V249" s="260">
        <v>14</v>
      </c>
      <c r="W249" s="98">
        <v>0</v>
      </c>
      <c r="X249" s="83">
        <v>0</v>
      </c>
      <c r="Y249" s="98">
        <v>0</v>
      </c>
      <c r="Z249" s="64">
        <v>0</v>
      </c>
      <c r="AA249" s="315">
        <v>885165</v>
      </c>
      <c r="AB249" s="315">
        <v>46667</v>
      </c>
      <c r="AC249" s="316">
        <f t="shared" si="64"/>
        <v>931832</v>
      </c>
      <c r="AD249" s="74">
        <v>4500000</v>
      </c>
      <c r="AE249" s="74">
        <v>6000000</v>
      </c>
      <c r="AF249" s="334">
        <f t="shared" si="65"/>
        <v>177895.19999999998</v>
      </c>
      <c r="AG249" s="112">
        <f t="shared" si="66"/>
        <v>26554950</v>
      </c>
      <c r="AH249" s="74">
        <f t="shared" si="67"/>
        <v>1400010</v>
      </c>
      <c r="AI249" s="74">
        <f t="shared" si="68"/>
        <v>21347423.999999996</v>
      </c>
      <c r="AJ249" s="74">
        <f t="shared" si="69"/>
        <v>0</v>
      </c>
      <c r="AK249" s="74">
        <f t="shared" si="70"/>
        <v>4500000</v>
      </c>
      <c r="AL249" s="74">
        <f t="shared" si="71"/>
        <v>6000000</v>
      </c>
      <c r="AM249" s="74">
        <f t="shared" si="72"/>
        <v>4892117.9999999991</v>
      </c>
      <c r="AN249" s="74">
        <f t="shared" si="73"/>
        <v>5217666.2159999991</v>
      </c>
      <c r="AO249" s="74">
        <f t="shared" si="74"/>
        <v>0</v>
      </c>
      <c r="AP249" s="74">
        <f t="shared" si="75"/>
        <v>2800000</v>
      </c>
      <c r="AQ249" s="74">
        <v>0</v>
      </c>
      <c r="AR249" s="74">
        <v>0</v>
      </c>
      <c r="AS249" s="74">
        <v>0</v>
      </c>
      <c r="AT249" s="79">
        <v>0</v>
      </c>
      <c r="AU249" s="81">
        <f t="shared" si="76"/>
        <v>72712168.216000006</v>
      </c>
      <c r="AV249" s="112">
        <f t="shared" si="77"/>
        <v>54322316.440880008</v>
      </c>
      <c r="AW249" s="74">
        <f t="shared" si="78"/>
        <v>72712168.215999991</v>
      </c>
      <c r="AX249" s="74">
        <f t="shared" si="79"/>
        <v>5089851.7751199994</v>
      </c>
      <c r="AY249" s="75">
        <f t="shared" si="80"/>
        <v>1432231.644088001</v>
      </c>
      <c r="AZ249" s="74">
        <v>0</v>
      </c>
      <c r="BA249" s="74">
        <v>0</v>
      </c>
      <c r="BB249" s="74">
        <v>0</v>
      </c>
      <c r="BC249" s="79">
        <v>0</v>
      </c>
      <c r="BD249" s="79">
        <v>0</v>
      </c>
      <c r="BE249" s="79">
        <v>0</v>
      </c>
      <c r="BF249" s="77">
        <v>0</v>
      </c>
      <c r="BG249" s="344">
        <f t="shared" si="81"/>
        <v>6522083.4192080004</v>
      </c>
      <c r="BH249" s="187">
        <f t="shared" si="82"/>
        <v>66190084</v>
      </c>
      <c r="BJ249" s="50">
        <v>13046</v>
      </c>
      <c r="BK249" s="50" t="s">
        <v>3583</v>
      </c>
      <c r="BM249" s="50">
        <f t="shared" si="83"/>
        <v>0</v>
      </c>
    </row>
    <row r="250" spans="1:65" s="50" customFormat="1" ht="24" customHeight="1" x14ac:dyDescent="0.2">
      <c r="A250" s="181">
        <f t="shared" si="63"/>
        <v>2655495</v>
      </c>
      <c r="B250" s="296">
        <v>684</v>
      </c>
      <c r="C250" s="264">
        <v>483</v>
      </c>
      <c r="D250" s="297">
        <v>13047</v>
      </c>
      <c r="E250" s="241" t="s">
        <v>488</v>
      </c>
      <c r="F250" s="242" t="s">
        <v>812</v>
      </c>
      <c r="G250" s="285" t="s">
        <v>137</v>
      </c>
      <c r="H250" s="272" t="s">
        <v>799</v>
      </c>
      <c r="I250" s="292" t="s">
        <v>3078</v>
      </c>
      <c r="J250" s="64" t="s">
        <v>882</v>
      </c>
      <c r="K250" s="64" t="s">
        <v>883</v>
      </c>
      <c r="L250" s="64" t="s">
        <v>799</v>
      </c>
      <c r="M250" s="290" t="s">
        <v>137</v>
      </c>
      <c r="N250" s="243" t="s">
        <v>2410</v>
      </c>
      <c r="O250" s="64"/>
      <c r="P250" s="89"/>
      <c r="Q250" s="243">
        <v>30</v>
      </c>
      <c r="R250" s="245">
        <v>120</v>
      </c>
      <c r="S250" s="245">
        <v>110</v>
      </c>
      <c r="T250" s="245">
        <v>29.33</v>
      </c>
      <c r="U250" s="89">
        <v>0</v>
      </c>
      <c r="V250" s="260">
        <v>14</v>
      </c>
      <c r="W250" s="98">
        <v>0</v>
      </c>
      <c r="X250" s="83">
        <v>0</v>
      </c>
      <c r="Y250" s="98">
        <v>1</v>
      </c>
      <c r="Z250" s="64">
        <v>1</v>
      </c>
      <c r="AA250" s="315">
        <v>885165</v>
      </c>
      <c r="AB250" s="315">
        <v>46667</v>
      </c>
      <c r="AC250" s="316">
        <f t="shared" si="64"/>
        <v>931832</v>
      </c>
      <c r="AD250" s="74">
        <v>4500000</v>
      </c>
      <c r="AE250" s="74">
        <v>6000000</v>
      </c>
      <c r="AF250" s="334">
        <f t="shared" si="65"/>
        <v>177895.19999999998</v>
      </c>
      <c r="AG250" s="112">
        <f t="shared" si="66"/>
        <v>26554950</v>
      </c>
      <c r="AH250" s="74">
        <f t="shared" si="67"/>
        <v>1400010</v>
      </c>
      <c r="AI250" s="74">
        <f t="shared" si="68"/>
        <v>21347423.999999996</v>
      </c>
      <c r="AJ250" s="74">
        <f t="shared" si="69"/>
        <v>2655495</v>
      </c>
      <c r="AK250" s="74">
        <f t="shared" si="70"/>
        <v>4500000</v>
      </c>
      <c r="AL250" s="74">
        <f t="shared" si="71"/>
        <v>6000000</v>
      </c>
      <c r="AM250" s="74">
        <f t="shared" si="72"/>
        <v>4892117.9999999991</v>
      </c>
      <c r="AN250" s="74">
        <f t="shared" si="73"/>
        <v>5217666.2159999991</v>
      </c>
      <c r="AO250" s="74">
        <f t="shared" si="74"/>
        <v>0</v>
      </c>
      <c r="AP250" s="74">
        <f t="shared" si="75"/>
        <v>2800000</v>
      </c>
      <c r="AQ250" s="74">
        <v>0</v>
      </c>
      <c r="AR250" s="74">
        <v>0</v>
      </c>
      <c r="AS250" s="74">
        <v>0</v>
      </c>
      <c r="AT250" s="79">
        <v>0</v>
      </c>
      <c r="AU250" s="81">
        <f t="shared" si="76"/>
        <v>75367663.216000006</v>
      </c>
      <c r="AV250" s="112">
        <f t="shared" si="77"/>
        <v>54322316.440880008</v>
      </c>
      <c r="AW250" s="74">
        <f t="shared" si="78"/>
        <v>72712168.215999991</v>
      </c>
      <c r="AX250" s="74">
        <f t="shared" si="79"/>
        <v>5089851.7751199994</v>
      </c>
      <c r="AY250" s="75">
        <f t="shared" si="80"/>
        <v>1432231.644088001</v>
      </c>
      <c r="AZ250" s="74">
        <v>0</v>
      </c>
      <c r="BA250" s="74">
        <v>0</v>
      </c>
      <c r="BB250" s="74">
        <v>0</v>
      </c>
      <c r="BC250" s="79">
        <v>0</v>
      </c>
      <c r="BD250" s="79">
        <v>0</v>
      </c>
      <c r="BE250" s="79">
        <v>0</v>
      </c>
      <c r="BF250" s="77">
        <v>0</v>
      </c>
      <c r="BG250" s="344">
        <f t="shared" si="81"/>
        <v>6522083.4192080004</v>
      </c>
      <c r="BH250" s="187">
        <f t="shared" si="82"/>
        <v>68845579</v>
      </c>
      <c r="BJ250" s="50">
        <v>13047</v>
      </c>
      <c r="BK250" s="50" t="s">
        <v>3584</v>
      </c>
      <c r="BM250" s="50">
        <f t="shared" si="83"/>
        <v>0</v>
      </c>
    </row>
    <row r="251" spans="1:65" s="50" customFormat="1" ht="24" customHeight="1" x14ac:dyDescent="0.2">
      <c r="A251" s="181">
        <f t="shared" si="63"/>
        <v>2655495</v>
      </c>
      <c r="B251" s="296">
        <v>698</v>
      </c>
      <c r="C251" s="264">
        <v>497</v>
      </c>
      <c r="D251" s="297">
        <v>13048</v>
      </c>
      <c r="E251" s="241" t="s">
        <v>884</v>
      </c>
      <c r="F251" s="242" t="s">
        <v>885</v>
      </c>
      <c r="G251" s="285" t="s">
        <v>137</v>
      </c>
      <c r="H251" s="272" t="s">
        <v>799</v>
      </c>
      <c r="I251" s="292" t="s">
        <v>3092</v>
      </c>
      <c r="J251" s="64" t="s">
        <v>886</v>
      </c>
      <c r="K251" s="64" t="s">
        <v>887</v>
      </c>
      <c r="L251" s="64" t="s">
        <v>799</v>
      </c>
      <c r="M251" s="290" t="s">
        <v>137</v>
      </c>
      <c r="N251" s="243" t="s">
        <v>2410</v>
      </c>
      <c r="O251" s="64"/>
      <c r="P251" s="89"/>
      <c r="Q251" s="243">
        <v>30</v>
      </c>
      <c r="R251" s="245">
        <v>120</v>
      </c>
      <c r="S251" s="245">
        <v>110</v>
      </c>
      <c r="T251" s="245">
        <v>29.33</v>
      </c>
      <c r="U251" s="89">
        <v>0</v>
      </c>
      <c r="V251" s="260">
        <v>15</v>
      </c>
      <c r="W251" s="98">
        <v>0</v>
      </c>
      <c r="X251" s="83">
        <v>0</v>
      </c>
      <c r="Y251" s="98">
        <v>2</v>
      </c>
      <c r="Z251" s="64">
        <v>1</v>
      </c>
      <c r="AA251" s="315">
        <v>885165</v>
      </c>
      <c r="AB251" s="315">
        <v>46667</v>
      </c>
      <c r="AC251" s="316">
        <f t="shared" si="64"/>
        <v>931832</v>
      </c>
      <c r="AD251" s="74">
        <v>4500000</v>
      </c>
      <c r="AE251" s="74">
        <v>6000000</v>
      </c>
      <c r="AF251" s="334">
        <f t="shared" si="65"/>
        <v>177895.19999999998</v>
      </c>
      <c r="AG251" s="112">
        <f t="shared" si="66"/>
        <v>26554950</v>
      </c>
      <c r="AH251" s="74">
        <f t="shared" si="67"/>
        <v>1400010</v>
      </c>
      <c r="AI251" s="74">
        <f t="shared" si="68"/>
        <v>21347423.999999996</v>
      </c>
      <c r="AJ251" s="74">
        <f t="shared" si="69"/>
        <v>2655495</v>
      </c>
      <c r="AK251" s="74">
        <f t="shared" si="70"/>
        <v>4500000</v>
      </c>
      <c r="AL251" s="74">
        <f t="shared" si="71"/>
        <v>6000000</v>
      </c>
      <c r="AM251" s="74">
        <f t="shared" si="72"/>
        <v>4892117.9999999991</v>
      </c>
      <c r="AN251" s="74">
        <f t="shared" si="73"/>
        <v>5217666.2159999991</v>
      </c>
      <c r="AO251" s="74">
        <f t="shared" si="74"/>
        <v>0</v>
      </c>
      <c r="AP251" s="74">
        <f t="shared" si="75"/>
        <v>3000000</v>
      </c>
      <c r="AQ251" s="74">
        <v>0</v>
      </c>
      <c r="AR251" s="74">
        <v>0</v>
      </c>
      <c r="AS251" s="74">
        <v>0</v>
      </c>
      <c r="AT251" s="79">
        <v>0</v>
      </c>
      <c r="AU251" s="81">
        <f t="shared" si="76"/>
        <v>75567663.216000006</v>
      </c>
      <c r="AV251" s="112">
        <f t="shared" si="77"/>
        <v>54308316.440880008</v>
      </c>
      <c r="AW251" s="74">
        <f t="shared" si="78"/>
        <v>72912168.215999991</v>
      </c>
      <c r="AX251" s="74">
        <f t="shared" si="79"/>
        <v>5103851.7751199994</v>
      </c>
      <c r="AY251" s="75">
        <f t="shared" si="80"/>
        <v>1430831.644088001</v>
      </c>
      <c r="AZ251" s="74">
        <v>0</v>
      </c>
      <c r="BA251" s="74">
        <v>0</v>
      </c>
      <c r="BB251" s="74">
        <v>0</v>
      </c>
      <c r="BC251" s="79">
        <v>0</v>
      </c>
      <c r="BD251" s="79">
        <v>0</v>
      </c>
      <c r="BE251" s="79">
        <v>0</v>
      </c>
      <c r="BF251" s="77">
        <v>0</v>
      </c>
      <c r="BG251" s="344">
        <f t="shared" si="81"/>
        <v>6534683.4192080004</v>
      </c>
      <c r="BH251" s="187">
        <f t="shared" si="82"/>
        <v>69032979</v>
      </c>
      <c r="BJ251" s="50">
        <v>13048</v>
      </c>
      <c r="BK251" s="50" t="s">
        <v>3585</v>
      </c>
      <c r="BM251" s="50">
        <f t="shared" si="83"/>
        <v>0</v>
      </c>
    </row>
    <row r="252" spans="1:65" s="50" customFormat="1" ht="24" customHeight="1" x14ac:dyDescent="0.2">
      <c r="A252" s="181">
        <f t="shared" si="63"/>
        <v>2655495</v>
      </c>
      <c r="B252" s="296">
        <v>692</v>
      </c>
      <c r="C252" s="264">
        <v>491</v>
      </c>
      <c r="D252" s="297">
        <v>13049</v>
      </c>
      <c r="E252" s="241" t="s">
        <v>888</v>
      </c>
      <c r="F252" s="242" t="s">
        <v>889</v>
      </c>
      <c r="G252" s="285" t="s">
        <v>137</v>
      </c>
      <c r="H252" s="272" t="s">
        <v>799</v>
      </c>
      <c r="I252" s="292" t="s">
        <v>3086</v>
      </c>
      <c r="J252" s="64" t="s">
        <v>890</v>
      </c>
      <c r="K252" s="64" t="s">
        <v>891</v>
      </c>
      <c r="L252" s="64" t="s">
        <v>799</v>
      </c>
      <c r="M252" s="290" t="s">
        <v>137</v>
      </c>
      <c r="N252" s="243" t="s">
        <v>2410</v>
      </c>
      <c r="O252" s="64"/>
      <c r="P252" s="89"/>
      <c r="Q252" s="243">
        <v>30</v>
      </c>
      <c r="R252" s="245">
        <v>120</v>
      </c>
      <c r="S252" s="245">
        <v>110</v>
      </c>
      <c r="T252" s="245">
        <v>29.33</v>
      </c>
      <c r="U252" s="89">
        <v>0</v>
      </c>
      <c r="V252" s="260">
        <v>15</v>
      </c>
      <c r="W252" s="98">
        <v>0</v>
      </c>
      <c r="X252" s="83">
        <v>0</v>
      </c>
      <c r="Y252" s="98">
        <v>2</v>
      </c>
      <c r="Z252" s="64">
        <v>2</v>
      </c>
      <c r="AA252" s="315">
        <v>885165</v>
      </c>
      <c r="AB252" s="315">
        <v>46667</v>
      </c>
      <c r="AC252" s="316">
        <f t="shared" si="64"/>
        <v>931832</v>
      </c>
      <c r="AD252" s="74">
        <v>4500000</v>
      </c>
      <c r="AE252" s="74">
        <v>6000000</v>
      </c>
      <c r="AF252" s="334">
        <f t="shared" si="65"/>
        <v>177895.19999999998</v>
      </c>
      <c r="AG252" s="112">
        <f t="shared" si="66"/>
        <v>26554950</v>
      </c>
      <c r="AH252" s="74">
        <f t="shared" si="67"/>
        <v>1400010</v>
      </c>
      <c r="AI252" s="74">
        <f t="shared" si="68"/>
        <v>21347423.999999996</v>
      </c>
      <c r="AJ252" s="74">
        <f t="shared" si="69"/>
        <v>5310990</v>
      </c>
      <c r="AK252" s="74">
        <f t="shared" si="70"/>
        <v>4500000</v>
      </c>
      <c r="AL252" s="74">
        <f t="shared" si="71"/>
        <v>6000000</v>
      </c>
      <c r="AM252" s="74">
        <f t="shared" si="72"/>
        <v>4892117.9999999991</v>
      </c>
      <c r="AN252" s="74">
        <f t="shared" si="73"/>
        <v>5217666.2159999991</v>
      </c>
      <c r="AO252" s="74">
        <f t="shared" si="74"/>
        <v>0</v>
      </c>
      <c r="AP252" s="74">
        <f t="shared" si="75"/>
        <v>3000000</v>
      </c>
      <c r="AQ252" s="74">
        <v>0</v>
      </c>
      <c r="AR252" s="74">
        <v>0</v>
      </c>
      <c r="AS252" s="74">
        <v>0</v>
      </c>
      <c r="AT252" s="79">
        <v>0</v>
      </c>
      <c r="AU252" s="81">
        <f t="shared" si="76"/>
        <v>78223158.216000006</v>
      </c>
      <c r="AV252" s="112">
        <f t="shared" si="77"/>
        <v>54308316.440880008</v>
      </c>
      <c r="AW252" s="74">
        <f t="shared" si="78"/>
        <v>72912168.215999991</v>
      </c>
      <c r="AX252" s="74">
        <f t="shared" si="79"/>
        <v>5103851.7751199994</v>
      </c>
      <c r="AY252" s="75">
        <f t="shared" si="80"/>
        <v>1430831.644088001</v>
      </c>
      <c r="AZ252" s="74">
        <v>0</v>
      </c>
      <c r="BA252" s="74">
        <v>0</v>
      </c>
      <c r="BB252" s="74">
        <v>0</v>
      </c>
      <c r="BC252" s="79">
        <v>0</v>
      </c>
      <c r="BD252" s="79">
        <v>0</v>
      </c>
      <c r="BE252" s="79">
        <v>0</v>
      </c>
      <c r="BF252" s="77">
        <v>0</v>
      </c>
      <c r="BG252" s="344">
        <f t="shared" si="81"/>
        <v>6534683.4192080004</v>
      </c>
      <c r="BH252" s="187">
        <f t="shared" si="82"/>
        <v>71688474</v>
      </c>
      <c r="BJ252" s="50">
        <v>13049</v>
      </c>
      <c r="BK252" s="50" t="s">
        <v>3586</v>
      </c>
      <c r="BM252" s="50">
        <f t="shared" si="83"/>
        <v>0</v>
      </c>
    </row>
    <row r="253" spans="1:65" s="50" customFormat="1" ht="24" customHeight="1" x14ac:dyDescent="0.2">
      <c r="A253" s="181">
        <f t="shared" si="63"/>
        <v>2655495</v>
      </c>
      <c r="B253" s="296">
        <v>714</v>
      </c>
      <c r="C253" s="264">
        <v>513</v>
      </c>
      <c r="D253" s="297">
        <v>13050</v>
      </c>
      <c r="E253" s="241" t="s">
        <v>244</v>
      </c>
      <c r="F253" s="242" t="s">
        <v>872</v>
      </c>
      <c r="G253" s="285" t="s">
        <v>137</v>
      </c>
      <c r="H253" s="272" t="s">
        <v>799</v>
      </c>
      <c r="I253" s="292" t="s">
        <v>3107</v>
      </c>
      <c r="J253" s="64" t="s">
        <v>892</v>
      </c>
      <c r="K253" s="64" t="s">
        <v>893</v>
      </c>
      <c r="L253" s="64" t="s">
        <v>799</v>
      </c>
      <c r="M253" s="290" t="s">
        <v>137</v>
      </c>
      <c r="N253" s="243" t="s">
        <v>2410</v>
      </c>
      <c r="O253" s="64"/>
      <c r="P253" s="89"/>
      <c r="Q253" s="243">
        <v>30</v>
      </c>
      <c r="R253" s="245">
        <v>120</v>
      </c>
      <c r="S253" s="245">
        <v>110</v>
      </c>
      <c r="T253" s="245">
        <v>29.33</v>
      </c>
      <c r="U253" s="89">
        <v>0</v>
      </c>
      <c r="V253" s="260">
        <v>15</v>
      </c>
      <c r="W253" s="98">
        <v>0</v>
      </c>
      <c r="X253" s="83">
        <v>0</v>
      </c>
      <c r="Y253" s="98">
        <v>1</v>
      </c>
      <c r="Z253" s="386">
        <f>Y253</f>
        <v>1</v>
      </c>
      <c r="AA253" s="315">
        <v>885165</v>
      </c>
      <c r="AB253" s="315">
        <v>46667</v>
      </c>
      <c r="AC253" s="316">
        <f t="shared" si="64"/>
        <v>931832</v>
      </c>
      <c r="AD253" s="74">
        <v>4500000</v>
      </c>
      <c r="AE253" s="74">
        <v>6000000</v>
      </c>
      <c r="AF253" s="334">
        <f t="shared" si="65"/>
        <v>177895.19999999998</v>
      </c>
      <c r="AG253" s="112">
        <f t="shared" si="66"/>
        <v>26554950</v>
      </c>
      <c r="AH253" s="74">
        <f t="shared" si="67"/>
        <v>1400010</v>
      </c>
      <c r="AI253" s="74">
        <f t="shared" si="68"/>
        <v>21347423.999999996</v>
      </c>
      <c r="AJ253" s="74">
        <f t="shared" si="69"/>
        <v>2655495</v>
      </c>
      <c r="AK253" s="74">
        <f t="shared" si="70"/>
        <v>4500000</v>
      </c>
      <c r="AL253" s="74">
        <f t="shared" si="71"/>
        <v>6000000</v>
      </c>
      <c r="AM253" s="74">
        <f t="shared" si="72"/>
        <v>4892117.9999999991</v>
      </c>
      <c r="AN253" s="74">
        <f t="shared" si="73"/>
        <v>5217666.2159999991</v>
      </c>
      <c r="AO253" s="74">
        <f t="shared" si="74"/>
        <v>0</v>
      </c>
      <c r="AP253" s="74">
        <f t="shared" si="75"/>
        <v>3000000</v>
      </c>
      <c r="AQ253" s="74">
        <v>0</v>
      </c>
      <c r="AR253" s="74">
        <v>0</v>
      </c>
      <c r="AS253" s="74">
        <v>0</v>
      </c>
      <c r="AT253" s="79">
        <v>0</v>
      </c>
      <c r="AU253" s="81">
        <f t="shared" si="76"/>
        <v>75567663.216000006</v>
      </c>
      <c r="AV253" s="112">
        <f t="shared" si="77"/>
        <v>54308316.440880008</v>
      </c>
      <c r="AW253" s="74">
        <f t="shared" si="78"/>
        <v>72912168.215999991</v>
      </c>
      <c r="AX253" s="74">
        <f t="shared" si="79"/>
        <v>5103851.7751199994</v>
      </c>
      <c r="AY253" s="75">
        <f t="shared" si="80"/>
        <v>1430831.644088001</v>
      </c>
      <c r="AZ253" s="74">
        <v>0</v>
      </c>
      <c r="BA253" s="74">
        <v>0</v>
      </c>
      <c r="BB253" s="74">
        <v>0</v>
      </c>
      <c r="BC253" s="79">
        <v>0</v>
      </c>
      <c r="BD253" s="79">
        <v>0</v>
      </c>
      <c r="BE253" s="79">
        <v>0</v>
      </c>
      <c r="BF253" s="77">
        <v>0</v>
      </c>
      <c r="BG253" s="344">
        <f t="shared" si="81"/>
        <v>6534683.4192080004</v>
      </c>
      <c r="BH253" s="187">
        <f t="shared" si="82"/>
        <v>69032979</v>
      </c>
      <c r="BJ253" s="50">
        <v>13050</v>
      </c>
      <c r="BK253" s="50" t="s">
        <v>3587</v>
      </c>
      <c r="BM253" s="50">
        <f t="shared" si="83"/>
        <v>0</v>
      </c>
    </row>
    <row r="254" spans="1:65" s="50" customFormat="1" ht="24" customHeight="1" x14ac:dyDescent="0.2">
      <c r="A254" s="181">
        <f t="shared" si="63"/>
        <v>2655495</v>
      </c>
      <c r="B254" s="296">
        <v>711</v>
      </c>
      <c r="C254" s="264">
        <v>510</v>
      </c>
      <c r="D254" s="297">
        <v>13051</v>
      </c>
      <c r="E254" s="241" t="s">
        <v>327</v>
      </c>
      <c r="F254" s="242" t="s">
        <v>894</v>
      </c>
      <c r="G254" s="285" t="s">
        <v>137</v>
      </c>
      <c r="H254" s="272" t="s">
        <v>799</v>
      </c>
      <c r="I254" s="292" t="s">
        <v>3105</v>
      </c>
      <c r="J254" s="64" t="s">
        <v>895</v>
      </c>
      <c r="K254" s="64" t="s">
        <v>896</v>
      </c>
      <c r="L254" s="64" t="s">
        <v>799</v>
      </c>
      <c r="M254" s="290" t="s">
        <v>137</v>
      </c>
      <c r="N254" s="243" t="s">
        <v>2410</v>
      </c>
      <c r="O254" s="64"/>
      <c r="P254" s="98"/>
      <c r="Q254" s="243">
        <v>30</v>
      </c>
      <c r="R254" s="245">
        <v>120</v>
      </c>
      <c r="S254" s="245">
        <v>110</v>
      </c>
      <c r="T254" s="245">
        <v>29.33</v>
      </c>
      <c r="U254" s="89">
        <v>0</v>
      </c>
      <c r="V254" s="260">
        <v>15</v>
      </c>
      <c r="W254" s="98">
        <v>0</v>
      </c>
      <c r="X254" s="83">
        <v>0</v>
      </c>
      <c r="Y254" s="98">
        <v>0</v>
      </c>
      <c r="Z254" s="64">
        <v>0</v>
      </c>
      <c r="AA254" s="315">
        <v>885165</v>
      </c>
      <c r="AB254" s="315">
        <v>46667</v>
      </c>
      <c r="AC254" s="316">
        <f t="shared" si="64"/>
        <v>931832</v>
      </c>
      <c r="AD254" s="74">
        <v>4500000</v>
      </c>
      <c r="AE254" s="74">
        <v>6000000</v>
      </c>
      <c r="AF254" s="334">
        <f t="shared" si="65"/>
        <v>177895.19999999998</v>
      </c>
      <c r="AG254" s="112">
        <f t="shared" si="66"/>
        <v>26554950</v>
      </c>
      <c r="AH254" s="74">
        <f t="shared" si="67"/>
        <v>1400010</v>
      </c>
      <c r="AI254" s="74">
        <f t="shared" si="68"/>
        <v>21347423.999999996</v>
      </c>
      <c r="AJ254" s="74">
        <f t="shared" si="69"/>
        <v>0</v>
      </c>
      <c r="AK254" s="74">
        <f t="shared" si="70"/>
        <v>4500000</v>
      </c>
      <c r="AL254" s="74">
        <f t="shared" si="71"/>
        <v>6000000</v>
      </c>
      <c r="AM254" s="74">
        <f t="shared" si="72"/>
        <v>4892117.9999999991</v>
      </c>
      <c r="AN254" s="74">
        <f t="shared" si="73"/>
        <v>5217666.2159999991</v>
      </c>
      <c r="AO254" s="74">
        <f t="shared" si="74"/>
        <v>0</v>
      </c>
      <c r="AP254" s="74">
        <f t="shared" si="75"/>
        <v>3000000</v>
      </c>
      <c r="AQ254" s="74">
        <v>0</v>
      </c>
      <c r="AR254" s="74">
        <v>0</v>
      </c>
      <c r="AS254" s="74">
        <v>0</v>
      </c>
      <c r="AT254" s="79">
        <v>0</v>
      </c>
      <c r="AU254" s="81">
        <f t="shared" si="76"/>
        <v>72912168.216000006</v>
      </c>
      <c r="AV254" s="112">
        <f t="shared" si="77"/>
        <v>54308316.440880008</v>
      </c>
      <c r="AW254" s="74">
        <f t="shared" si="78"/>
        <v>72912168.215999991</v>
      </c>
      <c r="AX254" s="74">
        <f t="shared" si="79"/>
        <v>5103851.7751199994</v>
      </c>
      <c r="AY254" s="75">
        <f t="shared" si="80"/>
        <v>1430831.644088001</v>
      </c>
      <c r="AZ254" s="74">
        <v>0</v>
      </c>
      <c r="BA254" s="74">
        <v>0</v>
      </c>
      <c r="BB254" s="74">
        <v>0</v>
      </c>
      <c r="BC254" s="79">
        <v>0</v>
      </c>
      <c r="BD254" s="79">
        <v>0</v>
      </c>
      <c r="BE254" s="79">
        <v>0</v>
      </c>
      <c r="BF254" s="77">
        <v>0</v>
      </c>
      <c r="BG254" s="344">
        <f t="shared" si="81"/>
        <v>6534683.4192080004</v>
      </c>
      <c r="BH254" s="187">
        <f t="shared" si="82"/>
        <v>66377484</v>
      </c>
      <c r="BJ254" s="50">
        <v>13051</v>
      </c>
      <c r="BK254" s="50" t="s">
        <v>3588</v>
      </c>
      <c r="BM254" s="50">
        <f t="shared" si="83"/>
        <v>0</v>
      </c>
    </row>
    <row r="255" spans="1:65" s="50" customFormat="1" ht="24" customHeight="1" x14ac:dyDescent="0.2">
      <c r="A255" s="181">
        <f t="shared" si="63"/>
        <v>2655495</v>
      </c>
      <c r="B255" s="296">
        <v>691</v>
      </c>
      <c r="C255" s="264">
        <v>490</v>
      </c>
      <c r="D255" s="297">
        <v>13052</v>
      </c>
      <c r="E255" s="241" t="s">
        <v>263</v>
      </c>
      <c r="F255" s="242" t="s">
        <v>897</v>
      </c>
      <c r="G255" s="285" t="s">
        <v>137</v>
      </c>
      <c r="H255" s="272" t="s">
        <v>799</v>
      </c>
      <c r="I255" s="292" t="s">
        <v>3085</v>
      </c>
      <c r="J255" s="64" t="s">
        <v>898</v>
      </c>
      <c r="K255" s="64" t="s">
        <v>899</v>
      </c>
      <c r="L255" s="64" t="s">
        <v>799</v>
      </c>
      <c r="M255" s="290" t="s">
        <v>137</v>
      </c>
      <c r="N255" s="243" t="s">
        <v>2410</v>
      </c>
      <c r="O255" s="64"/>
      <c r="P255" s="89"/>
      <c r="Q255" s="243">
        <v>30</v>
      </c>
      <c r="R255" s="245">
        <v>120</v>
      </c>
      <c r="S255" s="245">
        <v>110</v>
      </c>
      <c r="T255" s="245">
        <v>29.33</v>
      </c>
      <c r="U255" s="89">
        <v>0</v>
      </c>
      <c r="V255" s="260">
        <v>15</v>
      </c>
      <c r="W255" s="98">
        <v>0</v>
      </c>
      <c r="X255" s="83">
        <v>0</v>
      </c>
      <c r="Y255" s="98">
        <v>1</v>
      </c>
      <c r="Z255" s="64">
        <v>0</v>
      </c>
      <c r="AA255" s="315">
        <v>885165</v>
      </c>
      <c r="AB255" s="315">
        <v>46667</v>
      </c>
      <c r="AC255" s="316">
        <f t="shared" si="64"/>
        <v>931832</v>
      </c>
      <c r="AD255" s="74">
        <v>4500000</v>
      </c>
      <c r="AE255" s="74">
        <v>6000000</v>
      </c>
      <c r="AF255" s="334">
        <f t="shared" si="65"/>
        <v>177895.19999999998</v>
      </c>
      <c r="AG255" s="112">
        <f t="shared" si="66"/>
        <v>26554950</v>
      </c>
      <c r="AH255" s="74">
        <f t="shared" si="67"/>
        <v>1400010</v>
      </c>
      <c r="AI255" s="74">
        <f t="shared" si="68"/>
        <v>21347423.999999996</v>
      </c>
      <c r="AJ255" s="74">
        <f t="shared" si="69"/>
        <v>0</v>
      </c>
      <c r="AK255" s="74">
        <f t="shared" si="70"/>
        <v>4500000</v>
      </c>
      <c r="AL255" s="74">
        <f t="shared" si="71"/>
        <v>6000000</v>
      </c>
      <c r="AM255" s="74">
        <f t="shared" si="72"/>
        <v>4892117.9999999991</v>
      </c>
      <c r="AN255" s="74">
        <f t="shared" si="73"/>
        <v>5217666.2159999991</v>
      </c>
      <c r="AO255" s="74">
        <f t="shared" si="74"/>
        <v>0</v>
      </c>
      <c r="AP255" s="74">
        <f t="shared" si="75"/>
        <v>3000000</v>
      </c>
      <c r="AQ255" s="74">
        <v>0</v>
      </c>
      <c r="AR255" s="74">
        <v>0</v>
      </c>
      <c r="AS255" s="74">
        <v>0</v>
      </c>
      <c r="AT255" s="79">
        <v>0</v>
      </c>
      <c r="AU255" s="81">
        <f t="shared" si="76"/>
        <v>72912168.216000006</v>
      </c>
      <c r="AV255" s="112">
        <f t="shared" si="77"/>
        <v>54308316.440880008</v>
      </c>
      <c r="AW255" s="74">
        <f t="shared" si="78"/>
        <v>72912168.215999991</v>
      </c>
      <c r="AX255" s="74">
        <f t="shared" si="79"/>
        <v>5103851.7751199994</v>
      </c>
      <c r="AY255" s="75">
        <f t="shared" si="80"/>
        <v>1430831.644088001</v>
      </c>
      <c r="AZ255" s="74">
        <v>0</v>
      </c>
      <c r="BA255" s="74">
        <v>0</v>
      </c>
      <c r="BB255" s="74">
        <v>0</v>
      </c>
      <c r="BC255" s="79">
        <v>0</v>
      </c>
      <c r="BD255" s="79">
        <v>0</v>
      </c>
      <c r="BE255" s="79">
        <v>0</v>
      </c>
      <c r="BF255" s="77">
        <v>0</v>
      </c>
      <c r="BG255" s="344">
        <f t="shared" si="81"/>
        <v>6534683.4192080004</v>
      </c>
      <c r="BH255" s="187">
        <f t="shared" si="82"/>
        <v>66377484</v>
      </c>
      <c r="BJ255" s="50">
        <v>13052</v>
      </c>
      <c r="BK255" s="50" t="s">
        <v>3589</v>
      </c>
      <c r="BM255" s="50">
        <f t="shared" si="83"/>
        <v>0</v>
      </c>
    </row>
    <row r="256" spans="1:65" s="50" customFormat="1" ht="24" customHeight="1" x14ac:dyDescent="0.2">
      <c r="A256" s="181">
        <f t="shared" si="63"/>
        <v>2655495</v>
      </c>
      <c r="B256" s="296">
        <v>718</v>
      </c>
      <c r="C256" s="264">
        <v>517</v>
      </c>
      <c r="D256" s="297">
        <v>13053</v>
      </c>
      <c r="E256" s="241" t="s">
        <v>593</v>
      </c>
      <c r="F256" s="242" t="s">
        <v>900</v>
      </c>
      <c r="G256" s="285" t="s">
        <v>137</v>
      </c>
      <c r="H256" s="272" t="s">
        <v>799</v>
      </c>
      <c r="I256" s="292" t="s">
        <v>3111</v>
      </c>
      <c r="J256" s="64" t="s">
        <v>901</v>
      </c>
      <c r="K256" s="64" t="s">
        <v>902</v>
      </c>
      <c r="L256" s="64" t="s">
        <v>799</v>
      </c>
      <c r="M256" s="290" t="s">
        <v>137</v>
      </c>
      <c r="N256" s="243" t="s">
        <v>2410</v>
      </c>
      <c r="O256" s="64"/>
      <c r="P256" s="89"/>
      <c r="Q256" s="243">
        <v>30</v>
      </c>
      <c r="R256" s="245">
        <v>120</v>
      </c>
      <c r="S256" s="245">
        <v>110</v>
      </c>
      <c r="T256" s="245">
        <v>29.33</v>
      </c>
      <c r="U256" s="89">
        <v>0</v>
      </c>
      <c r="V256" s="260">
        <v>15</v>
      </c>
      <c r="W256" s="98">
        <v>0</v>
      </c>
      <c r="X256" s="83">
        <v>0</v>
      </c>
      <c r="Y256" s="98">
        <v>1</v>
      </c>
      <c r="Z256" s="64">
        <v>1</v>
      </c>
      <c r="AA256" s="315">
        <v>885165</v>
      </c>
      <c r="AB256" s="315">
        <v>46667</v>
      </c>
      <c r="AC256" s="316">
        <f t="shared" si="64"/>
        <v>931832</v>
      </c>
      <c r="AD256" s="74">
        <v>4500000</v>
      </c>
      <c r="AE256" s="74">
        <v>6000000</v>
      </c>
      <c r="AF256" s="334">
        <f t="shared" si="65"/>
        <v>177895.19999999998</v>
      </c>
      <c r="AG256" s="112">
        <f t="shared" si="66"/>
        <v>26554950</v>
      </c>
      <c r="AH256" s="74">
        <f t="shared" si="67"/>
        <v>1400010</v>
      </c>
      <c r="AI256" s="74">
        <f t="shared" si="68"/>
        <v>21347423.999999996</v>
      </c>
      <c r="AJ256" s="74">
        <f t="shared" si="69"/>
        <v>2655495</v>
      </c>
      <c r="AK256" s="74">
        <f t="shared" si="70"/>
        <v>4500000</v>
      </c>
      <c r="AL256" s="74">
        <f t="shared" si="71"/>
        <v>6000000</v>
      </c>
      <c r="AM256" s="74">
        <f t="shared" si="72"/>
        <v>4892117.9999999991</v>
      </c>
      <c r="AN256" s="74">
        <f t="shared" si="73"/>
        <v>5217666.2159999991</v>
      </c>
      <c r="AO256" s="74">
        <f t="shared" si="74"/>
        <v>0</v>
      </c>
      <c r="AP256" s="74">
        <f t="shared" si="75"/>
        <v>3000000</v>
      </c>
      <c r="AQ256" s="74">
        <v>0</v>
      </c>
      <c r="AR256" s="74">
        <v>0</v>
      </c>
      <c r="AS256" s="74">
        <v>0</v>
      </c>
      <c r="AT256" s="79">
        <v>0</v>
      </c>
      <c r="AU256" s="81">
        <f t="shared" si="76"/>
        <v>75567663.216000006</v>
      </c>
      <c r="AV256" s="112">
        <f t="shared" si="77"/>
        <v>54308316.440880008</v>
      </c>
      <c r="AW256" s="74">
        <f t="shared" si="78"/>
        <v>72912168.215999991</v>
      </c>
      <c r="AX256" s="74">
        <f t="shared" si="79"/>
        <v>5103851.7751199994</v>
      </c>
      <c r="AY256" s="75">
        <f t="shared" si="80"/>
        <v>1430831.644088001</v>
      </c>
      <c r="AZ256" s="74">
        <v>0</v>
      </c>
      <c r="BA256" s="74">
        <v>0</v>
      </c>
      <c r="BB256" s="74">
        <v>0</v>
      </c>
      <c r="BC256" s="79">
        <v>0</v>
      </c>
      <c r="BD256" s="79">
        <v>0</v>
      </c>
      <c r="BE256" s="79">
        <v>0</v>
      </c>
      <c r="BF256" s="77">
        <v>0</v>
      </c>
      <c r="BG256" s="344">
        <f t="shared" si="81"/>
        <v>6534683.4192080004</v>
      </c>
      <c r="BH256" s="187">
        <f t="shared" si="82"/>
        <v>69032979</v>
      </c>
      <c r="BJ256" s="50">
        <v>13053</v>
      </c>
      <c r="BK256" s="50" t="s">
        <v>3590</v>
      </c>
      <c r="BM256" s="50">
        <f t="shared" si="83"/>
        <v>0</v>
      </c>
    </row>
    <row r="257" spans="1:65" s="50" customFormat="1" ht="24" customHeight="1" x14ac:dyDescent="0.2">
      <c r="A257" s="181">
        <f t="shared" si="63"/>
        <v>2655495</v>
      </c>
      <c r="B257" s="296">
        <v>701</v>
      </c>
      <c r="C257" s="264">
        <v>500</v>
      </c>
      <c r="D257" s="297">
        <v>13054</v>
      </c>
      <c r="E257" s="241" t="s">
        <v>903</v>
      </c>
      <c r="F257" s="242" t="s">
        <v>904</v>
      </c>
      <c r="G257" s="285" t="s">
        <v>137</v>
      </c>
      <c r="H257" s="272" t="s">
        <v>799</v>
      </c>
      <c r="I257" s="292" t="s">
        <v>3095</v>
      </c>
      <c r="J257" s="64" t="s">
        <v>905</v>
      </c>
      <c r="K257" s="64" t="s">
        <v>906</v>
      </c>
      <c r="L257" s="64" t="s">
        <v>799</v>
      </c>
      <c r="M257" s="290" t="s">
        <v>137</v>
      </c>
      <c r="N257" s="243" t="s">
        <v>2410</v>
      </c>
      <c r="O257" s="64"/>
      <c r="P257" s="98"/>
      <c r="Q257" s="243">
        <v>30</v>
      </c>
      <c r="R257" s="245">
        <v>120</v>
      </c>
      <c r="S257" s="245">
        <v>110</v>
      </c>
      <c r="T257" s="245">
        <v>29.33</v>
      </c>
      <c r="U257" s="89">
        <v>0</v>
      </c>
      <c r="V257" s="260">
        <v>15</v>
      </c>
      <c r="W257" s="98">
        <v>0</v>
      </c>
      <c r="X257" s="83">
        <v>0</v>
      </c>
      <c r="Y257" s="98">
        <v>0</v>
      </c>
      <c r="Z257" s="64">
        <v>0</v>
      </c>
      <c r="AA257" s="315">
        <v>885165</v>
      </c>
      <c r="AB257" s="315">
        <v>46667</v>
      </c>
      <c r="AC257" s="316">
        <f t="shared" si="64"/>
        <v>931832</v>
      </c>
      <c r="AD257" s="74">
        <v>4500000</v>
      </c>
      <c r="AE257" s="74">
        <v>6000000</v>
      </c>
      <c r="AF257" s="334">
        <f t="shared" si="65"/>
        <v>177895.19999999998</v>
      </c>
      <c r="AG257" s="112">
        <f t="shared" si="66"/>
        <v>26554950</v>
      </c>
      <c r="AH257" s="74">
        <f t="shared" si="67"/>
        <v>1400010</v>
      </c>
      <c r="AI257" s="74">
        <f t="shared" si="68"/>
        <v>21347423.999999996</v>
      </c>
      <c r="AJ257" s="74">
        <f t="shared" si="69"/>
        <v>0</v>
      </c>
      <c r="AK257" s="74">
        <f t="shared" si="70"/>
        <v>4500000</v>
      </c>
      <c r="AL257" s="74">
        <f t="shared" si="71"/>
        <v>6000000</v>
      </c>
      <c r="AM257" s="74">
        <f t="shared" si="72"/>
        <v>4892117.9999999991</v>
      </c>
      <c r="AN257" s="74">
        <f t="shared" si="73"/>
        <v>5217666.2159999991</v>
      </c>
      <c r="AO257" s="74">
        <f t="shared" si="74"/>
        <v>0</v>
      </c>
      <c r="AP257" s="74">
        <f t="shared" si="75"/>
        <v>3000000</v>
      </c>
      <c r="AQ257" s="74">
        <v>0</v>
      </c>
      <c r="AR257" s="74">
        <v>0</v>
      </c>
      <c r="AS257" s="74">
        <v>0</v>
      </c>
      <c r="AT257" s="79">
        <v>0</v>
      </c>
      <c r="AU257" s="81">
        <f t="shared" si="76"/>
        <v>72912168.216000006</v>
      </c>
      <c r="AV257" s="112">
        <f t="shared" si="77"/>
        <v>54308316.440880008</v>
      </c>
      <c r="AW257" s="74">
        <f t="shared" si="78"/>
        <v>72912168.215999991</v>
      </c>
      <c r="AX257" s="74">
        <f t="shared" si="79"/>
        <v>5103851.7751199994</v>
      </c>
      <c r="AY257" s="75">
        <f t="shared" si="80"/>
        <v>1430831.644088001</v>
      </c>
      <c r="AZ257" s="74">
        <v>0</v>
      </c>
      <c r="BA257" s="74">
        <v>0</v>
      </c>
      <c r="BB257" s="74">
        <v>0</v>
      </c>
      <c r="BC257" s="79">
        <v>0</v>
      </c>
      <c r="BD257" s="79">
        <v>0</v>
      </c>
      <c r="BE257" s="79">
        <v>0</v>
      </c>
      <c r="BF257" s="77">
        <v>0</v>
      </c>
      <c r="BG257" s="344">
        <f t="shared" si="81"/>
        <v>6534683.4192080004</v>
      </c>
      <c r="BH257" s="187">
        <f t="shared" si="82"/>
        <v>66377484</v>
      </c>
      <c r="BI257" s="117"/>
      <c r="BJ257" s="50">
        <v>13054</v>
      </c>
      <c r="BK257" s="50" t="s">
        <v>3591</v>
      </c>
      <c r="BM257" s="50">
        <f t="shared" si="83"/>
        <v>0</v>
      </c>
    </row>
    <row r="258" spans="1:65" s="50" customFormat="1" ht="24" customHeight="1" x14ac:dyDescent="0.2">
      <c r="A258" s="181">
        <f t="shared" si="63"/>
        <v>2655495</v>
      </c>
      <c r="B258" s="296">
        <v>693</v>
      </c>
      <c r="C258" s="264">
        <v>492</v>
      </c>
      <c r="D258" s="297">
        <v>13055</v>
      </c>
      <c r="E258" s="241" t="s">
        <v>526</v>
      </c>
      <c r="F258" s="242" t="s">
        <v>907</v>
      </c>
      <c r="G258" s="285" t="s">
        <v>137</v>
      </c>
      <c r="H258" s="272" t="s">
        <v>799</v>
      </c>
      <c r="I258" s="292" t="s">
        <v>3087</v>
      </c>
      <c r="J258" s="64" t="s">
        <v>908</v>
      </c>
      <c r="K258" s="64" t="s">
        <v>909</v>
      </c>
      <c r="L258" s="64" t="s">
        <v>799</v>
      </c>
      <c r="M258" s="290" t="s">
        <v>137</v>
      </c>
      <c r="N258" s="243" t="s">
        <v>2410</v>
      </c>
      <c r="O258" s="64"/>
      <c r="P258" s="89"/>
      <c r="Q258" s="243">
        <v>30</v>
      </c>
      <c r="R258" s="245">
        <v>120</v>
      </c>
      <c r="S258" s="245">
        <v>110</v>
      </c>
      <c r="T258" s="245">
        <v>29.33</v>
      </c>
      <c r="U258" s="89">
        <v>0</v>
      </c>
      <c r="V258" s="260">
        <v>13</v>
      </c>
      <c r="W258" s="98">
        <v>0</v>
      </c>
      <c r="X258" s="83">
        <v>0</v>
      </c>
      <c r="Y258" s="98">
        <v>2</v>
      </c>
      <c r="Z258" s="64">
        <v>2</v>
      </c>
      <c r="AA258" s="315">
        <v>885165</v>
      </c>
      <c r="AB258" s="315">
        <v>46667</v>
      </c>
      <c r="AC258" s="316">
        <f t="shared" si="64"/>
        <v>931832</v>
      </c>
      <c r="AD258" s="74">
        <v>4500000</v>
      </c>
      <c r="AE258" s="74">
        <v>6000000</v>
      </c>
      <c r="AF258" s="334">
        <f t="shared" si="65"/>
        <v>177895.19999999998</v>
      </c>
      <c r="AG258" s="112">
        <f t="shared" si="66"/>
        <v>26554950</v>
      </c>
      <c r="AH258" s="74">
        <f t="shared" si="67"/>
        <v>1400010</v>
      </c>
      <c r="AI258" s="74">
        <f t="shared" si="68"/>
        <v>21347423.999999996</v>
      </c>
      <c r="AJ258" s="74">
        <f t="shared" si="69"/>
        <v>5310990</v>
      </c>
      <c r="AK258" s="74">
        <f t="shared" si="70"/>
        <v>4500000</v>
      </c>
      <c r="AL258" s="74">
        <f t="shared" si="71"/>
        <v>6000000</v>
      </c>
      <c r="AM258" s="74">
        <f t="shared" si="72"/>
        <v>4892117.9999999991</v>
      </c>
      <c r="AN258" s="74">
        <f t="shared" si="73"/>
        <v>5217666.2159999991</v>
      </c>
      <c r="AO258" s="74">
        <f t="shared" si="74"/>
        <v>0</v>
      </c>
      <c r="AP258" s="74">
        <f t="shared" si="75"/>
        <v>2600000</v>
      </c>
      <c r="AQ258" s="74">
        <v>0</v>
      </c>
      <c r="AR258" s="74">
        <v>0</v>
      </c>
      <c r="AS258" s="74">
        <v>0</v>
      </c>
      <c r="AT258" s="79">
        <v>0</v>
      </c>
      <c r="AU258" s="81">
        <f t="shared" si="76"/>
        <v>77823158.216000006</v>
      </c>
      <c r="AV258" s="112">
        <f t="shared" si="77"/>
        <v>54336316.440880008</v>
      </c>
      <c r="AW258" s="74">
        <f t="shared" si="78"/>
        <v>72512168.215999991</v>
      </c>
      <c r="AX258" s="74">
        <f t="shared" si="79"/>
        <v>5075851.7751199994</v>
      </c>
      <c r="AY258" s="75">
        <f t="shared" si="80"/>
        <v>1433631.644088001</v>
      </c>
      <c r="AZ258" s="74">
        <v>0</v>
      </c>
      <c r="BA258" s="74">
        <v>0</v>
      </c>
      <c r="BB258" s="74">
        <v>0</v>
      </c>
      <c r="BC258" s="79">
        <v>0</v>
      </c>
      <c r="BD258" s="79">
        <v>0</v>
      </c>
      <c r="BE258" s="79">
        <v>0</v>
      </c>
      <c r="BF258" s="77">
        <v>0</v>
      </c>
      <c r="BG258" s="344">
        <f t="shared" si="81"/>
        <v>6509483.4192080004</v>
      </c>
      <c r="BH258" s="187">
        <f t="shared" si="82"/>
        <v>71313674</v>
      </c>
      <c r="BJ258" s="50">
        <v>13055</v>
      </c>
      <c r="BK258" s="50" t="s">
        <v>3592</v>
      </c>
      <c r="BM258" s="50">
        <f t="shared" si="83"/>
        <v>0</v>
      </c>
    </row>
    <row r="259" spans="1:65" s="50" customFormat="1" ht="24" customHeight="1" x14ac:dyDescent="0.2">
      <c r="A259" s="181">
        <f t="shared" si="63"/>
        <v>2655495</v>
      </c>
      <c r="B259" s="296">
        <v>679</v>
      </c>
      <c r="C259" s="264">
        <v>478</v>
      </c>
      <c r="D259" s="297">
        <v>13056</v>
      </c>
      <c r="E259" s="241" t="s">
        <v>158</v>
      </c>
      <c r="F259" s="242" t="s">
        <v>910</v>
      </c>
      <c r="G259" s="285" t="s">
        <v>137</v>
      </c>
      <c r="H259" s="272" t="s">
        <v>799</v>
      </c>
      <c r="I259" s="292" t="s">
        <v>3073</v>
      </c>
      <c r="J259" s="64" t="s">
        <v>911</v>
      </c>
      <c r="K259" s="64" t="s">
        <v>912</v>
      </c>
      <c r="L259" s="64" t="s">
        <v>799</v>
      </c>
      <c r="M259" s="290" t="s">
        <v>137</v>
      </c>
      <c r="N259" s="243" t="s">
        <v>2410</v>
      </c>
      <c r="O259" s="64"/>
      <c r="P259" s="89"/>
      <c r="Q259" s="243">
        <v>30</v>
      </c>
      <c r="R259" s="245">
        <v>120</v>
      </c>
      <c r="S259" s="245">
        <v>110</v>
      </c>
      <c r="T259" s="245">
        <v>29.33</v>
      </c>
      <c r="U259" s="89">
        <v>0</v>
      </c>
      <c r="V259" s="260">
        <v>15</v>
      </c>
      <c r="W259" s="98">
        <v>0</v>
      </c>
      <c r="X259" s="83">
        <v>0</v>
      </c>
      <c r="Y259" s="98">
        <v>0</v>
      </c>
      <c r="Z259" s="64">
        <v>0</v>
      </c>
      <c r="AA259" s="315">
        <v>885165</v>
      </c>
      <c r="AB259" s="315">
        <v>46667</v>
      </c>
      <c r="AC259" s="316">
        <f t="shared" si="64"/>
        <v>931832</v>
      </c>
      <c r="AD259" s="74">
        <v>4500000</v>
      </c>
      <c r="AE259" s="74">
        <v>6000000</v>
      </c>
      <c r="AF259" s="334">
        <f t="shared" si="65"/>
        <v>177895.19999999998</v>
      </c>
      <c r="AG259" s="112">
        <f t="shared" si="66"/>
        <v>26554950</v>
      </c>
      <c r="AH259" s="74">
        <f t="shared" si="67"/>
        <v>1400010</v>
      </c>
      <c r="AI259" s="74">
        <f t="shared" si="68"/>
        <v>21347423.999999996</v>
      </c>
      <c r="AJ259" s="74">
        <f t="shared" si="69"/>
        <v>0</v>
      </c>
      <c r="AK259" s="74">
        <f t="shared" si="70"/>
        <v>4500000</v>
      </c>
      <c r="AL259" s="74">
        <f t="shared" si="71"/>
        <v>6000000</v>
      </c>
      <c r="AM259" s="74">
        <f t="shared" si="72"/>
        <v>4892117.9999999991</v>
      </c>
      <c r="AN259" s="74">
        <f t="shared" si="73"/>
        <v>5217666.2159999991</v>
      </c>
      <c r="AO259" s="74">
        <f t="shared" si="74"/>
        <v>0</v>
      </c>
      <c r="AP259" s="74">
        <f t="shared" si="75"/>
        <v>3000000</v>
      </c>
      <c r="AQ259" s="74">
        <v>0</v>
      </c>
      <c r="AR259" s="74">
        <v>0</v>
      </c>
      <c r="AS259" s="74">
        <v>0</v>
      </c>
      <c r="AT259" s="79">
        <v>0</v>
      </c>
      <c r="AU259" s="81">
        <f t="shared" si="76"/>
        <v>72912168.216000006</v>
      </c>
      <c r="AV259" s="112">
        <f t="shared" si="77"/>
        <v>54308316.440880008</v>
      </c>
      <c r="AW259" s="74">
        <f t="shared" si="78"/>
        <v>72912168.215999991</v>
      </c>
      <c r="AX259" s="74">
        <f t="shared" si="79"/>
        <v>5103851.7751199994</v>
      </c>
      <c r="AY259" s="75">
        <f t="shared" si="80"/>
        <v>1430831.644088001</v>
      </c>
      <c r="AZ259" s="74">
        <v>0</v>
      </c>
      <c r="BA259" s="74">
        <v>0</v>
      </c>
      <c r="BB259" s="74">
        <v>0</v>
      </c>
      <c r="BC259" s="79">
        <v>0</v>
      </c>
      <c r="BD259" s="79">
        <v>0</v>
      </c>
      <c r="BE259" s="79">
        <v>0</v>
      </c>
      <c r="BF259" s="77">
        <v>0</v>
      </c>
      <c r="BG259" s="344">
        <f t="shared" si="81"/>
        <v>6534683.4192080004</v>
      </c>
      <c r="BH259" s="187">
        <f t="shared" si="82"/>
        <v>66377484</v>
      </c>
      <c r="BJ259" s="50">
        <v>13056</v>
      </c>
      <c r="BK259" s="50" t="s">
        <v>3593</v>
      </c>
      <c r="BM259" s="50">
        <f t="shared" si="83"/>
        <v>0</v>
      </c>
    </row>
    <row r="260" spans="1:65" s="50" customFormat="1" ht="24" customHeight="1" x14ac:dyDescent="0.2">
      <c r="A260" s="181">
        <f t="shared" si="63"/>
        <v>2655495</v>
      </c>
      <c r="B260" s="296">
        <v>712</v>
      </c>
      <c r="C260" s="264">
        <v>511</v>
      </c>
      <c r="D260" s="297">
        <v>13057</v>
      </c>
      <c r="E260" s="241" t="s">
        <v>760</v>
      </c>
      <c r="F260" s="242" t="s">
        <v>563</v>
      </c>
      <c r="G260" s="285" t="s">
        <v>137</v>
      </c>
      <c r="H260" s="272" t="s">
        <v>799</v>
      </c>
      <c r="I260" s="292" t="s">
        <v>913</v>
      </c>
      <c r="J260" s="64" t="s">
        <v>914</v>
      </c>
      <c r="K260" s="64" t="s">
        <v>915</v>
      </c>
      <c r="L260" s="64" t="s">
        <v>799</v>
      </c>
      <c r="M260" s="290" t="s">
        <v>137</v>
      </c>
      <c r="N260" s="243" t="s">
        <v>2410</v>
      </c>
      <c r="O260" s="64"/>
      <c r="P260" s="89"/>
      <c r="Q260" s="243">
        <v>30</v>
      </c>
      <c r="R260" s="245">
        <v>120</v>
      </c>
      <c r="S260" s="245">
        <v>110</v>
      </c>
      <c r="T260" s="245">
        <v>29.33</v>
      </c>
      <c r="U260" s="89">
        <v>0</v>
      </c>
      <c r="V260" s="260">
        <v>15</v>
      </c>
      <c r="W260" s="98">
        <v>0</v>
      </c>
      <c r="X260" s="83">
        <v>0</v>
      </c>
      <c r="Y260" s="98">
        <v>1</v>
      </c>
      <c r="Z260" s="386">
        <f>Y260</f>
        <v>1</v>
      </c>
      <c r="AA260" s="315">
        <v>885165</v>
      </c>
      <c r="AB260" s="315">
        <v>46667</v>
      </c>
      <c r="AC260" s="316">
        <f t="shared" si="64"/>
        <v>931832</v>
      </c>
      <c r="AD260" s="74">
        <v>4500000</v>
      </c>
      <c r="AE260" s="74">
        <v>6000000</v>
      </c>
      <c r="AF260" s="334">
        <f t="shared" si="65"/>
        <v>177895.19999999998</v>
      </c>
      <c r="AG260" s="112">
        <f t="shared" si="66"/>
        <v>26554950</v>
      </c>
      <c r="AH260" s="74">
        <f t="shared" si="67"/>
        <v>1400010</v>
      </c>
      <c r="AI260" s="74">
        <f t="shared" si="68"/>
        <v>21347423.999999996</v>
      </c>
      <c r="AJ260" s="74">
        <f t="shared" si="69"/>
        <v>2655495</v>
      </c>
      <c r="AK260" s="74">
        <f t="shared" si="70"/>
        <v>4500000</v>
      </c>
      <c r="AL260" s="74">
        <f t="shared" si="71"/>
        <v>6000000</v>
      </c>
      <c r="AM260" s="74">
        <f t="shared" si="72"/>
        <v>4892117.9999999991</v>
      </c>
      <c r="AN260" s="74">
        <f t="shared" si="73"/>
        <v>5217666.2159999991</v>
      </c>
      <c r="AO260" s="74">
        <f t="shared" si="74"/>
        <v>0</v>
      </c>
      <c r="AP260" s="74">
        <f t="shared" si="75"/>
        <v>3000000</v>
      </c>
      <c r="AQ260" s="74">
        <v>0</v>
      </c>
      <c r="AR260" s="74">
        <v>0</v>
      </c>
      <c r="AS260" s="74">
        <v>0</v>
      </c>
      <c r="AT260" s="79">
        <v>0</v>
      </c>
      <c r="AU260" s="81">
        <f t="shared" si="76"/>
        <v>75567663.216000006</v>
      </c>
      <c r="AV260" s="112">
        <f t="shared" si="77"/>
        <v>54308316.440880008</v>
      </c>
      <c r="AW260" s="74">
        <f t="shared" si="78"/>
        <v>72912168.215999991</v>
      </c>
      <c r="AX260" s="74">
        <f t="shared" si="79"/>
        <v>5103851.7751199994</v>
      </c>
      <c r="AY260" s="75">
        <f t="shared" si="80"/>
        <v>1430831.644088001</v>
      </c>
      <c r="AZ260" s="74">
        <v>0</v>
      </c>
      <c r="BA260" s="74">
        <v>0</v>
      </c>
      <c r="BB260" s="74">
        <v>0</v>
      </c>
      <c r="BC260" s="79">
        <v>0</v>
      </c>
      <c r="BD260" s="79">
        <v>0</v>
      </c>
      <c r="BE260" s="79">
        <v>0</v>
      </c>
      <c r="BF260" s="77">
        <v>0</v>
      </c>
      <c r="BG260" s="344">
        <f t="shared" si="81"/>
        <v>6534683.4192080004</v>
      </c>
      <c r="BH260" s="187">
        <f t="shared" si="82"/>
        <v>69032979</v>
      </c>
      <c r="BJ260" s="50">
        <v>13057</v>
      </c>
      <c r="BK260" s="50" t="s">
        <v>3594</v>
      </c>
      <c r="BM260" s="50">
        <f t="shared" si="83"/>
        <v>0</v>
      </c>
    </row>
    <row r="261" spans="1:65" s="50" customFormat="1" ht="24" customHeight="1" x14ac:dyDescent="0.2">
      <c r="A261" s="181">
        <f t="shared" si="63"/>
        <v>2655495</v>
      </c>
      <c r="B261" s="296">
        <v>696</v>
      </c>
      <c r="C261" s="264">
        <v>495</v>
      </c>
      <c r="D261" s="297">
        <v>13058</v>
      </c>
      <c r="E261" s="241" t="s">
        <v>916</v>
      </c>
      <c r="F261" s="242" t="s">
        <v>917</v>
      </c>
      <c r="G261" s="285" t="s">
        <v>137</v>
      </c>
      <c r="H261" s="272" t="s">
        <v>799</v>
      </c>
      <c r="I261" s="292" t="s">
        <v>3090</v>
      </c>
      <c r="J261" s="64" t="s">
        <v>918</v>
      </c>
      <c r="K261" s="64" t="s">
        <v>919</v>
      </c>
      <c r="L261" s="64" t="s">
        <v>799</v>
      </c>
      <c r="M261" s="290" t="s">
        <v>137</v>
      </c>
      <c r="N261" s="243" t="s">
        <v>2410</v>
      </c>
      <c r="O261" s="64"/>
      <c r="P261" s="89"/>
      <c r="Q261" s="243">
        <v>30</v>
      </c>
      <c r="R261" s="245">
        <v>120</v>
      </c>
      <c r="S261" s="245">
        <v>110</v>
      </c>
      <c r="T261" s="245">
        <v>29.33</v>
      </c>
      <c r="U261" s="89">
        <v>0</v>
      </c>
      <c r="V261" s="260">
        <v>15</v>
      </c>
      <c r="W261" s="98">
        <v>0</v>
      </c>
      <c r="X261" s="83">
        <v>0</v>
      </c>
      <c r="Y261" s="98">
        <v>1</v>
      </c>
      <c r="Z261" s="64">
        <v>1</v>
      </c>
      <c r="AA261" s="315">
        <v>885165</v>
      </c>
      <c r="AB261" s="315">
        <v>46667</v>
      </c>
      <c r="AC261" s="316">
        <f t="shared" si="64"/>
        <v>931832</v>
      </c>
      <c r="AD261" s="74">
        <v>4500000</v>
      </c>
      <c r="AE261" s="74">
        <v>6000000</v>
      </c>
      <c r="AF261" s="334">
        <f t="shared" si="65"/>
        <v>177895.19999999998</v>
      </c>
      <c r="AG261" s="112">
        <f t="shared" si="66"/>
        <v>26554950</v>
      </c>
      <c r="AH261" s="74">
        <f t="shared" si="67"/>
        <v>1400010</v>
      </c>
      <c r="AI261" s="74">
        <f t="shared" si="68"/>
        <v>21347423.999999996</v>
      </c>
      <c r="AJ261" s="74">
        <f t="shared" si="69"/>
        <v>2655495</v>
      </c>
      <c r="AK261" s="74">
        <f t="shared" si="70"/>
        <v>4500000</v>
      </c>
      <c r="AL261" s="74">
        <f t="shared" si="71"/>
        <v>6000000</v>
      </c>
      <c r="AM261" s="74">
        <f t="shared" si="72"/>
        <v>4892117.9999999991</v>
      </c>
      <c r="AN261" s="74">
        <f t="shared" si="73"/>
        <v>5217666.2159999991</v>
      </c>
      <c r="AO261" s="74">
        <f t="shared" si="74"/>
        <v>0</v>
      </c>
      <c r="AP261" s="74">
        <f t="shared" si="75"/>
        <v>3000000</v>
      </c>
      <c r="AQ261" s="74">
        <v>0</v>
      </c>
      <c r="AR261" s="74">
        <v>0</v>
      </c>
      <c r="AS261" s="74">
        <v>0</v>
      </c>
      <c r="AT261" s="79">
        <v>0</v>
      </c>
      <c r="AU261" s="81">
        <f t="shared" si="76"/>
        <v>75567663.216000006</v>
      </c>
      <c r="AV261" s="112">
        <f t="shared" si="77"/>
        <v>54308316.440880008</v>
      </c>
      <c r="AW261" s="74">
        <f t="shared" si="78"/>
        <v>72912168.215999991</v>
      </c>
      <c r="AX261" s="74">
        <f t="shared" si="79"/>
        <v>5103851.7751199994</v>
      </c>
      <c r="AY261" s="75">
        <f t="shared" si="80"/>
        <v>1430831.644088001</v>
      </c>
      <c r="AZ261" s="74">
        <v>0</v>
      </c>
      <c r="BA261" s="74">
        <v>0</v>
      </c>
      <c r="BB261" s="74">
        <v>0</v>
      </c>
      <c r="BC261" s="79">
        <v>0</v>
      </c>
      <c r="BD261" s="79">
        <v>0</v>
      </c>
      <c r="BE261" s="79">
        <v>0</v>
      </c>
      <c r="BF261" s="77">
        <v>0</v>
      </c>
      <c r="BG261" s="344">
        <f t="shared" si="81"/>
        <v>6534683.4192080004</v>
      </c>
      <c r="BH261" s="187">
        <f t="shared" si="82"/>
        <v>69032979</v>
      </c>
      <c r="BJ261" s="50">
        <v>13058</v>
      </c>
      <c r="BK261" s="50" t="s">
        <v>3595</v>
      </c>
      <c r="BM261" s="50">
        <f t="shared" si="83"/>
        <v>0</v>
      </c>
    </row>
    <row r="262" spans="1:65" s="50" customFormat="1" ht="24" customHeight="1" x14ac:dyDescent="0.2">
      <c r="A262" s="181">
        <f t="shared" si="63"/>
        <v>2655495</v>
      </c>
      <c r="B262" s="296">
        <v>705</v>
      </c>
      <c r="C262" s="264">
        <v>504</v>
      </c>
      <c r="D262" s="297">
        <v>13059</v>
      </c>
      <c r="E262" s="241" t="s">
        <v>410</v>
      </c>
      <c r="F262" s="242" t="s">
        <v>920</v>
      </c>
      <c r="G262" s="285" t="s">
        <v>137</v>
      </c>
      <c r="H262" s="272" t="s">
        <v>799</v>
      </c>
      <c r="I262" s="292" t="s">
        <v>3099</v>
      </c>
      <c r="J262" s="64" t="s">
        <v>921</v>
      </c>
      <c r="K262" s="64" t="s">
        <v>922</v>
      </c>
      <c r="L262" s="64" t="s">
        <v>799</v>
      </c>
      <c r="M262" s="290" t="s">
        <v>137</v>
      </c>
      <c r="N262" s="243" t="s">
        <v>2410</v>
      </c>
      <c r="O262" s="64"/>
      <c r="P262" s="89"/>
      <c r="Q262" s="243">
        <v>30</v>
      </c>
      <c r="R262" s="245">
        <v>120</v>
      </c>
      <c r="S262" s="245">
        <v>110</v>
      </c>
      <c r="T262" s="245">
        <v>29.33</v>
      </c>
      <c r="U262" s="89">
        <v>0</v>
      </c>
      <c r="V262" s="260">
        <v>15</v>
      </c>
      <c r="W262" s="98">
        <v>0</v>
      </c>
      <c r="X262" s="83">
        <v>0</v>
      </c>
      <c r="Y262" s="98">
        <v>1</v>
      </c>
      <c r="Z262" s="64">
        <v>0</v>
      </c>
      <c r="AA262" s="315">
        <v>885165</v>
      </c>
      <c r="AB262" s="315">
        <v>46667</v>
      </c>
      <c r="AC262" s="316">
        <f t="shared" si="64"/>
        <v>931832</v>
      </c>
      <c r="AD262" s="74">
        <v>4500000</v>
      </c>
      <c r="AE262" s="74">
        <v>6000000</v>
      </c>
      <c r="AF262" s="334">
        <f t="shared" si="65"/>
        <v>177895.19999999998</v>
      </c>
      <c r="AG262" s="112">
        <f t="shared" si="66"/>
        <v>26554950</v>
      </c>
      <c r="AH262" s="74">
        <f t="shared" si="67"/>
        <v>1400010</v>
      </c>
      <c r="AI262" s="74">
        <f t="shared" si="68"/>
        <v>21347423.999999996</v>
      </c>
      <c r="AJ262" s="74">
        <f t="shared" si="69"/>
        <v>0</v>
      </c>
      <c r="AK262" s="74">
        <f t="shared" si="70"/>
        <v>4500000</v>
      </c>
      <c r="AL262" s="74">
        <f t="shared" si="71"/>
        <v>6000000</v>
      </c>
      <c r="AM262" s="74">
        <f t="shared" si="72"/>
        <v>4892117.9999999991</v>
      </c>
      <c r="AN262" s="74">
        <f t="shared" si="73"/>
        <v>5217666.2159999991</v>
      </c>
      <c r="AO262" s="74">
        <f t="shared" si="74"/>
        <v>0</v>
      </c>
      <c r="AP262" s="74">
        <f t="shared" si="75"/>
        <v>3000000</v>
      </c>
      <c r="AQ262" s="74">
        <v>0</v>
      </c>
      <c r="AR262" s="74">
        <v>0</v>
      </c>
      <c r="AS262" s="74">
        <v>0</v>
      </c>
      <c r="AT262" s="79">
        <v>0</v>
      </c>
      <c r="AU262" s="81">
        <f t="shared" si="76"/>
        <v>72912168.216000006</v>
      </c>
      <c r="AV262" s="112">
        <f t="shared" si="77"/>
        <v>54308316.440880008</v>
      </c>
      <c r="AW262" s="74">
        <f t="shared" si="78"/>
        <v>72912168.215999991</v>
      </c>
      <c r="AX262" s="74">
        <f t="shared" si="79"/>
        <v>5103851.7751199994</v>
      </c>
      <c r="AY262" s="75">
        <f t="shared" si="80"/>
        <v>1430831.644088001</v>
      </c>
      <c r="AZ262" s="74">
        <v>0</v>
      </c>
      <c r="BA262" s="74">
        <v>0</v>
      </c>
      <c r="BB262" s="74">
        <v>0</v>
      </c>
      <c r="BC262" s="79">
        <v>0</v>
      </c>
      <c r="BD262" s="79">
        <v>0</v>
      </c>
      <c r="BE262" s="79">
        <v>0</v>
      </c>
      <c r="BF262" s="77">
        <v>0</v>
      </c>
      <c r="BG262" s="344">
        <f t="shared" si="81"/>
        <v>6534683.4192080004</v>
      </c>
      <c r="BH262" s="187">
        <f t="shared" si="82"/>
        <v>66377484</v>
      </c>
      <c r="BJ262" s="50">
        <v>13059</v>
      </c>
      <c r="BK262" s="50" t="s">
        <v>3596</v>
      </c>
      <c r="BM262" s="50">
        <f t="shared" si="83"/>
        <v>0</v>
      </c>
    </row>
    <row r="263" spans="1:65" s="50" customFormat="1" ht="24" customHeight="1" x14ac:dyDescent="0.2">
      <c r="A263" s="181">
        <f t="shared" ref="A263:A326" si="84">885165*3</f>
        <v>2655495</v>
      </c>
      <c r="B263" s="296">
        <v>680</v>
      </c>
      <c r="C263" s="264">
        <v>479</v>
      </c>
      <c r="D263" s="297">
        <v>13060</v>
      </c>
      <c r="E263" s="241" t="s">
        <v>526</v>
      </c>
      <c r="F263" s="242" t="s">
        <v>897</v>
      </c>
      <c r="G263" s="285" t="s">
        <v>137</v>
      </c>
      <c r="H263" s="272" t="s">
        <v>799</v>
      </c>
      <c r="I263" s="292" t="s">
        <v>3074</v>
      </c>
      <c r="J263" s="64" t="s">
        <v>923</v>
      </c>
      <c r="K263" s="64" t="s">
        <v>924</v>
      </c>
      <c r="L263" s="64" t="s">
        <v>799</v>
      </c>
      <c r="M263" s="290" t="s">
        <v>137</v>
      </c>
      <c r="N263" s="243" t="s">
        <v>2410</v>
      </c>
      <c r="O263" s="64"/>
      <c r="P263" s="89"/>
      <c r="Q263" s="243">
        <v>30</v>
      </c>
      <c r="R263" s="245">
        <v>120</v>
      </c>
      <c r="S263" s="245">
        <v>110</v>
      </c>
      <c r="T263" s="245">
        <v>29.33</v>
      </c>
      <c r="U263" s="89">
        <v>0</v>
      </c>
      <c r="V263" s="260">
        <v>15</v>
      </c>
      <c r="W263" s="98">
        <v>0</v>
      </c>
      <c r="X263" s="83">
        <v>0</v>
      </c>
      <c r="Y263" s="98">
        <v>2</v>
      </c>
      <c r="Z263" s="64">
        <v>2</v>
      </c>
      <c r="AA263" s="315">
        <v>885165</v>
      </c>
      <c r="AB263" s="315">
        <v>46667</v>
      </c>
      <c r="AC263" s="316">
        <f t="shared" ref="AC263:AC326" si="85">AA263+AB263</f>
        <v>931832</v>
      </c>
      <c r="AD263" s="74">
        <v>4500000</v>
      </c>
      <c r="AE263" s="74">
        <v>6000000</v>
      </c>
      <c r="AF263" s="334">
        <f t="shared" ref="AF263:AF326" si="86">(AC263*30)/220*1.4</f>
        <v>177895.19999999998</v>
      </c>
      <c r="AG263" s="112">
        <f t="shared" ref="AG263:AG326" si="87">AA263*Q263</f>
        <v>26554950</v>
      </c>
      <c r="AH263" s="74">
        <f t="shared" ref="AH263:AH326" si="88">AB263*Q263</f>
        <v>1400010</v>
      </c>
      <c r="AI263" s="74">
        <f t="shared" ref="AI263:AI326" si="89">AF263*R263</f>
        <v>21347423.999999996</v>
      </c>
      <c r="AJ263" s="74">
        <f t="shared" ref="AJ263:AJ326" si="90">IF(Q263=31,A263*Z263,(Q263/30)*A263*Z263)</f>
        <v>5310990</v>
      </c>
      <c r="AK263" s="74">
        <f t="shared" ref="AK263:AK326" si="91">IF(Q263=31,AD263,(Q263/30)*AD263)</f>
        <v>4500000</v>
      </c>
      <c r="AL263" s="74">
        <f t="shared" ref="AL263:AL326" si="92">IF(Q263=31,AE263,(Q263/30)*AE263)</f>
        <v>6000000</v>
      </c>
      <c r="AM263" s="74">
        <f t="shared" ref="AM263:AM326" si="93">(AC263*30/220)*35%*S263</f>
        <v>4892117.9999999991</v>
      </c>
      <c r="AN263" s="74">
        <f t="shared" ref="AN263:AN326" si="94">AC263*30/220*1.4*T263</f>
        <v>5217666.2159999991</v>
      </c>
      <c r="AO263" s="74">
        <f t="shared" ref="AO263:AO326" si="95">AC263*U263</f>
        <v>0</v>
      </c>
      <c r="AP263" s="74">
        <f t="shared" ref="AP263:AP326" si="96">200000*V263</f>
        <v>3000000</v>
      </c>
      <c r="AQ263" s="74">
        <v>0</v>
      </c>
      <c r="AR263" s="74">
        <v>0</v>
      </c>
      <c r="AS263" s="74">
        <v>0</v>
      </c>
      <c r="AT263" s="79">
        <v>0</v>
      </c>
      <c r="AU263" s="81">
        <f t="shared" ref="AU263:AU326" si="97">SUM(AG263:AT263)</f>
        <v>78223158.216000006</v>
      </c>
      <c r="AV263" s="112">
        <f t="shared" ref="AV263:AV326" si="98">AU263-(AX263+AP263+AO263+AL263+AK263+AJ263+AT263)</f>
        <v>54308316.440880008</v>
      </c>
      <c r="AW263" s="74">
        <f t="shared" ref="AW263:AW326" si="99">AG263+AH263+AK263+AL263+AI263+AN263+AM263+AP263</f>
        <v>72912168.215999991</v>
      </c>
      <c r="AX263" s="74">
        <f t="shared" ref="AX263:AX326" si="100">AW263*7%</f>
        <v>5103851.7751199994</v>
      </c>
      <c r="AY263" s="75">
        <f t="shared" ref="AY263:AY326" si="101">IF(AV263&lt;=40000000,0,IF(AND(AV263&gt;40000000,AV263&lt;=80000000),(AV263-40000000)*10%,IF(AND(AV263&gt;80000000,AV263&lt;=120000000),4000000+(AV263-80000000)*15%,IF(AND(AV263&gt;120000000,AV263&lt;=180000000),10000000+(AV263-120000000)*20%,IF(AND(AV263&gt;180000000,AV263&lt;=240000000),22000000+(AV263-180000000)*25%,IF(AND(AV263&gt;240000000,AV263&lt;=320000000),37000000+(AV263-240000000)*30%,61000000+(AV263-320000000)*35%))))))</f>
        <v>1430831.644088001</v>
      </c>
      <c r="AZ263" s="74">
        <v>0</v>
      </c>
      <c r="BA263" s="74">
        <v>0</v>
      </c>
      <c r="BB263" s="74">
        <v>0</v>
      </c>
      <c r="BC263" s="79">
        <v>0</v>
      </c>
      <c r="BD263" s="79">
        <v>0</v>
      </c>
      <c r="BE263" s="79">
        <v>0</v>
      </c>
      <c r="BF263" s="77">
        <v>0</v>
      </c>
      <c r="BG263" s="344">
        <f t="shared" ref="BG263:BG326" si="102">SUM(AX263:BF263)</f>
        <v>6534683.4192080004</v>
      </c>
      <c r="BH263" s="187">
        <f t="shared" ref="BH263:BH326" si="103">INT(AU263-BG263)</f>
        <v>71688474</v>
      </c>
      <c r="BJ263" s="50">
        <v>13060</v>
      </c>
      <c r="BK263" s="50" t="s">
        <v>3597</v>
      </c>
      <c r="BM263" s="50">
        <f t="shared" si="83"/>
        <v>0</v>
      </c>
    </row>
    <row r="264" spans="1:65" s="50" customFormat="1" ht="24" customHeight="1" x14ac:dyDescent="0.2">
      <c r="A264" s="181">
        <f t="shared" si="84"/>
        <v>2655495</v>
      </c>
      <c r="B264" s="296">
        <v>683</v>
      </c>
      <c r="C264" s="264">
        <v>482</v>
      </c>
      <c r="D264" s="297">
        <v>13061</v>
      </c>
      <c r="E264" s="241" t="s">
        <v>99</v>
      </c>
      <c r="F264" s="242" t="s">
        <v>925</v>
      </c>
      <c r="G264" s="285" t="s">
        <v>137</v>
      </c>
      <c r="H264" s="272" t="s">
        <v>799</v>
      </c>
      <c r="I264" s="292" t="s">
        <v>3077</v>
      </c>
      <c r="J264" s="64" t="s">
        <v>926</v>
      </c>
      <c r="K264" s="64" t="s">
        <v>927</v>
      </c>
      <c r="L264" s="64" t="s">
        <v>799</v>
      </c>
      <c r="M264" s="290" t="s">
        <v>137</v>
      </c>
      <c r="N264" s="243" t="s">
        <v>2410</v>
      </c>
      <c r="O264" s="64"/>
      <c r="P264" s="89"/>
      <c r="Q264" s="243">
        <v>30</v>
      </c>
      <c r="R264" s="245">
        <v>120</v>
      </c>
      <c r="S264" s="245">
        <v>110</v>
      </c>
      <c r="T264" s="245">
        <v>29.33</v>
      </c>
      <c r="U264" s="89">
        <v>0</v>
      </c>
      <c r="V264" s="260">
        <v>15</v>
      </c>
      <c r="W264" s="98">
        <v>0</v>
      </c>
      <c r="X264" s="83">
        <v>0</v>
      </c>
      <c r="Y264" s="98">
        <v>2</v>
      </c>
      <c r="Z264" s="64">
        <v>3</v>
      </c>
      <c r="AA264" s="315">
        <v>885165</v>
      </c>
      <c r="AB264" s="315">
        <v>46667</v>
      </c>
      <c r="AC264" s="316">
        <f t="shared" si="85"/>
        <v>931832</v>
      </c>
      <c r="AD264" s="74">
        <v>4500000</v>
      </c>
      <c r="AE264" s="74">
        <v>6000000</v>
      </c>
      <c r="AF264" s="334">
        <f t="shared" si="86"/>
        <v>177895.19999999998</v>
      </c>
      <c r="AG264" s="112">
        <f t="shared" si="87"/>
        <v>26554950</v>
      </c>
      <c r="AH264" s="74">
        <f t="shared" si="88"/>
        <v>1400010</v>
      </c>
      <c r="AI264" s="74">
        <f t="shared" si="89"/>
        <v>21347423.999999996</v>
      </c>
      <c r="AJ264" s="74">
        <f t="shared" si="90"/>
        <v>7966485</v>
      </c>
      <c r="AK264" s="74">
        <f t="shared" si="91"/>
        <v>4500000</v>
      </c>
      <c r="AL264" s="74">
        <f t="shared" si="92"/>
        <v>6000000</v>
      </c>
      <c r="AM264" s="74">
        <f t="shared" si="93"/>
        <v>4892117.9999999991</v>
      </c>
      <c r="AN264" s="74">
        <f t="shared" si="94"/>
        <v>5217666.2159999991</v>
      </c>
      <c r="AO264" s="74">
        <f t="shared" si="95"/>
        <v>0</v>
      </c>
      <c r="AP264" s="74">
        <f t="shared" si="96"/>
        <v>3000000</v>
      </c>
      <c r="AQ264" s="74">
        <v>0</v>
      </c>
      <c r="AR264" s="74">
        <v>0</v>
      </c>
      <c r="AS264" s="74">
        <v>0</v>
      </c>
      <c r="AT264" s="79">
        <v>0</v>
      </c>
      <c r="AU264" s="81">
        <f t="shared" si="97"/>
        <v>80878653.216000006</v>
      </c>
      <c r="AV264" s="112">
        <f t="shared" si="98"/>
        <v>54308316.440880008</v>
      </c>
      <c r="AW264" s="74">
        <f t="shared" si="99"/>
        <v>72912168.215999991</v>
      </c>
      <c r="AX264" s="74">
        <f t="shared" si="100"/>
        <v>5103851.7751199994</v>
      </c>
      <c r="AY264" s="75">
        <f t="shared" si="101"/>
        <v>1430831.644088001</v>
      </c>
      <c r="AZ264" s="74">
        <v>0</v>
      </c>
      <c r="BA264" s="74">
        <v>0</v>
      </c>
      <c r="BB264" s="74">
        <v>0</v>
      </c>
      <c r="BC264" s="79">
        <v>0</v>
      </c>
      <c r="BD264" s="79">
        <v>0</v>
      </c>
      <c r="BE264" s="79">
        <v>0</v>
      </c>
      <c r="BF264" s="77">
        <v>0</v>
      </c>
      <c r="BG264" s="344">
        <f t="shared" si="102"/>
        <v>6534683.4192080004</v>
      </c>
      <c r="BH264" s="187">
        <f t="shared" si="103"/>
        <v>74343969</v>
      </c>
      <c r="BJ264" s="50">
        <v>13061</v>
      </c>
      <c r="BK264" s="50" t="s">
        <v>3598</v>
      </c>
      <c r="BM264" s="50">
        <f t="shared" ref="BM264:BM327" si="104">D264-BJ264</f>
        <v>0</v>
      </c>
    </row>
    <row r="265" spans="1:65" s="50" customFormat="1" ht="24" customHeight="1" x14ac:dyDescent="0.2">
      <c r="A265" s="181">
        <f t="shared" si="84"/>
        <v>2655495</v>
      </c>
      <c r="B265" s="296">
        <v>702</v>
      </c>
      <c r="C265" s="264">
        <v>501</v>
      </c>
      <c r="D265" s="297">
        <v>13062</v>
      </c>
      <c r="E265" s="241" t="s">
        <v>294</v>
      </c>
      <c r="F265" s="242" t="s">
        <v>928</v>
      </c>
      <c r="G265" s="285" t="s">
        <v>137</v>
      </c>
      <c r="H265" s="272" t="s">
        <v>799</v>
      </c>
      <c r="I265" s="292" t="s">
        <v>3096</v>
      </c>
      <c r="J265" s="64" t="s">
        <v>929</v>
      </c>
      <c r="K265" s="64" t="s">
        <v>930</v>
      </c>
      <c r="L265" s="64" t="s">
        <v>799</v>
      </c>
      <c r="M265" s="290" t="s">
        <v>137</v>
      </c>
      <c r="N265" s="243" t="s">
        <v>2410</v>
      </c>
      <c r="O265" s="64"/>
      <c r="P265" s="89"/>
      <c r="Q265" s="243">
        <v>30</v>
      </c>
      <c r="R265" s="245">
        <v>120</v>
      </c>
      <c r="S265" s="245">
        <v>110</v>
      </c>
      <c r="T265" s="245">
        <v>29.33</v>
      </c>
      <c r="U265" s="89">
        <v>0</v>
      </c>
      <c r="V265" s="260">
        <v>24</v>
      </c>
      <c r="W265" s="98">
        <v>0</v>
      </c>
      <c r="X265" s="83">
        <v>0</v>
      </c>
      <c r="Y265" s="98">
        <v>1</v>
      </c>
      <c r="Z265" s="64">
        <v>1</v>
      </c>
      <c r="AA265" s="315">
        <v>885165</v>
      </c>
      <c r="AB265" s="315">
        <v>46667</v>
      </c>
      <c r="AC265" s="316">
        <f t="shared" si="85"/>
        <v>931832</v>
      </c>
      <c r="AD265" s="74">
        <v>4500000</v>
      </c>
      <c r="AE265" s="74">
        <v>6000000</v>
      </c>
      <c r="AF265" s="334">
        <f t="shared" si="86"/>
        <v>177895.19999999998</v>
      </c>
      <c r="AG265" s="112">
        <f t="shared" si="87"/>
        <v>26554950</v>
      </c>
      <c r="AH265" s="74">
        <f t="shared" si="88"/>
        <v>1400010</v>
      </c>
      <c r="AI265" s="74">
        <f t="shared" si="89"/>
        <v>21347423.999999996</v>
      </c>
      <c r="AJ265" s="74">
        <f t="shared" si="90"/>
        <v>2655495</v>
      </c>
      <c r="AK265" s="74">
        <f t="shared" si="91"/>
        <v>4500000</v>
      </c>
      <c r="AL265" s="74">
        <f t="shared" si="92"/>
        <v>6000000</v>
      </c>
      <c r="AM265" s="74">
        <f t="shared" si="93"/>
        <v>4892117.9999999991</v>
      </c>
      <c r="AN265" s="74">
        <f t="shared" si="94"/>
        <v>5217666.2159999991</v>
      </c>
      <c r="AO265" s="74">
        <f t="shared" si="95"/>
        <v>0</v>
      </c>
      <c r="AP265" s="74">
        <f t="shared" si="96"/>
        <v>4800000</v>
      </c>
      <c r="AQ265" s="74">
        <v>0</v>
      </c>
      <c r="AR265" s="74">
        <v>0</v>
      </c>
      <c r="AS265" s="74">
        <v>0</v>
      </c>
      <c r="AT265" s="79">
        <v>0</v>
      </c>
      <c r="AU265" s="81">
        <f t="shared" si="97"/>
        <v>77367663.216000006</v>
      </c>
      <c r="AV265" s="112">
        <f t="shared" si="98"/>
        <v>54182316.440880008</v>
      </c>
      <c r="AW265" s="74">
        <f t="shared" si="99"/>
        <v>74712168.215999991</v>
      </c>
      <c r="AX265" s="74">
        <f t="shared" si="100"/>
        <v>5229851.7751199994</v>
      </c>
      <c r="AY265" s="75">
        <f t="shared" si="101"/>
        <v>1418231.644088001</v>
      </c>
      <c r="AZ265" s="74">
        <v>0</v>
      </c>
      <c r="BA265" s="74">
        <v>0</v>
      </c>
      <c r="BB265" s="74">
        <v>0</v>
      </c>
      <c r="BC265" s="79">
        <v>0</v>
      </c>
      <c r="BD265" s="79">
        <v>0</v>
      </c>
      <c r="BE265" s="79">
        <v>0</v>
      </c>
      <c r="BF265" s="77">
        <v>0</v>
      </c>
      <c r="BG265" s="344">
        <f t="shared" si="102"/>
        <v>6648083.4192080004</v>
      </c>
      <c r="BH265" s="187">
        <f t="shared" si="103"/>
        <v>70719579</v>
      </c>
      <c r="BJ265" s="50">
        <v>13062</v>
      </c>
      <c r="BK265" s="50" t="s">
        <v>3599</v>
      </c>
      <c r="BM265" s="50">
        <f t="shared" si="104"/>
        <v>0</v>
      </c>
    </row>
    <row r="266" spans="1:65" s="50" customFormat="1" ht="24" customHeight="1" x14ac:dyDescent="0.5">
      <c r="A266" s="181">
        <f t="shared" si="84"/>
        <v>2655495</v>
      </c>
      <c r="B266" s="296">
        <v>687</v>
      </c>
      <c r="C266" s="264">
        <v>486</v>
      </c>
      <c r="D266" s="297">
        <v>13063</v>
      </c>
      <c r="E266" s="241" t="s">
        <v>931</v>
      </c>
      <c r="F266" s="242" t="s">
        <v>932</v>
      </c>
      <c r="G266" s="285" t="s">
        <v>137</v>
      </c>
      <c r="H266" s="272" t="s">
        <v>799</v>
      </c>
      <c r="I266" s="426" t="s">
        <v>3081</v>
      </c>
      <c r="J266" s="64" t="s">
        <v>933</v>
      </c>
      <c r="K266" s="64" t="s">
        <v>934</v>
      </c>
      <c r="L266" s="64" t="s">
        <v>799</v>
      </c>
      <c r="M266" s="290" t="s">
        <v>137</v>
      </c>
      <c r="N266" s="243" t="s">
        <v>2410</v>
      </c>
      <c r="O266" s="64"/>
      <c r="P266" s="89"/>
      <c r="Q266" s="243">
        <v>30</v>
      </c>
      <c r="R266" s="245">
        <v>120</v>
      </c>
      <c r="S266" s="245">
        <v>110</v>
      </c>
      <c r="T266" s="245">
        <v>29.33</v>
      </c>
      <c r="U266" s="89">
        <v>0</v>
      </c>
      <c r="V266" s="260">
        <v>15</v>
      </c>
      <c r="W266" s="98">
        <v>0</v>
      </c>
      <c r="X266" s="83">
        <v>0</v>
      </c>
      <c r="Y266" s="98">
        <v>1</v>
      </c>
      <c r="Z266" s="64">
        <v>2</v>
      </c>
      <c r="AA266" s="315">
        <v>885165</v>
      </c>
      <c r="AB266" s="315">
        <v>46667</v>
      </c>
      <c r="AC266" s="316">
        <f t="shared" si="85"/>
        <v>931832</v>
      </c>
      <c r="AD266" s="74">
        <v>4500000</v>
      </c>
      <c r="AE266" s="74">
        <v>6000000</v>
      </c>
      <c r="AF266" s="334">
        <f t="shared" si="86"/>
        <v>177895.19999999998</v>
      </c>
      <c r="AG266" s="112">
        <f t="shared" si="87"/>
        <v>26554950</v>
      </c>
      <c r="AH266" s="74">
        <f t="shared" si="88"/>
        <v>1400010</v>
      </c>
      <c r="AI266" s="74">
        <f t="shared" si="89"/>
        <v>21347423.999999996</v>
      </c>
      <c r="AJ266" s="74">
        <f t="shared" si="90"/>
        <v>5310990</v>
      </c>
      <c r="AK266" s="74">
        <f t="shared" si="91"/>
        <v>4500000</v>
      </c>
      <c r="AL266" s="74">
        <f t="shared" si="92"/>
        <v>6000000</v>
      </c>
      <c r="AM266" s="74">
        <f t="shared" si="93"/>
        <v>4892117.9999999991</v>
      </c>
      <c r="AN266" s="74">
        <f t="shared" si="94"/>
        <v>5217666.2159999991</v>
      </c>
      <c r="AO266" s="74">
        <f t="shared" si="95"/>
        <v>0</v>
      </c>
      <c r="AP266" s="74">
        <f t="shared" si="96"/>
        <v>3000000</v>
      </c>
      <c r="AQ266" s="74">
        <v>0</v>
      </c>
      <c r="AR266" s="74">
        <v>0</v>
      </c>
      <c r="AS266" s="74">
        <v>0</v>
      </c>
      <c r="AT266" s="79">
        <v>0</v>
      </c>
      <c r="AU266" s="81">
        <f t="shared" si="97"/>
        <v>78223158.216000006</v>
      </c>
      <c r="AV266" s="112">
        <f t="shared" si="98"/>
        <v>54308316.440880008</v>
      </c>
      <c r="AW266" s="74">
        <f t="shared" si="99"/>
        <v>72912168.215999991</v>
      </c>
      <c r="AX266" s="74">
        <f t="shared" si="100"/>
        <v>5103851.7751199994</v>
      </c>
      <c r="AY266" s="75">
        <f t="shared" si="101"/>
        <v>1430831.644088001</v>
      </c>
      <c r="AZ266" s="74">
        <v>0</v>
      </c>
      <c r="BA266" s="74">
        <v>0</v>
      </c>
      <c r="BB266" s="74">
        <v>0</v>
      </c>
      <c r="BC266" s="79">
        <v>0</v>
      </c>
      <c r="BD266" s="79">
        <v>0</v>
      </c>
      <c r="BE266" s="79">
        <v>0</v>
      </c>
      <c r="BF266" s="77">
        <v>0</v>
      </c>
      <c r="BG266" s="344">
        <f t="shared" si="102"/>
        <v>6534683.4192080004</v>
      </c>
      <c r="BH266" s="187">
        <f t="shared" si="103"/>
        <v>71688474</v>
      </c>
      <c r="BJ266" s="50">
        <v>13063</v>
      </c>
      <c r="BK266" s="50" t="s">
        <v>3600</v>
      </c>
      <c r="BM266" s="50">
        <f t="shared" si="104"/>
        <v>0</v>
      </c>
    </row>
    <row r="267" spans="1:65" s="50" customFormat="1" ht="24" customHeight="1" x14ac:dyDescent="0.2">
      <c r="A267" s="181">
        <f t="shared" si="84"/>
        <v>2655495</v>
      </c>
      <c r="B267" s="296">
        <v>700</v>
      </c>
      <c r="C267" s="264">
        <v>499</v>
      </c>
      <c r="D267" s="297">
        <v>13064</v>
      </c>
      <c r="E267" s="241" t="s">
        <v>935</v>
      </c>
      <c r="F267" s="242" t="s">
        <v>936</v>
      </c>
      <c r="G267" s="285" t="s">
        <v>137</v>
      </c>
      <c r="H267" s="272" t="s">
        <v>799</v>
      </c>
      <c r="I267" s="292" t="s">
        <v>3094</v>
      </c>
      <c r="J267" s="64" t="s">
        <v>937</v>
      </c>
      <c r="K267" s="64" t="s">
        <v>938</v>
      </c>
      <c r="L267" s="64" t="s">
        <v>799</v>
      </c>
      <c r="M267" s="290" t="s">
        <v>137</v>
      </c>
      <c r="N267" s="243" t="s">
        <v>2410</v>
      </c>
      <c r="O267" s="64"/>
      <c r="P267" s="89"/>
      <c r="Q267" s="243">
        <v>30</v>
      </c>
      <c r="R267" s="245">
        <v>120</v>
      </c>
      <c r="S267" s="245">
        <v>110</v>
      </c>
      <c r="T267" s="245">
        <v>29.33</v>
      </c>
      <c r="U267" s="89">
        <v>0</v>
      </c>
      <c r="V267" s="260">
        <v>15</v>
      </c>
      <c r="W267" s="98">
        <v>0</v>
      </c>
      <c r="X267" s="83">
        <v>0</v>
      </c>
      <c r="Y267" s="98">
        <v>2</v>
      </c>
      <c r="Z267" s="64">
        <v>0</v>
      </c>
      <c r="AA267" s="315">
        <v>885165</v>
      </c>
      <c r="AB267" s="315">
        <v>46667</v>
      </c>
      <c r="AC267" s="316">
        <f t="shared" si="85"/>
        <v>931832</v>
      </c>
      <c r="AD267" s="74">
        <v>4500000</v>
      </c>
      <c r="AE267" s="74">
        <v>6000000</v>
      </c>
      <c r="AF267" s="334">
        <f t="shared" si="86"/>
        <v>177895.19999999998</v>
      </c>
      <c r="AG267" s="112">
        <f t="shared" si="87"/>
        <v>26554950</v>
      </c>
      <c r="AH267" s="74">
        <f t="shared" si="88"/>
        <v>1400010</v>
      </c>
      <c r="AI267" s="74">
        <f t="shared" si="89"/>
        <v>21347423.999999996</v>
      </c>
      <c r="AJ267" s="74">
        <f t="shared" si="90"/>
        <v>0</v>
      </c>
      <c r="AK267" s="74">
        <f t="shared" si="91"/>
        <v>4500000</v>
      </c>
      <c r="AL267" s="74">
        <f t="shared" si="92"/>
        <v>6000000</v>
      </c>
      <c r="AM267" s="74">
        <f t="shared" si="93"/>
        <v>4892117.9999999991</v>
      </c>
      <c r="AN267" s="74">
        <f t="shared" si="94"/>
        <v>5217666.2159999991</v>
      </c>
      <c r="AO267" s="74">
        <f t="shared" si="95"/>
        <v>0</v>
      </c>
      <c r="AP267" s="74">
        <f t="shared" si="96"/>
        <v>3000000</v>
      </c>
      <c r="AQ267" s="74">
        <v>0</v>
      </c>
      <c r="AR267" s="74">
        <v>0</v>
      </c>
      <c r="AS267" s="74">
        <v>0</v>
      </c>
      <c r="AT267" s="79">
        <v>0</v>
      </c>
      <c r="AU267" s="81">
        <f t="shared" si="97"/>
        <v>72912168.216000006</v>
      </c>
      <c r="AV267" s="112">
        <f t="shared" si="98"/>
        <v>54308316.440880008</v>
      </c>
      <c r="AW267" s="74">
        <f t="shared" si="99"/>
        <v>72912168.215999991</v>
      </c>
      <c r="AX267" s="74">
        <f t="shared" si="100"/>
        <v>5103851.7751199994</v>
      </c>
      <c r="AY267" s="75">
        <f t="shared" si="101"/>
        <v>1430831.644088001</v>
      </c>
      <c r="AZ267" s="74">
        <v>0</v>
      </c>
      <c r="BA267" s="74">
        <v>0</v>
      </c>
      <c r="BB267" s="74">
        <v>0</v>
      </c>
      <c r="BC267" s="79">
        <v>0</v>
      </c>
      <c r="BD267" s="79">
        <v>0</v>
      </c>
      <c r="BE267" s="79">
        <v>0</v>
      </c>
      <c r="BF267" s="77">
        <v>0</v>
      </c>
      <c r="BG267" s="344">
        <f t="shared" si="102"/>
        <v>6534683.4192080004</v>
      </c>
      <c r="BH267" s="187">
        <f t="shared" si="103"/>
        <v>66377484</v>
      </c>
      <c r="BJ267" s="50">
        <v>13064</v>
      </c>
      <c r="BK267" s="50" t="s">
        <v>3601</v>
      </c>
      <c r="BM267" s="50">
        <f t="shared" si="104"/>
        <v>0</v>
      </c>
    </row>
    <row r="268" spans="1:65" s="50" customFormat="1" ht="24" customHeight="1" x14ac:dyDescent="0.2">
      <c r="A268" s="181">
        <f t="shared" si="84"/>
        <v>2655495</v>
      </c>
      <c r="B268" s="296">
        <v>88</v>
      </c>
      <c r="C268" s="264">
        <v>93</v>
      </c>
      <c r="D268" s="297">
        <v>13065</v>
      </c>
      <c r="E268" s="251" t="s">
        <v>294</v>
      </c>
      <c r="F268" s="252" t="s">
        <v>939</v>
      </c>
      <c r="G268" s="251" t="s">
        <v>87</v>
      </c>
      <c r="H268" s="272" t="s">
        <v>799</v>
      </c>
      <c r="I268" s="292" t="s">
        <v>2540</v>
      </c>
      <c r="J268" s="64" t="s">
        <v>940</v>
      </c>
      <c r="K268" s="64" t="s">
        <v>941</v>
      </c>
      <c r="L268" s="64" t="s">
        <v>799</v>
      </c>
      <c r="M268" s="290" t="s">
        <v>2380</v>
      </c>
      <c r="N268" s="98"/>
      <c r="O268" s="64"/>
      <c r="P268" s="89"/>
      <c r="Q268" s="253">
        <v>30</v>
      </c>
      <c r="R268" s="254">
        <v>105</v>
      </c>
      <c r="S268" s="64">
        <v>0</v>
      </c>
      <c r="T268" s="64">
        <v>0</v>
      </c>
      <c r="U268" s="89">
        <v>0</v>
      </c>
      <c r="V268" s="258">
        <v>20</v>
      </c>
      <c r="W268" s="98">
        <v>0</v>
      </c>
      <c r="X268" s="83">
        <v>0</v>
      </c>
      <c r="Y268" s="98">
        <v>0</v>
      </c>
      <c r="Z268" s="64">
        <v>0</v>
      </c>
      <c r="AA268" s="323">
        <v>1477052</v>
      </c>
      <c r="AB268" s="323">
        <v>46667</v>
      </c>
      <c r="AC268" s="324">
        <f t="shared" si="85"/>
        <v>1523719</v>
      </c>
      <c r="AD268" s="74">
        <v>4500000</v>
      </c>
      <c r="AE268" s="74">
        <v>6000000</v>
      </c>
      <c r="AF268" s="334">
        <f t="shared" si="86"/>
        <v>290891.80909090908</v>
      </c>
      <c r="AG268" s="112">
        <f t="shared" si="87"/>
        <v>44311560</v>
      </c>
      <c r="AH268" s="74">
        <f t="shared" si="88"/>
        <v>1400010</v>
      </c>
      <c r="AI268" s="74">
        <f t="shared" si="89"/>
        <v>30543639.954545453</v>
      </c>
      <c r="AJ268" s="74">
        <f t="shared" si="90"/>
        <v>0</v>
      </c>
      <c r="AK268" s="74">
        <f t="shared" si="91"/>
        <v>4500000</v>
      </c>
      <c r="AL268" s="74">
        <f t="shared" si="92"/>
        <v>6000000</v>
      </c>
      <c r="AM268" s="74">
        <f t="shared" si="93"/>
        <v>0</v>
      </c>
      <c r="AN268" s="74">
        <f t="shared" si="94"/>
        <v>0</v>
      </c>
      <c r="AO268" s="74">
        <f t="shared" si="95"/>
        <v>0</v>
      </c>
      <c r="AP268" s="74">
        <f t="shared" si="96"/>
        <v>4000000</v>
      </c>
      <c r="AQ268" s="74">
        <v>0</v>
      </c>
      <c r="AR268" s="74">
        <v>0</v>
      </c>
      <c r="AS268" s="74">
        <v>0</v>
      </c>
      <c r="AT268" s="79">
        <v>0</v>
      </c>
      <c r="AU268" s="81">
        <f t="shared" si="97"/>
        <v>90755209.954545453</v>
      </c>
      <c r="AV268" s="112">
        <f t="shared" si="98"/>
        <v>69902345.257727265</v>
      </c>
      <c r="AW268" s="74">
        <f t="shared" si="99"/>
        <v>90755209.954545453</v>
      </c>
      <c r="AX268" s="74">
        <f t="shared" si="100"/>
        <v>6352864.6968181822</v>
      </c>
      <c r="AY268" s="75">
        <f t="shared" si="101"/>
        <v>2990234.5257727266</v>
      </c>
      <c r="AZ268" s="74">
        <v>0</v>
      </c>
      <c r="BA268" s="74">
        <v>0</v>
      </c>
      <c r="BB268" s="74">
        <v>0</v>
      </c>
      <c r="BC268" s="79">
        <v>0</v>
      </c>
      <c r="BD268" s="79">
        <v>0</v>
      </c>
      <c r="BE268" s="79">
        <v>0</v>
      </c>
      <c r="BF268" s="77">
        <v>0</v>
      </c>
      <c r="BG268" s="344">
        <f t="shared" si="102"/>
        <v>9343099.2225909084</v>
      </c>
      <c r="BH268" s="187">
        <f t="shared" si="103"/>
        <v>81412110</v>
      </c>
      <c r="BJ268" s="50">
        <v>13065</v>
      </c>
      <c r="BK268" s="50" t="s">
        <v>3602</v>
      </c>
      <c r="BM268" s="50">
        <f t="shared" si="104"/>
        <v>0</v>
      </c>
    </row>
    <row r="269" spans="1:65" s="50" customFormat="1" ht="24" customHeight="1" x14ac:dyDescent="0.2">
      <c r="A269" s="181">
        <f t="shared" si="84"/>
        <v>2655495</v>
      </c>
      <c r="B269" s="296">
        <v>704</v>
      </c>
      <c r="C269" s="264">
        <v>503</v>
      </c>
      <c r="D269" s="297">
        <v>13066</v>
      </c>
      <c r="E269" s="241" t="s">
        <v>942</v>
      </c>
      <c r="F269" s="242" t="s">
        <v>943</v>
      </c>
      <c r="G269" s="285" t="s">
        <v>137</v>
      </c>
      <c r="H269" s="272" t="s">
        <v>799</v>
      </c>
      <c r="I269" s="292" t="s">
        <v>3098</v>
      </c>
      <c r="J269" s="64" t="s">
        <v>944</v>
      </c>
      <c r="K269" s="64" t="s">
        <v>945</v>
      </c>
      <c r="L269" s="64" t="s">
        <v>799</v>
      </c>
      <c r="M269" s="290" t="s">
        <v>137</v>
      </c>
      <c r="N269" s="243" t="s">
        <v>2410</v>
      </c>
      <c r="O269" s="64"/>
      <c r="P269" s="89"/>
      <c r="Q269" s="243">
        <v>30</v>
      </c>
      <c r="R269" s="245">
        <v>120</v>
      </c>
      <c r="S269" s="245">
        <v>110</v>
      </c>
      <c r="T269" s="245">
        <v>29.33</v>
      </c>
      <c r="U269" s="89">
        <v>0</v>
      </c>
      <c r="V269" s="260">
        <v>24</v>
      </c>
      <c r="W269" s="98">
        <v>0</v>
      </c>
      <c r="X269" s="83">
        <v>0</v>
      </c>
      <c r="Y269" s="98">
        <v>2</v>
      </c>
      <c r="Z269" s="64">
        <v>2</v>
      </c>
      <c r="AA269" s="315">
        <v>885165</v>
      </c>
      <c r="AB269" s="315">
        <v>46667</v>
      </c>
      <c r="AC269" s="316">
        <f t="shared" si="85"/>
        <v>931832</v>
      </c>
      <c r="AD269" s="74">
        <v>4500000</v>
      </c>
      <c r="AE269" s="74">
        <v>6000000</v>
      </c>
      <c r="AF269" s="334">
        <f t="shared" si="86"/>
        <v>177895.19999999998</v>
      </c>
      <c r="AG269" s="112">
        <f t="shared" si="87"/>
        <v>26554950</v>
      </c>
      <c r="AH269" s="74">
        <f t="shared" si="88"/>
        <v>1400010</v>
      </c>
      <c r="AI269" s="74">
        <f t="shared" si="89"/>
        <v>21347423.999999996</v>
      </c>
      <c r="AJ269" s="74">
        <f t="shared" si="90"/>
        <v>5310990</v>
      </c>
      <c r="AK269" s="74">
        <f t="shared" si="91"/>
        <v>4500000</v>
      </c>
      <c r="AL269" s="74">
        <f t="shared" si="92"/>
        <v>6000000</v>
      </c>
      <c r="AM269" s="74">
        <f t="shared" si="93"/>
        <v>4892117.9999999991</v>
      </c>
      <c r="AN269" s="74">
        <f t="shared" si="94"/>
        <v>5217666.2159999991</v>
      </c>
      <c r="AO269" s="74">
        <f t="shared" si="95"/>
        <v>0</v>
      </c>
      <c r="AP269" s="74">
        <f t="shared" si="96"/>
        <v>4800000</v>
      </c>
      <c r="AQ269" s="74">
        <v>0</v>
      </c>
      <c r="AR269" s="74">
        <v>0</v>
      </c>
      <c r="AS269" s="74">
        <v>0</v>
      </c>
      <c r="AT269" s="79">
        <v>0</v>
      </c>
      <c r="AU269" s="81">
        <f t="shared" si="97"/>
        <v>80023158.216000006</v>
      </c>
      <c r="AV269" s="112">
        <f t="shared" si="98"/>
        <v>54182316.440880008</v>
      </c>
      <c r="AW269" s="74">
        <f t="shared" si="99"/>
        <v>74712168.215999991</v>
      </c>
      <c r="AX269" s="74">
        <f t="shared" si="100"/>
        <v>5229851.7751199994</v>
      </c>
      <c r="AY269" s="75">
        <f t="shared" si="101"/>
        <v>1418231.644088001</v>
      </c>
      <c r="AZ269" s="74">
        <v>0</v>
      </c>
      <c r="BA269" s="74">
        <v>0</v>
      </c>
      <c r="BB269" s="74">
        <v>0</v>
      </c>
      <c r="BC269" s="79">
        <v>0</v>
      </c>
      <c r="BD269" s="79">
        <v>0</v>
      </c>
      <c r="BE269" s="79">
        <v>0</v>
      </c>
      <c r="BF269" s="77">
        <v>0</v>
      </c>
      <c r="BG269" s="344">
        <f t="shared" si="102"/>
        <v>6648083.4192080004</v>
      </c>
      <c r="BH269" s="187">
        <f t="shared" si="103"/>
        <v>73375074</v>
      </c>
      <c r="BJ269" s="50">
        <v>13066</v>
      </c>
      <c r="BK269" s="50" t="s">
        <v>3603</v>
      </c>
      <c r="BM269" s="50">
        <f t="shared" si="104"/>
        <v>0</v>
      </c>
    </row>
    <row r="270" spans="1:65" s="50" customFormat="1" ht="24" customHeight="1" x14ac:dyDescent="0.2">
      <c r="A270" s="181">
        <f t="shared" si="84"/>
        <v>2655495</v>
      </c>
      <c r="B270" s="296">
        <v>709</v>
      </c>
      <c r="C270" s="264">
        <v>508</v>
      </c>
      <c r="D270" s="297">
        <v>13067</v>
      </c>
      <c r="E270" s="241" t="s">
        <v>946</v>
      </c>
      <c r="F270" s="242" t="s">
        <v>947</v>
      </c>
      <c r="G270" s="285" t="s">
        <v>137</v>
      </c>
      <c r="H270" s="272" t="s">
        <v>799</v>
      </c>
      <c r="I270" s="292" t="s">
        <v>3103</v>
      </c>
      <c r="J270" s="64" t="s">
        <v>948</v>
      </c>
      <c r="K270" s="64" t="s">
        <v>949</v>
      </c>
      <c r="L270" s="64" t="s">
        <v>799</v>
      </c>
      <c r="M270" s="290" t="s">
        <v>137</v>
      </c>
      <c r="N270" s="243" t="s">
        <v>2410</v>
      </c>
      <c r="O270" s="64"/>
      <c r="P270" s="89"/>
      <c r="Q270" s="243">
        <v>30</v>
      </c>
      <c r="R270" s="245">
        <v>120</v>
      </c>
      <c r="S270" s="245">
        <v>110</v>
      </c>
      <c r="T270" s="245">
        <v>29.33</v>
      </c>
      <c r="U270" s="89">
        <v>0</v>
      </c>
      <c r="V270" s="260">
        <v>14</v>
      </c>
      <c r="W270" s="98">
        <v>0</v>
      </c>
      <c r="X270" s="83">
        <v>0</v>
      </c>
      <c r="Y270" s="98">
        <v>0</v>
      </c>
      <c r="Z270" s="386">
        <f>Y270</f>
        <v>0</v>
      </c>
      <c r="AA270" s="315">
        <v>885165</v>
      </c>
      <c r="AB270" s="315">
        <v>46667</v>
      </c>
      <c r="AC270" s="316">
        <f t="shared" si="85"/>
        <v>931832</v>
      </c>
      <c r="AD270" s="74">
        <v>4500000</v>
      </c>
      <c r="AE270" s="74">
        <v>6000000</v>
      </c>
      <c r="AF270" s="334">
        <f t="shared" si="86"/>
        <v>177895.19999999998</v>
      </c>
      <c r="AG270" s="112">
        <f t="shared" si="87"/>
        <v>26554950</v>
      </c>
      <c r="AH270" s="74">
        <f t="shared" si="88"/>
        <v>1400010</v>
      </c>
      <c r="AI270" s="74">
        <f t="shared" si="89"/>
        <v>21347423.999999996</v>
      </c>
      <c r="AJ270" s="74">
        <f t="shared" si="90"/>
        <v>0</v>
      </c>
      <c r="AK270" s="74">
        <f t="shared" si="91"/>
        <v>4500000</v>
      </c>
      <c r="AL270" s="74">
        <f t="shared" si="92"/>
        <v>6000000</v>
      </c>
      <c r="AM270" s="74">
        <f t="shared" si="93"/>
        <v>4892117.9999999991</v>
      </c>
      <c r="AN270" s="74">
        <f t="shared" si="94"/>
        <v>5217666.2159999991</v>
      </c>
      <c r="AO270" s="74">
        <f t="shared" si="95"/>
        <v>0</v>
      </c>
      <c r="AP270" s="74">
        <f t="shared" si="96"/>
        <v>2800000</v>
      </c>
      <c r="AQ270" s="74">
        <v>0</v>
      </c>
      <c r="AR270" s="74">
        <v>0</v>
      </c>
      <c r="AS270" s="74">
        <v>0</v>
      </c>
      <c r="AT270" s="79">
        <v>0</v>
      </c>
      <c r="AU270" s="81">
        <f t="shared" si="97"/>
        <v>72712168.216000006</v>
      </c>
      <c r="AV270" s="112">
        <f t="shared" si="98"/>
        <v>54322316.440880008</v>
      </c>
      <c r="AW270" s="74">
        <f t="shared" si="99"/>
        <v>72712168.215999991</v>
      </c>
      <c r="AX270" s="74">
        <f t="shared" si="100"/>
        <v>5089851.7751199994</v>
      </c>
      <c r="AY270" s="75">
        <f t="shared" si="101"/>
        <v>1432231.644088001</v>
      </c>
      <c r="AZ270" s="74">
        <v>0</v>
      </c>
      <c r="BA270" s="74">
        <v>0</v>
      </c>
      <c r="BB270" s="74">
        <v>0</v>
      </c>
      <c r="BC270" s="79">
        <v>0</v>
      </c>
      <c r="BD270" s="79">
        <v>0</v>
      </c>
      <c r="BE270" s="79">
        <v>0</v>
      </c>
      <c r="BF270" s="77">
        <v>0</v>
      </c>
      <c r="BG270" s="344">
        <f t="shared" si="102"/>
        <v>6522083.4192080004</v>
      </c>
      <c r="BH270" s="187">
        <f t="shared" si="103"/>
        <v>66190084</v>
      </c>
      <c r="BJ270" s="50">
        <v>13067</v>
      </c>
      <c r="BK270" s="50" t="s">
        <v>3604</v>
      </c>
      <c r="BM270" s="50">
        <f t="shared" si="104"/>
        <v>0</v>
      </c>
    </row>
    <row r="271" spans="1:65" s="50" customFormat="1" ht="24" customHeight="1" x14ac:dyDescent="0.2">
      <c r="A271" s="181">
        <f t="shared" si="84"/>
        <v>2655495</v>
      </c>
      <c r="B271" s="296">
        <v>85</v>
      </c>
      <c r="C271" s="264">
        <v>90</v>
      </c>
      <c r="D271" s="297">
        <v>13068</v>
      </c>
      <c r="E271" s="251" t="s">
        <v>950</v>
      </c>
      <c r="F271" s="252" t="s">
        <v>951</v>
      </c>
      <c r="G271" s="251" t="s">
        <v>87</v>
      </c>
      <c r="H271" s="272" t="s">
        <v>799</v>
      </c>
      <c r="I271" s="292" t="s">
        <v>2537</v>
      </c>
      <c r="J271" s="64" t="s">
        <v>952</v>
      </c>
      <c r="K271" s="64" t="s">
        <v>953</v>
      </c>
      <c r="L271" s="64" t="s">
        <v>799</v>
      </c>
      <c r="M271" s="290" t="s">
        <v>2380</v>
      </c>
      <c r="N271" s="98"/>
      <c r="O271" s="64"/>
      <c r="P271" s="89"/>
      <c r="Q271" s="253">
        <v>30</v>
      </c>
      <c r="R271" s="254">
        <v>3</v>
      </c>
      <c r="S271" s="64">
        <v>0</v>
      </c>
      <c r="T271" s="64">
        <v>0</v>
      </c>
      <c r="U271" s="89">
        <v>0</v>
      </c>
      <c r="V271" s="258">
        <v>16</v>
      </c>
      <c r="W271" s="98">
        <v>0</v>
      </c>
      <c r="X271" s="83">
        <v>0</v>
      </c>
      <c r="Y271" s="98">
        <v>0</v>
      </c>
      <c r="Z271" s="64">
        <v>0</v>
      </c>
      <c r="AA271" s="323">
        <v>1477052</v>
      </c>
      <c r="AB271" s="323">
        <v>46667</v>
      </c>
      <c r="AC271" s="324">
        <f t="shared" si="85"/>
        <v>1523719</v>
      </c>
      <c r="AD271" s="74">
        <v>4500000</v>
      </c>
      <c r="AE271" s="74">
        <v>6000000</v>
      </c>
      <c r="AF271" s="334">
        <f t="shared" si="86"/>
        <v>290891.80909090908</v>
      </c>
      <c r="AG271" s="112">
        <f t="shared" si="87"/>
        <v>44311560</v>
      </c>
      <c r="AH271" s="74">
        <f t="shared" si="88"/>
        <v>1400010</v>
      </c>
      <c r="AI271" s="74">
        <f t="shared" si="89"/>
        <v>872675.42727272725</v>
      </c>
      <c r="AJ271" s="74">
        <f t="shared" si="90"/>
        <v>0</v>
      </c>
      <c r="AK271" s="74">
        <f t="shared" si="91"/>
        <v>4500000</v>
      </c>
      <c r="AL271" s="74">
        <f t="shared" si="92"/>
        <v>6000000</v>
      </c>
      <c r="AM271" s="74">
        <f t="shared" si="93"/>
        <v>0</v>
      </c>
      <c r="AN271" s="74">
        <f t="shared" si="94"/>
        <v>0</v>
      </c>
      <c r="AO271" s="74">
        <f t="shared" si="95"/>
        <v>0</v>
      </c>
      <c r="AP271" s="74">
        <f t="shared" si="96"/>
        <v>3200000</v>
      </c>
      <c r="AQ271" s="74">
        <v>0</v>
      </c>
      <c r="AR271" s="74">
        <v>0</v>
      </c>
      <c r="AS271" s="74">
        <v>0</v>
      </c>
      <c r="AT271" s="79">
        <v>0</v>
      </c>
      <c r="AU271" s="81">
        <f t="shared" si="97"/>
        <v>60284245.42727273</v>
      </c>
      <c r="AV271" s="112">
        <f t="shared" si="98"/>
        <v>42364348.247363642</v>
      </c>
      <c r="AW271" s="74">
        <f t="shared" si="99"/>
        <v>60284245.42727273</v>
      </c>
      <c r="AX271" s="74">
        <f t="shared" si="100"/>
        <v>4219897.1799090914</v>
      </c>
      <c r="AY271" s="75">
        <f t="shared" si="101"/>
        <v>236434.82473636419</v>
      </c>
      <c r="AZ271" s="74">
        <v>0</v>
      </c>
      <c r="BA271" s="74">
        <v>0</v>
      </c>
      <c r="BB271" s="74">
        <v>0</v>
      </c>
      <c r="BC271" s="79">
        <v>0</v>
      </c>
      <c r="BD271" s="79">
        <v>0</v>
      </c>
      <c r="BE271" s="79">
        <v>0</v>
      </c>
      <c r="BF271" s="77">
        <v>0</v>
      </c>
      <c r="BG271" s="344">
        <f t="shared" si="102"/>
        <v>4456332.0046454556</v>
      </c>
      <c r="BH271" s="187">
        <f t="shared" si="103"/>
        <v>55827913</v>
      </c>
      <c r="BJ271" s="50">
        <v>13068</v>
      </c>
      <c r="BK271" s="50" t="s">
        <v>3605</v>
      </c>
      <c r="BM271" s="50">
        <f t="shared" si="104"/>
        <v>0</v>
      </c>
    </row>
    <row r="272" spans="1:65" s="50" customFormat="1" ht="24" customHeight="1" x14ac:dyDescent="0.2">
      <c r="A272" s="181">
        <f t="shared" si="84"/>
        <v>2655495</v>
      </c>
      <c r="B272" s="296">
        <v>83</v>
      </c>
      <c r="C272" s="264">
        <v>88</v>
      </c>
      <c r="D272" s="297">
        <v>13069</v>
      </c>
      <c r="E272" s="251" t="s">
        <v>954</v>
      </c>
      <c r="F272" s="252" t="s">
        <v>955</v>
      </c>
      <c r="G272" s="251" t="s">
        <v>87</v>
      </c>
      <c r="H272" s="272" t="s">
        <v>799</v>
      </c>
      <c r="I272" s="292" t="s">
        <v>2535</v>
      </c>
      <c r="J272" s="64" t="s">
        <v>956</v>
      </c>
      <c r="K272" s="64" t="s">
        <v>957</v>
      </c>
      <c r="L272" s="64" t="s">
        <v>799</v>
      </c>
      <c r="M272" s="290" t="s">
        <v>2380</v>
      </c>
      <c r="N272" s="98"/>
      <c r="O272" s="64"/>
      <c r="P272" s="89"/>
      <c r="Q272" s="253">
        <v>30</v>
      </c>
      <c r="R272" s="254">
        <v>67</v>
      </c>
      <c r="S272" s="64">
        <v>0</v>
      </c>
      <c r="T272" s="64">
        <v>0</v>
      </c>
      <c r="U272" s="89">
        <v>0</v>
      </c>
      <c r="V272" s="258">
        <v>21</v>
      </c>
      <c r="W272" s="98">
        <v>0</v>
      </c>
      <c r="X272" s="83">
        <v>0</v>
      </c>
      <c r="Y272" s="98">
        <v>1</v>
      </c>
      <c r="Z272" s="64">
        <v>1</v>
      </c>
      <c r="AA272" s="323">
        <v>1477052</v>
      </c>
      <c r="AB272" s="323">
        <v>46667</v>
      </c>
      <c r="AC272" s="324">
        <f t="shared" si="85"/>
        <v>1523719</v>
      </c>
      <c r="AD272" s="74">
        <v>4500000</v>
      </c>
      <c r="AE272" s="74">
        <v>6000000</v>
      </c>
      <c r="AF272" s="334">
        <f t="shared" si="86"/>
        <v>290891.80909090908</v>
      </c>
      <c r="AG272" s="112">
        <f t="shared" si="87"/>
        <v>44311560</v>
      </c>
      <c r="AH272" s="74">
        <f t="shared" si="88"/>
        <v>1400010</v>
      </c>
      <c r="AI272" s="74">
        <f t="shared" si="89"/>
        <v>19489751.209090907</v>
      </c>
      <c r="AJ272" s="74">
        <f t="shared" si="90"/>
        <v>2655495</v>
      </c>
      <c r="AK272" s="74">
        <f t="shared" si="91"/>
        <v>4500000</v>
      </c>
      <c r="AL272" s="74">
        <f t="shared" si="92"/>
        <v>6000000</v>
      </c>
      <c r="AM272" s="74">
        <f t="shared" si="93"/>
        <v>0</v>
      </c>
      <c r="AN272" s="74">
        <f t="shared" si="94"/>
        <v>0</v>
      </c>
      <c r="AO272" s="74">
        <f t="shared" si="95"/>
        <v>0</v>
      </c>
      <c r="AP272" s="74">
        <f t="shared" si="96"/>
        <v>4200000</v>
      </c>
      <c r="AQ272" s="74">
        <v>0</v>
      </c>
      <c r="AR272" s="74">
        <v>0</v>
      </c>
      <c r="AS272" s="74">
        <v>0</v>
      </c>
      <c r="AT272" s="79">
        <v>0</v>
      </c>
      <c r="AU272" s="81">
        <f t="shared" si="97"/>
        <v>82556816.209090903</v>
      </c>
      <c r="AV272" s="112">
        <f t="shared" si="98"/>
        <v>59608228.724454537</v>
      </c>
      <c r="AW272" s="74">
        <f t="shared" si="99"/>
        <v>79901321.209090903</v>
      </c>
      <c r="AX272" s="74">
        <f t="shared" si="100"/>
        <v>5593092.4846363636</v>
      </c>
      <c r="AY272" s="75">
        <f t="shared" si="101"/>
        <v>1960822.8724454539</v>
      </c>
      <c r="AZ272" s="74">
        <v>0</v>
      </c>
      <c r="BA272" s="74">
        <v>0</v>
      </c>
      <c r="BB272" s="74">
        <v>0</v>
      </c>
      <c r="BC272" s="79">
        <v>0</v>
      </c>
      <c r="BD272" s="79">
        <v>0</v>
      </c>
      <c r="BE272" s="79">
        <v>0</v>
      </c>
      <c r="BF272" s="77">
        <v>0</v>
      </c>
      <c r="BG272" s="344">
        <f t="shared" si="102"/>
        <v>7553915.3570818175</v>
      </c>
      <c r="BH272" s="187">
        <f t="shared" si="103"/>
        <v>75002900</v>
      </c>
      <c r="BJ272" s="50">
        <v>13069</v>
      </c>
      <c r="BK272" s="50" t="s">
        <v>3606</v>
      </c>
      <c r="BM272" s="50">
        <f t="shared" si="104"/>
        <v>0</v>
      </c>
    </row>
    <row r="273" spans="1:65" s="50" customFormat="1" ht="24" customHeight="1" x14ac:dyDescent="0.2">
      <c r="A273" s="181">
        <f t="shared" si="84"/>
        <v>2655495</v>
      </c>
      <c r="B273" s="296">
        <v>86</v>
      </c>
      <c r="C273" s="264">
        <v>91</v>
      </c>
      <c r="D273" s="297">
        <v>13070</v>
      </c>
      <c r="E273" s="251" t="s">
        <v>449</v>
      </c>
      <c r="F273" s="252" t="s">
        <v>120</v>
      </c>
      <c r="G273" s="251" t="s">
        <v>87</v>
      </c>
      <c r="H273" s="272" t="s">
        <v>799</v>
      </c>
      <c r="I273" s="292" t="s">
        <v>2538</v>
      </c>
      <c r="J273" s="64" t="s">
        <v>958</v>
      </c>
      <c r="K273" s="64" t="s">
        <v>959</v>
      </c>
      <c r="L273" s="64" t="s">
        <v>799</v>
      </c>
      <c r="M273" s="290" t="s">
        <v>2380</v>
      </c>
      <c r="N273" s="98"/>
      <c r="O273" s="64"/>
      <c r="P273" s="89"/>
      <c r="Q273" s="253">
        <v>30</v>
      </c>
      <c r="R273" s="254">
        <v>93</v>
      </c>
      <c r="S273" s="64">
        <v>0</v>
      </c>
      <c r="T273" s="64">
        <v>0</v>
      </c>
      <c r="U273" s="89">
        <v>0</v>
      </c>
      <c r="V273" s="258">
        <v>23</v>
      </c>
      <c r="W273" s="98">
        <v>0</v>
      </c>
      <c r="X273" s="83">
        <v>0</v>
      </c>
      <c r="Y273" s="98">
        <v>0</v>
      </c>
      <c r="Z273" s="64">
        <v>0</v>
      </c>
      <c r="AA273" s="323">
        <v>1477052</v>
      </c>
      <c r="AB273" s="323">
        <v>46667</v>
      </c>
      <c r="AC273" s="324">
        <f t="shared" si="85"/>
        <v>1523719</v>
      </c>
      <c r="AD273" s="74">
        <v>4500000</v>
      </c>
      <c r="AE273" s="74">
        <v>6000000</v>
      </c>
      <c r="AF273" s="334">
        <f t="shared" si="86"/>
        <v>290891.80909090908</v>
      </c>
      <c r="AG273" s="112">
        <f t="shared" si="87"/>
        <v>44311560</v>
      </c>
      <c r="AH273" s="74">
        <f t="shared" si="88"/>
        <v>1400010</v>
      </c>
      <c r="AI273" s="74">
        <f t="shared" si="89"/>
        <v>27052938.245454546</v>
      </c>
      <c r="AJ273" s="74">
        <f t="shared" si="90"/>
        <v>0</v>
      </c>
      <c r="AK273" s="74">
        <f t="shared" si="91"/>
        <v>4500000</v>
      </c>
      <c r="AL273" s="74">
        <f t="shared" si="92"/>
        <v>6000000</v>
      </c>
      <c r="AM273" s="74">
        <f t="shared" si="93"/>
        <v>0</v>
      </c>
      <c r="AN273" s="74">
        <f t="shared" si="94"/>
        <v>0</v>
      </c>
      <c r="AO273" s="74">
        <f t="shared" si="95"/>
        <v>0</v>
      </c>
      <c r="AP273" s="74">
        <f t="shared" si="96"/>
        <v>4600000</v>
      </c>
      <c r="AQ273" s="74">
        <v>0</v>
      </c>
      <c r="AR273" s="74">
        <v>0</v>
      </c>
      <c r="AS273" s="74">
        <v>0</v>
      </c>
      <c r="AT273" s="79">
        <v>0</v>
      </c>
      <c r="AU273" s="81">
        <f t="shared" si="97"/>
        <v>87864508.24545455</v>
      </c>
      <c r="AV273" s="112">
        <f t="shared" si="98"/>
        <v>66613992.668272734</v>
      </c>
      <c r="AW273" s="74">
        <f t="shared" si="99"/>
        <v>87864508.24545455</v>
      </c>
      <c r="AX273" s="74">
        <f t="shared" si="100"/>
        <v>6150515.5771818189</v>
      </c>
      <c r="AY273" s="75">
        <f t="shared" si="101"/>
        <v>2661399.2668272736</v>
      </c>
      <c r="AZ273" s="74">
        <v>0</v>
      </c>
      <c r="BA273" s="74">
        <v>0</v>
      </c>
      <c r="BB273" s="74">
        <v>0</v>
      </c>
      <c r="BC273" s="79">
        <v>0</v>
      </c>
      <c r="BD273" s="79">
        <v>0</v>
      </c>
      <c r="BE273" s="79">
        <v>0</v>
      </c>
      <c r="BF273" s="77">
        <v>0</v>
      </c>
      <c r="BG273" s="344">
        <f t="shared" si="102"/>
        <v>8811914.8440090921</v>
      </c>
      <c r="BH273" s="187">
        <f t="shared" si="103"/>
        <v>79052593</v>
      </c>
      <c r="BJ273" s="50">
        <v>13070</v>
      </c>
      <c r="BK273" s="50" t="s">
        <v>3607</v>
      </c>
      <c r="BM273" s="50">
        <f t="shared" si="104"/>
        <v>0</v>
      </c>
    </row>
    <row r="274" spans="1:65" s="50" customFormat="1" ht="24" customHeight="1" x14ac:dyDescent="0.2">
      <c r="A274" s="181">
        <f t="shared" si="84"/>
        <v>2655495</v>
      </c>
      <c r="B274" s="296">
        <v>84</v>
      </c>
      <c r="C274" s="264">
        <v>89</v>
      </c>
      <c r="D274" s="297">
        <v>13071</v>
      </c>
      <c r="E274" s="251" t="s">
        <v>488</v>
      </c>
      <c r="F274" s="252" t="s">
        <v>960</v>
      </c>
      <c r="G274" s="251" t="s">
        <v>87</v>
      </c>
      <c r="H274" s="272" t="s">
        <v>799</v>
      </c>
      <c r="I274" s="292" t="s">
        <v>2536</v>
      </c>
      <c r="J274" s="64" t="s">
        <v>961</v>
      </c>
      <c r="K274" s="64" t="s">
        <v>962</v>
      </c>
      <c r="L274" s="64" t="s">
        <v>799</v>
      </c>
      <c r="M274" s="290" t="s">
        <v>2380</v>
      </c>
      <c r="N274" s="98"/>
      <c r="O274" s="64"/>
      <c r="P274" s="89"/>
      <c r="Q274" s="253">
        <v>30</v>
      </c>
      <c r="R274" s="254">
        <v>73</v>
      </c>
      <c r="S274" s="64">
        <v>0</v>
      </c>
      <c r="T274" s="64">
        <v>0</v>
      </c>
      <c r="U274" s="89">
        <v>0</v>
      </c>
      <c r="V274" s="258">
        <v>22</v>
      </c>
      <c r="W274" s="98">
        <v>0</v>
      </c>
      <c r="X274" s="83">
        <v>0</v>
      </c>
      <c r="Y274" s="98">
        <v>2</v>
      </c>
      <c r="Z274" s="64">
        <v>2</v>
      </c>
      <c r="AA274" s="323">
        <v>1477052</v>
      </c>
      <c r="AB274" s="323">
        <v>46667</v>
      </c>
      <c r="AC274" s="324">
        <f t="shared" si="85"/>
        <v>1523719</v>
      </c>
      <c r="AD274" s="74">
        <v>4500000</v>
      </c>
      <c r="AE274" s="74">
        <v>6000000</v>
      </c>
      <c r="AF274" s="334">
        <f t="shared" si="86"/>
        <v>290891.80909090908</v>
      </c>
      <c r="AG274" s="112">
        <f t="shared" si="87"/>
        <v>44311560</v>
      </c>
      <c r="AH274" s="74">
        <f t="shared" si="88"/>
        <v>1400010</v>
      </c>
      <c r="AI274" s="74">
        <f t="shared" si="89"/>
        <v>21235102.063636363</v>
      </c>
      <c r="AJ274" s="74">
        <f t="shared" si="90"/>
        <v>5310990</v>
      </c>
      <c r="AK274" s="74">
        <f t="shared" si="91"/>
        <v>4500000</v>
      </c>
      <c r="AL274" s="74">
        <f t="shared" si="92"/>
        <v>6000000</v>
      </c>
      <c r="AM274" s="74">
        <f t="shared" si="93"/>
        <v>0</v>
      </c>
      <c r="AN274" s="74">
        <f t="shared" si="94"/>
        <v>0</v>
      </c>
      <c r="AO274" s="74">
        <f t="shared" si="95"/>
        <v>0</v>
      </c>
      <c r="AP274" s="74">
        <f t="shared" si="96"/>
        <v>4400000</v>
      </c>
      <c r="AQ274" s="74">
        <v>0</v>
      </c>
      <c r="AR274" s="74">
        <v>0</v>
      </c>
      <c r="AS274" s="74">
        <v>0</v>
      </c>
      <c r="AT274" s="79">
        <v>0</v>
      </c>
      <c r="AU274" s="81">
        <f t="shared" si="97"/>
        <v>87157662.063636363</v>
      </c>
      <c r="AV274" s="112">
        <f t="shared" si="98"/>
        <v>61217405.019181818</v>
      </c>
      <c r="AW274" s="74">
        <f t="shared" si="99"/>
        <v>81846672.063636363</v>
      </c>
      <c r="AX274" s="74">
        <f t="shared" si="100"/>
        <v>5729267.0444545457</v>
      </c>
      <c r="AY274" s="75">
        <f t="shared" si="101"/>
        <v>2121740.5019181818</v>
      </c>
      <c r="AZ274" s="74">
        <v>0</v>
      </c>
      <c r="BA274" s="74">
        <v>0</v>
      </c>
      <c r="BB274" s="74">
        <v>0</v>
      </c>
      <c r="BC274" s="79">
        <v>0</v>
      </c>
      <c r="BD274" s="79">
        <v>0</v>
      </c>
      <c r="BE274" s="79">
        <v>0</v>
      </c>
      <c r="BF274" s="77">
        <v>0</v>
      </c>
      <c r="BG274" s="344">
        <f t="shared" si="102"/>
        <v>7851007.5463727275</v>
      </c>
      <c r="BH274" s="187">
        <f t="shared" si="103"/>
        <v>79306654</v>
      </c>
      <c r="BJ274" s="50">
        <v>13071</v>
      </c>
      <c r="BK274" s="50" t="s">
        <v>3608</v>
      </c>
      <c r="BM274" s="50">
        <f t="shared" si="104"/>
        <v>0</v>
      </c>
    </row>
    <row r="275" spans="1:65" s="50" customFormat="1" ht="24" customHeight="1" x14ac:dyDescent="0.2">
      <c r="A275" s="181">
        <f t="shared" si="84"/>
        <v>2655495</v>
      </c>
      <c r="B275" s="296">
        <v>722</v>
      </c>
      <c r="C275" s="264">
        <v>521</v>
      </c>
      <c r="D275" s="297">
        <v>13072</v>
      </c>
      <c r="E275" s="241" t="s">
        <v>963</v>
      </c>
      <c r="F275" s="242" t="s">
        <v>312</v>
      </c>
      <c r="G275" s="285" t="s">
        <v>137</v>
      </c>
      <c r="H275" s="272" t="s">
        <v>799</v>
      </c>
      <c r="I275" s="292" t="s">
        <v>3115</v>
      </c>
      <c r="J275" s="64" t="s">
        <v>964</v>
      </c>
      <c r="K275" s="64" t="s">
        <v>965</v>
      </c>
      <c r="L275" s="64" t="s">
        <v>799</v>
      </c>
      <c r="M275" s="290" t="s">
        <v>137</v>
      </c>
      <c r="N275" s="243" t="s">
        <v>2410</v>
      </c>
      <c r="O275" s="64"/>
      <c r="P275" s="89"/>
      <c r="Q275" s="243">
        <v>30</v>
      </c>
      <c r="R275" s="245">
        <v>120</v>
      </c>
      <c r="S275" s="245">
        <v>110</v>
      </c>
      <c r="T275" s="245">
        <v>29.33</v>
      </c>
      <c r="U275" s="89">
        <v>0</v>
      </c>
      <c r="V275" s="260">
        <v>15</v>
      </c>
      <c r="W275" s="98">
        <v>0</v>
      </c>
      <c r="X275" s="83">
        <v>0</v>
      </c>
      <c r="Y275" s="98">
        <v>2</v>
      </c>
      <c r="Z275" s="386">
        <f>Y275</f>
        <v>2</v>
      </c>
      <c r="AA275" s="315">
        <v>885165</v>
      </c>
      <c r="AB275" s="315">
        <v>46667</v>
      </c>
      <c r="AC275" s="316">
        <f t="shared" si="85"/>
        <v>931832</v>
      </c>
      <c r="AD275" s="74">
        <v>4500000</v>
      </c>
      <c r="AE275" s="74">
        <v>6000000</v>
      </c>
      <c r="AF275" s="334">
        <f t="shared" si="86"/>
        <v>177895.19999999998</v>
      </c>
      <c r="AG275" s="112">
        <f t="shared" si="87"/>
        <v>26554950</v>
      </c>
      <c r="AH275" s="74">
        <f t="shared" si="88"/>
        <v>1400010</v>
      </c>
      <c r="AI275" s="74">
        <f t="shared" si="89"/>
        <v>21347423.999999996</v>
      </c>
      <c r="AJ275" s="74">
        <f t="shared" si="90"/>
        <v>5310990</v>
      </c>
      <c r="AK275" s="74">
        <f t="shared" si="91"/>
        <v>4500000</v>
      </c>
      <c r="AL275" s="74">
        <f t="shared" si="92"/>
        <v>6000000</v>
      </c>
      <c r="AM275" s="74">
        <f t="shared" si="93"/>
        <v>4892117.9999999991</v>
      </c>
      <c r="AN275" s="74">
        <f t="shared" si="94"/>
        <v>5217666.2159999991</v>
      </c>
      <c r="AO275" s="74">
        <f t="shared" si="95"/>
        <v>0</v>
      </c>
      <c r="AP275" s="74">
        <f t="shared" si="96"/>
        <v>3000000</v>
      </c>
      <c r="AQ275" s="74">
        <v>0</v>
      </c>
      <c r="AR275" s="74">
        <v>0</v>
      </c>
      <c r="AS275" s="74">
        <v>0</v>
      </c>
      <c r="AT275" s="79">
        <v>0</v>
      </c>
      <c r="AU275" s="81">
        <f t="shared" si="97"/>
        <v>78223158.216000006</v>
      </c>
      <c r="AV275" s="112">
        <f t="shared" si="98"/>
        <v>54308316.440880008</v>
      </c>
      <c r="AW275" s="74">
        <f t="shared" si="99"/>
        <v>72912168.215999991</v>
      </c>
      <c r="AX275" s="74">
        <f t="shared" si="100"/>
        <v>5103851.7751199994</v>
      </c>
      <c r="AY275" s="75">
        <f t="shared" si="101"/>
        <v>1430831.644088001</v>
      </c>
      <c r="AZ275" s="74">
        <v>0</v>
      </c>
      <c r="BA275" s="74">
        <v>0</v>
      </c>
      <c r="BB275" s="74">
        <v>0</v>
      </c>
      <c r="BC275" s="79">
        <v>0</v>
      </c>
      <c r="BD275" s="79">
        <v>0</v>
      </c>
      <c r="BE275" s="79">
        <v>0</v>
      </c>
      <c r="BF275" s="77">
        <v>0</v>
      </c>
      <c r="BG275" s="344">
        <f t="shared" si="102"/>
        <v>6534683.4192080004</v>
      </c>
      <c r="BH275" s="187">
        <f t="shared" si="103"/>
        <v>71688474</v>
      </c>
      <c r="BJ275" s="50">
        <v>13072</v>
      </c>
      <c r="BK275" s="50" t="s">
        <v>3609</v>
      </c>
      <c r="BM275" s="50">
        <f t="shared" si="104"/>
        <v>0</v>
      </c>
    </row>
    <row r="276" spans="1:65" s="50" customFormat="1" ht="24" customHeight="1" x14ac:dyDescent="0.2">
      <c r="A276" s="181">
        <f t="shared" si="84"/>
        <v>2655495</v>
      </c>
      <c r="B276" s="296">
        <v>723</v>
      </c>
      <c r="C276" s="264">
        <v>522</v>
      </c>
      <c r="D276" s="297">
        <v>13073</v>
      </c>
      <c r="E276" s="241" t="s">
        <v>966</v>
      </c>
      <c r="F276" s="242" t="s">
        <v>967</v>
      </c>
      <c r="G276" s="285" t="s">
        <v>137</v>
      </c>
      <c r="H276" s="272" t="s">
        <v>799</v>
      </c>
      <c r="I276" s="292" t="s">
        <v>3116</v>
      </c>
      <c r="J276" s="64" t="s">
        <v>968</v>
      </c>
      <c r="K276" s="64" t="s">
        <v>969</v>
      </c>
      <c r="L276" s="64" t="s">
        <v>799</v>
      </c>
      <c r="M276" s="290" t="s">
        <v>137</v>
      </c>
      <c r="N276" s="243" t="s">
        <v>2410</v>
      </c>
      <c r="O276" s="64"/>
      <c r="P276" s="89"/>
      <c r="Q276" s="243">
        <v>30</v>
      </c>
      <c r="R276" s="245">
        <v>120</v>
      </c>
      <c r="S276" s="245">
        <v>110</v>
      </c>
      <c r="T276" s="245">
        <v>29.33</v>
      </c>
      <c r="U276" s="89">
        <v>0</v>
      </c>
      <c r="V276" s="260">
        <v>14</v>
      </c>
      <c r="W276" s="98">
        <v>0</v>
      </c>
      <c r="X276" s="83">
        <v>0</v>
      </c>
      <c r="Y276" s="98">
        <v>2</v>
      </c>
      <c r="Z276" s="64">
        <v>2</v>
      </c>
      <c r="AA276" s="315">
        <v>885165</v>
      </c>
      <c r="AB276" s="315">
        <v>46667</v>
      </c>
      <c r="AC276" s="316">
        <f t="shared" si="85"/>
        <v>931832</v>
      </c>
      <c r="AD276" s="74">
        <v>4500000</v>
      </c>
      <c r="AE276" s="74">
        <v>6000000</v>
      </c>
      <c r="AF276" s="334">
        <f t="shared" si="86"/>
        <v>177895.19999999998</v>
      </c>
      <c r="AG276" s="112">
        <f t="shared" si="87"/>
        <v>26554950</v>
      </c>
      <c r="AH276" s="74">
        <f t="shared" si="88"/>
        <v>1400010</v>
      </c>
      <c r="AI276" s="74">
        <f t="shared" si="89"/>
        <v>21347423.999999996</v>
      </c>
      <c r="AJ276" s="74">
        <f t="shared" si="90"/>
        <v>5310990</v>
      </c>
      <c r="AK276" s="74">
        <f t="shared" si="91"/>
        <v>4500000</v>
      </c>
      <c r="AL276" s="74">
        <f t="shared" si="92"/>
        <v>6000000</v>
      </c>
      <c r="AM276" s="74">
        <f t="shared" si="93"/>
        <v>4892117.9999999991</v>
      </c>
      <c r="AN276" s="74">
        <f t="shared" si="94"/>
        <v>5217666.2159999991</v>
      </c>
      <c r="AO276" s="74">
        <f t="shared" si="95"/>
        <v>0</v>
      </c>
      <c r="AP276" s="74">
        <f t="shared" si="96"/>
        <v>2800000</v>
      </c>
      <c r="AQ276" s="74">
        <v>0</v>
      </c>
      <c r="AR276" s="74">
        <v>0</v>
      </c>
      <c r="AS276" s="74">
        <v>0</v>
      </c>
      <c r="AT276" s="79">
        <v>0</v>
      </c>
      <c r="AU276" s="81">
        <f t="shared" si="97"/>
        <v>78023158.216000006</v>
      </c>
      <c r="AV276" s="112">
        <f t="shared" si="98"/>
        <v>54322316.440880008</v>
      </c>
      <c r="AW276" s="74">
        <f t="shared" si="99"/>
        <v>72712168.215999991</v>
      </c>
      <c r="AX276" s="74">
        <f t="shared" si="100"/>
        <v>5089851.7751199994</v>
      </c>
      <c r="AY276" s="75">
        <f t="shared" si="101"/>
        <v>1432231.644088001</v>
      </c>
      <c r="AZ276" s="74">
        <v>0</v>
      </c>
      <c r="BA276" s="74">
        <v>0</v>
      </c>
      <c r="BB276" s="74">
        <v>0</v>
      </c>
      <c r="BC276" s="79">
        <v>0</v>
      </c>
      <c r="BD276" s="79">
        <v>0</v>
      </c>
      <c r="BE276" s="79">
        <v>0</v>
      </c>
      <c r="BF276" s="77">
        <v>0</v>
      </c>
      <c r="BG276" s="344">
        <f t="shared" si="102"/>
        <v>6522083.4192080004</v>
      </c>
      <c r="BH276" s="187">
        <f t="shared" si="103"/>
        <v>71501074</v>
      </c>
      <c r="BJ276" s="50">
        <v>13073</v>
      </c>
      <c r="BK276" s="50" t="s">
        <v>3610</v>
      </c>
      <c r="BM276" s="50">
        <f t="shared" si="104"/>
        <v>0</v>
      </c>
    </row>
    <row r="277" spans="1:65" s="50" customFormat="1" ht="24" customHeight="1" x14ac:dyDescent="0.2">
      <c r="A277" s="181">
        <f t="shared" si="84"/>
        <v>2655495</v>
      </c>
      <c r="B277" s="296">
        <v>87</v>
      </c>
      <c r="C277" s="264">
        <v>92</v>
      </c>
      <c r="D277" s="297">
        <v>13074</v>
      </c>
      <c r="E277" s="251" t="s">
        <v>970</v>
      </c>
      <c r="F277" s="252" t="s">
        <v>971</v>
      </c>
      <c r="G277" s="251" t="s">
        <v>87</v>
      </c>
      <c r="H277" s="272" t="s">
        <v>799</v>
      </c>
      <c r="I277" s="292" t="s">
        <v>2539</v>
      </c>
      <c r="J277" s="64" t="s">
        <v>972</v>
      </c>
      <c r="K277" s="64" t="s">
        <v>973</v>
      </c>
      <c r="L277" s="64" t="s">
        <v>799</v>
      </c>
      <c r="M277" s="290" t="s">
        <v>2380</v>
      </c>
      <c r="N277" s="98"/>
      <c r="O277" s="64"/>
      <c r="P277" s="89"/>
      <c r="Q277" s="253">
        <v>30</v>
      </c>
      <c r="R277" s="254">
        <v>150</v>
      </c>
      <c r="S277" s="64">
        <v>0</v>
      </c>
      <c r="T277" s="64">
        <v>0</v>
      </c>
      <c r="U277" s="89">
        <v>0</v>
      </c>
      <c r="V277" s="258">
        <v>25</v>
      </c>
      <c r="W277" s="98">
        <v>0</v>
      </c>
      <c r="X277" s="83">
        <v>0</v>
      </c>
      <c r="Y277" s="98">
        <v>0</v>
      </c>
      <c r="Z277" s="64">
        <v>0</v>
      </c>
      <c r="AA277" s="323">
        <v>1477052</v>
      </c>
      <c r="AB277" s="323">
        <v>0</v>
      </c>
      <c r="AC277" s="324">
        <f t="shared" si="85"/>
        <v>1477052</v>
      </c>
      <c r="AD277" s="74">
        <v>4500000</v>
      </c>
      <c r="AE277" s="74">
        <v>6000000</v>
      </c>
      <c r="AF277" s="334">
        <f t="shared" si="86"/>
        <v>281982.65454545454</v>
      </c>
      <c r="AG277" s="112">
        <f t="shared" si="87"/>
        <v>44311560</v>
      </c>
      <c r="AH277" s="74">
        <f t="shared" si="88"/>
        <v>0</v>
      </c>
      <c r="AI277" s="74">
        <f t="shared" si="89"/>
        <v>42297398.18181818</v>
      </c>
      <c r="AJ277" s="74">
        <f t="shared" si="90"/>
        <v>0</v>
      </c>
      <c r="AK277" s="74">
        <f t="shared" si="91"/>
        <v>4500000</v>
      </c>
      <c r="AL277" s="74">
        <f t="shared" si="92"/>
        <v>6000000</v>
      </c>
      <c r="AM277" s="74">
        <f t="shared" si="93"/>
        <v>0</v>
      </c>
      <c r="AN277" s="74">
        <f t="shared" si="94"/>
        <v>0</v>
      </c>
      <c r="AO277" s="74">
        <f t="shared" si="95"/>
        <v>0</v>
      </c>
      <c r="AP277" s="74">
        <f t="shared" si="96"/>
        <v>5000000</v>
      </c>
      <c r="AQ277" s="74">
        <v>0</v>
      </c>
      <c r="AR277" s="74">
        <v>0</v>
      </c>
      <c r="AS277" s="74">
        <v>0</v>
      </c>
      <c r="AT277" s="79">
        <v>0</v>
      </c>
      <c r="AU277" s="81">
        <f t="shared" si="97"/>
        <v>102108958.18181819</v>
      </c>
      <c r="AV277" s="112">
        <f t="shared" si="98"/>
        <v>79461331.109090909</v>
      </c>
      <c r="AW277" s="74">
        <f t="shared" si="99"/>
        <v>102108958.18181819</v>
      </c>
      <c r="AX277" s="74">
        <f t="shared" si="100"/>
        <v>7147627.0727272741</v>
      </c>
      <c r="AY277" s="75">
        <f t="shared" si="101"/>
        <v>3946133.1109090913</v>
      </c>
      <c r="AZ277" s="74">
        <v>0</v>
      </c>
      <c r="BA277" s="74">
        <v>0</v>
      </c>
      <c r="BB277" s="74">
        <v>0</v>
      </c>
      <c r="BC277" s="79">
        <v>0</v>
      </c>
      <c r="BD277" s="79">
        <v>0</v>
      </c>
      <c r="BE277" s="79">
        <v>0</v>
      </c>
      <c r="BF277" s="77">
        <v>0</v>
      </c>
      <c r="BG277" s="344">
        <f t="shared" si="102"/>
        <v>11093760.183636365</v>
      </c>
      <c r="BH277" s="187">
        <f t="shared" si="103"/>
        <v>91015197</v>
      </c>
      <c r="BJ277" s="50">
        <v>13074</v>
      </c>
      <c r="BK277" s="50" t="s">
        <v>3611</v>
      </c>
      <c r="BM277" s="50">
        <f t="shared" si="104"/>
        <v>0</v>
      </c>
    </row>
    <row r="278" spans="1:65" s="50" customFormat="1" ht="24" customHeight="1" x14ac:dyDescent="0.2">
      <c r="A278" s="181">
        <f t="shared" si="84"/>
        <v>2655495</v>
      </c>
      <c r="B278" s="296">
        <v>89</v>
      </c>
      <c r="C278" s="264">
        <v>94</v>
      </c>
      <c r="D278" s="297">
        <v>13075</v>
      </c>
      <c r="E278" s="251" t="s">
        <v>974</v>
      </c>
      <c r="F278" s="252" t="s">
        <v>975</v>
      </c>
      <c r="G278" s="251" t="s">
        <v>87</v>
      </c>
      <c r="H278" s="272" t="s">
        <v>799</v>
      </c>
      <c r="I278" s="292" t="s">
        <v>2541</v>
      </c>
      <c r="J278" s="64" t="s">
        <v>976</v>
      </c>
      <c r="K278" s="64"/>
      <c r="L278" s="64" t="s">
        <v>799</v>
      </c>
      <c r="M278" s="290" t="s">
        <v>2383</v>
      </c>
      <c r="N278" s="98"/>
      <c r="O278" s="64"/>
      <c r="P278" s="89"/>
      <c r="Q278" s="253">
        <v>30</v>
      </c>
      <c r="R278" s="254">
        <v>57</v>
      </c>
      <c r="S278" s="64">
        <v>0</v>
      </c>
      <c r="T278" s="64">
        <v>0</v>
      </c>
      <c r="U278" s="89">
        <v>0</v>
      </c>
      <c r="V278" s="258">
        <v>20</v>
      </c>
      <c r="W278" s="98">
        <v>0</v>
      </c>
      <c r="X278" s="83">
        <v>0</v>
      </c>
      <c r="Y278" s="98">
        <v>0</v>
      </c>
      <c r="Z278" s="64">
        <v>0</v>
      </c>
      <c r="AA278" s="323">
        <v>1642901</v>
      </c>
      <c r="AB278" s="323">
        <v>46667</v>
      </c>
      <c r="AC278" s="324">
        <f t="shared" si="85"/>
        <v>1689568</v>
      </c>
      <c r="AD278" s="74">
        <v>4500000</v>
      </c>
      <c r="AE278" s="74">
        <v>6000000</v>
      </c>
      <c r="AF278" s="334">
        <f t="shared" si="86"/>
        <v>322553.89090909087</v>
      </c>
      <c r="AG278" s="112">
        <f t="shared" si="87"/>
        <v>49287030</v>
      </c>
      <c r="AH278" s="74">
        <f t="shared" si="88"/>
        <v>1400010</v>
      </c>
      <c r="AI278" s="74">
        <f t="shared" si="89"/>
        <v>18385571.781818181</v>
      </c>
      <c r="AJ278" s="74">
        <f t="shared" si="90"/>
        <v>0</v>
      </c>
      <c r="AK278" s="74">
        <f t="shared" si="91"/>
        <v>4500000</v>
      </c>
      <c r="AL278" s="74">
        <f t="shared" si="92"/>
        <v>6000000</v>
      </c>
      <c r="AM278" s="74">
        <f t="shared" si="93"/>
        <v>0</v>
      </c>
      <c r="AN278" s="74">
        <f t="shared" si="94"/>
        <v>0</v>
      </c>
      <c r="AO278" s="74">
        <f t="shared" si="95"/>
        <v>0</v>
      </c>
      <c r="AP278" s="74">
        <f t="shared" si="96"/>
        <v>4000000</v>
      </c>
      <c r="AQ278" s="74">
        <v>0</v>
      </c>
      <c r="AR278" s="74">
        <v>0</v>
      </c>
      <c r="AS278" s="74">
        <v>0</v>
      </c>
      <c r="AT278" s="79">
        <v>0</v>
      </c>
      <c r="AU278" s="81">
        <f t="shared" si="97"/>
        <v>83572611.781818181</v>
      </c>
      <c r="AV278" s="112">
        <f t="shared" si="98"/>
        <v>63222528.957090907</v>
      </c>
      <c r="AW278" s="74">
        <f t="shared" si="99"/>
        <v>83572611.781818181</v>
      </c>
      <c r="AX278" s="74">
        <f t="shared" si="100"/>
        <v>5850082.8247272735</v>
      </c>
      <c r="AY278" s="75">
        <f t="shared" si="101"/>
        <v>2322252.8957090909</v>
      </c>
      <c r="AZ278" s="74">
        <v>0</v>
      </c>
      <c r="BA278" s="74">
        <v>0</v>
      </c>
      <c r="BB278" s="74">
        <v>0</v>
      </c>
      <c r="BC278" s="79">
        <v>0</v>
      </c>
      <c r="BD278" s="79">
        <v>0</v>
      </c>
      <c r="BE278" s="79">
        <v>0</v>
      </c>
      <c r="BF278" s="77">
        <v>0</v>
      </c>
      <c r="BG278" s="344">
        <f t="shared" si="102"/>
        <v>8172335.7204363644</v>
      </c>
      <c r="BH278" s="187">
        <f t="shared" si="103"/>
        <v>75400276</v>
      </c>
      <c r="BJ278" s="50">
        <v>13075</v>
      </c>
      <c r="BK278" s="50" t="s">
        <v>3612</v>
      </c>
      <c r="BM278" s="50">
        <f t="shared" si="104"/>
        <v>0</v>
      </c>
    </row>
    <row r="279" spans="1:65" s="50" customFormat="1" ht="24" customHeight="1" x14ac:dyDescent="0.2">
      <c r="A279" s="181">
        <f t="shared" si="84"/>
        <v>2655495</v>
      </c>
      <c r="B279" s="296">
        <v>724</v>
      </c>
      <c r="C279" s="264">
        <v>523</v>
      </c>
      <c r="D279" s="297">
        <v>13076</v>
      </c>
      <c r="E279" s="241" t="s">
        <v>593</v>
      </c>
      <c r="F279" s="242" t="s">
        <v>977</v>
      </c>
      <c r="G279" s="285" t="s">
        <v>137</v>
      </c>
      <c r="H279" s="272" t="s">
        <v>799</v>
      </c>
      <c r="I279" s="292" t="s">
        <v>3117</v>
      </c>
      <c r="J279" s="64" t="s">
        <v>978</v>
      </c>
      <c r="K279" s="64"/>
      <c r="L279" s="64" t="s">
        <v>799</v>
      </c>
      <c r="M279" s="290" t="s">
        <v>137</v>
      </c>
      <c r="N279" s="243" t="s">
        <v>2410</v>
      </c>
      <c r="O279" s="64"/>
      <c r="P279" s="89"/>
      <c r="Q279" s="243">
        <v>30</v>
      </c>
      <c r="R279" s="245">
        <v>120</v>
      </c>
      <c r="S279" s="245">
        <v>110</v>
      </c>
      <c r="T279" s="245">
        <v>29.33</v>
      </c>
      <c r="U279" s="89">
        <v>0</v>
      </c>
      <c r="V279" s="260">
        <v>15</v>
      </c>
      <c r="W279" s="98">
        <v>0</v>
      </c>
      <c r="X279" s="83">
        <v>0</v>
      </c>
      <c r="Y279" s="98">
        <v>0</v>
      </c>
      <c r="Z279" s="64">
        <v>0</v>
      </c>
      <c r="AA279" s="315">
        <v>885165</v>
      </c>
      <c r="AB279" s="315">
        <v>0</v>
      </c>
      <c r="AC279" s="316">
        <f t="shared" si="85"/>
        <v>885165</v>
      </c>
      <c r="AD279" s="74">
        <v>4500000</v>
      </c>
      <c r="AE279" s="74">
        <v>6000000</v>
      </c>
      <c r="AF279" s="334">
        <f t="shared" si="86"/>
        <v>168986.04545454544</v>
      </c>
      <c r="AG279" s="112">
        <f t="shared" si="87"/>
        <v>26554950</v>
      </c>
      <c r="AH279" s="74">
        <f t="shared" si="88"/>
        <v>0</v>
      </c>
      <c r="AI279" s="74">
        <f t="shared" si="89"/>
        <v>20278325.454545453</v>
      </c>
      <c r="AJ279" s="74">
        <f t="shared" si="90"/>
        <v>0</v>
      </c>
      <c r="AK279" s="74">
        <f t="shared" si="91"/>
        <v>4500000</v>
      </c>
      <c r="AL279" s="74">
        <f t="shared" si="92"/>
        <v>6000000</v>
      </c>
      <c r="AM279" s="74">
        <f t="shared" si="93"/>
        <v>4647116.25</v>
      </c>
      <c r="AN279" s="74">
        <f t="shared" si="94"/>
        <v>4956360.7131818179</v>
      </c>
      <c r="AO279" s="74">
        <f t="shared" si="95"/>
        <v>0</v>
      </c>
      <c r="AP279" s="74">
        <f t="shared" si="96"/>
        <v>3000000</v>
      </c>
      <c r="AQ279" s="74">
        <v>0</v>
      </c>
      <c r="AR279" s="74">
        <v>0</v>
      </c>
      <c r="AS279" s="74">
        <v>0</v>
      </c>
      <c r="AT279" s="79">
        <v>0</v>
      </c>
      <c r="AU279" s="81">
        <f t="shared" si="97"/>
        <v>69936752.417727262</v>
      </c>
      <c r="AV279" s="112">
        <f t="shared" si="98"/>
        <v>51541179.748486355</v>
      </c>
      <c r="AW279" s="74">
        <f t="shared" si="99"/>
        <v>69936752.417727262</v>
      </c>
      <c r="AX279" s="74">
        <f t="shared" si="100"/>
        <v>4895572.6692409087</v>
      </c>
      <c r="AY279" s="75">
        <f t="shared" si="101"/>
        <v>1154117.9748486355</v>
      </c>
      <c r="AZ279" s="74">
        <v>0</v>
      </c>
      <c r="BA279" s="74">
        <v>0</v>
      </c>
      <c r="BB279" s="74">
        <v>0</v>
      </c>
      <c r="BC279" s="79">
        <v>0</v>
      </c>
      <c r="BD279" s="79">
        <v>0</v>
      </c>
      <c r="BE279" s="79">
        <v>0</v>
      </c>
      <c r="BF279" s="77">
        <v>0</v>
      </c>
      <c r="BG279" s="344">
        <f t="shared" si="102"/>
        <v>6049690.6440895442</v>
      </c>
      <c r="BH279" s="187">
        <f t="shared" si="103"/>
        <v>63887061</v>
      </c>
      <c r="BJ279" s="50">
        <v>13076</v>
      </c>
      <c r="BK279" s="50" t="s">
        <v>3613</v>
      </c>
      <c r="BM279" s="50">
        <f t="shared" si="104"/>
        <v>0</v>
      </c>
    </row>
    <row r="280" spans="1:65" s="50" customFormat="1" ht="24" customHeight="1" x14ac:dyDescent="0.2">
      <c r="A280" s="181">
        <f t="shared" si="84"/>
        <v>2655495</v>
      </c>
      <c r="B280" s="296">
        <v>725</v>
      </c>
      <c r="C280" s="264">
        <v>524</v>
      </c>
      <c r="D280" s="297">
        <v>13077</v>
      </c>
      <c r="E280" s="241" t="s">
        <v>99</v>
      </c>
      <c r="F280" s="242" t="s">
        <v>315</v>
      </c>
      <c r="G280" s="285" t="s">
        <v>137</v>
      </c>
      <c r="H280" s="272" t="s">
        <v>799</v>
      </c>
      <c r="I280" s="292" t="s">
        <v>3118</v>
      </c>
      <c r="J280" s="64" t="s">
        <v>979</v>
      </c>
      <c r="K280" s="64" t="s">
        <v>980</v>
      </c>
      <c r="L280" s="64" t="s">
        <v>799</v>
      </c>
      <c r="M280" s="290" t="s">
        <v>137</v>
      </c>
      <c r="N280" s="243" t="s">
        <v>2410</v>
      </c>
      <c r="O280" s="64"/>
      <c r="P280" s="89"/>
      <c r="Q280" s="243">
        <v>30</v>
      </c>
      <c r="R280" s="245">
        <v>120</v>
      </c>
      <c r="S280" s="245">
        <v>110</v>
      </c>
      <c r="T280" s="245">
        <v>29.33</v>
      </c>
      <c r="U280" s="89">
        <v>0</v>
      </c>
      <c r="V280" s="260">
        <v>15</v>
      </c>
      <c r="W280" s="98">
        <v>0</v>
      </c>
      <c r="X280" s="83">
        <v>0</v>
      </c>
      <c r="Y280" s="98">
        <v>0</v>
      </c>
      <c r="Z280" s="64">
        <v>1</v>
      </c>
      <c r="AA280" s="315">
        <v>885165</v>
      </c>
      <c r="AB280" s="315">
        <v>0</v>
      </c>
      <c r="AC280" s="316">
        <f t="shared" si="85"/>
        <v>885165</v>
      </c>
      <c r="AD280" s="74">
        <v>4500000</v>
      </c>
      <c r="AE280" s="74">
        <v>6000000</v>
      </c>
      <c r="AF280" s="334">
        <f t="shared" si="86"/>
        <v>168986.04545454544</v>
      </c>
      <c r="AG280" s="112">
        <f t="shared" si="87"/>
        <v>26554950</v>
      </c>
      <c r="AH280" s="74">
        <f t="shared" si="88"/>
        <v>0</v>
      </c>
      <c r="AI280" s="74">
        <f t="shared" si="89"/>
        <v>20278325.454545453</v>
      </c>
      <c r="AJ280" s="74">
        <f t="shared" si="90"/>
        <v>2655495</v>
      </c>
      <c r="AK280" s="74">
        <f t="shared" si="91"/>
        <v>4500000</v>
      </c>
      <c r="AL280" s="74">
        <f t="shared" si="92"/>
        <v>6000000</v>
      </c>
      <c r="AM280" s="74">
        <f t="shared" si="93"/>
        <v>4647116.25</v>
      </c>
      <c r="AN280" s="74">
        <f t="shared" si="94"/>
        <v>4956360.7131818179</v>
      </c>
      <c r="AO280" s="74">
        <f t="shared" si="95"/>
        <v>0</v>
      </c>
      <c r="AP280" s="74">
        <f t="shared" si="96"/>
        <v>3000000</v>
      </c>
      <c r="AQ280" s="74">
        <v>0</v>
      </c>
      <c r="AR280" s="74">
        <v>0</v>
      </c>
      <c r="AS280" s="74">
        <v>0</v>
      </c>
      <c r="AT280" s="79">
        <v>0</v>
      </c>
      <c r="AU280" s="81">
        <f t="shared" si="97"/>
        <v>72592247.417727277</v>
      </c>
      <c r="AV280" s="112">
        <f t="shared" si="98"/>
        <v>51541179.74848637</v>
      </c>
      <c r="AW280" s="74">
        <f t="shared" si="99"/>
        <v>69936752.417727262</v>
      </c>
      <c r="AX280" s="74">
        <f t="shared" si="100"/>
        <v>4895572.6692409087</v>
      </c>
      <c r="AY280" s="75">
        <f t="shared" si="101"/>
        <v>1154117.9748486371</v>
      </c>
      <c r="AZ280" s="74">
        <v>0</v>
      </c>
      <c r="BA280" s="74">
        <v>0</v>
      </c>
      <c r="BB280" s="74">
        <v>0</v>
      </c>
      <c r="BC280" s="79">
        <v>0</v>
      </c>
      <c r="BD280" s="79">
        <v>0</v>
      </c>
      <c r="BE280" s="79">
        <v>0</v>
      </c>
      <c r="BF280" s="77">
        <v>0</v>
      </c>
      <c r="BG280" s="344">
        <f t="shared" si="102"/>
        <v>6049690.6440895461</v>
      </c>
      <c r="BH280" s="187">
        <f t="shared" si="103"/>
        <v>66542556</v>
      </c>
      <c r="BJ280" s="50">
        <v>13077</v>
      </c>
      <c r="BK280" s="50" t="s">
        <v>3614</v>
      </c>
      <c r="BM280" s="50">
        <f t="shared" si="104"/>
        <v>0</v>
      </c>
    </row>
    <row r="281" spans="1:65" s="50" customFormat="1" ht="24" customHeight="1" x14ac:dyDescent="0.2">
      <c r="A281" s="181">
        <f t="shared" si="84"/>
        <v>2655495</v>
      </c>
      <c r="B281" s="296">
        <v>64</v>
      </c>
      <c r="C281" s="264">
        <v>64</v>
      </c>
      <c r="D281" s="297">
        <v>13078</v>
      </c>
      <c r="E281" s="251" t="s">
        <v>981</v>
      </c>
      <c r="F281" s="252" t="s">
        <v>982</v>
      </c>
      <c r="G281" s="251" t="s">
        <v>87</v>
      </c>
      <c r="H281" s="272" t="s">
        <v>983</v>
      </c>
      <c r="I281" s="292" t="s">
        <v>984</v>
      </c>
      <c r="J281" s="64" t="s">
        <v>985</v>
      </c>
      <c r="K281" s="64" t="s">
        <v>986</v>
      </c>
      <c r="L281" s="64" t="s">
        <v>2384</v>
      </c>
      <c r="M281" s="290" t="s">
        <v>2380</v>
      </c>
      <c r="N281" s="98"/>
      <c r="O281" s="64"/>
      <c r="P281" s="89"/>
      <c r="Q281" s="253">
        <v>30</v>
      </c>
      <c r="R281" s="254">
        <v>150</v>
      </c>
      <c r="S281" s="64">
        <v>0</v>
      </c>
      <c r="T281" s="64">
        <v>0</v>
      </c>
      <c r="U281" s="89">
        <v>0</v>
      </c>
      <c r="V281" s="258">
        <v>22</v>
      </c>
      <c r="W281" s="98">
        <v>0</v>
      </c>
      <c r="X281" s="83">
        <v>0</v>
      </c>
      <c r="Y281" s="98">
        <v>0</v>
      </c>
      <c r="Z281" s="64">
        <v>0</v>
      </c>
      <c r="AA281" s="323">
        <v>1477052</v>
      </c>
      <c r="AB281" s="323">
        <v>46667</v>
      </c>
      <c r="AC281" s="324">
        <f t="shared" si="85"/>
        <v>1523719</v>
      </c>
      <c r="AD281" s="74">
        <v>4500000</v>
      </c>
      <c r="AE281" s="74">
        <v>6000000</v>
      </c>
      <c r="AF281" s="334">
        <f t="shared" si="86"/>
        <v>290891.80909090908</v>
      </c>
      <c r="AG281" s="112">
        <f t="shared" si="87"/>
        <v>44311560</v>
      </c>
      <c r="AH281" s="74">
        <f t="shared" si="88"/>
        <v>1400010</v>
      </c>
      <c r="AI281" s="74">
        <f t="shared" si="89"/>
        <v>43633771.36363636</v>
      </c>
      <c r="AJ281" s="74">
        <f t="shared" si="90"/>
        <v>0</v>
      </c>
      <c r="AK281" s="74">
        <f t="shared" si="91"/>
        <v>4500000</v>
      </c>
      <c r="AL281" s="74">
        <f t="shared" si="92"/>
        <v>6000000</v>
      </c>
      <c r="AM281" s="74">
        <f t="shared" si="93"/>
        <v>0</v>
      </c>
      <c r="AN281" s="74">
        <f t="shared" si="94"/>
        <v>0</v>
      </c>
      <c r="AO281" s="74">
        <f t="shared" si="95"/>
        <v>0</v>
      </c>
      <c r="AP281" s="74">
        <f t="shared" si="96"/>
        <v>4400000</v>
      </c>
      <c r="AQ281" s="74">
        <v>0</v>
      </c>
      <c r="AR281" s="74">
        <v>0</v>
      </c>
      <c r="AS281" s="74">
        <v>0</v>
      </c>
      <c r="AT281" s="79">
        <v>0</v>
      </c>
      <c r="AU281" s="81">
        <f t="shared" si="97"/>
        <v>104245341.36363636</v>
      </c>
      <c r="AV281" s="112">
        <f t="shared" si="98"/>
        <v>82048167.468181819</v>
      </c>
      <c r="AW281" s="74">
        <f t="shared" si="99"/>
        <v>104245341.36363636</v>
      </c>
      <c r="AX281" s="74">
        <f t="shared" si="100"/>
        <v>7297173.8954545455</v>
      </c>
      <c r="AY281" s="75">
        <f t="shared" si="101"/>
        <v>4307225.1202272726</v>
      </c>
      <c r="AZ281" s="74">
        <v>0</v>
      </c>
      <c r="BA281" s="74">
        <v>0</v>
      </c>
      <c r="BB281" s="74">
        <v>0</v>
      </c>
      <c r="BC281" s="79">
        <v>0</v>
      </c>
      <c r="BD281" s="79">
        <v>0</v>
      </c>
      <c r="BE281" s="79">
        <v>0</v>
      </c>
      <c r="BF281" s="77">
        <v>0</v>
      </c>
      <c r="BG281" s="344">
        <f t="shared" si="102"/>
        <v>11604399.015681818</v>
      </c>
      <c r="BH281" s="187">
        <f t="shared" si="103"/>
        <v>92640942</v>
      </c>
      <c r="BJ281" s="50">
        <v>13078</v>
      </c>
      <c r="BK281" s="50" t="s">
        <v>3615</v>
      </c>
      <c r="BM281" s="50">
        <f t="shared" si="104"/>
        <v>0</v>
      </c>
    </row>
    <row r="282" spans="1:65" s="50" customFormat="1" ht="24" customHeight="1" x14ac:dyDescent="0.2">
      <c r="A282" s="181">
        <f t="shared" si="84"/>
        <v>2655495</v>
      </c>
      <c r="B282" s="296">
        <v>42</v>
      </c>
      <c r="C282" s="264">
        <v>42</v>
      </c>
      <c r="D282" s="297">
        <v>13079</v>
      </c>
      <c r="E282" s="251" t="s">
        <v>158</v>
      </c>
      <c r="F282" s="252" t="s">
        <v>987</v>
      </c>
      <c r="G282" s="251" t="s">
        <v>87</v>
      </c>
      <c r="H282" s="272" t="s">
        <v>983</v>
      </c>
      <c r="I282" s="292" t="s">
        <v>988</v>
      </c>
      <c r="J282" s="64" t="s">
        <v>989</v>
      </c>
      <c r="K282" s="64" t="s">
        <v>990</v>
      </c>
      <c r="L282" s="64" t="s">
        <v>2384</v>
      </c>
      <c r="M282" s="290" t="s">
        <v>2380</v>
      </c>
      <c r="N282" s="98"/>
      <c r="O282" s="64"/>
      <c r="P282" s="89"/>
      <c r="Q282" s="253">
        <v>30</v>
      </c>
      <c r="R282" s="254">
        <v>98</v>
      </c>
      <c r="S282" s="64">
        <v>0</v>
      </c>
      <c r="T282" s="64">
        <v>0</v>
      </c>
      <c r="U282" s="89">
        <v>0</v>
      </c>
      <c r="V282" s="258">
        <v>19</v>
      </c>
      <c r="W282" s="98">
        <v>0</v>
      </c>
      <c r="X282" s="83">
        <v>0</v>
      </c>
      <c r="Y282" s="98">
        <v>0</v>
      </c>
      <c r="Z282" s="64">
        <v>0</v>
      </c>
      <c r="AA282" s="323">
        <v>1477052</v>
      </c>
      <c r="AB282" s="323">
        <v>46667</v>
      </c>
      <c r="AC282" s="324">
        <f t="shared" si="85"/>
        <v>1523719</v>
      </c>
      <c r="AD282" s="74">
        <v>4500000</v>
      </c>
      <c r="AE282" s="74">
        <v>6000000</v>
      </c>
      <c r="AF282" s="334">
        <f t="shared" si="86"/>
        <v>290891.80909090908</v>
      </c>
      <c r="AG282" s="112">
        <f t="shared" si="87"/>
        <v>44311560</v>
      </c>
      <c r="AH282" s="74">
        <f t="shared" si="88"/>
        <v>1400010</v>
      </c>
      <c r="AI282" s="74">
        <f t="shared" si="89"/>
        <v>28507397.290909089</v>
      </c>
      <c r="AJ282" s="74">
        <f t="shared" si="90"/>
        <v>0</v>
      </c>
      <c r="AK282" s="74">
        <f t="shared" si="91"/>
        <v>4500000</v>
      </c>
      <c r="AL282" s="74">
        <f t="shared" si="92"/>
        <v>6000000</v>
      </c>
      <c r="AM282" s="74">
        <f t="shared" si="93"/>
        <v>0</v>
      </c>
      <c r="AN282" s="74">
        <f t="shared" si="94"/>
        <v>0</v>
      </c>
      <c r="AO282" s="74">
        <f t="shared" si="95"/>
        <v>0</v>
      </c>
      <c r="AP282" s="74">
        <f t="shared" si="96"/>
        <v>3800000</v>
      </c>
      <c r="AQ282" s="74">
        <v>0</v>
      </c>
      <c r="AR282" s="74">
        <v>0</v>
      </c>
      <c r="AS282" s="74">
        <v>0</v>
      </c>
      <c r="AT282" s="79">
        <v>0</v>
      </c>
      <c r="AU282" s="81">
        <f t="shared" si="97"/>
        <v>88518967.290909082</v>
      </c>
      <c r="AV282" s="112">
        <f t="shared" si="98"/>
        <v>68022639.58054544</v>
      </c>
      <c r="AW282" s="74">
        <f t="shared" si="99"/>
        <v>88518967.290909082</v>
      </c>
      <c r="AX282" s="74">
        <f t="shared" si="100"/>
        <v>6196327.7103636367</v>
      </c>
      <c r="AY282" s="75">
        <f t="shared" si="101"/>
        <v>2802263.9580545444</v>
      </c>
      <c r="AZ282" s="74">
        <v>0</v>
      </c>
      <c r="BA282" s="74">
        <v>0</v>
      </c>
      <c r="BB282" s="74">
        <v>0</v>
      </c>
      <c r="BC282" s="79">
        <v>0</v>
      </c>
      <c r="BD282" s="79">
        <v>0</v>
      </c>
      <c r="BE282" s="79">
        <v>0</v>
      </c>
      <c r="BF282" s="77">
        <v>0</v>
      </c>
      <c r="BG282" s="344">
        <f t="shared" si="102"/>
        <v>8998591.6684181802</v>
      </c>
      <c r="BH282" s="187">
        <f t="shared" si="103"/>
        <v>79520375</v>
      </c>
      <c r="BI282" s="339" t="s">
        <v>3303</v>
      </c>
      <c r="BJ282" s="50">
        <v>13079</v>
      </c>
      <c r="BK282" s="50" t="s">
        <v>3616</v>
      </c>
      <c r="BM282" s="50">
        <f t="shared" si="104"/>
        <v>0</v>
      </c>
    </row>
    <row r="283" spans="1:65" s="50" customFormat="1" ht="24" customHeight="1" x14ac:dyDescent="0.2">
      <c r="A283" s="181">
        <f t="shared" si="84"/>
        <v>2655495</v>
      </c>
      <c r="B283" s="296">
        <v>37</v>
      </c>
      <c r="C283" s="264">
        <v>37</v>
      </c>
      <c r="D283" s="297">
        <v>13080</v>
      </c>
      <c r="E283" s="251" t="s">
        <v>991</v>
      </c>
      <c r="F283" s="252" t="s">
        <v>992</v>
      </c>
      <c r="G283" s="251" t="s">
        <v>87</v>
      </c>
      <c r="H283" s="272" t="s">
        <v>983</v>
      </c>
      <c r="I283" s="292" t="s">
        <v>993</v>
      </c>
      <c r="J283" s="64" t="s">
        <v>994</v>
      </c>
      <c r="K283" s="64" t="s">
        <v>995</v>
      </c>
      <c r="L283" s="64" t="s">
        <v>2384</v>
      </c>
      <c r="M283" s="290" t="s">
        <v>2380</v>
      </c>
      <c r="N283" s="98"/>
      <c r="O283" s="64"/>
      <c r="P283" s="89"/>
      <c r="Q283" s="253">
        <v>30</v>
      </c>
      <c r="R283" s="254">
        <v>177</v>
      </c>
      <c r="S283" s="64">
        <v>0</v>
      </c>
      <c r="T283" s="64">
        <v>0</v>
      </c>
      <c r="U283" s="89">
        <v>0</v>
      </c>
      <c r="V283" s="258">
        <v>20</v>
      </c>
      <c r="W283" s="98">
        <v>0</v>
      </c>
      <c r="X283" s="83">
        <v>0</v>
      </c>
      <c r="Y283" s="98">
        <v>1</v>
      </c>
      <c r="Z283" s="64">
        <v>1</v>
      </c>
      <c r="AA283" s="323">
        <v>1477052</v>
      </c>
      <c r="AB283" s="323">
        <v>46667</v>
      </c>
      <c r="AC283" s="324">
        <f t="shared" si="85"/>
        <v>1523719</v>
      </c>
      <c r="AD283" s="74">
        <v>4500000</v>
      </c>
      <c r="AE283" s="74">
        <v>6000000</v>
      </c>
      <c r="AF283" s="334">
        <f t="shared" si="86"/>
        <v>290891.80909090908</v>
      </c>
      <c r="AG283" s="112">
        <f t="shared" si="87"/>
        <v>44311560</v>
      </c>
      <c r="AH283" s="74">
        <f t="shared" si="88"/>
        <v>1400010</v>
      </c>
      <c r="AI283" s="74">
        <f t="shared" si="89"/>
        <v>51487850.209090911</v>
      </c>
      <c r="AJ283" s="74">
        <f t="shared" si="90"/>
        <v>2655495</v>
      </c>
      <c r="AK283" s="74">
        <f t="shared" si="91"/>
        <v>4500000</v>
      </c>
      <c r="AL283" s="74">
        <f t="shared" si="92"/>
        <v>6000000</v>
      </c>
      <c r="AM283" s="74">
        <f t="shared" si="93"/>
        <v>0</v>
      </c>
      <c r="AN283" s="74">
        <f t="shared" si="94"/>
        <v>0</v>
      </c>
      <c r="AO283" s="74">
        <f t="shared" si="95"/>
        <v>0</v>
      </c>
      <c r="AP283" s="74">
        <f t="shared" si="96"/>
        <v>4000000</v>
      </c>
      <c r="AQ283" s="74">
        <v>0</v>
      </c>
      <c r="AR283" s="74">
        <v>0</v>
      </c>
      <c r="AS283" s="74">
        <v>0</v>
      </c>
      <c r="AT283" s="79">
        <v>0</v>
      </c>
      <c r="AU283" s="81">
        <f t="shared" si="97"/>
        <v>114354915.20909092</v>
      </c>
      <c r="AV283" s="112">
        <f t="shared" si="98"/>
        <v>89380460.794454545</v>
      </c>
      <c r="AW283" s="74">
        <f t="shared" si="99"/>
        <v>111699420.20909092</v>
      </c>
      <c r="AX283" s="74">
        <f t="shared" si="100"/>
        <v>7818959.4146363651</v>
      </c>
      <c r="AY283" s="75">
        <f t="shared" si="101"/>
        <v>5407069.1191681819</v>
      </c>
      <c r="AZ283" s="74">
        <v>0</v>
      </c>
      <c r="BA283" s="74">
        <v>0</v>
      </c>
      <c r="BB283" s="74">
        <v>0</v>
      </c>
      <c r="BC283" s="79">
        <v>0</v>
      </c>
      <c r="BD283" s="79">
        <v>0</v>
      </c>
      <c r="BE283" s="79">
        <v>0</v>
      </c>
      <c r="BF283" s="77">
        <v>0</v>
      </c>
      <c r="BG283" s="344">
        <f t="shared" si="102"/>
        <v>13226028.533804547</v>
      </c>
      <c r="BH283" s="187">
        <f t="shared" si="103"/>
        <v>101128886</v>
      </c>
      <c r="BJ283" s="50">
        <v>13080</v>
      </c>
      <c r="BK283" s="50" t="s">
        <v>3617</v>
      </c>
      <c r="BM283" s="50">
        <f t="shared" si="104"/>
        <v>0</v>
      </c>
    </row>
    <row r="284" spans="1:65" s="50" customFormat="1" ht="24" customHeight="1" x14ac:dyDescent="0.2">
      <c r="A284" s="181">
        <f t="shared" si="84"/>
        <v>2655495</v>
      </c>
      <c r="B284" s="296">
        <v>34</v>
      </c>
      <c r="C284" s="264">
        <v>34</v>
      </c>
      <c r="D284" s="297">
        <v>13081</v>
      </c>
      <c r="E284" s="251" t="s">
        <v>996</v>
      </c>
      <c r="F284" s="252" t="s">
        <v>761</v>
      </c>
      <c r="G284" s="251" t="s">
        <v>87</v>
      </c>
      <c r="H284" s="272" t="s">
        <v>983</v>
      </c>
      <c r="I284" s="292" t="s">
        <v>997</v>
      </c>
      <c r="J284" s="64">
        <v>430016247</v>
      </c>
      <c r="K284" s="64" t="s">
        <v>998</v>
      </c>
      <c r="L284" s="64" t="s">
        <v>2384</v>
      </c>
      <c r="M284" s="290" t="s">
        <v>2380</v>
      </c>
      <c r="N284" s="98"/>
      <c r="O284" s="64"/>
      <c r="P284" s="89"/>
      <c r="Q284" s="253">
        <v>30</v>
      </c>
      <c r="R284" s="254">
        <v>28</v>
      </c>
      <c r="S284" s="64">
        <v>0</v>
      </c>
      <c r="T284" s="64">
        <v>0</v>
      </c>
      <c r="U284" s="89">
        <v>0</v>
      </c>
      <c r="V284" s="258">
        <v>20</v>
      </c>
      <c r="W284" s="98">
        <v>0</v>
      </c>
      <c r="X284" s="83">
        <v>0</v>
      </c>
      <c r="Y284" s="98">
        <v>0</v>
      </c>
      <c r="Z284" s="64">
        <v>0</v>
      </c>
      <c r="AA284" s="323">
        <v>1477052</v>
      </c>
      <c r="AB284" s="323">
        <v>46667</v>
      </c>
      <c r="AC284" s="324">
        <f t="shared" si="85"/>
        <v>1523719</v>
      </c>
      <c r="AD284" s="74">
        <v>4500000</v>
      </c>
      <c r="AE284" s="74">
        <v>6000000</v>
      </c>
      <c r="AF284" s="334">
        <f t="shared" si="86"/>
        <v>290891.80909090908</v>
      </c>
      <c r="AG284" s="112">
        <f t="shared" si="87"/>
        <v>44311560</v>
      </c>
      <c r="AH284" s="74">
        <f t="shared" si="88"/>
        <v>1400010</v>
      </c>
      <c r="AI284" s="74">
        <f t="shared" si="89"/>
        <v>8144970.6545454543</v>
      </c>
      <c r="AJ284" s="74">
        <f t="shared" si="90"/>
        <v>0</v>
      </c>
      <c r="AK284" s="74">
        <f t="shared" si="91"/>
        <v>4500000</v>
      </c>
      <c r="AL284" s="74">
        <f t="shared" si="92"/>
        <v>6000000</v>
      </c>
      <c r="AM284" s="74">
        <f t="shared" si="93"/>
        <v>0</v>
      </c>
      <c r="AN284" s="74">
        <f t="shared" si="94"/>
        <v>0</v>
      </c>
      <c r="AO284" s="74">
        <f t="shared" si="95"/>
        <v>0</v>
      </c>
      <c r="AP284" s="74">
        <f t="shared" si="96"/>
        <v>4000000</v>
      </c>
      <c r="AQ284" s="74">
        <v>0</v>
      </c>
      <c r="AR284" s="74">
        <v>0</v>
      </c>
      <c r="AS284" s="74">
        <v>0</v>
      </c>
      <c r="AT284" s="79">
        <v>0</v>
      </c>
      <c r="AU284" s="81">
        <f t="shared" si="97"/>
        <v>68356540.654545456</v>
      </c>
      <c r="AV284" s="112">
        <f t="shared" si="98"/>
        <v>49071582.808727272</v>
      </c>
      <c r="AW284" s="74">
        <f t="shared" si="99"/>
        <v>68356540.654545456</v>
      </c>
      <c r="AX284" s="74">
        <f t="shared" si="100"/>
        <v>4784957.8458181825</v>
      </c>
      <c r="AY284" s="75">
        <f t="shared" si="101"/>
        <v>907158.28087272728</v>
      </c>
      <c r="AZ284" s="74">
        <v>0</v>
      </c>
      <c r="BA284" s="74">
        <v>0</v>
      </c>
      <c r="BB284" s="74">
        <v>0</v>
      </c>
      <c r="BC284" s="79">
        <v>0</v>
      </c>
      <c r="BD284" s="79">
        <v>0</v>
      </c>
      <c r="BE284" s="79">
        <v>0</v>
      </c>
      <c r="BF284" s="77">
        <v>0</v>
      </c>
      <c r="BG284" s="344">
        <f t="shared" si="102"/>
        <v>5692116.1266909093</v>
      </c>
      <c r="BH284" s="187">
        <f t="shared" si="103"/>
        <v>62664424</v>
      </c>
      <c r="BJ284" s="50">
        <v>13081</v>
      </c>
      <c r="BK284" s="50" t="s">
        <v>3618</v>
      </c>
      <c r="BM284" s="50">
        <f t="shared" si="104"/>
        <v>0</v>
      </c>
    </row>
    <row r="285" spans="1:65" s="50" customFormat="1" ht="24" customHeight="1" x14ac:dyDescent="0.2">
      <c r="A285" s="181">
        <f t="shared" si="84"/>
        <v>2655495</v>
      </c>
      <c r="B285" s="296">
        <v>58</v>
      </c>
      <c r="C285" s="264">
        <v>58</v>
      </c>
      <c r="D285" s="297">
        <v>13082</v>
      </c>
      <c r="E285" s="251" t="s">
        <v>115</v>
      </c>
      <c r="F285" s="252" t="s">
        <v>999</v>
      </c>
      <c r="G285" s="251" t="s">
        <v>87</v>
      </c>
      <c r="H285" s="272" t="s">
        <v>983</v>
      </c>
      <c r="I285" s="292" t="s">
        <v>1000</v>
      </c>
      <c r="J285" s="64" t="s">
        <v>1001</v>
      </c>
      <c r="K285" s="64" t="s">
        <v>1002</v>
      </c>
      <c r="L285" s="64" t="s">
        <v>2384</v>
      </c>
      <c r="M285" s="290" t="s">
        <v>2383</v>
      </c>
      <c r="N285" s="98"/>
      <c r="O285" s="64"/>
      <c r="P285" s="89"/>
      <c r="Q285" s="253">
        <v>30</v>
      </c>
      <c r="R285" s="254">
        <v>59</v>
      </c>
      <c r="S285" s="64">
        <v>0</v>
      </c>
      <c r="T285" s="64">
        <v>0</v>
      </c>
      <c r="U285" s="89">
        <v>0</v>
      </c>
      <c r="V285" s="258">
        <v>20</v>
      </c>
      <c r="W285" s="98">
        <v>0</v>
      </c>
      <c r="X285" s="83">
        <v>0</v>
      </c>
      <c r="Y285" s="98">
        <v>0</v>
      </c>
      <c r="Z285" s="64">
        <v>0</v>
      </c>
      <c r="AA285" s="323">
        <v>1642901</v>
      </c>
      <c r="AB285" s="323">
        <v>0</v>
      </c>
      <c r="AC285" s="324">
        <f t="shared" si="85"/>
        <v>1642901</v>
      </c>
      <c r="AD285" s="74">
        <v>4500000</v>
      </c>
      <c r="AE285" s="74">
        <v>6000000</v>
      </c>
      <c r="AF285" s="334">
        <f t="shared" si="86"/>
        <v>313644.73636363639</v>
      </c>
      <c r="AG285" s="112">
        <f t="shared" si="87"/>
        <v>49287030</v>
      </c>
      <c r="AH285" s="74">
        <f t="shared" si="88"/>
        <v>0</v>
      </c>
      <c r="AI285" s="74">
        <f t="shared" si="89"/>
        <v>18505039.445454545</v>
      </c>
      <c r="AJ285" s="74">
        <f t="shared" si="90"/>
        <v>0</v>
      </c>
      <c r="AK285" s="74">
        <f t="shared" si="91"/>
        <v>4500000</v>
      </c>
      <c r="AL285" s="74">
        <f t="shared" si="92"/>
        <v>6000000</v>
      </c>
      <c r="AM285" s="74">
        <f t="shared" si="93"/>
        <v>0</v>
      </c>
      <c r="AN285" s="74">
        <f t="shared" si="94"/>
        <v>0</v>
      </c>
      <c r="AO285" s="74">
        <f t="shared" si="95"/>
        <v>0</v>
      </c>
      <c r="AP285" s="74">
        <f t="shared" si="96"/>
        <v>4000000</v>
      </c>
      <c r="AQ285" s="74">
        <v>0</v>
      </c>
      <c r="AR285" s="74">
        <v>0</v>
      </c>
      <c r="AS285" s="74">
        <v>0</v>
      </c>
      <c r="AT285" s="79">
        <v>0</v>
      </c>
      <c r="AU285" s="81">
        <f t="shared" si="97"/>
        <v>82292069.445454538</v>
      </c>
      <c r="AV285" s="112">
        <f t="shared" si="98"/>
        <v>62031624.58427272</v>
      </c>
      <c r="AW285" s="74">
        <f t="shared" si="99"/>
        <v>82292069.445454538</v>
      </c>
      <c r="AX285" s="74">
        <f t="shared" si="100"/>
        <v>5760444.8611818179</v>
      </c>
      <c r="AY285" s="75">
        <f t="shared" si="101"/>
        <v>2203162.4584272723</v>
      </c>
      <c r="AZ285" s="74">
        <v>0</v>
      </c>
      <c r="BA285" s="74">
        <v>0</v>
      </c>
      <c r="BB285" s="74">
        <v>0</v>
      </c>
      <c r="BC285" s="79">
        <v>0</v>
      </c>
      <c r="BD285" s="79">
        <v>0</v>
      </c>
      <c r="BE285" s="79">
        <v>0</v>
      </c>
      <c r="BF285" s="77">
        <v>0</v>
      </c>
      <c r="BG285" s="344">
        <f t="shared" si="102"/>
        <v>7963607.3196090907</v>
      </c>
      <c r="BH285" s="187">
        <f t="shared" si="103"/>
        <v>74328462</v>
      </c>
      <c r="BJ285" s="50">
        <v>13082</v>
      </c>
      <c r="BK285" s="50" t="s">
        <v>3619</v>
      </c>
      <c r="BM285" s="50">
        <f t="shared" si="104"/>
        <v>0</v>
      </c>
    </row>
    <row r="286" spans="1:65" s="50" customFormat="1" ht="24" customHeight="1" x14ac:dyDescent="0.2">
      <c r="A286" s="181">
        <f t="shared" si="84"/>
        <v>2655495</v>
      </c>
      <c r="B286" s="296">
        <v>47</v>
      </c>
      <c r="C286" s="264">
        <v>47</v>
      </c>
      <c r="D286" s="297">
        <v>13083</v>
      </c>
      <c r="E286" s="251" t="s">
        <v>158</v>
      </c>
      <c r="F286" s="252" t="s">
        <v>1003</v>
      </c>
      <c r="G286" s="251" t="s">
        <v>87</v>
      </c>
      <c r="H286" s="272" t="s">
        <v>983</v>
      </c>
      <c r="I286" s="292" t="s">
        <v>1004</v>
      </c>
      <c r="J286" s="64" t="s">
        <v>1005</v>
      </c>
      <c r="K286" s="64" t="s">
        <v>1006</v>
      </c>
      <c r="L286" s="64" t="s">
        <v>2384</v>
      </c>
      <c r="M286" s="290" t="s">
        <v>2383</v>
      </c>
      <c r="N286" s="98"/>
      <c r="O286" s="64"/>
      <c r="P286" s="89"/>
      <c r="Q286" s="253">
        <v>30</v>
      </c>
      <c r="R286" s="254">
        <v>36</v>
      </c>
      <c r="S286" s="64">
        <v>0</v>
      </c>
      <c r="T286" s="64">
        <v>0</v>
      </c>
      <c r="U286" s="89">
        <v>0</v>
      </c>
      <c r="V286" s="258">
        <v>20</v>
      </c>
      <c r="W286" s="98">
        <v>0</v>
      </c>
      <c r="X286" s="83">
        <v>0</v>
      </c>
      <c r="Y286" s="98">
        <v>0</v>
      </c>
      <c r="Z286" s="64">
        <v>0</v>
      </c>
      <c r="AA286" s="323">
        <v>1642901</v>
      </c>
      <c r="AB286" s="323">
        <v>0</v>
      </c>
      <c r="AC286" s="324">
        <f t="shared" si="85"/>
        <v>1642901</v>
      </c>
      <c r="AD286" s="74">
        <v>4500000</v>
      </c>
      <c r="AE286" s="74">
        <v>6000000</v>
      </c>
      <c r="AF286" s="334">
        <f t="shared" si="86"/>
        <v>313644.73636363639</v>
      </c>
      <c r="AG286" s="112">
        <f t="shared" si="87"/>
        <v>49287030</v>
      </c>
      <c r="AH286" s="74">
        <f t="shared" si="88"/>
        <v>0</v>
      </c>
      <c r="AI286" s="74">
        <f t="shared" si="89"/>
        <v>11291210.50909091</v>
      </c>
      <c r="AJ286" s="74">
        <f t="shared" si="90"/>
        <v>0</v>
      </c>
      <c r="AK286" s="74">
        <f t="shared" si="91"/>
        <v>4500000</v>
      </c>
      <c r="AL286" s="74">
        <f t="shared" si="92"/>
        <v>6000000</v>
      </c>
      <c r="AM286" s="74">
        <f t="shared" si="93"/>
        <v>0</v>
      </c>
      <c r="AN286" s="74">
        <f t="shared" si="94"/>
        <v>0</v>
      </c>
      <c r="AO286" s="74">
        <f t="shared" si="95"/>
        <v>0</v>
      </c>
      <c r="AP286" s="74">
        <f t="shared" si="96"/>
        <v>4000000</v>
      </c>
      <c r="AQ286" s="74">
        <v>0</v>
      </c>
      <c r="AR286" s="74">
        <v>0</v>
      </c>
      <c r="AS286" s="74">
        <v>0</v>
      </c>
      <c r="AT286" s="79">
        <v>0</v>
      </c>
      <c r="AU286" s="81">
        <f t="shared" si="97"/>
        <v>75078240.5090909</v>
      </c>
      <c r="AV286" s="112">
        <f t="shared" si="98"/>
        <v>55322763.673454538</v>
      </c>
      <c r="AW286" s="74">
        <f t="shared" si="99"/>
        <v>75078240.509090915</v>
      </c>
      <c r="AX286" s="74">
        <f t="shared" si="100"/>
        <v>5255476.8356363643</v>
      </c>
      <c r="AY286" s="75">
        <f t="shared" si="101"/>
        <v>1532276.3673454539</v>
      </c>
      <c r="AZ286" s="74">
        <v>0</v>
      </c>
      <c r="BA286" s="74">
        <v>0</v>
      </c>
      <c r="BB286" s="74">
        <v>0</v>
      </c>
      <c r="BC286" s="79">
        <v>0</v>
      </c>
      <c r="BD286" s="79">
        <v>0</v>
      </c>
      <c r="BE286" s="79">
        <v>0</v>
      </c>
      <c r="BF286" s="77">
        <v>0</v>
      </c>
      <c r="BG286" s="344">
        <f t="shared" si="102"/>
        <v>6787753.2029818185</v>
      </c>
      <c r="BH286" s="187">
        <f t="shared" si="103"/>
        <v>68290487</v>
      </c>
      <c r="BJ286" s="50">
        <v>13083</v>
      </c>
      <c r="BK286" s="50" t="s">
        <v>3620</v>
      </c>
      <c r="BM286" s="50">
        <f t="shared" si="104"/>
        <v>0</v>
      </c>
    </row>
    <row r="287" spans="1:65" s="50" customFormat="1" ht="24" customHeight="1" x14ac:dyDescent="0.2">
      <c r="A287" s="181">
        <f t="shared" si="84"/>
        <v>2655495</v>
      </c>
      <c r="B287" s="296">
        <v>69</v>
      </c>
      <c r="C287" s="264">
        <v>69</v>
      </c>
      <c r="D287" s="297">
        <v>13084</v>
      </c>
      <c r="E287" s="251" t="s">
        <v>1007</v>
      </c>
      <c r="F287" s="252" t="s">
        <v>319</v>
      </c>
      <c r="G287" s="251" t="s">
        <v>87</v>
      </c>
      <c r="H287" s="272" t="s">
        <v>983</v>
      </c>
      <c r="I287" s="292" t="s">
        <v>1008</v>
      </c>
      <c r="J287" s="64" t="s">
        <v>1009</v>
      </c>
      <c r="K287" s="64" t="s">
        <v>1010</v>
      </c>
      <c r="L287" s="64" t="s">
        <v>2384</v>
      </c>
      <c r="M287" s="290" t="s">
        <v>2383</v>
      </c>
      <c r="N287" s="98"/>
      <c r="O287" s="64"/>
      <c r="P287" s="89"/>
      <c r="Q287" s="253">
        <v>30</v>
      </c>
      <c r="R287" s="254">
        <v>80</v>
      </c>
      <c r="S287" s="64">
        <v>0</v>
      </c>
      <c r="T287" s="64">
        <v>0</v>
      </c>
      <c r="U287" s="89">
        <v>0</v>
      </c>
      <c r="V287" s="258">
        <v>20</v>
      </c>
      <c r="W287" s="98">
        <v>0</v>
      </c>
      <c r="X287" s="83">
        <v>0</v>
      </c>
      <c r="Y287" s="98">
        <v>0</v>
      </c>
      <c r="Z287" s="64">
        <v>0</v>
      </c>
      <c r="AA287" s="323">
        <v>1642901</v>
      </c>
      <c r="AB287" s="323">
        <v>0</v>
      </c>
      <c r="AC287" s="324">
        <f t="shared" si="85"/>
        <v>1642901</v>
      </c>
      <c r="AD287" s="74">
        <v>4500000</v>
      </c>
      <c r="AE287" s="74">
        <v>6000000</v>
      </c>
      <c r="AF287" s="334">
        <f t="shared" si="86"/>
        <v>313644.73636363639</v>
      </c>
      <c r="AG287" s="112">
        <f t="shared" si="87"/>
        <v>49287030</v>
      </c>
      <c r="AH287" s="74">
        <f t="shared" si="88"/>
        <v>0</v>
      </c>
      <c r="AI287" s="74">
        <f t="shared" si="89"/>
        <v>25091578.90909091</v>
      </c>
      <c r="AJ287" s="74">
        <f t="shared" si="90"/>
        <v>0</v>
      </c>
      <c r="AK287" s="74">
        <f t="shared" si="91"/>
        <v>4500000</v>
      </c>
      <c r="AL287" s="74">
        <f t="shared" si="92"/>
        <v>6000000</v>
      </c>
      <c r="AM287" s="74">
        <f t="shared" si="93"/>
        <v>0</v>
      </c>
      <c r="AN287" s="74">
        <f t="shared" si="94"/>
        <v>0</v>
      </c>
      <c r="AO287" s="74">
        <f t="shared" si="95"/>
        <v>0</v>
      </c>
      <c r="AP287" s="74">
        <f t="shared" si="96"/>
        <v>4000000</v>
      </c>
      <c r="AQ287" s="74">
        <v>0</v>
      </c>
      <c r="AR287" s="74">
        <v>0</v>
      </c>
      <c r="AS287" s="74">
        <v>0</v>
      </c>
      <c r="AT287" s="79">
        <v>0</v>
      </c>
      <c r="AU287" s="81">
        <f t="shared" si="97"/>
        <v>88878608.909090906</v>
      </c>
      <c r="AV287" s="112">
        <f t="shared" si="98"/>
        <v>68157106.285454541</v>
      </c>
      <c r="AW287" s="74">
        <f t="shared" si="99"/>
        <v>88878608.909090906</v>
      </c>
      <c r="AX287" s="74">
        <f t="shared" si="100"/>
        <v>6221502.623636364</v>
      </c>
      <c r="AY287" s="75">
        <f t="shared" si="101"/>
        <v>2815710.6285454542</v>
      </c>
      <c r="AZ287" s="74">
        <v>0</v>
      </c>
      <c r="BA287" s="74">
        <v>0</v>
      </c>
      <c r="BB287" s="74">
        <v>0</v>
      </c>
      <c r="BC287" s="79">
        <v>0</v>
      </c>
      <c r="BD287" s="79">
        <v>0</v>
      </c>
      <c r="BE287" s="79">
        <v>0</v>
      </c>
      <c r="BF287" s="77">
        <v>0</v>
      </c>
      <c r="BG287" s="344">
        <f t="shared" si="102"/>
        <v>9037213.2521818187</v>
      </c>
      <c r="BH287" s="187">
        <f t="shared" si="103"/>
        <v>79841395</v>
      </c>
      <c r="BJ287" s="50">
        <v>13084</v>
      </c>
      <c r="BK287" s="50" t="s">
        <v>3621</v>
      </c>
      <c r="BM287" s="50">
        <f t="shared" si="104"/>
        <v>0</v>
      </c>
    </row>
    <row r="288" spans="1:65" s="50" customFormat="1" ht="24" customHeight="1" x14ac:dyDescent="0.2">
      <c r="A288" s="181">
        <f t="shared" si="84"/>
        <v>2655495</v>
      </c>
      <c r="B288" s="296">
        <v>39</v>
      </c>
      <c r="C288" s="264">
        <v>39</v>
      </c>
      <c r="D288" s="297">
        <v>13085</v>
      </c>
      <c r="E288" s="251" t="s">
        <v>1011</v>
      </c>
      <c r="F288" s="252" t="s">
        <v>120</v>
      </c>
      <c r="G288" s="251" t="s">
        <v>87</v>
      </c>
      <c r="H288" s="272" t="s">
        <v>983</v>
      </c>
      <c r="I288" s="292" t="s">
        <v>1012</v>
      </c>
      <c r="J288" s="64" t="s">
        <v>1013</v>
      </c>
      <c r="K288" s="64" t="s">
        <v>1014</v>
      </c>
      <c r="L288" s="64" t="s">
        <v>2384</v>
      </c>
      <c r="M288" s="290" t="s">
        <v>2382</v>
      </c>
      <c r="N288" s="98"/>
      <c r="O288" s="64"/>
      <c r="P288" s="89"/>
      <c r="Q288" s="253">
        <v>30</v>
      </c>
      <c r="R288" s="254">
        <v>67</v>
      </c>
      <c r="S288" s="64">
        <v>0</v>
      </c>
      <c r="T288" s="64">
        <v>0</v>
      </c>
      <c r="U288" s="89">
        <v>0</v>
      </c>
      <c r="V288" s="258">
        <v>20</v>
      </c>
      <c r="W288" s="98">
        <v>0</v>
      </c>
      <c r="X288" s="83">
        <v>0</v>
      </c>
      <c r="Y288" s="98">
        <v>0</v>
      </c>
      <c r="Z288" s="64">
        <v>0</v>
      </c>
      <c r="AA288" s="323">
        <v>1145360</v>
      </c>
      <c r="AB288" s="323">
        <v>46667</v>
      </c>
      <c r="AC288" s="324">
        <f t="shared" si="85"/>
        <v>1192027</v>
      </c>
      <c r="AD288" s="74">
        <v>4500000</v>
      </c>
      <c r="AE288" s="74">
        <v>6000000</v>
      </c>
      <c r="AF288" s="334">
        <f t="shared" si="86"/>
        <v>227568.79090909089</v>
      </c>
      <c r="AG288" s="112">
        <f t="shared" si="87"/>
        <v>34360800</v>
      </c>
      <c r="AH288" s="74">
        <f t="shared" si="88"/>
        <v>1400010</v>
      </c>
      <c r="AI288" s="74">
        <f t="shared" si="89"/>
        <v>15247108.99090909</v>
      </c>
      <c r="AJ288" s="74">
        <f t="shared" si="90"/>
        <v>0</v>
      </c>
      <c r="AK288" s="74">
        <f t="shared" si="91"/>
        <v>4500000</v>
      </c>
      <c r="AL288" s="74">
        <f t="shared" si="92"/>
        <v>6000000</v>
      </c>
      <c r="AM288" s="74">
        <f t="shared" si="93"/>
        <v>0</v>
      </c>
      <c r="AN288" s="74">
        <f t="shared" si="94"/>
        <v>0</v>
      </c>
      <c r="AO288" s="74">
        <f t="shared" si="95"/>
        <v>0</v>
      </c>
      <c r="AP288" s="74">
        <f t="shared" si="96"/>
        <v>4000000</v>
      </c>
      <c r="AQ288" s="74">
        <v>0</v>
      </c>
      <c r="AR288" s="74">
        <v>0</v>
      </c>
      <c r="AS288" s="74">
        <v>0</v>
      </c>
      <c r="AT288" s="79">
        <v>0</v>
      </c>
      <c r="AU288" s="81">
        <f t="shared" si="97"/>
        <v>65507918.990909092</v>
      </c>
      <c r="AV288" s="112">
        <f t="shared" si="98"/>
        <v>46422364.661545455</v>
      </c>
      <c r="AW288" s="74">
        <f t="shared" si="99"/>
        <v>65507918.990909092</v>
      </c>
      <c r="AX288" s="74">
        <f t="shared" si="100"/>
        <v>4585554.3293636367</v>
      </c>
      <c r="AY288" s="75">
        <f t="shared" si="101"/>
        <v>642236.46615454555</v>
      </c>
      <c r="AZ288" s="74">
        <v>0</v>
      </c>
      <c r="BA288" s="74">
        <v>0</v>
      </c>
      <c r="BB288" s="74">
        <v>0</v>
      </c>
      <c r="BC288" s="79">
        <v>0</v>
      </c>
      <c r="BD288" s="79">
        <v>0</v>
      </c>
      <c r="BE288" s="79">
        <v>0</v>
      </c>
      <c r="BF288" s="77">
        <v>0</v>
      </c>
      <c r="BG288" s="344">
        <f t="shared" si="102"/>
        <v>5227790.7955181822</v>
      </c>
      <c r="BH288" s="187">
        <f t="shared" si="103"/>
        <v>60280128</v>
      </c>
      <c r="BJ288" s="50">
        <v>13085</v>
      </c>
      <c r="BK288" s="50" t="s">
        <v>3622</v>
      </c>
      <c r="BM288" s="50">
        <f t="shared" si="104"/>
        <v>0</v>
      </c>
    </row>
    <row r="289" spans="1:65" s="50" customFormat="1" ht="24" customHeight="1" x14ac:dyDescent="0.2">
      <c r="A289" s="181">
        <f t="shared" si="84"/>
        <v>2655495</v>
      </c>
      <c r="B289" s="296">
        <v>67</v>
      </c>
      <c r="C289" s="264">
        <v>67</v>
      </c>
      <c r="D289" s="297">
        <v>13086</v>
      </c>
      <c r="E289" s="251" t="s">
        <v>99</v>
      </c>
      <c r="F289" s="252" t="s">
        <v>1015</v>
      </c>
      <c r="G289" s="251" t="s">
        <v>87</v>
      </c>
      <c r="H289" s="272" t="s">
        <v>983</v>
      </c>
      <c r="I289" s="292" t="s">
        <v>1016</v>
      </c>
      <c r="J289" s="64" t="s">
        <v>1017</v>
      </c>
      <c r="K289" s="64" t="s">
        <v>1018</v>
      </c>
      <c r="L289" s="64" t="s">
        <v>2384</v>
      </c>
      <c r="M289" s="305" t="s">
        <v>2383</v>
      </c>
      <c r="N289" s="98"/>
      <c r="O289" s="64"/>
      <c r="P289" s="89"/>
      <c r="Q289" s="253">
        <v>30</v>
      </c>
      <c r="R289" s="254">
        <v>150</v>
      </c>
      <c r="S289" s="64">
        <v>0</v>
      </c>
      <c r="T289" s="64">
        <v>0</v>
      </c>
      <c r="U289" s="89">
        <v>0</v>
      </c>
      <c r="V289" s="258">
        <v>22</v>
      </c>
      <c r="W289" s="98">
        <v>0</v>
      </c>
      <c r="X289" s="83">
        <v>0</v>
      </c>
      <c r="Y289" s="98">
        <v>0</v>
      </c>
      <c r="Z289" s="64">
        <v>0</v>
      </c>
      <c r="AA289" s="323">
        <v>1642901</v>
      </c>
      <c r="AB289" s="323">
        <v>46667</v>
      </c>
      <c r="AC289" s="324">
        <f t="shared" si="85"/>
        <v>1689568</v>
      </c>
      <c r="AD289" s="74">
        <v>4500000</v>
      </c>
      <c r="AE289" s="74">
        <v>6000000</v>
      </c>
      <c r="AF289" s="334">
        <f t="shared" si="86"/>
        <v>322553.89090909087</v>
      </c>
      <c r="AG289" s="112">
        <f t="shared" si="87"/>
        <v>49287030</v>
      </c>
      <c r="AH289" s="74">
        <f t="shared" si="88"/>
        <v>1400010</v>
      </c>
      <c r="AI289" s="74">
        <f t="shared" si="89"/>
        <v>48383083.636363633</v>
      </c>
      <c r="AJ289" s="74">
        <f t="shared" si="90"/>
        <v>0</v>
      </c>
      <c r="AK289" s="74">
        <f t="shared" si="91"/>
        <v>4500000</v>
      </c>
      <c r="AL289" s="74">
        <f t="shared" si="92"/>
        <v>6000000</v>
      </c>
      <c r="AM289" s="74">
        <f t="shared" si="93"/>
        <v>0</v>
      </c>
      <c r="AN289" s="74">
        <f t="shared" si="94"/>
        <v>0</v>
      </c>
      <c r="AO289" s="74">
        <f t="shared" si="95"/>
        <v>0</v>
      </c>
      <c r="AP289" s="74">
        <f t="shared" si="96"/>
        <v>4400000</v>
      </c>
      <c r="AQ289" s="74">
        <v>0</v>
      </c>
      <c r="AR289" s="74">
        <v>0</v>
      </c>
      <c r="AS289" s="74">
        <v>0</v>
      </c>
      <c r="AT289" s="79">
        <v>0</v>
      </c>
      <c r="AU289" s="81">
        <f t="shared" si="97"/>
        <v>113970123.63636363</v>
      </c>
      <c r="AV289" s="112">
        <f t="shared" si="98"/>
        <v>91092214.981818169</v>
      </c>
      <c r="AW289" s="74">
        <f t="shared" si="99"/>
        <v>113970123.63636363</v>
      </c>
      <c r="AX289" s="74">
        <f t="shared" si="100"/>
        <v>7977908.6545454543</v>
      </c>
      <c r="AY289" s="75">
        <f t="shared" si="101"/>
        <v>5663832.2472727252</v>
      </c>
      <c r="AZ289" s="74">
        <v>0</v>
      </c>
      <c r="BA289" s="74">
        <v>0</v>
      </c>
      <c r="BB289" s="74">
        <v>0</v>
      </c>
      <c r="BC289" s="79">
        <v>0</v>
      </c>
      <c r="BD289" s="79">
        <v>0</v>
      </c>
      <c r="BE289" s="79">
        <v>0</v>
      </c>
      <c r="BF289" s="77">
        <v>0</v>
      </c>
      <c r="BG289" s="344">
        <f t="shared" si="102"/>
        <v>13641740.901818179</v>
      </c>
      <c r="BH289" s="187">
        <f t="shared" si="103"/>
        <v>100328382</v>
      </c>
      <c r="BJ289" s="50">
        <v>13086</v>
      </c>
      <c r="BK289" s="50" t="s">
        <v>3623</v>
      </c>
      <c r="BM289" s="50">
        <f t="shared" si="104"/>
        <v>0</v>
      </c>
    </row>
    <row r="290" spans="1:65" s="50" customFormat="1" ht="24" customHeight="1" x14ac:dyDescent="0.2">
      <c r="A290" s="181">
        <f t="shared" si="84"/>
        <v>2655495</v>
      </c>
      <c r="B290" s="296">
        <v>51</v>
      </c>
      <c r="C290" s="264">
        <v>51</v>
      </c>
      <c r="D290" s="297">
        <v>13087</v>
      </c>
      <c r="E290" s="251" t="s">
        <v>387</v>
      </c>
      <c r="F290" s="252" t="s">
        <v>638</v>
      </c>
      <c r="G290" s="251" t="s">
        <v>87</v>
      </c>
      <c r="H290" s="272" t="s">
        <v>983</v>
      </c>
      <c r="I290" s="292" t="s">
        <v>1019</v>
      </c>
      <c r="J290" s="64" t="s">
        <v>1020</v>
      </c>
      <c r="K290" s="64" t="s">
        <v>1021</v>
      </c>
      <c r="L290" s="64" t="s">
        <v>2384</v>
      </c>
      <c r="M290" s="290" t="s">
        <v>2380</v>
      </c>
      <c r="N290" s="98"/>
      <c r="O290" s="64"/>
      <c r="P290" s="89"/>
      <c r="Q290" s="253">
        <v>30</v>
      </c>
      <c r="R290" s="254">
        <v>62</v>
      </c>
      <c r="S290" s="64">
        <v>0</v>
      </c>
      <c r="T290" s="64">
        <v>0</v>
      </c>
      <c r="U290" s="89">
        <v>0</v>
      </c>
      <c r="V290" s="258">
        <v>19</v>
      </c>
      <c r="W290" s="98">
        <v>0</v>
      </c>
      <c r="X290" s="83">
        <v>0</v>
      </c>
      <c r="Y290" s="98">
        <v>2</v>
      </c>
      <c r="Z290" s="64">
        <v>1</v>
      </c>
      <c r="AA290" s="323">
        <v>1477052</v>
      </c>
      <c r="AB290" s="323">
        <v>0</v>
      </c>
      <c r="AC290" s="324">
        <f t="shared" si="85"/>
        <v>1477052</v>
      </c>
      <c r="AD290" s="74">
        <v>4500000</v>
      </c>
      <c r="AE290" s="74">
        <v>6000000</v>
      </c>
      <c r="AF290" s="334">
        <f t="shared" si="86"/>
        <v>281982.65454545454</v>
      </c>
      <c r="AG290" s="112">
        <f t="shared" si="87"/>
        <v>44311560</v>
      </c>
      <c r="AH290" s="74">
        <f t="shared" si="88"/>
        <v>0</v>
      </c>
      <c r="AI290" s="74">
        <f t="shared" si="89"/>
        <v>17482924.581818182</v>
      </c>
      <c r="AJ290" s="74">
        <f t="shared" si="90"/>
        <v>2655495</v>
      </c>
      <c r="AK290" s="74">
        <f t="shared" si="91"/>
        <v>4500000</v>
      </c>
      <c r="AL290" s="74">
        <f t="shared" si="92"/>
        <v>6000000</v>
      </c>
      <c r="AM290" s="74">
        <f t="shared" si="93"/>
        <v>0</v>
      </c>
      <c r="AN290" s="74">
        <f t="shared" si="94"/>
        <v>0</v>
      </c>
      <c r="AO290" s="74">
        <f t="shared" si="95"/>
        <v>0</v>
      </c>
      <c r="AP290" s="74">
        <f t="shared" si="96"/>
        <v>3800000</v>
      </c>
      <c r="AQ290" s="74">
        <v>0</v>
      </c>
      <c r="AR290" s="74">
        <v>0</v>
      </c>
      <c r="AS290" s="74">
        <v>0</v>
      </c>
      <c r="AT290" s="79">
        <v>0</v>
      </c>
      <c r="AU290" s="81">
        <f t="shared" si="97"/>
        <v>78749979.581818178</v>
      </c>
      <c r="AV290" s="112">
        <f t="shared" si="98"/>
        <v>56467870.661090903</v>
      </c>
      <c r="AW290" s="74">
        <f t="shared" si="99"/>
        <v>76094484.581818178</v>
      </c>
      <c r="AX290" s="74">
        <f t="shared" si="100"/>
        <v>5326613.9207272734</v>
      </c>
      <c r="AY290" s="75">
        <f t="shared" si="101"/>
        <v>1646787.0661090903</v>
      </c>
      <c r="AZ290" s="74">
        <v>0</v>
      </c>
      <c r="BA290" s="74">
        <v>0</v>
      </c>
      <c r="BB290" s="74">
        <v>0</v>
      </c>
      <c r="BC290" s="79">
        <v>0</v>
      </c>
      <c r="BD290" s="79">
        <v>0</v>
      </c>
      <c r="BE290" s="79">
        <v>0</v>
      </c>
      <c r="BF290" s="77">
        <v>0</v>
      </c>
      <c r="BG290" s="344">
        <f t="shared" si="102"/>
        <v>6973400.9868363636</v>
      </c>
      <c r="BH290" s="187">
        <f t="shared" si="103"/>
        <v>71776578</v>
      </c>
      <c r="BJ290" s="50">
        <v>13087</v>
      </c>
      <c r="BK290" s="50" t="s">
        <v>3624</v>
      </c>
      <c r="BM290" s="50">
        <f t="shared" si="104"/>
        <v>0</v>
      </c>
    </row>
    <row r="291" spans="1:65" s="50" customFormat="1" ht="24" customHeight="1" x14ac:dyDescent="0.2">
      <c r="A291" s="181">
        <f t="shared" si="84"/>
        <v>2655495</v>
      </c>
      <c r="B291" s="296">
        <v>43</v>
      </c>
      <c r="C291" s="264">
        <v>43</v>
      </c>
      <c r="D291" s="297">
        <v>13088</v>
      </c>
      <c r="E291" s="251" t="s">
        <v>1022</v>
      </c>
      <c r="F291" s="252" t="s">
        <v>1023</v>
      </c>
      <c r="G291" s="251" t="s">
        <v>87</v>
      </c>
      <c r="H291" s="272" t="s">
        <v>983</v>
      </c>
      <c r="I291" s="292" t="s">
        <v>1024</v>
      </c>
      <c r="J291" s="64" t="s">
        <v>1025</v>
      </c>
      <c r="K291" s="64" t="s">
        <v>1026</v>
      </c>
      <c r="L291" s="64" t="s">
        <v>2384</v>
      </c>
      <c r="M291" s="290" t="s">
        <v>2380</v>
      </c>
      <c r="N291" s="98"/>
      <c r="O291" s="64"/>
      <c r="P291" s="89"/>
      <c r="Q291" s="253">
        <v>30</v>
      </c>
      <c r="R291" s="254">
        <v>33</v>
      </c>
      <c r="S291" s="64">
        <v>0</v>
      </c>
      <c r="T291" s="64">
        <v>0</v>
      </c>
      <c r="U291" s="89">
        <v>0</v>
      </c>
      <c r="V291" s="258">
        <v>17</v>
      </c>
      <c r="W291" s="98">
        <v>0</v>
      </c>
      <c r="X291" s="83">
        <v>0</v>
      </c>
      <c r="Y291" s="98">
        <v>0</v>
      </c>
      <c r="Z291" s="64">
        <v>0</v>
      </c>
      <c r="AA291" s="323">
        <v>1477052</v>
      </c>
      <c r="AB291" s="323">
        <v>46667</v>
      </c>
      <c r="AC291" s="324">
        <f t="shared" si="85"/>
        <v>1523719</v>
      </c>
      <c r="AD291" s="74">
        <v>4500000</v>
      </c>
      <c r="AE291" s="74">
        <v>6000000</v>
      </c>
      <c r="AF291" s="334">
        <f t="shared" si="86"/>
        <v>290891.80909090908</v>
      </c>
      <c r="AG291" s="112">
        <f t="shared" si="87"/>
        <v>44311560</v>
      </c>
      <c r="AH291" s="74">
        <f t="shared" si="88"/>
        <v>1400010</v>
      </c>
      <c r="AI291" s="74">
        <f t="shared" si="89"/>
        <v>9599429.6999999993</v>
      </c>
      <c r="AJ291" s="74">
        <f t="shared" si="90"/>
        <v>0</v>
      </c>
      <c r="AK291" s="74">
        <f t="shared" si="91"/>
        <v>4500000</v>
      </c>
      <c r="AL291" s="74">
        <f t="shared" si="92"/>
        <v>6000000</v>
      </c>
      <c r="AM291" s="74">
        <f t="shared" si="93"/>
        <v>0</v>
      </c>
      <c r="AN291" s="74">
        <f t="shared" si="94"/>
        <v>0</v>
      </c>
      <c r="AO291" s="74">
        <f t="shared" si="95"/>
        <v>0</v>
      </c>
      <c r="AP291" s="74">
        <f t="shared" si="96"/>
        <v>3400000</v>
      </c>
      <c r="AQ291" s="74">
        <v>0</v>
      </c>
      <c r="AR291" s="74">
        <v>0</v>
      </c>
      <c r="AS291" s="74">
        <v>0</v>
      </c>
      <c r="AT291" s="79">
        <v>0</v>
      </c>
      <c r="AU291" s="81">
        <f t="shared" si="97"/>
        <v>69210999.700000003</v>
      </c>
      <c r="AV291" s="112">
        <f t="shared" si="98"/>
        <v>50466229.721000001</v>
      </c>
      <c r="AW291" s="74">
        <f t="shared" si="99"/>
        <v>69210999.700000003</v>
      </c>
      <c r="AX291" s="74">
        <f t="shared" si="100"/>
        <v>4844769.9790000003</v>
      </c>
      <c r="AY291" s="75">
        <f t="shared" si="101"/>
        <v>1046622.9721000001</v>
      </c>
      <c r="AZ291" s="74">
        <v>0</v>
      </c>
      <c r="BA291" s="74">
        <v>0</v>
      </c>
      <c r="BB291" s="74">
        <v>0</v>
      </c>
      <c r="BC291" s="79">
        <v>0</v>
      </c>
      <c r="BD291" s="79">
        <v>0</v>
      </c>
      <c r="BE291" s="79">
        <v>0</v>
      </c>
      <c r="BF291" s="77">
        <v>0</v>
      </c>
      <c r="BG291" s="344">
        <f t="shared" si="102"/>
        <v>5891392.9511000002</v>
      </c>
      <c r="BH291" s="187">
        <f t="shared" si="103"/>
        <v>63319606</v>
      </c>
      <c r="BI291" s="117"/>
      <c r="BJ291" s="50">
        <v>13088</v>
      </c>
      <c r="BK291" s="50" t="s">
        <v>3625</v>
      </c>
      <c r="BM291" s="50">
        <f t="shared" si="104"/>
        <v>0</v>
      </c>
    </row>
    <row r="292" spans="1:65" s="50" customFormat="1" ht="24" customHeight="1" x14ac:dyDescent="0.2">
      <c r="A292" s="181">
        <f t="shared" si="84"/>
        <v>2655495</v>
      </c>
      <c r="B292" s="296">
        <v>52</v>
      </c>
      <c r="C292" s="264">
        <v>52</v>
      </c>
      <c r="D292" s="297">
        <v>13089</v>
      </c>
      <c r="E292" s="251" t="s">
        <v>1027</v>
      </c>
      <c r="F292" s="252" t="s">
        <v>1028</v>
      </c>
      <c r="G292" s="251" t="s">
        <v>87</v>
      </c>
      <c r="H292" s="272" t="s">
        <v>983</v>
      </c>
      <c r="I292" s="292" t="s">
        <v>1029</v>
      </c>
      <c r="J292" s="64" t="s">
        <v>1030</v>
      </c>
      <c r="K292" s="64" t="s">
        <v>1031</v>
      </c>
      <c r="L292" s="64" t="s">
        <v>2384</v>
      </c>
      <c r="M292" s="290" t="s">
        <v>2380</v>
      </c>
      <c r="N292" s="98"/>
      <c r="O292" s="64"/>
      <c r="P292" s="89"/>
      <c r="Q292" s="253">
        <v>30</v>
      </c>
      <c r="R292" s="254">
        <v>70</v>
      </c>
      <c r="S292" s="64">
        <v>0</v>
      </c>
      <c r="T292" s="64">
        <v>0</v>
      </c>
      <c r="U292" s="89">
        <v>0</v>
      </c>
      <c r="V292" s="258">
        <v>19</v>
      </c>
      <c r="W292" s="98">
        <v>0</v>
      </c>
      <c r="X292" s="83">
        <v>0</v>
      </c>
      <c r="Y292" s="98">
        <v>0</v>
      </c>
      <c r="Z292" s="64">
        <v>0</v>
      </c>
      <c r="AA292" s="323">
        <v>1477052</v>
      </c>
      <c r="AB292" s="323">
        <v>0</v>
      </c>
      <c r="AC292" s="324">
        <f t="shared" si="85"/>
        <v>1477052</v>
      </c>
      <c r="AD292" s="74">
        <v>4500000</v>
      </c>
      <c r="AE292" s="74">
        <v>6000000</v>
      </c>
      <c r="AF292" s="334">
        <f t="shared" si="86"/>
        <v>281982.65454545454</v>
      </c>
      <c r="AG292" s="112">
        <f t="shared" si="87"/>
        <v>44311560</v>
      </c>
      <c r="AH292" s="74">
        <f t="shared" si="88"/>
        <v>0</v>
      </c>
      <c r="AI292" s="74">
        <f t="shared" si="89"/>
        <v>19738785.818181816</v>
      </c>
      <c r="AJ292" s="74">
        <f t="shared" si="90"/>
        <v>0</v>
      </c>
      <c r="AK292" s="74">
        <f t="shared" si="91"/>
        <v>4500000</v>
      </c>
      <c r="AL292" s="74">
        <f t="shared" si="92"/>
        <v>6000000</v>
      </c>
      <c r="AM292" s="74">
        <f t="shared" si="93"/>
        <v>0</v>
      </c>
      <c r="AN292" s="74">
        <f t="shared" si="94"/>
        <v>0</v>
      </c>
      <c r="AO292" s="74">
        <f t="shared" si="95"/>
        <v>0</v>
      </c>
      <c r="AP292" s="74">
        <f t="shared" si="96"/>
        <v>3800000</v>
      </c>
      <c r="AQ292" s="74">
        <v>0</v>
      </c>
      <c r="AR292" s="74">
        <v>0</v>
      </c>
      <c r="AS292" s="74">
        <v>0</v>
      </c>
      <c r="AT292" s="79">
        <v>0</v>
      </c>
      <c r="AU292" s="81">
        <f t="shared" si="97"/>
        <v>78350345.818181813</v>
      </c>
      <c r="AV292" s="112">
        <f t="shared" si="98"/>
        <v>58565821.610909089</v>
      </c>
      <c r="AW292" s="74">
        <f t="shared" si="99"/>
        <v>78350345.818181813</v>
      </c>
      <c r="AX292" s="74">
        <f t="shared" si="100"/>
        <v>5484524.207272727</v>
      </c>
      <c r="AY292" s="75">
        <f t="shared" si="101"/>
        <v>1856582.161090909</v>
      </c>
      <c r="AZ292" s="74">
        <v>0</v>
      </c>
      <c r="BA292" s="74">
        <v>0</v>
      </c>
      <c r="BB292" s="74">
        <v>0</v>
      </c>
      <c r="BC292" s="79">
        <v>0</v>
      </c>
      <c r="BD292" s="79">
        <v>0</v>
      </c>
      <c r="BE292" s="79">
        <v>0</v>
      </c>
      <c r="BF292" s="77">
        <v>0</v>
      </c>
      <c r="BG292" s="344">
        <f t="shared" si="102"/>
        <v>7341106.3683636356</v>
      </c>
      <c r="BH292" s="187">
        <f t="shared" si="103"/>
        <v>71009239</v>
      </c>
      <c r="BJ292" s="50">
        <v>13089</v>
      </c>
      <c r="BK292" s="50" t="s">
        <v>3626</v>
      </c>
      <c r="BM292" s="50">
        <f t="shared" si="104"/>
        <v>0</v>
      </c>
    </row>
    <row r="293" spans="1:65" s="50" customFormat="1" ht="24" customHeight="1" x14ac:dyDescent="0.2">
      <c r="A293" s="181">
        <f t="shared" si="84"/>
        <v>2655495</v>
      </c>
      <c r="B293" s="296">
        <v>71</v>
      </c>
      <c r="C293" s="264">
        <v>71</v>
      </c>
      <c r="D293" s="297">
        <v>13090</v>
      </c>
      <c r="E293" s="251" t="s">
        <v>259</v>
      </c>
      <c r="F293" s="252" t="s">
        <v>1032</v>
      </c>
      <c r="G293" s="251" t="s">
        <v>87</v>
      </c>
      <c r="H293" s="272" t="s">
        <v>983</v>
      </c>
      <c r="I293" s="292" t="s">
        <v>1033</v>
      </c>
      <c r="J293" s="64" t="s">
        <v>1034</v>
      </c>
      <c r="K293" s="64" t="s">
        <v>1035</v>
      </c>
      <c r="L293" s="64" t="s">
        <v>2384</v>
      </c>
      <c r="M293" s="290" t="s">
        <v>2380</v>
      </c>
      <c r="N293" s="98"/>
      <c r="O293" s="64"/>
      <c r="P293" s="89"/>
      <c r="Q293" s="253">
        <v>30</v>
      </c>
      <c r="R293" s="254">
        <v>61</v>
      </c>
      <c r="S293" s="64">
        <v>0</v>
      </c>
      <c r="T293" s="64">
        <v>0</v>
      </c>
      <c r="U293" s="89">
        <v>0</v>
      </c>
      <c r="V293" s="258">
        <v>19</v>
      </c>
      <c r="W293" s="98">
        <v>0</v>
      </c>
      <c r="X293" s="83">
        <v>0</v>
      </c>
      <c r="Y293" s="98">
        <v>0</v>
      </c>
      <c r="Z293" s="64">
        <v>0</v>
      </c>
      <c r="AA293" s="323">
        <v>1477052</v>
      </c>
      <c r="AB293" s="323">
        <v>0</v>
      </c>
      <c r="AC293" s="324">
        <f t="shared" si="85"/>
        <v>1477052</v>
      </c>
      <c r="AD293" s="74">
        <v>4500000</v>
      </c>
      <c r="AE293" s="74">
        <v>6000000</v>
      </c>
      <c r="AF293" s="334">
        <f t="shared" si="86"/>
        <v>281982.65454545454</v>
      </c>
      <c r="AG293" s="112">
        <f t="shared" si="87"/>
        <v>44311560</v>
      </c>
      <c r="AH293" s="74">
        <f t="shared" si="88"/>
        <v>0</v>
      </c>
      <c r="AI293" s="74">
        <f t="shared" si="89"/>
        <v>17200941.927272726</v>
      </c>
      <c r="AJ293" s="74">
        <f t="shared" si="90"/>
        <v>0</v>
      </c>
      <c r="AK293" s="74">
        <f t="shared" si="91"/>
        <v>4500000</v>
      </c>
      <c r="AL293" s="74">
        <f t="shared" si="92"/>
        <v>6000000</v>
      </c>
      <c r="AM293" s="74">
        <f t="shared" si="93"/>
        <v>0</v>
      </c>
      <c r="AN293" s="74">
        <f t="shared" si="94"/>
        <v>0</v>
      </c>
      <c r="AO293" s="74">
        <f t="shared" si="95"/>
        <v>0</v>
      </c>
      <c r="AP293" s="74">
        <f t="shared" si="96"/>
        <v>3800000</v>
      </c>
      <c r="AQ293" s="74">
        <v>0</v>
      </c>
      <c r="AR293" s="74">
        <v>0</v>
      </c>
      <c r="AS293" s="74">
        <v>0</v>
      </c>
      <c r="AT293" s="79">
        <v>0</v>
      </c>
      <c r="AU293" s="81">
        <f t="shared" si="97"/>
        <v>75812501.927272722</v>
      </c>
      <c r="AV293" s="112">
        <f t="shared" si="98"/>
        <v>56205626.792363629</v>
      </c>
      <c r="AW293" s="74">
        <f t="shared" si="99"/>
        <v>75812501.927272722</v>
      </c>
      <c r="AX293" s="74">
        <f t="shared" si="100"/>
        <v>5306875.1349090915</v>
      </c>
      <c r="AY293" s="75">
        <f t="shared" si="101"/>
        <v>1620562.6792363629</v>
      </c>
      <c r="AZ293" s="74">
        <v>0</v>
      </c>
      <c r="BA293" s="74">
        <v>0</v>
      </c>
      <c r="BB293" s="74">
        <v>0</v>
      </c>
      <c r="BC293" s="79">
        <v>0</v>
      </c>
      <c r="BD293" s="79">
        <v>0</v>
      </c>
      <c r="BE293" s="79">
        <v>0</v>
      </c>
      <c r="BF293" s="77">
        <v>0</v>
      </c>
      <c r="BG293" s="344">
        <f t="shared" si="102"/>
        <v>6927437.8141454542</v>
      </c>
      <c r="BH293" s="187">
        <f t="shared" si="103"/>
        <v>68885064</v>
      </c>
      <c r="BJ293" s="50">
        <v>13090</v>
      </c>
      <c r="BK293" s="50" t="s">
        <v>3627</v>
      </c>
      <c r="BM293" s="50">
        <f t="shared" si="104"/>
        <v>0</v>
      </c>
    </row>
    <row r="294" spans="1:65" s="50" customFormat="1" ht="24" customHeight="1" x14ac:dyDescent="0.2">
      <c r="A294" s="181">
        <f t="shared" si="84"/>
        <v>2655495</v>
      </c>
      <c r="B294" s="296">
        <v>44</v>
      </c>
      <c r="C294" s="264">
        <v>44</v>
      </c>
      <c r="D294" s="297">
        <v>13091</v>
      </c>
      <c r="E294" s="251" t="s">
        <v>1036</v>
      </c>
      <c r="F294" s="252" t="s">
        <v>1037</v>
      </c>
      <c r="G294" s="251" t="s">
        <v>87</v>
      </c>
      <c r="H294" s="272" t="s">
        <v>983</v>
      </c>
      <c r="I294" s="292" t="s">
        <v>1038</v>
      </c>
      <c r="J294" s="64" t="s">
        <v>1039</v>
      </c>
      <c r="K294" s="64" t="s">
        <v>1040</v>
      </c>
      <c r="L294" s="64" t="s">
        <v>2384</v>
      </c>
      <c r="M294" s="290" t="s">
        <v>2380</v>
      </c>
      <c r="N294" s="98"/>
      <c r="O294" s="64"/>
      <c r="P294" s="89"/>
      <c r="Q294" s="253">
        <v>30</v>
      </c>
      <c r="R294" s="254">
        <v>66</v>
      </c>
      <c r="S294" s="64">
        <v>0</v>
      </c>
      <c r="T294" s="64">
        <v>0</v>
      </c>
      <c r="U294" s="89">
        <v>0</v>
      </c>
      <c r="V294" s="258">
        <v>20</v>
      </c>
      <c r="W294" s="98">
        <v>0</v>
      </c>
      <c r="X294" s="83">
        <v>0</v>
      </c>
      <c r="Y294" s="98">
        <v>0</v>
      </c>
      <c r="Z294" s="64">
        <v>0</v>
      </c>
      <c r="AA294" s="323">
        <v>1477052</v>
      </c>
      <c r="AB294" s="323">
        <v>0</v>
      </c>
      <c r="AC294" s="324">
        <f t="shared" si="85"/>
        <v>1477052</v>
      </c>
      <c r="AD294" s="74">
        <v>4500000</v>
      </c>
      <c r="AE294" s="74">
        <v>6000000</v>
      </c>
      <c r="AF294" s="334">
        <f t="shared" si="86"/>
        <v>281982.65454545454</v>
      </c>
      <c r="AG294" s="112">
        <f t="shared" si="87"/>
        <v>44311560</v>
      </c>
      <c r="AH294" s="74">
        <f t="shared" si="88"/>
        <v>0</v>
      </c>
      <c r="AI294" s="74">
        <f t="shared" si="89"/>
        <v>18610855.199999999</v>
      </c>
      <c r="AJ294" s="74">
        <f t="shared" si="90"/>
        <v>0</v>
      </c>
      <c r="AK294" s="74">
        <f t="shared" si="91"/>
        <v>4500000</v>
      </c>
      <c r="AL294" s="74">
        <f t="shared" si="92"/>
        <v>6000000</v>
      </c>
      <c r="AM294" s="74">
        <f t="shared" si="93"/>
        <v>0</v>
      </c>
      <c r="AN294" s="74">
        <f t="shared" si="94"/>
        <v>0</v>
      </c>
      <c r="AO294" s="74">
        <f t="shared" si="95"/>
        <v>0</v>
      </c>
      <c r="AP294" s="74">
        <f t="shared" si="96"/>
        <v>4000000</v>
      </c>
      <c r="AQ294" s="74">
        <v>0</v>
      </c>
      <c r="AR294" s="74">
        <v>0</v>
      </c>
      <c r="AS294" s="74">
        <v>0</v>
      </c>
      <c r="AT294" s="79">
        <v>0</v>
      </c>
      <c r="AU294" s="81">
        <f t="shared" si="97"/>
        <v>77422415.200000003</v>
      </c>
      <c r="AV294" s="112">
        <f t="shared" si="98"/>
        <v>57502846.136</v>
      </c>
      <c r="AW294" s="74">
        <f t="shared" si="99"/>
        <v>77422415.200000003</v>
      </c>
      <c r="AX294" s="74">
        <f t="shared" si="100"/>
        <v>5419569.0640000012</v>
      </c>
      <c r="AY294" s="75">
        <f t="shared" si="101"/>
        <v>1750284.6136</v>
      </c>
      <c r="AZ294" s="74">
        <v>0</v>
      </c>
      <c r="BA294" s="74">
        <v>0</v>
      </c>
      <c r="BB294" s="74">
        <v>0</v>
      </c>
      <c r="BC294" s="79">
        <v>0</v>
      </c>
      <c r="BD294" s="79">
        <v>0</v>
      </c>
      <c r="BE294" s="79">
        <v>0</v>
      </c>
      <c r="BF294" s="77">
        <v>0</v>
      </c>
      <c r="BG294" s="344">
        <f t="shared" si="102"/>
        <v>7169853.677600001</v>
      </c>
      <c r="BH294" s="187">
        <f t="shared" si="103"/>
        <v>70252561</v>
      </c>
      <c r="BJ294" s="50">
        <v>13091</v>
      </c>
      <c r="BK294" s="50" t="s">
        <v>3628</v>
      </c>
      <c r="BM294" s="50">
        <f t="shared" si="104"/>
        <v>0</v>
      </c>
    </row>
    <row r="295" spans="1:65" s="50" customFormat="1" ht="24" customHeight="1" x14ac:dyDescent="0.2">
      <c r="A295" s="181">
        <f t="shared" si="84"/>
        <v>2655495</v>
      </c>
      <c r="B295" s="296">
        <v>59</v>
      </c>
      <c r="C295" s="264">
        <v>59</v>
      </c>
      <c r="D295" s="297">
        <v>13092</v>
      </c>
      <c r="E295" s="251" t="s">
        <v>410</v>
      </c>
      <c r="F295" s="252" t="s">
        <v>1041</v>
      </c>
      <c r="G295" s="251" t="s">
        <v>87</v>
      </c>
      <c r="H295" s="272" t="s">
        <v>983</v>
      </c>
      <c r="I295" s="292" t="s">
        <v>1042</v>
      </c>
      <c r="J295" s="64" t="s">
        <v>1043</v>
      </c>
      <c r="K295" s="64" t="s">
        <v>1044</v>
      </c>
      <c r="L295" s="64" t="s">
        <v>2384</v>
      </c>
      <c r="M295" s="290" t="s">
        <v>2380</v>
      </c>
      <c r="N295" s="98"/>
      <c r="O295" s="64"/>
      <c r="P295" s="89"/>
      <c r="Q295" s="253">
        <v>30</v>
      </c>
      <c r="R295" s="254">
        <v>72</v>
      </c>
      <c r="S295" s="64">
        <v>0</v>
      </c>
      <c r="T295" s="64">
        <v>0</v>
      </c>
      <c r="U295" s="89">
        <v>0</v>
      </c>
      <c r="V295" s="258">
        <v>17</v>
      </c>
      <c r="W295" s="98">
        <v>0</v>
      </c>
      <c r="X295" s="83">
        <v>0</v>
      </c>
      <c r="Y295" s="98">
        <v>0</v>
      </c>
      <c r="Z295" s="64">
        <v>0</v>
      </c>
      <c r="AA295" s="323">
        <v>1477052</v>
      </c>
      <c r="AB295" s="323">
        <v>0</v>
      </c>
      <c r="AC295" s="324">
        <f t="shared" si="85"/>
        <v>1477052</v>
      </c>
      <c r="AD295" s="74">
        <v>4500000</v>
      </c>
      <c r="AE295" s="74">
        <v>6000000</v>
      </c>
      <c r="AF295" s="334">
        <f t="shared" si="86"/>
        <v>281982.65454545454</v>
      </c>
      <c r="AG295" s="112">
        <f t="shared" si="87"/>
        <v>44311560</v>
      </c>
      <c r="AH295" s="74">
        <f t="shared" si="88"/>
        <v>0</v>
      </c>
      <c r="AI295" s="74">
        <f t="shared" si="89"/>
        <v>20302751.127272725</v>
      </c>
      <c r="AJ295" s="74">
        <f t="shared" si="90"/>
        <v>0</v>
      </c>
      <c r="AK295" s="74">
        <f t="shared" si="91"/>
        <v>4500000</v>
      </c>
      <c r="AL295" s="74">
        <f t="shared" si="92"/>
        <v>6000000</v>
      </c>
      <c r="AM295" s="74">
        <f t="shared" si="93"/>
        <v>0</v>
      </c>
      <c r="AN295" s="74">
        <f t="shared" si="94"/>
        <v>0</v>
      </c>
      <c r="AO295" s="74">
        <f t="shared" si="95"/>
        <v>0</v>
      </c>
      <c r="AP295" s="74">
        <f t="shared" si="96"/>
        <v>3400000</v>
      </c>
      <c r="AQ295" s="74">
        <v>0</v>
      </c>
      <c r="AR295" s="74">
        <v>0</v>
      </c>
      <c r="AS295" s="74">
        <v>0</v>
      </c>
      <c r="AT295" s="79">
        <v>0</v>
      </c>
      <c r="AU295" s="81">
        <f t="shared" si="97"/>
        <v>78514311.127272725</v>
      </c>
      <c r="AV295" s="112">
        <f t="shared" si="98"/>
        <v>59118309.348363638</v>
      </c>
      <c r="AW295" s="74">
        <f t="shared" si="99"/>
        <v>78514311.127272725</v>
      </c>
      <c r="AX295" s="74">
        <f t="shared" si="100"/>
        <v>5496001.7789090909</v>
      </c>
      <c r="AY295" s="75">
        <f t="shared" si="101"/>
        <v>1911830.9348363639</v>
      </c>
      <c r="AZ295" s="74">
        <v>0</v>
      </c>
      <c r="BA295" s="74">
        <v>0</v>
      </c>
      <c r="BB295" s="74">
        <v>0</v>
      </c>
      <c r="BC295" s="79">
        <v>0</v>
      </c>
      <c r="BD295" s="79">
        <v>0</v>
      </c>
      <c r="BE295" s="79">
        <v>0</v>
      </c>
      <c r="BF295" s="77">
        <v>0</v>
      </c>
      <c r="BG295" s="344">
        <f t="shared" si="102"/>
        <v>7407832.7137454543</v>
      </c>
      <c r="BH295" s="187">
        <f t="shared" si="103"/>
        <v>71106478</v>
      </c>
      <c r="BJ295" s="50">
        <v>13092</v>
      </c>
      <c r="BK295" s="50" t="s">
        <v>3629</v>
      </c>
      <c r="BM295" s="50">
        <f t="shared" si="104"/>
        <v>0</v>
      </c>
    </row>
    <row r="296" spans="1:65" s="50" customFormat="1" ht="24" customHeight="1" x14ac:dyDescent="0.2">
      <c r="A296" s="181">
        <f t="shared" si="84"/>
        <v>2655495</v>
      </c>
      <c r="B296" s="296">
        <v>63</v>
      </c>
      <c r="C296" s="264">
        <v>63</v>
      </c>
      <c r="D296" s="297">
        <v>13093</v>
      </c>
      <c r="E296" s="251" t="s">
        <v>1045</v>
      </c>
      <c r="F296" s="252" t="s">
        <v>1046</v>
      </c>
      <c r="G296" s="251" t="s">
        <v>87</v>
      </c>
      <c r="H296" s="272" t="s">
        <v>983</v>
      </c>
      <c r="I296" s="292" t="s">
        <v>1047</v>
      </c>
      <c r="J296" s="64" t="s">
        <v>1048</v>
      </c>
      <c r="K296" s="64" t="s">
        <v>1049</v>
      </c>
      <c r="L296" s="64" t="s">
        <v>2384</v>
      </c>
      <c r="M296" s="290" t="s">
        <v>2383</v>
      </c>
      <c r="N296" s="98"/>
      <c r="O296" s="64"/>
      <c r="P296" s="89"/>
      <c r="Q296" s="253">
        <v>30</v>
      </c>
      <c r="R296" s="254">
        <v>32</v>
      </c>
      <c r="S296" s="64">
        <v>0</v>
      </c>
      <c r="T296" s="64">
        <v>0</v>
      </c>
      <c r="U296" s="89">
        <v>0</v>
      </c>
      <c r="V296" s="258">
        <v>17</v>
      </c>
      <c r="W296" s="98">
        <v>0</v>
      </c>
      <c r="X296" s="83">
        <v>0</v>
      </c>
      <c r="Y296" s="98">
        <v>0</v>
      </c>
      <c r="Z296" s="64">
        <v>0</v>
      </c>
      <c r="AA296" s="323">
        <v>1642901</v>
      </c>
      <c r="AB296" s="323">
        <v>0</v>
      </c>
      <c r="AC296" s="324">
        <f t="shared" si="85"/>
        <v>1642901</v>
      </c>
      <c r="AD296" s="74">
        <v>4500000</v>
      </c>
      <c r="AE296" s="74">
        <v>6000000</v>
      </c>
      <c r="AF296" s="334">
        <f t="shared" si="86"/>
        <v>313644.73636363639</v>
      </c>
      <c r="AG296" s="112">
        <f t="shared" si="87"/>
        <v>49287030</v>
      </c>
      <c r="AH296" s="74">
        <f t="shared" si="88"/>
        <v>0</v>
      </c>
      <c r="AI296" s="74">
        <f t="shared" si="89"/>
        <v>10036631.563636364</v>
      </c>
      <c r="AJ296" s="74">
        <f t="shared" si="90"/>
        <v>0</v>
      </c>
      <c r="AK296" s="74">
        <f t="shared" si="91"/>
        <v>4500000</v>
      </c>
      <c r="AL296" s="74">
        <f t="shared" si="92"/>
        <v>6000000</v>
      </c>
      <c r="AM296" s="74">
        <f t="shared" si="93"/>
        <v>0</v>
      </c>
      <c r="AN296" s="74">
        <f t="shared" si="94"/>
        <v>0</v>
      </c>
      <c r="AO296" s="74">
        <f t="shared" si="95"/>
        <v>0</v>
      </c>
      <c r="AP296" s="74">
        <f t="shared" si="96"/>
        <v>3400000</v>
      </c>
      <c r="AQ296" s="74">
        <v>0</v>
      </c>
      <c r="AR296" s="74">
        <v>0</v>
      </c>
      <c r="AS296" s="74">
        <v>0</v>
      </c>
      <c r="AT296" s="79">
        <v>0</v>
      </c>
      <c r="AU296" s="81">
        <f t="shared" si="97"/>
        <v>73223661.563636363</v>
      </c>
      <c r="AV296" s="112">
        <f t="shared" si="98"/>
        <v>54198005.254181817</v>
      </c>
      <c r="AW296" s="74">
        <f t="shared" si="99"/>
        <v>73223661.563636363</v>
      </c>
      <c r="AX296" s="74">
        <f t="shared" si="100"/>
        <v>5125656.3094545463</v>
      </c>
      <c r="AY296" s="75">
        <f t="shared" si="101"/>
        <v>1419800.5254181819</v>
      </c>
      <c r="AZ296" s="74">
        <v>0</v>
      </c>
      <c r="BA296" s="74">
        <v>0</v>
      </c>
      <c r="BB296" s="74">
        <v>0</v>
      </c>
      <c r="BC296" s="79">
        <v>0</v>
      </c>
      <c r="BD296" s="79">
        <v>0</v>
      </c>
      <c r="BE296" s="79">
        <v>0</v>
      </c>
      <c r="BF296" s="77">
        <v>0</v>
      </c>
      <c r="BG296" s="344">
        <f t="shared" si="102"/>
        <v>6545456.8348727282</v>
      </c>
      <c r="BH296" s="187">
        <f t="shared" si="103"/>
        <v>66678204</v>
      </c>
      <c r="BJ296" s="50">
        <v>13093</v>
      </c>
      <c r="BK296" s="50" t="s">
        <v>3630</v>
      </c>
      <c r="BM296" s="50">
        <f t="shared" si="104"/>
        <v>0</v>
      </c>
    </row>
    <row r="297" spans="1:65" s="50" customFormat="1" ht="24" customHeight="1" x14ac:dyDescent="0.2">
      <c r="A297" s="181">
        <f t="shared" si="84"/>
        <v>2655495</v>
      </c>
      <c r="B297" s="296">
        <v>55</v>
      </c>
      <c r="C297" s="264">
        <v>55</v>
      </c>
      <c r="D297" s="297">
        <v>13094</v>
      </c>
      <c r="E297" s="251" t="s">
        <v>85</v>
      </c>
      <c r="F297" s="252" t="s">
        <v>1050</v>
      </c>
      <c r="G297" s="251" t="s">
        <v>87</v>
      </c>
      <c r="H297" s="272" t="s">
        <v>983</v>
      </c>
      <c r="I297" s="292" t="s">
        <v>1051</v>
      </c>
      <c r="J297" s="64" t="s">
        <v>1052</v>
      </c>
      <c r="K297" s="64" t="s">
        <v>1053</v>
      </c>
      <c r="L297" s="64" t="s">
        <v>2384</v>
      </c>
      <c r="M297" s="290" t="s">
        <v>2380</v>
      </c>
      <c r="N297" s="98"/>
      <c r="O297" s="64"/>
      <c r="P297" s="89"/>
      <c r="Q297" s="253">
        <v>30</v>
      </c>
      <c r="R297" s="254">
        <v>32</v>
      </c>
      <c r="S297" s="64">
        <v>0</v>
      </c>
      <c r="T297" s="64">
        <v>0</v>
      </c>
      <c r="U297" s="89">
        <v>0</v>
      </c>
      <c r="V297" s="258">
        <v>19</v>
      </c>
      <c r="W297" s="98">
        <v>0</v>
      </c>
      <c r="X297" s="83">
        <v>0</v>
      </c>
      <c r="Y297" s="98">
        <v>0</v>
      </c>
      <c r="Z297" s="64">
        <v>0</v>
      </c>
      <c r="AA297" s="323">
        <v>1477052</v>
      </c>
      <c r="AB297" s="323">
        <v>0</v>
      </c>
      <c r="AC297" s="324">
        <f t="shared" si="85"/>
        <v>1477052</v>
      </c>
      <c r="AD297" s="74">
        <v>4500000</v>
      </c>
      <c r="AE297" s="74">
        <v>6000000</v>
      </c>
      <c r="AF297" s="334">
        <f t="shared" si="86"/>
        <v>281982.65454545454</v>
      </c>
      <c r="AG297" s="112">
        <f t="shared" si="87"/>
        <v>44311560</v>
      </c>
      <c r="AH297" s="74">
        <f t="shared" si="88"/>
        <v>0</v>
      </c>
      <c r="AI297" s="74">
        <f t="shared" si="89"/>
        <v>9023444.9454545453</v>
      </c>
      <c r="AJ297" s="74">
        <f t="shared" si="90"/>
        <v>0</v>
      </c>
      <c r="AK297" s="74">
        <f t="shared" si="91"/>
        <v>4500000</v>
      </c>
      <c r="AL297" s="74">
        <f t="shared" si="92"/>
        <v>6000000</v>
      </c>
      <c r="AM297" s="74">
        <f t="shared" si="93"/>
        <v>0</v>
      </c>
      <c r="AN297" s="74">
        <f t="shared" si="94"/>
        <v>0</v>
      </c>
      <c r="AO297" s="74">
        <f t="shared" si="95"/>
        <v>0</v>
      </c>
      <c r="AP297" s="74">
        <f t="shared" si="96"/>
        <v>3800000</v>
      </c>
      <c r="AQ297" s="74">
        <v>0</v>
      </c>
      <c r="AR297" s="74">
        <v>0</v>
      </c>
      <c r="AS297" s="74">
        <v>0</v>
      </c>
      <c r="AT297" s="79">
        <v>0</v>
      </c>
      <c r="AU297" s="81">
        <f t="shared" si="97"/>
        <v>67635004.945454538</v>
      </c>
      <c r="AV297" s="112">
        <f t="shared" si="98"/>
        <v>48600554.599272721</v>
      </c>
      <c r="AW297" s="74">
        <f t="shared" si="99"/>
        <v>67635004.945454538</v>
      </c>
      <c r="AX297" s="74">
        <f t="shared" si="100"/>
        <v>4734450.3461818183</v>
      </c>
      <c r="AY297" s="75">
        <f t="shared" si="101"/>
        <v>860055.45992727205</v>
      </c>
      <c r="AZ297" s="74">
        <v>0</v>
      </c>
      <c r="BA297" s="74">
        <v>0</v>
      </c>
      <c r="BB297" s="74">
        <v>0</v>
      </c>
      <c r="BC297" s="79">
        <v>0</v>
      </c>
      <c r="BD297" s="79">
        <v>0</v>
      </c>
      <c r="BE297" s="79">
        <v>0</v>
      </c>
      <c r="BF297" s="77">
        <v>0</v>
      </c>
      <c r="BG297" s="344">
        <f t="shared" si="102"/>
        <v>5594505.8061090903</v>
      </c>
      <c r="BH297" s="187">
        <f t="shared" si="103"/>
        <v>62040499</v>
      </c>
      <c r="BJ297" s="50">
        <v>13094</v>
      </c>
      <c r="BK297" s="50" t="s">
        <v>3631</v>
      </c>
      <c r="BM297" s="50">
        <f t="shared" si="104"/>
        <v>0</v>
      </c>
    </row>
    <row r="298" spans="1:65" s="50" customFormat="1" ht="24" customHeight="1" x14ac:dyDescent="0.2">
      <c r="A298" s="181">
        <f t="shared" si="84"/>
        <v>2655495</v>
      </c>
      <c r="B298" s="296">
        <v>61</v>
      </c>
      <c r="C298" s="264">
        <v>61</v>
      </c>
      <c r="D298" s="297">
        <v>13095</v>
      </c>
      <c r="E298" s="251" t="s">
        <v>248</v>
      </c>
      <c r="F298" s="252" t="s">
        <v>1054</v>
      </c>
      <c r="G298" s="251" t="s">
        <v>87</v>
      </c>
      <c r="H298" s="272" t="s">
        <v>983</v>
      </c>
      <c r="I298" s="292" t="s">
        <v>1055</v>
      </c>
      <c r="J298" s="64" t="s">
        <v>1056</v>
      </c>
      <c r="K298" s="64" t="s">
        <v>1057</v>
      </c>
      <c r="L298" s="64" t="s">
        <v>2384</v>
      </c>
      <c r="M298" s="290" t="s">
        <v>2380</v>
      </c>
      <c r="N298" s="98"/>
      <c r="O298" s="64"/>
      <c r="P298" s="89"/>
      <c r="Q298" s="253">
        <v>30</v>
      </c>
      <c r="R298" s="254">
        <v>93</v>
      </c>
      <c r="S298" s="64">
        <v>0</v>
      </c>
      <c r="T298" s="64">
        <v>0</v>
      </c>
      <c r="U298" s="89">
        <v>0</v>
      </c>
      <c r="V298" s="258">
        <v>18</v>
      </c>
      <c r="W298" s="98">
        <v>0</v>
      </c>
      <c r="X298" s="83">
        <v>0</v>
      </c>
      <c r="Y298" s="98">
        <v>0</v>
      </c>
      <c r="Z298" s="64">
        <v>0</v>
      </c>
      <c r="AA298" s="323">
        <v>1477052</v>
      </c>
      <c r="AB298" s="323">
        <v>0</v>
      </c>
      <c r="AC298" s="324">
        <f t="shared" si="85"/>
        <v>1477052</v>
      </c>
      <c r="AD298" s="74">
        <v>4500000</v>
      </c>
      <c r="AE298" s="74">
        <v>6000000</v>
      </c>
      <c r="AF298" s="334">
        <f t="shared" si="86"/>
        <v>281982.65454545454</v>
      </c>
      <c r="AG298" s="112">
        <f t="shared" si="87"/>
        <v>44311560</v>
      </c>
      <c r="AH298" s="74">
        <f t="shared" si="88"/>
        <v>0</v>
      </c>
      <c r="AI298" s="74">
        <f t="shared" si="89"/>
        <v>26224386.872727271</v>
      </c>
      <c r="AJ298" s="74">
        <f t="shared" si="90"/>
        <v>0</v>
      </c>
      <c r="AK298" s="74">
        <f t="shared" si="91"/>
        <v>4500000</v>
      </c>
      <c r="AL298" s="74">
        <f t="shared" si="92"/>
        <v>6000000</v>
      </c>
      <c r="AM298" s="74">
        <f t="shared" si="93"/>
        <v>0</v>
      </c>
      <c r="AN298" s="74">
        <f t="shared" si="94"/>
        <v>0</v>
      </c>
      <c r="AO298" s="74">
        <f t="shared" si="95"/>
        <v>0</v>
      </c>
      <c r="AP298" s="74">
        <f t="shared" si="96"/>
        <v>3600000</v>
      </c>
      <c r="AQ298" s="74">
        <v>0</v>
      </c>
      <c r="AR298" s="74">
        <v>0</v>
      </c>
      <c r="AS298" s="74">
        <v>0</v>
      </c>
      <c r="AT298" s="79">
        <v>0</v>
      </c>
      <c r="AU298" s="81">
        <f t="shared" si="97"/>
        <v>84635946.872727275</v>
      </c>
      <c r="AV298" s="112">
        <f t="shared" si="98"/>
        <v>64611430.591636367</v>
      </c>
      <c r="AW298" s="74">
        <f t="shared" si="99"/>
        <v>84635946.872727275</v>
      </c>
      <c r="AX298" s="74">
        <f t="shared" si="100"/>
        <v>5924516.2810909096</v>
      </c>
      <c r="AY298" s="75">
        <f t="shared" si="101"/>
        <v>2461143.059163637</v>
      </c>
      <c r="AZ298" s="74">
        <v>0</v>
      </c>
      <c r="BA298" s="74">
        <v>0</v>
      </c>
      <c r="BB298" s="74">
        <v>0</v>
      </c>
      <c r="BC298" s="79">
        <v>0</v>
      </c>
      <c r="BD298" s="79">
        <v>0</v>
      </c>
      <c r="BE298" s="79">
        <v>0</v>
      </c>
      <c r="BF298" s="77">
        <v>0</v>
      </c>
      <c r="BG298" s="344">
        <f t="shared" si="102"/>
        <v>8385659.3402545471</v>
      </c>
      <c r="BH298" s="187">
        <f t="shared" si="103"/>
        <v>76250287</v>
      </c>
      <c r="BJ298" s="50">
        <v>13095</v>
      </c>
      <c r="BK298" s="50" t="s">
        <v>3632</v>
      </c>
      <c r="BM298" s="50">
        <f t="shared" si="104"/>
        <v>0</v>
      </c>
    </row>
    <row r="299" spans="1:65" s="50" customFormat="1" ht="24" customHeight="1" x14ac:dyDescent="0.4">
      <c r="A299" s="181">
        <f t="shared" si="84"/>
        <v>2655495</v>
      </c>
      <c r="B299" s="296">
        <v>40</v>
      </c>
      <c r="C299" s="264">
        <v>40</v>
      </c>
      <c r="D299" s="297">
        <v>13096</v>
      </c>
      <c r="E299" s="251" t="s">
        <v>1058</v>
      </c>
      <c r="F299" s="252" t="s">
        <v>1059</v>
      </c>
      <c r="G299" s="251" t="s">
        <v>87</v>
      </c>
      <c r="H299" s="272" t="s">
        <v>983</v>
      </c>
      <c r="I299" s="292" t="s">
        <v>1060</v>
      </c>
      <c r="J299" s="68" t="s">
        <v>1061</v>
      </c>
      <c r="K299" s="64" t="s">
        <v>1062</v>
      </c>
      <c r="L299" s="64" t="s">
        <v>2384</v>
      </c>
      <c r="M299" s="290" t="s">
        <v>2380</v>
      </c>
      <c r="N299" s="98"/>
      <c r="O299" s="64"/>
      <c r="P299" s="89"/>
      <c r="Q299" s="253">
        <v>30</v>
      </c>
      <c r="R299" s="254">
        <v>20</v>
      </c>
      <c r="S299" s="64">
        <v>0</v>
      </c>
      <c r="T299" s="64">
        <v>0</v>
      </c>
      <c r="U299" s="89">
        <v>0</v>
      </c>
      <c r="V299" s="258">
        <v>19</v>
      </c>
      <c r="W299" s="98">
        <v>0</v>
      </c>
      <c r="X299" s="83">
        <v>0</v>
      </c>
      <c r="Y299" s="98">
        <v>0</v>
      </c>
      <c r="Z299" s="64">
        <v>0</v>
      </c>
      <c r="AA299" s="323">
        <v>1477052</v>
      </c>
      <c r="AB299" s="323">
        <v>46667</v>
      </c>
      <c r="AC299" s="324">
        <f t="shared" si="85"/>
        <v>1523719</v>
      </c>
      <c r="AD299" s="74">
        <v>4500000</v>
      </c>
      <c r="AE299" s="74">
        <v>6000000</v>
      </c>
      <c r="AF299" s="334">
        <f t="shared" si="86"/>
        <v>290891.80909090908</v>
      </c>
      <c r="AG299" s="112">
        <f t="shared" si="87"/>
        <v>44311560</v>
      </c>
      <c r="AH299" s="74">
        <f t="shared" si="88"/>
        <v>1400010</v>
      </c>
      <c r="AI299" s="74">
        <f t="shared" si="89"/>
        <v>5817836.1818181816</v>
      </c>
      <c r="AJ299" s="74">
        <f t="shared" si="90"/>
        <v>0</v>
      </c>
      <c r="AK299" s="74">
        <f t="shared" si="91"/>
        <v>4500000</v>
      </c>
      <c r="AL299" s="74">
        <f t="shared" si="92"/>
        <v>6000000</v>
      </c>
      <c r="AM299" s="74">
        <f t="shared" si="93"/>
        <v>0</v>
      </c>
      <c r="AN299" s="74">
        <f t="shared" si="94"/>
        <v>0</v>
      </c>
      <c r="AO299" s="74">
        <f t="shared" si="95"/>
        <v>0</v>
      </c>
      <c r="AP299" s="74">
        <f t="shared" si="96"/>
        <v>3800000</v>
      </c>
      <c r="AQ299" s="74">
        <v>0</v>
      </c>
      <c r="AR299" s="74">
        <v>0</v>
      </c>
      <c r="AS299" s="74">
        <v>0</v>
      </c>
      <c r="AT299" s="79">
        <v>0</v>
      </c>
      <c r="AU299" s="81">
        <f t="shared" si="97"/>
        <v>65829406.18181818</v>
      </c>
      <c r="AV299" s="112">
        <f t="shared" si="98"/>
        <v>46921347.74909091</v>
      </c>
      <c r="AW299" s="74">
        <f t="shared" si="99"/>
        <v>65829406.18181818</v>
      </c>
      <c r="AX299" s="74">
        <f t="shared" si="100"/>
        <v>4608058.4327272726</v>
      </c>
      <c r="AY299" s="75">
        <f t="shared" si="101"/>
        <v>692134.77490909107</v>
      </c>
      <c r="AZ299" s="74">
        <v>0</v>
      </c>
      <c r="BA299" s="74">
        <v>0</v>
      </c>
      <c r="BB299" s="74">
        <v>0</v>
      </c>
      <c r="BC299" s="79">
        <v>0</v>
      </c>
      <c r="BD299" s="79">
        <v>0</v>
      </c>
      <c r="BE299" s="79">
        <v>0</v>
      </c>
      <c r="BF299" s="77">
        <v>0</v>
      </c>
      <c r="BG299" s="344">
        <f t="shared" si="102"/>
        <v>5300193.2076363638</v>
      </c>
      <c r="BH299" s="187">
        <f t="shared" si="103"/>
        <v>60529212</v>
      </c>
      <c r="BJ299" s="50">
        <v>13096</v>
      </c>
      <c r="BK299" s="50" t="s">
        <v>3633</v>
      </c>
      <c r="BM299" s="50">
        <f t="shared" si="104"/>
        <v>0</v>
      </c>
    </row>
    <row r="300" spans="1:65" s="50" customFormat="1" ht="24" customHeight="1" x14ac:dyDescent="0.2">
      <c r="A300" s="181">
        <f t="shared" si="84"/>
        <v>2655495</v>
      </c>
      <c r="B300" s="296">
        <v>53</v>
      </c>
      <c r="C300" s="264">
        <v>53</v>
      </c>
      <c r="D300" s="297">
        <v>13097</v>
      </c>
      <c r="E300" s="251" t="s">
        <v>144</v>
      </c>
      <c r="F300" s="252" t="s">
        <v>1063</v>
      </c>
      <c r="G300" s="251" t="s">
        <v>87</v>
      </c>
      <c r="H300" s="272" t="s">
        <v>983</v>
      </c>
      <c r="I300" s="292" t="s">
        <v>1064</v>
      </c>
      <c r="J300" s="64" t="s">
        <v>1065</v>
      </c>
      <c r="K300" s="64" t="s">
        <v>1066</v>
      </c>
      <c r="L300" s="64" t="s">
        <v>2384</v>
      </c>
      <c r="M300" s="290" t="s">
        <v>2380</v>
      </c>
      <c r="N300" s="98"/>
      <c r="O300" s="64"/>
      <c r="P300" s="89"/>
      <c r="Q300" s="253">
        <v>30</v>
      </c>
      <c r="R300" s="254">
        <v>60</v>
      </c>
      <c r="S300" s="64">
        <v>0</v>
      </c>
      <c r="T300" s="64">
        <v>0</v>
      </c>
      <c r="U300" s="89">
        <v>0</v>
      </c>
      <c r="V300" s="258">
        <v>19</v>
      </c>
      <c r="W300" s="98">
        <v>0</v>
      </c>
      <c r="X300" s="83">
        <v>0</v>
      </c>
      <c r="Y300" s="98">
        <v>0</v>
      </c>
      <c r="Z300" s="64">
        <v>0</v>
      </c>
      <c r="AA300" s="323">
        <v>1477052</v>
      </c>
      <c r="AB300" s="323">
        <v>0</v>
      </c>
      <c r="AC300" s="324">
        <f t="shared" si="85"/>
        <v>1477052</v>
      </c>
      <c r="AD300" s="74">
        <v>4500000</v>
      </c>
      <c r="AE300" s="74">
        <v>6000000</v>
      </c>
      <c r="AF300" s="334">
        <f t="shared" si="86"/>
        <v>281982.65454545454</v>
      </c>
      <c r="AG300" s="112">
        <f t="shared" si="87"/>
        <v>44311560</v>
      </c>
      <c r="AH300" s="74">
        <f t="shared" si="88"/>
        <v>0</v>
      </c>
      <c r="AI300" s="74">
        <f t="shared" si="89"/>
        <v>16918959.272727273</v>
      </c>
      <c r="AJ300" s="74">
        <f t="shared" si="90"/>
        <v>0</v>
      </c>
      <c r="AK300" s="74">
        <f t="shared" si="91"/>
        <v>4500000</v>
      </c>
      <c r="AL300" s="74">
        <f t="shared" si="92"/>
        <v>6000000</v>
      </c>
      <c r="AM300" s="74">
        <f t="shared" si="93"/>
        <v>0</v>
      </c>
      <c r="AN300" s="74">
        <f t="shared" si="94"/>
        <v>0</v>
      </c>
      <c r="AO300" s="74">
        <f t="shared" si="95"/>
        <v>0</v>
      </c>
      <c r="AP300" s="74">
        <f t="shared" si="96"/>
        <v>3800000</v>
      </c>
      <c r="AQ300" s="74">
        <v>0</v>
      </c>
      <c r="AR300" s="74">
        <v>0</v>
      </c>
      <c r="AS300" s="74">
        <v>0</v>
      </c>
      <c r="AT300" s="79">
        <v>0</v>
      </c>
      <c r="AU300" s="81">
        <f t="shared" si="97"/>
        <v>75530519.272727281</v>
      </c>
      <c r="AV300" s="112">
        <f t="shared" si="98"/>
        <v>55943382.923636369</v>
      </c>
      <c r="AW300" s="74">
        <f t="shared" si="99"/>
        <v>75530519.272727281</v>
      </c>
      <c r="AX300" s="74">
        <f t="shared" si="100"/>
        <v>5287136.3490909105</v>
      </c>
      <c r="AY300" s="75">
        <f t="shared" si="101"/>
        <v>1594338.2923636371</v>
      </c>
      <c r="AZ300" s="74">
        <v>0</v>
      </c>
      <c r="BA300" s="74">
        <v>0</v>
      </c>
      <c r="BB300" s="74">
        <v>0</v>
      </c>
      <c r="BC300" s="79">
        <v>0</v>
      </c>
      <c r="BD300" s="79">
        <v>0</v>
      </c>
      <c r="BE300" s="79">
        <v>0</v>
      </c>
      <c r="BF300" s="77">
        <v>0</v>
      </c>
      <c r="BG300" s="344">
        <f t="shared" si="102"/>
        <v>6881474.6414545476</v>
      </c>
      <c r="BH300" s="187">
        <f t="shared" si="103"/>
        <v>68649044</v>
      </c>
      <c r="BJ300" s="50">
        <v>13097</v>
      </c>
      <c r="BK300" s="50" t="s">
        <v>3634</v>
      </c>
      <c r="BM300" s="50">
        <f t="shared" si="104"/>
        <v>0</v>
      </c>
    </row>
    <row r="301" spans="1:65" s="50" customFormat="1" ht="24" customHeight="1" x14ac:dyDescent="0.2">
      <c r="A301" s="181">
        <f t="shared" si="84"/>
        <v>2655495</v>
      </c>
      <c r="B301" s="296">
        <v>70</v>
      </c>
      <c r="C301" s="264">
        <v>70</v>
      </c>
      <c r="D301" s="297">
        <v>13098</v>
      </c>
      <c r="E301" s="251" t="s">
        <v>183</v>
      </c>
      <c r="F301" s="252" t="s">
        <v>1067</v>
      </c>
      <c r="G301" s="251" t="s">
        <v>87</v>
      </c>
      <c r="H301" s="272" t="s">
        <v>983</v>
      </c>
      <c r="I301" s="292" t="s">
        <v>1068</v>
      </c>
      <c r="J301" s="64" t="s">
        <v>1069</v>
      </c>
      <c r="K301" s="64" t="s">
        <v>1070</v>
      </c>
      <c r="L301" s="64" t="s">
        <v>2384</v>
      </c>
      <c r="M301" s="290" t="s">
        <v>2383</v>
      </c>
      <c r="N301" s="98"/>
      <c r="O301" s="64"/>
      <c r="P301" s="89"/>
      <c r="Q301" s="253">
        <v>30</v>
      </c>
      <c r="R301" s="254">
        <v>29</v>
      </c>
      <c r="S301" s="64">
        <v>0</v>
      </c>
      <c r="T301" s="64">
        <v>0</v>
      </c>
      <c r="U301" s="89">
        <v>0</v>
      </c>
      <c r="V301" s="258">
        <v>20</v>
      </c>
      <c r="W301" s="98">
        <v>0</v>
      </c>
      <c r="X301" s="83">
        <v>0</v>
      </c>
      <c r="Y301" s="98">
        <v>0</v>
      </c>
      <c r="Z301" s="64">
        <v>0</v>
      </c>
      <c r="AA301" s="323">
        <v>1642901</v>
      </c>
      <c r="AB301" s="323">
        <v>0</v>
      </c>
      <c r="AC301" s="324">
        <f t="shared" si="85"/>
        <v>1642901</v>
      </c>
      <c r="AD301" s="74">
        <v>4500000</v>
      </c>
      <c r="AE301" s="74">
        <v>6000000</v>
      </c>
      <c r="AF301" s="334">
        <f t="shared" si="86"/>
        <v>313644.73636363639</v>
      </c>
      <c r="AG301" s="112">
        <f t="shared" si="87"/>
        <v>49287030</v>
      </c>
      <c r="AH301" s="74">
        <f t="shared" si="88"/>
        <v>0</v>
      </c>
      <c r="AI301" s="74">
        <f t="shared" si="89"/>
        <v>9095697.3545454554</v>
      </c>
      <c r="AJ301" s="74">
        <f t="shared" si="90"/>
        <v>0</v>
      </c>
      <c r="AK301" s="74">
        <f t="shared" si="91"/>
        <v>4500000</v>
      </c>
      <c r="AL301" s="74">
        <f t="shared" si="92"/>
        <v>6000000</v>
      </c>
      <c r="AM301" s="74">
        <f t="shared" si="93"/>
        <v>0</v>
      </c>
      <c r="AN301" s="74">
        <f t="shared" si="94"/>
        <v>0</v>
      </c>
      <c r="AO301" s="74">
        <f t="shared" si="95"/>
        <v>0</v>
      </c>
      <c r="AP301" s="74">
        <f t="shared" si="96"/>
        <v>4000000</v>
      </c>
      <c r="AQ301" s="74">
        <v>0</v>
      </c>
      <c r="AR301" s="74">
        <v>0</v>
      </c>
      <c r="AS301" s="74">
        <v>0</v>
      </c>
      <c r="AT301" s="79">
        <v>0</v>
      </c>
      <c r="AU301" s="81">
        <f t="shared" si="97"/>
        <v>72882727.354545459</v>
      </c>
      <c r="AV301" s="112">
        <f t="shared" si="98"/>
        <v>53280936.439727277</v>
      </c>
      <c r="AW301" s="74">
        <f t="shared" si="99"/>
        <v>72882727.354545459</v>
      </c>
      <c r="AX301" s="74">
        <f t="shared" si="100"/>
        <v>5101790.9148181826</v>
      </c>
      <c r="AY301" s="75">
        <f t="shared" si="101"/>
        <v>1328093.6439727277</v>
      </c>
      <c r="AZ301" s="74">
        <v>0</v>
      </c>
      <c r="BA301" s="74">
        <v>0</v>
      </c>
      <c r="BB301" s="74">
        <v>0</v>
      </c>
      <c r="BC301" s="79">
        <v>0</v>
      </c>
      <c r="BD301" s="79">
        <v>0</v>
      </c>
      <c r="BE301" s="79">
        <v>0</v>
      </c>
      <c r="BF301" s="77">
        <v>0</v>
      </c>
      <c r="BG301" s="344">
        <f t="shared" si="102"/>
        <v>6429884.5587909101</v>
      </c>
      <c r="BH301" s="187">
        <f t="shared" si="103"/>
        <v>66452842</v>
      </c>
      <c r="BJ301" s="50">
        <v>13098</v>
      </c>
      <c r="BK301" s="50" t="s">
        <v>3635</v>
      </c>
      <c r="BM301" s="50">
        <f t="shared" si="104"/>
        <v>0</v>
      </c>
    </row>
    <row r="302" spans="1:65" s="50" customFormat="1" ht="24" customHeight="1" x14ac:dyDescent="0.2">
      <c r="A302" s="181">
        <f t="shared" si="84"/>
        <v>2655495</v>
      </c>
      <c r="B302" s="296">
        <v>68</v>
      </c>
      <c r="C302" s="264">
        <v>68</v>
      </c>
      <c r="D302" s="297">
        <v>13099</v>
      </c>
      <c r="E302" s="251" t="s">
        <v>183</v>
      </c>
      <c r="F302" s="252" t="s">
        <v>1071</v>
      </c>
      <c r="G302" s="251" t="s">
        <v>87</v>
      </c>
      <c r="H302" s="272" t="s">
        <v>983</v>
      </c>
      <c r="I302" s="292" t="s">
        <v>1072</v>
      </c>
      <c r="J302" s="64" t="s">
        <v>1073</v>
      </c>
      <c r="K302" s="64"/>
      <c r="L302" s="64" t="s">
        <v>2384</v>
      </c>
      <c r="M302" s="290" t="s">
        <v>2380</v>
      </c>
      <c r="N302" s="98"/>
      <c r="O302" s="64"/>
      <c r="P302" s="89"/>
      <c r="Q302" s="253">
        <v>30</v>
      </c>
      <c r="R302" s="254">
        <v>10</v>
      </c>
      <c r="S302" s="64">
        <v>0</v>
      </c>
      <c r="T302" s="64">
        <v>0</v>
      </c>
      <c r="U302" s="89">
        <v>0</v>
      </c>
      <c r="V302" s="258">
        <v>18</v>
      </c>
      <c r="W302" s="98">
        <v>0</v>
      </c>
      <c r="X302" s="83">
        <v>0</v>
      </c>
      <c r="Y302" s="98">
        <v>0</v>
      </c>
      <c r="Z302" s="64">
        <v>0</v>
      </c>
      <c r="AA302" s="323">
        <v>1477052</v>
      </c>
      <c r="AB302" s="323">
        <v>0</v>
      </c>
      <c r="AC302" s="324">
        <f t="shared" si="85"/>
        <v>1477052</v>
      </c>
      <c r="AD302" s="74">
        <v>4500000</v>
      </c>
      <c r="AE302" s="74">
        <v>6000000</v>
      </c>
      <c r="AF302" s="334">
        <f t="shared" si="86"/>
        <v>281982.65454545454</v>
      </c>
      <c r="AG302" s="112">
        <f t="shared" si="87"/>
        <v>44311560</v>
      </c>
      <c r="AH302" s="74">
        <f t="shared" si="88"/>
        <v>0</v>
      </c>
      <c r="AI302" s="74">
        <f t="shared" si="89"/>
        <v>2819826.5454545454</v>
      </c>
      <c r="AJ302" s="74">
        <f t="shared" si="90"/>
        <v>0</v>
      </c>
      <c r="AK302" s="74">
        <f t="shared" si="91"/>
        <v>4500000</v>
      </c>
      <c r="AL302" s="74">
        <f t="shared" si="92"/>
        <v>6000000</v>
      </c>
      <c r="AM302" s="74">
        <f t="shared" si="93"/>
        <v>0</v>
      </c>
      <c r="AN302" s="74">
        <f t="shared" si="94"/>
        <v>0</v>
      </c>
      <c r="AO302" s="74">
        <f t="shared" si="95"/>
        <v>0</v>
      </c>
      <c r="AP302" s="74">
        <f t="shared" si="96"/>
        <v>3600000</v>
      </c>
      <c r="AQ302" s="74">
        <v>0</v>
      </c>
      <c r="AR302" s="74">
        <v>0</v>
      </c>
      <c r="AS302" s="74">
        <v>0</v>
      </c>
      <c r="AT302" s="79">
        <v>0</v>
      </c>
      <c r="AU302" s="81">
        <f t="shared" si="97"/>
        <v>61231386.545454547</v>
      </c>
      <c r="AV302" s="112">
        <f t="shared" si="98"/>
        <v>42845189.487272725</v>
      </c>
      <c r="AW302" s="74">
        <f t="shared" si="99"/>
        <v>61231386.545454547</v>
      </c>
      <c r="AX302" s="74">
        <f t="shared" si="100"/>
        <v>4286197.0581818186</v>
      </c>
      <c r="AY302" s="75">
        <f t="shared" si="101"/>
        <v>284518.94872727245</v>
      </c>
      <c r="AZ302" s="74">
        <v>0</v>
      </c>
      <c r="BA302" s="74">
        <v>0</v>
      </c>
      <c r="BB302" s="74">
        <v>0</v>
      </c>
      <c r="BC302" s="79">
        <v>0</v>
      </c>
      <c r="BD302" s="79">
        <v>0</v>
      </c>
      <c r="BE302" s="79">
        <v>0</v>
      </c>
      <c r="BF302" s="77">
        <v>0</v>
      </c>
      <c r="BG302" s="344">
        <f t="shared" si="102"/>
        <v>4570716.006909091</v>
      </c>
      <c r="BH302" s="187">
        <f t="shared" si="103"/>
        <v>56660670</v>
      </c>
      <c r="BI302" s="339" t="s">
        <v>3303</v>
      </c>
      <c r="BJ302" s="50">
        <v>13099</v>
      </c>
      <c r="BK302" s="50" t="s">
        <v>3636</v>
      </c>
      <c r="BM302" s="50">
        <f t="shared" si="104"/>
        <v>0</v>
      </c>
    </row>
    <row r="303" spans="1:65" s="50" customFormat="1" ht="24" customHeight="1" x14ac:dyDescent="0.2">
      <c r="A303" s="181">
        <f t="shared" si="84"/>
        <v>2655495</v>
      </c>
      <c r="B303" s="296">
        <v>38</v>
      </c>
      <c r="C303" s="264">
        <v>38</v>
      </c>
      <c r="D303" s="297">
        <v>13100</v>
      </c>
      <c r="E303" s="251" t="s">
        <v>435</v>
      </c>
      <c r="F303" s="252" t="s">
        <v>1074</v>
      </c>
      <c r="G303" s="251" t="s">
        <v>87</v>
      </c>
      <c r="H303" s="272" t="s">
        <v>983</v>
      </c>
      <c r="I303" s="292" t="s">
        <v>1075</v>
      </c>
      <c r="J303" s="64" t="s">
        <v>1076</v>
      </c>
      <c r="K303" s="64" t="s">
        <v>1077</v>
      </c>
      <c r="L303" s="64" t="s">
        <v>2384</v>
      </c>
      <c r="M303" s="290" t="s">
        <v>2381</v>
      </c>
      <c r="N303" s="98"/>
      <c r="O303" s="64"/>
      <c r="P303" s="89"/>
      <c r="Q303" s="253">
        <v>30</v>
      </c>
      <c r="R303" s="254">
        <v>22</v>
      </c>
      <c r="S303" s="64">
        <v>0</v>
      </c>
      <c r="T303" s="64">
        <v>0</v>
      </c>
      <c r="U303" s="89">
        <v>0</v>
      </c>
      <c r="V303" s="258">
        <v>20</v>
      </c>
      <c r="W303" s="98">
        <v>0</v>
      </c>
      <c r="X303" s="83">
        <v>0</v>
      </c>
      <c r="Y303" s="98">
        <v>2</v>
      </c>
      <c r="Z303" s="64">
        <v>2</v>
      </c>
      <c r="AA303" s="323">
        <v>1311206</v>
      </c>
      <c r="AB303" s="323">
        <v>46667</v>
      </c>
      <c r="AC303" s="324">
        <f t="shared" si="85"/>
        <v>1357873</v>
      </c>
      <c r="AD303" s="74">
        <v>4500000</v>
      </c>
      <c r="AE303" s="74">
        <v>6000000</v>
      </c>
      <c r="AF303" s="334">
        <f t="shared" si="86"/>
        <v>259230.3</v>
      </c>
      <c r="AG303" s="112">
        <f t="shared" si="87"/>
        <v>39336180</v>
      </c>
      <c r="AH303" s="74">
        <f t="shared" si="88"/>
        <v>1400010</v>
      </c>
      <c r="AI303" s="74">
        <f t="shared" si="89"/>
        <v>5703066.5999999996</v>
      </c>
      <c r="AJ303" s="74">
        <f t="shared" si="90"/>
        <v>5310990</v>
      </c>
      <c r="AK303" s="74">
        <f t="shared" si="91"/>
        <v>4500000</v>
      </c>
      <c r="AL303" s="74">
        <f t="shared" si="92"/>
        <v>6000000</v>
      </c>
      <c r="AM303" s="74">
        <f t="shared" si="93"/>
        <v>0</v>
      </c>
      <c r="AN303" s="74">
        <f t="shared" si="94"/>
        <v>0</v>
      </c>
      <c r="AO303" s="74">
        <f t="shared" si="95"/>
        <v>0</v>
      </c>
      <c r="AP303" s="74">
        <f t="shared" si="96"/>
        <v>4000000</v>
      </c>
      <c r="AQ303" s="74">
        <v>0</v>
      </c>
      <c r="AR303" s="74">
        <v>0</v>
      </c>
      <c r="AS303" s="74">
        <v>0</v>
      </c>
      <c r="AT303" s="79">
        <v>0</v>
      </c>
      <c r="AU303" s="81">
        <f t="shared" si="97"/>
        <v>66250246.600000001</v>
      </c>
      <c r="AV303" s="112">
        <f t="shared" si="98"/>
        <v>42173508.637999997</v>
      </c>
      <c r="AW303" s="74">
        <f t="shared" si="99"/>
        <v>60939256.600000001</v>
      </c>
      <c r="AX303" s="74">
        <f t="shared" si="100"/>
        <v>4265747.9620000003</v>
      </c>
      <c r="AY303" s="75">
        <f t="shared" si="101"/>
        <v>217350.86379999967</v>
      </c>
      <c r="AZ303" s="74">
        <v>0</v>
      </c>
      <c r="BA303" s="74">
        <v>0</v>
      </c>
      <c r="BB303" s="74">
        <v>0</v>
      </c>
      <c r="BC303" s="79">
        <v>0</v>
      </c>
      <c r="BD303" s="79">
        <v>0</v>
      </c>
      <c r="BE303" s="79">
        <v>0</v>
      </c>
      <c r="BF303" s="77">
        <v>0</v>
      </c>
      <c r="BG303" s="344">
        <f t="shared" si="102"/>
        <v>4483098.8257999998</v>
      </c>
      <c r="BH303" s="187">
        <f t="shared" si="103"/>
        <v>61767147</v>
      </c>
      <c r="BJ303" s="50">
        <v>13100</v>
      </c>
      <c r="BK303" s="50" t="s">
        <v>3637</v>
      </c>
      <c r="BM303" s="50">
        <f t="shared" si="104"/>
        <v>0</v>
      </c>
    </row>
    <row r="304" spans="1:65" s="50" customFormat="1" ht="24" customHeight="1" x14ac:dyDescent="0.2">
      <c r="A304" s="181">
        <f t="shared" si="84"/>
        <v>2655495</v>
      </c>
      <c r="B304" s="296">
        <v>56</v>
      </c>
      <c r="C304" s="264">
        <v>56</v>
      </c>
      <c r="D304" s="297">
        <v>13101</v>
      </c>
      <c r="E304" s="251" t="s">
        <v>294</v>
      </c>
      <c r="F304" s="252" t="s">
        <v>1078</v>
      </c>
      <c r="G304" s="251" t="s">
        <v>87</v>
      </c>
      <c r="H304" s="272" t="s">
        <v>983</v>
      </c>
      <c r="I304" s="292" t="s">
        <v>1079</v>
      </c>
      <c r="J304" s="64" t="s">
        <v>1080</v>
      </c>
      <c r="K304" s="64" t="s">
        <v>1081</v>
      </c>
      <c r="L304" s="64" t="s">
        <v>2384</v>
      </c>
      <c r="M304" s="290" t="s">
        <v>2380</v>
      </c>
      <c r="N304" s="98"/>
      <c r="O304" s="64"/>
      <c r="P304" s="89"/>
      <c r="Q304" s="253">
        <v>30</v>
      </c>
      <c r="R304" s="254">
        <v>51</v>
      </c>
      <c r="S304" s="64">
        <v>0</v>
      </c>
      <c r="T304" s="64">
        <v>0</v>
      </c>
      <c r="U304" s="89">
        <v>0</v>
      </c>
      <c r="V304" s="258">
        <v>19</v>
      </c>
      <c r="W304" s="98">
        <v>0</v>
      </c>
      <c r="X304" s="83">
        <v>0</v>
      </c>
      <c r="Y304" s="98">
        <v>1</v>
      </c>
      <c r="Z304" s="64">
        <v>1</v>
      </c>
      <c r="AA304" s="323">
        <v>1477052</v>
      </c>
      <c r="AB304" s="323">
        <v>0</v>
      </c>
      <c r="AC304" s="324">
        <f t="shared" si="85"/>
        <v>1477052</v>
      </c>
      <c r="AD304" s="74">
        <v>4500000</v>
      </c>
      <c r="AE304" s="74">
        <v>6000000</v>
      </c>
      <c r="AF304" s="334">
        <f t="shared" si="86"/>
        <v>281982.65454545454</v>
      </c>
      <c r="AG304" s="112">
        <f t="shared" si="87"/>
        <v>44311560</v>
      </c>
      <c r="AH304" s="74">
        <f t="shared" si="88"/>
        <v>0</v>
      </c>
      <c r="AI304" s="74">
        <f t="shared" si="89"/>
        <v>14381115.381818181</v>
      </c>
      <c r="AJ304" s="74">
        <f t="shared" si="90"/>
        <v>2655495</v>
      </c>
      <c r="AK304" s="74">
        <f t="shared" si="91"/>
        <v>4500000</v>
      </c>
      <c r="AL304" s="74">
        <f t="shared" si="92"/>
        <v>6000000</v>
      </c>
      <c r="AM304" s="74">
        <f t="shared" si="93"/>
        <v>0</v>
      </c>
      <c r="AN304" s="74">
        <f t="shared" si="94"/>
        <v>0</v>
      </c>
      <c r="AO304" s="74">
        <f t="shared" si="95"/>
        <v>0</v>
      </c>
      <c r="AP304" s="74">
        <f t="shared" si="96"/>
        <v>3800000</v>
      </c>
      <c r="AQ304" s="74">
        <v>0</v>
      </c>
      <c r="AR304" s="74">
        <v>0</v>
      </c>
      <c r="AS304" s="74">
        <v>0</v>
      </c>
      <c r="AT304" s="79">
        <v>0</v>
      </c>
      <c r="AU304" s="81">
        <f t="shared" si="97"/>
        <v>75648170.381818175</v>
      </c>
      <c r="AV304" s="112">
        <f t="shared" si="98"/>
        <v>53583188.105090901</v>
      </c>
      <c r="AW304" s="74">
        <f t="shared" si="99"/>
        <v>72992675.381818175</v>
      </c>
      <c r="AX304" s="74">
        <f t="shared" si="100"/>
        <v>5109487.2767272731</v>
      </c>
      <c r="AY304" s="75">
        <f t="shared" si="101"/>
        <v>1358318.8105090903</v>
      </c>
      <c r="AZ304" s="74">
        <v>0</v>
      </c>
      <c r="BA304" s="74">
        <v>0</v>
      </c>
      <c r="BB304" s="74">
        <v>0</v>
      </c>
      <c r="BC304" s="79">
        <v>0</v>
      </c>
      <c r="BD304" s="79">
        <v>0</v>
      </c>
      <c r="BE304" s="79">
        <v>0</v>
      </c>
      <c r="BF304" s="77">
        <v>0</v>
      </c>
      <c r="BG304" s="344">
        <f t="shared" si="102"/>
        <v>6467806.0872363634</v>
      </c>
      <c r="BH304" s="187">
        <f t="shared" si="103"/>
        <v>69180364</v>
      </c>
      <c r="BJ304" s="50">
        <v>13101</v>
      </c>
      <c r="BK304" s="50" t="s">
        <v>3638</v>
      </c>
      <c r="BM304" s="50">
        <f t="shared" si="104"/>
        <v>0</v>
      </c>
    </row>
    <row r="305" spans="1:65" s="50" customFormat="1" ht="24" customHeight="1" x14ac:dyDescent="0.2">
      <c r="A305" s="181">
        <f t="shared" si="84"/>
        <v>2655495</v>
      </c>
      <c r="B305" s="296">
        <v>49</v>
      </c>
      <c r="C305" s="264">
        <v>49</v>
      </c>
      <c r="D305" s="297">
        <v>13102</v>
      </c>
      <c r="E305" s="251" t="s">
        <v>1082</v>
      </c>
      <c r="F305" s="252" t="s">
        <v>1083</v>
      </c>
      <c r="G305" s="251" t="s">
        <v>87</v>
      </c>
      <c r="H305" s="272" t="s">
        <v>983</v>
      </c>
      <c r="I305" s="292" t="s">
        <v>1084</v>
      </c>
      <c r="J305" s="64" t="s">
        <v>1085</v>
      </c>
      <c r="K305" s="64" t="s">
        <v>1086</v>
      </c>
      <c r="L305" s="64" t="s">
        <v>2384</v>
      </c>
      <c r="M305" s="290" t="s">
        <v>2380</v>
      </c>
      <c r="N305" s="98"/>
      <c r="O305" s="64"/>
      <c r="P305" s="89"/>
      <c r="Q305" s="253">
        <v>30</v>
      </c>
      <c r="R305" s="254">
        <v>80</v>
      </c>
      <c r="S305" s="64">
        <v>0</v>
      </c>
      <c r="T305" s="64">
        <v>0</v>
      </c>
      <c r="U305" s="89">
        <v>0</v>
      </c>
      <c r="V305" s="258">
        <v>20</v>
      </c>
      <c r="W305" s="98">
        <v>0</v>
      </c>
      <c r="X305" s="83">
        <v>0</v>
      </c>
      <c r="Y305" s="98">
        <v>0</v>
      </c>
      <c r="Z305" s="64">
        <v>0</v>
      </c>
      <c r="AA305" s="323">
        <v>1477052</v>
      </c>
      <c r="AB305" s="323">
        <v>0</v>
      </c>
      <c r="AC305" s="324">
        <f t="shared" si="85"/>
        <v>1477052</v>
      </c>
      <c r="AD305" s="74">
        <v>4500000</v>
      </c>
      <c r="AE305" s="74">
        <v>6000000</v>
      </c>
      <c r="AF305" s="334">
        <f t="shared" si="86"/>
        <v>281982.65454545454</v>
      </c>
      <c r="AG305" s="112">
        <f t="shared" si="87"/>
        <v>44311560</v>
      </c>
      <c r="AH305" s="74">
        <f t="shared" si="88"/>
        <v>0</v>
      </c>
      <c r="AI305" s="74">
        <f t="shared" si="89"/>
        <v>22558612.363636363</v>
      </c>
      <c r="AJ305" s="74">
        <f t="shared" si="90"/>
        <v>0</v>
      </c>
      <c r="AK305" s="74">
        <f t="shared" si="91"/>
        <v>4500000</v>
      </c>
      <c r="AL305" s="74">
        <f t="shared" si="92"/>
        <v>6000000</v>
      </c>
      <c r="AM305" s="74">
        <f t="shared" si="93"/>
        <v>0</v>
      </c>
      <c r="AN305" s="74">
        <f t="shared" si="94"/>
        <v>0</v>
      </c>
      <c r="AO305" s="74">
        <f t="shared" si="95"/>
        <v>0</v>
      </c>
      <c r="AP305" s="74">
        <f t="shared" si="96"/>
        <v>4000000</v>
      </c>
      <c r="AQ305" s="74">
        <v>0</v>
      </c>
      <c r="AR305" s="74">
        <v>0</v>
      </c>
      <c r="AS305" s="74">
        <v>0</v>
      </c>
      <c r="AT305" s="79">
        <v>0</v>
      </c>
      <c r="AU305" s="81">
        <f t="shared" si="97"/>
        <v>81370172.36363636</v>
      </c>
      <c r="AV305" s="112">
        <f t="shared" si="98"/>
        <v>61174260.298181817</v>
      </c>
      <c r="AW305" s="74">
        <f t="shared" si="99"/>
        <v>81370172.36363636</v>
      </c>
      <c r="AX305" s="74">
        <f t="shared" si="100"/>
        <v>5695912.0654545454</v>
      </c>
      <c r="AY305" s="75">
        <f t="shared" si="101"/>
        <v>2117426.0298181819</v>
      </c>
      <c r="AZ305" s="74">
        <v>0</v>
      </c>
      <c r="BA305" s="74">
        <v>0</v>
      </c>
      <c r="BB305" s="74">
        <v>0</v>
      </c>
      <c r="BC305" s="79">
        <v>0</v>
      </c>
      <c r="BD305" s="79">
        <v>0</v>
      </c>
      <c r="BE305" s="79">
        <v>0</v>
      </c>
      <c r="BF305" s="77">
        <v>0</v>
      </c>
      <c r="BG305" s="344">
        <f t="shared" si="102"/>
        <v>7813338.0952727273</v>
      </c>
      <c r="BH305" s="187">
        <f t="shared" si="103"/>
        <v>73556834</v>
      </c>
      <c r="BJ305" s="50">
        <v>13102</v>
      </c>
      <c r="BK305" s="50" t="s">
        <v>3639</v>
      </c>
      <c r="BM305" s="50">
        <f t="shared" si="104"/>
        <v>0</v>
      </c>
    </row>
    <row r="306" spans="1:65" s="50" customFormat="1" ht="24" customHeight="1" x14ac:dyDescent="0.2">
      <c r="A306" s="181">
        <f t="shared" si="84"/>
        <v>2655495</v>
      </c>
      <c r="B306" s="296">
        <v>66</v>
      </c>
      <c r="C306" s="264">
        <v>66</v>
      </c>
      <c r="D306" s="297">
        <v>13103</v>
      </c>
      <c r="E306" s="251" t="s">
        <v>1087</v>
      </c>
      <c r="F306" s="252" t="s">
        <v>1088</v>
      </c>
      <c r="G306" s="251" t="s">
        <v>87</v>
      </c>
      <c r="H306" s="272" t="s">
        <v>983</v>
      </c>
      <c r="I306" s="292" t="s">
        <v>1089</v>
      </c>
      <c r="J306" s="64" t="s">
        <v>1090</v>
      </c>
      <c r="K306" s="64" t="s">
        <v>1091</v>
      </c>
      <c r="L306" s="64" t="s">
        <v>2384</v>
      </c>
      <c r="M306" s="290" t="s">
        <v>2380</v>
      </c>
      <c r="N306" s="98"/>
      <c r="O306" s="64"/>
      <c r="P306" s="89"/>
      <c r="Q306" s="253">
        <v>30</v>
      </c>
      <c r="R306" s="254">
        <v>80</v>
      </c>
      <c r="S306" s="64">
        <v>0</v>
      </c>
      <c r="T306" s="64">
        <v>0</v>
      </c>
      <c r="U306" s="89">
        <v>0</v>
      </c>
      <c r="V306" s="258">
        <v>20</v>
      </c>
      <c r="W306" s="98">
        <v>0</v>
      </c>
      <c r="X306" s="83">
        <v>0</v>
      </c>
      <c r="Y306" s="98">
        <v>0</v>
      </c>
      <c r="Z306" s="64">
        <v>0</v>
      </c>
      <c r="AA306" s="323">
        <v>1477052</v>
      </c>
      <c r="AB306" s="323">
        <v>46667</v>
      </c>
      <c r="AC306" s="324">
        <f t="shared" si="85"/>
        <v>1523719</v>
      </c>
      <c r="AD306" s="74">
        <v>4500000</v>
      </c>
      <c r="AE306" s="74">
        <v>6000000</v>
      </c>
      <c r="AF306" s="334">
        <f t="shared" si="86"/>
        <v>290891.80909090908</v>
      </c>
      <c r="AG306" s="112">
        <f t="shared" si="87"/>
        <v>44311560</v>
      </c>
      <c r="AH306" s="74">
        <f t="shared" si="88"/>
        <v>1400010</v>
      </c>
      <c r="AI306" s="74">
        <f t="shared" si="89"/>
        <v>23271344.727272727</v>
      </c>
      <c r="AJ306" s="74">
        <f t="shared" si="90"/>
        <v>0</v>
      </c>
      <c r="AK306" s="74">
        <f t="shared" si="91"/>
        <v>4500000</v>
      </c>
      <c r="AL306" s="74">
        <f t="shared" si="92"/>
        <v>6000000</v>
      </c>
      <c r="AM306" s="74">
        <f t="shared" si="93"/>
        <v>0</v>
      </c>
      <c r="AN306" s="74">
        <f t="shared" si="94"/>
        <v>0</v>
      </c>
      <c r="AO306" s="74">
        <f t="shared" si="95"/>
        <v>0</v>
      </c>
      <c r="AP306" s="74">
        <f t="shared" si="96"/>
        <v>4000000</v>
      </c>
      <c r="AQ306" s="74">
        <v>0</v>
      </c>
      <c r="AR306" s="74">
        <v>0</v>
      </c>
      <c r="AS306" s="74">
        <v>0</v>
      </c>
      <c r="AT306" s="79">
        <v>0</v>
      </c>
      <c r="AU306" s="81">
        <f t="shared" si="97"/>
        <v>83482914.727272719</v>
      </c>
      <c r="AV306" s="112">
        <f t="shared" si="98"/>
        <v>63139110.696363628</v>
      </c>
      <c r="AW306" s="74">
        <f t="shared" si="99"/>
        <v>83482914.727272719</v>
      </c>
      <c r="AX306" s="74">
        <f t="shared" si="100"/>
        <v>5843804.0309090912</v>
      </c>
      <c r="AY306" s="75">
        <f t="shared" si="101"/>
        <v>2313911.0696363631</v>
      </c>
      <c r="AZ306" s="74">
        <v>0</v>
      </c>
      <c r="BA306" s="74">
        <v>0</v>
      </c>
      <c r="BB306" s="74">
        <v>0</v>
      </c>
      <c r="BC306" s="79">
        <v>0</v>
      </c>
      <c r="BD306" s="79">
        <v>0</v>
      </c>
      <c r="BE306" s="79">
        <v>0</v>
      </c>
      <c r="BF306" s="77">
        <v>0</v>
      </c>
      <c r="BG306" s="344">
        <f t="shared" si="102"/>
        <v>8157715.1005454548</v>
      </c>
      <c r="BH306" s="187">
        <f t="shared" si="103"/>
        <v>75325199</v>
      </c>
      <c r="BJ306" s="50">
        <v>13103</v>
      </c>
      <c r="BK306" s="50" t="s">
        <v>3640</v>
      </c>
      <c r="BM306" s="50">
        <f t="shared" si="104"/>
        <v>0</v>
      </c>
    </row>
    <row r="307" spans="1:65" s="50" customFormat="1" ht="24" customHeight="1" x14ac:dyDescent="0.2">
      <c r="A307" s="181">
        <f t="shared" si="84"/>
        <v>2655495</v>
      </c>
      <c r="B307" s="296">
        <v>60</v>
      </c>
      <c r="C307" s="264">
        <v>60</v>
      </c>
      <c r="D307" s="297">
        <v>13104</v>
      </c>
      <c r="E307" s="251" t="s">
        <v>1027</v>
      </c>
      <c r="F307" s="252" t="s">
        <v>1092</v>
      </c>
      <c r="G307" s="251" t="s">
        <v>87</v>
      </c>
      <c r="H307" s="272" t="s">
        <v>983</v>
      </c>
      <c r="I307" s="292" t="s">
        <v>1093</v>
      </c>
      <c r="J307" s="64" t="s">
        <v>1094</v>
      </c>
      <c r="K307" s="64" t="s">
        <v>1095</v>
      </c>
      <c r="L307" s="64" t="s">
        <v>2384</v>
      </c>
      <c r="M307" s="290" t="s">
        <v>2380</v>
      </c>
      <c r="N307" s="98"/>
      <c r="O307" s="64"/>
      <c r="P307" s="89"/>
      <c r="Q307" s="253">
        <v>30</v>
      </c>
      <c r="R307" s="254">
        <v>32</v>
      </c>
      <c r="S307" s="64">
        <v>0</v>
      </c>
      <c r="T307" s="64">
        <v>0</v>
      </c>
      <c r="U307" s="89">
        <v>0</v>
      </c>
      <c r="V307" s="258">
        <v>18</v>
      </c>
      <c r="W307" s="98">
        <v>0</v>
      </c>
      <c r="X307" s="83">
        <v>0</v>
      </c>
      <c r="Y307" s="98">
        <v>0</v>
      </c>
      <c r="Z307" s="64">
        <v>0</v>
      </c>
      <c r="AA307" s="323">
        <v>1477052</v>
      </c>
      <c r="AB307" s="323">
        <v>0</v>
      </c>
      <c r="AC307" s="324">
        <f t="shared" si="85"/>
        <v>1477052</v>
      </c>
      <c r="AD307" s="74">
        <v>4500000</v>
      </c>
      <c r="AE307" s="74">
        <v>6000000</v>
      </c>
      <c r="AF307" s="334">
        <f t="shared" si="86"/>
        <v>281982.65454545454</v>
      </c>
      <c r="AG307" s="112">
        <f t="shared" si="87"/>
        <v>44311560</v>
      </c>
      <c r="AH307" s="74">
        <f t="shared" si="88"/>
        <v>0</v>
      </c>
      <c r="AI307" s="74">
        <f t="shared" si="89"/>
        <v>9023444.9454545453</v>
      </c>
      <c r="AJ307" s="74">
        <f t="shared" si="90"/>
        <v>0</v>
      </c>
      <c r="AK307" s="74">
        <f t="shared" si="91"/>
        <v>4500000</v>
      </c>
      <c r="AL307" s="74">
        <f t="shared" si="92"/>
        <v>6000000</v>
      </c>
      <c r="AM307" s="74">
        <f t="shared" si="93"/>
        <v>0</v>
      </c>
      <c r="AN307" s="74">
        <f t="shared" si="94"/>
        <v>0</v>
      </c>
      <c r="AO307" s="74">
        <f t="shared" si="95"/>
        <v>0</v>
      </c>
      <c r="AP307" s="74">
        <f t="shared" si="96"/>
        <v>3600000</v>
      </c>
      <c r="AQ307" s="74">
        <v>0</v>
      </c>
      <c r="AR307" s="74">
        <v>0</v>
      </c>
      <c r="AS307" s="74">
        <v>0</v>
      </c>
      <c r="AT307" s="79">
        <v>0</v>
      </c>
      <c r="AU307" s="81">
        <f t="shared" si="97"/>
        <v>67435004.945454538</v>
      </c>
      <c r="AV307" s="112">
        <f t="shared" si="98"/>
        <v>48614554.599272721</v>
      </c>
      <c r="AW307" s="74">
        <f t="shared" si="99"/>
        <v>67435004.945454538</v>
      </c>
      <c r="AX307" s="74">
        <f t="shared" si="100"/>
        <v>4720450.3461818183</v>
      </c>
      <c r="AY307" s="75">
        <f t="shared" si="101"/>
        <v>861455.45992727205</v>
      </c>
      <c r="AZ307" s="74">
        <v>0</v>
      </c>
      <c r="BA307" s="74">
        <v>0</v>
      </c>
      <c r="BB307" s="74">
        <v>0</v>
      </c>
      <c r="BC307" s="79">
        <v>0</v>
      </c>
      <c r="BD307" s="79">
        <v>0</v>
      </c>
      <c r="BE307" s="79">
        <v>0</v>
      </c>
      <c r="BF307" s="77">
        <v>0</v>
      </c>
      <c r="BG307" s="344">
        <f t="shared" si="102"/>
        <v>5581905.8061090903</v>
      </c>
      <c r="BH307" s="187">
        <f t="shared" si="103"/>
        <v>61853099</v>
      </c>
      <c r="BJ307" s="50">
        <v>13104</v>
      </c>
      <c r="BK307" s="50" t="s">
        <v>3641</v>
      </c>
      <c r="BM307" s="50">
        <f t="shared" si="104"/>
        <v>0</v>
      </c>
    </row>
    <row r="308" spans="1:65" s="50" customFormat="1" ht="24" customHeight="1" x14ac:dyDescent="0.2">
      <c r="A308" s="181">
        <f t="shared" si="84"/>
        <v>2655495</v>
      </c>
      <c r="B308" s="296">
        <v>65</v>
      </c>
      <c r="C308" s="264">
        <v>65</v>
      </c>
      <c r="D308" s="297">
        <v>13105</v>
      </c>
      <c r="E308" s="251" t="s">
        <v>1096</v>
      </c>
      <c r="F308" s="252" t="s">
        <v>1097</v>
      </c>
      <c r="G308" s="251" t="s">
        <v>87</v>
      </c>
      <c r="H308" s="272" t="s">
        <v>983</v>
      </c>
      <c r="I308" s="292" t="s">
        <v>1098</v>
      </c>
      <c r="J308" s="64" t="s">
        <v>1099</v>
      </c>
      <c r="K308" s="64" t="s">
        <v>1100</v>
      </c>
      <c r="L308" s="64" t="s">
        <v>2384</v>
      </c>
      <c r="M308" s="305" t="s">
        <v>2383</v>
      </c>
      <c r="N308" s="98"/>
      <c r="O308" s="64"/>
      <c r="P308" s="89"/>
      <c r="Q308" s="253">
        <v>30</v>
      </c>
      <c r="R308" s="254">
        <v>100</v>
      </c>
      <c r="S308" s="64">
        <v>0</v>
      </c>
      <c r="T308" s="64">
        <v>0</v>
      </c>
      <c r="U308" s="89">
        <v>0</v>
      </c>
      <c r="V308" s="258">
        <v>20</v>
      </c>
      <c r="W308" s="98">
        <v>0</v>
      </c>
      <c r="X308" s="83">
        <v>0</v>
      </c>
      <c r="Y308" s="98">
        <v>1</v>
      </c>
      <c r="Z308" s="64">
        <v>1</v>
      </c>
      <c r="AA308" s="323">
        <v>1642901</v>
      </c>
      <c r="AB308" s="323">
        <v>0</v>
      </c>
      <c r="AC308" s="324">
        <f t="shared" si="85"/>
        <v>1642901</v>
      </c>
      <c r="AD308" s="74">
        <v>4500000</v>
      </c>
      <c r="AE308" s="74">
        <v>6000000</v>
      </c>
      <c r="AF308" s="334">
        <f t="shared" si="86"/>
        <v>313644.73636363639</v>
      </c>
      <c r="AG308" s="112">
        <f t="shared" si="87"/>
        <v>49287030</v>
      </c>
      <c r="AH308" s="74">
        <f t="shared" si="88"/>
        <v>0</v>
      </c>
      <c r="AI308" s="74">
        <f t="shared" si="89"/>
        <v>31364473.63636364</v>
      </c>
      <c r="AJ308" s="74">
        <f t="shared" si="90"/>
        <v>2655495</v>
      </c>
      <c r="AK308" s="74">
        <f t="shared" si="91"/>
        <v>4500000</v>
      </c>
      <c r="AL308" s="74">
        <f t="shared" si="92"/>
        <v>6000000</v>
      </c>
      <c r="AM308" s="74">
        <f t="shared" si="93"/>
        <v>0</v>
      </c>
      <c r="AN308" s="74">
        <f t="shared" si="94"/>
        <v>0</v>
      </c>
      <c r="AO308" s="74">
        <f t="shared" si="95"/>
        <v>0</v>
      </c>
      <c r="AP308" s="74">
        <f t="shared" si="96"/>
        <v>4000000</v>
      </c>
      <c r="AQ308" s="74">
        <v>0</v>
      </c>
      <c r="AR308" s="74">
        <v>0</v>
      </c>
      <c r="AS308" s="74">
        <v>0</v>
      </c>
      <c r="AT308" s="79">
        <v>0</v>
      </c>
      <c r="AU308" s="81">
        <f t="shared" si="97"/>
        <v>97806998.63636364</v>
      </c>
      <c r="AV308" s="112">
        <f t="shared" si="98"/>
        <v>73990898.381818175</v>
      </c>
      <c r="AW308" s="74">
        <f t="shared" si="99"/>
        <v>95151503.63636364</v>
      </c>
      <c r="AX308" s="74">
        <f t="shared" si="100"/>
        <v>6660605.2545454558</v>
      </c>
      <c r="AY308" s="75">
        <f t="shared" si="101"/>
        <v>3399089.8381818179</v>
      </c>
      <c r="AZ308" s="74">
        <v>0</v>
      </c>
      <c r="BA308" s="74">
        <v>0</v>
      </c>
      <c r="BB308" s="74">
        <v>0</v>
      </c>
      <c r="BC308" s="79">
        <v>0</v>
      </c>
      <c r="BD308" s="79">
        <v>0</v>
      </c>
      <c r="BE308" s="79">
        <v>0</v>
      </c>
      <c r="BF308" s="77">
        <v>0</v>
      </c>
      <c r="BG308" s="344">
        <f t="shared" si="102"/>
        <v>10059695.092727274</v>
      </c>
      <c r="BH308" s="187">
        <f t="shared" si="103"/>
        <v>87747303</v>
      </c>
      <c r="BJ308" s="50">
        <v>13105</v>
      </c>
      <c r="BK308" s="50" t="s">
        <v>3642</v>
      </c>
      <c r="BM308" s="50">
        <f t="shared" si="104"/>
        <v>0</v>
      </c>
    </row>
    <row r="309" spans="1:65" s="50" customFormat="1" ht="24" customHeight="1" x14ac:dyDescent="0.2">
      <c r="A309" s="181">
        <f t="shared" si="84"/>
        <v>2655495</v>
      </c>
      <c r="B309" s="296">
        <v>54</v>
      </c>
      <c r="C309" s="264">
        <v>54</v>
      </c>
      <c r="D309" s="297">
        <v>13106</v>
      </c>
      <c r="E309" s="251" t="s">
        <v>1101</v>
      </c>
      <c r="F309" s="252" t="s">
        <v>1102</v>
      </c>
      <c r="G309" s="251" t="s">
        <v>87</v>
      </c>
      <c r="H309" s="272" t="s">
        <v>983</v>
      </c>
      <c r="I309" s="292" t="s">
        <v>1103</v>
      </c>
      <c r="J309" s="64" t="s">
        <v>1104</v>
      </c>
      <c r="K309" s="64" t="s">
        <v>1105</v>
      </c>
      <c r="L309" s="64" t="s">
        <v>2384</v>
      </c>
      <c r="M309" s="290" t="s">
        <v>2380</v>
      </c>
      <c r="N309" s="98"/>
      <c r="O309" s="64"/>
      <c r="P309" s="89"/>
      <c r="Q309" s="253">
        <v>30</v>
      </c>
      <c r="R309" s="254">
        <v>78</v>
      </c>
      <c r="S309" s="64">
        <v>0</v>
      </c>
      <c r="T309" s="64">
        <v>0</v>
      </c>
      <c r="U309" s="89">
        <v>0</v>
      </c>
      <c r="V309" s="258">
        <v>20</v>
      </c>
      <c r="W309" s="98">
        <v>0</v>
      </c>
      <c r="X309" s="83">
        <v>0</v>
      </c>
      <c r="Y309" s="98">
        <v>0</v>
      </c>
      <c r="Z309" s="64">
        <v>0</v>
      </c>
      <c r="AA309" s="323">
        <v>1477052</v>
      </c>
      <c r="AB309" s="323">
        <v>0</v>
      </c>
      <c r="AC309" s="324">
        <f t="shared" si="85"/>
        <v>1477052</v>
      </c>
      <c r="AD309" s="74">
        <v>4500000</v>
      </c>
      <c r="AE309" s="74">
        <v>6000000</v>
      </c>
      <c r="AF309" s="334">
        <f t="shared" si="86"/>
        <v>281982.65454545454</v>
      </c>
      <c r="AG309" s="112">
        <f t="shared" si="87"/>
        <v>44311560</v>
      </c>
      <c r="AH309" s="74">
        <f t="shared" si="88"/>
        <v>0</v>
      </c>
      <c r="AI309" s="74">
        <f t="shared" si="89"/>
        <v>21994647.054545455</v>
      </c>
      <c r="AJ309" s="74">
        <f t="shared" si="90"/>
        <v>0</v>
      </c>
      <c r="AK309" s="74">
        <f t="shared" si="91"/>
        <v>4500000</v>
      </c>
      <c r="AL309" s="74">
        <f t="shared" si="92"/>
        <v>6000000</v>
      </c>
      <c r="AM309" s="74">
        <f t="shared" si="93"/>
        <v>0</v>
      </c>
      <c r="AN309" s="74">
        <f t="shared" si="94"/>
        <v>0</v>
      </c>
      <c r="AO309" s="74">
        <f t="shared" si="95"/>
        <v>0</v>
      </c>
      <c r="AP309" s="74">
        <f t="shared" si="96"/>
        <v>4000000</v>
      </c>
      <c r="AQ309" s="74">
        <v>0</v>
      </c>
      <c r="AR309" s="74">
        <v>0</v>
      </c>
      <c r="AS309" s="74">
        <v>0</v>
      </c>
      <c r="AT309" s="79">
        <v>0</v>
      </c>
      <c r="AU309" s="81">
        <f t="shared" si="97"/>
        <v>80806207.054545462</v>
      </c>
      <c r="AV309" s="112">
        <f t="shared" si="98"/>
        <v>60649772.560727283</v>
      </c>
      <c r="AW309" s="74">
        <f t="shared" si="99"/>
        <v>80806207.054545462</v>
      </c>
      <c r="AX309" s="74">
        <f t="shared" si="100"/>
        <v>5656434.4938181825</v>
      </c>
      <c r="AY309" s="75">
        <f t="shared" si="101"/>
        <v>2064977.2560727284</v>
      </c>
      <c r="AZ309" s="74">
        <v>0</v>
      </c>
      <c r="BA309" s="74">
        <v>0</v>
      </c>
      <c r="BB309" s="74">
        <v>0</v>
      </c>
      <c r="BC309" s="79">
        <v>0</v>
      </c>
      <c r="BD309" s="79">
        <v>0</v>
      </c>
      <c r="BE309" s="79">
        <v>0</v>
      </c>
      <c r="BF309" s="77">
        <v>0</v>
      </c>
      <c r="BG309" s="344">
        <f t="shared" si="102"/>
        <v>7721411.7498909105</v>
      </c>
      <c r="BH309" s="187">
        <f t="shared" si="103"/>
        <v>73084795</v>
      </c>
      <c r="BJ309" s="50">
        <v>13106</v>
      </c>
      <c r="BK309" s="50" t="s">
        <v>3643</v>
      </c>
      <c r="BM309" s="50">
        <f t="shared" si="104"/>
        <v>0</v>
      </c>
    </row>
    <row r="310" spans="1:65" s="50" customFormat="1" ht="24" customHeight="1" x14ac:dyDescent="0.2">
      <c r="A310" s="181">
        <f t="shared" si="84"/>
        <v>2655495</v>
      </c>
      <c r="B310" s="296">
        <v>74</v>
      </c>
      <c r="C310" s="264">
        <v>74</v>
      </c>
      <c r="D310" s="297">
        <v>13107</v>
      </c>
      <c r="E310" s="251" t="s">
        <v>655</v>
      </c>
      <c r="F310" s="252" t="s">
        <v>1106</v>
      </c>
      <c r="G310" s="251" t="s">
        <v>87</v>
      </c>
      <c r="H310" s="272" t="s">
        <v>983</v>
      </c>
      <c r="I310" s="292" t="s">
        <v>1107</v>
      </c>
      <c r="J310" s="64" t="s">
        <v>1108</v>
      </c>
      <c r="K310" s="64" t="s">
        <v>1109</v>
      </c>
      <c r="L310" s="64" t="s">
        <v>2384</v>
      </c>
      <c r="M310" s="290" t="s">
        <v>2380</v>
      </c>
      <c r="N310" s="98"/>
      <c r="O310" s="64"/>
      <c r="P310" s="89"/>
      <c r="Q310" s="253">
        <v>30</v>
      </c>
      <c r="R310" s="254">
        <v>60</v>
      </c>
      <c r="S310" s="64">
        <v>0</v>
      </c>
      <c r="T310" s="64">
        <v>0</v>
      </c>
      <c r="U310" s="89">
        <v>0</v>
      </c>
      <c r="V310" s="258">
        <v>20</v>
      </c>
      <c r="W310" s="98">
        <v>0</v>
      </c>
      <c r="X310" s="83">
        <v>0</v>
      </c>
      <c r="Y310" s="98">
        <v>0</v>
      </c>
      <c r="Z310" s="64">
        <v>0</v>
      </c>
      <c r="AA310" s="323">
        <v>1477052</v>
      </c>
      <c r="AB310" s="323">
        <v>0</v>
      </c>
      <c r="AC310" s="324">
        <f t="shared" si="85"/>
        <v>1477052</v>
      </c>
      <c r="AD310" s="74">
        <v>4500000</v>
      </c>
      <c r="AE310" s="74">
        <v>6000000</v>
      </c>
      <c r="AF310" s="334">
        <f t="shared" si="86"/>
        <v>281982.65454545454</v>
      </c>
      <c r="AG310" s="112">
        <f t="shared" si="87"/>
        <v>44311560</v>
      </c>
      <c r="AH310" s="74">
        <f t="shared" si="88"/>
        <v>0</v>
      </c>
      <c r="AI310" s="74">
        <f t="shared" si="89"/>
        <v>16918959.272727273</v>
      </c>
      <c r="AJ310" s="74">
        <f t="shared" si="90"/>
        <v>0</v>
      </c>
      <c r="AK310" s="74">
        <f t="shared" si="91"/>
        <v>4500000</v>
      </c>
      <c r="AL310" s="74">
        <f t="shared" si="92"/>
        <v>6000000</v>
      </c>
      <c r="AM310" s="74">
        <f t="shared" si="93"/>
        <v>0</v>
      </c>
      <c r="AN310" s="74">
        <f t="shared" si="94"/>
        <v>0</v>
      </c>
      <c r="AO310" s="74">
        <f t="shared" si="95"/>
        <v>0</v>
      </c>
      <c r="AP310" s="74">
        <f t="shared" si="96"/>
        <v>4000000</v>
      </c>
      <c r="AQ310" s="74">
        <v>0</v>
      </c>
      <c r="AR310" s="74">
        <v>0</v>
      </c>
      <c r="AS310" s="74">
        <v>0</v>
      </c>
      <c r="AT310" s="79">
        <v>0</v>
      </c>
      <c r="AU310" s="81">
        <f t="shared" si="97"/>
        <v>75730519.272727281</v>
      </c>
      <c r="AV310" s="112">
        <f t="shared" si="98"/>
        <v>55929382.923636369</v>
      </c>
      <c r="AW310" s="74">
        <f t="shared" si="99"/>
        <v>75730519.272727281</v>
      </c>
      <c r="AX310" s="74">
        <f t="shared" si="100"/>
        <v>5301136.3490909105</v>
      </c>
      <c r="AY310" s="75">
        <f t="shared" si="101"/>
        <v>1592938.2923636371</v>
      </c>
      <c r="AZ310" s="74">
        <v>0</v>
      </c>
      <c r="BA310" s="74">
        <v>0</v>
      </c>
      <c r="BB310" s="74">
        <v>0</v>
      </c>
      <c r="BC310" s="79">
        <v>0</v>
      </c>
      <c r="BD310" s="79">
        <v>0</v>
      </c>
      <c r="BE310" s="79">
        <v>0</v>
      </c>
      <c r="BF310" s="77">
        <v>0</v>
      </c>
      <c r="BG310" s="344">
        <f t="shared" si="102"/>
        <v>6894074.6414545476</v>
      </c>
      <c r="BH310" s="187">
        <f t="shared" si="103"/>
        <v>68836444</v>
      </c>
      <c r="BJ310" s="50">
        <v>13107</v>
      </c>
      <c r="BK310" s="50" t="s">
        <v>3644</v>
      </c>
      <c r="BM310" s="50">
        <f t="shared" si="104"/>
        <v>0</v>
      </c>
    </row>
    <row r="311" spans="1:65" s="50" customFormat="1" ht="24" customHeight="1" x14ac:dyDescent="0.2">
      <c r="A311" s="181">
        <f t="shared" si="84"/>
        <v>2655495</v>
      </c>
      <c r="B311" s="296">
        <v>48</v>
      </c>
      <c r="C311" s="264">
        <v>48</v>
      </c>
      <c r="D311" s="297">
        <v>13108</v>
      </c>
      <c r="E311" s="251" t="s">
        <v>158</v>
      </c>
      <c r="F311" s="252" t="s">
        <v>1110</v>
      </c>
      <c r="G311" s="251" t="s">
        <v>87</v>
      </c>
      <c r="H311" s="272" t="s">
        <v>983</v>
      </c>
      <c r="I311" s="292" t="s">
        <v>1111</v>
      </c>
      <c r="J311" s="64" t="s">
        <v>1112</v>
      </c>
      <c r="K311" s="64" t="s">
        <v>1113</v>
      </c>
      <c r="L311" s="64" t="s">
        <v>2384</v>
      </c>
      <c r="M311" s="290" t="s">
        <v>2380</v>
      </c>
      <c r="N311" s="98"/>
      <c r="O311" s="64"/>
      <c r="P311" s="89"/>
      <c r="Q311" s="253">
        <v>30</v>
      </c>
      <c r="R311" s="254">
        <v>79</v>
      </c>
      <c r="S311" s="64">
        <v>0</v>
      </c>
      <c r="T311" s="64">
        <v>0</v>
      </c>
      <c r="U311" s="89">
        <v>0</v>
      </c>
      <c r="V311" s="258">
        <v>20</v>
      </c>
      <c r="W311" s="98">
        <v>0</v>
      </c>
      <c r="X311" s="83">
        <v>0</v>
      </c>
      <c r="Y311" s="98">
        <v>0</v>
      </c>
      <c r="Z311" s="64">
        <v>0</v>
      </c>
      <c r="AA311" s="323">
        <v>1477052</v>
      </c>
      <c r="AB311" s="323">
        <v>0</v>
      </c>
      <c r="AC311" s="324">
        <f t="shared" si="85"/>
        <v>1477052</v>
      </c>
      <c r="AD311" s="74">
        <v>4500000</v>
      </c>
      <c r="AE311" s="74">
        <v>6000000</v>
      </c>
      <c r="AF311" s="334">
        <f t="shared" si="86"/>
        <v>281982.65454545454</v>
      </c>
      <c r="AG311" s="112">
        <f t="shared" si="87"/>
        <v>44311560</v>
      </c>
      <c r="AH311" s="74">
        <f t="shared" si="88"/>
        <v>0</v>
      </c>
      <c r="AI311" s="74">
        <f t="shared" si="89"/>
        <v>22276629.709090907</v>
      </c>
      <c r="AJ311" s="74">
        <f t="shared" si="90"/>
        <v>0</v>
      </c>
      <c r="AK311" s="74">
        <f t="shared" si="91"/>
        <v>4500000</v>
      </c>
      <c r="AL311" s="74">
        <f t="shared" si="92"/>
        <v>6000000</v>
      </c>
      <c r="AM311" s="74">
        <f t="shared" si="93"/>
        <v>0</v>
      </c>
      <c r="AN311" s="74">
        <f t="shared" si="94"/>
        <v>0</v>
      </c>
      <c r="AO311" s="74">
        <f t="shared" si="95"/>
        <v>0</v>
      </c>
      <c r="AP311" s="74">
        <f t="shared" si="96"/>
        <v>4000000</v>
      </c>
      <c r="AQ311" s="74">
        <v>0</v>
      </c>
      <c r="AR311" s="74">
        <v>0</v>
      </c>
      <c r="AS311" s="74">
        <v>0</v>
      </c>
      <c r="AT311" s="79">
        <v>0</v>
      </c>
      <c r="AU311" s="81">
        <f t="shared" si="97"/>
        <v>81088189.709090903</v>
      </c>
      <c r="AV311" s="112">
        <f t="shared" si="98"/>
        <v>60912016.429454535</v>
      </c>
      <c r="AW311" s="74">
        <f t="shared" si="99"/>
        <v>81088189.709090903</v>
      </c>
      <c r="AX311" s="74">
        <f t="shared" si="100"/>
        <v>5676173.2796363635</v>
      </c>
      <c r="AY311" s="75">
        <f t="shared" si="101"/>
        <v>2091201.6429454535</v>
      </c>
      <c r="AZ311" s="74">
        <v>0</v>
      </c>
      <c r="BA311" s="74">
        <v>0</v>
      </c>
      <c r="BB311" s="74">
        <v>0</v>
      </c>
      <c r="BC311" s="79">
        <v>0</v>
      </c>
      <c r="BD311" s="79">
        <v>0</v>
      </c>
      <c r="BE311" s="79">
        <v>0</v>
      </c>
      <c r="BF311" s="77">
        <v>0</v>
      </c>
      <c r="BG311" s="344">
        <f t="shared" si="102"/>
        <v>7767374.922581817</v>
      </c>
      <c r="BH311" s="187">
        <f t="shared" si="103"/>
        <v>73320814</v>
      </c>
      <c r="BJ311" s="50">
        <v>13108</v>
      </c>
      <c r="BK311" s="50" t="s">
        <v>3645</v>
      </c>
      <c r="BM311" s="50">
        <f t="shared" si="104"/>
        <v>0</v>
      </c>
    </row>
    <row r="312" spans="1:65" s="50" customFormat="1" ht="24" customHeight="1" x14ac:dyDescent="0.2">
      <c r="A312" s="181">
        <f t="shared" si="84"/>
        <v>2655495</v>
      </c>
      <c r="B312" s="296">
        <v>41</v>
      </c>
      <c r="C312" s="264">
        <v>41</v>
      </c>
      <c r="D312" s="297">
        <v>13109</v>
      </c>
      <c r="E312" s="251" t="s">
        <v>140</v>
      </c>
      <c r="F312" s="252" t="s">
        <v>765</v>
      </c>
      <c r="G312" s="251" t="s">
        <v>87</v>
      </c>
      <c r="H312" s="272" t="s">
        <v>983</v>
      </c>
      <c r="I312" s="292" t="s">
        <v>1114</v>
      </c>
      <c r="J312" s="64" t="s">
        <v>1115</v>
      </c>
      <c r="K312" s="64" t="s">
        <v>1116</v>
      </c>
      <c r="L312" s="64" t="s">
        <v>2384</v>
      </c>
      <c r="M312" s="290" t="s">
        <v>2380</v>
      </c>
      <c r="N312" s="98"/>
      <c r="O312" s="64"/>
      <c r="P312" s="89"/>
      <c r="Q312" s="253">
        <v>30</v>
      </c>
      <c r="R312" s="254">
        <v>100</v>
      </c>
      <c r="S312" s="64">
        <v>0</v>
      </c>
      <c r="T312" s="64">
        <v>0</v>
      </c>
      <c r="U312" s="89">
        <v>0</v>
      </c>
      <c r="V312" s="258">
        <v>20</v>
      </c>
      <c r="W312" s="98">
        <v>0</v>
      </c>
      <c r="X312" s="83">
        <v>0</v>
      </c>
      <c r="Y312" s="98">
        <v>0</v>
      </c>
      <c r="Z312" s="64">
        <v>0</v>
      </c>
      <c r="AA312" s="323">
        <v>1477052</v>
      </c>
      <c r="AB312" s="323">
        <v>46667</v>
      </c>
      <c r="AC312" s="324">
        <f t="shared" si="85"/>
        <v>1523719</v>
      </c>
      <c r="AD312" s="74">
        <v>4500000</v>
      </c>
      <c r="AE312" s="74">
        <v>6000000</v>
      </c>
      <c r="AF312" s="334">
        <f t="shared" si="86"/>
        <v>290891.80909090908</v>
      </c>
      <c r="AG312" s="112">
        <f t="shared" si="87"/>
        <v>44311560</v>
      </c>
      <c r="AH312" s="74">
        <f t="shared" si="88"/>
        <v>1400010</v>
      </c>
      <c r="AI312" s="74">
        <f t="shared" si="89"/>
        <v>29089180.909090906</v>
      </c>
      <c r="AJ312" s="74">
        <f t="shared" si="90"/>
        <v>0</v>
      </c>
      <c r="AK312" s="74">
        <f t="shared" si="91"/>
        <v>4500000</v>
      </c>
      <c r="AL312" s="74">
        <f t="shared" si="92"/>
        <v>6000000</v>
      </c>
      <c r="AM312" s="74">
        <f t="shared" si="93"/>
        <v>0</v>
      </c>
      <c r="AN312" s="74">
        <f t="shared" si="94"/>
        <v>0</v>
      </c>
      <c r="AO312" s="74">
        <f t="shared" si="95"/>
        <v>0</v>
      </c>
      <c r="AP312" s="74">
        <f t="shared" si="96"/>
        <v>4000000</v>
      </c>
      <c r="AQ312" s="74">
        <v>0</v>
      </c>
      <c r="AR312" s="74">
        <v>0</v>
      </c>
      <c r="AS312" s="74">
        <v>0</v>
      </c>
      <c r="AT312" s="79">
        <v>0</v>
      </c>
      <c r="AU312" s="81">
        <f t="shared" si="97"/>
        <v>89300750.909090906</v>
      </c>
      <c r="AV312" s="112">
        <f t="shared" si="98"/>
        <v>68549698.345454544</v>
      </c>
      <c r="AW312" s="74">
        <f t="shared" si="99"/>
        <v>89300750.909090906</v>
      </c>
      <c r="AX312" s="74">
        <f t="shared" si="100"/>
        <v>6251052.5636363644</v>
      </c>
      <c r="AY312" s="75">
        <f t="shared" si="101"/>
        <v>2854969.8345454545</v>
      </c>
      <c r="AZ312" s="74">
        <v>0</v>
      </c>
      <c r="BA312" s="74">
        <v>0</v>
      </c>
      <c r="BB312" s="74">
        <v>0</v>
      </c>
      <c r="BC312" s="79">
        <v>0</v>
      </c>
      <c r="BD312" s="79">
        <v>0</v>
      </c>
      <c r="BE312" s="79">
        <v>0</v>
      </c>
      <c r="BF312" s="77">
        <v>0</v>
      </c>
      <c r="BG312" s="344">
        <f t="shared" si="102"/>
        <v>9106022.3981818184</v>
      </c>
      <c r="BH312" s="187">
        <f t="shared" si="103"/>
        <v>80194728</v>
      </c>
      <c r="BJ312" s="50">
        <v>13109</v>
      </c>
      <c r="BK312" s="50" t="s">
        <v>3646</v>
      </c>
      <c r="BM312" s="50">
        <f t="shared" si="104"/>
        <v>0</v>
      </c>
    </row>
    <row r="313" spans="1:65" s="50" customFormat="1" ht="24" customHeight="1" x14ac:dyDescent="0.2">
      <c r="A313" s="181">
        <f t="shared" si="84"/>
        <v>2655495</v>
      </c>
      <c r="B313" s="296">
        <v>50</v>
      </c>
      <c r="C313" s="264">
        <v>50</v>
      </c>
      <c r="D313" s="297">
        <v>13110</v>
      </c>
      <c r="E313" s="251" t="s">
        <v>1117</v>
      </c>
      <c r="F313" s="252" t="s">
        <v>1118</v>
      </c>
      <c r="G313" s="251" t="s">
        <v>87</v>
      </c>
      <c r="H313" s="272" t="s">
        <v>983</v>
      </c>
      <c r="I313" s="292" t="s">
        <v>1119</v>
      </c>
      <c r="J313" s="64" t="s">
        <v>1120</v>
      </c>
      <c r="K313" s="64" t="s">
        <v>1121</v>
      </c>
      <c r="L313" s="64" t="s">
        <v>2384</v>
      </c>
      <c r="M313" s="290" t="s">
        <v>2383</v>
      </c>
      <c r="N313" s="98"/>
      <c r="O313" s="64"/>
      <c r="P313" s="89"/>
      <c r="Q313" s="253">
        <v>30</v>
      </c>
      <c r="R313" s="254">
        <v>39</v>
      </c>
      <c r="S313" s="64">
        <v>0</v>
      </c>
      <c r="T313" s="64">
        <v>0</v>
      </c>
      <c r="U313" s="89">
        <v>0</v>
      </c>
      <c r="V313" s="258">
        <v>20</v>
      </c>
      <c r="W313" s="98">
        <v>0</v>
      </c>
      <c r="X313" s="83">
        <v>0</v>
      </c>
      <c r="Y313" s="98">
        <v>2</v>
      </c>
      <c r="Z313" s="64">
        <v>0</v>
      </c>
      <c r="AA313" s="323">
        <v>1642901</v>
      </c>
      <c r="AB313" s="323">
        <v>0</v>
      </c>
      <c r="AC313" s="324">
        <f t="shared" si="85"/>
        <v>1642901</v>
      </c>
      <c r="AD313" s="74">
        <v>4500000</v>
      </c>
      <c r="AE313" s="74">
        <v>6000000</v>
      </c>
      <c r="AF313" s="334">
        <f t="shared" si="86"/>
        <v>313644.73636363639</v>
      </c>
      <c r="AG313" s="112">
        <f t="shared" si="87"/>
        <v>49287030</v>
      </c>
      <c r="AH313" s="74">
        <f t="shared" si="88"/>
        <v>0</v>
      </c>
      <c r="AI313" s="74">
        <f t="shared" si="89"/>
        <v>12232144.718181819</v>
      </c>
      <c r="AJ313" s="74">
        <f t="shared" si="90"/>
        <v>0</v>
      </c>
      <c r="AK313" s="74">
        <f t="shared" si="91"/>
        <v>4500000</v>
      </c>
      <c r="AL313" s="74">
        <f t="shared" si="92"/>
        <v>6000000</v>
      </c>
      <c r="AM313" s="74">
        <f t="shared" si="93"/>
        <v>0</v>
      </c>
      <c r="AN313" s="74">
        <f t="shared" si="94"/>
        <v>0</v>
      </c>
      <c r="AO313" s="74">
        <f t="shared" si="95"/>
        <v>0</v>
      </c>
      <c r="AP313" s="74">
        <f t="shared" si="96"/>
        <v>4000000</v>
      </c>
      <c r="AQ313" s="74">
        <v>0</v>
      </c>
      <c r="AR313" s="74">
        <v>0</v>
      </c>
      <c r="AS313" s="74">
        <v>0</v>
      </c>
      <c r="AT313" s="79">
        <v>0</v>
      </c>
      <c r="AU313" s="81">
        <f t="shared" si="97"/>
        <v>76019174.718181819</v>
      </c>
      <c r="AV313" s="112">
        <f t="shared" si="98"/>
        <v>56197832.487909093</v>
      </c>
      <c r="AW313" s="74">
        <f t="shared" si="99"/>
        <v>76019174.718181819</v>
      </c>
      <c r="AX313" s="74">
        <f t="shared" si="100"/>
        <v>5321342.230272728</v>
      </c>
      <c r="AY313" s="75">
        <f t="shared" si="101"/>
        <v>1619783.2487909095</v>
      </c>
      <c r="AZ313" s="74">
        <v>0</v>
      </c>
      <c r="BA313" s="74">
        <v>0</v>
      </c>
      <c r="BB313" s="74">
        <v>0</v>
      </c>
      <c r="BC313" s="79">
        <v>0</v>
      </c>
      <c r="BD313" s="79">
        <v>0</v>
      </c>
      <c r="BE313" s="79">
        <v>0</v>
      </c>
      <c r="BF313" s="77">
        <v>0</v>
      </c>
      <c r="BG313" s="344">
        <f t="shared" si="102"/>
        <v>6941125.4790636376</v>
      </c>
      <c r="BH313" s="187">
        <f t="shared" si="103"/>
        <v>69078049</v>
      </c>
      <c r="BJ313" s="50">
        <v>13110</v>
      </c>
      <c r="BK313" s="50" t="s">
        <v>3647</v>
      </c>
      <c r="BM313" s="50">
        <f t="shared" si="104"/>
        <v>0</v>
      </c>
    </row>
    <row r="314" spans="1:65" s="50" customFormat="1" ht="24" customHeight="1" x14ac:dyDescent="0.2">
      <c r="A314" s="181">
        <f t="shared" si="84"/>
        <v>2655495</v>
      </c>
      <c r="B314" s="296">
        <v>57</v>
      </c>
      <c r="C314" s="264">
        <v>57</v>
      </c>
      <c r="D314" s="297">
        <v>13111</v>
      </c>
      <c r="E314" s="251" t="s">
        <v>1122</v>
      </c>
      <c r="F314" s="252" t="s">
        <v>1123</v>
      </c>
      <c r="G314" s="251" t="s">
        <v>87</v>
      </c>
      <c r="H314" s="272" t="s">
        <v>983</v>
      </c>
      <c r="I314" s="292" t="s">
        <v>1124</v>
      </c>
      <c r="J314" s="64" t="s">
        <v>1125</v>
      </c>
      <c r="K314" s="64" t="s">
        <v>1126</v>
      </c>
      <c r="L314" s="64" t="s">
        <v>2384</v>
      </c>
      <c r="M314" s="290" t="s">
        <v>2380</v>
      </c>
      <c r="N314" s="98"/>
      <c r="O314" s="64"/>
      <c r="P314" s="89"/>
      <c r="Q314" s="253">
        <v>30</v>
      </c>
      <c r="R314" s="254">
        <v>33</v>
      </c>
      <c r="S314" s="64">
        <v>0</v>
      </c>
      <c r="T314" s="64">
        <v>0</v>
      </c>
      <c r="U314" s="89">
        <v>0</v>
      </c>
      <c r="V314" s="258">
        <v>19</v>
      </c>
      <c r="W314" s="98">
        <v>0</v>
      </c>
      <c r="X314" s="83">
        <v>0</v>
      </c>
      <c r="Y314" s="98">
        <v>0</v>
      </c>
      <c r="Z314" s="64">
        <v>0</v>
      </c>
      <c r="AA314" s="323">
        <v>1477052</v>
      </c>
      <c r="AB314" s="323">
        <v>0</v>
      </c>
      <c r="AC314" s="324">
        <f t="shared" si="85"/>
        <v>1477052</v>
      </c>
      <c r="AD314" s="74">
        <v>4500000</v>
      </c>
      <c r="AE314" s="74">
        <v>6000000</v>
      </c>
      <c r="AF314" s="334">
        <f t="shared" si="86"/>
        <v>281982.65454545454</v>
      </c>
      <c r="AG314" s="112">
        <f t="shared" si="87"/>
        <v>44311560</v>
      </c>
      <c r="AH314" s="74">
        <f t="shared" si="88"/>
        <v>0</v>
      </c>
      <c r="AI314" s="74">
        <f t="shared" si="89"/>
        <v>9305427.5999999996</v>
      </c>
      <c r="AJ314" s="74">
        <f t="shared" si="90"/>
        <v>0</v>
      </c>
      <c r="AK314" s="74">
        <f t="shared" si="91"/>
        <v>4500000</v>
      </c>
      <c r="AL314" s="74">
        <f t="shared" si="92"/>
        <v>6000000</v>
      </c>
      <c r="AM314" s="74">
        <f t="shared" si="93"/>
        <v>0</v>
      </c>
      <c r="AN314" s="74">
        <f t="shared" si="94"/>
        <v>0</v>
      </c>
      <c r="AO314" s="74">
        <f t="shared" si="95"/>
        <v>0</v>
      </c>
      <c r="AP314" s="74">
        <f t="shared" si="96"/>
        <v>3800000</v>
      </c>
      <c r="AQ314" s="74">
        <v>0</v>
      </c>
      <c r="AR314" s="74">
        <v>0</v>
      </c>
      <c r="AS314" s="74">
        <v>0</v>
      </c>
      <c r="AT314" s="79">
        <v>0</v>
      </c>
      <c r="AU314" s="81">
        <f t="shared" si="97"/>
        <v>67916987.599999994</v>
      </c>
      <c r="AV314" s="112">
        <f t="shared" si="98"/>
        <v>48862798.467999995</v>
      </c>
      <c r="AW314" s="74">
        <f t="shared" si="99"/>
        <v>67916987.599999994</v>
      </c>
      <c r="AX314" s="74">
        <f t="shared" si="100"/>
        <v>4754189.1320000002</v>
      </c>
      <c r="AY314" s="75">
        <f t="shared" si="101"/>
        <v>886279.84679999948</v>
      </c>
      <c r="AZ314" s="74">
        <v>0</v>
      </c>
      <c r="BA314" s="74">
        <v>0</v>
      </c>
      <c r="BB314" s="74">
        <v>0</v>
      </c>
      <c r="BC314" s="79">
        <v>0</v>
      </c>
      <c r="BD314" s="79">
        <v>0</v>
      </c>
      <c r="BE314" s="79">
        <v>0</v>
      </c>
      <c r="BF314" s="77">
        <v>0</v>
      </c>
      <c r="BG314" s="344">
        <f t="shared" si="102"/>
        <v>5640468.9787999997</v>
      </c>
      <c r="BH314" s="187">
        <f t="shared" si="103"/>
        <v>62276518</v>
      </c>
      <c r="BJ314" s="50">
        <v>13111</v>
      </c>
      <c r="BK314" s="50" t="s">
        <v>3648</v>
      </c>
      <c r="BM314" s="50">
        <f t="shared" si="104"/>
        <v>0</v>
      </c>
    </row>
    <row r="315" spans="1:65" s="50" customFormat="1" ht="24" customHeight="1" x14ac:dyDescent="0.2">
      <c r="A315" s="181">
        <f t="shared" si="84"/>
        <v>2655495</v>
      </c>
      <c r="B315" s="296">
        <v>73</v>
      </c>
      <c r="C315" s="264">
        <v>73</v>
      </c>
      <c r="D315" s="297">
        <v>13112</v>
      </c>
      <c r="E315" s="251" t="s">
        <v>259</v>
      </c>
      <c r="F315" s="252" t="s">
        <v>1127</v>
      </c>
      <c r="G315" s="251" t="s">
        <v>87</v>
      </c>
      <c r="H315" s="272" t="s">
        <v>983</v>
      </c>
      <c r="I315" s="292" t="s">
        <v>1128</v>
      </c>
      <c r="J315" s="64" t="s">
        <v>1129</v>
      </c>
      <c r="K315" s="64" t="s">
        <v>1130</v>
      </c>
      <c r="L315" s="64" t="s">
        <v>2384</v>
      </c>
      <c r="M315" s="290" t="s">
        <v>2383</v>
      </c>
      <c r="N315" s="98"/>
      <c r="O315" s="64"/>
      <c r="P315" s="89"/>
      <c r="Q315" s="253">
        <v>30</v>
      </c>
      <c r="R315" s="254">
        <v>175</v>
      </c>
      <c r="S315" s="64">
        <v>0</v>
      </c>
      <c r="T315" s="64">
        <v>0</v>
      </c>
      <c r="U315" s="89">
        <v>0</v>
      </c>
      <c r="V315" s="259">
        <v>18</v>
      </c>
      <c r="W315" s="98">
        <v>0</v>
      </c>
      <c r="X315" s="83">
        <v>0</v>
      </c>
      <c r="Y315" s="98">
        <v>1</v>
      </c>
      <c r="Z315" s="64">
        <v>1</v>
      </c>
      <c r="AA315" s="323">
        <v>1642901</v>
      </c>
      <c r="AB315" s="323">
        <v>0</v>
      </c>
      <c r="AC315" s="324">
        <f t="shared" si="85"/>
        <v>1642901</v>
      </c>
      <c r="AD315" s="74">
        <v>4500000</v>
      </c>
      <c r="AE315" s="74">
        <v>6000000</v>
      </c>
      <c r="AF315" s="334">
        <f t="shared" si="86"/>
        <v>313644.73636363639</v>
      </c>
      <c r="AG315" s="112">
        <f t="shared" si="87"/>
        <v>49287030</v>
      </c>
      <c r="AH315" s="74">
        <f t="shared" si="88"/>
        <v>0</v>
      </c>
      <c r="AI315" s="74">
        <f t="shared" si="89"/>
        <v>54887828.863636367</v>
      </c>
      <c r="AJ315" s="74">
        <f t="shared" si="90"/>
        <v>2655495</v>
      </c>
      <c r="AK315" s="74">
        <f t="shared" si="91"/>
        <v>4500000</v>
      </c>
      <c r="AL315" s="74">
        <f t="shared" si="92"/>
        <v>6000000</v>
      </c>
      <c r="AM315" s="74">
        <f t="shared" si="93"/>
        <v>0</v>
      </c>
      <c r="AN315" s="74">
        <f t="shared" si="94"/>
        <v>0</v>
      </c>
      <c r="AO315" s="74">
        <f t="shared" si="95"/>
        <v>0</v>
      </c>
      <c r="AP315" s="74">
        <f t="shared" si="96"/>
        <v>3600000</v>
      </c>
      <c r="AQ315" s="74">
        <v>0</v>
      </c>
      <c r="AR315" s="74">
        <v>0</v>
      </c>
      <c r="AS315" s="74">
        <v>0</v>
      </c>
      <c r="AT315" s="79">
        <v>0</v>
      </c>
      <c r="AU315" s="81">
        <f t="shared" si="97"/>
        <v>120930353.86363637</v>
      </c>
      <c r="AV315" s="112">
        <f t="shared" si="98"/>
        <v>95895618.743181825</v>
      </c>
      <c r="AW315" s="74">
        <f t="shared" si="99"/>
        <v>118274858.86363637</v>
      </c>
      <c r="AX315" s="74">
        <f t="shared" si="100"/>
        <v>8279240.120454547</v>
      </c>
      <c r="AY315" s="75">
        <f t="shared" si="101"/>
        <v>6384342.8114772737</v>
      </c>
      <c r="AZ315" s="74">
        <v>0</v>
      </c>
      <c r="BA315" s="74">
        <v>0</v>
      </c>
      <c r="BB315" s="74">
        <v>0</v>
      </c>
      <c r="BC315" s="79">
        <v>0</v>
      </c>
      <c r="BD315" s="79">
        <v>0</v>
      </c>
      <c r="BE315" s="79">
        <v>0</v>
      </c>
      <c r="BF315" s="77">
        <v>0</v>
      </c>
      <c r="BG315" s="344">
        <f t="shared" si="102"/>
        <v>14663582.93193182</v>
      </c>
      <c r="BH315" s="187">
        <f t="shared" si="103"/>
        <v>106266770</v>
      </c>
      <c r="BJ315" s="50">
        <v>13112</v>
      </c>
      <c r="BK315" s="50" t="s">
        <v>3649</v>
      </c>
      <c r="BM315" s="50">
        <f t="shared" si="104"/>
        <v>0</v>
      </c>
    </row>
    <row r="316" spans="1:65" s="50" customFormat="1" ht="24" customHeight="1" x14ac:dyDescent="0.2">
      <c r="A316" s="181">
        <f t="shared" si="84"/>
        <v>2655495</v>
      </c>
      <c r="B316" s="296">
        <v>62</v>
      </c>
      <c r="C316" s="264">
        <v>62</v>
      </c>
      <c r="D316" s="297">
        <v>13113</v>
      </c>
      <c r="E316" s="251" t="s">
        <v>107</v>
      </c>
      <c r="F316" s="252" t="s">
        <v>1131</v>
      </c>
      <c r="G316" s="251" t="s">
        <v>87</v>
      </c>
      <c r="H316" s="272" t="s">
        <v>983</v>
      </c>
      <c r="I316" s="292" t="s">
        <v>1132</v>
      </c>
      <c r="J316" s="64" t="s">
        <v>1133</v>
      </c>
      <c r="K316" s="64" t="s">
        <v>1134</v>
      </c>
      <c r="L316" s="64" t="s">
        <v>2384</v>
      </c>
      <c r="M316" s="290" t="s">
        <v>2380</v>
      </c>
      <c r="N316" s="98"/>
      <c r="O316" s="64"/>
      <c r="P316" s="89"/>
      <c r="Q316" s="253">
        <v>30</v>
      </c>
      <c r="R316" s="254">
        <v>38</v>
      </c>
      <c r="S316" s="64">
        <v>0</v>
      </c>
      <c r="T316" s="64">
        <v>0</v>
      </c>
      <c r="U316" s="89">
        <v>0</v>
      </c>
      <c r="V316" s="258">
        <v>12</v>
      </c>
      <c r="W316" s="98">
        <v>0</v>
      </c>
      <c r="X316" s="83">
        <v>0</v>
      </c>
      <c r="Y316" s="98">
        <v>0</v>
      </c>
      <c r="Z316" s="64">
        <v>0</v>
      </c>
      <c r="AA316" s="323">
        <v>1477052</v>
      </c>
      <c r="AB316" s="323">
        <v>0</v>
      </c>
      <c r="AC316" s="324">
        <f t="shared" si="85"/>
        <v>1477052</v>
      </c>
      <c r="AD316" s="74">
        <v>4500000</v>
      </c>
      <c r="AE316" s="74">
        <v>6000000</v>
      </c>
      <c r="AF316" s="334">
        <f t="shared" si="86"/>
        <v>281982.65454545454</v>
      </c>
      <c r="AG316" s="112">
        <f t="shared" si="87"/>
        <v>44311560</v>
      </c>
      <c r="AH316" s="74">
        <f t="shared" si="88"/>
        <v>0</v>
      </c>
      <c r="AI316" s="74">
        <f t="shared" si="89"/>
        <v>10715340.872727273</v>
      </c>
      <c r="AJ316" s="74">
        <f t="shared" si="90"/>
        <v>0</v>
      </c>
      <c r="AK316" s="74">
        <f t="shared" si="91"/>
        <v>4500000</v>
      </c>
      <c r="AL316" s="74">
        <f t="shared" si="92"/>
        <v>6000000</v>
      </c>
      <c r="AM316" s="74">
        <f t="shared" si="93"/>
        <v>0</v>
      </c>
      <c r="AN316" s="74">
        <f t="shared" si="94"/>
        <v>0</v>
      </c>
      <c r="AO316" s="74">
        <f t="shared" si="95"/>
        <v>0</v>
      </c>
      <c r="AP316" s="74">
        <f t="shared" si="96"/>
        <v>2400000</v>
      </c>
      <c r="AQ316" s="74">
        <v>0</v>
      </c>
      <c r="AR316" s="74">
        <v>0</v>
      </c>
      <c r="AS316" s="74">
        <v>0</v>
      </c>
      <c r="AT316" s="79">
        <v>0</v>
      </c>
      <c r="AU316" s="81">
        <f t="shared" si="97"/>
        <v>67926900.872727275</v>
      </c>
      <c r="AV316" s="112">
        <f t="shared" si="98"/>
        <v>50272017.811636366</v>
      </c>
      <c r="AW316" s="74">
        <f t="shared" si="99"/>
        <v>67926900.872727275</v>
      </c>
      <c r="AX316" s="74">
        <f t="shared" si="100"/>
        <v>4754883.0610909099</v>
      </c>
      <c r="AY316" s="75">
        <f t="shared" si="101"/>
        <v>1027201.7811636366</v>
      </c>
      <c r="AZ316" s="74">
        <v>0</v>
      </c>
      <c r="BA316" s="74">
        <v>0</v>
      </c>
      <c r="BB316" s="74">
        <v>0</v>
      </c>
      <c r="BC316" s="79">
        <v>0</v>
      </c>
      <c r="BD316" s="79">
        <v>0</v>
      </c>
      <c r="BE316" s="79">
        <v>0</v>
      </c>
      <c r="BF316" s="77">
        <v>0</v>
      </c>
      <c r="BG316" s="344">
        <f t="shared" si="102"/>
        <v>5782084.8422545465</v>
      </c>
      <c r="BH316" s="187">
        <f t="shared" si="103"/>
        <v>62144816</v>
      </c>
      <c r="BJ316" s="50">
        <v>13113</v>
      </c>
      <c r="BK316" s="50" t="s">
        <v>3650</v>
      </c>
      <c r="BM316" s="50">
        <f t="shared" si="104"/>
        <v>0</v>
      </c>
    </row>
    <row r="317" spans="1:65" s="50" customFormat="1" ht="24" customHeight="1" x14ac:dyDescent="0.2">
      <c r="A317" s="181">
        <f t="shared" si="84"/>
        <v>2655495</v>
      </c>
      <c r="B317" s="296">
        <v>35</v>
      </c>
      <c r="C317" s="264">
        <v>35</v>
      </c>
      <c r="D317" s="297">
        <v>13114</v>
      </c>
      <c r="E317" s="251" t="s">
        <v>115</v>
      </c>
      <c r="F317" s="252" t="s">
        <v>1135</v>
      </c>
      <c r="G317" s="251" t="s">
        <v>87</v>
      </c>
      <c r="H317" s="272" t="s">
        <v>983</v>
      </c>
      <c r="I317" s="292" t="s">
        <v>1136</v>
      </c>
      <c r="J317" s="64" t="s">
        <v>1137</v>
      </c>
      <c r="K317" s="64" t="s">
        <v>1138</v>
      </c>
      <c r="L317" s="64" t="s">
        <v>2384</v>
      </c>
      <c r="M317" s="290" t="s">
        <v>2381</v>
      </c>
      <c r="N317" s="98"/>
      <c r="O317" s="64"/>
      <c r="P317" s="89"/>
      <c r="Q317" s="253">
        <v>30</v>
      </c>
      <c r="R317" s="254">
        <v>41</v>
      </c>
      <c r="S317" s="64">
        <v>0</v>
      </c>
      <c r="T317" s="64">
        <v>0</v>
      </c>
      <c r="U317" s="89">
        <v>0</v>
      </c>
      <c r="V317" s="258">
        <v>9</v>
      </c>
      <c r="W317" s="98">
        <v>0</v>
      </c>
      <c r="X317" s="83">
        <v>0</v>
      </c>
      <c r="Y317" s="98">
        <v>0</v>
      </c>
      <c r="Z317" s="64">
        <v>0</v>
      </c>
      <c r="AA317" s="323">
        <v>1311206</v>
      </c>
      <c r="AB317" s="323">
        <v>46667</v>
      </c>
      <c r="AC317" s="324">
        <f t="shared" si="85"/>
        <v>1357873</v>
      </c>
      <c r="AD317" s="74">
        <v>4500000</v>
      </c>
      <c r="AE317" s="74">
        <v>6000000</v>
      </c>
      <c r="AF317" s="334">
        <f t="shared" si="86"/>
        <v>259230.3</v>
      </c>
      <c r="AG317" s="112">
        <f t="shared" si="87"/>
        <v>39336180</v>
      </c>
      <c r="AH317" s="74">
        <f t="shared" si="88"/>
        <v>1400010</v>
      </c>
      <c r="AI317" s="74">
        <f t="shared" si="89"/>
        <v>10628442.299999999</v>
      </c>
      <c r="AJ317" s="74">
        <f t="shared" si="90"/>
        <v>0</v>
      </c>
      <c r="AK317" s="74">
        <f t="shared" si="91"/>
        <v>4500000</v>
      </c>
      <c r="AL317" s="74">
        <f t="shared" si="92"/>
        <v>6000000</v>
      </c>
      <c r="AM317" s="74">
        <f t="shared" si="93"/>
        <v>0</v>
      </c>
      <c r="AN317" s="74">
        <f t="shared" si="94"/>
        <v>0</v>
      </c>
      <c r="AO317" s="74">
        <f t="shared" si="95"/>
        <v>0</v>
      </c>
      <c r="AP317" s="74">
        <f t="shared" si="96"/>
        <v>1800000</v>
      </c>
      <c r="AQ317" s="74">
        <v>0</v>
      </c>
      <c r="AR317" s="74">
        <v>0</v>
      </c>
      <c r="AS317" s="74">
        <v>0</v>
      </c>
      <c r="AT317" s="79">
        <v>0</v>
      </c>
      <c r="AU317" s="81">
        <f t="shared" si="97"/>
        <v>63664632.299999997</v>
      </c>
      <c r="AV317" s="112">
        <f t="shared" si="98"/>
        <v>46908108.038999997</v>
      </c>
      <c r="AW317" s="74">
        <f t="shared" si="99"/>
        <v>63664632.299999997</v>
      </c>
      <c r="AX317" s="74">
        <f t="shared" si="100"/>
        <v>4456524.2609999999</v>
      </c>
      <c r="AY317" s="75">
        <f t="shared" si="101"/>
        <v>690810.80389999971</v>
      </c>
      <c r="AZ317" s="74">
        <v>0</v>
      </c>
      <c r="BA317" s="74">
        <v>0</v>
      </c>
      <c r="BB317" s="74">
        <v>0</v>
      </c>
      <c r="BC317" s="79">
        <v>0</v>
      </c>
      <c r="BD317" s="79">
        <v>0</v>
      </c>
      <c r="BE317" s="79">
        <v>0</v>
      </c>
      <c r="BF317" s="77">
        <v>0</v>
      </c>
      <c r="BG317" s="344">
        <f t="shared" si="102"/>
        <v>5147335.0648999996</v>
      </c>
      <c r="BH317" s="187">
        <f t="shared" si="103"/>
        <v>58517297</v>
      </c>
      <c r="BJ317" s="50">
        <v>13114</v>
      </c>
      <c r="BK317" s="50" t="s">
        <v>3651</v>
      </c>
      <c r="BM317" s="50">
        <f t="shared" si="104"/>
        <v>0</v>
      </c>
    </row>
    <row r="318" spans="1:65" s="50" customFormat="1" ht="24" customHeight="1" x14ac:dyDescent="0.2">
      <c r="A318" s="181">
        <f t="shared" si="84"/>
        <v>2655495</v>
      </c>
      <c r="B318" s="296">
        <v>36</v>
      </c>
      <c r="C318" s="264">
        <v>36</v>
      </c>
      <c r="D318" s="297">
        <v>13115</v>
      </c>
      <c r="E318" s="251" t="s">
        <v>166</v>
      </c>
      <c r="F318" s="252" t="s">
        <v>312</v>
      </c>
      <c r="G318" s="251" t="s">
        <v>87</v>
      </c>
      <c r="H318" s="272" t="s">
        <v>983</v>
      </c>
      <c r="I318" s="292" t="s">
        <v>1139</v>
      </c>
      <c r="J318" s="64" t="s">
        <v>1140</v>
      </c>
      <c r="K318" s="64" t="s">
        <v>1141</v>
      </c>
      <c r="L318" s="64" t="s">
        <v>2384</v>
      </c>
      <c r="M318" s="290" t="s">
        <v>2382</v>
      </c>
      <c r="N318" s="98"/>
      <c r="O318" s="64"/>
      <c r="P318" s="89"/>
      <c r="Q318" s="253">
        <v>30</v>
      </c>
      <c r="R318" s="254">
        <v>24</v>
      </c>
      <c r="S318" s="64">
        <v>0</v>
      </c>
      <c r="T318" s="64">
        <v>0</v>
      </c>
      <c r="U318" s="89">
        <v>0</v>
      </c>
      <c r="V318" s="258">
        <v>6</v>
      </c>
      <c r="W318" s="98">
        <v>0</v>
      </c>
      <c r="X318" s="83">
        <v>0</v>
      </c>
      <c r="Y318" s="98">
        <v>2</v>
      </c>
      <c r="Z318" s="64">
        <v>2</v>
      </c>
      <c r="AA318" s="323">
        <v>1145360</v>
      </c>
      <c r="AB318" s="323">
        <v>46667</v>
      </c>
      <c r="AC318" s="324">
        <f t="shared" si="85"/>
        <v>1192027</v>
      </c>
      <c r="AD318" s="74">
        <v>4500000</v>
      </c>
      <c r="AE318" s="74">
        <v>6000000</v>
      </c>
      <c r="AF318" s="334">
        <f t="shared" si="86"/>
        <v>227568.79090909089</v>
      </c>
      <c r="AG318" s="112">
        <f t="shared" si="87"/>
        <v>34360800</v>
      </c>
      <c r="AH318" s="74">
        <f t="shared" si="88"/>
        <v>1400010</v>
      </c>
      <c r="AI318" s="74">
        <f t="shared" si="89"/>
        <v>5461650.9818181815</v>
      </c>
      <c r="AJ318" s="74">
        <f t="shared" si="90"/>
        <v>5310990</v>
      </c>
      <c r="AK318" s="74">
        <f t="shared" si="91"/>
        <v>4500000</v>
      </c>
      <c r="AL318" s="74">
        <f t="shared" si="92"/>
        <v>6000000</v>
      </c>
      <c r="AM318" s="74">
        <f t="shared" si="93"/>
        <v>0</v>
      </c>
      <c r="AN318" s="74">
        <f t="shared" si="94"/>
        <v>0</v>
      </c>
      <c r="AO318" s="74">
        <f t="shared" si="95"/>
        <v>0</v>
      </c>
      <c r="AP318" s="74">
        <f t="shared" si="96"/>
        <v>1200000</v>
      </c>
      <c r="AQ318" s="74">
        <v>0</v>
      </c>
      <c r="AR318" s="74">
        <v>0</v>
      </c>
      <c r="AS318" s="74">
        <v>0</v>
      </c>
      <c r="AT318" s="79">
        <v>0</v>
      </c>
      <c r="AU318" s="81">
        <f t="shared" si="97"/>
        <v>58233450.981818184</v>
      </c>
      <c r="AV318" s="112">
        <f t="shared" si="98"/>
        <v>37517888.713090912</v>
      </c>
      <c r="AW318" s="74">
        <f t="shared" si="99"/>
        <v>52922460.981818184</v>
      </c>
      <c r="AX318" s="74">
        <f t="shared" si="100"/>
        <v>3704572.2687272732</v>
      </c>
      <c r="AY318" s="75">
        <f t="shared" si="101"/>
        <v>0</v>
      </c>
      <c r="AZ318" s="74">
        <v>0</v>
      </c>
      <c r="BA318" s="74">
        <v>0</v>
      </c>
      <c r="BB318" s="74">
        <v>0</v>
      </c>
      <c r="BC318" s="79">
        <v>0</v>
      </c>
      <c r="BD318" s="79">
        <v>0</v>
      </c>
      <c r="BE318" s="79">
        <v>0</v>
      </c>
      <c r="BF318" s="77">
        <v>0</v>
      </c>
      <c r="BG318" s="344">
        <f t="shared" si="102"/>
        <v>3704572.2687272732</v>
      </c>
      <c r="BH318" s="187">
        <f t="shared" si="103"/>
        <v>54528878</v>
      </c>
      <c r="BJ318" s="50">
        <v>13115</v>
      </c>
      <c r="BK318" s="50" t="s">
        <v>3652</v>
      </c>
      <c r="BM318" s="50">
        <f t="shared" si="104"/>
        <v>0</v>
      </c>
    </row>
    <row r="319" spans="1:65" s="50" customFormat="1" ht="24" customHeight="1" x14ac:dyDescent="0.2">
      <c r="A319" s="181">
        <f t="shared" si="84"/>
        <v>2655495</v>
      </c>
      <c r="B319" s="296">
        <v>45</v>
      </c>
      <c r="C319" s="264">
        <v>45</v>
      </c>
      <c r="D319" s="297">
        <v>13116</v>
      </c>
      <c r="E319" s="251" t="s">
        <v>135</v>
      </c>
      <c r="F319" s="252" t="s">
        <v>1142</v>
      </c>
      <c r="G319" s="251" t="s">
        <v>87</v>
      </c>
      <c r="H319" s="272" t="s">
        <v>983</v>
      </c>
      <c r="I319" s="292" t="s">
        <v>1143</v>
      </c>
      <c r="J319" s="64" t="s">
        <v>1144</v>
      </c>
      <c r="K319" s="64" t="s">
        <v>1145</v>
      </c>
      <c r="L319" s="64" t="s">
        <v>2384</v>
      </c>
      <c r="M319" s="290" t="s">
        <v>2380</v>
      </c>
      <c r="N319" s="98"/>
      <c r="O319" s="64"/>
      <c r="P319" s="89"/>
      <c r="Q319" s="253">
        <v>30</v>
      </c>
      <c r="R319" s="254">
        <v>65</v>
      </c>
      <c r="S319" s="64">
        <v>0</v>
      </c>
      <c r="T319" s="64">
        <v>0</v>
      </c>
      <c r="U319" s="89">
        <v>0</v>
      </c>
      <c r="V319" s="258">
        <v>20</v>
      </c>
      <c r="W319" s="98">
        <v>0</v>
      </c>
      <c r="X319" s="83">
        <v>0</v>
      </c>
      <c r="Y319" s="98">
        <v>0</v>
      </c>
      <c r="Z319" s="64">
        <v>0</v>
      </c>
      <c r="AA319" s="323">
        <v>1477052</v>
      </c>
      <c r="AB319" s="323">
        <v>0</v>
      </c>
      <c r="AC319" s="324">
        <f t="shared" si="85"/>
        <v>1477052</v>
      </c>
      <c r="AD319" s="74">
        <v>4500000</v>
      </c>
      <c r="AE319" s="74">
        <v>6000000</v>
      </c>
      <c r="AF319" s="334">
        <f t="shared" si="86"/>
        <v>281982.65454545454</v>
      </c>
      <c r="AG319" s="112">
        <f t="shared" si="87"/>
        <v>44311560</v>
      </c>
      <c r="AH319" s="74">
        <f t="shared" si="88"/>
        <v>0</v>
      </c>
      <c r="AI319" s="74">
        <f t="shared" si="89"/>
        <v>18328872.545454547</v>
      </c>
      <c r="AJ319" s="74">
        <f t="shared" si="90"/>
        <v>0</v>
      </c>
      <c r="AK319" s="74">
        <f t="shared" si="91"/>
        <v>4500000</v>
      </c>
      <c r="AL319" s="74">
        <f t="shared" si="92"/>
        <v>6000000</v>
      </c>
      <c r="AM319" s="74">
        <f t="shared" si="93"/>
        <v>0</v>
      </c>
      <c r="AN319" s="74">
        <f t="shared" si="94"/>
        <v>0</v>
      </c>
      <c r="AO319" s="74">
        <f t="shared" si="95"/>
        <v>0</v>
      </c>
      <c r="AP319" s="74">
        <f t="shared" si="96"/>
        <v>4000000</v>
      </c>
      <c r="AQ319" s="74">
        <v>0</v>
      </c>
      <c r="AR319" s="74">
        <v>0</v>
      </c>
      <c r="AS319" s="74">
        <v>0</v>
      </c>
      <c r="AT319" s="79">
        <v>0</v>
      </c>
      <c r="AU319" s="81">
        <f t="shared" si="97"/>
        <v>77140432.545454547</v>
      </c>
      <c r="AV319" s="112">
        <f t="shared" si="98"/>
        <v>57240602.267272726</v>
      </c>
      <c r="AW319" s="74">
        <f t="shared" si="99"/>
        <v>77140432.545454547</v>
      </c>
      <c r="AX319" s="74">
        <f t="shared" si="100"/>
        <v>5399830.2781818192</v>
      </c>
      <c r="AY319" s="75">
        <f t="shared" si="101"/>
        <v>1724060.2267272726</v>
      </c>
      <c r="AZ319" s="74">
        <v>0</v>
      </c>
      <c r="BA319" s="74">
        <v>0</v>
      </c>
      <c r="BB319" s="74">
        <v>0</v>
      </c>
      <c r="BC319" s="79">
        <v>0</v>
      </c>
      <c r="BD319" s="79">
        <v>0</v>
      </c>
      <c r="BE319" s="79">
        <v>0</v>
      </c>
      <c r="BF319" s="77">
        <v>0</v>
      </c>
      <c r="BG319" s="344">
        <f t="shared" si="102"/>
        <v>7123890.5049090916</v>
      </c>
      <c r="BH319" s="187">
        <f t="shared" si="103"/>
        <v>70016542</v>
      </c>
      <c r="BJ319" s="50">
        <v>13116</v>
      </c>
      <c r="BK319" s="50" t="s">
        <v>3653</v>
      </c>
      <c r="BM319" s="50">
        <f t="shared" si="104"/>
        <v>0</v>
      </c>
    </row>
    <row r="320" spans="1:65" s="50" customFormat="1" ht="24" customHeight="1" x14ac:dyDescent="0.2">
      <c r="A320" s="181">
        <f t="shared" si="84"/>
        <v>2655495</v>
      </c>
      <c r="B320" s="296">
        <v>46</v>
      </c>
      <c r="C320" s="264">
        <v>46</v>
      </c>
      <c r="D320" s="297">
        <v>13117</v>
      </c>
      <c r="E320" s="251" t="s">
        <v>216</v>
      </c>
      <c r="F320" s="252" t="s">
        <v>1142</v>
      </c>
      <c r="G320" s="251" t="s">
        <v>87</v>
      </c>
      <c r="H320" s="272" t="s">
        <v>983</v>
      </c>
      <c r="I320" s="292" t="s">
        <v>1146</v>
      </c>
      <c r="J320" s="64" t="s">
        <v>1147</v>
      </c>
      <c r="K320" s="64" t="s">
        <v>1148</v>
      </c>
      <c r="L320" s="64" t="s">
        <v>2384</v>
      </c>
      <c r="M320" s="290" t="s">
        <v>2380</v>
      </c>
      <c r="N320" s="98"/>
      <c r="O320" s="64"/>
      <c r="P320" s="89"/>
      <c r="Q320" s="253">
        <v>30</v>
      </c>
      <c r="R320" s="254">
        <v>35</v>
      </c>
      <c r="S320" s="64">
        <v>0</v>
      </c>
      <c r="T320" s="64">
        <v>0</v>
      </c>
      <c r="U320" s="89">
        <v>0</v>
      </c>
      <c r="V320" s="258">
        <v>20</v>
      </c>
      <c r="W320" s="98">
        <v>0</v>
      </c>
      <c r="X320" s="83">
        <v>0</v>
      </c>
      <c r="Y320" s="98">
        <v>0</v>
      </c>
      <c r="Z320" s="64">
        <v>0</v>
      </c>
      <c r="AA320" s="323">
        <v>1477052</v>
      </c>
      <c r="AB320" s="323">
        <v>0</v>
      </c>
      <c r="AC320" s="324">
        <f t="shared" si="85"/>
        <v>1477052</v>
      </c>
      <c r="AD320" s="74">
        <v>4500000</v>
      </c>
      <c r="AE320" s="74">
        <v>6000000</v>
      </c>
      <c r="AF320" s="334">
        <f t="shared" si="86"/>
        <v>281982.65454545454</v>
      </c>
      <c r="AG320" s="112">
        <f t="shared" si="87"/>
        <v>44311560</v>
      </c>
      <c r="AH320" s="74">
        <f t="shared" si="88"/>
        <v>0</v>
      </c>
      <c r="AI320" s="74">
        <f t="shared" si="89"/>
        <v>9869392.9090909082</v>
      </c>
      <c r="AJ320" s="74">
        <f t="shared" si="90"/>
        <v>0</v>
      </c>
      <c r="AK320" s="74">
        <f t="shared" si="91"/>
        <v>4500000</v>
      </c>
      <c r="AL320" s="74">
        <f t="shared" si="92"/>
        <v>6000000</v>
      </c>
      <c r="AM320" s="74">
        <f t="shared" si="93"/>
        <v>0</v>
      </c>
      <c r="AN320" s="74">
        <f t="shared" si="94"/>
        <v>0</v>
      </c>
      <c r="AO320" s="74">
        <f t="shared" si="95"/>
        <v>0</v>
      </c>
      <c r="AP320" s="74">
        <f t="shared" si="96"/>
        <v>4000000</v>
      </c>
      <c r="AQ320" s="74">
        <v>0</v>
      </c>
      <c r="AR320" s="74">
        <v>0</v>
      </c>
      <c r="AS320" s="74">
        <v>0</v>
      </c>
      <c r="AT320" s="79">
        <v>0</v>
      </c>
      <c r="AU320" s="81">
        <f t="shared" si="97"/>
        <v>68680952.909090906</v>
      </c>
      <c r="AV320" s="112">
        <f t="shared" si="98"/>
        <v>49373286.205454543</v>
      </c>
      <c r="AW320" s="74">
        <f t="shared" si="99"/>
        <v>68680952.909090906</v>
      </c>
      <c r="AX320" s="74">
        <f t="shared" si="100"/>
        <v>4807666.7036363641</v>
      </c>
      <c r="AY320" s="75">
        <f t="shared" si="101"/>
        <v>937328.62054545432</v>
      </c>
      <c r="AZ320" s="74">
        <v>0</v>
      </c>
      <c r="BA320" s="74">
        <v>0</v>
      </c>
      <c r="BB320" s="74">
        <v>0</v>
      </c>
      <c r="BC320" s="79">
        <v>0</v>
      </c>
      <c r="BD320" s="79">
        <v>0</v>
      </c>
      <c r="BE320" s="79">
        <v>0</v>
      </c>
      <c r="BF320" s="77">
        <v>0</v>
      </c>
      <c r="BG320" s="344">
        <f t="shared" si="102"/>
        <v>5744995.3241818184</v>
      </c>
      <c r="BH320" s="187">
        <f t="shared" si="103"/>
        <v>62935957</v>
      </c>
      <c r="BJ320" s="50">
        <v>13117</v>
      </c>
      <c r="BK320" s="50" t="s">
        <v>3654</v>
      </c>
      <c r="BM320" s="50">
        <f t="shared" si="104"/>
        <v>0</v>
      </c>
    </row>
    <row r="321" spans="1:65" s="50" customFormat="1" ht="24" customHeight="1" x14ac:dyDescent="0.2">
      <c r="A321" s="181">
        <f t="shared" si="84"/>
        <v>2655495</v>
      </c>
      <c r="B321" s="296">
        <v>214</v>
      </c>
      <c r="C321" s="264">
        <v>232</v>
      </c>
      <c r="D321" s="297">
        <v>13118</v>
      </c>
      <c r="E321" s="251" t="s">
        <v>1122</v>
      </c>
      <c r="F321" s="252" t="s">
        <v>1149</v>
      </c>
      <c r="G321" s="251" t="s">
        <v>87</v>
      </c>
      <c r="H321" s="272" t="s">
        <v>1150</v>
      </c>
      <c r="I321" s="292" t="s">
        <v>2653</v>
      </c>
      <c r="J321" s="64">
        <v>4839978727</v>
      </c>
      <c r="K321" s="64" t="s">
        <v>1151</v>
      </c>
      <c r="L321" s="64" t="s">
        <v>1150</v>
      </c>
      <c r="M321" s="290" t="s">
        <v>2380</v>
      </c>
      <c r="N321" s="98"/>
      <c r="O321" s="64"/>
      <c r="P321" s="89"/>
      <c r="Q321" s="253">
        <v>30</v>
      </c>
      <c r="R321" s="254">
        <v>80</v>
      </c>
      <c r="S321" s="64">
        <v>0</v>
      </c>
      <c r="T321" s="64">
        <v>0</v>
      </c>
      <c r="U321" s="298">
        <f>1+1+1</f>
        <v>3</v>
      </c>
      <c r="V321" s="258">
        <v>20</v>
      </c>
      <c r="W321" s="98">
        <v>0</v>
      </c>
      <c r="X321" s="83">
        <v>0</v>
      </c>
      <c r="Y321" s="98">
        <v>0</v>
      </c>
      <c r="Z321" s="64">
        <v>0</v>
      </c>
      <c r="AA321" s="323">
        <v>1477052</v>
      </c>
      <c r="AB321" s="323">
        <v>46667</v>
      </c>
      <c r="AC321" s="324">
        <f t="shared" si="85"/>
        <v>1523719</v>
      </c>
      <c r="AD321" s="74">
        <v>4500000</v>
      </c>
      <c r="AE321" s="74">
        <v>6000000</v>
      </c>
      <c r="AF321" s="334">
        <f t="shared" si="86"/>
        <v>290891.80909090908</v>
      </c>
      <c r="AG321" s="112">
        <f t="shared" si="87"/>
        <v>44311560</v>
      </c>
      <c r="AH321" s="74">
        <f t="shared" si="88"/>
        <v>1400010</v>
      </c>
      <c r="AI321" s="74">
        <f t="shared" si="89"/>
        <v>23271344.727272727</v>
      </c>
      <c r="AJ321" s="74">
        <f t="shared" si="90"/>
        <v>0</v>
      </c>
      <c r="AK321" s="74">
        <f t="shared" si="91"/>
        <v>4500000</v>
      </c>
      <c r="AL321" s="74">
        <f t="shared" si="92"/>
        <v>6000000</v>
      </c>
      <c r="AM321" s="74">
        <f t="shared" si="93"/>
        <v>0</v>
      </c>
      <c r="AN321" s="74">
        <f t="shared" si="94"/>
        <v>0</v>
      </c>
      <c r="AO321" s="74">
        <f t="shared" si="95"/>
        <v>4571157</v>
      </c>
      <c r="AP321" s="74">
        <f t="shared" si="96"/>
        <v>4000000</v>
      </c>
      <c r="AQ321" s="74">
        <v>0</v>
      </c>
      <c r="AR321" s="74">
        <v>0</v>
      </c>
      <c r="AS321" s="74">
        <v>0</v>
      </c>
      <c r="AT321" s="79">
        <v>0</v>
      </c>
      <c r="AU321" s="81">
        <f t="shared" si="97"/>
        <v>88054071.727272719</v>
      </c>
      <c r="AV321" s="112">
        <f t="shared" si="98"/>
        <v>63139110.696363628</v>
      </c>
      <c r="AW321" s="74">
        <f t="shared" si="99"/>
        <v>83482914.727272719</v>
      </c>
      <c r="AX321" s="74">
        <f t="shared" si="100"/>
        <v>5843804.0309090912</v>
      </c>
      <c r="AY321" s="75">
        <f t="shared" si="101"/>
        <v>2313911.0696363631</v>
      </c>
      <c r="AZ321" s="74">
        <v>0</v>
      </c>
      <c r="BA321" s="74">
        <v>0</v>
      </c>
      <c r="BB321" s="74">
        <v>0</v>
      </c>
      <c r="BC321" s="79">
        <v>0</v>
      </c>
      <c r="BD321" s="79">
        <v>0</v>
      </c>
      <c r="BE321" s="79">
        <v>0</v>
      </c>
      <c r="BF321" s="77">
        <v>0</v>
      </c>
      <c r="BG321" s="344">
        <f t="shared" si="102"/>
        <v>8157715.1005454548</v>
      </c>
      <c r="BH321" s="187">
        <f t="shared" si="103"/>
        <v>79896356</v>
      </c>
      <c r="BJ321" s="50">
        <v>13118</v>
      </c>
      <c r="BK321" s="50" t="s">
        <v>3655</v>
      </c>
      <c r="BM321" s="50">
        <f t="shared" si="104"/>
        <v>0</v>
      </c>
    </row>
    <row r="322" spans="1:65" s="50" customFormat="1" ht="24" customHeight="1" x14ac:dyDescent="0.2">
      <c r="A322" s="181">
        <f t="shared" si="84"/>
        <v>2655495</v>
      </c>
      <c r="B322" s="296">
        <v>224</v>
      </c>
      <c r="C322" s="264">
        <v>242</v>
      </c>
      <c r="D322" s="297">
        <v>13119</v>
      </c>
      <c r="E322" s="251" t="s">
        <v>776</v>
      </c>
      <c r="F322" s="252" t="s">
        <v>1152</v>
      </c>
      <c r="G322" s="251" t="s">
        <v>87</v>
      </c>
      <c r="H322" s="272" t="s">
        <v>1150</v>
      </c>
      <c r="I322" s="292" t="s">
        <v>2662</v>
      </c>
      <c r="J322" s="64" t="s">
        <v>1153</v>
      </c>
      <c r="K322" s="64" t="s">
        <v>1154</v>
      </c>
      <c r="L322" s="64" t="s">
        <v>1150</v>
      </c>
      <c r="M322" s="305" t="s">
        <v>2380</v>
      </c>
      <c r="N322" s="98"/>
      <c r="O322" s="64"/>
      <c r="P322" s="89"/>
      <c r="Q322" s="253">
        <v>30</v>
      </c>
      <c r="R322" s="254">
        <v>80</v>
      </c>
      <c r="S322" s="64">
        <v>0</v>
      </c>
      <c r="T322" s="64">
        <v>0</v>
      </c>
      <c r="U322" s="298">
        <v>3</v>
      </c>
      <c r="V322" s="258">
        <v>20</v>
      </c>
      <c r="W322" s="98">
        <v>0</v>
      </c>
      <c r="X322" s="83">
        <v>0</v>
      </c>
      <c r="Y322" s="98">
        <v>0</v>
      </c>
      <c r="Z322" s="64">
        <v>0</v>
      </c>
      <c r="AA322" s="323">
        <v>1477052</v>
      </c>
      <c r="AB322" s="323">
        <v>0</v>
      </c>
      <c r="AC322" s="324">
        <f t="shared" si="85"/>
        <v>1477052</v>
      </c>
      <c r="AD322" s="74">
        <v>4500000</v>
      </c>
      <c r="AE322" s="74">
        <v>6000000</v>
      </c>
      <c r="AF322" s="334">
        <f t="shared" si="86"/>
        <v>281982.65454545454</v>
      </c>
      <c r="AG322" s="112">
        <f t="shared" si="87"/>
        <v>44311560</v>
      </c>
      <c r="AH322" s="74">
        <f t="shared" si="88"/>
        <v>0</v>
      </c>
      <c r="AI322" s="74">
        <f t="shared" si="89"/>
        <v>22558612.363636363</v>
      </c>
      <c r="AJ322" s="74">
        <f t="shared" si="90"/>
        <v>0</v>
      </c>
      <c r="AK322" s="74">
        <f t="shared" si="91"/>
        <v>4500000</v>
      </c>
      <c r="AL322" s="74">
        <f t="shared" si="92"/>
        <v>6000000</v>
      </c>
      <c r="AM322" s="74">
        <f t="shared" si="93"/>
        <v>0</v>
      </c>
      <c r="AN322" s="74">
        <f t="shared" si="94"/>
        <v>0</v>
      </c>
      <c r="AO322" s="74">
        <f t="shared" si="95"/>
        <v>4431156</v>
      </c>
      <c r="AP322" s="74">
        <f t="shared" si="96"/>
        <v>4000000</v>
      </c>
      <c r="AQ322" s="74">
        <v>0</v>
      </c>
      <c r="AR322" s="74">
        <v>0</v>
      </c>
      <c r="AS322" s="74">
        <v>0</v>
      </c>
      <c r="AT322" s="79">
        <v>0</v>
      </c>
      <c r="AU322" s="81">
        <f t="shared" si="97"/>
        <v>85801328.36363636</v>
      </c>
      <c r="AV322" s="112">
        <f t="shared" si="98"/>
        <v>61174260.298181817</v>
      </c>
      <c r="AW322" s="74">
        <f t="shared" si="99"/>
        <v>81370172.36363636</v>
      </c>
      <c r="AX322" s="74">
        <f t="shared" si="100"/>
        <v>5695912.0654545454</v>
      </c>
      <c r="AY322" s="75">
        <f t="shared" si="101"/>
        <v>2117426.0298181819</v>
      </c>
      <c r="AZ322" s="74">
        <v>0</v>
      </c>
      <c r="BA322" s="74">
        <v>0</v>
      </c>
      <c r="BB322" s="74">
        <v>0</v>
      </c>
      <c r="BC322" s="79">
        <v>0</v>
      </c>
      <c r="BD322" s="79">
        <v>0</v>
      </c>
      <c r="BE322" s="79">
        <v>0</v>
      </c>
      <c r="BF322" s="77">
        <v>0</v>
      </c>
      <c r="BG322" s="344">
        <f t="shared" si="102"/>
        <v>7813338.0952727273</v>
      </c>
      <c r="BH322" s="187">
        <f t="shared" si="103"/>
        <v>77987990</v>
      </c>
      <c r="BJ322" s="50">
        <v>13119</v>
      </c>
      <c r="BK322" s="50" t="s">
        <v>3656</v>
      </c>
      <c r="BM322" s="50">
        <f t="shared" si="104"/>
        <v>0</v>
      </c>
    </row>
    <row r="323" spans="1:65" s="50" customFormat="1" ht="24" customHeight="1" x14ac:dyDescent="0.2">
      <c r="A323" s="181">
        <f t="shared" si="84"/>
        <v>2655495</v>
      </c>
      <c r="B323" s="296">
        <v>220</v>
      </c>
      <c r="C323" s="264">
        <v>238</v>
      </c>
      <c r="D323" s="297">
        <v>13120</v>
      </c>
      <c r="E323" s="251" t="s">
        <v>1155</v>
      </c>
      <c r="F323" s="252" t="s">
        <v>1156</v>
      </c>
      <c r="G323" s="251" t="s">
        <v>87</v>
      </c>
      <c r="H323" s="272" t="s">
        <v>1150</v>
      </c>
      <c r="I323" s="292" t="s">
        <v>2659</v>
      </c>
      <c r="J323" s="64">
        <v>5829658275</v>
      </c>
      <c r="K323" s="64" t="s">
        <v>1157</v>
      </c>
      <c r="L323" s="64" t="s">
        <v>1150</v>
      </c>
      <c r="M323" s="290" t="s">
        <v>2380</v>
      </c>
      <c r="N323" s="98"/>
      <c r="O323" s="64"/>
      <c r="P323" s="89"/>
      <c r="Q323" s="253">
        <v>30</v>
      </c>
      <c r="R323" s="254">
        <v>15</v>
      </c>
      <c r="S323" s="64">
        <v>0</v>
      </c>
      <c r="T323" s="64">
        <v>0</v>
      </c>
      <c r="U323" s="298">
        <f>1</f>
        <v>1</v>
      </c>
      <c r="V323" s="258">
        <v>18</v>
      </c>
      <c r="W323" s="98">
        <v>0</v>
      </c>
      <c r="X323" s="83">
        <v>0</v>
      </c>
      <c r="Y323" s="98">
        <v>1</v>
      </c>
      <c r="Z323" s="64">
        <v>1</v>
      </c>
      <c r="AA323" s="323">
        <v>1477052</v>
      </c>
      <c r="AB323" s="323">
        <v>46667</v>
      </c>
      <c r="AC323" s="324">
        <f t="shared" si="85"/>
        <v>1523719</v>
      </c>
      <c r="AD323" s="74">
        <v>4500000</v>
      </c>
      <c r="AE323" s="74">
        <v>6000000</v>
      </c>
      <c r="AF323" s="334">
        <f t="shared" si="86"/>
        <v>290891.80909090908</v>
      </c>
      <c r="AG323" s="112">
        <f t="shared" si="87"/>
        <v>44311560</v>
      </c>
      <c r="AH323" s="74">
        <f t="shared" si="88"/>
        <v>1400010</v>
      </c>
      <c r="AI323" s="74">
        <f t="shared" si="89"/>
        <v>4363377.1363636367</v>
      </c>
      <c r="AJ323" s="74">
        <f t="shared" si="90"/>
        <v>2655495</v>
      </c>
      <c r="AK323" s="74">
        <f t="shared" si="91"/>
        <v>4500000</v>
      </c>
      <c r="AL323" s="74">
        <f t="shared" si="92"/>
        <v>6000000</v>
      </c>
      <c r="AM323" s="74">
        <f t="shared" si="93"/>
        <v>0</v>
      </c>
      <c r="AN323" s="74">
        <f t="shared" si="94"/>
        <v>0</v>
      </c>
      <c r="AO323" s="74">
        <f t="shared" si="95"/>
        <v>1523719</v>
      </c>
      <c r="AP323" s="74">
        <f t="shared" si="96"/>
        <v>3600000</v>
      </c>
      <c r="AQ323" s="74">
        <v>0</v>
      </c>
      <c r="AR323" s="74">
        <v>0</v>
      </c>
      <c r="AS323" s="74">
        <v>0</v>
      </c>
      <c r="AT323" s="79">
        <v>0</v>
      </c>
      <c r="AU323" s="81">
        <f t="shared" si="97"/>
        <v>68354161.13636364</v>
      </c>
      <c r="AV323" s="112">
        <f t="shared" si="98"/>
        <v>45582700.836818188</v>
      </c>
      <c r="AW323" s="74">
        <f t="shared" si="99"/>
        <v>64174947.13636364</v>
      </c>
      <c r="AX323" s="74">
        <f t="shared" si="100"/>
        <v>4492246.2995454548</v>
      </c>
      <c r="AY323" s="75">
        <f t="shared" si="101"/>
        <v>558270.08368181891</v>
      </c>
      <c r="AZ323" s="74">
        <v>0</v>
      </c>
      <c r="BA323" s="74">
        <v>0</v>
      </c>
      <c r="BB323" s="74">
        <v>0</v>
      </c>
      <c r="BC323" s="79">
        <v>0</v>
      </c>
      <c r="BD323" s="79">
        <v>0</v>
      </c>
      <c r="BE323" s="79">
        <v>0</v>
      </c>
      <c r="BF323" s="77">
        <v>0</v>
      </c>
      <c r="BG323" s="344">
        <f t="shared" si="102"/>
        <v>5050516.3832272738</v>
      </c>
      <c r="BH323" s="187">
        <f t="shared" si="103"/>
        <v>63303644</v>
      </c>
      <c r="BJ323" s="50">
        <v>13120</v>
      </c>
      <c r="BK323" s="50" t="s">
        <v>3657</v>
      </c>
      <c r="BM323" s="50">
        <f t="shared" si="104"/>
        <v>0</v>
      </c>
    </row>
    <row r="324" spans="1:65" s="50" customFormat="1" ht="24" customHeight="1" x14ac:dyDescent="0.2">
      <c r="A324" s="181">
        <f t="shared" si="84"/>
        <v>2655495</v>
      </c>
      <c r="B324" s="296">
        <v>219</v>
      </c>
      <c r="C324" s="264">
        <v>237</v>
      </c>
      <c r="D324" s="297">
        <v>13121</v>
      </c>
      <c r="E324" s="251" t="s">
        <v>946</v>
      </c>
      <c r="F324" s="252" t="s">
        <v>1158</v>
      </c>
      <c r="G324" s="251" t="s">
        <v>87</v>
      </c>
      <c r="H324" s="272" t="s">
        <v>1150</v>
      </c>
      <c r="I324" s="292" t="s">
        <v>2658</v>
      </c>
      <c r="J324" s="64">
        <v>2190028884</v>
      </c>
      <c r="K324" s="64" t="s">
        <v>1159</v>
      </c>
      <c r="L324" s="64" t="s">
        <v>1150</v>
      </c>
      <c r="M324" s="290" t="s">
        <v>2380</v>
      </c>
      <c r="N324" s="98"/>
      <c r="O324" s="64"/>
      <c r="P324" s="89"/>
      <c r="Q324" s="253">
        <v>30</v>
      </c>
      <c r="R324" s="254">
        <v>30</v>
      </c>
      <c r="S324" s="64">
        <v>0</v>
      </c>
      <c r="T324" s="64">
        <v>0</v>
      </c>
      <c r="U324" s="89">
        <v>0</v>
      </c>
      <c r="V324" s="258">
        <v>19</v>
      </c>
      <c r="W324" s="98">
        <v>0</v>
      </c>
      <c r="X324" s="83">
        <v>0</v>
      </c>
      <c r="Y324" s="98">
        <v>0</v>
      </c>
      <c r="Z324" s="64">
        <v>0</v>
      </c>
      <c r="AA324" s="323">
        <v>1477052</v>
      </c>
      <c r="AB324" s="323">
        <v>46667</v>
      </c>
      <c r="AC324" s="324">
        <f t="shared" si="85"/>
        <v>1523719</v>
      </c>
      <c r="AD324" s="74">
        <v>4500000</v>
      </c>
      <c r="AE324" s="74">
        <v>6000000</v>
      </c>
      <c r="AF324" s="334">
        <f t="shared" si="86"/>
        <v>290891.80909090908</v>
      </c>
      <c r="AG324" s="112">
        <f t="shared" si="87"/>
        <v>44311560</v>
      </c>
      <c r="AH324" s="74">
        <f t="shared" si="88"/>
        <v>1400010</v>
      </c>
      <c r="AI324" s="74">
        <f t="shared" si="89"/>
        <v>8726754.2727272734</v>
      </c>
      <c r="AJ324" s="74">
        <f t="shared" si="90"/>
        <v>0</v>
      </c>
      <c r="AK324" s="74">
        <f t="shared" si="91"/>
        <v>4500000</v>
      </c>
      <c r="AL324" s="74">
        <f t="shared" si="92"/>
        <v>6000000</v>
      </c>
      <c r="AM324" s="74">
        <f t="shared" si="93"/>
        <v>0</v>
      </c>
      <c r="AN324" s="74">
        <f t="shared" si="94"/>
        <v>0</v>
      </c>
      <c r="AO324" s="74">
        <f t="shared" si="95"/>
        <v>0</v>
      </c>
      <c r="AP324" s="74">
        <f t="shared" si="96"/>
        <v>3800000</v>
      </c>
      <c r="AQ324" s="74">
        <v>0</v>
      </c>
      <c r="AR324" s="74">
        <v>0</v>
      </c>
      <c r="AS324" s="74">
        <v>0</v>
      </c>
      <c r="AT324" s="79">
        <v>0</v>
      </c>
      <c r="AU324" s="81">
        <f t="shared" si="97"/>
        <v>68738324.272727281</v>
      </c>
      <c r="AV324" s="112">
        <f t="shared" si="98"/>
        <v>49626641.573636368</v>
      </c>
      <c r="AW324" s="74">
        <f t="shared" si="99"/>
        <v>68738324.272727281</v>
      </c>
      <c r="AX324" s="74">
        <f t="shared" si="100"/>
        <v>4811682.6990909101</v>
      </c>
      <c r="AY324" s="75">
        <f t="shared" si="101"/>
        <v>962664.15736363688</v>
      </c>
      <c r="AZ324" s="74">
        <v>0</v>
      </c>
      <c r="BA324" s="74">
        <v>0</v>
      </c>
      <c r="BB324" s="74">
        <v>0</v>
      </c>
      <c r="BC324" s="79">
        <v>0</v>
      </c>
      <c r="BD324" s="79">
        <v>0</v>
      </c>
      <c r="BE324" s="79">
        <v>0</v>
      </c>
      <c r="BF324" s="77">
        <v>0</v>
      </c>
      <c r="BG324" s="344">
        <f t="shared" si="102"/>
        <v>5774346.8564545475</v>
      </c>
      <c r="BH324" s="187">
        <f t="shared" si="103"/>
        <v>62963977</v>
      </c>
      <c r="BJ324" s="50">
        <v>13121</v>
      </c>
      <c r="BK324" s="50" t="s">
        <v>3658</v>
      </c>
      <c r="BM324" s="50">
        <f t="shared" si="104"/>
        <v>0</v>
      </c>
    </row>
    <row r="325" spans="1:65" s="50" customFormat="1" ht="24" customHeight="1" x14ac:dyDescent="0.2">
      <c r="A325" s="181">
        <f t="shared" si="84"/>
        <v>2655495</v>
      </c>
      <c r="B325" s="296">
        <v>213</v>
      </c>
      <c r="C325" s="264">
        <v>231</v>
      </c>
      <c r="D325" s="297">
        <v>13122</v>
      </c>
      <c r="E325" s="251" t="s">
        <v>177</v>
      </c>
      <c r="F325" s="252" t="s">
        <v>1160</v>
      </c>
      <c r="G325" s="251" t="s">
        <v>87</v>
      </c>
      <c r="H325" s="272" t="s">
        <v>1150</v>
      </c>
      <c r="I325" s="292" t="s">
        <v>1161</v>
      </c>
      <c r="J325" s="64">
        <v>4988641694</v>
      </c>
      <c r="K325" s="64">
        <v>35606495</v>
      </c>
      <c r="L325" s="64" t="s">
        <v>1150</v>
      </c>
      <c r="M325" s="290" t="s">
        <v>2380</v>
      </c>
      <c r="N325" s="98"/>
      <c r="O325" s="64"/>
      <c r="P325" s="89"/>
      <c r="Q325" s="253">
        <v>30</v>
      </c>
      <c r="R325" s="254">
        <v>70</v>
      </c>
      <c r="S325" s="64">
        <v>0</v>
      </c>
      <c r="T325" s="64">
        <v>0</v>
      </c>
      <c r="U325" s="298">
        <f>1+1+1</f>
        <v>3</v>
      </c>
      <c r="V325" s="258">
        <v>19</v>
      </c>
      <c r="W325" s="98">
        <v>0</v>
      </c>
      <c r="X325" s="83">
        <v>0</v>
      </c>
      <c r="Y325" s="98">
        <v>2</v>
      </c>
      <c r="Z325" s="386">
        <f>Y325</f>
        <v>2</v>
      </c>
      <c r="AA325" s="323">
        <v>1477052</v>
      </c>
      <c r="AB325" s="323">
        <v>46667</v>
      </c>
      <c r="AC325" s="324">
        <f t="shared" si="85"/>
        <v>1523719</v>
      </c>
      <c r="AD325" s="74">
        <v>4500000</v>
      </c>
      <c r="AE325" s="74">
        <v>6000000</v>
      </c>
      <c r="AF325" s="334">
        <f t="shared" si="86"/>
        <v>290891.80909090908</v>
      </c>
      <c r="AG325" s="112">
        <f t="shared" si="87"/>
        <v>44311560</v>
      </c>
      <c r="AH325" s="74">
        <f t="shared" si="88"/>
        <v>1400010</v>
      </c>
      <c r="AI325" s="74">
        <f t="shared" si="89"/>
        <v>20362426.636363637</v>
      </c>
      <c r="AJ325" s="74">
        <f t="shared" si="90"/>
        <v>5310990</v>
      </c>
      <c r="AK325" s="74">
        <f t="shared" si="91"/>
        <v>4500000</v>
      </c>
      <c r="AL325" s="74">
        <f t="shared" si="92"/>
        <v>6000000</v>
      </c>
      <c r="AM325" s="74">
        <f t="shared" si="93"/>
        <v>0</v>
      </c>
      <c r="AN325" s="74">
        <f t="shared" si="94"/>
        <v>0</v>
      </c>
      <c r="AO325" s="74">
        <f t="shared" si="95"/>
        <v>4571157</v>
      </c>
      <c r="AP325" s="74">
        <f t="shared" si="96"/>
        <v>3800000</v>
      </c>
      <c r="AQ325" s="74">
        <v>0</v>
      </c>
      <c r="AR325" s="74">
        <v>0</v>
      </c>
      <c r="AS325" s="74">
        <v>0</v>
      </c>
      <c r="AT325" s="79">
        <v>0</v>
      </c>
      <c r="AU325" s="81">
        <f t="shared" si="97"/>
        <v>90256143.63636364</v>
      </c>
      <c r="AV325" s="112">
        <f t="shared" si="98"/>
        <v>60447816.871818185</v>
      </c>
      <c r="AW325" s="74">
        <f t="shared" si="99"/>
        <v>80373996.63636364</v>
      </c>
      <c r="AX325" s="74">
        <f t="shared" si="100"/>
        <v>5626179.7645454556</v>
      </c>
      <c r="AY325" s="75">
        <f t="shared" si="101"/>
        <v>2044781.6871818185</v>
      </c>
      <c r="AZ325" s="74">
        <v>0</v>
      </c>
      <c r="BA325" s="74">
        <v>0</v>
      </c>
      <c r="BB325" s="74">
        <v>0</v>
      </c>
      <c r="BC325" s="79">
        <v>0</v>
      </c>
      <c r="BD325" s="79">
        <v>0</v>
      </c>
      <c r="BE325" s="79">
        <v>0</v>
      </c>
      <c r="BF325" s="77">
        <v>0</v>
      </c>
      <c r="BG325" s="344">
        <f t="shared" si="102"/>
        <v>7670961.4517272739</v>
      </c>
      <c r="BH325" s="187">
        <f t="shared" si="103"/>
        <v>82585182</v>
      </c>
      <c r="BJ325" s="50">
        <v>13122</v>
      </c>
      <c r="BK325" s="50" t="s">
        <v>3659</v>
      </c>
      <c r="BM325" s="50">
        <f t="shared" si="104"/>
        <v>0</v>
      </c>
    </row>
    <row r="326" spans="1:65" s="50" customFormat="1" ht="24" customHeight="1" x14ac:dyDescent="0.2">
      <c r="A326" s="181">
        <f t="shared" si="84"/>
        <v>2655495</v>
      </c>
      <c r="B326" s="296">
        <v>215</v>
      </c>
      <c r="C326" s="264">
        <v>233</v>
      </c>
      <c r="D326" s="297">
        <v>13123</v>
      </c>
      <c r="E326" s="251" t="s">
        <v>1162</v>
      </c>
      <c r="F326" s="252" t="s">
        <v>1163</v>
      </c>
      <c r="G326" s="251" t="s">
        <v>87</v>
      </c>
      <c r="H326" s="272" t="s">
        <v>1150</v>
      </c>
      <c r="I326" s="292" t="s">
        <v>2654</v>
      </c>
      <c r="J326" s="64">
        <v>2050056753</v>
      </c>
      <c r="K326" s="64" t="s">
        <v>1164</v>
      </c>
      <c r="L326" s="64" t="s">
        <v>1150</v>
      </c>
      <c r="M326" s="290" t="s">
        <v>2380</v>
      </c>
      <c r="N326" s="98"/>
      <c r="O326" s="64"/>
      <c r="P326" s="89"/>
      <c r="Q326" s="253">
        <v>30</v>
      </c>
      <c r="R326" s="254">
        <v>70</v>
      </c>
      <c r="S326" s="64">
        <v>0</v>
      </c>
      <c r="T326" s="64">
        <v>0</v>
      </c>
      <c r="U326" s="89">
        <v>0</v>
      </c>
      <c r="V326" s="258">
        <v>20</v>
      </c>
      <c r="W326" s="98">
        <v>0</v>
      </c>
      <c r="X326" s="83">
        <v>0</v>
      </c>
      <c r="Y326" s="98">
        <v>1</v>
      </c>
      <c r="Z326" s="64">
        <v>1</v>
      </c>
      <c r="AA326" s="323">
        <v>1477052</v>
      </c>
      <c r="AB326" s="323">
        <v>46667</v>
      </c>
      <c r="AC326" s="324">
        <f t="shared" si="85"/>
        <v>1523719</v>
      </c>
      <c r="AD326" s="74">
        <v>4500000</v>
      </c>
      <c r="AE326" s="74">
        <v>6000000</v>
      </c>
      <c r="AF326" s="334">
        <f t="shared" si="86"/>
        <v>290891.80909090908</v>
      </c>
      <c r="AG326" s="112">
        <f t="shared" si="87"/>
        <v>44311560</v>
      </c>
      <c r="AH326" s="74">
        <f t="shared" si="88"/>
        <v>1400010</v>
      </c>
      <c r="AI326" s="74">
        <f t="shared" si="89"/>
        <v>20362426.636363637</v>
      </c>
      <c r="AJ326" s="74">
        <f t="shared" si="90"/>
        <v>2655495</v>
      </c>
      <c r="AK326" s="74">
        <f t="shared" si="91"/>
        <v>4500000</v>
      </c>
      <c r="AL326" s="74">
        <f t="shared" si="92"/>
        <v>6000000</v>
      </c>
      <c r="AM326" s="74">
        <f t="shared" si="93"/>
        <v>0</v>
      </c>
      <c r="AN326" s="74">
        <f t="shared" si="94"/>
        <v>0</v>
      </c>
      <c r="AO326" s="74">
        <f t="shared" si="95"/>
        <v>0</v>
      </c>
      <c r="AP326" s="74">
        <f t="shared" si="96"/>
        <v>4000000</v>
      </c>
      <c r="AQ326" s="74">
        <v>0</v>
      </c>
      <c r="AR326" s="74">
        <v>0</v>
      </c>
      <c r="AS326" s="74">
        <v>0</v>
      </c>
      <c r="AT326" s="79">
        <v>0</v>
      </c>
      <c r="AU326" s="81">
        <f t="shared" si="97"/>
        <v>83229491.63636364</v>
      </c>
      <c r="AV326" s="112">
        <f t="shared" si="98"/>
        <v>60433816.871818185</v>
      </c>
      <c r="AW326" s="74">
        <f t="shared" si="99"/>
        <v>80573996.63636364</v>
      </c>
      <c r="AX326" s="74">
        <f t="shared" si="100"/>
        <v>5640179.7645454556</v>
      </c>
      <c r="AY326" s="75">
        <f t="shared" si="101"/>
        <v>2043381.6871818185</v>
      </c>
      <c r="AZ326" s="74">
        <v>0</v>
      </c>
      <c r="BA326" s="74">
        <v>0</v>
      </c>
      <c r="BB326" s="74">
        <v>0</v>
      </c>
      <c r="BC326" s="79">
        <v>0</v>
      </c>
      <c r="BD326" s="79">
        <v>0</v>
      </c>
      <c r="BE326" s="79">
        <v>0</v>
      </c>
      <c r="BF326" s="77">
        <v>0</v>
      </c>
      <c r="BG326" s="344">
        <f t="shared" si="102"/>
        <v>7683561.4517272739</v>
      </c>
      <c r="BH326" s="187">
        <f t="shared" si="103"/>
        <v>75545930</v>
      </c>
      <c r="BI326" s="117"/>
      <c r="BJ326" s="50">
        <v>13123</v>
      </c>
      <c r="BK326" s="50" t="s">
        <v>3660</v>
      </c>
      <c r="BM326" s="50">
        <f t="shared" si="104"/>
        <v>0</v>
      </c>
    </row>
    <row r="327" spans="1:65" s="50" customFormat="1" ht="24" customHeight="1" x14ac:dyDescent="0.2">
      <c r="A327" s="181">
        <f t="shared" ref="A327:A390" si="105">885165*3</f>
        <v>2655495</v>
      </c>
      <c r="B327" s="296">
        <v>216</v>
      </c>
      <c r="C327" s="264">
        <v>234</v>
      </c>
      <c r="D327" s="297">
        <v>13124</v>
      </c>
      <c r="E327" s="251" t="s">
        <v>209</v>
      </c>
      <c r="F327" s="252" t="s">
        <v>1165</v>
      </c>
      <c r="G327" s="251" t="s">
        <v>87</v>
      </c>
      <c r="H327" s="272" t="s">
        <v>1150</v>
      </c>
      <c r="I327" s="292" t="s">
        <v>2655</v>
      </c>
      <c r="J327" s="64">
        <v>4989899172</v>
      </c>
      <c r="K327" s="64" t="s">
        <v>1166</v>
      </c>
      <c r="L327" s="64" t="s">
        <v>1150</v>
      </c>
      <c r="M327" s="290" t="s">
        <v>2380</v>
      </c>
      <c r="N327" s="98"/>
      <c r="O327" s="64"/>
      <c r="P327" s="89"/>
      <c r="Q327" s="253">
        <v>30</v>
      </c>
      <c r="R327" s="254">
        <v>60</v>
      </c>
      <c r="S327" s="64">
        <v>0</v>
      </c>
      <c r="T327" s="64">
        <v>0</v>
      </c>
      <c r="U327" s="89">
        <v>0</v>
      </c>
      <c r="V327" s="258">
        <v>20</v>
      </c>
      <c r="W327" s="98">
        <v>0</v>
      </c>
      <c r="X327" s="83">
        <v>0</v>
      </c>
      <c r="Y327" s="98">
        <v>0</v>
      </c>
      <c r="Z327" s="64">
        <v>0</v>
      </c>
      <c r="AA327" s="323">
        <v>1477052</v>
      </c>
      <c r="AB327" s="323">
        <v>46667</v>
      </c>
      <c r="AC327" s="324">
        <f t="shared" ref="AC327:AC390" si="106">AA327+AB327</f>
        <v>1523719</v>
      </c>
      <c r="AD327" s="74">
        <v>4500000</v>
      </c>
      <c r="AE327" s="74">
        <v>6000000</v>
      </c>
      <c r="AF327" s="334">
        <f t="shared" ref="AF327:AF390" si="107">(AC327*30)/220*1.4</f>
        <v>290891.80909090908</v>
      </c>
      <c r="AG327" s="112">
        <f t="shared" ref="AG327:AG390" si="108">AA327*Q327</f>
        <v>44311560</v>
      </c>
      <c r="AH327" s="74">
        <f t="shared" ref="AH327:AH390" si="109">AB327*Q327</f>
        <v>1400010</v>
      </c>
      <c r="AI327" s="74">
        <f t="shared" ref="AI327:AI390" si="110">AF327*R327</f>
        <v>17453508.545454547</v>
      </c>
      <c r="AJ327" s="74">
        <f t="shared" ref="AJ327:AJ390" si="111">IF(Q327=31,A327*Z327,(Q327/30)*A327*Z327)</f>
        <v>0</v>
      </c>
      <c r="AK327" s="74">
        <f t="shared" ref="AK327:AK390" si="112">IF(Q327=31,AD327,(Q327/30)*AD327)</f>
        <v>4500000</v>
      </c>
      <c r="AL327" s="74">
        <f t="shared" ref="AL327:AL390" si="113">IF(Q327=31,AE327,(Q327/30)*AE327)</f>
        <v>6000000</v>
      </c>
      <c r="AM327" s="74">
        <f t="shared" ref="AM327:AM390" si="114">(AC327*30/220)*35%*S327</f>
        <v>0</v>
      </c>
      <c r="AN327" s="74">
        <f t="shared" ref="AN327:AN390" si="115">AC327*30/220*1.4*T327</f>
        <v>0</v>
      </c>
      <c r="AO327" s="74">
        <f t="shared" ref="AO327:AO390" si="116">AC327*U327</f>
        <v>0</v>
      </c>
      <c r="AP327" s="74">
        <f t="shared" ref="AP327:AP390" si="117">200000*V327</f>
        <v>4000000</v>
      </c>
      <c r="AQ327" s="74">
        <v>0</v>
      </c>
      <c r="AR327" s="74">
        <v>0</v>
      </c>
      <c r="AS327" s="74">
        <v>0</v>
      </c>
      <c r="AT327" s="79">
        <v>0</v>
      </c>
      <c r="AU327" s="81">
        <f t="shared" ref="AU327:AU390" si="118">SUM(AG327:AT327)</f>
        <v>77665078.545454547</v>
      </c>
      <c r="AV327" s="112">
        <f t="shared" ref="AV327:AV390" si="119">AU327-(AX327+AP327+AO327+AL327+AK327+AJ327+AT327)</f>
        <v>57728523.047272727</v>
      </c>
      <c r="AW327" s="74">
        <f t="shared" ref="AW327:AW390" si="120">AG327+AH327+AK327+AL327+AI327+AN327+AM327+AP327</f>
        <v>77665078.545454547</v>
      </c>
      <c r="AX327" s="74">
        <f t="shared" ref="AX327:AX390" si="121">AW327*7%</f>
        <v>5436555.498181819</v>
      </c>
      <c r="AY327" s="75">
        <f t="shared" ref="AY327:AY390" si="122">IF(AV327&lt;=40000000,0,IF(AND(AV327&gt;40000000,AV327&lt;=80000000),(AV327-40000000)*10%,IF(AND(AV327&gt;80000000,AV327&lt;=120000000),4000000+(AV327-80000000)*15%,IF(AND(AV327&gt;120000000,AV327&lt;=180000000),10000000+(AV327-120000000)*20%,IF(AND(AV327&gt;180000000,AV327&lt;=240000000),22000000+(AV327-180000000)*25%,IF(AND(AV327&gt;240000000,AV327&lt;=320000000),37000000+(AV327-240000000)*30%,61000000+(AV327-320000000)*35%))))))</f>
        <v>1772852.3047272728</v>
      </c>
      <c r="AZ327" s="74">
        <v>0</v>
      </c>
      <c r="BA327" s="74">
        <v>0</v>
      </c>
      <c r="BB327" s="74">
        <v>0</v>
      </c>
      <c r="BC327" s="79">
        <v>0</v>
      </c>
      <c r="BD327" s="79">
        <v>0</v>
      </c>
      <c r="BE327" s="79">
        <v>0</v>
      </c>
      <c r="BF327" s="77">
        <v>0</v>
      </c>
      <c r="BG327" s="344">
        <f t="shared" ref="BG327:BG390" si="123">SUM(AX327:BF327)</f>
        <v>7209407.802909092</v>
      </c>
      <c r="BH327" s="187">
        <f t="shared" ref="BH327:BH390" si="124">INT(AU327-BG327)</f>
        <v>70455670</v>
      </c>
      <c r="BJ327" s="50">
        <v>13124</v>
      </c>
      <c r="BK327" s="50" t="s">
        <v>3661</v>
      </c>
      <c r="BM327" s="50">
        <f t="shared" si="104"/>
        <v>0</v>
      </c>
    </row>
    <row r="328" spans="1:65" s="50" customFormat="1" ht="24" customHeight="1" x14ac:dyDescent="0.2">
      <c r="A328" s="181">
        <f t="shared" si="105"/>
        <v>2655495</v>
      </c>
      <c r="B328" s="296">
        <v>217</v>
      </c>
      <c r="C328" s="264">
        <v>235</v>
      </c>
      <c r="D328" s="297">
        <v>13125</v>
      </c>
      <c r="E328" s="251" t="s">
        <v>115</v>
      </c>
      <c r="F328" s="252" t="s">
        <v>1167</v>
      </c>
      <c r="G328" s="251" t="s">
        <v>87</v>
      </c>
      <c r="H328" s="272" t="s">
        <v>1150</v>
      </c>
      <c r="I328" s="292" t="s">
        <v>2656</v>
      </c>
      <c r="J328" s="64">
        <v>2162142325</v>
      </c>
      <c r="K328" s="64" t="s">
        <v>1168</v>
      </c>
      <c r="L328" s="64" t="s">
        <v>1150</v>
      </c>
      <c r="M328" s="305" t="s">
        <v>2383</v>
      </c>
      <c r="N328" s="98"/>
      <c r="O328" s="64"/>
      <c r="P328" s="89"/>
      <c r="Q328" s="253">
        <v>30</v>
      </c>
      <c r="R328" s="254">
        <v>50</v>
      </c>
      <c r="S328" s="64">
        <v>0</v>
      </c>
      <c r="T328" s="64">
        <v>0</v>
      </c>
      <c r="U328" s="89">
        <v>0</v>
      </c>
      <c r="V328" s="258">
        <v>20</v>
      </c>
      <c r="W328" s="98">
        <v>0</v>
      </c>
      <c r="X328" s="83">
        <v>0</v>
      </c>
      <c r="Y328" s="98">
        <v>0</v>
      </c>
      <c r="Z328" s="64">
        <v>0</v>
      </c>
      <c r="AA328" s="323">
        <v>1642901</v>
      </c>
      <c r="AB328" s="323">
        <v>46667</v>
      </c>
      <c r="AC328" s="324">
        <f t="shared" si="106"/>
        <v>1689568</v>
      </c>
      <c r="AD328" s="74">
        <v>4500000</v>
      </c>
      <c r="AE328" s="74">
        <v>6000000</v>
      </c>
      <c r="AF328" s="334">
        <f t="shared" si="107"/>
        <v>322553.89090909087</v>
      </c>
      <c r="AG328" s="112">
        <f t="shared" si="108"/>
        <v>49287030</v>
      </c>
      <c r="AH328" s="74">
        <f t="shared" si="109"/>
        <v>1400010</v>
      </c>
      <c r="AI328" s="74">
        <f t="shared" si="110"/>
        <v>16127694.545454543</v>
      </c>
      <c r="AJ328" s="74">
        <f t="shared" si="111"/>
        <v>0</v>
      </c>
      <c r="AK328" s="74">
        <f t="shared" si="112"/>
        <v>4500000</v>
      </c>
      <c r="AL328" s="74">
        <f t="shared" si="113"/>
        <v>6000000</v>
      </c>
      <c r="AM328" s="74">
        <f t="shared" si="114"/>
        <v>0</v>
      </c>
      <c r="AN328" s="74">
        <f t="shared" si="115"/>
        <v>0</v>
      </c>
      <c r="AO328" s="74">
        <f t="shared" si="116"/>
        <v>0</v>
      </c>
      <c r="AP328" s="74">
        <f t="shared" si="117"/>
        <v>4000000</v>
      </c>
      <c r="AQ328" s="74">
        <v>0</v>
      </c>
      <c r="AR328" s="74">
        <v>0</v>
      </c>
      <c r="AS328" s="74">
        <v>0</v>
      </c>
      <c r="AT328" s="79">
        <v>0</v>
      </c>
      <c r="AU328" s="81">
        <f t="shared" si="118"/>
        <v>81314734.545454547</v>
      </c>
      <c r="AV328" s="112">
        <f t="shared" si="119"/>
        <v>61122703.127272725</v>
      </c>
      <c r="AW328" s="74">
        <f t="shared" si="120"/>
        <v>81314734.545454547</v>
      </c>
      <c r="AX328" s="74">
        <f t="shared" si="121"/>
        <v>5692031.4181818189</v>
      </c>
      <c r="AY328" s="75">
        <f t="shared" si="122"/>
        <v>2112270.3127272725</v>
      </c>
      <c r="AZ328" s="74">
        <v>0</v>
      </c>
      <c r="BA328" s="74">
        <v>0</v>
      </c>
      <c r="BB328" s="74">
        <v>0</v>
      </c>
      <c r="BC328" s="79">
        <v>0</v>
      </c>
      <c r="BD328" s="79">
        <v>0</v>
      </c>
      <c r="BE328" s="79">
        <v>0</v>
      </c>
      <c r="BF328" s="77">
        <v>0</v>
      </c>
      <c r="BG328" s="344">
        <f t="shared" si="123"/>
        <v>7804301.7309090914</v>
      </c>
      <c r="BH328" s="187">
        <f t="shared" si="124"/>
        <v>73510432</v>
      </c>
      <c r="BJ328" s="50">
        <v>13125</v>
      </c>
      <c r="BK328" s="50" t="s">
        <v>3662</v>
      </c>
      <c r="BM328" s="50">
        <f t="shared" ref="BM328:BM391" si="125">D328-BJ328</f>
        <v>0</v>
      </c>
    </row>
    <row r="329" spans="1:65" s="50" customFormat="1" ht="24" customHeight="1" x14ac:dyDescent="0.2">
      <c r="A329" s="181">
        <f t="shared" si="105"/>
        <v>2655495</v>
      </c>
      <c r="B329" s="296">
        <v>221</v>
      </c>
      <c r="C329" s="264">
        <v>239</v>
      </c>
      <c r="D329" s="297">
        <v>13126</v>
      </c>
      <c r="E329" s="251" t="s">
        <v>301</v>
      </c>
      <c r="F329" s="252" t="s">
        <v>1169</v>
      </c>
      <c r="G329" s="251" t="s">
        <v>87</v>
      </c>
      <c r="H329" s="272" t="s">
        <v>1150</v>
      </c>
      <c r="I329" s="292" t="s">
        <v>2660</v>
      </c>
      <c r="J329" s="64">
        <v>2150073811</v>
      </c>
      <c r="K329" s="64" t="s">
        <v>1170</v>
      </c>
      <c r="L329" s="64" t="s">
        <v>1150</v>
      </c>
      <c r="M329" s="290" t="s">
        <v>2380</v>
      </c>
      <c r="N329" s="98"/>
      <c r="O329" s="64"/>
      <c r="P329" s="89"/>
      <c r="Q329" s="253">
        <v>30</v>
      </c>
      <c r="R329" s="254">
        <v>10</v>
      </c>
      <c r="S329" s="64">
        <v>0</v>
      </c>
      <c r="T329" s="64">
        <v>0</v>
      </c>
      <c r="U329" s="89">
        <v>0</v>
      </c>
      <c r="V329" s="258">
        <v>20</v>
      </c>
      <c r="W329" s="98">
        <v>0</v>
      </c>
      <c r="X329" s="83">
        <v>0</v>
      </c>
      <c r="Y329" s="98">
        <v>0</v>
      </c>
      <c r="Z329" s="64">
        <v>0</v>
      </c>
      <c r="AA329" s="323">
        <v>1477052</v>
      </c>
      <c r="AB329" s="323">
        <v>0</v>
      </c>
      <c r="AC329" s="324">
        <f t="shared" si="106"/>
        <v>1477052</v>
      </c>
      <c r="AD329" s="74">
        <v>4500000</v>
      </c>
      <c r="AE329" s="74">
        <v>6000000</v>
      </c>
      <c r="AF329" s="334">
        <f t="shared" si="107"/>
        <v>281982.65454545454</v>
      </c>
      <c r="AG329" s="112">
        <f t="shared" si="108"/>
        <v>44311560</v>
      </c>
      <c r="AH329" s="74">
        <f t="shared" si="109"/>
        <v>0</v>
      </c>
      <c r="AI329" s="74">
        <f t="shared" si="110"/>
        <v>2819826.5454545454</v>
      </c>
      <c r="AJ329" s="74">
        <f t="shared" si="111"/>
        <v>0</v>
      </c>
      <c r="AK329" s="74">
        <f t="shared" si="112"/>
        <v>4500000</v>
      </c>
      <c r="AL329" s="74">
        <f t="shared" si="113"/>
        <v>6000000</v>
      </c>
      <c r="AM329" s="74">
        <f t="shared" si="114"/>
        <v>0</v>
      </c>
      <c r="AN329" s="74">
        <f t="shared" si="115"/>
        <v>0</v>
      </c>
      <c r="AO329" s="74">
        <f t="shared" si="116"/>
        <v>0</v>
      </c>
      <c r="AP329" s="74">
        <f t="shared" si="117"/>
        <v>4000000</v>
      </c>
      <c r="AQ329" s="74">
        <v>0</v>
      </c>
      <c r="AR329" s="74">
        <v>0</v>
      </c>
      <c r="AS329" s="74">
        <v>0</v>
      </c>
      <c r="AT329" s="79">
        <v>0</v>
      </c>
      <c r="AU329" s="81">
        <f t="shared" si="118"/>
        <v>61631386.545454547</v>
      </c>
      <c r="AV329" s="112">
        <f t="shared" si="119"/>
        <v>42817189.487272725</v>
      </c>
      <c r="AW329" s="74">
        <f t="shared" si="120"/>
        <v>61631386.545454547</v>
      </c>
      <c r="AX329" s="74">
        <f t="shared" si="121"/>
        <v>4314197.0581818186</v>
      </c>
      <c r="AY329" s="75">
        <f t="shared" si="122"/>
        <v>281718.94872727245</v>
      </c>
      <c r="AZ329" s="74">
        <v>0</v>
      </c>
      <c r="BA329" s="74">
        <v>0</v>
      </c>
      <c r="BB329" s="74">
        <v>0</v>
      </c>
      <c r="BC329" s="79">
        <v>0</v>
      </c>
      <c r="BD329" s="79">
        <v>0</v>
      </c>
      <c r="BE329" s="79">
        <v>0</v>
      </c>
      <c r="BF329" s="77">
        <v>0</v>
      </c>
      <c r="BG329" s="344">
        <f t="shared" si="123"/>
        <v>4595916.006909091</v>
      </c>
      <c r="BH329" s="187">
        <f t="shared" si="124"/>
        <v>57035470</v>
      </c>
      <c r="BJ329" s="50">
        <v>13126</v>
      </c>
      <c r="BK329" s="50" t="s">
        <v>3663</v>
      </c>
      <c r="BM329" s="50">
        <f t="shared" si="125"/>
        <v>0</v>
      </c>
    </row>
    <row r="330" spans="1:65" s="50" customFormat="1" ht="24" customHeight="1" x14ac:dyDescent="0.2">
      <c r="A330" s="181">
        <f t="shared" si="105"/>
        <v>2655495</v>
      </c>
      <c r="B330" s="296">
        <v>222</v>
      </c>
      <c r="C330" s="264">
        <v>240</v>
      </c>
      <c r="D330" s="297">
        <v>13127</v>
      </c>
      <c r="E330" s="251" t="s">
        <v>1171</v>
      </c>
      <c r="F330" s="252" t="s">
        <v>1172</v>
      </c>
      <c r="G330" s="251" t="s">
        <v>87</v>
      </c>
      <c r="H330" s="272" t="s">
        <v>1150</v>
      </c>
      <c r="I330" s="292" t="s">
        <v>1173</v>
      </c>
      <c r="J330" s="64">
        <v>2270037863</v>
      </c>
      <c r="K330" s="64" t="s">
        <v>1174</v>
      </c>
      <c r="L330" s="64" t="s">
        <v>1150</v>
      </c>
      <c r="M330" s="305" t="s">
        <v>2383</v>
      </c>
      <c r="N330" s="98"/>
      <c r="O330" s="64"/>
      <c r="P330" s="89"/>
      <c r="Q330" s="253">
        <v>30</v>
      </c>
      <c r="R330" s="254">
        <v>50</v>
      </c>
      <c r="S330" s="64">
        <v>0</v>
      </c>
      <c r="T330" s="64">
        <v>0</v>
      </c>
      <c r="U330" s="89">
        <v>0</v>
      </c>
      <c r="V330" s="258">
        <v>18</v>
      </c>
      <c r="W330" s="98">
        <v>0</v>
      </c>
      <c r="X330" s="83">
        <v>0</v>
      </c>
      <c r="Y330" s="98">
        <v>0</v>
      </c>
      <c r="Z330" s="64">
        <v>0</v>
      </c>
      <c r="AA330" s="323">
        <v>1642901</v>
      </c>
      <c r="AB330" s="323">
        <v>0</v>
      </c>
      <c r="AC330" s="324">
        <f t="shared" si="106"/>
        <v>1642901</v>
      </c>
      <c r="AD330" s="74">
        <v>4500000</v>
      </c>
      <c r="AE330" s="74">
        <v>6000000</v>
      </c>
      <c r="AF330" s="334">
        <f t="shared" si="107"/>
        <v>313644.73636363639</v>
      </c>
      <c r="AG330" s="112">
        <f t="shared" si="108"/>
        <v>49287030</v>
      </c>
      <c r="AH330" s="74">
        <f t="shared" si="109"/>
        <v>0</v>
      </c>
      <c r="AI330" s="74">
        <f t="shared" si="110"/>
        <v>15682236.81818182</v>
      </c>
      <c r="AJ330" s="74">
        <f t="shared" si="111"/>
        <v>0</v>
      </c>
      <c r="AK330" s="74">
        <f t="shared" si="112"/>
        <v>4500000</v>
      </c>
      <c r="AL330" s="74">
        <f t="shared" si="113"/>
        <v>6000000</v>
      </c>
      <c r="AM330" s="74">
        <f t="shared" si="114"/>
        <v>0</v>
      </c>
      <c r="AN330" s="74">
        <f t="shared" si="115"/>
        <v>0</v>
      </c>
      <c r="AO330" s="74">
        <f t="shared" si="116"/>
        <v>0</v>
      </c>
      <c r="AP330" s="74">
        <f t="shared" si="117"/>
        <v>3600000</v>
      </c>
      <c r="AQ330" s="74">
        <v>0</v>
      </c>
      <c r="AR330" s="74">
        <v>0</v>
      </c>
      <c r="AS330" s="74">
        <v>0</v>
      </c>
      <c r="AT330" s="79">
        <v>0</v>
      </c>
      <c r="AU330" s="81">
        <f t="shared" si="118"/>
        <v>79069266.818181813</v>
      </c>
      <c r="AV330" s="112">
        <f t="shared" si="119"/>
        <v>59434418.140909083</v>
      </c>
      <c r="AW330" s="74">
        <f t="shared" si="120"/>
        <v>79069266.818181813</v>
      </c>
      <c r="AX330" s="74">
        <f t="shared" si="121"/>
        <v>5534848.6772727277</v>
      </c>
      <c r="AY330" s="75">
        <f t="shared" si="122"/>
        <v>1943441.8140909085</v>
      </c>
      <c r="AZ330" s="74">
        <v>0</v>
      </c>
      <c r="BA330" s="74">
        <v>0</v>
      </c>
      <c r="BB330" s="74">
        <v>0</v>
      </c>
      <c r="BC330" s="79">
        <v>0</v>
      </c>
      <c r="BD330" s="79">
        <v>0</v>
      </c>
      <c r="BE330" s="79">
        <v>0</v>
      </c>
      <c r="BF330" s="77">
        <v>0</v>
      </c>
      <c r="BG330" s="344">
        <f t="shared" si="123"/>
        <v>7478290.4913636362</v>
      </c>
      <c r="BH330" s="187">
        <f t="shared" si="124"/>
        <v>71590976</v>
      </c>
      <c r="BJ330" s="50">
        <v>13127</v>
      </c>
      <c r="BK330" s="50" t="s">
        <v>3664</v>
      </c>
      <c r="BM330" s="50">
        <f t="shared" si="125"/>
        <v>0</v>
      </c>
    </row>
    <row r="331" spans="1:65" s="50" customFormat="1" ht="24" customHeight="1" x14ac:dyDescent="0.5">
      <c r="A331" s="181">
        <f t="shared" si="105"/>
        <v>2655495</v>
      </c>
      <c r="B331" s="296">
        <v>227</v>
      </c>
      <c r="C331" s="264">
        <v>245</v>
      </c>
      <c r="D331" s="297">
        <v>13128</v>
      </c>
      <c r="E331" s="251" t="s">
        <v>530</v>
      </c>
      <c r="F331" s="252" t="s">
        <v>1175</v>
      </c>
      <c r="G331" s="251" t="s">
        <v>87</v>
      </c>
      <c r="H331" s="272" t="s">
        <v>1150</v>
      </c>
      <c r="I331" s="426" t="s">
        <v>2665</v>
      </c>
      <c r="J331" s="64">
        <v>2162686163</v>
      </c>
      <c r="K331" s="64" t="s">
        <v>1176</v>
      </c>
      <c r="L331" s="64" t="s">
        <v>1150</v>
      </c>
      <c r="M331" s="290" t="s">
        <v>2380</v>
      </c>
      <c r="N331" s="98"/>
      <c r="O331" s="64"/>
      <c r="P331" s="89"/>
      <c r="Q331" s="253">
        <v>30</v>
      </c>
      <c r="R331" s="254">
        <v>40</v>
      </c>
      <c r="S331" s="64">
        <v>0</v>
      </c>
      <c r="T331" s="64">
        <v>0</v>
      </c>
      <c r="U331" s="89">
        <v>0</v>
      </c>
      <c r="V331" s="258">
        <v>20</v>
      </c>
      <c r="W331" s="98">
        <v>0</v>
      </c>
      <c r="X331" s="83">
        <v>0</v>
      </c>
      <c r="Y331" s="98">
        <v>0</v>
      </c>
      <c r="Z331" s="64">
        <v>0</v>
      </c>
      <c r="AA331" s="323">
        <v>1477052</v>
      </c>
      <c r="AB331" s="323">
        <v>0</v>
      </c>
      <c r="AC331" s="324">
        <f t="shared" si="106"/>
        <v>1477052</v>
      </c>
      <c r="AD331" s="74">
        <v>4500000</v>
      </c>
      <c r="AE331" s="74">
        <v>6000000</v>
      </c>
      <c r="AF331" s="334">
        <f t="shared" si="107"/>
        <v>281982.65454545454</v>
      </c>
      <c r="AG331" s="112">
        <f t="shared" si="108"/>
        <v>44311560</v>
      </c>
      <c r="AH331" s="74">
        <f t="shared" si="109"/>
        <v>0</v>
      </c>
      <c r="AI331" s="74">
        <f t="shared" si="110"/>
        <v>11279306.181818182</v>
      </c>
      <c r="AJ331" s="74">
        <f t="shared" si="111"/>
        <v>0</v>
      </c>
      <c r="AK331" s="74">
        <f t="shared" si="112"/>
        <v>4500000</v>
      </c>
      <c r="AL331" s="74">
        <f t="shared" si="113"/>
        <v>6000000</v>
      </c>
      <c r="AM331" s="74">
        <f t="shared" si="114"/>
        <v>0</v>
      </c>
      <c r="AN331" s="74">
        <f t="shared" si="115"/>
        <v>0</v>
      </c>
      <c r="AO331" s="74">
        <f t="shared" si="116"/>
        <v>0</v>
      </c>
      <c r="AP331" s="74">
        <f t="shared" si="117"/>
        <v>4000000</v>
      </c>
      <c r="AQ331" s="74">
        <v>0</v>
      </c>
      <c r="AR331" s="74">
        <v>0</v>
      </c>
      <c r="AS331" s="74">
        <v>0</v>
      </c>
      <c r="AT331" s="79">
        <v>0</v>
      </c>
      <c r="AU331" s="81">
        <f t="shared" si="118"/>
        <v>70090866.181818187</v>
      </c>
      <c r="AV331" s="112">
        <f t="shared" si="119"/>
        <v>50684505.549090914</v>
      </c>
      <c r="AW331" s="74">
        <f t="shared" si="120"/>
        <v>70090866.181818187</v>
      </c>
      <c r="AX331" s="74">
        <f t="shared" si="121"/>
        <v>4906360.6327272737</v>
      </c>
      <c r="AY331" s="75">
        <f t="shared" si="122"/>
        <v>1068450.5549090914</v>
      </c>
      <c r="AZ331" s="74">
        <v>0</v>
      </c>
      <c r="BA331" s="74">
        <v>0</v>
      </c>
      <c r="BB331" s="74">
        <v>0</v>
      </c>
      <c r="BC331" s="79">
        <v>0</v>
      </c>
      <c r="BD331" s="79">
        <v>0</v>
      </c>
      <c r="BE331" s="79">
        <v>0</v>
      </c>
      <c r="BF331" s="77">
        <v>0</v>
      </c>
      <c r="BG331" s="344">
        <f t="shared" si="123"/>
        <v>5974811.1876363652</v>
      </c>
      <c r="BH331" s="187">
        <f t="shared" si="124"/>
        <v>64116054</v>
      </c>
      <c r="BJ331" s="50">
        <v>13128</v>
      </c>
      <c r="BK331" s="50" t="s">
        <v>3665</v>
      </c>
      <c r="BM331" s="50">
        <f t="shared" si="125"/>
        <v>0</v>
      </c>
    </row>
    <row r="332" spans="1:65" s="50" customFormat="1" ht="24" customHeight="1" x14ac:dyDescent="0.2">
      <c r="A332" s="181">
        <f t="shared" si="105"/>
        <v>2655495</v>
      </c>
      <c r="B332" s="296">
        <v>228</v>
      </c>
      <c r="C332" s="264">
        <v>246</v>
      </c>
      <c r="D332" s="297">
        <v>13129</v>
      </c>
      <c r="E332" s="251" t="s">
        <v>140</v>
      </c>
      <c r="F332" s="252" t="s">
        <v>1177</v>
      </c>
      <c r="G332" s="251" t="s">
        <v>87</v>
      </c>
      <c r="H332" s="272" t="s">
        <v>1150</v>
      </c>
      <c r="I332" s="292" t="s">
        <v>2666</v>
      </c>
      <c r="J332" s="64">
        <v>2150239892</v>
      </c>
      <c r="K332" s="64" t="s">
        <v>1178</v>
      </c>
      <c r="L332" s="64" t="s">
        <v>1150</v>
      </c>
      <c r="M332" s="290" t="s">
        <v>2381</v>
      </c>
      <c r="N332" s="98"/>
      <c r="O332" s="64"/>
      <c r="P332" s="89"/>
      <c r="Q332" s="253">
        <v>30</v>
      </c>
      <c r="R332" s="254">
        <v>60</v>
      </c>
      <c r="S332" s="64">
        <v>0</v>
      </c>
      <c r="T332" s="64">
        <v>0</v>
      </c>
      <c r="U332" s="89">
        <v>0</v>
      </c>
      <c r="V332" s="258">
        <v>20</v>
      </c>
      <c r="W332" s="98">
        <v>0</v>
      </c>
      <c r="X332" s="83">
        <v>0</v>
      </c>
      <c r="Y332" s="98">
        <v>1</v>
      </c>
      <c r="Z332" s="64">
        <v>1</v>
      </c>
      <c r="AA332" s="323">
        <v>1311206</v>
      </c>
      <c r="AB332" s="323">
        <v>0</v>
      </c>
      <c r="AC332" s="324">
        <f t="shared" si="106"/>
        <v>1311206</v>
      </c>
      <c r="AD332" s="74">
        <v>4500000</v>
      </c>
      <c r="AE332" s="74">
        <v>6000000</v>
      </c>
      <c r="AF332" s="334">
        <f t="shared" si="107"/>
        <v>250321.14545454542</v>
      </c>
      <c r="AG332" s="112">
        <f t="shared" si="108"/>
        <v>39336180</v>
      </c>
      <c r="AH332" s="74">
        <f t="shared" si="109"/>
        <v>0</v>
      </c>
      <c r="AI332" s="74">
        <f t="shared" si="110"/>
        <v>15019268.727272725</v>
      </c>
      <c r="AJ332" s="74">
        <f t="shared" si="111"/>
        <v>2655495</v>
      </c>
      <c r="AK332" s="74">
        <f t="shared" si="112"/>
        <v>4500000</v>
      </c>
      <c r="AL332" s="74">
        <f t="shared" si="113"/>
        <v>6000000</v>
      </c>
      <c r="AM332" s="74">
        <f t="shared" si="114"/>
        <v>0</v>
      </c>
      <c r="AN332" s="74">
        <f t="shared" si="115"/>
        <v>0</v>
      </c>
      <c r="AO332" s="74">
        <f t="shared" si="116"/>
        <v>0</v>
      </c>
      <c r="AP332" s="74">
        <f t="shared" si="117"/>
        <v>4000000</v>
      </c>
      <c r="AQ332" s="74">
        <v>0</v>
      </c>
      <c r="AR332" s="74">
        <v>0</v>
      </c>
      <c r="AS332" s="74">
        <v>0</v>
      </c>
      <c r="AT332" s="79">
        <v>0</v>
      </c>
      <c r="AU332" s="81">
        <f t="shared" si="118"/>
        <v>71510943.727272719</v>
      </c>
      <c r="AV332" s="112">
        <f t="shared" si="119"/>
        <v>49535567.316363633</v>
      </c>
      <c r="AW332" s="74">
        <f t="shared" si="120"/>
        <v>68855448.727272719</v>
      </c>
      <c r="AX332" s="74">
        <f t="shared" si="121"/>
        <v>4819881.4109090911</v>
      </c>
      <c r="AY332" s="75">
        <f t="shared" si="122"/>
        <v>953556.73163636331</v>
      </c>
      <c r="AZ332" s="74">
        <v>0</v>
      </c>
      <c r="BA332" s="74">
        <v>0</v>
      </c>
      <c r="BB332" s="74">
        <v>0</v>
      </c>
      <c r="BC332" s="79">
        <v>0</v>
      </c>
      <c r="BD332" s="79">
        <v>0</v>
      </c>
      <c r="BE332" s="79">
        <v>0</v>
      </c>
      <c r="BF332" s="77">
        <v>0</v>
      </c>
      <c r="BG332" s="344">
        <f t="shared" si="123"/>
        <v>5773438.1425454542</v>
      </c>
      <c r="BH332" s="187">
        <f t="shared" si="124"/>
        <v>65737505</v>
      </c>
      <c r="BJ332" s="50">
        <v>13129</v>
      </c>
      <c r="BK332" s="50" t="s">
        <v>3666</v>
      </c>
      <c r="BM332" s="50">
        <f t="shared" si="125"/>
        <v>0</v>
      </c>
    </row>
    <row r="333" spans="1:65" s="50" customFormat="1" ht="24" customHeight="1" x14ac:dyDescent="0.2">
      <c r="A333" s="181">
        <f t="shared" si="105"/>
        <v>2655495</v>
      </c>
      <c r="B333" s="296">
        <v>223</v>
      </c>
      <c r="C333" s="264">
        <v>241</v>
      </c>
      <c r="D333" s="297">
        <v>13130</v>
      </c>
      <c r="E333" s="251" t="s">
        <v>694</v>
      </c>
      <c r="F333" s="252" t="s">
        <v>1179</v>
      </c>
      <c r="G333" s="251" t="s">
        <v>87</v>
      </c>
      <c r="H333" s="272" t="s">
        <v>1150</v>
      </c>
      <c r="I333" s="292" t="s">
        <v>2661</v>
      </c>
      <c r="J333" s="64">
        <v>2150154072</v>
      </c>
      <c r="K333" s="64" t="s">
        <v>1180</v>
      </c>
      <c r="L333" s="64" t="s">
        <v>1150</v>
      </c>
      <c r="M333" s="290" t="s">
        <v>2383</v>
      </c>
      <c r="N333" s="98"/>
      <c r="O333" s="64"/>
      <c r="P333" s="89"/>
      <c r="Q333" s="253">
        <v>30</v>
      </c>
      <c r="R333" s="254">
        <v>15</v>
      </c>
      <c r="S333" s="64">
        <v>0</v>
      </c>
      <c r="T333" s="64">
        <v>0</v>
      </c>
      <c r="U333" s="89">
        <v>0</v>
      </c>
      <c r="V333" s="258">
        <v>20</v>
      </c>
      <c r="W333" s="98">
        <v>0</v>
      </c>
      <c r="X333" s="83">
        <v>0</v>
      </c>
      <c r="Y333" s="98">
        <v>1</v>
      </c>
      <c r="Z333" s="64">
        <v>1</v>
      </c>
      <c r="AA333" s="323">
        <v>1642901</v>
      </c>
      <c r="AB333" s="323">
        <v>0</v>
      </c>
      <c r="AC333" s="324">
        <f t="shared" si="106"/>
        <v>1642901</v>
      </c>
      <c r="AD333" s="74">
        <v>4500000</v>
      </c>
      <c r="AE333" s="74">
        <v>6000000</v>
      </c>
      <c r="AF333" s="334">
        <f t="shared" si="107"/>
        <v>313644.73636363639</v>
      </c>
      <c r="AG333" s="112">
        <f t="shared" si="108"/>
        <v>49287030</v>
      </c>
      <c r="AH333" s="74">
        <f t="shared" si="109"/>
        <v>0</v>
      </c>
      <c r="AI333" s="74">
        <f t="shared" si="110"/>
        <v>4704671.0454545459</v>
      </c>
      <c r="AJ333" s="74">
        <f t="shared" si="111"/>
        <v>2655495</v>
      </c>
      <c r="AK333" s="74">
        <f t="shared" si="112"/>
        <v>4500000</v>
      </c>
      <c r="AL333" s="74">
        <f t="shared" si="113"/>
        <v>6000000</v>
      </c>
      <c r="AM333" s="74">
        <f t="shared" si="114"/>
        <v>0</v>
      </c>
      <c r="AN333" s="74">
        <f t="shared" si="115"/>
        <v>0</v>
      </c>
      <c r="AO333" s="74">
        <f t="shared" si="116"/>
        <v>0</v>
      </c>
      <c r="AP333" s="74">
        <f t="shared" si="117"/>
        <v>4000000</v>
      </c>
      <c r="AQ333" s="74">
        <v>0</v>
      </c>
      <c r="AR333" s="74">
        <v>0</v>
      </c>
      <c r="AS333" s="74">
        <v>0</v>
      </c>
      <c r="AT333" s="79">
        <v>0</v>
      </c>
      <c r="AU333" s="81">
        <f t="shared" si="118"/>
        <v>71147196.045454547</v>
      </c>
      <c r="AV333" s="112">
        <f t="shared" si="119"/>
        <v>49197281.972272724</v>
      </c>
      <c r="AW333" s="74">
        <f t="shared" si="120"/>
        <v>68491701.045454547</v>
      </c>
      <c r="AX333" s="74">
        <f t="shared" si="121"/>
        <v>4794419.0731818192</v>
      </c>
      <c r="AY333" s="75">
        <f t="shared" si="122"/>
        <v>919728.19722727244</v>
      </c>
      <c r="AZ333" s="74">
        <v>0</v>
      </c>
      <c r="BA333" s="74">
        <v>0</v>
      </c>
      <c r="BB333" s="74">
        <v>0</v>
      </c>
      <c r="BC333" s="79">
        <v>0</v>
      </c>
      <c r="BD333" s="79">
        <v>0</v>
      </c>
      <c r="BE333" s="79">
        <v>0</v>
      </c>
      <c r="BF333" s="77">
        <v>0</v>
      </c>
      <c r="BG333" s="344">
        <f t="shared" si="123"/>
        <v>5714147.2704090914</v>
      </c>
      <c r="BH333" s="187">
        <f t="shared" si="124"/>
        <v>65433048</v>
      </c>
      <c r="BI333" s="118"/>
      <c r="BJ333" s="50">
        <v>13130</v>
      </c>
      <c r="BK333" s="50" t="s">
        <v>3667</v>
      </c>
      <c r="BM333" s="50">
        <f t="shared" si="125"/>
        <v>0</v>
      </c>
    </row>
    <row r="334" spans="1:65" s="50" customFormat="1" ht="24" customHeight="1" x14ac:dyDescent="0.2">
      <c r="A334" s="181">
        <f t="shared" si="105"/>
        <v>2655495</v>
      </c>
      <c r="B334" s="296">
        <v>218</v>
      </c>
      <c r="C334" s="264">
        <v>236</v>
      </c>
      <c r="D334" s="297">
        <v>13131</v>
      </c>
      <c r="E334" s="251" t="s">
        <v>410</v>
      </c>
      <c r="F334" s="252" t="s">
        <v>1181</v>
      </c>
      <c r="G334" s="251" t="s">
        <v>87</v>
      </c>
      <c r="H334" s="272" t="s">
        <v>1150</v>
      </c>
      <c r="I334" s="292" t="s">
        <v>2657</v>
      </c>
      <c r="J334" s="64">
        <v>2162571501</v>
      </c>
      <c r="K334" s="64" t="s">
        <v>1182</v>
      </c>
      <c r="L334" s="64" t="s">
        <v>1150</v>
      </c>
      <c r="M334" s="290" t="s">
        <v>2380</v>
      </c>
      <c r="N334" s="98"/>
      <c r="O334" s="64"/>
      <c r="P334" s="89"/>
      <c r="Q334" s="253">
        <v>30</v>
      </c>
      <c r="R334" s="254">
        <v>50</v>
      </c>
      <c r="S334" s="64">
        <v>0</v>
      </c>
      <c r="T334" s="64">
        <v>0</v>
      </c>
      <c r="U334" s="89">
        <v>0</v>
      </c>
      <c r="V334" s="258">
        <v>20</v>
      </c>
      <c r="W334" s="98">
        <v>0</v>
      </c>
      <c r="X334" s="83">
        <v>0</v>
      </c>
      <c r="Y334" s="98">
        <v>0</v>
      </c>
      <c r="Z334" s="64">
        <v>0</v>
      </c>
      <c r="AA334" s="323">
        <v>1477052</v>
      </c>
      <c r="AB334" s="323">
        <v>46667</v>
      </c>
      <c r="AC334" s="324">
        <f t="shared" si="106"/>
        <v>1523719</v>
      </c>
      <c r="AD334" s="74">
        <v>4500000</v>
      </c>
      <c r="AE334" s="74">
        <v>6000000</v>
      </c>
      <c r="AF334" s="334">
        <f t="shared" si="107"/>
        <v>290891.80909090908</v>
      </c>
      <c r="AG334" s="112">
        <f t="shared" si="108"/>
        <v>44311560</v>
      </c>
      <c r="AH334" s="74">
        <f t="shared" si="109"/>
        <v>1400010</v>
      </c>
      <c r="AI334" s="74">
        <f t="shared" si="110"/>
        <v>14544590.454545453</v>
      </c>
      <c r="AJ334" s="74">
        <f t="shared" si="111"/>
        <v>0</v>
      </c>
      <c r="AK334" s="74">
        <f t="shared" si="112"/>
        <v>4500000</v>
      </c>
      <c r="AL334" s="74">
        <f t="shared" si="113"/>
        <v>6000000</v>
      </c>
      <c r="AM334" s="74">
        <f t="shared" si="114"/>
        <v>0</v>
      </c>
      <c r="AN334" s="74">
        <f t="shared" si="115"/>
        <v>0</v>
      </c>
      <c r="AO334" s="74">
        <f t="shared" si="116"/>
        <v>0</v>
      </c>
      <c r="AP334" s="74">
        <f t="shared" si="117"/>
        <v>4000000</v>
      </c>
      <c r="AQ334" s="74">
        <v>0</v>
      </c>
      <c r="AR334" s="74">
        <v>0</v>
      </c>
      <c r="AS334" s="74">
        <v>0</v>
      </c>
      <c r="AT334" s="79">
        <v>0</v>
      </c>
      <c r="AU334" s="81">
        <f t="shared" si="118"/>
        <v>74756160.454545453</v>
      </c>
      <c r="AV334" s="112">
        <f t="shared" si="119"/>
        <v>55023229.222727269</v>
      </c>
      <c r="AW334" s="74">
        <f t="shared" si="120"/>
        <v>74756160.454545453</v>
      </c>
      <c r="AX334" s="74">
        <f t="shared" si="121"/>
        <v>5232931.2318181824</v>
      </c>
      <c r="AY334" s="75">
        <f t="shared" si="122"/>
        <v>1502322.9222727269</v>
      </c>
      <c r="AZ334" s="74">
        <v>0</v>
      </c>
      <c r="BA334" s="74">
        <v>0</v>
      </c>
      <c r="BB334" s="74">
        <v>0</v>
      </c>
      <c r="BC334" s="79">
        <v>0</v>
      </c>
      <c r="BD334" s="79">
        <v>0</v>
      </c>
      <c r="BE334" s="79">
        <v>0</v>
      </c>
      <c r="BF334" s="77">
        <v>0</v>
      </c>
      <c r="BG334" s="344">
        <f t="shared" si="123"/>
        <v>6735254.1540909093</v>
      </c>
      <c r="BH334" s="187">
        <f t="shared" si="124"/>
        <v>68020906</v>
      </c>
      <c r="BJ334" s="50">
        <v>13131</v>
      </c>
      <c r="BK334" s="50" t="s">
        <v>3668</v>
      </c>
      <c r="BM334" s="50">
        <f t="shared" si="125"/>
        <v>0</v>
      </c>
    </row>
    <row r="335" spans="1:65" s="50" customFormat="1" ht="24" customHeight="1" x14ac:dyDescent="0.2">
      <c r="A335" s="181">
        <f t="shared" si="105"/>
        <v>2655495</v>
      </c>
      <c r="B335" s="296">
        <v>225</v>
      </c>
      <c r="C335" s="264">
        <v>243</v>
      </c>
      <c r="D335" s="297">
        <v>13132</v>
      </c>
      <c r="E335" s="251" t="s">
        <v>135</v>
      </c>
      <c r="F335" s="252" t="s">
        <v>85</v>
      </c>
      <c r="G335" s="251" t="s">
        <v>87</v>
      </c>
      <c r="H335" s="272" t="s">
        <v>1150</v>
      </c>
      <c r="I335" s="292" t="s">
        <v>2663</v>
      </c>
      <c r="J335" s="64">
        <v>2219872998</v>
      </c>
      <c r="K335" s="64" t="s">
        <v>1183</v>
      </c>
      <c r="L335" s="64" t="s">
        <v>1150</v>
      </c>
      <c r="M335" s="305" t="s">
        <v>2380</v>
      </c>
      <c r="N335" s="98"/>
      <c r="O335" s="64"/>
      <c r="P335" s="89"/>
      <c r="Q335" s="253">
        <v>30</v>
      </c>
      <c r="R335" s="254">
        <v>70</v>
      </c>
      <c r="S335" s="64">
        <v>0</v>
      </c>
      <c r="T335" s="64">
        <v>0</v>
      </c>
      <c r="U335" s="298">
        <f>1+1</f>
        <v>2</v>
      </c>
      <c r="V335" s="258">
        <v>20</v>
      </c>
      <c r="W335" s="98">
        <v>0</v>
      </c>
      <c r="X335" s="83">
        <v>0</v>
      </c>
      <c r="Y335" s="98">
        <v>0</v>
      </c>
      <c r="Z335" s="64">
        <v>0</v>
      </c>
      <c r="AA335" s="323">
        <v>1477052</v>
      </c>
      <c r="AB335" s="323">
        <v>46667</v>
      </c>
      <c r="AC335" s="324">
        <f t="shared" si="106"/>
        <v>1523719</v>
      </c>
      <c r="AD335" s="74">
        <v>4500000</v>
      </c>
      <c r="AE335" s="74">
        <v>6000000</v>
      </c>
      <c r="AF335" s="334">
        <f t="shared" si="107"/>
        <v>290891.80909090908</v>
      </c>
      <c r="AG335" s="112">
        <f t="shared" si="108"/>
        <v>44311560</v>
      </c>
      <c r="AH335" s="74">
        <f t="shared" si="109"/>
        <v>1400010</v>
      </c>
      <c r="AI335" s="74">
        <f t="shared" si="110"/>
        <v>20362426.636363637</v>
      </c>
      <c r="AJ335" s="74">
        <f t="shared" si="111"/>
        <v>0</v>
      </c>
      <c r="AK335" s="74">
        <f t="shared" si="112"/>
        <v>4500000</v>
      </c>
      <c r="AL335" s="74">
        <f t="shared" si="113"/>
        <v>6000000</v>
      </c>
      <c r="AM335" s="74">
        <f t="shared" si="114"/>
        <v>0</v>
      </c>
      <c r="AN335" s="74">
        <f t="shared" si="115"/>
        <v>0</v>
      </c>
      <c r="AO335" s="74">
        <f t="shared" si="116"/>
        <v>3047438</v>
      </c>
      <c r="AP335" s="74">
        <f t="shared" si="117"/>
        <v>4000000</v>
      </c>
      <c r="AQ335" s="74">
        <v>0</v>
      </c>
      <c r="AR335" s="74">
        <v>0</v>
      </c>
      <c r="AS335" s="74">
        <v>0</v>
      </c>
      <c r="AT335" s="79">
        <v>0</v>
      </c>
      <c r="AU335" s="81">
        <f t="shared" si="118"/>
        <v>83621434.63636364</v>
      </c>
      <c r="AV335" s="112">
        <f t="shared" si="119"/>
        <v>60433816.871818185</v>
      </c>
      <c r="AW335" s="74">
        <f t="shared" si="120"/>
        <v>80573996.63636364</v>
      </c>
      <c r="AX335" s="74">
        <f t="shared" si="121"/>
        <v>5640179.7645454556</v>
      </c>
      <c r="AY335" s="75">
        <f t="shared" si="122"/>
        <v>2043381.6871818185</v>
      </c>
      <c r="AZ335" s="74">
        <v>0</v>
      </c>
      <c r="BA335" s="74">
        <v>0</v>
      </c>
      <c r="BB335" s="74">
        <v>0</v>
      </c>
      <c r="BC335" s="79">
        <v>0</v>
      </c>
      <c r="BD335" s="79">
        <v>0</v>
      </c>
      <c r="BE335" s="79">
        <v>0</v>
      </c>
      <c r="BF335" s="77">
        <v>0</v>
      </c>
      <c r="BG335" s="344">
        <f t="shared" si="123"/>
        <v>7683561.4517272739</v>
      </c>
      <c r="BH335" s="187">
        <f t="shared" si="124"/>
        <v>75937873</v>
      </c>
      <c r="BJ335" s="50">
        <v>13132</v>
      </c>
      <c r="BK335" s="50" t="s">
        <v>3669</v>
      </c>
      <c r="BM335" s="50">
        <f t="shared" si="125"/>
        <v>0</v>
      </c>
    </row>
    <row r="336" spans="1:65" s="50" customFormat="1" ht="24" customHeight="1" x14ac:dyDescent="0.2">
      <c r="A336" s="181">
        <f t="shared" si="105"/>
        <v>2655495</v>
      </c>
      <c r="B336" s="296">
        <v>226</v>
      </c>
      <c r="C336" s="264">
        <v>244</v>
      </c>
      <c r="D336" s="297">
        <v>13133</v>
      </c>
      <c r="E336" s="251" t="s">
        <v>1184</v>
      </c>
      <c r="F336" s="252" t="s">
        <v>1185</v>
      </c>
      <c r="G336" s="251" t="s">
        <v>87</v>
      </c>
      <c r="H336" s="272" t="s">
        <v>1150</v>
      </c>
      <c r="I336" s="292" t="s">
        <v>2664</v>
      </c>
      <c r="J336" s="64">
        <v>2130333710</v>
      </c>
      <c r="K336" s="64" t="s">
        <v>1186</v>
      </c>
      <c r="L336" s="64" t="s">
        <v>1150</v>
      </c>
      <c r="M336" s="290" t="s">
        <v>2380</v>
      </c>
      <c r="N336" s="98"/>
      <c r="O336" s="64"/>
      <c r="P336" s="89"/>
      <c r="Q336" s="253">
        <v>30</v>
      </c>
      <c r="R336" s="254">
        <v>20</v>
      </c>
      <c r="S336" s="64">
        <v>0</v>
      </c>
      <c r="T336" s="64">
        <v>0</v>
      </c>
      <c r="U336" s="89">
        <v>0</v>
      </c>
      <c r="V336" s="258">
        <v>20</v>
      </c>
      <c r="W336" s="98">
        <v>0</v>
      </c>
      <c r="X336" s="83">
        <v>0</v>
      </c>
      <c r="Y336" s="98">
        <v>1</v>
      </c>
      <c r="Z336" s="64">
        <v>1</v>
      </c>
      <c r="AA336" s="323">
        <v>1477052</v>
      </c>
      <c r="AB336" s="323">
        <v>0</v>
      </c>
      <c r="AC336" s="324">
        <f t="shared" si="106"/>
        <v>1477052</v>
      </c>
      <c r="AD336" s="74">
        <v>4500000</v>
      </c>
      <c r="AE336" s="74">
        <v>6000000</v>
      </c>
      <c r="AF336" s="334">
        <f t="shared" si="107"/>
        <v>281982.65454545454</v>
      </c>
      <c r="AG336" s="112">
        <f t="shared" si="108"/>
        <v>44311560</v>
      </c>
      <c r="AH336" s="74">
        <f t="shared" si="109"/>
        <v>0</v>
      </c>
      <c r="AI336" s="74">
        <f t="shared" si="110"/>
        <v>5639653.0909090908</v>
      </c>
      <c r="AJ336" s="74">
        <f t="shared" si="111"/>
        <v>2655495</v>
      </c>
      <c r="AK336" s="74">
        <f t="shared" si="112"/>
        <v>4500000</v>
      </c>
      <c r="AL336" s="74">
        <f t="shared" si="113"/>
        <v>6000000</v>
      </c>
      <c r="AM336" s="74">
        <f t="shared" si="114"/>
        <v>0</v>
      </c>
      <c r="AN336" s="74">
        <f t="shared" si="115"/>
        <v>0</v>
      </c>
      <c r="AO336" s="74">
        <f t="shared" si="116"/>
        <v>0</v>
      </c>
      <c r="AP336" s="74">
        <f t="shared" si="117"/>
        <v>4000000</v>
      </c>
      <c r="AQ336" s="74">
        <v>0</v>
      </c>
      <c r="AR336" s="74">
        <v>0</v>
      </c>
      <c r="AS336" s="74">
        <v>0</v>
      </c>
      <c r="AT336" s="79">
        <v>0</v>
      </c>
      <c r="AU336" s="81">
        <f t="shared" si="118"/>
        <v>67106708.090909094</v>
      </c>
      <c r="AV336" s="112">
        <f t="shared" si="119"/>
        <v>45439628.174545452</v>
      </c>
      <c r="AW336" s="74">
        <f t="shared" si="120"/>
        <v>64451213.090909094</v>
      </c>
      <c r="AX336" s="74">
        <f t="shared" si="121"/>
        <v>4511584.916363637</v>
      </c>
      <c r="AY336" s="75">
        <f t="shared" si="122"/>
        <v>543962.81745454518</v>
      </c>
      <c r="AZ336" s="74">
        <v>0</v>
      </c>
      <c r="BA336" s="74">
        <v>0</v>
      </c>
      <c r="BB336" s="74">
        <v>0</v>
      </c>
      <c r="BC336" s="79">
        <v>0</v>
      </c>
      <c r="BD336" s="79">
        <v>0</v>
      </c>
      <c r="BE336" s="79">
        <v>0</v>
      </c>
      <c r="BF336" s="77">
        <v>0</v>
      </c>
      <c r="BG336" s="344">
        <f t="shared" si="123"/>
        <v>5055547.7338181818</v>
      </c>
      <c r="BH336" s="187">
        <f t="shared" si="124"/>
        <v>62051160</v>
      </c>
      <c r="BJ336" s="50">
        <v>13133</v>
      </c>
      <c r="BK336" s="50" t="s">
        <v>3670</v>
      </c>
      <c r="BM336" s="50">
        <f t="shared" si="125"/>
        <v>0</v>
      </c>
    </row>
    <row r="337" spans="1:65" s="50" customFormat="1" ht="24" customHeight="1" x14ac:dyDescent="0.2">
      <c r="A337" s="181">
        <f t="shared" si="105"/>
        <v>2655495</v>
      </c>
      <c r="B337" s="296">
        <v>454</v>
      </c>
      <c r="C337" s="264">
        <v>237</v>
      </c>
      <c r="D337" s="297">
        <v>13134</v>
      </c>
      <c r="E337" s="241" t="s">
        <v>1187</v>
      </c>
      <c r="F337" s="242" t="s">
        <v>227</v>
      </c>
      <c r="G337" s="285" t="s">
        <v>137</v>
      </c>
      <c r="H337" s="272" t="s">
        <v>1150</v>
      </c>
      <c r="I337" s="292" t="s">
        <v>2888</v>
      </c>
      <c r="J337" s="64">
        <v>2200789726</v>
      </c>
      <c r="K337" s="64" t="s">
        <v>1188</v>
      </c>
      <c r="L337" s="64" t="s">
        <v>1150</v>
      </c>
      <c r="M337" s="290" t="s">
        <v>137</v>
      </c>
      <c r="N337" s="243" t="s">
        <v>2410</v>
      </c>
      <c r="O337" s="64"/>
      <c r="P337" s="89"/>
      <c r="Q337" s="243">
        <v>30</v>
      </c>
      <c r="R337" s="245">
        <v>120</v>
      </c>
      <c r="S337" s="245">
        <v>110</v>
      </c>
      <c r="T337" s="245">
        <v>29.33</v>
      </c>
      <c r="U337" s="89">
        <v>0</v>
      </c>
      <c r="V337" s="260">
        <v>15</v>
      </c>
      <c r="W337" s="98">
        <v>0</v>
      </c>
      <c r="X337" s="83">
        <v>0</v>
      </c>
      <c r="Y337" s="98">
        <v>1</v>
      </c>
      <c r="Z337" s="64">
        <v>1</v>
      </c>
      <c r="AA337" s="315">
        <v>885165</v>
      </c>
      <c r="AB337" s="315">
        <v>46667</v>
      </c>
      <c r="AC337" s="316">
        <f t="shared" si="106"/>
        <v>931832</v>
      </c>
      <c r="AD337" s="74">
        <v>4500000</v>
      </c>
      <c r="AE337" s="74">
        <v>6000000</v>
      </c>
      <c r="AF337" s="334">
        <f t="shared" si="107"/>
        <v>177895.19999999998</v>
      </c>
      <c r="AG337" s="112">
        <f t="shared" si="108"/>
        <v>26554950</v>
      </c>
      <c r="AH337" s="74">
        <f t="shared" si="109"/>
        <v>1400010</v>
      </c>
      <c r="AI337" s="74">
        <f t="shared" si="110"/>
        <v>21347423.999999996</v>
      </c>
      <c r="AJ337" s="74">
        <f t="shared" si="111"/>
        <v>2655495</v>
      </c>
      <c r="AK337" s="74">
        <f t="shared" si="112"/>
        <v>4500000</v>
      </c>
      <c r="AL337" s="74">
        <f t="shared" si="113"/>
        <v>6000000</v>
      </c>
      <c r="AM337" s="74">
        <f t="shared" si="114"/>
        <v>4892117.9999999991</v>
      </c>
      <c r="AN337" s="74">
        <f t="shared" si="115"/>
        <v>5217666.2159999991</v>
      </c>
      <c r="AO337" s="74">
        <f t="shared" si="116"/>
        <v>0</v>
      </c>
      <c r="AP337" s="74">
        <f t="shared" si="117"/>
        <v>3000000</v>
      </c>
      <c r="AQ337" s="74">
        <v>0</v>
      </c>
      <c r="AR337" s="74">
        <v>0</v>
      </c>
      <c r="AS337" s="74">
        <v>0</v>
      </c>
      <c r="AT337" s="79">
        <v>0</v>
      </c>
      <c r="AU337" s="81">
        <f t="shared" si="118"/>
        <v>75567663.216000006</v>
      </c>
      <c r="AV337" s="112">
        <f t="shared" si="119"/>
        <v>54308316.440880008</v>
      </c>
      <c r="AW337" s="74">
        <f t="shared" si="120"/>
        <v>72912168.215999991</v>
      </c>
      <c r="AX337" s="74">
        <f t="shared" si="121"/>
        <v>5103851.7751199994</v>
      </c>
      <c r="AY337" s="75">
        <f t="shared" si="122"/>
        <v>1430831.644088001</v>
      </c>
      <c r="AZ337" s="74">
        <v>0</v>
      </c>
      <c r="BA337" s="74">
        <v>0</v>
      </c>
      <c r="BB337" s="74">
        <v>0</v>
      </c>
      <c r="BC337" s="79">
        <v>0</v>
      </c>
      <c r="BD337" s="79">
        <v>0</v>
      </c>
      <c r="BE337" s="79">
        <v>0</v>
      </c>
      <c r="BF337" s="77">
        <v>0</v>
      </c>
      <c r="BG337" s="344">
        <f t="shared" si="123"/>
        <v>6534683.4192080004</v>
      </c>
      <c r="BH337" s="187">
        <f t="shared" si="124"/>
        <v>69032979</v>
      </c>
      <c r="BJ337" s="50">
        <v>13134</v>
      </c>
      <c r="BK337" s="50" t="s">
        <v>3671</v>
      </c>
      <c r="BM337" s="50">
        <f t="shared" si="125"/>
        <v>0</v>
      </c>
    </row>
    <row r="338" spans="1:65" s="50" customFormat="1" ht="24" customHeight="1" x14ac:dyDescent="0.2">
      <c r="A338" s="181">
        <f t="shared" si="105"/>
        <v>2655495</v>
      </c>
      <c r="B338" s="296">
        <v>466</v>
      </c>
      <c r="C338" s="264">
        <v>249</v>
      </c>
      <c r="D338" s="297">
        <v>13135</v>
      </c>
      <c r="E338" s="241" t="s">
        <v>1189</v>
      </c>
      <c r="F338" s="242" t="s">
        <v>1190</v>
      </c>
      <c r="G338" s="285" t="s">
        <v>137</v>
      </c>
      <c r="H338" s="272" t="s">
        <v>1150</v>
      </c>
      <c r="I338" s="292" t="s">
        <v>2900</v>
      </c>
      <c r="J338" s="64">
        <v>2050174543</v>
      </c>
      <c r="K338" s="64" t="s">
        <v>1191</v>
      </c>
      <c r="L338" s="64" t="s">
        <v>1150</v>
      </c>
      <c r="M338" s="290" t="s">
        <v>137</v>
      </c>
      <c r="N338" s="98"/>
      <c r="O338" s="245" t="s">
        <v>2410</v>
      </c>
      <c r="P338" s="89"/>
      <c r="Q338" s="243">
        <v>30</v>
      </c>
      <c r="R338" s="245">
        <v>90</v>
      </c>
      <c r="S338" s="245">
        <v>0</v>
      </c>
      <c r="T338" s="245">
        <v>0</v>
      </c>
      <c r="U338" s="89">
        <v>0</v>
      </c>
      <c r="V338" s="260">
        <v>20</v>
      </c>
      <c r="W338" s="98">
        <v>0</v>
      </c>
      <c r="X338" s="83">
        <v>0</v>
      </c>
      <c r="Y338" s="98">
        <v>0</v>
      </c>
      <c r="Z338" s="64">
        <v>1</v>
      </c>
      <c r="AA338" s="315">
        <v>885165</v>
      </c>
      <c r="AB338" s="315">
        <v>46667</v>
      </c>
      <c r="AC338" s="316">
        <f t="shared" si="106"/>
        <v>931832</v>
      </c>
      <c r="AD338" s="74">
        <v>4500000</v>
      </c>
      <c r="AE338" s="74">
        <v>6000000</v>
      </c>
      <c r="AF338" s="334">
        <f t="shared" si="107"/>
        <v>177895.19999999998</v>
      </c>
      <c r="AG338" s="112">
        <f t="shared" si="108"/>
        <v>26554950</v>
      </c>
      <c r="AH338" s="74">
        <f t="shared" si="109"/>
        <v>1400010</v>
      </c>
      <c r="AI338" s="74">
        <f t="shared" si="110"/>
        <v>16010567.999999998</v>
      </c>
      <c r="AJ338" s="74">
        <f t="shared" si="111"/>
        <v>2655495</v>
      </c>
      <c r="AK338" s="74">
        <f t="shared" si="112"/>
        <v>4500000</v>
      </c>
      <c r="AL338" s="74">
        <f t="shared" si="113"/>
        <v>6000000</v>
      </c>
      <c r="AM338" s="74">
        <f t="shared" si="114"/>
        <v>0</v>
      </c>
      <c r="AN338" s="74">
        <f t="shared" si="115"/>
        <v>0</v>
      </c>
      <c r="AO338" s="74">
        <f t="shared" si="116"/>
        <v>0</v>
      </c>
      <c r="AP338" s="74">
        <f t="shared" si="117"/>
        <v>4000000</v>
      </c>
      <c r="AQ338" s="74">
        <v>0</v>
      </c>
      <c r="AR338" s="74">
        <v>0</v>
      </c>
      <c r="AS338" s="74">
        <v>0</v>
      </c>
      <c r="AT338" s="79">
        <v>0</v>
      </c>
      <c r="AU338" s="81">
        <f t="shared" si="118"/>
        <v>61121023</v>
      </c>
      <c r="AV338" s="112">
        <f t="shared" si="119"/>
        <v>39872941.039999999</v>
      </c>
      <c r="AW338" s="74">
        <f t="shared" si="120"/>
        <v>58465528</v>
      </c>
      <c r="AX338" s="74">
        <f t="shared" si="121"/>
        <v>4092586.9600000004</v>
      </c>
      <c r="AY338" s="75">
        <f t="shared" si="122"/>
        <v>0</v>
      </c>
      <c r="AZ338" s="74">
        <v>0</v>
      </c>
      <c r="BA338" s="74">
        <v>0</v>
      </c>
      <c r="BB338" s="74">
        <v>0</v>
      </c>
      <c r="BC338" s="79">
        <v>0</v>
      </c>
      <c r="BD338" s="79">
        <v>0</v>
      </c>
      <c r="BE338" s="79">
        <v>0</v>
      </c>
      <c r="BF338" s="77">
        <v>0</v>
      </c>
      <c r="BG338" s="344">
        <f t="shared" si="123"/>
        <v>4092586.9600000004</v>
      </c>
      <c r="BH338" s="187">
        <f t="shared" si="124"/>
        <v>57028436</v>
      </c>
      <c r="BJ338" s="50">
        <v>13135</v>
      </c>
      <c r="BK338" s="50" t="s">
        <v>3672</v>
      </c>
      <c r="BM338" s="50">
        <f t="shared" si="125"/>
        <v>0</v>
      </c>
    </row>
    <row r="339" spans="1:65" s="50" customFormat="1" ht="24" customHeight="1" x14ac:dyDescent="0.2">
      <c r="A339" s="181">
        <f t="shared" si="105"/>
        <v>2655495</v>
      </c>
      <c r="B339" s="296">
        <v>469</v>
      </c>
      <c r="C339" s="264">
        <v>252</v>
      </c>
      <c r="D339" s="297">
        <v>13136</v>
      </c>
      <c r="E339" s="241" t="s">
        <v>1192</v>
      </c>
      <c r="F339" s="242" t="s">
        <v>798</v>
      </c>
      <c r="G339" s="285" t="s">
        <v>137</v>
      </c>
      <c r="H339" s="272" t="s">
        <v>1150</v>
      </c>
      <c r="I339" s="292" t="s">
        <v>2903</v>
      </c>
      <c r="J339" s="64">
        <v>2064747745</v>
      </c>
      <c r="K339" s="64" t="s">
        <v>1193</v>
      </c>
      <c r="L339" s="64" t="s">
        <v>1150</v>
      </c>
      <c r="M339" s="290" t="s">
        <v>137</v>
      </c>
      <c r="N339" s="98"/>
      <c r="O339" s="245" t="s">
        <v>2410</v>
      </c>
      <c r="P339" s="89"/>
      <c r="Q339" s="243">
        <v>30</v>
      </c>
      <c r="R339" s="245">
        <v>90</v>
      </c>
      <c r="S339" s="245">
        <v>0</v>
      </c>
      <c r="T339" s="245">
        <v>0</v>
      </c>
      <c r="U339" s="89">
        <v>0</v>
      </c>
      <c r="V339" s="260">
        <v>20</v>
      </c>
      <c r="W339" s="98">
        <v>0</v>
      </c>
      <c r="X339" s="83">
        <v>0</v>
      </c>
      <c r="Y339" s="98">
        <v>2</v>
      </c>
      <c r="Z339" s="64">
        <v>1</v>
      </c>
      <c r="AA339" s="315">
        <v>885165</v>
      </c>
      <c r="AB339" s="315">
        <v>46667</v>
      </c>
      <c r="AC339" s="316">
        <f t="shared" si="106"/>
        <v>931832</v>
      </c>
      <c r="AD339" s="74">
        <v>4500000</v>
      </c>
      <c r="AE339" s="74">
        <v>6000000</v>
      </c>
      <c r="AF339" s="334">
        <f t="shared" si="107"/>
        <v>177895.19999999998</v>
      </c>
      <c r="AG339" s="112">
        <f t="shared" si="108"/>
        <v>26554950</v>
      </c>
      <c r="AH339" s="74">
        <f t="shared" si="109"/>
        <v>1400010</v>
      </c>
      <c r="AI339" s="74">
        <f t="shared" si="110"/>
        <v>16010567.999999998</v>
      </c>
      <c r="AJ339" s="74">
        <f t="shared" si="111"/>
        <v>2655495</v>
      </c>
      <c r="AK339" s="74">
        <f t="shared" si="112"/>
        <v>4500000</v>
      </c>
      <c r="AL339" s="74">
        <f t="shared" si="113"/>
        <v>6000000</v>
      </c>
      <c r="AM339" s="74">
        <f t="shared" si="114"/>
        <v>0</v>
      </c>
      <c r="AN339" s="74">
        <f t="shared" si="115"/>
        <v>0</v>
      </c>
      <c r="AO339" s="74">
        <f t="shared" si="116"/>
        <v>0</v>
      </c>
      <c r="AP339" s="74">
        <f t="shared" si="117"/>
        <v>4000000</v>
      </c>
      <c r="AQ339" s="74">
        <v>0</v>
      </c>
      <c r="AR339" s="74">
        <v>0</v>
      </c>
      <c r="AS339" s="74">
        <v>0</v>
      </c>
      <c r="AT339" s="79">
        <v>0</v>
      </c>
      <c r="AU339" s="81">
        <f t="shared" si="118"/>
        <v>61121023</v>
      </c>
      <c r="AV339" s="112">
        <f t="shared" si="119"/>
        <v>39872941.039999999</v>
      </c>
      <c r="AW339" s="74">
        <f t="shared" si="120"/>
        <v>58465528</v>
      </c>
      <c r="AX339" s="74">
        <f t="shared" si="121"/>
        <v>4092586.9600000004</v>
      </c>
      <c r="AY339" s="75">
        <f t="shared" si="122"/>
        <v>0</v>
      </c>
      <c r="AZ339" s="74">
        <v>0</v>
      </c>
      <c r="BA339" s="74">
        <v>0</v>
      </c>
      <c r="BB339" s="74">
        <v>0</v>
      </c>
      <c r="BC339" s="79">
        <v>0</v>
      </c>
      <c r="BD339" s="79">
        <v>0</v>
      </c>
      <c r="BE339" s="79">
        <v>0</v>
      </c>
      <c r="BF339" s="77">
        <v>0</v>
      </c>
      <c r="BG339" s="344">
        <f t="shared" si="123"/>
        <v>4092586.9600000004</v>
      </c>
      <c r="BH339" s="187">
        <f t="shared" si="124"/>
        <v>57028436</v>
      </c>
      <c r="BJ339" s="50">
        <v>13136</v>
      </c>
      <c r="BK339" s="50" t="s">
        <v>3673</v>
      </c>
      <c r="BM339" s="50">
        <f t="shared" si="125"/>
        <v>0</v>
      </c>
    </row>
    <row r="340" spans="1:65" s="50" customFormat="1" ht="24" customHeight="1" x14ac:dyDescent="0.2">
      <c r="A340" s="181">
        <f t="shared" si="105"/>
        <v>2655495</v>
      </c>
      <c r="B340" s="296">
        <v>475</v>
      </c>
      <c r="C340" s="264">
        <v>258</v>
      </c>
      <c r="D340" s="297">
        <v>13137</v>
      </c>
      <c r="E340" s="241" t="s">
        <v>1194</v>
      </c>
      <c r="F340" s="242" t="s">
        <v>1195</v>
      </c>
      <c r="G340" s="285" t="s">
        <v>137</v>
      </c>
      <c r="H340" s="272" t="s">
        <v>1150</v>
      </c>
      <c r="I340" s="292" t="s">
        <v>2909</v>
      </c>
      <c r="J340" s="64">
        <v>2219955869</v>
      </c>
      <c r="K340" s="64" t="s">
        <v>1196</v>
      </c>
      <c r="L340" s="64" t="s">
        <v>1150</v>
      </c>
      <c r="M340" s="290" t="s">
        <v>137</v>
      </c>
      <c r="N340" s="98"/>
      <c r="O340" s="245" t="s">
        <v>2410</v>
      </c>
      <c r="P340" s="89"/>
      <c r="Q340" s="243">
        <v>30</v>
      </c>
      <c r="R340" s="245">
        <v>90</v>
      </c>
      <c r="S340" s="245">
        <v>0</v>
      </c>
      <c r="T340" s="245">
        <v>0</v>
      </c>
      <c r="U340" s="89">
        <v>0</v>
      </c>
      <c r="V340" s="260">
        <v>19</v>
      </c>
      <c r="W340" s="98">
        <v>0</v>
      </c>
      <c r="X340" s="83">
        <v>0</v>
      </c>
      <c r="Y340" s="98">
        <v>1</v>
      </c>
      <c r="Z340" s="64">
        <v>1</v>
      </c>
      <c r="AA340" s="315">
        <v>885165</v>
      </c>
      <c r="AB340" s="315">
        <v>46667</v>
      </c>
      <c r="AC340" s="316">
        <f t="shared" si="106"/>
        <v>931832</v>
      </c>
      <c r="AD340" s="74">
        <v>4500000</v>
      </c>
      <c r="AE340" s="74">
        <v>6000000</v>
      </c>
      <c r="AF340" s="334">
        <f t="shared" si="107"/>
        <v>177895.19999999998</v>
      </c>
      <c r="AG340" s="112">
        <f t="shared" si="108"/>
        <v>26554950</v>
      </c>
      <c r="AH340" s="74">
        <f t="shared" si="109"/>
        <v>1400010</v>
      </c>
      <c r="AI340" s="74">
        <f t="shared" si="110"/>
        <v>16010567.999999998</v>
      </c>
      <c r="AJ340" s="74">
        <f t="shared" si="111"/>
        <v>2655495</v>
      </c>
      <c r="AK340" s="74">
        <f t="shared" si="112"/>
        <v>4500000</v>
      </c>
      <c r="AL340" s="74">
        <f t="shared" si="113"/>
        <v>6000000</v>
      </c>
      <c r="AM340" s="74">
        <f t="shared" si="114"/>
        <v>0</v>
      </c>
      <c r="AN340" s="74">
        <f t="shared" si="115"/>
        <v>0</v>
      </c>
      <c r="AO340" s="74">
        <f t="shared" si="116"/>
        <v>0</v>
      </c>
      <c r="AP340" s="74">
        <f t="shared" si="117"/>
        <v>3800000</v>
      </c>
      <c r="AQ340" s="74">
        <v>0</v>
      </c>
      <c r="AR340" s="74">
        <v>0</v>
      </c>
      <c r="AS340" s="74">
        <v>0</v>
      </c>
      <c r="AT340" s="79">
        <v>0</v>
      </c>
      <c r="AU340" s="81">
        <f t="shared" si="118"/>
        <v>60921023</v>
      </c>
      <c r="AV340" s="112">
        <f t="shared" si="119"/>
        <v>39886941.039999999</v>
      </c>
      <c r="AW340" s="74">
        <f t="shared" si="120"/>
        <v>58265528</v>
      </c>
      <c r="AX340" s="74">
        <f t="shared" si="121"/>
        <v>4078586.9600000004</v>
      </c>
      <c r="AY340" s="75">
        <f t="shared" si="122"/>
        <v>0</v>
      </c>
      <c r="AZ340" s="74">
        <v>0</v>
      </c>
      <c r="BA340" s="74">
        <v>0</v>
      </c>
      <c r="BB340" s="74">
        <v>0</v>
      </c>
      <c r="BC340" s="79">
        <v>0</v>
      </c>
      <c r="BD340" s="79">
        <v>0</v>
      </c>
      <c r="BE340" s="79">
        <v>0</v>
      </c>
      <c r="BF340" s="77">
        <v>0</v>
      </c>
      <c r="BG340" s="344">
        <f t="shared" si="123"/>
        <v>4078586.9600000004</v>
      </c>
      <c r="BH340" s="187">
        <f t="shared" si="124"/>
        <v>56842436</v>
      </c>
      <c r="BJ340" s="50">
        <v>13137</v>
      </c>
      <c r="BK340" s="50" t="s">
        <v>3674</v>
      </c>
      <c r="BM340" s="50">
        <f t="shared" si="125"/>
        <v>0</v>
      </c>
    </row>
    <row r="341" spans="1:65" s="50" customFormat="1" ht="24" customHeight="1" x14ac:dyDescent="0.2">
      <c r="A341" s="181">
        <f t="shared" si="105"/>
        <v>2655495</v>
      </c>
      <c r="B341" s="296">
        <v>459</v>
      </c>
      <c r="C341" s="264">
        <v>242</v>
      </c>
      <c r="D341" s="297">
        <v>13138</v>
      </c>
      <c r="E341" s="241" t="s">
        <v>209</v>
      </c>
      <c r="F341" s="242" t="s">
        <v>1197</v>
      </c>
      <c r="G341" s="285" t="s">
        <v>137</v>
      </c>
      <c r="H341" s="272" t="s">
        <v>1150</v>
      </c>
      <c r="I341" s="292" t="s">
        <v>2893</v>
      </c>
      <c r="J341" s="64">
        <v>4839782474</v>
      </c>
      <c r="K341" s="64" t="s">
        <v>1198</v>
      </c>
      <c r="L341" s="64" t="s">
        <v>1150</v>
      </c>
      <c r="M341" s="290" t="s">
        <v>137</v>
      </c>
      <c r="N341" s="98"/>
      <c r="O341" s="245" t="s">
        <v>2410</v>
      </c>
      <c r="P341" s="89"/>
      <c r="Q341" s="243">
        <v>30</v>
      </c>
      <c r="R341" s="245">
        <v>90</v>
      </c>
      <c r="S341" s="245">
        <v>0</v>
      </c>
      <c r="T341" s="245">
        <v>0</v>
      </c>
      <c r="U341" s="244">
        <f>1+1</f>
        <v>2</v>
      </c>
      <c r="V341" s="260">
        <v>20</v>
      </c>
      <c r="W341" s="98">
        <v>0</v>
      </c>
      <c r="X341" s="83">
        <v>0</v>
      </c>
      <c r="Y341" s="98">
        <v>0</v>
      </c>
      <c r="Z341" s="64">
        <v>0</v>
      </c>
      <c r="AA341" s="315">
        <v>885165</v>
      </c>
      <c r="AB341" s="315">
        <v>46667</v>
      </c>
      <c r="AC341" s="316">
        <f t="shared" si="106"/>
        <v>931832</v>
      </c>
      <c r="AD341" s="74">
        <v>4500000</v>
      </c>
      <c r="AE341" s="74">
        <v>6000000</v>
      </c>
      <c r="AF341" s="334">
        <f t="shared" si="107"/>
        <v>177895.19999999998</v>
      </c>
      <c r="AG341" s="112">
        <f t="shared" si="108"/>
        <v>26554950</v>
      </c>
      <c r="AH341" s="74">
        <f t="shared" si="109"/>
        <v>1400010</v>
      </c>
      <c r="AI341" s="74">
        <f t="shared" si="110"/>
        <v>16010567.999999998</v>
      </c>
      <c r="AJ341" s="74">
        <f t="shared" si="111"/>
        <v>0</v>
      </c>
      <c r="AK341" s="74">
        <f t="shared" si="112"/>
        <v>4500000</v>
      </c>
      <c r="AL341" s="74">
        <f t="shared" si="113"/>
        <v>6000000</v>
      </c>
      <c r="AM341" s="74">
        <f t="shared" si="114"/>
        <v>0</v>
      </c>
      <c r="AN341" s="74">
        <f t="shared" si="115"/>
        <v>0</v>
      </c>
      <c r="AO341" s="74">
        <f t="shared" si="116"/>
        <v>1863664</v>
      </c>
      <c r="AP341" s="74">
        <f t="shared" si="117"/>
        <v>4000000</v>
      </c>
      <c r="AQ341" s="74">
        <v>0</v>
      </c>
      <c r="AR341" s="74">
        <v>0</v>
      </c>
      <c r="AS341" s="74">
        <v>0</v>
      </c>
      <c r="AT341" s="79">
        <v>0</v>
      </c>
      <c r="AU341" s="81">
        <f t="shared" si="118"/>
        <v>60329192</v>
      </c>
      <c r="AV341" s="112">
        <f t="shared" si="119"/>
        <v>39872941.039999999</v>
      </c>
      <c r="AW341" s="74">
        <f t="shared" si="120"/>
        <v>58465528</v>
      </c>
      <c r="AX341" s="74">
        <f t="shared" si="121"/>
        <v>4092586.9600000004</v>
      </c>
      <c r="AY341" s="75">
        <f t="shared" si="122"/>
        <v>0</v>
      </c>
      <c r="AZ341" s="74">
        <v>0</v>
      </c>
      <c r="BA341" s="74">
        <v>0</v>
      </c>
      <c r="BB341" s="74">
        <v>0</v>
      </c>
      <c r="BC341" s="79">
        <v>0</v>
      </c>
      <c r="BD341" s="79">
        <v>0</v>
      </c>
      <c r="BE341" s="79">
        <v>0</v>
      </c>
      <c r="BF341" s="77">
        <v>0</v>
      </c>
      <c r="BG341" s="344">
        <f t="shared" si="123"/>
        <v>4092586.9600000004</v>
      </c>
      <c r="BH341" s="187">
        <f t="shared" si="124"/>
        <v>56236605</v>
      </c>
      <c r="BJ341" s="50">
        <v>13138</v>
      </c>
      <c r="BK341" s="50" t="s">
        <v>3675</v>
      </c>
      <c r="BM341" s="50">
        <f t="shared" si="125"/>
        <v>0</v>
      </c>
    </row>
    <row r="342" spans="1:65" s="50" customFormat="1" ht="24" customHeight="1" x14ac:dyDescent="0.2">
      <c r="A342" s="181">
        <f t="shared" si="105"/>
        <v>2655495</v>
      </c>
      <c r="B342" s="296">
        <v>460</v>
      </c>
      <c r="C342" s="264">
        <v>243</v>
      </c>
      <c r="D342" s="297">
        <v>13139</v>
      </c>
      <c r="E342" s="241" t="s">
        <v>85</v>
      </c>
      <c r="F342" s="242" t="s">
        <v>1199</v>
      </c>
      <c r="G342" s="285" t="s">
        <v>137</v>
      </c>
      <c r="H342" s="272" t="s">
        <v>1150</v>
      </c>
      <c r="I342" s="292" t="s">
        <v>2894</v>
      </c>
      <c r="J342" s="64">
        <v>2200789033</v>
      </c>
      <c r="K342" s="64" t="s">
        <v>1200</v>
      </c>
      <c r="L342" s="64" t="s">
        <v>1150</v>
      </c>
      <c r="M342" s="290" t="s">
        <v>137</v>
      </c>
      <c r="N342" s="98"/>
      <c r="O342" s="245" t="s">
        <v>2410</v>
      </c>
      <c r="P342" s="89"/>
      <c r="Q342" s="243">
        <v>30</v>
      </c>
      <c r="R342" s="245">
        <v>90</v>
      </c>
      <c r="S342" s="245">
        <v>0</v>
      </c>
      <c r="T342" s="245">
        <v>0</v>
      </c>
      <c r="U342" s="89">
        <v>0</v>
      </c>
      <c r="V342" s="260">
        <v>20</v>
      </c>
      <c r="W342" s="98">
        <v>0</v>
      </c>
      <c r="X342" s="83">
        <v>0</v>
      </c>
      <c r="Y342" s="98">
        <v>0</v>
      </c>
      <c r="Z342" s="64">
        <v>0</v>
      </c>
      <c r="AA342" s="315">
        <v>885165</v>
      </c>
      <c r="AB342" s="315">
        <v>46667</v>
      </c>
      <c r="AC342" s="316">
        <f t="shared" si="106"/>
        <v>931832</v>
      </c>
      <c r="AD342" s="74">
        <v>4500000</v>
      </c>
      <c r="AE342" s="74">
        <v>6000000</v>
      </c>
      <c r="AF342" s="334">
        <f t="shared" si="107"/>
        <v>177895.19999999998</v>
      </c>
      <c r="AG342" s="112">
        <f t="shared" si="108"/>
        <v>26554950</v>
      </c>
      <c r="AH342" s="74">
        <f t="shared" si="109"/>
        <v>1400010</v>
      </c>
      <c r="AI342" s="74">
        <f t="shared" si="110"/>
        <v>16010567.999999998</v>
      </c>
      <c r="AJ342" s="74">
        <f t="shared" si="111"/>
        <v>0</v>
      </c>
      <c r="AK342" s="74">
        <f t="shared" si="112"/>
        <v>4500000</v>
      </c>
      <c r="AL342" s="74">
        <f t="shared" si="113"/>
        <v>6000000</v>
      </c>
      <c r="AM342" s="74">
        <f t="shared" si="114"/>
        <v>0</v>
      </c>
      <c r="AN342" s="74">
        <f t="shared" si="115"/>
        <v>0</v>
      </c>
      <c r="AO342" s="74">
        <f t="shared" si="116"/>
        <v>0</v>
      </c>
      <c r="AP342" s="74">
        <f t="shared" si="117"/>
        <v>4000000</v>
      </c>
      <c r="AQ342" s="74">
        <v>0</v>
      </c>
      <c r="AR342" s="74">
        <v>0</v>
      </c>
      <c r="AS342" s="74">
        <v>0</v>
      </c>
      <c r="AT342" s="79">
        <v>0</v>
      </c>
      <c r="AU342" s="81">
        <f t="shared" si="118"/>
        <v>58465528</v>
      </c>
      <c r="AV342" s="112">
        <f t="shared" si="119"/>
        <v>39872941.039999999</v>
      </c>
      <c r="AW342" s="74">
        <f t="shared" si="120"/>
        <v>58465528</v>
      </c>
      <c r="AX342" s="74">
        <f t="shared" si="121"/>
        <v>4092586.9600000004</v>
      </c>
      <c r="AY342" s="75">
        <f t="shared" si="122"/>
        <v>0</v>
      </c>
      <c r="AZ342" s="74">
        <v>0</v>
      </c>
      <c r="BA342" s="74">
        <v>0</v>
      </c>
      <c r="BB342" s="74">
        <v>0</v>
      </c>
      <c r="BC342" s="79">
        <v>0</v>
      </c>
      <c r="BD342" s="79">
        <v>0</v>
      </c>
      <c r="BE342" s="79">
        <v>0</v>
      </c>
      <c r="BF342" s="77">
        <v>0</v>
      </c>
      <c r="BG342" s="344">
        <f t="shared" si="123"/>
        <v>4092586.9600000004</v>
      </c>
      <c r="BH342" s="187">
        <f t="shared" si="124"/>
        <v>54372941</v>
      </c>
      <c r="BJ342" s="50">
        <v>13139</v>
      </c>
      <c r="BK342" s="50" t="s">
        <v>3676</v>
      </c>
      <c r="BM342" s="50">
        <f t="shared" si="125"/>
        <v>0</v>
      </c>
    </row>
    <row r="343" spans="1:65" s="50" customFormat="1" ht="24" customHeight="1" x14ac:dyDescent="0.2">
      <c r="A343" s="181">
        <f t="shared" si="105"/>
        <v>2655495</v>
      </c>
      <c r="B343" s="296">
        <v>473</v>
      </c>
      <c r="C343" s="264">
        <v>256</v>
      </c>
      <c r="D343" s="297">
        <v>13140</v>
      </c>
      <c r="E343" s="241" t="s">
        <v>378</v>
      </c>
      <c r="F343" s="242" t="s">
        <v>1201</v>
      </c>
      <c r="G343" s="285" t="s">
        <v>137</v>
      </c>
      <c r="H343" s="272" t="s">
        <v>1150</v>
      </c>
      <c r="I343" s="292" t="s">
        <v>2907</v>
      </c>
      <c r="J343" s="64">
        <v>4830041811</v>
      </c>
      <c r="K343" s="64" t="s">
        <v>1202</v>
      </c>
      <c r="L343" s="64" t="s">
        <v>1150</v>
      </c>
      <c r="M343" s="290" t="s">
        <v>137</v>
      </c>
      <c r="N343" s="98"/>
      <c r="O343" s="64"/>
      <c r="P343" s="244" t="s">
        <v>2410</v>
      </c>
      <c r="Q343" s="243">
        <v>30</v>
      </c>
      <c r="R343" s="245">
        <v>120</v>
      </c>
      <c r="S343" s="245">
        <v>220</v>
      </c>
      <c r="T343" s="245">
        <v>29.33</v>
      </c>
      <c r="U343" s="89">
        <v>0</v>
      </c>
      <c r="V343" s="260">
        <v>15</v>
      </c>
      <c r="W343" s="98">
        <v>0</v>
      </c>
      <c r="X343" s="83">
        <v>0</v>
      </c>
      <c r="Y343" s="98">
        <v>0</v>
      </c>
      <c r="Z343" s="64">
        <v>0</v>
      </c>
      <c r="AA343" s="315">
        <v>885165</v>
      </c>
      <c r="AB343" s="315">
        <v>46667</v>
      </c>
      <c r="AC343" s="316">
        <f t="shared" si="106"/>
        <v>931832</v>
      </c>
      <c r="AD343" s="74">
        <v>4500000</v>
      </c>
      <c r="AE343" s="74">
        <v>6000000</v>
      </c>
      <c r="AF343" s="334">
        <f t="shared" si="107"/>
        <v>177895.19999999998</v>
      </c>
      <c r="AG343" s="112">
        <f t="shared" si="108"/>
        <v>26554950</v>
      </c>
      <c r="AH343" s="74">
        <f t="shared" si="109"/>
        <v>1400010</v>
      </c>
      <c r="AI343" s="74">
        <f t="shared" si="110"/>
        <v>21347423.999999996</v>
      </c>
      <c r="AJ343" s="74">
        <f t="shared" si="111"/>
        <v>0</v>
      </c>
      <c r="AK343" s="74">
        <f t="shared" si="112"/>
        <v>4500000</v>
      </c>
      <c r="AL343" s="74">
        <f t="shared" si="113"/>
        <v>6000000</v>
      </c>
      <c r="AM343" s="74">
        <f t="shared" si="114"/>
        <v>9784235.9999999981</v>
      </c>
      <c r="AN343" s="74">
        <f t="shared" si="115"/>
        <v>5217666.2159999991</v>
      </c>
      <c r="AO343" s="74">
        <f t="shared" si="116"/>
        <v>0</v>
      </c>
      <c r="AP343" s="74">
        <f t="shared" si="117"/>
        <v>3000000</v>
      </c>
      <c r="AQ343" s="74">
        <v>0</v>
      </c>
      <c r="AR343" s="74">
        <v>0</v>
      </c>
      <c r="AS343" s="74">
        <v>0</v>
      </c>
      <c r="AT343" s="79">
        <v>0</v>
      </c>
      <c r="AU343" s="81">
        <f t="shared" si="118"/>
        <v>77804286.216000006</v>
      </c>
      <c r="AV343" s="112">
        <f t="shared" si="119"/>
        <v>58857986.18088001</v>
      </c>
      <c r="AW343" s="74">
        <f t="shared" si="120"/>
        <v>77804286.215999991</v>
      </c>
      <c r="AX343" s="74">
        <f t="shared" si="121"/>
        <v>5446300.0351200001</v>
      </c>
      <c r="AY343" s="75">
        <f t="shared" si="122"/>
        <v>1885798.6180880012</v>
      </c>
      <c r="AZ343" s="74">
        <v>0</v>
      </c>
      <c r="BA343" s="74">
        <v>0</v>
      </c>
      <c r="BB343" s="74">
        <v>0</v>
      </c>
      <c r="BC343" s="79">
        <v>0</v>
      </c>
      <c r="BD343" s="79">
        <v>0</v>
      </c>
      <c r="BE343" s="79">
        <v>0</v>
      </c>
      <c r="BF343" s="77">
        <v>0</v>
      </c>
      <c r="BG343" s="344">
        <f t="shared" si="123"/>
        <v>7332098.6532080015</v>
      </c>
      <c r="BH343" s="187">
        <f t="shared" si="124"/>
        <v>70472187</v>
      </c>
      <c r="BJ343" s="50">
        <v>13140</v>
      </c>
      <c r="BK343" s="50" t="s">
        <v>3677</v>
      </c>
      <c r="BM343" s="50">
        <f t="shared" si="125"/>
        <v>0</v>
      </c>
    </row>
    <row r="344" spans="1:65" s="50" customFormat="1" ht="24" customHeight="1" x14ac:dyDescent="0.2">
      <c r="A344" s="181">
        <f t="shared" si="105"/>
        <v>2655495</v>
      </c>
      <c r="B344" s="296">
        <v>474</v>
      </c>
      <c r="C344" s="264">
        <v>257</v>
      </c>
      <c r="D344" s="297">
        <v>13141</v>
      </c>
      <c r="E344" s="241" t="s">
        <v>158</v>
      </c>
      <c r="F344" s="242" t="s">
        <v>1203</v>
      </c>
      <c r="G344" s="285" t="s">
        <v>137</v>
      </c>
      <c r="H344" s="272" t="s">
        <v>1150</v>
      </c>
      <c r="I344" s="292" t="s">
        <v>2908</v>
      </c>
      <c r="J344" s="64">
        <v>2063738734</v>
      </c>
      <c r="K344" s="64" t="s">
        <v>1204</v>
      </c>
      <c r="L344" s="64" t="s">
        <v>1150</v>
      </c>
      <c r="M344" s="290" t="s">
        <v>137</v>
      </c>
      <c r="N344" s="98"/>
      <c r="O344" s="64"/>
      <c r="P344" s="244" t="s">
        <v>2410</v>
      </c>
      <c r="Q344" s="243">
        <v>30</v>
      </c>
      <c r="R344" s="245">
        <v>120</v>
      </c>
      <c r="S344" s="245">
        <v>220</v>
      </c>
      <c r="T344" s="245">
        <v>29.33</v>
      </c>
      <c r="U344" s="89">
        <v>0</v>
      </c>
      <c r="V344" s="260">
        <v>15</v>
      </c>
      <c r="W344" s="98">
        <v>0</v>
      </c>
      <c r="X344" s="83">
        <v>0</v>
      </c>
      <c r="Y344" s="98">
        <v>1</v>
      </c>
      <c r="Z344" s="64">
        <v>1</v>
      </c>
      <c r="AA344" s="315">
        <v>885165</v>
      </c>
      <c r="AB344" s="315">
        <v>46667</v>
      </c>
      <c r="AC344" s="316">
        <f t="shared" si="106"/>
        <v>931832</v>
      </c>
      <c r="AD344" s="74">
        <v>4500000</v>
      </c>
      <c r="AE344" s="74">
        <v>6000000</v>
      </c>
      <c r="AF344" s="334">
        <f t="shared" si="107"/>
        <v>177895.19999999998</v>
      </c>
      <c r="AG344" s="112">
        <f t="shared" si="108"/>
        <v>26554950</v>
      </c>
      <c r="AH344" s="74">
        <f t="shared" si="109"/>
        <v>1400010</v>
      </c>
      <c r="AI344" s="74">
        <f t="shared" si="110"/>
        <v>21347423.999999996</v>
      </c>
      <c r="AJ344" s="74">
        <f t="shared" si="111"/>
        <v>2655495</v>
      </c>
      <c r="AK344" s="74">
        <f t="shared" si="112"/>
        <v>4500000</v>
      </c>
      <c r="AL344" s="74">
        <f t="shared" si="113"/>
        <v>6000000</v>
      </c>
      <c r="AM344" s="74">
        <f t="shared" si="114"/>
        <v>9784235.9999999981</v>
      </c>
      <c r="AN344" s="74">
        <f t="shared" si="115"/>
        <v>5217666.2159999991</v>
      </c>
      <c r="AO344" s="74">
        <f t="shared" si="116"/>
        <v>0</v>
      </c>
      <c r="AP344" s="74">
        <f t="shared" si="117"/>
        <v>3000000</v>
      </c>
      <c r="AQ344" s="74">
        <v>0</v>
      </c>
      <c r="AR344" s="74">
        <v>0</v>
      </c>
      <c r="AS344" s="74">
        <v>0</v>
      </c>
      <c r="AT344" s="79">
        <v>0</v>
      </c>
      <c r="AU344" s="81">
        <f t="shared" si="118"/>
        <v>80459781.216000006</v>
      </c>
      <c r="AV344" s="112">
        <f t="shared" si="119"/>
        <v>58857986.18088001</v>
      </c>
      <c r="AW344" s="74">
        <f t="shared" si="120"/>
        <v>77804286.215999991</v>
      </c>
      <c r="AX344" s="74">
        <f t="shared" si="121"/>
        <v>5446300.0351200001</v>
      </c>
      <c r="AY344" s="75">
        <f t="shared" si="122"/>
        <v>1885798.6180880012</v>
      </c>
      <c r="AZ344" s="74">
        <v>0</v>
      </c>
      <c r="BA344" s="74">
        <v>0</v>
      </c>
      <c r="BB344" s="74">
        <v>0</v>
      </c>
      <c r="BC344" s="79">
        <v>0</v>
      </c>
      <c r="BD344" s="79">
        <v>0</v>
      </c>
      <c r="BE344" s="79">
        <v>0</v>
      </c>
      <c r="BF344" s="77">
        <v>0</v>
      </c>
      <c r="BG344" s="344">
        <f t="shared" si="123"/>
        <v>7332098.6532080015</v>
      </c>
      <c r="BH344" s="187">
        <f t="shared" si="124"/>
        <v>73127682</v>
      </c>
      <c r="BJ344" s="50">
        <v>13141</v>
      </c>
      <c r="BK344" s="50" t="s">
        <v>3678</v>
      </c>
      <c r="BM344" s="50">
        <f t="shared" si="125"/>
        <v>0</v>
      </c>
    </row>
    <row r="345" spans="1:65" s="50" customFormat="1" ht="24" customHeight="1" x14ac:dyDescent="0.2">
      <c r="A345" s="181">
        <f t="shared" si="105"/>
        <v>2655495</v>
      </c>
      <c r="B345" s="296">
        <v>471</v>
      </c>
      <c r="C345" s="264">
        <v>254</v>
      </c>
      <c r="D345" s="297">
        <v>13142</v>
      </c>
      <c r="E345" s="241" t="s">
        <v>715</v>
      </c>
      <c r="F345" s="242" t="s">
        <v>1205</v>
      </c>
      <c r="G345" s="285" t="s">
        <v>137</v>
      </c>
      <c r="H345" s="272" t="s">
        <v>1150</v>
      </c>
      <c r="I345" s="292" t="s">
        <v>2905</v>
      </c>
      <c r="J345" s="64">
        <v>4989848500</v>
      </c>
      <c r="K345" s="64" t="s">
        <v>1206</v>
      </c>
      <c r="L345" s="64" t="s">
        <v>1150</v>
      </c>
      <c r="M345" s="290" t="s">
        <v>137</v>
      </c>
      <c r="N345" s="98"/>
      <c r="O345" s="245" t="s">
        <v>2410</v>
      </c>
      <c r="P345" s="89"/>
      <c r="Q345" s="243">
        <v>30</v>
      </c>
      <c r="R345" s="245">
        <v>90</v>
      </c>
      <c r="S345" s="245">
        <v>0</v>
      </c>
      <c r="T345" s="245">
        <v>0</v>
      </c>
      <c r="U345" s="89">
        <v>0</v>
      </c>
      <c r="V345" s="260">
        <v>20</v>
      </c>
      <c r="W345" s="98">
        <v>0</v>
      </c>
      <c r="X345" s="83">
        <v>0</v>
      </c>
      <c r="Y345" s="98">
        <v>1</v>
      </c>
      <c r="Z345" s="64">
        <v>1</v>
      </c>
      <c r="AA345" s="315">
        <v>885165</v>
      </c>
      <c r="AB345" s="315">
        <v>46667</v>
      </c>
      <c r="AC345" s="316">
        <f t="shared" si="106"/>
        <v>931832</v>
      </c>
      <c r="AD345" s="74">
        <v>4500000</v>
      </c>
      <c r="AE345" s="74">
        <v>6000000</v>
      </c>
      <c r="AF345" s="334">
        <f t="shared" si="107"/>
        <v>177895.19999999998</v>
      </c>
      <c r="AG345" s="112">
        <f t="shared" si="108"/>
        <v>26554950</v>
      </c>
      <c r="AH345" s="74">
        <f t="shared" si="109"/>
        <v>1400010</v>
      </c>
      <c r="AI345" s="74">
        <f t="shared" si="110"/>
        <v>16010567.999999998</v>
      </c>
      <c r="AJ345" s="74">
        <f t="shared" si="111"/>
        <v>2655495</v>
      </c>
      <c r="AK345" s="74">
        <f t="shared" si="112"/>
        <v>4500000</v>
      </c>
      <c r="AL345" s="74">
        <f t="shared" si="113"/>
        <v>6000000</v>
      </c>
      <c r="AM345" s="74">
        <f t="shared" si="114"/>
        <v>0</v>
      </c>
      <c r="AN345" s="74">
        <f t="shared" si="115"/>
        <v>0</v>
      </c>
      <c r="AO345" s="74">
        <f t="shared" si="116"/>
        <v>0</v>
      </c>
      <c r="AP345" s="74">
        <f t="shared" si="117"/>
        <v>4000000</v>
      </c>
      <c r="AQ345" s="74">
        <v>0</v>
      </c>
      <c r="AR345" s="74">
        <v>0</v>
      </c>
      <c r="AS345" s="74">
        <v>0</v>
      </c>
      <c r="AT345" s="79">
        <v>0</v>
      </c>
      <c r="AU345" s="81">
        <f t="shared" si="118"/>
        <v>61121023</v>
      </c>
      <c r="AV345" s="112">
        <f t="shared" si="119"/>
        <v>39872941.039999999</v>
      </c>
      <c r="AW345" s="74">
        <f t="shared" si="120"/>
        <v>58465528</v>
      </c>
      <c r="AX345" s="74">
        <f t="shared" si="121"/>
        <v>4092586.9600000004</v>
      </c>
      <c r="AY345" s="75">
        <f t="shared" si="122"/>
        <v>0</v>
      </c>
      <c r="AZ345" s="74">
        <v>0</v>
      </c>
      <c r="BA345" s="74">
        <v>0</v>
      </c>
      <c r="BB345" s="74">
        <v>0</v>
      </c>
      <c r="BC345" s="79">
        <v>0</v>
      </c>
      <c r="BD345" s="79">
        <v>0</v>
      </c>
      <c r="BE345" s="79">
        <v>0</v>
      </c>
      <c r="BF345" s="77">
        <v>0</v>
      </c>
      <c r="BG345" s="344">
        <f t="shared" si="123"/>
        <v>4092586.9600000004</v>
      </c>
      <c r="BH345" s="187">
        <f t="shared" si="124"/>
        <v>57028436</v>
      </c>
      <c r="BJ345" s="50">
        <v>13142</v>
      </c>
      <c r="BK345" s="50" t="s">
        <v>3679</v>
      </c>
      <c r="BM345" s="50">
        <f t="shared" si="125"/>
        <v>0</v>
      </c>
    </row>
    <row r="346" spans="1:65" s="50" customFormat="1" ht="24" customHeight="1" x14ac:dyDescent="0.2">
      <c r="A346" s="181">
        <f t="shared" si="105"/>
        <v>2655495</v>
      </c>
      <c r="B346" s="296">
        <v>465</v>
      </c>
      <c r="C346" s="264">
        <v>248</v>
      </c>
      <c r="D346" s="297">
        <v>13143</v>
      </c>
      <c r="E346" s="241" t="s">
        <v>1207</v>
      </c>
      <c r="F346" s="242" t="s">
        <v>1208</v>
      </c>
      <c r="G346" s="285" t="s">
        <v>137</v>
      </c>
      <c r="H346" s="272" t="s">
        <v>1150</v>
      </c>
      <c r="I346" s="292" t="s">
        <v>2899</v>
      </c>
      <c r="J346" s="64">
        <v>4839749493</v>
      </c>
      <c r="K346" s="64" t="s">
        <v>1209</v>
      </c>
      <c r="L346" s="64" t="s">
        <v>1150</v>
      </c>
      <c r="M346" s="290" t="s">
        <v>137</v>
      </c>
      <c r="N346" s="98"/>
      <c r="O346" s="245" t="s">
        <v>2410</v>
      </c>
      <c r="P346" s="89"/>
      <c r="Q346" s="243">
        <v>30</v>
      </c>
      <c r="R346" s="245">
        <v>90</v>
      </c>
      <c r="S346" s="245">
        <v>0</v>
      </c>
      <c r="T346" s="245">
        <v>0</v>
      </c>
      <c r="U346" s="89">
        <v>0</v>
      </c>
      <c r="V346" s="260">
        <v>20</v>
      </c>
      <c r="W346" s="98">
        <v>0</v>
      </c>
      <c r="X346" s="83">
        <v>0</v>
      </c>
      <c r="Y346" s="98">
        <v>1</v>
      </c>
      <c r="Z346" s="64">
        <v>1</v>
      </c>
      <c r="AA346" s="315">
        <v>885165</v>
      </c>
      <c r="AB346" s="315">
        <v>46667</v>
      </c>
      <c r="AC346" s="316">
        <f t="shared" si="106"/>
        <v>931832</v>
      </c>
      <c r="AD346" s="74">
        <v>4500000</v>
      </c>
      <c r="AE346" s="74">
        <v>6000000</v>
      </c>
      <c r="AF346" s="334">
        <f t="shared" si="107"/>
        <v>177895.19999999998</v>
      </c>
      <c r="AG346" s="112">
        <f t="shared" si="108"/>
        <v>26554950</v>
      </c>
      <c r="AH346" s="74">
        <f t="shared" si="109"/>
        <v>1400010</v>
      </c>
      <c r="AI346" s="74">
        <f t="shared" si="110"/>
        <v>16010567.999999998</v>
      </c>
      <c r="AJ346" s="74">
        <f t="shared" si="111"/>
        <v>2655495</v>
      </c>
      <c r="AK346" s="74">
        <f t="shared" si="112"/>
        <v>4500000</v>
      </c>
      <c r="AL346" s="74">
        <f t="shared" si="113"/>
        <v>6000000</v>
      </c>
      <c r="AM346" s="74">
        <f t="shared" si="114"/>
        <v>0</v>
      </c>
      <c r="AN346" s="74">
        <f t="shared" si="115"/>
        <v>0</v>
      </c>
      <c r="AO346" s="74">
        <f t="shared" si="116"/>
        <v>0</v>
      </c>
      <c r="AP346" s="74">
        <f t="shared" si="117"/>
        <v>4000000</v>
      </c>
      <c r="AQ346" s="74">
        <v>0</v>
      </c>
      <c r="AR346" s="74">
        <v>0</v>
      </c>
      <c r="AS346" s="74">
        <v>0</v>
      </c>
      <c r="AT346" s="79">
        <v>0</v>
      </c>
      <c r="AU346" s="81">
        <f t="shared" si="118"/>
        <v>61121023</v>
      </c>
      <c r="AV346" s="112">
        <f t="shared" si="119"/>
        <v>39872941.039999999</v>
      </c>
      <c r="AW346" s="74">
        <f t="shared" si="120"/>
        <v>58465528</v>
      </c>
      <c r="AX346" s="74">
        <f t="shared" si="121"/>
        <v>4092586.9600000004</v>
      </c>
      <c r="AY346" s="75">
        <f t="shared" si="122"/>
        <v>0</v>
      </c>
      <c r="AZ346" s="74">
        <v>0</v>
      </c>
      <c r="BA346" s="74">
        <v>0</v>
      </c>
      <c r="BB346" s="74">
        <v>0</v>
      </c>
      <c r="BC346" s="79">
        <v>0</v>
      </c>
      <c r="BD346" s="79">
        <v>0</v>
      </c>
      <c r="BE346" s="79">
        <v>0</v>
      </c>
      <c r="BF346" s="77">
        <v>0</v>
      </c>
      <c r="BG346" s="344">
        <f t="shared" si="123"/>
        <v>4092586.9600000004</v>
      </c>
      <c r="BH346" s="187">
        <f t="shared" si="124"/>
        <v>57028436</v>
      </c>
      <c r="BJ346" s="50">
        <v>13143</v>
      </c>
      <c r="BK346" s="50" t="s">
        <v>3680</v>
      </c>
      <c r="BM346" s="50">
        <f t="shared" si="125"/>
        <v>0</v>
      </c>
    </row>
    <row r="347" spans="1:65" s="50" customFormat="1" ht="24" customHeight="1" x14ac:dyDescent="0.2">
      <c r="A347" s="181">
        <f t="shared" si="105"/>
        <v>2655495</v>
      </c>
      <c r="B347" s="296">
        <v>456</v>
      </c>
      <c r="C347" s="264">
        <v>239</v>
      </c>
      <c r="D347" s="297">
        <v>13144</v>
      </c>
      <c r="E347" s="241" t="s">
        <v>732</v>
      </c>
      <c r="F347" s="242" t="s">
        <v>1179</v>
      </c>
      <c r="G347" s="285" t="s">
        <v>137</v>
      </c>
      <c r="H347" s="272" t="s">
        <v>1150</v>
      </c>
      <c r="I347" s="292" t="s">
        <v>2890</v>
      </c>
      <c r="J347" s="64">
        <v>2064984380</v>
      </c>
      <c r="K347" s="64" t="s">
        <v>1210</v>
      </c>
      <c r="L347" s="64" t="s">
        <v>1150</v>
      </c>
      <c r="M347" s="290" t="s">
        <v>137</v>
      </c>
      <c r="N347" s="98"/>
      <c r="O347" s="245" t="s">
        <v>2410</v>
      </c>
      <c r="P347" s="89"/>
      <c r="Q347" s="243">
        <v>30</v>
      </c>
      <c r="R347" s="245">
        <v>90</v>
      </c>
      <c r="S347" s="245">
        <v>0</v>
      </c>
      <c r="T347" s="245">
        <v>0</v>
      </c>
      <c r="U347" s="89">
        <v>0</v>
      </c>
      <c r="V347" s="260">
        <v>20</v>
      </c>
      <c r="W347" s="98">
        <v>0</v>
      </c>
      <c r="X347" s="83">
        <v>0</v>
      </c>
      <c r="Y347" s="98">
        <v>1</v>
      </c>
      <c r="Z347" s="64">
        <v>1</v>
      </c>
      <c r="AA347" s="315">
        <v>885165</v>
      </c>
      <c r="AB347" s="315">
        <v>46667</v>
      </c>
      <c r="AC347" s="316">
        <f t="shared" si="106"/>
        <v>931832</v>
      </c>
      <c r="AD347" s="74">
        <v>4500000</v>
      </c>
      <c r="AE347" s="74">
        <v>6000000</v>
      </c>
      <c r="AF347" s="334">
        <f t="shared" si="107"/>
        <v>177895.19999999998</v>
      </c>
      <c r="AG347" s="112">
        <f t="shared" si="108"/>
        <v>26554950</v>
      </c>
      <c r="AH347" s="74">
        <f t="shared" si="109"/>
        <v>1400010</v>
      </c>
      <c r="AI347" s="74">
        <f t="shared" si="110"/>
        <v>16010567.999999998</v>
      </c>
      <c r="AJ347" s="74">
        <f t="shared" si="111"/>
        <v>2655495</v>
      </c>
      <c r="AK347" s="74">
        <f t="shared" si="112"/>
        <v>4500000</v>
      </c>
      <c r="AL347" s="74">
        <f t="shared" si="113"/>
        <v>6000000</v>
      </c>
      <c r="AM347" s="74">
        <f t="shared" si="114"/>
        <v>0</v>
      </c>
      <c r="AN347" s="74">
        <f t="shared" si="115"/>
        <v>0</v>
      </c>
      <c r="AO347" s="74">
        <f t="shared" si="116"/>
        <v>0</v>
      </c>
      <c r="AP347" s="74">
        <f t="shared" si="117"/>
        <v>4000000</v>
      </c>
      <c r="AQ347" s="74">
        <v>0</v>
      </c>
      <c r="AR347" s="74">
        <v>0</v>
      </c>
      <c r="AS347" s="74">
        <v>0</v>
      </c>
      <c r="AT347" s="79">
        <v>0</v>
      </c>
      <c r="AU347" s="81">
        <f t="shared" si="118"/>
        <v>61121023</v>
      </c>
      <c r="AV347" s="112">
        <f t="shared" si="119"/>
        <v>39872941.039999999</v>
      </c>
      <c r="AW347" s="74">
        <f t="shared" si="120"/>
        <v>58465528</v>
      </c>
      <c r="AX347" s="74">
        <f t="shared" si="121"/>
        <v>4092586.9600000004</v>
      </c>
      <c r="AY347" s="75">
        <f t="shared" si="122"/>
        <v>0</v>
      </c>
      <c r="AZ347" s="74">
        <v>0</v>
      </c>
      <c r="BA347" s="74">
        <v>0</v>
      </c>
      <c r="BB347" s="74">
        <v>0</v>
      </c>
      <c r="BC347" s="79">
        <v>0</v>
      </c>
      <c r="BD347" s="79">
        <v>0</v>
      </c>
      <c r="BE347" s="79">
        <v>0</v>
      </c>
      <c r="BF347" s="77">
        <v>0</v>
      </c>
      <c r="BG347" s="344">
        <f t="shared" si="123"/>
        <v>4092586.9600000004</v>
      </c>
      <c r="BH347" s="187">
        <f t="shared" si="124"/>
        <v>57028436</v>
      </c>
      <c r="BJ347" s="50">
        <v>13144</v>
      </c>
      <c r="BK347" s="50" t="s">
        <v>3681</v>
      </c>
      <c r="BM347" s="50">
        <f t="shared" si="125"/>
        <v>0</v>
      </c>
    </row>
    <row r="348" spans="1:65" s="50" customFormat="1" ht="24" customHeight="1" x14ac:dyDescent="0.2">
      <c r="A348" s="181">
        <f t="shared" si="105"/>
        <v>2655495</v>
      </c>
      <c r="B348" s="296">
        <v>455</v>
      </c>
      <c r="C348" s="264">
        <v>238</v>
      </c>
      <c r="D348" s="297">
        <v>13145</v>
      </c>
      <c r="E348" s="241" t="s">
        <v>1184</v>
      </c>
      <c r="F348" s="242" t="s">
        <v>1211</v>
      </c>
      <c r="G348" s="285" t="s">
        <v>137</v>
      </c>
      <c r="H348" s="272" t="s">
        <v>1150</v>
      </c>
      <c r="I348" s="292" t="s">
        <v>2889</v>
      </c>
      <c r="J348" s="64">
        <v>4839921598</v>
      </c>
      <c r="K348" s="64" t="s">
        <v>1212</v>
      </c>
      <c r="L348" s="64" t="s">
        <v>1150</v>
      </c>
      <c r="M348" s="290" t="s">
        <v>137</v>
      </c>
      <c r="N348" s="243" t="s">
        <v>2410</v>
      </c>
      <c r="O348" s="64"/>
      <c r="P348" s="89"/>
      <c r="Q348" s="243">
        <v>30</v>
      </c>
      <c r="R348" s="245">
        <v>120</v>
      </c>
      <c r="S348" s="245">
        <v>110</v>
      </c>
      <c r="T348" s="245">
        <v>29.33</v>
      </c>
      <c r="U348" s="89">
        <v>0</v>
      </c>
      <c r="V348" s="260">
        <v>15</v>
      </c>
      <c r="W348" s="98">
        <v>0</v>
      </c>
      <c r="X348" s="83">
        <v>0</v>
      </c>
      <c r="Y348" s="98">
        <v>1</v>
      </c>
      <c r="Z348" s="64">
        <v>1</v>
      </c>
      <c r="AA348" s="315">
        <v>885165</v>
      </c>
      <c r="AB348" s="315">
        <v>46667</v>
      </c>
      <c r="AC348" s="316">
        <f t="shared" si="106"/>
        <v>931832</v>
      </c>
      <c r="AD348" s="74">
        <v>4500000</v>
      </c>
      <c r="AE348" s="74">
        <v>6000000</v>
      </c>
      <c r="AF348" s="334">
        <f t="shared" si="107"/>
        <v>177895.19999999998</v>
      </c>
      <c r="AG348" s="112">
        <f t="shared" si="108"/>
        <v>26554950</v>
      </c>
      <c r="AH348" s="74">
        <f t="shared" si="109"/>
        <v>1400010</v>
      </c>
      <c r="AI348" s="74">
        <f t="shared" si="110"/>
        <v>21347423.999999996</v>
      </c>
      <c r="AJ348" s="74">
        <f t="shared" si="111"/>
        <v>2655495</v>
      </c>
      <c r="AK348" s="74">
        <f t="shared" si="112"/>
        <v>4500000</v>
      </c>
      <c r="AL348" s="74">
        <f t="shared" si="113"/>
        <v>6000000</v>
      </c>
      <c r="AM348" s="74">
        <f t="shared" si="114"/>
        <v>4892117.9999999991</v>
      </c>
      <c r="AN348" s="74">
        <f t="shared" si="115"/>
        <v>5217666.2159999991</v>
      </c>
      <c r="AO348" s="74">
        <f t="shared" si="116"/>
        <v>0</v>
      </c>
      <c r="AP348" s="74">
        <f t="shared" si="117"/>
        <v>3000000</v>
      </c>
      <c r="AQ348" s="74">
        <v>0</v>
      </c>
      <c r="AR348" s="74">
        <v>0</v>
      </c>
      <c r="AS348" s="74">
        <v>0</v>
      </c>
      <c r="AT348" s="79">
        <v>0</v>
      </c>
      <c r="AU348" s="81">
        <f t="shared" si="118"/>
        <v>75567663.216000006</v>
      </c>
      <c r="AV348" s="112">
        <f t="shared" si="119"/>
        <v>54308316.440880008</v>
      </c>
      <c r="AW348" s="74">
        <f t="shared" si="120"/>
        <v>72912168.215999991</v>
      </c>
      <c r="AX348" s="74">
        <f t="shared" si="121"/>
        <v>5103851.7751199994</v>
      </c>
      <c r="AY348" s="75">
        <f t="shared" si="122"/>
        <v>1430831.644088001</v>
      </c>
      <c r="AZ348" s="74">
        <v>0</v>
      </c>
      <c r="BA348" s="74">
        <v>0</v>
      </c>
      <c r="BB348" s="74">
        <v>0</v>
      </c>
      <c r="BC348" s="79">
        <v>0</v>
      </c>
      <c r="BD348" s="79">
        <v>0</v>
      </c>
      <c r="BE348" s="79">
        <v>0</v>
      </c>
      <c r="BF348" s="77">
        <v>0</v>
      </c>
      <c r="BG348" s="344">
        <f t="shared" si="123"/>
        <v>6534683.4192080004</v>
      </c>
      <c r="BH348" s="187">
        <f t="shared" si="124"/>
        <v>69032979</v>
      </c>
      <c r="BJ348" s="50">
        <v>13145</v>
      </c>
      <c r="BK348" s="50" t="s">
        <v>3682</v>
      </c>
      <c r="BM348" s="50">
        <f t="shared" si="125"/>
        <v>0</v>
      </c>
    </row>
    <row r="349" spans="1:65" s="50" customFormat="1" ht="24" customHeight="1" x14ac:dyDescent="0.2">
      <c r="A349" s="181">
        <f t="shared" si="105"/>
        <v>2655495</v>
      </c>
      <c r="B349" s="296">
        <v>453</v>
      </c>
      <c r="C349" s="264">
        <v>236</v>
      </c>
      <c r="D349" s="297">
        <v>13146</v>
      </c>
      <c r="E349" s="241" t="s">
        <v>1213</v>
      </c>
      <c r="F349" s="242" t="s">
        <v>120</v>
      </c>
      <c r="G349" s="285" t="s">
        <v>137</v>
      </c>
      <c r="H349" s="272" t="s">
        <v>1150</v>
      </c>
      <c r="I349" s="292" t="s">
        <v>2887</v>
      </c>
      <c r="J349" s="64">
        <v>4989575806</v>
      </c>
      <c r="K349" s="64" t="s">
        <v>1214</v>
      </c>
      <c r="L349" s="64" t="s">
        <v>1150</v>
      </c>
      <c r="M349" s="290" t="s">
        <v>137</v>
      </c>
      <c r="N349" s="98"/>
      <c r="O349" s="245" t="s">
        <v>2410</v>
      </c>
      <c r="P349" s="89"/>
      <c r="Q349" s="243">
        <v>30</v>
      </c>
      <c r="R349" s="245">
        <v>90</v>
      </c>
      <c r="S349" s="245">
        <v>0</v>
      </c>
      <c r="T349" s="245">
        <v>0</v>
      </c>
      <c r="U349" s="89">
        <v>0</v>
      </c>
      <c r="V349" s="260">
        <v>20</v>
      </c>
      <c r="W349" s="98">
        <v>0</v>
      </c>
      <c r="X349" s="83">
        <v>0</v>
      </c>
      <c r="Y349" s="98">
        <v>2</v>
      </c>
      <c r="Z349" s="64">
        <v>1</v>
      </c>
      <c r="AA349" s="315">
        <v>885165</v>
      </c>
      <c r="AB349" s="315">
        <v>46667</v>
      </c>
      <c r="AC349" s="316">
        <f t="shared" si="106"/>
        <v>931832</v>
      </c>
      <c r="AD349" s="74">
        <v>4500000</v>
      </c>
      <c r="AE349" s="74">
        <v>6000000</v>
      </c>
      <c r="AF349" s="334">
        <f t="shared" si="107"/>
        <v>177895.19999999998</v>
      </c>
      <c r="AG349" s="112">
        <f t="shared" si="108"/>
        <v>26554950</v>
      </c>
      <c r="AH349" s="74">
        <f t="shared" si="109"/>
        <v>1400010</v>
      </c>
      <c r="AI349" s="74">
        <f t="shared" si="110"/>
        <v>16010567.999999998</v>
      </c>
      <c r="AJ349" s="74">
        <f t="shared" si="111"/>
        <v>2655495</v>
      </c>
      <c r="AK349" s="74">
        <f t="shared" si="112"/>
        <v>4500000</v>
      </c>
      <c r="AL349" s="74">
        <f t="shared" si="113"/>
        <v>6000000</v>
      </c>
      <c r="AM349" s="74">
        <f t="shared" si="114"/>
        <v>0</v>
      </c>
      <c r="AN349" s="74">
        <f t="shared" si="115"/>
        <v>0</v>
      </c>
      <c r="AO349" s="74">
        <f t="shared" si="116"/>
        <v>0</v>
      </c>
      <c r="AP349" s="74">
        <f t="shared" si="117"/>
        <v>4000000</v>
      </c>
      <c r="AQ349" s="74">
        <v>0</v>
      </c>
      <c r="AR349" s="74">
        <v>0</v>
      </c>
      <c r="AS349" s="74">
        <v>0</v>
      </c>
      <c r="AT349" s="79">
        <v>0</v>
      </c>
      <c r="AU349" s="81">
        <f t="shared" si="118"/>
        <v>61121023</v>
      </c>
      <c r="AV349" s="112">
        <f t="shared" si="119"/>
        <v>39872941.039999999</v>
      </c>
      <c r="AW349" s="74">
        <f t="shared" si="120"/>
        <v>58465528</v>
      </c>
      <c r="AX349" s="74">
        <f t="shared" si="121"/>
        <v>4092586.9600000004</v>
      </c>
      <c r="AY349" s="75">
        <f t="shared" si="122"/>
        <v>0</v>
      </c>
      <c r="AZ349" s="74">
        <v>0</v>
      </c>
      <c r="BA349" s="74">
        <v>0</v>
      </c>
      <c r="BB349" s="74">
        <v>0</v>
      </c>
      <c r="BC349" s="79">
        <v>0</v>
      </c>
      <c r="BD349" s="79">
        <v>0</v>
      </c>
      <c r="BE349" s="79">
        <v>0</v>
      </c>
      <c r="BF349" s="77">
        <v>0</v>
      </c>
      <c r="BG349" s="344">
        <f t="shared" si="123"/>
        <v>4092586.9600000004</v>
      </c>
      <c r="BH349" s="187">
        <f t="shared" si="124"/>
        <v>57028436</v>
      </c>
      <c r="BJ349" s="50">
        <v>13146</v>
      </c>
      <c r="BK349" s="50" t="s">
        <v>3683</v>
      </c>
      <c r="BM349" s="50">
        <f t="shared" si="125"/>
        <v>0</v>
      </c>
    </row>
    <row r="350" spans="1:65" s="50" customFormat="1" ht="24" customHeight="1" x14ac:dyDescent="0.2">
      <c r="A350" s="181">
        <f t="shared" si="105"/>
        <v>2655495</v>
      </c>
      <c r="B350" s="296">
        <v>472</v>
      </c>
      <c r="C350" s="264">
        <v>255</v>
      </c>
      <c r="D350" s="297">
        <v>13147</v>
      </c>
      <c r="E350" s="241" t="s">
        <v>760</v>
      </c>
      <c r="F350" s="242" t="s">
        <v>1215</v>
      </c>
      <c r="G350" s="285" t="s">
        <v>137</v>
      </c>
      <c r="H350" s="272" t="s">
        <v>1150</v>
      </c>
      <c r="I350" s="292" t="s">
        <v>2906</v>
      </c>
      <c r="J350" s="64">
        <v>2200722621</v>
      </c>
      <c r="K350" s="64" t="s">
        <v>1216</v>
      </c>
      <c r="L350" s="64" t="s">
        <v>1150</v>
      </c>
      <c r="M350" s="290" t="s">
        <v>137</v>
      </c>
      <c r="N350" s="98"/>
      <c r="O350" s="245" t="s">
        <v>2410</v>
      </c>
      <c r="P350" s="89"/>
      <c r="Q350" s="243">
        <v>30</v>
      </c>
      <c r="R350" s="245">
        <v>90</v>
      </c>
      <c r="S350" s="245">
        <v>0</v>
      </c>
      <c r="T350" s="245">
        <v>0</v>
      </c>
      <c r="U350" s="89">
        <v>0</v>
      </c>
      <c r="V350" s="260">
        <v>17</v>
      </c>
      <c r="W350" s="98">
        <v>0</v>
      </c>
      <c r="X350" s="83">
        <v>0</v>
      </c>
      <c r="Y350" s="98">
        <v>1</v>
      </c>
      <c r="Z350" s="64">
        <v>1</v>
      </c>
      <c r="AA350" s="315">
        <v>885165</v>
      </c>
      <c r="AB350" s="315">
        <v>46667</v>
      </c>
      <c r="AC350" s="316">
        <f t="shared" si="106"/>
        <v>931832</v>
      </c>
      <c r="AD350" s="74">
        <v>4500000</v>
      </c>
      <c r="AE350" s="74">
        <v>6000000</v>
      </c>
      <c r="AF350" s="334">
        <f t="shared" si="107"/>
        <v>177895.19999999998</v>
      </c>
      <c r="AG350" s="112">
        <f t="shared" si="108"/>
        <v>26554950</v>
      </c>
      <c r="AH350" s="74">
        <f t="shared" si="109"/>
        <v>1400010</v>
      </c>
      <c r="AI350" s="74">
        <f t="shared" si="110"/>
        <v>16010567.999999998</v>
      </c>
      <c r="AJ350" s="74">
        <f t="shared" si="111"/>
        <v>2655495</v>
      </c>
      <c r="AK350" s="74">
        <f t="shared" si="112"/>
        <v>4500000</v>
      </c>
      <c r="AL350" s="74">
        <f t="shared" si="113"/>
        <v>6000000</v>
      </c>
      <c r="AM350" s="74">
        <f t="shared" si="114"/>
        <v>0</v>
      </c>
      <c r="AN350" s="74">
        <f t="shared" si="115"/>
        <v>0</v>
      </c>
      <c r="AO350" s="74">
        <f t="shared" si="116"/>
        <v>0</v>
      </c>
      <c r="AP350" s="74">
        <f t="shared" si="117"/>
        <v>3400000</v>
      </c>
      <c r="AQ350" s="74">
        <v>0</v>
      </c>
      <c r="AR350" s="74">
        <v>0</v>
      </c>
      <c r="AS350" s="74">
        <v>0</v>
      </c>
      <c r="AT350" s="79">
        <v>0</v>
      </c>
      <c r="AU350" s="81">
        <f t="shared" si="118"/>
        <v>60521023</v>
      </c>
      <c r="AV350" s="112">
        <f t="shared" si="119"/>
        <v>39914941.039999999</v>
      </c>
      <c r="AW350" s="74">
        <f t="shared" si="120"/>
        <v>57865528</v>
      </c>
      <c r="AX350" s="74">
        <f t="shared" si="121"/>
        <v>4050586.9600000004</v>
      </c>
      <c r="AY350" s="75">
        <f t="shared" si="122"/>
        <v>0</v>
      </c>
      <c r="AZ350" s="74">
        <v>0</v>
      </c>
      <c r="BA350" s="74">
        <v>0</v>
      </c>
      <c r="BB350" s="74">
        <v>0</v>
      </c>
      <c r="BC350" s="79">
        <v>0</v>
      </c>
      <c r="BD350" s="79">
        <v>0</v>
      </c>
      <c r="BE350" s="79">
        <v>0</v>
      </c>
      <c r="BF350" s="77">
        <v>0</v>
      </c>
      <c r="BG350" s="344">
        <f t="shared" si="123"/>
        <v>4050586.9600000004</v>
      </c>
      <c r="BH350" s="187">
        <f t="shared" si="124"/>
        <v>56470436</v>
      </c>
      <c r="BJ350" s="50">
        <v>13147</v>
      </c>
      <c r="BK350" s="50" t="s">
        <v>3684</v>
      </c>
      <c r="BM350" s="50">
        <f t="shared" si="125"/>
        <v>0</v>
      </c>
    </row>
    <row r="351" spans="1:65" s="50" customFormat="1" ht="24" customHeight="1" x14ac:dyDescent="0.2">
      <c r="A351" s="181">
        <f t="shared" si="105"/>
        <v>2655495</v>
      </c>
      <c r="B351" s="296">
        <v>452</v>
      </c>
      <c r="C351" s="264">
        <v>235</v>
      </c>
      <c r="D351" s="297">
        <v>13148</v>
      </c>
      <c r="E351" s="241" t="s">
        <v>1217</v>
      </c>
      <c r="F351" s="242" t="s">
        <v>1218</v>
      </c>
      <c r="G351" s="285" t="s">
        <v>137</v>
      </c>
      <c r="H351" s="272" t="s">
        <v>1150</v>
      </c>
      <c r="I351" s="292" t="s">
        <v>2886</v>
      </c>
      <c r="J351" s="64">
        <v>2592407510</v>
      </c>
      <c r="K351" s="64" t="s">
        <v>1219</v>
      </c>
      <c r="L351" s="64" t="s">
        <v>1150</v>
      </c>
      <c r="M351" s="290" t="s">
        <v>137</v>
      </c>
      <c r="N351" s="98"/>
      <c r="O351" s="245" t="s">
        <v>2410</v>
      </c>
      <c r="P351" s="89"/>
      <c r="Q351" s="243">
        <v>30</v>
      </c>
      <c r="R351" s="245">
        <v>90</v>
      </c>
      <c r="S351" s="245">
        <v>0</v>
      </c>
      <c r="T351" s="245">
        <v>0</v>
      </c>
      <c r="U351" s="89">
        <v>0</v>
      </c>
      <c r="V351" s="260">
        <v>20</v>
      </c>
      <c r="W351" s="98">
        <v>0</v>
      </c>
      <c r="X351" s="83">
        <v>0</v>
      </c>
      <c r="Y351" s="98">
        <v>2</v>
      </c>
      <c r="Z351" s="64">
        <v>2</v>
      </c>
      <c r="AA351" s="315">
        <v>885165</v>
      </c>
      <c r="AB351" s="315">
        <v>46667</v>
      </c>
      <c r="AC351" s="316">
        <f t="shared" si="106"/>
        <v>931832</v>
      </c>
      <c r="AD351" s="74">
        <v>4500000</v>
      </c>
      <c r="AE351" s="74">
        <v>6000000</v>
      </c>
      <c r="AF351" s="334">
        <f t="shared" si="107"/>
        <v>177895.19999999998</v>
      </c>
      <c r="AG351" s="112">
        <f t="shared" si="108"/>
        <v>26554950</v>
      </c>
      <c r="AH351" s="74">
        <f t="shared" si="109"/>
        <v>1400010</v>
      </c>
      <c r="AI351" s="74">
        <f t="shared" si="110"/>
        <v>16010567.999999998</v>
      </c>
      <c r="AJ351" s="74">
        <f t="shared" si="111"/>
        <v>5310990</v>
      </c>
      <c r="AK351" s="74">
        <f t="shared" si="112"/>
        <v>4500000</v>
      </c>
      <c r="AL351" s="74">
        <f t="shared" si="113"/>
        <v>6000000</v>
      </c>
      <c r="AM351" s="74">
        <f t="shared" si="114"/>
        <v>0</v>
      </c>
      <c r="AN351" s="74">
        <f t="shared" si="115"/>
        <v>0</v>
      </c>
      <c r="AO351" s="74">
        <f t="shared" si="116"/>
        <v>0</v>
      </c>
      <c r="AP351" s="74">
        <f t="shared" si="117"/>
        <v>4000000</v>
      </c>
      <c r="AQ351" s="74">
        <v>0</v>
      </c>
      <c r="AR351" s="74">
        <v>0</v>
      </c>
      <c r="AS351" s="74">
        <v>0</v>
      </c>
      <c r="AT351" s="79">
        <v>0</v>
      </c>
      <c r="AU351" s="81">
        <f t="shared" si="118"/>
        <v>63776518</v>
      </c>
      <c r="AV351" s="112">
        <f t="shared" si="119"/>
        <v>39872941.039999999</v>
      </c>
      <c r="AW351" s="74">
        <f t="shared" si="120"/>
        <v>58465528</v>
      </c>
      <c r="AX351" s="74">
        <f t="shared" si="121"/>
        <v>4092586.9600000004</v>
      </c>
      <c r="AY351" s="75">
        <f t="shared" si="122"/>
        <v>0</v>
      </c>
      <c r="AZ351" s="74">
        <v>0</v>
      </c>
      <c r="BA351" s="74">
        <v>0</v>
      </c>
      <c r="BB351" s="74">
        <v>0</v>
      </c>
      <c r="BC351" s="79">
        <v>0</v>
      </c>
      <c r="BD351" s="79">
        <v>0</v>
      </c>
      <c r="BE351" s="79">
        <v>0</v>
      </c>
      <c r="BF351" s="77">
        <v>0</v>
      </c>
      <c r="BG351" s="344">
        <f t="shared" si="123"/>
        <v>4092586.9600000004</v>
      </c>
      <c r="BH351" s="187">
        <f t="shared" si="124"/>
        <v>59683931</v>
      </c>
      <c r="BJ351" s="50">
        <v>13148</v>
      </c>
      <c r="BK351" s="50" t="s">
        <v>3685</v>
      </c>
      <c r="BM351" s="50">
        <f t="shared" si="125"/>
        <v>0</v>
      </c>
    </row>
    <row r="352" spans="1:65" s="50" customFormat="1" ht="24" customHeight="1" x14ac:dyDescent="0.2">
      <c r="A352" s="181">
        <f t="shared" si="105"/>
        <v>2655495</v>
      </c>
      <c r="B352" s="296">
        <v>470</v>
      </c>
      <c r="C352" s="264">
        <v>253</v>
      </c>
      <c r="D352" s="297">
        <v>13149</v>
      </c>
      <c r="E352" s="241" t="s">
        <v>248</v>
      </c>
      <c r="F352" s="242" t="s">
        <v>1135</v>
      </c>
      <c r="G352" s="285" t="s">
        <v>137</v>
      </c>
      <c r="H352" s="272" t="s">
        <v>1150</v>
      </c>
      <c r="I352" s="292" t="s">
        <v>2904</v>
      </c>
      <c r="J352" s="64">
        <v>2160906034</v>
      </c>
      <c r="K352" s="64" t="s">
        <v>1220</v>
      </c>
      <c r="L352" s="64" t="s">
        <v>1150</v>
      </c>
      <c r="M352" s="290" t="s">
        <v>137</v>
      </c>
      <c r="N352" s="243" t="s">
        <v>2410</v>
      </c>
      <c r="O352" s="64"/>
      <c r="P352" s="89"/>
      <c r="Q352" s="243">
        <v>30</v>
      </c>
      <c r="R352" s="245">
        <v>120</v>
      </c>
      <c r="S352" s="245">
        <v>110</v>
      </c>
      <c r="T352" s="245">
        <v>29.33</v>
      </c>
      <c r="U352" s="89">
        <v>0</v>
      </c>
      <c r="V352" s="260">
        <v>15</v>
      </c>
      <c r="W352" s="98">
        <v>0</v>
      </c>
      <c r="X352" s="83">
        <v>0</v>
      </c>
      <c r="Y352" s="98">
        <v>1</v>
      </c>
      <c r="Z352" s="64">
        <v>0</v>
      </c>
      <c r="AA352" s="315">
        <v>885165</v>
      </c>
      <c r="AB352" s="315">
        <v>46667</v>
      </c>
      <c r="AC352" s="316">
        <f t="shared" si="106"/>
        <v>931832</v>
      </c>
      <c r="AD352" s="74">
        <v>4500000</v>
      </c>
      <c r="AE352" s="74">
        <v>6000000</v>
      </c>
      <c r="AF352" s="334">
        <f t="shared" si="107"/>
        <v>177895.19999999998</v>
      </c>
      <c r="AG352" s="112">
        <f t="shared" si="108"/>
        <v>26554950</v>
      </c>
      <c r="AH352" s="74">
        <f t="shared" si="109"/>
        <v>1400010</v>
      </c>
      <c r="AI352" s="74">
        <f t="shared" si="110"/>
        <v>21347423.999999996</v>
      </c>
      <c r="AJ352" s="74">
        <f t="shared" si="111"/>
        <v>0</v>
      </c>
      <c r="AK352" s="74">
        <f t="shared" si="112"/>
        <v>4500000</v>
      </c>
      <c r="AL352" s="74">
        <f t="shared" si="113"/>
        <v>6000000</v>
      </c>
      <c r="AM352" s="74">
        <f t="shared" si="114"/>
        <v>4892117.9999999991</v>
      </c>
      <c r="AN352" s="74">
        <f t="shared" si="115"/>
        <v>5217666.2159999991</v>
      </c>
      <c r="AO352" s="74">
        <f t="shared" si="116"/>
        <v>0</v>
      </c>
      <c r="AP352" s="74">
        <f t="shared" si="117"/>
        <v>3000000</v>
      </c>
      <c r="AQ352" s="74">
        <v>0</v>
      </c>
      <c r="AR352" s="74">
        <v>0</v>
      </c>
      <c r="AS352" s="74">
        <v>0</v>
      </c>
      <c r="AT352" s="79">
        <v>0</v>
      </c>
      <c r="AU352" s="81">
        <f t="shared" si="118"/>
        <v>72912168.216000006</v>
      </c>
      <c r="AV352" s="112">
        <f t="shared" si="119"/>
        <v>54308316.440880008</v>
      </c>
      <c r="AW352" s="74">
        <f t="shared" si="120"/>
        <v>72912168.215999991</v>
      </c>
      <c r="AX352" s="74">
        <f t="shared" si="121"/>
        <v>5103851.7751199994</v>
      </c>
      <c r="AY352" s="75">
        <f t="shared" si="122"/>
        <v>1430831.644088001</v>
      </c>
      <c r="AZ352" s="74">
        <v>0</v>
      </c>
      <c r="BA352" s="74">
        <v>0</v>
      </c>
      <c r="BB352" s="74">
        <v>0</v>
      </c>
      <c r="BC352" s="79">
        <v>0</v>
      </c>
      <c r="BD352" s="79">
        <v>0</v>
      </c>
      <c r="BE352" s="79">
        <v>0</v>
      </c>
      <c r="BF352" s="77">
        <v>0</v>
      </c>
      <c r="BG352" s="344">
        <f t="shared" si="123"/>
        <v>6534683.4192080004</v>
      </c>
      <c r="BH352" s="187">
        <f t="shared" si="124"/>
        <v>66377484</v>
      </c>
      <c r="BJ352" s="50">
        <v>13149</v>
      </c>
      <c r="BK352" s="50" t="s">
        <v>3686</v>
      </c>
      <c r="BM352" s="50">
        <f t="shared" si="125"/>
        <v>0</v>
      </c>
    </row>
    <row r="353" spans="1:65" s="50" customFormat="1" ht="24" customHeight="1" x14ac:dyDescent="0.2">
      <c r="A353" s="181">
        <f t="shared" si="105"/>
        <v>2655495</v>
      </c>
      <c r="B353" s="296">
        <v>468</v>
      </c>
      <c r="C353" s="264">
        <v>251</v>
      </c>
      <c r="D353" s="297">
        <v>13150</v>
      </c>
      <c r="E353" s="241" t="s">
        <v>158</v>
      </c>
      <c r="F353" s="242" t="s">
        <v>1221</v>
      </c>
      <c r="G353" s="285" t="s">
        <v>137</v>
      </c>
      <c r="H353" s="272" t="s">
        <v>1150</v>
      </c>
      <c r="I353" s="292" t="s">
        <v>2902</v>
      </c>
      <c r="J353" s="64">
        <v>4849275990</v>
      </c>
      <c r="K353" s="64" t="s">
        <v>1222</v>
      </c>
      <c r="L353" s="64" t="s">
        <v>1150</v>
      </c>
      <c r="M353" s="290" t="s">
        <v>137</v>
      </c>
      <c r="N353" s="243" t="s">
        <v>2410</v>
      </c>
      <c r="O353" s="64"/>
      <c r="P353" s="89"/>
      <c r="Q353" s="243">
        <v>30</v>
      </c>
      <c r="R353" s="245">
        <v>120</v>
      </c>
      <c r="S353" s="245">
        <v>110</v>
      </c>
      <c r="T353" s="245">
        <v>29.33</v>
      </c>
      <c r="U353" s="89">
        <v>0</v>
      </c>
      <c r="V353" s="260">
        <v>15</v>
      </c>
      <c r="W353" s="98">
        <v>0</v>
      </c>
      <c r="X353" s="83">
        <v>0</v>
      </c>
      <c r="Y353" s="98">
        <v>2</v>
      </c>
      <c r="Z353" s="64">
        <v>0</v>
      </c>
      <c r="AA353" s="315">
        <v>885165</v>
      </c>
      <c r="AB353" s="315">
        <v>46667</v>
      </c>
      <c r="AC353" s="316">
        <f t="shared" si="106"/>
        <v>931832</v>
      </c>
      <c r="AD353" s="74">
        <v>4500000</v>
      </c>
      <c r="AE353" s="74">
        <v>6000000</v>
      </c>
      <c r="AF353" s="334">
        <f t="shared" si="107"/>
        <v>177895.19999999998</v>
      </c>
      <c r="AG353" s="112">
        <f t="shared" si="108"/>
        <v>26554950</v>
      </c>
      <c r="AH353" s="74">
        <f t="shared" si="109"/>
        <v>1400010</v>
      </c>
      <c r="AI353" s="74">
        <f t="shared" si="110"/>
        <v>21347423.999999996</v>
      </c>
      <c r="AJ353" s="74">
        <f t="shared" si="111"/>
        <v>0</v>
      </c>
      <c r="AK353" s="74">
        <f t="shared" si="112"/>
        <v>4500000</v>
      </c>
      <c r="AL353" s="74">
        <f t="shared" si="113"/>
        <v>6000000</v>
      </c>
      <c r="AM353" s="74">
        <f t="shared" si="114"/>
        <v>4892117.9999999991</v>
      </c>
      <c r="AN353" s="74">
        <f t="shared" si="115"/>
        <v>5217666.2159999991</v>
      </c>
      <c r="AO353" s="74">
        <f t="shared" si="116"/>
        <v>0</v>
      </c>
      <c r="AP353" s="74">
        <f t="shared" si="117"/>
        <v>3000000</v>
      </c>
      <c r="AQ353" s="74">
        <v>0</v>
      </c>
      <c r="AR353" s="74">
        <v>0</v>
      </c>
      <c r="AS353" s="74">
        <v>0</v>
      </c>
      <c r="AT353" s="79">
        <v>0</v>
      </c>
      <c r="AU353" s="81">
        <f t="shared" si="118"/>
        <v>72912168.216000006</v>
      </c>
      <c r="AV353" s="112">
        <f t="shared" si="119"/>
        <v>54308316.440880008</v>
      </c>
      <c r="AW353" s="74">
        <f t="shared" si="120"/>
        <v>72912168.215999991</v>
      </c>
      <c r="AX353" s="74">
        <f t="shared" si="121"/>
        <v>5103851.7751199994</v>
      </c>
      <c r="AY353" s="75">
        <f t="shared" si="122"/>
        <v>1430831.644088001</v>
      </c>
      <c r="AZ353" s="74">
        <v>0</v>
      </c>
      <c r="BA353" s="74">
        <v>0</v>
      </c>
      <c r="BB353" s="74">
        <v>0</v>
      </c>
      <c r="BC353" s="79">
        <v>0</v>
      </c>
      <c r="BD353" s="79">
        <v>0</v>
      </c>
      <c r="BE353" s="79">
        <v>0</v>
      </c>
      <c r="BF353" s="77">
        <v>0</v>
      </c>
      <c r="BG353" s="344">
        <f t="shared" si="123"/>
        <v>6534683.4192080004</v>
      </c>
      <c r="BH353" s="187">
        <f t="shared" si="124"/>
        <v>66377484</v>
      </c>
      <c r="BJ353" s="50">
        <v>13150</v>
      </c>
      <c r="BK353" s="50" t="s">
        <v>3687</v>
      </c>
      <c r="BM353" s="50">
        <f t="shared" si="125"/>
        <v>0</v>
      </c>
    </row>
    <row r="354" spans="1:65" s="50" customFormat="1" ht="24" customHeight="1" x14ac:dyDescent="0.2">
      <c r="A354" s="181">
        <f t="shared" si="105"/>
        <v>2655495</v>
      </c>
      <c r="B354" s="296">
        <v>467</v>
      </c>
      <c r="C354" s="264">
        <v>250</v>
      </c>
      <c r="D354" s="297">
        <v>13151</v>
      </c>
      <c r="E354" s="241" t="s">
        <v>141</v>
      </c>
      <c r="F354" s="242" t="s">
        <v>1223</v>
      </c>
      <c r="G354" s="285" t="s">
        <v>137</v>
      </c>
      <c r="H354" s="272" t="s">
        <v>1150</v>
      </c>
      <c r="I354" s="292" t="s">
        <v>2901</v>
      </c>
      <c r="J354" s="64">
        <v>2160293288</v>
      </c>
      <c r="K354" s="64" t="s">
        <v>1224</v>
      </c>
      <c r="L354" s="64" t="s">
        <v>1150</v>
      </c>
      <c r="M354" s="290" t="s">
        <v>137</v>
      </c>
      <c r="N354" s="243" t="s">
        <v>2410</v>
      </c>
      <c r="O354" s="64"/>
      <c r="P354" s="89"/>
      <c r="Q354" s="243">
        <v>30</v>
      </c>
      <c r="R354" s="245">
        <v>120</v>
      </c>
      <c r="S354" s="245">
        <v>110</v>
      </c>
      <c r="T354" s="245">
        <v>29.33</v>
      </c>
      <c r="U354" s="89">
        <v>0</v>
      </c>
      <c r="V354" s="260">
        <v>15</v>
      </c>
      <c r="W354" s="98">
        <v>0</v>
      </c>
      <c r="X354" s="83">
        <v>0</v>
      </c>
      <c r="Y354" s="98">
        <v>0</v>
      </c>
      <c r="Z354" s="64">
        <v>0</v>
      </c>
      <c r="AA354" s="315">
        <v>885165</v>
      </c>
      <c r="AB354" s="315">
        <v>46667</v>
      </c>
      <c r="AC354" s="316">
        <f t="shared" si="106"/>
        <v>931832</v>
      </c>
      <c r="AD354" s="74">
        <v>4500000</v>
      </c>
      <c r="AE354" s="74">
        <v>6000000</v>
      </c>
      <c r="AF354" s="334">
        <f t="shared" si="107"/>
        <v>177895.19999999998</v>
      </c>
      <c r="AG354" s="112">
        <f t="shared" si="108"/>
        <v>26554950</v>
      </c>
      <c r="AH354" s="74">
        <f t="shared" si="109"/>
        <v>1400010</v>
      </c>
      <c r="AI354" s="74">
        <f t="shared" si="110"/>
        <v>21347423.999999996</v>
      </c>
      <c r="AJ354" s="74">
        <f t="shared" si="111"/>
        <v>0</v>
      </c>
      <c r="AK354" s="74">
        <f t="shared" si="112"/>
        <v>4500000</v>
      </c>
      <c r="AL354" s="74">
        <f t="shared" si="113"/>
        <v>6000000</v>
      </c>
      <c r="AM354" s="74">
        <f t="shared" si="114"/>
        <v>4892117.9999999991</v>
      </c>
      <c r="AN354" s="74">
        <f t="shared" si="115"/>
        <v>5217666.2159999991</v>
      </c>
      <c r="AO354" s="74">
        <f t="shared" si="116"/>
        <v>0</v>
      </c>
      <c r="AP354" s="74">
        <f t="shared" si="117"/>
        <v>3000000</v>
      </c>
      <c r="AQ354" s="74">
        <v>0</v>
      </c>
      <c r="AR354" s="74">
        <v>0</v>
      </c>
      <c r="AS354" s="74">
        <v>0</v>
      </c>
      <c r="AT354" s="79">
        <v>0</v>
      </c>
      <c r="AU354" s="81">
        <f t="shared" si="118"/>
        <v>72912168.216000006</v>
      </c>
      <c r="AV354" s="112">
        <f t="shared" si="119"/>
        <v>54308316.440880008</v>
      </c>
      <c r="AW354" s="74">
        <f t="shared" si="120"/>
        <v>72912168.215999991</v>
      </c>
      <c r="AX354" s="74">
        <f t="shared" si="121"/>
        <v>5103851.7751199994</v>
      </c>
      <c r="AY354" s="75">
        <f t="shared" si="122"/>
        <v>1430831.644088001</v>
      </c>
      <c r="AZ354" s="74">
        <v>0</v>
      </c>
      <c r="BA354" s="74">
        <v>0</v>
      </c>
      <c r="BB354" s="74">
        <v>0</v>
      </c>
      <c r="BC354" s="79">
        <v>0</v>
      </c>
      <c r="BD354" s="79">
        <v>0</v>
      </c>
      <c r="BE354" s="79">
        <v>0</v>
      </c>
      <c r="BF354" s="77">
        <v>0</v>
      </c>
      <c r="BG354" s="344">
        <f t="shared" si="123"/>
        <v>6534683.4192080004</v>
      </c>
      <c r="BH354" s="187">
        <f t="shared" si="124"/>
        <v>66377484</v>
      </c>
      <c r="BJ354" s="50">
        <v>13151</v>
      </c>
      <c r="BK354" s="50" t="s">
        <v>3688</v>
      </c>
      <c r="BM354" s="50">
        <f t="shared" si="125"/>
        <v>0</v>
      </c>
    </row>
    <row r="355" spans="1:65" s="50" customFormat="1" ht="24" customHeight="1" x14ac:dyDescent="0.2">
      <c r="A355" s="181">
        <f t="shared" si="105"/>
        <v>2655495</v>
      </c>
      <c r="B355" s="296">
        <v>462</v>
      </c>
      <c r="C355" s="264">
        <v>245</v>
      </c>
      <c r="D355" s="297">
        <v>13152</v>
      </c>
      <c r="E355" s="241" t="s">
        <v>1225</v>
      </c>
      <c r="F355" s="242" t="s">
        <v>1226</v>
      </c>
      <c r="G355" s="285" t="s">
        <v>137</v>
      </c>
      <c r="H355" s="272" t="s">
        <v>1150</v>
      </c>
      <c r="I355" s="292" t="s">
        <v>2896</v>
      </c>
      <c r="J355" s="64">
        <v>2210067154</v>
      </c>
      <c r="K355" s="64" t="s">
        <v>1227</v>
      </c>
      <c r="L355" s="64" t="s">
        <v>1150</v>
      </c>
      <c r="M355" s="290" t="s">
        <v>137</v>
      </c>
      <c r="N355" s="98"/>
      <c r="O355" s="245" t="s">
        <v>2410</v>
      </c>
      <c r="P355" s="89"/>
      <c r="Q355" s="243">
        <v>30</v>
      </c>
      <c r="R355" s="245">
        <v>90</v>
      </c>
      <c r="S355" s="245">
        <v>0</v>
      </c>
      <c r="T355" s="245">
        <v>0</v>
      </c>
      <c r="U355" s="89">
        <v>0</v>
      </c>
      <c r="V355" s="260">
        <v>20</v>
      </c>
      <c r="W355" s="98">
        <v>0</v>
      </c>
      <c r="X355" s="83">
        <v>0</v>
      </c>
      <c r="Y355" s="98">
        <v>1</v>
      </c>
      <c r="Z355" s="64">
        <v>1</v>
      </c>
      <c r="AA355" s="315">
        <v>885165</v>
      </c>
      <c r="AB355" s="315">
        <v>46667</v>
      </c>
      <c r="AC355" s="316">
        <f t="shared" si="106"/>
        <v>931832</v>
      </c>
      <c r="AD355" s="74">
        <v>4500000</v>
      </c>
      <c r="AE355" s="74">
        <v>6000000</v>
      </c>
      <c r="AF355" s="334">
        <f t="shared" si="107"/>
        <v>177895.19999999998</v>
      </c>
      <c r="AG355" s="112">
        <f t="shared" si="108"/>
        <v>26554950</v>
      </c>
      <c r="AH355" s="74">
        <f t="shared" si="109"/>
        <v>1400010</v>
      </c>
      <c r="AI355" s="74">
        <f t="shared" si="110"/>
        <v>16010567.999999998</v>
      </c>
      <c r="AJ355" s="74">
        <f t="shared" si="111"/>
        <v>2655495</v>
      </c>
      <c r="AK355" s="74">
        <f t="shared" si="112"/>
        <v>4500000</v>
      </c>
      <c r="AL355" s="74">
        <f t="shared" si="113"/>
        <v>6000000</v>
      </c>
      <c r="AM355" s="74">
        <f t="shared" si="114"/>
        <v>0</v>
      </c>
      <c r="AN355" s="74">
        <f t="shared" si="115"/>
        <v>0</v>
      </c>
      <c r="AO355" s="74">
        <f t="shared" si="116"/>
        <v>0</v>
      </c>
      <c r="AP355" s="74">
        <f t="shared" si="117"/>
        <v>4000000</v>
      </c>
      <c r="AQ355" s="74">
        <v>0</v>
      </c>
      <c r="AR355" s="74">
        <v>0</v>
      </c>
      <c r="AS355" s="74">
        <v>0</v>
      </c>
      <c r="AT355" s="79">
        <v>0</v>
      </c>
      <c r="AU355" s="81">
        <f t="shared" si="118"/>
        <v>61121023</v>
      </c>
      <c r="AV355" s="112">
        <f t="shared" si="119"/>
        <v>39872941.039999999</v>
      </c>
      <c r="AW355" s="74">
        <f t="shared" si="120"/>
        <v>58465528</v>
      </c>
      <c r="AX355" s="74">
        <f t="shared" si="121"/>
        <v>4092586.9600000004</v>
      </c>
      <c r="AY355" s="75">
        <f t="shared" si="122"/>
        <v>0</v>
      </c>
      <c r="AZ355" s="74">
        <v>0</v>
      </c>
      <c r="BA355" s="74">
        <v>0</v>
      </c>
      <c r="BB355" s="74">
        <v>0</v>
      </c>
      <c r="BC355" s="79">
        <v>0</v>
      </c>
      <c r="BD355" s="79">
        <v>0</v>
      </c>
      <c r="BE355" s="79">
        <v>0</v>
      </c>
      <c r="BF355" s="77">
        <v>0</v>
      </c>
      <c r="BG355" s="344">
        <f t="shared" si="123"/>
        <v>4092586.9600000004</v>
      </c>
      <c r="BH355" s="187">
        <f t="shared" si="124"/>
        <v>57028436</v>
      </c>
      <c r="BJ355" s="50">
        <v>13152</v>
      </c>
      <c r="BK355" s="50" t="s">
        <v>3689</v>
      </c>
      <c r="BM355" s="50">
        <f t="shared" si="125"/>
        <v>0</v>
      </c>
    </row>
    <row r="356" spans="1:65" s="50" customFormat="1" ht="24" customHeight="1" x14ac:dyDescent="0.2">
      <c r="A356" s="181">
        <f t="shared" si="105"/>
        <v>2655495</v>
      </c>
      <c r="B356" s="296">
        <v>486</v>
      </c>
      <c r="C356" s="264">
        <v>269</v>
      </c>
      <c r="D356" s="297">
        <v>13153</v>
      </c>
      <c r="E356" s="241" t="s">
        <v>190</v>
      </c>
      <c r="F356" s="242" t="s">
        <v>1228</v>
      </c>
      <c r="G356" s="285" t="s">
        <v>137</v>
      </c>
      <c r="H356" s="272" t="s">
        <v>1150</v>
      </c>
      <c r="I356" s="292" t="s">
        <v>2920</v>
      </c>
      <c r="J356" s="64">
        <v>2200697449</v>
      </c>
      <c r="K356" s="64" t="s">
        <v>1229</v>
      </c>
      <c r="L356" s="64" t="s">
        <v>1150</v>
      </c>
      <c r="M356" s="290" t="s">
        <v>137</v>
      </c>
      <c r="N356" s="243" t="s">
        <v>2410</v>
      </c>
      <c r="O356" s="64"/>
      <c r="P356" s="89"/>
      <c r="Q356" s="243">
        <v>30</v>
      </c>
      <c r="R356" s="245">
        <v>120</v>
      </c>
      <c r="S356" s="245">
        <v>110</v>
      </c>
      <c r="T356" s="245">
        <v>29.33</v>
      </c>
      <c r="U356" s="89">
        <v>0</v>
      </c>
      <c r="V356" s="260">
        <v>15</v>
      </c>
      <c r="W356" s="98">
        <v>0</v>
      </c>
      <c r="X356" s="83">
        <v>0</v>
      </c>
      <c r="Y356" s="98">
        <v>0</v>
      </c>
      <c r="Z356" s="64">
        <v>0</v>
      </c>
      <c r="AA356" s="315">
        <v>885165</v>
      </c>
      <c r="AB356" s="315">
        <v>46667</v>
      </c>
      <c r="AC356" s="316">
        <f t="shared" si="106"/>
        <v>931832</v>
      </c>
      <c r="AD356" s="74">
        <v>4500000</v>
      </c>
      <c r="AE356" s="74">
        <v>6000000</v>
      </c>
      <c r="AF356" s="334">
        <f t="shared" si="107"/>
        <v>177895.19999999998</v>
      </c>
      <c r="AG356" s="112">
        <f t="shared" si="108"/>
        <v>26554950</v>
      </c>
      <c r="AH356" s="74">
        <f t="shared" si="109"/>
        <v>1400010</v>
      </c>
      <c r="AI356" s="74">
        <f t="shared" si="110"/>
        <v>21347423.999999996</v>
      </c>
      <c r="AJ356" s="74">
        <f t="shared" si="111"/>
        <v>0</v>
      </c>
      <c r="AK356" s="74">
        <f t="shared" si="112"/>
        <v>4500000</v>
      </c>
      <c r="AL356" s="74">
        <f t="shared" si="113"/>
        <v>6000000</v>
      </c>
      <c r="AM356" s="74">
        <f t="shared" si="114"/>
        <v>4892117.9999999991</v>
      </c>
      <c r="AN356" s="74">
        <f t="shared" si="115"/>
        <v>5217666.2159999991</v>
      </c>
      <c r="AO356" s="74">
        <f t="shared" si="116"/>
        <v>0</v>
      </c>
      <c r="AP356" s="74">
        <f t="shared" si="117"/>
        <v>3000000</v>
      </c>
      <c r="AQ356" s="74">
        <v>0</v>
      </c>
      <c r="AR356" s="74">
        <v>0</v>
      </c>
      <c r="AS356" s="74">
        <v>0</v>
      </c>
      <c r="AT356" s="79">
        <v>0</v>
      </c>
      <c r="AU356" s="81">
        <f t="shared" si="118"/>
        <v>72912168.216000006</v>
      </c>
      <c r="AV356" s="112">
        <f t="shared" si="119"/>
        <v>54308316.440880008</v>
      </c>
      <c r="AW356" s="74">
        <f t="shared" si="120"/>
        <v>72912168.215999991</v>
      </c>
      <c r="AX356" s="74">
        <f t="shared" si="121"/>
        <v>5103851.7751199994</v>
      </c>
      <c r="AY356" s="75">
        <f t="shared" si="122"/>
        <v>1430831.644088001</v>
      </c>
      <c r="AZ356" s="74">
        <v>0</v>
      </c>
      <c r="BA356" s="74">
        <v>0</v>
      </c>
      <c r="BB356" s="74">
        <v>0</v>
      </c>
      <c r="BC356" s="79">
        <v>0</v>
      </c>
      <c r="BD356" s="79">
        <v>0</v>
      </c>
      <c r="BE356" s="79">
        <v>0</v>
      </c>
      <c r="BF356" s="77">
        <v>0</v>
      </c>
      <c r="BG356" s="344">
        <f t="shared" si="123"/>
        <v>6534683.4192080004</v>
      </c>
      <c r="BH356" s="187">
        <f t="shared" si="124"/>
        <v>66377484</v>
      </c>
      <c r="BJ356" s="50">
        <v>13153</v>
      </c>
      <c r="BK356" s="50" t="s">
        <v>3690</v>
      </c>
      <c r="BM356" s="50">
        <f t="shared" si="125"/>
        <v>0</v>
      </c>
    </row>
    <row r="357" spans="1:65" s="50" customFormat="1" ht="24" customHeight="1" x14ac:dyDescent="0.2">
      <c r="A357" s="181">
        <f t="shared" si="105"/>
        <v>2655495</v>
      </c>
      <c r="B357" s="296">
        <v>463</v>
      </c>
      <c r="C357" s="264">
        <v>246</v>
      </c>
      <c r="D357" s="297">
        <v>13154</v>
      </c>
      <c r="E357" s="241" t="s">
        <v>1230</v>
      </c>
      <c r="F357" s="242" t="s">
        <v>292</v>
      </c>
      <c r="G357" s="285" t="s">
        <v>137</v>
      </c>
      <c r="H357" s="272" t="s">
        <v>1150</v>
      </c>
      <c r="I357" s="292" t="s">
        <v>2897</v>
      </c>
      <c r="J357" s="64">
        <v>2217969714</v>
      </c>
      <c r="K357" s="64" t="s">
        <v>1231</v>
      </c>
      <c r="L357" s="64" t="s">
        <v>1150</v>
      </c>
      <c r="M357" s="290" t="s">
        <v>137</v>
      </c>
      <c r="N357" s="243" t="s">
        <v>2410</v>
      </c>
      <c r="O357" s="64"/>
      <c r="P357" s="89"/>
      <c r="Q357" s="243">
        <v>30</v>
      </c>
      <c r="R357" s="245">
        <v>120</v>
      </c>
      <c r="S357" s="245">
        <v>110</v>
      </c>
      <c r="T357" s="245">
        <v>29.33</v>
      </c>
      <c r="U357" s="89">
        <v>0</v>
      </c>
      <c r="V357" s="260">
        <v>15</v>
      </c>
      <c r="W357" s="98">
        <v>0</v>
      </c>
      <c r="X357" s="83">
        <v>0</v>
      </c>
      <c r="Y357" s="98">
        <v>0</v>
      </c>
      <c r="Z357" s="64">
        <v>0</v>
      </c>
      <c r="AA357" s="315">
        <v>885165</v>
      </c>
      <c r="AB357" s="315">
        <v>46667</v>
      </c>
      <c r="AC357" s="316">
        <f t="shared" si="106"/>
        <v>931832</v>
      </c>
      <c r="AD357" s="74">
        <v>4500000</v>
      </c>
      <c r="AE357" s="74">
        <v>6000000</v>
      </c>
      <c r="AF357" s="334">
        <f t="shared" si="107"/>
        <v>177895.19999999998</v>
      </c>
      <c r="AG357" s="112">
        <f t="shared" si="108"/>
        <v>26554950</v>
      </c>
      <c r="AH357" s="74">
        <f t="shared" si="109"/>
        <v>1400010</v>
      </c>
      <c r="AI357" s="74">
        <f t="shared" si="110"/>
        <v>21347423.999999996</v>
      </c>
      <c r="AJ357" s="74">
        <f t="shared" si="111"/>
        <v>0</v>
      </c>
      <c r="AK357" s="74">
        <f t="shared" si="112"/>
        <v>4500000</v>
      </c>
      <c r="AL357" s="74">
        <f t="shared" si="113"/>
        <v>6000000</v>
      </c>
      <c r="AM357" s="74">
        <f t="shared" si="114"/>
        <v>4892117.9999999991</v>
      </c>
      <c r="AN357" s="74">
        <f t="shared" si="115"/>
        <v>5217666.2159999991</v>
      </c>
      <c r="AO357" s="74">
        <f t="shared" si="116"/>
        <v>0</v>
      </c>
      <c r="AP357" s="74">
        <f t="shared" si="117"/>
        <v>3000000</v>
      </c>
      <c r="AQ357" s="74">
        <v>0</v>
      </c>
      <c r="AR357" s="74">
        <v>0</v>
      </c>
      <c r="AS357" s="74">
        <v>0</v>
      </c>
      <c r="AT357" s="79">
        <v>0</v>
      </c>
      <c r="AU357" s="81">
        <f t="shared" si="118"/>
        <v>72912168.216000006</v>
      </c>
      <c r="AV357" s="112">
        <f t="shared" si="119"/>
        <v>54308316.440880008</v>
      </c>
      <c r="AW357" s="74">
        <f t="shared" si="120"/>
        <v>72912168.215999991</v>
      </c>
      <c r="AX357" s="74">
        <f t="shared" si="121"/>
        <v>5103851.7751199994</v>
      </c>
      <c r="AY357" s="75">
        <f t="shared" si="122"/>
        <v>1430831.644088001</v>
      </c>
      <c r="AZ357" s="74">
        <v>0</v>
      </c>
      <c r="BA357" s="74">
        <v>0</v>
      </c>
      <c r="BB357" s="74">
        <v>0</v>
      </c>
      <c r="BC357" s="79">
        <v>0</v>
      </c>
      <c r="BD357" s="79">
        <v>0</v>
      </c>
      <c r="BE357" s="79">
        <v>0</v>
      </c>
      <c r="BF357" s="77">
        <v>0</v>
      </c>
      <c r="BG357" s="344">
        <f t="shared" si="123"/>
        <v>6534683.4192080004</v>
      </c>
      <c r="BH357" s="187">
        <f t="shared" si="124"/>
        <v>66377484</v>
      </c>
      <c r="BJ357" s="50">
        <v>13154</v>
      </c>
      <c r="BK357" s="50" t="s">
        <v>3691</v>
      </c>
      <c r="BM357" s="50">
        <f t="shared" si="125"/>
        <v>0</v>
      </c>
    </row>
    <row r="358" spans="1:65" s="50" customFormat="1" ht="24" customHeight="1" x14ac:dyDescent="0.2">
      <c r="A358" s="181">
        <f t="shared" si="105"/>
        <v>2655495</v>
      </c>
      <c r="B358" s="296">
        <v>461</v>
      </c>
      <c r="C358" s="264">
        <v>244</v>
      </c>
      <c r="D358" s="297">
        <v>13155</v>
      </c>
      <c r="E358" s="241" t="s">
        <v>327</v>
      </c>
      <c r="F358" s="242" t="s">
        <v>1232</v>
      </c>
      <c r="G358" s="285" t="s">
        <v>137</v>
      </c>
      <c r="H358" s="272" t="s">
        <v>1150</v>
      </c>
      <c r="I358" s="292" t="s">
        <v>2895</v>
      </c>
      <c r="J358" s="64">
        <v>2279246171</v>
      </c>
      <c r="K358" s="64" t="s">
        <v>1233</v>
      </c>
      <c r="L358" s="64" t="s">
        <v>1150</v>
      </c>
      <c r="M358" s="290" t="s">
        <v>137</v>
      </c>
      <c r="N358" s="243" t="s">
        <v>2410</v>
      </c>
      <c r="O358" s="64"/>
      <c r="P358" s="89"/>
      <c r="Q358" s="243">
        <v>30</v>
      </c>
      <c r="R358" s="245">
        <v>120</v>
      </c>
      <c r="S358" s="245">
        <v>110</v>
      </c>
      <c r="T358" s="245">
        <v>29.33</v>
      </c>
      <c r="U358" s="89">
        <v>0</v>
      </c>
      <c r="V358" s="260">
        <v>15</v>
      </c>
      <c r="W358" s="98">
        <v>0</v>
      </c>
      <c r="X358" s="83">
        <v>0</v>
      </c>
      <c r="Y358" s="98">
        <v>2</v>
      </c>
      <c r="Z358" s="64">
        <v>0</v>
      </c>
      <c r="AA358" s="315">
        <v>885165</v>
      </c>
      <c r="AB358" s="315">
        <v>46667</v>
      </c>
      <c r="AC358" s="316">
        <f t="shared" si="106"/>
        <v>931832</v>
      </c>
      <c r="AD358" s="74">
        <v>4500000</v>
      </c>
      <c r="AE358" s="74">
        <v>6000000</v>
      </c>
      <c r="AF358" s="334">
        <f t="shared" si="107"/>
        <v>177895.19999999998</v>
      </c>
      <c r="AG358" s="112">
        <f t="shared" si="108"/>
        <v>26554950</v>
      </c>
      <c r="AH358" s="74">
        <f t="shared" si="109"/>
        <v>1400010</v>
      </c>
      <c r="AI358" s="74">
        <f t="shared" si="110"/>
        <v>21347423.999999996</v>
      </c>
      <c r="AJ358" s="74">
        <f t="shared" si="111"/>
        <v>0</v>
      </c>
      <c r="AK358" s="74">
        <f t="shared" si="112"/>
        <v>4500000</v>
      </c>
      <c r="AL358" s="74">
        <f t="shared" si="113"/>
        <v>6000000</v>
      </c>
      <c r="AM358" s="74">
        <f t="shared" si="114"/>
        <v>4892117.9999999991</v>
      </c>
      <c r="AN358" s="74">
        <f t="shared" si="115"/>
        <v>5217666.2159999991</v>
      </c>
      <c r="AO358" s="74">
        <f t="shared" si="116"/>
        <v>0</v>
      </c>
      <c r="AP358" s="74">
        <f t="shared" si="117"/>
        <v>3000000</v>
      </c>
      <c r="AQ358" s="74">
        <v>0</v>
      </c>
      <c r="AR358" s="74">
        <v>0</v>
      </c>
      <c r="AS358" s="74">
        <v>0</v>
      </c>
      <c r="AT358" s="79">
        <v>0</v>
      </c>
      <c r="AU358" s="81">
        <f t="shared" si="118"/>
        <v>72912168.216000006</v>
      </c>
      <c r="AV358" s="112">
        <f t="shared" si="119"/>
        <v>54308316.440880008</v>
      </c>
      <c r="AW358" s="74">
        <f t="shared" si="120"/>
        <v>72912168.215999991</v>
      </c>
      <c r="AX358" s="74">
        <f t="shared" si="121"/>
        <v>5103851.7751199994</v>
      </c>
      <c r="AY358" s="75">
        <f t="shared" si="122"/>
        <v>1430831.644088001</v>
      </c>
      <c r="AZ358" s="74">
        <v>0</v>
      </c>
      <c r="BA358" s="74">
        <v>0</v>
      </c>
      <c r="BB358" s="74">
        <v>0</v>
      </c>
      <c r="BC358" s="79">
        <v>0</v>
      </c>
      <c r="BD358" s="79">
        <v>0</v>
      </c>
      <c r="BE358" s="79">
        <v>0</v>
      </c>
      <c r="BF358" s="77">
        <v>0</v>
      </c>
      <c r="BG358" s="344">
        <f t="shared" si="123"/>
        <v>6534683.4192080004</v>
      </c>
      <c r="BH358" s="187">
        <f t="shared" si="124"/>
        <v>66377484</v>
      </c>
      <c r="BJ358" s="50">
        <v>13155</v>
      </c>
      <c r="BK358" s="50" t="s">
        <v>3692</v>
      </c>
      <c r="BM358" s="50">
        <f t="shared" si="125"/>
        <v>0</v>
      </c>
    </row>
    <row r="359" spans="1:65" s="50" customFormat="1" ht="24" customHeight="1" x14ac:dyDescent="0.2">
      <c r="A359" s="181">
        <f t="shared" si="105"/>
        <v>2655495</v>
      </c>
      <c r="B359" s="296">
        <v>457</v>
      </c>
      <c r="C359" s="264">
        <v>240</v>
      </c>
      <c r="D359" s="297">
        <v>13156</v>
      </c>
      <c r="E359" s="241" t="s">
        <v>115</v>
      </c>
      <c r="F359" s="242" t="s">
        <v>1234</v>
      </c>
      <c r="G359" s="285" t="s">
        <v>137</v>
      </c>
      <c r="H359" s="272" t="s">
        <v>1150</v>
      </c>
      <c r="I359" s="292" t="s">
        <v>2891</v>
      </c>
      <c r="J359" s="64">
        <v>2219736199</v>
      </c>
      <c r="K359" s="64" t="s">
        <v>1235</v>
      </c>
      <c r="L359" s="64" t="s">
        <v>1150</v>
      </c>
      <c r="M359" s="290" t="s">
        <v>137</v>
      </c>
      <c r="N359" s="243" t="s">
        <v>2410</v>
      </c>
      <c r="O359" s="64"/>
      <c r="P359" s="89"/>
      <c r="Q359" s="243">
        <v>30</v>
      </c>
      <c r="R359" s="245">
        <v>120</v>
      </c>
      <c r="S359" s="245">
        <v>110</v>
      </c>
      <c r="T359" s="245">
        <v>29.33</v>
      </c>
      <c r="U359" s="89">
        <v>0</v>
      </c>
      <c r="V359" s="260">
        <v>15</v>
      </c>
      <c r="W359" s="98">
        <v>0</v>
      </c>
      <c r="X359" s="83">
        <v>0</v>
      </c>
      <c r="Y359" s="98">
        <v>2</v>
      </c>
      <c r="Z359" s="64">
        <v>1</v>
      </c>
      <c r="AA359" s="315">
        <v>885165</v>
      </c>
      <c r="AB359" s="315">
        <v>46667</v>
      </c>
      <c r="AC359" s="316">
        <f t="shared" si="106"/>
        <v>931832</v>
      </c>
      <c r="AD359" s="74">
        <v>4500000</v>
      </c>
      <c r="AE359" s="74">
        <v>6000000</v>
      </c>
      <c r="AF359" s="334">
        <f t="shared" si="107"/>
        <v>177895.19999999998</v>
      </c>
      <c r="AG359" s="112">
        <f t="shared" si="108"/>
        <v>26554950</v>
      </c>
      <c r="AH359" s="74">
        <f t="shared" si="109"/>
        <v>1400010</v>
      </c>
      <c r="AI359" s="74">
        <f t="shared" si="110"/>
        <v>21347423.999999996</v>
      </c>
      <c r="AJ359" s="74">
        <f t="shared" si="111"/>
        <v>2655495</v>
      </c>
      <c r="AK359" s="74">
        <f t="shared" si="112"/>
        <v>4500000</v>
      </c>
      <c r="AL359" s="74">
        <f t="shared" si="113"/>
        <v>6000000</v>
      </c>
      <c r="AM359" s="74">
        <f t="shared" si="114"/>
        <v>4892117.9999999991</v>
      </c>
      <c r="AN359" s="74">
        <f t="shared" si="115"/>
        <v>5217666.2159999991</v>
      </c>
      <c r="AO359" s="74">
        <f t="shared" si="116"/>
        <v>0</v>
      </c>
      <c r="AP359" s="74">
        <f t="shared" si="117"/>
        <v>3000000</v>
      </c>
      <c r="AQ359" s="74">
        <v>0</v>
      </c>
      <c r="AR359" s="74">
        <v>0</v>
      </c>
      <c r="AS359" s="74">
        <v>0</v>
      </c>
      <c r="AT359" s="79">
        <v>0</v>
      </c>
      <c r="AU359" s="81">
        <f t="shared" si="118"/>
        <v>75567663.216000006</v>
      </c>
      <c r="AV359" s="112">
        <f t="shared" si="119"/>
        <v>54308316.440880008</v>
      </c>
      <c r="AW359" s="74">
        <f t="shared" si="120"/>
        <v>72912168.215999991</v>
      </c>
      <c r="AX359" s="74">
        <f t="shared" si="121"/>
        <v>5103851.7751199994</v>
      </c>
      <c r="AY359" s="75">
        <f t="shared" si="122"/>
        <v>1430831.644088001</v>
      </c>
      <c r="AZ359" s="74">
        <v>0</v>
      </c>
      <c r="BA359" s="74">
        <v>0</v>
      </c>
      <c r="BB359" s="74">
        <v>0</v>
      </c>
      <c r="BC359" s="79">
        <v>0</v>
      </c>
      <c r="BD359" s="79">
        <v>0</v>
      </c>
      <c r="BE359" s="79">
        <v>0</v>
      </c>
      <c r="BF359" s="77">
        <v>0</v>
      </c>
      <c r="BG359" s="344">
        <f t="shared" si="123"/>
        <v>6534683.4192080004</v>
      </c>
      <c r="BH359" s="187">
        <f t="shared" si="124"/>
        <v>69032979</v>
      </c>
      <c r="BJ359" s="50">
        <v>13156</v>
      </c>
      <c r="BK359" s="50" t="s">
        <v>3693</v>
      </c>
      <c r="BM359" s="50">
        <f t="shared" si="125"/>
        <v>0</v>
      </c>
    </row>
    <row r="360" spans="1:65" s="50" customFormat="1" ht="24" customHeight="1" x14ac:dyDescent="0.2">
      <c r="A360" s="181">
        <f t="shared" si="105"/>
        <v>2655495</v>
      </c>
      <c r="B360" s="296">
        <v>458</v>
      </c>
      <c r="C360" s="264">
        <v>241</v>
      </c>
      <c r="D360" s="297">
        <v>13157</v>
      </c>
      <c r="E360" s="241" t="s">
        <v>1236</v>
      </c>
      <c r="F360" s="242" t="s">
        <v>1237</v>
      </c>
      <c r="G360" s="285" t="s">
        <v>137</v>
      </c>
      <c r="H360" s="272" t="s">
        <v>1150</v>
      </c>
      <c r="I360" s="292" t="s">
        <v>2892</v>
      </c>
      <c r="J360" s="64">
        <v>2064225234</v>
      </c>
      <c r="K360" s="64" t="s">
        <v>1238</v>
      </c>
      <c r="L360" s="64" t="s">
        <v>1150</v>
      </c>
      <c r="M360" s="290" t="s">
        <v>137</v>
      </c>
      <c r="N360" s="243" t="s">
        <v>2410</v>
      </c>
      <c r="O360" s="64"/>
      <c r="P360" s="89"/>
      <c r="Q360" s="243">
        <v>30</v>
      </c>
      <c r="R360" s="245">
        <v>120</v>
      </c>
      <c r="S360" s="245">
        <v>110</v>
      </c>
      <c r="T360" s="245">
        <v>29.33</v>
      </c>
      <c r="U360" s="89">
        <v>0</v>
      </c>
      <c r="V360" s="260">
        <v>15</v>
      </c>
      <c r="W360" s="98">
        <v>0</v>
      </c>
      <c r="X360" s="83">
        <v>0</v>
      </c>
      <c r="Y360" s="98">
        <v>2</v>
      </c>
      <c r="Z360" s="64">
        <v>2</v>
      </c>
      <c r="AA360" s="315">
        <v>885165</v>
      </c>
      <c r="AB360" s="315">
        <v>46667</v>
      </c>
      <c r="AC360" s="316">
        <f t="shared" si="106"/>
        <v>931832</v>
      </c>
      <c r="AD360" s="74">
        <v>4500000</v>
      </c>
      <c r="AE360" s="74">
        <v>6000000</v>
      </c>
      <c r="AF360" s="334">
        <f t="shared" si="107"/>
        <v>177895.19999999998</v>
      </c>
      <c r="AG360" s="112">
        <f t="shared" si="108"/>
        <v>26554950</v>
      </c>
      <c r="AH360" s="74">
        <f t="shared" si="109"/>
        <v>1400010</v>
      </c>
      <c r="AI360" s="74">
        <f t="shared" si="110"/>
        <v>21347423.999999996</v>
      </c>
      <c r="AJ360" s="74">
        <f t="shared" si="111"/>
        <v>5310990</v>
      </c>
      <c r="AK360" s="74">
        <f t="shared" si="112"/>
        <v>4500000</v>
      </c>
      <c r="AL360" s="74">
        <f t="shared" si="113"/>
        <v>6000000</v>
      </c>
      <c r="AM360" s="74">
        <f t="shared" si="114"/>
        <v>4892117.9999999991</v>
      </c>
      <c r="AN360" s="74">
        <f t="shared" si="115"/>
        <v>5217666.2159999991</v>
      </c>
      <c r="AO360" s="74">
        <f t="shared" si="116"/>
        <v>0</v>
      </c>
      <c r="AP360" s="74">
        <f t="shared" si="117"/>
        <v>3000000</v>
      </c>
      <c r="AQ360" s="74">
        <v>0</v>
      </c>
      <c r="AR360" s="74">
        <v>0</v>
      </c>
      <c r="AS360" s="74">
        <v>0</v>
      </c>
      <c r="AT360" s="79">
        <v>0</v>
      </c>
      <c r="AU360" s="81">
        <f t="shared" si="118"/>
        <v>78223158.216000006</v>
      </c>
      <c r="AV360" s="112">
        <f t="shared" si="119"/>
        <v>54308316.440880008</v>
      </c>
      <c r="AW360" s="74">
        <f t="shared" si="120"/>
        <v>72912168.215999991</v>
      </c>
      <c r="AX360" s="74">
        <f t="shared" si="121"/>
        <v>5103851.7751199994</v>
      </c>
      <c r="AY360" s="75">
        <f t="shared" si="122"/>
        <v>1430831.644088001</v>
      </c>
      <c r="AZ360" s="74">
        <v>0</v>
      </c>
      <c r="BA360" s="74">
        <v>0</v>
      </c>
      <c r="BB360" s="74">
        <v>0</v>
      </c>
      <c r="BC360" s="79">
        <v>0</v>
      </c>
      <c r="BD360" s="79">
        <v>0</v>
      </c>
      <c r="BE360" s="79">
        <v>0</v>
      </c>
      <c r="BF360" s="77">
        <v>0</v>
      </c>
      <c r="BG360" s="344">
        <f t="shared" si="123"/>
        <v>6534683.4192080004</v>
      </c>
      <c r="BH360" s="187">
        <f t="shared" si="124"/>
        <v>71688474</v>
      </c>
      <c r="BJ360" s="50">
        <v>13157</v>
      </c>
      <c r="BK360" s="50" t="s">
        <v>3694</v>
      </c>
      <c r="BM360" s="50">
        <f t="shared" si="125"/>
        <v>0</v>
      </c>
    </row>
    <row r="361" spans="1:65" s="50" customFormat="1" ht="24" customHeight="1" x14ac:dyDescent="0.2">
      <c r="A361" s="181">
        <f t="shared" si="105"/>
        <v>2655495</v>
      </c>
      <c r="B361" s="296">
        <v>464</v>
      </c>
      <c r="C361" s="264">
        <v>247</v>
      </c>
      <c r="D361" s="297">
        <v>13158</v>
      </c>
      <c r="E361" s="241" t="s">
        <v>279</v>
      </c>
      <c r="F361" s="242" t="s">
        <v>414</v>
      </c>
      <c r="G361" s="285" t="s">
        <v>137</v>
      </c>
      <c r="H361" s="272" t="s">
        <v>1150</v>
      </c>
      <c r="I361" s="292" t="s">
        <v>2898</v>
      </c>
      <c r="J361" s="64">
        <v>6300046435</v>
      </c>
      <c r="K361" s="64" t="s">
        <v>1239</v>
      </c>
      <c r="L361" s="64" t="s">
        <v>1150</v>
      </c>
      <c r="M361" s="290" t="s">
        <v>137</v>
      </c>
      <c r="N361" s="243" t="s">
        <v>2410</v>
      </c>
      <c r="O361" s="64"/>
      <c r="P361" s="89"/>
      <c r="Q361" s="243">
        <v>30</v>
      </c>
      <c r="R361" s="245">
        <v>120</v>
      </c>
      <c r="S361" s="245">
        <v>110</v>
      </c>
      <c r="T361" s="245">
        <v>29.33</v>
      </c>
      <c r="U361" s="89">
        <v>0</v>
      </c>
      <c r="V361" s="260">
        <v>15</v>
      </c>
      <c r="W361" s="98">
        <v>0</v>
      </c>
      <c r="X361" s="83">
        <v>0</v>
      </c>
      <c r="Y361" s="98">
        <v>1</v>
      </c>
      <c r="Z361" s="64">
        <v>1</v>
      </c>
      <c r="AA361" s="315">
        <v>885165</v>
      </c>
      <c r="AB361" s="315">
        <v>46667</v>
      </c>
      <c r="AC361" s="316">
        <f t="shared" si="106"/>
        <v>931832</v>
      </c>
      <c r="AD361" s="74">
        <v>4500000</v>
      </c>
      <c r="AE361" s="74">
        <v>6000000</v>
      </c>
      <c r="AF361" s="334">
        <f t="shared" si="107"/>
        <v>177895.19999999998</v>
      </c>
      <c r="AG361" s="112">
        <f t="shared" si="108"/>
        <v>26554950</v>
      </c>
      <c r="AH361" s="74">
        <f t="shared" si="109"/>
        <v>1400010</v>
      </c>
      <c r="AI361" s="74">
        <f t="shared" si="110"/>
        <v>21347423.999999996</v>
      </c>
      <c r="AJ361" s="74">
        <f t="shared" si="111"/>
        <v>2655495</v>
      </c>
      <c r="AK361" s="74">
        <f t="shared" si="112"/>
        <v>4500000</v>
      </c>
      <c r="AL361" s="74">
        <f t="shared" si="113"/>
        <v>6000000</v>
      </c>
      <c r="AM361" s="74">
        <f t="shared" si="114"/>
        <v>4892117.9999999991</v>
      </c>
      <c r="AN361" s="74">
        <f t="shared" si="115"/>
        <v>5217666.2159999991</v>
      </c>
      <c r="AO361" s="74">
        <f t="shared" si="116"/>
        <v>0</v>
      </c>
      <c r="AP361" s="74">
        <f t="shared" si="117"/>
        <v>3000000</v>
      </c>
      <c r="AQ361" s="74">
        <v>0</v>
      </c>
      <c r="AR361" s="74">
        <v>0</v>
      </c>
      <c r="AS361" s="74">
        <v>0</v>
      </c>
      <c r="AT361" s="79">
        <v>0</v>
      </c>
      <c r="AU361" s="81">
        <f t="shared" si="118"/>
        <v>75567663.216000006</v>
      </c>
      <c r="AV361" s="112">
        <f t="shared" si="119"/>
        <v>54308316.440880008</v>
      </c>
      <c r="AW361" s="74">
        <f t="shared" si="120"/>
        <v>72912168.215999991</v>
      </c>
      <c r="AX361" s="74">
        <f t="shared" si="121"/>
        <v>5103851.7751199994</v>
      </c>
      <c r="AY361" s="75">
        <f t="shared" si="122"/>
        <v>1430831.644088001</v>
      </c>
      <c r="AZ361" s="74">
        <v>0</v>
      </c>
      <c r="BA361" s="74">
        <v>0</v>
      </c>
      <c r="BB361" s="74">
        <v>0</v>
      </c>
      <c r="BC361" s="79">
        <v>0</v>
      </c>
      <c r="BD361" s="79">
        <v>0</v>
      </c>
      <c r="BE361" s="79">
        <v>0</v>
      </c>
      <c r="BF361" s="77">
        <v>0</v>
      </c>
      <c r="BG361" s="344">
        <f t="shared" si="123"/>
        <v>6534683.4192080004</v>
      </c>
      <c r="BH361" s="187">
        <f t="shared" si="124"/>
        <v>69032979</v>
      </c>
      <c r="BJ361" s="50">
        <v>13158</v>
      </c>
      <c r="BK361" s="50" t="s">
        <v>3695</v>
      </c>
      <c r="BM361" s="50">
        <f t="shared" si="125"/>
        <v>0</v>
      </c>
    </row>
    <row r="362" spans="1:65" s="50" customFormat="1" ht="24" customHeight="1" x14ac:dyDescent="0.2">
      <c r="A362" s="181">
        <f t="shared" si="105"/>
        <v>2655495</v>
      </c>
      <c r="B362" s="296">
        <v>476</v>
      </c>
      <c r="C362" s="264">
        <v>259</v>
      </c>
      <c r="D362" s="297">
        <v>13159</v>
      </c>
      <c r="E362" s="241" t="s">
        <v>504</v>
      </c>
      <c r="F362" s="242" t="s">
        <v>1240</v>
      </c>
      <c r="G362" s="285" t="s">
        <v>137</v>
      </c>
      <c r="H362" s="272" t="s">
        <v>1150</v>
      </c>
      <c r="I362" s="292" t="s">
        <v>2910</v>
      </c>
      <c r="J362" s="64">
        <v>5799569059</v>
      </c>
      <c r="K362" s="64" t="s">
        <v>1241</v>
      </c>
      <c r="L362" s="64" t="s">
        <v>1150</v>
      </c>
      <c r="M362" s="290" t="s">
        <v>137</v>
      </c>
      <c r="N362" s="243" t="s">
        <v>2410</v>
      </c>
      <c r="O362" s="64"/>
      <c r="P362" s="89"/>
      <c r="Q362" s="243">
        <v>30</v>
      </c>
      <c r="R362" s="245">
        <v>120</v>
      </c>
      <c r="S362" s="245">
        <v>110</v>
      </c>
      <c r="T362" s="245">
        <v>29.33</v>
      </c>
      <c r="U362" s="89">
        <v>0</v>
      </c>
      <c r="V362" s="260">
        <v>15</v>
      </c>
      <c r="W362" s="98">
        <v>0</v>
      </c>
      <c r="X362" s="83">
        <v>0</v>
      </c>
      <c r="Y362" s="98">
        <v>1</v>
      </c>
      <c r="Z362" s="64">
        <v>1</v>
      </c>
      <c r="AA362" s="315">
        <v>885165</v>
      </c>
      <c r="AB362" s="315">
        <v>46667</v>
      </c>
      <c r="AC362" s="316">
        <f t="shared" si="106"/>
        <v>931832</v>
      </c>
      <c r="AD362" s="74">
        <v>4500000</v>
      </c>
      <c r="AE362" s="74">
        <v>6000000</v>
      </c>
      <c r="AF362" s="334">
        <f t="shared" si="107"/>
        <v>177895.19999999998</v>
      </c>
      <c r="AG362" s="112">
        <f t="shared" si="108"/>
        <v>26554950</v>
      </c>
      <c r="AH362" s="74">
        <f t="shared" si="109"/>
        <v>1400010</v>
      </c>
      <c r="AI362" s="74">
        <f t="shared" si="110"/>
        <v>21347423.999999996</v>
      </c>
      <c r="AJ362" s="74">
        <f t="shared" si="111"/>
        <v>2655495</v>
      </c>
      <c r="AK362" s="74">
        <f t="shared" si="112"/>
        <v>4500000</v>
      </c>
      <c r="AL362" s="74">
        <f t="shared" si="113"/>
        <v>6000000</v>
      </c>
      <c r="AM362" s="74">
        <f t="shared" si="114"/>
        <v>4892117.9999999991</v>
      </c>
      <c r="AN362" s="74">
        <f t="shared" si="115"/>
        <v>5217666.2159999991</v>
      </c>
      <c r="AO362" s="74">
        <f t="shared" si="116"/>
        <v>0</v>
      </c>
      <c r="AP362" s="74">
        <f t="shared" si="117"/>
        <v>3000000</v>
      </c>
      <c r="AQ362" s="74">
        <v>0</v>
      </c>
      <c r="AR362" s="74">
        <v>0</v>
      </c>
      <c r="AS362" s="74">
        <v>0</v>
      </c>
      <c r="AT362" s="79">
        <v>0</v>
      </c>
      <c r="AU362" s="81">
        <f t="shared" si="118"/>
        <v>75567663.216000006</v>
      </c>
      <c r="AV362" s="112">
        <f t="shared" si="119"/>
        <v>54308316.440880008</v>
      </c>
      <c r="AW362" s="74">
        <f t="shared" si="120"/>
        <v>72912168.215999991</v>
      </c>
      <c r="AX362" s="74">
        <f t="shared" si="121"/>
        <v>5103851.7751199994</v>
      </c>
      <c r="AY362" s="75">
        <f t="shared" si="122"/>
        <v>1430831.644088001</v>
      </c>
      <c r="AZ362" s="74">
        <v>0</v>
      </c>
      <c r="BA362" s="74">
        <v>0</v>
      </c>
      <c r="BB362" s="74">
        <v>0</v>
      </c>
      <c r="BC362" s="79">
        <v>0</v>
      </c>
      <c r="BD362" s="79">
        <v>0</v>
      </c>
      <c r="BE362" s="79">
        <v>0</v>
      </c>
      <c r="BF362" s="77">
        <v>0</v>
      </c>
      <c r="BG362" s="344">
        <f t="shared" si="123"/>
        <v>6534683.4192080004</v>
      </c>
      <c r="BH362" s="187">
        <f t="shared" si="124"/>
        <v>69032979</v>
      </c>
      <c r="BJ362" s="50">
        <v>13159</v>
      </c>
      <c r="BK362" s="50" t="s">
        <v>3696</v>
      </c>
      <c r="BM362" s="50">
        <f t="shared" si="125"/>
        <v>0</v>
      </c>
    </row>
    <row r="363" spans="1:65" s="50" customFormat="1" ht="24" customHeight="1" x14ac:dyDescent="0.2">
      <c r="A363" s="181">
        <f t="shared" si="105"/>
        <v>2655495</v>
      </c>
      <c r="B363" s="296">
        <v>477</v>
      </c>
      <c r="C363" s="264">
        <v>260</v>
      </c>
      <c r="D363" s="297">
        <v>13160</v>
      </c>
      <c r="E363" s="241" t="s">
        <v>1207</v>
      </c>
      <c r="F363" s="242" t="s">
        <v>1242</v>
      </c>
      <c r="G363" s="285" t="s">
        <v>137</v>
      </c>
      <c r="H363" s="272" t="s">
        <v>1150</v>
      </c>
      <c r="I363" s="292" t="s">
        <v>2911</v>
      </c>
      <c r="J363" s="64">
        <v>2080271024</v>
      </c>
      <c r="K363" s="64" t="s">
        <v>1243</v>
      </c>
      <c r="L363" s="64" t="s">
        <v>1150</v>
      </c>
      <c r="M363" s="290" t="s">
        <v>137</v>
      </c>
      <c r="N363" s="243" t="s">
        <v>2410</v>
      </c>
      <c r="O363" s="64"/>
      <c r="P363" s="89"/>
      <c r="Q363" s="243">
        <v>30</v>
      </c>
      <c r="R363" s="245">
        <v>120</v>
      </c>
      <c r="S363" s="245">
        <v>110</v>
      </c>
      <c r="T363" s="245">
        <v>29.33</v>
      </c>
      <c r="U363" s="244">
        <f>1</f>
        <v>1</v>
      </c>
      <c r="V363" s="260">
        <v>15</v>
      </c>
      <c r="W363" s="98">
        <v>0</v>
      </c>
      <c r="X363" s="83">
        <v>0</v>
      </c>
      <c r="Y363" s="98">
        <v>0</v>
      </c>
      <c r="Z363" s="64">
        <v>0</v>
      </c>
      <c r="AA363" s="315">
        <v>885165</v>
      </c>
      <c r="AB363" s="315">
        <v>46667</v>
      </c>
      <c r="AC363" s="316">
        <f t="shared" si="106"/>
        <v>931832</v>
      </c>
      <c r="AD363" s="74">
        <v>4500000</v>
      </c>
      <c r="AE363" s="74">
        <v>6000000</v>
      </c>
      <c r="AF363" s="334">
        <f t="shared" si="107"/>
        <v>177895.19999999998</v>
      </c>
      <c r="AG363" s="112">
        <f t="shared" si="108"/>
        <v>26554950</v>
      </c>
      <c r="AH363" s="74">
        <f t="shared" si="109"/>
        <v>1400010</v>
      </c>
      <c r="AI363" s="74">
        <f t="shared" si="110"/>
        <v>21347423.999999996</v>
      </c>
      <c r="AJ363" s="74">
        <f t="shared" si="111"/>
        <v>0</v>
      </c>
      <c r="AK363" s="74">
        <f t="shared" si="112"/>
        <v>4500000</v>
      </c>
      <c r="AL363" s="74">
        <f t="shared" si="113"/>
        <v>6000000</v>
      </c>
      <c r="AM363" s="74">
        <f t="shared" si="114"/>
        <v>4892117.9999999991</v>
      </c>
      <c r="AN363" s="74">
        <f t="shared" si="115"/>
        <v>5217666.2159999991</v>
      </c>
      <c r="AO363" s="74">
        <f t="shared" si="116"/>
        <v>931832</v>
      </c>
      <c r="AP363" s="74">
        <f t="shared" si="117"/>
        <v>3000000</v>
      </c>
      <c r="AQ363" s="74">
        <v>0</v>
      </c>
      <c r="AR363" s="74">
        <v>0</v>
      </c>
      <c r="AS363" s="74">
        <v>0</v>
      </c>
      <c r="AT363" s="79">
        <v>0</v>
      </c>
      <c r="AU363" s="81">
        <f t="shared" si="118"/>
        <v>73844000.216000006</v>
      </c>
      <c r="AV363" s="112">
        <f t="shared" si="119"/>
        <v>54308316.440880008</v>
      </c>
      <c r="AW363" s="74">
        <f t="shared" si="120"/>
        <v>72912168.215999991</v>
      </c>
      <c r="AX363" s="74">
        <f t="shared" si="121"/>
        <v>5103851.7751199994</v>
      </c>
      <c r="AY363" s="75">
        <f t="shared" si="122"/>
        <v>1430831.644088001</v>
      </c>
      <c r="AZ363" s="74">
        <v>0</v>
      </c>
      <c r="BA363" s="74">
        <v>0</v>
      </c>
      <c r="BB363" s="74">
        <v>0</v>
      </c>
      <c r="BC363" s="79">
        <v>0</v>
      </c>
      <c r="BD363" s="79">
        <v>0</v>
      </c>
      <c r="BE363" s="79">
        <v>0</v>
      </c>
      <c r="BF363" s="77">
        <v>0</v>
      </c>
      <c r="BG363" s="344">
        <f t="shared" si="123"/>
        <v>6534683.4192080004</v>
      </c>
      <c r="BH363" s="187">
        <f t="shared" si="124"/>
        <v>67309316</v>
      </c>
      <c r="BJ363" s="50">
        <v>13160</v>
      </c>
      <c r="BK363" s="50" t="s">
        <v>3697</v>
      </c>
      <c r="BM363" s="50">
        <f t="shared" si="125"/>
        <v>0</v>
      </c>
    </row>
    <row r="364" spans="1:65" s="50" customFormat="1" ht="24" customHeight="1" x14ac:dyDescent="0.2">
      <c r="A364" s="181">
        <f t="shared" si="105"/>
        <v>2655495</v>
      </c>
      <c r="B364" s="296">
        <v>487</v>
      </c>
      <c r="C364" s="264">
        <v>270</v>
      </c>
      <c r="D364" s="297">
        <v>13161</v>
      </c>
      <c r="E364" s="241" t="s">
        <v>216</v>
      </c>
      <c r="F364" s="242" t="s">
        <v>1244</v>
      </c>
      <c r="G364" s="285" t="s">
        <v>137</v>
      </c>
      <c r="H364" s="272" t="s">
        <v>1150</v>
      </c>
      <c r="I364" s="292" t="s">
        <v>2921</v>
      </c>
      <c r="J364" s="64">
        <v>2190028299</v>
      </c>
      <c r="K364" s="64" t="s">
        <v>1245</v>
      </c>
      <c r="L364" s="64" t="s">
        <v>1150</v>
      </c>
      <c r="M364" s="290" t="s">
        <v>137</v>
      </c>
      <c r="N364" s="98"/>
      <c r="O364" s="245" t="s">
        <v>2410</v>
      </c>
      <c r="P364" s="89"/>
      <c r="Q364" s="243">
        <v>30</v>
      </c>
      <c r="R364" s="245">
        <v>90</v>
      </c>
      <c r="S364" s="245">
        <v>0</v>
      </c>
      <c r="T364" s="245">
        <v>0</v>
      </c>
      <c r="U364" s="89">
        <v>0</v>
      </c>
      <c r="V364" s="260">
        <v>20</v>
      </c>
      <c r="W364" s="98">
        <v>0</v>
      </c>
      <c r="X364" s="83">
        <v>0</v>
      </c>
      <c r="Y364" s="98">
        <v>0</v>
      </c>
      <c r="Z364" s="64">
        <v>0</v>
      </c>
      <c r="AA364" s="315">
        <v>885165</v>
      </c>
      <c r="AB364" s="315">
        <v>46667</v>
      </c>
      <c r="AC364" s="316">
        <f t="shared" si="106"/>
        <v>931832</v>
      </c>
      <c r="AD364" s="74">
        <v>4500000</v>
      </c>
      <c r="AE364" s="74">
        <v>6000000</v>
      </c>
      <c r="AF364" s="334">
        <f t="shared" si="107"/>
        <v>177895.19999999998</v>
      </c>
      <c r="AG364" s="112">
        <f t="shared" si="108"/>
        <v>26554950</v>
      </c>
      <c r="AH364" s="74">
        <f t="shared" si="109"/>
        <v>1400010</v>
      </c>
      <c r="AI364" s="74">
        <f t="shared" si="110"/>
        <v>16010567.999999998</v>
      </c>
      <c r="AJ364" s="74">
        <f t="shared" si="111"/>
        <v>0</v>
      </c>
      <c r="AK364" s="74">
        <f t="shared" si="112"/>
        <v>4500000</v>
      </c>
      <c r="AL364" s="74">
        <f t="shared" si="113"/>
        <v>6000000</v>
      </c>
      <c r="AM364" s="74">
        <f t="shared" si="114"/>
        <v>0</v>
      </c>
      <c r="AN364" s="74">
        <f t="shared" si="115"/>
        <v>0</v>
      </c>
      <c r="AO364" s="74">
        <f t="shared" si="116"/>
        <v>0</v>
      </c>
      <c r="AP364" s="74">
        <f t="shared" si="117"/>
        <v>4000000</v>
      </c>
      <c r="AQ364" s="74">
        <v>0</v>
      </c>
      <c r="AR364" s="74">
        <v>0</v>
      </c>
      <c r="AS364" s="74">
        <v>0</v>
      </c>
      <c r="AT364" s="79">
        <v>0</v>
      </c>
      <c r="AU364" s="81">
        <f t="shared" si="118"/>
        <v>58465528</v>
      </c>
      <c r="AV364" s="112">
        <f t="shared" si="119"/>
        <v>39872941.039999999</v>
      </c>
      <c r="AW364" s="74">
        <f t="shared" si="120"/>
        <v>58465528</v>
      </c>
      <c r="AX364" s="74">
        <f t="shared" si="121"/>
        <v>4092586.9600000004</v>
      </c>
      <c r="AY364" s="75">
        <f t="shared" si="122"/>
        <v>0</v>
      </c>
      <c r="AZ364" s="74">
        <v>0</v>
      </c>
      <c r="BA364" s="74">
        <v>0</v>
      </c>
      <c r="BB364" s="74">
        <v>0</v>
      </c>
      <c r="BC364" s="79">
        <v>0</v>
      </c>
      <c r="BD364" s="79">
        <v>0</v>
      </c>
      <c r="BE364" s="79">
        <v>0</v>
      </c>
      <c r="BF364" s="77">
        <v>0</v>
      </c>
      <c r="BG364" s="344">
        <f t="shared" si="123"/>
        <v>4092586.9600000004</v>
      </c>
      <c r="BH364" s="187">
        <f t="shared" si="124"/>
        <v>54372941</v>
      </c>
      <c r="BJ364" s="50">
        <v>13161</v>
      </c>
      <c r="BK364" s="50" t="s">
        <v>3698</v>
      </c>
      <c r="BM364" s="50">
        <f t="shared" si="125"/>
        <v>0</v>
      </c>
    </row>
    <row r="365" spans="1:65" s="50" customFormat="1" ht="24" customHeight="1" x14ac:dyDescent="0.2">
      <c r="A365" s="181">
        <f t="shared" si="105"/>
        <v>2655495</v>
      </c>
      <c r="B365" s="296">
        <v>478</v>
      </c>
      <c r="C365" s="264">
        <v>261</v>
      </c>
      <c r="D365" s="297">
        <v>13162</v>
      </c>
      <c r="E365" s="241" t="s">
        <v>1246</v>
      </c>
      <c r="F365" s="242" t="s">
        <v>1247</v>
      </c>
      <c r="G365" s="285" t="s">
        <v>137</v>
      </c>
      <c r="H365" s="272" t="s">
        <v>1150</v>
      </c>
      <c r="I365" s="292" t="s">
        <v>2912</v>
      </c>
      <c r="J365" s="64">
        <v>2190059097</v>
      </c>
      <c r="K365" s="64" t="s">
        <v>1248</v>
      </c>
      <c r="L365" s="64" t="s">
        <v>1150</v>
      </c>
      <c r="M365" s="290" t="s">
        <v>137</v>
      </c>
      <c r="N365" s="243" t="s">
        <v>2410</v>
      </c>
      <c r="O365" s="64"/>
      <c r="P365" s="89"/>
      <c r="Q365" s="243">
        <v>30</v>
      </c>
      <c r="R365" s="245">
        <v>120</v>
      </c>
      <c r="S365" s="245">
        <v>110</v>
      </c>
      <c r="T365" s="245">
        <v>29.33</v>
      </c>
      <c r="U365" s="89">
        <v>0</v>
      </c>
      <c r="V365" s="260">
        <v>15</v>
      </c>
      <c r="W365" s="98">
        <v>0</v>
      </c>
      <c r="X365" s="83">
        <v>0</v>
      </c>
      <c r="Y365" s="98">
        <v>0</v>
      </c>
      <c r="Z365" s="64">
        <v>0</v>
      </c>
      <c r="AA365" s="315">
        <v>885165</v>
      </c>
      <c r="AB365" s="315">
        <v>46667</v>
      </c>
      <c r="AC365" s="316">
        <f t="shared" si="106"/>
        <v>931832</v>
      </c>
      <c r="AD365" s="74">
        <v>4500000</v>
      </c>
      <c r="AE365" s="74">
        <v>6000000</v>
      </c>
      <c r="AF365" s="334">
        <f t="shared" si="107"/>
        <v>177895.19999999998</v>
      </c>
      <c r="AG365" s="112">
        <f t="shared" si="108"/>
        <v>26554950</v>
      </c>
      <c r="AH365" s="74">
        <f t="shared" si="109"/>
        <v>1400010</v>
      </c>
      <c r="AI365" s="74">
        <f t="shared" si="110"/>
        <v>21347423.999999996</v>
      </c>
      <c r="AJ365" s="74">
        <f t="shared" si="111"/>
        <v>0</v>
      </c>
      <c r="AK365" s="74">
        <f t="shared" si="112"/>
        <v>4500000</v>
      </c>
      <c r="AL365" s="74">
        <f t="shared" si="113"/>
        <v>6000000</v>
      </c>
      <c r="AM365" s="74">
        <f t="shared" si="114"/>
        <v>4892117.9999999991</v>
      </c>
      <c r="AN365" s="74">
        <f t="shared" si="115"/>
        <v>5217666.2159999991</v>
      </c>
      <c r="AO365" s="74">
        <f t="shared" si="116"/>
        <v>0</v>
      </c>
      <c r="AP365" s="74">
        <f t="shared" si="117"/>
        <v>3000000</v>
      </c>
      <c r="AQ365" s="74">
        <v>0</v>
      </c>
      <c r="AR365" s="74">
        <v>0</v>
      </c>
      <c r="AS365" s="74">
        <v>0</v>
      </c>
      <c r="AT365" s="79">
        <v>0</v>
      </c>
      <c r="AU365" s="81">
        <f t="shared" si="118"/>
        <v>72912168.216000006</v>
      </c>
      <c r="AV365" s="112">
        <f t="shared" si="119"/>
        <v>54308316.440880008</v>
      </c>
      <c r="AW365" s="74">
        <f t="shared" si="120"/>
        <v>72912168.215999991</v>
      </c>
      <c r="AX365" s="74">
        <f t="shared" si="121"/>
        <v>5103851.7751199994</v>
      </c>
      <c r="AY365" s="75">
        <f t="shared" si="122"/>
        <v>1430831.644088001</v>
      </c>
      <c r="AZ365" s="74">
        <v>0</v>
      </c>
      <c r="BA365" s="74">
        <v>0</v>
      </c>
      <c r="BB365" s="74">
        <v>0</v>
      </c>
      <c r="BC365" s="79">
        <v>0</v>
      </c>
      <c r="BD365" s="79">
        <v>0</v>
      </c>
      <c r="BE365" s="79">
        <v>0</v>
      </c>
      <c r="BF365" s="77">
        <v>0</v>
      </c>
      <c r="BG365" s="344">
        <f t="shared" si="123"/>
        <v>6534683.4192080004</v>
      </c>
      <c r="BH365" s="187">
        <f t="shared" si="124"/>
        <v>66377484</v>
      </c>
      <c r="BJ365" s="50">
        <v>13162</v>
      </c>
      <c r="BK365" s="50" t="s">
        <v>3699</v>
      </c>
      <c r="BM365" s="50">
        <f t="shared" si="125"/>
        <v>0</v>
      </c>
    </row>
    <row r="366" spans="1:65" s="50" customFormat="1" ht="24" customHeight="1" x14ac:dyDescent="0.2">
      <c r="A366" s="181">
        <f t="shared" si="105"/>
        <v>2655495</v>
      </c>
      <c r="B366" s="296">
        <v>479</v>
      </c>
      <c r="C366" s="264">
        <v>262</v>
      </c>
      <c r="D366" s="297">
        <v>13163</v>
      </c>
      <c r="E366" s="241" t="s">
        <v>111</v>
      </c>
      <c r="F366" s="242" t="s">
        <v>1249</v>
      </c>
      <c r="G366" s="285" t="s">
        <v>137</v>
      </c>
      <c r="H366" s="272" t="s">
        <v>1150</v>
      </c>
      <c r="I366" s="292" t="s">
        <v>2913</v>
      </c>
      <c r="J366" s="64">
        <v>4839982181</v>
      </c>
      <c r="K366" s="64" t="s">
        <v>1250</v>
      </c>
      <c r="L366" s="64" t="s">
        <v>1150</v>
      </c>
      <c r="M366" s="290" t="s">
        <v>137</v>
      </c>
      <c r="N366" s="243" t="s">
        <v>2410</v>
      </c>
      <c r="O366" s="64"/>
      <c r="P366" s="89"/>
      <c r="Q366" s="243">
        <v>30</v>
      </c>
      <c r="R366" s="245">
        <v>120</v>
      </c>
      <c r="S366" s="245">
        <v>110</v>
      </c>
      <c r="T366" s="245">
        <v>29.33</v>
      </c>
      <c r="U366" s="89">
        <v>0</v>
      </c>
      <c r="V366" s="260">
        <v>15</v>
      </c>
      <c r="W366" s="98">
        <v>0</v>
      </c>
      <c r="X366" s="83">
        <v>0</v>
      </c>
      <c r="Y366" s="98">
        <v>0</v>
      </c>
      <c r="Z366" s="64">
        <v>0</v>
      </c>
      <c r="AA366" s="315">
        <v>885165</v>
      </c>
      <c r="AB366" s="315">
        <v>46667</v>
      </c>
      <c r="AC366" s="316">
        <f t="shared" si="106"/>
        <v>931832</v>
      </c>
      <c r="AD366" s="74">
        <v>4500000</v>
      </c>
      <c r="AE366" s="74">
        <v>6000000</v>
      </c>
      <c r="AF366" s="334">
        <f t="shared" si="107"/>
        <v>177895.19999999998</v>
      </c>
      <c r="AG366" s="112">
        <f t="shared" si="108"/>
        <v>26554950</v>
      </c>
      <c r="AH366" s="74">
        <f t="shared" si="109"/>
        <v>1400010</v>
      </c>
      <c r="AI366" s="74">
        <f t="shared" si="110"/>
        <v>21347423.999999996</v>
      </c>
      <c r="AJ366" s="74">
        <f t="shared" si="111"/>
        <v>0</v>
      </c>
      <c r="AK366" s="74">
        <f t="shared" si="112"/>
        <v>4500000</v>
      </c>
      <c r="AL366" s="74">
        <f t="shared" si="113"/>
        <v>6000000</v>
      </c>
      <c r="AM366" s="74">
        <f t="shared" si="114"/>
        <v>4892117.9999999991</v>
      </c>
      <c r="AN366" s="74">
        <f t="shared" si="115"/>
        <v>5217666.2159999991</v>
      </c>
      <c r="AO366" s="74">
        <f t="shared" si="116"/>
        <v>0</v>
      </c>
      <c r="AP366" s="74">
        <f t="shared" si="117"/>
        <v>3000000</v>
      </c>
      <c r="AQ366" s="74">
        <v>0</v>
      </c>
      <c r="AR366" s="74">
        <v>0</v>
      </c>
      <c r="AS366" s="74">
        <v>0</v>
      </c>
      <c r="AT366" s="79">
        <v>0</v>
      </c>
      <c r="AU366" s="81">
        <f t="shared" si="118"/>
        <v>72912168.216000006</v>
      </c>
      <c r="AV366" s="112">
        <f t="shared" si="119"/>
        <v>54308316.440880008</v>
      </c>
      <c r="AW366" s="74">
        <f t="shared" si="120"/>
        <v>72912168.215999991</v>
      </c>
      <c r="AX366" s="74">
        <f t="shared" si="121"/>
        <v>5103851.7751199994</v>
      </c>
      <c r="AY366" s="75">
        <f t="shared" si="122"/>
        <v>1430831.644088001</v>
      </c>
      <c r="AZ366" s="74">
        <v>0</v>
      </c>
      <c r="BA366" s="74">
        <v>0</v>
      </c>
      <c r="BB366" s="74">
        <v>0</v>
      </c>
      <c r="BC366" s="79">
        <v>0</v>
      </c>
      <c r="BD366" s="79">
        <v>0</v>
      </c>
      <c r="BE366" s="79">
        <v>0</v>
      </c>
      <c r="BF366" s="77">
        <v>0</v>
      </c>
      <c r="BG366" s="344">
        <f t="shared" si="123"/>
        <v>6534683.4192080004</v>
      </c>
      <c r="BH366" s="187">
        <f t="shared" si="124"/>
        <v>66377484</v>
      </c>
      <c r="BJ366" s="50">
        <v>13163</v>
      </c>
      <c r="BK366" s="50" t="s">
        <v>3700</v>
      </c>
      <c r="BM366" s="50">
        <f t="shared" si="125"/>
        <v>0</v>
      </c>
    </row>
    <row r="367" spans="1:65" s="50" customFormat="1" ht="24" customHeight="1" x14ac:dyDescent="0.2">
      <c r="A367" s="181">
        <f t="shared" si="105"/>
        <v>2655495</v>
      </c>
      <c r="B367" s="296">
        <v>480</v>
      </c>
      <c r="C367" s="264">
        <v>263</v>
      </c>
      <c r="D367" s="297">
        <v>13164</v>
      </c>
      <c r="E367" s="241" t="s">
        <v>1251</v>
      </c>
      <c r="F367" s="242" t="s">
        <v>1252</v>
      </c>
      <c r="G367" s="285" t="s">
        <v>137</v>
      </c>
      <c r="H367" s="272" t="s">
        <v>1150</v>
      </c>
      <c r="I367" s="292" t="s">
        <v>2914</v>
      </c>
      <c r="J367" s="64">
        <v>2162248379</v>
      </c>
      <c r="K367" s="64" t="s">
        <v>1253</v>
      </c>
      <c r="L367" s="64" t="s">
        <v>1150</v>
      </c>
      <c r="M367" s="290" t="s">
        <v>137</v>
      </c>
      <c r="N367" s="98"/>
      <c r="O367" s="245" t="s">
        <v>2410</v>
      </c>
      <c r="P367" s="89"/>
      <c r="Q367" s="243">
        <v>30</v>
      </c>
      <c r="R367" s="245">
        <v>90</v>
      </c>
      <c r="S367" s="245">
        <v>0</v>
      </c>
      <c r="T367" s="245">
        <v>0</v>
      </c>
      <c r="U367" s="89">
        <v>0</v>
      </c>
      <c r="V367" s="260">
        <v>20</v>
      </c>
      <c r="W367" s="98">
        <v>0</v>
      </c>
      <c r="X367" s="83">
        <v>0</v>
      </c>
      <c r="Y367" s="98">
        <v>2</v>
      </c>
      <c r="Z367" s="64">
        <v>1</v>
      </c>
      <c r="AA367" s="315">
        <v>885165</v>
      </c>
      <c r="AB367" s="315">
        <v>46667</v>
      </c>
      <c r="AC367" s="316">
        <f t="shared" si="106"/>
        <v>931832</v>
      </c>
      <c r="AD367" s="74">
        <v>4500000</v>
      </c>
      <c r="AE367" s="74">
        <v>6000000</v>
      </c>
      <c r="AF367" s="334">
        <f t="shared" si="107"/>
        <v>177895.19999999998</v>
      </c>
      <c r="AG367" s="112">
        <f t="shared" si="108"/>
        <v>26554950</v>
      </c>
      <c r="AH367" s="74">
        <f t="shared" si="109"/>
        <v>1400010</v>
      </c>
      <c r="AI367" s="74">
        <f t="shared" si="110"/>
        <v>16010567.999999998</v>
      </c>
      <c r="AJ367" s="74">
        <f t="shared" si="111"/>
        <v>2655495</v>
      </c>
      <c r="AK367" s="74">
        <f t="shared" si="112"/>
        <v>4500000</v>
      </c>
      <c r="AL367" s="74">
        <f t="shared" si="113"/>
        <v>6000000</v>
      </c>
      <c r="AM367" s="74">
        <f t="shared" si="114"/>
        <v>0</v>
      </c>
      <c r="AN367" s="74">
        <f t="shared" si="115"/>
        <v>0</v>
      </c>
      <c r="AO367" s="74">
        <f t="shared" si="116"/>
        <v>0</v>
      </c>
      <c r="AP367" s="74">
        <f t="shared" si="117"/>
        <v>4000000</v>
      </c>
      <c r="AQ367" s="74">
        <v>0</v>
      </c>
      <c r="AR367" s="74">
        <v>0</v>
      </c>
      <c r="AS367" s="74">
        <v>0</v>
      </c>
      <c r="AT367" s="79">
        <v>0</v>
      </c>
      <c r="AU367" s="81">
        <f t="shared" si="118"/>
        <v>61121023</v>
      </c>
      <c r="AV367" s="112">
        <f t="shared" si="119"/>
        <v>39872941.039999999</v>
      </c>
      <c r="AW367" s="74">
        <f t="shared" si="120"/>
        <v>58465528</v>
      </c>
      <c r="AX367" s="74">
        <f t="shared" si="121"/>
        <v>4092586.9600000004</v>
      </c>
      <c r="AY367" s="75">
        <f t="shared" si="122"/>
        <v>0</v>
      </c>
      <c r="AZ367" s="74">
        <v>0</v>
      </c>
      <c r="BA367" s="74">
        <v>0</v>
      </c>
      <c r="BB367" s="74">
        <v>0</v>
      </c>
      <c r="BC367" s="79">
        <v>0</v>
      </c>
      <c r="BD367" s="79">
        <v>0</v>
      </c>
      <c r="BE367" s="79">
        <v>0</v>
      </c>
      <c r="BF367" s="77">
        <v>0</v>
      </c>
      <c r="BG367" s="344">
        <f t="shared" si="123"/>
        <v>4092586.9600000004</v>
      </c>
      <c r="BH367" s="187">
        <f t="shared" si="124"/>
        <v>57028436</v>
      </c>
      <c r="BJ367" s="50">
        <v>13164</v>
      </c>
      <c r="BK367" s="50" t="s">
        <v>3701</v>
      </c>
      <c r="BM367" s="50">
        <f t="shared" si="125"/>
        <v>0</v>
      </c>
    </row>
    <row r="368" spans="1:65" s="50" customFormat="1" ht="24" customHeight="1" x14ac:dyDescent="0.2">
      <c r="A368" s="181">
        <f t="shared" si="105"/>
        <v>2655495</v>
      </c>
      <c r="B368" s="296">
        <v>483</v>
      </c>
      <c r="C368" s="264">
        <v>266</v>
      </c>
      <c r="D368" s="297">
        <v>13165</v>
      </c>
      <c r="E368" s="241" t="s">
        <v>135</v>
      </c>
      <c r="F368" s="242" t="s">
        <v>1254</v>
      </c>
      <c r="G368" s="285" t="s">
        <v>137</v>
      </c>
      <c r="H368" s="272" t="s">
        <v>1150</v>
      </c>
      <c r="I368" s="292" t="s">
        <v>2917</v>
      </c>
      <c r="J368" s="64">
        <v>2080494155</v>
      </c>
      <c r="K368" s="64" t="s">
        <v>1255</v>
      </c>
      <c r="L368" s="64" t="s">
        <v>1150</v>
      </c>
      <c r="M368" s="290" t="s">
        <v>137</v>
      </c>
      <c r="N368" s="98"/>
      <c r="O368" s="245" t="s">
        <v>2410</v>
      </c>
      <c r="P368" s="89"/>
      <c r="Q368" s="243">
        <v>30</v>
      </c>
      <c r="R368" s="245">
        <v>90</v>
      </c>
      <c r="S368" s="245">
        <v>0</v>
      </c>
      <c r="T368" s="245">
        <v>0</v>
      </c>
      <c r="U368" s="89">
        <v>0</v>
      </c>
      <c r="V368" s="260">
        <v>19</v>
      </c>
      <c r="W368" s="98">
        <v>0</v>
      </c>
      <c r="X368" s="83">
        <v>0</v>
      </c>
      <c r="Y368" s="98">
        <v>1</v>
      </c>
      <c r="Z368" s="64">
        <v>0</v>
      </c>
      <c r="AA368" s="315">
        <v>885165</v>
      </c>
      <c r="AB368" s="315">
        <v>46667</v>
      </c>
      <c r="AC368" s="316">
        <f t="shared" si="106"/>
        <v>931832</v>
      </c>
      <c r="AD368" s="74">
        <v>4500000</v>
      </c>
      <c r="AE368" s="74">
        <v>6000000</v>
      </c>
      <c r="AF368" s="334">
        <f t="shared" si="107"/>
        <v>177895.19999999998</v>
      </c>
      <c r="AG368" s="112">
        <f t="shared" si="108"/>
        <v>26554950</v>
      </c>
      <c r="AH368" s="74">
        <f t="shared" si="109"/>
        <v>1400010</v>
      </c>
      <c r="AI368" s="74">
        <f t="shared" si="110"/>
        <v>16010567.999999998</v>
      </c>
      <c r="AJ368" s="74">
        <f t="shared" si="111"/>
        <v>0</v>
      </c>
      <c r="AK368" s="74">
        <f t="shared" si="112"/>
        <v>4500000</v>
      </c>
      <c r="AL368" s="74">
        <f t="shared" si="113"/>
        <v>6000000</v>
      </c>
      <c r="AM368" s="74">
        <f t="shared" si="114"/>
        <v>0</v>
      </c>
      <c r="AN368" s="74">
        <f t="shared" si="115"/>
        <v>0</v>
      </c>
      <c r="AO368" s="74">
        <f t="shared" si="116"/>
        <v>0</v>
      </c>
      <c r="AP368" s="74">
        <f t="shared" si="117"/>
        <v>3800000</v>
      </c>
      <c r="AQ368" s="74">
        <v>0</v>
      </c>
      <c r="AR368" s="74">
        <v>0</v>
      </c>
      <c r="AS368" s="74">
        <v>0</v>
      </c>
      <c r="AT368" s="79">
        <v>0</v>
      </c>
      <c r="AU368" s="81">
        <f t="shared" si="118"/>
        <v>58265528</v>
      </c>
      <c r="AV368" s="112">
        <f t="shared" si="119"/>
        <v>39886941.039999999</v>
      </c>
      <c r="AW368" s="74">
        <f t="shared" si="120"/>
        <v>58265528</v>
      </c>
      <c r="AX368" s="74">
        <f t="shared" si="121"/>
        <v>4078586.9600000004</v>
      </c>
      <c r="AY368" s="75">
        <f t="shared" si="122"/>
        <v>0</v>
      </c>
      <c r="AZ368" s="74">
        <v>0</v>
      </c>
      <c r="BA368" s="74">
        <v>0</v>
      </c>
      <c r="BB368" s="74">
        <v>0</v>
      </c>
      <c r="BC368" s="79">
        <v>0</v>
      </c>
      <c r="BD368" s="79">
        <v>0</v>
      </c>
      <c r="BE368" s="79">
        <v>0</v>
      </c>
      <c r="BF368" s="77">
        <v>0</v>
      </c>
      <c r="BG368" s="344">
        <f t="shared" si="123"/>
        <v>4078586.9600000004</v>
      </c>
      <c r="BH368" s="187">
        <f t="shared" si="124"/>
        <v>54186941</v>
      </c>
      <c r="BJ368" s="50">
        <v>13165</v>
      </c>
      <c r="BK368" s="50" t="s">
        <v>3702</v>
      </c>
      <c r="BM368" s="50">
        <f t="shared" si="125"/>
        <v>0</v>
      </c>
    </row>
    <row r="369" spans="1:65" s="50" customFormat="1" ht="24" customHeight="1" x14ac:dyDescent="0.2">
      <c r="A369" s="181">
        <f t="shared" si="105"/>
        <v>2655495</v>
      </c>
      <c r="B369" s="296">
        <v>485</v>
      </c>
      <c r="C369" s="264">
        <v>268</v>
      </c>
      <c r="D369" s="297">
        <v>13166</v>
      </c>
      <c r="E369" s="241" t="s">
        <v>1256</v>
      </c>
      <c r="F369" s="242" t="s">
        <v>1257</v>
      </c>
      <c r="G369" s="285" t="s">
        <v>137</v>
      </c>
      <c r="H369" s="272" t="s">
        <v>1150</v>
      </c>
      <c r="I369" s="292" t="s">
        <v>2919</v>
      </c>
      <c r="J369" s="64">
        <v>4839578206</v>
      </c>
      <c r="K369" s="64" t="s">
        <v>1258</v>
      </c>
      <c r="L369" s="64" t="s">
        <v>1150</v>
      </c>
      <c r="M369" s="290" t="s">
        <v>137</v>
      </c>
      <c r="N369" s="243" t="s">
        <v>2410</v>
      </c>
      <c r="O369" s="64"/>
      <c r="P369" s="89"/>
      <c r="Q369" s="243">
        <v>30</v>
      </c>
      <c r="R369" s="245">
        <v>120</v>
      </c>
      <c r="S369" s="245">
        <v>110</v>
      </c>
      <c r="T369" s="245">
        <v>29.33</v>
      </c>
      <c r="U369" s="89">
        <v>0</v>
      </c>
      <c r="V369" s="260">
        <v>15</v>
      </c>
      <c r="W369" s="98">
        <v>0</v>
      </c>
      <c r="X369" s="83">
        <v>0</v>
      </c>
      <c r="Y369" s="98">
        <v>2</v>
      </c>
      <c r="Z369" s="64">
        <v>0</v>
      </c>
      <c r="AA369" s="315">
        <v>885165</v>
      </c>
      <c r="AB369" s="315">
        <v>46667</v>
      </c>
      <c r="AC369" s="316">
        <f t="shared" si="106"/>
        <v>931832</v>
      </c>
      <c r="AD369" s="74">
        <v>4500000</v>
      </c>
      <c r="AE369" s="74">
        <v>6000000</v>
      </c>
      <c r="AF369" s="334">
        <f t="shared" si="107"/>
        <v>177895.19999999998</v>
      </c>
      <c r="AG369" s="112">
        <f t="shared" si="108"/>
        <v>26554950</v>
      </c>
      <c r="AH369" s="74">
        <f t="shared" si="109"/>
        <v>1400010</v>
      </c>
      <c r="AI369" s="74">
        <f t="shared" si="110"/>
        <v>21347423.999999996</v>
      </c>
      <c r="AJ369" s="74">
        <f t="shared" si="111"/>
        <v>0</v>
      </c>
      <c r="AK369" s="74">
        <f t="shared" si="112"/>
        <v>4500000</v>
      </c>
      <c r="AL369" s="74">
        <f t="shared" si="113"/>
        <v>6000000</v>
      </c>
      <c r="AM369" s="74">
        <f t="shared" si="114"/>
        <v>4892117.9999999991</v>
      </c>
      <c r="AN369" s="74">
        <f t="shared" si="115"/>
        <v>5217666.2159999991</v>
      </c>
      <c r="AO369" s="74">
        <f t="shared" si="116"/>
        <v>0</v>
      </c>
      <c r="AP369" s="74">
        <f t="shared" si="117"/>
        <v>3000000</v>
      </c>
      <c r="AQ369" s="74">
        <v>0</v>
      </c>
      <c r="AR369" s="74">
        <v>0</v>
      </c>
      <c r="AS369" s="74">
        <v>0</v>
      </c>
      <c r="AT369" s="79">
        <v>0</v>
      </c>
      <c r="AU369" s="81">
        <f t="shared" si="118"/>
        <v>72912168.216000006</v>
      </c>
      <c r="AV369" s="112">
        <f t="shared" si="119"/>
        <v>54308316.440880008</v>
      </c>
      <c r="AW369" s="74">
        <f t="shared" si="120"/>
        <v>72912168.215999991</v>
      </c>
      <c r="AX369" s="74">
        <f t="shared" si="121"/>
        <v>5103851.7751199994</v>
      </c>
      <c r="AY369" s="75">
        <f t="shared" si="122"/>
        <v>1430831.644088001</v>
      </c>
      <c r="AZ369" s="74">
        <v>0</v>
      </c>
      <c r="BA369" s="74">
        <v>0</v>
      </c>
      <c r="BB369" s="74">
        <v>0</v>
      </c>
      <c r="BC369" s="79">
        <v>0</v>
      </c>
      <c r="BD369" s="79">
        <v>0</v>
      </c>
      <c r="BE369" s="79">
        <v>0</v>
      </c>
      <c r="BF369" s="77">
        <v>0</v>
      </c>
      <c r="BG369" s="344">
        <f t="shared" si="123"/>
        <v>6534683.4192080004</v>
      </c>
      <c r="BH369" s="187">
        <f t="shared" si="124"/>
        <v>66377484</v>
      </c>
      <c r="BJ369" s="50">
        <v>13166</v>
      </c>
      <c r="BK369" s="50" t="s">
        <v>3703</v>
      </c>
      <c r="BM369" s="50">
        <f t="shared" si="125"/>
        <v>0</v>
      </c>
    </row>
    <row r="370" spans="1:65" s="50" customFormat="1" ht="24" customHeight="1" x14ac:dyDescent="0.2">
      <c r="A370" s="181">
        <f t="shared" si="105"/>
        <v>2655495</v>
      </c>
      <c r="B370" s="296">
        <v>484</v>
      </c>
      <c r="C370" s="264">
        <v>267</v>
      </c>
      <c r="D370" s="297">
        <v>13167</v>
      </c>
      <c r="E370" s="241" t="s">
        <v>1259</v>
      </c>
      <c r="F370" s="242" t="s">
        <v>1260</v>
      </c>
      <c r="G370" s="285" t="s">
        <v>137</v>
      </c>
      <c r="H370" s="272" t="s">
        <v>1150</v>
      </c>
      <c r="I370" s="292" t="s">
        <v>2918</v>
      </c>
      <c r="J370" s="64">
        <v>5779909407</v>
      </c>
      <c r="K370" s="64" t="s">
        <v>1261</v>
      </c>
      <c r="L370" s="64" t="s">
        <v>1150</v>
      </c>
      <c r="M370" s="290" t="s">
        <v>137</v>
      </c>
      <c r="N370" s="98"/>
      <c r="O370" s="245" t="s">
        <v>2410</v>
      </c>
      <c r="P370" s="89"/>
      <c r="Q370" s="243">
        <v>30</v>
      </c>
      <c r="R370" s="245">
        <v>90</v>
      </c>
      <c r="S370" s="245">
        <v>0</v>
      </c>
      <c r="T370" s="245">
        <v>0</v>
      </c>
      <c r="U370" s="89">
        <v>0</v>
      </c>
      <c r="V370" s="260">
        <v>20</v>
      </c>
      <c r="W370" s="98">
        <v>0</v>
      </c>
      <c r="X370" s="83">
        <v>0</v>
      </c>
      <c r="Y370" s="98">
        <v>1</v>
      </c>
      <c r="Z370" s="64">
        <v>1</v>
      </c>
      <c r="AA370" s="315">
        <v>885165</v>
      </c>
      <c r="AB370" s="315">
        <v>46667</v>
      </c>
      <c r="AC370" s="316">
        <f t="shared" si="106"/>
        <v>931832</v>
      </c>
      <c r="AD370" s="74">
        <v>4500000</v>
      </c>
      <c r="AE370" s="74">
        <v>6000000</v>
      </c>
      <c r="AF370" s="334">
        <f t="shared" si="107"/>
        <v>177895.19999999998</v>
      </c>
      <c r="AG370" s="112">
        <f t="shared" si="108"/>
        <v>26554950</v>
      </c>
      <c r="AH370" s="74">
        <f t="shared" si="109"/>
        <v>1400010</v>
      </c>
      <c r="AI370" s="74">
        <f t="shared" si="110"/>
        <v>16010567.999999998</v>
      </c>
      <c r="AJ370" s="74">
        <f t="shared" si="111"/>
        <v>2655495</v>
      </c>
      <c r="AK370" s="74">
        <f t="shared" si="112"/>
        <v>4500000</v>
      </c>
      <c r="AL370" s="74">
        <f t="shared" si="113"/>
        <v>6000000</v>
      </c>
      <c r="AM370" s="74">
        <f t="shared" si="114"/>
        <v>0</v>
      </c>
      <c r="AN370" s="74">
        <f t="shared" si="115"/>
        <v>0</v>
      </c>
      <c r="AO370" s="74">
        <f t="shared" si="116"/>
        <v>0</v>
      </c>
      <c r="AP370" s="74">
        <f t="shared" si="117"/>
        <v>4000000</v>
      </c>
      <c r="AQ370" s="74">
        <v>0</v>
      </c>
      <c r="AR370" s="74">
        <v>0</v>
      </c>
      <c r="AS370" s="74">
        <v>0</v>
      </c>
      <c r="AT370" s="79">
        <v>0</v>
      </c>
      <c r="AU370" s="81">
        <f t="shared" si="118"/>
        <v>61121023</v>
      </c>
      <c r="AV370" s="112">
        <f t="shared" si="119"/>
        <v>39872941.039999999</v>
      </c>
      <c r="AW370" s="74">
        <f t="shared" si="120"/>
        <v>58465528</v>
      </c>
      <c r="AX370" s="74">
        <f t="shared" si="121"/>
        <v>4092586.9600000004</v>
      </c>
      <c r="AY370" s="75">
        <f t="shared" si="122"/>
        <v>0</v>
      </c>
      <c r="AZ370" s="74">
        <v>0</v>
      </c>
      <c r="BA370" s="74">
        <v>0</v>
      </c>
      <c r="BB370" s="74">
        <v>0</v>
      </c>
      <c r="BC370" s="79">
        <v>0</v>
      </c>
      <c r="BD370" s="79">
        <v>0</v>
      </c>
      <c r="BE370" s="79">
        <v>0</v>
      </c>
      <c r="BF370" s="77">
        <v>0</v>
      </c>
      <c r="BG370" s="344">
        <f t="shared" si="123"/>
        <v>4092586.9600000004</v>
      </c>
      <c r="BH370" s="187">
        <f t="shared" si="124"/>
        <v>57028436</v>
      </c>
      <c r="BJ370" s="50">
        <v>13167</v>
      </c>
      <c r="BK370" s="50" t="s">
        <v>3704</v>
      </c>
      <c r="BM370" s="50">
        <f t="shared" si="125"/>
        <v>0</v>
      </c>
    </row>
    <row r="371" spans="1:65" s="50" customFormat="1" ht="24" customHeight="1" x14ac:dyDescent="0.2">
      <c r="A371" s="181">
        <f t="shared" si="105"/>
        <v>2655495</v>
      </c>
      <c r="B371" s="296">
        <v>482</v>
      </c>
      <c r="C371" s="264">
        <v>265</v>
      </c>
      <c r="D371" s="297">
        <v>13168</v>
      </c>
      <c r="E371" s="241" t="s">
        <v>298</v>
      </c>
      <c r="F371" s="242" t="s">
        <v>1262</v>
      </c>
      <c r="G371" s="285" t="s">
        <v>137</v>
      </c>
      <c r="H371" s="272" t="s">
        <v>1150</v>
      </c>
      <c r="I371" s="292" t="s">
        <v>2916</v>
      </c>
      <c r="J371" s="64" t="s">
        <v>1263</v>
      </c>
      <c r="K371" s="64" t="s">
        <v>1264</v>
      </c>
      <c r="L371" s="64" t="s">
        <v>1150</v>
      </c>
      <c r="M371" s="290" t="s">
        <v>137</v>
      </c>
      <c r="N371" s="243" t="s">
        <v>2410</v>
      </c>
      <c r="O371" s="64"/>
      <c r="P371" s="89"/>
      <c r="Q371" s="243">
        <v>30</v>
      </c>
      <c r="R371" s="245">
        <v>120</v>
      </c>
      <c r="S371" s="245">
        <v>110</v>
      </c>
      <c r="T371" s="245">
        <v>29.33</v>
      </c>
      <c r="U371" s="89">
        <v>0</v>
      </c>
      <c r="V371" s="260">
        <v>15</v>
      </c>
      <c r="W371" s="98">
        <v>0</v>
      </c>
      <c r="X371" s="83">
        <v>0</v>
      </c>
      <c r="Y371" s="98">
        <v>1</v>
      </c>
      <c r="Z371" s="64">
        <v>1</v>
      </c>
      <c r="AA371" s="315">
        <v>885165</v>
      </c>
      <c r="AB371" s="315">
        <v>46667</v>
      </c>
      <c r="AC371" s="316">
        <f t="shared" si="106"/>
        <v>931832</v>
      </c>
      <c r="AD371" s="74">
        <v>4500000</v>
      </c>
      <c r="AE371" s="74">
        <v>6000000</v>
      </c>
      <c r="AF371" s="334">
        <f t="shared" si="107"/>
        <v>177895.19999999998</v>
      </c>
      <c r="AG371" s="112">
        <f t="shared" si="108"/>
        <v>26554950</v>
      </c>
      <c r="AH371" s="74">
        <f t="shared" si="109"/>
        <v>1400010</v>
      </c>
      <c r="AI371" s="74">
        <f t="shared" si="110"/>
        <v>21347423.999999996</v>
      </c>
      <c r="AJ371" s="74">
        <f t="shared" si="111"/>
        <v>2655495</v>
      </c>
      <c r="AK371" s="74">
        <f t="shared" si="112"/>
        <v>4500000</v>
      </c>
      <c r="AL371" s="74">
        <f t="shared" si="113"/>
        <v>6000000</v>
      </c>
      <c r="AM371" s="74">
        <f t="shared" si="114"/>
        <v>4892117.9999999991</v>
      </c>
      <c r="AN371" s="74">
        <f t="shared" si="115"/>
        <v>5217666.2159999991</v>
      </c>
      <c r="AO371" s="74">
        <f t="shared" si="116"/>
        <v>0</v>
      </c>
      <c r="AP371" s="74">
        <f t="shared" si="117"/>
        <v>3000000</v>
      </c>
      <c r="AQ371" s="74">
        <v>0</v>
      </c>
      <c r="AR371" s="74">
        <v>0</v>
      </c>
      <c r="AS371" s="74">
        <v>0</v>
      </c>
      <c r="AT371" s="79">
        <v>0</v>
      </c>
      <c r="AU371" s="81">
        <f t="shared" si="118"/>
        <v>75567663.216000006</v>
      </c>
      <c r="AV371" s="112">
        <f t="shared" si="119"/>
        <v>54308316.440880008</v>
      </c>
      <c r="AW371" s="74">
        <f t="shared" si="120"/>
        <v>72912168.215999991</v>
      </c>
      <c r="AX371" s="74">
        <f t="shared" si="121"/>
        <v>5103851.7751199994</v>
      </c>
      <c r="AY371" s="75">
        <f t="shared" si="122"/>
        <v>1430831.644088001</v>
      </c>
      <c r="AZ371" s="74">
        <v>0</v>
      </c>
      <c r="BA371" s="74">
        <v>0</v>
      </c>
      <c r="BB371" s="74">
        <v>0</v>
      </c>
      <c r="BC371" s="79">
        <v>0</v>
      </c>
      <c r="BD371" s="79">
        <v>0</v>
      </c>
      <c r="BE371" s="79">
        <v>0</v>
      </c>
      <c r="BF371" s="77">
        <v>0</v>
      </c>
      <c r="BG371" s="344">
        <f t="shared" si="123"/>
        <v>6534683.4192080004</v>
      </c>
      <c r="BH371" s="187">
        <f t="shared" si="124"/>
        <v>69032979</v>
      </c>
      <c r="BJ371" s="50">
        <v>13168</v>
      </c>
      <c r="BK371" s="50" t="s">
        <v>3705</v>
      </c>
      <c r="BM371" s="50">
        <f t="shared" si="125"/>
        <v>0</v>
      </c>
    </row>
    <row r="372" spans="1:65" s="50" customFormat="1" ht="24" customHeight="1" x14ac:dyDescent="0.2">
      <c r="A372" s="181">
        <f t="shared" si="105"/>
        <v>2655495</v>
      </c>
      <c r="B372" s="296">
        <v>481</v>
      </c>
      <c r="C372" s="264">
        <v>264</v>
      </c>
      <c r="D372" s="297">
        <v>13169</v>
      </c>
      <c r="E372" s="241" t="s">
        <v>1265</v>
      </c>
      <c r="F372" s="242" t="s">
        <v>1266</v>
      </c>
      <c r="G372" s="285" t="s">
        <v>137</v>
      </c>
      <c r="H372" s="272" t="s">
        <v>1150</v>
      </c>
      <c r="I372" s="292" t="s">
        <v>2915</v>
      </c>
      <c r="J372" s="64">
        <v>2219924017</v>
      </c>
      <c r="K372" s="64" t="s">
        <v>1267</v>
      </c>
      <c r="L372" s="64" t="s">
        <v>1150</v>
      </c>
      <c r="M372" s="290" t="s">
        <v>137</v>
      </c>
      <c r="N372" s="243" t="s">
        <v>2410</v>
      </c>
      <c r="O372" s="64"/>
      <c r="P372" s="89"/>
      <c r="Q372" s="243">
        <v>30</v>
      </c>
      <c r="R372" s="245">
        <v>120</v>
      </c>
      <c r="S372" s="245">
        <v>110</v>
      </c>
      <c r="T372" s="245">
        <v>29.33</v>
      </c>
      <c r="U372" s="89">
        <v>0</v>
      </c>
      <c r="V372" s="260">
        <v>15</v>
      </c>
      <c r="W372" s="98">
        <v>0</v>
      </c>
      <c r="X372" s="83">
        <v>0</v>
      </c>
      <c r="Y372" s="98">
        <v>0</v>
      </c>
      <c r="Z372" s="64">
        <v>0</v>
      </c>
      <c r="AA372" s="315">
        <v>885165</v>
      </c>
      <c r="AB372" s="315">
        <v>46667</v>
      </c>
      <c r="AC372" s="316">
        <f t="shared" si="106"/>
        <v>931832</v>
      </c>
      <c r="AD372" s="74">
        <v>4500000</v>
      </c>
      <c r="AE372" s="74">
        <v>6000000</v>
      </c>
      <c r="AF372" s="334">
        <f t="shared" si="107"/>
        <v>177895.19999999998</v>
      </c>
      <c r="AG372" s="112">
        <f t="shared" si="108"/>
        <v>26554950</v>
      </c>
      <c r="AH372" s="74">
        <f t="shared" si="109"/>
        <v>1400010</v>
      </c>
      <c r="AI372" s="74">
        <f t="shared" si="110"/>
        <v>21347423.999999996</v>
      </c>
      <c r="AJ372" s="74">
        <f t="shared" si="111"/>
        <v>0</v>
      </c>
      <c r="AK372" s="74">
        <f t="shared" si="112"/>
        <v>4500000</v>
      </c>
      <c r="AL372" s="74">
        <f t="shared" si="113"/>
        <v>6000000</v>
      </c>
      <c r="AM372" s="74">
        <f t="shared" si="114"/>
        <v>4892117.9999999991</v>
      </c>
      <c r="AN372" s="74">
        <f t="shared" si="115"/>
        <v>5217666.2159999991</v>
      </c>
      <c r="AO372" s="74">
        <f t="shared" si="116"/>
        <v>0</v>
      </c>
      <c r="AP372" s="74">
        <f t="shared" si="117"/>
        <v>3000000</v>
      </c>
      <c r="AQ372" s="74">
        <v>0</v>
      </c>
      <c r="AR372" s="74">
        <v>0</v>
      </c>
      <c r="AS372" s="74">
        <v>0</v>
      </c>
      <c r="AT372" s="79">
        <v>0</v>
      </c>
      <c r="AU372" s="81">
        <f t="shared" si="118"/>
        <v>72912168.216000006</v>
      </c>
      <c r="AV372" s="112">
        <f t="shared" si="119"/>
        <v>54308316.440880008</v>
      </c>
      <c r="AW372" s="74">
        <f t="shared" si="120"/>
        <v>72912168.215999991</v>
      </c>
      <c r="AX372" s="74">
        <f t="shared" si="121"/>
        <v>5103851.7751199994</v>
      </c>
      <c r="AY372" s="75">
        <f t="shared" si="122"/>
        <v>1430831.644088001</v>
      </c>
      <c r="AZ372" s="74">
        <v>0</v>
      </c>
      <c r="BA372" s="74">
        <v>0</v>
      </c>
      <c r="BB372" s="74">
        <v>0</v>
      </c>
      <c r="BC372" s="79">
        <v>0</v>
      </c>
      <c r="BD372" s="79">
        <v>0</v>
      </c>
      <c r="BE372" s="79">
        <v>0</v>
      </c>
      <c r="BF372" s="77">
        <v>0</v>
      </c>
      <c r="BG372" s="344">
        <f t="shared" si="123"/>
        <v>6534683.4192080004</v>
      </c>
      <c r="BH372" s="187">
        <f t="shared" si="124"/>
        <v>66377484</v>
      </c>
      <c r="BJ372" s="50">
        <v>13169</v>
      </c>
      <c r="BK372" s="50" t="s">
        <v>3706</v>
      </c>
      <c r="BM372" s="50">
        <f t="shared" si="125"/>
        <v>0</v>
      </c>
    </row>
    <row r="373" spans="1:65" s="50" customFormat="1" ht="24" customHeight="1" x14ac:dyDescent="0.2">
      <c r="A373" s="181">
        <f t="shared" si="105"/>
        <v>2655495</v>
      </c>
      <c r="B373" s="296">
        <v>488</v>
      </c>
      <c r="C373" s="264">
        <v>271</v>
      </c>
      <c r="D373" s="297">
        <v>13170</v>
      </c>
      <c r="E373" s="241" t="s">
        <v>1268</v>
      </c>
      <c r="F373" s="242" t="s">
        <v>1269</v>
      </c>
      <c r="G373" s="285" t="s">
        <v>137</v>
      </c>
      <c r="H373" s="272" t="s">
        <v>1150</v>
      </c>
      <c r="I373" s="292" t="s">
        <v>2922</v>
      </c>
      <c r="J373" s="64">
        <v>2210190436</v>
      </c>
      <c r="K373" s="64" t="s">
        <v>1270</v>
      </c>
      <c r="L373" s="64" t="s">
        <v>1150</v>
      </c>
      <c r="M373" s="290" t="s">
        <v>137</v>
      </c>
      <c r="N373" s="243" t="s">
        <v>2410</v>
      </c>
      <c r="O373" s="64"/>
      <c r="P373" s="89"/>
      <c r="Q373" s="243">
        <v>30</v>
      </c>
      <c r="R373" s="245">
        <v>120</v>
      </c>
      <c r="S373" s="245">
        <v>110</v>
      </c>
      <c r="T373" s="245">
        <v>29.33</v>
      </c>
      <c r="U373" s="89">
        <v>0</v>
      </c>
      <c r="V373" s="260">
        <v>15</v>
      </c>
      <c r="W373" s="98">
        <v>0</v>
      </c>
      <c r="X373" s="83">
        <v>0</v>
      </c>
      <c r="Y373" s="98">
        <v>0</v>
      </c>
      <c r="Z373" s="64">
        <v>0</v>
      </c>
      <c r="AA373" s="315">
        <v>885165</v>
      </c>
      <c r="AB373" s="315">
        <v>46667</v>
      </c>
      <c r="AC373" s="316">
        <f t="shared" si="106"/>
        <v>931832</v>
      </c>
      <c r="AD373" s="74">
        <v>4500000</v>
      </c>
      <c r="AE373" s="74">
        <v>6000000</v>
      </c>
      <c r="AF373" s="334">
        <f t="shared" si="107"/>
        <v>177895.19999999998</v>
      </c>
      <c r="AG373" s="112">
        <f t="shared" si="108"/>
        <v>26554950</v>
      </c>
      <c r="AH373" s="74">
        <f t="shared" si="109"/>
        <v>1400010</v>
      </c>
      <c r="AI373" s="74">
        <f t="shared" si="110"/>
        <v>21347423.999999996</v>
      </c>
      <c r="AJ373" s="74">
        <f t="shared" si="111"/>
        <v>0</v>
      </c>
      <c r="AK373" s="74">
        <f t="shared" si="112"/>
        <v>4500000</v>
      </c>
      <c r="AL373" s="74">
        <f t="shared" si="113"/>
        <v>6000000</v>
      </c>
      <c r="AM373" s="74">
        <f t="shared" si="114"/>
        <v>4892117.9999999991</v>
      </c>
      <c r="AN373" s="74">
        <f t="shared" si="115"/>
        <v>5217666.2159999991</v>
      </c>
      <c r="AO373" s="74">
        <f t="shared" si="116"/>
        <v>0</v>
      </c>
      <c r="AP373" s="74">
        <f t="shared" si="117"/>
        <v>3000000</v>
      </c>
      <c r="AQ373" s="74">
        <v>0</v>
      </c>
      <c r="AR373" s="74">
        <v>0</v>
      </c>
      <c r="AS373" s="74">
        <v>0</v>
      </c>
      <c r="AT373" s="79">
        <v>0</v>
      </c>
      <c r="AU373" s="81">
        <f t="shared" si="118"/>
        <v>72912168.216000006</v>
      </c>
      <c r="AV373" s="112">
        <f t="shared" si="119"/>
        <v>54308316.440880008</v>
      </c>
      <c r="AW373" s="74">
        <f t="shared" si="120"/>
        <v>72912168.215999991</v>
      </c>
      <c r="AX373" s="74">
        <f t="shared" si="121"/>
        <v>5103851.7751199994</v>
      </c>
      <c r="AY373" s="75">
        <f t="shared" si="122"/>
        <v>1430831.644088001</v>
      </c>
      <c r="AZ373" s="74">
        <v>0</v>
      </c>
      <c r="BA373" s="74">
        <v>0</v>
      </c>
      <c r="BB373" s="74">
        <v>0</v>
      </c>
      <c r="BC373" s="79">
        <v>0</v>
      </c>
      <c r="BD373" s="79">
        <v>0</v>
      </c>
      <c r="BE373" s="79">
        <v>0</v>
      </c>
      <c r="BF373" s="77">
        <v>0</v>
      </c>
      <c r="BG373" s="344">
        <f t="shared" si="123"/>
        <v>6534683.4192080004</v>
      </c>
      <c r="BH373" s="187">
        <f t="shared" si="124"/>
        <v>66377484</v>
      </c>
      <c r="BJ373" s="50">
        <v>13170</v>
      </c>
      <c r="BK373" s="50" t="s">
        <v>3707</v>
      </c>
      <c r="BM373" s="50">
        <f t="shared" si="125"/>
        <v>0</v>
      </c>
    </row>
    <row r="374" spans="1:65" s="50" customFormat="1" ht="24" customHeight="1" x14ac:dyDescent="0.2">
      <c r="A374" s="181">
        <f t="shared" si="105"/>
        <v>2655495</v>
      </c>
      <c r="B374" s="296">
        <v>489</v>
      </c>
      <c r="C374" s="264">
        <v>272</v>
      </c>
      <c r="D374" s="297">
        <v>13171</v>
      </c>
      <c r="E374" s="241" t="s">
        <v>1268</v>
      </c>
      <c r="F374" s="242" t="s">
        <v>1271</v>
      </c>
      <c r="G374" s="285" t="s">
        <v>137</v>
      </c>
      <c r="H374" s="272" t="s">
        <v>1150</v>
      </c>
      <c r="I374" s="292" t="s">
        <v>2923</v>
      </c>
      <c r="J374" s="64">
        <v>2250044971</v>
      </c>
      <c r="K374" s="64" t="s">
        <v>1272</v>
      </c>
      <c r="L374" s="64" t="s">
        <v>1150</v>
      </c>
      <c r="M374" s="290" t="s">
        <v>137</v>
      </c>
      <c r="N374" s="98"/>
      <c r="O374" s="245" t="s">
        <v>2410</v>
      </c>
      <c r="P374" s="89"/>
      <c r="Q374" s="243">
        <v>30</v>
      </c>
      <c r="R374" s="245">
        <v>90</v>
      </c>
      <c r="S374" s="245">
        <v>0</v>
      </c>
      <c r="T374" s="245">
        <v>0</v>
      </c>
      <c r="U374" s="244">
        <f>1+1</f>
        <v>2</v>
      </c>
      <c r="V374" s="260">
        <v>20</v>
      </c>
      <c r="W374" s="98">
        <v>0</v>
      </c>
      <c r="X374" s="83">
        <v>0</v>
      </c>
      <c r="Y374" s="98">
        <v>0</v>
      </c>
      <c r="Z374" s="64">
        <v>0</v>
      </c>
      <c r="AA374" s="315">
        <v>885165</v>
      </c>
      <c r="AB374" s="315">
        <v>0</v>
      </c>
      <c r="AC374" s="316">
        <f t="shared" si="106"/>
        <v>885165</v>
      </c>
      <c r="AD374" s="74">
        <v>4500000</v>
      </c>
      <c r="AE374" s="74">
        <v>6000000</v>
      </c>
      <c r="AF374" s="334">
        <f t="shared" si="107"/>
        <v>168986.04545454544</v>
      </c>
      <c r="AG374" s="112">
        <f t="shared" si="108"/>
        <v>26554950</v>
      </c>
      <c r="AH374" s="74">
        <f t="shared" si="109"/>
        <v>0</v>
      </c>
      <c r="AI374" s="74">
        <f t="shared" si="110"/>
        <v>15208744.09090909</v>
      </c>
      <c r="AJ374" s="74">
        <f t="shared" si="111"/>
        <v>0</v>
      </c>
      <c r="AK374" s="74">
        <f t="shared" si="112"/>
        <v>4500000</v>
      </c>
      <c r="AL374" s="74">
        <f t="shared" si="113"/>
        <v>6000000</v>
      </c>
      <c r="AM374" s="74">
        <f t="shared" si="114"/>
        <v>0</v>
      </c>
      <c r="AN374" s="74">
        <f t="shared" si="115"/>
        <v>0</v>
      </c>
      <c r="AO374" s="74">
        <f t="shared" si="116"/>
        <v>1770330</v>
      </c>
      <c r="AP374" s="74">
        <f t="shared" si="117"/>
        <v>4000000</v>
      </c>
      <c r="AQ374" s="74">
        <v>0</v>
      </c>
      <c r="AR374" s="74">
        <v>0</v>
      </c>
      <c r="AS374" s="74">
        <v>0</v>
      </c>
      <c r="AT374" s="79">
        <v>0</v>
      </c>
      <c r="AU374" s="81">
        <f t="shared" si="118"/>
        <v>58034024.090909094</v>
      </c>
      <c r="AV374" s="112">
        <f t="shared" si="119"/>
        <v>37825235.504545458</v>
      </c>
      <c r="AW374" s="74">
        <f t="shared" si="120"/>
        <v>56263694.090909094</v>
      </c>
      <c r="AX374" s="74">
        <f t="shared" si="121"/>
        <v>3938458.5863636369</v>
      </c>
      <c r="AY374" s="75">
        <f t="shared" si="122"/>
        <v>0</v>
      </c>
      <c r="AZ374" s="74">
        <v>0</v>
      </c>
      <c r="BA374" s="74">
        <v>0</v>
      </c>
      <c r="BB374" s="74">
        <v>0</v>
      </c>
      <c r="BC374" s="79">
        <v>0</v>
      </c>
      <c r="BD374" s="79">
        <v>0</v>
      </c>
      <c r="BE374" s="79">
        <v>0</v>
      </c>
      <c r="BF374" s="77">
        <v>0</v>
      </c>
      <c r="BG374" s="344">
        <f t="shared" si="123"/>
        <v>3938458.5863636369</v>
      </c>
      <c r="BH374" s="187">
        <f t="shared" si="124"/>
        <v>54095565</v>
      </c>
      <c r="BJ374" s="50">
        <v>13171</v>
      </c>
      <c r="BK374" s="50" t="s">
        <v>3708</v>
      </c>
      <c r="BM374" s="50">
        <f t="shared" si="125"/>
        <v>0</v>
      </c>
    </row>
    <row r="375" spans="1:65" s="50" customFormat="1" ht="24" customHeight="1" x14ac:dyDescent="0.2">
      <c r="A375" s="181">
        <f t="shared" si="105"/>
        <v>2655495</v>
      </c>
      <c r="B375" s="296">
        <v>490</v>
      </c>
      <c r="C375" s="264">
        <v>273</v>
      </c>
      <c r="D375" s="297">
        <v>13172</v>
      </c>
      <c r="E375" s="241" t="s">
        <v>248</v>
      </c>
      <c r="F375" s="242" t="s">
        <v>1273</v>
      </c>
      <c r="G375" s="285" t="s">
        <v>137</v>
      </c>
      <c r="H375" s="272" t="s">
        <v>1150</v>
      </c>
      <c r="I375" s="292" t="s">
        <v>2924</v>
      </c>
      <c r="J375" s="64">
        <v>4839429121</v>
      </c>
      <c r="K375" s="64" t="s">
        <v>1274</v>
      </c>
      <c r="L375" s="64" t="s">
        <v>1150</v>
      </c>
      <c r="M375" s="290" t="s">
        <v>137</v>
      </c>
      <c r="N375" s="98"/>
      <c r="O375" s="245" t="s">
        <v>2410</v>
      </c>
      <c r="P375" s="89"/>
      <c r="Q375" s="243">
        <v>30</v>
      </c>
      <c r="R375" s="245">
        <v>90</v>
      </c>
      <c r="S375" s="245">
        <v>0</v>
      </c>
      <c r="T375" s="245">
        <v>0</v>
      </c>
      <c r="U375" s="89">
        <v>0</v>
      </c>
      <c r="V375" s="260">
        <v>20</v>
      </c>
      <c r="W375" s="98">
        <v>0</v>
      </c>
      <c r="X375" s="83">
        <v>0</v>
      </c>
      <c r="Y375" s="98">
        <v>3</v>
      </c>
      <c r="Z375" s="64">
        <v>1</v>
      </c>
      <c r="AA375" s="315">
        <v>885165</v>
      </c>
      <c r="AB375" s="315">
        <v>0</v>
      </c>
      <c r="AC375" s="316">
        <f t="shared" si="106"/>
        <v>885165</v>
      </c>
      <c r="AD375" s="74">
        <v>4500000</v>
      </c>
      <c r="AE375" s="74">
        <v>6000000</v>
      </c>
      <c r="AF375" s="334">
        <f t="shared" si="107"/>
        <v>168986.04545454544</v>
      </c>
      <c r="AG375" s="112">
        <f t="shared" si="108"/>
        <v>26554950</v>
      </c>
      <c r="AH375" s="74">
        <f t="shared" si="109"/>
        <v>0</v>
      </c>
      <c r="AI375" s="74">
        <f t="shared" si="110"/>
        <v>15208744.09090909</v>
      </c>
      <c r="AJ375" s="74">
        <f t="shared" si="111"/>
        <v>2655495</v>
      </c>
      <c r="AK375" s="74">
        <f t="shared" si="112"/>
        <v>4500000</v>
      </c>
      <c r="AL375" s="74">
        <f t="shared" si="113"/>
        <v>6000000</v>
      </c>
      <c r="AM375" s="74">
        <f t="shared" si="114"/>
        <v>0</v>
      </c>
      <c r="AN375" s="74">
        <f t="shared" si="115"/>
        <v>0</v>
      </c>
      <c r="AO375" s="74">
        <f t="shared" si="116"/>
        <v>0</v>
      </c>
      <c r="AP375" s="74">
        <f t="shared" si="117"/>
        <v>4000000</v>
      </c>
      <c r="AQ375" s="74">
        <v>0</v>
      </c>
      <c r="AR375" s="74">
        <v>0</v>
      </c>
      <c r="AS375" s="74">
        <v>0</v>
      </c>
      <c r="AT375" s="79">
        <v>0</v>
      </c>
      <c r="AU375" s="81">
        <f t="shared" si="118"/>
        <v>58919189.090909094</v>
      </c>
      <c r="AV375" s="112">
        <f t="shared" si="119"/>
        <v>37825235.504545458</v>
      </c>
      <c r="AW375" s="74">
        <f t="shared" si="120"/>
        <v>56263694.090909094</v>
      </c>
      <c r="AX375" s="74">
        <f t="shared" si="121"/>
        <v>3938458.5863636369</v>
      </c>
      <c r="AY375" s="75">
        <f t="shared" si="122"/>
        <v>0</v>
      </c>
      <c r="AZ375" s="74">
        <v>0</v>
      </c>
      <c r="BA375" s="74">
        <v>0</v>
      </c>
      <c r="BB375" s="74">
        <v>0</v>
      </c>
      <c r="BC375" s="79">
        <v>0</v>
      </c>
      <c r="BD375" s="79">
        <v>0</v>
      </c>
      <c r="BE375" s="79">
        <v>0</v>
      </c>
      <c r="BF375" s="77">
        <v>0</v>
      </c>
      <c r="BG375" s="344">
        <f t="shared" si="123"/>
        <v>3938458.5863636369</v>
      </c>
      <c r="BH375" s="187">
        <f t="shared" si="124"/>
        <v>54980730</v>
      </c>
      <c r="BJ375" s="50">
        <v>13172</v>
      </c>
      <c r="BK375" s="50" t="s">
        <v>3709</v>
      </c>
      <c r="BM375" s="50">
        <f t="shared" si="125"/>
        <v>0</v>
      </c>
    </row>
    <row r="376" spans="1:65" s="50" customFormat="1" ht="24" customHeight="1" x14ac:dyDescent="0.2">
      <c r="A376" s="181">
        <f t="shared" si="105"/>
        <v>2655495</v>
      </c>
      <c r="B376" s="296">
        <v>491</v>
      </c>
      <c r="C376" s="264">
        <v>274</v>
      </c>
      <c r="D376" s="297">
        <v>13173</v>
      </c>
      <c r="E376" s="241" t="s">
        <v>1275</v>
      </c>
      <c r="F376" s="242" t="s">
        <v>1276</v>
      </c>
      <c r="G376" s="285" t="s">
        <v>137</v>
      </c>
      <c r="H376" s="272" t="s">
        <v>1150</v>
      </c>
      <c r="I376" s="292" t="s">
        <v>2925</v>
      </c>
      <c r="J376" s="64" t="s">
        <v>1277</v>
      </c>
      <c r="K376" s="64" t="s">
        <v>1278</v>
      </c>
      <c r="L376" s="64" t="s">
        <v>1150</v>
      </c>
      <c r="M376" s="290" t="s">
        <v>137</v>
      </c>
      <c r="N376" s="98"/>
      <c r="O376" s="245" t="s">
        <v>2410</v>
      </c>
      <c r="P376" s="89"/>
      <c r="Q376" s="243">
        <v>30</v>
      </c>
      <c r="R376" s="245">
        <v>90</v>
      </c>
      <c r="S376" s="245">
        <v>0</v>
      </c>
      <c r="T376" s="245">
        <v>0</v>
      </c>
      <c r="U376" s="89">
        <v>0</v>
      </c>
      <c r="V376" s="260">
        <v>20</v>
      </c>
      <c r="W376" s="98">
        <v>0</v>
      </c>
      <c r="X376" s="83">
        <v>0</v>
      </c>
      <c r="Y376" s="98">
        <v>1</v>
      </c>
      <c r="Z376" s="64">
        <v>0</v>
      </c>
      <c r="AA376" s="315">
        <v>885165</v>
      </c>
      <c r="AB376" s="315">
        <v>0</v>
      </c>
      <c r="AC376" s="316">
        <f t="shared" si="106"/>
        <v>885165</v>
      </c>
      <c r="AD376" s="74">
        <v>4500000</v>
      </c>
      <c r="AE376" s="74">
        <v>6000000</v>
      </c>
      <c r="AF376" s="334">
        <f t="shared" si="107"/>
        <v>168986.04545454544</v>
      </c>
      <c r="AG376" s="112">
        <f t="shared" si="108"/>
        <v>26554950</v>
      </c>
      <c r="AH376" s="74">
        <f t="shared" si="109"/>
        <v>0</v>
      </c>
      <c r="AI376" s="74">
        <f t="shared" si="110"/>
        <v>15208744.09090909</v>
      </c>
      <c r="AJ376" s="74">
        <f t="shared" si="111"/>
        <v>0</v>
      </c>
      <c r="AK376" s="74">
        <f t="shared" si="112"/>
        <v>4500000</v>
      </c>
      <c r="AL376" s="74">
        <f t="shared" si="113"/>
        <v>6000000</v>
      </c>
      <c r="AM376" s="74">
        <f t="shared" si="114"/>
        <v>0</v>
      </c>
      <c r="AN376" s="74">
        <f t="shared" si="115"/>
        <v>0</v>
      </c>
      <c r="AO376" s="74">
        <f t="shared" si="116"/>
        <v>0</v>
      </c>
      <c r="AP376" s="74">
        <f t="shared" si="117"/>
        <v>4000000</v>
      </c>
      <c r="AQ376" s="74">
        <v>0</v>
      </c>
      <c r="AR376" s="74">
        <v>0</v>
      </c>
      <c r="AS376" s="74">
        <v>0</v>
      </c>
      <c r="AT376" s="79">
        <v>0</v>
      </c>
      <c r="AU376" s="81">
        <f t="shared" si="118"/>
        <v>56263694.090909094</v>
      </c>
      <c r="AV376" s="112">
        <f t="shared" si="119"/>
        <v>37825235.504545458</v>
      </c>
      <c r="AW376" s="74">
        <f t="shared" si="120"/>
        <v>56263694.090909094</v>
      </c>
      <c r="AX376" s="74">
        <f t="shared" si="121"/>
        <v>3938458.5863636369</v>
      </c>
      <c r="AY376" s="75">
        <f t="shared" si="122"/>
        <v>0</v>
      </c>
      <c r="AZ376" s="74">
        <v>0</v>
      </c>
      <c r="BA376" s="74">
        <v>0</v>
      </c>
      <c r="BB376" s="74">
        <v>0</v>
      </c>
      <c r="BC376" s="79">
        <v>0</v>
      </c>
      <c r="BD376" s="79">
        <v>0</v>
      </c>
      <c r="BE376" s="79">
        <v>0</v>
      </c>
      <c r="BF376" s="77">
        <v>0</v>
      </c>
      <c r="BG376" s="344">
        <f t="shared" si="123"/>
        <v>3938458.5863636369</v>
      </c>
      <c r="BH376" s="187">
        <f t="shared" si="124"/>
        <v>52325235</v>
      </c>
      <c r="BJ376" s="50">
        <v>13173</v>
      </c>
      <c r="BK376" s="50" t="s">
        <v>3710</v>
      </c>
      <c r="BM376" s="50">
        <f t="shared" si="125"/>
        <v>0</v>
      </c>
    </row>
    <row r="377" spans="1:65" s="50" customFormat="1" ht="24" customHeight="1" x14ac:dyDescent="0.2">
      <c r="A377" s="181">
        <f t="shared" si="105"/>
        <v>2655495</v>
      </c>
      <c r="B377" s="296">
        <v>494</v>
      </c>
      <c r="C377" s="264">
        <v>277</v>
      </c>
      <c r="D377" s="297">
        <v>13174</v>
      </c>
      <c r="E377" s="241" t="s">
        <v>1279</v>
      </c>
      <c r="F377" s="242" t="s">
        <v>1280</v>
      </c>
      <c r="G377" s="285" t="s">
        <v>137</v>
      </c>
      <c r="H377" s="272" t="s">
        <v>1150</v>
      </c>
      <c r="I377" s="292" t="s">
        <v>2928</v>
      </c>
      <c r="J377" s="64">
        <v>6279656845</v>
      </c>
      <c r="K377" s="64" t="s">
        <v>1281</v>
      </c>
      <c r="L377" s="64" t="s">
        <v>1150</v>
      </c>
      <c r="M377" s="290" t="s">
        <v>137</v>
      </c>
      <c r="N377" s="98"/>
      <c r="O377" s="245" t="s">
        <v>2410</v>
      </c>
      <c r="P377" s="89"/>
      <c r="Q377" s="243">
        <v>30</v>
      </c>
      <c r="R377" s="245">
        <v>90</v>
      </c>
      <c r="S377" s="245">
        <v>0</v>
      </c>
      <c r="T377" s="245">
        <v>0</v>
      </c>
      <c r="U377" s="89">
        <v>0</v>
      </c>
      <c r="V377" s="260">
        <v>20</v>
      </c>
      <c r="W377" s="98">
        <v>0</v>
      </c>
      <c r="X377" s="83">
        <v>0</v>
      </c>
      <c r="Y377" s="98">
        <v>0</v>
      </c>
      <c r="Z377" s="64">
        <v>0</v>
      </c>
      <c r="AA377" s="315">
        <v>885165</v>
      </c>
      <c r="AB377" s="315">
        <v>0</v>
      </c>
      <c r="AC377" s="316">
        <f t="shared" si="106"/>
        <v>885165</v>
      </c>
      <c r="AD377" s="74">
        <v>4500000</v>
      </c>
      <c r="AE377" s="74">
        <v>6000000</v>
      </c>
      <c r="AF377" s="334">
        <f t="shared" si="107"/>
        <v>168986.04545454544</v>
      </c>
      <c r="AG377" s="112">
        <f t="shared" si="108"/>
        <v>26554950</v>
      </c>
      <c r="AH377" s="74">
        <f t="shared" si="109"/>
        <v>0</v>
      </c>
      <c r="AI377" s="74">
        <f t="shared" si="110"/>
        <v>15208744.09090909</v>
      </c>
      <c r="AJ377" s="74">
        <f t="shared" si="111"/>
        <v>0</v>
      </c>
      <c r="AK377" s="74">
        <f t="shared" si="112"/>
        <v>4500000</v>
      </c>
      <c r="AL377" s="74">
        <f t="shared" si="113"/>
        <v>6000000</v>
      </c>
      <c r="AM377" s="74">
        <f t="shared" si="114"/>
        <v>0</v>
      </c>
      <c r="AN377" s="74">
        <f t="shared" si="115"/>
        <v>0</v>
      </c>
      <c r="AO377" s="74">
        <f t="shared" si="116"/>
        <v>0</v>
      </c>
      <c r="AP377" s="74">
        <f t="shared" si="117"/>
        <v>4000000</v>
      </c>
      <c r="AQ377" s="74">
        <v>0</v>
      </c>
      <c r="AR377" s="74">
        <v>0</v>
      </c>
      <c r="AS377" s="74">
        <v>0</v>
      </c>
      <c r="AT377" s="79">
        <v>0</v>
      </c>
      <c r="AU377" s="81">
        <f t="shared" si="118"/>
        <v>56263694.090909094</v>
      </c>
      <c r="AV377" s="112">
        <f t="shared" si="119"/>
        <v>37825235.504545458</v>
      </c>
      <c r="AW377" s="74">
        <f t="shared" si="120"/>
        <v>56263694.090909094</v>
      </c>
      <c r="AX377" s="74">
        <f t="shared" si="121"/>
        <v>3938458.5863636369</v>
      </c>
      <c r="AY377" s="75">
        <f t="shared" si="122"/>
        <v>0</v>
      </c>
      <c r="AZ377" s="74">
        <v>0</v>
      </c>
      <c r="BA377" s="74">
        <v>0</v>
      </c>
      <c r="BB377" s="74">
        <v>0</v>
      </c>
      <c r="BC377" s="79">
        <v>0</v>
      </c>
      <c r="BD377" s="79">
        <v>0</v>
      </c>
      <c r="BE377" s="79">
        <v>0</v>
      </c>
      <c r="BF377" s="77">
        <v>0</v>
      </c>
      <c r="BG377" s="344">
        <f t="shared" si="123"/>
        <v>3938458.5863636369</v>
      </c>
      <c r="BH377" s="187">
        <f t="shared" si="124"/>
        <v>52325235</v>
      </c>
      <c r="BJ377" s="50">
        <v>13174</v>
      </c>
      <c r="BK377" s="50" t="s">
        <v>3711</v>
      </c>
      <c r="BM377" s="50">
        <f t="shared" si="125"/>
        <v>0</v>
      </c>
    </row>
    <row r="378" spans="1:65" s="50" customFormat="1" ht="24" customHeight="1" x14ac:dyDescent="0.2">
      <c r="A378" s="181">
        <f t="shared" si="105"/>
        <v>2655495</v>
      </c>
      <c r="B378" s="296">
        <v>492</v>
      </c>
      <c r="C378" s="264">
        <v>275</v>
      </c>
      <c r="D378" s="297">
        <v>13175</v>
      </c>
      <c r="E378" s="241" t="s">
        <v>456</v>
      </c>
      <c r="F378" s="242" t="s">
        <v>1282</v>
      </c>
      <c r="G378" s="285" t="s">
        <v>137</v>
      </c>
      <c r="H378" s="272" t="s">
        <v>1150</v>
      </c>
      <c r="I378" s="292" t="s">
        <v>2926</v>
      </c>
      <c r="J378" s="64">
        <v>4980134602</v>
      </c>
      <c r="K378" s="64" t="s">
        <v>1283</v>
      </c>
      <c r="L378" s="64" t="s">
        <v>1150</v>
      </c>
      <c r="M378" s="290" t="s">
        <v>137</v>
      </c>
      <c r="N378" s="243" t="s">
        <v>2410</v>
      </c>
      <c r="O378" s="64"/>
      <c r="P378" s="89"/>
      <c r="Q378" s="243">
        <v>30</v>
      </c>
      <c r="R378" s="245">
        <v>120</v>
      </c>
      <c r="S378" s="245">
        <v>110</v>
      </c>
      <c r="T378" s="245">
        <v>29.33</v>
      </c>
      <c r="U378" s="89">
        <v>0</v>
      </c>
      <c r="V378" s="260">
        <v>15</v>
      </c>
      <c r="W378" s="98">
        <v>0</v>
      </c>
      <c r="X378" s="83">
        <v>0</v>
      </c>
      <c r="Y378" s="98">
        <v>0</v>
      </c>
      <c r="Z378" s="64">
        <v>0</v>
      </c>
      <c r="AA378" s="315">
        <v>885165</v>
      </c>
      <c r="AB378" s="315">
        <v>0</v>
      </c>
      <c r="AC378" s="316">
        <f t="shared" si="106"/>
        <v>885165</v>
      </c>
      <c r="AD378" s="74">
        <v>4500000</v>
      </c>
      <c r="AE378" s="74">
        <v>6000000</v>
      </c>
      <c r="AF378" s="334">
        <f t="shared" si="107"/>
        <v>168986.04545454544</v>
      </c>
      <c r="AG378" s="112">
        <f t="shared" si="108"/>
        <v>26554950</v>
      </c>
      <c r="AH378" s="74">
        <f t="shared" si="109"/>
        <v>0</v>
      </c>
      <c r="AI378" s="74">
        <f t="shared" si="110"/>
        <v>20278325.454545453</v>
      </c>
      <c r="AJ378" s="74">
        <f t="shared" si="111"/>
        <v>0</v>
      </c>
      <c r="AK378" s="74">
        <f t="shared" si="112"/>
        <v>4500000</v>
      </c>
      <c r="AL378" s="74">
        <f t="shared" si="113"/>
        <v>6000000</v>
      </c>
      <c r="AM378" s="74">
        <f t="shared" si="114"/>
        <v>4647116.25</v>
      </c>
      <c r="AN378" s="74">
        <f t="shared" si="115"/>
        <v>4956360.7131818179</v>
      </c>
      <c r="AO378" s="74">
        <f t="shared" si="116"/>
        <v>0</v>
      </c>
      <c r="AP378" s="74">
        <f t="shared" si="117"/>
        <v>3000000</v>
      </c>
      <c r="AQ378" s="74">
        <v>0</v>
      </c>
      <c r="AR378" s="74">
        <v>0</v>
      </c>
      <c r="AS378" s="74">
        <v>0</v>
      </c>
      <c r="AT378" s="79">
        <v>0</v>
      </c>
      <c r="AU378" s="81">
        <f t="shared" si="118"/>
        <v>69936752.417727262</v>
      </c>
      <c r="AV378" s="112">
        <f t="shared" si="119"/>
        <v>51541179.748486355</v>
      </c>
      <c r="AW378" s="74">
        <f t="shared" si="120"/>
        <v>69936752.417727262</v>
      </c>
      <c r="AX378" s="74">
        <f t="shared" si="121"/>
        <v>4895572.6692409087</v>
      </c>
      <c r="AY378" s="75">
        <f t="shared" si="122"/>
        <v>1154117.9748486355</v>
      </c>
      <c r="AZ378" s="74">
        <v>0</v>
      </c>
      <c r="BA378" s="74">
        <v>0</v>
      </c>
      <c r="BB378" s="74">
        <v>0</v>
      </c>
      <c r="BC378" s="79">
        <v>0</v>
      </c>
      <c r="BD378" s="79">
        <v>0</v>
      </c>
      <c r="BE378" s="79">
        <v>0</v>
      </c>
      <c r="BF378" s="77">
        <v>0</v>
      </c>
      <c r="BG378" s="344">
        <f t="shared" si="123"/>
        <v>6049690.6440895442</v>
      </c>
      <c r="BH378" s="187">
        <f t="shared" si="124"/>
        <v>63887061</v>
      </c>
      <c r="BJ378" s="50">
        <v>13175</v>
      </c>
      <c r="BK378" s="50" t="s">
        <v>3712</v>
      </c>
      <c r="BM378" s="50">
        <f t="shared" si="125"/>
        <v>0</v>
      </c>
    </row>
    <row r="379" spans="1:65" s="50" customFormat="1" ht="24" customHeight="1" x14ac:dyDescent="0.2">
      <c r="A379" s="181">
        <f t="shared" si="105"/>
        <v>2655495</v>
      </c>
      <c r="B379" s="296">
        <v>493</v>
      </c>
      <c r="C379" s="264">
        <v>276</v>
      </c>
      <c r="D379" s="297">
        <v>13176</v>
      </c>
      <c r="E379" s="241" t="s">
        <v>1284</v>
      </c>
      <c r="F379" s="242" t="s">
        <v>1285</v>
      </c>
      <c r="G379" s="285" t="s">
        <v>137</v>
      </c>
      <c r="H379" s="272" t="s">
        <v>1150</v>
      </c>
      <c r="I379" s="292" t="s">
        <v>2927</v>
      </c>
      <c r="J379" s="64">
        <v>6269669162</v>
      </c>
      <c r="K379" s="64" t="s">
        <v>1286</v>
      </c>
      <c r="L379" s="64" t="s">
        <v>1150</v>
      </c>
      <c r="M379" s="290" t="s">
        <v>137</v>
      </c>
      <c r="N379" s="243" t="s">
        <v>2410</v>
      </c>
      <c r="O379" s="64"/>
      <c r="P379" s="89"/>
      <c r="Q379" s="243">
        <v>30</v>
      </c>
      <c r="R379" s="245">
        <v>120</v>
      </c>
      <c r="S379" s="245">
        <v>110</v>
      </c>
      <c r="T379" s="245">
        <v>29.33</v>
      </c>
      <c r="U379" s="89">
        <v>0</v>
      </c>
      <c r="V379" s="260">
        <v>15</v>
      </c>
      <c r="W379" s="98">
        <v>0</v>
      </c>
      <c r="X379" s="83">
        <v>0</v>
      </c>
      <c r="Y379" s="98">
        <v>1</v>
      </c>
      <c r="Z379" s="64">
        <v>1</v>
      </c>
      <c r="AA379" s="315">
        <v>885165</v>
      </c>
      <c r="AB379" s="315">
        <v>0</v>
      </c>
      <c r="AC379" s="316">
        <f t="shared" si="106"/>
        <v>885165</v>
      </c>
      <c r="AD379" s="74">
        <v>4500000</v>
      </c>
      <c r="AE379" s="74">
        <v>6000000</v>
      </c>
      <c r="AF379" s="334">
        <f t="shared" si="107"/>
        <v>168986.04545454544</v>
      </c>
      <c r="AG379" s="112">
        <f t="shared" si="108"/>
        <v>26554950</v>
      </c>
      <c r="AH379" s="74">
        <f t="shared" si="109"/>
        <v>0</v>
      </c>
      <c r="AI379" s="74">
        <f t="shared" si="110"/>
        <v>20278325.454545453</v>
      </c>
      <c r="AJ379" s="74">
        <f t="shared" si="111"/>
        <v>2655495</v>
      </c>
      <c r="AK379" s="74">
        <f t="shared" si="112"/>
        <v>4500000</v>
      </c>
      <c r="AL379" s="74">
        <f t="shared" si="113"/>
        <v>6000000</v>
      </c>
      <c r="AM379" s="74">
        <f t="shared" si="114"/>
        <v>4647116.25</v>
      </c>
      <c r="AN379" s="74">
        <f t="shared" si="115"/>
        <v>4956360.7131818179</v>
      </c>
      <c r="AO379" s="74">
        <f t="shared" si="116"/>
        <v>0</v>
      </c>
      <c r="AP379" s="74">
        <f t="shared" si="117"/>
        <v>3000000</v>
      </c>
      <c r="AQ379" s="74">
        <v>0</v>
      </c>
      <c r="AR379" s="74">
        <v>0</v>
      </c>
      <c r="AS379" s="74">
        <v>0</v>
      </c>
      <c r="AT379" s="79">
        <v>0</v>
      </c>
      <c r="AU379" s="81">
        <f t="shared" si="118"/>
        <v>72592247.417727277</v>
      </c>
      <c r="AV379" s="112">
        <f t="shared" si="119"/>
        <v>51541179.74848637</v>
      </c>
      <c r="AW379" s="74">
        <f t="shared" si="120"/>
        <v>69936752.417727262</v>
      </c>
      <c r="AX379" s="74">
        <f t="shared" si="121"/>
        <v>4895572.6692409087</v>
      </c>
      <c r="AY379" s="75">
        <f t="shared" si="122"/>
        <v>1154117.9748486371</v>
      </c>
      <c r="AZ379" s="74">
        <v>0</v>
      </c>
      <c r="BA379" s="74">
        <v>0</v>
      </c>
      <c r="BB379" s="74">
        <v>0</v>
      </c>
      <c r="BC379" s="79">
        <v>0</v>
      </c>
      <c r="BD379" s="79">
        <v>0</v>
      </c>
      <c r="BE379" s="79">
        <v>0</v>
      </c>
      <c r="BF379" s="77">
        <v>0</v>
      </c>
      <c r="BG379" s="344">
        <f t="shared" si="123"/>
        <v>6049690.6440895461</v>
      </c>
      <c r="BH379" s="187">
        <f t="shared" si="124"/>
        <v>66542556</v>
      </c>
      <c r="BJ379" s="50">
        <v>13176</v>
      </c>
      <c r="BK379" s="50" t="s">
        <v>3713</v>
      </c>
      <c r="BM379" s="50">
        <f t="shared" si="125"/>
        <v>0</v>
      </c>
    </row>
    <row r="380" spans="1:65" s="50" customFormat="1" ht="24" customHeight="1" x14ac:dyDescent="0.4">
      <c r="A380" s="181">
        <f t="shared" si="105"/>
        <v>2655495</v>
      </c>
      <c r="B380" s="296">
        <v>495</v>
      </c>
      <c r="C380" s="264">
        <v>278</v>
      </c>
      <c r="D380" s="297">
        <v>13177</v>
      </c>
      <c r="E380" s="241" t="s">
        <v>1287</v>
      </c>
      <c r="F380" s="242" t="s">
        <v>1288</v>
      </c>
      <c r="G380" s="285" t="s">
        <v>137</v>
      </c>
      <c r="H380" s="272" t="s">
        <v>1150</v>
      </c>
      <c r="I380" s="292" t="s">
        <v>3166</v>
      </c>
      <c r="J380" s="68">
        <v>4679873612</v>
      </c>
      <c r="K380" s="64">
        <v>35090571</v>
      </c>
      <c r="L380" s="64"/>
      <c r="M380" s="290" t="s">
        <v>137</v>
      </c>
      <c r="N380" s="98"/>
      <c r="O380" s="245" t="s">
        <v>2410</v>
      </c>
      <c r="P380" s="89"/>
      <c r="Q380" s="243">
        <v>30</v>
      </c>
      <c r="R380" s="245">
        <v>90</v>
      </c>
      <c r="S380" s="245">
        <v>0</v>
      </c>
      <c r="T380" s="245">
        <v>0</v>
      </c>
      <c r="U380" s="89">
        <v>0</v>
      </c>
      <c r="V380" s="260">
        <v>20</v>
      </c>
      <c r="W380" s="98">
        <v>0</v>
      </c>
      <c r="X380" s="83">
        <v>0</v>
      </c>
      <c r="Y380" s="98">
        <v>0</v>
      </c>
      <c r="Z380" s="64">
        <v>0</v>
      </c>
      <c r="AA380" s="315">
        <v>885165</v>
      </c>
      <c r="AB380" s="315">
        <v>0</v>
      </c>
      <c r="AC380" s="316">
        <f t="shared" si="106"/>
        <v>885165</v>
      </c>
      <c r="AD380" s="74">
        <v>4500000</v>
      </c>
      <c r="AE380" s="74">
        <v>6000000</v>
      </c>
      <c r="AF380" s="334">
        <f t="shared" si="107"/>
        <v>168986.04545454544</v>
      </c>
      <c r="AG380" s="112">
        <f t="shared" si="108"/>
        <v>26554950</v>
      </c>
      <c r="AH380" s="74">
        <f t="shared" si="109"/>
        <v>0</v>
      </c>
      <c r="AI380" s="74">
        <f t="shared" si="110"/>
        <v>15208744.09090909</v>
      </c>
      <c r="AJ380" s="74">
        <f t="shared" si="111"/>
        <v>0</v>
      </c>
      <c r="AK380" s="74">
        <f t="shared" si="112"/>
        <v>4500000</v>
      </c>
      <c r="AL380" s="74">
        <f t="shared" si="113"/>
        <v>6000000</v>
      </c>
      <c r="AM380" s="74">
        <f t="shared" si="114"/>
        <v>0</v>
      </c>
      <c r="AN380" s="74">
        <f t="shared" si="115"/>
        <v>0</v>
      </c>
      <c r="AO380" s="74">
        <f t="shared" si="116"/>
        <v>0</v>
      </c>
      <c r="AP380" s="74">
        <f t="shared" si="117"/>
        <v>4000000</v>
      </c>
      <c r="AQ380" s="74">
        <v>0</v>
      </c>
      <c r="AR380" s="74">
        <v>0</v>
      </c>
      <c r="AS380" s="74">
        <v>0</v>
      </c>
      <c r="AT380" s="79">
        <v>0</v>
      </c>
      <c r="AU380" s="81">
        <f t="shared" si="118"/>
        <v>56263694.090909094</v>
      </c>
      <c r="AV380" s="112">
        <f t="shared" si="119"/>
        <v>37825235.504545458</v>
      </c>
      <c r="AW380" s="74">
        <f t="shared" si="120"/>
        <v>56263694.090909094</v>
      </c>
      <c r="AX380" s="74">
        <f t="shared" si="121"/>
        <v>3938458.5863636369</v>
      </c>
      <c r="AY380" s="75">
        <f t="shared" si="122"/>
        <v>0</v>
      </c>
      <c r="AZ380" s="74">
        <v>0</v>
      </c>
      <c r="BA380" s="74">
        <v>0</v>
      </c>
      <c r="BB380" s="74">
        <v>0</v>
      </c>
      <c r="BC380" s="79">
        <v>0</v>
      </c>
      <c r="BD380" s="79">
        <v>0</v>
      </c>
      <c r="BE380" s="79">
        <v>0</v>
      </c>
      <c r="BF380" s="77">
        <v>0</v>
      </c>
      <c r="BG380" s="344">
        <f t="shared" si="123"/>
        <v>3938458.5863636369</v>
      </c>
      <c r="BH380" s="187">
        <f t="shared" si="124"/>
        <v>52325235</v>
      </c>
      <c r="BJ380" s="50">
        <v>13177</v>
      </c>
      <c r="BK380" s="50" t="s">
        <v>3714</v>
      </c>
      <c r="BM380" s="50">
        <f t="shared" si="125"/>
        <v>0</v>
      </c>
    </row>
    <row r="381" spans="1:65" s="50" customFormat="1" ht="24" customHeight="1" x14ac:dyDescent="0.2">
      <c r="A381" s="181">
        <f t="shared" si="105"/>
        <v>2655495</v>
      </c>
      <c r="B381" s="296">
        <v>496</v>
      </c>
      <c r="C381" s="264">
        <v>279</v>
      </c>
      <c r="D381" s="297">
        <v>13178</v>
      </c>
      <c r="E381" s="241" t="s">
        <v>1289</v>
      </c>
      <c r="F381" s="242" t="s">
        <v>1290</v>
      </c>
      <c r="G381" s="285" t="s">
        <v>137</v>
      </c>
      <c r="H381" s="272" t="s">
        <v>1150</v>
      </c>
      <c r="I381" s="292" t="s">
        <v>1291</v>
      </c>
      <c r="J381" s="64" t="s">
        <v>1292</v>
      </c>
      <c r="K381" s="64">
        <v>36243573</v>
      </c>
      <c r="L381" s="64"/>
      <c r="M381" s="290" t="s">
        <v>137</v>
      </c>
      <c r="N381" s="98"/>
      <c r="O381" s="245" t="s">
        <v>2410</v>
      </c>
      <c r="P381" s="89"/>
      <c r="Q381" s="243">
        <v>30</v>
      </c>
      <c r="R381" s="245">
        <v>90</v>
      </c>
      <c r="S381" s="245">
        <v>0</v>
      </c>
      <c r="T381" s="245">
        <v>0</v>
      </c>
      <c r="U381" s="89">
        <v>0</v>
      </c>
      <c r="V381" s="260">
        <v>20</v>
      </c>
      <c r="W381" s="98">
        <v>0</v>
      </c>
      <c r="X381" s="83">
        <v>0</v>
      </c>
      <c r="Y381" s="98">
        <v>0</v>
      </c>
      <c r="Z381" s="64">
        <v>0</v>
      </c>
      <c r="AA381" s="315">
        <v>885165</v>
      </c>
      <c r="AB381" s="315">
        <v>0</v>
      </c>
      <c r="AC381" s="316">
        <f t="shared" si="106"/>
        <v>885165</v>
      </c>
      <c r="AD381" s="74">
        <v>4500000</v>
      </c>
      <c r="AE381" s="74">
        <v>6000000</v>
      </c>
      <c r="AF381" s="334">
        <f t="shared" si="107"/>
        <v>168986.04545454544</v>
      </c>
      <c r="AG381" s="112">
        <f t="shared" si="108"/>
        <v>26554950</v>
      </c>
      <c r="AH381" s="74">
        <f t="shared" si="109"/>
        <v>0</v>
      </c>
      <c r="AI381" s="74">
        <f t="shared" si="110"/>
        <v>15208744.09090909</v>
      </c>
      <c r="AJ381" s="74">
        <f t="shared" si="111"/>
        <v>0</v>
      </c>
      <c r="AK381" s="74">
        <f t="shared" si="112"/>
        <v>4500000</v>
      </c>
      <c r="AL381" s="74">
        <f t="shared" si="113"/>
        <v>6000000</v>
      </c>
      <c r="AM381" s="74">
        <f t="shared" si="114"/>
        <v>0</v>
      </c>
      <c r="AN381" s="74">
        <f t="shared" si="115"/>
        <v>0</v>
      </c>
      <c r="AO381" s="74">
        <f t="shared" si="116"/>
        <v>0</v>
      </c>
      <c r="AP381" s="74">
        <f t="shared" si="117"/>
        <v>4000000</v>
      </c>
      <c r="AQ381" s="74">
        <v>0</v>
      </c>
      <c r="AR381" s="74">
        <v>0</v>
      </c>
      <c r="AS381" s="74">
        <v>0</v>
      </c>
      <c r="AT381" s="79">
        <v>0</v>
      </c>
      <c r="AU381" s="81">
        <f t="shared" si="118"/>
        <v>56263694.090909094</v>
      </c>
      <c r="AV381" s="112">
        <f t="shared" si="119"/>
        <v>37825235.504545458</v>
      </c>
      <c r="AW381" s="74">
        <f t="shared" si="120"/>
        <v>56263694.090909094</v>
      </c>
      <c r="AX381" s="74">
        <f t="shared" si="121"/>
        <v>3938458.5863636369</v>
      </c>
      <c r="AY381" s="75">
        <f t="shared" si="122"/>
        <v>0</v>
      </c>
      <c r="AZ381" s="74">
        <v>0</v>
      </c>
      <c r="BA381" s="74">
        <v>0</v>
      </c>
      <c r="BB381" s="74">
        <v>0</v>
      </c>
      <c r="BC381" s="79">
        <v>0</v>
      </c>
      <c r="BD381" s="79">
        <v>0</v>
      </c>
      <c r="BE381" s="79">
        <v>0</v>
      </c>
      <c r="BF381" s="77">
        <v>0</v>
      </c>
      <c r="BG381" s="344">
        <f t="shared" si="123"/>
        <v>3938458.5863636369</v>
      </c>
      <c r="BH381" s="187">
        <f t="shared" si="124"/>
        <v>52325235</v>
      </c>
      <c r="BJ381" s="50">
        <v>13178</v>
      </c>
      <c r="BK381" s="50" t="s">
        <v>3715</v>
      </c>
      <c r="BM381" s="50">
        <f t="shared" si="125"/>
        <v>0</v>
      </c>
    </row>
    <row r="382" spans="1:65" s="50" customFormat="1" ht="24" customHeight="1" x14ac:dyDescent="0.2">
      <c r="A382" s="181">
        <f t="shared" si="105"/>
        <v>2655495</v>
      </c>
      <c r="B382" s="296">
        <v>93</v>
      </c>
      <c r="C382" s="264">
        <v>98</v>
      </c>
      <c r="D382" s="297">
        <v>13179</v>
      </c>
      <c r="E382" s="251" t="s">
        <v>1293</v>
      </c>
      <c r="F382" s="252" t="s">
        <v>277</v>
      </c>
      <c r="G382" s="251" t="s">
        <v>87</v>
      </c>
      <c r="H382" s="272" t="s">
        <v>1294</v>
      </c>
      <c r="I382" s="292" t="s">
        <v>2544</v>
      </c>
      <c r="J382" s="64">
        <v>4539968033</v>
      </c>
      <c r="K382" s="64" t="s">
        <v>1295</v>
      </c>
      <c r="L382" s="64" t="s">
        <v>1294</v>
      </c>
      <c r="M382" s="290" t="s">
        <v>2380</v>
      </c>
      <c r="N382" s="98"/>
      <c r="O382" s="64"/>
      <c r="P382" s="89"/>
      <c r="Q382" s="253">
        <v>30</v>
      </c>
      <c r="R382" s="254">
        <v>31</v>
      </c>
      <c r="S382" s="64">
        <v>0</v>
      </c>
      <c r="T382" s="64">
        <v>0</v>
      </c>
      <c r="U382" s="89">
        <v>0</v>
      </c>
      <c r="V382" s="258">
        <v>21</v>
      </c>
      <c r="W382" s="98">
        <v>0</v>
      </c>
      <c r="X382" s="83">
        <v>0</v>
      </c>
      <c r="Y382" s="98">
        <v>0</v>
      </c>
      <c r="Z382" s="64">
        <v>0</v>
      </c>
      <c r="AA382" s="323">
        <v>1477052</v>
      </c>
      <c r="AB382" s="323">
        <v>46667</v>
      </c>
      <c r="AC382" s="324">
        <f t="shared" si="106"/>
        <v>1523719</v>
      </c>
      <c r="AD382" s="74">
        <v>4500000</v>
      </c>
      <c r="AE382" s="74">
        <v>6000000</v>
      </c>
      <c r="AF382" s="334">
        <f t="shared" si="107"/>
        <v>290891.80909090908</v>
      </c>
      <c r="AG382" s="112">
        <f t="shared" si="108"/>
        <v>44311560</v>
      </c>
      <c r="AH382" s="74">
        <f t="shared" si="109"/>
        <v>1400010</v>
      </c>
      <c r="AI382" s="74">
        <f t="shared" si="110"/>
        <v>9017646.081818182</v>
      </c>
      <c r="AJ382" s="74">
        <f t="shared" si="111"/>
        <v>0</v>
      </c>
      <c r="AK382" s="74">
        <f t="shared" si="112"/>
        <v>4500000</v>
      </c>
      <c r="AL382" s="74">
        <f t="shared" si="113"/>
        <v>6000000</v>
      </c>
      <c r="AM382" s="74">
        <f t="shared" si="114"/>
        <v>0</v>
      </c>
      <c r="AN382" s="74">
        <f t="shared" si="115"/>
        <v>0</v>
      </c>
      <c r="AO382" s="74">
        <f t="shared" si="116"/>
        <v>0</v>
      </c>
      <c r="AP382" s="74">
        <f t="shared" si="117"/>
        <v>4200000</v>
      </c>
      <c r="AQ382" s="74">
        <v>0</v>
      </c>
      <c r="AR382" s="74">
        <v>0</v>
      </c>
      <c r="AS382" s="74">
        <v>0</v>
      </c>
      <c r="AT382" s="79">
        <v>0</v>
      </c>
      <c r="AU382" s="81">
        <f t="shared" si="118"/>
        <v>69429216.081818178</v>
      </c>
      <c r="AV382" s="112">
        <f t="shared" si="119"/>
        <v>49869170.956090905</v>
      </c>
      <c r="AW382" s="74">
        <f t="shared" si="120"/>
        <v>69429216.081818178</v>
      </c>
      <c r="AX382" s="74">
        <f t="shared" si="121"/>
        <v>4860045.1257272726</v>
      </c>
      <c r="AY382" s="75">
        <f t="shared" si="122"/>
        <v>986917.09560909052</v>
      </c>
      <c r="AZ382" s="74">
        <v>0</v>
      </c>
      <c r="BA382" s="74">
        <v>0</v>
      </c>
      <c r="BB382" s="74">
        <v>0</v>
      </c>
      <c r="BC382" s="79">
        <v>0</v>
      </c>
      <c r="BD382" s="79">
        <v>0</v>
      </c>
      <c r="BE382" s="79">
        <v>0</v>
      </c>
      <c r="BF382" s="77">
        <v>0</v>
      </c>
      <c r="BG382" s="344">
        <f t="shared" si="123"/>
        <v>5846962.2213363629</v>
      </c>
      <c r="BH382" s="187">
        <f t="shared" si="124"/>
        <v>63582253</v>
      </c>
      <c r="BJ382" s="50">
        <v>13179</v>
      </c>
      <c r="BK382" s="50" t="s">
        <v>3716</v>
      </c>
      <c r="BM382" s="50">
        <f t="shared" si="125"/>
        <v>0</v>
      </c>
    </row>
    <row r="383" spans="1:65" s="50" customFormat="1" ht="24" customHeight="1" x14ac:dyDescent="0.2">
      <c r="A383" s="181">
        <f t="shared" si="105"/>
        <v>2655495</v>
      </c>
      <c r="B383" s="296">
        <v>92</v>
      </c>
      <c r="C383" s="264">
        <v>97</v>
      </c>
      <c r="D383" s="297">
        <v>13180</v>
      </c>
      <c r="E383" s="251" t="s">
        <v>1296</v>
      </c>
      <c r="F383" s="252" t="s">
        <v>1297</v>
      </c>
      <c r="G383" s="251" t="s">
        <v>87</v>
      </c>
      <c r="H383" s="272" t="s">
        <v>1294</v>
      </c>
      <c r="I383" s="292" t="s">
        <v>2543</v>
      </c>
      <c r="J383" s="64">
        <v>4490136803</v>
      </c>
      <c r="K383" s="64" t="s">
        <v>1298</v>
      </c>
      <c r="L383" s="64" t="s">
        <v>1294</v>
      </c>
      <c r="M383" s="290" t="s">
        <v>2380</v>
      </c>
      <c r="N383" s="98"/>
      <c r="O383" s="64"/>
      <c r="P383" s="89"/>
      <c r="Q383" s="253">
        <v>30</v>
      </c>
      <c r="R383" s="254">
        <v>18</v>
      </c>
      <c r="S383" s="64">
        <v>0</v>
      </c>
      <c r="T383" s="64">
        <v>0</v>
      </c>
      <c r="U383" s="89">
        <v>0</v>
      </c>
      <c r="V383" s="258">
        <v>21</v>
      </c>
      <c r="W383" s="98">
        <v>0</v>
      </c>
      <c r="X383" s="83">
        <v>0</v>
      </c>
      <c r="Y383" s="98">
        <v>0</v>
      </c>
      <c r="Z383" s="64">
        <v>0</v>
      </c>
      <c r="AA383" s="323">
        <v>1477052</v>
      </c>
      <c r="AB383" s="323">
        <v>46667</v>
      </c>
      <c r="AC383" s="324">
        <f t="shared" si="106"/>
        <v>1523719</v>
      </c>
      <c r="AD383" s="74">
        <v>4500000</v>
      </c>
      <c r="AE383" s="74">
        <v>6000000</v>
      </c>
      <c r="AF383" s="334">
        <f t="shared" si="107"/>
        <v>290891.80909090908</v>
      </c>
      <c r="AG383" s="112">
        <f t="shared" si="108"/>
        <v>44311560</v>
      </c>
      <c r="AH383" s="74">
        <f t="shared" si="109"/>
        <v>1400010</v>
      </c>
      <c r="AI383" s="74">
        <f t="shared" si="110"/>
        <v>5236052.5636363635</v>
      </c>
      <c r="AJ383" s="74">
        <f t="shared" si="111"/>
        <v>0</v>
      </c>
      <c r="AK383" s="74">
        <f t="shared" si="112"/>
        <v>4500000</v>
      </c>
      <c r="AL383" s="74">
        <f t="shared" si="113"/>
        <v>6000000</v>
      </c>
      <c r="AM383" s="74">
        <f t="shared" si="114"/>
        <v>0</v>
      </c>
      <c r="AN383" s="74">
        <f t="shared" si="115"/>
        <v>0</v>
      </c>
      <c r="AO383" s="74">
        <f t="shared" si="116"/>
        <v>0</v>
      </c>
      <c r="AP383" s="74">
        <f t="shared" si="117"/>
        <v>4200000</v>
      </c>
      <c r="AQ383" s="74">
        <v>0</v>
      </c>
      <c r="AR383" s="74">
        <v>0</v>
      </c>
      <c r="AS383" s="74">
        <v>0</v>
      </c>
      <c r="AT383" s="79">
        <v>0</v>
      </c>
      <c r="AU383" s="81">
        <f t="shared" si="118"/>
        <v>65647622.563636363</v>
      </c>
      <c r="AV383" s="112">
        <f t="shared" si="119"/>
        <v>46352288.984181821</v>
      </c>
      <c r="AW383" s="74">
        <f t="shared" si="120"/>
        <v>65647622.563636363</v>
      </c>
      <c r="AX383" s="74">
        <f t="shared" si="121"/>
        <v>4595333.5794545459</v>
      </c>
      <c r="AY383" s="75">
        <f t="shared" si="122"/>
        <v>635228.89841818216</v>
      </c>
      <c r="AZ383" s="74">
        <v>0</v>
      </c>
      <c r="BA383" s="74">
        <v>0</v>
      </c>
      <c r="BB383" s="74">
        <v>0</v>
      </c>
      <c r="BC383" s="79">
        <v>0</v>
      </c>
      <c r="BD383" s="79">
        <v>0</v>
      </c>
      <c r="BE383" s="79">
        <v>0</v>
      </c>
      <c r="BF383" s="77">
        <v>0</v>
      </c>
      <c r="BG383" s="344">
        <f t="shared" si="123"/>
        <v>5230562.4778727284</v>
      </c>
      <c r="BH383" s="187">
        <f t="shared" si="124"/>
        <v>60417060</v>
      </c>
      <c r="BJ383" s="50">
        <v>13180</v>
      </c>
      <c r="BK383" s="50" t="s">
        <v>3717</v>
      </c>
      <c r="BM383" s="50">
        <f t="shared" si="125"/>
        <v>0</v>
      </c>
    </row>
    <row r="384" spans="1:65" s="50" customFormat="1" ht="24" customHeight="1" x14ac:dyDescent="0.2">
      <c r="A384" s="181">
        <f t="shared" si="105"/>
        <v>2655495</v>
      </c>
      <c r="B384" s="296">
        <v>94</v>
      </c>
      <c r="C384" s="264">
        <v>99</v>
      </c>
      <c r="D384" s="297">
        <v>13181</v>
      </c>
      <c r="E384" s="251" t="s">
        <v>1299</v>
      </c>
      <c r="F384" s="252" t="s">
        <v>86</v>
      </c>
      <c r="G384" s="251" t="s">
        <v>87</v>
      </c>
      <c r="H384" s="272" t="s">
        <v>1294</v>
      </c>
      <c r="I384" s="292" t="s">
        <v>2545</v>
      </c>
      <c r="J384" s="64">
        <v>4501115475</v>
      </c>
      <c r="K384" s="64" t="s">
        <v>1300</v>
      </c>
      <c r="L384" s="64" t="s">
        <v>1294</v>
      </c>
      <c r="M384" s="305" t="s">
        <v>2383</v>
      </c>
      <c r="N384" s="98"/>
      <c r="O384" s="64"/>
      <c r="P384" s="89"/>
      <c r="Q384" s="253">
        <v>30</v>
      </c>
      <c r="R384" s="254">
        <v>8</v>
      </c>
      <c r="S384" s="64">
        <v>0</v>
      </c>
      <c r="T384" s="64">
        <v>0</v>
      </c>
      <c r="U384" s="89">
        <v>0</v>
      </c>
      <c r="V384" s="258">
        <v>20</v>
      </c>
      <c r="W384" s="98">
        <v>0</v>
      </c>
      <c r="X384" s="83">
        <v>0</v>
      </c>
      <c r="Y384" s="98">
        <v>0</v>
      </c>
      <c r="Z384" s="64">
        <v>0</v>
      </c>
      <c r="AA384" s="323">
        <v>1642901</v>
      </c>
      <c r="AB384" s="323">
        <v>0</v>
      </c>
      <c r="AC384" s="324">
        <f t="shared" si="106"/>
        <v>1642901</v>
      </c>
      <c r="AD384" s="74">
        <v>4500000</v>
      </c>
      <c r="AE384" s="74">
        <v>6000000</v>
      </c>
      <c r="AF384" s="334">
        <f t="shared" si="107"/>
        <v>313644.73636363639</v>
      </c>
      <c r="AG384" s="112">
        <f t="shared" si="108"/>
        <v>49287030</v>
      </c>
      <c r="AH384" s="74">
        <f t="shared" si="109"/>
        <v>0</v>
      </c>
      <c r="AI384" s="74">
        <f t="shared" si="110"/>
        <v>2509157.8909090911</v>
      </c>
      <c r="AJ384" s="74">
        <f t="shared" si="111"/>
        <v>0</v>
      </c>
      <c r="AK384" s="74">
        <f t="shared" si="112"/>
        <v>4500000</v>
      </c>
      <c r="AL384" s="74">
        <f t="shared" si="113"/>
        <v>6000000</v>
      </c>
      <c r="AM384" s="74">
        <f t="shared" si="114"/>
        <v>0</v>
      </c>
      <c r="AN384" s="74">
        <f t="shared" si="115"/>
        <v>0</v>
      </c>
      <c r="AO384" s="74">
        <f t="shared" si="116"/>
        <v>0</v>
      </c>
      <c r="AP384" s="74">
        <f t="shared" si="117"/>
        <v>4000000</v>
      </c>
      <c r="AQ384" s="74">
        <v>0</v>
      </c>
      <c r="AR384" s="74">
        <v>0</v>
      </c>
      <c r="AS384" s="74">
        <v>0</v>
      </c>
      <c r="AT384" s="79">
        <v>0</v>
      </c>
      <c r="AU384" s="81">
        <f t="shared" si="118"/>
        <v>66296187.890909091</v>
      </c>
      <c r="AV384" s="112">
        <f t="shared" si="119"/>
        <v>47155454.738545455</v>
      </c>
      <c r="AW384" s="74">
        <f t="shared" si="120"/>
        <v>66296187.890909091</v>
      </c>
      <c r="AX384" s="74">
        <f t="shared" si="121"/>
        <v>4640733.1523636365</v>
      </c>
      <c r="AY384" s="75">
        <f t="shared" si="122"/>
        <v>715545.4738545455</v>
      </c>
      <c r="AZ384" s="74">
        <v>0</v>
      </c>
      <c r="BA384" s="74">
        <v>0</v>
      </c>
      <c r="BB384" s="74">
        <v>0</v>
      </c>
      <c r="BC384" s="79">
        <v>0</v>
      </c>
      <c r="BD384" s="79">
        <v>0</v>
      </c>
      <c r="BE384" s="79">
        <v>0</v>
      </c>
      <c r="BF384" s="77">
        <v>0</v>
      </c>
      <c r="BG384" s="344">
        <f t="shared" si="123"/>
        <v>5356278.626218182</v>
      </c>
      <c r="BH384" s="187">
        <f t="shared" si="124"/>
        <v>60939909</v>
      </c>
      <c r="BJ384" s="50">
        <v>13181</v>
      </c>
      <c r="BK384" s="50" t="s">
        <v>3718</v>
      </c>
      <c r="BM384" s="50">
        <f t="shared" si="125"/>
        <v>0</v>
      </c>
    </row>
    <row r="385" spans="1:65" s="50" customFormat="1" ht="24" customHeight="1" x14ac:dyDescent="0.2">
      <c r="A385" s="181">
        <f t="shared" si="105"/>
        <v>2655495</v>
      </c>
      <c r="B385" s="296">
        <v>91</v>
      </c>
      <c r="C385" s="264">
        <v>96</v>
      </c>
      <c r="D385" s="297">
        <v>13182</v>
      </c>
      <c r="E385" s="251" t="s">
        <v>1301</v>
      </c>
      <c r="F385" s="252" t="s">
        <v>1302</v>
      </c>
      <c r="G385" s="251" t="s">
        <v>87</v>
      </c>
      <c r="H385" s="272" t="s">
        <v>1294</v>
      </c>
      <c r="I385" s="292" t="s">
        <v>2542</v>
      </c>
      <c r="J385" s="64">
        <v>6349609123</v>
      </c>
      <c r="K385" s="64" t="s">
        <v>1303</v>
      </c>
      <c r="L385" s="64" t="s">
        <v>1294</v>
      </c>
      <c r="M385" s="290" t="s">
        <v>2380</v>
      </c>
      <c r="N385" s="98"/>
      <c r="O385" s="64"/>
      <c r="P385" s="89"/>
      <c r="Q385" s="253">
        <v>30</v>
      </c>
      <c r="R385" s="254">
        <v>69</v>
      </c>
      <c r="S385" s="64">
        <v>0</v>
      </c>
      <c r="T385" s="64">
        <v>0</v>
      </c>
      <c r="U385" s="298">
        <f>1+1+1+1+1+1+1+1+1+1</f>
        <v>10</v>
      </c>
      <c r="V385" s="259">
        <v>13</v>
      </c>
      <c r="W385" s="98">
        <v>0</v>
      </c>
      <c r="X385" s="83">
        <v>0</v>
      </c>
      <c r="Y385" s="98">
        <v>0</v>
      </c>
      <c r="Z385" s="64">
        <v>0</v>
      </c>
      <c r="AA385" s="323">
        <v>1477052</v>
      </c>
      <c r="AB385" s="323">
        <v>46667</v>
      </c>
      <c r="AC385" s="324">
        <f t="shared" si="106"/>
        <v>1523719</v>
      </c>
      <c r="AD385" s="74">
        <v>4500000</v>
      </c>
      <c r="AE385" s="74">
        <v>6000000</v>
      </c>
      <c r="AF385" s="334">
        <f t="shared" si="107"/>
        <v>290891.80909090908</v>
      </c>
      <c r="AG385" s="112">
        <f t="shared" si="108"/>
        <v>44311560</v>
      </c>
      <c r="AH385" s="74">
        <f t="shared" si="109"/>
        <v>1400010</v>
      </c>
      <c r="AI385" s="74">
        <f t="shared" si="110"/>
        <v>20071534.827272728</v>
      </c>
      <c r="AJ385" s="74">
        <f t="shared" si="111"/>
        <v>0</v>
      </c>
      <c r="AK385" s="74">
        <f t="shared" si="112"/>
        <v>4500000</v>
      </c>
      <c r="AL385" s="74">
        <f t="shared" si="113"/>
        <v>6000000</v>
      </c>
      <c r="AM385" s="74">
        <f t="shared" si="114"/>
        <v>0</v>
      </c>
      <c r="AN385" s="74">
        <f t="shared" si="115"/>
        <v>0</v>
      </c>
      <c r="AO385" s="74">
        <f t="shared" si="116"/>
        <v>15237190</v>
      </c>
      <c r="AP385" s="74">
        <f t="shared" si="117"/>
        <v>2600000</v>
      </c>
      <c r="AQ385" s="74">
        <v>0</v>
      </c>
      <c r="AR385" s="74">
        <v>0</v>
      </c>
      <c r="AS385" s="74">
        <v>0</v>
      </c>
      <c r="AT385" s="79">
        <v>0</v>
      </c>
      <c r="AU385" s="81">
        <f t="shared" si="118"/>
        <v>94120294.827272728</v>
      </c>
      <c r="AV385" s="112">
        <f t="shared" si="119"/>
        <v>60261287.489363641</v>
      </c>
      <c r="AW385" s="74">
        <f t="shared" si="120"/>
        <v>78883104.827272728</v>
      </c>
      <c r="AX385" s="74">
        <f t="shared" si="121"/>
        <v>5521817.3379090913</v>
      </c>
      <c r="AY385" s="75">
        <f t="shared" si="122"/>
        <v>2026128.7489363642</v>
      </c>
      <c r="AZ385" s="74">
        <v>0</v>
      </c>
      <c r="BA385" s="74">
        <v>0</v>
      </c>
      <c r="BB385" s="74">
        <v>0</v>
      </c>
      <c r="BC385" s="79">
        <v>0</v>
      </c>
      <c r="BD385" s="79">
        <v>0</v>
      </c>
      <c r="BE385" s="79">
        <v>0</v>
      </c>
      <c r="BF385" s="77">
        <v>0</v>
      </c>
      <c r="BG385" s="344">
        <f t="shared" si="123"/>
        <v>7547946.0868454557</v>
      </c>
      <c r="BH385" s="187">
        <f t="shared" si="124"/>
        <v>86572348</v>
      </c>
      <c r="BJ385" s="50">
        <v>13182</v>
      </c>
      <c r="BK385" s="50" t="s">
        <v>3719</v>
      </c>
      <c r="BM385" s="50">
        <f t="shared" si="125"/>
        <v>0</v>
      </c>
    </row>
    <row r="386" spans="1:65" s="50" customFormat="1" ht="24" customHeight="1" x14ac:dyDescent="0.2">
      <c r="A386" s="181">
        <f t="shared" si="105"/>
        <v>2655495</v>
      </c>
      <c r="B386" s="296">
        <v>90</v>
      </c>
      <c r="C386" s="264">
        <v>95</v>
      </c>
      <c r="D386" s="297">
        <v>13183</v>
      </c>
      <c r="E386" s="251" t="s">
        <v>634</v>
      </c>
      <c r="F386" s="252" t="s">
        <v>1304</v>
      </c>
      <c r="G386" s="251" t="s">
        <v>87</v>
      </c>
      <c r="H386" s="272" t="s">
        <v>1294</v>
      </c>
      <c r="I386" s="292" t="s">
        <v>1305</v>
      </c>
      <c r="J386" s="64">
        <v>4539918230</v>
      </c>
      <c r="K386" s="64" t="s">
        <v>1306</v>
      </c>
      <c r="L386" s="64" t="s">
        <v>1294</v>
      </c>
      <c r="M386" s="290" t="s">
        <v>2383</v>
      </c>
      <c r="N386" s="98"/>
      <c r="O386" s="64"/>
      <c r="P386" s="89"/>
      <c r="Q386" s="253">
        <v>30</v>
      </c>
      <c r="R386" s="254">
        <v>5</v>
      </c>
      <c r="S386" s="64">
        <v>0</v>
      </c>
      <c r="T386" s="64">
        <v>0</v>
      </c>
      <c r="U386" s="298">
        <f>1+1+1+1+1</f>
        <v>5</v>
      </c>
      <c r="V386" s="259">
        <v>15</v>
      </c>
      <c r="W386" s="98">
        <v>0</v>
      </c>
      <c r="X386" s="83">
        <v>0</v>
      </c>
      <c r="Y386" s="98">
        <v>0</v>
      </c>
      <c r="Z386" s="64">
        <v>0</v>
      </c>
      <c r="AA386" s="323">
        <v>1642901</v>
      </c>
      <c r="AB386" s="323">
        <v>46667</v>
      </c>
      <c r="AC386" s="324">
        <f t="shared" si="106"/>
        <v>1689568</v>
      </c>
      <c r="AD386" s="74">
        <v>4500000</v>
      </c>
      <c r="AE386" s="74">
        <v>6000000</v>
      </c>
      <c r="AF386" s="334">
        <f t="shared" si="107"/>
        <v>322553.89090909087</v>
      </c>
      <c r="AG386" s="112">
        <f t="shared" si="108"/>
        <v>49287030</v>
      </c>
      <c r="AH386" s="74">
        <f t="shared" si="109"/>
        <v>1400010</v>
      </c>
      <c r="AI386" s="74">
        <f t="shared" si="110"/>
        <v>1612769.4545454544</v>
      </c>
      <c r="AJ386" s="74">
        <f t="shared" si="111"/>
        <v>0</v>
      </c>
      <c r="AK386" s="74">
        <f t="shared" si="112"/>
        <v>4500000</v>
      </c>
      <c r="AL386" s="74">
        <f t="shared" si="113"/>
        <v>6000000</v>
      </c>
      <c r="AM386" s="74">
        <f t="shared" si="114"/>
        <v>0</v>
      </c>
      <c r="AN386" s="74">
        <f t="shared" si="115"/>
        <v>0</v>
      </c>
      <c r="AO386" s="74">
        <f t="shared" si="116"/>
        <v>8447840</v>
      </c>
      <c r="AP386" s="74">
        <f t="shared" si="117"/>
        <v>3000000</v>
      </c>
      <c r="AQ386" s="74">
        <v>0</v>
      </c>
      <c r="AR386" s="74">
        <v>0</v>
      </c>
      <c r="AS386" s="74">
        <v>0</v>
      </c>
      <c r="AT386" s="79">
        <v>0</v>
      </c>
      <c r="AU386" s="81">
        <f t="shared" si="118"/>
        <v>74247649.454545453</v>
      </c>
      <c r="AV386" s="112">
        <f t="shared" si="119"/>
        <v>47693822.792727269</v>
      </c>
      <c r="AW386" s="74">
        <f t="shared" si="120"/>
        <v>65799809.454545453</v>
      </c>
      <c r="AX386" s="74">
        <f t="shared" si="121"/>
        <v>4605986.6618181821</v>
      </c>
      <c r="AY386" s="75">
        <f t="shared" si="122"/>
        <v>769382.27927272697</v>
      </c>
      <c r="AZ386" s="74">
        <v>0</v>
      </c>
      <c r="BA386" s="74">
        <v>0</v>
      </c>
      <c r="BB386" s="74">
        <v>0</v>
      </c>
      <c r="BC386" s="79">
        <v>0</v>
      </c>
      <c r="BD386" s="79">
        <v>0</v>
      </c>
      <c r="BE386" s="79">
        <v>0</v>
      </c>
      <c r="BF386" s="77">
        <v>0</v>
      </c>
      <c r="BG386" s="344">
        <f t="shared" si="123"/>
        <v>5375368.9410909088</v>
      </c>
      <c r="BH386" s="187">
        <f t="shared" si="124"/>
        <v>68872280</v>
      </c>
      <c r="BJ386" s="50">
        <v>13183</v>
      </c>
      <c r="BK386" s="50" t="s">
        <v>3720</v>
      </c>
      <c r="BM386" s="50">
        <f t="shared" si="125"/>
        <v>0</v>
      </c>
    </row>
    <row r="387" spans="1:65" s="50" customFormat="1" ht="24" customHeight="1" x14ac:dyDescent="0.2">
      <c r="A387" s="181">
        <f t="shared" si="105"/>
        <v>2655495</v>
      </c>
      <c r="B387" s="296">
        <v>565</v>
      </c>
      <c r="C387" s="264">
        <v>358</v>
      </c>
      <c r="D387" s="297">
        <v>13184</v>
      </c>
      <c r="E387" s="241" t="s">
        <v>946</v>
      </c>
      <c r="F387" s="242" t="s">
        <v>1307</v>
      </c>
      <c r="G387" s="285" t="s">
        <v>137</v>
      </c>
      <c r="H387" s="272" t="s">
        <v>1294</v>
      </c>
      <c r="I387" s="292" t="s">
        <v>2986</v>
      </c>
      <c r="J387" s="64">
        <v>4520043001</v>
      </c>
      <c r="K387" s="64" t="s">
        <v>1308</v>
      </c>
      <c r="L387" s="64" t="s">
        <v>1294</v>
      </c>
      <c r="M387" s="290" t="s">
        <v>137</v>
      </c>
      <c r="N387" s="243" t="s">
        <v>2410</v>
      </c>
      <c r="O387" s="64"/>
      <c r="P387" s="89"/>
      <c r="Q387" s="243">
        <v>30</v>
      </c>
      <c r="R387" s="245">
        <v>120</v>
      </c>
      <c r="S387" s="245">
        <v>110</v>
      </c>
      <c r="T387" s="245">
        <v>29.33</v>
      </c>
      <c r="U387" s="89">
        <v>0</v>
      </c>
      <c r="V387" s="260">
        <v>15</v>
      </c>
      <c r="W387" s="98">
        <v>0</v>
      </c>
      <c r="X387" s="83">
        <v>0</v>
      </c>
      <c r="Y387" s="98">
        <v>0</v>
      </c>
      <c r="Z387" s="64">
        <v>0</v>
      </c>
      <c r="AA387" s="315">
        <v>885165</v>
      </c>
      <c r="AB387" s="315">
        <v>0</v>
      </c>
      <c r="AC387" s="316">
        <f t="shared" si="106"/>
        <v>885165</v>
      </c>
      <c r="AD387" s="74">
        <v>4500000</v>
      </c>
      <c r="AE387" s="74">
        <v>6000000</v>
      </c>
      <c r="AF387" s="334">
        <f t="shared" si="107"/>
        <v>168986.04545454544</v>
      </c>
      <c r="AG387" s="112">
        <f t="shared" si="108"/>
        <v>26554950</v>
      </c>
      <c r="AH387" s="74">
        <f t="shared" si="109"/>
        <v>0</v>
      </c>
      <c r="AI387" s="74">
        <f t="shared" si="110"/>
        <v>20278325.454545453</v>
      </c>
      <c r="AJ387" s="74">
        <f t="shared" si="111"/>
        <v>0</v>
      </c>
      <c r="AK387" s="74">
        <f t="shared" si="112"/>
        <v>4500000</v>
      </c>
      <c r="AL387" s="74">
        <f t="shared" si="113"/>
        <v>6000000</v>
      </c>
      <c r="AM387" s="74">
        <f t="shared" si="114"/>
        <v>4647116.25</v>
      </c>
      <c r="AN387" s="74">
        <f t="shared" si="115"/>
        <v>4956360.7131818179</v>
      </c>
      <c r="AO387" s="74">
        <f t="shared" si="116"/>
        <v>0</v>
      </c>
      <c r="AP387" s="74">
        <f t="shared" si="117"/>
        <v>3000000</v>
      </c>
      <c r="AQ387" s="74">
        <v>0</v>
      </c>
      <c r="AR387" s="74">
        <v>0</v>
      </c>
      <c r="AS387" s="74">
        <v>0</v>
      </c>
      <c r="AT387" s="79">
        <v>0</v>
      </c>
      <c r="AU387" s="81">
        <f t="shared" si="118"/>
        <v>69936752.417727262</v>
      </c>
      <c r="AV387" s="112">
        <f t="shared" si="119"/>
        <v>51541179.748486355</v>
      </c>
      <c r="AW387" s="74">
        <f t="shared" si="120"/>
        <v>69936752.417727262</v>
      </c>
      <c r="AX387" s="74">
        <f t="shared" si="121"/>
        <v>4895572.6692409087</v>
      </c>
      <c r="AY387" s="75">
        <f t="shared" si="122"/>
        <v>1154117.9748486355</v>
      </c>
      <c r="AZ387" s="74">
        <v>0</v>
      </c>
      <c r="BA387" s="74">
        <v>0</v>
      </c>
      <c r="BB387" s="74">
        <v>0</v>
      </c>
      <c r="BC387" s="79">
        <v>0</v>
      </c>
      <c r="BD387" s="79">
        <v>0</v>
      </c>
      <c r="BE387" s="79">
        <v>0</v>
      </c>
      <c r="BF387" s="77">
        <v>0</v>
      </c>
      <c r="BG387" s="344">
        <f t="shared" si="123"/>
        <v>6049690.6440895442</v>
      </c>
      <c r="BH387" s="187">
        <f t="shared" si="124"/>
        <v>63887061</v>
      </c>
      <c r="BJ387" s="50">
        <v>13184</v>
      </c>
      <c r="BK387" s="50" t="s">
        <v>3721</v>
      </c>
      <c r="BM387" s="50">
        <f t="shared" si="125"/>
        <v>0</v>
      </c>
    </row>
    <row r="388" spans="1:65" s="50" customFormat="1" ht="24" customHeight="1" x14ac:dyDescent="0.2">
      <c r="A388" s="181">
        <f t="shared" si="105"/>
        <v>2655495</v>
      </c>
      <c r="B388" s="296">
        <v>564</v>
      </c>
      <c r="C388" s="264">
        <v>357</v>
      </c>
      <c r="D388" s="297">
        <v>13185</v>
      </c>
      <c r="E388" s="241" t="s">
        <v>694</v>
      </c>
      <c r="F388" s="242" t="s">
        <v>1309</v>
      </c>
      <c r="G388" s="285" t="s">
        <v>137</v>
      </c>
      <c r="H388" s="272" t="s">
        <v>1294</v>
      </c>
      <c r="I388" s="292" t="s">
        <v>2985</v>
      </c>
      <c r="J388" s="64">
        <v>4520060362</v>
      </c>
      <c r="K388" s="64" t="s">
        <v>1310</v>
      </c>
      <c r="L388" s="64" t="s">
        <v>1294</v>
      </c>
      <c r="M388" s="290" t="s">
        <v>137</v>
      </c>
      <c r="N388" s="243" t="s">
        <v>2410</v>
      </c>
      <c r="O388" s="64"/>
      <c r="P388" s="89"/>
      <c r="Q388" s="243">
        <v>30</v>
      </c>
      <c r="R388" s="245">
        <v>120</v>
      </c>
      <c r="S388" s="245">
        <v>110</v>
      </c>
      <c r="T388" s="245">
        <v>29.33</v>
      </c>
      <c r="U388" s="89">
        <v>0</v>
      </c>
      <c r="V388" s="260">
        <v>15</v>
      </c>
      <c r="W388" s="98">
        <v>0</v>
      </c>
      <c r="X388" s="83">
        <v>0</v>
      </c>
      <c r="Y388" s="98">
        <v>0</v>
      </c>
      <c r="Z388" s="64">
        <v>0</v>
      </c>
      <c r="AA388" s="315">
        <v>885165</v>
      </c>
      <c r="AB388" s="315">
        <v>0</v>
      </c>
      <c r="AC388" s="316">
        <f t="shared" si="106"/>
        <v>885165</v>
      </c>
      <c r="AD388" s="74">
        <v>4500000</v>
      </c>
      <c r="AE388" s="74">
        <v>6000000</v>
      </c>
      <c r="AF388" s="334">
        <f t="shared" si="107"/>
        <v>168986.04545454544</v>
      </c>
      <c r="AG388" s="112">
        <f t="shared" si="108"/>
        <v>26554950</v>
      </c>
      <c r="AH388" s="74">
        <f t="shared" si="109"/>
        <v>0</v>
      </c>
      <c r="AI388" s="74">
        <f t="shared" si="110"/>
        <v>20278325.454545453</v>
      </c>
      <c r="AJ388" s="74">
        <f t="shared" si="111"/>
        <v>0</v>
      </c>
      <c r="AK388" s="74">
        <f t="shared" si="112"/>
        <v>4500000</v>
      </c>
      <c r="AL388" s="74">
        <f t="shared" si="113"/>
        <v>6000000</v>
      </c>
      <c r="AM388" s="74">
        <f t="shared" si="114"/>
        <v>4647116.25</v>
      </c>
      <c r="AN388" s="74">
        <f t="shared" si="115"/>
        <v>4956360.7131818179</v>
      </c>
      <c r="AO388" s="74">
        <f t="shared" si="116"/>
        <v>0</v>
      </c>
      <c r="AP388" s="74">
        <f t="shared" si="117"/>
        <v>3000000</v>
      </c>
      <c r="AQ388" s="74">
        <v>0</v>
      </c>
      <c r="AR388" s="74">
        <v>0</v>
      </c>
      <c r="AS388" s="74">
        <v>0</v>
      </c>
      <c r="AT388" s="79">
        <v>0</v>
      </c>
      <c r="AU388" s="81">
        <f t="shared" si="118"/>
        <v>69936752.417727262</v>
      </c>
      <c r="AV388" s="112">
        <f t="shared" si="119"/>
        <v>51541179.748486355</v>
      </c>
      <c r="AW388" s="74">
        <f t="shared" si="120"/>
        <v>69936752.417727262</v>
      </c>
      <c r="AX388" s="74">
        <f t="shared" si="121"/>
        <v>4895572.6692409087</v>
      </c>
      <c r="AY388" s="75">
        <f t="shared" si="122"/>
        <v>1154117.9748486355</v>
      </c>
      <c r="AZ388" s="74">
        <v>0</v>
      </c>
      <c r="BA388" s="74">
        <v>0</v>
      </c>
      <c r="BB388" s="74">
        <v>0</v>
      </c>
      <c r="BC388" s="79">
        <v>0</v>
      </c>
      <c r="BD388" s="79">
        <v>0</v>
      </c>
      <c r="BE388" s="79">
        <v>0</v>
      </c>
      <c r="BF388" s="77">
        <v>0</v>
      </c>
      <c r="BG388" s="344">
        <f t="shared" si="123"/>
        <v>6049690.6440895442</v>
      </c>
      <c r="BH388" s="187">
        <f t="shared" si="124"/>
        <v>63887061</v>
      </c>
      <c r="BJ388" s="50">
        <v>13185</v>
      </c>
      <c r="BK388" s="50" t="s">
        <v>3722</v>
      </c>
      <c r="BM388" s="50">
        <f t="shared" si="125"/>
        <v>0</v>
      </c>
    </row>
    <row r="389" spans="1:65" s="50" customFormat="1" ht="24" customHeight="1" x14ac:dyDescent="0.2">
      <c r="A389" s="181">
        <f t="shared" si="105"/>
        <v>2655495</v>
      </c>
      <c r="B389" s="296">
        <v>561</v>
      </c>
      <c r="C389" s="264">
        <v>355</v>
      </c>
      <c r="D389" s="297">
        <v>13186</v>
      </c>
      <c r="E389" s="241" t="s">
        <v>294</v>
      </c>
      <c r="F389" s="242" t="s">
        <v>1311</v>
      </c>
      <c r="G389" s="285" t="s">
        <v>137</v>
      </c>
      <c r="H389" s="272" t="s">
        <v>1294</v>
      </c>
      <c r="I389" s="292" t="s">
        <v>2982</v>
      </c>
      <c r="J389" s="64">
        <v>3329800410</v>
      </c>
      <c r="K389" s="64">
        <v>85159410</v>
      </c>
      <c r="L389" s="64" t="s">
        <v>1294</v>
      </c>
      <c r="M389" s="290" t="s">
        <v>137</v>
      </c>
      <c r="N389" s="243" t="s">
        <v>2410</v>
      </c>
      <c r="O389" s="64"/>
      <c r="P389" s="89"/>
      <c r="Q389" s="243">
        <v>30</v>
      </c>
      <c r="R389" s="245">
        <v>120</v>
      </c>
      <c r="S389" s="245">
        <v>110</v>
      </c>
      <c r="T389" s="245">
        <v>29.33</v>
      </c>
      <c r="U389" s="89">
        <v>0</v>
      </c>
      <c r="V389" s="260">
        <v>15</v>
      </c>
      <c r="W389" s="98">
        <v>0</v>
      </c>
      <c r="X389" s="83">
        <v>0</v>
      </c>
      <c r="Y389" s="98">
        <v>0</v>
      </c>
      <c r="Z389" s="64">
        <v>1</v>
      </c>
      <c r="AA389" s="315">
        <v>885165</v>
      </c>
      <c r="AB389" s="315">
        <v>46667</v>
      </c>
      <c r="AC389" s="316">
        <f t="shared" si="106"/>
        <v>931832</v>
      </c>
      <c r="AD389" s="74">
        <v>4500000</v>
      </c>
      <c r="AE389" s="74">
        <v>6000000</v>
      </c>
      <c r="AF389" s="334">
        <f t="shared" si="107"/>
        <v>177895.19999999998</v>
      </c>
      <c r="AG389" s="112">
        <f t="shared" si="108"/>
        <v>26554950</v>
      </c>
      <c r="AH389" s="74">
        <f t="shared" si="109"/>
        <v>1400010</v>
      </c>
      <c r="AI389" s="74">
        <f t="shared" si="110"/>
        <v>21347423.999999996</v>
      </c>
      <c r="AJ389" s="74">
        <f t="shared" si="111"/>
        <v>2655495</v>
      </c>
      <c r="AK389" s="74">
        <f t="shared" si="112"/>
        <v>4500000</v>
      </c>
      <c r="AL389" s="74">
        <f t="shared" si="113"/>
        <v>6000000</v>
      </c>
      <c r="AM389" s="74">
        <f t="shared" si="114"/>
        <v>4892117.9999999991</v>
      </c>
      <c r="AN389" s="74">
        <f t="shared" si="115"/>
        <v>5217666.2159999991</v>
      </c>
      <c r="AO389" s="74">
        <f t="shared" si="116"/>
        <v>0</v>
      </c>
      <c r="AP389" s="74">
        <f t="shared" si="117"/>
        <v>3000000</v>
      </c>
      <c r="AQ389" s="74">
        <v>0</v>
      </c>
      <c r="AR389" s="74">
        <v>0</v>
      </c>
      <c r="AS389" s="74">
        <v>0</v>
      </c>
      <c r="AT389" s="79">
        <v>0</v>
      </c>
      <c r="AU389" s="81">
        <f t="shared" si="118"/>
        <v>75567663.216000006</v>
      </c>
      <c r="AV389" s="112">
        <f t="shared" si="119"/>
        <v>54308316.440880008</v>
      </c>
      <c r="AW389" s="74">
        <f t="shared" si="120"/>
        <v>72912168.215999991</v>
      </c>
      <c r="AX389" s="74">
        <f t="shared" si="121"/>
        <v>5103851.7751199994</v>
      </c>
      <c r="AY389" s="75">
        <f t="shared" si="122"/>
        <v>1430831.644088001</v>
      </c>
      <c r="AZ389" s="74">
        <v>0</v>
      </c>
      <c r="BA389" s="74">
        <v>0</v>
      </c>
      <c r="BB389" s="74">
        <v>0</v>
      </c>
      <c r="BC389" s="79">
        <v>0</v>
      </c>
      <c r="BD389" s="79">
        <v>0</v>
      </c>
      <c r="BE389" s="79">
        <v>0</v>
      </c>
      <c r="BF389" s="77">
        <v>0</v>
      </c>
      <c r="BG389" s="344">
        <f t="shared" si="123"/>
        <v>6534683.4192080004</v>
      </c>
      <c r="BH389" s="187">
        <f t="shared" si="124"/>
        <v>69032979</v>
      </c>
      <c r="BJ389" s="50">
        <v>13186</v>
      </c>
      <c r="BK389" s="50" t="s">
        <v>3723</v>
      </c>
      <c r="BM389" s="50">
        <f t="shared" si="125"/>
        <v>0</v>
      </c>
    </row>
    <row r="390" spans="1:65" s="50" customFormat="1" ht="24" customHeight="1" x14ac:dyDescent="0.2">
      <c r="A390" s="181">
        <f t="shared" si="105"/>
        <v>2655495</v>
      </c>
      <c r="B390" s="296">
        <v>560</v>
      </c>
      <c r="C390" s="264">
        <v>354</v>
      </c>
      <c r="D390" s="297">
        <v>13187</v>
      </c>
      <c r="E390" s="241" t="s">
        <v>115</v>
      </c>
      <c r="F390" s="242" t="s">
        <v>1312</v>
      </c>
      <c r="G390" s="285" t="s">
        <v>137</v>
      </c>
      <c r="H390" s="272" t="s">
        <v>1294</v>
      </c>
      <c r="I390" s="292" t="s">
        <v>2981</v>
      </c>
      <c r="J390" s="64">
        <v>4539268147</v>
      </c>
      <c r="K390" s="64" t="s">
        <v>1313</v>
      </c>
      <c r="L390" s="64" t="s">
        <v>1294</v>
      </c>
      <c r="M390" s="290" t="s">
        <v>137</v>
      </c>
      <c r="N390" s="243" t="s">
        <v>2410</v>
      </c>
      <c r="O390" s="64"/>
      <c r="P390" s="89"/>
      <c r="Q390" s="243">
        <v>30</v>
      </c>
      <c r="R390" s="245">
        <v>120</v>
      </c>
      <c r="S390" s="245">
        <v>110</v>
      </c>
      <c r="T390" s="245">
        <v>29.33</v>
      </c>
      <c r="U390" s="89">
        <v>0</v>
      </c>
      <c r="V390" s="260">
        <v>15</v>
      </c>
      <c r="W390" s="98">
        <v>0</v>
      </c>
      <c r="X390" s="83">
        <v>0</v>
      </c>
      <c r="Y390" s="98">
        <v>2</v>
      </c>
      <c r="Z390" s="64">
        <v>2</v>
      </c>
      <c r="AA390" s="315">
        <v>885165</v>
      </c>
      <c r="AB390" s="315">
        <v>46667</v>
      </c>
      <c r="AC390" s="316">
        <f t="shared" si="106"/>
        <v>931832</v>
      </c>
      <c r="AD390" s="74">
        <v>4500000</v>
      </c>
      <c r="AE390" s="74">
        <v>6000000</v>
      </c>
      <c r="AF390" s="334">
        <f t="shared" si="107"/>
        <v>177895.19999999998</v>
      </c>
      <c r="AG390" s="112">
        <f t="shared" si="108"/>
        <v>26554950</v>
      </c>
      <c r="AH390" s="74">
        <f t="shared" si="109"/>
        <v>1400010</v>
      </c>
      <c r="AI390" s="74">
        <f t="shared" si="110"/>
        <v>21347423.999999996</v>
      </c>
      <c r="AJ390" s="74">
        <f t="shared" si="111"/>
        <v>5310990</v>
      </c>
      <c r="AK390" s="74">
        <f t="shared" si="112"/>
        <v>4500000</v>
      </c>
      <c r="AL390" s="74">
        <f t="shared" si="113"/>
        <v>6000000</v>
      </c>
      <c r="AM390" s="74">
        <f t="shared" si="114"/>
        <v>4892117.9999999991</v>
      </c>
      <c r="AN390" s="74">
        <f t="shared" si="115"/>
        <v>5217666.2159999991</v>
      </c>
      <c r="AO390" s="74">
        <f t="shared" si="116"/>
        <v>0</v>
      </c>
      <c r="AP390" s="74">
        <f t="shared" si="117"/>
        <v>3000000</v>
      </c>
      <c r="AQ390" s="74">
        <v>0</v>
      </c>
      <c r="AR390" s="74">
        <v>0</v>
      </c>
      <c r="AS390" s="74">
        <v>0</v>
      </c>
      <c r="AT390" s="79">
        <v>0</v>
      </c>
      <c r="AU390" s="81">
        <f t="shared" si="118"/>
        <v>78223158.216000006</v>
      </c>
      <c r="AV390" s="112">
        <f t="shared" si="119"/>
        <v>54308316.440880008</v>
      </c>
      <c r="AW390" s="74">
        <f t="shared" si="120"/>
        <v>72912168.215999991</v>
      </c>
      <c r="AX390" s="74">
        <f t="shared" si="121"/>
        <v>5103851.7751199994</v>
      </c>
      <c r="AY390" s="75">
        <f t="shared" si="122"/>
        <v>1430831.644088001</v>
      </c>
      <c r="AZ390" s="74">
        <v>0</v>
      </c>
      <c r="BA390" s="74">
        <v>0</v>
      </c>
      <c r="BB390" s="74">
        <v>0</v>
      </c>
      <c r="BC390" s="79">
        <v>0</v>
      </c>
      <c r="BD390" s="79">
        <v>0</v>
      </c>
      <c r="BE390" s="79">
        <v>0</v>
      </c>
      <c r="BF390" s="77">
        <v>0</v>
      </c>
      <c r="BG390" s="344">
        <f t="shared" si="123"/>
        <v>6534683.4192080004</v>
      </c>
      <c r="BH390" s="187">
        <f t="shared" si="124"/>
        <v>71688474</v>
      </c>
      <c r="BJ390" s="50">
        <v>13187</v>
      </c>
      <c r="BK390" s="50" t="s">
        <v>3724</v>
      </c>
      <c r="BM390" s="50">
        <f t="shared" si="125"/>
        <v>0</v>
      </c>
    </row>
    <row r="391" spans="1:65" s="50" customFormat="1" ht="24" customHeight="1" x14ac:dyDescent="0.2">
      <c r="A391" s="181">
        <f t="shared" ref="A391:A446" si="126">885165*3</f>
        <v>2655495</v>
      </c>
      <c r="B391" s="296">
        <v>566</v>
      </c>
      <c r="C391" s="264">
        <v>359</v>
      </c>
      <c r="D391" s="297">
        <v>13188</v>
      </c>
      <c r="E391" s="241" t="s">
        <v>115</v>
      </c>
      <c r="F391" s="242" t="s">
        <v>1314</v>
      </c>
      <c r="G391" s="285" t="s">
        <v>137</v>
      </c>
      <c r="H391" s="272" t="s">
        <v>1294</v>
      </c>
      <c r="I391" s="292" t="s">
        <v>2987</v>
      </c>
      <c r="J391" s="64">
        <v>4529972178</v>
      </c>
      <c r="K391" s="64" t="s">
        <v>1315</v>
      </c>
      <c r="L391" s="64" t="s">
        <v>1294</v>
      </c>
      <c r="M391" s="290" t="s">
        <v>137</v>
      </c>
      <c r="N391" s="243" t="s">
        <v>2410</v>
      </c>
      <c r="O391" s="64"/>
      <c r="P391" s="89"/>
      <c r="Q391" s="243">
        <v>30</v>
      </c>
      <c r="R391" s="245">
        <v>120</v>
      </c>
      <c r="S391" s="245">
        <v>110</v>
      </c>
      <c r="T391" s="245">
        <v>29.33</v>
      </c>
      <c r="U391" s="89">
        <v>0</v>
      </c>
      <c r="V391" s="260">
        <v>15</v>
      </c>
      <c r="W391" s="98">
        <v>0</v>
      </c>
      <c r="X391" s="83">
        <v>0</v>
      </c>
      <c r="Y391" s="98">
        <v>1</v>
      </c>
      <c r="Z391" s="64">
        <v>1</v>
      </c>
      <c r="AA391" s="315">
        <v>885165</v>
      </c>
      <c r="AB391" s="315">
        <v>0</v>
      </c>
      <c r="AC391" s="316">
        <f t="shared" ref="AC391:AC454" si="127">AA391+AB391</f>
        <v>885165</v>
      </c>
      <c r="AD391" s="74">
        <v>4500000</v>
      </c>
      <c r="AE391" s="74">
        <v>6000000</v>
      </c>
      <c r="AF391" s="334">
        <f t="shared" ref="AF391:AF454" si="128">(AC391*30)/220*1.4</f>
        <v>168986.04545454544</v>
      </c>
      <c r="AG391" s="112">
        <f t="shared" ref="AG391:AG454" si="129">AA391*Q391</f>
        <v>26554950</v>
      </c>
      <c r="AH391" s="74">
        <f t="shared" ref="AH391:AH454" si="130">AB391*Q391</f>
        <v>0</v>
      </c>
      <c r="AI391" s="74">
        <f t="shared" ref="AI391:AI454" si="131">AF391*R391</f>
        <v>20278325.454545453</v>
      </c>
      <c r="AJ391" s="74">
        <f t="shared" ref="AJ391:AJ454" si="132">IF(Q391=31,A391*Z391,(Q391/30)*A391*Z391)</f>
        <v>2655495</v>
      </c>
      <c r="AK391" s="74">
        <f t="shared" ref="AK391:AK454" si="133">IF(Q391=31,AD391,(Q391/30)*AD391)</f>
        <v>4500000</v>
      </c>
      <c r="AL391" s="74">
        <f t="shared" ref="AL391:AL454" si="134">IF(Q391=31,AE391,(Q391/30)*AE391)</f>
        <v>6000000</v>
      </c>
      <c r="AM391" s="74">
        <f t="shared" ref="AM391:AM454" si="135">(AC391*30/220)*35%*S391</f>
        <v>4647116.25</v>
      </c>
      <c r="AN391" s="74">
        <f t="shared" ref="AN391:AN454" si="136">AC391*30/220*1.4*T391</f>
        <v>4956360.7131818179</v>
      </c>
      <c r="AO391" s="74">
        <f t="shared" ref="AO391:AO454" si="137">AC391*U391</f>
        <v>0</v>
      </c>
      <c r="AP391" s="74">
        <f t="shared" ref="AP391:AP454" si="138">200000*V391</f>
        <v>3000000</v>
      </c>
      <c r="AQ391" s="74">
        <v>0</v>
      </c>
      <c r="AR391" s="74">
        <v>0</v>
      </c>
      <c r="AS391" s="74">
        <v>0</v>
      </c>
      <c r="AT391" s="79">
        <v>0</v>
      </c>
      <c r="AU391" s="81">
        <f t="shared" ref="AU391:AU454" si="139">SUM(AG391:AT391)</f>
        <v>72592247.417727277</v>
      </c>
      <c r="AV391" s="112">
        <f t="shared" ref="AV391:AV454" si="140">AU391-(AX391+AP391+AO391+AL391+AK391+AJ391+AT391)</f>
        <v>51541179.74848637</v>
      </c>
      <c r="AW391" s="74">
        <f t="shared" ref="AW391:AW454" si="141">AG391+AH391+AK391+AL391+AI391+AN391+AM391+AP391</f>
        <v>69936752.417727262</v>
      </c>
      <c r="AX391" s="74">
        <f t="shared" ref="AX391:AX454" si="142">AW391*7%</f>
        <v>4895572.6692409087</v>
      </c>
      <c r="AY391" s="75">
        <f t="shared" ref="AY391:AY454" si="143">IF(AV391&lt;=40000000,0,IF(AND(AV391&gt;40000000,AV391&lt;=80000000),(AV391-40000000)*10%,IF(AND(AV391&gt;80000000,AV391&lt;=120000000),4000000+(AV391-80000000)*15%,IF(AND(AV391&gt;120000000,AV391&lt;=180000000),10000000+(AV391-120000000)*20%,IF(AND(AV391&gt;180000000,AV391&lt;=240000000),22000000+(AV391-180000000)*25%,IF(AND(AV391&gt;240000000,AV391&lt;=320000000),37000000+(AV391-240000000)*30%,61000000+(AV391-320000000)*35%))))))</f>
        <v>1154117.9748486371</v>
      </c>
      <c r="AZ391" s="74">
        <v>0</v>
      </c>
      <c r="BA391" s="74">
        <v>0</v>
      </c>
      <c r="BB391" s="74">
        <v>0</v>
      </c>
      <c r="BC391" s="79">
        <v>0</v>
      </c>
      <c r="BD391" s="79">
        <v>0</v>
      </c>
      <c r="BE391" s="79">
        <v>0</v>
      </c>
      <c r="BF391" s="77">
        <v>0</v>
      </c>
      <c r="BG391" s="344">
        <f t="shared" ref="BG391:BG454" si="144">SUM(AX391:BF391)</f>
        <v>6049690.6440895461</v>
      </c>
      <c r="BH391" s="187">
        <f t="shared" ref="BH391:BH454" si="145">INT(AU391-BG391)</f>
        <v>66542556</v>
      </c>
      <c r="BJ391" s="50">
        <v>13188</v>
      </c>
      <c r="BK391" s="50" t="s">
        <v>3725</v>
      </c>
      <c r="BM391" s="50">
        <f t="shared" si="125"/>
        <v>0</v>
      </c>
    </row>
    <row r="392" spans="1:65" s="50" customFormat="1" ht="24" customHeight="1" x14ac:dyDescent="0.2">
      <c r="A392" s="181">
        <f t="shared" si="126"/>
        <v>2655495</v>
      </c>
      <c r="B392" s="296">
        <v>558</v>
      </c>
      <c r="C392" s="264">
        <v>352</v>
      </c>
      <c r="D392" s="297">
        <v>13189</v>
      </c>
      <c r="E392" s="241" t="s">
        <v>374</v>
      </c>
      <c r="F392" s="242" t="s">
        <v>1316</v>
      </c>
      <c r="G392" s="285" t="s">
        <v>137</v>
      </c>
      <c r="H392" s="272" t="s">
        <v>1294</v>
      </c>
      <c r="I392" s="292" t="s">
        <v>2979</v>
      </c>
      <c r="J392" s="64">
        <v>4500893997</v>
      </c>
      <c r="K392" s="64">
        <v>48735289</v>
      </c>
      <c r="L392" s="64" t="s">
        <v>1294</v>
      </c>
      <c r="M392" s="290" t="s">
        <v>137</v>
      </c>
      <c r="N392" s="243" t="s">
        <v>2410</v>
      </c>
      <c r="O392" s="64"/>
      <c r="P392" s="89"/>
      <c r="Q392" s="243">
        <v>30</v>
      </c>
      <c r="R392" s="245">
        <v>120</v>
      </c>
      <c r="S392" s="245">
        <v>110</v>
      </c>
      <c r="T392" s="245">
        <v>29.33</v>
      </c>
      <c r="U392" s="89">
        <v>0</v>
      </c>
      <c r="V392" s="260">
        <v>15</v>
      </c>
      <c r="W392" s="98">
        <v>0</v>
      </c>
      <c r="X392" s="83">
        <v>0</v>
      </c>
      <c r="Y392" s="98">
        <v>0</v>
      </c>
      <c r="Z392" s="64">
        <v>0</v>
      </c>
      <c r="AA392" s="315">
        <v>885165</v>
      </c>
      <c r="AB392" s="315">
        <v>46667</v>
      </c>
      <c r="AC392" s="316">
        <f t="shared" si="127"/>
        <v>931832</v>
      </c>
      <c r="AD392" s="74">
        <v>4500000</v>
      </c>
      <c r="AE392" s="74">
        <v>6000000</v>
      </c>
      <c r="AF392" s="334">
        <f t="shared" si="128"/>
        <v>177895.19999999998</v>
      </c>
      <c r="AG392" s="112">
        <f t="shared" si="129"/>
        <v>26554950</v>
      </c>
      <c r="AH392" s="74">
        <f t="shared" si="130"/>
        <v>1400010</v>
      </c>
      <c r="AI392" s="74">
        <f t="shared" si="131"/>
        <v>21347423.999999996</v>
      </c>
      <c r="AJ392" s="74">
        <f t="shared" si="132"/>
        <v>0</v>
      </c>
      <c r="AK392" s="74">
        <f t="shared" si="133"/>
        <v>4500000</v>
      </c>
      <c r="AL392" s="74">
        <f t="shared" si="134"/>
        <v>6000000</v>
      </c>
      <c r="AM392" s="74">
        <f t="shared" si="135"/>
        <v>4892117.9999999991</v>
      </c>
      <c r="AN392" s="74">
        <f t="shared" si="136"/>
        <v>5217666.2159999991</v>
      </c>
      <c r="AO392" s="74">
        <f t="shared" si="137"/>
        <v>0</v>
      </c>
      <c r="AP392" s="74">
        <f t="shared" si="138"/>
        <v>3000000</v>
      </c>
      <c r="AQ392" s="74">
        <v>0</v>
      </c>
      <c r="AR392" s="74">
        <v>0</v>
      </c>
      <c r="AS392" s="74">
        <v>0</v>
      </c>
      <c r="AT392" s="79">
        <v>0</v>
      </c>
      <c r="AU392" s="81">
        <f t="shared" si="139"/>
        <v>72912168.216000006</v>
      </c>
      <c r="AV392" s="112">
        <f t="shared" si="140"/>
        <v>54308316.440880008</v>
      </c>
      <c r="AW392" s="74">
        <f t="shared" si="141"/>
        <v>72912168.215999991</v>
      </c>
      <c r="AX392" s="74">
        <f t="shared" si="142"/>
        <v>5103851.7751199994</v>
      </c>
      <c r="AY392" s="75">
        <f t="shared" si="143"/>
        <v>1430831.644088001</v>
      </c>
      <c r="AZ392" s="74">
        <v>0</v>
      </c>
      <c r="BA392" s="74">
        <v>0</v>
      </c>
      <c r="BB392" s="74">
        <v>0</v>
      </c>
      <c r="BC392" s="79">
        <v>0</v>
      </c>
      <c r="BD392" s="79">
        <v>0</v>
      </c>
      <c r="BE392" s="79">
        <v>0</v>
      </c>
      <c r="BF392" s="77">
        <v>0</v>
      </c>
      <c r="BG392" s="344">
        <f t="shared" si="144"/>
        <v>6534683.4192080004</v>
      </c>
      <c r="BH392" s="187">
        <f t="shared" si="145"/>
        <v>66377484</v>
      </c>
      <c r="BJ392" s="50">
        <v>13189</v>
      </c>
      <c r="BK392" s="50" t="s">
        <v>3726</v>
      </c>
      <c r="BM392" s="50">
        <f t="shared" ref="BM392:BM455" si="146">D392-BJ392</f>
        <v>0</v>
      </c>
    </row>
    <row r="393" spans="1:65" s="50" customFormat="1" ht="24" customHeight="1" x14ac:dyDescent="0.2">
      <c r="A393" s="181">
        <f t="shared" si="126"/>
        <v>2655495</v>
      </c>
      <c r="B393" s="296">
        <v>562</v>
      </c>
      <c r="C393" s="264">
        <v>192</v>
      </c>
      <c r="D393" s="297">
        <v>13190</v>
      </c>
      <c r="E393" s="251" t="s">
        <v>1317</v>
      </c>
      <c r="F393" s="252" t="s">
        <v>1318</v>
      </c>
      <c r="G393" s="251" t="s">
        <v>2414</v>
      </c>
      <c r="H393" s="272" t="s">
        <v>1906</v>
      </c>
      <c r="I393" s="292" t="s">
        <v>2983</v>
      </c>
      <c r="J393" s="64">
        <v>3329820675</v>
      </c>
      <c r="K393" s="64" t="s">
        <v>1319</v>
      </c>
      <c r="L393" s="64" t="s">
        <v>1906</v>
      </c>
      <c r="M393" s="290" t="s">
        <v>2380</v>
      </c>
      <c r="N393" s="98"/>
      <c r="O393" s="64"/>
      <c r="P393" s="89"/>
      <c r="Q393" s="253">
        <v>30</v>
      </c>
      <c r="R393" s="254">
        <v>52</v>
      </c>
      <c r="S393" s="64">
        <v>0</v>
      </c>
      <c r="T393" s="64">
        <v>0</v>
      </c>
      <c r="U393" s="89">
        <v>0</v>
      </c>
      <c r="V393" s="258">
        <v>11</v>
      </c>
      <c r="W393" s="98">
        <v>0</v>
      </c>
      <c r="X393" s="83">
        <v>0</v>
      </c>
      <c r="Y393" s="98">
        <v>1</v>
      </c>
      <c r="Z393" s="64">
        <v>1</v>
      </c>
      <c r="AA393" s="323">
        <v>1477052</v>
      </c>
      <c r="AB393" s="323">
        <v>46667</v>
      </c>
      <c r="AC393" s="324">
        <f t="shared" si="127"/>
        <v>1523719</v>
      </c>
      <c r="AD393" s="74">
        <v>4500000</v>
      </c>
      <c r="AE393" s="74">
        <v>6000000</v>
      </c>
      <c r="AF393" s="334">
        <f t="shared" si="128"/>
        <v>290891.80909090908</v>
      </c>
      <c r="AG393" s="112">
        <f t="shared" si="129"/>
        <v>44311560</v>
      </c>
      <c r="AH393" s="74">
        <f t="shared" si="130"/>
        <v>1400010</v>
      </c>
      <c r="AI393" s="74">
        <f t="shared" si="131"/>
        <v>15126374.072727272</v>
      </c>
      <c r="AJ393" s="74">
        <f t="shared" si="132"/>
        <v>2655495</v>
      </c>
      <c r="AK393" s="74">
        <f t="shared" si="133"/>
        <v>4500000</v>
      </c>
      <c r="AL393" s="74">
        <f t="shared" si="134"/>
        <v>6000000</v>
      </c>
      <c r="AM393" s="74">
        <f t="shared" si="135"/>
        <v>0</v>
      </c>
      <c r="AN393" s="74">
        <f t="shared" si="136"/>
        <v>0</v>
      </c>
      <c r="AO393" s="74">
        <f t="shared" si="137"/>
        <v>0</v>
      </c>
      <c r="AP393" s="74">
        <f t="shared" si="138"/>
        <v>2200000</v>
      </c>
      <c r="AQ393" s="74">
        <v>0</v>
      </c>
      <c r="AR393" s="74">
        <v>0</v>
      </c>
      <c r="AS393" s="74">
        <v>0</v>
      </c>
      <c r="AT393" s="79">
        <v>0</v>
      </c>
      <c r="AU393" s="81">
        <f t="shared" si="139"/>
        <v>76193439.072727263</v>
      </c>
      <c r="AV393" s="112">
        <f t="shared" si="140"/>
        <v>55690287.987636358</v>
      </c>
      <c r="AW393" s="74">
        <f t="shared" si="141"/>
        <v>73537944.072727278</v>
      </c>
      <c r="AX393" s="74">
        <f t="shared" si="142"/>
        <v>5147656.0850909101</v>
      </c>
      <c r="AY393" s="75">
        <f t="shared" si="143"/>
        <v>1569028.7987636358</v>
      </c>
      <c r="AZ393" s="74">
        <v>0</v>
      </c>
      <c r="BA393" s="74">
        <v>0</v>
      </c>
      <c r="BB393" s="74">
        <v>0</v>
      </c>
      <c r="BC393" s="79">
        <v>0</v>
      </c>
      <c r="BD393" s="79">
        <v>0</v>
      </c>
      <c r="BE393" s="79">
        <v>0</v>
      </c>
      <c r="BF393" s="77">
        <v>0</v>
      </c>
      <c r="BG393" s="344">
        <f t="shared" si="144"/>
        <v>6716684.8838545457</v>
      </c>
      <c r="BH393" s="187">
        <f t="shared" si="145"/>
        <v>69476754</v>
      </c>
      <c r="BJ393" s="50">
        <v>13190</v>
      </c>
      <c r="BK393" s="50" t="s">
        <v>3727</v>
      </c>
      <c r="BM393" s="50">
        <f t="shared" si="146"/>
        <v>0</v>
      </c>
    </row>
    <row r="394" spans="1:65" s="50" customFormat="1" ht="24" customHeight="1" x14ac:dyDescent="0.2">
      <c r="A394" s="181">
        <f t="shared" si="126"/>
        <v>2655495</v>
      </c>
      <c r="B394" s="296">
        <v>563</v>
      </c>
      <c r="C394" s="264">
        <v>356</v>
      </c>
      <c r="D394" s="297">
        <v>13191</v>
      </c>
      <c r="E394" s="241" t="s">
        <v>426</v>
      </c>
      <c r="F394" s="242" t="s">
        <v>452</v>
      </c>
      <c r="G394" s="285" t="s">
        <v>137</v>
      </c>
      <c r="H394" s="272" t="s">
        <v>1294</v>
      </c>
      <c r="I394" s="292" t="s">
        <v>2984</v>
      </c>
      <c r="J394" s="432">
        <v>4490212313</v>
      </c>
      <c r="K394" s="64" t="s">
        <v>1320</v>
      </c>
      <c r="L394" s="64" t="s">
        <v>1294</v>
      </c>
      <c r="M394" s="290" t="s">
        <v>137</v>
      </c>
      <c r="N394" s="243" t="s">
        <v>2410</v>
      </c>
      <c r="O394" s="64"/>
      <c r="P394" s="89"/>
      <c r="Q394" s="243">
        <v>30</v>
      </c>
      <c r="R394" s="245">
        <v>120</v>
      </c>
      <c r="S394" s="245">
        <v>110</v>
      </c>
      <c r="T394" s="245">
        <v>29.33</v>
      </c>
      <c r="U394" s="89">
        <v>0</v>
      </c>
      <c r="V394" s="260">
        <v>15</v>
      </c>
      <c r="W394" s="98">
        <v>0</v>
      </c>
      <c r="X394" s="83">
        <v>0</v>
      </c>
      <c r="Y394" s="98">
        <v>0</v>
      </c>
      <c r="Z394" s="64">
        <v>0</v>
      </c>
      <c r="AA394" s="315">
        <v>885165</v>
      </c>
      <c r="AB394" s="315">
        <v>46667</v>
      </c>
      <c r="AC394" s="316">
        <f t="shared" si="127"/>
        <v>931832</v>
      </c>
      <c r="AD394" s="74">
        <v>4500000</v>
      </c>
      <c r="AE394" s="74">
        <v>6000000</v>
      </c>
      <c r="AF394" s="334">
        <f t="shared" si="128"/>
        <v>177895.19999999998</v>
      </c>
      <c r="AG394" s="112">
        <f t="shared" si="129"/>
        <v>26554950</v>
      </c>
      <c r="AH394" s="74">
        <f t="shared" si="130"/>
        <v>1400010</v>
      </c>
      <c r="AI394" s="74">
        <f t="shared" si="131"/>
        <v>21347423.999999996</v>
      </c>
      <c r="AJ394" s="74">
        <f t="shared" si="132"/>
        <v>0</v>
      </c>
      <c r="AK394" s="74">
        <f t="shared" si="133"/>
        <v>4500000</v>
      </c>
      <c r="AL394" s="74">
        <f t="shared" si="134"/>
        <v>6000000</v>
      </c>
      <c r="AM394" s="74">
        <f t="shared" si="135"/>
        <v>4892117.9999999991</v>
      </c>
      <c r="AN394" s="74">
        <f t="shared" si="136"/>
        <v>5217666.2159999991</v>
      </c>
      <c r="AO394" s="74">
        <f t="shared" si="137"/>
        <v>0</v>
      </c>
      <c r="AP394" s="74">
        <f t="shared" si="138"/>
        <v>3000000</v>
      </c>
      <c r="AQ394" s="74">
        <v>0</v>
      </c>
      <c r="AR394" s="74">
        <v>0</v>
      </c>
      <c r="AS394" s="74">
        <v>0</v>
      </c>
      <c r="AT394" s="79">
        <v>0</v>
      </c>
      <c r="AU394" s="81">
        <f t="shared" si="139"/>
        <v>72912168.216000006</v>
      </c>
      <c r="AV394" s="112">
        <f t="shared" si="140"/>
        <v>54308316.440880008</v>
      </c>
      <c r="AW394" s="74">
        <f t="shared" si="141"/>
        <v>72912168.215999991</v>
      </c>
      <c r="AX394" s="74">
        <f t="shared" si="142"/>
        <v>5103851.7751199994</v>
      </c>
      <c r="AY394" s="75">
        <f t="shared" si="143"/>
        <v>1430831.644088001</v>
      </c>
      <c r="AZ394" s="74">
        <v>0</v>
      </c>
      <c r="BA394" s="74">
        <v>0</v>
      </c>
      <c r="BB394" s="74">
        <v>0</v>
      </c>
      <c r="BC394" s="79">
        <v>0</v>
      </c>
      <c r="BD394" s="79">
        <v>0</v>
      </c>
      <c r="BE394" s="79">
        <v>0</v>
      </c>
      <c r="BF394" s="77">
        <v>0</v>
      </c>
      <c r="BG394" s="344">
        <f t="shared" si="144"/>
        <v>6534683.4192080004</v>
      </c>
      <c r="BH394" s="187">
        <f t="shared" si="145"/>
        <v>66377484</v>
      </c>
      <c r="BJ394" s="50">
        <v>13191</v>
      </c>
      <c r="BK394" s="50" t="s">
        <v>3728</v>
      </c>
      <c r="BM394" s="50">
        <f t="shared" si="146"/>
        <v>0</v>
      </c>
    </row>
    <row r="395" spans="1:65" s="50" customFormat="1" ht="24" customHeight="1" x14ac:dyDescent="0.2">
      <c r="A395" s="181">
        <f t="shared" si="126"/>
        <v>2655495</v>
      </c>
      <c r="B395" s="296">
        <v>559</v>
      </c>
      <c r="C395" s="264">
        <v>353</v>
      </c>
      <c r="D395" s="297">
        <v>13192</v>
      </c>
      <c r="E395" s="241" t="s">
        <v>1321</v>
      </c>
      <c r="F395" s="242" t="s">
        <v>1314</v>
      </c>
      <c r="G395" s="285" t="s">
        <v>137</v>
      </c>
      <c r="H395" s="272" t="s">
        <v>1294</v>
      </c>
      <c r="I395" s="292" t="s">
        <v>2980</v>
      </c>
      <c r="J395" s="64">
        <v>4529886220</v>
      </c>
      <c r="K395" s="64">
        <v>48941954</v>
      </c>
      <c r="L395" s="64" t="s">
        <v>1294</v>
      </c>
      <c r="M395" s="290" t="s">
        <v>137</v>
      </c>
      <c r="N395" s="243" t="s">
        <v>2410</v>
      </c>
      <c r="O395" s="64"/>
      <c r="P395" s="89"/>
      <c r="Q395" s="243">
        <v>30</v>
      </c>
      <c r="R395" s="245">
        <v>120</v>
      </c>
      <c r="S395" s="245">
        <v>110</v>
      </c>
      <c r="T395" s="245">
        <v>29.33</v>
      </c>
      <c r="U395" s="89">
        <v>0</v>
      </c>
      <c r="V395" s="260">
        <v>14</v>
      </c>
      <c r="W395" s="98">
        <v>0</v>
      </c>
      <c r="X395" s="83">
        <v>0</v>
      </c>
      <c r="Y395" s="98">
        <v>1</v>
      </c>
      <c r="Z395" s="64">
        <v>1</v>
      </c>
      <c r="AA395" s="315">
        <v>885165</v>
      </c>
      <c r="AB395" s="315">
        <v>46667</v>
      </c>
      <c r="AC395" s="316">
        <f t="shared" si="127"/>
        <v>931832</v>
      </c>
      <c r="AD395" s="74">
        <v>4500000</v>
      </c>
      <c r="AE395" s="74">
        <v>6000000</v>
      </c>
      <c r="AF395" s="334">
        <f t="shared" si="128"/>
        <v>177895.19999999998</v>
      </c>
      <c r="AG395" s="112">
        <f t="shared" si="129"/>
        <v>26554950</v>
      </c>
      <c r="AH395" s="74">
        <f t="shared" si="130"/>
        <v>1400010</v>
      </c>
      <c r="AI395" s="74">
        <f t="shared" si="131"/>
        <v>21347423.999999996</v>
      </c>
      <c r="AJ395" s="74">
        <f t="shared" si="132"/>
        <v>2655495</v>
      </c>
      <c r="AK395" s="74">
        <f t="shared" si="133"/>
        <v>4500000</v>
      </c>
      <c r="AL395" s="74">
        <f t="shared" si="134"/>
        <v>6000000</v>
      </c>
      <c r="AM395" s="74">
        <f t="shared" si="135"/>
        <v>4892117.9999999991</v>
      </c>
      <c r="AN395" s="74">
        <f t="shared" si="136"/>
        <v>5217666.2159999991</v>
      </c>
      <c r="AO395" s="74">
        <f t="shared" si="137"/>
        <v>0</v>
      </c>
      <c r="AP395" s="74">
        <f t="shared" si="138"/>
        <v>2800000</v>
      </c>
      <c r="AQ395" s="74">
        <v>0</v>
      </c>
      <c r="AR395" s="74">
        <v>0</v>
      </c>
      <c r="AS395" s="74">
        <v>0</v>
      </c>
      <c r="AT395" s="79">
        <v>0</v>
      </c>
      <c r="AU395" s="81">
        <f t="shared" si="139"/>
        <v>75367663.216000006</v>
      </c>
      <c r="AV395" s="112">
        <f t="shared" si="140"/>
        <v>54322316.440880008</v>
      </c>
      <c r="AW395" s="74">
        <f t="shared" si="141"/>
        <v>72712168.215999991</v>
      </c>
      <c r="AX395" s="74">
        <f t="shared" si="142"/>
        <v>5089851.7751199994</v>
      </c>
      <c r="AY395" s="75">
        <f t="shared" si="143"/>
        <v>1432231.644088001</v>
      </c>
      <c r="AZ395" s="74">
        <v>0</v>
      </c>
      <c r="BA395" s="74">
        <v>0</v>
      </c>
      <c r="BB395" s="74">
        <v>0</v>
      </c>
      <c r="BC395" s="79">
        <v>0</v>
      </c>
      <c r="BD395" s="79">
        <v>0</v>
      </c>
      <c r="BE395" s="79">
        <v>0</v>
      </c>
      <c r="BF395" s="77">
        <v>0</v>
      </c>
      <c r="BG395" s="344">
        <f t="shared" si="144"/>
        <v>6522083.4192080004</v>
      </c>
      <c r="BH395" s="187">
        <f t="shared" si="145"/>
        <v>68845579</v>
      </c>
      <c r="BJ395" s="50">
        <v>13192</v>
      </c>
      <c r="BK395" s="50" t="s">
        <v>3729</v>
      </c>
      <c r="BM395" s="50">
        <f t="shared" si="146"/>
        <v>0</v>
      </c>
    </row>
    <row r="396" spans="1:65" s="50" customFormat="1" ht="24" customHeight="1" x14ac:dyDescent="0.2">
      <c r="A396" s="181">
        <f t="shared" si="126"/>
        <v>2655495</v>
      </c>
      <c r="B396" s="296">
        <v>97</v>
      </c>
      <c r="C396" s="264">
        <v>103</v>
      </c>
      <c r="D396" s="297">
        <v>13193</v>
      </c>
      <c r="E396" s="251" t="s">
        <v>410</v>
      </c>
      <c r="F396" s="252" t="s">
        <v>1322</v>
      </c>
      <c r="G396" s="251" t="s">
        <v>87</v>
      </c>
      <c r="H396" s="272" t="s">
        <v>1323</v>
      </c>
      <c r="I396" s="292" t="s">
        <v>2548</v>
      </c>
      <c r="J396" s="64">
        <v>1361166452</v>
      </c>
      <c r="K396" s="64" t="s">
        <v>1324</v>
      </c>
      <c r="L396" s="64" t="s">
        <v>1323</v>
      </c>
      <c r="M396" s="290" t="s">
        <v>2380</v>
      </c>
      <c r="N396" s="98"/>
      <c r="O396" s="64"/>
      <c r="P396" s="89"/>
      <c r="Q396" s="253">
        <v>30</v>
      </c>
      <c r="R396" s="254">
        <v>120</v>
      </c>
      <c r="S396" s="64">
        <v>0</v>
      </c>
      <c r="T396" s="64">
        <v>0</v>
      </c>
      <c r="U396" s="298">
        <f>1+1</f>
        <v>2</v>
      </c>
      <c r="V396" s="259">
        <v>16</v>
      </c>
      <c r="W396" s="98">
        <v>0</v>
      </c>
      <c r="X396" s="83">
        <v>0</v>
      </c>
      <c r="Y396" s="98">
        <v>0</v>
      </c>
      <c r="Z396" s="64">
        <v>0</v>
      </c>
      <c r="AA396" s="323">
        <v>1477052</v>
      </c>
      <c r="AB396" s="323">
        <v>0</v>
      </c>
      <c r="AC396" s="324">
        <f t="shared" si="127"/>
        <v>1477052</v>
      </c>
      <c r="AD396" s="74">
        <v>4500000</v>
      </c>
      <c r="AE396" s="74">
        <v>6000000</v>
      </c>
      <c r="AF396" s="334">
        <f t="shared" si="128"/>
        <v>281982.65454545454</v>
      </c>
      <c r="AG396" s="112">
        <f t="shared" si="129"/>
        <v>44311560</v>
      </c>
      <c r="AH396" s="74">
        <f t="shared" si="130"/>
        <v>0</v>
      </c>
      <c r="AI396" s="74">
        <f t="shared" si="131"/>
        <v>33837918.545454547</v>
      </c>
      <c r="AJ396" s="74">
        <f t="shared" si="132"/>
        <v>0</v>
      </c>
      <c r="AK396" s="74">
        <f t="shared" si="133"/>
        <v>4500000</v>
      </c>
      <c r="AL396" s="74">
        <f t="shared" si="134"/>
        <v>6000000</v>
      </c>
      <c r="AM396" s="74">
        <f t="shared" si="135"/>
        <v>0</v>
      </c>
      <c r="AN396" s="74">
        <f t="shared" si="136"/>
        <v>0</v>
      </c>
      <c r="AO396" s="74">
        <f t="shared" si="137"/>
        <v>2954104</v>
      </c>
      <c r="AP396" s="74">
        <f t="shared" si="138"/>
        <v>3200000</v>
      </c>
      <c r="AQ396" s="74">
        <v>0</v>
      </c>
      <c r="AR396" s="74">
        <v>0</v>
      </c>
      <c r="AS396" s="74">
        <v>0</v>
      </c>
      <c r="AT396" s="79">
        <v>0</v>
      </c>
      <c r="AU396" s="81">
        <f t="shared" si="139"/>
        <v>94803582.545454547</v>
      </c>
      <c r="AV396" s="112">
        <f t="shared" si="140"/>
        <v>71720015.047272727</v>
      </c>
      <c r="AW396" s="74">
        <f t="shared" si="141"/>
        <v>91849478.545454547</v>
      </c>
      <c r="AX396" s="74">
        <f t="shared" si="142"/>
        <v>6429463.498181819</v>
      </c>
      <c r="AY396" s="75">
        <f t="shared" si="143"/>
        <v>3172001.5047272728</v>
      </c>
      <c r="AZ396" s="74">
        <v>0</v>
      </c>
      <c r="BA396" s="74">
        <v>0</v>
      </c>
      <c r="BB396" s="74">
        <v>0</v>
      </c>
      <c r="BC396" s="79">
        <v>0</v>
      </c>
      <c r="BD396" s="79">
        <v>0</v>
      </c>
      <c r="BE396" s="79">
        <v>0</v>
      </c>
      <c r="BF396" s="77">
        <v>0</v>
      </c>
      <c r="BG396" s="344">
        <f t="shared" si="144"/>
        <v>9601465.0029090922</v>
      </c>
      <c r="BH396" s="187">
        <f t="shared" si="145"/>
        <v>85202117</v>
      </c>
      <c r="BJ396" s="50">
        <v>13193</v>
      </c>
      <c r="BK396" s="50" t="s">
        <v>3730</v>
      </c>
      <c r="BM396" s="50">
        <f t="shared" si="146"/>
        <v>0</v>
      </c>
    </row>
    <row r="397" spans="1:65" s="50" customFormat="1" ht="24" customHeight="1" x14ac:dyDescent="0.2">
      <c r="A397" s="181">
        <f t="shared" si="126"/>
        <v>2655495</v>
      </c>
      <c r="B397" s="296">
        <v>95</v>
      </c>
      <c r="C397" s="264">
        <v>101</v>
      </c>
      <c r="D397" s="297">
        <v>13194</v>
      </c>
      <c r="E397" s="251" t="s">
        <v>158</v>
      </c>
      <c r="F397" s="252" t="s">
        <v>1325</v>
      </c>
      <c r="G397" s="251" t="s">
        <v>87</v>
      </c>
      <c r="H397" s="272" t="s">
        <v>1323</v>
      </c>
      <c r="I397" s="292" t="s">
        <v>2546</v>
      </c>
      <c r="J397" s="64">
        <v>1372900918</v>
      </c>
      <c r="K397" s="64" t="s">
        <v>1326</v>
      </c>
      <c r="L397" s="64" t="s">
        <v>1323</v>
      </c>
      <c r="M397" s="290" t="s">
        <v>2380</v>
      </c>
      <c r="N397" s="98"/>
      <c r="O397" s="64"/>
      <c r="P397" s="89"/>
      <c r="Q397" s="253">
        <v>30</v>
      </c>
      <c r="R397" s="254">
        <v>8</v>
      </c>
      <c r="S397" s="64">
        <v>0</v>
      </c>
      <c r="T397" s="64">
        <v>0</v>
      </c>
      <c r="U397" s="89">
        <v>0</v>
      </c>
      <c r="V397" s="258">
        <v>10</v>
      </c>
      <c r="W397" s="98">
        <v>0</v>
      </c>
      <c r="X397" s="83">
        <v>0</v>
      </c>
      <c r="Y397" s="98">
        <v>1</v>
      </c>
      <c r="Z397" s="64">
        <v>1</v>
      </c>
      <c r="AA397" s="323">
        <v>1477052</v>
      </c>
      <c r="AB397" s="323">
        <v>46667</v>
      </c>
      <c r="AC397" s="324">
        <f t="shared" si="127"/>
        <v>1523719</v>
      </c>
      <c r="AD397" s="74">
        <v>4500000</v>
      </c>
      <c r="AE397" s="74">
        <v>6000000</v>
      </c>
      <c r="AF397" s="334">
        <f t="shared" si="128"/>
        <v>290891.80909090908</v>
      </c>
      <c r="AG397" s="112">
        <f t="shared" si="129"/>
        <v>44311560</v>
      </c>
      <c r="AH397" s="74">
        <f t="shared" si="130"/>
        <v>1400010</v>
      </c>
      <c r="AI397" s="74">
        <f t="shared" si="131"/>
        <v>2327134.4727272727</v>
      </c>
      <c r="AJ397" s="74">
        <f t="shared" si="132"/>
        <v>2655495</v>
      </c>
      <c r="AK397" s="74">
        <f t="shared" si="133"/>
        <v>4500000</v>
      </c>
      <c r="AL397" s="74">
        <f t="shared" si="134"/>
        <v>6000000</v>
      </c>
      <c r="AM397" s="74">
        <f t="shared" si="135"/>
        <v>0</v>
      </c>
      <c r="AN397" s="74">
        <f t="shared" si="136"/>
        <v>0</v>
      </c>
      <c r="AO397" s="74">
        <f t="shared" si="137"/>
        <v>0</v>
      </c>
      <c r="AP397" s="74">
        <f t="shared" si="138"/>
        <v>2000000</v>
      </c>
      <c r="AQ397" s="74">
        <v>0</v>
      </c>
      <c r="AR397" s="74">
        <v>0</v>
      </c>
      <c r="AS397" s="74">
        <v>0</v>
      </c>
      <c r="AT397" s="79">
        <v>0</v>
      </c>
      <c r="AU397" s="81">
        <f t="shared" si="139"/>
        <v>63194199.472727269</v>
      </c>
      <c r="AV397" s="112">
        <f t="shared" si="140"/>
        <v>43800995.159636363</v>
      </c>
      <c r="AW397" s="74">
        <f t="shared" si="141"/>
        <v>60538704.472727269</v>
      </c>
      <c r="AX397" s="74">
        <f t="shared" si="142"/>
        <v>4237709.3130909093</v>
      </c>
      <c r="AY397" s="75">
        <f t="shared" si="143"/>
        <v>380099.51596363634</v>
      </c>
      <c r="AZ397" s="74">
        <v>0</v>
      </c>
      <c r="BA397" s="74">
        <v>0</v>
      </c>
      <c r="BB397" s="74">
        <v>0</v>
      </c>
      <c r="BC397" s="79">
        <v>0</v>
      </c>
      <c r="BD397" s="79">
        <v>0</v>
      </c>
      <c r="BE397" s="79">
        <v>0</v>
      </c>
      <c r="BF397" s="77">
        <v>0</v>
      </c>
      <c r="BG397" s="344">
        <f t="shared" si="144"/>
        <v>4617808.8290545456</v>
      </c>
      <c r="BH397" s="187">
        <f t="shared" si="145"/>
        <v>58576390</v>
      </c>
      <c r="BJ397" s="50">
        <v>13194</v>
      </c>
      <c r="BK397" s="50" t="s">
        <v>3731</v>
      </c>
      <c r="BM397" s="50">
        <f t="shared" si="146"/>
        <v>0</v>
      </c>
    </row>
    <row r="398" spans="1:65" s="50" customFormat="1" ht="24" customHeight="1" x14ac:dyDescent="0.2">
      <c r="A398" s="181">
        <f t="shared" si="126"/>
        <v>2655495</v>
      </c>
      <c r="B398" s="296">
        <v>96</v>
      </c>
      <c r="C398" s="264">
        <v>102</v>
      </c>
      <c r="D398" s="297">
        <v>13195</v>
      </c>
      <c r="E398" s="251" t="s">
        <v>410</v>
      </c>
      <c r="F398" s="252" t="s">
        <v>86</v>
      </c>
      <c r="G398" s="251" t="s">
        <v>87</v>
      </c>
      <c r="H398" s="272" t="s">
        <v>1323</v>
      </c>
      <c r="I398" s="292" t="s">
        <v>2547</v>
      </c>
      <c r="J398" s="64">
        <v>1381902340</v>
      </c>
      <c r="K398" s="64" t="s">
        <v>1327</v>
      </c>
      <c r="L398" s="64" t="s">
        <v>1323</v>
      </c>
      <c r="M398" s="290" t="s">
        <v>2380</v>
      </c>
      <c r="N398" s="98"/>
      <c r="O398" s="64"/>
      <c r="P398" s="89"/>
      <c r="Q398" s="253">
        <v>30</v>
      </c>
      <c r="R398" s="254">
        <v>12</v>
      </c>
      <c r="S398" s="64">
        <v>0</v>
      </c>
      <c r="T398" s="64">
        <v>0</v>
      </c>
      <c r="U398" s="298">
        <f>1+1+1</f>
        <v>3</v>
      </c>
      <c r="V398" s="258">
        <v>16</v>
      </c>
      <c r="W398" s="98">
        <v>0</v>
      </c>
      <c r="X398" s="83">
        <v>0</v>
      </c>
      <c r="Y398" s="98">
        <v>0</v>
      </c>
      <c r="Z398" s="64">
        <v>0</v>
      </c>
      <c r="AA398" s="323">
        <v>1477052</v>
      </c>
      <c r="AB398" s="323">
        <v>0</v>
      </c>
      <c r="AC398" s="324">
        <f t="shared" si="127"/>
        <v>1477052</v>
      </c>
      <c r="AD398" s="74">
        <v>4500000</v>
      </c>
      <c r="AE398" s="74">
        <v>6000000</v>
      </c>
      <c r="AF398" s="334">
        <f t="shared" si="128"/>
        <v>281982.65454545454</v>
      </c>
      <c r="AG398" s="112">
        <f t="shared" si="129"/>
        <v>44311560</v>
      </c>
      <c r="AH398" s="74">
        <f t="shared" si="130"/>
        <v>0</v>
      </c>
      <c r="AI398" s="74">
        <f t="shared" si="131"/>
        <v>3383791.8545454545</v>
      </c>
      <c r="AJ398" s="74">
        <f t="shared" si="132"/>
        <v>0</v>
      </c>
      <c r="AK398" s="74">
        <f t="shared" si="133"/>
        <v>4500000</v>
      </c>
      <c r="AL398" s="74">
        <f t="shared" si="134"/>
        <v>6000000</v>
      </c>
      <c r="AM398" s="74">
        <f t="shared" si="135"/>
        <v>0</v>
      </c>
      <c r="AN398" s="74">
        <f t="shared" si="136"/>
        <v>0</v>
      </c>
      <c r="AO398" s="74">
        <f t="shared" si="137"/>
        <v>4431156</v>
      </c>
      <c r="AP398" s="74">
        <f t="shared" si="138"/>
        <v>3200000</v>
      </c>
      <c r="AQ398" s="74">
        <v>0</v>
      </c>
      <c r="AR398" s="74">
        <v>0</v>
      </c>
      <c r="AS398" s="74">
        <v>0</v>
      </c>
      <c r="AT398" s="79">
        <v>0</v>
      </c>
      <c r="AU398" s="81">
        <f t="shared" si="139"/>
        <v>65826507.854545452</v>
      </c>
      <c r="AV398" s="112">
        <f t="shared" si="140"/>
        <v>43397677.224727273</v>
      </c>
      <c r="AW398" s="74">
        <f t="shared" si="141"/>
        <v>61395351.854545452</v>
      </c>
      <c r="AX398" s="74">
        <f t="shared" si="142"/>
        <v>4297674.6298181824</v>
      </c>
      <c r="AY398" s="75">
        <f t="shared" si="143"/>
        <v>339767.7224727273</v>
      </c>
      <c r="AZ398" s="74">
        <v>0</v>
      </c>
      <c r="BA398" s="74">
        <v>0</v>
      </c>
      <c r="BB398" s="74">
        <v>0</v>
      </c>
      <c r="BC398" s="79">
        <v>0</v>
      </c>
      <c r="BD398" s="79">
        <v>0</v>
      </c>
      <c r="BE398" s="79">
        <v>0</v>
      </c>
      <c r="BF398" s="77">
        <v>0</v>
      </c>
      <c r="BG398" s="344">
        <f t="shared" si="144"/>
        <v>4637442.3522909097</v>
      </c>
      <c r="BH398" s="187">
        <f t="shared" si="145"/>
        <v>61189065</v>
      </c>
      <c r="BJ398" s="50">
        <v>13195</v>
      </c>
      <c r="BK398" s="50" t="s">
        <v>3732</v>
      </c>
      <c r="BM398" s="50">
        <f t="shared" si="146"/>
        <v>0</v>
      </c>
    </row>
    <row r="399" spans="1:65" s="50" customFormat="1" ht="24" customHeight="1" x14ac:dyDescent="0.2">
      <c r="A399" s="181">
        <f t="shared" si="126"/>
        <v>2655495</v>
      </c>
      <c r="B399" s="296">
        <v>661</v>
      </c>
      <c r="C399" s="264">
        <v>460</v>
      </c>
      <c r="D399" s="297">
        <v>13196</v>
      </c>
      <c r="E399" s="241" t="s">
        <v>526</v>
      </c>
      <c r="F399" s="242" t="s">
        <v>470</v>
      </c>
      <c r="G399" s="285" t="s">
        <v>137</v>
      </c>
      <c r="H399" s="272" t="s">
        <v>1323</v>
      </c>
      <c r="I399" s="292" t="s">
        <v>3055</v>
      </c>
      <c r="J399" s="64">
        <v>6038726251</v>
      </c>
      <c r="K399" s="64" t="s">
        <v>1328</v>
      </c>
      <c r="L399" s="64" t="s">
        <v>1323</v>
      </c>
      <c r="M399" s="290" t="s">
        <v>137</v>
      </c>
      <c r="N399" s="243" t="s">
        <v>2410</v>
      </c>
      <c r="O399" s="64"/>
      <c r="P399" s="89"/>
      <c r="Q399" s="243">
        <v>30</v>
      </c>
      <c r="R399" s="245">
        <v>120</v>
      </c>
      <c r="S399" s="245">
        <v>110</v>
      </c>
      <c r="T399" s="245">
        <v>29.33</v>
      </c>
      <c r="U399" s="89">
        <v>0</v>
      </c>
      <c r="V399" s="260">
        <v>15</v>
      </c>
      <c r="W399" s="98">
        <v>0</v>
      </c>
      <c r="X399" s="83">
        <v>0</v>
      </c>
      <c r="Y399" s="98">
        <v>2</v>
      </c>
      <c r="Z399" s="64">
        <v>2</v>
      </c>
      <c r="AA399" s="315">
        <v>885165</v>
      </c>
      <c r="AB399" s="315">
        <v>46667</v>
      </c>
      <c r="AC399" s="316">
        <f t="shared" si="127"/>
        <v>931832</v>
      </c>
      <c r="AD399" s="74">
        <v>4500000</v>
      </c>
      <c r="AE399" s="74">
        <v>6000000</v>
      </c>
      <c r="AF399" s="334">
        <f t="shared" si="128"/>
        <v>177895.19999999998</v>
      </c>
      <c r="AG399" s="112">
        <f t="shared" si="129"/>
        <v>26554950</v>
      </c>
      <c r="AH399" s="74">
        <f t="shared" si="130"/>
        <v>1400010</v>
      </c>
      <c r="AI399" s="74">
        <f t="shared" si="131"/>
        <v>21347423.999999996</v>
      </c>
      <c r="AJ399" s="74">
        <f t="shared" si="132"/>
        <v>5310990</v>
      </c>
      <c r="AK399" s="74">
        <f t="shared" si="133"/>
        <v>4500000</v>
      </c>
      <c r="AL399" s="74">
        <f t="shared" si="134"/>
        <v>6000000</v>
      </c>
      <c r="AM399" s="74">
        <f t="shared" si="135"/>
        <v>4892117.9999999991</v>
      </c>
      <c r="AN399" s="74">
        <f t="shared" si="136"/>
        <v>5217666.2159999991</v>
      </c>
      <c r="AO399" s="74">
        <f t="shared" si="137"/>
        <v>0</v>
      </c>
      <c r="AP399" s="74">
        <f t="shared" si="138"/>
        <v>3000000</v>
      </c>
      <c r="AQ399" s="74">
        <v>0</v>
      </c>
      <c r="AR399" s="74">
        <v>0</v>
      </c>
      <c r="AS399" s="74">
        <v>0</v>
      </c>
      <c r="AT399" s="79">
        <v>0</v>
      </c>
      <c r="AU399" s="81">
        <f t="shared" si="139"/>
        <v>78223158.216000006</v>
      </c>
      <c r="AV399" s="112">
        <f t="shared" si="140"/>
        <v>54308316.440880008</v>
      </c>
      <c r="AW399" s="74">
        <f t="shared" si="141"/>
        <v>72912168.215999991</v>
      </c>
      <c r="AX399" s="74">
        <f t="shared" si="142"/>
        <v>5103851.7751199994</v>
      </c>
      <c r="AY399" s="75">
        <f t="shared" si="143"/>
        <v>1430831.644088001</v>
      </c>
      <c r="AZ399" s="74">
        <v>0</v>
      </c>
      <c r="BA399" s="74">
        <v>0</v>
      </c>
      <c r="BB399" s="74">
        <v>0</v>
      </c>
      <c r="BC399" s="79">
        <v>0</v>
      </c>
      <c r="BD399" s="79">
        <v>0</v>
      </c>
      <c r="BE399" s="79">
        <v>0</v>
      </c>
      <c r="BF399" s="77">
        <v>0</v>
      </c>
      <c r="BG399" s="344">
        <f t="shared" si="144"/>
        <v>6534683.4192080004</v>
      </c>
      <c r="BH399" s="187">
        <f t="shared" si="145"/>
        <v>71688474</v>
      </c>
      <c r="BJ399" s="50">
        <v>13196</v>
      </c>
      <c r="BK399" s="50" t="s">
        <v>3733</v>
      </c>
      <c r="BM399" s="50">
        <f t="shared" si="146"/>
        <v>0</v>
      </c>
    </row>
    <row r="400" spans="1:65" s="50" customFormat="1" ht="24" customHeight="1" x14ac:dyDescent="0.2">
      <c r="A400" s="181">
        <f t="shared" si="126"/>
        <v>2655495</v>
      </c>
      <c r="B400" s="296">
        <v>664</v>
      </c>
      <c r="C400" s="264">
        <v>463</v>
      </c>
      <c r="D400" s="297">
        <v>13197</v>
      </c>
      <c r="E400" s="241" t="s">
        <v>158</v>
      </c>
      <c r="F400" s="242" t="s">
        <v>1329</v>
      </c>
      <c r="G400" s="285" t="s">
        <v>137</v>
      </c>
      <c r="H400" s="272" t="s">
        <v>1323</v>
      </c>
      <c r="I400" s="292" t="s">
        <v>3058</v>
      </c>
      <c r="J400" s="64">
        <v>1361631430</v>
      </c>
      <c r="K400" s="64" t="s">
        <v>1330</v>
      </c>
      <c r="L400" s="64" t="s">
        <v>1323</v>
      </c>
      <c r="M400" s="290" t="s">
        <v>137</v>
      </c>
      <c r="N400" s="98"/>
      <c r="O400" s="245" t="s">
        <v>2410</v>
      </c>
      <c r="P400" s="89"/>
      <c r="Q400" s="243">
        <v>30</v>
      </c>
      <c r="R400" s="245">
        <v>90</v>
      </c>
      <c r="S400" s="245">
        <v>0</v>
      </c>
      <c r="T400" s="245">
        <v>0</v>
      </c>
      <c r="U400" s="89">
        <v>0</v>
      </c>
      <c r="V400" s="260">
        <v>21</v>
      </c>
      <c r="W400" s="98">
        <v>0</v>
      </c>
      <c r="X400" s="83">
        <v>0</v>
      </c>
      <c r="Y400" s="98">
        <v>0</v>
      </c>
      <c r="Z400" s="64">
        <v>0</v>
      </c>
      <c r="AA400" s="315">
        <v>885165</v>
      </c>
      <c r="AB400" s="315">
        <v>46667</v>
      </c>
      <c r="AC400" s="316">
        <f t="shared" si="127"/>
        <v>931832</v>
      </c>
      <c r="AD400" s="74">
        <v>4500000</v>
      </c>
      <c r="AE400" s="74">
        <v>6000000</v>
      </c>
      <c r="AF400" s="334">
        <f t="shared" si="128"/>
        <v>177895.19999999998</v>
      </c>
      <c r="AG400" s="112">
        <f t="shared" si="129"/>
        <v>26554950</v>
      </c>
      <c r="AH400" s="74">
        <f t="shared" si="130"/>
        <v>1400010</v>
      </c>
      <c r="AI400" s="74">
        <f t="shared" si="131"/>
        <v>16010567.999999998</v>
      </c>
      <c r="AJ400" s="74">
        <f t="shared" si="132"/>
        <v>0</v>
      </c>
      <c r="AK400" s="74">
        <f t="shared" si="133"/>
        <v>4500000</v>
      </c>
      <c r="AL400" s="74">
        <f t="shared" si="134"/>
        <v>6000000</v>
      </c>
      <c r="AM400" s="74">
        <f t="shared" si="135"/>
        <v>0</v>
      </c>
      <c r="AN400" s="74">
        <f t="shared" si="136"/>
        <v>0</v>
      </c>
      <c r="AO400" s="74">
        <f t="shared" si="137"/>
        <v>0</v>
      </c>
      <c r="AP400" s="74">
        <f t="shared" si="138"/>
        <v>4200000</v>
      </c>
      <c r="AQ400" s="74">
        <v>0</v>
      </c>
      <c r="AR400" s="74">
        <v>0</v>
      </c>
      <c r="AS400" s="74">
        <v>0</v>
      </c>
      <c r="AT400" s="79">
        <v>0</v>
      </c>
      <c r="AU400" s="81">
        <f t="shared" si="139"/>
        <v>58665528</v>
      </c>
      <c r="AV400" s="112">
        <f t="shared" si="140"/>
        <v>39858941.039999999</v>
      </c>
      <c r="AW400" s="74">
        <f t="shared" si="141"/>
        <v>58665528</v>
      </c>
      <c r="AX400" s="74">
        <f t="shared" si="142"/>
        <v>4106586.9600000004</v>
      </c>
      <c r="AY400" s="75">
        <f t="shared" si="143"/>
        <v>0</v>
      </c>
      <c r="AZ400" s="74">
        <v>0</v>
      </c>
      <c r="BA400" s="74">
        <v>0</v>
      </c>
      <c r="BB400" s="74">
        <v>0</v>
      </c>
      <c r="BC400" s="79">
        <v>0</v>
      </c>
      <c r="BD400" s="79">
        <v>0</v>
      </c>
      <c r="BE400" s="79">
        <v>0</v>
      </c>
      <c r="BF400" s="77">
        <v>0</v>
      </c>
      <c r="BG400" s="344">
        <f t="shared" si="144"/>
        <v>4106586.9600000004</v>
      </c>
      <c r="BH400" s="187">
        <f t="shared" si="145"/>
        <v>54558941</v>
      </c>
      <c r="BJ400" s="50">
        <v>13197</v>
      </c>
      <c r="BK400" s="50" t="s">
        <v>3734</v>
      </c>
      <c r="BM400" s="50">
        <f t="shared" si="146"/>
        <v>0</v>
      </c>
    </row>
    <row r="401" spans="1:65" s="50" customFormat="1" ht="24" customHeight="1" x14ac:dyDescent="0.2">
      <c r="A401" s="181">
        <f t="shared" si="126"/>
        <v>2655495</v>
      </c>
      <c r="B401" s="296">
        <v>662</v>
      </c>
      <c r="C401" s="264">
        <v>461</v>
      </c>
      <c r="D401" s="297">
        <v>13198</v>
      </c>
      <c r="E401" s="241" t="s">
        <v>842</v>
      </c>
      <c r="F401" s="242" t="s">
        <v>1331</v>
      </c>
      <c r="G401" s="285" t="s">
        <v>137</v>
      </c>
      <c r="H401" s="272" t="s">
        <v>1323</v>
      </c>
      <c r="I401" s="292" t="s">
        <v>3056</v>
      </c>
      <c r="J401" s="64" t="s">
        <v>1332</v>
      </c>
      <c r="K401" s="64" t="s">
        <v>1333</v>
      </c>
      <c r="L401" s="64" t="s">
        <v>1323</v>
      </c>
      <c r="M401" s="290" t="s">
        <v>137</v>
      </c>
      <c r="N401" s="243" t="s">
        <v>2410</v>
      </c>
      <c r="O401" s="64"/>
      <c r="P401" s="89"/>
      <c r="Q401" s="243">
        <v>30</v>
      </c>
      <c r="R401" s="245">
        <v>120</v>
      </c>
      <c r="S401" s="245">
        <v>110</v>
      </c>
      <c r="T401" s="245">
        <v>29.33</v>
      </c>
      <c r="U401" s="89">
        <v>0</v>
      </c>
      <c r="V401" s="260">
        <v>15</v>
      </c>
      <c r="W401" s="98">
        <v>0</v>
      </c>
      <c r="X401" s="83">
        <v>0</v>
      </c>
      <c r="Y401" s="98">
        <v>1</v>
      </c>
      <c r="Z401" s="64">
        <v>1</v>
      </c>
      <c r="AA401" s="315">
        <v>885165</v>
      </c>
      <c r="AB401" s="315">
        <v>46667</v>
      </c>
      <c r="AC401" s="316">
        <f t="shared" si="127"/>
        <v>931832</v>
      </c>
      <c r="AD401" s="74">
        <v>4500000</v>
      </c>
      <c r="AE401" s="74">
        <v>6000000</v>
      </c>
      <c r="AF401" s="334">
        <f t="shared" si="128"/>
        <v>177895.19999999998</v>
      </c>
      <c r="AG401" s="112">
        <f t="shared" si="129"/>
        <v>26554950</v>
      </c>
      <c r="AH401" s="74">
        <f t="shared" si="130"/>
        <v>1400010</v>
      </c>
      <c r="AI401" s="74">
        <f t="shared" si="131"/>
        <v>21347423.999999996</v>
      </c>
      <c r="AJ401" s="74">
        <f t="shared" si="132"/>
        <v>2655495</v>
      </c>
      <c r="AK401" s="74">
        <f t="shared" si="133"/>
        <v>4500000</v>
      </c>
      <c r="AL401" s="74">
        <f t="shared" si="134"/>
        <v>6000000</v>
      </c>
      <c r="AM401" s="74">
        <f t="shared" si="135"/>
        <v>4892117.9999999991</v>
      </c>
      <c r="AN401" s="74">
        <f t="shared" si="136"/>
        <v>5217666.2159999991</v>
      </c>
      <c r="AO401" s="74">
        <f t="shared" si="137"/>
        <v>0</v>
      </c>
      <c r="AP401" s="74">
        <f t="shared" si="138"/>
        <v>3000000</v>
      </c>
      <c r="AQ401" s="74">
        <v>0</v>
      </c>
      <c r="AR401" s="74">
        <v>0</v>
      </c>
      <c r="AS401" s="74">
        <v>0</v>
      </c>
      <c r="AT401" s="79">
        <v>0</v>
      </c>
      <c r="AU401" s="81">
        <f t="shared" si="139"/>
        <v>75567663.216000006</v>
      </c>
      <c r="AV401" s="112">
        <f t="shared" si="140"/>
        <v>54308316.440880008</v>
      </c>
      <c r="AW401" s="74">
        <f t="shared" si="141"/>
        <v>72912168.215999991</v>
      </c>
      <c r="AX401" s="74">
        <f t="shared" si="142"/>
        <v>5103851.7751199994</v>
      </c>
      <c r="AY401" s="75">
        <f t="shared" si="143"/>
        <v>1430831.644088001</v>
      </c>
      <c r="AZ401" s="74">
        <v>0</v>
      </c>
      <c r="BA401" s="74">
        <v>0</v>
      </c>
      <c r="BB401" s="74">
        <v>0</v>
      </c>
      <c r="BC401" s="79">
        <v>0</v>
      </c>
      <c r="BD401" s="79">
        <v>0</v>
      </c>
      <c r="BE401" s="79">
        <v>0</v>
      </c>
      <c r="BF401" s="77">
        <v>0</v>
      </c>
      <c r="BG401" s="344">
        <f t="shared" si="144"/>
        <v>6534683.4192080004</v>
      </c>
      <c r="BH401" s="187">
        <f t="shared" si="145"/>
        <v>69032979</v>
      </c>
      <c r="BJ401" s="50">
        <v>13198</v>
      </c>
      <c r="BK401" s="50" t="s">
        <v>3735</v>
      </c>
      <c r="BM401" s="50">
        <f t="shared" si="146"/>
        <v>0</v>
      </c>
    </row>
    <row r="402" spans="1:65" s="50" customFormat="1" ht="24" customHeight="1" x14ac:dyDescent="0.2">
      <c r="A402" s="181">
        <f t="shared" si="126"/>
        <v>2655495</v>
      </c>
      <c r="B402" s="296">
        <v>666</v>
      </c>
      <c r="C402" s="264">
        <v>465</v>
      </c>
      <c r="D402" s="297">
        <v>13199</v>
      </c>
      <c r="E402" s="241" t="s">
        <v>107</v>
      </c>
      <c r="F402" s="242" t="s">
        <v>644</v>
      </c>
      <c r="G402" s="285" t="s">
        <v>137</v>
      </c>
      <c r="H402" s="272" t="s">
        <v>1323</v>
      </c>
      <c r="I402" s="292" t="s">
        <v>3060</v>
      </c>
      <c r="J402" s="64">
        <v>1380053331</v>
      </c>
      <c r="K402" s="64" t="s">
        <v>1334</v>
      </c>
      <c r="L402" s="64" t="s">
        <v>1323</v>
      </c>
      <c r="M402" s="290" t="s">
        <v>137</v>
      </c>
      <c r="N402" s="243" t="s">
        <v>2410</v>
      </c>
      <c r="O402" s="64"/>
      <c r="P402" s="89"/>
      <c r="Q402" s="243">
        <v>30</v>
      </c>
      <c r="R402" s="245">
        <v>120</v>
      </c>
      <c r="S402" s="245">
        <v>110</v>
      </c>
      <c r="T402" s="245">
        <v>29.33</v>
      </c>
      <c r="U402" s="89">
        <v>0</v>
      </c>
      <c r="V402" s="260">
        <v>15</v>
      </c>
      <c r="W402" s="98">
        <v>0</v>
      </c>
      <c r="X402" s="83">
        <v>0</v>
      </c>
      <c r="Y402" s="98">
        <v>1</v>
      </c>
      <c r="Z402" s="64">
        <v>0</v>
      </c>
      <c r="AA402" s="315">
        <v>885165</v>
      </c>
      <c r="AB402" s="315">
        <v>46667</v>
      </c>
      <c r="AC402" s="316">
        <f t="shared" si="127"/>
        <v>931832</v>
      </c>
      <c r="AD402" s="74">
        <v>4500000</v>
      </c>
      <c r="AE402" s="74">
        <v>6000000</v>
      </c>
      <c r="AF402" s="334">
        <f t="shared" si="128"/>
        <v>177895.19999999998</v>
      </c>
      <c r="AG402" s="112">
        <f t="shared" si="129"/>
        <v>26554950</v>
      </c>
      <c r="AH402" s="74">
        <f t="shared" si="130"/>
        <v>1400010</v>
      </c>
      <c r="AI402" s="74">
        <f t="shared" si="131"/>
        <v>21347423.999999996</v>
      </c>
      <c r="AJ402" s="74">
        <f t="shared" si="132"/>
        <v>0</v>
      </c>
      <c r="AK402" s="74">
        <f t="shared" si="133"/>
        <v>4500000</v>
      </c>
      <c r="AL402" s="74">
        <f t="shared" si="134"/>
        <v>6000000</v>
      </c>
      <c r="AM402" s="74">
        <f t="shared" si="135"/>
        <v>4892117.9999999991</v>
      </c>
      <c r="AN402" s="74">
        <f t="shared" si="136"/>
        <v>5217666.2159999991</v>
      </c>
      <c r="AO402" s="74">
        <f t="shared" si="137"/>
        <v>0</v>
      </c>
      <c r="AP402" s="74">
        <f t="shared" si="138"/>
        <v>3000000</v>
      </c>
      <c r="AQ402" s="74">
        <v>0</v>
      </c>
      <c r="AR402" s="74">
        <v>0</v>
      </c>
      <c r="AS402" s="74">
        <v>0</v>
      </c>
      <c r="AT402" s="79">
        <v>0</v>
      </c>
      <c r="AU402" s="81">
        <f t="shared" si="139"/>
        <v>72912168.216000006</v>
      </c>
      <c r="AV402" s="112">
        <f t="shared" si="140"/>
        <v>54308316.440880008</v>
      </c>
      <c r="AW402" s="74">
        <f t="shared" si="141"/>
        <v>72912168.215999991</v>
      </c>
      <c r="AX402" s="74">
        <f t="shared" si="142"/>
        <v>5103851.7751199994</v>
      </c>
      <c r="AY402" s="75">
        <f t="shared" si="143"/>
        <v>1430831.644088001</v>
      </c>
      <c r="AZ402" s="74">
        <v>0</v>
      </c>
      <c r="BA402" s="74">
        <v>0</v>
      </c>
      <c r="BB402" s="74">
        <v>0</v>
      </c>
      <c r="BC402" s="79">
        <v>0</v>
      </c>
      <c r="BD402" s="79">
        <v>0</v>
      </c>
      <c r="BE402" s="79">
        <v>0</v>
      </c>
      <c r="BF402" s="77">
        <v>0</v>
      </c>
      <c r="BG402" s="344">
        <f t="shared" si="144"/>
        <v>6534683.4192080004</v>
      </c>
      <c r="BH402" s="187">
        <f t="shared" si="145"/>
        <v>66377484</v>
      </c>
      <c r="BJ402" s="50">
        <v>13199</v>
      </c>
      <c r="BK402" s="50" t="s">
        <v>3736</v>
      </c>
      <c r="BM402" s="50">
        <f t="shared" si="146"/>
        <v>0</v>
      </c>
    </row>
    <row r="403" spans="1:65" s="50" customFormat="1" ht="24" customHeight="1" x14ac:dyDescent="0.2">
      <c r="A403" s="181">
        <f t="shared" si="126"/>
        <v>2655495</v>
      </c>
      <c r="B403" s="296">
        <v>665</v>
      </c>
      <c r="C403" s="264">
        <v>464</v>
      </c>
      <c r="D403" s="297">
        <v>13200</v>
      </c>
      <c r="E403" s="241" t="s">
        <v>1335</v>
      </c>
      <c r="F403" s="242" t="s">
        <v>1336</v>
      </c>
      <c r="G403" s="285" t="s">
        <v>137</v>
      </c>
      <c r="H403" s="272" t="s">
        <v>1323</v>
      </c>
      <c r="I403" s="292" t="s">
        <v>3059</v>
      </c>
      <c r="J403" s="64">
        <v>1583103181</v>
      </c>
      <c r="K403" s="64" t="s">
        <v>1337</v>
      </c>
      <c r="L403" s="64" t="s">
        <v>1323</v>
      </c>
      <c r="M403" s="290" t="s">
        <v>137</v>
      </c>
      <c r="N403" s="243" t="s">
        <v>2410</v>
      </c>
      <c r="O403" s="64"/>
      <c r="P403" s="89"/>
      <c r="Q403" s="243">
        <v>30</v>
      </c>
      <c r="R403" s="245">
        <v>120</v>
      </c>
      <c r="S403" s="245">
        <v>110</v>
      </c>
      <c r="T403" s="245">
        <v>29.33</v>
      </c>
      <c r="U403" s="89">
        <v>0</v>
      </c>
      <c r="V403" s="260">
        <v>15</v>
      </c>
      <c r="W403" s="98">
        <v>0</v>
      </c>
      <c r="X403" s="83">
        <v>0</v>
      </c>
      <c r="Y403" s="98">
        <v>2</v>
      </c>
      <c r="Z403" s="64">
        <v>2</v>
      </c>
      <c r="AA403" s="315">
        <v>885165</v>
      </c>
      <c r="AB403" s="315">
        <v>46667</v>
      </c>
      <c r="AC403" s="316">
        <f t="shared" si="127"/>
        <v>931832</v>
      </c>
      <c r="AD403" s="74">
        <v>4500000</v>
      </c>
      <c r="AE403" s="74">
        <v>6000000</v>
      </c>
      <c r="AF403" s="334">
        <f t="shared" si="128"/>
        <v>177895.19999999998</v>
      </c>
      <c r="AG403" s="112">
        <f t="shared" si="129"/>
        <v>26554950</v>
      </c>
      <c r="AH403" s="74">
        <f t="shared" si="130"/>
        <v>1400010</v>
      </c>
      <c r="AI403" s="74">
        <f t="shared" si="131"/>
        <v>21347423.999999996</v>
      </c>
      <c r="AJ403" s="74">
        <f t="shared" si="132"/>
        <v>5310990</v>
      </c>
      <c r="AK403" s="74">
        <f t="shared" si="133"/>
        <v>4500000</v>
      </c>
      <c r="AL403" s="74">
        <f t="shared" si="134"/>
        <v>6000000</v>
      </c>
      <c r="AM403" s="74">
        <f t="shared" si="135"/>
        <v>4892117.9999999991</v>
      </c>
      <c r="AN403" s="74">
        <f t="shared" si="136"/>
        <v>5217666.2159999991</v>
      </c>
      <c r="AO403" s="74">
        <f t="shared" si="137"/>
        <v>0</v>
      </c>
      <c r="AP403" s="74">
        <f t="shared" si="138"/>
        <v>3000000</v>
      </c>
      <c r="AQ403" s="74">
        <v>0</v>
      </c>
      <c r="AR403" s="74">
        <v>0</v>
      </c>
      <c r="AS403" s="74">
        <v>0</v>
      </c>
      <c r="AT403" s="79">
        <v>0</v>
      </c>
      <c r="AU403" s="81">
        <f t="shared" si="139"/>
        <v>78223158.216000006</v>
      </c>
      <c r="AV403" s="112">
        <f t="shared" si="140"/>
        <v>54308316.440880008</v>
      </c>
      <c r="AW403" s="74">
        <f t="shared" si="141"/>
        <v>72912168.215999991</v>
      </c>
      <c r="AX403" s="74">
        <f t="shared" si="142"/>
        <v>5103851.7751199994</v>
      </c>
      <c r="AY403" s="75">
        <f t="shared" si="143"/>
        <v>1430831.644088001</v>
      </c>
      <c r="AZ403" s="74">
        <v>0</v>
      </c>
      <c r="BA403" s="74">
        <v>0</v>
      </c>
      <c r="BB403" s="74">
        <v>0</v>
      </c>
      <c r="BC403" s="79">
        <v>0</v>
      </c>
      <c r="BD403" s="79">
        <v>0</v>
      </c>
      <c r="BE403" s="79">
        <v>0</v>
      </c>
      <c r="BF403" s="77">
        <v>0</v>
      </c>
      <c r="BG403" s="344">
        <f t="shared" si="144"/>
        <v>6534683.4192080004</v>
      </c>
      <c r="BH403" s="187">
        <f t="shared" si="145"/>
        <v>71688474</v>
      </c>
      <c r="BJ403" s="50">
        <v>13200</v>
      </c>
      <c r="BK403" s="50" t="s">
        <v>3737</v>
      </c>
      <c r="BM403" s="50">
        <f t="shared" si="146"/>
        <v>0</v>
      </c>
    </row>
    <row r="404" spans="1:65" s="50" customFormat="1" ht="24" customHeight="1" x14ac:dyDescent="0.2">
      <c r="A404" s="181">
        <f t="shared" si="126"/>
        <v>2655495</v>
      </c>
      <c r="B404" s="296">
        <v>663</v>
      </c>
      <c r="C404" s="264">
        <v>462</v>
      </c>
      <c r="D404" s="297">
        <v>13201</v>
      </c>
      <c r="E404" s="241" t="s">
        <v>1338</v>
      </c>
      <c r="F404" s="242" t="s">
        <v>1339</v>
      </c>
      <c r="G404" s="285" t="s">
        <v>137</v>
      </c>
      <c r="H404" s="272" t="s">
        <v>1323</v>
      </c>
      <c r="I404" s="292" t="s">
        <v>3057</v>
      </c>
      <c r="J404" s="64">
        <v>1621786854</v>
      </c>
      <c r="K404" s="64" t="s">
        <v>1340</v>
      </c>
      <c r="L404" s="64" t="s">
        <v>1323</v>
      </c>
      <c r="M404" s="290" t="s">
        <v>137</v>
      </c>
      <c r="N404" s="98"/>
      <c r="O404" s="245" t="s">
        <v>2410</v>
      </c>
      <c r="P404" s="89"/>
      <c r="Q404" s="243">
        <v>30</v>
      </c>
      <c r="R404" s="245">
        <v>90</v>
      </c>
      <c r="S404" s="245">
        <v>0</v>
      </c>
      <c r="T404" s="245">
        <v>0</v>
      </c>
      <c r="U404" s="89">
        <v>0</v>
      </c>
      <c r="V404" s="260">
        <v>15</v>
      </c>
      <c r="W404" s="98">
        <v>0</v>
      </c>
      <c r="X404" s="83">
        <v>0</v>
      </c>
      <c r="Y404" s="98">
        <v>0</v>
      </c>
      <c r="Z404" s="64">
        <v>0</v>
      </c>
      <c r="AA404" s="315">
        <v>885165</v>
      </c>
      <c r="AB404" s="315">
        <v>46667</v>
      </c>
      <c r="AC404" s="316">
        <f t="shared" si="127"/>
        <v>931832</v>
      </c>
      <c r="AD404" s="74">
        <v>4500000</v>
      </c>
      <c r="AE404" s="74">
        <v>6000000</v>
      </c>
      <c r="AF404" s="334">
        <f t="shared" si="128"/>
        <v>177895.19999999998</v>
      </c>
      <c r="AG404" s="112">
        <f t="shared" si="129"/>
        <v>26554950</v>
      </c>
      <c r="AH404" s="74">
        <f t="shared" si="130"/>
        <v>1400010</v>
      </c>
      <c r="AI404" s="74">
        <f t="shared" si="131"/>
        <v>16010567.999999998</v>
      </c>
      <c r="AJ404" s="74">
        <f t="shared" si="132"/>
        <v>0</v>
      </c>
      <c r="AK404" s="74">
        <f t="shared" si="133"/>
        <v>4500000</v>
      </c>
      <c r="AL404" s="74">
        <f t="shared" si="134"/>
        <v>6000000</v>
      </c>
      <c r="AM404" s="74">
        <f t="shared" si="135"/>
        <v>0</v>
      </c>
      <c r="AN404" s="74">
        <f t="shared" si="136"/>
        <v>0</v>
      </c>
      <c r="AO404" s="74">
        <f t="shared" si="137"/>
        <v>0</v>
      </c>
      <c r="AP404" s="74">
        <f t="shared" si="138"/>
        <v>3000000</v>
      </c>
      <c r="AQ404" s="74">
        <v>0</v>
      </c>
      <c r="AR404" s="74">
        <v>0</v>
      </c>
      <c r="AS404" s="74">
        <v>0</v>
      </c>
      <c r="AT404" s="79">
        <v>0</v>
      </c>
      <c r="AU404" s="81">
        <f t="shared" si="139"/>
        <v>57465528</v>
      </c>
      <c r="AV404" s="112">
        <f t="shared" si="140"/>
        <v>39942941.039999999</v>
      </c>
      <c r="AW404" s="74">
        <f t="shared" si="141"/>
        <v>57465528</v>
      </c>
      <c r="AX404" s="74">
        <f t="shared" si="142"/>
        <v>4022586.9600000004</v>
      </c>
      <c r="AY404" s="75">
        <f t="shared" si="143"/>
        <v>0</v>
      </c>
      <c r="AZ404" s="74">
        <v>0</v>
      </c>
      <c r="BA404" s="74">
        <v>0</v>
      </c>
      <c r="BB404" s="74">
        <v>0</v>
      </c>
      <c r="BC404" s="79">
        <v>0</v>
      </c>
      <c r="BD404" s="79">
        <v>0</v>
      </c>
      <c r="BE404" s="79">
        <v>0</v>
      </c>
      <c r="BF404" s="77">
        <v>0</v>
      </c>
      <c r="BG404" s="344">
        <f t="shared" si="144"/>
        <v>4022586.9600000004</v>
      </c>
      <c r="BH404" s="187">
        <f t="shared" si="145"/>
        <v>53442941</v>
      </c>
      <c r="BJ404" s="50">
        <v>13201</v>
      </c>
      <c r="BK404" s="50" t="s">
        <v>3738</v>
      </c>
      <c r="BM404" s="50">
        <f t="shared" si="146"/>
        <v>0</v>
      </c>
    </row>
    <row r="405" spans="1:65" s="50" customFormat="1" ht="24" customHeight="1" x14ac:dyDescent="0.2">
      <c r="A405" s="181">
        <f t="shared" si="126"/>
        <v>2655495</v>
      </c>
      <c r="B405" s="296">
        <v>98</v>
      </c>
      <c r="C405" s="264">
        <v>104</v>
      </c>
      <c r="D405" s="297">
        <v>13202</v>
      </c>
      <c r="E405" s="251" t="s">
        <v>1341</v>
      </c>
      <c r="F405" s="252" t="s">
        <v>1342</v>
      </c>
      <c r="G405" s="251" t="s">
        <v>87</v>
      </c>
      <c r="H405" s="272" t="s">
        <v>1343</v>
      </c>
      <c r="I405" s="292" t="s">
        <v>2549</v>
      </c>
      <c r="J405" s="64" t="s">
        <v>1344</v>
      </c>
      <c r="K405" s="64" t="s">
        <v>1345</v>
      </c>
      <c r="L405" s="64" t="s">
        <v>1343</v>
      </c>
      <c r="M405" s="290" t="s">
        <v>2380</v>
      </c>
      <c r="N405" s="98"/>
      <c r="O405" s="64"/>
      <c r="P405" s="89"/>
      <c r="Q405" s="253">
        <v>30</v>
      </c>
      <c r="R405" s="254">
        <v>60</v>
      </c>
      <c r="S405" s="64">
        <v>0</v>
      </c>
      <c r="T405" s="64">
        <v>0</v>
      </c>
      <c r="U405" s="89">
        <v>0</v>
      </c>
      <c r="V405" s="258">
        <v>21</v>
      </c>
      <c r="W405" s="98">
        <v>0</v>
      </c>
      <c r="X405" s="83">
        <v>0</v>
      </c>
      <c r="Y405" s="98">
        <v>2</v>
      </c>
      <c r="Z405" s="64">
        <v>2</v>
      </c>
      <c r="AA405" s="323">
        <v>1477052</v>
      </c>
      <c r="AB405" s="323">
        <v>46667</v>
      </c>
      <c r="AC405" s="324">
        <f t="shared" si="127"/>
        <v>1523719</v>
      </c>
      <c r="AD405" s="74">
        <v>4500000</v>
      </c>
      <c r="AE405" s="74">
        <v>6000000</v>
      </c>
      <c r="AF405" s="334">
        <f t="shared" si="128"/>
        <v>290891.80909090908</v>
      </c>
      <c r="AG405" s="112">
        <f t="shared" si="129"/>
        <v>44311560</v>
      </c>
      <c r="AH405" s="74">
        <f t="shared" si="130"/>
        <v>1400010</v>
      </c>
      <c r="AI405" s="74">
        <f t="shared" si="131"/>
        <v>17453508.545454547</v>
      </c>
      <c r="AJ405" s="74">
        <f t="shared" si="132"/>
        <v>5310990</v>
      </c>
      <c r="AK405" s="74">
        <f t="shared" si="133"/>
        <v>4500000</v>
      </c>
      <c r="AL405" s="74">
        <f t="shared" si="134"/>
        <v>6000000</v>
      </c>
      <c r="AM405" s="74">
        <f t="shared" si="135"/>
        <v>0</v>
      </c>
      <c r="AN405" s="74">
        <f t="shared" si="136"/>
        <v>0</v>
      </c>
      <c r="AO405" s="74">
        <f t="shared" si="137"/>
        <v>0</v>
      </c>
      <c r="AP405" s="74">
        <f t="shared" si="138"/>
        <v>4200000</v>
      </c>
      <c r="AQ405" s="74">
        <v>0</v>
      </c>
      <c r="AR405" s="74">
        <v>0</v>
      </c>
      <c r="AS405" s="74">
        <v>0</v>
      </c>
      <c r="AT405" s="79">
        <v>0</v>
      </c>
      <c r="AU405" s="81">
        <f t="shared" si="139"/>
        <v>83176068.545454547</v>
      </c>
      <c r="AV405" s="112">
        <f t="shared" si="140"/>
        <v>57714523.047272727</v>
      </c>
      <c r="AW405" s="74">
        <f t="shared" si="141"/>
        <v>77865078.545454547</v>
      </c>
      <c r="AX405" s="74">
        <f t="shared" si="142"/>
        <v>5450555.498181819</v>
      </c>
      <c r="AY405" s="75">
        <f t="shared" si="143"/>
        <v>1771452.3047272728</v>
      </c>
      <c r="AZ405" s="74">
        <v>0</v>
      </c>
      <c r="BA405" s="74">
        <v>0</v>
      </c>
      <c r="BB405" s="74">
        <v>0</v>
      </c>
      <c r="BC405" s="79">
        <v>0</v>
      </c>
      <c r="BD405" s="79">
        <v>0</v>
      </c>
      <c r="BE405" s="79">
        <v>0</v>
      </c>
      <c r="BF405" s="77">
        <v>0</v>
      </c>
      <c r="BG405" s="344">
        <f t="shared" si="144"/>
        <v>7222007.802909092</v>
      </c>
      <c r="BH405" s="187">
        <f t="shared" si="145"/>
        <v>75954060</v>
      </c>
      <c r="BJ405" s="50">
        <v>13202</v>
      </c>
      <c r="BK405" s="50" t="s">
        <v>3739</v>
      </c>
      <c r="BM405" s="50">
        <f t="shared" si="146"/>
        <v>0</v>
      </c>
    </row>
    <row r="406" spans="1:65" s="50" customFormat="1" ht="24" customHeight="1" x14ac:dyDescent="0.2">
      <c r="A406" s="181">
        <f t="shared" si="126"/>
        <v>2655495</v>
      </c>
      <c r="B406" s="296">
        <v>99</v>
      </c>
      <c r="C406" s="264">
        <v>105</v>
      </c>
      <c r="D406" s="297">
        <v>13203</v>
      </c>
      <c r="E406" s="251" t="s">
        <v>488</v>
      </c>
      <c r="F406" s="252" t="s">
        <v>1342</v>
      </c>
      <c r="G406" s="251" t="s">
        <v>87</v>
      </c>
      <c r="H406" s="272" t="s">
        <v>1343</v>
      </c>
      <c r="I406" s="427" t="s">
        <v>2550</v>
      </c>
      <c r="J406" s="64" t="s">
        <v>1346</v>
      </c>
      <c r="K406" s="64" t="s">
        <v>1347</v>
      </c>
      <c r="L406" s="64" t="s">
        <v>1343</v>
      </c>
      <c r="M406" s="290" t="s">
        <v>2383</v>
      </c>
      <c r="N406" s="98"/>
      <c r="O406" s="64"/>
      <c r="P406" s="89"/>
      <c r="Q406" s="253">
        <v>30</v>
      </c>
      <c r="R406" s="254">
        <v>25</v>
      </c>
      <c r="S406" s="64">
        <v>0</v>
      </c>
      <c r="T406" s="64">
        <v>0</v>
      </c>
      <c r="U406" s="298">
        <f>1+1</f>
        <v>2</v>
      </c>
      <c r="V406" s="258">
        <v>19</v>
      </c>
      <c r="W406" s="98">
        <v>0</v>
      </c>
      <c r="X406" s="83">
        <v>0</v>
      </c>
      <c r="Y406" s="98">
        <v>1</v>
      </c>
      <c r="Z406" s="64">
        <v>1</v>
      </c>
      <c r="AA406" s="323">
        <v>1642901</v>
      </c>
      <c r="AB406" s="323">
        <v>46667</v>
      </c>
      <c r="AC406" s="324">
        <f t="shared" si="127"/>
        <v>1689568</v>
      </c>
      <c r="AD406" s="74">
        <v>4500000</v>
      </c>
      <c r="AE406" s="74">
        <v>6000000</v>
      </c>
      <c r="AF406" s="334">
        <f t="shared" si="128"/>
        <v>322553.89090909087</v>
      </c>
      <c r="AG406" s="112">
        <f t="shared" si="129"/>
        <v>49287030</v>
      </c>
      <c r="AH406" s="74">
        <f t="shared" si="130"/>
        <v>1400010</v>
      </c>
      <c r="AI406" s="74">
        <f t="shared" si="131"/>
        <v>8063847.2727272715</v>
      </c>
      <c r="AJ406" s="74">
        <f t="shared" si="132"/>
        <v>2655495</v>
      </c>
      <c r="AK406" s="74">
        <f t="shared" si="133"/>
        <v>4500000</v>
      </c>
      <c r="AL406" s="74">
        <f t="shared" si="134"/>
        <v>6000000</v>
      </c>
      <c r="AM406" s="74">
        <f t="shared" si="135"/>
        <v>0</v>
      </c>
      <c r="AN406" s="74">
        <f t="shared" si="136"/>
        <v>0</v>
      </c>
      <c r="AO406" s="74">
        <f t="shared" si="137"/>
        <v>3379136</v>
      </c>
      <c r="AP406" s="74">
        <f t="shared" si="138"/>
        <v>3800000</v>
      </c>
      <c r="AQ406" s="74">
        <v>0</v>
      </c>
      <c r="AR406" s="74">
        <v>0</v>
      </c>
      <c r="AS406" s="74">
        <v>0</v>
      </c>
      <c r="AT406" s="79">
        <v>0</v>
      </c>
      <c r="AU406" s="81">
        <f t="shared" si="139"/>
        <v>79085518.272727281</v>
      </c>
      <c r="AV406" s="112">
        <f t="shared" si="140"/>
        <v>53637325.163636371</v>
      </c>
      <c r="AW406" s="74">
        <f t="shared" si="141"/>
        <v>73050887.272727266</v>
      </c>
      <c r="AX406" s="74">
        <f t="shared" si="142"/>
        <v>5113562.1090909094</v>
      </c>
      <c r="AY406" s="75">
        <f t="shared" si="143"/>
        <v>1363732.5163636373</v>
      </c>
      <c r="AZ406" s="74">
        <v>0</v>
      </c>
      <c r="BA406" s="74">
        <v>0</v>
      </c>
      <c r="BB406" s="74">
        <v>0</v>
      </c>
      <c r="BC406" s="79">
        <v>0</v>
      </c>
      <c r="BD406" s="79">
        <v>0</v>
      </c>
      <c r="BE406" s="79">
        <v>0</v>
      </c>
      <c r="BF406" s="77">
        <v>0</v>
      </c>
      <c r="BG406" s="344">
        <f t="shared" si="144"/>
        <v>6477294.6254545469</v>
      </c>
      <c r="BH406" s="187">
        <f t="shared" si="145"/>
        <v>72608223</v>
      </c>
      <c r="BJ406" s="50">
        <v>13203</v>
      </c>
      <c r="BK406" s="50" t="s">
        <v>3740</v>
      </c>
      <c r="BM406" s="50">
        <f t="shared" si="146"/>
        <v>0</v>
      </c>
    </row>
    <row r="407" spans="1:65" s="50" customFormat="1" ht="24" customHeight="1" x14ac:dyDescent="0.2">
      <c r="A407" s="181">
        <f t="shared" si="126"/>
        <v>2655495</v>
      </c>
      <c r="B407" s="296">
        <v>100</v>
      </c>
      <c r="C407" s="264">
        <v>106</v>
      </c>
      <c r="D407" s="297">
        <v>13204</v>
      </c>
      <c r="E407" s="251" t="s">
        <v>619</v>
      </c>
      <c r="F407" s="252" t="s">
        <v>1348</v>
      </c>
      <c r="G407" s="251" t="s">
        <v>87</v>
      </c>
      <c r="H407" s="272" t="s">
        <v>1343</v>
      </c>
      <c r="I407" s="292" t="s">
        <v>2551</v>
      </c>
      <c r="J407" s="64" t="s">
        <v>1349</v>
      </c>
      <c r="K407" s="64" t="s">
        <v>1350</v>
      </c>
      <c r="L407" s="64" t="s">
        <v>1343</v>
      </c>
      <c r="M407" s="290" t="s">
        <v>2380</v>
      </c>
      <c r="N407" s="98"/>
      <c r="O407" s="64"/>
      <c r="P407" s="89"/>
      <c r="Q407" s="253">
        <v>30</v>
      </c>
      <c r="R407" s="254">
        <v>50</v>
      </c>
      <c r="S407" s="64">
        <v>0</v>
      </c>
      <c r="T407" s="64">
        <v>0</v>
      </c>
      <c r="U407" s="298">
        <f>1</f>
        <v>1</v>
      </c>
      <c r="V407" s="258">
        <v>19</v>
      </c>
      <c r="W407" s="98">
        <v>0</v>
      </c>
      <c r="X407" s="83">
        <v>0</v>
      </c>
      <c r="Y407" s="98">
        <v>0</v>
      </c>
      <c r="Z407" s="64">
        <v>0</v>
      </c>
      <c r="AA407" s="323">
        <v>1477052</v>
      </c>
      <c r="AB407" s="323">
        <v>0</v>
      </c>
      <c r="AC407" s="324">
        <f t="shared" si="127"/>
        <v>1477052</v>
      </c>
      <c r="AD407" s="74">
        <v>4500000</v>
      </c>
      <c r="AE407" s="74">
        <v>6000000</v>
      </c>
      <c r="AF407" s="334">
        <f t="shared" si="128"/>
        <v>281982.65454545454</v>
      </c>
      <c r="AG407" s="112">
        <f t="shared" si="129"/>
        <v>44311560</v>
      </c>
      <c r="AH407" s="74">
        <f t="shared" si="130"/>
        <v>0</v>
      </c>
      <c r="AI407" s="74">
        <f t="shared" si="131"/>
        <v>14099132.727272727</v>
      </c>
      <c r="AJ407" s="74">
        <f t="shared" si="132"/>
        <v>0</v>
      </c>
      <c r="AK407" s="74">
        <f t="shared" si="133"/>
        <v>4500000</v>
      </c>
      <c r="AL407" s="74">
        <f t="shared" si="134"/>
        <v>6000000</v>
      </c>
      <c r="AM407" s="74">
        <f t="shared" si="135"/>
        <v>0</v>
      </c>
      <c r="AN407" s="74">
        <f t="shared" si="136"/>
        <v>0</v>
      </c>
      <c r="AO407" s="74">
        <f t="shared" si="137"/>
        <v>1477052</v>
      </c>
      <c r="AP407" s="74">
        <f t="shared" si="138"/>
        <v>3800000</v>
      </c>
      <c r="AQ407" s="74">
        <v>0</v>
      </c>
      <c r="AR407" s="74">
        <v>0</v>
      </c>
      <c r="AS407" s="74">
        <v>0</v>
      </c>
      <c r="AT407" s="79">
        <v>0</v>
      </c>
      <c r="AU407" s="81">
        <f t="shared" si="139"/>
        <v>74187744.727272719</v>
      </c>
      <c r="AV407" s="112">
        <f t="shared" si="140"/>
        <v>53320944.236363627</v>
      </c>
      <c r="AW407" s="74">
        <f t="shared" si="141"/>
        <v>72710692.727272719</v>
      </c>
      <c r="AX407" s="74">
        <f t="shared" si="142"/>
        <v>5089748.4909090912</v>
      </c>
      <c r="AY407" s="75">
        <f t="shared" si="143"/>
        <v>1332094.4236363629</v>
      </c>
      <c r="AZ407" s="74">
        <v>0</v>
      </c>
      <c r="BA407" s="74">
        <v>0</v>
      </c>
      <c r="BB407" s="74">
        <v>0</v>
      </c>
      <c r="BC407" s="79">
        <v>0</v>
      </c>
      <c r="BD407" s="79">
        <v>0</v>
      </c>
      <c r="BE407" s="79">
        <v>0</v>
      </c>
      <c r="BF407" s="77">
        <v>0</v>
      </c>
      <c r="BG407" s="344">
        <f t="shared" si="144"/>
        <v>6421842.9145454541</v>
      </c>
      <c r="BH407" s="187">
        <f t="shared" si="145"/>
        <v>67765901</v>
      </c>
      <c r="BJ407" s="50">
        <v>13204</v>
      </c>
      <c r="BK407" s="50" t="s">
        <v>3741</v>
      </c>
      <c r="BM407" s="50">
        <f t="shared" si="146"/>
        <v>0</v>
      </c>
    </row>
    <row r="408" spans="1:65" s="50" customFormat="1" ht="24" customHeight="1" x14ac:dyDescent="0.2">
      <c r="A408" s="181">
        <f t="shared" si="126"/>
        <v>2655495</v>
      </c>
      <c r="B408" s="296">
        <v>101</v>
      </c>
      <c r="C408" s="264">
        <v>107</v>
      </c>
      <c r="D408" s="297">
        <v>13205</v>
      </c>
      <c r="E408" s="251" t="s">
        <v>1351</v>
      </c>
      <c r="F408" s="252" t="s">
        <v>1352</v>
      </c>
      <c r="G408" s="251" t="s">
        <v>87</v>
      </c>
      <c r="H408" s="272" t="s">
        <v>1343</v>
      </c>
      <c r="I408" s="292" t="s">
        <v>2552</v>
      </c>
      <c r="J408" s="64" t="s">
        <v>1353</v>
      </c>
      <c r="K408" s="64" t="s">
        <v>1354</v>
      </c>
      <c r="L408" s="64" t="s">
        <v>1343</v>
      </c>
      <c r="M408" s="290" t="s">
        <v>2383</v>
      </c>
      <c r="N408" s="98"/>
      <c r="O408" s="64"/>
      <c r="P408" s="89"/>
      <c r="Q408" s="253">
        <v>30</v>
      </c>
      <c r="R408" s="254">
        <v>21</v>
      </c>
      <c r="S408" s="64">
        <v>0</v>
      </c>
      <c r="T408" s="64">
        <v>0</v>
      </c>
      <c r="U408" s="89">
        <v>0</v>
      </c>
      <c r="V408" s="258">
        <v>19</v>
      </c>
      <c r="W408" s="98">
        <v>0</v>
      </c>
      <c r="X408" s="83">
        <v>0</v>
      </c>
      <c r="Y408" s="98">
        <v>0</v>
      </c>
      <c r="Z408" s="64">
        <v>0</v>
      </c>
      <c r="AA408" s="323">
        <v>1642901</v>
      </c>
      <c r="AB408" s="323">
        <v>0</v>
      </c>
      <c r="AC408" s="324">
        <f t="shared" si="127"/>
        <v>1642901</v>
      </c>
      <c r="AD408" s="74">
        <v>4500000</v>
      </c>
      <c r="AE408" s="74">
        <v>6000000</v>
      </c>
      <c r="AF408" s="334">
        <f t="shared" si="128"/>
        <v>313644.73636363639</v>
      </c>
      <c r="AG408" s="112">
        <f t="shared" si="129"/>
        <v>49287030</v>
      </c>
      <c r="AH408" s="74">
        <f t="shared" si="130"/>
        <v>0</v>
      </c>
      <c r="AI408" s="74">
        <f t="shared" si="131"/>
        <v>6586539.4636363639</v>
      </c>
      <c r="AJ408" s="74">
        <f t="shared" si="132"/>
        <v>0</v>
      </c>
      <c r="AK408" s="74">
        <f t="shared" si="133"/>
        <v>4500000</v>
      </c>
      <c r="AL408" s="74">
        <f t="shared" si="134"/>
        <v>6000000</v>
      </c>
      <c r="AM408" s="74">
        <f t="shared" si="135"/>
        <v>0</v>
      </c>
      <c r="AN408" s="74">
        <f t="shared" si="136"/>
        <v>0</v>
      </c>
      <c r="AO408" s="74">
        <f t="shared" si="137"/>
        <v>0</v>
      </c>
      <c r="AP408" s="74">
        <f t="shared" si="138"/>
        <v>3800000</v>
      </c>
      <c r="AQ408" s="74">
        <v>0</v>
      </c>
      <c r="AR408" s="74">
        <v>0</v>
      </c>
      <c r="AS408" s="74">
        <v>0</v>
      </c>
      <c r="AT408" s="79">
        <v>0</v>
      </c>
      <c r="AU408" s="81">
        <f t="shared" si="139"/>
        <v>70173569.463636369</v>
      </c>
      <c r="AV408" s="112">
        <f t="shared" si="140"/>
        <v>50961419.60118182</v>
      </c>
      <c r="AW408" s="74">
        <f t="shared" si="141"/>
        <v>70173569.463636369</v>
      </c>
      <c r="AX408" s="74">
        <f t="shared" si="142"/>
        <v>4912149.8624545466</v>
      </c>
      <c r="AY408" s="75">
        <f t="shared" si="143"/>
        <v>1096141.960118182</v>
      </c>
      <c r="AZ408" s="74">
        <v>0</v>
      </c>
      <c r="BA408" s="74">
        <v>0</v>
      </c>
      <c r="BB408" s="74">
        <v>0</v>
      </c>
      <c r="BC408" s="79">
        <v>0</v>
      </c>
      <c r="BD408" s="79">
        <v>0</v>
      </c>
      <c r="BE408" s="79">
        <v>0</v>
      </c>
      <c r="BF408" s="77">
        <v>0</v>
      </c>
      <c r="BG408" s="344">
        <f t="shared" si="144"/>
        <v>6008291.8225727286</v>
      </c>
      <c r="BH408" s="187">
        <f t="shared" si="145"/>
        <v>64165277</v>
      </c>
      <c r="BJ408" s="50">
        <v>13205</v>
      </c>
      <c r="BK408" s="50" t="s">
        <v>3742</v>
      </c>
      <c r="BM408" s="50">
        <f t="shared" si="146"/>
        <v>0</v>
      </c>
    </row>
    <row r="409" spans="1:65" s="50" customFormat="1" ht="24" customHeight="1" x14ac:dyDescent="0.2">
      <c r="A409" s="181">
        <f t="shared" si="126"/>
        <v>2655495</v>
      </c>
      <c r="B409" s="296">
        <v>668</v>
      </c>
      <c r="C409" s="264">
        <v>467</v>
      </c>
      <c r="D409" s="297">
        <v>13206</v>
      </c>
      <c r="E409" s="241" t="s">
        <v>680</v>
      </c>
      <c r="F409" s="242" t="s">
        <v>1355</v>
      </c>
      <c r="G409" s="285" t="s">
        <v>137</v>
      </c>
      <c r="H409" s="272" t="s">
        <v>1343</v>
      </c>
      <c r="I409" s="292" t="s">
        <v>3062</v>
      </c>
      <c r="J409" s="64" t="s">
        <v>1356</v>
      </c>
      <c r="K409" s="64" t="s">
        <v>1357</v>
      </c>
      <c r="L409" s="64" t="s">
        <v>1343</v>
      </c>
      <c r="M409" s="290" t="s">
        <v>137</v>
      </c>
      <c r="N409" s="243" t="s">
        <v>2410</v>
      </c>
      <c r="O409" s="64"/>
      <c r="P409" s="89"/>
      <c r="Q409" s="243">
        <v>30</v>
      </c>
      <c r="R409" s="245">
        <v>120</v>
      </c>
      <c r="S409" s="245">
        <v>110</v>
      </c>
      <c r="T409" s="245">
        <v>29.33</v>
      </c>
      <c r="U409" s="89">
        <v>0</v>
      </c>
      <c r="V409" s="260">
        <v>15</v>
      </c>
      <c r="W409" s="98">
        <v>0</v>
      </c>
      <c r="X409" s="83">
        <v>0</v>
      </c>
      <c r="Y409" s="98">
        <v>0</v>
      </c>
      <c r="Z409" s="64">
        <v>0</v>
      </c>
      <c r="AA409" s="315">
        <v>885165</v>
      </c>
      <c r="AB409" s="315">
        <v>46667</v>
      </c>
      <c r="AC409" s="316">
        <f t="shared" si="127"/>
        <v>931832</v>
      </c>
      <c r="AD409" s="74">
        <v>4500000</v>
      </c>
      <c r="AE409" s="74">
        <v>6000000</v>
      </c>
      <c r="AF409" s="334">
        <f t="shared" si="128"/>
        <v>177895.19999999998</v>
      </c>
      <c r="AG409" s="112">
        <f t="shared" si="129"/>
        <v>26554950</v>
      </c>
      <c r="AH409" s="74">
        <f t="shared" si="130"/>
        <v>1400010</v>
      </c>
      <c r="AI409" s="74">
        <f t="shared" si="131"/>
        <v>21347423.999999996</v>
      </c>
      <c r="AJ409" s="74">
        <f t="shared" si="132"/>
        <v>0</v>
      </c>
      <c r="AK409" s="74">
        <f t="shared" si="133"/>
        <v>4500000</v>
      </c>
      <c r="AL409" s="74">
        <f t="shared" si="134"/>
        <v>6000000</v>
      </c>
      <c r="AM409" s="74">
        <f t="shared" si="135"/>
        <v>4892117.9999999991</v>
      </c>
      <c r="AN409" s="74">
        <f t="shared" si="136"/>
        <v>5217666.2159999991</v>
      </c>
      <c r="AO409" s="74">
        <f t="shared" si="137"/>
        <v>0</v>
      </c>
      <c r="AP409" s="74">
        <f t="shared" si="138"/>
        <v>3000000</v>
      </c>
      <c r="AQ409" s="74">
        <v>0</v>
      </c>
      <c r="AR409" s="74">
        <v>0</v>
      </c>
      <c r="AS409" s="74">
        <v>0</v>
      </c>
      <c r="AT409" s="79">
        <v>0</v>
      </c>
      <c r="AU409" s="81">
        <f t="shared" si="139"/>
        <v>72912168.216000006</v>
      </c>
      <c r="AV409" s="112">
        <f t="shared" si="140"/>
        <v>54308316.440880008</v>
      </c>
      <c r="AW409" s="74">
        <f t="shared" si="141"/>
        <v>72912168.215999991</v>
      </c>
      <c r="AX409" s="74">
        <f t="shared" si="142"/>
        <v>5103851.7751199994</v>
      </c>
      <c r="AY409" s="75">
        <f t="shared" si="143"/>
        <v>1430831.644088001</v>
      </c>
      <c r="AZ409" s="74">
        <v>0</v>
      </c>
      <c r="BA409" s="74">
        <v>0</v>
      </c>
      <c r="BB409" s="74">
        <v>0</v>
      </c>
      <c r="BC409" s="79">
        <v>0</v>
      </c>
      <c r="BD409" s="79">
        <v>0</v>
      </c>
      <c r="BE409" s="79">
        <v>0</v>
      </c>
      <c r="BF409" s="77">
        <v>0</v>
      </c>
      <c r="BG409" s="344">
        <f t="shared" si="144"/>
        <v>6534683.4192080004</v>
      </c>
      <c r="BH409" s="187">
        <f t="shared" si="145"/>
        <v>66377484</v>
      </c>
      <c r="BJ409" s="50">
        <v>13206</v>
      </c>
      <c r="BK409" s="50" t="s">
        <v>3743</v>
      </c>
      <c r="BM409" s="50">
        <f t="shared" si="146"/>
        <v>0</v>
      </c>
    </row>
    <row r="410" spans="1:65" s="50" customFormat="1" ht="24" customHeight="1" x14ac:dyDescent="0.2">
      <c r="A410" s="181">
        <f t="shared" si="126"/>
        <v>2655495</v>
      </c>
      <c r="B410" s="296">
        <v>674</v>
      </c>
      <c r="C410" s="264">
        <v>473</v>
      </c>
      <c r="D410" s="297">
        <v>13207</v>
      </c>
      <c r="E410" s="241" t="s">
        <v>158</v>
      </c>
      <c r="F410" s="242" t="s">
        <v>1358</v>
      </c>
      <c r="G410" s="285" t="s">
        <v>137</v>
      </c>
      <c r="H410" s="272" t="s">
        <v>1343</v>
      </c>
      <c r="I410" s="292" t="s">
        <v>3068</v>
      </c>
      <c r="J410" s="64" t="s">
        <v>1359</v>
      </c>
      <c r="K410" s="64" t="s">
        <v>1360</v>
      </c>
      <c r="L410" s="64" t="s">
        <v>1343</v>
      </c>
      <c r="M410" s="290" t="s">
        <v>137</v>
      </c>
      <c r="N410" s="243" t="s">
        <v>2410</v>
      </c>
      <c r="O410" s="64"/>
      <c r="P410" s="89"/>
      <c r="Q410" s="243">
        <v>30</v>
      </c>
      <c r="R410" s="245">
        <v>120</v>
      </c>
      <c r="S410" s="245">
        <v>110</v>
      </c>
      <c r="T410" s="245">
        <v>29.33</v>
      </c>
      <c r="U410" s="89">
        <v>0</v>
      </c>
      <c r="V410" s="260">
        <v>15</v>
      </c>
      <c r="W410" s="98">
        <v>0</v>
      </c>
      <c r="X410" s="83">
        <v>0</v>
      </c>
      <c r="Y410" s="98">
        <v>2</v>
      </c>
      <c r="Z410" s="64">
        <v>2</v>
      </c>
      <c r="AA410" s="315">
        <v>885165</v>
      </c>
      <c r="AB410" s="315">
        <v>46667</v>
      </c>
      <c r="AC410" s="316">
        <f t="shared" si="127"/>
        <v>931832</v>
      </c>
      <c r="AD410" s="74">
        <v>4500000</v>
      </c>
      <c r="AE410" s="74">
        <v>6000000</v>
      </c>
      <c r="AF410" s="334">
        <f t="shared" si="128"/>
        <v>177895.19999999998</v>
      </c>
      <c r="AG410" s="112">
        <f t="shared" si="129"/>
        <v>26554950</v>
      </c>
      <c r="AH410" s="74">
        <f t="shared" si="130"/>
        <v>1400010</v>
      </c>
      <c r="AI410" s="74">
        <f t="shared" si="131"/>
        <v>21347423.999999996</v>
      </c>
      <c r="AJ410" s="74">
        <f t="shared" si="132"/>
        <v>5310990</v>
      </c>
      <c r="AK410" s="74">
        <f t="shared" si="133"/>
        <v>4500000</v>
      </c>
      <c r="AL410" s="74">
        <f t="shared" si="134"/>
        <v>6000000</v>
      </c>
      <c r="AM410" s="74">
        <f t="shared" si="135"/>
        <v>4892117.9999999991</v>
      </c>
      <c r="AN410" s="74">
        <f t="shared" si="136"/>
        <v>5217666.2159999991</v>
      </c>
      <c r="AO410" s="74">
        <f t="shared" si="137"/>
        <v>0</v>
      </c>
      <c r="AP410" s="74">
        <f t="shared" si="138"/>
        <v>3000000</v>
      </c>
      <c r="AQ410" s="74">
        <v>0</v>
      </c>
      <c r="AR410" s="74">
        <v>0</v>
      </c>
      <c r="AS410" s="74">
        <v>0</v>
      </c>
      <c r="AT410" s="79">
        <v>0</v>
      </c>
      <c r="AU410" s="81">
        <f t="shared" si="139"/>
        <v>78223158.216000006</v>
      </c>
      <c r="AV410" s="112">
        <f t="shared" si="140"/>
        <v>54308316.440880008</v>
      </c>
      <c r="AW410" s="74">
        <f t="shared" si="141"/>
        <v>72912168.215999991</v>
      </c>
      <c r="AX410" s="74">
        <f t="shared" si="142"/>
        <v>5103851.7751199994</v>
      </c>
      <c r="AY410" s="75">
        <f t="shared" si="143"/>
        <v>1430831.644088001</v>
      </c>
      <c r="AZ410" s="74">
        <v>0</v>
      </c>
      <c r="BA410" s="74">
        <v>0</v>
      </c>
      <c r="BB410" s="74">
        <v>0</v>
      </c>
      <c r="BC410" s="79">
        <v>0</v>
      </c>
      <c r="BD410" s="79">
        <v>0</v>
      </c>
      <c r="BE410" s="79">
        <v>0</v>
      </c>
      <c r="BF410" s="77">
        <v>0</v>
      </c>
      <c r="BG410" s="344">
        <f t="shared" si="144"/>
        <v>6534683.4192080004</v>
      </c>
      <c r="BH410" s="187">
        <f t="shared" si="145"/>
        <v>71688474</v>
      </c>
      <c r="BJ410" s="50">
        <v>13207</v>
      </c>
      <c r="BK410" s="50" t="s">
        <v>3744</v>
      </c>
      <c r="BM410" s="50">
        <f t="shared" si="146"/>
        <v>0</v>
      </c>
    </row>
    <row r="411" spans="1:65" s="50" customFormat="1" ht="24" customHeight="1" x14ac:dyDescent="0.2">
      <c r="A411" s="181">
        <f t="shared" si="126"/>
        <v>2655495</v>
      </c>
      <c r="B411" s="296">
        <v>671</v>
      </c>
      <c r="C411" s="264">
        <v>470</v>
      </c>
      <c r="D411" s="297">
        <v>13208</v>
      </c>
      <c r="E411" s="241" t="s">
        <v>135</v>
      </c>
      <c r="F411" s="242" t="s">
        <v>1361</v>
      </c>
      <c r="G411" s="285" t="s">
        <v>137</v>
      </c>
      <c r="H411" s="272" t="s">
        <v>1343</v>
      </c>
      <c r="I411" s="292" t="s">
        <v>3065</v>
      </c>
      <c r="J411" s="64" t="s">
        <v>1362</v>
      </c>
      <c r="K411" s="64" t="s">
        <v>1363</v>
      </c>
      <c r="L411" s="64" t="s">
        <v>1343</v>
      </c>
      <c r="M411" s="290" t="s">
        <v>137</v>
      </c>
      <c r="N411" s="243" t="s">
        <v>2410</v>
      </c>
      <c r="O411" s="64"/>
      <c r="P411" s="89"/>
      <c r="Q411" s="243">
        <v>30</v>
      </c>
      <c r="R411" s="245">
        <v>120</v>
      </c>
      <c r="S411" s="245">
        <v>110</v>
      </c>
      <c r="T411" s="245">
        <v>29.33</v>
      </c>
      <c r="U411" s="89">
        <v>0</v>
      </c>
      <c r="V411" s="260">
        <v>21</v>
      </c>
      <c r="W411" s="98">
        <v>0</v>
      </c>
      <c r="X411" s="83">
        <v>0</v>
      </c>
      <c r="Y411" s="98">
        <v>1</v>
      </c>
      <c r="Z411" s="64">
        <v>1</v>
      </c>
      <c r="AA411" s="315">
        <v>885165</v>
      </c>
      <c r="AB411" s="315">
        <v>46667</v>
      </c>
      <c r="AC411" s="316">
        <f t="shared" si="127"/>
        <v>931832</v>
      </c>
      <c r="AD411" s="74">
        <v>4500000</v>
      </c>
      <c r="AE411" s="74">
        <v>6000000</v>
      </c>
      <c r="AF411" s="334">
        <f t="shared" si="128"/>
        <v>177895.19999999998</v>
      </c>
      <c r="AG411" s="112">
        <f t="shared" si="129"/>
        <v>26554950</v>
      </c>
      <c r="AH411" s="74">
        <f t="shared" si="130"/>
        <v>1400010</v>
      </c>
      <c r="AI411" s="74">
        <f t="shared" si="131"/>
        <v>21347423.999999996</v>
      </c>
      <c r="AJ411" s="74">
        <f t="shared" si="132"/>
        <v>2655495</v>
      </c>
      <c r="AK411" s="74">
        <f t="shared" si="133"/>
        <v>4500000</v>
      </c>
      <c r="AL411" s="74">
        <f t="shared" si="134"/>
        <v>6000000</v>
      </c>
      <c r="AM411" s="74">
        <f t="shared" si="135"/>
        <v>4892117.9999999991</v>
      </c>
      <c r="AN411" s="74">
        <f t="shared" si="136"/>
        <v>5217666.2159999991</v>
      </c>
      <c r="AO411" s="74">
        <f t="shared" si="137"/>
        <v>0</v>
      </c>
      <c r="AP411" s="74">
        <f t="shared" si="138"/>
        <v>4200000</v>
      </c>
      <c r="AQ411" s="74">
        <v>0</v>
      </c>
      <c r="AR411" s="74">
        <v>0</v>
      </c>
      <c r="AS411" s="74">
        <v>0</v>
      </c>
      <c r="AT411" s="79">
        <v>0</v>
      </c>
      <c r="AU411" s="81">
        <f t="shared" si="139"/>
        <v>76767663.216000006</v>
      </c>
      <c r="AV411" s="112">
        <f t="shared" si="140"/>
        <v>54224316.440880008</v>
      </c>
      <c r="AW411" s="74">
        <f t="shared" si="141"/>
        <v>74112168.215999991</v>
      </c>
      <c r="AX411" s="74">
        <f t="shared" si="142"/>
        <v>5187851.7751199994</v>
      </c>
      <c r="AY411" s="75">
        <f t="shared" si="143"/>
        <v>1422431.644088001</v>
      </c>
      <c r="AZ411" s="74">
        <v>0</v>
      </c>
      <c r="BA411" s="74">
        <v>0</v>
      </c>
      <c r="BB411" s="74">
        <v>0</v>
      </c>
      <c r="BC411" s="79">
        <v>0</v>
      </c>
      <c r="BD411" s="79">
        <v>0</v>
      </c>
      <c r="BE411" s="79">
        <v>0</v>
      </c>
      <c r="BF411" s="77">
        <v>0</v>
      </c>
      <c r="BG411" s="344">
        <f t="shared" si="144"/>
        <v>6610283.4192080004</v>
      </c>
      <c r="BH411" s="187">
        <f t="shared" si="145"/>
        <v>70157379</v>
      </c>
      <c r="BJ411" s="50">
        <v>13208</v>
      </c>
      <c r="BK411" s="50" t="s">
        <v>3745</v>
      </c>
      <c r="BM411" s="50">
        <f t="shared" si="146"/>
        <v>0</v>
      </c>
    </row>
    <row r="412" spans="1:65" s="50" customFormat="1" ht="24" customHeight="1" x14ac:dyDescent="0.2">
      <c r="A412" s="181">
        <f t="shared" si="126"/>
        <v>2655495</v>
      </c>
      <c r="B412" s="296">
        <v>669</v>
      </c>
      <c r="C412" s="264">
        <v>468</v>
      </c>
      <c r="D412" s="297">
        <v>13209</v>
      </c>
      <c r="E412" s="241" t="s">
        <v>294</v>
      </c>
      <c r="F412" s="242" t="s">
        <v>1364</v>
      </c>
      <c r="G412" s="285" t="s">
        <v>137</v>
      </c>
      <c r="H412" s="272" t="s">
        <v>1343</v>
      </c>
      <c r="I412" s="292" t="s">
        <v>3063</v>
      </c>
      <c r="J412" s="64" t="s">
        <v>1365</v>
      </c>
      <c r="K412" s="64" t="s">
        <v>1366</v>
      </c>
      <c r="L412" s="64" t="s">
        <v>1343</v>
      </c>
      <c r="M412" s="290" t="s">
        <v>137</v>
      </c>
      <c r="N412" s="243" t="s">
        <v>2410</v>
      </c>
      <c r="O412" s="64"/>
      <c r="P412" s="89"/>
      <c r="Q412" s="243">
        <v>30</v>
      </c>
      <c r="R412" s="245">
        <v>120</v>
      </c>
      <c r="S412" s="245">
        <v>110</v>
      </c>
      <c r="T412" s="245">
        <v>29.33</v>
      </c>
      <c r="U412" s="89">
        <v>0</v>
      </c>
      <c r="V412" s="260">
        <v>15</v>
      </c>
      <c r="W412" s="98">
        <v>0</v>
      </c>
      <c r="X412" s="83">
        <v>0</v>
      </c>
      <c r="Y412" s="98">
        <v>0</v>
      </c>
      <c r="Z412" s="64">
        <v>0</v>
      </c>
      <c r="AA412" s="315">
        <v>885165</v>
      </c>
      <c r="AB412" s="315">
        <v>46667</v>
      </c>
      <c r="AC412" s="316">
        <f t="shared" si="127"/>
        <v>931832</v>
      </c>
      <c r="AD412" s="74">
        <v>4500000</v>
      </c>
      <c r="AE412" s="74">
        <v>6000000</v>
      </c>
      <c r="AF412" s="334">
        <f t="shared" si="128"/>
        <v>177895.19999999998</v>
      </c>
      <c r="AG412" s="112">
        <f t="shared" si="129"/>
        <v>26554950</v>
      </c>
      <c r="AH412" s="74">
        <f t="shared" si="130"/>
        <v>1400010</v>
      </c>
      <c r="AI412" s="74">
        <f t="shared" si="131"/>
        <v>21347423.999999996</v>
      </c>
      <c r="AJ412" s="74">
        <f t="shared" si="132"/>
        <v>0</v>
      </c>
      <c r="AK412" s="74">
        <f t="shared" si="133"/>
        <v>4500000</v>
      </c>
      <c r="AL412" s="74">
        <f t="shared" si="134"/>
        <v>6000000</v>
      </c>
      <c r="AM412" s="74">
        <f t="shared" si="135"/>
        <v>4892117.9999999991</v>
      </c>
      <c r="AN412" s="74">
        <f t="shared" si="136"/>
        <v>5217666.2159999991</v>
      </c>
      <c r="AO412" s="74">
        <f t="shared" si="137"/>
        <v>0</v>
      </c>
      <c r="AP412" s="74">
        <f t="shared" si="138"/>
        <v>3000000</v>
      </c>
      <c r="AQ412" s="74">
        <v>0</v>
      </c>
      <c r="AR412" s="74">
        <v>0</v>
      </c>
      <c r="AS412" s="74">
        <v>0</v>
      </c>
      <c r="AT412" s="79">
        <v>0</v>
      </c>
      <c r="AU412" s="81">
        <f t="shared" si="139"/>
        <v>72912168.216000006</v>
      </c>
      <c r="AV412" s="112">
        <f t="shared" si="140"/>
        <v>54308316.440880008</v>
      </c>
      <c r="AW412" s="74">
        <f t="shared" si="141"/>
        <v>72912168.215999991</v>
      </c>
      <c r="AX412" s="74">
        <f t="shared" si="142"/>
        <v>5103851.7751199994</v>
      </c>
      <c r="AY412" s="75">
        <f t="shared" si="143"/>
        <v>1430831.644088001</v>
      </c>
      <c r="AZ412" s="74">
        <v>0</v>
      </c>
      <c r="BA412" s="74">
        <v>0</v>
      </c>
      <c r="BB412" s="74">
        <v>0</v>
      </c>
      <c r="BC412" s="79">
        <v>0</v>
      </c>
      <c r="BD412" s="79">
        <v>0</v>
      </c>
      <c r="BE412" s="79">
        <v>0</v>
      </c>
      <c r="BF412" s="77">
        <v>0</v>
      </c>
      <c r="BG412" s="344">
        <f t="shared" si="144"/>
        <v>6534683.4192080004</v>
      </c>
      <c r="BH412" s="187">
        <f t="shared" si="145"/>
        <v>66377484</v>
      </c>
      <c r="BJ412" s="50">
        <v>13209</v>
      </c>
      <c r="BK412" s="50" t="s">
        <v>3746</v>
      </c>
      <c r="BM412" s="50">
        <f t="shared" si="146"/>
        <v>0</v>
      </c>
    </row>
    <row r="413" spans="1:65" s="50" customFormat="1" ht="24" customHeight="1" x14ac:dyDescent="0.2">
      <c r="A413" s="181">
        <f t="shared" si="126"/>
        <v>2655495</v>
      </c>
      <c r="B413" s="296">
        <v>670</v>
      </c>
      <c r="C413" s="264">
        <v>469</v>
      </c>
      <c r="D413" s="297">
        <v>13210</v>
      </c>
      <c r="E413" s="241" t="s">
        <v>248</v>
      </c>
      <c r="F413" s="242" t="s">
        <v>1367</v>
      </c>
      <c r="G413" s="285" t="s">
        <v>137</v>
      </c>
      <c r="H413" s="272" t="s">
        <v>1343</v>
      </c>
      <c r="I413" s="292" t="s">
        <v>3064</v>
      </c>
      <c r="J413" s="64" t="s">
        <v>1368</v>
      </c>
      <c r="K413" s="64" t="s">
        <v>1369</v>
      </c>
      <c r="L413" s="64" t="s">
        <v>1343</v>
      </c>
      <c r="M413" s="290" t="s">
        <v>137</v>
      </c>
      <c r="N413" s="243" t="s">
        <v>2410</v>
      </c>
      <c r="O413" s="64"/>
      <c r="P413" s="89"/>
      <c r="Q413" s="243">
        <v>30</v>
      </c>
      <c r="R413" s="245">
        <v>120</v>
      </c>
      <c r="S413" s="245">
        <v>110</v>
      </c>
      <c r="T413" s="245">
        <v>29.33</v>
      </c>
      <c r="U413" s="89">
        <v>0</v>
      </c>
      <c r="V413" s="260">
        <v>15</v>
      </c>
      <c r="W413" s="98">
        <v>0</v>
      </c>
      <c r="X413" s="83">
        <v>0</v>
      </c>
      <c r="Y413" s="98">
        <v>0</v>
      </c>
      <c r="Z413" s="64">
        <v>0</v>
      </c>
      <c r="AA413" s="315">
        <v>885165</v>
      </c>
      <c r="AB413" s="315">
        <v>46667</v>
      </c>
      <c r="AC413" s="316">
        <f t="shared" si="127"/>
        <v>931832</v>
      </c>
      <c r="AD413" s="74">
        <v>4500000</v>
      </c>
      <c r="AE413" s="74">
        <v>6000000</v>
      </c>
      <c r="AF413" s="334">
        <f t="shared" si="128"/>
        <v>177895.19999999998</v>
      </c>
      <c r="AG413" s="112">
        <f t="shared" si="129"/>
        <v>26554950</v>
      </c>
      <c r="AH413" s="74">
        <f t="shared" si="130"/>
        <v>1400010</v>
      </c>
      <c r="AI413" s="74">
        <f t="shared" si="131"/>
        <v>21347423.999999996</v>
      </c>
      <c r="AJ413" s="74">
        <f t="shared" si="132"/>
        <v>0</v>
      </c>
      <c r="AK413" s="74">
        <f t="shared" si="133"/>
        <v>4500000</v>
      </c>
      <c r="AL413" s="74">
        <f t="shared" si="134"/>
        <v>6000000</v>
      </c>
      <c r="AM413" s="74">
        <f t="shared" si="135"/>
        <v>4892117.9999999991</v>
      </c>
      <c r="AN413" s="74">
        <f t="shared" si="136"/>
        <v>5217666.2159999991</v>
      </c>
      <c r="AO413" s="74">
        <f t="shared" si="137"/>
        <v>0</v>
      </c>
      <c r="AP413" s="74">
        <f t="shared" si="138"/>
        <v>3000000</v>
      </c>
      <c r="AQ413" s="74">
        <v>0</v>
      </c>
      <c r="AR413" s="74">
        <v>0</v>
      </c>
      <c r="AS413" s="74">
        <v>0</v>
      </c>
      <c r="AT413" s="79">
        <v>0</v>
      </c>
      <c r="AU413" s="81">
        <f t="shared" si="139"/>
        <v>72912168.216000006</v>
      </c>
      <c r="AV413" s="112">
        <f t="shared" si="140"/>
        <v>54308316.440880008</v>
      </c>
      <c r="AW413" s="74">
        <f t="shared" si="141"/>
        <v>72912168.215999991</v>
      </c>
      <c r="AX413" s="74">
        <f t="shared" si="142"/>
        <v>5103851.7751199994</v>
      </c>
      <c r="AY413" s="75">
        <f t="shared" si="143"/>
        <v>1430831.644088001</v>
      </c>
      <c r="AZ413" s="74">
        <v>0</v>
      </c>
      <c r="BA413" s="74">
        <v>0</v>
      </c>
      <c r="BB413" s="74">
        <v>0</v>
      </c>
      <c r="BC413" s="79">
        <v>0</v>
      </c>
      <c r="BD413" s="79">
        <v>0</v>
      </c>
      <c r="BE413" s="79">
        <v>0</v>
      </c>
      <c r="BF413" s="77">
        <v>0</v>
      </c>
      <c r="BG413" s="344">
        <f t="shared" si="144"/>
        <v>6534683.4192080004</v>
      </c>
      <c r="BH413" s="187">
        <f t="shared" si="145"/>
        <v>66377484</v>
      </c>
      <c r="BJ413" s="50">
        <v>13210</v>
      </c>
      <c r="BK413" s="50" t="s">
        <v>3747</v>
      </c>
      <c r="BM413" s="50">
        <f t="shared" si="146"/>
        <v>0</v>
      </c>
    </row>
    <row r="414" spans="1:65" s="50" customFormat="1" ht="24" customHeight="1" x14ac:dyDescent="0.2">
      <c r="A414" s="181">
        <f t="shared" si="126"/>
        <v>2655495</v>
      </c>
      <c r="B414" s="296">
        <v>675</v>
      </c>
      <c r="C414" s="264">
        <v>474</v>
      </c>
      <c r="D414" s="297">
        <v>13211</v>
      </c>
      <c r="E414" s="241" t="s">
        <v>1370</v>
      </c>
      <c r="F414" s="242" t="s">
        <v>798</v>
      </c>
      <c r="G414" s="285" t="s">
        <v>137</v>
      </c>
      <c r="H414" s="272" t="s">
        <v>1343</v>
      </c>
      <c r="I414" s="292" t="s">
        <v>3069</v>
      </c>
      <c r="J414" s="64">
        <v>2930059583</v>
      </c>
      <c r="K414" s="64" t="s">
        <v>1371</v>
      </c>
      <c r="L414" s="64" t="s">
        <v>1343</v>
      </c>
      <c r="M414" s="290" t="s">
        <v>137</v>
      </c>
      <c r="N414" s="98"/>
      <c r="O414" s="245" t="s">
        <v>2410</v>
      </c>
      <c r="P414" s="89"/>
      <c r="Q414" s="243">
        <v>30</v>
      </c>
      <c r="R414" s="245">
        <v>90</v>
      </c>
      <c r="S414" s="245">
        <v>0</v>
      </c>
      <c r="T414" s="245">
        <v>0</v>
      </c>
      <c r="U414" s="89">
        <v>0</v>
      </c>
      <c r="V414" s="260">
        <v>26</v>
      </c>
      <c r="W414" s="98">
        <v>0</v>
      </c>
      <c r="X414" s="83">
        <v>0</v>
      </c>
      <c r="Y414" s="98">
        <v>1</v>
      </c>
      <c r="Z414" s="64">
        <v>0</v>
      </c>
      <c r="AA414" s="315">
        <v>885165</v>
      </c>
      <c r="AB414" s="315">
        <v>46667</v>
      </c>
      <c r="AC414" s="316">
        <f t="shared" si="127"/>
        <v>931832</v>
      </c>
      <c r="AD414" s="74">
        <v>4500000</v>
      </c>
      <c r="AE414" s="74">
        <v>6000000</v>
      </c>
      <c r="AF414" s="334">
        <f t="shared" si="128"/>
        <v>177895.19999999998</v>
      </c>
      <c r="AG414" s="112">
        <f t="shared" si="129"/>
        <v>26554950</v>
      </c>
      <c r="AH414" s="74">
        <f t="shared" si="130"/>
        <v>1400010</v>
      </c>
      <c r="AI414" s="74">
        <f t="shared" si="131"/>
        <v>16010567.999999998</v>
      </c>
      <c r="AJ414" s="74">
        <f t="shared" si="132"/>
        <v>0</v>
      </c>
      <c r="AK414" s="74">
        <f t="shared" si="133"/>
        <v>4500000</v>
      </c>
      <c r="AL414" s="74">
        <f t="shared" si="134"/>
        <v>6000000</v>
      </c>
      <c r="AM414" s="74">
        <f t="shared" si="135"/>
        <v>0</v>
      </c>
      <c r="AN414" s="74">
        <f t="shared" si="136"/>
        <v>0</v>
      </c>
      <c r="AO414" s="74">
        <f t="shared" si="137"/>
        <v>0</v>
      </c>
      <c r="AP414" s="74">
        <f t="shared" si="138"/>
        <v>5200000</v>
      </c>
      <c r="AQ414" s="74">
        <v>0</v>
      </c>
      <c r="AR414" s="74">
        <v>0</v>
      </c>
      <c r="AS414" s="74">
        <v>0</v>
      </c>
      <c r="AT414" s="79">
        <v>0</v>
      </c>
      <c r="AU414" s="81">
        <f t="shared" si="139"/>
        <v>59665528</v>
      </c>
      <c r="AV414" s="112">
        <f t="shared" si="140"/>
        <v>39788941.039999999</v>
      </c>
      <c r="AW414" s="74">
        <f t="shared" si="141"/>
        <v>59665528</v>
      </c>
      <c r="AX414" s="74">
        <f t="shared" si="142"/>
        <v>4176586.9600000004</v>
      </c>
      <c r="AY414" s="75">
        <f t="shared" si="143"/>
        <v>0</v>
      </c>
      <c r="AZ414" s="74">
        <v>0</v>
      </c>
      <c r="BA414" s="74">
        <v>0</v>
      </c>
      <c r="BB414" s="74">
        <v>0</v>
      </c>
      <c r="BC414" s="79">
        <v>0</v>
      </c>
      <c r="BD414" s="79">
        <v>0</v>
      </c>
      <c r="BE414" s="79">
        <v>0</v>
      </c>
      <c r="BF414" s="77">
        <v>0</v>
      </c>
      <c r="BG414" s="344">
        <f t="shared" si="144"/>
        <v>4176586.9600000004</v>
      </c>
      <c r="BH414" s="187">
        <f t="shared" si="145"/>
        <v>55488941</v>
      </c>
      <c r="BJ414" s="50">
        <v>13211</v>
      </c>
      <c r="BK414" s="50" t="s">
        <v>3748</v>
      </c>
      <c r="BM414" s="50">
        <f t="shared" si="146"/>
        <v>0</v>
      </c>
    </row>
    <row r="415" spans="1:65" s="50" customFormat="1" ht="24" customHeight="1" x14ac:dyDescent="0.2">
      <c r="A415" s="181">
        <f t="shared" si="126"/>
        <v>2655495</v>
      </c>
      <c r="B415" s="296">
        <v>667</v>
      </c>
      <c r="C415" s="264">
        <v>466</v>
      </c>
      <c r="D415" s="297">
        <v>13212</v>
      </c>
      <c r="E415" s="241" t="s">
        <v>291</v>
      </c>
      <c r="F415" s="242" t="s">
        <v>1372</v>
      </c>
      <c r="G415" s="285" t="s">
        <v>137</v>
      </c>
      <c r="H415" s="272" t="s">
        <v>1343</v>
      </c>
      <c r="I415" s="292" t="s">
        <v>3061</v>
      </c>
      <c r="J415" s="64" t="s">
        <v>1373</v>
      </c>
      <c r="K415" s="64" t="s">
        <v>1374</v>
      </c>
      <c r="L415" s="64" t="s">
        <v>1343</v>
      </c>
      <c r="M415" s="290" t="s">
        <v>137</v>
      </c>
      <c r="N415" s="243" t="s">
        <v>2410</v>
      </c>
      <c r="O415" s="64"/>
      <c r="P415" s="89"/>
      <c r="Q415" s="243">
        <v>30</v>
      </c>
      <c r="R415" s="245">
        <v>120</v>
      </c>
      <c r="S415" s="245">
        <v>110</v>
      </c>
      <c r="T415" s="245">
        <v>29.33</v>
      </c>
      <c r="U415" s="89">
        <v>0</v>
      </c>
      <c r="V415" s="260">
        <v>15</v>
      </c>
      <c r="W415" s="98">
        <v>0</v>
      </c>
      <c r="X415" s="83">
        <v>0</v>
      </c>
      <c r="Y415" s="98">
        <v>1</v>
      </c>
      <c r="Z415" s="64">
        <v>1</v>
      </c>
      <c r="AA415" s="315">
        <v>885165</v>
      </c>
      <c r="AB415" s="315">
        <v>46667</v>
      </c>
      <c r="AC415" s="316">
        <f t="shared" si="127"/>
        <v>931832</v>
      </c>
      <c r="AD415" s="74">
        <v>4500000</v>
      </c>
      <c r="AE415" s="74">
        <v>6000000</v>
      </c>
      <c r="AF415" s="334">
        <f t="shared" si="128"/>
        <v>177895.19999999998</v>
      </c>
      <c r="AG415" s="112">
        <f t="shared" si="129"/>
        <v>26554950</v>
      </c>
      <c r="AH415" s="74">
        <f t="shared" si="130"/>
        <v>1400010</v>
      </c>
      <c r="AI415" s="74">
        <f t="shared" si="131"/>
        <v>21347423.999999996</v>
      </c>
      <c r="AJ415" s="74">
        <f t="shared" si="132"/>
        <v>2655495</v>
      </c>
      <c r="AK415" s="74">
        <f t="shared" si="133"/>
        <v>4500000</v>
      </c>
      <c r="AL415" s="74">
        <f t="shared" si="134"/>
        <v>6000000</v>
      </c>
      <c r="AM415" s="74">
        <f t="shared" si="135"/>
        <v>4892117.9999999991</v>
      </c>
      <c r="AN415" s="74">
        <f t="shared" si="136"/>
        <v>5217666.2159999991</v>
      </c>
      <c r="AO415" s="74">
        <f t="shared" si="137"/>
        <v>0</v>
      </c>
      <c r="AP415" s="74">
        <f t="shared" si="138"/>
        <v>3000000</v>
      </c>
      <c r="AQ415" s="74">
        <v>0</v>
      </c>
      <c r="AR415" s="74">
        <v>0</v>
      </c>
      <c r="AS415" s="74">
        <v>0</v>
      </c>
      <c r="AT415" s="79">
        <v>0</v>
      </c>
      <c r="AU415" s="81">
        <f t="shared" si="139"/>
        <v>75567663.216000006</v>
      </c>
      <c r="AV415" s="112">
        <f t="shared" si="140"/>
        <v>54308316.440880008</v>
      </c>
      <c r="AW415" s="74">
        <f t="shared" si="141"/>
        <v>72912168.215999991</v>
      </c>
      <c r="AX415" s="74">
        <f t="shared" si="142"/>
        <v>5103851.7751199994</v>
      </c>
      <c r="AY415" s="75">
        <f t="shared" si="143"/>
        <v>1430831.644088001</v>
      </c>
      <c r="AZ415" s="74">
        <v>0</v>
      </c>
      <c r="BA415" s="74">
        <v>0</v>
      </c>
      <c r="BB415" s="74">
        <v>0</v>
      </c>
      <c r="BC415" s="79">
        <v>0</v>
      </c>
      <c r="BD415" s="79">
        <v>0</v>
      </c>
      <c r="BE415" s="79">
        <v>0</v>
      </c>
      <c r="BF415" s="77">
        <v>0</v>
      </c>
      <c r="BG415" s="344">
        <f t="shared" si="144"/>
        <v>6534683.4192080004</v>
      </c>
      <c r="BH415" s="187">
        <f t="shared" si="145"/>
        <v>69032979</v>
      </c>
      <c r="BJ415" s="50">
        <v>13212</v>
      </c>
      <c r="BK415" s="50" t="s">
        <v>3749</v>
      </c>
      <c r="BM415" s="50">
        <f t="shared" si="146"/>
        <v>0</v>
      </c>
    </row>
    <row r="416" spans="1:65" s="50" customFormat="1" ht="24" customHeight="1" x14ac:dyDescent="0.2">
      <c r="A416" s="181">
        <f t="shared" si="126"/>
        <v>2655495</v>
      </c>
      <c r="B416" s="296">
        <v>672</v>
      </c>
      <c r="C416" s="264">
        <v>471</v>
      </c>
      <c r="D416" s="297">
        <v>13213</v>
      </c>
      <c r="E416" s="241" t="s">
        <v>1375</v>
      </c>
      <c r="F416" s="242" t="s">
        <v>1376</v>
      </c>
      <c r="G416" s="285" t="s">
        <v>137</v>
      </c>
      <c r="H416" s="272" t="s">
        <v>1343</v>
      </c>
      <c r="I416" s="292" t="s">
        <v>3066</v>
      </c>
      <c r="J416" s="64" t="s">
        <v>1377</v>
      </c>
      <c r="K416" s="64" t="s">
        <v>1378</v>
      </c>
      <c r="L416" s="64" t="s">
        <v>1343</v>
      </c>
      <c r="M416" s="290" t="s">
        <v>137</v>
      </c>
      <c r="N416" s="243" t="s">
        <v>2410</v>
      </c>
      <c r="O416" s="64"/>
      <c r="P416" s="89"/>
      <c r="Q416" s="243">
        <v>30</v>
      </c>
      <c r="R416" s="245">
        <v>120</v>
      </c>
      <c r="S416" s="245">
        <v>110</v>
      </c>
      <c r="T416" s="245">
        <v>29.33</v>
      </c>
      <c r="U416" s="89">
        <v>0</v>
      </c>
      <c r="V416" s="260">
        <v>15</v>
      </c>
      <c r="W416" s="98">
        <v>0</v>
      </c>
      <c r="X416" s="83">
        <v>0</v>
      </c>
      <c r="Y416" s="98">
        <v>2</v>
      </c>
      <c r="Z416" s="64">
        <v>2</v>
      </c>
      <c r="AA416" s="315">
        <v>885165</v>
      </c>
      <c r="AB416" s="315">
        <v>46667</v>
      </c>
      <c r="AC416" s="316">
        <f t="shared" si="127"/>
        <v>931832</v>
      </c>
      <c r="AD416" s="74">
        <v>4500000</v>
      </c>
      <c r="AE416" s="74">
        <v>6000000</v>
      </c>
      <c r="AF416" s="334">
        <f t="shared" si="128"/>
        <v>177895.19999999998</v>
      </c>
      <c r="AG416" s="112">
        <f t="shared" si="129"/>
        <v>26554950</v>
      </c>
      <c r="AH416" s="74">
        <f t="shared" si="130"/>
        <v>1400010</v>
      </c>
      <c r="AI416" s="74">
        <f t="shared" si="131"/>
        <v>21347423.999999996</v>
      </c>
      <c r="AJ416" s="74">
        <f t="shared" si="132"/>
        <v>5310990</v>
      </c>
      <c r="AK416" s="74">
        <f t="shared" si="133"/>
        <v>4500000</v>
      </c>
      <c r="AL416" s="74">
        <f t="shared" si="134"/>
        <v>6000000</v>
      </c>
      <c r="AM416" s="74">
        <f t="shared" si="135"/>
        <v>4892117.9999999991</v>
      </c>
      <c r="AN416" s="74">
        <f t="shared" si="136"/>
        <v>5217666.2159999991</v>
      </c>
      <c r="AO416" s="74">
        <f t="shared" si="137"/>
        <v>0</v>
      </c>
      <c r="AP416" s="74">
        <f t="shared" si="138"/>
        <v>3000000</v>
      </c>
      <c r="AQ416" s="74">
        <v>0</v>
      </c>
      <c r="AR416" s="74">
        <v>0</v>
      </c>
      <c r="AS416" s="74">
        <v>0</v>
      </c>
      <c r="AT416" s="79">
        <v>0</v>
      </c>
      <c r="AU416" s="81">
        <f t="shared" si="139"/>
        <v>78223158.216000006</v>
      </c>
      <c r="AV416" s="112">
        <f t="shared" si="140"/>
        <v>54308316.440880008</v>
      </c>
      <c r="AW416" s="74">
        <f t="shared" si="141"/>
        <v>72912168.215999991</v>
      </c>
      <c r="AX416" s="74">
        <f t="shared" si="142"/>
        <v>5103851.7751199994</v>
      </c>
      <c r="AY416" s="75">
        <f t="shared" si="143"/>
        <v>1430831.644088001</v>
      </c>
      <c r="AZ416" s="74">
        <v>0</v>
      </c>
      <c r="BA416" s="74">
        <v>0</v>
      </c>
      <c r="BB416" s="74">
        <v>0</v>
      </c>
      <c r="BC416" s="79">
        <v>0</v>
      </c>
      <c r="BD416" s="79">
        <v>0</v>
      </c>
      <c r="BE416" s="79">
        <v>0</v>
      </c>
      <c r="BF416" s="77">
        <v>0</v>
      </c>
      <c r="BG416" s="344">
        <f t="shared" si="144"/>
        <v>6534683.4192080004</v>
      </c>
      <c r="BH416" s="187">
        <f t="shared" si="145"/>
        <v>71688474</v>
      </c>
      <c r="BJ416" s="50">
        <v>13213</v>
      </c>
      <c r="BK416" s="50" t="s">
        <v>3750</v>
      </c>
      <c r="BM416" s="50">
        <f t="shared" si="146"/>
        <v>0</v>
      </c>
    </row>
    <row r="417" spans="1:65" s="50" customFormat="1" ht="24" customHeight="1" x14ac:dyDescent="0.2">
      <c r="A417" s="181">
        <f t="shared" si="126"/>
        <v>2655495</v>
      </c>
      <c r="B417" s="296">
        <v>673</v>
      </c>
      <c r="C417" s="264">
        <v>472</v>
      </c>
      <c r="D417" s="297">
        <v>13214</v>
      </c>
      <c r="E417" s="241" t="s">
        <v>687</v>
      </c>
      <c r="F417" s="242" t="s">
        <v>1379</v>
      </c>
      <c r="G417" s="285" t="s">
        <v>137</v>
      </c>
      <c r="H417" s="272" t="s">
        <v>1343</v>
      </c>
      <c r="I417" s="292" t="s">
        <v>3067</v>
      </c>
      <c r="J417" s="64" t="s">
        <v>1380</v>
      </c>
      <c r="K417" s="64" t="s">
        <v>1381</v>
      </c>
      <c r="L417" s="64" t="s">
        <v>1343</v>
      </c>
      <c r="M417" s="290" t="s">
        <v>137</v>
      </c>
      <c r="N417" s="243" t="s">
        <v>2410</v>
      </c>
      <c r="O417" s="64"/>
      <c r="P417" s="89"/>
      <c r="Q417" s="243">
        <v>30</v>
      </c>
      <c r="R417" s="245">
        <v>120</v>
      </c>
      <c r="S417" s="245">
        <v>110</v>
      </c>
      <c r="T417" s="245">
        <v>29.33</v>
      </c>
      <c r="U417" s="89">
        <v>0</v>
      </c>
      <c r="V417" s="260">
        <v>15</v>
      </c>
      <c r="W417" s="98">
        <v>0</v>
      </c>
      <c r="X417" s="83">
        <v>0</v>
      </c>
      <c r="Y417" s="98">
        <v>0</v>
      </c>
      <c r="Z417" s="64">
        <v>0</v>
      </c>
      <c r="AA417" s="315">
        <v>885165</v>
      </c>
      <c r="AB417" s="315">
        <v>46667</v>
      </c>
      <c r="AC417" s="316">
        <f t="shared" si="127"/>
        <v>931832</v>
      </c>
      <c r="AD417" s="74">
        <v>4500000</v>
      </c>
      <c r="AE417" s="74">
        <v>6000000</v>
      </c>
      <c r="AF417" s="334">
        <f t="shared" si="128"/>
        <v>177895.19999999998</v>
      </c>
      <c r="AG417" s="112">
        <f t="shared" si="129"/>
        <v>26554950</v>
      </c>
      <c r="AH417" s="74">
        <f t="shared" si="130"/>
        <v>1400010</v>
      </c>
      <c r="AI417" s="74">
        <f t="shared" si="131"/>
        <v>21347423.999999996</v>
      </c>
      <c r="AJ417" s="74">
        <f t="shared" si="132"/>
        <v>0</v>
      </c>
      <c r="AK417" s="74">
        <f t="shared" si="133"/>
        <v>4500000</v>
      </c>
      <c r="AL417" s="74">
        <f t="shared" si="134"/>
        <v>6000000</v>
      </c>
      <c r="AM417" s="74">
        <f t="shared" si="135"/>
        <v>4892117.9999999991</v>
      </c>
      <c r="AN417" s="74">
        <f t="shared" si="136"/>
        <v>5217666.2159999991</v>
      </c>
      <c r="AO417" s="74">
        <f t="shared" si="137"/>
        <v>0</v>
      </c>
      <c r="AP417" s="74">
        <f t="shared" si="138"/>
        <v>3000000</v>
      </c>
      <c r="AQ417" s="74">
        <v>0</v>
      </c>
      <c r="AR417" s="74">
        <v>0</v>
      </c>
      <c r="AS417" s="74">
        <v>0</v>
      </c>
      <c r="AT417" s="79">
        <v>0</v>
      </c>
      <c r="AU417" s="81">
        <f t="shared" si="139"/>
        <v>72912168.216000006</v>
      </c>
      <c r="AV417" s="112">
        <f t="shared" si="140"/>
        <v>54308316.440880008</v>
      </c>
      <c r="AW417" s="74">
        <f t="shared" si="141"/>
        <v>72912168.215999991</v>
      </c>
      <c r="AX417" s="74">
        <f t="shared" si="142"/>
        <v>5103851.7751199994</v>
      </c>
      <c r="AY417" s="75">
        <f t="shared" si="143"/>
        <v>1430831.644088001</v>
      </c>
      <c r="AZ417" s="74">
        <v>0</v>
      </c>
      <c r="BA417" s="74">
        <v>0</v>
      </c>
      <c r="BB417" s="74">
        <v>0</v>
      </c>
      <c r="BC417" s="79">
        <v>0</v>
      </c>
      <c r="BD417" s="79">
        <v>0</v>
      </c>
      <c r="BE417" s="79">
        <v>0</v>
      </c>
      <c r="BF417" s="77">
        <v>0</v>
      </c>
      <c r="BG417" s="344">
        <f t="shared" si="144"/>
        <v>6534683.4192080004</v>
      </c>
      <c r="BH417" s="187">
        <f t="shared" si="145"/>
        <v>66377484</v>
      </c>
      <c r="BJ417" s="50">
        <v>13214</v>
      </c>
      <c r="BK417" s="50" t="s">
        <v>3751</v>
      </c>
      <c r="BM417" s="50">
        <f t="shared" si="146"/>
        <v>0</v>
      </c>
    </row>
    <row r="418" spans="1:65" s="50" customFormat="1" ht="24" customHeight="1" x14ac:dyDescent="0.2">
      <c r="A418" s="181">
        <f t="shared" si="126"/>
        <v>2655495</v>
      </c>
      <c r="B418" s="296">
        <v>676</v>
      </c>
      <c r="C418" s="264">
        <v>475</v>
      </c>
      <c r="D418" s="297">
        <v>13215</v>
      </c>
      <c r="E418" s="241" t="s">
        <v>1382</v>
      </c>
      <c r="F418" s="242" t="s">
        <v>1383</v>
      </c>
      <c r="G418" s="285" t="s">
        <v>137</v>
      </c>
      <c r="H418" s="272" t="s">
        <v>1343</v>
      </c>
      <c r="I418" s="292" t="s">
        <v>3070</v>
      </c>
      <c r="J418" s="64" t="s">
        <v>1384</v>
      </c>
      <c r="K418" s="64" t="s">
        <v>1385</v>
      </c>
      <c r="L418" s="64" t="s">
        <v>1343</v>
      </c>
      <c r="M418" s="290" t="s">
        <v>137</v>
      </c>
      <c r="N418" s="243" t="s">
        <v>2410</v>
      </c>
      <c r="O418" s="64"/>
      <c r="P418" s="89"/>
      <c r="Q418" s="243">
        <v>30</v>
      </c>
      <c r="R418" s="245">
        <v>120</v>
      </c>
      <c r="S418" s="245">
        <v>110</v>
      </c>
      <c r="T418" s="245">
        <v>29.33</v>
      </c>
      <c r="U418" s="89">
        <v>0</v>
      </c>
      <c r="V418" s="260">
        <v>15</v>
      </c>
      <c r="W418" s="98">
        <v>0</v>
      </c>
      <c r="X418" s="83">
        <v>0</v>
      </c>
      <c r="Y418" s="98">
        <v>2</v>
      </c>
      <c r="Z418" s="64">
        <v>1</v>
      </c>
      <c r="AA418" s="315">
        <v>885165</v>
      </c>
      <c r="AB418" s="315">
        <v>46667</v>
      </c>
      <c r="AC418" s="316">
        <f t="shared" si="127"/>
        <v>931832</v>
      </c>
      <c r="AD418" s="74">
        <v>4500000</v>
      </c>
      <c r="AE418" s="74">
        <v>6000000</v>
      </c>
      <c r="AF418" s="334">
        <f t="shared" si="128"/>
        <v>177895.19999999998</v>
      </c>
      <c r="AG418" s="112">
        <f t="shared" si="129"/>
        <v>26554950</v>
      </c>
      <c r="AH418" s="74">
        <f t="shared" si="130"/>
        <v>1400010</v>
      </c>
      <c r="AI418" s="74">
        <f t="shared" si="131"/>
        <v>21347423.999999996</v>
      </c>
      <c r="AJ418" s="74">
        <f t="shared" si="132"/>
        <v>2655495</v>
      </c>
      <c r="AK418" s="74">
        <f t="shared" si="133"/>
        <v>4500000</v>
      </c>
      <c r="AL418" s="74">
        <f t="shared" si="134"/>
        <v>6000000</v>
      </c>
      <c r="AM418" s="74">
        <f t="shared" si="135"/>
        <v>4892117.9999999991</v>
      </c>
      <c r="AN418" s="74">
        <f t="shared" si="136"/>
        <v>5217666.2159999991</v>
      </c>
      <c r="AO418" s="74">
        <f t="shared" si="137"/>
        <v>0</v>
      </c>
      <c r="AP418" s="74">
        <f t="shared" si="138"/>
        <v>3000000</v>
      </c>
      <c r="AQ418" s="74">
        <v>0</v>
      </c>
      <c r="AR418" s="74">
        <v>0</v>
      </c>
      <c r="AS418" s="74">
        <v>0</v>
      </c>
      <c r="AT418" s="79">
        <v>0</v>
      </c>
      <c r="AU418" s="81">
        <f t="shared" si="139"/>
        <v>75567663.216000006</v>
      </c>
      <c r="AV418" s="112">
        <f t="shared" si="140"/>
        <v>54308316.440880008</v>
      </c>
      <c r="AW418" s="74">
        <f t="shared" si="141"/>
        <v>72912168.215999991</v>
      </c>
      <c r="AX418" s="74">
        <f t="shared" si="142"/>
        <v>5103851.7751199994</v>
      </c>
      <c r="AY418" s="75">
        <f t="shared" si="143"/>
        <v>1430831.644088001</v>
      </c>
      <c r="AZ418" s="74">
        <v>0</v>
      </c>
      <c r="BA418" s="74">
        <v>0</v>
      </c>
      <c r="BB418" s="74">
        <v>0</v>
      </c>
      <c r="BC418" s="79">
        <v>0</v>
      </c>
      <c r="BD418" s="79">
        <v>0</v>
      </c>
      <c r="BE418" s="79">
        <v>0</v>
      </c>
      <c r="BF418" s="77">
        <v>0</v>
      </c>
      <c r="BG418" s="344">
        <f t="shared" si="144"/>
        <v>6534683.4192080004</v>
      </c>
      <c r="BH418" s="187">
        <f t="shared" si="145"/>
        <v>69032979</v>
      </c>
      <c r="BJ418" s="50">
        <v>13215</v>
      </c>
      <c r="BK418" s="50" t="s">
        <v>3752</v>
      </c>
      <c r="BM418" s="50">
        <f t="shared" si="146"/>
        <v>0</v>
      </c>
    </row>
    <row r="419" spans="1:65" s="50" customFormat="1" ht="24" customHeight="1" x14ac:dyDescent="0.2">
      <c r="A419" s="181">
        <f t="shared" si="126"/>
        <v>2655495</v>
      </c>
      <c r="B419" s="296">
        <v>677</v>
      </c>
      <c r="C419" s="264">
        <v>476</v>
      </c>
      <c r="D419" s="297">
        <v>13216</v>
      </c>
      <c r="E419" s="241" t="s">
        <v>148</v>
      </c>
      <c r="F419" s="242" t="s">
        <v>900</v>
      </c>
      <c r="G419" s="285" t="s">
        <v>137</v>
      </c>
      <c r="H419" s="272" t="s">
        <v>1343</v>
      </c>
      <c r="I419" s="292" t="s">
        <v>3071</v>
      </c>
      <c r="J419" s="64">
        <v>4920089971</v>
      </c>
      <c r="K419" s="64" t="s">
        <v>1386</v>
      </c>
      <c r="L419" s="64" t="s">
        <v>1343</v>
      </c>
      <c r="M419" s="290" t="s">
        <v>137</v>
      </c>
      <c r="N419" s="243" t="s">
        <v>2410</v>
      </c>
      <c r="O419" s="64"/>
      <c r="P419" s="89"/>
      <c r="Q419" s="243">
        <v>30</v>
      </c>
      <c r="R419" s="245">
        <v>120</v>
      </c>
      <c r="S419" s="245">
        <v>110</v>
      </c>
      <c r="T419" s="245">
        <v>29.33</v>
      </c>
      <c r="U419" s="89">
        <v>0</v>
      </c>
      <c r="V419" s="260">
        <v>26</v>
      </c>
      <c r="W419" s="98">
        <v>0</v>
      </c>
      <c r="X419" s="83">
        <v>0</v>
      </c>
      <c r="Y419" s="98">
        <v>0</v>
      </c>
      <c r="Z419" s="64">
        <v>0</v>
      </c>
      <c r="AA419" s="315">
        <v>885165</v>
      </c>
      <c r="AB419" s="315">
        <v>0</v>
      </c>
      <c r="AC419" s="316">
        <f t="shared" si="127"/>
        <v>885165</v>
      </c>
      <c r="AD419" s="74">
        <v>4500000</v>
      </c>
      <c r="AE419" s="74">
        <v>6000000</v>
      </c>
      <c r="AF419" s="334">
        <f t="shared" si="128"/>
        <v>168986.04545454544</v>
      </c>
      <c r="AG419" s="112">
        <f t="shared" si="129"/>
        <v>26554950</v>
      </c>
      <c r="AH419" s="74">
        <f t="shared" si="130"/>
        <v>0</v>
      </c>
      <c r="AI419" s="74">
        <f t="shared" si="131"/>
        <v>20278325.454545453</v>
      </c>
      <c r="AJ419" s="74">
        <f t="shared" si="132"/>
        <v>0</v>
      </c>
      <c r="AK419" s="74">
        <f t="shared" si="133"/>
        <v>4500000</v>
      </c>
      <c r="AL419" s="74">
        <f t="shared" si="134"/>
        <v>6000000</v>
      </c>
      <c r="AM419" s="74">
        <f t="shared" si="135"/>
        <v>4647116.25</v>
      </c>
      <c r="AN419" s="74">
        <f t="shared" si="136"/>
        <v>4956360.7131818179</v>
      </c>
      <c r="AO419" s="74">
        <f t="shared" si="137"/>
        <v>0</v>
      </c>
      <c r="AP419" s="74">
        <f t="shared" si="138"/>
        <v>5200000</v>
      </c>
      <c r="AQ419" s="74">
        <v>0</v>
      </c>
      <c r="AR419" s="74">
        <v>0</v>
      </c>
      <c r="AS419" s="74">
        <v>0</v>
      </c>
      <c r="AT419" s="79">
        <v>0</v>
      </c>
      <c r="AU419" s="81">
        <f t="shared" si="139"/>
        <v>72136752.417727262</v>
      </c>
      <c r="AV419" s="112">
        <f t="shared" si="140"/>
        <v>51387179.748486355</v>
      </c>
      <c r="AW419" s="74">
        <f t="shared" si="141"/>
        <v>72136752.417727262</v>
      </c>
      <c r="AX419" s="74">
        <f t="shared" si="142"/>
        <v>5049572.6692409087</v>
      </c>
      <c r="AY419" s="75">
        <f t="shared" si="143"/>
        <v>1138717.9748486355</v>
      </c>
      <c r="AZ419" s="74">
        <v>0</v>
      </c>
      <c r="BA419" s="74">
        <v>0</v>
      </c>
      <c r="BB419" s="74">
        <v>0</v>
      </c>
      <c r="BC419" s="79">
        <v>0</v>
      </c>
      <c r="BD419" s="79">
        <v>0</v>
      </c>
      <c r="BE419" s="79">
        <v>0</v>
      </c>
      <c r="BF419" s="77">
        <v>0</v>
      </c>
      <c r="BG419" s="344">
        <f t="shared" si="144"/>
        <v>6188290.6440895442</v>
      </c>
      <c r="BH419" s="187">
        <f t="shared" si="145"/>
        <v>65948461</v>
      </c>
      <c r="BJ419" s="50">
        <v>13216</v>
      </c>
      <c r="BK419" s="50" t="s">
        <v>3753</v>
      </c>
      <c r="BM419" s="50">
        <f t="shared" si="146"/>
        <v>0</v>
      </c>
    </row>
    <row r="420" spans="1:65" s="50" customFormat="1" ht="24" customHeight="1" x14ac:dyDescent="0.2">
      <c r="A420" s="181">
        <f t="shared" si="126"/>
        <v>2655495</v>
      </c>
      <c r="B420" s="296">
        <v>332</v>
      </c>
      <c r="C420" s="264">
        <v>96</v>
      </c>
      <c r="D420" s="297">
        <v>13217</v>
      </c>
      <c r="E420" s="241" t="s">
        <v>1387</v>
      </c>
      <c r="F420" s="242" t="s">
        <v>1388</v>
      </c>
      <c r="G420" s="285" t="s">
        <v>137</v>
      </c>
      <c r="H420" s="272" t="s">
        <v>88</v>
      </c>
      <c r="I420" s="292" t="s">
        <v>2766</v>
      </c>
      <c r="J420" s="64">
        <v>5809626947</v>
      </c>
      <c r="K420" s="64" t="s">
        <v>1389</v>
      </c>
      <c r="L420" s="64" t="s">
        <v>88</v>
      </c>
      <c r="M420" s="290" t="s">
        <v>137</v>
      </c>
      <c r="N420" s="243" t="s">
        <v>2410</v>
      </c>
      <c r="O420" s="64"/>
      <c r="P420" s="89"/>
      <c r="Q420" s="243">
        <v>30</v>
      </c>
      <c r="R420" s="245">
        <v>120</v>
      </c>
      <c r="S420" s="245">
        <v>110</v>
      </c>
      <c r="T420" s="245">
        <v>29.33</v>
      </c>
      <c r="U420" s="89">
        <v>0</v>
      </c>
      <c r="V420" s="260">
        <v>14</v>
      </c>
      <c r="W420" s="98">
        <v>0</v>
      </c>
      <c r="X420" s="83">
        <v>0</v>
      </c>
      <c r="Y420" s="98">
        <v>2</v>
      </c>
      <c r="Z420" s="64">
        <v>1</v>
      </c>
      <c r="AA420" s="315">
        <v>885165</v>
      </c>
      <c r="AB420" s="315">
        <v>46667</v>
      </c>
      <c r="AC420" s="316">
        <f t="shared" si="127"/>
        <v>931832</v>
      </c>
      <c r="AD420" s="74">
        <v>4500000</v>
      </c>
      <c r="AE420" s="74">
        <v>6000000</v>
      </c>
      <c r="AF420" s="334">
        <f t="shared" si="128"/>
        <v>177895.19999999998</v>
      </c>
      <c r="AG420" s="112">
        <f t="shared" si="129"/>
        <v>26554950</v>
      </c>
      <c r="AH420" s="74">
        <f t="shared" si="130"/>
        <v>1400010</v>
      </c>
      <c r="AI420" s="74">
        <f t="shared" si="131"/>
        <v>21347423.999999996</v>
      </c>
      <c r="AJ420" s="74">
        <f t="shared" si="132"/>
        <v>2655495</v>
      </c>
      <c r="AK420" s="74">
        <f t="shared" si="133"/>
        <v>4500000</v>
      </c>
      <c r="AL420" s="74">
        <f t="shared" si="134"/>
        <v>6000000</v>
      </c>
      <c r="AM420" s="74">
        <f t="shared" si="135"/>
        <v>4892117.9999999991</v>
      </c>
      <c r="AN420" s="74">
        <f t="shared" si="136"/>
        <v>5217666.2159999991</v>
      </c>
      <c r="AO420" s="74">
        <f t="shared" si="137"/>
        <v>0</v>
      </c>
      <c r="AP420" s="74">
        <f t="shared" si="138"/>
        <v>2800000</v>
      </c>
      <c r="AQ420" s="74">
        <v>0</v>
      </c>
      <c r="AR420" s="74">
        <v>0</v>
      </c>
      <c r="AS420" s="74">
        <v>0</v>
      </c>
      <c r="AT420" s="79">
        <v>0</v>
      </c>
      <c r="AU420" s="81">
        <f t="shared" si="139"/>
        <v>75367663.216000006</v>
      </c>
      <c r="AV420" s="112">
        <f t="shared" si="140"/>
        <v>54322316.440880008</v>
      </c>
      <c r="AW420" s="74">
        <f t="shared" si="141"/>
        <v>72712168.215999991</v>
      </c>
      <c r="AX420" s="74">
        <f t="shared" si="142"/>
        <v>5089851.7751199994</v>
      </c>
      <c r="AY420" s="75">
        <f t="shared" si="143"/>
        <v>1432231.644088001</v>
      </c>
      <c r="AZ420" s="74">
        <v>0</v>
      </c>
      <c r="BA420" s="74">
        <v>0</v>
      </c>
      <c r="BB420" s="74">
        <v>0</v>
      </c>
      <c r="BC420" s="79">
        <v>0</v>
      </c>
      <c r="BD420" s="79">
        <v>0</v>
      </c>
      <c r="BE420" s="79">
        <v>0</v>
      </c>
      <c r="BF420" s="77">
        <v>0</v>
      </c>
      <c r="BG420" s="344">
        <f t="shared" si="144"/>
        <v>6522083.4192080004</v>
      </c>
      <c r="BH420" s="187">
        <f t="shared" si="145"/>
        <v>68845579</v>
      </c>
      <c r="BJ420" s="50">
        <v>13217</v>
      </c>
      <c r="BK420" s="50" t="s">
        <v>3754</v>
      </c>
      <c r="BM420" s="50">
        <f t="shared" si="146"/>
        <v>0</v>
      </c>
    </row>
    <row r="421" spans="1:65" s="50" customFormat="1" ht="24" customHeight="1" x14ac:dyDescent="0.2">
      <c r="A421" s="181">
        <f t="shared" si="126"/>
        <v>2655495</v>
      </c>
      <c r="B421" s="296">
        <v>361</v>
      </c>
      <c r="C421" s="264">
        <v>125</v>
      </c>
      <c r="D421" s="297">
        <v>13218</v>
      </c>
      <c r="E421" s="241" t="s">
        <v>226</v>
      </c>
      <c r="F421" s="242" t="s">
        <v>1390</v>
      </c>
      <c r="G421" s="285" t="s">
        <v>137</v>
      </c>
      <c r="H421" s="272" t="s">
        <v>88</v>
      </c>
      <c r="I421" s="292" t="s">
        <v>2795</v>
      </c>
      <c r="J421" s="64" t="s">
        <v>1391</v>
      </c>
      <c r="K421" s="64" t="s">
        <v>1392</v>
      </c>
      <c r="L421" s="64" t="s">
        <v>88</v>
      </c>
      <c r="M421" s="290" t="s">
        <v>137</v>
      </c>
      <c r="N421" s="243" t="s">
        <v>2410</v>
      </c>
      <c r="O421" s="64"/>
      <c r="P421" s="89"/>
      <c r="Q421" s="243">
        <v>30</v>
      </c>
      <c r="R421" s="245">
        <v>120</v>
      </c>
      <c r="S421" s="245">
        <v>110</v>
      </c>
      <c r="T421" s="245">
        <v>29.33</v>
      </c>
      <c r="U421" s="89">
        <v>0</v>
      </c>
      <c r="V421" s="260">
        <v>15</v>
      </c>
      <c r="W421" s="98">
        <v>0</v>
      </c>
      <c r="X421" s="83">
        <v>0</v>
      </c>
      <c r="Y421" s="98">
        <v>2</v>
      </c>
      <c r="Z421" s="64">
        <v>2</v>
      </c>
      <c r="AA421" s="315">
        <v>885165</v>
      </c>
      <c r="AB421" s="315">
        <v>0</v>
      </c>
      <c r="AC421" s="316">
        <f t="shared" si="127"/>
        <v>885165</v>
      </c>
      <c r="AD421" s="74">
        <v>4500000</v>
      </c>
      <c r="AE421" s="74">
        <v>6000000</v>
      </c>
      <c r="AF421" s="334">
        <f t="shared" si="128"/>
        <v>168986.04545454544</v>
      </c>
      <c r="AG421" s="112">
        <f t="shared" si="129"/>
        <v>26554950</v>
      </c>
      <c r="AH421" s="74">
        <f t="shared" si="130"/>
        <v>0</v>
      </c>
      <c r="AI421" s="74">
        <f t="shared" si="131"/>
        <v>20278325.454545453</v>
      </c>
      <c r="AJ421" s="74">
        <f t="shared" si="132"/>
        <v>5310990</v>
      </c>
      <c r="AK421" s="74">
        <f t="shared" si="133"/>
        <v>4500000</v>
      </c>
      <c r="AL421" s="74">
        <f t="shared" si="134"/>
        <v>6000000</v>
      </c>
      <c r="AM421" s="74">
        <f t="shared" si="135"/>
        <v>4647116.25</v>
      </c>
      <c r="AN421" s="74">
        <f t="shared" si="136"/>
        <v>4956360.7131818179</v>
      </c>
      <c r="AO421" s="74">
        <f t="shared" si="137"/>
        <v>0</v>
      </c>
      <c r="AP421" s="74">
        <f t="shared" si="138"/>
        <v>3000000</v>
      </c>
      <c r="AQ421" s="74">
        <v>0</v>
      </c>
      <c r="AR421" s="74">
        <v>0</v>
      </c>
      <c r="AS421" s="74">
        <v>0</v>
      </c>
      <c r="AT421" s="79">
        <v>0</v>
      </c>
      <c r="AU421" s="81">
        <f t="shared" si="139"/>
        <v>75247742.417727277</v>
      </c>
      <c r="AV421" s="112">
        <f t="shared" si="140"/>
        <v>51541179.74848637</v>
      </c>
      <c r="AW421" s="74">
        <f t="shared" si="141"/>
        <v>69936752.417727262</v>
      </c>
      <c r="AX421" s="74">
        <f t="shared" si="142"/>
        <v>4895572.6692409087</v>
      </c>
      <c r="AY421" s="75">
        <f t="shared" si="143"/>
        <v>1154117.9748486371</v>
      </c>
      <c r="AZ421" s="74">
        <v>0</v>
      </c>
      <c r="BA421" s="74">
        <v>0</v>
      </c>
      <c r="BB421" s="74">
        <v>0</v>
      </c>
      <c r="BC421" s="79">
        <v>0</v>
      </c>
      <c r="BD421" s="79">
        <v>0</v>
      </c>
      <c r="BE421" s="79">
        <v>0</v>
      </c>
      <c r="BF421" s="77">
        <v>0</v>
      </c>
      <c r="BG421" s="344">
        <f t="shared" si="144"/>
        <v>6049690.6440895461</v>
      </c>
      <c r="BH421" s="187">
        <f t="shared" si="145"/>
        <v>69198051</v>
      </c>
      <c r="BJ421" s="50">
        <v>13218</v>
      </c>
      <c r="BK421" s="50" t="s">
        <v>3755</v>
      </c>
      <c r="BM421" s="50">
        <f t="shared" si="146"/>
        <v>0</v>
      </c>
    </row>
    <row r="422" spans="1:65" s="50" customFormat="1" ht="24" customHeight="1" x14ac:dyDescent="0.2">
      <c r="A422" s="181">
        <f t="shared" si="126"/>
        <v>2655495</v>
      </c>
      <c r="B422" s="296">
        <v>259</v>
      </c>
      <c r="C422" s="264">
        <v>22</v>
      </c>
      <c r="D422" s="297">
        <v>13219</v>
      </c>
      <c r="E422" s="241" t="s">
        <v>1393</v>
      </c>
      <c r="F422" s="242" t="s">
        <v>1394</v>
      </c>
      <c r="G422" s="285" t="s">
        <v>137</v>
      </c>
      <c r="H422" s="272" t="s">
        <v>88</v>
      </c>
      <c r="I422" s="292" t="s">
        <v>2693</v>
      </c>
      <c r="J422" s="64">
        <v>1671683501</v>
      </c>
      <c r="K422" s="64" t="s">
        <v>1395</v>
      </c>
      <c r="L422" s="64" t="s">
        <v>88</v>
      </c>
      <c r="M422" s="290" t="s">
        <v>137</v>
      </c>
      <c r="N422" s="243" t="s">
        <v>2410</v>
      </c>
      <c r="O422" s="64"/>
      <c r="P422" s="89"/>
      <c r="Q422" s="243">
        <v>30</v>
      </c>
      <c r="R422" s="245">
        <v>120</v>
      </c>
      <c r="S422" s="245">
        <v>110</v>
      </c>
      <c r="T422" s="245">
        <v>29.33</v>
      </c>
      <c r="U422" s="89">
        <v>0</v>
      </c>
      <c r="V422" s="260">
        <v>15</v>
      </c>
      <c r="W422" s="98">
        <v>0</v>
      </c>
      <c r="X422" s="83">
        <v>0</v>
      </c>
      <c r="Y422" s="98">
        <v>2</v>
      </c>
      <c r="Z422" s="64">
        <v>1</v>
      </c>
      <c r="AA422" s="315">
        <v>885165</v>
      </c>
      <c r="AB422" s="315">
        <v>46667</v>
      </c>
      <c r="AC422" s="316">
        <f t="shared" si="127"/>
        <v>931832</v>
      </c>
      <c r="AD422" s="74">
        <v>4500000</v>
      </c>
      <c r="AE422" s="74">
        <v>6000000</v>
      </c>
      <c r="AF422" s="334">
        <f t="shared" si="128"/>
        <v>177895.19999999998</v>
      </c>
      <c r="AG422" s="112">
        <f t="shared" si="129"/>
        <v>26554950</v>
      </c>
      <c r="AH422" s="74">
        <f t="shared" si="130"/>
        <v>1400010</v>
      </c>
      <c r="AI422" s="74">
        <f t="shared" si="131"/>
        <v>21347423.999999996</v>
      </c>
      <c r="AJ422" s="74">
        <f t="shared" si="132"/>
        <v>2655495</v>
      </c>
      <c r="AK422" s="74">
        <f t="shared" si="133"/>
        <v>4500000</v>
      </c>
      <c r="AL422" s="74">
        <f t="shared" si="134"/>
        <v>6000000</v>
      </c>
      <c r="AM422" s="74">
        <f t="shared" si="135"/>
        <v>4892117.9999999991</v>
      </c>
      <c r="AN422" s="74">
        <f t="shared" si="136"/>
        <v>5217666.2159999991</v>
      </c>
      <c r="AO422" s="74">
        <f t="shared" si="137"/>
        <v>0</v>
      </c>
      <c r="AP422" s="74">
        <f t="shared" si="138"/>
        <v>3000000</v>
      </c>
      <c r="AQ422" s="74">
        <v>0</v>
      </c>
      <c r="AR422" s="74">
        <v>0</v>
      </c>
      <c r="AS422" s="74">
        <v>0</v>
      </c>
      <c r="AT422" s="79">
        <v>0</v>
      </c>
      <c r="AU422" s="81">
        <f t="shared" si="139"/>
        <v>75567663.216000006</v>
      </c>
      <c r="AV422" s="112">
        <f t="shared" si="140"/>
        <v>54308316.440880008</v>
      </c>
      <c r="AW422" s="74">
        <f t="shared" si="141"/>
        <v>72912168.215999991</v>
      </c>
      <c r="AX422" s="74">
        <f t="shared" si="142"/>
        <v>5103851.7751199994</v>
      </c>
      <c r="AY422" s="75">
        <f t="shared" si="143"/>
        <v>1430831.644088001</v>
      </c>
      <c r="AZ422" s="74">
        <v>0</v>
      </c>
      <c r="BA422" s="74">
        <v>0</v>
      </c>
      <c r="BB422" s="74">
        <v>0</v>
      </c>
      <c r="BC422" s="79">
        <v>0</v>
      </c>
      <c r="BD422" s="79">
        <v>0</v>
      </c>
      <c r="BE422" s="79">
        <v>0</v>
      </c>
      <c r="BF422" s="77">
        <v>0</v>
      </c>
      <c r="BG422" s="344">
        <f t="shared" si="144"/>
        <v>6534683.4192080004</v>
      </c>
      <c r="BH422" s="187">
        <f t="shared" si="145"/>
        <v>69032979</v>
      </c>
      <c r="BJ422" s="50">
        <v>13219</v>
      </c>
      <c r="BK422" s="50" t="s">
        <v>3756</v>
      </c>
      <c r="BM422" s="50">
        <f t="shared" si="146"/>
        <v>0</v>
      </c>
    </row>
    <row r="423" spans="1:65" s="50" customFormat="1" ht="24" customHeight="1" x14ac:dyDescent="0.2">
      <c r="A423" s="181">
        <f t="shared" si="126"/>
        <v>2655495</v>
      </c>
      <c r="B423" s="296">
        <v>340</v>
      </c>
      <c r="C423" s="264">
        <v>104</v>
      </c>
      <c r="D423" s="297">
        <v>13220</v>
      </c>
      <c r="E423" s="241" t="s">
        <v>1396</v>
      </c>
      <c r="F423" s="242" t="s">
        <v>1397</v>
      </c>
      <c r="G423" s="285" t="s">
        <v>137</v>
      </c>
      <c r="H423" s="272" t="s">
        <v>88</v>
      </c>
      <c r="I423" s="292" t="s">
        <v>2774</v>
      </c>
      <c r="J423" s="64">
        <v>1738192873</v>
      </c>
      <c r="K423" s="64" t="s">
        <v>1398</v>
      </c>
      <c r="L423" s="64" t="s">
        <v>88</v>
      </c>
      <c r="M423" s="290" t="s">
        <v>137</v>
      </c>
      <c r="N423" s="243" t="s">
        <v>2410</v>
      </c>
      <c r="O423" s="64"/>
      <c r="P423" s="89"/>
      <c r="Q423" s="243">
        <v>30</v>
      </c>
      <c r="R423" s="245">
        <v>120</v>
      </c>
      <c r="S423" s="245">
        <v>110</v>
      </c>
      <c r="T423" s="245">
        <v>29.33</v>
      </c>
      <c r="U423" s="89">
        <v>0</v>
      </c>
      <c r="V423" s="260">
        <v>14</v>
      </c>
      <c r="W423" s="98">
        <v>0</v>
      </c>
      <c r="X423" s="83">
        <v>0</v>
      </c>
      <c r="Y423" s="98">
        <v>3</v>
      </c>
      <c r="Z423" s="64">
        <v>2</v>
      </c>
      <c r="AA423" s="315">
        <v>885165</v>
      </c>
      <c r="AB423" s="315">
        <v>46667</v>
      </c>
      <c r="AC423" s="316">
        <f t="shared" si="127"/>
        <v>931832</v>
      </c>
      <c r="AD423" s="74">
        <v>4500000</v>
      </c>
      <c r="AE423" s="74">
        <v>6000000</v>
      </c>
      <c r="AF423" s="334">
        <f t="shared" si="128"/>
        <v>177895.19999999998</v>
      </c>
      <c r="AG423" s="112">
        <f t="shared" si="129"/>
        <v>26554950</v>
      </c>
      <c r="AH423" s="74">
        <f t="shared" si="130"/>
        <v>1400010</v>
      </c>
      <c r="AI423" s="74">
        <f t="shared" si="131"/>
        <v>21347423.999999996</v>
      </c>
      <c r="AJ423" s="74">
        <f t="shared" si="132"/>
        <v>5310990</v>
      </c>
      <c r="AK423" s="74">
        <f t="shared" si="133"/>
        <v>4500000</v>
      </c>
      <c r="AL423" s="74">
        <f t="shared" si="134"/>
        <v>6000000</v>
      </c>
      <c r="AM423" s="74">
        <f t="shared" si="135"/>
        <v>4892117.9999999991</v>
      </c>
      <c r="AN423" s="74">
        <f t="shared" si="136"/>
        <v>5217666.2159999991</v>
      </c>
      <c r="AO423" s="74">
        <f t="shared" si="137"/>
        <v>0</v>
      </c>
      <c r="AP423" s="74">
        <f t="shared" si="138"/>
        <v>2800000</v>
      </c>
      <c r="AQ423" s="74">
        <v>0</v>
      </c>
      <c r="AR423" s="74">
        <v>0</v>
      </c>
      <c r="AS423" s="74">
        <v>0</v>
      </c>
      <c r="AT423" s="79">
        <v>0</v>
      </c>
      <c r="AU423" s="81">
        <f t="shared" si="139"/>
        <v>78023158.216000006</v>
      </c>
      <c r="AV423" s="112">
        <f t="shared" si="140"/>
        <v>54322316.440880008</v>
      </c>
      <c r="AW423" s="74">
        <f t="shared" si="141"/>
        <v>72712168.215999991</v>
      </c>
      <c r="AX423" s="74">
        <f t="shared" si="142"/>
        <v>5089851.7751199994</v>
      </c>
      <c r="AY423" s="75">
        <f t="shared" si="143"/>
        <v>1432231.644088001</v>
      </c>
      <c r="AZ423" s="74">
        <v>0</v>
      </c>
      <c r="BA423" s="74">
        <v>0</v>
      </c>
      <c r="BB423" s="74">
        <v>0</v>
      </c>
      <c r="BC423" s="79">
        <v>0</v>
      </c>
      <c r="BD423" s="79">
        <v>0</v>
      </c>
      <c r="BE423" s="79">
        <v>0</v>
      </c>
      <c r="BF423" s="77">
        <v>0</v>
      </c>
      <c r="BG423" s="344">
        <f t="shared" si="144"/>
        <v>6522083.4192080004</v>
      </c>
      <c r="BH423" s="187">
        <f t="shared" si="145"/>
        <v>71501074</v>
      </c>
      <c r="BJ423" s="50">
        <v>13220</v>
      </c>
      <c r="BK423" s="50" t="s">
        <v>3757</v>
      </c>
      <c r="BM423" s="50">
        <f t="shared" si="146"/>
        <v>0</v>
      </c>
    </row>
    <row r="424" spans="1:65" s="50" customFormat="1" ht="24" customHeight="1" x14ac:dyDescent="0.2">
      <c r="A424" s="181">
        <f t="shared" si="126"/>
        <v>2655495</v>
      </c>
      <c r="B424" s="296">
        <v>251</v>
      </c>
      <c r="C424" s="264">
        <v>14</v>
      </c>
      <c r="D424" s="297">
        <v>13221</v>
      </c>
      <c r="E424" s="241" t="s">
        <v>393</v>
      </c>
      <c r="F424" s="242" t="s">
        <v>1399</v>
      </c>
      <c r="G424" s="285" t="s">
        <v>137</v>
      </c>
      <c r="H424" s="272" t="s">
        <v>88</v>
      </c>
      <c r="I424" s="292" t="s">
        <v>2685</v>
      </c>
      <c r="J424" s="64" t="s">
        <v>1400</v>
      </c>
      <c r="K424" s="64" t="s">
        <v>1401</v>
      </c>
      <c r="L424" s="64" t="s">
        <v>88</v>
      </c>
      <c r="M424" s="290" t="s">
        <v>137</v>
      </c>
      <c r="N424" s="98"/>
      <c r="O424" s="64"/>
      <c r="P424" s="244" t="s">
        <v>2410</v>
      </c>
      <c r="Q424" s="243">
        <v>30</v>
      </c>
      <c r="R424" s="245">
        <v>120</v>
      </c>
      <c r="S424" s="245">
        <v>220</v>
      </c>
      <c r="T424" s="245">
        <v>29.33</v>
      </c>
      <c r="U424" s="89">
        <v>0</v>
      </c>
      <c r="V424" s="260">
        <v>25</v>
      </c>
      <c r="W424" s="98">
        <v>0</v>
      </c>
      <c r="X424" s="83">
        <v>0</v>
      </c>
      <c r="Y424" s="98">
        <v>2</v>
      </c>
      <c r="Z424" s="64">
        <v>2</v>
      </c>
      <c r="AA424" s="315">
        <v>885165</v>
      </c>
      <c r="AB424" s="315">
        <v>46667</v>
      </c>
      <c r="AC424" s="316">
        <f t="shared" si="127"/>
        <v>931832</v>
      </c>
      <c r="AD424" s="74">
        <v>4500000</v>
      </c>
      <c r="AE424" s="74">
        <v>6000000</v>
      </c>
      <c r="AF424" s="334">
        <f t="shared" si="128"/>
        <v>177895.19999999998</v>
      </c>
      <c r="AG424" s="112">
        <f t="shared" si="129"/>
        <v>26554950</v>
      </c>
      <c r="AH424" s="74">
        <f t="shared" si="130"/>
        <v>1400010</v>
      </c>
      <c r="AI424" s="74">
        <f t="shared" si="131"/>
        <v>21347423.999999996</v>
      </c>
      <c r="AJ424" s="74">
        <f t="shared" si="132"/>
        <v>5310990</v>
      </c>
      <c r="AK424" s="74">
        <f t="shared" si="133"/>
        <v>4500000</v>
      </c>
      <c r="AL424" s="74">
        <f t="shared" si="134"/>
        <v>6000000</v>
      </c>
      <c r="AM424" s="74">
        <f t="shared" si="135"/>
        <v>9784235.9999999981</v>
      </c>
      <c r="AN424" s="74">
        <f t="shared" si="136"/>
        <v>5217666.2159999991</v>
      </c>
      <c r="AO424" s="74">
        <f t="shared" si="137"/>
        <v>0</v>
      </c>
      <c r="AP424" s="74">
        <f t="shared" si="138"/>
        <v>5000000</v>
      </c>
      <c r="AQ424" s="74">
        <v>0</v>
      </c>
      <c r="AR424" s="74">
        <v>0</v>
      </c>
      <c r="AS424" s="74">
        <v>0</v>
      </c>
      <c r="AT424" s="79">
        <v>0</v>
      </c>
      <c r="AU424" s="81">
        <f t="shared" si="139"/>
        <v>85115276.216000006</v>
      </c>
      <c r="AV424" s="112">
        <f t="shared" si="140"/>
        <v>58717986.18088001</v>
      </c>
      <c r="AW424" s="74">
        <f t="shared" si="141"/>
        <v>79804286.215999991</v>
      </c>
      <c r="AX424" s="74">
        <f t="shared" si="142"/>
        <v>5586300.0351200001</v>
      </c>
      <c r="AY424" s="75">
        <f t="shared" si="143"/>
        <v>1871798.6180880012</v>
      </c>
      <c r="AZ424" s="74">
        <v>0</v>
      </c>
      <c r="BA424" s="74">
        <v>0</v>
      </c>
      <c r="BB424" s="74">
        <v>0</v>
      </c>
      <c r="BC424" s="79">
        <v>0</v>
      </c>
      <c r="BD424" s="79">
        <v>0</v>
      </c>
      <c r="BE424" s="79">
        <v>0</v>
      </c>
      <c r="BF424" s="77">
        <v>0</v>
      </c>
      <c r="BG424" s="344">
        <f t="shared" si="144"/>
        <v>7458098.6532080015</v>
      </c>
      <c r="BH424" s="187">
        <f t="shared" si="145"/>
        <v>77657177</v>
      </c>
      <c r="BJ424" s="50">
        <v>13221</v>
      </c>
      <c r="BK424" s="50" t="s">
        <v>3758</v>
      </c>
      <c r="BM424" s="50">
        <f t="shared" si="146"/>
        <v>0</v>
      </c>
    </row>
    <row r="425" spans="1:65" s="50" customFormat="1" ht="24" customHeight="1" x14ac:dyDescent="0.2">
      <c r="A425" s="181">
        <f t="shared" si="126"/>
        <v>2655495</v>
      </c>
      <c r="B425" s="296">
        <v>264</v>
      </c>
      <c r="C425" s="264">
        <v>27</v>
      </c>
      <c r="D425" s="297">
        <v>13222</v>
      </c>
      <c r="E425" s="241" t="s">
        <v>1402</v>
      </c>
      <c r="F425" s="242" t="s">
        <v>1403</v>
      </c>
      <c r="G425" s="285" t="s">
        <v>137</v>
      </c>
      <c r="H425" s="272" t="s">
        <v>88</v>
      </c>
      <c r="I425" s="292" t="s">
        <v>2698</v>
      </c>
      <c r="J425" s="64">
        <v>5699226036</v>
      </c>
      <c r="K425" s="64" t="s">
        <v>1404</v>
      </c>
      <c r="L425" s="64" t="s">
        <v>88</v>
      </c>
      <c r="M425" s="290" t="s">
        <v>137</v>
      </c>
      <c r="N425" s="243" t="s">
        <v>2410</v>
      </c>
      <c r="O425" s="64"/>
      <c r="P425" s="89"/>
      <c r="Q425" s="243">
        <v>30</v>
      </c>
      <c r="R425" s="245">
        <v>120</v>
      </c>
      <c r="S425" s="245">
        <v>110</v>
      </c>
      <c r="T425" s="245">
        <v>29.33</v>
      </c>
      <c r="U425" s="89">
        <v>0</v>
      </c>
      <c r="V425" s="260">
        <v>13</v>
      </c>
      <c r="W425" s="98">
        <v>0</v>
      </c>
      <c r="X425" s="83">
        <v>0</v>
      </c>
      <c r="Y425" s="98">
        <v>1</v>
      </c>
      <c r="Z425" s="64">
        <v>1</v>
      </c>
      <c r="AA425" s="315">
        <v>885165</v>
      </c>
      <c r="AB425" s="315">
        <v>46667</v>
      </c>
      <c r="AC425" s="316">
        <f t="shared" si="127"/>
        <v>931832</v>
      </c>
      <c r="AD425" s="74">
        <v>4500000</v>
      </c>
      <c r="AE425" s="74">
        <v>6000000</v>
      </c>
      <c r="AF425" s="334">
        <f t="shared" si="128"/>
        <v>177895.19999999998</v>
      </c>
      <c r="AG425" s="112">
        <f t="shared" si="129"/>
        <v>26554950</v>
      </c>
      <c r="AH425" s="74">
        <f t="shared" si="130"/>
        <v>1400010</v>
      </c>
      <c r="AI425" s="74">
        <f t="shared" si="131"/>
        <v>21347423.999999996</v>
      </c>
      <c r="AJ425" s="74">
        <f t="shared" si="132"/>
        <v>2655495</v>
      </c>
      <c r="AK425" s="74">
        <f t="shared" si="133"/>
        <v>4500000</v>
      </c>
      <c r="AL425" s="74">
        <f t="shared" si="134"/>
        <v>6000000</v>
      </c>
      <c r="AM425" s="74">
        <f t="shared" si="135"/>
        <v>4892117.9999999991</v>
      </c>
      <c r="AN425" s="74">
        <f t="shared" si="136"/>
        <v>5217666.2159999991</v>
      </c>
      <c r="AO425" s="74">
        <f t="shared" si="137"/>
        <v>0</v>
      </c>
      <c r="AP425" s="74">
        <f t="shared" si="138"/>
        <v>2600000</v>
      </c>
      <c r="AQ425" s="74">
        <v>0</v>
      </c>
      <c r="AR425" s="74">
        <v>0</v>
      </c>
      <c r="AS425" s="74">
        <v>0</v>
      </c>
      <c r="AT425" s="79">
        <v>0</v>
      </c>
      <c r="AU425" s="81">
        <f t="shared" si="139"/>
        <v>75167663.216000006</v>
      </c>
      <c r="AV425" s="112">
        <f t="shared" si="140"/>
        <v>54336316.440880008</v>
      </c>
      <c r="AW425" s="74">
        <f t="shared" si="141"/>
        <v>72512168.215999991</v>
      </c>
      <c r="AX425" s="74">
        <f t="shared" si="142"/>
        <v>5075851.7751199994</v>
      </c>
      <c r="AY425" s="75">
        <f t="shared" si="143"/>
        <v>1433631.644088001</v>
      </c>
      <c r="AZ425" s="74">
        <v>0</v>
      </c>
      <c r="BA425" s="74">
        <v>0</v>
      </c>
      <c r="BB425" s="74">
        <v>0</v>
      </c>
      <c r="BC425" s="79">
        <v>0</v>
      </c>
      <c r="BD425" s="79">
        <v>0</v>
      </c>
      <c r="BE425" s="79">
        <v>0</v>
      </c>
      <c r="BF425" s="77">
        <v>0</v>
      </c>
      <c r="BG425" s="344">
        <f t="shared" si="144"/>
        <v>6509483.4192080004</v>
      </c>
      <c r="BH425" s="187">
        <f t="shared" si="145"/>
        <v>68658179</v>
      </c>
      <c r="BJ425" s="50">
        <v>13222</v>
      </c>
      <c r="BK425" s="50" t="s">
        <v>3759</v>
      </c>
      <c r="BM425" s="50">
        <f t="shared" si="146"/>
        <v>0</v>
      </c>
    </row>
    <row r="426" spans="1:65" s="50" customFormat="1" ht="24" customHeight="1" x14ac:dyDescent="0.2">
      <c r="A426" s="181">
        <f t="shared" si="126"/>
        <v>2655495</v>
      </c>
      <c r="B426" s="296">
        <v>266</v>
      </c>
      <c r="C426" s="264">
        <v>29</v>
      </c>
      <c r="D426" s="297">
        <v>13223</v>
      </c>
      <c r="E426" s="241" t="s">
        <v>248</v>
      </c>
      <c r="F426" s="242" t="s">
        <v>1405</v>
      </c>
      <c r="G426" s="285" t="s">
        <v>137</v>
      </c>
      <c r="H426" s="272" t="s">
        <v>88</v>
      </c>
      <c r="I426" s="292" t="s">
        <v>2700</v>
      </c>
      <c r="J426" s="64">
        <v>4172322174</v>
      </c>
      <c r="K426" s="64" t="s">
        <v>1406</v>
      </c>
      <c r="L426" s="64" t="s">
        <v>88</v>
      </c>
      <c r="M426" s="290" t="s">
        <v>137</v>
      </c>
      <c r="N426" s="243" t="s">
        <v>2410</v>
      </c>
      <c r="O426" s="64"/>
      <c r="P426" s="89"/>
      <c r="Q426" s="243">
        <v>30</v>
      </c>
      <c r="R426" s="245">
        <v>120</v>
      </c>
      <c r="S426" s="245">
        <v>110</v>
      </c>
      <c r="T426" s="245">
        <v>29.33</v>
      </c>
      <c r="U426" s="89">
        <v>0</v>
      </c>
      <c r="V426" s="260">
        <v>15</v>
      </c>
      <c r="W426" s="98">
        <v>0</v>
      </c>
      <c r="X426" s="83">
        <v>0</v>
      </c>
      <c r="Y426" s="98">
        <v>2</v>
      </c>
      <c r="Z426" s="64">
        <v>0</v>
      </c>
      <c r="AA426" s="315">
        <v>885165</v>
      </c>
      <c r="AB426" s="315">
        <v>46667</v>
      </c>
      <c r="AC426" s="316">
        <f t="shared" si="127"/>
        <v>931832</v>
      </c>
      <c r="AD426" s="74">
        <v>4500000</v>
      </c>
      <c r="AE426" s="74">
        <v>6000000</v>
      </c>
      <c r="AF426" s="334">
        <f t="shared" si="128"/>
        <v>177895.19999999998</v>
      </c>
      <c r="AG426" s="112">
        <f t="shared" si="129"/>
        <v>26554950</v>
      </c>
      <c r="AH426" s="74">
        <f t="shared" si="130"/>
        <v>1400010</v>
      </c>
      <c r="AI426" s="74">
        <f t="shared" si="131"/>
        <v>21347423.999999996</v>
      </c>
      <c r="AJ426" s="74">
        <f t="shared" si="132"/>
        <v>0</v>
      </c>
      <c r="AK426" s="74">
        <f t="shared" si="133"/>
        <v>4500000</v>
      </c>
      <c r="AL426" s="74">
        <f t="shared" si="134"/>
        <v>6000000</v>
      </c>
      <c r="AM426" s="74">
        <f t="shared" si="135"/>
        <v>4892117.9999999991</v>
      </c>
      <c r="AN426" s="74">
        <f t="shared" si="136"/>
        <v>5217666.2159999991</v>
      </c>
      <c r="AO426" s="74">
        <f t="shared" si="137"/>
        <v>0</v>
      </c>
      <c r="AP426" s="74">
        <f t="shared" si="138"/>
        <v>3000000</v>
      </c>
      <c r="AQ426" s="74">
        <v>0</v>
      </c>
      <c r="AR426" s="74">
        <v>0</v>
      </c>
      <c r="AS426" s="74">
        <v>0</v>
      </c>
      <c r="AT426" s="79">
        <v>0</v>
      </c>
      <c r="AU426" s="81">
        <f t="shared" si="139"/>
        <v>72912168.216000006</v>
      </c>
      <c r="AV426" s="112">
        <f t="shared" si="140"/>
        <v>54308316.440880008</v>
      </c>
      <c r="AW426" s="74">
        <f t="shared" si="141"/>
        <v>72912168.215999991</v>
      </c>
      <c r="AX426" s="74">
        <f t="shared" si="142"/>
        <v>5103851.7751199994</v>
      </c>
      <c r="AY426" s="75">
        <f t="shared" si="143"/>
        <v>1430831.644088001</v>
      </c>
      <c r="AZ426" s="74">
        <v>0</v>
      </c>
      <c r="BA426" s="74">
        <v>0</v>
      </c>
      <c r="BB426" s="74">
        <v>0</v>
      </c>
      <c r="BC426" s="79">
        <v>0</v>
      </c>
      <c r="BD426" s="79">
        <v>0</v>
      </c>
      <c r="BE426" s="79">
        <v>0</v>
      </c>
      <c r="BF426" s="77">
        <v>0</v>
      </c>
      <c r="BG426" s="344">
        <f t="shared" si="144"/>
        <v>6534683.4192080004</v>
      </c>
      <c r="BH426" s="187">
        <f t="shared" si="145"/>
        <v>66377484</v>
      </c>
      <c r="BJ426" s="50">
        <v>13223</v>
      </c>
      <c r="BK426" s="50" t="s">
        <v>3760</v>
      </c>
      <c r="BM426" s="50">
        <f t="shared" si="146"/>
        <v>0</v>
      </c>
    </row>
    <row r="427" spans="1:65" s="50" customFormat="1" ht="24" customHeight="1" x14ac:dyDescent="0.2">
      <c r="A427" s="181">
        <f t="shared" si="126"/>
        <v>2655495</v>
      </c>
      <c r="B427" s="296">
        <v>309</v>
      </c>
      <c r="C427" s="264">
        <v>72</v>
      </c>
      <c r="D427" s="297">
        <v>13224</v>
      </c>
      <c r="E427" s="241" t="s">
        <v>1407</v>
      </c>
      <c r="F427" s="242" t="s">
        <v>1408</v>
      </c>
      <c r="G427" s="285" t="s">
        <v>137</v>
      </c>
      <c r="H427" s="272" t="s">
        <v>88</v>
      </c>
      <c r="I427" s="292" t="s">
        <v>2743</v>
      </c>
      <c r="J427" s="64" t="s">
        <v>1409</v>
      </c>
      <c r="K427" s="64" t="s">
        <v>1410</v>
      </c>
      <c r="L427" s="64" t="s">
        <v>88</v>
      </c>
      <c r="M427" s="290" t="s">
        <v>137</v>
      </c>
      <c r="N427" s="243" t="s">
        <v>2410</v>
      </c>
      <c r="O427" s="64"/>
      <c r="P427" s="89"/>
      <c r="Q427" s="243">
        <v>30</v>
      </c>
      <c r="R427" s="245">
        <v>120</v>
      </c>
      <c r="S427" s="245">
        <v>110</v>
      </c>
      <c r="T427" s="245">
        <v>29.33</v>
      </c>
      <c r="U427" s="89">
        <v>0</v>
      </c>
      <c r="V427" s="260">
        <v>25</v>
      </c>
      <c r="W427" s="98">
        <v>0</v>
      </c>
      <c r="X427" s="83">
        <v>0</v>
      </c>
      <c r="Y427" s="98">
        <v>1</v>
      </c>
      <c r="Z427" s="64">
        <v>0</v>
      </c>
      <c r="AA427" s="315">
        <v>885165</v>
      </c>
      <c r="AB427" s="315">
        <v>46667</v>
      </c>
      <c r="AC427" s="316">
        <f t="shared" si="127"/>
        <v>931832</v>
      </c>
      <c r="AD427" s="74">
        <v>4500000</v>
      </c>
      <c r="AE427" s="74">
        <v>6000000</v>
      </c>
      <c r="AF427" s="334">
        <f t="shared" si="128"/>
        <v>177895.19999999998</v>
      </c>
      <c r="AG427" s="112">
        <f t="shared" si="129"/>
        <v>26554950</v>
      </c>
      <c r="AH427" s="74">
        <f t="shared" si="130"/>
        <v>1400010</v>
      </c>
      <c r="AI427" s="74">
        <f t="shared" si="131"/>
        <v>21347423.999999996</v>
      </c>
      <c r="AJ427" s="74">
        <f t="shared" si="132"/>
        <v>0</v>
      </c>
      <c r="AK427" s="74">
        <f t="shared" si="133"/>
        <v>4500000</v>
      </c>
      <c r="AL427" s="74">
        <f t="shared" si="134"/>
        <v>6000000</v>
      </c>
      <c r="AM427" s="74">
        <f t="shared" si="135"/>
        <v>4892117.9999999991</v>
      </c>
      <c r="AN427" s="74">
        <f t="shared" si="136"/>
        <v>5217666.2159999991</v>
      </c>
      <c r="AO427" s="74">
        <f t="shared" si="137"/>
        <v>0</v>
      </c>
      <c r="AP427" s="74">
        <f t="shared" si="138"/>
        <v>5000000</v>
      </c>
      <c r="AQ427" s="74">
        <v>0</v>
      </c>
      <c r="AR427" s="74">
        <v>0</v>
      </c>
      <c r="AS427" s="74">
        <v>0</v>
      </c>
      <c r="AT427" s="79">
        <v>0</v>
      </c>
      <c r="AU427" s="81">
        <f t="shared" si="139"/>
        <v>74912168.216000006</v>
      </c>
      <c r="AV427" s="112">
        <f t="shared" si="140"/>
        <v>54168316.440880008</v>
      </c>
      <c r="AW427" s="74">
        <f t="shared" si="141"/>
        <v>74912168.215999991</v>
      </c>
      <c r="AX427" s="74">
        <f t="shared" si="142"/>
        <v>5243851.7751199994</v>
      </c>
      <c r="AY427" s="75">
        <f t="shared" si="143"/>
        <v>1416831.644088001</v>
      </c>
      <c r="AZ427" s="74">
        <v>0</v>
      </c>
      <c r="BA427" s="74">
        <v>0</v>
      </c>
      <c r="BB427" s="74">
        <v>0</v>
      </c>
      <c r="BC427" s="79">
        <v>0</v>
      </c>
      <c r="BD427" s="79">
        <v>0</v>
      </c>
      <c r="BE427" s="79">
        <v>0</v>
      </c>
      <c r="BF427" s="77">
        <v>0</v>
      </c>
      <c r="BG427" s="344">
        <f t="shared" si="144"/>
        <v>6660683.4192080004</v>
      </c>
      <c r="BH427" s="187">
        <f t="shared" si="145"/>
        <v>68251484</v>
      </c>
      <c r="BJ427" s="50">
        <v>13224</v>
      </c>
      <c r="BK427" s="50" t="s">
        <v>3761</v>
      </c>
      <c r="BM427" s="50">
        <f t="shared" si="146"/>
        <v>0</v>
      </c>
    </row>
    <row r="428" spans="1:65" s="50" customFormat="1" ht="24" customHeight="1" x14ac:dyDescent="0.2">
      <c r="A428" s="181">
        <f t="shared" si="126"/>
        <v>2655495</v>
      </c>
      <c r="B428" s="296">
        <v>319</v>
      </c>
      <c r="C428" s="264">
        <v>82</v>
      </c>
      <c r="D428" s="297">
        <v>13225</v>
      </c>
      <c r="E428" s="241" t="s">
        <v>1411</v>
      </c>
      <c r="F428" s="242" t="s">
        <v>1412</v>
      </c>
      <c r="G428" s="285" t="s">
        <v>137</v>
      </c>
      <c r="H428" s="272" t="s">
        <v>88</v>
      </c>
      <c r="I428" s="292" t="s">
        <v>2753</v>
      </c>
      <c r="J428" s="64">
        <v>1671249577</v>
      </c>
      <c r="K428" s="64" t="s">
        <v>1413</v>
      </c>
      <c r="L428" s="64" t="s">
        <v>88</v>
      </c>
      <c r="M428" s="290" t="s">
        <v>137</v>
      </c>
      <c r="N428" s="243" t="s">
        <v>2410</v>
      </c>
      <c r="O428" s="64"/>
      <c r="P428" s="89"/>
      <c r="Q428" s="243">
        <v>30</v>
      </c>
      <c r="R428" s="245">
        <v>120</v>
      </c>
      <c r="S428" s="245">
        <v>110</v>
      </c>
      <c r="T428" s="245">
        <v>29.33</v>
      </c>
      <c r="U428" s="89">
        <v>0</v>
      </c>
      <c r="V428" s="260">
        <v>14</v>
      </c>
      <c r="W428" s="98">
        <v>0</v>
      </c>
      <c r="X428" s="83">
        <v>0</v>
      </c>
      <c r="Y428" s="98">
        <v>2</v>
      </c>
      <c r="Z428" s="64">
        <v>1</v>
      </c>
      <c r="AA428" s="315">
        <v>885165</v>
      </c>
      <c r="AB428" s="315">
        <v>46667</v>
      </c>
      <c r="AC428" s="316">
        <f t="shared" si="127"/>
        <v>931832</v>
      </c>
      <c r="AD428" s="74">
        <v>4500000</v>
      </c>
      <c r="AE428" s="74">
        <v>6000000</v>
      </c>
      <c r="AF428" s="334">
        <f t="shared" si="128"/>
        <v>177895.19999999998</v>
      </c>
      <c r="AG428" s="112">
        <f t="shared" si="129"/>
        <v>26554950</v>
      </c>
      <c r="AH428" s="74">
        <f t="shared" si="130"/>
        <v>1400010</v>
      </c>
      <c r="AI428" s="74">
        <f t="shared" si="131"/>
        <v>21347423.999999996</v>
      </c>
      <c r="AJ428" s="74">
        <f t="shared" si="132"/>
        <v>2655495</v>
      </c>
      <c r="AK428" s="74">
        <f t="shared" si="133"/>
        <v>4500000</v>
      </c>
      <c r="AL428" s="74">
        <f t="shared" si="134"/>
        <v>6000000</v>
      </c>
      <c r="AM428" s="74">
        <f t="shared" si="135"/>
        <v>4892117.9999999991</v>
      </c>
      <c r="AN428" s="74">
        <f t="shared" si="136"/>
        <v>5217666.2159999991</v>
      </c>
      <c r="AO428" s="74">
        <f t="shared" si="137"/>
        <v>0</v>
      </c>
      <c r="AP428" s="74">
        <f t="shared" si="138"/>
        <v>2800000</v>
      </c>
      <c r="AQ428" s="74">
        <v>0</v>
      </c>
      <c r="AR428" s="74">
        <v>0</v>
      </c>
      <c r="AS428" s="74">
        <v>0</v>
      </c>
      <c r="AT428" s="79">
        <v>0</v>
      </c>
      <c r="AU428" s="81">
        <f t="shared" si="139"/>
        <v>75367663.216000006</v>
      </c>
      <c r="AV428" s="112">
        <f t="shared" si="140"/>
        <v>54322316.440880008</v>
      </c>
      <c r="AW428" s="74">
        <f t="shared" si="141"/>
        <v>72712168.215999991</v>
      </c>
      <c r="AX428" s="74">
        <f t="shared" si="142"/>
        <v>5089851.7751199994</v>
      </c>
      <c r="AY428" s="75">
        <f t="shared" si="143"/>
        <v>1432231.644088001</v>
      </c>
      <c r="AZ428" s="74">
        <v>0</v>
      </c>
      <c r="BA428" s="74">
        <v>0</v>
      </c>
      <c r="BB428" s="74">
        <v>0</v>
      </c>
      <c r="BC428" s="79">
        <v>0</v>
      </c>
      <c r="BD428" s="79">
        <v>0</v>
      </c>
      <c r="BE428" s="79">
        <v>0</v>
      </c>
      <c r="BF428" s="77">
        <v>0</v>
      </c>
      <c r="BG428" s="344">
        <f t="shared" si="144"/>
        <v>6522083.4192080004</v>
      </c>
      <c r="BH428" s="187">
        <f t="shared" si="145"/>
        <v>68845579</v>
      </c>
      <c r="BJ428" s="50">
        <v>13225</v>
      </c>
      <c r="BK428" s="50" t="s">
        <v>3762</v>
      </c>
      <c r="BM428" s="50">
        <f t="shared" si="146"/>
        <v>0</v>
      </c>
    </row>
    <row r="429" spans="1:65" s="50" customFormat="1" ht="24" customHeight="1" x14ac:dyDescent="0.2">
      <c r="A429" s="181">
        <f t="shared" si="126"/>
        <v>2655495</v>
      </c>
      <c r="B429" s="296">
        <v>250</v>
      </c>
      <c r="C429" s="264">
        <v>13</v>
      </c>
      <c r="D429" s="297">
        <v>13226</v>
      </c>
      <c r="E429" s="241" t="s">
        <v>1414</v>
      </c>
      <c r="F429" s="242" t="s">
        <v>1415</v>
      </c>
      <c r="G429" s="285" t="s">
        <v>137</v>
      </c>
      <c r="H429" s="272" t="s">
        <v>88</v>
      </c>
      <c r="I429" s="292" t="s">
        <v>2684</v>
      </c>
      <c r="J429" s="64" t="s">
        <v>1416</v>
      </c>
      <c r="K429" s="64" t="s">
        <v>1417</v>
      </c>
      <c r="L429" s="64" t="s">
        <v>88</v>
      </c>
      <c r="M429" s="290" t="s">
        <v>137</v>
      </c>
      <c r="N429" s="243" t="s">
        <v>2410</v>
      </c>
      <c r="O429" s="64"/>
      <c r="P429" s="89"/>
      <c r="Q429" s="243">
        <v>30</v>
      </c>
      <c r="R429" s="245">
        <v>120</v>
      </c>
      <c r="S429" s="245">
        <v>110</v>
      </c>
      <c r="T429" s="245">
        <v>29.33</v>
      </c>
      <c r="U429" s="89">
        <v>0</v>
      </c>
      <c r="V429" s="260">
        <v>15</v>
      </c>
      <c r="W429" s="98">
        <v>0</v>
      </c>
      <c r="X429" s="83">
        <v>0</v>
      </c>
      <c r="Y429" s="98">
        <v>2</v>
      </c>
      <c r="Z429" s="64">
        <v>2</v>
      </c>
      <c r="AA429" s="315">
        <v>885165</v>
      </c>
      <c r="AB429" s="315">
        <v>46667</v>
      </c>
      <c r="AC429" s="316">
        <f t="shared" si="127"/>
        <v>931832</v>
      </c>
      <c r="AD429" s="74">
        <v>4500000</v>
      </c>
      <c r="AE429" s="74">
        <v>6000000</v>
      </c>
      <c r="AF429" s="334">
        <f t="shared" si="128"/>
        <v>177895.19999999998</v>
      </c>
      <c r="AG429" s="112">
        <f t="shared" si="129"/>
        <v>26554950</v>
      </c>
      <c r="AH429" s="74">
        <f t="shared" si="130"/>
        <v>1400010</v>
      </c>
      <c r="AI429" s="74">
        <f t="shared" si="131"/>
        <v>21347423.999999996</v>
      </c>
      <c r="AJ429" s="74">
        <f t="shared" si="132"/>
        <v>5310990</v>
      </c>
      <c r="AK429" s="74">
        <f t="shared" si="133"/>
        <v>4500000</v>
      </c>
      <c r="AL429" s="74">
        <f t="shared" si="134"/>
        <v>6000000</v>
      </c>
      <c r="AM429" s="74">
        <f t="shared" si="135"/>
        <v>4892117.9999999991</v>
      </c>
      <c r="AN429" s="74">
        <f t="shared" si="136"/>
        <v>5217666.2159999991</v>
      </c>
      <c r="AO429" s="74">
        <f t="shared" si="137"/>
        <v>0</v>
      </c>
      <c r="AP429" s="74">
        <f t="shared" si="138"/>
        <v>3000000</v>
      </c>
      <c r="AQ429" s="74">
        <v>0</v>
      </c>
      <c r="AR429" s="74">
        <v>0</v>
      </c>
      <c r="AS429" s="74">
        <v>0</v>
      </c>
      <c r="AT429" s="79">
        <v>0</v>
      </c>
      <c r="AU429" s="81">
        <f t="shared" si="139"/>
        <v>78223158.216000006</v>
      </c>
      <c r="AV429" s="112">
        <f t="shared" si="140"/>
        <v>54308316.440880008</v>
      </c>
      <c r="AW429" s="74">
        <f t="shared" si="141"/>
        <v>72912168.215999991</v>
      </c>
      <c r="AX429" s="74">
        <f t="shared" si="142"/>
        <v>5103851.7751199994</v>
      </c>
      <c r="AY429" s="75">
        <f t="shared" si="143"/>
        <v>1430831.644088001</v>
      </c>
      <c r="AZ429" s="74">
        <v>0</v>
      </c>
      <c r="BA429" s="74">
        <v>0</v>
      </c>
      <c r="BB429" s="74">
        <v>0</v>
      </c>
      <c r="BC429" s="79">
        <v>0</v>
      </c>
      <c r="BD429" s="79">
        <v>0</v>
      </c>
      <c r="BE429" s="79">
        <v>0</v>
      </c>
      <c r="BF429" s="77">
        <v>0</v>
      </c>
      <c r="BG429" s="344">
        <f t="shared" si="144"/>
        <v>6534683.4192080004</v>
      </c>
      <c r="BH429" s="187">
        <f t="shared" si="145"/>
        <v>71688474</v>
      </c>
      <c r="BJ429" s="50">
        <v>13226</v>
      </c>
      <c r="BK429" s="50" t="s">
        <v>3763</v>
      </c>
      <c r="BM429" s="50">
        <f t="shared" si="146"/>
        <v>0</v>
      </c>
    </row>
    <row r="430" spans="1:65" s="50" customFormat="1" ht="24" customHeight="1" x14ac:dyDescent="0.2">
      <c r="A430" s="181">
        <f t="shared" si="126"/>
        <v>2655495</v>
      </c>
      <c r="B430" s="296">
        <v>239</v>
      </c>
      <c r="C430" s="264">
        <v>2</v>
      </c>
      <c r="D430" s="297">
        <v>13227</v>
      </c>
      <c r="E430" s="241" t="s">
        <v>1418</v>
      </c>
      <c r="F430" s="242" t="s">
        <v>1419</v>
      </c>
      <c r="G430" s="285" t="s">
        <v>137</v>
      </c>
      <c r="H430" s="272" t="s">
        <v>88</v>
      </c>
      <c r="I430" s="292" t="s">
        <v>2673</v>
      </c>
      <c r="J430" s="64" t="s">
        <v>1420</v>
      </c>
      <c r="K430" s="64" t="s">
        <v>1421</v>
      </c>
      <c r="L430" s="64" t="s">
        <v>88</v>
      </c>
      <c r="M430" s="290" t="s">
        <v>137</v>
      </c>
      <c r="N430" s="243" t="s">
        <v>2410</v>
      </c>
      <c r="O430" s="64"/>
      <c r="P430" s="89"/>
      <c r="Q430" s="243">
        <v>30</v>
      </c>
      <c r="R430" s="245">
        <v>120</v>
      </c>
      <c r="S430" s="245">
        <v>110</v>
      </c>
      <c r="T430" s="245">
        <v>29.33</v>
      </c>
      <c r="U430" s="89">
        <v>0</v>
      </c>
      <c r="V430" s="260">
        <v>13</v>
      </c>
      <c r="W430" s="98">
        <v>0</v>
      </c>
      <c r="X430" s="83">
        <v>0</v>
      </c>
      <c r="Y430" s="98">
        <v>1</v>
      </c>
      <c r="Z430" s="64">
        <v>1</v>
      </c>
      <c r="AA430" s="315">
        <v>885165</v>
      </c>
      <c r="AB430" s="315">
        <v>46667</v>
      </c>
      <c r="AC430" s="316">
        <f t="shared" si="127"/>
        <v>931832</v>
      </c>
      <c r="AD430" s="74">
        <v>4500000</v>
      </c>
      <c r="AE430" s="74">
        <v>6000000</v>
      </c>
      <c r="AF430" s="334">
        <f t="shared" si="128"/>
        <v>177895.19999999998</v>
      </c>
      <c r="AG430" s="112">
        <f t="shared" si="129"/>
        <v>26554950</v>
      </c>
      <c r="AH430" s="74">
        <f t="shared" si="130"/>
        <v>1400010</v>
      </c>
      <c r="AI430" s="74">
        <f t="shared" si="131"/>
        <v>21347423.999999996</v>
      </c>
      <c r="AJ430" s="74">
        <f t="shared" si="132"/>
        <v>2655495</v>
      </c>
      <c r="AK430" s="74">
        <f t="shared" si="133"/>
        <v>4500000</v>
      </c>
      <c r="AL430" s="74">
        <f t="shared" si="134"/>
        <v>6000000</v>
      </c>
      <c r="AM430" s="74">
        <f t="shared" si="135"/>
        <v>4892117.9999999991</v>
      </c>
      <c r="AN430" s="74">
        <f t="shared" si="136"/>
        <v>5217666.2159999991</v>
      </c>
      <c r="AO430" s="74">
        <f t="shared" si="137"/>
        <v>0</v>
      </c>
      <c r="AP430" s="74">
        <f t="shared" si="138"/>
        <v>2600000</v>
      </c>
      <c r="AQ430" s="74">
        <v>0</v>
      </c>
      <c r="AR430" s="74">
        <v>0</v>
      </c>
      <c r="AS430" s="74">
        <v>0</v>
      </c>
      <c r="AT430" s="79">
        <v>0</v>
      </c>
      <c r="AU430" s="81">
        <f t="shared" si="139"/>
        <v>75167663.216000006</v>
      </c>
      <c r="AV430" s="112">
        <f t="shared" si="140"/>
        <v>54336316.440880008</v>
      </c>
      <c r="AW430" s="74">
        <f t="shared" si="141"/>
        <v>72512168.215999991</v>
      </c>
      <c r="AX430" s="74">
        <f t="shared" si="142"/>
        <v>5075851.7751199994</v>
      </c>
      <c r="AY430" s="75">
        <f t="shared" si="143"/>
        <v>1433631.644088001</v>
      </c>
      <c r="AZ430" s="74">
        <v>0</v>
      </c>
      <c r="BA430" s="74">
        <v>0</v>
      </c>
      <c r="BB430" s="74">
        <v>0</v>
      </c>
      <c r="BC430" s="79">
        <v>0</v>
      </c>
      <c r="BD430" s="79">
        <v>0</v>
      </c>
      <c r="BE430" s="79">
        <v>0</v>
      </c>
      <c r="BF430" s="77">
        <v>0</v>
      </c>
      <c r="BG430" s="344">
        <f t="shared" si="144"/>
        <v>6509483.4192080004</v>
      </c>
      <c r="BH430" s="187">
        <f t="shared" si="145"/>
        <v>68658179</v>
      </c>
      <c r="BJ430" s="50">
        <v>13227</v>
      </c>
      <c r="BK430" s="50" t="s">
        <v>3764</v>
      </c>
      <c r="BM430" s="50">
        <f t="shared" si="146"/>
        <v>0</v>
      </c>
    </row>
    <row r="431" spans="1:65" s="50" customFormat="1" ht="24" customHeight="1" x14ac:dyDescent="0.2">
      <c r="A431" s="181">
        <f t="shared" si="126"/>
        <v>2655495</v>
      </c>
      <c r="B431" s="296">
        <v>356</v>
      </c>
      <c r="C431" s="264">
        <v>120</v>
      </c>
      <c r="D431" s="297">
        <v>13228</v>
      </c>
      <c r="E431" s="241" t="s">
        <v>694</v>
      </c>
      <c r="F431" s="242" t="s">
        <v>1422</v>
      </c>
      <c r="G431" s="285" t="s">
        <v>137</v>
      </c>
      <c r="H431" s="272" t="s">
        <v>88</v>
      </c>
      <c r="I431" s="292" t="s">
        <v>2790</v>
      </c>
      <c r="J431" s="64" t="s">
        <v>1423</v>
      </c>
      <c r="K431" s="64" t="s">
        <v>1424</v>
      </c>
      <c r="L431" s="64" t="s">
        <v>88</v>
      </c>
      <c r="M431" s="290" t="s">
        <v>137</v>
      </c>
      <c r="N431" s="243" t="s">
        <v>2410</v>
      </c>
      <c r="O431" s="64"/>
      <c r="P431" s="89"/>
      <c r="Q431" s="243">
        <v>30</v>
      </c>
      <c r="R431" s="245">
        <v>120</v>
      </c>
      <c r="S431" s="245">
        <v>110</v>
      </c>
      <c r="T431" s="245">
        <v>29.33</v>
      </c>
      <c r="U431" s="89">
        <v>0</v>
      </c>
      <c r="V431" s="260">
        <v>8</v>
      </c>
      <c r="W431" s="98">
        <v>0</v>
      </c>
      <c r="X431" s="83">
        <v>0</v>
      </c>
      <c r="Y431" s="98">
        <v>0</v>
      </c>
      <c r="Z431" s="64">
        <v>0</v>
      </c>
      <c r="AA431" s="315">
        <v>885165</v>
      </c>
      <c r="AB431" s="315">
        <v>0</v>
      </c>
      <c r="AC431" s="316">
        <f t="shared" si="127"/>
        <v>885165</v>
      </c>
      <c r="AD431" s="74">
        <v>4500000</v>
      </c>
      <c r="AE431" s="74">
        <v>6000000</v>
      </c>
      <c r="AF431" s="334">
        <f t="shared" si="128"/>
        <v>168986.04545454544</v>
      </c>
      <c r="AG431" s="112">
        <f t="shared" si="129"/>
        <v>26554950</v>
      </c>
      <c r="AH431" s="74">
        <f t="shared" si="130"/>
        <v>0</v>
      </c>
      <c r="AI431" s="74">
        <f t="shared" si="131"/>
        <v>20278325.454545453</v>
      </c>
      <c r="AJ431" s="74">
        <f t="shared" si="132"/>
        <v>0</v>
      </c>
      <c r="AK431" s="74">
        <f t="shared" si="133"/>
        <v>4500000</v>
      </c>
      <c r="AL431" s="74">
        <f t="shared" si="134"/>
        <v>6000000</v>
      </c>
      <c r="AM431" s="74">
        <f t="shared" si="135"/>
        <v>4647116.25</v>
      </c>
      <c r="AN431" s="74">
        <f t="shared" si="136"/>
        <v>4956360.7131818179</v>
      </c>
      <c r="AO431" s="74">
        <f t="shared" si="137"/>
        <v>0</v>
      </c>
      <c r="AP431" s="74">
        <f t="shared" si="138"/>
        <v>1600000</v>
      </c>
      <c r="AQ431" s="74">
        <v>0</v>
      </c>
      <c r="AR431" s="74">
        <v>0</v>
      </c>
      <c r="AS431" s="74">
        <v>0</v>
      </c>
      <c r="AT431" s="79">
        <v>0</v>
      </c>
      <c r="AU431" s="81">
        <f t="shared" si="139"/>
        <v>68536752.417727262</v>
      </c>
      <c r="AV431" s="112">
        <f t="shared" si="140"/>
        <v>51639179.748486355</v>
      </c>
      <c r="AW431" s="74">
        <f t="shared" si="141"/>
        <v>68536752.417727262</v>
      </c>
      <c r="AX431" s="74">
        <f t="shared" si="142"/>
        <v>4797572.6692409087</v>
      </c>
      <c r="AY431" s="75">
        <f t="shared" si="143"/>
        <v>1163917.9748486355</v>
      </c>
      <c r="AZ431" s="74">
        <v>0</v>
      </c>
      <c r="BA431" s="74">
        <v>0</v>
      </c>
      <c r="BB431" s="74">
        <v>0</v>
      </c>
      <c r="BC431" s="79">
        <v>0</v>
      </c>
      <c r="BD431" s="79">
        <v>0</v>
      </c>
      <c r="BE431" s="79">
        <v>0</v>
      </c>
      <c r="BF431" s="77">
        <v>0</v>
      </c>
      <c r="BG431" s="344">
        <f t="shared" si="144"/>
        <v>5961490.6440895442</v>
      </c>
      <c r="BH431" s="187">
        <f t="shared" si="145"/>
        <v>62575261</v>
      </c>
      <c r="BJ431" s="50">
        <v>13228</v>
      </c>
      <c r="BK431" s="50" t="s">
        <v>3765</v>
      </c>
      <c r="BM431" s="50">
        <f t="shared" si="146"/>
        <v>0</v>
      </c>
    </row>
    <row r="432" spans="1:65" s="50" customFormat="1" ht="24" customHeight="1" x14ac:dyDescent="0.2">
      <c r="A432" s="181">
        <f t="shared" si="126"/>
        <v>2655495</v>
      </c>
      <c r="B432" s="296">
        <v>325</v>
      </c>
      <c r="C432" s="264">
        <v>89</v>
      </c>
      <c r="D432" s="297">
        <v>13229</v>
      </c>
      <c r="E432" s="241" t="s">
        <v>131</v>
      </c>
      <c r="F432" s="242" t="s">
        <v>1425</v>
      </c>
      <c r="G432" s="285" t="s">
        <v>137</v>
      </c>
      <c r="H432" s="272" t="s">
        <v>88</v>
      </c>
      <c r="I432" s="292" t="s">
        <v>2759</v>
      </c>
      <c r="J432" s="64" t="s">
        <v>1426</v>
      </c>
      <c r="K432" s="64" t="s">
        <v>1427</v>
      </c>
      <c r="L432" s="64" t="s">
        <v>88</v>
      </c>
      <c r="M432" s="290" t="s">
        <v>137</v>
      </c>
      <c r="N432" s="243" t="s">
        <v>2410</v>
      </c>
      <c r="O432" s="64"/>
      <c r="P432" s="89"/>
      <c r="Q432" s="243">
        <v>30</v>
      </c>
      <c r="R432" s="245">
        <v>120</v>
      </c>
      <c r="S432" s="245">
        <v>110</v>
      </c>
      <c r="T432" s="245">
        <v>29.33</v>
      </c>
      <c r="U432" s="89">
        <v>0</v>
      </c>
      <c r="V432" s="260">
        <v>13</v>
      </c>
      <c r="W432" s="98">
        <v>0</v>
      </c>
      <c r="X432" s="83">
        <v>0</v>
      </c>
      <c r="Y432" s="98">
        <v>0</v>
      </c>
      <c r="Z432" s="64">
        <v>0</v>
      </c>
      <c r="AA432" s="315">
        <v>885165</v>
      </c>
      <c r="AB432" s="315">
        <v>46667</v>
      </c>
      <c r="AC432" s="316">
        <f t="shared" si="127"/>
        <v>931832</v>
      </c>
      <c r="AD432" s="74">
        <v>4500000</v>
      </c>
      <c r="AE432" s="74">
        <v>6000000</v>
      </c>
      <c r="AF432" s="334">
        <f t="shared" si="128"/>
        <v>177895.19999999998</v>
      </c>
      <c r="AG432" s="112">
        <f t="shared" si="129"/>
        <v>26554950</v>
      </c>
      <c r="AH432" s="74">
        <f t="shared" si="130"/>
        <v>1400010</v>
      </c>
      <c r="AI432" s="74">
        <f t="shared" si="131"/>
        <v>21347423.999999996</v>
      </c>
      <c r="AJ432" s="74">
        <f t="shared" si="132"/>
        <v>0</v>
      </c>
      <c r="AK432" s="74">
        <f t="shared" si="133"/>
        <v>4500000</v>
      </c>
      <c r="AL432" s="74">
        <f t="shared" si="134"/>
        <v>6000000</v>
      </c>
      <c r="AM432" s="74">
        <f t="shared" si="135"/>
        <v>4892117.9999999991</v>
      </c>
      <c r="AN432" s="74">
        <f t="shared" si="136"/>
        <v>5217666.2159999991</v>
      </c>
      <c r="AO432" s="74">
        <f t="shared" si="137"/>
        <v>0</v>
      </c>
      <c r="AP432" s="74">
        <f t="shared" si="138"/>
        <v>2600000</v>
      </c>
      <c r="AQ432" s="74">
        <v>0</v>
      </c>
      <c r="AR432" s="74">
        <v>0</v>
      </c>
      <c r="AS432" s="74">
        <v>0</v>
      </c>
      <c r="AT432" s="79">
        <v>0</v>
      </c>
      <c r="AU432" s="81">
        <f t="shared" si="139"/>
        <v>72512168.216000006</v>
      </c>
      <c r="AV432" s="112">
        <f t="shared" si="140"/>
        <v>54336316.440880008</v>
      </c>
      <c r="AW432" s="74">
        <f t="shared" si="141"/>
        <v>72512168.215999991</v>
      </c>
      <c r="AX432" s="74">
        <f t="shared" si="142"/>
        <v>5075851.7751199994</v>
      </c>
      <c r="AY432" s="75">
        <f t="shared" si="143"/>
        <v>1433631.644088001</v>
      </c>
      <c r="AZ432" s="74">
        <v>0</v>
      </c>
      <c r="BA432" s="74">
        <v>0</v>
      </c>
      <c r="BB432" s="74">
        <v>0</v>
      </c>
      <c r="BC432" s="79">
        <v>0</v>
      </c>
      <c r="BD432" s="79">
        <v>0</v>
      </c>
      <c r="BE432" s="79">
        <v>0</v>
      </c>
      <c r="BF432" s="77">
        <v>0</v>
      </c>
      <c r="BG432" s="344">
        <f t="shared" si="144"/>
        <v>6509483.4192080004</v>
      </c>
      <c r="BH432" s="187">
        <f t="shared" si="145"/>
        <v>66002684</v>
      </c>
      <c r="BJ432" s="50">
        <v>13229</v>
      </c>
      <c r="BK432" s="50" t="s">
        <v>3766</v>
      </c>
      <c r="BM432" s="50">
        <f t="shared" si="146"/>
        <v>0</v>
      </c>
    </row>
    <row r="433" spans="1:65" s="50" customFormat="1" ht="24" customHeight="1" x14ac:dyDescent="0.2">
      <c r="A433" s="181">
        <f t="shared" si="126"/>
        <v>2655495</v>
      </c>
      <c r="B433" s="296">
        <v>312</v>
      </c>
      <c r="C433" s="264">
        <v>75</v>
      </c>
      <c r="D433" s="297">
        <v>13230</v>
      </c>
      <c r="E433" s="241" t="s">
        <v>190</v>
      </c>
      <c r="F433" s="242" t="s">
        <v>1428</v>
      </c>
      <c r="G433" s="285" t="s">
        <v>137</v>
      </c>
      <c r="H433" s="272" t="s">
        <v>88</v>
      </c>
      <c r="I433" s="292" t="s">
        <v>2746</v>
      </c>
      <c r="J433" s="64" t="s">
        <v>1429</v>
      </c>
      <c r="K433" s="64" t="s">
        <v>1430</v>
      </c>
      <c r="L433" s="64" t="s">
        <v>88</v>
      </c>
      <c r="M433" s="290" t="s">
        <v>137</v>
      </c>
      <c r="N433" s="243" t="s">
        <v>2410</v>
      </c>
      <c r="O433" s="64"/>
      <c r="P433" s="89"/>
      <c r="Q433" s="243">
        <v>30</v>
      </c>
      <c r="R433" s="245">
        <v>120</v>
      </c>
      <c r="S433" s="245">
        <v>110</v>
      </c>
      <c r="T433" s="245">
        <v>29.33</v>
      </c>
      <c r="U433" s="89">
        <v>0</v>
      </c>
      <c r="V433" s="260">
        <v>15</v>
      </c>
      <c r="W433" s="98">
        <v>0</v>
      </c>
      <c r="X433" s="83">
        <v>0</v>
      </c>
      <c r="Y433" s="98">
        <v>2</v>
      </c>
      <c r="Z433" s="64">
        <v>1</v>
      </c>
      <c r="AA433" s="315">
        <v>885165</v>
      </c>
      <c r="AB433" s="315">
        <v>46667</v>
      </c>
      <c r="AC433" s="316">
        <f t="shared" si="127"/>
        <v>931832</v>
      </c>
      <c r="AD433" s="74">
        <v>4500000</v>
      </c>
      <c r="AE433" s="74">
        <v>6000000</v>
      </c>
      <c r="AF433" s="334">
        <f t="shared" si="128"/>
        <v>177895.19999999998</v>
      </c>
      <c r="AG433" s="112">
        <f t="shared" si="129"/>
        <v>26554950</v>
      </c>
      <c r="AH433" s="74">
        <f t="shared" si="130"/>
        <v>1400010</v>
      </c>
      <c r="AI433" s="74">
        <f t="shared" si="131"/>
        <v>21347423.999999996</v>
      </c>
      <c r="AJ433" s="74">
        <f t="shared" si="132"/>
        <v>2655495</v>
      </c>
      <c r="AK433" s="74">
        <f t="shared" si="133"/>
        <v>4500000</v>
      </c>
      <c r="AL433" s="74">
        <f t="shared" si="134"/>
        <v>6000000</v>
      </c>
      <c r="AM433" s="74">
        <f t="shared" si="135"/>
        <v>4892117.9999999991</v>
      </c>
      <c r="AN433" s="74">
        <f t="shared" si="136"/>
        <v>5217666.2159999991</v>
      </c>
      <c r="AO433" s="74">
        <f t="shared" si="137"/>
        <v>0</v>
      </c>
      <c r="AP433" s="74">
        <f t="shared" si="138"/>
        <v>3000000</v>
      </c>
      <c r="AQ433" s="74">
        <v>0</v>
      </c>
      <c r="AR433" s="74">
        <v>0</v>
      </c>
      <c r="AS433" s="74">
        <v>0</v>
      </c>
      <c r="AT433" s="79">
        <v>0</v>
      </c>
      <c r="AU433" s="81">
        <f t="shared" si="139"/>
        <v>75567663.216000006</v>
      </c>
      <c r="AV433" s="112">
        <f t="shared" si="140"/>
        <v>54308316.440880008</v>
      </c>
      <c r="AW433" s="74">
        <f t="shared" si="141"/>
        <v>72912168.215999991</v>
      </c>
      <c r="AX433" s="74">
        <f t="shared" si="142"/>
        <v>5103851.7751199994</v>
      </c>
      <c r="AY433" s="75">
        <f t="shared" si="143"/>
        <v>1430831.644088001</v>
      </c>
      <c r="AZ433" s="74">
        <v>0</v>
      </c>
      <c r="BA433" s="74">
        <v>0</v>
      </c>
      <c r="BB433" s="74">
        <v>0</v>
      </c>
      <c r="BC433" s="79">
        <v>0</v>
      </c>
      <c r="BD433" s="79">
        <v>0</v>
      </c>
      <c r="BE433" s="79">
        <v>0</v>
      </c>
      <c r="BF433" s="77">
        <v>0</v>
      </c>
      <c r="BG433" s="344">
        <f t="shared" si="144"/>
        <v>6534683.4192080004</v>
      </c>
      <c r="BH433" s="187">
        <f t="shared" si="145"/>
        <v>69032979</v>
      </c>
      <c r="BJ433" s="50">
        <v>13230</v>
      </c>
      <c r="BK433" s="50" t="s">
        <v>3767</v>
      </c>
      <c r="BM433" s="50">
        <f t="shared" si="146"/>
        <v>0</v>
      </c>
    </row>
    <row r="434" spans="1:65" s="50" customFormat="1" ht="24" customHeight="1" x14ac:dyDescent="0.2">
      <c r="A434" s="181">
        <f t="shared" si="126"/>
        <v>2655495</v>
      </c>
      <c r="B434" s="296">
        <v>278</v>
      </c>
      <c r="C434" s="264">
        <v>41</v>
      </c>
      <c r="D434" s="297">
        <v>13231</v>
      </c>
      <c r="E434" s="241" t="s">
        <v>85</v>
      </c>
      <c r="F434" s="242" t="s">
        <v>1431</v>
      </c>
      <c r="G434" s="285" t="s">
        <v>137</v>
      </c>
      <c r="H434" s="272" t="s">
        <v>88</v>
      </c>
      <c r="I434" s="292" t="s">
        <v>2712</v>
      </c>
      <c r="J434" s="64" t="s">
        <v>1432</v>
      </c>
      <c r="K434" s="64" t="s">
        <v>1433</v>
      </c>
      <c r="L434" s="64" t="s">
        <v>88</v>
      </c>
      <c r="M434" s="290" t="s">
        <v>137</v>
      </c>
      <c r="N434" s="243" t="s">
        <v>2410</v>
      </c>
      <c r="O434" s="64"/>
      <c r="P434" s="89"/>
      <c r="Q434" s="243">
        <v>30</v>
      </c>
      <c r="R434" s="245">
        <v>120</v>
      </c>
      <c r="S434" s="245">
        <v>110</v>
      </c>
      <c r="T434" s="245">
        <v>29.33</v>
      </c>
      <c r="U434" s="89">
        <v>0</v>
      </c>
      <c r="V434" s="260">
        <v>15</v>
      </c>
      <c r="W434" s="98">
        <v>0</v>
      </c>
      <c r="X434" s="83">
        <v>0</v>
      </c>
      <c r="Y434" s="98">
        <v>2</v>
      </c>
      <c r="Z434" s="64">
        <v>2</v>
      </c>
      <c r="AA434" s="315">
        <v>885165</v>
      </c>
      <c r="AB434" s="315">
        <v>46667</v>
      </c>
      <c r="AC434" s="316">
        <f t="shared" si="127"/>
        <v>931832</v>
      </c>
      <c r="AD434" s="74">
        <v>4500000</v>
      </c>
      <c r="AE434" s="74">
        <v>6000000</v>
      </c>
      <c r="AF434" s="334">
        <f t="shared" si="128"/>
        <v>177895.19999999998</v>
      </c>
      <c r="AG434" s="112">
        <f t="shared" si="129"/>
        <v>26554950</v>
      </c>
      <c r="AH434" s="74">
        <f t="shared" si="130"/>
        <v>1400010</v>
      </c>
      <c r="AI434" s="74">
        <f t="shared" si="131"/>
        <v>21347423.999999996</v>
      </c>
      <c r="AJ434" s="74">
        <f t="shared" si="132"/>
        <v>5310990</v>
      </c>
      <c r="AK434" s="74">
        <f t="shared" si="133"/>
        <v>4500000</v>
      </c>
      <c r="AL434" s="74">
        <f t="shared" si="134"/>
        <v>6000000</v>
      </c>
      <c r="AM434" s="74">
        <f t="shared" si="135"/>
        <v>4892117.9999999991</v>
      </c>
      <c r="AN434" s="74">
        <f t="shared" si="136"/>
        <v>5217666.2159999991</v>
      </c>
      <c r="AO434" s="74">
        <f t="shared" si="137"/>
        <v>0</v>
      </c>
      <c r="AP434" s="74">
        <f t="shared" si="138"/>
        <v>3000000</v>
      </c>
      <c r="AQ434" s="74">
        <v>0</v>
      </c>
      <c r="AR434" s="74">
        <v>0</v>
      </c>
      <c r="AS434" s="74">
        <v>0</v>
      </c>
      <c r="AT434" s="79">
        <v>0</v>
      </c>
      <c r="AU434" s="81">
        <f t="shared" si="139"/>
        <v>78223158.216000006</v>
      </c>
      <c r="AV434" s="112">
        <f t="shared" si="140"/>
        <v>54308316.440880008</v>
      </c>
      <c r="AW434" s="74">
        <f t="shared" si="141"/>
        <v>72912168.215999991</v>
      </c>
      <c r="AX434" s="74">
        <f t="shared" si="142"/>
        <v>5103851.7751199994</v>
      </c>
      <c r="AY434" s="75">
        <f t="shared" si="143"/>
        <v>1430831.644088001</v>
      </c>
      <c r="AZ434" s="74">
        <v>0</v>
      </c>
      <c r="BA434" s="74">
        <v>0</v>
      </c>
      <c r="BB434" s="74">
        <v>0</v>
      </c>
      <c r="BC434" s="79">
        <v>0</v>
      </c>
      <c r="BD434" s="79">
        <v>0</v>
      </c>
      <c r="BE434" s="79">
        <v>0</v>
      </c>
      <c r="BF434" s="77">
        <v>0</v>
      </c>
      <c r="BG434" s="344">
        <f t="shared" si="144"/>
        <v>6534683.4192080004</v>
      </c>
      <c r="BH434" s="187">
        <f t="shared" si="145"/>
        <v>71688474</v>
      </c>
      <c r="BJ434" s="50">
        <v>13231</v>
      </c>
      <c r="BK434" s="50" t="s">
        <v>3768</v>
      </c>
      <c r="BM434" s="50">
        <f t="shared" si="146"/>
        <v>0</v>
      </c>
    </row>
    <row r="435" spans="1:65" s="50" customFormat="1" ht="24" customHeight="1" x14ac:dyDescent="0.2">
      <c r="A435" s="181">
        <f t="shared" si="126"/>
        <v>2655495</v>
      </c>
      <c r="B435" s="296">
        <v>365</v>
      </c>
      <c r="C435" s="264">
        <v>129</v>
      </c>
      <c r="D435" s="297">
        <v>13232</v>
      </c>
      <c r="E435" s="241" t="s">
        <v>131</v>
      </c>
      <c r="F435" s="242" t="s">
        <v>1434</v>
      </c>
      <c r="G435" s="285" t="s">
        <v>137</v>
      </c>
      <c r="H435" s="272" t="s">
        <v>88</v>
      </c>
      <c r="I435" s="292" t="s">
        <v>2799</v>
      </c>
      <c r="J435" s="64" t="s">
        <v>1435</v>
      </c>
      <c r="K435" s="64" t="s">
        <v>1436</v>
      </c>
      <c r="L435" s="64" t="s">
        <v>88</v>
      </c>
      <c r="M435" s="290" t="s">
        <v>137</v>
      </c>
      <c r="N435" s="243" t="s">
        <v>2410</v>
      </c>
      <c r="O435" s="64"/>
      <c r="P435" s="89"/>
      <c r="Q435" s="243">
        <v>30</v>
      </c>
      <c r="R435" s="245">
        <v>120</v>
      </c>
      <c r="S435" s="245">
        <v>110</v>
      </c>
      <c r="T435" s="245">
        <v>29.33</v>
      </c>
      <c r="U435" s="89">
        <v>0</v>
      </c>
      <c r="V435" s="260">
        <v>12</v>
      </c>
      <c r="W435" s="98">
        <v>0</v>
      </c>
      <c r="X435" s="83">
        <v>0</v>
      </c>
      <c r="Y435" s="98">
        <v>1</v>
      </c>
      <c r="Z435" s="64">
        <v>1</v>
      </c>
      <c r="AA435" s="315">
        <v>885165</v>
      </c>
      <c r="AB435" s="315">
        <v>0</v>
      </c>
      <c r="AC435" s="316">
        <f t="shared" si="127"/>
        <v>885165</v>
      </c>
      <c r="AD435" s="74">
        <v>4500000</v>
      </c>
      <c r="AE435" s="74">
        <v>6000000</v>
      </c>
      <c r="AF435" s="334">
        <f t="shared" si="128"/>
        <v>168986.04545454544</v>
      </c>
      <c r="AG435" s="112">
        <f t="shared" si="129"/>
        <v>26554950</v>
      </c>
      <c r="AH435" s="74">
        <f t="shared" si="130"/>
        <v>0</v>
      </c>
      <c r="AI435" s="74">
        <f t="shared" si="131"/>
        <v>20278325.454545453</v>
      </c>
      <c r="AJ435" s="74">
        <f t="shared" si="132"/>
        <v>2655495</v>
      </c>
      <c r="AK435" s="74">
        <f t="shared" si="133"/>
        <v>4500000</v>
      </c>
      <c r="AL435" s="74">
        <f t="shared" si="134"/>
        <v>6000000</v>
      </c>
      <c r="AM435" s="74">
        <f t="shared" si="135"/>
        <v>4647116.25</v>
      </c>
      <c r="AN435" s="74">
        <f t="shared" si="136"/>
        <v>4956360.7131818179</v>
      </c>
      <c r="AO435" s="74">
        <f t="shared" si="137"/>
        <v>0</v>
      </c>
      <c r="AP435" s="74">
        <f t="shared" si="138"/>
        <v>2400000</v>
      </c>
      <c r="AQ435" s="74">
        <v>0</v>
      </c>
      <c r="AR435" s="74">
        <v>0</v>
      </c>
      <c r="AS435" s="74">
        <v>0</v>
      </c>
      <c r="AT435" s="79">
        <v>0</v>
      </c>
      <c r="AU435" s="81">
        <f t="shared" si="139"/>
        <v>71992247.417727277</v>
      </c>
      <c r="AV435" s="112">
        <f t="shared" si="140"/>
        <v>51583179.74848637</v>
      </c>
      <c r="AW435" s="74">
        <f t="shared" si="141"/>
        <v>69336752.417727262</v>
      </c>
      <c r="AX435" s="74">
        <f t="shared" si="142"/>
        <v>4853572.6692409087</v>
      </c>
      <c r="AY435" s="75">
        <f t="shared" si="143"/>
        <v>1158317.9748486371</v>
      </c>
      <c r="AZ435" s="74">
        <v>0</v>
      </c>
      <c r="BA435" s="74">
        <v>0</v>
      </c>
      <c r="BB435" s="74">
        <v>0</v>
      </c>
      <c r="BC435" s="79">
        <v>0</v>
      </c>
      <c r="BD435" s="79">
        <v>0</v>
      </c>
      <c r="BE435" s="79">
        <v>0</v>
      </c>
      <c r="BF435" s="77">
        <v>0</v>
      </c>
      <c r="BG435" s="344">
        <f t="shared" si="144"/>
        <v>6011890.6440895461</v>
      </c>
      <c r="BH435" s="187">
        <f t="shared" si="145"/>
        <v>65980356</v>
      </c>
      <c r="BJ435" s="50">
        <v>13232</v>
      </c>
      <c r="BK435" s="50" t="s">
        <v>3769</v>
      </c>
      <c r="BM435" s="50">
        <f t="shared" si="146"/>
        <v>0</v>
      </c>
    </row>
    <row r="436" spans="1:65" s="50" customFormat="1" ht="24" customHeight="1" x14ac:dyDescent="0.2">
      <c r="A436" s="181">
        <f t="shared" si="126"/>
        <v>2655495</v>
      </c>
      <c r="B436" s="296">
        <v>267</v>
      </c>
      <c r="C436" s="264">
        <v>30</v>
      </c>
      <c r="D436" s="297">
        <v>13233</v>
      </c>
      <c r="E436" s="241" t="s">
        <v>1437</v>
      </c>
      <c r="F436" s="242" t="s">
        <v>1438</v>
      </c>
      <c r="G436" s="285" t="s">
        <v>137</v>
      </c>
      <c r="H436" s="272" t="s">
        <v>88</v>
      </c>
      <c r="I436" s="349" t="s">
        <v>2701</v>
      </c>
      <c r="J436" s="67" t="s">
        <v>1439</v>
      </c>
      <c r="K436" s="67" t="s">
        <v>1440</v>
      </c>
      <c r="L436" s="67" t="s">
        <v>88</v>
      </c>
      <c r="M436" s="290" t="s">
        <v>137</v>
      </c>
      <c r="N436" s="243" t="s">
        <v>2410</v>
      </c>
      <c r="O436" s="67"/>
      <c r="P436" s="90"/>
      <c r="Q436" s="243">
        <v>30</v>
      </c>
      <c r="R436" s="245">
        <v>120</v>
      </c>
      <c r="S436" s="245">
        <v>110</v>
      </c>
      <c r="T436" s="245">
        <v>29.33</v>
      </c>
      <c r="U436" s="89">
        <v>0</v>
      </c>
      <c r="V436" s="260">
        <v>15</v>
      </c>
      <c r="W436" s="98">
        <v>0</v>
      </c>
      <c r="X436" s="83">
        <v>0</v>
      </c>
      <c r="Y436" s="98">
        <v>2</v>
      </c>
      <c r="Z436" s="64">
        <v>2</v>
      </c>
      <c r="AA436" s="315">
        <v>885165</v>
      </c>
      <c r="AB436" s="315">
        <v>46667</v>
      </c>
      <c r="AC436" s="316">
        <f t="shared" si="127"/>
        <v>931832</v>
      </c>
      <c r="AD436" s="74">
        <v>4500000</v>
      </c>
      <c r="AE436" s="74">
        <v>6000000</v>
      </c>
      <c r="AF436" s="334">
        <f t="shared" si="128"/>
        <v>177895.19999999998</v>
      </c>
      <c r="AG436" s="112">
        <f t="shared" si="129"/>
        <v>26554950</v>
      </c>
      <c r="AH436" s="74">
        <f t="shared" si="130"/>
        <v>1400010</v>
      </c>
      <c r="AI436" s="74">
        <f t="shared" si="131"/>
        <v>21347423.999999996</v>
      </c>
      <c r="AJ436" s="74">
        <f t="shared" si="132"/>
        <v>5310990</v>
      </c>
      <c r="AK436" s="74">
        <f t="shared" si="133"/>
        <v>4500000</v>
      </c>
      <c r="AL436" s="74">
        <f t="shared" si="134"/>
        <v>6000000</v>
      </c>
      <c r="AM436" s="74">
        <f t="shared" si="135"/>
        <v>4892117.9999999991</v>
      </c>
      <c r="AN436" s="74">
        <f t="shared" si="136"/>
        <v>5217666.2159999991</v>
      </c>
      <c r="AO436" s="74">
        <f t="shared" si="137"/>
        <v>0</v>
      </c>
      <c r="AP436" s="74">
        <f t="shared" si="138"/>
        <v>3000000</v>
      </c>
      <c r="AQ436" s="74">
        <v>0</v>
      </c>
      <c r="AR436" s="74">
        <v>0</v>
      </c>
      <c r="AS436" s="74">
        <v>0</v>
      </c>
      <c r="AT436" s="79">
        <v>0</v>
      </c>
      <c r="AU436" s="81">
        <f t="shared" si="139"/>
        <v>78223158.216000006</v>
      </c>
      <c r="AV436" s="112">
        <f t="shared" si="140"/>
        <v>54308316.440880008</v>
      </c>
      <c r="AW436" s="74">
        <f t="shared" si="141"/>
        <v>72912168.215999991</v>
      </c>
      <c r="AX436" s="74">
        <f t="shared" si="142"/>
        <v>5103851.7751199994</v>
      </c>
      <c r="AY436" s="75">
        <f t="shared" si="143"/>
        <v>1430831.644088001</v>
      </c>
      <c r="AZ436" s="74">
        <v>0</v>
      </c>
      <c r="BA436" s="74">
        <v>0</v>
      </c>
      <c r="BB436" s="74">
        <v>0</v>
      </c>
      <c r="BC436" s="79">
        <v>0</v>
      </c>
      <c r="BD436" s="79">
        <v>0</v>
      </c>
      <c r="BE436" s="79">
        <v>0</v>
      </c>
      <c r="BF436" s="77">
        <v>0</v>
      </c>
      <c r="BG436" s="344">
        <f t="shared" si="144"/>
        <v>6534683.4192080004</v>
      </c>
      <c r="BH436" s="187">
        <f t="shared" si="145"/>
        <v>71688474</v>
      </c>
      <c r="BJ436" s="50">
        <v>13233</v>
      </c>
      <c r="BK436" s="50" t="s">
        <v>3770</v>
      </c>
      <c r="BM436" s="50">
        <f t="shared" si="146"/>
        <v>0</v>
      </c>
    </row>
    <row r="437" spans="1:65" s="50" customFormat="1" ht="24" customHeight="1" x14ac:dyDescent="0.2">
      <c r="A437" s="181">
        <f t="shared" si="126"/>
        <v>2655495</v>
      </c>
      <c r="B437" s="296">
        <v>246</v>
      </c>
      <c r="C437" s="264">
        <v>9</v>
      </c>
      <c r="D437" s="297">
        <v>13234</v>
      </c>
      <c r="E437" s="241" t="s">
        <v>1441</v>
      </c>
      <c r="F437" s="242" t="s">
        <v>1442</v>
      </c>
      <c r="G437" s="285" t="s">
        <v>137</v>
      </c>
      <c r="H437" s="272" t="s">
        <v>88</v>
      </c>
      <c r="I437" s="292" t="s">
        <v>2680</v>
      </c>
      <c r="J437" s="64" t="s">
        <v>1443</v>
      </c>
      <c r="K437" s="64" t="s">
        <v>1444</v>
      </c>
      <c r="L437" s="64" t="s">
        <v>88</v>
      </c>
      <c r="M437" s="290" t="s">
        <v>137</v>
      </c>
      <c r="N437" s="243" t="s">
        <v>2410</v>
      </c>
      <c r="O437" s="64"/>
      <c r="P437" s="89"/>
      <c r="Q437" s="243">
        <v>30</v>
      </c>
      <c r="R437" s="245">
        <v>120</v>
      </c>
      <c r="S437" s="245">
        <v>110</v>
      </c>
      <c r="T437" s="245">
        <v>29.33</v>
      </c>
      <c r="U437" s="89">
        <v>0</v>
      </c>
      <c r="V437" s="260">
        <v>15</v>
      </c>
      <c r="W437" s="98">
        <v>0</v>
      </c>
      <c r="X437" s="83">
        <v>0</v>
      </c>
      <c r="Y437" s="98">
        <v>1</v>
      </c>
      <c r="Z437" s="64">
        <v>0</v>
      </c>
      <c r="AA437" s="315">
        <v>885165</v>
      </c>
      <c r="AB437" s="315">
        <v>46667</v>
      </c>
      <c r="AC437" s="316">
        <f t="shared" si="127"/>
        <v>931832</v>
      </c>
      <c r="AD437" s="74">
        <v>4500000</v>
      </c>
      <c r="AE437" s="74">
        <v>6000000</v>
      </c>
      <c r="AF437" s="334">
        <f t="shared" si="128"/>
        <v>177895.19999999998</v>
      </c>
      <c r="AG437" s="112">
        <f t="shared" si="129"/>
        <v>26554950</v>
      </c>
      <c r="AH437" s="74">
        <f t="shared" si="130"/>
        <v>1400010</v>
      </c>
      <c r="AI437" s="74">
        <f t="shared" si="131"/>
        <v>21347423.999999996</v>
      </c>
      <c r="AJ437" s="74">
        <f t="shared" si="132"/>
        <v>0</v>
      </c>
      <c r="AK437" s="74">
        <f t="shared" si="133"/>
        <v>4500000</v>
      </c>
      <c r="AL437" s="74">
        <f t="shared" si="134"/>
        <v>6000000</v>
      </c>
      <c r="AM437" s="74">
        <f t="shared" si="135"/>
        <v>4892117.9999999991</v>
      </c>
      <c r="AN437" s="74">
        <f t="shared" si="136"/>
        <v>5217666.2159999991</v>
      </c>
      <c r="AO437" s="74">
        <f t="shared" si="137"/>
        <v>0</v>
      </c>
      <c r="AP437" s="74">
        <f t="shared" si="138"/>
        <v>3000000</v>
      </c>
      <c r="AQ437" s="74">
        <v>0</v>
      </c>
      <c r="AR437" s="74">
        <v>0</v>
      </c>
      <c r="AS437" s="74">
        <v>0</v>
      </c>
      <c r="AT437" s="79">
        <v>0</v>
      </c>
      <c r="AU437" s="81">
        <f t="shared" si="139"/>
        <v>72912168.216000006</v>
      </c>
      <c r="AV437" s="112">
        <f t="shared" si="140"/>
        <v>54308316.440880008</v>
      </c>
      <c r="AW437" s="74">
        <f t="shared" si="141"/>
        <v>72912168.215999991</v>
      </c>
      <c r="AX437" s="74">
        <f t="shared" si="142"/>
        <v>5103851.7751199994</v>
      </c>
      <c r="AY437" s="75">
        <f t="shared" si="143"/>
        <v>1430831.644088001</v>
      </c>
      <c r="AZ437" s="74">
        <v>0</v>
      </c>
      <c r="BA437" s="74">
        <v>0</v>
      </c>
      <c r="BB437" s="74">
        <v>0</v>
      </c>
      <c r="BC437" s="79">
        <v>0</v>
      </c>
      <c r="BD437" s="79">
        <v>0</v>
      </c>
      <c r="BE437" s="79">
        <v>0</v>
      </c>
      <c r="BF437" s="77">
        <v>0</v>
      </c>
      <c r="BG437" s="344">
        <f t="shared" si="144"/>
        <v>6534683.4192080004</v>
      </c>
      <c r="BH437" s="187">
        <f t="shared" si="145"/>
        <v>66377484</v>
      </c>
      <c r="BJ437" s="50">
        <v>13234</v>
      </c>
      <c r="BK437" s="50" t="s">
        <v>3771</v>
      </c>
      <c r="BM437" s="50">
        <f t="shared" si="146"/>
        <v>0</v>
      </c>
    </row>
    <row r="438" spans="1:65" s="50" customFormat="1" ht="24" customHeight="1" x14ac:dyDescent="0.2">
      <c r="A438" s="181">
        <f t="shared" si="126"/>
        <v>2655495</v>
      </c>
      <c r="B438" s="296">
        <v>343</v>
      </c>
      <c r="C438" s="264">
        <v>107</v>
      </c>
      <c r="D438" s="297">
        <v>13235</v>
      </c>
      <c r="E438" s="241" t="s">
        <v>1445</v>
      </c>
      <c r="F438" s="242" t="s">
        <v>319</v>
      </c>
      <c r="G438" s="285" t="s">
        <v>137</v>
      </c>
      <c r="H438" s="272" t="s">
        <v>88</v>
      </c>
      <c r="I438" s="292" t="s">
        <v>2777</v>
      </c>
      <c r="J438" s="64" t="s">
        <v>1446</v>
      </c>
      <c r="K438" s="64" t="s">
        <v>1447</v>
      </c>
      <c r="L438" s="64" t="s">
        <v>88</v>
      </c>
      <c r="M438" s="290" t="s">
        <v>137</v>
      </c>
      <c r="N438" s="243" t="s">
        <v>2410</v>
      </c>
      <c r="O438" s="64"/>
      <c r="P438" s="89"/>
      <c r="Q438" s="243">
        <v>30</v>
      </c>
      <c r="R438" s="245">
        <v>120</v>
      </c>
      <c r="S438" s="245">
        <v>110</v>
      </c>
      <c r="T438" s="245">
        <v>29.33</v>
      </c>
      <c r="U438" s="89">
        <v>0</v>
      </c>
      <c r="V438" s="260">
        <v>13</v>
      </c>
      <c r="W438" s="98">
        <v>0</v>
      </c>
      <c r="X438" s="83">
        <v>0</v>
      </c>
      <c r="Y438" s="98">
        <v>3</v>
      </c>
      <c r="Z438" s="64">
        <v>2</v>
      </c>
      <c r="AA438" s="315">
        <v>885165</v>
      </c>
      <c r="AB438" s="315">
        <v>46667</v>
      </c>
      <c r="AC438" s="316">
        <f t="shared" si="127"/>
        <v>931832</v>
      </c>
      <c r="AD438" s="74">
        <v>4500000</v>
      </c>
      <c r="AE438" s="74">
        <v>6000000</v>
      </c>
      <c r="AF438" s="334">
        <f t="shared" si="128"/>
        <v>177895.19999999998</v>
      </c>
      <c r="AG438" s="112">
        <f t="shared" si="129"/>
        <v>26554950</v>
      </c>
      <c r="AH438" s="74">
        <f t="shared" si="130"/>
        <v>1400010</v>
      </c>
      <c r="AI438" s="74">
        <f t="shared" si="131"/>
        <v>21347423.999999996</v>
      </c>
      <c r="AJ438" s="74">
        <f t="shared" si="132"/>
        <v>5310990</v>
      </c>
      <c r="AK438" s="74">
        <f t="shared" si="133"/>
        <v>4500000</v>
      </c>
      <c r="AL438" s="74">
        <f t="shared" si="134"/>
        <v>6000000</v>
      </c>
      <c r="AM438" s="74">
        <f t="shared" si="135"/>
        <v>4892117.9999999991</v>
      </c>
      <c r="AN438" s="74">
        <f t="shared" si="136"/>
        <v>5217666.2159999991</v>
      </c>
      <c r="AO438" s="74">
        <f t="shared" si="137"/>
        <v>0</v>
      </c>
      <c r="AP438" s="74">
        <f t="shared" si="138"/>
        <v>2600000</v>
      </c>
      <c r="AQ438" s="74">
        <v>0</v>
      </c>
      <c r="AR438" s="74">
        <v>0</v>
      </c>
      <c r="AS438" s="74">
        <v>0</v>
      </c>
      <c r="AT438" s="79">
        <v>0</v>
      </c>
      <c r="AU438" s="81">
        <f t="shared" si="139"/>
        <v>77823158.216000006</v>
      </c>
      <c r="AV438" s="112">
        <f t="shared" si="140"/>
        <v>54336316.440880008</v>
      </c>
      <c r="AW438" s="74">
        <f t="shared" si="141"/>
        <v>72512168.215999991</v>
      </c>
      <c r="AX438" s="74">
        <f t="shared" si="142"/>
        <v>5075851.7751199994</v>
      </c>
      <c r="AY438" s="75">
        <f t="shared" si="143"/>
        <v>1433631.644088001</v>
      </c>
      <c r="AZ438" s="74">
        <v>0</v>
      </c>
      <c r="BA438" s="74">
        <v>0</v>
      </c>
      <c r="BB438" s="74">
        <v>0</v>
      </c>
      <c r="BC438" s="79">
        <v>0</v>
      </c>
      <c r="BD438" s="79">
        <v>0</v>
      </c>
      <c r="BE438" s="79">
        <v>0</v>
      </c>
      <c r="BF438" s="77">
        <v>0</v>
      </c>
      <c r="BG438" s="344">
        <f t="shared" si="144"/>
        <v>6509483.4192080004</v>
      </c>
      <c r="BH438" s="187">
        <f t="shared" si="145"/>
        <v>71313674</v>
      </c>
      <c r="BJ438" s="50">
        <v>13235</v>
      </c>
      <c r="BK438" s="50" t="s">
        <v>3772</v>
      </c>
      <c r="BM438" s="50">
        <f t="shared" si="146"/>
        <v>0</v>
      </c>
    </row>
    <row r="439" spans="1:65" s="50" customFormat="1" ht="24" customHeight="1" x14ac:dyDescent="0.2">
      <c r="A439" s="181">
        <f t="shared" si="126"/>
        <v>2655495</v>
      </c>
      <c r="B439" s="296">
        <v>337</v>
      </c>
      <c r="C439" s="264">
        <v>101</v>
      </c>
      <c r="D439" s="297">
        <v>13236</v>
      </c>
      <c r="E439" s="241" t="s">
        <v>467</v>
      </c>
      <c r="F439" s="242" t="s">
        <v>1205</v>
      </c>
      <c r="G439" s="285" t="s">
        <v>137</v>
      </c>
      <c r="H439" s="272" t="s">
        <v>88</v>
      </c>
      <c r="I439" s="292" t="s">
        <v>2771</v>
      </c>
      <c r="J439" s="64" t="s">
        <v>1448</v>
      </c>
      <c r="K439" s="64" t="s">
        <v>1449</v>
      </c>
      <c r="L439" s="64" t="s">
        <v>88</v>
      </c>
      <c r="M439" s="290" t="s">
        <v>137</v>
      </c>
      <c r="N439" s="98"/>
      <c r="O439" s="64"/>
      <c r="P439" s="244" t="s">
        <v>2410</v>
      </c>
      <c r="Q439" s="243">
        <v>30</v>
      </c>
      <c r="R439" s="245">
        <v>120</v>
      </c>
      <c r="S439" s="245">
        <v>220</v>
      </c>
      <c r="T439" s="245">
        <v>29.33</v>
      </c>
      <c r="U439" s="89">
        <v>0</v>
      </c>
      <c r="V439" s="260">
        <v>30</v>
      </c>
      <c r="W439" s="98">
        <v>0</v>
      </c>
      <c r="X439" s="83">
        <v>0</v>
      </c>
      <c r="Y439" s="98">
        <v>1</v>
      </c>
      <c r="Z439" s="64">
        <v>1</v>
      </c>
      <c r="AA439" s="315">
        <v>885165</v>
      </c>
      <c r="AB439" s="315">
        <v>46667</v>
      </c>
      <c r="AC439" s="316">
        <f t="shared" si="127"/>
        <v>931832</v>
      </c>
      <c r="AD439" s="74">
        <v>4500000</v>
      </c>
      <c r="AE439" s="74">
        <v>6000000</v>
      </c>
      <c r="AF439" s="334">
        <f t="shared" si="128"/>
        <v>177895.19999999998</v>
      </c>
      <c r="AG439" s="112">
        <f t="shared" si="129"/>
        <v>26554950</v>
      </c>
      <c r="AH439" s="74">
        <f t="shared" si="130"/>
        <v>1400010</v>
      </c>
      <c r="AI439" s="74">
        <f t="shared" si="131"/>
        <v>21347423.999999996</v>
      </c>
      <c r="AJ439" s="74">
        <f t="shared" si="132"/>
        <v>2655495</v>
      </c>
      <c r="AK439" s="74">
        <f t="shared" si="133"/>
        <v>4500000</v>
      </c>
      <c r="AL439" s="74">
        <f t="shared" si="134"/>
        <v>6000000</v>
      </c>
      <c r="AM439" s="74">
        <f t="shared" si="135"/>
        <v>9784235.9999999981</v>
      </c>
      <c r="AN439" s="74">
        <f t="shared" si="136"/>
        <v>5217666.2159999991</v>
      </c>
      <c r="AO439" s="74">
        <f t="shared" si="137"/>
        <v>0</v>
      </c>
      <c r="AP439" s="74">
        <f t="shared" si="138"/>
        <v>6000000</v>
      </c>
      <c r="AQ439" s="74">
        <v>0</v>
      </c>
      <c r="AR439" s="74">
        <v>0</v>
      </c>
      <c r="AS439" s="74">
        <v>0</v>
      </c>
      <c r="AT439" s="79">
        <v>0</v>
      </c>
      <c r="AU439" s="81">
        <f t="shared" si="139"/>
        <v>83459781.216000006</v>
      </c>
      <c r="AV439" s="112">
        <f t="shared" si="140"/>
        <v>58647986.18088001</v>
      </c>
      <c r="AW439" s="74">
        <f t="shared" si="141"/>
        <v>80804286.215999991</v>
      </c>
      <c r="AX439" s="74">
        <f t="shared" si="142"/>
        <v>5656300.0351200001</v>
      </c>
      <c r="AY439" s="75">
        <f t="shared" si="143"/>
        <v>1864798.6180880012</v>
      </c>
      <c r="AZ439" s="74">
        <v>0</v>
      </c>
      <c r="BA439" s="74">
        <v>0</v>
      </c>
      <c r="BB439" s="74">
        <v>0</v>
      </c>
      <c r="BC439" s="79">
        <v>0</v>
      </c>
      <c r="BD439" s="79">
        <v>0</v>
      </c>
      <c r="BE439" s="79">
        <v>0</v>
      </c>
      <c r="BF439" s="77">
        <v>0</v>
      </c>
      <c r="BG439" s="344">
        <f t="shared" si="144"/>
        <v>7521098.6532080015</v>
      </c>
      <c r="BH439" s="187">
        <f t="shared" si="145"/>
        <v>75938682</v>
      </c>
      <c r="BJ439" s="50">
        <v>13236</v>
      </c>
      <c r="BK439" s="50" t="s">
        <v>3773</v>
      </c>
      <c r="BM439" s="50">
        <f t="shared" si="146"/>
        <v>0</v>
      </c>
    </row>
    <row r="440" spans="1:65" s="50" customFormat="1" ht="24" customHeight="1" x14ac:dyDescent="0.2">
      <c r="A440" s="181">
        <f t="shared" si="126"/>
        <v>2655495</v>
      </c>
      <c r="B440" s="296">
        <v>350</v>
      </c>
      <c r="C440" s="264">
        <v>114</v>
      </c>
      <c r="D440" s="297">
        <v>13237</v>
      </c>
      <c r="E440" s="241" t="s">
        <v>267</v>
      </c>
      <c r="F440" s="242" t="s">
        <v>1450</v>
      </c>
      <c r="G440" s="285" t="s">
        <v>137</v>
      </c>
      <c r="H440" s="272" t="s">
        <v>88</v>
      </c>
      <c r="I440" s="292" t="s">
        <v>2784</v>
      </c>
      <c r="J440" s="65" t="s">
        <v>1451</v>
      </c>
      <c r="K440" s="64" t="s">
        <v>1452</v>
      </c>
      <c r="L440" s="64" t="s">
        <v>88</v>
      </c>
      <c r="M440" s="290" t="s">
        <v>137</v>
      </c>
      <c r="N440" s="243" t="s">
        <v>2410</v>
      </c>
      <c r="O440" s="64"/>
      <c r="P440" s="89"/>
      <c r="Q440" s="243">
        <v>30</v>
      </c>
      <c r="R440" s="245">
        <v>120</v>
      </c>
      <c r="S440" s="245">
        <v>110</v>
      </c>
      <c r="T440" s="245">
        <v>29.33</v>
      </c>
      <c r="U440" s="89">
        <v>0</v>
      </c>
      <c r="V440" s="260">
        <v>15</v>
      </c>
      <c r="W440" s="98">
        <v>0</v>
      </c>
      <c r="X440" s="83">
        <v>0</v>
      </c>
      <c r="Y440" s="98">
        <v>2</v>
      </c>
      <c r="Z440" s="64">
        <v>2</v>
      </c>
      <c r="AA440" s="315">
        <v>885165</v>
      </c>
      <c r="AB440" s="315">
        <v>46667</v>
      </c>
      <c r="AC440" s="316">
        <f t="shared" si="127"/>
        <v>931832</v>
      </c>
      <c r="AD440" s="74">
        <v>4500000</v>
      </c>
      <c r="AE440" s="74">
        <v>6000000</v>
      </c>
      <c r="AF440" s="334">
        <f t="shared" si="128"/>
        <v>177895.19999999998</v>
      </c>
      <c r="AG440" s="112">
        <f t="shared" si="129"/>
        <v>26554950</v>
      </c>
      <c r="AH440" s="74">
        <f t="shared" si="130"/>
        <v>1400010</v>
      </c>
      <c r="AI440" s="74">
        <f t="shared" si="131"/>
        <v>21347423.999999996</v>
      </c>
      <c r="AJ440" s="74">
        <f t="shared" si="132"/>
        <v>5310990</v>
      </c>
      <c r="AK440" s="74">
        <f t="shared" si="133"/>
        <v>4500000</v>
      </c>
      <c r="AL440" s="74">
        <f t="shared" si="134"/>
        <v>6000000</v>
      </c>
      <c r="AM440" s="74">
        <f t="shared" si="135"/>
        <v>4892117.9999999991</v>
      </c>
      <c r="AN440" s="74">
        <f t="shared" si="136"/>
        <v>5217666.2159999991</v>
      </c>
      <c r="AO440" s="74">
        <f t="shared" si="137"/>
        <v>0</v>
      </c>
      <c r="AP440" s="74">
        <f t="shared" si="138"/>
        <v>3000000</v>
      </c>
      <c r="AQ440" s="74">
        <v>0</v>
      </c>
      <c r="AR440" s="74">
        <v>0</v>
      </c>
      <c r="AS440" s="74">
        <v>0</v>
      </c>
      <c r="AT440" s="79">
        <v>0</v>
      </c>
      <c r="AU440" s="81">
        <f t="shared" si="139"/>
        <v>78223158.216000006</v>
      </c>
      <c r="AV440" s="112">
        <f t="shared" si="140"/>
        <v>54308316.440880008</v>
      </c>
      <c r="AW440" s="74">
        <f t="shared" si="141"/>
        <v>72912168.215999991</v>
      </c>
      <c r="AX440" s="74">
        <f t="shared" si="142"/>
        <v>5103851.7751199994</v>
      </c>
      <c r="AY440" s="75">
        <f t="shared" si="143"/>
        <v>1430831.644088001</v>
      </c>
      <c r="AZ440" s="74">
        <v>0</v>
      </c>
      <c r="BA440" s="74">
        <v>0</v>
      </c>
      <c r="BB440" s="74">
        <v>0</v>
      </c>
      <c r="BC440" s="79">
        <v>0</v>
      </c>
      <c r="BD440" s="79">
        <v>0</v>
      </c>
      <c r="BE440" s="79">
        <v>0</v>
      </c>
      <c r="BF440" s="77">
        <v>0</v>
      </c>
      <c r="BG440" s="344">
        <f t="shared" si="144"/>
        <v>6534683.4192080004</v>
      </c>
      <c r="BH440" s="187">
        <f t="shared" si="145"/>
        <v>71688474</v>
      </c>
      <c r="BJ440" s="50">
        <v>13237</v>
      </c>
      <c r="BK440" s="50" t="s">
        <v>3774</v>
      </c>
      <c r="BM440" s="50">
        <f t="shared" si="146"/>
        <v>0</v>
      </c>
    </row>
    <row r="441" spans="1:65" s="50" customFormat="1" ht="24" customHeight="1" x14ac:dyDescent="0.2">
      <c r="A441" s="181">
        <f t="shared" si="126"/>
        <v>2655495</v>
      </c>
      <c r="B441" s="296">
        <v>292</v>
      </c>
      <c r="C441" s="264">
        <v>55</v>
      </c>
      <c r="D441" s="297">
        <v>13238</v>
      </c>
      <c r="E441" s="241" t="s">
        <v>85</v>
      </c>
      <c r="F441" s="242" t="s">
        <v>1453</v>
      </c>
      <c r="G441" s="285" t="s">
        <v>137</v>
      </c>
      <c r="H441" s="272" t="s">
        <v>88</v>
      </c>
      <c r="I441" s="292" t="s">
        <v>2726</v>
      </c>
      <c r="J441" s="64" t="s">
        <v>1454</v>
      </c>
      <c r="K441" s="64" t="s">
        <v>1455</v>
      </c>
      <c r="L441" s="64" t="s">
        <v>88</v>
      </c>
      <c r="M441" s="290" t="s">
        <v>137</v>
      </c>
      <c r="N441" s="243" t="s">
        <v>2410</v>
      </c>
      <c r="O441" s="64"/>
      <c r="P441" s="89"/>
      <c r="Q441" s="243">
        <v>30</v>
      </c>
      <c r="R441" s="245">
        <v>120</v>
      </c>
      <c r="S441" s="245">
        <v>110</v>
      </c>
      <c r="T441" s="245">
        <v>29.33</v>
      </c>
      <c r="U441" s="89">
        <v>0</v>
      </c>
      <c r="V441" s="260">
        <v>14</v>
      </c>
      <c r="W441" s="98">
        <v>0</v>
      </c>
      <c r="X441" s="83">
        <v>0</v>
      </c>
      <c r="Y441" s="98">
        <v>0</v>
      </c>
      <c r="Z441" s="64">
        <v>0</v>
      </c>
      <c r="AA441" s="315">
        <v>885165</v>
      </c>
      <c r="AB441" s="315">
        <v>46667</v>
      </c>
      <c r="AC441" s="316">
        <f t="shared" si="127"/>
        <v>931832</v>
      </c>
      <c r="AD441" s="74">
        <v>4500000</v>
      </c>
      <c r="AE441" s="74">
        <v>6000000</v>
      </c>
      <c r="AF441" s="334">
        <f t="shared" si="128"/>
        <v>177895.19999999998</v>
      </c>
      <c r="AG441" s="112">
        <f t="shared" si="129"/>
        <v>26554950</v>
      </c>
      <c r="AH441" s="74">
        <f t="shared" si="130"/>
        <v>1400010</v>
      </c>
      <c r="AI441" s="74">
        <f t="shared" si="131"/>
        <v>21347423.999999996</v>
      </c>
      <c r="AJ441" s="74">
        <f t="shared" si="132"/>
        <v>0</v>
      </c>
      <c r="AK441" s="74">
        <f t="shared" si="133"/>
        <v>4500000</v>
      </c>
      <c r="AL441" s="74">
        <f t="shared" si="134"/>
        <v>6000000</v>
      </c>
      <c r="AM441" s="74">
        <f t="shared" si="135"/>
        <v>4892117.9999999991</v>
      </c>
      <c r="AN441" s="74">
        <f t="shared" si="136"/>
        <v>5217666.2159999991</v>
      </c>
      <c r="AO441" s="74">
        <f t="shared" si="137"/>
        <v>0</v>
      </c>
      <c r="AP441" s="74">
        <f t="shared" si="138"/>
        <v>2800000</v>
      </c>
      <c r="AQ441" s="74">
        <v>0</v>
      </c>
      <c r="AR441" s="74">
        <v>0</v>
      </c>
      <c r="AS441" s="74">
        <v>0</v>
      </c>
      <c r="AT441" s="79">
        <v>0</v>
      </c>
      <c r="AU441" s="81">
        <f t="shared" si="139"/>
        <v>72712168.216000006</v>
      </c>
      <c r="AV441" s="112">
        <f t="shared" si="140"/>
        <v>54322316.440880008</v>
      </c>
      <c r="AW441" s="74">
        <f t="shared" si="141"/>
        <v>72712168.215999991</v>
      </c>
      <c r="AX441" s="74">
        <f t="shared" si="142"/>
        <v>5089851.7751199994</v>
      </c>
      <c r="AY441" s="75">
        <f t="shared" si="143"/>
        <v>1432231.644088001</v>
      </c>
      <c r="AZ441" s="74">
        <v>0</v>
      </c>
      <c r="BA441" s="74">
        <v>0</v>
      </c>
      <c r="BB441" s="74">
        <v>0</v>
      </c>
      <c r="BC441" s="79">
        <v>0</v>
      </c>
      <c r="BD441" s="79">
        <v>0</v>
      </c>
      <c r="BE441" s="79">
        <v>0</v>
      </c>
      <c r="BF441" s="77">
        <v>0</v>
      </c>
      <c r="BG441" s="344">
        <f t="shared" si="144"/>
        <v>6522083.4192080004</v>
      </c>
      <c r="BH441" s="187">
        <f t="shared" si="145"/>
        <v>66190084</v>
      </c>
      <c r="BJ441" s="50">
        <v>13238</v>
      </c>
      <c r="BK441" s="50" t="s">
        <v>3775</v>
      </c>
      <c r="BM441" s="50">
        <f t="shared" si="146"/>
        <v>0</v>
      </c>
    </row>
    <row r="442" spans="1:65" s="50" customFormat="1" ht="24" customHeight="1" x14ac:dyDescent="0.2">
      <c r="A442" s="181">
        <f t="shared" si="126"/>
        <v>2655495</v>
      </c>
      <c r="B442" s="296">
        <v>272</v>
      </c>
      <c r="C442" s="264">
        <v>35</v>
      </c>
      <c r="D442" s="297">
        <v>13239</v>
      </c>
      <c r="E442" s="241" t="s">
        <v>1456</v>
      </c>
      <c r="F442" s="242" t="s">
        <v>1457</v>
      </c>
      <c r="G442" s="285" t="s">
        <v>137</v>
      </c>
      <c r="H442" s="272" t="s">
        <v>88</v>
      </c>
      <c r="I442" s="292" t="s">
        <v>2706</v>
      </c>
      <c r="J442" s="64" t="s">
        <v>1458</v>
      </c>
      <c r="K442" s="64" t="s">
        <v>1459</v>
      </c>
      <c r="L442" s="64" t="s">
        <v>88</v>
      </c>
      <c r="M442" s="290" t="s">
        <v>137</v>
      </c>
      <c r="N442" s="243" t="s">
        <v>2410</v>
      </c>
      <c r="O442" s="64"/>
      <c r="P442" s="89"/>
      <c r="Q442" s="243">
        <v>30</v>
      </c>
      <c r="R442" s="245">
        <v>120</v>
      </c>
      <c r="S442" s="245">
        <v>110</v>
      </c>
      <c r="T442" s="245">
        <v>29.33</v>
      </c>
      <c r="U442" s="89">
        <v>0</v>
      </c>
      <c r="V442" s="260">
        <v>15</v>
      </c>
      <c r="W442" s="98">
        <v>0</v>
      </c>
      <c r="X442" s="83">
        <v>0</v>
      </c>
      <c r="Y442" s="98">
        <v>2</v>
      </c>
      <c r="Z442" s="64">
        <v>1</v>
      </c>
      <c r="AA442" s="315">
        <v>885165</v>
      </c>
      <c r="AB442" s="315">
        <v>46667</v>
      </c>
      <c r="AC442" s="316">
        <f t="shared" si="127"/>
        <v>931832</v>
      </c>
      <c r="AD442" s="74">
        <v>4500000</v>
      </c>
      <c r="AE442" s="74">
        <v>6000000</v>
      </c>
      <c r="AF442" s="334">
        <f t="shared" si="128"/>
        <v>177895.19999999998</v>
      </c>
      <c r="AG442" s="112">
        <f t="shared" si="129"/>
        <v>26554950</v>
      </c>
      <c r="AH442" s="74">
        <f t="shared" si="130"/>
        <v>1400010</v>
      </c>
      <c r="AI442" s="74">
        <f t="shared" si="131"/>
        <v>21347423.999999996</v>
      </c>
      <c r="AJ442" s="74">
        <f t="shared" si="132"/>
        <v>2655495</v>
      </c>
      <c r="AK442" s="74">
        <f t="shared" si="133"/>
        <v>4500000</v>
      </c>
      <c r="AL442" s="74">
        <f t="shared" si="134"/>
        <v>6000000</v>
      </c>
      <c r="AM442" s="74">
        <f t="shared" si="135"/>
        <v>4892117.9999999991</v>
      </c>
      <c r="AN442" s="74">
        <f t="shared" si="136"/>
        <v>5217666.2159999991</v>
      </c>
      <c r="AO442" s="74">
        <f t="shared" si="137"/>
        <v>0</v>
      </c>
      <c r="AP442" s="74">
        <f t="shared" si="138"/>
        <v>3000000</v>
      </c>
      <c r="AQ442" s="74">
        <v>0</v>
      </c>
      <c r="AR442" s="74">
        <v>0</v>
      </c>
      <c r="AS442" s="74">
        <v>0</v>
      </c>
      <c r="AT442" s="79">
        <v>0</v>
      </c>
      <c r="AU442" s="81">
        <f t="shared" si="139"/>
        <v>75567663.216000006</v>
      </c>
      <c r="AV442" s="112">
        <f t="shared" si="140"/>
        <v>54308316.440880008</v>
      </c>
      <c r="AW442" s="74">
        <f t="shared" si="141"/>
        <v>72912168.215999991</v>
      </c>
      <c r="AX442" s="74">
        <f t="shared" si="142"/>
        <v>5103851.7751199994</v>
      </c>
      <c r="AY442" s="75">
        <f t="shared" si="143"/>
        <v>1430831.644088001</v>
      </c>
      <c r="AZ442" s="74">
        <v>0</v>
      </c>
      <c r="BA442" s="74">
        <v>0</v>
      </c>
      <c r="BB442" s="74">
        <v>0</v>
      </c>
      <c r="BC442" s="79">
        <v>0</v>
      </c>
      <c r="BD442" s="79">
        <v>0</v>
      </c>
      <c r="BE442" s="79">
        <v>0</v>
      </c>
      <c r="BF442" s="77">
        <v>0</v>
      </c>
      <c r="BG442" s="344">
        <f t="shared" si="144"/>
        <v>6534683.4192080004</v>
      </c>
      <c r="BH442" s="187">
        <f t="shared" si="145"/>
        <v>69032979</v>
      </c>
      <c r="BJ442" s="50">
        <v>13239</v>
      </c>
      <c r="BK442" s="50" t="s">
        <v>3776</v>
      </c>
      <c r="BM442" s="50">
        <f t="shared" si="146"/>
        <v>0</v>
      </c>
    </row>
    <row r="443" spans="1:65" s="50" customFormat="1" ht="24" customHeight="1" x14ac:dyDescent="0.2">
      <c r="A443" s="181">
        <f t="shared" si="126"/>
        <v>2655495</v>
      </c>
      <c r="B443" s="296">
        <v>299</v>
      </c>
      <c r="C443" s="264">
        <v>62</v>
      </c>
      <c r="D443" s="297">
        <v>13240</v>
      </c>
      <c r="E443" s="241" t="s">
        <v>1460</v>
      </c>
      <c r="F443" s="242" t="s">
        <v>1461</v>
      </c>
      <c r="G443" s="285" t="s">
        <v>137</v>
      </c>
      <c r="H443" s="272" t="s">
        <v>88</v>
      </c>
      <c r="I443" s="292" t="s">
        <v>2733</v>
      </c>
      <c r="J443" s="64" t="s">
        <v>1462</v>
      </c>
      <c r="K443" s="64" t="s">
        <v>1463</v>
      </c>
      <c r="L443" s="64" t="s">
        <v>88</v>
      </c>
      <c r="M443" s="290" t="s">
        <v>137</v>
      </c>
      <c r="N443" s="98"/>
      <c r="O443" s="64"/>
      <c r="P443" s="244" t="s">
        <v>2410</v>
      </c>
      <c r="Q443" s="243">
        <v>30</v>
      </c>
      <c r="R443" s="245">
        <v>120</v>
      </c>
      <c r="S443" s="245">
        <v>220</v>
      </c>
      <c r="T443" s="245">
        <v>29.33</v>
      </c>
      <c r="U443" s="89">
        <v>0</v>
      </c>
      <c r="V443" s="260">
        <v>25</v>
      </c>
      <c r="W443" s="98">
        <v>0</v>
      </c>
      <c r="X443" s="83">
        <v>0</v>
      </c>
      <c r="Y443" s="98">
        <v>2</v>
      </c>
      <c r="Z443" s="64">
        <v>2</v>
      </c>
      <c r="AA443" s="315">
        <v>885165</v>
      </c>
      <c r="AB443" s="315">
        <v>46667</v>
      </c>
      <c r="AC443" s="316">
        <f t="shared" si="127"/>
        <v>931832</v>
      </c>
      <c r="AD443" s="74">
        <v>4500000</v>
      </c>
      <c r="AE443" s="74">
        <v>6000000</v>
      </c>
      <c r="AF443" s="334">
        <f t="shared" si="128"/>
        <v>177895.19999999998</v>
      </c>
      <c r="AG443" s="112">
        <f t="shared" si="129"/>
        <v>26554950</v>
      </c>
      <c r="AH443" s="74">
        <f t="shared" si="130"/>
        <v>1400010</v>
      </c>
      <c r="AI443" s="74">
        <f t="shared" si="131"/>
        <v>21347423.999999996</v>
      </c>
      <c r="AJ443" s="74">
        <f t="shared" si="132"/>
        <v>5310990</v>
      </c>
      <c r="AK443" s="74">
        <f t="shared" si="133"/>
        <v>4500000</v>
      </c>
      <c r="AL443" s="74">
        <f t="shared" si="134"/>
        <v>6000000</v>
      </c>
      <c r="AM443" s="74">
        <f t="shared" si="135"/>
        <v>9784235.9999999981</v>
      </c>
      <c r="AN443" s="74">
        <f t="shared" si="136"/>
        <v>5217666.2159999991</v>
      </c>
      <c r="AO443" s="74">
        <f t="shared" si="137"/>
        <v>0</v>
      </c>
      <c r="AP443" s="74">
        <f t="shared" si="138"/>
        <v>5000000</v>
      </c>
      <c r="AQ443" s="74">
        <v>0</v>
      </c>
      <c r="AR443" s="74">
        <v>0</v>
      </c>
      <c r="AS443" s="74">
        <v>0</v>
      </c>
      <c r="AT443" s="79">
        <v>0</v>
      </c>
      <c r="AU443" s="81">
        <f t="shared" si="139"/>
        <v>85115276.216000006</v>
      </c>
      <c r="AV443" s="112">
        <f t="shared" si="140"/>
        <v>58717986.18088001</v>
      </c>
      <c r="AW443" s="74">
        <f t="shared" si="141"/>
        <v>79804286.215999991</v>
      </c>
      <c r="AX443" s="74">
        <f t="shared" si="142"/>
        <v>5586300.0351200001</v>
      </c>
      <c r="AY443" s="75">
        <f t="shared" si="143"/>
        <v>1871798.6180880012</v>
      </c>
      <c r="AZ443" s="74">
        <v>0</v>
      </c>
      <c r="BA443" s="74">
        <v>0</v>
      </c>
      <c r="BB443" s="74">
        <v>0</v>
      </c>
      <c r="BC443" s="79">
        <v>0</v>
      </c>
      <c r="BD443" s="79">
        <v>0</v>
      </c>
      <c r="BE443" s="79">
        <v>0</v>
      </c>
      <c r="BF443" s="77">
        <v>0</v>
      </c>
      <c r="BG443" s="344">
        <f t="shared" si="144"/>
        <v>7458098.6532080015</v>
      </c>
      <c r="BH443" s="187">
        <f t="shared" si="145"/>
        <v>77657177</v>
      </c>
      <c r="BJ443" s="50">
        <v>13240</v>
      </c>
      <c r="BK443" s="50" t="s">
        <v>3777</v>
      </c>
      <c r="BM443" s="50">
        <f t="shared" si="146"/>
        <v>0</v>
      </c>
    </row>
    <row r="444" spans="1:65" s="50" customFormat="1" ht="24" customHeight="1" x14ac:dyDescent="0.2">
      <c r="A444" s="181">
        <f t="shared" si="126"/>
        <v>2655495</v>
      </c>
      <c r="B444" s="296">
        <v>351</v>
      </c>
      <c r="C444" s="264">
        <v>115</v>
      </c>
      <c r="D444" s="297">
        <v>13241</v>
      </c>
      <c r="E444" s="241" t="s">
        <v>1464</v>
      </c>
      <c r="F444" s="242" t="s">
        <v>1465</v>
      </c>
      <c r="G444" s="285" t="s">
        <v>137</v>
      </c>
      <c r="H444" s="272" t="s">
        <v>88</v>
      </c>
      <c r="I444" s="292" t="s">
        <v>2785</v>
      </c>
      <c r="J444" s="65" t="s">
        <v>1466</v>
      </c>
      <c r="K444" s="64" t="s">
        <v>1467</v>
      </c>
      <c r="L444" s="64" t="s">
        <v>88</v>
      </c>
      <c r="M444" s="290" t="s">
        <v>137</v>
      </c>
      <c r="N444" s="243" t="s">
        <v>2410</v>
      </c>
      <c r="O444" s="64"/>
      <c r="P444" s="89"/>
      <c r="Q444" s="243">
        <v>30</v>
      </c>
      <c r="R444" s="245">
        <v>120</v>
      </c>
      <c r="S444" s="245">
        <v>110</v>
      </c>
      <c r="T444" s="245">
        <v>29.33</v>
      </c>
      <c r="U444" s="89">
        <v>0</v>
      </c>
      <c r="V444" s="260">
        <v>15</v>
      </c>
      <c r="W444" s="98">
        <v>0</v>
      </c>
      <c r="X444" s="83">
        <v>0</v>
      </c>
      <c r="Y444" s="98">
        <v>2</v>
      </c>
      <c r="Z444" s="64">
        <v>2</v>
      </c>
      <c r="AA444" s="315">
        <v>885165</v>
      </c>
      <c r="AB444" s="315">
        <v>46667</v>
      </c>
      <c r="AC444" s="316">
        <f t="shared" si="127"/>
        <v>931832</v>
      </c>
      <c r="AD444" s="74">
        <v>4500000</v>
      </c>
      <c r="AE444" s="74">
        <v>6000000</v>
      </c>
      <c r="AF444" s="334">
        <f t="shared" si="128"/>
        <v>177895.19999999998</v>
      </c>
      <c r="AG444" s="112">
        <f t="shared" si="129"/>
        <v>26554950</v>
      </c>
      <c r="AH444" s="74">
        <f t="shared" si="130"/>
        <v>1400010</v>
      </c>
      <c r="AI444" s="74">
        <f t="shared" si="131"/>
        <v>21347423.999999996</v>
      </c>
      <c r="AJ444" s="74">
        <f t="shared" si="132"/>
        <v>5310990</v>
      </c>
      <c r="AK444" s="74">
        <f t="shared" si="133"/>
        <v>4500000</v>
      </c>
      <c r="AL444" s="74">
        <f t="shared" si="134"/>
        <v>6000000</v>
      </c>
      <c r="AM444" s="74">
        <f t="shared" si="135"/>
        <v>4892117.9999999991</v>
      </c>
      <c r="AN444" s="74">
        <f t="shared" si="136"/>
        <v>5217666.2159999991</v>
      </c>
      <c r="AO444" s="74">
        <f t="shared" si="137"/>
        <v>0</v>
      </c>
      <c r="AP444" s="74">
        <f t="shared" si="138"/>
        <v>3000000</v>
      </c>
      <c r="AQ444" s="74">
        <v>0</v>
      </c>
      <c r="AR444" s="74">
        <v>0</v>
      </c>
      <c r="AS444" s="74">
        <v>0</v>
      </c>
      <c r="AT444" s="79">
        <v>0</v>
      </c>
      <c r="AU444" s="81">
        <f t="shared" si="139"/>
        <v>78223158.216000006</v>
      </c>
      <c r="AV444" s="112">
        <f t="shared" si="140"/>
        <v>54308316.440880008</v>
      </c>
      <c r="AW444" s="74">
        <f t="shared" si="141"/>
        <v>72912168.215999991</v>
      </c>
      <c r="AX444" s="74">
        <f t="shared" si="142"/>
        <v>5103851.7751199994</v>
      </c>
      <c r="AY444" s="75">
        <f t="shared" si="143"/>
        <v>1430831.644088001</v>
      </c>
      <c r="AZ444" s="74">
        <v>0</v>
      </c>
      <c r="BA444" s="74">
        <v>0</v>
      </c>
      <c r="BB444" s="74">
        <v>0</v>
      </c>
      <c r="BC444" s="79">
        <v>0</v>
      </c>
      <c r="BD444" s="79">
        <v>0</v>
      </c>
      <c r="BE444" s="79">
        <v>0</v>
      </c>
      <c r="BF444" s="77">
        <v>0</v>
      </c>
      <c r="BG444" s="344">
        <f t="shared" si="144"/>
        <v>6534683.4192080004</v>
      </c>
      <c r="BH444" s="187">
        <f t="shared" si="145"/>
        <v>71688474</v>
      </c>
      <c r="BJ444" s="50">
        <v>13241</v>
      </c>
      <c r="BK444" s="50" t="s">
        <v>3778</v>
      </c>
      <c r="BM444" s="50">
        <f t="shared" si="146"/>
        <v>0</v>
      </c>
    </row>
    <row r="445" spans="1:65" s="50" customFormat="1" ht="24" customHeight="1" x14ac:dyDescent="0.2">
      <c r="A445" s="181">
        <f t="shared" si="126"/>
        <v>2655495</v>
      </c>
      <c r="B445" s="296">
        <v>346</v>
      </c>
      <c r="C445" s="264">
        <v>110</v>
      </c>
      <c r="D445" s="297">
        <v>13242</v>
      </c>
      <c r="E445" s="241" t="s">
        <v>1468</v>
      </c>
      <c r="F445" s="242" t="s">
        <v>210</v>
      </c>
      <c r="G445" s="285" t="s">
        <v>137</v>
      </c>
      <c r="H445" s="272" t="s">
        <v>88</v>
      </c>
      <c r="I445" s="291" t="s">
        <v>2780</v>
      </c>
      <c r="J445" s="65" t="s">
        <v>1469</v>
      </c>
      <c r="K445" s="65" t="s">
        <v>1470</v>
      </c>
      <c r="L445" s="65" t="s">
        <v>88</v>
      </c>
      <c r="M445" s="290" t="s">
        <v>137</v>
      </c>
      <c r="N445" s="243" t="s">
        <v>2410</v>
      </c>
      <c r="O445" s="65"/>
      <c r="P445" s="86"/>
      <c r="Q445" s="243">
        <v>30</v>
      </c>
      <c r="R445" s="245">
        <v>120</v>
      </c>
      <c r="S445" s="245">
        <v>110</v>
      </c>
      <c r="T445" s="245">
        <v>29.33</v>
      </c>
      <c r="U445" s="89">
        <v>0</v>
      </c>
      <c r="V445" s="260">
        <v>22</v>
      </c>
      <c r="W445" s="98">
        <v>0</v>
      </c>
      <c r="X445" s="83">
        <v>0</v>
      </c>
      <c r="Y445" s="98">
        <v>0</v>
      </c>
      <c r="Z445" s="64">
        <v>0</v>
      </c>
      <c r="AA445" s="315">
        <v>885165</v>
      </c>
      <c r="AB445" s="315">
        <v>46667</v>
      </c>
      <c r="AC445" s="316">
        <f t="shared" si="127"/>
        <v>931832</v>
      </c>
      <c r="AD445" s="74">
        <v>4500000</v>
      </c>
      <c r="AE445" s="74">
        <v>6000000</v>
      </c>
      <c r="AF445" s="334">
        <f t="shared" si="128"/>
        <v>177895.19999999998</v>
      </c>
      <c r="AG445" s="112">
        <f t="shared" si="129"/>
        <v>26554950</v>
      </c>
      <c r="AH445" s="74">
        <f t="shared" si="130"/>
        <v>1400010</v>
      </c>
      <c r="AI445" s="74">
        <f t="shared" si="131"/>
        <v>21347423.999999996</v>
      </c>
      <c r="AJ445" s="74">
        <f t="shared" si="132"/>
        <v>0</v>
      </c>
      <c r="AK445" s="74">
        <f t="shared" si="133"/>
        <v>4500000</v>
      </c>
      <c r="AL445" s="74">
        <f t="shared" si="134"/>
        <v>6000000</v>
      </c>
      <c r="AM445" s="74">
        <f t="shared" si="135"/>
        <v>4892117.9999999991</v>
      </c>
      <c r="AN445" s="74">
        <f t="shared" si="136"/>
        <v>5217666.2159999991</v>
      </c>
      <c r="AO445" s="74">
        <f t="shared" si="137"/>
        <v>0</v>
      </c>
      <c r="AP445" s="74">
        <f t="shared" si="138"/>
        <v>4400000</v>
      </c>
      <c r="AQ445" s="74">
        <v>0</v>
      </c>
      <c r="AR445" s="74">
        <v>0</v>
      </c>
      <c r="AS445" s="74">
        <v>0</v>
      </c>
      <c r="AT445" s="79">
        <v>0</v>
      </c>
      <c r="AU445" s="81">
        <f t="shared" si="139"/>
        <v>74312168.216000006</v>
      </c>
      <c r="AV445" s="112">
        <f t="shared" si="140"/>
        <v>54210316.440880008</v>
      </c>
      <c r="AW445" s="74">
        <f t="shared" si="141"/>
        <v>74312168.215999991</v>
      </c>
      <c r="AX445" s="74">
        <f t="shared" si="142"/>
        <v>5201851.7751199994</v>
      </c>
      <c r="AY445" s="75">
        <f t="shared" si="143"/>
        <v>1421031.644088001</v>
      </c>
      <c r="AZ445" s="74">
        <v>0</v>
      </c>
      <c r="BA445" s="74">
        <v>0</v>
      </c>
      <c r="BB445" s="74">
        <v>0</v>
      </c>
      <c r="BC445" s="79">
        <v>0</v>
      </c>
      <c r="BD445" s="79">
        <v>0</v>
      </c>
      <c r="BE445" s="79">
        <v>0</v>
      </c>
      <c r="BF445" s="77">
        <v>0</v>
      </c>
      <c r="BG445" s="344">
        <f t="shared" si="144"/>
        <v>6622883.4192080004</v>
      </c>
      <c r="BH445" s="187">
        <f t="shared" si="145"/>
        <v>67689284</v>
      </c>
      <c r="BJ445" s="50">
        <v>13242</v>
      </c>
      <c r="BK445" s="50" t="s">
        <v>3779</v>
      </c>
      <c r="BM445" s="50">
        <f t="shared" si="146"/>
        <v>0</v>
      </c>
    </row>
    <row r="446" spans="1:65" s="50" customFormat="1" ht="24" customHeight="1" x14ac:dyDescent="0.2">
      <c r="A446" s="181">
        <f t="shared" si="126"/>
        <v>2655495</v>
      </c>
      <c r="B446" s="296">
        <v>352</v>
      </c>
      <c r="C446" s="264">
        <v>116</v>
      </c>
      <c r="D446" s="297">
        <v>13243</v>
      </c>
      <c r="E446" s="241" t="s">
        <v>1471</v>
      </c>
      <c r="F446" s="242" t="s">
        <v>1472</v>
      </c>
      <c r="G446" s="285" t="s">
        <v>137</v>
      </c>
      <c r="H446" s="272" t="s">
        <v>88</v>
      </c>
      <c r="I446" s="291" t="s">
        <v>2786</v>
      </c>
      <c r="J446" s="65" t="s">
        <v>1473</v>
      </c>
      <c r="K446" s="65" t="s">
        <v>1474</v>
      </c>
      <c r="L446" s="65" t="s">
        <v>88</v>
      </c>
      <c r="M446" s="290" t="s">
        <v>137</v>
      </c>
      <c r="N446" s="243" t="s">
        <v>2410</v>
      </c>
      <c r="O446" s="65"/>
      <c r="P446" s="86"/>
      <c r="Q446" s="243">
        <v>30</v>
      </c>
      <c r="R446" s="245">
        <v>120</v>
      </c>
      <c r="S446" s="245">
        <v>110</v>
      </c>
      <c r="T446" s="245">
        <v>29.33</v>
      </c>
      <c r="U446" s="89">
        <v>0</v>
      </c>
      <c r="V446" s="260">
        <v>15</v>
      </c>
      <c r="W446" s="98">
        <v>0</v>
      </c>
      <c r="X446" s="83">
        <v>0</v>
      </c>
      <c r="Y446" s="98">
        <v>2</v>
      </c>
      <c r="Z446" s="64">
        <v>1</v>
      </c>
      <c r="AA446" s="315">
        <v>885165</v>
      </c>
      <c r="AB446" s="315">
        <v>46667</v>
      </c>
      <c r="AC446" s="316">
        <f t="shared" si="127"/>
        <v>931832</v>
      </c>
      <c r="AD446" s="74">
        <v>4500000</v>
      </c>
      <c r="AE446" s="74">
        <v>6000000</v>
      </c>
      <c r="AF446" s="334">
        <f t="shared" si="128"/>
        <v>177895.19999999998</v>
      </c>
      <c r="AG446" s="112">
        <f t="shared" si="129"/>
        <v>26554950</v>
      </c>
      <c r="AH446" s="74">
        <f t="shared" si="130"/>
        <v>1400010</v>
      </c>
      <c r="AI446" s="74">
        <f t="shared" si="131"/>
        <v>21347423.999999996</v>
      </c>
      <c r="AJ446" s="74">
        <f t="shared" si="132"/>
        <v>2655495</v>
      </c>
      <c r="AK446" s="74">
        <f t="shared" si="133"/>
        <v>4500000</v>
      </c>
      <c r="AL446" s="74">
        <f t="shared" si="134"/>
        <v>6000000</v>
      </c>
      <c r="AM446" s="74">
        <f t="shared" si="135"/>
        <v>4892117.9999999991</v>
      </c>
      <c r="AN446" s="74">
        <f t="shared" si="136"/>
        <v>5217666.2159999991</v>
      </c>
      <c r="AO446" s="74">
        <f t="shared" si="137"/>
        <v>0</v>
      </c>
      <c r="AP446" s="74">
        <f t="shared" si="138"/>
        <v>3000000</v>
      </c>
      <c r="AQ446" s="74">
        <v>0</v>
      </c>
      <c r="AR446" s="74">
        <v>0</v>
      </c>
      <c r="AS446" s="74">
        <v>0</v>
      </c>
      <c r="AT446" s="79">
        <v>0</v>
      </c>
      <c r="AU446" s="81">
        <f t="shared" si="139"/>
        <v>75567663.216000006</v>
      </c>
      <c r="AV446" s="112">
        <f t="shared" si="140"/>
        <v>54308316.440880008</v>
      </c>
      <c r="AW446" s="74">
        <f t="shared" si="141"/>
        <v>72912168.215999991</v>
      </c>
      <c r="AX446" s="74">
        <f t="shared" si="142"/>
        <v>5103851.7751199994</v>
      </c>
      <c r="AY446" s="75">
        <f t="shared" si="143"/>
        <v>1430831.644088001</v>
      </c>
      <c r="AZ446" s="74">
        <v>0</v>
      </c>
      <c r="BA446" s="74">
        <v>0</v>
      </c>
      <c r="BB446" s="74">
        <v>0</v>
      </c>
      <c r="BC446" s="79">
        <v>0</v>
      </c>
      <c r="BD446" s="79">
        <v>0</v>
      </c>
      <c r="BE446" s="79">
        <v>0</v>
      </c>
      <c r="BF446" s="77">
        <v>0</v>
      </c>
      <c r="BG446" s="344">
        <f t="shared" si="144"/>
        <v>6534683.4192080004</v>
      </c>
      <c r="BH446" s="187">
        <f t="shared" si="145"/>
        <v>69032979</v>
      </c>
      <c r="BJ446" s="50">
        <v>13243</v>
      </c>
      <c r="BK446" s="50" t="s">
        <v>3780</v>
      </c>
      <c r="BM446" s="50">
        <f t="shared" si="146"/>
        <v>0</v>
      </c>
    </row>
    <row r="447" spans="1:65" s="50" customFormat="1" ht="24" customHeight="1" x14ac:dyDescent="0.2">
      <c r="A447" s="181">
        <f>885165*3</f>
        <v>2655495</v>
      </c>
      <c r="B447" s="296">
        <v>339</v>
      </c>
      <c r="C447" s="264">
        <v>103</v>
      </c>
      <c r="D447" s="297">
        <v>13244</v>
      </c>
      <c r="E447" s="241" t="s">
        <v>1402</v>
      </c>
      <c r="F447" s="242" t="s">
        <v>1475</v>
      </c>
      <c r="G447" s="285" t="s">
        <v>137</v>
      </c>
      <c r="H447" s="272" t="s">
        <v>88</v>
      </c>
      <c r="I447" s="291" t="s">
        <v>2773</v>
      </c>
      <c r="J447" s="65" t="s">
        <v>1476</v>
      </c>
      <c r="K447" s="65" t="s">
        <v>1477</v>
      </c>
      <c r="L447" s="65" t="s">
        <v>88</v>
      </c>
      <c r="M447" s="290" t="s">
        <v>137</v>
      </c>
      <c r="N447" s="243" t="s">
        <v>2410</v>
      </c>
      <c r="O447" s="65"/>
      <c r="P447" s="86"/>
      <c r="Q447" s="243">
        <v>30</v>
      </c>
      <c r="R447" s="245">
        <v>120</v>
      </c>
      <c r="S447" s="245">
        <v>110</v>
      </c>
      <c r="T447" s="245">
        <v>29.33</v>
      </c>
      <c r="U447" s="89">
        <v>0</v>
      </c>
      <c r="V447" s="260">
        <v>15</v>
      </c>
      <c r="W447" s="98">
        <v>0</v>
      </c>
      <c r="X447" s="83">
        <v>0</v>
      </c>
      <c r="Y447" s="98">
        <v>2</v>
      </c>
      <c r="Z447" s="64">
        <v>2</v>
      </c>
      <c r="AA447" s="315">
        <v>885165</v>
      </c>
      <c r="AB447" s="315">
        <v>46667</v>
      </c>
      <c r="AC447" s="316">
        <f t="shared" si="127"/>
        <v>931832</v>
      </c>
      <c r="AD447" s="74">
        <v>4500000</v>
      </c>
      <c r="AE447" s="74">
        <v>6000000</v>
      </c>
      <c r="AF447" s="334">
        <f t="shared" si="128"/>
        <v>177895.19999999998</v>
      </c>
      <c r="AG447" s="112">
        <f t="shared" si="129"/>
        <v>26554950</v>
      </c>
      <c r="AH447" s="74">
        <f t="shared" si="130"/>
        <v>1400010</v>
      </c>
      <c r="AI447" s="74">
        <f t="shared" si="131"/>
        <v>21347423.999999996</v>
      </c>
      <c r="AJ447" s="74">
        <f t="shared" si="132"/>
        <v>5310990</v>
      </c>
      <c r="AK447" s="74">
        <f t="shared" si="133"/>
        <v>4500000</v>
      </c>
      <c r="AL447" s="74">
        <f t="shared" si="134"/>
        <v>6000000</v>
      </c>
      <c r="AM447" s="74">
        <f t="shared" si="135"/>
        <v>4892117.9999999991</v>
      </c>
      <c r="AN447" s="74">
        <f t="shared" si="136"/>
        <v>5217666.2159999991</v>
      </c>
      <c r="AO447" s="74">
        <f t="shared" si="137"/>
        <v>0</v>
      </c>
      <c r="AP447" s="74">
        <f t="shared" si="138"/>
        <v>3000000</v>
      </c>
      <c r="AQ447" s="74">
        <v>0</v>
      </c>
      <c r="AR447" s="74">
        <v>0</v>
      </c>
      <c r="AS447" s="74">
        <v>0</v>
      </c>
      <c r="AT447" s="79">
        <v>0</v>
      </c>
      <c r="AU447" s="81">
        <f t="shared" si="139"/>
        <v>78223158.216000006</v>
      </c>
      <c r="AV447" s="112">
        <f t="shared" si="140"/>
        <v>54308316.440880008</v>
      </c>
      <c r="AW447" s="74">
        <f t="shared" si="141"/>
        <v>72912168.215999991</v>
      </c>
      <c r="AX447" s="74">
        <f t="shared" si="142"/>
        <v>5103851.7751199994</v>
      </c>
      <c r="AY447" s="75">
        <f t="shared" si="143"/>
        <v>1430831.644088001</v>
      </c>
      <c r="AZ447" s="74">
        <v>0</v>
      </c>
      <c r="BA447" s="74">
        <v>0</v>
      </c>
      <c r="BB447" s="74">
        <v>0</v>
      </c>
      <c r="BC447" s="79">
        <v>0</v>
      </c>
      <c r="BD447" s="79">
        <v>0</v>
      </c>
      <c r="BE447" s="79">
        <v>0</v>
      </c>
      <c r="BF447" s="77">
        <v>0</v>
      </c>
      <c r="BG447" s="344">
        <f t="shared" si="144"/>
        <v>6534683.4192080004</v>
      </c>
      <c r="BH447" s="187">
        <f t="shared" si="145"/>
        <v>71688474</v>
      </c>
      <c r="BJ447" s="50">
        <v>13244</v>
      </c>
      <c r="BK447" s="50" t="s">
        <v>3781</v>
      </c>
      <c r="BM447" s="50">
        <f t="shared" si="146"/>
        <v>0</v>
      </c>
    </row>
    <row r="448" spans="1:65" s="50" customFormat="1" ht="24" customHeight="1" x14ac:dyDescent="0.2">
      <c r="A448" s="181">
        <f t="shared" ref="A448:A511" si="147">885165*3</f>
        <v>2655495</v>
      </c>
      <c r="B448" s="296">
        <v>252</v>
      </c>
      <c r="C448" s="264">
        <v>15</v>
      </c>
      <c r="D448" s="297">
        <v>13245</v>
      </c>
      <c r="E448" s="241" t="s">
        <v>1478</v>
      </c>
      <c r="F448" s="242" t="s">
        <v>1479</v>
      </c>
      <c r="G448" s="285" t="s">
        <v>137</v>
      </c>
      <c r="H448" s="272" t="s">
        <v>88</v>
      </c>
      <c r="I448" s="349" t="s">
        <v>2686</v>
      </c>
      <c r="J448" s="67" t="s">
        <v>1480</v>
      </c>
      <c r="K448" s="67" t="s">
        <v>1481</v>
      </c>
      <c r="L448" s="67" t="s">
        <v>88</v>
      </c>
      <c r="M448" s="290" t="s">
        <v>137</v>
      </c>
      <c r="N448" s="99"/>
      <c r="O448" s="67"/>
      <c r="P448" s="244" t="s">
        <v>2410</v>
      </c>
      <c r="Q448" s="243">
        <v>30</v>
      </c>
      <c r="R448" s="245">
        <v>120</v>
      </c>
      <c r="S448" s="245">
        <v>220</v>
      </c>
      <c r="T448" s="245">
        <v>29.33</v>
      </c>
      <c r="U448" s="89">
        <v>0</v>
      </c>
      <c r="V448" s="260">
        <v>30</v>
      </c>
      <c r="W448" s="98">
        <v>0</v>
      </c>
      <c r="X448" s="83">
        <v>0</v>
      </c>
      <c r="Y448" s="98">
        <v>0</v>
      </c>
      <c r="Z448" s="64">
        <v>0</v>
      </c>
      <c r="AA448" s="315">
        <v>885165</v>
      </c>
      <c r="AB448" s="315">
        <v>46667</v>
      </c>
      <c r="AC448" s="316">
        <f t="shared" si="127"/>
        <v>931832</v>
      </c>
      <c r="AD448" s="74">
        <v>4500000</v>
      </c>
      <c r="AE448" s="74">
        <v>6000000</v>
      </c>
      <c r="AF448" s="334">
        <f t="shared" si="128"/>
        <v>177895.19999999998</v>
      </c>
      <c r="AG448" s="112">
        <f t="shared" si="129"/>
        <v>26554950</v>
      </c>
      <c r="AH448" s="74">
        <f t="shared" si="130"/>
        <v>1400010</v>
      </c>
      <c r="AI448" s="74">
        <f t="shared" si="131"/>
        <v>21347423.999999996</v>
      </c>
      <c r="AJ448" s="74">
        <f t="shared" si="132"/>
        <v>0</v>
      </c>
      <c r="AK448" s="74">
        <f t="shared" si="133"/>
        <v>4500000</v>
      </c>
      <c r="AL448" s="74">
        <f t="shared" si="134"/>
        <v>6000000</v>
      </c>
      <c r="AM448" s="74">
        <f t="shared" si="135"/>
        <v>9784235.9999999981</v>
      </c>
      <c r="AN448" s="74">
        <f t="shared" si="136"/>
        <v>5217666.2159999991</v>
      </c>
      <c r="AO448" s="74">
        <f t="shared" si="137"/>
        <v>0</v>
      </c>
      <c r="AP448" s="74">
        <f t="shared" si="138"/>
        <v>6000000</v>
      </c>
      <c r="AQ448" s="74">
        <v>0</v>
      </c>
      <c r="AR448" s="74">
        <v>0</v>
      </c>
      <c r="AS448" s="74">
        <v>0</v>
      </c>
      <c r="AT448" s="79">
        <v>0</v>
      </c>
      <c r="AU448" s="81">
        <f t="shared" si="139"/>
        <v>80804286.216000006</v>
      </c>
      <c r="AV448" s="112">
        <f t="shared" si="140"/>
        <v>58647986.18088001</v>
      </c>
      <c r="AW448" s="74">
        <f t="shared" si="141"/>
        <v>80804286.215999991</v>
      </c>
      <c r="AX448" s="74">
        <f t="shared" si="142"/>
        <v>5656300.0351200001</v>
      </c>
      <c r="AY448" s="75">
        <f t="shared" si="143"/>
        <v>1864798.6180880012</v>
      </c>
      <c r="AZ448" s="74">
        <v>0</v>
      </c>
      <c r="BA448" s="74">
        <v>0</v>
      </c>
      <c r="BB448" s="74">
        <v>0</v>
      </c>
      <c r="BC448" s="79">
        <v>0</v>
      </c>
      <c r="BD448" s="79">
        <v>0</v>
      </c>
      <c r="BE448" s="79">
        <v>0</v>
      </c>
      <c r="BF448" s="77">
        <v>0</v>
      </c>
      <c r="BG448" s="344">
        <f t="shared" si="144"/>
        <v>7521098.6532080015</v>
      </c>
      <c r="BH448" s="187">
        <f t="shared" si="145"/>
        <v>73283187</v>
      </c>
      <c r="BJ448" s="50">
        <v>13245</v>
      </c>
      <c r="BK448" s="50" t="s">
        <v>3782</v>
      </c>
      <c r="BM448" s="50">
        <f t="shared" si="146"/>
        <v>0</v>
      </c>
    </row>
    <row r="449" spans="1:65" s="50" customFormat="1" ht="24" customHeight="1" x14ac:dyDescent="0.2">
      <c r="A449" s="181">
        <f t="shared" si="147"/>
        <v>2655495</v>
      </c>
      <c r="B449" s="296">
        <v>265</v>
      </c>
      <c r="C449" s="264">
        <v>28</v>
      </c>
      <c r="D449" s="297">
        <v>13246</v>
      </c>
      <c r="E449" s="241" t="s">
        <v>935</v>
      </c>
      <c r="F449" s="242" t="s">
        <v>1482</v>
      </c>
      <c r="G449" s="285" t="s">
        <v>137</v>
      </c>
      <c r="H449" s="272" t="s">
        <v>88</v>
      </c>
      <c r="I449" s="292" t="s">
        <v>2699</v>
      </c>
      <c r="J449" s="64" t="s">
        <v>1483</v>
      </c>
      <c r="K449" s="64" t="s">
        <v>1484</v>
      </c>
      <c r="L449" s="64" t="s">
        <v>88</v>
      </c>
      <c r="M449" s="290" t="s">
        <v>137</v>
      </c>
      <c r="N449" s="243" t="s">
        <v>2410</v>
      </c>
      <c r="O449" s="64"/>
      <c r="P449" s="89"/>
      <c r="Q449" s="243">
        <v>30</v>
      </c>
      <c r="R449" s="245">
        <v>120</v>
      </c>
      <c r="S449" s="245">
        <v>110</v>
      </c>
      <c r="T449" s="245">
        <v>29.33</v>
      </c>
      <c r="U449" s="89">
        <v>0</v>
      </c>
      <c r="V449" s="260">
        <v>15</v>
      </c>
      <c r="W449" s="98">
        <v>0</v>
      </c>
      <c r="X449" s="83">
        <v>0</v>
      </c>
      <c r="Y449" s="98">
        <v>1</v>
      </c>
      <c r="Z449" s="64">
        <v>0</v>
      </c>
      <c r="AA449" s="315">
        <v>885165</v>
      </c>
      <c r="AB449" s="315">
        <v>46667</v>
      </c>
      <c r="AC449" s="316">
        <f t="shared" si="127"/>
        <v>931832</v>
      </c>
      <c r="AD449" s="74">
        <v>4500000</v>
      </c>
      <c r="AE449" s="74">
        <v>6000000</v>
      </c>
      <c r="AF449" s="334">
        <f t="shared" si="128"/>
        <v>177895.19999999998</v>
      </c>
      <c r="AG449" s="112">
        <f t="shared" si="129"/>
        <v>26554950</v>
      </c>
      <c r="AH449" s="74">
        <f t="shared" si="130"/>
        <v>1400010</v>
      </c>
      <c r="AI449" s="74">
        <f t="shared" si="131"/>
        <v>21347423.999999996</v>
      </c>
      <c r="AJ449" s="74">
        <f t="shared" si="132"/>
        <v>0</v>
      </c>
      <c r="AK449" s="74">
        <f t="shared" si="133"/>
        <v>4500000</v>
      </c>
      <c r="AL449" s="74">
        <f t="shared" si="134"/>
        <v>6000000</v>
      </c>
      <c r="AM449" s="74">
        <f t="shared" si="135"/>
        <v>4892117.9999999991</v>
      </c>
      <c r="AN449" s="74">
        <f t="shared" si="136"/>
        <v>5217666.2159999991</v>
      </c>
      <c r="AO449" s="74">
        <f t="shared" si="137"/>
        <v>0</v>
      </c>
      <c r="AP449" s="74">
        <f t="shared" si="138"/>
        <v>3000000</v>
      </c>
      <c r="AQ449" s="74">
        <v>0</v>
      </c>
      <c r="AR449" s="74">
        <v>0</v>
      </c>
      <c r="AS449" s="74">
        <v>0</v>
      </c>
      <c r="AT449" s="79">
        <v>0</v>
      </c>
      <c r="AU449" s="81">
        <f t="shared" si="139"/>
        <v>72912168.216000006</v>
      </c>
      <c r="AV449" s="112">
        <f t="shared" si="140"/>
        <v>54308316.440880008</v>
      </c>
      <c r="AW449" s="74">
        <f t="shared" si="141"/>
        <v>72912168.215999991</v>
      </c>
      <c r="AX449" s="74">
        <f t="shared" si="142"/>
        <v>5103851.7751199994</v>
      </c>
      <c r="AY449" s="75">
        <f t="shared" si="143"/>
        <v>1430831.644088001</v>
      </c>
      <c r="AZ449" s="74">
        <v>0</v>
      </c>
      <c r="BA449" s="74">
        <v>0</v>
      </c>
      <c r="BB449" s="74">
        <v>0</v>
      </c>
      <c r="BC449" s="79">
        <v>0</v>
      </c>
      <c r="BD449" s="79">
        <v>0</v>
      </c>
      <c r="BE449" s="79">
        <v>0</v>
      </c>
      <c r="BF449" s="77">
        <v>0</v>
      </c>
      <c r="BG449" s="344">
        <f t="shared" si="144"/>
        <v>6534683.4192080004</v>
      </c>
      <c r="BH449" s="187">
        <f t="shared" si="145"/>
        <v>66377484</v>
      </c>
      <c r="BJ449" s="50">
        <v>13246</v>
      </c>
      <c r="BK449" s="50" t="s">
        <v>3783</v>
      </c>
      <c r="BM449" s="50">
        <f t="shared" si="146"/>
        <v>0</v>
      </c>
    </row>
    <row r="450" spans="1:65" s="50" customFormat="1" ht="24" customHeight="1" x14ac:dyDescent="0.2">
      <c r="A450" s="181">
        <f t="shared" si="147"/>
        <v>2655495</v>
      </c>
      <c r="B450" s="296">
        <v>367</v>
      </c>
      <c r="C450" s="264">
        <v>131</v>
      </c>
      <c r="D450" s="297">
        <v>13247</v>
      </c>
      <c r="E450" s="241" t="s">
        <v>158</v>
      </c>
      <c r="F450" s="242" t="s">
        <v>1485</v>
      </c>
      <c r="G450" s="285" t="s">
        <v>137</v>
      </c>
      <c r="H450" s="272" t="s">
        <v>88</v>
      </c>
      <c r="I450" s="292" t="s">
        <v>2801</v>
      </c>
      <c r="J450" s="64" t="s">
        <v>1486</v>
      </c>
      <c r="K450" s="64" t="s">
        <v>1487</v>
      </c>
      <c r="L450" s="64" t="s">
        <v>88</v>
      </c>
      <c r="M450" s="290" t="s">
        <v>137</v>
      </c>
      <c r="N450" s="98"/>
      <c r="O450" s="64"/>
      <c r="P450" s="244" t="s">
        <v>2410</v>
      </c>
      <c r="Q450" s="243">
        <v>30</v>
      </c>
      <c r="R450" s="245">
        <v>120</v>
      </c>
      <c r="S450" s="245">
        <v>220</v>
      </c>
      <c r="T450" s="245">
        <v>29.33</v>
      </c>
      <c r="U450" s="89">
        <v>0</v>
      </c>
      <c r="V450" s="260">
        <v>24</v>
      </c>
      <c r="W450" s="98">
        <v>0</v>
      </c>
      <c r="X450" s="83">
        <v>0</v>
      </c>
      <c r="Y450" s="98">
        <v>0</v>
      </c>
      <c r="Z450" s="64">
        <v>1</v>
      </c>
      <c r="AA450" s="315">
        <v>885165</v>
      </c>
      <c r="AB450" s="315">
        <v>0</v>
      </c>
      <c r="AC450" s="316">
        <f t="shared" si="127"/>
        <v>885165</v>
      </c>
      <c r="AD450" s="74">
        <v>4500000</v>
      </c>
      <c r="AE450" s="74">
        <v>6000000</v>
      </c>
      <c r="AF450" s="334">
        <f t="shared" si="128"/>
        <v>168986.04545454544</v>
      </c>
      <c r="AG450" s="112">
        <f t="shared" si="129"/>
        <v>26554950</v>
      </c>
      <c r="AH450" s="74">
        <f t="shared" si="130"/>
        <v>0</v>
      </c>
      <c r="AI450" s="74">
        <f t="shared" si="131"/>
        <v>20278325.454545453</v>
      </c>
      <c r="AJ450" s="74">
        <f t="shared" si="132"/>
        <v>2655495</v>
      </c>
      <c r="AK450" s="74">
        <f t="shared" si="133"/>
        <v>4500000</v>
      </c>
      <c r="AL450" s="74">
        <f t="shared" si="134"/>
        <v>6000000</v>
      </c>
      <c r="AM450" s="74">
        <f t="shared" si="135"/>
        <v>9294232.5</v>
      </c>
      <c r="AN450" s="74">
        <f t="shared" si="136"/>
        <v>4956360.7131818179</v>
      </c>
      <c r="AO450" s="74">
        <f t="shared" si="137"/>
        <v>0</v>
      </c>
      <c r="AP450" s="74">
        <f t="shared" si="138"/>
        <v>4800000</v>
      </c>
      <c r="AQ450" s="74">
        <v>0</v>
      </c>
      <c r="AR450" s="74">
        <v>0</v>
      </c>
      <c r="AS450" s="74">
        <v>0</v>
      </c>
      <c r="AT450" s="79">
        <v>0</v>
      </c>
      <c r="AU450" s="81">
        <f t="shared" si="139"/>
        <v>79039363.667727277</v>
      </c>
      <c r="AV450" s="112">
        <f t="shared" si="140"/>
        <v>55736997.860986367</v>
      </c>
      <c r="AW450" s="74">
        <f t="shared" si="141"/>
        <v>76383868.667727262</v>
      </c>
      <c r="AX450" s="74">
        <f t="shared" si="142"/>
        <v>5346870.8067409089</v>
      </c>
      <c r="AY450" s="75">
        <f t="shared" si="143"/>
        <v>1573699.7860986367</v>
      </c>
      <c r="AZ450" s="74">
        <v>0</v>
      </c>
      <c r="BA450" s="74">
        <v>0</v>
      </c>
      <c r="BB450" s="74">
        <v>0</v>
      </c>
      <c r="BC450" s="79">
        <v>0</v>
      </c>
      <c r="BD450" s="79">
        <v>0</v>
      </c>
      <c r="BE450" s="79">
        <v>0</v>
      </c>
      <c r="BF450" s="77">
        <v>0</v>
      </c>
      <c r="BG450" s="344">
        <f t="shared" si="144"/>
        <v>6920570.5928395456</v>
      </c>
      <c r="BH450" s="187">
        <f t="shared" si="145"/>
        <v>72118793</v>
      </c>
      <c r="BJ450" s="50">
        <v>13247</v>
      </c>
      <c r="BK450" s="50" t="s">
        <v>3784</v>
      </c>
      <c r="BM450" s="50">
        <f t="shared" si="146"/>
        <v>0</v>
      </c>
    </row>
    <row r="451" spans="1:65" s="50" customFormat="1" ht="24" customHeight="1" x14ac:dyDescent="0.2">
      <c r="A451" s="181">
        <f t="shared" si="147"/>
        <v>2655495</v>
      </c>
      <c r="B451" s="296">
        <v>348</v>
      </c>
      <c r="C451" s="264">
        <v>112</v>
      </c>
      <c r="D451" s="297">
        <v>13248</v>
      </c>
      <c r="E451" s="241" t="s">
        <v>1488</v>
      </c>
      <c r="F451" s="242" t="s">
        <v>312</v>
      </c>
      <c r="G451" s="285" t="s">
        <v>137</v>
      </c>
      <c r="H451" s="272" t="s">
        <v>88</v>
      </c>
      <c r="I451" s="291" t="s">
        <v>2782</v>
      </c>
      <c r="J451" s="65" t="s">
        <v>1489</v>
      </c>
      <c r="K451" s="65" t="s">
        <v>1490</v>
      </c>
      <c r="L451" s="65" t="s">
        <v>88</v>
      </c>
      <c r="M451" s="290" t="s">
        <v>137</v>
      </c>
      <c r="N451" s="243" t="s">
        <v>2410</v>
      </c>
      <c r="O451" s="65"/>
      <c r="P451" s="86"/>
      <c r="Q451" s="243">
        <v>30</v>
      </c>
      <c r="R451" s="245">
        <v>120</v>
      </c>
      <c r="S451" s="245">
        <v>110</v>
      </c>
      <c r="T451" s="245">
        <v>29.33</v>
      </c>
      <c r="U451" s="89">
        <v>0</v>
      </c>
      <c r="V451" s="260">
        <v>12</v>
      </c>
      <c r="W451" s="98">
        <v>0</v>
      </c>
      <c r="X451" s="83">
        <v>0</v>
      </c>
      <c r="Y451" s="98">
        <v>0</v>
      </c>
      <c r="Z451" s="64">
        <v>0</v>
      </c>
      <c r="AA451" s="315">
        <v>885165</v>
      </c>
      <c r="AB451" s="315">
        <v>46667</v>
      </c>
      <c r="AC451" s="316">
        <f t="shared" si="127"/>
        <v>931832</v>
      </c>
      <c r="AD451" s="74">
        <v>4500000</v>
      </c>
      <c r="AE451" s="74">
        <v>6000000</v>
      </c>
      <c r="AF451" s="334">
        <f t="shared" si="128"/>
        <v>177895.19999999998</v>
      </c>
      <c r="AG451" s="112">
        <f t="shared" si="129"/>
        <v>26554950</v>
      </c>
      <c r="AH451" s="74">
        <f t="shared" si="130"/>
        <v>1400010</v>
      </c>
      <c r="AI451" s="74">
        <f t="shared" si="131"/>
        <v>21347423.999999996</v>
      </c>
      <c r="AJ451" s="74">
        <f t="shared" si="132"/>
        <v>0</v>
      </c>
      <c r="AK451" s="74">
        <f t="shared" si="133"/>
        <v>4500000</v>
      </c>
      <c r="AL451" s="74">
        <f t="shared" si="134"/>
        <v>6000000</v>
      </c>
      <c r="AM451" s="74">
        <f t="shared" si="135"/>
        <v>4892117.9999999991</v>
      </c>
      <c r="AN451" s="74">
        <f t="shared" si="136"/>
        <v>5217666.2159999991</v>
      </c>
      <c r="AO451" s="74">
        <f t="shared" si="137"/>
        <v>0</v>
      </c>
      <c r="AP451" s="74">
        <f t="shared" si="138"/>
        <v>2400000</v>
      </c>
      <c r="AQ451" s="74">
        <v>0</v>
      </c>
      <c r="AR451" s="74">
        <v>0</v>
      </c>
      <c r="AS451" s="74">
        <v>0</v>
      </c>
      <c r="AT451" s="79">
        <v>0</v>
      </c>
      <c r="AU451" s="81">
        <f t="shared" si="139"/>
        <v>72312168.216000006</v>
      </c>
      <c r="AV451" s="112">
        <f t="shared" si="140"/>
        <v>54350316.440880008</v>
      </c>
      <c r="AW451" s="74">
        <f t="shared" si="141"/>
        <v>72312168.215999991</v>
      </c>
      <c r="AX451" s="74">
        <f t="shared" si="142"/>
        <v>5061851.7751199994</v>
      </c>
      <c r="AY451" s="75">
        <f t="shared" si="143"/>
        <v>1435031.644088001</v>
      </c>
      <c r="AZ451" s="74">
        <v>0</v>
      </c>
      <c r="BA451" s="74">
        <v>0</v>
      </c>
      <c r="BB451" s="74">
        <v>0</v>
      </c>
      <c r="BC451" s="79">
        <v>0</v>
      </c>
      <c r="BD451" s="79">
        <v>0</v>
      </c>
      <c r="BE451" s="79">
        <v>0</v>
      </c>
      <c r="BF451" s="77">
        <v>0</v>
      </c>
      <c r="BG451" s="344">
        <f t="shared" si="144"/>
        <v>6496883.4192080004</v>
      </c>
      <c r="BH451" s="187">
        <f t="shared" si="145"/>
        <v>65815284</v>
      </c>
      <c r="BJ451" s="50">
        <v>13248</v>
      </c>
      <c r="BK451" s="50" t="s">
        <v>3785</v>
      </c>
      <c r="BM451" s="50">
        <f t="shared" si="146"/>
        <v>0</v>
      </c>
    </row>
    <row r="452" spans="1:65" s="50" customFormat="1" ht="24" customHeight="1" x14ac:dyDescent="0.2">
      <c r="A452" s="181">
        <f t="shared" si="147"/>
        <v>2655495</v>
      </c>
      <c r="B452" s="296">
        <v>364</v>
      </c>
      <c r="C452" s="264">
        <v>128</v>
      </c>
      <c r="D452" s="297">
        <v>13249</v>
      </c>
      <c r="E452" s="241" t="s">
        <v>433</v>
      </c>
      <c r="F452" s="242" t="s">
        <v>1491</v>
      </c>
      <c r="G452" s="285" t="s">
        <v>137</v>
      </c>
      <c r="H452" s="272" t="s">
        <v>88</v>
      </c>
      <c r="I452" s="291" t="s">
        <v>2798</v>
      </c>
      <c r="J452" s="65" t="s">
        <v>1492</v>
      </c>
      <c r="K452" s="65" t="s">
        <v>1493</v>
      </c>
      <c r="L452" s="65" t="s">
        <v>88</v>
      </c>
      <c r="M452" s="290" t="s">
        <v>137</v>
      </c>
      <c r="N452" s="243" t="s">
        <v>2410</v>
      </c>
      <c r="O452" s="65"/>
      <c r="P452" s="86"/>
      <c r="Q452" s="243">
        <v>30</v>
      </c>
      <c r="R452" s="245">
        <v>120</v>
      </c>
      <c r="S452" s="245">
        <v>110</v>
      </c>
      <c r="T452" s="245">
        <v>29.33</v>
      </c>
      <c r="U452" s="89">
        <v>0</v>
      </c>
      <c r="V452" s="260">
        <v>15</v>
      </c>
      <c r="W452" s="98">
        <v>0</v>
      </c>
      <c r="X452" s="83">
        <v>0</v>
      </c>
      <c r="Y452" s="98">
        <v>2</v>
      </c>
      <c r="Z452" s="64">
        <v>2</v>
      </c>
      <c r="AA452" s="315">
        <v>885165</v>
      </c>
      <c r="AB452" s="315">
        <v>0</v>
      </c>
      <c r="AC452" s="316">
        <f t="shared" si="127"/>
        <v>885165</v>
      </c>
      <c r="AD452" s="74">
        <v>4500000</v>
      </c>
      <c r="AE452" s="74">
        <v>6000000</v>
      </c>
      <c r="AF452" s="334">
        <f t="shared" si="128"/>
        <v>168986.04545454544</v>
      </c>
      <c r="AG452" s="112">
        <f t="shared" si="129"/>
        <v>26554950</v>
      </c>
      <c r="AH452" s="74">
        <f t="shared" si="130"/>
        <v>0</v>
      </c>
      <c r="AI452" s="74">
        <f t="shared" si="131"/>
        <v>20278325.454545453</v>
      </c>
      <c r="AJ452" s="74">
        <f t="shared" si="132"/>
        <v>5310990</v>
      </c>
      <c r="AK452" s="74">
        <f t="shared" si="133"/>
        <v>4500000</v>
      </c>
      <c r="AL452" s="74">
        <f t="shared" si="134"/>
        <v>6000000</v>
      </c>
      <c r="AM452" s="74">
        <f t="shared" si="135"/>
        <v>4647116.25</v>
      </c>
      <c r="AN452" s="74">
        <f t="shared" si="136"/>
        <v>4956360.7131818179</v>
      </c>
      <c r="AO452" s="74">
        <f t="shared" si="137"/>
        <v>0</v>
      </c>
      <c r="AP452" s="74">
        <f t="shared" si="138"/>
        <v>3000000</v>
      </c>
      <c r="AQ452" s="74">
        <v>0</v>
      </c>
      <c r="AR452" s="74">
        <v>0</v>
      </c>
      <c r="AS452" s="74">
        <v>0</v>
      </c>
      <c r="AT452" s="79">
        <v>0</v>
      </c>
      <c r="AU452" s="81">
        <f t="shared" si="139"/>
        <v>75247742.417727277</v>
      </c>
      <c r="AV452" s="112">
        <f t="shared" si="140"/>
        <v>51541179.74848637</v>
      </c>
      <c r="AW452" s="74">
        <f t="shared" si="141"/>
        <v>69936752.417727262</v>
      </c>
      <c r="AX452" s="74">
        <f t="shared" si="142"/>
        <v>4895572.6692409087</v>
      </c>
      <c r="AY452" s="75">
        <f t="shared" si="143"/>
        <v>1154117.9748486371</v>
      </c>
      <c r="AZ452" s="74">
        <v>0</v>
      </c>
      <c r="BA452" s="74">
        <v>0</v>
      </c>
      <c r="BB452" s="74">
        <v>0</v>
      </c>
      <c r="BC452" s="79">
        <v>0</v>
      </c>
      <c r="BD452" s="79">
        <v>0</v>
      </c>
      <c r="BE452" s="79">
        <v>0</v>
      </c>
      <c r="BF452" s="77">
        <v>0</v>
      </c>
      <c r="BG452" s="344">
        <f t="shared" si="144"/>
        <v>6049690.6440895461</v>
      </c>
      <c r="BH452" s="187">
        <f t="shared" si="145"/>
        <v>69198051</v>
      </c>
      <c r="BJ452" s="50">
        <v>13249</v>
      </c>
      <c r="BK452" s="50" t="s">
        <v>3786</v>
      </c>
      <c r="BM452" s="50">
        <f t="shared" si="146"/>
        <v>0</v>
      </c>
    </row>
    <row r="453" spans="1:65" s="50" customFormat="1" ht="24" customHeight="1" x14ac:dyDescent="0.4">
      <c r="A453" s="181">
        <f t="shared" si="147"/>
        <v>2655495</v>
      </c>
      <c r="B453" s="296">
        <v>334</v>
      </c>
      <c r="C453" s="264">
        <v>98</v>
      </c>
      <c r="D453" s="297">
        <v>13250</v>
      </c>
      <c r="E453" s="241" t="s">
        <v>244</v>
      </c>
      <c r="F453" s="242" t="s">
        <v>1494</v>
      </c>
      <c r="G453" s="285" t="s">
        <v>137</v>
      </c>
      <c r="H453" s="272" t="s">
        <v>88</v>
      </c>
      <c r="I453" s="291" t="s">
        <v>2768</v>
      </c>
      <c r="J453" s="68" t="s">
        <v>1495</v>
      </c>
      <c r="K453" s="65" t="s">
        <v>1496</v>
      </c>
      <c r="L453" s="65" t="s">
        <v>88</v>
      </c>
      <c r="M453" s="290" t="s">
        <v>137</v>
      </c>
      <c r="N453" s="85"/>
      <c r="O453" s="65"/>
      <c r="P453" s="244" t="s">
        <v>2410</v>
      </c>
      <c r="Q453" s="243">
        <v>30</v>
      </c>
      <c r="R453" s="245">
        <v>120</v>
      </c>
      <c r="S453" s="245">
        <v>220</v>
      </c>
      <c r="T453" s="245">
        <v>29.33</v>
      </c>
      <c r="U453" s="89">
        <v>0</v>
      </c>
      <c r="V453" s="260">
        <v>22</v>
      </c>
      <c r="W453" s="98">
        <v>0</v>
      </c>
      <c r="X453" s="83">
        <v>0</v>
      </c>
      <c r="Y453" s="98">
        <v>0</v>
      </c>
      <c r="Z453" s="64">
        <v>0</v>
      </c>
      <c r="AA453" s="315">
        <v>885165</v>
      </c>
      <c r="AB453" s="315">
        <v>46667</v>
      </c>
      <c r="AC453" s="316">
        <f t="shared" si="127"/>
        <v>931832</v>
      </c>
      <c r="AD453" s="74">
        <v>4500000</v>
      </c>
      <c r="AE453" s="74">
        <v>6000000</v>
      </c>
      <c r="AF453" s="334">
        <f t="shared" si="128"/>
        <v>177895.19999999998</v>
      </c>
      <c r="AG453" s="112">
        <f t="shared" si="129"/>
        <v>26554950</v>
      </c>
      <c r="AH453" s="74">
        <f t="shared" si="130"/>
        <v>1400010</v>
      </c>
      <c r="AI453" s="74">
        <f t="shared" si="131"/>
        <v>21347423.999999996</v>
      </c>
      <c r="AJ453" s="74">
        <f t="shared" si="132"/>
        <v>0</v>
      </c>
      <c r="AK453" s="74">
        <f t="shared" si="133"/>
        <v>4500000</v>
      </c>
      <c r="AL453" s="74">
        <f t="shared" si="134"/>
        <v>6000000</v>
      </c>
      <c r="AM453" s="74">
        <f t="shared" si="135"/>
        <v>9784235.9999999981</v>
      </c>
      <c r="AN453" s="74">
        <f t="shared" si="136"/>
        <v>5217666.2159999991</v>
      </c>
      <c r="AO453" s="74">
        <f t="shared" si="137"/>
        <v>0</v>
      </c>
      <c r="AP453" s="74">
        <f t="shared" si="138"/>
        <v>4400000</v>
      </c>
      <c r="AQ453" s="74">
        <v>0</v>
      </c>
      <c r="AR453" s="74">
        <v>0</v>
      </c>
      <c r="AS453" s="74">
        <v>0</v>
      </c>
      <c r="AT453" s="79">
        <v>0</v>
      </c>
      <c r="AU453" s="81">
        <f t="shared" si="139"/>
        <v>79204286.216000006</v>
      </c>
      <c r="AV453" s="112">
        <f t="shared" si="140"/>
        <v>58759986.18088001</v>
      </c>
      <c r="AW453" s="74">
        <f t="shared" si="141"/>
        <v>79204286.215999991</v>
      </c>
      <c r="AX453" s="74">
        <f t="shared" si="142"/>
        <v>5544300.0351200001</v>
      </c>
      <c r="AY453" s="75">
        <f t="shared" si="143"/>
        <v>1875998.6180880012</v>
      </c>
      <c r="AZ453" s="74">
        <v>0</v>
      </c>
      <c r="BA453" s="74">
        <v>0</v>
      </c>
      <c r="BB453" s="74">
        <v>0</v>
      </c>
      <c r="BC453" s="79">
        <v>0</v>
      </c>
      <c r="BD453" s="79">
        <v>0</v>
      </c>
      <c r="BE453" s="79">
        <v>0</v>
      </c>
      <c r="BF453" s="77">
        <v>0</v>
      </c>
      <c r="BG453" s="344">
        <f t="shared" si="144"/>
        <v>7420298.6532080015</v>
      </c>
      <c r="BH453" s="187">
        <f t="shared" si="145"/>
        <v>71783987</v>
      </c>
      <c r="BJ453" s="50">
        <v>13250</v>
      </c>
      <c r="BK453" s="50" t="s">
        <v>3787</v>
      </c>
      <c r="BM453" s="50">
        <f t="shared" si="146"/>
        <v>0</v>
      </c>
    </row>
    <row r="454" spans="1:65" s="50" customFormat="1" ht="24" customHeight="1" x14ac:dyDescent="0.2">
      <c r="A454" s="181">
        <f t="shared" si="147"/>
        <v>2655495</v>
      </c>
      <c r="B454" s="296">
        <v>373</v>
      </c>
      <c r="C454" s="264">
        <v>137</v>
      </c>
      <c r="D454" s="297">
        <v>13251</v>
      </c>
      <c r="E454" s="241" t="s">
        <v>99</v>
      </c>
      <c r="F454" s="242" t="s">
        <v>1288</v>
      </c>
      <c r="G454" s="285" t="s">
        <v>137</v>
      </c>
      <c r="H454" s="272" t="s">
        <v>88</v>
      </c>
      <c r="I454" s="292" t="s">
        <v>2807</v>
      </c>
      <c r="J454" s="64" t="s">
        <v>1497</v>
      </c>
      <c r="K454" s="64" t="s">
        <v>1498</v>
      </c>
      <c r="L454" s="64" t="s">
        <v>88</v>
      </c>
      <c r="M454" s="290" t="s">
        <v>137</v>
      </c>
      <c r="N454" s="98"/>
      <c r="O454" s="64"/>
      <c r="P454" s="244" t="s">
        <v>2410</v>
      </c>
      <c r="Q454" s="243">
        <v>30</v>
      </c>
      <c r="R454" s="245">
        <v>120</v>
      </c>
      <c r="S454" s="245">
        <v>220</v>
      </c>
      <c r="T454" s="245">
        <v>29.33</v>
      </c>
      <c r="U454" s="89">
        <v>0</v>
      </c>
      <c r="V454" s="260">
        <v>23</v>
      </c>
      <c r="W454" s="98">
        <v>0</v>
      </c>
      <c r="X454" s="83">
        <v>0</v>
      </c>
      <c r="Y454" s="98">
        <v>0</v>
      </c>
      <c r="Z454" s="64">
        <v>0</v>
      </c>
      <c r="AA454" s="315">
        <v>885165</v>
      </c>
      <c r="AB454" s="315">
        <v>0</v>
      </c>
      <c r="AC454" s="316">
        <f t="shared" si="127"/>
        <v>885165</v>
      </c>
      <c r="AD454" s="74">
        <v>4500000</v>
      </c>
      <c r="AE454" s="74">
        <v>6000000</v>
      </c>
      <c r="AF454" s="334">
        <f t="shared" si="128"/>
        <v>168986.04545454544</v>
      </c>
      <c r="AG454" s="112">
        <f t="shared" si="129"/>
        <v>26554950</v>
      </c>
      <c r="AH454" s="74">
        <f t="shared" si="130"/>
        <v>0</v>
      </c>
      <c r="AI454" s="74">
        <f t="shared" si="131"/>
        <v>20278325.454545453</v>
      </c>
      <c r="AJ454" s="74">
        <f t="shared" si="132"/>
        <v>0</v>
      </c>
      <c r="AK454" s="74">
        <f t="shared" si="133"/>
        <v>4500000</v>
      </c>
      <c r="AL454" s="74">
        <f t="shared" si="134"/>
        <v>6000000</v>
      </c>
      <c r="AM454" s="74">
        <f t="shared" si="135"/>
        <v>9294232.5</v>
      </c>
      <c r="AN454" s="74">
        <f t="shared" si="136"/>
        <v>4956360.7131818179</v>
      </c>
      <c r="AO454" s="74">
        <f t="shared" si="137"/>
        <v>0</v>
      </c>
      <c r="AP454" s="74">
        <f t="shared" si="138"/>
        <v>4600000</v>
      </c>
      <c r="AQ454" s="74">
        <v>0</v>
      </c>
      <c r="AR454" s="74">
        <v>0</v>
      </c>
      <c r="AS454" s="74">
        <v>0</v>
      </c>
      <c r="AT454" s="79">
        <v>0</v>
      </c>
      <c r="AU454" s="81">
        <f t="shared" si="139"/>
        <v>76183868.667727277</v>
      </c>
      <c r="AV454" s="112">
        <f t="shared" si="140"/>
        <v>55750997.860986367</v>
      </c>
      <c r="AW454" s="74">
        <f t="shared" si="141"/>
        <v>76183868.667727262</v>
      </c>
      <c r="AX454" s="74">
        <f t="shared" si="142"/>
        <v>5332870.8067409089</v>
      </c>
      <c r="AY454" s="75">
        <f t="shared" si="143"/>
        <v>1575099.7860986367</v>
      </c>
      <c r="AZ454" s="74">
        <v>0</v>
      </c>
      <c r="BA454" s="74">
        <v>0</v>
      </c>
      <c r="BB454" s="74">
        <v>0</v>
      </c>
      <c r="BC454" s="79">
        <v>0</v>
      </c>
      <c r="BD454" s="79">
        <v>0</v>
      </c>
      <c r="BE454" s="79">
        <v>0</v>
      </c>
      <c r="BF454" s="77">
        <v>0</v>
      </c>
      <c r="BG454" s="344">
        <f t="shared" si="144"/>
        <v>6907970.5928395456</v>
      </c>
      <c r="BH454" s="187">
        <f t="shared" si="145"/>
        <v>69275898</v>
      </c>
      <c r="BJ454" s="50">
        <v>13251</v>
      </c>
      <c r="BK454" s="50" t="s">
        <v>3788</v>
      </c>
      <c r="BM454" s="50">
        <f t="shared" si="146"/>
        <v>0</v>
      </c>
    </row>
    <row r="455" spans="1:65" s="50" customFormat="1" ht="24" customHeight="1" x14ac:dyDescent="0.2">
      <c r="A455" s="181">
        <f t="shared" si="147"/>
        <v>2655495</v>
      </c>
      <c r="B455" s="296">
        <v>321</v>
      </c>
      <c r="C455" s="264">
        <v>84</v>
      </c>
      <c r="D455" s="297">
        <v>13252</v>
      </c>
      <c r="E455" s="241" t="s">
        <v>449</v>
      </c>
      <c r="F455" s="242" t="s">
        <v>1499</v>
      </c>
      <c r="G455" s="285" t="s">
        <v>137</v>
      </c>
      <c r="H455" s="272" t="s">
        <v>88</v>
      </c>
      <c r="I455" s="292" t="s">
        <v>2755</v>
      </c>
      <c r="J455" s="64" t="s">
        <v>1500</v>
      </c>
      <c r="K455" s="64" t="s">
        <v>1501</v>
      </c>
      <c r="L455" s="64" t="s">
        <v>88</v>
      </c>
      <c r="M455" s="290" t="s">
        <v>137</v>
      </c>
      <c r="N455" s="243" t="s">
        <v>2410</v>
      </c>
      <c r="O455" s="64"/>
      <c r="P455" s="89"/>
      <c r="Q455" s="243">
        <v>30</v>
      </c>
      <c r="R455" s="245">
        <v>120</v>
      </c>
      <c r="S455" s="245">
        <v>110</v>
      </c>
      <c r="T455" s="245">
        <v>29.33</v>
      </c>
      <c r="U455" s="89">
        <v>0</v>
      </c>
      <c r="V455" s="260">
        <v>15</v>
      </c>
      <c r="W455" s="98">
        <v>0</v>
      </c>
      <c r="X455" s="83">
        <v>0</v>
      </c>
      <c r="Y455" s="98">
        <v>2</v>
      </c>
      <c r="Z455" s="64">
        <v>2</v>
      </c>
      <c r="AA455" s="315">
        <v>885165</v>
      </c>
      <c r="AB455" s="315">
        <v>46667</v>
      </c>
      <c r="AC455" s="316">
        <f t="shared" ref="AC455:AC518" si="148">AA455+AB455</f>
        <v>931832</v>
      </c>
      <c r="AD455" s="74">
        <v>4500000</v>
      </c>
      <c r="AE455" s="74">
        <v>6000000</v>
      </c>
      <c r="AF455" s="334">
        <f t="shared" ref="AF455:AF518" si="149">(AC455*30)/220*1.4</f>
        <v>177895.19999999998</v>
      </c>
      <c r="AG455" s="112">
        <f t="shared" ref="AG455:AG518" si="150">AA455*Q455</f>
        <v>26554950</v>
      </c>
      <c r="AH455" s="74">
        <f t="shared" ref="AH455:AH518" si="151">AB455*Q455</f>
        <v>1400010</v>
      </c>
      <c r="AI455" s="74">
        <f t="shared" ref="AI455:AI518" si="152">AF455*R455</f>
        <v>21347423.999999996</v>
      </c>
      <c r="AJ455" s="74">
        <f t="shared" ref="AJ455:AJ518" si="153">IF(Q455=31,A455*Z455,(Q455/30)*A455*Z455)</f>
        <v>5310990</v>
      </c>
      <c r="AK455" s="74">
        <f t="shared" ref="AK455:AK518" si="154">IF(Q455=31,AD455,(Q455/30)*AD455)</f>
        <v>4500000</v>
      </c>
      <c r="AL455" s="74">
        <f t="shared" ref="AL455:AL518" si="155">IF(Q455=31,AE455,(Q455/30)*AE455)</f>
        <v>6000000</v>
      </c>
      <c r="AM455" s="74">
        <f t="shared" ref="AM455:AM518" si="156">(AC455*30/220)*35%*S455</f>
        <v>4892117.9999999991</v>
      </c>
      <c r="AN455" s="74">
        <f t="shared" ref="AN455:AN518" si="157">AC455*30/220*1.4*T455</f>
        <v>5217666.2159999991</v>
      </c>
      <c r="AO455" s="74">
        <f t="shared" ref="AO455:AO518" si="158">AC455*U455</f>
        <v>0</v>
      </c>
      <c r="AP455" s="74">
        <f t="shared" ref="AP455:AP518" si="159">200000*V455</f>
        <v>3000000</v>
      </c>
      <c r="AQ455" s="74">
        <v>0</v>
      </c>
      <c r="AR455" s="74">
        <v>0</v>
      </c>
      <c r="AS455" s="74">
        <v>0</v>
      </c>
      <c r="AT455" s="79">
        <v>0</v>
      </c>
      <c r="AU455" s="81">
        <f t="shared" ref="AU455:AU518" si="160">SUM(AG455:AT455)</f>
        <v>78223158.216000006</v>
      </c>
      <c r="AV455" s="112">
        <f t="shared" ref="AV455:AV518" si="161">AU455-(AX455+AP455+AO455+AL455+AK455+AJ455+AT455)</f>
        <v>54308316.440880008</v>
      </c>
      <c r="AW455" s="74">
        <f t="shared" ref="AW455:AW513" si="162">AG455+AH455+AK455+AL455+AI455+AN455+AM455+AP455</f>
        <v>72912168.215999991</v>
      </c>
      <c r="AX455" s="74">
        <f t="shared" ref="AX455:AX518" si="163">AW455*7%</f>
        <v>5103851.7751199994</v>
      </c>
      <c r="AY455" s="75">
        <f t="shared" ref="AY455:AY518" si="164">IF(AV455&lt;=40000000,0,IF(AND(AV455&gt;40000000,AV455&lt;=80000000),(AV455-40000000)*10%,IF(AND(AV455&gt;80000000,AV455&lt;=120000000),4000000+(AV455-80000000)*15%,IF(AND(AV455&gt;120000000,AV455&lt;=180000000),10000000+(AV455-120000000)*20%,IF(AND(AV455&gt;180000000,AV455&lt;=240000000),22000000+(AV455-180000000)*25%,IF(AND(AV455&gt;240000000,AV455&lt;=320000000),37000000+(AV455-240000000)*30%,61000000+(AV455-320000000)*35%))))))</f>
        <v>1430831.644088001</v>
      </c>
      <c r="AZ455" s="74">
        <v>0</v>
      </c>
      <c r="BA455" s="74">
        <v>0</v>
      </c>
      <c r="BB455" s="74">
        <v>0</v>
      </c>
      <c r="BC455" s="79">
        <v>0</v>
      </c>
      <c r="BD455" s="79">
        <v>0</v>
      </c>
      <c r="BE455" s="79">
        <v>0</v>
      </c>
      <c r="BF455" s="77">
        <v>0</v>
      </c>
      <c r="BG455" s="344">
        <f t="shared" ref="BG455:BG518" si="165">SUM(AX455:BF455)</f>
        <v>6534683.4192080004</v>
      </c>
      <c r="BH455" s="187">
        <f t="shared" ref="BH455:BH518" si="166">INT(AU455-BG455)</f>
        <v>71688474</v>
      </c>
      <c r="BJ455" s="50">
        <v>13252</v>
      </c>
      <c r="BK455" s="50" t="s">
        <v>3789</v>
      </c>
      <c r="BM455" s="50">
        <f t="shared" si="146"/>
        <v>0</v>
      </c>
    </row>
    <row r="456" spans="1:65" s="50" customFormat="1" ht="24" customHeight="1" x14ac:dyDescent="0.2">
      <c r="A456" s="181">
        <f t="shared" si="147"/>
        <v>2655495</v>
      </c>
      <c r="B456" s="296">
        <v>370</v>
      </c>
      <c r="C456" s="264">
        <v>134</v>
      </c>
      <c r="D456" s="297">
        <v>13253</v>
      </c>
      <c r="E456" s="241" t="s">
        <v>1502</v>
      </c>
      <c r="F456" s="242" t="s">
        <v>1503</v>
      </c>
      <c r="G456" s="285" t="s">
        <v>137</v>
      </c>
      <c r="H456" s="272" t="s">
        <v>88</v>
      </c>
      <c r="I456" s="292" t="s">
        <v>2804</v>
      </c>
      <c r="J456" s="64" t="s">
        <v>1504</v>
      </c>
      <c r="K456" s="64" t="s">
        <v>1505</v>
      </c>
      <c r="L456" s="64" t="s">
        <v>88</v>
      </c>
      <c r="M456" s="290" t="s">
        <v>137</v>
      </c>
      <c r="N456" s="243" t="s">
        <v>2410</v>
      </c>
      <c r="O456" s="64"/>
      <c r="P456" s="89"/>
      <c r="Q456" s="243">
        <v>30</v>
      </c>
      <c r="R456" s="245">
        <v>120</v>
      </c>
      <c r="S456" s="245">
        <v>110</v>
      </c>
      <c r="T456" s="245">
        <v>29.33</v>
      </c>
      <c r="U456" s="89">
        <v>0</v>
      </c>
      <c r="V456" s="260">
        <v>15</v>
      </c>
      <c r="W456" s="98">
        <v>0</v>
      </c>
      <c r="X456" s="83">
        <v>0</v>
      </c>
      <c r="Y456" s="98">
        <v>0</v>
      </c>
      <c r="Z456" s="64">
        <v>0</v>
      </c>
      <c r="AA456" s="315">
        <v>885165</v>
      </c>
      <c r="AB456" s="315">
        <v>0</v>
      </c>
      <c r="AC456" s="316">
        <f t="shared" si="148"/>
        <v>885165</v>
      </c>
      <c r="AD456" s="74">
        <v>4500000</v>
      </c>
      <c r="AE456" s="74">
        <v>6000000</v>
      </c>
      <c r="AF456" s="334">
        <f t="shared" si="149"/>
        <v>168986.04545454544</v>
      </c>
      <c r="AG456" s="112">
        <f t="shared" si="150"/>
        <v>26554950</v>
      </c>
      <c r="AH456" s="74">
        <f t="shared" si="151"/>
        <v>0</v>
      </c>
      <c r="AI456" s="74">
        <f t="shared" si="152"/>
        <v>20278325.454545453</v>
      </c>
      <c r="AJ456" s="74">
        <f t="shared" si="153"/>
        <v>0</v>
      </c>
      <c r="AK456" s="74">
        <f t="shared" si="154"/>
        <v>4500000</v>
      </c>
      <c r="AL456" s="74">
        <f t="shared" si="155"/>
        <v>6000000</v>
      </c>
      <c r="AM456" s="74">
        <f t="shared" si="156"/>
        <v>4647116.25</v>
      </c>
      <c r="AN456" s="74">
        <f t="shared" si="157"/>
        <v>4956360.7131818179</v>
      </c>
      <c r="AO456" s="74">
        <f t="shared" si="158"/>
        <v>0</v>
      </c>
      <c r="AP456" s="74">
        <f t="shared" si="159"/>
        <v>3000000</v>
      </c>
      <c r="AQ456" s="74">
        <v>0</v>
      </c>
      <c r="AR456" s="74">
        <v>0</v>
      </c>
      <c r="AS456" s="74">
        <v>0</v>
      </c>
      <c r="AT456" s="79">
        <v>0</v>
      </c>
      <c r="AU456" s="81">
        <f t="shared" si="160"/>
        <v>69936752.417727262</v>
      </c>
      <c r="AV456" s="112">
        <f t="shared" si="161"/>
        <v>51541179.748486355</v>
      </c>
      <c r="AW456" s="74">
        <f t="shared" si="162"/>
        <v>69936752.417727262</v>
      </c>
      <c r="AX456" s="74">
        <f t="shared" si="163"/>
        <v>4895572.6692409087</v>
      </c>
      <c r="AY456" s="75">
        <f t="shared" si="164"/>
        <v>1154117.9748486355</v>
      </c>
      <c r="AZ456" s="74">
        <v>0</v>
      </c>
      <c r="BA456" s="74">
        <v>0</v>
      </c>
      <c r="BB456" s="74">
        <v>0</v>
      </c>
      <c r="BC456" s="79">
        <v>0</v>
      </c>
      <c r="BD456" s="79">
        <v>0</v>
      </c>
      <c r="BE456" s="79">
        <v>0</v>
      </c>
      <c r="BF456" s="77">
        <v>0</v>
      </c>
      <c r="BG456" s="344">
        <f t="shared" si="165"/>
        <v>6049690.6440895442</v>
      </c>
      <c r="BH456" s="187">
        <f t="shared" si="166"/>
        <v>63887061</v>
      </c>
      <c r="BJ456" s="50">
        <v>13253</v>
      </c>
      <c r="BK456" s="50" t="s">
        <v>3790</v>
      </c>
      <c r="BM456" s="50">
        <f t="shared" ref="BM456:BM519" si="167">D456-BJ456</f>
        <v>0</v>
      </c>
    </row>
    <row r="457" spans="1:65" s="50" customFormat="1" ht="24" customHeight="1" x14ac:dyDescent="0.2">
      <c r="A457" s="181">
        <f t="shared" si="147"/>
        <v>2655495</v>
      </c>
      <c r="B457" s="296">
        <v>240</v>
      </c>
      <c r="C457" s="264">
        <v>3</v>
      </c>
      <c r="D457" s="297">
        <v>13254</v>
      </c>
      <c r="E457" s="241" t="s">
        <v>1096</v>
      </c>
      <c r="F457" s="242" t="s">
        <v>1506</v>
      </c>
      <c r="G457" s="285" t="s">
        <v>137</v>
      </c>
      <c r="H457" s="272" t="s">
        <v>88</v>
      </c>
      <c r="I457" s="292" t="s">
        <v>2674</v>
      </c>
      <c r="J457" s="64" t="s">
        <v>1507</v>
      </c>
      <c r="K457" s="64" t="s">
        <v>1508</v>
      </c>
      <c r="L457" s="64" t="s">
        <v>88</v>
      </c>
      <c r="M457" s="290" t="s">
        <v>137</v>
      </c>
      <c r="N457" s="98"/>
      <c r="O457" s="64"/>
      <c r="P457" s="244" t="s">
        <v>2410</v>
      </c>
      <c r="Q457" s="243">
        <v>30</v>
      </c>
      <c r="R457" s="245">
        <v>120</v>
      </c>
      <c r="S457" s="245">
        <v>220</v>
      </c>
      <c r="T457" s="245">
        <v>29.33</v>
      </c>
      <c r="U457" s="89">
        <v>0</v>
      </c>
      <c r="V457" s="260">
        <v>24</v>
      </c>
      <c r="W457" s="98">
        <v>0</v>
      </c>
      <c r="X457" s="83">
        <v>0</v>
      </c>
      <c r="Y457" s="98">
        <v>1</v>
      </c>
      <c r="Z457" s="64">
        <v>1</v>
      </c>
      <c r="AA457" s="315">
        <v>885165</v>
      </c>
      <c r="AB457" s="315">
        <v>46667</v>
      </c>
      <c r="AC457" s="316">
        <f t="shared" si="148"/>
        <v>931832</v>
      </c>
      <c r="AD457" s="74">
        <v>4500000</v>
      </c>
      <c r="AE457" s="74">
        <v>6000000</v>
      </c>
      <c r="AF457" s="334">
        <f t="shared" si="149"/>
        <v>177895.19999999998</v>
      </c>
      <c r="AG457" s="112">
        <f t="shared" si="150"/>
        <v>26554950</v>
      </c>
      <c r="AH457" s="74">
        <f t="shared" si="151"/>
        <v>1400010</v>
      </c>
      <c r="AI457" s="74">
        <f t="shared" si="152"/>
        <v>21347423.999999996</v>
      </c>
      <c r="AJ457" s="74">
        <f t="shared" si="153"/>
        <v>2655495</v>
      </c>
      <c r="AK457" s="74">
        <f t="shared" si="154"/>
        <v>4500000</v>
      </c>
      <c r="AL457" s="74">
        <f t="shared" si="155"/>
        <v>6000000</v>
      </c>
      <c r="AM457" s="74">
        <f t="shared" si="156"/>
        <v>9784235.9999999981</v>
      </c>
      <c r="AN457" s="74">
        <f t="shared" si="157"/>
        <v>5217666.2159999991</v>
      </c>
      <c r="AO457" s="74">
        <f t="shared" si="158"/>
        <v>0</v>
      </c>
      <c r="AP457" s="74">
        <f t="shared" si="159"/>
        <v>4800000</v>
      </c>
      <c r="AQ457" s="74">
        <v>0</v>
      </c>
      <c r="AR457" s="74">
        <v>0</v>
      </c>
      <c r="AS457" s="74">
        <v>0</v>
      </c>
      <c r="AT457" s="79">
        <v>0</v>
      </c>
      <c r="AU457" s="81">
        <f t="shared" si="160"/>
        <v>82259781.216000006</v>
      </c>
      <c r="AV457" s="112">
        <f t="shared" si="161"/>
        <v>58731986.18088001</v>
      </c>
      <c r="AW457" s="74">
        <f t="shared" si="162"/>
        <v>79604286.215999991</v>
      </c>
      <c r="AX457" s="74">
        <f t="shared" si="163"/>
        <v>5572300.0351200001</v>
      </c>
      <c r="AY457" s="75">
        <f t="shared" si="164"/>
        <v>1873198.6180880012</v>
      </c>
      <c r="AZ457" s="74">
        <v>0</v>
      </c>
      <c r="BA457" s="74">
        <v>0</v>
      </c>
      <c r="BB457" s="74">
        <v>0</v>
      </c>
      <c r="BC457" s="79">
        <v>0</v>
      </c>
      <c r="BD457" s="79">
        <v>0</v>
      </c>
      <c r="BE457" s="79">
        <v>0</v>
      </c>
      <c r="BF457" s="77">
        <v>0</v>
      </c>
      <c r="BG457" s="344">
        <f t="shared" si="165"/>
        <v>7445498.6532080015</v>
      </c>
      <c r="BH457" s="187">
        <f t="shared" si="166"/>
        <v>74814282</v>
      </c>
      <c r="BJ457" s="50">
        <v>13254</v>
      </c>
      <c r="BK457" s="50" t="s">
        <v>3791</v>
      </c>
      <c r="BM457" s="50">
        <f t="shared" si="167"/>
        <v>0</v>
      </c>
    </row>
    <row r="458" spans="1:65" s="50" customFormat="1" ht="24" customHeight="1" x14ac:dyDescent="0.2">
      <c r="A458" s="181">
        <f t="shared" si="147"/>
        <v>2655495</v>
      </c>
      <c r="B458" s="296">
        <v>283</v>
      </c>
      <c r="C458" s="264">
        <v>46</v>
      </c>
      <c r="D458" s="297">
        <v>13255</v>
      </c>
      <c r="E458" s="241" t="s">
        <v>1509</v>
      </c>
      <c r="F458" s="242" t="s">
        <v>1221</v>
      </c>
      <c r="G458" s="285" t="s">
        <v>137</v>
      </c>
      <c r="H458" s="272" t="s">
        <v>88</v>
      </c>
      <c r="I458" s="292" t="s">
        <v>2717</v>
      </c>
      <c r="J458" s="64" t="s">
        <v>1510</v>
      </c>
      <c r="K458" s="64" t="s">
        <v>1511</v>
      </c>
      <c r="L458" s="64" t="s">
        <v>88</v>
      </c>
      <c r="M458" s="290" t="s">
        <v>137</v>
      </c>
      <c r="N458" s="243" t="s">
        <v>2410</v>
      </c>
      <c r="O458" s="64"/>
      <c r="P458" s="89"/>
      <c r="Q458" s="243">
        <v>30</v>
      </c>
      <c r="R458" s="245">
        <v>120</v>
      </c>
      <c r="S458" s="245">
        <v>110</v>
      </c>
      <c r="T458" s="245">
        <v>29.33</v>
      </c>
      <c r="U458" s="89">
        <v>0</v>
      </c>
      <c r="V458" s="260">
        <v>12</v>
      </c>
      <c r="W458" s="98">
        <v>0</v>
      </c>
      <c r="X458" s="83">
        <v>0</v>
      </c>
      <c r="Y458" s="98">
        <v>1</v>
      </c>
      <c r="Z458" s="64">
        <v>0</v>
      </c>
      <c r="AA458" s="315">
        <v>885165</v>
      </c>
      <c r="AB458" s="315">
        <v>46667</v>
      </c>
      <c r="AC458" s="316">
        <f t="shared" si="148"/>
        <v>931832</v>
      </c>
      <c r="AD458" s="74">
        <v>4500000</v>
      </c>
      <c r="AE458" s="74">
        <v>6000000</v>
      </c>
      <c r="AF458" s="334">
        <f t="shared" si="149"/>
        <v>177895.19999999998</v>
      </c>
      <c r="AG458" s="112">
        <f t="shared" si="150"/>
        <v>26554950</v>
      </c>
      <c r="AH458" s="74">
        <f t="shared" si="151"/>
        <v>1400010</v>
      </c>
      <c r="AI458" s="74">
        <f t="shared" si="152"/>
        <v>21347423.999999996</v>
      </c>
      <c r="AJ458" s="74">
        <f t="shared" si="153"/>
        <v>0</v>
      </c>
      <c r="AK458" s="74">
        <f t="shared" si="154"/>
        <v>4500000</v>
      </c>
      <c r="AL458" s="74">
        <f t="shared" si="155"/>
        <v>6000000</v>
      </c>
      <c r="AM458" s="74">
        <f t="shared" si="156"/>
        <v>4892117.9999999991</v>
      </c>
      <c r="AN458" s="74">
        <f t="shared" si="157"/>
        <v>5217666.2159999991</v>
      </c>
      <c r="AO458" s="74">
        <f t="shared" si="158"/>
        <v>0</v>
      </c>
      <c r="AP458" s="74">
        <f t="shared" si="159"/>
        <v>2400000</v>
      </c>
      <c r="AQ458" s="74">
        <v>0</v>
      </c>
      <c r="AR458" s="74">
        <v>0</v>
      </c>
      <c r="AS458" s="74">
        <v>0</v>
      </c>
      <c r="AT458" s="79">
        <v>0</v>
      </c>
      <c r="AU458" s="81">
        <f t="shared" si="160"/>
        <v>72312168.216000006</v>
      </c>
      <c r="AV458" s="112">
        <f t="shared" si="161"/>
        <v>54350316.440880008</v>
      </c>
      <c r="AW458" s="74">
        <f t="shared" si="162"/>
        <v>72312168.215999991</v>
      </c>
      <c r="AX458" s="74">
        <f t="shared" si="163"/>
        <v>5061851.7751199994</v>
      </c>
      <c r="AY458" s="75">
        <f t="shared" si="164"/>
        <v>1435031.644088001</v>
      </c>
      <c r="AZ458" s="74">
        <v>0</v>
      </c>
      <c r="BA458" s="74">
        <v>0</v>
      </c>
      <c r="BB458" s="74">
        <v>0</v>
      </c>
      <c r="BC458" s="79">
        <v>0</v>
      </c>
      <c r="BD458" s="79">
        <v>0</v>
      </c>
      <c r="BE458" s="79">
        <v>0</v>
      </c>
      <c r="BF458" s="77">
        <v>0</v>
      </c>
      <c r="BG458" s="344">
        <f t="shared" si="165"/>
        <v>6496883.4192080004</v>
      </c>
      <c r="BH458" s="187">
        <f t="shared" si="166"/>
        <v>65815284</v>
      </c>
      <c r="BJ458" s="50">
        <v>13255</v>
      </c>
      <c r="BK458" s="50" t="s">
        <v>3792</v>
      </c>
      <c r="BM458" s="50">
        <f t="shared" si="167"/>
        <v>0</v>
      </c>
    </row>
    <row r="459" spans="1:65" s="50" customFormat="1" ht="24" customHeight="1" x14ac:dyDescent="0.2">
      <c r="A459" s="181">
        <f t="shared" si="147"/>
        <v>2655495</v>
      </c>
      <c r="B459" s="296">
        <v>241</v>
      </c>
      <c r="C459" s="264">
        <v>4</v>
      </c>
      <c r="D459" s="297">
        <v>13256</v>
      </c>
      <c r="E459" s="241" t="s">
        <v>467</v>
      </c>
      <c r="F459" s="242" t="s">
        <v>1512</v>
      </c>
      <c r="G459" s="285" t="s">
        <v>137</v>
      </c>
      <c r="H459" s="272" t="s">
        <v>88</v>
      </c>
      <c r="I459" s="292" t="s">
        <v>2675</v>
      </c>
      <c r="J459" s="64" t="s">
        <v>1513</v>
      </c>
      <c r="K459" s="64" t="s">
        <v>1514</v>
      </c>
      <c r="L459" s="64" t="s">
        <v>88</v>
      </c>
      <c r="M459" s="290" t="s">
        <v>137</v>
      </c>
      <c r="N459" s="243" t="s">
        <v>2410</v>
      </c>
      <c r="O459" s="64"/>
      <c r="P459" s="89"/>
      <c r="Q459" s="243">
        <v>30</v>
      </c>
      <c r="R459" s="245">
        <v>120</v>
      </c>
      <c r="S459" s="245">
        <v>110</v>
      </c>
      <c r="T459" s="245">
        <v>29.33</v>
      </c>
      <c r="U459" s="89">
        <v>0</v>
      </c>
      <c r="V459" s="260">
        <v>15</v>
      </c>
      <c r="W459" s="98">
        <v>0</v>
      </c>
      <c r="X459" s="83">
        <v>0</v>
      </c>
      <c r="Y459" s="98">
        <v>0</v>
      </c>
      <c r="Z459" s="64">
        <v>0</v>
      </c>
      <c r="AA459" s="315">
        <v>885165</v>
      </c>
      <c r="AB459" s="315">
        <v>46667</v>
      </c>
      <c r="AC459" s="316">
        <f t="shared" si="148"/>
        <v>931832</v>
      </c>
      <c r="AD459" s="74">
        <v>4500000</v>
      </c>
      <c r="AE459" s="74">
        <v>6000000</v>
      </c>
      <c r="AF459" s="334">
        <f t="shared" si="149"/>
        <v>177895.19999999998</v>
      </c>
      <c r="AG459" s="112">
        <f t="shared" si="150"/>
        <v>26554950</v>
      </c>
      <c r="AH459" s="74">
        <f t="shared" si="151"/>
        <v>1400010</v>
      </c>
      <c r="AI459" s="74">
        <f t="shared" si="152"/>
        <v>21347423.999999996</v>
      </c>
      <c r="AJ459" s="74">
        <f t="shared" si="153"/>
        <v>0</v>
      </c>
      <c r="AK459" s="74">
        <f t="shared" si="154"/>
        <v>4500000</v>
      </c>
      <c r="AL459" s="74">
        <f t="shared" si="155"/>
        <v>6000000</v>
      </c>
      <c r="AM459" s="74">
        <f t="shared" si="156"/>
        <v>4892117.9999999991</v>
      </c>
      <c r="AN459" s="74">
        <f t="shared" si="157"/>
        <v>5217666.2159999991</v>
      </c>
      <c r="AO459" s="74">
        <f t="shared" si="158"/>
        <v>0</v>
      </c>
      <c r="AP459" s="74">
        <f t="shared" si="159"/>
        <v>3000000</v>
      </c>
      <c r="AQ459" s="74">
        <v>0</v>
      </c>
      <c r="AR459" s="74">
        <v>0</v>
      </c>
      <c r="AS459" s="74">
        <v>0</v>
      </c>
      <c r="AT459" s="79">
        <v>0</v>
      </c>
      <c r="AU459" s="81">
        <f t="shared" si="160"/>
        <v>72912168.216000006</v>
      </c>
      <c r="AV459" s="112">
        <f t="shared" si="161"/>
        <v>54308316.440880008</v>
      </c>
      <c r="AW459" s="74">
        <f t="shared" si="162"/>
        <v>72912168.215999991</v>
      </c>
      <c r="AX459" s="74">
        <f t="shared" si="163"/>
        <v>5103851.7751199994</v>
      </c>
      <c r="AY459" s="75">
        <f t="shared" si="164"/>
        <v>1430831.644088001</v>
      </c>
      <c r="AZ459" s="74">
        <v>0</v>
      </c>
      <c r="BA459" s="74">
        <v>0</v>
      </c>
      <c r="BB459" s="74">
        <v>0</v>
      </c>
      <c r="BC459" s="79">
        <v>0</v>
      </c>
      <c r="BD459" s="79">
        <v>0</v>
      </c>
      <c r="BE459" s="79">
        <v>0</v>
      </c>
      <c r="BF459" s="77">
        <v>0</v>
      </c>
      <c r="BG459" s="344">
        <f t="shared" si="165"/>
        <v>6534683.4192080004</v>
      </c>
      <c r="BH459" s="187">
        <f t="shared" si="166"/>
        <v>66377484</v>
      </c>
      <c r="BJ459" s="50">
        <v>13256</v>
      </c>
      <c r="BK459" s="50" t="s">
        <v>3793</v>
      </c>
      <c r="BM459" s="50">
        <f t="shared" si="167"/>
        <v>0</v>
      </c>
    </row>
    <row r="460" spans="1:65" s="50" customFormat="1" ht="24" customHeight="1" x14ac:dyDescent="0.2">
      <c r="A460" s="181">
        <f t="shared" si="147"/>
        <v>2655495</v>
      </c>
      <c r="B460" s="296">
        <v>333</v>
      </c>
      <c r="C460" s="264">
        <v>97</v>
      </c>
      <c r="D460" s="297">
        <v>13257</v>
      </c>
      <c r="E460" s="241" t="s">
        <v>158</v>
      </c>
      <c r="F460" s="242" t="s">
        <v>1515</v>
      </c>
      <c r="G460" s="285" t="s">
        <v>137</v>
      </c>
      <c r="H460" s="272" t="s">
        <v>88</v>
      </c>
      <c r="I460" s="292" t="s">
        <v>2767</v>
      </c>
      <c r="J460" s="64" t="s">
        <v>1516</v>
      </c>
      <c r="K460" s="64" t="s">
        <v>1517</v>
      </c>
      <c r="L460" s="64" t="s">
        <v>88</v>
      </c>
      <c r="M460" s="290" t="s">
        <v>137</v>
      </c>
      <c r="N460" s="98"/>
      <c r="O460" s="64"/>
      <c r="P460" s="244" t="s">
        <v>2410</v>
      </c>
      <c r="Q460" s="243">
        <v>30</v>
      </c>
      <c r="R460" s="245">
        <v>120</v>
      </c>
      <c r="S460" s="245">
        <v>220</v>
      </c>
      <c r="T460" s="245">
        <v>29.33</v>
      </c>
      <c r="U460" s="89">
        <v>0</v>
      </c>
      <c r="V460" s="260">
        <v>25</v>
      </c>
      <c r="W460" s="98">
        <v>0</v>
      </c>
      <c r="X460" s="83">
        <v>0</v>
      </c>
      <c r="Y460" s="98">
        <v>0</v>
      </c>
      <c r="Z460" s="64">
        <v>0</v>
      </c>
      <c r="AA460" s="315">
        <v>885165</v>
      </c>
      <c r="AB460" s="315">
        <v>46667</v>
      </c>
      <c r="AC460" s="316">
        <f t="shared" si="148"/>
        <v>931832</v>
      </c>
      <c r="AD460" s="74">
        <v>4500000</v>
      </c>
      <c r="AE460" s="74">
        <v>6000000</v>
      </c>
      <c r="AF460" s="334">
        <f t="shared" si="149"/>
        <v>177895.19999999998</v>
      </c>
      <c r="AG460" s="112">
        <f t="shared" si="150"/>
        <v>26554950</v>
      </c>
      <c r="AH460" s="74">
        <f t="shared" si="151"/>
        <v>1400010</v>
      </c>
      <c r="AI460" s="74">
        <f t="shared" si="152"/>
        <v>21347423.999999996</v>
      </c>
      <c r="AJ460" s="74">
        <f t="shared" si="153"/>
        <v>0</v>
      </c>
      <c r="AK460" s="74">
        <f t="shared" si="154"/>
        <v>4500000</v>
      </c>
      <c r="AL460" s="74">
        <f t="shared" si="155"/>
        <v>6000000</v>
      </c>
      <c r="AM460" s="74">
        <f t="shared" si="156"/>
        <v>9784235.9999999981</v>
      </c>
      <c r="AN460" s="74">
        <f t="shared" si="157"/>
        <v>5217666.2159999991</v>
      </c>
      <c r="AO460" s="74">
        <f t="shared" si="158"/>
        <v>0</v>
      </c>
      <c r="AP460" s="74">
        <f t="shared" si="159"/>
        <v>5000000</v>
      </c>
      <c r="AQ460" s="74">
        <v>0</v>
      </c>
      <c r="AR460" s="74">
        <v>0</v>
      </c>
      <c r="AS460" s="74">
        <v>0</v>
      </c>
      <c r="AT460" s="79">
        <v>0</v>
      </c>
      <c r="AU460" s="81">
        <f t="shared" si="160"/>
        <v>79804286.216000006</v>
      </c>
      <c r="AV460" s="112">
        <f t="shared" si="161"/>
        <v>58717986.18088001</v>
      </c>
      <c r="AW460" s="74">
        <f t="shared" si="162"/>
        <v>79804286.215999991</v>
      </c>
      <c r="AX460" s="74">
        <f t="shared" si="163"/>
        <v>5586300.0351200001</v>
      </c>
      <c r="AY460" s="75">
        <f t="shared" si="164"/>
        <v>1871798.6180880012</v>
      </c>
      <c r="AZ460" s="74">
        <v>0</v>
      </c>
      <c r="BA460" s="74">
        <v>0</v>
      </c>
      <c r="BB460" s="74">
        <v>0</v>
      </c>
      <c r="BC460" s="79">
        <v>0</v>
      </c>
      <c r="BD460" s="79">
        <v>0</v>
      </c>
      <c r="BE460" s="79">
        <v>0</v>
      </c>
      <c r="BF460" s="77">
        <v>0</v>
      </c>
      <c r="BG460" s="344">
        <f t="shared" si="165"/>
        <v>7458098.6532080015</v>
      </c>
      <c r="BH460" s="187">
        <f t="shared" si="166"/>
        <v>72346187</v>
      </c>
      <c r="BJ460" s="50">
        <v>13257</v>
      </c>
      <c r="BK460" s="50" t="s">
        <v>3794</v>
      </c>
      <c r="BM460" s="50">
        <f t="shared" si="167"/>
        <v>0</v>
      </c>
    </row>
    <row r="461" spans="1:65" s="50" customFormat="1" ht="24" customHeight="1" x14ac:dyDescent="0.2">
      <c r="A461" s="181">
        <f t="shared" si="147"/>
        <v>2655495</v>
      </c>
      <c r="B461" s="296">
        <v>336</v>
      </c>
      <c r="C461" s="264">
        <v>100</v>
      </c>
      <c r="D461" s="297">
        <v>13258</v>
      </c>
      <c r="E461" s="241" t="s">
        <v>279</v>
      </c>
      <c r="F461" s="242" t="s">
        <v>780</v>
      </c>
      <c r="G461" s="285" t="s">
        <v>137</v>
      </c>
      <c r="H461" s="272" t="s">
        <v>88</v>
      </c>
      <c r="I461" s="292" t="s">
        <v>2770</v>
      </c>
      <c r="J461" s="64" t="s">
        <v>1518</v>
      </c>
      <c r="K461" s="64" t="s">
        <v>1519</v>
      </c>
      <c r="L461" s="64" t="s">
        <v>88</v>
      </c>
      <c r="M461" s="290" t="s">
        <v>137</v>
      </c>
      <c r="N461" s="243" t="s">
        <v>2410</v>
      </c>
      <c r="O461" s="64"/>
      <c r="P461" s="89"/>
      <c r="Q461" s="243">
        <v>30</v>
      </c>
      <c r="R461" s="245">
        <v>120</v>
      </c>
      <c r="S461" s="245">
        <v>110</v>
      </c>
      <c r="T461" s="245">
        <v>29.33</v>
      </c>
      <c r="U461" s="89">
        <v>0</v>
      </c>
      <c r="V461" s="260">
        <v>23</v>
      </c>
      <c r="W461" s="98">
        <v>0</v>
      </c>
      <c r="X461" s="83">
        <v>0</v>
      </c>
      <c r="Y461" s="98">
        <v>1</v>
      </c>
      <c r="Z461" s="64">
        <v>1</v>
      </c>
      <c r="AA461" s="315">
        <v>885165</v>
      </c>
      <c r="AB461" s="315">
        <v>46667</v>
      </c>
      <c r="AC461" s="316">
        <f t="shared" si="148"/>
        <v>931832</v>
      </c>
      <c r="AD461" s="74">
        <v>4500000</v>
      </c>
      <c r="AE461" s="74">
        <v>6000000</v>
      </c>
      <c r="AF461" s="334">
        <f t="shared" si="149"/>
        <v>177895.19999999998</v>
      </c>
      <c r="AG461" s="112">
        <f t="shared" si="150"/>
        <v>26554950</v>
      </c>
      <c r="AH461" s="74">
        <f t="shared" si="151"/>
        <v>1400010</v>
      </c>
      <c r="AI461" s="74">
        <f t="shared" si="152"/>
        <v>21347423.999999996</v>
      </c>
      <c r="AJ461" s="74">
        <f t="shared" si="153"/>
        <v>2655495</v>
      </c>
      <c r="AK461" s="74">
        <f t="shared" si="154"/>
        <v>4500000</v>
      </c>
      <c r="AL461" s="74">
        <f t="shared" si="155"/>
        <v>6000000</v>
      </c>
      <c r="AM461" s="74">
        <f t="shared" si="156"/>
        <v>4892117.9999999991</v>
      </c>
      <c r="AN461" s="74">
        <f t="shared" si="157"/>
        <v>5217666.2159999991</v>
      </c>
      <c r="AO461" s="74">
        <f t="shared" si="158"/>
        <v>0</v>
      </c>
      <c r="AP461" s="74">
        <f t="shared" si="159"/>
        <v>4600000</v>
      </c>
      <c r="AQ461" s="74">
        <v>0</v>
      </c>
      <c r="AR461" s="74">
        <v>0</v>
      </c>
      <c r="AS461" s="74">
        <v>0</v>
      </c>
      <c r="AT461" s="79">
        <v>0</v>
      </c>
      <c r="AU461" s="81">
        <f t="shared" si="160"/>
        <v>77167663.216000006</v>
      </c>
      <c r="AV461" s="112">
        <f t="shared" si="161"/>
        <v>54196316.440880008</v>
      </c>
      <c r="AW461" s="74">
        <f t="shared" si="162"/>
        <v>74512168.215999991</v>
      </c>
      <c r="AX461" s="74">
        <f t="shared" si="163"/>
        <v>5215851.7751199994</v>
      </c>
      <c r="AY461" s="75">
        <f t="shared" si="164"/>
        <v>1419631.644088001</v>
      </c>
      <c r="AZ461" s="74">
        <v>0</v>
      </c>
      <c r="BA461" s="74">
        <v>0</v>
      </c>
      <c r="BB461" s="74">
        <v>0</v>
      </c>
      <c r="BC461" s="79">
        <v>0</v>
      </c>
      <c r="BD461" s="79">
        <v>0</v>
      </c>
      <c r="BE461" s="79">
        <v>0</v>
      </c>
      <c r="BF461" s="77">
        <v>0</v>
      </c>
      <c r="BG461" s="344">
        <f t="shared" si="165"/>
        <v>6635483.4192080004</v>
      </c>
      <c r="BH461" s="187">
        <f t="shared" si="166"/>
        <v>70532179</v>
      </c>
      <c r="BJ461" s="50">
        <v>13258</v>
      </c>
      <c r="BK461" s="50" t="s">
        <v>3795</v>
      </c>
      <c r="BM461" s="50">
        <f t="shared" si="167"/>
        <v>0</v>
      </c>
    </row>
    <row r="462" spans="1:65" s="50" customFormat="1" ht="24" customHeight="1" x14ac:dyDescent="0.2">
      <c r="A462" s="181">
        <f t="shared" si="147"/>
        <v>2655495</v>
      </c>
      <c r="B462" s="296">
        <v>371</v>
      </c>
      <c r="C462" s="264">
        <v>135</v>
      </c>
      <c r="D462" s="297">
        <v>13259</v>
      </c>
      <c r="E462" s="241" t="s">
        <v>131</v>
      </c>
      <c r="F462" s="242" t="s">
        <v>1520</v>
      </c>
      <c r="G462" s="285" t="s">
        <v>137</v>
      </c>
      <c r="H462" s="272" t="s">
        <v>88</v>
      </c>
      <c r="I462" s="288" t="s">
        <v>2805</v>
      </c>
      <c r="J462" s="66" t="s">
        <v>1521</v>
      </c>
      <c r="K462" s="66" t="s">
        <v>1522</v>
      </c>
      <c r="L462" s="66" t="s">
        <v>88</v>
      </c>
      <c r="M462" s="290" t="s">
        <v>137</v>
      </c>
      <c r="N462" s="243" t="s">
        <v>2410</v>
      </c>
      <c r="O462" s="66"/>
      <c r="P462" s="91"/>
      <c r="Q462" s="243">
        <v>30</v>
      </c>
      <c r="R462" s="245">
        <v>120</v>
      </c>
      <c r="S462" s="245">
        <v>110</v>
      </c>
      <c r="T462" s="245">
        <v>29.33</v>
      </c>
      <c r="U462" s="89">
        <v>0</v>
      </c>
      <c r="V462" s="260">
        <v>15</v>
      </c>
      <c r="W462" s="98">
        <v>0</v>
      </c>
      <c r="X462" s="83">
        <v>0</v>
      </c>
      <c r="Y462" s="98">
        <v>1</v>
      </c>
      <c r="Z462" s="64">
        <v>0</v>
      </c>
      <c r="AA462" s="315">
        <v>885165</v>
      </c>
      <c r="AB462" s="315">
        <v>0</v>
      </c>
      <c r="AC462" s="316">
        <f t="shared" si="148"/>
        <v>885165</v>
      </c>
      <c r="AD462" s="74">
        <v>4500000</v>
      </c>
      <c r="AE462" s="74">
        <v>6000000</v>
      </c>
      <c r="AF462" s="334">
        <f t="shared" si="149"/>
        <v>168986.04545454544</v>
      </c>
      <c r="AG462" s="112">
        <f t="shared" si="150"/>
        <v>26554950</v>
      </c>
      <c r="AH462" s="74">
        <f t="shared" si="151"/>
        <v>0</v>
      </c>
      <c r="AI462" s="74">
        <f t="shared" si="152"/>
        <v>20278325.454545453</v>
      </c>
      <c r="AJ462" s="74">
        <f t="shared" si="153"/>
        <v>0</v>
      </c>
      <c r="AK462" s="74">
        <f t="shared" si="154"/>
        <v>4500000</v>
      </c>
      <c r="AL462" s="74">
        <f t="shared" si="155"/>
        <v>6000000</v>
      </c>
      <c r="AM462" s="74">
        <f t="shared" si="156"/>
        <v>4647116.25</v>
      </c>
      <c r="AN462" s="74">
        <f t="shared" si="157"/>
        <v>4956360.7131818179</v>
      </c>
      <c r="AO462" s="74">
        <f t="shared" si="158"/>
        <v>0</v>
      </c>
      <c r="AP462" s="74">
        <f t="shared" si="159"/>
        <v>3000000</v>
      </c>
      <c r="AQ462" s="74">
        <v>0</v>
      </c>
      <c r="AR462" s="74">
        <v>0</v>
      </c>
      <c r="AS462" s="74">
        <v>0</v>
      </c>
      <c r="AT462" s="79">
        <v>0</v>
      </c>
      <c r="AU462" s="81">
        <f t="shared" si="160"/>
        <v>69936752.417727262</v>
      </c>
      <c r="AV462" s="112">
        <f t="shared" si="161"/>
        <v>51541179.748486355</v>
      </c>
      <c r="AW462" s="74">
        <f t="shared" si="162"/>
        <v>69936752.417727262</v>
      </c>
      <c r="AX462" s="74">
        <f t="shared" si="163"/>
        <v>4895572.6692409087</v>
      </c>
      <c r="AY462" s="75">
        <f t="shared" si="164"/>
        <v>1154117.9748486355</v>
      </c>
      <c r="AZ462" s="74">
        <v>0</v>
      </c>
      <c r="BA462" s="74">
        <v>0</v>
      </c>
      <c r="BB462" s="74">
        <v>0</v>
      </c>
      <c r="BC462" s="79">
        <v>0</v>
      </c>
      <c r="BD462" s="79">
        <v>0</v>
      </c>
      <c r="BE462" s="79">
        <v>0</v>
      </c>
      <c r="BF462" s="77">
        <v>0</v>
      </c>
      <c r="BG462" s="344">
        <f t="shared" si="165"/>
        <v>6049690.6440895442</v>
      </c>
      <c r="BH462" s="187">
        <f t="shared" si="166"/>
        <v>63887061</v>
      </c>
      <c r="BJ462" s="50">
        <v>13259</v>
      </c>
      <c r="BK462" s="50" t="s">
        <v>3796</v>
      </c>
      <c r="BM462" s="50">
        <f t="shared" si="167"/>
        <v>0</v>
      </c>
    </row>
    <row r="463" spans="1:65" s="50" customFormat="1" ht="24" customHeight="1" x14ac:dyDescent="0.2">
      <c r="A463" s="181">
        <f t="shared" si="147"/>
        <v>2655495</v>
      </c>
      <c r="B463" s="296">
        <v>379</v>
      </c>
      <c r="C463" s="264">
        <v>144</v>
      </c>
      <c r="D463" s="297">
        <v>13260</v>
      </c>
      <c r="E463" s="241" t="s">
        <v>85</v>
      </c>
      <c r="F463" s="242" t="s">
        <v>1523</v>
      </c>
      <c r="G463" s="285" t="s">
        <v>137</v>
      </c>
      <c r="H463" s="272" t="s">
        <v>88</v>
      </c>
      <c r="I463" s="292" t="s">
        <v>2813</v>
      </c>
      <c r="J463" s="67" t="s">
        <v>1524</v>
      </c>
      <c r="K463" s="64" t="s">
        <v>1525</v>
      </c>
      <c r="L463" s="64" t="s">
        <v>88</v>
      </c>
      <c r="M463" s="290" t="s">
        <v>137</v>
      </c>
      <c r="N463" s="243" t="s">
        <v>2410</v>
      </c>
      <c r="O463" s="64"/>
      <c r="P463" s="89"/>
      <c r="Q463" s="243">
        <v>30</v>
      </c>
      <c r="R463" s="245">
        <v>120</v>
      </c>
      <c r="S463" s="245">
        <v>110</v>
      </c>
      <c r="T463" s="245">
        <v>29.33</v>
      </c>
      <c r="U463" s="89">
        <v>0</v>
      </c>
      <c r="V463" s="260">
        <v>15</v>
      </c>
      <c r="W463" s="98">
        <v>0</v>
      </c>
      <c r="X463" s="83">
        <v>0</v>
      </c>
      <c r="Y463" s="98">
        <v>0</v>
      </c>
      <c r="Z463" s="64">
        <v>0</v>
      </c>
      <c r="AA463" s="315">
        <v>885165</v>
      </c>
      <c r="AB463" s="315">
        <v>0</v>
      </c>
      <c r="AC463" s="316">
        <f t="shared" si="148"/>
        <v>885165</v>
      </c>
      <c r="AD463" s="74">
        <v>4500000</v>
      </c>
      <c r="AE463" s="74">
        <v>6000000</v>
      </c>
      <c r="AF463" s="334">
        <f t="shared" si="149"/>
        <v>168986.04545454544</v>
      </c>
      <c r="AG463" s="112">
        <f t="shared" si="150"/>
        <v>26554950</v>
      </c>
      <c r="AH463" s="74">
        <f t="shared" si="151"/>
        <v>0</v>
      </c>
      <c r="AI463" s="74">
        <f t="shared" si="152"/>
        <v>20278325.454545453</v>
      </c>
      <c r="AJ463" s="74">
        <f t="shared" si="153"/>
        <v>0</v>
      </c>
      <c r="AK463" s="74">
        <f t="shared" si="154"/>
        <v>4500000</v>
      </c>
      <c r="AL463" s="74">
        <f t="shared" si="155"/>
        <v>6000000</v>
      </c>
      <c r="AM463" s="74">
        <f t="shared" si="156"/>
        <v>4647116.25</v>
      </c>
      <c r="AN463" s="74">
        <f t="shared" si="157"/>
        <v>4956360.7131818179</v>
      </c>
      <c r="AO463" s="74">
        <f t="shared" si="158"/>
        <v>0</v>
      </c>
      <c r="AP463" s="74">
        <f t="shared" si="159"/>
        <v>3000000</v>
      </c>
      <c r="AQ463" s="74">
        <v>0</v>
      </c>
      <c r="AR463" s="74">
        <v>0</v>
      </c>
      <c r="AS463" s="74">
        <v>0</v>
      </c>
      <c r="AT463" s="79">
        <v>0</v>
      </c>
      <c r="AU463" s="81">
        <f t="shared" si="160"/>
        <v>69936752.417727262</v>
      </c>
      <c r="AV463" s="112">
        <f t="shared" si="161"/>
        <v>51541179.748486355</v>
      </c>
      <c r="AW463" s="74">
        <f t="shared" si="162"/>
        <v>69936752.417727262</v>
      </c>
      <c r="AX463" s="74">
        <f t="shared" si="163"/>
        <v>4895572.6692409087</v>
      </c>
      <c r="AY463" s="75">
        <f t="shared" si="164"/>
        <v>1154117.9748486355</v>
      </c>
      <c r="AZ463" s="74">
        <v>0</v>
      </c>
      <c r="BA463" s="74">
        <v>0</v>
      </c>
      <c r="BB463" s="74">
        <v>0</v>
      </c>
      <c r="BC463" s="79">
        <v>0</v>
      </c>
      <c r="BD463" s="79">
        <v>0</v>
      </c>
      <c r="BE463" s="79">
        <v>0</v>
      </c>
      <c r="BF463" s="77">
        <v>0</v>
      </c>
      <c r="BG463" s="344">
        <f t="shared" si="165"/>
        <v>6049690.6440895442</v>
      </c>
      <c r="BH463" s="187">
        <f t="shared" si="166"/>
        <v>63887061</v>
      </c>
      <c r="BJ463" s="50">
        <v>13260</v>
      </c>
      <c r="BK463" s="50" t="s">
        <v>3797</v>
      </c>
      <c r="BM463" s="50">
        <f t="shared" si="167"/>
        <v>0</v>
      </c>
    </row>
    <row r="464" spans="1:65" s="50" customFormat="1" ht="24" customHeight="1" x14ac:dyDescent="0.2">
      <c r="A464" s="181">
        <f t="shared" si="147"/>
        <v>2655495</v>
      </c>
      <c r="B464" s="296">
        <v>248</v>
      </c>
      <c r="C464" s="264">
        <v>11</v>
      </c>
      <c r="D464" s="297">
        <v>13261</v>
      </c>
      <c r="E464" s="241" t="s">
        <v>1194</v>
      </c>
      <c r="F464" s="242" t="s">
        <v>812</v>
      </c>
      <c r="G464" s="285" t="s">
        <v>137</v>
      </c>
      <c r="H464" s="272" t="s">
        <v>88</v>
      </c>
      <c r="I464" s="288" t="s">
        <v>2682</v>
      </c>
      <c r="J464" s="66" t="s">
        <v>1526</v>
      </c>
      <c r="K464" s="66" t="s">
        <v>1527</v>
      </c>
      <c r="L464" s="66" t="s">
        <v>88</v>
      </c>
      <c r="M464" s="290" t="s">
        <v>137</v>
      </c>
      <c r="N464" s="98"/>
      <c r="O464" s="66"/>
      <c r="P464" s="244" t="s">
        <v>2410</v>
      </c>
      <c r="Q464" s="243">
        <v>30</v>
      </c>
      <c r="R464" s="245">
        <v>120</v>
      </c>
      <c r="S464" s="245">
        <v>220</v>
      </c>
      <c r="T464" s="245">
        <v>29.33</v>
      </c>
      <c r="U464" s="89">
        <v>0</v>
      </c>
      <c r="V464" s="260">
        <v>14</v>
      </c>
      <c r="W464" s="98">
        <v>0</v>
      </c>
      <c r="X464" s="83">
        <v>0</v>
      </c>
      <c r="Y464" s="98">
        <v>2</v>
      </c>
      <c r="Z464" s="64">
        <v>2</v>
      </c>
      <c r="AA464" s="315">
        <v>885165</v>
      </c>
      <c r="AB464" s="315">
        <v>46667</v>
      </c>
      <c r="AC464" s="316">
        <f t="shared" si="148"/>
        <v>931832</v>
      </c>
      <c r="AD464" s="74">
        <v>4500000</v>
      </c>
      <c r="AE464" s="74">
        <v>6000000</v>
      </c>
      <c r="AF464" s="334">
        <f t="shared" si="149"/>
        <v>177895.19999999998</v>
      </c>
      <c r="AG464" s="112">
        <f t="shared" si="150"/>
        <v>26554950</v>
      </c>
      <c r="AH464" s="74">
        <f t="shared" si="151"/>
        <v>1400010</v>
      </c>
      <c r="AI464" s="74">
        <f t="shared" si="152"/>
        <v>21347423.999999996</v>
      </c>
      <c r="AJ464" s="74">
        <f t="shared" si="153"/>
        <v>5310990</v>
      </c>
      <c r="AK464" s="74">
        <f t="shared" si="154"/>
        <v>4500000</v>
      </c>
      <c r="AL464" s="74">
        <f t="shared" si="155"/>
        <v>6000000</v>
      </c>
      <c r="AM464" s="74">
        <f t="shared" si="156"/>
        <v>9784235.9999999981</v>
      </c>
      <c r="AN464" s="74">
        <f t="shared" si="157"/>
        <v>5217666.2159999991</v>
      </c>
      <c r="AO464" s="74">
        <f t="shared" si="158"/>
        <v>0</v>
      </c>
      <c r="AP464" s="74">
        <f t="shared" si="159"/>
        <v>2800000</v>
      </c>
      <c r="AQ464" s="74">
        <v>0</v>
      </c>
      <c r="AR464" s="74">
        <v>0</v>
      </c>
      <c r="AS464" s="74">
        <v>0</v>
      </c>
      <c r="AT464" s="79">
        <v>0</v>
      </c>
      <c r="AU464" s="81">
        <f t="shared" si="160"/>
        <v>82915276.216000006</v>
      </c>
      <c r="AV464" s="112">
        <f t="shared" si="161"/>
        <v>58871986.18088001</v>
      </c>
      <c r="AW464" s="74">
        <f t="shared" si="162"/>
        <v>77604286.215999991</v>
      </c>
      <c r="AX464" s="74">
        <f t="shared" si="163"/>
        <v>5432300.0351200001</v>
      </c>
      <c r="AY464" s="75">
        <f t="shared" si="164"/>
        <v>1887198.6180880012</v>
      </c>
      <c r="AZ464" s="74">
        <v>0</v>
      </c>
      <c r="BA464" s="74">
        <v>0</v>
      </c>
      <c r="BB464" s="74">
        <v>0</v>
      </c>
      <c r="BC464" s="79">
        <v>0</v>
      </c>
      <c r="BD464" s="79">
        <v>0</v>
      </c>
      <c r="BE464" s="79">
        <v>0</v>
      </c>
      <c r="BF464" s="77">
        <v>0</v>
      </c>
      <c r="BG464" s="344">
        <f t="shared" si="165"/>
        <v>7319498.6532080015</v>
      </c>
      <c r="BH464" s="187">
        <f t="shared" si="166"/>
        <v>75595777</v>
      </c>
      <c r="BJ464" s="50">
        <v>13261</v>
      </c>
      <c r="BK464" s="50" t="s">
        <v>3798</v>
      </c>
      <c r="BM464" s="50">
        <f t="shared" si="167"/>
        <v>0</v>
      </c>
    </row>
    <row r="465" spans="1:65" s="50" customFormat="1" ht="24" customHeight="1" x14ac:dyDescent="0.2">
      <c r="A465" s="181">
        <f t="shared" si="147"/>
        <v>2655495</v>
      </c>
      <c r="B465" s="296">
        <v>302</v>
      </c>
      <c r="C465" s="264">
        <v>65</v>
      </c>
      <c r="D465" s="297">
        <v>13262</v>
      </c>
      <c r="E465" s="241" t="s">
        <v>190</v>
      </c>
      <c r="F465" s="242" t="s">
        <v>1110</v>
      </c>
      <c r="G465" s="285" t="s">
        <v>137</v>
      </c>
      <c r="H465" s="272" t="s">
        <v>88</v>
      </c>
      <c r="I465" s="288" t="s">
        <v>2736</v>
      </c>
      <c r="J465" s="66" t="s">
        <v>1528</v>
      </c>
      <c r="K465" s="66" t="s">
        <v>1529</v>
      </c>
      <c r="L465" s="66" t="s">
        <v>88</v>
      </c>
      <c r="M465" s="290" t="s">
        <v>137</v>
      </c>
      <c r="N465" s="243" t="s">
        <v>2410</v>
      </c>
      <c r="O465" s="66"/>
      <c r="P465" s="91"/>
      <c r="Q465" s="243">
        <v>30</v>
      </c>
      <c r="R465" s="245">
        <v>120</v>
      </c>
      <c r="S465" s="245">
        <v>110</v>
      </c>
      <c r="T465" s="245">
        <v>29.33</v>
      </c>
      <c r="U465" s="89">
        <v>0</v>
      </c>
      <c r="V465" s="260">
        <v>14</v>
      </c>
      <c r="W465" s="98">
        <v>0</v>
      </c>
      <c r="X465" s="83">
        <v>0</v>
      </c>
      <c r="Y465" s="98">
        <v>1</v>
      </c>
      <c r="Z465" s="64">
        <v>1</v>
      </c>
      <c r="AA465" s="315">
        <v>885165</v>
      </c>
      <c r="AB465" s="315">
        <v>46667</v>
      </c>
      <c r="AC465" s="316">
        <f t="shared" si="148"/>
        <v>931832</v>
      </c>
      <c r="AD465" s="74">
        <v>4500000</v>
      </c>
      <c r="AE465" s="74">
        <v>6000000</v>
      </c>
      <c r="AF465" s="334">
        <f t="shared" si="149"/>
        <v>177895.19999999998</v>
      </c>
      <c r="AG465" s="112">
        <f t="shared" si="150"/>
        <v>26554950</v>
      </c>
      <c r="AH465" s="74">
        <f t="shared" si="151"/>
        <v>1400010</v>
      </c>
      <c r="AI465" s="74">
        <f t="shared" si="152"/>
        <v>21347423.999999996</v>
      </c>
      <c r="AJ465" s="74">
        <f t="shared" si="153"/>
        <v>2655495</v>
      </c>
      <c r="AK465" s="74">
        <f t="shared" si="154"/>
        <v>4500000</v>
      </c>
      <c r="AL465" s="74">
        <f t="shared" si="155"/>
        <v>6000000</v>
      </c>
      <c r="AM465" s="74">
        <f t="shared" si="156"/>
        <v>4892117.9999999991</v>
      </c>
      <c r="AN465" s="74">
        <f t="shared" si="157"/>
        <v>5217666.2159999991</v>
      </c>
      <c r="AO465" s="74">
        <f t="shared" si="158"/>
        <v>0</v>
      </c>
      <c r="AP465" s="74">
        <f t="shared" si="159"/>
        <v>2800000</v>
      </c>
      <c r="AQ465" s="74">
        <v>0</v>
      </c>
      <c r="AR465" s="74">
        <v>0</v>
      </c>
      <c r="AS465" s="74">
        <v>0</v>
      </c>
      <c r="AT465" s="79">
        <v>0</v>
      </c>
      <c r="AU465" s="81">
        <f t="shared" si="160"/>
        <v>75367663.216000006</v>
      </c>
      <c r="AV465" s="112">
        <f t="shared" si="161"/>
        <v>54322316.440880008</v>
      </c>
      <c r="AW465" s="74">
        <f t="shared" si="162"/>
        <v>72712168.215999991</v>
      </c>
      <c r="AX465" s="74">
        <f t="shared" si="163"/>
        <v>5089851.7751199994</v>
      </c>
      <c r="AY465" s="75">
        <f t="shared" si="164"/>
        <v>1432231.644088001</v>
      </c>
      <c r="AZ465" s="74">
        <v>0</v>
      </c>
      <c r="BA465" s="74">
        <v>0</v>
      </c>
      <c r="BB465" s="74">
        <v>0</v>
      </c>
      <c r="BC465" s="79">
        <v>0</v>
      </c>
      <c r="BD465" s="79">
        <v>0</v>
      </c>
      <c r="BE465" s="79">
        <v>0</v>
      </c>
      <c r="BF465" s="77">
        <v>0</v>
      </c>
      <c r="BG465" s="344">
        <f t="shared" si="165"/>
        <v>6522083.4192080004</v>
      </c>
      <c r="BH465" s="187">
        <f t="shared" si="166"/>
        <v>68845579</v>
      </c>
      <c r="BJ465" s="50">
        <v>13262</v>
      </c>
      <c r="BK465" s="50" t="s">
        <v>3799</v>
      </c>
      <c r="BM465" s="50">
        <f t="shared" si="167"/>
        <v>0</v>
      </c>
    </row>
    <row r="466" spans="1:65" s="50" customFormat="1" ht="24" customHeight="1" x14ac:dyDescent="0.2">
      <c r="A466" s="181">
        <f t="shared" si="147"/>
        <v>2655495</v>
      </c>
      <c r="B466" s="296">
        <v>293</v>
      </c>
      <c r="C466" s="264">
        <v>56</v>
      </c>
      <c r="D466" s="297">
        <v>13263</v>
      </c>
      <c r="E466" s="241" t="s">
        <v>1387</v>
      </c>
      <c r="F466" s="242" t="s">
        <v>1530</v>
      </c>
      <c r="G466" s="285" t="s">
        <v>137</v>
      </c>
      <c r="H466" s="272" t="s">
        <v>88</v>
      </c>
      <c r="I466" s="349" t="s">
        <v>2727</v>
      </c>
      <c r="J466" s="67" t="s">
        <v>1531</v>
      </c>
      <c r="K466" s="67" t="s">
        <v>1532</v>
      </c>
      <c r="L466" s="67" t="s">
        <v>88</v>
      </c>
      <c r="M466" s="290" t="s">
        <v>137</v>
      </c>
      <c r="N466" s="99"/>
      <c r="O466" s="67"/>
      <c r="P466" s="244" t="s">
        <v>2410</v>
      </c>
      <c r="Q466" s="243">
        <v>30</v>
      </c>
      <c r="R466" s="245">
        <v>120</v>
      </c>
      <c r="S466" s="245">
        <v>220</v>
      </c>
      <c r="T466" s="245">
        <v>29.33</v>
      </c>
      <c r="U466" s="89">
        <v>0</v>
      </c>
      <c r="V466" s="260">
        <v>25</v>
      </c>
      <c r="W466" s="98">
        <v>0</v>
      </c>
      <c r="X466" s="83">
        <v>0</v>
      </c>
      <c r="Y466" s="98">
        <v>2</v>
      </c>
      <c r="Z466" s="64">
        <v>2</v>
      </c>
      <c r="AA466" s="315">
        <v>885165</v>
      </c>
      <c r="AB466" s="315">
        <v>46667</v>
      </c>
      <c r="AC466" s="316">
        <f t="shared" si="148"/>
        <v>931832</v>
      </c>
      <c r="AD466" s="74">
        <v>4500000</v>
      </c>
      <c r="AE466" s="74">
        <v>6000000</v>
      </c>
      <c r="AF466" s="334">
        <f t="shared" si="149"/>
        <v>177895.19999999998</v>
      </c>
      <c r="AG466" s="112">
        <f t="shared" si="150"/>
        <v>26554950</v>
      </c>
      <c r="AH466" s="74">
        <f t="shared" si="151"/>
        <v>1400010</v>
      </c>
      <c r="AI466" s="74">
        <f t="shared" si="152"/>
        <v>21347423.999999996</v>
      </c>
      <c r="AJ466" s="74">
        <f t="shared" si="153"/>
        <v>5310990</v>
      </c>
      <c r="AK466" s="74">
        <f t="shared" si="154"/>
        <v>4500000</v>
      </c>
      <c r="AL466" s="74">
        <f t="shared" si="155"/>
        <v>6000000</v>
      </c>
      <c r="AM466" s="74">
        <f t="shared" si="156"/>
        <v>9784235.9999999981</v>
      </c>
      <c r="AN466" s="74">
        <f t="shared" si="157"/>
        <v>5217666.2159999991</v>
      </c>
      <c r="AO466" s="74">
        <f t="shared" si="158"/>
        <v>0</v>
      </c>
      <c r="AP466" s="74">
        <f t="shared" si="159"/>
        <v>5000000</v>
      </c>
      <c r="AQ466" s="74">
        <v>0</v>
      </c>
      <c r="AR466" s="74">
        <v>0</v>
      </c>
      <c r="AS466" s="74">
        <v>0</v>
      </c>
      <c r="AT466" s="79">
        <v>0</v>
      </c>
      <c r="AU466" s="81">
        <f t="shared" si="160"/>
        <v>85115276.216000006</v>
      </c>
      <c r="AV466" s="112">
        <f t="shared" si="161"/>
        <v>58717986.18088001</v>
      </c>
      <c r="AW466" s="74">
        <f t="shared" si="162"/>
        <v>79804286.215999991</v>
      </c>
      <c r="AX466" s="74">
        <f t="shared" si="163"/>
        <v>5586300.0351200001</v>
      </c>
      <c r="AY466" s="75">
        <f t="shared" si="164"/>
        <v>1871798.6180880012</v>
      </c>
      <c r="AZ466" s="74">
        <v>0</v>
      </c>
      <c r="BA466" s="74">
        <v>0</v>
      </c>
      <c r="BB466" s="74">
        <v>0</v>
      </c>
      <c r="BC466" s="79">
        <v>0</v>
      </c>
      <c r="BD466" s="79">
        <v>0</v>
      </c>
      <c r="BE466" s="79">
        <v>0</v>
      </c>
      <c r="BF466" s="77">
        <v>0</v>
      </c>
      <c r="BG466" s="344">
        <f t="shared" si="165"/>
        <v>7458098.6532080015</v>
      </c>
      <c r="BH466" s="187">
        <f t="shared" si="166"/>
        <v>77657177</v>
      </c>
      <c r="BJ466" s="50">
        <v>13263</v>
      </c>
      <c r="BK466" s="50" t="s">
        <v>3800</v>
      </c>
      <c r="BM466" s="50">
        <f t="shared" si="167"/>
        <v>0</v>
      </c>
    </row>
    <row r="467" spans="1:65" s="50" customFormat="1" ht="24" customHeight="1" x14ac:dyDescent="0.2">
      <c r="A467" s="181">
        <f t="shared" si="147"/>
        <v>2655495</v>
      </c>
      <c r="B467" s="296">
        <v>280</v>
      </c>
      <c r="C467" s="264">
        <v>43</v>
      </c>
      <c r="D467" s="297">
        <v>13264</v>
      </c>
      <c r="E467" s="241" t="s">
        <v>1533</v>
      </c>
      <c r="F467" s="242" t="s">
        <v>1534</v>
      </c>
      <c r="G467" s="285" t="s">
        <v>137</v>
      </c>
      <c r="H467" s="272" t="s">
        <v>88</v>
      </c>
      <c r="I467" s="292" t="s">
        <v>2714</v>
      </c>
      <c r="J467" s="64" t="s">
        <v>1535</v>
      </c>
      <c r="K467" s="64" t="s">
        <v>1536</v>
      </c>
      <c r="L467" s="64" t="s">
        <v>88</v>
      </c>
      <c r="M467" s="290" t="s">
        <v>137</v>
      </c>
      <c r="N467" s="98"/>
      <c r="O467" s="64"/>
      <c r="P467" s="244" t="s">
        <v>2410</v>
      </c>
      <c r="Q467" s="243">
        <v>30</v>
      </c>
      <c r="R467" s="245">
        <v>120</v>
      </c>
      <c r="S467" s="245">
        <v>220</v>
      </c>
      <c r="T467" s="245">
        <v>29.33</v>
      </c>
      <c r="U467" s="89">
        <v>0</v>
      </c>
      <c r="V467" s="260">
        <v>25</v>
      </c>
      <c r="W467" s="98">
        <v>0</v>
      </c>
      <c r="X467" s="83">
        <v>0</v>
      </c>
      <c r="Y467" s="98">
        <v>1</v>
      </c>
      <c r="Z467" s="64">
        <v>1</v>
      </c>
      <c r="AA467" s="315">
        <v>885165</v>
      </c>
      <c r="AB467" s="315">
        <v>46667</v>
      </c>
      <c r="AC467" s="316">
        <f t="shared" si="148"/>
        <v>931832</v>
      </c>
      <c r="AD467" s="74">
        <v>4500000</v>
      </c>
      <c r="AE467" s="74">
        <v>6000000</v>
      </c>
      <c r="AF467" s="334">
        <f t="shared" si="149"/>
        <v>177895.19999999998</v>
      </c>
      <c r="AG467" s="112">
        <f t="shared" si="150"/>
        <v>26554950</v>
      </c>
      <c r="AH467" s="74">
        <f t="shared" si="151"/>
        <v>1400010</v>
      </c>
      <c r="AI467" s="74">
        <f t="shared" si="152"/>
        <v>21347423.999999996</v>
      </c>
      <c r="AJ467" s="74">
        <f t="shared" si="153"/>
        <v>2655495</v>
      </c>
      <c r="AK467" s="74">
        <f t="shared" si="154"/>
        <v>4500000</v>
      </c>
      <c r="AL467" s="74">
        <f t="shared" si="155"/>
        <v>6000000</v>
      </c>
      <c r="AM467" s="74">
        <f t="shared" si="156"/>
        <v>9784235.9999999981</v>
      </c>
      <c r="AN467" s="74">
        <f t="shared" si="157"/>
        <v>5217666.2159999991</v>
      </c>
      <c r="AO467" s="74">
        <f t="shared" si="158"/>
        <v>0</v>
      </c>
      <c r="AP467" s="74">
        <f t="shared" si="159"/>
        <v>5000000</v>
      </c>
      <c r="AQ467" s="74">
        <v>0</v>
      </c>
      <c r="AR467" s="74">
        <v>0</v>
      </c>
      <c r="AS467" s="74">
        <v>0</v>
      </c>
      <c r="AT467" s="79">
        <v>0</v>
      </c>
      <c r="AU467" s="81">
        <f t="shared" si="160"/>
        <v>82459781.216000006</v>
      </c>
      <c r="AV467" s="112">
        <f t="shared" si="161"/>
        <v>58717986.18088001</v>
      </c>
      <c r="AW467" s="74">
        <f t="shared" si="162"/>
        <v>79804286.215999991</v>
      </c>
      <c r="AX467" s="74">
        <f t="shared" si="163"/>
        <v>5586300.0351200001</v>
      </c>
      <c r="AY467" s="75">
        <f t="shared" si="164"/>
        <v>1871798.6180880012</v>
      </c>
      <c r="AZ467" s="74">
        <v>0</v>
      </c>
      <c r="BA467" s="74">
        <v>0</v>
      </c>
      <c r="BB467" s="74">
        <v>0</v>
      </c>
      <c r="BC467" s="79">
        <v>0</v>
      </c>
      <c r="BD467" s="79">
        <v>0</v>
      </c>
      <c r="BE467" s="79">
        <v>0</v>
      </c>
      <c r="BF467" s="77">
        <v>0</v>
      </c>
      <c r="BG467" s="344">
        <f t="shared" si="165"/>
        <v>7458098.6532080015</v>
      </c>
      <c r="BH467" s="187">
        <f t="shared" si="166"/>
        <v>75001682</v>
      </c>
      <c r="BJ467" s="50">
        <v>13264</v>
      </c>
      <c r="BK467" s="50" t="s">
        <v>3801</v>
      </c>
      <c r="BM467" s="50">
        <f t="shared" si="167"/>
        <v>0</v>
      </c>
    </row>
    <row r="468" spans="1:65" s="50" customFormat="1" ht="24" customHeight="1" x14ac:dyDescent="0.2">
      <c r="A468" s="181">
        <f t="shared" si="147"/>
        <v>2655495</v>
      </c>
      <c r="B468" s="296">
        <v>320</v>
      </c>
      <c r="C468" s="264">
        <v>83</v>
      </c>
      <c r="D468" s="297">
        <v>13265</v>
      </c>
      <c r="E468" s="241" t="s">
        <v>1468</v>
      </c>
      <c r="F468" s="242" t="s">
        <v>1537</v>
      </c>
      <c r="G468" s="285" t="s">
        <v>137</v>
      </c>
      <c r="H468" s="272" t="s">
        <v>88</v>
      </c>
      <c r="I468" s="292" t="s">
        <v>2754</v>
      </c>
      <c r="J468" s="64" t="s">
        <v>1538</v>
      </c>
      <c r="K468" s="64" t="s">
        <v>1539</v>
      </c>
      <c r="L468" s="64" t="s">
        <v>88</v>
      </c>
      <c r="M468" s="290" t="s">
        <v>137</v>
      </c>
      <c r="N468" s="243" t="s">
        <v>2410</v>
      </c>
      <c r="O468" s="64"/>
      <c r="P468" s="89"/>
      <c r="Q468" s="243">
        <v>30</v>
      </c>
      <c r="R468" s="245">
        <v>120</v>
      </c>
      <c r="S468" s="245">
        <v>110</v>
      </c>
      <c r="T468" s="245">
        <v>29.33</v>
      </c>
      <c r="U468" s="89">
        <v>0</v>
      </c>
      <c r="V468" s="260">
        <v>15</v>
      </c>
      <c r="W468" s="98">
        <v>0</v>
      </c>
      <c r="X468" s="83">
        <v>0</v>
      </c>
      <c r="Y468" s="98">
        <v>0</v>
      </c>
      <c r="Z468" s="64">
        <v>0</v>
      </c>
      <c r="AA468" s="315">
        <v>885165</v>
      </c>
      <c r="AB468" s="315">
        <v>46667</v>
      </c>
      <c r="AC468" s="316">
        <f t="shared" si="148"/>
        <v>931832</v>
      </c>
      <c r="AD468" s="74">
        <v>4500000</v>
      </c>
      <c r="AE468" s="74">
        <v>6000000</v>
      </c>
      <c r="AF468" s="334">
        <f t="shared" si="149"/>
        <v>177895.19999999998</v>
      </c>
      <c r="AG468" s="112">
        <f t="shared" si="150"/>
        <v>26554950</v>
      </c>
      <c r="AH468" s="74">
        <f t="shared" si="151"/>
        <v>1400010</v>
      </c>
      <c r="AI468" s="74">
        <f t="shared" si="152"/>
        <v>21347423.999999996</v>
      </c>
      <c r="AJ468" s="74">
        <f t="shared" si="153"/>
        <v>0</v>
      </c>
      <c r="AK468" s="74">
        <f t="shared" si="154"/>
        <v>4500000</v>
      </c>
      <c r="AL468" s="74">
        <f t="shared" si="155"/>
        <v>6000000</v>
      </c>
      <c r="AM468" s="74">
        <f t="shared" si="156"/>
        <v>4892117.9999999991</v>
      </c>
      <c r="AN468" s="74">
        <f t="shared" si="157"/>
        <v>5217666.2159999991</v>
      </c>
      <c r="AO468" s="74">
        <f t="shared" si="158"/>
        <v>0</v>
      </c>
      <c r="AP468" s="74">
        <f t="shared" si="159"/>
        <v>3000000</v>
      </c>
      <c r="AQ468" s="74">
        <v>0</v>
      </c>
      <c r="AR468" s="74">
        <v>0</v>
      </c>
      <c r="AS468" s="74">
        <v>0</v>
      </c>
      <c r="AT468" s="79">
        <v>0</v>
      </c>
      <c r="AU468" s="81">
        <f t="shared" si="160"/>
        <v>72912168.216000006</v>
      </c>
      <c r="AV468" s="112">
        <f t="shared" si="161"/>
        <v>54308316.440880008</v>
      </c>
      <c r="AW468" s="74">
        <f t="shared" si="162"/>
        <v>72912168.215999991</v>
      </c>
      <c r="AX468" s="74">
        <f t="shared" si="163"/>
        <v>5103851.7751199994</v>
      </c>
      <c r="AY468" s="75">
        <f t="shared" si="164"/>
        <v>1430831.644088001</v>
      </c>
      <c r="AZ468" s="74">
        <v>0</v>
      </c>
      <c r="BA468" s="74">
        <v>0</v>
      </c>
      <c r="BB468" s="74">
        <v>0</v>
      </c>
      <c r="BC468" s="79">
        <v>0</v>
      </c>
      <c r="BD468" s="79">
        <v>0</v>
      </c>
      <c r="BE468" s="79">
        <v>0</v>
      </c>
      <c r="BF468" s="77">
        <v>0</v>
      </c>
      <c r="BG468" s="344">
        <f t="shared" si="165"/>
        <v>6534683.4192080004</v>
      </c>
      <c r="BH468" s="187">
        <f t="shared" si="166"/>
        <v>66377484</v>
      </c>
      <c r="BJ468" s="50">
        <v>13265</v>
      </c>
      <c r="BK468" s="50" t="s">
        <v>3802</v>
      </c>
      <c r="BM468" s="50">
        <f t="shared" si="167"/>
        <v>0</v>
      </c>
    </row>
    <row r="469" spans="1:65" s="50" customFormat="1" ht="24" customHeight="1" x14ac:dyDescent="0.2">
      <c r="A469" s="181">
        <f t="shared" si="147"/>
        <v>2655495</v>
      </c>
      <c r="B469" s="296">
        <v>313</v>
      </c>
      <c r="C469" s="264">
        <v>76</v>
      </c>
      <c r="D469" s="297">
        <v>13266</v>
      </c>
      <c r="E469" s="241" t="s">
        <v>209</v>
      </c>
      <c r="F469" s="242" t="s">
        <v>1540</v>
      </c>
      <c r="G469" s="285" t="s">
        <v>137</v>
      </c>
      <c r="H469" s="272" t="s">
        <v>88</v>
      </c>
      <c r="I469" s="292" t="s">
        <v>2747</v>
      </c>
      <c r="J469" s="64" t="s">
        <v>1541</v>
      </c>
      <c r="K469" s="64" t="s">
        <v>1542</v>
      </c>
      <c r="L469" s="64" t="s">
        <v>88</v>
      </c>
      <c r="M469" s="290" t="s">
        <v>137</v>
      </c>
      <c r="N469" s="243" t="s">
        <v>2410</v>
      </c>
      <c r="O469" s="64"/>
      <c r="P469" s="89"/>
      <c r="Q469" s="243">
        <v>30</v>
      </c>
      <c r="R469" s="245">
        <v>120</v>
      </c>
      <c r="S469" s="245">
        <v>110</v>
      </c>
      <c r="T469" s="245">
        <v>29.33</v>
      </c>
      <c r="U469" s="89">
        <v>0</v>
      </c>
      <c r="V469" s="260">
        <v>13</v>
      </c>
      <c r="W469" s="98">
        <v>0</v>
      </c>
      <c r="X469" s="83">
        <v>0</v>
      </c>
      <c r="Y469" s="98">
        <v>1</v>
      </c>
      <c r="Z469" s="64">
        <v>0</v>
      </c>
      <c r="AA469" s="315">
        <v>885165</v>
      </c>
      <c r="AB469" s="315">
        <v>46667</v>
      </c>
      <c r="AC469" s="316">
        <f t="shared" si="148"/>
        <v>931832</v>
      </c>
      <c r="AD469" s="74">
        <v>4500000</v>
      </c>
      <c r="AE469" s="74">
        <v>6000000</v>
      </c>
      <c r="AF469" s="334">
        <f t="shared" si="149"/>
        <v>177895.19999999998</v>
      </c>
      <c r="AG469" s="112">
        <f t="shared" si="150"/>
        <v>26554950</v>
      </c>
      <c r="AH469" s="74">
        <f t="shared" si="151"/>
        <v>1400010</v>
      </c>
      <c r="AI469" s="74">
        <f t="shared" si="152"/>
        <v>21347423.999999996</v>
      </c>
      <c r="AJ469" s="74">
        <f t="shared" si="153"/>
        <v>0</v>
      </c>
      <c r="AK469" s="74">
        <f t="shared" si="154"/>
        <v>4500000</v>
      </c>
      <c r="AL469" s="74">
        <f t="shared" si="155"/>
        <v>6000000</v>
      </c>
      <c r="AM469" s="74">
        <f t="shared" si="156"/>
        <v>4892117.9999999991</v>
      </c>
      <c r="AN469" s="74">
        <f t="shared" si="157"/>
        <v>5217666.2159999991</v>
      </c>
      <c r="AO469" s="74">
        <f t="shared" si="158"/>
        <v>0</v>
      </c>
      <c r="AP469" s="74">
        <f t="shared" si="159"/>
        <v>2600000</v>
      </c>
      <c r="AQ469" s="74">
        <v>0</v>
      </c>
      <c r="AR469" s="74">
        <v>0</v>
      </c>
      <c r="AS469" s="74">
        <v>0</v>
      </c>
      <c r="AT469" s="79">
        <v>0</v>
      </c>
      <c r="AU469" s="81">
        <f t="shared" si="160"/>
        <v>72512168.216000006</v>
      </c>
      <c r="AV469" s="112">
        <f t="shared" si="161"/>
        <v>54336316.440880008</v>
      </c>
      <c r="AW469" s="74">
        <f t="shared" si="162"/>
        <v>72512168.215999991</v>
      </c>
      <c r="AX469" s="74">
        <f t="shared" si="163"/>
        <v>5075851.7751199994</v>
      </c>
      <c r="AY469" s="75">
        <f t="shared" si="164"/>
        <v>1433631.644088001</v>
      </c>
      <c r="AZ469" s="74">
        <v>0</v>
      </c>
      <c r="BA469" s="74">
        <v>0</v>
      </c>
      <c r="BB469" s="74">
        <v>0</v>
      </c>
      <c r="BC469" s="79">
        <v>0</v>
      </c>
      <c r="BD469" s="79">
        <v>0</v>
      </c>
      <c r="BE469" s="79">
        <v>0</v>
      </c>
      <c r="BF469" s="77">
        <v>0</v>
      </c>
      <c r="BG469" s="344">
        <f t="shared" si="165"/>
        <v>6509483.4192080004</v>
      </c>
      <c r="BH469" s="187">
        <f t="shared" si="166"/>
        <v>66002684</v>
      </c>
      <c r="BJ469" s="50">
        <v>13266</v>
      </c>
      <c r="BK469" s="50" t="s">
        <v>3803</v>
      </c>
      <c r="BM469" s="50">
        <f t="shared" si="167"/>
        <v>0</v>
      </c>
    </row>
    <row r="470" spans="1:65" s="50" customFormat="1" ht="24" customHeight="1" x14ac:dyDescent="0.2">
      <c r="A470" s="181">
        <f t="shared" si="147"/>
        <v>2655495</v>
      </c>
      <c r="B470" s="296">
        <v>329</v>
      </c>
      <c r="C470" s="264">
        <v>93</v>
      </c>
      <c r="D470" s="297">
        <v>13267</v>
      </c>
      <c r="E470" s="241" t="s">
        <v>966</v>
      </c>
      <c r="F470" s="242" t="s">
        <v>1543</v>
      </c>
      <c r="G470" s="285" t="s">
        <v>137</v>
      </c>
      <c r="H470" s="272" t="s">
        <v>88</v>
      </c>
      <c r="I470" s="292" t="s">
        <v>2763</v>
      </c>
      <c r="J470" s="64" t="s">
        <v>1544</v>
      </c>
      <c r="K470" s="64" t="s">
        <v>1545</v>
      </c>
      <c r="L470" s="64" t="s">
        <v>88</v>
      </c>
      <c r="M470" s="290" t="s">
        <v>137</v>
      </c>
      <c r="N470" s="243" t="s">
        <v>2410</v>
      </c>
      <c r="O470" s="64"/>
      <c r="P470" s="89"/>
      <c r="Q470" s="243">
        <v>30</v>
      </c>
      <c r="R470" s="245">
        <v>120</v>
      </c>
      <c r="S470" s="245">
        <v>110</v>
      </c>
      <c r="T470" s="245">
        <v>29.33</v>
      </c>
      <c r="U470" s="89">
        <v>0</v>
      </c>
      <c r="V470" s="260">
        <v>25</v>
      </c>
      <c r="W470" s="98">
        <v>0</v>
      </c>
      <c r="X470" s="83">
        <v>0</v>
      </c>
      <c r="Y470" s="98">
        <v>0</v>
      </c>
      <c r="Z470" s="64">
        <v>0</v>
      </c>
      <c r="AA470" s="315">
        <v>885165</v>
      </c>
      <c r="AB470" s="315">
        <v>46667</v>
      </c>
      <c r="AC470" s="316">
        <f t="shared" si="148"/>
        <v>931832</v>
      </c>
      <c r="AD470" s="74">
        <v>4500000</v>
      </c>
      <c r="AE470" s="74">
        <v>6000000</v>
      </c>
      <c r="AF470" s="334">
        <f t="shared" si="149"/>
        <v>177895.19999999998</v>
      </c>
      <c r="AG470" s="112">
        <f t="shared" si="150"/>
        <v>26554950</v>
      </c>
      <c r="AH470" s="74">
        <f t="shared" si="151"/>
        <v>1400010</v>
      </c>
      <c r="AI470" s="74">
        <f t="shared" si="152"/>
        <v>21347423.999999996</v>
      </c>
      <c r="AJ470" s="74">
        <f t="shared" si="153"/>
        <v>0</v>
      </c>
      <c r="AK470" s="74">
        <f t="shared" si="154"/>
        <v>4500000</v>
      </c>
      <c r="AL470" s="74">
        <f t="shared" si="155"/>
        <v>6000000</v>
      </c>
      <c r="AM470" s="74">
        <f t="shared" si="156"/>
        <v>4892117.9999999991</v>
      </c>
      <c r="AN470" s="74">
        <f t="shared" si="157"/>
        <v>5217666.2159999991</v>
      </c>
      <c r="AO470" s="74">
        <f t="shared" si="158"/>
        <v>0</v>
      </c>
      <c r="AP470" s="74">
        <f t="shared" si="159"/>
        <v>5000000</v>
      </c>
      <c r="AQ470" s="74">
        <v>0</v>
      </c>
      <c r="AR470" s="74">
        <v>0</v>
      </c>
      <c r="AS470" s="74">
        <v>0</v>
      </c>
      <c r="AT470" s="79">
        <v>0</v>
      </c>
      <c r="AU470" s="81">
        <f t="shared" si="160"/>
        <v>74912168.216000006</v>
      </c>
      <c r="AV470" s="112">
        <f t="shared" si="161"/>
        <v>54168316.440880008</v>
      </c>
      <c r="AW470" s="74">
        <f t="shared" si="162"/>
        <v>74912168.215999991</v>
      </c>
      <c r="AX470" s="74">
        <f t="shared" si="163"/>
        <v>5243851.7751199994</v>
      </c>
      <c r="AY470" s="75">
        <f t="shared" si="164"/>
        <v>1416831.644088001</v>
      </c>
      <c r="AZ470" s="74">
        <v>0</v>
      </c>
      <c r="BA470" s="74">
        <v>0</v>
      </c>
      <c r="BB470" s="74">
        <v>0</v>
      </c>
      <c r="BC470" s="79">
        <v>0</v>
      </c>
      <c r="BD470" s="79">
        <v>0</v>
      </c>
      <c r="BE470" s="79">
        <v>0</v>
      </c>
      <c r="BF470" s="77">
        <v>0</v>
      </c>
      <c r="BG470" s="344">
        <f t="shared" si="165"/>
        <v>6660683.4192080004</v>
      </c>
      <c r="BH470" s="187">
        <f t="shared" si="166"/>
        <v>68251484</v>
      </c>
      <c r="BJ470" s="50">
        <v>13267</v>
      </c>
      <c r="BK470" s="50" t="s">
        <v>3804</v>
      </c>
      <c r="BM470" s="50">
        <f t="shared" si="167"/>
        <v>0</v>
      </c>
    </row>
    <row r="471" spans="1:65" s="50" customFormat="1" ht="24" customHeight="1" x14ac:dyDescent="0.2">
      <c r="A471" s="181">
        <f t="shared" si="147"/>
        <v>2655495</v>
      </c>
      <c r="B471" s="296">
        <v>341</v>
      </c>
      <c r="C471" s="264">
        <v>105</v>
      </c>
      <c r="D471" s="297">
        <v>13268</v>
      </c>
      <c r="E471" s="241" t="s">
        <v>244</v>
      </c>
      <c r="F471" s="242" t="s">
        <v>1546</v>
      </c>
      <c r="G471" s="285" t="s">
        <v>137</v>
      </c>
      <c r="H471" s="272" t="s">
        <v>88</v>
      </c>
      <c r="I471" s="288" t="s">
        <v>2775</v>
      </c>
      <c r="J471" s="66" t="s">
        <v>1547</v>
      </c>
      <c r="K471" s="66" t="s">
        <v>1548</v>
      </c>
      <c r="L471" s="66" t="s">
        <v>88</v>
      </c>
      <c r="M471" s="290" t="s">
        <v>137</v>
      </c>
      <c r="N471" s="243" t="s">
        <v>2410</v>
      </c>
      <c r="O471" s="66"/>
      <c r="P471" s="91"/>
      <c r="Q471" s="243">
        <v>30</v>
      </c>
      <c r="R471" s="245">
        <v>120</v>
      </c>
      <c r="S471" s="245">
        <v>110</v>
      </c>
      <c r="T471" s="245">
        <v>29.33</v>
      </c>
      <c r="U471" s="89">
        <v>0</v>
      </c>
      <c r="V471" s="260">
        <v>14</v>
      </c>
      <c r="W471" s="98">
        <v>0</v>
      </c>
      <c r="X471" s="83">
        <v>0</v>
      </c>
      <c r="Y471" s="98">
        <v>0</v>
      </c>
      <c r="Z471" s="64">
        <v>0</v>
      </c>
      <c r="AA471" s="315">
        <v>885165</v>
      </c>
      <c r="AB471" s="315">
        <v>46667</v>
      </c>
      <c r="AC471" s="316">
        <f t="shared" si="148"/>
        <v>931832</v>
      </c>
      <c r="AD471" s="74">
        <v>4500000</v>
      </c>
      <c r="AE471" s="74">
        <v>6000000</v>
      </c>
      <c r="AF471" s="334">
        <f t="shared" si="149"/>
        <v>177895.19999999998</v>
      </c>
      <c r="AG471" s="112">
        <f t="shared" si="150"/>
        <v>26554950</v>
      </c>
      <c r="AH471" s="74">
        <f t="shared" si="151"/>
        <v>1400010</v>
      </c>
      <c r="AI471" s="74">
        <f t="shared" si="152"/>
        <v>21347423.999999996</v>
      </c>
      <c r="AJ471" s="74">
        <f t="shared" si="153"/>
        <v>0</v>
      </c>
      <c r="AK471" s="74">
        <f t="shared" si="154"/>
        <v>4500000</v>
      </c>
      <c r="AL471" s="74">
        <f t="shared" si="155"/>
        <v>6000000</v>
      </c>
      <c r="AM471" s="74">
        <f t="shared" si="156"/>
        <v>4892117.9999999991</v>
      </c>
      <c r="AN471" s="74">
        <f t="shared" si="157"/>
        <v>5217666.2159999991</v>
      </c>
      <c r="AO471" s="74">
        <f t="shared" si="158"/>
        <v>0</v>
      </c>
      <c r="AP471" s="74">
        <f t="shared" si="159"/>
        <v>2800000</v>
      </c>
      <c r="AQ471" s="74">
        <v>0</v>
      </c>
      <c r="AR471" s="74">
        <v>0</v>
      </c>
      <c r="AS471" s="74">
        <v>0</v>
      </c>
      <c r="AT471" s="79">
        <v>0</v>
      </c>
      <c r="AU471" s="81">
        <f t="shared" si="160"/>
        <v>72712168.216000006</v>
      </c>
      <c r="AV471" s="112">
        <f t="shared" si="161"/>
        <v>54322316.440880008</v>
      </c>
      <c r="AW471" s="74">
        <f t="shared" si="162"/>
        <v>72712168.215999991</v>
      </c>
      <c r="AX471" s="74">
        <f t="shared" si="163"/>
        <v>5089851.7751199994</v>
      </c>
      <c r="AY471" s="75">
        <f t="shared" si="164"/>
        <v>1432231.644088001</v>
      </c>
      <c r="AZ471" s="74">
        <v>0</v>
      </c>
      <c r="BA471" s="74">
        <v>0</v>
      </c>
      <c r="BB471" s="74">
        <v>0</v>
      </c>
      <c r="BC471" s="79">
        <v>0</v>
      </c>
      <c r="BD471" s="79">
        <v>0</v>
      </c>
      <c r="BE471" s="79">
        <v>0</v>
      </c>
      <c r="BF471" s="77">
        <v>0</v>
      </c>
      <c r="BG471" s="344">
        <f t="shared" si="165"/>
        <v>6522083.4192080004</v>
      </c>
      <c r="BH471" s="187">
        <f t="shared" si="166"/>
        <v>66190084</v>
      </c>
      <c r="BJ471" s="50">
        <v>13268</v>
      </c>
      <c r="BK471" s="50" t="s">
        <v>3805</v>
      </c>
      <c r="BM471" s="50">
        <f t="shared" si="167"/>
        <v>0</v>
      </c>
    </row>
    <row r="472" spans="1:65" s="50" customFormat="1" ht="24" customHeight="1" x14ac:dyDescent="0.2">
      <c r="A472" s="181">
        <f t="shared" si="147"/>
        <v>2655495</v>
      </c>
      <c r="B472" s="296">
        <v>366</v>
      </c>
      <c r="C472" s="264">
        <v>130</v>
      </c>
      <c r="D472" s="297">
        <v>13269</v>
      </c>
      <c r="E472" s="246" t="s">
        <v>190</v>
      </c>
      <c r="F472" s="242" t="s">
        <v>1549</v>
      </c>
      <c r="G472" s="285" t="s">
        <v>137</v>
      </c>
      <c r="H472" s="272" t="s">
        <v>88</v>
      </c>
      <c r="I472" s="349" t="s">
        <v>2800</v>
      </c>
      <c r="J472" s="67" t="s">
        <v>1550</v>
      </c>
      <c r="K472" s="67" t="s">
        <v>1551</v>
      </c>
      <c r="L472" s="67" t="s">
        <v>88</v>
      </c>
      <c r="M472" s="290" t="s">
        <v>137</v>
      </c>
      <c r="N472" s="243" t="s">
        <v>2410</v>
      </c>
      <c r="O472" s="67"/>
      <c r="P472" s="90"/>
      <c r="Q472" s="243">
        <v>30</v>
      </c>
      <c r="R472" s="245">
        <v>120</v>
      </c>
      <c r="S472" s="245">
        <v>110</v>
      </c>
      <c r="T472" s="245">
        <v>29.33</v>
      </c>
      <c r="U472" s="89">
        <v>0</v>
      </c>
      <c r="V472" s="260">
        <v>15</v>
      </c>
      <c r="W472" s="98">
        <v>0</v>
      </c>
      <c r="X472" s="83">
        <v>0</v>
      </c>
      <c r="Y472" s="98">
        <v>1</v>
      </c>
      <c r="Z472" s="64">
        <v>0</v>
      </c>
      <c r="AA472" s="315">
        <v>885165</v>
      </c>
      <c r="AB472" s="315">
        <v>46667</v>
      </c>
      <c r="AC472" s="316">
        <f t="shared" si="148"/>
        <v>931832</v>
      </c>
      <c r="AD472" s="74">
        <v>4500000</v>
      </c>
      <c r="AE472" s="74">
        <v>6000000</v>
      </c>
      <c r="AF472" s="334">
        <f t="shared" si="149"/>
        <v>177895.19999999998</v>
      </c>
      <c r="AG472" s="112">
        <f t="shared" si="150"/>
        <v>26554950</v>
      </c>
      <c r="AH472" s="74">
        <f t="shared" si="151"/>
        <v>1400010</v>
      </c>
      <c r="AI472" s="74">
        <f t="shared" si="152"/>
        <v>21347423.999999996</v>
      </c>
      <c r="AJ472" s="74">
        <f t="shared" si="153"/>
        <v>0</v>
      </c>
      <c r="AK472" s="74">
        <f t="shared" si="154"/>
        <v>4500000</v>
      </c>
      <c r="AL472" s="74">
        <f t="shared" si="155"/>
        <v>6000000</v>
      </c>
      <c r="AM472" s="74">
        <f t="shared" si="156"/>
        <v>4892117.9999999991</v>
      </c>
      <c r="AN472" s="74">
        <f t="shared" si="157"/>
        <v>5217666.2159999991</v>
      </c>
      <c r="AO472" s="74">
        <f t="shared" si="158"/>
        <v>0</v>
      </c>
      <c r="AP472" s="74">
        <f t="shared" si="159"/>
        <v>3000000</v>
      </c>
      <c r="AQ472" s="74">
        <v>0</v>
      </c>
      <c r="AR472" s="74">
        <v>0</v>
      </c>
      <c r="AS472" s="74">
        <v>0</v>
      </c>
      <c r="AT472" s="79">
        <v>0</v>
      </c>
      <c r="AU472" s="81">
        <f t="shared" si="160"/>
        <v>72912168.216000006</v>
      </c>
      <c r="AV472" s="112">
        <f t="shared" si="161"/>
        <v>54308316.440880008</v>
      </c>
      <c r="AW472" s="74">
        <f t="shared" si="162"/>
        <v>72912168.215999991</v>
      </c>
      <c r="AX472" s="74">
        <f t="shared" si="163"/>
        <v>5103851.7751199994</v>
      </c>
      <c r="AY472" s="75">
        <f t="shared" si="164"/>
        <v>1430831.644088001</v>
      </c>
      <c r="AZ472" s="74">
        <v>0</v>
      </c>
      <c r="BA472" s="74">
        <v>0</v>
      </c>
      <c r="BB472" s="74">
        <v>0</v>
      </c>
      <c r="BC472" s="79">
        <v>0</v>
      </c>
      <c r="BD472" s="79">
        <v>0</v>
      </c>
      <c r="BE472" s="79">
        <v>0</v>
      </c>
      <c r="BF472" s="77">
        <v>0</v>
      </c>
      <c r="BG472" s="344">
        <f t="shared" si="165"/>
        <v>6534683.4192080004</v>
      </c>
      <c r="BH472" s="187">
        <f t="shared" si="166"/>
        <v>66377484</v>
      </c>
      <c r="BJ472" s="50">
        <v>13269</v>
      </c>
      <c r="BK472" s="50" t="s">
        <v>3806</v>
      </c>
      <c r="BM472" s="50">
        <f t="shared" si="167"/>
        <v>0</v>
      </c>
    </row>
    <row r="473" spans="1:65" s="50" customFormat="1" ht="24" customHeight="1" x14ac:dyDescent="0.2">
      <c r="A473" s="181">
        <f t="shared" si="147"/>
        <v>2655495</v>
      </c>
      <c r="B473" s="296">
        <v>286</v>
      </c>
      <c r="C473" s="264">
        <v>49</v>
      </c>
      <c r="D473" s="297">
        <v>13270</v>
      </c>
      <c r="E473" s="241" t="s">
        <v>1552</v>
      </c>
      <c r="F473" s="242" t="s">
        <v>723</v>
      </c>
      <c r="G473" s="285" t="s">
        <v>137</v>
      </c>
      <c r="H473" s="272" t="s">
        <v>88</v>
      </c>
      <c r="I473" s="292" t="s">
        <v>2720</v>
      </c>
      <c r="J473" s="64" t="s">
        <v>1553</v>
      </c>
      <c r="K473" s="64" t="s">
        <v>1554</v>
      </c>
      <c r="L473" s="64" t="s">
        <v>88</v>
      </c>
      <c r="M473" s="290" t="s">
        <v>137</v>
      </c>
      <c r="N473" s="98"/>
      <c r="O473" s="64"/>
      <c r="P473" s="244" t="s">
        <v>2410</v>
      </c>
      <c r="Q473" s="243">
        <v>30</v>
      </c>
      <c r="R473" s="245">
        <v>120</v>
      </c>
      <c r="S473" s="245">
        <v>220</v>
      </c>
      <c r="T473" s="245">
        <v>29.33</v>
      </c>
      <c r="U473" s="89">
        <v>0</v>
      </c>
      <c r="V473" s="260">
        <v>24</v>
      </c>
      <c r="W473" s="98">
        <v>0</v>
      </c>
      <c r="X473" s="83">
        <v>0</v>
      </c>
      <c r="Y473" s="98">
        <v>2</v>
      </c>
      <c r="Z473" s="64">
        <v>2</v>
      </c>
      <c r="AA473" s="315">
        <v>885165</v>
      </c>
      <c r="AB473" s="315">
        <v>46667</v>
      </c>
      <c r="AC473" s="316">
        <f t="shared" si="148"/>
        <v>931832</v>
      </c>
      <c r="AD473" s="74">
        <v>4500000</v>
      </c>
      <c r="AE473" s="74">
        <v>6000000</v>
      </c>
      <c r="AF473" s="334">
        <f t="shared" si="149"/>
        <v>177895.19999999998</v>
      </c>
      <c r="AG473" s="112">
        <f t="shared" si="150"/>
        <v>26554950</v>
      </c>
      <c r="AH473" s="74">
        <f t="shared" si="151"/>
        <v>1400010</v>
      </c>
      <c r="AI473" s="74">
        <f t="shared" si="152"/>
        <v>21347423.999999996</v>
      </c>
      <c r="AJ473" s="74">
        <f t="shared" si="153"/>
        <v>5310990</v>
      </c>
      <c r="AK473" s="74">
        <f t="shared" si="154"/>
        <v>4500000</v>
      </c>
      <c r="AL473" s="74">
        <f t="shared" si="155"/>
        <v>6000000</v>
      </c>
      <c r="AM473" s="74">
        <f t="shared" si="156"/>
        <v>9784235.9999999981</v>
      </c>
      <c r="AN473" s="74">
        <f t="shared" si="157"/>
        <v>5217666.2159999991</v>
      </c>
      <c r="AO473" s="74">
        <f t="shared" si="158"/>
        <v>0</v>
      </c>
      <c r="AP473" s="74">
        <f t="shared" si="159"/>
        <v>4800000</v>
      </c>
      <c r="AQ473" s="74">
        <v>0</v>
      </c>
      <c r="AR473" s="74">
        <v>0</v>
      </c>
      <c r="AS473" s="74">
        <v>0</v>
      </c>
      <c r="AT473" s="79">
        <v>0</v>
      </c>
      <c r="AU473" s="81">
        <f t="shared" si="160"/>
        <v>84915276.216000006</v>
      </c>
      <c r="AV473" s="112">
        <f t="shared" si="161"/>
        <v>58731986.18088001</v>
      </c>
      <c r="AW473" s="74">
        <f t="shared" si="162"/>
        <v>79604286.215999991</v>
      </c>
      <c r="AX473" s="74">
        <f t="shared" si="163"/>
        <v>5572300.0351200001</v>
      </c>
      <c r="AY473" s="75">
        <f t="shared" si="164"/>
        <v>1873198.6180880012</v>
      </c>
      <c r="AZ473" s="74">
        <v>0</v>
      </c>
      <c r="BA473" s="74">
        <v>0</v>
      </c>
      <c r="BB473" s="74">
        <v>0</v>
      </c>
      <c r="BC473" s="79">
        <v>0</v>
      </c>
      <c r="BD473" s="79">
        <v>0</v>
      </c>
      <c r="BE473" s="79">
        <v>0</v>
      </c>
      <c r="BF473" s="77">
        <v>0</v>
      </c>
      <c r="BG473" s="344">
        <f t="shared" si="165"/>
        <v>7445498.6532080015</v>
      </c>
      <c r="BH473" s="187">
        <f t="shared" si="166"/>
        <v>77469777</v>
      </c>
      <c r="BJ473" s="50">
        <v>13270</v>
      </c>
      <c r="BK473" s="50" t="s">
        <v>3807</v>
      </c>
      <c r="BM473" s="50">
        <f t="shared" si="167"/>
        <v>0</v>
      </c>
    </row>
    <row r="474" spans="1:65" s="50" customFormat="1" ht="24" customHeight="1" x14ac:dyDescent="0.2">
      <c r="A474" s="181">
        <f t="shared" si="147"/>
        <v>2655495</v>
      </c>
      <c r="B474" s="296">
        <v>322</v>
      </c>
      <c r="C474" s="264">
        <v>85</v>
      </c>
      <c r="D474" s="297">
        <v>13271</v>
      </c>
      <c r="E474" s="241" t="s">
        <v>1555</v>
      </c>
      <c r="F474" s="242" t="s">
        <v>943</v>
      </c>
      <c r="G474" s="285" t="s">
        <v>137</v>
      </c>
      <c r="H474" s="272" t="s">
        <v>88</v>
      </c>
      <c r="I474" s="349" t="s">
        <v>2756</v>
      </c>
      <c r="J474" s="67" t="s">
        <v>1556</v>
      </c>
      <c r="K474" s="67" t="s">
        <v>1557</v>
      </c>
      <c r="L474" s="67" t="s">
        <v>88</v>
      </c>
      <c r="M474" s="290" t="s">
        <v>137</v>
      </c>
      <c r="N474" s="99"/>
      <c r="O474" s="67"/>
      <c r="P474" s="244" t="s">
        <v>2410</v>
      </c>
      <c r="Q474" s="243">
        <v>30</v>
      </c>
      <c r="R474" s="245">
        <v>120</v>
      </c>
      <c r="S474" s="245">
        <v>220</v>
      </c>
      <c r="T474" s="245">
        <v>29.33</v>
      </c>
      <c r="U474" s="89">
        <v>0</v>
      </c>
      <c r="V474" s="260">
        <v>25</v>
      </c>
      <c r="W474" s="98">
        <v>0</v>
      </c>
      <c r="X474" s="83">
        <v>0</v>
      </c>
      <c r="Y474" s="98">
        <v>3</v>
      </c>
      <c r="Z474" s="64">
        <v>3</v>
      </c>
      <c r="AA474" s="315">
        <v>885165</v>
      </c>
      <c r="AB474" s="315">
        <v>46667</v>
      </c>
      <c r="AC474" s="316">
        <f t="shared" si="148"/>
        <v>931832</v>
      </c>
      <c r="AD474" s="74">
        <v>4500000</v>
      </c>
      <c r="AE474" s="74">
        <v>6000000</v>
      </c>
      <c r="AF474" s="334">
        <f t="shared" si="149"/>
        <v>177895.19999999998</v>
      </c>
      <c r="AG474" s="112">
        <f t="shared" si="150"/>
        <v>26554950</v>
      </c>
      <c r="AH474" s="74">
        <f t="shared" si="151"/>
        <v>1400010</v>
      </c>
      <c r="AI474" s="74">
        <f t="shared" si="152"/>
        <v>21347423.999999996</v>
      </c>
      <c r="AJ474" s="74">
        <f t="shared" si="153"/>
        <v>7966485</v>
      </c>
      <c r="AK474" s="74">
        <f t="shared" si="154"/>
        <v>4500000</v>
      </c>
      <c r="AL474" s="74">
        <f t="shared" si="155"/>
        <v>6000000</v>
      </c>
      <c r="AM474" s="74">
        <f t="shared" si="156"/>
        <v>9784235.9999999981</v>
      </c>
      <c r="AN474" s="74">
        <f t="shared" si="157"/>
        <v>5217666.2159999991</v>
      </c>
      <c r="AO474" s="74">
        <f t="shared" si="158"/>
        <v>0</v>
      </c>
      <c r="AP474" s="74">
        <f t="shared" si="159"/>
        <v>5000000</v>
      </c>
      <c r="AQ474" s="74">
        <v>0</v>
      </c>
      <c r="AR474" s="74">
        <v>0</v>
      </c>
      <c r="AS474" s="74">
        <v>0</v>
      </c>
      <c r="AT474" s="79">
        <v>0</v>
      </c>
      <c r="AU474" s="81">
        <f t="shared" si="160"/>
        <v>87770771.216000006</v>
      </c>
      <c r="AV474" s="112">
        <f t="shared" si="161"/>
        <v>58717986.18088001</v>
      </c>
      <c r="AW474" s="74">
        <f t="shared" si="162"/>
        <v>79804286.215999991</v>
      </c>
      <c r="AX474" s="74">
        <f t="shared" si="163"/>
        <v>5586300.0351200001</v>
      </c>
      <c r="AY474" s="75">
        <f t="shared" si="164"/>
        <v>1871798.6180880012</v>
      </c>
      <c r="AZ474" s="74">
        <v>0</v>
      </c>
      <c r="BA474" s="74">
        <v>0</v>
      </c>
      <c r="BB474" s="74">
        <v>0</v>
      </c>
      <c r="BC474" s="79">
        <v>0</v>
      </c>
      <c r="BD474" s="79">
        <v>0</v>
      </c>
      <c r="BE474" s="79">
        <v>0</v>
      </c>
      <c r="BF474" s="77">
        <v>0</v>
      </c>
      <c r="BG474" s="344">
        <f t="shared" si="165"/>
        <v>7458098.6532080015</v>
      </c>
      <c r="BH474" s="187">
        <f t="shared" si="166"/>
        <v>80312672</v>
      </c>
      <c r="BJ474" s="50">
        <v>13271</v>
      </c>
      <c r="BK474" s="50" t="s">
        <v>3808</v>
      </c>
      <c r="BM474" s="50">
        <f t="shared" si="167"/>
        <v>0</v>
      </c>
    </row>
    <row r="475" spans="1:65" s="50" customFormat="1" ht="24" customHeight="1" x14ac:dyDescent="0.2">
      <c r="A475" s="181">
        <f t="shared" si="147"/>
        <v>2655495</v>
      </c>
      <c r="B475" s="296">
        <v>306</v>
      </c>
      <c r="C475" s="264">
        <v>69</v>
      </c>
      <c r="D475" s="297">
        <v>13272</v>
      </c>
      <c r="E475" s="241" t="s">
        <v>1558</v>
      </c>
      <c r="F475" s="242" t="s">
        <v>1559</v>
      </c>
      <c r="G475" s="285" t="s">
        <v>137</v>
      </c>
      <c r="H475" s="272" t="s">
        <v>88</v>
      </c>
      <c r="I475" s="288" t="s">
        <v>2740</v>
      </c>
      <c r="J475" s="66" t="s">
        <v>1560</v>
      </c>
      <c r="K475" s="66" t="s">
        <v>1561</v>
      </c>
      <c r="L475" s="66" t="s">
        <v>88</v>
      </c>
      <c r="M475" s="290" t="s">
        <v>137</v>
      </c>
      <c r="N475" s="243" t="s">
        <v>2410</v>
      </c>
      <c r="O475" s="66"/>
      <c r="P475" s="91"/>
      <c r="Q475" s="243">
        <v>30</v>
      </c>
      <c r="R475" s="245">
        <v>120</v>
      </c>
      <c r="S475" s="245">
        <v>110</v>
      </c>
      <c r="T475" s="245">
        <v>29.33</v>
      </c>
      <c r="U475" s="89">
        <v>0</v>
      </c>
      <c r="V475" s="260">
        <v>15</v>
      </c>
      <c r="W475" s="98">
        <v>0</v>
      </c>
      <c r="X475" s="83">
        <v>0</v>
      </c>
      <c r="Y475" s="98">
        <v>1</v>
      </c>
      <c r="Z475" s="64">
        <v>0</v>
      </c>
      <c r="AA475" s="315">
        <v>885165</v>
      </c>
      <c r="AB475" s="315">
        <v>46667</v>
      </c>
      <c r="AC475" s="316">
        <f t="shared" si="148"/>
        <v>931832</v>
      </c>
      <c r="AD475" s="74">
        <v>4500000</v>
      </c>
      <c r="AE475" s="74">
        <v>6000000</v>
      </c>
      <c r="AF475" s="334">
        <f t="shared" si="149"/>
        <v>177895.19999999998</v>
      </c>
      <c r="AG475" s="112">
        <f t="shared" si="150"/>
        <v>26554950</v>
      </c>
      <c r="AH475" s="74">
        <f t="shared" si="151"/>
        <v>1400010</v>
      </c>
      <c r="AI475" s="74">
        <f t="shared" si="152"/>
        <v>21347423.999999996</v>
      </c>
      <c r="AJ475" s="74">
        <f t="shared" si="153"/>
        <v>0</v>
      </c>
      <c r="AK475" s="74">
        <f t="shared" si="154"/>
        <v>4500000</v>
      </c>
      <c r="AL475" s="74">
        <f t="shared" si="155"/>
        <v>6000000</v>
      </c>
      <c r="AM475" s="74">
        <f t="shared" si="156"/>
        <v>4892117.9999999991</v>
      </c>
      <c r="AN475" s="74">
        <f t="shared" si="157"/>
        <v>5217666.2159999991</v>
      </c>
      <c r="AO475" s="74">
        <f t="shared" si="158"/>
        <v>0</v>
      </c>
      <c r="AP475" s="74">
        <f t="shared" si="159"/>
        <v>3000000</v>
      </c>
      <c r="AQ475" s="74">
        <v>0</v>
      </c>
      <c r="AR475" s="74">
        <v>0</v>
      </c>
      <c r="AS475" s="74">
        <v>0</v>
      </c>
      <c r="AT475" s="79">
        <v>0</v>
      </c>
      <c r="AU475" s="81">
        <f t="shared" si="160"/>
        <v>72912168.216000006</v>
      </c>
      <c r="AV475" s="112">
        <f t="shared" si="161"/>
        <v>54308316.440880008</v>
      </c>
      <c r="AW475" s="74">
        <f t="shared" si="162"/>
        <v>72912168.215999991</v>
      </c>
      <c r="AX475" s="74">
        <f t="shared" si="163"/>
        <v>5103851.7751199994</v>
      </c>
      <c r="AY475" s="75">
        <f t="shared" si="164"/>
        <v>1430831.644088001</v>
      </c>
      <c r="AZ475" s="74">
        <v>0</v>
      </c>
      <c r="BA475" s="74">
        <v>0</v>
      </c>
      <c r="BB475" s="74">
        <v>0</v>
      </c>
      <c r="BC475" s="79">
        <v>0</v>
      </c>
      <c r="BD475" s="79">
        <v>0</v>
      </c>
      <c r="BE475" s="79">
        <v>0</v>
      </c>
      <c r="BF475" s="77">
        <v>0</v>
      </c>
      <c r="BG475" s="344">
        <f t="shared" si="165"/>
        <v>6534683.4192080004</v>
      </c>
      <c r="BH475" s="187">
        <f t="shared" si="166"/>
        <v>66377484</v>
      </c>
      <c r="BJ475" s="50">
        <v>13272</v>
      </c>
      <c r="BK475" s="50" t="s">
        <v>3809</v>
      </c>
      <c r="BM475" s="50">
        <f t="shared" si="167"/>
        <v>0</v>
      </c>
    </row>
    <row r="476" spans="1:65" s="50" customFormat="1" ht="24" customHeight="1" x14ac:dyDescent="0.2">
      <c r="A476" s="181">
        <f t="shared" si="147"/>
        <v>2655495</v>
      </c>
      <c r="B476" s="296">
        <v>254</v>
      </c>
      <c r="C476" s="264">
        <v>17</v>
      </c>
      <c r="D476" s="297">
        <v>13273</v>
      </c>
      <c r="E476" s="241" t="s">
        <v>1562</v>
      </c>
      <c r="F476" s="242" t="s">
        <v>1563</v>
      </c>
      <c r="G476" s="285" t="s">
        <v>137</v>
      </c>
      <c r="H476" s="272" t="s">
        <v>88</v>
      </c>
      <c r="I476" s="350" t="s">
        <v>2688</v>
      </c>
      <c r="J476" s="69" t="s">
        <v>1564</v>
      </c>
      <c r="K476" s="69" t="s">
        <v>1565</v>
      </c>
      <c r="L476" s="69" t="s">
        <v>88</v>
      </c>
      <c r="M476" s="290" t="s">
        <v>137</v>
      </c>
      <c r="N476" s="243" t="s">
        <v>2410</v>
      </c>
      <c r="O476" s="69"/>
      <c r="P476" s="89"/>
      <c r="Q476" s="243">
        <v>30</v>
      </c>
      <c r="R476" s="245">
        <v>120</v>
      </c>
      <c r="S476" s="245">
        <v>110</v>
      </c>
      <c r="T476" s="245">
        <v>29.33</v>
      </c>
      <c r="U476" s="89">
        <v>0</v>
      </c>
      <c r="V476" s="260">
        <v>15</v>
      </c>
      <c r="W476" s="98">
        <v>0</v>
      </c>
      <c r="X476" s="83">
        <v>0</v>
      </c>
      <c r="Y476" s="98">
        <v>2</v>
      </c>
      <c r="Z476" s="64">
        <v>0</v>
      </c>
      <c r="AA476" s="315">
        <v>885165</v>
      </c>
      <c r="AB476" s="315">
        <v>46667</v>
      </c>
      <c r="AC476" s="316">
        <f t="shared" si="148"/>
        <v>931832</v>
      </c>
      <c r="AD476" s="74">
        <v>4500000</v>
      </c>
      <c r="AE476" s="74">
        <v>6000000</v>
      </c>
      <c r="AF476" s="334">
        <f t="shared" si="149"/>
        <v>177895.19999999998</v>
      </c>
      <c r="AG476" s="112">
        <f t="shared" si="150"/>
        <v>26554950</v>
      </c>
      <c r="AH476" s="74">
        <f t="shared" si="151"/>
        <v>1400010</v>
      </c>
      <c r="AI476" s="74">
        <f t="shared" si="152"/>
        <v>21347423.999999996</v>
      </c>
      <c r="AJ476" s="74">
        <f t="shared" si="153"/>
        <v>0</v>
      </c>
      <c r="AK476" s="74">
        <f t="shared" si="154"/>
        <v>4500000</v>
      </c>
      <c r="AL476" s="74">
        <f t="shared" si="155"/>
        <v>6000000</v>
      </c>
      <c r="AM476" s="74">
        <f t="shared" si="156"/>
        <v>4892117.9999999991</v>
      </c>
      <c r="AN476" s="74">
        <f t="shared" si="157"/>
        <v>5217666.2159999991</v>
      </c>
      <c r="AO476" s="74">
        <f t="shared" si="158"/>
        <v>0</v>
      </c>
      <c r="AP476" s="74">
        <f t="shared" si="159"/>
        <v>3000000</v>
      </c>
      <c r="AQ476" s="74">
        <v>0</v>
      </c>
      <c r="AR476" s="74">
        <v>0</v>
      </c>
      <c r="AS476" s="74">
        <v>0</v>
      </c>
      <c r="AT476" s="79">
        <v>0</v>
      </c>
      <c r="AU476" s="81">
        <f t="shared" si="160"/>
        <v>72912168.216000006</v>
      </c>
      <c r="AV476" s="112">
        <f t="shared" si="161"/>
        <v>54308316.440880008</v>
      </c>
      <c r="AW476" s="74">
        <f t="shared" si="162"/>
        <v>72912168.215999991</v>
      </c>
      <c r="AX476" s="74">
        <f t="shared" si="163"/>
        <v>5103851.7751199994</v>
      </c>
      <c r="AY476" s="75">
        <f t="shared" si="164"/>
        <v>1430831.644088001</v>
      </c>
      <c r="AZ476" s="74">
        <v>0</v>
      </c>
      <c r="BA476" s="74">
        <v>0</v>
      </c>
      <c r="BB476" s="74">
        <v>0</v>
      </c>
      <c r="BC476" s="79">
        <v>0</v>
      </c>
      <c r="BD476" s="79">
        <v>0</v>
      </c>
      <c r="BE476" s="79">
        <v>0</v>
      </c>
      <c r="BF476" s="77">
        <v>0</v>
      </c>
      <c r="BG476" s="344">
        <f t="shared" si="165"/>
        <v>6534683.4192080004</v>
      </c>
      <c r="BH476" s="187">
        <f t="shared" si="166"/>
        <v>66377484</v>
      </c>
      <c r="BJ476" s="50">
        <v>13273</v>
      </c>
      <c r="BK476" s="50" t="s">
        <v>3810</v>
      </c>
      <c r="BM476" s="50">
        <f t="shared" si="167"/>
        <v>0</v>
      </c>
    </row>
    <row r="477" spans="1:65" s="50" customFormat="1" ht="24" customHeight="1" x14ac:dyDescent="0.4">
      <c r="A477" s="181">
        <f t="shared" si="147"/>
        <v>2655495</v>
      </c>
      <c r="B477" s="296">
        <v>289</v>
      </c>
      <c r="C477" s="264">
        <v>52</v>
      </c>
      <c r="D477" s="297">
        <v>13274</v>
      </c>
      <c r="E477" s="241" t="s">
        <v>407</v>
      </c>
      <c r="F477" s="242" t="s">
        <v>1566</v>
      </c>
      <c r="G477" s="285" t="s">
        <v>137</v>
      </c>
      <c r="H477" s="272" t="s">
        <v>88</v>
      </c>
      <c r="I477" s="292" t="s">
        <v>2723</v>
      </c>
      <c r="J477" s="68" t="s">
        <v>1567</v>
      </c>
      <c r="K477" s="64" t="s">
        <v>1568</v>
      </c>
      <c r="L477" s="64" t="s">
        <v>88</v>
      </c>
      <c r="M477" s="290" t="s">
        <v>137</v>
      </c>
      <c r="N477" s="243" t="s">
        <v>2410</v>
      </c>
      <c r="O477" s="64"/>
      <c r="P477" s="89"/>
      <c r="Q477" s="243">
        <v>30</v>
      </c>
      <c r="R477" s="245">
        <v>120</v>
      </c>
      <c r="S477" s="245">
        <v>110</v>
      </c>
      <c r="T477" s="245">
        <v>29.33</v>
      </c>
      <c r="U477" s="89">
        <v>0</v>
      </c>
      <c r="V477" s="260">
        <v>14</v>
      </c>
      <c r="W477" s="98">
        <v>0</v>
      </c>
      <c r="X477" s="83">
        <v>0</v>
      </c>
      <c r="Y477" s="98">
        <v>2</v>
      </c>
      <c r="Z477" s="64">
        <v>2</v>
      </c>
      <c r="AA477" s="315">
        <v>885165</v>
      </c>
      <c r="AB477" s="315">
        <v>46667</v>
      </c>
      <c r="AC477" s="316">
        <f t="shared" si="148"/>
        <v>931832</v>
      </c>
      <c r="AD477" s="74">
        <v>4500000</v>
      </c>
      <c r="AE477" s="74">
        <v>6000000</v>
      </c>
      <c r="AF477" s="334">
        <f t="shared" si="149"/>
        <v>177895.19999999998</v>
      </c>
      <c r="AG477" s="112">
        <f t="shared" si="150"/>
        <v>26554950</v>
      </c>
      <c r="AH477" s="74">
        <f t="shared" si="151"/>
        <v>1400010</v>
      </c>
      <c r="AI477" s="74">
        <f t="shared" si="152"/>
        <v>21347423.999999996</v>
      </c>
      <c r="AJ477" s="74">
        <f t="shared" si="153"/>
        <v>5310990</v>
      </c>
      <c r="AK477" s="74">
        <f t="shared" si="154"/>
        <v>4500000</v>
      </c>
      <c r="AL477" s="74">
        <f t="shared" si="155"/>
        <v>6000000</v>
      </c>
      <c r="AM477" s="74">
        <f t="shared" si="156"/>
        <v>4892117.9999999991</v>
      </c>
      <c r="AN477" s="74">
        <f t="shared" si="157"/>
        <v>5217666.2159999991</v>
      </c>
      <c r="AO477" s="74">
        <f t="shared" si="158"/>
        <v>0</v>
      </c>
      <c r="AP477" s="74">
        <f t="shared" si="159"/>
        <v>2800000</v>
      </c>
      <c r="AQ477" s="74">
        <v>0</v>
      </c>
      <c r="AR477" s="74">
        <v>0</v>
      </c>
      <c r="AS477" s="74">
        <v>0</v>
      </c>
      <c r="AT477" s="79">
        <v>0</v>
      </c>
      <c r="AU477" s="81">
        <f t="shared" si="160"/>
        <v>78023158.216000006</v>
      </c>
      <c r="AV477" s="112">
        <f t="shared" si="161"/>
        <v>54322316.440880008</v>
      </c>
      <c r="AW477" s="74">
        <f t="shared" si="162"/>
        <v>72712168.215999991</v>
      </c>
      <c r="AX477" s="74">
        <f t="shared" si="163"/>
        <v>5089851.7751199994</v>
      </c>
      <c r="AY477" s="75">
        <f t="shared" si="164"/>
        <v>1432231.644088001</v>
      </c>
      <c r="AZ477" s="74">
        <v>0</v>
      </c>
      <c r="BA477" s="74">
        <v>0</v>
      </c>
      <c r="BB477" s="74">
        <v>0</v>
      </c>
      <c r="BC477" s="79">
        <v>0</v>
      </c>
      <c r="BD477" s="79">
        <v>0</v>
      </c>
      <c r="BE477" s="79">
        <v>0</v>
      </c>
      <c r="BF477" s="77">
        <v>0</v>
      </c>
      <c r="BG477" s="344">
        <f t="shared" si="165"/>
        <v>6522083.4192080004</v>
      </c>
      <c r="BH477" s="187">
        <f t="shared" si="166"/>
        <v>71501074</v>
      </c>
      <c r="BJ477" s="50">
        <v>13274</v>
      </c>
      <c r="BK477" s="50" t="s">
        <v>3811</v>
      </c>
      <c r="BM477" s="50">
        <f t="shared" si="167"/>
        <v>0</v>
      </c>
    </row>
    <row r="478" spans="1:65" s="50" customFormat="1" ht="24" customHeight="1" x14ac:dyDescent="0.2">
      <c r="A478" s="181">
        <f t="shared" si="147"/>
        <v>2655495</v>
      </c>
      <c r="B478" s="296">
        <v>270</v>
      </c>
      <c r="C478" s="264">
        <v>33</v>
      </c>
      <c r="D478" s="297">
        <v>13275</v>
      </c>
      <c r="E478" s="241" t="s">
        <v>327</v>
      </c>
      <c r="F478" s="242" t="s">
        <v>1569</v>
      </c>
      <c r="G478" s="285" t="s">
        <v>137</v>
      </c>
      <c r="H478" s="272" t="s">
        <v>88</v>
      </c>
      <c r="I478" s="292" t="s">
        <v>2704</v>
      </c>
      <c r="J478" s="64" t="s">
        <v>1570</v>
      </c>
      <c r="K478" s="64" t="s">
        <v>1571</v>
      </c>
      <c r="L478" s="64" t="s">
        <v>88</v>
      </c>
      <c r="M478" s="290" t="s">
        <v>137</v>
      </c>
      <c r="N478" s="98"/>
      <c r="O478" s="64"/>
      <c r="P478" s="244" t="s">
        <v>2410</v>
      </c>
      <c r="Q478" s="243">
        <v>30</v>
      </c>
      <c r="R478" s="245">
        <v>120</v>
      </c>
      <c r="S478" s="245">
        <v>220</v>
      </c>
      <c r="T478" s="245">
        <v>29.33</v>
      </c>
      <c r="U478" s="89">
        <v>0</v>
      </c>
      <c r="V478" s="260">
        <v>15</v>
      </c>
      <c r="W478" s="98">
        <v>0</v>
      </c>
      <c r="X478" s="83">
        <v>0</v>
      </c>
      <c r="Y478" s="98">
        <v>2</v>
      </c>
      <c r="Z478" s="64">
        <v>2</v>
      </c>
      <c r="AA478" s="315">
        <v>885165</v>
      </c>
      <c r="AB478" s="315">
        <v>46667</v>
      </c>
      <c r="AC478" s="316">
        <f t="shared" si="148"/>
        <v>931832</v>
      </c>
      <c r="AD478" s="74">
        <v>4500000</v>
      </c>
      <c r="AE478" s="74">
        <v>6000000</v>
      </c>
      <c r="AF478" s="334">
        <f t="shared" si="149"/>
        <v>177895.19999999998</v>
      </c>
      <c r="AG478" s="112">
        <f t="shared" si="150"/>
        <v>26554950</v>
      </c>
      <c r="AH478" s="74">
        <f t="shared" si="151"/>
        <v>1400010</v>
      </c>
      <c r="AI478" s="74">
        <f t="shared" si="152"/>
        <v>21347423.999999996</v>
      </c>
      <c r="AJ478" s="74">
        <f t="shared" si="153"/>
        <v>5310990</v>
      </c>
      <c r="AK478" s="74">
        <f t="shared" si="154"/>
        <v>4500000</v>
      </c>
      <c r="AL478" s="74">
        <f t="shared" si="155"/>
        <v>6000000</v>
      </c>
      <c r="AM478" s="74">
        <f t="shared" si="156"/>
        <v>9784235.9999999981</v>
      </c>
      <c r="AN478" s="74">
        <f t="shared" si="157"/>
        <v>5217666.2159999991</v>
      </c>
      <c r="AO478" s="74">
        <f t="shared" si="158"/>
        <v>0</v>
      </c>
      <c r="AP478" s="74">
        <f t="shared" si="159"/>
        <v>3000000</v>
      </c>
      <c r="AQ478" s="74">
        <v>0</v>
      </c>
      <c r="AR478" s="74">
        <v>0</v>
      </c>
      <c r="AS478" s="74">
        <v>0</v>
      </c>
      <c r="AT478" s="79">
        <v>0</v>
      </c>
      <c r="AU478" s="81">
        <f t="shared" si="160"/>
        <v>83115276.216000006</v>
      </c>
      <c r="AV478" s="112">
        <f t="shared" si="161"/>
        <v>58857986.18088001</v>
      </c>
      <c r="AW478" s="74">
        <f t="shared" si="162"/>
        <v>77804286.215999991</v>
      </c>
      <c r="AX478" s="74">
        <f t="shared" si="163"/>
        <v>5446300.0351200001</v>
      </c>
      <c r="AY478" s="75">
        <f t="shared" si="164"/>
        <v>1885798.6180880012</v>
      </c>
      <c r="AZ478" s="74">
        <v>0</v>
      </c>
      <c r="BA478" s="74">
        <v>0</v>
      </c>
      <c r="BB478" s="74">
        <v>0</v>
      </c>
      <c r="BC478" s="79">
        <v>0</v>
      </c>
      <c r="BD478" s="79">
        <v>0</v>
      </c>
      <c r="BE478" s="79">
        <v>0</v>
      </c>
      <c r="BF478" s="77">
        <v>0</v>
      </c>
      <c r="BG478" s="344">
        <f t="shared" si="165"/>
        <v>7332098.6532080015</v>
      </c>
      <c r="BH478" s="187">
        <f t="shared" si="166"/>
        <v>75783177</v>
      </c>
      <c r="BJ478" s="50">
        <v>13275</v>
      </c>
      <c r="BK478" s="50" t="s">
        <v>3812</v>
      </c>
      <c r="BM478" s="50">
        <f t="shared" si="167"/>
        <v>0</v>
      </c>
    </row>
    <row r="479" spans="1:65" s="50" customFormat="1" ht="24" customHeight="1" x14ac:dyDescent="0.2">
      <c r="A479" s="181">
        <f t="shared" si="147"/>
        <v>2655495</v>
      </c>
      <c r="B479" s="296">
        <v>363</v>
      </c>
      <c r="C479" s="264">
        <v>127</v>
      </c>
      <c r="D479" s="297">
        <v>13276</v>
      </c>
      <c r="E479" s="241" t="s">
        <v>107</v>
      </c>
      <c r="F479" s="242" t="s">
        <v>1311</v>
      </c>
      <c r="G479" s="285" t="s">
        <v>137</v>
      </c>
      <c r="H479" s="272" t="s">
        <v>88</v>
      </c>
      <c r="I479" s="292" t="s">
        <v>2797</v>
      </c>
      <c r="J479" s="64" t="s">
        <v>1572</v>
      </c>
      <c r="K479" s="64" t="s">
        <v>1573</v>
      </c>
      <c r="L479" s="64" t="s">
        <v>88</v>
      </c>
      <c r="M479" s="290" t="s">
        <v>137</v>
      </c>
      <c r="N479" s="243" t="s">
        <v>2410</v>
      </c>
      <c r="O479" s="64"/>
      <c r="P479" s="89"/>
      <c r="Q479" s="243">
        <v>30</v>
      </c>
      <c r="R479" s="245">
        <v>120</v>
      </c>
      <c r="S479" s="245">
        <v>110</v>
      </c>
      <c r="T479" s="245">
        <v>29.33</v>
      </c>
      <c r="U479" s="89">
        <v>0</v>
      </c>
      <c r="V479" s="260">
        <v>15</v>
      </c>
      <c r="W479" s="98">
        <v>0</v>
      </c>
      <c r="X479" s="83">
        <v>0</v>
      </c>
      <c r="Y479" s="98">
        <v>1</v>
      </c>
      <c r="Z479" s="64">
        <v>1</v>
      </c>
      <c r="AA479" s="315">
        <v>885165</v>
      </c>
      <c r="AB479" s="315">
        <v>0</v>
      </c>
      <c r="AC479" s="316">
        <f t="shared" si="148"/>
        <v>885165</v>
      </c>
      <c r="AD479" s="74">
        <v>4500000</v>
      </c>
      <c r="AE479" s="74">
        <v>6000000</v>
      </c>
      <c r="AF479" s="334">
        <f t="shared" si="149"/>
        <v>168986.04545454544</v>
      </c>
      <c r="AG479" s="112">
        <f t="shared" si="150"/>
        <v>26554950</v>
      </c>
      <c r="AH479" s="74">
        <f t="shared" si="151"/>
        <v>0</v>
      </c>
      <c r="AI479" s="74">
        <f t="shared" si="152"/>
        <v>20278325.454545453</v>
      </c>
      <c r="AJ479" s="74">
        <f t="shared" si="153"/>
        <v>2655495</v>
      </c>
      <c r="AK479" s="74">
        <f t="shared" si="154"/>
        <v>4500000</v>
      </c>
      <c r="AL479" s="74">
        <f t="shared" si="155"/>
        <v>6000000</v>
      </c>
      <c r="AM479" s="74">
        <f t="shared" si="156"/>
        <v>4647116.25</v>
      </c>
      <c r="AN479" s="74">
        <f t="shared" si="157"/>
        <v>4956360.7131818179</v>
      </c>
      <c r="AO479" s="74">
        <f t="shared" si="158"/>
        <v>0</v>
      </c>
      <c r="AP479" s="74">
        <f t="shared" si="159"/>
        <v>3000000</v>
      </c>
      <c r="AQ479" s="74">
        <v>0</v>
      </c>
      <c r="AR479" s="74">
        <v>0</v>
      </c>
      <c r="AS479" s="74">
        <v>0</v>
      </c>
      <c r="AT479" s="79">
        <v>0</v>
      </c>
      <c r="AU479" s="81">
        <f t="shared" si="160"/>
        <v>72592247.417727277</v>
      </c>
      <c r="AV479" s="112">
        <f t="shared" si="161"/>
        <v>51541179.74848637</v>
      </c>
      <c r="AW479" s="74">
        <f t="shared" si="162"/>
        <v>69936752.417727262</v>
      </c>
      <c r="AX479" s="74">
        <f t="shared" si="163"/>
        <v>4895572.6692409087</v>
      </c>
      <c r="AY479" s="75">
        <f t="shared" si="164"/>
        <v>1154117.9748486371</v>
      </c>
      <c r="AZ479" s="74">
        <v>0</v>
      </c>
      <c r="BA479" s="74">
        <v>0</v>
      </c>
      <c r="BB479" s="74">
        <v>0</v>
      </c>
      <c r="BC479" s="79">
        <v>0</v>
      </c>
      <c r="BD479" s="79">
        <v>0</v>
      </c>
      <c r="BE479" s="79">
        <v>0</v>
      </c>
      <c r="BF479" s="77">
        <v>0</v>
      </c>
      <c r="BG479" s="344">
        <f t="shared" si="165"/>
        <v>6049690.6440895461</v>
      </c>
      <c r="BH479" s="187">
        <f t="shared" si="166"/>
        <v>66542556</v>
      </c>
      <c r="BJ479" s="50">
        <v>13276</v>
      </c>
      <c r="BK479" s="50" t="s">
        <v>3813</v>
      </c>
      <c r="BM479" s="50">
        <f t="shared" si="167"/>
        <v>0</v>
      </c>
    </row>
    <row r="480" spans="1:65" s="50" customFormat="1" ht="24" customHeight="1" x14ac:dyDescent="0.2">
      <c r="A480" s="181">
        <f t="shared" si="147"/>
        <v>2655495</v>
      </c>
      <c r="B480" s="296">
        <v>355</v>
      </c>
      <c r="C480" s="264">
        <v>119</v>
      </c>
      <c r="D480" s="297">
        <v>13277</v>
      </c>
      <c r="E480" s="241" t="s">
        <v>259</v>
      </c>
      <c r="F480" s="242" t="s">
        <v>1574</v>
      </c>
      <c r="G480" s="285" t="s">
        <v>137</v>
      </c>
      <c r="H480" s="272" t="s">
        <v>88</v>
      </c>
      <c r="I480" s="292" t="s">
        <v>2789</v>
      </c>
      <c r="J480" s="64" t="s">
        <v>1575</v>
      </c>
      <c r="K480" s="64" t="s">
        <v>1576</v>
      </c>
      <c r="L480" s="64" t="s">
        <v>88</v>
      </c>
      <c r="M480" s="290" t="s">
        <v>137</v>
      </c>
      <c r="N480" s="243" t="s">
        <v>2410</v>
      </c>
      <c r="O480" s="64"/>
      <c r="P480" s="89"/>
      <c r="Q480" s="243">
        <v>30</v>
      </c>
      <c r="R480" s="245">
        <v>120</v>
      </c>
      <c r="S480" s="245">
        <v>110</v>
      </c>
      <c r="T480" s="245">
        <v>29.33</v>
      </c>
      <c r="U480" s="89">
        <v>0</v>
      </c>
      <c r="V480" s="260">
        <v>8</v>
      </c>
      <c r="W480" s="98">
        <v>0</v>
      </c>
      <c r="X480" s="83">
        <v>0</v>
      </c>
      <c r="Y480" s="98">
        <v>0</v>
      </c>
      <c r="Z480" s="64">
        <v>0</v>
      </c>
      <c r="AA480" s="315">
        <v>885165</v>
      </c>
      <c r="AB480" s="315">
        <v>0</v>
      </c>
      <c r="AC480" s="316">
        <f t="shared" si="148"/>
        <v>885165</v>
      </c>
      <c r="AD480" s="74">
        <v>4500000</v>
      </c>
      <c r="AE480" s="74">
        <v>6000000</v>
      </c>
      <c r="AF480" s="334">
        <f t="shared" si="149"/>
        <v>168986.04545454544</v>
      </c>
      <c r="AG480" s="112">
        <f t="shared" si="150"/>
        <v>26554950</v>
      </c>
      <c r="AH480" s="74">
        <f t="shared" si="151"/>
        <v>0</v>
      </c>
      <c r="AI480" s="74">
        <f t="shared" si="152"/>
        <v>20278325.454545453</v>
      </c>
      <c r="AJ480" s="74">
        <f t="shared" si="153"/>
        <v>0</v>
      </c>
      <c r="AK480" s="74">
        <f t="shared" si="154"/>
        <v>4500000</v>
      </c>
      <c r="AL480" s="74">
        <f t="shared" si="155"/>
        <v>6000000</v>
      </c>
      <c r="AM480" s="74">
        <f t="shared" si="156"/>
        <v>4647116.25</v>
      </c>
      <c r="AN480" s="74">
        <f t="shared" si="157"/>
        <v>4956360.7131818179</v>
      </c>
      <c r="AO480" s="74">
        <f t="shared" si="158"/>
        <v>0</v>
      </c>
      <c r="AP480" s="74">
        <f t="shared" si="159"/>
        <v>1600000</v>
      </c>
      <c r="AQ480" s="74">
        <v>0</v>
      </c>
      <c r="AR480" s="74">
        <v>0</v>
      </c>
      <c r="AS480" s="74">
        <v>0</v>
      </c>
      <c r="AT480" s="79">
        <v>0</v>
      </c>
      <c r="AU480" s="81">
        <f t="shared" si="160"/>
        <v>68536752.417727262</v>
      </c>
      <c r="AV480" s="112">
        <f t="shared" si="161"/>
        <v>51639179.748486355</v>
      </c>
      <c r="AW480" s="74">
        <f t="shared" si="162"/>
        <v>68536752.417727262</v>
      </c>
      <c r="AX480" s="74">
        <f t="shared" si="163"/>
        <v>4797572.6692409087</v>
      </c>
      <c r="AY480" s="75">
        <f t="shared" si="164"/>
        <v>1163917.9748486355</v>
      </c>
      <c r="AZ480" s="74">
        <v>0</v>
      </c>
      <c r="BA480" s="74">
        <v>0</v>
      </c>
      <c r="BB480" s="74">
        <v>0</v>
      </c>
      <c r="BC480" s="79">
        <v>0</v>
      </c>
      <c r="BD480" s="79">
        <v>0</v>
      </c>
      <c r="BE480" s="79">
        <v>0</v>
      </c>
      <c r="BF480" s="77">
        <v>0</v>
      </c>
      <c r="BG480" s="344">
        <f t="shared" si="165"/>
        <v>5961490.6440895442</v>
      </c>
      <c r="BH480" s="187">
        <f t="shared" si="166"/>
        <v>62575261</v>
      </c>
      <c r="BJ480" s="50">
        <v>13277</v>
      </c>
      <c r="BK480" s="50" t="s">
        <v>3814</v>
      </c>
      <c r="BM480" s="50">
        <f t="shared" si="167"/>
        <v>0</v>
      </c>
    </row>
    <row r="481" spans="1:65" s="50" customFormat="1" ht="24" customHeight="1" x14ac:dyDescent="0.2">
      <c r="A481" s="181">
        <f t="shared" si="147"/>
        <v>2655495</v>
      </c>
      <c r="B481" s="296">
        <v>349</v>
      </c>
      <c r="C481" s="264">
        <v>113</v>
      </c>
      <c r="D481" s="297">
        <v>13278</v>
      </c>
      <c r="E481" s="241" t="s">
        <v>410</v>
      </c>
      <c r="F481" s="242" t="s">
        <v>1577</v>
      </c>
      <c r="G481" s="285" t="s">
        <v>137</v>
      </c>
      <c r="H481" s="272" t="s">
        <v>88</v>
      </c>
      <c r="I481" s="292" t="s">
        <v>2783</v>
      </c>
      <c r="J481" s="65" t="s">
        <v>2484</v>
      </c>
      <c r="K481" s="64" t="s">
        <v>1578</v>
      </c>
      <c r="L481" s="64" t="s">
        <v>88</v>
      </c>
      <c r="M481" s="290" t="s">
        <v>137</v>
      </c>
      <c r="N481" s="98"/>
      <c r="O481" s="64"/>
      <c r="P481" s="244" t="s">
        <v>2410</v>
      </c>
      <c r="Q481" s="243">
        <v>30</v>
      </c>
      <c r="R481" s="245">
        <v>120</v>
      </c>
      <c r="S481" s="245">
        <v>220</v>
      </c>
      <c r="T481" s="245">
        <v>29.33</v>
      </c>
      <c r="U481" s="89">
        <v>0</v>
      </c>
      <c r="V481" s="260">
        <v>17</v>
      </c>
      <c r="W481" s="98">
        <v>0</v>
      </c>
      <c r="X481" s="83">
        <v>0</v>
      </c>
      <c r="Y481" s="98">
        <v>0</v>
      </c>
      <c r="Z481" s="64">
        <v>0</v>
      </c>
      <c r="AA481" s="315">
        <v>885165</v>
      </c>
      <c r="AB481" s="315">
        <v>46667</v>
      </c>
      <c r="AC481" s="316">
        <f t="shared" si="148"/>
        <v>931832</v>
      </c>
      <c r="AD481" s="74">
        <v>4500000</v>
      </c>
      <c r="AE481" s="74">
        <v>6000000</v>
      </c>
      <c r="AF481" s="334">
        <f t="shared" si="149"/>
        <v>177895.19999999998</v>
      </c>
      <c r="AG481" s="112">
        <f t="shared" si="150"/>
        <v>26554950</v>
      </c>
      <c r="AH481" s="74">
        <f t="shared" si="151"/>
        <v>1400010</v>
      </c>
      <c r="AI481" s="74">
        <f t="shared" si="152"/>
        <v>21347423.999999996</v>
      </c>
      <c r="AJ481" s="74">
        <f t="shared" si="153"/>
        <v>0</v>
      </c>
      <c r="AK481" s="74">
        <f t="shared" si="154"/>
        <v>4500000</v>
      </c>
      <c r="AL481" s="74">
        <f t="shared" si="155"/>
        <v>6000000</v>
      </c>
      <c r="AM481" s="74">
        <f t="shared" si="156"/>
        <v>9784235.9999999981</v>
      </c>
      <c r="AN481" s="74">
        <f t="shared" si="157"/>
        <v>5217666.2159999991</v>
      </c>
      <c r="AO481" s="74">
        <f t="shared" si="158"/>
        <v>0</v>
      </c>
      <c r="AP481" s="74">
        <f t="shared" si="159"/>
        <v>3400000</v>
      </c>
      <c r="AQ481" s="74">
        <v>0</v>
      </c>
      <c r="AR481" s="74">
        <v>0</v>
      </c>
      <c r="AS481" s="74">
        <v>0</v>
      </c>
      <c r="AT481" s="79">
        <v>0</v>
      </c>
      <c r="AU481" s="81">
        <f t="shared" si="160"/>
        <v>78204286.216000006</v>
      </c>
      <c r="AV481" s="112">
        <f t="shared" si="161"/>
        <v>58829986.18088001</v>
      </c>
      <c r="AW481" s="74">
        <f t="shared" si="162"/>
        <v>78204286.215999991</v>
      </c>
      <c r="AX481" s="74">
        <f t="shared" si="163"/>
        <v>5474300.0351200001</v>
      </c>
      <c r="AY481" s="75">
        <f t="shared" si="164"/>
        <v>1882998.6180880012</v>
      </c>
      <c r="AZ481" s="74">
        <v>0</v>
      </c>
      <c r="BA481" s="74">
        <v>0</v>
      </c>
      <c r="BB481" s="74">
        <v>0</v>
      </c>
      <c r="BC481" s="79">
        <v>0</v>
      </c>
      <c r="BD481" s="79">
        <v>0</v>
      </c>
      <c r="BE481" s="79">
        <v>0</v>
      </c>
      <c r="BF481" s="77">
        <v>0</v>
      </c>
      <c r="BG481" s="344">
        <f t="shared" si="165"/>
        <v>7357298.6532080015</v>
      </c>
      <c r="BH481" s="187">
        <f t="shared" si="166"/>
        <v>70846987</v>
      </c>
      <c r="BJ481" s="50">
        <v>13278</v>
      </c>
      <c r="BK481" s="50" t="s">
        <v>3815</v>
      </c>
      <c r="BM481" s="50">
        <f t="shared" si="167"/>
        <v>0</v>
      </c>
    </row>
    <row r="482" spans="1:65" s="50" customFormat="1" ht="24" customHeight="1" x14ac:dyDescent="0.2">
      <c r="A482" s="181">
        <f t="shared" si="147"/>
        <v>2655495</v>
      </c>
      <c r="B482" s="296">
        <v>347</v>
      </c>
      <c r="C482" s="264">
        <v>111</v>
      </c>
      <c r="D482" s="297">
        <v>13279</v>
      </c>
      <c r="E482" s="241" t="s">
        <v>1579</v>
      </c>
      <c r="F482" s="242" t="s">
        <v>1580</v>
      </c>
      <c r="G482" s="285" t="s">
        <v>137</v>
      </c>
      <c r="H482" s="272" t="s">
        <v>88</v>
      </c>
      <c r="I482" s="292" t="s">
        <v>2781</v>
      </c>
      <c r="J482" s="64" t="s">
        <v>1581</v>
      </c>
      <c r="K482" s="64" t="s">
        <v>1582</v>
      </c>
      <c r="L482" s="64" t="s">
        <v>88</v>
      </c>
      <c r="M482" s="290" t="s">
        <v>137</v>
      </c>
      <c r="N482" s="98"/>
      <c r="O482" s="64"/>
      <c r="P482" s="244" t="s">
        <v>2410</v>
      </c>
      <c r="Q482" s="243">
        <v>30</v>
      </c>
      <c r="R482" s="245">
        <v>120</v>
      </c>
      <c r="S482" s="245">
        <v>220</v>
      </c>
      <c r="T482" s="245">
        <v>29.33</v>
      </c>
      <c r="U482" s="89">
        <v>0</v>
      </c>
      <c r="V482" s="260">
        <v>25</v>
      </c>
      <c r="W482" s="98">
        <v>0</v>
      </c>
      <c r="X482" s="83">
        <v>0</v>
      </c>
      <c r="Y482" s="98">
        <v>0</v>
      </c>
      <c r="Z482" s="64">
        <v>0</v>
      </c>
      <c r="AA482" s="315">
        <v>885165</v>
      </c>
      <c r="AB482" s="315">
        <v>46667</v>
      </c>
      <c r="AC482" s="316">
        <f t="shared" si="148"/>
        <v>931832</v>
      </c>
      <c r="AD482" s="74">
        <v>4500000</v>
      </c>
      <c r="AE482" s="74">
        <v>6000000</v>
      </c>
      <c r="AF482" s="334">
        <f t="shared" si="149"/>
        <v>177895.19999999998</v>
      </c>
      <c r="AG482" s="112">
        <f t="shared" si="150"/>
        <v>26554950</v>
      </c>
      <c r="AH482" s="74">
        <f t="shared" si="151"/>
        <v>1400010</v>
      </c>
      <c r="AI482" s="74">
        <f t="shared" si="152"/>
        <v>21347423.999999996</v>
      </c>
      <c r="AJ482" s="74">
        <f t="shared" si="153"/>
        <v>0</v>
      </c>
      <c r="AK482" s="74">
        <f t="shared" si="154"/>
        <v>4500000</v>
      </c>
      <c r="AL482" s="74">
        <f t="shared" si="155"/>
        <v>6000000</v>
      </c>
      <c r="AM482" s="74">
        <f t="shared" si="156"/>
        <v>9784235.9999999981</v>
      </c>
      <c r="AN482" s="74">
        <f t="shared" si="157"/>
        <v>5217666.2159999991</v>
      </c>
      <c r="AO482" s="74">
        <f t="shared" si="158"/>
        <v>0</v>
      </c>
      <c r="AP482" s="74">
        <f t="shared" si="159"/>
        <v>5000000</v>
      </c>
      <c r="AQ482" s="74">
        <v>0</v>
      </c>
      <c r="AR482" s="74">
        <v>0</v>
      </c>
      <c r="AS482" s="74">
        <v>0</v>
      </c>
      <c r="AT482" s="79">
        <v>0</v>
      </c>
      <c r="AU482" s="81">
        <f t="shared" si="160"/>
        <v>79804286.216000006</v>
      </c>
      <c r="AV482" s="112">
        <f t="shared" si="161"/>
        <v>58717986.18088001</v>
      </c>
      <c r="AW482" s="74">
        <f t="shared" si="162"/>
        <v>79804286.215999991</v>
      </c>
      <c r="AX482" s="74">
        <f t="shared" si="163"/>
        <v>5586300.0351200001</v>
      </c>
      <c r="AY482" s="75">
        <f t="shared" si="164"/>
        <v>1871798.6180880012</v>
      </c>
      <c r="AZ482" s="74">
        <v>0</v>
      </c>
      <c r="BA482" s="74">
        <v>0</v>
      </c>
      <c r="BB482" s="74">
        <v>0</v>
      </c>
      <c r="BC482" s="79">
        <v>0</v>
      </c>
      <c r="BD482" s="79">
        <v>0</v>
      </c>
      <c r="BE482" s="79">
        <v>0</v>
      </c>
      <c r="BF482" s="77">
        <v>0</v>
      </c>
      <c r="BG482" s="344">
        <f t="shared" si="165"/>
        <v>7458098.6532080015</v>
      </c>
      <c r="BH482" s="187">
        <f t="shared" si="166"/>
        <v>72346187</v>
      </c>
      <c r="BJ482" s="50">
        <v>13279</v>
      </c>
      <c r="BK482" s="50" t="s">
        <v>3816</v>
      </c>
      <c r="BM482" s="50">
        <f t="shared" si="167"/>
        <v>0</v>
      </c>
    </row>
    <row r="483" spans="1:65" s="50" customFormat="1" ht="24" customHeight="1" x14ac:dyDescent="0.2">
      <c r="A483" s="181">
        <f t="shared" si="147"/>
        <v>2655495</v>
      </c>
      <c r="B483" s="296">
        <v>249</v>
      </c>
      <c r="C483" s="264">
        <v>12</v>
      </c>
      <c r="D483" s="297">
        <v>13280</v>
      </c>
      <c r="E483" s="241" t="s">
        <v>1583</v>
      </c>
      <c r="F483" s="242" t="s">
        <v>1584</v>
      </c>
      <c r="G483" s="285" t="s">
        <v>137</v>
      </c>
      <c r="H483" s="272" t="s">
        <v>88</v>
      </c>
      <c r="I483" s="292" t="s">
        <v>2683</v>
      </c>
      <c r="J483" s="64" t="s">
        <v>1585</v>
      </c>
      <c r="K483" s="64" t="s">
        <v>1586</v>
      </c>
      <c r="L483" s="64" t="s">
        <v>88</v>
      </c>
      <c r="M483" s="290" t="s">
        <v>137</v>
      </c>
      <c r="N483" s="243" t="s">
        <v>2410</v>
      </c>
      <c r="O483" s="64"/>
      <c r="P483" s="89"/>
      <c r="Q483" s="243">
        <v>30</v>
      </c>
      <c r="R483" s="245">
        <v>120</v>
      </c>
      <c r="S483" s="245">
        <v>110</v>
      </c>
      <c r="T483" s="245">
        <v>29.33</v>
      </c>
      <c r="U483" s="89">
        <v>0</v>
      </c>
      <c r="V483" s="260">
        <v>14</v>
      </c>
      <c r="W483" s="98">
        <v>0</v>
      </c>
      <c r="X483" s="83">
        <v>0</v>
      </c>
      <c r="Y483" s="98">
        <v>1</v>
      </c>
      <c r="Z483" s="64">
        <v>0</v>
      </c>
      <c r="AA483" s="315">
        <v>885165</v>
      </c>
      <c r="AB483" s="315">
        <v>46667</v>
      </c>
      <c r="AC483" s="316">
        <f t="shared" si="148"/>
        <v>931832</v>
      </c>
      <c r="AD483" s="74">
        <v>4500000</v>
      </c>
      <c r="AE483" s="74">
        <v>6000000</v>
      </c>
      <c r="AF483" s="334">
        <f t="shared" si="149"/>
        <v>177895.19999999998</v>
      </c>
      <c r="AG483" s="112">
        <f t="shared" si="150"/>
        <v>26554950</v>
      </c>
      <c r="AH483" s="74">
        <f t="shared" si="151"/>
        <v>1400010</v>
      </c>
      <c r="AI483" s="74">
        <f t="shared" si="152"/>
        <v>21347423.999999996</v>
      </c>
      <c r="AJ483" s="74">
        <f t="shared" si="153"/>
        <v>0</v>
      </c>
      <c r="AK483" s="74">
        <f t="shared" si="154"/>
        <v>4500000</v>
      </c>
      <c r="AL483" s="74">
        <f t="shared" si="155"/>
        <v>6000000</v>
      </c>
      <c r="AM483" s="74">
        <f t="shared" si="156"/>
        <v>4892117.9999999991</v>
      </c>
      <c r="AN483" s="74">
        <f t="shared" si="157"/>
        <v>5217666.2159999991</v>
      </c>
      <c r="AO483" s="74">
        <f t="shared" si="158"/>
        <v>0</v>
      </c>
      <c r="AP483" s="74">
        <f t="shared" si="159"/>
        <v>2800000</v>
      </c>
      <c r="AQ483" s="74">
        <v>0</v>
      </c>
      <c r="AR483" s="74">
        <v>0</v>
      </c>
      <c r="AS483" s="74">
        <v>0</v>
      </c>
      <c r="AT483" s="79">
        <v>0</v>
      </c>
      <c r="AU483" s="81">
        <f t="shared" si="160"/>
        <v>72712168.216000006</v>
      </c>
      <c r="AV483" s="112">
        <f t="shared" si="161"/>
        <v>54322316.440880008</v>
      </c>
      <c r="AW483" s="74">
        <f t="shared" si="162"/>
        <v>72712168.215999991</v>
      </c>
      <c r="AX483" s="74">
        <f t="shared" si="163"/>
        <v>5089851.7751199994</v>
      </c>
      <c r="AY483" s="75">
        <f t="shared" si="164"/>
        <v>1432231.644088001</v>
      </c>
      <c r="AZ483" s="74">
        <v>0</v>
      </c>
      <c r="BA483" s="74">
        <v>0</v>
      </c>
      <c r="BB483" s="74">
        <v>0</v>
      </c>
      <c r="BC483" s="79">
        <v>0</v>
      </c>
      <c r="BD483" s="79">
        <v>0</v>
      </c>
      <c r="BE483" s="79">
        <v>0</v>
      </c>
      <c r="BF483" s="77">
        <v>0</v>
      </c>
      <c r="BG483" s="344">
        <f t="shared" si="165"/>
        <v>6522083.4192080004</v>
      </c>
      <c r="BH483" s="187">
        <f t="shared" si="166"/>
        <v>66190084</v>
      </c>
      <c r="BJ483" s="50">
        <v>13280</v>
      </c>
      <c r="BK483" s="50" t="s">
        <v>3817</v>
      </c>
      <c r="BM483" s="50">
        <f t="shared" si="167"/>
        <v>0</v>
      </c>
    </row>
    <row r="484" spans="1:65" s="50" customFormat="1" ht="24" customHeight="1" x14ac:dyDescent="0.2">
      <c r="A484" s="181">
        <f t="shared" si="147"/>
        <v>2655495</v>
      </c>
      <c r="B484" s="296">
        <v>358</v>
      </c>
      <c r="C484" s="264">
        <v>122</v>
      </c>
      <c r="D484" s="297">
        <v>13281</v>
      </c>
      <c r="E484" s="241" t="s">
        <v>85</v>
      </c>
      <c r="F484" s="242" t="s">
        <v>1587</v>
      </c>
      <c r="G484" s="285" t="s">
        <v>137</v>
      </c>
      <c r="H484" s="272" t="s">
        <v>88</v>
      </c>
      <c r="I484" s="292" t="s">
        <v>2792</v>
      </c>
      <c r="J484" s="64" t="s">
        <v>1588</v>
      </c>
      <c r="K484" s="64" t="s">
        <v>1589</v>
      </c>
      <c r="L484" s="64" t="s">
        <v>88</v>
      </c>
      <c r="M484" s="290" t="s">
        <v>137</v>
      </c>
      <c r="N484" s="243" t="s">
        <v>2410</v>
      </c>
      <c r="O484" s="64"/>
      <c r="P484" s="89"/>
      <c r="Q484" s="243">
        <v>30</v>
      </c>
      <c r="R484" s="245">
        <v>120</v>
      </c>
      <c r="S484" s="245">
        <v>110</v>
      </c>
      <c r="T484" s="245">
        <v>29.33</v>
      </c>
      <c r="U484" s="89">
        <v>0</v>
      </c>
      <c r="V484" s="260">
        <v>15</v>
      </c>
      <c r="W484" s="98">
        <v>0</v>
      </c>
      <c r="X484" s="83">
        <v>0</v>
      </c>
      <c r="Y484" s="98">
        <v>2</v>
      </c>
      <c r="Z484" s="64">
        <v>2</v>
      </c>
      <c r="AA484" s="315">
        <v>885165</v>
      </c>
      <c r="AB484" s="315">
        <v>0</v>
      </c>
      <c r="AC484" s="316">
        <f t="shared" si="148"/>
        <v>885165</v>
      </c>
      <c r="AD484" s="74">
        <v>4500000</v>
      </c>
      <c r="AE484" s="74">
        <v>6000000</v>
      </c>
      <c r="AF484" s="334">
        <f t="shared" si="149"/>
        <v>168986.04545454544</v>
      </c>
      <c r="AG484" s="112">
        <f t="shared" si="150"/>
        <v>26554950</v>
      </c>
      <c r="AH484" s="74">
        <f t="shared" si="151"/>
        <v>0</v>
      </c>
      <c r="AI484" s="74">
        <f t="shared" si="152"/>
        <v>20278325.454545453</v>
      </c>
      <c r="AJ484" s="74">
        <f t="shared" si="153"/>
        <v>5310990</v>
      </c>
      <c r="AK484" s="74">
        <f t="shared" si="154"/>
        <v>4500000</v>
      </c>
      <c r="AL484" s="74">
        <f t="shared" si="155"/>
        <v>6000000</v>
      </c>
      <c r="AM484" s="74">
        <f t="shared" si="156"/>
        <v>4647116.25</v>
      </c>
      <c r="AN484" s="74">
        <f t="shared" si="157"/>
        <v>4956360.7131818179</v>
      </c>
      <c r="AO484" s="74">
        <f t="shared" si="158"/>
        <v>0</v>
      </c>
      <c r="AP484" s="74">
        <f t="shared" si="159"/>
        <v>3000000</v>
      </c>
      <c r="AQ484" s="74">
        <v>0</v>
      </c>
      <c r="AR484" s="74">
        <v>0</v>
      </c>
      <c r="AS484" s="74">
        <v>0</v>
      </c>
      <c r="AT484" s="79">
        <v>0</v>
      </c>
      <c r="AU484" s="81">
        <f t="shared" si="160"/>
        <v>75247742.417727277</v>
      </c>
      <c r="AV484" s="112">
        <f t="shared" si="161"/>
        <v>51541179.74848637</v>
      </c>
      <c r="AW484" s="74">
        <f t="shared" si="162"/>
        <v>69936752.417727262</v>
      </c>
      <c r="AX484" s="74">
        <f t="shared" si="163"/>
        <v>4895572.6692409087</v>
      </c>
      <c r="AY484" s="75">
        <f t="shared" si="164"/>
        <v>1154117.9748486371</v>
      </c>
      <c r="AZ484" s="74">
        <v>0</v>
      </c>
      <c r="BA484" s="74">
        <v>0</v>
      </c>
      <c r="BB484" s="74">
        <v>0</v>
      </c>
      <c r="BC484" s="79">
        <v>0</v>
      </c>
      <c r="BD484" s="79">
        <v>0</v>
      </c>
      <c r="BE484" s="79">
        <v>0</v>
      </c>
      <c r="BF484" s="77">
        <v>0</v>
      </c>
      <c r="BG484" s="344">
        <f t="shared" si="165"/>
        <v>6049690.6440895461</v>
      </c>
      <c r="BH484" s="187">
        <f t="shared" si="166"/>
        <v>69198051</v>
      </c>
      <c r="BJ484" s="50">
        <v>13281</v>
      </c>
      <c r="BK484" s="50" t="s">
        <v>3818</v>
      </c>
      <c r="BM484" s="50">
        <f t="shared" si="167"/>
        <v>0</v>
      </c>
    </row>
    <row r="485" spans="1:65" s="50" customFormat="1" ht="24" customHeight="1" x14ac:dyDescent="0.2">
      <c r="A485" s="181">
        <f t="shared" si="147"/>
        <v>2655495</v>
      </c>
      <c r="B485" s="296">
        <v>279</v>
      </c>
      <c r="C485" s="264">
        <v>42</v>
      </c>
      <c r="D485" s="297">
        <v>13282</v>
      </c>
      <c r="E485" s="241" t="s">
        <v>1590</v>
      </c>
      <c r="F485" s="242" t="s">
        <v>1591</v>
      </c>
      <c r="G485" s="285" t="s">
        <v>137</v>
      </c>
      <c r="H485" s="272" t="s">
        <v>88</v>
      </c>
      <c r="I485" s="292" t="s">
        <v>2713</v>
      </c>
      <c r="J485" s="64" t="s">
        <v>1592</v>
      </c>
      <c r="K485" s="64" t="s">
        <v>1593</v>
      </c>
      <c r="L485" s="64" t="s">
        <v>88</v>
      </c>
      <c r="M485" s="290" t="s">
        <v>137</v>
      </c>
      <c r="N485" s="98"/>
      <c r="O485" s="64"/>
      <c r="P485" s="244" t="s">
        <v>2410</v>
      </c>
      <c r="Q485" s="243">
        <v>30</v>
      </c>
      <c r="R485" s="245">
        <v>120</v>
      </c>
      <c r="S485" s="245">
        <v>220</v>
      </c>
      <c r="T485" s="245">
        <v>29.33</v>
      </c>
      <c r="U485" s="89">
        <v>0</v>
      </c>
      <c r="V485" s="260">
        <v>15</v>
      </c>
      <c r="W485" s="98">
        <v>0</v>
      </c>
      <c r="X485" s="83">
        <v>0</v>
      </c>
      <c r="Y485" s="98">
        <v>0</v>
      </c>
      <c r="Z485" s="64">
        <v>0</v>
      </c>
      <c r="AA485" s="315">
        <v>885165</v>
      </c>
      <c r="AB485" s="315">
        <v>46667</v>
      </c>
      <c r="AC485" s="316">
        <f t="shared" si="148"/>
        <v>931832</v>
      </c>
      <c r="AD485" s="74">
        <v>4500000</v>
      </c>
      <c r="AE485" s="74">
        <v>6000000</v>
      </c>
      <c r="AF485" s="334">
        <f t="shared" si="149"/>
        <v>177895.19999999998</v>
      </c>
      <c r="AG485" s="112">
        <f t="shared" si="150"/>
        <v>26554950</v>
      </c>
      <c r="AH485" s="74">
        <f t="shared" si="151"/>
        <v>1400010</v>
      </c>
      <c r="AI485" s="74">
        <f t="shared" si="152"/>
        <v>21347423.999999996</v>
      </c>
      <c r="AJ485" s="74">
        <f t="shared" si="153"/>
        <v>0</v>
      </c>
      <c r="AK485" s="74">
        <f t="shared" si="154"/>
        <v>4500000</v>
      </c>
      <c r="AL485" s="74">
        <f t="shared" si="155"/>
        <v>6000000</v>
      </c>
      <c r="AM485" s="74">
        <f t="shared" si="156"/>
        <v>9784235.9999999981</v>
      </c>
      <c r="AN485" s="74">
        <f t="shared" si="157"/>
        <v>5217666.2159999991</v>
      </c>
      <c r="AO485" s="74">
        <f t="shared" si="158"/>
        <v>0</v>
      </c>
      <c r="AP485" s="74">
        <f t="shared" si="159"/>
        <v>3000000</v>
      </c>
      <c r="AQ485" s="74">
        <v>0</v>
      </c>
      <c r="AR485" s="74">
        <v>0</v>
      </c>
      <c r="AS485" s="74">
        <v>0</v>
      </c>
      <c r="AT485" s="79">
        <v>0</v>
      </c>
      <c r="AU485" s="81">
        <f t="shared" si="160"/>
        <v>77804286.216000006</v>
      </c>
      <c r="AV485" s="112">
        <f t="shared" si="161"/>
        <v>58857986.18088001</v>
      </c>
      <c r="AW485" s="74">
        <f t="shared" si="162"/>
        <v>77804286.215999991</v>
      </c>
      <c r="AX485" s="74">
        <f t="shared" si="163"/>
        <v>5446300.0351200001</v>
      </c>
      <c r="AY485" s="75">
        <f t="shared" si="164"/>
        <v>1885798.6180880012</v>
      </c>
      <c r="AZ485" s="74">
        <v>0</v>
      </c>
      <c r="BA485" s="74">
        <v>0</v>
      </c>
      <c r="BB485" s="74">
        <v>0</v>
      </c>
      <c r="BC485" s="79">
        <v>0</v>
      </c>
      <c r="BD485" s="79">
        <v>0</v>
      </c>
      <c r="BE485" s="79">
        <v>0</v>
      </c>
      <c r="BF485" s="77">
        <v>0</v>
      </c>
      <c r="BG485" s="344">
        <f t="shared" si="165"/>
        <v>7332098.6532080015</v>
      </c>
      <c r="BH485" s="187">
        <f t="shared" si="166"/>
        <v>70472187</v>
      </c>
      <c r="BJ485" s="50">
        <v>13282</v>
      </c>
      <c r="BK485" s="50" t="s">
        <v>3819</v>
      </c>
      <c r="BM485" s="50">
        <f t="shared" si="167"/>
        <v>0</v>
      </c>
    </row>
    <row r="486" spans="1:65" s="50" customFormat="1" ht="24" customHeight="1" x14ac:dyDescent="0.2">
      <c r="A486" s="181">
        <f t="shared" si="147"/>
        <v>2655495</v>
      </c>
      <c r="B486" s="296">
        <v>326</v>
      </c>
      <c r="C486" s="264">
        <v>90</v>
      </c>
      <c r="D486" s="297">
        <v>13283</v>
      </c>
      <c r="E486" s="241" t="s">
        <v>107</v>
      </c>
      <c r="F486" s="242" t="s">
        <v>1594</v>
      </c>
      <c r="G486" s="285" t="s">
        <v>137</v>
      </c>
      <c r="H486" s="272" t="s">
        <v>88</v>
      </c>
      <c r="I486" s="349" t="s">
        <v>2760</v>
      </c>
      <c r="J486" s="67" t="s">
        <v>1595</v>
      </c>
      <c r="K486" s="67" t="s">
        <v>1596</v>
      </c>
      <c r="L486" s="67" t="s">
        <v>88</v>
      </c>
      <c r="M486" s="290" t="s">
        <v>137</v>
      </c>
      <c r="N486" s="243" t="s">
        <v>2410</v>
      </c>
      <c r="O486" s="67"/>
      <c r="P486" s="90"/>
      <c r="Q486" s="243">
        <v>30</v>
      </c>
      <c r="R486" s="245">
        <v>120</v>
      </c>
      <c r="S486" s="245">
        <v>110</v>
      </c>
      <c r="T486" s="245">
        <v>29.33</v>
      </c>
      <c r="U486" s="89">
        <v>0</v>
      </c>
      <c r="V486" s="260">
        <v>15</v>
      </c>
      <c r="W486" s="98">
        <v>0</v>
      </c>
      <c r="X486" s="83">
        <v>0</v>
      </c>
      <c r="Y486" s="98">
        <v>1</v>
      </c>
      <c r="Z486" s="64">
        <v>1</v>
      </c>
      <c r="AA486" s="315">
        <v>885165</v>
      </c>
      <c r="AB486" s="315">
        <v>46667</v>
      </c>
      <c r="AC486" s="316">
        <f t="shared" si="148"/>
        <v>931832</v>
      </c>
      <c r="AD486" s="74">
        <v>4500000</v>
      </c>
      <c r="AE486" s="74">
        <v>6000000</v>
      </c>
      <c r="AF486" s="334">
        <f t="shared" si="149"/>
        <v>177895.19999999998</v>
      </c>
      <c r="AG486" s="112">
        <f t="shared" si="150"/>
        <v>26554950</v>
      </c>
      <c r="AH486" s="74">
        <f t="shared" si="151"/>
        <v>1400010</v>
      </c>
      <c r="AI486" s="74">
        <f t="shared" si="152"/>
        <v>21347423.999999996</v>
      </c>
      <c r="AJ486" s="74">
        <f t="shared" si="153"/>
        <v>2655495</v>
      </c>
      <c r="AK486" s="74">
        <f t="shared" si="154"/>
        <v>4500000</v>
      </c>
      <c r="AL486" s="74">
        <f t="shared" si="155"/>
        <v>6000000</v>
      </c>
      <c r="AM486" s="74">
        <f t="shared" si="156"/>
        <v>4892117.9999999991</v>
      </c>
      <c r="AN486" s="74">
        <f t="shared" si="157"/>
        <v>5217666.2159999991</v>
      </c>
      <c r="AO486" s="74">
        <f t="shared" si="158"/>
        <v>0</v>
      </c>
      <c r="AP486" s="74">
        <f t="shared" si="159"/>
        <v>3000000</v>
      </c>
      <c r="AQ486" s="74">
        <v>0</v>
      </c>
      <c r="AR486" s="74">
        <v>0</v>
      </c>
      <c r="AS486" s="74">
        <v>0</v>
      </c>
      <c r="AT486" s="79">
        <v>0</v>
      </c>
      <c r="AU486" s="81">
        <f t="shared" si="160"/>
        <v>75567663.216000006</v>
      </c>
      <c r="AV486" s="112">
        <f t="shared" si="161"/>
        <v>54308316.440880008</v>
      </c>
      <c r="AW486" s="74">
        <f t="shared" si="162"/>
        <v>72912168.215999991</v>
      </c>
      <c r="AX486" s="74">
        <f t="shared" si="163"/>
        <v>5103851.7751199994</v>
      </c>
      <c r="AY486" s="75">
        <f t="shared" si="164"/>
        <v>1430831.644088001</v>
      </c>
      <c r="AZ486" s="74">
        <v>0</v>
      </c>
      <c r="BA486" s="74">
        <v>0</v>
      </c>
      <c r="BB486" s="74">
        <v>0</v>
      </c>
      <c r="BC486" s="79">
        <v>0</v>
      </c>
      <c r="BD486" s="79">
        <v>0</v>
      </c>
      <c r="BE486" s="79">
        <v>0</v>
      </c>
      <c r="BF486" s="77">
        <v>0</v>
      </c>
      <c r="BG486" s="344">
        <f t="shared" si="165"/>
        <v>6534683.4192080004</v>
      </c>
      <c r="BH486" s="187">
        <f t="shared" si="166"/>
        <v>69032979</v>
      </c>
      <c r="BJ486" s="50">
        <v>13283</v>
      </c>
      <c r="BK486" s="50" t="s">
        <v>3820</v>
      </c>
      <c r="BM486" s="50">
        <f t="shared" si="167"/>
        <v>0</v>
      </c>
    </row>
    <row r="487" spans="1:65" s="50" customFormat="1" ht="24" customHeight="1" x14ac:dyDescent="0.2">
      <c r="A487" s="181">
        <f t="shared" si="147"/>
        <v>2655495</v>
      </c>
      <c r="B487" s="296">
        <v>308</v>
      </c>
      <c r="C487" s="264">
        <v>71</v>
      </c>
      <c r="D487" s="297">
        <v>13284</v>
      </c>
      <c r="E487" s="241" t="s">
        <v>634</v>
      </c>
      <c r="F487" s="242" t="s">
        <v>1597</v>
      </c>
      <c r="G487" s="285" t="s">
        <v>137</v>
      </c>
      <c r="H487" s="272" t="s">
        <v>88</v>
      </c>
      <c r="I487" s="288" t="s">
        <v>2742</v>
      </c>
      <c r="J487" s="66" t="s">
        <v>1598</v>
      </c>
      <c r="K487" s="66" t="s">
        <v>1599</v>
      </c>
      <c r="L487" s="66" t="s">
        <v>88</v>
      </c>
      <c r="M487" s="290" t="s">
        <v>137</v>
      </c>
      <c r="N487" s="243" t="s">
        <v>2410</v>
      </c>
      <c r="O487" s="66"/>
      <c r="P487" s="91"/>
      <c r="Q487" s="243">
        <v>30</v>
      </c>
      <c r="R487" s="245">
        <v>120</v>
      </c>
      <c r="S487" s="245">
        <v>110</v>
      </c>
      <c r="T487" s="245">
        <v>29.33</v>
      </c>
      <c r="U487" s="89">
        <v>0</v>
      </c>
      <c r="V487" s="260">
        <v>25</v>
      </c>
      <c r="W487" s="98">
        <v>0</v>
      </c>
      <c r="X487" s="83">
        <v>0</v>
      </c>
      <c r="Y487" s="98">
        <v>1</v>
      </c>
      <c r="Z487" s="64">
        <v>1</v>
      </c>
      <c r="AA487" s="315">
        <v>885165</v>
      </c>
      <c r="AB487" s="315">
        <v>46667</v>
      </c>
      <c r="AC487" s="316">
        <f t="shared" si="148"/>
        <v>931832</v>
      </c>
      <c r="AD487" s="74">
        <v>4500000</v>
      </c>
      <c r="AE487" s="74">
        <v>6000000</v>
      </c>
      <c r="AF487" s="334">
        <f t="shared" si="149"/>
        <v>177895.19999999998</v>
      </c>
      <c r="AG487" s="112">
        <f t="shared" si="150"/>
        <v>26554950</v>
      </c>
      <c r="AH487" s="74">
        <f t="shared" si="151"/>
        <v>1400010</v>
      </c>
      <c r="AI487" s="74">
        <f t="shared" si="152"/>
        <v>21347423.999999996</v>
      </c>
      <c r="AJ487" s="74">
        <f t="shared" si="153"/>
        <v>2655495</v>
      </c>
      <c r="AK487" s="74">
        <f t="shared" si="154"/>
        <v>4500000</v>
      </c>
      <c r="AL487" s="74">
        <f t="shared" si="155"/>
        <v>6000000</v>
      </c>
      <c r="AM487" s="74">
        <f t="shared" si="156"/>
        <v>4892117.9999999991</v>
      </c>
      <c r="AN487" s="74">
        <f t="shared" si="157"/>
        <v>5217666.2159999991</v>
      </c>
      <c r="AO487" s="74">
        <f t="shared" si="158"/>
        <v>0</v>
      </c>
      <c r="AP487" s="74">
        <f t="shared" si="159"/>
        <v>5000000</v>
      </c>
      <c r="AQ487" s="74">
        <v>0</v>
      </c>
      <c r="AR487" s="74">
        <v>0</v>
      </c>
      <c r="AS487" s="74">
        <v>0</v>
      </c>
      <c r="AT487" s="79">
        <v>0</v>
      </c>
      <c r="AU487" s="81">
        <f t="shared" si="160"/>
        <v>77567663.216000006</v>
      </c>
      <c r="AV487" s="112">
        <f t="shared" si="161"/>
        <v>54168316.440880008</v>
      </c>
      <c r="AW487" s="74">
        <f t="shared" si="162"/>
        <v>74912168.215999991</v>
      </c>
      <c r="AX487" s="74">
        <f t="shared" si="163"/>
        <v>5243851.7751199994</v>
      </c>
      <c r="AY487" s="75">
        <f t="shared" si="164"/>
        <v>1416831.644088001</v>
      </c>
      <c r="AZ487" s="74">
        <v>0</v>
      </c>
      <c r="BA487" s="74">
        <v>0</v>
      </c>
      <c r="BB487" s="74">
        <v>0</v>
      </c>
      <c r="BC487" s="79">
        <v>0</v>
      </c>
      <c r="BD487" s="79">
        <v>0</v>
      </c>
      <c r="BE487" s="79">
        <v>0</v>
      </c>
      <c r="BF487" s="77">
        <v>0</v>
      </c>
      <c r="BG487" s="344">
        <f t="shared" si="165"/>
        <v>6660683.4192080004</v>
      </c>
      <c r="BH487" s="187">
        <f t="shared" si="166"/>
        <v>70906979</v>
      </c>
      <c r="BJ487" s="50">
        <v>13284</v>
      </c>
      <c r="BK487" s="50" t="s">
        <v>3821</v>
      </c>
      <c r="BM487" s="50">
        <f t="shared" si="167"/>
        <v>0</v>
      </c>
    </row>
    <row r="488" spans="1:65" s="50" customFormat="1" ht="24" customHeight="1" x14ac:dyDescent="0.2">
      <c r="A488" s="181">
        <f t="shared" si="147"/>
        <v>2655495</v>
      </c>
      <c r="B488" s="296">
        <v>290</v>
      </c>
      <c r="C488" s="264">
        <v>53</v>
      </c>
      <c r="D488" s="297">
        <v>13285</v>
      </c>
      <c r="E488" s="241" t="s">
        <v>946</v>
      </c>
      <c r="F488" s="242" t="s">
        <v>1600</v>
      </c>
      <c r="G488" s="285" t="s">
        <v>137</v>
      </c>
      <c r="H488" s="272" t="s">
        <v>88</v>
      </c>
      <c r="I488" s="349" t="s">
        <v>2724</v>
      </c>
      <c r="J488" s="67" t="s">
        <v>1601</v>
      </c>
      <c r="K488" s="67" t="s">
        <v>1602</v>
      </c>
      <c r="L488" s="67" t="s">
        <v>88</v>
      </c>
      <c r="M488" s="290" t="s">
        <v>137</v>
      </c>
      <c r="N488" s="99"/>
      <c r="O488" s="67"/>
      <c r="P488" s="244" t="s">
        <v>2410</v>
      </c>
      <c r="Q488" s="243">
        <v>30</v>
      </c>
      <c r="R488" s="245">
        <v>120</v>
      </c>
      <c r="S488" s="245">
        <v>220</v>
      </c>
      <c r="T488" s="245">
        <v>29.33</v>
      </c>
      <c r="U488" s="89">
        <v>0</v>
      </c>
      <c r="V488" s="260">
        <v>25</v>
      </c>
      <c r="W488" s="98">
        <v>0</v>
      </c>
      <c r="X488" s="83">
        <v>0</v>
      </c>
      <c r="Y488" s="98">
        <v>1</v>
      </c>
      <c r="Z488" s="64">
        <v>1</v>
      </c>
      <c r="AA488" s="315">
        <v>885165</v>
      </c>
      <c r="AB488" s="315">
        <v>46667</v>
      </c>
      <c r="AC488" s="316">
        <f t="shared" si="148"/>
        <v>931832</v>
      </c>
      <c r="AD488" s="74">
        <v>4500000</v>
      </c>
      <c r="AE488" s="74">
        <v>6000000</v>
      </c>
      <c r="AF488" s="334">
        <f t="shared" si="149"/>
        <v>177895.19999999998</v>
      </c>
      <c r="AG488" s="112">
        <f t="shared" si="150"/>
        <v>26554950</v>
      </c>
      <c r="AH488" s="74">
        <f t="shared" si="151"/>
        <v>1400010</v>
      </c>
      <c r="AI488" s="74">
        <f t="shared" si="152"/>
        <v>21347423.999999996</v>
      </c>
      <c r="AJ488" s="74">
        <f t="shared" si="153"/>
        <v>2655495</v>
      </c>
      <c r="AK488" s="74">
        <f t="shared" si="154"/>
        <v>4500000</v>
      </c>
      <c r="AL488" s="74">
        <f t="shared" si="155"/>
        <v>6000000</v>
      </c>
      <c r="AM488" s="74">
        <f t="shared" si="156"/>
        <v>9784235.9999999981</v>
      </c>
      <c r="AN488" s="74">
        <f t="shared" si="157"/>
        <v>5217666.2159999991</v>
      </c>
      <c r="AO488" s="74">
        <f t="shared" si="158"/>
        <v>0</v>
      </c>
      <c r="AP488" s="74">
        <f t="shared" si="159"/>
        <v>5000000</v>
      </c>
      <c r="AQ488" s="74">
        <v>0</v>
      </c>
      <c r="AR488" s="74">
        <v>0</v>
      </c>
      <c r="AS488" s="74">
        <v>0</v>
      </c>
      <c r="AT488" s="79">
        <v>0</v>
      </c>
      <c r="AU488" s="81">
        <f t="shared" si="160"/>
        <v>82459781.216000006</v>
      </c>
      <c r="AV488" s="112">
        <f t="shared" si="161"/>
        <v>58717986.18088001</v>
      </c>
      <c r="AW488" s="74">
        <f t="shared" si="162"/>
        <v>79804286.215999991</v>
      </c>
      <c r="AX488" s="74">
        <f t="shared" si="163"/>
        <v>5586300.0351200001</v>
      </c>
      <c r="AY488" s="75">
        <f t="shared" si="164"/>
        <v>1871798.6180880012</v>
      </c>
      <c r="AZ488" s="74">
        <v>0</v>
      </c>
      <c r="BA488" s="74">
        <v>0</v>
      </c>
      <c r="BB488" s="74">
        <v>0</v>
      </c>
      <c r="BC488" s="79">
        <v>0</v>
      </c>
      <c r="BD488" s="79">
        <v>0</v>
      </c>
      <c r="BE488" s="79">
        <v>0</v>
      </c>
      <c r="BF488" s="77">
        <v>0</v>
      </c>
      <c r="BG488" s="344">
        <f t="shared" si="165"/>
        <v>7458098.6532080015</v>
      </c>
      <c r="BH488" s="187">
        <f t="shared" si="166"/>
        <v>75001682</v>
      </c>
      <c r="BJ488" s="50">
        <v>13285</v>
      </c>
      <c r="BK488" s="50" t="s">
        <v>3822</v>
      </c>
      <c r="BM488" s="50">
        <f t="shared" si="167"/>
        <v>0</v>
      </c>
    </row>
    <row r="489" spans="1:65" s="50" customFormat="1" ht="24" customHeight="1" x14ac:dyDescent="0.2">
      <c r="A489" s="181">
        <f t="shared" si="147"/>
        <v>2655495</v>
      </c>
      <c r="B489" s="296">
        <v>288</v>
      </c>
      <c r="C489" s="264">
        <v>51</v>
      </c>
      <c r="D489" s="297">
        <v>13286</v>
      </c>
      <c r="E489" s="241" t="s">
        <v>1603</v>
      </c>
      <c r="F489" s="242" t="s">
        <v>1604</v>
      </c>
      <c r="G489" s="285" t="s">
        <v>137</v>
      </c>
      <c r="H489" s="272" t="s">
        <v>88</v>
      </c>
      <c r="I489" s="292" t="s">
        <v>2722</v>
      </c>
      <c r="J489" s="64" t="s">
        <v>1605</v>
      </c>
      <c r="K489" s="64" t="s">
        <v>1606</v>
      </c>
      <c r="L489" s="64" t="s">
        <v>88</v>
      </c>
      <c r="M489" s="290" t="s">
        <v>137</v>
      </c>
      <c r="N489" s="98"/>
      <c r="O489" s="64"/>
      <c r="P489" s="244" t="s">
        <v>2410</v>
      </c>
      <c r="Q489" s="243">
        <v>30</v>
      </c>
      <c r="R489" s="245">
        <v>120</v>
      </c>
      <c r="S489" s="245">
        <v>220</v>
      </c>
      <c r="T489" s="245">
        <v>29.33</v>
      </c>
      <c r="U489" s="89">
        <v>0</v>
      </c>
      <c r="V489" s="260">
        <v>30</v>
      </c>
      <c r="W489" s="98">
        <v>0</v>
      </c>
      <c r="X489" s="83">
        <v>0</v>
      </c>
      <c r="Y489" s="98">
        <v>1</v>
      </c>
      <c r="Z489" s="64">
        <v>1</v>
      </c>
      <c r="AA489" s="315">
        <v>885165</v>
      </c>
      <c r="AB489" s="315">
        <v>46667</v>
      </c>
      <c r="AC489" s="316">
        <f t="shared" si="148"/>
        <v>931832</v>
      </c>
      <c r="AD489" s="74">
        <v>4500000</v>
      </c>
      <c r="AE489" s="74">
        <v>6000000</v>
      </c>
      <c r="AF489" s="334">
        <f t="shared" si="149"/>
        <v>177895.19999999998</v>
      </c>
      <c r="AG489" s="112">
        <f t="shared" si="150"/>
        <v>26554950</v>
      </c>
      <c r="AH489" s="74">
        <f t="shared" si="151"/>
        <v>1400010</v>
      </c>
      <c r="AI489" s="74">
        <f t="shared" si="152"/>
        <v>21347423.999999996</v>
      </c>
      <c r="AJ489" s="74">
        <f t="shared" si="153"/>
        <v>2655495</v>
      </c>
      <c r="AK489" s="74">
        <f t="shared" si="154"/>
        <v>4500000</v>
      </c>
      <c r="AL489" s="74">
        <f t="shared" si="155"/>
        <v>6000000</v>
      </c>
      <c r="AM489" s="74">
        <f t="shared" si="156"/>
        <v>9784235.9999999981</v>
      </c>
      <c r="AN489" s="74">
        <f t="shared" si="157"/>
        <v>5217666.2159999991</v>
      </c>
      <c r="AO489" s="74">
        <f t="shared" si="158"/>
        <v>0</v>
      </c>
      <c r="AP489" s="74">
        <f t="shared" si="159"/>
        <v>6000000</v>
      </c>
      <c r="AQ489" s="74">
        <v>0</v>
      </c>
      <c r="AR489" s="74">
        <v>0</v>
      </c>
      <c r="AS489" s="74">
        <v>0</v>
      </c>
      <c r="AT489" s="79">
        <v>0</v>
      </c>
      <c r="AU489" s="81">
        <f t="shared" si="160"/>
        <v>83459781.216000006</v>
      </c>
      <c r="AV489" s="112">
        <f t="shared" si="161"/>
        <v>58647986.18088001</v>
      </c>
      <c r="AW489" s="74">
        <f t="shared" si="162"/>
        <v>80804286.215999991</v>
      </c>
      <c r="AX489" s="74">
        <f t="shared" si="163"/>
        <v>5656300.0351200001</v>
      </c>
      <c r="AY489" s="75">
        <f t="shared" si="164"/>
        <v>1864798.6180880012</v>
      </c>
      <c r="AZ489" s="74">
        <v>0</v>
      </c>
      <c r="BA489" s="74">
        <v>0</v>
      </c>
      <c r="BB489" s="74">
        <v>0</v>
      </c>
      <c r="BC489" s="79">
        <v>0</v>
      </c>
      <c r="BD489" s="79">
        <v>0</v>
      </c>
      <c r="BE489" s="79">
        <v>0</v>
      </c>
      <c r="BF489" s="77">
        <v>0</v>
      </c>
      <c r="BG489" s="344">
        <f t="shared" si="165"/>
        <v>7521098.6532080015</v>
      </c>
      <c r="BH489" s="187">
        <f t="shared" si="166"/>
        <v>75938682</v>
      </c>
      <c r="BJ489" s="50">
        <v>13286</v>
      </c>
      <c r="BK489" s="50" t="s">
        <v>3823</v>
      </c>
      <c r="BM489" s="50">
        <f t="shared" si="167"/>
        <v>0</v>
      </c>
    </row>
    <row r="490" spans="1:65" s="50" customFormat="1" ht="24" customHeight="1" x14ac:dyDescent="0.2">
      <c r="A490" s="181">
        <f t="shared" si="147"/>
        <v>2655495</v>
      </c>
      <c r="B490" s="296">
        <v>359</v>
      </c>
      <c r="C490" s="264">
        <v>123</v>
      </c>
      <c r="D490" s="297">
        <v>13287</v>
      </c>
      <c r="E490" s="241" t="s">
        <v>190</v>
      </c>
      <c r="F490" s="242" t="s">
        <v>1607</v>
      </c>
      <c r="G490" s="285" t="s">
        <v>137</v>
      </c>
      <c r="H490" s="272" t="s">
        <v>88</v>
      </c>
      <c r="I490" s="292" t="s">
        <v>2793</v>
      </c>
      <c r="J490" s="64" t="s">
        <v>1608</v>
      </c>
      <c r="K490" s="64" t="s">
        <v>1609</v>
      </c>
      <c r="L490" s="64" t="s">
        <v>88</v>
      </c>
      <c r="M490" s="290" t="s">
        <v>137</v>
      </c>
      <c r="N490" s="243" t="s">
        <v>2410</v>
      </c>
      <c r="O490" s="64"/>
      <c r="P490" s="89"/>
      <c r="Q490" s="243">
        <v>30</v>
      </c>
      <c r="R490" s="245">
        <v>120</v>
      </c>
      <c r="S490" s="245">
        <v>110</v>
      </c>
      <c r="T490" s="245">
        <v>29.33</v>
      </c>
      <c r="U490" s="89">
        <v>0</v>
      </c>
      <c r="V490" s="260">
        <v>15</v>
      </c>
      <c r="W490" s="98">
        <v>0</v>
      </c>
      <c r="X490" s="83">
        <v>0</v>
      </c>
      <c r="Y490" s="98">
        <v>1</v>
      </c>
      <c r="Z490" s="64">
        <v>1</v>
      </c>
      <c r="AA490" s="315">
        <v>885165</v>
      </c>
      <c r="AB490" s="315">
        <v>0</v>
      </c>
      <c r="AC490" s="316">
        <f t="shared" si="148"/>
        <v>885165</v>
      </c>
      <c r="AD490" s="74">
        <v>4500000</v>
      </c>
      <c r="AE490" s="74">
        <v>6000000</v>
      </c>
      <c r="AF490" s="334">
        <f t="shared" si="149"/>
        <v>168986.04545454544</v>
      </c>
      <c r="AG490" s="112">
        <f t="shared" si="150"/>
        <v>26554950</v>
      </c>
      <c r="AH490" s="74">
        <f t="shared" si="151"/>
        <v>0</v>
      </c>
      <c r="AI490" s="74">
        <f t="shared" si="152"/>
        <v>20278325.454545453</v>
      </c>
      <c r="AJ490" s="74">
        <f t="shared" si="153"/>
        <v>2655495</v>
      </c>
      <c r="AK490" s="74">
        <f t="shared" si="154"/>
        <v>4500000</v>
      </c>
      <c r="AL490" s="74">
        <f t="shared" si="155"/>
        <v>6000000</v>
      </c>
      <c r="AM490" s="74">
        <f t="shared" si="156"/>
        <v>4647116.25</v>
      </c>
      <c r="AN490" s="74">
        <f t="shared" si="157"/>
        <v>4956360.7131818179</v>
      </c>
      <c r="AO490" s="74">
        <f t="shared" si="158"/>
        <v>0</v>
      </c>
      <c r="AP490" s="74">
        <f t="shared" si="159"/>
        <v>3000000</v>
      </c>
      <c r="AQ490" s="74">
        <v>0</v>
      </c>
      <c r="AR490" s="74">
        <v>0</v>
      </c>
      <c r="AS490" s="74">
        <v>0</v>
      </c>
      <c r="AT490" s="79">
        <v>0</v>
      </c>
      <c r="AU490" s="81">
        <f t="shared" si="160"/>
        <v>72592247.417727277</v>
      </c>
      <c r="AV490" s="112">
        <f t="shared" si="161"/>
        <v>51541179.74848637</v>
      </c>
      <c r="AW490" s="74">
        <f t="shared" si="162"/>
        <v>69936752.417727262</v>
      </c>
      <c r="AX490" s="74">
        <f t="shared" si="163"/>
        <v>4895572.6692409087</v>
      </c>
      <c r="AY490" s="75">
        <f t="shared" si="164"/>
        <v>1154117.9748486371</v>
      </c>
      <c r="AZ490" s="74">
        <v>0</v>
      </c>
      <c r="BA490" s="74">
        <v>0</v>
      </c>
      <c r="BB490" s="74">
        <v>0</v>
      </c>
      <c r="BC490" s="79">
        <v>0</v>
      </c>
      <c r="BD490" s="79">
        <v>0</v>
      </c>
      <c r="BE490" s="79">
        <v>0</v>
      </c>
      <c r="BF490" s="77">
        <v>0</v>
      </c>
      <c r="BG490" s="344">
        <f t="shared" si="165"/>
        <v>6049690.6440895461</v>
      </c>
      <c r="BH490" s="187">
        <f t="shared" si="166"/>
        <v>66542556</v>
      </c>
      <c r="BJ490" s="50">
        <v>13287</v>
      </c>
      <c r="BK490" s="50" t="s">
        <v>3824</v>
      </c>
      <c r="BM490" s="50">
        <f t="shared" si="167"/>
        <v>0</v>
      </c>
    </row>
    <row r="491" spans="1:65" s="50" customFormat="1" ht="24" customHeight="1" x14ac:dyDescent="0.2">
      <c r="A491" s="181">
        <f t="shared" si="147"/>
        <v>2655495</v>
      </c>
      <c r="B491" s="296">
        <v>275</v>
      </c>
      <c r="C491" s="264">
        <v>38</v>
      </c>
      <c r="D491" s="297">
        <v>13288</v>
      </c>
      <c r="E491" s="241" t="s">
        <v>453</v>
      </c>
      <c r="F491" s="242" t="s">
        <v>1610</v>
      </c>
      <c r="G491" s="285" t="s">
        <v>137</v>
      </c>
      <c r="H491" s="272" t="s">
        <v>88</v>
      </c>
      <c r="I491" s="292" t="s">
        <v>2709</v>
      </c>
      <c r="J491" s="64" t="s">
        <v>1611</v>
      </c>
      <c r="K491" s="64" t="s">
        <v>1612</v>
      </c>
      <c r="L491" s="64" t="s">
        <v>88</v>
      </c>
      <c r="M491" s="290" t="s">
        <v>137</v>
      </c>
      <c r="N491" s="98"/>
      <c r="O491" s="64"/>
      <c r="P491" s="244" t="s">
        <v>2410</v>
      </c>
      <c r="Q491" s="243">
        <v>30</v>
      </c>
      <c r="R491" s="245">
        <v>120</v>
      </c>
      <c r="S491" s="245">
        <v>220</v>
      </c>
      <c r="T491" s="245">
        <v>29.33</v>
      </c>
      <c r="U491" s="89">
        <v>0</v>
      </c>
      <c r="V491" s="260">
        <v>25</v>
      </c>
      <c r="W491" s="98">
        <v>0</v>
      </c>
      <c r="X491" s="83">
        <v>0</v>
      </c>
      <c r="Y491" s="98">
        <v>1</v>
      </c>
      <c r="Z491" s="64">
        <v>0</v>
      </c>
      <c r="AA491" s="315">
        <v>885165</v>
      </c>
      <c r="AB491" s="315">
        <v>46667</v>
      </c>
      <c r="AC491" s="316">
        <f t="shared" si="148"/>
        <v>931832</v>
      </c>
      <c r="AD491" s="74">
        <v>4500000</v>
      </c>
      <c r="AE491" s="74">
        <v>6000000</v>
      </c>
      <c r="AF491" s="334">
        <f t="shared" si="149"/>
        <v>177895.19999999998</v>
      </c>
      <c r="AG491" s="112">
        <f t="shared" si="150"/>
        <v>26554950</v>
      </c>
      <c r="AH491" s="74">
        <f t="shared" si="151"/>
        <v>1400010</v>
      </c>
      <c r="AI491" s="74">
        <f t="shared" si="152"/>
        <v>21347423.999999996</v>
      </c>
      <c r="AJ491" s="74">
        <f t="shared" si="153"/>
        <v>0</v>
      </c>
      <c r="AK491" s="74">
        <f t="shared" si="154"/>
        <v>4500000</v>
      </c>
      <c r="AL491" s="74">
        <f t="shared" si="155"/>
        <v>6000000</v>
      </c>
      <c r="AM491" s="74">
        <f t="shared" si="156"/>
        <v>9784235.9999999981</v>
      </c>
      <c r="AN491" s="74">
        <f t="shared" si="157"/>
        <v>5217666.2159999991</v>
      </c>
      <c r="AO491" s="74">
        <f t="shared" si="158"/>
        <v>0</v>
      </c>
      <c r="AP491" s="74">
        <f t="shared" si="159"/>
        <v>5000000</v>
      </c>
      <c r="AQ491" s="74">
        <v>0</v>
      </c>
      <c r="AR491" s="74">
        <v>0</v>
      </c>
      <c r="AS491" s="74">
        <v>0</v>
      </c>
      <c r="AT491" s="79">
        <v>0</v>
      </c>
      <c r="AU491" s="81">
        <f t="shared" si="160"/>
        <v>79804286.216000006</v>
      </c>
      <c r="AV491" s="112">
        <f t="shared" si="161"/>
        <v>58717986.18088001</v>
      </c>
      <c r="AW491" s="74">
        <f t="shared" si="162"/>
        <v>79804286.215999991</v>
      </c>
      <c r="AX491" s="74">
        <f t="shared" si="163"/>
        <v>5586300.0351200001</v>
      </c>
      <c r="AY491" s="75">
        <f t="shared" si="164"/>
        <v>1871798.6180880012</v>
      </c>
      <c r="AZ491" s="74">
        <v>0</v>
      </c>
      <c r="BA491" s="74">
        <v>0</v>
      </c>
      <c r="BB491" s="74">
        <v>0</v>
      </c>
      <c r="BC491" s="79">
        <v>0</v>
      </c>
      <c r="BD491" s="79">
        <v>0</v>
      </c>
      <c r="BE491" s="79">
        <v>0</v>
      </c>
      <c r="BF491" s="77">
        <v>0</v>
      </c>
      <c r="BG491" s="344">
        <f t="shared" si="165"/>
        <v>7458098.6532080015</v>
      </c>
      <c r="BH491" s="187">
        <f t="shared" si="166"/>
        <v>72346187</v>
      </c>
      <c r="BJ491" s="50">
        <v>13288</v>
      </c>
      <c r="BK491" s="50" t="s">
        <v>3825</v>
      </c>
      <c r="BM491" s="50">
        <f t="shared" si="167"/>
        <v>0</v>
      </c>
    </row>
    <row r="492" spans="1:65" s="50" customFormat="1" ht="24" customHeight="1" x14ac:dyDescent="0.2">
      <c r="A492" s="181">
        <f t="shared" si="147"/>
        <v>2655495</v>
      </c>
      <c r="B492" s="296">
        <v>328</v>
      </c>
      <c r="C492" s="264">
        <v>92</v>
      </c>
      <c r="D492" s="297">
        <v>13289</v>
      </c>
      <c r="E492" s="241" t="s">
        <v>530</v>
      </c>
      <c r="F492" s="242" t="s">
        <v>1613</v>
      </c>
      <c r="G492" s="285" t="s">
        <v>137</v>
      </c>
      <c r="H492" s="272" t="s">
        <v>88</v>
      </c>
      <c r="I492" s="288" t="s">
        <v>2762</v>
      </c>
      <c r="J492" s="66" t="s">
        <v>1614</v>
      </c>
      <c r="K492" s="66" t="s">
        <v>1615</v>
      </c>
      <c r="L492" s="66" t="s">
        <v>88</v>
      </c>
      <c r="M492" s="290" t="s">
        <v>137</v>
      </c>
      <c r="N492" s="243" t="s">
        <v>2410</v>
      </c>
      <c r="O492" s="66"/>
      <c r="P492" s="91"/>
      <c r="Q492" s="243">
        <v>30</v>
      </c>
      <c r="R492" s="245">
        <v>120</v>
      </c>
      <c r="S492" s="245">
        <v>110</v>
      </c>
      <c r="T492" s="245">
        <v>29.33</v>
      </c>
      <c r="U492" s="89">
        <v>0</v>
      </c>
      <c r="V492" s="260">
        <v>15</v>
      </c>
      <c r="W492" s="98">
        <v>0</v>
      </c>
      <c r="X492" s="83">
        <v>0</v>
      </c>
      <c r="Y492" s="98">
        <v>2</v>
      </c>
      <c r="Z492" s="64">
        <v>0</v>
      </c>
      <c r="AA492" s="315">
        <v>885165</v>
      </c>
      <c r="AB492" s="315">
        <v>46667</v>
      </c>
      <c r="AC492" s="316">
        <f t="shared" si="148"/>
        <v>931832</v>
      </c>
      <c r="AD492" s="74">
        <v>4500000</v>
      </c>
      <c r="AE492" s="74">
        <v>6000000</v>
      </c>
      <c r="AF492" s="334">
        <f t="shared" si="149"/>
        <v>177895.19999999998</v>
      </c>
      <c r="AG492" s="112">
        <f t="shared" si="150"/>
        <v>26554950</v>
      </c>
      <c r="AH492" s="74">
        <f t="shared" si="151"/>
        <v>1400010</v>
      </c>
      <c r="AI492" s="74">
        <f t="shared" si="152"/>
        <v>21347423.999999996</v>
      </c>
      <c r="AJ492" s="74">
        <f t="shared" si="153"/>
        <v>0</v>
      </c>
      <c r="AK492" s="74">
        <f t="shared" si="154"/>
        <v>4500000</v>
      </c>
      <c r="AL492" s="74">
        <f t="shared" si="155"/>
        <v>6000000</v>
      </c>
      <c r="AM492" s="74">
        <f t="shared" si="156"/>
        <v>4892117.9999999991</v>
      </c>
      <c r="AN492" s="74">
        <f t="shared" si="157"/>
        <v>5217666.2159999991</v>
      </c>
      <c r="AO492" s="74">
        <f t="shared" si="158"/>
        <v>0</v>
      </c>
      <c r="AP492" s="74">
        <f t="shared" si="159"/>
        <v>3000000</v>
      </c>
      <c r="AQ492" s="74">
        <v>0</v>
      </c>
      <c r="AR492" s="74">
        <v>0</v>
      </c>
      <c r="AS492" s="74">
        <v>0</v>
      </c>
      <c r="AT492" s="79">
        <v>0</v>
      </c>
      <c r="AU492" s="81">
        <f t="shared" si="160"/>
        <v>72912168.216000006</v>
      </c>
      <c r="AV492" s="112">
        <f t="shared" si="161"/>
        <v>54308316.440880008</v>
      </c>
      <c r="AW492" s="74">
        <f t="shared" si="162"/>
        <v>72912168.215999991</v>
      </c>
      <c r="AX492" s="74">
        <f t="shared" si="163"/>
        <v>5103851.7751199994</v>
      </c>
      <c r="AY492" s="75">
        <f t="shared" si="164"/>
        <v>1430831.644088001</v>
      </c>
      <c r="AZ492" s="74">
        <v>0</v>
      </c>
      <c r="BA492" s="74">
        <v>0</v>
      </c>
      <c r="BB492" s="74">
        <v>0</v>
      </c>
      <c r="BC492" s="79">
        <v>0</v>
      </c>
      <c r="BD492" s="79">
        <v>0</v>
      </c>
      <c r="BE492" s="79">
        <v>0</v>
      </c>
      <c r="BF492" s="77">
        <v>0</v>
      </c>
      <c r="BG492" s="344">
        <f t="shared" si="165"/>
        <v>6534683.4192080004</v>
      </c>
      <c r="BH492" s="187">
        <f t="shared" si="166"/>
        <v>66377484</v>
      </c>
      <c r="BJ492" s="50">
        <v>13289</v>
      </c>
      <c r="BK492" s="50" t="s">
        <v>3826</v>
      </c>
      <c r="BM492" s="50">
        <f t="shared" si="167"/>
        <v>0</v>
      </c>
    </row>
    <row r="493" spans="1:65" s="50" customFormat="1" ht="24" customHeight="1" x14ac:dyDescent="0.2">
      <c r="A493" s="181">
        <f t="shared" si="147"/>
        <v>2655495</v>
      </c>
      <c r="B493" s="296">
        <v>271</v>
      </c>
      <c r="C493" s="264">
        <v>34</v>
      </c>
      <c r="D493" s="297">
        <v>13290</v>
      </c>
      <c r="E493" s="241" t="s">
        <v>209</v>
      </c>
      <c r="F493" s="242" t="s">
        <v>1616</v>
      </c>
      <c r="G493" s="285" t="s">
        <v>137</v>
      </c>
      <c r="H493" s="272" t="s">
        <v>88</v>
      </c>
      <c r="I493" s="292" t="s">
        <v>2705</v>
      </c>
      <c r="J493" s="64" t="s">
        <v>1617</v>
      </c>
      <c r="K493" s="64" t="s">
        <v>1618</v>
      </c>
      <c r="L493" s="64" t="s">
        <v>88</v>
      </c>
      <c r="M493" s="290" t="s">
        <v>137</v>
      </c>
      <c r="N493" s="243" t="s">
        <v>2410</v>
      </c>
      <c r="O493" s="64"/>
      <c r="P493" s="89"/>
      <c r="Q493" s="243">
        <v>30</v>
      </c>
      <c r="R493" s="245">
        <v>120</v>
      </c>
      <c r="S493" s="245">
        <v>110</v>
      </c>
      <c r="T493" s="245">
        <v>29.33</v>
      </c>
      <c r="U493" s="89">
        <v>0</v>
      </c>
      <c r="V493" s="260">
        <v>15</v>
      </c>
      <c r="W493" s="98">
        <v>0</v>
      </c>
      <c r="X493" s="83">
        <v>0</v>
      </c>
      <c r="Y493" s="98">
        <v>1</v>
      </c>
      <c r="Z493" s="64">
        <v>1</v>
      </c>
      <c r="AA493" s="315">
        <v>885165</v>
      </c>
      <c r="AB493" s="315">
        <v>46667</v>
      </c>
      <c r="AC493" s="316">
        <f t="shared" si="148"/>
        <v>931832</v>
      </c>
      <c r="AD493" s="74">
        <v>4500000</v>
      </c>
      <c r="AE493" s="74">
        <v>6000000</v>
      </c>
      <c r="AF493" s="334">
        <f t="shared" si="149"/>
        <v>177895.19999999998</v>
      </c>
      <c r="AG493" s="112">
        <f t="shared" si="150"/>
        <v>26554950</v>
      </c>
      <c r="AH493" s="74">
        <f t="shared" si="151"/>
        <v>1400010</v>
      </c>
      <c r="AI493" s="74">
        <f t="shared" si="152"/>
        <v>21347423.999999996</v>
      </c>
      <c r="AJ493" s="74">
        <f t="shared" si="153"/>
        <v>2655495</v>
      </c>
      <c r="AK493" s="74">
        <f t="shared" si="154"/>
        <v>4500000</v>
      </c>
      <c r="AL493" s="74">
        <f t="shared" si="155"/>
        <v>6000000</v>
      </c>
      <c r="AM493" s="74">
        <f t="shared" si="156"/>
        <v>4892117.9999999991</v>
      </c>
      <c r="AN493" s="74">
        <f t="shared" si="157"/>
        <v>5217666.2159999991</v>
      </c>
      <c r="AO493" s="74">
        <f t="shared" si="158"/>
        <v>0</v>
      </c>
      <c r="AP493" s="74">
        <f t="shared" si="159"/>
        <v>3000000</v>
      </c>
      <c r="AQ493" s="74">
        <v>0</v>
      </c>
      <c r="AR493" s="74">
        <v>0</v>
      </c>
      <c r="AS493" s="74">
        <v>0</v>
      </c>
      <c r="AT493" s="79">
        <v>0</v>
      </c>
      <c r="AU493" s="81">
        <f t="shared" si="160"/>
        <v>75567663.216000006</v>
      </c>
      <c r="AV493" s="112">
        <f t="shared" si="161"/>
        <v>54308316.440880008</v>
      </c>
      <c r="AW493" s="74">
        <f t="shared" si="162"/>
        <v>72912168.215999991</v>
      </c>
      <c r="AX493" s="74">
        <f t="shared" si="163"/>
        <v>5103851.7751199994</v>
      </c>
      <c r="AY493" s="75">
        <f t="shared" si="164"/>
        <v>1430831.644088001</v>
      </c>
      <c r="AZ493" s="74">
        <v>0</v>
      </c>
      <c r="BA493" s="74">
        <v>0</v>
      </c>
      <c r="BB493" s="74">
        <v>0</v>
      </c>
      <c r="BC493" s="79">
        <v>0</v>
      </c>
      <c r="BD493" s="79">
        <v>0</v>
      </c>
      <c r="BE493" s="79">
        <v>0</v>
      </c>
      <c r="BF493" s="77">
        <v>0</v>
      </c>
      <c r="BG493" s="344">
        <f t="shared" si="165"/>
        <v>6534683.4192080004</v>
      </c>
      <c r="BH493" s="187">
        <f t="shared" si="166"/>
        <v>69032979</v>
      </c>
      <c r="BJ493" s="50">
        <v>13290</v>
      </c>
      <c r="BK493" s="50" t="s">
        <v>3827</v>
      </c>
      <c r="BM493" s="50">
        <f t="shared" si="167"/>
        <v>0</v>
      </c>
    </row>
    <row r="494" spans="1:65" s="50" customFormat="1" ht="24" customHeight="1" x14ac:dyDescent="0.2">
      <c r="A494" s="181">
        <f t="shared" si="147"/>
        <v>2655495</v>
      </c>
      <c r="B494" s="296">
        <v>330</v>
      </c>
      <c r="C494" s="264">
        <v>94</v>
      </c>
      <c r="D494" s="297">
        <v>13291</v>
      </c>
      <c r="E494" s="241" t="s">
        <v>352</v>
      </c>
      <c r="F494" s="242" t="s">
        <v>1619</v>
      </c>
      <c r="G494" s="285" t="s">
        <v>137</v>
      </c>
      <c r="H494" s="272" t="s">
        <v>88</v>
      </c>
      <c r="I494" s="292" t="s">
        <v>2764</v>
      </c>
      <c r="J494" s="64" t="s">
        <v>1620</v>
      </c>
      <c r="K494" s="64" t="s">
        <v>1621</v>
      </c>
      <c r="L494" s="64" t="s">
        <v>88</v>
      </c>
      <c r="M494" s="290" t="s">
        <v>137</v>
      </c>
      <c r="N494" s="243" t="s">
        <v>2410</v>
      </c>
      <c r="O494" s="64"/>
      <c r="P494" s="89"/>
      <c r="Q494" s="243">
        <v>30</v>
      </c>
      <c r="R494" s="245">
        <v>120</v>
      </c>
      <c r="S494" s="245">
        <v>110</v>
      </c>
      <c r="T494" s="245">
        <v>29.33</v>
      </c>
      <c r="U494" s="89">
        <v>0</v>
      </c>
      <c r="V494" s="260">
        <v>25</v>
      </c>
      <c r="W494" s="98">
        <v>0</v>
      </c>
      <c r="X494" s="83">
        <v>0</v>
      </c>
      <c r="Y494" s="98">
        <v>2</v>
      </c>
      <c r="Z494" s="64">
        <v>2</v>
      </c>
      <c r="AA494" s="315">
        <v>885165</v>
      </c>
      <c r="AB494" s="315">
        <v>46667</v>
      </c>
      <c r="AC494" s="316">
        <f t="shared" si="148"/>
        <v>931832</v>
      </c>
      <c r="AD494" s="74">
        <v>4500000</v>
      </c>
      <c r="AE494" s="74">
        <v>6000000</v>
      </c>
      <c r="AF494" s="334">
        <f t="shared" si="149"/>
        <v>177895.19999999998</v>
      </c>
      <c r="AG494" s="112">
        <f t="shared" si="150"/>
        <v>26554950</v>
      </c>
      <c r="AH494" s="74">
        <f t="shared" si="151"/>
        <v>1400010</v>
      </c>
      <c r="AI494" s="74">
        <f t="shared" si="152"/>
        <v>21347423.999999996</v>
      </c>
      <c r="AJ494" s="74">
        <f t="shared" si="153"/>
        <v>5310990</v>
      </c>
      <c r="AK494" s="74">
        <f t="shared" si="154"/>
        <v>4500000</v>
      </c>
      <c r="AL494" s="74">
        <f t="shared" si="155"/>
        <v>6000000</v>
      </c>
      <c r="AM494" s="74">
        <f t="shared" si="156"/>
        <v>4892117.9999999991</v>
      </c>
      <c r="AN494" s="74">
        <f t="shared" si="157"/>
        <v>5217666.2159999991</v>
      </c>
      <c r="AO494" s="74">
        <f t="shared" si="158"/>
        <v>0</v>
      </c>
      <c r="AP494" s="74">
        <f t="shared" si="159"/>
        <v>5000000</v>
      </c>
      <c r="AQ494" s="74">
        <v>0</v>
      </c>
      <c r="AR494" s="74">
        <v>0</v>
      </c>
      <c r="AS494" s="74">
        <v>0</v>
      </c>
      <c r="AT494" s="79">
        <v>0</v>
      </c>
      <c r="AU494" s="81">
        <f t="shared" si="160"/>
        <v>80223158.216000006</v>
      </c>
      <c r="AV494" s="112">
        <f t="shared" si="161"/>
        <v>54168316.440880008</v>
      </c>
      <c r="AW494" s="74">
        <f t="shared" si="162"/>
        <v>74912168.215999991</v>
      </c>
      <c r="AX494" s="74">
        <f t="shared" si="163"/>
        <v>5243851.7751199994</v>
      </c>
      <c r="AY494" s="75">
        <f t="shared" si="164"/>
        <v>1416831.644088001</v>
      </c>
      <c r="AZ494" s="74">
        <v>0</v>
      </c>
      <c r="BA494" s="74">
        <v>0</v>
      </c>
      <c r="BB494" s="74">
        <v>0</v>
      </c>
      <c r="BC494" s="79">
        <v>0</v>
      </c>
      <c r="BD494" s="79">
        <v>0</v>
      </c>
      <c r="BE494" s="79">
        <v>0</v>
      </c>
      <c r="BF494" s="77">
        <v>0</v>
      </c>
      <c r="BG494" s="344">
        <f t="shared" si="165"/>
        <v>6660683.4192080004</v>
      </c>
      <c r="BH494" s="187">
        <f t="shared" si="166"/>
        <v>73562474</v>
      </c>
      <c r="BJ494" s="50">
        <v>13291</v>
      </c>
      <c r="BK494" s="50" t="s">
        <v>3828</v>
      </c>
      <c r="BM494" s="50">
        <f t="shared" si="167"/>
        <v>0</v>
      </c>
    </row>
    <row r="495" spans="1:65" s="50" customFormat="1" ht="24" customHeight="1" x14ac:dyDescent="0.2">
      <c r="A495" s="181">
        <f t="shared" si="147"/>
        <v>2655495</v>
      </c>
      <c r="B495" s="296">
        <v>335</v>
      </c>
      <c r="C495" s="264">
        <v>99</v>
      </c>
      <c r="D495" s="297">
        <v>13292</v>
      </c>
      <c r="E495" s="241" t="s">
        <v>314</v>
      </c>
      <c r="F495" s="242" t="s">
        <v>1622</v>
      </c>
      <c r="G495" s="285" t="s">
        <v>137</v>
      </c>
      <c r="H495" s="272" t="s">
        <v>88</v>
      </c>
      <c r="I495" s="292" t="s">
        <v>2769</v>
      </c>
      <c r="J495" s="64" t="s">
        <v>1623</v>
      </c>
      <c r="K495" s="64" t="s">
        <v>1624</v>
      </c>
      <c r="L495" s="64" t="s">
        <v>88</v>
      </c>
      <c r="M495" s="290" t="s">
        <v>137</v>
      </c>
      <c r="N495" s="243" t="s">
        <v>2410</v>
      </c>
      <c r="O495" s="64"/>
      <c r="P495" s="89"/>
      <c r="Q495" s="243">
        <v>30</v>
      </c>
      <c r="R495" s="245">
        <v>120</v>
      </c>
      <c r="S495" s="245">
        <v>110</v>
      </c>
      <c r="T495" s="245">
        <v>29.33</v>
      </c>
      <c r="U495" s="89">
        <v>0</v>
      </c>
      <c r="V495" s="260">
        <v>15</v>
      </c>
      <c r="W495" s="98">
        <v>0</v>
      </c>
      <c r="X495" s="83">
        <v>0</v>
      </c>
      <c r="Y495" s="98">
        <v>2</v>
      </c>
      <c r="Z495" s="64">
        <v>2</v>
      </c>
      <c r="AA495" s="315">
        <v>885165</v>
      </c>
      <c r="AB495" s="315">
        <v>46667</v>
      </c>
      <c r="AC495" s="316">
        <f t="shared" si="148"/>
        <v>931832</v>
      </c>
      <c r="AD495" s="74">
        <v>4500000</v>
      </c>
      <c r="AE495" s="74">
        <v>6000000</v>
      </c>
      <c r="AF495" s="334">
        <f t="shared" si="149"/>
        <v>177895.19999999998</v>
      </c>
      <c r="AG495" s="112">
        <f t="shared" si="150"/>
        <v>26554950</v>
      </c>
      <c r="AH495" s="74">
        <f t="shared" si="151"/>
        <v>1400010</v>
      </c>
      <c r="AI495" s="74">
        <f t="shared" si="152"/>
        <v>21347423.999999996</v>
      </c>
      <c r="AJ495" s="74">
        <f t="shared" si="153"/>
        <v>5310990</v>
      </c>
      <c r="AK495" s="74">
        <f t="shared" si="154"/>
        <v>4500000</v>
      </c>
      <c r="AL495" s="74">
        <f t="shared" si="155"/>
        <v>6000000</v>
      </c>
      <c r="AM495" s="74">
        <f t="shared" si="156"/>
        <v>4892117.9999999991</v>
      </c>
      <c r="AN495" s="74">
        <f t="shared" si="157"/>
        <v>5217666.2159999991</v>
      </c>
      <c r="AO495" s="74">
        <f t="shared" si="158"/>
        <v>0</v>
      </c>
      <c r="AP495" s="74">
        <f t="shared" si="159"/>
        <v>3000000</v>
      </c>
      <c r="AQ495" s="74">
        <v>0</v>
      </c>
      <c r="AR495" s="74">
        <v>0</v>
      </c>
      <c r="AS495" s="74">
        <v>0</v>
      </c>
      <c r="AT495" s="79">
        <v>0</v>
      </c>
      <c r="AU495" s="81">
        <f t="shared" si="160"/>
        <v>78223158.216000006</v>
      </c>
      <c r="AV495" s="112">
        <f t="shared" si="161"/>
        <v>54308316.440880008</v>
      </c>
      <c r="AW495" s="74">
        <f t="shared" si="162"/>
        <v>72912168.215999991</v>
      </c>
      <c r="AX495" s="74">
        <f t="shared" si="163"/>
        <v>5103851.7751199994</v>
      </c>
      <c r="AY495" s="75">
        <f t="shared" si="164"/>
        <v>1430831.644088001</v>
      </c>
      <c r="AZ495" s="74">
        <v>0</v>
      </c>
      <c r="BA495" s="74">
        <v>0</v>
      </c>
      <c r="BB495" s="74">
        <v>0</v>
      </c>
      <c r="BC495" s="79">
        <v>0</v>
      </c>
      <c r="BD495" s="79">
        <v>0</v>
      </c>
      <c r="BE495" s="79">
        <v>0</v>
      </c>
      <c r="BF495" s="77">
        <v>0</v>
      </c>
      <c r="BG495" s="344">
        <f t="shared" si="165"/>
        <v>6534683.4192080004</v>
      </c>
      <c r="BH495" s="187">
        <f t="shared" si="166"/>
        <v>71688474</v>
      </c>
      <c r="BJ495" s="50">
        <v>13292</v>
      </c>
      <c r="BK495" s="50" t="s">
        <v>3829</v>
      </c>
      <c r="BM495" s="50">
        <f t="shared" si="167"/>
        <v>0</v>
      </c>
    </row>
    <row r="496" spans="1:65" s="50" customFormat="1" ht="24" customHeight="1" x14ac:dyDescent="0.2">
      <c r="A496" s="181">
        <f t="shared" si="147"/>
        <v>2655495</v>
      </c>
      <c r="B496" s="296">
        <v>375</v>
      </c>
      <c r="C496" s="264">
        <v>139</v>
      </c>
      <c r="D496" s="297">
        <v>13293</v>
      </c>
      <c r="E496" s="241" t="s">
        <v>230</v>
      </c>
      <c r="F496" s="242" t="s">
        <v>1625</v>
      </c>
      <c r="G496" s="285" t="s">
        <v>137</v>
      </c>
      <c r="H496" s="272" t="s">
        <v>88</v>
      </c>
      <c r="I496" s="292" t="s">
        <v>2809</v>
      </c>
      <c r="J496" s="64" t="s">
        <v>1626</v>
      </c>
      <c r="K496" s="64" t="s">
        <v>1627</v>
      </c>
      <c r="L496" s="64" t="s">
        <v>88</v>
      </c>
      <c r="M496" s="290" t="s">
        <v>137</v>
      </c>
      <c r="N496" s="243" t="s">
        <v>2410</v>
      </c>
      <c r="O496" s="64"/>
      <c r="P496" s="89"/>
      <c r="Q496" s="243">
        <v>30</v>
      </c>
      <c r="R496" s="245">
        <v>120</v>
      </c>
      <c r="S496" s="245">
        <v>110</v>
      </c>
      <c r="T496" s="245">
        <v>29.33</v>
      </c>
      <c r="U496" s="89">
        <v>0</v>
      </c>
      <c r="V496" s="260">
        <v>13</v>
      </c>
      <c r="W496" s="98">
        <v>0</v>
      </c>
      <c r="X496" s="83">
        <v>0</v>
      </c>
      <c r="Y496" s="98">
        <v>1</v>
      </c>
      <c r="Z496" s="64">
        <v>1</v>
      </c>
      <c r="AA496" s="315">
        <v>885165</v>
      </c>
      <c r="AB496" s="315">
        <v>0</v>
      </c>
      <c r="AC496" s="316">
        <f t="shared" si="148"/>
        <v>885165</v>
      </c>
      <c r="AD496" s="74">
        <v>4500000</v>
      </c>
      <c r="AE496" s="74">
        <v>6000000</v>
      </c>
      <c r="AF496" s="334">
        <f t="shared" si="149"/>
        <v>168986.04545454544</v>
      </c>
      <c r="AG496" s="112">
        <f t="shared" si="150"/>
        <v>26554950</v>
      </c>
      <c r="AH496" s="74">
        <f t="shared" si="151"/>
        <v>0</v>
      </c>
      <c r="AI496" s="74">
        <f t="shared" si="152"/>
        <v>20278325.454545453</v>
      </c>
      <c r="AJ496" s="74">
        <f t="shared" si="153"/>
        <v>2655495</v>
      </c>
      <c r="AK496" s="74">
        <f t="shared" si="154"/>
        <v>4500000</v>
      </c>
      <c r="AL496" s="74">
        <f t="shared" si="155"/>
        <v>6000000</v>
      </c>
      <c r="AM496" s="74">
        <f t="shared" si="156"/>
        <v>4647116.25</v>
      </c>
      <c r="AN496" s="74">
        <f t="shared" si="157"/>
        <v>4956360.7131818179</v>
      </c>
      <c r="AO496" s="74">
        <f t="shared" si="158"/>
        <v>0</v>
      </c>
      <c r="AP496" s="74">
        <f t="shared" si="159"/>
        <v>2600000</v>
      </c>
      <c r="AQ496" s="74">
        <v>0</v>
      </c>
      <c r="AR496" s="74">
        <v>0</v>
      </c>
      <c r="AS496" s="74">
        <v>0</v>
      </c>
      <c r="AT496" s="79">
        <v>0</v>
      </c>
      <c r="AU496" s="81">
        <f t="shared" si="160"/>
        <v>72192247.417727277</v>
      </c>
      <c r="AV496" s="112">
        <f t="shared" si="161"/>
        <v>51569179.74848637</v>
      </c>
      <c r="AW496" s="74">
        <f t="shared" si="162"/>
        <v>69536752.417727262</v>
      </c>
      <c r="AX496" s="74">
        <f t="shared" si="163"/>
        <v>4867572.6692409087</v>
      </c>
      <c r="AY496" s="75">
        <f t="shared" si="164"/>
        <v>1156917.9748486371</v>
      </c>
      <c r="AZ496" s="74">
        <v>0</v>
      </c>
      <c r="BA496" s="74">
        <v>0</v>
      </c>
      <c r="BB496" s="74">
        <v>0</v>
      </c>
      <c r="BC496" s="79">
        <v>0</v>
      </c>
      <c r="BD496" s="79">
        <v>0</v>
      </c>
      <c r="BE496" s="79">
        <v>0</v>
      </c>
      <c r="BF496" s="77">
        <v>0</v>
      </c>
      <c r="BG496" s="344">
        <f t="shared" si="165"/>
        <v>6024490.6440895461</v>
      </c>
      <c r="BH496" s="187">
        <f t="shared" si="166"/>
        <v>66167756</v>
      </c>
      <c r="BJ496" s="50">
        <v>13293</v>
      </c>
      <c r="BK496" s="50" t="s">
        <v>3830</v>
      </c>
      <c r="BM496" s="50">
        <f t="shared" si="167"/>
        <v>0</v>
      </c>
    </row>
    <row r="497" spans="1:65" s="50" customFormat="1" ht="24" customHeight="1" x14ac:dyDescent="0.2">
      <c r="A497" s="181">
        <f t="shared" si="147"/>
        <v>2655495</v>
      </c>
      <c r="B497" s="296">
        <v>287</v>
      </c>
      <c r="C497" s="264">
        <v>50</v>
      </c>
      <c r="D497" s="297">
        <v>13294</v>
      </c>
      <c r="E497" s="241" t="s">
        <v>1628</v>
      </c>
      <c r="F497" s="242" t="s">
        <v>1629</v>
      </c>
      <c r="G497" s="285" t="s">
        <v>137</v>
      </c>
      <c r="H497" s="272" t="s">
        <v>88</v>
      </c>
      <c r="I497" s="292" t="s">
        <v>2721</v>
      </c>
      <c r="J497" s="64" t="s">
        <v>1630</v>
      </c>
      <c r="K497" s="64" t="s">
        <v>1631</v>
      </c>
      <c r="L497" s="64" t="s">
        <v>88</v>
      </c>
      <c r="M497" s="290" t="s">
        <v>137</v>
      </c>
      <c r="N497" s="243" t="s">
        <v>2410</v>
      </c>
      <c r="O497" s="64"/>
      <c r="P497" s="89"/>
      <c r="Q497" s="243">
        <v>30</v>
      </c>
      <c r="R497" s="245">
        <v>120</v>
      </c>
      <c r="S497" s="245">
        <v>110</v>
      </c>
      <c r="T497" s="245">
        <v>29.33</v>
      </c>
      <c r="U497" s="89">
        <v>0</v>
      </c>
      <c r="V497" s="260">
        <v>15</v>
      </c>
      <c r="W497" s="98">
        <v>0</v>
      </c>
      <c r="X497" s="83">
        <v>0</v>
      </c>
      <c r="Y497" s="98">
        <v>1</v>
      </c>
      <c r="Z497" s="64">
        <v>1</v>
      </c>
      <c r="AA497" s="315">
        <v>885165</v>
      </c>
      <c r="AB497" s="315">
        <v>46667</v>
      </c>
      <c r="AC497" s="316">
        <f t="shared" si="148"/>
        <v>931832</v>
      </c>
      <c r="AD497" s="74">
        <v>4500000</v>
      </c>
      <c r="AE497" s="74">
        <v>6000000</v>
      </c>
      <c r="AF497" s="334">
        <f t="shared" si="149"/>
        <v>177895.19999999998</v>
      </c>
      <c r="AG497" s="112">
        <f t="shared" si="150"/>
        <v>26554950</v>
      </c>
      <c r="AH497" s="74">
        <f t="shared" si="151"/>
        <v>1400010</v>
      </c>
      <c r="AI497" s="74">
        <f t="shared" si="152"/>
        <v>21347423.999999996</v>
      </c>
      <c r="AJ497" s="74">
        <f t="shared" si="153"/>
        <v>2655495</v>
      </c>
      <c r="AK497" s="74">
        <f t="shared" si="154"/>
        <v>4500000</v>
      </c>
      <c r="AL497" s="74">
        <f t="shared" si="155"/>
        <v>6000000</v>
      </c>
      <c r="AM497" s="74">
        <f t="shared" si="156"/>
        <v>4892117.9999999991</v>
      </c>
      <c r="AN497" s="74">
        <f t="shared" si="157"/>
        <v>5217666.2159999991</v>
      </c>
      <c r="AO497" s="74">
        <f t="shared" si="158"/>
        <v>0</v>
      </c>
      <c r="AP497" s="74">
        <f t="shared" si="159"/>
        <v>3000000</v>
      </c>
      <c r="AQ497" s="74">
        <v>0</v>
      </c>
      <c r="AR497" s="74">
        <v>0</v>
      </c>
      <c r="AS497" s="74">
        <v>0</v>
      </c>
      <c r="AT497" s="79">
        <v>0</v>
      </c>
      <c r="AU497" s="81">
        <f t="shared" si="160"/>
        <v>75567663.216000006</v>
      </c>
      <c r="AV497" s="112">
        <f t="shared" si="161"/>
        <v>54308316.440880008</v>
      </c>
      <c r="AW497" s="74">
        <f t="shared" si="162"/>
        <v>72912168.215999991</v>
      </c>
      <c r="AX497" s="74">
        <f t="shared" si="163"/>
        <v>5103851.7751199994</v>
      </c>
      <c r="AY497" s="75">
        <f t="shared" si="164"/>
        <v>1430831.644088001</v>
      </c>
      <c r="AZ497" s="74">
        <v>0</v>
      </c>
      <c r="BA497" s="74">
        <v>0</v>
      </c>
      <c r="BB497" s="74">
        <v>0</v>
      </c>
      <c r="BC497" s="79">
        <v>0</v>
      </c>
      <c r="BD497" s="79">
        <v>0</v>
      </c>
      <c r="BE497" s="79">
        <v>0</v>
      </c>
      <c r="BF497" s="77">
        <v>0</v>
      </c>
      <c r="BG497" s="344">
        <f t="shared" si="165"/>
        <v>6534683.4192080004</v>
      </c>
      <c r="BH497" s="187">
        <f t="shared" si="166"/>
        <v>69032979</v>
      </c>
      <c r="BJ497" s="50">
        <v>13294</v>
      </c>
      <c r="BK497" s="50" t="s">
        <v>3831</v>
      </c>
      <c r="BM497" s="50">
        <f t="shared" si="167"/>
        <v>0</v>
      </c>
    </row>
    <row r="498" spans="1:65" s="50" customFormat="1" ht="24" customHeight="1" x14ac:dyDescent="0.2">
      <c r="A498" s="181">
        <f t="shared" si="147"/>
        <v>2655495</v>
      </c>
      <c r="B498" s="296">
        <v>374</v>
      </c>
      <c r="C498" s="264">
        <v>138</v>
      </c>
      <c r="D498" s="297">
        <v>13295</v>
      </c>
      <c r="E498" s="241" t="s">
        <v>1632</v>
      </c>
      <c r="F498" s="242" t="s">
        <v>1633</v>
      </c>
      <c r="G498" s="285" t="s">
        <v>137</v>
      </c>
      <c r="H498" s="272" t="s">
        <v>88</v>
      </c>
      <c r="I498" s="292" t="s">
        <v>2808</v>
      </c>
      <c r="J498" s="64" t="s">
        <v>1634</v>
      </c>
      <c r="K498" s="64" t="s">
        <v>1635</v>
      </c>
      <c r="L498" s="64" t="s">
        <v>88</v>
      </c>
      <c r="M498" s="290" t="s">
        <v>137</v>
      </c>
      <c r="N498" s="243" t="s">
        <v>2410</v>
      </c>
      <c r="O498" s="64"/>
      <c r="P498" s="89"/>
      <c r="Q498" s="243">
        <v>30</v>
      </c>
      <c r="R498" s="245">
        <v>120</v>
      </c>
      <c r="S498" s="245">
        <v>110</v>
      </c>
      <c r="T498" s="245">
        <v>29.33</v>
      </c>
      <c r="U498" s="89">
        <v>0</v>
      </c>
      <c r="V498" s="260">
        <v>12</v>
      </c>
      <c r="W498" s="98">
        <v>0</v>
      </c>
      <c r="X498" s="83">
        <v>0</v>
      </c>
      <c r="Y498" s="98">
        <v>0</v>
      </c>
      <c r="Z498" s="64">
        <v>0</v>
      </c>
      <c r="AA498" s="315">
        <v>885165</v>
      </c>
      <c r="AB498" s="315">
        <v>0</v>
      </c>
      <c r="AC498" s="316">
        <f t="shared" si="148"/>
        <v>885165</v>
      </c>
      <c r="AD498" s="74">
        <v>4500000</v>
      </c>
      <c r="AE498" s="74">
        <v>6000000</v>
      </c>
      <c r="AF498" s="334">
        <f t="shared" si="149"/>
        <v>168986.04545454544</v>
      </c>
      <c r="AG498" s="112">
        <f t="shared" si="150"/>
        <v>26554950</v>
      </c>
      <c r="AH498" s="74">
        <f t="shared" si="151"/>
        <v>0</v>
      </c>
      <c r="AI498" s="74">
        <f t="shared" si="152"/>
        <v>20278325.454545453</v>
      </c>
      <c r="AJ498" s="74">
        <f t="shared" si="153"/>
        <v>0</v>
      </c>
      <c r="AK498" s="74">
        <f t="shared" si="154"/>
        <v>4500000</v>
      </c>
      <c r="AL498" s="74">
        <f t="shared" si="155"/>
        <v>6000000</v>
      </c>
      <c r="AM498" s="74">
        <f t="shared" si="156"/>
        <v>4647116.25</v>
      </c>
      <c r="AN498" s="74">
        <f t="shared" si="157"/>
        <v>4956360.7131818179</v>
      </c>
      <c r="AO498" s="74">
        <f t="shared" si="158"/>
        <v>0</v>
      </c>
      <c r="AP498" s="74">
        <f t="shared" si="159"/>
        <v>2400000</v>
      </c>
      <c r="AQ498" s="74">
        <v>0</v>
      </c>
      <c r="AR498" s="74">
        <v>0</v>
      </c>
      <c r="AS498" s="74">
        <v>0</v>
      </c>
      <c r="AT498" s="79">
        <v>0</v>
      </c>
      <c r="AU498" s="81">
        <f t="shared" si="160"/>
        <v>69336752.417727262</v>
      </c>
      <c r="AV498" s="112">
        <f t="shared" si="161"/>
        <v>51583179.748486355</v>
      </c>
      <c r="AW498" s="74">
        <f t="shared" si="162"/>
        <v>69336752.417727262</v>
      </c>
      <c r="AX498" s="74">
        <f t="shared" si="163"/>
        <v>4853572.6692409087</v>
      </c>
      <c r="AY498" s="75">
        <f t="shared" si="164"/>
        <v>1158317.9748486355</v>
      </c>
      <c r="AZ498" s="74">
        <v>0</v>
      </c>
      <c r="BA498" s="74">
        <v>0</v>
      </c>
      <c r="BB498" s="74">
        <v>0</v>
      </c>
      <c r="BC498" s="79">
        <v>0</v>
      </c>
      <c r="BD498" s="79">
        <v>0</v>
      </c>
      <c r="BE498" s="79">
        <v>0</v>
      </c>
      <c r="BF498" s="77">
        <v>0</v>
      </c>
      <c r="BG498" s="344">
        <f t="shared" si="165"/>
        <v>6011890.6440895442</v>
      </c>
      <c r="BH498" s="187">
        <f t="shared" si="166"/>
        <v>63324861</v>
      </c>
      <c r="BJ498" s="50">
        <v>13295</v>
      </c>
      <c r="BK498" s="50" t="s">
        <v>3832</v>
      </c>
      <c r="BM498" s="50">
        <f t="shared" si="167"/>
        <v>0</v>
      </c>
    </row>
    <row r="499" spans="1:65" s="50" customFormat="1" ht="24" customHeight="1" x14ac:dyDescent="0.2">
      <c r="A499" s="181">
        <f t="shared" si="147"/>
        <v>2655495</v>
      </c>
      <c r="B499" s="296">
        <v>342</v>
      </c>
      <c r="C499" s="264">
        <v>106</v>
      </c>
      <c r="D499" s="297">
        <v>13296</v>
      </c>
      <c r="E499" s="241" t="s">
        <v>776</v>
      </c>
      <c r="F499" s="242" t="s">
        <v>1636</v>
      </c>
      <c r="G499" s="285" t="s">
        <v>137</v>
      </c>
      <c r="H499" s="272" t="s">
        <v>88</v>
      </c>
      <c r="I499" s="349" t="s">
        <v>2776</v>
      </c>
      <c r="J499" s="67" t="s">
        <v>1637</v>
      </c>
      <c r="K499" s="67" t="s">
        <v>1638</v>
      </c>
      <c r="L499" s="67" t="s">
        <v>88</v>
      </c>
      <c r="M499" s="290" t="s">
        <v>137</v>
      </c>
      <c r="N499" s="243" t="s">
        <v>2410</v>
      </c>
      <c r="O499" s="67"/>
      <c r="P499" s="90"/>
      <c r="Q499" s="243">
        <v>30</v>
      </c>
      <c r="R499" s="245">
        <v>120</v>
      </c>
      <c r="S499" s="245">
        <v>110</v>
      </c>
      <c r="T499" s="245">
        <v>29.33</v>
      </c>
      <c r="U499" s="89">
        <v>0</v>
      </c>
      <c r="V499" s="260">
        <v>13</v>
      </c>
      <c r="W499" s="98">
        <v>0</v>
      </c>
      <c r="X499" s="83">
        <v>0</v>
      </c>
      <c r="Y499" s="98">
        <v>0</v>
      </c>
      <c r="Z499" s="64">
        <v>0</v>
      </c>
      <c r="AA499" s="315">
        <v>885165</v>
      </c>
      <c r="AB499" s="315">
        <v>46667</v>
      </c>
      <c r="AC499" s="316">
        <f t="shared" si="148"/>
        <v>931832</v>
      </c>
      <c r="AD499" s="74">
        <v>4500000</v>
      </c>
      <c r="AE499" s="74">
        <v>6000000</v>
      </c>
      <c r="AF499" s="334">
        <f t="shared" si="149"/>
        <v>177895.19999999998</v>
      </c>
      <c r="AG499" s="112">
        <f t="shared" si="150"/>
        <v>26554950</v>
      </c>
      <c r="AH499" s="74">
        <f t="shared" si="151"/>
        <v>1400010</v>
      </c>
      <c r="AI499" s="74">
        <f t="shared" si="152"/>
        <v>21347423.999999996</v>
      </c>
      <c r="AJ499" s="74">
        <f t="shared" si="153"/>
        <v>0</v>
      </c>
      <c r="AK499" s="74">
        <f t="shared" si="154"/>
        <v>4500000</v>
      </c>
      <c r="AL499" s="74">
        <f t="shared" si="155"/>
        <v>6000000</v>
      </c>
      <c r="AM499" s="74">
        <f t="shared" si="156"/>
        <v>4892117.9999999991</v>
      </c>
      <c r="AN499" s="74">
        <f t="shared" si="157"/>
        <v>5217666.2159999991</v>
      </c>
      <c r="AO499" s="74">
        <f t="shared" si="158"/>
        <v>0</v>
      </c>
      <c r="AP499" s="74">
        <f t="shared" si="159"/>
        <v>2600000</v>
      </c>
      <c r="AQ499" s="74">
        <v>0</v>
      </c>
      <c r="AR499" s="74">
        <v>0</v>
      </c>
      <c r="AS499" s="74">
        <v>0</v>
      </c>
      <c r="AT499" s="79">
        <v>0</v>
      </c>
      <c r="AU499" s="81">
        <f t="shared" si="160"/>
        <v>72512168.216000006</v>
      </c>
      <c r="AV499" s="112">
        <f t="shared" si="161"/>
        <v>54336316.440880008</v>
      </c>
      <c r="AW499" s="74">
        <f t="shared" si="162"/>
        <v>72512168.215999991</v>
      </c>
      <c r="AX499" s="74">
        <f t="shared" si="163"/>
        <v>5075851.7751199994</v>
      </c>
      <c r="AY499" s="75">
        <f t="shared" si="164"/>
        <v>1433631.644088001</v>
      </c>
      <c r="AZ499" s="74">
        <v>0</v>
      </c>
      <c r="BA499" s="74">
        <v>0</v>
      </c>
      <c r="BB499" s="74">
        <v>0</v>
      </c>
      <c r="BC499" s="79">
        <v>0</v>
      </c>
      <c r="BD499" s="79">
        <v>0</v>
      </c>
      <c r="BE499" s="79">
        <v>0</v>
      </c>
      <c r="BF499" s="77">
        <v>0</v>
      </c>
      <c r="BG499" s="344">
        <f t="shared" si="165"/>
        <v>6509483.4192080004</v>
      </c>
      <c r="BH499" s="187">
        <f t="shared" si="166"/>
        <v>66002684</v>
      </c>
      <c r="BJ499" s="50">
        <v>13296</v>
      </c>
      <c r="BK499" s="50" t="s">
        <v>3833</v>
      </c>
      <c r="BM499" s="50">
        <f t="shared" si="167"/>
        <v>0</v>
      </c>
    </row>
    <row r="500" spans="1:65" s="50" customFormat="1" ht="24" customHeight="1" x14ac:dyDescent="0.2">
      <c r="A500" s="181">
        <f t="shared" si="147"/>
        <v>2655495</v>
      </c>
      <c r="B500" s="296">
        <v>294</v>
      </c>
      <c r="C500" s="264">
        <v>57</v>
      </c>
      <c r="D500" s="297">
        <v>13297</v>
      </c>
      <c r="E500" s="241" t="s">
        <v>966</v>
      </c>
      <c r="F500" s="242" t="s">
        <v>1639</v>
      </c>
      <c r="G500" s="285" t="s">
        <v>137</v>
      </c>
      <c r="H500" s="272" t="s">
        <v>88</v>
      </c>
      <c r="I500" s="292" t="s">
        <v>2728</v>
      </c>
      <c r="J500" s="64" t="s">
        <v>1640</v>
      </c>
      <c r="K500" s="64" t="s">
        <v>1641</v>
      </c>
      <c r="L500" s="64" t="s">
        <v>88</v>
      </c>
      <c r="M500" s="290" t="s">
        <v>137</v>
      </c>
      <c r="N500" s="243" t="s">
        <v>2410</v>
      </c>
      <c r="O500" s="64"/>
      <c r="P500" s="89"/>
      <c r="Q500" s="243">
        <v>30</v>
      </c>
      <c r="R500" s="245">
        <v>120</v>
      </c>
      <c r="S500" s="245">
        <v>110</v>
      </c>
      <c r="T500" s="245">
        <v>29.33</v>
      </c>
      <c r="U500" s="89">
        <v>0</v>
      </c>
      <c r="V500" s="260">
        <v>15</v>
      </c>
      <c r="W500" s="98">
        <v>0</v>
      </c>
      <c r="X500" s="83">
        <v>0</v>
      </c>
      <c r="Y500" s="98">
        <v>1</v>
      </c>
      <c r="Z500" s="64">
        <v>1</v>
      </c>
      <c r="AA500" s="315">
        <v>885165</v>
      </c>
      <c r="AB500" s="315">
        <v>46667</v>
      </c>
      <c r="AC500" s="316">
        <f t="shared" si="148"/>
        <v>931832</v>
      </c>
      <c r="AD500" s="74">
        <v>4500000</v>
      </c>
      <c r="AE500" s="74">
        <v>6000000</v>
      </c>
      <c r="AF500" s="334">
        <f t="shared" si="149"/>
        <v>177895.19999999998</v>
      </c>
      <c r="AG500" s="112">
        <f t="shared" si="150"/>
        <v>26554950</v>
      </c>
      <c r="AH500" s="74">
        <f t="shared" si="151"/>
        <v>1400010</v>
      </c>
      <c r="AI500" s="74">
        <f t="shared" si="152"/>
        <v>21347423.999999996</v>
      </c>
      <c r="AJ500" s="74">
        <f t="shared" si="153"/>
        <v>2655495</v>
      </c>
      <c r="AK500" s="74">
        <f t="shared" si="154"/>
        <v>4500000</v>
      </c>
      <c r="AL500" s="74">
        <f t="shared" si="155"/>
        <v>6000000</v>
      </c>
      <c r="AM500" s="74">
        <f t="shared" si="156"/>
        <v>4892117.9999999991</v>
      </c>
      <c r="AN500" s="74">
        <f t="shared" si="157"/>
        <v>5217666.2159999991</v>
      </c>
      <c r="AO500" s="74">
        <f t="shared" si="158"/>
        <v>0</v>
      </c>
      <c r="AP500" s="74">
        <f t="shared" si="159"/>
        <v>3000000</v>
      </c>
      <c r="AQ500" s="74">
        <v>0</v>
      </c>
      <c r="AR500" s="74">
        <v>0</v>
      </c>
      <c r="AS500" s="74">
        <v>0</v>
      </c>
      <c r="AT500" s="79">
        <v>0</v>
      </c>
      <c r="AU500" s="81">
        <f t="shared" si="160"/>
        <v>75567663.216000006</v>
      </c>
      <c r="AV500" s="112">
        <f t="shared" si="161"/>
        <v>54308316.440880008</v>
      </c>
      <c r="AW500" s="74">
        <f t="shared" si="162"/>
        <v>72912168.215999991</v>
      </c>
      <c r="AX500" s="74">
        <f t="shared" si="163"/>
        <v>5103851.7751199994</v>
      </c>
      <c r="AY500" s="75">
        <f t="shared" si="164"/>
        <v>1430831.644088001</v>
      </c>
      <c r="AZ500" s="74">
        <v>0</v>
      </c>
      <c r="BA500" s="74">
        <v>0</v>
      </c>
      <c r="BB500" s="74">
        <v>0</v>
      </c>
      <c r="BC500" s="79">
        <v>0</v>
      </c>
      <c r="BD500" s="79">
        <v>0</v>
      </c>
      <c r="BE500" s="79">
        <v>0</v>
      </c>
      <c r="BF500" s="77">
        <v>0</v>
      </c>
      <c r="BG500" s="344">
        <f t="shared" si="165"/>
        <v>6534683.4192080004</v>
      </c>
      <c r="BH500" s="187">
        <f t="shared" si="166"/>
        <v>69032979</v>
      </c>
      <c r="BJ500" s="50">
        <v>13297</v>
      </c>
      <c r="BK500" s="50" t="s">
        <v>3834</v>
      </c>
      <c r="BM500" s="50">
        <f t="shared" si="167"/>
        <v>0</v>
      </c>
    </row>
    <row r="501" spans="1:65" s="50" customFormat="1" ht="24" customHeight="1" x14ac:dyDescent="0.2">
      <c r="A501" s="181">
        <f t="shared" si="147"/>
        <v>2655495</v>
      </c>
      <c r="B501" s="296">
        <v>277</v>
      </c>
      <c r="C501" s="264">
        <v>40</v>
      </c>
      <c r="D501" s="297">
        <v>13298</v>
      </c>
      <c r="E501" s="241" t="s">
        <v>209</v>
      </c>
      <c r="F501" s="242" t="s">
        <v>1642</v>
      </c>
      <c r="G501" s="285" t="s">
        <v>137</v>
      </c>
      <c r="H501" s="272" t="s">
        <v>88</v>
      </c>
      <c r="I501" s="292" t="s">
        <v>2711</v>
      </c>
      <c r="J501" s="64" t="s">
        <v>1643</v>
      </c>
      <c r="K501" s="64" t="s">
        <v>1644</v>
      </c>
      <c r="L501" s="64" t="s">
        <v>88</v>
      </c>
      <c r="M501" s="290" t="s">
        <v>137</v>
      </c>
      <c r="N501" s="243" t="s">
        <v>2410</v>
      </c>
      <c r="O501" s="64"/>
      <c r="P501" s="89"/>
      <c r="Q501" s="243">
        <v>30</v>
      </c>
      <c r="R501" s="245">
        <v>120</v>
      </c>
      <c r="S501" s="245">
        <v>110</v>
      </c>
      <c r="T501" s="245">
        <v>29.33</v>
      </c>
      <c r="U501" s="89">
        <v>0</v>
      </c>
      <c r="V501" s="260">
        <v>15</v>
      </c>
      <c r="W501" s="98">
        <v>0</v>
      </c>
      <c r="X501" s="83">
        <v>0</v>
      </c>
      <c r="Y501" s="98">
        <v>0</v>
      </c>
      <c r="Z501" s="64">
        <v>0</v>
      </c>
      <c r="AA501" s="315">
        <v>885165</v>
      </c>
      <c r="AB501" s="315">
        <v>46667</v>
      </c>
      <c r="AC501" s="316">
        <f t="shared" si="148"/>
        <v>931832</v>
      </c>
      <c r="AD501" s="74">
        <v>4500000</v>
      </c>
      <c r="AE501" s="74">
        <v>6000000</v>
      </c>
      <c r="AF501" s="334">
        <f t="shared" si="149"/>
        <v>177895.19999999998</v>
      </c>
      <c r="AG501" s="112">
        <f t="shared" si="150"/>
        <v>26554950</v>
      </c>
      <c r="AH501" s="74">
        <f t="shared" si="151"/>
        <v>1400010</v>
      </c>
      <c r="AI501" s="74">
        <f t="shared" si="152"/>
        <v>21347423.999999996</v>
      </c>
      <c r="AJ501" s="74">
        <f t="shared" si="153"/>
        <v>0</v>
      </c>
      <c r="AK501" s="74">
        <f t="shared" si="154"/>
        <v>4500000</v>
      </c>
      <c r="AL501" s="74">
        <f t="shared" si="155"/>
        <v>6000000</v>
      </c>
      <c r="AM501" s="74">
        <f t="shared" si="156"/>
        <v>4892117.9999999991</v>
      </c>
      <c r="AN501" s="74">
        <f t="shared" si="157"/>
        <v>5217666.2159999991</v>
      </c>
      <c r="AO501" s="74">
        <f t="shared" si="158"/>
        <v>0</v>
      </c>
      <c r="AP501" s="74">
        <f t="shared" si="159"/>
        <v>3000000</v>
      </c>
      <c r="AQ501" s="74">
        <v>0</v>
      </c>
      <c r="AR501" s="74">
        <v>0</v>
      </c>
      <c r="AS501" s="74">
        <v>0</v>
      </c>
      <c r="AT501" s="79">
        <v>0</v>
      </c>
      <c r="AU501" s="81">
        <f t="shared" si="160"/>
        <v>72912168.216000006</v>
      </c>
      <c r="AV501" s="112">
        <f t="shared" si="161"/>
        <v>54308316.440880008</v>
      </c>
      <c r="AW501" s="74">
        <f t="shared" si="162"/>
        <v>72912168.215999991</v>
      </c>
      <c r="AX501" s="74">
        <f t="shared" si="163"/>
        <v>5103851.7751199994</v>
      </c>
      <c r="AY501" s="75">
        <f t="shared" si="164"/>
        <v>1430831.644088001</v>
      </c>
      <c r="AZ501" s="74">
        <v>0</v>
      </c>
      <c r="BA501" s="74">
        <v>0</v>
      </c>
      <c r="BB501" s="74">
        <v>0</v>
      </c>
      <c r="BC501" s="79">
        <v>0</v>
      </c>
      <c r="BD501" s="79">
        <v>0</v>
      </c>
      <c r="BE501" s="79">
        <v>0</v>
      </c>
      <c r="BF501" s="77">
        <v>0</v>
      </c>
      <c r="BG501" s="344">
        <f t="shared" si="165"/>
        <v>6534683.4192080004</v>
      </c>
      <c r="BH501" s="187">
        <f t="shared" si="166"/>
        <v>66377484</v>
      </c>
      <c r="BJ501" s="50">
        <v>13298</v>
      </c>
      <c r="BK501" s="50" t="s">
        <v>3835</v>
      </c>
      <c r="BM501" s="50">
        <f t="shared" si="167"/>
        <v>0</v>
      </c>
    </row>
    <row r="502" spans="1:65" s="50" customFormat="1" ht="24" customHeight="1" x14ac:dyDescent="0.2">
      <c r="A502" s="181">
        <f t="shared" si="147"/>
        <v>2655495</v>
      </c>
      <c r="B502" s="296">
        <v>315</v>
      </c>
      <c r="C502" s="264">
        <v>78</v>
      </c>
      <c r="D502" s="297">
        <v>13299</v>
      </c>
      <c r="E502" s="241" t="s">
        <v>99</v>
      </c>
      <c r="F502" s="242" t="s">
        <v>1645</v>
      </c>
      <c r="G502" s="285" t="s">
        <v>137</v>
      </c>
      <c r="H502" s="272" t="s">
        <v>88</v>
      </c>
      <c r="I502" s="349" t="s">
        <v>2749</v>
      </c>
      <c r="J502" s="67" t="s">
        <v>1646</v>
      </c>
      <c r="K502" s="67" t="s">
        <v>1647</v>
      </c>
      <c r="L502" s="67" t="s">
        <v>88</v>
      </c>
      <c r="M502" s="290" t="s">
        <v>137</v>
      </c>
      <c r="N502" s="243" t="s">
        <v>2410</v>
      </c>
      <c r="O502" s="67"/>
      <c r="P502" s="90"/>
      <c r="Q502" s="243">
        <v>30</v>
      </c>
      <c r="R502" s="245">
        <v>120</v>
      </c>
      <c r="S502" s="245">
        <v>110</v>
      </c>
      <c r="T502" s="245">
        <v>29.33</v>
      </c>
      <c r="U502" s="89">
        <v>0</v>
      </c>
      <c r="V502" s="260">
        <v>25</v>
      </c>
      <c r="W502" s="98">
        <v>0</v>
      </c>
      <c r="X502" s="83">
        <v>0</v>
      </c>
      <c r="Y502" s="98">
        <v>2</v>
      </c>
      <c r="Z502" s="64">
        <v>1</v>
      </c>
      <c r="AA502" s="315">
        <v>885165</v>
      </c>
      <c r="AB502" s="315">
        <v>46667</v>
      </c>
      <c r="AC502" s="316">
        <f t="shared" si="148"/>
        <v>931832</v>
      </c>
      <c r="AD502" s="74">
        <v>4500000</v>
      </c>
      <c r="AE502" s="74">
        <v>6000000</v>
      </c>
      <c r="AF502" s="334">
        <f t="shared" si="149"/>
        <v>177895.19999999998</v>
      </c>
      <c r="AG502" s="112">
        <f t="shared" si="150"/>
        <v>26554950</v>
      </c>
      <c r="AH502" s="74">
        <f t="shared" si="151"/>
        <v>1400010</v>
      </c>
      <c r="AI502" s="74">
        <f t="shared" si="152"/>
        <v>21347423.999999996</v>
      </c>
      <c r="AJ502" s="74">
        <f t="shared" si="153"/>
        <v>2655495</v>
      </c>
      <c r="AK502" s="74">
        <f t="shared" si="154"/>
        <v>4500000</v>
      </c>
      <c r="AL502" s="74">
        <f t="shared" si="155"/>
        <v>6000000</v>
      </c>
      <c r="AM502" s="74">
        <f t="shared" si="156"/>
        <v>4892117.9999999991</v>
      </c>
      <c r="AN502" s="74">
        <f t="shared" si="157"/>
        <v>5217666.2159999991</v>
      </c>
      <c r="AO502" s="74">
        <f t="shared" si="158"/>
        <v>0</v>
      </c>
      <c r="AP502" s="74">
        <f t="shared" si="159"/>
        <v>5000000</v>
      </c>
      <c r="AQ502" s="74">
        <v>0</v>
      </c>
      <c r="AR502" s="74">
        <v>0</v>
      </c>
      <c r="AS502" s="74">
        <v>0</v>
      </c>
      <c r="AT502" s="79">
        <v>0</v>
      </c>
      <c r="AU502" s="81">
        <f t="shared" si="160"/>
        <v>77567663.216000006</v>
      </c>
      <c r="AV502" s="112">
        <f t="shared" si="161"/>
        <v>54168316.440880008</v>
      </c>
      <c r="AW502" s="74">
        <f t="shared" si="162"/>
        <v>74912168.215999991</v>
      </c>
      <c r="AX502" s="74">
        <f t="shared" si="163"/>
        <v>5243851.7751199994</v>
      </c>
      <c r="AY502" s="75">
        <f t="shared" si="164"/>
        <v>1416831.644088001</v>
      </c>
      <c r="AZ502" s="74">
        <v>0</v>
      </c>
      <c r="BA502" s="74">
        <v>0</v>
      </c>
      <c r="BB502" s="74">
        <v>0</v>
      </c>
      <c r="BC502" s="79">
        <v>0</v>
      </c>
      <c r="BD502" s="79">
        <v>0</v>
      </c>
      <c r="BE502" s="79">
        <v>0</v>
      </c>
      <c r="BF502" s="77">
        <v>0</v>
      </c>
      <c r="BG502" s="344">
        <f t="shared" si="165"/>
        <v>6660683.4192080004</v>
      </c>
      <c r="BH502" s="187">
        <f t="shared" si="166"/>
        <v>70906979</v>
      </c>
      <c r="BJ502" s="50">
        <v>13299</v>
      </c>
      <c r="BK502" s="50" t="s">
        <v>3836</v>
      </c>
      <c r="BM502" s="50">
        <f t="shared" si="167"/>
        <v>0</v>
      </c>
    </row>
    <row r="503" spans="1:65" s="50" customFormat="1" ht="24" customHeight="1" x14ac:dyDescent="0.2">
      <c r="A503" s="181">
        <f t="shared" si="147"/>
        <v>2655495</v>
      </c>
      <c r="B503" s="296">
        <v>106</v>
      </c>
      <c r="C503" s="264">
        <v>112</v>
      </c>
      <c r="D503" s="297">
        <v>13300</v>
      </c>
      <c r="E503" s="251" t="s">
        <v>209</v>
      </c>
      <c r="F503" s="252" t="s">
        <v>233</v>
      </c>
      <c r="G503" s="265" t="s">
        <v>87</v>
      </c>
      <c r="H503" s="272" t="s">
        <v>206</v>
      </c>
      <c r="I503" s="353" t="s">
        <v>2761</v>
      </c>
      <c r="J503" s="116" t="s">
        <v>234</v>
      </c>
      <c r="K503" s="203" t="s">
        <v>235</v>
      </c>
      <c r="L503" s="116" t="s">
        <v>206</v>
      </c>
      <c r="M503" s="286" t="s">
        <v>2380</v>
      </c>
      <c r="N503" s="98"/>
      <c r="O503" s="64"/>
      <c r="P503" s="89"/>
      <c r="Q503" s="253">
        <v>30</v>
      </c>
      <c r="R503" s="254">
        <v>69</v>
      </c>
      <c r="S503" s="64">
        <v>0</v>
      </c>
      <c r="T503" s="64">
        <v>0</v>
      </c>
      <c r="U503" s="89">
        <v>0</v>
      </c>
      <c r="V503" s="258">
        <v>20</v>
      </c>
      <c r="W503" s="98">
        <v>0</v>
      </c>
      <c r="X503" s="83">
        <v>0</v>
      </c>
      <c r="Y503" s="98">
        <v>3</v>
      </c>
      <c r="Z503" s="64">
        <v>3</v>
      </c>
      <c r="AA503" s="323">
        <v>1477052</v>
      </c>
      <c r="AB503" s="323">
        <v>46667</v>
      </c>
      <c r="AC503" s="324">
        <f t="shared" si="148"/>
        <v>1523719</v>
      </c>
      <c r="AD503" s="74">
        <v>4500000</v>
      </c>
      <c r="AE503" s="74">
        <v>6000000</v>
      </c>
      <c r="AF503" s="334">
        <f t="shared" si="149"/>
        <v>290891.80909090908</v>
      </c>
      <c r="AG503" s="112">
        <f t="shared" si="150"/>
        <v>44311560</v>
      </c>
      <c r="AH503" s="74">
        <f t="shared" si="151"/>
        <v>1400010</v>
      </c>
      <c r="AI503" s="74">
        <f t="shared" si="152"/>
        <v>20071534.827272728</v>
      </c>
      <c r="AJ503" s="74">
        <f t="shared" si="153"/>
        <v>7966485</v>
      </c>
      <c r="AK503" s="74">
        <f t="shared" si="154"/>
        <v>4500000</v>
      </c>
      <c r="AL503" s="74">
        <f t="shared" si="155"/>
        <v>6000000</v>
      </c>
      <c r="AM503" s="74">
        <f t="shared" si="156"/>
        <v>0</v>
      </c>
      <c r="AN503" s="74">
        <f t="shared" si="157"/>
        <v>0</v>
      </c>
      <c r="AO503" s="74">
        <f t="shared" si="158"/>
        <v>0</v>
      </c>
      <c r="AP503" s="74">
        <f t="shared" si="159"/>
        <v>4000000</v>
      </c>
      <c r="AQ503" s="74">
        <v>0</v>
      </c>
      <c r="AR503" s="74">
        <v>0</v>
      </c>
      <c r="AS503" s="74">
        <v>0</v>
      </c>
      <c r="AT503" s="79">
        <v>0</v>
      </c>
      <c r="AU503" s="81">
        <f t="shared" si="160"/>
        <v>88249589.827272728</v>
      </c>
      <c r="AV503" s="112">
        <f t="shared" si="161"/>
        <v>60163287.489363641</v>
      </c>
      <c r="AW503" s="74">
        <f t="shared" si="162"/>
        <v>80283104.827272728</v>
      </c>
      <c r="AX503" s="74">
        <f t="shared" si="163"/>
        <v>5619817.3379090913</v>
      </c>
      <c r="AY503" s="75">
        <f t="shared" si="164"/>
        <v>2016328.7489363642</v>
      </c>
      <c r="AZ503" s="74">
        <v>0</v>
      </c>
      <c r="BA503" s="74">
        <v>0</v>
      </c>
      <c r="BB503" s="74">
        <v>0</v>
      </c>
      <c r="BC503" s="79">
        <v>0</v>
      </c>
      <c r="BD503" s="79">
        <v>0</v>
      </c>
      <c r="BE503" s="79">
        <v>0</v>
      </c>
      <c r="BF503" s="77">
        <v>0</v>
      </c>
      <c r="BG503" s="344">
        <f t="shared" si="165"/>
        <v>7636146.0868454557</v>
      </c>
      <c r="BH503" s="187">
        <f t="shared" si="166"/>
        <v>80613443</v>
      </c>
      <c r="BM503" s="50">
        <f t="shared" si="167"/>
        <v>13300</v>
      </c>
    </row>
    <row r="504" spans="1:65" s="50" customFormat="1" ht="24" customHeight="1" x14ac:dyDescent="0.2">
      <c r="A504" s="181">
        <f t="shared" si="147"/>
        <v>2655495</v>
      </c>
      <c r="B504" s="296">
        <v>643</v>
      </c>
      <c r="C504" s="264">
        <v>440</v>
      </c>
      <c r="D504" s="297">
        <v>13301</v>
      </c>
      <c r="E504" s="241" t="s">
        <v>1650</v>
      </c>
      <c r="F504" s="242" t="s">
        <v>546</v>
      </c>
      <c r="G504" s="285" t="s">
        <v>137</v>
      </c>
      <c r="H504" s="272" t="s">
        <v>458</v>
      </c>
      <c r="I504" s="288" t="s">
        <v>3271</v>
      </c>
      <c r="J504" s="432" t="s">
        <v>496</v>
      </c>
      <c r="K504" s="64" t="s">
        <v>1652</v>
      </c>
      <c r="L504" s="64"/>
      <c r="M504" s="290" t="s">
        <v>137</v>
      </c>
      <c r="N504" s="243" t="s">
        <v>2410</v>
      </c>
      <c r="O504" s="64"/>
      <c r="P504" s="89"/>
      <c r="Q504" s="243">
        <v>30</v>
      </c>
      <c r="R504" s="245">
        <v>120</v>
      </c>
      <c r="S504" s="245">
        <v>110</v>
      </c>
      <c r="T504" s="245">
        <v>29.33</v>
      </c>
      <c r="U504" s="89">
        <v>0</v>
      </c>
      <c r="V504" s="260">
        <v>14</v>
      </c>
      <c r="W504" s="98">
        <v>0</v>
      </c>
      <c r="X504" s="83">
        <v>0</v>
      </c>
      <c r="Y504" s="98">
        <v>0</v>
      </c>
      <c r="Z504" s="64">
        <v>0</v>
      </c>
      <c r="AA504" s="315">
        <v>885165</v>
      </c>
      <c r="AB504" s="315">
        <v>0</v>
      </c>
      <c r="AC504" s="316">
        <f t="shared" si="148"/>
        <v>885165</v>
      </c>
      <c r="AD504" s="74">
        <v>4500000</v>
      </c>
      <c r="AE504" s="74">
        <v>6000000</v>
      </c>
      <c r="AF504" s="334">
        <f t="shared" si="149"/>
        <v>168986.04545454544</v>
      </c>
      <c r="AG504" s="112">
        <f t="shared" si="150"/>
        <v>26554950</v>
      </c>
      <c r="AH504" s="74">
        <f t="shared" si="151"/>
        <v>0</v>
      </c>
      <c r="AI504" s="74">
        <f t="shared" si="152"/>
        <v>20278325.454545453</v>
      </c>
      <c r="AJ504" s="74">
        <f t="shared" si="153"/>
        <v>0</v>
      </c>
      <c r="AK504" s="74">
        <f t="shared" si="154"/>
        <v>4500000</v>
      </c>
      <c r="AL504" s="74">
        <f t="shared" si="155"/>
        <v>6000000</v>
      </c>
      <c r="AM504" s="74">
        <f t="shared" si="156"/>
        <v>4647116.25</v>
      </c>
      <c r="AN504" s="74">
        <f t="shared" si="157"/>
        <v>4956360.7131818179</v>
      </c>
      <c r="AO504" s="74">
        <f t="shared" si="158"/>
        <v>0</v>
      </c>
      <c r="AP504" s="74">
        <f t="shared" si="159"/>
        <v>2800000</v>
      </c>
      <c r="AQ504" s="74">
        <v>0</v>
      </c>
      <c r="AR504" s="74">
        <v>0</v>
      </c>
      <c r="AS504" s="74">
        <v>0</v>
      </c>
      <c r="AT504" s="79">
        <v>0</v>
      </c>
      <c r="AU504" s="81">
        <f t="shared" si="160"/>
        <v>69736752.417727262</v>
      </c>
      <c r="AV504" s="112">
        <f t="shared" si="161"/>
        <v>51555179.748486355</v>
      </c>
      <c r="AW504" s="74">
        <f t="shared" si="162"/>
        <v>69736752.417727262</v>
      </c>
      <c r="AX504" s="74">
        <f t="shared" si="163"/>
        <v>4881572.6692409087</v>
      </c>
      <c r="AY504" s="75">
        <f t="shared" si="164"/>
        <v>1155517.9748486355</v>
      </c>
      <c r="AZ504" s="74">
        <v>0</v>
      </c>
      <c r="BA504" s="74">
        <v>0</v>
      </c>
      <c r="BB504" s="74">
        <v>0</v>
      </c>
      <c r="BC504" s="79">
        <v>0</v>
      </c>
      <c r="BD504" s="79">
        <v>0</v>
      </c>
      <c r="BE504" s="79">
        <v>0</v>
      </c>
      <c r="BF504" s="77">
        <v>0</v>
      </c>
      <c r="BG504" s="344">
        <f t="shared" si="165"/>
        <v>6037090.6440895442</v>
      </c>
      <c r="BH504" s="187">
        <f t="shared" si="166"/>
        <v>63699661</v>
      </c>
      <c r="BM504" s="50">
        <f t="shared" si="167"/>
        <v>13301</v>
      </c>
    </row>
    <row r="505" spans="1:65" s="50" customFormat="1" ht="24" customHeight="1" x14ac:dyDescent="0.2">
      <c r="A505" s="181">
        <f t="shared" si="147"/>
        <v>2655495</v>
      </c>
      <c r="B505" s="296">
        <v>245</v>
      </c>
      <c r="C505" s="264">
        <v>8</v>
      </c>
      <c r="D505" s="297">
        <v>13302</v>
      </c>
      <c r="E505" s="241" t="s">
        <v>435</v>
      </c>
      <c r="F505" s="242" t="s">
        <v>1653</v>
      </c>
      <c r="G505" s="285" t="s">
        <v>137</v>
      </c>
      <c r="H505" s="272" t="s">
        <v>88</v>
      </c>
      <c r="I505" s="292" t="s">
        <v>2679</v>
      </c>
      <c r="J505" s="64" t="s">
        <v>1654</v>
      </c>
      <c r="K505" s="64" t="s">
        <v>1655</v>
      </c>
      <c r="L505" s="64" t="s">
        <v>88</v>
      </c>
      <c r="M505" s="290" t="s">
        <v>137</v>
      </c>
      <c r="N505" s="243" t="s">
        <v>2410</v>
      </c>
      <c r="O505" s="64"/>
      <c r="P505" s="89"/>
      <c r="Q505" s="243">
        <v>30</v>
      </c>
      <c r="R505" s="245">
        <v>120</v>
      </c>
      <c r="S505" s="245">
        <v>110</v>
      </c>
      <c r="T505" s="245">
        <v>29.33</v>
      </c>
      <c r="U505" s="89">
        <v>0</v>
      </c>
      <c r="V505" s="260">
        <v>12</v>
      </c>
      <c r="W505" s="98">
        <v>0</v>
      </c>
      <c r="X505" s="83">
        <v>0</v>
      </c>
      <c r="Y505" s="98">
        <v>1</v>
      </c>
      <c r="Z505" s="64">
        <v>1</v>
      </c>
      <c r="AA505" s="315">
        <v>885165</v>
      </c>
      <c r="AB505" s="315">
        <v>46667</v>
      </c>
      <c r="AC505" s="316">
        <f t="shared" si="148"/>
        <v>931832</v>
      </c>
      <c r="AD505" s="74">
        <v>4500000</v>
      </c>
      <c r="AE505" s="74">
        <v>6000000</v>
      </c>
      <c r="AF505" s="334">
        <f t="shared" si="149"/>
        <v>177895.19999999998</v>
      </c>
      <c r="AG505" s="112">
        <f t="shared" si="150"/>
        <v>26554950</v>
      </c>
      <c r="AH505" s="74">
        <f t="shared" si="151"/>
        <v>1400010</v>
      </c>
      <c r="AI505" s="74">
        <f t="shared" si="152"/>
        <v>21347423.999999996</v>
      </c>
      <c r="AJ505" s="74">
        <f t="shared" si="153"/>
        <v>2655495</v>
      </c>
      <c r="AK505" s="74">
        <f t="shared" si="154"/>
        <v>4500000</v>
      </c>
      <c r="AL505" s="74">
        <f t="shared" si="155"/>
        <v>6000000</v>
      </c>
      <c r="AM505" s="74">
        <f t="shared" si="156"/>
        <v>4892117.9999999991</v>
      </c>
      <c r="AN505" s="74">
        <f t="shared" si="157"/>
        <v>5217666.2159999991</v>
      </c>
      <c r="AO505" s="74">
        <f t="shared" si="158"/>
        <v>0</v>
      </c>
      <c r="AP505" s="74">
        <f t="shared" si="159"/>
        <v>2400000</v>
      </c>
      <c r="AQ505" s="74">
        <v>0</v>
      </c>
      <c r="AR505" s="74">
        <v>0</v>
      </c>
      <c r="AS505" s="74">
        <v>0</v>
      </c>
      <c r="AT505" s="79">
        <v>0</v>
      </c>
      <c r="AU505" s="81">
        <f t="shared" si="160"/>
        <v>74967663.216000006</v>
      </c>
      <c r="AV505" s="112">
        <f t="shared" si="161"/>
        <v>54350316.440880008</v>
      </c>
      <c r="AW505" s="74">
        <f t="shared" si="162"/>
        <v>72312168.215999991</v>
      </c>
      <c r="AX505" s="74">
        <f t="shared" si="163"/>
        <v>5061851.7751199994</v>
      </c>
      <c r="AY505" s="75">
        <f t="shared" si="164"/>
        <v>1435031.644088001</v>
      </c>
      <c r="AZ505" s="74">
        <v>0</v>
      </c>
      <c r="BA505" s="74">
        <v>0</v>
      </c>
      <c r="BB505" s="74">
        <v>0</v>
      </c>
      <c r="BC505" s="79">
        <v>0</v>
      </c>
      <c r="BD505" s="79">
        <v>0</v>
      </c>
      <c r="BE505" s="79">
        <v>0</v>
      </c>
      <c r="BF505" s="77">
        <v>0</v>
      </c>
      <c r="BG505" s="344">
        <f t="shared" si="165"/>
        <v>6496883.4192080004</v>
      </c>
      <c r="BH505" s="187">
        <f t="shared" si="166"/>
        <v>68470779</v>
      </c>
      <c r="BJ505" s="50">
        <v>13302</v>
      </c>
      <c r="BK505" s="50" t="s">
        <v>3837</v>
      </c>
      <c r="BM505" s="50">
        <f t="shared" si="167"/>
        <v>0</v>
      </c>
    </row>
    <row r="506" spans="1:65" s="50" customFormat="1" ht="24" customHeight="1" x14ac:dyDescent="0.2">
      <c r="A506" s="181">
        <f t="shared" si="147"/>
        <v>2655495</v>
      </c>
      <c r="B506" s="296">
        <v>318</v>
      </c>
      <c r="C506" s="264">
        <v>81</v>
      </c>
      <c r="D506" s="297">
        <v>13303</v>
      </c>
      <c r="E506" s="241" t="s">
        <v>85</v>
      </c>
      <c r="F506" s="242" t="s">
        <v>1656</v>
      </c>
      <c r="G506" s="285" t="s">
        <v>137</v>
      </c>
      <c r="H506" s="272" t="s">
        <v>88</v>
      </c>
      <c r="I506" s="292" t="s">
        <v>2752</v>
      </c>
      <c r="J506" s="64">
        <v>1462848291</v>
      </c>
      <c r="K506" s="64" t="s">
        <v>1657</v>
      </c>
      <c r="L506" s="64" t="s">
        <v>88</v>
      </c>
      <c r="M506" s="290" t="s">
        <v>137</v>
      </c>
      <c r="N506" s="243" t="s">
        <v>2410</v>
      </c>
      <c r="O506" s="64"/>
      <c r="P506" s="89"/>
      <c r="Q506" s="243">
        <v>30</v>
      </c>
      <c r="R506" s="245">
        <v>120</v>
      </c>
      <c r="S506" s="245">
        <v>110</v>
      </c>
      <c r="T506" s="245">
        <v>29.33</v>
      </c>
      <c r="U506" s="89">
        <v>0</v>
      </c>
      <c r="V506" s="260">
        <v>14</v>
      </c>
      <c r="W506" s="98">
        <v>0</v>
      </c>
      <c r="X506" s="83">
        <v>0</v>
      </c>
      <c r="Y506" s="98">
        <v>1</v>
      </c>
      <c r="Z506" s="64">
        <v>1</v>
      </c>
      <c r="AA506" s="315">
        <v>885165</v>
      </c>
      <c r="AB506" s="315">
        <v>46667</v>
      </c>
      <c r="AC506" s="316">
        <f t="shared" si="148"/>
        <v>931832</v>
      </c>
      <c r="AD506" s="74">
        <v>4500000</v>
      </c>
      <c r="AE506" s="74">
        <v>6000000</v>
      </c>
      <c r="AF506" s="334">
        <f t="shared" si="149"/>
        <v>177895.19999999998</v>
      </c>
      <c r="AG506" s="112">
        <f t="shared" si="150"/>
        <v>26554950</v>
      </c>
      <c r="AH506" s="74">
        <f t="shared" si="151"/>
        <v>1400010</v>
      </c>
      <c r="AI506" s="74">
        <f t="shared" si="152"/>
        <v>21347423.999999996</v>
      </c>
      <c r="AJ506" s="74">
        <f t="shared" si="153"/>
        <v>2655495</v>
      </c>
      <c r="AK506" s="74">
        <f t="shared" si="154"/>
        <v>4500000</v>
      </c>
      <c r="AL506" s="74">
        <f t="shared" si="155"/>
        <v>6000000</v>
      </c>
      <c r="AM506" s="74">
        <f t="shared" si="156"/>
        <v>4892117.9999999991</v>
      </c>
      <c r="AN506" s="74">
        <f t="shared" si="157"/>
        <v>5217666.2159999991</v>
      </c>
      <c r="AO506" s="74">
        <f t="shared" si="158"/>
        <v>0</v>
      </c>
      <c r="AP506" s="74">
        <f t="shared" si="159"/>
        <v>2800000</v>
      </c>
      <c r="AQ506" s="74">
        <v>0</v>
      </c>
      <c r="AR506" s="74">
        <v>0</v>
      </c>
      <c r="AS506" s="74">
        <v>0</v>
      </c>
      <c r="AT506" s="79">
        <v>0</v>
      </c>
      <c r="AU506" s="81">
        <f t="shared" si="160"/>
        <v>75367663.216000006</v>
      </c>
      <c r="AV506" s="112">
        <f t="shared" si="161"/>
        <v>54322316.440880008</v>
      </c>
      <c r="AW506" s="74">
        <f t="shared" si="162"/>
        <v>72712168.215999991</v>
      </c>
      <c r="AX506" s="74">
        <f t="shared" si="163"/>
        <v>5089851.7751199994</v>
      </c>
      <c r="AY506" s="75">
        <f t="shared" si="164"/>
        <v>1432231.644088001</v>
      </c>
      <c r="AZ506" s="74">
        <v>0</v>
      </c>
      <c r="BA506" s="74">
        <v>0</v>
      </c>
      <c r="BB506" s="74">
        <v>0</v>
      </c>
      <c r="BC506" s="79">
        <v>0</v>
      </c>
      <c r="BD506" s="79">
        <v>0</v>
      </c>
      <c r="BE506" s="79">
        <v>0</v>
      </c>
      <c r="BF506" s="77">
        <v>0</v>
      </c>
      <c r="BG506" s="344">
        <f t="shared" si="165"/>
        <v>6522083.4192080004</v>
      </c>
      <c r="BH506" s="187">
        <f t="shared" si="166"/>
        <v>68845579</v>
      </c>
      <c r="BJ506" s="50">
        <v>13303</v>
      </c>
      <c r="BK506" s="50" t="s">
        <v>3838</v>
      </c>
      <c r="BM506" s="50">
        <f t="shared" si="167"/>
        <v>0</v>
      </c>
    </row>
    <row r="507" spans="1:65" s="50" customFormat="1" ht="24" customHeight="1" x14ac:dyDescent="0.4">
      <c r="A507" s="181">
        <f t="shared" si="147"/>
        <v>2655495</v>
      </c>
      <c r="B507" s="296">
        <v>282</v>
      </c>
      <c r="C507" s="264">
        <v>45</v>
      </c>
      <c r="D507" s="297">
        <v>13304</v>
      </c>
      <c r="E507" s="241" t="s">
        <v>135</v>
      </c>
      <c r="F507" s="242" t="s">
        <v>1658</v>
      </c>
      <c r="G507" s="285" t="s">
        <v>137</v>
      </c>
      <c r="H507" s="272" t="s">
        <v>88</v>
      </c>
      <c r="I507" s="292" t="s">
        <v>2716</v>
      </c>
      <c r="J507" s="68" t="s">
        <v>1659</v>
      </c>
      <c r="K507" s="64" t="s">
        <v>1660</v>
      </c>
      <c r="L507" s="64" t="s">
        <v>88</v>
      </c>
      <c r="M507" s="290" t="s">
        <v>137</v>
      </c>
      <c r="N507" s="243" t="s">
        <v>2410</v>
      </c>
      <c r="O507" s="64"/>
      <c r="P507" s="89"/>
      <c r="Q507" s="243">
        <v>30</v>
      </c>
      <c r="R507" s="245">
        <v>120</v>
      </c>
      <c r="S507" s="245">
        <v>110</v>
      </c>
      <c r="T507" s="245">
        <v>29.33</v>
      </c>
      <c r="U507" s="89">
        <v>0</v>
      </c>
      <c r="V507" s="260">
        <v>15</v>
      </c>
      <c r="W507" s="98">
        <v>0</v>
      </c>
      <c r="X507" s="83">
        <v>0</v>
      </c>
      <c r="Y507" s="98">
        <v>1</v>
      </c>
      <c r="Z507" s="64">
        <v>0</v>
      </c>
      <c r="AA507" s="315">
        <v>885165</v>
      </c>
      <c r="AB507" s="315">
        <v>46667</v>
      </c>
      <c r="AC507" s="316">
        <f t="shared" si="148"/>
        <v>931832</v>
      </c>
      <c r="AD507" s="74">
        <v>4500000</v>
      </c>
      <c r="AE507" s="74">
        <v>6000000</v>
      </c>
      <c r="AF507" s="334">
        <f t="shared" si="149"/>
        <v>177895.19999999998</v>
      </c>
      <c r="AG507" s="112">
        <f t="shared" si="150"/>
        <v>26554950</v>
      </c>
      <c r="AH507" s="74">
        <f t="shared" si="151"/>
        <v>1400010</v>
      </c>
      <c r="AI507" s="74">
        <f t="shared" si="152"/>
        <v>21347423.999999996</v>
      </c>
      <c r="AJ507" s="74">
        <f t="shared" si="153"/>
        <v>0</v>
      </c>
      <c r="AK507" s="74">
        <f t="shared" si="154"/>
        <v>4500000</v>
      </c>
      <c r="AL507" s="74">
        <f t="shared" si="155"/>
        <v>6000000</v>
      </c>
      <c r="AM507" s="74">
        <f t="shared" si="156"/>
        <v>4892117.9999999991</v>
      </c>
      <c r="AN507" s="74">
        <f t="shared" si="157"/>
        <v>5217666.2159999991</v>
      </c>
      <c r="AO507" s="74">
        <f t="shared" si="158"/>
        <v>0</v>
      </c>
      <c r="AP507" s="74">
        <f t="shared" si="159"/>
        <v>3000000</v>
      </c>
      <c r="AQ507" s="74">
        <v>0</v>
      </c>
      <c r="AR507" s="74">
        <v>0</v>
      </c>
      <c r="AS507" s="74">
        <v>0</v>
      </c>
      <c r="AT507" s="79">
        <v>0</v>
      </c>
      <c r="AU507" s="81">
        <f t="shared" si="160"/>
        <v>72912168.216000006</v>
      </c>
      <c r="AV507" s="112">
        <f t="shared" si="161"/>
        <v>54308316.440880008</v>
      </c>
      <c r="AW507" s="74">
        <f t="shared" si="162"/>
        <v>72912168.215999991</v>
      </c>
      <c r="AX507" s="74">
        <f t="shared" si="163"/>
        <v>5103851.7751199994</v>
      </c>
      <c r="AY507" s="75">
        <f t="shared" si="164"/>
        <v>1430831.644088001</v>
      </c>
      <c r="AZ507" s="74">
        <v>0</v>
      </c>
      <c r="BA507" s="74">
        <v>0</v>
      </c>
      <c r="BB507" s="74">
        <v>0</v>
      </c>
      <c r="BC507" s="79">
        <v>0</v>
      </c>
      <c r="BD507" s="79">
        <v>0</v>
      </c>
      <c r="BE507" s="79">
        <v>0</v>
      </c>
      <c r="BF507" s="77">
        <v>0</v>
      </c>
      <c r="BG507" s="344">
        <f t="shared" si="165"/>
        <v>6534683.4192080004</v>
      </c>
      <c r="BH507" s="187">
        <f t="shared" si="166"/>
        <v>66377484</v>
      </c>
      <c r="BJ507" s="50">
        <v>13304</v>
      </c>
      <c r="BK507" s="50" t="s">
        <v>3839</v>
      </c>
      <c r="BM507" s="50">
        <f t="shared" si="167"/>
        <v>0</v>
      </c>
    </row>
    <row r="508" spans="1:65" s="50" customFormat="1" ht="24" customHeight="1" x14ac:dyDescent="0.2">
      <c r="A508" s="181">
        <f t="shared" si="147"/>
        <v>2655495</v>
      </c>
      <c r="B508" s="296">
        <v>284</v>
      </c>
      <c r="C508" s="264">
        <v>47</v>
      </c>
      <c r="D508" s="297">
        <v>13305</v>
      </c>
      <c r="E508" s="241" t="s">
        <v>1661</v>
      </c>
      <c r="F508" s="242" t="s">
        <v>1205</v>
      </c>
      <c r="G508" s="285" t="s">
        <v>137</v>
      </c>
      <c r="H508" s="272" t="s">
        <v>88</v>
      </c>
      <c r="I508" s="292" t="s">
        <v>2718</v>
      </c>
      <c r="J508" s="64">
        <v>3932891287</v>
      </c>
      <c r="K508" s="64" t="s">
        <v>1662</v>
      </c>
      <c r="L508" s="64" t="s">
        <v>88</v>
      </c>
      <c r="M508" s="290" t="s">
        <v>137</v>
      </c>
      <c r="N508" s="243" t="s">
        <v>2410</v>
      </c>
      <c r="O508" s="64"/>
      <c r="P508" s="89"/>
      <c r="Q508" s="243">
        <v>30</v>
      </c>
      <c r="R508" s="245">
        <v>120</v>
      </c>
      <c r="S508" s="245">
        <v>110</v>
      </c>
      <c r="T508" s="245">
        <v>29.33</v>
      </c>
      <c r="U508" s="89">
        <v>0</v>
      </c>
      <c r="V508" s="260">
        <v>15</v>
      </c>
      <c r="W508" s="98">
        <v>0</v>
      </c>
      <c r="X508" s="83">
        <v>0</v>
      </c>
      <c r="Y508" s="98">
        <v>0</v>
      </c>
      <c r="Z508" s="64">
        <v>0</v>
      </c>
      <c r="AA508" s="315">
        <v>885165</v>
      </c>
      <c r="AB508" s="315">
        <v>46667</v>
      </c>
      <c r="AC508" s="316">
        <f t="shared" si="148"/>
        <v>931832</v>
      </c>
      <c r="AD508" s="74">
        <v>4500000</v>
      </c>
      <c r="AE508" s="74">
        <v>6000000</v>
      </c>
      <c r="AF508" s="334">
        <f t="shared" si="149"/>
        <v>177895.19999999998</v>
      </c>
      <c r="AG508" s="112">
        <f t="shared" si="150"/>
        <v>26554950</v>
      </c>
      <c r="AH508" s="74">
        <f t="shared" si="151"/>
        <v>1400010</v>
      </c>
      <c r="AI508" s="74">
        <f t="shared" si="152"/>
        <v>21347423.999999996</v>
      </c>
      <c r="AJ508" s="74">
        <f t="shared" si="153"/>
        <v>0</v>
      </c>
      <c r="AK508" s="74">
        <f t="shared" si="154"/>
        <v>4500000</v>
      </c>
      <c r="AL508" s="74">
        <f t="shared" si="155"/>
        <v>6000000</v>
      </c>
      <c r="AM508" s="74">
        <f t="shared" si="156"/>
        <v>4892117.9999999991</v>
      </c>
      <c r="AN508" s="74">
        <f t="shared" si="157"/>
        <v>5217666.2159999991</v>
      </c>
      <c r="AO508" s="74">
        <f t="shared" si="158"/>
        <v>0</v>
      </c>
      <c r="AP508" s="74">
        <f t="shared" si="159"/>
        <v>3000000</v>
      </c>
      <c r="AQ508" s="74">
        <v>0</v>
      </c>
      <c r="AR508" s="74">
        <v>0</v>
      </c>
      <c r="AS508" s="74">
        <v>0</v>
      </c>
      <c r="AT508" s="79">
        <v>0</v>
      </c>
      <c r="AU508" s="81">
        <f t="shared" si="160"/>
        <v>72912168.216000006</v>
      </c>
      <c r="AV508" s="112">
        <f t="shared" si="161"/>
        <v>54308316.440880008</v>
      </c>
      <c r="AW508" s="74">
        <f t="shared" si="162"/>
        <v>72912168.215999991</v>
      </c>
      <c r="AX508" s="74">
        <f t="shared" si="163"/>
        <v>5103851.7751199994</v>
      </c>
      <c r="AY508" s="75">
        <f t="shared" si="164"/>
        <v>1430831.644088001</v>
      </c>
      <c r="AZ508" s="74">
        <v>0</v>
      </c>
      <c r="BA508" s="74">
        <v>0</v>
      </c>
      <c r="BB508" s="74">
        <v>0</v>
      </c>
      <c r="BC508" s="79">
        <v>0</v>
      </c>
      <c r="BD508" s="79">
        <v>0</v>
      </c>
      <c r="BE508" s="79">
        <v>0</v>
      </c>
      <c r="BF508" s="77">
        <v>0</v>
      </c>
      <c r="BG508" s="344">
        <f t="shared" si="165"/>
        <v>6534683.4192080004</v>
      </c>
      <c r="BH508" s="187">
        <f t="shared" si="166"/>
        <v>66377484</v>
      </c>
      <c r="BJ508" s="50">
        <v>13305</v>
      </c>
      <c r="BK508" s="50" t="s">
        <v>3840</v>
      </c>
      <c r="BM508" s="50">
        <f t="shared" si="167"/>
        <v>0</v>
      </c>
    </row>
    <row r="509" spans="1:65" s="50" customFormat="1" ht="24" customHeight="1" x14ac:dyDescent="0.2">
      <c r="A509" s="181">
        <f t="shared" si="147"/>
        <v>2655495</v>
      </c>
      <c r="B509" s="296">
        <v>360</v>
      </c>
      <c r="C509" s="264">
        <v>124</v>
      </c>
      <c r="D509" s="297">
        <v>13306</v>
      </c>
      <c r="E509" s="241" t="s">
        <v>1184</v>
      </c>
      <c r="F509" s="242" t="s">
        <v>1663</v>
      </c>
      <c r="G509" s="285" t="s">
        <v>137</v>
      </c>
      <c r="H509" s="272" t="s">
        <v>88</v>
      </c>
      <c r="I509" s="349" t="s">
        <v>2794</v>
      </c>
      <c r="J509" s="67" t="s">
        <v>1664</v>
      </c>
      <c r="K509" s="67" t="s">
        <v>1665</v>
      </c>
      <c r="L509" s="67" t="s">
        <v>88</v>
      </c>
      <c r="M509" s="290" t="s">
        <v>137</v>
      </c>
      <c r="N509" s="243" t="s">
        <v>2410</v>
      </c>
      <c r="O509" s="67"/>
      <c r="P509" s="90"/>
      <c r="Q509" s="243">
        <v>30</v>
      </c>
      <c r="R509" s="245">
        <v>120</v>
      </c>
      <c r="S509" s="245">
        <v>110</v>
      </c>
      <c r="T509" s="245">
        <v>29.33</v>
      </c>
      <c r="U509" s="89">
        <v>0</v>
      </c>
      <c r="V509" s="260">
        <v>15</v>
      </c>
      <c r="W509" s="98">
        <v>0</v>
      </c>
      <c r="X509" s="83">
        <v>0</v>
      </c>
      <c r="Y509" s="98">
        <v>0</v>
      </c>
      <c r="Z509" s="64">
        <v>0</v>
      </c>
      <c r="AA509" s="315">
        <v>885165</v>
      </c>
      <c r="AB509" s="315">
        <v>0</v>
      </c>
      <c r="AC509" s="316">
        <f t="shared" si="148"/>
        <v>885165</v>
      </c>
      <c r="AD509" s="74">
        <v>4500000</v>
      </c>
      <c r="AE509" s="74">
        <v>6000000</v>
      </c>
      <c r="AF509" s="334">
        <f t="shared" si="149"/>
        <v>168986.04545454544</v>
      </c>
      <c r="AG509" s="112">
        <f t="shared" si="150"/>
        <v>26554950</v>
      </c>
      <c r="AH509" s="74">
        <f t="shared" si="151"/>
        <v>0</v>
      </c>
      <c r="AI509" s="74">
        <f t="shared" si="152"/>
        <v>20278325.454545453</v>
      </c>
      <c r="AJ509" s="74">
        <f t="shared" si="153"/>
        <v>0</v>
      </c>
      <c r="AK509" s="74">
        <f t="shared" si="154"/>
        <v>4500000</v>
      </c>
      <c r="AL509" s="74">
        <f t="shared" si="155"/>
        <v>6000000</v>
      </c>
      <c r="AM509" s="74">
        <f t="shared" si="156"/>
        <v>4647116.25</v>
      </c>
      <c r="AN509" s="74">
        <f t="shared" si="157"/>
        <v>4956360.7131818179</v>
      </c>
      <c r="AO509" s="74">
        <f t="shared" si="158"/>
        <v>0</v>
      </c>
      <c r="AP509" s="74">
        <f t="shared" si="159"/>
        <v>3000000</v>
      </c>
      <c r="AQ509" s="74">
        <v>0</v>
      </c>
      <c r="AR509" s="74">
        <v>0</v>
      </c>
      <c r="AS509" s="74">
        <v>0</v>
      </c>
      <c r="AT509" s="79">
        <v>0</v>
      </c>
      <c r="AU509" s="81">
        <f t="shared" si="160"/>
        <v>69936752.417727262</v>
      </c>
      <c r="AV509" s="112">
        <f t="shared" si="161"/>
        <v>51541179.748486355</v>
      </c>
      <c r="AW509" s="74">
        <f t="shared" si="162"/>
        <v>69936752.417727262</v>
      </c>
      <c r="AX509" s="74">
        <f t="shared" si="163"/>
        <v>4895572.6692409087</v>
      </c>
      <c r="AY509" s="75">
        <f t="shared" si="164"/>
        <v>1154117.9748486355</v>
      </c>
      <c r="AZ509" s="74">
        <v>0</v>
      </c>
      <c r="BA509" s="74">
        <v>0</v>
      </c>
      <c r="BB509" s="74">
        <v>0</v>
      </c>
      <c r="BC509" s="79">
        <v>0</v>
      </c>
      <c r="BD509" s="79">
        <v>0</v>
      </c>
      <c r="BE509" s="79">
        <v>0</v>
      </c>
      <c r="BF509" s="77">
        <v>0</v>
      </c>
      <c r="BG509" s="344">
        <f t="shared" si="165"/>
        <v>6049690.6440895442</v>
      </c>
      <c r="BH509" s="187">
        <f t="shared" si="166"/>
        <v>63887061</v>
      </c>
      <c r="BJ509" s="50">
        <v>13306</v>
      </c>
      <c r="BK509" s="50" t="s">
        <v>3841</v>
      </c>
      <c r="BM509" s="50">
        <f t="shared" si="167"/>
        <v>0</v>
      </c>
    </row>
    <row r="510" spans="1:65" s="50" customFormat="1" ht="24" customHeight="1" x14ac:dyDescent="0.2">
      <c r="A510" s="181">
        <f t="shared" si="147"/>
        <v>2655495</v>
      </c>
      <c r="B510" s="296">
        <v>291</v>
      </c>
      <c r="C510" s="264">
        <v>54</v>
      </c>
      <c r="D510" s="297">
        <v>13307</v>
      </c>
      <c r="E510" s="241" t="s">
        <v>480</v>
      </c>
      <c r="F510" s="242" t="s">
        <v>1666</v>
      </c>
      <c r="G510" s="285" t="s">
        <v>137</v>
      </c>
      <c r="H510" s="272" t="s">
        <v>88</v>
      </c>
      <c r="I510" s="292" t="s">
        <v>2725</v>
      </c>
      <c r="J510" s="64">
        <v>3873569213</v>
      </c>
      <c r="K510" s="64" t="s">
        <v>1667</v>
      </c>
      <c r="L510" s="64" t="s">
        <v>88</v>
      </c>
      <c r="M510" s="290" t="s">
        <v>137</v>
      </c>
      <c r="N510" s="243" t="s">
        <v>2410</v>
      </c>
      <c r="O510" s="64"/>
      <c r="P510" s="89"/>
      <c r="Q510" s="243">
        <v>30</v>
      </c>
      <c r="R510" s="245">
        <v>120</v>
      </c>
      <c r="S510" s="245">
        <v>110</v>
      </c>
      <c r="T510" s="245">
        <v>29.33</v>
      </c>
      <c r="U510" s="89">
        <v>0</v>
      </c>
      <c r="V510" s="260">
        <v>15</v>
      </c>
      <c r="W510" s="98">
        <v>0</v>
      </c>
      <c r="X510" s="83">
        <v>0</v>
      </c>
      <c r="Y510" s="98">
        <v>0</v>
      </c>
      <c r="Z510" s="64">
        <v>0</v>
      </c>
      <c r="AA510" s="315">
        <v>885165</v>
      </c>
      <c r="AB510" s="315">
        <v>46667</v>
      </c>
      <c r="AC510" s="316">
        <f t="shared" si="148"/>
        <v>931832</v>
      </c>
      <c r="AD510" s="74">
        <v>4500000</v>
      </c>
      <c r="AE510" s="74">
        <v>6000000</v>
      </c>
      <c r="AF510" s="334">
        <f t="shared" si="149"/>
        <v>177895.19999999998</v>
      </c>
      <c r="AG510" s="112">
        <f t="shared" si="150"/>
        <v>26554950</v>
      </c>
      <c r="AH510" s="74">
        <f t="shared" si="151"/>
        <v>1400010</v>
      </c>
      <c r="AI510" s="74">
        <f t="shared" si="152"/>
        <v>21347423.999999996</v>
      </c>
      <c r="AJ510" s="74">
        <f t="shared" si="153"/>
        <v>0</v>
      </c>
      <c r="AK510" s="74">
        <f t="shared" si="154"/>
        <v>4500000</v>
      </c>
      <c r="AL510" s="74">
        <f t="shared" si="155"/>
        <v>6000000</v>
      </c>
      <c r="AM510" s="74">
        <f t="shared" si="156"/>
        <v>4892117.9999999991</v>
      </c>
      <c r="AN510" s="74">
        <f t="shared" si="157"/>
        <v>5217666.2159999991</v>
      </c>
      <c r="AO510" s="74">
        <f t="shared" si="158"/>
        <v>0</v>
      </c>
      <c r="AP510" s="74">
        <f t="shared" si="159"/>
        <v>3000000</v>
      </c>
      <c r="AQ510" s="74">
        <v>0</v>
      </c>
      <c r="AR510" s="74">
        <v>0</v>
      </c>
      <c r="AS510" s="74">
        <v>0</v>
      </c>
      <c r="AT510" s="79">
        <v>0</v>
      </c>
      <c r="AU510" s="81">
        <f t="shared" si="160"/>
        <v>72912168.216000006</v>
      </c>
      <c r="AV510" s="112">
        <f t="shared" si="161"/>
        <v>54308316.440880008</v>
      </c>
      <c r="AW510" s="74">
        <f t="shared" si="162"/>
        <v>72912168.215999991</v>
      </c>
      <c r="AX510" s="74">
        <f t="shared" si="163"/>
        <v>5103851.7751199994</v>
      </c>
      <c r="AY510" s="75">
        <f t="shared" si="164"/>
        <v>1430831.644088001</v>
      </c>
      <c r="AZ510" s="74">
        <v>0</v>
      </c>
      <c r="BA510" s="74">
        <v>0</v>
      </c>
      <c r="BB510" s="74">
        <v>0</v>
      </c>
      <c r="BC510" s="79">
        <v>0</v>
      </c>
      <c r="BD510" s="79">
        <v>0</v>
      </c>
      <c r="BE510" s="79">
        <v>0</v>
      </c>
      <c r="BF510" s="77">
        <v>0</v>
      </c>
      <c r="BG510" s="344">
        <f t="shared" si="165"/>
        <v>6534683.4192080004</v>
      </c>
      <c r="BH510" s="187">
        <f t="shared" si="166"/>
        <v>66377484</v>
      </c>
      <c r="BJ510" s="50">
        <v>13307</v>
      </c>
      <c r="BK510" s="50" t="s">
        <v>3842</v>
      </c>
      <c r="BM510" s="50">
        <f t="shared" si="167"/>
        <v>0</v>
      </c>
    </row>
    <row r="511" spans="1:65" s="50" customFormat="1" ht="24" customHeight="1" x14ac:dyDescent="0.2">
      <c r="A511" s="181">
        <f t="shared" si="147"/>
        <v>2655495</v>
      </c>
      <c r="B511" s="296">
        <v>307</v>
      </c>
      <c r="C511" s="264">
        <v>70</v>
      </c>
      <c r="D511" s="297">
        <v>13308</v>
      </c>
      <c r="E511" s="241" t="s">
        <v>374</v>
      </c>
      <c r="F511" s="242" t="s">
        <v>1668</v>
      </c>
      <c r="G511" s="285" t="s">
        <v>137</v>
      </c>
      <c r="H511" s="272" t="s">
        <v>88</v>
      </c>
      <c r="I511" s="349" t="s">
        <v>2741</v>
      </c>
      <c r="J511" s="67">
        <v>5889912801</v>
      </c>
      <c r="K511" s="67" t="s">
        <v>1669</v>
      </c>
      <c r="L511" s="67" t="s">
        <v>88</v>
      </c>
      <c r="M511" s="290" t="s">
        <v>137</v>
      </c>
      <c r="N511" s="243" t="s">
        <v>2410</v>
      </c>
      <c r="O511" s="67"/>
      <c r="P511" s="90"/>
      <c r="Q511" s="243">
        <v>30</v>
      </c>
      <c r="R511" s="245">
        <v>120</v>
      </c>
      <c r="S511" s="245">
        <v>110</v>
      </c>
      <c r="T511" s="245">
        <v>29.33</v>
      </c>
      <c r="U511" s="89">
        <v>0</v>
      </c>
      <c r="V511" s="260">
        <v>15</v>
      </c>
      <c r="W511" s="98">
        <v>0</v>
      </c>
      <c r="X511" s="83">
        <v>0</v>
      </c>
      <c r="Y511" s="98">
        <v>0</v>
      </c>
      <c r="Z511" s="64">
        <v>0</v>
      </c>
      <c r="AA511" s="315">
        <v>885165</v>
      </c>
      <c r="AB511" s="315">
        <v>46667</v>
      </c>
      <c r="AC511" s="316">
        <f t="shared" si="148"/>
        <v>931832</v>
      </c>
      <c r="AD511" s="74">
        <v>4500000</v>
      </c>
      <c r="AE511" s="74">
        <v>6000000</v>
      </c>
      <c r="AF511" s="334">
        <f t="shared" si="149"/>
        <v>177895.19999999998</v>
      </c>
      <c r="AG511" s="112">
        <f t="shared" si="150"/>
        <v>26554950</v>
      </c>
      <c r="AH511" s="74">
        <f t="shared" si="151"/>
        <v>1400010</v>
      </c>
      <c r="AI511" s="74">
        <f t="shared" si="152"/>
        <v>21347423.999999996</v>
      </c>
      <c r="AJ511" s="74">
        <f t="shared" si="153"/>
        <v>0</v>
      </c>
      <c r="AK511" s="74">
        <f t="shared" si="154"/>
        <v>4500000</v>
      </c>
      <c r="AL511" s="74">
        <f t="shared" si="155"/>
        <v>6000000</v>
      </c>
      <c r="AM511" s="74">
        <f t="shared" si="156"/>
        <v>4892117.9999999991</v>
      </c>
      <c r="AN511" s="74">
        <f t="shared" si="157"/>
        <v>5217666.2159999991</v>
      </c>
      <c r="AO511" s="74">
        <f t="shared" si="158"/>
        <v>0</v>
      </c>
      <c r="AP511" s="74">
        <f t="shared" si="159"/>
        <v>3000000</v>
      </c>
      <c r="AQ511" s="74">
        <v>0</v>
      </c>
      <c r="AR511" s="74">
        <v>0</v>
      </c>
      <c r="AS511" s="74">
        <v>0</v>
      </c>
      <c r="AT511" s="79">
        <v>0</v>
      </c>
      <c r="AU511" s="81">
        <f t="shared" si="160"/>
        <v>72912168.216000006</v>
      </c>
      <c r="AV511" s="112">
        <f t="shared" si="161"/>
        <v>54308316.440880008</v>
      </c>
      <c r="AW511" s="74">
        <f t="shared" si="162"/>
        <v>72912168.215999991</v>
      </c>
      <c r="AX511" s="74">
        <f t="shared" si="163"/>
        <v>5103851.7751199994</v>
      </c>
      <c r="AY511" s="75">
        <f t="shared" si="164"/>
        <v>1430831.644088001</v>
      </c>
      <c r="AZ511" s="74">
        <v>0</v>
      </c>
      <c r="BA511" s="74">
        <v>0</v>
      </c>
      <c r="BB511" s="74">
        <v>0</v>
      </c>
      <c r="BC511" s="79">
        <v>0</v>
      </c>
      <c r="BD511" s="79">
        <v>0</v>
      </c>
      <c r="BE511" s="79">
        <v>0</v>
      </c>
      <c r="BF511" s="77">
        <v>0</v>
      </c>
      <c r="BG511" s="344">
        <f t="shared" si="165"/>
        <v>6534683.4192080004</v>
      </c>
      <c r="BH511" s="187">
        <f t="shared" si="166"/>
        <v>66377484</v>
      </c>
      <c r="BJ511" s="50">
        <v>13308</v>
      </c>
      <c r="BK511" s="50" t="s">
        <v>3843</v>
      </c>
      <c r="BM511" s="50">
        <f t="shared" si="167"/>
        <v>0</v>
      </c>
    </row>
    <row r="512" spans="1:65" s="50" customFormat="1" ht="24" customHeight="1" x14ac:dyDescent="0.2">
      <c r="A512" s="181">
        <f t="shared" ref="A512:A575" si="168">885165*3</f>
        <v>2655495</v>
      </c>
      <c r="B512" s="296">
        <v>261</v>
      </c>
      <c r="C512" s="264">
        <v>24</v>
      </c>
      <c r="D512" s="297">
        <v>13309</v>
      </c>
      <c r="E512" s="241" t="s">
        <v>352</v>
      </c>
      <c r="F512" s="242" t="s">
        <v>1670</v>
      </c>
      <c r="G512" s="285" t="s">
        <v>137</v>
      </c>
      <c r="H512" s="272" t="s">
        <v>88</v>
      </c>
      <c r="I512" s="292" t="s">
        <v>2695</v>
      </c>
      <c r="J512" s="64" t="s">
        <v>1671</v>
      </c>
      <c r="K512" s="64" t="s">
        <v>1672</v>
      </c>
      <c r="L512" s="64" t="s">
        <v>88</v>
      </c>
      <c r="M512" s="290" t="s">
        <v>137</v>
      </c>
      <c r="N512" s="243" t="s">
        <v>2410</v>
      </c>
      <c r="O512" s="64"/>
      <c r="P512" s="89"/>
      <c r="Q512" s="243">
        <v>30</v>
      </c>
      <c r="R512" s="245">
        <v>120</v>
      </c>
      <c r="S512" s="245">
        <v>110</v>
      </c>
      <c r="T512" s="245">
        <v>29.33</v>
      </c>
      <c r="U512" s="89">
        <v>0</v>
      </c>
      <c r="V512" s="260">
        <v>15</v>
      </c>
      <c r="W512" s="98">
        <v>0</v>
      </c>
      <c r="X512" s="83">
        <v>0</v>
      </c>
      <c r="Y512" s="98">
        <v>0</v>
      </c>
      <c r="Z512" s="64">
        <v>0</v>
      </c>
      <c r="AA512" s="315">
        <v>885165</v>
      </c>
      <c r="AB512" s="315">
        <v>46667</v>
      </c>
      <c r="AC512" s="316">
        <f t="shared" si="148"/>
        <v>931832</v>
      </c>
      <c r="AD512" s="74">
        <v>4500000</v>
      </c>
      <c r="AE512" s="74">
        <v>6000000</v>
      </c>
      <c r="AF512" s="334">
        <f t="shared" si="149"/>
        <v>177895.19999999998</v>
      </c>
      <c r="AG512" s="112">
        <f t="shared" si="150"/>
        <v>26554950</v>
      </c>
      <c r="AH512" s="74">
        <f t="shared" si="151"/>
        <v>1400010</v>
      </c>
      <c r="AI512" s="74">
        <f t="shared" si="152"/>
        <v>21347423.999999996</v>
      </c>
      <c r="AJ512" s="74">
        <f t="shared" si="153"/>
        <v>0</v>
      </c>
      <c r="AK512" s="74">
        <f t="shared" si="154"/>
        <v>4500000</v>
      </c>
      <c r="AL512" s="74">
        <f t="shared" si="155"/>
        <v>6000000</v>
      </c>
      <c r="AM512" s="74">
        <f t="shared" si="156"/>
        <v>4892117.9999999991</v>
      </c>
      <c r="AN512" s="74">
        <f t="shared" si="157"/>
        <v>5217666.2159999991</v>
      </c>
      <c r="AO512" s="74">
        <f t="shared" si="158"/>
        <v>0</v>
      </c>
      <c r="AP512" s="74">
        <f t="shared" si="159"/>
        <v>3000000</v>
      </c>
      <c r="AQ512" s="74">
        <v>0</v>
      </c>
      <c r="AR512" s="74">
        <v>0</v>
      </c>
      <c r="AS512" s="74">
        <v>0</v>
      </c>
      <c r="AT512" s="79">
        <v>0</v>
      </c>
      <c r="AU512" s="81">
        <f t="shared" si="160"/>
        <v>72912168.216000006</v>
      </c>
      <c r="AV512" s="112">
        <f t="shared" si="161"/>
        <v>54308316.440880008</v>
      </c>
      <c r="AW512" s="74">
        <f t="shared" si="162"/>
        <v>72912168.215999991</v>
      </c>
      <c r="AX512" s="74">
        <f t="shared" si="163"/>
        <v>5103851.7751199994</v>
      </c>
      <c r="AY512" s="75">
        <f t="shared" si="164"/>
        <v>1430831.644088001</v>
      </c>
      <c r="AZ512" s="74">
        <v>0</v>
      </c>
      <c r="BA512" s="74">
        <v>0</v>
      </c>
      <c r="BB512" s="74">
        <v>0</v>
      </c>
      <c r="BC512" s="79">
        <v>0</v>
      </c>
      <c r="BD512" s="79">
        <v>0</v>
      </c>
      <c r="BE512" s="79">
        <v>0</v>
      </c>
      <c r="BF512" s="77">
        <v>0</v>
      </c>
      <c r="BG512" s="344">
        <f t="shared" si="165"/>
        <v>6534683.4192080004</v>
      </c>
      <c r="BH512" s="187">
        <f t="shared" si="166"/>
        <v>66377484</v>
      </c>
      <c r="BJ512" s="50">
        <v>13309</v>
      </c>
      <c r="BK512" s="50" t="s">
        <v>3844</v>
      </c>
      <c r="BM512" s="50">
        <f t="shared" si="167"/>
        <v>0</v>
      </c>
    </row>
    <row r="513" spans="1:65" s="50" customFormat="1" ht="24" customHeight="1" x14ac:dyDescent="0.2">
      <c r="A513" s="181">
        <f t="shared" si="168"/>
        <v>2655495</v>
      </c>
      <c r="B513" s="296">
        <v>256</v>
      </c>
      <c r="C513" s="264">
        <v>19</v>
      </c>
      <c r="D513" s="297">
        <v>13310</v>
      </c>
      <c r="E513" s="241" t="s">
        <v>634</v>
      </c>
      <c r="F513" s="242" t="s">
        <v>1394</v>
      </c>
      <c r="G513" s="285" t="s">
        <v>137</v>
      </c>
      <c r="H513" s="272" t="s">
        <v>88</v>
      </c>
      <c r="I513" s="292" t="s">
        <v>2690</v>
      </c>
      <c r="J513" s="64" t="s">
        <v>1673</v>
      </c>
      <c r="K513" s="64" t="s">
        <v>1674</v>
      </c>
      <c r="L513" s="64" t="s">
        <v>88</v>
      </c>
      <c r="M513" s="290" t="s">
        <v>137</v>
      </c>
      <c r="N513" s="243" t="s">
        <v>2410</v>
      </c>
      <c r="O513" s="64"/>
      <c r="P513" s="89"/>
      <c r="Q513" s="243">
        <v>30</v>
      </c>
      <c r="R513" s="245">
        <v>120</v>
      </c>
      <c r="S513" s="245">
        <v>110</v>
      </c>
      <c r="T513" s="245">
        <v>29.33</v>
      </c>
      <c r="U513" s="89">
        <v>0</v>
      </c>
      <c r="V513" s="260">
        <v>13</v>
      </c>
      <c r="W513" s="98">
        <v>0</v>
      </c>
      <c r="X513" s="83">
        <v>0</v>
      </c>
      <c r="Y513" s="98">
        <v>0</v>
      </c>
      <c r="Z513" s="64">
        <v>0</v>
      </c>
      <c r="AA513" s="315">
        <v>885165</v>
      </c>
      <c r="AB513" s="315">
        <v>46667</v>
      </c>
      <c r="AC513" s="316">
        <f t="shared" si="148"/>
        <v>931832</v>
      </c>
      <c r="AD513" s="74">
        <v>4500000</v>
      </c>
      <c r="AE513" s="74">
        <v>6000000</v>
      </c>
      <c r="AF513" s="334">
        <f t="shared" si="149"/>
        <v>177895.19999999998</v>
      </c>
      <c r="AG513" s="112">
        <f t="shared" si="150"/>
        <v>26554950</v>
      </c>
      <c r="AH513" s="74">
        <f t="shared" si="151"/>
        <v>1400010</v>
      </c>
      <c r="AI513" s="74">
        <f t="shared" si="152"/>
        <v>21347423.999999996</v>
      </c>
      <c r="AJ513" s="74">
        <f t="shared" si="153"/>
        <v>0</v>
      </c>
      <c r="AK513" s="74">
        <f t="shared" si="154"/>
        <v>4500000</v>
      </c>
      <c r="AL513" s="74">
        <f t="shared" si="155"/>
        <v>6000000</v>
      </c>
      <c r="AM513" s="74">
        <f t="shared" si="156"/>
        <v>4892117.9999999991</v>
      </c>
      <c r="AN513" s="74">
        <f t="shared" si="157"/>
        <v>5217666.2159999991</v>
      </c>
      <c r="AO513" s="74">
        <f t="shared" si="158"/>
        <v>0</v>
      </c>
      <c r="AP513" s="74">
        <f t="shared" si="159"/>
        <v>2600000</v>
      </c>
      <c r="AQ513" s="74">
        <v>0</v>
      </c>
      <c r="AR513" s="74">
        <v>0</v>
      </c>
      <c r="AS513" s="74">
        <v>0</v>
      </c>
      <c r="AT513" s="79">
        <v>0</v>
      </c>
      <c r="AU513" s="81">
        <f t="shared" si="160"/>
        <v>72512168.216000006</v>
      </c>
      <c r="AV513" s="112">
        <f t="shared" si="161"/>
        <v>54336316.440880008</v>
      </c>
      <c r="AW513" s="74">
        <f t="shared" si="162"/>
        <v>72512168.215999991</v>
      </c>
      <c r="AX513" s="74">
        <f t="shared" si="163"/>
        <v>5075851.7751199994</v>
      </c>
      <c r="AY513" s="75">
        <f t="shared" si="164"/>
        <v>1433631.644088001</v>
      </c>
      <c r="AZ513" s="74">
        <v>0</v>
      </c>
      <c r="BA513" s="74">
        <v>0</v>
      </c>
      <c r="BB513" s="74">
        <v>0</v>
      </c>
      <c r="BC513" s="79">
        <v>0</v>
      </c>
      <c r="BD513" s="79">
        <v>0</v>
      </c>
      <c r="BE513" s="79">
        <v>0</v>
      </c>
      <c r="BF513" s="77">
        <v>0</v>
      </c>
      <c r="BG513" s="344">
        <f t="shared" si="165"/>
        <v>6509483.4192080004</v>
      </c>
      <c r="BH513" s="187">
        <f t="shared" si="166"/>
        <v>66002684</v>
      </c>
      <c r="BJ513" s="50">
        <v>13310</v>
      </c>
      <c r="BK513" s="50" t="s">
        <v>3845</v>
      </c>
      <c r="BM513" s="50">
        <f t="shared" si="167"/>
        <v>0</v>
      </c>
    </row>
    <row r="514" spans="1:65" s="50" customFormat="1" ht="24" customHeight="1" x14ac:dyDescent="0.2">
      <c r="A514" s="181">
        <f t="shared" si="168"/>
        <v>2655495</v>
      </c>
      <c r="B514" s="296">
        <v>296</v>
      </c>
      <c r="C514" s="264">
        <v>59</v>
      </c>
      <c r="D514" s="297">
        <v>13311</v>
      </c>
      <c r="E514" s="241" t="s">
        <v>1675</v>
      </c>
      <c r="F514" s="242" t="s">
        <v>1676</v>
      </c>
      <c r="G514" s="285" t="s">
        <v>137</v>
      </c>
      <c r="H514" s="272" t="s">
        <v>88</v>
      </c>
      <c r="I514" s="292" t="s">
        <v>2730</v>
      </c>
      <c r="J514" s="64" t="s">
        <v>1677</v>
      </c>
      <c r="K514" s="64" t="s">
        <v>1678</v>
      </c>
      <c r="L514" s="64" t="s">
        <v>88</v>
      </c>
      <c r="M514" s="290" t="s">
        <v>137</v>
      </c>
      <c r="N514" s="243" t="s">
        <v>2410</v>
      </c>
      <c r="O514" s="64"/>
      <c r="P514" s="89"/>
      <c r="Q514" s="243">
        <v>30</v>
      </c>
      <c r="R514" s="245">
        <v>120</v>
      </c>
      <c r="S514" s="245">
        <v>110</v>
      </c>
      <c r="T514" s="245">
        <v>29.33</v>
      </c>
      <c r="U514" s="89">
        <v>0</v>
      </c>
      <c r="V514" s="260">
        <v>14</v>
      </c>
      <c r="W514" s="98">
        <v>0</v>
      </c>
      <c r="X514" s="83">
        <v>0</v>
      </c>
      <c r="Y514" s="98">
        <v>0</v>
      </c>
      <c r="Z514" s="64">
        <v>0</v>
      </c>
      <c r="AA514" s="315">
        <v>885165</v>
      </c>
      <c r="AB514" s="315">
        <v>46667</v>
      </c>
      <c r="AC514" s="316">
        <f t="shared" si="148"/>
        <v>931832</v>
      </c>
      <c r="AD514" s="74">
        <v>4500000</v>
      </c>
      <c r="AE514" s="74">
        <v>6000000</v>
      </c>
      <c r="AF514" s="334">
        <f t="shared" si="149"/>
        <v>177895.19999999998</v>
      </c>
      <c r="AG514" s="112">
        <f t="shared" si="150"/>
        <v>26554950</v>
      </c>
      <c r="AH514" s="74">
        <f t="shared" si="151"/>
        <v>1400010</v>
      </c>
      <c r="AI514" s="74">
        <f t="shared" si="152"/>
        <v>21347423.999999996</v>
      </c>
      <c r="AJ514" s="74">
        <f t="shared" si="153"/>
        <v>0</v>
      </c>
      <c r="AK514" s="74">
        <f t="shared" si="154"/>
        <v>4500000</v>
      </c>
      <c r="AL514" s="74">
        <f t="shared" si="155"/>
        <v>6000000</v>
      </c>
      <c r="AM514" s="74">
        <f t="shared" si="156"/>
        <v>4892117.9999999991</v>
      </c>
      <c r="AN514" s="74">
        <f t="shared" si="157"/>
        <v>5217666.2159999991</v>
      </c>
      <c r="AO514" s="74">
        <f t="shared" si="158"/>
        <v>0</v>
      </c>
      <c r="AP514" s="74">
        <f t="shared" si="159"/>
        <v>2800000</v>
      </c>
      <c r="AQ514" s="74">
        <v>0</v>
      </c>
      <c r="AR514" s="74">
        <v>0</v>
      </c>
      <c r="AS514" s="74">
        <v>0</v>
      </c>
      <c r="AT514" s="79">
        <v>4893852</v>
      </c>
      <c r="AU514" s="81">
        <f t="shared" si="160"/>
        <v>77606020.216000006</v>
      </c>
      <c r="AV514" s="112">
        <f t="shared" si="161"/>
        <v>59412168.216000006</v>
      </c>
      <c r="AW514" s="387">
        <v>0</v>
      </c>
      <c r="AX514" s="387">
        <f t="shared" si="163"/>
        <v>0</v>
      </c>
      <c r="AY514" s="75">
        <f t="shared" si="164"/>
        <v>1941216.8216000006</v>
      </c>
      <c r="AZ514" s="74">
        <v>0</v>
      </c>
      <c r="BA514" s="74">
        <v>0</v>
      </c>
      <c r="BB514" s="74">
        <v>0</v>
      </c>
      <c r="BC514" s="79">
        <v>0</v>
      </c>
      <c r="BD514" s="79">
        <v>0</v>
      </c>
      <c r="BE514" s="79">
        <v>0</v>
      </c>
      <c r="BF514" s="77">
        <v>0</v>
      </c>
      <c r="BG514" s="344">
        <f t="shared" si="165"/>
        <v>1941216.8216000006</v>
      </c>
      <c r="BH514" s="187">
        <f t="shared" si="166"/>
        <v>75664803</v>
      </c>
      <c r="BM514" s="50">
        <f t="shared" si="167"/>
        <v>13311</v>
      </c>
    </row>
    <row r="515" spans="1:65" s="50" customFormat="1" ht="24" customHeight="1" x14ac:dyDescent="0.2">
      <c r="A515" s="181">
        <f t="shared" si="168"/>
        <v>2655495</v>
      </c>
      <c r="B515" s="296">
        <v>262</v>
      </c>
      <c r="C515" s="264">
        <v>25</v>
      </c>
      <c r="D515" s="297">
        <v>13312</v>
      </c>
      <c r="E515" s="241" t="s">
        <v>115</v>
      </c>
      <c r="F515" s="242" t="s">
        <v>1405</v>
      </c>
      <c r="G515" s="285" t="s">
        <v>137</v>
      </c>
      <c r="H515" s="272" t="s">
        <v>88</v>
      </c>
      <c r="I515" s="292" t="s">
        <v>2696</v>
      </c>
      <c r="J515" s="64" t="s">
        <v>1679</v>
      </c>
      <c r="K515" s="64" t="s">
        <v>1680</v>
      </c>
      <c r="L515" s="64" t="s">
        <v>88</v>
      </c>
      <c r="M515" s="290" t="s">
        <v>137</v>
      </c>
      <c r="N515" s="243" t="s">
        <v>2410</v>
      </c>
      <c r="O515" s="64"/>
      <c r="P515" s="89"/>
      <c r="Q515" s="243">
        <v>30</v>
      </c>
      <c r="R515" s="245">
        <v>120</v>
      </c>
      <c r="S515" s="245">
        <v>110</v>
      </c>
      <c r="T515" s="245">
        <v>29.33</v>
      </c>
      <c r="U515" s="89">
        <v>0</v>
      </c>
      <c r="V515" s="260">
        <v>15</v>
      </c>
      <c r="W515" s="98">
        <v>0</v>
      </c>
      <c r="X515" s="83">
        <v>0</v>
      </c>
      <c r="Y515" s="98">
        <v>0</v>
      </c>
      <c r="Z515" s="64">
        <v>0</v>
      </c>
      <c r="AA515" s="315">
        <v>885165</v>
      </c>
      <c r="AB515" s="315">
        <v>46667</v>
      </c>
      <c r="AC515" s="316">
        <f t="shared" si="148"/>
        <v>931832</v>
      </c>
      <c r="AD515" s="74">
        <v>4500000</v>
      </c>
      <c r="AE515" s="74">
        <v>6000000</v>
      </c>
      <c r="AF515" s="334">
        <f t="shared" si="149"/>
        <v>177895.19999999998</v>
      </c>
      <c r="AG515" s="112">
        <f t="shared" si="150"/>
        <v>26554950</v>
      </c>
      <c r="AH515" s="74">
        <f t="shared" si="151"/>
        <v>1400010</v>
      </c>
      <c r="AI515" s="74">
        <f t="shared" si="152"/>
        <v>21347423.999999996</v>
      </c>
      <c r="AJ515" s="74">
        <f t="shared" si="153"/>
        <v>0</v>
      </c>
      <c r="AK515" s="74">
        <f t="shared" si="154"/>
        <v>4500000</v>
      </c>
      <c r="AL515" s="74">
        <f t="shared" si="155"/>
        <v>6000000</v>
      </c>
      <c r="AM515" s="74">
        <f t="shared" si="156"/>
        <v>4892117.9999999991</v>
      </c>
      <c r="AN515" s="74">
        <f t="shared" si="157"/>
        <v>5217666.2159999991</v>
      </c>
      <c r="AO515" s="74">
        <f t="shared" si="158"/>
        <v>0</v>
      </c>
      <c r="AP515" s="74">
        <f t="shared" si="159"/>
        <v>3000000</v>
      </c>
      <c r="AQ515" s="74">
        <v>0</v>
      </c>
      <c r="AR515" s="74">
        <v>0</v>
      </c>
      <c r="AS515" s="74">
        <v>0</v>
      </c>
      <c r="AT515" s="79">
        <v>0</v>
      </c>
      <c r="AU515" s="81">
        <f t="shared" si="160"/>
        <v>72912168.216000006</v>
      </c>
      <c r="AV515" s="112">
        <f t="shared" si="161"/>
        <v>54308316.440880008</v>
      </c>
      <c r="AW515" s="74">
        <f t="shared" ref="AW515:AW524" si="169">AG515+AH515+AK515+AL515+AI515+AN515+AM515+AP515</f>
        <v>72912168.215999991</v>
      </c>
      <c r="AX515" s="74">
        <f t="shared" si="163"/>
        <v>5103851.7751199994</v>
      </c>
      <c r="AY515" s="75">
        <f t="shared" si="164"/>
        <v>1430831.644088001</v>
      </c>
      <c r="AZ515" s="74">
        <v>0</v>
      </c>
      <c r="BA515" s="74">
        <v>0</v>
      </c>
      <c r="BB515" s="74">
        <v>0</v>
      </c>
      <c r="BC515" s="79">
        <v>0</v>
      </c>
      <c r="BD515" s="79">
        <v>0</v>
      </c>
      <c r="BE515" s="79">
        <v>0</v>
      </c>
      <c r="BF515" s="77">
        <v>0</v>
      </c>
      <c r="BG515" s="344">
        <f t="shared" si="165"/>
        <v>6534683.4192080004</v>
      </c>
      <c r="BH515" s="187">
        <f t="shared" si="166"/>
        <v>66377484</v>
      </c>
      <c r="BJ515" s="50">
        <v>13312</v>
      </c>
      <c r="BK515" s="50" t="s">
        <v>3846</v>
      </c>
      <c r="BM515" s="50">
        <f t="shared" si="167"/>
        <v>0</v>
      </c>
    </row>
    <row r="516" spans="1:65" s="50" customFormat="1" ht="24" customHeight="1" x14ac:dyDescent="0.2">
      <c r="A516" s="181">
        <f t="shared" si="168"/>
        <v>2655495</v>
      </c>
      <c r="B516" s="296">
        <v>311</v>
      </c>
      <c r="C516" s="264">
        <v>74</v>
      </c>
      <c r="D516" s="297">
        <v>13313</v>
      </c>
      <c r="E516" s="241" t="s">
        <v>248</v>
      </c>
      <c r="F516" s="242" t="s">
        <v>1681</v>
      </c>
      <c r="G516" s="285" t="s">
        <v>137</v>
      </c>
      <c r="H516" s="272" t="s">
        <v>88</v>
      </c>
      <c r="I516" s="292" t="s">
        <v>2745</v>
      </c>
      <c r="J516" s="64" t="s">
        <v>1682</v>
      </c>
      <c r="K516" s="64" t="s">
        <v>1683</v>
      </c>
      <c r="L516" s="64" t="s">
        <v>88</v>
      </c>
      <c r="M516" s="290" t="s">
        <v>137</v>
      </c>
      <c r="N516" s="243" t="s">
        <v>2410</v>
      </c>
      <c r="O516" s="64"/>
      <c r="P516" s="89"/>
      <c r="Q516" s="243">
        <v>30</v>
      </c>
      <c r="R516" s="245">
        <v>120</v>
      </c>
      <c r="S516" s="245">
        <v>110</v>
      </c>
      <c r="T516" s="245">
        <v>29.33</v>
      </c>
      <c r="U516" s="89">
        <v>0</v>
      </c>
      <c r="V516" s="260">
        <v>13</v>
      </c>
      <c r="W516" s="98">
        <v>0</v>
      </c>
      <c r="X516" s="83">
        <v>0</v>
      </c>
      <c r="Y516" s="98">
        <v>2</v>
      </c>
      <c r="Z516" s="64">
        <v>0</v>
      </c>
      <c r="AA516" s="315">
        <v>885165</v>
      </c>
      <c r="AB516" s="315">
        <v>46667</v>
      </c>
      <c r="AC516" s="316">
        <f t="shared" si="148"/>
        <v>931832</v>
      </c>
      <c r="AD516" s="74">
        <v>4500000</v>
      </c>
      <c r="AE516" s="74">
        <v>6000000</v>
      </c>
      <c r="AF516" s="334">
        <f t="shared" si="149"/>
        <v>177895.19999999998</v>
      </c>
      <c r="AG516" s="112">
        <f t="shared" si="150"/>
        <v>26554950</v>
      </c>
      <c r="AH516" s="74">
        <f t="shared" si="151"/>
        <v>1400010</v>
      </c>
      <c r="AI516" s="74">
        <f t="shared" si="152"/>
        <v>21347423.999999996</v>
      </c>
      <c r="AJ516" s="74">
        <f t="shared" si="153"/>
        <v>0</v>
      </c>
      <c r="AK516" s="74">
        <f t="shared" si="154"/>
        <v>4500000</v>
      </c>
      <c r="AL516" s="74">
        <f t="shared" si="155"/>
        <v>6000000</v>
      </c>
      <c r="AM516" s="74">
        <f t="shared" si="156"/>
        <v>4892117.9999999991</v>
      </c>
      <c r="AN516" s="74">
        <f t="shared" si="157"/>
        <v>5217666.2159999991</v>
      </c>
      <c r="AO516" s="74">
        <f t="shared" si="158"/>
        <v>0</v>
      </c>
      <c r="AP516" s="74">
        <f t="shared" si="159"/>
        <v>2600000</v>
      </c>
      <c r="AQ516" s="74">
        <v>0</v>
      </c>
      <c r="AR516" s="74">
        <v>0</v>
      </c>
      <c r="AS516" s="74">
        <v>0</v>
      </c>
      <c r="AT516" s="79">
        <v>0</v>
      </c>
      <c r="AU516" s="81">
        <f t="shared" si="160"/>
        <v>72512168.216000006</v>
      </c>
      <c r="AV516" s="112">
        <f t="shared" si="161"/>
        <v>54336316.440880008</v>
      </c>
      <c r="AW516" s="74">
        <f t="shared" si="169"/>
        <v>72512168.215999991</v>
      </c>
      <c r="AX516" s="74">
        <f t="shared" si="163"/>
        <v>5075851.7751199994</v>
      </c>
      <c r="AY516" s="75">
        <f t="shared" si="164"/>
        <v>1433631.644088001</v>
      </c>
      <c r="AZ516" s="74">
        <v>0</v>
      </c>
      <c r="BA516" s="74">
        <v>0</v>
      </c>
      <c r="BB516" s="74">
        <v>0</v>
      </c>
      <c r="BC516" s="79">
        <v>0</v>
      </c>
      <c r="BD516" s="79">
        <v>0</v>
      </c>
      <c r="BE516" s="79">
        <v>0</v>
      </c>
      <c r="BF516" s="77">
        <v>0</v>
      </c>
      <c r="BG516" s="344">
        <f t="shared" si="165"/>
        <v>6509483.4192080004</v>
      </c>
      <c r="BH516" s="187">
        <f t="shared" si="166"/>
        <v>66002684</v>
      </c>
      <c r="BJ516" s="50">
        <v>13313</v>
      </c>
      <c r="BK516" s="50" t="s">
        <v>3847</v>
      </c>
      <c r="BM516" s="50">
        <f t="shared" si="167"/>
        <v>0</v>
      </c>
    </row>
    <row r="517" spans="1:65" s="50" customFormat="1" ht="24" customHeight="1" x14ac:dyDescent="0.2">
      <c r="A517" s="181">
        <f t="shared" si="168"/>
        <v>2655495</v>
      </c>
      <c r="B517" s="296">
        <v>376</v>
      </c>
      <c r="C517" s="264">
        <v>140</v>
      </c>
      <c r="D517" s="297">
        <v>13314</v>
      </c>
      <c r="E517" s="241" t="s">
        <v>259</v>
      </c>
      <c r="F517" s="242" t="s">
        <v>1684</v>
      </c>
      <c r="G517" s="285" t="s">
        <v>137</v>
      </c>
      <c r="H517" s="272" t="s">
        <v>88</v>
      </c>
      <c r="I517" s="292" t="s">
        <v>2810</v>
      </c>
      <c r="J517" s="64" t="s">
        <v>1685</v>
      </c>
      <c r="K517" s="64"/>
      <c r="L517" s="64" t="s">
        <v>88</v>
      </c>
      <c r="M517" s="290" t="s">
        <v>137</v>
      </c>
      <c r="N517" s="243" t="s">
        <v>2410</v>
      </c>
      <c r="O517" s="64"/>
      <c r="P517" s="89"/>
      <c r="Q517" s="243">
        <v>30</v>
      </c>
      <c r="R517" s="245">
        <v>120</v>
      </c>
      <c r="S517" s="245">
        <v>110</v>
      </c>
      <c r="T517" s="245">
        <v>29.33</v>
      </c>
      <c r="U517" s="89">
        <v>0</v>
      </c>
      <c r="V517" s="260">
        <v>12</v>
      </c>
      <c r="W517" s="98">
        <v>0</v>
      </c>
      <c r="X517" s="83">
        <v>0</v>
      </c>
      <c r="Y517" s="98">
        <v>0</v>
      </c>
      <c r="Z517" s="64">
        <v>0</v>
      </c>
      <c r="AA517" s="315">
        <v>885165</v>
      </c>
      <c r="AB517" s="315">
        <v>0</v>
      </c>
      <c r="AC517" s="316">
        <f t="shared" si="148"/>
        <v>885165</v>
      </c>
      <c r="AD517" s="74">
        <v>4500000</v>
      </c>
      <c r="AE517" s="74">
        <v>6000000</v>
      </c>
      <c r="AF517" s="334">
        <f t="shared" si="149"/>
        <v>168986.04545454544</v>
      </c>
      <c r="AG517" s="112">
        <f t="shared" si="150"/>
        <v>26554950</v>
      </c>
      <c r="AH517" s="74">
        <f t="shared" si="151"/>
        <v>0</v>
      </c>
      <c r="AI517" s="74">
        <f t="shared" si="152"/>
        <v>20278325.454545453</v>
      </c>
      <c r="AJ517" s="74">
        <f t="shared" si="153"/>
        <v>0</v>
      </c>
      <c r="AK517" s="74">
        <f t="shared" si="154"/>
        <v>4500000</v>
      </c>
      <c r="AL517" s="74">
        <f t="shared" si="155"/>
        <v>6000000</v>
      </c>
      <c r="AM517" s="74">
        <f t="shared" si="156"/>
        <v>4647116.25</v>
      </c>
      <c r="AN517" s="74">
        <f t="shared" si="157"/>
        <v>4956360.7131818179</v>
      </c>
      <c r="AO517" s="74">
        <f t="shared" si="158"/>
        <v>0</v>
      </c>
      <c r="AP517" s="74">
        <f t="shared" si="159"/>
        <v>2400000</v>
      </c>
      <c r="AQ517" s="74">
        <v>0</v>
      </c>
      <c r="AR517" s="74">
        <v>0</v>
      </c>
      <c r="AS517" s="74">
        <v>0</v>
      </c>
      <c r="AT517" s="79">
        <v>0</v>
      </c>
      <c r="AU517" s="81">
        <f t="shared" si="160"/>
        <v>69336752.417727262</v>
      </c>
      <c r="AV517" s="112">
        <f t="shared" si="161"/>
        <v>51583179.748486355</v>
      </c>
      <c r="AW517" s="74">
        <f t="shared" si="169"/>
        <v>69336752.417727262</v>
      </c>
      <c r="AX517" s="74">
        <f t="shared" si="163"/>
        <v>4853572.6692409087</v>
      </c>
      <c r="AY517" s="75">
        <f t="shared" si="164"/>
        <v>1158317.9748486355</v>
      </c>
      <c r="AZ517" s="74">
        <v>0</v>
      </c>
      <c r="BA517" s="74">
        <v>0</v>
      </c>
      <c r="BB517" s="74">
        <v>0</v>
      </c>
      <c r="BC517" s="79">
        <v>0</v>
      </c>
      <c r="BD517" s="79">
        <v>0</v>
      </c>
      <c r="BE517" s="79">
        <v>0</v>
      </c>
      <c r="BF517" s="77">
        <v>0</v>
      </c>
      <c r="BG517" s="344">
        <f t="shared" si="165"/>
        <v>6011890.6440895442</v>
      </c>
      <c r="BH517" s="187">
        <f t="shared" si="166"/>
        <v>63324861</v>
      </c>
      <c r="BJ517" s="50">
        <v>13314</v>
      </c>
      <c r="BK517" s="50" t="s">
        <v>3848</v>
      </c>
      <c r="BM517" s="50">
        <f t="shared" si="167"/>
        <v>0</v>
      </c>
    </row>
    <row r="518" spans="1:65" s="50" customFormat="1" ht="24" customHeight="1" x14ac:dyDescent="0.2">
      <c r="A518" s="181">
        <f t="shared" si="168"/>
        <v>2655495</v>
      </c>
      <c r="B518" s="296">
        <v>384</v>
      </c>
      <c r="C518" s="264">
        <v>158</v>
      </c>
      <c r="D518" s="297">
        <v>13315</v>
      </c>
      <c r="E518" s="241" t="s">
        <v>935</v>
      </c>
      <c r="F518" s="242" t="s">
        <v>1686</v>
      </c>
      <c r="G518" s="285" t="s">
        <v>137</v>
      </c>
      <c r="H518" s="272" t="s">
        <v>983</v>
      </c>
      <c r="I518" s="292" t="s">
        <v>2818</v>
      </c>
      <c r="J518" s="67">
        <v>60644168</v>
      </c>
      <c r="K518" s="64" t="s">
        <v>1687</v>
      </c>
      <c r="L518" s="64" t="s">
        <v>2384</v>
      </c>
      <c r="M518" s="290" t="s">
        <v>137</v>
      </c>
      <c r="N518" s="243" t="s">
        <v>2410</v>
      </c>
      <c r="O518" s="64"/>
      <c r="P518" s="89"/>
      <c r="Q518" s="243">
        <v>30</v>
      </c>
      <c r="R518" s="245">
        <v>120</v>
      </c>
      <c r="S518" s="245">
        <v>110</v>
      </c>
      <c r="T518" s="245">
        <v>29.33</v>
      </c>
      <c r="U518" s="89">
        <v>0</v>
      </c>
      <c r="V518" s="260">
        <v>15</v>
      </c>
      <c r="W518" s="98">
        <v>0</v>
      </c>
      <c r="X518" s="83">
        <v>0</v>
      </c>
      <c r="Y518" s="98">
        <v>3</v>
      </c>
      <c r="Z518" s="64">
        <v>3</v>
      </c>
      <c r="AA518" s="315">
        <v>885165</v>
      </c>
      <c r="AB518" s="315">
        <v>46667</v>
      </c>
      <c r="AC518" s="316">
        <f t="shared" si="148"/>
        <v>931832</v>
      </c>
      <c r="AD518" s="74">
        <v>4500000</v>
      </c>
      <c r="AE518" s="74">
        <v>6000000</v>
      </c>
      <c r="AF518" s="334">
        <f t="shared" si="149"/>
        <v>177895.19999999998</v>
      </c>
      <c r="AG518" s="112">
        <f t="shared" si="150"/>
        <v>26554950</v>
      </c>
      <c r="AH518" s="74">
        <f t="shared" si="151"/>
        <v>1400010</v>
      </c>
      <c r="AI518" s="74">
        <f t="shared" si="152"/>
        <v>21347423.999999996</v>
      </c>
      <c r="AJ518" s="74">
        <f t="shared" si="153"/>
        <v>7966485</v>
      </c>
      <c r="AK518" s="74">
        <f t="shared" si="154"/>
        <v>4500000</v>
      </c>
      <c r="AL518" s="74">
        <f t="shared" si="155"/>
        <v>6000000</v>
      </c>
      <c r="AM518" s="74">
        <f t="shared" si="156"/>
        <v>4892117.9999999991</v>
      </c>
      <c r="AN518" s="74">
        <f t="shared" si="157"/>
        <v>5217666.2159999991</v>
      </c>
      <c r="AO518" s="74">
        <f t="shared" si="158"/>
        <v>0</v>
      </c>
      <c r="AP518" s="74">
        <f t="shared" si="159"/>
        <v>3000000</v>
      </c>
      <c r="AQ518" s="74">
        <v>0</v>
      </c>
      <c r="AR518" s="74">
        <v>0</v>
      </c>
      <c r="AS518" s="74">
        <v>0</v>
      </c>
      <c r="AT518" s="79">
        <v>0</v>
      </c>
      <c r="AU518" s="81">
        <f t="shared" si="160"/>
        <v>80878653.216000006</v>
      </c>
      <c r="AV518" s="112">
        <f t="shared" si="161"/>
        <v>54308316.440880008</v>
      </c>
      <c r="AW518" s="74">
        <f t="shared" si="169"/>
        <v>72912168.215999991</v>
      </c>
      <c r="AX518" s="74">
        <f t="shared" si="163"/>
        <v>5103851.7751199994</v>
      </c>
      <c r="AY518" s="75">
        <f t="shared" si="164"/>
        <v>1430831.644088001</v>
      </c>
      <c r="AZ518" s="74">
        <v>0</v>
      </c>
      <c r="BA518" s="74">
        <v>0</v>
      </c>
      <c r="BB518" s="74">
        <v>0</v>
      </c>
      <c r="BC518" s="79">
        <v>0</v>
      </c>
      <c r="BD518" s="79">
        <v>0</v>
      </c>
      <c r="BE518" s="79">
        <v>0</v>
      </c>
      <c r="BF518" s="77">
        <v>0</v>
      </c>
      <c r="BG518" s="344">
        <f t="shared" si="165"/>
        <v>6534683.4192080004</v>
      </c>
      <c r="BH518" s="187">
        <f t="shared" si="166"/>
        <v>74343969</v>
      </c>
      <c r="BJ518" s="50">
        <v>13315</v>
      </c>
      <c r="BK518" s="50" t="s">
        <v>3849</v>
      </c>
      <c r="BM518" s="50">
        <f t="shared" si="167"/>
        <v>0</v>
      </c>
    </row>
    <row r="519" spans="1:65" s="50" customFormat="1" ht="24" customHeight="1" x14ac:dyDescent="0.2">
      <c r="A519" s="181">
        <f t="shared" si="168"/>
        <v>2655495</v>
      </c>
      <c r="B519" s="296">
        <v>344</v>
      </c>
      <c r="C519" s="264">
        <v>108</v>
      </c>
      <c r="D519" s="297">
        <v>13316</v>
      </c>
      <c r="E519" s="241" t="s">
        <v>111</v>
      </c>
      <c r="F519" s="242" t="s">
        <v>581</v>
      </c>
      <c r="G519" s="285" t="s">
        <v>137</v>
      </c>
      <c r="H519" s="272" t="s">
        <v>88</v>
      </c>
      <c r="I519" s="292" t="s">
        <v>2778</v>
      </c>
      <c r="J519" s="64" t="s">
        <v>1688</v>
      </c>
      <c r="K519" s="64" t="s">
        <v>1689</v>
      </c>
      <c r="L519" s="64" t="s">
        <v>88</v>
      </c>
      <c r="M519" s="290" t="s">
        <v>137</v>
      </c>
      <c r="N519" s="243" t="s">
        <v>2410</v>
      </c>
      <c r="O519" s="64"/>
      <c r="P519" s="89"/>
      <c r="Q519" s="243">
        <v>30</v>
      </c>
      <c r="R519" s="245">
        <v>120</v>
      </c>
      <c r="S519" s="245">
        <v>110</v>
      </c>
      <c r="T519" s="245">
        <v>29.33</v>
      </c>
      <c r="U519" s="89">
        <v>0</v>
      </c>
      <c r="V519" s="260">
        <v>15</v>
      </c>
      <c r="W519" s="98">
        <v>0</v>
      </c>
      <c r="X519" s="83">
        <v>0</v>
      </c>
      <c r="Y519" s="98">
        <v>0</v>
      </c>
      <c r="Z519" s="64">
        <v>0</v>
      </c>
      <c r="AA519" s="315">
        <v>885165</v>
      </c>
      <c r="AB519" s="315">
        <v>46667</v>
      </c>
      <c r="AC519" s="316">
        <f t="shared" ref="AC519:AC582" si="170">AA519+AB519</f>
        <v>931832</v>
      </c>
      <c r="AD519" s="74">
        <v>4500000</v>
      </c>
      <c r="AE519" s="74">
        <v>6000000</v>
      </c>
      <c r="AF519" s="334">
        <f t="shared" ref="AF519:AF582" si="171">(AC519*30)/220*1.4</f>
        <v>177895.19999999998</v>
      </c>
      <c r="AG519" s="112">
        <f t="shared" ref="AG519:AG582" si="172">AA519*Q519</f>
        <v>26554950</v>
      </c>
      <c r="AH519" s="74">
        <f t="shared" ref="AH519:AH582" si="173">AB519*Q519</f>
        <v>1400010</v>
      </c>
      <c r="AI519" s="74">
        <f t="shared" ref="AI519:AI582" si="174">AF519*R519</f>
        <v>21347423.999999996</v>
      </c>
      <c r="AJ519" s="74">
        <f t="shared" ref="AJ519:AJ582" si="175">IF(Q519=31,A519*Z519,(Q519/30)*A519*Z519)</f>
        <v>0</v>
      </c>
      <c r="AK519" s="74">
        <f t="shared" ref="AK519:AK582" si="176">IF(Q519=31,AD519,(Q519/30)*AD519)</f>
        <v>4500000</v>
      </c>
      <c r="AL519" s="74">
        <f t="shared" ref="AL519:AL582" si="177">IF(Q519=31,AE519,(Q519/30)*AE519)</f>
        <v>6000000</v>
      </c>
      <c r="AM519" s="74">
        <f t="shared" ref="AM519:AM582" si="178">(AC519*30/220)*35%*S519</f>
        <v>4892117.9999999991</v>
      </c>
      <c r="AN519" s="74">
        <f t="shared" ref="AN519:AN582" si="179">AC519*30/220*1.4*T519</f>
        <v>5217666.2159999991</v>
      </c>
      <c r="AO519" s="74">
        <f t="shared" ref="AO519:AO582" si="180">AC519*U519</f>
        <v>0</v>
      </c>
      <c r="AP519" s="74">
        <f t="shared" ref="AP519:AP582" si="181">200000*V519</f>
        <v>3000000</v>
      </c>
      <c r="AQ519" s="74">
        <v>0</v>
      </c>
      <c r="AR519" s="74">
        <v>0</v>
      </c>
      <c r="AS519" s="74">
        <v>0</v>
      </c>
      <c r="AT519" s="79">
        <v>0</v>
      </c>
      <c r="AU519" s="81">
        <f t="shared" ref="AU519:AU582" si="182">SUM(AG519:AT519)</f>
        <v>72912168.216000006</v>
      </c>
      <c r="AV519" s="112">
        <f t="shared" ref="AV519:AV582" si="183">AU519-(AX519+AP519+AO519+AL519+AK519+AJ519+AT519)</f>
        <v>54308316.440880008</v>
      </c>
      <c r="AW519" s="74">
        <f t="shared" si="169"/>
        <v>72912168.215999991</v>
      </c>
      <c r="AX519" s="74">
        <f t="shared" ref="AX519:AX582" si="184">AW519*7%</f>
        <v>5103851.7751199994</v>
      </c>
      <c r="AY519" s="75">
        <f t="shared" ref="AY519:AY582" si="185">IF(AV519&lt;=40000000,0,IF(AND(AV519&gt;40000000,AV519&lt;=80000000),(AV519-40000000)*10%,IF(AND(AV519&gt;80000000,AV519&lt;=120000000),4000000+(AV519-80000000)*15%,IF(AND(AV519&gt;120000000,AV519&lt;=180000000),10000000+(AV519-120000000)*20%,IF(AND(AV519&gt;180000000,AV519&lt;=240000000),22000000+(AV519-180000000)*25%,IF(AND(AV519&gt;240000000,AV519&lt;=320000000),37000000+(AV519-240000000)*30%,61000000+(AV519-320000000)*35%))))))</f>
        <v>1430831.644088001</v>
      </c>
      <c r="AZ519" s="74">
        <v>0</v>
      </c>
      <c r="BA519" s="74">
        <v>0</v>
      </c>
      <c r="BB519" s="74">
        <v>0</v>
      </c>
      <c r="BC519" s="79">
        <v>0</v>
      </c>
      <c r="BD519" s="79">
        <v>0</v>
      </c>
      <c r="BE519" s="79">
        <v>0</v>
      </c>
      <c r="BF519" s="77">
        <v>0</v>
      </c>
      <c r="BG519" s="344">
        <f t="shared" ref="BG519:BG582" si="186">SUM(AX519:BF519)</f>
        <v>6534683.4192080004</v>
      </c>
      <c r="BH519" s="187">
        <f t="shared" ref="BH519:BH582" si="187">INT(AU519-BG519)</f>
        <v>66377484</v>
      </c>
      <c r="BJ519" s="50">
        <v>13316</v>
      </c>
      <c r="BK519" s="50" t="s">
        <v>3850</v>
      </c>
      <c r="BM519" s="50">
        <f t="shared" si="167"/>
        <v>0</v>
      </c>
    </row>
    <row r="520" spans="1:65" s="50" customFormat="1" ht="24" customHeight="1" x14ac:dyDescent="0.2">
      <c r="A520" s="181">
        <f t="shared" si="168"/>
        <v>2655495</v>
      </c>
      <c r="B520" s="296">
        <v>258</v>
      </c>
      <c r="C520" s="264">
        <v>21</v>
      </c>
      <c r="D520" s="297">
        <v>13317</v>
      </c>
      <c r="E520" s="241" t="s">
        <v>1533</v>
      </c>
      <c r="F520" s="242" t="s">
        <v>1690</v>
      </c>
      <c r="G520" s="285" t="s">
        <v>137</v>
      </c>
      <c r="H520" s="272" t="s">
        <v>88</v>
      </c>
      <c r="I520" s="292" t="s">
        <v>2692</v>
      </c>
      <c r="J520" s="64">
        <v>1653140739</v>
      </c>
      <c r="K520" s="64" t="s">
        <v>1691</v>
      </c>
      <c r="L520" s="64" t="s">
        <v>88</v>
      </c>
      <c r="M520" s="290" t="s">
        <v>137</v>
      </c>
      <c r="N520" s="243" t="s">
        <v>2410</v>
      </c>
      <c r="O520" s="64"/>
      <c r="P520" s="89"/>
      <c r="Q520" s="243">
        <v>30</v>
      </c>
      <c r="R520" s="245">
        <v>120</v>
      </c>
      <c r="S520" s="245">
        <v>110</v>
      </c>
      <c r="T520" s="245">
        <v>29.33</v>
      </c>
      <c r="U520" s="89">
        <v>0</v>
      </c>
      <c r="V520" s="260">
        <v>15</v>
      </c>
      <c r="W520" s="98">
        <v>0</v>
      </c>
      <c r="X520" s="83">
        <v>0</v>
      </c>
      <c r="Y520" s="98">
        <v>1</v>
      </c>
      <c r="Z520" s="64">
        <v>1</v>
      </c>
      <c r="AA520" s="315">
        <v>885165</v>
      </c>
      <c r="AB520" s="315">
        <v>46667</v>
      </c>
      <c r="AC520" s="316">
        <f t="shared" si="170"/>
        <v>931832</v>
      </c>
      <c r="AD520" s="74">
        <v>4500000</v>
      </c>
      <c r="AE520" s="74">
        <v>6000000</v>
      </c>
      <c r="AF520" s="334">
        <f t="shared" si="171"/>
        <v>177895.19999999998</v>
      </c>
      <c r="AG520" s="112">
        <f t="shared" si="172"/>
        <v>26554950</v>
      </c>
      <c r="AH520" s="74">
        <f t="shared" si="173"/>
        <v>1400010</v>
      </c>
      <c r="AI520" s="74">
        <f t="shared" si="174"/>
        <v>21347423.999999996</v>
      </c>
      <c r="AJ520" s="74">
        <f t="shared" si="175"/>
        <v>2655495</v>
      </c>
      <c r="AK520" s="74">
        <f t="shared" si="176"/>
        <v>4500000</v>
      </c>
      <c r="AL520" s="74">
        <f t="shared" si="177"/>
        <v>6000000</v>
      </c>
      <c r="AM520" s="74">
        <f t="shared" si="178"/>
        <v>4892117.9999999991</v>
      </c>
      <c r="AN520" s="74">
        <f t="shared" si="179"/>
        <v>5217666.2159999991</v>
      </c>
      <c r="AO520" s="74">
        <f t="shared" si="180"/>
        <v>0</v>
      </c>
      <c r="AP520" s="74">
        <f t="shared" si="181"/>
        <v>3000000</v>
      </c>
      <c r="AQ520" s="74">
        <v>0</v>
      </c>
      <c r="AR520" s="74">
        <v>0</v>
      </c>
      <c r="AS520" s="74">
        <v>0</v>
      </c>
      <c r="AT520" s="79">
        <v>0</v>
      </c>
      <c r="AU520" s="81">
        <f t="shared" si="182"/>
        <v>75567663.216000006</v>
      </c>
      <c r="AV520" s="112">
        <f t="shared" si="183"/>
        <v>54308316.440880008</v>
      </c>
      <c r="AW520" s="74">
        <f t="shared" si="169"/>
        <v>72912168.215999991</v>
      </c>
      <c r="AX520" s="74">
        <f t="shared" si="184"/>
        <v>5103851.7751199994</v>
      </c>
      <c r="AY520" s="75">
        <f t="shared" si="185"/>
        <v>1430831.644088001</v>
      </c>
      <c r="AZ520" s="74">
        <v>0</v>
      </c>
      <c r="BA520" s="74">
        <v>0</v>
      </c>
      <c r="BB520" s="74">
        <v>0</v>
      </c>
      <c r="BC520" s="79">
        <v>0</v>
      </c>
      <c r="BD520" s="79">
        <v>0</v>
      </c>
      <c r="BE520" s="79">
        <v>0</v>
      </c>
      <c r="BF520" s="77">
        <v>0</v>
      </c>
      <c r="BG520" s="344">
        <f t="shared" si="186"/>
        <v>6534683.4192080004</v>
      </c>
      <c r="BH520" s="187">
        <f t="shared" si="187"/>
        <v>69032979</v>
      </c>
      <c r="BJ520" s="50">
        <v>13317</v>
      </c>
      <c r="BK520" s="50" t="s">
        <v>3851</v>
      </c>
      <c r="BM520" s="50">
        <f t="shared" ref="BM520:BM583" si="188">D520-BJ520</f>
        <v>0</v>
      </c>
    </row>
    <row r="521" spans="1:65" s="50" customFormat="1" ht="24" customHeight="1" x14ac:dyDescent="0.2">
      <c r="A521" s="181">
        <f t="shared" si="168"/>
        <v>2655495</v>
      </c>
      <c r="B521" s="296">
        <v>297</v>
      </c>
      <c r="C521" s="264">
        <v>60</v>
      </c>
      <c r="D521" s="297">
        <v>13318</v>
      </c>
      <c r="E521" s="241" t="s">
        <v>85</v>
      </c>
      <c r="F521" s="242" t="s">
        <v>1692</v>
      </c>
      <c r="G521" s="285" t="s">
        <v>137</v>
      </c>
      <c r="H521" s="272" t="s">
        <v>88</v>
      </c>
      <c r="I521" s="292" t="s">
        <v>2731</v>
      </c>
      <c r="J521" s="64" t="s">
        <v>1693</v>
      </c>
      <c r="K521" s="64" t="s">
        <v>1694</v>
      </c>
      <c r="L521" s="64" t="s">
        <v>88</v>
      </c>
      <c r="M521" s="290" t="s">
        <v>137</v>
      </c>
      <c r="N521" s="243" t="s">
        <v>2410</v>
      </c>
      <c r="O521" s="64"/>
      <c r="P521" s="89"/>
      <c r="Q521" s="243">
        <v>30</v>
      </c>
      <c r="R521" s="245">
        <v>120</v>
      </c>
      <c r="S521" s="245">
        <v>110</v>
      </c>
      <c r="T521" s="245">
        <v>29.33</v>
      </c>
      <c r="U521" s="89">
        <v>0</v>
      </c>
      <c r="V521" s="260">
        <v>15</v>
      </c>
      <c r="W521" s="98">
        <v>0</v>
      </c>
      <c r="X521" s="83">
        <v>0</v>
      </c>
      <c r="Y521" s="98">
        <v>2</v>
      </c>
      <c r="Z521" s="64">
        <v>2</v>
      </c>
      <c r="AA521" s="315">
        <v>885165</v>
      </c>
      <c r="AB521" s="315">
        <v>46667</v>
      </c>
      <c r="AC521" s="316">
        <f t="shared" si="170"/>
        <v>931832</v>
      </c>
      <c r="AD521" s="74">
        <v>4500000</v>
      </c>
      <c r="AE521" s="74">
        <v>6000000</v>
      </c>
      <c r="AF521" s="334">
        <f t="shared" si="171"/>
        <v>177895.19999999998</v>
      </c>
      <c r="AG521" s="112">
        <f t="shared" si="172"/>
        <v>26554950</v>
      </c>
      <c r="AH521" s="74">
        <f t="shared" si="173"/>
        <v>1400010</v>
      </c>
      <c r="AI521" s="74">
        <f t="shared" si="174"/>
        <v>21347423.999999996</v>
      </c>
      <c r="AJ521" s="74">
        <f t="shared" si="175"/>
        <v>5310990</v>
      </c>
      <c r="AK521" s="74">
        <f t="shared" si="176"/>
        <v>4500000</v>
      </c>
      <c r="AL521" s="74">
        <f t="shared" si="177"/>
        <v>6000000</v>
      </c>
      <c r="AM521" s="74">
        <f t="shared" si="178"/>
        <v>4892117.9999999991</v>
      </c>
      <c r="AN521" s="74">
        <f t="shared" si="179"/>
        <v>5217666.2159999991</v>
      </c>
      <c r="AO521" s="74">
        <f t="shared" si="180"/>
        <v>0</v>
      </c>
      <c r="AP521" s="74">
        <f t="shared" si="181"/>
        <v>3000000</v>
      </c>
      <c r="AQ521" s="74">
        <v>0</v>
      </c>
      <c r="AR521" s="74">
        <v>0</v>
      </c>
      <c r="AS521" s="74">
        <v>0</v>
      </c>
      <c r="AT521" s="79">
        <v>0</v>
      </c>
      <c r="AU521" s="81">
        <f t="shared" si="182"/>
        <v>78223158.216000006</v>
      </c>
      <c r="AV521" s="112">
        <f t="shared" si="183"/>
        <v>54308316.440880008</v>
      </c>
      <c r="AW521" s="74">
        <f t="shared" si="169"/>
        <v>72912168.215999991</v>
      </c>
      <c r="AX521" s="74">
        <f t="shared" si="184"/>
        <v>5103851.7751199994</v>
      </c>
      <c r="AY521" s="75">
        <f t="shared" si="185"/>
        <v>1430831.644088001</v>
      </c>
      <c r="AZ521" s="74">
        <v>0</v>
      </c>
      <c r="BA521" s="74">
        <v>0</v>
      </c>
      <c r="BB521" s="74">
        <v>0</v>
      </c>
      <c r="BC521" s="79">
        <v>0</v>
      </c>
      <c r="BD521" s="79">
        <v>0</v>
      </c>
      <c r="BE521" s="79">
        <v>0</v>
      </c>
      <c r="BF521" s="77">
        <v>0</v>
      </c>
      <c r="BG521" s="344">
        <f t="shared" si="186"/>
        <v>6534683.4192080004</v>
      </c>
      <c r="BH521" s="187">
        <f t="shared" si="187"/>
        <v>71688474</v>
      </c>
      <c r="BJ521" s="50">
        <v>13318</v>
      </c>
      <c r="BK521" s="50" t="s">
        <v>3852</v>
      </c>
      <c r="BM521" s="50">
        <f t="shared" si="188"/>
        <v>0</v>
      </c>
    </row>
    <row r="522" spans="1:65" s="50" customFormat="1" ht="24" customHeight="1" x14ac:dyDescent="0.2">
      <c r="A522" s="181">
        <f t="shared" si="168"/>
        <v>2655495</v>
      </c>
      <c r="B522" s="296">
        <v>324</v>
      </c>
      <c r="C522" s="264">
        <v>88</v>
      </c>
      <c r="D522" s="297">
        <v>13319</v>
      </c>
      <c r="E522" s="241" t="s">
        <v>1695</v>
      </c>
      <c r="F522" s="242" t="s">
        <v>1696</v>
      </c>
      <c r="G522" s="285" t="s">
        <v>137</v>
      </c>
      <c r="H522" s="272" t="s">
        <v>88</v>
      </c>
      <c r="I522" s="427" t="s">
        <v>2758</v>
      </c>
      <c r="J522" s="64" t="s">
        <v>1697</v>
      </c>
      <c r="K522" s="64" t="s">
        <v>1698</v>
      </c>
      <c r="L522" s="64" t="s">
        <v>88</v>
      </c>
      <c r="M522" s="290" t="s">
        <v>137</v>
      </c>
      <c r="N522" s="243" t="s">
        <v>2410</v>
      </c>
      <c r="O522" s="64"/>
      <c r="P522" s="89"/>
      <c r="Q522" s="243">
        <v>30</v>
      </c>
      <c r="R522" s="245">
        <v>120</v>
      </c>
      <c r="S522" s="245">
        <v>110</v>
      </c>
      <c r="T522" s="245">
        <v>29.33</v>
      </c>
      <c r="U522" s="89">
        <v>0</v>
      </c>
      <c r="V522" s="260">
        <v>15</v>
      </c>
      <c r="W522" s="98">
        <v>0</v>
      </c>
      <c r="X522" s="83">
        <v>0</v>
      </c>
      <c r="Y522" s="98">
        <v>1</v>
      </c>
      <c r="Z522" s="64">
        <v>1</v>
      </c>
      <c r="AA522" s="315">
        <v>885165</v>
      </c>
      <c r="AB522" s="315">
        <v>46667</v>
      </c>
      <c r="AC522" s="316">
        <f t="shared" si="170"/>
        <v>931832</v>
      </c>
      <c r="AD522" s="74">
        <v>4500000</v>
      </c>
      <c r="AE522" s="74">
        <v>6000000</v>
      </c>
      <c r="AF522" s="334">
        <f t="shared" si="171"/>
        <v>177895.19999999998</v>
      </c>
      <c r="AG522" s="112">
        <f t="shared" si="172"/>
        <v>26554950</v>
      </c>
      <c r="AH522" s="74">
        <f t="shared" si="173"/>
        <v>1400010</v>
      </c>
      <c r="AI522" s="74">
        <f t="shared" si="174"/>
        <v>21347423.999999996</v>
      </c>
      <c r="AJ522" s="74">
        <f t="shared" si="175"/>
        <v>2655495</v>
      </c>
      <c r="AK522" s="74">
        <f t="shared" si="176"/>
        <v>4500000</v>
      </c>
      <c r="AL522" s="74">
        <f t="shared" si="177"/>
        <v>6000000</v>
      </c>
      <c r="AM522" s="74">
        <f t="shared" si="178"/>
        <v>4892117.9999999991</v>
      </c>
      <c r="AN522" s="74">
        <f t="shared" si="179"/>
        <v>5217666.2159999991</v>
      </c>
      <c r="AO522" s="74">
        <f t="shared" si="180"/>
        <v>0</v>
      </c>
      <c r="AP522" s="74">
        <f t="shared" si="181"/>
        <v>3000000</v>
      </c>
      <c r="AQ522" s="74">
        <v>0</v>
      </c>
      <c r="AR522" s="74">
        <v>0</v>
      </c>
      <c r="AS522" s="74">
        <v>0</v>
      </c>
      <c r="AT522" s="79">
        <v>0</v>
      </c>
      <c r="AU522" s="81">
        <f t="shared" si="182"/>
        <v>75567663.216000006</v>
      </c>
      <c r="AV522" s="112">
        <f t="shared" si="183"/>
        <v>54308316.440880008</v>
      </c>
      <c r="AW522" s="74">
        <f t="shared" si="169"/>
        <v>72912168.215999991</v>
      </c>
      <c r="AX522" s="74">
        <f t="shared" si="184"/>
        <v>5103851.7751199994</v>
      </c>
      <c r="AY522" s="75">
        <f t="shared" si="185"/>
        <v>1430831.644088001</v>
      </c>
      <c r="AZ522" s="74">
        <v>0</v>
      </c>
      <c r="BA522" s="74">
        <v>0</v>
      </c>
      <c r="BB522" s="74">
        <v>0</v>
      </c>
      <c r="BC522" s="79">
        <v>0</v>
      </c>
      <c r="BD522" s="79">
        <v>0</v>
      </c>
      <c r="BE522" s="79">
        <v>0</v>
      </c>
      <c r="BF522" s="77">
        <v>0</v>
      </c>
      <c r="BG522" s="344">
        <f t="shared" si="186"/>
        <v>6534683.4192080004</v>
      </c>
      <c r="BH522" s="187">
        <f t="shared" si="187"/>
        <v>69032979</v>
      </c>
      <c r="BJ522" s="50">
        <v>13319</v>
      </c>
      <c r="BK522" s="50" t="s">
        <v>3853</v>
      </c>
      <c r="BM522" s="50">
        <f t="shared" si="188"/>
        <v>0</v>
      </c>
    </row>
    <row r="523" spans="1:65" s="50" customFormat="1" ht="24" customHeight="1" x14ac:dyDescent="0.2">
      <c r="A523" s="181">
        <f t="shared" si="168"/>
        <v>2655495</v>
      </c>
      <c r="B523" s="296">
        <v>362</v>
      </c>
      <c r="C523" s="264">
        <v>126</v>
      </c>
      <c r="D523" s="297">
        <v>13320</v>
      </c>
      <c r="E523" s="241" t="s">
        <v>244</v>
      </c>
      <c r="F523" s="242" t="s">
        <v>1699</v>
      </c>
      <c r="G523" s="285" t="s">
        <v>137</v>
      </c>
      <c r="H523" s="272" t="s">
        <v>88</v>
      </c>
      <c r="I523" s="292" t="s">
        <v>2796</v>
      </c>
      <c r="J523" s="64" t="s">
        <v>1700</v>
      </c>
      <c r="K523" s="64" t="s">
        <v>1701</v>
      </c>
      <c r="L523" s="64" t="s">
        <v>88</v>
      </c>
      <c r="M523" s="290" t="s">
        <v>137</v>
      </c>
      <c r="N523" s="243" t="s">
        <v>2410</v>
      </c>
      <c r="O523" s="64"/>
      <c r="P523" s="89"/>
      <c r="Q523" s="243">
        <v>30</v>
      </c>
      <c r="R523" s="245">
        <v>120</v>
      </c>
      <c r="S523" s="245">
        <v>110</v>
      </c>
      <c r="T523" s="245">
        <v>29.33</v>
      </c>
      <c r="U523" s="89">
        <v>0</v>
      </c>
      <c r="V523" s="260">
        <v>15</v>
      </c>
      <c r="W523" s="98">
        <v>0</v>
      </c>
      <c r="X523" s="83">
        <v>0</v>
      </c>
      <c r="Y523" s="98">
        <v>0</v>
      </c>
      <c r="Z523" s="64">
        <v>0</v>
      </c>
      <c r="AA523" s="315">
        <v>885165</v>
      </c>
      <c r="AB523" s="315">
        <v>0</v>
      </c>
      <c r="AC523" s="316">
        <f t="shared" si="170"/>
        <v>885165</v>
      </c>
      <c r="AD523" s="74">
        <v>4500000</v>
      </c>
      <c r="AE523" s="74">
        <v>6000000</v>
      </c>
      <c r="AF523" s="334">
        <f t="shared" si="171"/>
        <v>168986.04545454544</v>
      </c>
      <c r="AG523" s="112">
        <f t="shared" si="172"/>
        <v>26554950</v>
      </c>
      <c r="AH523" s="74">
        <f t="shared" si="173"/>
        <v>0</v>
      </c>
      <c r="AI523" s="74">
        <f t="shared" si="174"/>
        <v>20278325.454545453</v>
      </c>
      <c r="AJ523" s="74">
        <f t="shared" si="175"/>
        <v>0</v>
      </c>
      <c r="AK523" s="74">
        <f t="shared" si="176"/>
        <v>4500000</v>
      </c>
      <c r="AL523" s="74">
        <f t="shared" si="177"/>
        <v>6000000</v>
      </c>
      <c r="AM523" s="74">
        <f t="shared" si="178"/>
        <v>4647116.25</v>
      </c>
      <c r="AN523" s="74">
        <f t="shared" si="179"/>
        <v>4956360.7131818179</v>
      </c>
      <c r="AO523" s="74">
        <f t="shared" si="180"/>
        <v>0</v>
      </c>
      <c r="AP523" s="74">
        <f t="shared" si="181"/>
        <v>3000000</v>
      </c>
      <c r="AQ523" s="74">
        <v>0</v>
      </c>
      <c r="AR523" s="74">
        <v>0</v>
      </c>
      <c r="AS523" s="74">
        <v>0</v>
      </c>
      <c r="AT523" s="79">
        <v>0</v>
      </c>
      <c r="AU523" s="81">
        <f t="shared" si="182"/>
        <v>69936752.417727262</v>
      </c>
      <c r="AV523" s="112">
        <f t="shared" si="183"/>
        <v>51541179.748486355</v>
      </c>
      <c r="AW523" s="74">
        <f t="shared" si="169"/>
        <v>69936752.417727262</v>
      </c>
      <c r="AX523" s="74">
        <f t="shared" si="184"/>
        <v>4895572.6692409087</v>
      </c>
      <c r="AY523" s="75">
        <f t="shared" si="185"/>
        <v>1154117.9748486355</v>
      </c>
      <c r="AZ523" s="74">
        <v>0</v>
      </c>
      <c r="BA523" s="74">
        <v>0</v>
      </c>
      <c r="BB523" s="74">
        <v>0</v>
      </c>
      <c r="BC523" s="79">
        <v>0</v>
      </c>
      <c r="BD523" s="79">
        <v>0</v>
      </c>
      <c r="BE523" s="79">
        <v>0</v>
      </c>
      <c r="BF523" s="77">
        <v>0</v>
      </c>
      <c r="BG523" s="344">
        <f t="shared" si="186"/>
        <v>6049690.6440895442</v>
      </c>
      <c r="BH523" s="187">
        <f t="shared" si="187"/>
        <v>63887061</v>
      </c>
      <c r="BJ523" s="50">
        <v>13320</v>
      </c>
      <c r="BK523" s="50" t="s">
        <v>3854</v>
      </c>
      <c r="BM523" s="50">
        <f t="shared" si="188"/>
        <v>0</v>
      </c>
    </row>
    <row r="524" spans="1:65" s="50" customFormat="1" ht="24" customHeight="1" x14ac:dyDescent="0.2">
      <c r="A524" s="181">
        <f t="shared" si="168"/>
        <v>2655495</v>
      </c>
      <c r="B524" s="296">
        <v>314</v>
      </c>
      <c r="C524" s="264">
        <v>77</v>
      </c>
      <c r="D524" s="297">
        <v>13321</v>
      </c>
      <c r="E524" s="241" t="s">
        <v>1702</v>
      </c>
      <c r="F524" s="242" t="s">
        <v>1703</v>
      </c>
      <c r="G524" s="285" t="s">
        <v>137</v>
      </c>
      <c r="H524" s="272" t="s">
        <v>88</v>
      </c>
      <c r="I524" s="292" t="s">
        <v>2748</v>
      </c>
      <c r="J524" s="64" t="s">
        <v>1704</v>
      </c>
      <c r="K524" s="64" t="s">
        <v>1705</v>
      </c>
      <c r="L524" s="64" t="s">
        <v>88</v>
      </c>
      <c r="M524" s="290" t="s">
        <v>137</v>
      </c>
      <c r="N524" s="98"/>
      <c r="O524" s="64"/>
      <c r="P524" s="244" t="s">
        <v>2410</v>
      </c>
      <c r="Q524" s="243">
        <v>30</v>
      </c>
      <c r="R524" s="245">
        <v>120</v>
      </c>
      <c r="S524" s="245">
        <v>220</v>
      </c>
      <c r="T524" s="245">
        <v>29.33</v>
      </c>
      <c r="U524" s="89">
        <v>0</v>
      </c>
      <c r="V524" s="260">
        <v>28</v>
      </c>
      <c r="W524" s="98">
        <v>0</v>
      </c>
      <c r="X524" s="83">
        <v>0</v>
      </c>
      <c r="Y524" s="98">
        <v>0</v>
      </c>
      <c r="Z524" s="64">
        <v>0</v>
      </c>
      <c r="AA524" s="315">
        <v>885165</v>
      </c>
      <c r="AB524" s="315">
        <v>46667</v>
      </c>
      <c r="AC524" s="316">
        <f t="shared" si="170"/>
        <v>931832</v>
      </c>
      <c r="AD524" s="74">
        <v>4500000</v>
      </c>
      <c r="AE524" s="74">
        <v>6000000</v>
      </c>
      <c r="AF524" s="334">
        <f t="shared" si="171"/>
        <v>177895.19999999998</v>
      </c>
      <c r="AG524" s="112">
        <f t="shared" si="172"/>
        <v>26554950</v>
      </c>
      <c r="AH524" s="74">
        <f t="shared" si="173"/>
        <v>1400010</v>
      </c>
      <c r="AI524" s="74">
        <f t="shared" si="174"/>
        <v>21347423.999999996</v>
      </c>
      <c r="AJ524" s="74">
        <f t="shared" si="175"/>
        <v>0</v>
      </c>
      <c r="AK524" s="74">
        <f t="shared" si="176"/>
        <v>4500000</v>
      </c>
      <c r="AL524" s="74">
        <f t="shared" si="177"/>
        <v>6000000</v>
      </c>
      <c r="AM524" s="74">
        <f t="shared" si="178"/>
        <v>9784235.9999999981</v>
      </c>
      <c r="AN524" s="74">
        <f t="shared" si="179"/>
        <v>5217666.2159999991</v>
      </c>
      <c r="AO524" s="74">
        <f t="shared" si="180"/>
        <v>0</v>
      </c>
      <c r="AP524" s="74">
        <f t="shared" si="181"/>
        <v>5600000</v>
      </c>
      <c r="AQ524" s="74">
        <v>0</v>
      </c>
      <c r="AR524" s="74">
        <v>0</v>
      </c>
      <c r="AS524" s="74">
        <v>0</v>
      </c>
      <c r="AT524" s="79">
        <v>0</v>
      </c>
      <c r="AU524" s="81">
        <f t="shared" si="182"/>
        <v>80404286.216000006</v>
      </c>
      <c r="AV524" s="112">
        <f t="shared" si="183"/>
        <v>58675986.18088001</v>
      </c>
      <c r="AW524" s="74">
        <f t="shared" si="169"/>
        <v>80404286.215999991</v>
      </c>
      <c r="AX524" s="74">
        <f t="shared" si="184"/>
        <v>5628300.0351200001</v>
      </c>
      <c r="AY524" s="75">
        <f t="shared" si="185"/>
        <v>1867598.6180880012</v>
      </c>
      <c r="AZ524" s="74">
        <v>0</v>
      </c>
      <c r="BA524" s="74">
        <v>0</v>
      </c>
      <c r="BB524" s="74">
        <v>0</v>
      </c>
      <c r="BC524" s="79">
        <v>0</v>
      </c>
      <c r="BD524" s="79">
        <v>0</v>
      </c>
      <c r="BE524" s="79">
        <v>0</v>
      </c>
      <c r="BF524" s="77">
        <v>0</v>
      </c>
      <c r="BG524" s="344">
        <f t="shared" si="186"/>
        <v>7495898.6532080015</v>
      </c>
      <c r="BH524" s="187">
        <f t="shared" si="187"/>
        <v>72908387</v>
      </c>
      <c r="BJ524" s="50">
        <v>13321</v>
      </c>
      <c r="BK524" s="50" t="s">
        <v>3855</v>
      </c>
      <c r="BM524" s="50">
        <f t="shared" si="188"/>
        <v>0</v>
      </c>
    </row>
    <row r="525" spans="1:65" s="50" customFormat="1" ht="24" customHeight="1" x14ac:dyDescent="0.2">
      <c r="A525" s="181">
        <f t="shared" si="168"/>
        <v>2655495</v>
      </c>
      <c r="B525" s="296">
        <v>276</v>
      </c>
      <c r="C525" s="264">
        <v>39</v>
      </c>
      <c r="D525" s="297">
        <v>13322</v>
      </c>
      <c r="E525" s="241" t="s">
        <v>449</v>
      </c>
      <c r="F525" s="242" t="s">
        <v>1706</v>
      </c>
      <c r="G525" s="285" t="s">
        <v>137</v>
      </c>
      <c r="H525" s="272" t="s">
        <v>88</v>
      </c>
      <c r="I525" s="292" t="s">
        <v>2710</v>
      </c>
      <c r="J525" s="64" t="s">
        <v>1707</v>
      </c>
      <c r="K525" s="64"/>
      <c r="L525" s="64" t="s">
        <v>88</v>
      </c>
      <c r="M525" s="290" t="s">
        <v>137</v>
      </c>
      <c r="N525" s="98"/>
      <c r="O525" s="245" t="s">
        <v>2410</v>
      </c>
      <c r="P525" s="89"/>
      <c r="Q525" s="243">
        <v>30</v>
      </c>
      <c r="R525" s="245">
        <v>90</v>
      </c>
      <c r="S525" s="245">
        <v>0</v>
      </c>
      <c r="T525" s="245">
        <v>0</v>
      </c>
      <c r="U525" s="89">
        <v>0</v>
      </c>
      <c r="V525" s="260">
        <v>25</v>
      </c>
      <c r="W525" s="98">
        <v>0</v>
      </c>
      <c r="X525" s="83">
        <v>0</v>
      </c>
      <c r="Y525" s="98">
        <v>1</v>
      </c>
      <c r="Z525" s="64">
        <v>1</v>
      </c>
      <c r="AA525" s="315">
        <v>885165</v>
      </c>
      <c r="AB525" s="315">
        <v>46667</v>
      </c>
      <c r="AC525" s="316">
        <f t="shared" si="170"/>
        <v>931832</v>
      </c>
      <c r="AD525" s="74">
        <v>4500000</v>
      </c>
      <c r="AE525" s="74">
        <v>6000000</v>
      </c>
      <c r="AF525" s="334">
        <f t="shared" si="171"/>
        <v>177895.19999999998</v>
      </c>
      <c r="AG525" s="112">
        <f t="shared" si="172"/>
        <v>26554950</v>
      </c>
      <c r="AH525" s="74">
        <f t="shared" si="173"/>
        <v>1400010</v>
      </c>
      <c r="AI525" s="74">
        <f t="shared" si="174"/>
        <v>16010567.999999998</v>
      </c>
      <c r="AJ525" s="74">
        <f t="shared" si="175"/>
        <v>2655495</v>
      </c>
      <c r="AK525" s="74">
        <f t="shared" si="176"/>
        <v>4500000</v>
      </c>
      <c r="AL525" s="74">
        <f t="shared" si="177"/>
        <v>6000000</v>
      </c>
      <c r="AM525" s="74">
        <f t="shared" si="178"/>
        <v>0</v>
      </c>
      <c r="AN525" s="74">
        <f t="shared" si="179"/>
        <v>0</v>
      </c>
      <c r="AO525" s="74">
        <f t="shared" si="180"/>
        <v>0</v>
      </c>
      <c r="AP525" s="74">
        <f t="shared" si="181"/>
        <v>5000000</v>
      </c>
      <c r="AQ525" s="74">
        <v>0</v>
      </c>
      <c r="AR525" s="74">
        <v>0</v>
      </c>
      <c r="AS525" s="74">
        <v>0</v>
      </c>
      <c r="AT525" s="79">
        <v>3812587</v>
      </c>
      <c r="AU525" s="81">
        <f t="shared" si="182"/>
        <v>65933610</v>
      </c>
      <c r="AV525" s="112">
        <f t="shared" si="183"/>
        <v>43965528</v>
      </c>
      <c r="AW525" s="387">
        <v>0</v>
      </c>
      <c r="AX525" s="387">
        <f t="shared" si="184"/>
        <v>0</v>
      </c>
      <c r="AY525" s="75">
        <f t="shared" si="185"/>
        <v>396552.80000000005</v>
      </c>
      <c r="AZ525" s="74">
        <v>0</v>
      </c>
      <c r="BA525" s="74">
        <v>0</v>
      </c>
      <c r="BB525" s="74">
        <v>0</v>
      </c>
      <c r="BC525" s="79">
        <v>0</v>
      </c>
      <c r="BD525" s="79">
        <v>0</v>
      </c>
      <c r="BE525" s="79">
        <v>0</v>
      </c>
      <c r="BF525" s="77">
        <v>0</v>
      </c>
      <c r="BG525" s="344">
        <f t="shared" si="186"/>
        <v>396552.80000000005</v>
      </c>
      <c r="BH525" s="187">
        <f t="shared" si="187"/>
        <v>65537057</v>
      </c>
      <c r="BM525" s="50">
        <f t="shared" si="188"/>
        <v>13322</v>
      </c>
    </row>
    <row r="526" spans="1:65" s="50" customFormat="1" ht="24" customHeight="1" x14ac:dyDescent="0.2">
      <c r="A526" s="181">
        <f t="shared" si="168"/>
        <v>2655495</v>
      </c>
      <c r="B526" s="296">
        <v>281</v>
      </c>
      <c r="C526" s="264">
        <v>44</v>
      </c>
      <c r="D526" s="297">
        <v>13323</v>
      </c>
      <c r="E526" s="241" t="s">
        <v>209</v>
      </c>
      <c r="F526" s="242" t="s">
        <v>1708</v>
      </c>
      <c r="G526" s="285" t="s">
        <v>137</v>
      </c>
      <c r="H526" s="272" t="s">
        <v>88</v>
      </c>
      <c r="I526" s="292" t="s">
        <v>2715</v>
      </c>
      <c r="J526" s="64" t="s">
        <v>1709</v>
      </c>
      <c r="K526" s="64" t="s">
        <v>1710</v>
      </c>
      <c r="L526" s="64" t="s">
        <v>88</v>
      </c>
      <c r="M526" s="290" t="s">
        <v>137</v>
      </c>
      <c r="N526" s="243" t="s">
        <v>2410</v>
      </c>
      <c r="O526" s="64"/>
      <c r="P526" s="89"/>
      <c r="Q526" s="243">
        <v>30</v>
      </c>
      <c r="R526" s="245">
        <v>120</v>
      </c>
      <c r="S526" s="245">
        <v>110</v>
      </c>
      <c r="T526" s="245">
        <v>29.33</v>
      </c>
      <c r="U526" s="89">
        <v>0</v>
      </c>
      <c r="V526" s="260">
        <v>15</v>
      </c>
      <c r="W526" s="98">
        <v>0</v>
      </c>
      <c r="X526" s="83">
        <v>0</v>
      </c>
      <c r="Y526" s="98">
        <v>0</v>
      </c>
      <c r="Z526" s="64">
        <v>0</v>
      </c>
      <c r="AA526" s="315">
        <v>885165</v>
      </c>
      <c r="AB526" s="315">
        <v>46667</v>
      </c>
      <c r="AC526" s="316">
        <f t="shared" si="170"/>
        <v>931832</v>
      </c>
      <c r="AD526" s="74">
        <v>4500000</v>
      </c>
      <c r="AE526" s="74">
        <v>6000000</v>
      </c>
      <c r="AF526" s="334">
        <f t="shared" si="171"/>
        <v>177895.19999999998</v>
      </c>
      <c r="AG526" s="112">
        <f t="shared" si="172"/>
        <v>26554950</v>
      </c>
      <c r="AH526" s="74">
        <f t="shared" si="173"/>
        <v>1400010</v>
      </c>
      <c r="AI526" s="74">
        <f t="shared" si="174"/>
        <v>21347423.999999996</v>
      </c>
      <c r="AJ526" s="74">
        <f t="shared" si="175"/>
        <v>0</v>
      </c>
      <c r="AK526" s="74">
        <f t="shared" si="176"/>
        <v>4500000</v>
      </c>
      <c r="AL526" s="74">
        <f t="shared" si="177"/>
        <v>6000000</v>
      </c>
      <c r="AM526" s="74">
        <f t="shared" si="178"/>
        <v>4892117.9999999991</v>
      </c>
      <c r="AN526" s="74">
        <f t="shared" si="179"/>
        <v>5217666.2159999991</v>
      </c>
      <c r="AO526" s="74">
        <f t="shared" si="180"/>
        <v>0</v>
      </c>
      <c r="AP526" s="74">
        <f t="shared" si="181"/>
        <v>3000000</v>
      </c>
      <c r="AQ526" s="74">
        <v>0</v>
      </c>
      <c r="AR526" s="74">
        <v>0</v>
      </c>
      <c r="AS526" s="74">
        <v>0</v>
      </c>
      <c r="AT526" s="79">
        <v>0</v>
      </c>
      <c r="AU526" s="81">
        <f t="shared" si="182"/>
        <v>72912168.216000006</v>
      </c>
      <c r="AV526" s="112">
        <f t="shared" si="183"/>
        <v>54308316.440880008</v>
      </c>
      <c r="AW526" s="74">
        <f t="shared" ref="AW526:AW589" si="189">AG526+AH526+AK526+AL526+AI526+AN526+AM526+AP526</f>
        <v>72912168.215999991</v>
      </c>
      <c r="AX526" s="74">
        <f t="shared" si="184"/>
        <v>5103851.7751199994</v>
      </c>
      <c r="AY526" s="75">
        <f t="shared" si="185"/>
        <v>1430831.644088001</v>
      </c>
      <c r="AZ526" s="74">
        <v>0</v>
      </c>
      <c r="BA526" s="74">
        <v>0</v>
      </c>
      <c r="BB526" s="74">
        <v>0</v>
      </c>
      <c r="BC526" s="79">
        <v>0</v>
      </c>
      <c r="BD526" s="79">
        <v>0</v>
      </c>
      <c r="BE526" s="79">
        <v>0</v>
      </c>
      <c r="BF526" s="77">
        <v>0</v>
      </c>
      <c r="BG526" s="344">
        <f t="shared" si="186"/>
        <v>6534683.4192080004</v>
      </c>
      <c r="BH526" s="187">
        <f t="shared" si="187"/>
        <v>66377484</v>
      </c>
      <c r="BJ526" s="50">
        <v>13323</v>
      </c>
      <c r="BK526" s="50" t="s">
        <v>3856</v>
      </c>
      <c r="BM526" s="50">
        <f t="shared" si="188"/>
        <v>0</v>
      </c>
    </row>
    <row r="527" spans="1:65" s="50" customFormat="1" ht="24" customHeight="1" x14ac:dyDescent="0.2">
      <c r="A527" s="181">
        <f t="shared" si="168"/>
        <v>2655495</v>
      </c>
      <c r="B527" s="296">
        <v>268</v>
      </c>
      <c r="C527" s="264">
        <v>31</v>
      </c>
      <c r="D527" s="297">
        <v>13324</v>
      </c>
      <c r="E527" s="241" t="s">
        <v>190</v>
      </c>
      <c r="F527" s="242" t="s">
        <v>1711</v>
      </c>
      <c r="G527" s="285" t="s">
        <v>137</v>
      </c>
      <c r="H527" s="272" t="s">
        <v>88</v>
      </c>
      <c r="I527" s="292" t="s">
        <v>2702</v>
      </c>
      <c r="J527" s="64" t="s">
        <v>1712</v>
      </c>
      <c r="K527" s="64" t="s">
        <v>1713</v>
      </c>
      <c r="L527" s="64" t="s">
        <v>88</v>
      </c>
      <c r="M527" s="290" t="s">
        <v>137</v>
      </c>
      <c r="N527" s="243" t="s">
        <v>2410</v>
      </c>
      <c r="O527" s="64"/>
      <c r="P527" s="89"/>
      <c r="Q527" s="243">
        <v>30</v>
      </c>
      <c r="R527" s="245">
        <v>120</v>
      </c>
      <c r="S527" s="245">
        <v>110</v>
      </c>
      <c r="T527" s="245">
        <v>29.33</v>
      </c>
      <c r="U527" s="89">
        <v>0</v>
      </c>
      <c r="V527" s="260">
        <v>15</v>
      </c>
      <c r="W527" s="98">
        <v>0</v>
      </c>
      <c r="X527" s="83">
        <v>0</v>
      </c>
      <c r="Y527" s="98">
        <v>1</v>
      </c>
      <c r="Z527" s="64">
        <v>1</v>
      </c>
      <c r="AA527" s="315">
        <v>885165</v>
      </c>
      <c r="AB527" s="315">
        <v>46667</v>
      </c>
      <c r="AC527" s="316">
        <f t="shared" si="170"/>
        <v>931832</v>
      </c>
      <c r="AD527" s="74">
        <v>4500000</v>
      </c>
      <c r="AE527" s="74">
        <v>6000000</v>
      </c>
      <c r="AF527" s="334">
        <f t="shared" si="171"/>
        <v>177895.19999999998</v>
      </c>
      <c r="AG527" s="112">
        <f t="shared" si="172"/>
        <v>26554950</v>
      </c>
      <c r="AH527" s="74">
        <f t="shared" si="173"/>
        <v>1400010</v>
      </c>
      <c r="AI527" s="74">
        <f t="shared" si="174"/>
        <v>21347423.999999996</v>
      </c>
      <c r="AJ527" s="74">
        <f t="shared" si="175"/>
        <v>2655495</v>
      </c>
      <c r="AK527" s="74">
        <f t="shared" si="176"/>
        <v>4500000</v>
      </c>
      <c r="AL527" s="74">
        <f t="shared" si="177"/>
        <v>6000000</v>
      </c>
      <c r="AM527" s="74">
        <f t="shared" si="178"/>
        <v>4892117.9999999991</v>
      </c>
      <c r="AN527" s="74">
        <f t="shared" si="179"/>
        <v>5217666.2159999991</v>
      </c>
      <c r="AO527" s="74">
        <f t="shared" si="180"/>
        <v>0</v>
      </c>
      <c r="AP527" s="74">
        <f t="shared" si="181"/>
        <v>3000000</v>
      </c>
      <c r="AQ527" s="74">
        <v>0</v>
      </c>
      <c r="AR527" s="74">
        <v>0</v>
      </c>
      <c r="AS527" s="74">
        <v>0</v>
      </c>
      <c r="AT527" s="79">
        <v>0</v>
      </c>
      <c r="AU527" s="81">
        <f t="shared" si="182"/>
        <v>75567663.216000006</v>
      </c>
      <c r="AV527" s="112">
        <f t="shared" si="183"/>
        <v>54308316.440880008</v>
      </c>
      <c r="AW527" s="74">
        <f t="shared" si="189"/>
        <v>72912168.215999991</v>
      </c>
      <c r="AX527" s="74">
        <f t="shared" si="184"/>
        <v>5103851.7751199994</v>
      </c>
      <c r="AY527" s="75">
        <f t="shared" si="185"/>
        <v>1430831.644088001</v>
      </c>
      <c r="AZ527" s="74">
        <v>0</v>
      </c>
      <c r="BA527" s="74">
        <v>0</v>
      </c>
      <c r="BB527" s="74">
        <v>0</v>
      </c>
      <c r="BC527" s="79">
        <v>0</v>
      </c>
      <c r="BD527" s="79">
        <v>0</v>
      </c>
      <c r="BE527" s="79">
        <v>0</v>
      </c>
      <c r="BF527" s="77">
        <v>0</v>
      </c>
      <c r="BG527" s="344">
        <f t="shared" si="186"/>
        <v>6534683.4192080004</v>
      </c>
      <c r="BH527" s="187">
        <f t="shared" si="187"/>
        <v>69032979</v>
      </c>
      <c r="BJ527" s="50">
        <v>13324</v>
      </c>
      <c r="BK527" s="50" t="s">
        <v>3857</v>
      </c>
      <c r="BM527" s="50">
        <f t="shared" si="188"/>
        <v>0</v>
      </c>
    </row>
    <row r="528" spans="1:65" s="50" customFormat="1" ht="24" customHeight="1" x14ac:dyDescent="0.2">
      <c r="A528" s="181">
        <f t="shared" si="168"/>
        <v>2655495</v>
      </c>
      <c r="B528" s="296">
        <v>269</v>
      </c>
      <c r="C528" s="264">
        <v>32</v>
      </c>
      <c r="D528" s="297">
        <v>13325</v>
      </c>
      <c r="E528" s="241" t="s">
        <v>1714</v>
      </c>
      <c r="F528" s="242" t="s">
        <v>1715</v>
      </c>
      <c r="G528" s="285" t="s">
        <v>137</v>
      </c>
      <c r="H528" s="272" t="s">
        <v>88</v>
      </c>
      <c r="I528" s="349" t="s">
        <v>2703</v>
      </c>
      <c r="J528" s="67" t="s">
        <v>1716</v>
      </c>
      <c r="K528" s="67" t="s">
        <v>1717</v>
      </c>
      <c r="L528" s="67" t="s">
        <v>88</v>
      </c>
      <c r="M528" s="290" t="s">
        <v>137</v>
      </c>
      <c r="N528" s="243" t="s">
        <v>2410</v>
      </c>
      <c r="O528" s="67"/>
      <c r="P528" s="90"/>
      <c r="Q528" s="243">
        <v>30</v>
      </c>
      <c r="R528" s="245">
        <v>120</v>
      </c>
      <c r="S528" s="245">
        <v>110</v>
      </c>
      <c r="T528" s="245">
        <v>29.33</v>
      </c>
      <c r="U528" s="89">
        <v>0</v>
      </c>
      <c r="V528" s="260">
        <v>15</v>
      </c>
      <c r="W528" s="98">
        <v>0</v>
      </c>
      <c r="X528" s="83">
        <v>0</v>
      </c>
      <c r="Y528" s="98">
        <v>1</v>
      </c>
      <c r="Z528" s="64">
        <v>2</v>
      </c>
      <c r="AA528" s="315">
        <v>885165</v>
      </c>
      <c r="AB528" s="315">
        <v>46667</v>
      </c>
      <c r="AC528" s="316">
        <f t="shared" si="170"/>
        <v>931832</v>
      </c>
      <c r="AD528" s="74">
        <v>4500000</v>
      </c>
      <c r="AE528" s="74">
        <v>6000000</v>
      </c>
      <c r="AF528" s="334">
        <f t="shared" si="171"/>
        <v>177895.19999999998</v>
      </c>
      <c r="AG528" s="112">
        <f t="shared" si="172"/>
        <v>26554950</v>
      </c>
      <c r="AH528" s="74">
        <f t="shared" si="173"/>
        <v>1400010</v>
      </c>
      <c r="AI528" s="74">
        <f t="shared" si="174"/>
        <v>21347423.999999996</v>
      </c>
      <c r="AJ528" s="74">
        <f t="shared" si="175"/>
        <v>5310990</v>
      </c>
      <c r="AK528" s="74">
        <f t="shared" si="176"/>
        <v>4500000</v>
      </c>
      <c r="AL528" s="74">
        <f t="shared" si="177"/>
        <v>6000000</v>
      </c>
      <c r="AM528" s="74">
        <f t="shared" si="178"/>
        <v>4892117.9999999991</v>
      </c>
      <c r="AN528" s="74">
        <f t="shared" si="179"/>
        <v>5217666.2159999991</v>
      </c>
      <c r="AO528" s="74">
        <f t="shared" si="180"/>
        <v>0</v>
      </c>
      <c r="AP528" s="74">
        <f t="shared" si="181"/>
        <v>3000000</v>
      </c>
      <c r="AQ528" s="74">
        <v>0</v>
      </c>
      <c r="AR528" s="74">
        <v>0</v>
      </c>
      <c r="AS528" s="74">
        <v>0</v>
      </c>
      <c r="AT528" s="79">
        <v>0</v>
      </c>
      <c r="AU528" s="81">
        <f t="shared" si="182"/>
        <v>78223158.216000006</v>
      </c>
      <c r="AV528" s="112">
        <f t="shared" si="183"/>
        <v>54308316.440880008</v>
      </c>
      <c r="AW528" s="74">
        <f t="shared" si="189"/>
        <v>72912168.215999991</v>
      </c>
      <c r="AX528" s="74">
        <f t="shared" si="184"/>
        <v>5103851.7751199994</v>
      </c>
      <c r="AY528" s="75">
        <f t="shared" si="185"/>
        <v>1430831.644088001</v>
      </c>
      <c r="AZ528" s="74">
        <v>0</v>
      </c>
      <c r="BA528" s="74">
        <v>0</v>
      </c>
      <c r="BB528" s="74">
        <v>0</v>
      </c>
      <c r="BC528" s="79">
        <v>0</v>
      </c>
      <c r="BD528" s="79">
        <v>0</v>
      </c>
      <c r="BE528" s="79">
        <v>0</v>
      </c>
      <c r="BF528" s="77">
        <v>0</v>
      </c>
      <c r="BG528" s="344">
        <f t="shared" si="186"/>
        <v>6534683.4192080004</v>
      </c>
      <c r="BH528" s="187">
        <f t="shared" si="187"/>
        <v>71688474</v>
      </c>
      <c r="BJ528" s="50">
        <v>13325</v>
      </c>
      <c r="BK528" s="50" t="s">
        <v>3858</v>
      </c>
      <c r="BM528" s="50">
        <f t="shared" si="188"/>
        <v>0</v>
      </c>
    </row>
    <row r="529" spans="1:65" s="50" customFormat="1" ht="24" customHeight="1" x14ac:dyDescent="0.2">
      <c r="A529" s="181">
        <f t="shared" si="168"/>
        <v>2655495</v>
      </c>
      <c r="B529" s="296">
        <v>253</v>
      </c>
      <c r="C529" s="264">
        <v>16</v>
      </c>
      <c r="D529" s="297">
        <v>13326</v>
      </c>
      <c r="E529" s="241" t="s">
        <v>687</v>
      </c>
      <c r="F529" s="242" t="s">
        <v>1271</v>
      </c>
      <c r="G529" s="285" t="s">
        <v>137</v>
      </c>
      <c r="H529" s="272" t="s">
        <v>88</v>
      </c>
      <c r="I529" s="349" t="s">
        <v>2687</v>
      </c>
      <c r="J529" s="67" t="s">
        <v>1718</v>
      </c>
      <c r="K529" s="67" t="s">
        <v>1719</v>
      </c>
      <c r="L529" s="67" t="s">
        <v>88</v>
      </c>
      <c r="M529" s="290" t="s">
        <v>137</v>
      </c>
      <c r="N529" s="243" t="s">
        <v>2410</v>
      </c>
      <c r="O529" s="67"/>
      <c r="P529" s="90"/>
      <c r="Q529" s="243">
        <v>30</v>
      </c>
      <c r="R529" s="245">
        <v>120</v>
      </c>
      <c r="S529" s="245">
        <v>110</v>
      </c>
      <c r="T529" s="245">
        <v>29.33</v>
      </c>
      <c r="U529" s="89">
        <v>0</v>
      </c>
      <c r="V529" s="260">
        <v>15</v>
      </c>
      <c r="W529" s="98">
        <v>0</v>
      </c>
      <c r="X529" s="83">
        <v>0</v>
      </c>
      <c r="Y529" s="98">
        <v>0</v>
      </c>
      <c r="Z529" s="64">
        <v>0</v>
      </c>
      <c r="AA529" s="315">
        <v>885165</v>
      </c>
      <c r="AB529" s="315">
        <v>46667</v>
      </c>
      <c r="AC529" s="316">
        <f t="shared" si="170"/>
        <v>931832</v>
      </c>
      <c r="AD529" s="74">
        <v>4500000</v>
      </c>
      <c r="AE529" s="74">
        <v>6000000</v>
      </c>
      <c r="AF529" s="334">
        <f t="shared" si="171"/>
        <v>177895.19999999998</v>
      </c>
      <c r="AG529" s="112">
        <f t="shared" si="172"/>
        <v>26554950</v>
      </c>
      <c r="AH529" s="74">
        <f t="shared" si="173"/>
        <v>1400010</v>
      </c>
      <c r="AI529" s="74">
        <f t="shared" si="174"/>
        <v>21347423.999999996</v>
      </c>
      <c r="AJ529" s="74">
        <f t="shared" si="175"/>
        <v>0</v>
      </c>
      <c r="AK529" s="74">
        <f t="shared" si="176"/>
        <v>4500000</v>
      </c>
      <c r="AL529" s="74">
        <f t="shared" si="177"/>
        <v>6000000</v>
      </c>
      <c r="AM529" s="74">
        <f t="shared" si="178"/>
        <v>4892117.9999999991</v>
      </c>
      <c r="AN529" s="74">
        <f t="shared" si="179"/>
        <v>5217666.2159999991</v>
      </c>
      <c r="AO529" s="74">
        <f t="shared" si="180"/>
        <v>0</v>
      </c>
      <c r="AP529" s="74">
        <f t="shared" si="181"/>
        <v>3000000</v>
      </c>
      <c r="AQ529" s="74">
        <v>0</v>
      </c>
      <c r="AR529" s="74">
        <v>0</v>
      </c>
      <c r="AS529" s="74">
        <v>0</v>
      </c>
      <c r="AT529" s="79">
        <v>0</v>
      </c>
      <c r="AU529" s="81">
        <f t="shared" si="182"/>
        <v>72912168.216000006</v>
      </c>
      <c r="AV529" s="112">
        <f t="shared" si="183"/>
        <v>54308316.440880008</v>
      </c>
      <c r="AW529" s="74">
        <f t="shared" si="189"/>
        <v>72912168.215999991</v>
      </c>
      <c r="AX529" s="74">
        <f t="shared" si="184"/>
        <v>5103851.7751199994</v>
      </c>
      <c r="AY529" s="75">
        <f t="shared" si="185"/>
        <v>1430831.644088001</v>
      </c>
      <c r="AZ529" s="74">
        <v>0</v>
      </c>
      <c r="BA529" s="74">
        <v>0</v>
      </c>
      <c r="BB529" s="74">
        <v>0</v>
      </c>
      <c r="BC529" s="79">
        <v>0</v>
      </c>
      <c r="BD529" s="79">
        <v>0</v>
      </c>
      <c r="BE529" s="79">
        <v>0</v>
      </c>
      <c r="BF529" s="77">
        <v>0</v>
      </c>
      <c r="BG529" s="344">
        <f t="shared" si="186"/>
        <v>6534683.4192080004</v>
      </c>
      <c r="BH529" s="187">
        <f t="shared" si="187"/>
        <v>66377484</v>
      </c>
      <c r="BJ529" s="50">
        <v>13326</v>
      </c>
      <c r="BK529" s="50" t="s">
        <v>3859</v>
      </c>
      <c r="BM529" s="50">
        <f t="shared" si="188"/>
        <v>0</v>
      </c>
    </row>
    <row r="530" spans="1:65" s="50" customFormat="1" ht="24" customHeight="1" x14ac:dyDescent="0.2">
      <c r="A530" s="181">
        <f t="shared" si="168"/>
        <v>2655495</v>
      </c>
      <c r="B530" s="296">
        <v>274</v>
      </c>
      <c r="C530" s="264">
        <v>37</v>
      </c>
      <c r="D530" s="297">
        <v>13327</v>
      </c>
      <c r="E530" s="241" t="s">
        <v>1533</v>
      </c>
      <c r="F530" s="242" t="s">
        <v>1720</v>
      </c>
      <c r="G530" s="285" t="s">
        <v>137</v>
      </c>
      <c r="H530" s="272" t="s">
        <v>88</v>
      </c>
      <c r="I530" s="292" t="s">
        <v>2708</v>
      </c>
      <c r="J530" s="64" t="s">
        <v>1721</v>
      </c>
      <c r="K530" s="64" t="s">
        <v>1722</v>
      </c>
      <c r="L530" s="64" t="s">
        <v>88</v>
      </c>
      <c r="M530" s="290" t="s">
        <v>137</v>
      </c>
      <c r="N530" s="98"/>
      <c r="O530" s="64"/>
      <c r="P530" s="244" t="s">
        <v>2410</v>
      </c>
      <c r="Q530" s="243">
        <v>30</v>
      </c>
      <c r="R530" s="245">
        <v>120</v>
      </c>
      <c r="S530" s="245">
        <v>220</v>
      </c>
      <c r="T530" s="245">
        <v>29.33</v>
      </c>
      <c r="U530" s="89">
        <v>0</v>
      </c>
      <c r="V530" s="260">
        <v>25</v>
      </c>
      <c r="W530" s="98">
        <v>0</v>
      </c>
      <c r="X530" s="83">
        <v>0</v>
      </c>
      <c r="Y530" s="98">
        <v>0</v>
      </c>
      <c r="Z530" s="64">
        <v>0</v>
      </c>
      <c r="AA530" s="315">
        <v>885165</v>
      </c>
      <c r="AB530" s="315">
        <v>46667</v>
      </c>
      <c r="AC530" s="316">
        <f t="shared" si="170"/>
        <v>931832</v>
      </c>
      <c r="AD530" s="74">
        <v>4500000</v>
      </c>
      <c r="AE530" s="74">
        <v>6000000</v>
      </c>
      <c r="AF530" s="334">
        <f t="shared" si="171"/>
        <v>177895.19999999998</v>
      </c>
      <c r="AG530" s="112">
        <f t="shared" si="172"/>
        <v>26554950</v>
      </c>
      <c r="AH530" s="74">
        <f t="shared" si="173"/>
        <v>1400010</v>
      </c>
      <c r="AI530" s="74">
        <f t="shared" si="174"/>
        <v>21347423.999999996</v>
      </c>
      <c r="AJ530" s="74">
        <f t="shared" si="175"/>
        <v>0</v>
      </c>
      <c r="AK530" s="74">
        <f t="shared" si="176"/>
        <v>4500000</v>
      </c>
      <c r="AL530" s="74">
        <f t="shared" si="177"/>
        <v>6000000</v>
      </c>
      <c r="AM530" s="74">
        <f t="shared" si="178"/>
        <v>9784235.9999999981</v>
      </c>
      <c r="AN530" s="74">
        <f t="shared" si="179"/>
        <v>5217666.2159999991</v>
      </c>
      <c r="AO530" s="74">
        <f t="shared" si="180"/>
        <v>0</v>
      </c>
      <c r="AP530" s="74">
        <f t="shared" si="181"/>
        <v>5000000</v>
      </c>
      <c r="AQ530" s="74">
        <v>0</v>
      </c>
      <c r="AR530" s="74">
        <v>0</v>
      </c>
      <c r="AS530" s="74">
        <v>0</v>
      </c>
      <c r="AT530" s="79">
        <v>0</v>
      </c>
      <c r="AU530" s="81">
        <f t="shared" si="182"/>
        <v>79804286.216000006</v>
      </c>
      <c r="AV530" s="112">
        <f t="shared" si="183"/>
        <v>58717986.18088001</v>
      </c>
      <c r="AW530" s="74">
        <f t="shared" si="189"/>
        <v>79804286.215999991</v>
      </c>
      <c r="AX530" s="74">
        <f t="shared" si="184"/>
        <v>5586300.0351200001</v>
      </c>
      <c r="AY530" s="75">
        <f t="shared" si="185"/>
        <v>1871798.6180880012</v>
      </c>
      <c r="AZ530" s="74">
        <v>0</v>
      </c>
      <c r="BA530" s="74">
        <v>0</v>
      </c>
      <c r="BB530" s="74">
        <v>0</v>
      </c>
      <c r="BC530" s="79">
        <v>0</v>
      </c>
      <c r="BD530" s="79">
        <v>0</v>
      </c>
      <c r="BE530" s="79">
        <v>0</v>
      </c>
      <c r="BF530" s="77">
        <v>0</v>
      </c>
      <c r="BG530" s="344">
        <f t="shared" si="186"/>
        <v>7458098.6532080015</v>
      </c>
      <c r="BH530" s="187">
        <f t="shared" si="187"/>
        <v>72346187</v>
      </c>
      <c r="BJ530" s="50">
        <v>13327</v>
      </c>
      <c r="BK530" s="50" t="s">
        <v>3860</v>
      </c>
      <c r="BM530" s="50">
        <f t="shared" si="188"/>
        <v>0</v>
      </c>
    </row>
    <row r="531" spans="1:65" s="50" customFormat="1" ht="24" customHeight="1" x14ac:dyDescent="0.2">
      <c r="A531" s="181">
        <f t="shared" si="168"/>
        <v>2655495</v>
      </c>
      <c r="B531" s="296">
        <v>300</v>
      </c>
      <c r="C531" s="264">
        <v>63</v>
      </c>
      <c r="D531" s="297">
        <v>13328</v>
      </c>
      <c r="E531" s="241" t="s">
        <v>374</v>
      </c>
      <c r="F531" s="242" t="s">
        <v>1723</v>
      </c>
      <c r="G531" s="285" t="s">
        <v>137</v>
      </c>
      <c r="H531" s="272" t="s">
        <v>88</v>
      </c>
      <c r="I531" s="292" t="s">
        <v>2734</v>
      </c>
      <c r="J531" s="64" t="s">
        <v>1724</v>
      </c>
      <c r="K531" s="64" t="s">
        <v>1725</v>
      </c>
      <c r="L531" s="64" t="s">
        <v>88</v>
      </c>
      <c r="M531" s="290" t="s">
        <v>137</v>
      </c>
      <c r="N531" s="243" t="s">
        <v>2410</v>
      </c>
      <c r="O531" s="64"/>
      <c r="P531" s="89"/>
      <c r="Q531" s="243">
        <v>30</v>
      </c>
      <c r="R531" s="245">
        <v>120</v>
      </c>
      <c r="S531" s="245">
        <v>110</v>
      </c>
      <c r="T531" s="245">
        <v>29.33</v>
      </c>
      <c r="U531" s="89">
        <v>0</v>
      </c>
      <c r="V531" s="260">
        <v>14</v>
      </c>
      <c r="W531" s="98">
        <v>0</v>
      </c>
      <c r="X531" s="83">
        <v>0</v>
      </c>
      <c r="Y531" s="98">
        <v>0</v>
      </c>
      <c r="Z531" s="64">
        <v>0</v>
      </c>
      <c r="AA531" s="315">
        <v>885165</v>
      </c>
      <c r="AB531" s="315">
        <v>46667</v>
      </c>
      <c r="AC531" s="316">
        <f t="shared" si="170"/>
        <v>931832</v>
      </c>
      <c r="AD531" s="74">
        <v>4500000</v>
      </c>
      <c r="AE531" s="74">
        <v>6000000</v>
      </c>
      <c r="AF531" s="334">
        <f t="shared" si="171"/>
        <v>177895.19999999998</v>
      </c>
      <c r="AG531" s="112">
        <f t="shared" si="172"/>
        <v>26554950</v>
      </c>
      <c r="AH531" s="74">
        <f t="shared" si="173"/>
        <v>1400010</v>
      </c>
      <c r="AI531" s="74">
        <f t="shared" si="174"/>
        <v>21347423.999999996</v>
      </c>
      <c r="AJ531" s="74">
        <f t="shared" si="175"/>
        <v>0</v>
      </c>
      <c r="AK531" s="74">
        <f t="shared" si="176"/>
        <v>4500000</v>
      </c>
      <c r="AL531" s="74">
        <f t="shared" si="177"/>
        <v>6000000</v>
      </c>
      <c r="AM531" s="74">
        <f t="shared" si="178"/>
        <v>4892117.9999999991</v>
      </c>
      <c r="AN531" s="74">
        <f t="shared" si="179"/>
        <v>5217666.2159999991</v>
      </c>
      <c r="AO531" s="74">
        <f t="shared" si="180"/>
        <v>0</v>
      </c>
      <c r="AP531" s="74">
        <f t="shared" si="181"/>
        <v>2800000</v>
      </c>
      <c r="AQ531" s="74">
        <v>0</v>
      </c>
      <c r="AR531" s="74">
        <v>0</v>
      </c>
      <c r="AS531" s="74">
        <v>0</v>
      </c>
      <c r="AT531" s="79">
        <v>0</v>
      </c>
      <c r="AU531" s="81">
        <f t="shared" si="182"/>
        <v>72712168.216000006</v>
      </c>
      <c r="AV531" s="112">
        <f t="shared" si="183"/>
        <v>54322316.440880008</v>
      </c>
      <c r="AW531" s="74">
        <f t="shared" si="189"/>
        <v>72712168.215999991</v>
      </c>
      <c r="AX531" s="74">
        <f t="shared" si="184"/>
        <v>5089851.7751199994</v>
      </c>
      <c r="AY531" s="75">
        <f t="shared" si="185"/>
        <v>1432231.644088001</v>
      </c>
      <c r="AZ531" s="74">
        <v>0</v>
      </c>
      <c r="BA531" s="74">
        <v>0</v>
      </c>
      <c r="BB531" s="74">
        <v>0</v>
      </c>
      <c r="BC531" s="79">
        <v>0</v>
      </c>
      <c r="BD531" s="79">
        <v>0</v>
      </c>
      <c r="BE531" s="79">
        <v>0</v>
      </c>
      <c r="BF531" s="77">
        <v>0</v>
      </c>
      <c r="BG531" s="344">
        <f t="shared" si="186"/>
        <v>6522083.4192080004</v>
      </c>
      <c r="BH531" s="187">
        <f t="shared" si="187"/>
        <v>66190084</v>
      </c>
      <c r="BJ531" s="50">
        <v>13328</v>
      </c>
      <c r="BK531" s="50" t="s">
        <v>3861</v>
      </c>
      <c r="BM531" s="50">
        <f t="shared" si="188"/>
        <v>0</v>
      </c>
    </row>
    <row r="532" spans="1:65" s="50" customFormat="1" ht="24" customHeight="1" x14ac:dyDescent="0.2">
      <c r="A532" s="181">
        <f t="shared" si="168"/>
        <v>2655495</v>
      </c>
      <c r="B532" s="296">
        <v>257</v>
      </c>
      <c r="C532" s="264">
        <v>20</v>
      </c>
      <c r="D532" s="297">
        <v>13329</v>
      </c>
      <c r="E532" s="241" t="s">
        <v>1726</v>
      </c>
      <c r="F532" s="242" t="s">
        <v>1727</v>
      </c>
      <c r="G532" s="285" t="s">
        <v>137</v>
      </c>
      <c r="H532" s="272" t="s">
        <v>88</v>
      </c>
      <c r="I532" s="292" t="s">
        <v>2691</v>
      </c>
      <c r="J532" s="64" t="s">
        <v>1728</v>
      </c>
      <c r="K532" s="64" t="s">
        <v>1729</v>
      </c>
      <c r="L532" s="64" t="s">
        <v>88</v>
      </c>
      <c r="M532" s="290" t="s">
        <v>137</v>
      </c>
      <c r="N532" s="243" t="s">
        <v>2410</v>
      </c>
      <c r="O532" s="64"/>
      <c r="P532" s="89"/>
      <c r="Q532" s="243">
        <v>30</v>
      </c>
      <c r="R532" s="245">
        <v>120</v>
      </c>
      <c r="S532" s="245">
        <v>110</v>
      </c>
      <c r="T532" s="245">
        <v>29.33</v>
      </c>
      <c r="U532" s="89">
        <v>0</v>
      </c>
      <c r="V532" s="260">
        <v>12</v>
      </c>
      <c r="W532" s="98">
        <v>0</v>
      </c>
      <c r="X532" s="83">
        <v>0</v>
      </c>
      <c r="Y532" s="98">
        <v>1</v>
      </c>
      <c r="Z532" s="64">
        <v>0</v>
      </c>
      <c r="AA532" s="315">
        <v>885165</v>
      </c>
      <c r="AB532" s="315">
        <v>46667</v>
      </c>
      <c r="AC532" s="316">
        <f t="shared" si="170"/>
        <v>931832</v>
      </c>
      <c r="AD532" s="74">
        <v>4500000</v>
      </c>
      <c r="AE532" s="74">
        <v>6000000</v>
      </c>
      <c r="AF532" s="334">
        <f t="shared" si="171"/>
        <v>177895.19999999998</v>
      </c>
      <c r="AG532" s="112">
        <f t="shared" si="172"/>
        <v>26554950</v>
      </c>
      <c r="AH532" s="74">
        <f t="shared" si="173"/>
        <v>1400010</v>
      </c>
      <c r="AI532" s="74">
        <f t="shared" si="174"/>
        <v>21347423.999999996</v>
      </c>
      <c r="AJ532" s="74">
        <f t="shared" si="175"/>
        <v>0</v>
      </c>
      <c r="AK532" s="74">
        <f t="shared" si="176"/>
        <v>4500000</v>
      </c>
      <c r="AL532" s="74">
        <f t="shared" si="177"/>
        <v>6000000</v>
      </c>
      <c r="AM532" s="74">
        <f t="shared" si="178"/>
        <v>4892117.9999999991</v>
      </c>
      <c r="AN532" s="74">
        <f t="shared" si="179"/>
        <v>5217666.2159999991</v>
      </c>
      <c r="AO532" s="74">
        <f t="shared" si="180"/>
        <v>0</v>
      </c>
      <c r="AP532" s="74">
        <f t="shared" si="181"/>
        <v>2400000</v>
      </c>
      <c r="AQ532" s="74">
        <v>0</v>
      </c>
      <c r="AR532" s="74">
        <v>0</v>
      </c>
      <c r="AS532" s="74">
        <v>0</v>
      </c>
      <c r="AT532" s="79">
        <v>0</v>
      </c>
      <c r="AU532" s="81">
        <f t="shared" si="182"/>
        <v>72312168.216000006</v>
      </c>
      <c r="AV532" s="112">
        <f t="shared" si="183"/>
        <v>54350316.440880008</v>
      </c>
      <c r="AW532" s="74">
        <f t="shared" si="189"/>
        <v>72312168.215999991</v>
      </c>
      <c r="AX532" s="74">
        <f t="shared" si="184"/>
        <v>5061851.7751199994</v>
      </c>
      <c r="AY532" s="75">
        <f t="shared" si="185"/>
        <v>1435031.644088001</v>
      </c>
      <c r="AZ532" s="74">
        <v>0</v>
      </c>
      <c r="BA532" s="74">
        <v>0</v>
      </c>
      <c r="BB532" s="74">
        <v>0</v>
      </c>
      <c r="BC532" s="79">
        <v>0</v>
      </c>
      <c r="BD532" s="79">
        <v>0</v>
      </c>
      <c r="BE532" s="79">
        <v>0</v>
      </c>
      <c r="BF532" s="77">
        <v>0</v>
      </c>
      <c r="BG532" s="344">
        <f t="shared" si="186"/>
        <v>6496883.4192080004</v>
      </c>
      <c r="BH532" s="187">
        <f t="shared" si="187"/>
        <v>65815284</v>
      </c>
      <c r="BJ532" s="50">
        <v>13329</v>
      </c>
      <c r="BK532" s="50" t="s">
        <v>3862</v>
      </c>
      <c r="BM532" s="50">
        <f t="shared" si="188"/>
        <v>0</v>
      </c>
    </row>
    <row r="533" spans="1:65" s="50" customFormat="1" ht="24" customHeight="1" x14ac:dyDescent="0.2">
      <c r="A533" s="181">
        <f t="shared" si="168"/>
        <v>2655495</v>
      </c>
      <c r="B533" s="296">
        <v>317</v>
      </c>
      <c r="C533" s="264">
        <v>80</v>
      </c>
      <c r="D533" s="297">
        <v>13330</v>
      </c>
      <c r="E533" s="241" t="s">
        <v>1468</v>
      </c>
      <c r="F533" s="242" t="s">
        <v>1730</v>
      </c>
      <c r="G533" s="285" t="s">
        <v>137</v>
      </c>
      <c r="H533" s="272" t="s">
        <v>88</v>
      </c>
      <c r="I533" s="292" t="s">
        <v>2751</v>
      </c>
      <c r="J533" s="64" t="s">
        <v>1731</v>
      </c>
      <c r="K533" s="64" t="s">
        <v>1732</v>
      </c>
      <c r="L533" s="64" t="s">
        <v>88</v>
      </c>
      <c r="M533" s="290" t="s">
        <v>137</v>
      </c>
      <c r="N533" s="243" t="s">
        <v>2410</v>
      </c>
      <c r="O533" s="64"/>
      <c r="P533" s="89"/>
      <c r="Q533" s="243">
        <v>30</v>
      </c>
      <c r="R533" s="245">
        <v>120</v>
      </c>
      <c r="S533" s="245">
        <v>110</v>
      </c>
      <c r="T533" s="245">
        <v>29.33</v>
      </c>
      <c r="U533" s="89">
        <v>0</v>
      </c>
      <c r="V533" s="260">
        <v>15</v>
      </c>
      <c r="W533" s="98">
        <v>0</v>
      </c>
      <c r="X533" s="83">
        <v>0</v>
      </c>
      <c r="Y533" s="98">
        <v>0</v>
      </c>
      <c r="Z533" s="64">
        <v>0</v>
      </c>
      <c r="AA533" s="315">
        <v>885165</v>
      </c>
      <c r="AB533" s="315">
        <v>46667</v>
      </c>
      <c r="AC533" s="316">
        <f t="shared" si="170"/>
        <v>931832</v>
      </c>
      <c r="AD533" s="74">
        <v>4500000</v>
      </c>
      <c r="AE533" s="74">
        <v>6000000</v>
      </c>
      <c r="AF533" s="334">
        <f t="shared" si="171"/>
        <v>177895.19999999998</v>
      </c>
      <c r="AG533" s="112">
        <f t="shared" si="172"/>
        <v>26554950</v>
      </c>
      <c r="AH533" s="74">
        <f t="shared" si="173"/>
        <v>1400010</v>
      </c>
      <c r="AI533" s="74">
        <f t="shared" si="174"/>
        <v>21347423.999999996</v>
      </c>
      <c r="AJ533" s="74">
        <f t="shared" si="175"/>
        <v>0</v>
      </c>
      <c r="AK533" s="74">
        <f t="shared" si="176"/>
        <v>4500000</v>
      </c>
      <c r="AL533" s="74">
        <f t="shared" si="177"/>
        <v>6000000</v>
      </c>
      <c r="AM533" s="74">
        <f t="shared" si="178"/>
        <v>4892117.9999999991</v>
      </c>
      <c r="AN533" s="74">
        <f t="shared" si="179"/>
        <v>5217666.2159999991</v>
      </c>
      <c r="AO533" s="74">
        <f t="shared" si="180"/>
        <v>0</v>
      </c>
      <c r="AP533" s="74">
        <f t="shared" si="181"/>
        <v>3000000</v>
      </c>
      <c r="AQ533" s="74">
        <v>0</v>
      </c>
      <c r="AR533" s="74">
        <v>0</v>
      </c>
      <c r="AS533" s="74">
        <v>0</v>
      </c>
      <c r="AT533" s="79">
        <v>0</v>
      </c>
      <c r="AU533" s="81">
        <f t="shared" si="182"/>
        <v>72912168.216000006</v>
      </c>
      <c r="AV533" s="112">
        <f t="shared" si="183"/>
        <v>54308316.440880008</v>
      </c>
      <c r="AW533" s="74">
        <f t="shared" si="189"/>
        <v>72912168.215999991</v>
      </c>
      <c r="AX533" s="74">
        <f t="shared" si="184"/>
        <v>5103851.7751199994</v>
      </c>
      <c r="AY533" s="75">
        <f t="shared" si="185"/>
        <v>1430831.644088001</v>
      </c>
      <c r="AZ533" s="74">
        <v>0</v>
      </c>
      <c r="BA533" s="74">
        <v>0</v>
      </c>
      <c r="BB533" s="74">
        <v>0</v>
      </c>
      <c r="BC533" s="79">
        <v>0</v>
      </c>
      <c r="BD533" s="79">
        <v>0</v>
      </c>
      <c r="BE533" s="79">
        <v>0</v>
      </c>
      <c r="BF533" s="77">
        <v>0</v>
      </c>
      <c r="BG533" s="344">
        <f t="shared" si="186"/>
        <v>6534683.4192080004</v>
      </c>
      <c r="BH533" s="187">
        <f t="shared" si="187"/>
        <v>66377484</v>
      </c>
      <c r="BJ533" s="50">
        <v>13330</v>
      </c>
      <c r="BK533" s="50" t="s">
        <v>3863</v>
      </c>
      <c r="BM533" s="50">
        <f t="shared" si="188"/>
        <v>0</v>
      </c>
    </row>
    <row r="534" spans="1:65" s="50" customFormat="1" ht="24" customHeight="1" x14ac:dyDescent="0.2">
      <c r="A534" s="181">
        <f t="shared" si="168"/>
        <v>2655495</v>
      </c>
      <c r="B534" s="296">
        <v>298</v>
      </c>
      <c r="C534" s="264">
        <v>61</v>
      </c>
      <c r="D534" s="297">
        <v>13331</v>
      </c>
      <c r="E534" s="241" t="s">
        <v>1488</v>
      </c>
      <c r="F534" s="242" t="s">
        <v>1205</v>
      </c>
      <c r="G534" s="285" t="s">
        <v>137</v>
      </c>
      <c r="H534" s="272" t="s">
        <v>88</v>
      </c>
      <c r="I534" s="292" t="s">
        <v>2732</v>
      </c>
      <c r="J534" s="64" t="s">
        <v>1733</v>
      </c>
      <c r="K534" s="64" t="s">
        <v>1734</v>
      </c>
      <c r="L534" s="64" t="s">
        <v>88</v>
      </c>
      <c r="M534" s="290" t="s">
        <v>137</v>
      </c>
      <c r="N534" s="243" t="s">
        <v>2410</v>
      </c>
      <c r="O534" s="64"/>
      <c r="P534" s="89"/>
      <c r="Q534" s="243">
        <v>30</v>
      </c>
      <c r="R534" s="245">
        <v>120</v>
      </c>
      <c r="S534" s="245">
        <v>110</v>
      </c>
      <c r="T534" s="245">
        <v>29.33</v>
      </c>
      <c r="U534" s="89">
        <v>0</v>
      </c>
      <c r="V534" s="260">
        <v>15</v>
      </c>
      <c r="W534" s="98">
        <v>0</v>
      </c>
      <c r="X534" s="83">
        <v>0</v>
      </c>
      <c r="Y534" s="98">
        <v>0</v>
      </c>
      <c r="Z534" s="64">
        <v>0</v>
      </c>
      <c r="AA534" s="315">
        <v>885165</v>
      </c>
      <c r="AB534" s="315">
        <v>46667</v>
      </c>
      <c r="AC534" s="316">
        <f t="shared" si="170"/>
        <v>931832</v>
      </c>
      <c r="AD534" s="74">
        <v>4500000</v>
      </c>
      <c r="AE534" s="74">
        <v>6000000</v>
      </c>
      <c r="AF534" s="334">
        <f t="shared" si="171"/>
        <v>177895.19999999998</v>
      </c>
      <c r="AG534" s="112">
        <f t="shared" si="172"/>
        <v>26554950</v>
      </c>
      <c r="AH534" s="74">
        <f t="shared" si="173"/>
        <v>1400010</v>
      </c>
      <c r="AI534" s="74">
        <f t="shared" si="174"/>
        <v>21347423.999999996</v>
      </c>
      <c r="AJ534" s="74">
        <f t="shared" si="175"/>
        <v>0</v>
      </c>
      <c r="AK534" s="74">
        <f t="shared" si="176"/>
        <v>4500000</v>
      </c>
      <c r="AL534" s="74">
        <f t="shared" si="177"/>
        <v>6000000</v>
      </c>
      <c r="AM534" s="74">
        <f t="shared" si="178"/>
        <v>4892117.9999999991</v>
      </c>
      <c r="AN534" s="74">
        <f t="shared" si="179"/>
        <v>5217666.2159999991</v>
      </c>
      <c r="AO534" s="74">
        <f t="shared" si="180"/>
        <v>0</v>
      </c>
      <c r="AP534" s="74">
        <f t="shared" si="181"/>
        <v>3000000</v>
      </c>
      <c r="AQ534" s="74">
        <v>0</v>
      </c>
      <c r="AR534" s="74">
        <v>0</v>
      </c>
      <c r="AS534" s="74">
        <v>0</v>
      </c>
      <c r="AT534" s="79">
        <v>0</v>
      </c>
      <c r="AU534" s="81">
        <f t="shared" si="182"/>
        <v>72912168.216000006</v>
      </c>
      <c r="AV534" s="112">
        <f t="shared" si="183"/>
        <v>54308316.440880008</v>
      </c>
      <c r="AW534" s="74">
        <f t="shared" si="189"/>
        <v>72912168.215999991</v>
      </c>
      <c r="AX534" s="74">
        <f t="shared" si="184"/>
        <v>5103851.7751199994</v>
      </c>
      <c r="AY534" s="75">
        <f t="shared" si="185"/>
        <v>1430831.644088001</v>
      </c>
      <c r="AZ534" s="74">
        <v>0</v>
      </c>
      <c r="BA534" s="74">
        <v>0</v>
      </c>
      <c r="BB534" s="74">
        <v>0</v>
      </c>
      <c r="BC534" s="79">
        <v>0</v>
      </c>
      <c r="BD534" s="79">
        <v>0</v>
      </c>
      <c r="BE534" s="79">
        <v>0</v>
      </c>
      <c r="BF534" s="77">
        <v>0</v>
      </c>
      <c r="BG534" s="344">
        <f t="shared" si="186"/>
        <v>6534683.4192080004</v>
      </c>
      <c r="BH534" s="187">
        <f t="shared" si="187"/>
        <v>66377484</v>
      </c>
      <c r="BJ534" s="50">
        <v>13331</v>
      </c>
      <c r="BK534" s="50" t="s">
        <v>3864</v>
      </c>
      <c r="BM534" s="50">
        <f t="shared" si="188"/>
        <v>0</v>
      </c>
    </row>
    <row r="535" spans="1:65" s="50" customFormat="1" ht="24" customHeight="1" x14ac:dyDescent="0.2">
      <c r="A535" s="181">
        <f t="shared" si="168"/>
        <v>2655495</v>
      </c>
      <c r="B535" s="296">
        <v>263</v>
      </c>
      <c r="C535" s="264">
        <v>26</v>
      </c>
      <c r="D535" s="297">
        <v>14035</v>
      </c>
      <c r="E535" s="241" t="s">
        <v>1735</v>
      </c>
      <c r="F535" s="242" t="s">
        <v>1438</v>
      </c>
      <c r="G535" s="285" t="s">
        <v>137</v>
      </c>
      <c r="H535" s="272" t="s">
        <v>88</v>
      </c>
      <c r="I535" s="292" t="s">
        <v>2697</v>
      </c>
      <c r="J535" s="64" t="s">
        <v>1736</v>
      </c>
      <c r="K535" s="64" t="s">
        <v>1737</v>
      </c>
      <c r="L535" s="64"/>
      <c r="M535" s="290" t="s">
        <v>137</v>
      </c>
      <c r="N535" s="98"/>
      <c r="O535" s="64"/>
      <c r="P535" s="244" t="s">
        <v>2410</v>
      </c>
      <c r="Q535" s="243">
        <v>30</v>
      </c>
      <c r="R535" s="245">
        <v>120</v>
      </c>
      <c r="S535" s="245">
        <v>220</v>
      </c>
      <c r="T535" s="245">
        <v>29.33</v>
      </c>
      <c r="U535" s="89">
        <v>0</v>
      </c>
      <c r="V535" s="260">
        <v>30</v>
      </c>
      <c r="W535" s="98">
        <v>0</v>
      </c>
      <c r="X535" s="83">
        <v>0</v>
      </c>
      <c r="Y535" s="98">
        <v>0</v>
      </c>
      <c r="Z535" s="64">
        <v>0</v>
      </c>
      <c r="AA535" s="315">
        <v>885165</v>
      </c>
      <c r="AB535" s="315">
        <v>0</v>
      </c>
      <c r="AC535" s="316">
        <f t="shared" si="170"/>
        <v>885165</v>
      </c>
      <c r="AD535" s="74">
        <v>4500000</v>
      </c>
      <c r="AE535" s="74">
        <v>6000000</v>
      </c>
      <c r="AF535" s="334">
        <f t="shared" si="171"/>
        <v>168986.04545454544</v>
      </c>
      <c r="AG535" s="112">
        <f t="shared" si="172"/>
        <v>26554950</v>
      </c>
      <c r="AH535" s="74">
        <f t="shared" si="173"/>
        <v>0</v>
      </c>
      <c r="AI535" s="74">
        <f t="shared" si="174"/>
        <v>20278325.454545453</v>
      </c>
      <c r="AJ535" s="74">
        <f t="shared" si="175"/>
        <v>0</v>
      </c>
      <c r="AK535" s="74">
        <f t="shared" si="176"/>
        <v>4500000</v>
      </c>
      <c r="AL535" s="74">
        <f t="shared" si="177"/>
        <v>6000000</v>
      </c>
      <c r="AM535" s="74">
        <f t="shared" si="178"/>
        <v>9294232.5</v>
      </c>
      <c r="AN535" s="74">
        <f t="shared" si="179"/>
        <v>4956360.7131818179</v>
      </c>
      <c r="AO535" s="74">
        <f t="shared" si="180"/>
        <v>0</v>
      </c>
      <c r="AP535" s="74">
        <f t="shared" si="181"/>
        <v>6000000</v>
      </c>
      <c r="AQ535" s="74">
        <v>0</v>
      </c>
      <c r="AR535" s="74">
        <v>0</v>
      </c>
      <c r="AS535" s="74">
        <v>0</v>
      </c>
      <c r="AT535" s="79">
        <v>0</v>
      </c>
      <c r="AU535" s="81">
        <f t="shared" si="182"/>
        <v>77583868.667727277</v>
      </c>
      <c r="AV535" s="112">
        <f t="shared" si="183"/>
        <v>55652997.860986367</v>
      </c>
      <c r="AW535" s="74">
        <f t="shared" si="189"/>
        <v>77583868.667727262</v>
      </c>
      <c r="AX535" s="74">
        <f t="shared" si="184"/>
        <v>5430870.8067409089</v>
      </c>
      <c r="AY535" s="75">
        <f t="shared" si="185"/>
        <v>1565299.7860986367</v>
      </c>
      <c r="AZ535" s="74">
        <v>0</v>
      </c>
      <c r="BA535" s="74">
        <v>0</v>
      </c>
      <c r="BB535" s="74">
        <v>0</v>
      </c>
      <c r="BC535" s="79">
        <v>0</v>
      </c>
      <c r="BD535" s="79">
        <v>0</v>
      </c>
      <c r="BE535" s="79">
        <v>0</v>
      </c>
      <c r="BF535" s="77">
        <v>0</v>
      </c>
      <c r="BG535" s="344">
        <f t="shared" si="186"/>
        <v>6996170.5928395456</v>
      </c>
      <c r="BH535" s="187">
        <f t="shared" si="187"/>
        <v>70587698</v>
      </c>
      <c r="BJ535" s="297">
        <v>14035</v>
      </c>
      <c r="BK535" s="50" t="s">
        <v>1438</v>
      </c>
      <c r="BM535" s="50">
        <f t="shared" si="188"/>
        <v>0</v>
      </c>
    </row>
    <row r="536" spans="1:65" s="50" customFormat="1" ht="24" customHeight="1" x14ac:dyDescent="0.2">
      <c r="A536" s="181">
        <f t="shared" si="168"/>
        <v>2655495</v>
      </c>
      <c r="B536" s="296">
        <v>323</v>
      </c>
      <c r="C536" s="264">
        <v>87</v>
      </c>
      <c r="D536" s="297">
        <v>13333</v>
      </c>
      <c r="E536" s="241" t="s">
        <v>1738</v>
      </c>
      <c r="F536" s="242" t="s">
        <v>1739</v>
      </c>
      <c r="G536" s="285" t="s">
        <v>137</v>
      </c>
      <c r="H536" s="272" t="s">
        <v>88</v>
      </c>
      <c r="I536" s="292" t="s">
        <v>2757</v>
      </c>
      <c r="J536" s="64" t="s">
        <v>1740</v>
      </c>
      <c r="K536" s="64" t="s">
        <v>1741</v>
      </c>
      <c r="L536" s="64" t="s">
        <v>88</v>
      </c>
      <c r="M536" s="290" t="s">
        <v>137</v>
      </c>
      <c r="N536" s="98"/>
      <c r="O536" s="64"/>
      <c r="P536" s="244" t="s">
        <v>2410</v>
      </c>
      <c r="Q536" s="243">
        <v>30</v>
      </c>
      <c r="R536" s="245">
        <v>120</v>
      </c>
      <c r="S536" s="245">
        <v>220</v>
      </c>
      <c r="T536" s="245">
        <v>29.33</v>
      </c>
      <c r="U536" s="89">
        <v>0</v>
      </c>
      <c r="V536" s="260">
        <v>25</v>
      </c>
      <c r="W536" s="98">
        <v>0</v>
      </c>
      <c r="X536" s="83">
        <v>0</v>
      </c>
      <c r="Y536" s="98">
        <v>0</v>
      </c>
      <c r="Z536" s="64">
        <v>0</v>
      </c>
      <c r="AA536" s="315">
        <v>885165</v>
      </c>
      <c r="AB536" s="315">
        <v>46667</v>
      </c>
      <c r="AC536" s="316">
        <f t="shared" si="170"/>
        <v>931832</v>
      </c>
      <c r="AD536" s="74">
        <v>4500000</v>
      </c>
      <c r="AE536" s="74">
        <v>6000000</v>
      </c>
      <c r="AF536" s="334">
        <f t="shared" si="171"/>
        <v>177895.19999999998</v>
      </c>
      <c r="AG536" s="112">
        <f t="shared" si="172"/>
        <v>26554950</v>
      </c>
      <c r="AH536" s="74">
        <f t="shared" si="173"/>
        <v>1400010</v>
      </c>
      <c r="AI536" s="74">
        <f t="shared" si="174"/>
        <v>21347423.999999996</v>
      </c>
      <c r="AJ536" s="74">
        <f t="shared" si="175"/>
        <v>0</v>
      </c>
      <c r="AK536" s="74">
        <f t="shared" si="176"/>
        <v>4500000</v>
      </c>
      <c r="AL536" s="74">
        <f t="shared" si="177"/>
        <v>6000000</v>
      </c>
      <c r="AM536" s="74">
        <f t="shared" si="178"/>
        <v>9784235.9999999981</v>
      </c>
      <c r="AN536" s="74">
        <f t="shared" si="179"/>
        <v>5217666.2159999991</v>
      </c>
      <c r="AO536" s="74">
        <f t="shared" si="180"/>
        <v>0</v>
      </c>
      <c r="AP536" s="74">
        <f t="shared" si="181"/>
        <v>5000000</v>
      </c>
      <c r="AQ536" s="74">
        <v>0</v>
      </c>
      <c r="AR536" s="74">
        <v>0</v>
      </c>
      <c r="AS536" s="74">
        <v>0</v>
      </c>
      <c r="AT536" s="79">
        <v>0</v>
      </c>
      <c r="AU536" s="81">
        <f t="shared" si="182"/>
        <v>79804286.216000006</v>
      </c>
      <c r="AV536" s="112">
        <f t="shared" si="183"/>
        <v>58717986.18088001</v>
      </c>
      <c r="AW536" s="74">
        <f t="shared" si="189"/>
        <v>79804286.215999991</v>
      </c>
      <c r="AX536" s="74">
        <f t="shared" si="184"/>
        <v>5586300.0351200001</v>
      </c>
      <c r="AY536" s="75">
        <f t="shared" si="185"/>
        <v>1871798.6180880012</v>
      </c>
      <c r="AZ536" s="74">
        <v>0</v>
      </c>
      <c r="BA536" s="74">
        <v>0</v>
      </c>
      <c r="BB536" s="74">
        <v>0</v>
      </c>
      <c r="BC536" s="79">
        <v>0</v>
      </c>
      <c r="BD536" s="79">
        <v>0</v>
      </c>
      <c r="BE536" s="79">
        <v>0</v>
      </c>
      <c r="BF536" s="77">
        <v>0</v>
      </c>
      <c r="BG536" s="344">
        <f t="shared" si="186"/>
        <v>7458098.6532080015</v>
      </c>
      <c r="BH536" s="187">
        <f t="shared" si="187"/>
        <v>72346187</v>
      </c>
      <c r="BJ536" s="50">
        <v>13333</v>
      </c>
      <c r="BK536" s="50" t="s">
        <v>3865</v>
      </c>
      <c r="BM536" s="50">
        <f t="shared" si="188"/>
        <v>0</v>
      </c>
    </row>
    <row r="537" spans="1:65" s="50" customFormat="1" ht="24" customHeight="1" x14ac:dyDescent="0.2">
      <c r="A537" s="181">
        <f t="shared" si="168"/>
        <v>2655495</v>
      </c>
      <c r="B537" s="296">
        <v>260</v>
      </c>
      <c r="C537" s="264">
        <v>23</v>
      </c>
      <c r="D537" s="297">
        <v>13334</v>
      </c>
      <c r="E537" s="241" t="s">
        <v>1742</v>
      </c>
      <c r="F537" s="242" t="s">
        <v>1743</v>
      </c>
      <c r="G537" s="285" t="s">
        <v>137</v>
      </c>
      <c r="H537" s="272" t="s">
        <v>88</v>
      </c>
      <c r="I537" s="292" t="s">
        <v>2694</v>
      </c>
      <c r="J537" s="64" t="s">
        <v>1744</v>
      </c>
      <c r="K537" s="64" t="s">
        <v>1745</v>
      </c>
      <c r="L537" s="64" t="s">
        <v>88</v>
      </c>
      <c r="M537" s="290" t="s">
        <v>137</v>
      </c>
      <c r="N537" s="243" t="s">
        <v>2410</v>
      </c>
      <c r="O537" s="64"/>
      <c r="P537" s="89"/>
      <c r="Q537" s="243">
        <v>30</v>
      </c>
      <c r="R537" s="245">
        <v>120</v>
      </c>
      <c r="S537" s="245">
        <v>110</v>
      </c>
      <c r="T537" s="245">
        <v>29.33</v>
      </c>
      <c r="U537" s="89">
        <v>0</v>
      </c>
      <c r="V537" s="260">
        <v>15</v>
      </c>
      <c r="W537" s="98">
        <v>0</v>
      </c>
      <c r="X537" s="83">
        <v>0</v>
      </c>
      <c r="Y537" s="98">
        <v>1</v>
      </c>
      <c r="Z537" s="64">
        <v>0</v>
      </c>
      <c r="AA537" s="315">
        <v>885165</v>
      </c>
      <c r="AB537" s="315">
        <v>46667</v>
      </c>
      <c r="AC537" s="316">
        <f t="shared" si="170"/>
        <v>931832</v>
      </c>
      <c r="AD537" s="74">
        <v>4500000</v>
      </c>
      <c r="AE537" s="74">
        <v>6000000</v>
      </c>
      <c r="AF537" s="334">
        <f t="shared" si="171"/>
        <v>177895.19999999998</v>
      </c>
      <c r="AG537" s="112">
        <f t="shared" si="172"/>
        <v>26554950</v>
      </c>
      <c r="AH537" s="74">
        <f t="shared" si="173"/>
        <v>1400010</v>
      </c>
      <c r="AI537" s="74">
        <f t="shared" si="174"/>
        <v>21347423.999999996</v>
      </c>
      <c r="AJ537" s="74">
        <f t="shared" si="175"/>
        <v>0</v>
      </c>
      <c r="AK537" s="74">
        <f t="shared" si="176"/>
        <v>4500000</v>
      </c>
      <c r="AL537" s="74">
        <f t="shared" si="177"/>
        <v>6000000</v>
      </c>
      <c r="AM537" s="74">
        <f t="shared" si="178"/>
        <v>4892117.9999999991</v>
      </c>
      <c r="AN537" s="74">
        <f t="shared" si="179"/>
        <v>5217666.2159999991</v>
      </c>
      <c r="AO537" s="74">
        <f t="shared" si="180"/>
        <v>0</v>
      </c>
      <c r="AP537" s="74">
        <f t="shared" si="181"/>
        <v>3000000</v>
      </c>
      <c r="AQ537" s="74">
        <v>0</v>
      </c>
      <c r="AR537" s="74">
        <v>0</v>
      </c>
      <c r="AS537" s="74">
        <v>0</v>
      </c>
      <c r="AT537" s="79">
        <v>0</v>
      </c>
      <c r="AU537" s="81">
        <f t="shared" si="182"/>
        <v>72912168.216000006</v>
      </c>
      <c r="AV537" s="112">
        <f t="shared" si="183"/>
        <v>54308316.440880008</v>
      </c>
      <c r="AW537" s="74">
        <f t="shared" si="189"/>
        <v>72912168.215999991</v>
      </c>
      <c r="AX537" s="74">
        <f t="shared" si="184"/>
        <v>5103851.7751199994</v>
      </c>
      <c r="AY537" s="75">
        <f t="shared" si="185"/>
        <v>1430831.644088001</v>
      </c>
      <c r="AZ537" s="74">
        <v>0</v>
      </c>
      <c r="BA537" s="74">
        <v>0</v>
      </c>
      <c r="BB537" s="74">
        <v>0</v>
      </c>
      <c r="BC537" s="79">
        <v>0</v>
      </c>
      <c r="BD537" s="79">
        <v>0</v>
      </c>
      <c r="BE537" s="79">
        <v>0</v>
      </c>
      <c r="BF537" s="77">
        <v>0</v>
      </c>
      <c r="BG537" s="344">
        <f t="shared" si="186"/>
        <v>6534683.4192080004</v>
      </c>
      <c r="BH537" s="187">
        <f t="shared" si="187"/>
        <v>66377484</v>
      </c>
      <c r="BJ537" s="50">
        <v>13334</v>
      </c>
      <c r="BK537" s="50" t="s">
        <v>3866</v>
      </c>
      <c r="BM537" s="50">
        <f t="shared" si="188"/>
        <v>0</v>
      </c>
    </row>
    <row r="538" spans="1:65" s="50" customFormat="1" ht="24" customHeight="1" x14ac:dyDescent="0.2">
      <c r="A538" s="181">
        <f t="shared" si="168"/>
        <v>2655495</v>
      </c>
      <c r="B538" s="296">
        <v>242</v>
      </c>
      <c r="C538" s="264">
        <v>5</v>
      </c>
      <c r="D538" s="297">
        <v>13335</v>
      </c>
      <c r="E538" s="241" t="s">
        <v>248</v>
      </c>
      <c r="F538" s="242" t="s">
        <v>1746</v>
      </c>
      <c r="G538" s="285" t="s">
        <v>137</v>
      </c>
      <c r="H538" s="272" t="s">
        <v>88</v>
      </c>
      <c r="I538" s="349" t="s">
        <v>2676</v>
      </c>
      <c r="J538" s="67" t="s">
        <v>1747</v>
      </c>
      <c r="K538" s="67" t="s">
        <v>1748</v>
      </c>
      <c r="L538" s="67" t="s">
        <v>88</v>
      </c>
      <c r="M538" s="290" t="s">
        <v>137</v>
      </c>
      <c r="N538" s="243" t="s">
        <v>2410</v>
      </c>
      <c r="O538" s="67"/>
      <c r="P538" s="90"/>
      <c r="Q538" s="243">
        <v>30</v>
      </c>
      <c r="R538" s="245">
        <v>120</v>
      </c>
      <c r="S538" s="245">
        <v>110</v>
      </c>
      <c r="T538" s="245">
        <v>29.33</v>
      </c>
      <c r="U538" s="89">
        <v>0</v>
      </c>
      <c r="V538" s="260">
        <v>15</v>
      </c>
      <c r="W538" s="98">
        <v>0</v>
      </c>
      <c r="X538" s="83">
        <v>0</v>
      </c>
      <c r="Y538" s="98">
        <v>2</v>
      </c>
      <c r="Z538" s="64">
        <v>1</v>
      </c>
      <c r="AA538" s="315">
        <v>885165</v>
      </c>
      <c r="AB538" s="315">
        <v>46667</v>
      </c>
      <c r="AC538" s="316">
        <f t="shared" si="170"/>
        <v>931832</v>
      </c>
      <c r="AD538" s="74">
        <v>4500000</v>
      </c>
      <c r="AE538" s="74">
        <v>6000000</v>
      </c>
      <c r="AF538" s="334">
        <f t="shared" si="171"/>
        <v>177895.19999999998</v>
      </c>
      <c r="AG538" s="112">
        <f t="shared" si="172"/>
        <v>26554950</v>
      </c>
      <c r="AH538" s="74">
        <f t="shared" si="173"/>
        <v>1400010</v>
      </c>
      <c r="AI538" s="74">
        <f t="shared" si="174"/>
        <v>21347423.999999996</v>
      </c>
      <c r="AJ538" s="74">
        <f t="shared" si="175"/>
        <v>2655495</v>
      </c>
      <c r="AK538" s="74">
        <f t="shared" si="176"/>
        <v>4500000</v>
      </c>
      <c r="AL538" s="74">
        <f t="shared" si="177"/>
        <v>6000000</v>
      </c>
      <c r="AM538" s="74">
        <f t="shared" si="178"/>
        <v>4892117.9999999991</v>
      </c>
      <c r="AN538" s="74">
        <f t="shared" si="179"/>
        <v>5217666.2159999991</v>
      </c>
      <c r="AO538" s="74">
        <f t="shared" si="180"/>
        <v>0</v>
      </c>
      <c r="AP538" s="74">
        <f t="shared" si="181"/>
        <v>3000000</v>
      </c>
      <c r="AQ538" s="74">
        <v>0</v>
      </c>
      <c r="AR538" s="74">
        <v>0</v>
      </c>
      <c r="AS538" s="74">
        <v>0</v>
      </c>
      <c r="AT538" s="79">
        <v>0</v>
      </c>
      <c r="AU538" s="81">
        <f t="shared" si="182"/>
        <v>75567663.216000006</v>
      </c>
      <c r="AV538" s="112">
        <f t="shared" si="183"/>
        <v>54308316.440880008</v>
      </c>
      <c r="AW538" s="74">
        <f t="shared" si="189"/>
        <v>72912168.215999991</v>
      </c>
      <c r="AX538" s="74">
        <f t="shared" si="184"/>
        <v>5103851.7751199994</v>
      </c>
      <c r="AY538" s="75">
        <f t="shared" si="185"/>
        <v>1430831.644088001</v>
      </c>
      <c r="AZ538" s="74">
        <v>0</v>
      </c>
      <c r="BA538" s="74">
        <v>0</v>
      </c>
      <c r="BB538" s="74">
        <v>0</v>
      </c>
      <c r="BC538" s="79">
        <v>0</v>
      </c>
      <c r="BD538" s="79">
        <v>0</v>
      </c>
      <c r="BE538" s="79">
        <v>0</v>
      </c>
      <c r="BF538" s="77">
        <v>0</v>
      </c>
      <c r="BG538" s="344">
        <f t="shared" si="186"/>
        <v>6534683.4192080004</v>
      </c>
      <c r="BH538" s="187">
        <f t="shared" si="187"/>
        <v>69032979</v>
      </c>
      <c r="BJ538" s="50">
        <v>13335</v>
      </c>
      <c r="BK538" s="50" t="s">
        <v>3867</v>
      </c>
      <c r="BM538" s="50">
        <f t="shared" si="188"/>
        <v>0</v>
      </c>
    </row>
    <row r="539" spans="1:65" s="50" customFormat="1" ht="24" customHeight="1" x14ac:dyDescent="0.2">
      <c r="A539" s="181">
        <f t="shared" si="168"/>
        <v>2655495</v>
      </c>
      <c r="B539" s="296">
        <v>377</v>
      </c>
      <c r="C539" s="264">
        <v>141</v>
      </c>
      <c r="D539" s="297">
        <v>13336</v>
      </c>
      <c r="E539" s="241" t="s">
        <v>410</v>
      </c>
      <c r="F539" s="242" t="s">
        <v>1749</v>
      </c>
      <c r="G539" s="285" t="s">
        <v>137</v>
      </c>
      <c r="H539" s="272" t="s">
        <v>88</v>
      </c>
      <c r="I539" s="349" t="s">
        <v>2811</v>
      </c>
      <c r="J539" s="67" t="s">
        <v>1750</v>
      </c>
      <c r="K539" s="67" t="s">
        <v>1751</v>
      </c>
      <c r="L539" s="67" t="s">
        <v>88</v>
      </c>
      <c r="M539" s="290" t="s">
        <v>137</v>
      </c>
      <c r="N539" s="99"/>
      <c r="O539" s="67"/>
      <c r="P539" s="244" t="s">
        <v>2410</v>
      </c>
      <c r="Q539" s="243">
        <v>30</v>
      </c>
      <c r="R539" s="245">
        <v>120</v>
      </c>
      <c r="S539" s="245">
        <v>220</v>
      </c>
      <c r="T539" s="245">
        <v>29.33</v>
      </c>
      <c r="U539" s="89">
        <v>0</v>
      </c>
      <c r="V539" s="260">
        <v>24</v>
      </c>
      <c r="W539" s="98">
        <v>0</v>
      </c>
      <c r="X539" s="83">
        <v>0</v>
      </c>
      <c r="Y539" s="98">
        <v>0</v>
      </c>
      <c r="Z539" s="64">
        <v>0</v>
      </c>
      <c r="AA539" s="315">
        <v>885165</v>
      </c>
      <c r="AB539" s="315">
        <v>0</v>
      </c>
      <c r="AC539" s="316">
        <f t="shared" si="170"/>
        <v>885165</v>
      </c>
      <c r="AD539" s="74">
        <v>4500000</v>
      </c>
      <c r="AE539" s="74">
        <v>6000000</v>
      </c>
      <c r="AF539" s="334">
        <f t="shared" si="171"/>
        <v>168986.04545454544</v>
      </c>
      <c r="AG539" s="112">
        <f t="shared" si="172"/>
        <v>26554950</v>
      </c>
      <c r="AH539" s="74">
        <f t="shared" si="173"/>
        <v>0</v>
      </c>
      <c r="AI539" s="74">
        <f t="shared" si="174"/>
        <v>20278325.454545453</v>
      </c>
      <c r="AJ539" s="74">
        <f t="shared" si="175"/>
        <v>0</v>
      </c>
      <c r="AK539" s="74">
        <f t="shared" si="176"/>
        <v>4500000</v>
      </c>
      <c r="AL539" s="74">
        <f t="shared" si="177"/>
        <v>6000000</v>
      </c>
      <c r="AM539" s="74">
        <f t="shared" si="178"/>
        <v>9294232.5</v>
      </c>
      <c r="AN539" s="74">
        <f t="shared" si="179"/>
        <v>4956360.7131818179</v>
      </c>
      <c r="AO539" s="74">
        <f t="shared" si="180"/>
        <v>0</v>
      </c>
      <c r="AP539" s="74">
        <f t="shared" si="181"/>
        <v>4800000</v>
      </c>
      <c r="AQ539" s="74">
        <v>0</v>
      </c>
      <c r="AR539" s="74">
        <v>0</v>
      </c>
      <c r="AS539" s="74">
        <v>0</v>
      </c>
      <c r="AT539" s="79">
        <v>0</v>
      </c>
      <c r="AU539" s="81">
        <f t="shared" si="182"/>
        <v>76383868.667727277</v>
      </c>
      <c r="AV539" s="112">
        <f t="shared" si="183"/>
        <v>55736997.860986367</v>
      </c>
      <c r="AW539" s="74">
        <f t="shared" si="189"/>
        <v>76383868.667727262</v>
      </c>
      <c r="AX539" s="74">
        <f t="shared" si="184"/>
        <v>5346870.8067409089</v>
      </c>
      <c r="AY539" s="75">
        <f t="shared" si="185"/>
        <v>1573699.7860986367</v>
      </c>
      <c r="AZ539" s="74">
        <v>0</v>
      </c>
      <c r="BA539" s="74">
        <v>0</v>
      </c>
      <c r="BB539" s="74">
        <v>0</v>
      </c>
      <c r="BC539" s="79">
        <v>0</v>
      </c>
      <c r="BD539" s="79">
        <v>0</v>
      </c>
      <c r="BE539" s="79">
        <v>0</v>
      </c>
      <c r="BF539" s="77">
        <v>0</v>
      </c>
      <c r="BG539" s="344">
        <f t="shared" si="186"/>
        <v>6920570.5928395456</v>
      </c>
      <c r="BH539" s="187">
        <f t="shared" si="187"/>
        <v>69463298</v>
      </c>
      <c r="BJ539" s="50">
        <v>13336</v>
      </c>
      <c r="BK539" s="50" t="s">
        <v>3868</v>
      </c>
      <c r="BM539" s="50">
        <f t="shared" si="188"/>
        <v>0</v>
      </c>
    </row>
    <row r="540" spans="1:65" s="50" customFormat="1" ht="24" customHeight="1" x14ac:dyDescent="0.2">
      <c r="A540" s="181">
        <f t="shared" si="168"/>
        <v>2655495</v>
      </c>
      <c r="B540" s="296">
        <v>353</v>
      </c>
      <c r="C540" s="264">
        <v>117</v>
      </c>
      <c r="D540" s="297">
        <v>13338</v>
      </c>
      <c r="E540" s="241" t="s">
        <v>1207</v>
      </c>
      <c r="F540" s="242" t="s">
        <v>1752</v>
      </c>
      <c r="G540" s="285" t="s">
        <v>137</v>
      </c>
      <c r="H540" s="272" t="s">
        <v>88</v>
      </c>
      <c r="I540" s="349" t="s">
        <v>2787</v>
      </c>
      <c r="J540" s="67" t="s">
        <v>1753</v>
      </c>
      <c r="K540" s="67" t="s">
        <v>1754</v>
      </c>
      <c r="L540" s="67" t="s">
        <v>88</v>
      </c>
      <c r="M540" s="290" t="s">
        <v>137</v>
      </c>
      <c r="N540" s="243" t="s">
        <v>2410</v>
      </c>
      <c r="O540" s="67"/>
      <c r="P540" s="90"/>
      <c r="Q540" s="243">
        <v>30</v>
      </c>
      <c r="R540" s="245">
        <v>120</v>
      </c>
      <c r="S540" s="245">
        <v>110</v>
      </c>
      <c r="T540" s="245">
        <v>29.33</v>
      </c>
      <c r="U540" s="89">
        <v>0</v>
      </c>
      <c r="V540" s="260">
        <v>15</v>
      </c>
      <c r="W540" s="98">
        <v>0</v>
      </c>
      <c r="X540" s="83">
        <v>0</v>
      </c>
      <c r="Y540" s="98">
        <v>3</v>
      </c>
      <c r="Z540" s="64">
        <v>0</v>
      </c>
      <c r="AA540" s="315">
        <v>885165</v>
      </c>
      <c r="AB540" s="315">
        <v>46667</v>
      </c>
      <c r="AC540" s="316">
        <f t="shared" si="170"/>
        <v>931832</v>
      </c>
      <c r="AD540" s="74">
        <v>4500000</v>
      </c>
      <c r="AE540" s="74">
        <v>6000000</v>
      </c>
      <c r="AF540" s="334">
        <f t="shared" si="171"/>
        <v>177895.19999999998</v>
      </c>
      <c r="AG540" s="112">
        <f t="shared" si="172"/>
        <v>26554950</v>
      </c>
      <c r="AH540" s="74">
        <f t="shared" si="173"/>
        <v>1400010</v>
      </c>
      <c r="AI540" s="74">
        <f t="shared" si="174"/>
        <v>21347423.999999996</v>
      </c>
      <c r="AJ540" s="74">
        <f t="shared" si="175"/>
        <v>0</v>
      </c>
      <c r="AK540" s="74">
        <f t="shared" si="176"/>
        <v>4500000</v>
      </c>
      <c r="AL540" s="74">
        <f t="shared" si="177"/>
        <v>6000000</v>
      </c>
      <c r="AM540" s="74">
        <f t="shared" si="178"/>
        <v>4892117.9999999991</v>
      </c>
      <c r="AN540" s="74">
        <f t="shared" si="179"/>
        <v>5217666.2159999991</v>
      </c>
      <c r="AO540" s="74">
        <f t="shared" si="180"/>
        <v>0</v>
      </c>
      <c r="AP540" s="74">
        <f t="shared" si="181"/>
        <v>3000000</v>
      </c>
      <c r="AQ540" s="74">
        <v>0</v>
      </c>
      <c r="AR540" s="74">
        <v>0</v>
      </c>
      <c r="AS540" s="74">
        <v>0</v>
      </c>
      <c r="AT540" s="79">
        <v>0</v>
      </c>
      <c r="AU540" s="81">
        <f t="shared" si="182"/>
        <v>72912168.216000006</v>
      </c>
      <c r="AV540" s="112">
        <f t="shared" si="183"/>
        <v>54308316.440880008</v>
      </c>
      <c r="AW540" s="74">
        <f t="shared" si="189"/>
        <v>72912168.215999991</v>
      </c>
      <c r="AX540" s="74">
        <f t="shared" si="184"/>
        <v>5103851.7751199994</v>
      </c>
      <c r="AY540" s="75">
        <f t="shared" si="185"/>
        <v>1430831.644088001</v>
      </c>
      <c r="AZ540" s="74">
        <v>0</v>
      </c>
      <c r="BA540" s="74">
        <v>0</v>
      </c>
      <c r="BB540" s="74">
        <v>0</v>
      </c>
      <c r="BC540" s="79">
        <v>0</v>
      </c>
      <c r="BD540" s="79">
        <v>0</v>
      </c>
      <c r="BE540" s="79">
        <v>0</v>
      </c>
      <c r="BF540" s="77">
        <v>0</v>
      </c>
      <c r="BG540" s="344">
        <f t="shared" si="186"/>
        <v>6534683.4192080004</v>
      </c>
      <c r="BH540" s="187">
        <f t="shared" si="187"/>
        <v>66377484</v>
      </c>
      <c r="BJ540" s="50">
        <v>13338</v>
      </c>
      <c r="BK540" s="50" t="s">
        <v>3869</v>
      </c>
      <c r="BM540" s="50">
        <f t="shared" si="188"/>
        <v>0</v>
      </c>
    </row>
    <row r="541" spans="1:65" s="50" customFormat="1" ht="24" customHeight="1" x14ac:dyDescent="0.2">
      <c r="A541" s="181">
        <f t="shared" si="168"/>
        <v>2655495</v>
      </c>
      <c r="B541" s="296">
        <v>368</v>
      </c>
      <c r="C541" s="264">
        <v>132</v>
      </c>
      <c r="D541" s="297">
        <v>13339</v>
      </c>
      <c r="E541" s="241" t="s">
        <v>600</v>
      </c>
      <c r="F541" s="242" t="s">
        <v>1755</v>
      </c>
      <c r="G541" s="285" t="s">
        <v>137</v>
      </c>
      <c r="H541" s="272" t="s">
        <v>88</v>
      </c>
      <c r="I541" s="292" t="s">
        <v>2802</v>
      </c>
      <c r="J541" s="64" t="s">
        <v>1756</v>
      </c>
      <c r="K541" s="64" t="s">
        <v>1757</v>
      </c>
      <c r="L541" s="64" t="s">
        <v>88</v>
      </c>
      <c r="M541" s="290" t="s">
        <v>137</v>
      </c>
      <c r="N541" s="243" t="s">
        <v>2410</v>
      </c>
      <c r="O541" s="64"/>
      <c r="P541" s="89"/>
      <c r="Q541" s="243">
        <v>30</v>
      </c>
      <c r="R541" s="245">
        <v>120</v>
      </c>
      <c r="S541" s="245">
        <v>110</v>
      </c>
      <c r="T541" s="245">
        <v>29.33</v>
      </c>
      <c r="U541" s="89">
        <v>0</v>
      </c>
      <c r="V541" s="260">
        <v>15</v>
      </c>
      <c r="W541" s="98">
        <v>0</v>
      </c>
      <c r="X541" s="83">
        <v>0</v>
      </c>
      <c r="Y541" s="98">
        <v>0</v>
      </c>
      <c r="Z541" s="64">
        <v>0</v>
      </c>
      <c r="AA541" s="315">
        <v>885165</v>
      </c>
      <c r="AB541" s="315">
        <v>0</v>
      </c>
      <c r="AC541" s="316">
        <f t="shared" si="170"/>
        <v>885165</v>
      </c>
      <c r="AD541" s="74">
        <v>4500000</v>
      </c>
      <c r="AE541" s="74">
        <v>6000000</v>
      </c>
      <c r="AF541" s="334">
        <f t="shared" si="171"/>
        <v>168986.04545454544</v>
      </c>
      <c r="AG541" s="112">
        <f t="shared" si="172"/>
        <v>26554950</v>
      </c>
      <c r="AH541" s="74">
        <f t="shared" si="173"/>
        <v>0</v>
      </c>
      <c r="AI541" s="74">
        <f t="shared" si="174"/>
        <v>20278325.454545453</v>
      </c>
      <c r="AJ541" s="74">
        <f t="shared" si="175"/>
        <v>0</v>
      </c>
      <c r="AK541" s="74">
        <f t="shared" si="176"/>
        <v>4500000</v>
      </c>
      <c r="AL541" s="74">
        <f t="shared" si="177"/>
        <v>6000000</v>
      </c>
      <c r="AM541" s="74">
        <f t="shared" si="178"/>
        <v>4647116.25</v>
      </c>
      <c r="AN541" s="74">
        <f t="shared" si="179"/>
        <v>4956360.7131818179</v>
      </c>
      <c r="AO541" s="74">
        <f t="shared" si="180"/>
        <v>0</v>
      </c>
      <c r="AP541" s="74">
        <f t="shared" si="181"/>
        <v>3000000</v>
      </c>
      <c r="AQ541" s="74">
        <v>0</v>
      </c>
      <c r="AR541" s="74">
        <v>0</v>
      </c>
      <c r="AS541" s="74">
        <v>0</v>
      </c>
      <c r="AT541" s="79">
        <v>0</v>
      </c>
      <c r="AU541" s="81">
        <f t="shared" si="182"/>
        <v>69936752.417727262</v>
      </c>
      <c r="AV541" s="112">
        <f t="shared" si="183"/>
        <v>51541179.748486355</v>
      </c>
      <c r="AW541" s="74">
        <f t="shared" si="189"/>
        <v>69936752.417727262</v>
      </c>
      <c r="AX541" s="74">
        <f t="shared" si="184"/>
        <v>4895572.6692409087</v>
      </c>
      <c r="AY541" s="75">
        <f t="shared" si="185"/>
        <v>1154117.9748486355</v>
      </c>
      <c r="AZ541" s="74">
        <v>0</v>
      </c>
      <c r="BA541" s="74">
        <v>0</v>
      </c>
      <c r="BB541" s="74">
        <v>0</v>
      </c>
      <c r="BC541" s="79">
        <v>0</v>
      </c>
      <c r="BD541" s="79">
        <v>0</v>
      </c>
      <c r="BE541" s="79">
        <v>0</v>
      </c>
      <c r="BF541" s="77">
        <v>0</v>
      </c>
      <c r="BG541" s="344">
        <f t="shared" si="186"/>
        <v>6049690.6440895442</v>
      </c>
      <c r="BH541" s="187">
        <f t="shared" si="187"/>
        <v>63887061</v>
      </c>
      <c r="BJ541" s="50">
        <v>13339</v>
      </c>
      <c r="BK541" s="50" t="s">
        <v>3870</v>
      </c>
      <c r="BM541" s="50">
        <f t="shared" si="188"/>
        <v>0</v>
      </c>
    </row>
    <row r="542" spans="1:65" s="50" customFormat="1" ht="24" customHeight="1" x14ac:dyDescent="0.2">
      <c r="A542" s="181">
        <f t="shared" si="168"/>
        <v>2655495</v>
      </c>
      <c r="B542" s="296">
        <v>310</v>
      </c>
      <c r="C542" s="264">
        <v>73</v>
      </c>
      <c r="D542" s="297">
        <v>13340</v>
      </c>
      <c r="E542" s="241" t="s">
        <v>1758</v>
      </c>
      <c r="F542" s="242" t="s">
        <v>1759</v>
      </c>
      <c r="G542" s="285" t="s">
        <v>137</v>
      </c>
      <c r="H542" s="272" t="s">
        <v>88</v>
      </c>
      <c r="I542" s="292" t="s">
        <v>2744</v>
      </c>
      <c r="J542" s="64" t="s">
        <v>1760</v>
      </c>
      <c r="K542" s="64" t="s">
        <v>1761</v>
      </c>
      <c r="L542" s="64" t="s">
        <v>88</v>
      </c>
      <c r="M542" s="290" t="s">
        <v>137</v>
      </c>
      <c r="N542" s="98"/>
      <c r="O542" s="64"/>
      <c r="P542" s="244" t="s">
        <v>2410</v>
      </c>
      <c r="Q542" s="243">
        <v>30</v>
      </c>
      <c r="R542" s="245">
        <v>120</v>
      </c>
      <c r="S542" s="245">
        <v>220</v>
      </c>
      <c r="T542" s="245">
        <v>29.33</v>
      </c>
      <c r="U542" s="89">
        <v>0</v>
      </c>
      <c r="V542" s="260">
        <v>27</v>
      </c>
      <c r="W542" s="98">
        <v>0</v>
      </c>
      <c r="X542" s="83">
        <v>0</v>
      </c>
      <c r="Y542" s="98">
        <v>1</v>
      </c>
      <c r="Z542" s="64">
        <v>0</v>
      </c>
      <c r="AA542" s="315">
        <v>885165</v>
      </c>
      <c r="AB542" s="315">
        <v>46667</v>
      </c>
      <c r="AC542" s="316">
        <f t="shared" si="170"/>
        <v>931832</v>
      </c>
      <c r="AD542" s="74">
        <v>4500000</v>
      </c>
      <c r="AE542" s="74">
        <v>6000000</v>
      </c>
      <c r="AF542" s="334">
        <f t="shared" si="171"/>
        <v>177895.19999999998</v>
      </c>
      <c r="AG542" s="112">
        <f t="shared" si="172"/>
        <v>26554950</v>
      </c>
      <c r="AH542" s="74">
        <f t="shared" si="173"/>
        <v>1400010</v>
      </c>
      <c r="AI542" s="74">
        <f t="shared" si="174"/>
        <v>21347423.999999996</v>
      </c>
      <c r="AJ542" s="74">
        <f t="shared" si="175"/>
        <v>0</v>
      </c>
      <c r="AK542" s="74">
        <f t="shared" si="176"/>
        <v>4500000</v>
      </c>
      <c r="AL542" s="74">
        <f t="shared" si="177"/>
        <v>6000000</v>
      </c>
      <c r="AM542" s="74">
        <f t="shared" si="178"/>
        <v>9784235.9999999981</v>
      </c>
      <c r="AN542" s="74">
        <f t="shared" si="179"/>
        <v>5217666.2159999991</v>
      </c>
      <c r="AO542" s="74">
        <f t="shared" si="180"/>
        <v>0</v>
      </c>
      <c r="AP542" s="74">
        <f t="shared" si="181"/>
        <v>5400000</v>
      </c>
      <c r="AQ542" s="74">
        <v>0</v>
      </c>
      <c r="AR542" s="74">
        <v>0</v>
      </c>
      <c r="AS542" s="74">
        <v>0</v>
      </c>
      <c r="AT542" s="79">
        <v>0</v>
      </c>
      <c r="AU542" s="81">
        <f t="shared" si="182"/>
        <v>80204286.216000006</v>
      </c>
      <c r="AV542" s="112">
        <f t="shared" si="183"/>
        <v>58689986.18088001</v>
      </c>
      <c r="AW542" s="74">
        <f t="shared" si="189"/>
        <v>80204286.215999991</v>
      </c>
      <c r="AX542" s="74">
        <f t="shared" si="184"/>
        <v>5614300.0351200001</v>
      </c>
      <c r="AY542" s="75">
        <f t="shared" si="185"/>
        <v>1868998.6180880012</v>
      </c>
      <c r="AZ542" s="74">
        <v>0</v>
      </c>
      <c r="BA542" s="74">
        <v>0</v>
      </c>
      <c r="BB542" s="74">
        <v>0</v>
      </c>
      <c r="BC542" s="79">
        <v>0</v>
      </c>
      <c r="BD542" s="79">
        <v>0</v>
      </c>
      <c r="BE542" s="79">
        <v>0</v>
      </c>
      <c r="BF542" s="77">
        <v>0</v>
      </c>
      <c r="BG542" s="344">
        <f t="shared" si="186"/>
        <v>7483298.6532080015</v>
      </c>
      <c r="BH542" s="187">
        <f t="shared" si="187"/>
        <v>72720987</v>
      </c>
      <c r="BJ542" s="50">
        <v>13340</v>
      </c>
      <c r="BK542" s="50" t="s">
        <v>3871</v>
      </c>
      <c r="BM542" s="50">
        <f t="shared" si="188"/>
        <v>0</v>
      </c>
    </row>
    <row r="543" spans="1:65" s="50" customFormat="1" ht="24" customHeight="1" x14ac:dyDescent="0.2">
      <c r="A543" s="181">
        <f t="shared" si="168"/>
        <v>2655495</v>
      </c>
      <c r="B543" s="296">
        <v>304</v>
      </c>
      <c r="C543" s="264">
        <v>67</v>
      </c>
      <c r="D543" s="297">
        <v>13341</v>
      </c>
      <c r="E543" s="241" t="s">
        <v>123</v>
      </c>
      <c r="F543" s="242" t="s">
        <v>1762</v>
      </c>
      <c r="G543" s="285" t="s">
        <v>137</v>
      </c>
      <c r="H543" s="272" t="s">
        <v>88</v>
      </c>
      <c r="I543" s="292" t="s">
        <v>2738</v>
      </c>
      <c r="J543" s="64" t="s">
        <v>1763</v>
      </c>
      <c r="K543" s="64" t="s">
        <v>1764</v>
      </c>
      <c r="L543" s="64" t="s">
        <v>88</v>
      </c>
      <c r="M543" s="290" t="s">
        <v>137</v>
      </c>
      <c r="N543" s="243" t="s">
        <v>2410</v>
      </c>
      <c r="O543" s="64"/>
      <c r="P543" s="89"/>
      <c r="Q543" s="243">
        <v>30</v>
      </c>
      <c r="R543" s="245">
        <v>120</v>
      </c>
      <c r="S543" s="245">
        <v>110</v>
      </c>
      <c r="T543" s="245">
        <v>29.33</v>
      </c>
      <c r="U543" s="89">
        <v>0</v>
      </c>
      <c r="V543" s="260">
        <v>15</v>
      </c>
      <c r="W543" s="98">
        <v>0</v>
      </c>
      <c r="X543" s="83">
        <v>0</v>
      </c>
      <c r="Y543" s="98">
        <v>2</v>
      </c>
      <c r="Z543" s="64">
        <v>2</v>
      </c>
      <c r="AA543" s="315">
        <v>885165</v>
      </c>
      <c r="AB543" s="315">
        <v>46667</v>
      </c>
      <c r="AC543" s="316">
        <f t="shared" si="170"/>
        <v>931832</v>
      </c>
      <c r="AD543" s="74">
        <v>4500000</v>
      </c>
      <c r="AE543" s="74">
        <v>6000000</v>
      </c>
      <c r="AF543" s="334">
        <f t="shared" si="171"/>
        <v>177895.19999999998</v>
      </c>
      <c r="AG543" s="112">
        <f t="shared" si="172"/>
        <v>26554950</v>
      </c>
      <c r="AH543" s="74">
        <f t="shared" si="173"/>
        <v>1400010</v>
      </c>
      <c r="AI543" s="74">
        <f t="shared" si="174"/>
        <v>21347423.999999996</v>
      </c>
      <c r="AJ543" s="74">
        <f t="shared" si="175"/>
        <v>5310990</v>
      </c>
      <c r="AK543" s="74">
        <f t="shared" si="176"/>
        <v>4500000</v>
      </c>
      <c r="AL543" s="74">
        <f t="shared" si="177"/>
        <v>6000000</v>
      </c>
      <c r="AM543" s="74">
        <f t="shared" si="178"/>
        <v>4892117.9999999991</v>
      </c>
      <c r="AN543" s="74">
        <f t="shared" si="179"/>
        <v>5217666.2159999991</v>
      </c>
      <c r="AO543" s="74">
        <f t="shared" si="180"/>
        <v>0</v>
      </c>
      <c r="AP543" s="74">
        <f t="shared" si="181"/>
        <v>3000000</v>
      </c>
      <c r="AQ543" s="74">
        <v>0</v>
      </c>
      <c r="AR543" s="74">
        <v>0</v>
      </c>
      <c r="AS543" s="74">
        <v>0</v>
      </c>
      <c r="AT543" s="79">
        <v>0</v>
      </c>
      <c r="AU543" s="81">
        <f t="shared" si="182"/>
        <v>78223158.216000006</v>
      </c>
      <c r="AV543" s="112">
        <f t="shared" si="183"/>
        <v>54308316.440880008</v>
      </c>
      <c r="AW543" s="74">
        <f t="shared" si="189"/>
        <v>72912168.215999991</v>
      </c>
      <c r="AX543" s="74">
        <f t="shared" si="184"/>
        <v>5103851.7751199994</v>
      </c>
      <c r="AY543" s="75">
        <f t="shared" si="185"/>
        <v>1430831.644088001</v>
      </c>
      <c r="AZ543" s="74">
        <v>0</v>
      </c>
      <c r="BA543" s="74">
        <v>0</v>
      </c>
      <c r="BB543" s="74">
        <v>0</v>
      </c>
      <c r="BC543" s="79">
        <v>0</v>
      </c>
      <c r="BD543" s="79">
        <v>0</v>
      </c>
      <c r="BE543" s="79">
        <v>0</v>
      </c>
      <c r="BF543" s="77">
        <v>0</v>
      </c>
      <c r="BG543" s="344">
        <f t="shared" si="186"/>
        <v>6534683.4192080004</v>
      </c>
      <c r="BH543" s="187">
        <f t="shared" si="187"/>
        <v>71688474</v>
      </c>
      <c r="BJ543" s="50">
        <v>13341</v>
      </c>
      <c r="BK543" s="50" t="s">
        <v>3872</v>
      </c>
      <c r="BM543" s="50">
        <f t="shared" si="188"/>
        <v>0</v>
      </c>
    </row>
    <row r="544" spans="1:65" s="50" customFormat="1" ht="24" customHeight="1" x14ac:dyDescent="0.2">
      <c r="A544" s="181">
        <f t="shared" si="168"/>
        <v>2655495</v>
      </c>
      <c r="B544" s="296">
        <v>381</v>
      </c>
      <c r="C544" s="264">
        <v>146</v>
      </c>
      <c r="D544" s="297">
        <v>13342</v>
      </c>
      <c r="E544" s="241" t="s">
        <v>263</v>
      </c>
      <c r="F544" s="242" t="s">
        <v>1765</v>
      </c>
      <c r="G544" s="285" t="s">
        <v>137</v>
      </c>
      <c r="H544" s="272" t="s">
        <v>88</v>
      </c>
      <c r="I544" s="292" t="s">
        <v>2815</v>
      </c>
      <c r="J544" s="67" t="s">
        <v>1766</v>
      </c>
      <c r="K544" s="64" t="s">
        <v>1767</v>
      </c>
      <c r="L544" s="64"/>
      <c r="M544" s="290" t="s">
        <v>137</v>
      </c>
      <c r="N544" s="243" t="s">
        <v>2410</v>
      </c>
      <c r="O544" s="64"/>
      <c r="P544" s="89"/>
      <c r="Q544" s="243">
        <v>30</v>
      </c>
      <c r="R544" s="245">
        <v>120</v>
      </c>
      <c r="S544" s="245">
        <v>110</v>
      </c>
      <c r="T544" s="245">
        <v>29.33</v>
      </c>
      <c r="U544" s="89">
        <v>0</v>
      </c>
      <c r="V544" s="260">
        <v>15</v>
      </c>
      <c r="W544" s="98">
        <v>0</v>
      </c>
      <c r="X544" s="83">
        <v>0</v>
      </c>
      <c r="Y544" s="98">
        <v>0</v>
      </c>
      <c r="Z544" s="64">
        <v>1</v>
      </c>
      <c r="AA544" s="315">
        <v>885165</v>
      </c>
      <c r="AB544" s="315">
        <v>0</v>
      </c>
      <c r="AC544" s="316">
        <f t="shared" si="170"/>
        <v>885165</v>
      </c>
      <c r="AD544" s="74">
        <v>4500000</v>
      </c>
      <c r="AE544" s="74">
        <v>6000000</v>
      </c>
      <c r="AF544" s="334">
        <f t="shared" si="171"/>
        <v>168986.04545454544</v>
      </c>
      <c r="AG544" s="112">
        <f t="shared" si="172"/>
        <v>26554950</v>
      </c>
      <c r="AH544" s="74">
        <f t="shared" si="173"/>
        <v>0</v>
      </c>
      <c r="AI544" s="74">
        <f t="shared" si="174"/>
        <v>20278325.454545453</v>
      </c>
      <c r="AJ544" s="74">
        <f t="shared" si="175"/>
        <v>2655495</v>
      </c>
      <c r="AK544" s="74">
        <f t="shared" si="176"/>
        <v>4500000</v>
      </c>
      <c r="AL544" s="74">
        <f t="shared" si="177"/>
        <v>6000000</v>
      </c>
      <c r="AM544" s="74">
        <f t="shared" si="178"/>
        <v>4647116.25</v>
      </c>
      <c r="AN544" s="74">
        <f t="shared" si="179"/>
        <v>4956360.7131818179</v>
      </c>
      <c r="AO544" s="74">
        <f t="shared" si="180"/>
        <v>0</v>
      </c>
      <c r="AP544" s="74">
        <f t="shared" si="181"/>
        <v>3000000</v>
      </c>
      <c r="AQ544" s="74">
        <v>0</v>
      </c>
      <c r="AR544" s="74">
        <v>0</v>
      </c>
      <c r="AS544" s="74">
        <v>0</v>
      </c>
      <c r="AT544" s="79">
        <v>0</v>
      </c>
      <c r="AU544" s="81">
        <f t="shared" si="182"/>
        <v>72592247.417727277</v>
      </c>
      <c r="AV544" s="112">
        <f t="shared" si="183"/>
        <v>51541179.74848637</v>
      </c>
      <c r="AW544" s="74">
        <f t="shared" si="189"/>
        <v>69936752.417727262</v>
      </c>
      <c r="AX544" s="74">
        <f t="shared" si="184"/>
        <v>4895572.6692409087</v>
      </c>
      <c r="AY544" s="75">
        <f t="shared" si="185"/>
        <v>1154117.9748486371</v>
      </c>
      <c r="AZ544" s="74">
        <v>0</v>
      </c>
      <c r="BA544" s="74">
        <v>0</v>
      </c>
      <c r="BB544" s="74">
        <v>0</v>
      </c>
      <c r="BC544" s="79">
        <v>0</v>
      </c>
      <c r="BD544" s="79">
        <v>0</v>
      </c>
      <c r="BE544" s="79">
        <v>0</v>
      </c>
      <c r="BF544" s="77">
        <v>0</v>
      </c>
      <c r="BG544" s="344">
        <f t="shared" si="186"/>
        <v>6049690.6440895461</v>
      </c>
      <c r="BH544" s="187">
        <f t="shared" si="187"/>
        <v>66542556</v>
      </c>
      <c r="BJ544" s="50">
        <v>13342</v>
      </c>
      <c r="BK544" s="50" t="s">
        <v>3873</v>
      </c>
      <c r="BM544" s="50">
        <f t="shared" si="188"/>
        <v>0</v>
      </c>
    </row>
    <row r="545" spans="1:65" s="50" customFormat="1" ht="24" customHeight="1" x14ac:dyDescent="0.2">
      <c r="A545" s="181">
        <f t="shared" si="168"/>
        <v>2655495</v>
      </c>
      <c r="B545" s="296">
        <v>378</v>
      </c>
      <c r="C545" s="264">
        <v>143</v>
      </c>
      <c r="D545" s="297">
        <v>13343</v>
      </c>
      <c r="E545" s="241" t="s">
        <v>410</v>
      </c>
      <c r="F545" s="242" t="s">
        <v>1768</v>
      </c>
      <c r="G545" s="285" t="s">
        <v>137</v>
      </c>
      <c r="H545" s="272" t="s">
        <v>88</v>
      </c>
      <c r="I545" s="292" t="s">
        <v>2812</v>
      </c>
      <c r="J545" s="67" t="s">
        <v>1769</v>
      </c>
      <c r="K545" s="64" t="s">
        <v>1770</v>
      </c>
      <c r="L545" s="64" t="s">
        <v>88</v>
      </c>
      <c r="M545" s="290" t="s">
        <v>137</v>
      </c>
      <c r="N545" s="243" t="s">
        <v>2410</v>
      </c>
      <c r="O545" s="64"/>
      <c r="P545" s="89"/>
      <c r="Q545" s="243">
        <v>30</v>
      </c>
      <c r="R545" s="245">
        <v>120</v>
      </c>
      <c r="S545" s="245">
        <v>110</v>
      </c>
      <c r="T545" s="245">
        <v>29.33</v>
      </c>
      <c r="U545" s="89">
        <v>0</v>
      </c>
      <c r="V545" s="260">
        <v>15</v>
      </c>
      <c r="W545" s="98">
        <v>0</v>
      </c>
      <c r="X545" s="83">
        <v>0</v>
      </c>
      <c r="Y545" s="98">
        <v>0</v>
      </c>
      <c r="Z545" s="64">
        <v>2</v>
      </c>
      <c r="AA545" s="315">
        <v>885165</v>
      </c>
      <c r="AB545" s="315">
        <v>0</v>
      </c>
      <c r="AC545" s="316">
        <f t="shared" si="170"/>
        <v>885165</v>
      </c>
      <c r="AD545" s="74">
        <v>4500000</v>
      </c>
      <c r="AE545" s="74">
        <v>6000000</v>
      </c>
      <c r="AF545" s="334">
        <f t="shared" si="171"/>
        <v>168986.04545454544</v>
      </c>
      <c r="AG545" s="112">
        <f t="shared" si="172"/>
        <v>26554950</v>
      </c>
      <c r="AH545" s="74">
        <f t="shared" si="173"/>
        <v>0</v>
      </c>
      <c r="AI545" s="74">
        <f t="shared" si="174"/>
        <v>20278325.454545453</v>
      </c>
      <c r="AJ545" s="74">
        <f t="shared" si="175"/>
        <v>5310990</v>
      </c>
      <c r="AK545" s="74">
        <f t="shared" si="176"/>
        <v>4500000</v>
      </c>
      <c r="AL545" s="74">
        <f t="shared" si="177"/>
        <v>6000000</v>
      </c>
      <c r="AM545" s="74">
        <f t="shared" si="178"/>
        <v>4647116.25</v>
      </c>
      <c r="AN545" s="74">
        <f t="shared" si="179"/>
        <v>4956360.7131818179</v>
      </c>
      <c r="AO545" s="74">
        <f t="shared" si="180"/>
        <v>0</v>
      </c>
      <c r="AP545" s="74">
        <f t="shared" si="181"/>
        <v>3000000</v>
      </c>
      <c r="AQ545" s="74">
        <v>0</v>
      </c>
      <c r="AR545" s="74">
        <v>0</v>
      </c>
      <c r="AS545" s="74">
        <v>0</v>
      </c>
      <c r="AT545" s="79">
        <v>0</v>
      </c>
      <c r="AU545" s="81">
        <f t="shared" si="182"/>
        <v>75247742.417727277</v>
      </c>
      <c r="AV545" s="112">
        <f t="shared" si="183"/>
        <v>51541179.74848637</v>
      </c>
      <c r="AW545" s="74">
        <f t="shared" si="189"/>
        <v>69936752.417727262</v>
      </c>
      <c r="AX545" s="74">
        <f t="shared" si="184"/>
        <v>4895572.6692409087</v>
      </c>
      <c r="AY545" s="75">
        <f t="shared" si="185"/>
        <v>1154117.9748486371</v>
      </c>
      <c r="AZ545" s="74">
        <v>0</v>
      </c>
      <c r="BA545" s="74">
        <v>0</v>
      </c>
      <c r="BB545" s="74">
        <v>0</v>
      </c>
      <c r="BC545" s="79">
        <v>0</v>
      </c>
      <c r="BD545" s="79">
        <v>0</v>
      </c>
      <c r="BE545" s="79">
        <v>0</v>
      </c>
      <c r="BF545" s="77">
        <v>0</v>
      </c>
      <c r="BG545" s="344">
        <f t="shared" si="186"/>
        <v>6049690.6440895461</v>
      </c>
      <c r="BH545" s="187">
        <f t="shared" si="187"/>
        <v>69198051</v>
      </c>
      <c r="BJ545" s="50">
        <v>13343</v>
      </c>
      <c r="BK545" s="50" t="s">
        <v>3874</v>
      </c>
      <c r="BM545" s="50">
        <f t="shared" si="188"/>
        <v>0</v>
      </c>
    </row>
    <row r="546" spans="1:65" s="50" customFormat="1" ht="24" customHeight="1" x14ac:dyDescent="0.2">
      <c r="A546" s="181">
        <f t="shared" si="168"/>
        <v>2655495</v>
      </c>
      <c r="B546" s="296">
        <v>305</v>
      </c>
      <c r="C546" s="264">
        <v>68</v>
      </c>
      <c r="D546" s="297">
        <v>13344</v>
      </c>
      <c r="E546" s="241" t="s">
        <v>1771</v>
      </c>
      <c r="F546" s="242" t="s">
        <v>1772</v>
      </c>
      <c r="G546" s="285" t="s">
        <v>137</v>
      </c>
      <c r="H546" s="272" t="s">
        <v>88</v>
      </c>
      <c r="I546" s="292" t="s">
        <v>2739</v>
      </c>
      <c r="J546" s="64" t="s">
        <v>1773</v>
      </c>
      <c r="K546" s="64" t="s">
        <v>1774</v>
      </c>
      <c r="L546" s="64" t="s">
        <v>88</v>
      </c>
      <c r="M546" s="290" t="s">
        <v>137</v>
      </c>
      <c r="N546" s="243" t="s">
        <v>2410</v>
      </c>
      <c r="O546" s="64"/>
      <c r="P546" s="89"/>
      <c r="Q546" s="243">
        <v>30</v>
      </c>
      <c r="R546" s="245">
        <v>120</v>
      </c>
      <c r="S546" s="245">
        <v>110</v>
      </c>
      <c r="T546" s="245">
        <v>29.33</v>
      </c>
      <c r="U546" s="89">
        <v>0</v>
      </c>
      <c r="V546" s="260">
        <v>13</v>
      </c>
      <c r="W546" s="98">
        <v>0</v>
      </c>
      <c r="X546" s="83">
        <v>0</v>
      </c>
      <c r="Y546" s="98">
        <v>0</v>
      </c>
      <c r="Z546" s="64">
        <v>0</v>
      </c>
      <c r="AA546" s="315">
        <v>885165</v>
      </c>
      <c r="AB546" s="315">
        <v>46667</v>
      </c>
      <c r="AC546" s="316">
        <f t="shared" si="170"/>
        <v>931832</v>
      </c>
      <c r="AD546" s="74">
        <v>4500000</v>
      </c>
      <c r="AE546" s="74">
        <v>6000000</v>
      </c>
      <c r="AF546" s="334">
        <f t="shared" si="171"/>
        <v>177895.19999999998</v>
      </c>
      <c r="AG546" s="112">
        <f t="shared" si="172"/>
        <v>26554950</v>
      </c>
      <c r="AH546" s="74">
        <f t="shared" si="173"/>
        <v>1400010</v>
      </c>
      <c r="AI546" s="74">
        <f t="shared" si="174"/>
        <v>21347423.999999996</v>
      </c>
      <c r="AJ546" s="74">
        <f t="shared" si="175"/>
        <v>0</v>
      </c>
      <c r="AK546" s="74">
        <f t="shared" si="176"/>
        <v>4500000</v>
      </c>
      <c r="AL546" s="74">
        <f t="shared" si="177"/>
        <v>6000000</v>
      </c>
      <c r="AM546" s="74">
        <f t="shared" si="178"/>
        <v>4892117.9999999991</v>
      </c>
      <c r="AN546" s="74">
        <f t="shared" si="179"/>
        <v>5217666.2159999991</v>
      </c>
      <c r="AO546" s="74">
        <f t="shared" si="180"/>
        <v>0</v>
      </c>
      <c r="AP546" s="74">
        <f t="shared" si="181"/>
        <v>2600000</v>
      </c>
      <c r="AQ546" s="74">
        <v>0</v>
      </c>
      <c r="AR546" s="74">
        <v>0</v>
      </c>
      <c r="AS546" s="74">
        <v>0</v>
      </c>
      <c r="AT546" s="79">
        <v>0</v>
      </c>
      <c r="AU546" s="81">
        <f t="shared" si="182"/>
        <v>72512168.216000006</v>
      </c>
      <c r="AV546" s="112">
        <f t="shared" si="183"/>
        <v>54336316.440880008</v>
      </c>
      <c r="AW546" s="74">
        <f t="shared" si="189"/>
        <v>72512168.215999991</v>
      </c>
      <c r="AX546" s="74">
        <f t="shared" si="184"/>
        <v>5075851.7751199994</v>
      </c>
      <c r="AY546" s="75">
        <f t="shared" si="185"/>
        <v>1433631.644088001</v>
      </c>
      <c r="AZ546" s="74">
        <v>0</v>
      </c>
      <c r="BA546" s="74">
        <v>0</v>
      </c>
      <c r="BB546" s="74">
        <v>0</v>
      </c>
      <c r="BC546" s="79">
        <v>0</v>
      </c>
      <c r="BD546" s="79">
        <v>0</v>
      </c>
      <c r="BE546" s="79">
        <v>0</v>
      </c>
      <c r="BF546" s="77">
        <v>0</v>
      </c>
      <c r="BG546" s="344">
        <f t="shared" si="186"/>
        <v>6509483.4192080004</v>
      </c>
      <c r="BH546" s="187">
        <f t="shared" si="187"/>
        <v>66002684</v>
      </c>
      <c r="BJ546" s="50">
        <v>13344</v>
      </c>
      <c r="BK546" s="50" t="s">
        <v>3875</v>
      </c>
      <c r="BM546" s="50">
        <f t="shared" si="188"/>
        <v>0</v>
      </c>
    </row>
    <row r="547" spans="1:65" s="50" customFormat="1" ht="24" customHeight="1" x14ac:dyDescent="0.2">
      <c r="A547" s="181">
        <f t="shared" si="168"/>
        <v>2655495</v>
      </c>
      <c r="B547" s="296">
        <v>354</v>
      </c>
      <c r="C547" s="264">
        <v>118</v>
      </c>
      <c r="D547" s="297">
        <v>13345</v>
      </c>
      <c r="E547" s="241" t="s">
        <v>267</v>
      </c>
      <c r="F547" s="242" t="s">
        <v>1775</v>
      </c>
      <c r="G547" s="285" t="s">
        <v>137</v>
      </c>
      <c r="H547" s="272" t="s">
        <v>88</v>
      </c>
      <c r="I547" s="292" t="s">
        <v>2788</v>
      </c>
      <c r="J547" s="64" t="s">
        <v>1776</v>
      </c>
      <c r="K547" s="64" t="s">
        <v>1777</v>
      </c>
      <c r="L547" s="64" t="s">
        <v>88</v>
      </c>
      <c r="M547" s="290" t="s">
        <v>137</v>
      </c>
      <c r="N547" s="243" t="s">
        <v>2410</v>
      </c>
      <c r="O547" s="64"/>
      <c r="P547" s="89"/>
      <c r="Q547" s="243">
        <v>30</v>
      </c>
      <c r="R547" s="245">
        <v>120</v>
      </c>
      <c r="S547" s="245">
        <v>110</v>
      </c>
      <c r="T547" s="245">
        <v>29.33</v>
      </c>
      <c r="U547" s="89">
        <v>0</v>
      </c>
      <c r="V547" s="260">
        <v>15</v>
      </c>
      <c r="W547" s="98">
        <v>0</v>
      </c>
      <c r="X547" s="83">
        <v>0</v>
      </c>
      <c r="Y547" s="98">
        <v>0</v>
      </c>
      <c r="Z547" s="64">
        <v>0</v>
      </c>
      <c r="AA547" s="315">
        <v>885165</v>
      </c>
      <c r="AB547" s="315">
        <v>0</v>
      </c>
      <c r="AC547" s="316">
        <f t="shared" si="170"/>
        <v>885165</v>
      </c>
      <c r="AD547" s="74">
        <v>4500000</v>
      </c>
      <c r="AE547" s="74">
        <v>6000000</v>
      </c>
      <c r="AF547" s="334">
        <f t="shared" si="171"/>
        <v>168986.04545454544</v>
      </c>
      <c r="AG547" s="112">
        <f t="shared" si="172"/>
        <v>26554950</v>
      </c>
      <c r="AH547" s="74">
        <f t="shared" si="173"/>
        <v>0</v>
      </c>
      <c r="AI547" s="74">
        <f t="shared" si="174"/>
        <v>20278325.454545453</v>
      </c>
      <c r="AJ547" s="74">
        <f t="shared" si="175"/>
        <v>0</v>
      </c>
      <c r="AK547" s="74">
        <f t="shared" si="176"/>
        <v>4500000</v>
      </c>
      <c r="AL547" s="74">
        <f t="shared" si="177"/>
        <v>6000000</v>
      </c>
      <c r="AM547" s="74">
        <f t="shared" si="178"/>
        <v>4647116.25</v>
      </c>
      <c r="AN547" s="74">
        <f t="shared" si="179"/>
        <v>4956360.7131818179</v>
      </c>
      <c r="AO547" s="74">
        <f t="shared" si="180"/>
        <v>0</v>
      </c>
      <c r="AP547" s="74">
        <f t="shared" si="181"/>
        <v>3000000</v>
      </c>
      <c r="AQ547" s="74">
        <v>0</v>
      </c>
      <c r="AR547" s="74">
        <v>0</v>
      </c>
      <c r="AS547" s="74">
        <v>0</v>
      </c>
      <c r="AT547" s="79">
        <v>0</v>
      </c>
      <c r="AU547" s="81">
        <f t="shared" si="182"/>
        <v>69936752.417727262</v>
      </c>
      <c r="AV547" s="112">
        <f t="shared" si="183"/>
        <v>51541179.748486355</v>
      </c>
      <c r="AW547" s="74">
        <f t="shared" si="189"/>
        <v>69936752.417727262</v>
      </c>
      <c r="AX547" s="74">
        <f t="shared" si="184"/>
        <v>4895572.6692409087</v>
      </c>
      <c r="AY547" s="75">
        <f t="shared" si="185"/>
        <v>1154117.9748486355</v>
      </c>
      <c r="AZ547" s="74">
        <v>0</v>
      </c>
      <c r="BA547" s="74">
        <v>0</v>
      </c>
      <c r="BB547" s="74">
        <v>0</v>
      </c>
      <c r="BC547" s="79">
        <v>0</v>
      </c>
      <c r="BD547" s="79">
        <v>0</v>
      </c>
      <c r="BE547" s="79">
        <v>0</v>
      </c>
      <c r="BF547" s="77">
        <v>0</v>
      </c>
      <c r="BG547" s="344">
        <f t="shared" si="186"/>
        <v>6049690.6440895442</v>
      </c>
      <c r="BH547" s="187">
        <f t="shared" si="187"/>
        <v>63887061</v>
      </c>
      <c r="BJ547" s="50">
        <v>13345</v>
      </c>
      <c r="BK547" s="50" t="s">
        <v>3876</v>
      </c>
      <c r="BM547" s="50">
        <f t="shared" si="188"/>
        <v>0</v>
      </c>
    </row>
    <row r="548" spans="1:65" s="50" customFormat="1" ht="24" customHeight="1" x14ac:dyDescent="0.2">
      <c r="A548" s="181">
        <f t="shared" si="168"/>
        <v>2655495</v>
      </c>
      <c r="B548" s="296">
        <v>238</v>
      </c>
      <c r="C548" s="264">
        <v>1</v>
      </c>
      <c r="D548" s="297">
        <v>13346</v>
      </c>
      <c r="E548" s="241" t="s">
        <v>1778</v>
      </c>
      <c r="F548" s="242" t="s">
        <v>1779</v>
      </c>
      <c r="G548" s="285" t="s">
        <v>137</v>
      </c>
      <c r="H548" s="272" t="s">
        <v>88</v>
      </c>
      <c r="I548" s="292" t="s">
        <v>2672</v>
      </c>
      <c r="J548" s="64" t="s">
        <v>1780</v>
      </c>
      <c r="K548" s="64" t="s">
        <v>1781</v>
      </c>
      <c r="L548" s="64" t="s">
        <v>88</v>
      </c>
      <c r="M548" s="290" t="s">
        <v>137</v>
      </c>
      <c r="N548" s="243" t="s">
        <v>2410</v>
      </c>
      <c r="O548" s="64"/>
      <c r="P548" s="89"/>
      <c r="Q548" s="243">
        <v>30</v>
      </c>
      <c r="R548" s="245">
        <v>120</v>
      </c>
      <c r="S548" s="245">
        <v>110</v>
      </c>
      <c r="T548" s="245">
        <v>29.33</v>
      </c>
      <c r="U548" s="89">
        <v>0</v>
      </c>
      <c r="V548" s="260">
        <v>15</v>
      </c>
      <c r="W548" s="98">
        <v>0</v>
      </c>
      <c r="X548" s="83">
        <v>0</v>
      </c>
      <c r="Y548" s="98">
        <v>1</v>
      </c>
      <c r="Z548" s="64">
        <v>1</v>
      </c>
      <c r="AA548" s="315">
        <v>885165</v>
      </c>
      <c r="AB548" s="315">
        <v>46667</v>
      </c>
      <c r="AC548" s="316">
        <f t="shared" si="170"/>
        <v>931832</v>
      </c>
      <c r="AD548" s="74">
        <v>4500000</v>
      </c>
      <c r="AE548" s="74">
        <v>6000000</v>
      </c>
      <c r="AF548" s="334">
        <f t="shared" si="171"/>
        <v>177895.19999999998</v>
      </c>
      <c r="AG548" s="112">
        <f t="shared" si="172"/>
        <v>26554950</v>
      </c>
      <c r="AH548" s="74">
        <f t="shared" si="173"/>
        <v>1400010</v>
      </c>
      <c r="AI548" s="74">
        <f t="shared" si="174"/>
        <v>21347423.999999996</v>
      </c>
      <c r="AJ548" s="74">
        <f t="shared" si="175"/>
        <v>2655495</v>
      </c>
      <c r="AK548" s="74">
        <f t="shared" si="176"/>
        <v>4500000</v>
      </c>
      <c r="AL548" s="74">
        <f t="shared" si="177"/>
        <v>6000000</v>
      </c>
      <c r="AM548" s="74">
        <f t="shared" si="178"/>
        <v>4892117.9999999991</v>
      </c>
      <c r="AN548" s="74">
        <f t="shared" si="179"/>
        <v>5217666.2159999991</v>
      </c>
      <c r="AO548" s="74">
        <f t="shared" si="180"/>
        <v>0</v>
      </c>
      <c r="AP548" s="74">
        <f t="shared" si="181"/>
        <v>3000000</v>
      </c>
      <c r="AQ548" s="74">
        <v>0</v>
      </c>
      <c r="AR548" s="74">
        <v>0</v>
      </c>
      <c r="AS548" s="74">
        <v>0</v>
      </c>
      <c r="AT548" s="79">
        <v>0</v>
      </c>
      <c r="AU548" s="81">
        <f t="shared" si="182"/>
        <v>75567663.216000006</v>
      </c>
      <c r="AV548" s="112">
        <f t="shared" si="183"/>
        <v>54308316.440880008</v>
      </c>
      <c r="AW548" s="74">
        <f t="shared" si="189"/>
        <v>72912168.215999991</v>
      </c>
      <c r="AX548" s="74">
        <f t="shared" si="184"/>
        <v>5103851.7751199994</v>
      </c>
      <c r="AY548" s="75">
        <f t="shared" si="185"/>
        <v>1430831.644088001</v>
      </c>
      <c r="AZ548" s="74">
        <v>0</v>
      </c>
      <c r="BA548" s="74">
        <v>0</v>
      </c>
      <c r="BB548" s="74">
        <v>0</v>
      </c>
      <c r="BC548" s="79">
        <v>0</v>
      </c>
      <c r="BD548" s="79">
        <v>0</v>
      </c>
      <c r="BE548" s="79">
        <v>0</v>
      </c>
      <c r="BF548" s="77">
        <v>0</v>
      </c>
      <c r="BG548" s="344">
        <f t="shared" si="186"/>
        <v>6534683.4192080004</v>
      </c>
      <c r="BH548" s="187">
        <f t="shared" si="187"/>
        <v>69032979</v>
      </c>
      <c r="BJ548" s="50">
        <v>13346</v>
      </c>
      <c r="BK548" s="50" t="s">
        <v>3877</v>
      </c>
      <c r="BM548" s="50">
        <f t="shared" si="188"/>
        <v>0</v>
      </c>
    </row>
    <row r="549" spans="1:65" s="50" customFormat="1" ht="24" customHeight="1" x14ac:dyDescent="0.2">
      <c r="A549" s="181">
        <f t="shared" si="168"/>
        <v>2655495</v>
      </c>
      <c r="B549" s="296">
        <v>243</v>
      </c>
      <c r="C549" s="264">
        <v>6</v>
      </c>
      <c r="D549" s="297">
        <v>13347</v>
      </c>
      <c r="E549" s="241" t="s">
        <v>1782</v>
      </c>
      <c r="F549" s="242" t="s">
        <v>1783</v>
      </c>
      <c r="G549" s="285" t="s">
        <v>137</v>
      </c>
      <c r="H549" s="272" t="s">
        <v>88</v>
      </c>
      <c r="I549" s="292" t="s">
        <v>2677</v>
      </c>
      <c r="J549" s="64" t="s">
        <v>1784</v>
      </c>
      <c r="K549" s="64" t="s">
        <v>1785</v>
      </c>
      <c r="L549" s="64" t="s">
        <v>88</v>
      </c>
      <c r="M549" s="290" t="s">
        <v>137</v>
      </c>
      <c r="N549" s="243" t="s">
        <v>2410</v>
      </c>
      <c r="O549" s="64"/>
      <c r="P549" s="89"/>
      <c r="Q549" s="243">
        <v>30</v>
      </c>
      <c r="R549" s="245">
        <v>120</v>
      </c>
      <c r="S549" s="245">
        <v>110</v>
      </c>
      <c r="T549" s="245">
        <v>29.33</v>
      </c>
      <c r="U549" s="89">
        <v>0</v>
      </c>
      <c r="V549" s="260">
        <v>15</v>
      </c>
      <c r="W549" s="98">
        <v>0</v>
      </c>
      <c r="X549" s="83">
        <v>0</v>
      </c>
      <c r="Y549" s="98">
        <v>2</v>
      </c>
      <c r="Z549" s="64">
        <v>2</v>
      </c>
      <c r="AA549" s="315">
        <v>885165</v>
      </c>
      <c r="AB549" s="315">
        <v>46667</v>
      </c>
      <c r="AC549" s="316">
        <f t="shared" si="170"/>
        <v>931832</v>
      </c>
      <c r="AD549" s="74">
        <v>4500000</v>
      </c>
      <c r="AE549" s="74">
        <v>6000000</v>
      </c>
      <c r="AF549" s="334">
        <f t="shared" si="171"/>
        <v>177895.19999999998</v>
      </c>
      <c r="AG549" s="112">
        <f t="shared" si="172"/>
        <v>26554950</v>
      </c>
      <c r="AH549" s="74">
        <f t="shared" si="173"/>
        <v>1400010</v>
      </c>
      <c r="AI549" s="74">
        <f t="shared" si="174"/>
        <v>21347423.999999996</v>
      </c>
      <c r="AJ549" s="74">
        <f t="shared" si="175"/>
        <v>5310990</v>
      </c>
      <c r="AK549" s="74">
        <f t="shared" si="176"/>
        <v>4500000</v>
      </c>
      <c r="AL549" s="74">
        <f t="shared" si="177"/>
        <v>6000000</v>
      </c>
      <c r="AM549" s="74">
        <f t="shared" si="178"/>
        <v>4892117.9999999991</v>
      </c>
      <c r="AN549" s="74">
        <f t="shared" si="179"/>
        <v>5217666.2159999991</v>
      </c>
      <c r="AO549" s="74">
        <f t="shared" si="180"/>
        <v>0</v>
      </c>
      <c r="AP549" s="74">
        <f t="shared" si="181"/>
        <v>3000000</v>
      </c>
      <c r="AQ549" s="74">
        <v>0</v>
      </c>
      <c r="AR549" s="74">
        <v>0</v>
      </c>
      <c r="AS549" s="74">
        <v>0</v>
      </c>
      <c r="AT549" s="79">
        <v>0</v>
      </c>
      <c r="AU549" s="81">
        <f t="shared" si="182"/>
        <v>78223158.216000006</v>
      </c>
      <c r="AV549" s="112">
        <f t="shared" si="183"/>
        <v>54308316.440880008</v>
      </c>
      <c r="AW549" s="74">
        <f t="shared" si="189"/>
        <v>72912168.215999991</v>
      </c>
      <c r="AX549" s="74">
        <f t="shared" si="184"/>
        <v>5103851.7751199994</v>
      </c>
      <c r="AY549" s="75">
        <f t="shared" si="185"/>
        <v>1430831.644088001</v>
      </c>
      <c r="AZ549" s="74">
        <v>0</v>
      </c>
      <c r="BA549" s="74">
        <v>0</v>
      </c>
      <c r="BB549" s="74">
        <v>0</v>
      </c>
      <c r="BC549" s="79">
        <v>0</v>
      </c>
      <c r="BD549" s="79">
        <v>0</v>
      </c>
      <c r="BE549" s="79">
        <v>0</v>
      </c>
      <c r="BF549" s="77">
        <v>0</v>
      </c>
      <c r="BG549" s="344">
        <f t="shared" si="186"/>
        <v>6534683.4192080004</v>
      </c>
      <c r="BH549" s="187">
        <f t="shared" si="187"/>
        <v>71688474</v>
      </c>
      <c r="BJ549" s="50">
        <v>13347</v>
      </c>
      <c r="BK549" s="50" t="s">
        <v>3878</v>
      </c>
      <c r="BM549" s="50">
        <f t="shared" si="188"/>
        <v>0</v>
      </c>
    </row>
    <row r="550" spans="1:65" s="50" customFormat="1" ht="24" customHeight="1" x14ac:dyDescent="0.2">
      <c r="A550" s="181">
        <f t="shared" si="168"/>
        <v>2655495</v>
      </c>
      <c r="B550" s="296">
        <v>316</v>
      </c>
      <c r="C550" s="264">
        <v>79</v>
      </c>
      <c r="D550" s="297">
        <v>13348</v>
      </c>
      <c r="E550" s="241" t="s">
        <v>1468</v>
      </c>
      <c r="F550" s="242" t="s">
        <v>1786</v>
      </c>
      <c r="G550" s="285" t="s">
        <v>137</v>
      </c>
      <c r="H550" s="272" t="s">
        <v>88</v>
      </c>
      <c r="I550" s="292" t="s">
        <v>2750</v>
      </c>
      <c r="J550" s="64" t="s">
        <v>1787</v>
      </c>
      <c r="K550" s="64" t="s">
        <v>1788</v>
      </c>
      <c r="L550" s="64" t="s">
        <v>88</v>
      </c>
      <c r="M550" s="290" t="s">
        <v>137</v>
      </c>
      <c r="N550" s="243" t="s">
        <v>2410</v>
      </c>
      <c r="O550" s="64"/>
      <c r="P550" s="89"/>
      <c r="Q550" s="243">
        <v>30</v>
      </c>
      <c r="R550" s="245">
        <v>120</v>
      </c>
      <c r="S550" s="245">
        <v>110</v>
      </c>
      <c r="T550" s="245">
        <v>29.33</v>
      </c>
      <c r="U550" s="89">
        <v>0</v>
      </c>
      <c r="V550" s="260">
        <v>20</v>
      </c>
      <c r="W550" s="98">
        <v>0</v>
      </c>
      <c r="X550" s="83">
        <v>0</v>
      </c>
      <c r="Y550" s="98">
        <v>1</v>
      </c>
      <c r="Z550" s="64">
        <v>1</v>
      </c>
      <c r="AA550" s="315">
        <v>885165</v>
      </c>
      <c r="AB550" s="315">
        <v>46667</v>
      </c>
      <c r="AC550" s="316">
        <f t="shared" si="170"/>
        <v>931832</v>
      </c>
      <c r="AD550" s="74">
        <v>4500000</v>
      </c>
      <c r="AE550" s="74">
        <v>6000000</v>
      </c>
      <c r="AF550" s="334">
        <f t="shared" si="171"/>
        <v>177895.19999999998</v>
      </c>
      <c r="AG550" s="112">
        <f t="shared" si="172"/>
        <v>26554950</v>
      </c>
      <c r="AH550" s="74">
        <f t="shared" si="173"/>
        <v>1400010</v>
      </c>
      <c r="AI550" s="74">
        <f t="shared" si="174"/>
        <v>21347423.999999996</v>
      </c>
      <c r="AJ550" s="74">
        <f t="shared" si="175"/>
        <v>2655495</v>
      </c>
      <c r="AK550" s="74">
        <f t="shared" si="176"/>
        <v>4500000</v>
      </c>
      <c r="AL550" s="74">
        <f t="shared" si="177"/>
        <v>6000000</v>
      </c>
      <c r="AM550" s="74">
        <f t="shared" si="178"/>
        <v>4892117.9999999991</v>
      </c>
      <c r="AN550" s="74">
        <f t="shared" si="179"/>
        <v>5217666.2159999991</v>
      </c>
      <c r="AO550" s="74">
        <f t="shared" si="180"/>
        <v>0</v>
      </c>
      <c r="AP550" s="74">
        <f t="shared" si="181"/>
        <v>4000000</v>
      </c>
      <c r="AQ550" s="74">
        <v>0</v>
      </c>
      <c r="AR550" s="74">
        <v>0</v>
      </c>
      <c r="AS550" s="74">
        <v>0</v>
      </c>
      <c r="AT550" s="79">
        <v>0</v>
      </c>
      <c r="AU550" s="81">
        <f t="shared" si="182"/>
        <v>76567663.216000006</v>
      </c>
      <c r="AV550" s="112">
        <f t="shared" si="183"/>
        <v>54238316.440880008</v>
      </c>
      <c r="AW550" s="74">
        <f t="shared" si="189"/>
        <v>73912168.215999991</v>
      </c>
      <c r="AX550" s="74">
        <f t="shared" si="184"/>
        <v>5173851.7751199994</v>
      </c>
      <c r="AY550" s="75">
        <f t="shared" si="185"/>
        <v>1423831.644088001</v>
      </c>
      <c r="AZ550" s="74">
        <v>0</v>
      </c>
      <c r="BA550" s="74">
        <v>0</v>
      </c>
      <c r="BB550" s="74">
        <v>0</v>
      </c>
      <c r="BC550" s="79">
        <v>0</v>
      </c>
      <c r="BD550" s="79">
        <v>0</v>
      </c>
      <c r="BE550" s="79">
        <v>0</v>
      </c>
      <c r="BF550" s="77">
        <v>0</v>
      </c>
      <c r="BG550" s="344">
        <f t="shared" si="186"/>
        <v>6597683.4192080004</v>
      </c>
      <c r="BH550" s="187">
        <f t="shared" si="187"/>
        <v>69969979</v>
      </c>
      <c r="BJ550" s="50">
        <v>13348</v>
      </c>
      <c r="BK550" s="50" t="s">
        <v>3879</v>
      </c>
      <c r="BM550" s="50">
        <f t="shared" si="188"/>
        <v>0</v>
      </c>
    </row>
    <row r="551" spans="1:65" s="50" customFormat="1" ht="24" customHeight="1" x14ac:dyDescent="0.2">
      <c r="A551" s="181">
        <f t="shared" si="168"/>
        <v>2655495</v>
      </c>
      <c r="B551" s="296">
        <v>301</v>
      </c>
      <c r="C551" s="264">
        <v>64</v>
      </c>
      <c r="D551" s="297">
        <v>13349</v>
      </c>
      <c r="E551" s="241" t="s">
        <v>216</v>
      </c>
      <c r="F551" s="242" t="s">
        <v>1789</v>
      </c>
      <c r="G551" s="285" t="s">
        <v>137</v>
      </c>
      <c r="H551" s="272" t="s">
        <v>88</v>
      </c>
      <c r="I551" s="427" t="s">
        <v>2735</v>
      </c>
      <c r="J551" s="64" t="s">
        <v>1790</v>
      </c>
      <c r="K551" s="64" t="s">
        <v>1791</v>
      </c>
      <c r="L551" s="64" t="s">
        <v>88</v>
      </c>
      <c r="M551" s="290" t="s">
        <v>137</v>
      </c>
      <c r="N551" s="243" t="s">
        <v>2410</v>
      </c>
      <c r="O551" s="64"/>
      <c r="P551" s="89"/>
      <c r="Q551" s="243">
        <v>30</v>
      </c>
      <c r="R551" s="245">
        <v>120</v>
      </c>
      <c r="S551" s="245">
        <v>110</v>
      </c>
      <c r="T551" s="245">
        <v>29.33</v>
      </c>
      <c r="U551" s="89">
        <v>0</v>
      </c>
      <c r="V551" s="260">
        <v>14</v>
      </c>
      <c r="W551" s="98">
        <v>0</v>
      </c>
      <c r="X551" s="83">
        <v>0</v>
      </c>
      <c r="Y551" s="98">
        <v>1</v>
      </c>
      <c r="Z551" s="64">
        <v>1</v>
      </c>
      <c r="AA551" s="315">
        <v>885165</v>
      </c>
      <c r="AB551" s="315">
        <v>46667</v>
      </c>
      <c r="AC551" s="316">
        <f t="shared" si="170"/>
        <v>931832</v>
      </c>
      <c r="AD551" s="74">
        <v>4500000</v>
      </c>
      <c r="AE551" s="74">
        <v>6000000</v>
      </c>
      <c r="AF551" s="334">
        <f t="shared" si="171"/>
        <v>177895.19999999998</v>
      </c>
      <c r="AG551" s="112">
        <f t="shared" si="172"/>
        <v>26554950</v>
      </c>
      <c r="AH551" s="74">
        <f t="shared" si="173"/>
        <v>1400010</v>
      </c>
      <c r="AI551" s="74">
        <f t="shared" si="174"/>
        <v>21347423.999999996</v>
      </c>
      <c r="AJ551" s="74">
        <f t="shared" si="175"/>
        <v>2655495</v>
      </c>
      <c r="AK551" s="74">
        <f t="shared" si="176"/>
        <v>4500000</v>
      </c>
      <c r="AL551" s="74">
        <f t="shared" si="177"/>
        <v>6000000</v>
      </c>
      <c r="AM551" s="74">
        <f t="shared" si="178"/>
        <v>4892117.9999999991</v>
      </c>
      <c r="AN551" s="74">
        <f t="shared" si="179"/>
        <v>5217666.2159999991</v>
      </c>
      <c r="AO551" s="74">
        <f t="shared" si="180"/>
        <v>0</v>
      </c>
      <c r="AP551" s="74">
        <f t="shared" si="181"/>
        <v>2800000</v>
      </c>
      <c r="AQ551" s="74">
        <v>0</v>
      </c>
      <c r="AR551" s="74">
        <v>0</v>
      </c>
      <c r="AS551" s="74">
        <v>0</v>
      </c>
      <c r="AT551" s="79">
        <v>0</v>
      </c>
      <c r="AU551" s="81">
        <f t="shared" si="182"/>
        <v>75367663.216000006</v>
      </c>
      <c r="AV551" s="112">
        <f t="shared" si="183"/>
        <v>54322316.440880008</v>
      </c>
      <c r="AW551" s="74">
        <f t="shared" si="189"/>
        <v>72712168.215999991</v>
      </c>
      <c r="AX551" s="74">
        <f t="shared" si="184"/>
        <v>5089851.7751199994</v>
      </c>
      <c r="AY551" s="75">
        <f t="shared" si="185"/>
        <v>1432231.644088001</v>
      </c>
      <c r="AZ551" s="74">
        <v>0</v>
      </c>
      <c r="BA551" s="74">
        <v>0</v>
      </c>
      <c r="BB551" s="74">
        <v>0</v>
      </c>
      <c r="BC551" s="79">
        <v>0</v>
      </c>
      <c r="BD551" s="79">
        <v>0</v>
      </c>
      <c r="BE551" s="79">
        <v>0</v>
      </c>
      <c r="BF551" s="77">
        <v>0</v>
      </c>
      <c r="BG551" s="344">
        <f t="shared" si="186"/>
        <v>6522083.4192080004</v>
      </c>
      <c r="BH551" s="187">
        <f t="shared" si="187"/>
        <v>68845579</v>
      </c>
      <c r="BI551" s="278" t="s">
        <v>3293</v>
      </c>
      <c r="BJ551" s="50">
        <v>13349</v>
      </c>
      <c r="BK551" s="50" t="s">
        <v>3880</v>
      </c>
      <c r="BM551" s="50">
        <f t="shared" si="188"/>
        <v>0</v>
      </c>
    </row>
    <row r="552" spans="1:65" s="50" customFormat="1" ht="24" customHeight="1" x14ac:dyDescent="0.4">
      <c r="A552" s="181">
        <f t="shared" si="168"/>
        <v>2655495</v>
      </c>
      <c r="B552" s="296">
        <v>331</v>
      </c>
      <c r="C552" s="264">
        <v>95</v>
      </c>
      <c r="D552" s="297">
        <v>13350</v>
      </c>
      <c r="E552" s="241" t="s">
        <v>309</v>
      </c>
      <c r="F552" s="242" t="s">
        <v>1792</v>
      </c>
      <c r="G552" s="285" t="s">
        <v>137</v>
      </c>
      <c r="H552" s="272" t="s">
        <v>88</v>
      </c>
      <c r="I552" s="292" t="s">
        <v>2765</v>
      </c>
      <c r="J552" s="68" t="s">
        <v>1793</v>
      </c>
      <c r="K552" s="64" t="s">
        <v>1794</v>
      </c>
      <c r="L552" s="64" t="s">
        <v>88</v>
      </c>
      <c r="M552" s="290" t="s">
        <v>137</v>
      </c>
      <c r="N552" s="243" t="s">
        <v>2410</v>
      </c>
      <c r="O552" s="64"/>
      <c r="P552" s="89"/>
      <c r="Q552" s="243">
        <v>30</v>
      </c>
      <c r="R552" s="245">
        <v>120</v>
      </c>
      <c r="S552" s="245">
        <v>110</v>
      </c>
      <c r="T552" s="245">
        <v>29.33</v>
      </c>
      <c r="U552" s="89">
        <v>0</v>
      </c>
      <c r="V552" s="260">
        <v>15</v>
      </c>
      <c r="W552" s="98">
        <v>0</v>
      </c>
      <c r="X552" s="83">
        <v>0</v>
      </c>
      <c r="Y552" s="98">
        <v>1</v>
      </c>
      <c r="Z552" s="64">
        <v>0</v>
      </c>
      <c r="AA552" s="315">
        <v>885165</v>
      </c>
      <c r="AB552" s="315">
        <v>46667</v>
      </c>
      <c r="AC552" s="316">
        <f t="shared" si="170"/>
        <v>931832</v>
      </c>
      <c r="AD552" s="74">
        <v>4500000</v>
      </c>
      <c r="AE552" s="74">
        <v>6000000</v>
      </c>
      <c r="AF552" s="334">
        <f t="shared" si="171"/>
        <v>177895.19999999998</v>
      </c>
      <c r="AG552" s="112">
        <f t="shared" si="172"/>
        <v>26554950</v>
      </c>
      <c r="AH552" s="74">
        <f t="shared" si="173"/>
        <v>1400010</v>
      </c>
      <c r="AI552" s="74">
        <f t="shared" si="174"/>
        <v>21347423.999999996</v>
      </c>
      <c r="AJ552" s="74">
        <f t="shared" si="175"/>
        <v>0</v>
      </c>
      <c r="AK552" s="74">
        <f t="shared" si="176"/>
        <v>4500000</v>
      </c>
      <c r="AL552" s="74">
        <f t="shared" si="177"/>
        <v>6000000</v>
      </c>
      <c r="AM552" s="74">
        <f t="shared" si="178"/>
        <v>4892117.9999999991</v>
      </c>
      <c r="AN552" s="74">
        <f t="shared" si="179"/>
        <v>5217666.2159999991</v>
      </c>
      <c r="AO552" s="74">
        <f t="shared" si="180"/>
        <v>0</v>
      </c>
      <c r="AP552" s="74">
        <f t="shared" si="181"/>
        <v>3000000</v>
      </c>
      <c r="AQ552" s="74">
        <v>0</v>
      </c>
      <c r="AR552" s="74">
        <v>0</v>
      </c>
      <c r="AS552" s="74">
        <v>0</v>
      </c>
      <c r="AT552" s="79">
        <v>0</v>
      </c>
      <c r="AU552" s="81">
        <f t="shared" si="182"/>
        <v>72912168.216000006</v>
      </c>
      <c r="AV552" s="112">
        <f t="shared" si="183"/>
        <v>54308316.440880008</v>
      </c>
      <c r="AW552" s="74">
        <f t="shared" si="189"/>
        <v>72912168.215999991</v>
      </c>
      <c r="AX552" s="74">
        <f t="shared" si="184"/>
        <v>5103851.7751199994</v>
      </c>
      <c r="AY552" s="75">
        <f t="shared" si="185"/>
        <v>1430831.644088001</v>
      </c>
      <c r="AZ552" s="74">
        <v>0</v>
      </c>
      <c r="BA552" s="74">
        <v>0</v>
      </c>
      <c r="BB552" s="74">
        <v>0</v>
      </c>
      <c r="BC552" s="79">
        <v>0</v>
      </c>
      <c r="BD552" s="79">
        <v>0</v>
      </c>
      <c r="BE552" s="79">
        <v>0</v>
      </c>
      <c r="BF552" s="77">
        <v>0</v>
      </c>
      <c r="BG552" s="344">
        <f t="shared" si="186"/>
        <v>6534683.4192080004</v>
      </c>
      <c r="BH552" s="187">
        <f t="shared" si="187"/>
        <v>66377484</v>
      </c>
      <c r="BJ552" s="50">
        <v>13350</v>
      </c>
      <c r="BK552" s="50" t="s">
        <v>3881</v>
      </c>
      <c r="BM552" s="50">
        <f t="shared" si="188"/>
        <v>0</v>
      </c>
    </row>
    <row r="553" spans="1:65" s="50" customFormat="1" ht="24" customHeight="1" x14ac:dyDescent="0.2">
      <c r="A553" s="181">
        <f t="shared" si="168"/>
        <v>2655495</v>
      </c>
      <c r="B553" s="296">
        <v>255</v>
      </c>
      <c r="C553" s="264">
        <v>18</v>
      </c>
      <c r="D553" s="297">
        <v>13351</v>
      </c>
      <c r="E553" s="241" t="s">
        <v>1795</v>
      </c>
      <c r="F553" s="242" t="s">
        <v>1796</v>
      </c>
      <c r="G553" s="285" t="s">
        <v>137</v>
      </c>
      <c r="H553" s="272" t="s">
        <v>88</v>
      </c>
      <c r="I553" s="292" t="s">
        <v>2689</v>
      </c>
      <c r="J553" s="64" t="s">
        <v>1797</v>
      </c>
      <c r="K553" s="64" t="s">
        <v>1798</v>
      </c>
      <c r="L553" s="64" t="s">
        <v>88</v>
      </c>
      <c r="M553" s="290" t="s">
        <v>137</v>
      </c>
      <c r="N553" s="243" t="s">
        <v>2410</v>
      </c>
      <c r="O553" s="64"/>
      <c r="P553" s="89"/>
      <c r="Q553" s="243">
        <v>30</v>
      </c>
      <c r="R553" s="245">
        <v>120</v>
      </c>
      <c r="S553" s="245">
        <v>110</v>
      </c>
      <c r="T553" s="245">
        <v>29.33</v>
      </c>
      <c r="U553" s="89">
        <v>0</v>
      </c>
      <c r="V553" s="260">
        <v>14</v>
      </c>
      <c r="W553" s="98">
        <v>0</v>
      </c>
      <c r="X553" s="83">
        <v>0</v>
      </c>
      <c r="Y553" s="98">
        <v>2</v>
      </c>
      <c r="Z553" s="64">
        <v>0</v>
      </c>
      <c r="AA553" s="315">
        <v>885165</v>
      </c>
      <c r="AB553" s="315">
        <v>46667</v>
      </c>
      <c r="AC553" s="316">
        <f t="shared" si="170"/>
        <v>931832</v>
      </c>
      <c r="AD553" s="74">
        <v>4500000</v>
      </c>
      <c r="AE553" s="74">
        <v>6000000</v>
      </c>
      <c r="AF553" s="334">
        <f t="shared" si="171"/>
        <v>177895.19999999998</v>
      </c>
      <c r="AG553" s="112">
        <f t="shared" si="172"/>
        <v>26554950</v>
      </c>
      <c r="AH553" s="74">
        <f t="shared" si="173"/>
        <v>1400010</v>
      </c>
      <c r="AI553" s="74">
        <f t="shared" si="174"/>
        <v>21347423.999999996</v>
      </c>
      <c r="AJ553" s="74">
        <f t="shared" si="175"/>
        <v>0</v>
      </c>
      <c r="AK553" s="74">
        <f t="shared" si="176"/>
        <v>4500000</v>
      </c>
      <c r="AL553" s="74">
        <f t="shared" si="177"/>
        <v>6000000</v>
      </c>
      <c r="AM553" s="74">
        <f t="shared" si="178"/>
        <v>4892117.9999999991</v>
      </c>
      <c r="AN553" s="74">
        <f t="shared" si="179"/>
        <v>5217666.2159999991</v>
      </c>
      <c r="AO553" s="74">
        <f t="shared" si="180"/>
        <v>0</v>
      </c>
      <c r="AP553" s="74">
        <f t="shared" si="181"/>
        <v>2800000</v>
      </c>
      <c r="AQ553" s="74">
        <v>0</v>
      </c>
      <c r="AR553" s="74">
        <v>0</v>
      </c>
      <c r="AS553" s="74">
        <v>0</v>
      </c>
      <c r="AT553" s="79">
        <v>0</v>
      </c>
      <c r="AU553" s="81">
        <f t="shared" si="182"/>
        <v>72712168.216000006</v>
      </c>
      <c r="AV553" s="112">
        <f t="shared" si="183"/>
        <v>54322316.440880008</v>
      </c>
      <c r="AW553" s="74">
        <f t="shared" si="189"/>
        <v>72712168.215999991</v>
      </c>
      <c r="AX553" s="74">
        <f t="shared" si="184"/>
        <v>5089851.7751199994</v>
      </c>
      <c r="AY553" s="75">
        <f t="shared" si="185"/>
        <v>1432231.644088001</v>
      </c>
      <c r="AZ553" s="74">
        <v>0</v>
      </c>
      <c r="BA553" s="74">
        <v>0</v>
      </c>
      <c r="BB553" s="74">
        <v>0</v>
      </c>
      <c r="BC553" s="79">
        <v>0</v>
      </c>
      <c r="BD553" s="79">
        <v>0</v>
      </c>
      <c r="BE553" s="79">
        <v>0</v>
      </c>
      <c r="BF553" s="77">
        <v>0</v>
      </c>
      <c r="BG553" s="344">
        <f t="shared" si="186"/>
        <v>6522083.4192080004</v>
      </c>
      <c r="BH553" s="187">
        <f t="shared" si="187"/>
        <v>66190084</v>
      </c>
      <c r="BJ553" s="50">
        <v>13351</v>
      </c>
      <c r="BK553" s="50" t="s">
        <v>3882</v>
      </c>
      <c r="BM553" s="50">
        <f t="shared" si="188"/>
        <v>0</v>
      </c>
    </row>
    <row r="554" spans="1:65" s="50" customFormat="1" ht="24" customHeight="1" x14ac:dyDescent="0.2">
      <c r="A554" s="181">
        <f t="shared" si="168"/>
        <v>2655495</v>
      </c>
      <c r="B554" s="296">
        <v>369</v>
      </c>
      <c r="C554" s="264">
        <v>133</v>
      </c>
      <c r="D554" s="297">
        <v>13352</v>
      </c>
      <c r="E554" s="241" t="s">
        <v>115</v>
      </c>
      <c r="F554" s="242" t="s">
        <v>765</v>
      </c>
      <c r="G554" s="285" t="s">
        <v>137</v>
      </c>
      <c r="H554" s="272" t="s">
        <v>88</v>
      </c>
      <c r="I554" s="292" t="s">
        <v>2803</v>
      </c>
      <c r="J554" s="64" t="s">
        <v>1799</v>
      </c>
      <c r="K554" s="64" t="s">
        <v>1800</v>
      </c>
      <c r="L554" s="64" t="s">
        <v>88</v>
      </c>
      <c r="M554" s="290" t="s">
        <v>137</v>
      </c>
      <c r="N554" s="98"/>
      <c r="O554" s="64"/>
      <c r="P554" s="244" t="s">
        <v>2410</v>
      </c>
      <c r="Q554" s="243">
        <v>30</v>
      </c>
      <c r="R554" s="245">
        <v>120</v>
      </c>
      <c r="S554" s="245">
        <v>220</v>
      </c>
      <c r="T554" s="245">
        <v>29.33</v>
      </c>
      <c r="U554" s="89">
        <v>0</v>
      </c>
      <c r="V554" s="260">
        <v>25</v>
      </c>
      <c r="W554" s="98">
        <v>0</v>
      </c>
      <c r="X554" s="83">
        <v>0</v>
      </c>
      <c r="Y554" s="98">
        <v>2</v>
      </c>
      <c r="Z554" s="64">
        <v>2</v>
      </c>
      <c r="AA554" s="315">
        <v>885165</v>
      </c>
      <c r="AB554" s="315">
        <v>0</v>
      </c>
      <c r="AC554" s="316">
        <f t="shared" si="170"/>
        <v>885165</v>
      </c>
      <c r="AD554" s="74">
        <v>4500000</v>
      </c>
      <c r="AE554" s="74">
        <v>6000000</v>
      </c>
      <c r="AF554" s="334">
        <f t="shared" si="171"/>
        <v>168986.04545454544</v>
      </c>
      <c r="AG554" s="112">
        <f t="shared" si="172"/>
        <v>26554950</v>
      </c>
      <c r="AH554" s="74">
        <f t="shared" si="173"/>
        <v>0</v>
      </c>
      <c r="AI554" s="74">
        <f t="shared" si="174"/>
        <v>20278325.454545453</v>
      </c>
      <c r="AJ554" s="74">
        <f t="shared" si="175"/>
        <v>5310990</v>
      </c>
      <c r="AK554" s="74">
        <f t="shared" si="176"/>
        <v>4500000</v>
      </c>
      <c r="AL554" s="74">
        <f t="shared" si="177"/>
        <v>6000000</v>
      </c>
      <c r="AM554" s="74">
        <f t="shared" si="178"/>
        <v>9294232.5</v>
      </c>
      <c r="AN554" s="74">
        <f t="shared" si="179"/>
        <v>4956360.7131818179</v>
      </c>
      <c r="AO554" s="74">
        <f t="shared" si="180"/>
        <v>0</v>
      </c>
      <c r="AP554" s="74">
        <f t="shared" si="181"/>
        <v>5000000</v>
      </c>
      <c r="AQ554" s="74">
        <v>0</v>
      </c>
      <c r="AR554" s="74">
        <v>0</v>
      </c>
      <c r="AS554" s="74">
        <v>0</v>
      </c>
      <c r="AT554" s="79">
        <v>0</v>
      </c>
      <c r="AU554" s="81">
        <f t="shared" si="182"/>
        <v>81894858.667727277</v>
      </c>
      <c r="AV554" s="112">
        <f t="shared" si="183"/>
        <v>55722997.860986367</v>
      </c>
      <c r="AW554" s="74">
        <f t="shared" si="189"/>
        <v>76583868.667727262</v>
      </c>
      <c r="AX554" s="74">
        <f t="shared" si="184"/>
        <v>5360870.8067409089</v>
      </c>
      <c r="AY554" s="75">
        <f t="shared" si="185"/>
        <v>1572299.7860986367</v>
      </c>
      <c r="AZ554" s="74">
        <v>0</v>
      </c>
      <c r="BA554" s="74">
        <v>0</v>
      </c>
      <c r="BB554" s="74">
        <v>0</v>
      </c>
      <c r="BC554" s="79">
        <v>0</v>
      </c>
      <c r="BD554" s="79">
        <v>0</v>
      </c>
      <c r="BE554" s="79">
        <v>0</v>
      </c>
      <c r="BF554" s="77">
        <v>0</v>
      </c>
      <c r="BG554" s="344">
        <f t="shared" si="186"/>
        <v>6933170.5928395456</v>
      </c>
      <c r="BH554" s="187">
        <f t="shared" si="187"/>
        <v>74961688</v>
      </c>
      <c r="BJ554" s="50">
        <v>13352</v>
      </c>
      <c r="BK554" s="50" t="s">
        <v>3883</v>
      </c>
      <c r="BM554" s="50">
        <f t="shared" si="188"/>
        <v>0</v>
      </c>
    </row>
    <row r="555" spans="1:65" s="50" customFormat="1" ht="24" customHeight="1" x14ac:dyDescent="0.2">
      <c r="A555" s="181">
        <f t="shared" si="168"/>
        <v>2655495</v>
      </c>
      <c r="B555" s="296">
        <v>295</v>
      </c>
      <c r="C555" s="264">
        <v>58</v>
      </c>
      <c r="D555" s="297">
        <v>13353</v>
      </c>
      <c r="E555" s="241" t="s">
        <v>209</v>
      </c>
      <c r="F555" s="242" t="s">
        <v>187</v>
      </c>
      <c r="G555" s="285" t="s">
        <v>137</v>
      </c>
      <c r="H555" s="272" t="s">
        <v>88</v>
      </c>
      <c r="I555" s="292" t="s">
        <v>2729</v>
      </c>
      <c r="J555" s="64" t="s">
        <v>1801</v>
      </c>
      <c r="K555" s="64" t="s">
        <v>1802</v>
      </c>
      <c r="L555" s="64" t="s">
        <v>88</v>
      </c>
      <c r="M555" s="290" t="s">
        <v>137</v>
      </c>
      <c r="N555" s="243" t="s">
        <v>2410</v>
      </c>
      <c r="O555" s="64"/>
      <c r="P555" s="89"/>
      <c r="Q555" s="243">
        <v>30</v>
      </c>
      <c r="R555" s="245">
        <v>120</v>
      </c>
      <c r="S555" s="245">
        <v>110</v>
      </c>
      <c r="T555" s="245">
        <v>29.33</v>
      </c>
      <c r="U555" s="89">
        <v>0</v>
      </c>
      <c r="V555" s="260">
        <v>15</v>
      </c>
      <c r="W555" s="98">
        <v>0</v>
      </c>
      <c r="X555" s="83">
        <v>0</v>
      </c>
      <c r="Y555" s="98">
        <v>2</v>
      </c>
      <c r="Z555" s="64">
        <v>2</v>
      </c>
      <c r="AA555" s="315">
        <v>885165</v>
      </c>
      <c r="AB555" s="315">
        <v>46667</v>
      </c>
      <c r="AC555" s="316">
        <f t="shared" si="170"/>
        <v>931832</v>
      </c>
      <c r="AD555" s="74">
        <v>4500000</v>
      </c>
      <c r="AE555" s="74">
        <v>6000000</v>
      </c>
      <c r="AF555" s="334">
        <f t="shared" si="171"/>
        <v>177895.19999999998</v>
      </c>
      <c r="AG555" s="112">
        <f t="shared" si="172"/>
        <v>26554950</v>
      </c>
      <c r="AH555" s="74">
        <f t="shared" si="173"/>
        <v>1400010</v>
      </c>
      <c r="AI555" s="74">
        <f t="shared" si="174"/>
        <v>21347423.999999996</v>
      </c>
      <c r="AJ555" s="74">
        <f t="shared" si="175"/>
        <v>5310990</v>
      </c>
      <c r="AK555" s="74">
        <f t="shared" si="176"/>
        <v>4500000</v>
      </c>
      <c r="AL555" s="74">
        <f t="shared" si="177"/>
        <v>6000000</v>
      </c>
      <c r="AM555" s="74">
        <f t="shared" si="178"/>
        <v>4892117.9999999991</v>
      </c>
      <c r="AN555" s="74">
        <f t="shared" si="179"/>
        <v>5217666.2159999991</v>
      </c>
      <c r="AO555" s="74">
        <f t="shared" si="180"/>
        <v>0</v>
      </c>
      <c r="AP555" s="74">
        <f t="shared" si="181"/>
        <v>3000000</v>
      </c>
      <c r="AQ555" s="74">
        <v>0</v>
      </c>
      <c r="AR555" s="74">
        <v>0</v>
      </c>
      <c r="AS555" s="74">
        <v>0</v>
      </c>
      <c r="AT555" s="79">
        <v>0</v>
      </c>
      <c r="AU555" s="81">
        <f t="shared" si="182"/>
        <v>78223158.216000006</v>
      </c>
      <c r="AV555" s="112">
        <f t="shared" si="183"/>
        <v>54308316.440880008</v>
      </c>
      <c r="AW555" s="74">
        <f t="shared" si="189"/>
        <v>72912168.215999991</v>
      </c>
      <c r="AX555" s="74">
        <f t="shared" si="184"/>
        <v>5103851.7751199994</v>
      </c>
      <c r="AY555" s="75">
        <f t="shared" si="185"/>
        <v>1430831.644088001</v>
      </c>
      <c r="AZ555" s="74">
        <v>0</v>
      </c>
      <c r="BA555" s="74">
        <v>0</v>
      </c>
      <c r="BB555" s="74">
        <v>0</v>
      </c>
      <c r="BC555" s="79">
        <v>0</v>
      </c>
      <c r="BD555" s="79">
        <v>0</v>
      </c>
      <c r="BE555" s="79">
        <v>0</v>
      </c>
      <c r="BF555" s="77">
        <v>0</v>
      </c>
      <c r="BG555" s="344">
        <f t="shared" si="186"/>
        <v>6534683.4192080004</v>
      </c>
      <c r="BH555" s="187">
        <f t="shared" si="187"/>
        <v>71688474</v>
      </c>
      <c r="BJ555" s="50">
        <v>13353</v>
      </c>
      <c r="BK555" s="50" t="s">
        <v>3884</v>
      </c>
      <c r="BM555" s="50">
        <f t="shared" si="188"/>
        <v>0</v>
      </c>
    </row>
    <row r="556" spans="1:65" s="50" customFormat="1" ht="24" customHeight="1" x14ac:dyDescent="0.2">
      <c r="A556" s="181">
        <f t="shared" si="168"/>
        <v>2655495</v>
      </c>
      <c r="B556" s="296">
        <v>244</v>
      </c>
      <c r="C556" s="264">
        <v>7</v>
      </c>
      <c r="D556" s="297">
        <v>13354</v>
      </c>
      <c r="E556" s="241" t="s">
        <v>435</v>
      </c>
      <c r="F556" s="242" t="s">
        <v>1803</v>
      </c>
      <c r="G556" s="285" t="s">
        <v>137</v>
      </c>
      <c r="H556" s="272" t="s">
        <v>88</v>
      </c>
      <c r="I556" s="349" t="s">
        <v>2678</v>
      </c>
      <c r="J556" s="67" t="s">
        <v>1804</v>
      </c>
      <c r="K556" s="67" t="s">
        <v>1805</v>
      </c>
      <c r="L556" s="67" t="s">
        <v>88</v>
      </c>
      <c r="M556" s="290" t="s">
        <v>137</v>
      </c>
      <c r="N556" s="99"/>
      <c r="O556" s="67"/>
      <c r="P556" s="244" t="s">
        <v>2410</v>
      </c>
      <c r="Q556" s="243">
        <v>30</v>
      </c>
      <c r="R556" s="245">
        <v>120</v>
      </c>
      <c r="S556" s="245">
        <v>220</v>
      </c>
      <c r="T556" s="245">
        <v>29.33</v>
      </c>
      <c r="U556" s="89">
        <v>0</v>
      </c>
      <c r="V556" s="260">
        <v>13</v>
      </c>
      <c r="W556" s="98">
        <v>0</v>
      </c>
      <c r="X556" s="83">
        <v>0</v>
      </c>
      <c r="Y556" s="98">
        <v>2</v>
      </c>
      <c r="Z556" s="64">
        <v>2</v>
      </c>
      <c r="AA556" s="315">
        <v>885165</v>
      </c>
      <c r="AB556" s="315">
        <v>46667</v>
      </c>
      <c r="AC556" s="316">
        <f t="shared" si="170"/>
        <v>931832</v>
      </c>
      <c r="AD556" s="74">
        <v>4500000</v>
      </c>
      <c r="AE556" s="74">
        <v>6000000</v>
      </c>
      <c r="AF556" s="334">
        <f t="shared" si="171"/>
        <v>177895.19999999998</v>
      </c>
      <c r="AG556" s="112">
        <f t="shared" si="172"/>
        <v>26554950</v>
      </c>
      <c r="AH556" s="74">
        <f t="shared" si="173"/>
        <v>1400010</v>
      </c>
      <c r="AI556" s="74">
        <f t="shared" si="174"/>
        <v>21347423.999999996</v>
      </c>
      <c r="AJ556" s="74">
        <f t="shared" si="175"/>
        <v>5310990</v>
      </c>
      <c r="AK556" s="74">
        <f t="shared" si="176"/>
        <v>4500000</v>
      </c>
      <c r="AL556" s="74">
        <f t="shared" si="177"/>
        <v>6000000</v>
      </c>
      <c r="AM556" s="74">
        <f t="shared" si="178"/>
        <v>9784235.9999999981</v>
      </c>
      <c r="AN556" s="74">
        <f t="shared" si="179"/>
        <v>5217666.2159999991</v>
      </c>
      <c r="AO556" s="74">
        <f t="shared" si="180"/>
        <v>0</v>
      </c>
      <c r="AP556" s="74">
        <f t="shared" si="181"/>
        <v>2600000</v>
      </c>
      <c r="AQ556" s="74">
        <v>0</v>
      </c>
      <c r="AR556" s="74">
        <v>0</v>
      </c>
      <c r="AS556" s="74">
        <v>0</v>
      </c>
      <c r="AT556" s="79">
        <v>0</v>
      </c>
      <c r="AU556" s="81">
        <f t="shared" si="182"/>
        <v>82715276.216000006</v>
      </c>
      <c r="AV556" s="112">
        <f t="shared" si="183"/>
        <v>58885986.18088001</v>
      </c>
      <c r="AW556" s="74">
        <f t="shared" si="189"/>
        <v>77404286.215999991</v>
      </c>
      <c r="AX556" s="74">
        <f t="shared" si="184"/>
        <v>5418300.0351200001</v>
      </c>
      <c r="AY556" s="75">
        <f t="shared" si="185"/>
        <v>1888598.6180880012</v>
      </c>
      <c r="AZ556" s="74">
        <v>0</v>
      </c>
      <c r="BA556" s="74">
        <v>0</v>
      </c>
      <c r="BB556" s="74">
        <v>0</v>
      </c>
      <c r="BC556" s="79">
        <v>0</v>
      </c>
      <c r="BD556" s="79">
        <v>0</v>
      </c>
      <c r="BE556" s="79">
        <v>0</v>
      </c>
      <c r="BF556" s="77">
        <v>0</v>
      </c>
      <c r="BG556" s="344">
        <f t="shared" si="186"/>
        <v>7306898.6532080015</v>
      </c>
      <c r="BH556" s="187">
        <f t="shared" si="187"/>
        <v>75408377</v>
      </c>
      <c r="BJ556" s="50">
        <v>13354</v>
      </c>
      <c r="BK556" s="50" t="s">
        <v>3885</v>
      </c>
      <c r="BM556" s="50">
        <f t="shared" si="188"/>
        <v>0</v>
      </c>
    </row>
    <row r="557" spans="1:65" s="50" customFormat="1" ht="24" customHeight="1" x14ac:dyDescent="0.2">
      <c r="A557" s="181">
        <f t="shared" si="168"/>
        <v>2655495</v>
      </c>
      <c r="B557" s="296">
        <v>389</v>
      </c>
      <c r="C557" s="264">
        <v>163</v>
      </c>
      <c r="D557" s="297">
        <v>13355</v>
      </c>
      <c r="E557" s="241" t="s">
        <v>209</v>
      </c>
      <c r="F557" s="242" t="s">
        <v>1806</v>
      </c>
      <c r="G557" s="285" t="s">
        <v>137</v>
      </c>
      <c r="H557" s="272" t="s">
        <v>983</v>
      </c>
      <c r="I557" s="292" t="s">
        <v>2823</v>
      </c>
      <c r="J557" s="64" t="s">
        <v>1807</v>
      </c>
      <c r="K557" s="64" t="s">
        <v>1808</v>
      </c>
      <c r="L557" s="64" t="s">
        <v>2384</v>
      </c>
      <c r="M557" s="290" t="s">
        <v>137</v>
      </c>
      <c r="N557" s="243" t="s">
        <v>2410</v>
      </c>
      <c r="O557" s="64"/>
      <c r="P557" s="89"/>
      <c r="Q557" s="243">
        <v>30</v>
      </c>
      <c r="R557" s="245">
        <v>120</v>
      </c>
      <c r="S557" s="245">
        <v>110</v>
      </c>
      <c r="T557" s="245">
        <v>29.33</v>
      </c>
      <c r="U557" s="89">
        <v>0</v>
      </c>
      <c r="V557" s="260">
        <v>15</v>
      </c>
      <c r="W557" s="98">
        <v>0</v>
      </c>
      <c r="X557" s="83">
        <v>0</v>
      </c>
      <c r="Y557" s="98">
        <v>0</v>
      </c>
      <c r="Z557" s="64">
        <v>0</v>
      </c>
      <c r="AA557" s="315">
        <v>885165</v>
      </c>
      <c r="AB557" s="315">
        <v>46667</v>
      </c>
      <c r="AC557" s="316">
        <f t="shared" si="170"/>
        <v>931832</v>
      </c>
      <c r="AD557" s="74">
        <v>4500000</v>
      </c>
      <c r="AE557" s="74">
        <v>6000000</v>
      </c>
      <c r="AF557" s="334">
        <f t="shared" si="171"/>
        <v>177895.19999999998</v>
      </c>
      <c r="AG557" s="112">
        <f t="shared" si="172"/>
        <v>26554950</v>
      </c>
      <c r="AH557" s="74">
        <f t="shared" si="173"/>
        <v>1400010</v>
      </c>
      <c r="AI557" s="74">
        <f t="shared" si="174"/>
        <v>21347423.999999996</v>
      </c>
      <c r="AJ557" s="74">
        <f t="shared" si="175"/>
        <v>0</v>
      </c>
      <c r="AK557" s="74">
        <f t="shared" si="176"/>
        <v>4500000</v>
      </c>
      <c r="AL557" s="74">
        <f t="shared" si="177"/>
        <v>6000000</v>
      </c>
      <c r="AM557" s="74">
        <f t="shared" si="178"/>
        <v>4892117.9999999991</v>
      </c>
      <c r="AN557" s="74">
        <f t="shared" si="179"/>
        <v>5217666.2159999991</v>
      </c>
      <c r="AO557" s="74">
        <f t="shared" si="180"/>
        <v>0</v>
      </c>
      <c r="AP557" s="74">
        <f t="shared" si="181"/>
        <v>3000000</v>
      </c>
      <c r="AQ557" s="74">
        <v>0</v>
      </c>
      <c r="AR557" s="74">
        <v>0</v>
      </c>
      <c r="AS557" s="74">
        <v>0</v>
      </c>
      <c r="AT557" s="79">
        <v>0</v>
      </c>
      <c r="AU557" s="81">
        <f t="shared" si="182"/>
        <v>72912168.216000006</v>
      </c>
      <c r="AV557" s="112">
        <f t="shared" si="183"/>
        <v>54308316.440880008</v>
      </c>
      <c r="AW557" s="74">
        <f t="shared" si="189"/>
        <v>72912168.215999991</v>
      </c>
      <c r="AX557" s="74">
        <f t="shared" si="184"/>
        <v>5103851.7751199994</v>
      </c>
      <c r="AY557" s="75">
        <f t="shared" si="185"/>
        <v>1430831.644088001</v>
      </c>
      <c r="AZ557" s="74">
        <v>0</v>
      </c>
      <c r="BA557" s="74">
        <v>0</v>
      </c>
      <c r="BB557" s="74">
        <v>0</v>
      </c>
      <c r="BC557" s="79">
        <v>0</v>
      </c>
      <c r="BD557" s="79">
        <v>0</v>
      </c>
      <c r="BE557" s="79">
        <v>0</v>
      </c>
      <c r="BF557" s="77">
        <v>0</v>
      </c>
      <c r="BG557" s="344">
        <f t="shared" si="186"/>
        <v>6534683.4192080004</v>
      </c>
      <c r="BH557" s="187">
        <f t="shared" si="187"/>
        <v>66377484</v>
      </c>
      <c r="BJ557" s="50">
        <v>13355</v>
      </c>
      <c r="BK557" s="50" t="s">
        <v>3886</v>
      </c>
      <c r="BM557" s="50">
        <f t="shared" si="188"/>
        <v>0</v>
      </c>
    </row>
    <row r="558" spans="1:65" s="50" customFormat="1" ht="24" customHeight="1" x14ac:dyDescent="0.2">
      <c r="A558" s="181">
        <f t="shared" si="168"/>
        <v>2655495</v>
      </c>
      <c r="B558" s="296">
        <v>247</v>
      </c>
      <c r="C558" s="264">
        <v>10</v>
      </c>
      <c r="D558" s="297">
        <v>13356</v>
      </c>
      <c r="E558" s="241" t="s">
        <v>1809</v>
      </c>
      <c r="F558" s="242" t="s">
        <v>1810</v>
      </c>
      <c r="G558" s="285" t="s">
        <v>137</v>
      </c>
      <c r="H558" s="272" t="s">
        <v>88</v>
      </c>
      <c r="I558" s="292" t="s">
        <v>2681</v>
      </c>
      <c r="J558" s="64" t="s">
        <v>1811</v>
      </c>
      <c r="K558" s="64" t="s">
        <v>1812</v>
      </c>
      <c r="L558" s="64" t="s">
        <v>88</v>
      </c>
      <c r="M558" s="290" t="s">
        <v>137</v>
      </c>
      <c r="N558" s="243" t="s">
        <v>2410</v>
      </c>
      <c r="O558" s="64"/>
      <c r="P558" s="89"/>
      <c r="Q558" s="243">
        <v>30</v>
      </c>
      <c r="R558" s="245">
        <v>120</v>
      </c>
      <c r="S558" s="245">
        <v>110</v>
      </c>
      <c r="T558" s="245">
        <v>29.33</v>
      </c>
      <c r="U558" s="89">
        <v>0</v>
      </c>
      <c r="V558" s="260">
        <v>15</v>
      </c>
      <c r="W558" s="98">
        <v>0</v>
      </c>
      <c r="X558" s="83">
        <v>0</v>
      </c>
      <c r="Y558" s="98">
        <v>2</v>
      </c>
      <c r="Z558" s="64">
        <v>0</v>
      </c>
      <c r="AA558" s="315">
        <v>885165</v>
      </c>
      <c r="AB558" s="315">
        <v>46667</v>
      </c>
      <c r="AC558" s="316">
        <f t="shared" si="170"/>
        <v>931832</v>
      </c>
      <c r="AD558" s="74">
        <v>4500000</v>
      </c>
      <c r="AE558" s="74">
        <v>6000000</v>
      </c>
      <c r="AF558" s="334">
        <f t="shared" si="171"/>
        <v>177895.19999999998</v>
      </c>
      <c r="AG558" s="112">
        <f t="shared" si="172"/>
        <v>26554950</v>
      </c>
      <c r="AH558" s="74">
        <f t="shared" si="173"/>
        <v>1400010</v>
      </c>
      <c r="AI558" s="74">
        <f t="shared" si="174"/>
        <v>21347423.999999996</v>
      </c>
      <c r="AJ558" s="74">
        <f t="shared" si="175"/>
        <v>0</v>
      </c>
      <c r="AK558" s="74">
        <f t="shared" si="176"/>
        <v>4500000</v>
      </c>
      <c r="AL558" s="74">
        <f t="shared" si="177"/>
        <v>6000000</v>
      </c>
      <c r="AM558" s="74">
        <f t="shared" si="178"/>
        <v>4892117.9999999991</v>
      </c>
      <c r="AN558" s="74">
        <f t="shared" si="179"/>
        <v>5217666.2159999991</v>
      </c>
      <c r="AO558" s="74">
        <f t="shared" si="180"/>
        <v>0</v>
      </c>
      <c r="AP558" s="74">
        <f t="shared" si="181"/>
        <v>3000000</v>
      </c>
      <c r="AQ558" s="74">
        <v>0</v>
      </c>
      <c r="AR558" s="74">
        <v>0</v>
      </c>
      <c r="AS558" s="74">
        <v>0</v>
      </c>
      <c r="AT558" s="79">
        <v>0</v>
      </c>
      <c r="AU558" s="81">
        <f t="shared" si="182"/>
        <v>72912168.216000006</v>
      </c>
      <c r="AV558" s="112">
        <f t="shared" si="183"/>
        <v>54308316.440880008</v>
      </c>
      <c r="AW558" s="74">
        <f t="shared" si="189"/>
        <v>72912168.215999991</v>
      </c>
      <c r="AX558" s="74">
        <f t="shared" si="184"/>
        <v>5103851.7751199994</v>
      </c>
      <c r="AY558" s="75">
        <f t="shared" si="185"/>
        <v>1430831.644088001</v>
      </c>
      <c r="AZ558" s="74">
        <v>0</v>
      </c>
      <c r="BA558" s="74">
        <v>0</v>
      </c>
      <c r="BB558" s="74">
        <v>0</v>
      </c>
      <c r="BC558" s="79">
        <v>0</v>
      </c>
      <c r="BD558" s="79">
        <v>0</v>
      </c>
      <c r="BE558" s="79">
        <v>0</v>
      </c>
      <c r="BF558" s="77">
        <v>0</v>
      </c>
      <c r="BG558" s="344">
        <f t="shared" si="186"/>
        <v>6534683.4192080004</v>
      </c>
      <c r="BH558" s="187">
        <f t="shared" si="187"/>
        <v>66377484</v>
      </c>
      <c r="BJ558" s="50">
        <v>13356</v>
      </c>
      <c r="BK558" s="50" t="s">
        <v>3887</v>
      </c>
      <c r="BM558" s="50">
        <f t="shared" si="188"/>
        <v>0</v>
      </c>
    </row>
    <row r="559" spans="1:65" s="50" customFormat="1" ht="24" customHeight="1" x14ac:dyDescent="0.2">
      <c r="A559" s="181">
        <f t="shared" si="168"/>
        <v>2655495</v>
      </c>
      <c r="B559" s="296">
        <v>382</v>
      </c>
      <c r="C559" s="264">
        <v>147</v>
      </c>
      <c r="D559" s="297">
        <v>13357</v>
      </c>
      <c r="E559" s="241" t="s">
        <v>209</v>
      </c>
      <c r="F559" s="242" t="s">
        <v>798</v>
      </c>
      <c r="G559" s="285" t="s">
        <v>137</v>
      </c>
      <c r="H559" s="272" t="s">
        <v>88</v>
      </c>
      <c r="I559" s="292" t="s">
        <v>2816</v>
      </c>
      <c r="J559" s="67" t="s">
        <v>1813</v>
      </c>
      <c r="K559" s="64" t="s">
        <v>1814</v>
      </c>
      <c r="L559" s="64"/>
      <c r="M559" s="290" t="s">
        <v>137</v>
      </c>
      <c r="N559" s="243" t="s">
        <v>2410</v>
      </c>
      <c r="O559" s="64"/>
      <c r="P559" s="89"/>
      <c r="Q559" s="243">
        <v>30</v>
      </c>
      <c r="R559" s="245">
        <v>120</v>
      </c>
      <c r="S559" s="245">
        <v>110</v>
      </c>
      <c r="T559" s="245">
        <v>29.33</v>
      </c>
      <c r="U559" s="89">
        <v>0</v>
      </c>
      <c r="V559" s="260">
        <v>15</v>
      </c>
      <c r="W559" s="98">
        <v>0</v>
      </c>
      <c r="X559" s="83">
        <v>0</v>
      </c>
      <c r="Y559" s="98">
        <v>0</v>
      </c>
      <c r="Z559" s="64">
        <v>0</v>
      </c>
      <c r="AA559" s="315">
        <v>885165</v>
      </c>
      <c r="AB559" s="315">
        <v>0</v>
      </c>
      <c r="AC559" s="316">
        <f t="shared" si="170"/>
        <v>885165</v>
      </c>
      <c r="AD559" s="74">
        <v>4500000</v>
      </c>
      <c r="AE559" s="74">
        <v>6000000</v>
      </c>
      <c r="AF559" s="334">
        <f t="shared" si="171"/>
        <v>168986.04545454544</v>
      </c>
      <c r="AG559" s="112">
        <f t="shared" si="172"/>
        <v>26554950</v>
      </c>
      <c r="AH559" s="74">
        <f t="shared" si="173"/>
        <v>0</v>
      </c>
      <c r="AI559" s="74">
        <f t="shared" si="174"/>
        <v>20278325.454545453</v>
      </c>
      <c r="AJ559" s="74">
        <f t="shared" si="175"/>
        <v>0</v>
      </c>
      <c r="AK559" s="74">
        <f t="shared" si="176"/>
        <v>4500000</v>
      </c>
      <c r="AL559" s="74">
        <f t="shared" si="177"/>
        <v>6000000</v>
      </c>
      <c r="AM559" s="74">
        <f t="shared" si="178"/>
        <v>4647116.25</v>
      </c>
      <c r="AN559" s="74">
        <f t="shared" si="179"/>
        <v>4956360.7131818179</v>
      </c>
      <c r="AO559" s="74">
        <f t="shared" si="180"/>
        <v>0</v>
      </c>
      <c r="AP559" s="74">
        <f t="shared" si="181"/>
        <v>3000000</v>
      </c>
      <c r="AQ559" s="74">
        <v>0</v>
      </c>
      <c r="AR559" s="74">
        <v>0</v>
      </c>
      <c r="AS559" s="74">
        <v>0</v>
      </c>
      <c r="AT559" s="79">
        <v>0</v>
      </c>
      <c r="AU559" s="81">
        <f t="shared" si="182"/>
        <v>69936752.417727262</v>
      </c>
      <c r="AV559" s="112">
        <f t="shared" si="183"/>
        <v>51541179.748486355</v>
      </c>
      <c r="AW559" s="74">
        <f t="shared" si="189"/>
        <v>69936752.417727262</v>
      </c>
      <c r="AX559" s="74">
        <f t="shared" si="184"/>
        <v>4895572.6692409087</v>
      </c>
      <c r="AY559" s="75">
        <f t="shared" si="185"/>
        <v>1154117.9748486355</v>
      </c>
      <c r="AZ559" s="74">
        <v>0</v>
      </c>
      <c r="BA559" s="74">
        <v>0</v>
      </c>
      <c r="BB559" s="74">
        <v>0</v>
      </c>
      <c r="BC559" s="79">
        <v>0</v>
      </c>
      <c r="BD559" s="79">
        <v>0</v>
      </c>
      <c r="BE559" s="79">
        <v>0</v>
      </c>
      <c r="BF559" s="77">
        <v>0</v>
      </c>
      <c r="BG559" s="344">
        <f t="shared" si="186"/>
        <v>6049690.6440895442</v>
      </c>
      <c r="BH559" s="187">
        <f t="shared" si="187"/>
        <v>63887061</v>
      </c>
      <c r="BJ559" s="50">
        <v>13357</v>
      </c>
      <c r="BK559" s="50" t="s">
        <v>3888</v>
      </c>
      <c r="BM559" s="50">
        <f t="shared" si="188"/>
        <v>0</v>
      </c>
    </row>
    <row r="560" spans="1:65" s="50" customFormat="1" ht="24" customHeight="1" x14ac:dyDescent="0.2">
      <c r="A560" s="181">
        <f t="shared" si="168"/>
        <v>2655495</v>
      </c>
      <c r="B560" s="296">
        <v>357</v>
      </c>
      <c r="C560" s="264">
        <v>121</v>
      </c>
      <c r="D560" s="297">
        <v>13358</v>
      </c>
      <c r="E560" s="241" t="s">
        <v>410</v>
      </c>
      <c r="F560" s="242" t="s">
        <v>1815</v>
      </c>
      <c r="G560" s="285" t="s">
        <v>137</v>
      </c>
      <c r="H560" s="272" t="s">
        <v>88</v>
      </c>
      <c r="I560" s="292" t="s">
        <v>2791</v>
      </c>
      <c r="J560" s="64">
        <v>2710327368</v>
      </c>
      <c r="K560" s="64" t="s">
        <v>1816</v>
      </c>
      <c r="L560" s="64" t="s">
        <v>88</v>
      </c>
      <c r="M560" s="290" t="s">
        <v>137</v>
      </c>
      <c r="N560" s="243" t="s">
        <v>2410</v>
      </c>
      <c r="O560" s="64"/>
      <c r="P560" s="89"/>
      <c r="Q560" s="243">
        <v>30</v>
      </c>
      <c r="R560" s="245">
        <v>120</v>
      </c>
      <c r="S560" s="245">
        <v>110</v>
      </c>
      <c r="T560" s="245">
        <v>29.33</v>
      </c>
      <c r="U560" s="89">
        <v>0</v>
      </c>
      <c r="V560" s="260">
        <v>17</v>
      </c>
      <c r="W560" s="98">
        <v>0</v>
      </c>
      <c r="X560" s="83">
        <v>0</v>
      </c>
      <c r="Y560" s="98">
        <v>0</v>
      </c>
      <c r="Z560" s="64">
        <v>0</v>
      </c>
      <c r="AA560" s="315">
        <v>885165</v>
      </c>
      <c r="AB560" s="315">
        <v>0</v>
      </c>
      <c r="AC560" s="316">
        <f t="shared" si="170"/>
        <v>885165</v>
      </c>
      <c r="AD560" s="74">
        <v>4500000</v>
      </c>
      <c r="AE560" s="74">
        <v>6000000</v>
      </c>
      <c r="AF560" s="334">
        <f t="shared" si="171"/>
        <v>168986.04545454544</v>
      </c>
      <c r="AG560" s="112">
        <f t="shared" si="172"/>
        <v>26554950</v>
      </c>
      <c r="AH560" s="74">
        <f t="shared" si="173"/>
        <v>0</v>
      </c>
      <c r="AI560" s="74">
        <f t="shared" si="174"/>
        <v>20278325.454545453</v>
      </c>
      <c r="AJ560" s="74">
        <f t="shared" si="175"/>
        <v>0</v>
      </c>
      <c r="AK560" s="74">
        <f t="shared" si="176"/>
        <v>4500000</v>
      </c>
      <c r="AL560" s="74">
        <f t="shared" si="177"/>
        <v>6000000</v>
      </c>
      <c r="AM560" s="74">
        <f t="shared" si="178"/>
        <v>4647116.25</v>
      </c>
      <c r="AN560" s="74">
        <f t="shared" si="179"/>
        <v>4956360.7131818179</v>
      </c>
      <c r="AO560" s="74">
        <f t="shared" si="180"/>
        <v>0</v>
      </c>
      <c r="AP560" s="74">
        <f t="shared" si="181"/>
        <v>3400000</v>
      </c>
      <c r="AQ560" s="74">
        <v>0</v>
      </c>
      <c r="AR560" s="74">
        <v>0</v>
      </c>
      <c r="AS560" s="74">
        <v>0</v>
      </c>
      <c r="AT560" s="79">
        <v>0</v>
      </c>
      <c r="AU560" s="81">
        <f t="shared" si="182"/>
        <v>70336752.417727262</v>
      </c>
      <c r="AV560" s="112">
        <f t="shared" si="183"/>
        <v>51513179.748486355</v>
      </c>
      <c r="AW560" s="74">
        <f t="shared" si="189"/>
        <v>70336752.417727262</v>
      </c>
      <c r="AX560" s="74">
        <f t="shared" si="184"/>
        <v>4923572.6692409087</v>
      </c>
      <c r="AY560" s="75">
        <f t="shared" si="185"/>
        <v>1151317.9748486355</v>
      </c>
      <c r="AZ560" s="74">
        <v>0</v>
      </c>
      <c r="BA560" s="74">
        <v>0</v>
      </c>
      <c r="BB560" s="74">
        <v>0</v>
      </c>
      <c r="BC560" s="79">
        <v>0</v>
      </c>
      <c r="BD560" s="79">
        <v>0</v>
      </c>
      <c r="BE560" s="79">
        <v>0</v>
      </c>
      <c r="BF560" s="77">
        <v>0</v>
      </c>
      <c r="BG560" s="344">
        <f t="shared" si="186"/>
        <v>6074890.6440895442</v>
      </c>
      <c r="BH560" s="187">
        <f t="shared" si="187"/>
        <v>64261861</v>
      </c>
      <c r="BJ560" s="50">
        <v>13358</v>
      </c>
      <c r="BK560" s="50" t="s">
        <v>3889</v>
      </c>
      <c r="BM560" s="50">
        <f t="shared" si="188"/>
        <v>0</v>
      </c>
    </row>
    <row r="561" spans="1:65" s="50" customFormat="1" ht="24" customHeight="1" x14ac:dyDescent="0.2">
      <c r="A561" s="181">
        <f t="shared" si="168"/>
        <v>2655495</v>
      </c>
      <c r="B561" s="296">
        <v>372</v>
      </c>
      <c r="C561" s="264">
        <v>136</v>
      </c>
      <c r="D561" s="297">
        <v>13359</v>
      </c>
      <c r="E561" s="241" t="s">
        <v>158</v>
      </c>
      <c r="F561" s="242" t="s">
        <v>1817</v>
      </c>
      <c r="G561" s="285" t="s">
        <v>137</v>
      </c>
      <c r="H561" s="272" t="s">
        <v>88</v>
      </c>
      <c r="I561" s="292" t="s">
        <v>2806</v>
      </c>
      <c r="J561" s="64" t="s">
        <v>1818</v>
      </c>
      <c r="K561" s="64" t="s">
        <v>1819</v>
      </c>
      <c r="L561" s="64" t="s">
        <v>88</v>
      </c>
      <c r="M561" s="290" t="s">
        <v>137</v>
      </c>
      <c r="N561" s="243" t="s">
        <v>2410</v>
      </c>
      <c r="O561" s="64"/>
      <c r="P561" s="89"/>
      <c r="Q561" s="243">
        <v>30</v>
      </c>
      <c r="R561" s="245">
        <v>120</v>
      </c>
      <c r="S561" s="245">
        <v>110</v>
      </c>
      <c r="T561" s="245">
        <v>29.33</v>
      </c>
      <c r="U561" s="89">
        <v>0</v>
      </c>
      <c r="V561" s="260">
        <v>15</v>
      </c>
      <c r="W561" s="98">
        <v>0</v>
      </c>
      <c r="X561" s="83">
        <v>0</v>
      </c>
      <c r="Y561" s="98">
        <v>2</v>
      </c>
      <c r="Z561" s="64">
        <v>2</v>
      </c>
      <c r="AA561" s="315">
        <v>885165</v>
      </c>
      <c r="AB561" s="315">
        <v>0</v>
      </c>
      <c r="AC561" s="316">
        <f t="shared" si="170"/>
        <v>885165</v>
      </c>
      <c r="AD561" s="74">
        <v>4500000</v>
      </c>
      <c r="AE561" s="74">
        <v>6000000</v>
      </c>
      <c r="AF561" s="334">
        <f t="shared" si="171"/>
        <v>168986.04545454544</v>
      </c>
      <c r="AG561" s="112">
        <f t="shared" si="172"/>
        <v>26554950</v>
      </c>
      <c r="AH561" s="74">
        <f t="shared" si="173"/>
        <v>0</v>
      </c>
      <c r="AI561" s="74">
        <f t="shared" si="174"/>
        <v>20278325.454545453</v>
      </c>
      <c r="AJ561" s="74">
        <f t="shared" si="175"/>
        <v>5310990</v>
      </c>
      <c r="AK561" s="74">
        <f t="shared" si="176"/>
        <v>4500000</v>
      </c>
      <c r="AL561" s="74">
        <f t="shared" si="177"/>
        <v>6000000</v>
      </c>
      <c r="AM561" s="74">
        <f t="shared" si="178"/>
        <v>4647116.25</v>
      </c>
      <c r="AN561" s="74">
        <f t="shared" si="179"/>
        <v>4956360.7131818179</v>
      </c>
      <c r="AO561" s="74">
        <f t="shared" si="180"/>
        <v>0</v>
      </c>
      <c r="AP561" s="74">
        <f t="shared" si="181"/>
        <v>3000000</v>
      </c>
      <c r="AQ561" s="74">
        <v>0</v>
      </c>
      <c r="AR561" s="74">
        <v>0</v>
      </c>
      <c r="AS561" s="74">
        <v>0</v>
      </c>
      <c r="AT561" s="79">
        <v>0</v>
      </c>
      <c r="AU561" s="81">
        <f t="shared" si="182"/>
        <v>75247742.417727277</v>
      </c>
      <c r="AV561" s="112">
        <f t="shared" si="183"/>
        <v>51541179.74848637</v>
      </c>
      <c r="AW561" s="74">
        <f t="shared" si="189"/>
        <v>69936752.417727262</v>
      </c>
      <c r="AX561" s="74">
        <f t="shared" si="184"/>
        <v>4895572.6692409087</v>
      </c>
      <c r="AY561" s="75">
        <f t="shared" si="185"/>
        <v>1154117.9748486371</v>
      </c>
      <c r="AZ561" s="74">
        <v>0</v>
      </c>
      <c r="BA561" s="74">
        <v>0</v>
      </c>
      <c r="BB561" s="74">
        <v>0</v>
      </c>
      <c r="BC561" s="79">
        <v>0</v>
      </c>
      <c r="BD561" s="79">
        <v>0</v>
      </c>
      <c r="BE561" s="79">
        <v>0</v>
      </c>
      <c r="BF561" s="77">
        <v>0</v>
      </c>
      <c r="BG561" s="344">
        <f t="shared" si="186"/>
        <v>6049690.6440895461</v>
      </c>
      <c r="BH561" s="187">
        <f t="shared" si="187"/>
        <v>69198051</v>
      </c>
      <c r="BJ561" s="50">
        <v>13359</v>
      </c>
      <c r="BK561" s="50" t="s">
        <v>3890</v>
      </c>
      <c r="BM561" s="50">
        <f t="shared" si="188"/>
        <v>0</v>
      </c>
    </row>
    <row r="562" spans="1:65" s="50" customFormat="1" ht="24" customHeight="1" x14ac:dyDescent="0.2">
      <c r="A562" s="181">
        <f t="shared" si="168"/>
        <v>2655495</v>
      </c>
      <c r="B562" s="296">
        <v>285</v>
      </c>
      <c r="C562" s="264">
        <v>48</v>
      </c>
      <c r="D562" s="297">
        <v>13360</v>
      </c>
      <c r="E562" s="241" t="s">
        <v>1820</v>
      </c>
      <c r="F562" s="242" t="s">
        <v>1821</v>
      </c>
      <c r="G562" s="285" t="s">
        <v>137</v>
      </c>
      <c r="H562" s="272" t="s">
        <v>88</v>
      </c>
      <c r="I562" s="292" t="s">
        <v>2719</v>
      </c>
      <c r="J562" s="64" t="s">
        <v>1822</v>
      </c>
      <c r="K562" s="64" t="s">
        <v>1823</v>
      </c>
      <c r="L562" s="64" t="s">
        <v>88</v>
      </c>
      <c r="M562" s="290" t="s">
        <v>137</v>
      </c>
      <c r="N562" s="243" t="s">
        <v>2410</v>
      </c>
      <c r="O562" s="64"/>
      <c r="P562" s="89"/>
      <c r="Q562" s="243">
        <v>30</v>
      </c>
      <c r="R562" s="245">
        <v>120</v>
      </c>
      <c r="S562" s="245">
        <v>110</v>
      </c>
      <c r="T562" s="245">
        <v>29.33</v>
      </c>
      <c r="U562" s="89">
        <v>0</v>
      </c>
      <c r="V562" s="260">
        <v>13</v>
      </c>
      <c r="W562" s="98">
        <v>0</v>
      </c>
      <c r="X562" s="83">
        <v>0</v>
      </c>
      <c r="Y562" s="98">
        <v>3</v>
      </c>
      <c r="Z562" s="64">
        <v>3</v>
      </c>
      <c r="AA562" s="315">
        <v>885165</v>
      </c>
      <c r="AB562" s="315">
        <v>46667</v>
      </c>
      <c r="AC562" s="316">
        <f t="shared" si="170"/>
        <v>931832</v>
      </c>
      <c r="AD562" s="74">
        <v>4500000</v>
      </c>
      <c r="AE562" s="74">
        <v>6000000</v>
      </c>
      <c r="AF562" s="334">
        <f t="shared" si="171"/>
        <v>177895.19999999998</v>
      </c>
      <c r="AG562" s="112">
        <f t="shared" si="172"/>
        <v>26554950</v>
      </c>
      <c r="AH562" s="74">
        <f t="shared" si="173"/>
        <v>1400010</v>
      </c>
      <c r="AI562" s="74">
        <f t="shared" si="174"/>
        <v>21347423.999999996</v>
      </c>
      <c r="AJ562" s="74">
        <f t="shared" si="175"/>
        <v>7966485</v>
      </c>
      <c r="AK562" s="74">
        <f t="shared" si="176"/>
        <v>4500000</v>
      </c>
      <c r="AL562" s="74">
        <f t="shared" si="177"/>
        <v>6000000</v>
      </c>
      <c r="AM562" s="74">
        <f t="shared" si="178"/>
        <v>4892117.9999999991</v>
      </c>
      <c r="AN562" s="74">
        <f t="shared" si="179"/>
        <v>5217666.2159999991</v>
      </c>
      <c r="AO562" s="74">
        <f t="shared" si="180"/>
        <v>0</v>
      </c>
      <c r="AP562" s="74">
        <f t="shared" si="181"/>
        <v>2600000</v>
      </c>
      <c r="AQ562" s="74">
        <v>0</v>
      </c>
      <c r="AR562" s="74">
        <v>0</v>
      </c>
      <c r="AS562" s="74">
        <v>0</v>
      </c>
      <c r="AT562" s="79">
        <v>0</v>
      </c>
      <c r="AU562" s="81">
        <f t="shared" si="182"/>
        <v>80478653.216000006</v>
      </c>
      <c r="AV562" s="112">
        <f t="shared" si="183"/>
        <v>54336316.440880008</v>
      </c>
      <c r="AW562" s="74">
        <f t="shared" si="189"/>
        <v>72512168.215999991</v>
      </c>
      <c r="AX562" s="74">
        <f t="shared" si="184"/>
        <v>5075851.7751199994</v>
      </c>
      <c r="AY562" s="75">
        <f t="shared" si="185"/>
        <v>1433631.644088001</v>
      </c>
      <c r="AZ562" s="74">
        <v>0</v>
      </c>
      <c r="BA562" s="74">
        <v>0</v>
      </c>
      <c r="BB562" s="74">
        <v>0</v>
      </c>
      <c r="BC562" s="79">
        <v>0</v>
      </c>
      <c r="BD562" s="79">
        <v>0</v>
      </c>
      <c r="BE562" s="79">
        <v>0</v>
      </c>
      <c r="BF562" s="77">
        <v>0</v>
      </c>
      <c r="BG562" s="344">
        <f t="shared" si="186"/>
        <v>6509483.4192080004</v>
      </c>
      <c r="BH562" s="187">
        <f t="shared" si="187"/>
        <v>73969169</v>
      </c>
      <c r="BJ562" s="50">
        <v>13360</v>
      </c>
      <c r="BK562" s="50" t="s">
        <v>3891</v>
      </c>
      <c r="BM562" s="50">
        <f t="shared" si="188"/>
        <v>0</v>
      </c>
    </row>
    <row r="563" spans="1:65" s="50" customFormat="1" ht="24" customHeight="1" x14ac:dyDescent="0.2">
      <c r="A563" s="181">
        <f t="shared" si="168"/>
        <v>2655495</v>
      </c>
      <c r="B563" s="296">
        <v>380</v>
      </c>
      <c r="C563" s="264">
        <v>145</v>
      </c>
      <c r="D563" s="297">
        <v>13361</v>
      </c>
      <c r="E563" s="241" t="s">
        <v>216</v>
      </c>
      <c r="F563" s="242" t="s">
        <v>1824</v>
      </c>
      <c r="G563" s="285" t="s">
        <v>137</v>
      </c>
      <c r="H563" s="272" t="s">
        <v>88</v>
      </c>
      <c r="I563" s="292" t="s">
        <v>2814</v>
      </c>
      <c r="J563" s="67" t="s">
        <v>2485</v>
      </c>
      <c r="K563" s="64" t="s">
        <v>1825</v>
      </c>
      <c r="L563" s="64"/>
      <c r="M563" s="290" t="s">
        <v>137</v>
      </c>
      <c r="N563" s="243" t="s">
        <v>2410</v>
      </c>
      <c r="O563" s="64"/>
      <c r="P563" s="89"/>
      <c r="Q563" s="243">
        <v>30</v>
      </c>
      <c r="R563" s="245">
        <v>120</v>
      </c>
      <c r="S563" s="245">
        <v>110</v>
      </c>
      <c r="T563" s="245">
        <v>29.33</v>
      </c>
      <c r="U563" s="89">
        <v>0</v>
      </c>
      <c r="V563" s="260">
        <v>15</v>
      </c>
      <c r="W563" s="98">
        <v>0</v>
      </c>
      <c r="X563" s="83">
        <v>0</v>
      </c>
      <c r="Y563" s="98">
        <v>0</v>
      </c>
      <c r="Z563" s="64">
        <v>0</v>
      </c>
      <c r="AA563" s="315">
        <v>885165</v>
      </c>
      <c r="AB563" s="315">
        <v>0</v>
      </c>
      <c r="AC563" s="316">
        <f t="shared" si="170"/>
        <v>885165</v>
      </c>
      <c r="AD563" s="74">
        <v>4500000</v>
      </c>
      <c r="AE563" s="74">
        <v>6000000</v>
      </c>
      <c r="AF563" s="334">
        <f t="shared" si="171"/>
        <v>168986.04545454544</v>
      </c>
      <c r="AG563" s="112">
        <f t="shared" si="172"/>
        <v>26554950</v>
      </c>
      <c r="AH563" s="74">
        <f t="shared" si="173"/>
        <v>0</v>
      </c>
      <c r="AI563" s="74">
        <f t="shared" si="174"/>
        <v>20278325.454545453</v>
      </c>
      <c r="AJ563" s="74">
        <f t="shared" si="175"/>
        <v>0</v>
      </c>
      <c r="AK563" s="74">
        <f t="shared" si="176"/>
        <v>4500000</v>
      </c>
      <c r="AL563" s="74">
        <f t="shared" si="177"/>
        <v>6000000</v>
      </c>
      <c r="AM563" s="74">
        <f t="shared" si="178"/>
        <v>4647116.25</v>
      </c>
      <c r="AN563" s="74">
        <f t="shared" si="179"/>
        <v>4956360.7131818179</v>
      </c>
      <c r="AO563" s="74">
        <f t="shared" si="180"/>
        <v>0</v>
      </c>
      <c r="AP563" s="74">
        <f t="shared" si="181"/>
        <v>3000000</v>
      </c>
      <c r="AQ563" s="74">
        <v>0</v>
      </c>
      <c r="AR563" s="74">
        <v>0</v>
      </c>
      <c r="AS563" s="74">
        <v>0</v>
      </c>
      <c r="AT563" s="79">
        <v>0</v>
      </c>
      <c r="AU563" s="81">
        <f t="shared" si="182"/>
        <v>69936752.417727262</v>
      </c>
      <c r="AV563" s="112">
        <f t="shared" si="183"/>
        <v>51541179.748486355</v>
      </c>
      <c r="AW563" s="74">
        <f t="shared" si="189"/>
        <v>69936752.417727262</v>
      </c>
      <c r="AX563" s="74">
        <f t="shared" si="184"/>
        <v>4895572.6692409087</v>
      </c>
      <c r="AY563" s="75">
        <f t="shared" si="185"/>
        <v>1154117.9748486355</v>
      </c>
      <c r="AZ563" s="74">
        <v>0</v>
      </c>
      <c r="BA563" s="74">
        <v>0</v>
      </c>
      <c r="BB563" s="74">
        <v>0</v>
      </c>
      <c r="BC563" s="79">
        <v>0</v>
      </c>
      <c r="BD563" s="79">
        <v>0</v>
      </c>
      <c r="BE563" s="79">
        <v>0</v>
      </c>
      <c r="BF563" s="77">
        <v>0</v>
      </c>
      <c r="BG563" s="344">
        <f t="shared" si="186"/>
        <v>6049690.6440895442</v>
      </c>
      <c r="BH563" s="187">
        <f t="shared" si="187"/>
        <v>63887061</v>
      </c>
      <c r="BJ563" s="50">
        <v>13361</v>
      </c>
      <c r="BK563" s="50" t="s">
        <v>3892</v>
      </c>
      <c r="BM563" s="50">
        <f t="shared" si="188"/>
        <v>0</v>
      </c>
    </row>
    <row r="564" spans="1:65" s="50" customFormat="1" ht="24" customHeight="1" x14ac:dyDescent="0.2">
      <c r="A564" s="181">
        <f t="shared" si="168"/>
        <v>2655495</v>
      </c>
      <c r="B564" s="296">
        <v>732</v>
      </c>
      <c r="C564" s="264">
        <v>531</v>
      </c>
      <c r="D564" s="297">
        <v>13362</v>
      </c>
      <c r="E564" s="241" t="s">
        <v>610</v>
      </c>
      <c r="F564" s="242" t="s">
        <v>268</v>
      </c>
      <c r="G564" s="285" t="s">
        <v>137</v>
      </c>
      <c r="H564" s="272" t="s">
        <v>1826</v>
      </c>
      <c r="I564" s="292" t="s">
        <v>3125</v>
      </c>
      <c r="J564" s="64" t="s">
        <v>1827</v>
      </c>
      <c r="K564" s="64" t="s">
        <v>1828</v>
      </c>
      <c r="L564" s="64" t="s">
        <v>1826</v>
      </c>
      <c r="M564" s="290" t="s">
        <v>137</v>
      </c>
      <c r="N564" s="243" t="s">
        <v>2410</v>
      </c>
      <c r="O564" s="64"/>
      <c r="P564" s="89"/>
      <c r="Q564" s="243">
        <v>30</v>
      </c>
      <c r="R564" s="245">
        <v>120</v>
      </c>
      <c r="S564" s="245">
        <v>110</v>
      </c>
      <c r="T564" s="245">
        <v>29.33</v>
      </c>
      <c r="U564" s="89">
        <v>0</v>
      </c>
      <c r="V564" s="260">
        <v>15</v>
      </c>
      <c r="W564" s="98">
        <v>0</v>
      </c>
      <c r="X564" s="83">
        <v>0</v>
      </c>
      <c r="Y564" s="98">
        <v>3</v>
      </c>
      <c r="Z564" s="64">
        <v>3</v>
      </c>
      <c r="AA564" s="315">
        <v>885165</v>
      </c>
      <c r="AB564" s="315">
        <v>0</v>
      </c>
      <c r="AC564" s="316">
        <f t="shared" si="170"/>
        <v>885165</v>
      </c>
      <c r="AD564" s="74">
        <v>4500000</v>
      </c>
      <c r="AE564" s="74">
        <v>6000000</v>
      </c>
      <c r="AF564" s="334">
        <f t="shared" si="171"/>
        <v>168986.04545454544</v>
      </c>
      <c r="AG564" s="112">
        <f t="shared" si="172"/>
        <v>26554950</v>
      </c>
      <c r="AH564" s="74">
        <f t="shared" si="173"/>
        <v>0</v>
      </c>
      <c r="AI564" s="74">
        <f t="shared" si="174"/>
        <v>20278325.454545453</v>
      </c>
      <c r="AJ564" s="74">
        <f t="shared" si="175"/>
        <v>7966485</v>
      </c>
      <c r="AK564" s="74">
        <f t="shared" si="176"/>
        <v>4500000</v>
      </c>
      <c r="AL564" s="74">
        <f t="shared" si="177"/>
        <v>6000000</v>
      </c>
      <c r="AM564" s="74">
        <f t="shared" si="178"/>
        <v>4647116.25</v>
      </c>
      <c r="AN564" s="74">
        <f t="shared" si="179"/>
        <v>4956360.7131818179</v>
      </c>
      <c r="AO564" s="74">
        <f t="shared" si="180"/>
        <v>0</v>
      </c>
      <c r="AP564" s="74">
        <f t="shared" si="181"/>
        <v>3000000</v>
      </c>
      <c r="AQ564" s="74">
        <v>0</v>
      </c>
      <c r="AR564" s="74">
        <v>0</v>
      </c>
      <c r="AS564" s="74">
        <v>0</v>
      </c>
      <c r="AT564" s="79">
        <v>0</v>
      </c>
      <c r="AU564" s="81">
        <f t="shared" si="182"/>
        <v>77903237.417727277</v>
      </c>
      <c r="AV564" s="112">
        <f t="shared" si="183"/>
        <v>51541179.74848637</v>
      </c>
      <c r="AW564" s="74">
        <f t="shared" si="189"/>
        <v>69936752.417727262</v>
      </c>
      <c r="AX564" s="74">
        <f t="shared" si="184"/>
        <v>4895572.6692409087</v>
      </c>
      <c r="AY564" s="75">
        <f t="shared" si="185"/>
        <v>1154117.9748486371</v>
      </c>
      <c r="AZ564" s="74">
        <v>0</v>
      </c>
      <c r="BA564" s="74">
        <v>0</v>
      </c>
      <c r="BB564" s="74">
        <v>0</v>
      </c>
      <c r="BC564" s="79">
        <v>0</v>
      </c>
      <c r="BD564" s="79">
        <v>0</v>
      </c>
      <c r="BE564" s="79">
        <v>0</v>
      </c>
      <c r="BF564" s="77">
        <v>0</v>
      </c>
      <c r="BG564" s="344">
        <f t="shared" si="186"/>
        <v>6049690.6440895461</v>
      </c>
      <c r="BH564" s="187">
        <f t="shared" si="187"/>
        <v>71853546</v>
      </c>
      <c r="BJ564" s="50">
        <v>13362</v>
      </c>
      <c r="BK564" s="50" t="s">
        <v>3893</v>
      </c>
      <c r="BM564" s="50">
        <f t="shared" si="188"/>
        <v>0</v>
      </c>
    </row>
    <row r="565" spans="1:65" s="50" customFormat="1" ht="24" customHeight="1" x14ac:dyDescent="0.2">
      <c r="A565" s="181">
        <f t="shared" si="168"/>
        <v>2655495</v>
      </c>
      <c r="B565" s="296">
        <v>731</v>
      </c>
      <c r="C565" s="264">
        <v>530</v>
      </c>
      <c r="D565" s="297">
        <v>13363</v>
      </c>
      <c r="E565" s="241" t="s">
        <v>291</v>
      </c>
      <c r="F565" s="242" t="s">
        <v>1829</v>
      </c>
      <c r="G565" s="285" t="s">
        <v>137</v>
      </c>
      <c r="H565" s="272" t="s">
        <v>1826</v>
      </c>
      <c r="I565" s="292" t="s">
        <v>3124</v>
      </c>
      <c r="J565" s="64" t="s">
        <v>1830</v>
      </c>
      <c r="K565" s="64" t="s">
        <v>1831</v>
      </c>
      <c r="L565" s="64" t="s">
        <v>1826</v>
      </c>
      <c r="M565" s="290" t="s">
        <v>137</v>
      </c>
      <c r="N565" s="243" t="s">
        <v>2410</v>
      </c>
      <c r="O565" s="64"/>
      <c r="P565" s="89"/>
      <c r="Q565" s="243">
        <v>30</v>
      </c>
      <c r="R565" s="245">
        <v>120</v>
      </c>
      <c r="S565" s="245">
        <v>110</v>
      </c>
      <c r="T565" s="245">
        <v>29.33</v>
      </c>
      <c r="U565" s="89">
        <v>0</v>
      </c>
      <c r="V565" s="260">
        <v>15</v>
      </c>
      <c r="W565" s="98">
        <v>0</v>
      </c>
      <c r="X565" s="83">
        <v>0</v>
      </c>
      <c r="Y565" s="98">
        <v>0</v>
      </c>
      <c r="Z565" s="64">
        <v>0</v>
      </c>
      <c r="AA565" s="315">
        <v>885165</v>
      </c>
      <c r="AB565" s="315">
        <v>0</v>
      </c>
      <c r="AC565" s="316">
        <f t="shared" si="170"/>
        <v>885165</v>
      </c>
      <c r="AD565" s="74">
        <v>4500000</v>
      </c>
      <c r="AE565" s="74">
        <v>6000000</v>
      </c>
      <c r="AF565" s="334">
        <f t="shared" si="171"/>
        <v>168986.04545454544</v>
      </c>
      <c r="AG565" s="112">
        <f t="shared" si="172"/>
        <v>26554950</v>
      </c>
      <c r="AH565" s="74">
        <f t="shared" si="173"/>
        <v>0</v>
      </c>
      <c r="AI565" s="74">
        <f t="shared" si="174"/>
        <v>20278325.454545453</v>
      </c>
      <c r="AJ565" s="74">
        <f t="shared" si="175"/>
        <v>0</v>
      </c>
      <c r="AK565" s="74">
        <f t="shared" si="176"/>
        <v>4500000</v>
      </c>
      <c r="AL565" s="74">
        <f t="shared" si="177"/>
        <v>6000000</v>
      </c>
      <c r="AM565" s="74">
        <f t="shared" si="178"/>
        <v>4647116.25</v>
      </c>
      <c r="AN565" s="74">
        <f t="shared" si="179"/>
        <v>4956360.7131818179</v>
      </c>
      <c r="AO565" s="74">
        <f t="shared" si="180"/>
        <v>0</v>
      </c>
      <c r="AP565" s="74">
        <f t="shared" si="181"/>
        <v>3000000</v>
      </c>
      <c r="AQ565" s="74">
        <v>0</v>
      </c>
      <c r="AR565" s="74">
        <v>0</v>
      </c>
      <c r="AS565" s="74">
        <v>0</v>
      </c>
      <c r="AT565" s="79">
        <v>0</v>
      </c>
      <c r="AU565" s="81">
        <f t="shared" si="182"/>
        <v>69936752.417727262</v>
      </c>
      <c r="AV565" s="112">
        <f t="shared" si="183"/>
        <v>51541179.748486355</v>
      </c>
      <c r="AW565" s="74">
        <f t="shared" si="189"/>
        <v>69936752.417727262</v>
      </c>
      <c r="AX565" s="74">
        <f t="shared" si="184"/>
        <v>4895572.6692409087</v>
      </c>
      <c r="AY565" s="75">
        <f t="shared" si="185"/>
        <v>1154117.9748486355</v>
      </c>
      <c r="AZ565" s="74">
        <v>0</v>
      </c>
      <c r="BA565" s="74">
        <v>0</v>
      </c>
      <c r="BB565" s="74">
        <v>0</v>
      </c>
      <c r="BC565" s="79">
        <v>0</v>
      </c>
      <c r="BD565" s="79">
        <v>0</v>
      </c>
      <c r="BE565" s="79">
        <v>0</v>
      </c>
      <c r="BF565" s="77">
        <v>0</v>
      </c>
      <c r="BG565" s="344">
        <f t="shared" si="186"/>
        <v>6049690.6440895442</v>
      </c>
      <c r="BH565" s="187">
        <f t="shared" si="187"/>
        <v>63887061</v>
      </c>
      <c r="BJ565" s="50">
        <v>13363</v>
      </c>
      <c r="BK565" s="50" t="s">
        <v>3894</v>
      </c>
      <c r="BM565" s="50">
        <f t="shared" si="188"/>
        <v>0</v>
      </c>
    </row>
    <row r="566" spans="1:65" s="50" customFormat="1" ht="24" customHeight="1" x14ac:dyDescent="0.2">
      <c r="A566" s="181">
        <f t="shared" si="168"/>
        <v>2655495</v>
      </c>
      <c r="B566" s="296">
        <v>174</v>
      </c>
      <c r="C566" s="264">
        <v>183</v>
      </c>
      <c r="D566" s="297">
        <v>13364</v>
      </c>
      <c r="E566" s="251" t="s">
        <v>1832</v>
      </c>
      <c r="F566" s="252" t="s">
        <v>1833</v>
      </c>
      <c r="G566" s="251" t="s">
        <v>87</v>
      </c>
      <c r="H566" s="272" t="s">
        <v>1826</v>
      </c>
      <c r="I566" s="349" t="s">
        <v>2616</v>
      </c>
      <c r="J566" s="67" t="s">
        <v>1834</v>
      </c>
      <c r="K566" s="67" t="s">
        <v>1835</v>
      </c>
      <c r="L566" s="67" t="s">
        <v>1826</v>
      </c>
      <c r="M566" s="301" t="s">
        <v>2380</v>
      </c>
      <c r="N566" s="99"/>
      <c r="O566" s="67"/>
      <c r="P566" s="90"/>
      <c r="Q566" s="253">
        <v>30</v>
      </c>
      <c r="R566" s="254">
        <v>56</v>
      </c>
      <c r="S566" s="64">
        <v>0</v>
      </c>
      <c r="T566" s="64">
        <v>0</v>
      </c>
      <c r="U566" s="298">
        <f>1+1</f>
        <v>2</v>
      </c>
      <c r="V566" s="258">
        <v>22</v>
      </c>
      <c r="W566" s="98">
        <v>0</v>
      </c>
      <c r="X566" s="83">
        <v>0</v>
      </c>
      <c r="Y566" s="98">
        <v>0</v>
      </c>
      <c r="Z566" s="64">
        <v>0</v>
      </c>
      <c r="AA566" s="323">
        <v>1477052</v>
      </c>
      <c r="AB566" s="323">
        <v>46667</v>
      </c>
      <c r="AC566" s="324">
        <f t="shared" si="170"/>
        <v>1523719</v>
      </c>
      <c r="AD566" s="74">
        <v>4500000</v>
      </c>
      <c r="AE566" s="74">
        <v>6000000</v>
      </c>
      <c r="AF566" s="334">
        <f t="shared" si="171"/>
        <v>290891.80909090908</v>
      </c>
      <c r="AG566" s="112">
        <f t="shared" si="172"/>
        <v>44311560</v>
      </c>
      <c r="AH566" s="74">
        <f t="shared" si="173"/>
        <v>1400010</v>
      </c>
      <c r="AI566" s="74">
        <f t="shared" si="174"/>
        <v>16289941.309090909</v>
      </c>
      <c r="AJ566" s="74">
        <f t="shared" si="175"/>
        <v>0</v>
      </c>
      <c r="AK566" s="74">
        <f t="shared" si="176"/>
        <v>4500000</v>
      </c>
      <c r="AL566" s="74">
        <f t="shared" si="177"/>
        <v>6000000</v>
      </c>
      <c r="AM566" s="74">
        <f t="shared" si="178"/>
        <v>0</v>
      </c>
      <c r="AN566" s="74">
        <f t="shared" si="179"/>
        <v>0</v>
      </c>
      <c r="AO566" s="74">
        <f t="shared" si="180"/>
        <v>3047438</v>
      </c>
      <c r="AP566" s="74">
        <f t="shared" si="181"/>
        <v>4400000</v>
      </c>
      <c r="AQ566" s="74">
        <v>0</v>
      </c>
      <c r="AR566" s="74">
        <v>0</v>
      </c>
      <c r="AS566" s="74">
        <v>0</v>
      </c>
      <c r="AT566" s="79">
        <v>0</v>
      </c>
      <c r="AU566" s="81">
        <f t="shared" si="182"/>
        <v>79948949.309090912</v>
      </c>
      <c r="AV566" s="112">
        <f t="shared" si="183"/>
        <v>56618405.51745455</v>
      </c>
      <c r="AW566" s="74">
        <f t="shared" si="189"/>
        <v>76901511.309090912</v>
      </c>
      <c r="AX566" s="74">
        <f t="shared" si="184"/>
        <v>5383105.7916363645</v>
      </c>
      <c r="AY566" s="75">
        <f t="shared" si="185"/>
        <v>1661840.551745455</v>
      </c>
      <c r="AZ566" s="74">
        <v>0</v>
      </c>
      <c r="BA566" s="74">
        <v>0</v>
      </c>
      <c r="BB566" s="74">
        <v>0</v>
      </c>
      <c r="BC566" s="79">
        <v>0</v>
      </c>
      <c r="BD566" s="79">
        <v>0</v>
      </c>
      <c r="BE566" s="79">
        <v>0</v>
      </c>
      <c r="BF566" s="77">
        <v>0</v>
      </c>
      <c r="BG566" s="344">
        <f t="shared" si="186"/>
        <v>7044946.3433818193</v>
      </c>
      <c r="BH566" s="187">
        <f t="shared" si="187"/>
        <v>72904002</v>
      </c>
      <c r="BJ566" s="50">
        <v>13364</v>
      </c>
      <c r="BK566" s="50" t="s">
        <v>3895</v>
      </c>
      <c r="BM566" s="50">
        <f t="shared" si="188"/>
        <v>0</v>
      </c>
    </row>
    <row r="567" spans="1:65" s="50" customFormat="1" ht="24" customHeight="1" x14ac:dyDescent="0.2">
      <c r="A567" s="181">
        <f t="shared" si="168"/>
        <v>2655495</v>
      </c>
      <c r="B567" s="296">
        <v>727</v>
      </c>
      <c r="C567" s="264">
        <v>526</v>
      </c>
      <c r="D567" s="297">
        <v>13365</v>
      </c>
      <c r="E567" s="241" t="s">
        <v>1836</v>
      </c>
      <c r="F567" s="242" t="s">
        <v>1837</v>
      </c>
      <c r="G567" s="285" t="s">
        <v>137</v>
      </c>
      <c r="H567" s="272" t="s">
        <v>1826</v>
      </c>
      <c r="I567" s="349" t="s">
        <v>3120</v>
      </c>
      <c r="J567" s="67" t="s">
        <v>1838</v>
      </c>
      <c r="K567" s="67" t="s">
        <v>1839</v>
      </c>
      <c r="L567" s="67" t="s">
        <v>1826</v>
      </c>
      <c r="M567" s="290" t="s">
        <v>137</v>
      </c>
      <c r="N567" s="99"/>
      <c r="O567" s="67"/>
      <c r="P567" s="244" t="s">
        <v>2410</v>
      </c>
      <c r="Q567" s="243">
        <v>30</v>
      </c>
      <c r="R567" s="245">
        <v>120</v>
      </c>
      <c r="S567" s="245">
        <v>220</v>
      </c>
      <c r="T567" s="245">
        <v>29.33</v>
      </c>
      <c r="U567" s="89">
        <v>0</v>
      </c>
      <c r="V567" s="260">
        <v>30</v>
      </c>
      <c r="W567" s="98">
        <v>0</v>
      </c>
      <c r="X567" s="83">
        <v>0</v>
      </c>
      <c r="Y567" s="98">
        <v>0</v>
      </c>
      <c r="Z567" s="64">
        <v>0</v>
      </c>
      <c r="AA567" s="315">
        <v>885165</v>
      </c>
      <c r="AB567" s="315">
        <v>46667</v>
      </c>
      <c r="AC567" s="316">
        <f t="shared" si="170"/>
        <v>931832</v>
      </c>
      <c r="AD567" s="74">
        <v>4500000</v>
      </c>
      <c r="AE567" s="74">
        <v>6000000</v>
      </c>
      <c r="AF567" s="334">
        <f t="shared" si="171"/>
        <v>177895.19999999998</v>
      </c>
      <c r="AG567" s="112">
        <f t="shared" si="172"/>
        <v>26554950</v>
      </c>
      <c r="AH567" s="74">
        <f t="shared" si="173"/>
        <v>1400010</v>
      </c>
      <c r="AI567" s="74">
        <f t="shared" si="174"/>
        <v>21347423.999999996</v>
      </c>
      <c r="AJ567" s="74">
        <f t="shared" si="175"/>
        <v>0</v>
      </c>
      <c r="AK567" s="74">
        <f t="shared" si="176"/>
        <v>4500000</v>
      </c>
      <c r="AL567" s="74">
        <f t="shared" si="177"/>
        <v>6000000</v>
      </c>
      <c r="AM567" s="74">
        <f t="shared" si="178"/>
        <v>9784235.9999999981</v>
      </c>
      <c r="AN567" s="74">
        <f t="shared" si="179"/>
        <v>5217666.2159999991</v>
      </c>
      <c r="AO567" s="74">
        <f t="shared" si="180"/>
        <v>0</v>
      </c>
      <c r="AP567" s="74">
        <f t="shared" si="181"/>
        <v>6000000</v>
      </c>
      <c r="AQ567" s="74">
        <v>0</v>
      </c>
      <c r="AR567" s="74">
        <v>0</v>
      </c>
      <c r="AS567" s="74">
        <v>0</v>
      </c>
      <c r="AT567" s="79">
        <v>0</v>
      </c>
      <c r="AU567" s="81">
        <f t="shared" si="182"/>
        <v>80804286.216000006</v>
      </c>
      <c r="AV567" s="112">
        <f t="shared" si="183"/>
        <v>58647986.18088001</v>
      </c>
      <c r="AW567" s="74">
        <f t="shared" si="189"/>
        <v>80804286.215999991</v>
      </c>
      <c r="AX567" s="74">
        <f t="shared" si="184"/>
        <v>5656300.0351200001</v>
      </c>
      <c r="AY567" s="75">
        <f t="shared" si="185"/>
        <v>1864798.6180880012</v>
      </c>
      <c r="AZ567" s="74">
        <v>0</v>
      </c>
      <c r="BA567" s="74">
        <v>0</v>
      </c>
      <c r="BB567" s="74">
        <v>0</v>
      </c>
      <c r="BC567" s="79">
        <v>0</v>
      </c>
      <c r="BD567" s="79">
        <v>0</v>
      </c>
      <c r="BE567" s="79">
        <v>0</v>
      </c>
      <c r="BF567" s="77">
        <v>0</v>
      </c>
      <c r="BG567" s="344">
        <f t="shared" si="186"/>
        <v>7521098.6532080015</v>
      </c>
      <c r="BH567" s="187">
        <f t="shared" si="187"/>
        <v>73283187</v>
      </c>
      <c r="BJ567" s="50">
        <v>13365</v>
      </c>
      <c r="BK567" s="50" t="s">
        <v>3896</v>
      </c>
      <c r="BM567" s="50">
        <f t="shared" si="188"/>
        <v>0</v>
      </c>
    </row>
    <row r="568" spans="1:65" s="50" customFormat="1" ht="24" customHeight="1" x14ac:dyDescent="0.2">
      <c r="A568" s="181">
        <f t="shared" si="168"/>
        <v>2655495</v>
      </c>
      <c r="B568" s="296">
        <v>171</v>
      </c>
      <c r="C568" s="264">
        <v>180</v>
      </c>
      <c r="D568" s="297">
        <v>13366</v>
      </c>
      <c r="E568" s="251" t="s">
        <v>410</v>
      </c>
      <c r="F568" s="252" t="s">
        <v>1840</v>
      </c>
      <c r="G568" s="251" t="s">
        <v>87</v>
      </c>
      <c r="H568" s="272" t="s">
        <v>1826</v>
      </c>
      <c r="I568" s="292" t="s">
        <v>2613</v>
      </c>
      <c r="J568" s="64" t="s">
        <v>1841</v>
      </c>
      <c r="K568" s="64" t="s">
        <v>1842</v>
      </c>
      <c r="L568" s="64" t="s">
        <v>1826</v>
      </c>
      <c r="M568" s="290" t="s">
        <v>2380</v>
      </c>
      <c r="N568" s="98"/>
      <c r="O568" s="64"/>
      <c r="P568" s="89"/>
      <c r="Q568" s="253">
        <v>30</v>
      </c>
      <c r="R568" s="254">
        <v>47</v>
      </c>
      <c r="S568" s="64">
        <v>0</v>
      </c>
      <c r="T568" s="64">
        <v>0</v>
      </c>
      <c r="U568" s="298">
        <f>1</f>
        <v>1</v>
      </c>
      <c r="V568" s="258">
        <v>21</v>
      </c>
      <c r="W568" s="98">
        <v>0</v>
      </c>
      <c r="X568" s="83">
        <v>0</v>
      </c>
      <c r="Y568" s="98">
        <v>1</v>
      </c>
      <c r="Z568" s="64">
        <v>1</v>
      </c>
      <c r="AA568" s="323">
        <v>1477052</v>
      </c>
      <c r="AB568" s="323">
        <v>46667</v>
      </c>
      <c r="AC568" s="324">
        <f t="shared" si="170"/>
        <v>1523719</v>
      </c>
      <c r="AD568" s="74">
        <v>4500000</v>
      </c>
      <c r="AE568" s="74">
        <v>6000000</v>
      </c>
      <c r="AF568" s="334">
        <f t="shared" si="171"/>
        <v>290891.80909090908</v>
      </c>
      <c r="AG568" s="112">
        <f t="shared" si="172"/>
        <v>44311560</v>
      </c>
      <c r="AH568" s="74">
        <f t="shared" si="173"/>
        <v>1400010</v>
      </c>
      <c r="AI568" s="74">
        <f t="shared" si="174"/>
        <v>13671915.027272727</v>
      </c>
      <c r="AJ568" s="74">
        <f t="shared" si="175"/>
        <v>2655495</v>
      </c>
      <c r="AK568" s="74">
        <f t="shared" si="176"/>
        <v>4500000</v>
      </c>
      <c r="AL568" s="74">
        <f t="shared" si="177"/>
        <v>6000000</v>
      </c>
      <c r="AM568" s="74">
        <f t="shared" si="178"/>
        <v>0</v>
      </c>
      <c r="AN568" s="74">
        <f t="shared" si="179"/>
        <v>0</v>
      </c>
      <c r="AO568" s="74">
        <f t="shared" si="180"/>
        <v>1523719</v>
      </c>
      <c r="AP568" s="74">
        <f t="shared" si="181"/>
        <v>4200000</v>
      </c>
      <c r="AQ568" s="74">
        <v>0</v>
      </c>
      <c r="AR568" s="74">
        <v>0</v>
      </c>
      <c r="AS568" s="74">
        <v>0</v>
      </c>
      <c r="AT568" s="79">
        <v>0</v>
      </c>
      <c r="AU568" s="81">
        <f t="shared" si="182"/>
        <v>78262699.027272731</v>
      </c>
      <c r="AV568" s="112">
        <f t="shared" si="183"/>
        <v>54197641.075363636</v>
      </c>
      <c r="AW568" s="74">
        <f t="shared" si="189"/>
        <v>74083485.027272731</v>
      </c>
      <c r="AX568" s="74">
        <f t="shared" si="184"/>
        <v>5185843.9519090913</v>
      </c>
      <c r="AY568" s="75">
        <f t="shared" si="185"/>
        <v>1419764.1075363636</v>
      </c>
      <c r="AZ568" s="74">
        <v>0</v>
      </c>
      <c r="BA568" s="74">
        <v>0</v>
      </c>
      <c r="BB568" s="74">
        <v>0</v>
      </c>
      <c r="BC568" s="79">
        <v>0</v>
      </c>
      <c r="BD568" s="79">
        <v>0</v>
      </c>
      <c r="BE568" s="79">
        <v>0</v>
      </c>
      <c r="BF568" s="77">
        <v>0</v>
      </c>
      <c r="BG568" s="344">
        <f t="shared" si="186"/>
        <v>6605608.0594454547</v>
      </c>
      <c r="BH568" s="187">
        <f t="shared" si="187"/>
        <v>71657090</v>
      </c>
      <c r="BJ568" s="50">
        <v>13366</v>
      </c>
      <c r="BK568" s="50" t="s">
        <v>3897</v>
      </c>
      <c r="BM568" s="50">
        <f t="shared" si="188"/>
        <v>0</v>
      </c>
    </row>
    <row r="569" spans="1:65" s="50" customFormat="1" ht="24" customHeight="1" x14ac:dyDescent="0.2">
      <c r="A569" s="181">
        <f t="shared" si="168"/>
        <v>2655495</v>
      </c>
      <c r="B569" s="296">
        <v>172</v>
      </c>
      <c r="C569" s="264">
        <v>181</v>
      </c>
      <c r="D569" s="297">
        <v>13367</v>
      </c>
      <c r="E569" s="251" t="s">
        <v>158</v>
      </c>
      <c r="F569" s="252" t="s">
        <v>1843</v>
      </c>
      <c r="G569" s="251" t="s">
        <v>87</v>
      </c>
      <c r="H569" s="272" t="s">
        <v>1826</v>
      </c>
      <c r="I569" s="349" t="s">
        <v>2614</v>
      </c>
      <c r="J569" s="433" t="s">
        <v>1844</v>
      </c>
      <c r="K569" s="67" t="s">
        <v>1845</v>
      </c>
      <c r="L569" s="67" t="s">
        <v>1826</v>
      </c>
      <c r="M569" s="301" t="s">
        <v>2380</v>
      </c>
      <c r="N569" s="99"/>
      <c r="O569" s="67"/>
      <c r="P569" s="90"/>
      <c r="Q569" s="253">
        <v>30</v>
      </c>
      <c r="R569" s="254">
        <v>50</v>
      </c>
      <c r="S569" s="64">
        <v>0</v>
      </c>
      <c r="T569" s="64">
        <v>0</v>
      </c>
      <c r="U569" s="298">
        <f>1+1</f>
        <v>2</v>
      </c>
      <c r="V569" s="258">
        <v>20</v>
      </c>
      <c r="W569" s="98">
        <v>0</v>
      </c>
      <c r="X569" s="83">
        <v>0</v>
      </c>
      <c r="Y569" s="98">
        <v>0</v>
      </c>
      <c r="Z569" s="64">
        <v>0</v>
      </c>
      <c r="AA569" s="323">
        <v>1477052</v>
      </c>
      <c r="AB569" s="323">
        <v>0</v>
      </c>
      <c r="AC569" s="324">
        <f t="shared" si="170"/>
        <v>1477052</v>
      </c>
      <c r="AD569" s="74">
        <v>4500000</v>
      </c>
      <c r="AE569" s="74">
        <v>6000000</v>
      </c>
      <c r="AF569" s="334">
        <f t="shared" si="171"/>
        <v>281982.65454545454</v>
      </c>
      <c r="AG569" s="112">
        <f t="shared" si="172"/>
        <v>44311560</v>
      </c>
      <c r="AH569" s="74">
        <f t="shared" si="173"/>
        <v>0</v>
      </c>
      <c r="AI569" s="74">
        <f t="shared" si="174"/>
        <v>14099132.727272727</v>
      </c>
      <c r="AJ569" s="74">
        <f t="shared" si="175"/>
        <v>0</v>
      </c>
      <c r="AK569" s="74">
        <f t="shared" si="176"/>
        <v>4500000</v>
      </c>
      <c r="AL569" s="74">
        <f t="shared" si="177"/>
        <v>6000000</v>
      </c>
      <c r="AM569" s="74">
        <f t="shared" si="178"/>
        <v>0</v>
      </c>
      <c r="AN569" s="74">
        <f t="shared" si="179"/>
        <v>0</v>
      </c>
      <c r="AO569" s="74">
        <f t="shared" si="180"/>
        <v>2954104</v>
      </c>
      <c r="AP569" s="74">
        <f t="shared" si="181"/>
        <v>4000000</v>
      </c>
      <c r="AQ569" s="74">
        <v>0</v>
      </c>
      <c r="AR569" s="74">
        <v>0</v>
      </c>
      <c r="AS569" s="74">
        <v>0</v>
      </c>
      <c r="AT569" s="79">
        <v>0</v>
      </c>
      <c r="AU569" s="81">
        <f t="shared" si="182"/>
        <v>75864796.727272719</v>
      </c>
      <c r="AV569" s="112">
        <f t="shared" si="183"/>
        <v>53306944.236363627</v>
      </c>
      <c r="AW569" s="74">
        <f t="shared" si="189"/>
        <v>72910692.727272719</v>
      </c>
      <c r="AX569" s="74">
        <f t="shared" si="184"/>
        <v>5103748.4909090912</v>
      </c>
      <c r="AY569" s="75">
        <f t="shared" si="185"/>
        <v>1330694.4236363629</v>
      </c>
      <c r="AZ569" s="74">
        <v>0</v>
      </c>
      <c r="BA569" s="74">
        <v>0</v>
      </c>
      <c r="BB569" s="74">
        <v>0</v>
      </c>
      <c r="BC569" s="79">
        <v>0</v>
      </c>
      <c r="BD569" s="79">
        <v>0</v>
      </c>
      <c r="BE569" s="79">
        <v>0</v>
      </c>
      <c r="BF569" s="77">
        <v>0</v>
      </c>
      <c r="BG569" s="344">
        <f t="shared" si="186"/>
        <v>6434442.9145454541</v>
      </c>
      <c r="BH569" s="187">
        <f t="shared" si="187"/>
        <v>69430353</v>
      </c>
      <c r="BJ569" s="50">
        <v>13367</v>
      </c>
      <c r="BK569" s="50" t="s">
        <v>3898</v>
      </c>
      <c r="BM569" s="50">
        <f t="shared" si="188"/>
        <v>0</v>
      </c>
    </row>
    <row r="570" spans="1:65" s="50" customFormat="1" ht="24" customHeight="1" x14ac:dyDescent="0.2">
      <c r="A570" s="181">
        <f t="shared" si="168"/>
        <v>2655495</v>
      </c>
      <c r="B570" s="296">
        <v>167</v>
      </c>
      <c r="C570" s="264">
        <v>176</v>
      </c>
      <c r="D570" s="297">
        <v>13368</v>
      </c>
      <c r="E570" s="251" t="s">
        <v>792</v>
      </c>
      <c r="F570" s="252" t="s">
        <v>488</v>
      </c>
      <c r="G570" s="251" t="s">
        <v>87</v>
      </c>
      <c r="H570" s="272" t="s">
        <v>1826</v>
      </c>
      <c r="I570" s="351" t="s">
        <v>2609</v>
      </c>
      <c r="J570" s="70" t="s">
        <v>1846</v>
      </c>
      <c r="K570" s="70" t="s">
        <v>1847</v>
      </c>
      <c r="L570" s="70" t="s">
        <v>1826</v>
      </c>
      <c r="M570" s="309" t="s">
        <v>2381</v>
      </c>
      <c r="N570" s="102"/>
      <c r="O570" s="70"/>
      <c r="P570" s="93"/>
      <c r="Q570" s="253">
        <v>30</v>
      </c>
      <c r="R570" s="254">
        <v>11</v>
      </c>
      <c r="S570" s="64">
        <v>0</v>
      </c>
      <c r="T570" s="64">
        <v>0</v>
      </c>
      <c r="U570" s="89">
        <v>0</v>
      </c>
      <c r="V570" s="258">
        <v>21</v>
      </c>
      <c r="W570" s="98">
        <v>0</v>
      </c>
      <c r="X570" s="83">
        <v>0</v>
      </c>
      <c r="Y570" s="98">
        <v>2</v>
      </c>
      <c r="Z570" s="64">
        <v>1</v>
      </c>
      <c r="AA570" s="323">
        <v>1311206</v>
      </c>
      <c r="AB570" s="323">
        <v>46667</v>
      </c>
      <c r="AC570" s="324">
        <f t="shared" si="170"/>
        <v>1357873</v>
      </c>
      <c r="AD570" s="74">
        <v>4500000</v>
      </c>
      <c r="AE570" s="74">
        <v>6000000</v>
      </c>
      <c r="AF570" s="334">
        <f t="shared" si="171"/>
        <v>259230.3</v>
      </c>
      <c r="AG570" s="112">
        <f t="shared" si="172"/>
        <v>39336180</v>
      </c>
      <c r="AH570" s="74">
        <f t="shared" si="173"/>
        <v>1400010</v>
      </c>
      <c r="AI570" s="74">
        <f t="shared" si="174"/>
        <v>2851533.3</v>
      </c>
      <c r="AJ570" s="74">
        <f t="shared" si="175"/>
        <v>2655495</v>
      </c>
      <c r="AK570" s="74">
        <f t="shared" si="176"/>
        <v>4500000</v>
      </c>
      <c r="AL570" s="74">
        <f t="shared" si="177"/>
        <v>6000000</v>
      </c>
      <c r="AM570" s="74">
        <f t="shared" si="178"/>
        <v>0</v>
      </c>
      <c r="AN570" s="74">
        <f t="shared" si="179"/>
        <v>0</v>
      </c>
      <c r="AO570" s="74">
        <f t="shared" si="180"/>
        <v>0</v>
      </c>
      <c r="AP570" s="74">
        <f t="shared" si="181"/>
        <v>4200000</v>
      </c>
      <c r="AQ570" s="74">
        <v>0</v>
      </c>
      <c r="AR570" s="74">
        <v>0</v>
      </c>
      <c r="AS570" s="74">
        <v>0</v>
      </c>
      <c r="AT570" s="79">
        <v>0</v>
      </c>
      <c r="AU570" s="81">
        <f t="shared" si="182"/>
        <v>60943218.299999997</v>
      </c>
      <c r="AV570" s="112">
        <f t="shared" si="183"/>
        <v>39507582.669</v>
      </c>
      <c r="AW570" s="74">
        <f t="shared" si="189"/>
        <v>58287723.299999997</v>
      </c>
      <c r="AX570" s="74">
        <f t="shared" si="184"/>
        <v>4080140.6310000001</v>
      </c>
      <c r="AY570" s="75">
        <f t="shared" si="185"/>
        <v>0</v>
      </c>
      <c r="AZ570" s="74">
        <v>0</v>
      </c>
      <c r="BA570" s="74">
        <v>0</v>
      </c>
      <c r="BB570" s="74">
        <v>0</v>
      </c>
      <c r="BC570" s="79">
        <v>0</v>
      </c>
      <c r="BD570" s="79">
        <v>0</v>
      </c>
      <c r="BE570" s="79">
        <v>0</v>
      </c>
      <c r="BF570" s="77">
        <v>0</v>
      </c>
      <c r="BG570" s="344">
        <f t="shared" si="186"/>
        <v>4080140.6310000001</v>
      </c>
      <c r="BH570" s="187">
        <f t="shared" si="187"/>
        <v>56863077</v>
      </c>
      <c r="BJ570" s="50">
        <v>13368</v>
      </c>
      <c r="BK570" s="50" t="s">
        <v>3899</v>
      </c>
      <c r="BM570" s="50">
        <f t="shared" si="188"/>
        <v>0</v>
      </c>
    </row>
    <row r="571" spans="1:65" s="50" customFormat="1" ht="24" customHeight="1" x14ac:dyDescent="0.2">
      <c r="A571" s="181">
        <f t="shared" si="168"/>
        <v>2655495</v>
      </c>
      <c r="B571" s="296">
        <v>730</v>
      </c>
      <c r="C571" s="264">
        <v>529</v>
      </c>
      <c r="D571" s="297">
        <v>13369</v>
      </c>
      <c r="E571" s="241" t="s">
        <v>410</v>
      </c>
      <c r="F571" s="242" t="s">
        <v>1848</v>
      </c>
      <c r="G571" s="285" t="s">
        <v>137</v>
      </c>
      <c r="H571" s="272" t="s">
        <v>1826</v>
      </c>
      <c r="I571" s="292" t="s">
        <v>3123</v>
      </c>
      <c r="J571" s="64" t="s">
        <v>1849</v>
      </c>
      <c r="K571" s="64" t="s">
        <v>1850</v>
      </c>
      <c r="L571" s="64" t="s">
        <v>1826</v>
      </c>
      <c r="M571" s="290" t="s">
        <v>137</v>
      </c>
      <c r="N571" s="243" t="s">
        <v>2410</v>
      </c>
      <c r="O571" s="64"/>
      <c r="P571" s="89"/>
      <c r="Q571" s="243">
        <v>30</v>
      </c>
      <c r="R571" s="245">
        <v>120</v>
      </c>
      <c r="S571" s="245">
        <v>110</v>
      </c>
      <c r="T571" s="245">
        <v>29.33</v>
      </c>
      <c r="U571" s="89">
        <v>0</v>
      </c>
      <c r="V571" s="260">
        <v>15</v>
      </c>
      <c r="W571" s="98">
        <v>0</v>
      </c>
      <c r="X571" s="83">
        <v>0</v>
      </c>
      <c r="Y571" s="98">
        <v>0</v>
      </c>
      <c r="Z571" s="64">
        <v>0</v>
      </c>
      <c r="AA571" s="315">
        <v>885165</v>
      </c>
      <c r="AB571" s="315">
        <v>0</v>
      </c>
      <c r="AC571" s="316">
        <f t="shared" si="170"/>
        <v>885165</v>
      </c>
      <c r="AD571" s="74">
        <v>4500000</v>
      </c>
      <c r="AE571" s="74">
        <v>6000000</v>
      </c>
      <c r="AF571" s="334">
        <f t="shared" si="171"/>
        <v>168986.04545454544</v>
      </c>
      <c r="AG571" s="112">
        <f t="shared" si="172"/>
        <v>26554950</v>
      </c>
      <c r="AH571" s="74">
        <f t="shared" si="173"/>
        <v>0</v>
      </c>
      <c r="AI571" s="74">
        <f t="shared" si="174"/>
        <v>20278325.454545453</v>
      </c>
      <c r="AJ571" s="74">
        <f t="shared" si="175"/>
        <v>0</v>
      </c>
      <c r="AK571" s="74">
        <f t="shared" si="176"/>
        <v>4500000</v>
      </c>
      <c r="AL571" s="74">
        <f t="shared" si="177"/>
        <v>6000000</v>
      </c>
      <c r="AM571" s="74">
        <f t="shared" si="178"/>
        <v>4647116.25</v>
      </c>
      <c r="AN571" s="74">
        <f t="shared" si="179"/>
        <v>4956360.7131818179</v>
      </c>
      <c r="AO571" s="74">
        <f t="shared" si="180"/>
        <v>0</v>
      </c>
      <c r="AP571" s="74">
        <f t="shared" si="181"/>
        <v>3000000</v>
      </c>
      <c r="AQ571" s="74">
        <v>0</v>
      </c>
      <c r="AR571" s="74">
        <v>0</v>
      </c>
      <c r="AS571" s="74">
        <v>0</v>
      </c>
      <c r="AT571" s="79">
        <v>0</v>
      </c>
      <c r="AU571" s="81">
        <f t="shared" si="182"/>
        <v>69936752.417727262</v>
      </c>
      <c r="AV571" s="112">
        <f t="shared" si="183"/>
        <v>51541179.748486355</v>
      </c>
      <c r="AW571" s="74">
        <f t="shared" si="189"/>
        <v>69936752.417727262</v>
      </c>
      <c r="AX571" s="74">
        <f t="shared" si="184"/>
        <v>4895572.6692409087</v>
      </c>
      <c r="AY571" s="75">
        <f t="shared" si="185"/>
        <v>1154117.9748486355</v>
      </c>
      <c r="AZ571" s="74">
        <v>0</v>
      </c>
      <c r="BA571" s="74">
        <v>0</v>
      </c>
      <c r="BB571" s="74">
        <v>0</v>
      </c>
      <c r="BC571" s="79">
        <v>0</v>
      </c>
      <c r="BD571" s="79">
        <v>0</v>
      </c>
      <c r="BE571" s="79">
        <v>0</v>
      </c>
      <c r="BF571" s="77">
        <v>0</v>
      </c>
      <c r="BG571" s="344">
        <f t="shared" si="186"/>
        <v>6049690.6440895442</v>
      </c>
      <c r="BH571" s="187">
        <f t="shared" si="187"/>
        <v>63887061</v>
      </c>
      <c r="BJ571" s="50">
        <v>13369</v>
      </c>
      <c r="BK571" s="50" t="s">
        <v>3900</v>
      </c>
      <c r="BM571" s="50">
        <f t="shared" si="188"/>
        <v>0</v>
      </c>
    </row>
    <row r="572" spans="1:65" s="50" customFormat="1" ht="24" customHeight="1" x14ac:dyDescent="0.2">
      <c r="A572" s="181">
        <f t="shared" si="168"/>
        <v>2655495</v>
      </c>
      <c r="B572" s="296">
        <v>728</v>
      </c>
      <c r="C572" s="264">
        <v>527</v>
      </c>
      <c r="D572" s="297">
        <v>13370</v>
      </c>
      <c r="E572" s="241" t="s">
        <v>85</v>
      </c>
      <c r="F572" s="242" t="s">
        <v>1851</v>
      </c>
      <c r="G572" s="285" t="s">
        <v>137</v>
      </c>
      <c r="H572" s="272" t="s">
        <v>1826</v>
      </c>
      <c r="I572" s="292" t="s">
        <v>3121</v>
      </c>
      <c r="J572" s="64" t="s">
        <v>1852</v>
      </c>
      <c r="K572" s="64" t="s">
        <v>1853</v>
      </c>
      <c r="L572" s="64" t="s">
        <v>1826</v>
      </c>
      <c r="M572" s="290" t="s">
        <v>137</v>
      </c>
      <c r="N572" s="98"/>
      <c r="O572" s="245" t="s">
        <v>2410</v>
      </c>
      <c r="P572" s="89"/>
      <c r="Q572" s="243">
        <v>30</v>
      </c>
      <c r="R572" s="245">
        <v>90</v>
      </c>
      <c r="S572" s="245">
        <v>0</v>
      </c>
      <c r="T572" s="245">
        <v>0</v>
      </c>
      <c r="U572" s="89">
        <v>0</v>
      </c>
      <c r="V572" s="260">
        <v>21</v>
      </c>
      <c r="W572" s="98">
        <v>0</v>
      </c>
      <c r="X572" s="83">
        <v>0</v>
      </c>
      <c r="Y572" s="98">
        <v>0</v>
      </c>
      <c r="Z572" s="64">
        <v>0</v>
      </c>
      <c r="AA572" s="315">
        <v>885165</v>
      </c>
      <c r="AB572" s="315">
        <v>46667</v>
      </c>
      <c r="AC572" s="316">
        <f t="shared" si="170"/>
        <v>931832</v>
      </c>
      <c r="AD572" s="74">
        <v>4500000</v>
      </c>
      <c r="AE572" s="74">
        <v>6000000</v>
      </c>
      <c r="AF572" s="334">
        <f t="shared" si="171"/>
        <v>177895.19999999998</v>
      </c>
      <c r="AG572" s="112">
        <f t="shared" si="172"/>
        <v>26554950</v>
      </c>
      <c r="AH572" s="74">
        <f t="shared" si="173"/>
        <v>1400010</v>
      </c>
      <c r="AI572" s="74">
        <f t="shared" si="174"/>
        <v>16010567.999999998</v>
      </c>
      <c r="AJ572" s="74">
        <f t="shared" si="175"/>
        <v>0</v>
      </c>
      <c r="AK572" s="74">
        <f t="shared" si="176"/>
        <v>4500000</v>
      </c>
      <c r="AL572" s="74">
        <f t="shared" si="177"/>
        <v>6000000</v>
      </c>
      <c r="AM572" s="74">
        <f t="shared" si="178"/>
        <v>0</v>
      </c>
      <c r="AN572" s="74">
        <f t="shared" si="179"/>
        <v>0</v>
      </c>
      <c r="AO572" s="74">
        <f t="shared" si="180"/>
        <v>0</v>
      </c>
      <c r="AP572" s="74">
        <f t="shared" si="181"/>
        <v>4200000</v>
      </c>
      <c r="AQ572" s="74">
        <v>0</v>
      </c>
      <c r="AR572" s="74">
        <v>0</v>
      </c>
      <c r="AS572" s="74">
        <v>0</v>
      </c>
      <c r="AT572" s="79">
        <v>0</v>
      </c>
      <c r="AU572" s="81">
        <f t="shared" si="182"/>
        <v>58665528</v>
      </c>
      <c r="AV572" s="112">
        <f t="shared" si="183"/>
        <v>39858941.039999999</v>
      </c>
      <c r="AW572" s="74">
        <f t="shared" si="189"/>
        <v>58665528</v>
      </c>
      <c r="AX572" s="74">
        <f t="shared" si="184"/>
        <v>4106586.9600000004</v>
      </c>
      <c r="AY572" s="75">
        <f t="shared" si="185"/>
        <v>0</v>
      </c>
      <c r="AZ572" s="74">
        <v>0</v>
      </c>
      <c r="BA572" s="74">
        <v>0</v>
      </c>
      <c r="BB572" s="74">
        <v>0</v>
      </c>
      <c r="BC572" s="79">
        <v>0</v>
      </c>
      <c r="BD572" s="79">
        <v>0</v>
      </c>
      <c r="BE572" s="79">
        <v>0</v>
      </c>
      <c r="BF572" s="77">
        <v>0</v>
      </c>
      <c r="BG572" s="344">
        <f t="shared" si="186"/>
        <v>4106586.9600000004</v>
      </c>
      <c r="BH572" s="187">
        <f t="shared" si="187"/>
        <v>54558941</v>
      </c>
      <c r="BJ572" s="50">
        <v>13370</v>
      </c>
      <c r="BK572" s="50" t="s">
        <v>3901</v>
      </c>
      <c r="BM572" s="50">
        <f t="shared" si="188"/>
        <v>0</v>
      </c>
    </row>
    <row r="573" spans="1:65" s="50" customFormat="1" ht="24" customHeight="1" x14ac:dyDescent="0.2">
      <c r="A573" s="181">
        <f t="shared" si="168"/>
        <v>2655495</v>
      </c>
      <c r="B573" s="296">
        <v>173</v>
      </c>
      <c r="C573" s="264">
        <v>182</v>
      </c>
      <c r="D573" s="297">
        <v>13371</v>
      </c>
      <c r="E573" s="251" t="s">
        <v>410</v>
      </c>
      <c r="F573" s="252" t="s">
        <v>1854</v>
      </c>
      <c r="G573" s="251" t="s">
        <v>87</v>
      </c>
      <c r="H573" s="272" t="s">
        <v>1826</v>
      </c>
      <c r="I573" s="292" t="s">
        <v>2615</v>
      </c>
      <c r="J573" s="64" t="s">
        <v>1855</v>
      </c>
      <c r="K573" s="64" t="s">
        <v>1856</v>
      </c>
      <c r="L573" s="64" t="s">
        <v>1826</v>
      </c>
      <c r="M573" s="290" t="s">
        <v>2380</v>
      </c>
      <c r="N573" s="98"/>
      <c r="O573" s="64"/>
      <c r="P573" s="89"/>
      <c r="Q573" s="253">
        <v>30</v>
      </c>
      <c r="R573" s="254">
        <v>32</v>
      </c>
      <c r="S573" s="64">
        <v>0</v>
      </c>
      <c r="T573" s="64">
        <v>0</v>
      </c>
      <c r="U573" s="89">
        <v>0</v>
      </c>
      <c r="V573" s="258">
        <v>20</v>
      </c>
      <c r="W573" s="98">
        <v>0</v>
      </c>
      <c r="X573" s="83">
        <v>0</v>
      </c>
      <c r="Y573" s="98">
        <v>0</v>
      </c>
      <c r="Z573" s="64">
        <v>0</v>
      </c>
      <c r="AA573" s="323">
        <v>1477052</v>
      </c>
      <c r="AB573" s="323">
        <v>46667</v>
      </c>
      <c r="AC573" s="324">
        <f t="shared" si="170"/>
        <v>1523719</v>
      </c>
      <c r="AD573" s="74">
        <v>4500000</v>
      </c>
      <c r="AE573" s="74">
        <v>6000000</v>
      </c>
      <c r="AF573" s="334">
        <f t="shared" si="171"/>
        <v>290891.80909090908</v>
      </c>
      <c r="AG573" s="112">
        <f t="shared" si="172"/>
        <v>44311560</v>
      </c>
      <c r="AH573" s="74">
        <f t="shared" si="173"/>
        <v>1400010</v>
      </c>
      <c r="AI573" s="74">
        <f t="shared" si="174"/>
        <v>9308537.8909090906</v>
      </c>
      <c r="AJ573" s="74">
        <f t="shared" si="175"/>
        <v>0</v>
      </c>
      <c r="AK573" s="74">
        <f t="shared" si="176"/>
        <v>4500000</v>
      </c>
      <c r="AL573" s="74">
        <f t="shared" si="177"/>
        <v>6000000</v>
      </c>
      <c r="AM573" s="74">
        <f t="shared" si="178"/>
        <v>0</v>
      </c>
      <c r="AN573" s="74">
        <f t="shared" si="179"/>
        <v>0</v>
      </c>
      <c r="AO573" s="74">
        <f t="shared" si="180"/>
        <v>0</v>
      </c>
      <c r="AP573" s="74">
        <f t="shared" si="181"/>
        <v>4000000</v>
      </c>
      <c r="AQ573" s="74">
        <v>0</v>
      </c>
      <c r="AR573" s="74">
        <v>0</v>
      </c>
      <c r="AS573" s="74">
        <v>0</v>
      </c>
      <c r="AT573" s="79">
        <v>0</v>
      </c>
      <c r="AU573" s="81">
        <f t="shared" si="182"/>
        <v>69520107.890909091</v>
      </c>
      <c r="AV573" s="112">
        <f t="shared" si="183"/>
        <v>50153700.338545457</v>
      </c>
      <c r="AW573" s="74">
        <f t="shared" si="189"/>
        <v>69520107.890909091</v>
      </c>
      <c r="AX573" s="74">
        <f t="shared" si="184"/>
        <v>4866407.5523636369</v>
      </c>
      <c r="AY573" s="75">
        <f t="shared" si="185"/>
        <v>1015370.0338545457</v>
      </c>
      <c r="AZ573" s="74">
        <v>0</v>
      </c>
      <c r="BA573" s="74">
        <v>0</v>
      </c>
      <c r="BB573" s="74">
        <v>0</v>
      </c>
      <c r="BC573" s="79">
        <v>0</v>
      </c>
      <c r="BD573" s="79">
        <v>0</v>
      </c>
      <c r="BE573" s="79">
        <v>0</v>
      </c>
      <c r="BF573" s="77">
        <v>0</v>
      </c>
      <c r="BG573" s="344">
        <f t="shared" si="186"/>
        <v>5881777.5862181829</v>
      </c>
      <c r="BH573" s="187">
        <f t="shared" si="187"/>
        <v>63638330</v>
      </c>
      <c r="BJ573" s="50">
        <v>13371</v>
      </c>
      <c r="BK573" s="50" t="s">
        <v>3902</v>
      </c>
      <c r="BM573" s="50">
        <f t="shared" si="188"/>
        <v>0</v>
      </c>
    </row>
    <row r="574" spans="1:65" s="50" customFormat="1" ht="24" customHeight="1" x14ac:dyDescent="0.2">
      <c r="A574" s="181">
        <f t="shared" si="168"/>
        <v>2655495</v>
      </c>
      <c r="B574" s="296">
        <v>169</v>
      </c>
      <c r="C574" s="264">
        <v>178</v>
      </c>
      <c r="D574" s="297">
        <v>13372</v>
      </c>
      <c r="E574" s="251" t="s">
        <v>398</v>
      </c>
      <c r="F574" s="252" t="s">
        <v>1857</v>
      </c>
      <c r="G574" s="251" t="s">
        <v>87</v>
      </c>
      <c r="H574" s="272" t="s">
        <v>1826</v>
      </c>
      <c r="I574" s="292" t="s">
        <v>2611</v>
      </c>
      <c r="J574" s="64" t="s">
        <v>1858</v>
      </c>
      <c r="K574" s="64" t="s">
        <v>1859</v>
      </c>
      <c r="L574" s="64" t="s">
        <v>1826</v>
      </c>
      <c r="M574" s="290" t="s">
        <v>2380</v>
      </c>
      <c r="N574" s="98"/>
      <c r="O574" s="64"/>
      <c r="P574" s="89"/>
      <c r="Q574" s="253">
        <v>30</v>
      </c>
      <c r="R574" s="254">
        <v>16</v>
      </c>
      <c r="S574" s="64">
        <v>0</v>
      </c>
      <c r="T574" s="64">
        <v>0</v>
      </c>
      <c r="U574" s="298">
        <f>1+1</f>
        <v>2</v>
      </c>
      <c r="V574" s="258">
        <v>21</v>
      </c>
      <c r="W574" s="98">
        <v>0</v>
      </c>
      <c r="X574" s="83">
        <v>0</v>
      </c>
      <c r="Y574" s="98">
        <v>0</v>
      </c>
      <c r="Z574" s="64">
        <v>0</v>
      </c>
      <c r="AA574" s="323">
        <v>1477052</v>
      </c>
      <c r="AB574" s="323">
        <v>0</v>
      </c>
      <c r="AC574" s="324">
        <f t="shared" si="170"/>
        <v>1477052</v>
      </c>
      <c r="AD574" s="74">
        <v>4500000</v>
      </c>
      <c r="AE574" s="74">
        <v>6000000</v>
      </c>
      <c r="AF574" s="334">
        <f t="shared" si="171"/>
        <v>281982.65454545454</v>
      </c>
      <c r="AG574" s="112">
        <f t="shared" si="172"/>
        <v>44311560</v>
      </c>
      <c r="AH574" s="74">
        <f t="shared" si="173"/>
        <v>0</v>
      </c>
      <c r="AI574" s="74">
        <f t="shared" si="174"/>
        <v>4511722.4727272727</v>
      </c>
      <c r="AJ574" s="74">
        <f t="shared" si="175"/>
        <v>0</v>
      </c>
      <c r="AK574" s="74">
        <f t="shared" si="176"/>
        <v>4500000</v>
      </c>
      <c r="AL574" s="74">
        <f t="shared" si="177"/>
        <v>6000000</v>
      </c>
      <c r="AM574" s="74">
        <f t="shared" si="178"/>
        <v>0</v>
      </c>
      <c r="AN574" s="74">
        <f t="shared" si="179"/>
        <v>0</v>
      </c>
      <c r="AO574" s="74">
        <f t="shared" si="180"/>
        <v>2954104</v>
      </c>
      <c r="AP574" s="74">
        <f t="shared" si="181"/>
        <v>4200000</v>
      </c>
      <c r="AQ574" s="74">
        <v>0</v>
      </c>
      <c r="AR574" s="74">
        <v>0</v>
      </c>
      <c r="AS574" s="74">
        <v>0</v>
      </c>
      <c r="AT574" s="79">
        <v>0</v>
      </c>
      <c r="AU574" s="81">
        <f t="shared" si="182"/>
        <v>66477386.472727269</v>
      </c>
      <c r="AV574" s="112">
        <f t="shared" si="183"/>
        <v>44376652.699636355</v>
      </c>
      <c r="AW574" s="74">
        <f t="shared" si="189"/>
        <v>63523282.472727269</v>
      </c>
      <c r="AX574" s="74">
        <f t="shared" si="184"/>
        <v>4446629.7730909092</v>
      </c>
      <c r="AY574" s="75">
        <f t="shared" si="185"/>
        <v>437665.26996363554</v>
      </c>
      <c r="AZ574" s="74">
        <v>0</v>
      </c>
      <c r="BA574" s="74">
        <v>0</v>
      </c>
      <c r="BB574" s="74">
        <v>0</v>
      </c>
      <c r="BC574" s="79">
        <v>0</v>
      </c>
      <c r="BD574" s="79">
        <v>0</v>
      </c>
      <c r="BE574" s="79">
        <v>0</v>
      </c>
      <c r="BF574" s="77">
        <v>0</v>
      </c>
      <c r="BG574" s="344">
        <f t="shared" si="186"/>
        <v>4884295.0430545444</v>
      </c>
      <c r="BH574" s="187">
        <f t="shared" si="187"/>
        <v>61593091</v>
      </c>
      <c r="BJ574" s="50">
        <v>13372</v>
      </c>
      <c r="BK574" s="50" t="s">
        <v>3903</v>
      </c>
      <c r="BM574" s="50">
        <f t="shared" si="188"/>
        <v>0</v>
      </c>
    </row>
    <row r="575" spans="1:65" s="50" customFormat="1" ht="24" customHeight="1" x14ac:dyDescent="0.2">
      <c r="A575" s="181">
        <f t="shared" si="168"/>
        <v>2655495</v>
      </c>
      <c r="B575" s="296">
        <v>170</v>
      </c>
      <c r="C575" s="264">
        <v>179</v>
      </c>
      <c r="D575" s="297">
        <v>13373</v>
      </c>
      <c r="E575" s="251" t="s">
        <v>216</v>
      </c>
      <c r="F575" s="252" t="s">
        <v>1860</v>
      </c>
      <c r="G575" s="251" t="s">
        <v>87</v>
      </c>
      <c r="H575" s="272" t="s">
        <v>1826</v>
      </c>
      <c r="I575" s="292" t="s">
        <v>2612</v>
      </c>
      <c r="J575" s="64" t="s">
        <v>1861</v>
      </c>
      <c r="K575" s="64" t="s">
        <v>1862</v>
      </c>
      <c r="L575" s="64" t="s">
        <v>1826</v>
      </c>
      <c r="M575" s="290" t="s">
        <v>2380</v>
      </c>
      <c r="N575" s="98"/>
      <c r="O575" s="64"/>
      <c r="P575" s="89"/>
      <c r="Q575" s="253">
        <v>30</v>
      </c>
      <c r="R575" s="254">
        <v>13</v>
      </c>
      <c r="S575" s="64">
        <v>0</v>
      </c>
      <c r="T575" s="64">
        <v>0</v>
      </c>
      <c r="U575" s="89">
        <v>0</v>
      </c>
      <c r="V575" s="258">
        <v>20</v>
      </c>
      <c r="W575" s="98">
        <v>0</v>
      </c>
      <c r="X575" s="83">
        <v>0</v>
      </c>
      <c r="Y575" s="98">
        <v>0</v>
      </c>
      <c r="Z575" s="64">
        <v>0</v>
      </c>
      <c r="AA575" s="323">
        <v>1477052</v>
      </c>
      <c r="AB575" s="323">
        <v>0</v>
      </c>
      <c r="AC575" s="324">
        <f t="shared" si="170"/>
        <v>1477052</v>
      </c>
      <c r="AD575" s="74">
        <v>4500000</v>
      </c>
      <c r="AE575" s="74">
        <v>6000000</v>
      </c>
      <c r="AF575" s="334">
        <f t="shared" si="171"/>
        <v>281982.65454545454</v>
      </c>
      <c r="AG575" s="112">
        <f t="shared" si="172"/>
        <v>44311560</v>
      </c>
      <c r="AH575" s="74">
        <f t="shared" si="173"/>
        <v>0</v>
      </c>
      <c r="AI575" s="74">
        <f t="shared" si="174"/>
        <v>3665774.5090909088</v>
      </c>
      <c r="AJ575" s="74">
        <f t="shared" si="175"/>
        <v>0</v>
      </c>
      <c r="AK575" s="74">
        <f t="shared" si="176"/>
        <v>4500000</v>
      </c>
      <c r="AL575" s="74">
        <f t="shared" si="177"/>
        <v>6000000</v>
      </c>
      <c r="AM575" s="74">
        <f t="shared" si="178"/>
        <v>0</v>
      </c>
      <c r="AN575" s="74">
        <f t="shared" si="179"/>
        <v>0</v>
      </c>
      <c r="AO575" s="74">
        <f t="shared" si="180"/>
        <v>0</v>
      </c>
      <c r="AP575" s="74">
        <f t="shared" si="181"/>
        <v>4000000</v>
      </c>
      <c r="AQ575" s="74">
        <v>0</v>
      </c>
      <c r="AR575" s="74">
        <v>0</v>
      </c>
      <c r="AS575" s="74">
        <v>0</v>
      </c>
      <c r="AT575" s="79">
        <v>0</v>
      </c>
      <c r="AU575" s="81">
        <f t="shared" si="182"/>
        <v>62477334.509090908</v>
      </c>
      <c r="AV575" s="112">
        <f t="shared" si="183"/>
        <v>43603921.09345454</v>
      </c>
      <c r="AW575" s="74">
        <f t="shared" si="189"/>
        <v>62477334.509090908</v>
      </c>
      <c r="AX575" s="74">
        <f t="shared" si="184"/>
        <v>4373413.4156363644</v>
      </c>
      <c r="AY575" s="75">
        <f t="shared" si="185"/>
        <v>360392.10934545402</v>
      </c>
      <c r="AZ575" s="74">
        <v>0</v>
      </c>
      <c r="BA575" s="74">
        <v>0</v>
      </c>
      <c r="BB575" s="74">
        <v>0</v>
      </c>
      <c r="BC575" s="79">
        <v>0</v>
      </c>
      <c r="BD575" s="79">
        <v>0</v>
      </c>
      <c r="BE575" s="79">
        <v>0</v>
      </c>
      <c r="BF575" s="77">
        <v>0</v>
      </c>
      <c r="BG575" s="344">
        <f t="shared" si="186"/>
        <v>4733805.5249818182</v>
      </c>
      <c r="BH575" s="187">
        <f t="shared" si="187"/>
        <v>57743528</v>
      </c>
      <c r="BJ575" s="50">
        <v>13373</v>
      </c>
      <c r="BK575" s="50" t="s">
        <v>3904</v>
      </c>
      <c r="BM575" s="50">
        <f t="shared" si="188"/>
        <v>0</v>
      </c>
    </row>
    <row r="576" spans="1:65" s="50" customFormat="1" ht="24" customHeight="1" x14ac:dyDescent="0.2">
      <c r="A576" s="181">
        <f t="shared" ref="A576:A639" si="190">885165*3</f>
        <v>2655495</v>
      </c>
      <c r="B576" s="296">
        <v>168</v>
      </c>
      <c r="C576" s="264">
        <v>177</v>
      </c>
      <c r="D576" s="297">
        <v>13374</v>
      </c>
      <c r="E576" s="251" t="s">
        <v>1863</v>
      </c>
      <c r="F576" s="252" t="s">
        <v>1864</v>
      </c>
      <c r="G576" s="251" t="s">
        <v>87</v>
      </c>
      <c r="H576" s="272" t="s">
        <v>1826</v>
      </c>
      <c r="I576" s="292" t="s">
        <v>2610</v>
      </c>
      <c r="J576" s="64" t="s">
        <v>1865</v>
      </c>
      <c r="K576" s="64" t="s">
        <v>1866</v>
      </c>
      <c r="L576" s="64" t="s">
        <v>1826</v>
      </c>
      <c r="M576" s="290" t="s">
        <v>2382</v>
      </c>
      <c r="N576" s="98"/>
      <c r="O576" s="64"/>
      <c r="P576" s="89"/>
      <c r="Q576" s="253">
        <v>23</v>
      </c>
      <c r="R576" s="254">
        <v>19</v>
      </c>
      <c r="S576" s="64">
        <v>0</v>
      </c>
      <c r="T576" s="64">
        <v>0</v>
      </c>
      <c r="U576" s="298">
        <f>1</f>
        <v>1</v>
      </c>
      <c r="V576" s="259">
        <v>7</v>
      </c>
      <c r="W576" s="98">
        <v>0</v>
      </c>
      <c r="X576" s="83">
        <v>0</v>
      </c>
      <c r="Y576" s="98">
        <v>0</v>
      </c>
      <c r="Z576" s="64">
        <v>0</v>
      </c>
      <c r="AA576" s="323">
        <v>1145360</v>
      </c>
      <c r="AB576" s="323">
        <v>46667</v>
      </c>
      <c r="AC576" s="324">
        <f t="shared" si="170"/>
        <v>1192027</v>
      </c>
      <c r="AD576" s="74">
        <v>4500000</v>
      </c>
      <c r="AE576" s="74">
        <v>6000000</v>
      </c>
      <c r="AF576" s="334">
        <f t="shared" si="171"/>
        <v>227568.79090909089</v>
      </c>
      <c r="AG576" s="112">
        <f t="shared" si="172"/>
        <v>26343280</v>
      </c>
      <c r="AH576" s="74">
        <f t="shared" si="173"/>
        <v>1073341</v>
      </c>
      <c r="AI576" s="74">
        <f t="shared" si="174"/>
        <v>4323807.0272727273</v>
      </c>
      <c r="AJ576" s="74">
        <f t="shared" si="175"/>
        <v>0</v>
      </c>
      <c r="AK576" s="74">
        <f t="shared" si="176"/>
        <v>3450000.0000000005</v>
      </c>
      <c r="AL576" s="74">
        <f t="shared" si="177"/>
        <v>4600000</v>
      </c>
      <c r="AM576" s="74">
        <f t="shared" si="178"/>
        <v>0</v>
      </c>
      <c r="AN576" s="74">
        <f t="shared" si="179"/>
        <v>0</v>
      </c>
      <c r="AO576" s="74">
        <f t="shared" si="180"/>
        <v>1192027</v>
      </c>
      <c r="AP576" s="74">
        <f t="shared" si="181"/>
        <v>1400000</v>
      </c>
      <c r="AQ576" s="74">
        <v>0</v>
      </c>
      <c r="AR576" s="74">
        <v>0</v>
      </c>
      <c r="AS576" s="74">
        <v>0</v>
      </c>
      <c r="AT576" s="79">
        <v>0</v>
      </c>
      <c r="AU576" s="81">
        <f t="shared" si="182"/>
        <v>42382455.027272731</v>
      </c>
      <c r="AV576" s="112">
        <f t="shared" si="183"/>
        <v>28857098.065363638</v>
      </c>
      <c r="AW576" s="74">
        <f t="shared" si="189"/>
        <v>41190428.027272731</v>
      </c>
      <c r="AX576" s="74">
        <f t="shared" si="184"/>
        <v>2883329.9619090916</v>
      </c>
      <c r="AY576" s="75">
        <f t="shared" si="185"/>
        <v>0</v>
      </c>
      <c r="AZ576" s="74">
        <v>0</v>
      </c>
      <c r="BA576" s="74">
        <v>0</v>
      </c>
      <c r="BB576" s="74">
        <v>0</v>
      </c>
      <c r="BC576" s="79">
        <v>0</v>
      </c>
      <c r="BD576" s="79">
        <v>0</v>
      </c>
      <c r="BE576" s="79">
        <v>0</v>
      </c>
      <c r="BF576" s="77">
        <v>0</v>
      </c>
      <c r="BG576" s="344">
        <f t="shared" si="186"/>
        <v>2883329.9619090916</v>
      </c>
      <c r="BH576" s="187">
        <f t="shared" si="187"/>
        <v>39499125</v>
      </c>
      <c r="BJ576" s="50">
        <v>13374</v>
      </c>
      <c r="BK576" s="50" t="s">
        <v>3905</v>
      </c>
      <c r="BM576" s="50">
        <f t="shared" si="188"/>
        <v>0</v>
      </c>
    </row>
    <row r="577" spans="1:65" s="50" customFormat="1" ht="24" customHeight="1" x14ac:dyDescent="0.2">
      <c r="A577" s="181">
        <f t="shared" si="190"/>
        <v>2655495</v>
      </c>
      <c r="B577" s="296">
        <v>729</v>
      </c>
      <c r="C577" s="264">
        <v>528</v>
      </c>
      <c r="D577" s="297">
        <v>13375</v>
      </c>
      <c r="E577" s="241" t="s">
        <v>85</v>
      </c>
      <c r="F577" s="242" t="s">
        <v>1867</v>
      </c>
      <c r="G577" s="285" t="s">
        <v>137</v>
      </c>
      <c r="H577" s="272" t="s">
        <v>1826</v>
      </c>
      <c r="I577" s="292" t="s">
        <v>3122</v>
      </c>
      <c r="J577" s="64" t="s">
        <v>1868</v>
      </c>
      <c r="K577" s="64" t="s">
        <v>1869</v>
      </c>
      <c r="L577" s="64" t="s">
        <v>1826</v>
      </c>
      <c r="M577" s="290" t="s">
        <v>137</v>
      </c>
      <c r="N577" s="243" t="s">
        <v>2410</v>
      </c>
      <c r="O577" s="64"/>
      <c r="P577" s="89"/>
      <c r="Q577" s="243">
        <v>30</v>
      </c>
      <c r="R577" s="245">
        <v>120</v>
      </c>
      <c r="S577" s="245">
        <v>110</v>
      </c>
      <c r="T577" s="245">
        <v>29.33</v>
      </c>
      <c r="U577" s="89">
        <v>0</v>
      </c>
      <c r="V577" s="260">
        <v>15</v>
      </c>
      <c r="W577" s="98">
        <v>0</v>
      </c>
      <c r="X577" s="83">
        <v>0</v>
      </c>
      <c r="Y577" s="98">
        <v>3</v>
      </c>
      <c r="Z577" s="64">
        <v>2</v>
      </c>
      <c r="AA577" s="315">
        <v>885165</v>
      </c>
      <c r="AB577" s="315">
        <v>0</v>
      </c>
      <c r="AC577" s="316">
        <f t="shared" si="170"/>
        <v>885165</v>
      </c>
      <c r="AD577" s="74">
        <v>4500000</v>
      </c>
      <c r="AE577" s="74">
        <v>6000000</v>
      </c>
      <c r="AF577" s="334">
        <f t="shared" si="171"/>
        <v>168986.04545454544</v>
      </c>
      <c r="AG577" s="112">
        <f t="shared" si="172"/>
        <v>26554950</v>
      </c>
      <c r="AH577" s="74">
        <f t="shared" si="173"/>
        <v>0</v>
      </c>
      <c r="AI577" s="74">
        <f t="shared" si="174"/>
        <v>20278325.454545453</v>
      </c>
      <c r="AJ577" s="74">
        <f t="shared" si="175"/>
        <v>5310990</v>
      </c>
      <c r="AK577" s="74">
        <f t="shared" si="176"/>
        <v>4500000</v>
      </c>
      <c r="AL577" s="74">
        <f t="shared" si="177"/>
        <v>6000000</v>
      </c>
      <c r="AM577" s="74">
        <f t="shared" si="178"/>
        <v>4647116.25</v>
      </c>
      <c r="AN577" s="74">
        <f t="shared" si="179"/>
        <v>4956360.7131818179</v>
      </c>
      <c r="AO577" s="74">
        <f t="shared" si="180"/>
        <v>0</v>
      </c>
      <c r="AP577" s="74">
        <f t="shared" si="181"/>
        <v>3000000</v>
      </c>
      <c r="AQ577" s="74">
        <v>0</v>
      </c>
      <c r="AR577" s="74">
        <v>0</v>
      </c>
      <c r="AS577" s="74">
        <v>0</v>
      </c>
      <c r="AT577" s="79">
        <v>0</v>
      </c>
      <c r="AU577" s="81">
        <f t="shared" si="182"/>
        <v>75247742.417727277</v>
      </c>
      <c r="AV577" s="112">
        <f t="shared" si="183"/>
        <v>51541179.74848637</v>
      </c>
      <c r="AW577" s="74">
        <f t="shared" si="189"/>
        <v>69936752.417727262</v>
      </c>
      <c r="AX577" s="74">
        <f t="shared" si="184"/>
        <v>4895572.6692409087</v>
      </c>
      <c r="AY577" s="75">
        <f t="shared" si="185"/>
        <v>1154117.9748486371</v>
      </c>
      <c r="AZ577" s="74">
        <v>0</v>
      </c>
      <c r="BA577" s="74">
        <v>0</v>
      </c>
      <c r="BB577" s="74">
        <v>0</v>
      </c>
      <c r="BC577" s="79">
        <v>0</v>
      </c>
      <c r="BD577" s="79">
        <v>0</v>
      </c>
      <c r="BE577" s="79">
        <v>0</v>
      </c>
      <c r="BF577" s="77">
        <v>0</v>
      </c>
      <c r="BG577" s="344">
        <f t="shared" si="186"/>
        <v>6049690.6440895461</v>
      </c>
      <c r="BH577" s="187">
        <f t="shared" si="187"/>
        <v>69198051</v>
      </c>
      <c r="BJ577" s="50">
        <v>13375</v>
      </c>
      <c r="BK577" s="50" t="s">
        <v>3906</v>
      </c>
      <c r="BM577" s="50">
        <f t="shared" si="188"/>
        <v>0</v>
      </c>
    </row>
    <row r="578" spans="1:65" s="50" customFormat="1" ht="24" customHeight="1" x14ac:dyDescent="0.2">
      <c r="A578" s="181">
        <f t="shared" si="190"/>
        <v>2655495</v>
      </c>
      <c r="B578" s="296">
        <v>751</v>
      </c>
      <c r="C578" s="264">
        <v>550</v>
      </c>
      <c r="D578" s="297">
        <v>13376</v>
      </c>
      <c r="E578" s="241" t="s">
        <v>1579</v>
      </c>
      <c r="F578" s="242" t="s">
        <v>1870</v>
      </c>
      <c r="G578" s="285" t="s">
        <v>137</v>
      </c>
      <c r="H578" s="272" t="s">
        <v>1871</v>
      </c>
      <c r="I578" s="292" t="s">
        <v>3144</v>
      </c>
      <c r="J578" s="64" t="s">
        <v>1872</v>
      </c>
      <c r="K578" s="64" t="s">
        <v>1873</v>
      </c>
      <c r="L578" s="64" t="s">
        <v>1871</v>
      </c>
      <c r="M578" s="290" t="s">
        <v>137</v>
      </c>
      <c r="N578" s="98"/>
      <c r="O578" s="64"/>
      <c r="P578" s="244" t="s">
        <v>2410</v>
      </c>
      <c r="Q578" s="243">
        <v>30</v>
      </c>
      <c r="R578" s="245">
        <v>120</v>
      </c>
      <c r="S578" s="245">
        <v>220</v>
      </c>
      <c r="T578" s="245">
        <v>29.33</v>
      </c>
      <c r="U578" s="89">
        <v>0</v>
      </c>
      <c r="V578" s="260">
        <v>10</v>
      </c>
      <c r="W578" s="98">
        <v>0</v>
      </c>
      <c r="X578" s="83">
        <v>0</v>
      </c>
      <c r="Y578" s="98">
        <v>2</v>
      </c>
      <c r="Z578" s="64">
        <v>2</v>
      </c>
      <c r="AA578" s="315">
        <v>885165</v>
      </c>
      <c r="AB578" s="315">
        <v>46667</v>
      </c>
      <c r="AC578" s="316">
        <f t="shared" si="170"/>
        <v>931832</v>
      </c>
      <c r="AD578" s="74">
        <v>4500000</v>
      </c>
      <c r="AE578" s="74">
        <v>6000000</v>
      </c>
      <c r="AF578" s="334">
        <f t="shared" si="171"/>
        <v>177895.19999999998</v>
      </c>
      <c r="AG578" s="112">
        <f t="shared" si="172"/>
        <v>26554950</v>
      </c>
      <c r="AH578" s="74">
        <f t="shared" si="173"/>
        <v>1400010</v>
      </c>
      <c r="AI578" s="74">
        <f t="shared" si="174"/>
        <v>21347423.999999996</v>
      </c>
      <c r="AJ578" s="74">
        <f t="shared" si="175"/>
        <v>5310990</v>
      </c>
      <c r="AK578" s="74">
        <f t="shared" si="176"/>
        <v>4500000</v>
      </c>
      <c r="AL578" s="74">
        <f t="shared" si="177"/>
        <v>6000000</v>
      </c>
      <c r="AM578" s="74">
        <f t="shared" si="178"/>
        <v>9784235.9999999981</v>
      </c>
      <c r="AN578" s="74">
        <f t="shared" si="179"/>
        <v>5217666.2159999991</v>
      </c>
      <c r="AO578" s="74">
        <f t="shared" si="180"/>
        <v>0</v>
      </c>
      <c r="AP578" s="74">
        <f t="shared" si="181"/>
        <v>2000000</v>
      </c>
      <c r="AQ578" s="74">
        <v>0</v>
      </c>
      <c r="AR578" s="74">
        <v>0</v>
      </c>
      <c r="AS578" s="74">
        <v>0</v>
      </c>
      <c r="AT578" s="79">
        <v>0</v>
      </c>
      <c r="AU578" s="81">
        <f t="shared" si="182"/>
        <v>82115276.216000006</v>
      </c>
      <c r="AV578" s="112">
        <f t="shared" si="183"/>
        <v>58927986.18088001</v>
      </c>
      <c r="AW578" s="74">
        <f t="shared" si="189"/>
        <v>76804286.215999991</v>
      </c>
      <c r="AX578" s="74">
        <f t="shared" si="184"/>
        <v>5376300.0351200001</v>
      </c>
      <c r="AY578" s="75">
        <f t="shared" si="185"/>
        <v>1892798.6180880012</v>
      </c>
      <c r="AZ578" s="74">
        <v>0</v>
      </c>
      <c r="BA578" s="74">
        <v>0</v>
      </c>
      <c r="BB578" s="74">
        <v>0</v>
      </c>
      <c r="BC578" s="79">
        <v>0</v>
      </c>
      <c r="BD578" s="79">
        <v>0</v>
      </c>
      <c r="BE578" s="79">
        <v>0</v>
      </c>
      <c r="BF578" s="77">
        <v>0</v>
      </c>
      <c r="BG578" s="344">
        <f t="shared" si="186"/>
        <v>7269098.6532080015</v>
      </c>
      <c r="BH578" s="187">
        <f t="shared" si="187"/>
        <v>74846177</v>
      </c>
      <c r="BJ578" s="50">
        <v>13376</v>
      </c>
      <c r="BK578" s="50" t="s">
        <v>3907</v>
      </c>
      <c r="BM578" s="50">
        <f t="shared" si="188"/>
        <v>0</v>
      </c>
    </row>
    <row r="579" spans="1:65" s="50" customFormat="1" ht="24" customHeight="1" x14ac:dyDescent="0.2">
      <c r="A579" s="181">
        <f t="shared" si="190"/>
        <v>2655495</v>
      </c>
      <c r="B579" s="296">
        <v>744</v>
      </c>
      <c r="C579" s="264">
        <v>543</v>
      </c>
      <c r="D579" s="297">
        <v>13377</v>
      </c>
      <c r="E579" s="241" t="s">
        <v>864</v>
      </c>
      <c r="F579" s="242" t="s">
        <v>1874</v>
      </c>
      <c r="G579" s="285" t="s">
        <v>137</v>
      </c>
      <c r="H579" s="272" t="s">
        <v>1871</v>
      </c>
      <c r="I579" s="292" t="s">
        <v>3137</v>
      </c>
      <c r="J579" s="64" t="s">
        <v>1875</v>
      </c>
      <c r="K579" s="64" t="s">
        <v>1876</v>
      </c>
      <c r="L579" s="64" t="s">
        <v>1871</v>
      </c>
      <c r="M579" s="290" t="s">
        <v>137</v>
      </c>
      <c r="N579" s="243" t="s">
        <v>2410</v>
      </c>
      <c r="O579" s="64"/>
      <c r="P579" s="89"/>
      <c r="Q579" s="243">
        <v>30</v>
      </c>
      <c r="R579" s="245">
        <v>120</v>
      </c>
      <c r="S579" s="245">
        <v>110</v>
      </c>
      <c r="T579" s="245">
        <v>29.33</v>
      </c>
      <c r="U579" s="89">
        <v>0</v>
      </c>
      <c r="V579" s="260">
        <v>10</v>
      </c>
      <c r="W579" s="98">
        <v>0</v>
      </c>
      <c r="X579" s="83">
        <v>0</v>
      </c>
      <c r="Y579" s="98">
        <v>2</v>
      </c>
      <c r="Z579" s="64">
        <v>2</v>
      </c>
      <c r="AA579" s="315">
        <v>885165</v>
      </c>
      <c r="AB579" s="315">
        <v>46667</v>
      </c>
      <c r="AC579" s="316">
        <f t="shared" si="170"/>
        <v>931832</v>
      </c>
      <c r="AD579" s="74">
        <v>4500000</v>
      </c>
      <c r="AE579" s="74">
        <v>6000000</v>
      </c>
      <c r="AF579" s="334">
        <f t="shared" si="171"/>
        <v>177895.19999999998</v>
      </c>
      <c r="AG579" s="112">
        <f t="shared" si="172"/>
        <v>26554950</v>
      </c>
      <c r="AH579" s="74">
        <f t="shared" si="173"/>
        <v>1400010</v>
      </c>
      <c r="AI579" s="74">
        <f t="shared" si="174"/>
        <v>21347423.999999996</v>
      </c>
      <c r="AJ579" s="74">
        <f t="shared" si="175"/>
        <v>5310990</v>
      </c>
      <c r="AK579" s="74">
        <f t="shared" si="176"/>
        <v>4500000</v>
      </c>
      <c r="AL579" s="74">
        <f t="shared" si="177"/>
        <v>6000000</v>
      </c>
      <c r="AM579" s="74">
        <f t="shared" si="178"/>
        <v>4892117.9999999991</v>
      </c>
      <c r="AN579" s="74">
        <f t="shared" si="179"/>
        <v>5217666.2159999991</v>
      </c>
      <c r="AO579" s="74">
        <f t="shared" si="180"/>
        <v>0</v>
      </c>
      <c r="AP579" s="74">
        <f t="shared" si="181"/>
        <v>2000000</v>
      </c>
      <c r="AQ579" s="74">
        <v>0</v>
      </c>
      <c r="AR579" s="74">
        <v>0</v>
      </c>
      <c r="AS579" s="74">
        <v>0</v>
      </c>
      <c r="AT579" s="79">
        <v>0</v>
      </c>
      <c r="AU579" s="81">
        <f t="shared" si="182"/>
        <v>77223158.216000006</v>
      </c>
      <c r="AV579" s="112">
        <f t="shared" si="183"/>
        <v>54378316.440880008</v>
      </c>
      <c r="AW579" s="74">
        <f t="shared" si="189"/>
        <v>71912168.215999991</v>
      </c>
      <c r="AX579" s="74">
        <f t="shared" si="184"/>
        <v>5033851.7751199994</v>
      </c>
      <c r="AY579" s="75">
        <f t="shared" si="185"/>
        <v>1437831.644088001</v>
      </c>
      <c r="AZ579" s="74">
        <v>0</v>
      </c>
      <c r="BA579" s="74">
        <v>0</v>
      </c>
      <c r="BB579" s="74">
        <v>0</v>
      </c>
      <c r="BC579" s="79">
        <v>0</v>
      </c>
      <c r="BD579" s="79">
        <v>0</v>
      </c>
      <c r="BE579" s="79">
        <v>0</v>
      </c>
      <c r="BF579" s="77">
        <v>0</v>
      </c>
      <c r="BG579" s="344">
        <f t="shared" si="186"/>
        <v>6471683.4192080004</v>
      </c>
      <c r="BH579" s="187">
        <f t="shared" si="187"/>
        <v>70751474</v>
      </c>
      <c r="BJ579" s="50">
        <v>13377</v>
      </c>
      <c r="BK579" s="50" t="s">
        <v>3908</v>
      </c>
      <c r="BM579" s="50">
        <f t="shared" si="188"/>
        <v>0</v>
      </c>
    </row>
    <row r="580" spans="1:65" s="50" customFormat="1" ht="24" customHeight="1" x14ac:dyDescent="0.2">
      <c r="A580" s="181">
        <f t="shared" si="190"/>
        <v>2655495</v>
      </c>
      <c r="B580" s="296">
        <v>747</v>
      </c>
      <c r="C580" s="264">
        <v>546</v>
      </c>
      <c r="D580" s="297">
        <v>13378</v>
      </c>
      <c r="E580" s="241" t="s">
        <v>123</v>
      </c>
      <c r="F580" s="242" t="s">
        <v>1877</v>
      </c>
      <c r="G580" s="285" t="s">
        <v>137</v>
      </c>
      <c r="H580" s="272" t="s">
        <v>1871</v>
      </c>
      <c r="I580" s="292" t="s">
        <v>3140</v>
      </c>
      <c r="J580" s="64" t="s">
        <v>1878</v>
      </c>
      <c r="K580" s="64" t="s">
        <v>1879</v>
      </c>
      <c r="L580" s="64" t="s">
        <v>1871</v>
      </c>
      <c r="M580" s="290" t="s">
        <v>137</v>
      </c>
      <c r="N580" s="98"/>
      <c r="O580" s="64"/>
      <c r="P580" s="244" t="s">
        <v>2410</v>
      </c>
      <c r="Q580" s="243">
        <v>30</v>
      </c>
      <c r="R580" s="245">
        <v>120</v>
      </c>
      <c r="S580" s="245">
        <v>220</v>
      </c>
      <c r="T580" s="245">
        <v>29.33</v>
      </c>
      <c r="U580" s="89">
        <v>0</v>
      </c>
      <c r="V580" s="260">
        <v>10</v>
      </c>
      <c r="W580" s="98">
        <v>0</v>
      </c>
      <c r="X580" s="83">
        <v>0</v>
      </c>
      <c r="Y580" s="98">
        <v>1</v>
      </c>
      <c r="Z580" s="64">
        <v>1</v>
      </c>
      <c r="AA580" s="315">
        <v>885165</v>
      </c>
      <c r="AB580" s="315">
        <v>46667</v>
      </c>
      <c r="AC580" s="316">
        <f t="shared" si="170"/>
        <v>931832</v>
      </c>
      <c r="AD580" s="74">
        <v>4500000</v>
      </c>
      <c r="AE580" s="74">
        <v>6000000</v>
      </c>
      <c r="AF580" s="334">
        <f t="shared" si="171"/>
        <v>177895.19999999998</v>
      </c>
      <c r="AG580" s="112">
        <f t="shared" si="172"/>
        <v>26554950</v>
      </c>
      <c r="AH580" s="74">
        <f t="shared" si="173"/>
        <v>1400010</v>
      </c>
      <c r="AI580" s="74">
        <f t="shared" si="174"/>
        <v>21347423.999999996</v>
      </c>
      <c r="AJ580" s="74">
        <f t="shared" si="175"/>
        <v>2655495</v>
      </c>
      <c r="AK580" s="74">
        <f t="shared" si="176"/>
        <v>4500000</v>
      </c>
      <c r="AL580" s="74">
        <f t="shared" si="177"/>
        <v>6000000</v>
      </c>
      <c r="AM580" s="74">
        <f t="shared" si="178"/>
        <v>9784235.9999999981</v>
      </c>
      <c r="AN580" s="74">
        <f t="shared" si="179"/>
        <v>5217666.2159999991</v>
      </c>
      <c r="AO580" s="74">
        <f t="shared" si="180"/>
        <v>0</v>
      </c>
      <c r="AP580" s="74">
        <f t="shared" si="181"/>
        <v>2000000</v>
      </c>
      <c r="AQ580" s="74">
        <v>0</v>
      </c>
      <c r="AR580" s="74">
        <v>0</v>
      </c>
      <c r="AS580" s="74">
        <v>0</v>
      </c>
      <c r="AT580" s="79">
        <v>0</v>
      </c>
      <c r="AU580" s="81">
        <f t="shared" si="182"/>
        <v>79459781.216000006</v>
      </c>
      <c r="AV580" s="112">
        <f t="shared" si="183"/>
        <v>58927986.18088001</v>
      </c>
      <c r="AW580" s="74">
        <f t="shared" si="189"/>
        <v>76804286.215999991</v>
      </c>
      <c r="AX580" s="74">
        <f t="shared" si="184"/>
        <v>5376300.0351200001</v>
      </c>
      <c r="AY580" s="75">
        <f t="shared" si="185"/>
        <v>1892798.6180880012</v>
      </c>
      <c r="AZ580" s="74">
        <v>0</v>
      </c>
      <c r="BA580" s="74">
        <v>0</v>
      </c>
      <c r="BB580" s="74">
        <v>0</v>
      </c>
      <c r="BC580" s="79">
        <v>0</v>
      </c>
      <c r="BD580" s="79">
        <v>0</v>
      </c>
      <c r="BE580" s="79">
        <v>0</v>
      </c>
      <c r="BF580" s="77">
        <v>0</v>
      </c>
      <c r="BG580" s="344">
        <f t="shared" si="186"/>
        <v>7269098.6532080015</v>
      </c>
      <c r="BH580" s="187">
        <f t="shared" si="187"/>
        <v>72190682</v>
      </c>
      <c r="BJ580" s="50">
        <v>13378</v>
      </c>
      <c r="BK580" s="50" t="s">
        <v>3909</v>
      </c>
      <c r="BM580" s="50">
        <f t="shared" si="188"/>
        <v>0</v>
      </c>
    </row>
    <row r="581" spans="1:65" s="50" customFormat="1" ht="24" customHeight="1" x14ac:dyDescent="0.2">
      <c r="A581" s="181">
        <f t="shared" si="190"/>
        <v>2655495</v>
      </c>
      <c r="B581" s="296">
        <v>742</v>
      </c>
      <c r="C581" s="264">
        <v>541</v>
      </c>
      <c r="D581" s="297">
        <v>13379</v>
      </c>
      <c r="E581" s="241" t="s">
        <v>1880</v>
      </c>
      <c r="F581" s="242" t="s">
        <v>1881</v>
      </c>
      <c r="G581" s="285" t="s">
        <v>137</v>
      </c>
      <c r="H581" s="272" t="s">
        <v>1871</v>
      </c>
      <c r="I581" s="292" t="s">
        <v>3135</v>
      </c>
      <c r="J581" s="64" t="s">
        <v>1882</v>
      </c>
      <c r="K581" s="64" t="s">
        <v>1883</v>
      </c>
      <c r="L581" s="64" t="s">
        <v>1871</v>
      </c>
      <c r="M581" s="290" t="s">
        <v>137</v>
      </c>
      <c r="N581" s="243" t="s">
        <v>2410</v>
      </c>
      <c r="O581" s="64"/>
      <c r="P581" s="89"/>
      <c r="Q581" s="243">
        <v>30</v>
      </c>
      <c r="R581" s="245">
        <v>120</v>
      </c>
      <c r="S581" s="245">
        <v>110</v>
      </c>
      <c r="T581" s="245">
        <v>29.33</v>
      </c>
      <c r="U581" s="89">
        <v>0</v>
      </c>
      <c r="V581" s="260">
        <v>10</v>
      </c>
      <c r="W581" s="98">
        <v>0</v>
      </c>
      <c r="X581" s="83">
        <v>0</v>
      </c>
      <c r="Y581" s="98">
        <v>2</v>
      </c>
      <c r="Z581" s="64">
        <v>1</v>
      </c>
      <c r="AA581" s="315">
        <v>885165</v>
      </c>
      <c r="AB581" s="315">
        <v>46667</v>
      </c>
      <c r="AC581" s="316">
        <f t="shared" si="170"/>
        <v>931832</v>
      </c>
      <c r="AD581" s="74">
        <v>4500000</v>
      </c>
      <c r="AE581" s="74">
        <v>6000000</v>
      </c>
      <c r="AF581" s="334">
        <f t="shared" si="171"/>
        <v>177895.19999999998</v>
      </c>
      <c r="AG581" s="112">
        <f t="shared" si="172"/>
        <v>26554950</v>
      </c>
      <c r="AH581" s="74">
        <f t="shared" si="173"/>
        <v>1400010</v>
      </c>
      <c r="AI581" s="74">
        <f t="shared" si="174"/>
        <v>21347423.999999996</v>
      </c>
      <c r="AJ581" s="74">
        <f t="shared" si="175"/>
        <v>2655495</v>
      </c>
      <c r="AK581" s="74">
        <f t="shared" si="176"/>
        <v>4500000</v>
      </c>
      <c r="AL581" s="74">
        <f t="shared" si="177"/>
        <v>6000000</v>
      </c>
      <c r="AM581" s="74">
        <f t="shared" si="178"/>
        <v>4892117.9999999991</v>
      </c>
      <c r="AN581" s="74">
        <f t="shared" si="179"/>
        <v>5217666.2159999991</v>
      </c>
      <c r="AO581" s="74">
        <f t="shared" si="180"/>
        <v>0</v>
      </c>
      <c r="AP581" s="74">
        <f t="shared" si="181"/>
        <v>2000000</v>
      </c>
      <c r="AQ581" s="74">
        <v>0</v>
      </c>
      <c r="AR581" s="74">
        <v>0</v>
      </c>
      <c r="AS581" s="74">
        <v>0</v>
      </c>
      <c r="AT581" s="79">
        <v>0</v>
      </c>
      <c r="AU581" s="81">
        <f t="shared" si="182"/>
        <v>74567663.216000006</v>
      </c>
      <c r="AV581" s="112">
        <f t="shared" si="183"/>
        <v>54378316.440880008</v>
      </c>
      <c r="AW581" s="74">
        <f t="shared" si="189"/>
        <v>71912168.215999991</v>
      </c>
      <c r="AX581" s="74">
        <f t="shared" si="184"/>
        <v>5033851.7751199994</v>
      </c>
      <c r="AY581" s="75">
        <f t="shared" si="185"/>
        <v>1437831.644088001</v>
      </c>
      <c r="AZ581" s="74">
        <v>0</v>
      </c>
      <c r="BA581" s="74">
        <v>0</v>
      </c>
      <c r="BB581" s="74">
        <v>0</v>
      </c>
      <c r="BC581" s="79">
        <v>0</v>
      </c>
      <c r="BD581" s="79">
        <v>0</v>
      </c>
      <c r="BE581" s="79">
        <v>0</v>
      </c>
      <c r="BF581" s="77">
        <v>0</v>
      </c>
      <c r="BG581" s="344">
        <f t="shared" si="186"/>
        <v>6471683.4192080004</v>
      </c>
      <c r="BH581" s="187">
        <f t="shared" si="187"/>
        <v>68095979</v>
      </c>
      <c r="BJ581" s="50">
        <v>13379</v>
      </c>
      <c r="BK581" s="50" t="s">
        <v>3910</v>
      </c>
      <c r="BM581" s="50">
        <f t="shared" si="188"/>
        <v>0</v>
      </c>
    </row>
    <row r="582" spans="1:65" s="50" customFormat="1" ht="24" customHeight="1" x14ac:dyDescent="0.2">
      <c r="A582" s="181">
        <f t="shared" si="190"/>
        <v>2655495</v>
      </c>
      <c r="B582" s="296">
        <v>749</v>
      </c>
      <c r="C582" s="264">
        <v>548</v>
      </c>
      <c r="D582" s="297">
        <v>13380</v>
      </c>
      <c r="E582" s="241" t="s">
        <v>1162</v>
      </c>
      <c r="F582" s="242" t="s">
        <v>1884</v>
      </c>
      <c r="G582" s="285" t="s">
        <v>137</v>
      </c>
      <c r="H582" s="272" t="s">
        <v>1871</v>
      </c>
      <c r="I582" s="292" t="s">
        <v>3142</v>
      </c>
      <c r="J582" s="64" t="s">
        <v>1885</v>
      </c>
      <c r="K582" s="64" t="s">
        <v>1886</v>
      </c>
      <c r="L582" s="64" t="s">
        <v>1871</v>
      </c>
      <c r="M582" s="290" t="s">
        <v>137</v>
      </c>
      <c r="N582" s="243" t="s">
        <v>2410</v>
      </c>
      <c r="O582" s="64"/>
      <c r="P582" s="89"/>
      <c r="Q582" s="243">
        <v>30</v>
      </c>
      <c r="R582" s="245">
        <v>120</v>
      </c>
      <c r="S582" s="245">
        <v>110</v>
      </c>
      <c r="T582" s="245">
        <v>29.33</v>
      </c>
      <c r="U582" s="89">
        <v>0</v>
      </c>
      <c r="V582" s="260">
        <v>10</v>
      </c>
      <c r="W582" s="98">
        <v>0</v>
      </c>
      <c r="X582" s="83">
        <v>0</v>
      </c>
      <c r="Y582" s="98">
        <v>0</v>
      </c>
      <c r="Z582" s="64">
        <v>1</v>
      </c>
      <c r="AA582" s="315">
        <v>885165</v>
      </c>
      <c r="AB582" s="315">
        <v>46667</v>
      </c>
      <c r="AC582" s="316">
        <f t="shared" si="170"/>
        <v>931832</v>
      </c>
      <c r="AD582" s="74">
        <v>4500000</v>
      </c>
      <c r="AE582" s="74">
        <v>6000000</v>
      </c>
      <c r="AF582" s="334">
        <f t="shared" si="171"/>
        <v>177895.19999999998</v>
      </c>
      <c r="AG582" s="112">
        <f t="shared" si="172"/>
        <v>26554950</v>
      </c>
      <c r="AH582" s="74">
        <f t="shared" si="173"/>
        <v>1400010</v>
      </c>
      <c r="AI582" s="74">
        <f t="shared" si="174"/>
        <v>21347423.999999996</v>
      </c>
      <c r="AJ582" s="74">
        <f t="shared" si="175"/>
        <v>2655495</v>
      </c>
      <c r="AK582" s="74">
        <f t="shared" si="176"/>
        <v>4500000</v>
      </c>
      <c r="AL582" s="74">
        <f t="shared" si="177"/>
        <v>6000000</v>
      </c>
      <c r="AM582" s="74">
        <f t="shared" si="178"/>
        <v>4892117.9999999991</v>
      </c>
      <c r="AN582" s="74">
        <f t="shared" si="179"/>
        <v>5217666.2159999991</v>
      </c>
      <c r="AO582" s="74">
        <f t="shared" si="180"/>
        <v>0</v>
      </c>
      <c r="AP582" s="74">
        <f t="shared" si="181"/>
        <v>2000000</v>
      </c>
      <c r="AQ582" s="74">
        <v>0</v>
      </c>
      <c r="AR582" s="74">
        <v>0</v>
      </c>
      <c r="AS582" s="74">
        <v>0</v>
      </c>
      <c r="AT582" s="79">
        <v>0</v>
      </c>
      <c r="AU582" s="81">
        <f t="shared" si="182"/>
        <v>74567663.216000006</v>
      </c>
      <c r="AV582" s="112">
        <f t="shared" si="183"/>
        <v>54378316.440880008</v>
      </c>
      <c r="AW582" s="74">
        <f t="shared" si="189"/>
        <v>71912168.215999991</v>
      </c>
      <c r="AX582" s="74">
        <f t="shared" si="184"/>
        <v>5033851.7751199994</v>
      </c>
      <c r="AY582" s="75">
        <f t="shared" si="185"/>
        <v>1437831.644088001</v>
      </c>
      <c r="AZ582" s="74">
        <v>0</v>
      </c>
      <c r="BA582" s="74">
        <v>0</v>
      </c>
      <c r="BB582" s="74">
        <v>0</v>
      </c>
      <c r="BC582" s="79">
        <v>0</v>
      </c>
      <c r="BD582" s="79">
        <v>0</v>
      </c>
      <c r="BE582" s="79">
        <v>0</v>
      </c>
      <c r="BF582" s="77">
        <v>0</v>
      </c>
      <c r="BG582" s="344">
        <f t="shared" si="186"/>
        <v>6471683.4192080004</v>
      </c>
      <c r="BH582" s="187">
        <f t="shared" si="187"/>
        <v>68095979</v>
      </c>
      <c r="BJ582" s="50">
        <v>13380</v>
      </c>
      <c r="BK582" s="50" t="s">
        <v>3911</v>
      </c>
      <c r="BM582" s="50">
        <f t="shared" si="188"/>
        <v>0</v>
      </c>
    </row>
    <row r="583" spans="1:65" s="50" customFormat="1" ht="24" customHeight="1" x14ac:dyDescent="0.2">
      <c r="A583" s="181">
        <f t="shared" si="190"/>
        <v>2655495</v>
      </c>
      <c r="B583" s="296">
        <v>748</v>
      </c>
      <c r="C583" s="264">
        <v>547</v>
      </c>
      <c r="D583" s="297">
        <v>13381</v>
      </c>
      <c r="E583" s="241" t="s">
        <v>916</v>
      </c>
      <c r="F583" s="242" t="s">
        <v>1887</v>
      </c>
      <c r="G583" s="285" t="s">
        <v>137</v>
      </c>
      <c r="H583" s="272" t="s">
        <v>1871</v>
      </c>
      <c r="I583" s="292" t="s">
        <v>3141</v>
      </c>
      <c r="J583" s="64" t="s">
        <v>1888</v>
      </c>
      <c r="K583" s="64" t="s">
        <v>1889</v>
      </c>
      <c r="L583" s="64" t="s">
        <v>1871</v>
      </c>
      <c r="M583" s="290" t="s">
        <v>137</v>
      </c>
      <c r="N583" s="243" t="s">
        <v>2410</v>
      </c>
      <c r="O583" s="64"/>
      <c r="P583" s="89"/>
      <c r="Q583" s="243">
        <v>30</v>
      </c>
      <c r="R583" s="245">
        <v>120</v>
      </c>
      <c r="S583" s="245">
        <v>110</v>
      </c>
      <c r="T583" s="245">
        <v>29.33</v>
      </c>
      <c r="U583" s="89">
        <v>0</v>
      </c>
      <c r="V583" s="260">
        <v>10</v>
      </c>
      <c r="W583" s="98">
        <v>0</v>
      </c>
      <c r="X583" s="83">
        <v>0</v>
      </c>
      <c r="Y583" s="98">
        <v>2</v>
      </c>
      <c r="Z583" s="64">
        <v>2</v>
      </c>
      <c r="AA583" s="315">
        <v>885165</v>
      </c>
      <c r="AB583" s="315">
        <v>46667</v>
      </c>
      <c r="AC583" s="316">
        <f t="shared" ref="AC583:AC646" si="191">AA583+AB583</f>
        <v>931832</v>
      </c>
      <c r="AD583" s="74">
        <v>4500000</v>
      </c>
      <c r="AE583" s="74">
        <v>6000000</v>
      </c>
      <c r="AF583" s="334">
        <f t="shared" ref="AF583:AF646" si="192">(AC583*30)/220*1.4</f>
        <v>177895.19999999998</v>
      </c>
      <c r="AG583" s="112">
        <f t="shared" ref="AG583:AG646" si="193">AA583*Q583</f>
        <v>26554950</v>
      </c>
      <c r="AH583" s="74">
        <f t="shared" ref="AH583:AH646" si="194">AB583*Q583</f>
        <v>1400010</v>
      </c>
      <c r="AI583" s="74">
        <f t="shared" ref="AI583:AI646" si="195">AF583*R583</f>
        <v>21347423.999999996</v>
      </c>
      <c r="AJ583" s="74">
        <f t="shared" ref="AJ583:AJ646" si="196">IF(Q583=31,A583*Z583,(Q583/30)*A583*Z583)</f>
        <v>5310990</v>
      </c>
      <c r="AK583" s="74">
        <f t="shared" ref="AK583:AK646" si="197">IF(Q583=31,AD583,(Q583/30)*AD583)</f>
        <v>4500000</v>
      </c>
      <c r="AL583" s="74">
        <f t="shared" ref="AL583:AL646" si="198">IF(Q583=31,AE583,(Q583/30)*AE583)</f>
        <v>6000000</v>
      </c>
      <c r="AM583" s="74">
        <f t="shared" ref="AM583:AM646" si="199">(AC583*30/220)*35%*S583</f>
        <v>4892117.9999999991</v>
      </c>
      <c r="AN583" s="74">
        <f t="shared" ref="AN583:AN646" si="200">AC583*30/220*1.4*T583</f>
        <v>5217666.2159999991</v>
      </c>
      <c r="AO583" s="74">
        <f t="shared" ref="AO583:AO646" si="201">AC583*U583</f>
        <v>0</v>
      </c>
      <c r="AP583" s="74">
        <f t="shared" ref="AP583:AP646" si="202">200000*V583</f>
        <v>2000000</v>
      </c>
      <c r="AQ583" s="74">
        <v>0</v>
      </c>
      <c r="AR583" s="74">
        <v>0</v>
      </c>
      <c r="AS583" s="74">
        <v>0</v>
      </c>
      <c r="AT583" s="79">
        <v>0</v>
      </c>
      <c r="AU583" s="81">
        <f t="shared" ref="AU583:AU646" si="203">SUM(AG583:AT583)</f>
        <v>77223158.216000006</v>
      </c>
      <c r="AV583" s="112">
        <f t="shared" ref="AV583:AV646" si="204">AU583-(AX583+AP583+AO583+AL583+AK583+AJ583+AT583)</f>
        <v>54378316.440880008</v>
      </c>
      <c r="AW583" s="74">
        <f t="shared" si="189"/>
        <v>71912168.215999991</v>
      </c>
      <c r="AX583" s="74">
        <f t="shared" ref="AX583:AX646" si="205">AW583*7%</f>
        <v>5033851.7751199994</v>
      </c>
      <c r="AY583" s="75">
        <f t="shared" ref="AY583:AY646" si="206">IF(AV583&lt;=40000000,0,IF(AND(AV583&gt;40000000,AV583&lt;=80000000),(AV583-40000000)*10%,IF(AND(AV583&gt;80000000,AV583&lt;=120000000),4000000+(AV583-80000000)*15%,IF(AND(AV583&gt;120000000,AV583&lt;=180000000),10000000+(AV583-120000000)*20%,IF(AND(AV583&gt;180000000,AV583&lt;=240000000),22000000+(AV583-180000000)*25%,IF(AND(AV583&gt;240000000,AV583&lt;=320000000),37000000+(AV583-240000000)*30%,61000000+(AV583-320000000)*35%))))))</f>
        <v>1437831.644088001</v>
      </c>
      <c r="AZ583" s="74">
        <v>0</v>
      </c>
      <c r="BA583" s="74">
        <v>0</v>
      </c>
      <c r="BB583" s="74">
        <v>0</v>
      </c>
      <c r="BC583" s="79">
        <v>0</v>
      </c>
      <c r="BD583" s="79">
        <v>0</v>
      </c>
      <c r="BE583" s="79">
        <v>0</v>
      </c>
      <c r="BF583" s="77">
        <v>0</v>
      </c>
      <c r="BG583" s="344">
        <f t="shared" ref="BG583:BG646" si="207">SUM(AX583:BF583)</f>
        <v>6471683.4192080004</v>
      </c>
      <c r="BH583" s="187">
        <f t="shared" ref="BH583:BH646" si="208">INT(AU583-BG583)</f>
        <v>70751474</v>
      </c>
      <c r="BJ583" s="50">
        <v>13381</v>
      </c>
      <c r="BK583" s="50" t="s">
        <v>3912</v>
      </c>
      <c r="BM583" s="50">
        <f t="shared" si="188"/>
        <v>0</v>
      </c>
    </row>
    <row r="584" spans="1:65" s="50" customFormat="1" ht="24" customHeight="1" x14ac:dyDescent="0.2">
      <c r="A584" s="181">
        <f t="shared" si="190"/>
        <v>2655495</v>
      </c>
      <c r="B584" s="296">
        <v>750</v>
      </c>
      <c r="C584" s="264">
        <v>549</v>
      </c>
      <c r="D584" s="297">
        <v>13382</v>
      </c>
      <c r="E584" s="241" t="s">
        <v>240</v>
      </c>
      <c r="F584" s="242" t="s">
        <v>1890</v>
      </c>
      <c r="G584" s="285" t="s">
        <v>137</v>
      </c>
      <c r="H584" s="272" t="s">
        <v>1871</v>
      </c>
      <c r="I584" s="292" t="s">
        <v>3143</v>
      </c>
      <c r="J584" s="64" t="s">
        <v>1891</v>
      </c>
      <c r="K584" s="64" t="s">
        <v>1892</v>
      </c>
      <c r="L584" s="64" t="s">
        <v>1871</v>
      </c>
      <c r="M584" s="290" t="s">
        <v>137</v>
      </c>
      <c r="N584" s="243" t="s">
        <v>2410</v>
      </c>
      <c r="O584" s="64"/>
      <c r="P584" s="89"/>
      <c r="Q584" s="243">
        <v>30</v>
      </c>
      <c r="R584" s="245">
        <v>120</v>
      </c>
      <c r="S584" s="245">
        <v>110</v>
      </c>
      <c r="T584" s="245">
        <v>29.33</v>
      </c>
      <c r="U584" s="89">
        <v>0</v>
      </c>
      <c r="V584" s="260">
        <v>10</v>
      </c>
      <c r="W584" s="98">
        <v>0</v>
      </c>
      <c r="X584" s="83">
        <v>0</v>
      </c>
      <c r="Y584" s="98">
        <v>1</v>
      </c>
      <c r="Z584" s="64">
        <v>1</v>
      </c>
      <c r="AA584" s="315">
        <v>885165</v>
      </c>
      <c r="AB584" s="315">
        <v>46667</v>
      </c>
      <c r="AC584" s="316">
        <f t="shared" si="191"/>
        <v>931832</v>
      </c>
      <c r="AD584" s="74">
        <v>4500000</v>
      </c>
      <c r="AE584" s="74">
        <v>6000000</v>
      </c>
      <c r="AF584" s="334">
        <f t="shared" si="192"/>
        <v>177895.19999999998</v>
      </c>
      <c r="AG584" s="112">
        <f t="shared" si="193"/>
        <v>26554950</v>
      </c>
      <c r="AH584" s="74">
        <f t="shared" si="194"/>
        <v>1400010</v>
      </c>
      <c r="AI584" s="74">
        <f t="shared" si="195"/>
        <v>21347423.999999996</v>
      </c>
      <c r="AJ584" s="74">
        <f t="shared" si="196"/>
        <v>2655495</v>
      </c>
      <c r="AK584" s="74">
        <f t="shared" si="197"/>
        <v>4500000</v>
      </c>
      <c r="AL584" s="74">
        <f t="shared" si="198"/>
        <v>6000000</v>
      </c>
      <c r="AM584" s="74">
        <f t="shared" si="199"/>
        <v>4892117.9999999991</v>
      </c>
      <c r="AN584" s="74">
        <f t="shared" si="200"/>
        <v>5217666.2159999991</v>
      </c>
      <c r="AO584" s="74">
        <f t="shared" si="201"/>
        <v>0</v>
      </c>
      <c r="AP584" s="74">
        <f t="shared" si="202"/>
        <v>2000000</v>
      </c>
      <c r="AQ584" s="74">
        <v>0</v>
      </c>
      <c r="AR584" s="74">
        <v>0</v>
      </c>
      <c r="AS584" s="74">
        <v>0</v>
      </c>
      <c r="AT584" s="79">
        <v>0</v>
      </c>
      <c r="AU584" s="81">
        <f t="shared" si="203"/>
        <v>74567663.216000006</v>
      </c>
      <c r="AV584" s="112">
        <f t="shared" si="204"/>
        <v>54378316.440880008</v>
      </c>
      <c r="AW584" s="74">
        <f t="shared" si="189"/>
        <v>71912168.215999991</v>
      </c>
      <c r="AX584" s="74">
        <f t="shared" si="205"/>
        <v>5033851.7751199994</v>
      </c>
      <c r="AY584" s="75">
        <f t="shared" si="206"/>
        <v>1437831.644088001</v>
      </c>
      <c r="AZ584" s="74">
        <v>0</v>
      </c>
      <c r="BA584" s="74">
        <v>0</v>
      </c>
      <c r="BB584" s="74">
        <v>0</v>
      </c>
      <c r="BC584" s="79">
        <v>0</v>
      </c>
      <c r="BD584" s="79">
        <v>0</v>
      </c>
      <c r="BE584" s="79">
        <v>0</v>
      </c>
      <c r="BF584" s="77">
        <v>0</v>
      </c>
      <c r="BG584" s="344">
        <f t="shared" si="207"/>
        <v>6471683.4192080004</v>
      </c>
      <c r="BH584" s="187">
        <f t="shared" si="208"/>
        <v>68095979</v>
      </c>
      <c r="BJ584" s="50">
        <v>13382</v>
      </c>
      <c r="BK584" s="50" t="s">
        <v>3913</v>
      </c>
      <c r="BM584" s="50">
        <f t="shared" ref="BM584:BM647" si="209">D584-BJ584</f>
        <v>0</v>
      </c>
    </row>
    <row r="585" spans="1:65" s="50" customFormat="1" ht="24" customHeight="1" x14ac:dyDescent="0.5">
      <c r="A585" s="181">
        <f t="shared" si="190"/>
        <v>2655495</v>
      </c>
      <c r="B585" s="296">
        <v>745</v>
      </c>
      <c r="C585" s="264">
        <v>544</v>
      </c>
      <c r="D585" s="297">
        <v>13383</v>
      </c>
      <c r="E585" s="241" t="s">
        <v>270</v>
      </c>
      <c r="F585" s="242" t="s">
        <v>1893</v>
      </c>
      <c r="G585" s="285" t="s">
        <v>137</v>
      </c>
      <c r="H585" s="272" t="s">
        <v>1871</v>
      </c>
      <c r="I585" s="426" t="s">
        <v>3138</v>
      </c>
      <c r="J585" s="64" t="s">
        <v>1894</v>
      </c>
      <c r="K585" s="64" t="s">
        <v>1895</v>
      </c>
      <c r="L585" s="64" t="s">
        <v>1871</v>
      </c>
      <c r="M585" s="290" t="s">
        <v>137</v>
      </c>
      <c r="N585" s="98"/>
      <c r="O585" s="64"/>
      <c r="P585" s="244" t="s">
        <v>2410</v>
      </c>
      <c r="Q585" s="243">
        <v>30</v>
      </c>
      <c r="R585" s="245">
        <v>120</v>
      </c>
      <c r="S585" s="245">
        <v>220</v>
      </c>
      <c r="T585" s="245">
        <v>29.33</v>
      </c>
      <c r="U585" s="89">
        <v>0</v>
      </c>
      <c r="V585" s="260">
        <v>14</v>
      </c>
      <c r="W585" s="98">
        <v>0</v>
      </c>
      <c r="X585" s="83">
        <v>0</v>
      </c>
      <c r="Y585" s="98">
        <v>0</v>
      </c>
      <c r="Z585" s="64">
        <v>0</v>
      </c>
      <c r="AA585" s="315">
        <v>885165</v>
      </c>
      <c r="AB585" s="315">
        <v>46667</v>
      </c>
      <c r="AC585" s="316">
        <f t="shared" si="191"/>
        <v>931832</v>
      </c>
      <c r="AD585" s="74">
        <v>4500000</v>
      </c>
      <c r="AE585" s="74">
        <v>6000000</v>
      </c>
      <c r="AF585" s="334">
        <f t="shared" si="192"/>
        <v>177895.19999999998</v>
      </c>
      <c r="AG585" s="112">
        <f t="shared" si="193"/>
        <v>26554950</v>
      </c>
      <c r="AH585" s="74">
        <f t="shared" si="194"/>
        <v>1400010</v>
      </c>
      <c r="AI585" s="74">
        <f t="shared" si="195"/>
        <v>21347423.999999996</v>
      </c>
      <c r="AJ585" s="74">
        <f t="shared" si="196"/>
        <v>0</v>
      </c>
      <c r="AK585" s="74">
        <f t="shared" si="197"/>
        <v>4500000</v>
      </c>
      <c r="AL585" s="74">
        <f t="shared" si="198"/>
        <v>6000000</v>
      </c>
      <c r="AM585" s="74">
        <f t="shared" si="199"/>
        <v>9784235.9999999981</v>
      </c>
      <c r="AN585" s="74">
        <f t="shared" si="200"/>
        <v>5217666.2159999991</v>
      </c>
      <c r="AO585" s="74">
        <f t="shared" si="201"/>
        <v>0</v>
      </c>
      <c r="AP585" s="74">
        <f t="shared" si="202"/>
        <v>2800000</v>
      </c>
      <c r="AQ585" s="74">
        <v>0</v>
      </c>
      <c r="AR585" s="74">
        <v>0</v>
      </c>
      <c r="AS585" s="74">
        <v>0</v>
      </c>
      <c r="AT585" s="79">
        <v>0</v>
      </c>
      <c r="AU585" s="81">
        <f t="shared" si="203"/>
        <v>77604286.216000006</v>
      </c>
      <c r="AV585" s="112">
        <f t="shared" si="204"/>
        <v>58871986.18088001</v>
      </c>
      <c r="AW585" s="74">
        <f t="shared" si="189"/>
        <v>77604286.215999991</v>
      </c>
      <c r="AX585" s="74">
        <f t="shared" si="205"/>
        <v>5432300.0351200001</v>
      </c>
      <c r="AY585" s="75">
        <f t="shared" si="206"/>
        <v>1887198.6180880012</v>
      </c>
      <c r="AZ585" s="74">
        <v>0</v>
      </c>
      <c r="BA585" s="74">
        <v>0</v>
      </c>
      <c r="BB585" s="74">
        <v>0</v>
      </c>
      <c r="BC585" s="79">
        <v>0</v>
      </c>
      <c r="BD585" s="79">
        <v>0</v>
      </c>
      <c r="BE585" s="79">
        <v>0</v>
      </c>
      <c r="BF585" s="77">
        <v>0</v>
      </c>
      <c r="BG585" s="344">
        <f t="shared" si="207"/>
        <v>7319498.6532080015</v>
      </c>
      <c r="BH585" s="187">
        <f t="shared" si="208"/>
        <v>70284787</v>
      </c>
      <c r="BJ585" s="50">
        <v>13383</v>
      </c>
      <c r="BK585" s="50" t="s">
        <v>3914</v>
      </c>
      <c r="BM585" s="50">
        <f t="shared" si="209"/>
        <v>0</v>
      </c>
    </row>
    <row r="586" spans="1:65" s="50" customFormat="1" ht="24" customHeight="1" x14ac:dyDescent="0.2">
      <c r="A586" s="181">
        <f t="shared" si="190"/>
        <v>2655495</v>
      </c>
      <c r="B586" s="296">
        <v>752</v>
      </c>
      <c r="C586" s="264">
        <v>551</v>
      </c>
      <c r="D586" s="297">
        <v>13384</v>
      </c>
      <c r="E586" s="241" t="s">
        <v>158</v>
      </c>
      <c r="F586" s="242" t="s">
        <v>868</v>
      </c>
      <c r="G586" s="285" t="s">
        <v>137</v>
      </c>
      <c r="H586" s="272" t="s">
        <v>1871</v>
      </c>
      <c r="I586" s="292" t="s">
        <v>3145</v>
      </c>
      <c r="J586" s="64" t="s">
        <v>1896</v>
      </c>
      <c r="K586" s="64" t="s">
        <v>1897</v>
      </c>
      <c r="L586" s="64" t="s">
        <v>1871</v>
      </c>
      <c r="M586" s="290" t="s">
        <v>137</v>
      </c>
      <c r="N586" s="245" t="s">
        <v>2410</v>
      </c>
      <c r="O586" s="64"/>
      <c r="P586" s="89"/>
      <c r="Q586" s="243">
        <v>30</v>
      </c>
      <c r="R586" s="245">
        <v>120</v>
      </c>
      <c r="S586" s="245">
        <v>110</v>
      </c>
      <c r="T586" s="245">
        <v>29.33</v>
      </c>
      <c r="U586" s="89">
        <v>0</v>
      </c>
      <c r="V586" s="260">
        <v>21</v>
      </c>
      <c r="W586" s="98">
        <v>0</v>
      </c>
      <c r="X586" s="83">
        <v>0</v>
      </c>
      <c r="Y586" s="98">
        <v>2</v>
      </c>
      <c r="Z586" s="64">
        <v>2</v>
      </c>
      <c r="AA586" s="315">
        <v>885165</v>
      </c>
      <c r="AB586" s="315">
        <v>46667</v>
      </c>
      <c r="AC586" s="316">
        <f t="shared" si="191"/>
        <v>931832</v>
      </c>
      <c r="AD586" s="74">
        <v>4500000</v>
      </c>
      <c r="AE586" s="74">
        <v>6000000</v>
      </c>
      <c r="AF586" s="334">
        <f t="shared" si="192"/>
        <v>177895.19999999998</v>
      </c>
      <c r="AG586" s="112">
        <f t="shared" si="193"/>
        <v>26554950</v>
      </c>
      <c r="AH586" s="74">
        <f t="shared" si="194"/>
        <v>1400010</v>
      </c>
      <c r="AI586" s="74">
        <f t="shared" si="195"/>
        <v>21347423.999999996</v>
      </c>
      <c r="AJ586" s="74">
        <f t="shared" si="196"/>
        <v>5310990</v>
      </c>
      <c r="AK586" s="74">
        <f t="shared" si="197"/>
        <v>4500000</v>
      </c>
      <c r="AL586" s="74">
        <f t="shared" si="198"/>
        <v>6000000</v>
      </c>
      <c r="AM586" s="74">
        <f t="shared" si="199"/>
        <v>4892117.9999999991</v>
      </c>
      <c r="AN586" s="74">
        <f t="shared" si="200"/>
        <v>5217666.2159999991</v>
      </c>
      <c r="AO586" s="74">
        <f t="shared" si="201"/>
        <v>0</v>
      </c>
      <c r="AP586" s="74">
        <f t="shared" si="202"/>
        <v>4200000</v>
      </c>
      <c r="AQ586" s="74">
        <v>0</v>
      </c>
      <c r="AR586" s="74">
        <v>0</v>
      </c>
      <c r="AS586" s="74">
        <v>0</v>
      </c>
      <c r="AT586" s="79">
        <v>0</v>
      </c>
      <c r="AU586" s="81">
        <f t="shared" si="203"/>
        <v>79423158.216000006</v>
      </c>
      <c r="AV586" s="112">
        <f t="shared" si="204"/>
        <v>54224316.440880008</v>
      </c>
      <c r="AW586" s="74">
        <f t="shared" si="189"/>
        <v>74112168.215999991</v>
      </c>
      <c r="AX586" s="74">
        <f t="shared" si="205"/>
        <v>5187851.7751199994</v>
      </c>
      <c r="AY586" s="75">
        <f t="shared" si="206"/>
        <v>1422431.644088001</v>
      </c>
      <c r="AZ586" s="74">
        <v>0</v>
      </c>
      <c r="BA586" s="74">
        <v>0</v>
      </c>
      <c r="BB586" s="74">
        <v>0</v>
      </c>
      <c r="BC586" s="79">
        <v>0</v>
      </c>
      <c r="BD586" s="79">
        <v>0</v>
      </c>
      <c r="BE586" s="79">
        <v>0</v>
      </c>
      <c r="BF586" s="77">
        <v>0</v>
      </c>
      <c r="BG586" s="344">
        <f t="shared" si="207"/>
        <v>6610283.4192080004</v>
      </c>
      <c r="BH586" s="187">
        <f t="shared" si="208"/>
        <v>72812874</v>
      </c>
      <c r="BJ586" s="50">
        <v>13384</v>
      </c>
      <c r="BK586" s="50" t="s">
        <v>3915</v>
      </c>
      <c r="BM586" s="50">
        <f t="shared" si="209"/>
        <v>0</v>
      </c>
    </row>
    <row r="587" spans="1:65" s="50" customFormat="1" ht="24" customHeight="1" x14ac:dyDescent="0.2">
      <c r="A587" s="181">
        <f t="shared" si="190"/>
        <v>2655495</v>
      </c>
      <c r="B587" s="296">
        <v>743</v>
      </c>
      <c r="C587" s="264">
        <v>542</v>
      </c>
      <c r="D587" s="297">
        <v>13385</v>
      </c>
      <c r="E587" s="241" t="s">
        <v>500</v>
      </c>
      <c r="F587" s="242" t="s">
        <v>1898</v>
      </c>
      <c r="G587" s="285" t="s">
        <v>137</v>
      </c>
      <c r="H587" s="272" t="s">
        <v>1871</v>
      </c>
      <c r="I587" s="292" t="s">
        <v>3136</v>
      </c>
      <c r="J587" s="64" t="s">
        <v>1899</v>
      </c>
      <c r="K587" s="64" t="s">
        <v>1900</v>
      </c>
      <c r="L587" s="64" t="s">
        <v>1871</v>
      </c>
      <c r="M587" s="290" t="s">
        <v>137</v>
      </c>
      <c r="N587" s="98"/>
      <c r="O587" s="64"/>
      <c r="P587" s="244" t="s">
        <v>2410</v>
      </c>
      <c r="Q587" s="243">
        <v>30</v>
      </c>
      <c r="R587" s="245">
        <v>120</v>
      </c>
      <c r="S587" s="245">
        <v>220</v>
      </c>
      <c r="T587" s="245">
        <v>29.33</v>
      </c>
      <c r="U587" s="89">
        <v>0</v>
      </c>
      <c r="V587" s="260">
        <v>10</v>
      </c>
      <c r="W587" s="98">
        <v>0</v>
      </c>
      <c r="X587" s="83">
        <v>0</v>
      </c>
      <c r="Y587" s="98">
        <v>2</v>
      </c>
      <c r="Z587" s="64">
        <v>2</v>
      </c>
      <c r="AA587" s="315">
        <v>885165</v>
      </c>
      <c r="AB587" s="315">
        <v>46667</v>
      </c>
      <c r="AC587" s="316">
        <f t="shared" si="191"/>
        <v>931832</v>
      </c>
      <c r="AD587" s="74">
        <v>4500000</v>
      </c>
      <c r="AE587" s="74">
        <v>6000000</v>
      </c>
      <c r="AF587" s="334">
        <f t="shared" si="192"/>
        <v>177895.19999999998</v>
      </c>
      <c r="AG587" s="112">
        <f t="shared" si="193"/>
        <v>26554950</v>
      </c>
      <c r="AH587" s="74">
        <f t="shared" si="194"/>
        <v>1400010</v>
      </c>
      <c r="AI587" s="74">
        <f t="shared" si="195"/>
        <v>21347423.999999996</v>
      </c>
      <c r="AJ587" s="74">
        <f t="shared" si="196"/>
        <v>5310990</v>
      </c>
      <c r="AK587" s="74">
        <f t="shared" si="197"/>
        <v>4500000</v>
      </c>
      <c r="AL587" s="74">
        <f t="shared" si="198"/>
        <v>6000000</v>
      </c>
      <c r="AM587" s="74">
        <f t="shared" si="199"/>
        <v>9784235.9999999981</v>
      </c>
      <c r="AN587" s="74">
        <f t="shared" si="200"/>
        <v>5217666.2159999991</v>
      </c>
      <c r="AO587" s="74">
        <f t="shared" si="201"/>
        <v>0</v>
      </c>
      <c r="AP587" s="74">
        <f t="shared" si="202"/>
        <v>2000000</v>
      </c>
      <c r="AQ587" s="74">
        <v>0</v>
      </c>
      <c r="AR587" s="74">
        <v>0</v>
      </c>
      <c r="AS587" s="74">
        <v>0</v>
      </c>
      <c r="AT587" s="79">
        <v>0</v>
      </c>
      <c r="AU587" s="81">
        <f t="shared" si="203"/>
        <v>82115276.216000006</v>
      </c>
      <c r="AV587" s="112">
        <f t="shared" si="204"/>
        <v>58927986.18088001</v>
      </c>
      <c r="AW587" s="74">
        <f t="shared" si="189"/>
        <v>76804286.215999991</v>
      </c>
      <c r="AX587" s="74">
        <f t="shared" si="205"/>
        <v>5376300.0351200001</v>
      </c>
      <c r="AY587" s="75">
        <f t="shared" si="206"/>
        <v>1892798.6180880012</v>
      </c>
      <c r="AZ587" s="74">
        <v>0</v>
      </c>
      <c r="BA587" s="74">
        <v>0</v>
      </c>
      <c r="BB587" s="74">
        <v>0</v>
      </c>
      <c r="BC587" s="79">
        <v>0</v>
      </c>
      <c r="BD587" s="79">
        <v>0</v>
      </c>
      <c r="BE587" s="79">
        <v>0</v>
      </c>
      <c r="BF587" s="77">
        <v>0</v>
      </c>
      <c r="BG587" s="344">
        <f t="shared" si="207"/>
        <v>7269098.6532080015</v>
      </c>
      <c r="BH587" s="187">
        <f t="shared" si="208"/>
        <v>74846177</v>
      </c>
      <c r="BJ587" s="50">
        <v>13385</v>
      </c>
      <c r="BK587" s="50" t="s">
        <v>3916</v>
      </c>
      <c r="BM587" s="50">
        <f t="shared" si="209"/>
        <v>0</v>
      </c>
    </row>
    <row r="588" spans="1:65" s="50" customFormat="1" ht="24" customHeight="1" x14ac:dyDescent="0.2">
      <c r="A588" s="181">
        <f t="shared" si="190"/>
        <v>2655495</v>
      </c>
      <c r="B588" s="296">
        <v>746</v>
      </c>
      <c r="C588" s="264">
        <v>545</v>
      </c>
      <c r="D588" s="297">
        <v>13386</v>
      </c>
      <c r="E588" s="241" t="s">
        <v>158</v>
      </c>
      <c r="F588" s="242" t="s">
        <v>1901</v>
      </c>
      <c r="G588" s="285" t="s">
        <v>137</v>
      </c>
      <c r="H588" s="272" t="s">
        <v>1871</v>
      </c>
      <c r="I588" s="292" t="s">
        <v>3139</v>
      </c>
      <c r="J588" s="64" t="s">
        <v>1902</v>
      </c>
      <c r="K588" s="64" t="s">
        <v>1903</v>
      </c>
      <c r="L588" s="64" t="s">
        <v>1871</v>
      </c>
      <c r="M588" s="290" t="s">
        <v>137</v>
      </c>
      <c r="N588" s="243" t="s">
        <v>2410</v>
      </c>
      <c r="O588" s="64"/>
      <c r="P588" s="89"/>
      <c r="Q588" s="243">
        <v>30</v>
      </c>
      <c r="R588" s="245">
        <v>120</v>
      </c>
      <c r="S588" s="245">
        <v>110</v>
      </c>
      <c r="T588" s="245">
        <v>29.33</v>
      </c>
      <c r="U588" s="89">
        <v>0</v>
      </c>
      <c r="V588" s="260">
        <v>10</v>
      </c>
      <c r="W588" s="98">
        <v>0</v>
      </c>
      <c r="X588" s="83">
        <v>0</v>
      </c>
      <c r="Y588" s="98">
        <v>1</v>
      </c>
      <c r="Z588" s="64">
        <v>1</v>
      </c>
      <c r="AA588" s="315">
        <v>885165</v>
      </c>
      <c r="AB588" s="315">
        <v>46667</v>
      </c>
      <c r="AC588" s="316">
        <f t="shared" si="191"/>
        <v>931832</v>
      </c>
      <c r="AD588" s="74">
        <v>4500000</v>
      </c>
      <c r="AE588" s="74">
        <v>6000000</v>
      </c>
      <c r="AF588" s="334">
        <f t="shared" si="192"/>
        <v>177895.19999999998</v>
      </c>
      <c r="AG588" s="112">
        <f t="shared" si="193"/>
        <v>26554950</v>
      </c>
      <c r="AH588" s="74">
        <f t="shared" si="194"/>
        <v>1400010</v>
      </c>
      <c r="AI588" s="74">
        <f t="shared" si="195"/>
        <v>21347423.999999996</v>
      </c>
      <c r="AJ588" s="74">
        <f t="shared" si="196"/>
        <v>2655495</v>
      </c>
      <c r="AK588" s="74">
        <f t="shared" si="197"/>
        <v>4500000</v>
      </c>
      <c r="AL588" s="74">
        <f t="shared" si="198"/>
        <v>6000000</v>
      </c>
      <c r="AM588" s="74">
        <f t="shared" si="199"/>
        <v>4892117.9999999991</v>
      </c>
      <c r="AN588" s="74">
        <f t="shared" si="200"/>
        <v>5217666.2159999991</v>
      </c>
      <c r="AO588" s="74">
        <f t="shared" si="201"/>
        <v>0</v>
      </c>
      <c r="AP588" s="74">
        <f t="shared" si="202"/>
        <v>2000000</v>
      </c>
      <c r="AQ588" s="74">
        <v>0</v>
      </c>
      <c r="AR588" s="74">
        <v>0</v>
      </c>
      <c r="AS588" s="74">
        <v>0</v>
      </c>
      <c r="AT588" s="79">
        <v>0</v>
      </c>
      <c r="AU588" s="81">
        <f t="shared" si="203"/>
        <v>74567663.216000006</v>
      </c>
      <c r="AV588" s="112">
        <f t="shared" si="204"/>
        <v>54378316.440880008</v>
      </c>
      <c r="AW588" s="74">
        <f t="shared" si="189"/>
        <v>71912168.215999991</v>
      </c>
      <c r="AX588" s="74">
        <f t="shared" si="205"/>
        <v>5033851.7751199994</v>
      </c>
      <c r="AY588" s="75">
        <f t="shared" si="206"/>
        <v>1437831.644088001</v>
      </c>
      <c r="AZ588" s="74">
        <v>0</v>
      </c>
      <c r="BA588" s="74">
        <v>0</v>
      </c>
      <c r="BB588" s="74">
        <v>0</v>
      </c>
      <c r="BC588" s="79">
        <v>0</v>
      </c>
      <c r="BD588" s="79">
        <v>0</v>
      </c>
      <c r="BE588" s="79">
        <v>0</v>
      </c>
      <c r="BF588" s="77">
        <v>0</v>
      </c>
      <c r="BG588" s="344">
        <f t="shared" si="207"/>
        <v>6471683.4192080004</v>
      </c>
      <c r="BH588" s="187">
        <f t="shared" si="208"/>
        <v>68095979</v>
      </c>
      <c r="BJ588" s="50">
        <v>13386</v>
      </c>
      <c r="BK588" s="50" t="s">
        <v>3917</v>
      </c>
      <c r="BM588" s="50">
        <f t="shared" si="209"/>
        <v>0</v>
      </c>
    </row>
    <row r="589" spans="1:65" s="50" customFormat="1" ht="24" customHeight="1" x14ac:dyDescent="0.2">
      <c r="A589" s="181">
        <f t="shared" si="190"/>
        <v>2655495</v>
      </c>
      <c r="B589" s="296">
        <v>175</v>
      </c>
      <c r="C589" s="264">
        <v>184</v>
      </c>
      <c r="D589" s="297">
        <v>13387</v>
      </c>
      <c r="E589" s="251" t="s">
        <v>1904</v>
      </c>
      <c r="F589" s="252" t="s">
        <v>1905</v>
      </c>
      <c r="G589" s="251" t="s">
        <v>87</v>
      </c>
      <c r="H589" s="272" t="s">
        <v>1906</v>
      </c>
      <c r="I589" s="292" t="s">
        <v>2617</v>
      </c>
      <c r="J589" s="64">
        <v>3962601783</v>
      </c>
      <c r="K589" s="64" t="s">
        <v>1907</v>
      </c>
      <c r="L589" s="64" t="s">
        <v>1906</v>
      </c>
      <c r="M589" s="290" t="s">
        <v>2380</v>
      </c>
      <c r="N589" s="98"/>
      <c r="O589" s="64"/>
      <c r="P589" s="89"/>
      <c r="Q589" s="253">
        <v>30</v>
      </c>
      <c r="R589" s="254">
        <v>141</v>
      </c>
      <c r="S589" s="64">
        <v>0</v>
      </c>
      <c r="T589" s="64">
        <v>0</v>
      </c>
      <c r="U589" s="89">
        <v>0</v>
      </c>
      <c r="V589" s="258">
        <v>25</v>
      </c>
      <c r="W589" s="98">
        <v>0</v>
      </c>
      <c r="X589" s="83">
        <v>0</v>
      </c>
      <c r="Y589" s="98">
        <v>0</v>
      </c>
      <c r="Z589" s="64">
        <v>0</v>
      </c>
      <c r="AA589" s="323">
        <v>1477052</v>
      </c>
      <c r="AB589" s="323">
        <v>46667</v>
      </c>
      <c r="AC589" s="324">
        <f t="shared" si="191"/>
        <v>1523719</v>
      </c>
      <c r="AD589" s="74">
        <v>4500000</v>
      </c>
      <c r="AE589" s="74">
        <v>6000000</v>
      </c>
      <c r="AF589" s="334">
        <f t="shared" si="192"/>
        <v>290891.80909090908</v>
      </c>
      <c r="AG589" s="112">
        <f t="shared" si="193"/>
        <v>44311560</v>
      </c>
      <c r="AH589" s="74">
        <f t="shared" si="194"/>
        <v>1400010</v>
      </c>
      <c r="AI589" s="74">
        <f t="shared" si="195"/>
        <v>41015745.081818178</v>
      </c>
      <c r="AJ589" s="74">
        <f t="shared" si="196"/>
        <v>0</v>
      </c>
      <c r="AK589" s="74">
        <f t="shared" si="197"/>
        <v>4500000</v>
      </c>
      <c r="AL589" s="74">
        <f t="shared" si="198"/>
        <v>6000000</v>
      </c>
      <c r="AM589" s="74">
        <f t="shared" si="199"/>
        <v>0</v>
      </c>
      <c r="AN589" s="74">
        <f t="shared" si="200"/>
        <v>0</v>
      </c>
      <c r="AO589" s="74">
        <f t="shared" si="201"/>
        <v>0</v>
      </c>
      <c r="AP589" s="74">
        <f t="shared" si="202"/>
        <v>5000000</v>
      </c>
      <c r="AQ589" s="74">
        <v>0</v>
      </c>
      <c r="AR589" s="74">
        <v>0</v>
      </c>
      <c r="AS589" s="74">
        <v>0</v>
      </c>
      <c r="AT589" s="79">
        <v>0</v>
      </c>
      <c r="AU589" s="81">
        <f t="shared" si="203"/>
        <v>102227315.08181818</v>
      </c>
      <c r="AV589" s="112">
        <f t="shared" si="204"/>
        <v>79571403.026090905</v>
      </c>
      <c r="AW589" s="74">
        <f t="shared" si="189"/>
        <v>102227315.08181818</v>
      </c>
      <c r="AX589" s="74">
        <f t="shared" si="205"/>
        <v>7155912.0557272732</v>
      </c>
      <c r="AY589" s="75">
        <f t="shared" si="206"/>
        <v>3957140.3026090907</v>
      </c>
      <c r="AZ589" s="74">
        <v>0</v>
      </c>
      <c r="BA589" s="74">
        <v>0</v>
      </c>
      <c r="BB589" s="74">
        <v>0</v>
      </c>
      <c r="BC589" s="79">
        <v>0</v>
      </c>
      <c r="BD589" s="79">
        <v>0</v>
      </c>
      <c r="BE589" s="79">
        <v>0</v>
      </c>
      <c r="BF589" s="77">
        <v>0</v>
      </c>
      <c r="BG589" s="344">
        <f t="shared" si="207"/>
        <v>11113052.358336363</v>
      </c>
      <c r="BH589" s="187">
        <f t="shared" si="208"/>
        <v>91114262</v>
      </c>
      <c r="BJ589" s="50">
        <v>13387</v>
      </c>
      <c r="BK589" s="50" t="s">
        <v>3918</v>
      </c>
      <c r="BM589" s="50">
        <f t="shared" si="209"/>
        <v>0</v>
      </c>
    </row>
    <row r="590" spans="1:65" s="50" customFormat="1" ht="24" customHeight="1" x14ac:dyDescent="0.2">
      <c r="A590" s="181">
        <f t="shared" si="190"/>
        <v>2655495</v>
      </c>
      <c r="B590" s="296">
        <v>176</v>
      </c>
      <c r="C590" s="264">
        <v>185</v>
      </c>
      <c r="D590" s="297">
        <v>13388</v>
      </c>
      <c r="E590" s="251" t="s">
        <v>1908</v>
      </c>
      <c r="F590" s="252" t="s">
        <v>1909</v>
      </c>
      <c r="G590" s="251" t="s">
        <v>87</v>
      </c>
      <c r="H590" s="272" t="s">
        <v>1906</v>
      </c>
      <c r="I590" s="292" t="s">
        <v>3270</v>
      </c>
      <c r="J590" s="64">
        <v>3341561846</v>
      </c>
      <c r="K590" s="64" t="s">
        <v>1910</v>
      </c>
      <c r="L590" s="64" t="s">
        <v>1906</v>
      </c>
      <c r="M590" s="290" t="s">
        <v>2380</v>
      </c>
      <c r="N590" s="98"/>
      <c r="O590" s="64"/>
      <c r="P590" s="89"/>
      <c r="Q590" s="253">
        <v>30</v>
      </c>
      <c r="R590" s="254">
        <v>90</v>
      </c>
      <c r="S590" s="64">
        <v>0</v>
      </c>
      <c r="T590" s="64">
        <v>0</v>
      </c>
      <c r="U590" s="89">
        <v>0</v>
      </c>
      <c r="V590" s="258">
        <v>22</v>
      </c>
      <c r="W590" s="98">
        <v>0</v>
      </c>
      <c r="X590" s="83">
        <v>0</v>
      </c>
      <c r="Y590" s="98">
        <v>1</v>
      </c>
      <c r="Z590" s="64">
        <v>1</v>
      </c>
      <c r="AA590" s="323">
        <v>1477052</v>
      </c>
      <c r="AB590" s="323">
        <v>46667</v>
      </c>
      <c r="AC590" s="324">
        <f t="shared" si="191"/>
        <v>1523719</v>
      </c>
      <c r="AD590" s="74">
        <v>4500000</v>
      </c>
      <c r="AE590" s="74">
        <v>6000000</v>
      </c>
      <c r="AF590" s="334">
        <f t="shared" si="192"/>
        <v>290891.80909090908</v>
      </c>
      <c r="AG590" s="112">
        <f t="shared" si="193"/>
        <v>44311560</v>
      </c>
      <c r="AH590" s="74">
        <f t="shared" si="194"/>
        <v>1400010</v>
      </c>
      <c r="AI590" s="74">
        <f t="shared" si="195"/>
        <v>26180262.818181816</v>
      </c>
      <c r="AJ590" s="74">
        <f t="shared" si="196"/>
        <v>2655495</v>
      </c>
      <c r="AK590" s="74">
        <f t="shared" si="197"/>
        <v>4500000</v>
      </c>
      <c r="AL590" s="74">
        <f t="shared" si="198"/>
        <v>6000000</v>
      </c>
      <c r="AM590" s="74">
        <f t="shared" si="199"/>
        <v>0</v>
      </c>
      <c r="AN590" s="74">
        <f t="shared" si="200"/>
        <v>0</v>
      </c>
      <c r="AO590" s="74">
        <f t="shared" si="201"/>
        <v>0</v>
      </c>
      <c r="AP590" s="74">
        <f t="shared" si="202"/>
        <v>4400000</v>
      </c>
      <c r="AQ590" s="74">
        <v>0</v>
      </c>
      <c r="AR590" s="74">
        <v>0</v>
      </c>
      <c r="AS590" s="74">
        <v>0</v>
      </c>
      <c r="AT590" s="79">
        <v>0</v>
      </c>
      <c r="AU590" s="81">
        <f t="shared" si="203"/>
        <v>89447327.818181813</v>
      </c>
      <c r="AV590" s="112">
        <f t="shared" si="204"/>
        <v>65816404.520909086</v>
      </c>
      <c r="AW590" s="74">
        <f t="shared" ref="AW590:AW653" si="210">AG590+AH590+AK590+AL590+AI590+AN590+AM590+AP590</f>
        <v>86791832.818181813</v>
      </c>
      <c r="AX590" s="74">
        <f t="shared" si="205"/>
        <v>6075428.2972727278</v>
      </c>
      <c r="AY590" s="75">
        <f t="shared" si="206"/>
        <v>2581640.4520909088</v>
      </c>
      <c r="AZ590" s="74">
        <v>0</v>
      </c>
      <c r="BA590" s="74">
        <v>0</v>
      </c>
      <c r="BB590" s="74">
        <v>0</v>
      </c>
      <c r="BC590" s="79">
        <v>0</v>
      </c>
      <c r="BD590" s="79">
        <v>0</v>
      </c>
      <c r="BE590" s="79">
        <v>0</v>
      </c>
      <c r="BF590" s="77">
        <v>0</v>
      </c>
      <c r="BG590" s="344">
        <f t="shared" si="207"/>
        <v>8657068.7493636366</v>
      </c>
      <c r="BH590" s="187">
        <f t="shared" si="208"/>
        <v>80790259</v>
      </c>
      <c r="BJ590" s="50">
        <v>13388</v>
      </c>
      <c r="BK590" s="50" t="s">
        <v>3919</v>
      </c>
      <c r="BM590" s="50">
        <f t="shared" si="209"/>
        <v>0</v>
      </c>
    </row>
    <row r="591" spans="1:65" s="50" customFormat="1" ht="24" customHeight="1" x14ac:dyDescent="0.2">
      <c r="A591" s="181">
        <f t="shared" si="190"/>
        <v>2655495</v>
      </c>
      <c r="B591" s="296">
        <v>177</v>
      </c>
      <c r="C591" s="264">
        <v>186</v>
      </c>
      <c r="D591" s="297">
        <v>13389</v>
      </c>
      <c r="E591" s="251" t="s">
        <v>1911</v>
      </c>
      <c r="F591" s="252" t="s">
        <v>1912</v>
      </c>
      <c r="G591" s="251" t="s">
        <v>87</v>
      </c>
      <c r="H591" s="272" t="s">
        <v>1906</v>
      </c>
      <c r="I591" s="292" t="s">
        <v>2618</v>
      </c>
      <c r="J591" s="64">
        <v>3255343313</v>
      </c>
      <c r="K591" s="64" t="s">
        <v>1913</v>
      </c>
      <c r="L591" s="64" t="s">
        <v>1906</v>
      </c>
      <c r="M591" s="290" t="s">
        <v>2380</v>
      </c>
      <c r="N591" s="98"/>
      <c r="O591" s="64"/>
      <c r="P591" s="89"/>
      <c r="Q591" s="253">
        <v>30</v>
      </c>
      <c r="R591" s="254" t="s">
        <v>94</v>
      </c>
      <c r="S591" s="64">
        <v>0</v>
      </c>
      <c r="T591" s="64">
        <v>0</v>
      </c>
      <c r="U591" s="89">
        <v>0</v>
      </c>
      <c r="V591" s="258">
        <v>20</v>
      </c>
      <c r="W591" s="98">
        <v>0</v>
      </c>
      <c r="X591" s="83">
        <v>0</v>
      </c>
      <c r="Y591" s="98">
        <v>1</v>
      </c>
      <c r="Z591" s="64">
        <v>1</v>
      </c>
      <c r="AA591" s="323">
        <v>1477052</v>
      </c>
      <c r="AB591" s="323">
        <v>46667</v>
      </c>
      <c r="AC591" s="324">
        <f t="shared" si="191"/>
        <v>1523719</v>
      </c>
      <c r="AD591" s="74">
        <v>4500000</v>
      </c>
      <c r="AE591" s="74">
        <v>6000000</v>
      </c>
      <c r="AF591" s="334">
        <f t="shared" si="192"/>
        <v>290891.80909090908</v>
      </c>
      <c r="AG591" s="112">
        <f t="shared" si="193"/>
        <v>44311560</v>
      </c>
      <c r="AH591" s="74">
        <f t="shared" si="194"/>
        <v>1400010</v>
      </c>
      <c r="AI591" s="74">
        <f t="shared" si="195"/>
        <v>0</v>
      </c>
      <c r="AJ591" s="74">
        <f t="shared" si="196"/>
        <v>2655495</v>
      </c>
      <c r="AK591" s="74">
        <f t="shared" si="197"/>
        <v>4500000</v>
      </c>
      <c r="AL591" s="74">
        <f t="shared" si="198"/>
        <v>6000000</v>
      </c>
      <c r="AM591" s="74">
        <f t="shared" si="199"/>
        <v>0</v>
      </c>
      <c r="AN591" s="74">
        <f t="shared" si="200"/>
        <v>0</v>
      </c>
      <c r="AO591" s="74">
        <f t="shared" si="201"/>
        <v>0</v>
      </c>
      <c r="AP591" s="74">
        <f t="shared" si="202"/>
        <v>4000000</v>
      </c>
      <c r="AQ591" s="74">
        <v>0</v>
      </c>
      <c r="AR591" s="74">
        <v>0</v>
      </c>
      <c r="AS591" s="74">
        <v>0</v>
      </c>
      <c r="AT591" s="79">
        <v>0</v>
      </c>
      <c r="AU591" s="81">
        <f t="shared" si="203"/>
        <v>62867065</v>
      </c>
      <c r="AV591" s="112">
        <f t="shared" si="204"/>
        <v>41496760.100000001</v>
      </c>
      <c r="AW591" s="74">
        <f t="shared" si="210"/>
        <v>60211570</v>
      </c>
      <c r="AX591" s="74">
        <f t="shared" si="205"/>
        <v>4214809.9000000004</v>
      </c>
      <c r="AY591" s="75">
        <f t="shared" si="206"/>
        <v>149676.01000000015</v>
      </c>
      <c r="AZ591" s="74">
        <v>0</v>
      </c>
      <c r="BA591" s="74">
        <v>0</v>
      </c>
      <c r="BB591" s="74">
        <v>0</v>
      </c>
      <c r="BC591" s="79">
        <v>0</v>
      </c>
      <c r="BD591" s="79">
        <v>0</v>
      </c>
      <c r="BE591" s="79">
        <v>0</v>
      </c>
      <c r="BF591" s="77">
        <v>0</v>
      </c>
      <c r="BG591" s="344">
        <f t="shared" si="207"/>
        <v>4364485.91</v>
      </c>
      <c r="BH591" s="187">
        <f t="shared" si="208"/>
        <v>58502579</v>
      </c>
      <c r="BJ591" s="50">
        <v>13389</v>
      </c>
      <c r="BK591" s="50" t="s">
        <v>3920</v>
      </c>
      <c r="BM591" s="50">
        <f t="shared" si="209"/>
        <v>0</v>
      </c>
    </row>
    <row r="592" spans="1:65" s="50" customFormat="1" ht="24" customHeight="1" x14ac:dyDescent="0.2">
      <c r="A592" s="181">
        <f t="shared" si="190"/>
        <v>2655495</v>
      </c>
      <c r="B592" s="296">
        <v>179</v>
      </c>
      <c r="C592" s="264">
        <v>188</v>
      </c>
      <c r="D592" s="297">
        <v>13390</v>
      </c>
      <c r="E592" s="251" t="s">
        <v>378</v>
      </c>
      <c r="F592" s="252" t="s">
        <v>1914</v>
      </c>
      <c r="G592" s="251" t="s">
        <v>87</v>
      </c>
      <c r="H592" s="272" t="s">
        <v>1906</v>
      </c>
      <c r="I592" s="292" t="s">
        <v>2619</v>
      </c>
      <c r="J592" s="64">
        <v>3241174794</v>
      </c>
      <c r="K592" s="64" t="s">
        <v>1915</v>
      </c>
      <c r="L592" s="64" t="s">
        <v>1906</v>
      </c>
      <c r="M592" s="290" t="s">
        <v>2380</v>
      </c>
      <c r="N592" s="98"/>
      <c r="O592" s="64"/>
      <c r="P592" s="89"/>
      <c r="Q592" s="253">
        <v>30</v>
      </c>
      <c r="R592" s="254">
        <v>43</v>
      </c>
      <c r="S592" s="64">
        <v>0</v>
      </c>
      <c r="T592" s="64">
        <v>0</v>
      </c>
      <c r="U592" s="298">
        <f>1+1+1+1</f>
        <v>4</v>
      </c>
      <c r="V592" s="259">
        <v>14</v>
      </c>
      <c r="W592" s="98">
        <v>0</v>
      </c>
      <c r="X592" s="83">
        <v>0</v>
      </c>
      <c r="Y592" s="98">
        <v>0</v>
      </c>
      <c r="Z592" s="64">
        <v>0</v>
      </c>
      <c r="AA592" s="323">
        <v>1477052</v>
      </c>
      <c r="AB592" s="323">
        <v>46667</v>
      </c>
      <c r="AC592" s="324">
        <f t="shared" si="191"/>
        <v>1523719</v>
      </c>
      <c r="AD592" s="74">
        <v>4500000</v>
      </c>
      <c r="AE592" s="74">
        <v>6000000</v>
      </c>
      <c r="AF592" s="334">
        <f t="shared" si="192"/>
        <v>290891.80909090908</v>
      </c>
      <c r="AG592" s="112">
        <f t="shared" si="193"/>
        <v>44311560</v>
      </c>
      <c r="AH592" s="74">
        <f t="shared" si="194"/>
        <v>1400010</v>
      </c>
      <c r="AI592" s="74">
        <f t="shared" si="195"/>
        <v>12508347.790909091</v>
      </c>
      <c r="AJ592" s="74">
        <f t="shared" si="196"/>
        <v>0</v>
      </c>
      <c r="AK592" s="74">
        <f t="shared" si="197"/>
        <v>4500000</v>
      </c>
      <c r="AL592" s="74">
        <f t="shared" si="198"/>
        <v>6000000</v>
      </c>
      <c r="AM592" s="74">
        <f t="shared" si="199"/>
        <v>0</v>
      </c>
      <c r="AN592" s="74">
        <f t="shared" si="200"/>
        <v>0</v>
      </c>
      <c r="AO592" s="74">
        <f t="shared" si="201"/>
        <v>6094876</v>
      </c>
      <c r="AP592" s="74">
        <f t="shared" si="202"/>
        <v>2800000</v>
      </c>
      <c r="AQ592" s="74">
        <v>0</v>
      </c>
      <c r="AR592" s="74">
        <v>0</v>
      </c>
      <c r="AS592" s="74">
        <v>0</v>
      </c>
      <c r="AT592" s="79">
        <v>0</v>
      </c>
      <c r="AU592" s="81">
        <f t="shared" si="203"/>
        <v>77614793.790909082</v>
      </c>
      <c r="AV592" s="112">
        <f t="shared" si="204"/>
        <v>53213523.545545444</v>
      </c>
      <c r="AW592" s="74">
        <f t="shared" si="210"/>
        <v>71519917.790909097</v>
      </c>
      <c r="AX592" s="74">
        <f t="shared" si="205"/>
        <v>5006394.2453636369</v>
      </c>
      <c r="AY592" s="75">
        <f t="shared" si="206"/>
        <v>1321352.3545545444</v>
      </c>
      <c r="AZ592" s="74">
        <v>0</v>
      </c>
      <c r="BA592" s="74">
        <v>0</v>
      </c>
      <c r="BB592" s="74">
        <v>0</v>
      </c>
      <c r="BC592" s="79">
        <v>0</v>
      </c>
      <c r="BD592" s="79">
        <v>0</v>
      </c>
      <c r="BE592" s="79">
        <v>0</v>
      </c>
      <c r="BF592" s="77">
        <v>0</v>
      </c>
      <c r="BG592" s="344">
        <f t="shared" si="207"/>
        <v>6327746.5999181811</v>
      </c>
      <c r="BH592" s="187">
        <f t="shared" si="208"/>
        <v>71287047</v>
      </c>
      <c r="BJ592" s="50">
        <v>13390</v>
      </c>
      <c r="BK592" s="50" t="s">
        <v>3921</v>
      </c>
      <c r="BM592" s="50">
        <f t="shared" si="209"/>
        <v>0</v>
      </c>
    </row>
    <row r="593" spans="1:65" s="50" customFormat="1" ht="24" customHeight="1" x14ac:dyDescent="0.5">
      <c r="A593" s="181">
        <f t="shared" si="190"/>
        <v>2655495</v>
      </c>
      <c r="B593" s="296">
        <v>178</v>
      </c>
      <c r="C593" s="264">
        <v>187</v>
      </c>
      <c r="D593" s="297">
        <v>13391</v>
      </c>
      <c r="E593" s="251" t="s">
        <v>1916</v>
      </c>
      <c r="F593" s="252" t="s">
        <v>1917</v>
      </c>
      <c r="G593" s="251" t="s">
        <v>87</v>
      </c>
      <c r="H593" s="272" t="s">
        <v>1906</v>
      </c>
      <c r="I593" s="426" t="s">
        <v>3268</v>
      </c>
      <c r="J593" s="64">
        <v>3341384601</v>
      </c>
      <c r="K593" s="64" t="s">
        <v>1918</v>
      </c>
      <c r="L593" s="64" t="s">
        <v>1906</v>
      </c>
      <c r="M593" s="290" t="s">
        <v>2380</v>
      </c>
      <c r="N593" s="98"/>
      <c r="O593" s="64"/>
      <c r="P593" s="89"/>
      <c r="Q593" s="253">
        <v>30</v>
      </c>
      <c r="R593" s="254">
        <v>77</v>
      </c>
      <c r="S593" s="64">
        <v>0</v>
      </c>
      <c r="T593" s="64">
        <v>0</v>
      </c>
      <c r="U593" s="298">
        <f>1</f>
        <v>1</v>
      </c>
      <c r="V593" s="258">
        <v>22</v>
      </c>
      <c r="W593" s="98">
        <v>0</v>
      </c>
      <c r="X593" s="83">
        <v>0</v>
      </c>
      <c r="Y593" s="98">
        <v>0</v>
      </c>
      <c r="Z593" s="64">
        <v>0</v>
      </c>
      <c r="AA593" s="323">
        <v>1477052</v>
      </c>
      <c r="AB593" s="323">
        <v>46667</v>
      </c>
      <c r="AC593" s="324">
        <f t="shared" si="191"/>
        <v>1523719</v>
      </c>
      <c r="AD593" s="74">
        <v>4500000</v>
      </c>
      <c r="AE593" s="74">
        <v>6000000</v>
      </c>
      <c r="AF593" s="334">
        <f t="shared" si="192"/>
        <v>290891.80909090908</v>
      </c>
      <c r="AG593" s="112">
        <f t="shared" si="193"/>
        <v>44311560</v>
      </c>
      <c r="AH593" s="74">
        <f t="shared" si="194"/>
        <v>1400010</v>
      </c>
      <c r="AI593" s="74">
        <f t="shared" si="195"/>
        <v>22398669.300000001</v>
      </c>
      <c r="AJ593" s="74">
        <f t="shared" si="196"/>
        <v>0</v>
      </c>
      <c r="AK593" s="74">
        <f t="shared" si="197"/>
        <v>4500000</v>
      </c>
      <c r="AL593" s="74">
        <f t="shared" si="198"/>
        <v>6000000</v>
      </c>
      <c r="AM593" s="74">
        <f t="shared" si="199"/>
        <v>0</v>
      </c>
      <c r="AN593" s="74">
        <f t="shared" si="200"/>
        <v>0</v>
      </c>
      <c r="AO593" s="74">
        <f t="shared" si="201"/>
        <v>1523719</v>
      </c>
      <c r="AP593" s="74">
        <f t="shared" si="202"/>
        <v>4400000</v>
      </c>
      <c r="AQ593" s="74">
        <v>0</v>
      </c>
      <c r="AR593" s="74">
        <v>0</v>
      </c>
      <c r="AS593" s="74">
        <v>0</v>
      </c>
      <c r="AT593" s="79">
        <v>0</v>
      </c>
      <c r="AU593" s="81">
        <f t="shared" si="203"/>
        <v>84533958.299999997</v>
      </c>
      <c r="AV593" s="112">
        <f t="shared" si="204"/>
        <v>62299522.548999995</v>
      </c>
      <c r="AW593" s="74">
        <f t="shared" si="210"/>
        <v>83010239.299999997</v>
      </c>
      <c r="AX593" s="74">
        <f t="shared" si="205"/>
        <v>5810716.7510000002</v>
      </c>
      <c r="AY593" s="75">
        <f t="shared" si="206"/>
        <v>2229952.2548999996</v>
      </c>
      <c r="AZ593" s="74">
        <v>0</v>
      </c>
      <c r="BA593" s="74">
        <v>0</v>
      </c>
      <c r="BB593" s="74">
        <v>0</v>
      </c>
      <c r="BC593" s="79">
        <v>0</v>
      </c>
      <c r="BD593" s="79">
        <v>0</v>
      </c>
      <c r="BE593" s="79">
        <v>0</v>
      </c>
      <c r="BF593" s="77">
        <v>0</v>
      </c>
      <c r="BG593" s="344">
        <f t="shared" si="207"/>
        <v>8040669.0058999993</v>
      </c>
      <c r="BH593" s="187">
        <f t="shared" si="208"/>
        <v>76493289</v>
      </c>
      <c r="BJ593" s="50">
        <v>13391</v>
      </c>
      <c r="BK593" s="50" t="s">
        <v>3922</v>
      </c>
      <c r="BM593" s="50">
        <f t="shared" si="209"/>
        <v>0</v>
      </c>
    </row>
    <row r="594" spans="1:65" s="50" customFormat="1" ht="24" customHeight="1" x14ac:dyDescent="0.2">
      <c r="A594" s="181">
        <f t="shared" si="190"/>
        <v>2655495</v>
      </c>
      <c r="B594" s="296">
        <v>180</v>
      </c>
      <c r="C594" s="264">
        <v>189</v>
      </c>
      <c r="D594" s="297">
        <v>13392</v>
      </c>
      <c r="E594" s="251" t="s">
        <v>259</v>
      </c>
      <c r="F594" s="252" t="s">
        <v>277</v>
      </c>
      <c r="G594" s="251" t="s">
        <v>87</v>
      </c>
      <c r="H594" s="272" t="s">
        <v>1906</v>
      </c>
      <c r="I594" s="292" t="s">
        <v>2620</v>
      </c>
      <c r="J594" s="64">
        <v>3255870305</v>
      </c>
      <c r="K594" s="64" t="s">
        <v>1919</v>
      </c>
      <c r="L594" s="64" t="s">
        <v>1906</v>
      </c>
      <c r="M594" s="290" t="s">
        <v>2380</v>
      </c>
      <c r="N594" s="98"/>
      <c r="O594" s="64"/>
      <c r="P594" s="89"/>
      <c r="Q594" s="253">
        <v>30</v>
      </c>
      <c r="R594" s="254">
        <v>28</v>
      </c>
      <c r="S594" s="64">
        <v>0</v>
      </c>
      <c r="T594" s="64">
        <v>0</v>
      </c>
      <c r="U594" s="89">
        <v>0</v>
      </c>
      <c r="V594" s="258">
        <v>23</v>
      </c>
      <c r="W594" s="98">
        <v>0</v>
      </c>
      <c r="X594" s="83">
        <v>0</v>
      </c>
      <c r="Y594" s="98">
        <v>1</v>
      </c>
      <c r="Z594" s="64">
        <v>1</v>
      </c>
      <c r="AA594" s="323">
        <v>1477052</v>
      </c>
      <c r="AB594" s="323">
        <v>46667</v>
      </c>
      <c r="AC594" s="324">
        <f t="shared" si="191"/>
        <v>1523719</v>
      </c>
      <c r="AD594" s="74">
        <v>4500000</v>
      </c>
      <c r="AE594" s="74">
        <v>6000000</v>
      </c>
      <c r="AF594" s="334">
        <f t="shared" si="192"/>
        <v>290891.80909090908</v>
      </c>
      <c r="AG594" s="112">
        <f t="shared" si="193"/>
        <v>44311560</v>
      </c>
      <c r="AH594" s="74">
        <f t="shared" si="194"/>
        <v>1400010</v>
      </c>
      <c r="AI594" s="74">
        <f t="shared" si="195"/>
        <v>8144970.6545454543</v>
      </c>
      <c r="AJ594" s="74">
        <f t="shared" si="196"/>
        <v>2655495</v>
      </c>
      <c r="AK594" s="74">
        <f t="shared" si="197"/>
        <v>4500000</v>
      </c>
      <c r="AL594" s="74">
        <f t="shared" si="198"/>
        <v>6000000</v>
      </c>
      <c r="AM594" s="74">
        <f t="shared" si="199"/>
        <v>0</v>
      </c>
      <c r="AN594" s="74">
        <f t="shared" si="200"/>
        <v>0</v>
      </c>
      <c r="AO594" s="74">
        <f t="shared" si="201"/>
        <v>0</v>
      </c>
      <c r="AP594" s="74">
        <f t="shared" si="202"/>
        <v>4600000</v>
      </c>
      <c r="AQ594" s="74">
        <v>0</v>
      </c>
      <c r="AR594" s="74">
        <v>0</v>
      </c>
      <c r="AS594" s="74">
        <v>0</v>
      </c>
      <c r="AT594" s="79">
        <v>0</v>
      </c>
      <c r="AU594" s="81">
        <f t="shared" si="203"/>
        <v>71612035.654545456</v>
      </c>
      <c r="AV594" s="112">
        <f t="shared" si="204"/>
        <v>49029582.808727272</v>
      </c>
      <c r="AW594" s="74">
        <f t="shared" si="210"/>
        <v>68956540.654545456</v>
      </c>
      <c r="AX594" s="74">
        <f t="shared" si="205"/>
        <v>4826957.8458181825</v>
      </c>
      <c r="AY594" s="75">
        <f t="shared" si="206"/>
        <v>902958.28087272728</v>
      </c>
      <c r="AZ594" s="74">
        <v>0</v>
      </c>
      <c r="BA594" s="74">
        <v>0</v>
      </c>
      <c r="BB594" s="74">
        <v>0</v>
      </c>
      <c r="BC594" s="79">
        <v>0</v>
      </c>
      <c r="BD594" s="79">
        <v>0</v>
      </c>
      <c r="BE594" s="79">
        <v>0</v>
      </c>
      <c r="BF594" s="77">
        <v>0</v>
      </c>
      <c r="BG594" s="344">
        <f t="shared" si="207"/>
        <v>5729916.1266909093</v>
      </c>
      <c r="BH594" s="187">
        <f t="shared" si="208"/>
        <v>65882119</v>
      </c>
      <c r="BJ594" s="50">
        <v>13392</v>
      </c>
      <c r="BK594" s="50" t="s">
        <v>3923</v>
      </c>
      <c r="BM594" s="50">
        <f t="shared" si="209"/>
        <v>0</v>
      </c>
    </row>
    <row r="595" spans="1:65" s="50" customFormat="1" ht="24" customHeight="1" x14ac:dyDescent="0.2">
      <c r="A595" s="181">
        <f t="shared" si="190"/>
        <v>2655495</v>
      </c>
      <c r="B595" s="296">
        <v>543</v>
      </c>
      <c r="C595" s="264">
        <v>336</v>
      </c>
      <c r="D595" s="297">
        <v>13393</v>
      </c>
      <c r="E595" s="241" t="s">
        <v>1920</v>
      </c>
      <c r="F595" s="242" t="s">
        <v>1921</v>
      </c>
      <c r="G595" s="285" t="s">
        <v>137</v>
      </c>
      <c r="H595" s="272" t="s">
        <v>1906</v>
      </c>
      <c r="I595" s="292" t="s">
        <v>2964</v>
      </c>
      <c r="J595" s="64">
        <v>3733174127</v>
      </c>
      <c r="K595" s="64" t="s">
        <v>1922</v>
      </c>
      <c r="L595" s="64" t="s">
        <v>1906</v>
      </c>
      <c r="M595" s="290" t="s">
        <v>137</v>
      </c>
      <c r="N595" s="243" t="s">
        <v>2410</v>
      </c>
      <c r="O595" s="64"/>
      <c r="P595" s="89"/>
      <c r="Q595" s="243">
        <v>30</v>
      </c>
      <c r="R595" s="245">
        <v>120</v>
      </c>
      <c r="S595" s="245">
        <v>110</v>
      </c>
      <c r="T595" s="245">
        <v>29.33</v>
      </c>
      <c r="U595" s="89">
        <v>0</v>
      </c>
      <c r="V595" s="260">
        <v>15</v>
      </c>
      <c r="W595" s="98">
        <v>0</v>
      </c>
      <c r="X595" s="83">
        <v>0</v>
      </c>
      <c r="Y595" s="98">
        <v>1</v>
      </c>
      <c r="Z595" s="64">
        <v>1</v>
      </c>
      <c r="AA595" s="315">
        <v>885165</v>
      </c>
      <c r="AB595" s="315">
        <v>46667</v>
      </c>
      <c r="AC595" s="316">
        <f t="shared" si="191"/>
        <v>931832</v>
      </c>
      <c r="AD595" s="74">
        <v>4500000</v>
      </c>
      <c r="AE595" s="74">
        <v>6000000</v>
      </c>
      <c r="AF595" s="334">
        <f t="shared" si="192"/>
        <v>177895.19999999998</v>
      </c>
      <c r="AG595" s="112">
        <f t="shared" si="193"/>
        <v>26554950</v>
      </c>
      <c r="AH595" s="74">
        <f t="shared" si="194"/>
        <v>1400010</v>
      </c>
      <c r="AI595" s="74">
        <f t="shared" si="195"/>
        <v>21347423.999999996</v>
      </c>
      <c r="AJ595" s="74">
        <f t="shared" si="196"/>
        <v>2655495</v>
      </c>
      <c r="AK595" s="74">
        <f t="shared" si="197"/>
        <v>4500000</v>
      </c>
      <c r="AL595" s="74">
        <f t="shared" si="198"/>
        <v>6000000</v>
      </c>
      <c r="AM595" s="74">
        <f t="shared" si="199"/>
        <v>4892117.9999999991</v>
      </c>
      <c r="AN595" s="74">
        <f t="shared" si="200"/>
        <v>5217666.2159999991</v>
      </c>
      <c r="AO595" s="74">
        <f t="shared" si="201"/>
        <v>0</v>
      </c>
      <c r="AP595" s="74">
        <f t="shared" si="202"/>
        <v>3000000</v>
      </c>
      <c r="AQ595" s="74">
        <v>0</v>
      </c>
      <c r="AR595" s="74">
        <v>0</v>
      </c>
      <c r="AS595" s="74">
        <v>0</v>
      </c>
      <c r="AT595" s="79">
        <v>0</v>
      </c>
      <c r="AU595" s="81">
        <f t="shared" si="203"/>
        <v>75567663.216000006</v>
      </c>
      <c r="AV595" s="112">
        <f t="shared" si="204"/>
        <v>54308316.440880008</v>
      </c>
      <c r="AW595" s="74">
        <f t="shared" si="210"/>
        <v>72912168.215999991</v>
      </c>
      <c r="AX595" s="74">
        <f t="shared" si="205"/>
        <v>5103851.7751199994</v>
      </c>
      <c r="AY595" s="75">
        <f t="shared" si="206"/>
        <v>1430831.644088001</v>
      </c>
      <c r="AZ595" s="74">
        <v>0</v>
      </c>
      <c r="BA595" s="74">
        <v>0</v>
      </c>
      <c r="BB595" s="74">
        <v>0</v>
      </c>
      <c r="BC595" s="79">
        <v>0</v>
      </c>
      <c r="BD595" s="79">
        <v>0</v>
      </c>
      <c r="BE595" s="79">
        <v>0</v>
      </c>
      <c r="BF595" s="77">
        <v>0</v>
      </c>
      <c r="BG595" s="344">
        <f t="shared" si="207"/>
        <v>6534683.4192080004</v>
      </c>
      <c r="BH595" s="187">
        <f t="shared" si="208"/>
        <v>69032979</v>
      </c>
      <c r="BJ595" s="50">
        <v>13393</v>
      </c>
      <c r="BK595" s="50" t="s">
        <v>3924</v>
      </c>
      <c r="BM595" s="50">
        <f t="shared" si="209"/>
        <v>0</v>
      </c>
    </row>
    <row r="596" spans="1:65" s="50" customFormat="1" ht="24" customHeight="1" x14ac:dyDescent="0.2">
      <c r="A596" s="181">
        <f t="shared" si="190"/>
        <v>2655495</v>
      </c>
      <c r="B596" s="296">
        <v>544</v>
      </c>
      <c r="C596" s="264">
        <v>337</v>
      </c>
      <c r="D596" s="297">
        <v>13394</v>
      </c>
      <c r="E596" s="241" t="s">
        <v>378</v>
      </c>
      <c r="F596" s="242" t="s">
        <v>1923</v>
      </c>
      <c r="G596" s="285" t="s">
        <v>137</v>
      </c>
      <c r="H596" s="272" t="s">
        <v>1906</v>
      </c>
      <c r="I596" s="292" t="s">
        <v>2965</v>
      </c>
      <c r="J596" s="64">
        <v>3257407866</v>
      </c>
      <c r="K596" s="64" t="s">
        <v>1924</v>
      </c>
      <c r="L596" s="64" t="s">
        <v>1906</v>
      </c>
      <c r="M596" s="290" t="s">
        <v>137</v>
      </c>
      <c r="N596" s="243" t="s">
        <v>2410</v>
      </c>
      <c r="O596" s="64"/>
      <c r="P596" s="89"/>
      <c r="Q596" s="243">
        <v>30</v>
      </c>
      <c r="R596" s="245">
        <v>120</v>
      </c>
      <c r="S596" s="245">
        <v>110</v>
      </c>
      <c r="T596" s="245">
        <v>29.33</v>
      </c>
      <c r="U596" s="89">
        <v>0</v>
      </c>
      <c r="V596" s="260">
        <v>15</v>
      </c>
      <c r="W596" s="98">
        <v>0</v>
      </c>
      <c r="X596" s="83">
        <v>0</v>
      </c>
      <c r="Y596" s="98">
        <v>1</v>
      </c>
      <c r="Z596" s="64">
        <v>1</v>
      </c>
      <c r="AA596" s="315">
        <v>885165</v>
      </c>
      <c r="AB596" s="315">
        <v>46667</v>
      </c>
      <c r="AC596" s="316">
        <f t="shared" si="191"/>
        <v>931832</v>
      </c>
      <c r="AD596" s="74">
        <v>4500000</v>
      </c>
      <c r="AE596" s="74">
        <v>6000000</v>
      </c>
      <c r="AF596" s="334">
        <f t="shared" si="192"/>
        <v>177895.19999999998</v>
      </c>
      <c r="AG596" s="112">
        <f t="shared" si="193"/>
        <v>26554950</v>
      </c>
      <c r="AH596" s="74">
        <f t="shared" si="194"/>
        <v>1400010</v>
      </c>
      <c r="AI596" s="74">
        <f t="shared" si="195"/>
        <v>21347423.999999996</v>
      </c>
      <c r="AJ596" s="74">
        <f t="shared" si="196"/>
        <v>2655495</v>
      </c>
      <c r="AK596" s="74">
        <f t="shared" si="197"/>
        <v>4500000</v>
      </c>
      <c r="AL596" s="74">
        <f t="shared" si="198"/>
        <v>6000000</v>
      </c>
      <c r="AM596" s="74">
        <f t="shared" si="199"/>
        <v>4892117.9999999991</v>
      </c>
      <c r="AN596" s="74">
        <f t="shared" si="200"/>
        <v>5217666.2159999991</v>
      </c>
      <c r="AO596" s="74">
        <f t="shared" si="201"/>
        <v>0</v>
      </c>
      <c r="AP596" s="74">
        <f t="shared" si="202"/>
        <v>3000000</v>
      </c>
      <c r="AQ596" s="74">
        <v>0</v>
      </c>
      <c r="AR596" s="74">
        <v>0</v>
      </c>
      <c r="AS596" s="74">
        <v>0</v>
      </c>
      <c r="AT596" s="79">
        <v>0</v>
      </c>
      <c r="AU596" s="81">
        <f t="shared" si="203"/>
        <v>75567663.216000006</v>
      </c>
      <c r="AV596" s="112">
        <f t="shared" si="204"/>
        <v>54308316.440880008</v>
      </c>
      <c r="AW596" s="74">
        <f t="shared" si="210"/>
        <v>72912168.215999991</v>
      </c>
      <c r="AX596" s="74">
        <f t="shared" si="205"/>
        <v>5103851.7751199994</v>
      </c>
      <c r="AY596" s="75">
        <f t="shared" si="206"/>
        <v>1430831.644088001</v>
      </c>
      <c r="AZ596" s="74">
        <v>0</v>
      </c>
      <c r="BA596" s="74">
        <v>0</v>
      </c>
      <c r="BB596" s="74">
        <v>0</v>
      </c>
      <c r="BC596" s="79">
        <v>0</v>
      </c>
      <c r="BD596" s="79">
        <v>0</v>
      </c>
      <c r="BE596" s="79">
        <v>0</v>
      </c>
      <c r="BF596" s="77">
        <v>0</v>
      </c>
      <c r="BG596" s="344">
        <f t="shared" si="207"/>
        <v>6534683.4192080004</v>
      </c>
      <c r="BH596" s="187">
        <f t="shared" si="208"/>
        <v>69032979</v>
      </c>
      <c r="BJ596" s="50">
        <v>13394</v>
      </c>
      <c r="BK596" s="50" t="s">
        <v>3925</v>
      </c>
      <c r="BM596" s="50">
        <f t="shared" si="209"/>
        <v>0</v>
      </c>
    </row>
    <row r="597" spans="1:65" s="50" customFormat="1" ht="24" customHeight="1" x14ac:dyDescent="0.2">
      <c r="A597" s="181">
        <f t="shared" si="190"/>
        <v>2655495</v>
      </c>
      <c r="B597" s="296">
        <v>549</v>
      </c>
      <c r="C597" s="264">
        <v>342</v>
      </c>
      <c r="D597" s="297">
        <v>13395</v>
      </c>
      <c r="E597" s="241" t="s">
        <v>248</v>
      </c>
      <c r="F597" s="242" t="s">
        <v>1925</v>
      </c>
      <c r="G597" s="285" t="s">
        <v>137</v>
      </c>
      <c r="H597" s="272" t="s">
        <v>1906</v>
      </c>
      <c r="I597" s="292" t="s">
        <v>2970</v>
      </c>
      <c r="J597" s="64">
        <v>3230190483</v>
      </c>
      <c r="K597" s="64" t="s">
        <v>1926</v>
      </c>
      <c r="L597" s="64" t="s">
        <v>1906</v>
      </c>
      <c r="M597" s="290" t="s">
        <v>137</v>
      </c>
      <c r="N597" s="243" t="s">
        <v>2410</v>
      </c>
      <c r="O597" s="64"/>
      <c r="P597" s="89"/>
      <c r="Q597" s="243">
        <v>30</v>
      </c>
      <c r="R597" s="245">
        <v>120</v>
      </c>
      <c r="S597" s="245">
        <v>110</v>
      </c>
      <c r="T597" s="245">
        <v>29.33</v>
      </c>
      <c r="U597" s="244">
        <f>1</f>
        <v>1</v>
      </c>
      <c r="V597" s="260">
        <v>11</v>
      </c>
      <c r="W597" s="98">
        <v>0</v>
      </c>
      <c r="X597" s="83">
        <v>0</v>
      </c>
      <c r="Y597" s="98">
        <v>3</v>
      </c>
      <c r="Z597" s="64">
        <v>1</v>
      </c>
      <c r="AA597" s="315">
        <v>885165</v>
      </c>
      <c r="AB597" s="315">
        <v>46667</v>
      </c>
      <c r="AC597" s="316">
        <f t="shared" si="191"/>
        <v>931832</v>
      </c>
      <c r="AD597" s="74">
        <v>4500000</v>
      </c>
      <c r="AE597" s="74">
        <v>6000000</v>
      </c>
      <c r="AF597" s="334">
        <f t="shared" si="192"/>
        <v>177895.19999999998</v>
      </c>
      <c r="AG597" s="112">
        <f t="shared" si="193"/>
        <v>26554950</v>
      </c>
      <c r="AH597" s="74">
        <f t="shared" si="194"/>
        <v>1400010</v>
      </c>
      <c r="AI597" s="74">
        <f t="shared" si="195"/>
        <v>21347423.999999996</v>
      </c>
      <c r="AJ597" s="74">
        <f t="shared" si="196"/>
        <v>2655495</v>
      </c>
      <c r="AK597" s="74">
        <f t="shared" si="197"/>
        <v>4500000</v>
      </c>
      <c r="AL597" s="74">
        <f t="shared" si="198"/>
        <v>6000000</v>
      </c>
      <c r="AM597" s="74">
        <f t="shared" si="199"/>
        <v>4892117.9999999991</v>
      </c>
      <c r="AN597" s="74">
        <f t="shared" si="200"/>
        <v>5217666.2159999991</v>
      </c>
      <c r="AO597" s="74">
        <f t="shared" si="201"/>
        <v>931832</v>
      </c>
      <c r="AP597" s="74">
        <f t="shared" si="202"/>
        <v>2200000</v>
      </c>
      <c r="AQ597" s="74">
        <v>0</v>
      </c>
      <c r="AR597" s="74">
        <v>0</v>
      </c>
      <c r="AS597" s="74">
        <v>0</v>
      </c>
      <c r="AT597" s="79">
        <v>0</v>
      </c>
      <c r="AU597" s="81">
        <f t="shared" si="203"/>
        <v>75699495.216000006</v>
      </c>
      <c r="AV597" s="112">
        <f t="shared" si="204"/>
        <v>54364316.440880008</v>
      </c>
      <c r="AW597" s="74">
        <f t="shared" si="210"/>
        <v>72112168.215999991</v>
      </c>
      <c r="AX597" s="74">
        <f t="shared" si="205"/>
        <v>5047851.7751199994</v>
      </c>
      <c r="AY597" s="75">
        <f t="shared" si="206"/>
        <v>1436431.644088001</v>
      </c>
      <c r="AZ597" s="74">
        <v>0</v>
      </c>
      <c r="BA597" s="74">
        <v>0</v>
      </c>
      <c r="BB597" s="74">
        <v>0</v>
      </c>
      <c r="BC597" s="79">
        <v>0</v>
      </c>
      <c r="BD597" s="79">
        <v>0</v>
      </c>
      <c r="BE597" s="79">
        <v>0</v>
      </c>
      <c r="BF597" s="77">
        <v>0</v>
      </c>
      <c r="BG597" s="344">
        <f t="shared" si="207"/>
        <v>6484283.4192080004</v>
      </c>
      <c r="BH597" s="187">
        <f t="shared" si="208"/>
        <v>69215211</v>
      </c>
      <c r="BJ597" s="50">
        <v>13395</v>
      </c>
      <c r="BK597" s="50" t="s">
        <v>3926</v>
      </c>
      <c r="BM597" s="50">
        <f t="shared" si="209"/>
        <v>0</v>
      </c>
    </row>
    <row r="598" spans="1:65" s="50" customFormat="1" ht="24" customHeight="1" x14ac:dyDescent="0.2">
      <c r="A598" s="181">
        <f t="shared" si="190"/>
        <v>2655495</v>
      </c>
      <c r="B598" s="296">
        <v>552</v>
      </c>
      <c r="C598" s="264">
        <v>345</v>
      </c>
      <c r="D598" s="297">
        <v>13396</v>
      </c>
      <c r="E598" s="241" t="s">
        <v>1927</v>
      </c>
      <c r="F598" s="242" t="s">
        <v>1928</v>
      </c>
      <c r="G598" s="285" t="s">
        <v>137</v>
      </c>
      <c r="H598" s="272" t="s">
        <v>1906</v>
      </c>
      <c r="I598" s="292" t="s">
        <v>2973</v>
      </c>
      <c r="J598" s="64">
        <v>3258219176</v>
      </c>
      <c r="K598" s="64" t="s">
        <v>1929</v>
      </c>
      <c r="L598" s="64" t="s">
        <v>1906</v>
      </c>
      <c r="M598" s="290" t="s">
        <v>137</v>
      </c>
      <c r="N598" s="243" t="s">
        <v>2410</v>
      </c>
      <c r="O598" s="64"/>
      <c r="P598" s="89"/>
      <c r="Q598" s="243">
        <v>30</v>
      </c>
      <c r="R598" s="245">
        <v>120</v>
      </c>
      <c r="S598" s="245">
        <v>110</v>
      </c>
      <c r="T598" s="245">
        <v>29.33</v>
      </c>
      <c r="U598" s="89">
        <v>0</v>
      </c>
      <c r="V598" s="260">
        <v>15</v>
      </c>
      <c r="W598" s="98">
        <v>0</v>
      </c>
      <c r="X598" s="83">
        <v>0</v>
      </c>
      <c r="Y598" s="98">
        <v>1</v>
      </c>
      <c r="Z598" s="64">
        <v>0</v>
      </c>
      <c r="AA598" s="315">
        <v>885165</v>
      </c>
      <c r="AB598" s="315">
        <v>46667</v>
      </c>
      <c r="AC598" s="316">
        <f t="shared" si="191"/>
        <v>931832</v>
      </c>
      <c r="AD598" s="74">
        <v>4500000</v>
      </c>
      <c r="AE598" s="74">
        <v>6000000</v>
      </c>
      <c r="AF598" s="334">
        <f t="shared" si="192"/>
        <v>177895.19999999998</v>
      </c>
      <c r="AG598" s="112">
        <f t="shared" si="193"/>
        <v>26554950</v>
      </c>
      <c r="AH598" s="74">
        <f t="shared" si="194"/>
        <v>1400010</v>
      </c>
      <c r="AI598" s="74">
        <f t="shared" si="195"/>
        <v>21347423.999999996</v>
      </c>
      <c r="AJ598" s="74">
        <f t="shared" si="196"/>
        <v>0</v>
      </c>
      <c r="AK598" s="74">
        <f t="shared" si="197"/>
        <v>4500000</v>
      </c>
      <c r="AL598" s="74">
        <f t="shared" si="198"/>
        <v>6000000</v>
      </c>
      <c r="AM598" s="74">
        <f t="shared" si="199"/>
        <v>4892117.9999999991</v>
      </c>
      <c r="AN598" s="74">
        <f t="shared" si="200"/>
        <v>5217666.2159999991</v>
      </c>
      <c r="AO598" s="74">
        <f t="shared" si="201"/>
        <v>0</v>
      </c>
      <c r="AP598" s="74">
        <f t="shared" si="202"/>
        <v>3000000</v>
      </c>
      <c r="AQ598" s="74">
        <v>0</v>
      </c>
      <c r="AR598" s="74">
        <v>0</v>
      </c>
      <c r="AS598" s="74">
        <v>0</v>
      </c>
      <c r="AT598" s="79">
        <v>0</v>
      </c>
      <c r="AU598" s="81">
        <f t="shared" si="203"/>
        <v>72912168.216000006</v>
      </c>
      <c r="AV598" s="112">
        <f t="shared" si="204"/>
        <v>54308316.440880008</v>
      </c>
      <c r="AW598" s="74">
        <f t="shared" si="210"/>
        <v>72912168.215999991</v>
      </c>
      <c r="AX598" s="74">
        <f t="shared" si="205"/>
        <v>5103851.7751199994</v>
      </c>
      <c r="AY598" s="75">
        <f t="shared" si="206"/>
        <v>1430831.644088001</v>
      </c>
      <c r="AZ598" s="74">
        <v>0</v>
      </c>
      <c r="BA598" s="74">
        <v>0</v>
      </c>
      <c r="BB598" s="74">
        <v>0</v>
      </c>
      <c r="BC598" s="79">
        <v>0</v>
      </c>
      <c r="BD598" s="79">
        <v>0</v>
      </c>
      <c r="BE598" s="79">
        <v>0</v>
      </c>
      <c r="BF598" s="77">
        <v>0</v>
      </c>
      <c r="BG598" s="344">
        <f t="shared" si="207"/>
        <v>6534683.4192080004</v>
      </c>
      <c r="BH598" s="187">
        <f t="shared" si="208"/>
        <v>66377484</v>
      </c>
      <c r="BJ598" s="50">
        <v>13396</v>
      </c>
      <c r="BK598" s="50" t="s">
        <v>3927</v>
      </c>
      <c r="BM598" s="50">
        <f t="shared" si="209"/>
        <v>0</v>
      </c>
    </row>
    <row r="599" spans="1:65" s="50" customFormat="1" ht="24" customHeight="1" x14ac:dyDescent="0.2">
      <c r="A599" s="181">
        <f t="shared" si="190"/>
        <v>2655495</v>
      </c>
      <c r="B599" s="296">
        <v>554</v>
      </c>
      <c r="C599" s="264">
        <v>347</v>
      </c>
      <c r="D599" s="297">
        <v>13397</v>
      </c>
      <c r="E599" s="241" t="s">
        <v>776</v>
      </c>
      <c r="F599" s="242" t="s">
        <v>1930</v>
      </c>
      <c r="G599" s="285" t="s">
        <v>137</v>
      </c>
      <c r="H599" s="272" t="s">
        <v>1906</v>
      </c>
      <c r="I599" s="292" t="s">
        <v>2975</v>
      </c>
      <c r="J599" s="64">
        <v>3254328051</v>
      </c>
      <c r="K599" s="64" t="s">
        <v>1931</v>
      </c>
      <c r="L599" s="64" t="s">
        <v>1906</v>
      </c>
      <c r="M599" s="290" t="s">
        <v>137</v>
      </c>
      <c r="N599" s="243" t="s">
        <v>2410</v>
      </c>
      <c r="O599" s="64"/>
      <c r="P599" s="89"/>
      <c r="Q599" s="243">
        <v>30</v>
      </c>
      <c r="R599" s="245">
        <v>120</v>
      </c>
      <c r="S599" s="245">
        <v>110</v>
      </c>
      <c r="T599" s="245">
        <v>29.33</v>
      </c>
      <c r="U599" s="89">
        <v>0</v>
      </c>
      <c r="V599" s="260">
        <v>15</v>
      </c>
      <c r="W599" s="98">
        <v>0</v>
      </c>
      <c r="X599" s="83">
        <v>0</v>
      </c>
      <c r="Y599" s="98">
        <v>2</v>
      </c>
      <c r="Z599" s="64">
        <v>1</v>
      </c>
      <c r="AA599" s="315">
        <v>885165</v>
      </c>
      <c r="AB599" s="315">
        <v>46667</v>
      </c>
      <c r="AC599" s="316">
        <f t="shared" si="191"/>
        <v>931832</v>
      </c>
      <c r="AD599" s="74">
        <v>4500000</v>
      </c>
      <c r="AE599" s="74">
        <v>6000000</v>
      </c>
      <c r="AF599" s="334">
        <f t="shared" si="192"/>
        <v>177895.19999999998</v>
      </c>
      <c r="AG599" s="112">
        <f t="shared" si="193"/>
        <v>26554950</v>
      </c>
      <c r="AH599" s="74">
        <f t="shared" si="194"/>
        <v>1400010</v>
      </c>
      <c r="AI599" s="74">
        <f t="shared" si="195"/>
        <v>21347423.999999996</v>
      </c>
      <c r="AJ599" s="74">
        <f t="shared" si="196"/>
        <v>2655495</v>
      </c>
      <c r="AK599" s="74">
        <f t="shared" si="197"/>
        <v>4500000</v>
      </c>
      <c r="AL599" s="74">
        <f t="shared" si="198"/>
        <v>6000000</v>
      </c>
      <c r="AM599" s="74">
        <f t="shared" si="199"/>
        <v>4892117.9999999991</v>
      </c>
      <c r="AN599" s="74">
        <f t="shared" si="200"/>
        <v>5217666.2159999991</v>
      </c>
      <c r="AO599" s="74">
        <f t="shared" si="201"/>
        <v>0</v>
      </c>
      <c r="AP599" s="74">
        <f t="shared" si="202"/>
        <v>3000000</v>
      </c>
      <c r="AQ599" s="74">
        <v>0</v>
      </c>
      <c r="AR599" s="74">
        <v>0</v>
      </c>
      <c r="AS599" s="74">
        <v>0</v>
      </c>
      <c r="AT599" s="79">
        <v>0</v>
      </c>
      <c r="AU599" s="81">
        <f t="shared" si="203"/>
        <v>75567663.216000006</v>
      </c>
      <c r="AV599" s="112">
        <f t="shared" si="204"/>
        <v>54308316.440880008</v>
      </c>
      <c r="AW599" s="74">
        <f t="shared" si="210"/>
        <v>72912168.215999991</v>
      </c>
      <c r="AX599" s="74">
        <f t="shared" si="205"/>
        <v>5103851.7751199994</v>
      </c>
      <c r="AY599" s="75">
        <f t="shared" si="206"/>
        <v>1430831.644088001</v>
      </c>
      <c r="AZ599" s="74">
        <v>0</v>
      </c>
      <c r="BA599" s="74">
        <v>0</v>
      </c>
      <c r="BB599" s="74">
        <v>0</v>
      </c>
      <c r="BC599" s="79">
        <v>0</v>
      </c>
      <c r="BD599" s="79">
        <v>0</v>
      </c>
      <c r="BE599" s="79">
        <v>0</v>
      </c>
      <c r="BF599" s="77">
        <v>0</v>
      </c>
      <c r="BG599" s="344">
        <f t="shared" si="207"/>
        <v>6534683.4192080004</v>
      </c>
      <c r="BH599" s="187">
        <f t="shared" si="208"/>
        <v>69032979</v>
      </c>
      <c r="BJ599" s="50">
        <v>13397</v>
      </c>
      <c r="BK599" s="50" t="s">
        <v>3928</v>
      </c>
      <c r="BM599" s="50">
        <f t="shared" si="209"/>
        <v>0</v>
      </c>
    </row>
    <row r="600" spans="1:65" s="50" customFormat="1" ht="24" customHeight="1" x14ac:dyDescent="0.2">
      <c r="A600" s="181">
        <f t="shared" si="190"/>
        <v>2655495</v>
      </c>
      <c r="B600" s="296">
        <v>555</v>
      </c>
      <c r="C600" s="264">
        <v>348</v>
      </c>
      <c r="D600" s="297">
        <v>13398</v>
      </c>
      <c r="E600" s="241" t="s">
        <v>111</v>
      </c>
      <c r="F600" s="242" t="s">
        <v>1932</v>
      </c>
      <c r="G600" s="285" t="s">
        <v>137</v>
      </c>
      <c r="H600" s="272" t="s">
        <v>1906</v>
      </c>
      <c r="I600" s="292" t="s">
        <v>2976</v>
      </c>
      <c r="J600" s="64">
        <v>3240659891</v>
      </c>
      <c r="K600" s="64" t="s">
        <v>1933</v>
      </c>
      <c r="L600" s="64" t="s">
        <v>1906</v>
      </c>
      <c r="M600" s="290" t="s">
        <v>137</v>
      </c>
      <c r="N600" s="243" t="s">
        <v>2410</v>
      </c>
      <c r="O600" s="64"/>
      <c r="P600" s="89"/>
      <c r="Q600" s="243">
        <v>30</v>
      </c>
      <c r="R600" s="245">
        <v>120</v>
      </c>
      <c r="S600" s="245">
        <v>110</v>
      </c>
      <c r="T600" s="245">
        <v>29.33</v>
      </c>
      <c r="U600" s="89">
        <v>0</v>
      </c>
      <c r="V600" s="260">
        <v>15</v>
      </c>
      <c r="W600" s="98">
        <v>0</v>
      </c>
      <c r="X600" s="83">
        <v>0</v>
      </c>
      <c r="Y600" s="98">
        <v>0</v>
      </c>
      <c r="Z600" s="64">
        <v>0</v>
      </c>
      <c r="AA600" s="315">
        <v>885165</v>
      </c>
      <c r="AB600" s="315">
        <v>46667</v>
      </c>
      <c r="AC600" s="316">
        <f t="shared" si="191"/>
        <v>931832</v>
      </c>
      <c r="AD600" s="74">
        <v>4500000</v>
      </c>
      <c r="AE600" s="74">
        <v>6000000</v>
      </c>
      <c r="AF600" s="334">
        <f t="shared" si="192"/>
        <v>177895.19999999998</v>
      </c>
      <c r="AG600" s="112">
        <f t="shared" si="193"/>
        <v>26554950</v>
      </c>
      <c r="AH600" s="74">
        <f t="shared" si="194"/>
        <v>1400010</v>
      </c>
      <c r="AI600" s="74">
        <f t="shared" si="195"/>
        <v>21347423.999999996</v>
      </c>
      <c r="AJ600" s="74">
        <f t="shared" si="196"/>
        <v>0</v>
      </c>
      <c r="AK600" s="74">
        <f t="shared" si="197"/>
        <v>4500000</v>
      </c>
      <c r="AL600" s="74">
        <f t="shared" si="198"/>
        <v>6000000</v>
      </c>
      <c r="AM600" s="74">
        <f t="shared" si="199"/>
        <v>4892117.9999999991</v>
      </c>
      <c r="AN600" s="74">
        <f t="shared" si="200"/>
        <v>5217666.2159999991</v>
      </c>
      <c r="AO600" s="74">
        <f t="shared" si="201"/>
        <v>0</v>
      </c>
      <c r="AP600" s="74">
        <f t="shared" si="202"/>
        <v>3000000</v>
      </c>
      <c r="AQ600" s="74">
        <v>0</v>
      </c>
      <c r="AR600" s="74">
        <v>0</v>
      </c>
      <c r="AS600" s="74">
        <v>0</v>
      </c>
      <c r="AT600" s="79">
        <v>0</v>
      </c>
      <c r="AU600" s="81">
        <f t="shared" si="203"/>
        <v>72912168.216000006</v>
      </c>
      <c r="AV600" s="112">
        <f t="shared" si="204"/>
        <v>54308316.440880008</v>
      </c>
      <c r="AW600" s="74">
        <f t="shared" si="210"/>
        <v>72912168.215999991</v>
      </c>
      <c r="AX600" s="74">
        <f t="shared" si="205"/>
        <v>5103851.7751199994</v>
      </c>
      <c r="AY600" s="75">
        <f t="shared" si="206"/>
        <v>1430831.644088001</v>
      </c>
      <c r="AZ600" s="74">
        <v>0</v>
      </c>
      <c r="BA600" s="74">
        <v>0</v>
      </c>
      <c r="BB600" s="74">
        <v>0</v>
      </c>
      <c r="BC600" s="79">
        <v>0</v>
      </c>
      <c r="BD600" s="79">
        <v>0</v>
      </c>
      <c r="BE600" s="79">
        <v>0</v>
      </c>
      <c r="BF600" s="77">
        <v>0</v>
      </c>
      <c r="BG600" s="344">
        <f t="shared" si="207"/>
        <v>6534683.4192080004</v>
      </c>
      <c r="BH600" s="187">
        <f t="shared" si="208"/>
        <v>66377484</v>
      </c>
      <c r="BJ600" s="50">
        <v>13398</v>
      </c>
      <c r="BK600" s="50" t="s">
        <v>3929</v>
      </c>
      <c r="BM600" s="50">
        <f t="shared" si="209"/>
        <v>0</v>
      </c>
    </row>
    <row r="601" spans="1:65" s="50" customFormat="1" ht="24" customHeight="1" x14ac:dyDescent="0.2">
      <c r="A601" s="181">
        <f t="shared" si="190"/>
        <v>2655495</v>
      </c>
      <c r="B601" s="296">
        <v>556</v>
      </c>
      <c r="C601" s="264">
        <v>349</v>
      </c>
      <c r="D601" s="297">
        <v>13399</v>
      </c>
      <c r="E601" s="241" t="s">
        <v>946</v>
      </c>
      <c r="F601" s="242" t="s">
        <v>1934</v>
      </c>
      <c r="G601" s="285" t="s">
        <v>137</v>
      </c>
      <c r="H601" s="272" t="s">
        <v>1906</v>
      </c>
      <c r="I601" s="292" t="s">
        <v>2977</v>
      </c>
      <c r="J601" s="64">
        <v>3240358883</v>
      </c>
      <c r="K601" s="64" t="s">
        <v>1935</v>
      </c>
      <c r="L601" s="64" t="s">
        <v>1906</v>
      </c>
      <c r="M601" s="290" t="s">
        <v>137</v>
      </c>
      <c r="N601" s="243" t="s">
        <v>2410</v>
      </c>
      <c r="O601" s="64"/>
      <c r="P601" s="89"/>
      <c r="Q601" s="243">
        <v>30</v>
      </c>
      <c r="R601" s="245">
        <v>120</v>
      </c>
      <c r="S601" s="245">
        <v>110</v>
      </c>
      <c r="T601" s="245">
        <v>29.33</v>
      </c>
      <c r="U601" s="89">
        <v>0</v>
      </c>
      <c r="V601" s="260">
        <v>15</v>
      </c>
      <c r="W601" s="98">
        <v>0</v>
      </c>
      <c r="X601" s="83">
        <v>0</v>
      </c>
      <c r="Y601" s="98">
        <v>0</v>
      </c>
      <c r="Z601" s="64">
        <v>0</v>
      </c>
      <c r="AA601" s="315">
        <v>885165</v>
      </c>
      <c r="AB601" s="315">
        <v>0</v>
      </c>
      <c r="AC601" s="316">
        <f t="shared" si="191"/>
        <v>885165</v>
      </c>
      <c r="AD601" s="74">
        <v>4500000</v>
      </c>
      <c r="AE601" s="74">
        <v>6000000</v>
      </c>
      <c r="AF601" s="334">
        <f t="shared" si="192"/>
        <v>168986.04545454544</v>
      </c>
      <c r="AG601" s="112">
        <f t="shared" si="193"/>
        <v>26554950</v>
      </c>
      <c r="AH601" s="74">
        <f t="shared" si="194"/>
        <v>0</v>
      </c>
      <c r="AI601" s="74">
        <f t="shared" si="195"/>
        <v>20278325.454545453</v>
      </c>
      <c r="AJ601" s="74">
        <f t="shared" si="196"/>
        <v>0</v>
      </c>
      <c r="AK601" s="74">
        <f t="shared" si="197"/>
        <v>4500000</v>
      </c>
      <c r="AL601" s="74">
        <f t="shared" si="198"/>
        <v>6000000</v>
      </c>
      <c r="AM601" s="74">
        <f t="shared" si="199"/>
        <v>4647116.25</v>
      </c>
      <c r="AN601" s="74">
        <f t="shared" si="200"/>
        <v>4956360.7131818179</v>
      </c>
      <c r="AO601" s="74">
        <f t="shared" si="201"/>
        <v>0</v>
      </c>
      <c r="AP601" s="74">
        <f t="shared" si="202"/>
        <v>3000000</v>
      </c>
      <c r="AQ601" s="74">
        <v>0</v>
      </c>
      <c r="AR601" s="74">
        <v>0</v>
      </c>
      <c r="AS601" s="74">
        <v>0</v>
      </c>
      <c r="AT601" s="79">
        <v>0</v>
      </c>
      <c r="AU601" s="81">
        <f t="shared" si="203"/>
        <v>69936752.417727262</v>
      </c>
      <c r="AV601" s="112">
        <f t="shared" si="204"/>
        <v>51541179.748486355</v>
      </c>
      <c r="AW601" s="74">
        <f t="shared" si="210"/>
        <v>69936752.417727262</v>
      </c>
      <c r="AX601" s="74">
        <f t="shared" si="205"/>
        <v>4895572.6692409087</v>
      </c>
      <c r="AY601" s="75">
        <f t="shared" si="206"/>
        <v>1154117.9748486355</v>
      </c>
      <c r="AZ601" s="74">
        <v>0</v>
      </c>
      <c r="BA601" s="74">
        <v>0</v>
      </c>
      <c r="BB601" s="74">
        <v>0</v>
      </c>
      <c r="BC601" s="79">
        <v>0</v>
      </c>
      <c r="BD601" s="79">
        <v>0</v>
      </c>
      <c r="BE601" s="79">
        <v>0</v>
      </c>
      <c r="BF601" s="77">
        <v>0</v>
      </c>
      <c r="BG601" s="344">
        <f t="shared" si="207"/>
        <v>6049690.6440895442</v>
      </c>
      <c r="BH601" s="187">
        <f t="shared" si="208"/>
        <v>63887061</v>
      </c>
      <c r="BJ601" s="50">
        <v>13399</v>
      </c>
      <c r="BK601" s="50" t="s">
        <v>3930</v>
      </c>
      <c r="BM601" s="50">
        <f t="shared" si="209"/>
        <v>0</v>
      </c>
    </row>
    <row r="602" spans="1:65" s="50" customFormat="1" ht="24" customHeight="1" x14ac:dyDescent="0.2">
      <c r="A602" s="181">
        <f t="shared" si="190"/>
        <v>2655495</v>
      </c>
      <c r="B602" s="296">
        <v>553</v>
      </c>
      <c r="C602" s="264">
        <v>346</v>
      </c>
      <c r="D602" s="297">
        <v>13400</v>
      </c>
      <c r="E602" s="241" t="s">
        <v>1936</v>
      </c>
      <c r="F602" s="242" t="s">
        <v>1937</v>
      </c>
      <c r="G602" s="285" t="s">
        <v>137</v>
      </c>
      <c r="H602" s="272" t="s">
        <v>1906</v>
      </c>
      <c r="I602" s="292" t="s">
        <v>2974</v>
      </c>
      <c r="J602" s="64">
        <v>3358530027</v>
      </c>
      <c r="K602" s="64" t="s">
        <v>1938</v>
      </c>
      <c r="L602" s="64" t="s">
        <v>1906</v>
      </c>
      <c r="M602" s="290" t="s">
        <v>137</v>
      </c>
      <c r="N602" s="243" t="s">
        <v>2410</v>
      </c>
      <c r="O602" s="64"/>
      <c r="P602" s="89"/>
      <c r="Q602" s="243">
        <v>30</v>
      </c>
      <c r="R602" s="245">
        <v>120</v>
      </c>
      <c r="S602" s="245">
        <v>110</v>
      </c>
      <c r="T602" s="245">
        <v>29.33</v>
      </c>
      <c r="U602" s="89">
        <v>0</v>
      </c>
      <c r="V602" s="260">
        <v>15</v>
      </c>
      <c r="W602" s="98">
        <v>0</v>
      </c>
      <c r="X602" s="83">
        <v>0</v>
      </c>
      <c r="Y602" s="98">
        <v>2</v>
      </c>
      <c r="Z602" s="64">
        <v>2</v>
      </c>
      <c r="AA602" s="315">
        <v>885165</v>
      </c>
      <c r="AB602" s="315">
        <v>46667</v>
      </c>
      <c r="AC602" s="316">
        <f t="shared" si="191"/>
        <v>931832</v>
      </c>
      <c r="AD602" s="74">
        <v>4500000</v>
      </c>
      <c r="AE602" s="74">
        <v>6000000</v>
      </c>
      <c r="AF602" s="334">
        <f t="shared" si="192"/>
        <v>177895.19999999998</v>
      </c>
      <c r="AG602" s="112">
        <f t="shared" si="193"/>
        <v>26554950</v>
      </c>
      <c r="AH602" s="74">
        <f t="shared" si="194"/>
        <v>1400010</v>
      </c>
      <c r="AI602" s="74">
        <f t="shared" si="195"/>
        <v>21347423.999999996</v>
      </c>
      <c r="AJ602" s="74">
        <f t="shared" si="196"/>
        <v>5310990</v>
      </c>
      <c r="AK602" s="74">
        <f t="shared" si="197"/>
        <v>4500000</v>
      </c>
      <c r="AL602" s="74">
        <f t="shared" si="198"/>
        <v>6000000</v>
      </c>
      <c r="AM602" s="74">
        <f t="shared" si="199"/>
        <v>4892117.9999999991</v>
      </c>
      <c r="AN602" s="74">
        <f t="shared" si="200"/>
        <v>5217666.2159999991</v>
      </c>
      <c r="AO602" s="74">
        <f t="shared" si="201"/>
        <v>0</v>
      </c>
      <c r="AP602" s="74">
        <f t="shared" si="202"/>
        <v>3000000</v>
      </c>
      <c r="AQ602" s="74">
        <v>0</v>
      </c>
      <c r="AR602" s="74">
        <v>0</v>
      </c>
      <c r="AS602" s="74">
        <v>0</v>
      </c>
      <c r="AT602" s="79">
        <v>0</v>
      </c>
      <c r="AU602" s="81">
        <f t="shared" si="203"/>
        <v>78223158.216000006</v>
      </c>
      <c r="AV602" s="112">
        <f t="shared" si="204"/>
        <v>54308316.440880008</v>
      </c>
      <c r="AW602" s="74">
        <f t="shared" si="210"/>
        <v>72912168.215999991</v>
      </c>
      <c r="AX602" s="74">
        <f t="shared" si="205"/>
        <v>5103851.7751199994</v>
      </c>
      <c r="AY602" s="75">
        <f t="shared" si="206"/>
        <v>1430831.644088001</v>
      </c>
      <c r="AZ602" s="74">
        <v>0</v>
      </c>
      <c r="BA602" s="74">
        <v>0</v>
      </c>
      <c r="BB602" s="74">
        <v>0</v>
      </c>
      <c r="BC602" s="79">
        <v>0</v>
      </c>
      <c r="BD602" s="79">
        <v>0</v>
      </c>
      <c r="BE602" s="79">
        <v>0</v>
      </c>
      <c r="BF602" s="77">
        <v>0</v>
      </c>
      <c r="BG602" s="344">
        <f t="shared" si="207"/>
        <v>6534683.4192080004</v>
      </c>
      <c r="BH602" s="187">
        <f t="shared" si="208"/>
        <v>71688474</v>
      </c>
      <c r="BJ602" s="50">
        <v>13400</v>
      </c>
      <c r="BK602" s="50" t="s">
        <v>3931</v>
      </c>
      <c r="BM602" s="50">
        <f t="shared" si="209"/>
        <v>0</v>
      </c>
    </row>
    <row r="603" spans="1:65" s="50" customFormat="1" ht="24" customHeight="1" x14ac:dyDescent="0.4">
      <c r="A603" s="181">
        <f t="shared" si="190"/>
        <v>2655495</v>
      </c>
      <c r="B603" s="296">
        <v>545</v>
      </c>
      <c r="C603" s="264">
        <v>338</v>
      </c>
      <c r="D603" s="297">
        <v>13401</v>
      </c>
      <c r="E603" s="241" t="s">
        <v>1939</v>
      </c>
      <c r="F603" s="242" t="s">
        <v>1940</v>
      </c>
      <c r="G603" s="285" t="s">
        <v>137</v>
      </c>
      <c r="H603" s="272" t="s">
        <v>3312</v>
      </c>
      <c r="I603" s="429" t="s">
        <v>2966</v>
      </c>
      <c r="J603" s="64">
        <v>5589873223</v>
      </c>
      <c r="K603" s="64" t="s">
        <v>1941</v>
      </c>
      <c r="L603" s="64" t="s">
        <v>3312</v>
      </c>
      <c r="M603" s="290" t="s">
        <v>137</v>
      </c>
      <c r="N603" s="243" t="s">
        <v>2410</v>
      </c>
      <c r="O603" s="64"/>
      <c r="P603" s="89"/>
      <c r="Q603" s="243">
        <v>30</v>
      </c>
      <c r="R603" s="245">
        <v>120</v>
      </c>
      <c r="S603" s="245">
        <v>110</v>
      </c>
      <c r="T603" s="245">
        <v>29.33</v>
      </c>
      <c r="U603" s="89">
        <v>0</v>
      </c>
      <c r="V603" s="260">
        <v>15</v>
      </c>
      <c r="W603" s="98">
        <v>0</v>
      </c>
      <c r="X603" s="83">
        <v>0</v>
      </c>
      <c r="Y603" s="98">
        <v>2</v>
      </c>
      <c r="Z603" s="66">
        <v>2</v>
      </c>
      <c r="AA603" s="315">
        <v>885165</v>
      </c>
      <c r="AB603" s="315">
        <v>46667</v>
      </c>
      <c r="AC603" s="316">
        <f t="shared" si="191"/>
        <v>931832</v>
      </c>
      <c r="AD603" s="74">
        <v>4500000</v>
      </c>
      <c r="AE603" s="74">
        <v>6000000</v>
      </c>
      <c r="AF603" s="334">
        <f t="shared" si="192"/>
        <v>177895.19999999998</v>
      </c>
      <c r="AG603" s="112">
        <f t="shared" si="193"/>
        <v>26554950</v>
      </c>
      <c r="AH603" s="74">
        <f t="shared" si="194"/>
        <v>1400010</v>
      </c>
      <c r="AI603" s="74">
        <f t="shared" si="195"/>
        <v>21347423.999999996</v>
      </c>
      <c r="AJ603" s="74">
        <f t="shared" si="196"/>
        <v>5310990</v>
      </c>
      <c r="AK603" s="74">
        <f t="shared" si="197"/>
        <v>4500000</v>
      </c>
      <c r="AL603" s="74">
        <f t="shared" si="198"/>
        <v>6000000</v>
      </c>
      <c r="AM603" s="74">
        <f t="shared" si="199"/>
        <v>4892117.9999999991</v>
      </c>
      <c r="AN603" s="74">
        <f t="shared" si="200"/>
        <v>5217666.2159999991</v>
      </c>
      <c r="AO603" s="74">
        <f t="shared" si="201"/>
        <v>0</v>
      </c>
      <c r="AP603" s="74">
        <f t="shared" si="202"/>
        <v>3000000</v>
      </c>
      <c r="AQ603" s="74">
        <v>0</v>
      </c>
      <c r="AR603" s="74">
        <v>0</v>
      </c>
      <c r="AS603" s="74">
        <v>0</v>
      </c>
      <c r="AT603" s="79">
        <v>0</v>
      </c>
      <c r="AU603" s="81">
        <f t="shared" si="203"/>
        <v>78223158.216000006</v>
      </c>
      <c r="AV603" s="112">
        <f t="shared" si="204"/>
        <v>54308316.440880008</v>
      </c>
      <c r="AW603" s="74">
        <f t="shared" si="210"/>
        <v>72912168.215999991</v>
      </c>
      <c r="AX603" s="74">
        <f t="shared" si="205"/>
        <v>5103851.7751199994</v>
      </c>
      <c r="AY603" s="75">
        <f t="shared" si="206"/>
        <v>1430831.644088001</v>
      </c>
      <c r="AZ603" s="74">
        <v>0</v>
      </c>
      <c r="BA603" s="74">
        <v>0</v>
      </c>
      <c r="BB603" s="74">
        <v>0</v>
      </c>
      <c r="BC603" s="79">
        <v>0</v>
      </c>
      <c r="BD603" s="79">
        <v>0</v>
      </c>
      <c r="BE603" s="79">
        <v>0</v>
      </c>
      <c r="BF603" s="77">
        <v>0</v>
      </c>
      <c r="BG603" s="344">
        <f t="shared" si="207"/>
        <v>6534683.4192080004</v>
      </c>
      <c r="BH603" s="187">
        <f t="shared" si="208"/>
        <v>71688474</v>
      </c>
      <c r="BJ603" s="50">
        <v>13401</v>
      </c>
      <c r="BK603" s="50" t="s">
        <v>3932</v>
      </c>
      <c r="BM603" s="50">
        <f t="shared" si="209"/>
        <v>0</v>
      </c>
    </row>
    <row r="604" spans="1:65" s="50" customFormat="1" ht="24" customHeight="1" x14ac:dyDescent="0.2">
      <c r="A604" s="181">
        <f t="shared" si="190"/>
        <v>2655495</v>
      </c>
      <c r="B604" s="296">
        <v>546</v>
      </c>
      <c r="C604" s="264">
        <v>339</v>
      </c>
      <c r="D604" s="297">
        <v>13402</v>
      </c>
      <c r="E604" s="241" t="s">
        <v>1942</v>
      </c>
      <c r="F604" s="242" t="s">
        <v>1940</v>
      </c>
      <c r="G604" s="285" t="s">
        <v>137</v>
      </c>
      <c r="H604" s="272" t="s">
        <v>1906</v>
      </c>
      <c r="I604" s="292" t="s">
        <v>2967</v>
      </c>
      <c r="J604" s="64">
        <v>5588999444</v>
      </c>
      <c r="K604" s="64" t="s">
        <v>1943</v>
      </c>
      <c r="L604" s="64" t="s">
        <v>1906</v>
      </c>
      <c r="M604" s="290" t="s">
        <v>137</v>
      </c>
      <c r="N604" s="243" t="s">
        <v>2410</v>
      </c>
      <c r="O604" s="64"/>
      <c r="P604" s="89"/>
      <c r="Q604" s="243">
        <v>30</v>
      </c>
      <c r="R604" s="245">
        <v>120</v>
      </c>
      <c r="S604" s="245">
        <v>110</v>
      </c>
      <c r="T604" s="245">
        <v>29.33</v>
      </c>
      <c r="U604" s="89">
        <v>0</v>
      </c>
      <c r="V604" s="260">
        <v>15</v>
      </c>
      <c r="W604" s="98">
        <v>0</v>
      </c>
      <c r="X604" s="83">
        <v>0</v>
      </c>
      <c r="Y604" s="98">
        <v>1</v>
      </c>
      <c r="Z604" s="64">
        <v>1</v>
      </c>
      <c r="AA604" s="315">
        <v>885165</v>
      </c>
      <c r="AB604" s="315">
        <v>46667</v>
      </c>
      <c r="AC604" s="316">
        <f t="shared" si="191"/>
        <v>931832</v>
      </c>
      <c r="AD604" s="74">
        <v>4500000</v>
      </c>
      <c r="AE604" s="74">
        <v>6000000</v>
      </c>
      <c r="AF604" s="334">
        <f t="shared" si="192"/>
        <v>177895.19999999998</v>
      </c>
      <c r="AG604" s="112">
        <f t="shared" si="193"/>
        <v>26554950</v>
      </c>
      <c r="AH604" s="74">
        <f t="shared" si="194"/>
        <v>1400010</v>
      </c>
      <c r="AI604" s="74">
        <f t="shared" si="195"/>
        <v>21347423.999999996</v>
      </c>
      <c r="AJ604" s="74">
        <f t="shared" si="196"/>
        <v>2655495</v>
      </c>
      <c r="AK604" s="74">
        <f t="shared" si="197"/>
        <v>4500000</v>
      </c>
      <c r="AL604" s="74">
        <f t="shared" si="198"/>
        <v>6000000</v>
      </c>
      <c r="AM604" s="74">
        <f t="shared" si="199"/>
        <v>4892117.9999999991</v>
      </c>
      <c r="AN604" s="74">
        <f t="shared" si="200"/>
        <v>5217666.2159999991</v>
      </c>
      <c r="AO604" s="74">
        <f t="shared" si="201"/>
        <v>0</v>
      </c>
      <c r="AP604" s="74">
        <f t="shared" si="202"/>
        <v>3000000</v>
      </c>
      <c r="AQ604" s="74">
        <v>0</v>
      </c>
      <c r="AR604" s="74">
        <v>0</v>
      </c>
      <c r="AS604" s="74">
        <v>0</v>
      </c>
      <c r="AT604" s="79">
        <v>0</v>
      </c>
      <c r="AU604" s="81">
        <f t="shared" si="203"/>
        <v>75567663.216000006</v>
      </c>
      <c r="AV604" s="112">
        <f t="shared" si="204"/>
        <v>54308316.440880008</v>
      </c>
      <c r="AW604" s="74">
        <f t="shared" si="210"/>
        <v>72912168.215999991</v>
      </c>
      <c r="AX604" s="74">
        <f t="shared" si="205"/>
        <v>5103851.7751199994</v>
      </c>
      <c r="AY604" s="75">
        <f t="shared" si="206"/>
        <v>1430831.644088001</v>
      </c>
      <c r="AZ604" s="74">
        <v>0</v>
      </c>
      <c r="BA604" s="74">
        <v>0</v>
      </c>
      <c r="BB604" s="74">
        <v>0</v>
      </c>
      <c r="BC604" s="79">
        <v>0</v>
      </c>
      <c r="BD604" s="79">
        <v>0</v>
      </c>
      <c r="BE604" s="79">
        <v>0</v>
      </c>
      <c r="BF604" s="77">
        <v>0</v>
      </c>
      <c r="BG604" s="344">
        <f t="shared" si="207"/>
        <v>6534683.4192080004</v>
      </c>
      <c r="BH604" s="187">
        <f t="shared" si="208"/>
        <v>69032979</v>
      </c>
      <c r="BJ604" s="50">
        <v>13402</v>
      </c>
      <c r="BK604" s="50" t="s">
        <v>3933</v>
      </c>
      <c r="BM604" s="50">
        <f t="shared" si="209"/>
        <v>0</v>
      </c>
    </row>
    <row r="605" spans="1:65" s="50" customFormat="1" ht="24" customHeight="1" x14ac:dyDescent="0.2">
      <c r="A605" s="181">
        <f t="shared" si="190"/>
        <v>2655495</v>
      </c>
      <c r="B605" s="296">
        <v>547</v>
      </c>
      <c r="C605" s="264">
        <v>340</v>
      </c>
      <c r="D605" s="297">
        <v>13403</v>
      </c>
      <c r="E605" s="241" t="s">
        <v>1944</v>
      </c>
      <c r="F605" s="242" t="s">
        <v>1945</v>
      </c>
      <c r="G605" s="285" t="s">
        <v>137</v>
      </c>
      <c r="H605" s="272" t="s">
        <v>1906</v>
      </c>
      <c r="I605" s="292" t="s">
        <v>2968</v>
      </c>
      <c r="J605" s="64">
        <v>3820800931</v>
      </c>
      <c r="K605" s="64" t="s">
        <v>1946</v>
      </c>
      <c r="L605" s="64" t="s">
        <v>1906</v>
      </c>
      <c r="M605" s="290" t="s">
        <v>137</v>
      </c>
      <c r="N605" s="243" t="s">
        <v>2410</v>
      </c>
      <c r="O605" s="64"/>
      <c r="P605" s="89"/>
      <c r="Q605" s="243">
        <v>30</v>
      </c>
      <c r="R605" s="245">
        <v>120</v>
      </c>
      <c r="S605" s="245">
        <v>110</v>
      </c>
      <c r="T605" s="245">
        <v>29.33</v>
      </c>
      <c r="U605" s="89">
        <v>0</v>
      </c>
      <c r="V605" s="260">
        <v>15</v>
      </c>
      <c r="W605" s="98">
        <v>0</v>
      </c>
      <c r="X605" s="83">
        <v>0</v>
      </c>
      <c r="Y605" s="98">
        <v>1</v>
      </c>
      <c r="Z605" s="64">
        <v>1</v>
      </c>
      <c r="AA605" s="315">
        <v>885165</v>
      </c>
      <c r="AB605" s="315">
        <v>46667</v>
      </c>
      <c r="AC605" s="316">
        <f t="shared" si="191"/>
        <v>931832</v>
      </c>
      <c r="AD605" s="74">
        <v>4500000</v>
      </c>
      <c r="AE605" s="74">
        <v>6000000</v>
      </c>
      <c r="AF605" s="334">
        <f t="shared" si="192"/>
        <v>177895.19999999998</v>
      </c>
      <c r="AG605" s="112">
        <f t="shared" si="193"/>
        <v>26554950</v>
      </c>
      <c r="AH605" s="74">
        <f t="shared" si="194"/>
        <v>1400010</v>
      </c>
      <c r="AI605" s="74">
        <f t="shared" si="195"/>
        <v>21347423.999999996</v>
      </c>
      <c r="AJ605" s="74">
        <f t="shared" si="196"/>
        <v>2655495</v>
      </c>
      <c r="AK605" s="74">
        <f t="shared" si="197"/>
        <v>4500000</v>
      </c>
      <c r="AL605" s="74">
        <f t="shared" si="198"/>
        <v>6000000</v>
      </c>
      <c r="AM605" s="74">
        <f t="shared" si="199"/>
        <v>4892117.9999999991</v>
      </c>
      <c r="AN605" s="74">
        <f t="shared" si="200"/>
        <v>5217666.2159999991</v>
      </c>
      <c r="AO605" s="74">
        <f t="shared" si="201"/>
        <v>0</v>
      </c>
      <c r="AP605" s="74">
        <f t="shared" si="202"/>
        <v>3000000</v>
      </c>
      <c r="AQ605" s="74">
        <v>0</v>
      </c>
      <c r="AR605" s="74">
        <v>0</v>
      </c>
      <c r="AS605" s="74">
        <v>0</v>
      </c>
      <c r="AT605" s="79">
        <v>0</v>
      </c>
      <c r="AU605" s="81">
        <f t="shared" si="203"/>
        <v>75567663.216000006</v>
      </c>
      <c r="AV605" s="112">
        <f t="shared" si="204"/>
        <v>54308316.440880008</v>
      </c>
      <c r="AW605" s="74">
        <f t="shared" si="210"/>
        <v>72912168.215999991</v>
      </c>
      <c r="AX605" s="74">
        <f t="shared" si="205"/>
        <v>5103851.7751199994</v>
      </c>
      <c r="AY605" s="75">
        <f t="shared" si="206"/>
        <v>1430831.644088001</v>
      </c>
      <c r="AZ605" s="74">
        <v>0</v>
      </c>
      <c r="BA605" s="74">
        <v>0</v>
      </c>
      <c r="BB605" s="74">
        <v>0</v>
      </c>
      <c r="BC605" s="79">
        <v>0</v>
      </c>
      <c r="BD605" s="79">
        <v>0</v>
      </c>
      <c r="BE605" s="79">
        <v>0</v>
      </c>
      <c r="BF605" s="77">
        <v>0</v>
      </c>
      <c r="BG605" s="344">
        <f t="shared" si="207"/>
        <v>6534683.4192080004</v>
      </c>
      <c r="BH605" s="187">
        <f t="shared" si="208"/>
        <v>69032979</v>
      </c>
      <c r="BJ605" s="50">
        <v>13403</v>
      </c>
      <c r="BK605" s="50" t="s">
        <v>3934</v>
      </c>
      <c r="BM605" s="50">
        <f t="shared" si="209"/>
        <v>0</v>
      </c>
    </row>
    <row r="606" spans="1:65" s="50" customFormat="1" ht="24" customHeight="1" x14ac:dyDescent="0.2">
      <c r="A606" s="181">
        <f t="shared" si="190"/>
        <v>2655495</v>
      </c>
      <c r="B606" s="296">
        <v>548</v>
      </c>
      <c r="C606" s="264">
        <v>341</v>
      </c>
      <c r="D606" s="297">
        <v>13404</v>
      </c>
      <c r="E606" s="241" t="s">
        <v>1947</v>
      </c>
      <c r="F606" s="242" t="s">
        <v>1948</v>
      </c>
      <c r="G606" s="285" t="s">
        <v>137</v>
      </c>
      <c r="H606" s="272" t="s">
        <v>1906</v>
      </c>
      <c r="I606" s="292" t="s">
        <v>2969</v>
      </c>
      <c r="J606" s="64">
        <v>3732742441</v>
      </c>
      <c r="K606" s="64" t="s">
        <v>1949</v>
      </c>
      <c r="L606" s="64" t="s">
        <v>1906</v>
      </c>
      <c r="M606" s="290" t="s">
        <v>137</v>
      </c>
      <c r="N606" s="243" t="s">
        <v>2410</v>
      </c>
      <c r="O606" s="64"/>
      <c r="P606" s="89"/>
      <c r="Q606" s="243">
        <v>30</v>
      </c>
      <c r="R606" s="245">
        <v>120</v>
      </c>
      <c r="S606" s="245">
        <v>110</v>
      </c>
      <c r="T606" s="245">
        <v>29.33</v>
      </c>
      <c r="U606" s="89">
        <v>0</v>
      </c>
      <c r="V606" s="260">
        <v>15</v>
      </c>
      <c r="W606" s="98">
        <v>0</v>
      </c>
      <c r="X606" s="83">
        <v>0</v>
      </c>
      <c r="Y606" s="98">
        <v>2</v>
      </c>
      <c r="Z606" s="64">
        <v>2</v>
      </c>
      <c r="AA606" s="315">
        <v>885165</v>
      </c>
      <c r="AB606" s="315">
        <v>46667</v>
      </c>
      <c r="AC606" s="316">
        <f t="shared" si="191"/>
        <v>931832</v>
      </c>
      <c r="AD606" s="74">
        <v>4500000</v>
      </c>
      <c r="AE606" s="74">
        <v>6000000</v>
      </c>
      <c r="AF606" s="334">
        <f t="shared" si="192"/>
        <v>177895.19999999998</v>
      </c>
      <c r="AG606" s="112">
        <f t="shared" si="193"/>
        <v>26554950</v>
      </c>
      <c r="AH606" s="74">
        <f t="shared" si="194"/>
        <v>1400010</v>
      </c>
      <c r="AI606" s="74">
        <f t="shared" si="195"/>
        <v>21347423.999999996</v>
      </c>
      <c r="AJ606" s="74">
        <f t="shared" si="196"/>
        <v>5310990</v>
      </c>
      <c r="AK606" s="74">
        <f t="shared" si="197"/>
        <v>4500000</v>
      </c>
      <c r="AL606" s="74">
        <f t="shared" si="198"/>
        <v>6000000</v>
      </c>
      <c r="AM606" s="74">
        <f t="shared" si="199"/>
        <v>4892117.9999999991</v>
      </c>
      <c r="AN606" s="74">
        <f t="shared" si="200"/>
        <v>5217666.2159999991</v>
      </c>
      <c r="AO606" s="74">
        <f t="shared" si="201"/>
        <v>0</v>
      </c>
      <c r="AP606" s="74">
        <f t="shared" si="202"/>
        <v>3000000</v>
      </c>
      <c r="AQ606" s="74">
        <v>0</v>
      </c>
      <c r="AR606" s="74">
        <v>0</v>
      </c>
      <c r="AS606" s="74">
        <v>0</v>
      </c>
      <c r="AT606" s="79">
        <v>0</v>
      </c>
      <c r="AU606" s="81">
        <f t="shared" si="203"/>
        <v>78223158.216000006</v>
      </c>
      <c r="AV606" s="112">
        <f t="shared" si="204"/>
        <v>54308316.440880008</v>
      </c>
      <c r="AW606" s="74">
        <f t="shared" si="210"/>
        <v>72912168.215999991</v>
      </c>
      <c r="AX606" s="74">
        <f t="shared" si="205"/>
        <v>5103851.7751199994</v>
      </c>
      <c r="AY606" s="75">
        <f t="shared" si="206"/>
        <v>1430831.644088001</v>
      </c>
      <c r="AZ606" s="74">
        <v>0</v>
      </c>
      <c r="BA606" s="74">
        <v>0</v>
      </c>
      <c r="BB606" s="74">
        <v>0</v>
      </c>
      <c r="BC606" s="79">
        <v>0</v>
      </c>
      <c r="BD606" s="79">
        <v>0</v>
      </c>
      <c r="BE606" s="79">
        <v>0</v>
      </c>
      <c r="BF606" s="77">
        <v>0</v>
      </c>
      <c r="BG606" s="344">
        <f t="shared" si="207"/>
        <v>6534683.4192080004</v>
      </c>
      <c r="BH606" s="187">
        <f t="shared" si="208"/>
        <v>71688474</v>
      </c>
      <c r="BJ606" s="50">
        <v>13404</v>
      </c>
      <c r="BK606" s="50" t="s">
        <v>3935</v>
      </c>
      <c r="BM606" s="50">
        <f t="shared" si="209"/>
        <v>0</v>
      </c>
    </row>
    <row r="607" spans="1:65" s="50" customFormat="1" ht="24" customHeight="1" x14ac:dyDescent="0.2">
      <c r="A607" s="181">
        <f t="shared" si="190"/>
        <v>2655495</v>
      </c>
      <c r="B607" s="296">
        <v>550</v>
      </c>
      <c r="C607" s="264">
        <v>343</v>
      </c>
      <c r="D607" s="297">
        <v>13405</v>
      </c>
      <c r="E607" s="241" t="s">
        <v>374</v>
      </c>
      <c r="F607" s="242" t="s">
        <v>1950</v>
      </c>
      <c r="G607" s="285" t="s">
        <v>137</v>
      </c>
      <c r="H607" s="272" t="s">
        <v>1906</v>
      </c>
      <c r="I607" s="292" t="s">
        <v>2971</v>
      </c>
      <c r="J607" s="64">
        <v>3839345456</v>
      </c>
      <c r="K607" s="64" t="s">
        <v>1951</v>
      </c>
      <c r="L607" s="64" t="s">
        <v>1906</v>
      </c>
      <c r="M607" s="290" t="s">
        <v>137</v>
      </c>
      <c r="N607" s="243" t="s">
        <v>2410</v>
      </c>
      <c r="O607" s="64"/>
      <c r="P607" s="89"/>
      <c r="Q607" s="243">
        <v>30</v>
      </c>
      <c r="R607" s="245">
        <v>120</v>
      </c>
      <c r="S607" s="245">
        <v>110</v>
      </c>
      <c r="T607" s="245">
        <v>29.33</v>
      </c>
      <c r="U607" s="89">
        <v>0</v>
      </c>
      <c r="V607" s="260">
        <v>15</v>
      </c>
      <c r="W607" s="98">
        <v>0</v>
      </c>
      <c r="X607" s="83">
        <v>0</v>
      </c>
      <c r="Y607" s="98">
        <v>2</v>
      </c>
      <c r="Z607" s="64">
        <v>2</v>
      </c>
      <c r="AA607" s="315">
        <v>885165</v>
      </c>
      <c r="AB607" s="315">
        <v>46667</v>
      </c>
      <c r="AC607" s="316">
        <f t="shared" si="191"/>
        <v>931832</v>
      </c>
      <c r="AD607" s="74">
        <v>4500000</v>
      </c>
      <c r="AE607" s="74">
        <v>6000000</v>
      </c>
      <c r="AF607" s="334">
        <f t="shared" si="192"/>
        <v>177895.19999999998</v>
      </c>
      <c r="AG607" s="112">
        <f t="shared" si="193"/>
        <v>26554950</v>
      </c>
      <c r="AH607" s="74">
        <f t="shared" si="194"/>
        <v>1400010</v>
      </c>
      <c r="AI607" s="74">
        <f t="shared" si="195"/>
        <v>21347423.999999996</v>
      </c>
      <c r="AJ607" s="74">
        <f t="shared" si="196"/>
        <v>5310990</v>
      </c>
      <c r="AK607" s="74">
        <f t="shared" si="197"/>
        <v>4500000</v>
      </c>
      <c r="AL607" s="74">
        <f t="shared" si="198"/>
        <v>6000000</v>
      </c>
      <c r="AM607" s="74">
        <f t="shared" si="199"/>
        <v>4892117.9999999991</v>
      </c>
      <c r="AN607" s="74">
        <f t="shared" si="200"/>
        <v>5217666.2159999991</v>
      </c>
      <c r="AO607" s="74">
        <f t="shared" si="201"/>
        <v>0</v>
      </c>
      <c r="AP607" s="74">
        <f t="shared" si="202"/>
        <v>3000000</v>
      </c>
      <c r="AQ607" s="74">
        <v>0</v>
      </c>
      <c r="AR607" s="74">
        <v>0</v>
      </c>
      <c r="AS607" s="74">
        <v>0</v>
      </c>
      <c r="AT607" s="79">
        <v>0</v>
      </c>
      <c r="AU607" s="81">
        <f t="shared" si="203"/>
        <v>78223158.216000006</v>
      </c>
      <c r="AV607" s="112">
        <f t="shared" si="204"/>
        <v>54308316.440880008</v>
      </c>
      <c r="AW607" s="74">
        <f t="shared" si="210"/>
        <v>72912168.215999991</v>
      </c>
      <c r="AX607" s="74">
        <f t="shared" si="205"/>
        <v>5103851.7751199994</v>
      </c>
      <c r="AY607" s="75">
        <f t="shared" si="206"/>
        <v>1430831.644088001</v>
      </c>
      <c r="AZ607" s="74">
        <v>0</v>
      </c>
      <c r="BA607" s="74">
        <v>0</v>
      </c>
      <c r="BB607" s="74">
        <v>0</v>
      </c>
      <c r="BC607" s="79">
        <v>0</v>
      </c>
      <c r="BD607" s="79">
        <v>0</v>
      </c>
      <c r="BE607" s="79">
        <v>0</v>
      </c>
      <c r="BF607" s="77">
        <v>0</v>
      </c>
      <c r="BG607" s="344">
        <f t="shared" si="207"/>
        <v>6534683.4192080004</v>
      </c>
      <c r="BH607" s="187">
        <f t="shared" si="208"/>
        <v>71688474</v>
      </c>
      <c r="BJ607" s="50">
        <v>13405</v>
      </c>
      <c r="BK607" s="50" t="s">
        <v>3936</v>
      </c>
      <c r="BM607" s="50">
        <f t="shared" si="209"/>
        <v>0</v>
      </c>
    </row>
    <row r="608" spans="1:65" s="50" customFormat="1" ht="24" customHeight="1" x14ac:dyDescent="0.2">
      <c r="A608" s="181">
        <f t="shared" si="190"/>
        <v>2655495</v>
      </c>
      <c r="B608" s="296">
        <v>551</v>
      </c>
      <c r="C608" s="264">
        <v>344</v>
      </c>
      <c r="D608" s="297">
        <v>13406</v>
      </c>
      <c r="E608" s="241" t="s">
        <v>838</v>
      </c>
      <c r="F608" s="242" t="s">
        <v>1952</v>
      </c>
      <c r="G608" s="285" t="s">
        <v>137</v>
      </c>
      <c r="H608" s="272" t="s">
        <v>1906</v>
      </c>
      <c r="I608" s="292" t="s">
        <v>2972</v>
      </c>
      <c r="J608" s="64">
        <v>3760332862</v>
      </c>
      <c r="K608" s="64" t="s">
        <v>1953</v>
      </c>
      <c r="L608" s="64" t="s">
        <v>1906</v>
      </c>
      <c r="M608" s="290" t="s">
        <v>137</v>
      </c>
      <c r="N608" s="243" t="s">
        <v>2410</v>
      </c>
      <c r="O608" s="64"/>
      <c r="P608" s="89"/>
      <c r="Q608" s="243">
        <v>30</v>
      </c>
      <c r="R608" s="245">
        <v>120</v>
      </c>
      <c r="S608" s="245">
        <v>110</v>
      </c>
      <c r="T608" s="245">
        <v>29.33</v>
      </c>
      <c r="U608" s="89">
        <v>0</v>
      </c>
      <c r="V608" s="260">
        <v>15</v>
      </c>
      <c r="W608" s="98">
        <v>0</v>
      </c>
      <c r="X608" s="83">
        <v>0</v>
      </c>
      <c r="Y608" s="98">
        <v>2</v>
      </c>
      <c r="Z608" s="64">
        <v>1</v>
      </c>
      <c r="AA608" s="315">
        <v>885165</v>
      </c>
      <c r="AB608" s="315">
        <v>46667</v>
      </c>
      <c r="AC608" s="316">
        <f t="shared" si="191"/>
        <v>931832</v>
      </c>
      <c r="AD608" s="74">
        <v>4500000</v>
      </c>
      <c r="AE608" s="74">
        <v>6000000</v>
      </c>
      <c r="AF608" s="334">
        <f t="shared" si="192"/>
        <v>177895.19999999998</v>
      </c>
      <c r="AG608" s="112">
        <f t="shared" si="193"/>
        <v>26554950</v>
      </c>
      <c r="AH608" s="74">
        <f t="shared" si="194"/>
        <v>1400010</v>
      </c>
      <c r="AI608" s="74">
        <f t="shared" si="195"/>
        <v>21347423.999999996</v>
      </c>
      <c r="AJ608" s="74">
        <f t="shared" si="196"/>
        <v>2655495</v>
      </c>
      <c r="AK608" s="74">
        <f t="shared" si="197"/>
        <v>4500000</v>
      </c>
      <c r="AL608" s="74">
        <f t="shared" si="198"/>
        <v>6000000</v>
      </c>
      <c r="AM608" s="74">
        <f t="shared" si="199"/>
        <v>4892117.9999999991</v>
      </c>
      <c r="AN608" s="74">
        <f t="shared" si="200"/>
        <v>5217666.2159999991</v>
      </c>
      <c r="AO608" s="74">
        <f t="shared" si="201"/>
        <v>0</v>
      </c>
      <c r="AP608" s="74">
        <f t="shared" si="202"/>
        <v>3000000</v>
      </c>
      <c r="AQ608" s="74">
        <v>0</v>
      </c>
      <c r="AR608" s="74">
        <v>0</v>
      </c>
      <c r="AS608" s="74">
        <v>0</v>
      </c>
      <c r="AT608" s="79">
        <v>0</v>
      </c>
      <c r="AU608" s="81">
        <f t="shared" si="203"/>
        <v>75567663.216000006</v>
      </c>
      <c r="AV608" s="112">
        <f t="shared" si="204"/>
        <v>54308316.440880008</v>
      </c>
      <c r="AW608" s="74">
        <f t="shared" si="210"/>
        <v>72912168.215999991</v>
      </c>
      <c r="AX608" s="74">
        <f t="shared" si="205"/>
        <v>5103851.7751199994</v>
      </c>
      <c r="AY608" s="75">
        <f t="shared" si="206"/>
        <v>1430831.644088001</v>
      </c>
      <c r="AZ608" s="74">
        <v>0</v>
      </c>
      <c r="BA608" s="74">
        <v>0</v>
      </c>
      <c r="BB608" s="74">
        <v>0</v>
      </c>
      <c r="BC608" s="79">
        <v>0</v>
      </c>
      <c r="BD608" s="79">
        <v>0</v>
      </c>
      <c r="BE608" s="79">
        <v>0</v>
      </c>
      <c r="BF608" s="77">
        <v>0</v>
      </c>
      <c r="BG608" s="344">
        <f t="shared" si="207"/>
        <v>6534683.4192080004</v>
      </c>
      <c r="BH608" s="187">
        <f t="shared" si="208"/>
        <v>69032979</v>
      </c>
      <c r="BJ608" s="50">
        <v>13406</v>
      </c>
      <c r="BK608" s="50" t="s">
        <v>3937</v>
      </c>
      <c r="BM608" s="50">
        <f t="shared" si="209"/>
        <v>0</v>
      </c>
    </row>
    <row r="609" spans="1:65" s="50" customFormat="1" ht="24" customHeight="1" x14ac:dyDescent="0.2">
      <c r="A609" s="181">
        <f t="shared" si="190"/>
        <v>2655495</v>
      </c>
      <c r="B609" s="296">
        <v>557</v>
      </c>
      <c r="C609" s="264">
        <v>350</v>
      </c>
      <c r="D609" s="297">
        <v>13407</v>
      </c>
      <c r="E609" s="241" t="s">
        <v>1954</v>
      </c>
      <c r="F609" s="242" t="s">
        <v>1955</v>
      </c>
      <c r="G609" s="285" t="s">
        <v>137</v>
      </c>
      <c r="H609" s="272" t="s">
        <v>1906</v>
      </c>
      <c r="I609" s="292" t="s">
        <v>2978</v>
      </c>
      <c r="J609" s="64">
        <v>3310052133</v>
      </c>
      <c r="K609" s="64" t="s">
        <v>1956</v>
      </c>
      <c r="L609" s="64"/>
      <c r="M609" s="290" t="s">
        <v>137</v>
      </c>
      <c r="N609" s="243" t="s">
        <v>2410</v>
      </c>
      <c r="O609" s="64"/>
      <c r="P609" s="89"/>
      <c r="Q609" s="243">
        <v>30</v>
      </c>
      <c r="R609" s="245">
        <v>120</v>
      </c>
      <c r="S609" s="245">
        <v>110</v>
      </c>
      <c r="T609" s="245">
        <v>29.33</v>
      </c>
      <c r="U609" s="89">
        <v>0</v>
      </c>
      <c r="V609" s="260">
        <v>15</v>
      </c>
      <c r="W609" s="98">
        <v>0</v>
      </c>
      <c r="X609" s="83">
        <v>0</v>
      </c>
      <c r="Y609" s="98">
        <v>0</v>
      </c>
      <c r="Z609" s="64">
        <v>0</v>
      </c>
      <c r="AA609" s="315">
        <v>885165</v>
      </c>
      <c r="AB609" s="315">
        <v>0</v>
      </c>
      <c r="AC609" s="316">
        <f t="shared" si="191"/>
        <v>885165</v>
      </c>
      <c r="AD609" s="74">
        <v>4500000</v>
      </c>
      <c r="AE609" s="74">
        <v>6000000</v>
      </c>
      <c r="AF609" s="334">
        <f t="shared" si="192"/>
        <v>168986.04545454544</v>
      </c>
      <c r="AG609" s="112">
        <f t="shared" si="193"/>
        <v>26554950</v>
      </c>
      <c r="AH609" s="74">
        <f t="shared" si="194"/>
        <v>0</v>
      </c>
      <c r="AI609" s="74">
        <f t="shared" si="195"/>
        <v>20278325.454545453</v>
      </c>
      <c r="AJ609" s="74">
        <f t="shared" si="196"/>
        <v>0</v>
      </c>
      <c r="AK609" s="74">
        <f t="shared" si="197"/>
        <v>4500000</v>
      </c>
      <c r="AL609" s="74">
        <f t="shared" si="198"/>
        <v>6000000</v>
      </c>
      <c r="AM609" s="74">
        <f t="shared" si="199"/>
        <v>4647116.25</v>
      </c>
      <c r="AN609" s="74">
        <f t="shared" si="200"/>
        <v>4956360.7131818179</v>
      </c>
      <c r="AO609" s="74">
        <f t="shared" si="201"/>
        <v>0</v>
      </c>
      <c r="AP609" s="74">
        <f t="shared" si="202"/>
        <v>3000000</v>
      </c>
      <c r="AQ609" s="74">
        <v>0</v>
      </c>
      <c r="AR609" s="74">
        <v>0</v>
      </c>
      <c r="AS609" s="74">
        <v>0</v>
      </c>
      <c r="AT609" s="79">
        <v>0</v>
      </c>
      <c r="AU609" s="81">
        <f t="shared" si="203"/>
        <v>69936752.417727262</v>
      </c>
      <c r="AV609" s="112">
        <f t="shared" si="204"/>
        <v>51541179.748486355</v>
      </c>
      <c r="AW609" s="74">
        <f t="shared" si="210"/>
        <v>69936752.417727262</v>
      </c>
      <c r="AX609" s="74">
        <f t="shared" si="205"/>
        <v>4895572.6692409087</v>
      </c>
      <c r="AY609" s="75">
        <f t="shared" si="206"/>
        <v>1154117.9748486355</v>
      </c>
      <c r="AZ609" s="74">
        <v>0</v>
      </c>
      <c r="BA609" s="74">
        <v>0</v>
      </c>
      <c r="BB609" s="74">
        <v>0</v>
      </c>
      <c r="BC609" s="79">
        <v>0</v>
      </c>
      <c r="BD609" s="79">
        <v>0</v>
      </c>
      <c r="BE609" s="79">
        <v>0</v>
      </c>
      <c r="BF609" s="77">
        <v>0</v>
      </c>
      <c r="BG609" s="344">
        <f t="shared" si="207"/>
        <v>6049690.6440895442</v>
      </c>
      <c r="BH609" s="187">
        <f t="shared" si="208"/>
        <v>63887061</v>
      </c>
      <c r="BJ609" s="50">
        <v>13407</v>
      </c>
      <c r="BK609" s="50" t="s">
        <v>3938</v>
      </c>
      <c r="BM609" s="50">
        <f t="shared" si="209"/>
        <v>0</v>
      </c>
    </row>
    <row r="610" spans="1:65" s="50" customFormat="1" ht="24" customHeight="1" x14ac:dyDescent="0.2">
      <c r="A610" s="181">
        <f t="shared" si="190"/>
        <v>2655495</v>
      </c>
      <c r="B610" s="296">
        <v>181</v>
      </c>
      <c r="C610" s="264">
        <v>190</v>
      </c>
      <c r="D610" s="297">
        <v>13408</v>
      </c>
      <c r="E610" s="251" t="s">
        <v>1301</v>
      </c>
      <c r="F610" s="252" t="s">
        <v>1957</v>
      </c>
      <c r="G610" s="251" t="s">
        <v>87</v>
      </c>
      <c r="H610" s="272" t="s">
        <v>1906</v>
      </c>
      <c r="I610" s="292" t="s">
        <v>2621</v>
      </c>
      <c r="J610" s="64">
        <v>3258374414</v>
      </c>
      <c r="K610" s="64" t="s">
        <v>1958</v>
      </c>
      <c r="L610" s="64"/>
      <c r="M610" s="290" t="s">
        <v>2380</v>
      </c>
      <c r="N610" s="98"/>
      <c r="O610" s="64"/>
      <c r="P610" s="89"/>
      <c r="Q610" s="253">
        <v>30</v>
      </c>
      <c r="R610" s="254">
        <v>80</v>
      </c>
      <c r="S610" s="64">
        <v>0</v>
      </c>
      <c r="T610" s="64">
        <v>0</v>
      </c>
      <c r="U610" s="89">
        <v>0</v>
      </c>
      <c r="V610" s="258">
        <v>24</v>
      </c>
      <c r="W610" s="98">
        <v>0</v>
      </c>
      <c r="X610" s="83">
        <v>0</v>
      </c>
      <c r="Y610" s="98">
        <v>0</v>
      </c>
      <c r="Z610" s="64">
        <v>2</v>
      </c>
      <c r="AA610" s="323">
        <v>1477052</v>
      </c>
      <c r="AB610" s="323">
        <v>0</v>
      </c>
      <c r="AC610" s="324">
        <f t="shared" si="191"/>
        <v>1477052</v>
      </c>
      <c r="AD610" s="74">
        <v>4500000</v>
      </c>
      <c r="AE610" s="74">
        <v>6000000</v>
      </c>
      <c r="AF610" s="334">
        <f t="shared" si="192"/>
        <v>281982.65454545454</v>
      </c>
      <c r="AG610" s="112">
        <f t="shared" si="193"/>
        <v>44311560</v>
      </c>
      <c r="AH610" s="74">
        <f t="shared" si="194"/>
        <v>0</v>
      </c>
      <c r="AI610" s="74">
        <f t="shared" si="195"/>
        <v>22558612.363636363</v>
      </c>
      <c r="AJ610" s="74">
        <f t="shared" si="196"/>
        <v>5310990</v>
      </c>
      <c r="AK610" s="74">
        <f t="shared" si="197"/>
        <v>4500000</v>
      </c>
      <c r="AL610" s="74">
        <f t="shared" si="198"/>
        <v>6000000</v>
      </c>
      <c r="AM610" s="74">
        <f t="shared" si="199"/>
        <v>0</v>
      </c>
      <c r="AN610" s="74">
        <f t="shared" si="200"/>
        <v>0</v>
      </c>
      <c r="AO610" s="74">
        <f t="shared" si="201"/>
        <v>0</v>
      </c>
      <c r="AP610" s="74">
        <f t="shared" si="202"/>
        <v>4800000</v>
      </c>
      <c r="AQ610" s="74">
        <v>0</v>
      </c>
      <c r="AR610" s="74">
        <v>0</v>
      </c>
      <c r="AS610" s="74">
        <v>0</v>
      </c>
      <c r="AT610" s="79">
        <v>0</v>
      </c>
      <c r="AU610" s="81">
        <f t="shared" si="203"/>
        <v>87481162.36363636</v>
      </c>
      <c r="AV610" s="112">
        <f t="shared" si="204"/>
        <v>61118260.298181817</v>
      </c>
      <c r="AW610" s="74">
        <f t="shared" si="210"/>
        <v>82170172.36363636</v>
      </c>
      <c r="AX610" s="74">
        <f t="shared" si="205"/>
        <v>5751912.0654545454</v>
      </c>
      <c r="AY610" s="75">
        <f t="shared" si="206"/>
        <v>2111826.0298181819</v>
      </c>
      <c r="AZ610" s="74">
        <v>0</v>
      </c>
      <c r="BA610" s="74">
        <v>0</v>
      </c>
      <c r="BB610" s="74">
        <v>0</v>
      </c>
      <c r="BC610" s="79">
        <v>0</v>
      </c>
      <c r="BD610" s="79">
        <v>0</v>
      </c>
      <c r="BE610" s="79">
        <v>0</v>
      </c>
      <c r="BF610" s="77">
        <v>0</v>
      </c>
      <c r="BG610" s="344">
        <f t="shared" si="207"/>
        <v>7863738.0952727273</v>
      </c>
      <c r="BH610" s="187">
        <f t="shared" si="208"/>
        <v>79617424</v>
      </c>
      <c r="BJ610" s="50">
        <v>13408</v>
      </c>
      <c r="BK610" s="50" t="s">
        <v>3939</v>
      </c>
      <c r="BM610" s="50">
        <f t="shared" si="209"/>
        <v>0</v>
      </c>
    </row>
    <row r="611" spans="1:65" s="50" customFormat="1" ht="24" customHeight="1" x14ac:dyDescent="0.2">
      <c r="A611" s="181">
        <f t="shared" si="190"/>
        <v>2655495</v>
      </c>
      <c r="B611" s="296">
        <v>182</v>
      </c>
      <c r="C611" s="264">
        <v>191</v>
      </c>
      <c r="D611" s="297">
        <v>13409</v>
      </c>
      <c r="E611" s="251" t="s">
        <v>140</v>
      </c>
      <c r="F611" s="252" t="s">
        <v>342</v>
      </c>
      <c r="G611" s="251" t="s">
        <v>87</v>
      </c>
      <c r="H611" s="272" t="s">
        <v>1906</v>
      </c>
      <c r="I611" s="292" t="s">
        <v>2622</v>
      </c>
      <c r="J611" s="64">
        <v>3256781853</v>
      </c>
      <c r="K611" s="64" t="s">
        <v>1959</v>
      </c>
      <c r="L611" s="64"/>
      <c r="M611" s="290" t="s">
        <v>2383</v>
      </c>
      <c r="N611" s="98"/>
      <c r="O611" s="64"/>
      <c r="P611" s="89"/>
      <c r="Q611" s="253">
        <v>30</v>
      </c>
      <c r="R611" s="254">
        <v>14</v>
      </c>
      <c r="S611" s="64">
        <v>0</v>
      </c>
      <c r="T611" s="64">
        <v>0</v>
      </c>
      <c r="U611" s="298">
        <f>1+1</f>
        <v>2</v>
      </c>
      <c r="V611" s="259">
        <v>14</v>
      </c>
      <c r="W611" s="98">
        <v>0</v>
      </c>
      <c r="X611" s="83">
        <v>0</v>
      </c>
      <c r="Y611" s="98">
        <v>0</v>
      </c>
      <c r="Z611" s="64">
        <v>2</v>
      </c>
      <c r="AA611" s="323">
        <v>1642901</v>
      </c>
      <c r="AB611" s="323">
        <v>0</v>
      </c>
      <c r="AC611" s="324">
        <f t="shared" si="191"/>
        <v>1642901</v>
      </c>
      <c r="AD611" s="74">
        <v>4500000</v>
      </c>
      <c r="AE611" s="74">
        <v>6000000</v>
      </c>
      <c r="AF611" s="334">
        <f t="shared" si="192"/>
        <v>313644.73636363639</v>
      </c>
      <c r="AG611" s="112">
        <f t="shared" si="193"/>
        <v>49287030</v>
      </c>
      <c r="AH611" s="74">
        <f t="shared" si="194"/>
        <v>0</v>
      </c>
      <c r="AI611" s="74">
        <f t="shared" si="195"/>
        <v>4391026.3090909095</v>
      </c>
      <c r="AJ611" s="74">
        <f t="shared" si="196"/>
        <v>5310990</v>
      </c>
      <c r="AK611" s="74">
        <f t="shared" si="197"/>
        <v>4500000</v>
      </c>
      <c r="AL611" s="74">
        <f t="shared" si="198"/>
        <v>6000000</v>
      </c>
      <c r="AM611" s="74">
        <f t="shared" si="199"/>
        <v>0</v>
      </c>
      <c r="AN611" s="74">
        <f t="shared" si="200"/>
        <v>0</v>
      </c>
      <c r="AO611" s="74">
        <f t="shared" si="201"/>
        <v>3285802</v>
      </c>
      <c r="AP611" s="74">
        <f t="shared" si="202"/>
        <v>2800000</v>
      </c>
      <c r="AQ611" s="74">
        <v>0</v>
      </c>
      <c r="AR611" s="74">
        <v>0</v>
      </c>
      <c r="AS611" s="74">
        <v>0</v>
      </c>
      <c r="AT611" s="79">
        <v>0</v>
      </c>
      <c r="AU611" s="81">
        <f t="shared" si="203"/>
        <v>75574848.309090912</v>
      </c>
      <c r="AV611" s="112">
        <f t="shared" si="204"/>
        <v>48989592.367454544</v>
      </c>
      <c r="AW611" s="74">
        <f t="shared" si="210"/>
        <v>66978056.309090912</v>
      </c>
      <c r="AX611" s="74">
        <f t="shared" si="205"/>
        <v>4688463.941636364</v>
      </c>
      <c r="AY611" s="75">
        <f t="shared" si="206"/>
        <v>898959.23674545437</v>
      </c>
      <c r="AZ611" s="74">
        <v>0</v>
      </c>
      <c r="BA611" s="74">
        <v>0</v>
      </c>
      <c r="BB611" s="74">
        <v>0</v>
      </c>
      <c r="BC611" s="79">
        <v>0</v>
      </c>
      <c r="BD611" s="79">
        <v>0</v>
      </c>
      <c r="BE611" s="79">
        <v>0</v>
      </c>
      <c r="BF611" s="77">
        <v>0</v>
      </c>
      <c r="BG611" s="344">
        <f t="shared" si="207"/>
        <v>5587423.1783818183</v>
      </c>
      <c r="BH611" s="187">
        <f t="shared" si="208"/>
        <v>69987425</v>
      </c>
      <c r="BJ611" s="50">
        <v>13409</v>
      </c>
      <c r="BK611" s="50" t="s">
        <v>3940</v>
      </c>
      <c r="BM611" s="50">
        <f t="shared" si="209"/>
        <v>0</v>
      </c>
    </row>
    <row r="612" spans="1:65" s="50" customFormat="1" ht="24" customHeight="1" x14ac:dyDescent="0.2">
      <c r="A612" s="181">
        <f t="shared" si="190"/>
        <v>2655495</v>
      </c>
      <c r="B612" s="296">
        <v>194</v>
      </c>
      <c r="C612" s="264">
        <v>203</v>
      </c>
      <c r="D612" s="297">
        <v>13410</v>
      </c>
      <c r="E612" s="251" t="s">
        <v>1387</v>
      </c>
      <c r="F612" s="252" t="s">
        <v>1960</v>
      </c>
      <c r="G612" s="251" t="s">
        <v>87</v>
      </c>
      <c r="H612" s="272" t="s">
        <v>1961</v>
      </c>
      <c r="I612" s="427" t="s">
        <v>2634</v>
      </c>
      <c r="J612" s="64">
        <v>2239626240</v>
      </c>
      <c r="K612" s="64" t="s">
        <v>1962</v>
      </c>
      <c r="L612" s="64" t="s">
        <v>1961</v>
      </c>
      <c r="M612" s="290" t="s">
        <v>2381</v>
      </c>
      <c r="N612" s="98"/>
      <c r="O612" s="64"/>
      <c r="P612" s="89"/>
      <c r="Q612" s="253">
        <v>30</v>
      </c>
      <c r="R612" s="254">
        <v>60</v>
      </c>
      <c r="S612" s="64">
        <v>0</v>
      </c>
      <c r="T612" s="64">
        <v>0</v>
      </c>
      <c r="U612" s="89">
        <v>0</v>
      </c>
      <c r="V612" s="258">
        <v>24</v>
      </c>
      <c r="W612" s="98">
        <v>0</v>
      </c>
      <c r="X612" s="83">
        <v>0</v>
      </c>
      <c r="Y612" s="98">
        <v>3</v>
      </c>
      <c r="Z612" s="64">
        <v>4</v>
      </c>
      <c r="AA612" s="323">
        <v>1311206</v>
      </c>
      <c r="AB612" s="323">
        <v>46667</v>
      </c>
      <c r="AC612" s="324">
        <f t="shared" si="191"/>
        <v>1357873</v>
      </c>
      <c r="AD612" s="74">
        <v>4500000</v>
      </c>
      <c r="AE612" s="74">
        <v>6000000</v>
      </c>
      <c r="AF612" s="334">
        <f t="shared" si="192"/>
        <v>259230.3</v>
      </c>
      <c r="AG612" s="112">
        <f t="shared" si="193"/>
        <v>39336180</v>
      </c>
      <c r="AH612" s="74">
        <f t="shared" si="194"/>
        <v>1400010</v>
      </c>
      <c r="AI612" s="74">
        <f t="shared" si="195"/>
        <v>15553818</v>
      </c>
      <c r="AJ612" s="74">
        <f t="shared" si="196"/>
        <v>10621980</v>
      </c>
      <c r="AK612" s="74">
        <f t="shared" si="197"/>
        <v>4500000</v>
      </c>
      <c r="AL612" s="74">
        <f t="shared" si="198"/>
        <v>6000000</v>
      </c>
      <c r="AM612" s="74">
        <f t="shared" si="199"/>
        <v>0</v>
      </c>
      <c r="AN612" s="74">
        <f t="shared" si="200"/>
        <v>0</v>
      </c>
      <c r="AO612" s="74">
        <f t="shared" si="201"/>
        <v>0</v>
      </c>
      <c r="AP612" s="74">
        <f t="shared" si="202"/>
        <v>4800000</v>
      </c>
      <c r="AQ612" s="74">
        <v>0</v>
      </c>
      <c r="AR612" s="74">
        <v>0</v>
      </c>
      <c r="AS612" s="74">
        <v>0</v>
      </c>
      <c r="AT612" s="79">
        <v>0</v>
      </c>
      <c r="AU612" s="81">
        <f t="shared" si="203"/>
        <v>82211988</v>
      </c>
      <c r="AV612" s="112">
        <f t="shared" si="204"/>
        <v>51278707.439999998</v>
      </c>
      <c r="AW612" s="74">
        <f t="shared" si="210"/>
        <v>71590008</v>
      </c>
      <c r="AX612" s="74">
        <f t="shared" si="205"/>
        <v>5011300.5600000005</v>
      </c>
      <c r="AY612" s="75">
        <f t="shared" si="206"/>
        <v>1127870.7439999997</v>
      </c>
      <c r="AZ612" s="74">
        <v>0</v>
      </c>
      <c r="BA612" s="74">
        <v>0</v>
      </c>
      <c r="BB612" s="74">
        <v>0</v>
      </c>
      <c r="BC612" s="79">
        <v>0</v>
      </c>
      <c r="BD612" s="79">
        <v>0</v>
      </c>
      <c r="BE612" s="79">
        <v>0</v>
      </c>
      <c r="BF612" s="77">
        <v>0</v>
      </c>
      <c r="BG612" s="344">
        <f t="shared" si="207"/>
        <v>6139171.3040000005</v>
      </c>
      <c r="BH612" s="187">
        <f t="shared" si="208"/>
        <v>76072816</v>
      </c>
      <c r="BJ612" s="50">
        <v>13410</v>
      </c>
      <c r="BK612" s="50" t="s">
        <v>3941</v>
      </c>
      <c r="BM612" s="50">
        <f t="shared" si="209"/>
        <v>0</v>
      </c>
    </row>
    <row r="613" spans="1:65" s="50" customFormat="1" ht="24" customHeight="1" x14ac:dyDescent="0.2">
      <c r="A613" s="181">
        <f t="shared" si="190"/>
        <v>2655495</v>
      </c>
      <c r="B613" s="296">
        <v>196</v>
      </c>
      <c r="C613" s="264">
        <v>205</v>
      </c>
      <c r="D613" s="297">
        <v>13411</v>
      </c>
      <c r="E613" s="251" t="s">
        <v>91</v>
      </c>
      <c r="F613" s="252" t="s">
        <v>1963</v>
      </c>
      <c r="G613" s="251" t="s">
        <v>87</v>
      </c>
      <c r="H613" s="272" t="s">
        <v>1961</v>
      </c>
      <c r="I613" s="292" t="s">
        <v>2636</v>
      </c>
      <c r="J613" s="64">
        <v>2122916273</v>
      </c>
      <c r="K613" s="64" t="s">
        <v>1964</v>
      </c>
      <c r="L613" s="64" t="s">
        <v>1961</v>
      </c>
      <c r="M613" s="305" t="s">
        <v>2383</v>
      </c>
      <c r="N613" s="98"/>
      <c r="O613" s="64"/>
      <c r="P613" s="89"/>
      <c r="Q613" s="253">
        <v>30</v>
      </c>
      <c r="R613" s="254">
        <v>40</v>
      </c>
      <c r="S613" s="64">
        <v>0</v>
      </c>
      <c r="T613" s="64">
        <v>0</v>
      </c>
      <c r="U613" s="89">
        <v>0</v>
      </c>
      <c r="V613" s="258">
        <v>24</v>
      </c>
      <c r="W613" s="98">
        <v>0</v>
      </c>
      <c r="X613" s="83">
        <v>0</v>
      </c>
      <c r="Y613" s="98">
        <v>0</v>
      </c>
      <c r="Z613" s="64">
        <v>0</v>
      </c>
      <c r="AA613" s="323">
        <v>1642901</v>
      </c>
      <c r="AB613" s="323">
        <v>46667</v>
      </c>
      <c r="AC613" s="324">
        <f t="shared" si="191"/>
        <v>1689568</v>
      </c>
      <c r="AD613" s="74">
        <v>4500000</v>
      </c>
      <c r="AE613" s="74">
        <v>6000000</v>
      </c>
      <c r="AF613" s="334">
        <f t="shared" si="192"/>
        <v>322553.89090909087</v>
      </c>
      <c r="AG613" s="112">
        <f t="shared" si="193"/>
        <v>49287030</v>
      </c>
      <c r="AH613" s="74">
        <f t="shared" si="194"/>
        <v>1400010</v>
      </c>
      <c r="AI613" s="74">
        <f t="shared" si="195"/>
        <v>12902155.636363635</v>
      </c>
      <c r="AJ613" s="74">
        <f t="shared" si="196"/>
        <v>0</v>
      </c>
      <c r="AK613" s="74">
        <f t="shared" si="197"/>
        <v>4500000</v>
      </c>
      <c r="AL613" s="74">
        <f t="shared" si="198"/>
        <v>6000000</v>
      </c>
      <c r="AM613" s="74">
        <f t="shared" si="199"/>
        <v>0</v>
      </c>
      <c r="AN613" s="74">
        <f t="shared" si="200"/>
        <v>0</v>
      </c>
      <c r="AO613" s="74">
        <f t="shared" si="201"/>
        <v>0</v>
      </c>
      <c r="AP613" s="74">
        <f t="shared" si="202"/>
        <v>4800000</v>
      </c>
      <c r="AQ613" s="74">
        <v>0</v>
      </c>
      <c r="AR613" s="74">
        <v>0</v>
      </c>
      <c r="AS613" s="74">
        <v>0</v>
      </c>
      <c r="AT613" s="79">
        <v>0</v>
      </c>
      <c r="AU613" s="81">
        <f t="shared" si="203"/>
        <v>78889195.636363626</v>
      </c>
      <c r="AV613" s="112">
        <f t="shared" si="204"/>
        <v>58066951.94181817</v>
      </c>
      <c r="AW613" s="74">
        <f t="shared" si="210"/>
        <v>78889195.63636364</v>
      </c>
      <c r="AX613" s="74">
        <f t="shared" si="205"/>
        <v>5522243.6945454553</v>
      </c>
      <c r="AY613" s="75">
        <f t="shared" si="206"/>
        <v>1806695.1941818171</v>
      </c>
      <c r="AZ613" s="74">
        <v>0</v>
      </c>
      <c r="BA613" s="74">
        <v>0</v>
      </c>
      <c r="BB613" s="74">
        <v>0</v>
      </c>
      <c r="BC613" s="79">
        <v>0</v>
      </c>
      <c r="BD613" s="79">
        <v>0</v>
      </c>
      <c r="BE613" s="79">
        <v>0</v>
      </c>
      <c r="BF613" s="77">
        <v>0</v>
      </c>
      <c r="BG613" s="344">
        <f t="shared" si="207"/>
        <v>7328938.8887272719</v>
      </c>
      <c r="BH613" s="187">
        <f t="shared" si="208"/>
        <v>71560256</v>
      </c>
      <c r="BJ613" s="50">
        <v>13411</v>
      </c>
      <c r="BK613" s="50" t="s">
        <v>3942</v>
      </c>
      <c r="BM613" s="50">
        <f t="shared" si="209"/>
        <v>0</v>
      </c>
    </row>
    <row r="614" spans="1:65" s="50" customFormat="1" ht="24" customHeight="1" x14ac:dyDescent="0.2">
      <c r="A614" s="181">
        <f t="shared" si="190"/>
        <v>2655495</v>
      </c>
      <c r="B614" s="296">
        <v>202</v>
      </c>
      <c r="C614" s="264">
        <v>211</v>
      </c>
      <c r="D614" s="297">
        <v>13412</v>
      </c>
      <c r="E614" s="251" t="s">
        <v>398</v>
      </c>
      <c r="F614" s="252" t="s">
        <v>1965</v>
      </c>
      <c r="G614" s="251" t="s">
        <v>87</v>
      </c>
      <c r="H614" s="272" t="s">
        <v>1961</v>
      </c>
      <c r="I614" s="292" t="s">
        <v>2642</v>
      </c>
      <c r="J614" s="64">
        <v>2170104925</v>
      </c>
      <c r="K614" s="64" t="s">
        <v>1966</v>
      </c>
      <c r="L614" s="64" t="s">
        <v>1961</v>
      </c>
      <c r="M614" s="290" t="s">
        <v>2380</v>
      </c>
      <c r="N614" s="98"/>
      <c r="O614" s="64"/>
      <c r="P614" s="89"/>
      <c r="Q614" s="253">
        <v>30</v>
      </c>
      <c r="R614" s="254">
        <v>100</v>
      </c>
      <c r="S614" s="64">
        <v>0</v>
      </c>
      <c r="T614" s="64">
        <v>0</v>
      </c>
      <c r="U614" s="89">
        <v>0</v>
      </c>
      <c r="V614" s="258">
        <v>16</v>
      </c>
      <c r="W614" s="98">
        <v>0</v>
      </c>
      <c r="X614" s="83">
        <v>0</v>
      </c>
      <c r="Y614" s="98">
        <v>1</v>
      </c>
      <c r="Z614" s="64">
        <v>1</v>
      </c>
      <c r="AA614" s="323">
        <v>1477052</v>
      </c>
      <c r="AB614" s="323">
        <v>0</v>
      </c>
      <c r="AC614" s="324">
        <f t="shared" si="191"/>
        <v>1477052</v>
      </c>
      <c r="AD614" s="74">
        <v>4500000</v>
      </c>
      <c r="AE614" s="74">
        <v>6000000</v>
      </c>
      <c r="AF614" s="334">
        <f t="shared" si="192"/>
        <v>281982.65454545454</v>
      </c>
      <c r="AG614" s="112">
        <f t="shared" si="193"/>
        <v>44311560</v>
      </c>
      <c r="AH614" s="74">
        <f t="shared" si="194"/>
        <v>0</v>
      </c>
      <c r="AI614" s="74">
        <f t="shared" si="195"/>
        <v>28198265.454545453</v>
      </c>
      <c r="AJ614" s="74">
        <f t="shared" si="196"/>
        <v>2655495</v>
      </c>
      <c r="AK614" s="74">
        <f t="shared" si="197"/>
        <v>4500000</v>
      </c>
      <c r="AL614" s="74">
        <f t="shared" si="198"/>
        <v>6000000</v>
      </c>
      <c r="AM614" s="74">
        <f t="shared" si="199"/>
        <v>0</v>
      </c>
      <c r="AN614" s="74">
        <f t="shared" si="200"/>
        <v>0</v>
      </c>
      <c r="AO614" s="74">
        <f t="shared" si="201"/>
        <v>0</v>
      </c>
      <c r="AP614" s="74">
        <f t="shared" si="202"/>
        <v>3200000</v>
      </c>
      <c r="AQ614" s="74">
        <v>0</v>
      </c>
      <c r="AR614" s="74">
        <v>0</v>
      </c>
      <c r="AS614" s="74">
        <v>0</v>
      </c>
      <c r="AT614" s="79">
        <v>0</v>
      </c>
      <c r="AU614" s="81">
        <f t="shared" si="203"/>
        <v>88865320.454545453</v>
      </c>
      <c r="AV614" s="112">
        <f t="shared" si="204"/>
        <v>66475137.672727272</v>
      </c>
      <c r="AW614" s="74">
        <f t="shared" si="210"/>
        <v>86209825.454545453</v>
      </c>
      <c r="AX614" s="74">
        <f t="shared" si="205"/>
        <v>6034687.7818181822</v>
      </c>
      <c r="AY614" s="75">
        <f t="shared" si="206"/>
        <v>2647513.7672727276</v>
      </c>
      <c r="AZ614" s="74">
        <v>0</v>
      </c>
      <c r="BA614" s="74">
        <v>0</v>
      </c>
      <c r="BB614" s="74">
        <v>0</v>
      </c>
      <c r="BC614" s="79">
        <v>0</v>
      </c>
      <c r="BD614" s="79">
        <v>0</v>
      </c>
      <c r="BE614" s="79">
        <v>0</v>
      </c>
      <c r="BF614" s="77">
        <v>0</v>
      </c>
      <c r="BG614" s="344">
        <f t="shared" si="207"/>
        <v>8682201.5490909107</v>
      </c>
      <c r="BH614" s="187">
        <f t="shared" si="208"/>
        <v>80183118</v>
      </c>
      <c r="BJ614" s="50">
        <v>13412</v>
      </c>
      <c r="BK614" s="50" t="s">
        <v>3943</v>
      </c>
      <c r="BM614" s="50">
        <f t="shared" si="209"/>
        <v>0</v>
      </c>
    </row>
    <row r="615" spans="1:65" s="50" customFormat="1" ht="24" customHeight="1" x14ac:dyDescent="0.2">
      <c r="A615" s="181">
        <f t="shared" si="190"/>
        <v>2655495</v>
      </c>
      <c r="B615" s="296">
        <v>193</v>
      </c>
      <c r="C615" s="264">
        <v>202</v>
      </c>
      <c r="D615" s="297">
        <v>13413</v>
      </c>
      <c r="E615" s="251" t="s">
        <v>183</v>
      </c>
      <c r="F615" s="252" t="s">
        <v>1967</v>
      </c>
      <c r="G615" s="251" t="s">
        <v>87</v>
      </c>
      <c r="H615" s="272" t="s">
        <v>1961</v>
      </c>
      <c r="I615" s="292" t="s">
        <v>2633</v>
      </c>
      <c r="J615" s="64">
        <v>2110518820</v>
      </c>
      <c r="K615" s="64" t="s">
        <v>1968</v>
      </c>
      <c r="L615" s="64" t="s">
        <v>1961</v>
      </c>
      <c r="M615" s="290" t="s">
        <v>2381</v>
      </c>
      <c r="N615" s="98"/>
      <c r="O615" s="64"/>
      <c r="P615" s="89"/>
      <c r="Q615" s="253">
        <v>30</v>
      </c>
      <c r="R615" s="254">
        <v>24</v>
      </c>
      <c r="S615" s="64">
        <v>0</v>
      </c>
      <c r="T615" s="64">
        <v>0</v>
      </c>
      <c r="U615" s="89">
        <v>0</v>
      </c>
      <c r="V615" s="258">
        <v>20</v>
      </c>
      <c r="W615" s="98">
        <v>0</v>
      </c>
      <c r="X615" s="83">
        <v>0</v>
      </c>
      <c r="Y615" s="98">
        <v>0</v>
      </c>
      <c r="Z615" s="64">
        <v>0</v>
      </c>
      <c r="AA615" s="323">
        <v>1311206</v>
      </c>
      <c r="AB615" s="323">
        <v>46667</v>
      </c>
      <c r="AC615" s="324">
        <f t="shared" si="191"/>
        <v>1357873</v>
      </c>
      <c r="AD615" s="74">
        <v>4500000</v>
      </c>
      <c r="AE615" s="74">
        <v>6000000</v>
      </c>
      <c r="AF615" s="334">
        <f t="shared" si="192"/>
        <v>259230.3</v>
      </c>
      <c r="AG615" s="112">
        <f t="shared" si="193"/>
        <v>39336180</v>
      </c>
      <c r="AH615" s="74">
        <f t="shared" si="194"/>
        <v>1400010</v>
      </c>
      <c r="AI615" s="74">
        <f t="shared" si="195"/>
        <v>6221527.1999999993</v>
      </c>
      <c r="AJ615" s="74">
        <f t="shared" si="196"/>
        <v>0</v>
      </c>
      <c r="AK615" s="74">
        <f t="shared" si="197"/>
        <v>4500000</v>
      </c>
      <c r="AL615" s="74">
        <f t="shared" si="198"/>
        <v>6000000</v>
      </c>
      <c r="AM615" s="74">
        <f t="shared" si="199"/>
        <v>0</v>
      </c>
      <c r="AN615" s="74">
        <f t="shared" si="200"/>
        <v>0</v>
      </c>
      <c r="AO615" s="74">
        <f t="shared" si="201"/>
        <v>0</v>
      </c>
      <c r="AP615" s="74">
        <f t="shared" si="202"/>
        <v>4000000</v>
      </c>
      <c r="AQ615" s="74">
        <v>0</v>
      </c>
      <c r="AR615" s="74">
        <v>0</v>
      </c>
      <c r="AS615" s="74">
        <v>0</v>
      </c>
      <c r="AT615" s="79">
        <v>0</v>
      </c>
      <c r="AU615" s="81">
        <f t="shared" si="203"/>
        <v>61457717.200000003</v>
      </c>
      <c r="AV615" s="112">
        <f t="shared" si="204"/>
        <v>42655676.996000007</v>
      </c>
      <c r="AW615" s="74">
        <f t="shared" si="210"/>
        <v>61457717.200000003</v>
      </c>
      <c r="AX615" s="74">
        <f t="shared" si="205"/>
        <v>4302040.2040000008</v>
      </c>
      <c r="AY615" s="75">
        <f t="shared" si="206"/>
        <v>265567.69960000069</v>
      </c>
      <c r="AZ615" s="74">
        <v>0</v>
      </c>
      <c r="BA615" s="74">
        <v>0</v>
      </c>
      <c r="BB615" s="74">
        <v>0</v>
      </c>
      <c r="BC615" s="79">
        <v>0</v>
      </c>
      <c r="BD615" s="79">
        <v>0</v>
      </c>
      <c r="BE615" s="79">
        <v>0</v>
      </c>
      <c r="BF615" s="77">
        <v>0</v>
      </c>
      <c r="BG615" s="344">
        <f t="shared" si="207"/>
        <v>4567607.9036000017</v>
      </c>
      <c r="BH615" s="187">
        <f t="shared" si="208"/>
        <v>56890109</v>
      </c>
      <c r="BJ615" s="50">
        <v>13413</v>
      </c>
      <c r="BK615" s="50" t="s">
        <v>3944</v>
      </c>
      <c r="BM615" s="50">
        <f t="shared" si="209"/>
        <v>0</v>
      </c>
    </row>
    <row r="616" spans="1:65" s="50" customFormat="1" ht="24" customHeight="1" x14ac:dyDescent="0.2">
      <c r="A616" s="181">
        <f t="shared" si="190"/>
        <v>2655495</v>
      </c>
      <c r="B616" s="296">
        <v>195</v>
      </c>
      <c r="C616" s="264">
        <v>204</v>
      </c>
      <c r="D616" s="297">
        <v>13414</v>
      </c>
      <c r="E616" s="251" t="s">
        <v>1969</v>
      </c>
      <c r="F616" s="252" t="s">
        <v>1970</v>
      </c>
      <c r="G616" s="251" t="s">
        <v>87</v>
      </c>
      <c r="H616" s="272" t="s">
        <v>1961</v>
      </c>
      <c r="I616" s="292" t="s">
        <v>2635</v>
      </c>
      <c r="J616" s="64" t="s">
        <v>1971</v>
      </c>
      <c r="K616" s="64" t="s">
        <v>1972</v>
      </c>
      <c r="L616" s="64" t="s">
        <v>1961</v>
      </c>
      <c r="M616" s="290" t="s">
        <v>2381</v>
      </c>
      <c r="N616" s="98"/>
      <c r="O616" s="64"/>
      <c r="P616" s="89"/>
      <c r="Q616" s="253">
        <v>30</v>
      </c>
      <c r="R616" s="254">
        <v>80</v>
      </c>
      <c r="S616" s="64">
        <v>0</v>
      </c>
      <c r="T616" s="64">
        <v>0</v>
      </c>
      <c r="U616" s="89">
        <v>0</v>
      </c>
      <c r="V616" s="258">
        <v>21</v>
      </c>
      <c r="W616" s="98">
        <v>0</v>
      </c>
      <c r="X616" s="83">
        <v>0</v>
      </c>
      <c r="Y616" s="98">
        <v>1</v>
      </c>
      <c r="Z616" s="64">
        <v>1</v>
      </c>
      <c r="AA616" s="323">
        <v>1311206</v>
      </c>
      <c r="AB616" s="323">
        <v>46667</v>
      </c>
      <c r="AC616" s="324">
        <f t="shared" si="191"/>
        <v>1357873</v>
      </c>
      <c r="AD616" s="74">
        <v>4500000</v>
      </c>
      <c r="AE616" s="74">
        <v>6000000</v>
      </c>
      <c r="AF616" s="334">
        <f t="shared" si="192"/>
        <v>259230.3</v>
      </c>
      <c r="AG616" s="112">
        <f t="shared" si="193"/>
        <v>39336180</v>
      </c>
      <c r="AH616" s="74">
        <f t="shared" si="194"/>
        <v>1400010</v>
      </c>
      <c r="AI616" s="74">
        <f t="shared" si="195"/>
        <v>20738424</v>
      </c>
      <c r="AJ616" s="74">
        <f t="shared" si="196"/>
        <v>2655495</v>
      </c>
      <c r="AK616" s="74">
        <f t="shared" si="197"/>
        <v>4500000</v>
      </c>
      <c r="AL616" s="74">
        <f t="shared" si="198"/>
        <v>6000000</v>
      </c>
      <c r="AM616" s="74">
        <f t="shared" si="199"/>
        <v>0</v>
      </c>
      <c r="AN616" s="74">
        <f t="shared" si="200"/>
        <v>0</v>
      </c>
      <c r="AO616" s="74">
        <f t="shared" si="201"/>
        <v>0</v>
      </c>
      <c r="AP616" s="74">
        <f t="shared" si="202"/>
        <v>4200000</v>
      </c>
      <c r="AQ616" s="74">
        <v>0</v>
      </c>
      <c r="AR616" s="74">
        <v>0</v>
      </c>
      <c r="AS616" s="74">
        <v>0</v>
      </c>
      <c r="AT616" s="79">
        <v>0</v>
      </c>
      <c r="AU616" s="81">
        <f t="shared" si="203"/>
        <v>78830109</v>
      </c>
      <c r="AV616" s="112">
        <f t="shared" si="204"/>
        <v>56142391.019999996</v>
      </c>
      <c r="AW616" s="74">
        <f t="shared" si="210"/>
        <v>76174614</v>
      </c>
      <c r="AX616" s="74">
        <f t="shared" si="205"/>
        <v>5332222.9800000004</v>
      </c>
      <c r="AY616" s="75">
        <f t="shared" si="206"/>
        <v>1614239.1019999997</v>
      </c>
      <c r="AZ616" s="74">
        <v>0</v>
      </c>
      <c r="BA616" s="74">
        <v>0</v>
      </c>
      <c r="BB616" s="74">
        <v>0</v>
      </c>
      <c r="BC616" s="79">
        <v>0</v>
      </c>
      <c r="BD616" s="79">
        <v>0</v>
      </c>
      <c r="BE616" s="79">
        <v>0</v>
      </c>
      <c r="BF616" s="77">
        <v>0</v>
      </c>
      <c r="BG616" s="344">
        <f t="shared" si="207"/>
        <v>6946462.0820000004</v>
      </c>
      <c r="BH616" s="187">
        <f t="shared" si="208"/>
        <v>71883646</v>
      </c>
      <c r="BJ616" s="50">
        <v>13414</v>
      </c>
      <c r="BK616" s="50" t="s">
        <v>3945</v>
      </c>
      <c r="BM616" s="50">
        <f t="shared" si="209"/>
        <v>0</v>
      </c>
    </row>
    <row r="617" spans="1:65" s="50" customFormat="1" ht="24" customHeight="1" x14ac:dyDescent="0.2">
      <c r="A617" s="181">
        <f t="shared" si="190"/>
        <v>2655495</v>
      </c>
      <c r="B617" s="296">
        <v>190</v>
      </c>
      <c r="C617" s="264">
        <v>199</v>
      </c>
      <c r="D617" s="297">
        <v>13415</v>
      </c>
      <c r="E617" s="251" t="s">
        <v>85</v>
      </c>
      <c r="F617" s="252" t="s">
        <v>1973</v>
      </c>
      <c r="G617" s="251" t="s">
        <v>87</v>
      </c>
      <c r="H617" s="272" t="s">
        <v>1961</v>
      </c>
      <c r="I617" s="292" t="s">
        <v>2630</v>
      </c>
      <c r="J617" s="64" t="s">
        <v>1974</v>
      </c>
      <c r="K617" s="64" t="s">
        <v>1975</v>
      </c>
      <c r="L617" s="64" t="s">
        <v>1961</v>
      </c>
      <c r="M617" s="290" t="s">
        <v>2383</v>
      </c>
      <c r="N617" s="98"/>
      <c r="O617" s="64"/>
      <c r="P617" s="89"/>
      <c r="Q617" s="253">
        <v>30</v>
      </c>
      <c r="R617" s="254">
        <v>78</v>
      </c>
      <c r="S617" s="64">
        <v>0</v>
      </c>
      <c r="T617" s="64">
        <v>0</v>
      </c>
      <c r="U617" s="89">
        <v>0</v>
      </c>
      <c r="V617" s="258">
        <v>24</v>
      </c>
      <c r="W617" s="98">
        <v>0</v>
      </c>
      <c r="X617" s="83">
        <v>0</v>
      </c>
      <c r="Y617" s="98">
        <v>0</v>
      </c>
      <c r="Z617" s="64">
        <v>0</v>
      </c>
      <c r="AA617" s="323">
        <v>1642901</v>
      </c>
      <c r="AB617" s="323">
        <v>46667</v>
      </c>
      <c r="AC617" s="324">
        <f t="shared" si="191"/>
        <v>1689568</v>
      </c>
      <c r="AD617" s="74">
        <v>4500000</v>
      </c>
      <c r="AE617" s="74">
        <v>6000000</v>
      </c>
      <c r="AF617" s="334">
        <f t="shared" si="192"/>
        <v>322553.89090909087</v>
      </c>
      <c r="AG617" s="112">
        <f t="shared" si="193"/>
        <v>49287030</v>
      </c>
      <c r="AH617" s="74">
        <f t="shared" si="194"/>
        <v>1400010</v>
      </c>
      <c r="AI617" s="74">
        <f t="shared" si="195"/>
        <v>25159203.490909088</v>
      </c>
      <c r="AJ617" s="74">
        <f t="shared" si="196"/>
        <v>0</v>
      </c>
      <c r="AK617" s="74">
        <f t="shared" si="197"/>
        <v>4500000</v>
      </c>
      <c r="AL617" s="74">
        <f t="shared" si="198"/>
        <v>6000000</v>
      </c>
      <c r="AM617" s="74">
        <f t="shared" si="199"/>
        <v>0</v>
      </c>
      <c r="AN617" s="74">
        <f t="shared" si="200"/>
        <v>0</v>
      </c>
      <c r="AO617" s="74">
        <f t="shared" si="201"/>
        <v>0</v>
      </c>
      <c r="AP617" s="74">
        <f t="shared" si="202"/>
        <v>4800000</v>
      </c>
      <c r="AQ617" s="74">
        <v>0</v>
      </c>
      <c r="AR617" s="74">
        <v>0</v>
      </c>
      <c r="AS617" s="74">
        <v>0</v>
      </c>
      <c r="AT617" s="79">
        <v>0</v>
      </c>
      <c r="AU617" s="81">
        <f t="shared" si="203"/>
        <v>91146243.490909085</v>
      </c>
      <c r="AV617" s="112">
        <f t="shared" si="204"/>
        <v>69466006.446545452</v>
      </c>
      <c r="AW617" s="74">
        <f t="shared" si="210"/>
        <v>91146243.490909085</v>
      </c>
      <c r="AX617" s="74">
        <f t="shared" si="205"/>
        <v>6380237.0443636365</v>
      </c>
      <c r="AY617" s="75">
        <f t="shared" si="206"/>
        <v>2946600.6446545455</v>
      </c>
      <c r="AZ617" s="74">
        <v>0</v>
      </c>
      <c r="BA617" s="74">
        <v>0</v>
      </c>
      <c r="BB617" s="74">
        <v>0</v>
      </c>
      <c r="BC617" s="79">
        <v>0</v>
      </c>
      <c r="BD617" s="79">
        <v>0</v>
      </c>
      <c r="BE617" s="79">
        <v>0</v>
      </c>
      <c r="BF617" s="77">
        <v>0</v>
      </c>
      <c r="BG617" s="344">
        <f t="shared" si="207"/>
        <v>9326837.6890181825</v>
      </c>
      <c r="BH617" s="187">
        <f t="shared" si="208"/>
        <v>81819405</v>
      </c>
      <c r="BJ617" s="50">
        <v>13415</v>
      </c>
      <c r="BK617" s="50" t="s">
        <v>3946</v>
      </c>
      <c r="BM617" s="50">
        <f t="shared" si="209"/>
        <v>0</v>
      </c>
    </row>
    <row r="618" spans="1:65" s="50" customFormat="1" ht="24" customHeight="1" x14ac:dyDescent="0.2">
      <c r="A618" s="181">
        <f t="shared" si="190"/>
        <v>2655495</v>
      </c>
      <c r="B618" s="296">
        <v>503</v>
      </c>
      <c r="C618" s="264">
        <v>286</v>
      </c>
      <c r="D618" s="297">
        <v>13416</v>
      </c>
      <c r="E618" s="241" t="s">
        <v>760</v>
      </c>
      <c r="F618" s="242" t="s">
        <v>1976</v>
      </c>
      <c r="G618" s="285" t="s">
        <v>137</v>
      </c>
      <c r="H618" s="272" t="s">
        <v>1961</v>
      </c>
      <c r="I618" s="292" t="s">
        <v>2935</v>
      </c>
      <c r="J618" s="64" t="s">
        <v>1977</v>
      </c>
      <c r="K618" s="64" t="s">
        <v>1978</v>
      </c>
      <c r="L618" s="64" t="s">
        <v>1961</v>
      </c>
      <c r="M618" s="290" t="s">
        <v>137</v>
      </c>
      <c r="N618" s="243" t="s">
        <v>2410</v>
      </c>
      <c r="O618" s="64"/>
      <c r="P618" s="89"/>
      <c r="Q618" s="243">
        <v>30</v>
      </c>
      <c r="R618" s="245">
        <v>120</v>
      </c>
      <c r="S618" s="245">
        <v>110</v>
      </c>
      <c r="T618" s="245">
        <v>29.33</v>
      </c>
      <c r="U618" s="89">
        <v>0</v>
      </c>
      <c r="V618" s="260">
        <v>9</v>
      </c>
      <c r="W618" s="98">
        <v>0</v>
      </c>
      <c r="X618" s="83">
        <v>0</v>
      </c>
      <c r="Y618" s="98">
        <v>2</v>
      </c>
      <c r="Z618" s="64">
        <v>2</v>
      </c>
      <c r="AA618" s="315">
        <v>885165</v>
      </c>
      <c r="AB618" s="315">
        <v>46667</v>
      </c>
      <c r="AC618" s="316">
        <f t="shared" si="191"/>
        <v>931832</v>
      </c>
      <c r="AD618" s="74">
        <v>4500000</v>
      </c>
      <c r="AE618" s="74">
        <v>6000000</v>
      </c>
      <c r="AF618" s="334">
        <f t="shared" si="192"/>
        <v>177895.19999999998</v>
      </c>
      <c r="AG618" s="112">
        <f t="shared" si="193"/>
        <v>26554950</v>
      </c>
      <c r="AH618" s="74">
        <f t="shared" si="194"/>
        <v>1400010</v>
      </c>
      <c r="AI618" s="74">
        <f t="shared" si="195"/>
        <v>21347423.999999996</v>
      </c>
      <c r="AJ618" s="74">
        <f t="shared" si="196"/>
        <v>5310990</v>
      </c>
      <c r="AK618" s="74">
        <f t="shared" si="197"/>
        <v>4500000</v>
      </c>
      <c r="AL618" s="74">
        <f t="shared" si="198"/>
        <v>6000000</v>
      </c>
      <c r="AM618" s="74">
        <f t="shared" si="199"/>
        <v>4892117.9999999991</v>
      </c>
      <c r="AN618" s="74">
        <f t="shared" si="200"/>
        <v>5217666.2159999991</v>
      </c>
      <c r="AO618" s="74">
        <f t="shared" si="201"/>
        <v>0</v>
      </c>
      <c r="AP618" s="74">
        <f t="shared" si="202"/>
        <v>1800000</v>
      </c>
      <c r="AQ618" s="74">
        <v>0</v>
      </c>
      <c r="AR618" s="74">
        <v>0</v>
      </c>
      <c r="AS618" s="74">
        <v>0</v>
      </c>
      <c r="AT618" s="79">
        <v>0</v>
      </c>
      <c r="AU618" s="81">
        <f t="shared" si="203"/>
        <v>77023158.216000006</v>
      </c>
      <c r="AV618" s="112">
        <f t="shared" si="204"/>
        <v>54392316.440880008</v>
      </c>
      <c r="AW618" s="74">
        <f t="shared" si="210"/>
        <v>71712168.215999991</v>
      </c>
      <c r="AX618" s="74">
        <f t="shared" si="205"/>
        <v>5019851.7751199994</v>
      </c>
      <c r="AY618" s="75">
        <f t="shared" si="206"/>
        <v>1439231.644088001</v>
      </c>
      <c r="AZ618" s="74">
        <v>0</v>
      </c>
      <c r="BA618" s="74">
        <v>0</v>
      </c>
      <c r="BB618" s="74">
        <v>0</v>
      </c>
      <c r="BC618" s="79">
        <v>0</v>
      </c>
      <c r="BD618" s="79">
        <v>0</v>
      </c>
      <c r="BE618" s="79">
        <v>0</v>
      </c>
      <c r="BF618" s="77">
        <v>0</v>
      </c>
      <c r="BG618" s="344">
        <f t="shared" si="207"/>
        <v>6459083.4192080004</v>
      </c>
      <c r="BH618" s="187">
        <f t="shared" si="208"/>
        <v>70564074</v>
      </c>
      <c r="BJ618" s="50">
        <v>13416</v>
      </c>
      <c r="BK618" s="50" t="s">
        <v>3947</v>
      </c>
      <c r="BM618" s="50">
        <f t="shared" si="209"/>
        <v>0</v>
      </c>
    </row>
    <row r="619" spans="1:65" s="50" customFormat="1" ht="24" customHeight="1" x14ac:dyDescent="0.2">
      <c r="A619" s="181">
        <f t="shared" si="190"/>
        <v>2655495</v>
      </c>
      <c r="B619" s="296">
        <v>510</v>
      </c>
      <c r="C619" s="264">
        <v>293</v>
      </c>
      <c r="D619" s="297">
        <v>13417</v>
      </c>
      <c r="E619" s="241" t="s">
        <v>1979</v>
      </c>
      <c r="F619" s="242" t="s">
        <v>1394</v>
      </c>
      <c r="G619" s="285" t="s">
        <v>137</v>
      </c>
      <c r="H619" s="272" t="s">
        <v>1961</v>
      </c>
      <c r="I619" s="292" t="s">
        <v>2942</v>
      </c>
      <c r="J619" s="64">
        <v>2110587407</v>
      </c>
      <c r="K619" s="64" t="s">
        <v>1980</v>
      </c>
      <c r="L619" s="64" t="s">
        <v>1961</v>
      </c>
      <c r="M619" s="290" t="s">
        <v>137</v>
      </c>
      <c r="N619" s="243" t="s">
        <v>2410</v>
      </c>
      <c r="O619" s="64"/>
      <c r="P619" s="89"/>
      <c r="Q619" s="243">
        <v>30</v>
      </c>
      <c r="R619" s="245">
        <v>120</v>
      </c>
      <c r="S619" s="245">
        <v>110</v>
      </c>
      <c r="T619" s="245">
        <v>29.33</v>
      </c>
      <c r="U619" s="89">
        <v>0</v>
      </c>
      <c r="V619" s="260">
        <v>15</v>
      </c>
      <c r="W619" s="98">
        <v>0</v>
      </c>
      <c r="X619" s="83">
        <v>0</v>
      </c>
      <c r="Y619" s="98">
        <v>0</v>
      </c>
      <c r="Z619" s="64">
        <v>0</v>
      </c>
      <c r="AA619" s="315">
        <v>885165</v>
      </c>
      <c r="AB619" s="315">
        <v>0</v>
      </c>
      <c r="AC619" s="316">
        <f t="shared" si="191"/>
        <v>885165</v>
      </c>
      <c r="AD619" s="74">
        <v>4500000</v>
      </c>
      <c r="AE619" s="74">
        <v>6000000</v>
      </c>
      <c r="AF619" s="334">
        <f t="shared" si="192"/>
        <v>168986.04545454544</v>
      </c>
      <c r="AG619" s="112">
        <f t="shared" si="193"/>
        <v>26554950</v>
      </c>
      <c r="AH619" s="74">
        <f t="shared" si="194"/>
        <v>0</v>
      </c>
      <c r="AI619" s="74">
        <f t="shared" si="195"/>
        <v>20278325.454545453</v>
      </c>
      <c r="AJ619" s="74">
        <f t="shared" si="196"/>
        <v>0</v>
      </c>
      <c r="AK619" s="74">
        <f t="shared" si="197"/>
        <v>4500000</v>
      </c>
      <c r="AL619" s="74">
        <f t="shared" si="198"/>
        <v>6000000</v>
      </c>
      <c r="AM619" s="74">
        <f t="shared" si="199"/>
        <v>4647116.25</v>
      </c>
      <c r="AN619" s="74">
        <f t="shared" si="200"/>
        <v>4956360.7131818179</v>
      </c>
      <c r="AO619" s="74">
        <f t="shared" si="201"/>
        <v>0</v>
      </c>
      <c r="AP619" s="74">
        <f t="shared" si="202"/>
        <v>3000000</v>
      </c>
      <c r="AQ619" s="74">
        <v>0</v>
      </c>
      <c r="AR619" s="74">
        <v>0</v>
      </c>
      <c r="AS619" s="74">
        <v>0</v>
      </c>
      <c r="AT619" s="79">
        <v>0</v>
      </c>
      <c r="AU619" s="81">
        <f t="shared" si="203"/>
        <v>69936752.417727262</v>
      </c>
      <c r="AV619" s="112">
        <f t="shared" si="204"/>
        <v>51541179.748486355</v>
      </c>
      <c r="AW619" s="74">
        <f t="shared" si="210"/>
        <v>69936752.417727262</v>
      </c>
      <c r="AX619" s="74">
        <f t="shared" si="205"/>
        <v>4895572.6692409087</v>
      </c>
      <c r="AY619" s="75">
        <f t="shared" si="206"/>
        <v>1154117.9748486355</v>
      </c>
      <c r="AZ619" s="74">
        <v>0</v>
      </c>
      <c r="BA619" s="74">
        <v>0</v>
      </c>
      <c r="BB619" s="74">
        <v>0</v>
      </c>
      <c r="BC619" s="79">
        <v>0</v>
      </c>
      <c r="BD619" s="79">
        <v>0</v>
      </c>
      <c r="BE619" s="79">
        <v>0</v>
      </c>
      <c r="BF619" s="77">
        <v>0</v>
      </c>
      <c r="BG619" s="344">
        <f t="shared" si="207"/>
        <v>6049690.6440895442</v>
      </c>
      <c r="BH619" s="187">
        <f t="shared" si="208"/>
        <v>63887061</v>
      </c>
      <c r="BJ619" s="50">
        <v>13417</v>
      </c>
      <c r="BK619" s="50" t="s">
        <v>3948</v>
      </c>
      <c r="BM619" s="50">
        <f t="shared" si="209"/>
        <v>0</v>
      </c>
    </row>
    <row r="620" spans="1:65" s="50" customFormat="1" ht="24" customHeight="1" x14ac:dyDescent="0.2">
      <c r="A620" s="181">
        <f t="shared" si="190"/>
        <v>2655495</v>
      </c>
      <c r="B620" s="296">
        <v>186</v>
      </c>
      <c r="C620" s="264">
        <v>195</v>
      </c>
      <c r="D620" s="297">
        <v>13418</v>
      </c>
      <c r="E620" s="251" t="s">
        <v>107</v>
      </c>
      <c r="F620" s="252" t="s">
        <v>1981</v>
      </c>
      <c r="G620" s="251" t="s">
        <v>87</v>
      </c>
      <c r="H620" s="272" t="s">
        <v>1961</v>
      </c>
      <c r="I620" s="292" t="s">
        <v>2626</v>
      </c>
      <c r="J620" s="64">
        <v>880139927</v>
      </c>
      <c r="K620" s="64" t="s">
        <v>1982</v>
      </c>
      <c r="L620" s="64" t="s">
        <v>1961</v>
      </c>
      <c r="M620" s="290" t="s">
        <v>2380</v>
      </c>
      <c r="N620" s="98"/>
      <c r="O620" s="64"/>
      <c r="P620" s="89"/>
      <c r="Q620" s="253">
        <v>30</v>
      </c>
      <c r="R620" s="254">
        <v>83</v>
      </c>
      <c r="S620" s="64">
        <v>0</v>
      </c>
      <c r="T620" s="64">
        <v>0</v>
      </c>
      <c r="U620" s="89">
        <v>0</v>
      </c>
      <c r="V620" s="258">
        <v>22</v>
      </c>
      <c r="W620" s="98">
        <v>0</v>
      </c>
      <c r="X620" s="83">
        <v>0</v>
      </c>
      <c r="Y620" s="98">
        <v>0</v>
      </c>
      <c r="Z620" s="64">
        <v>0</v>
      </c>
      <c r="AA620" s="323">
        <v>1477052</v>
      </c>
      <c r="AB620" s="323">
        <v>46667</v>
      </c>
      <c r="AC620" s="324">
        <f t="shared" si="191"/>
        <v>1523719</v>
      </c>
      <c r="AD620" s="74">
        <v>4500000</v>
      </c>
      <c r="AE620" s="74">
        <v>6000000</v>
      </c>
      <c r="AF620" s="334">
        <f t="shared" si="192"/>
        <v>290891.80909090908</v>
      </c>
      <c r="AG620" s="112">
        <f t="shared" si="193"/>
        <v>44311560</v>
      </c>
      <c r="AH620" s="74">
        <f t="shared" si="194"/>
        <v>1400010</v>
      </c>
      <c r="AI620" s="74">
        <f t="shared" si="195"/>
        <v>24144020.154545452</v>
      </c>
      <c r="AJ620" s="74">
        <f t="shared" si="196"/>
        <v>0</v>
      </c>
      <c r="AK620" s="74">
        <f t="shared" si="197"/>
        <v>4500000</v>
      </c>
      <c r="AL620" s="74">
        <f t="shared" si="198"/>
        <v>6000000</v>
      </c>
      <c r="AM620" s="74">
        <f t="shared" si="199"/>
        <v>0</v>
      </c>
      <c r="AN620" s="74">
        <f t="shared" si="200"/>
        <v>0</v>
      </c>
      <c r="AO620" s="74">
        <f t="shared" si="201"/>
        <v>0</v>
      </c>
      <c r="AP620" s="74">
        <f t="shared" si="202"/>
        <v>4400000</v>
      </c>
      <c r="AQ620" s="74">
        <v>0</v>
      </c>
      <c r="AR620" s="74">
        <v>0</v>
      </c>
      <c r="AS620" s="74">
        <v>0</v>
      </c>
      <c r="AT620" s="79">
        <v>0</v>
      </c>
      <c r="AU620" s="81">
        <f t="shared" si="203"/>
        <v>84755590.154545456</v>
      </c>
      <c r="AV620" s="112">
        <f t="shared" si="204"/>
        <v>63922698.843727276</v>
      </c>
      <c r="AW620" s="74">
        <f t="shared" si="210"/>
        <v>84755590.154545456</v>
      </c>
      <c r="AX620" s="74">
        <f t="shared" si="205"/>
        <v>5932891.3108181823</v>
      </c>
      <c r="AY620" s="75">
        <f t="shared" si="206"/>
        <v>2392269.8843727275</v>
      </c>
      <c r="AZ620" s="74">
        <v>0</v>
      </c>
      <c r="BA620" s="74">
        <v>0</v>
      </c>
      <c r="BB620" s="74">
        <v>0</v>
      </c>
      <c r="BC620" s="79">
        <v>0</v>
      </c>
      <c r="BD620" s="79">
        <v>0</v>
      </c>
      <c r="BE620" s="79">
        <v>0</v>
      </c>
      <c r="BF620" s="77">
        <v>0</v>
      </c>
      <c r="BG620" s="344">
        <f t="shared" si="207"/>
        <v>8325161.1951909102</v>
      </c>
      <c r="BH620" s="187">
        <f t="shared" si="208"/>
        <v>76430428</v>
      </c>
      <c r="BJ620" s="50">
        <v>13418</v>
      </c>
      <c r="BK620" s="50" t="s">
        <v>3949</v>
      </c>
      <c r="BM620" s="50">
        <f t="shared" si="209"/>
        <v>0</v>
      </c>
    </row>
    <row r="621" spans="1:65" s="50" customFormat="1" ht="24" customHeight="1" x14ac:dyDescent="0.2">
      <c r="A621" s="181">
        <f t="shared" si="190"/>
        <v>2655495</v>
      </c>
      <c r="B621" s="296">
        <v>191</v>
      </c>
      <c r="C621" s="264">
        <v>200</v>
      </c>
      <c r="D621" s="297">
        <v>13419</v>
      </c>
      <c r="E621" s="251" t="s">
        <v>1983</v>
      </c>
      <c r="F621" s="252" t="s">
        <v>1984</v>
      </c>
      <c r="G621" s="251" t="s">
        <v>87</v>
      </c>
      <c r="H621" s="272" t="s">
        <v>1961</v>
      </c>
      <c r="I621" s="292" t="s">
        <v>2631</v>
      </c>
      <c r="J621" s="64">
        <v>2181349134</v>
      </c>
      <c r="K621" s="64" t="s">
        <v>1985</v>
      </c>
      <c r="L621" s="64" t="s">
        <v>1961</v>
      </c>
      <c r="M621" s="290" t="s">
        <v>2380</v>
      </c>
      <c r="N621" s="98"/>
      <c r="O621" s="64"/>
      <c r="P621" s="89"/>
      <c r="Q621" s="253">
        <v>30</v>
      </c>
      <c r="R621" s="254">
        <v>34</v>
      </c>
      <c r="S621" s="64">
        <v>0</v>
      </c>
      <c r="T621" s="64">
        <v>0</v>
      </c>
      <c r="U621" s="89">
        <v>0</v>
      </c>
      <c r="V621" s="258">
        <v>23</v>
      </c>
      <c r="W621" s="98">
        <v>0</v>
      </c>
      <c r="X621" s="83">
        <v>0</v>
      </c>
      <c r="Y621" s="98">
        <v>0</v>
      </c>
      <c r="Z621" s="64">
        <v>0</v>
      </c>
      <c r="AA621" s="323">
        <v>1477052</v>
      </c>
      <c r="AB621" s="323">
        <v>46667</v>
      </c>
      <c r="AC621" s="324">
        <f t="shared" si="191"/>
        <v>1523719</v>
      </c>
      <c r="AD621" s="74">
        <v>4500000</v>
      </c>
      <c r="AE621" s="74">
        <v>6000000</v>
      </c>
      <c r="AF621" s="334">
        <f t="shared" si="192"/>
        <v>290891.80909090908</v>
      </c>
      <c r="AG621" s="112">
        <f t="shared" si="193"/>
        <v>44311560</v>
      </c>
      <c r="AH621" s="74">
        <f t="shared" si="194"/>
        <v>1400010</v>
      </c>
      <c r="AI621" s="74">
        <f t="shared" si="195"/>
        <v>9890321.5090909079</v>
      </c>
      <c r="AJ621" s="74">
        <f t="shared" si="196"/>
        <v>0</v>
      </c>
      <c r="AK621" s="74">
        <f t="shared" si="197"/>
        <v>4500000</v>
      </c>
      <c r="AL621" s="74">
        <f t="shared" si="198"/>
        <v>6000000</v>
      </c>
      <c r="AM621" s="74">
        <f t="shared" si="199"/>
        <v>0</v>
      </c>
      <c r="AN621" s="74">
        <f t="shared" si="200"/>
        <v>0</v>
      </c>
      <c r="AO621" s="74">
        <f t="shared" si="201"/>
        <v>0</v>
      </c>
      <c r="AP621" s="74">
        <f t="shared" si="202"/>
        <v>4600000</v>
      </c>
      <c r="AQ621" s="74">
        <v>0</v>
      </c>
      <c r="AR621" s="74">
        <v>0</v>
      </c>
      <c r="AS621" s="74">
        <v>0</v>
      </c>
      <c r="AT621" s="79">
        <v>0</v>
      </c>
      <c r="AU621" s="81">
        <f t="shared" si="203"/>
        <v>70701891.5090909</v>
      </c>
      <c r="AV621" s="112">
        <f t="shared" si="204"/>
        <v>50652759.103454538</v>
      </c>
      <c r="AW621" s="74">
        <f t="shared" si="210"/>
        <v>70701891.5090909</v>
      </c>
      <c r="AX621" s="74">
        <f t="shared" si="205"/>
        <v>4949132.4056363637</v>
      </c>
      <c r="AY621" s="75">
        <f t="shared" si="206"/>
        <v>1065275.9103454538</v>
      </c>
      <c r="AZ621" s="74">
        <v>0</v>
      </c>
      <c r="BA621" s="74">
        <v>0</v>
      </c>
      <c r="BB621" s="74">
        <v>0</v>
      </c>
      <c r="BC621" s="79">
        <v>0</v>
      </c>
      <c r="BD621" s="79">
        <v>0</v>
      </c>
      <c r="BE621" s="79">
        <v>0</v>
      </c>
      <c r="BF621" s="77">
        <v>0</v>
      </c>
      <c r="BG621" s="344">
        <f t="shared" si="207"/>
        <v>6014408.3159818174</v>
      </c>
      <c r="BH621" s="187">
        <f t="shared" si="208"/>
        <v>64687483</v>
      </c>
      <c r="BJ621" s="50">
        <v>13419</v>
      </c>
      <c r="BK621" s="50" t="s">
        <v>3950</v>
      </c>
      <c r="BM621" s="50">
        <f t="shared" si="209"/>
        <v>0</v>
      </c>
    </row>
    <row r="622" spans="1:65" s="50" customFormat="1" ht="24" customHeight="1" x14ac:dyDescent="0.2">
      <c r="A622" s="181">
        <f t="shared" si="190"/>
        <v>2655495</v>
      </c>
      <c r="B622" s="296">
        <v>507</v>
      </c>
      <c r="C622" s="264">
        <v>290</v>
      </c>
      <c r="D622" s="297">
        <v>13420</v>
      </c>
      <c r="E622" s="241" t="s">
        <v>158</v>
      </c>
      <c r="F622" s="242" t="s">
        <v>1986</v>
      </c>
      <c r="G622" s="285" t="s">
        <v>137</v>
      </c>
      <c r="H622" s="272" t="s">
        <v>1961</v>
      </c>
      <c r="I622" s="292" t="s">
        <v>2939</v>
      </c>
      <c r="J622" s="64">
        <v>2110035897</v>
      </c>
      <c r="K622" s="64" t="s">
        <v>1987</v>
      </c>
      <c r="L622" s="64" t="s">
        <v>1961</v>
      </c>
      <c r="M622" s="290" t="s">
        <v>137</v>
      </c>
      <c r="N622" s="98"/>
      <c r="O622" s="245" t="s">
        <v>2410</v>
      </c>
      <c r="P622" s="89"/>
      <c r="Q622" s="243">
        <v>30</v>
      </c>
      <c r="R622" s="245">
        <v>90</v>
      </c>
      <c r="S622" s="245">
        <v>0</v>
      </c>
      <c r="T622" s="245">
        <v>0</v>
      </c>
      <c r="U622" s="89">
        <v>0</v>
      </c>
      <c r="V622" s="260">
        <v>14</v>
      </c>
      <c r="W622" s="98">
        <v>0</v>
      </c>
      <c r="X622" s="83">
        <v>0</v>
      </c>
      <c r="Y622" s="98">
        <v>0</v>
      </c>
      <c r="Z622" s="64">
        <v>0</v>
      </c>
      <c r="AA622" s="315">
        <v>885165</v>
      </c>
      <c r="AB622" s="315">
        <v>46667</v>
      </c>
      <c r="AC622" s="316">
        <f t="shared" si="191"/>
        <v>931832</v>
      </c>
      <c r="AD622" s="74">
        <v>4500000</v>
      </c>
      <c r="AE622" s="74">
        <v>6000000</v>
      </c>
      <c r="AF622" s="334">
        <f t="shared" si="192"/>
        <v>177895.19999999998</v>
      </c>
      <c r="AG622" s="112">
        <f t="shared" si="193"/>
        <v>26554950</v>
      </c>
      <c r="AH622" s="74">
        <f t="shared" si="194"/>
        <v>1400010</v>
      </c>
      <c r="AI622" s="74">
        <f t="shared" si="195"/>
        <v>16010567.999999998</v>
      </c>
      <c r="AJ622" s="74">
        <f t="shared" si="196"/>
        <v>0</v>
      </c>
      <c r="AK622" s="74">
        <f t="shared" si="197"/>
        <v>4500000</v>
      </c>
      <c r="AL622" s="74">
        <f t="shared" si="198"/>
        <v>6000000</v>
      </c>
      <c r="AM622" s="74">
        <f t="shared" si="199"/>
        <v>0</v>
      </c>
      <c r="AN622" s="74">
        <f t="shared" si="200"/>
        <v>0</v>
      </c>
      <c r="AO622" s="74">
        <f t="shared" si="201"/>
        <v>0</v>
      </c>
      <c r="AP622" s="74">
        <f t="shared" si="202"/>
        <v>2800000</v>
      </c>
      <c r="AQ622" s="74">
        <v>0</v>
      </c>
      <c r="AR622" s="74">
        <v>0</v>
      </c>
      <c r="AS622" s="74">
        <v>0</v>
      </c>
      <c r="AT622" s="79">
        <v>0</v>
      </c>
      <c r="AU622" s="81">
        <f t="shared" si="203"/>
        <v>57265528</v>
      </c>
      <c r="AV622" s="112">
        <f t="shared" si="204"/>
        <v>39956941.039999999</v>
      </c>
      <c r="AW622" s="74">
        <f t="shared" si="210"/>
        <v>57265528</v>
      </c>
      <c r="AX622" s="74">
        <f t="shared" si="205"/>
        <v>4008586.9600000004</v>
      </c>
      <c r="AY622" s="75">
        <f t="shared" si="206"/>
        <v>0</v>
      </c>
      <c r="AZ622" s="74">
        <v>0</v>
      </c>
      <c r="BA622" s="74">
        <v>0</v>
      </c>
      <c r="BB622" s="74">
        <v>0</v>
      </c>
      <c r="BC622" s="79">
        <v>0</v>
      </c>
      <c r="BD622" s="79">
        <v>0</v>
      </c>
      <c r="BE622" s="79">
        <v>0</v>
      </c>
      <c r="BF622" s="77">
        <v>0</v>
      </c>
      <c r="BG622" s="344">
        <f t="shared" si="207"/>
        <v>4008586.9600000004</v>
      </c>
      <c r="BH622" s="187">
        <f t="shared" si="208"/>
        <v>53256941</v>
      </c>
      <c r="BJ622" s="50">
        <v>13420</v>
      </c>
      <c r="BK622" s="50" t="s">
        <v>3951</v>
      </c>
      <c r="BM622" s="50">
        <f t="shared" si="209"/>
        <v>0</v>
      </c>
    </row>
    <row r="623" spans="1:65" s="50" customFormat="1" ht="24" customHeight="1" x14ac:dyDescent="0.2">
      <c r="A623" s="181">
        <f t="shared" si="190"/>
        <v>2655495</v>
      </c>
      <c r="B623" s="296">
        <v>184</v>
      </c>
      <c r="C623" s="264">
        <v>193</v>
      </c>
      <c r="D623" s="297">
        <v>13421</v>
      </c>
      <c r="E623" s="251" t="s">
        <v>1988</v>
      </c>
      <c r="F623" s="252" t="s">
        <v>649</v>
      </c>
      <c r="G623" s="251" t="s">
        <v>87</v>
      </c>
      <c r="H623" s="272" t="s">
        <v>1961</v>
      </c>
      <c r="I623" s="292" t="s">
        <v>2624</v>
      </c>
      <c r="J623" s="64" t="s">
        <v>1989</v>
      </c>
      <c r="K623" s="64" t="s">
        <v>1990</v>
      </c>
      <c r="L623" s="64" t="s">
        <v>1961</v>
      </c>
      <c r="M623" s="290" t="s">
        <v>2383</v>
      </c>
      <c r="N623" s="98"/>
      <c r="O623" s="64"/>
      <c r="P623" s="89"/>
      <c r="Q623" s="253">
        <v>30</v>
      </c>
      <c r="R623" s="254">
        <v>70</v>
      </c>
      <c r="S623" s="64">
        <v>0</v>
      </c>
      <c r="T623" s="64">
        <v>0</v>
      </c>
      <c r="U623" s="89">
        <v>0</v>
      </c>
      <c r="V623" s="258">
        <v>18</v>
      </c>
      <c r="W623" s="98">
        <v>0</v>
      </c>
      <c r="X623" s="83">
        <v>0</v>
      </c>
      <c r="Y623" s="98">
        <v>0</v>
      </c>
      <c r="Z623" s="64">
        <v>0</v>
      </c>
      <c r="AA623" s="323">
        <v>1642901</v>
      </c>
      <c r="AB623" s="323">
        <v>46667</v>
      </c>
      <c r="AC623" s="324">
        <f t="shared" si="191"/>
        <v>1689568</v>
      </c>
      <c r="AD623" s="74">
        <v>4500000</v>
      </c>
      <c r="AE623" s="74">
        <v>6000000</v>
      </c>
      <c r="AF623" s="334">
        <f t="shared" si="192"/>
        <v>322553.89090909087</v>
      </c>
      <c r="AG623" s="112">
        <f t="shared" si="193"/>
        <v>49287030</v>
      </c>
      <c r="AH623" s="74">
        <f t="shared" si="194"/>
        <v>1400010</v>
      </c>
      <c r="AI623" s="74">
        <f t="shared" si="195"/>
        <v>22578772.36363636</v>
      </c>
      <c r="AJ623" s="74">
        <f t="shared" si="196"/>
        <v>0</v>
      </c>
      <c r="AK623" s="74">
        <f t="shared" si="197"/>
        <v>4500000</v>
      </c>
      <c r="AL623" s="74">
        <f t="shared" si="198"/>
        <v>6000000</v>
      </c>
      <c r="AM623" s="74">
        <f t="shared" si="199"/>
        <v>0</v>
      </c>
      <c r="AN623" s="74">
        <f t="shared" si="200"/>
        <v>0</v>
      </c>
      <c r="AO623" s="74">
        <f t="shared" si="201"/>
        <v>0</v>
      </c>
      <c r="AP623" s="74">
        <f t="shared" si="202"/>
        <v>3600000</v>
      </c>
      <c r="AQ623" s="74">
        <v>0</v>
      </c>
      <c r="AR623" s="74">
        <v>0</v>
      </c>
      <c r="AS623" s="74">
        <v>0</v>
      </c>
      <c r="AT623" s="79">
        <v>0</v>
      </c>
      <c r="AU623" s="81">
        <f t="shared" si="203"/>
        <v>87365812.36363636</v>
      </c>
      <c r="AV623" s="112">
        <f t="shared" si="204"/>
        <v>67150205.49818182</v>
      </c>
      <c r="AW623" s="74">
        <f t="shared" si="210"/>
        <v>87365812.36363636</v>
      </c>
      <c r="AX623" s="74">
        <f t="shared" si="205"/>
        <v>6115606.8654545462</v>
      </c>
      <c r="AY623" s="75">
        <f t="shared" si="206"/>
        <v>2715020.5498181824</v>
      </c>
      <c r="AZ623" s="74">
        <v>0</v>
      </c>
      <c r="BA623" s="74">
        <v>0</v>
      </c>
      <c r="BB623" s="74">
        <v>0</v>
      </c>
      <c r="BC623" s="79">
        <v>0</v>
      </c>
      <c r="BD623" s="79">
        <v>0</v>
      </c>
      <c r="BE623" s="79">
        <v>0</v>
      </c>
      <c r="BF623" s="77">
        <v>0</v>
      </c>
      <c r="BG623" s="344">
        <f t="shared" si="207"/>
        <v>8830627.4152727276</v>
      </c>
      <c r="BH623" s="187">
        <f t="shared" si="208"/>
        <v>78535184</v>
      </c>
      <c r="BJ623" s="50">
        <v>13421</v>
      </c>
      <c r="BK623" s="50" t="s">
        <v>3952</v>
      </c>
      <c r="BM623" s="50">
        <f t="shared" si="209"/>
        <v>0</v>
      </c>
    </row>
    <row r="624" spans="1:65" s="50" customFormat="1" ht="24" customHeight="1" x14ac:dyDescent="0.2">
      <c r="A624" s="181">
        <f t="shared" si="190"/>
        <v>2655495</v>
      </c>
      <c r="B624" s="296">
        <v>188</v>
      </c>
      <c r="C624" s="264">
        <v>197</v>
      </c>
      <c r="D624" s="297">
        <v>13422</v>
      </c>
      <c r="E624" s="251" t="s">
        <v>91</v>
      </c>
      <c r="F624" s="252" t="s">
        <v>1991</v>
      </c>
      <c r="G624" s="251" t="s">
        <v>87</v>
      </c>
      <c r="H624" s="272" t="s">
        <v>1961</v>
      </c>
      <c r="I624" s="292" t="s">
        <v>2628</v>
      </c>
      <c r="J624" s="64">
        <v>2110339233</v>
      </c>
      <c r="K624" s="64" t="s">
        <v>1992</v>
      </c>
      <c r="L624" s="64" t="s">
        <v>1961</v>
      </c>
      <c r="M624" s="290" t="s">
        <v>2380</v>
      </c>
      <c r="N624" s="98"/>
      <c r="O624" s="64"/>
      <c r="P624" s="89"/>
      <c r="Q624" s="253">
        <v>30</v>
      </c>
      <c r="R624" s="254">
        <v>29</v>
      </c>
      <c r="S624" s="64">
        <v>0</v>
      </c>
      <c r="T624" s="64">
        <v>0</v>
      </c>
      <c r="U624" s="89">
        <v>0</v>
      </c>
      <c r="V624" s="258">
        <v>16</v>
      </c>
      <c r="W624" s="98">
        <v>0</v>
      </c>
      <c r="X624" s="83">
        <v>0</v>
      </c>
      <c r="Y624" s="98">
        <v>1</v>
      </c>
      <c r="Z624" s="64">
        <v>1</v>
      </c>
      <c r="AA624" s="323">
        <v>1477052</v>
      </c>
      <c r="AB624" s="323">
        <v>46667</v>
      </c>
      <c r="AC624" s="324">
        <f t="shared" si="191"/>
        <v>1523719</v>
      </c>
      <c r="AD624" s="74">
        <v>4500000</v>
      </c>
      <c r="AE624" s="74">
        <v>6000000</v>
      </c>
      <c r="AF624" s="334">
        <f t="shared" si="192"/>
        <v>290891.80909090908</v>
      </c>
      <c r="AG624" s="112">
        <f t="shared" si="193"/>
        <v>44311560</v>
      </c>
      <c r="AH624" s="74">
        <f t="shared" si="194"/>
        <v>1400010</v>
      </c>
      <c r="AI624" s="74">
        <f t="shared" si="195"/>
        <v>8435862.4636363629</v>
      </c>
      <c r="AJ624" s="74">
        <f t="shared" si="196"/>
        <v>2655495</v>
      </c>
      <c r="AK624" s="74">
        <f t="shared" si="197"/>
        <v>4500000</v>
      </c>
      <c r="AL624" s="74">
        <f t="shared" si="198"/>
        <v>6000000</v>
      </c>
      <c r="AM624" s="74">
        <f t="shared" si="199"/>
        <v>0</v>
      </c>
      <c r="AN624" s="74">
        <f t="shared" si="200"/>
        <v>0</v>
      </c>
      <c r="AO624" s="74">
        <f t="shared" si="201"/>
        <v>0</v>
      </c>
      <c r="AP624" s="74">
        <f t="shared" si="202"/>
        <v>3200000</v>
      </c>
      <c r="AQ624" s="74">
        <v>0</v>
      </c>
      <c r="AR624" s="74">
        <v>0</v>
      </c>
      <c r="AS624" s="74">
        <v>0</v>
      </c>
      <c r="AT624" s="79">
        <v>0</v>
      </c>
      <c r="AU624" s="81">
        <f t="shared" si="203"/>
        <v>70502927.463636369</v>
      </c>
      <c r="AV624" s="112">
        <f t="shared" si="204"/>
        <v>49398112.191181824</v>
      </c>
      <c r="AW624" s="74">
        <f t="shared" si="210"/>
        <v>67847432.463636369</v>
      </c>
      <c r="AX624" s="74">
        <f t="shared" si="205"/>
        <v>4749320.2724545458</v>
      </c>
      <c r="AY624" s="75">
        <f t="shared" si="206"/>
        <v>939811.21911818243</v>
      </c>
      <c r="AZ624" s="74">
        <v>0</v>
      </c>
      <c r="BA624" s="74">
        <v>0</v>
      </c>
      <c r="BB624" s="74">
        <v>0</v>
      </c>
      <c r="BC624" s="79">
        <v>0</v>
      </c>
      <c r="BD624" s="79">
        <v>0</v>
      </c>
      <c r="BE624" s="79">
        <v>0</v>
      </c>
      <c r="BF624" s="77">
        <v>0</v>
      </c>
      <c r="BG624" s="344">
        <f t="shared" si="207"/>
        <v>5689131.4915727284</v>
      </c>
      <c r="BH624" s="187">
        <f t="shared" si="208"/>
        <v>64813795</v>
      </c>
      <c r="BJ624" s="50">
        <v>13422</v>
      </c>
      <c r="BK624" s="50" t="s">
        <v>3953</v>
      </c>
      <c r="BM624" s="50">
        <f t="shared" si="209"/>
        <v>0</v>
      </c>
    </row>
    <row r="625" spans="1:65" s="50" customFormat="1" ht="24" customHeight="1" x14ac:dyDescent="0.2">
      <c r="A625" s="181">
        <f t="shared" si="190"/>
        <v>2655495</v>
      </c>
      <c r="B625" s="296">
        <v>497</v>
      </c>
      <c r="C625" s="264">
        <v>280</v>
      </c>
      <c r="D625" s="297">
        <v>13423</v>
      </c>
      <c r="E625" s="241" t="s">
        <v>555</v>
      </c>
      <c r="F625" s="242" t="s">
        <v>1993</v>
      </c>
      <c r="G625" s="285" t="s">
        <v>137</v>
      </c>
      <c r="H625" s="272" t="s">
        <v>1961</v>
      </c>
      <c r="I625" s="292" t="s">
        <v>2929</v>
      </c>
      <c r="J625" s="64">
        <v>5799535804</v>
      </c>
      <c r="K625" s="64" t="s">
        <v>1994</v>
      </c>
      <c r="L625" s="64" t="s">
        <v>1961</v>
      </c>
      <c r="M625" s="290" t="s">
        <v>137</v>
      </c>
      <c r="N625" s="243" t="s">
        <v>2410</v>
      </c>
      <c r="O625" s="64"/>
      <c r="P625" s="89"/>
      <c r="Q625" s="243">
        <v>30</v>
      </c>
      <c r="R625" s="245">
        <v>120</v>
      </c>
      <c r="S625" s="245">
        <v>110</v>
      </c>
      <c r="T625" s="245">
        <v>29.33</v>
      </c>
      <c r="U625" s="89">
        <v>0</v>
      </c>
      <c r="V625" s="260">
        <v>13</v>
      </c>
      <c r="W625" s="98">
        <v>0</v>
      </c>
      <c r="X625" s="83">
        <v>0</v>
      </c>
      <c r="Y625" s="98">
        <v>2</v>
      </c>
      <c r="Z625" s="64">
        <v>2</v>
      </c>
      <c r="AA625" s="315">
        <v>885165</v>
      </c>
      <c r="AB625" s="315">
        <v>46667</v>
      </c>
      <c r="AC625" s="316">
        <f t="shared" si="191"/>
        <v>931832</v>
      </c>
      <c r="AD625" s="74">
        <v>4500000</v>
      </c>
      <c r="AE625" s="74">
        <v>6000000</v>
      </c>
      <c r="AF625" s="334">
        <f t="shared" si="192"/>
        <v>177895.19999999998</v>
      </c>
      <c r="AG625" s="112">
        <f t="shared" si="193"/>
        <v>26554950</v>
      </c>
      <c r="AH625" s="74">
        <f t="shared" si="194"/>
        <v>1400010</v>
      </c>
      <c r="AI625" s="74">
        <f t="shared" si="195"/>
        <v>21347423.999999996</v>
      </c>
      <c r="AJ625" s="74">
        <f t="shared" si="196"/>
        <v>5310990</v>
      </c>
      <c r="AK625" s="74">
        <f t="shared" si="197"/>
        <v>4500000</v>
      </c>
      <c r="AL625" s="74">
        <f t="shared" si="198"/>
        <v>6000000</v>
      </c>
      <c r="AM625" s="74">
        <f t="shared" si="199"/>
        <v>4892117.9999999991</v>
      </c>
      <c r="AN625" s="74">
        <f t="shared" si="200"/>
        <v>5217666.2159999991</v>
      </c>
      <c r="AO625" s="74">
        <f t="shared" si="201"/>
        <v>0</v>
      </c>
      <c r="AP625" s="74">
        <f t="shared" si="202"/>
        <v>2600000</v>
      </c>
      <c r="AQ625" s="74">
        <v>0</v>
      </c>
      <c r="AR625" s="74">
        <v>0</v>
      </c>
      <c r="AS625" s="74">
        <v>0</v>
      </c>
      <c r="AT625" s="79">
        <v>0</v>
      </c>
      <c r="AU625" s="81">
        <f t="shared" si="203"/>
        <v>77823158.216000006</v>
      </c>
      <c r="AV625" s="112">
        <f t="shared" si="204"/>
        <v>54336316.440880008</v>
      </c>
      <c r="AW625" s="74">
        <f t="shared" si="210"/>
        <v>72512168.215999991</v>
      </c>
      <c r="AX625" s="74">
        <f t="shared" si="205"/>
        <v>5075851.7751199994</v>
      </c>
      <c r="AY625" s="75">
        <f t="shared" si="206"/>
        <v>1433631.644088001</v>
      </c>
      <c r="AZ625" s="74">
        <v>0</v>
      </c>
      <c r="BA625" s="74">
        <v>0</v>
      </c>
      <c r="BB625" s="74">
        <v>0</v>
      </c>
      <c r="BC625" s="79">
        <v>0</v>
      </c>
      <c r="BD625" s="79">
        <v>0</v>
      </c>
      <c r="BE625" s="79">
        <v>0</v>
      </c>
      <c r="BF625" s="77">
        <v>0</v>
      </c>
      <c r="BG625" s="344">
        <f t="shared" si="207"/>
        <v>6509483.4192080004</v>
      </c>
      <c r="BH625" s="187">
        <f t="shared" si="208"/>
        <v>71313674</v>
      </c>
      <c r="BJ625" s="50">
        <v>13423</v>
      </c>
      <c r="BK625" s="50" t="s">
        <v>3954</v>
      </c>
      <c r="BM625" s="50">
        <f t="shared" si="209"/>
        <v>0</v>
      </c>
    </row>
    <row r="626" spans="1:65" s="50" customFormat="1" ht="24" customHeight="1" x14ac:dyDescent="0.2">
      <c r="A626" s="181">
        <f t="shared" si="190"/>
        <v>2655495</v>
      </c>
      <c r="B626" s="296">
        <v>514</v>
      </c>
      <c r="C626" s="264">
        <v>285</v>
      </c>
      <c r="D626" s="297">
        <v>13424</v>
      </c>
      <c r="E626" s="241" t="s">
        <v>1445</v>
      </c>
      <c r="F626" s="242" t="s">
        <v>319</v>
      </c>
      <c r="G626" s="285" t="s">
        <v>137</v>
      </c>
      <c r="H626" s="272" t="s">
        <v>1961</v>
      </c>
      <c r="I626" s="292" t="s">
        <v>2946</v>
      </c>
      <c r="J626" s="64">
        <v>2122714573</v>
      </c>
      <c r="K626" s="64" t="s">
        <v>1995</v>
      </c>
      <c r="L626" s="64"/>
      <c r="M626" s="290" t="s">
        <v>137</v>
      </c>
      <c r="N626" s="98"/>
      <c r="O626" s="64"/>
      <c r="P626" s="244" t="s">
        <v>2410</v>
      </c>
      <c r="Q626" s="243">
        <v>30</v>
      </c>
      <c r="R626" s="245">
        <v>120</v>
      </c>
      <c r="S626" s="245">
        <v>220</v>
      </c>
      <c r="T626" s="245">
        <v>29.33</v>
      </c>
      <c r="U626" s="89">
        <v>0</v>
      </c>
      <c r="V626" s="260">
        <v>24</v>
      </c>
      <c r="W626" s="98">
        <v>0</v>
      </c>
      <c r="X626" s="83">
        <v>0</v>
      </c>
      <c r="Y626" s="98">
        <v>0</v>
      </c>
      <c r="Z626" s="64">
        <v>2</v>
      </c>
      <c r="AA626" s="315">
        <v>885165</v>
      </c>
      <c r="AB626" s="315">
        <v>0</v>
      </c>
      <c r="AC626" s="316">
        <f t="shared" si="191"/>
        <v>885165</v>
      </c>
      <c r="AD626" s="74">
        <v>4500000</v>
      </c>
      <c r="AE626" s="74">
        <v>6000000</v>
      </c>
      <c r="AF626" s="334">
        <f t="shared" si="192"/>
        <v>168986.04545454544</v>
      </c>
      <c r="AG626" s="112">
        <f t="shared" si="193"/>
        <v>26554950</v>
      </c>
      <c r="AH626" s="74">
        <f t="shared" si="194"/>
        <v>0</v>
      </c>
      <c r="AI626" s="74">
        <f t="shared" si="195"/>
        <v>20278325.454545453</v>
      </c>
      <c r="AJ626" s="74">
        <f t="shared" si="196"/>
        <v>5310990</v>
      </c>
      <c r="AK626" s="74">
        <f t="shared" si="197"/>
        <v>4500000</v>
      </c>
      <c r="AL626" s="74">
        <f t="shared" si="198"/>
        <v>6000000</v>
      </c>
      <c r="AM626" s="74">
        <f t="shared" si="199"/>
        <v>9294232.5</v>
      </c>
      <c r="AN626" s="74">
        <f t="shared" si="200"/>
        <v>4956360.7131818179</v>
      </c>
      <c r="AO626" s="74">
        <f t="shared" si="201"/>
        <v>0</v>
      </c>
      <c r="AP626" s="74">
        <f t="shared" si="202"/>
        <v>4800000</v>
      </c>
      <c r="AQ626" s="74">
        <v>0</v>
      </c>
      <c r="AR626" s="74">
        <v>0</v>
      </c>
      <c r="AS626" s="74">
        <v>0</v>
      </c>
      <c r="AT626" s="79">
        <v>0</v>
      </c>
      <c r="AU626" s="81">
        <f t="shared" si="203"/>
        <v>81694858.667727277</v>
      </c>
      <c r="AV626" s="112">
        <f t="shared" si="204"/>
        <v>55736997.860986367</v>
      </c>
      <c r="AW626" s="74">
        <f t="shared" si="210"/>
        <v>76383868.667727262</v>
      </c>
      <c r="AX626" s="74">
        <f t="shared" si="205"/>
        <v>5346870.8067409089</v>
      </c>
      <c r="AY626" s="75">
        <f t="shared" si="206"/>
        <v>1573699.7860986367</v>
      </c>
      <c r="AZ626" s="74">
        <v>0</v>
      </c>
      <c r="BA626" s="74">
        <v>0</v>
      </c>
      <c r="BB626" s="74">
        <v>0</v>
      </c>
      <c r="BC626" s="79">
        <v>0</v>
      </c>
      <c r="BD626" s="79">
        <v>0</v>
      </c>
      <c r="BE626" s="79">
        <v>0</v>
      </c>
      <c r="BF626" s="77">
        <v>0</v>
      </c>
      <c r="BG626" s="344">
        <f t="shared" si="207"/>
        <v>6920570.5928395456</v>
      </c>
      <c r="BH626" s="187">
        <f t="shared" si="208"/>
        <v>74774288</v>
      </c>
      <c r="BJ626" s="50">
        <v>13424</v>
      </c>
      <c r="BK626" s="50" t="s">
        <v>3955</v>
      </c>
      <c r="BM626" s="50">
        <f t="shared" si="209"/>
        <v>0</v>
      </c>
    </row>
    <row r="627" spans="1:65" s="50" customFormat="1" ht="24" customHeight="1" x14ac:dyDescent="0.2">
      <c r="A627" s="181">
        <f t="shared" si="190"/>
        <v>2655495</v>
      </c>
      <c r="B627" s="296">
        <v>192</v>
      </c>
      <c r="C627" s="264">
        <v>201</v>
      </c>
      <c r="D627" s="297">
        <v>13425</v>
      </c>
      <c r="E627" s="251" t="s">
        <v>183</v>
      </c>
      <c r="F627" s="252" t="s">
        <v>1996</v>
      </c>
      <c r="G627" s="251" t="s">
        <v>87</v>
      </c>
      <c r="H627" s="272" t="s">
        <v>1961</v>
      </c>
      <c r="I627" s="292" t="s">
        <v>2632</v>
      </c>
      <c r="J627" s="64">
        <v>2122605774</v>
      </c>
      <c r="K627" s="64" t="s">
        <v>1997</v>
      </c>
      <c r="L627" s="64" t="s">
        <v>1961</v>
      </c>
      <c r="M627" s="290" t="s">
        <v>2383</v>
      </c>
      <c r="N627" s="98"/>
      <c r="O627" s="64"/>
      <c r="P627" s="89"/>
      <c r="Q627" s="253">
        <v>30</v>
      </c>
      <c r="R627" s="254">
        <v>28</v>
      </c>
      <c r="S627" s="64">
        <v>0</v>
      </c>
      <c r="T627" s="64">
        <v>0</v>
      </c>
      <c r="U627" s="89">
        <v>0</v>
      </c>
      <c r="V627" s="258">
        <v>23</v>
      </c>
      <c r="W627" s="98">
        <v>0</v>
      </c>
      <c r="X627" s="83">
        <v>0</v>
      </c>
      <c r="Y627" s="98">
        <v>0</v>
      </c>
      <c r="Z627" s="64">
        <v>0</v>
      </c>
      <c r="AA627" s="323">
        <v>1642901</v>
      </c>
      <c r="AB627" s="323">
        <v>46667</v>
      </c>
      <c r="AC627" s="324">
        <f t="shared" si="191"/>
        <v>1689568</v>
      </c>
      <c r="AD627" s="74">
        <v>4500000</v>
      </c>
      <c r="AE627" s="74">
        <v>6000000</v>
      </c>
      <c r="AF627" s="334">
        <f t="shared" si="192"/>
        <v>322553.89090909087</v>
      </c>
      <c r="AG627" s="112">
        <f t="shared" si="193"/>
        <v>49287030</v>
      </c>
      <c r="AH627" s="74">
        <f t="shared" si="194"/>
        <v>1400010</v>
      </c>
      <c r="AI627" s="74">
        <f t="shared" si="195"/>
        <v>9031508.9454545453</v>
      </c>
      <c r="AJ627" s="74">
        <f t="shared" si="196"/>
        <v>0</v>
      </c>
      <c r="AK627" s="74">
        <f t="shared" si="197"/>
        <v>4500000</v>
      </c>
      <c r="AL627" s="74">
        <f t="shared" si="198"/>
        <v>6000000</v>
      </c>
      <c r="AM627" s="74">
        <f t="shared" si="199"/>
        <v>0</v>
      </c>
      <c r="AN627" s="74">
        <f t="shared" si="200"/>
        <v>0</v>
      </c>
      <c r="AO627" s="74">
        <f t="shared" si="201"/>
        <v>0</v>
      </c>
      <c r="AP627" s="74">
        <f t="shared" si="202"/>
        <v>4600000</v>
      </c>
      <c r="AQ627" s="74">
        <v>0</v>
      </c>
      <c r="AR627" s="74">
        <v>0</v>
      </c>
      <c r="AS627" s="74">
        <v>0</v>
      </c>
      <c r="AT627" s="79">
        <v>0</v>
      </c>
      <c r="AU627" s="81">
        <f t="shared" si="203"/>
        <v>74818548.945454538</v>
      </c>
      <c r="AV627" s="112">
        <f t="shared" si="204"/>
        <v>54481250.519272715</v>
      </c>
      <c r="AW627" s="74">
        <f t="shared" si="210"/>
        <v>74818548.945454538</v>
      </c>
      <c r="AX627" s="74">
        <f t="shared" si="205"/>
        <v>5237298.4261818184</v>
      </c>
      <c r="AY627" s="75">
        <f t="shared" si="206"/>
        <v>1448125.0519272715</v>
      </c>
      <c r="AZ627" s="74">
        <v>0</v>
      </c>
      <c r="BA627" s="74">
        <v>0</v>
      </c>
      <c r="BB627" s="74">
        <v>0</v>
      </c>
      <c r="BC627" s="79">
        <v>0</v>
      </c>
      <c r="BD627" s="79">
        <v>0</v>
      </c>
      <c r="BE627" s="79">
        <v>0</v>
      </c>
      <c r="BF627" s="77">
        <v>0</v>
      </c>
      <c r="BG627" s="344">
        <f t="shared" si="207"/>
        <v>6685423.4781090897</v>
      </c>
      <c r="BH627" s="187">
        <f t="shared" si="208"/>
        <v>68133125</v>
      </c>
      <c r="BJ627" s="50">
        <v>13425</v>
      </c>
      <c r="BK627" s="50" t="s">
        <v>3956</v>
      </c>
      <c r="BM627" s="50">
        <f t="shared" si="209"/>
        <v>0</v>
      </c>
    </row>
    <row r="628" spans="1:65" s="50" customFormat="1" ht="24" customHeight="1" x14ac:dyDescent="0.2">
      <c r="A628" s="181">
        <f t="shared" si="190"/>
        <v>2655495</v>
      </c>
      <c r="B628" s="296">
        <v>198</v>
      </c>
      <c r="C628" s="264">
        <v>207</v>
      </c>
      <c r="D628" s="297">
        <v>13426</v>
      </c>
      <c r="E628" s="251" t="s">
        <v>1998</v>
      </c>
      <c r="F628" s="252" t="s">
        <v>1999</v>
      </c>
      <c r="G628" s="251" t="s">
        <v>87</v>
      </c>
      <c r="H628" s="272" t="s">
        <v>1961</v>
      </c>
      <c r="I628" s="292" t="s">
        <v>2638</v>
      </c>
      <c r="J628" s="64">
        <v>2122182792</v>
      </c>
      <c r="K628" s="64" t="s">
        <v>2000</v>
      </c>
      <c r="L628" s="64" t="s">
        <v>1961</v>
      </c>
      <c r="M628" s="290" t="s">
        <v>2383</v>
      </c>
      <c r="N628" s="98"/>
      <c r="O628" s="64"/>
      <c r="P628" s="89"/>
      <c r="Q628" s="253">
        <v>30</v>
      </c>
      <c r="R628" s="254">
        <v>34</v>
      </c>
      <c r="S628" s="64">
        <v>0</v>
      </c>
      <c r="T628" s="64">
        <v>0</v>
      </c>
      <c r="U628" s="89">
        <v>0</v>
      </c>
      <c r="V628" s="258">
        <v>21</v>
      </c>
      <c r="W628" s="98">
        <v>0</v>
      </c>
      <c r="X628" s="83">
        <v>0</v>
      </c>
      <c r="Y628" s="98">
        <v>2</v>
      </c>
      <c r="Z628" s="64">
        <v>1</v>
      </c>
      <c r="AA628" s="323">
        <v>1642901</v>
      </c>
      <c r="AB628" s="323">
        <v>46667</v>
      </c>
      <c r="AC628" s="324">
        <f t="shared" si="191"/>
        <v>1689568</v>
      </c>
      <c r="AD628" s="74">
        <v>4500000</v>
      </c>
      <c r="AE628" s="74">
        <v>6000000</v>
      </c>
      <c r="AF628" s="334">
        <f t="shared" si="192"/>
        <v>322553.89090909087</v>
      </c>
      <c r="AG628" s="112">
        <f t="shared" si="193"/>
        <v>49287030</v>
      </c>
      <c r="AH628" s="74">
        <f t="shared" si="194"/>
        <v>1400010</v>
      </c>
      <c r="AI628" s="74">
        <f t="shared" si="195"/>
        <v>10966832.290909089</v>
      </c>
      <c r="AJ628" s="74">
        <f t="shared" si="196"/>
        <v>2655495</v>
      </c>
      <c r="AK628" s="74">
        <f t="shared" si="197"/>
        <v>4500000</v>
      </c>
      <c r="AL628" s="74">
        <f t="shared" si="198"/>
        <v>6000000</v>
      </c>
      <c r="AM628" s="74">
        <f t="shared" si="199"/>
        <v>0</v>
      </c>
      <c r="AN628" s="74">
        <f t="shared" si="200"/>
        <v>0</v>
      </c>
      <c r="AO628" s="74">
        <f t="shared" si="201"/>
        <v>0</v>
      </c>
      <c r="AP628" s="74">
        <f t="shared" si="202"/>
        <v>4200000</v>
      </c>
      <c r="AQ628" s="74">
        <v>0</v>
      </c>
      <c r="AR628" s="74">
        <v>0</v>
      </c>
      <c r="AS628" s="74">
        <v>0</v>
      </c>
      <c r="AT628" s="79">
        <v>0</v>
      </c>
      <c r="AU628" s="81">
        <f t="shared" si="203"/>
        <v>79009367.290909082</v>
      </c>
      <c r="AV628" s="112">
        <f t="shared" si="204"/>
        <v>56309101.230545446</v>
      </c>
      <c r="AW628" s="74">
        <f t="shared" si="210"/>
        <v>76353872.290909082</v>
      </c>
      <c r="AX628" s="74">
        <f t="shared" si="205"/>
        <v>5344771.0603636364</v>
      </c>
      <c r="AY628" s="75">
        <f t="shared" si="206"/>
        <v>1630910.1230545447</v>
      </c>
      <c r="AZ628" s="74">
        <v>0</v>
      </c>
      <c r="BA628" s="74">
        <v>0</v>
      </c>
      <c r="BB628" s="74">
        <v>0</v>
      </c>
      <c r="BC628" s="79">
        <v>0</v>
      </c>
      <c r="BD628" s="79">
        <v>0</v>
      </c>
      <c r="BE628" s="79">
        <v>0</v>
      </c>
      <c r="BF628" s="77">
        <v>0</v>
      </c>
      <c r="BG628" s="344">
        <f t="shared" si="207"/>
        <v>6975681.1834181808</v>
      </c>
      <c r="BH628" s="187">
        <f t="shared" si="208"/>
        <v>72033686</v>
      </c>
      <c r="BJ628" s="50">
        <v>13426</v>
      </c>
      <c r="BK628" s="50" t="s">
        <v>3957</v>
      </c>
      <c r="BM628" s="50">
        <f t="shared" si="209"/>
        <v>0</v>
      </c>
    </row>
    <row r="629" spans="1:65" s="50" customFormat="1" ht="24" customHeight="1" x14ac:dyDescent="0.4">
      <c r="A629" s="181">
        <f t="shared" si="190"/>
        <v>2655495</v>
      </c>
      <c r="B629" s="296">
        <v>187</v>
      </c>
      <c r="C629" s="264">
        <v>196</v>
      </c>
      <c r="D629" s="297">
        <v>13427</v>
      </c>
      <c r="E629" s="251" t="s">
        <v>2001</v>
      </c>
      <c r="F629" s="252" t="s">
        <v>573</v>
      </c>
      <c r="G629" s="251" t="s">
        <v>87</v>
      </c>
      <c r="H629" s="272" t="s">
        <v>1961</v>
      </c>
      <c r="I629" s="292" t="s">
        <v>2627</v>
      </c>
      <c r="J629" s="68">
        <v>2110356261</v>
      </c>
      <c r="K629" s="64" t="s">
        <v>2002</v>
      </c>
      <c r="L629" s="64" t="s">
        <v>1961</v>
      </c>
      <c r="M629" s="290" t="s">
        <v>2380</v>
      </c>
      <c r="N629" s="98"/>
      <c r="O629" s="64"/>
      <c r="P629" s="89"/>
      <c r="Q629" s="253">
        <v>30</v>
      </c>
      <c r="R629" s="254">
        <v>37</v>
      </c>
      <c r="S629" s="64">
        <v>0</v>
      </c>
      <c r="T629" s="64">
        <v>0</v>
      </c>
      <c r="U629" s="89">
        <v>0</v>
      </c>
      <c r="V629" s="258">
        <v>19</v>
      </c>
      <c r="W629" s="98">
        <v>0</v>
      </c>
      <c r="X629" s="83">
        <v>0</v>
      </c>
      <c r="Y629" s="98">
        <v>2</v>
      </c>
      <c r="Z629" s="64">
        <v>2</v>
      </c>
      <c r="AA629" s="323">
        <v>1477052</v>
      </c>
      <c r="AB629" s="323">
        <v>46667</v>
      </c>
      <c r="AC629" s="324">
        <f t="shared" si="191"/>
        <v>1523719</v>
      </c>
      <c r="AD629" s="74">
        <v>4500000</v>
      </c>
      <c r="AE629" s="74">
        <v>6000000</v>
      </c>
      <c r="AF629" s="334">
        <f t="shared" si="192"/>
        <v>290891.80909090908</v>
      </c>
      <c r="AG629" s="112">
        <f t="shared" si="193"/>
        <v>44311560</v>
      </c>
      <c r="AH629" s="74">
        <f t="shared" si="194"/>
        <v>1400010</v>
      </c>
      <c r="AI629" s="74">
        <f t="shared" si="195"/>
        <v>10762996.936363636</v>
      </c>
      <c r="AJ629" s="74">
        <f t="shared" si="196"/>
        <v>5310990</v>
      </c>
      <c r="AK629" s="74">
        <f t="shared" si="197"/>
        <v>4500000</v>
      </c>
      <c r="AL629" s="74">
        <f t="shared" si="198"/>
        <v>6000000</v>
      </c>
      <c r="AM629" s="74">
        <f t="shared" si="199"/>
        <v>0</v>
      </c>
      <c r="AN629" s="74">
        <f t="shared" si="200"/>
        <v>0</v>
      </c>
      <c r="AO629" s="74">
        <f t="shared" si="201"/>
        <v>0</v>
      </c>
      <c r="AP629" s="74">
        <f t="shared" si="202"/>
        <v>3800000</v>
      </c>
      <c r="AQ629" s="74">
        <v>0</v>
      </c>
      <c r="AR629" s="74">
        <v>0</v>
      </c>
      <c r="AS629" s="74">
        <v>0</v>
      </c>
      <c r="AT629" s="79">
        <v>0</v>
      </c>
      <c r="AU629" s="81">
        <f t="shared" si="203"/>
        <v>76085556.936363637</v>
      </c>
      <c r="AV629" s="112">
        <f t="shared" si="204"/>
        <v>51520347.250818178</v>
      </c>
      <c r="AW629" s="74">
        <f t="shared" si="210"/>
        <v>70774566.936363637</v>
      </c>
      <c r="AX629" s="74">
        <f t="shared" si="205"/>
        <v>4954219.6855454547</v>
      </c>
      <c r="AY629" s="75">
        <f t="shared" si="206"/>
        <v>1152034.7250818179</v>
      </c>
      <c r="AZ629" s="74">
        <v>0</v>
      </c>
      <c r="BA629" s="74">
        <v>0</v>
      </c>
      <c r="BB629" s="74">
        <v>0</v>
      </c>
      <c r="BC629" s="79">
        <v>0</v>
      </c>
      <c r="BD629" s="79">
        <v>0</v>
      </c>
      <c r="BE629" s="79">
        <v>0</v>
      </c>
      <c r="BF629" s="77">
        <v>0</v>
      </c>
      <c r="BG629" s="344">
        <f t="shared" si="207"/>
        <v>6106254.4106272729</v>
      </c>
      <c r="BH629" s="187">
        <f t="shared" si="208"/>
        <v>69979302</v>
      </c>
      <c r="BJ629" s="50">
        <v>13427</v>
      </c>
      <c r="BK629" s="50" t="s">
        <v>3958</v>
      </c>
      <c r="BM629" s="50">
        <f t="shared" si="209"/>
        <v>0</v>
      </c>
    </row>
    <row r="630" spans="1:65" s="50" customFormat="1" ht="24" customHeight="1" x14ac:dyDescent="0.2">
      <c r="A630" s="181">
        <f t="shared" si="190"/>
        <v>2655495</v>
      </c>
      <c r="B630" s="296">
        <v>506</v>
      </c>
      <c r="C630" s="264">
        <v>289</v>
      </c>
      <c r="D630" s="297">
        <v>13428</v>
      </c>
      <c r="E630" s="241" t="s">
        <v>2003</v>
      </c>
      <c r="F630" s="242" t="s">
        <v>2004</v>
      </c>
      <c r="G630" s="285" t="s">
        <v>137</v>
      </c>
      <c r="H630" s="272" t="s">
        <v>1961</v>
      </c>
      <c r="I630" s="292" t="s">
        <v>2938</v>
      </c>
      <c r="J630" s="64">
        <v>2122579293</v>
      </c>
      <c r="K630" s="64" t="s">
        <v>2005</v>
      </c>
      <c r="L630" s="64" t="s">
        <v>1961</v>
      </c>
      <c r="M630" s="290" t="s">
        <v>137</v>
      </c>
      <c r="N630" s="98"/>
      <c r="O630" s="245" t="s">
        <v>2410</v>
      </c>
      <c r="P630" s="89"/>
      <c r="Q630" s="243">
        <v>30</v>
      </c>
      <c r="R630" s="245">
        <v>90</v>
      </c>
      <c r="S630" s="245">
        <v>0</v>
      </c>
      <c r="T630" s="245">
        <v>0</v>
      </c>
      <c r="U630" s="89">
        <v>0</v>
      </c>
      <c r="V630" s="260">
        <v>24</v>
      </c>
      <c r="W630" s="98">
        <v>0</v>
      </c>
      <c r="X630" s="83">
        <v>0</v>
      </c>
      <c r="Y630" s="98">
        <v>0</v>
      </c>
      <c r="Z630" s="64">
        <v>0</v>
      </c>
      <c r="AA630" s="315">
        <v>885165</v>
      </c>
      <c r="AB630" s="315">
        <v>46667</v>
      </c>
      <c r="AC630" s="316">
        <f t="shared" si="191"/>
        <v>931832</v>
      </c>
      <c r="AD630" s="74">
        <v>4500000</v>
      </c>
      <c r="AE630" s="74">
        <v>6000000</v>
      </c>
      <c r="AF630" s="334">
        <f t="shared" si="192"/>
        <v>177895.19999999998</v>
      </c>
      <c r="AG630" s="112">
        <f t="shared" si="193"/>
        <v>26554950</v>
      </c>
      <c r="AH630" s="74">
        <f t="shared" si="194"/>
        <v>1400010</v>
      </c>
      <c r="AI630" s="74">
        <f t="shared" si="195"/>
        <v>16010567.999999998</v>
      </c>
      <c r="AJ630" s="74">
        <f t="shared" si="196"/>
        <v>0</v>
      </c>
      <c r="AK630" s="74">
        <f t="shared" si="197"/>
        <v>4500000</v>
      </c>
      <c r="AL630" s="74">
        <f t="shared" si="198"/>
        <v>6000000</v>
      </c>
      <c r="AM630" s="74">
        <f t="shared" si="199"/>
        <v>0</v>
      </c>
      <c r="AN630" s="74">
        <f t="shared" si="200"/>
        <v>0</v>
      </c>
      <c r="AO630" s="74">
        <f t="shared" si="201"/>
        <v>0</v>
      </c>
      <c r="AP630" s="74">
        <f t="shared" si="202"/>
        <v>4800000</v>
      </c>
      <c r="AQ630" s="74">
        <v>0</v>
      </c>
      <c r="AR630" s="74">
        <v>0</v>
      </c>
      <c r="AS630" s="74">
        <v>0</v>
      </c>
      <c r="AT630" s="79">
        <v>0</v>
      </c>
      <c r="AU630" s="81">
        <f t="shared" si="203"/>
        <v>59265528</v>
      </c>
      <c r="AV630" s="112">
        <f t="shared" si="204"/>
        <v>39816941.039999999</v>
      </c>
      <c r="AW630" s="74">
        <f t="shared" si="210"/>
        <v>59265528</v>
      </c>
      <c r="AX630" s="74">
        <f t="shared" si="205"/>
        <v>4148586.9600000004</v>
      </c>
      <c r="AY630" s="75">
        <f t="shared" si="206"/>
        <v>0</v>
      </c>
      <c r="AZ630" s="74">
        <v>0</v>
      </c>
      <c r="BA630" s="74">
        <v>0</v>
      </c>
      <c r="BB630" s="74">
        <v>0</v>
      </c>
      <c r="BC630" s="79">
        <v>0</v>
      </c>
      <c r="BD630" s="79">
        <v>0</v>
      </c>
      <c r="BE630" s="79">
        <v>0</v>
      </c>
      <c r="BF630" s="77">
        <v>0</v>
      </c>
      <c r="BG630" s="344">
        <f t="shared" si="207"/>
        <v>4148586.9600000004</v>
      </c>
      <c r="BH630" s="187">
        <f t="shared" si="208"/>
        <v>55116941</v>
      </c>
      <c r="BJ630" s="50">
        <v>13428</v>
      </c>
      <c r="BK630" s="50" t="s">
        <v>3959</v>
      </c>
      <c r="BM630" s="50">
        <f t="shared" si="209"/>
        <v>0</v>
      </c>
    </row>
    <row r="631" spans="1:65" s="50" customFormat="1" ht="24" customHeight="1" x14ac:dyDescent="0.2">
      <c r="A631" s="181">
        <f t="shared" si="190"/>
        <v>2655495</v>
      </c>
      <c r="B631" s="296">
        <v>500</v>
      </c>
      <c r="C631" s="264">
        <v>283</v>
      </c>
      <c r="D631" s="297">
        <v>13429</v>
      </c>
      <c r="E631" s="241" t="s">
        <v>2006</v>
      </c>
      <c r="F631" s="242" t="s">
        <v>2007</v>
      </c>
      <c r="G631" s="285" t="s">
        <v>137</v>
      </c>
      <c r="H631" s="272" t="s">
        <v>1961</v>
      </c>
      <c r="I631" s="292" t="s">
        <v>2932</v>
      </c>
      <c r="J631" s="64">
        <v>2080299069</v>
      </c>
      <c r="K631" s="64" t="s">
        <v>2008</v>
      </c>
      <c r="L631" s="64" t="s">
        <v>1961</v>
      </c>
      <c r="M631" s="290" t="s">
        <v>137</v>
      </c>
      <c r="N631" s="243" t="s">
        <v>2410</v>
      </c>
      <c r="O631" s="64"/>
      <c r="P631" s="89"/>
      <c r="Q631" s="243">
        <v>30</v>
      </c>
      <c r="R631" s="245">
        <v>120</v>
      </c>
      <c r="S631" s="245">
        <v>110</v>
      </c>
      <c r="T631" s="245">
        <v>29.33</v>
      </c>
      <c r="U631" s="89">
        <v>0</v>
      </c>
      <c r="V631" s="260">
        <v>13</v>
      </c>
      <c r="W631" s="98">
        <v>0</v>
      </c>
      <c r="X631" s="83">
        <v>0</v>
      </c>
      <c r="Y631" s="98">
        <v>0</v>
      </c>
      <c r="Z631" s="64">
        <v>0</v>
      </c>
      <c r="AA631" s="315">
        <v>885165</v>
      </c>
      <c r="AB631" s="315">
        <v>46667.01</v>
      </c>
      <c r="AC631" s="316">
        <f t="shared" si="191"/>
        <v>931832.01</v>
      </c>
      <c r="AD631" s="74">
        <v>4500000</v>
      </c>
      <c r="AE631" s="74">
        <v>6000000</v>
      </c>
      <c r="AF631" s="334">
        <f t="shared" si="192"/>
        <v>177895.20190909092</v>
      </c>
      <c r="AG631" s="112">
        <f t="shared" si="193"/>
        <v>26554950</v>
      </c>
      <c r="AH631" s="74">
        <f t="shared" si="194"/>
        <v>1400010.3</v>
      </c>
      <c r="AI631" s="74">
        <f t="shared" si="195"/>
        <v>21347424.22909091</v>
      </c>
      <c r="AJ631" s="74">
        <f t="shared" si="196"/>
        <v>0</v>
      </c>
      <c r="AK631" s="74">
        <f t="shared" si="197"/>
        <v>4500000</v>
      </c>
      <c r="AL631" s="74">
        <f t="shared" si="198"/>
        <v>6000000</v>
      </c>
      <c r="AM631" s="74">
        <f t="shared" si="199"/>
        <v>4892118.0525000002</v>
      </c>
      <c r="AN631" s="74">
        <f t="shared" si="200"/>
        <v>5217666.2719936362</v>
      </c>
      <c r="AO631" s="74">
        <f t="shared" si="201"/>
        <v>0</v>
      </c>
      <c r="AP631" s="74">
        <f t="shared" si="202"/>
        <v>2600000</v>
      </c>
      <c r="AQ631" s="74">
        <v>0</v>
      </c>
      <c r="AR631" s="74">
        <v>0</v>
      </c>
      <c r="AS631" s="74">
        <v>0</v>
      </c>
      <c r="AT631" s="79">
        <v>0</v>
      </c>
      <c r="AU631" s="81">
        <f t="shared" si="203"/>
        <v>72512168.853584543</v>
      </c>
      <c r="AV631" s="112">
        <f t="shared" si="204"/>
        <v>54336317.033833623</v>
      </c>
      <c r="AW631" s="74">
        <f t="shared" si="210"/>
        <v>72512168.853584543</v>
      </c>
      <c r="AX631" s="74">
        <f t="shared" si="205"/>
        <v>5075851.8197509181</v>
      </c>
      <c r="AY631" s="75">
        <f t="shared" si="206"/>
        <v>1433631.7033833624</v>
      </c>
      <c r="AZ631" s="74">
        <v>0</v>
      </c>
      <c r="BA631" s="74">
        <v>0</v>
      </c>
      <c r="BB631" s="74">
        <v>0</v>
      </c>
      <c r="BC631" s="79">
        <v>0</v>
      </c>
      <c r="BD631" s="79">
        <v>0</v>
      </c>
      <c r="BE631" s="79">
        <v>0</v>
      </c>
      <c r="BF631" s="77">
        <v>0</v>
      </c>
      <c r="BG631" s="344">
        <f t="shared" si="207"/>
        <v>6509483.52313428</v>
      </c>
      <c r="BH631" s="187">
        <f t="shared" si="208"/>
        <v>66002685</v>
      </c>
      <c r="BJ631" s="50">
        <v>13429</v>
      </c>
      <c r="BK631" s="50" t="s">
        <v>3960</v>
      </c>
      <c r="BM631" s="50">
        <f t="shared" si="209"/>
        <v>0</v>
      </c>
    </row>
    <row r="632" spans="1:65" s="50" customFormat="1" ht="24" customHeight="1" x14ac:dyDescent="0.2">
      <c r="A632" s="181">
        <f t="shared" si="190"/>
        <v>2655495</v>
      </c>
      <c r="B632" s="296">
        <v>189</v>
      </c>
      <c r="C632" s="264">
        <v>198</v>
      </c>
      <c r="D632" s="297">
        <v>13431</v>
      </c>
      <c r="E632" s="251" t="s">
        <v>2010</v>
      </c>
      <c r="F632" s="252" t="s">
        <v>2011</v>
      </c>
      <c r="G632" s="251" t="s">
        <v>87</v>
      </c>
      <c r="H632" s="272" t="s">
        <v>1961</v>
      </c>
      <c r="I632" s="292" t="s">
        <v>2629</v>
      </c>
      <c r="J632" s="64">
        <v>2064837329</v>
      </c>
      <c r="K632" s="64" t="s">
        <v>2012</v>
      </c>
      <c r="L632" s="64" t="s">
        <v>1961</v>
      </c>
      <c r="M632" s="290" t="s">
        <v>2380</v>
      </c>
      <c r="N632" s="98"/>
      <c r="O632" s="64"/>
      <c r="P632" s="89"/>
      <c r="Q632" s="253">
        <v>30</v>
      </c>
      <c r="R632" s="254">
        <v>18</v>
      </c>
      <c r="S632" s="64">
        <v>0</v>
      </c>
      <c r="T632" s="64">
        <v>0</v>
      </c>
      <c r="U632" s="89">
        <v>0</v>
      </c>
      <c r="V632" s="258">
        <v>15</v>
      </c>
      <c r="W632" s="98">
        <v>0</v>
      </c>
      <c r="X632" s="83">
        <v>0</v>
      </c>
      <c r="Y632" s="98">
        <v>2</v>
      </c>
      <c r="Z632" s="64">
        <v>2</v>
      </c>
      <c r="AA632" s="323">
        <v>1477052</v>
      </c>
      <c r="AB632" s="323">
        <v>46667</v>
      </c>
      <c r="AC632" s="324">
        <f t="shared" si="191"/>
        <v>1523719</v>
      </c>
      <c r="AD632" s="74">
        <v>4500000</v>
      </c>
      <c r="AE632" s="74">
        <v>6000000</v>
      </c>
      <c r="AF632" s="334">
        <f t="shared" si="192"/>
        <v>290891.80909090908</v>
      </c>
      <c r="AG632" s="112">
        <f t="shared" si="193"/>
        <v>44311560</v>
      </c>
      <c r="AH632" s="74">
        <f t="shared" si="194"/>
        <v>1400010</v>
      </c>
      <c r="AI632" s="74">
        <f t="shared" si="195"/>
        <v>5236052.5636363635</v>
      </c>
      <c r="AJ632" s="74">
        <f t="shared" si="196"/>
        <v>5310990</v>
      </c>
      <c r="AK632" s="74">
        <f t="shared" si="197"/>
        <v>4500000</v>
      </c>
      <c r="AL632" s="74">
        <f t="shared" si="198"/>
        <v>6000000</v>
      </c>
      <c r="AM632" s="74">
        <f t="shared" si="199"/>
        <v>0</v>
      </c>
      <c r="AN632" s="74">
        <f t="shared" si="200"/>
        <v>0</v>
      </c>
      <c r="AO632" s="74">
        <f t="shared" si="201"/>
        <v>0</v>
      </c>
      <c r="AP632" s="74">
        <f t="shared" si="202"/>
        <v>3000000</v>
      </c>
      <c r="AQ632" s="74">
        <v>0</v>
      </c>
      <c r="AR632" s="74">
        <v>0</v>
      </c>
      <c r="AS632" s="74">
        <v>0</v>
      </c>
      <c r="AT632" s="79">
        <v>0</v>
      </c>
      <c r="AU632" s="81">
        <f t="shared" si="203"/>
        <v>69758612.563636363</v>
      </c>
      <c r="AV632" s="112">
        <f t="shared" si="204"/>
        <v>46436288.984181821</v>
      </c>
      <c r="AW632" s="74">
        <f t="shared" si="210"/>
        <v>64447622.563636363</v>
      </c>
      <c r="AX632" s="74">
        <f t="shared" si="205"/>
        <v>4511333.5794545459</v>
      </c>
      <c r="AY632" s="75">
        <f t="shared" si="206"/>
        <v>643628.89841818216</v>
      </c>
      <c r="AZ632" s="74">
        <v>0</v>
      </c>
      <c r="BA632" s="74">
        <v>0</v>
      </c>
      <c r="BB632" s="74">
        <v>0</v>
      </c>
      <c r="BC632" s="79">
        <v>0</v>
      </c>
      <c r="BD632" s="79">
        <v>0</v>
      </c>
      <c r="BE632" s="79">
        <v>0</v>
      </c>
      <c r="BF632" s="77">
        <v>0</v>
      </c>
      <c r="BG632" s="344">
        <f t="shared" si="207"/>
        <v>5154962.4778727284</v>
      </c>
      <c r="BH632" s="187">
        <f t="shared" si="208"/>
        <v>64603650</v>
      </c>
      <c r="BJ632" s="50">
        <v>13431</v>
      </c>
      <c r="BK632" s="50" t="s">
        <v>3961</v>
      </c>
      <c r="BM632" s="50">
        <f t="shared" si="209"/>
        <v>0</v>
      </c>
    </row>
    <row r="633" spans="1:65" s="50" customFormat="1" ht="24" customHeight="1" x14ac:dyDescent="0.2">
      <c r="A633" s="181">
        <f t="shared" si="190"/>
        <v>2655495</v>
      </c>
      <c r="B633" s="296">
        <v>499</v>
      </c>
      <c r="C633" s="264">
        <v>282</v>
      </c>
      <c r="D633" s="297">
        <v>13432</v>
      </c>
      <c r="E633" s="241" t="s">
        <v>473</v>
      </c>
      <c r="F633" s="242" t="s">
        <v>2013</v>
      </c>
      <c r="G633" s="285" t="s">
        <v>137</v>
      </c>
      <c r="H633" s="272" t="s">
        <v>1961</v>
      </c>
      <c r="I633" s="427" t="s">
        <v>2931</v>
      </c>
      <c r="J633" s="64">
        <v>2180712723</v>
      </c>
      <c r="K633" s="64" t="s">
        <v>2014</v>
      </c>
      <c r="L633" s="64" t="s">
        <v>1961</v>
      </c>
      <c r="M633" s="290" t="s">
        <v>137</v>
      </c>
      <c r="N633" s="98"/>
      <c r="O633" s="245" t="s">
        <v>2410</v>
      </c>
      <c r="P633" s="89"/>
      <c r="Q633" s="243">
        <v>30</v>
      </c>
      <c r="R633" s="245">
        <v>90</v>
      </c>
      <c r="S633" s="245">
        <v>0</v>
      </c>
      <c r="T633" s="245">
        <v>0</v>
      </c>
      <c r="U633" s="89">
        <v>0</v>
      </c>
      <c r="V633" s="260">
        <v>24</v>
      </c>
      <c r="W633" s="98">
        <v>0</v>
      </c>
      <c r="X633" s="83">
        <v>0</v>
      </c>
      <c r="Y633" s="98">
        <v>2</v>
      </c>
      <c r="Z633" s="64">
        <v>2</v>
      </c>
      <c r="AA633" s="315">
        <v>885165</v>
      </c>
      <c r="AB633" s="315">
        <v>46667</v>
      </c>
      <c r="AC633" s="316">
        <f t="shared" si="191"/>
        <v>931832</v>
      </c>
      <c r="AD633" s="74">
        <v>4500000</v>
      </c>
      <c r="AE633" s="74">
        <v>6000000</v>
      </c>
      <c r="AF633" s="334">
        <f t="shared" si="192"/>
        <v>177895.19999999998</v>
      </c>
      <c r="AG633" s="112">
        <f t="shared" si="193"/>
        <v>26554950</v>
      </c>
      <c r="AH633" s="74">
        <f t="shared" si="194"/>
        <v>1400010</v>
      </c>
      <c r="AI633" s="74">
        <f t="shared" si="195"/>
        <v>16010567.999999998</v>
      </c>
      <c r="AJ633" s="74">
        <f t="shared" si="196"/>
        <v>5310990</v>
      </c>
      <c r="AK633" s="74">
        <f t="shared" si="197"/>
        <v>4500000</v>
      </c>
      <c r="AL633" s="74">
        <f t="shared" si="198"/>
        <v>6000000</v>
      </c>
      <c r="AM633" s="74">
        <f t="shared" si="199"/>
        <v>0</v>
      </c>
      <c r="AN633" s="74">
        <f t="shared" si="200"/>
        <v>0</v>
      </c>
      <c r="AO633" s="74">
        <f t="shared" si="201"/>
        <v>0</v>
      </c>
      <c r="AP633" s="74">
        <f t="shared" si="202"/>
        <v>4800000</v>
      </c>
      <c r="AQ633" s="74">
        <v>0</v>
      </c>
      <c r="AR633" s="74">
        <v>0</v>
      </c>
      <c r="AS633" s="74">
        <v>0</v>
      </c>
      <c r="AT633" s="79">
        <v>0</v>
      </c>
      <c r="AU633" s="81">
        <f t="shared" si="203"/>
        <v>64576518</v>
      </c>
      <c r="AV633" s="112">
        <f t="shared" si="204"/>
        <v>39816941.039999999</v>
      </c>
      <c r="AW633" s="74">
        <f t="shared" si="210"/>
        <v>59265528</v>
      </c>
      <c r="AX633" s="74">
        <f t="shared" si="205"/>
        <v>4148586.9600000004</v>
      </c>
      <c r="AY633" s="75">
        <f t="shared" si="206"/>
        <v>0</v>
      </c>
      <c r="AZ633" s="74">
        <v>0</v>
      </c>
      <c r="BA633" s="74">
        <v>0</v>
      </c>
      <c r="BB633" s="74">
        <v>0</v>
      </c>
      <c r="BC633" s="79">
        <v>0</v>
      </c>
      <c r="BD633" s="79">
        <v>0</v>
      </c>
      <c r="BE633" s="79">
        <v>0</v>
      </c>
      <c r="BF633" s="77">
        <v>0</v>
      </c>
      <c r="BG633" s="344">
        <f t="shared" si="207"/>
        <v>4148586.9600000004</v>
      </c>
      <c r="BH633" s="187">
        <f t="shared" si="208"/>
        <v>60427931</v>
      </c>
      <c r="BJ633" s="50">
        <v>13432</v>
      </c>
      <c r="BK633" s="50" t="s">
        <v>3962</v>
      </c>
      <c r="BM633" s="50">
        <f t="shared" si="209"/>
        <v>0</v>
      </c>
    </row>
    <row r="634" spans="1:65" s="50" customFormat="1" ht="24" customHeight="1" x14ac:dyDescent="0.2">
      <c r="A634" s="181">
        <f t="shared" si="190"/>
        <v>2655495</v>
      </c>
      <c r="B634" s="296">
        <v>501</v>
      </c>
      <c r="C634" s="264">
        <v>284</v>
      </c>
      <c r="D634" s="297">
        <v>13433</v>
      </c>
      <c r="E634" s="241" t="s">
        <v>488</v>
      </c>
      <c r="F634" s="242" t="s">
        <v>2015</v>
      </c>
      <c r="G634" s="285" t="s">
        <v>137</v>
      </c>
      <c r="H634" s="272" t="s">
        <v>1961</v>
      </c>
      <c r="I634" s="292" t="s">
        <v>2933</v>
      </c>
      <c r="J634" s="64">
        <v>2122912731</v>
      </c>
      <c r="K634" s="64" t="s">
        <v>2016</v>
      </c>
      <c r="L634" s="64" t="s">
        <v>1961</v>
      </c>
      <c r="M634" s="290" t="s">
        <v>137</v>
      </c>
      <c r="N634" s="243" t="s">
        <v>2410</v>
      </c>
      <c r="O634" s="64"/>
      <c r="P634" s="89"/>
      <c r="Q634" s="243">
        <v>30</v>
      </c>
      <c r="R634" s="245">
        <v>120</v>
      </c>
      <c r="S634" s="245">
        <v>110</v>
      </c>
      <c r="T634" s="245">
        <v>29.33</v>
      </c>
      <c r="U634" s="89">
        <v>0</v>
      </c>
      <c r="V634" s="260">
        <v>15</v>
      </c>
      <c r="W634" s="98">
        <v>0</v>
      </c>
      <c r="X634" s="83">
        <v>0</v>
      </c>
      <c r="Y634" s="98">
        <v>2</v>
      </c>
      <c r="Z634" s="64">
        <v>2</v>
      </c>
      <c r="AA634" s="315">
        <v>885165</v>
      </c>
      <c r="AB634" s="315">
        <v>46667</v>
      </c>
      <c r="AC634" s="316">
        <f t="shared" si="191"/>
        <v>931832</v>
      </c>
      <c r="AD634" s="74">
        <v>4500000</v>
      </c>
      <c r="AE634" s="74">
        <v>6000000</v>
      </c>
      <c r="AF634" s="334">
        <f t="shared" si="192"/>
        <v>177895.19999999998</v>
      </c>
      <c r="AG634" s="112">
        <f t="shared" si="193"/>
        <v>26554950</v>
      </c>
      <c r="AH634" s="74">
        <f t="shared" si="194"/>
        <v>1400010</v>
      </c>
      <c r="AI634" s="74">
        <f t="shared" si="195"/>
        <v>21347423.999999996</v>
      </c>
      <c r="AJ634" s="74">
        <f t="shared" si="196"/>
        <v>5310990</v>
      </c>
      <c r="AK634" s="74">
        <f t="shared" si="197"/>
        <v>4500000</v>
      </c>
      <c r="AL634" s="74">
        <f t="shared" si="198"/>
        <v>6000000</v>
      </c>
      <c r="AM634" s="74">
        <f t="shared" si="199"/>
        <v>4892117.9999999991</v>
      </c>
      <c r="AN634" s="74">
        <f t="shared" si="200"/>
        <v>5217666.2159999991</v>
      </c>
      <c r="AO634" s="74">
        <f t="shared" si="201"/>
        <v>0</v>
      </c>
      <c r="AP634" s="74">
        <f t="shared" si="202"/>
        <v>3000000</v>
      </c>
      <c r="AQ634" s="74">
        <v>0</v>
      </c>
      <c r="AR634" s="74">
        <v>0</v>
      </c>
      <c r="AS634" s="74">
        <v>0</v>
      </c>
      <c r="AT634" s="79">
        <v>0</v>
      </c>
      <c r="AU634" s="81">
        <f t="shared" si="203"/>
        <v>78223158.216000006</v>
      </c>
      <c r="AV634" s="112">
        <f t="shared" si="204"/>
        <v>54308316.440880008</v>
      </c>
      <c r="AW634" s="74">
        <f t="shared" si="210"/>
        <v>72912168.215999991</v>
      </c>
      <c r="AX634" s="74">
        <f t="shared" si="205"/>
        <v>5103851.7751199994</v>
      </c>
      <c r="AY634" s="75">
        <f t="shared" si="206"/>
        <v>1430831.644088001</v>
      </c>
      <c r="AZ634" s="74">
        <v>0</v>
      </c>
      <c r="BA634" s="74">
        <v>0</v>
      </c>
      <c r="BB634" s="74">
        <v>0</v>
      </c>
      <c r="BC634" s="79">
        <v>0</v>
      </c>
      <c r="BD634" s="79">
        <v>0</v>
      </c>
      <c r="BE634" s="79">
        <v>0</v>
      </c>
      <c r="BF634" s="77">
        <v>0</v>
      </c>
      <c r="BG634" s="344">
        <f t="shared" si="207"/>
        <v>6534683.4192080004</v>
      </c>
      <c r="BH634" s="187">
        <f t="shared" si="208"/>
        <v>71688474</v>
      </c>
      <c r="BJ634" s="50">
        <v>13433</v>
      </c>
      <c r="BK634" s="50" t="s">
        <v>3963</v>
      </c>
      <c r="BM634" s="50">
        <f t="shared" si="209"/>
        <v>0</v>
      </c>
    </row>
    <row r="635" spans="1:65" s="50" customFormat="1" ht="24" customHeight="1" x14ac:dyDescent="0.2">
      <c r="A635" s="181">
        <f t="shared" si="190"/>
        <v>2655495</v>
      </c>
      <c r="B635" s="296">
        <v>508</v>
      </c>
      <c r="C635" s="264">
        <v>291</v>
      </c>
      <c r="D635" s="297">
        <v>13434</v>
      </c>
      <c r="E635" s="241" t="s">
        <v>216</v>
      </c>
      <c r="F635" s="242" t="s">
        <v>2017</v>
      </c>
      <c r="G635" s="285" t="s">
        <v>137</v>
      </c>
      <c r="H635" s="272" t="s">
        <v>1961</v>
      </c>
      <c r="I635" s="292" t="s">
        <v>2940</v>
      </c>
      <c r="J635" s="64">
        <v>2162769573</v>
      </c>
      <c r="K635" s="64" t="s">
        <v>2018</v>
      </c>
      <c r="L635" s="64" t="s">
        <v>1961</v>
      </c>
      <c r="M635" s="290" t="s">
        <v>137</v>
      </c>
      <c r="N635" s="243" t="s">
        <v>2410</v>
      </c>
      <c r="O635" s="64"/>
      <c r="P635" s="89"/>
      <c r="Q635" s="243">
        <v>30</v>
      </c>
      <c r="R635" s="245">
        <v>120</v>
      </c>
      <c r="S635" s="245">
        <v>110</v>
      </c>
      <c r="T635" s="245">
        <v>29.33</v>
      </c>
      <c r="U635" s="89">
        <v>0</v>
      </c>
      <c r="V635" s="260">
        <v>15</v>
      </c>
      <c r="W635" s="98">
        <v>0</v>
      </c>
      <c r="X635" s="83">
        <v>0</v>
      </c>
      <c r="Y635" s="98">
        <v>2</v>
      </c>
      <c r="Z635" s="64">
        <v>2</v>
      </c>
      <c r="AA635" s="315">
        <v>885165</v>
      </c>
      <c r="AB635" s="315">
        <v>46667</v>
      </c>
      <c r="AC635" s="316">
        <f t="shared" si="191"/>
        <v>931832</v>
      </c>
      <c r="AD635" s="74">
        <v>4500000</v>
      </c>
      <c r="AE635" s="74">
        <v>6000000</v>
      </c>
      <c r="AF635" s="334">
        <f t="shared" si="192"/>
        <v>177895.19999999998</v>
      </c>
      <c r="AG635" s="112">
        <f t="shared" si="193"/>
        <v>26554950</v>
      </c>
      <c r="AH635" s="74">
        <f t="shared" si="194"/>
        <v>1400010</v>
      </c>
      <c r="AI635" s="74">
        <f t="shared" si="195"/>
        <v>21347423.999999996</v>
      </c>
      <c r="AJ635" s="74">
        <f t="shared" si="196"/>
        <v>5310990</v>
      </c>
      <c r="AK635" s="74">
        <f t="shared" si="197"/>
        <v>4500000</v>
      </c>
      <c r="AL635" s="74">
        <f t="shared" si="198"/>
        <v>6000000</v>
      </c>
      <c r="AM635" s="74">
        <f t="shared" si="199"/>
        <v>4892117.9999999991</v>
      </c>
      <c r="AN635" s="74">
        <f t="shared" si="200"/>
        <v>5217666.2159999991</v>
      </c>
      <c r="AO635" s="74">
        <f t="shared" si="201"/>
        <v>0</v>
      </c>
      <c r="AP635" s="74">
        <f t="shared" si="202"/>
        <v>3000000</v>
      </c>
      <c r="AQ635" s="74">
        <v>0</v>
      </c>
      <c r="AR635" s="74">
        <v>0</v>
      </c>
      <c r="AS635" s="74">
        <v>0</v>
      </c>
      <c r="AT635" s="79">
        <v>0</v>
      </c>
      <c r="AU635" s="81">
        <f t="shared" si="203"/>
        <v>78223158.216000006</v>
      </c>
      <c r="AV635" s="112">
        <f t="shared" si="204"/>
        <v>54308316.440880008</v>
      </c>
      <c r="AW635" s="74">
        <f t="shared" si="210"/>
        <v>72912168.215999991</v>
      </c>
      <c r="AX635" s="74">
        <f t="shared" si="205"/>
        <v>5103851.7751199994</v>
      </c>
      <c r="AY635" s="75">
        <f t="shared" si="206"/>
        <v>1430831.644088001</v>
      </c>
      <c r="AZ635" s="74">
        <v>0</v>
      </c>
      <c r="BA635" s="74">
        <v>0</v>
      </c>
      <c r="BB635" s="74">
        <v>0</v>
      </c>
      <c r="BC635" s="79">
        <v>0</v>
      </c>
      <c r="BD635" s="79">
        <v>0</v>
      </c>
      <c r="BE635" s="79">
        <v>0</v>
      </c>
      <c r="BF635" s="77">
        <v>0</v>
      </c>
      <c r="BG635" s="344">
        <f t="shared" si="207"/>
        <v>6534683.4192080004</v>
      </c>
      <c r="BH635" s="187">
        <f t="shared" si="208"/>
        <v>71688474</v>
      </c>
      <c r="BJ635" s="50">
        <v>13434</v>
      </c>
      <c r="BK635" s="50" t="s">
        <v>3964</v>
      </c>
      <c r="BM635" s="50">
        <f t="shared" si="209"/>
        <v>0</v>
      </c>
    </row>
    <row r="636" spans="1:65" s="50" customFormat="1" ht="24" customHeight="1" x14ac:dyDescent="0.2">
      <c r="A636" s="181">
        <f t="shared" si="190"/>
        <v>2655495</v>
      </c>
      <c r="B636" s="296">
        <v>197</v>
      </c>
      <c r="C636" s="264">
        <v>206</v>
      </c>
      <c r="D636" s="297">
        <v>13435</v>
      </c>
      <c r="E636" s="251" t="s">
        <v>226</v>
      </c>
      <c r="F636" s="252" t="s">
        <v>752</v>
      </c>
      <c r="G636" s="251" t="s">
        <v>87</v>
      </c>
      <c r="H636" s="272" t="s">
        <v>1961</v>
      </c>
      <c r="I636" s="292" t="s">
        <v>2637</v>
      </c>
      <c r="J636" s="64">
        <v>2260037119</v>
      </c>
      <c r="K636" s="64" t="s">
        <v>2019</v>
      </c>
      <c r="L636" s="64" t="s">
        <v>1961</v>
      </c>
      <c r="M636" s="290" t="s">
        <v>2380</v>
      </c>
      <c r="N636" s="98"/>
      <c r="O636" s="64"/>
      <c r="P636" s="89"/>
      <c r="Q636" s="253">
        <v>30</v>
      </c>
      <c r="R636" s="254">
        <v>33</v>
      </c>
      <c r="S636" s="64">
        <v>0</v>
      </c>
      <c r="T636" s="64">
        <v>0</v>
      </c>
      <c r="U636" s="89">
        <v>0</v>
      </c>
      <c r="V636" s="258">
        <v>23</v>
      </c>
      <c r="W636" s="98">
        <v>0</v>
      </c>
      <c r="X636" s="83">
        <v>0</v>
      </c>
      <c r="Y636" s="98">
        <v>0</v>
      </c>
      <c r="Z636" s="64">
        <v>0</v>
      </c>
      <c r="AA636" s="323">
        <v>1477052</v>
      </c>
      <c r="AB636" s="323">
        <v>46667</v>
      </c>
      <c r="AC636" s="324">
        <f t="shared" si="191"/>
        <v>1523719</v>
      </c>
      <c r="AD636" s="74">
        <v>4500000</v>
      </c>
      <c r="AE636" s="74">
        <v>6000000</v>
      </c>
      <c r="AF636" s="334">
        <f t="shared" si="192"/>
        <v>290891.80909090908</v>
      </c>
      <c r="AG636" s="112">
        <f t="shared" si="193"/>
        <v>44311560</v>
      </c>
      <c r="AH636" s="74">
        <f t="shared" si="194"/>
        <v>1400010</v>
      </c>
      <c r="AI636" s="74">
        <f t="shared" si="195"/>
        <v>9599429.6999999993</v>
      </c>
      <c r="AJ636" s="74">
        <f t="shared" si="196"/>
        <v>0</v>
      </c>
      <c r="AK636" s="74">
        <f t="shared" si="197"/>
        <v>4500000</v>
      </c>
      <c r="AL636" s="74">
        <f t="shared" si="198"/>
        <v>6000000</v>
      </c>
      <c r="AM636" s="74">
        <f t="shared" si="199"/>
        <v>0</v>
      </c>
      <c r="AN636" s="74">
        <f t="shared" si="200"/>
        <v>0</v>
      </c>
      <c r="AO636" s="74">
        <f t="shared" si="201"/>
        <v>0</v>
      </c>
      <c r="AP636" s="74">
        <f t="shared" si="202"/>
        <v>4600000</v>
      </c>
      <c r="AQ636" s="74">
        <v>0</v>
      </c>
      <c r="AR636" s="74">
        <v>0</v>
      </c>
      <c r="AS636" s="74">
        <v>0</v>
      </c>
      <c r="AT636" s="79">
        <v>0</v>
      </c>
      <c r="AU636" s="81">
        <f t="shared" si="203"/>
        <v>70410999.700000003</v>
      </c>
      <c r="AV636" s="112">
        <f t="shared" si="204"/>
        <v>50382229.721000001</v>
      </c>
      <c r="AW636" s="74">
        <f t="shared" si="210"/>
        <v>70410999.700000003</v>
      </c>
      <c r="AX636" s="74">
        <f t="shared" si="205"/>
        <v>4928769.9790000003</v>
      </c>
      <c r="AY636" s="75">
        <f t="shared" si="206"/>
        <v>1038222.9721000001</v>
      </c>
      <c r="AZ636" s="74">
        <v>0</v>
      </c>
      <c r="BA636" s="74">
        <v>0</v>
      </c>
      <c r="BB636" s="74">
        <v>0</v>
      </c>
      <c r="BC636" s="79">
        <v>0</v>
      </c>
      <c r="BD636" s="79">
        <v>0</v>
      </c>
      <c r="BE636" s="79">
        <v>0</v>
      </c>
      <c r="BF636" s="77">
        <v>0</v>
      </c>
      <c r="BG636" s="344">
        <f t="shared" si="207"/>
        <v>5966992.9511000002</v>
      </c>
      <c r="BH636" s="187">
        <f t="shared" si="208"/>
        <v>64444006</v>
      </c>
      <c r="BJ636" s="50">
        <v>13435</v>
      </c>
      <c r="BK636" s="50" t="s">
        <v>3965</v>
      </c>
      <c r="BM636" s="50">
        <f t="shared" si="209"/>
        <v>0</v>
      </c>
    </row>
    <row r="637" spans="1:65" s="50" customFormat="1" ht="24" customHeight="1" x14ac:dyDescent="0.2">
      <c r="A637" s="181">
        <f t="shared" si="190"/>
        <v>2655495</v>
      </c>
      <c r="B637" s="296">
        <v>515</v>
      </c>
      <c r="C637" s="264">
        <v>212</v>
      </c>
      <c r="D637" s="297">
        <v>13436</v>
      </c>
      <c r="E637" s="251" t="s">
        <v>2020</v>
      </c>
      <c r="F637" s="252" t="s">
        <v>2021</v>
      </c>
      <c r="G637" s="251" t="s">
        <v>2414</v>
      </c>
      <c r="H637" s="272" t="s">
        <v>1961</v>
      </c>
      <c r="I637" s="292" t="s">
        <v>2947</v>
      </c>
      <c r="J637" s="64">
        <v>2110533188</v>
      </c>
      <c r="K637" s="64" t="s">
        <v>2022</v>
      </c>
      <c r="L637" s="64"/>
      <c r="M637" s="290" t="s">
        <v>2380</v>
      </c>
      <c r="N637" s="98"/>
      <c r="O637" s="64"/>
      <c r="P637" s="89"/>
      <c r="Q637" s="253">
        <v>30</v>
      </c>
      <c r="R637" s="254">
        <v>99</v>
      </c>
      <c r="S637" s="64">
        <v>0</v>
      </c>
      <c r="T637" s="64">
        <v>0</v>
      </c>
      <c r="U637" s="89">
        <v>0</v>
      </c>
      <c r="V637" s="258">
        <v>23</v>
      </c>
      <c r="W637" s="98">
        <v>0</v>
      </c>
      <c r="X637" s="83">
        <v>0</v>
      </c>
      <c r="Y637" s="98">
        <v>0</v>
      </c>
      <c r="Z637" s="64">
        <v>0</v>
      </c>
      <c r="AA637" s="323">
        <v>1477052</v>
      </c>
      <c r="AB637" s="323">
        <v>0</v>
      </c>
      <c r="AC637" s="324">
        <f t="shared" si="191"/>
        <v>1477052</v>
      </c>
      <c r="AD637" s="74">
        <v>4500000</v>
      </c>
      <c r="AE637" s="74">
        <v>6000000</v>
      </c>
      <c r="AF637" s="334">
        <f t="shared" si="192"/>
        <v>281982.65454545454</v>
      </c>
      <c r="AG637" s="112">
        <f t="shared" si="193"/>
        <v>44311560</v>
      </c>
      <c r="AH637" s="74">
        <f t="shared" si="194"/>
        <v>0</v>
      </c>
      <c r="AI637" s="74">
        <f t="shared" si="195"/>
        <v>27916282.800000001</v>
      </c>
      <c r="AJ637" s="74">
        <f t="shared" si="196"/>
        <v>0</v>
      </c>
      <c r="AK637" s="74">
        <f t="shared" si="197"/>
        <v>4500000</v>
      </c>
      <c r="AL637" s="74">
        <f t="shared" si="198"/>
        <v>6000000</v>
      </c>
      <c r="AM637" s="74">
        <f t="shared" si="199"/>
        <v>0</v>
      </c>
      <c r="AN637" s="74">
        <f t="shared" si="200"/>
        <v>0</v>
      </c>
      <c r="AO637" s="74">
        <f t="shared" si="201"/>
        <v>0</v>
      </c>
      <c r="AP637" s="74">
        <f t="shared" si="202"/>
        <v>4600000</v>
      </c>
      <c r="AQ637" s="74">
        <v>0</v>
      </c>
      <c r="AR637" s="74">
        <v>0</v>
      </c>
      <c r="AS637" s="74">
        <v>0</v>
      </c>
      <c r="AT637" s="79">
        <v>0</v>
      </c>
      <c r="AU637" s="81">
        <f t="shared" si="203"/>
        <v>87327842.799999997</v>
      </c>
      <c r="AV637" s="112">
        <f t="shared" si="204"/>
        <v>66114893.803999998</v>
      </c>
      <c r="AW637" s="74">
        <f t="shared" si="210"/>
        <v>87327842.799999997</v>
      </c>
      <c r="AX637" s="74">
        <f t="shared" si="205"/>
        <v>6112948.9960000003</v>
      </c>
      <c r="AY637" s="75">
        <f t="shared" si="206"/>
        <v>2611489.3804000001</v>
      </c>
      <c r="AZ637" s="74">
        <v>0</v>
      </c>
      <c r="BA637" s="74">
        <v>0</v>
      </c>
      <c r="BB637" s="74">
        <v>0</v>
      </c>
      <c r="BC637" s="79">
        <v>0</v>
      </c>
      <c r="BD637" s="79">
        <v>0</v>
      </c>
      <c r="BE637" s="79">
        <v>0</v>
      </c>
      <c r="BF637" s="77">
        <v>0</v>
      </c>
      <c r="BG637" s="344">
        <f t="shared" si="207"/>
        <v>8724438.3764000013</v>
      </c>
      <c r="BH637" s="187">
        <f t="shared" si="208"/>
        <v>78603404</v>
      </c>
      <c r="BJ637" s="50">
        <v>13436</v>
      </c>
      <c r="BK637" s="50" t="s">
        <v>3966</v>
      </c>
      <c r="BM637" s="50">
        <f t="shared" si="209"/>
        <v>0</v>
      </c>
    </row>
    <row r="638" spans="1:65" s="50" customFormat="1" ht="24" customHeight="1" x14ac:dyDescent="0.2">
      <c r="A638" s="181">
        <f t="shared" si="190"/>
        <v>2655495</v>
      </c>
      <c r="B638" s="296">
        <v>502</v>
      </c>
      <c r="C638" s="264">
        <v>285</v>
      </c>
      <c r="D638" s="297">
        <v>13437</v>
      </c>
      <c r="E638" s="241" t="s">
        <v>158</v>
      </c>
      <c r="F638" s="242" t="s">
        <v>120</v>
      </c>
      <c r="G638" s="285" t="s">
        <v>137</v>
      </c>
      <c r="H638" s="272" t="s">
        <v>1961</v>
      </c>
      <c r="I638" s="292" t="s">
        <v>2934</v>
      </c>
      <c r="J638" s="64">
        <v>4880138614</v>
      </c>
      <c r="K638" s="64" t="s">
        <v>2023</v>
      </c>
      <c r="L638" s="64" t="s">
        <v>1961</v>
      </c>
      <c r="M638" s="290" t="s">
        <v>137</v>
      </c>
      <c r="N638" s="98"/>
      <c r="O638" s="64"/>
      <c r="P638" s="244" t="s">
        <v>2410</v>
      </c>
      <c r="Q638" s="243">
        <v>30</v>
      </c>
      <c r="R638" s="245">
        <v>120</v>
      </c>
      <c r="S638" s="245">
        <v>220</v>
      </c>
      <c r="T638" s="245">
        <v>29.33</v>
      </c>
      <c r="U638" s="89">
        <v>0</v>
      </c>
      <c r="V638" s="260">
        <v>17</v>
      </c>
      <c r="W638" s="98">
        <v>0</v>
      </c>
      <c r="X638" s="83">
        <v>0</v>
      </c>
      <c r="Y638" s="98">
        <v>0</v>
      </c>
      <c r="Z638" s="64">
        <v>0</v>
      </c>
      <c r="AA638" s="315">
        <v>885165</v>
      </c>
      <c r="AB638" s="315">
        <v>46667</v>
      </c>
      <c r="AC638" s="316">
        <f t="shared" si="191"/>
        <v>931832</v>
      </c>
      <c r="AD638" s="74">
        <v>4500000</v>
      </c>
      <c r="AE638" s="74">
        <v>6000000</v>
      </c>
      <c r="AF638" s="334">
        <f t="shared" si="192"/>
        <v>177895.19999999998</v>
      </c>
      <c r="AG638" s="112">
        <f t="shared" si="193"/>
        <v>26554950</v>
      </c>
      <c r="AH638" s="74">
        <f t="shared" si="194"/>
        <v>1400010</v>
      </c>
      <c r="AI638" s="74">
        <f t="shared" si="195"/>
        <v>21347423.999999996</v>
      </c>
      <c r="AJ638" s="74">
        <f t="shared" si="196"/>
        <v>0</v>
      </c>
      <c r="AK638" s="74">
        <f t="shared" si="197"/>
        <v>4500000</v>
      </c>
      <c r="AL638" s="74">
        <f t="shared" si="198"/>
        <v>6000000</v>
      </c>
      <c r="AM638" s="74">
        <f t="shared" si="199"/>
        <v>9784235.9999999981</v>
      </c>
      <c r="AN638" s="74">
        <f t="shared" si="200"/>
        <v>5217666.2159999991</v>
      </c>
      <c r="AO638" s="74">
        <f t="shared" si="201"/>
        <v>0</v>
      </c>
      <c r="AP638" s="74">
        <f t="shared" si="202"/>
        <v>3400000</v>
      </c>
      <c r="AQ638" s="74">
        <v>0</v>
      </c>
      <c r="AR638" s="74">
        <v>0</v>
      </c>
      <c r="AS638" s="74">
        <v>0</v>
      </c>
      <c r="AT638" s="79">
        <v>0</v>
      </c>
      <c r="AU638" s="81">
        <f t="shared" si="203"/>
        <v>78204286.216000006</v>
      </c>
      <c r="AV638" s="112">
        <f t="shared" si="204"/>
        <v>58829986.18088001</v>
      </c>
      <c r="AW638" s="74">
        <f t="shared" si="210"/>
        <v>78204286.215999991</v>
      </c>
      <c r="AX638" s="74">
        <f t="shared" si="205"/>
        <v>5474300.0351200001</v>
      </c>
      <c r="AY638" s="75">
        <f t="shared" si="206"/>
        <v>1882998.6180880012</v>
      </c>
      <c r="AZ638" s="74">
        <v>0</v>
      </c>
      <c r="BA638" s="74">
        <v>0</v>
      </c>
      <c r="BB638" s="74">
        <v>0</v>
      </c>
      <c r="BC638" s="79">
        <v>0</v>
      </c>
      <c r="BD638" s="79">
        <v>0</v>
      </c>
      <c r="BE638" s="79">
        <v>0</v>
      </c>
      <c r="BF638" s="77">
        <v>0</v>
      </c>
      <c r="BG638" s="344">
        <f t="shared" si="207"/>
        <v>7357298.6532080015</v>
      </c>
      <c r="BH638" s="187">
        <f t="shared" si="208"/>
        <v>70846987</v>
      </c>
      <c r="BJ638" s="50">
        <v>13437</v>
      </c>
      <c r="BK638" s="50" t="s">
        <v>3967</v>
      </c>
      <c r="BM638" s="50">
        <f t="shared" si="209"/>
        <v>0</v>
      </c>
    </row>
    <row r="639" spans="1:65" s="50" customFormat="1" ht="24" customHeight="1" x14ac:dyDescent="0.2">
      <c r="A639" s="181">
        <f t="shared" si="190"/>
        <v>2655495</v>
      </c>
      <c r="B639" s="296">
        <v>504</v>
      </c>
      <c r="C639" s="264">
        <v>287</v>
      </c>
      <c r="D639" s="297">
        <v>13438</v>
      </c>
      <c r="E639" s="241" t="s">
        <v>2024</v>
      </c>
      <c r="F639" s="242" t="s">
        <v>2025</v>
      </c>
      <c r="G639" s="285" t="s">
        <v>137</v>
      </c>
      <c r="H639" s="272" t="s">
        <v>1961</v>
      </c>
      <c r="I639" s="292" t="s">
        <v>2936</v>
      </c>
      <c r="J639" s="64">
        <v>4889497048</v>
      </c>
      <c r="K639" s="64" t="s">
        <v>2026</v>
      </c>
      <c r="L639" s="64" t="s">
        <v>1961</v>
      </c>
      <c r="M639" s="290" t="s">
        <v>137</v>
      </c>
      <c r="N639" s="243" t="s">
        <v>2410</v>
      </c>
      <c r="O639" s="64"/>
      <c r="P639" s="89"/>
      <c r="Q639" s="243">
        <v>30</v>
      </c>
      <c r="R639" s="245">
        <v>120</v>
      </c>
      <c r="S639" s="245">
        <v>110</v>
      </c>
      <c r="T639" s="245">
        <v>29.33</v>
      </c>
      <c r="U639" s="89">
        <v>0</v>
      </c>
      <c r="V639" s="260">
        <v>15</v>
      </c>
      <c r="W639" s="98">
        <v>0</v>
      </c>
      <c r="X639" s="83">
        <v>0</v>
      </c>
      <c r="Y639" s="98">
        <v>0</v>
      </c>
      <c r="Z639" s="64">
        <v>0</v>
      </c>
      <c r="AA639" s="315">
        <v>885165</v>
      </c>
      <c r="AB639" s="315">
        <v>46667</v>
      </c>
      <c r="AC639" s="316">
        <f t="shared" si="191"/>
        <v>931832</v>
      </c>
      <c r="AD639" s="74">
        <v>4500000</v>
      </c>
      <c r="AE639" s="74">
        <v>6000000</v>
      </c>
      <c r="AF639" s="334">
        <f t="shared" si="192"/>
        <v>177895.19999999998</v>
      </c>
      <c r="AG639" s="112">
        <f t="shared" si="193"/>
        <v>26554950</v>
      </c>
      <c r="AH639" s="74">
        <f t="shared" si="194"/>
        <v>1400010</v>
      </c>
      <c r="AI639" s="74">
        <f t="shared" si="195"/>
        <v>21347423.999999996</v>
      </c>
      <c r="AJ639" s="74">
        <f t="shared" si="196"/>
        <v>0</v>
      </c>
      <c r="AK639" s="74">
        <f t="shared" si="197"/>
        <v>4500000</v>
      </c>
      <c r="AL639" s="74">
        <f t="shared" si="198"/>
        <v>6000000</v>
      </c>
      <c r="AM639" s="74">
        <f t="shared" si="199"/>
        <v>4892117.9999999991</v>
      </c>
      <c r="AN639" s="74">
        <f t="shared" si="200"/>
        <v>5217666.2159999991</v>
      </c>
      <c r="AO639" s="74">
        <f t="shared" si="201"/>
        <v>0</v>
      </c>
      <c r="AP639" s="74">
        <f t="shared" si="202"/>
        <v>3000000</v>
      </c>
      <c r="AQ639" s="74">
        <v>0</v>
      </c>
      <c r="AR639" s="74">
        <v>0</v>
      </c>
      <c r="AS639" s="74">
        <v>0</v>
      </c>
      <c r="AT639" s="79">
        <v>0</v>
      </c>
      <c r="AU639" s="81">
        <f t="shared" si="203"/>
        <v>72912168.216000006</v>
      </c>
      <c r="AV639" s="112">
        <f t="shared" si="204"/>
        <v>54308316.440880008</v>
      </c>
      <c r="AW639" s="74">
        <f t="shared" si="210"/>
        <v>72912168.215999991</v>
      </c>
      <c r="AX639" s="74">
        <f t="shared" si="205"/>
        <v>5103851.7751199994</v>
      </c>
      <c r="AY639" s="75">
        <f t="shared" si="206"/>
        <v>1430831.644088001</v>
      </c>
      <c r="AZ639" s="74">
        <v>0</v>
      </c>
      <c r="BA639" s="74">
        <v>0</v>
      </c>
      <c r="BB639" s="74">
        <v>0</v>
      </c>
      <c r="BC639" s="79">
        <v>0</v>
      </c>
      <c r="BD639" s="79">
        <v>0</v>
      </c>
      <c r="BE639" s="79">
        <v>0</v>
      </c>
      <c r="BF639" s="77">
        <v>0</v>
      </c>
      <c r="BG639" s="344">
        <f t="shared" si="207"/>
        <v>6534683.4192080004</v>
      </c>
      <c r="BH639" s="187">
        <f t="shared" si="208"/>
        <v>66377484</v>
      </c>
      <c r="BJ639" s="50">
        <v>13438</v>
      </c>
      <c r="BK639" s="50" t="s">
        <v>3968</v>
      </c>
      <c r="BM639" s="50">
        <f t="shared" si="209"/>
        <v>0</v>
      </c>
    </row>
    <row r="640" spans="1:65" s="50" customFormat="1" ht="24" customHeight="1" x14ac:dyDescent="0.2">
      <c r="A640" s="181">
        <f t="shared" ref="A640:A703" si="211">885165*3</f>
        <v>2655495</v>
      </c>
      <c r="B640" s="296">
        <v>498</v>
      </c>
      <c r="C640" s="264">
        <v>281</v>
      </c>
      <c r="D640" s="297">
        <v>13439</v>
      </c>
      <c r="E640" s="241" t="s">
        <v>488</v>
      </c>
      <c r="F640" s="242" t="s">
        <v>2027</v>
      </c>
      <c r="G640" s="285" t="s">
        <v>137</v>
      </c>
      <c r="H640" s="272" t="s">
        <v>1961</v>
      </c>
      <c r="I640" s="292" t="s">
        <v>2930</v>
      </c>
      <c r="J640" s="64">
        <v>2030155454</v>
      </c>
      <c r="K640" s="64" t="s">
        <v>2028</v>
      </c>
      <c r="L640" s="64" t="s">
        <v>1961</v>
      </c>
      <c r="M640" s="290" t="s">
        <v>137</v>
      </c>
      <c r="N640" s="98"/>
      <c r="O640" s="64"/>
      <c r="P640" s="244" t="s">
        <v>2410</v>
      </c>
      <c r="Q640" s="243">
        <v>30</v>
      </c>
      <c r="R640" s="245">
        <v>120</v>
      </c>
      <c r="S640" s="245">
        <v>220</v>
      </c>
      <c r="T640" s="245">
        <v>29.33</v>
      </c>
      <c r="U640" s="89">
        <v>0</v>
      </c>
      <c r="V640" s="260">
        <v>22</v>
      </c>
      <c r="W640" s="98">
        <v>0</v>
      </c>
      <c r="X640" s="83">
        <v>0</v>
      </c>
      <c r="Y640" s="98">
        <v>1</v>
      </c>
      <c r="Z640" s="64">
        <v>0</v>
      </c>
      <c r="AA640" s="315">
        <v>885165</v>
      </c>
      <c r="AB640" s="315">
        <v>46667</v>
      </c>
      <c r="AC640" s="316">
        <f t="shared" si="191"/>
        <v>931832</v>
      </c>
      <c r="AD640" s="74">
        <v>4500000</v>
      </c>
      <c r="AE640" s="74">
        <v>6000000</v>
      </c>
      <c r="AF640" s="334">
        <f t="shared" si="192"/>
        <v>177895.19999999998</v>
      </c>
      <c r="AG640" s="112">
        <f t="shared" si="193"/>
        <v>26554950</v>
      </c>
      <c r="AH640" s="74">
        <f t="shared" si="194"/>
        <v>1400010</v>
      </c>
      <c r="AI640" s="74">
        <f t="shared" si="195"/>
        <v>21347423.999999996</v>
      </c>
      <c r="AJ640" s="74">
        <f t="shared" si="196"/>
        <v>0</v>
      </c>
      <c r="AK640" s="74">
        <f t="shared" si="197"/>
        <v>4500000</v>
      </c>
      <c r="AL640" s="74">
        <f t="shared" si="198"/>
        <v>6000000</v>
      </c>
      <c r="AM640" s="74">
        <f t="shared" si="199"/>
        <v>9784235.9999999981</v>
      </c>
      <c r="AN640" s="74">
        <f t="shared" si="200"/>
        <v>5217666.2159999991</v>
      </c>
      <c r="AO640" s="74">
        <f t="shared" si="201"/>
        <v>0</v>
      </c>
      <c r="AP640" s="74">
        <f t="shared" si="202"/>
        <v>4400000</v>
      </c>
      <c r="AQ640" s="74">
        <v>0</v>
      </c>
      <c r="AR640" s="74">
        <v>0</v>
      </c>
      <c r="AS640" s="74">
        <v>0</v>
      </c>
      <c r="AT640" s="79">
        <v>0</v>
      </c>
      <c r="AU640" s="81">
        <f t="shared" si="203"/>
        <v>79204286.216000006</v>
      </c>
      <c r="AV640" s="112">
        <f t="shared" si="204"/>
        <v>58759986.18088001</v>
      </c>
      <c r="AW640" s="74">
        <f t="shared" si="210"/>
        <v>79204286.215999991</v>
      </c>
      <c r="AX640" s="74">
        <f t="shared" si="205"/>
        <v>5544300.0351200001</v>
      </c>
      <c r="AY640" s="75">
        <f t="shared" si="206"/>
        <v>1875998.6180880012</v>
      </c>
      <c r="AZ640" s="74">
        <v>0</v>
      </c>
      <c r="BA640" s="74">
        <v>0</v>
      </c>
      <c r="BB640" s="74">
        <v>0</v>
      </c>
      <c r="BC640" s="79">
        <v>0</v>
      </c>
      <c r="BD640" s="79">
        <v>0</v>
      </c>
      <c r="BE640" s="79">
        <v>0</v>
      </c>
      <c r="BF640" s="77">
        <v>0</v>
      </c>
      <c r="BG640" s="344">
        <f t="shared" si="207"/>
        <v>7420298.6532080015</v>
      </c>
      <c r="BH640" s="187">
        <f t="shared" si="208"/>
        <v>71783987</v>
      </c>
      <c r="BJ640" s="50">
        <v>13439</v>
      </c>
      <c r="BK640" s="50" t="s">
        <v>3969</v>
      </c>
      <c r="BM640" s="50">
        <f t="shared" si="209"/>
        <v>0</v>
      </c>
    </row>
    <row r="641" spans="1:65" s="50" customFormat="1" ht="24" customHeight="1" x14ac:dyDescent="0.2">
      <c r="A641" s="181">
        <f t="shared" si="211"/>
        <v>2655495</v>
      </c>
      <c r="B641" s="296">
        <v>512</v>
      </c>
      <c r="C641" s="264">
        <v>295</v>
      </c>
      <c r="D641" s="297">
        <v>13440</v>
      </c>
      <c r="E641" s="241" t="s">
        <v>294</v>
      </c>
      <c r="F641" s="242" t="s">
        <v>2029</v>
      </c>
      <c r="G641" s="285" t="s">
        <v>137</v>
      </c>
      <c r="H641" s="272" t="s">
        <v>1961</v>
      </c>
      <c r="I641" s="292" t="s">
        <v>2944</v>
      </c>
      <c r="J641" s="64">
        <v>2020007916</v>
      </c>
      <c r="K641" s="64" t="s">
        <v>2030</v>
      </c>
      <c r="L641" s="64" t="s">
        <v>1961</v>
      </c>
      <c r="M641" s="290" t="s">
        <v>137</v>
      </c>
      <c r="N641" s="98"/>
      <c r="O641" s="64"/>
      <c r="P641" s="244" t="s">
        <v>2410</v>
      </c>
      <c r="Q641" s="243">
        <v>30</v>
      </c>
      <c r="R641" s="245">
        <v>120</v>
      </c>
      <c r="S641" s="245">
        <v>220</v>
      </c>
      <c r="T641" s="245">
        <v>29.33</v>
      </c>
      <c r="U641" s="89">
        <v>0</v>
      </c>
      <c r="V641" s="260">
        <v>12</v>
      </c>
      <c r="W641" s="98">
        <v>0</v>
      </c>
      <c r="X641" s="83">
        <v>0</v>
      </c>
      <c r="Y641" s="98">
        <v>0</v>
      </c>
      <c r="Z641" s="64">
        <v>0</v>
      </c>
      <c r="AA641" s="315">
        <v>885165</v>
      </c>
      <c r="AB641" s="315">
        <v>0</v>
      </c>
      <c r="AC641" s="316">
        <f t="shared" si="191"/>
        <v>885165</v>
      </c>
      <c r="AD641" s="74">
        <v>4500000</v>
      </c>
      <c r="AE641" s="74">
        <v>6000000</v>
      </c>
      <c r="AF641" s="334">
        <f t="shared" si="192"/>
        <v>168986.04545454544</v>
      </c>
      <c r="AG641" s="112">
        <f t="shared" si="193"/>
        <v>26554950</v>
      </c>
      <c r="AH641" s="74">
        <f t="shared" si="194"/>
        <v>0</v>
      </c>
      <c r="AI641" s="74">
        <f t="shared" si="195"/>
        <v>20278325.454545453</v>
      </c>
      <c r="AJ641" s="74">
        <f t="shared" si="196"/>
        <v>0</v>
      </c>
      <c r="AK641" s="74">
        <f t="shared" si="197"/>
        <v>4500000</v>
      </c>
      <c r="AL641" s="74">
        <f t="shared" si="198"/>
        <v>6000000</v>
      </c>
      <c r="AM641" s="74">
        <f t="shared" si="199"/>
        <v>9294232.5</v>
      </c>
      <c r="AN641" s="74">
        <f t="shared" si="200"/>
        <v>4956360.7131818179</v>
      </c>
      <c r="AO641" s="74">
        <f t="shared" si="201"/>
        <v>0</v>
      </c>
      <c r="AP641" s="74">
        <f t="shared" si="202"/>
        <v>2400000</v>
      </c>
      <c r="AQ641" s="74">
        <v>0</v>
      </c>
      <c r="AR641" s="74">
        <v>0</v>
      </c>
      <c r="AS641" s="74">
        <v>0</v>
      </c>
      <c r="AT641" s="79">
        <v>0</v>
      </c>
      <c r="AU641" s="81">
        <f t="shared" si="203"/>
        <v>73983868.667727277</v>
      </c>
      <c r="AV641" s="112">
        <f t="shared" si="204"/>
        <v>55904997.860986367</v>
      </c>
      <c r="AW641" s="74">
        <f t="shared" si="210"/>
        <v>73983868.667727262</v>
      </c>
      <c r="AX641" s="74">
        <f t="shared" si="205"/>
        <v>5178870.8067409089</v>
      </c>
      <c r="AY641" s="75">
        <f t="shared" si="206"/>
        <v>1590499.7860986367</v>
      </c>
      <c r="AZ641" s="74">
        <v>0</v>
      </c>
      <c r="BA641" s="74">
        <v>0</v>
      </c>
      <c r="BB641" s="74">
        <v>0</v>
      </c>
      <c r="BC641" s="79">
        <v>0</v>
      </c>
      <c r="BD641" s="79">
        <v>0</v>
      </c>
      <c r="BE641" s="79">
        <v>0</v>
      </c>
      <c r="BF641" s="77">
        <v>0</v>
      </c>
      <c r="BG641" s="344">
        <f t="shared" si="207"/>
        <v>6769370.5928395456</v>
      </c>
      <c r="BH641" s="187">
        <f t="shared" si="208"/>
        <v>67214498</v>
      </c>
      <c r="BJ641" s="50">
        <v>13440</v>
      </c>
      <c r="BK641" s="50" t="s">
        <v>3970</v>
      </c>
      <c r="BM641" s="50">
        <f t="shared" si="209"/>
        <v>0</v>
      </c>
    </row>
    <row r="642" spans="1:65" s="50" customFormat="1" ht="24" customHeight="1" x14ac:dyDescent="0.2">
      <c r="A642" s="181">
        <f t="shared" si="211"/>
        <v>2655495</v>
      </c>
      <c r="B642" s="296">
        <v>513</v>
      </c>
      <c r="C642" s="264">
        <v>284</v>
      </c>
      <c r="D642" s="297">
        <v>13441</v>
      </c>
      <c r="E642" s="241" t="s">
        <v>158</v>
      </c>
      <c r="F642" s="242" t="s">
        <v>2031</v>
      </c>
      <c r="G642" s="285" t="s">
        <v>137</v>
      </c>
      <c r="H642" s="272" t="s">
        <v>1961</v>
      </c>
      <c r="I642" s="292" t="s">
        <v>2945</v>
      </c>
      <c r="J642" s="64">
        <v>4889872078</v>
      </c>
      <c r="K642" s="64" t="s">
        <v>2032</v>
      </c>
      <c r="L642" s="64" t="s">
        <v>1961</v>
      </c>
      <c r="M642" s="290" t="s">
        <v>137</v>
      </c>
      <c r="N642" s="98"/>
      <c r="O642" s="64"/>
      <c r="P642" s="244" t="s">
        <v>2410</v>
      </c>
      <c r="Q642" s="243">
        <v>30</v>
      </c>
      <c r="R642" s="245">
        <v>120</v>
      </c>
      <c r="S642" s="245">
        <v>220</v>
      </c>
      <c r="T642" s="245">
        <v>29.33</v>
      </c>
      <c r="U642" s="89">
        <v>0</v>
      </c>
      <c r="V642" s="260">
        <v>12</v>
      </c>
      <c r="W642" s="98">
        <v>0</v>
      </c>
      <c r="X642" s="83">
        <v>0</v>
      </c>
      <c r="Y642" s="98">
        <v>0</v>
      </c>
      <c r="Z642" s="64">
        <v>0</v>
      </c>
      <c r="AA642" s="315">
        <v>885165</v>
      </c>
      <c r="AB642" s="315">
        <v>0</v>
      </c>
      <c r="AC642" s="316">
        <f t="shared" si="191"/>
        <v>885165</v>
      </c>
      <c r="AD642" s="74">
        <v>4500000</v>
      </c>
      <c r="AE642" s="74">
        <v>6000000</v>
      </c>
      <c r="AF642" s="334">
        <f t="shared" si="192"/>
        <v>168986.04545454544</v>
      </c>
      <c r="AG642" s="112">
        <f t="shared" si="193"/>
        <v>26554950</v>
      </c>
      <c r="AH642" s="74">
        <f t="shared" si="194"/>
        <v>0</v>
      </c>
      <c r="AI642" s="74">
        <f t="shared" si="195"/>
        <v>20278325.454545453</v>
      </c>
      <c r="AJ642" s="74">
        <f t="shared" si="196"/>
        <v>0</v>
      </c>
      <c r="AK642" s="74">
        <f t="shared" si="197"/>
        <v>4500000</v>
      </c>
      <c r="AL642" s="74">
        <f t="shared" si="198"/>
        <v>6000000</v>
      </c>
      <c r="AM642" s="74">
        <f t="shared" si="199"/>
        <v>9294232.5</v>
      </c>
      <c r="AN642" s="74">
        <f t="shared" si="200"/>
        <v>4956360.7131818179</v>
      </c>
      <c r="AO642" s="74">
        <f t="shared" si="201"/>
        <v>0</v>
      </c>
      <c r="AP642" s="74">
        <f t="shared" si="202"/>
        <v>2400000</v>
      </c>
      <c r="AQ642" s="74">
        <v>0</v>
      </c>
      <c r="AR642" s="74">
        <v>0</v>
      </c>
      <c r="AS642" s="74">
        <v>0</v>
      </c>
      <c r="AT642" s="79">
        <v>0</v>
      </c>
      <c r="AU642" s="81">
        <f t="shared" si="203"/>
        <v>73983868.667727277</v>
      </c>
      <c r="AV642" s="112">
        <f t="shared" si="204"/>
        <v>55904997.860986367</v>
      </c>
      <c r="AW642" s="74">
        <f t="shared" si="210"/>
        <v>73983868.667727262</v>
      </c>
      <c r="AX642" s="74">
        <f t="shared" si="205"/>
        <v>5178870.8067409089</v>
      </c>
      <c r="AY642" s="75">
        <f t="shared" si="206"/>
        <v>1590499.7860986367</v>
      </c>
      <c r="AZ642" s="74">
        <v>0</v>
      </c>
      <c r="BA642" s="74">
        <v>0</v>
      </c>
      <c r="BB642" s="74">
        <v>0</v>
      </c>
      <c r="BC642" s="79">
        <v>0</v>
      </c>
      <c r="BD642" s="79">
        <v>0</v>
      </c>
      <c r="BE642" s="79">
        <v>0</v>
      </c>
      <c r="BF642" s="77">
        <v>0</v>
      </c>
      <c r="BG642" s="344">
        <f t="shared" si="207"/>
        <v>6769370.5928395456</v>
      </c>
      <c r="BH642" s="187">
        <f t="shared" si="208"/>
        <v>67214498</v>
      </c>
      <c r="BJ642" s="50">
        <v>13441</v>
      </c>
      <c r="BK642" s="50" t="s">
        <v>3971</v>
      </c>
      <c r="BM642" s="50">
        <f t="shared" si="209"/>
        <v>0</v>
      </c>
    </row>
    <row r="643" spans="1:65" s="50" customFormat="1" ht="24" customHeight="1" x14ac:dyDescent="0.2">
      <c r="A643" s="181">
        <f t="shared" si="211"/>
        <v>2655495</v>
      </c>
      <c r="B643" s="296">
        <v>201</v>
      </c>
      <c r="C643" s="264">
        <v>210</v>
      </c>
      <c r="D643" s="297">
        <v>13442</v>
      </c>
      <c r="E643" s="251" t="s">
        <v>226</v>
      </c>
      <c r="F643" s="252" t="s">
        <v>2033</v>
      </c>
      <c r="G643" s="251" t="s">
        <v>87</v>
      </c>
      <c r="H643" s="272" t="s">
        <v>1961</v>
      </c>
      <c r="I643" s="292" t="s">
        <v>2641</v>
      </c>
      <c r="J643" s="64">
        <v>4880118346</v>
      </c>
      <c r="K643" s="64" t="s">
        <v>2034</v>
      </c>
      <c r="L643" s="64" t="s">
        <v>1961</v>
      </c>
      <c r="M643" s="290" t="s">
        <v>2380</v>
      </c>
      <c r="N643" s="98"/>
      <c r="O643" s="64"/>
      <c r="P643" s="89"/>
      <c r="Q643" s="253">
        <v>30</v>
      </c>
      <c r="R643" s="254">
        <v>69</v>
      </c>
      <c r="S643" s="64">
        <v>0</v>
      </c>
      <c r="T643" s="64">
        <v>0</v>
      </c>
      <c r="U643" s="89">
        <v>0</v>
      </c>
      <c r="V643" s="258">
        <v>23</v>
      </c>
      <c r="W643" s="98">
        <v>0</v>
      </c>
      <c r="X643" s="83">
        <v>0</v>
      </c>
      <c r="Y643" s="98">
        <v>1</v>
      </c>
      <c r="Z643" s="64">
        <v>1</v>
      </c>
      <c r="AA643" s="323">
        <v>1477052</v>
      </c>
      <c r="AB643" s="323">
        <v>46667</v>
      </c>
      <c r="AC643" s="324">
        <f t="shared" si="191"/>
        <v>1523719</v>
      </c>
      <c r="AD643" s="74">
        <v>4500000</v>
      </c>
      <c r="AE643" s="74">
        <v>6000000</v>
      </c>
      <c r="AF643" s="334">
        <f t="shared" si="192"/>
        <v>290891.80909090908</v>
      </c>
      <c r="AG643" s="112">
        <f t="shared" si="193"/>
        <v>44311560</v>
      </c>
      <c r="AH643" s="74">
        <f t="shared" si="194"/>
        <v>1400010</v>
      </c>
      <c r="AI643" s="74">
        <f t="shared" si="195"/>
        <v>20071534.827272728</v>
      </c>
      <c r="AJ643" s="74">
        <f t="shared" si="196"/>
        <v>2655495</v>
      </c>
      <c r="AK643" s="74">
        <f t="shared" si="197"/>
        <v>4500000</v>
      </c>
      <c r="AL643" s="74">
        <f t="shared" si="198"/>
        <v>6000000</v>
      </c>
      <c r="AM643" s="74">
        <f t="shared" si="199"/>
        <v>0</v>
      </c>
      <c r="AN643" s="74">
        <f t="shared" si="200"/>
        <v>0</v>
      </c>
      <c r="AO643" s="74">
        <f t="shared" si="201"/>
        <v>0</v>
      </c>
      <c r="AP643" s="74">
        <f t="shared" si="202"/>
        <v>4600000</v>
      </c>
      <c r="AQ643" s="74">
        <v>0</v>
      </c>
      <c r="AR643" s="74">
        <v>0</v>
      </c>
      <c r="AS643" s="74">
        <v>0</v>
      </c>
      <c r="AT643" s="79">
        <v>0</v>
      </c>
      <c r="AU643" s="81">
        <f t="shared" si="203"/>
        <v>83538599.827272728</v>
      </c>
      <c r="AV643" s="112">
        <f t="shared" si="204"/>
        <v>60121287.489363641</v>
      </c>
      <c r="AW643" s="74">
        <f t="shared" si="210"/>
        <v>80883104.827272728</v>
      </c>
      <c r="AX643" s="74">
        <f t="shared" si="205"/>
        <v>5661817.3379090913</v>
      </c>
      <c r="AY643" s="75">
        <f t="shared" si="206"/>
        <v>2012128.7489363642</v>
      </c>
      <c r="AZ643" s="74">
        <v>0</v>
      </c>
      <c r="BA643" s="74">
        <v>0</v>
      </c>
      <c r="BB643" s="74">
        <v>0</v>
      </c>
      <c r="BC643" s="79">
        <v>0</v>
      </c>
      <c r="BD643" s="79">
        <v>0</v>
      </c>
      <c r="BE643" s="79">
        <v>0</v>
      </c>
      <c r="BF643" s="77">
        <v>0</v>
      </c>
      <c r="BG643" s="344">
        <f t="shared" si="207"/>
        <v>7673946.0868454557</v>
      </c>
      <c r="BH643" s="187">
        <f t="shared" si="208"/>
        <v>75864653</v>
      </c>
      <c r="BJ643" s="50">
        <v>13442</v>
      </c>
      <c r="BK643" s="50" t="s">
        <v>3972</v>
      </c>
      <c r="BM643" s="50">
        <f t="shared" si="209"/>
        <v>0</v>
      </c>
    </row>
    <row r="644" spans="1:65" s="50" customFormat="1" ht="24" customHeight="1" x14ac:dyDescent="0.2">
      <c r="A644" s="181">
        <f t="shared" si="211"/>
        <v>2655495</v>
      </c>
      <c r="B644" s="296">
        <v>509</v>
      </c>
      <c r="C644" s="264">
        <v>292</v>
      </c>
      <c r="D644" s="297">
        <v>13443</v>
      </c>
      <c r="E644" s="241" t="s">
        <v>435</v>
      </c>
      <c r="F644" s="242" t="s">
        <v>2035</v>
      </c>
      <c r="G644" s="285" t="s">
        <v>137</v>
      </c>
      <c r="H644" s="272" t="s">
        <v>1961</v>
      </c>
      <c r="I644" s="292" t="s">
        <v>2941</v>
      </c>
      <c r="J644" s="64">
        <v>4869864398</v>
      </c>
      <c r="K644" s="64" t="s">
        <v>2036</v>
      </c>
      <c r="L644" s="64" t="s">
        <v>1961</v>
      </c>
      <c r="M644" s="290" t="s">
        <v>137</v>
      </c>
      <c r="N644" s="243" t="s">
        <v>2410</v>
      </c>
      <c r="O644" s="64"/>
      <c r="P644" s="89"/>
      <c r="Q644" s="243">
        <v>30</v>
      </c>
      <c r="R644" s="245">
        <v>120</v>
      </c>
      <c r="S644" s="245">
        <v>110</v>
      </c>
      <c r="T644" s="245">
        <v>29.33</v>
      </c>
      <c r="U644" s="89">
        <v>0</v>
      </c>
      <c r="V644" s="260">
        <v>15</v>
      </c>
      <c r="W644" s="98">
        <v>0</v>
      </c>
      <c r="X644" s="83">
        <v>0</v>
      </c>
      <c r="Y644" s="98">
        <v>1</v>
      </c>
      <c r="Z644" s="64">
        <v>1</v>
      </c>
      <c r="AA644" s="315">
        <v>885165</v>
      </c>
      <c r="AB644" s="315">
        <v>0</v>
      </c>
      <c r="AC644" s="316">
        <f t="shared" si="191"/>
        <v>885165</v>
      </c>
      <c r="AD644" s="74">
        <v>4500000</v>
      </c>
      <c r="AE644" s="74">
        <v>6000000</v>
      </c>
      <c r="AF644" s="334">
        <f t="shared" si="192"/>
        <v>168986.04545454544</v>
      </c>
      <c r="AG644" s="112">
        <f t="shared" si="193"/>
        <v>26554950</v>
      </c>
      <c r="AH644" s="74">
        <f t="shared" si="194"/>
        <v>0</v>
      </c>
      <c r="AI644" s="74">
        <f t="shared" si="195"/>
        <v>20278325.454545453</v>
      </c>
      <c r="AJ644" s="74">
        <f t="shared" si="196"/>
        <v>2655495</v>
      </c>
      <c r="AK644" s="74">
        <f t="shared" si="197"/>
        <v>4500000</v>
      </c>
      <c r="AL644" s="74">
        <f t="shared" si="198"/>
        <v>6000000</v>
      </c>
      <c r="AM644" s="74">
        <f t="shared" si="199"/>
        <v>4647116.25</v>
      </c>
      <c r="AN644" s="74">
        <f t="shared" si="200"/>
        <v>4956360.7131818179</v>
      </c>
      <c r="AO644" s="74">
        <f t="shared" si="201"/>
        <v>0</v>
      </c>
      <c r="AP644" s="74">
        <f t="shared" si="202"/>
        <v>3000000</v>
      </c>
      <c r="AQ644" s="74">
        <v>0</v>
      </c>
      <c r="AR644" s="74">
        <v>0</v>
      </c>
      <c r="AS644" s="74">
        <v>0</v>
      </c>
      <c r="AT644" s="79">
        <v>0</v>
      </c>
      <c r="AU644" s="81">
        <f t="shared" si="203"/>
        <v>72592247.417727277</v>
      </c>
      <c r="AV644" s="112">
        <f t="shared" si="204"/>
        <v>51541179.74848637</v>
      </c>
      <c r="AW644" s="74">
        <f t="shared" si="210"/>
        <v>69936752.417727262</v>
      </c>
      <c r="AX644" s="74">
        <f t="shared" si="205"/>
        <v>4895572.6692409087</v>
      </c>
      <c r="AY644" s="75">
        <f t="shared" si="206"/>
        <v>1154117.9748486371</v>
      </c>
      <c r="AZ644" s="74">
        <v>0</v>
      </c>
      <c r="BA644" s="74">
        <v>0</v>
      </c>
      <c r="BB644" s="74">
        <v>0</v>
      </c>
      <c r="BC644" s="79">
        <v>0</v>
      </c>
      <c r="BD644" s="79">
        <v>0</v>
      </c>
      <c r="BE644" s="79">
        <v>0</v>
      </c>
      <c r="BF644" s="77">
        <v>0</v>
      </c>
      <c r="BG644" s="344">
        <f t="shared" si="207"/>
        <v>6049690.6440895461</v>
      </c>
      <c r="BH644" s="187">
        <f t="shared" si="208"/>
        <v>66542556</v>
      </c>
      <c r="BJ644" s="50">
        <v>13443</v>
      </c>
      <c r="BK644" s="50" t="s">
        <v>3973</v>
      </c>
      <c r="BM644" s="50">
        <f t="shared" si="209"/>
        <v>0</v>
      </c>
    </row>
    <row r="645" spans="1:65" s="50" customFormat="1" ht="24" customHeight="1" x14ac:dyDescent="0.2">
      <c r="A645" s="181">
        <f t="shared" si="211"/>
        <v>2655495</v>
      </c>
      <c r="B645" s="296">
        <v>505</v>
      </c>
      <c r="C645" s="264">
        <v>288</v>
      </c>
      <c r="D645" s="297">
        <v>13444</v>
      </c>
      <c r="E645" s="241" t="s">
        <v>1162</v>
      </c>
      <c r="F645" s="242" t="s">
        <v>2037</v>
      </c>
      <c r="G645" s="285" t="s">
        <v>137</v>
      </c>
      <c r="H645" s="272" t="s">
        <v>1961</v>
      </c>
      <c r="I645" s="292" t="s">
        <v>2937</v>
      </c>
      <c r="J645" s="64">
        <v>4880266930</v>
      </c>
      <c r="K645" s="64" t="s">
        <v>2038</v>
      </c>
      <c r="L645" s="64" t="s">
        <v>1961</v>
      </c>
      <c r="M645" s="290" t="s">
        <v>137</v>
      </c>
      <c r="N645" s="243" t="s">
        <v>2410</v>
      </c>
      <c r="O645" s="64"/>
      <c r="P645" s="89"/>
      <c r="Q645" s="243">
        <v>30</v>
      </c>
      <c r="R645" s="245">
        <v>120</v>
      </c>
      <c r="S645" s="245">
        <v>110</v>
      </c>
      <c r="T645" s="245">
        <v>29.33</v>
      </c>
      <c r="U645" s="89">
        <v>0</v>
      </c>
      <c r="V645" s="260">
        <v>15</v>
      </c>
      <c r="W645" s="98">
        <v>0</v>
      </c>
      <c r="X645" s="83">
        <v>0</v>
      </c>
      <c r="Y645" s="98">
        <v>0</v>
      </c>
      <c r="Z645" s="64">
        <v>0</v>
      </c>
      <c r="AA645" s="315">
        <v>885165</v>
      </c>
      <c r="AB645" s="315">
        <v>46667</v>
      </c>
      <c r="AC645" s="316">
        <f t="shared" si="191"/>
        <v>931832</v>
      </c>
      <c r="AD645" s="74">
        <v>4500000</v>
      </c>
      <c r="AE645" s="74">
        <v>6000000</v>
      </c>
      <c r="AF645" s="334">
        <f t="shared" si="192"/>
        <v>177895.19999999998</v>
      </c>
      <c r="AG645" s="112">
        <f t="shared" si="193"/>
        <v>26554950</v>
      </c>
      <c r="AH645" s="74">
        <f t="shared" si="194"/>
        <v>1400010</v>
      </c>
      <c r="AI645" s="74">
        <f t="shared" si="195"/>
        <v>21347423.999999996</v>
      </c>
      <c r="AJ645" s="74">
        <f t="shared" si="196"/>
        <v>0</v>
      </c>
      <c r="AK645" s="74">
        <f t="shared" si="197"/>
        <v>4500000</v>
      </c>
      <c r="AL645" s="74">
        <f t="shared" si="198"/>
        <v>6000000</v>
      </c>
      <c r="AM645" s="74">
        <f t="shared" si="199"/>
        <v>4892117.9999999991</v>
      </c>
      <c r="AN645" s="74">
        <f t="shared" si="200"/>
        <v>5217666.2159999991</v>
      </c>
      <c r="AO645" s="74">
        <f t="shared" si="201"/>
        <v>0</v>
      </c>
      <c r="AP645" s="74">
        <f t="shared" si="202"/>
        <v>3000000</v>
      </c>
      <c r="AQ645" s="74">
        <v>0</v>
      </c>
      <c r="AR645" s="74">
        <v>0</v>
      </c>
      <c r="AS645" s="74">
        <v>0</v>
      </c>
      <c r="AT645" s="79">
        <v>0</v>
      </c>
      <c r="AU645" s="81">
        <f t="shared" si="203"/>
        <v>72912168.216000006</v>
      </c>
      <c r="AV645" s="112">
        <f t="shared" si="204"/>
        <v>54308316.440880008</v>
      </c>
      <c r="AW645" s="74">
        <f t="shared" si="210"/>
        <v>72912168.215999991</v>
      </c>
      <c r="AX645" s="74">
        <f t="shared" si="205"/>
        <v>5103851.7751199994</v>
      </c>
      <c r="AY645" s="75">
        <f t="shared" si="206"/>
        <v>1430831.644088001</v>
      </c>
      <c r="AZ645" s="74">
        <v>0</v>
      </c>
      <c r="BA645" s="74">
        <v>0</v>
      </c>
      <c r="BB645" s="74">
        <v>0</v>
      </c>
      <c r="BC645" s="79">
        <v>0</v>
      </c>
      <c r="BD645" s="79">
        <v>0</v>
      </c>
      <c r="BE645" s="79">
        <v>0</v>
      </c>
      <c r="BF645" s="77">
        <v>0</v>
      </c>
      <c r="BG645" s="344">
        <f t="shared" si="207"/>
        <v>6534683.4192080004</v>
      </c>
      <c r="BH645" s="187">
        <f t="shared" si="208"/>
        <v>66377484</v>
      </c>
      <c r="BJ645" s="50">
        <v>13444</v>
      </c>
      <c r="BK645" s="50" t="s">
        <v>3974</v>
      </c>
      <c r="BM645" s="50">
        <f t="shared" si="209"/>
        <v>0</v>
      </c>
    </row>
    <row r="646" spans="1:65" s="50" customFormat="1" ht="24" customHeight="1" x14ac:dyDescent="0.2">
      <c r="A646" s="181">
        <f t="shared" si="211"/>
        <v>2655495</v>
      </c>
      <c r="B646" s="296">
        <v>200</v>
      </c>
      <c r="C646" s="264">
        <v>209</v>
      </c>
      <c r="D646" s="297">
        <v>13445</v>
      </c>
      <c r="E646" s="251" t="s">
        <v>131</v>
      </c>
      <c r="F646" s="252" t="s">
        <v>2039</v>
      </c>
      <c r="G646" s="251" t="s">
        <v>87</v>
      </c>
      <c r="H646" s="272" t="s">
        <v>1961</v>
      </c>
      <c r="I646" s="292" t="s">
        <v>2640</v>
      </c>
      <c r="J646" s="64">
        <v>4880176419</v>
      </c>
      <c r="K646" s="64" t="s">
        <v>2040</v>
      </c>
      <c r="L646" s="64" t="s">
        <v>1961</v>
      </c>
      <c r="M646" s="290" t="s">
        <v>2380</v>
      </c>
      <c r="N646" s="98"/>
      <c r="O646" s="64"/>
      <c r="P646" s="89"/>
      <c r="Q646" s="253">
        <v>30</v>
      </c>
      <c r="R646" s="254">
        <v>51</v>
      </c>
      <c r="S646" s="64">
        <v>0</v>
      </c>
      <c r="T646" s="64">
        <v>0</v>
      </c>
      <c r="U646" s="89">
        <v>0</v>
      </c>
      <c r="V646" s="258">
        <v>20</v>
      </c>
      <c r="W646" s="98">
        <v>0</v>
      </c>
      <c r="X646" s="83">
        <v>0</v>
      </c>
      <c r="Y646" s="98">
        <v>0</v>
      </c>
      <c r="Z646" s="64">
        <v>0</v>
      </c>
      <c r="AA646" s="323">
        <v>1477052</v>
      </c>
      <c r="AB646" s="323">
        <v>46667</v>
      </c>
      <c r="AC646" s="324">
        <f t="shared" si="191"/>
        <v>1523719</v>
      </c>
      <c r="AD646" s="74">
        <v>4500000</v>
      </c>
      <c r="AE646" s="74">
        <v>6000000</v>
      </c>
      <c r="AF646" s="334">
        <f t="shared" si="192"/>
        <v>290891.80909090908</v>
      </c>
      <c r="AG646" s="112">
        <f t="shared" si="193"/>
        <v>44311560</v>
      </c>
      <c r="AH646" s="74">
        <f t="shared" si="194"/>
        <v>1400010</v>
      </c>
      <c r="AI646" s="74">
        <f t="shared" si="195"/>
        <v>14835482.263636364</v>
      </c>
      <c r="AJ646" s="74">
        <f t="shared" si="196"/>
        <v>0</v>
      </c>
      <c r="AK646" s="74">
        <f t="shared" si="197"/>
        <v>4500000</v>
      </c>
      <c r="AL646" s="74">
        <f t="shared" si="198"/>
        <v>6000000</v>
      </c>
      <c r="AM646" s="74">
        <f t="shared" si="199"/>
        <v>0</v>
      </c>
      <c r="AN646" s="74">
        <f t="shared" si="200"/>
        <v>0</v>
      </c>
      <c r="AO646" s="74">
        <f t="shared" si="201"/>
        <v>0</v>
      </c>
      <c r="AP646" s="74">
        <f t="shared" si="202"/>
        <v>4000000</v>
      </c>
      <c r="AQ646" s="74">
        <v>0</v>
      </c>
      <c r="AR646" s="74">
        <v>0</v>
      </c>
      <c r="AS646" s="74">
        <v>0</v>
      </c>
      <c r="AT646" s="79">
        <v>0</v>
      </c>
      <c r="AU646" s="81">
        <f t="shared" si="203"/>
        <v>75047052.263636366</v>
      </c>
      <c r="AV646" s="112">
        <f t="shared" si="204"/>
        <v>55293758.605181821</v>
      </c>
      <c r="AW646" s="74">
        <f t="shared" si="210"/>
        <v>75047052.263636366</v>
      </c>
      <c r="AX646" s="74">
        <f t="shared" si="205"/>
        <v>5253293.6584545458</v>
      </c>
      <c r="AY646" s="75">
        <f t="shared" si="206"/>
        <v>1529375.8605181822</v>
      </c>
      <c r="AZ646" s="74">
        <v>0</v>
      </c>
      <c r="BA646" s="74">
        <v>0</v>
      </c>
      <c r="BB646" s="74">
        <v>0</v>
      </c>
      <c r="BC646" s="79">
        <v>0</v>
      </c>
      <c r="BD646" s="79">
        <v>0</v>
      </c>
      <c r="BE646" s="79">
        <v>0</v>
      </c>
      <c r="BF646" s="77">
        <v>0</v>
      </c>
      <c r="BG646" s="344">
        <f t="shared" si="207"/>
        <v>6782669.5189727284</v>
      </c>
      <c r="BH646" s="187">
        <f t="shared" si="208"/>
        <v>68264382</v>
      </c>
      <c r="BJ646" s="50">
        <v>13445</v>
      </c>
      <c r="BK646" s="50" t="s">
        <v>3975</v>
      </c>
      <c r="BM646" s="50">
        <f t="shared" si="209"/>
        <v>0</v>
      </c>
    </row>
    <row r="647" spans="1:65" s="50" customFormat="1" ht="24" customHeight="1" x14ac:dyDescent="0.2">
      <c r="A647" s="181">
        <f t="shared" si="211"/>
        <v>2655495</v>
      </c>
      <c r="B647" s="296">
        <v>199</v>
      </c>
      <c r="C647" s="264">
        <v>208</v>
      </c>
      <c r="D647" s="297">
        <v>13446</v>
      </c>
      <c r="E647" s="251" t="s">
        <v>451</v>
      </c>
      <c r="F647" s="252" t="s">
        <v>631</v>
      </c>
      <c r="G647" s="251" t="s">
        <v>87</v>
      </c>
      <c r="H647" s="272" t="s">
        <v>1961</v>
      </c>
      <c r="I647" s="292" t="s">
        <v>2639</v>
      </c>
      <c r="J647" s="64">
        <v>4889792066</v>
      </c>
      <c r="K647" s="64" t="s">
        <v>2041</v>
      </c>
      <c r="L647" s="64" t="s">
        <v>1961</v>
      </c>
      <c r="M647" s="290" t="s">
        <v>2380</v>
      </c>
      <c r="N647" s="98"/>
      <c r="O647" s="64"/>
      <c r="P647" s="89"/>
      <c r="Q647" s="253">
        <v>30</v>
      </c>
      <c r="R647" s="254">
        <v>80</v>
      </c>
      <c r="S647" s="64">
        <v>0</v>
      </c>
      <c r="T647" s="64">
        <v>0</v>
      </c>
      <c r="U647" s="89">
        <v>0</v>
      </c>
      <c r="V647" s="258">
        <v>22</v>
      </c>
      <c r="W647" s="98">
        <v>0</v>
      </c>
      <c r="X647" s="83">
        <v>0</v>
      </c>
      <c r="Y647" s="98">
        <v>2</v>
      </c>
      <c r="Z647" s="64">
        <v>2</v>
      </c>
      <c r="AA647" s="323">
        <v>1477052</v>
      </c>
      <c r="AB647" s="323">
        <v>46667</v>
      </c>
      <c r="AC647" s="324">
        <f t="shared" ref="AC647:AC710" si="212">AA647+AB647</f>
        <v>1523719</v>
      </c>
      <c r="AD647" s="74">
        <v>4500000</v>
      </c>
      <c r="AE647" s="74">
        <v>6000000</v>
      </c>
      <c r="AF647" s="334">
        <f t="shared" ref="AF647:AF710" si="213">(AC647*30)/220*1.4</f>
        <v>290891.80909090908</v>
      </c>
      <c r="AG647" s="112">
        <f t="shared" ref="AG647:AG710" si="214">AA647*Q647</f>
        <v>44311560</v>
      </c>
      <c r="AH647" s="74">
        <f t="shared" ref="AH647:AH710" si="215">AB647*Q647</f>
        <v>1400010</v>
      </c>
      <c r="AI647" s="74">
        <f t="shared" ref="AI647:AI710" si="216">AF647*R647</f>
        <v>23271344.727272727</v>
      </c>
      <c r="AJ647" s="74">
        <f t="shared" ref="AJ647:AJ710" si="217">IF(Q647=31,A647*Z647,(Q647/30)*A647*Z647)</f>
        <v>5310990</v>
      </c>
      <c r="AK647" s="74">
        <f t="shared" ref="AK647:AK710" si="218">IF(Q647=31,AD647,(Q647/30)*AD647)</f>
        <v>4500000</v>
      </c>
      <c r="AL647" s="74">
        <f t="shared" ref="AL647:AL710" si="219">IF(Q647=31,AE647,(Q647/30)*AE647)</f>
        <v>6000000</v>
      </c>
      <c r="AM647" s="74">
        <f t="shared" ref="AM647:AM710" si="220">(AC647*30/220)*35%*S647</f>
        <v>0</v>
      </c>
      <c r="AN647" s="74">
        <f t="shared" ref="AN647:AN710" si="221">AC647*30/220*1.4*T647</f>
        <v>0</v>
      </c>
      <c r="AO647" s="74">
        <f t="shared" ref="AO647:AO710" si="222">AC647*U647</f>
        <v>0</v>
      </c>
      <c r="AP647" s="74">
        <f t="shared" ref="AP647:AP710" si="223">200000*V647</f>
        <v>4400000</v>
      </c>
      <c r="AQ647" s="74">
        <v>0</v>
      </c>
      <c r="AR647" s="74">
        <v>0</v>
      </c>
      <c r="AS647" s="74">
        <v>0</v>
      </c>
      <c r="AT647" s="79">
        <v>0</v>
      </c>
      <c r="AU647" s="81">
        <f t="shared" ref="AU647:AU710" si="224">SUM(AG647:AT647)</f>
        <v>89193904.727272719</v>
      </c>
      <c r="AV647" s="112">
        <f t="shared" ref="AV647:AV710" si="225">AU647-(AX647+AP647+AO647+AL647+AK647+AJ647+AT647)</f>
        <v>63111110.696363628</v>
      </c>
      <c r="AW647" s="74">
        <f t="shared" si="210"/>
        <v>83882914.727272719</v>
      </c>
      <c r="AX647" s="74">
        <f t="shared" ref="AX647:AX710" si="226">AW647*7%</f>
        <v>5871804.0309090912</v>
      </c>
      <c r="AY647" s="75">
        <f t="shared" ref="AY647:AY710" si="227">IF(AV647&lt;=40000000,0,IF(AND(AV647&gt;40000000,AV647&lt;=80000000),(AV647-40000000)*10%,IF(AND(AV647&gt;80000000,AV647&lt;=120000000),4000000+(AV647-80000000)*15%,IF(AND(AV647&gt;120000000,AV647&lt;=180000000),10000000+(AV647-120000000)*20%,IF(AND(AV647&gt;180000000,AV647&lt;=240000000),22000000+(AV647-180000000)*25%,IF(AND(AV647&gt;240000000,AV647&lt;=320000000),37000000+(AV647-240000000)*30%,61000000+(AV647-320000000)*35%))))))</f>
        <v>2311111.0696363631</v>
      </c>
      <c r="AZ647" s="74">
        <v>0</v>
      </c>
      <c r="BA647" s="74">
        <v>0</v>
      </c>
      <c r="BB647" s="74">
        <v>0</v>
      </c>
      <c r="BC647" s="79">
        <v>0</v>
      </c>
      <c r="BD647" s="79">
        <v>0</v>
      </c>
      <c r="BE647" s="79">
        <v>0</v>
      </c>
      <c r="BF647" s="77">
        <v>0</v>
      </c>
      <c r="BG647" s="344">
        <f t="shared" ref="BG647:BG710" si="228">SUM(AX647:BF647)</f>
        <v>8182915.1005454548</v>
      </c>
      <c r="BH647" s="187">
        <f t="shared" ref="BH647:BH710" si="229">INT(AU647-BG647)</f>
        <v>81010989</v>
      </c>
      <c r="BJ647" s="50">
        <v>13446</v>
      </c>
      <c r="BK647" s="50" t="s">
        <v>3976</v>
      </c>
      <c r="BM647" s="50">
        <f t="shared" si="209"/>
        <v>0</v>
      </c>
    </row>
    <row r="648" spans="1:65" s="50" customFormat="1" ht="24" customHeight="1" x14ac:dyDescent="0.4">
      <c r="A648" s="181">
        <f t="shared" si="211"/>
        <v>2655495</v>
      </c>
      <c r="B648" s="296">
        <v>511</v>
      </c>
      <c r="C648" s="264">
        <v>294</v>
      </c>
      <c r="D648" s="297">
        <v>13447</v>
      </c>
      <c r="E648" s="241" t="s">
        <v>85</v>
      </c>
      <c r="F648" s="242" t="s">
        <v>2042</v>
      </c>
      <c r="G648" s="285" t="s">
        <v>137</v>
      </c>
      <c r="H648" s="272" t="s">
        <v>1961</v>
      </c>
      <c r="I648" s="292" t="s">
        <v>2943</v>
      </c>
      <c r="J648" s="68">
        <v>2122582111</v>
      </c>
      <c r="K648" s="64" t="s">
        <v>2043</v>
      </c>
      <c r="L648" s="64" t="s">
        <v>1961</v>
      </c>
      <c r="M648" s="290" t="s">
        <v>137</v>
      </c>
      <c r="N648" s="243" t="s">
        <v>2410</v>
      </c>
      <c r="O648" s="64"/>
      <c r="P648" s="89"/>
      <c r="Q648" s="243">
        <v>30</v>
      </c>
      <c r="R648" s="245">
        <v>120</v>
      </c>
      <c r="S648" s="245">
        <v>110</v>
      </c>
      <c r="T648" s="245">
        <v>29.33</v>
      </c>
      <c r="U648" s="89">
        <v>0</v>
      </c>
      <c r="V648" s="260">
        <v>23</v>
      </c>
      <c r="W648" s="98">
        <v>0</v>
      </c>
      <c r="X648" s="83">
        <v>0</v>
      </c>
      <c r="Y648" s="98">
        <v>2</v>
      </c>
      <c r="Z648" s="64">
        <v>2</v>
      </c>
      <c r="AA648" s="315">
        <v>885165</v>
      </c>
      <c r="AB648" s="315">
        <v>0</v>
      </c>
      <c r="AC648" s="316">
        <f t="shared" si="212"/>
        <v>885165</v>
      </c>
      <c r="AD648" s="74">
        <v>4500000</v>
      </c>
      <c r="AE648" s="74">
        <v>6000000</v>
      </c>
      <c r="AF648" s="334">
        <f t="shared" si="213"/>
        <v>168986.04545454544</v>
      </c>
      <c r="AG648" s="112">
        <f t="shared" si="214"/>
        <v>26554950</v>
      </c>
      <c r="AH648" s="74">
        <f t="shared" si="215"/>
        <v>0</v>
      </c>
      <c r="AI648" s="74">
        <f t="shared" si="216"/>
        <v>20278325.454545453</v>
      </c>
      <c r="AJ648" s="74">
        <f t="shared" si="217"/>
        <v>5310990</v>
      </c>
      <c r="AK648" s="74">
        <f t="shared" si="218"/>
        <v>4500000</v>
      </c>
      <c r="AL648" s="74">
        <f t="shared" si="219"/>
        <v>6000000</v>
      </c>
      <c r="AM648" s="74">
        <f t="shared" si="220"/>
        <v>4647116.25</v>
      </c>
      <c r="AN648" s="74">
        <f t="shared" si="221"/>
        <v>4956360.7131818179</v>
      </c>
      <c r="AO648" s="74">
        <f t="shared" si="222"/>
        <v>0</v>
      </c>
      <c r="AP648" s="74">
        <f t="shared" si="223"/>
        <v>4600000</v>
      </c>
      <c r="AQ648" s="74">
        <v>0</v>
      </c>
      <c r="AR648" s="74">
        <v>0</v>
      </c>
      <c r="AS648" s="74">
        <v>0</v>
      </c>
      <c r="AT648" s="79">
        <v>0</v>
      </c>
      <c r="AU648" s="81">
        <f t="shared" si="224"/>
        <v>76847742.417727277</v>
      </c>
      <c r="AV648" s="112">
        <f t="shared" si="225"/>
        <v>51429179.74848637</v>
      </c>
      <c r="AW648" s="74">
        <f t="shared" si="210"/>
        <v>71536752.417727262</v>
      </c>
      <c r="AX648" s="74">
        <f t="shared" si="226"/>
        <v>5007572.6692409087</v>
      </c>
      <c r="AY648" s="75">
        <f t="shared" si="227"/>
        <v>1142917.9748486371</v>
      </c>
      <c r="AZ648" s="74">
        <v>0</v>
      </c>
      <c r="BA648" s="74">
        <v>0</v>
      </c>
      <c r="BB648" s="74">
        <v>0</v>
      </c>
      <c r="BC648" s="79">
        <v>0</v>
      </c>
      <c r="BD648" s="79">
        <v>0</v>
      </c>
      <c r="BE648" s="79">
        <v>0</v>
      </c>
      <c r="BF648" s="77">
        <v>0</v>
      </c>
      <c r="BG648" s="344">
        <f t="shared" si="228"/>
        <v>6150490.6440895461</v>
      </c>
      <c r="BH648" s="187">
        <f t="shared" si="229"/>
        <v>70697251</v>
      </c>
      <c r="BJ648" s="50">
        <v>13447</v>
      </c>
      <c r="BK648" s="50" t="s">
        <v>3977</v>
      </c>
      <c r="BM648" s="50">
        <f t="shared" ref="BM648:BM711" si="230">D648-BJ648</f>
        <v>0</v>
      </c>
    </row>
    <row r="649" spans="1:65" s="50" customFormat="1" ht="24" customHeight="1" x14ac:dyDescent="0.2">
      <c r="A649" s="181">
        <f t="shared" si="211"/>
        <v>2655495</v>
      </c>
      <c r="B649" s="296">
        <v>183</v>
      </c>
      <c r="C649" s="264">
        <v>298</v>
      </c>
      <c r="D649" s="297">
        <v>13448</v>
      </c>
      <c r="E649" s="241" t="s">
        <v>2044</v>
      </c>
      <c r="F649" s="242" t="s">
        <v>2045</v>
      </c>
      <c r="G649" s="285" t="s">
        <v>137</v>
      </c>
      <c r="H649" s="272" t="s">
        <v>1961</v>
      </c>
      <c r="I649" s="292" t="s">
        <v>2623</v>
      </c>
      <c r="J649" s="434">
        <v>2249969523</v>
      </c>
      <c r="K649" s="64" t="s">
        <v>2046</v>
      </c>
      <c r="L649" s="64" t="s">
        <v>1961</v>
      </c>
      <c r="M649" s="290" t="s">
        <v>137</v>
      </c>
      <c r="N649" s="243" t="s">
        <v>2410</v>
      </c>
      <c r="O649" s="64"/>
      <c r="P649" s="89"/>
      <c r="Q649" s="243">
        <v>30</v>
      </c>
      <c r="R649" s="245">
        <v>120</v>
      </c>
      <c r="S649" s="245">
        <v>110</v>
      </c>
      <c r="T649" s="245">
        <v>29.33</v>
      </c>
      <c r="U649" s="89">
        <v>0</v>
      </c>
      <c r="V649" s="260">
        <v>15</v>
      </c>
      <c r="W649" s="98">
        <v>0</v>
      </c>
      <c r="X649" s="83">
        <v>0</v>
      </c>
      <c r="Y649" s="98">
        <v>2</v>
      </c>
      <c r="Z649" s="64">
        <v>2</v>
      </c>
      <c r="AA649" s="315">
        <v>885165</v>
      </c>
      <c r="AB649" s="315">
        <v>46667</v>
      </c>
      <c r="AC649" s="316">
        <f t="shared" si="212"/>
        <v>931832</v>
      </c>
      <c r="AD649" s="74">
        <v>4500000</v>
      </c>
      <c r="AE649" s="74">
        <v>6000000</v>
      </c>
      <c r="AF649" s="334">
        <f t="shared" si="213"/>
        <v>177895.19999999998</v>
      </c>
      <c r="AG649" s="112">
        <f t="shared" si="214"/>
        <v>26554950</v>
      </c>
      <c r="AH649" s="74">
        <f t="shared" si="215"/>
        <v>1400010</v>
      </c>
      <c r="AI649" s="74">
        <f t="shared" si="216"/>
        <v>21347423.999999996</v>
      </c>
      <c r="AJ649" s="74">
        <f t="shared" si="217"/>
        <v>5310990</v>
      </c>
      <c r="AK649" s="74">
        <f t="shared" si="218"/>
        <v>4500000</v>
      </c>
      <c r="AL649" s="74">
        <f t="shared" si="219"/>
        <v>6000000</v>
      </c>
      <c r="AM649" s="74">
        <f t="shared" si="220"/>
        <v>4892117.9999999991</v>
      </c>
      <c r="AN649" s="74">
        <f t="shared" si="221"/>
        <v>5217666.2159999991</v>
      </c>
      <c r="AO649" s="74">
        <f t="shared" si="222"/>
        <v>0</v>
      </c>
      <c r="AP649" s="74">
        <f t="shared" si="223"/>
        <v>3000000</v>
      </c>
      <c r="AQ649" s="74">
        <v>0</v>
      </c>
      <c r="AR649" s="74">
        <v>0</v>
      </c>
      <c r="AS649" s="74">
        <v>0</v>
      </c>
      <c r="AT649" s="79">
        <v>0</v>
      </c>
      <c r="AU649" s="81">
        <f t="shared" si="224"/>
        <v>78223158.216000006</v>
      </c>
      <c r="AV649" s="112">
        <f t="shared" si="225"/>
        <v>54308316.440880008</v>
      </c>
      <c r="AW649" s="74">
        <f t="shared" si="210"/>
        <v>72912168.215999991</v>
      </c>
      <c r="AX649" s="74">
        <f t="shared" si="226"/>
        <v>5103851.7751199994</v>
      </c>
      <c r="AY649" s="75">
        <f t="shared" si="227"/>
        <v>1430831.644088001</v>
      </c>
      <c r="AZ649" s="74">
        <v>0</v>
      </c>
      <c r="BA649" s="74">
        <v>0</v>
      </c>
      <c r="BB649" s="74">
        <v>0</v>
      </c>
      <c r="BC649" s="79">
        <v>0</v>
      </c>
      <c r="BD649" s="79">
        <v>0</v>
      </c>
      <c r="BE649" s="79">
        <v>0</v>
      </c>
      <c r="BF649" s="77">
        <v>0</v>
      </c>
      <c r="BG649" s="344">
        <f t="shared" si="228"/>
        <v>6534683.4192080004</v>
      </c>
      <c r="BH649" s="187">
        <f t="shared" si="229"/>
        <v>71688474</v>
      </c>
      <c r="BI649" s="339" t="s">
        <v>3272</v>
      </c>
      <c r="BJ649" s="50">
        <v>13448</v>
      </c>
      <c r="BK649" s="50" t="s">
        <v>3978</v>
      </c>
      <c r="BM649" s="50">
        <f t="shared" si="230"/>
        <v>0</v>
      </c>
    </row>
    <row r="650" spans="1:65" s="50" customFormat="1" ht="24" customHeight="1" x14ac:dyDescent="0.2">
      <c r="A650" s="181">
        <f t="shared" si="211"/>
        <v>2655495</v>
      </c>
      <c r="B650" s="296">
        <v>185</v>
      </c>
      <c r="C650" s="264">
        <v>194</v>
      </c>
      <c r="D650" s="297">
        <v>13449</v>
      </c>
      <c r="E650" s="251" t="s">
        <v>158</v>
      </c>
      <c r="F650" s="252" t="s">
        <v>2047</v>
      </c>
      <c r="G650" s="251" t="s">
        <v>87</v>
      </c>
      <c r="H650" s="272" t="s">
        <v>1961</v>
      </c>
      <c r="I650" s="292" t="s">
        <v>2625</v>
      </c>
      <c r="J650" s="64">
        <v>2110109521</v>
      </c>
      <c r="K650" s="64" t="s">
        <v>2048</v>
      </c>
      <c r="L650" s="64" t="s">
        <v>1961</v>
      </c>
      <c r="M650" s="290" t="s">
        <v>2380</v>
      </c>
      <c r="N650" s="98"/>
      <c r="O650" s="64"/>
      <c r="P650" s="89"/>
      <c r="Q650" s="253">
        <v>30</v>
      </c>
      <c r="R650" s="254">
        <v>34</v>
      </c>
      <c r="S650" s="64">
        <v>0</v>
      </c>
      <c r="T650" s="64">
        <v>0</v>
      </c>
      <c r="U650" s="89">
        <v>0</v>
      </c>
      <c r="V650" s="258">
        <v>19</v>
      </c>
      <c r="W650" s="98">
        <v>0</v>
      </c>
      <c r="X650" s="83">
        <v>0</v>
      </c>
      <c r="Y650" s="98">
        <v>1</v>
      </c>
      <c r="Z650" s="64">
        <v>1</v>
      </c>
      <c r="AA650" s="323">
        <v>1477052</v>
      </c>
      <c r="AB650" s="323">
        <v>46667</v>
      </c>
      <c r="AC650" s="324">
        <f t="shared" si="212"/>
        <v>1523719</v>
      </c>
      <c r="AD650" s="74">
        <v>4500000</v>
      </c>
      <c r="AE650" s="74">
        <v>6000000</v>
      </c>
      <c r="AF650" s="334">
        <f t="shared" si="213"/>
        <v>290891.80909090908</v>
      </c>
      <c r="AG650" s="112">
        <f t="shared" si="214"/>
        <v>44311560</v>
      </c>
      <c r="AH650" s="74">
        <f t="shared" si="215"/>
        <v>1400010</v>
      </c>
      <c r="AI650" s="74">
        <f t="shared" si="216"/>
        <v>9890321.5090909079</v>
      </c>
      <c r="AJ650" s="74">
        <f t="shared" si="217"/>
        <v>2655495</v>
      </c>
      <c r="AK650" s="74">
        <f t="shared" si="218"/>
        <v>4500000</v>
      </c>
      <c r="AL650" s="74">
        <f t="shared" si="219"/>
        <v>6000000</v>
      </c>
      <c r="AM650" s="74">
        <f t="shared" si="220"/>
        <v>0</v>
      </c>
      <c r="AN650" s="74">
        <f t="shared" si="221"/>
        <v>0</v>
      </c>
      <c r="AO650" s="74">
        <f t="shared" si="222"/>
        <v>0</v>
      </c>
      <c r="AP650" s="74">
        <f t="shared" si="223"/>
        <v>3800000</v>
      </c>
      <c r="AQ650" s="74">
        <v>0</v>
      </c>
      <c r="AR650" s="74">
        <v>0</v>
      </c>
      <c r="AS650" s="74">
        <v>0</v>
      </c>
      <c r="AT650" s="79">
        <v>0</v>
      </c>
      <c r="AU650" s="81">
        <f t="shared" si="224"/>
        <v>72557386.5090909</v>
      </c>
      <c r="AV650" s="112">
        <f t="shared" si="225"/>
        <v>50708759.103454538</v>
      </c>
      <c r="AW650" s="74">
        <f t="shared" si="210"/>
        <v>69901891.5090909</v>
      </c>
      <c r="AX650" s="74">
        <f t="shared" si="226"/>
        <v>4893132.4056363637</v>
      </c>
      <c r="AY650" s="75">
        <f t="shared" si="227"/>
        <v>1070875.9103454538</v>
      </c>
      <c r="AZ650" s="74">
        <v>0</v>
      </c>
      <c r="BA650" s="74">
        <v>0</v>
      </c>
      <c r="BB650" s="74">
        <v>0</v>
      </c>
      <c r="BC650" s="79">
        <v>0</v>
      </c>
      <c r="BD650" s="79">
        <v>0</v>
      </c>
      <c r="BE650" s="79">
        <v>0</v>
      </c>
      <c r="BF650" s="77">
        <v>0</v>
      </c>
      <c r="BG650" s="344">
        <f t="shared" si="228"/>
        <v>5964008.3159818174</v>
      </c>
      <c r="BH650" s="187">
        <f t="shared" si="229"/>
        <v>66593378</v>
      </c>
      <c r="BJ650" s="50">
        <v>13449</v>
      </c>
      <c r="BK650" s="50" t="s">
        <v>3979</v>
      </c>
      <c r="BM650" s="50">
        <f t="shared" si="230"/>
        <v>0</v>
      </c>
    </row>
    <row r="651" spans="1:65" s="50" customFormat="1" ht="24" customHeight="1" x14ac:dyDescent="0.2">
      <c r="A651" s="181">
        <f t="shared" si="211"/>
        <v>2655495</v>
      </c>
      <c r="B651" s="296">
        <v>412</v>
      </c>
      <c r="C651" s="264">
        <v>186</v>
      </c>
      <c r="D651" s="297">
        <v>13450</v>
      </c>
      <c r="E651" s="241" t="s">
        <v>1579</v>
      </c>
      <c r="F651" s="242" t="s">
        <v>2049</v>
      </c>
      <c r="G651" s="285" t="s">
        <v>137</v>
      </c>
      <c r="H651" s="272" t="s">
        <v>983</v>
      </c>
      <c r="I651" s="292" t="s">
        <v>2846</v>
      </c>
      <c r="J651" s="64">
        <v>5459753597</v>
      </c>
      <c r="K651" s="64" t="s">
        <v>2050</v>
      </c>
      <c r="L651" s="64" t="s">
        <v>2384</v>
      </c>
      <c r="M651" s="290" t="s">
        <v>137</v>
      </c>
      <c r="N651" s="243" t="s">
        <v>2410</v>
      </c>
      <c r="O651" s="64"/>
      <c r="P651" s="89"/>
      <c r="Q651" s="243">
        <v>30</v>
      </c>
      <c r="R651" s="245">
        <v>120</v>
      </c>
      <c r="S651" s="245">
        <v>110</v>
      </c>
      <c r="T651" s="245">
        <v>29.33</v>
      </c>
      <c r="U651" s="89">
        <v>0</v>
      </c>
      <c r="V651" s="260">
        <v>12</v>
      </c>
      <c r="W651" s="98">
        <v>0</v>
      </c>
      <c r="X651" s="83">
        <v>0</v>
      </c>
      <c r="Y651" s="98">
        <v>1</v>
      </c>
      <c r="Z651" s="64">
        <v>1</v>
      </c>
      <c r="AA651" s="315">
        <v>885165</v>
      </c>
      <c r="AB651" s="315">
        <v>46667</v>
      </c>
      <c r="AC651" s="316">
        <f t="shared" si="212"/>
        <v>931832</v>
      </c>
      <c r="AD651" s="74">
        <v>4500000</v>
      </c>
      <c r="AE651" s="74">
        <v>6000000</v>
      </c>
      <c r="AF651" s="334">
        <f t="shared" si="213"/>
        <v>177895.19999999998</v>
      </c>
      <c r="AG651" s="112">
        <f t="shared" si="214"/>
        <v>26554950</v>
      </c>
      <c r="AH651" s="74">
        <f t="shared" si="215"/>
        <v>1400010</v>
      </c>
      <c r="AI651" s="74">
        <f t="shared" si="216"/>
        <v>21347423.999999996</v>
      </c>
      <c r="AJ651" s="74">
        <f t="shared" si="217"/>
        <v>2655495</v>
      </c>
      <c r="AK651" s="74">
        <f t="shared" si="218"/>
        <v>4500000</v>
      </c>
      <c r="AL651" s="74">
        <f t="shared" si="219"/>
        <v>6000000</v>
      </c>
      <c r="AM651" s="74">
        <f t="shared" si="220"/>
        <v>4892117.9999999991</v>
      </c>
      <c r="AN651" s="74">
        <f t="shared" si="221"/>
        <v>5217666.2159999991</v>
      </c>
      <c r="AO651" s="74">
        <f t="shared" si="222"/>
        <v>0</v>
      </c>
      <c r="AP651" s="74">
        <f t="shared" si="223"/>
        <v>2400000</v>
      </c>
      <c r="AQ651" s="74">
        <v>0</v>
      </c>
      <c r="AR651" s="74">
        <v>0</v>
      </c>
      <c r="AS651" s="74">
        <v>0</v>
      </c>
      <c r="AT651" s="79">
        <v>0</v>
      </c>
      <c r="AU651" s="81">
        <f t="shared" si="224"/>
        <v>74967663.216000006</v>
      </c>
      <c r="AV651" s="112">
        <f t="shared" si="225"/>
        <v>54350316.440880008</v>
      </c>
      <c r="AW651" s="74">
        <f t="shared" si="210"/>
        <v>72312168.215999991</v>
      </c>
      <c r="AX651" s="74">
        <f t="shared" si="226"/>
        <v>5061851.7751199994</v>
      </c>
      <c r="AY651" s="75">
        <f t="shared" si="227"/>
        <v>1435031.644088001</v>
      </c>
      <c r="AZ651" s="74">
        <v>0</v>
      </c>
      <c r="BA651" s="74">
        <v>0</v>
      </c>
      <c r="BB651" s="74">
        <v>0</v>
      </c>
      <c r="BC651" s="79">
        <v>0</v>
      </c>
      <c r="BD651" s="79">
        <v>0</v>
      </c>
      <c r="BE651" s="79">
        <v>0</v>
      </c>
      <c r="BF651" s="77">
        <v>0</v>
      </c>
      <c r="BG651" s="344">
        <f t="shared" si="228"/>
        <v>6496883.4192080004</v>
      </c>
      <c r="BH651" s="187">
        <f t="shared" si="229"/>
        <v>68470779</v>
      </c>
      <c r="BJ651" s="50">
        <v>13450</v>
      </c>
      <c r="BK651" s="50" t="s">
        <v>3980</v>
      </c>
      <c r="BM651" s="50">
        <f t="shared" si="230"/>
        <v>0</v>
      </c>
    </row>
    <row r="652" spans="1:65" s="50" customFormat="1" ht="24" customHeight="1" x14ac:dyDescent="0.2">
      <c r="A652" s="181">
        <f t="shared" si="211"/>
        <v>2655495</v>
      </c>
      <c r="B652" s="296">
        <v>427</v>
      </c>
      <c r="C652" s="264">
        <v>201</v>
      </c>
      <c r="D652" s="297">
        <v>13451</v>
      </c>
      <c r="E652" s="241" t="s">
        <v>209</v>
      </c>
      <c r="F652" s="242" t="s">
        <v>1465</v>
      </c>
      <c r="G652" s="285" t="s">
        <v>137</v>
      </c>
      <c r="H652" s="272" t="s">
        <v>983</v>
      </c>
      <c r="I652" s="292" t="s">
        <v>2861</v>
      </c>
      <c r="J652" s="64" t="s">
        <v>2051</v>
      </c>
      <c r="K652" s="64" t="s">
        <v>2052</v>
      </c>
      <c r="L652" s="64" t="s">
        <v>2384</v>
      </c>
      <c r="M652" s="290" t="s">
        <v>137</v>
      </c>
      <c r="N652" s="243" t="s">
        <v>2410</v>
      </c>
      <c r="O652" s="64"/>
      <c r="P652" s="89"/>
      <c r="Q652" s="243">
        <v>30</v>
      </c>
      <c r="R652" s="245">
        <v>120</v>
      </c>
      <c r="S652" s="245">
        <v>110</v>
      </c>
      <c r="T652" s="245">
        <v>29.33</v>
      </c>
      <c r="U652" s="89">
        <v>0</v>
      </c>
      <c r="V652" s="260">
        <v>13</v>
      </c>
      <c r="W652" s="98">
        <v>0</v>
      </c>
      <c r="X652" s="83">
        <v>0</v>
      </c>
      <c r="Y652" s="98">
        <v>0</v>
      </c>
      <c r="Z652" s="64">
        <v>0</v>
      </c>
      <c r="AA652" s="315">
        <v>885165</v>
      </c>
      <c r="AB652" s="315">
        <v>0</v>
      </c>
      <c r="AC652" s="316">
        <f t="shared" si="212"/>
        <v>885165</v>
      </c>
      <c r="AD652" s="74">
        <v>4500000</v>
      </c>
      <c r="AE652" s="74">
        <v>6000000</v>
      </c>
      <c r="AF652" s="334">
        <f t="shared" si="213"/>
        <v>168986.04545454544</v>
      </c>
      <c r="AG652" s="112">
        <f t="shared" si="214"/>
        <v>26554950</v>
      </c>
      <c r="AH652" s="74">
        <f t="shared" si="215"/>
        <v>0</v>
      </c>
      <c r="AI652" s="74">
        <f t="shared" si="216"/>
        <v>20278325.454545453</v>
      </c>
      <c r="AJ652" s="74">
        <f t="shared" si="217"/>
        <v>0</v>
      </c>
      <c r="AK652" s="74">
        <f t="shared" si="218"/>
        <v>4500000</v>
      </c>
      <c r="AL652" s="74">
        <f t="shared" si="219"/>
        <v>6000000</v>
      </c>
      <c r="AM652" s="74">
        <f t="shared" si="220"/>
        <v>4647116.25</v>
      </c>
      <c r="AN652" s="74">
        <f t="shared" si="221"/>
        <v>4956360.7131818179</v>
      </c>
      <c r="AO652" s="74">
        <f t="shared" si="222"/>
        <v>0</v>
      </c>
      <c r="AP652" s="74">
        <f t="shared" si="223"/>
        <v>2600000</v>
      </c>
      <c r="AQ652" s="74">
        <v>0</v>
      </c>
      <c r="AR652" s="74">
        <v>0</v>
      </c>
      <c r="AS652" s="74">
        <v>0</v>
      </c>
      <c r="AT652" s="79">
        <v>0</v>
      </c>
      <c r="AU652" s="81">
        <f t="shared" si="224"/>
        <v>69536752.417727262</v>
      </c>
      <c r="AV652" s="112">
        <f t="shared" si="225"/>
        <v>51569179.748486355</v>
      </c>
      <c r="AW652" s="74">
        <f t="shared" si="210"/>
        <v>69536752.417727262</v>
      </c>
      <c r="AX652" s="74">
        <f t="shared" si="226"/>
        <v>4867572.6692409087</v>
      </c>
      <c r="AY652" s="75">
        <f t="shared" si="227"/>
        <v>1156917.9748486355</v>
      </c>
      <c r="AZ652" s="74">
        <v>0</v>
      </c>
      <c r="BA652" s="74">
        <v>0</v>
      </c>
      <c r="BB652" s="74">
        <v>0</v>
      </c>
      <c r="BC652" s="79">
        <v>0</v>
      </c>
      <c r="BD652" s="79">
        <v>0</v>
      </c>
      <c r="BE652" s="79">
        <v>0</v>
      </c>
      <c r="BF652" s="77">
        <v>0</v>
      </c>
      <c r="BG652" s="344">
        <f t="shared" si="228"/>
        <v>6024490.6440895442</v>
      </c>
      <c r="BH652" s="187">
        <f t="shared" si="229"/>
        <v>63512261</v>
      </c>
      <c r="BJ652" s="50">
        <v>13451</v>
      </c>
      <c r="BK652" s="50" t="s">
        <v>3981</v>
      </c>
      <c r="BM652" s="50">
        <f t="shared" si="230"/>
        <v>0</v>
      </c>
    </row>
    <row r="653" spans="1:65" s="50" customFormat="1" ht="24" customHeight="1" x14ac:dyDescent="0.2">
      <c r="A653" s="181">
        <f t="shared" si="211"/>
        <v>2655495</v>
      </c>
      <c r="B653" s="296">
        <v>438</v>
      </c>
      <c r="C653" s="264">
        <v>213</v>
      </c>
      <c r="D653" s="297">
        <v>13452</v>
      </c>
      <c r="E653" s="241" t="s">
        <v>298</v>
      </c>
      <c r="F653" s="242" t="s">
        <v>649</v>
      </c>
      <c r="G653" s="285" t="s">
        <v>137</v>
      </c>
      <c r="H653" s="272" t="s">
        <v>983</v>
      </c>
      <c r="I653" s="292" t="s">
        <v>2872</v>
      </c>
      <c r="J653" s="64">
        <v>1465439366</v>
      </c>
      <c r="K653" s="64" t="s">
        <v>2053</v>
      </c>
      <c r="L653" s="64" t="s">
        <v>2384</v>
      </c>
      <c r="M653" s="290" t="s">
        <v>137</v>
      </c>
      <c r="N653" s="243" t="s">
        <v>2410</v>
      </c>
      <c r="O653" s="64"/>
      <c r="P653" s="89"/>
      <c r="Q653" s="243">
        <v>30</v>
      </c>
      <c r="R653" s="245">
        <v>120</v>
      </c>
      <c r="S653" s="245">
        <v>110</v>
      </c>
      <c r="T653" s="245">
        <v>29.33</v>
      </c>
      <c r="U653" s="89">
        <v>0</v>
      </c>
      <c r="V653" s="260">
        <v>15</v>
      </c>
      <c r="W653" s="98">
        <v>0</v>
      </c>
      <c r="X653" s="83">
        <v>0</v>
      </c>
      <c r="Y653" s="98">
        <v>1</v>
      </c>
      <c r="Z653" s="64">
        <v>1</v>
      </c>
      <c r="AA653" s="315">
        <v>885165</v>
      </c>
      <c r="AB653" s="315">
        <v>0</v>
      </c>
      <c r="AC653" s="316">
        <f t="shared" si="212"/>
        <v>885165</v>
      </c>
      <c r="AD653" s="74">
        <v>4500000</v>
      </c>
      <c r="AE653" s="74">
        <v>6000000</v>
      </c>
      <c r="AF653" s="334">
        <f t="shared" si="213"/>
        <v>168986.04545454544</v>
      </c>
      <c r="AG653" s="112">
        <f t="shared" si="214"/>
        <v>26554950</v>
      </c>
      <c r="AH653" s="74">
        <f t="shared" si="215"/>
        <v>0</v>
      </c>
      <c r="AI653" s="74">
        <f t="shared" si="216"/>
        <v>20278325.454545453</v>
      </c>
      <c r="AJ653" s="74">
        <f t="shared" si="217"/>
        <v>2655495</v>
      </c>
      <c r="AK653" s="74">
        <f t="shared" si="218"/>
        <v>4500000</v>
      </c>
      <c r="AL653" s="74">
        <f t="shared" si="219"/>
        <v>6000000</v>
      </c>
      <c r="AM653" s="74">
        <f t="shared" si="220"/>
        <v>4647116.25</v>
      </c>
      <c r="AN653" s="74">
        <f t="shared" si="221"/>
        <v>4956360.7131818179</v>
      </c>
      <c r="AO653" s="74">
        <f t="shared" si="222"/>
        <v>0</v>
      </c>
      <c r="AP653" s="74">
        <f t="shared" si="223"/>
        <v>3000000</v>
      </c>
      <c r="AQ653" s="74">
        <v>0</v>
      </c>
      <c r="AR653" s="74">
        <v>0</v>
      </c>
      <c r="AS653" s="74">
        <v>0</v>
      </c>
      <c r="AT653" s="79">
        <v>0</v>
      </c>
      <c r="AU653" s="81">
        <f t="shared" si="224"/>
        <v>72592247.417727277</v>
      </c>
      <c r="AV653" s="112">
        <f t="shared" si="225"/>
        <v>51541179.74848637</v>
      </c>
      <c r="AW653" s="74">
        <f t="shared" si="210"/>
        <v>69936752.417727262</v>
      </c>
      <c r="AX653" s="74">
        <f t="shared" si="226"/>
        <v>4895572.6692409087</v>
      </c>
      <c r="AY653" s="75">
        <f t="shared" si="227"/>
        <v>1154117.9748486371</v>
      </c>
      <c r="AZ653" s="74">
        <v>0</v>
      </c>
      <c r="BA653" s="74">
        <v>0</v>
      </c>
      <c r="BB653" s="74">
        <v>0</v>
      </c>
      <c r="BC653" s="79">
        <v>0</v>
      </c>
      <c r="BD653" s="79">
        <v>0</v>
      </c>
      <c r="BE653" s="79">
        <v>0</v>
      </c>
      <c r="BF653" s="77">
        <v>0</v>
      </c>
      <c r="BG653" s="344">
        <f t="shared" si="228"/>
        <v>6049690.6440895461</v>
      </c>
      <c r="BH653" s="187">
        <f t="shared" si="229"/>
        <v>66542556</v>
      </c>
      <c r="BJ653" s="50">
        <v>13452</v>
      </c>
      <c r="BK653" s="50" t="s">
        <v>3982</v>
      </c>
      <c r="BM653" s="50">
        <f t="shared" si="230"/>
        <v>0</v>
      </c>
    </row>
    <row r="654" spans="1:65" s="50" customFormat="1" ht="24" customHeight="1" x14ac:dyDescent="0.2">
      <c r="A654" s="181">
        <f t="shared" si="211"/>
        <v>2655495</v>
      </c>
      <c r="B654" s="296">
        <v>435</v>
      </c>
      <c r="C654" s="264">
        <v>210</v>
      </c>
      <c r="D654" s="297">
        <v>13453</v>
      </c>
      <c r="E654" s="241" t="s">
        <v>135</v>
      </c>
      <c r="F654" s="242" t="s">
        <v>2054</v>
      </c>
      <c r="G654" s="285" t="s">
        <v>137</v>
      </c>
      <c r="H654" s="272" t="s">
        <v>983</v>
      </c>
      <c r="I654" s="292" t="s">
        <v>2869</v>
      </c>
      <c r="J654" s="64" t="s">
        <v>2055</v>
      </c>
      <c r="K654" s="64" t="s">
        <v>2056</v>
      </c>
      <c r="L654" s="64" t="s">
        <v>2384</v>
      </c>
      <c r="M654" s="290" t="s">
        <v>137</v>
      </c>
      <c r="N654" s="98"/>
      <c r="O654" s="64"/>
      <c r="P654" s="244" t="s">
        <v>2410</v>
      </c>
      <c r="Q654" s="243">
        <v>30</v>
      </c>
      <c r="R654" s="245">
        <v>120</v>
      </c>
      <c r="S654" s="245">
        <v>220</v>
      </c>
      <c r="T654" s="245">
        <v>29.33</v>
      </c>
      <c r="U654" s="89">
        <v>0</v>
      </c>
      <c r="V654" s="260">
        <v>25</v>
      </c>
      <c r="W654" s="98">
        <v>0</v>
      </c>
      <c r="X654" s="83">
        <v>0</v>
      </c>
      <c r="Y654" s="98">
        <v>0</v>
      </c>
      <c r="Z654" s="64">
        <v>0</v>
      </c>
      <c r="AA654" s="315">
        <v>885165</v>
      </c>
      <c r="AB654" s="315">
        <v>0</v>
      </c>
      <c r="AC654" s="316">
        <f t="shared" si="212"/>
        <v>885165</v>
      </c>
      <c r="AD654" s="74">
        <v>4500000</v>
      </c>
      <c r="AE654" s="74">
        <v>6000000</v>
      </c>
      <c r="AF654" s="334">
        <f t="shared" si="213"/>
        <v>168986.04545454544</v>
      </c>
      <c r="AG654" s="112">
        <f t="shared" si="214"/>
        <v>26554950</v>
      </c>
      <c r="AH654" s="74">
        <f t="shared" si="215"/>
        <v>0</v>
      </c>
      <c r="AI654" s="74">
        <f t="shared" si="216"/>
        <v>20278325.454545453</v>
      </c>
      <c r="AJ654" s="74">
        <f t="shared" si="217"/>
        <v>0</v>
      </c>
      <c r="AK654" s="74">
        <f t="shared" si="218"/>
        <v>4500000</v>
      </c>
      <c r="AL654" s="74">
        <f t="shared" si="219"/>
        <v>6000000</v>
      </c>
      <c r="AM654" s="74">
        <f t="shared" si="220"/>
        <v>9294232.5</v>
      </c>
      <c r="AN654" s="74">
        <f t="shared" si="221"/>
        <v>4956360.7131818179</v>
      </c>
      <c r="AO654" s="74">
        <f t="shared" si="222"/>
        <v>0</v>
      </c>
      <c r="AP654" s="74">
        <f t="shared" si="223"/>
        <v>5000000</v>
      </c>
      <c r="AQ654" s="74">
        <v>0</v>
      </c>
      <c r="AR654" s="74">
        <v>0</v>
      </c>
      <c r="AS654" s="74">
        <v>0</v>
      </c>
      <c r="AT654" s="79">
        <v>0</v>
      </c>
      <c r="AU654" s="81">
        <f t="shared" si="224"/>
        <v>76583868.667727277</v>
      </c>
      <c r="AV654" s="112">
        <f t="shared" si="225"/>
        <v>55722997.860986367</v>
      </c>
      <c r="AW654" s="74">
        <f t="shared" ref="AW654:AW717" si="231">AG654+AH654+AK654+AL654+AI654+AN654+AM654+AP654</f>
        <v>76583868.667727262</v>
      </c>
      <c r="AX654" s="74">
        <f t="shared" si="226"/>
        <v>5360870.8067409089</v>
      </c>
      <c r="AY654" s="75">
        <f t="shared" si="227"/>
        <v>1572299.7860986367</v>
      </c>
      <c r="AZ654" s="74">
        <v>0</v>
      </c>
      <c r="BA654" s="74">
        <v>0</v>
      </c>
      <c r="BB654" s="74">
        <v>0</v>
      </c>
      <c r="BC654" s="79">
        <v>0</v>
      </c>
      <c r="BD654" s="79">
        <v>0</v>
      </c>
      <c r="BE654" s="79">
        <v>0</v>
      </c>
      <c r="BF654" s="77">
        <v>0</v>
      </c>
      <c r="BG654" s="344">
        <f t="shared" si="228"/>
        <v>6933170.5928395456</v>
      </c>
      <c r="BH654" s="187">
        <f t="shared" si="229"/>
        <v>69650698</v>
      </c>
      <c r="BJ654" s="50">
        <v>13453</v>
      </c>
      <c r="BK654" s="50" t="s">
        <v>3983</v>
      </c>
      <c r="BM654" s="50">
        <f t="shared" si="230"/>
        <v>0</v>
      </c>
    </row>
    <row r="655" spans="1:65" s="50" customFormat="1" ht="24" customHeight="1" x14ac:dyDescent="0.2">
      <c r="A655" s="181">
        <f t="shared" si="211"/>
        <v>2655495</v>
      </c>
      <c r="B655" s="296">
        <v>388</v>
      </c>
      <c r="C655" s="264">
        <v>162</v>
      </c>
      <c r="D655" s="297">
        <v>13454</v>
      </c>
      <c r="E655" s="241" t="s">
        <v>480</v>
      </c>
      <c r="F655" s="242" t="s">
        <v>2057</v>
      </c>
      <c r="G655" s="285" t="s">
        <v>137</v>
      </c>
      <c r="H655" s="272" t="s">
        <v>983</v>
      </c>
      <c r="I655" s="292" t="s">
        <v>2822</v>
      </c>
      <c r="J655" s="67" t="s">
        <v>2058</v>
      </c>
      <c r="K655" s="64" t="s">
        <v>2059</v>
      </c>
      <c r="L655" s="64" t="s">
        <v>2384</v>
      </c>
      <c r="M655" s="290" t="s">
        <v>137</v>
      </c>
      <c r="N655" s="243" t="s">
        <v>2410</v>
      </c>
      <c r="O655" s="64"/>
      <c r="P655" s="89"/>
      <c r="Q655" s="243">
        <v>30</v>
      </c>
      <c r="R655" s="245">
        <v>120</v>
      </c>
      <c r="S655" s="245">
        <v>110</v>
      </c>
      <c r="T655" s="245">
        <v>29.33</v>
      </c>
      <c r="U655" s="89">
        <v>0</v>
      </c>
      <c r="V655" s="260">
        <v>12</v>
      </c>
      <c r="W655" s="98">
        <v>0</v>
      </c>
      <c r="X655" s="83">
        <v>0</v>
      </c>
      <c r="Y655" s="98">
        <v>1</v>
      </c>
      <c r="Z655" s="64">
        <v>0</v>
      </c>
      <c r="AA655" s="315">
        <v>885165</v>
      </c>
      <c r="AB655" s="315">
        <v>46667</v>
      </c>
      <c r="AC655" s="316">
        <f t="shared" si="212"/>
        <v>931832</v>
      </c>
      <c r="AD655" s="74">
        <v>4500000</v>
      </c>
      <c r="AE655" s="74">
        <v>6000000</v>
      </c>
      <c r="AF655" s="334">
        <f t="shared" si="213"/>
        <v>177895.19999999998</v>
      </c>
      <c r="AG655" s="112">
        <f t="shared" si="214"/>
        <v>26554950</v>
      </c>
      <c r="AH655" s="74">
        <f t="shared" si="215"/>
        <v>1400010</v>
      </c>
      <c r="AI655" s="74">
        <f t="shared" si="216"/>
        <v>21347423.999999996</v>
      </c>
      <c r="AJ655" s="74">
        <f t="shared" si="217"/>
        <v>0</v>
      </c>
      <c r="AK655" s="74">
        <f t="shared" si="218"/>
        <v>4500000</v>
      </c>
      <c r="AL655" s="74">
        <f t="shared" si="219"/>
        <v>6000000</v>
      </c>
      <c r="AM655" s="74">
        <f t="shared" si="220"/>
        <v>4892117.9999999991</v>
      </c>
      <c r="AN655" s="74">
        <f t="shared" si="221"/>
        <v>5217666.2159999991</v>
      </c>
      <c r="AO655" s="74">
        <f t="shared" si="222"/>
        <v>0</v>
      </c>
      <c r="AP655" s="74">
        <f t="shared" si="223"/>
        <v>2400000</v>
      </c>
      <c r="AQ655" s="74">
        <v>0</v>
      </c>
      <c r="AR655" s="74">
        <v>0</v>
      </c>
      <c r="AS655" s="74">
        <v>0</v>
      </c>
      <c r="AT655" s="79">
        <v>0</v>
      </c>
      <c r="AU655" s="81">
        <f t="shared" si="224"/>
        <v>72312168.216000006</v>
      </c>
      <c r="AV655" s="112">
        <f t="shared" si="225"/>
        <v>54350316.440880008</v>
      </c>
      <c r="AW655" s="74">
        <f t="shared" si="231"/>
        <v>72312168.215999991</v>
      </c>
      <c r="AX655" s="74">
        <f t="shared" si="226"/>
        <v>5061851.7751199994</v>
      </c>
      <c r="AY655" s="75">
        <f t="shared" si="227"/>
        <v>1435031.644088001</v>
      </c>
      <c r="AZ655" s="74">
        <v>0</v>
      </c>
      <c r="BA655" s="74">
        <v>0</v>
      </c>
      <c r="BB655" s="74">
        <v>0</v>
      </c>
      <c r="BC655" s="79">
        <v>0</v>
      </c>
      <c r="BD655" s="79">
        <v>0</v>
      </c>
      <c r="BE655" s="79">
        <v>0</v>
      </c>
      <c r="BF655" s="77">
        <v>0</v>
      </c>
      <c r="BG655" s="344">
        <f t="shared" si="228"/>
        <v>6496883.4192080004</v>
      </c>
      <c r="BH655" s="187">
        <f t="shared" si="229"/>
        <v>65815284</v>
      </c>
      <c r="BJ655" s="50">
        <v>13454</v>
      </c>
      <c r="BK655" s="50" t="s">
        <v>3984</v>
      </c>
      <c r="BM655" s="50">
        <f t="shared" si="230"/>
        <v>0</v>
      </c>
    </row>
    <row r="656" spans="1:65" s="50" customFormat="1" ht="24" customHeight="1" x14ac:dyDescent="0.2">
      <c r="A656" s="181">
        <f t="shared" si="211"/>
        <v>2655495</v>
      </c>
      <c r="B656" s="296">
        <v>422</v>
      </c>
      <c r="C656" s="264">
        <v>196</v>
      </c>
      <c r="D656" s="297">
        <v>13455</v>
      </c>
      <c r="E656" s="241" t="s">
        <v>435</v>
      </c>
      <c r="F656" s="242" t="s">
        <v>2060</v>
      </c>
      <c r="G656" s="285" t="s">
        <v>137</v>
      </c>
      <c r="H656" s="272" t="s">
        <v>983</v>
      </c>
      <c r="I656" s="292" t="s">
        <v>2856</v>
      </c>
      <c r="J656" s="64" t="s">
        <v>2061</v>
      </c>
      <c r="K656" s="64" t="s">
        <v>2062</v>
      </c>
      <c r="L656" s="64" t="s">
        <v>2384</v>
      </c>
      <c r="M656" s="290" t="s">
        <v>137</v>
      </c>
      <c r="N656" s="243" t="s">
        <v>2410</v>
      </c>
      <c r="O656" s="64"/>
      <c r="P656" s="89"/>
      <c r="Q656" s="243">
        <v>30</v>
      </c>
      <c r="R656" s="245">
        <v>120</v>
      </c>
      <c r="S656" s="245">
        <v>110</v>
      </c>
      <c r="T656" s="245">
        <v>29.33</v>
      </c>
      <c r="U656" s="89">
        <v>0</v>
      </c>
      <c r="V656" s="260">
        <v>13</v>
      </c>
      <c r="W656" s="98">
        <v>0</v>
      </c>
      <c r="X656" s="83">
        <v>0</v>
      </c>
      <c r="Y656" s="98">
        <v>2</v>
      </c>
      <c r="Z656" s="64">
        <v>0</v>
      </c>
      <c r="AA656" s="315">
        <v>885165</v>
      </c>
      <c r="AB656" s="315">
        <v>46667</v>
      </c>
      <c r="AC656" s="316">
        <f t="shared" si="212"/>
        <v>931832</v>
      </c>
      <c r="AD656" s="74">
        <v>4500000</v>
      </c>
      <c r="AE656" s="74">
        <v>6000000</v>
      </c>
      <c r="AF656" s="334">
        <f t="shared" si="213"/>
        <v>177895.19999999998</v>
      </c>
      <c r="AG656" s="112">
        <f t="shared" si="214"/>
        <v>26554950</v>
      </c>
      <c r="AH656" s="74">
        <f t="shared" si="215"/>
        <v>1400010</v>
      </c>
      <c r="AI656" s="74">
        <f t="shared" si="216"/>
        <v>21347423.999999996</v>
      </c>
      <c r="AJ656" s="74">
        <f t="shared" si="217"/>
        <v>0</v>
      </c>
      <c r="AK656" s="74">
        <f t="shared" si="218"/>
        <v>4500000</v>
      </c>
      <c r="AL656" s="74">
        <f t="shared" si="219"/>
        <v>6000000</v>
      </c>
      <c r="AM656" s="74">
        <f t="shared" si="220"/>
        <v>4892117.9999999991</v>
      </c>
      <c r="AN656" s="74">
        <f t="shared" si="221"/>
        <v>5217666.2159999991</v>
      </c>
      <c r="AO656" s="74">
        <f t="shared" si="222"/>
        <v>0</v>
      </c>
      <c r="AP656" s="74">
        <f t="shared" si="223"/>
        <v>2600000</v>
      </c>
      <c r="AQ656" s="74">
        <v>0</v>
      </c>
      <c r="AR656" s="74">
        <v>0</v>
      </c>
      <c r="AS656" s="74">
        <v>0</v>
      </c>
      <c r="AT656" s="79">
        <v>0</v>
      </c>
      <c r="AU656" s="81">
        <f t="shared" si="224"/>
        <v>72512168.216000006</v>
      </c>
      <c r="AV656" s="112">
        <f t="shared" si="225"/>
        <v>54336316.440880008</v>
      </c>
      <c r="AW656" s="74">
        <f t="shared" si="231"/>
        <v>72512168.215999991</v>
      </c>
      <c r="AX656" s="74">
        <f t="shared" si="226"/>
        <v>5075851.7751199994</v>
      </c>
      <c r="AY656" s="75">
        <f t="shared" si="227"/>
        <v>1433631.644088001</v>
      </c>
      <c r="AZ656" s="74">
        <v>0</v>
      </c>
      <c r="BA656" s="74">
        <v>0</v>
      </c>
      <c r="BB656" s="74">
        <v>0</v>
      </c>
      <c r="BC656" s="79">
        <v>0</v>
      </c>
      <c r="BD656" s="79">
        <v>0</v>
      </c>
      <c r="BE656" s="79">
        <v>0</v>
      </c>
      <c r="BF656" s="77">
        <v>0</v>
      </c>
      <c r="BG656" s="344">
        <f t="shared" si="228"/>
        <v>6509483.4192080004</v>
      </c>
      <c r="BH656" s="187">
        <f t="shared" si="229"/>
        <v>66002684</v>
      </c>
      <c r="BJ656" s="50">
        <v>13455</v>
      </c>
      <c r="BK656" s="50" t="s">
        <v>3985</v>
      </c>
      <c r="BM656" s="50">
        <f t="shared" si="230"/>
        <v>0</v>
      </c>
    </row>
    <row r="657" spans="1:65" s="50" customFormat="1" ht="24" customHeight="1" x14ac:dyDescent="0.2">
      <c r="A657" s="181">
        <f t="shared" si="211"/>
        <v>2655495</v>
      </c>
      <c r="B657" s="296">
        <v>419</v>
      </c>
      <c r="C657" s="264">
        <v>193</v>
      </c>
      <c r="D657" s="297">
        <v>13456</v>
      </c>
      <c r="E657" s="241" t="s">
        <v>2063</v>
      </c>
      <c r="F657" s="242" t="s">
        <v>674</v>
      </c>
      <c r="G657" s="285" t="s">
        <v>137</v>
      </c>
      <c r="H657" s="272" t="s">
        <v>983</v>
      </c>
      <c r="I657" s="292" t="s">
        <v>2853</v>
      </c>
      <c r="J657" s="64" t="s">
        <v>2064</v>
      </c>
      <c r="K657" s="64" t="s">
        <v>2065</v>
      </c>
      <c r="L657" s="64" t="s">
        <v>2384</v>
      </c>
      <c r="M657" s="290" t="s">
        <v>137</v>
      </c>
      <c r="N657" s="98"/>
      <c r="O657" s="64"/>
      <c r="P657" s="244" t="s">
        <v>2410</v>
      </c>
      <c r="Q657" s="243">
        <v>30</v>
      </c>
      <c r="R657" s="245">
        <v>120</v>
      </c>
      <c r="S657" s="245">
        <v>220</v>
      </c>
      <c r="T657" s="245">
        <v>29.33</v>
      </c>
      <c r="U657" s="89">
        <v>0</v>
      </c>
      <c r="V657" s="260">
        <v>25</v>
      </c>
      <c r="W657" s="98">
        <v>0</v>
      </c>
      <c r="X657" s="83">
        <v>0</v>
      </c>
      <c r="Y657" s="98">
        <v>2</v>
      </c>
      <c r="Z657" s="64">
        <v>2</v>
      </c>
      <c r="AA657" s="315">
        <v>885165</v>
      </c>
      <c r="AB657" s="315">
        <v>46667</v>
      </c>
      <c r="AC657" s="316">
        <f t="shared" si="212"/>
        <v>931832</v>
      </c>
      <c r="AD657" s="74">
        <v>4500000</v>
      </c>
      <c r="AE657" s="74">
        <v>6000000</v>
      </c>
      <c r="AF657" s="334">
        <f t="shared" si="213"/>
        <v>177895.19999999998</v>
      </c>
      <c r="AG657" s="112">
        <f t="shared" si="214"/>
        <v>26554950</v>
      </c>
      <c r="AH657" s="74">
        <f t="shared" si="215"/>
        <v>1400010</v>
      </c>
      <c r="AI657" s="74">
        <f t="shared" si="216"/>
        <v>21347423.999999996</v>
      </c>
      <c r="AJ657" s="74">
        <f t="shared" si="217"/>
        <v>5310990</v>
      </c>
      <c r="AK657" s="74">
        <f t="shared" si="218"/>
        <v>4500000</v>
      </c>
      <c r="AL657" s="74">
        <f t="shared" si="219"/>
        <v>6000000</v>
      </c>
      <c r="AM657" s="74">
        <f t="shared" si="220"/>
        <v>9784235.9999999981</v>
      </c>
      <c r="AN657" s="74">
        <f t="shared" si="221"/>
        <v>5217666.2159999991</v>
      </c>
      <c r="AO657" s="74">
        <f t="shared" si="222"/>
        <v>0</v>
      </c>
      <c r="AP657" s="74">
        <f t="shared" si="223"/>
        <v>5000000</v>
      </c>
      <c r="AQ657" s="74">
        <v>0</v>
      </c>
      <c r="AR657" s="74">
        <v>0</v>
      </c>
      <c r="AS657" s="74">
        <v>0</v>
      </c>
      <c r="AT657" s="79">
        <v>0</v>
      </c>
      <c r="AU657" s="81">
        <f t="shared" si="224"/>
        <v>85115276.216000006</v>
      </c>
      <c r="AV657" s="112">
        <f t="shared" si="225"/>
        <v>58717986.18088001</v>
      </c>
      <c r="AW657" s="74">
        <f t="shared" si="231"/>
        <v>79804286.215999991</v>
      </c>
      <c r="AX657" s="74">
        <f t="shared" si="226"/>
        <v>5586300.0351200001</v>
      </c>
      <c r="AY657" s="75">
        <f t="shared" si="227"/>
        <v>1871798.6180880012</v>
      </c>
      <c r="AZ657" s="74">
        <v>0</v>
      </c>
      <c r="BA657" s="74">
        <v>0</v>
      </c>
      <c r="BB657" s="74">
        <v>0</v>
      </c>
      <c r="BC657" s="79">
        <v>0</v>
      </c>
      <c r="BD657" s="79">
        <v>0</v>
      </c>
      <c r="BE657" s="79">
        <v>0</v>
      </c>
      <c r="BF657" s="77">
        <v>0</v>
      </c>
      <c r="BG657" s="344">
        <f t="shared" si="228"/>
        <v>7458098.6532080015</v>
      </c>
      <c r="BH657" s="187">
        <f t="shared" si="229"/>
        <v>77657177</v>
      </c>
      <c r="BJ657" s="50">
        <v>13456</v>
      </c>
      <c r="BK657" s="50" t="s">
        <v>3986</v>
      </c>
      <c r="BM657" s="50">
        <f t="shared" si="230"/>
        <v>0</v>
      </c>
    </row>
    <row r="658" spans="1:65" s="50" customFormat="1" ht="24" customHeight="1" x14ac:dyDescent="0.2">
      <c r="A658" s="181">
        <f t="shared" si="211"/>
        <v>2655495</v>
      </c>
      <c r="B658" s="296">
        <v>441</v>
      </c>
      <c r="C658" s="264">
        <v>216</v>
      </c>
      <c r="D658" s="297">
        <v>13457</v>
      </c>
      <c r="E658" s="241" t="s">
        <v>410</v>
      </c>
      <c r="F658" s="242" t="s">
        <v>2066</v>
      </c>
      <c r="G658" s="285" t="s">
        <v>137</v>
      </c>
      <c r="H658" s="272" t="s">
        <v>983</v>
      </c>
      <c r="I658" s="292" t="s">
        <v>2875</v>
      </c>
      <c r="J658" s="64" t="s">
        <v>2067</v>
      </c>
      <c r="K658" s="64" t="s">
        <v>2068</v>
      </c>
      <c r="L658" s="64" t="s">
        <v>2384</v>
      </c>
      <c r="M658" s="290" t="s">
        <v>137</v>
      </c>
      <c r="N658" s="243" t="s">
        <v>2410</v>
      </c>
      <c r="O658" s="64"/>
      <c r="P658" s="89"/>
      <c r="Q658" s="243">
        <v>30</v>
      </c>
      <c r="R658" s="245">
        <v>120</v>
      </c>
      <c r="S658" s="245">
        <v>110</v>
      </c>
      <c r="T658" s="245">
        <v>29.33</v>
      </c>
      <c r="U658" s="89">
        <v>0</v>
      </c>
      <c r="V658" s="260">
        <v>15</v>
      </c>
      <c r="W658" s="98">
        <v>0</v>
      </c>
      <c r="X658" s="83">
        <v>0</v>
      </c>
      <c r="Y658" s="98">
        <v>0</v>
      </c>
      <c r="Z658" s="64">
        <v>2</v>
      </c>
      <c r="AA658" s="315">
        <v>885165</v>
      </c>
      <c r="AB658" s="315">
        <v>0</v>
      </c>
      <c r="AC658" s="316">
        <f t="shared" si="212"/>
        <v>885165</v>
      </c>
      <c r="AD658" s="74">
        <v>4500000</v>
      </c>
      <c r="AE658" s="74">
        <v>6000000</v>
      </c>
      <c r="AF658" s="334">
        <f t="shared" si="213"/>
        <v>168986.04545454544</v>
      </c>
      <c r="AG658" s="112">
        <f t="shared" si="214"/>
        <v>26554950</v>
      </c>
      <c r="AH658" s="74">
        <f t="shared" si="215"/>
        <v>0</v>
      </c>
      <c r="AI658" s="74">
        <f t="shared" si="216"/>
        <v>20278325.454545453</v>
      </c>
      <c r="AJ658" s="74">
        <f t="shared" si="217"/>
        <v>5310990</v>
      </c>
      <c r="AK658" s="74">
        <f t="shared" si="218"/>
        <v>4500000</v>
      </c>
      <c r="AL658" s="74">
        <f t="shared" si="219"/>
        <v>6000000</v>
      </c>
      <c r="AM658" s="74">
        <f t="shared" si="220"/>
        <v>4647116.25</v>
      </c>
      <c r="AN658" s="74">
        <f t="shared" si="221"/>
        <v>4956360.7131818179</v>
      </c>
      <c r="AO658" s="74">
        <f t="shared" si="222"/>
        <v>0</v>
      </c>
      <c r="AP658" s="74">
        <f t="shared" si="223"/>
        <v>3000000</v>
      </c>
      <c r="AQ658" s="74">
        <v>0</v>
      </c>
      <c r="AR658" s="74">
        <v>0</v>
      </c>
      <c r="AS658" s="74">
        <v>0</v>
      </c>
      <c r="AT658" s="79">
        <v>0</v>
      </c>
      <c r="AU658" s="81">
        <f t="shared" si="224"/>
        <v>75247742.417727277</v>
      </c>
      <c r="AV658" s="112">
        <f t="shared" si="225"/>
        <v>51541179.74848637</v>
      </c>
      <c r="AW658" s="74">
        <f t="shared" si="231"/>
        <v>69936752.417727262</v>
      </c>
      <c r="AX658" s="74">
        <f t="shared" si="226"/>
        <v>4895572.6692409087</v>
      </c>
      <c r="AY658" s="75">
        <f t="shared" si="227"/>
        <v>1154117.9748486371</v>
      </c>
      <c r="AZ658" s="74">
        <v>0</v>
      </c>
      <c r="BA658" s="74">
        <v>0</v>
      </c>
      <c r="BB658" s="74">
        <v>0</v>
      </c>
      <c r="BC658" s="79">
        <v>0</v>
      </c>
      <c r="BD658" s="79">
        <v>0</v>
      </c>
      <c r="BE658" s="79">
        <v>0</v>
      </c>
      <c r="BF658" s="77">
        <v>0</v>
      </c>
      <c r="BG658" s="344">
        <f t="shared" si="228"/>
        <v>6049690.6440895461</v>
      </c>
      <c r="BH658" s="187">
        <f t="shared" si="229"/>
        <v>69198051</v>
      </c>
      <c r="BJ658" s="50">
        <v>13457</v>
      </c>
      <c r="BK658" s="50" t="s">
        <v>3987</v>
      </c>
      <c r="BM658" s="50">
        <f t="shared" si="230"/>
        <v>0</v>
      </c>
    </row>
    <row r="659" spans="1:65" s="50" customFormat="1" ht="24" customHeight="1" x14ac:dyDescent="0.2">
      <c r="A659" s="181">
        <f t="shared" si="211"/>
        <v>2655495</v>
      </c>
      <c r="B659" s="296">
        <v>410</v>
      </c>
      <c r="C659" s="264">
        <v>184</v>
      </c>
      <c r="D659" s="297">
        <v>13458</v>
      </c>
      <c r="E659" s="241" t="s">
        <v>2069</v>
      </c>
      <c r="F659" s="242" t="s">
        <v>2070</v>
      </c>
      <c r="G659" s="285" t="s">
        <v>137</v>
      </c>
      <c r="H659" s="272" t="s">
        <v>983</v>
      </c>
      <c r="I659" s="292" t="s">
        <v>2844</v>
      </c>
      <c r="J659" s="64" t="s">
        <v>2071</v>
      </c>
      <c r="K659" s="64" t="s">
        <v>2072</v>
      </c>
      <c r="L659" s="64" t="s">
        <v>2384</v>
      </c>
      <c r="M659" s="290" t="s">
        <v>137</v>
      </c>
      <c r="N659" s="243" t="s">
        <v>2410</v>
      </c>
      <c r="O659" s="64"/>
      <c r="P659" s="89"/>
      <c r="Q659" s="243">
        <v>30</v>
      </c>
      <c r="R659" s="245">
        <v>120</v>
      </c>
      <c r="S659" s="245">
        <v>110</v>
      </c>
      <c r="T659" s="245">
        <v>29.33</v>
      </c>
      <c r="U659" s="89">
        <v>0</v>
      </c>
      <c r="V659" s="260">
        <v>15</v>
      </c>
      <c r="W659" s="98">
        <v>0</v>
      </c>
      <c r="X659" s="83">
        <v>0</v>
      </c>
      <c r="Y659" s="98">
        <v>1</v>
      </c>
      <c r="Z659" s="64">
        <v>0</v>
      </c>
      <c r="AA659" s="315">
        <v>885165</v>
      </c>
      <c r="AB659" s="315">
        <v>46667</v>
      </c>
      <c r="AC659" s="316">
        <f t="shared" si="212"/>
        <v>931832</v>
      </c>
      <c r="AD659" s="74">
        <v>4500000</v>
      </c>
      <c r="AE659" s="74">
        <v>6000000</v>
      </c>
      <c r="AF659" s="334">
        <f t="shared" si="213"/>
        <v>177895.19999999998</v>
      </c>
      <c r="AG659" s="112">
        <f t="shared" si="214"/>
        <v>26554950</v>
      </c>
      <c r="AH659" s="74">
        <f t="shared" si="215"/>
        <v>1400010</v>
      </c>
      <c r="AI659" s="74">
        <f t="shared" si="216"/>
        <v>21347423.999999996</v>
      </c>
      <c r="AJ659" s="74">
        <f t="shared" si="217"/>
        <v>0</v>
      </c>
      <c r="AK659" s="74">
        <f t="shared" si="218"/>
        <v>4500000</v>
      </c>
      <c r="AL659" s="74">
        <f t="shared" si="219"/>
        <v>6000000</v>
      </c>
      <c r="AM659" s="74">
        <f t="shared" si="220"/>
        <v>4892117.9999999991</v>
      </c>
      <c r="AN659" s="74">
        <f t="shared" si="221"/>
        <v>5217666.2159999991</v>
      </c>
      <c r="AO659" s="74">
        <f t="shared" si="222"/>
        <v>0</v>
      </c>
      <c r="AP659" s="74">
        <f t="shared" si="223"/>
        <v>3000000</v>
      </c>
      <c r="AQ659" s="74">
        <v>0</v>
      </c>
      <c r="AR659" s="74">
        <v>0</v>
      </c>
      <c r="AS659" s="74">
        <v>0</v>
      </c>
      <c r="AT659" s="79">
        <v>0</v>
      </c>
      <c r="AU659" s="81">
        <f t="shared" si="224"/>
        <v>72912168.216000006</v>
      </c>
      <c r="AV659" s="112">
        <f t="shared" si="225"/>
        <v>54308316.440880008</v>
      </c>
      <c r="AW659" s="74">
        <f t="shared" si="231"/>
        <v>72912168.215999991</v>
      </c>
      <c r="AX659" s="74">
        <f t="shared" si="226"/>
        <v>5103851.7751199994</v>
      </c>
      <c r="AY659" s="75">
        <f t="shared" si="227"/>
        <v>1430831.644088001</v>
      </c>
      <c r="AZ659" s="74">
        <v>0</v>
      </c>
      <c r="BA659" s="74">
        <v>0</v>
      </c>
      <c r="BB659" s="74">
        <v>0</v>
      </c>
      <c r="BC659" s="79">
        <v>0</v>
      </c>
      <c r="BD659" s="79">
        <v>0</v>
      </c>
      <c r="BE659" s="79">
        <v>0</v>
      </c>
      <c r="BF659" s="77">
        <v>0</v>
      </c>
      <c r="BG659" s="344">
        <f t="shared" si="228"/>
        <v>6534683.4192080004</v>
      </c>
      <c r="BH659" s="187">
        <f t="shared" si="229"/>
        <v>66377484</v>
      </c>
      <c r="BJ659" s="50">
        <v>13458</v>
      </c>
      <c r="BK659" s="50" t="s">
        <v>3988</v>
      </c>
      <c r="BM659" s="50">
        <f t="shared" si="230"/>
        <v>0</v>
      </c>
    </row>
    <row r="660" spans="1:65" s="50" customFormat="1" ht="24" customHeight="1" x14ac:dyDescent="0.2">
      <c r="A660" s="181">
        <f t="shared" si="211"/>
        <v>2655495</v>
      </c>
      <c r="B660" s="296">
        <v>433</v>
      </c>
      <c r="C660" s="264">
        <v>207</v>
      </c>
      <c r="D660" s="297">
        <v>13459</v>
      </c>
      <c r="E660" s="241" t="s">
        <v>593</v>
      </c>
      <c r="F660" s="242" t="s">
        <v>2073</v>
      </c>
      <c r="G660" s="285" t="s">
        <v>137</v>
      </c>
      <c r="H660" s="272" t="s">
        <v>983</v>
      </c>
      <c r="I660" s="292" t="s">
        <v>2867</v>
      </c>
      <c r="J660" s="64" t="s">
        <v>2074</v>
      </c>
      <c r="K660" s="64" t="s">
        <v>2075</v>
      </c>
      <c r="L660" s="64" t="s">
        <v>2384</v>
      </c>
      <c r="M660" s="290" t="s">
        <v>137</v>
      </c>
      <c r="N660" s="243" t="s">
        <v>2410</v>
      </c>
      <c r="O660" s="64"/>
      <c r="P660" s="89"/>
      <c r="Q660" s="243">
        <v>30</v>
      </c>
      <c r="R660" s="245">
        <v>120</v>
      </c>
      <c r="S660" s="245">
        <v>110</v>
      </c>
      <c r="T660" s="245">
        <v>29.33</v>
      </c>
      <c r="U660" s="89">
        <v>0</v>
      </c>
      <c r="V660" s="260">
        <v>15</v>
      </c>
      <c r="W660" s="98">
        <v>0</v>
      </c>
      <c r="X660" s="83">
        <v>0</v>
      </c>
      <c r="Y660" s="98">
        <v>2</v>
      </c>
      <c r="Z660" s="64">
        <v>2</v>
      </c>
      <c r="AA660" s="315">
        <v>885165</v>
      </c>
      <c r="AB660" s="315">
        <v>0</v>
      </c>
      <c r="AC660" s="316">
        <f t="shared" si="212"/>
        <v>885165</v>
      </c>
      <c r="AD660" s="74">
        <v>4500000</v>
      </c>
      <c r="AE660" s="74">
        <v>6000000</v>
      </c>
      <c r="AF660" s="334">
        <f t="shared" si="213"/>
        <v>168986.04545454544</v>
      </c>
      <c r="AG660" s="112">
        <f t="shared" si="214"/>
        <v>26554950</v>
      </c>
      <c r="AH660" s="74">
        <f t="shared" si="215"/>
        <v>0</v>
      </c>
      <c r="AI660" s="74">
        <f t="shared" si="216"/>
        <v>20278325.454545453</v>
      </c>
      <c r="AJ660" s="74">
        <f t="shared" si="217"/>
        <v>5310990</v>
      </c>
      <c r="AK660" s="74">
        <f t="shared" si="218"/>
        <v>4500000</v>
      </c>
      <c r="AL660" s="74">
        <f t="shared" si="219"/>
        <v>6000000</v>
      </c>
      <c r="AM660" s="74">
        <f t="shared" si="220"/>
        <v>4647116.25</v>
      </c>
      <c r="AN660" s="74">
        <f t="shared" si="221"/>
        <v>4956360.7131818179</v>
      </c>
      <c r="AO660" s="74">
        <f t="shared" si="222"/>
        <v>0</v>
      </c>
      <c r="AP660" s="74">
        <f t="shared" si="223"/>
        <v>3000000</v>
      </c>
      <c r="AQ660" s="74">
        <v>0</v>
      </c>
      <c r="AR660" s="74">
        <v>0</v>
      </c>
      <c r="AS660" s="74">
        <v>0</v>
      </c>
      <c r="AT660" s="79">
        <v>0</v>
      </c>
      <c r="AU660" s="81">
        <f t="shared" si="224"/>
        <v>75247742.417727277</v>
      </c>
      <c r="AV660" s="112">
        <f t="shared" si="225"/>
        <v>51541179.74848637</v>
      </c>
      <c r="AW660" s="74">
        <f t="shared" si="231"/>
        <v>69936752.417727262</v>
      </c>
      <c r="AX660" s="74">
        <f t="shared" si="226"/>
        <v>4895572.6692409087</v>
      </c>
      <c r="AY660" s="75">
        <f t="shared" si="227"/>
        <v>1154117.9748486371</v>
      </c>
      <c r="AZ660" s="74">
        <v>0</v>
      </c>
      <c r="BA660" s="74">
        <v>0</v>
      </c>
      <c r="BB660" s="74">
        <v>0</v>
      </c>
      <c r="BC660" s="79">
        <v>0</v>
      </c>
      <c r="BD660" s="79">
        <v>0</v>
      </c>
      <c r="BE660" s="79">
        <v>0</v>
      </c>
      <c r="BF660" s="77">
        <v>0</v>
      </c>
      <c r="BG660" s="344">
        <f t="shared" si="228"/>
        <v>6049690.6440895461</v>
      </c>
      <c r="BH660" s="187">
        <f t="shared" si="229"/>
        <v>69198051</v>
      </c>
      <c r="BJ660" s="50">
        <v>13459</v>
      </c>
      <c r="BK660" s="50" t="s">
        <v>3989</v>
      </c>
      <c r="BM660" s="50">
        <f t="shared" si="230"/>
        <v>0</v>
      </c>
    </row>
    <row r="661" spans="1:65" s="50" customFormat="1" ht="24" customHeight="1" x14ac:dyDescent="0.2">
      <c r="A661" s="181">
        <f t="shared" si="211"/>
        <v>2655495</v>
      </c>
      <c r="B661" s="296">
        <v>432</v>
      </c>
      <c r="C661" s="264">
        <v>206</v>
      </c>
      <c r="D661" s="297">
        <v>13460</v>
      </c>
      <c r="E661" s="241" t="s">
        <v>2076</v>
      </c>
      <c r="F661" s="242" t="s">
        <v>2077</v>
      </c>
      <c r="G661" s="285" t="s">
        <v>137</v>
      </c>
      <c r="H661" s="272" t="s">
        <v>983</v>
      </c>
      <c r="I661" s="292" t="s">
        <v>2866</v>
      </c>
      <c r="J661" s="64" t="s">
        <v>2078</v>
      </c>
      <c r="K661" s="64" t="s">
        <v>2079</v>
      </c>
      <c r="L661" s="64" t="s">
        <v>2384</v>
      </c>
      <c r="M661" s="290" t="s">
        <v>137</v>
      </c>
      <c r="N661" s="243" t="s">
        <v>2410</v>
      </c>
      <c r="O661" s="64"/>
      <c r="P661" s="89"/>
      <c r="Q661" s="243">
        <v>30</v>
      </c>
      <c r="R661" s="245">
        <v>120</v>
      </c>
      <c r="S661" s="245">
        <v>110</v>
      </c>
      <c r="T661" s="245">
        <v>29.33</v>
      </c>
      <c r="U661" s="89">
        <v>0</v>
      </c>
      <c r="V661" s="260">
        <v>12</v>
      </c>
      <c r="W661" s="98">
        <v>0</v>
      </c>
      <c r="X661" s="83">
        <v>0</v>
      </c>
      <c r="Y661" s="98">
        <v>1</v>
      </c>
      <c r="Z661" s="64">
        <v>1</v>
      </c>
      <c r="AA661" s="315">
        <v>885165</v>
      </c>
      <c r="AB661" s="315">
        <v>46667</v>
      </c>
      <c r="AC661" s="316">
        <f t="shared" si="212"/>
        <v>931832</v>
      </c>
      <c r="AD661" s="74">
        <v>4500000</v>
      </c>
      <c r="AE661" s="74">
        <v>6000000</v>
      </c>
      <c r="AF661" s="334">
        <f t="shared" si="213"/>
        <v>177895.19999999998</v>
      </c>
      <c r="AG661" s="112">
        <f t="shared" si="214"/>
        <v>26554950</v>
      </c>
      <c r="AH661" s="74">
        <f t="shared" si="215"/>
        <v>1400010</v>
      </c>
      <c r="AI661" s="74">
        <f t="shared" si="216"/>
        <v>21347423.999999996</v>
      </c>
      <c r="AJ661" s="74">
        <f t="shared" si="217"/>
        <v>2655495</v>
      </c>
      <c r="AK661" s="74">
        <f t="shared" si="218"/>
        <v>4500000</v>
      </c>
      <c r="AL661" s="74">
        <f t="shared" si="219"/>
        <v>6000000</v>
      </c>
      <c r="AM661" s="74">
        <f t="shared" si="220"/>
        <v>4892117.9999999991</v>
      </c>
      <c r="AN661" s="74">
        <f t="shared" si="221"/>
        <v>5217666.2159999991</v>
      </c>
      <c r="AO661" s="74">
        <f t="shared" si="222"/>
        <v>0</v>
      </c>
      <c r="AP661" s="74">
        <f t="shared" si="223"/>
        <v>2400000</v>
      </c>
      <c r="AQ661" s="74">
        <v>0</v>
      </c>
      <c r="AR661" s="74">
        <v>0</v>
      </c>
      <c r="AS661" s="74">
        <v>0</v>
      </c>
      <c r="AT661" s="79">
        <v>0</v>
      </c>
      <c r="AU661" s="81">
        <f t="shared" si="224"/>
        <v>74967663.216000006</v>
      </c>
      <c r="AV661" s="112">
        <f t="shared" si="225"/>
        <v>54350316.440880008</v>
      </c>
      <c r="AW661" s="74">
        <f t="shared" si="231"/>
        <v>72312168.215999991</v>
      </c>
      <c r="AX661" s="74">
        <f t="shared" si="226"/>
        <v>5061851.7751199994</v>
      </c>
      <c r="AY661" s="75">
        <f t="shared" si="227"/>
        <v>1435031.644088001</v>
      </c>
      <c r="AZ661" s="74">
        <v>0</v>
      </c>
      <c r="BA661" s="74">
        <v>0</v>
      </c>
      <c r="BB661" s="74">
        <v>0</v>
      </c>
      <c r="BC661" s="79">
        <v>0</v>
      </c>
      <c r="BD661" s="79">
        <v>0</v>
      </c>
      <c r="BE661" s="79">
        <v>0</v>
      </c>
      <c r="BF661" s="77">
        <v>0</v>
      </c>
      <c r="BG661" s="344">
        <f t="shared" si="228"/>
        <v>6496883.4192080004</v>
      </c>
      <c r="BH661" s="187">
        <f t="shared" si="229"/>
        <v>68470779</v>
      </c>
      <c r="BJ661" s="50">
        <v>13460</v>
      </c>
      <c r="BK661" s="50" t="s">
        <v>3990</v>
      </c>
      <c r="BM661" s="50">
        <f t="shared" si="230"/>
        <v>0</v>
      </c>
    </row>
    <row r="662" spans="1:65" s="50" customFormat="1" ht="24" customHeight="1" x14ac:dyDescent="0.2">
      <c r="A662" s="181">
        <f t="shared" si="211"/>
        <v>2655495</v>
      </c>
      <c r="B662" s="296">
        <v>425</v>
      </c>
      <c r="C662" s="264">
        <v>199</v>
      </c>
      <c r="D662" s="297">
        <v>13461</v>
      </c>
      <c r="E662" s="241" t="s">
        <v>131</v>
      </c>
      <c r="F662" s="242" t="s">
        <v>741</v>
      </c>
      <c r="G662" s="285" t="s">
        <v>137</v>
      </c>
      <c r="H662" s="272" t="s">
        <v>983</v>
      </c>
      <c r="I662" s="292" t="s">
        <v>2859</v>
      </c>
      <c r="J662" s="64" t="s">
        <v>2080</v>
      </c>
      <c r="K662" s="64" t="s">
        <v>2081</v>
      </c>
      <c r="L662" s="64" t="s">
        <v>2384</v>
      </c>
      <c r="M662" s="290" t="s">
        <v>137</v>
      </c>
      <c r="N662" s="243" t="s">
        <v>2410</v>
      </c>
      <c r="O662" s="64"/>
      <c r="P662" s="89"/>
      <c r="Q662" s="243">
        <v>30</v>
      </c>
      <c r="R662" s="245">
        <v>120</v>
      </c>
      <c r="S662" s="245">
        <v>110</v>
      </c>
      <c r="T662" s="245">
        <v>29.33</v>
      </c>
      <c r="U662" s="89">
        <v>0</v>
      </c>
      <c r="V662" s="260">
        <v>15</v>
      </c>
      <c r="W662" s="98">
        <v>0</v>
      </c>
      <c r="X662" s="83">
        <v>0</v>
      </c>
      <c r="Y662" s="98">
        <v>1</v>
      </c>
      <c r="Z662" s="64">
        <v>0</v>
      </c>
      <c r="AA662" s="315">
        <v>885165</v>
      </c>
      <c r="AB662" s="315">
        <v>0</v>
      </c>
      <c r="AC662" s="316">
        <f t="shared" si="212"/>
        <v>885165</v>
      </c>
      <c r="AD662" s="74">
        <v>4500000</v>
      </c>
      <c r="AE662" s="74">
        <v>6000000</v>
      </c>
      <c r="AF662" s="334">
        <f t="shared" si="213"/>
        <v>168986.04545454544</v>
      </c>
      <c r="AG662" s="112">
        <f t="shared" si="214"/>
        <v>26554950</v>
      </c>
      <c r="AH662" s="74">
        <f t="shared" si="215"/>
        <v>0</v>
      </c>
      <c r="AI662" s="74">
        <f t="shared" si="216"/>
        <v>20278325.454545453</v>
      </c>
      <c r="AJ662" s="74">
        <f t="shared" si="217"/>
        <v>0</v>
      </c>
      <c r="AK662" s="74">
        <f t="shared" si="218"/>
        <v>4500000</v>
      </c>
      <c r="AL662" s="74">
        <f t="shared" si="219"/>
        <v>6000000</v>
      </c>
      <c r="AM662" s="74">
        <f t="shared" si="220"/>
        <v>4647116.25</v>
      </c>
      <c r="AN662" s="74">
        <f t="shared" si="221"/>
        <v>4956360.7131818179</v>
      </c>
      <c r="AO662" s="74">
        <f t="shared" si="222"/>
        <v>0</v>
      </c>
      <c r="AP662" s="74">
        <f t="shared" si="223"/>
        <v>3000000</v>
      </c>
      <c r="AQ662" s="74">
        <v>0</v>
      </c>
      <c r="AR662" s="74">
        <v>0</v>
      </c>
      <c r="AS662" s="74">
        <v>0</v>
      </c>
      <c r="AT662" s="79">
        <v>0</v>
      </c>
      <c r="AU662" s="81">
        <f t="shared" si="224"/>
        <v>69936752.417727262</v>
      </c>
      <c r="AV662" s="112">
        <f t="shared" si="225"/>
        <v>51541179.748486355</v>
      </c>
      <c r="AW662" s="74">
        <f t="shared" si="231"/>
        <v>69936752.417727262</v>
      </c>
      <c r="AX662" s="74">
        <f t="shared" si="226"/>
        <v>4895572.6692409087</v>
      </c>
      <c r="AY662" s="75">
        <f t="shared" si="227"/>
        <v>1154117.9748486355</v>
      </c>
      <c r="AZ662" s="74">
        <v>0</v>
      </c>
      <c r="BA662" s="74">
        <v>0</v>
      </c>
      <c r="BB662" s="74">
        <v>0</v>
      </c>
      <c r="BC662" s="79">
        <v>0</v>
      </c>
      <c r="BD662" s="79">
        <v>0</v>
      </c>
      <c r="BE662" s="79">
        <v>0</v>
      </c>
      <c r="BF662" s="77">
        <v>0</v>
      </c>
      <c r="BG662" s="344">
        <f t="shared" si="228"/>
        <v>6049690.6440895442</v>
      </c>
      <c r="BH662" s="187">
        <f t="shared" si="229"/>
        <v>63887061</v>
      </c>
      <c r="BJ662" s="50">
        <v>13461</v>
      </c>
      <c r="BK662" s="50" t="s">
        <v>3991</v>
      </c>
      <c r="BM662" s="50">
        <f t="shared" si="230"/>
        <v>0</v>
      </c>
    </row>
    <row r="663" spans="1:65" s="50" customFormat="1" ht="24" customHeight="1" x14ac:dyDescent="0.2">
      <c r="A663" s="181">
        <f t="shared" si="211"/>
        <v>2655495</v>
      </c>
      <c r="B663" s="296">
        <v>403</v>
      </c>
      <c r="C663" s="264">
        <v>177</v>
      </c>
      <c r="D663" s="297">
        <v>13462</v>
      </c>
      <c r="E663" s="241" t="s">
        <v>248</v>
      </c>
      <c r="F663" s="242" t="s">
        <v>2082</v>
      </c>
      <c r="G663" s="285" t="s">
        <v>137</v>
      </c>
      <c r="H663" s="272" t="s">
        <v>983</v>
      </c>
      <c r="I663" s="292" t="s">
        <v>2837</v>
      </c>
      <c r="J663" s="64" t="s">
        <v>2083</v>
      </c>
      <c r="K663" s="64" t="s">
        <v>2084</v>
      </c>
      <c r="L663" s="64" t="s">
        <v>2384</v>
      </c>
      <c r="M663" s="290" t="s">
        <v>137</v>
      </c>
      <c r="N663" s="243" t="s">
        <v>2410</v>
      </c>
      <c r="O663" s="64"/>
      <c r="P663" s="89"/>
      <c r="Q663" s="243">
        <v>30</v>
      </c>
      <c r="R663" s="245">
        <v>120</v>
      </c>
      <c r="S663" s="245">
        <v>110</v>
      </c>
      <c r="T663" s="245">
        <v>29.33</v>
      </c>
      <c r="U663" s="89">
        <v>0</v>
      </c>
      <c r="V663" s="260">
        <v>24</v>
      </c>
      <c r="W663" s="98">
        <v>0</v>
      </c>
      <c r="X663" s="83">
        <v>0</v>
      </c>
      <c r="Y663" s="98">
        <v>1</v>
      </c>
      <c r="Z663" s="64">
        <v>0</v>
      </c>
      <c r="AA663" s="315">
        <v>885165</v>
      </c>
      <c r="AB663" s="315">
        <v>46667</v>
      </c>
      <c r="AC663" s="316">
        <f t="shared" si="212"/>
        <v>931832</v>
      </c>
      <c r="AD663" s="74">
        <v>4500000</v>
      </c>
      <c r="AE663" s="74">
        <v>6000000</v>
      </c>
      <c r="AF663" s="334">
        <f t="shared" si="213"/>
        <v>177895.19999999998</v>
      </c>
      <c r="AG663" s="112">
        <f t="shared" si="214"/>
        <v>26554950</v>
      </c>
      <c r="AH663" s="74">
        <f t="shared" si="215"/>
        <v>1400010</v>
      </c>
      <c r="AI663" s="74">
        <f t="shared" si="216"/>
        <v>21347423.999999996</v>
      </c>
      <c r="AJ663" s="74">
        <f t="shared" si="217"/>
        <v>0</v>
      </c>
      <c r="AK663" s="74">
        <f t="shared" si="218"/>
        <v>4500000</v>
      </c>
      <c r="AL663" s="74">
        <f t="shared" si="219"/>
        <v>6000000</v>
      </c>
      <c r="AM663" s="74">
        <f t="shared" si="220"/>
        <v>4892117.9999999991</v>
      </c>
      <c r="AN663" s="74">
        <f t="shared" si="221"/>
        <v>5217666.2159999991</v>
      </c>
      <c r="AO663" s="74">
        <f t="shared" si="222"/>
        <v>0</v>
      </c>
      <c r="AP663" s="74">
        <f t="shared" si="223"/>
        <v>4800000</v>
      </c>
      <c r="AQ663" s="74">
        <v>0</v>
      </c>
      <c r="AR663" s="74">
        <v>0</v>
      </c>
      <c r="AS663" s="74">
        <v>0</v>
      </c>
      <c r="AT663" s="79">
        <v>0</v>
      </c>
      <c r="AU663" s="81">
        <f t="shared" si="224"/>
        <v>74712168.216000006</v>
      </c>
      <c r="AV663" s="112">
        <f t="shared" si="225"/>
        <v>54182316.440880008</v>
      </c>
      <c r="AW663" s="74">
        <f t="shared" si="231"/>
        <v>74712168.215999991</v>
      </c>
      <c r="AX663" s="74">
        <f t="shared" si="226"/>
        <v>5229851.7751199994</v>
      </c>
      <c r="AY663" s="75">
        <f t="shared" si="227"/>
        <v>1418231.644088001</v>
      </c>
      <c r="AZ663" s="74">
        <v>0</v>
      </c>
      <c r="BA663" s="74">
        <v>0</v>
      </c>
      <c r="BB663" s="74">
        <v>0</v>
      </c>
      <c r="BC663" s="79">
        <v>0</v>
      </c>
      <c r="BD663" s="79">
        <v>0</v>
      </c>
      <c r="BE663" s="79">
        <v>0</v>
      </c>
      <c r="BF663" s="77">
        <v>0</v>
      </c>
      <c r="BG663" s="344">
        <f t="shared" si="228"/>
        <v>6648083.4192080004</v>
      </c>
      <c r="BH663" s="187">
        <f t="shared" si="229"/>
        <v>68064084</v>
      </c>
      <c r="BJ663" s="50">
        <v>13462</v>
      </c>
      <c r="BK663" s="50" t="s">
        <v>3992</v>
      </c>
      <c r="BM663" s="50">
        <f t="shared" si="230"/>
        <v>0</v>
      </c>
    </row>
    <row r="664" spans="1:65" s="50" customFormat="1" ht="24" customHeight="1" x14ac:dyDescent="0.2">
      <c r="A664" s="181">
        <f t="shared" si="211"/>
        <v>2655495</v>
      </c>
      <c r="B664" s="296">
        <v>394</v>
      </c>
      <c r="C664" s="264">
        <v>168</v>
      </c>
      <c r="D664" s="297">
        <v>13463</v>
      </c>
      <c r="E664" s="241" t="s">
        <v>115</v>
      </c>
      <c r="F664" s="242" t="s">
        <v>2085</v>
      </c>
      <c r="G664" s="285" t="s">
        <v>137</v>
      </c>
      <c r="H664" s="272" t="s">
        <v>983</v>
      </c>
      <c r="I664" s="292" t="s">
        <v>2828</v>
      </c>
      <c r="J664" s="64" t="s">
        <v>2086</v>
      </c>
      <c r="K664" s="64" t="s">
        <v>2087</v>
      </c>
      <c r="L664" s="64" t="s">
        <v>2384</v>
      </c>
      <c r="M664" s="290" t="s">
        <v>137</v>
      </c>
      <c r="N664" s="98"/>
      <c r="O664" s="245" t="s">
        <v>2410</v>
      </c>
      <c r="P664" s="89"/>
      <c r="Q664" s="243">
        <v>30</v>
      </c>
      <c r="R664" s="245">
        <v>90</v>
      </c>
      <c r="S664" s="245">
        <v>0</v>
      </c>
      <c r="T664" s="245">
        <v>0</v>
      </c>
      <c r="U664" s="89">
        <v>0</v>
      </c>
      <c r="V664" s="260">
        <v>20</v>
      </c>
      <c r="W664" s="98">
        <v>0</v>
      </c>
      <c r="X664" s="83">
        <v>0</v>
      </c>
      <c r="Y664" s="98">
        <v>0</v>
      </c>
      <c r="Z664" s="64">
        <v>0</v>
      </c>
      <c r="AA664" s="315">
        <v>885165</v>
      </c>
      <c r="AB664" s="315">
        <v>46667</v>
      </c>
      <c r="AC664" s="316">
        <f t="shared" si="212"/>
        <v>931832</v>
      </c>
      <c r="AD664" s="74">
        <v>4500000</v>
      </c>
      <c r="AE664" s="74">
        <v>6000000</v>
      </c>
      <c r="AF664" s="334">
        <f t="shared" si="213"/>
        <v>177895.19999999998</v>
      </c>
      <c r="AG664" s="112">
        <f t="shared" si="214"/>
        <v>26554950</v>
      </c>
      <c r="AH664" s="74">
        <f t="shared" si="215"/>
        <v>1400010</v>
      </c>
      <c r="AI664" s="74">
        <f t="shared" si="216"/>
        <v>16010567.999999998</v>
      </c>
      <c r="AJ664" s="74">
        <f t="shared" si="217"/>
        <v>0</v>
      </c>
      <c r="AK664" s="74">
        <f t="shared" si="218"/>
        <v>4500000</v>
      </c>
      <c r="AL664" s="74">
        <f t="shared" si="219"/>
        <v>6000000</v>
      </c>
      <c r="AM664" s="74">
        <f t="shared" si="220"/>
        <v>0</v>
      </c>
      <c r="AN664" s="74">
        <f t="shared" si="221"/>
        <v>0</v>
      </c>
      <c r="AO664" s="74">
        <f t="shared" si="222"/>
        <v>0</v>
      </c>
      <c r="AP664" s="74">
        <f t="shared" si="223"/>
        <v>4000000</v>
      </c>
      <c r="AQ664" s="74">
        <v>0</v>
      </c>
      <c r="AR664" s="74">
        <v>0</v>
      </c>
      <c r="AS664" s="74">
        <v>0</v>
      </c>
      <c r="AT664" s="79">
        <v>0</v>
      </c>
      <c r="AU664" s="81">
        <f t="shared" si="224"/>
        <v>58465528</v>
      </c>
      <c r="AV664" s="112">
        <f t="shared" si="225"/>
        <v>39872941.039999999</v>
      </c>
      <c r="AW664" s="74">
        <f t="shared" si="231"/>
        <v>58465528</v>
      </c>
      <c r="AX664" s="74">
        <f t="shared" si="226"/>
        <v>4092586.9600000004</v>
      </c>
      <c r="AY664" s="75">
        <f t="shared" si="227"/>
        <v>0</v>
      </c>
      <c r="AZ664" s="74">
        <v>0</v>
      </c>
      <c r="BA664" s="74">
        <v>0</v>
      </c>
      <c r="BB664" s="74">
        <v>0</v>
      </c>
      <c r="BC664" s="79">
        <v>0</v>
      </c>
      <c r="BD664" s="79">
        <v>0</v>
      </c>
      <c r="BE664" s="79">
        <v>0</v>
      </c>
      <c r="BF664" s="77">
        <v>0</v>
      </c>
      <c r="BG664" s="344">
        <f t="shared" si="228"/>
        <v>4092586.9600000004</v>
      </c>
      <c r="BH664" s="187">
        <f t="shared" si="229"/>
        <v>54372941</v>
      </c>
      <c r="BJ664" s="50">
        <v>13463</v>
      </c>
      <c r="BK664" s="50" t="s">
        <v>3993</v>
      </c>
      <c r="BM664" s="50">
        <f t="shared" si="230"/>
        <v>0</v>
      </c>
    </row>
    <row r="665" spans="1:65" s="50" customFormat="1" ht="24" customHeight="1" x14ac:dyDescent="0.2">
      <c r="A665" s="181">
        <f t="shared" si="211"/>
        <v>2655495</v>
      </c>
      <c r="B665" s="296">
        <v>407</v>
      </c>
      <c r="C665" s="264">
        <v>181</v>
      </c>
      <c r="D665" s="297">
        <v>13464</v>
      </c>
      <c r="E665" s="241" t="s">
        <v>85</v>
      </c>
      <c r="F665" s="242" t="s">
        <v>477</v>
      </c>
      <c r="G665" s="285" t="s">
        <v>137</v>
      </c>
      <c r="H665" s="272" t="s">
        <v>983</v>
      </c>
      <c r="I665" s="292" t="s">
        <v>2841</v>
      </c>
      <c r="J665" s="64" t="s">
        <v>2088</v>
      </c>
      <c r="K665" s="64" t="s">
        <v>2089</v>
      </c>
      <c r="L665" s="64" t="s">
        <v>2384</v>
      </c>
      <c r="M665" s="290" t="s">
        <v>137</v>
      </c>
      <c r="N665" s="243" t="s">
        <v>2410</v>
      </c>
      <c r="O665" s="64"/>
      <c r="P665" s="89"/>
      <c r="Q665" s="243">
        <v>30</v>
      </c>
      <c r="R665" s="245">
        <v>120</v>
      </c>
      <c r="S665" s="245">
        <v>110</v>
      </c>
      <c r="T665" s="245">
        <v>29.33</v>
      </c>
      <c r="U665" s="89">
        <v>0</v>
      </c>
      <c r="V665" s="260">
        <v>15</v>
      </c>
      <c r="W665" s="98">
        <v>0</v>
      </c>
      <c r="X665" s="83">
        <v>0</v>
      </c>
      <c r="Y665" s="98">
        <v>0</v>
      </c>
      <c r="Z665" s="64">
        <v>0</v>
      </c>
      <c r="AA665" s="315">
        <v>885165</v>
      </c>
      <c r="AB665" s="315">
        <v>46667</v>
      </c>
      <c r="AC665" s="316">
        <f t="shared" si="212"/>
        <v>931832</v>
      </c>
      <c r="AD665" s="74">
        <v>4500000</v>
      </c>
      <c r="AE665" s="74">
        <v>6000000</v>
      </c>
      <c r="AF665" s="334">
        <f t="shared" si="213"/>
        <v>177895.19999999998</v>
      </c>
      <c r="AG665" s="112">
        <f t="shared" si="214"/>
        <v>26554950</v>
      </c>
      <c r="AH665" s="74">
        <f t="shared" si="215"/>
        <v>1400010</v>
      </c>
      <c r="AI665" s="74">
        <f t="shared" si="216"/>
        <v>21347423.999999996</v>
      </c>
      <c r="AJ665" s="74">
        <f t="shared" si="217"/>
        <v>0</v>
      </c>
      <c r="AK665" s="74">
        <f t="shared" si="218"/>
        <v>4500000</v>
      </c>
      <c r="AL665" s="74">
        <f t="shared" si="219"/>
        <v>6000000</v>
      </c>
      <c r="AM665" s="74">
        <f t="shared" si="220"/>
        <v>4892117.9999999991</v>
      </c>
      <c r="AN665" s="74">
        <f t="shared" si="221"/>
        <v>5217666.2159999991</v>
      </c>
      <c r="AO665" s="74">
        <f t="shared" si="222"/>
        <v>0</v>
      </c>
      <c r="AP665" s="74">
        <f t="shared" si="223"/>
        <v>3000000</v>
      </c>
      <c r="AQ665" s="74">
        <v>0</v>
      </c>
      <c r="AR665" s="74">
        <v>0</v>
      </c>
      <c r="AS665" s="74">
        <v>0</v>
      </c>
      <c r="AT665" s="79">
        <v>0</v>
      </c>
      <c r="AU665" s="81">
        <f t="shared" si="224"/>
        <v>72912168.216000006</v>
      </c>
      <c r="AV665" s="112">
        <f t="shared" si="225"/>
        <v>54308316.440880008</v>
      </c>
      <c r="AW665" s="74">
        <f t="shared" si="231"/>
        <v>72912168.215999991</v>
      </c>
      <c r="AX665" s="74">
        <f t="shared" si="226"/>
        <v>5103851.7751199994</v>
      </c>
      <c r="AY665" s="75">
        <f t="shared" si="227"/>
        <v>1430831.644088001</v>
      </c>
      <c r="AZ665" s="74">
        <v>0</v>
      </c>
      <c r="BA665" s="74">
        <v>0</v>
      </c>
      <c r="BB665" s="74">
        <v>0</v>
      </c>
      <c r="BC665" s="79">
        <v>0</v>
      </c>
      <c r="BD665" s="79">
        <v>0</v>
      </c>
      <c r="BE665" s="79">
        <v>0</v>
      </c>
      <c r="BF665" s="77">
        <v>0</v>
      </c>
      <c r="BG665" s="344">
        <f t="shared" si="228"/>
        <v>6534683.4192080004</v>
      </c>
      <c r="BH665" s="187">
        <f t="shared" si="229"/>
        <v>66377484</v>
      </c>
      <c r="BJ665" s="50">
        <v>13464</v>
      </c>
      <c r="BK665" s="50" t="s">
        <v>3994</v>
      </c>
      <c r="BM665" s="50">
        <f t="shared" si="230"/>
        <v>0</v>
      </c>
    </row>
    <row r="666" spans="1:65" s="50" customFormat="1" ht="24" customHeight="1" x14ac:dyDescent="0.2">
      <c r="A666" s="181">
        <f t="shared" si="211"/>
        <v>2655495</v>
      </c>
      <c r="B666" s="296">
        <v>434</v>
      </c>
      <c r="C666" s="264">
        <v>208</v>
      </c>
      <c r="D666" s="297">
        <v>13465</v>
      </c>
      <c r="E666" s="241" t="s">
        <v>99</v>
      </c>
      <c r="F666" s="242" t="s">
        <v>2090</v>
      </c>
      <c r="G666" s="285" t="s">
        <v>137</v>
      </c>
      <c r="H666" s="272" t="s">
        <v>983</v>
      </c>
      <c r="I666" s="427" t="s">
        <v>2868</v>
      </c>
      <c r="J666" s="64" t="s">
        <v>2091</v>
      </c>
      <c r="K666" s="64" t="s">
        <v>2092</v>
      </c>
      <c r="L666" s="64" t="s">
        <v>2384</v>
      </c>
      <c r="M666" s="290" t="s">
        <v>137</v>
      </c>
      <c r="N666" s="243" t="s">
        <v>2410</v>
      </c>
      <c r="O666" s="64"/>
      <c r="P666" s="89"/>
      <c r="Q666" s="243">
        <v>30</v>
      </c>
      <c r="R666" s="245">
        <v>120</v>
      </c>
      <c r="S666" s="245">
        <v>110</v>
      </c>
      <c r="T666" s="245">
        <v>29.33</v>
      </c>
      <c r="U666" s="89">
        <v>0</v>
      </c>
      <c r="V666" s="260">
        <v>15</v>
      </c>
      <c r="W666" s="98">
        <v>0</v>
      </c>
      <c r="X666" s="83">
        <v>0</v>
      </c>
      <c r="Y666" s="98">
        <v>0</v>
      </c>
      <c r="Z666" s="64">
        <v>0</v>
      </c>
      <c r="AA666" s="315">
        <v>885165</v>
      </c>
      <c r="AB666" s="315">
        <v>0</v>
      </c>
      <c r="AC666" s="316">
        <f t="shared" si="212"/>
        <v>885165</v>
      </c>
      <c r="AD666" s="74">
        <v>4500000</v>
      </c>
      <c r="AE666" s="74">
        <v>6000000</v>
      </c>
      <c r="AF666" s="334">
        <f t="shared" si="213"/>
        <v>168986.04545454544</v>
      </c>
      <c r="AG666" s="112">
        <f t="shared" si="214"/>
        <v>26554950</v>
      </c>
      <c r="AH666" s="74">
        <f t="shared" si="215"/>
        <v>0</v>
      </c>
      <c r="AI666" s="74">
        <f t="shared" si="216"/>
        <v>20278325.454545453</v>
      </c>
      <c r="AJ666" s="74">
        <f t="shared" si="217"/>
        <v>0</v>
      </c>
      <c r="AK666" s="74">
        <f t="shared" si="218"/>
        <v>4500000</v>
      </c>
      <c r="AL666" s="74">
        <f t="shared" si="219"/>
        <v>6000000</v>
      </c>
      <c r="AM666" s="74">
        <f t="shared" si="220"/>
        <v>4647116.25</v>
      </c>
      <c r="AN666" s="74">
        <f t="shared" si="221"/>
        <v>4956360.7131818179</v>
      </c>
      <c r="AO666" s="74">
        <f t="shared" si="222"/>
        <v>0</v>
      </c>
      <c r="AP666" s="74">
        <f t="shared" si="223"/>
        <v>3000000</v>
      </c>
      <c r="AQ666" s="74">
        <v>0</v>
      </c>
      <c r="AR666" s="74">
        <v>0</v>
      </c>
      <c r="AS666" s="74">
        <v>0</v>
      </c>
      <c r="AT666" s="79">
        <v>0</v>
      </c>
      <c r="AU666" s="81">
        <f t="shared" si="224"/>
        <v>69936752.417727262</v>
      </c>
      <c r="AV666" s="112">
        <f t="shared" si="225"/>
        <v>51541179.748486355</v>
      </c>
      <c r="AW666" s="74">
        <f t="shared" si="231"/>
        <v>69936752.417727262</v>
      </c>
      <c r="AX666" s="74">
        <f t="shared" si="226"/>
        <v>4895572.6692409087</v>
      </c>
      <c r="AY666" s="75">
        <f t="shared" si="227"/>
        <v>1154117.9748486355</v>
      </c>
      <c r="AZ666" s="74">
        <v>0</v>
      </c>
      <c r="BA666" s="74">
        <v>0</v>
      </c>
      <c r="BB666" s="74">
        <v>0</v>
      </c>
      <c r="BC666" s="79">
        <v>0</v>
      </c>
      <c r="BD666" s="79">
        <v>0</v>
      </c>
      <c r="BE666" s="79">
        <v>0</v>
      </c>
      <c r="BF666" s="77">
        <v>0</v>
      </c>
      <c r="BG666" s="344">
        <f t="shared" si="228"/>
        <v>6049690.6440895442</v>
      </c>
      <c r="BH666" s="187">
        <f t="shared" si="229"/>
        <v>63887061</v>
      </c>
      <c r="BJ666" s="50">
        <v>13465</v>
      </c>
      <c r="BK666" s="50" t="s">
        <v>3995</v>
      </c>
      <c r="BM666" s="50">
        <f t="shared" si="230"/>
        <v>0</v>
      </c>
    </row>
    <row r="667" spans="1:65" s="50" customFormat="1" ht="24" customHeight="1" x14ac:dyDescent="0.2">
      <c r="A667" s="181">
        <f t="shared" si="211"/>
        <v>2655495</v>
      </c>
      <c r="B667" s="296">
        <v>75</v>
      </c>
      <c r="C667" s="264">
        <v>75</v>
      </c>
      <c r="D667" s="297">
        <v>13466</v>
      </c>
      <c r="E667" s="251" t="s">
        <v>248</v>
      </c>
      <c r="F667" s="252" t="s">
        <v>414</v>
      </c>
      <c r="G667" s="251" t="s">
        <v>87</v>
      </c>
      <c r="H667" s="272" t="s">
        <v>983</v>
      </c>
      <c r="I667" s="292" t="s">
        <v>2528</v>
      </c>
      <c r="J667" s="64" t="s">
        <v>2093</v>
      </c>
      <c r="K667" s="64"/>
      <c r="L667" s="64" t="s">
        <v>2384</v>
      </c>
      <c r="M667" s="290" t="s">
        <v>2380</v>
      </c>
      <c r="N667" s="98"/>
      <c r="O667" s="64"/>
      <c r="P667" s="89"/>
      <c r="Q667" s="253">
        <v>30</v>
      </c>
      <c r="R667" s="254">
        <v>120</v>
      </c>
      <c r="S667" s="64">
        <v>0</v>
      </c>
      <c r="T667" s="64">
        <v>0</v>
      </c>
      <c r="U667" s="89">
        <v>0</v>
      </c>
      <c r="V667" s="258">
        <v>23</v>
      </c>
      <c r="W667" s="98">
        <v>0</v>
      </c>
      <c r="X667" s="83">
        <v>0</v>
      </c>
      <c r="Y667" s="98">
        <v>0</v>
      </c>
      <c r="Z667" s="64">
        <v>0</v>
      </c>
      <c r="AA667" s="323">
        <v>1477052</v>
      </c>
      <c r="AB667" s="323">
        <v>46667</v>
      </c>
      <c r="AC667" s="324">
        <f t="shared" si="212"/>
        <v>1523719</v>
      </c>
      <c r="AD667" s="74">
        <v>4500000</v>
      </c>
      <c r="AE667" s="74">
        <v>6000000</v>
      </c>
      <c r="AF667" s="334">
        <f t="shared" si="213"/>
        <v>290891.80909090908</v>
      </c>
      <c r="AG667" s="112">
        <f t="shared" si="214"/>
        <v>44311560</v>
      </c>
      <c r="AH667" s="74">
        <f t="shared" si="215"/>
        <v>1400010</v>
      </c>
      <c r="AI667" s="74">
        <f t="shared" si="216"/>
        <v>34907017.090909094</v>
      </c>
      <c r="AJ667" s="74">
        <f t="shared" si="217"/>
        <v>0</v>
      </c>
      <c r="AK667" s="74">
        <f t="shared" si="218"/>
        <v>4500000</v>
      </c>
      <c r="AL667" s="74">
        <f t="shared" si="219"/>
        <v>6000000</v>
      </c>
      <c r="AM667" s="74">
        <f t="shared" si="220"/>
        <v>0</v>
      </c>
      <c r="AN667" s="74">
        <f t="shared" si="221"/>
        <v>0</v>
      </c>
      <c r="AO667" s="74">
        <f t="shared" si="222"/>
        <v>0</v>
      </c>
      <c r="AP667" s="74">
        <f t="shared" si="223"/>
        <v>4600000</v>
      </c>
      <c r="AQ667" s="74">
        <v>0</v>
      </c>
      <c r="AR667" s="74">
        <v>0</v>
      </c>
      <c r="AS667" s="74">
        <v>0</v>
      </c>
      <c r="AT667" s="79">
        <v>0</v>
      </c>
      <c r="AU667" s="81">
        <f t="shared" si="224"/>
        <v>95718587.090909094</v>
      </c>
      <c r="AV667" s="112">
        <f t="shared" si="225"/>
        <v>73918285.99454546</v>
      </c>
      <c r="AW667" s="74">
        <f t="shared" si="231"/>
        <v>95718587.090909094</v>
      </c>
      <c r="AX667" s="74">
        <f t="shared" si="226"/>
        <v>6700301.0963636376</v>
      </c>
      <c r="AY667" s="75">
        <f t="shared" si="227"/>
        <v>3391828.5994545463</v>
      </c>
      <c r="AZ667" s="74">
        <v>0</v>
      </c>
      <c r="BA667" s="74">
        <v>0</v>
      </c>
      <c r="BB667" s="74">
        <v>0</v>
      </c>
      <c r="BC667" s="79">
        <v>0</v>
      </c>
      <c r="BD667" s="79">
        <v>0</v>
      </c>
      <c r="BE667" s="79">
        <v>0</v>
      </c>
      <c r="BF667" s="77">
        <v>0</v>
      </c>
      <c r="BG667" s="344">
        <f t="shared" si="228"/>
        <v>10092129.695818184</v>
      </c>
      <c r="BH667" s="187">
        <f t="shared" si="229"/>
        <v>85626457</v>
      </c>
      <c r="BJ667" s="50">
        <v>13466</v>
      </c>
      <c r="BK667" s="50" t="s">
        <v>3996</v>
      </c>
      <c r="BM667" s="50">
        <f t="shared" si="230"/>
        <v>0</v>
      </c>
    </row>
    <row r="668" spans="1:65" s="50" customFormat="1" ht="24" customHeight="1" x14ac:dyDescent="0.2">
      <c r="A668" s="181">
        <f t="shared" si="211"/>
        <v>2655495</v>
      </c>
      <c r="B668" s="296">
        <v>385</v>
      </c>
      <c r="C668" s="264">
        <v>159</v>
      </c>
      <c r="D668" s="297">
        <v>13467</v>
      </c>
      <c r="E668" s="241" t="s">
        <v>1027</v>
      </c>
      <c r="F668" s="242" t="s">
        <v>2094</v>
      </c>
      <c r="G668" s="285" t="s">
        <v>137</v>
      </c>
      <c r="H668" s="272" t="s">
        <v>983</v>
      </c>
      <c r="I668" s="292" t="s">
        <v>2819</v>
      </c>
      <c r="J668" s="67" t="s">
        <v>2095</v>
      </c>
      <c r="K668" s="64" t="s">
        <v>2096</v>
      </c>
      <c r="L668" s="64" t="s">
        <v>2384</v>
      </c>
      <c r="M668" s="290" t="s">
        <v>137</v>
      </c>
      <c r="N668" s="243" t="s">
        <v>2410</v>
      </c>
      <c r="O668" s="64"/>
      <c r="P668" s="89"/>
      <c r="Q668" s="243">
        <v>30</v>
      </c>
      <c r="R668" s="245">
        <v>120</v>
      </c>
      <c r="S668" s="245">
        <v>110</v>
      </c>
      <c r="T668" s="245">
        <v>29.33</v>
      </c>
      <c r="U668" s="89">
        <v>0</v>
      </c>
      <c r="V668" s="260">
        <v>15</v>
      </c>
      <c r="W668" s="98">
        <v>0</v>
      </c>
      <c r="X668" s="83">
        <v>0</v>
      </c>
      <c r="Y668" s="98">
        <v>1</v>
      </c>
      <c r="Z668" s="64">
        <v>1</v>
      </c>
      <c r="AA668" s="315">
        <v>885165</v>
      </c>
      <c r="AB668" s="315">
        <v>46667</v>
      </c>
      <c r="AC668" s="316">
        <f t="shared" si="212"/>
        <v>931832</v>
      </c>
      <c r="AD668" s="74">
        <v>4500000</v>
      </c>
      <c r="AE668" s="74">
        <v>6000000</v>
      </c>
      <c r="AF668" s="334">
        <f t="shared" si="213"/>
        <v>177895.19999999998</v>
      </c>
      <c r="AG668" s="112">
        <f t="shared" si="214"/>
        <v>26554950</v>
      </c>
      <c r="AH668" s="74">
        <f t="shared" si="215"/>
        <v>1400010</v>
      </c>
      <c r="AI668" s="74">
        <f t="shared" si="216"/>
        <v>21347423.999999996</v>
      </c>
      <c r="AJ668" s="74">
        <f t="shared" si="217"/>
        <v>2655495</v>
      </c>
      <c r="AK668" s="74">
        <f t="shared" si="218"/>
        <v>4500000</v>
      </c>
      <c r="AL668" s="74">
        <f t="shared" si="219"/>
        <v>6000000</v>
      </c>
      <c r="AM668" s="74">
        <f t="shared" si="220"/>
        <v>4892117.9999999991</v>
      </c>
      <c r="AN668" s="74">
        <f t="shared" si="221"/>
        <v>5217666.2159999991</v>
      </c>
      <c r="AO668" s="74">
        <f t="shared" si="222"/>
        <v>0</v>
      </c>
      <c r="AP668" s="74">
        <f t="shared" si="223"/>
        <v>3000000</v>
      </c>
      <c r="AQ668" s="74">
        <v>0</v>
      </c>
      <c r="AR668" s="74">
        <v>0</v>
      </c>
      <c r="AS668" s="74">
        <v>0</v>
      </c>
      <c r="AT668" s="79">
        <v>0</v>
      </c>
      <c r="AU668" s="81">
        <f t="shared" si="224"/>
        <v>75567663.216000006</v>
      </c>
      <c r="AV668" s="112">
        <f t="shared" si="225"/>
        <v>54308316.440880008</v>
      </c>
      <c r="AW668" s="74">
        <f t="shared" si="231"/>
        <v>72912168.215999991</v>
      </c>
      <c r="AX668" s="74">
        <f t="shared" si="226"/>
        <v>5103851.7751199994</v>
      </c>
      <c r="AY668" s="75">
        <f t="shared" si="227"/>
        <v>1430831.644088001</v>
      </c>
      <c r="AZ668" s="74">
        <v>0</v>
      </c>
      <c r="BA668" s="74">
        <v>0</v>
      </c>
      <c r="BB668" s="74">
        <v>0</v>
      </c>
      <c r="BC668" s="79">
        <v>0</v>
      </c>
      <c r="BD668" s="79">
        <v>0</v>
      </c>
      <c r="BE668" s="79">
        <v>0</v>
      </c>
      <c r="BF668" s="77">
        <v>0</v>
      </c>
      <c r="BG668" s="344">
        <f t="shared" si="228"/>
        <v>6534683.4192080004</v>
      </c>
      <c r="BH668" s="187">
        <f t="shared" si="229"/>
        <v>69032979</v>
      </c>
      <c r="BJ668" s="50">
        <v>13467</v>
      </c>
      <c r="BK668" s="50" t="s">
        <v>3997</v>
      </c>
      <c r="BM668" s="50">
        <f t="shared" si="230"/>
        <v>0</v>
      </c>
    </row>
    <row r="669" spans="1:65" s="50" customFormat="1" ht="24" customHeight="1" x14ac:dyDescent="0.2">
      <c r="A669" s="181">
        <f t="shared" si="211"/>
        <v>2655495</v>
      </c>
      <c r="B669" s="296">
        <v>424</v>
      </c>
      <c r="C669" s="264">
        <v>198</v>
      </c>
      <c r="D669" s="297">
        <v>13468</v>
      </c>
      <c r="E669" s="241" t="s">
        <v>410</v>
      </c>
      <c r="F669" s="242" t="s">
        <v>2097</v>
      </c>
      <c r="G669" s="285" t="s">
        <v>137</v>
      </c>
      <c r="H669" s="272" t="s">
        <v>983</v>
      </c>
      <c r="I669" s="292" t="s">
        <v>2858</v>
      </c>
      <c r="J669" s="64" t="s">
        <v>2098</v>
      </c>
      <c r="K669" s="64" t="s">
        <v>2099</v>
      </c>
      <c r="L669" s="64" t="s">
        <v>2384</v>
      </c>
      <c r="M669" s="290" t="s">
        <v>137</v>
      </c>
      <c r="N669" s="243" t="s">
        <v>2410</v>
      </c>
      <c r="O669" s="64"/>
      <c r="P669" s="89"/>
      <c r="Q669" s="243">
        <v>30</v>
      </c>
      <c r="R669" s="245">
        <v>120</v>
      </c>
      <c r="S669" s="245">
        <v>110</v>
      </c>
      <c r="T669" s="245">
        <v>29.33</v>
      </c>
      <c r="U669" s="89">
        <v>0</v>
      </c>
      <c r="V669" s="260">
        <v>15</v>
      </c>
      <c r="W669" s="98">
        <v>0</v>
      </c>
      <c r="X669" s="83">
        <v>0</v>
      </c>
      <c r="Y669" s="98">
        <v>0</v>
      </c>
      <c r="Z669" s="64">
        <v>0</v>
      </c>
      <c r="AA669" s="315">
        <v>885165</v>
      </c>
      <c r="AB669" s="315">
        <v>0</v>
      </c>
      <c r="AC669" s="316">
        <f t="shared" si="212"/>
        <v>885165</v>
      </c>
      <c r="AD669" s="74">
        <v>4500000</v>
      </c>
      <c r="AE669" s="74">
        <v>6000000</v>
      </c>
      <c r="AF669" s="334">
        <f t="shared" si="213"/>
        <v>168986.04545454544</v>
      </c>
      <c r="AG669" s="112">
        <f t="shared" si="214"/>
        <v>26554950</v>
      </c>
      <c r="AH669" s="74">
        <f t="shared" si="215"/>
        <v>0</v>
      </c>
      <c r="AI669" s="74">
        <f t="shared" si="216"/>
        <v>20278325.454545453</v>
      </c>
      <c r="AJ669" s="74">
        <f t="shared" si="217"/>
        <v>0</v>
      </c>
      <c r="AK669" s="74">
        <f t="shared" si="218"/>
        <v>4500000</v>
      </c>
      <c r="AL669" s="74">
        <f t="shared" si="219"/>
        <v>6000000</v>
      </c>
      <c r="AM669" s="74">
        <f t="shared" si="220"/>
        <v>4647116.25</v>
      </c>
      <c r="AN669" s="74">
        <f t="shared" si="221"/>
        <v>4956360.7131818179</v>
      </c>
      <c r="AO669" s="74">
        <f t="shared" si="222"/>
        <v>0</v>
      </c>
      <c r="AP669" s="74">
        <f t="shared" si="223"/>
        <v>3000000</v>
      </c>
      <c r="AQ669" s="74">
        <v>0</v>
      </c>
      <c r="AR669" s="74">
        <v>0</v>
      </c>
      <c r="AS669" s="74">
        <v>0</v>
      </c>
      <c r="AT669" s="79">
        <v>0</v>
      </c>
      <c r="AU669" s="81">
        <f t="shared" si="224"/>
        <v>69936752.417727262</v>
      </c>
      <c r="AV669" s="112">
        <f t="shared" si="225"/>
        <v>51541179.748486355</v>
      </c>
      <c r="AW669" s="74">
        <f t="shared" si="231"/>
        <v>69936752.417727262</v>
      </c>
      <c r="AX669" s="74">
        <f t="shared" si="226"/>
        <v>4895572.6692409087</v>
      </c>
      <c r="AY669" s="75">
        <f t="shared" si="227"/>
        <v>1154117.9748486355</v>
      </c>
      <c r="AZ669" s="74">
        <v>0</v>
      </c>
      <c r="BA669" s="74">
        <v>0</v>
      </c>
      <c r="BB669" s="74">
        <v>0</v>
      </c>
      <c r="BC669" s="79">
        <v>0</v>
      </c>
      <c r="BD669" s="79">
        <v>0</v>
      </c>
      <c r="BE669" s="79">
        <v>0</v>
      </c>
      <c r="BF669" s="77">
        <v>0</v>
      </c>
      <c r="BG669" s="344">
        <f t="shared" si="228"/>
        <v>6049690.6440895442</v>
      </c>
      <c r="BH669" s="187">
        <f t="shared" si="229"/>
        <v>63887061</v>
      </c>
      <c r="BJ669" s="50">
        <v>13468</v>
      </c>
      <c r="BK669" s="50" t="s">
        <v>3998</v>
      </c>
      <c r="BM669" s="50">
        <f t="shared" si="230"/>
        <v>0</v>
      </c>
    </row>
    <row r="670" spans="1:65" s="50" customFormat="1" ht="24" customHeight="1" x14ac:dyDescent="0.2">
      <c r="A670" s="181">
        <f t="shared" si="211"/>
        <v>2655495</v>
      </c>
      <c r="B670" s="296">
        <v>391</v>
      </c>
      <c r="C670" s="264">
        <v>165</v>
      </c>
      <c r="D670" s="297">
        <v>13469</v>
      </c>
      <c r="E670" s="241" t="s">
        <v>244</v>
      </c>
      <c r="F670" s="242" t="s">
        <v>2100</v>
      </c>
      <c r="G670" s="285" t="s">
        <v>137</v>
      </c>
      <c r="H670" s="272" t="s">
        <v>983</v>
      </c>
      <c r="I670" s="292" t="s">
        <v>2825</v>
      </c>
      <c r="J670" s="64" t="s">
        <v>2101</v>
      </c>
      <c r="K670" s="64" t="s">
        <v>2102</v>
      </c>
      <c r="L670" s="64" t="s">
        <v>2384</v>
      </c>
      <c r="M670" s="290" t="s">
        <v>137</v>
      </c>
      <c r="N670" s="243" t="s">
        <v>2410</v>
      </c>
      <c r="O670" s="64"/>
      <c r="P670" s="89"/>
      <c r="Q670" s="243">
        <v>30</v>
      </c>
      <c r="R670" s="245">
        <v>120</v>
      </c>
      <c r="S670" s="245">
        <v>110</v>
      </c>
      <c r="T670" s="245">
        <v>29.33</v>
      </c>
      <c r="U670" s="89">
        <v>0</v>
      </c>
      <c r="V670" s="260">
        <v>15</v>
      </c>
      <c r="W670" s="98">
        <v>0</v>
      </c>
      <c r="X670" s="83">
        <v>0</v>
      </c>
      <c r="Y670" s="98">
        <v>2</v>
      </c>
      <c r="Z670" s="64">
        <v>1</v>
      </c>
      <c r="AA670" s="315">
        <v>885165</v>
      </c>
      <c r="AB670" s="315">
        <v>46667</v>
      </c>
      <c r="AC670" s="316">
        <f t="shared" si="212"/>
        <v>931832</v>
      </c>
      <c r="AD670" s="74">
        <v>4500000</v>
      </c>
      <c r="AE670" s="74">
        <v>6000000</v>
      </c>
      <c r="AF670" s="334">
        <f t="shared" si="213"/>
        <v>177895.19999999998</v>
      </c>
      <c r="AG670" s="112">
        <f t="shared" si="214"/>
        <v>26554950</v>
      </c>
      <c r="AH670" s="74">
        <f t="shared" si="215"/>
        <v>1400010</v>
      </c>
      <c r="AI670" s="74">
        <f t="shared" si="216"/>
        <v>21347423.999999996</v>
      </c>
      <c r="AJ670" s="74">
        <f t="shared" si="217"/>
        <v>2655495</v>
      </c>
      <c r="AK670" s="74">
        <f t="shared" si="218"/>
        <v>4500000</v>
      </c>
      <c r="AL670" s="74">
        <f t="shared" si="219"/>
        <v>6000000</v>
      </c>
      <c r="AM670" s="74">
        <f t="shared" si="220"/>
        <v>4892117.9999999991</v>
      </c>
      <c r="AN670" s="74">
        <f t="shared" si="221"/>
        <v>5217666.2159999991</v>
      </c>
      <c r="AO670" s="74">
        <f t="shared" si="222"/>
        <v>0</v>
      </c>
      <c r="AP670" s="74">
        <f t="shared" si="223"/>
        <v>3000000</v>
      </c>
      <c r="AQ670" s="74">
        <v>0</v>
      </c>
      <c r="AR670" s="74">
        <v>0</v>
      </c>
      <c r="AS670" s="74">
        <v>0</v>
      </c>
      <c r="AT670" s="79">
        <v>0</v>
      </c>
      <c r="AU670" s="81">
        <f t="shared" si="224"/>
        <v>75567663.216000006</v>
      </c>
      <c r="AV670" s="112">
        <f t="shared" si="225"/>
        <v>54308316.440880008</v>
      </c>
      <c r="AW670" s="74">
        <f t="shared" si="231"/>
        <v>72912168.215999991</v>
      </c>
      <c r="AX670" s="74">
        <f t="shared" si="226"/>
        <v>5103851.7751199994</v>
      </c>
      <c r="AY670" s="75">
        <f t="shared" si="227"/>
        <v>1430831.644088001</v>
      </c>
      <c r="AZ670" s="74">
        <v>0</v>
      </c>
      <c r="BA670" s="74">
        <v>0</v>
      </c>
      <c r="BB670" s="74">
        <v>0</v>
      </c>
      <c r="BC670" s="79">
        <v>0</v>
      </c>
      <c r="BD670" s="79">
        <v>0</v>
      </c>
      <c r="BE670" s="79">
        <v>0</v>
      </c>
      <c r="BF670" s="77">
        <v>0</v>
      </c>
      <c r="BG670" s="344">
        <f t="shared" si="228"/>
        <v>6534683.4192080004</v>
      </c>
      <c r="BH670" s="187">
        <f t="shared" si="229"/>
        <v>69032979</v>
      </c>
      <c r="BJ670" s="50">
        <v>13469</v>
      </c>
      <c r="BK670" s="50" t="s">
        <v>3999</v>
      </c>
      <c r="BM670" s="50">
        <f t="shared" si="230"/>
        <v>0</v>
      </c>
    </row>
    <row r="671" spans="1:65" s="50" customFormat="1" ht="24" customHeight="1" x14ac:dyDescent="0.2">
      <c r="A671" s="181">
        <f t="shared" si="211"/>
        <v>2655495</v>
      </c>
      <c r="B671" s="296">
        <v>392</v>
      </c>
      <c r="C671" s="264">
        <v>166</v>
      </c>
      <c r="D671" s="297">
        <v>13470</v>
      </c>
      <c r="E671" s="241" t="s">
        <v>216</v>
      </c>
      <c r="F671" s="242" t="s">
        <v>674</v>
      </c>
      <c r="G671" s="285" t="s">
        <v>137</v>
      </c>
      <c r="H671" s="272" t="s">
        <v>983</v>
      </c>
      <c r="I671" s="292" t="s">
        <v>2826</v>
      </c>
      <c r="J671" s="64" t="s">
        <v>2103</v>
      </c>
      <c r="K671" s="64" t="s">
        <v>2104</v>
      </c>
      <c r="L671" s="64" t="s">
        <v>2384</v>
      </c>
      <c r="M671" s="290" t="s">
        <v>137</v>
      </c>
      <c r="N671" s="243" t="s">
        <v>2410</v>
      </c>
      <c r="O671" s="64"/>
      <c r="P671" s="89"/>
      <c r="Q671" s="243">
        <v>30</v>
      </c>
      <c r="R671" s="245">
        <v>120</v>
      </c>
      <c r="S671" s="245">
        <v>110</v>
      </c>
      <c r="T671" s="245">
        <v>29.33</v>
      </c>
      <c r="U671" s="89">
        <v>0</v>
      </c>
      <c r="V671" s="260">
        <v>10</v>
      </c>
      <c r="W671" s="98">
        <v>0</v>
      </c>
      <c r="X671" s="83">
        <v>0</v>
      </c>
      <c r="Y671" s="98">
        <v>1</v>
      </c>
      <c r="Z671" s="64">
        <v>1</v>
      </c>
      <c r="AA671" s="315">
        <v>885165</v>
      </c>
      <c r="AB671" s="315">
        <v>46667</v>
      </c>
      <c r="AC671" s="316">
        <f t="shared" si="212"/>
        <v>931832</v>
      </c>
      <c r="AD671" s="74">
        <v>4500000</v>
      </c>
      <c r="AE671" s="74">
        <v>6000000</v>
      </c>
      <c r="AF671" s="334">
        <f t="shared" si="213"/>
        <v>177895.19999999998</v>
      </c>
      <c r="AG671" s="112">
        <f t="shared" si="214"/>
        <v>26554950</v>
      </c>
      <c r="AH671" s="74">
        <f t="shared" si="215"/>
        <v>1400010</v>
      </c>
      <c r="AI671" s="74">
        <f t="shared" si="216"/>
        <v>21347423.999999996</v>
      </c>
      <c r="AJ671" s="74">
        <f t="shared" si="217"/>
        <v>2655495</v>
      </c>
      <c r="AK671" s="74">
        <f t="shared" si="218"/>
        <v>4500000</v>
      </c>
      <c r="AL671" s="74">
        <f t="shared" si="219"/>
        <v>6000000</v>
      </c>
      <c r="AM671" s="74">
        <f t="shared" si="220"/>
        <v>4892117.9999999991</v>
      </c>
      <c r="AN671" s="74">
        <f t="shared" si="221"/>
        <v>5217666.2159999991</v>
      </c>
      <c r="AO671" s="74">
        <f t="shared" si="222"/>
        <v>0</v>
      </c>
      <c r="AP671" s="74">
        <f t="shared" si="223"/>
        <v>2000000</v>
      </c>
      <c r="AQ671" s="74">
        <v>0</v>
      </c>
      <c r="AR671" s="74">
        <v>0</v>
      </c>
      <c r="AS671" s="74">
        <v>0</v>
      </c>
      <c r="AT671" s="79">
        <v>0</v>
      </c>
      <c r="AU671" s="81">
        <f t="shared" si="224"/>
        <v>74567663.216000006</v>
      </c>
      <c r="AV671" s="112">
        <f t="shared" si="225"/>
        <v>54378316.440880008</v>
      </c>
      <c r="AW671" s="74">
        <f t="shared" si="231"/>
        <v>71912168.215999991</v>
      </c>
      <c r="AX671" s="74">
        <f t="shared" si="226"/>
        <v>5033851.7751199994</v>
      </c>
      <c r="AY671" s="75">
        <f t="shared" si="227"/>
        <v>1437831.644088001</v>
      </c>
      <c r="AZ671" s="74">
        <v>0</v>
      </c>
      <c r="BA671" s="74">
        <v>0</v>
      </c>
      <c r="BB671" s="74">
        <v>0</v>
      </c>
      <c r="BC671" s="79">
        <v>0</v>
      </c>
      <c r="BD671" s="79">
        <v>0</v>
      </c>
      <c r="BE671" s="79">
        <v>0</v>
      </c>
      <c r="BF671" s="77">
        <v>0</v>
      </c>
      <c r="BG671" s="344">
        <f t="shared" si="228"/>
        <v>6471683.4192080004</v>
      </c>
      <c r="BH671" s="187">
        <f t="shared" si="229"/>
        <v>68095979</v>
      </c>
      <c r="BJ671" s="50">
        <v>13470</v>
      </c>
      <c r="BK671" s="50" t="s">
        <v>4000</v>
      </c>
      <c r="BM671" s="50">
        <f t="shared" si="230"/>
        <v>0</v>
      </c>
    </row>
    <row r="672" spans="1:65" s="50" customFormat="1" ht="24" customHeight="1" x14ac:dyDescent="0.2">
      <c r="A672" s="181">
        <f t="shared" si="211"/>
        <v>2655495</v>
      </c>
      <c r="B672" s="296">
        <v>413</v>
      </c>
      <c r="C672" s="264">
        <v>187</v>
      </c>
      <c r="D672" s="297">
        <v>13471</v>
      </c>
      <c r="E672" s="241" t="s">
        <v>99</v>
      </c>
      <c r="F672" s="242" t="s">
        <v>2105</v>
      </c>
      <c r="G672" s="285" t="s">
        <v>137</v>
      </c>
      <c r="H672" s="272" t="s">
        <v>983</v>
      </c>
      <c r="I672" s="292" t="s">
        <v>2847</v>
      </c>
      <c r="J672" s="64" t="s">
        <v>2106</v>
      </c>
      <c r="K672" s="64" t="s">
        <v>2107</v>
      </c>
      <c r="L672" s="64" t="s">
        <v>2384</v>
      </c>
      <c r="M672" s="290" t="s">
        <v>137</v>
      </c>
      <c r="N672" s="243" t="s">
        <v>2410</v>
      </c>
      <c r="O672" s="64"/>
      <c r="P672" s="89"/>
      <c r="Q672" s="243">
        <v>30</v>
      </c>
      <c r="R672" s="245">
        <v>120</v>
      </c>
      <c r="S672" s="245">
        <v>110</v>
      </c>
      <c r="T672" s="245">
        <v>29.33</v>
      </c>
      <c r="U672" s="89">
        <v>0</v>
      </c>
      <c r="V672" s="260">
        <v>14</v>
      </c>
      <c r="W672" s="98">
        <v>0</v>
      </c>
      <c r="X672" s="83">
        <v>0</v>
      </c>
      <c r="Y672" s="98">
        <v>1</v>
      </c>
      <c r="Z672" s="64">
        <v>1</v>
      </c>
      <c r="AA672" s="315">
        <v>885165</v>
      </c>
      <c r="AB672" s="315">
        <v>46667</v>
      </c>
      <c r="AC672" s="316">
        <f t="shared" si="212"/>
        <v>931832</v>
      </c>
      <c r="AD672" s="74">
        <v>4500000</v>
      </c>
      <c r="AE672" s="74">
        <v>6000000</v>
      </c>
      <c r="AF672" s="334">
        <f t="shared" si="213"/>
        <v>177895.19999999998</v>
      </c>
      <c r="AG672" s="112">
        <f t="shared" si="214"/>
        <v>26554950</v>
      </c>
      <c r="AH672" s="74">
        <f t="shared" si="215"/>
        <v>1400010</v>
      </c>
      <c r="AI672" s="74">
        <f t="shared" si="216"/>
        <v>21347423.999999996</v>
      </c>
      <c r="AJ672" s="74">
        <f t="shared" si="217"/>
        <v>2655495</v>
      </c>
      <c r="AK672" s="74">
        <f t="shared" si="218"/>
        <v>4500000</v>
      </c>
      <c r="AL672" s="74">
        <f t="shared" si="219"/>
        <v>6000000</v>
      </c>
      <c r="AM672" s="74">
        <f t="shared" si="220"/>
        <v>4892117.9999999991</v>
      </c>
      <c r="AN672" s="74">
        <f t="shared" si="221"/>
        <v>5217666.2159999991</v>
      </c>
      <c r="AO672" s="74">
        <f t="shared" si="222"/>
        <v>0</v>
      </c>
      <c r="AP672" s="74">
        <f t="shared" si="223"/>
        <v>2800000</v>
      </c>
      <c r="AQ672" s="74">
        <v>0</v>
      </c>
      <c r="AR672" s="74">
        <v>0</v>
      </c>
      <c r="AS672" s="74">
        <v>0</v>
      </c>
      <c r="AT672" s="79">
        <v>0</v>
      </c>
      <c r="AU672" s="81">
        <f t="shared" si="224"/>
        <v>75367663.216000006</v>
      </c>
      <c r="AV672" s="112">
        <f t="shared" si="225"/>
        <v>54322316.440880008</v>
      </c>
      <c r="AW672" s="74">
        <f t="shared" si="231"/>
        <v>72712168.215999991</v>
      </c>
      <c r="AX672" s="74">
        <f t="shared" si="226"/>
        <v>5089851.7751199994</v>
      </c>
      <c r="AY672" s="75">
        <f t="shared" si="227"/>
        <v>1432231.644088001</v>
      </c>
      <c r="AZ672" s="74">
        <v>0</v>
      </c>
      <c r="BA672" s="74">
        <v>0</v>
      </c>
      <c r="BB672" s="74">
        <v>0</v>
      </c>
      <c r="BC672" s="79">
        <v>0</v>
      </c>
      <c r="BD672" s="79">
        <v>0</v>
      </c>
      <c r="BE672" s="79">
        <v>0</v>
      </c>
      <c r="BF672" s="77">
        <v>0</v>
      </c>
      <c r="BG672" s="344">
        <f t="shared" si="228"/>
        <v>6522083.4192080004</v>
      </c>
      <c r="BH672" s="187">
        <f t="shared" si="229"/>
        <v>68845579</v>
      </c>
      <c r="BJ672" s="50">
        <v>13471</v>
      </c>
      <c r="BK672" s="50" t="s">
        <v>4001</v>
      </c>
      <c r="BM672" s="50">
        <f t="shared" si="230"/>
        <v>0</v>
      </c>
    </row>
    <row r="673" spans="1:65" s="50" customFormat="1" ht="24" customHeight="1" x14ac:dyDescent="0.2">
      <c r="A673" s="181">
        <f t="shared" si="211"/>
        <v>2655495</v>
      </c>
      <c r="B673" s="296">
        <v>431</v>
      </c>
      <c r="C673" s="264">
        <v>205</v>
      </c>
      <c r="D673" s="297">
        <v>13472</v>
      </c>
      <c r="E673" s="241" t="s">
        <v>2108</v>
      </c>
      <c r="F673" s="242" t="s">
        <v>120</v>
      </c>
      <c r="G673" s="285" t="s">
        <v>137</v>
      </c>
      <c r="H673" s="272" t="s">
        <v>983</v>
      </c>
      <c r="I673" s="292" t="s">
        <v>2865</v>
      </c>
      <c r="J673" s="64" t="s">
        <v>2109</v>
      </c>
      <c r="K673" s="64" t="s">
        <v>2110</v>
      </c>
      <c r="L673" s="64" t="s">
        <v>2384</v>
      </c>
      <c r="M673" s="290" t="s">
        <v>137</v>
      </c>
      <c r="N673" s="243" t="s">
        <v>2410</v>
      </c>
      <c r="O673" s="64"/>
      <c r="P673" s="89"/>
      <c r="Q673" s="243">
        <v>30</v>
      </c>
      <c r="R673" s="245">
        <v>120</v>
      </c>
      <c r="S673" s="245">
        <v>110</v>
      </c>
      <c r="T673" s="245">
        <v>29.33</v>
      </c>
      <c r="U673" s="89">
        <v>0</v>
      </c>
      <c r="V673" s="260">
        <v>13</v>
      </c>
      <c r="W673" s="98">
        <v>0</v>
      </c>
      <c r="X673" s="83">
        <v>0</v>
      </c>
      <c r="Y673" s="98">
        <v>2</v>
      </c>
      <c r="Z673" s="64">
        <v>1</v>
      </c>
      <c r="AA673" s="315">
        <v>885165</v>
      </c>
      <c r="AB673" s="315">
        <v>0</v>
      </c>
      <c r="AC673" s="316">
        <f t="shared" si="212"/>
        <v>885165</v>
      </c>
      <c r="AD673" s="74">
        <v>4500000</v>
      </c>
      <c r="AE673" s="74">
        <v>6000000</v>
      </c>
      <c r="AF673" s="334">
        <f t="shared" si="213"/>
        <v>168986.04545454544</v>
      </c>
      <c r="AG673" s="112">
        <f t="shared" si="214"/>
        <v>26554950</v>
      </c>
      <c r="AH673" s="74">
        <f t="shared" si="215"/>
        <v>0</v>
      </c>
      <c r="AI673" s="74">
        <f t="shared" si="216"/>
        <v>20278325.454545453</v>
      </c>
      <c r="AJ673" s="74">
        <f t="shared" si="217"/>
        <v>2655495</v>
      </c>
      <c r="AK673" s="74">
        <f t="shared" si="218"/>
        <v>4500000</v>
      </c>
      <c r="AL673" s="74">
        <f t="shared" si="219"/>
        <v>6000000</v>
      </c>
      <c r="AM673" s="74">
        <f t="shared" si="220"/>
        <v>4647116.25</v>
      </c>
      <c r="AN673" s="74">
        <f t="shared" si="221"/>
        <v>4956360.7131818179</v>
      </c>
      <c r="AO673" s="74">
        <f t="shared" si="222"/>
        <v>0</v>
      </c>
      <c r="AP673" s="74">
        <f t="shared" si="223"/>
        <v>2600000</v>
      </c>
      <c r="AQ673" s="74">
        <v>0</v>
      </c>
      <c r="AR673" s="74">
        <v>0</v>
      </c>
      <c r="AS673" s="74">
        <v>0</v>
      </c>
      <c r="AT673" s="79">
        <v>0</v>
      </c>
      <c r="AU673" s="81">
        <f t="shared" si="224"/>
        <v>72192247.417727277</v>
      </c>
      <c r="AV673" s="112">
        <f t="shared" si="225"/>
        <v>51569179.74848637</v>
      </c>
      <c r="AW673" s="74">
        <f t="shared" si="231"/>
        <v>69536752.417727262</v>
      </c>
      <c r="AX673" s="74">
        <f t="shared" si="226"/>
        <v>4867572.6692409087</v>
      </c>
      <c r="AY673" s="75">
        <f t="shared" si="227"/>
        <v>1156917.9748486371</v>
      </c>
      <c r="AZ673" s="74">
        <v>0</v>
      </c>
      <c r="BA673" s="74">
        <v>0</v>
      </c>
      <c r="BB673" s="74">
        <v>0</v>
      </c>
      <c r="BC673" s="79">
        <v>0</v>
      </c>
      <c r="BD673" s="79">
        <v>0</v>
      </c>
      <c r="BE673" s="79">
        <v>0</v>
      </c>
      <c r="BF673" s="77">
        <v>0</v>
      </c>
      <c r="BG673" s="344">
        <f t="shared" si="228"/>
        <v>6024490.6440895461</v>
      </c>
      <c r="BH673" s="187">
        <f t="shared" si="229"/>
        <v>66167756</v>
      </c>
      <c r="BJ673" s="50">
        <v>13472</v>
      </c>
      <c r="BK673" s="50" t="s">
        <v>4002</v>
      </c>
      <c r="BM673" s="50">
        <f t="shared" si="230"/>
        <v>0</v>
      </c>
    </row>
    <row r="674" spans="1:65" s="50" customFormat="1" ht="24" customHeight="1" x14ac:dyDescent="0.4">
      <c r="A674" s="181">
        <f t="shared" si="211"/>
        <v>2655495</v>
      </c>
      <c r="B674" s="296">
        <v>401</v>
      </c>
      <c r="C674" s="264">
        <v>175</v>
      </c>
      <c r="D674" s="297">
        <v>13473</v>
      </c>
      <c r="E674" s="241" t="s">
        <v>1162</v>
      </c>
      <c r="F674" s="242" t="s">
        <v>2111</v>
      </c>
      <c r="G674" s="285" t="s">
        <v>137</v>
      </c>
      <c r="H674" s="272" t="s">
        <v>983</v>
      </c>
      <c r="I674" s="292" t="s">
        <v>2835</v>
      </c>
      <c r="J674" s="68">
        <v>439145228</v>
      </c>
      <c r="K674" s="64" t="s">
        <v>2112</v>
      </c>
      <c r="L674" s="64" t="s">
        <v>2384</v>
      </c>
      <c r="M674" s="290" t="s">
        <v>137</v>
      </c>
      <c r="N674" s="243" t="s">
        <v>2410</v>
      </c>
      <c r="O674" s="64"/>
      <c r="P674" s="89"/>
      <c r="Q674" s="243">
        <v>30</v>
      </c>
      <c r="R674" s="245">
        <v>120</v>
      </c>
      <c r="S674" s="245">
        <v>110</v>
      </c>
      <c r="T674" s="245">
        <v>29.33</v>
      </c>
      <c r="U674" s="89">
        <v>0</v>
      </c>
      <c r="V674" s="260">
        <v>12</v>
      </c>
      <c r="W674" s="98">
        <v>0</v>
      </c>
      <c r="X674" s="83">
        <v>0</v>
      </c>
      <c r="Y674" s="98">
        <v>2</v>
      </c>
      <c r="Z674" s="64">
        <v>2</v>
      </c>
      <c r="AA674" s="315">
        <v>885165</v>
      </c>
      <c r="AB674" s="315">
        <v>46667</v>
      </c>
      <c r="AC674" s="316">
        <f t="shared" si="212"/>
        <v>931832</v>
      </c>
      <c r="AD674" s="74">
        <v>4500000</v>
      </c>
      <c r="AE674" s="74">
        <v>6000000</v>
      </c>
      <c r="AF674" s="334">
        <f t="shared" si="213"/>
        <v>177895.19999999998</v>
      </c>
      <c r="AG674" s="112">
        <f t="shared" si="214"/>
        <v>26554950</v>
      </c>
      <c r="AH674" s="74">
        <f t="shared" si="215"/>
        <v>1400010</v>
      </c>
      <c r="AI674" s="74">
        <f t="shared" si="216"/>
        <v>21347423.999999996</v>
      </c>
      <c r="AJ674" s="74">
        <f t="shared" si="217"/>
        <v>5310990</v>
      </c>
      <c r="AK674" s="74">
        <f t="shared" si="218"/>
        <v>4500000</v>
      </c>
      <c r="AL674" s="74">
        <f t="shared" si="219"/>
        <v>6000000</v>
      </c>
      <c r="AM674" s="74">
        <f t="shared" si="220"/>
        <v>4892117.9999999991</v>
      </c>
      <c r="AN674" s="74">
        <f t="shared" si="221"/>
        <v>5217666.2159999991</v>
      </c>
      <c r="AO674" s="74">
        <f t="shared" si="222"/>
        <v>0</v>
      </c>
      <c r="AP674" s="74">
        <f t="shared" si="223"/>
        <v>2400000</v>
      </c>
      <c r="AQ674" s="74">
        <v>0</v>
      </c>
      <c r="AR674" s="74">
        <v>0</v>
      </c>
      <c r="AS674" s="74">
        <v>0</v>
      </c>
      <c r="AT674" s="79">
        <v>0</v>
      </c>
      <c r="AU674" s="81">
        <f t="shared" si="224"/>
        <v>77623158.216000006</v>
      </c>
      <c r="AV674" s="112">
        <f t="shared" si="225"/>
        <v>54350316.440880008</v>
      </c>
      <c r="AW674" s="74">
        <f t="shared" si="231"/>
        <v>72312168.215999991</v>
      </c>
      <c r="AX674" s="74">
        <f t="shared" si="226"/>
        <v>5061851.7751199994</v>
      </c>
      <c r="AY674" s="75">
        <f t="shared" si="227"/>
        <v>1435031.644088001</v>
      </c>
      <c r="AZ674" s="74">
        <v>0</v>
      </c>
      <c r="BA674" s="74">
        <v>0</v>
      </c>
      <c r="BB674" s="74">
        <v>0</v>
      </c>
      <c r="BC674" s="79">
        <v>0</v>
      </c>
      <c r="BD674" s="79">
        <v>0</v>
      </c>
      <c r="BE674" s="79">
        <v>0</v>
      </c>
      <c r="BF674" s="77">
        <v>0</v>
      </c>
      <c r="BG674" s="344">
        <f t="shared" si="228"/>
        <v>6496883.4192080004</v>
      </c>
      <c r="BH674" s="187">
        <f t="shared" si="229"/>
        <v>71126274</v>
      </c>
      <c r="BJ674" s="50">
        <v>13473</v>
      </c>
      <c r="BK674" s="50" t="s">
        <v>4003</v>
      </c>
      <c r="BM674" s="50">
        <f t="shared" si="230"/>
        <v>0</v>
      </c>
    </row>
    <row r="675" spans="1:65" s="50" customFormat="1" ht="24" customHeight="1" x14ac:dyDescent="0.2">
      <c r="A675" s="181">
        <f t="shared" si="211"/>
        <v>2655495</v>
      </c>
      <c r="B675" s="296">
        <v>415</v>
      </c>
      <c r="C675" s="264">
        <v>189</v>
      </c>
      <c r="D675" s="297">
        <v>13474</v>
      </c>
      <c r="E675" s="241" t="s">
        <v>2113</v>
      </c>
      <c r="F675" s="242" t="s">
        <v>227</v>
      </c>
      <c r="G675" s="285" t="s">
        <v>137</v>
      </c>
      <c r="H675" s="272" t="s">
        <v>983</v>
      </c>
      <c r="I675" s="292" t="s">
        <v>2849</v>
      </c>
      <c r="J675" s="64">
        <v>1930085877</v>
      </c>
      <c r="K675" s="64" t="s">
        <v>2114</v>
      </c>
      <c r="L675" s="64" t="s">
        <v>2384</v>
      </c>
      <c r="M675" s="290" t="s">
        <v>137</v>
      </c>
      <c r="N675" s="243" t="s">
        <v>2410</v>
      </c>
      <c r="O675" s="64"/>
      <c r="P675" s="89"/>
      <c r="Q675" s="243">
        <v>30</v>
      </c>
      <c r="R675" s="245">
        <v>120</v>
      </c>
      <c r="S675" s="245">
        <v>110</v>
      </c>
      <c r="T675" s="245">
        <v>29.33</v>
      </c>
      <c r="U675" s="89">
        <v>0</v>
      </c>
      <c r="V675" s="260">
        <v>15</v>
      </c>
      <c r="W675" s="98">
        <v>0</v>
      </c>
      <c r="X675" s="83">
        <v>0</v>
      </c>
      <c r="Y675" s="98">
        <v>1</v>
      </c>
      <c r="Z675" s="64">
        <v>1</v>
      </c>
      <c r="AA675" s="315">
        <v>885165</v>
      </c>
      <c r="AB675" s="315">
        <v>46667</v>
      </c>
      <c r="AC675" s="316">
        <f t="shared" si="212"/>
        <v>931832</v>
      </c>
      <c r="AD675" s="74">
        <v>4500000</v>
      </c>
      <c r="AE675" s="74">
        <v>6000000</v>
      </c>
      <c r="AF675" s="334">
        <f t="shared" si="213"/>
        <v>177895.19999999998</v>
      </c>
      <c r="AG675" s="112">
        <f t="shared" si="214"/>
        <v>26554950</v>
      </c>
      <c r="AH675" s="74">
        <f t="shared" si="215"/>
        <v>1400010</v>
      </c>
      <c r="AI675" s="74">
        <f t="shared" si="216"/>
        <v>21347423.999999996</v>
      </c>
      <c r="AJ675" s="74">
        <f t="shared" si="217"/>
        <v>2655495</v>
      </c>
      <c r="AK675" s="74">
        <f t="shared" si="218"/>
        <v>4500000</v>
      </c>
      <c r="AL675" s="74">
        <f t="shared" si="219"/>
        <v>6000000</v>
      </c>
      <c r="AM675" s="74">
        <f t="shared" si="220"/>
        <v>4892117.9999999991</v>
      </c>
      <c r="AN675" s="74">
        <f t="shared" si="221"/>
        <v>5217666.2159999991</v>
      </c>
      <c r="AO675" s="74">
        <f t="shared" si="222"/>
        <v>0</v>
      </c>
      <c r="AP675" s="74">
        <f t="shared" si="223"/>
        <v>3000000</v>
      </c>
      <c r="AQ675" s="74">
        <v>0</v>
      </c>
      <c r="AR675" s="74">
        <v>0</v>
      </c>
      <c r="AS675" s="74">
        <v>0</v>
      </c>
      <c r="AT675" s="79">
        <v>0</v>
      </c>
      <c r="AU675" s="81">
        <f t="shared" si="224"/>
        <v>75567663.216000006</v>
      </c>
      <c r="AV675" s="112">
        <f t="shared" si="225"/>
        <v>54308316.440880008</v>
      </c>
      <c r="AW675" s="74">
        <f t="shared" si="231"/>
        <v>72912168.215999991</v>
      </c>
      <c r="AX675" s="74">
        <f t="shared" si="226"/>
        <v>5103851.7751199994</v>
      </c>
      <c r="AY675" s="75">
        <f t="shared" si="227"/>
        <v>1430831.644088001</v>
      </c>
      <c r="AZ675" s="74">
        <v>0</v>
      </c>
      <c r="BA675" s="74">
        <v>0</v>
      </c>
      <c r="BB675" s="74">
        <v>0</v>
      </c>
      <c r="BC675" s="79">
        <v>0</v>
      </c>
      <c r="BD675" s="79">
        <v>0</v>
      </c>
      <c r="BE675" s="79">
        <v>0</v>
      </c>
      <c r="BF675" s="77">
        <v>0</v>
      </c>
      <c r="BG675" s="344">
        <f t="shared" si="228"/>
        <v>6534683.4192080004</v>
      </c>
      <c r="BH675" s="187">
        <f t="shared" si="229"/>
        <v>69032979</v>
      </c>
      <c r="BJ675" s="50">
        <v>13474</v>
      </c>
      <c r="BK675" s="50" t="s">
        <v>4004</v>
      </c>
      <c r="BM675" s="50">
        <f t="shared" si="230"/>
        <v>0</v>
      </c>
    </row>
    <row r="676" spans="1:65" s="50" customFormat="1" ht="24" customHeight="1" x14ac:dyDescent="0.2">
      <c r="A676" s="181">
        <f t="shared" si="211"/>
        <v>2655495</v>
      </c>
      <c r="B676" s="296">
        <v>442</v>
      </c>
      <c r="C676" s="264">
        <v>217</v>
      </c>
      <c r="D676" s="297">
        <v>13475</v>
      </c>
      <c r="E676" s="241" t="s">
        <v>2115</v>
      </c>
      <c r="F676" s="242" t="s">
        <v>277</v>
      </c>
      <c r="G676" s="285" t="s">
        <v>137</v>
      </c>
      <c r="H676" s="272" t="s">
        <v>983</v>
      </c>
      <c r="I676" s="292" t="s">
        <v>2876</v>
      </c>
      <c r="J676" s="64" t="s">
        <v>2116</v>
      </c>
      <c r="K676" s="64" t="s">
        <v>2117</v>
      </c>
      <c r="L676" s="64" t="s">
        <v>2384</v>
      </c>
      <c r="M676" s="290" t="s">
        <v>137</v>
      </c>
      <c r="N676" s="243" t="s">
        <v>2410</v>
      </c>
      <c r="O676" s="64"/>
      <c r="P676" s="89"/>
      <c r="Q676" s="243">
        <v>30</v>
      </c>
      <c r="R676" s="245">
        <v>120</v>
      </c>
      <c r="S676" s="245">
        <v>110</v>
      </c>
      <c r="T676" s="245">
        <v>29.33</v>
      </c>
      <c r="U676" s="89">
        <v>0</v>
      </c>
      <c r="V676" s="260">
        <v>15</v>
      </c>
      <c r="W676" s="98">
        <v>0</v>
      </c>
      <c r="X676" s="83">
        <v>0</v>
      </c>
      <c r="Y676" s="98">
        <v>0</v>
      </c>
      <c r="Z676" s="64">
        <v>2</v>
      </c>
      <c r="AA676" s="315">
        <v>885165</v>
      </c>
      <c r="AB676" s="315">
        <v>0</v>
      </c>
      <c r="AC676" s="316">
        <f t="shared" si="212"/>
        <v>885165</v>
      </c>
      <c r="AD676" s="74">
        <v>4500000</v>
      </c>
      <c r="AE676" s="74">
        <v>6000000</v>
      </c>
      <c r="AF676" s="334">
        <f t="shared" si="213"/>
        <v>168986.04545454544</v>
      </c>
      <c r="AG676" s="112">
        <f t="shared" si="214"/>
        <v>26554950</v>
      </c>
      <c r="AH676" s="74">
        <f t="shared" si="215"/>
        <v>0</v>
      </c>
      <c r="AI676" s="74">
        <f t="shared" si="216"/>
        <v>20278325.454545453</v>
      </c>
      <c r="AJ676" s="74">
        <f t="shared" si="217"/>
        <v>5310990</v>
      </c>
      <c r="AK676" s="74">
        <f t="shared" si="218"/>
        <v>4500000</v>
      </c>
      <c r="AL676" s="74">
        <f t="shared" si="219"/>
        <v>6000000</v>
      </c>
      <c r="AM676" s="74">
        <f t="shared" si="220"/>
        <v>4647116.25</v>
      </c>
      <c r="AN676" s="74">
        <f t="shared" si="221"/>
        <v>4956360.7131818179</v>
      </c>
      <c r="AO676" s="74">
        <f t="shared" si="222"/>
        <v>0</v>
      </c>
      <c r="AP676" s="74">
        <f t="shared" si="223"/>
        <v>3000000</v>
      </c>
      <c r="AQ676" s="74">
        <v>0</v>
      </c>
      <c r="AR676" s="74">
        <v>0</v>
      </c>
      <c r="AS676" s="74">
        <v>0</v>
      </c>
      <c r="AT676" s="79">
        <v>0</v>
      </c>
      <c r="AU676" s="81">
        <f t="shared" si="224"/>
        <v>75247742.417727277</v>
      </c>
      <c r="AV676" s="112">
        <f t="shared" si="225"/>
        <v>51541179.74848637</v>
      </c>
      <c r="AW676" s="74">
        <f t="shared" si="231"/>
        <v>69936752.417727262</v>
      </c>
      <c r="AX676" s="74">
        <f t="shared" si="226"/>
        <v>4895572.6692409087</v>
      </c>
      <c r="AY676" s="75">
        <f t="shared" si="227"/>
        <v>1154117.9748486371</v>
      </c>
      <c r="AZ676" s="74">
        <v>0</v>
      </c>
      <c r="BA676" s="74">
        <v>0</v>
      </c>
      <c r="BB676" s="74">
        <v>0</v>
      </c>
      <c r="BC676" s="79">
        <v>0</v>
      </c>
      <c r="BD676" s="79">
        <v>0</v>
      </c>
      <c r="BE676" s="79">
        <v>0</v>
      </c>
      <c r="BF676" s="77">
        <v>0</v>
      </c>
      <c r="BG676" s="344">
        <f t="shared" si="228"/>
        <v>6049690.6440895461</v>
      </c>
      <c r="BH676" s="187">
        <f t="shared" si="229"/>
        <v>69198051</v>
      </c>
      <c r="BJ676" s="50">
        <v>13475</v>
      </c>
      <c r="BK676" s="50" t="s">
        <v>4005</v>
      </c>
      <c r="BM676" s="50">
        <f t="shared" si="230"/>
        <v>0</v>
      </c>
    </row>
    <row r="677" spans="1:65" s="50" customFormat="1" ht="24" customHeight="1" x14ac:dyDescent="0.2">
      <c r="A677" s="181">
        <f t="shared" si="211"/>
        <v>2655495</v>
      </c>
      <c r="B677" s="296">
        <v>411</v>
      </c>
      <c r="C677" s="264">
        <v>185</v>
      </c>
      <c r="D677" s="297">
        <v>13476</v>
      </c>
      <c r="E677" s="241" t="s">
        <v>2118</v>
      </c>
      <c r="F677" s="242" t="s">
        <v>310</v>
      </c>
      <c r="G677" s="285" t="s">
        <v>137</v>
      </c>
      <c r="H677" s="272" t="s">
        <v>983</v>
      </c>
      <c r="I677" s="292" t="s">
        <v>2845</v>
      </c>
      <c r="J677" s="64" t="s">
        <v>2119</v>
      </c>
      <c r="K677" s="64" t="s">
        <v>2120</v>
      </c>
      <c r="L677" s="64" t="s">
        <v>2384</v>
      </c>
      <c r="M677" s="290" t="s">
        <v>137</v>
      </c>
      <c r="N677" s="243" t="s">
        <v>2410</v>
      </c>
      <c r="O677" s="64"/>
      <c r="P677" s="89"/>
      <c r="Q677" s="243">
        <v>30</v>
      </c>
      <c r="R677" s="245">
        <v>120</v>
      </c>
      <c r="S677" s="245">
        <v>110</v>
      </c>
      <c r="T677" s="245">
        <v>29.33</v>
      </c>
      <c r="U677" s="89">
        <v>0</v>
      </c>
      <c r="V677" s="260">
        <v>13</v>
      </c>
      <c r="W677" s="98">
        <v>0</v>
      </c>
      <c r="X677" s="83">
        <v>0</v>
      </c>
      <c r="Y677" s="98">
        <v>2</v>
      </c>
      <c r="Z677" s="64">
        <v>1</v>
      </c>
      <c r="AA677" s="315">
        <v>885165</v>
      </c>
      <c r="AB677" s="315">
        <v>46667</v>
      </c>
      <c r="AC677" s="316">
        <f t="shared" si="212"/>
        <v>931832</v>
      </c>
      <c r="AD677" s="74">
        <v>4500000</v>
      </c>
      <c r="AE677" s="74">
        <v>6000000</v>
      </c>
      <c r="AF677" s="334">
        <f t="shared" si="213"/>
        <v>177895.19999999998</v>
      </c>
      <c r="AG677" s="112">
        <f t="shared" si="214"/>
        <v>26554950</v>
      </c>
      <c r="AH677" s="74">
        <f t="shared" si="215"/>
        <v>1400010</v>
      </c>
      <c r="AI677" s="74">
        <f t="shared" si="216"/>
        <v>21347423.999999996</v>
      </c>
      <c r="AJ677" s="74">
        <f t="shared" si="217"/>
        <v>2655495</v>
      </c>
      <c r="AK677" s="74">
        <f t="shared" si="218"/>
        <v>4500000</v>
      </c>
      <c r="AL677" s="74">
        <f t="shared" si="219"/>
        <v>6000000</v>
      </c>
      <c r="AM677" s="74">
        <f t="shared" si="220"/>
        <v>4892117.9999999991</v>
      </c>
      <c r="AN677" s="74">
        <f t="shared" si="221"/>
        <v>5217666.2159999991</v>
      </c>
      <c r="AO677" s="74">
        <f t="shared" si="222"/>
        <v>0</v>
      </c>
      <c r="AP677" s="74">
        <f t="shared" si="223"/>
        <v>2600000</v>
      </c>
      <c r="AQ677" s="74">
        <v>0</v>
      </c>
      <c r="AR677" s="74">
        <v>0</v>
      </c>
      <c r="AS677" s="74">
        <v>0</v>
      </c>
      <c r="AT677" s="79">
        <v>0</v>
      </c>
      <c r="AU677" s="81">
        <f t="shared" si="224"/>
        <v>75167663.216000006</v>
      </c>
      <c r="AV677" s="112">
        <f t="shared" si="225"/>
        <v>54336316.440880008</v>
      </c>
      <c r="AW677" s="74">
        <f t="shared" si="231"/>
        <v>72512168.215999991</v>
      </c>
      <c r="AX677" s="74">
        <f t="shared" si="226"/>
        <v>5075851.7751199994</v>
      </c>
      <c r="AY677" s="75">
        <f t="shared" si="227"/>
        <v>1433631.644088001</v>
      </c>
      <c r="AZ677" s="74">
        <v>0</v>
      </c>
      <c r="BA677" s="74">
        <v>0</v>
      </c>
      <c r="BB677" s="74">
        <v>0</v>
      </c>
      <c r="BC677" s="79">
        <v>0</v>
      </c>
      <c r="BD677" s="79">
        <v>0</v>
      </c>
      <c r="BE677" s="79">
        <v>0</v>
      </c>
      <c r="BF677" s="77">
        <v>0</v>
      </c>
      <c r="BG677" s="344">
        <f t="shared" si="228"/>
        <v>6509483.4192080004</v>
      </c>
      <c r="BH677" s="187">
        <f t="shared" si="229"/>
        <v>68658179</v>
      </c>
      <c r="BJ677" s="50">
        <v>13476</v>
      </c>
      <c r="BK677" s="50" t="s">
        <v>4006</v>
      </c>
      <c r="BM677" s="50">
        <f t="shared" si="230"/>
        <v>0</v>
      </c>
    </row>
    <row r="678" spans="1:65" s="50" customFormat="1" ht="24" customHeight="1" x14ac:dyDescent="0.2">
      <c r="A678" s="181">
        <f t="shared" si="211"/>
        <v>2655495</v>
      </c>
      <c r="B678" s="296">
        <v>395</v>
      </c>
      <c r="C678" s="264">
        <v>169</v>
      </c>
      <c r="D678" s="297">
        <v>13477</v>
      </c>
      <c r="E678" s="241" t="s">
        <v>230</v>
      </c>
      <c r="F678" s="242" t="s">
        <v>2121</v>
      </c>
      <c r="G678" s="285" t="s">
        <v>137</v>
      </c>
      <c r="H678" s="272" t="s">
        <v>983</v>
      </c>
      <c r="I678" s="292" t="s">
        <v>2829</v>
      </c>
      <c r="J678" s="64" t="s">
        <v>2122</v>
      </c>
      <c r="K678" s="64" t="s">
        <v>2123</v>
      </c>
      <c r="L678" s="64" t="s">
        <v>2384</v>
      </c>
      <c r="M678" s="290" t="s">
        <v>137</v>
      </c>
      <c r="N678" s="243" t="s">
        <v>2410</v>
      </c>
      <c r="O678" s="64"/>
      <c r="P678" s="89"/>
      <c r="Q678" s="243">
        <v>30</v>
      </c>
      <c r="R678" s="245">
        <v>120</v>
      </c>
      <c r="S678" s="245">
        <v>110</v>
      </c>
      <c r="T678" s="245">
        <v>29.33</v>
      </c>
      <c r="U678" s="89">
        <v>0</v>
      </c>
      <c r="V678" s="260">
        <v>12</v>
      </c>
      <c r="W678" s="98">
        <v>0</v>
      </c>
      <c r="X678" s="83">
        <v>0</v>
      </c>
      <c r="Y678" s="98">
        <v>1</v>
      </c>
      <c r="Z678" s="64">
        <v>1</v>
      </c>
      <c r="AA678" s="315">
        <v>885165</v>
      </c>
      <c r="AB678" s="315">
        <v>46667</v>
      </c>
      <c r="AC678" s="316">
        <f t="shared" si="212"/>
        <v>931832</v>
      </c>
      <c r="AD678" s="74">
        <v>4500000</v>
      </c>
      <c r="AE678" s="74">
        <v>6000000</v>
      </c>
      <c r="AF678" s="334">
        <f t="shared" si="213"/>
        <v>177895.19999999998</v>
      </c>
      <c r="AG678" s="112">
        <f t="shared" si="214"/>
        <v>26554950</v>
      </c>
      <c r="AH678" s="74">
        <f t="shared" si="215"/>
        <v>1400010</v>
      </c>
      <c r="AI678" s="74">
        <f t="shared" si="216"/>
        <v>21347423.999999996</v>
      </c>
      <c r="AJ678" s="74">
        <f t="shared" si="217"/>
        <v>2655495</v>
      </c>
      <c r="AK678" s="74">
        <f t="shared" si="218"/>
        <v>4500000</v>
      </c>
      <c r="AL678" s="74">
        <f t="shared" si="219"/>
        <v>6000000</v>
      </c>
      <c r="AM678" s="74">
        <f t="shared" si="220"/>
        <v>4892117.9999999991</v>
      </c>
      <c r="AN678" s="74">
        <f t="shared" si="221"/>
        <v>5217666.2159999991</v>
      </c>
      <c r="AO678" s="74">
        <f t="shared" si="222"/>
        <v>0</v>
      </c>
      <c r="AP678" s="74">
        <f t="shared" si="223"/>
        <v>2400000</v>
      </c>
      <c r="AQ678" s="74">
        <v>0</v>
      </c>
      <c r="AR678" s="74">
        <v>0</v>
      </c>
      <c r="AS678" s="74">
        <v>0</v>
      </c>
      <c r="AT678" s="79">
        <v>0</v>
      </c>
      <c r="AU678" s="81">
        <f t="shared" si="224"/>
        <v>74967663.216000006</v>
      </c>
      <c r="AV678" s="112">
        <f t="shared" si="225"/>
        <v>54350316.440880008</v>
      </c>
      <c r="AW678" s="74">
        <f t="shared" si="231"/>
        <v>72312168.215999991</v>
      </c>
      <c r="AX678" s="74">
        <f t="shared" si="226"/>
        <v>5061851.7751199994</v>
      </c>
      <c r="AY678" s="75">
        <f t="shared" si="227"/>
        <v>1435031.644088001</v>
      </c>
      <c r="AZ678" s="74">
        <v>0</v>
      </c>
      <c r="BA678" s="74">
        <v>0</v>
      </c>
      <c r="BB678" s="74">
        <v>0</v>
      </c>
      <c r="BC678" s="79">
        <v>0</v>
      </c>
      <c r="BD678" s="79">
        <v>0</v>
      </c>
      <c r="BE678" s="79">
        <v>0</v>
      </c>
      <c r="BF678" s="77">
        <v>0</v>
      </c>
      <c r="BG678" s="344">
        <f t="shared" si="228"/>
        <v>6496883.4192080004</v>
      </c>
      <c r="BH678" s="187">
        <f t="shared" si="229"/>
        <v>68470779</v>
      </c>
      <c r="BJ678" s="50">
        <v>13477</v>
      </c>
      <c r="BK678" s="50" t="s">
        <v>4007</v>
      </c>
      <c r="BM678" s="50">
        <f t="shared" si="230"/>
        <v>0</v>
      </c>
    </row>
    <row r="679" spans="1:65" s="50" customFormat="1" ht="24" customHeight="1" x14ac:dyDescent="0.2">
      <c r="A679" s="181">
        <f t="shared" si="211"/>
        <v>2655495</v>
      </c>
      <c r="B679" s="296">
        <v>420</v>
      </c>
      <c r="C679" s="264">
        <v>194</v>
      </c>
      <c r="D679" s="297">
        <v>13478</v>
      </c>
      <c r="E679" s="241" t="s">
        <v>259</v>
      </c>
      <c r="F679" s="242" t="s">
        <v>2124</v>
      </c>
      <c r="G679" s="285" t="s">
        <v>137</v>
      </c>
      <c r="H679" s="272" t="s">
        <v>983</v>
      </c>
      <c r="I679" s="292" t="s">
        <v>2854</v>
      </c>
      <c r="J679" s="64" t="s">
        <v>2125</v>
      </c>
      <c r="K679" s="64" t="s">
        <v>2126</v>
      </c>
      <c r="L679" s="64" t="s">
        <v>2384</v>
      </c>
      <c r="M679" s="290" t="s">
        <v>137</v>
      </c>
      <c r="N679" s="243" t="s">
        <v>2410</v>
      </c>
      <c r="O679" s="64"/>
      <c r="P679" s="89"/>
      <c r="Q679" s="243">
        <v>30</v>
      </c>
      <c r="R679" s="245">
        <v>120</v>
      </c>
      <c r="S679" s="245">
        <v>110</v>
      </c>
      <c r="T679" s="245">
        <v>29.33</v>
      </c>
      <c r="U679" s="89">
        <v>0</v>
      </c>
      <c r="V679" s="260">
        <v>15</v>
      </c>
      <c r="W679" s="98">
        <v>0</v>
      </c>
      <c r="X679" s="83">
        <v>0</v>
      </c>
      <c r="Y679" s="98">
        <v>2</v>
      </c>
      <c r="Z679" s="64">
        <v>2</v>
      </c>
      <c r="AA679" s="315">
        <v>885165</v>
      </c>
      <c r="AB679" s="315">
        <v>46667</v>
      </c>
      <c r="AC679" s="316">
        <f t="shared" si="212"/>
        <v>931832</v>
      </c>
      <c r="AD679" s="74">
        <v>4500000</v>
      </c>
      <c r="AE679" s="74">
        <v>6000000</v>
      </c>
      <c r="AF679" s="334">
        <f t="shared" si="213"/>
        <v>177895.19999999998</v>
      </c>
      <c r="AG679" s="112">
        <f t="shared" si="214"/>
        <v>26554950</v>
      </c>
      <c r="AH679" s="74">
        <f t="shared" si="215"/>
        <v>1400010</v>
      </c>
      <c r="AI679" s="74">
        <f t="shared" si="216"/>
        <v>21347423.999999996</v>
      </c>
      <c r="AJ679" s="74">
        <f t="shared" si="217"/>
        <v>5310990</v>
      </c>
      <c r="AK679" s="74">
        <f t="shared" si="218"/>
        <v>4500000</v>
      </c>
      <c r="AL679" s="74">
        <f t="shared" si="219"/>
        <v>6000000</v>
      </c>
      <c r="AM679" s="74">
        <f t="shared" si="220"/>
        <v>4892117.9999999991</v>
      </c>
      <c r="AN679" s="74">
        <f t="shared" si="221"/>
        <v>5217666.2159999991</v>
      </c>
      <c r="AO679" s="74">
        <f t="shared" si="222"/>
        <v>0</v>
      </c>
      <c r="AP679" s="74">
        <f t="shared" si="223"/>
        <v>3000000</v>
      </c>
      <c r="AQ679" s="74">
        <v>0</v>
      </c>
      <c r="AR679" s="74">
        <v>0</v>
      </c>
      <c r="AS679" s="74">
        <v>0</v>
      </c>
      <c r="AT679" s="79">
        <v>0</v>
      </c>
      <c r="AU679" s="81">
        <f t="shared" si="224"/>
        <v>78223158.216000006</v>
      </c>
      <c r="AV679" s="112">
        <f t="shared" si="225"/>
        <v>54308316.440880008</v>
      </c>
      <c r="AW679" s="74">
        <f t="shared" si="231"/>
        <v>72912168.215999991</v>
      </c>
      <c r="AX679" s="74">
        <f t="shared" si="226"/>
        <v>5103851.7751199994</v>
      </c>
      <c r="AY679" s="75">
        <f t="shared" si="227"/>
        <v>1430831.644088001</v>
      </c>
      <c r="AZ679" s="74">
        <v>0</v>
      </c>
      <c r="BA679" s="74">
        <v>0</v>
      </c>
      <c r="BB679" s="74">
        <v>0</v>
      </c>
      <c r="BC679" s="79">
        <v>0</v>
      </c>
      <c r="BD679" s="79">
        <v>0</v>
      </c>
      <c r="BE679" s="79">
        <v>0</v>
      </c>
      <c r="BF679" s="77">
        <v>0</v>
      </c>
      <c r="BG679" s="344">
        <f t="shared" si="228"/>
        <v>6534683.4192080004</v>
      </c>
      <c r="BH679" s="187">
        <f t="shared" si="229"/>
        <v>71688474</v>
      </c>
      <c r="BJ679" s="50">
        <v>13478</v>
      </c>
      <c r="BK679" s="50" t="s">
        <v>4008</v>
      </c>
      <c r="BM679" s="50">
        <f t="shared" si="230"/>
        <v>0</v>
      </c>
    </row>
    <row r="680" spans="1:65" s="50" customFormat="1" ht="24" customHeight="1" x14ac:dyDescent="0.2">
      <c r="A680" s="181">
        <f t="shared" si="211"/>
        <v>2655495</v>
      </c>
      <c r="B680" s="296">
        <v>421</v>
      </c>
      <c r="C680" s="264">
        <v>195</v>
      </c>
      <c r="D680" s="297">
        <v>13479</v>
      </c>
      <c r="E680" s="241" t="s">
        <v>135</v>
      </c>
      <c r="F680" s="242" t="s">
        <v>2124</v>
      </c>
      <c r="G680" s="285" t="s">
        <v>137</v>
      </c>
      <c r="H680" s="272" t="s">
        <v>983</v>
      </c>
      <c r="I680" s="292" t="s">
        <v>2855</v>
      </c>
      <c r="J680" s="64" t="s">
        <v>2127</v>
      </c>
      <c r="K680" s="64" t="s">
        <v>2128</v>
      </c>
      <c r="L680" s="64" t="s">
        <v>2384</v>
      </c>
      <c r="M680" s="290" t="s">
        <v>137</v>
      </c>
      <c r="N680" s="243" t="s">
        <v>2410</v>
      </c>
      <c r="O680" s="64"/>
      <c r="P680" s="89"/>
      <c r="Q680" s="243">
        <v>30</v>
      </c>
      <c r="R680" s="245">
        <v>120</v>
      </c>
      <c r="S680" s="245">
        <v>110</v>
      </c>
      <c r="T680" s="245">
        <v>29.33</v>
      </c>
      <c r="U680" s="89">
        <v>0</v>
      </c>
      <c r="V680" s="260">
        <v>15</v>
      </c>
      <c r="W680" s="98">
        <v>0</v>
      </c>
      <c r="X680" s="83">
        <v>0</v>
      </c>
      <c r="Y680" s="98">
        <v>1</v>
      </c>
      <c r="Z680" s="64">
        <v>1</v>
      </c>
      <c r="AA680" s="315">
        <v>885165</v>
      </c>
      <c r="AB680" s="315">
        <v>46667</v>
      </c>
      <c r="AC680" s="316">
        <f t="shared" si="212"/>
        <v>931832</v>
      </c>
      <c r="AD680" s="74">
        <v>4500000</v>
      </c>
      <c r="AE680" s="74">
        <v>6000000</v>
      </c>
      <c r="AF680" s="334">
        <f t="shared" si="213"/>
        <v>177895.19999999998</v>
      </c>
      <c r="AG680" s="112">
        <f t="shared" si="214"/>
        <v>26554950</v>
      </c>
      <c r="AH680" s="74">
        <f t="shared" si="215"/>
        <v>1400010</v>
      </c>
      <c r="AI680" s="74">
        <f t="shared" si="216"/>
        <v>21347423.999999996</v>
      </c>
      <c r="AJ680" s="74">
        <f t="shared" si="217"/>
        <v>2655495</v>
      </c>
      <c r="AK680" s="74">
        <f t="shared" si="218"/>
        <v>4500000</v>
      </c>
      <c r="AL680" s="74">
        <f t="shared" si="219"/>
        <v>6000000</v>
      </c>
      <c r="AM680" s="74">
        <f t="shared" si="220"/>
        <v>4892117.9999999991</v>
      </c>
      <c r="AN680" s="74">
        <f t="shared" si="221"/>
        <v>5217666.2159999991</v>
      </c>
      <c r="AO680" s="74">
        <f t="shared" si="222"/>
        <v>0</v>
      </c>
      <c r="AP680" s="74">
        <f t="shared" si="223"/>
        <v>3000000</v>
      </c>
      <c r="AQ680" s="74">
        <v>0</v>
      </c>
      <c r="AR680" s="74">
        <v>0</v>
      </c>
      <c r="AS680" s="74">
        <v>0</v>
      </c>
      <c r="AT680" s="79">
        <v>0</v>
      </c>
      <c r="AU680" s="81">
        <f t="shared" si="224"/>
        <v>75567663.216000006</v>
      </c>
      <c r="AV680" s="112">
        <f t="shared" si="225"/>
        <v>54308316.440880008</v>
      </c>
      <c r="AW680" s="74">
        <f t="shared" si="231"/>
        <v>72912168.215999991</v>
      </c>
      <c r="AX680" s="74">
        <f t="shared" si="226"/>
        <v>5103851.7751199994</v>
      </c>
      <c r="AY680" s="75">
        <f t="shared" si="227"/>
        <v>1430831.644088001</v>
      </c>
      <c r="AZ680" s="74">
        <v>0</v>
      </c>
      <c r="BA680" s="74">
        <v>0</v>
      </c>
      <c r="BB680" s="74">
        <v>0</v>
      </c>
      <c r="BC680" s="79">
        <v>0</v>
      </c>
      <c r="BD680" s="79">
        <v>0</v>
      </c>
      <c r="BE680" s="79">
        <v>0</v>
      </c>
      <c r="BF680" s="77">
        <v>0</v>
      </c>
      <c r="BG680" s="344">
        <f t="shared" si="228"/>
        <v>6534683.4192080004</v>
      </c>
      <c r="BH680" s="187">
        <f t="shared" si="229"/>
        <v>69032979</v>
      </c>
      <c r="BJ680" s="50">
        <v>13479</v>
      </c>
      <c r="BK680" s="50" t="s">
        <v>4009</v>
      </c>
      <c r="BM680" s="50">
        <f t="shared" si="230"/>
        <v>0</v>
      </c>
    </row>
    <row r="681" spans="1:65" s="50" customFormat="1" ht="24" customHeight="1" x14ac:dyDescent="0.5">
      <c r="A681" s="181">
        <f t="shared" si="211"/>
        <v>2655495</v>
      </c>
      <c r="B681" s="296">
        <v>400</v>
      </c>
      <c r="C681" s="264">
        <v>174</v>
      </c>
      <c r="D681" s="297">
        <v>13480</v>
      </c>
      <c r="E681" s="241" t="s">
        <v>352</v>
      </c>
      <c r="F681" s="242" t="s">
        <v>2129</v>
      </c>
      <c r="G681" s="285" t="s">
        <v>137</v>
      </c>
      <c r="H681" s="272" t="s">
        <v>983</v>
      </c>
      <c r="I681" s="426" t="s">
        <v>2834</v>
      </c>
      <c r="J681" s="64">
        <v>2180466498</v>
      </c>
      <c r="K681" s="64" t="s">
        <v>2130</v>
      </c>
      <c r="L681" s="64" t="s">
        <v>2384</v>
      </c>
      <c r="M681" s="290" t="s">
        <v>137</v>
      </c>
      <c r="N681" s="243" t="s">
        <v>2410</v>
      </c>
      <c r="O681" s="64"/>
      <c r="P681" s="89"/>
      <c r="Q681" s="243">
        <v>30</v>
      </c>
      <c r="R681" s="245">
        <v>120</v>
      </c>
      <c r="S681" s="245">
        <v>110</v>
      </c>
      <c r="T681" s="245">
        <v>29.33</v>
      </c>
      <c r="U681" s="89">
        <v>0</v>
      </c>
      <c r="V681" s="260">
        <v>15</v>
      </c>
      <c r="W681" s="98">
        <v>0</v>
      </c>
      <c r="X681" s="83">
        <v>0</v>
      </c>
      <c r="Y681" s="98">
        <v>1</v>
      </c>
      <c r="Z681" s="64">
        <v>1</v>
      </c>
      <c r="AA681" s="315">
        <v>885165</v>
      </c>
      <c r="AB681" s="315">
        <v>46667</v>
      </c>
      <c r="AC681" s="316">
        <f t="shared" si="212"/>
        <v>931832</v>
      </c>
      <c r="AD681" s="74">
        <v>4500000</v>
      </c>
      <c r="AE681" s="74">
        <v>6000000</v>
      </c>
      <c r="AF681" s="334">
        <f t="shared" si="213"/>
        <v>177895.19999999998</v>
      </c>
      <c r="AG681" s="112">
        <f t="shared" si="214"/>
        <v>26554950</v>
      </c>
      <c r="AH681" s="74">
        <f t="shared" si="215"/>
        <v>1400010</v>
      </c>
      <c r="AI681" s="74">
        <f t="shared" si="216"/>
        <v>21347423.999999996</v>
      </c>
      <c r="AJ681" s="74">
        <f t="shared" si="217"/>
        <v>2655495</v>
      </c>
      <c r="AK681" s="74">
        <f t="shared" si="218"/>
        <v>4500000</v>
      </c>
      <c r="AL681" s="74">
        <f t="shared" si="219"/>
        <v>6000000</v>
      </c>
      <c r="AM681" s="74">
        <f t="shared" si="220"/>
        <v>4892117.9999999991</v>
      </c>
      <c r="AN681" s="74">
        <f t="shared" si="221"/>
        <v>5217666.2159999991</v>
      </c>
      <c r="AO681" s="74">
        <f t="shared" si="222"/>
        <v>0</v>
      </c>
      <c r="AP681" s="74">
        <f t="shared" si="223"/>
        <v>3000000</v>
      </c>
      <c r="AQ681" s="74">
        <v>0</v>
      </c>
      <c r="AR681" s="74">
        <v>0</v>
      </c>
      <c r="AS681" s="74">
        <v>0</v>
      </c>
      <c r="AT681" s="79">
        <v>0</v>
      </c>
      <c r="AU681" s="81">
        <f t="shared" si="224"/>
        <v>75567663.216000006</v>
      </c>
      <c r="AV681" s="112">
        <f t="shared" si="225"/>
        <v>54308316.440880008</v>
      </c>
      <c r="AW681" s="74">
        <f t="shared" si="231"/>
        <v>72912168.215999991</v>
      </c>
      <c r="AX681" s="74">
        <f t="shared" si="226"/>
        <v>5103851.7751199994</v>
      </c>
      <c r="AY681" s="75">
        <f t="shared" si="227"/>
        <v>1430831.644088001</v>
      </c>
      <c r="AZ681" s="74">
        <v>0</v>
      </c>
      <c r="BA681" s="74">
        <v>0</v>
      </c>
      <c r="BB681" s="74">
        <v>0</v>
      </c>
      <c r="BC681" s="79">
        <v>0</v>
      </c>
      <c r="BD681" s="79">
        <v>0</v>
      </c>
      <c r="BE681" s="79">
        <v>0</v>
      </c>
      <c r="BF681" s="77">
        <v>0</v>
      </c>
      <c r="BG681" s="344">
        <f t="shared" si="228"/>
        <v>6534683.4192080004</v>
      </c>
      <c r="BH681" s="187">
        <f t="shared" si="229"/>
        <v>69032979</v>
      </c>
      <c r="BJ681" s="50">
        <v>13480</v>
      </c>
      <c r="BK681" s="50" t="s">
        <v>4010</v>
      </c>
      <c r="BM681" s="50">
        <f t="shared" si="230"/>
        <v>0</v>
      </c>
    </row>
    <row r="682" spans="1:65" s="50" customFormat="1" ht="24" customHeight="1" x14ac:dyDescent="0.2">
      <c r="A682" s="181">
        <f t="shared" si="211"/>
        <v>2655495</v>
      </c>
      <c r="B682" s="296">
        <v>446</v>
      </c>
      <c r="C682" s="264">
        <v>221</v>
      </c>
      <c r="D682" s="297">
        <v>13481</v>
      </c>
      <c r="E682" s="241" t="s">
        <v>1289</v>
      </c>
      <c r="F682" s="242" t="s">
        <v>2131</v>
      </c>
      <c r="G682" s="285" t="s">
        <v>137</v>
      </c>
      <c r="H682" s="272" t="s">
        <v>983</v>
      </c>
      <c r="I682" s="292" t="s">
        <v>2880</v>
      </c>
      <c r="J682" s="64">
        <v>3920781767</v>
      </c>
      <c r="K682" s="64"/>
      <c r="L682" s="64" t="s">
        <v>2384</v>
      </c>
      <c r="M682" s="290" t="s">
        <v>137</v>
      </c>
      <c r="N682" s="243" t="s">
        <v>2410</v>
      </c>
      <c r="O682" s="64"/>
      <c r="P682" s="89"/>
      <c r="Q682" s="243">
        <v>30</v>
      </c>
      <c r="R682" s="245">
        <v>120</v>
      </c>
      <c r="S682" s="245">
        <v>110</v>
      </c>
      <c r="T682" s="245">
        <v>29.33</v>
      </c>
      <c r="U682" s="89">
        <v>0</v>
      </c>
      <c r="V682" s="260">
        <v>13</v>
      </c>
      <c r="W682" s="98">
        <v>0</v>
      </c>
      <c r="X682" s="83">
        <v>0</v>
      </c>
      <c r="Y682" s="98">
        <v>0</v>
      </c>
      <c r="Z682" s="64">
        <v>0</v>
      </c>
      <c r="AA682" s="315">
        <v>885165</v>
      </c>
      <c r="AB682" s="315">
        <v>0</v>
      </c>
      <c r="AC682" s="316">
        <f t="shared" si="212"/>
        <v>885165</v>
      </c>
      <c r="AD682" s="74">
        <v>4500000</v>
      </c>
      <c r="AE682" s="74">
        <v>6000000</v>
      </c>
      <c r="AF682" s="334">
        <f t="shared" si="213"/>
        <v>168986.04545454544</v>
      </c>
      <c r="AG682" s="112">
        <f t="shared" si="214"/>
        <v>26554950</v>
      </c>
      <c r="AH682" s="74">
        <f t="shared" si="215"/>
        <v>0</v>
      </c>
      <c r="AI682" s="74">
        <f t="shared" si="216"/>
        <v>20278325.454545453</v>
      </c>
      <c r="AJ682" s="74">
        <f t="shared" si="217"/>
        <v>0</v>
      </c>
      <c r="AK682" s="74">
        <f t="shared" si="218"/>
        <v>4500000</v>
      </c>
      <c r="AL682" s="74">
        <f t="shared" si="219"/>
        <v>6000000</v>
      </c>
      <c r="AM682" s="74">
        <f t="shared" si="220"/>
        <v>4647116.25</v>
      </c>
      <c r="AN682" s="74">
        <f t="shared" si="221"/>
        <v>4956360.7131818179</v>
      </c>
      <c r="AO682" s="74">
        <f t="shared" si="222"/>
        <v>0</v>
      </c>
      <c r="AP682" s="74">
        <f t="shared" si="223"/>
        <v>2600000</v>
      </c>
      <c r="AQ682" s="74">
        <v>0</v>
      </c>
      <c r="AR682" s="74">
        <v>0</v>
      </c>
      <c r="AS682" s="74">
        <v>0</v>
      </c>
      <c r="AT682" s="79">
        <v>0</v>
      </c>
      <c r="AU682" s="81">
        <f t="shared" si="224"/>
        <v>69536752.417727262</v>
      </c>
      <c r="AV682" s="112">
        <f t="shared" si="225"/>
        <v>51569179.748486355</v>
      </c>
      <c r="AW682" s="74">
        <f t="shared" si="231"/>
        <v>69536752.417727262</v>
      </c>
      <c r="AX682" s="74">
        <f t="shared" si="226"/>
        <v>4867572.6692409087</v>
      </c>
      <c r="AY682" s="75">
        <f t="shared" si="227"/>
        <v>1156917.9748486355</v>
      </c>
      <c r="AZ682" s="74">
        <v>0</v>
      </c>
      <c r="BA682" s="74">
        <v>0</v>
      </c>
      <c r="BB682" s="74">
        <v>0</v>
      </c>
      <c r="BC682" s="79">
        <v>0</v>
      </c>
      <c r="BD682" s="79">
        <v>0</v>
      </c>
      <c r="BE682" s="79">
        <v>0</v>
      </c>
      <c r="BF682" s="77">
        <v>0</v>
      </c>
      <c r="BG682" s="344">
        <f t="shared" si="228"/>
        <v>6024490.6440895442</v>
      </c>
      <c r="BH682" s="187">
        <f t="shared" si="229"/>
        <v>63512261</v>
      </c>
      <c r="BJ682" s="50">
        <v>13481</v>
      </c>
      <c r="BK682" s="50" t="s">
        <v>4011</v>
      </c>
      <c r="BM682" s="50">
        <f t="shared" si="230"/>
        <v>0</v>
      </c>
    </row>
    <row r="683" spans="1:65" s="50" customFormat="1" ht="24" customHeight="1" x14ac:dyDescent="0.2">
      <c r="A683" s="181">
        <f t="shared" si="211"/>
        <v>2655495</v>
      </c>
      <c r="B683" s="296">
        <v>409</v>
      </c>
      <c r="C683" s="264">
        <v>183</v>
      </c>
      <c r="D683" s="297">
        <v>13482</v>
      </c>
      <c r="E683" s="241" t="s">
        <v>374</v>
      </c>
      <c r="F683" s="242" t="s">
        <v>2132</v>
      </c>
      <c r="G683" s="285" t="s">
        <v>137</v>
      </c>
      <c r="H683" s="272" t="s">
        <v>983</v>
      </c>
      <c r="I683" s="292" t="s">
        <v>2843</v>
      </c>
      <c r="J683" s="64" t="s">
        <v>2133</v>
      </c>
      <c r="K683" s="64" t="s">
        <v>2134</v>
      </c>
      <c r="L683" s="64" t="s">
        <v>2384</v>
      </c>
      <c r="M683" s="290" t="s">
        <v>137</v>
      </c>
      <c r="N683" s="243" t="s">
        <v>2410</v>
      </c>
      <c r="O683" s="64"/>
      <c r="P683" s="89"/>
      <c r="Q683" s="243">
        <v>30</v>
      </c>
      <c r="R683" s="245">
        <v>120</v>
      </c>
      <c r="S683" s="245">
        <v>110</v>
      </c>
      <c r="T683" s="245">
        <v>29.33</v>
      </c>
      <c r="U683" s="89">
        <v>0</v>
      </c>
      <c r="V683" s="260">
        <v>15</v>
      </c>
      <c r="W683" s="98">
        <v>0</v>
      </c>
      <c r="X683" s="83">
        <v>0</v>
      </c>
      <c r="Y683" s="98">
        <v>2</v>
      </c>
      <c r="Z683" s="64">
        <v>2</v>
      </c>
      <c r="AA683" s="315">
        <v>885165</v>
      </c>
      <c r="AB683" s="315">
        <v>46667</v>
      </c>
      <c r="AC683" s="316">
        <f t="shared" si="212"/>
        <v>931832</v>
      </c>
      <c r="AD683" s="74">
        <v>4500000</v>
      </c>
      <c r="AE683" s="74">
        <v>6000000</v>
      </c>
      <c r="AF683" s="334">
        <f t="shared" si="213"/>
        <v>177895.19999999998</v>
      </c>
      <c r="AG683" s="112">
        <f t="shared" si="214"/>
        <v>26554950</v>
      </c>
      <c r="AH683" s="74">
        <f t="shared" si="215"/>
        <v>1400010</v>
      </c>
      <c r="AI683" s="74">
        <f t="shared" si="216"/>
        <v>21347423.999999996</v>
      </c>
      <c r="AJ683" s="74">
        <f t="shared" si="217"/>
        <v>5310990</v>
      </c>
      <c r="AK683" s="74">
        <f t="shared" si="218"/>
        <v>4500000</v>
      </c>
      <c r="AL683" s="74">
        <f t="shared" si="219"/>
        <v>6000000</v>
      </c>
      <c r="AM683" s="74">
        <f t="shared" si="220"/>
        <v>4892117.9999999991</v>
      </c>
      <c r="AN683" s="74">
        <f t="shared" si="221"/>
        <v>5217666.2159999991</v>
      </c>
      <c r="AO683" s="74">
        <f t="shared" si="222"/>
        <v>0</v>
      </c>
      <c r="AP683" s="74">
        <f t="shared" si="223"/>
        <v>3000000</v>
      </c>
      <c r="AQ683" s="74">
        <v>0</v>
      </c>
      <c r="AR683" s="74">
        <v>0</v>
      </c>
      <c r="AS683" s="74">
        <v>0</v>
      </c>
      <c r="AT683" s="79">
        <v>0</v>
      </c>
      <c r="AU683" s="81">
        <f t="shared" si="224"/>
        <v>78223158.216000006</v>
      </c>
      <c r="AV683" s="112">
        <f t="shared" si="225"/>
        <v>54308316.440880008</v>
      </c>
      <c r="AW683" s="74">
        <f t="shared" si="231"/>
        <v>72912168.215999991</v>
      </c>
      <c r="AX683" s="74">
        <f t="shared" si="226"/>
        <v>5103851.7751199994</v>
      </c>
      <c r="AY683" s="75">
        <f t="shared" si="227"/>
        <v>1430831.644088001</v>
      </c>
      <c r="AZ683" s="74">
        <v>0</v>
      </c>
      <c r="BA683" s="74">
        <v>0</v>
      </c>
      <c r="BB683" s="74">
        <v>0</v>
      </c>
      <c r="BC683" s="79">
        <v>0</v>
      </c>
      <c r="BD683" s="79">
        <v>0</v>
      </c>
      <c r="BE683" s="79">
        <v>0</v>
      </c>
      <c r="BF683" s="77">
        <v>0</v>
      </c>
      <c r="BG683" s="344">
        <f t="shared" si="228"/>
        <v>6534683.4192080004</v>
      </c>
      <c r="BH683" s="187">
        <f t="shared" si="229"/>
        <v>71688474</v>
      </c>
      <c r="BJ683" s="50">
        <v>13482</v>
      </c>
      <c r="BK683" s="50" t="s">
        <v>4012</v>
      </c>
      <c r="BM683" s="50">
        <f t="shared" si="230"/>
        <v>0</v>
      </c>
    </row>
    <row r="684" spans="1:65" s="50" customFormat="1" ht="24" customHeight="1" x14ac:dyDescent="0.2">
      <c r="A684" s="181">
        <f t="shared" si="211"/>
        <v>2655495</v>
      </c>
      <c r="B684" s="296">
        <v>387</v>
      </c>
      <c r="C684" s="264">
        <v>161</v>
      </c>
      <c r="D684" s="297">
        <v>13483</v>
      </c>
      <c r="E684" s="241" t="s">
        <v>417</v>
      </c>
      <c r="F684" s="242" t="s">
        <v>2135</v>
      </c>
      <c r="G684" s="285" t="s">
        <v>137</v>
      </c>
      <c r="H684" s="272" t="s">
        <v>983</v>
      </c>
      <c r="I684" s="292" t="s">
        <v>2821</v>
      </c>
      <c r="J684" s="67" t="s">
        <v>2486</v>
      </c>
      <c r="K684" s="64" t="s">
        <v>2136</v>
      </c>
      <c r="L684" s="64" t="s">
        <v>2384</v>
      </c>
      <c r="M684" s="290" t="s">
        <v>137</v>
      </c>
      <c r="N684" s="243" t="s">
        <v>2410</v>
      </c>
      <c r="O684" s="64"/>
      <c r="P684" s="89"/>
      <c r="Q684" s="243">
        <v>30</v>
      </c>
      <c r="R684" s="245">
        <v>120</v>
      </c>
      <c r="S684" s="245">
        <v>110</v>
      </c>
      <c r="T684" s="245">
        <v>29.33</v>
      </c>
      <c r="U684" s="89">
        <v>0</v>
      </c>
      <c r="V684" s="260">
        <v>15</v>
      </c>
      <c r="W684" s="98">
        <v>0</v>
      </c>
      <c r="X684" s="83">
        <v>0</v>
      </c>
      <c r="Y684" s="98">
        <v>1</v>
      </c>
      <c r="Z684" s="64">
        <v>1</v>
      </c>
      <c r="AA684" s="315">
        <v>885165</v>
      </c>
      <c r="AB684" s="315">
        <v>0</v>
      </c>
      <c r="AC684" s="316">
        <f t="shared" si="212"/>
        <v>885165</v>
      </c>
      <c r="AD684" s="74">
        <v>4500000</v>
      </c>
      <c r="AE684" s="74">
        <v>6000000</v>
      </c>
      <c r="AF684" s="334">
        <f t="shared" si="213"/>
        <v>168986.04545454544</v>
      </c>
      <c r="AG684" s="112">
        <f t="shared" si="214"/>
        <v>26554950</v>
      </c>
      <c r="AH684" s="74">
        <f t="shared" si="215"/>
        <v>0</v>
      </c>
      <c r="AI684" s="74">
        <f t="shared" si="216"/>
        <v>20278325.454545453</v>
      </c>
      <c r="AJ684" s="74">
        <f t="shared" si="217"/>
        <v>2655495</v>
      </c>
      <c r="AK684" s="74">
        <f t="shared" si="218"/>
        <v>4500000</v>
      </c>
      <c r="AL684" s="74">
        <f t="shared" si="219"/>
        <v>6000000</v>
      </c>
      <c r="AM684" s="74">
        <f t="shared" si="220"/>
        <v>4647116.25</v>
      </c>
      <c r="AN684" s="74">
        <f t="shared" si="221"/>
        <v>4956360.7131818179</v>
      </c>
      <c r="AO684" s="74">
        <f t="shared" si="222"/>
        <v>0</v>
      </c>
      <c r="AP684" s="74">
        <f t="shared" si="223"/>
        <v>3000000</v>
      </c>
      <c r="AQ684" s="74">
        <v>0</v>
      </c>
      <c r="AR684" s="74">
        <v>0</v>
      </c>
      <c r="AS684" s="74">
        <v>0</v>
      </c>
      <c r="AT684" s="79">
        <v>0</v>
      </c>
      <c r="AU684" s="81">
        <f t="shared" si="224"/>
        <v>72592247.417727277</v>
      </c>
      <c r="AV684" s="112">
        <f t="shared" si="225"/>
        <v>51541179.74848637</v>
      </c>
      <c r="AW684" s="74">
        <f t="shared" si="231"/>
        <v>69936752.417727262</v>
      </c>
      <c r="AX684" s="74">
        <f t="shared" si="226"/>
        <v>4895572.6692409087</v>
      </c>
      <c r="AY684" s="75">
        <f t="shared" si="227"/>
        <v>1154117.9748486371</v>
      </c>
      <c r="AZ684" s="74">
        <v>0</v>
      </c>
      <c r="BA684" s="74">
        <v>0</v>
      </c>
      <c r="BB684" s="74">
        <v>0</v>
      </c>
      <c r="BC684" s="79">
        <v>0</v>
      </c>
      <c r="BD684" s="79">
        <v>0</v>
      </c>
      <c r="BE684" s="79">
        <v>0</v>
      </c>
      <c r="BF684" s="77">
        <v>0</v>
      </c>
      <c r="BG684" s="344">
        <f t="shared" si="228"/>
        <v>6049690.6440895461</v>
      </c>
      <c r="BH684" s="187">
        <f t="shared" si="229"/>
        <v>66542556</v>
      </c>
      <c r="BJ684" s="50">
        <v>13483</v>
      </c>
      <c r="BK684" s="50" t="s">
        <v>4013</v>
      </c>
      <c r="BM684" s="50">
        <f t="shared" si="230"/>
        <v>0</v>
      </c>
    </row>
    <row r="685" spans="1:65" s="50" customFormat="1" ht="24" customHeight="1" x14ac:dyDescent="0.2">
      <c r="A685" s="181">
        <f t="shared" si="211"/>
        <v>2655495</v>
      </c>
      <c r="B685" s="296">
        <v>416</v>
      </c>
      <c r="C685" s="264">
        <v>190</v>
      </c>
      <c r="D685" s="297">
        <v>13484</v>
      </c>
      <c r="E685" s="241" t="s">
        <v>2137</v>
      </c>
      <c r="F685" s="242" t="s">
        <v>2138</v>
      </c>
      <c r="G685" s="285" t="s">
        <v>137</v>
      </c>
      <c r="H685" s="272" t="s">
        <v>983</v>
      </c>
      <c r="I685" s="292" t="s">
        <v>2850</v>
      </c>
      <c r="J685" s="64" t="s">
        <v>2139</v>
      </c>
      <c r="K685" s="64" t="s">
        <v>2140</v>
      </c>
      <c r="L685" s="64" t="s">
        <v>2384</v>
      </c>
      <c r="M685" s="290" t="s">
        <v>137</v>
      </c>
      <c r="N685" s="243" t="s">
        <v>2410</v>
      </c>
      <c r="O685" s="64"/>
      <c r="P685" s="89"/>
      <c r="Q685" s="243">
        <v>30</v>
      </c>
      <c r="R685" s="245">
        <v>120</v>
      </c>
      <c r="S685" s="245">
        <v>110</v>
      </c>
      <c r="T685" s="245">
        <v>29.33</v>
      </c>
      <c r="U685" s="89">
        <v>0</v>
      </c>
      <c r="V685" s="260">
        <v>25</v>
      </c>
      <c r="W685" s="98">
        <v>0</v>
      </c>
      <c r="X685" s="83">
        <v>0</v>
      </c>
      <c r="Y685" s="98">
        <v>0</v>
      </c>
      <c r="Z685" s="64">
        <v>0</v>
      </c>
      <c r="AA685" s="315">
        <v>885165</v>
      </c>
      <c r="AB685" s="315">
        <v>46667</v>
      </c>
      <c r="AC685" s="316">
        <f t="shared" si="212"/>
        <v>931832</v>
      </c>
      <c r="AD685" s="74">
        <v>4500000</v>
      </c>
      <c r="AE685" s="74">
        <v>6000000</v>
      </c>
      <c r="AF685" s="334">
        <f t="shared" si="213"/>
        <v>177895.19999999998</v>
      </c>
      <c r="AG685" s="112">
        <f t="shared" si="214"/>
        <v>26554950</v>
      </c>
      <c r="AH685" s="74">
        <f t="shared" si="215"/>
        <v>1400010</v>
      </c>
      <c r="AI685" s="74">
        <f t="shared" si="216"/>
        <v>21347423.999999996</v>
      </c>
      <c r="AJ685" s="74">
        <f t="shared" si="217"/>
        <v>0</v>
      </c>
      <c r="AK685" s="74">
        <f t="shared" si="218"/>
        <v>4500000</v>
      </c>
      <c r="AL685" s="74">
        <f t="shared" si="219"/>
        <v>6000000</v>
      </c>
      <c r="AM685" s="74">
        <f t="shared" si="220"/>
        <v>4892117.9999999991</v>
      </c>
      <c r="AN685" s="74">
        <f t="shared" si="221"/>
        <v>5217666.2159999991</v>
      </c>
      <c r="AO685" s="74">
        <f t="shared" si="222"/>
        <v>0</v>
      </c>
      <c r="AP685" s="74">
        <f t="shared" si="223"/>
        <v>5000000</v>
      </c>
      <c r="AQ685" s="74">
        <v>0</v>
      </c>
      <c r="AR685" s="74">
        <v>0</v>
      </c>
      <c r="AS685" s="74">
        <v>0</v>
      </c>
      <c r="AT685" s="79">
        <v>0</v>
      </c>
      <c r="AU685" s="81">
        <f t="shared" si="224"/>
        <v>74912168.216000006</v>
      </c>
      <c r="AV685" s="112">
        <f t="shared" si="225"/>
        <v>54168316.440880008</v>
      </c>
      <c r="AW685" s="74">
        <f t="shared" si="231"/>
        <v>74912168.215999991</v>
      </c>
      <c r="AX685" s="74">
        <f t="shared" si="226"/>
        <v>5243851.7751199994</v>
      </c>
      <c r="AY685" s="75">
        <f t="shared" si="227"/>
        <v>1416831.644088001</v>
      </c>
      <c r="AZ685" s="74">
        <v>0</v>
      </c>
      <c r="BA685" s="74">
        <v>0</v>
      </c>
      <c r="BB685" s="74">
        <v>0</v>
      </c>
      <c r="BC685" s="79">
        <v>0</v>
      </c>
      <c r="BD685" s="79">
        <v>0</v>
      </c>
      <c r="BE685" s="79">
        <v>0</v>
      </c>
      <c r="BF685" s="77">
        <v>0</v>
      </c>
      <c r="BG685" s="344">
        <f t="shared" si="228"/>
        <v>6660683.4192080004</v>
      </c>
      <c r="BH685" s="187">
        <f t="shared" si="229"/>
        <v>68251484</v>
      </c>
      <c r="BJ685" s="50">
        <v>13484</v>
      </c>
      <c r="BK685" s="50" t="s">
        <v>4014</v>
      </c>
      <c r="BM685" s="50">
        <f t="shared" si="230"/>
        <v>0</v>
      </c>
    </row>
    <row r="686" spans="1:65" s="50" customFormat="1" ht="24" customHeight="1" x14ac:dyDescent="0.2">
      <c r="A686" s="181">
        <f t="shared" si="211"/>
        <v>2655495</v>
      </c>
      <c r="B686" s="296">
        <v>429</v>
      </c>
      <c r="C686" s="264">
        <v>203</v>
      </c>
      <c r="D686" s="297">
        <v>13485</v>
      </c>
      <c r="E686" s="241" t="s">
        <v>2141</v>
      </c>
      <c r="F686" s="242" t="s">
        <v>872</v>
      </c>
      <c r="G686" s="285" t="s">
        <v>137</v>
      </c>
      <c r="H686" s="272" t="s">
        <v>983</v>
      </c>
      <c r="I686" s="292" t="s">
        <v>2863</v>
      </c>
      <c r="J686" s="64" t="s">
        <v>2142</v>
      </c>
      <c r="K686" s="64" t="s">
        <v>2143</v>
      </c>
      <c r="L686" s="64" t="s">
        <v>2384</v>
      </c>
      <c r="M686" s="290" t="s">
        <v>137</v>
      </c>
      <c r="N686" s="243" t="s">
        <v>2410</v>
      </c>
      <c r="O686" s="64"/>
      <c r="P686" s="89"/>
      <c r="Q686" s="243">
        <v>30</v>
      </c>
      <c r="R686" s="245">
        <v>120</v>
      </c>
      <c r="S686" s="245">
        <v>110</v>
      </c>
      <c r="T686" s="245">
        <v>29.33</v>
      </c>
      <c r="U686" s="89">
        <v>0</v>
      </c>
      <c r="V686" s="260">
        <v>15</v>
      </c>
      <c r="W686" s="98">
        <v>0</v>
      </c>
      <c r="X686" s="83">
        <v>0</v>
      </c>
      <c r="Y686" s="98">
        <v>1</v>
      </c>
      <c r="Z686" s="64">
        <v>1</v>
      </c>
      <c r="AA686" s="315">
        <v>885165</v>
      </c>
      <c r="AB686" s="315">
        <v>46667</v>
      </c>
      <c r="AC686" s="316">
        <f t="shared" si="212"/>
        <v>931832</v>
      </c>
      <c r="AD686" s="74">
        <v>4500000</v>
      </c>
      <c r="AE686" s="74">
        <v>6000000</v>
      </c>
      <c r="AF686" s="334">
        <f t="shared" si="213"/>
        <v>177895.19999999998</v>
      </c>
      <c r="AG686" s="112">
        <f t="shared" si="214"/>
        <v>26554950</v>
      </c>
      <c r="AH686" s="74">
        <f t="shared" si="215"/>
        <v>1400010</v>
      </c>
      <c r="AI686" s="74">
        <f t="shared" si="216"/>
        <v>21347423.999999996</v>
      </c>
      <c r="AJ686" s="74">
        <f t="shared" si="217"/>
        <v>2655495</v>
      </c>
      <c r="AK686" s="74">
        <f t="shared" si="218"/>
        <v>4500000</v>
      </c>
      <c r="AL686" s="74">
        <f t="shared" si="219"/>
        <v>6000000</v>
      </c>
      <c r="AM686" s="74">
        <f t="shared" si="220"/>
        <v>4892117.9999999991</v>
      </c>
      <c r="AN686" s="74">
        <f t="shared" si="221"/>
        <v>5217666.2159999991</v>
      </c>
      <c r="AO686" s="74">
        <f t="shared" si="222"/>
        <v>0</v>
      </c>
      <c r="AP686" s="74">
        <f t="shared" si="223"/>
        <v>3000000</v>
      </c>
      <c r="AQ686" s="74">
        <v>0</v>
      </c>
      <c r="AR686" s="74">
        <v>0</v>
      </c>
      <c r="AS686" s="74">
        <v>0</v>
      </c>
      <c r="AT686" s="79">
        <v>0</v>
      </c>
      <c r="AU686" s="81">
        <f t="shared" si="224"/>
        <v>75567663.216000006</v>
      </c>
      <c r="AV686" s="112">
        <f t="shared" si="225"/>
        <v>54308316.440880008</v>
      </c>
      <c r="AW686" s="74">
        <f t="shared" si="231"/>
        <v>72912168.215999991</v>
      </c>
      <c r="AX686" s="74">
        <f t="shared" si="226"/>
        <v>5103851.7751199994</v>
      </c>
      <c r="AY686" s="75">
        <f t="shared" si="227"/>
        <v>1430831.644088001</v>
      </c>
      <c r="AZ686" s="74">
        <v>0</v>
      </c>
      <c r="BA686" s="74">
        <v>0</v>
      </c>
      <c r="BB686" s="74">
        <v>0</v>
      </c>
      <c r="BC686" s="79">
        <v>0</v>
      </c>
      <c r="BD686" s="79">
        <v>0</v>
      </c>
      <c r="BE686" s="79">
        <v>0</v>
      </c>
      <c r="BF686" s="77">
        <v>0</v>
      </c>
      <c r="BG686" s="344">
        <f t="shared" si="228"/>
        <v>6534683.4192080004</v>
      </c>
      <c r="BH686" s="187">
        <f t="shared" si="229"/>
        <v>69032979</v>
      </c>
      <c r="BJ686" s="50">
        <v>13485</v>
      </c>
      <c r="BK686" s="50" t="s">
        <v>4015</v>
      </c>
      <c r="BM686" s="50">
        <f t="shared" si="230"/>
        <v>0</v>
      </c>
    </row>
    <row r="687" spans="1:65" s="50" customFormat="1" ht="24" customHeight="1" x14ac:dyDescent="0.2">
      <c r="A687" s="181">
        <f t="shared" si="211"/>
        <v>2655495</v>
      </c>
      <c r="B687" s="296">
        <v>439</v>
      </c>
      <c r="C687" s="264">
        <v>214</v>
      </c>
      <c r="D687" s="297">
        <v>13486</v>
      </c>
      <c r="E687" s="241" t="s">
        <v>244</v>
      </c>
      <c r="F687" s="242" t="s">
        <v>1864</v>
      </c>
      <c r="G687" s="285" t="s">
        <v>137</v>
      </c>
      <c r="H687" s="272" t="s">
        <v>983</v>
      </c>
      <c r="I687" s="292" t="s">
        <v>2873</v>
      </c>
      <c r="J687" s="64" t="s">
        <v>2144</v>
      </c>
      <c r="K687" s="64" t="s">
        <v>2145</v>
      </c>
      <c r="L687" s="64" t="s">
        <v>2384</v>
      </c>
      <c r="M687" s="290" t="s">
        <v>137</v>
      </c>
      <c r="N687" s="243" t="s">
        <v>2410</v>
      </c>
      <c r="O687" s="64"/>
      <c r="P687" s="89"/>
      <c r="Q687" s="243">
        <v>30</v>
      </c>
      <c r="R687" s="245">
        <v>120</v>
      </c>
      <c r="S687" s="245">
        <v>110</v>
      </c>
      <c r="T687" s="245">
        <v>29.33</v>
      </c>
      <c r="U687" s="89">
        <v>0</v>
      </c>
      <c r="V687" s="260">
        <v>15</v>
      </c>
      <c r="W687" s="98">
        <v>0</v>
      </c>
      <c r="X687" s="83">
        <v>0</v>
      </c>
      <c r="Y687" s="98">
        <v>0</v>
      </c>
      <c r="Z687" s="64">
        <v>0</v>
      </c>
      <c r="AA687" s="315">
        <v>885165</v>
      </c>
      <c r="AB687" s="315">
        <v>0</v>
      </c>
      <c r="AC687" s="316">
        <f t="shared" si="212"/>
        <v>885165</v>
      </c>
      <c r="AD687" s="74">
        <v>4500000</v>
      </c>
      <c r="AE687" s="74">
        <v>6000000</v>
      </c>
      <c r="AF687" s="334">
        <f t="shared" si="213"/>
        <v>168986.04545454544</v>
      </c>
      <c r="AG687" s="112">
        <f t="shared" si="214"/>
        <v>26554950</v>
      </c>
      <c r="AH687" s="74">
        <f t="shared" si="215"/>
        <v>0</v>
      </c>
      <c r="AI687" s="74">
        <f t="shared" si="216"/>
        <v>20278325.454545453</v>
      </c>
      <c r="AJ687" s="74">
        <f t="shared" si="217"/>
        <v>0</v>
      </c>
      <c r="AK687" s="74">
        <f t="shared" si="218"/>
        <v>4500000</v>
      </c>
      <c r="AL687" s="74">
        <f t="shared" si="219"/>
        <v>6000000</v>
      </c>
      <c r="AM687" s="74">
        <f t="shared" si="220"/>
        <v>4647116.25</v>
      </c>
      <c r="AN687" s="74">
        <f t="shared" si="221"/>
        <v>4956360.7131818179</v>
      </c>
      <c r="AO687" s="74">
        <f t="shared" si="222"/>
        <v>0</v>
      </c>
      <c r="AP687" s="74">
        <f t="shared" si="223"/>
        <v>3000000</v>
      </c>
      <c r="AQ687" s="74">
        <v>0</v>
      </c>
      <c r="AR687" s="74">
        <v>0</v>
      </c>
      <c r="AS687" s="74">
        <v>0</v>
      </c>
      <c r="AT687" s="79">
        <v>0</v>
      </c>
      <c r="AU687" s="81">
        <f t="shared" si="224"/>
        <v>69936752.417727262</v>
      </c>
      <c r="AV687" s="112">
        <f t="shared" si="225"/>
        <v>51541179.748486355</v>
      </c>
      <c r="AW687" s="74">
        <f t="shared" si="231"/>
        <v>69936752.417727262</v>
      </c>
      <c r="AX687" s="74">
        <f t="shared" si="226"/>
        <v>4895572.6692409087</v>
      </c>
      <c r="AY687" s="75">
        <f t="shared" si="227"/>
        <v>1154117.9748486355</v>
      </c>
      <c r="AZ687" s="74">
        <v>0</v>
      </c>
      <c r="BA687" s="74">
        <v>0</v>
      </c>
      <c r="BB687" s="74">
        <v>0</v>
      </c>
      <c r="BC687" s="79">
        <v>0</v>
      </c>
      <c r="BD687" s="79">
        <v>0</v>
      </c>
      <c r="BE687" s="79">
        <v>0</v>
      </c>
      <c r="BF687" s="77">
        <v>0</v>
      </c>
      <c r="BG687" s="344">
        <f t="shared" si="228"/>
        <v>6049690.6440895442</v>
      </c>
      <c r="BH687" s="187">
        <f t="shared" si="229"/>
        <v>63887061</v>
      </c>
      <c r="BJ687" s="50">
        <v>13486</v>
      </c>
      <c r="BK687" s="50" t="s">
        <v>4016</v>
      </c>
      <c r="BM687" s="50">
        <f t="shared" si="230"/>
        <v>0</v>
      </c>
    </row>
    <row r="688" spans="1:65" s="50" customFormat="1" ht="24" customHeight="1" x14ac:dyDescent="0.2">
      <c r="A688" s="181">
        <f t="shared" si="211"/>
        <v>2655495</v>
      </c>
      <c r="B688" s="296">
        <v>428</v>
      </c>
      <c r="C688" s="264">
        <v>202</v>
      </c>
      <c r="D688" s="297">
        <v>13487</v>
      </c>
      <c r="E688" s="241" t="s">
        <v>2146</v>
      </c>
      <c r="F688" s="242" t="s">
        <v>745</v>
      </c>
      <c r="G688" s="285" t="s">
        <v>137</v>
      </c>
      <c r="H688" s="272" t="s">
        <v>983</v>
      </c>
      <c r="I688" s="292" t="s">
        <v>2862</v>
      </c>
      <c r="J688" s="64" t="s">
        <v>2147</v>
      </c>
      <c r="K688" s="64" t="s">
        <v>2148</v>
      </c>
      <c r="L688" s="64" t="s">
        <v>2384</v>
      </c>
      <c r="M688" s="290" t="s">
        <v>137</v>
      </c>
      <c r="N688" s="98"/>
      <c r="O688" s="64"/>
      <c r="P688" s="244" t="s">
        <v>2410</v>
      </c>
      <c r="Q688" s="243">
        <v>30</v>
      </c>
      <c r="R688" s="245">
        <v>120</v>
      </c>
      <c r="S688" s="245">
        <v>220</v>
      </c>
      <c r="T688" s="245">
        <v>29.33</v>
      </c>
      <c r="U688" s="89">
        <v>0</v>
      </c>
      <c r="V688" s="260">
        <v>20</v>
      </c>
      <c r="W688" s="98">
        <v>0</v>
      </c>
      <c r="X688" s="83">
        <v>0</v>
      </c>
      <c r="Y688" s="98">
        <v>1</v>
      </c>
      <c r="Z688" s="64">
        <v>1</v>
      </c>
      <c r="AA688" s="315">
        <v>885165</v>
      </c>
      <c r="AB688" s="315">
        <v>0</v>
      </c>
      <c r="AC688" s="316">
        <f t="shared" si="212"/>
        <v>885165</v>
      </c>
      <c r="AD688" s="74">
        <v>4500000</v>
      </c>
      <c r="AE688" s="74">
        <v>6000000</v>
      </c>
      <c r="AF688" s="334">
        <f t="shared" si="213"/>
        <v>168986.04545454544</v>
      </c>
      <c r="AG688" s="112">
        <f t="shared" si="214"/>
        <v>26554950</v>
      </c>
      <c r="AH688" s="74">
        <f t="shared" si="215"/>
        <v>0</v>
      </c>
      <c r="AI688" s="74">
        <f t="shared" si="216"/>
        <v>20278325.454545453</v>
      </c>
      <c r="AJ688" s="74">
        <f t="shared" si="217"/>
        <v>2655495</v>
      </c>
      <c r="AK688" s="74">
        <f t="shared" si="218"/>
        <v>4500000</v>
      </c>
      <c r="AL688" s="74">
        <f t="shared" si="219"/>
        <v>6000000</v>
      </c>
      <c r="AM688" s="74">
        <f t="shared" si="220"/>
        <v>9294232.5</v>
      </c>
      <c r="AN688" s="74">
        <f t="shared" si="221"/>
        <v>4956360.7131818179</v>
      </c>
      <c r="AO688" s="74">
        <f t="shared" si="222"/>
        <v>0</v>
      </c>
      <c r="AP688" s="74">
        <f t="shared" si="223"/>
        <v>4000000</v>
      </c>
      <c r="AQ688" s="74">
        <v>0</v>
      </c>
      <c r="AR688" s="74">
        <v>0</v>
      </c>
      <c r="AS688" s="74">
        <v>0</v>
      </c>
      <c r="AT688" s="79">
        <v>0</v>
      </c>
      <c r="AU688" s="81">
        <f t="shared" si="224"/>
        <v>78239363.667727277</v>
      </c>
      <c r="AV688" s="112">
        <f t="shared" si="225"/>
        <v>55792997.860986367</v>
      </c>
      <c r="AW688" s="74">
        <f t="shared" si="231"/>
        <v>75583868.667727262</v>
      </c>
      <c r="AX688" s="74">
        <f t="shared" si="226"/>
        <v>5290870.8067409089</v>
      </c>
      <c r="AY688" s="75">
        <f t="shared" si="227"/>
        <v>1579299.7860986367</v>
      </c>
      <c r="AZ688" s="74">
        <v>0</v>
      </c>
      <c r="BA688" s="74">
        <v>0</v>
      </c>
      <c r="BB688" s="74">
        <v>0</v>
      </c>
      <c r="BC688" s="79">
        <v>0</v>
      </c>
      <c r="BD688" s="79">
        <v>0</v>
      </c>
      <c r="BE688" s="79">
        <v>0</v>
      </c>
      <c r="BF688" s="77">
        <v>0</v>
      </c>
      <c r="BG688" s="344">
        <f t="shared" si="228"/>
        <v>6870170.5928395456</v>
      </c>
      <c r="BH688" s="187">
        <f t="shared" si="229"/>
        <v>71369193</v>
      </c>
      <c r="BJ688" s="50">
        <v>13487</v>
      </c>
      <c r="BK688" s="50" t="s">
        <v>4017</v>
      </c>
      <c r="BM688" s="50">
        <f t="shared" si="230"/>
        <v>0</v>
      </c>
    </row>
    <row r="689" spans="1:65" s="50" customFormat="1" ht="24" customHeight="1" x14ac:dyDescent="0.2">
      <c r="A689" s="181">
        <f t="shared" si="211"/>
        <v>2655495</v>
      </c>
      <c r="B689" s="296">
        <v>414</v>
      </c>
      <c r="C689" s="264">
        <v>188</v>
      </c>
      <c r="D689" s="297">
        <v>13488</v>
      </c>
      <c r="E689" s="241" t="s">
        <v>2149</v>
      </c>
      <c r="F689" s="242" t="s">
        <v>2150</v>
      </c>
      <c r="G689" s="285" t="s">
        <v>137</v>
      </c>
      <c r="H689" s="272" t="s">
        <v>983</v>
      </c>
      <c r="I689" s="292" t="s">
        <v>2848</v>
      </c>
      <c r="J689" s="64" t="s">
        <v>2151</v>
      </c>
      <c r="K689" s="64" t="s">
        <v>2152</v>
      </c>
      <c r="L689" s="64" t="s">
        <v>2384</v>
      </c>
      <c r="M689" s="290" t="s">
        <v>137</v>
      </c>
      <c r="N689" s="243" t="s">
        <v>2410</v>
      </c>
      <c r="O689" s="64"/>
      <c r="P689" s="89"/>
      <c r="Q689" s="243">
        <v>30</v>
      </c>
      <c r="R689" s="245">
        <v>120</v>
      </c>
      <c r="S689" s="245">
        <v>110</v>
      </c>
      <c r="T689" s="245">
        <v>29.33</v>
      </c>
      <c r="U689" s="89">
        <v>0</v>
      </c>
      <c r="V689" s="260">
        <v>15</v>
      </c>
      <c r="W689" s="98">
        <v>0</v>
      </c>
      <c r="X689" s="83">
        <v>0</v>
      </c>
      <c r="Y689" s="98">
        <v>2</v>
      </c>
      <c r="Z689" s="64">
        <v>2</v>
      </c>
      <c r="AA689" s="315">
        <v>885165</v>
      </c>
      <c r="AB689" s="315">
        <v>46667</v>
      </c>
      <c r="AC689" s="316">
        <f t="shared" si="212"/>
        <v>931832</v>
      </c>
      <c r="AD689" s="74">
        <v>4500000</v>
      </c>
      <c r="AE689" s="74">
        <v>6000000</v>
      </c>
      <c r="AF689" s="334">
        <f t="shared" si="213"/>
        <v>177895.19999999998</v>
      </c>
      <c r="AG689" s="112">
        <f t="shared" si="214"/>
        <v>26554950</v>
      </c>
      <c r="AH689" s="74">
        <f t="shared" si="215"/>
        <v>1400010</v>
      </c>
      <c r="AI689" s="74">
        <f t="shared" si="216"/>
        <v>21347423.999999996</v>
      </c>
      <c r="AJ689" s="74">
        <f t="shared" si="217"/>
        <v>5310990</v>
      </c>
      <c r="AK689" s="74">
        <f t="shared" si="218"/>
        <v>4500000</v>
      </c>
      <c r="AL689" s="74">
        <f t="shared" si="219"/>
        <v>6000000</v>
      </c>
      <c r="AM689" s="74">
        <f t="shared" si="220"/>
        <v>4892117.9999999991</v>
      </c>
      <c r="AN689" s="74">
        <f t="shared" si="221"/>
        <v>5217666.2159999991</v>
      </c>
      <c r="AO689" s="74">
        <f t="shared" si="222"/>
        <v>0</v>
      </c>
      <c r="AP689" s="74">
        <f t="shared" si="223"/>
        <v>3000000</v>
      </c>
      <c r="AQ689" s="74">
        <v>0</v>
      </c>
      <c r="AR689" s="74">
        <v>0</v>
      </c>
      <c r="AS689" s="74">
        <v>0</v>
      </c>
      <c r="AT689" s="79">
        <v>0</v>
      </c>
      <c r="AU689" s="81">
        <f t="shared" si="224"/>
        <v>78223158.216000006</v>
      </c>
      <c r="AV689" s="112">
        <f t="shared" si="225"/>
        <v>54308316.440880008</v>
      </c>
      <c r="AW689" s="74">
        <f t="shared" si="231"/>
        <v>72912168.215999991</v>
      </c>
      <c r="AX689" s="74">
        <f t="shared" si="226"/>
        <v>5103851.7751199994</v>
      </c>
      <c r="AY689" s="75">
        <f t="shared" si="227"/>
        <v>1430831.644088001</v>
      </c>
      <c r="AZ689" s="74">
        <v>0</v>
      </c>
      <c r="BA689" s="74">
        <v>0</v>
      </c>
      <c r="BB689" s="74">
        <v>0</v>
      </c>
      <c r="BC689" s="79">
        <v>0</v>
      </c>
      <c r="BD689" s="79">
        <v>0</v>
      </c>
      <c r="BE689" s="79">
        <v>0</v>
      </c>
      <c r="BF689" s="77">
        <v>0</v>
      </c>
      <c r="BG689" s="344">
        <f t="shared" si="228"/>
        <v>6534683.4192080004</v>
      </c>
      <c r="BH689" s="187">
        <f t="shared" si="229"/>
        <v>71688474</v>
      </c>
      <c r="BJ689" s="50">
        <v>13488</v>
      </c>
      <c r="BK689" s="50" t="s">
        <v>4018</v>
      </c>
      <c r="BM689" s="50">
        <f t="shared" si="230"/>
        <v>0</v>
      </c>
    </row>
    <row r="690" spans="1:65" s="50" customFormat="1" ht="24" customHeight="1" x14ac:dyDescent="0.2">
      <c r="A690" s="181">
        <f t="shared" si="211"/>
        <v>2655495</v>
      </c>
      <c r="B690" s="296">
        <v>445</v>
      </c>
      <c r="C690" s="264">
        <v>220</v>
      </c>
      <c r="D690" s="297">
        <v>13489</v>
      </c>
      <c r="E690" s="241" t="s">
        <v>148</v>
      </c>
      <c r="F690" s="242" t="s">
        <v>2153</v>
      </c>
      <c r="G690" s="285" t="s">
        <v>137</v>
      </c>
      <c r="H690" s="272" t="s">
        <v>983</v>
      </c>
      <c r="I690" s="292" t="s">
        <v>2879</v>
      </c>
      <c r="J690" s="64" t="s">
        <v>2154</v>
      </c>
      <c r="K690" s="64" t="s">
        <v>2155</v>
      </c>
      <c r="L690" s="64" t="s">
        <v>2384</v>
      </c>
      <c r="M690" s="290" t="s">
        <v>137</v>
      </c>
      <c r="N690" s="243" t="s">
        <v>2410</v>
      </c>
      <c r="O690" s="64"/>
      <c r="P690" s="89"/>
      <c r="Q690" s="243">
        <v>30</v>
      </c>
      <c r="R690" s="245">
        <v>120</v>
      </c>
      <c r="S690" s="245">
        <v>110</v>
      </c>
      <c r="T690" s="245">
        <v>29.33</v>
      </c>
      <c r="U690" s="89">
        <v>0</v>
      </c>
      <c r="V690" s="260">
        <v>8</v>
      </c>
      <c r="W690" s="98">
        <v>0</v>
      </c>
      <c r="X690" s="83">
        <v>0</v>
      </c>
      <c r="Y690" s="98">
        <v>0</v>
      </c>
      <c r="Z690" s="64">
        <v>1</v>
      </c>
      <c r="AA690" s="315">
        <v>885165</v>
      </c>
      <c r="AB690" s="315">
        <v>0</v>
      </c>
      <c r="AC690" s="316">
        <f t="shared" si="212"/>
        <v>885165</v>
      </c>
      <c r="AD690" s="74">
        <v>4500000</v>
      </c>
      <c r="AE690" s="74">
        <v>6000000</v>
      </c>
      <c r="AF690" s="334">
        <f t="shared" si="213"/>
        <v>168986.04545454544</v>
      </c>
      <c r="AG690" s="112">
        <f t="shared" si="214"/>
        <v>26554950</v>
      </c>
      <c r="AH690" s="74">
        <f t="shared" si="215"/>
        <v>0</v>
      </c>
      <c r="AI690" s="74">
        <f t="shared" si="216"/>
        <v>20278325.454545453</v>
      </c>
      <c r="AJ690" s="74">
        <f t="shared" si="217"/>
        <v>2655495</v>
      </c>
      <c r="AK690" s="74">
        <f t="shared" si="218"/>
        <v>4500000</v>
      </c>
      <c r="AL690" s="74">
        <f t="shared" si="219"/>
        <v>6000000</v>
      </c>
      <c r="AM690" s="74">
        <f t="shared" si="220"/>
        <v>4647116.25</v>
      </c>
      <c r="AN690" s="74">
        <f t="shared" si="221"/>
        <v>4956360.7131818179</v>
      </c>
      <c r="AO690" s="74">
        <f t="shared" si="222"/>
        <v>0</v>
      </c>
      <c r="AP690" s="74">
        <f t="shared" si="223"/>
        <v>1600000</v>
      </c>
      <c r="AQ690" s="74">
        <v>0</v>
      </c>
      <c r="AR690" s="74">
        <v>0</v>
      </c>
      <c r="AS690" s="74">
        <v>0</v>
      </c>
      <c r="AT690" s="79">
        <v>0</v>
      </c>
      <c r="AU690" s="81">
        <f t="shared" si="224"/>
        <v>71192247.417727277</v>
      </c>
      <c r="AV690" s="112">
        <f t="shared" si="225"/>
        <v>51639179.74848637</v>
      </c>
      <c r="AW690" s="74">
        <f t="shared" si="231"/>
        <v>68536752.417727262</v>
      </c>
      <c r="AX690" s="74">
        <f t="shared" si="226"/>
        <v>4797572.6692409087</v>
      </c>
      <c r="AY690" s="75">
        <f t="shared" si="227"/>
        <v>1163917.9748486371</v>
      </c>
      <c r="AZ690" s="74">
        <v>0</v>
      </c>
      <c r="BA690" s="74">
        <v>0</v>
      </c>
      <c r="BB690" s="74">
        <v>0</v>
      </c>
      <c r="BC690" s="79">
        <v>0</v>
      </c>
      <c r="BD690" s="79">
        <v>0</v>
      </c>
      <c r="BE690" s="79">
        <v>0</v>
      </c>
      <c r="BF690" s="77">
        <v>0</v>
      </c>
      <c r="BG690" s="344">
        <f t="shared" si="228"/>
        <v>5961490.6440895461</v>
      </c>
      <c r="BH690" s="187">
        <f t="shared" si="229"/>
        <v>65230756</v>
      </c>
      <c r="BJ690" s="50">
        <v>13489</v>
      </c>
      <c r="BK690" s="50" t="s">
        <v>4019</v>
      </c>
      <c r="BM690" s="50">
        <f t="shared" si="230"/>
        <v>0</v>
      </c>
    </row>
    <row r="691" spans="1:65" s="50" customFormat="1" ht="24" customHeight="1" x14ac:dyDescent="0.2">
      <c r="A691" s="181">
        <f t="shared" si="211"/>
        <v>2655495</v>
      </c>
      <c r="B691" s="296">
        <v>386</v>
      </c>
      <c r="C691" s="264">
        <v>160</v>
      </c>
      <c r="D691" s="297">
        <v>13490</v>
      </c>
      <c r="E691" s="241" t="s">
        <v>2156</v>
      </c>
      <c r="F691" s="242" t="s">
        <v>2157</v>
      </c>
      <c r="G691" s="285" t="s">
        <v>137</v>
      </c>
      <c r="H691" s="272" t="s">
        <v>983</v>
      </c>
      <c r="I691" s="292" t="s">
        <v>2820</v>
      </c>
      <c r="J691" s="67" t="s">
        <v>2158</v>
      </c>
      <c r="K691" s="64" t="s">
        <v>2159</v>
      </c>
      <c r="L691" s="64" t="s">
        <v>2384</v>
      </c>
      <c r="M691" s="290" t="s">
        <v>137</v>
      </c>
      <c r="N691" s="98"/>
      <c r="O691" s="64"/>
      <c r="P691" s="244" t="s">
        <v>2410</v>
      </c>
      <c r="Q691" s="243">
        <v>30</v>
      </c>
      <c r="R691" s="245">
        <v>120</v>
      </c>
      <c r="S691" s="245">
        <v>220</v>
      </c>
      <c r="T691" s="245">
        <v>29.33</v>
      </c>
      <c r="U691" s="89">
        <v>0</v>
      </c>
      <c r="V691" s="260">
        <v>25</v>
      </c>
      <c r="W691" s="98">
        <v>0</v>
      </c>
      <c r="X691" s="83">
        <v>0</v>
      </c>
      <c r="Y691" s="98">
        <v>2</v>
      </c>
      <c r="Z691" s="64">
        <v>2</v>
      </c>
      <c r="AA691" s="315">
        <v>885165</v>
      </c>
      <c r="AB691" s="315">
        <v>46667</v>
      </c>
      <c r="AC691" s="316">
        <f t="shared" si="212"/>
        <v>931832</v>
      </c>
      <c r="AD691" s="74">
        <v>4500000</v>
      </c>
      <c r="AE691" s="74">
        <v>6000000</v>
      </c>
      <c r="AF691" s="334">
        <f t="shared" si="213"/>
        <v>177895.19999999998</v>
      </c>
      <c r="AG691" s="112">
        <f t="shared" si="214"/>
        <v>26554950</v>
      </c>
      <c r="AH691" s="74">
        <f t="shared" si="215"/>
        <v>1400010</v>
      </c>
      <c r="AI691" s="74">
        <f t="shared" si="216"/>
        <v>21347423.999999996</v>
      </c>
      <c r="AJ691" s="74">
        <f t="shared" si="217"/>
        <v>5310990</v>
      </c>
      <c r="AK691" s="74">
        <f t="shared" si="218"/>
        <v>4500000</v>
      </c>
      <c r="AL691" s="74">
        <f t="shared" si="219"/>
        <v>6000000</v>
      </c>
      <c r="AM691" s="74">
        <f t="shared" si="220"/>
        <v>9784235.9999999981</v>
      </c>
      <c r="AN691" s="74">
        <f t="shared" si="221"/>
        <v>5217666.2159999991</v>
      </c>
      <c r="AO691" s="74">
        <f t="shared" si="222"/>
        <v>0</v>
      </c>
      <c r="AP691" s="74">
        <f t="shared" si="223"/>
        <v>5000000</v>
      </c>
      <c r="AQ691" s="74">
        <v>0</v>
      </c>
      <c r="AR691" s="74">
        <v>0</v>
      </c>
      <c r="AS691" s="74">
        <v>0</v>
      </c>
      <c r="AT691" s="79">
        <v>0</v>
      </c>
      <c r="AU691" s="81">
        <f t="shared" si="224"/>
        <v>85115276.216000006</v>
      </c>
      <c r="AV691" s="112">
        <f t="shared" si="225"/>
        <v>58717986.18088001</v>
      </c>
      <c r="AW691" s="74">
        <f t="shared" si="231"/>
        <v>79804286.215999991</v>
      </c>
      <c r="AX691" s="74">
        <f t="shared" si="226"/>
        <v>5586300.0351200001</v>
      </c>
      <c r="AY691" s="75">
        <f t="shared" si="227"/>
        <v>1871798.6180880012</v>
      </c>
      <c r="AZ691" s="74">
        <v>0</v>
      </c>
      <c r="BA691" s="74">
        <v>0</v>
      </c>
      <c r="BB691" s="74">
        <v>0</v>
      </c>
      <c r="BC691" s="79">
        <v>0</v>
      </c>
      <c r="BD691" s="79">
        <v>0</v>
      </c>
      <c r="BE691" s="79">
        <v>0</v>
      </c>
      <c r="BF691" s="77">
        <v>0</v>
      </c>
      <c r="BG691" s="344">
        <f t="shared" si="228"/>
        <v>7458098.6532080015</v>
      </c>
      <c r="BH691" s="187">
        <f t="shared" si="229"/>
        <v>77657177</v>
      </c>
      <c r="BJ691" s="50">
        <v>13490</v>
      </c>
      <c r="BK691" s="50" t="s">
        <v>4020</v>
      </c>
      <c r="BM691" s="50">
        <f t="shared" si="230"/>
        <v>0</v>
      </c>
    </row>
    <row r="692" spans="1:65" s="50" customFormat="1" ht="24" customHeight="1" x14ac:dyDescent="0.2">
      <c r="A692" s="181">
        <f t="shared" si="211"/>
        <v>2655495</v>
      </c>
      <c r="B692" s="296">
        <v>423</v>
      </c>
      <c r="C692" s="264">
        <v>197</v>
      </c>
      <c r="D692" s="297">
        <v>13491</v>
      </c>
      <c r="E692" s="241" t="s">
        <v>2160</v>
      </c>
      <c r="F692" s="242" t="s">
        <v>1215</v>
      </c>
      <c r="G692" s="285" t="s">
        <v>137</v>
      </c>
      <c r="H692" s="272" t="s">
        <v>983</v>
      </c>
      <c r="I692" s="292" t="s">
        <v>2857</v>
      </c>
      <c r="J692" s="64" t="s">
        <v>2161</v>
      </c>
      <c r="K692" s="64" t="s">
        <v>2162</v>
      </c>
      <c r="L692" s="64" t="s">
        <v>2384</v>
      </c>
      <c r="M692" s="290" t="s">
        <v>137</v>
      </c>
      <c r="N692" s="98"/>
      <c r="O692" s="245" t="s">
        <v>2410</v>
      </c>
      <c r="P692" s="89"/>
      <c r="Q692" s="243">
        <v>30</v>
      </c>
      <c r="R692" s="245">
        <v>90</v>
      </c>
      <c r="S692" s="245">
        <v>0</v>
      </c>
      <c r="T692" s="245">
        <v>0</v>
      </c>
      <c r="U692" s="89">
        <v>0</v>
      </c>
      <c r="V692" s="260">
        <v>20</v>
      </c>
      <c r="W692" s="98">
        <v>0</v>
      </c>
      <c r="X692" s="83">
        <v>0</v>
      </c>
      <c r="Y692" s="98">
        <v>1</v>
      </c>
      <c r="Z692" s="64">
        <v>1</v>
      </c>
      <c r="AA692" s="315">
        <v>885165</v>
      </c>
      <c r="AB692" s="315">
        <v>46667</v>
      </c>
      <c r="AC692" s="316">
        <f t="shared" si="212"/>
        <v>931832</v>
      </c>
      <c r="AD692" s="74">
        <v>4500000</v>
      </c>
      <c r="AE692" s="74">
        <v>6000000</v>
      </c>
      <c r="AF692" s="334">
        <f t="shared" si="213"/>
        <v>177895.19999999998</v>
      </c>
      <c r="AG692" s="112">
        <f t="shared" si="214"/>
        <v>26554950</v>
      </c>
      <c r="AH692" s="74">
        <f t="shared" si="215"/>
        <v>1400010</v>
      </c>
      <c r="AI692" s="74">
        <f t="shared" si="216"/>
        <v>16010567.999999998</v>
      </c>
      <c r="AJ692" s="74">
        <f t="shared" si="217"/>
        <v>2655495</v>
      </c>
      <c r="AK692" s="74">
        <f t="shared" si="218"/>
        <v>4500000</v>
      </c>
      <c r="AL692" s="74">
        <f t="shared" si="219"/>
        <v>6000000</v>
      </c>
      <c r="AM692" s="74">
        <f t="shared" si="220"/>
        <v>0</v>
      </c>
      <c r="AN692" s="74">
        <f t="shared" si="221"/>
        <v>0</v>
      </c>
      <c r="AO692" s="74">
        <f t="shared" si="222"/>
        <v>0</v>
      </c>
      <c r="AP692" s="74">
        <f t="shared" si="223"/>
        <v>4000000</v>
      </c>
      <c r="AQ692" s="74">
        <v>0</v>
      </c>
      <c r="AR692" s="74">
        <v>0</v>
      </c>
      <c r="AS692" s="74">
        <v>0</v>
      </c>
      <c r="AT692" s="79">
        <v>0</v>
      </c>
      <c r="AU692" s="81">
        <f t="shared" si="224"/>
        <v>61121023</v>
      </c>
      <c r="AV692" s="112">
        <f t="shared" si="225"/>
        <v>39872941.039999999</v>
      </c>
      <c r="AW692" s="74">
        <f t="shared" si="231"/>
        <v>58465528</v>
      </c>
      <c r="AX692" s="74">
        <f t="shared" si="226"/>
        <v>4092586.9600000004</v>
      </c>
      <c r="AY692" s="75">
        <f t="shared" si="227"/>
        <v>0</v>
      </c>
      <c r="AZ692" s="74">
        <v>0</v>
      </c>
      <c r="BA692" s="74">
        <v>0</v>
      </c>
      <c r="BB692" s="74">
        <v>0</v>
      </c>
      <c r="BC692" s="79">
        <v>0</v>
      </c>
      <c r="BD692" s="79">
        <v>0</v>
      </c>
      <c r="BE692" s="79">
        <v>0</v>
      </c>
      <c r="BF692" s="77">
        <v>0</v>
      </c>
      <c r="BG692" s="344">
        <f t="shared" si="228"/>
        <v>4092586.9600000004</v>
      </c>
      <c r="BH692" s="187">
        <f t="shared" si="229"/>
        <v>57028436</v>
      </c>
      <c r="BJ692" s="50">
        <v>13491</v>
      </c>
      <c r="BK692" s="50" t="s">
        <v>4021</v>
      </c>
      <c r="BM692" s="50">
        <f t="shared" si="230"/>
        <v>0</v>
      </c>
    </row>
    <row r="693" spans="1:65" s="50" customFormat="1" ht="24" customHeight="1" x14ac:dyDescent="0.2">
      <c r="A693" s="181">
        <f t="shared" si="211"/>
        <v>2655495</v>
      </c>
      <c r="B693" s="296">
        <v>402</v>
      </c>
      <c r="C693" s="264">
        <v>176</v>
      </c>
      <c r="D693" s="297">
        <v>13492</v>
      </c>
      <c r="E693" s="241" t="s">
        <v>209</v>
      </c>
      <c r="F693" s="242" t="s">
        <v>2163</v>
      </c>
      <c r="G693" s="285" t="s">
        <v>137</v>
      </c>
      <c r="H693" s="272" t="s">
        <v>983</v>
      </c>
      <c r="I693" s="427" t="s">
        <v>2836</v>
      </c>
      <c r="J693" s="64" t="s">
        <v>2164</v>
      </c>
      <c r="K693" s="64" t="s">
        <v>2165</v>
      </c>
      <c r="L693" s="64" t="s">
        <v>2384</v>
      </c>
      <c r="M693" s="290" t="s">
        <v>137</v>
      </c>
      <c r="N693" s="243" t="s">
        <v>2410</v>
      </c>
      <c r="O693" s="64"/>
      <c r="P693" s="89"/>
      <c r="Q693" s="243">
        <v>30</v>
      </c>
      <c r="R693" s="245">
        <v>120</v>
      </c>
      <c r="S693" s="245">
        <v>110</v>
      </c>
      <c r="T693" s="245">
        <v>29.33</v>
      </c>
      <c r="U693" s="89">
        <v>0</v>
      </c>
      <c r="V693" s="260">
        <v>19</v>
      </c>
      <c r="W693" s="98">
        <v>0</v>
      </c>
      <c r="X693" s="83">
        <v>0</v>
      </c>
      <c r="Y693" s="98">
        <v>1</v>
      </c>
      <c r="Z693" s="64">
        <v>1</v>
      </c>
      <c r="AA693" s="315">
        <v>885165</v>
      </c>
      <c r="AB693" s="315">
        <v>46667</v>
      </c>
      <c r="AC693" s="316">
        <f t="shared" si="212"/>
        <v>931832</v>
      </c>
      <c r="AD693" s="74">
        <v>4500000</v>
      </c>
      <c r="AE693" s="74">
        <v>6000000</v>
      </c>
      <c r="AF693" s="334">
        <f t="shared" si="213"/>
        <v>177895.19999999998</v>
      </c>
      <c r="AG693" s="112">
        <f t="shared" si="214"/>
        <v>26554950</v>
      </c>
      <c r="AH693" s="74">
        <f t="shared" si="215"/>
        <v>1400010</v>
      </c>
      <c r="AI693" s="74">
        <f t="shared" si="216"/>
        <v>21347423.999999996</v>
      </c>
      <c r="AJ693" s="74">
        <f t="shared" si="217"/>
        <v>2655495</v>
      </c>
      <c r="AK693" s="74">
        <f t="shared" si="218"/>
        <v>4500000</v>
      </c>
      <c r="AL693" s="74">
        <f t="shared" si="219"/>
        <v>6000000</v>
      </c>
      <c r="AM693" s="74">
        <f t="shared" si="220"/>
        <v>4892117.9999999991</v>
      </c>
      <c r="AN693" s="74">
        <f t="shared" si="221"/>
        <v>5217666.2159999991</v>
      </c>
      <c r="AO693" s="74">
        <f t="shared" si="222"/>
        <v>0</v>
      </c>
      <c r="AP693" s="74">
        <f t="shared" si="223"/>
        <v>3800000</v>
      </c>
      <c r="AQ693" s="74">
        <v>0</v>
      </c>
      <c r="AR693" s="74">
        <v>0</v>
      </c>
      <c r="AS693" s="74">
        <v>0</v>
      </c>
      <c r="AT693" s="79">
        <v>0</v>
      </c>
      <c r="AU693" s="81">
        <f t="shared" si="224"/>
        <v>76367663.216000006</v>
      </c>
      <c r="AV693" s="112">
        <f t="shared" si="225"/>
        <v>54252316.440880008</v>
      </c>
      <c r="AW693" s="74">
        <f t="shared" si="231"/>
        <v>73712168.215999991</v>
      </c>
      <c r="AX693" s="74">
        <f t="shared" si="226"/>
        <v>5159851.7751199994</v>
      </c>
      <c r="AY693" s="75">
        <f t="shared" si="227"/>
        <v>1425231.644088001</v>
      </c>
      <c r="AZ693" s="74">
        <v>0</v>
      </c>
      <c r="BA693" s="74">
        <v>0</v>
      </c>
      <c r="BB693" s="74">
        <v>0</v>
      </c>
      <c r="BC693" s="79">
        <v>0</v>
      </c>
      <c r="BD693" s="79">
        <v>0</v>
      </c>
      <c r="BE693" s="79">
        <v>0</v>
      </c>
      <c r="BF693" s="77">
        <v>0</v>
      </c>
      <c r="BG693" s="344">
        <f t="shared" si="228"/>
        <v>6585083.4192080004</v>
      </c>
      <c r="BH693" s="187">
        <f t="shared" si="229"/>
        <v>69782579</v>
      </c>
      <c r="BJ693" s="50">
        <v>13492</v>
      </c>
      <c r="BK693" s="50" t="s">
        <v>4022</v>
      </c>
      <c r="BM693" s="50">
        <f t="shared" si="230"/>
        <v>0</v>
      </c>
    </row>
    <row r="694" spans="1:65" s="50" customFormat="1" ht="24" customHeight="1" x14ac:dyDescent="0.2">
      <c r="A694" s="181">
        <f t="shared" si="211"/>
        <v>2655495</v>
      </c>
      <c r="B694" s="296">
        <v>436</v>
      </c>
      <c r="C694" s="264">
        <v>211</v>
      </c>
      <c r="D694" s="297">
        <v>13493</v>
      </c>
      <c r="E694" s="241" t="s">
        <v>99</v>
      </c>
      <c r="F694" s="242" t="s">
        <v>2166</v>
      </c>
      <c r="G694" s="285" t="s">
        <v>137</v>
      </c>
      <c r="H694" s="272" t="s">
        <v>983</v>
      </c>
      <c r="I694" s="292" t="s">
        <v>3168</v>
      </c>
      <c r="J694" s="64" t="s">
        <v>2167</v>
      </c>
      <c r="K694" s="64" t="s">
        <v>2168</v>
      </c>
      <c r="L694" s="64" t="s">
        <v>2384</v>
      </c>
      <c r="M694" s="290" t="s">
        <v>137</v>
      </c>
      <c r="N694" s="243" t="s">
        <v>2410</v>
      </c>
      <c r="O694" s="64"/>
      <c r="P694" s="89"/>
      <c r="Q694" s="243">
        <v>28</v>
      </c>
      <c r="R694" s="245">
        <v>112</v>
      </c>
      <c r="S694" s="317">
        <v>103</v>
      </c>
      <c r="T694" s="318">
        <v>27.37</v>
      </c>
      <c r="U694" s="89">
        <v>0</v>
      </c>
      <c r="V694" s="260">
        <v>13</v>
      </c>
      <c r="W694" s="98">
        <v>0</v>
      </c>
      <c r="X694" s="83">
        <v>0</v>
      </c>
      <c r="Y694" s="98">
        <v>0</v>
      </c>
      <c r="Z694" s="64">
        <v>1</v>
      </c>
      <c r="AA694" s="315">
        <v>885165</v>
      </c>
      <c r="AB694" s="315">
        <v>0</v>
      </c>
      <c r="AC694" s="316">
        <f t="shared" si="212"/>
        <v>885165</v>
      </c>
      <c r="AD694" s="74">
        <v>4500000</v>
      </c>
      <c r="AE694" s="74">
        <v>6000000</v>
      </c>
      <c r="AF694" s="334">
        <f t="shared" si="213"/>
        <v>168986.04545454544</v>
      </c>
      <c r="AG694" s="112">
        <f t="shared" si="214"/>
        <v>24784620</v>
      </c>
      <c r="AH694" s="74">
        <f t="shared" si="215"/>
        <v>0</v>
      </c>
      <c r="AI694" s="74">
        <f t="shared" si="216"/>
        <v>18926437.09090909</v>
      </c>
      <c r="AJ694" s="74">
        <f t="shared" si="217"/>
        <v>2478462</v>
      </c>
      <c r="AK694" s="74">
        <f t="shared" si="218"/>
        <v>4200000</v>
      </c>
      <c r="AL694" s="74">
        <f t="shared" si="219"/>
        <v>5600000</v>
      </c>
      <c r="AM694" s="74">
        <f t="shared" si="220"/>
        <v>4351390.6704545449</v>
      </c>
      <c r="AN694" s="74">
        <f t="shared" si="221"/>
        <v>4625148.0640909085</v>
      </c>
      <c r="AO694" s="74">
        <f t="shared" si="222"/>
        <v>0</v>
      </c>
      <c r="AP694" s="74">
        <f t="shared" si="223"/>
        <v>2600000</v>
      </c>
      <c r="AQ694" s="74">
        <v>0</v>
      </c>
      <c r="AR694" s="74">
        <v>0</v>
      </c>
      <c r="AS694" s="74">
        <v>0</v>
      </c>
      <c r="AT694" s="79">
        <v>0</v>
      </c>
      <c r="AU694" s="81">
        <f t="shared" si="224"/>
        <v>67566057.825454548</v>
      </c>
      <c r="AV694" s="112">
        <f t="shared" si="225"/>
        <v>48131464.117672727</v>
      </c>
      <c r="AW694" s="74">
        <f t="shared" si="231"/>
        <v>65087595.825454548</v>
      </c>
      <c r="AX694" s="74">
        <f t="shared" si="226"/>
        <v>4556131.7077818187</v>
      </c>
      <c r="AY694" s="75">
        <f t="shared" si="227"/>
        <v>813146.41176727274</v>
      </c>
      <c r="AZ694" s="74">
        <v>0</v>
      </c>
      <c r="BA694" s="74">
        <v>0</v>
      </c>
      <c r="BB694" s="74">
        <v>0</v>
      </c>
      <c r="BC694" s="79">
        <v>0</v>
      </c>
      <c r="BD694" s="79">
        <v>0</v>
      </c>
      <c r="BE694" s="79">
        <v>0</v>
      </c>
      <c r="BF694" s="77">
        <v>0</v>
      </c>
      <c r="BG694" s="344">
        <f t="shared" si="228"/>
        <v>5369278.1195490919</v>
      </c>
      <c r="BH694" s="187">
        <f t="shared" si="229"/>
        <v>62196779</v>
      </c>
      <c r="BJ694" s="50">
        <v>13493</v>
      </c>
      <c r="BK694" s="50" t="s">
        <v>4023</v>
      </c>
      <c r="BM694" s="50">
        <f t="shared" si="230"/>
        <v>0</v>
      </c>
    </row>
    <row r="695" spans="1:65" s="50" customFormat="1" ht="24" customHeight="1" x14ac:dyDescent="0.2">
      <c r="A695" s="181">
        <f t="shared" si="211"/>
        <v>2655495</v>
      </c>
      <c r="B695" s="296">
        <v>444</v>
      </c>
      <c r="C695" s="264">
        <v>219</v>
      </c>
      <c r="D695" s="297">
        <v>13494</v>
      </c>
      <c r="E695" s="241" t="s">
        <v>410</v>
      </c>
      <c r="F695" s="242" t="s">
        <v>1976</v>
      </c>
      <c r="G695" s="285" t="s">
        <v>137</v>
      </c>
      <c r="H695" s="272" t="s">
        <v>983</v>
      </c>
      <c r="I695" s="292" t="s">
        <v>2878</v>
      </c>
      <c r="J695" s="64" t="s">
        <v>2169</v>
      </c>
      <c r="K695" s="64" t="s">
        <v>2170</v>
      </c>
      <c r="L695" s="64" t="s">
        <v>2384</v>
      </c>
      <c r="M695" s="290" t="s">
        <v>137</v>
      </c>
      <c r="N695" s="243" t="s">
        <v>2410</v>
      </c>
      <c r="O695" s="64"/>
      <c r="P695" s="89"/>
      <c r="Q695" s="243">
        <v>30</v>
      </c>
      <c r="R695" s="245">
        <v>120</v>
      </c>
      <c r="S695" s="245">
        <v>110</v>
      </c>
      <c r="T695" s="245">
        <v>29.33</v>
      </c>
      <c r="U695" s="89">
        <v>0</v>
      </c>
      <c r="V695" s="260">
        <v>15</v>
      </c>
      <c r="W695" s="98">
        <v>0</v>
      </c>
      <c r="X695" s="83">
        <v>0</v>
      </c>
      <c r="Y695" s="98">
        <v>0</v>
      </c>
      <c r="Z695" s="64">
        <v>2</v>
      </c>
      <c r="AA695" s="315">
        <v>885165</v>
      </c>
      <c r="AB695" s="315">
        <v>0</v>
      </c>
      <c r="AC695" s="316">
        <f t="shared" si="212"/>
        <v>885165</v>
      </c>
      <c r="AD695" s="74">
        <v>4500000</v>
      </c>
      <c r="AE695" s="74">
        <v>6000000</v>
      </c>
      <c r="AF695" s="334">
        <f t="shared" si="213"/>
        <v>168986.04545454544</v>
      </c>
      <c r="AG695" s="112">
        <f t="shared" si="214"/>
        <v>26554950</v>
      </c>
      <c r="AH695" s="74">
        <f t="shared" si="215"/>
        <v>0</v>
      </c>
      <c r="AI695" s="74">
        <f t="shared" si="216"/>
        <v>20278325.454545453</v>
      </c>
      <c r="AJ695" s="74">
        <f t="shared" si="217"/>
        <v>5310990</v>
      </c>
      <c r="AK695" s="74">
        <f t="shared" si="218"/>
        <v>4500000</v>
      </c>
      <c r="AL695" s="74">
        <f t="shared" si="219"/>
        <v>6000000</v>
      </c>
      <c r="AM695" s="74">
        <f t="shared" si="220"/>
        <v>4647116.25</v>
      </c>
      <c r="AN695" s="74">
        <f t="shared" si="221"/>
        <v>4956360.7131818179</v>
      </c>
      <c r="AO695" s="74">
        <f t="shared" si="222"/>
        <v>0</v>
      </c>
      <c r="AP695" s="74">
        <f t="shared" si="223"/>
        <v>3000000</v>
      </c>
      <c r="AQ695" s="74">
        <v>0</v>
      </c>
      <c r="AR695" s="74">
        <v>0</v>
      </c>
      <c r="AS695" s="74">
        <v>0</v>
      </c>
      <c r="AT695" s="79">
        <v>0</v>
      </c>
      <c r="AU695" s="81">
        <f t="shared" si="224"/>
        <v>75247742.417727277</v>
      </c>
      <c r="AV695" s="112">
        <f t="shared" si="225"/>
        <v>51541179.74848637</v>
      </c>
      <c r="AW695" s="74">
        <f t="shared" si="231"/>
        <v>69936752.417727262</v>
      </c>
      <c r="AX695" s="74">
        <f t="shared" si="226"/>
        <v>4895572.6692409087</v>
      </c>
      <c r="AY695" s="75">
        <f t="shared" si="227"/>
        <v>1154117.9748486371</v>
      </c>
      <c r="AZ695" s="74">
        <v>0</v>
      </c>
      <c r="BA695" s="74">
        <v>0</v>
      </c>
      <c r="BB695" s="74">
        <v>0</v>
      </c>
      <c r="BC695" s="79">
        <v>0</v>
      </c>
      <c r="BD695" s="79">
        <v>0</v>
      </c>
      <c r="BE695" s="79">
        <v>0</v>
      </c>
      <c r="BF695" s="77">
        <v>0</v>
      </c>
      <c r="BG695" s="344">
        <f t="shared" si="228"/>
        <v>6049690.6440895461</v>
      </c>
      <c r="BH695" s="187">
        <f t="shared" si="229"/>
        <v>69198051</v>
      </c>
      <c r="BJ695" s="50">
        <v>13494</v>
      </c>
      <c r="BK695" s="50" t="s">
        <v>4024</v>
      </c>
      <c r="BM695" s="50">
        <f t="shared" si="230"/>
        <v>0</v>
      </c>
    </row>
    <row r="696" spans="1:65" s="50" customFormat="1" ht="24" customHeight="1" x14ac:dyDescent="0.2">
      <c r="A696" s="181">
        <f t="shared" si="211"/>
        <v>2655495</v>
      </c>
      <c r="B696" s="296">
        <v>398</v>
      </c>
      <c r="C696" s="264">
        <v>172</v>
      </c>
      <c r="D696" s="297">
        <v>13495</v>
      </c>
      <c r="E696" s="241" t="s">
        <v>85</v>
      </c>
      <c r="F696" s="242" t="s">
        <v>2171</v>
      </c>
      <c r="G696" s="285" t="s">
        <v>137</v>
      </c>
      <c r="H696" s="272" t="s">
        <v>983</v>
      </c>
      <c r="I696" s="292" t="s">
        <v>2832</v>
      </c>
      <c r="J696" s="64" t="s">
        <v>2172</v>
      </c>
      <c r="K696" s="64" t="s">
        <v>2173</v>
      </c>
      <c r="L696" s="64" t="s">
        <v>2384</v>
      </c>
      <c r="M696" s="290" t="s">
        <v>137</v>
      </c>
      <c r="N696" s="243" t="s">
        <v>2410</v>
      </c>
      <c r="O696" s="64"/>
      <c r="P696" s="89"/>
      <c r="Q696" s="243">
        <v>30</v>
      </c>
      <c r="R696" s="245">
        <v>120</v>
      </c>
      <c r="S696" s="245">
        <v>110</v>
      </c>
      <c r="T696" s="245">
        <v>29.33</v>
      </c>
      <c r="U696" s="89">
        <v>0</v>
      </c>
      <c r="V696" s="260">
        <v>14</v>
      </c>
      <c r="W696" s="98">
        <v>0</v>
      </c>
      <c r="X696" s="83">
        <v>0</v>
      </c>
      <c r="Y696" s="98">
        <v>1</v>
      </c>
      <c r="Z696" s="64">
        <v>0</v>
      </c>
      <c r="AA696" s="315">
        <v>885165</v>
      </c>
      <c r="AB696" s="315">
        <v>46667</v>
      </c>
      <c r="AC696" s="316">
        <f t="shared" si="212"/>
        <v>931832</v>
      </c>
      <c r="AD696" s="74">
        <v>4500000</v>
      </c>
      <c r="AE696" s="74">
        <v>6000000</v>
      </c>
      <c r="AF696" s="334">
        <f t="shared" si="213"/>
        <v>177895.19999999998</v>
      </c>
      <c r="AG696" s="112">
        <f t="shared" si="214"/>
        <v>26554950</v>
      </c>
      <c r="AH696" s="74">
        <f t="shared" si="215"/>
        <v>1400010</v>
      </c>
      <c r="AI696" s="74">
        <f t="shared" si="216"/>
        <v>21347423.999999996</v>
      </c>
      <c r="AJ696" s="74">
        <f t="shared" si="217"/>
        <v>0</v>
      </c>
      <c r="AK696" s="74">
        <f t="shared" si="218"/>
        <v>4500000</v>
      </c>
      <c r="AL696" s="74">
        <f t="shared" si="219"/>
        <v>6000000</v>
      </c>
      <c r="AM696" s="74">
        <f t="shared" si="220"/>
        <v>4892117.9999999991</v>
      </c>
      <c r="AN696" s="74">
        <f t="shared" si="221"/>
        <v>5217666.2159999991</v>
      </c>
      <c r="AO696" s="74">
        <f t="shared" si="222"/>
        <v>0</v>
      </c>
      <c r="AP696" s="74">
        <f t="shared" si="223"/>
        <v>2800000</v>
      </c>
      <c r="AQ696" s="74">
        <v>0</v>
      </c>
      <c r="AR696" s="74">
        <v>0</v>
      </c>
      <c r="AS696" s="74">
        <v>0</v>
      </c>
      <c r="AT696" s="79">
        <v>0</v>
      </c>
      <c r="AU696" s="81">
        <f t="shared" si="224"/>
        <v>72712168.216000006</v>
      </c>
      <c r="AV696" s="112">
        <f t="shared" si="225"/>
        <v>54322316.440880008</v>
      </c>
      <c r="AW696" s="74">
        <f t="shared" si="231"/>
        <v>72712168.215999991</v>
      </c>
      <c r="AX696" s="74">
        <f t="shared" si="226"/>
        <v>5089851.7751199994</v>
      </c>
      <c r="AY696" s="75">
        <f t="shared" si="227"/>
        <v>1432231.644088001</v>
      </c>
      <c r="AZ696" s="74">
        <v>0</v>
      </c>
      <c r="BA696" s="74">
        <v>0</v>
      </c>
      <c r="BB696" s="74">
        <v>0</v>
      </c>
      <c r="BC696" s="79">
        <v>0</v>
      </c>
      <c r="BD696" s="79">
        <v>0</v>
      </c>
      <c r="BE696" s="79">
        <v>0</v>
      </c>
      <c r="BF696" s="77">
        <v>0</v>
      </c>
      <c r="BG696" s="344">
        <f t="shared" si="228"/>
        <v>6522083.4192080004</v>
      </c>
      <c r="BH696" s="187">
        <f t="shared" si="229"/>
        <v>66190084</v>
      </c>
      <c r="BJ696" s="50">
        <v>13495</v>
      </c>
      <c r="BK696" s="50" t="s">
        <v>4025</v>
      </c>
      <c r="BM696" s="50">
        <f t="shared" si="230"/>
        <v>0</v>
      </c>
    </row>
    <row r="697" spans="1:65" s="50" customFormat="1" ht="24" customHeight="1" x14ac:dyDescent="0.2">
      <c r="A697" s="181">
        <f t="shared" si="211"/>
        <v>2655495</v>
      </c>
      <c r="B697" s="296">
        <v>397</v>
      </c>
      <c r="C697" s="264">
        <v>171</v>
      </c>
      <c r="D697" s="297">
        <v>13496</v>
      </c>
      <c r="E697" s="241" t="s">
        <v>1230</v>
      </c>
      <c r="F697" s="242" t="s">
        <v>2174</v>
      </c>
      <c r="G697" s="285" t="s">
        <v>137</v>
      </c>
      <c r="H697" s="272" t="s">
        <v>983</v>
      </c>
      <c r="I697" s="292" t="s">
        <v>2831</v>
      </c>
      <c r="J697" s="64" t="s">
        <v>2175</v>
      </c>
      <c r="K697" s="64" t="s">
        <v>2176</v>
      </c>
      <c r="L697" s="64" t="s">
        <v>2384</v>
      </c>
      <c r="M697" s="290" t="s">
        <v>137</v>
      </c>
      <c r="N697" s="243" t="s">
        <v>2410</v>
      </c>
      <c r="O697" s="64"/>
      <c r="P697" s="89"/>
      <c r="Q697" s="243">
        <v>30</v>
      </c>
      <c r="R697" s="245">
        <v>120</v>
      </c>
      <c r="S697" s="245">
        <v>110</v>
      </c>
      <c r="T697" s="245">
        <v>29.33</v>
      </c>
      <c r="U697" s="89">
        <v>0</v>
      </c>
      <c r="V697" s="260">
        <v>15</v>
      </c>
      <c r="W697" s="98">
        <v>0</v>
      </c>
      <c r="X697" s="83">
        <v>0</v>
      </c>
      <c r="Y697" s="98">
        <v>2</v>
      </c>
      <c r="Z697" s="64">
        <v>2</v>
      </c>
      <c r="AA697" s="315">
        <v>885165</v>
      </c>
      <c r="AB697" s="315">
        <v>46667</v>
      </c>
      <c r="AC697" s="316">
        <f t="shared" si="212"/>
        <v>931832</v>
      </c>
      <c r="AD697" s="74">
        <v>4500000</v>
      </c>
      <c r="AE697" s="74">
        <v>6000000</v>
      </c>
      <c r="AF697" s="334">
        <f t="shared" si="213"/>
        <v>177895.19999999998</v>
      </c>
      <c r="AG697" s="112">
        <f t="shared" si="214"/>
        <v>26554950</v>
      </c>
      <c r="AH697" s="74">
        <f t="shared" si="215"/>
        <v>1400010</v>
      </c>
      <c r="AI697" s="74">
        <f t="shared" si="216"/>
        <v>21347423.999999996</v>
      </c>
      <c r="AJ697" s="74">
        <f t="shared" si="217"/>
        <v>5310990</v>
      </c>
      <c r="AK697" s="74">
        <f t="shared" si="218"/>
        <v>4500000</v>
      </c>
      <c r="AL697" s="74">
        <f t="shared" si="219"/>
        <v>6000000</v>
      </c>
      <c r="AM697" s="74">
        <f t="shared" si="220"/>
        <v>4892117.9999999991</v>
      </c>
      <c r="AN697" s="74">
        <f t="shared" si="221"/>
        <v>5217666.2159999991</v>
      </c>
      <c r="AO697" s="74">
        <f t="shared" si="222"/>
        <v>0</v>
      </c>
      <c r="AP697" s="74">
        <f t="shared" si="223"/>
        <v>3000000</v>
      </c>
      <c r="AQ697" s="74">
        <v>0</v>
      </c>
      <c r="AR697" s="74">
        <v>0</v>
      </c>
      <c r="AS697" s="74">
        <v>0</v>
      </c>
      <c r="AT697" s="79">
        <v>0</v>
      </c>
      <c r="AU697" s="81">
        <f t="shared" si="224"/>
        <v>78223158.216000006</v>
      </c>
      <c r="AV697" s="112">
        <f t="shared" si="225"/>
        <v>54308316.440880008</v>
      </c>
      <c r="AW697" s="74">
        <f t="shared" si="231"/>
        <v>72912168.215999991</v>
      </c>
      <c r="AX697" s="74">
        <f t="shared" si="226"/>
        <v>5103851.7751199994</v>
      </c>
      <c r="AY697" s="75">
        <f t="shared" si="227"/>
        <v>1430831.644088001</v>
      </c>
      <c r="AZ697" s="74">
        <v>0</v>
      </c>
      <c r="BA697" s="74">
        <v>0</v>
      </c>
      <c r="BB697" s="74">
        <v>0</v>
      </c>
      <c r="BC697" s="79">
        <v>0</v>
      </c>
      <c r="BD697" s="79">
        <v>0</v>
      </c>
      <c r="BE697" s="79">
        <v>0</v>
      </c>
      <c r="BF697" s="77">
        <v>0</v>
      </c>
      <c r="BG697" s="344">
        <f t="shared" si="228"/>
        <v>6534683.4192080004</v>
      </c>
      <c r="BH697" s="187">
        <f t="shared" si="229"/>
        <v>71688474</v>
      </c>
      <c r="BJ697" s="50">
        <v>13496</v>
      </c>
      <c r="BK697" s="50" t="s">
        <v>4026</v>
      </c>
      <c r="BM697" s="50">
        <f t="shared" si="230"/>
        <v>0</v>
      </c>
    </row>
    <row r="698" spans="1:65" s="50" customFormat="1" ht="24" customHeight="1" x14ac:dyDescent="0.2">
      <c r="A698" s="181">
        <f t="shared" si="211"/>
        <v>2655495</v>
      </c>
      <c r="B698" s="296">
        <v>406</v>
      </c>
      <c r="C698" s="264">
        <v>180</v>
      </c>
      <c r="D698" s="297">
        <v>13497</v>
      </c>
      <c r="E698" s="241" t="s">
        <v>216</v>
      </c>
      <c r="F698" s="242" t="s">
        <v>2177</v>
      </c>
      <c r="G698" s="285" t="s">
        <v>137</v>
      </c>
      <c r="H698" s="272" t="s">
        <v>983</v>
      </c>
      <c r="I698" s="292" t="s">
        <v>2840</v>
      </c>
      <c r="J698" s="64" t="s">
        <v>2178</v>
      </c>
      <c r="K698" s="64" t="s">
        <v>2179</v>
      </c>
      <c r="L698" s="64" t="s">
        <v>2384</v>
      </c>
      <c r="M698" s="290" t="s">
        <v>137</v>
      </c>
      <c r="N698" s="243" t="s">
        <v>2410</v>
      </c>
      <c r="O698" s="64"/>
      <c r="P698" s="89"/>
      <c r="Q698" s="243">
        <v>30</v>
      </c>
      <c r="R698" s="245">
        <v>120</v>
      </c>
      <c r="S698" s="245">
        <v>110</v>
      </c>
      <c r="T698" s="245">
        <v>29.33</v>
      </c>
      <c r="U698" s="89">
        <v>0</v>
      </c>
      <c r="V698" s="260">
        <v>24</v>
      </c>
      <c r="W698" s="98">
        <v>0</v>
      </c>
      <c r="X698" s="83">
        <v>0</v>
      </c>
      <c r="Y698" s="98">
        <v>0</v>
      </c>
      <c r="Z698" s="64">
        <v>0</v>
      </c>
      <c r="AA698" s="315">
        <v>885165</v>
      </c>
      <c r="AB698" s="315">
        <v>46667</v>
      </c>
      <c r="AC698" s="316">
        <f t="shared" si="212"/>
        <v>931832</v>
      </c>
      <c r="AD698" s="74">
        <v>4500000</v>
      </c>
      <c r="AE698" s="74">
        <v>6000000</v>
      </c>
      <c r="AF698" s="334">
        <f t="shared" si="213"/>
        <v>177895.19999999998</v>
      </c>
      <c r="AG698" s="112">
        <f t="shared" si="214"/>
        <v>26554950</v>
      </c>
      <c r="AH698" s="74">
        <f t="shared" si="215"/>
        <v>1400010</v>
      </c>
      <c r="AI698" s="74">
        <f t="shared" si="216"/>
        <v>21347423.999999996</v>
      </c>
      <c r="AJ698" s="74">
        <f t="shared" si="217"/>
        <v>0</v>
      </c>
      <c r="AK698" s="74">
        <f t="shared" si="218"/>
        <v>4500000</v>
      </c>
      <c r="AL698" s="74">
        <f t="shared" si="219"/>
        <v>6000000</v>
      </c>
      <c r="AM698" s="74">
        <f t="shared" si="220"/>
        <v>4892117.9999999991</v>
      </c>
      <c r="AN698" s="74">
        <f t="shared" si="221"/>
        <v>5217666.2159999991</v>
      </c>
      <c r="AO698" s="74">
        <f t="shared" si="222"/>
        <v>0</v>
      </c>
      <c r="AP698" s="74">
        <f t="shared" si="223"/>
        <v>4800000</v>
      </c>
      <c r="AQ698" s="74">
        <v>0</v>
      </c>
      <c r="AR698" s="74">
        <v>0</v>
      </c>
      <c r="AS698" s="74">
        <v>0</v>
      </c>
      <c r="AT698" s="79">
        <v>0</v>
      </c>
      <c r="AU698" s="81">
        <f t="shared" si="224"/>
        <v>74712168.216000006</v>
      </c>
      <c r="AV698" s="112">
        <f t="shared" si="225"/>
        <v>54182316.440880008</v>
      </c>
      <c r="AW698" s="74">
        <f t="shared" si="231"/>
        <v>74712168.215999991</v>
      </c>
      <c r="AX698" s="74">
        <f t="shared" si="226"/>
        <v>5229851.7751199994</v>
      </c>
      <c r="AY698" s="75">
        <f t="shared" si="227"/>
        <v>1418231.644088001</v>
      </c>
      <c r="AZ698" s="74">
        <v>0</v>
      </c>
      <c r="BA698" s="74">
        <v>0</v>
      </c>
      <c r="BB698" s="74">
        <v>0</v>
      </c>
      <c r="BC698" s="79">
        <v>0</v>
      </c>
      <c r="BD698" s="79">
        <v>0</v>
      </c>
      <c r="BE698" s="79">
        <v>0</v>
      </c>
      <c r="BF698" s="77">
        <v>0</v>
      </c>
      <c r="BG698" s="344">
        <f t="shared" si="228"/>
        <v>6648083.4192080004</v>
      </c>
      <c r="BH698" s="187">
        <f t="shared" si="229"/>
        <v>68064084</v>
      </c>
      <c r="BJ698" s="50">
        <v>13497</v>
      </c>
      <c r="BK698" s="50" t="s">
        <v>4027</v>
      </c>
      <c r="BM698" s="50">
        <f t="shared" si="230"/>
        <v>0</v>
      </c>
    </row>
    <row r="699" spans="1:65" s="50" customFormat="1" ht="24" customHeight="1" x14ac:dyDescent="0.2">
      <c r="A699" s="181">
        <f t="shared" si="211"/>
        <v>2655495</v>
      </c>
      <c r="B699" s="296">
        <v>430</v>
      </c>
      <c r="C699" s="264">
        <v>204</v>
      </c>
      <c r="D699" s="297">
        <v>13498</v>
      </c>
      <c r="E699" s="241" t="s">
        <v>946</v>
      </c>
      <c r="F699" s="242" t="s">
        <v>2180</v>
      </c>
      <c r="G699" s="285" t="s">
        <v>137</v>
      </c>
      <c r="H699" s="272" t="s">
        <v>983</v>
      </c>
      <c r="I699" s="292" t="s">
        <v>2864</v>
      </c>
      <c r="J699" s="64" t="s">
        <v>2182</v>
      </c>
      <c r="K699" s="64" t="s">
        <v>2183</v>
      </c>
      <c r="L699" s="64" t="s">
        <v>2384</v>
      </c>
      <c r="M699" s="290" t="s">
        <v>137</v>
      </c>
      <c r="N699" s="243" t="s">
        <v>2410</v>
      </c>
      <c r="O699" s="64"/>
      <c r="P699" s="89"/>
      <c r="Q699" s="243">
        <v>30</v>
      </c>
      <c r="R699" s="245">
        <v>120</v>
      </c>
      <c r="S699" s="245">
        <v>110</v>
      </c>
      <c r="T699" s="245">
        <v>29.33</v>
      </c>
      <c r="U699" s="89">
        <v>0</v>
      </c>
      <c r="V699" s="260">
        <v>24</v>
      </c>
      <c r="W699" s="98">
        <v>0</v>
      </c>
      <c r="X699" s="83">
        <v>0</v>
      </c>
      <c r="Y699" s="98">
        <v>0</v>
      </c>
      <c r="Z699" s="64">
        <v>0</v>
      </c>
      <c r="AA699" s="315">
        <v>885165</v>
      </c>
      <c r="AB699" s="315">
        <v>46667</v>
      </c>
      <c r="AC699" s="316">
        <f t="shared" si="212"/>
        <v>931832</v>
      </c>
      <c r="AD699" s="74">
        <v>4500000</v>
      </c>
      <c r="AE699" s="74">
        <v>6000000</v>
      </c>
      <c r="AF699" s="334">
        <f t="shared" si="213"/>
        <v>177895.19999999998</v>
      </c>
      <c r="AG699" s="112">
        <f t="shared" si="214"/>
        <v>26554950</v>
      </c>
      <c r="AH699" s="74">
        <f t="shared" si="215"/>
        <v>1400010</v>
      </c>
      <c r="AI699" s="74">
        <f t="shared" si="216"/>
        <v>21347423.999999996</v>
      </c>
      <c r="AJ699" s="74">
        <f t="shared" si="217"/>
        <v>0</v>
      </c>
      <c r="AK699" s="74">
        <f t="shared" si="218"/>
        <v>4500000</v>
      </c>
      <c r="AL699" s="74">
        <f t="shared" si="219"/>
        <v>6000000</v>
      </c>
      <c r="AM699" s="74">
        <f t="shared" si="220"/>
        <v>4892117.9999999991</v>
      </c>
      <c r="AN699" s="74">
        <f t="shared" si="221"/>
        <v>5217666.2159999991</v>
      </c>
      <c r="AO699" s="74">
        <f t="shared" si="222"/>
        <v>0</v>
      </c>
      <c r="AP699" s="74">
        <f t="shared" si="223"/>
        <v>4800000</v>
      </c>
      <c r="AQ699" s="74">
        <v>0</v>
      </c>
      <c r="AR699" s="74">
        <v>0</v>
      </c>
      <c r="AS699" s="74">
        <v>0</v>
      </c>
      <c r="AT699" s="79">
        <v>0</v>
      </c>
      <c r="AU699" s="81">
        <f t="shared" si="224"/>
        <v>74712168.216000006</v>
      </c>
      <c r="AV699" s="112">
        <f t="shared" si="225"/>
        <v>54182316.440880008</v>
      </c>
      <c r="AW699" s="74">
        <f t="shared" si="231"/>
        <v>74712168.215999991</v>
      </c>
      <c r="AX699" s="74">
        <f t="shared" si="226"/>
        <v>5229851.7751199994</v>
      </c>
      <c r="AY699" s="75">
        <f t="shared" si="227"/>
        <v>1418231.644088001</v>
      </c>
      <c r="AZ699" s="74">
        <v>0</v>
      </c>
      <c r="BA699" s="74">
        <v>0</v>
      </c>
      <c r="BB699" s="74">
        <v>0</v>
      </c>
      <c r="BC699" s="79">
        <v>0</v>
      </c>
      <c r="BD699" s="79">
        <v>0</v>
      </c>
      <c r="BE699" s="79">
        <v>0</v>
      </c>
      <c r="BF699" s="77">
        <v>0</v>
      </c>
      <c r="BG699" s="344">
        <f t="shared" si="228"/>
        <v>6648083.4192080004</v>
      </c>
      <c r="BH699" s="187">
        <f t="shared" si="229"/>
        <v>68064084</v>
      </c>
      <c r="BJ699" s="50">
        <v>13498</v>
      </c>
      <c r="BK699" s="50" t="s">
        <v>4028</v>
      </c>
      <c r="BM699" s="50">
        <f t="shared" si="230"/>
        <v>0</v>
      </c>
    </row>
    <row r="700" spans="1:65" s="50" customFormat="1" ht="24" customHeight="1" x14ac:dyDescent="0.2">
      <c r="A700" s="181">
        <f t="shared" si="211"/>
        <v>2655495</v>
      </c>
      <c r="B700" s="296">
        <v>405</v>
      </c>
      <c r="C700" s="264">
        <v>179</v>
      </c>
      <c r="D700" s="297">
        <v>13499</v>
      </c>
      <c r="E700" s="241" t="s">
        <v>1650</v>
      </c>
      <c r="F700" s="242" t="s">
        <v>342</v>
      </c>
      <c r="G700" s="285" t="s">
        <v>137</v>
      </c>
      <c r="H700" s="272" t="s">
        <v>983</v>
      </c>
      <c r="I700" s="292" t="s">
        <v>2839</v>
      </c>
      <c r="J700" s="64" t="s">
        <v>2184</v>
      </c>
      <c r="K700" s="64" t="s">
        <v>2185</v>
      </c>
      <c r="L700" s="64" t="s">
        <v>2384</v>
      </c>
      <c r="M700" s="290" t="s">
        <v>137</v>
      </c>
      <c r="N700" s="243" t="s">
        <v>2410</v>
      </c>
      <c r="O700" s="64"/>
      <c r="P700" s="89"/>
      <c r="Q700" s="243">
        <v>30</v>
      </c>
      <c r="R700" s="245">
        <v>120</v>
      </c>
      <c r="S700" s="245">
        <v>110</v>
      </c>
      <c r="T700" s="245">
        <v>29.33</v>
      </c>
      <c r="U700" s="89">
        <v>0</v>
      </c>
      <c r="V700" s="260">
        <v>24</v>
      </c>
      <c r="W700" s="98">
        <v>0</v>
      </c>
      <c r="X700" s="83">
        <v>0</v>
      </c>
      <c r="Y700" s="98">
        <v>2</v>
      </c>
      <c r="Z700" s="64">
        <v>2</v>
      </c>
      <c r="AA700" s="315">
        <v>885165</v>
      </c>
      <c r="AB700" s="315">
        <v>46667</v>
      </c>
      <c r="AC700" s="316">
        <f t="shared" si="212"/>
        <v>931832</v>
      </c>
      <c r="AD700" s="74">
        <v>4500000</v>
      </c>
      <c r="AE700" s="74">
        <v>6000000</v>
      </c>
      <c r="AF700" s="334">
        <f t="shared" si="213"/>
        <v>177895.19999999998</v>
      </c>
      <c r="AG700" s="112">
        <f t="shared" si="214"/>
        <v>26554950</v>
      </c>
      <c r="AH700" s="74">
        <f t="shared" si="215"/>
        <v>1400010</v>
      </c>
      <c r="AI700" s="74">
        <f t="shared" si="216"/>
        <v>21347423.999999996</v>
      </c>
      <c r="AJ700" s="74">
        <f t="shared" si="217"/>
        <v>5310990</v>
      </c>
      <c r="AK700" s="74">
        <f t="shared" si="218"/>
        <v>4500000</v>
      </c>
      <c r="AL700" s="74">
        <f t="shared" si="219"/>
        <v>6000000</v>
      </c>
      <c r="AM700" s="74">
        <f t="shared" si="220"/>
        <v>4892117.9999999991</v>
      </c>
      <c r="AN700" s="74">
        <f t="shared" si="221"/>
        <v>5217666.2159999991</v>
      </c>
      <c r="AO700" s="74">
        <f t="shared" si="222"/>
        <v>0</v>
      </c>
      <c r="AP700" s="74">
        <f t="shared" si="223"/>
        <v>4800000</v>
      </c>
      <c r="AQ700" s="74">
        <v>0</v>
      </c>
      <c r="AR700" s="74">
        <v>0</v>
      </c>
      <c r="AS700" s="74">
        <v>0</v>
      </c>
      <c r="AT700" s="79">
        <v>0</v>
      </c>
      <c r="AU700" s="81">
        <f t="shared" si="224"/>
        <v>80023158.216000006</v>
      </c>
      <c r="AV700" s="112">
        <f t="shared" si="225"/>
        <v>54182316.440880008</v>
      </c>
      <c r="AW700" s="74">
        <f t="shared" si="231"/>
        <v>74712168.215999991</v>
      </c>
      <c r="AX700" s="74">
        <f t="shared" si="226"/>
        <v>5229851.7751199994</v>
      </c>
      <c r="AY700" s="75">
        <f t="shared" si="227"/>
        <v>1418231.644088001</v>
      </c>
      <c r="AZ700" s="74">
        <v>0</v>
      </c>
      <c r="BA700" s="74">
        <v>0</v>
      </c>
      <c r="BB700" s="74">
        <v>0</v>
      </c>
      <c r="BC700" s="79">
        <v>0</v>
      </c>
      <c r="BD700" s="79">
        <v>0</v>
      </c>
      <c r="BE700" s="79">
        <v>0</v>
      </c>
      <c r="BF700" s="77">
        <v>0</v>
      </c>
      <c r="BG700" s="344">
        <f t="shared" si="228"/>
        <v>6648083.4192080004</v>
      </c>
      <c r="BH700" s="187">
        <f t="shared" si="229"/>
        <v>73375074</v>
      </c>
      <c r="BJ700" s="50">
        <v>13499</v>
      </c>
      <c r="BK700" s="50" t="s">
        <v>4029</v>
      </c>
      <c r="BM700" s="50">
        <f t="shared" si="230"/>
        <v>0</v>
      </c>
    </row>
    <row r="701" spans="1:65" s="50" customFormat="1" ht="24" customHeight="1" x14ac:dyDescent="0.2">
      <c r="A701" s="181">
        <f t="shared" si="211"/>
        <v>2655495</v>
      </c>
      <c r="B701" s="296">
        <v>399</v>
      </c>
      <c r="C701" s="264">
        <v>173</v>
      </c>
      <c r="D701" s="297">
        <v>13500</v>
      </c>
      <c r="E701" s="241" t="s">
        <v>935</v>
      </c>
      <c r="F701" s="242" t="s">
        <v>2186</v>
      </c>
      <c r="G701" s="285" t="s">
        <v>137</v>
      </c>
      <c r="H701" s="272" t="s">
        <v>983</v>
      </c>
      <c r="I701" s="292" t="s">
        <v>2833</v>
      </c>
      <c r="J701" s="64" t="s">
        <v>2187</v>
      </c>
      <c r="K701" s="64" t="s">
        <v>2188</v>
      </c>
      <c r="L701" s="64" t="s">
        <v>2384</v>
      </c>
      <c r="M701" s="290" t="s">
        <v>137</v>
      </c>
      <c r="N701" s="243" t="s">
        <v>2410</v>
      </c>
      <c r="O701" s="64"/>
      <c r="P701" s="89"/>
      <c r="Q701" s="243">
        <v>30</v>
      </c>
      <c r="R701" s="245">
        <v>120</v>
      </c>
      <c r="S701" s="245">
        <v>110</v>
      </c>
      <c r="T701" s="245">
        <v>29.33</v>
      </c>
      <c r="U701" s="89">
        <v>0</v>
      </c>
      <c r="V701" s="260">
        <v>15</v>
      </c>
      <c r="W701" s="98">
        <v>0</v>
      </c>
      <c r="X701" s="83">
        <v>0</v>
      </c>
      <c r="Y701" s="98">
        <v>2</v>
      </c>
      <c r="Z701" s="64">
        <v>1</v>
      </c>
      <c r="AA701" s="315">
        <v>885165</v>
      </c>
      <c r="AB701" s="315">
        <v>46667</v>
      </c>
      <c r="AC701" s="316">
        <f t="shared" si="212"/>
        <v>931832</v>
      </c>
      <c r="AD701" s="74">
        <v>4500000</v>
      </c>
      <c r="AE701" s="74">
        <v>6000000</v>
      </c>
      <c r="AF701" s="334">
        <f t="shared" si="213"/>
        <v>177895.19999999998</v>
      </c>
      <c r="AG701" s="112">
        <f t="shared" si="214"/>
        <v>26554950</v>
      </c>
      <c r="AH701" s="74">
        <f t="shared" si="215"/>
        <v>1400010</v>
      </c>
      <c r="AI701" s="74">
        <f t="shared" si="216"/>
        <v>21347423.999999996</v>
      </c>
      <c r="AJ701" s="74">
        <f t="shared" si="217"/>
        <v>2655495</v>
      </c>
      <c r="AK701" s="74">
        <f t="shared" si="218"/>
        <v>4500000</v>
      </c>
      <c r="AL701" s="74">
        <f t="shared" si="219"/>
        <v>6000000</v>
      </c>
      <c r="AM701" s="74">
        <f t="shared" si="220"/>
        <v>4892117.9999999991</v>
      </c>
      <c r="AN701" s="74">
        <f t="shared" si="221"/>
        <v>5217666.2159999991</v>
      </c>
      <c r="AO701" s="74">
        <f t="shared" si="222"/>
        <v>0</v>
      </c>
      <c r="AP701" s="74">
        <f t="shared" si="223"/>
        <v>3000000</v>
      </c>
      <c r="AQ701" s="74">
        <v>0</v>
      </c>
      <c r="AR701" s="74">
        <v>0</v>
      </c>
      <c r="AS701" s="74">
        <v>0</v>
      </c>
      <c r="AT701" s="79">
        <v>0</v>
      </c>
      <c r="AU701" s="81">
        <f t="shared" si="224"/>
        <v>75567663.216000006</v>
      </c>
      <c r="AV701" s="112">
        <f t="shared" si="225"/>
        <v>54308316.440880008</v>
      </c>
      <c r="AW701" s="74">
        <f t="shared" si="231"/>
        <v>72912168.215999991</v>
      </c>
      <c r="AX701" s="74">
        <f t="shared" si="226"/>
        <v>5103851.7751199994</v>
      </c>
      <c r="AY701" s="75">
        <f t="shared" si="227"/>
        <v>1430831.644088001</v>
      </c>
      <c r="AZ701" s="74">
        <v>0</v>
      </c>
      <c r="BA701" s="74">
        <v>0</v>
      </c>
      <c r="BB701" s="74">
        <v>0</v>
      </c>
      <c r="BC701" s="79">
        <v>0</v>
      </c>
      <c r="BD701" s="79">
        <v>0</v>
      </c>
      <c r="BE701" s="79">
        <v>0</v>
      </c>
      <c r="BF701" s="77">
        <v>0</v>
      </c>
      <c r="BG701" s="344">
        <f t="shared" si="228"/>
        <v>6534683.4192080004</v>
      </c>
      <c r="BH701" s="187">
        <f t="shared" si="229"/>
        <v>69032979</v>
      </c>
      <c r="BJ701" s="50">
        <v>13500</v>
      </c>
      <c r="BK701" s="50" t="s">
        <v>4030</v>
      </c>
      <c r="BM701" s="50">
        <f t="shared" si="230"/>
        <v>0</v>
      </c>
    </row>
    <row r="702" spans="1:65" s="50" customFormat="1" ht="24" customHeight="1" x14ac:dyDescent="0.2">
      <c r="A702" s="181">
        <f t="shared" si="211"/>
        <v>2655495</v>
      </c>
      <c r="B702" s="296">
        <v>437</v>
      </c>
      <c r="C702" s="264">
        <v>212</v>
      </c>
      <c r="D702" s="297">
        <v>13501</v>
      </c>
      <c r="E702" s="241" t="s">
        <v>435</v>
      </c>
      <c r="F702" s="242" t="s">
        <v>2189</v>
      </c>
      <c r="G702" s="285" t="s">
        <v>137</v>
      </c>
      <c r="H702" s="272" t="s">
        <v>983</v>
      </c>
      <c r="I702" s="292" t="s">
        <v>2871</v>
      </c>
      <c r="J702" s="64" t="s">
        <v>2190</v>
      </c>
      <c r="K702" s="64" t="s">
        <v>2191</v>
      </c>
      <c r="L702" s="64" t="s">
        <v>2384</v>
      </c>
      <c r="M702" s="290" t="s">
        <v>137</v>
      </c>
      <c r="N702" s="243" t="s">
        <v>2410</v>
      </c>
      <c r="O702" s="64"/>
      <c r="P702" s="89"/>
      <c r="Q702" s="243">
        <v>30</v>
      </c>
      <c r="R702" s="245">
        <v>120</v>
      </c>
      <c r="S702" s="245">
        <v>110</v>
      </c>
      <c r="T702" s="245">
        <v>29.33</v>
      </c>
      <c r="U702" s="89">
        <v>0</v>
      </c>
      <c r="V702" s="260">
        <v>15</v>
      </c>
      <c r="W702" s="98">
        <v>0</v>
      </c>
      <c r="X702" s="83">
        <v>0</v>
      </c>
      <c r="Y702" s="98">
        <v>0</v>
      </c>
      <c r="Z702" s="64">
        <v>2</v>
      </c>
      <c r="AA702" s="315">
        <v>885165</v>
      </c>
      <c r="AB702" s="315">
        <v>0</v>
      </c>
      <c r="AC702" s="316">
        <f t="shared" si="212"/>
        <v>885165</v>
      </c>
      <c r="AD702" s="74">
        <v>4500000</v>
      </c>
      <c r="AE702" s="74">
        <v>6000000</v>
      </c>
      <c r="AF702" s="334">
        <f t="shared" si="213"/>
        <v>168986.04545454544</v>
      </c>
      <c r="AG702" s="112">
        <f t="shared" si="214"/>
        <v>26554950</v>
      </c>
      <c r="AH702" s="74">
        <f t="shared" si="215"/>
        <v>0</v>
      </c>
      <c r="AI702" s="74">
        <f t="shared" si="216"/>
        <v>20278325.454545453</v>
      </c>
      <c r="AJ702" s="74">
        <f t="shared" si="217"/>
        <v>5310990</v>
      </c>
      <c r="AK702" s="74">
        <f t="shared" si="218"/>
        <v>4500000</v>
      </c>
      <c r="AL702" s="74">
        <f t="shared" si="219"/>
        <v>6000000</v>
      </c>
      <c r="AM702" s="74">
        <f t="shared" si="220"/>
        <v>4647116.25</v>
      </c>
      <c r="AN702" s="74">
        <f t="shared" si="221"/>
        <v>4956360.7131818179</v>
      </c>
      <c r="AO702" s="74">
        <f t="shared" si="222"/>
        <v>0</v>
      </c>
      <c r="AP702" s="74">
        <f t="shared" si="223"/>
        <v>3000000</v>
      </c>
      <c r="AQ702" s="74">
        <v>0</v>
      </c>
      <c r="AR702" s="74">
        <v>0</v>
      </c>
      <c r="AS702" s="74">
        <v>0</v>
      </c>
      <c r="AT702" s="79">
        <v>0</v>
      </c>
      <c r="AU702" s="81">
        <f t="shared" si="224"/>
        <v>75247742.417727277</v>
      </c>
      <c r="AV702" s="112">
        <f t="shared" si="225"/>
        <v>51541179.74848637</v>
      </c>
      <c r="AW702" s="74">
        <f t="shared" si="231"/>
        <v>69936752.417727262</v>
      </c>
      <c r="AX702" s="74">
        <f t="shared" si="226"/>
        <v>4895572.6692409087</v>
      </c>
      <c r="AY702" s="75">
        <f t="shared" si="227"/>
        <v>1154117.9748486371</v>
      </c>
      <c r="AZ702" s="74">
        <v>0</v>
      </c>
      <c r="BA702" s="74">
        <v>0</v>
      </c>
      <c r="BB702" s="74">
        <v>0</v>
      </c>
      <c r="BC702" s="79">
        <v>0</v>
      </c>
      <c r="BD702" s="79">
        <v>0</v>
      </c>
      <c r="BE702" s="79">
        <v>0</v>
      </c>
      <c r="BF702" s="77">
        <v>0</v>
      </c>
      <c r="BG702" s="344">
        <f t="shared" si="228"/>
        <v>6049690.6440895461</v>
      </c>
      <c r="BH702" s="187">
        <f t="shared" si="229"/>
        <v>69198051</v>
      </c>
      <c r="BJ702" s="50">
        <v>13501</v>
      </c>
      <c r="BK702" s="50" t="s">
        <v>4031</v>
      </c>
      <c r="BM702" s="50">
        <f t="shared" si="230"/>
        <v>0</v>
      </c>
    </row>
    <row r="703" spans="1:65" s="50" customFormat="1" ht="24" customHeight="1" x14ac:dyDescent="0.2">
      <c r="A703" s="181">
        <f t="shared" si="211"/>
        <v>2655495</v>
      </c>
      <c r="B703" s="296">
        <v>417</v>
      </c>
      <c r="C703" s="264">
        <v>191</v>
      </c>
      <c r="D703" s="297">
        <v>13502</v>
      </c>
      <c r="E703" s="241" t="s">
        <v>694</v>
      </c>
      <c r="F703" s="242" t="s">
        <v>2192</v>
      </c>
      <c r="G703" s="285" t="s">
        <v>137</v>
      </c>
      <c r="H703" s="272" t="s">
        <v>983</v>
      </c>
      <c r="I703" s="292" t="s">
        <v>2851</v>
      </c>
      <c r="J703" s="64" t="s">
        <v>2193</v>
      </c>
      <c r="K703" s="64" t="s">
        <v>2194</v>
      </c>
      <c r="L703" s="64" t="s">
        <v>2384</v>
      </c>
      <c r="M703" s="290" t="s">
        <v>137</v>
      </c>
      <c r="N703" s="243" t="s">
        <v>2410</v>
      </c>
      <c r="O703" s="64"/>
      <c r="P703" s="89"/>
      <c r="Q703" s="243">
        <v>30</v>
      </c>
      <c r="R703" s="245">
        <v>120</v>
      </c>
      <c r="S703" s="245">
        <v>110</v>
      </c>
      <c r="T703" s="245">
        <v>29.33</v>
      </c>
      <c r="U703" s="89">
        <v>0</v>
      </c>
      <c r="V703" s="260">
        <v>13</v>
      </c>
      <c r="W703" s="98">
        <v>0</v>
      </c>
      <c r="X703" s="83">
        <v>0</v>
      </c>
      <c r="Y703" s="98">
        <v>0</v>
      </c>
      <c r="Z703" s="64">
        <v>0</v>
      </c>
      <c r="AA703" s="315">
        <v>885165</v>
      </c>
      <c r="AB703" s="315">
        <v>46667</v>
      </c>
      <c r="AC703" s="316">
        <f t="shared" si="212"/>
        <v>931832</v>
      </c>
      <c r="AD703" s="74">
        <v>4500000</v>
      </c>
      <c r="AE703" s="74">
        <v>6000000</v>
      </c>
      <c r="AF703" s="334">
        <f t="shared" si="213"/>
        <v>177895.19999999998</v>
      </c>
      <c r="AG703" s="112">
        <f t="shared" si="214"/>
        <v>26554950</v>
      </c>
      <c r="AH703" s="74">
        <f t="shared" si="215"/>
        <v>1400010</v>
      </c>
      <c r="AI703" s="74">
        <f t="shared" si="216"/>
        <v>21347423.999999996</v>
      </c>
      <c r="AJ703" s="74">
        <f t="shared" si="217"/>
        <v>0</v>
      </c>
      <c r="AK703" s="74">
        <f t="shared" si="218"/>
        <v>4500000</v>
      </c>
      <c r="AL703" s="74">
        <f t="shared" si="219"/>
        <v>6000000</v>
      </c>
      <c r="AM703" s="74">
        <f t="shared" si="220"/>
        <v>4892117.9999999991</v>
      </c>
      <c r="AN703" s="74">
        <f t="shared" si="221"/>
        <v>5217666.2159999991</v>
      </c>
      <c r="AO703" s="74">
        <f t="shared" si="222"/>
        <v>0</v>
      </c>
      <c r="AP703" s="74">
        <f t="shared" si="223"/>
        <v>2600000</v>
      </c>
      <c r="AQ703" s="74">
        <v>0</v>
      </c>
      <c r="AR703" s="74">
        <v>0</v>
      </c>
      <c r="AS703" s="74">
        <v>0</v>
      </c>
      <c r="AT703" s="79">
        <v>0</v>
      </c>
      <c r="AU703" s="81">
        <f t="shared" si="224"/>
        <v>72512168.216000006</v>
      </c>
      <c r="AV703" s="112">
        <f t="shared" si="225"/>
        <v>54336316.440880008</v>
      </c>
      <c r="AW703" s="74">
        <f t="shared" si="231"/>
        <v>72512168.215999991</v>
      </c>
      <c r="AX703" s="74">
        <f t="shared" si="226"/>
        <v>5075851.7751199994</v>
      </c>
      <c r="AY703" s="75">
        <f t="shared" si="227"/>
        <v>1433631.644088001</v>
      </c>
      <c r="AZ703" s="74">
        <v>0</v>
      </c>
      <c r="BA703" s="74">
        <v>0</v>
      </c>
      <c r="BB703" s="74">
        <v>0</v>
      </c>
      <c r="BC703" s="79">
        <v>0</v>
      </c>
      <c r="BD703" s="79">
        <v>0</v>
      </c>
      <c r="BE703" s="79">
        <v>0</v>
      </c>
      <c r="BF703" s="77">
        <v>0</v>
      </c>
      <c r="BG703" s="344">
        <f t="shared" si="228"/>
        <v>6509483.4192080004</v>
      </c>
      <c r="BH703" s="187">
        <f t="shared" si="229"/>
        <v>66002684</v>
      </c>
      <c r="BI703" s="50" t="s">
        <v>3298</v>
      </c>
      <c r="BJ703" s="50">
        <v>13502</v>
      </c>
      <c r="BK703" s="50" t="s">
        <v>4032</v>
      </c>
      <c r="BM703" s="50">
        <f t="shared" si="230"/>
        <v>0</v>
      </c>
    </row>
    <row r="704" spans="1:65" s="50" customFormat="1" ht="24" customHeight="1" x14ac:dyDescent="0.2">
      <c r="A704" s="181">
        <f t="shared" ref="A704:A767" si="232">885165*3</f>
        <v>2655495</v>
      </c>
      <c r="B704" s="296">
        <v>426</v>
      </c>
      <c r="C704" s="264">
        <v>200</v>
      </c>
      <c r="D704" s="297">
        <v>13503</v>
      </c>
      <c r="E704" s="241" t="s">
        <v>1387</v>
      </c>
      <c r="F704" s="242" t="s">
        <v>2195</v>
      </c>
      <c r="G704" s="285" t="s">
        <v>137</v>
      </c>
      <c r="H704" s="272" t="s">
        <v>983</v>
      </c>
      <c r="I704" s="292" t="s">
        <v>2860</v>
      </c>
      <c r="J704" s="64" t="s">
        <v>2196</v>
      </c>
      <c r="K704" s="64" t="s">
        <v>2197</v>
      </c>
      <c r="L704" s="64" t="s">
        <v>2384</v>
      </c>
      <c r="M704" s="290" t="s">
        <v>137</v>
      </c>
      <c r="N704" s="243" t="s">
        <v>2410</v>
      </c>
      <c r="O704" s="64"/>
      <c r="P704" s="89"/>
      <c r="Q704" s="243">
        <v>30</v>
      </c>
      <c r="R704" s="245">
        <v>120</v>
      </c>
      <c r="S704" s="245">
        <v>110</v>
      </c>
      <c r="T704" s="245">
        <v>29.33</v>
      </c>
      <c r="U704" s="89">
        <v>0</v>
      </c>
      <c r="V704" s="260">
        <v>15</v>
      </c>
      <c r="W704" s="98">
        <v>0</v>
      </c>
      <c r="X704" s="83">
        <v>0</v>
      </c>
      <c r="Y704" s="98">
        <v>1</v>
      </c>
      <c r="Z704" s="64">
        <v>0</v>
      </c>
      <c r="AA704" s="315">
        <v>885165</v>
      </c>
      <c r="AB704" s="315">
        <v>0</v>
      </c>
      <c r="AC704" s="316">
        <f t="shared" si="212"/>
        <v>885165</v>
      </c>
      <c r="AD704" s="74">
        <v>4500000</v>
      </c>
      <c r="AE704" s="74">
        <v>6000000</v>
      </c>
      <c r="AF704" s="334">
        <f t="shared" si="213"/>
        <v>168986.04545454544</v>
      </c>
      <c r="AG704" s="112">
        <f t="shared" si="214"/>
        <v>26554950</v>
      </c>
      <c r="AH704" s="74">
        <f t="shared" si="215"/>
        <v>0</v>
      </c>
      <c r="AI704" s="74">
        <f t="shared" si="216"/>
        <v>20278325.454545453</v>
      </c>
      <c r="AJ704" s="74">
        <f t="shared" si="217"/>
        <v>0</v>
      </c>
      <c r="AK704" s="74">
        <f t="shared" si="218"/>
        <v>4500000</v>
      </c>
      <c r="AL704" s="74">
        <f t="shared" si="219"/>
        <v>6000000</v>
      </c>
      <c r="AM704" s="74">
        <f t="shared" si="220"/>
        <v>4647116.25</v>
      </c>
      <c r="AN704" s="74">
        <f t="shared" si="221"/>
        <v>4956360.7131818179</v>
      </c>
      <c r="AO704" s="74">
        <f t="shared" si="222"/>
        <v>0</v>
      </c>
      <c r="AP704" s="74">
        <f t="shared" si="223"/>
        <v>3000000</v>
      </c>
      <c r="AQ704" s="74">
        <v>0</v>
      </c>
      <c r="AR704" s="74">
        <v>0</v>
      </c>
      <c r="AS704" s="74">
        <v>0</v>
      </c>
      <c r="AT704" s="79">
        <v>0</v>
      </c>
      <c r="AU704" s="81">
        <f t="shared" si="224"/>
        <v>69936752.417727262</v>
      </c>
      <c r="AV704" s="112">
        <f t="shared" si="225"/>
        <v>51541179.748486355</v>
      </c>
      <c r="AW704" s="74">
        <f t="shared" si="231"/>
        <v>69936752.417727262</v>
      </c>
      <c r="AX704" s="74">
        <f t="shared" si="226"/>
        <v>4895572.6692409087</v>
      </c>
      <c r="AY704" s="75">
        <f t="shared" si="227"/>
        <v>1154117.9748486355</v>
      </c>
      <c r="AZ704" s="74">
        <v>0</v>
      </c>
      <c r="BA704" s="74">
        <v>0</v>
      </c>
      <c r="BB704" s="74">
        <v>0</v>
      </c>
      <c r="BC704" s="79">
        <v>0</v>
      </c>
      <c r="BD704" s="79">
        <v>0</v>
      </c>
      <c r="BE704" s="79">
        <v>0</v>
      </c>
      <c r="BF704" s="77">
        <v>0</v>
      </c>
      <c r="BG704" s="344">
        <f t="shared" si="228"/>
        <v>6049690.6440895442</v>
      </c>
      <c r="BH704" s="187">
        <f t="shared" si="229"/>
        <v>63887061</v>
      </c>
      <c r="BJ704" s="50">
        <v>13503</v>
      </c>
      <c r="BK704" s="50" t="s">
        <v>4033</v>
      </c>
      <c r="BM704" s="50">
        <f t="shared" si="230"/>
        <v>0</v>
      </c>
    </row>
    <row r="705" spans="1:65" s="50" customFormat="1" ht="24" customHeight="1" x14ac:dyDescent="0.2">
      <c r="A705" s="181">
        <f t="shared" si="232"/>
        <v>2655495</v>
      </c>
      <c r="B705" s="296">
        <v>443</v>
      </c>
      <c r="C705" s="264">
        <v>218</v>
      </c>
      <c r="D705" s="297">
        <v>13504</v>
      </c>
      <c r="E705" s="241" t="s">
        <v>85</v>
      </c>
      <c r="F705" s="242" t="s">
        <v>2198</v>
      </c>
      <c r="G705" s="285" t="s">
        <v>137</v>
      </c>
      <c r="H705" s="272" t="s">
        <v>983</v>
      </c>
      <c r="I705" s="292" t="s">
        <v>2877</v>
      </c>
      <c r="J705" s="64" t="s">
        <v>2199</v>
      </c>
      <c r="K705" s="64" t="s">
        <v>2200</v>
      </c>
      <c r="L705" s="64" t="s">
        <v>2384</v>
      </c>
      <c r="M705" s="290" t="s">
        <v>137</v>
      </c>
      <c r="N705" s="243" t="s">
        <v>2410</v>
      </c>
      <c r="O705" s="64"/>
      <c r="P705" s="89"/>
      <c r="Q705" s="243">
        <v>30</v>
      </c>
      <c r="R705" s="245">
        <v>120</v>
      </c>
      <c r="S705" s="245">
        <v>110</v>
      </c>
      <c r="T705" s="245">
        <v>29.33</v>
      </c>
      <c r="U705" s="89">
        <v>0</v>
      </c>
      <c r="V705" s="260">
        <v>15</v>
      </c>
      <c r="W705" s="98">
        <v>0</v>
      </c>
      <c r="X705" s="83">
        <v>0</v>
      </c>
      <c r="Y705" s="98">
        <v>0</v>
      </c>
      <c r="Z705" s="64">
        <v>0</v>
      </c>
      <c r="AA705" s="315">
        <v>885165</v>
      </c>
      <c r="AB705" s="315">
        <v>0</v>
      </c>
      <c r="AC705" s="316">
        <f t="shared" si="212"/>
        <v>885165</v>
      </c>
      <c r="AD705" s="74">
        <v>4500000</v>
      </c>
      <c r="AE705" s="74">
        <v>6000000</v>
      </c>
      <c r="AF705" s="334">
        <f t="shared" si="213"/>
        <v>168986.04545454544</v>
      </c>
      <c r="AG705" s="112">
        <f t="shared" si="214"/>
        <v>26554950</v>
      </c>
      <c r="AH705" s="74">
        <f t="shared" si="215"/>
        <v>0</v>
      </c>
      <c r="AI705" s="74">
        <f t="shared" si="216"/>
        <v>20278325.454545453</v>
      </c>
      <c r="AJ705" s="74">
        <f t="shared" si="217"/>
        <v>0</v>
      </c>
      <c r="AK705" s="74">
        <f t="shared" si="218"/>
        <v>4500000</v>
      </c>
      <c r="AL705" s="74">
        <f t="shared" si="219"/>
        <v>6000000</v>
      </c>
      <c r="AM705" s="74">
        <f t="shared" si="220"/>
        <v>4647116.25</v>
      </c>
      <c r="AN705" s="74">
        <f t="shared" si="221"/>
        <v>4956360.7131818179</v>
      </c>
      <c r="AO705" s="74">
        <f t="shared" si="222"/>
        <v>0</v>
      </c>
      <c r="AP705" s="74">
        <f t="shared" si="223"/>
        <v>3000000</v>
      </c>
      <c r="AQ705" s="74">
        <v>0</v>
      </c>
      <c r="AR705" s="74">
        <v>0</v>
      </c>
      <c r="AS705" s="74">
        <v>0</v>
      </c>
      <c r="AT705" s="79">
        <v>0</v>
      </c>
      <c r="AU705" s="81">
        <f t="shared" si="224"/>
        <v>69936752.417727262</v>
      </c>
      <c r="AV705" s="112">
        <f t="shared" si="225"/>
        <v>51541179.748486355</v>
      </c>
      <c r="AW705" s="74">
        <f t="shared" si="231"/>
        <v>69936752.417727262</v>
      </c>
      <c r="AX705" s="74">
        <f t="shared" si="226"/>
        <v>4895572.6692409087</v>
      </c>
      <c r="AY705" s="75">
        <f t="shared" si="227"/>
        <v>1154117.9748486355</v>
      </c>
      <c r="AZ705" s="74">
        <v>0</v>
      </c>
      <c r="BA705" s="74">
        <v>0</v>
      </c>
      <c r="BB705" s="74">
        <v>0</v>
      </c>
      <c r="BC705" s="79">
        <v>0</v>
      </c>
      <c r="BD705" s="79">
        <v>0</v>
      </c>
      <c r="BE705" s="79">
        <v>0</v>
      </c>
      <c r="BF705" s="77">
        <v>0</v>
      </c>
      <c r="BG705" s="344">
        <f t="shared" si="228"/>
        <v>6049690.6440895442</v>
      </c>
      <c r="BH705" s="187">
        <f t="shared" si="229"/>
        <v>63887061</v>
      </c>
      <c r="BJ705" s="50">
        <v>13504</v>
      </c>
      <c r="BK705" s="50" t="s">
        <v>4034</v>
      </c>
      <c r="BM705" s="50">
        <f t="shared" si="230"/>
        <v>0</v>
      </c>
    </row>
    <row r="706" spans="1:65" s="50" customFormat="1" ht="24" customHeight="1" x14ac:dyDescent="0.2">
      <c r="A706" s="181">
        <f t="shared" si="232"/>
        <v>2655495</v>
      </c>
      <c r="B706" s="296">
        <v>393</v>
      </c>
      <c r="C706" s="264">
        <v>167</v>
      </c>
      <c r="D706" s="297">
        <v>13505</v>
      </c>
      <c r="E706" s="241" t="s">
        <v>1944</v>
      </c>
      <c r="F706" s="242" t="s">
        <v>2201</v>
      </c>
      <c r="G706" s="285" t="s">
        <v>137</v>
      </c>
      <c r="H706" s="272" t="s">
        <v>983</v>
      </c>
      <c r="I706" s="292" t="s">
        <v>2827</v>
      </c>
      <c r="J706" s="64" t="s">
        <v>2202</v>
      </c>
      <c r="K706" s="64" t="s">
        <v>2203</v>
      </c>
      <c r="L706" s="64" t="s">
        <v>2384</v>
      </c>
      <c r="M706" s="290" t="s">
        <v>137</v>
      </c>
      <c r="N706" s="243" t="s">
        <v>2410</v>
      </c>
      <c r="O706" s="64"/>
      <c r="P706" s="89"/>
      <c r="Q706" s="243">
        <v>30</v>
      </c>
      <c r="R706" s="245">
        <v>120</v>
      </c>
      <c r="S706" s="245">
        <v>110</v>
      </c>
      <c r="T706" s="245">
        <v>29.33</v>
      </c>
      <c r="U706" s="89">
        <v>0</v>
      </c>
      <c r="V706" s="260">
        <v>15</v>
      </c>
      <c r="W706" s="98">
        <v>0</v>
      </c>
      <c r="X706" s="83">
        <v>0</v>
      </c>
      <c r="Y706" s="98">
        <v>2</v>
      </c>
      <c r="Z706" s="64">
        <v>2</v>
      </c>
      <c r="AA706" s="315">
        <v>885165</v>
      </c>
      <c r="AB706" s="315">
        <v>46667</v>
      </c>
      <c r="AC706" s="316">
        <f t="shared" si="212"/>
        <v>931832</v>
      </c>
      <c r="AD706" s="74">
        <v>4500000</v>
      </c>
      <c r="AE706" s="74">
        <v>6000000</v>
      </c>
      <c r="AF706" s="334">
        <f t="shared" si="213"/>
        <v>177895.19999999998</v>
      </c>
      <c r="AG706" s="112">
        <f t="shared" si="214"/>
        <v>26554950</v>
      </c>
      <c r="AH706" s="74">
        <f t="shared" si="215"/>
        <v>1400010</v>
      </c>
      <c r="AI706" s="74">
        <f t="shared" si="216"/>
        <v>21347423.999999996</v>
      </c>
      <c r="AJ706" s="74">
        <f t="shared" si="217"/>
        <v>5310990</v>
      </c>
      <c r="AK706" s="74">
        <f t="shared" si="218"/>
        <v>4500000</v>
      </c>
      <c r="AL706" s="74">
        <f t="shared" si="219"/>
        <v>6000000</v>
      </c>
      <c r="AM706" s="74">
        <f t="shared" si="220"/>
        <v>4892117.9999999991</v>
      </c>
      <c r="AN706" s="74">
        <f t="shared" si="221"/>
        <v>5217666.2159999991</v>
      </c>
      <c r="AO706" s="74">
        <f t="shared" si="222"/>
        <v>0</v>
      </c>
      <c r="AP706" s="74">
        <f t="shared" si="223"/>
        <v>3000000</v>
      </c>
      <c r="AQ706" s="74">
        <v>0</v>
      </c>
      <c r="AR706" s="74">
        <v>0</v>
      </c>
      <c r="AS706" s="74">
        <v>0</v>
      </c>
      <c r="AT706" s="79">
        <v>0</v>
      </c>
      <c r="AU706" s="81">
        <f t="shared" si="224"/>
        <v>78223158.216000006</v>
      </c>
      <c r="AV706" s="112">
        <f t="shared" si="225"/>
        <v>54308316.440880008</v>
      </c>
      <c r="AW706" s="74">
        <f t="shared" si="231"/>
        <v>72912168.215999991</v>
      </c>
      <c r="AX706" s="74">
        <f t="shared" si="226"/>
        <v>5103851.7751199994</v>
      </c>
      <c r="AY706" s="75">
        <f t="shared" si="227"/>
        <v>1430831.644088001</v>
      </c>
      <c r="AZ706" s="74">
        <v>0</v>
      </c>
      <c r="BA706" s="74">
        <v>0</v>
      </c>
      <c r="BB706" s="74">
        <v>0</v>
      </c>
      <c r="BC706" s="79">
        <v>0</v>
      </c>
      <c r="BD706" s="79">
        <v>0</v>
      </c>
      <c r="BE706" s="79">
        <v>0</v>
      </c>
      <c r="BF706" s="77">
        <v>0</v>
      </c>
      <c r="BG706" s="344">
        <f t="shared" si="228"/>
        <v>6534683.4192080004</v>
      </c>
      <c r="BH706" s="187">
        <f t="shared" si="229"/>
        <v>71688474</v>
      </c>
      <c r="BJ706" s="50">
        <v>13505</v>
      </c>
      <c r="BK706" s="50" t="s">
        <v>4035</v>
      </c>
      <c r="BM706" s="50">
        <f t="shared" si="230"/>
        <v>0</v>
      </c>
    </row>
    <row r="707" spans="1:65" s="50" customFormat="1" ht="24" customHeight="1" x14ac:dyDescent="0.2">
      <c r="A707" s="181">
        <f t="shared" si="232"/>
        <v>2655495</v>
      </c>
      <c r="B707" s="296">
        <v>396</v>
      </c>
      <c r="C707" s="264">
        <v>170</v>
      </c>
      <c r="D707" s="297">
        <v>13506</v>
      </c>
      <c r="E707" s="241" t="s">
        <v>267</v>
      </c>
      <c r="F707" s="242" t="s">
        <v>871</v>
      </c>
      <c r="G707" s="285" t="s">
        <v>137</v>
      </c>
      <c r="H707" s="272" t="s">
        <v>983</v>
      </c>
      <c r="I707" s="292" t="s">
        <v>2830</v>
      </c>
      <c r="J707" s="64" t="s">
        <v>2204</v>
      </c>
      <c r="K707" s="64" t="s">
        <v>2205</v>
      </c>
      <c r="L707" s="64" t="s">
        <v>2384</v>
      </c>
      <c r="M707" s="290" t="s">
        <v>137</v>
      </c>
      <c r="N707" s="243" t="s">
        <v>2410</v>
      </c>
      <c r="O707" s="64"/>
      <c r="P707" s="89"/>
      <c r="Q707" s="243">
        <v>30</v>
      </c>
      <c r="R707" s="245">
        <v>120</v>
      </c>
      <c r="S707" s="245">
        <v>110</v>
      </c>
      <c r="T707" s="245">
        <v>29.33</v>
      </c>
      <c r="U707" s="89">
        <v>0</v>
      </c>
      <c r="V707" s="260">
        <v>15</v>
      </c>
      <c r="W707" s="98">
        <v>0</v>
      </c>
      <c r="X707" s="83">
        <v>0</v>
      </c>
      <c r="Y707" s="98">
        <v>1</v>
      </c>
      <c r="Z707" s="64">
        <v>1</v>
      </c>
      <c r="AA707" s="315">
        <v>885165</v>
      </c>
      <c r="AB707" s="315">
        <v>46667</v>
      </c>
      <c r="AC707" s="316">
        <f t="shared" si="212"/>
        <v>931832</v>
      </c>
      <c r="AD707" s="74">
        <v>4500000</v>
      </c>
      <c r="AE707" s="74">
        <v>6000000</v>
      </c>
      <c r="AF707" s="334">
        <f t="shared" si="213"/>
        <v>177895.19999999998</v>
      </c>
      <c r="AG707" s="112">
        <f t="shared" si="214"/>
        <v>26554950</v>
      </c>
      <c r="AH707" s="74">
        <f t="shared" si="215"/>
        <v>1400010</v>
      </c>
      <c r="AI707" s="74">
        <f t="shared" si="216"/>
        <v>21347423.999999996</v>
      </c>
      <c r="AJ707" s="74">
        <f t="shared" si="217"/>
        <v>2655495</v>
      </c>
      <c r="AK707" s="74">
        <f t="shared" si="218"/>
        <v>4500000</v>
      </c>
      <c r="AL707" s="74">
        <f t="shared" si="219"/>
        <v>6000000</v>
      </c>
      <c r="AM707" s="74">
        <f t="shared" si="220"/>
        <v>4892117.9999999991</v>
      </c>
      <c r="AN707" s="74">
        <f t="shared" si="221"/>
        <v>5217666.2159999991</v>
      </c>
      <c r="AO707" s="74">
        <f t="shared" si="222"/>
        <v>0</v>
      </c>
      <c r="AP707" s="74">
        <f t="shared" si="223"/>
        <v>3000000</v>
      </c>
      <c r="AQ707" s="74">
        <v>0</v>
      </c>
      <c r="AR707" s="74">
        <v>0</v>
      </c>
      <c r="AS707" s="74">
        <v>0</v>
      </c>
      <c r="AT707" s="79">
        <v>0</v>
      </c>
      <c r="AU707" s="81">
        <f t="shared" si="224"/>
        <v>75567663.216000006</v>
      </c>
      <c r="AV707" s="112">
        <f t="shared" si="225"/>
        <v>54308316.440880008</v>
      </c>
      <c r="AW707" s="74">
        <f t="shared" si="231"/>
        <v>72912168.215999991</v>
      </c>
      <c r="AX707" s="74">
        <f t="shared" si="226"/>
        <v>5103851.7751199994</v>
      </c>
      <c r="AY707" s="75">
        <f t="shared" si="227"/>
        <v>1430831.644088001</v>
      </c>
      <c r="AZ707" s="74">
        <v>0</v>
      </c>
      <c r="BA707" s="74">
        <v>0</v>
      </c>
      <c r="BB707" s="74">
        <v>0</v>
      </c>
      <c r="BC707" s="79">
        <v>0</v>
      </c>
      <c r="BD707" s="79">
        <v>0</v>
      </c>
      <c r="BE707" s="79">
        <v>0</v>
      </c>
      <c r="BF707" s="77">
        <v>0</v>
      </c>
      <c r="BG707" s="344">
        <f t="shared" si="228"/>
        <v>6534683.4192080004</v>
      </c>
      <c r="BH707" s="187">
        <f t="shared" si="229"/>
        <v>69032979</v>
      </c>
      <c r="BJ707" s="50">
        <v>13506</v>
      </c>
      <c r="BK707" s="50" t="s">
        <v>4036</v>
      </c>
      <c r="BM707" s="50">
        <f t="shared" si="230"/>
        <v>0</v>
      </c>
    </row>
    <row r="708" spans="1:65" s="50" customFormat="1" ht="24" customHeight="1" x14ac:dyDescent="0.2">
      <c r="A708" s="181">
        <f t="shared" si="232"/>
        <v>2655495</v>
      </c>
      <c r="B708" s="296">
        <v>408</v>
      </c>
      <c r="C708" s="264">
        <v>182</v>
      </c>
      <c r="D708" s="297">
        <v>13507</v>
      </c>
      <c r="E708" s="241" t="s">
        <v>2206</v>
      </c>
      <c r="F708" s="242" t="s">
        <v>2207</v>
      </c>
      <c r="G708" s="285" t="s">
        <v>137</v>
      </c>
      <c r="H708" s="272" t="s">
        <v>983</v>
      </c>
      <c r="I708" s="292" t="s">
        <v>2842</v>
      </c>
      <c r="J708" s="64" t="s">
        <v>2208</v>
      </c>
      <c r="K708" s="64" t="s">
        <v>2209</v>
      </c>
      <c r="L708" s="64" t="s">
        <v>2384</v>
      </c>
      <c r="M708" s="290" t="s">
        <v>137</v>
      </c>
      <c r="N708" s="243" t="s">
        <v>2410</v>
      </c>
      <c r="O708" s="64"/>
      <c r="P708" s="89"/>
      <c r="Q708" s="243">
        <v>30</v>
      </c>
      <c r="R708" s="245">
        <v>120</v>
      </c>
      <c r="S708" s="245">
        <v>110</v>
      </c>
      <c r="T708" s="245">
        <v>29.33</v>
      </c>
      <c r="U708" s="89">
        <v>0</v>
      </c>
      <c r="V708" s="260">
        <v>14</v>
      </c>
      <c r="W708" s="98">
        <v>0</v>
      </c>
      <c r="X708" s="83">
        <v>0</v>
      </c>
      <c r="Y708" s="98">
        <v>2</v>
      </c>
      <c r="Z708" s="64">
        <v>2</v>
      </c>
      <c r="AA708" s="315">
        <v>885165</v>
      </c>
      <c r="AB708" s="315">
        <v>46667</v>
      </c>
      <c r="AC708" s="316">
        <f t="shared" si="212"/>
        <v>931832</v>
      </c>
      <c r="AD708" s="74">
        <v>4500000</v>
      </c>
      <c r="AE708" s="74">
        <v>6000000</v>
      </c>
      <c r="AF708" s="334">
        <f t="shared" si="213"/>
        <v>177895.19999999998</v>
      </c>
      <c r="AG708" s="112">
        <f t="shared" si="214"/>
        <v>26554950</v>
      </c>
      <c r="AH708" s="74">
        <f t="shared" si="215"/>
        <v>1400010</v>
      </c>
      <c r="AI708" s="74">
        <f t="shared" si="216"/>
        <v>21347423.999999996</v>
      </c>
      <c r="AJ708" s="74">
        <f t="shared" si="217"/>
        <v>5310990</v>
      </c>
      <c r="AK708" s="74">
        <f t="shared" si="218"/>
        <v>4500000</v>
      </c>
      <c r="AL708" s="74">
        <f t="shared" si="219"/>
        <v>6000000</v>
      </c>
      <c r="AM708" s="74">
        <f t="shared" si="220"/>
        <v>4892117.9999999991</v>
      </c>
      <c r="AN708" s="74">
        <f t="shared" si="221"/>
        <v>5217666.2159999991</v>
      </c>
      <c r="AO708" s="74">
        <f t="shared" si="222"/>
        <v>0</v>
      </c>
      <c r="AP708" s="74">
        <f t="shared" si="223"/>
        <v>2800000</v>
      </c>
      <c r="AQ708" s="74">
        <v>0</v>
      </c>
      <c r="AR708" s="74">
        <v>0</v>
      </c>
      <c r="AS708" s="74">
        <v>0</v>
      </c>
      <c r="AT708" s="79">
        <v>0</v>
      </c>
      <c r="AU708" s="81">
        <f t="shared" si="224"/>
        <v>78023158.216000006</v>
      </c>
      <c r="AV708" s="112">
        <f t="shared" si="225"/>
        <v>54322316.440880008</v>
      </c>
      <c r="AW708" s="74">
        <f t="shared" si="231"/>
        <v>72712168.215999991</v>
      </c>
      <c r="AX708" s="74">
        <f t="shared" si="226"/>
        <v>5089851.7751199994</v>
      </c>
      <c r="AY708" s="75">
        <f t="shared" si="227"/>
        <v>1432231.644088001</v>
      </c>
      <c r="AZ708" s="74">
        <v>0</v>
      </c>
      <c r="BA708" s="74">
        <v>0</v>
      </c>
      <c r="BB708" s="74">
        <v>0</v>
      </c>
      <c r="BC708" s="79">
        <v>0</v>
      </c>
      <c r="BD708" s="79">
        <v>0</v>
      </c>
      <c r="BE708" s="79">
        <v>0</v>
      </c>
      <c r="BF708" s="77">
        <v>0</v>
      </c>
      <c r="BG708" s="344">
        <f t="shared" si="228"/>
        <v>6522083.4192080004</v>
      </c>
      <c r="BH708" s="187">
        <f t="shared" si="229"/>
        <v>71501074</v>
      </c>
      <c r="BJ708" s="50">
        <v>13507</v>
      </c>
      <c r="BK708" s="50" t="s">
        <v>4037</v>
      </c>
      <c r="BM708" s="50">
        <f t="shared" si="230"/>
        <v>0</v>
      </c>
    </row>
    <row r="709" spans="1:65" s="50" customFormat="1" ht="24" customHeight="1" x14ac:dyDescent="0.2">
      <c r="A709" s="181">
        <f t="shared" si="232"/>
        <v>2655495</v>
      </c>
      <c r="B709" s="296">
        <v>404</v>
      </c>
      <c r="C709" s="264">
        <v>178</v>
      </c>
      <c r="D709" s="297">
        <v>13508</v>
      </c>
      <c r="E709" s="241" t="s">
        <v>838</v>
      </c>
      <c r="F709" s="242" t="s">
        <v>2210</v>
      </c>
      <c r="G709" s="285" t="s">
        <v>137</v>
      </c>
      <c r="H709" s="272" t="s">
        <v>983</v>
      </c>
      <c r="I709" s="292" t="s">
        <v>2838</v>
      </c>
      <c r="J709" s="64" t="s">
        <v>2211</v>
      </c>
      <c r="K709" s="64" t="s">
        <v>2212</v>
      </c>
      <c r="L709" s="64" t="s">
        <v>2384</v>
      </c>
      <c r="M709" s="290" t="s">
        <v>137</v>
      </c>
      <c r="N709" s="243" t="s">
        <v>2410</v>
      </c>
      <c r="O709" s="64"/>
      <c r="P709" s="89"/>
      <c r="Q709" s="243">
        <v>30</v>
      </c>
      <c r="R709" s="245">
        <v>120</v>
      </c>
      <c r="S709" s="245">
        <v>110</v>
      </c>
      <c r="T709" s="245">
        <v>29.33</v>
      </c>
      <c r="U709" s="89">
        <v>0</v>
      </c>
      <c r="V709" s="260">
        <v>13</v>
      </c>
      <c r="W709" s="98">
        <v>0</v>
      </c>
      <c r="X709" s="83">
        <v>0</v>
      </c>
      <c r="Y709" s="98">
        <v>1</v>
      </c>
      <c r="Z709" s="64">
        <v>0</v>
      </c>
      <c r="AA709" s="315">
        <v>885165</v>
      </c>
      <c r="AB709" s="315">
        <v>46667</v>
      </c>
      <c r="AC709" s="316">
        <f t="shared" si="212"/>
        <v>931832</v>
      </c>
      <c r="AD709" s="74">
        <v>4500000</v>
      </c>
      <c r="AE709" s="74">
        <v>6000000</v>
      </c>
      <c r="AF709" s="334">
        <f t="shared" si="213"/>
        <v>177895.19999999998</v>
      </c>
      <c r="AG709" s="112">
        <f t="shared" si="214"/>
        <v>26554950</v>
      </c>
      <c r="AH709" s="74">
        <f t="shared" si="215"/>
        <v>1400010</v>
      </c>
      <c r="AI709" s="74">
        <f t="shared" si="216"/>
        <v>21347423.999999996</v>
      </c>
      <c r="AJ709" s="74">
        <f t="shared" si="217"/>
        <v>0</v>
      </c>
      <c r="AK709" s="74">
        <f t="shared" si="218"/>
        <v>4500000</v>
      </c>
      <c r="AL709" s="74">
        <f t="shared" si="219"/>
        <v>6000000</v>
      </c>
      <c r="AM709" s="74">
        <f t="shared" si="220"/>
        <v>4892117.9999999991</v>
      </c>
      <c r="AN709" s="74">
        <f t="shared" si="221"/>
        <v>5217666.2159999991</v>
      </c>
      <c r="AO709" s="74">
        <f t="shared" si="222"/>
        <v>0</v>
      </c>
      <c r="AP709" s="74">
        <f t="shared" si="223"/>
        <v>2600000</v>
      </c>
      <c r="AQ709" s="74">
        <v>0</v>
      </c>
      <c r="AR709" s="74">
        <v>0</v>
      </c>
      <c r="AS709" s="74">
        <v>0</v>
      </c>
      <c r="AT709" s="79">
        <v>0</v>
      </c>
      <c r="AU709" s="81">
        <f t="shared" si="224"/>
        <v>72512168.216000006</v>
      </c>
      <c r="AV709" s="112">
        <f t="shared" si="225"/>
        <v>54336316.440880008</v>
      </c>
      <c r="AW709" s="74">
        <f t="shared" si="231"/>
        <v>72512168.215999991</v>
      </c>
      <c r="AX709" s="74">
        <f t="shared" si="226"/>
        <v>5075851.7751199994</v>
      </c>
      <c r="AY709" s="75">
        <f t="shared" si="227"/>
        <v>1433631.644088001</v>
      </c>
      <c r="AZ709" s="74">
        <v>0</v>
      </c>
      <c r="BA709" s="74">
        <v>0</v>
      </c>
      <c r="BB709" s="74">
        <v>0</v>
      </c>
      <c r="BC709" s="79">
        <v>0</v>
      </c>
      <c r="BD709" s="79">
        <v>0</v>
      </c>
      <c r="BE709" s="79">
        <v>0</v>
      </c>
      <c r="BF709" s="77">
        <v>0</v>
      </c>
      <c r="BG709" s="344">
        <f t="shared" si="228"/>
        <v>6509483.4192080004</v>
      </c>
      <c r="BH709" s="187">
        <f t="shared" si="229"/>
        <v>66002684</v>
      </c>
      <c r="BJ709" s="50">
        <v>13508</v>
      </c>
      <c r="BK709" s="50" t="s">
        <v>4038</v>
      </c>
      <c r="BM709" s="50">
        <f t="shared" si="230"/>
        <v>0</v>
      </c>
    </row>
    <row r="710" spans="1:65" s="50" customFormat="1" ht="24" customHeight="1" x14ac:dyDescent="0.2">
      <c r="A710" s="181">
        <f t="shared" si="232"/>
        <v>2655495</v>
      </c>
      <c r="B710" s="296">
        <v>390</v>
      </c>
      <c r="C710" s="264">
        <v>164</v>
      </c>
      <c r="D710" s="297">
        <v>13509</v>
      </c>
      <c r="E710" s="241" t="s">
        <v>2213</v>
      </c>
      <c r="F710" s="242" t="s">
        <v>277</v>
      </c>
      <c r="G710" s="285" t="s">
        <v>137</v>
      </c>
      <c r="H710" s="272" t="s">
        <v>983</v>
      </c>
      <c r="I710" s="292" t="s">
        <v>2824</v>
      </c>
      <c r="J710" s="64" t="s">
        <v>2214</v>
      </c>
      <c r="K710" s="64" t="s">
        <v>2215</v>
      </c>
      <c r="L710" s="64" t="s">
        <v>2384</v>
      </c>
      <c r="M710" s="290" t="s">
        <v>137</v>
      </c>
      <c r="N710" s="243" t="s">
        <v>2410</v>
      </c>
      <c r="O710" s="64"/>
      <c r="P710" s="89"/>
      <c r="Q710" s="243">
        <v>30</v>
      </c>
      <c r="R710" s="245">
        <v>120</v>
      </c>
      <c r="S710" s="245">
        <v>110</v>
      </c>
      <c r="T710" s="245">
        <v>29.33</v>
      </c>
      <c r="U710" s="89">
        <v>0</v>
      </c>
      <c r="V710" s="260">
        <v>15</v>
      </c>
      <c r="W710" s="98">
        <v>0</v>
      </c>
      <c r="X710" s="83">
        <v>0</v>
      </c>
      <c r="Y710" s="98">
        <v>1</v>
      </c>
      <c r="Z710" s="64">
        <v>1</v>
      </c>
      <c r="AA710" s="315">
        <v>885165</v>
      </c>
      <c r="AB710" s="315">
        <v>46667</v>
      </c>
      <c r="AC710" s="316">
        <f t="shared" si="212"/>
        <v>931832</v>
      </c>
      <c r="AD710" s="74">
        <v>4500000</v>
      </c>
      <c r="AE710" s="74">
        <v>6000000</v>
      </c>
      <c r="AF710" s="334">
        <f t="shared" si="213"/>
        <v>177895.19999999998</v>
      </c>
      <c r="AG710" s="112">
        <f t="shared" si="214"/>
        <v>26554950</v>
      </c>
      <c r="AH710" s="74">
        <f t="shared" si="215"/>
        <v>1400010</v>
      </c>
      <c r="AI710" s="74">
        <f t="shared" si="216"/>
        <v>21347423.999999996</v>
      </c>
      <c r="AJ710" s="74">
        <f t="shared" si="217"/>
        <v>2655495</v>
      </c>
      <c r="AK710" s="74">
        <f t="shared" si="218"/>
        <v>4500000</v>
      </c>
      <c r="AL710" s="74">
        <f t="shared" si="219"/>
        <v>6000000</v>
      </c>
      <c r="AM710" s="74">
        <f t="shared" si="220"/>
        <v>4892117.9999999991</v>
      </c>
      <c r="AN710" s="74">
        <f t="shared" si="221"/>
        <v>5217666.2159999991</v>
      </c>
      <c r="AO710" s="74">
        <f t="shared" si="222"/>
        <v>0</v>
      </c>
      <c r="AP710" s="74">
        <f t="shared" si="223"/>
        <v>3000000</v>
      </c>
      <c r="AQ710" s="74">
        <v>0</v>
      </c>
      <c r="AR710" s="74">
        <v>0</v>
      </c>
      <c r="AS710" s="74">
        <v>0</v>
      </c>
      <c r="AT710" s="79">
        <v>0</v>
      </c>
      <c r="AU710" s="81">
        <f t="shared" si="224"/>
        <v>75567663.216000006</v>
      </c>
      <c r="AV710" s="112">
        <f t="shared" si="225"/>
        <v>54308316.440880008</v>
      </c>
      <c r="AW710" s="74">
        <f t="shared" si="231"/>
        <v>72912168.215999991</v>
      </c>
      <c r="AX710" s="74">
        <f t="shared" si="226"/>
        <v>5103851.7751199994</v>
      </c>
      <c r="AY710" s="75">
        <f t="shared" si="227"/>
        <v>1430831.644088001</v>
      </c>
      <c r="AZ710" s="74">
        <v>0</v>
      </c>
      <c r="BA710" s="74">
        <v>0</v>
      </c>
      <c r="BB710" s="74">
        <v>0</v>
      </c>
      <c r="BC710" s="79">
        <v>0</v>
      </c>
      <c r="BD710" s="79">
        <v>0</v>
      </c>
      <c r="BE710" s="79">
        <v>0</v>
      </c>
      <c r="BF710" s="77">
        <v>0</v>
      </c>
      <c r="BG710" s="344">
        <f t="shared" si="228"/>
        <v>6534683.4192080004</v>
      </c>
      <c r="BH710" s="187">
        <f t="shared" si="229"/>
        <v>69032979</v>
      </c>
      <c r="BJ710" s="50">
        <v>13509</v>
      </c>
      <c r="BK710" s="50" t="s">
        <v>4039</v>
      </c>
      <c r="BM710" s="50">
        <f t="shared" si="230"/>
        <v>0</v>
      </c>
    </row>
    <row r="711" spans="1:65" s="50" customFormat="1" ht="24" customHeight="1" x14ac:dyDescent="0.2">
      <c r="A711" s="181">
        <f t="shared" si="232"/>
        <v>2655495</v>
      </c>
      <c r="B711" s="296">
        <v>418</v>
      </c>
      <c r="C711" s="264">
        <v>192</v>
      </c>
      <c r="D711" s="297">
        <v>13510</v>
      </c>
      <c r="E711" s="241" t="s">
        <v>259</v>
      </c>
      <c r="F711" s="242" t="s">
        <v>2216</v>
      </c>
      <c r="G711" s="285" t="s">
        <v>137</v>
      </c>
      <c r="H711" s="272" t="s">
        <v>983</v>
      </c>
      <c r="I711" s="292" t="s">
        <v>2852</v>
      </c>
      <c r="J711" s="64" t="s">
        <v>2217</v>
      </c>
      <c r="K711" s="64" t="s">
        <v>2218</v>
      </c>
      <c r="L711" s="64" t="s">
        <v>2384</v>
      </c>
      <c r="M711" s="290" t="s">
        <v>137</v>
      </c>
      <c r="N711" s="243" t="s">
        <v>2410</v>
      </c>
      <c r="O711" s="64"/>
      <c r="P711" s="89"/>
      <c r="Q711" s="243">
        <v>30</v>
      </c>
      <c r="R711" s="245">
        <v>120</v>
      </c>
      <c r="S711" s="245">
        <v>110</v>
      </c>
      <c r="T711" s="245">
        <v>29.33</v>
      </c>
      <c r="U711" s="89">
        <v>0</v>
      </c>
      <c r="V711" s="260">
        <v>15</v>
      </c>
      <c r="W711" s="98">
        <v>0</v>
      </c>
      <c r="X711" s="83">
        <v>0</v>
      </c>
      <c r="Y711" s="98">
        <v>0</v>
      </c>
      <c r="Z711" s="64">
        <v>0</v>
      </c>
      <c r="AA711" s="315">
        <v>885165</v>
      </c>
      <c r="AB711" s="315">
        <v>46667</v>
      </c>
      <c r="AC711" s="316">
        <f t="shared" ref="AC711:AC774" si="233">AA711+AB711</f>
        <v>931832</v>
      </c>
      <c r="AD711" s="74">
        <v>4500000</v>
      </c>
      <c r="AE711" s="74">
        <v>6000000</v>
      </c>
      <c r="AF711" s="334">
        <f t="shared" ref="AF711:AF774" si="234">(AC711*30)/220*1.4</f>
        <v>177895.19999999998</v>
      </c>
      <c r="AG711" s="112">
        <f t="shared" ref="AG711:AG774" si="235">AA711*Q711</f>
        <v>26554950</v>
      </c>
      <c r="AH711" s="74">
        <f t="shared" ref="AH711:AH774" si="236">AB711*Q711</f>
        <v>1400010</v>
      </c>
      <c r="AI711" s="74">
        <f t="shared" ref="AI711:AI774" si="237">AF711*R711</f>
        <v>21347423.999999996</v>
      </c>
      <c r="AJ711" s="74">
        <f t="shared" ref="AJ711:AJ774" si="238">IF(Q711=31,A711*Z711,(Q711/30)*A711*Z711)</f>
        <v>0</v>
      </c>
      <c r="AK711" s="74">
        <f t="shared" ref="AK711:AK774" si="239">IF(Q711=31,AD711,(Q711/30)*AD711)</f>
        <v>4500000</v>
      </c>
      <c r="AL711" s="74">
        <f t="shared" ref="AL711:AL774" si="240">IF(Q711=31,AE711,(Q711/30)*AE711)</f>
        <v>6000000</v>
      </c>
      <c r="AM711" s="74">
        <f t="shared" ref="AM711:AM774" si="241">(AC711*30/220)*35%*S711</f>
        <v>4892117.9999999991</v>
      </c>
      <c r="AN711" s="74">
        <f t="shared" ref="AN711:AN774" si="242">AC711*30/220*1.4*T711</f>
        <v>5217666.2159999991</v>
      </c>
      <c r="AO711" s="74">
        <f t="shared" ref="AO711:AO774" si="243">AC711*U711</f>
        <v>0</v>
      </c>
      <c r="AP711" s="74">
        <f t="shared" ref="AP711:AP774" si="244">200000*V711</f>
        <v>3000000</v>
      </c>
      <c r="AQ711" s="74">
        <v>0</v>
      </c>
      <c r="AR711" s="74">
        <v>0</v>
      </c>
      <c r="AS711" s="74">
        <v>0</v>
      </c>
      <c r="AT711" s="79">
        <v>0</v>
      </c>
      <c r="AU711" s="81">
        <f t="shared" ref="AU711:AU774" si="245">SUM(AG711:AT711)</f>
        <v>72912168.216000006</v>
      </c>
      <c r="AV711" s="112">
        <f t="shared" ref="AV711:AV774" si="246">AU711-(AX711+AP711+AO711+AL711+AK711+AJ711+AT711)</f>
        <v>54308316.440880008</v>
      </c>
      <c r="AW711" s="74">
        <f t="shared" si="231"/>
        <v>72912168.215999991</v>
      </c>
      <c r="AX711" s="74">
        <f t="shared" ref="AX711:AX774" si="247">AW711*7%</f>
        <v>5103851.7751199994</v>
      </c>
      <c r="AY711" s="75">
        <f t="shared" ref="AY711:AY774" si="248">IF(AV711&lt;=40000000,0,IF(AND(AV711&gt;40000000,AV711&lt;=80000000),(AV711-40000000)*10%,IF(AND(AV711&gt;80000000,AV711&lt;=120000000),4000000+(AV711-80000000)*15%,IF(AND(AV711&gt;120000000,AV711&lt;=180000000),10000000+(AV711-120000000)*20%,IF(AND(AV711&gt;180000000,AV711&lt;=240000000),22000000+(AV711-180000000)*25%,IF(AND(AV711&gt;240000000,AV711&lt;=320000000),37000000+(AV711-240000000)*30%,61000000+(AV711-320000000)*35%))))))</f>
        <v>1430831.644088001</v>
      </c>
      <c r="AZ711" s="74">
        <v>0</v>
      </c>
      <c r="BA711" s="74">
        <v>0</v>
      </c>
      <c r="BB711" s="74">
        <v>0</v>
      </c>
      <c r="BC711" s="79">
        <v>0</v>
      </c>
      <c r="BD711" s="79">
        <v>0</v>
      </c>
      <c r="BE711" s="79">
        <v>0</v>
      </c>
      <c r="BF711" s="77">
        <v>0</v>
      </c>
      <c r="BG711" s="344">
        <f t="shared" ref="BG711:BG774" si="249">SUM(AX711:BF711)</f>
        <v>6534683.4192080004</v>
      </c>
      <c r="BH711" s="187">
        <f t="shared" ref="BH711:BH774" si="250">INT(AU711-BG711)</f>
        <v>66377484</v>
      </c>
      <c r="BJ711" s="50">
        <v>13510</v>
      </c>
      <c r="BK711" s="50" t="s">
        <v>4040</v>
      </c>
      <c r="BM711" s="50">
        <f t="shared" si="230"/>
        <v>0</v>
      </c>
    </row>
    <row r="712" spans="1:65" s="50" customFormat="1" ht="24" customHeight="1" x14ac:dyDescent="0.2">
      <c r="A712" s="181">
        <f t="shared" si="232"/>
        <v>2655495</v>
      </c>
      <c r="B712" s="296">
        <v>338</v>
      </c>
      <c r="C712" s="264">
        <v>102</v>
      </c>
      <c r="D712" s="297">
        <v>13511</v>
      </c>
      <c r="E712" s="241" t="s">
        <v>966</v>
      </c>
      <c r="F712" s="242" t="s">
        <v>2219</v>
      </c>
      <c r="G712" s="285" t="s">
        <v>137</v>
      </c>
      <c r="H712" s="272" t="s">
        <v>88</v>
      </c>
      <c r="I712" s="292" t="s">
        <v>2772</v>
      </c>
      <c r="J712" s="64" t="s">
        <v>2220</v>
      </c>
      <c r="K712" s="64" t="s">
        <v>2221</v>
      </c>
      <c r="L712" s="64" t="s">
        <v>88</v>
      </c>
      <c r="M712" s="290" t="s">
        <v>137</v>
      </c>
      <c r="N712" s="98"/>
      <c r="O712" s="64"/>
      <c r="P712" s="244" t="s">
        <v>2410</v>
      </c>
      <c r="Q712" s="243">
        <v>30</v>
      </c>
      <c r="R712" s="245">
        <v>120</v>
      </c>
      <c r="S712" s="245">
        <v>220</v>
      </c>
      <c r="T712" s="245">
        <v>29.33</v>
      </c>
      <c r="U712" s="89">
        <v>0</v>
      </c>
      <c r="V712" s="260">
        <v>23</v>
      </c>
      <c r="W712" s="98">
        <v>0</v>
      </c>
      <c r="X712" s="83">
        <v>0</v>
      </c>
      <c r="Y712" s="98">
        <v>1</v>
      </c>
      <c r="Z712" s="64">
        <v>1</v>
      </c>
      <c r="AA712" s="315">
        <v>885165</v>
      </c>
      <c r="AB712" s="315">
        <v>46667</v>
      </c>
      <c r="AC712" s="316">
        <f t="shared" si="233"/>
        <v>931832</v>
      </c>
      <c r="AD712" s="74">
        <v>4500000</v>
      </c>
      <c r="AE712" s="74">
        <v>6000000</v>
      </c>
      <c r="AF712" s="334">
        <f t="shared" si="234"/>
        <v>177895.19999999998</v>
      </c>
      <c r="AG712" s="112">
        <f t="shared" si="235"/>
        <v>26554950</v>
      </c>
      <c r="AH712" s="74">
        <f t="shared" si="236"/>
        <v>1400010</v>
      </c>
      <c r="AI712" s="74">
        <f t="shared" si="237"/>
        <v>21347423.999999996</v>
      </c>
      <c r="AJ712" s="74">
        <f t="shared" si="238"/>
        <v>2655495</v>
      </c>
      <c r="AK712" s="74">
        <f t="shared" si="239"/>
        <v>4500000</v>
      </c>
      <c r="AL712" s="74">
        <f t="shared" si="240"/>
        <v>6000000</v>
      </c>
      <c r="AM712" s="74">
        <f t="shared" si="241"/>
        <v>9784235.9999999981</v>
      </c>
      <c r="AN712" s="74">
        <f t="shared" si="242"/>
        <v>5217666.2159999991</v>
      </c>
      <c r="AO712" s="74">
        <f t="shared" si="243"/>
        <v>0</v>
      </c>
      <c r="AP712" s="74">
        <f t="shared" si="244"/>
        <v>4600000</v>
      </c>
      <c r="AQ712" s="74">
        <v>0</v>
      </c>
      <c r="AR712" s="74">
        <v>0</v>
      </c>
      <c r="AS712" s="74">
        <v>0</v>
      </c>
      <c r="AT712" s="79">
        <v>0</v>
      </c>
      <c r="AU712" s="81">
        <f t="shared" si="245"/>
        <v>82059781.216000006</v>
      </c>
      <c r="AV712" s="112">
        <f t="shared" si="246"/>
        <v>58745986.18088001</v>
      </c>
      <c r="AW712" s="74">
        <f t="shared" si="231"/>
        <v>79404286.215999991</v>
      </c>
      <c r="AX712" s="74">
        <f t="shared" si="247"/>
        <v>5558300.0351200001</v>
      </c>
      <c r="AY712" s="75">
        <f t="shared" si="248"/>
        <v>1874598.6180880012</v>
      </c>
      <c r="AZ712" s="74">
        <v>0</v>
      </c>
      <c r="BA712" s="74">
        <v>0</v>
      </c>
      <c r="BB712" s="74">
        <v>0</v>
      </c>
      <c r="BC712" s="79">
        <v>0</v>
      </c>
      <c r="BD712" s="79">
        <v>0</v>
      </c>
      <c r="BE712" s="79">
        <v>0</v>
      </c>
      <c r="BF712" s="77">
        <v>0</v>
      </c>
      <c r="BG712" s="344">
        <f t="shared" si="249"/>
        <v>7432898.6532080015</v>
      </c>
      <c r="BH712" s="187">
        <f t="shared" si="250"/>
        <v>74626882</v>
      </c>
      <c r="BJ712" s="50">
        <v>13511</v>
      </c>
      <c r="BK712" s="50" t="s">
        <v>4041</v>
      </c>
      <c r="BM712" s="50">
        <f t="shared" ref="BM712:BM775" si="251">D712-BJ712</f>
        <v>0</v>
      </c>
    </row>
    <row r="713" spans="1:65" s="50" customFormat="1" ht="24" customHeight="1" x14ac:dyDescent="0.2">
      <c r="A713" s="181">
        <f t="shared" si="232"/>
        <v>2655495</v>
      </c>
      <c r="B713" s="296">
        <v>440</v>
      </c>
      <c r="C713" s="264">
        <v>215</v>
      </c>
      <c r="D713" s="297">
        <v>13512</v>
      </c>
      <c r="E713" s="241" t="s">
        <v>259</v>
      </c>
      <c r="F713" s="242" t="s">
        <v>2222</v>
      </c>
      <c r="G713" s="285" t="s">
        <v>137</v>
      </c>
      <c r="H713" s="272" t="s">
        <v>983</v>
      </c>
      <c r="I713" s="292" t="s">
        <v>2874</v>
      </c>
      <c r="J713" s="64" t="s">
        <v>2223</v>
      </c>
      <c r="K713" s="64"/>
      <c r="L713" s="64" t="s">
        <v>2384</v>
      </c>
      <c r="M713" s="290" t="s">
        <v>137</v>
      </c>
      <c r="N713" s="243" t="s">
        <v>2410</v>
      </c>
      <c r="O713" s="64"/>
      <c r="P713" s="89"/>
      <c r="Q713" s="243">
        <v>30</v>
      </c>
      <c r="R713" s="245">
        <v>120</v>
      </c>
      <c r="S713" s="245">
        <v>110</v>
      </c>
      <c r="T713" s="245">
        <v>29.33</v>
      </c>
      <c r="U713" s="89">
        <v>0</v>
      </c>
      <c r="V713" s="260">
        <v>13</v>
      </c>
      <c r="W713" s="98">
        <v>0</v>
      </c>
      <c r="X713" s="83">
        <v>0</v>
      </c>
      <c r="Y713" s="98">
        <v>0</v>
      </c>
      <c r="Z713" s="64">
        <v>0</v>
      </c>
      <c r="AA713" s="315">
        <v>885165</v>
      </c>
      <c r="AB713" s="315">
        <v>0</v>
      </c>
      <c r="AC713" s="316">
        <f t="shared" si="233"/>
        <v>885165</v>
      </c>
      <c r="AD713" s="74">
        <v>4500000</v>
      </c>
      <c r="AE713" s="74">
        <v>6000000</v>
      </c>
      <c r="AF713" s="334">
        <f t="shared" si="234"/>
        <v>168986.04545454544</v>
      </c>
      <c r="AG713" s="112">
        <f t="shared" si="235"/>
        <v>26554950</v>
      </c>
      <c r="AH713" s="74">
        <f t="shared" si="236"/>
        <v>0</v>
      </c>
      <c r="AI713" s="74">
        <f t="shared" si="237"/>
        <v>20278325.454545453</v>
      </c>
      <c r="AJ713" s="74">
        <f t="shared" si="238"/>
        <v>0</v>
      </c>
      <c r="AK713" s="74">
        <f t="shared" si="239"/>
        <v>4500000</v>
      </c>
      <c r="AL713" s="74">
        <f t="shared" si="240"/>
        <v>6000000</v>
      </c>
      <c r="AM713" s="74">
        <f t="shared" si="241"/>
        <v>4647116.25</v>
      </c>
      <c r="AN713" s="74">
        <f t="shared" si="242"/>
        <v>4956360.7131818179</v>
      </c>
      <c r="AO713" s="74">
        <f t="shared" si="243"/>
        <v>0</v>
      </c>
      <c r="AP713" s="74">
        <f t="shared" si="244"/>
        <v>2600000</v>
      </c>
      <c r="AQ713" s="74">
        <v>0</v>
      </c>
      <c r="AR713" s="74">
        <v>0</v>
      </c>
      <c r="AS713" s="74">
        <v>0</v>
      </c>
      <c r="AT713" s="79">
        <v>0</v>
      </c>
      <c r="AU713" s="81">
        <f t="shared" si="245"/>
        <v>69536752.417727262</v>
      </c>
      <c r="AV713" s="112">
        <f t="shared" si="246"/>
        <v>51569179.748486355</v>
      </c>
      <c r="AW713" s="74">
        <f t="shared" si="231"/>
        <v>69536752.417727262</v>
      </c>
      <c r="AX713" s="74">
        <f t="shared" si="247"/>
        <v>4867572.6692409087</v>
      </c>
      <c r="AY713" s="75">
        <f t="shared" si="248"/>
        <v>1156917.9748486355</v>
      </c>
      <c r="AZ713" s="74">
        <v>0</v>
      </c>
      <c r="BA713" s="74">
        <v>0</v>
      </c>
      <c r="BB713" s="74">
        <v>0</v>
      </c>
      <c r="BC713" s="79">
        <v>0</v>
      </c>
      <c r="BD713" s="79">
        <v>0</v>
      </c>
      <c r="BE713" s="79">
        <v>0</v>
      </c>
      <c r="BF713" s="77">
        <v>0</v>
      </c>
      <c r="BG713" s="344">
        <f t="shared" si="249"/>
        <v>6024490.6440895442</v>
      </c>
      <c r="BH713" s="187">
        <f t="shared" si="250"/>
        <v>63512261</v>
      </c>
      <c r="BJ713" s="50">
        <v>13512</v>
      </c>
      <c r="BK713" s="50" t="s">
        <v>4042</v>
      </c>
      <c r="BM713" s="50">
        <f t="shared" si="251"/>
        <v>0</v>
      </c>
    </row>
    <row r="714" spans="1:65" s="50" customFormat="1" ht="24" customHeight="1" x14ac:dyDescent="0.2">
      <c r="A714" s="181">
        <f t="shared" si="232"/>
        <v>2655495</v>
      </c>
      <c r="B714" s="296">
        <v>273</v>
      </c>
      <c r="C714" s="264">
        <v>36</v>
      </c>
      <c r="D714" s="297">
        <v>13513</v>
      </c>
      <c r="E714" s="241" t="s">
        <v>166</v>
      </c>
      <c r="F714" s="242" t="s">
        <v>2224</v>
      </c>
      <c r="G714" s="285" t="s">
        <v>137</v>
      </c>
      <c r="H714" s="272" t="s">
        <v>88</v>
      </c>
      <c r="I714" s="292" t="s">
        <v>2707</v>
      </c>
      <c r="J714" s="64" t="s">
        <v>2225</v>
      </c>
      <c r="K714" s="64" t="s">
        <v>2226</v>
      </c>
      <c r="L714" s="64" t="s">
        <v>88</v>
      </c>
      <c r="M714" s="290" t="s">
        <v>137</v>
      </c>
      <c r="N714" s="243" t="s">
        <v>2410</v>
      </c>
      <c r="O714" s="64"/>
      <c r="P714" s="89"/>
      <c r="Q714" s="243">
        <v>30</v>
      </c>
      <c r="R714" s="245">
        <v>120</v>
      </c>
      <c r="S714" s="245">
        <v>110</v>
      </c>
      <c r="T714" s="245">
        <v>29.33</v>
      </c>
      <c r="U714" s="89">
        <v>0</v>
      </c>
      <c r="V714" s="260">
        <v>12</v>
      </c>
      <c r="W714" s="98">
        <v>0</v>
      </c>
      <c r="X714" s="83">
        <v>0</v>
      </c>
      <c r="Y714" s="98">
        <v>0</v>
      </c>
      <c r="Z714" s="64">
        <v>0</v>
      </c>
      <c r="AA714" s="315">
        <v>885165</v>
      </c>
      <c r="AB714" s="315">
        <v>46667</v>
      </c>
      <c r="AC714" s="316">
        <f t="shared" si="233"/>
        <v>931832</v>
      </c>
      <c r="AD714" s="74">
        <v>4500000</v>
      </c>
      <c r="AE714" s="74">
        <v>6000000</v>
      </c>
      <c r="AF714" s="334">
        <f t="shared" si="234"/>
        <v>177895.19999999998</v>
      </c>
      <c r="AG714" s="112">
        <f t="shared" si="235"/>
        <v>26554950</v>
      </c>
      <c r="AH714" s="74">
        <f t="shared" si="236"/>
        <v>1400010</v>
      </c>
      <c r="AI714" s="74">
        <f t="shared" si="237"/>
        <v>21347423.999999996</v>
      </c>
      <c r="AJ714" s="74">
        <f t="shared" si="238"/>
        <v>0</v>
      </c>
      <c r="AK714" s="74">
        <f t="shared" si="239"/>
        <v>4500000</v>
      </c>
      <c r="AL714" s="74">
        <f t="shared" si="240"/>
        <v>6000000</v>
      </c>
      <c r="AM714" s="74">
        <f t="shared" si="241"/>
        <v>4892117.9999999991</v>
      </c>
      <c r="AN714" s="74">
        <f t="shared" si="242"/>
        <v>5217666.2159999991</v>
      </c>
      <c r="AO714" s="74">
        <f t="shared" si="243"/>
        <v>0</v>
      </c>
      <c r="AP714" s="74">
        <f t="shared" si="244"/>
        <v>2400000</v>
      </c>
      <c r="AQ714" s="74">
        <v>0</v>
      </c>
      <c r="AR714" s="74">
        <v>0</v>
      </c>
      <c r="AS714" s="74">
        <v>0</v>
      </c>
      <c r="AT714" s="79">
        <v>0</v>
      </c>
      <c r="AU714" s="81">
        <f t="shared" si="245"/>
        <v>72312168.216000006</v>
      </c>
      <c r="AV714" s="112">
        <f t="shared" si="246"/>
        <v>54350316.440880008</v>
      </c>
      <c r="AW714" s="74">
        <f t="shared" si="231"/>
        <v>72312168.215999991</v>
      </c>
      <c r="AX714" s="74">
        <f t="shared" si="247"/>
        <v>5061851.7751199994</v>
      </c>
      <c r="AY714" s="75">
        <f t="shared" si="248"/>
        <v>1435031.644088001</v>
      </c>
      <c r="AZ714" s="74">
        <v>0</v>
      </c>
      <c r="BA714" s="74">
        <v>0</v>
      </c>
      <c r="BB714" s="74">
        <v>0</v>
      </c>
      <c r="BC714" s="79">
        <v>0</v>
      </c>
      <c r="BD714" s="79">
        <v>0</v>
      </c>
      <c r="BE714" s="79">
        <v>0</v>
      </c>
      <c r="BF714" s="77">
        <v>0</v>
      </c>
      <c r="BG714" s="344">
        <f t="shared" si="249"/>
        <v>6496883.4192080004</v>
      </c>
      <c r="BH714" s="187">
        <f t="shared" si="250"/>
        <v>65815284</v>
      </c>
      <c r="BJ714" s="50">
        <v>13513</v>
      </c>
      <c r="BK714" s="50" t="s">
        <v>4043</v>
      </c>
      <c r="BM714" s="50">
        <f t="shared" si="251"/>
        <v>0</v>
      </c>
    </row>
    <row r="715" spans="1:65" s="50" customFormat="1" ht="24" customHeight="1" x14ac:dyDescent="0.2">
      <c r="A715" s="181">
        <f t="shared" si="232"/>
        <v>2655495</v>
      </c>
      <c r="B715" s="296">
        <v>303</v>
      </c>
      <c r="C715" s="264">
        <v>66</v>
      </c>
      <c r="D715" s="297">
        <v>13514</v>
      </c>
      <c r="E715" s="241" t="s">
        <v>216</v>
      </c>
      <c r="F715" s="242" t="s">
        <v>2227</v>
      </c>
      <c r="G715" s="285" t="s">
        <v>137</v>
      </c>
      <c r="H715" s="272" t="s">
        <v>88</v>
      </c>
      <c r="I715" s="292" t="s">
        <v>2737</v>
      </c>
      <c r="J715" s="64" t="s">
        <v>2228</v>
      </c>
      <c r="K715" s="64" t="s">
        <v>2229</v>
      </c>
      <c r="L715" s="64" t="s">
        <v>88</v>
      </c>
      <c r="M715" s="290" t="s">
        <v>137</v>
      </c>
      <c r="N715" s="243" t="s">
        <v>2410</v>
      </c>
      <c r="O715" s="64"/>
      <c r="P715" s="89"/>
      <c r="Q715" s="243">
        <v>30</v>
      </c>
      <c r="R715" s="245">
        <v>120</v>
      </c>
      <c r="S715" s="245">
        <v>110</v>
      </c>
      <c r="T715" s="245">
        <v>29.33</v>
      </c>
      <c r="U715" s="89">
        <v>0</v>
      </c>
      <c r="V715" s="260">
        <v>15</v>
      </c>
      <c r="W715" s="98">
        <v>0</v>
      </c>
      <c r="X715" s="83">
        <v>0</v>
      </c>
      <c r="Y715" s="98">
        <v>2</v>
      </c>
      <c r="Z715" s="64">
        <v>2</v>
      </c>
      <c r="AA715" s="315">
        <v>885165</v>
      </c>
      <c r="AB715" s="315">
        <v>46667</v>
      </c>
      <c r="AC715" s="316">
        <f t="shared" si="233"/>
        <v>931832</v>
      </c>
      <c r="AD715" s="74">
        <v>4500000</v>
      </c>
      <c r="AE715" s="74">
        <v>6000000</v>
      </c>
      <c r="AF715" s="334">
        <f t="shared" si="234"/>
        <v>177895.19999999998</v>
      </c>
      <c r="AG715" s="112">
        <f t="shared" si="235"/>
        <v>26554950</v>
      </c>
      <c r="AH715" s="74">
        <f t="shared" si="236"/>
        <v>1400010</v>
      </c>
      <c r="AI715" s="74">
        <f t="shared" si="237"/>
        <v>21347423.999999996</v>
      </c>
      <c r="AJ715" s="74">
        <f t="shared" si="238"/>
        <v>5310990</v>
      </c>
      <c r="AK715" s="74">
        <f t="shared" si="239"/>
        <v>4500000</v>
      </c>
      <c r="AL715" s="74">
        <f t="shared" si="240"/>
        <v>6000000</v>
      </c>
      <c r="AM715" s="74">
        <f t="shared" si="241"/>
        <v>4892117.9999999991</v>
      </c>
      <c r="AN715" s="74">
        <f t="shared" si="242"/>
        <v>5217666.2159999991</v>
      </c>
      <c r="AO715" s="74">
        <f t="shared" si="243"/>
        <v>0</v>
      </c>
      <c r="AP715" s="74">
        <f t="shared" si="244"/>
        <v>3000000</v>
      </c>
      <c r="AQ715" s="74">
        <v>0</v>
      </c>
      <c r="AR715" s="74">
        <v>0</v>
      </c>
      <c r="AS715" s="74">
        <v>0</v>
      </c>
      <c r="AT715" s="79">
        <v>0</v>
      </c>
      <c r="AU715" s="81">
        <f t="shared" si="245"/>
        <v>78223158.216000006</v>
      </c>
      <c r="AV715" s="112">
        <f t="shared" si="246"/>
        <v>54308316.440880008</v>
      </c>
      <c r="AW715" s="74">
        <f t="shared" si="231"/>
        <v>72912168.215999991</v>
      </c>
      <c r="AX715" s="74">
        <f t="shared" si="247"/>
        <v>5103851.7751199994</v>
      </c>
      <c r="AY715" s="75">
        <f t="shared" si="248"/>
        <v>1430831.644088001</v>
      </c>
      <c r="AZ715" s="74">
        <v>0</v>
      </c>
      <c r="BA715" s="74">
        <v>0</v>
      </c>
      <c r="BB715" s="74">
        <v>0</v>
      </c>
      <c r="BC715" s="79">
        <v>0</v>
      </c>
      <c r="BD715" s="79">
        <v>0</v>
      </c>
      <c r="BE715" s="79">
        <v>0</v>
      </c>
      <c r="BF715" s="77">
        <v>0</v>
      </c>
      <c r="BG715" s="344">
        <f t="shared" si="249"/>
        <v>6534683.4192080004</v>
      </c>
      <c r="BH715" s="187">
        <f t="shared" si="250"/>
        <v>71688474</v>
      </c>
      <c r="BJ715" s="50">
        <v>13514</v>
      </c>
      <c r="BK715" s="50" t="s">
        <v>4044</v>
      </c>
      <c r="BM715" s="50">
        <f t="shared" si="251"/>
        <v>0</v>
      </c>
    </row>
    <row r="716" spans="1:65" s="50" customFormat="1" ht="24" customHeight="1" x14ac:dyDescent="0.2">
      <c r="A716" s="181">
        <f t="shared" si="232"/>
        <v>2655495</v>
      </c>
      <c r="B716" s="296">
        <v>72</v>
      </c>
      <c r="C716" s="264">
        <v>72</v>
      </c>
      <c r="D716" s="297">
        <v>13515</v>
      </c>
      <c r="E716" s="251" t="s">
        <v>111</v>
      </c>
      <c r="F716" s="252" t="s">
        <v>2230</v>
      </c>
      <c r="G716" s="251" t="s">
        <v>87</v>
      </c>
      <c r="H716" s="272" t="s">
        <v>983</v>
      </c>
      <c r="I716" s="292" t="s">
        <v>2527</v>
      </c>
      <c r="J716" s="64" t="s">
        <v>2231</v>
      </c>
      <c r="K716" s="64" t="s">
        <v>2232</v>
      </c>
      <c r="L716" s="64" t="s">
        <v>2384</v>
      </c>
      <c r="M716" s="290" t="s">
        <v>2380</v>
      </c>
      <c r="N716" s="98"/>
      <c r="O716" s="64"/>
      <c r="P716" s="89"/>
      <c r="Q716" s="253">
        <v>30</v>
      </c>
      <c r="R716" s="254">
        <v>51</v>
      </c>
      <c r="S716" s="64">
        <v>0</v>
      </c>
      <c r="T716" s="64">
        <v>0</v>
      </c>
      <c r="U716" s="89">
        <v>0</v>
      </c>
      <c r="V716" s="258">
        <v>20</v>
      </c>
      <c r="W716" s="98">
        <v>0</v>
      </c>
      <c r="X716" s="83">
        <v>0</v>
      </c>
      <c r="Y716" s="98">
        <v>0</v>
      </c>
      <c r="Z716" s="64">
        <v>0</v>
      </c>
      <c r="AA716" s="323">
        <v>1477052</v>
      </c>
      <c r="AB716" s="323">
        <v>0</v>
      </c>
      <c r="AC716" s="324">
        <f t="shared" si="233"/>
        <v>1477052</v>
      </c>
      <c r="AD716" s="74">
        <v>4500000</v>
      </c>
      <c r="AE716" s="74">
        <v>6000000</v>
      </c>
      <c r="AF716" s="334">
        <f t="shared" si="234"/>
        <v>281982.65454545454</v>
      </c>
      <c r="AG716" s="112">
        <f t="shared" si="235"/>
        <v>44311560</v>
      </c>
      <c r="AH716" s="74">
        <f t="shared" si="236"/>
        <v>0</v>
      </c>
      <c r="AI716" s="74">
        <f t="shared" si="237"/>
        <v>14381115.381818181</v>
      </c>
      <c r="AJ716" s="74">
        <f t="shared" si="238"/>
        <v>0</v>
      </c>
      <c r="AK716" s="74">
        <f t="shared" si="239"/>
        <v>4500000</v>
      </c>
      <c r="AL716" s="74">
        <f t="shared" si="240"/>
        <v>6000000</v>
      </c>
      <c r="AM716" s="74">
        <f t="shared" si="241"/>
        <v>0</v>
      </c>
      <c r="AN716" s="74">
        <f t="shared" si="242"/>
        <v>0</v>
      </c>
      <c r="AO716" s="74">
        <f t="shared" si="243"/>
        <v>0</v>
      </c>
      <c r="AP716" s="74">
        <f t="shared" si="244"/>
        <v>4000000</v>
      </c>
      <c r="AQ716" s="74">
        <v>0</v>
      </c>
      <c r="AR716" s="74">
        <v>0</v>
      </c>
      <c r="AS716" s="74">
        <v>0</v>
      </c>
      <c r="AT716" s="79">
        <v>0</v>
      </c>
      <c r="AU716" s="81">
        <f t="shared" si="245"/>
        <v>73192675.381818175</v>
      </c>
      <c r="AV716" s="112">
        <f t="shared" si="246"/>
        <v>53569188.105090901</v>
      </c>
      <c r="AW716" s="74">
        <f t="shared" si="231"/>
        <v>73192675.381818175</v>
      </c>
      <c r="AX716" s="74">
        <f t="shared" si="247"/>
        <v>5123487.2767272731</v>
      </c>
      <c r="AY716" s="75">
        <f t="shared" si="248"/>
        <v>1356918.8105090903</v>
      </c>
      <c r="AZ716" s="74">
        <v>0</v>
      </c>
      <c r="BA716" s="74">
        <v>0</v>
      </c>
      <c r="BB716" s="74">
        <v>0</v>
      </c>
      <c r="BC716" s="79">
        <v>0</v>
      </c>
      <c r="BD716" s="79">
        <v>0</v>
      </c>
      <c r="BE716" s="79">
        <v>0</v>
      </c>
      <c r="BF716" s="77">
        <v>0</v>
      </c>
      <c r="BG716" s="344">
        <f t="shared" si="249"/>
        <v>6480406.0872363634</v>
      </c>
      <c r="BH716" s="187">
        <f t="shared" si="250"/>
        <v>66712269</v>
      </c>
      <c r="BJ716" s="50">
        <v>13515</v>
      </c>
      <c r="BK716" s="50" t="s">
        <v>4045</v>
      </c>
      <c r="BM716" s="50">
        <f t="shared" si="251"/>
        <v>0</v>
      </c>
    </row>
    <row r="717" spans="1:65" s="50" customFormat="1" ht="24" customHeight="1" x14ac:dyDescent="0.2">
      <c r="A717" s="181">
        <f t="shared" si="232"/>
        <v>2655495</v>
      </c>
      <c r="B717" s="296">
        <v>594</v>
      </c>
      <c r="C717" s="264">
        <v>391</v>
      </c>
      <c r="D717" s="297">
        <v>13516</v>
      </c>
      <c r="E717" s="241" t="s">
        <v>2233</v>
      </c>
      <c r="F717" s="242" t="s">
        <v>2234</v>
      </c>
      <c r="G717" s="285" t="s">
        <v>137</v>
      </c>
      <c r="H717" s="272" t="s">
        <v>2235</v>
      </c>
      <c r="I717" s="292" t="s">
        <v>2236</v>
      </c>
      <c r="J717" s="64">
        <v>1829435183</v>
      </c>
      <c r="K717" s="64" t="s">
        <v>2237</v>
      </c>
      <c r="L717" s="64" t="s">
        <v>2235</v>
      </c>
      <c r="M717" s="290" t="s">
        <v>137</v>
      </c>
      <c r="N717" s="98"/>
      <c r="O717" s="245" t="s">
        <v>2410</v>
      </c>
      <c r="P717" s="89"/>
      <c r="Q717" s="243">
        <v>30</v>
      </c>
      <c r="R717" s="245">
        <v>90</v>
      </c>
      <c r="S717" s="245">
        <v>0</v>
      </c>
      <c r="T717" s="245">
        <v>0</v>
      </c>
      <c r="U717" s="89">
        <v>0</v>
      </c>
      <c r="V717" s="260">
        <v>22</v>
      </c>
      <c r="W717" s="98">
        <v>0</v>
      </c>
      <c r="X717" s="83">
        <v>0</v>
      </c>
      <c r="Y717" s="98">
        <v>2</v>
      </c>
      <c r="Z717" s="64">
        <v>2</v>
      </c>
      <c r="AA717" s="315">
        <v>885165</v>
      </c>
      <c r="AB717" s="315">
        <v>46667</v>
      </c>
      <c r="AC717" s="316">
        <f t="shared" si="233"/>
        <v>931832</v>
      </c>
      <c r="AD717" s="74">
        <v>4500000</v>
      </c>
      <c r="AE717" s="74">
        <v>6000000</v>
      </c>
      <c r="AF717" s="334">
        <f t="shared" si="234"/>
        <v>177895.19999999998</v>
      </c>
      <c r="AG717" s="112">
        <f t="shared" si="235"/>
        <v>26554950</v>
      </c>
      <c r="AH717" s="74">
        <f t="shared" si="236"/>
        <v>1400010</v>
      </c>
      <c r="AI717" s="74">
        <f t="shared" si="237"/>
        <v>16010567.999999998</v>
      </c>
      <c r="AJ717" s="74">
        <f t="shared" si="238"/>
        <v>5310990</v>
      </c>
      <c r="AK717" s="74">
        <f t="shared" si="239"/>
        <v>4500000</v>
      </c>
      <c r="AL717" s="74">
        <f t="shared" si="240"/>
        <v>6000000</v>
      </c>
      <c r="AM717" s="74">
        <f t="shared" si="241"/>
        <v>0</v>
      </c>
      <c r="AN717" s="74">
        <f t="shared" si="242"/>
        <v>0</v>
      </c>
      <c r="AO717" s="74">
        <f t="shared" si="243"/>
        <v>0</v>
      </c>
      <c r="AP717" s="74">
        <f t="shared" si="244"/>
        <v>4400000</v>
      </c>
      <c r="AQ717" s="74">
        <v>0</v>
      </c>
      <c r="AR717" s="74">
        <v>0</v>
      </c>
      <c r="AS717" s="74">
        <v>0</v>
      </c>
      <c r="AT717" s="79">
        <v>0</v>
      </c>
      <c r="AU717" s="81">
        <f t="shared" si="245"/>
        <v>64176518</v>
      </c>
      <c r="AV717" s="112">
        <f t="shared" si="246"/>
        <v>39844941.039999999</v>
      </c>
      <c r="AW717" s="74">
        <f t="shared" si="231"/>
        <v>58865528</v>
      </c>
      <c r="AX717" s="74">
        <f t="shared" si="247"/>
        <v>4120586.9600000004</v>
      </c>
      <c r="AY717" s="75">
        <f t="shared" si="248"/>
        <v>0</v>
      </c>
      <c r="AZ717" s="74">
        <v>0</v>
      </c>
      <c r="BA717" s="74">
        <v>0</v>
      </c>
      <c r="BB717" s="74">
        <v>0</v>
      </c>
      <c r="BC717" s="79">
        <v>0</v>
      </c>
      <c r="BD717" s="79">
        <v>0</v>
      </c>
      <c r="BE717" s="79">
        <v>0</v>
      </c>
      <c r="BF717" s="77">
        <v>0</v>
      </c>
      <c r="BG717" s="344">
        <f t="shared" si="249"/>
        <v>4120586.9600000004</v>
      </c>
      <c r="BH717" s="187">
        <f t="shared" si="250"/>
        <v>60055931</v>
      </c>
      <c r="BJ717" s="50">
        <v>13516</v>
      </c>
      <c r="BK717" s="50" t="s">
        <v>4046</v>
      </c>
      <c r="BM717" s="50">
        <f t="shared" si="251"/>
        <v>0</v>
      </c>
    </row>
    <row r="718" spans="1:65" s="50" customFormat="1" ht="24" customHeight="1" x14ac:dyDescent="0.2">
      <c r="A718" s="181">
        <f t="shared" si="232"/>
        <v>2655495</v>
      </c>
      <c r="B718" s="296">
        <v>592</v>
      </c>
      <c r="C718" s="264">
        <v>389</v>
      </c>
      <c r="D718" s="297">
        <v>13517</v>
      </c>
      <c r="E718" s="241" t="s">
        <v>931</v>
      </c>
      <c r="F718" s="242" t="s">
        <v>2238</v>
      </c>
      <c r="G718" s="285" t="s">
        <v>137</v>
      </c>
      <c r="H718" s="272" t="s">
        <v>2235</v>
      </c>
      <c r="I718" s="292" t="s">
        <v>2239</v>
      </c>
      <c r="J718" s="64">
        <v>532233867</v>
      </c>
      <c r="K718" s="64" t="s">
        <v>2240</v>
      </c>
      <c r="L718" s="64" t="s">
        <v>2235</v>
      </c>
      <c r="M718" s="290" t="s">
        <v>137</v>
      </c>
      <c r="N718" s="98"/>
      <c r="O718" s="64"/>
      <c r="P718" s="244" t="s">
        <v>2410</v>
      </c>
      <c r="Q718" s="243">
        <v>30</v>
      </c>
      <c r="R718" s="245">
        <v>120</v>
      </c>
      <c r="S718" s="245">
        <v>220</v>
      </c>
      <c r="T718" s="245">
        <v>29.33</v>
      </c>
      <c r="U718" s="89">
        <v>0</v>
      </c>
      <c r="V718" s="260">
        <v>15</v>
      </c>
      <c r="W718" s="98">
        <v>0</v>
      </c>
      <c r="X718" s="83">
        <v>0</v>
      </c>
      <c r="Y718" s="98">
        <v>2</v>
      </c>
      <c r="Z718" s="64">
        <v>0</v>
      </c>
      <c r="AA718" s="315">
        <v>885165</v>
      </c>
      <c r="AB718" s="315">
        <v>46667</v>
      </c>
      <c r="AC718" s="316">
        <f t="shared" si="233"/>
        <v>931832</v>
      </c>
      <c r="AD718" s="74">
        <v>4500000</v>
      </c>
      <c r="AE718" s="74">
        <v>6000000</v>
      </c>
      <c r="AF718" s="334">
        <f t="shared" si="234"/>
        <v>177895.19999999998</v>
      </c>
      <c r="AG718" s="112">
        <f t="shared" si="235"/>
        <v>26554950</v>
      </c>
      <c r="AH718" s="74">
        <f t="shared" si="236"/>
        <v>1400010</v>
      </c>
      <c r="AI718" s="74">
        <f t="shared" si="237"/>
        <v>21347423.999999996</v>
      </c>
      <c r="AJ718" s="74">
        <f t="shared" si="238"/>
        <v>0</v>
      </c>
      <c r="AK718" s="74">
        <f t="shared" si="239"/>
        <v>4500000</v>
      </c>
      <c r="AL718" s="74">
        <f t="shared" si="240"/>
        <v>6000000</v>
      </c>
      <c r="AM718" s="74">
        <f t="shared" si="241"/>
        <v>9784235.9999999981</v>
      </c>
      <c r="AN718" s="74">
        <f t="shared" si="242"/>
        <v>5217666.2159999991</v>
      </c>
      <c r="AO718" s="74">
        <f t="shared" si="243"/>
        <v>0</v>
      </c>
      <c r="AP718" s="74">
        <f t="shared" si="244"/>
        <v>3000000</v>
      </c>
      <c r="AQ718" s="74">
        <v>0</v>
      </c>
      <c r="AR718" s="74">
        <v>0</v>
      </c>
      <c r="AS718" s="74">
        <v>0</v>
      </c>
      <c r="AT718" s="79">
        <v>0</v>
      </c>
      <c r="AU718" s="81">
        <f t="shared" si="245"/>
        <v>77804286.216000006</v>
      </c>
      <c r="AV718" s="112">
        <f t="shared" si="246"/>
        <v>58857986.18088001</v>
      </c>
      <c r="AW718" s="74">
        <f t="shared" ref="AW718:AW781" si="252">AG718+AH718+AK718+AL718+AI718+AN718+AM718+AP718</f>
        <v>77804286.215999991</v>
      </c>
      <c r="AX718" s="74">
        <f t="shared" si="247"/>
        <v>5446300.0351200001</v>
      </c>
      <c r="AY718" s="75">
        <f t="shared" si="248"/>
        <v>1885798.6180880012</v>
      </c>
      <c r="AZ718" s="74">
        <v>0</v>
      </c>
      <c r="BA718" s="74">
        <v>0</v>
      </c>
      <c r="BB718" s="74">
        <v>0</v>
      </c>
      <c r="BC718" s="79">
        <v>0</v>
      </c>
      <c r="BD718" s="79">
        <v>0</v>
      </c>
      <c r="BE718" s="79">
        <v>0</v>
      </c>
      <c r="BF718" s="77">
        <v>0</v>
      </c>
      <c r="BG718" s="344">
        <f t="shared" si="249"/>
        <v>7332098.6532080015</v>
      </c>
      <c r="BH718" s="187">
        <f t="shared" si="250"/>
        <v>70472187</v>
      </c>
      <c r="BJ718" s="50">
        <v>13517</v>
      </c>
      <c r="BK718" s="50" t="s">
        <v>4047</v>
      </c>
      <c r="BM718" s="50">
        <f t="shared" si="251"/>
        <v>0</v>
      </c>
    </row>
    <row r="719" spans="1:65" s="50" customFormat="1" ht="24" customHeight="1" x14ac:dyDescent="0.2">
      <c r="A719" s="181">
        <f t="shared" si="232"/>
        <v>2655495</v>
      </c>
      <c r="B719" s="296">
        <v>591</v>
      </c>
      <c r="C719" s="264">
        <v>388</v>
      </c>
      <c r="D719" s="297">
        <v>13518</v>
      </c>
      <c r="E719" s="241" t="s">
        <v>842</v>
      </c>
      <c r="F719" s="242" t="s">
        <v>2241</v>
      </c>
      <c r="G719" s="285" t="s">
        <v>137</v>
      </c>
      <c r="H719" s="272" t="s">
        <v>2235</v>
      </c>
      <c r="I719" s="292" t="s">
        <v>2242</v>
      </c>
      <c r="J719" s="64">
        <v>2001279817</v>
      </c>
      <c r="K719" s="64" t="s">
        <v>2243</v>
      </c>
      <c r="L719" s="64" t="s">
        <v>2235</v>
      </c>
      <c r="M719" s="290" t="s">
        <v>137</v>
      </c>
      <c r="N719" s="243" t="s">
        <v>2410</v>
      </c>
      <c r="O719" s="64"/>
      <c r="P719" s="89"/>
      <c r="Q719" s="243">
        <v>30</v>
      </c>
      <c r="R719" s="245">
        <v>120</v>
      </c>
      <c r="S719" s="245">
        <v>110</v>
      </c>
      <c r="T719" s="245">
        <v>29.33</v>
      </c>
      <c r="U719" s="89">
        <v>0</v>
      </c>
      <c r="V719" s="260">
        <v>15</v>
      </c>
      <c r="W719" s="98">
        <v>0</v>
      </c>
      <c r="X719" s="83">
        <v>0</v>
      </c>
      <c r="Y719" s="98">
        <v>2</v>
      </c>
      <c r="Z719" s="64">
        <v>2</v>
      </c>
      <c r="AA719" s="315">
        <v>885165</v>
      </c>
      <c r="AB719" s="315">
        <v>46667</v>
      </c>
      <c r="AC719" s="316">
        <f t="shared" si="233"/>
        <v>931832</v>
      </c>
      <c r="AD719" s="74">
        <v>4500000</v>
      </c>
      <c r="AE719" s="74">
        <v>6000000</v>
      </c>
      <c r="AF719" s="334">
        <f t="shared" si="234"/>
        <v>177895.19999999998</v>
      </c>
      <c r="AG719" s="112">
        <f t="shared" si="235"/>
        <v>26554950</v>
      </c>
      <c r="AH719" s="74">
        <f t="shared" si="236"/>
        <v>1400010</v>
      </c>
      <c r="AI719" s="74">
        <f t="shared" si="237"/>
        <v>21347423.999999996</v>
      </c>
      <c r="AJ719" s="74">
        <f t="shared" si="238"/>
        <v>5310990</v>
      </c>
      <c r="AK719" s="74">
        <f t="shared" si="239"/>
        <v>4500000</v>
      </c>
      <c r="AL719" s="74">
        <f t="shared" si="240"/>
        <v>6000000</v>
      </c>
      <c r="AM719" s="74">
        <f t="shared" si="241"/>
        <v>4892117.9999999991</v>
      </c>
      <c r="AN719" s="74">
        <f t="shared" si="242"/>
        <v>5217666.2159999991</v>
      </c>
      <c r="AO719" s="74">
        <f t="shared" si="243"/>
        <v>0</v>
      </c>
      <c r="AP719" s="74">
        <f t="shared" si="244"/>
        <v>3000000</v>
      </c>
      <c r="AQ719" s="74">
        <v>0</v>
      </c>
      <c r="AR719" s="74">
        <v>0</v>
      </c>
      <c r="AS719" s="74">
        <v>0</v>
      </c>
      <c r="AT719" s="79">
        <v>0</v>
      </c>
      <c r="AU719" s="81">
        <f t="shared" si="245"/>
        <v>78223158.216000006</v>
      </c>
      <c r="AV719" s="112">
        <f t="shared" si="246"/>
        <v>54308316.440880008</v>
      </c>
      <c r="AW719" s="74">
        <f t="shared" si="252"/>
        <v>72912168.215999991</v>
      </c>
      <c r="AX719" s="74">
        <f t="shared" si="247"/>
        <v>5103851.7751199994</v>
      </c>
      <c r="AY719" s="75">
        <f t="shared" si="248"/>
        <v>1430831.644088001</v>
      </c>
      <c r="AZ719" s="74">
        <v>0</v>
      </c>
      <c r="BA719" s="74">
        <v>0</v>
      </c>
      <c r="BB719" s="74">
        <v>0</v>
      </c>
      <c r="BC719" s="79">
        <v>0</v>
      </c>
      <c r="BD719" s="79">
        <v>0</v>
      </c>
      <c r="BE719" s="79">
        <v>0</v>
      </c>
      <c r="BF719" s="77">
        <v>0</v>
      </c>
      <c r="BG719" s="344">
        <f t="shared" si="249"/>
        <v>6534683.4192080004</v>
      </c>
      <c r="BH719" s="187">
        <f t="shared" si="250"/>
        <v>71688474</v>
      </c>
      <c r="BJ719" s="50">
        <v>13518</v>
      </c>
      <c r="BK719" s="50" t="s">
        <v>4048</v>
      </c>
      <c r="BM719" s="50">
        <f t="shared" si="251"/>
        <v>0</v>
      </c>
    </row>
    <row r="720" spans="1:65" s="50" customFormat="1" ht="24" customHeight="1" x14ac:dyDescent="0.2">
      <c r="A720" s="181">
        <f t="shared" si="232"/>
        <v>2655495</v>
      </c>
      <c r="B720" s="296">
        <v>595</v>
      </c>
      <c r="C720" s="264">
        <v>392</v>
      </c>
      <c r="D720" s="297">
        <v>13519</v>
      </c>
      <c r="E720" s="241" t="s">
        <v>2244</v>
      </c>
      <c r="F720" s="242" t="s">
        <v>2245</v>
      </c>
      <c r="G720" s="285" t="s">
        <v>137</v>
      </c>
      <c r="H720" s="272" t="s">
        <v>2235</v>
      </c>
      <c r="I720" s="292" t="s">
        <v>2246</v>
      </c>
      <c r="J720" s="64">
        <v>1841745367</v>
      </c>
      <c r="K720" s="64" t="s">
        <v>2247</v>
      </c>
      <c r="L720" s="64" t="s">
        <v>2235</v>
      </c>
      <c r="M720" s="290" t="s">
        <v>137</v>
      </c>
      <c r="N720" s="243" t="s">
        <v>2410</v>
      </c>
      <c r="O720" s="64"/>
      <c r="P720" s="89"/>
      <c r="Q720" s="243">
        <v>30</v>
      </c>
      <c r="R720" s="245">
        <v>120</v>
      </c>
      <c r="S720" s="245">
        <v>110</v>
      </c>
      <c r="T720" s="245">
        <v>29.33</v>
      </c>
      <c r="U720" s="89">
        <v>0</v>
      </c>
      <c r="V720" s="260">
        <v>14</v>
      </c>
      <c r="W720" s="98">
        <v>0</v>
      </c>
      <c r="X720" s="83">
        <v>0</v>
      </c>
      <c r="Y720" s="98">
        <v>2</v>
      </c>
      <c r="Z720" s="64">
        <v>3</v>
      </c>
      <c r="AA720" s="315">
        <v>885165</v>
      </c>
      <c r="AB720" s="315">
        <v>46667</v>
      </c>
      <c r="AC720" s="316">
        <f t="shared" si="233"/>
        <v>931832</v>
      </c>
      <c r="AD720" s="74">
        <v>4500000</v>
      </c>
      <c r="AE720" s="74">
        <v>6000000</v>
      </c>
      <c r="AF720" s="334">
        <f t="shared" si="234"/>
        <v>177895.19999999998</v>
      </c>
      <c r="AG720" s="112">
        <f t="shared" si="235"/>
        <v>26554950</v>
      </c>
      <c r="AH720" s="74">
        <f t="shared" si="236"/>
        <v>1400010</v>
      </c>
      <c r="AI720" s="74">
        <f t="shared" si="237"/>
        <v>21347423.999999996</v>
      </c>
      <c r="AJ720" s="74">
        <f t="shared" si="238"/>
        <v>7966485</v>
      </c>
      <c r="AK720" s="74">
        <f t="shared" si="239"/>
        <v>4500000</v>
      </c>
      <c r="AL720" s="74">
        <f t="shared" si="240"/>
        <v>6000000</v>
      </c>
      <c r="AM720" s="74">
        <f t="shared" si="241"/>
        <v>4892117.9999999991</v>
      </c>
      <c r="AN720" s="74">
        <f t="shared" si="242"/>
        <v>5217666.2159999991</v>
      </c>
      <c r="AO720" s="74">
        <f t="shared" si="243"/>
        <v>0</v>
      </c>
      <c r="AP720" s="74">
        <f t="shared" si="244"/>
        <v>2800000</v>
      </c>
      <c r="AQ720" s="74">
        <v>0</v>
      </c>
      <c r="AR720" s="74">
        <v>0</v>
      </c>
      <c r="AS720" s="74">
        <v>0</v>
      </c>
      <c r="AT720" s="79">
        <v>0</v>
      </c>
      <c r="AU720" s="81">
        <f t="shared" si="245"/>
        <v>80678653.216000006</v>
      </c>
      <c r="AV720" s="112">
        <f t="shared" si="246"/>
        <v>54322316.440880008</v>
      </c>
      <c r="AW720" s="74">
        <f t="shared" si="252"/>
        <v>72712168.215999991</v>
      </c>
      <c r="AX720" s="74">
        <f t="shared" si="247"/>
        <v>5089851.7751199994</v>
      </c>
      <c r="AY720" s="75">
        <f t="shared" si="248"/>
        <v>1432231.644088001</v>
      </c>
      <c r="AZ720" s="74">
        <v>0</v>
      </c>
      <c r="BA720" s="74">
        <v>0</v>
      </c>
      <c r="BB720" s="74">
        <v>0</v>
      </c>
      <c r="BC720" s="79">
        <v>0</v>
      </c>
      <c r="BD720" s="79">
        <v>0</v>
      </c>
      <c r="BE720" s="79">
        <v>0</v>
      </c>
      <c r="BF720" s="77">
        <v>0</v>
      </c>
      <c r="BG720" s="344">
        <f t="shared" si="249"/>
        <v>6522083.4192080004</v>
      </c>
      <c r="BH720" s="187">
        <f t="shared" si="250"/>
        <v>74156569</v>
      </c>
      <c r="BJ720" s="50">
        <v>13519</v>
      </c>
      <c r="BK720" s="50" t="s">
        <v>4049</v>
      </c>
      <c r="BM720" s="50">
        <f t="shared" si="251"/>
        <v>0</v>
      </c>
    </row>
    <row r="721" spans="1:65" s="50" customFormat="1" ht="24" customHeight="1" x14ac:dyDescent="0.2">
      <c r="A721" s="181">
        <f t="shared" si="232"/>
        <v>2655495</v>
      </c>
      <c r="B721" s="296">
        <v>605</v>
      </c>
      <c r="C721" s="264">
        <v>402</v>
      </c>
      <c r="D721" s="297">
        <v>13520</v>
      </c>
      <c r="E721" s="241" t="s">
        <v>1122</v>
      </c>
      <c r="F721" s="242" t="s">
        <v>2248</v>
      </c>
      <c r="G721" s="285" t="s">
        <v>137</v>
      </c>
      <c r="H721" s="272" t="s">
        <v>2235</v>
      </c>
      <c r="I721" s="292" t="s">
        <v>2249</v>
      </c>
      <c r="J721" s="64">
        <v>1829575740</v>
      </c>
      <c r="K721" s="64" t="s">
        <v>2250</v>
      </c>
      <c r="L721" s="64" t="s">
        <v>2235</v>
      </c>
      <c r="M721" s="290" t="s">
        <v>137</v>
      </c>
      <c r="N721" s="243" t="s">
        <v>2410</v>
      </c>
      <c r="O721" s="64"/>
      <c r="P721" s="89"/>
      <c r="Q721" s="243">
        <v>30</v>
      </c>
      <c r="R721" s="245">
        <v>120</v>
      </c>
      <c r="S721" s="245">
        <v>110</v>
      </c>
      <c r="T721" s="245">
        <v>29.33</v>
      </c>
      <c r="U721" s="89">
        <v>0</v>
      </c>
      <c r="V721" s="260">
        <v>15</v>
      </c>
      <c r="W721" s="98">
        <v>0</v>
      </c>
      <c r="X721" s="83">
        <v>0</v>
      </c>
      <c r="Y721" s="98">
        <v>0</v>
      </c>
      <c r="Z721" s="64">
        <v>0</v>
      </c>
      <c r="AA721" s="315">
        <v>885165</v>
      </c>
      <c r="AB721" s="315">
        <v>46667</v>
      </c>
      <c r="AC721" s="316">
        <f t="shared" si="233"/>
        <v>931832</v>
      </c>
      <c r="AD721" s="74">
        <v>4500000</v>
      </c>
      <c r="AE721" s="74">
        <v>6000000</v>
      </c>
      <c r="AF721" s="334">
        <f t="shared" si="234"/>
        <v>177895.19999999998</v>
      </c>
      <c r="AG721" s="112">
        <f t="shared" si="235"/>
        <v>26554950</v>
      </c>
      <c r="AH721" s="74">
        <f t="shared" si="236"/>
        <v>1400010</v>
      </c>
      <c r="AI721" s="74">
        <f t="shared" si="237"/>
        <v>21347423.999999996</v>
      </c>
      <c r="AJ721" s="74">
        <f t="shared" si="238"/>
        <v>0</v>
      </c>
      <c r="AK721" s="74">
        <f t="shared" si="239"/>
        <v>4500000</v>
      </c>
      <c r="AL721" s="74">
        <f t="shared" si="240"/>
        <v>6000000</v>
      </c>
      <c r="AM721" s="74">
        <f t="shared" si="241"/>
        <v>4892117.9999999991</v>
      </c>
      <c r="AN721" s="74">
        <f t="shared" si="242"/>
        <v>5217666.2159999991</v>
      </c>
      <c r="AO721" s="74">
        <f t="shared" si="243"/>
        <v>0</v>
      </c>
      <c r="AP721" s="74">
        <f t="shared" si="244"/>
        <v>3000000</v>
      </c>
      <c r="AQ721" s="74">
        <v>0</v>
      </c>
      <c r="AR721" s="74">
        <v>0</v>
      </c>
      <c r="AS721" s="74">
        <v>0</v>
      </c>
      <c r="AT721" s="79">
        <v>0</v>
      </c>
      <c r="AU721" s="81">
        <f t="shared" si="245"/>
        <v>72912168.216000006</v>
      </c>
      <c r="AV721" s="112">
        <f t="shared" si="246"/>
        <v>54308316.440880008</v>
      </c>
      <c r="AW721" s="74">
        <f t="shared" si="252"/>
        <v>72912168.215999991</v>
      </c>
      <c r="AX721" s="74">
        <f t="shared" si="247"/>
        <v>5103851.7751199994</v>
      </c>
      <c r="AY721" s="75">
        <f t="shared" si="248"/>
        <v>1430831.644088001</v>
      </c>
      <c r="AZ721" s="74">
        <v>0</v>
      </c>
      <c r="BA721" s="74">
        <v>0</v>
      </c>
      <c r="BB721" s="74">
        <v>0</v>
      </c>
      <c r="BC721" s="79">
        <v>0</v>
      </c>
      <c r="BD721" s="79">
        <v>0</v>
      </c>
      <c r="BE721" s="79">
        <v>0</v>
      </c>
      <c r="BF721" s="77">
        <v>0</v>
      </c>
      <c r="BG721" s="344">
        <f t="shared" si="249"/>
        <v>6534683.4192080004</v>
      </c>
      <c r="BH721" s="187">
        <f t="shared" si="250"/>
        <v>66377484</v>
      </c>
      <c r="BJ721" s="50">
        <v>13520</v>
      </c>
      <c r="BK721" s="50" t="s">
        <v>4050</v>
      </c>
      <c r="BM721" s="50">
        <f t="shared" si="251"/>
        <v>0</v>
      </c>
    </row>
    <row r="722" spans="1:65" s="50" customFormat="1" ht="24" customHeight="1" x14ac:dyDescent="0.2">
      <c r="A722" s="181">
        <f t="shared" si="232"/>
        <v>2655495</v>
      </c>
      <c r="B722" s="296">
        <v>614</v>
      </c>
      <c r="C722" s="264">
        <v>411</v>
      </c>
      <c r="D722" s="297">
        <v>13521</v>
      </c>
      <c r="E722" s="241" t="s">
        <v>244</v>
      </c>
      <c r="F722" s="242" t="s">
        <v>2251</v>
      </c>
      <c r="G722" s="285" t="s">
        <v>137</v>
      </c>
      <c r="H722" s="272" t="s">
        <v>2235</v>
      </c>
      <c r="I722" s="292" t="s">
        <v>2252</v>
      </c>
      <c r="J722" s="64">
        <v>2300396750</v>
      </c>
      <c r="K722" s="64" t="s">
        <v>2253</v>
      </c>
      <c r="L722" s="64" t="s">
        <v>2235</v>
      </c>
      <c r="M722" s="290" t="s">
        <v>137</v>
      </c>
      <c r="N722" s="243" t="s">
        <v>2410</v>
      </c>
      <c r="O722" s="64"/>
      <c r="P722" s="89"/>
      <c r="Q722" s="243">
        <v>30</v>
      </c>
      <c r="R722" s="245">
        <v>120</v>
      </c>
      <c r="S722" s="245">
        <v>110</v>
      </c>
      <c r="T722" s="245">
        <v>29.33</v>
      </c>
      <c r="U722" s="89">
        <v>0</v>
      </c>
      <c r="V722" s="260">
        <v>15</v>
      </c>
      <c r="W722" s="98">
        <v>0</v>
      </c>
      <c r="X722" s="83">
        <v>0</v>
      </c>
      <c r="Y722" s="98">
        <v>3</v>
      </c>
      <c r="Z722" s="64">
        <v>3</v>
      </c>
      <c r="AA722" s="315">
        <v>885165</v>
      </c>
      <c r="AB722" s="315">
        <v>0</v>
      </c>
      <c r="AC722" s="316">
        <f t="shared" si="233"/>
        <v>885165</v>
      </c>
      <c r="AD722" s="74">
        <v>4500000</v>
      </c>
      <c r="AE722" s="74">
        <v>6000000</v>
      </c>
      <c r="AF722" s="334">
        <f t="shared" si="234"/>
        <v>168986.04545454544</v>
      </c>
      <c r="AG722" s="112">
        <f t="shared" si="235"/>
        <v>26554950</v>
      </c>
      <c r="AH722" s="74">
        <f t="shared" si="236"/>
        <v>0</v>
      </c>
      <c r="AI722" s="74">
        <f t="shared" si="237"/>
        <v>20278325.454545453</v>
      </c>
      <c r="AJ722" s="74">
        <f t="shared" si="238"/>
        <v>7966485</v>
      </c>
      <c r="AK722" s="74">
        <f t="shared" si="239"/>
        <v>4500000</v>
      </c>
      <c r="AL722" s="74">
        <f t="shared" si="240"/>
        <v>6000000</v>
      </c>
      <c r="AM722" s="74">
        <f t="shared" si="241"/>
        <v>4647116.25</v>
      </c>
      <c r="AN722" s="74">
        <f t="shared" si="242"/>
        <v>4956360.7131818179</v>
      </c>
      <c r="AO722" s="74">
        <f t="shared" si="243"/>
        <v>0</v>
      </c>
      <c r="AP722" s="74">
        <f t="shared" si="244"/>
        <v>3000000</v>
      </c>
      <c r="AQ722" s="74">
        <v>0</v>
      </c>
      <c r="AR722" s="74">
        <v>0</v>
      </c>
      <c r="AS722" s="74">
        <v>0</v>
      </c>
      <c r="AT722" s="79">
        <v>0</v>
      </c>
      <c r="AU722" s="81">
        <f t="shared" si="245"/>
        <v>77903237.417727277</v>
      </c>
      <c r="AV722" s="112">
        <f t="shared" si="246"/>
        <v>51541179.74848637</v>
      </c>
      <c r="AW722" s="74">
        <f t="shared" si="252"/>
        <v>69936752.417727262</v>
      </c>
      <c r="AX722" s="74">
        <f t="shared" si="247"/>
        <v>4895572.6692409087</v>
      </c>
      <c r="AY722" s="75">
        <f t="shared" si="248"/>
        <v>1154117.9748486371</v>
      </c>
      <c r="AZ722" s="74">
        <v>0</v>
      </c>
      <c r="BA722" s="74">
        <v>0</v>
      </c>
      <c r="BB722" s="74">
        <v>0</v>
      </c>
      <c r="BC722" s="79">
        <v>0</v>
      </c>
      <c r="BD722" s="79">
        <v>0</v>
      </c>
      <c r="BE722" s="79">
        <v>0</v>
      </c>
      <c r="BF722" s="77">
        <v>0</v>
      </c>
      <c r="BG722" s="344">
        <f t="shared" si="249"/>
        <v>6049690.6440895461</v>
      </c>
      <c r="BH722" s="187">
        <f t="shared" si="250"/>
        <v>71853546</v>
      </c>
      <c r="BJ722" s="50">
        <v>13521</v>
      </c>
      <c r="BK722" s="50" t="s">
        <v>4051</v>
      </c>
      <c r="BM722" s="50">
        <f t="shared" si="251"/>
        <v>0</v>
      </c>
    </row>
    <row r="723" spans="1:65" s="50" customFormat="1" ht="24" customHeight="1" x14ac:dyDescent="0.2">
      <c r="A723" s="181">
        <f t="shared" si="232"/>
        <v>2655495</v>
      </c>
      <c r="B723" s="296">
        <v>596</v>
      </c>
      <c r="C723" s="264">
        <v>393</v>
      </c>
      <c r="D723" s="297">
        <v>13522</v>
      </c>
      <c r="E723" s="241" t="s">
        <v>236</v>
      </c>
      <c r="F723" s="242" t="s">
        <v>2254</v>
      </c>
      <c r="G723" s="285" t="s">
        <v>137</v>
      </c>
      <c r="H723" s="272" t="s">
        <v>2235</v>
      </c>
      <c r="I723" s="292" t="s">
        <v>2255</v>
      </c>
      <c r="J723" s="64">
        <v>1756236429</v>
      </c>
      <c r="K723" s="64" t="s">
        <v>2256</v>
      </c>
      <c r="L723" s="64" t="s">
        <v>2235</v>
      </c>
      <c r="M723" s="290" t="s">
        <v>137</v>
      </c>
      <c r="N723" s="98"/>
      <c r="O723" s="64"/>
      <c r="P723" s="244" t="s">
        <v>2410</v>
      </c>
      <c r="Q723" s="243">
        <v>30</v>
      </c>
      <c r="R723" s="245">
        <v>120</v>
      </c>
      <c r="S723" s="245">
        <v>220</v>
      </c>
      <c r="T723" s="245">
        <v>29.33</v>
      </c>
      <c r="U723" s="89">
        <v>0</v>
      </c>
      <c r="V723" s="260">
        <v>15</v>
      </c>
      <c r="W723" s="98">
        <v>0</v>
      </c>
      <c r="X723" s="83">
        <v>0</v>
      </c>
      <c r="Y723" s="98">
        <v>2</v>
      </c>
      <c r="Z723" s="64">
        <v>3</v>
      </c>
      <c r="AA723" s="315">
        <v>885165</v>
      </c>
      <c r="AB723" s="315">
        <v>46667</v>
      </c>
      <c r="AC723" s="316">
        <f t="shared" si="233"/>
        <v>931832</v>
      </c>
      <c r="AD723" s="74">
        <v>4500000</v>
      </c>
      <c r="AE723" s="74">
        <v>6000000</v>
      </c>
      <c r="AF723" s="334">
        <f t="shared" si="234"/>
        <v>177895.19999999998</v>
      </c>
      <c r="AG723" s="112">
        <f t="shared" si="235"/>
        <v>26554950</v>
      </c>
      <c r="AH723" s="74">
        <f t="shared" si="236"/>
        <v>1400010</v>
      </c>
      <c r="AI723" s="74">
        <f t="shared" si="237"/>
        <v>21347423.999999996</v>
      </c>
      <c r="AJ723" s="74">
        <f t="shared" si="238"/>
        <v>7966485</v>
      </c>
      <c r="AK723" s="74">
        <f t="shared" si="239"/>
        <v>4500000</v>
      </c>
      <c r="AL723" s="74">
        <f t="shared" si="240"/>
        <v>6000000</v>
      </c>
      <c r="AM723" s="74">
        <f t="shared" si="241"/>
        <v>9784235.9999999981</v>
      </c>
      <c r="AN723" s="74">
        <f t="shared" si="242"/>
        <v>5217666.2159999991</v>
      </c>
      <c r="AO723" s="74">
        <f t="shared" si="243"/>
        <v>0</v>
      </c>
      <c r="AP723" s="74">
        <f t="shared" si="244"/>
        <v>3000000</v>
      </c>
      <c r="AQ723" s="74">
        <v>0</v>
      </c>
      <c r="AR723" s="74">
        <v>0</v>
      </c>
      <c r="AS723" s="74">
        <v>0</v>
      </c>
      <c r="AT723" s="79">
        <v>0</v>
      </c>
      <c r="AU723" s="81">
        <f t="shared" si="245"/>
        <v>85770771.216000006</v>
      </c>
      <c r="AV723" s="112">
        <f t="shared" si="246"/>
        <v>58857986.18088001</v>
      </c>
      <c r="AW723" s="74">
        <f t="shared" si="252"/>
        <v>77804286.215999991</v>
      </c>
      <c r="AX723" s="74">
        <f t="shared" si="247"/>
        <v>5446300.0351200001</v>
      </c>
      <c r="AY723" s="75">
        <f t="shared" si="248"/>
        <v>1885798.6180880012</v>
      </c>
      <c r="AZ723" s="74">
        <v>0</v>
      </c>
      <c r="BA723" s="74">
        <v>0</v>
      </c>
      <c r="BB723" s="74">
        <v>0</v>
      </c>
      <c r="BC723" s="79">
        <v>0</v>
      </c>
      <c r="BD723" s="79">
        <v>0</v>
      </c>
      <c r="BE723" s="79">
        <v>0</v>
      </c>
      <c r="BF723" s="77">
        <v>0</v>
      </c>
      <c r="BG723" s="344">
        <f t="shared" si="249"/>
        <v>7332098.6532080015</v>
      </c>
      <c r="BH723" s="187">
        <f t="shared" si="250"/>
        <v>78438672</v>
      </c>
      <c r="BJ723" s="50">
        <v>13522</v>
      </c>
      <c r="BK723" s="50" t="s">
        <v>4052</v>
      </c>
      <c r="BM723" s="50">
        <f t="shared" si="251"/>
        <v>0</v>
      </c>
    </row>
    <row r="724" spans="1:65" s="50" customFormat="1" ht="24" customHeight="1" x14ac:dyDescent="0.2">
      <c r="A724" s="181">
        <f t="shared" si="232"/>
        <v>2655495</v>
      </c>
      <c r="B724" s="296">
        <v>590</v>
      </c>
      <c r="C724" s="264">
        <v>387</v>
      </c>
      <c r="D724" s="297">
        <v>13523</v>
      </c>
      <c r="E724" s="241" t="s">
        <v>2257</v>
      </c>
      <c r="F724" s="242" t="s">
        <v>2258</v>
      </c>
      <c r="G724" s="285" t="s">
        <v>137</v>
      </c>
      <c r="H724" s="272" t="s">
        <v>2235</v>
      </c>
      <c r="I724" s="292" t="s">
        <v>2259</v>
      </c>
      <c r="J724" s="64">
        <v>1751368645</v>
      </c>
      <c r="K724" s="64" t="s">
        <v>2260</v>
      </c>
      <c r="L724" s="64" t="s">
        <v>2235</v>
      </c>
      <c r="M724" s="290" t="s">
        <v>137</v>
      </c>
      <c r="N724" s="243" t="s">
        <v>2410</v>
      </c>
      <c r="O724" s="64"/>
      <c r="P724" s="89"/>
      <c r="Q724" s="243">
        <v>30</v>
      </c>
      <c r="R724" s="245">
        <v>120</v>
      </c>
      <c r="S724" s="245">
        <v>110</v>
      </c>
      <c r="T724" s="245">
        <v>29.33</v>
      </c>
      <c r="U724" s="89">
        <v>0</v>
      </c>
      <c r="V724" s="260">
        <v>15</v>
      </c>
      <c r="W724" s="98">
        <v>0</v>
      </c>
      <c r="X724" s="83">
        <v>0</v>
      </c>
      <c r="Y724" s="98">
        <v>0</v>
      </c>
      <c r="Z724" s="64">
        <v>0</v>
      </c>
      <c r="AA724" s="315">
        <v>885165</v>
      </c>
      <c r="AB724" s="315">
        <v>46667</v>
      </c>
      <c r="AC724" s="316">
        <f t="shared" si="233"/>
        <v>931832</v>
      </c>
      <c r="AD724" s="74">
        <v>4500000</v>
      </c>
      <c r="AE724" s="74">
        <v>6000000</v>
      </c>
      <c r="AF724" s="334">
        <f t="shared" si="234"/>
        <v>177895.19999999998</v>
      </c>
      <c r="AG724" s="112">
        <f t="shared" si="235"/>
        <v>26554950</v>
      </c>
      <c r="AH724" s="74">
        <f t="shared" si="236"/>
        <v>1400010</v>
      </c>
      <c r="AI724" s="74">
        <f t="shared" si="237"/>
        <v>21347423.999999996</v>
      </c>
      <c r="AJ724" s="74">
        <f t="shared" si="238"/>
        <v>0</v>
      </c>
      <c r="AK724" s="74">
        <f t="shared" si="239"/>
        <v>4500000</v>
      </c>
      <c r="AL724" s="74">
        <f t="shared" si="240"/>
        <v>6000000</v>
      </c>
      <c r="AM724" s="74">
        <f t="shared" si="241"/>
        <v>4892117.9999999991</v>
      </c>
      <c r="AN724" s="74">
        <f t="shared" si="242"/>
        <v>5217666.2159999991</v>
      </c>
      <c r="AO724" s="74">
        <f t="shared" si="243"/>
        <v>0</v>
      </c>
      <c r="AP724" s="74">
        <f t="shared" si="244"/>
        <v>3000000</v>
      </c>
      <c r="AQ724" s="74">
        <v>0</v>
      </c>
      <c r="AR724" s="74">
        <v>0</v>
      </c>
      <c r="AS724" s="74">
        <v>0</v>
      </c>
      <c r="AT724" s="79">
        <v>0</v>
      </c>
      <c r="AU724" s="81">
        <f t="shared" si="245"/>
        <v>72912168.216000006</v>
      </c>
      <c r="AV724" s="112">
        <f t="shared" si="246"/>
        <v>54308316.440880008</v>
      </c>
      <c r="AW724" s="74">
        <f t="shared" si="252"/>
        <v>72912168.215999991</v>
      </c>
      <c r="AX724" s="74">
        <f t="shared" si="247"/>
        <v>5103851.7751199994</v>
      </c>
      <c r="AY724" s="75">
        <f t="shared" si="248"/>
        <v>1430831.644088001</v>
      </c>
      <c r="AZ724" s="74">
        <v>0</v>
      </c>
      <c r="BA724" s="74">
        <v>0</v>
      </c>
      <c r="BB724" s="74">
        <v>0</v>
      </c>
      <c r="BC724" s="79">
        <v>0</v>
      </c>
      <c r="BD724" s="79">
        <v>0</v>
      </c>
      <c r="BE724" s="79">
        <v>0</v>
      </c>
      <c r="BF724" s="77">
        <v>0</v>
      </c>
      <c r="BG724" s="344">
        <f t="shared" si="249"/>
        <v>6534683.4192080004</v>
      </c>
      <c r="BH724" s="187">
        <f t="shared" si="250"/>
        <v>66377484</v>
      </c>
      <c r="BJ724" s="50">
        <v>13523</v>
      </c>
      <c r="BK724" s="50" t="s">
        <v>4053</v>
      </c>
      <c r="BM724" s="50">
        <f t="shared" si="251"/>
        <v>0</v>
      </c>
    </row>
    <row r="725" spans="1:65" s="50" customFormat="1" ht="24" customHeight="1" x14ac:dyDescent="0.2">
      <c r="A725" s="181">
        <f t="shared" si="232"/>
        <v>2655495</v>
      </c>
      <c r="B725" s="296">
        <v>610</v>
      </c>
      <c r="C725" s="264">
        <v>407</v>
      </c>
      <c r="D725" s="297">
        <v>13524</v>
      </c>
      <c r="E725" s="241" t="s">
        <v>352</v>
      </c>
      <c r="F725" s="242" t="s">
        <v>2261</v>
      </c>
      <c r="G725" s="285" t="s">
        <v>137</v>
      </c>
      <c r="H725" s="272" t="s">
        <v>2235</v>
      </c>
      <c r="I725" s="292" t="s">
        <v>2262</v>
      </c>
      <c r="J725" s="64">
        <v>829773800</v>
      </c>
      <c r="K725" s="64" t="s">
        <v>2263</v>
      </c>
      <c r="L725" s="64" t="s">
        <v>2235</v>
      </c>
      <c r="M725" s="290" t="s">
        <v>137</v>
      </c>
      <c r="N725" s="243" t="s">
        <v>2410</v>
      </c>
      <c r="O725" s="64"/>
      <c r="P725" s="89"/>
      <c r="Q725" s="243">
        <v>30</v>
      </c>
      <c r="R725" s="245">
        <v>120</v>
      </c>
      <c r="S725" s="245">
        <v>110</v>
      </c>
      <c r="T725" s="245">
        <v>29.33</v>
      </c>
      <c r="U725" s="89">
        <v>0</v>
      </c>
      <c r="V725" s="260">
        <v>15</v>
      </c>
      <c r="W725" s="98">
        <v>0</v>
      </c>
      <c r="X725" s="83">
        <v>0</v>
      </c>
      <c r="Y725" s="98">
        <v>1</v>
      </c>
      <c r="Z725" s="64">
        <v>1</v>
      </c>
      <c r="AA725" s="315">
        <v>885165</v>
      </c>
      <c r="AB725" s="315">
        <v>46667</v>
      </c>
      <c r="AC725" s="316">
        <f t="shared" si="233"/>
        <v>931832</v>
      </c>
      <c r="AD725" s="74">
        <v>4500000</v>
      </c>
      <c r="AE725" s="74">
        <v>6000000</v>
      </c>
      <c r="AF725" s="334">
        <f t="shared" si="234"/>
        <v>177895.19999999998</v>
      </c>
      <c r="AG725" s="112">
        <f t="shared" si="235"/>
        <v>26554950</v>
      </c>
      <c r="AH725" s="74">
        <f t="shared" si="236"/>
        <v>1400010</v>
      </c>
      <c r="AI725" s="74">
        <f t="shared" si="237"/>
        <v>21347423.999999996</v>
      </c>
      <c r="AJ725" s="74">
        <f t="shared" si="238"/>
        <v>2655495</v>
      </c>
      <c r="AK725" s="74">
        <f t="shared" si="239"/>
        <v>4500000</v>
      </c>
      <c r="AL725" s="74">
        <f t="shared" si="240"/>
        <v>6000000</v>
      </c>
      <c r="AM725" s="74">
        <f t="shared" si="241"/>
        <v>4892117.9999999991</v>
      </c>
      <c r="AN725" s="74">
        <f t="shared" si="242"/>
        <v>5217666.2159999991</v>
      </c>
      <c r="AO725" s="74">
        <f t="shared" si="243"/>
        <v>0</v>
      </c>
      <c r="AP725" s="74">
        <f t="shared" si="244"/>
        <v>3000000</v>
      </c>
      <c r="AQ725" s="74">
        <v>0</v>
      </c>
      <c r="AR725" s="74">
        <v>0</v>
      </c>
      <c r="AS725" s="74">
        <v>0</v>
      </c>
      <c r="AT725" s="79">
        <v>0</v>
      </c>
      <c r="AU725" s="81">
        <f t="shared" si="245"/>
        <v>75567663.216000006</v>
      </c>
      <c r="AV725" s="112">
        <f t="shared" si="246"/>
        <v>54308316.440880008</v>
      </c>
      <c r="AW725" s="74">
        <f t="shared" si="252"/>
        <v>72912168.215999991</v>
      </c>
      <c r="AX725" s="74">
        <f t="shared" si="247"/>
        <v>5103851.7751199994</v>
      </c>
      <c r="AY725" s="75">
        <f t="shared" si="248"/>
        <v>1430831.644088001</v>
      </c>
      <c r="AZ725" s="74">
        <v>0</v>
      </c>
      <c r="BA725" s="74">
        <v>0</v>
      </c>
      <c r="BB725" s="74">
        <v>0</v>
      </c>
      <c r="BC725" s="79">
        <v>0</v>
      </c>
      <c r="BD725" s="79">
        <v>0</v>
      </c>
      <c r="BE725" s="79">
        <v>0</v>
      </c>
      <c r="BF725" s="77">
        <v>0</v>
      </c>
      <c r="BG725" s="344">
        <f t="shared" si="249"/>
        <v>6534683.4192080004</v>
      </c>
      <c r="BH725" s="187">
        <f t="shared" si="250"/>
        <v>69032979</v>
      </c>
      <c r="BJ725" s="50">
        <v>13524</v>
      </c>
      <c r="BK725" s="50" t="s">
        <v>4054</v>
      </c>
      <c r="BM725" s="50">
        <f t="shared" si="251"/>
        <v>0</v>
      </c>
    </row>
    <row r="726" spans="1:65" s="50" customFormat="1" ht="24" customHeight="1" x14ac:dyDescent="0.2">
      <c r="A726" s="181">
        <f t="shared" si="232"/>
        <v>2655495</v>
      </c>
      <c r="B726" s="296">
        <v>131</v>
      </c>
      <c r="C726" s="264">
        <v>140</v>
      </c>
      <c r="D726" s="297">
        <v>13525</v>
      </c>
      <c r="E726" s="251" t="s">
        <v>226</v>
      </c>
      <c r="F726" s="252" t="s">
        <v>2264</v>
      </c>
      <c r="G726" s="251" t="s">
        <v>87</v>
      </c>
      <c r="H726" s="272" t="s">
        <v>2235</v>
      </c>
      <c r="I726" s="292" t="s">
        <v>2265</v>
      </c>
      <c r="J726" s="64">
        <v>4269874503</v>
      </c>
      <c r="K726" s="64" t="s">
        <v>2266</v>
      </c>
      <c r="L726" s="64" t="s">
        <v>2235</v>
      </c>
      <c r="M726" s="305" t="s">
        <v>2383</v>
      </c>
      <c r="N726" s="98"/>
      <c r="O726" s="64"/>
      <c r="P726" s="89"/>
      <c r="Q726" s="253">
        <v>30</v>
      </c>
      <c r="R726" s="254">
        <v>54</v>
      </c>
      <c r="S726" s="64">
        <v>0</v>
      </c>
      <c r="T726" s="64">
        <v>0</v>
      </c>
      <c r="U726" s="298">
        <f>1+1+1+1</f>
        <v>4</v>
      </c>
      <c r="V726" s="258">
        <v>22</v>
      </c>
      <c r="W726" s="98">
        <v>0</v>
      </c>
      <c r="X726" s="83">
        <v>0</v>
      </c>
      <c r="Y726" s="98">
        <v>1</v>
      </c>
      <c r="Z726" s="64">
        <v>1</v>
      </c>
      <c r="AA726" s="323">
        <v>1642901</v>
      </c>
      <c r="AB726" s="323">
        <v>0</v>
      </c>
      <c r="AC726" s="324">
        <f t="shared" si="233"/>
        <v>1642901</v>
      </c>
      <c r="AD726" s="74">
        <v>4500000</v>
      </c>
      <c r="AE726" s="74">
        <v>6000000</v>
      </c>
      <c r="AF726" s="334">
        <f t="shared" si="234"/>
        <v>313644.73636363639</v>
      </c>
      <c r="AG726" s="112">
        <f t="shared" si="235"/>
        <v>49287030</v>
      </c>
      <c r="AH726" s="74">
        <f t="shared" si="236"/>
        <v>0</v>
      </c>
      <c r="AI726" s="74">
        <f t="shared" si="237"/>
        <v>16936815.763636366</v>
      </c>
      <c r="AJ726" s="74">
        <f t="shared" si="238"/>
        <v>2655495</v>
      </c>
      <c r="AK726" s="74">
        <f t="shared" si="239"/>
        <v>4500000</v>
      </c>
      <c r="AL726" s="74">
        <f t="shared" si="240"/>
        <v>6000000</v>
      </c>
      <c r="AM726" s="74">
        <f t="shared" si="241"/>
        <v>0</v>
      </c>
      <c r="AN726" s="74">
        <f t="shared" si="242"/>
        <v>0</v>
      </c>
      <c r="AO726" s="74">
        <f t="shared" si="243"/>
        <v>6571604</v>
      </c>
      <c r="AP726" s="74">
        <f t="shared" si="244"/>
        <v>4400000</v>
      </c>
      <c r="AQ726" s="74">
        <v>0</v>
      </c>
      <c r="AR726" s="74">
        <v>0</v>
      </c>
      <c r="AS726" s="74">
        <v>0</v>
      </c>
      <c r="AT726" s="79">
        <v>0</v>
      </c>
      <c r="AU726" s="81">
        <f t="shared" si="245"/>
        <v>90350944.763636366</v>
      </c>
      <c r="AV726" s="112">
        <f t="shared" si="246"/>
        <v>60545176.560181819</v>
      </c>
      <c r="AW726" s="74">
        <f t="shared" si="252"/>
        <v>81123845.763636366</v>
      </c>
      <c r="AX726" s="74">
        <f t="shared" si="247"/>
        <v>5678669.2034545457</v>
      </c>
      <c r="AY726" s="75">
        <f t="shared" si="248"/>
        <v>2054517.6560181819</v>
      </c>
      <c r="AZ726" s="74">
        <v>0</v>
      </c>
      <c r="BA726" s="74">
        <v>0</v>
      </c>
      <c r="BB726" s="74">
        <v>0</v>
      </c>
      <c r="BC726" s="79">
        <v>0</v>
      </c>
      <c r="BD726" s="79">
        <v>0</v>
      </c>
      <c r="BE726" s="79">
        <v>0</v>
      </c>
      <c r="BF726" s="77">
        <v>0</v>
      </c>
      <c r="BG726" s="344">
        <f t="shared" si="249"/>
        <v>7733186.8594727274</v>
      </c>
      <c r="BH726" s="187">
        <f t="shared" si="250"/>
        <v>82617757</v>
      </c>
      <c r="BJ726" s="50">
        <v>13525</v>
      </c>
      <c r="BK726" s="50" t="s">
        <v>4055</v>
      </c>
      <c r="BM726" s="50">
        <f t="shared" si="251"/>
        <v>0</v>
      </c>
    </row>
    <row r="727" spans="1:65" s="50" customFormat="1" ht="24" customHeight="1" x14ac:dyDescent="0.2">
      <c r="A727" s="181">
        <f t="shared" si="232"/>
        <v>2655495</v>
      </c>
      <c r="B727" s="296">
        <v>604</v>
      </c>
      <c r="C727" s="264">
        <v>401</v>
      </c>
      <c r="D727" s="297">
        <v>13526</v>
      </c>
      <c r="E727" s="241" t="s">
        <v>115</v>
      </c>
      <c r="F727" s="242" t="s">
        <v>2267</v>
      </c>
      <c r="G727" s="285" t="s">
        <v>137</v>
      </c>
      <c r="H727" s="272" t="s">
        <v>2235</v>
      </c>
      <c r="I727" s="292" t="s">
        <v>2268</v>
      </c>
      <c r="J727" s="64">
        <v>1741153298</v>
      </c>
      <c r="K727" s="64" t="s">
        <v>2269</v>
      </c>
      <c r="L727" s="64" t="s">
        <v>2235</v>
      </c>
      <c r="M727" s="290" t="s">
        <v>137</v>
      </c>
      <c r="N727" s="98"/>
      <c r="O727" s="64"/>
      <c r="P727" s="244" t="s">
        <v>2410</v>
      </c>
      <c r="Q727" s="243">
        <v>30</v>
      </c>
      <c r="R727" s="245">
        <v>120</v>
      </c>
      <c r="S727" s="245">
        <v>220</v>
      </c>
      <c r="T727" s="245">
        <v>29.33</v>
      </c>
      <c r="U727" s="89">
        <v>0</v>
      </c>
      <c r="V727" s="260">
        <v>15</v>
      </c>
      <c r="W727" s="98">
        <v>0</v>
      </c>
      <c r="X727" s="83">
        <v>0</v>
      </c>
      <c r="Y727" s="98">
        <v>1</v>
      </c>
      <c r="Z727" s="64">
        <v>1</v>
      </c>
      <c r="AA727" s="315">
        <v>885165</v>
      </c>
      <c r="AB727" s="315">
        <v>46667</v>
      </c>
      <c r="AC727" s="316">
        <f t="shared" si="233"/>
        <v>931832</v>
      </c>
      <c r="AD727" s="74">
        <v>4500000</v>
      </c>
      <c r="AE727" s="74">
        <v>6000000</v>
      </c>
      <c r="AF727" s="334">
        <f t="shared" si="234"/>
        <v>177895.19999999998</v>
      </c>
      <c r="AG727" s="112">
        <f t="shared" si="235"/>
        <v>26554950</v>
      </c>
      <c r="AH727" s="74">
        <f t="shared" si="236"/>
        <v>1400010</v>
      </c>
      <c r="AI727" s="74">
        <f t="shared" si="237"/>
        <v>21347423.999999996</v>
      </c>
      <c r="AJ727" s="74">
        <f t="shared" si="238"/>
        <v>2655495</v>
      </c>
      <c r="AK727" s="74">
        <f t="shared" si="239"/>
        <v>4500000</v>
      </c>
      <c r="AL727" s="74">
        <f t="shared" si="240"/>
        <v>6000000</v>
      </c>
      <c r="AM727" s="74">
        <f t="shared" si="241"/>
        <v>9784235.9999999981</v>
      </c>
      <c r="AN727" s="74">
        <f t="shared" si="242"/>
        <v>5217666.2159999991</v>
      </c>
      <c r="AO727" s="74">
        <f t="shared" si="243"/>
        <v>0</v>
      </c>
      <c r="AP727" s="74">
        <f t="shared" si="244"/>
        <v>3000000</v>
      </c>
      <c r="AQ727" s="74">
        <v>0</v>
      </c>
      <c r="AR727" s="74">
        <v>0</v>
      </c>
      <c r="AS727" s="74">
        <v>0</v>
      </c>
      <c r="AT727" s="79">
        <v>0</v>
      </c>
      <c r="AU727" s="81">
        <f t="shared" si="245"/>
        <v>80459781.216000006</v>
      </c>
      <c r="AV727" s="112">
        <f t="shared" si="246"/>
        <v>58857986.18088001</v>
      </c>
      <c r="AW727" s="74">
        <f t="shared" si="252"/>
        <v>77804286.215999991</v>
      </c>
      <c r="AX727" s="74">
        <f t="shared" si="247"/>
        <v>5446300.0351200001</v>
      </c>
      <c r="AY727" s="75">
        <f t="shared" si="248"/>
        <v>1885798.6180880012</v>
      </c>
      <c r="AZ727" s="74">
        <v>0</v>
      </c>
      <c r="BA727" s="74">
        <v>0</v>
      </c>
      <c r="BB727" s="74">
        <v>0</v>
      </c>
      <c r="BC727" s="79">
        <v>0</v>
      </c>
      <c r="BD727" s="79">
        <v>0</v>
      </c>
      <c r="BE727" s="79">
        <v>0</v>
      </c>
      <c r="BF727" s="77">
        <v>0</v>
      </c>
      <c r="BG727" s="344">
        <f t="shared" si="249"/>
        <v>7332098.6532080015</v>
      </c>
      <c r="BH727" s="187">
        <f t="shared" si="250"/>
        <v>73127682</v>
      </c>
      <c r="BJ727" s="50">
        <v>13526</v>
      </c>
      <c r="BK727" s="50" t="s">
        <v>4056</v>
      </c>
      <c r="BM727" s="50">
        <f t="shared" si="251"/>
        <v>0</v>
      </c>
    </row>
    <row r="728" spans="1:65" s="50" customFormat="1" ht="24" customHeight="1" x14ac:dyDescent="0.2">
      <c r="A728" s="181">
        <f t="shared" si="232"/>
        <v>2655495</v>
      </c>
      <c r="B728" s="296">
        <v>598</v>
      </c>
      <c r="C728" s="264">
        <v>395</v>
      </c>
      <c r="D728" s="297">
        <v>13527</v>
      </c>
      <c r="E728" s="241" t="s">
        <v>954</v>
      </c>
      <c r="F728" s="242" t="s">
        <v>2270</v>
      </c>
      <c r="G728" s="285" t="s">
        <v>137</v>
      </c>
      <c r="H728" s="272" t="s">
        <v>2235</v>
      </c>
      <c r="I728" s="292" t="s">
        <v>2271</v>
      </c>
      <c r="J728" s="64">
        <v>1971966411</v>
      </c>
      <c r="K728" s="64" t="s">
        <v>2272</v>
      </c>
      <c r="L728" s="64" t="s">
        <v>2235</v>
      </c>
      <c r="M728" s="290" t="s">
        <v>137</v>
      </c>
      <c r="N728" s="98"/>
      <c r="O728" s="245" t="s">
        <v>2410</v>
      </c>
      <c r="P728" s="89"/>
      <c r="Q728" s="243">
        <v>30</v>
      </c>
      <c r="R728" s="245">
        <v>90</v>
      </c>
      <c r="S728" s="245">
        <v>0</v>
      </c>
      <c r="T728" s="245">
        <v>0</v>
      </c>
      <c r="U728" s="89">
        <v>0</v>
      </c>
      <c r="V728" s="260">
        <v>22</v>
      </c>
      <c r="W728" s="98">
        <v>0</v>
      </c>
      <c r="X728" s="83">
        <v>0</v>
      </c>
      <c r="Y728" s="98">
        <v>2</v>
      </c>
      <c r="Z728" s="64">
        <v>2</v>
      </c>
      <c r="AA728" s="315">
        <v>885165</v>
      </c>
      <c r="AB728" s="315">
        <v>46667</v>
      </c>
      <c r="AC728" s="316">
        <f t="shared" si="233"/>
        <v>931832</v>
      </c>
      <c r="AD728" s="74">
        <v>4500000</v>
      </c>
      <c r="AE728" s="74">
        <v>6000000</v>
      </c>
      <c r="AF728" s="334">
        <f t="shared" si="234"/>
        <v>177895.19999999998</v>
      </c>
      <c r="AG728" s="112">
        <f t="shared" si="235"/>
        <v>26554950</v>
      </c>
      <c r="AH728" s="74">
        <f t="shared" si="236"/>
        <v>1400010</v>
      </c>
      <c r="AI728" s="74">
        <f t="shared" si="237"/>
        <v>16010567.999999998</v>
      </c>
      <c r="AJ728" s="74">
        <f t="shared" si="238"/>
        <v>5310990</v>
      </c>
      <c r="AK728" s="74">
        <f t="shared" si="239"/>
        <v>4500000</v>
      </c>
      <c r="AL728" s="74">
        <f t="shared" si="240"/>
        <v>6000000</v>
      </c>
      <c r="AM728" s="74">
        <f t="shared" si="241"/>
        <v>0</v>
      </c>
      <c r="AN728" s="74">
        <f t="shared" si="242"/>
        <v>0</v>
      </c>
      <c r="AO728" s="74">
        <f t="shared" si="243"/>
        <v>0</v>
      </c>
      <c r="AP728" s="74">
        <f t="shared" si="244"/>
        <v>4400000</v>
      </c>
      <c r="AQ728" s="74">
        <v>0</v>
      </c>
      <c r="AR728" s="74">
        <v>0</v>
      </c>
      <c r="AS728" s="74">
        <v>0</v>
      </c>
      <c r="AT728" s="79">
        <v>0</v>
      </c>
      <c r="AU728" s="81">
        <f t="shared" si="245"/>
        <v>64176518</v>
      </c>
      <c r="AV728" s="112">
        <f t="shared" si="246"/>
        <v>39844941.039999999</v>
      </c>
      <c r="AW728" s="74">
        <f t="shared" si="252"/>
        <v>58865528</v>
      </c>
      <c r="AX728" s="74">
        <f t="shared" si="247"/>
        <v>4120586.9600000004</v>
      </c>
      <c r="AY728" s="75">
        <f t="shared" si="248"/>
        <v>0</v>
      </c>
      <c r="AZ728" s="74">
        <v>0</v>
      </c>
      <c r="BA728" s="74">
        <v>0</v>
      </c>
      <c r="BB728" s="74">
        <v>0</v>
      </c>
      <c r="BC728" s="79">
        <v>0</v>
      </c>
      <c r="BD728" s="79">
        <v>0</v>
      </c>
      <c r="BE728" s="79">
        <v>0</v>
      </c>
      <c r="BF728" s="77">
        <v>0</v>
      </c>
      <c r="BG728" s="344">
        <f t="shared" si="249"/>
        <v>4120586.9600000004</v>
      </c>
      <c r="BH728" s="187">
        <f t="shared" si="250"/>
        <v>60055931</v>
      </c>
      <c r="BJ728" s="50">
        <v>13527</v>
      </c>
      <c r="BK728" s="50" t="s">
        <v>4057</v>
      </c>
      <c r="BM728" s="50">
        <f t="shared" si="251"/>
        <v>0</v>
      </c>
    </row>
    <row r="729" spans="1:65" s="50" customFormat="1" ht="24" customHeight="1" x14ac:dyDescent="0.2">
      <c r="A729" s="181">
        <f t="shared" si="232"/>
        <v>2655495</v>
      </c>
      <c r="B729" s="296">
        <v>609</v>
      </c>
      <c r="C729" s="264">
        <v>406</v>
      </c>
      <c r="D729" s="297">
        <v>13528</v>
      </c>
      <c r="E729" s="241" t="s">
        <v>1579</v>
      </c>
      <c r="F729" s="242" t="s">
        <v>2273</v>
      </c>
      <c r="G729" s="285" t="s">
        <v>137</v>
      </c>
      <c r="H729" s="272" t="s">
        <v>2235</v>
      </c>
      <c r="I729" s="292" t="s">
        <v>2274</v>
      </c>
      <c r="J729" s="64">
        <v>1860622674</v>
      </c>
      <c r="K729" s="64" t="s">
        <v>2275</v>
      </c>
      <c r="L729" s="64" t="s">
        <v>2235</v>
      </c>
      <c r="M729" s="290" t="s">
        <v>137</v>
      </c>
      <c r="N729" s="98"/>
      <c r="O729" s="64"/>
      <c r="P729" s="244" t="s">
        <v>2410</v>
      </c>
      <c r="Q729" s="243">
        <v>30</v>
      </c>
      <c r="R729" s="245">
        <v>120</v>
      </c>
      <c r="S729" s="245">
        <v>220</v>
      </c>
      <c r="T729" s="245">
        <v>29.33</v>
      </c>
      <c r="U729" s="89">
        <v>0</v>
      </c>
      <c r="V729" s="260">
        <v>15</v>
      </c>
      <c r="W729" s="98">
        <v>0</v>
      </c>
      <c r="X729" s="83">
        <v>0</v>
      </c>
      <c r="Y729" s="98">
        <v>2</v>
      </c>
      <c r="Z729" s="64">
        <v>3</v>
      </c>
      <c r="AA729" s="315">
        <v>885165</v>
      </c>
      <c r="AB729" s="315">
        <v>46667</v>
      </c>
      <c r="AC729" s="316">
        <f t="shared" si="233"/>
        <v>931832</v>
      </c>
      <c r="AD729" s="74">
        <v>4500000</v>
      </c>
      <c r="AE729" s="74">
        <v>6000000</v>
      </c>
      <c r="AF729" s="334">
        <f t="shared" si="234"/>
        <v>177895.19999999998</v>
      </c>
      <c r="AG729" s="112">
        <f t="shared" si="235"/>
        <v>26554950</v>
      </c>
      <c r="AH729" s="74">
        <f t="shared" si="236"/>
        <v>1400010</v>
      </c>
      <c r="AI729" s="74">
        <f t="shared" si="237"/>
        <v>21347423.999999996</v>
      </c>
      <c r="AJ729" s="74">
        <f t="shared" si="238"/>
        <v>7966485</v>
      </c>
      <c r="AK729" s="74">
        <f t="shared" si="239"/>
        <v>4500000</v>
      </c>
      <c r="AL729" s="74">
        <f t="shared" si="240"/>
        <v>6000000</v>
      </c>
      <c r="AM729" s="74">
        <f t="shared" si="241"/>
        <v>9784235.9999999981</v>
      </c>
      <c r="AN729" s="74">
        <f t="shared" si="242"/>
        <v>5217666.2159999991</v>
      </c>
      <c r="AO729" s="74">
        <f t="shared" si="243"/>
        <v>0</v>
      </c>
      <c r="AP729" s="74">
        <f t="shared" si="244"/>
        <v>3000000</v>
      </c>
      <c r="AQ729" s="74">
        <v>0</v>
      </c>
      <c r="AR729" s="74">
        <v>0</v>
      </c>
      <c r="AS729" s="74">
        <v>0</v>
      </c>
      <c r="AT729" s="79">
        <v>0</v>
      </c>
      <c r="AU729" s="81">
        <f t="shared" si="245"/>
        <v>85770771.216000006</v>
      </c>
      <c r="AV729" s="112">
        <f t="shared" si="246"/>
        <v>58857986.18088001</v>
      </c>
      <c r="AW729" s="74">
        <f t="shared" si="252"/>
        <v>77804286.215999991</v>
      </c>
      <c r="AX729" s="74">
        <f t="shared" si="247"/>
        <v>5446300.0351200001</v>
      </c>
      <c r="AY729" s="75">
        <f t="shared" si="248"/>
        <v>1885798.6180880012</v>
      </c>
      <c r="AZ729" s="74">
        <v>0</v>
      </c>
      <c r="BA729" s="74">
        <v>0</v>
      </c>
      <c r="BB729" s="74">
        <v>0</v>
      </c>
      <c r="BC729" s="79">
        <v>0</v>
      </c>
      <c r="BD729" s="79">
        <v>0</v>
      </c>
      <c r="BE729" s="79">
        <v>0</v>
      </c>
      <c r="BF729" s="77">
        <v>0</v>
      </c>
      <c r="BG729" s="344">
        <f t="shared" si="249"/>
        <v>7332098.6532080015</v>
      </c>
      <c r="BH729" s="187">
        <f t="shared" si="250"/>
        <v>78438672</v>
      </c>
      <c r="BJ729" s="50">
        <v>13528</v>
      </c>
      <c r="BK729" s="50" t="s">
        <v>4058</v>
      </c>
      <c r="BM729" s="50">
        <f t="shared" si="251"/>
        <v>0</v>
      </c>
    </row>
    <row r="730" spans="1:65" s="50" customFormat="1" ht="24" customHeight="1" x14ac:dyDescent="0.2">
      <c r="A730" s="181">
        <f t="shared" si="232"/>
        <v>2655495</v>
      </c>
      <c r="B730" s="296">
        <v>129</v>
      </c>
      <c r="C730" s="264">
        <v>138</v>
      </c>
      <c r="D730" s="297">
        <v>13529</v>
      </c>
      <c r="E730" s="251" t="s">
        <v>2276</v>
      </c>
      <c r="F730" s="252" t="s">
        <v>2277</v>
      </c>
      <c r="G730" s="251" t="s">
        <v>87</v>
      </c>
      <c r="H730" s="272" t="s">
        <v>2235</v>
      </c>
      <c r="I730" s="292" t="s">
        <v>2278</v>
      </c>
      <c r="J730" s="64">
        <v>1830014749</v>
      </c>
      <c r="K730" s="64" t="s">
        <v>2279</v>
      </c>
      <c r="L730" s="64" t="s">
        <v>2235</v>
      </c>
      <c r="M730" s="290" t="s">
        <v>2380</v>
      </c>
      <c r="N730" s="98"/>
      <c r="O730" s="64"/>
      <c r="P730" s="89"/>
      <c r="Q730" s="253">
        <v>30</v>
      </c>
      <c r="R730" s="254">
        <v>54</v>
      </c>
      <c r="S730" s="64">
        <v>0</v>
      </c>
      <c r="T730" s="64">
        <v>0</v>
      </c>
      <c r="U730" s="89">
        <v>0</v>
      </c>
      <c r="V730" s="258">
        <v>22</v>
      </c>
      <c r="W730" s="98">
        <v>0</v>
      </c>
      <c r="X730" s="83">
        <v>0</v>
      </c>
      <c r="Y730" s="98">
        <v>3</v>
      </c>
      <c r="Z730" s="64">
        <v>3</v>
      </c>
      <c r="AA730" s="323">
        <v>1477052</v>
      </c>
      <c r="AB730" s="323">
        <v>46667</v>
      </c>
      <c r="AC730" s="324">
        <f t="shared" si="233"/>
        <v>1523719</v>
      </c>
      <c r="AD730" s="74">
        <v>4500000</v>
      </c>
      <c r="AE730" s="74">
        <v>6000000</v>
      </c>
      <c r="AF730" s="334">
        <f t="shared" si="234"/>
        <v>290891.80909090908</v>
      </c>
      <c r="AG730" s="112">
        <f t="shared" si="235"/>
        <v>44311560</v>
      </c>
      <c r="AH730" s="74">
        <f t="shared" si="236"/>
        <v>1400010</v>
      </c>
      <c r="AI730" s="74">
        <f t="shared" si="237"/>
        <v>15708157.690909091</v>
      </c>
      <c r="AJ730" s="74">
        <f t="shared" si="238"/>
        <v>7966485</v>
      </c>
      <c r="AK730" s="74">
        <f t="shared" si="239"/>
        <v>4500000</v>
      </c>
      <c r="AL730" s="74">
        <f t="shared" si="240"/>
        <v>6000000</v>
      </c>
      <c r="AM730" s="74">
        <f t="shared" si="241"/>
        <v>0</v>
      </c>
      <c r="AN730" s="74">
        <f t="shared" si="242"/>
        <v>0</v>
      </c>
      <c r="AO730" s="74">
        <f t="shared" si="243"/>
        <v>0</v>
      </c>
      <c r="AP730" s="74">
        <f t="shared" si="244"/>
        <v>4400000</v>
      </c>
      <c r="AQ730" s="74">
        <v>0</v>
      </c>
      <c r="AR730" s="74">
        <v>0</v>
      </c>
      <c r="AS730" s="74">
        <v>0</v>
      </c>
      <c r="AT730" s="79">
        <v>0</v>
      </c>
      <c r="AU730" s="81">
        <f t="shared" si="245"/>
        <v>84286212.690909088</v>
      </c>
      <c r="AV730" s="112">
        <f t="shared" si="246"/>
        <v>56077346.752545446</v>
      </c>
      <c r="AW730" s="74">
        <f t="shared" si="252"/>
        <v>76319727.690909088</v>
      </c>
      <c r="AX730" s="74">
        <f t="shared" si="247"/>
        <v>5342380.9383636368</v>
      </c>
      <c r="AY730" s="75">
        <f t="shared" si="248"/>
        <v>1607734.6752545447</v>
      </c>
      <c r="AZ730" s="74">
        <v>0</v>
      </c>
      <c r="BA730" s="74">
        <v>0</v>
      </c>
      <c r="BB730" s="74">
        <v>0</v>
      </c>
      <c r="BC730" s="79">
        <v>0</v>
      </c>
      <c r="BD730" s="79">
        <v>0</v>
      </c>
      <c r="BE730" s="79">
        <v>0</v>
      </c>
      <c r="BF730" s="77">
        <v>0</v>
      </c>
      <c r="BG730" s="344">
        <f t="shared" si="249"/>
        <v>6950115.613618182</v>
      </c>
      <c r="BH730" s="187">
        <f t="shared" si="250"/>
        <v>77336097</v>
      </c>
      <c r="BJ730" s="50">
        <v>13529</v>
      </c>
      <c r="BK730" s="50" t="s">
        <v>4059</v>
      </c>
      <c r="BM730" s="50">
        <f t="shared" si="251"/>
        <v>0</v>
      </c>
    </row>
    <row r="731" spans="1:65" s="50" customFormat="1" ht="24" customHeight="1" x14ac:dyDescent="0.2">
      <c r="A731" s="181">
        <f t="shared" si="232"/>
        <v>2655495</v>
      </c>
      <c r="B731" s="296">
        <v>603</v>
      </c>
      <c r="C731" s="264">
        <v>400</v>
      </c>
      <c r="D731" s="297">
        <v>13530</v>
      </c>
      <c r="E731" s="241" t="s">
        <v>204</v>
      </c>
      <c r="F731" s="242" t="s">
        <v>2280</v>
      </c>
      <c r="G731" s="285" t="s">
        <v>137</v>
      </c>
      <c r="H731" s="272" t="s">
        <v>2235</v>
      </c>
      <c r="I731" s="292" t="s">
        <v>2281</v>
      </c>
      <c r="J731" s="64">
        <v>1740656301</v>
      </c>
      <c r="K731" s="64" t="s">
        <v>2282</v>
      </c>
      <c r="L731" s="64" t="s">
        <v>2235</v>
      </c>
      <c r="M731" s="290" t="s">
        <v>137</v>
      </c>
      <c r="N731" s="243" t="s">
        <v>2410</v>
      </c>
      <c r="O731" s="64"/>
      <c r="P731" s="89"/>
      <c r="Q731" s="243">
        <v>30</v>
      </c>
      <c r="R731" s="245">
        <v>120</v>
      </c>
      <c r="S731" s="245">
        <v>110</v>
      </c>
      <c r="T731" s="245">
        <v>29.33</v>
      </c>
      <c r="U731" s="89">
        <v>0</v>
      </c>
      <c r="V731" s="260">
        <v>15</v>
      </c>
      <c r="W731" s="98">
        <v>0</v>
      </c>
      <c r="X731" s="83">
        <v>0</v>
      </c>
      <c r="Y731" s="98">
        <v>0</v>
      </c>
      <c r="Z731" s="64">
        <v>0</v>
      </c>
      <c r="AA731" s="315">
        <v>885165</v>
      </c>
      <c r="AB731" s="315">
        <v>46667</v>
      </c>
      <c r="AC731" s="316">
        <f t="shared" si="233"/>
        <v>931832</v>
      </c>
      <c r="AD731" s="74">
        <v>4500000</v>
      </c>
      <c r="AE731" s="74">
        <v>6000000</v>
      </c>
      <c r="AF731" s="334">
        <f t="shared" si="234"/>
        <v>177895.19999999998</v>
      </c>
      <c r="AG731" s="112">
        <f t="shared" si="235"/>
        <v>26554950</v>
      </c>
      <c r="AH731" s="74">
        <f t="shared" si="236"/>
        <v>1400010</v>
      </c>
      <c r="AI731" s="74">
        <f t="shared" si="237"/>
        <v>21347423.999999996</v>
      </c>
      <c r="AJ731" s="74">
        <f t="shared" si="238"/>
        <v>0</v>
      </c>
      <c r="AK731" s="74">
        <f t="shared" si="239"/>
        <v>4500000</v>
      </c>
      <c r="AL731" s="74">
        <f t="shared" si="240"/>
        <v>6000000</v>
      </c>
      <c r="AM731" s="74">
        <f t="shared" si="241"/>
        <v>4892117.9999999991</v>
      </c>
      <c r="AN731" s="74">
        <f t="shared" si="242"/>
        <v>5217666.2159999991</v>
      </c>
      <c r="AO731" s="74">
        <f t="shared" si="243"/>
        <v>0</v>
      </c>
      <c r="AP731" s="74">
        <f t="shared" si="244"/>
        <v>3000000</v>
      </c>
      <c r="AQ731" s="74">
        <v>0</v>
      </c>
      <c r="AR731" s="74">
        <v>0</v>
      </c>
      <c r="AS731" s="74">
        <v>0</v>
      </c>
      <c r="AT731" s="79">
        <v>0</v>
      </c>
      <c r="AU731" s="81">
        <f t="shared" si="245"/>
        <v>72912168.216000006</v>
      </c>
      <c r="AV731" s="112">
        <f t="shared" si="246"/>
        <v>54308316.440880008</v>
      </c>
      <c r="AW731" s="74">
        <f t="shared" si="252"/>
        <v>72912168.215999991</v>
      </c>
      <c r="AX731" s="74">
        <f t="shared" si="247"/>
        <v>5103851.7751199994</v>
      </c>
      <c r="AY731" s="75">
        <f t="shared" si="248"/>
        <v>1430831.644088001</v>
      </c>
      <c r="AZ731" s="74">
        <v>0</v>
      </c>
      <c r="BA731" s="74">
        <v>0</v>
      </c>
      <c r="BB731" s="74">
        <v>0</v>
      </c>
      <c r="BC731" s="79">
        <v>0</v>
      </c>
      <c r="BD731" s="79">
        <v>0</v>
      </c>
      <c r="BE731" s="79">
        <v>0</v>
      </c>
      <c r="BF731" s="77">
        <v>0</v>
      </c>
      <c r="BG731" s="344">
        <f t="shared" si="249"/>
        <v>6534683.4192080004</v>
      </c>
      <c r="BH731" s="187">
        <f t="shared" si="250"/>
        <v>66377484</v>
      </c>
      <c r="BJ731" s="50">
        <v>13530</v>
      </c>
      <c r="BK731" s="50" t="s">
        <v>4060</v>
      </c>
      <c r="BM731" s="50">
        <f t="shared" si="251"/>
        <v>0</v>
      </c>
    </row>
    <row r="732" spans="1:65" s="50" customFormat="1" ht="24" customHeight="1" x14ac:dyDescent="0.2">
      <c r="A732" s="181">
        <f t="shared" si="232"/>
        <v>2655495</v>
      </c>
      <c r="B732" s="296">
        <v>593</v>
      </c>
      <c r="C732" s="264">
        <v>390</v>
      </c>
      <c r="D732" s="297">
        <v>13531</v>
      </c>
      <c r="E732" s="241" t="s">
        <v>99</v>
      </c>
      <c r="F732" s="242" t="s">
        <v>2283</v>
      </c>
      <c r="G732" s="285" t="s">
        <v>137</v>
      </c>
      <c r="H732" s="272" t="s">
        <v>2235</v>
      </c>
      <c r="I732" s="427" t="s">
        <v>2284</v>
      </c>
      <c r="J732" s="64">
        <v>1988631701</v>
      </c>
      <c r="K732" s="64" t="s">
        <v>2285</v>
      </c>
      <c r="L732" s="64" t="s">
        <v>2235</v>
      </c>
      <c r="M732" s="290" t="s">
        <v>137</v>
      </c>
      <c r="N732" s="243" t="s">
        <v>2410</v>
      </c>
      <c r="O732" s="64"/>
      <c r="P732" s="89"/>
      <c r="Q732" s="243">
        <v>30</v>
      </c>
      <c r="R732" s="245">
        <v>120</v>
      </c>
      <c r="S732" s="245">
        <v>110</v>
      </c>
      <c r="T732" s="245">
        <v>29.33</v>
      </c>
      <c r="U732" s="89">
        <v>0</v>
      </c>
      <c r="V732" s="260">
        <v>14</v>
      </c>
      <c r="W732" s="98">
        <v>0</v>
      </c>
      <c r="X732" s="83">
        <v>0</v>
      </c>
      <c r="Y732" s="98">
        <v>2</v>
      </c>
      <c r="Z732" s="64">
        <v>1</v>
      </c>
      <c r="AA732" s="315">
        <v>885165</v>
      </c>
      <c r="AB732" s="315">
        <v>46667</v>
      </c>
      <c r="AC732" s="316">
        <f t="shared" si="233"/>
        <v>931832</v>
      </c>
      <c r="AD732" s="74">
        <v>4500000</v>
      </c>
      <c r="AE732" s="74">
        <v>6000000</v>
      </c>
      <c r="AF732" s="334">
        <f t="shared" si="234"/>
        <v>177895.19999999998</v>
      </c>
      <c r="AG732" s="112">
        <f t="shared" si="235"/>
        <v>26554950</v>
      </c>
      <c r="AH732" s="74">
        <f t="shared" si="236"/>
        <v>1400010</v>
      </c>
      <c r="AI732" s="74">
        <f t="shared" si="237"/>
        <v>21347423.999999996</v>
      </c>
      <c r="AJ732" s="74">
        <f t="shared" si="238"/>
        <v>2655495</v>
      </c>
      <c r="AK732" s="74">
        <f t="shared" si="239"/>
        <v>4500000</v>
      </c>
      <c r="AL732" s="74">
        <f t="shared" si="240"/>
        <v>6000000</v>
      </c>
      <c r="AM732" s="74">
        <f t="shared" si="241"/>
        <v>4892117.9999999991</v>
      </c>
      <c r="AN732" s="74">
        <f t="shared" si="242"/>
        <v>5217666.2159999991</v>
      </c>
      <c r="AO732" s="74">
        <f t="shared" si="243"/>
        <v>0</v>
      </c>
      <c r="AP732" s="74">
        <f t="shared" si="244"/>
        <v>2800000</v>
      </c>
      <c r="AQ732" s="74">
        <v>0</v>
      </c>
      <c r="AR732" s="74">
        <v>0</v>
      </c>
      <c r="AS732" s="74">
        <v>0</v>
      </c>
      <c r="AT732" s="79">
        <v>0</v>
      </c>
      <c r="AU732" s="81">
        <f t="shared" si="245"/>
        <v>75367663.216000006</v>
      </c>
      <c r="AV732" s="112">
        <f t="shared" si="246"/>
        <v>54322316.440880008</v>
      </c>
      <c r="AW732" s="74">
        <f t="shared" si="252"/>
        <v>72712168.215999991</v>
      </c>
      <c r="AX732" s="74">
        <f t="shared" si="247"/>
        <v>5089851.7751199994</v>
      </c>
      <c r="AY732" s="75">
        <f t="shared" si="248"/>
        <v>1432231.644088001</v>
      </c>
      <c r="AZ732" s="74">
        <v>0</v>
      </c>
      <c r="BA732" s="74">
        <v>0</v>
      </c>
      <c r="BB732" s="74">
        <v>0</v>
      </c>
      <c r="BC732" s="79">
        <v>0</v>
      </c>
      <c r="BD732" s="79">
        <v>0</v>
      </c>
      <c r="BE732" s="79">
        <v>0</v>
      </c>
      <c r="BF732" s="77">
        <v>0</v>
      </c>
      <c r="BG732" s="344">
        <f t="shared" si="249"/>
        <v>6522083.4192080004</v>
      </c>
      <c r="BH732" s="187">
        <f t="shared" si="250"/>
        <v>68845579</v>
      </c>
      <c r="BJ732" s="50">
        <v>13531</v>
      </c>
      <c r="BK732" s="50" t="s">
        <v>4061</v>
      </c>
      <c r="BM732" s="50">
        <f t="shared" si="251"/>
        <v>0</v>
      </c>
    </row>
    <row r="733" spans="1:65" s="50" customFormat="1" ht="24" customHeight="1" x14ac:dyDescent="0.2">
      <c r="A733" s="181">
        <f t="shared" si="232"/>
        <v>2655495</v>
      </c>
      <c r="B733" s="296">
        <v>607</v>
      </c>
      <c r="C733" s="264">
        <v>404</v>
      </c>
      <c r="D733" s="297">
        <v>13532</v>
      </c>
      <c r="E733" s="241" t="s">
        <v>352</v>
      </c>
      <c r="F733" s="242" t="s">
        <v>2286</v>
      </c>
      <c r="G733" s="285" t="s">
        <v>137</v>
      </c>
      <c r="H733" s="272" t="s">
        <v>2235</v>
      </c>
      <c r="I733" s="292" t="s">
        <v>2287</v>
      </c>
      <c r="J733" s="64">
        <v>1911876562</v>
      </c>
      <c r="K733" s="64" t="s">
        <v>2288</v>
      </c>
      <c r="L733" s="64" t="s">
        <v>2235</v>
      </c>
      <c r="M733" s="290" t="s">
        <v>137</v>
      </c>
      <c r="N733" s="243" t="s">
        <v>2410</v>
      </c>
      <c r="O733" s="64"/>
      <c r="P733" s="89"/>
      <c r="Q733" s="243">
        <v>30</v>
      </c>
      <c r="R733" s="245">
        <v>120</v>
      </c>
      <c r="S733" s="245">
        <v>110</v>
      </c>
      <c r="T733" s="245">
        <v>29.33</v>
      </c>
      <c r="U733" s="89">
        <v>0</v>
      </c>
      <c r="V733" s="260">
        <v>15</v>
      </c>
      <c r="W733" s="98">
        <v>0</v>
      </c>
      <c r="X733" s="83">
        <v>0</v>
      </c>
      <c r="Y733" s="98">
        <v>2</v>
      </c>
      <c r="Z733" s="64">
        <v>2</v>
      </c>
      <c r="AA733" s="315">
        <v>885165</v>
      </c>
      <c r="AB733" s="315">
        <v>46667</v>
      </c>
      <c r="AC733" s="316">
        <f t="shared" si="233"/>
        <v>931832</v>
      </c>
      <c r="AD733" s="74">
        <v>4500000</v>
      </c>
      <c r="AE733" s="74">
        <v>6000000</v>
      </c>
      <c r="AF733" s="334">
        <f t="shared" si="234"/>
        <v>177895.19999999998</v>
      </c>
      <c r="AG733" s="112">
        <f t="shared" si="235"/>
        <v>26554950</v>
      </c>
      <c r="AH733" s="74">
        <f t="shared" si="236"/>
        <v>1400010</v>
      </c>
      <c r="AI733" s="74">
        <f t="shared" si="237"/>
        <v>21347423.999999996</v>
      </c>
      <c r="AJ733" s="74">
        <f t="shared" si="238"/>
        <v>5310990</v>
      </c>
      <c r="AK733" s="74">
        <f t="shared" si="239"/>
        <v>4500000</v>
      </c>
      <c r="AL733" s="74">
        <f t="shared" si="240"/>
        <v>6000000</v>
      </c>
      <c r="AM733" s="74">
        <f t="shared" si="241"/>
        <v>4892117.9999999991</v>
      </c>
      <c r="AN733" s="74">
        <f t="shared" si="242"/>
        <v>5217666.2159999991</v>
      </c>
      <c r="AO733" s="74">
        <f t="shared" si="243"/>
        <v>0</v>
      </c>
      <c r="AP733" s="74">
        <f t="shared" si="244"/>
        <v>3000000</v>
      </c>
      <c r="AQ733" s="74">
        <v>0</v>
      </c>
      <c r="AR733" s="74">
        <v>0</v>
      </c>
      <c r="AS733" s="74">
        <v>0</v>
      </c>
      <c r="AT733" s="79">
        <v>0</v>
      </c>
      <c r="AU733" s="81">
        <f t="shared" si="245"/>
        <v>78223158.216000006</v>
      </c>
      <c r="AV733" s="112">
        <f t="shared" si="246"/>
        <v>54308316.440880008</v>
      </c>
      <c r="AW733" s="74">
        <f t="shared" si="252"/>
        <v>72912168.215999991</v>
      </c>
      <c r="AX733" s="74">
        <f t="shared" si="247"/>
        <v>5103851.7751199994</v>
      </c>
      <c r="AY733" s="75">
        <f t="shared" si="248"/>
        <v>1430831.644088001</v>
      </c>
      <c r="AZ733" s="74">
        <v>0</v>
      </c>
      <c r="BA733" s="74">
        <v>0</v>
      </c>
      <c r="BB733" s="74">
        <v>0</v>
      </c>
      <c r="BC733" s="79">
        <v>0</v>
      </c>
      <c r="BD733" s="79">
        <v>0</v>
      </c>
      <c r="BE733" s="79">
        <v>0</v>
      </c>
      <c r="BF733" s="77">
        <v>0</v>
      </c>
      <c r="BG733" s="344">
        <f t="shared" si="249"/>
        <v>6534683.4192080004</v>
      </c>
      <c r="BH733" s="187">
        <f t="shared" si="250"/>
        <v>71688474</v>
      </c>
      <c r="BJ733" s="50">
        <v>13532</v>
      </c>
      <c r="BK733" s="50" t="s">
        <v>4062</v>
      </c>
      <c r="BM733" s="50">
        <f t="shared" si="251"/>
        <v>0</v>
      </c>
    </row>
    <row r="734" spans="1:65" s="50" customFormat="1" ht="24" customHeight="1" x14ac:dyDescent="0.2">
      <c r="A734" s="181">
        <f t="shared" si="232"/>
        <v>2655495</v>
      </c>
      <c r="B734" s="296">
        <v>600</v>
      </c>
      <c r="C734" s="264">
        <v>397</v>
      </c>
      <c r="D734" s="297">
        <v>13533</v>
      </c>
      <c r="E734" s="241" t="s">
        <v>500</v>
      </c>
      <c r="F734" s="242" t="s">
        <v>2289</v>
      </c>
      <c r="G734" s="285" t="s">
        <v>137</v>
      </c>
      <c r="H734" s="272" t="s">
        <v>2235</v>
      </c>
      <c r="I734" s="292" t="s">
        <v>2290</v>
      </c>
      <c r="J734" s="64">
        <v>1753761344</v>
      </c>
      <c r="K734" s="64" t="s">
        <v>2291</v>
      </c>
      <c r="L734" s="64" t="s">
        <v>2235</v>
      </c>
      <c r="M734" s="290" t="s">
        <v>137</v>
      </c>
      <c r="N734" s="98"/>
      <c r="O734" s="64"/>
      <c r="P734" s="244" t="s">
        <v>2410</v>
      </c>
      <c r="Q734" s="243">
        <v>30</v>
      </c>
      <c r="R734" s="245">
        <v>120</v>
      </c>
      <c r="S734" s="245">
        <v>220</v>
      </c>
      <c r="T734" s="245">
        <v>29.33</v>
      </c>
      <c r="U734" s="244">
        <f>1+1+1+1</f>
        <v>4</v>
      </c>
      <c r="V734" s="261">
        <v>22</v>
      </c>
      <c r="W734" s="98">
        <v>0</v>
      </c>
      <c r="X734" s="83">
        <v>0</v>
      </c>
      <c r="Y734" s="98">
        <v>2</v>
      </c>
      <c r="Z734" s="64">
        <v>2</v>
      </c>
      <c r="AA734" s="315">
        <v>885165</v>
      </c>
      <c r="AB734" s="315">
        <v>46667</v>
      </c>
      <c r="AC734" s="316">
        <f t="shared" si="233"/>
        <v>931832</v>
      </c>
      <c r="AD734" s="74">
        <v>4500000</v>
      </c>
      <c r="AE734" s="74">
        <v>6000000</v>
      </c>
      <c r="AF734" s="334">
        <f t="shared" si="234"/>
        <v>177895.19999999998</v>
      </c>
      <c r="AG734" s="112">
        <f t="shared" si="235"/>
        <v>26554950</v>
      </c>
      <c r="AH734" s="74">
        <f t="shared" si="236"/>
        <v>1400010</v>
      </c>
      <c r="AI734" s="74">
        <f t="shared" si="237"/>
        <v>21347423.999999996</v>
      </c>
      <c r="AJ734" s="74">
        <f t="shared" si="238"/>
        <v>5310990</v>
      </c>
      <c r="AK734" s="74">
        <f t="shared" si="239"/>
        <v>4500000</v>
      </c>
      <c r="AL734" s="74">
        <f t="shared" si="240"/>
        <v>6000000</v>
      </c>
      <c r="AM734" s="74">
        <f t="shared" si="241"/>
        <v>9784235.9999999981</v>
      </c>
      <c r="AN734" s="74">
        <f t="shared" si="242"/>
        <v>5217666.2159999991</v>
      </c>
      <c r="AO734" s="74">
        <f t="shared" si="243"/>
        <v>3727328</v>
      </c>
      <c r="AP734" s="74">
        <f t="shared" si="244"/>
        <v>4400000</v>
      </c>
      <c r="AQ734" s="74">
        <v>0</v>
      </c>
      <c r="AR734" s="74">
        <v>0</v>
      </c>
      <c r="AS734" s="74">
        <v>0</v>
      </c>
      <c r="AT734" s="79">
        <v>0</v>
      </c>
      <c r="AU734" s="81">
        <f t="shared" si="245"/>
        <v>88242604.216000006</v>
      </c>
      <c r="AV734" s="112">
        <f t="shared" si="246"/>
        <v>58759986.18088001</v>
      </c>
      <c r="AW734" s="74">
        <f t="shared" si="252"/>
        <v>79204286.215999991</v>
      </c>
      <c r="AX734" s="74">
        <f t="shared" si="247"/>
        <v>5544300.0351200001</v>
      </c>
      <c r="AY734" s="75">
        <f t="shared" si="248"/>
        <v>1875998.6180880012</v>
      </c>
      <c r="AZ734" s="74">
        <v>0</v>
      </c>
      <c r="BA734" s="74">
        <v>0</v>
      </c>
      <c r="BB734" s="74">
        <v>0</v>
      </c>
      <c r="BC734" s="79">
        <v>0</v>
      </c>
      <c r="BD734" s="79">
        <v>0</v>
      </c>
      <c r="BE734" s="79">
        <v>0</v>
      </c>
      <c r="BF734" s="77">
        <v>0</v>
      </c>
      <c r="BG734" s="344">
        <f t="shared" si="249"/>
        <v>7420298.6532080015</v>
      </c>
      <c r="BH734" s="187">
        <f t="shared" si="250"/>
        <v>80822305</v>
      </c>
      <c r="BJ734" s="50">
        <v>13533</v>
      </c>
      <c r="BK734" s="50" t="s">
        <v>4063</v>
      </c>
      <c r="BM734" s="50">
        <f t="shared" si="251"/>
        <v>0</v>
      </c>
    </row>
    <row r="735" spans="1:65" s="50" customFormat="1" ht="24" customHeight="1" x14ac:dyDescent="0.2">
      <c r="A735" s="181">
        <f t="shared" si="232"/>
        <v>2655495</v>
      </c>
      <c r="B735" s="296">
        <v>601</v>
      </c>
      <c r="C735" s="264">
        <v>398</v>
      </c>
      <c r="D735" s="297">
        <v>13534</v>
      </c>
      <c r="E735" s="241" t="s">
        <v>2292</v>
      </c>
      <c r="F735" s="242" t="s">
        <v>2293</v>
      </c>
      <c r="G735" s="285" t="s">
        <v>137</v>
      </c>
      <c r="H735" s="272" t="s">
        <v>2235</v>
      </c>
      <c r="I735" s="292" t="s">
        <v>2294</v>
      </c>
      <c r="J735" s="64">
        <v>1827925711</v>
      </c>
      <c r="K735" s="64" t="s">
        <v>2295</v>
      </c>
      <c r="L735" s="64" t="s">
        <v>2235</v>
      </c>
      <c r="M735" s="290" t="s">
        <v>137</v>
      </c>
      <c r="N735" s="98"/>
      <c r="O735" s="64"/>
      <c r="P735" s="244" t="s">
        <v>2410</v>
      </c>
      <c r="Q735" s="243">
        <v>30</v>
      </c>
      <c r="R735" s="245">
        <v>120</v>
      </c>
      <c r="S735" s="245">
        <v>220</v>
      </c>
      <c r="T735" s="245">
        <v>29.33</v>
      </c>
      <c r="U735" s="89">
        <v>0</v>
      </c>
      <c r="V735" s="260">
        <v>15</v>
      </c>
      <c r="W735" s="98">
        <v>0</v>
      </c>
      <c r="X735" s="83">
        <v>0</v>
      </c>
      <c r="Y735" s="98">
        <v>2</v>
      </c>
      <c r="Z735" s="64">
        <v>1</v>
      </c>
      <c r="AA735" s="315">
        <v>885165</v>
      </c>
      <c r="AB735" s="315">
        <v>46667</v>
      </c>
      <c r="AC735" s="316">
        <f t="shared" si="233"/>
        <v>931832</v>
      </c>
      <c r="AD735" s="74">
        <v>4500000</v>
      </c>
      <c r="AE735" s="74">
        <v>6000000</v>
      </c>
      <c r="AF735" s="334">
        <f t="shared" si="234"/>
        <v>177895.19999999998</v>
      </c>
      <c r="AG735" s="112">
        <f t="shared" si="235"/>
        <v>26554950</v>
      </c>
      <c r="AH735" s="74">
        <f t="shared" si="236"/>
        <v>1400010</v>
      </c>
      <c r="AI735" s="74">
        <f t="shared" si="237"/>
        <v>21347423.999999996</v>
      </c>
      <c r="AJ735" s="74">
        <f t="shared" si="238"/>
        <v>2655495</v>
      </c>
      <c r="AK735" s="74">
        <f t="shared" si="239"/>
        <v>4500000</v>
      </c>
      <c r="AL735" s="74">
        <f t="shared" si="240"/>
        <v>6000000</v>
      </c>
      <c r="AM735" s="74">
        <f t="shared" si="241"/>
        <v>9784235.9999999981</v>
      </c>
      <c r="AN735" s="74">
        <f t="shared" si="242"/>
        <v>5217666.2159999991</v>
      </c>
      <c r="AO735" s="74">
        <f t="shared" si="243"/>
        <v>0</v>
      </c>
      <c r="AP735" s="74">
        <f t="shared" si="244"/>
        <v>3000000</v>
      </c>
      <c r="AQ735" s="74">
        <v>0</v>
      </c>
      <c r="AR735" s="74">
        <v>0</v>
      </c>
      <c r="AS735" s="74">
        <v>0</v>
      </c>
      <c r="AT735" s="79">
        <v>0</v>
      </c>
      <c r="AU735" s="81">
        <f t="shared" si="245"/>
        <v>80459781.216000006</v>
      </c>
      <c r="AV735" s="112">
        <f t="shared" si="246"/>
        <v>58857986.18088001</v>
      </c>
      <c r="AW735" s="74">
        <f t="shared" si="252"/>
        <v>77804286.215999991</v>
      </c>
      <c r="AX735" s="74">
        <f t="shared" si="247"/>
        <v>5446300.0351200001</v>
      </c>
      <c r="AY735" s="75">
        <f t="shared" si="248"/>
        <v>1885798.6180880012</v>
      </c>
      <c r="AZ735" s="74">
        <v>0</v>
      </c>
      <c r="BA735" s="74">
        <v>0</v>
      </c>
      <c r="BB735" s="74">
        <v>0</v>
      </c>
      <c r="BC735" s="79">
        <v>0</v>
      </c>
      <c r="BD735" s="79">
        <v>0</v>
      </c>
      <c r="BE735" s="79">
        <v>0</v>
      </c>
      <c r="BF735" s="77">
        <v>0</v>
      </c>
      <c r="BG735" s="344">
        <f t="shared" si="249"/>
        <v>7332098.6532080015</v>
      </c>
      <c r="BH735" s="187">
        <f t="shared" si="250"/>
        <v>73127682</v>
      </c>
      <c r="BJ735" s="50">
        <v>13534</v>
      </c>
      <c r="BK735" s="50" t="s">
        <v>4064</v>
      </c>
      <c r="BM735" s="50">
        <f t="shared" si="251"/>
        <v>0</v>
      </c>
    </row>
    <row r="736" spans="1:65" s="50" customFormat="1" ht="24" customHeight="1" x14ac:dyDescent="0.2">
      <c r="A736" s="181">
        <f t="shared" si="232"/>
        <v>2655495</v>
      </c>
      <c r="B736" s="296">
        <v>134</v>
      </c>
      <c r="C736" s="264">
        <v>143</v>
      </c>
      <c r="D736" s="297">
        <v>13535</v>
      </c>
      <c r="E736" s="251" t="s">
        <v>1533</v>
      </c>
      <c r="F736" s="252" t="s">
        <v>2296</v>
      </c>
      <c r="G736" s="251" t="s">
        <v>87</v>
      </c>
      <c r="H736" s="272" t="s">
        <v>2235</v>
      </c>
      <c r="I736" s="292" t="s">
        <v>2297</v>
      </c>
      <c r="J736" s="64">
        <v>4810111954</v>
      </c>
      <c r="K736" s="64" t="s">
        <v>2298</v>
      </c>
      <c r="L736" s="64" t="s">
        <v>2235</v>
      </c>
      <c r="M736" s="290" t="s">
        <v>2380</v>
      </c>
      <c r="N736" s="98"/>
      <c r="O736" s="64"/>
      <c r="P736" s="89"/>
      <c r="Q736" s="253">
        <v>30</v>
      </c>
      <c r="R736" s="254">
        <v>87</v>
      </c>
      <c r="S736" s="64">
        <v>0</v>
      </c>
      <c r="T736" s="64">
        <v>0</v>
      </c>
      <c r="U736" s="89">
        <v>0</v>
      </c>
      <c r="V736" s="258">
        <v>20</v>
      </c>
      <c r="W736" s="98">
        <v>0</v>
      </c>
      <c r="X736" s="83">
        <v>0</v>
      </c>
      <c r="Y736" s="98">
        <v>0</v>
      </c>
      <c r="Z736" s="64">
        <v>0</v>
      </c>
      <c r="AA736" s="323">
        <v>1477052</v>
      </c>
      <c r="AB736" s="323">
        <v>46667</v>
      </c>
      <c r="AC736" s="324">
        <f t="shared" si="233"/>
        <v>1523719</v>
      </c>
      <c r="AD736" s="74">
        <v>4500000</v>
      </c>
      <c r="AE736" s="74">
        <v>6000000</v>
      </c>
      <c r="AF736" s="334">
        <f t="shared" si="234"/>
        <v>290891.80909090908</v>
      </c>
      <c r="AG736" s="112">
        <f t="shared" si="235"/>
        <v>44311560</v>
      </c>
      <c r="AH736" s="74">
        <f t="shared" si="236"/>
        <v>1400010</v>
      </c>
      <c r="AI736" s="74">
        <f t="shared" si="237"/>
        <v>25307587.390909091</v>
      </c>
      <c r="AJ736" s="74">
        <f t="shared" si="238"/>
        <v>0</v>
      </c>
      <c r="AK736" s="74">
        <f t="shared" si="239"/>
        <v>4500000</v>
      </c>
      <c r="AL736" s="74">
        <f t="shared" si="240"/>
        <v>6000000</v>
      </c>
      <c r="AM736" s="74">
        <f t="shared" si="241"/>
        <v>0</v>
      </c>
      <c r="AN736" s="74">
        <f t="shared" si="242"/>
        <v>0</v>
      </c>
      <c r="AO736" s="74">
        <f t="shared" si="243"/>
        <v>0</v>
      </c>
      <c r="AP736" s="74">
        <f t="shared" si="244"/>
        <v>4000000</v>
      </c>
      <c r="AQ736" s="74">
        <v>0</v>
      </c>
      <c r="AR736" s="74">
        <v>0</v>
      </c>
      <c r="AS736" s="74">
        <v>0</v>
      </c>
      <c r="AT736" s="79">
        <v>0</v>
      </c>
      <c r="AU736" s="81">
        <f t="shared" si="245"/>
        <v>85519157.390909091</v>
      </c>
      <c r="AV736" s="112">
        <f t="shared" si="246"/>
        <v>65032816.373545453</v>
      </c>
      <c r="AW736" s="74">
        <f t="shared" si="252"/>
        <v>85519157.390909091</v>
      </c>
      <c r="AX736" s="74">
        <f t="shared" si="247"/>
        <v>5986341.0173636368</v>
      </c>
      <c r="AY736" s="75">
        <f t="shared" si="248"/>
        <v>2503281.6373545453</v>
      </c>
      <c r="AZ736" s="74">
        <v>0</v>
      </c>
      <c r="BA736" s="74">
        <v>0</v>
      </c>
      <c r="BB736" s="74">
        <v>0</v>
      </c>
      <c r="BC736" s="79">
        <v>0</v>
      </c>
      <c r="BD736" s="79">
        <v>0</v>
      </c>
      <c r="BE736" s="79">
        <v>0</v>
      </c>
      <c r="BF736" s="77">
        <v>0</v>
      </c>
      <c r="BG736" s="344">
        <f t="shared" si="249"/>
        <v>8489622.654718183</v>
      </c>
      <c r="BH736" s="187">
        <f t="shared" si="250"/>
        <v>77029534</v>
      </c>
      <c r="BJ736" s="50">
        <v>13535</v>
      </c>
      <c r="BK736" s="50" t="s">
        <v>4065</v>
      </c>
      <c r="BM736" s="50">
        <f t="shared" si="251"/>
        <v>0</v>
      </c>
    </row>
    <row r="737" spans="1:65" s="50" customFormat="1" ht="24" customHeight="1" x14ac:dyDescent="0.2">
      <c r="A737" s="181">
        <f t="shared" si="232"/>
        <v>2655495</v>
      </c>
      <c r="B737" s="296">
        <v>613</v>
      </c>
      <c r="C737" s="264">
        <v>410</v>
      </c>
      <c r="D737" s="297">
        <v>13536</v>
      </c>
      <c r="E737" s="241" t="s">
        <v>135</v>
      </c>
      <c r="F737" s="242" t="s">
        <v>2299</v>
      </c>
      <c r="G737" s="285" t="s">
        <v>137</v>
      </c>
      <c r="H737" s="272" t="s">
        <v>2235</v>
      </c>
      <c r="I737" s="292" t="s">
        <v>2300</v>
      </c>
      <c r="J737" s="64">
        <v>4232063625</v>
      </c>
      <c r="K737" s="64" t="s">
        <v>2301</v>
      </c>
      <c r="L737" s="64" t="s">
        <v>2235</v>
      </c>
      <c r="M737" s="290" t="s">
        <v>137</v>
      </c>
      <c r="N737" s="98"/>
      <c r="O737" s="64"/>
      <c r="P737" s="244" t="s">
        <v>2410</v>
      </c>
      <c r="Q737" s="243">
        <v>30</v>
      </c>
      <c r="R737" s="245">
        <v>120</v>
      </c>
      <c r="S737" s="245">
        <v>220</v>
      </c>
      <c r="T737" s="245">
        <v>29.33</v>
      </c>
      <c r="U737" s="89">
        <v>0</v>
      </c>
      <c r="V737" s="260">
        <v>15</v>
      </c>
      <c r="W737" s="98">
        <v>0</v>
      </c>
      <c r="X737" s="83">
        <v>0</v>
      </c>
      <c r="Y737" s="98">
        <v>0</v>
      </c>
      <c r="Z737" s="64">
        <v>0</v>
      </c>
      <c r="AA737" s="315">
        <v>885165</v>
      </c>
      <c r="AB737" s="315">
        <v>46667</v>
      </c>
      <c r="AC737" s="316">
        <f t="shared" si="233"/>
        <v>931832</v>
      </c>
      <c r="AD737" s="74">
        <v>4500000</v>
      </c>
      <c r="AE737" s="74">
        <v>6000000</v>
      </c>
      <c r="AF737" s="334">
        <f t="shared" si="234"/>
        <v>177895.19999999998</v>
      </c>
      <c r="AG737" s="112">
        <f t="shared" si="235"/>
        <v>26554950</v>
      </c>
      <c r="AH737" s="74">
        <f t="shared" si="236"/>
        <v>1400010</v>
      </c>
      <c r="AI737" s="74">
        <f t="shared" si="237"/>
        <v>21347423.999999996</v>
      </c>
      <c r="AJ737" s="74">
        <f t="shared" si="238"/>
        <v>0</v>
      </c>
      <c r="AK737" s="74">
        <f t="shared" si="239"/>
        <v>4500000</v>
      </c>
      <c r="AL737" s="74">
        <f t="shared" si="240"/>
        <v>6000000</v>
      </c>
      <c r="AM737" s="74">
        <f t="shared" si="241"/>
        <v>9784235.9999999981</v>
      </c>
      <c r="AN737" s="74">
        <f t="shared" si="242"/>
        <v>5217666.2159999991</v>
      </c>
      <c r="AO737" s="74">
        <f t="shared" si="243"/>
        <v>0</v>
      </c>
      <c r="AP737" s="74">
        <f t="shared" si="244"/>
        <v>3000000</v>
      </c>
      <c r="AQ737" s="74">
        <v>0</v>
      </c>
      <c r="AR737" s="74">
        <v>0</v>
      </c>
      <c r="AS737" s="74">
        <v>0</v>
      </c>
      <c r="AT737" s="79">
        <v>0</v>
      </c>
      <c r="AU737" s="81">
        <f t="shared" si="245"/>
        <v>77804286.216000006</v>
      </c>
      <c r="AV737" s="112">
        <f t="shared" si="246"/>
        <v>58857986.18088001</v>
      </c>
      <c r="AW737" s="74">
        <f t="shared" si="252"/>
        <v>77804286.215999991</v>
      </c>
      <c r="AX737" s="74">
        <f t="shared" si="247"/>
        <v>5446300.0351200001</v>
      </c>
      <c r="AY737" s="75">
        <f t="shared" si="248"/>
        <v>1885798.6180880012</v>
      </c>
      <c r="AZ737" s="74">
        <v>0</v>
      </c>
      <c r="BA737" s="74">
        <v>0</v>
      </c>
      <c r="BB737" s="74">
        <v>0</v>
      </c>
      <c r="BC737" s="79">
        <v>0</v>
      </c>
      <c r="BD737" s="79">
        <v>0</v>
      </c>
      <c r="BE737" s="79">
        <v>0</v>
      </c>
      <c r="BF737" s="77">
        <v>0</v>
      </c>
      <c r="BG737" s="344">
        <f t="shared" si="249"/>
        <v>7332098.6532080015</v>
      </c>
      <c r="BH737" s="187">
        <f t="shared" si="250"/>
        <v>70472187</v>
      </c>
      <c r="BJ737" s="50">
        <v>13536</v>
      </c>
      <c r="BK737" s="50" t="s">
        <v>4066</v>
      </c>
      <c r="BM737" s="50">
        <f t="shared" si="251"/>
        <v>0</v>
      </c>
    </row>
    <row r="738" spans="1:65" s="50" customFormat="1" ht="24" customHeight="1" x14ac:dyDescent="0.2">
      <c r="A738" s="181">
        <f t="shared" si="232"/>
        <v>2655495</v>
      </c>
      <c r="B738" s="296">
        <v>602</v>
      </c>
      <c r="C738" s="264">
        <v>399</v>
      </c>
      <c r="D738" s="297">
        <v>13537</v>
      </c>
      <c r="E738" s="241" t="s">
        <v>435</v>
      </c>
      <c r="F738" s="242" t="s">
        <v>2302</v>
      </c>
      <c r="G738" s="285" t="s">
        <v>137</v>
      </c>
      <c r="H738" s="272" t="s">
        <v>2235</v>
      </c>
      <c r="I738" s="292" t="s">
        <v>2303</v>
      </c>
      <c r="J738" s="64">
        <v>4260034049</v>
      </c>
      <c r="K738" s="64" t="s">
        <v>2304</v>
      </c>
      <c r="L738" s="64" t="s">
        <v>2235</v>
      </c>
      <c r="M738" s="290" t="s">
        <v>137</v>
      </c>
      <c r="N738" s="243" t="s">
        <v>2410</v>
      </c>
      <c r="O738" s="64"/>
      <c r="P738" s="89"/>
      <c r="Q738" s="243">
        <v>30</v>
      </c>
      <c r="R738" s="245">
        <v>120</v>
      </c>
      <c r="S738" s="245">
        <v>110</v>
      </c>
      <c r="T738" s="245">
        <v>29.33</v>
      </c>
      <c r="U738" s="89">
        <v>0</v>
      </c>
      <c r="V738" s="260">
        <v>15</v>
      </c>
      <c r="W738" s="98">
        <v>0</v>
      </c>
      <c r="X738" s="83">
        <v>0</v>
      </c>
      <c r="Y738" s="98">
        <v>1</v>
      </c>
      <c r="Z738" s="64">
        <v>1</v>
      </c>
      <c r="AA738" s="315">
        <v>885165</v>
      </c>
      <c r="AB738" s="315">
        <v>46667</v>
      </c>
      <c r="AC738" s="316">
        <f t="shared" si="233"/>
        <v>931832</v>
      </c>
      <c r="AD738" s="74">
        <v>4500000</v>
      </c>
      <c r="AE738" s="74">
        <v>6000000</v>
      </c>
      <c r="AF738" s="334">
        <f t="shared" si="234"/>
        <v>177895.19999999998</v>
      </c>
      <c r="AG738" s="112">
        <f t="shared" si="235"/>
        <v>26554950</v>
      </c>
      <c r="AH738" s="74">
        <f t="shared" si="236"/>
        <v>1400010</v>
      </c>
      <c r="AI738" s="74">
        <f t="shared" si="237"/>
        <v>21347423.999999996</v>
      </c>
      <c r="AJ738" s="74">
        <f t="shared" si="238"/>
        <v>2655495</v>
      </c>
      <c r="AK738" s="74">
        <f t="shared" si="239"/>
        <v>4500000</v>
      </c>
      <c r="AL738" s="74">
        <f t="shared" si="240"/>
        <v>6000000</v>
      </c>
      <c r="AM738" s="74">
        <f t="shared" si="241"/>
        <v>4892117.9999999991</v>
      </c>
      <c r="AN738" s="74">
        <f t="shared" si="242"/>
        <v>5217666.2159999991</v>
      </c>
      <c r="AO738" s="74">
        <f t="shared" si="243"/>
        <v>0</v>
      </c>
      <c r="AP738" s="74">
        <f t="shared" si="244"/>
        <v>3000000</v>
      </c>
      <c r="AQ738" s="74">
        <v>0</v>
      </c>
      <c r="AR738" s="74">
        <v>0</v>
      </c>
      <c r="AS738" s="74">
        <v>0</v>
      </c>
      <c r="AT738" s="79">
        <v>0</v>
      </c>
      <c r="AU738" s="81">
        <f t="shared" si="245"/>
        <v>75567663.216000006</v>
      </c>
      <c r="AV738" s="112">
        <f t="shared" si="246"/>
        <v>54308316.440880008</v>
      </c>
      <c r="AW738" s="74">
        <f t="shared" si="252"/>
        <v>72912168.215999991</v>
      </c>
      <c r="AX738" s="74">
        <f t="shared" si="247"/>
        <v>5103851.7751199994</v>
      </c>
      <c r="AY738" s="75">
        <f t="shared" si="248"/>
        <v>1430831.644088001</v>
      </c>
      <c r="AZ738" s="74">
        <v>0</v>
      </c>
      <c r="BA738" s="74">
        <v>0</v>
      </c>
      <c r="BB738" s="74">
        <v>0</v>
      </c>
      <c r="BC738" s="79">
        <v>0</v>
      </c>
      <c r="BD738" s="79">
        <v>0</v>
      </c>
      <c r="BE738" s="79">
        <v>0</v>
      </c>
      <c r="BF738" s="77">
        <v>0</v>
      </c>
      <c r="BG738" s="344">
        <f t="shared" si="249"/>
        <v>6534683.4192080004</v>
      </c>
      <c r="BH738" s="187">
        <f t="shared" si="250"/>
        <v>69032979</v>
      </c>
      <c r="BJ738" s="50">
        <v>13537</v>
      </c>
      <c r="BK738" s="50" t="s">
        <v>4067</v>
      </c>
      <c r="BM738" s="50">
        <f t="shared" si="251"/>
        <v>0</v>
      </c>
    </row>
    <row r="739" spans="1:65" s="50" customFormat="1" ht="24" customHeight="1" x14ac:dyDescent="0.2">
      <c r="A739" s="181">
        <f t="shared" si="232"/>
        <v>2655495</v>
      </c>
      <c r="B739" s="296">
        <v>608</v>
      </c>
      <c r="C739" s="264">
        <v>405</v>
      </c>
      <c r="D739" s="297">
        <v>13538</v>
      </c>
      <c r="E739" s="241" t="s">
        <v>1387</v>
      </c>
      <c r="F739" s="242" t="s">
        <v>2305</v>
      </c>
      <c r="G739" s="285" t="s">
        <v>137</v>
      </c>
      <c r="H739" s="272" t="s">
        <v>2235</v>
      </c>
      <c r="I739" s="427" t="s">
        <v>2306</v>
      </c>
      <c r="J739" s="64">
        <v>1829788590</v>
      </c>
      <c r="K739" s="64" t="s">
        <v>2307</v>
      </c>
      <c r="L739" s="64" t="s">
        <v>2235</v>
      </c>
      <c r="M739" s="290" t="s">
        <v>137</v>
      </c>
      <c r="N739" s="98"/>
      <c r="O739" s="64"/>
      <c r="P739" s="244" t="s">
        <v>2410</v>
      </c>
      <c r="Q739" s="243">
        <v>30</v>
      </c>
      <c r="R739" s="245">
        <v>120</v>
      </c>
      <c r="S739" s="245">
        <v>220</v>
      </c>
      <c r="T739" s="245">
        <v>29.33</v>
      </c>
      <c r="U739" s="89">
        <v>0</v>
      </c>
      <c r="V739" s="260">
        <v>15</v>
      </c>
      <c r="W739" s="98">
        <v>0</v>
      </c>
      <c r="X739" s="83">
        <v>0</v>
      </c>
      <c r="Y739" s="98">
        <v>3</v>
      </c>
      <c r="Z739" s="64">
        <v>3</v>
      </c>
      <c r="AA739" s="315">
        <v>885165</v>
      </c>
      <c r="AB739" s="315">
        <v>46667</v>
      </c>
      <c r="AC739" s="316">
        <f t="shared" si="233"/>
        <v>931832</v>
      </c>
      <c r="AD739" s="74">
        <v>4500000</v>
      </c>
      <c r="AE739" s="74">
        <v>6000000</v>
      </c>
      <c r="AF739" s="334">
        <f t="shared" si="234"/>
        <v>177895.19999999998</v>
      </c>
      <c r="AG739" s="112">
        <f t="shared" si="235"/>
        <v>26554950</v>
      </c>
      <c r="AH739" s="74">
        <f t="shared" si="236"/>
        <v>1400010</v>
      </c>
      <c r="AI739" s="74">
        <f t="shared" si="237"/>
        <v>21347423.999999996</v>
      </c>
      <c r="AJ739" s="74">
        <f t="shared" si="238"/>
        <v>7966485</v>
      </c>
      <c r="AK739" s="74">
        <f t="shared" si="239"/>
        <v>4500000</v>
      </c>
      <c r="AL739" s="74">
        <f t="shared" si="240"/>
        <v>6000000</v>
      </c>
      <c r="AM739" s="74">
        <f t="shared" si="241"/>
        <v>9784235.9999999981</v>
      </c>
      <c r="AN739" s="74">
        <f t="shared" si="242"/>
        <v>5217666.2159999991</v>
      </c>
      <c r="AO739" s="74">
        <f t="shared" si="243"/>
        <v>0</v>
      </c>
      <c r="AP739" s="74">
        <f t="shared" si="244"/>
        <v>3000000</v>
      </c>
      <c r="AQ739" s="74">
        <v>0</v>
      </c>
      <c r="AR739" s="74">
        <v>0</v>
      </c>
      <c r="AS739" s="74">
        <v>0</v>
      </c>
      <c r="AT739" s="79">
        <v>0</v>
      </c>
      <c r="AU739" s="81">
        <f t="shared" si="245"/>
        <v>85770771.216000006</v>
      </c>
      <c r="AV739" s="112">
        <f t="shared" si="246"/>
        <v>58857986.18088001</v>
      </c>
      <c r="AW739" s="74">
        <f t="shared" si="252"/>
        <v>77804286.215999991</v>
      </c>
      <c r="AX739" s="74">
        <f t="shared" si="247"/>
        <v>5446300.0351200001</v>
      </c>
      <c r="AY739" s="75">
        <f t="shared" si="248"/>
        <v>1885798.6180880012</v>
      </c>
      <c r="AZ739" s="74">
        <v>0</v>
      </c>
      <c r="BA739" s="74">
        <v>0</v>
      </c>
      <c r="BB739" s="74">
        <v>0</v>
      </c>
      <c r="BC739" s="79">
        <v>0</v>
      </c>
      <c r="BD739" s="79">
        <v>0</v>
      </c>
      <c r="BE739" s="79">
        <v>0</v>
      </c>
      <c r="BF739" s="77">
        <v>0</v>
      </c>
      <c r="BG739" s="344">
        <f t="shared" si="249"/>
        <v>7332098.6532080015</v>
      </c>
      <c r="BH739" s="187">
        <f t="shared" si="250"/>
        <v>78438672</v>
      </c>
      <c r="BJ739" s="50">
        <v>13538</v>
      </c>
      <c r="BK739" s="50" t="s">
        <v>4068</v>
      </c>
      <c r="BM739" s="50">
        <f t="shared" si="251"/>
        <v>0</v>
      </c>
    </row>
    <row r="740" spans="1:65" s="50" customFormat="1" ht="24" customHeight="1" x14ac:dyDescent="0.4">
      <c r="A740" s="181">
        <f t="shared" si="232"/>
        <v>2655495</v>
      </c>
      <c r="B740" s="296">
        <v>130</v>
      </c>
      <c r="C740" s="264">
        <v>139</v>
      </c>
      <c r="D740" s="297">
        <v>13539</v>
      </c>
      <c r="E740" s="251" t="s">
        <v>85</v>
      </c>
      <c r="F740" s="252" t="s">
        <v>2308</v>
      </c>
      <c r="G740" s="251" t="s">
        <v>87</v>
      </c>
      <c r="H740" s="272" t="s">
        <v>2235</v>
      </c>
      <c r="I740" s="292" t="s">
        <v>2309</v>
      </c>
      <c r="J740" s="68">
        <v>1757165177</v>
      </c>
      <c r="K740" s="64" t="s">
        <v>2310</v>
      </c>
      <c r="L740" s="64" t="s">
        <v>2235</v>
      </c>
      <c r="M740" s="290" t="s">
        <v>2383</v>
      </c>
      <c r="N740" s="98"/>
      <c r="O740" s="64"/>
      <c r="P740" s="89"/>
      <c r="Q740" s="253">
        <v>30</v>
      </c>
      <c r="R740" s="254">
        <v>15</v>
      </c>
      <c r="S740" s="64">
        <v>0</v>
      </c>
      <c r="T740" s="64">
        <v>0</v>
      </c>
      <c r="U740" s="89">
        <v>0</v>
      </c>
      <c r="V740" s="258">
        <v>8</v>
      </c>
      <c r="W740" s="98">
        <v>0</v>
      </c>
      <c r="X740" s="83">
        <v>0</v>
      </c>
      <c r="Y740" s="98">
        <v>0</v>
      </c>
      <c r="Z740" s="64">
        <v>0</v>
      </c>
      <c r="AA740" s="323">
        <v>1642901</v>
      </c>
      <c r="AB740" s="323">
        <v>0</v>
      </c>
      <c r="AC740" s="324">
        <f t="shared" si="233"/>
        <v>1642901</v>
      </c>
      <c r="AD740" s="74">
        <v>4500000</v>
      </c>
      <c r="AE740" s="74">
        <v>6000000</v>
      </c>
      <c r="AF740" s="334">
        <f t="shared" si="234"/>
        <v>313644.73636363639</v>
      </c>
      <c r="AG740" s="112">
        <f t="shared" si="235"/>
        <v>49287030</v>
      </c>
      <c r="AH740" s="74">
        <f t="shared" si="236"/>
        <v>0</v>
      </c>
      <c r="AI740" s="74">
        <f t="shared" si="237"/>
        <v>4704671.0454545459</v>
      </c>
      <c r="AJ740" s="74">
        <f t="shared" si="238"/>
        <v>0</v>
      </c>
      <c r="AK740" s="74">
        <f t="shared" si="239"/>
        <v>4500000</v>
      </c>
      <c r="AL740" s="74">
        <f t="shared" si="240"/>
        <v>6000000</v>
      </c>
      <c r="AM740" s="74">
        <f t="shared" si="241"/>
        <v>0</v>
      </c>
      <c r="AN740" s="74">
        <f t="shared" si="242"/>
        <v>0</v>
      </c>
      <c r="AO740" s="74">
        <f t="shared" si="243"/>
        <v>0</v>
      </c>
      <c r="AP740" s="74">
        <f t="shared" si="244"/>
        <v>1600000</v>
      </c>
      <c r="AQ740" s="74">
        <v>0</v>
      </c>
      <c r="AR740" s="74">
        <v>0</v>
      </c>
      <c r="AS740" s="74">
        <v>0</v>
      </c>
      <c r="AT740" s="79">
        <v>0</v>
      </c>
      <c r="AU740" s="81">
        <f t="shared" si="245"/>
        <v>66091701.045454547</v>
      </c>
      <c r="AV740" s="112">
        <f t="shared" si="246"/>
        <v>49365281.972272724</v>
      </c>
      <c r="AW740" s="74">
        <f t="shared" si="252"/>
        <v>66091701.045454547</v>
      </c>
      <c r="AX740" s="74">
        <f t="shared" si="247"/>
        <v>4626419.0731818192</v>
      </c>
      <c r="AY740" s="75">
        <f t="shared" si="248"/>
        <v>936528.19722727244</v>
      </c>
      <c r="AZ740" s="74">
        <v>0</v>
      </c>
      <c r="BA740" s="74">
        <v>0</v>
      </c>
      <c r="BB740" s="74">
        <v>0</v>
      </c>
      <c r="BC740" s="79">
        <v>0</v>
      </c>
      <c r="BD740" s="79">
        <v>0</v>
      </c>
      <c r="BE740" s="79">
        <v>0</v>
      </c>
      <c r="BF740" s="77">
        <v>0</v>
      </c>
      <c r="BG740" s="344">
        <f t="shared" si="249"/>
        <v>5562947.2704090914</v>
      </c>
      <c r="BH740" s="187">
        <f t="shared" si="250"/>
        <v>60528753</v>
      </c>
      <c r="BJ740" s="50">
        <v>13539</v>
      </c>
      <c r="BK740" s="50" t="s">
        <v>4069</v>
      </c>
      <c r="BM740" s="50">
        <f t="shared" si="251"/>
        <v>0</v>
      </c>
    </row>
    <row r="741" spans="1:65" s="50" customFormat="1" ht="24" customHeight="1" x14ac:dyDescent="0.2">
      <c r="A741" s="181">
        <f t="shared" si="232"/>
        <v>2655495</v>
      </c>
      <c r="B741" s="296">
        <v>612</v>
      </c>
      <c r="C741" s="264">
        <v>409</v>
      </c>
      <c r="D741" s="297">
        <v>13540</v>
      </c>
      <c r="E741" s="241" t="s">
        <v>2311</v>
      </c>
      <c r="F741" s="242" t="s">
        <v>2312</v>
      </c>
      <c r="G741" s="285" t="s">
        <v>137</v>
      </c>
      <c r="H741" s="272" t="s">
        <v>2235</v>
      </c>
      <c r="I741" s="292" t="s">
        <v>2313</v>
      </c>
      <c r="J741" s="64">
        <v>1819875504</v>
      </c>
      <c r="K741" s="64" t="s">
        <v>2314</v>
      </c>
      <c r="L741" s="64" t="s">
        <v>2235</v>
      </c>
      <c r="M741" s="290" t="s">
        <v>137</v>
      </c>
      <c r="N741" s="243" t="s">
        <v>2410</v>
      </c>
      <c r="O741" s="64"/>
      <c r="P741" s="89"/>
      <c r="Q741" s="243">
        <v>30</v>
      </c>
      <c r="R741" s="245">
        <v>120</v>
      </c>
      <c r="S741" s="245">
        <v>110</v>
      </c>
      <c r="T741" s="245">
        <v>29.33</v>
      </c>
      <c r="U741" s="89">
        <v>0</v>
      </c>
      <c r="V741" s="260">
        <v>15</v>
      </c>
      <c r="W741" s="98">
        <v>0</v>
      </c>
      <c r="X741" s="83">
        <v>0</v>
      </c>
      <c r="Y741" s="98">
        <v>3</v>
      </c>
      <c r="Z741" s="64">
        <v>3</v>
      </c>
      <c r="AA741" s="315">
        <v>885165</v>
      </c>
      <c r="AB741" s="315">
        <v>46667</v>
      </c>
      <c r="AC741" s="316">
        <f t="shared" si="233"/>
        <v>931832</v>
      </c>
      <c r="AD741" s="74">
        <v>4500000</v>
      </c>
      <c r="AE741" s="74">
        <v>6000000</v>
      </c>
      <c r="AF741" s="334">
        <f t="shared" si="234"/>
        <v>177895.19999999998</v>
      </c>
      <c r="AG741" s="112">
        <f t="shared" si="235"/>
        <v>26554950</v>
      </c>
      <c r="AH741" s="74">
        <f t="shared" si="236"/>
        <v>1400010</v>
      </c>
      <c r="AI741" s="74">
        <f t="shared" si="237"/>
        <v>21347423.999999996</v>
      </c>
      <c r="AJ741" s="74">
        <f t="shared" si="238"/>
        <v>7966485</v>
      </c>
      <c r="AK741" s="74">
        <f t="shared" si="239"/>
        <v>4500000</v>
      </c>
      <c r="AL741" s="74">
        <f t="shared" si="240"/>
        <v>6000000</v>
      </c>
      <c r="AM741" s="74">
        <f t="shared" si="241"/>
        <v>4892117.9999999991</v>
      </c>
      <c r="AN741" s="74">
        <f t="shared" si="242"/>
        <v>5217666.2159999991</v>
      </c>
      <c r="AO741" s="74">
        <f t="shared" si="243"/>
        <v>0</v>
      </c>
      <c r="AP741" s="74">
        <f t="shared" si="244"/>
        <v>3000000</v>
      </c>
      <c r="AQ741" s="74">
        <v>0</v>
      </c>
      <c r="AR741" s="74">
        <v>0</v>
      </c>
      <c r="AS741" s="74">
        <v>0</v>
      </c>
      <c r="AT741" s="79">
        <v>0</v>
      </c>
      <c r="AU741" s="81">
        <f t="shared" si="245"/>
        <v>80878653.216000006</v>
      </c>
      <c r="AV741" s="112">
        <f t="shared" si="246"/>
        <v>54308316.440880008</v>
      </c>
      <c r="AW741" s="74">
        <f t="shared" si="252"/>
        <v>72912168.215999991</v>
      </c>
      <c r="AX741" s="74">
        <f t="shared" si="247"/>
        <v>5103851.7751199994</v>
      </c>
      <c r="AY741" s="75">
        <f t="shared" si="248"/>
        <v>1430831.644088001</v>
      </c>
      <c r="AZ741" s="74">
        <v>0</v>
      </c>
      <c r="BA741" s="74">
        <v>0</v>
      </c>
      <c r="BB741" s="74">
        <v>0</v>
      </c>
      <c r="BC741" s="79">
        <v>0</v>
      </c>
      <c r="BD741" s="79">
        <v>0</v>
      </c>
      <c r="BE741" s="79">
        <v>0</v>
      </c>
      <c r="BF741" s="77">
        <v>0</v>
      </c>
      <c r="BG741" s="344">
        <f t="shared" si="249"/>
        <v>6534683.4192080004</v>
      </c>
      <c r="BH741" s="187">
        <f t="shared" si="250"/>
        <v>74343969</v>
      </c>
      <c r="BJ741" s="50">
        <v>13540</v>
      </c>
      <c r="BK741" s="50" t="s">
        <v>4070</v>
      </c>
      <c r="BM741" s="50">
        <f t="shared" si="251"/>
        <v>0</v>
      </c>
    </row>
    <row r="742" spans="1:65" s="50" customFormat="1" ht="24" customHeight="1" x14ac:dyDescent="0.2">
      <c r="A742" s="181">
        <f t="shared" si="232"/>
        <v>2655495</v>
      </c>
      <c r="B742" s="296">
        <v>611</v>
      </c>
      <c r="C742" s="264">
        <v>408</v>
      </c>
      <c r="D742" s="297">
        <v>13541</v>
      </c>
      <c r="E742" s="241" t="s">
        <v>2315</v>
      </c>
      <c r="F742" s="242" t="s">
        <v>2316</v>
      </c>
      <c r="G742" s="285" t="s">
        <v>137</v>
      </c>
      <c r="H742" s="272" t="s">
        <v>2235</v>
      </c>
      <c r="I742" s="292" t="s">
        <v>2317</v>
      </c>
      <c r="J742" s="64">
        <v>1972365436</v>
      </c>
      <c r="K742" s="64" t="s">
        <v>2318</v>
      </c>
      <c r="L742" s="64" t="s">
        <v>2235</v>
      </c>
      <c r="M742" s="290" t="s">
        <v>137</v>
      </c>
      <c r="N742" s="243" t="s">
        <v>2410</v>
      </c>
      <c r="O742" s="64"/>
      <c r="P742" s="89"/>
      <c r="Q742" s="243">
        <v>30</v>
      </c>
      <c r="R742" s="245">
        <v>120</v>
      </c>
      <c r="S742" s="245">
        <v>110</v>
      </c>
      <c r="T742" s="245">
        <v>29.33</v>
      </c>
      <c r="U742" s="89">
        <v>0</v>
      </c>
      <c r="V742" s="260">
        <v>15</v>
      </c>
      <c r="W742" s="98">
        <v>0</v>
      </c>
      <c r="X742" s="83">
        <v>0</v>
      </c>
      <c r="Y742" s="98">
        <v>0</v>
      </c>
      <c r="Z742" s="64">
        <v>0</v>
      </c>
      <c r="AA742" s="315">
        <v>885165</v>
      </c>
      <c r="AB742" s="315">
        <v>46667</v>
      </c>
      <c r="AC742" s="316">
        <f t="shared" si="233"/>
        <v>931832</v>
      </c>
      <c r="AD742" s="74">
        <v>4500000</v>
      </c>
      <c r="AE742" s="74">
        <v>6000000</v>
      </c>
      <c r="AF742" s="334">
        <f t="shared" si="234"/>
        <v>177895.19999999998</v>
      </c>
      <c r="AG742" s="112">
        <f t="shared" si="235"/>
        <v>26554950</v>
      </c>
      <c r="AH742" s="74">
        <f t="shared" si="236"/>
        <v>1400010</v>
      </c>
      <c r="AI742" s="74">
        <f t="shared" si="237"/>
        <v>21347423.999999996</v>
      </c>
      <c r="AJ742" s="74">
        <f t="shared" si="238"/>
        <v>0</v>
      </c>
      <c r="AK742" s="74">
        <f t="shared" si="239"/>
        <v>4500000</v>
      </c>
      <c r="AL742" s="74">
        <f t="shared" si="240"/>
        <v>6000000</v>
      </c>
      <c r="AM742" s="74">
        <f t="shared" si="241"/>
        <v>4892117.9999999991</v>
      </c>
      <c r="AN742" s="74">
        <f t="shared" si="242"/>
        <v>5217666.2159999991</v>
      </c>
      <c r="AO742" s="74">
        <f t="shared" si="243"/>
        <v>0</v>
      </c>
      <c r="AP742" s="74">
        <f t="shared" si="244"/>
        <v>3000000</v>
      </c>
      <c r="AQ742" s="74">
        <v>0</v>
      </c>
      <c r="AR742" s="74">
        <v>0</v>
      </c>
      <c r="AS742" s="74">
        <v>0</v>
      </c>
      <c r="AT742" s="79">
        <v>0</v>
      </c>
      <c r="AU742" s="81">
        <f t="shared" si="245"/>
        <v>72912168.216000006</v>
      </c>
      <c r="AV742" s="112">
        <f t="shared" si="246"/>
        <v>54308316.440880008</v>
      </c>
      <c r="AW742" s="74">
        <f t="shared" si="252"/>
        <v>72912168.215999991</v>
      </c>
      <c r="AX742" s="74">
        <f t="shared" si="247"/>
        <v>5103851.7751199994</v>
      </c>
      <c r="AY742" s="75">
        <f t="shared" si="248"/>
        <v>1430831.644088001</v>
      </c>
      <c r="AZ742" s="74">
        <v>0</v>
      </c>
      <c r="BA742" s="74">
        <v>0</v>
      </c>
      <c r="BB742" s="74">
        <v>0</v>
      </c>
      <c r="BC742" s="79">
        <v>0</v>
      </c>
      <c r="BD742" s="79">
        <v>0</v>
      </c>
      <c r="BE742" s="79">
        <v>0</v>
      </c>
      <c r="BF742" s="77">
        <v>0</v>
      </c>
      <c r="BG742" s="344">
        <f t="shared" si="249"/>
        <v>6534683.4192080004</v>
      </c>
      <c r="BH742" s="187">
        <f t="shared" si="250"/>
        <v>66377484</v>
      </c>
      <c r="BJ742" s="50">
        <v>13541</v>
      </c>
      <c r="BK742" s="50" t="s">
        <v>4071</v>
      </c>
      <c r="BM742" s="50">
        <f t="shared" si="251"/>
        <v>0</v>
      </c>
    </row>
    <row r="743" spans="1:65" s="50" customFormat="1" ht="24" customHeight="1" x14ac:dyDescent="0.2">
      <c r="A743" s="181">
        <f t="shared" si="232"/>
        <v>2655495</v>
      </c>
      <c r="B743" s="296">
        <v>135</v>
      </c>
      <c r="C743" s="264">
        <v>144</v>
      </c>
      <c r="D743" s="297">
        <v>13542</v>
      </c>
      <c r="E743" s="251" t="s">
        <v>111</v>
      </c>
      <c r="F743" s="252" t="s">
        <v>2319</v>
      </c>
      <c r="G743" s="251" t="s">
        <v>87</v>
      </c>
      <c r="H743" s="272" t="s">
        <v>2235</v>
      </c>
      <c r="I743" s="292" t="s">
        <v>2320</v>
      </c>
      <c r="J743" s="64">
        <v>1740449118</v>
      </c>
      <c r="K743" s="64" t="s">
        <v>2321</v>
      </c>
      <c r="L743" s="64" t="s">
        <v>2235</v>
      </c>
      <c r="M743" s="305" t="s">
        <v>2380</v>
      </c>
      <c r="N743" s="98"/>
      <c r="O743" s="64"/>
      <c r="P743" s="89"/>
      <c r="Q743" s="253">
        <v>30</v>
      </c>
      <c r="R743" s="254">
        <v>61</v>
      </c>
      <c r="S743" s="64">
        <v>0</v>
      </c>
      <c r="T743" s="64">
        <v>0</v>
      </c>
      <c r="U743" s="89">
        <v>0</v>
      </c>
      <c r="V743" s="259">
        <v>22</v>
      </c>
      <c r="W743" s="98">
        <v>0</v>
      </c>
      <c r="X743" s="83">
        <v>0</v>
      </c>
      <c r="Y743" s="98">
        <v>0</v>
      </c>
      <c r="Z743" s="64">
        <v>0</v>
      </c>
      <c r="AA743" s="323">
        <v>1477052</v>
      </c>
      <c r="AB743" s="323">
        <v>46667</v>
      </c>
      <c r="AC743" s="324">
        <f t="shared" si="233"/>
        <v>1523719</v>
      </c>
      <c r="AD743" s="74">
        <v>4500000</v>
      </c>
      <c r="AE743" s="74">
        <v>6000000</v>
      </c>
      <c r="AF743" s="334">
        <f t="shared" si="234"/>
        <v>290891.80909090908</v>
      </c>
      <c r="AG743" s="112">
        <f t="shared" si="235"/>
        <v>44311560</v>
      </c>
      <c r="AH743" s="74">
        <f t="shared" si="236"/>
        <v>1400010</v>
      </c>
      <c r="AI743" s="74">
        <f t="shared" si="237"/>
        <v>17744400.354545455</v>
      </c>
      <c r="AJ743" s="74">
        <f t="shared" si="238"/>
        <v>0</v>
      </c>
      <c r="AK743" s="74">
        <f t="shared" si="239"/>
        <v>4500000</v>
      </c>
      <c r="AL743" s="74">
        <f t="shared" si="240"/>
        <v>6000000</v>
      </c>
      <c r="AM743" s="74">
        <f t="shared" si="241"/>
        <v>0</v>
      </c>
      <c r="AN743" s="74">
        <f t="shared" si="242"/>
        <v>0</v>
      </c>
      <c r="AO743" s="74">
        <f t="shared" si="243"/>
        <v>0</v>
      </c>
      <c r="AP743" s="74">
        <f t="shared" si="244"/>
        <v>4400000</v>
      </c>
      <c r="AQ743" s="74">
        <v>0</v>
      </c>
      <c r="AR743" s="74">
        <v>0</v>
      </c>
      <c r="AS743" s="74">
        <v>0</v>
      </c>
      <c r="AT743" s="79">
        <v>0</v>
      </c>
      <c r="AU743" s="81">
        <f t="shared" si="245"/>
        <v>78355970.354545459</v>
      </c>
      <c r="AV743" s="112">
        <f t="shared" si="246"/>
        <v>57971052.429727279</v>
      </c>
      <c r="AW743" s="74">
        <f t="shared" si="252"/>
        <v>78355970.354545459</v>
      </c>
      <c r="AX743" s="74">
        <f t="shared" si="247"/>
        <v>5484917.9248181824</v>
      </c>
      <c r="AY743" s="75">
        <f t="shared" si="248"/>
        <v>1797105.2429727279</v>
      </c>
      <c r="AZ743" s="74">
        <v>0</v>
      </c>
      <c r="BA743" s="74">
        <v>0</v>
      </c>
      <c r="BB743" s="74">
        <v>0</v>
      </c>
      <c r="BC743" s="79">
        <v>0</v>
      </c>
      <c r="BD743" s="79">
        <v>0</v>
      </c>
      <c r="BE743" s="79">
        <v>0</v>
      </c>
      <c r="BF743" s="77">
        <v>0</v>
      </c>
      <c r="BG743" s="344">
        <f t="shared" si="249"/>
        <v>7282023.1677909102</v>
      </c>
      <c r="BH743" s="187">
        <f t="shared" si="250"/>
        <v>71073947</v>
      </c>
      <c r="BJ743" s="50">
        <v>13542</v>
      </c>
      <c r="BK743" s="50" t="s">
        <v>4072</v>
      </c>
      <c r="BM743" s="50">
        <f t="shared" si="251"/>
        <v>0</v>
      </c>
    </row>
    <row r="744" spans="1:65" s="50" customFormat="1" ht="24" customHeight="1" x14ac:dyDescent="0.2">
      <c r="A744" s="181">
        <f t="shared" si="232"/>
        <v>2655495</v>
      </c>
      <c r="B744" s="296">
        <v>615</v>
      </c>
      <c r="C744" s="264">
        <v>412</v>
      </c>
      <c r="D744" s="297">
        <v>13543</v>
      </c>
      <c r="E744" s="241" t="s">
        <v>244</v>
      </c>
      <c r="F744" s="242" t="s">
        <v>2322</v>
      </c>
      <c r="G744" s="285" t="s">
        <v>137</v>
      </c>
      <c r="H744" s="272" t="s">
        <v>2235</v>
      </c>
      <c r="I744" s="292" t="s">
        <v>2323</v>
      </c>
      <c r="J744" s="64">
        <v>4679724153</v>
      </c>
      <c r="K744" s="64" t="s">
        <v>2324</v>
      </c>
      <c r="L744" s="64" t="s">
        <v>2235</v>
      </c>
      <c r="M744" s="290" t="s">
        <v>137</v>
      </c>
      <c r="N744" s="243" t="s">
        <v>2410</v>
      </c>
      <c r="O744" s="64"/>
      <c r="P744" s="89"/>
      <c r="Q744" s="243">
        <v>30</v>
      </c>
      <c r="R744" s="245">
        <v>120</v>
      </c>
      <c r="S744" s="245">
        <v>110</v>
      </c>
      <c r="T744" s="245">
        <v>29.33</v>
      </c>
      <c r="U744" s="244">
        <f>1+1</f>
        <v>2</v>
      </c>
      <c r="V744" s="260">
        <v>21</v>
      </c>
      <c r="W744" s="98">
        <v>0</v>
      </c>
      <c r="X744" s="83">
        <v>0</v>
      </c>
      <c r="Y744" s="98">
        <v>2</v>
      </c>
      <c r="Z744" s="64">
        <v>2</v>
      </c>
      <c r="AA744" s="315">
        <v>885165</v>
      </c>
      <c r="AB744" s="315">
        <v>0</v>
      </c>
      <c r="AC744" s="316">
        <f t="shared" si="233"/>
        <v>885165</v>
      </c>
      <c r="AD744" s="74">
        <v>4500000</v>
      </c>
      <c r="AE744" s="74">
        <v>6000000</v>
      </c>
      <c r="AF744" s="334">
        <f t="shared" si="234"/>
        <v>168986.04545454544</v>
      </c>
      <c r="AG744" s="112">
        <f t="shared" si="235"/>
        <v>26554950</v>
      </c>
      <c r="AH744" s="74">
        <f t="shared" si="236"/>
        <v>0</v>
      </c>
      <c r="AI744" s="74">
        <f t="shared" si="237"/>
        <v>20278325.454545453</v>
      </c>
      <c r="AJ744" s="74">
        <f t="shared" si="238"/>
        <v>5310990</v>
      </c>
      <c r="AK744" s="74">
        <f t="shared" si="239"/>
        <v>4500000</v>
      </c>
      <c r="AL744" s="74">
        <f t="shared" si="240"/>
        <v>6000000</v>
      </c>
      <c r="AM744" s="74">
        <f t="shared" si="241"/>
        <v>4647116.25</v>
      </c>
      <c r="AN744" s="74">
        <f t="shared" si="242"/>
        <v>4956360.7131818179</v>
      </c>
      <c r="AO744" s="74">
        <f t="shared" si="243"/>
        <v>1770330</v>
      </c>
      <c r="AP744" s="74">
        <f t="shared" si="244"/>
        <v>4200000</v>
      </c>
      <c r="AQ744" s="74">
        <v>0</v>
      </c>
      <c r="AR744" s="74">
        <v>0</v>
      </c>
      <c r="AS744" s="74">
        <v>0</v>
      </c>
      <c r="AT744" s="79">
        <v>0</v>
      </c>
      <c r="AU744" s="81">
        <f t="shared" si="245"/>
        <v>78218072.417727277</v>
      </c>
      <c r="AV744" s="112">
        <f t="shared" si="246"/>
        <v>51457179.74848637</v>
      </c>
      <c r="AW744" s="74">
        <f t="shared" si="252"/>
        <v>71136752.417727262</v>
      </c>
      <c r="AX744" s="74">
        <f t="shared" si="247"/>
        <v>4979572.6692409087</v>
      </c>
      <c r="AY744" s="75">
        <f t="shared" si="248"/>
        <v>1145717.9748486371</v>
      </c>
      <c r="AZ744" s="74">
        <v>0</v>
      </c>
      <c r="BA744" s="74">
        <v>0</v>
      </c>
      <c r="BB744" s="74">
        <v>0</v>
      </c>
      <c r="BC744" s="79">
        <v>0</v>
      </c>
      <c r="BD744" s="79">
        <v>0</v>
      </c>
      <c r="BE744" s="79">
        <v>0</v>
      </c>
      <c r="BF744" s="77">
        <v>0</v>
      </c>
      <c r="BG744" s="344">
        <f t="shared" si="249"/>
        <v>6125290.6440895461</v>
      </c>
      <c r="BH744" s="187">
        <f t="shared" si="250"/>
        <v>72092781</v>
      </c>
      <c r="BJ744" s="50">
        <v>13543</v>
      </c>
      <c r="BK744" s="50" t="s">
        <v>4073</v>
      </c>
      <c r="BM744" s="50">
        <f t="shared" si="251"/>
        <v>0</v>
      </c>
    </row>
    <row r="745" spans="1:65" s="50" customFormat="1" ht="24" customHeight="1" x14ac:dyDescent="0.2">
      <c r="A745" s="181">
        <f t="shared" si="232"/>
        <v>2655495</v>
      </c>
      <c r="B745" s="296">
        <v>132</v>
      </c>
      <c r="C745" s="264">
        <v>141</v>
      </c>
      <c r="D745" s="297">
        <v>13544</v>
      </c>
      <c r="E745" s="251" t="s">
        <v>2325</v>
      </c>
      <c r="F745" s="252" t="s">
        <v>2326</v>
      </c>
      <c r="G745" s="251" t="s">
        <v>87</v>
      </c>
      <c r="H745" s="272" t="s">
        <v>2235</v>
      </c>
      <c r="I745" s="292" t="s">
        <v>2327</v>
      </c>
      <c r="J745" s="64">
        <v>1740627679</v>
      </c>
      <c r="K745" s="64" t="s">
        <v>2328</v>
      </c>
      <c r="L745" s="64" t="s">
        <v>2235</v>
      </c>
      <c r="M745" s="290" t="s">
        <v>2380</v>
      </c>
      <c r="N745" s="98"/>
      <c r="O745" s="64"/>
      <c r="P745" s="89"/>
      <c r="Q745" s="253">
        <v>30</v>
      </c>
      <c r="R745" s="254">
        <v>120</v>
      </c>
      <c r="S745" s="64">
        <v>0</v>
      </c>
      <c r="T745" s="64">
        <v>0</v>
      </c>
      <c r="U745" s="89">
        <v>0</v>
      </c>
      <c r="V745" s="258">
        <v>27</v>
      </c>
      <c r="W745" s="98">
        <v>0</v>
      </c>
      <c r="X745" s="83">
        <v>0</v>
      </c>
      <c r="Y745" s="98">
        <v>0</v>
      </c>
      <c r="Z745" s="64">
        <v>0</v>
      </c>
      <c r="AA745" s="323">
        <v>1477052</v>
      </c>
      <c r="AB745" s="323">
        <v>0</v>
      </c>
      <c r="AC745" s="324">
        <f t="shared" si="233"/>
        <v>1477052</v>
      </c>
      <c r="AD745" s="74">
        <v>4500000</v>
      </c>
      <c r="AE745" s="74">
        <v>6000000</v>
      </c>
      <c r="AF745" s="334">
        <f t="shared" si="234"/>
        <v>281982.65454545454</v>
      </c>
      <c r="AG745" s="112">
        <f t="shared" si="235"/>
        <v>44311560</v>
      </c>
      <c r="AH745" s="74">
        <f t="shared" si="236"/>
        <v>0</v>
      </c>
      <c r="AI745" s="74">
        <f t="shared" si="237"/>
        <v>33837918.545454547</v>
      </c>
      <c r="AJ745" s="74">
        <f t="shared" si="238"/>
        <v>0</v>
      </c>
      <c r="AK745" s="74">
        <f t="shared" si="239"/>
        <v>4500000</v>
      </c>
      <c r="AL745" s="74">
        <f t="shared" si="240"/>
        <v>6000000</v>
      </c>
      <c r="AM745" s="74">
        <f t="shared" si="241"/>
        <v>0</v>
      </c>
      <c r="AN745" s="74">
        <f t="shared" si="242"/>
        <v>0</v>
      </c>
      <c r="AO745" s="74">
        <f t="shared" si="243"/>
        <v>0</v>
      </c>
      <c r="AP745" s="74">
        <f t="shared" si="244"/>
        <v>5400000</v>
      </c>
      <c r="AQ745" s="74">
        <v>0</v>
      </c>
      <c r="AR745" s="74">
        <v>0</v>
      </c>
      <c r="AS745" s="74">
        <v>0</v>
      </c>
      <c r="AT745" s="79">
        <v>0</v>
      </c>
      <c r="AU745" s="81">
        <f t="shared" si="245"/>
        <v>94049478.545454547</v>
      </c>
      <c r="AV745" s="112">
        <f t="shared" si="246"/>
        <v>71566015.047272727</v>
      </c>
      <c r="AW745" s="74">
        <f t="shared" si="252"/>
        <v>94049478.545454547</v>
      </c>
      <c r="AX745" s="74">
        <f t="shared" si="247"/>
        <v>6583463.498181819</v>
      </c>
      <c r="AY745" s="75">
        <f t="shared" si="248"/>
        <v>3156601.5047272728</v>
      </c>
      <c r="AZ745" s="74">
        <v>0</v>
      </c>
      <c r="BA745" s="74">
        <v>0</v>
      </c>
      <c r="BB745" s="74">
        <v>0</v>
      </c>
      <c r="BC745" s="79">
        <v>0</v>
      </c>
      <c r="BD745" s="79">
        <v>0</v>
      </c>
      <c r="BE745" s="79">
        <v>0</v>
      </c>
      <c r="BF745" s="77">
        <v>0</v>
      </c>
      <c r="BG745" s="344">
        <f t="shared" si="249"/>
        <v>9740065.0029090922</v>
      </c>
      <c r="BH745" s="187">
        <f t="shared" si="250"/>
        <v>84309413</v>
      </c>
      <c r="BJ745" s="50">
        <v>13544</v>
      </c>
      <c r="BK745" s="50" t="s">
        <v>4074</v>
      </c>
      <c r="BM745" s="50">
        <f t="shared" si="251"/>
        <v>0</v>
      </c>
    </row>
    <row r="746" spans="1:65" s="50" customFormat="1" ht="24" customHeight="1" x14ac:dyDescent="0.5">
      <c r="A746" s="181">
        <f t="shared" si="232"/>
        <v>2655495</v>
      </c>
      <c r="B746" s="296">
        <v>606</v>
      </c>
      <c r="C746" s="264">
        <v>403</v>
      </c>
      <c r="D746" s="297">
        <v>13545</v>
      </c>
      <c r="E746" s="241" t="s">
        <v>2329</v>
      </c>
      <c r="F746" s="242" t="s">
        <v>319</v>
      </c>
      <c r="G746" s="285" t="s">
        <v>137</v>
      </c>
      <c r="H746" s="272" t="s">
        <v>2235</v>
      </c>
      <c r="I746" s="426" t="s">
        <v>3011</v>
      </c>
      <c r="J746" s="64">
        <v>1757547681</v>
      </c>
      <c r="K746" s="64" t="s">
        <v>2330</v>
      </c>
      <c r="L746" s="64" t="s">
        <v>2235</v>
      </c>
      <c r="M746" s="290" t="s">
        <v>137</v>
      </c>
      <c r="N746" s="243" t="s">
        <v>2410</v>
      </c>
      <c r="O746" s="64"/>
      <c r="P746" s="89"/>
      <c r="Q746" s="243">
        <v>30</v>
      </c>
      <c r="R746" s="245">
        <v>120</v>
      </c>
      <c r="S746" s="245">
        <v>110</v>
      </c>
      <c r="T746" s="245">
        <v>29.33</v>
      </c>
      <c r="U746" s="89">
        <v>0</v>
      </c>
      <c r="V746" s="260">
        <v>15</v>
      </c>
      <c r="W746" s="98">
        <v>0</v>
      </c>
      <c r="X746" s="83">
        <v>0</v>
      </c>
      <c r="Y746" s="98">
        <v>0</v>
      </c>
      <c r="Z746" s="64">
        <v>0</v>
      </c>
      <c r="AA746" s="315">
        <v>885165</v>
      </c>
      <c r="AB746" s="315">
        <v>0</v>
      </c>
      <c r="AC746" s="316">
        <f t="shared" si="233"/>
        <v>885165</v>
      </c>
      <c r="AD746" s="74">
        <v>4500000</v>
      </c>
      <c r="AE746" s="74">
        <v>6000000</v>
      </c>
      <c r="AF746" s="334">
        <f t="shared" si="234"/>
        <v>168986.04545454544</v>
      </c>
      <c r="AG746" s="112">
        <f t="shared" si="235"/>
        <v>26554950</v>
      </c>
      <c r="AH746" s="74">
        <f t="shared" si="236"/>
        <v>0</v>
      </c>
      <c r="AI746" s="74">
        <f t="shared" si="237"/>
        <v>20278325.454545453</v>
      </c>
      <c r="AJ746" s="74">
        <f t="shared" si="238"/>
        <v>0</v>
      </c>
      <c r="AK746" s="74">
        <f t="shared" si="239"/>
        <v>4500000</v>
      </c>
      <c r="AL746" s="74">
        <f t="shared" si="240"/>
        <v>6000000</v>
      </c>
      <c r="AM746" s="74">
        <f t="shared" si="241"/>
        <v>4647116.25</v>
      </c>
      <c r="AN746" s="74">
        <f t="shared" si="242"/>
        <v>4956360.7131818179</v>
      </c>
      <c r="AO746" s="74">
        <f t="shared" si="243"/>
        <v>0</v>
      </c>
      <c r="AP746" s="74">
        <f t="shared" si="244"/>
        <v>3000000</v>
      </c>
      <c r="AQ746" s="74">
        <v>0</v>
      </c>
      <c r="AR746" s="74">
        <v>0</v>
      </c>
      <c r="AS746" s="74">
        <v>0</v>
      </c>
      <c r="AT746" s="79">
        <v>0</v>
      </c>
      <c r="AU746" s="81">
        <f t="shared" si="245"/>
        <v>69936752.417727262</v>
      </c>
      <c r="AV746" s="112">
        <f t="shared" si="246"/>
        <v>51541179.748486355</v>
      </c>
      <c r="AW746" s="74">
        <f t="shared" si="252"/>
        <v>69936752.417727262</v>
      </c>
      <c r="AX746" s="74">
        <f t="shared" si="247"/>
        <v>4895572.6692409087</v>
      </c>
      <c r="AY746" s="75">
        <f t="shared" si="248"/>
        <v>1154117.9748486355</v>
      </c>
      <c r="AZ746" s="74">
        <v>0</v>
      </c>
      <c r="BA746" s="74">
        <v>0</v>
      </c>
      <c r="BB746" s="74">
        <v>0</v>
      </c>
      <c r="BC746" s="79">
        <v>0</v>
      </c>
      <c r="BD746" s="79">
        <v>0</v>
      </c>
      <c r="BE746" s="79">
        <v>0</v>
      </c>
      <c r="BF746" s="77">
        <v>0</v>
      </c>
      <c r="BG746" s="344">
        <f t="shared" si="249"/>
        <v>6049690.6440895442</v>
      </c>
      <c r="BH746" s="187">
        <f t="shared" si="250"/>
        <v>63887061</v>
      </c>
      <c r="BJ746" s="50">
        <v>13545</v>
      </c>
      <c r="BK746" s="50" t="s">
        <v>4075</v>
      </c>
      <c r="BM746" s="50">
        <f t="shared" si="251"/>
        <v>0</v>
      </c>
    </row>
    <row r="747" spans="1:65" s="50" customFormat="1" ht="24" customHeight="1" x14ac:dyDescent="0.2">
      <c r="A747" s="181">
        <f t="shared" si="232"/>
        <v>2655495</v>
      </c>
      <c r="B747" s="296">
        <v>597</v>
      </c>
      <c r="C747" s="264">
        <v>394</v>
      </c>
      <c r="D747" s="297">
        <v>13546</v>
      </c>
      <c r="E747" s="241" t="s">
        <v>2331</v>
      </c>
      <c r="F747" s="242" t="s">
        <v>2332</v>
      </c>
      <c r="G747" s="285" t="s">
        <v>137</v>
      </c>
      <c r="H747" s="272" t="s">
        <v>2235</v>
      </c>
      <c r="I747" s="292" t="s">
        <v>2333</v>
      </c>
      <c r="J747" s="64">
        <v>1810002044</v>
      </c>
      <c r="K747" s="64" t="s">
        <v>2334</v>
      </c>
      <c r="L747" s="64" t="s">
        <v>2235</v>
      </c>
      <c r="M747" s="290" t="s">
        <v>137</v>
      </c>
      <c r="N747" s="243" t="s">
        <v>2410</v>
      </c>
      <c r="O747" s="64"/>
      <c r="P747" s="89"/>
      <c r="Q747" s="243">
        <v>30</v>
      </c>
      <c r="R747" s="245">
        <v>120</v>
      </c>
      <c r="S747" s="245">
        <v>110</v>
      </c>
      <c r="T747" s="245">
        <v>29.33</v>
      </c>
      <c r="U747" s="89">
        <v>0</v>
      </c>
      <c r="V747" s="260">
        <v>15</v>
      </c>
      <c r="W747" s="98">
        <v>0</v>
      </c>
      <c r="X747" s="83">
        <v>0</v>
      </c>
      <c r="Y747" s="98">
        <v>0</v>
      </c>
      <c r="Z747" s="64">
        <v>0</v>
      </c>
      <c r="AA747" s="315">
        <v>885165</v>
      </c>
      <c r="AB747" s="315">
        <v>46667</v>
      </c>
      <c r="AC747" s="316">
        <f t="shared" si="233"/>
        <v>931832</v>
      </c>
      <c r="AD747" s="74">
        <v>4500000</v>
      </c>
      <c r="AE747" s="74">
        <v>6000000</v>
      </c>
      <c r="AF747" s="334">
        <f t="shared" si="234"/>
        <v>177895.19999999998</v>
      </c>
      <c r="AG747" s="112">
        <f t="shared" si="235"/>
        <v>26554950</v>
      </c>
      <c r="AH747" s="74">
        <f t="shared" si="236"/>
        <v>1400010</v>
      </c>
      <c r="AI747" s="74">
        <f t="shared" si="237"/>
        <v>21347423.999999996</v>
      </c>
      <c r="AJ747" s="74">
        <f t="shared" si="238"/>
        <v>0</v>
      </c>
      <c r="AK747" s="74">
        <f t="shared" si="239"/>
        <v>4500000</v>
      </c>
      <c r="AL747" s="74">
        <f t="shared" si="240"/>
        <v>6000000</v>
      </c>
      <c r="AM747" s="74">
        <f t="shared" si="241"/>
        <v>4892117.9999999991</v>
      </c>
      <c r="AN747" s="74">
        <f t="shared" si="242"/>
        <v>5217666.2159999991</v>
      </c>
      <c r="AO747" s="74">
        <f t="shared" si="243"/>
        <v>0</v>
      </c>
      <c r="AP747" s="74">
        <f t="shared" si="244"/>
        <v>3000000</v>
      </c>
      <c r="AQ747" s="74">
        <v>0</v>
      </c>
      <c r="AR747" s="74">
        <v>0</v>
      </c>
      <c r="AS747" s="74">
        <v>0</v>
      </c>
      <c r="AT747" s="79">
        <v>0</v>
      </c>
      <c r="AU747" s="81">
        <f t="shared" si="245"/>
        <v>72912168.216000006</v>
      </c>
      <c r="AV747" s="112">
        <f t="shared" si="246"/>
        <v>54308316.440880008</v>
      </c>
      <c r="AW747" s="74">
        <f t="shared" si="252"/>
        <v>72912168.215999991</v>
      </c>
      <c r="AX747" s="74">
        <f t="shared" si="247"/>
        <v>5103851.7751199994</v>
      </c>
      <c r="AY747" s="75">
        <f t="shared" si="248"/>
        <v>1430831.644088001</v>
      </c>
      <c r="AZ747" s="74">
        <v>0</v>
      </c>
      <c r="BA747" s="74">
        <v>0</v>
      </c>
      <c r="BB747" s="74">
        <v>0</v>
      </c>
      <c r="BC747" s="79">
        <v>0</v>
      </c>
      <c r="BD747" s="79">
        <v>0</v>
      </c>
      <c r="BE747" s="79">
        <v>0</v>
      </c>
      <c r="BF747" s="77">
        <v>0</v>
      </c>
      <c r="BG747" s="344">
        <f t="shared" si="249"/>
        <v>6534683.4192080004</v>
      </c>
      <c r="BH747" s="187">
        <f t="shared" si="250"/>
        <v>66377484</v>
      </c>
      <c r="BJ747" s="50">
        <v>13546</v>
      </c>
      <c r="BK747" s="50" t="s">
        <v>4076</v>
      </c>
      <c r="BM747" s="50">
        <f t="shared" si="251"/>
        <v>0</v>
      </c>
    </row>
    <row r="748" spans="1:65" s="50" customFormat="1" ht="24" customHeight="1" x14ac:dyDescent="0.2">
      <c r="A748" s="181">
        <f t="shared" si="232"/>
        <v>2655495</v>
      </c>
      <c r="B748" s="296">
        <v>599</v>
      </c>
      <c r="C748" s="264">
        <v>396</v>
      </c>
      <c r="D748" s="297">
        <v>13547</v>
      </c>
      <c r="E748" s="241" t="s">
        <v>1726</v>
      </c>
      <c r="F748" s="242" t="s">
        <v>2332</v>
      </c>
      <c r="G748" s="285" t="s">
        <v>137</v>
      </c>
      <c r="H748" s="272" t="s">
        <v>2235</v>
      </c>
      <c r="I748" s="292" t="s">
        <v>2335</v>
      </c>
      <c r="J748" s="64">
        <v>1817512439</v>
      </c>
      <c r="K748" s="64" t="s">
        <v>2336</v>
      </c>
      <c r="L748" s="64" t="s">
        <v>2235</v>
      </c>
      <c r="M748" s="290" t="s">
        <v>137</v>
      </c>
      <c r="N748" s="243" t="s">
        <v>2410</v>
      </c>
      <c r="O748" s="64"/>
      <c r="P748" s="89"/>
      <c r="Q748" s="243">
        <v>30</v>
      </c>
      <c r="R748" s="245">
        <v>120</v>
      </c>
      <c r="S748" s="245">
        <v>110</v>
      </c>
      <c r="T748" s="245">
        <v>29.33</v>
      </c>
      <c r="U748" s="89">
        <v>0</v>
      </c>
      <c r="V748" s="260">
        <v>15</v>
      </c>
      <c r="W748" s="98">
        <v>0</v>
      </c>
      <c r="X748" s="83">
        <v>0</v>
      </c>
      <c r="Y748" s="98">
        <v>1</v>
      </c>
      <c r="Z748" s="64">
        <v>1</v>
      </c>
      <c r="AA748" s="315">
        <v>885165</v>
      </c>
      <c r="AB748" s="315">
        <v>46667</v>
      </c>
      <c r="AC748" s="316">
        <f t="shared" si="233"/>
        <v>931832</v>
      </c>
      <c r="AD748" s="74">
        <v>4500000</v>
      </c>
      <c r="AE748" s="74">
        <v>6000000</v>
      </c>
      <c r="AF748" s="334">
        <f t="shared" si="234"/>
        <v>177895.19999999998</v>
      </c>
      <c r="AG748" s="112">
        <f t="shared" si="235"/>
        <v>26554950</v>
      </c>
      <c r="AH748" s="74">
        <f t="shared" si="236"/>
        <v>1400010</v>
      </c>
      <c r="AI748" s="74">
        <f t="shared" si="237"/>
        <v>21347423.999999996</v>
      </c>
      <c r="AJ748" s="74">
        <f t="shared" si="238"/>
        <v>2655495</v>
      </c>
      <c r="AK748" s="74">
        <f t="shared" si="239"/>
        <v>4500000</v>
      </c>
      <c r="AL748" s="74">
        <f t="shared" si="240"/>
        <v>6000000</v>
      </c>
      <c r="AM748" s="74">
        <f t="shared" si="241"/>
        <v>4892117.9999999991</v>
      </c>
      <c r="AN748" s="74">
        <f t="shared" si="242"/>
        <v>5217666.2159999991</v>
      </c>
      <c r="AO748" s="74">
        <f t="shared" si="243"/>
        <v>0</v>
      </c>
      <c r="AP748" s="74">
        <f t="shared" si="244"/>
        <v>3000000</v>
      </c>
      <c r="AQ748" s="74">
        <v>0</v>
      </c>
      <c r="AR748" s="74">
        <v>0</v>
      </c>
      <c r="AS748" s="74">
        <v>0</v>
      </c>
      <c r="AT748" s="79">
        <v>0</v>
      </c>
      <c r="AU748" s="81">
        <f t="shared" si="245"/>
        <v>75567663.216000006</v>
      </c>
      <c r="AV748" s="112">
        <f t="shared" si="246"/>
        <v>54308316.440880008</v>
      </c>
      <c r="AW748" s="74">
        <f t="shared" si="252"/>
        <v>72912168.215999991</v>
      </c>
      <c r="AX748" s="74">
        <f t="shared" si="247"/>
        <v>5103851.7751199994</v>
      </c>
      <c r="AY748" s="75">
        <f t="shared" si="248"/>
        <v>1430831.644088001</v>
      </c>
      <c r="AZ748" s="74">
        <v>0</v>
      </c>
      <c r="BA748" s="74">
        <v>0</v>
      </c>
      <c r="BB748" s="74">
        <v>0</v>
      </c>
      <c r="BC748" s="79">
        <v>0</v>
      </c>
      <c r="BD748" s="79">
        <v>0</v>
      </c>
      <c r="BE748" s="79">
        <v>0</v>
      </c>
      <c r="BF748" s="77">
        <v>0</v>
      </c>
      <c r="BG748" s="344">
        <f t="shared" si="249"/>
        <v>6534683.4192080004</v>
      </c>
      <c r="BH748" s="187">
        <f t="shared" si="250"/>
        <v>69032979</v>
      </c>
      <c r="BJ748" s="50">
        <v>13547</v>
      </c>
      <c r="BK748" s="50" t="s">
        <v>4077</v>
      </c>
      <c r="BM748" s="50">
        <f t="shared" si="251"/>
        <v>0</v>
      </c>
    </row>
    <row r="749" spans="1:65" s="50" customFormat="1" ht="24" customHeight="1" x14ac:dyDescent="0.2">
      <c r="A749" s="181">
        <f t="shared" si="232"/>
        <v>2655495</v>
      </c>
      <c r="B749" s="296">
        <v>133</v>
      </c>
      <c r="C749" s="264">
        <v>142</v>
      </c>
      <c r="D749" s="297">
        <v>13548</v>
      </c>
      <c r="E749" s="251" t="s">
        <v>2337</v>
      </c>
      <c r="F749" s="252" t="s">
        <v>2009</v>
      </c>
      <c r="G749" s="251" t="s">
        <v>87</v>
      </c>
      <c r="H749" s="272" t="s">
        <v>2235</v>
      </c>
      <c r="I749" s="292" t="s">
        <v>2338</v>
      </c>
      <c r="J749" s="64">
        <v>5509969891</v>
      </c>
      <c r="K749" s="64" t="s">
        <v>2339</v>
      </c>
      <c r="L749" s="64" t="s">
        <v>2235</v>
      </c>
      <c r="M749" s="290" t="s">
        <v>2380</v>
      </c>
      <c r="N749" s="98"/>
      <c r="O749" s="64"/>
      <c r="P749" s="89"/>
      <c r="Q749" s="253">
        <v>30</v>
      </c>
      <c r="R749" s="254">
        <v>50</v>
      </c>
      <c r="S749" s="64">
        <v>0</v>
      </c>
      <c r="T749" s="64">
        <v>0</v>
      </c>
      <c r="U749" s="89">
        <v>0</v>
      </c>
      <c r="V749" s="258">
        <v>22</v>
      </c>
      <c r="W749" s="98">
        <v>0</v>
      </c>
      <c r="X749" s="83">
        <v>0</v>
      </c>
      <c r="Y749" s="98">
        <v>0</v>
      </c>
      <c r="Z749" s="64">
        <v>0</v>
      </c>
      <c r="AA749" s="323">
        <v>1477052</v>
      </c>
      <c r="AB749" s="323">
        <v>0</v>
      </c>
      <c r="AC749" s="324">
        <f t="shared" si="233"/>
        <v>1477052</v>
      </c>
      <c r="AD749" s="74">
        <v>4500000</v>
      </c>
      <c r="AE749" s="74">
        <v>6000000</v>
      </c>
      <c r="AF749" s="334">
        <f t="shared" si="234"/>
        <v>281982.65454545454</v>
      </c>
      <c r="AG749" s="112">
        <f t="shared" si="235"/>
        <v>44311560</v>
      </c>
      <c r="AH749" s="74">
        <f t="shared" si="236"/>
        <v>0</v>
      </c>
      <c r="AI749" s="74">
        <f t="shared" si="237"/>
        <v>14099132.727272727</v>
      </c>
      <c r="AJ749" s="74">
        <f t="shared" si="238"/>
        <v>0</v>
      </c>
      <c r="AK749" s="74">
        <f t="shared" si="239"/>
        <v>4500000</v>
      </c>
      <c r="AL749" s="74">
        <f t="shared" si="240"/>
        <v>6000000</v>
      </c>
      <c r="AM749" s="74">
        <f t="shared" si="241"/>
        <v>0</v>
      </c>
      <c r="AN749" s="74">
        <f t="shared" si="242"/>
        <v>0</v>
      </c>
      <c r="AO749" s="74">
        <f t="shared" si="243"/>
        <v>0</v>
      </c>
      <c r="AP749" s="74">
        <f t="shared" si="244"/>
        <v>4400000</v>
      </c>
      <c r="AQ749" s="74">
        <v>0</v>
      </c>
      <c r="AR749" s="74">
        <v>0</v>
      </c>
      <c r="AS749" s="74">
        <v>0</v>
      </c>
      <c r="AT749" s="79">
        <v>0</v>
      </c>
      <c r="AU749" s="81">
        <f t="shared" si="245"/>
        <v>73310692.727272719</v>
      </c>
      <c r="AV749" s="112">
        <f t="shared" si="246"/>
        <v>53278944.236363627</v>
      </c>
      <c r="AW749" s="74">
        <f t="shared" si="252"/>
        <v>73310692.727272719</v>
      </c>
      <c r="AX749" s="74">
        <f t="shared" si="247"/>
        <v>5131748.4909090912</v>
      </c>
      <c r="AY749" s="75">
        <f t="shared" si="248"/>
        <v>1327894.4236363629</v>
      </c>
      <c r="AZ749" s="74">
        <v>0</v>
      </c>
      <c r="BA749" s="74">
        <v>0</v>
      </c>
      <c r="BB749" s="74">
        <v>0</v>
      </c>
      <c r="BC749" s="79">
        <v>0</v>
      </c>
      <c r="BD749" s="79">
        <v>0</v>
      </c>
      <c r="BE749" s="79">
        <v>0</v>
      </c>
      <c r="BF749" s="77">
        <v>0</v>
      </c>
      <c r="BG749" s="344">
        <f t="shared" si="249"/>
        <v>6459642.9145454541</v>
      </c>
      <c r="BH749" s="187">
        <f t="shared" si="250"/>
        <v>66851049</v>
      </c>
      <c r="BJ749" s="50">
        <v>13548</v>
      </c>
      <c r="BK749" s="50" t="s">
        <v>4078</v>
      </c>
      <c r="BM749" s="50">
        <f t="shared" si="251"/>
        <v>0</v>
      </c>
    </row>
    <row r="750" spans="1:65" s="50" customFormat="1" ht="24" customHeight="1" x14ac:dyDescent="0.2">
      <c r="A750" s="181">
        <f t="shared" si="232"/>
        <v>2655495</v>
      </c>
      <c r="B750" s="296">
        <v>738</v>
      </c>
      <c r="C750" s="264">
        <v>537</v>
      </c>
      <c r="D750" s="297">
        <v>13549</v>
      </c>
      <c r="E750" s="241" t="s">
        <v>2340</v>
      </c>
      <c r="F750" s="242" t="s">
        <v>2341</v>
      </c>
      <c r="G750" s="285" t="s">
        <v>137</v>
      </c>
      <c r="H750" s="272" t="s">
        <v>2342</v>
      </c>
      <c r="I750" s="292" t="s">
        <v>3131</v>
      </c>
      <c r="J750" s="64" t="s">
        <v>2343</v>
      </c>
      <c r="K750" s="64"/>
      <c r="L750" s="64" t="s">
        <v>2342</v>
      </c>
      <c r="M750" s="290" t="s">
        <v>137</v>
      </c>
      <c r="N750" s="98"/>
      <c r="O750" s="245" t="s">
        <v>2410</v>
      </c>
      <c r="P750" s="89"/>
      <c r="Q750" s="243">
        <v>30</v>
      </c>
      <c r="R750" s="245">
        <v>90</v>
      </c>
      <c r="S750" s="245">
        <v>0</v>
      </c>
      <c r="T750" s="245">
        <v>0</v>
      </c>
      <c r="U750" s="89">
        <v>0</v>
      </c>
      <c r="V750" s="260">
        <v>30</v>
      </c>
      <c r="W750" s="98">
        <v>0</v>
      </c>
      <c r="X750" s="83">
        <v>0</v>
      </c>
      <c r="Y750" s="98">
        <v>1</v>
      </c>
      <c r="Z750" s="64">
        <v>0</v>
      </c>
      <c r="AA750" s="315">
        <v>885165</v>
      </c>
      <c r="AB750" s="315">
        <v>46667</v>
      </c>
      <c r="AC750" s="316">
        <f t="shared" si="233"/>
        <v>931832</v>
      </c>
      <c r="AD750" s="74">
        <v>4500000</v>
      </c>
      <c r="AE750" s="74">
        <v>6000000</v>
      </c>
      <c r="AF750" s="334">
        <f t="shared" si="234"/>
        <v>177895.19999999998</v>
      </c>
      <c r="AG750" s="112">
        <f t="shared" si="235"/>
        <v>26554950</v>
      </c>
      <c r="AH750" s="74">
        <f t="shared" si="236"/>
        <v>1400010</v>
      </c>
      <c r="AI750" s="74">
        <f t="shared" si="237"/>
        <v>16010567.999999998</v>
      </c>
      <c r="AJ750" s="74">
        <f t="shared" si="238"/>
        <v>0</v>
      </c>
      <c r="AK750" s="74">
        <f t="shared" si="239"/>
        <v>4500000</v>
      </c>
      <c r="AL750" s="74">
        <f t="shared" si="240"/>
        <v>6000000</v>
      </c>
      <c r="AM750" s="74">
        <f t="shared" si="241"/>
        <v>0</v>
      </c>
      <c r="AN750" s="74">
        <f t="shared" si="242"/>
        <v>0</v>
      </c>
      <c r="AO750" s="74">
        <f t="shared" si="243"/>
        <v>0</v>
      </c>
      <c r="AP750" s="74">
        <f t="shared" si="244"/>
        <v>6000000</v>
      </c>
      <c r="AQ750" s="74">
        <v>0</v>
      </c>
      <c r="AR750" s="74">
        <v>0</v>
      </c>
      <c r="AS750" s="74">
        <v>0</v>
      </c>
      <c r="AT750" s="79">
        <v>0</v>
      </c>
      <c r="AU750" s="81">
        <f t="shared" si="245"/>
        <v>60465528</v>
      </c>
      <c r="AV750" s="112">
        <f t="shared" si="246"/>
        <v>39732941.039999999</v>
      </c>
      <c r="AW750" s="74">
        <f t="shared" si="252"/>
        <v>60465528</v>
      </c>
      <c r="AX750" s="74">
        <f t="shared" si="247"/>
        <v>4232586.96</v>
      </c>
      <c r="AY750" s="75">
        <f t="shared" si="248"/>
        <v>0</v>
      </c>
      <c r="AZ750" s="74">
        <v>0</v>
      </c>
      <c r="BA750" s="74">
        <v>0</v>
      </c>
      <c r="BB750" s="74">
        <v>0</v>
      </c>
      <c r="BC750" s="79">
        <v>0</v>
      </c>
      <c r="BD750" s="79">
        <v>0</v>
      </c>
      <c r="BE750" s="79">
        <v>0</v>
      </c>
      <c r="BF750" s="77">
        <v>0</v>
      </c>
      <c r="BG750" s="344">
        <f t="shared" si="249"/>
        <v>4232586.96</v>
      </c>
      <c r="BH750" s="187">
        <f t="shared" si="250"/>
        <v>56232941</v>
      </c>
      <c r="BJ750" s="50">
        <v>13549</v>
      </c>
      <c r="BK750" s="50" t="s">
        <v>4079</v>
      </c>
      <c r="BM750" s="50">
        <f t="shared" si="251"/>
        <v>0</v>
      </c>
    </row>
    <row r="751" spans="1:65" s="50" customFormat="1" ht="24" customHeight="1" x14ac:dyDescent="0.2">
      <c r="A751" s="181">
        <f t="shared" si="232"/>
        <v>2655495</v>
      </c>
      <c r="B751" s="296">
        <v>737</v>
      </c>
      <c r="C751" s="264">
        <v>536</v>
      </c>
      <c r="D751" s="297">
        <v>13550</v>
      </c>
      <c r="E751" s="241" t="s">
        <v>352</v>
      </c>
      <c r="F751" s="242" t="s">
        <v>2344</v>
      </c>
      <c r="G751" s="285" t="s">
        <v>137</v>
      </c>
      <c r="H751" s="272" t="s">
        <v>2342</v>
      </c>
      <c r="I751" s="427" t="s">
        <v>3130</v>
      </c>
      <c r="J751" s="64" t="s">
        <v>2345</v>
      </c>
      <c r="K751" s="64"/>
      <c r="L751" s="64" t="s">
        <v>2342</v>
      </c>
      <c r="M751" s="290" t="s">
        <v>137</v>
      </c>
      <c r="N751" s="243" t="s">
        <v>2410</v>
      </c>
      <c r="O751" s="64"/>
      <c r="P751" s="89"/>
      <c r="Q751" s="243">
        <v>30</v>
      </c>
      <c r="R751" s="245">
        <v>120</v>
      </c>
      <c r="S751" s="245">
        <v>110</v>
      </c>
      <c r="T751" s="245">
        <v>29.33</v>
      </c>
      <c r="U751" s="89">
        <v>0</v>
      </c>
      <c r="V751" s="260">
        <v>30</v>
      </c>
      <c r="W751" s="98">
        <v>0</v>
      </c>
      <c r="X751" s="83">
        <v>0</v>
      </c>
      <c r="Y751" s="98">
        <v>2</v>
      </c>
      <c r="Z751" s="64">
        <v>1</v>
      </c>
      <c r="AA751" s="315">
        <v>885165</v>
      </c>
      <c r="AB751" s="315">
        <v>46667</v>
      </c>
      <c r="AC751" s="316">
        <f t="shared" si="233"/>
        <v>931832</v>
      </c>
      <c r="AD751" s="74">
        <v>4500000</v>
      </c>
      <c r="AE751" s="74">
        <v>6000000</v>
      </c>
      <c r="AF751" s="334">
        <f t="shared" si="234"/>
        <v>177895.19999999998</v>
      </c>
      <c r="AG751" s="112">
        <f t="shared" si="235"/>
        <v>26554950</v>
      </c>
      <c r="AH751" s="74">
        <f t="shared" si="236"/>
        <v>1400010</v>
      </c>
      <c r="AI751" s="74">
        <f t="shared" si="237"/>
        <v>21347423.999999996</v>
      </c>
      <c r="AJ751" s="74">
        <f t="shared" si="238"/>
        <v>2655495</v>
      </c>
      <c r="AK751" s="74">
        <f t="shared" si="239"/>
        <v>4500000</v>
      </c>
      <c r="AL751" s="74">
        <f t="shared" si="240"/>
        <v>6000000</v>
      </c>
      <c r="AM751" s="74">
        <f t="shared" si="241"/>
        <v>4892117.9999999991</v>
      </c>
      <c r="AN751" s="74">
        <f t="shared" si="242"/>
        <v>5217666.2159999991</v>
      </c>
      <c r="AO751" s="74">
        <f t="shared" si="243"/>
        <v>0</v>
      </c>
      <c r="AP751" s="74">
        <f t="shared" si="244"/>
        <v>6000000</v>
      </c>
      <c r="AQ751" s="74">
        <v>0</v>
      </c>
      <c r="AR751" s="74">
        <v>0</v>
      </c>
      <c r="AS751" s="74">
        <v>0</v>
      </c>
      <c r="AT751" s="79">
        <v>0</v>
      </c>
      <c r="AU751" s="81">
        <f t="shared" si="245"/>
        <v>78567663.216000006</v>
      </c>
      <c r="AV751" s="112">
        <f t="shared" si="246"/>
        <v>54098316.440880008</v>
      </c>
      <c r="AW751" s="74">
        <f t="shared" si="252"/>
        <v>75912168.215999991</v>
      </c>
      <c r="AX751" s="74">
        <f t="shared" si="247"/>
        <v>5313851.7751199994</v>
      </c>
      <c r="AY751" s="75">
        <f t="shared" si="248"/>
        <v>1409831.644088001</v>
      </c>
      <c r="AZ751" s="74">
        <v>0</v>
      </c>
      <c r="BA751" s="74">
        <v>0</v>
      </c>
      <c r="BB751" s="74">
        <v>0</v>
      </c>
      <c r="BC751" s="79">
        <v>0</v>
      </c>
      <c r="BD751" s="79">
        <v>0</v>
      </c>
      <c r="BE751" s="79">
        <v>0</v>
      </c>
      <c r="BF751" s="77">
        <v>0</v>
      </c>
      <c r="BG751" s="344">
        <f t="shared" si="249"/>
        <v>6723683.4192080004</v>
      </c>
      <c r="BH751" s="187">
        <f t="shared" si="250"/>
        <v>71843979</v>
      </c>
      <c r="BJ751" s="50">
        <v>13550</v>
      </c>
      <c r="BK751" s="50" t="s">
        <v>4080</v>
      </c>
      <c r="BM751" s="50">
        <f t="shared" si="251"/>
        <v>0</v>
      </c>
    </row>
    <row r="752" spans="1:65" s="50" customFormat="1" ht="24" customHeight="1" x14ac:dyDescent="0.2">
      <c r="A752" s="181">
        <f t="shared" si="232"/>
        <v>2655495</v>
      </c>
      <c r="B752" s="296">
        <v>740</v>
      </c>
      <c r="C752" s="264">
        <v>539</v>
      </c>
      <c r="D752" s="297">
        <v>13551</v>
      </c>
      <c r="E752" s="241" t="s">
        <v>1916</v>
      </c>
      <c r="F752" s="242" t="s">
        <v>2346</v>
      </c>
      <c r="G752" s="285" t="s">
        <v>137</v>
      </c>
      <c r="H752" s="272" t="s">
        <v>2342</v>
      </c>
      <c r="I752" s="292" t="s">
        <v>3133</v>
      </c>
      <c r="J752" s="64">
        <v>4723308687</v>
      </c>
      <c r="K752" s="64" t="s">
        <v>2347</v>
      </c>
      <c r="L752" s="64" t="s">
        <v>2342</v>
      </c>
      <c r="M752" s="290" t="s">
        <v>137</v>
      </c>
      <c r="N752" s="243" t="s">
        <v>2410</v>
      </c>
      <c r="O752" s="64"/>
      <c r="P752" s="89"/>
      <c r="Q752" s="243">
        <v>30</v>
      </c>
      <c r="R752" s="245">
        <v>120</v>
      </c>
      <c r="S752" s="245">
        <v>110</v>
      </c>
      <c r="T752" s="245">
        <v>29.33</v>
      </c>
      <c r="U752" s="89">
        <v>0</v>
      </c>
      <c r="V752" s="260">
        <v>30</v>
      </c>
      <c r="W752" s="98">
        <v>0</v>
      </c>
      <c r="X752" s="83">
        <v>0</v>
      </c>
      <c r="Y752" s="98">
        <v>3</v>
      </c>
      <c r="Z752" s="64">
        <v>3</v>
      </c>
      <c r="AA752" s="315">
        <v>885165</v>
      </c>
      <c r="AB752" s="315">
        <v>46667</v>
      </c>
      <c r="AC752" s="316">
        <f t="shared" si="233"/>
        <v>931832</v>
      </c>
      <c r="AD752" s="74">
        <v>4500000</v>
      </c>
      <c r="AE752" s="74">
        <v>6000000</v>
      </c>
      <c r="AF752" s="334">
        <f t="shared" si="234"/>
        <v>177895.19999999998</v>
      </c>
      <c r="AG752" s="112">
        <f t="shared" si="235"/>
        <v>26554950</v>
      </c>
      <c r="AH752" s="74">
        <f t="shared" si="236"/>
        <v>1400010</v>
      </c>
      <c r="AI752" s="74">
        <f t="shared" si="237"/>
        <v>21347423.999999996</v>
      </c>
      <c r="AJ752" s="74">
        <f t="shared" si="238"/>
        <v>7966485</v>
      </c>
      <c r="AK752" s="74">
        <f t="shared" si="239"/>
        <v>4500000</v>
      </c>
      <c r="AL752" s="74">
        <f t="shared" si="240"/>
        <v>6000000</v>
      </c>
      <c r="AM752" s="74">
        <f t="shared" si="241"/>
        <v>4892117.9999999991</v>
      </c>
      <c r="AN752" s="74">
        <f t="shared" si="242"/>
        <v>5217666.2159999991</v>
      </c>
      <c r="AO752" s="74">
        <f t="shared" si="243"/>
        <v>0</v>
      </c>
      <c r="AP752" s="74">
        <f t="shared" si="244"/>
        <v>6000000</v>
      </c>
      <c r="AQ752" s="74">
        <v>0</v>
      </c>
      <c r="AR752" s="74">
        <v>0</v>
      </c>
      <c r="AS752" s="74">
        <v>0</v>
      </c>
      <c r="AT752" s="79">
        <v>0</v>
      </c>
      <c r="AU752" s="81">
        <f t="shared" si="245"/>
        <v>83878653.216000006</v>
      </c>
      <c r="AV752" s="112">
        <f t="shared" si="246"/>
        <v>54098316.440880008</v>
      </c>
      <c r="AW752" s="74">
        <f t="shared" si="252"/>
        <v>75912168.215999991</v>
      </c>
      <c r="AX752" s="74">
        <f t="shared" si="247"/>
        <v>5313851.7751199994</v>
      </c>
      <c r="AY752" s="75">
        <f t="shared" si="248"/>
        <v>1409831.644088001</v>
      </c>
      <c r="AZ752" s="74">
        <v>0</v>
      </c>
      <c r="BA752" s="74">
        <v>0</v>
      </c>
      <c r="BB752" s="74">
        <v>0</v>
      </c>
      <c r="BC752" s="79">
        <v>0</v>
      </c>
      <c r="BD752" s="79">
        <v>0</v>
      </c>
      <c r="BE752" s="79">
        <v>0</v>
      </c>
      <c r="BF752" s="77">
        <v>0</v>
      </c>
      <c r="BG752" s="344">
        <f t="shared" si="249"/>
        <v>6723683.4192080004</v>
      </c>
      <c r="BH752" s="187">
        <f t="shared" si="250"/>
        <v>77154969</v>
      </c>
      <c r="BJ752" s="50">
        <v>13551</v>
      </c>
      <c r="BK752" s="50" t="s">
        <v>4081</v>
      </c>
      <c r="BM752" s="50">
        <f t="shared" si="251"/>
        <v>0</v>
      </c>
    </row>
    <row r="753" spans="1:65" s="50" customFormat="1" ht="24" customHeight="1" x14ac:dyDescent="0.2">
      <c r="A753" s="181">
        <f t="shared" si="232"/>
        <v>2655495</v>
      </c>
      <c r="B753" s="296">
        <v>735</v>
      </c>
      <c r="C753" s="264">
        <v>534</v>
      </c>
      <c r="D753" s="297">
        <v>13552</v>
      </c>
      <c r="E753" s="241" t="s">
        <v>488</v>
      </c>
      <c r="F753" s="242" t="s">
        <v>2348</v>
      </c>
      <c r="G753" s="285" t="s">
        <v>137</v>
      </c>
      <c r="H753" s="272" t="s">
        <v>2342</v>
      </c>
      <c r="I753" s="292" t="s">
        <v>3128</v>
      </c>
      <c r="J753" s="64" t="s">
        <v>2349</v>
      </c>
      <c r="K753" s="64" t="s">
        <v>2350</v>
      </c>
      <c r="L753" s="64" t="s">
        <v>2342</v>
      </c>
      <c r="M753" s="290" t="s">
        <v>137</v>
      </c>
      <c r="N753" s="243" t="s">
        <v>2410</v>
      </c>
      <c r="O753" s="64"/>
      <c r="P753" s="89"/>
      <c r="Q753" s="243">
        <v>30</v>
      </c>
      <c r="R753" s="245">
        <v>120</v>
      </c>
      <c r="S753" s="245">
        <v>110</v>
      </c>
      <c r="T753" s="245">
        <v>29.33</v>
      </c>
      <c r="U753" s="89">
        <v>0</v>
      </c>
      <c r="V753" s="260">
        <v>15</v>
      </c>
      <c r="W753" s="98">
        <v>0</v>
      </c>
      <c r="X753" s="83">
        <v>0</v>
      </c>
      <c r="Y753" s="98">
        <v>3</v>
      </c>
      <c r="Z753" s="64">
        <v>3</v>
      </c>
      <c r="AA753" s="315">
        <v>885165</v>
      </c>
      <c r="AB753" s="315">
        <v>46667</v>
      </c>
      <c r="AC753" s="316">
        <f t="shared" si="233"/>
        <v>931832</v>
      </c>
      <c r="AD753" s="74">
        <v>4500000</v>
      </c>
      <c r="AE753" s="74">
        <v>6000000</v>
      </c>
      <c r="AF753" s="334">
        <f t="shared" si="234"/>
        <v>177895.19999999998</v>
      </c>
      <c r="AG753" s="112">
        <f t="shared" si="235"/>
        <v>26554950</v>
      </c>
      <c r="AH753" s="74">
        <f t="shared" si="236"/>
        <v>1400010</v>
      </c>
      <c r="AI753" s="74">
        <f t="shared" si="237"/>
        <v>21347423.999999996</v>
      </c>
      <c r="AJ753" s="74">
        <f t="shared" si="238"/>
        <v>7966485</v>
      </c>
      <c r="AK753" s="74">
        <f t="shared" si="239"/>
        <v>4500000</v>
      </c>
      <c r="AL753" s="74">
        <f t="shared" si="240"/>
        <v>6000000</v>
      </c>
      <c r="AM753" s="74">
        <f t="shared" si="241"/>
        <v>4892117.9999999991</v>
      </c>
      <c r="AN753" s="74">
        <f t="shared" si="242"/>
        <v>5217666.2159999991</v>
      </c>
      <c r="AO753" s="74">
        <f t="shared" si="243"/>
        <v>0</v>
      </c>
      <c r="AP753" s="74">
        <f t="shared" si="244"/>
        <v>3000000</v>
      </c>
      <c r="AQ753" s="74">
        <v>0</v>
      </c>
      <c r="AR753" s="74">
        <v>0</v>
      </c>
      <c r="AS753" s="74">
        <v>0</v>
      </c>
      <c r="AT753" s="79">
        <v>0</v>
      </c>
      <c r="AU753" s="81">
        <f t="shared" si="245"/>
        <v>80878653.216000006</v>
      </c>
      <c r="AV753" s="112">
        <f t="shared" si="246"/>
        <v>54308316.440880008</v>
      </c>
      <c r="AW753" s="74">
        <f t="shared" si="252"/>
        <v>72912168.215999991</v>
      </c>
      <c r="AX753" s="74">
        <f t="shared" si="247"/>
        <v>5103851.7751199994</v>
      </c>
      <c r="AY753" s="75">
        <f t="shared" si="248"/>
        <v>1430831.644088001</v>
      </c>
      <c r="AZ753" s="74">
        <v>0</v>
      </c>
      <c r="BA753" s="74">
        <v>0</v>
      </c>
      <c r="BB753" s="74">
        <v>0</v>
      </c>
      <c r="BC753" s="79">
        <v>0</v>
      </c>
      <c r="BD753" s="79">
        <v>0</v>
      </c>
      <c r="BE753" s="79">
        <v>0</v>
      </c>
      <c r="BF753" s="77">
        <v>0</v>
      </c>
      <c r="BG753" s="344">
        <f t="shared" si="249"/>
        <v>6534683.4192080004</v>
      </c>
      <c r="BH753" s="187">
        <f t="shared" si="250"/>
        <v>74343969</v>
      </c>
      <c r="BJ753" s="50">
        <v>13552</v>
      </c>
      <c r="BK753" s="50" t="s">
        <v>4082</v>
      </c>
      <c r="BM753" s="50">
        <f t="shared" si="251"/>
        <v>0</v>
      </c>
    </row>
    <row r="754" spans="1:65" s="50" customFormat="1" ht="24" customHeight="1" x14ac:dyDescent="0.2">
      <c r="A754" s="181">
        <f t="shared" si="232"/>
        <v>2655495</v>
      </c>
      <c r="B754" s="296">
        <v>236</v>
      </c>
      <c r="C754" s="264">
        <v>255</v>
      </c>
      <c r="D754" s="297">
        <v>13553</v>
      </c>
      <c r="E754" s="251" t="s">
        <v>2351</v>
      </c>
      <c r="F754" s="252" t="s">
        <v>2157</v>
      </c>
      <c r="G754" s="251" t="s">
        <v>87</v>
      </c>
      <c r="H754" s="272" t="s">
        <v>2342</v>
      </c>
      <c r="I754" s="292" t="s">
        <v>2670</v>
      </c>
      <c r="J754" s="64" t="s">
        <v>2352</v>
      </c>
      <c r="K754" s="64" t="s">
        <v>2353</v>
      </c>
      <c r="L754" s="64"/>
      <c r="M754" s="290" t="s">
        <v>2380</v>
      </c>
      <c r="N754" s="98"/>
      <c r="O754" s="64"/>
      <c r="P754" s="89"/>
      <c r="Q754" s="253">
        <v>30</v>
      </c>
      <c r="R754" s="254">
        <v>45</v>
      </c>
      <c r="S754" s="64">
        <v>0</v>
      </c>
      <c r="T754" s="64">
        <v>0</v>
      </c>
      <c r="U754" s="89">
        <v>0</v>
      </c>
      <c r="V754" s="258">
        <v>17</v>
      </c>
      <c r="W754" s="98">
        <v>0</v>
      </c>
      <c r="X754" s="83">
        <v>0</v>
      </c>
      <c r="Y754" s="98">
        <v>0</v>
      </c>
      <c r="Z754" s="64">
        <v>1</v>
      </c>
      <c r="AA754" s="323">
        <v>1477052</v>
      </c>
      <c r="AB754" s="323">
        <v>0</v>
      </c>
      <c r="AC754" s="324">
        <f t="shared" si="233"/>
        <v>1477052</v>
      </c>
      <c r="AD754" s="74">
        <v>4500000</v>
      </c>
      <c r="AE754" s="74">
        <v>6000000</v>
      </c>
      <c r="AF754" s="334">
        <f t="shared" si="234"/>
        <v>281982.65454545454</v>
      </c>
      <c r="AG754" s="112">
        <f t="shared" si="235"/>
        <v>44311560</v>
      </c>
      <c r="AH754" s="74">
        <f t="shared" si="236"/>
        <v>0</v>
      </c>
      <c r="AI754" s="74">
        <f t="shared" si="237"/>
        <v>12689219.454545455</v>
      </c>
      <c r="AJ754" s="74">
        <f t="shared" si="238"/>
        <v>2655495</v>
      </c>
      <c r="AK754" s="74">
        <f t="shared" si="239"/>
        <v>4500000</v>
      </c>
      <c r="AL754" s="74">
        <f t="shared" si="240"/>
        <v>6000000</v>
      </c>
      <c r="AM754" s="74">
        <f t="shared" si="241"/>
        <v>0</v>
      </c>
      <c r="AN754" s="74">
        <f t="shared" si="242"/>
        <v>0</v>
      </c>
      <c r="AO754" s="74">
        <f t="shared" si="243"/>
        <v>0</v>
      </c>
      <c r="AP754" s="74">
        <f t="shared" si="244"/>
        <v>3400000</v>
      </c>
      <c r="AQ754" s="74">
        <v>0</v>
      </c>
      <c r="AR754" s="74">
        <v>0</v>
      </c>
      <c r="AS754" s="74">
        <v>0</v>
      </c>
      <c r="AT754" s="79">
        <v>0</v>
      </c>
      <c r="AU754" s="81">
        <f t="shared" si="245"/>
        <v>73556274.454545453</v>
      </c>
      <c r="AV754" s="112">
        <f t="shared" si="246"/>
        <v>52037724.892727271</v>
      </c>
      <c r="AW754" s="74">
        <f t="shared" si="252"/>
        <v>70900779.454545453</v>
      </c>
      <c r="AX754" s="74">
        <f t="shared" si="247"/>
        <v>4963054.5618181825</v>
      </c>
      <c r="AY754" s="75">
        <f t="shared" si="248"/>
        <v>1203772.4892727272</v>
      </c>
      <c r="AZ754" s="74">
        <v>0</v>
      </c>
      <c r="BA754" s="74">
        <v>0</v>
      </c>
      <c r="BB754" s="74">
        <v>0</v>
      </c>
      <c r="BC754" s="79">
        <v>0</v>
      </c>
      <c r="BD754" s="79">
        <v>0</v>
      </c>
      <c r="BE754" s="79">
        <v>0</v>
      </c>
      <c r="BF754" s="77">
        <v>0</v>
      </c>
      <c r="BG754" s="344">
        <f t="shared" si="249"/>
        <v>6166827.0510909092</v>
      </c>
      <c r="BH754" s="187">
        <f t="shared" si="250"/>
        <v>67389447</v>
      </c>
      <c r="BJ754" s="50">
        <v>13553</v>
      </c>
      <c r="BK754" s="50" t="s">
        <v>4083</v>
      </c>
      <c r="BM754" s="50">
        <f t="shared" si="251"/>
        <v>0</v>
      </c>
    </row>
    <row r="755" spans="1:65" s="50" customFormat="1" ht="24" customHeight="1" x14ac:dyDescent="0.2">
      <c r="A755" s="181">
        <f t="shared" si="232"/>
        <v>2655495</v>
      </c>
      <c r="B755" s="296">
        <v>233</v>
      </c>
      <c r="C755" s="264">
        <v>252</v>
      </c>
      <c r="D755" s="297">
        <v>13554</v>
      </c>
      <c r="E755" s="251" t="s">
        <v>248</v>
      </c>
      <c r="F755" s="252" t="s">
        <v>1394</v>
      </c>
      <c r="G755" s="251" t="s">
        <v>87</v>
      </c>
      <c r="H755" s="272" t="s">
        <v>2342</v>
      </c>
      <c r="I755" s="292" t="s">
        <v>2667</v>
      </c>
      <c r="J755" s="64" t="s">
        <v>2483</v>
      </c>
      <c r="K755" s="64"/>
      <c r="L755" s="64" t="s">
        <v>2342</v>
      </c>
      <c r="M755" s="290" t="s">
        <v>2383</v>
      </c>
      <c r="N755" s="98"/>
      <c r="O755" s="64"/>
      <c r="P755" s="89"/>
      <c r="Q755" s="253">
        <v>30</v>
      </c>
      <c r="R755" s="254">
        <v>58</v>
      </c>
      <c r="S755" s="64">
        <v>0</v>
      </c>
      <c r="T755" s="64">
        <v>0</v>
      </c>
      <c r="U755" s="89">
        <v>0</v>
      </c>
      <c r="V755" s="258">
        <v>19</v>
      </c>
      <c r="W755" s="98">
        <v>0</v>
      </c>
      <c r="X755" s="83">
        <v>0</v>
      </c>
      <c r="Y755" s="98">
        <v>0</v>
      </c>
      <c r="Z755" s="64">
        <v>0</v>
      </c>
      <c r="AA755" s="323">
        <v>1642901</v>
      </c>
      <c r="AB755" s="323">
        <v>46667</v>
      </c>
      <c r="AC755" s="324">
        <f t="shared" si="233"/>
        <v>1689568</v>
      </c>
      <c r="AD755" s="74">
        <v>4500000</v>
      </c>
      <c r="AE755" s="74">
        <v>6000000</v>
      </c>
      <c r="AF755" s="334">
        <f t="shared" si="234"/>
        <v>322553.89090909087</v>
      </c>
      <c r="AG755" s="112">
        <f t="shared" si="235"/>
        <v>49287030</v>
      </c>
      <c r="AH755" s="74">
        <f t="shared" si="236"/>
        <v>1400010</v>
      </c>
      <c r="AI755" s="74">
        <f t="shared" si="237"/>
        <v>18708125.672727272</v>
      </c>
      <c r="AJ755" s="74">
        <f t="shared" si="238"/>
        <v>0</v>
      </c>
      <c r="AK755" s="74">
        <f t="shared" si="239"/>
        <v>4500000</v>
      </c>
      <c r="AL755" s="74">
        <f t="shared" si="240"/>
        <v>6000000</v>
      </c>
      <c r="AM755" s="74">
        <f t="shared" si="241"/>
        <v>0</v>
      </c>
      <c r="AN755" s="74">
        <f t="shared" si="242"/>
        <v>0</v>
      </c>
      <c r="AO755" s="74">
        <f t="shared" si="243"/>
        <v>0</v>
      </c>
      <c r="AP755" s="74">
        <f t="shared" si="244"/>
        <v>3800000</v>
      </c>
      <c r="AQ755" s="74">
        <v>0</v>
      </c>
      <c r="AR755" s="74">
        <v>0</v>
      </c>
      <c r="AS755" s="74">
        <v>0</v>
      </c>
      <c r="AT755" s="79">
        <v>0</v>
      </c>
      <c r="AU755" s="81">
        <f t="shared" si="245"/>
        <v>83695165.672727272</v>
      </c>
      <c r="AV755" s="112">
        <f t="shared" si="246"/>
        <v>63536504.075636365</v>
      </c>
      <c r="AW755" s="74">
        <f t="shared" si="252"/>
        <v>83695165.672727272</v>
      </c>
      <c r="AX755" s="74">
        <f t="shared" si="247"/>
        <v>5858661.5970909093</v>
      </c>
      <c r="AY755" s="75">
        <f t="shared" si="248"/>
        <v>2353650.4075636365</v>
      </c>
      <c r="AZ755" s="74">
        <v>0</v>
      </c>
      <c r="BA755" s="74">
        <v>0</v>
      </c>
      <c r="BB755" s="74">
        <v>0</v>
      </c>
      <c r="BC755" s="79">
        <v>0</v>
      </c>
      <c r="BD755" s="79">
        <v>0</v>
      </c>
      <c r="BE755" s="79">
        <v>0</v>
      </c>
      <c r="BF755" s="77">
        <v>0</v>
      </c>
      <c r="BG755" s="344">
        <f t="shared" si="249"/>
        <v>8212312.0046545453</v>
      </c>
      <c r="BH755" s="187">
        <f t="shared" si="250"/>
        <v>75482853</v>
      </c>
      <c r="BJ755" s="50">
        <v>13554</v>
      </c>
      <c r="BK755" s="50" t="s">
        <v>4084</v>
      </c>
      <c r="BM755" s="50">
        <f t="shared" si="251"/>
        <v>0</v>
      </c>
    </row>
    <row r="756" spans="1:65" s="50" customFormat="1" ht="24" customHeight="1" x14ac:dyDescent="0.2">
      <c r="A756" s="181">
        <f t="shared" si="232"/>
        <v>2655495</v>
      </c>
      <c r="B756" s="296">
        <v>234</v>
      </c>
      <c r="C756" s="264">
        <v>253</v>
      </c>
      <c r="D756" s="297">
        <v>13555</v>
      </c>
      <c r="E756" s="251" t="s">
        <v>2354</v>
      </c>
      <c r="F756" s="252" t="s">
        <v>2355</v>
      </c>
      <c r="G756" s="251" t="s">
        <v>87</v>
      </c>
      <c r="H756" s="272" t="s">
        <v>2342</v>
      </c>
      <c r="I756" s="292" t="s">
        <v>2668</v>
      </c>
      <c r="J756" s="64" t="s">
        <v>2356</v>
      </c>
      <c r="K756" s="64" t="s">
        <v>2357</v>
      </c>
      <c r="L756" s="64" t="s">
        <v>2342</v>
      </c>
      <c r="M756" s="290" t="s">
        <v>2383</v>
      </c>
      <c r="N756" s="98"/>
      <c r="O756" s="64"/>
      <c r="P756" s="89"/>
      <c r="Q756" s="253">
        <v>30</v>
      </c>
      <c r="R756" s="254">
        <v>70</v>
      </c>
      <c r="S756" s="64">
        <v>0</v>
      </c>
      <c r="T756" s="64">
        <v>0</v>
      </c>
      <c r="U756" s="89">
        <v>0</v>
      </c>
      <c r="V756" s="258">
        <v>18</v>
      </c>
      <c r="W756" s="98">
        <v>0</v>
      </c>
      <c r="X756" s="83">
        <v>0</v>
      </c>
      <c r="Y756" s="98">
        <v>2</v>
      </c>
      <c r="Z756" s="64">
        <v>2</v>
      </c>
      <c r="AA756" s="323">
        <v>1642901</v>
      </c>
      <c r="AB756" s="323">
        <v>46667</v>
      </c>
      <c r="AC756" s="324">
        <f t="shared" si="233"/>
        <v>1689568</v>
      </c>
      <c r="AD756" s="74">
        <v>4500000</v>
      </c>
      <c r="AE756" s="74">
        <v>6000000</v>
      </c>
      <c r="AF756" s="334">
        <f t="shared" si="234"/>
        <v>322553.89090909087</v>
      </c>
      <c r="AG756" s="112">
        <f t="shared" si="235"/>
        <v>49287030</v>
      </c>
      <c r="AH756" s="74">
        <f t="shared" si="236"/>
        <v>1400010</v>
      </c>
      <c r="AI756" s="74">
        <f t="shared" si="237"/>
        <v>22578772.36363636</v>
      </c>
      <c r="AJ756" s="74">
        <f t="shared" si="238"/>
        <v>5310990</v>
      </c>
      <c r="AK756" s="74">
        <f t="shared" si="239"/>
        <v>4500000</v>
      </c>
      <c r="AL756" s="74">
        <f t="shared" si="240"/>
        <v>6000000</v>
      </c>
      <c r="AM756" s="74">
        <f t="shared" si="241"/>
        <v>0</v>
      </c>
      <c r="AN756" s="74">
        <f t="shared" si="242"/>
        <v>0</v>
      </c>
      <c r="AO756" s="74">
        <f t="shared" si="243"/>
        <v>0</v>
      </c>
      <c r="AP756" s="74">
        <f t="shared" si="244"/>
        <v>3600000</v>
      </c>
      <c r="AQ756" s="74">
        <v>0</v>
      </c>
      <c r="AR756" s="74">
        <v>0</v>
      </c>
      <c r="AS756" s="74">
        <v>0</v>
      </c>
      <c r="AT756" s="79">
        <v>0</v>
      </c>
      <c r="AU756" s="81">
        <f t="shared" si="245"/>
        <v>92676802.36363636</v>
      </c>
      <c r="AV756" s="112">
        <f t="shared" si="246"/>
        <v>67150205.49818182</v>
      </c>
      <c r="AW756" s="74">
        <f t="shared" si="252"/>
        <v>87365812.36363636</v>
      </c>
      <c r="AX756" s="74">
        <f t="shared" si="247"/>
        <v>6115606.8654545462</v>
      </c>
      <c r="AY756" s="75">
        <f t="shared" si="248"/>
        <v>2715020.5498181824</v>
      </c>
      <c r="AZ756" s="74">
        <v>0</v>
      </c>
      <c r="BA756" s="74">
        <v>0</v>
      </c>
      <c r="BB756" s="74">
        <v>0</v>
      </c>
      <c r="BC756" s="79">
        <v>0</v>
      </c>
      <c r="BD756" s="79">
        <v>0</v>
      </c>
      <c r="BE756" s="79">
        <v>0</v>
      </c>
      <c r="BF756" s="77">
        <v>0</v>
      </c>
      <c r="BG756" s="344">
        <f t="shared" si="249"/>
        <v>8830627.4152727276</v>
      </c>
      <c r="BH756" s="187">
        <f t="shared" si="250"/>
        <v>83846174</v>
      </c>
      <c r="BJ756" s="50">
        <v>13555</v>
      </c>
      <c r="BK756" s="50" t="s">
        <v>4085</v>
      </c>
      <c r="BM756" s="50">
        <f t="shared" si="251"/>
        <v>0</v>
      </c>
    </row>
    <row r="757" spans="1:65" s="50" customFormat="1" ht="24" customHeight="1" x14ac:dyDescent="0.2">
      <c r="A757" s="181">
        <f t="shared" si="232"/>
        <v>2655495</v>
      </c>
      <c r="B757" s="296">
        <v>235</v>
      </c>
      <c r="C757" s="264">
        <v>254</v>
      </c>
      <c r="D757" s="297">
        <v>13556</v>
      </c>
      <c r="E757" s="251" t="s">
        <v>2358</v>
      </c>
      <c r="F757" s="252" t="s">
        <v>2359</v>
      </c>
      <c r="G757" s="251" t="s">
        <v>87</v>
      </c>
      <c r="H757" s="272" t="s">
        <v>2342</v>
      </c>
      <c r="I757" s="292" t="s">
        <v>2669</v>
      </c>
      <c r="J757" s="64" t="s">
        <v>2360</v>
      </c>
      <c r="K757" s="64" t="s">
        <v>2361</v>
      </c>
      <c r="L757" s="64" t="s">
        <v>2342</v>
      </c>
      <c r="M757" s="305" t="s">
        <v>2380</v>
      </c>
      <c r="N757" s="98"/>
      <c r="O757" s="64"/>
      <c r="P757" s="89"/>
      <c r="Q757" s="253">
        <v>30</v>
      </c>
      <c r="R757" s="254">
        <v>62</v>
      </c>
      <c r="S757" s="64">
        <v>0</v>
      </c>
      <c r="T757" s="64">
        <v>0</v>
      </c>
      <c r="U757" s="89">
        <v>0</v>
      </c>
      <c r="V757" s="258">
        <v>19</v>
      </c>
      <c r="W757" s="98">
        <v>0</v>
      </c>
      <c r="X757" s="83">
        <v>0</v>
      </c>
      <c r="Y757" s="98">
        <v>0</v>
      </c>
      <c r="Z757" s="64">
        <v>0</v>
      </c>
      <c r="AA757" s="323">
        <v>1477052</v>
      </c>
      <c r="AB757" s="323">
        <v>0</v>
      </c>
      <c r="AC757" s="324">
        <f t="shared" si="233"/>
        <v>1477052</v>
      </c>
      <c r="AD757" s="74">
        <v>4500000</v>
      </c>
      <c r="AE757" s="74">
        <v>6000000</v>
      </c>
      <c r="AF757" s="334">
        <f t="shared" si="234"/>
        <v>281982.65454545454</v>
      </c>
      <c r="AG757" s="112">
        <f t="shared" si="235"/>
        <v>44311560</v>
      </c>
      <c r="AH757" s="74">
        <f t="shared" si="236"/>
        <v>0</v>
      </c>
      <c r="AI757" s="74">
        <f t="shared" si="237"/>
        <v>17482924.581818182</v>
      </c>
      <c r="AJ757" s="74">
        <f t="shared" si="238"/>
        <v>0</v>
      </c>
      <c r="AK757" s="74">
        <f t="shared" si="239"/>
        <v>4500000</v>
      </c>
      <c r="AL757" s="74">
        <f t="shared" si="240"/>
        <v>6000000</v>
      </c>
      <c r="AM757" s="74">
        <f t="shared" si="241"/>
        <v>0</v>
      </c>
      <c r="AN757" s="74">
        <f t="shared" si="242"/>
        <v>0</v>
      </c>
      <c r="AO757" s="74">
        <f t="shared" si="243"/>
        <v>0</v>
      </c>
      <c r="AP757" s="74">
        <f t="shared" si="244"/>
        <v>3800000</v>
      </c>
      <c r="AQ757" s="74">
        <v>0</v>
      </c>
      <c r="AR757" s="74">
        <v>0</v>
      </c>
      <c r="AS757" s="74">
        <v>0</v>
      </c>
      <c r="AT757" s="79">
        <v>0</v>
      </c>
      <c r="AU757" s="81">
        <f t="shared" si="245"/>
        <v>76094484.581818178</v>
      </c>
      <c r="AV757" s="112">
        <f t="shared" si="246"/>
        <v>56467870.661090903</v>
      </c>
      <c r="AW757" s="74">
        <f t="shared" si="252"/>
        <v>76094484.581818178</v>
      </c>
      <c r="AX757" s="74">
        <f t="shared" si="247"/>
        <v>5326613.9207272734</v>
      </c>
      <c r="AY757" s="75">
        <f t="shared" si="248"/>
        <v>1646787.0661090903</v>
      </c>
      <c r="AZ757" s="74">
        <v>0</v>
      </c>
      <c r="BA757" s="74">
        <v>0</v>
      </c>
      <c r="BB757" s="74">
        <v>0</v>
      </c>
      <c r="BC757" s="79">
        <v>0</v>
      </c>
      <c r="BD757" s="79">
        <v>0</v>
      </c>
      <c r="BE757" s="79">
        <v>0</v>
      </c>
      <c r="BF757" s="77">
        <v>0</v>
      </c>
      <c r="BG757" s="344">
        <f t="shared" si="249"/>
        <v>6973400.9868363636</v>
      </c>
      <c r="BH757" s="187">
        <f t="shared" si="250"/>
        <v>69121083</v>
      </c>
      <c r="BJ757" s="50">
        <v>13556</v>
      </c>
      <c r="BK757" s="50" t="s">
        <v>4086</v>
      </c>
      <c r="BM757" s="50">
        <f t="shared" si="251"/>
        <v>0</v>
      </c>
    </row>
    <row r="758" spans="1:65" s="50" customFormat="1" ht="24" customHeight="1" x14ac:dyDescent="0.2">
      <c r="A758" s="181">
        <f t="shared" si="232"/>
        <v>2655495</v>
      </c>
      <c r="B758" s="296">
        <v>736</v>
      </c>
      <c r="C758" s="264">
        <v>535</v>
      </c>
      <c r="D758" s="297">
        <v>13557</v>
      </c>
      <c r="E758" s="241" t="s">
        <v>1184</v>
      </c>
      <c r="F758" s="242" t="s">
        <v>2362</v>
      </c>
      <c r="G758" s="285" t="s">
        <v>137</v>
      </c>
      <c r="H758" s="272" t="s">
        <v>2342</v>
      </c>
      <c r="I758" s="292" t="s">
        <v>3129</v>
      </c>
      <c r="J758" s="64" t="s">
        <v>2363</v>
      </c>
      <c r="K758" s="64" t="s">
        <v>2364</v>
      </c>
      <c r="L758" s="64" t="s">
        <v>2342</v>
      </c>
      <c r="M758" s="290" t="s">
        <v>137</v>
      </c>
      <c r="N758" s="243" t="s">
        <v>2410</v>
      </c>
      <c r="O758" s="64"/>
      <c r="P758" s="89"/>
      <c r="Q758" s="243">
        <v>30</v>
      </c>
      <c r="R758" s="245">
        <v>120</v>
      </c>
      <c r="S758" s="245">
        <v>110</v>
      </c>
      <c r="T758" s="245">
        <v>29.33</v>
      </c>
      <c r="U758" s="89">
        <v>0</v>
      </c>
      <c r="V758" s="260">
        <v>30</v>
      </c>
      <c r="W758" s="98">
        <v>0</v>
      </c>
      <c r="X758" s="83">
        <v>0</v>
      </c>
      <c r="Y758" s="98">
        <v>1</v>
      </c>
      <c r="Z758" s="64">
        <v>0</v>
      </c>
      <c r="AA758" s="315">
        <v>885165</v>
      </c>
      <c r="AB758" s="315">
        <v>46667</v>
      </c>
      <c r="AC758" s="316">
        <f t="shared" si="233"/>
        <v>931832</v>
      </c>
      <c r="AD758" s="74">
        <v>4500000</v>
      </c>
      <c r="AE758" s="74">
        <v>6000000</v>
      </c>
      <c r="AF758" s="334">
        <f t="shared" si="234"/>
        <v>177895.19999999998</v>
      </c>
      <c r="AG758" s="112">
        <f t="shared" si="235"/>
        <v>26554950</v>
      </c>
      <c r="AH758" s="74">
        <f t="shared" si="236"/>
        <v>1400010</v>
      </c>
      <c r="AI758" s="74">
        <f t="shared" si="237"/>
        <v>21347423.999999996</v>
      </c>
      <c r="AJ758" s="74">
        <f t="shared" si="238"/>
        <v>0</v>
      </c>
      <c r="AK758" s="74">
        <f t="shared" si="239"/>
        <v>4500000</v>
      </c>
      <c r="AL758" s="74">
        <f t="shared" si="240"/>
        <v>6000000</v>
      </c>
      <c r="AM758" s="74">
        <f t="shared" si="241"/>
        <v>4892117.9999999991</v>
      </c>
      <c r="AN758" s="74">
        <f t="shared" si="242"/>
        <v>5217666.2159999991</v>
      </c>
      <c r="AO758" s="74">
        <f t="shared" si="243"/>
        <v>0</v>
      </c>
      <c r="AP758" s="74">
        <f t="shared" si="244"/>
        <v>6000000</v>
      </c>
      <c r="AQ758" s="74">
        <v>0</v>
      </c>
      <c r="AR758" s="74">
        <v>0</v>
      </c>
      <c r="AS758" s="74">
        <v>0</v>
      </c>
      <c r="AT758" s="79">
        <v>0</v>
      </c>
      <c r="AU758" s="81">
        <f t="shared" si="245"/>
        <v>75912168.216000006</v>
      </c>
      <c r="AV758" s="112">
        <f t="shared" si="246"/>
        <v>54098316.440880008</v>
      </c>
      <c r="AW758" s="74">
        <f t="shared" si="252"/>
        <v>75912168.215999991</v>
      </c>
      <c r="AX758" s="74">
        <f t="shared" si="247"/>
        <v>5313851.7751199994</v>
      </c>
      <c r="AY758" s="75">
        <f t="shared" si="248"/>
        <v>1409831.644088001</v>
      </c>
      <c r="AZ758" s="74">
        <v>0</v>
      </c>
      <c r="BA758" s="74">
        <v>0</v>
      </c>
      <c r="BB758" s="74">
        <v>0</v>
      </c>
      <c r="BC758" s="79">
        <v>0</v>
      </c>
      <c r="BD758" s="79">
        <v>0</v>
      </c>
      <c r="BE758" s="79">
        <v>0</v>
      </c>
      <c r="BF758" s="77">
        <v>0</v>
      </c>
      <c r="BG758" s="344">
        <f t="shared" si="249"/>
        <v>6723683.4192080004</v>
      </c>
      <c r="BH758" s="187">
        <f t="shared" si="250"/>
        <v>69188484</v>
      </c>
      <c r="BJ758" s="50">
        <v>13557</v>
      </c>
      <c r="BK758" s="50" t="s">
        <v>4087</v>
      </c>
      <c r="BM758" s="50">
        <f t="shared" si="251"/>
        <v>0</v>
      </c>
    </row>
    <row r="759" spans="1:65" s="50" customFormat="1" ht="24" customHeight="1" x14ac:dyDescent="0.5">
      <c r="A759" s="181">
        <f t="shared" si="232"/>
        <v>2655495</v>
      </c>
      <c r="B759" s="296">
        <v>733</v>
      </c>
      <c r="C759" s="264">
        <v>532</v>
      </c>
      <c r="D759" s="297">
        <v>13558</v>
      </c>
      <c r="E759" s="241" t="s">
        <v>2365</v>
      </c>
      <c r="F759" s="242" t="s">
        <v>2366</v>
      </c>
      <c r="G759" s="285" t="s">
        <v>137</v>
      </c>
      <c r="H759" s="272" t="s">
        <v>2342</v>
      </c>
      <c r="I759" s="426" t="s">
        <v>3126</v>
      </c>
      <c r="J759" s="64" t="s">
        <v>2367</v>
      </c>
      <c r="K759" s="64"/>
      <c r="L759" s="64" t="s">
        <v>2342</v>
      </c>
      <c r="M759" s="290" t="s">
        <v>137</v>
      </c>
      <c r="N759" s="243" t="s">
        <v>2410</v>
      </c>
      <c r="O759" s="64"/>
      <c r="P759" s="89"/>
      <c r="Q759" s="243">
        <v>30</v>
      </c>
      <c r="R759" s="245">
        <v>120</v>
      </c>
      <c r="S759" s="245">
        <v>110</v>
      </c>
      <c r="T759" s="245">
        <v>29.33</v>
      </c>
      <c r="U759" s="89">
        <v>0</v>
      </c>
      <c r="V759" s="260">
        <v>15</v>
      </c>
      <c r="W759" s="98">
        <v>0</v>
      </c>
      <c r="X759" s="83">
        <v>0</v>
      </c>
      <c r="Y759" s="98">
        <v>2</v>
      </c>
      <c r="Z759" s="64">
        <v>2</v>
      </c>
      <c r="AA759" s="315">
        <v>885165</v>
      </c>
      <c r="AB759" s="315">
        <v>46667</v>
      </c>
      <c r="AC759" s="316">
        <f t="shared" si="233"/>
        <v>931832</v>
      </c>
      <c r="AD759" s="74">
        <v>4500000</v>
      </c>
      <c r="AE759" s="74">
        <v>6000000</v>
      </c>
      <c r="AF759" s="334">
        <f t="shared" si="234"/>
        <v>177895.19999999998</v>
      </c>
      <c r="AG759" s="112">
        <f t="shared" si="235"/>
        <v>26554950</v>
      </c>
      <c r="AH759" s="74">
        <f t="shared" si="236"/>
        <v>1400010</v>
      </c>
      <c r="AI759" s="74">
        <f t="shared" si="237"/>
        <v>21347423.999999996</v>
      </c>
      <c r="AJ759" s="74">
        <f t="shared" si="238"/>
        <v>5310990</v>
      </c>
      <c r="AK759" s="74">
        <f t="shared" si="239"/>
        <v>4500000</v>
      </c>
      <c r="AL759" s="74">
        <f t="shared" si="240"/>
        <v>6000000</v>
      </c>
      <c r="AM759" s="74">
        <f t="shared" si="241"/>
        <v>4892117.9999999991</v>
      </c>
      <c r="AN759" s="74">
        <f t="shared" si="242"/>
        <v>5217666.2159999991</v>
      </c>
      <c r="AO759" s="74">
        <f t="shared" si="243"/>
        <v>0</v>
      </c>
      <c r="AP759" s="74">
        <f t="shared" si="244"/>
        <v>3000000</v>
      </c>
      <c r="AQ759" s="74">
        <v>0</v>
      </c>
      <c r="AR759" s="74">
        <v>0</v>
      </c>
      <c r="AS759" s="74">
        <v>0</v>
      </c>
      <c r="AT759" s="79">
        <v>0</v>
      </c>
      <c r="AU759" s="81">
        <f t="shared" si="245"/>
        <v>78223158.216000006</v>
      </c>
      <c r="AV759" s="112">
        <f t="shared" si="246"/>
        <v>54308316.440880008</v>
      </c>
      <c r="AW759" s="74">
        <f t="shared" si="252"/>
        <v>72912168.215999991</v>
      </c>
      <c r="AX759" s="74">
        <f t="shared" si="247"/>
        <v>5103851.7751199994</v>
      </c>
      <c r="AY759" s="75">
        <f t="shared" si="248"/>
        <v>1430831.644088001</v>
      </c>
      <c r="AZ759" s="74">
        <v>0</v>
      </c>
      <c r="BA759" s="74">
        <v>0</v>
      </c>
      <c r="BB759" s="74">
        <v>0</v>
      </c>
      <c r="BC759" s="79">
        <v>0</v>
      </c>
      <c r="BD759" s="79">
        <v>0</v>
      </c>
      <c r="BE759" s="79">
        <v>0</v>
      </c>
      <c r="BF759" s="77">
        <v>0</v>
      </c>
      <c r="BG759" s="344">
        <f t="shared" si="249"/>
        <v>6534683.4192080004</v>
      </c>
      <c r="BH759" s="187">
        <f t="shared" si="250"/>
        <v>71688474</v>
      </c>
      <c r="BJ759" s="50">
        <v>13558</v>
      </c>
      <c r="BK759" s="50" t="s">
        <v>4088</v>
      </c>
      <c r="BM759" s="50">
        <f t="shared" si="251"/>
        <v>0</v>
      </c>
    </row>
    <row r="760" spans="1:65" s="50" customFormat="1" ht="24" customHeight="1" x14ac:dyDescent="0.2">
      <c r="A760" s="181">
        <f t="shared" si="232"/>
        <v>2655495</v>
      </c>
      <c r="B760" s="296">
        <v>739</v>
      </c>
      <c r="C760" s="264">
        <v>538</v>
      </c>
      <c r="D760" s="297">
        <v>13559</v>
      </c>
      <c r="E760" s="241" t="s">
        <v>99</v>
      </c>
      <c r="F760" s="242" t="s">
        <v>2368</v>
      </c>
      <c r="G760" s="285" t="s">
        <v>137</v>
      </c>
      <c r="H760" s="272" t="s">
        <v>2342</v>
      </c>
      <c r="I760" s="292" t="s">
        <v>3132</v>
      </c>
      <c r="J760" s="64" t="s">
        <v>2369</v>
      </c>
      <c r="K760" s="64" t="s">
        <v>2370</v>
      </c>
      <c r="L760" s="64" t="s">
        <v>2342</v>
      </c>
      <c r="M760" s="290" t="s">
        <v>137</v>
      </c>
      <c r="N760" s="243" t="s">
        <v>2410</v>
      </c>
      <c r="O760" s="64"/>
      <c r="P760" s="89"/>
      <c r="Q760" s="243">
        <v>30</v>
      </c>
      <c r="R760" s="245">
        <v>120</v>
      </c>
      <c r="S760" s="245">
        <v>110</v>
      </c>
      <c r="T760" s="245">
        <v>29.33</v>
      </c>
      <c r="U760" s="89">
        <v>0</v>
      </c>
      <c r="V760" s="260">
        <v>28</v>
      </c>
      <c r="W760" s="98">
        <v>0</v>
      </c>
      <c r="X760" s="83">
        <v>0</v>
      </c>
      <c r="Y760" s="98">
        <v>3</v>
      </c>
      <c r="Z760" s="64">
        <v>2</v>
      </c>
      <c r="AA760" s="315">
        <v>885165</v>
      </c>
      <c r="AB760" s="315">
        <v>46667</v>
      </c>
      <c r="AC760" s="316">
        <f t="shared" si="233"/>
        <v>931832</v>
      </c>
      <c r="AD760" s="74">
        <v>4500000</v>
      </c>
      <c r="AE760" s="74">
        <v>6000000</v>
      </c>
      <c r="AF760" s="334">
        <f t="shared" si="234"/>
        <v>177895.19999999998</v>
      </c>
      <c r="AG760" s="112">
        <f t="shared" si="235"/>
        <v>26554950</v>
      </c>
      <c r="AH760" s="74">
        <f t="shared" si="236"/>
        <v>1400010</v>
      </c>
      <c r="AI760" s="74">
        <f t="shared" si="237"/>
        <v>21347423.999999996</v>
      </c>
      <c r="AJ760" s="74">
        <f t="shared" si="238"/>
        <v>5310990</v>
      </c>
      <c r="AK760" s="74">
        <f t="shared" si="239"/>
        <v>4500000</v>
      </c>
      <c r="AL760" s="74">
        <f t="shared" si="240"/>
        <v>6000000</v>
      </c>
      <c r="AM760" s="74">
        <f t="shared" si="241"/>
        <v>4892117.9999999991</v>
      </c>
      <c r="AN760" s="74">
        <f t="shared" si="242"/>
        <v>5217666.2159999991</v>
      </c>
      <c r="AO760" s="74">
        <f t="shared" si="243"/>
        <v>0</v>
      </c>
      <c r="AP760" s="74">
        <f t="shared" si="244"/>
        <v>5600000</v>
      </c>
      <c r="AQ760" s="74">
        <v>0</v>
      </c>
      <c r="AR760" s="74">
        <v>0</v>
      </c>
      <c r="AS760" s="74">
        <v>0</v>
      </c>
      <c r="AT760" s="79">
        <v>0</v>
      </c>
      <c r="AU760" s="81">
        <f t="shared" si="245"/>
        <v>80823158.216000006</v>
      </c>
      <c r="AV760" s="112">
        <f t="shared" si="246"/>
        <v>54126316.440880008</v>
      </c>
      <c r="AW760" s="74">
        <f t="shared" si="252"/>
        <v>75512168.215999991</v>
      </c>
      <c r="AX760" s="74">
        <f t="shared" si="247"/>
        <v>5285851.7751199994</v>
      </c>
      <c r="AY760" s="75">
        <f t="shared" si="248"/>
        <v>1412631.644088001</v>
      </c>
      <c r="AZ760" s="74">
        <v>0</v>
      </c>
      <c r="BA760" s="74">
        <v>0</v>
      </c>
      <c r="BB760" s="74">
        <v>0</v>
      </c>
      <c r="BC760" s="79">
        <v>0</v>
      </c>
      <c r="BD760" s="79">
        <v>0</v>
      </c>
      <c r="BE760" s="79">
        <v>0</v>
      </c>
      <c r="BF760" s="77">
        <v>0</v>
      </c>
      <c r="BG760" s="344">
        <f t="shared" si="249"/>
        <v>6698483.4192080004</v>
      </c>
      <c r="BH760" s="187">
        <f t="shared" si="250"/>
        <v>74124674</v>
      </c>
      <c r="BJ760" s="50">
        <v>13559</v>
      </c>
      <c r="BK760" s="50" t="s">
        <v>4089</v>
      </c>
      <c r="BM760" s="50">
        <f t="shared" si="251"/>
        <v>0</v>
      </c>
    </row>
    <row r="761" spans="1:65" s="50" customFormat="1" ht="24" customHeight="1" x14ac:dyDescent="0.2">
      <c r="A761" s="181">
        <f t="shared" si="232"/>
        <v>2655495</v>
      </c>
      <c r="B761" s="296">
        <v>741</v>
      </c>
      <c r="C761" s="264">
        <v>540</v>
      </c>
      <c r="D761" s="297">
        <v>13560</v>
      </c>
      <c r="E761" s="241" t="s">
        <v>1027</v>
      </c>
      <c r="F761" s="242" t="s">
        <v>2371</v>
      </c>
      <c r="G761" s="285" t="s">
        <v>137</v>
      </c>
      <c r="H761" s="272" t="s">
        <v>2342</v>
      </c>
      <c r="I761" s="292" t="s">
        <v>3134</v>
      </c>
      <c r="J761" s="64" t="s">
        <v>2372</v>
      </c>
      <c r="K761" s="64" t="s">
        <v>2373</v>
      </c>
      <c r="L761" s="64" t="s">
        <v>2342</v>
      </c>
      <c r="M761" s="290" t="s">
        <v>137</v>
      </c>
      <c r="N761" s="243" t="s">
        <v>2410</v>
      </c>
      <c r="O761" s="64"/>
      <c r="P761" s="89"/>
      <c r="Q761" s="243">
        <v>30</v>
      </c>
      <c r="R761" s="245">
        <v>120</v>
      </c>
      <c r="S761" s="245">
        <v>110</v>
      </c>
      <c r="T761" s="245">
        <v>29.33</v>
      </c>
      <c r="U761" s="89">
        <v>0</v>
      </c>
      <c r="V761" s="260">
        <v>30</v>
      </c>
      <c r="W761" s="98">
        <v>0</v>
      </c>
      <c r="X761" s="83">
        <v>0</v>
      </c>
      <c r="Y761" s="98">
        <v>0</v>
      </c>
      <c r="Z761" s="64">
        <v>0</v>
      </c>
      <c r="AA761" s="315">
        <v>885165</v>
      </c>
      <c r="AB761" s="315">
        <v>46667</v>
      </c>
      <c r="AC761" s="316">
        <f t="shared" si="233"/>
        <v>931832</v>
      </c>
      <c r="AD761" s="74">
        <v>4500000</v>
      </c>
      <c r="AE761" s="74">
        <v>6000000</v>
      </c>
      <c r="AF761" s="334">
        <f t="shared" si="234"/>
        <v>177895.19999999998</v>
      </c>
      <c r="AG761" s="112">
        <f t="shared" si="235"/>
        <v>26554950</v>
      </c>
      <c r="AH761" s="74">
        <f t="shared" si="236"/>
        <v>1400010</v>
      </c>
      <c r="AI761" s="74">
        <f t="shared" si="237"/>
        <v>21347423.999999996</v>
      </c>
      <c r="AJ761" s="74">
        <f t="shared" si="238"/>
        <v>0</v>
      </c>
      <c r="AK761" s="74">
        <f t="shared" si="239"/>
        <v>4500000</v>
      </c>
      <c r="AL761" s="74">
        <f t="shared" si="240"/>
        <v>6000000</v>
      </c>
      <c r="AM761" s="74">
        <f t="shared" si="241"/>
        <v>4892117.9999999991</v>
      </c>
      <c r="AN761" s="74">
        <f t="shared" si="242"/>
        <v>5217666.2159999991</v>
      </c>
      <c r="AO761" s="74">
        <f t="shared" si="243"/>
        <v>0</v>
      </c>
      <c r="AP761" s="74">
        <f t="shared" si="244"/>
        <v>6000000</v>
      </c>
      <c r="AQ761" s="74">
        <v>0</v>
      </c>
      <c r="AR761" s="74">
        <v>0</v>
      </c>
      <c r="AS761" s="74">
        <v>0</v>
      </c>
      <c r="AT761" s="79">
        <v>0</v>
      </c>
      <c r="AU761" s="81">
        <f t="shared" si="245"/>
        <v>75912168.216000006</v>
      </c>
      <c r="AV761" s="112">
        <f t="shared" si="246"/>
        <v>54098316.440880008</v>
      </c>
      <c r="AW761" s="74">
        <f t="shared" si="252"/>
        <v>75912168.215999991</v>
      </c>
      <c r="AX761" s="74">
        <f t="shared" si="247"/>
        <v>5313851.7751199994</v>
      </c>
      <c r="AY761" s="75">
        <f t="shared" si="248"/>
        <v>1409831.644088001</v>
      </c>
      <c r="AZ761" s="74">
        <v>0</v>
      </c>
      <c r="BA761" s="74">
        <v>0</v>
      </c>
      <c r="BB761" s="74">
        <v>0</v>
      </c>
      <c r="BC761" s="79">
        <v>0</v>
      </c>
      <c r="BD761" s="79">
        <v>0</v>
      </c>
      <c r="BE761" s="79">
        <v>0</v>
      </c>
      <c r="BF761" s="77">
        <v>0</v>
      </c>
      <c r="BG761" s="344">
        <f t="shared" si="249"/>
        <v>6723683.4192080004</v>
      </c>
      <c r="BH761" s="187">
        <f t="shared" si="250"/>
        <v>69188484</v>
      </c>
      <c r="BJ761" s="50">
        <v>13560</v>
      </c>
      <c r="BK761" s="50" t="s">
        <v>4090</v>
      </c>
      <c r="BM761" s="50">
        <f t="shared" si="251"/>
        <v>0</v>
      </c>
    </row>
    <row r="762" spans="1:65" s="50" customFormat="1" ht="24" customHeight="1" x14ac:dyDescent="0.2">
      <c r="A762" s="181">
        <f t="shared" si="232"/>
        <v>2655495</v>
      </c>
      <c r="B762" s="296">
        <v>734</v>
      </c>
      <c r="C762" s="264">
        <v>533</v>
      </c>
      <c r="D762" s="297">
        <v>13561</v>
      </c>
      <c r="E762" s="241" t="s">
        <v>2374</v>
      </c>
      <c r="F762" s="242" t="s">
        <v>2375</v>
      </c>
      <c r="G762" s="285" t="s">
        <v>137</v>
      </c>
      <c r="H762" s="272" t="s">
        <v>2342</v>
      </c>
      <c r="I762" s="292" t="s">
        <v>3127</v>
      </c>
      <c r="J762" s="64" t="s">
        <v>2376</v>
      </c>
      <c r="K762" s="64" t="s">
        <v>2377</v>
      </c>
      <c r="L762" s="64" t="s">
        <v>2342</v>
      </c>
      <c r="M762" s="290" t="s">
        <v>137</v>
      </c>
      <c r="N762" s="243" t="s">
        <v>2410</v>
      </c>
      <c r="O762" s="64"/>
      <c r="P762" s="89"/>
      <c r="Q762" s="243">
        <v>30</v>
      </c>
      <c r="R762" s="245">
        <v>120</v>
      </c>
      <c r="S762" s="245">
        <v>110</v>
      </c>
      <c r="T762" s="245">
        <v>29.33</v>
      </c>
      <c r="U762" s="89">
        <v>0</v>
      </c>
      <c r="V762" s="260">
        <v>27</v>
      </c>
      <c r="W762" s="98">
        <v>0</v>
      </c>
      <c r="X762" s="83">
        <v>0</v>
      </c>
      <c r="Y762" s="98">
        <v>2</v>
      </c>
      <c r="Z762" s="64">
        <v>0</v>
      </c>
      <c r="AA762" s="315">
        <v>885165</v>
      </c>
      <c r="AB762" s="315">
        <v>46667</v>
      </c>
      <c r="AC762" s="316">
        <f t="shared" si="233"/>
        <v>931832</v>
      </c>
      <c r="AD762" s="74">
        <v>4500000</v>
      </c>
      <c r="AE762" s="74">
        <v>6000000</v>
      </c>
      <c r="AF762" s="334">
        <f t="shared" si="234"/>
        <v>177895.19999999998</v>
      </c>
      <c r="AG762" s="112">
        <f t="shared" si="235"/>
        <v>26554950</v>
      </c>
      <c r="AH762" s="74">
        <f t="shared" si="236"/>
        <v>1400010</v>
      </c>
      <c r="AI762" s="74">
        <f t="shared" si="237"/>
        <v>21347423.999999996</v>
      </c>
      <c r="AJ762" s="74">
        <f t="shared" si="238"/>
        <v>0</v>
      </c>
      <c r="AK762" s="74">
        <f t="shared" si="239"/>
        <v>4500000</v>
      </c>
      <c r="AL762" s="74">
        <f t="shared" si="240"/>
        <v>6000000</v>
      </c>
      <c r="AM762" s="74">
        <f t="shared" si="241"/>
        <v>4892117.9999999991</v>
      </c>
      <c r="AN762" s="74">
        <f t="shared" si="242"/>
        <v>5217666.2159999991</v>
      </c>
      <c r="AO762" s="74">
        <f t="shared" si="243"/>
        <v>0</v>
      </c>
      <c r="AP762" s="74">
        <f t="shared" si="244"/>
        <v>5400000</v>
      </c>
      <c r="AQ762" s="74">
        <v>0</v>
      </c>
      <c r="AR762" s="74">
        <v>0</v>
      </c>
      <c r="AS762" s="74">
        <v>0</v>
      </c>
      <c r="AT762" s="79">
        <v>0</v>
      </c>
      <c r="AU762" s="81">
        <f t="shared" si="245"/>
        <v>75312168.216000006</v>
      </c>
      <c r="AV762" s="112">
        <f t="shared" si="246"/>
        <v>54140316.440880008</v>
      </c>
      <c r="AW762" s="74">
        <f t="shared" si="252"/>
        <v>75312168.215999991</v>
      </c>
      <c r="AX762" s="74">
        <f t="shared" si="247"/>
        <v>5271851.7751199994</v>
      </c>
      <c r="AY762" s="75">
        <f t="shared" si="248"/>
        <v>1414031.644088001</v>
      </c>
      <c r="AZ762" s="74">
        <v>0</v>
      </c>
      <c r="BA762" s="74">
        <v>0</v>
      </c>
      <c r="BB762" s="74">
        <v>0</v>
      </c>
      <c r="BC762" s="79">
        <v>0</v>
      </c>
      <c r="BD762" s="79">
        <v>0</v>
      </c>
      <c r="BE762" s="79">
        <v>0</v>
      </c>
      <c r="BF762" s="77">
        <v>0</v>
      </c>
      <c r="BG762" s="344">
        <f t="shared" si="249"/>
        <v>6685883.4192080004</v>
      </c>
      <c r="BH762" s="187">
        <f t="shared" si="250"/>
        <v>68626284</v>
      </c>
      <c r="BJ762" s="50">
        <v>13561</v>
      </c>
      <c r="BK762" s="50" t="s">
        <v>4091</v>
      </c>
      <c r="BM762" s="50">
        <f t="shared" si="251"/>
        <v>0</v>
      </c>
    </row>
    <row r="763" spans="1:65" s="50" customFormat="1" ht="24" customHeight="1" x14ac:dyDescent="0.2">
      <c r="A763" s="181">
        <f t="shared" si="232"/>
        <v>2655495</v>
      </c>
      <c r="B763" s="296">
        <v>757</v>
      </c>
      <c r="C763" s="264">
        <v>86</v>
      </c>
      <c r="D763" s="470">
        <v>14034</v>
      </c>
      <c r="E763" s="241" t="s">
        <v>2441</v>
      </c>
      <c r="F763" s="242" t="s">
        <v>2442</v>
      </c>
      <c r="G763" s="285" t="s">
        <v>137</v>
      </c>
      <c r="H763" s="272" t="s">
        <v>88</v>
      </c>
      <c r="I763" s="292" t="s">
        <v>3150</v>
      </c>
      <c r="J763" s="64" t="s">
        <v>1651</v>
      </c>
      <c r="K763" s="64" t="s">
        <v>1652</v>
      </c>
      <c r="L763" s="64" t="s">
        <v>88</v>
      </c>
      <c r="M763" s="290" t="s">
        <v>137</v>
      </c>
      <c r="N763" s="245" t="s">
        <v>2410</v>
      </c>
      <c r="O763" s="64"/>
      <c r="P763" s="89"/>
      <c r="Q763" s="243">
        <v>30</v>
      </c>
      <c r="R763" s="245">
        <v>120</v>
      </c>
      <c r="S763" s="245">
        <v>110</v>
      </c>
      <c r="T763" s="245">
        <v>29.33</v>
      </c>
      <c r="U763" s="89">
        <v>0</v>
      </c>
      <c r="V763" s="260">
        <v>12</v>
      </c>
      <c r="W763" s="98">
        <v>0</v>
      </c>
      <c r="X763" s="83">
        <v>0</v>
      </c>
      <c r="Y763" s="98">
        <v>3</v>
      </c>
      <c r="Z763" s="64">
        <v>1</v>
      </c>
      <c r="AA763" s="315">
        <v>885165</v>
      </c>
      <c r="AB763" s="315">
        <v>0</v>
      </c>
      <c r="AC763" s="316">
        <f t="shared" si="233"/>
        <v>885165</v>
      </c>
      <c r="AD763" s="74">
        <v>4500000</v>
      </c>
      <c r="AE763" s="74">
        <v>6000000</v>
      </c>
      <c r="AF763" s="334">
        <f t="shared" si="234"/>
        <v>168986.04545454544</v>
      </c>
      <c r="AG763" s="112">
        <f t="shared" si="235"/>
        <v>26554950</v>
      </c>
      <c r="AH763" s="74">
        <f t="shared" si="236"/>
        <v>0</v>
      </c>
      <c r="AI763" s="74">
        <f t="shared" si="237"/>
        <v>20278325.454545453</v>
      </c>
      <c r="AJ763" s="74">
        <f t="shared" si="238"/>
        <v>2655495</v>
      </c>
      <c r="AK763" s="74">
        <f t="shared" si="239"/>
        <v>4500000</v>
      </c>
      <c r="AL763" s="74">
        <f t="shared" si="240"/>
        <v>6000000</v>
      </c>
      <c r="AM763" s="74">
        <f t="shared" si="241"/>
        <v>4647116.25</v>
      </c>
      <c r="AN763" s="74">
        <f t="shared" si="242"/>
        <v>4956360.7131818179</v>
      </c>
      <c r="AO763" s="74">
        <f t="shared" si="243"/>
        <v>0</v>
      </c>
      <c r="AP763" s="74">
        <f t="shared" si="244"/>
        <v>2400000</v>
      </c>
      <c r="AQ763" s="74">
        <v>0</v>
      </c>
      <c r="AR763" s="74">
        <v>0</v>
      </c>
      <c r="AS763" s="74">
        <v>0</v>
      </c>
      <c r="AT763" s="79">
        <v>0</v>
      </c>
      <c r="AU763" s="81">
        <f t="shared" si="245"/>
        <v>71992247.417727277</v>
      </c>
      <c r="AV763" s="112">
        <f t="shared" si="246"/>
        <v>51583179.74848637</v>
      </c>
      <c r="AW763" s="74">
        <f t="shared" si="252"/>
        <v>69336752.417727262</v>
      </c>
      <c r="AX763" s="74">
        <f t="shared" si="247"/>
        <v>4853572.6692409087</v>
      </c>
      <c r="AY763" s="75">
        <f t="shared" si="248"/>
        <v>1158317.9748486371</v>
      </c>
      <c r="AZ763" s="74">
        <v>0</v>
      </c>
      <c r="BA763" s="74">
        <v>0</v>
      </c>
      <c r="BB763" s="74">
        <v>0</v>
      </c>
      <c r="BC763" s="79">
        <v>0</v>
      </c>
      <c r="BD763" s="79">
        <v>0</v>
      </c>
      <c r="BE763" s="79">
        <v>0</v>
      </c>
      <c r="BF763" s="77">
        <v>0</v>
      </c>
      <c r="BG763" s="344">
        <f t="shared" si="249"/>
        <v>6011890.6440895461</v>
      </c>
      <c r="BH763" s="187">
        <f t="shared" si="250"/>
        <v>65980356</v>
      </c>
      <c r="BJ763" s="401">
        <v>14001</v>
      </c>
      <c r="BK763" s="50" t="s">
        <v>4092</v>
      </c>
      <c r="BM763" s="50">
        <f t="shared" si="251"/>
        <v>33</v>
      </c>
    </row>
    <row r="764" spans="1:65" s="50" customFormat="1" ht="24" customHeight="1" x14ac:dyDescent="0.2">
      <c r="A764" s="181">
        <f t="shared" si="232"/>
        <v>2655495</v>
      </c>
      <c r="B764" s="296">
        <v>758</v>
      </c>
      <c r="C764" s="264">
        <v>222</v>
      </c>
      <c r="D764" s="297">
        <v>14015</v>
      </c>
      <c r="E764" s="241" t="s">
        <v>805</v>
      </c>
      <c r="F764" s="242" t="s">
        <v>2443</v>
      </c>
      <c r="G764" s="285" t="s">
        <v>137</v>
      </c>
      <c r="H764" s="272" t="s">
        <v>983</v>
      </c>
      <c r="I764" s="292" t="s">
        <v>3164</v>
      </c>
      <c r="J764" s="64" t="s">
        <v>2462</v>
      </c>
      <c r="K764" s="64"/>
      <c r="L764" s="327" t="s">
        <v>2463</v>
      </c>
      <c r="M764" s="290" t="s">
        <v>137</v>
      </c>
      <c r="N764" s="245" t="s">
        <v>2410</v>
      </c>
      <c r="O764" s="64"/>
      <c r="P764" s="89"/>
      <c r="Q764" s="243">
        <v>30</v>
      </c>
      <c r="R764" s="245">
        <v>120</v>
      </c>
      <c r="S764" s="245">
        <v>110</v>
      </c>
      <c r="T764" s="245">
        <v>29.33</v>
      </c>
      <c r="U764" s="89">
        <v>0</v>
      </c>
      <c r="V764" s="260">
        <v>15</v>
      </c>
      <c r="W764" s="98">
        <v>0</v>
      </c>
      <c r="X764" s="83">
        <v>0</v>
      </c>
      <c r="Y764" s="98">
        <v>0</v>
      </c>
      <c r="Z764" s="64">
        <v>1</v>
      </c>
      <c r="AA764" s="315">
        <v>885165</v>
      </c>
      <c r="AB764" s="315">
        <v>0</v>
      </c>
      <c r="AC764" s="316">
        <f t="shared" si="233"/>
        <v>885165</v>
      </c>
      <c r="AD764" s="74">
        <v>4500000</v>
      </c>
      <c r="AE764" s="74">
        <v>6000000</v>
      </c>
      <c r="AF764" s="334">
        <f t="shared" si="234"/>
        <v>168986.04545454544</v>
      </c>
      <c r="AG764" s="112">
        <f t="shared" si="235"/>
        <v>26554950</v>
      </c>
      <c r="AH764" s="74">
        <f t="shared" si="236"/>
        <v>0</v>
      </c>
      <c r="AI764" s="74">
        <f t="shared" si="237"/>
        <v>20278325.454545453</v>
      </c>
      <c r="AJ764" s="74">
        <f t="shared" si="238"/>
        <v>2655495</v>
      </c>
      <c r="AK764" s="74">
        <f t="shared" si="239"/>
        <v>4500000</v>
      </c>
      <c r="AL764" s="74">
        <f t="shared" si="240"/>
        <v>6000000</v>
      </c>
      <c r="AM764" s="74">
        <f t="shared" si="241"/>
        <v>4647116.25</v>
      </c>
      <c r="AN764" s="74">
        <f t="shared" si="242"/>
        <v>4956360.7131818179</v>
      </c>
      <c r="AO764" s="74">
        <f t="shared" si="243"/>
        <v>0</v>
      </c>
      <c r="AP764" s="74">
        <f t="shared" si="244"/>
        <v>3000000</v>
      </c>
      <c r="AQ764" s="74">
        <v>0</v>
      </c>
      <c r="AR764" s="74">
        <v>0</v>
      </c>
      <c r="AS764" s="74">
        <v>0</v>
      </c>
      <c r="AT764" s="79">
        <v>0</v>
      </c>
      <c r="AU764" s="81">
        <f t="shared" si="245"/>
        <v>72592247.417727277</v>
      </c>
      <c r="AV764" s="112">
        <f t="shared" si="246"/>
        <v>51541179.74848637</v>
      </c>
      <c r="AW764" s="74">
        <f t="shared" si="252"/>
        <v>69936752.417727262</v>
      </c>
      <c r="AX764" s="74">
        <f t="shared" si="247"/>
        <v>4895572.6692409087</v>
      </c>
      <c r="AY764" s="75">
        <f t="shared" si="248"/>
        <v>1154117.9748486371</v>
      </c>
      <c r="AZ764" s="74">
        <v>0</v>
      </c>
      <c r="BA764" s="74">
        <v>0</v>
      </c>
      <c r="BB764" s="74">
        <v>0</v>
      </c>
      <c r="BC764" s="79">
        <v>0</v>
      </c>
      <c r="BD764" s="79">
        <v>0</v>
      </c>
      <c r="BE764" s="79">
        <v>0</v>
      </c>
      <c r="BF764" s="77">
        <v>0</v>
      </c>
      <c r="BG764" s="344">
        <f t="shared" si="249"/>
        <v>6049690.6440895461</v>
      </c>
      <c r="BH764" s="187">
        <f t="shared" si="250"/>
        <v>66542556</v>
      </c>
      <c r="BJ764" s="401">
        <v>14002</v>
      </c>
      <c r="BK764" s="50" t="s">
        <v>4093</v>
      </c>
      <c r="BM764" s="50">
        <f t="shared" si="251"/>
        <v>13</v>
      </c>
    </row>
    <row r="765" spans="1:65" s="50" customFormat="1" ht="24" customHeight="1" x14ac:dyDescent="0.2">
      <c r="A765" s="181">
        <f t="shared" si="232"/>
        <v>2655495</v>
      </c>
      <c r="B765" s="296">
        <v>759</v>
      </c>
      <c r="C765" s="264">
        <v>223</v>
      </c>
      <c r="D765" s="297">
        <v>14016</v>
      </c>
      <c r="E765" s="241" t="s">
        <v>226</v>
      </c>
      <c r="F765" s="242" t="s">
        <v>2444</v>
      </c>
      <c r="G765" s="285" t="s">
        <v>137</v>
      </c>
      <c r="H765" s="272" t="s">
        <v>983</v>
      </c>
      <c r="I765" s="292" t="s">
        <v>3165</v>
      </c>
      <c r="J765" s="64">
        <v>4011430951</v>
      </c>
      <c r="K765" s="64"/>
      <c r="L765" s="272" t="s">
        <v>983</v>
      </c>
      <c r="M765" s="290" t="s">
        <v>137</v>
      </c>
      <c r="N765" s="245" t="s">
        <v>2410</v>
      </c>
      <c r="O765" s="64"/>
      <c r="P765" s="89"/>
      <c r="Q765" s="243">
        <v>30</v>
      </c>
      <c r="R765" s="245">
        <v>120</v>
      </c>
      <c r="S765" s="245">
        <v>110</v>
      </c>
      <c r="T765" s="245">
        <v>29.33</v>
      </c>
      <c r="U765" s="89">
        <v>0</v>
      </c>
      <c r="V765" s="260">
        <v>13</v>
      </c>
      <c r="W765" s="98">
        <v>0</v>
      </c>
      <c r="X765" s="83">
        <v>0</v>
      </c>
      <c r="Y765" s="98">
        <v>0</v>
      </c>
      <c r="Z765" s="64">
        <v>2</v>
      </c>
      <c r="AA765" s="315">
        <v>885165</v>
      </c>
      <c r="AB765" s="315">
        <v>0</v>
      </c>
      <c r="AC765" s="316">
        <f t="shared" si="233"/>
        <v>885165</v>
      </c>
      <c r="AD765" s="74">
        <v>4500000</v>
      </c>
      <c r="AE765" s="74">
        <v>6000000</v>
      </c>
      <c r="AF765" s="334">
        <f t="shared" si="234"/>
        <v>168986.04545454544</v>
      </c>
      <c r="AG765" s="112">
        <f t="shared" si="235"/>
        <v>26554950</v>
      </c>
      <c r="AH765" s="74">
        <f t="shared" si="236"/>
        <v>0</v>
      </c>
      <c r="AI765" s="74">
        <f t="shared" si="237"/>
        <v>20278325.454545453</v>
      </c>
      <c r="AJ765" s="74">
        <f t="shared" si="238"/>
        <v>5310990</v>
      </c>
      <c r="AK765" s="74">
        <f t="shared" si="239"/>
        <v>4500000</v>
      </c>
      <c r="AL765" s="74">
        <f t="shared" si="240"/>
        <v>6000000</v>
      </c>
      <c r="AM765" s="74">
        <f t="shared" si="241"/>
        <v>4647116.25</v>
      </c>
      <c r="AN765" s="74">
        <f t="shared" si="242"/>
        <v>4956360.7131818179</v>
      </c>
      <c r="AO765" s="74">
        <f t="shared" si="243"/>
        <v>0</v>
      </c>
      <c r="AP765" s="74">
        <f t="shared" si="244"/>
        <v>2600000</v>
      </c>
      <c r="AQ765" s="74">
        <v>0</v>
      </c>
      <c r="AR765" s="74">
        <v>0</v>
      </c>
      <c r="AS765" s="74">
        <v>0</v>
      </c>
      <c r="AT765" s="79">
        <v>0</v>
      </c>
      <c r="AU765" s="81">
        <f t="shared" si="245"/>
        <v>74847742.417727277</v>
      </c>
      <c r="AV765" s="112">
        <f t="shared" si="246"/>
        <v>51569179.74848637</v>
      </c>
      <c r="AW765" s="74">
        <f t="shared" si="252"/>
        <v>69536752.417727262</v>
      </c>
      <c r="AX765" s="74">
        <f t="shared" si="247"/>
        <v>4867572.6692409087</v>
      </c>
      <c r="AY765" s="75">
        <f t="shared" si="248"/>
        <v>1156917.9748486371</v>
      </c>
      <c r="AZ765" s="74">
        <v>0</v>
      </c>
      <c r="BA765" s="74">
        <v>0</v>
      </c>
      <c r="BB765" s="74">
        <v>0</v>
      </c>
      <c r="BC765" s="79">
        <v>0</v>
      </c>
      <c r="BD765" s="79">
        <v>0</v>
      </c>
      <c r="BE765" s="79">
        <v>0</v>
      </c>
      <c r="BF765" s="77">
        <v>0</v>
      </c>
      <c r="BG765" s="344">
        <f t="shared" si="249"/>
        <v>6024490.6440895461</v>
      </c>
      <c r="BH765" s="187">
        <f t="shared" si="250"/>
        <v>68823251</v>
      </c>
      <c r="BJ765" s="401">
        <v>14004</v>
      </c>
      <c r="BK765" s="50" t="s">
        <v>4094</v>
      </c>
      <c r="BM765" s="50">
        <f t="shared" si="251"/>
        <v>12</v>
      </c>
    </row>
    <row r="766" spans="1:65" s="50" customFormat="1" ht="24" customHeight="1" x14ac:dyDescent="0.2">
      <c r="A766" s="181">
        <f t="shared" si="232"/>
        <v>2655495</v>
      </c>
      <c r="B766" s="296">
        <v>760</v>
      </c>
      <c r="C766" s="264">
        <v>376</v>
      </c>
      <c r="D766" s="297">
        <v>14001</v>
      </c>
      <c r="E766" s="241" t="s">
        <v>732</v>
      </c>
      <c r="F766" s="242" t="s">
        <v>2445</v>
      </c>
      <c r="G766" s="285" t="s">
        <v>137</v>
      </c>
      <c r="H766" s="272" t="s">
        <v>324</v>
      </c>
      <c r="I766" s="292" t="s">
        <v>2480</v>
      </c>
      <c r="J766" s="64">
        <v>2282812743</v>
      </c>
      <c r="K766" s="64">
        <v>63617401</v>
      </c>
      <c r="L766" s="272" t="s">
        <v>324</v>
      </c>
      <c r="M766" s="290" t="s">
        <v>137</v>
      </c>
      <c r="N766" s="245" t="s">
        <v>2410</v>
      </c>
      <c r="O766" s="64"/>
      <c r="P766" s="89"/>
      <c r="Q766" s="243">
        <v>30</v>
      </c>
      <c r="R766" s="245">
        <v>120</v>
      </c>
      <c r="S766" s="245">
        <v>110</v>
      </c>
      <c r="T766" s="245">
        <v>29.33</v>
      </c>
      <c r="U766" s="89">
        <v>0</v>
      </c>
      <c r="V766" s="260">
        <v>15</v>
      </c>
      <c r="W766" s="98">
        <v>0</v>
      </c>
      <c r="X766" s="83">
        <v>0</v>
      </c>
      <c r="Y766" s="98">
        <v>0</v>
      </c>
      <c r="Z766" s="64">
        <v>0</v>
      </c>
      <c r="AA766" s="315">
        <v>885165</v>
      </c>
      <c r="AB766" s="315">
        <v>0</v>
      </c>
      <c r="AC766" s="316">
        <f t="shared" si="233"/>
        <v>885165</v>
      </c>
      <c r="AD766" s="74">
        <v>4500000</v>
      </c>
      <c r="AE766" s="74">
        <v>6000000</v>
      </c>
      <c r="AF766" s="334">
        <f t="shared" si="234"/>
        <v>168986.04545454544</v>
      </c>
      <c r="AG766" s="112">
        <f t="shared" si="235"/>
        <v>26554950</v>
      </c>
      <c r="AH766" s="74">
        <f t="shared" si="236"/>
        <v>0</v>
      </c>
      <c r="AI766" s="74">
        <f t="shared" si="237"/>
        <v>20278325.454545453</v>
      </c>
      <c r="AJ766" s="74">
        <f t="shared" si="238"/>
        <v>0</v>
      </c>
      <c r="AK766" s="74">
        <f t="shared" si="239"/>
        <v>4500000</v>
      </c>
      <c r="AL766" s="74">
        <f t="shared" si="240"/>
        <v>6000000</v>
      </c>
      <c r="AM766" s="74">
        <f t="shared" si="241"/>
        <v>4647116.25</v>
      </c>
      <c r="AN766" s="74">
        <f t="shared" si="242"/>
        <v>4956360.7131818179</v>
      </c>
      <c r="AO766" s="74">
        <f t="shared" si="243"/>
        <v>0</v>
      </c>
      <c r="AP766" s="74">
        <f t="shared" si="244"/>
        <v>3000000</v>
      </c>
      <c r="AQ766" s="74">
        <v>0</v>
      </c>
      <c r="AR766" s="74">
        <v>0</v>
      </c>
      <c r="AS766" s="74">
        <v>0</v>
      </c>
      <c r="AT766" s="79">
        <v>0</v>
      </c>
      <c r="AU766" s="81">
        <f t="shared" si="245"/>
        <v>69936752.417727262</v>
      </c>
      <c r="AV766" s="112">
        <f t="shared" si="246"/>
        <v>51541179.748486355</v>
      </c>
      <c r="AW766" s="74">
        <f t="shared" si="252"/>
        <v>69936752.417727262</v>
      </c>
      <c r="AX766" s="74">
        <f t="shared" si="247"/>
        <v>4895572.6692409087</v>
      </c>
      <c r="AY766" s="75">
        <f t="shared" si="248"/>
        <v>1154117.9748486355</v>
      </c>
      <c r="AZ766" s="74">
        <v>0</v>
      </c>
      <c r="BA766" s="74">
        <v>0</v>
      </c>
      <c r="BB766" s="74">
        <v>0</v>
      </c>
      <c r="BC766" s="79">
        <v>0</v>
      </c>
      <c r="BD766" s="79">
        <v>0</v>
      </c>
      <c r="BE766" s="79">
        <v>0</v>
      </c>
      <c r="BF766" s="77">
        <v>0</v>
      </c>
      <c r="BG766" s="344">
        <f t="shared" si="249"/>
        <v>6049690.6440895442</v>
      </c>
      <c r="BH766" s="187">
        <f t="shared" si="250"/>
        <v>63887061</v>
      </c>
      <c r="BJ766" s="50">
        <v>14005</v>
      </c>
      <c r="BK766" s="50" t="s">
        <v>4129</v>
      </c>
      <c r="BM766" s="50">
        <f t="shared" si="251"/>
        <v>-4</v>
      </c>
    </row>
    <row r="767" spans="1:65" s="50" customFormat="1" ht="24" customHeight="1" x14ac:dyDescent="0.2">
      <c r="A767" s="181">
        <f t="shared" si="232"/>
        <v>2655495</v>
      </c>
      <c r="B767" s="296">
        <v>761</v>
      </c>
      <c r="C767" s="264">
        <v>386</v>
      </c>
      <c r="D767" s="297">
        <v>14004</v>
      </c>
      <c r="E767" s="241" t="s">
        <v>259</v>
      </c>
      <c r="F767" s="242" t="s">
        <v>1268</v>
      </c>
      <c r="G767" s="285" t="s">
        <v>137</v>
      </c>
      <c r="H767" s="272" t="s">
        <v>206</v>
      </c>
      <c r="I767" s="292" t="s">
        <v>3151</v>
      </c>
      <c r="J767" s="64" t="s">
        <v>2465</v>
      </c>
      <c r="K767" s="64" t="s">
        <v>2464</v>
      </c>
      <c r="L767" s="272" t="s">
        <v>206</v>
      </c>
      <c r="M767" s="290" t="s">
        <v>137</v>
      </c>
      <c r="N767" s="82"/>
      <c r="O767" s="245" t="s">
        <v>2410</v>
      </c>
      <c r="P767" s="89"/>
      <c r="Q767" s="243">
        <v>30</v>
      </c>
      <c r="R767" s="245">
        <v>90</v>
      </c>
      <c r="S767" s="245">
        <v>0</v>
      </c>
      <c r="T767" s="245">
        <v>0</v>
      </c>
      <c r="U767" s="89">
        <v>0</v>
      </c>
      <c r="V767" s="260">
        <v>24</v>
      </c>
      <c r="W767" s="98">
        <v>0</v>
      </c>
      <c r="X767" s="83">
        <v>0</v>
      </c>
      <c r="Y767" s="98">
        <v>0</v>
      </c>
      <c r="Z767" s="64">
        <v>0</v>
      </c>
      <c r="AA767" s="315">
        <v>885165</v>
      </c>
      <c r="AB767" s="315">
        <v>0</v>
      </c>
      <c r="AC767" s="316">
        <f t="shared" si="233"/>
        <v>885165</v>
      </c>
      <c r="AD767" s="74">
        <v>4500000</v>
      </c>
      <c r="AE767" s="74">
        <v>6000000</v>
      </c>
      <c r="AF767" s="334">
        <f t="shared" si="234"/>
        <v>168986.04545454544</v>
      </c>
      <c r="AG767" s="112">
        <f t="shared" si="235"/>
        <v>26554950</v>
      </c>
      <c r="AH767" s="74">
        <f t="shared" si="236"/>
        <v>0</v>
      </c>
      <c r="AI767" s="74">
        <f t="shared" si="237"/>
        <v>15208744.09090909</v>
      </c>
      <c r="AJ767" s="74">
        <f t="shared" si="238"/>
        <v>0</v>
      </c>
      <c r="AK767" s="74">
        <f t="shared" si="239"/>
        <v>4500000</v>
      </c>
      <c r="AL767" s="74">
        <f t="shared" si="240"/>
        <v>6000000</v>
      </c>
      <c r="AM767" s="74">
        <f t="shared" si="241"/>
        <v>0</v>
      </c>
      <c r="AN767" s="74">
        <f t="shared" si="242"/>
        <v>0</v>
      </c>
      <c r="AO767" s="74">
        <f t="shared" si="243"/>
        <v>0</v>
      </c>
      <c r="AP767" s="74">
        <f t="shared" si="244"/>
        <v>4800000</v>
      </c>
      <c r="AQ767" s="74">
        <v>0</v>
      </c>
      <c r="AR767" s="74">
        <v>0</v>
      </c>
      <c r="AS767" s="74">
        <v>0</v>
      </c>
      <c r="AT767" s="79">
        <v>0</v>
      </c>
      <c r="AU767" s="81">
        <f t="shared" si="245"/>
        <v>57063694.090909094</v>
      </c>
      <c r="AV767" s="112">
        <f t="shared" si="246"/>
        <v>37769235.504545458</v>
      </c>
      <c r="AW767" s="74">
        <f t="shared" si="252"/>
        <v>57063694.090909094</v>
      </c>
      <c r="AX767" s="74">
        <f t="shared" si="247"/>
        <v>3994458.5863636369</v>
      </c>
      <c r="AY767" s="75">
        <f t="shared" si="248"/>
        <v>0</v>
      </c>
      <c r="AZ767" s="74">
        <v>0</v>
      </c>
      <c r="BA767" s="74">
        <v>0</v>
      </c>
      <c r="BB767" s="74">
        <v>0</v>
      </c>
      <c r="BC767" s="79">
        <v>0</v>
      </c>
      <c r="BD767" s="79">
        <v>0</v>
      </c>
      <c r="BE767" s="79">
        <v>0</v>
      </c>
      <c r="BF767" s="77">
        <v>0</v>
      </c>
      <c r="BG767" s="344">
        <f t="shared" si="249"/>
        <v>3994458.5863636369</v>
      </c>
      <c r="BH767" s="187">
        <f t="shared" si="250"/>
        <v>53069235</v>
      </c>
      <c r="BJ767" s="401">
        <v>14006</v>
      </c>
      <c r="BK767" s="50" t="s">
        <v>4095</v>
      </c>
      <c r="BM767" s="50">
        <f t="shared" si="251"/>
        <v>-2</v>
      </c>
    </row>
    <row r="768" spans="1:65" s="50" customFormat="1" ht="24" customHeight="1" x14ac:dyDescent="0.2">
      <c r="A768" s="181">
        <f t="shared" ref="A768:A819" si="253">885165*3</f>
        <v>2655495</v>
      </c>
      <c r="B768" s="296">
        <v>762</v>
      </c>
      <c r="C768" s="264">
        <v>552</v>
      </c>
      <c r="D768" s="297">
        <v>14008</v>
      </c>
      <c r="E768" s="241" t="s">
        <v>135</v>
      </c>
      <c r="F768" s="242" t="s">
        <v>2446</v>
      </c>
      <c r="G768" s="285" t="s">
        <v>137</v>
      </c>
      <c r="H768" s="272" t="s">
        <v>2447</v>
      </c>
      <c r="I768" s="292" t="s">
        <v>3152</v>
      </c>
      <c r="J768" s="64">
        <v>3671556201</v>
      </c>
      <c r="K768" s="64" t="s">
        <v>2479</v>
      </c>
      <c r="L768" s="272" t="s">
        <v>2447</v>
      </c>
      <c r="M768" s="290" t="s">
        <v>137</v>
      </c>
      <c r="N768" s="245" t="s">
        <v>2410</v>
      </c>
      <c r="O768" s="64"/>
      <c r="P768" s="89"/>
      <c r="Q768" s="243">
        <v>30</v>
      </c>
      <c r="R768" s="245">
        <v>120</v>
      </c>
      <c r="S768" s="245">
        <v>110</v>
      </c>
      <c r="T768" s="245">
        <v>29.33</v>
      </c>
      <c r="U768" s="244">
        <f>2+3</f>
        <v>5</v>
      </c>
      <c r="V768" s="260">
        <v>21</v>
      </c>
      <c r="W768" s="98">
        <v>0</v>
      </c>
      <c r="X768" s="83">
        <v>0</v>
      </c>
      <c r="Y768" s="98">
        <v>4</v>
      </c>
      <c r="Z768" s="386">
        <f>Y768</f>
        <v>4</v>
      </c>
      <c r="AA768" s="315">
        <v>885165</v>
      </c>
      <c r="AB768" s="315">
        <v>0</v>
      </c>
      <c r="AC768" s="316">
        <f t="shared" si="233"/>
        <v>885165</v>
      </c>
      <c r="AD768" s="74">
        <v>4500000</v>
      </c>
      <c r="AE768" s="74">
        <v>6000000</v>
      </c>
      <c r="AF768" s="334">
        <f t="shared" si="234"/>
        <v>168986.04545454544</v>
      </c>
      <c r="AG768" s="112">
        <f t="shared" si="235"/>
        <v>26554950</v>
      </c>
      <c r="AH768" s="74">
        <f t="shared" si="236"/>
        <v>0</v>
      </c>
      <c r="AI768" s="74">
        <f t="shared" si="237"/>
        <v>20278325.454545453</v>
      </c>
      <c r="AJ768" s="74">
        <f t="shared" si="238"/>
        <v>10621980</v>
      </c>
      <c r="AK768" s="74">
        <f t="shared" si="239"/>
        <v>4500000</v>
      </c>
      <c r="AL768" s="74">
        <f t="shared" si="240"/>
        <v>6000000</v>
      </c>
      <c r="AM768" s="74">
        <f t="shared" si="241"/>
        <v>4647116.25</v>
      </c>
      <c r="AN768" s="74">
        <f t="shared" si="242"/>
        <v>4956360.7131818179</v>
      </c>
      <c r="AO768" s="74">
        <f t="shared" si="243"/>
        <v>4425825</v>
      </c>
      <c r="AP768" s="74">
        <f t="shared" si="244"/>
        <v>4200000</v>
      </c>
      <c r="AQ768" s="74">
        <v>0</v>
      </c>
      <c r="AR768" s="74">
        <v>0</v>
      </c>
      <c r="AS768" s="74">
        <v>0</v>
      </c>
      <c r="AT768" s="79">
        <v>0</v>
      </c>
      <c r="AU768" s="81">
        <f t="shared" si="245"/>
        <v>86184557.417727277</v>
      </c>
      <c r="AV768" s="112">
        <f t="shared" si="246"/>
        <v>51457179.74848637</v>
      </c>
      <c r="AW768" s="74">
        <f t="shared" si="252"/>
        <v>71136752.417727262</v>
      </c>
      <c r="AX768" s="74">
        <f t="shared" si="247"/>
        <v>4979572.6692409087</v>
      </c>
      <c r="AY768" s="75">
        <f t="shared" si="248"/>
        <v>1145717.9748486371</v>
      </c>
      <c r="AZ768" s="74">
        <v>0</v>
      </c>
      <c r="BA768" s="74">
        <v>0</v>
      </c>
      <c r="BB768" s="74">
        <v>0</v>
      </c>
      <c r="BC768" s="79">
        <v>0</v>
      </c>
      <c r="BD768" s="79">
        <v>0</v>
      </c>
      <c r="BE768" s="79">
        <v>0</v>
      </c>
      <c r="BF768" s="77">
        <v>0</v>
      </c>
      <c r="BG768" s="344">
        <f t="shared" si="249"/>
        <v>6125290.6440895461</v>
      </c>
      <c r="BH768" s="187">
        <f t="shared" si="250"/>
        <v>80059266</v>
      </c>
      <c r="BJ768" s="401">
        <v>14008</v>
      </c>
      <c r="BK768" s="50" t="s">
        <v>4096</v>
      </c>
      <c r="BM768" s="50">
        <f t="shared" si="251"/>
        <v>0</v>
      </c>
    </row>
    <row r="769" spans="1:66" s="50" customFormat="1" ht="24" customHeight="1" x14ac:dyDescent="0.2">
      <c r="A769" s="181">
        <f t="shared" si="253"/>
        <v>2655495</v>
      </c>
      <c r="B769" s="296">
        <v>763</v>
      </c>
      <c r="C769" s="264">
        <v>209</v>
      </c>
      <c r="D769" s="297">
        <v>14014</v>
      </c>
      <c r="E769" s="241" t="s">
        <v>2448</v>
      </c>
      <c r="F769" s="242" t="s">
        <v>1110</v>
      </c>
      <c r="G769" s="285" t="s">
        <v>137</v>
      </c>
      <c r="H769" s="272" t="s">
        <v>983</v>
      </c>
      <c r="I769" s="292" t="s">
        <v>3153</v>
      </c>
      <c r="J769" s="64">
        <v>3781710191</v>
      </c>
      <c r="K769" s="64" t="s">
        <v>2478</v>
      </c>
      <c r="L769" s="272" t="s">
        <v>983</v>
      </c>
      <c r="M769" s="290" t="s">
        <v>137</v>
      </c>
      <c r="N769" s="245" t="s">
        <v>2410</v>
      </c>
      <c r="O769" s="64"/>
      <c r="P769" s="89"/>
      <c r="Q769" s="243">
        <v>30</v>
      </c>
      <c r="R769" s="245">
        <v>120</v>
      </c>
      <c r="S769" s="245">
        <v>110</v>
      </c>
      <c r="T769" s="245">
        <v>29.33</v>
      </c>
      <c r="U769" s="89">
        <v>0</v>
      </c>
      <c r="V769" s="260">
        <v>15</v>
      </c>
      <c r="W769" s="98">
        <v>0</v>
      </c>
      <c r="X769" s="83">
        <v>0</v>
      </c>
      <c r="Y769" s="98">
        <v>0</v>
      </c>
      <c r="Z769" s="386">
        <f>Y769</f>
        <v>0</v>
      </c>
      <c r="AA769" s="315">
        <v>885165</v>
      </c>
      <c r="AB769" s="315">
        <v>0</v>
      </c>
      <c r="AC769" s="316">
        <f t="shared" si="233"/>
        <v>885165</v>
      </c>
      <c r="AD769" s="74">
        <v>4500000</v>
      </c>
      <c r="AE769" s="74">
        <v>6000000</v>
      </c>
      <c r="AF769" s="334">
        <f t="shared" si="234"/>
        <v>168986.04545454544</v>
      </c>
      <c r="AG769" s="112">
        <f t="shared" si="235"/>
        <v>26554950</v>
      </c>
      <c r="AH769" s="74">
        <f t="shared" si="236"/>
        <v>0</v>
      </c>
      <c r="AI769" s="74">
        <f t="shared" si="237"/>
        <v>20278325.454545453</v>
      </c>
      <c r="AJ769" s="74">
        <f t="shared" si="238"/>
        <v>0</v>
      </c>
      <c r="AK769" s="74">
        <f t="shared" si="239"/>
        <v>4500000</v>
      </c>
      <c r="AL769" s="74">
        <f t="shared" si="240"/>
        <v>6000000</v>
      </c>
      <c r="AM769" s="74">
        <f t="shared" si="241"/>
        <v>4647116.25</v>
      </c>
      <c r="AN769" s="74">
        <f t="shared" si="242"/>
        <v>4956360.7131818179</v>
      </c>
      <c r="AO769" s="74">
        <f t="shared" si="243"/>
        <v>0</v>
      </c>
      <c r="AP769" s="74">
        <f t="shared" si="244"/>
        <v>3000000</v>
      </c>
      <c r="AQ769" s="74">
        <v>0</v>
      </c>
      <c r="AR769" s="74">
        <v>0</v>
      </c>
      <c r="AS769" s="74">
        <v>0</v>
      </c>
      <c r="AT769" s="79">
        <v>0</v>
      </c>
      <c r="AU769" s="81">
        <f t="shared" si="245"/>
        <v>69936752.417727262</v>
      </c>
      <c r="AV769" s="112">
        <f t="shared" si="246"/>
        <v>51541179.748486355</v>
      </c>
      <c r="AW769" s="74">
        <f t="shared" si="252"/>
        <v>69936752.417727262</v>
      </c>
      <c r="AX769" s="74">
        <f t="shared" si="247"/>
        <v>4895572.6692409087</v>
      </c>
      <c r="AY769" s="75">
        <f t="shared" si="248"/>
        <v>1154117.9748486355</v>
      </c>
      <c r="AZ769" s="74">
        <v>0</v>
      </c>
      <c r="BA769" s="74">
        <v>0</v>
      </c>
      <c r="BB769" s="74">
        <v>0</v>
      </c>
      <c r="BC769" s="79">
        <v>0</v>
      </c>
      <c r="BD769" s="79">
        <v>0</v>
      </c>
      <c r="BE769" s="79">
        <v>0</v>
      </c>
      <c r="BF769" s="77">
        <v>0</v>
      </c>
      <c r="BG769" s="344">
        <f t="shared" si="249"/>
        <v>6049690.6440895442</v>
      </c>
      <c r="BH769" s="187">
        <f t="shared" si="250"/>
        <v>63887061</v>
      </c>
      <c r="BJ769" s="401">
        <v>14009</v>
      </c>
      <c r="BK769" s="50" t="s">
        <v>4097</v>
      </c>
      <c r="BM769" s="50">
        <f t="shared" si="251"/>
        <v>5</v>
      </c>
    </row>
    <row r="770" spans="1:66" s="50" customFormat="1" ht="24" customHeight="1" x14ac:dyDescent="0.2">
      <c r="A770" s="181">
        <f t="shared" si="253"/>
        <v>2655495</v>
      </c>
      <c r="B770" s="296">
        <v>764</v>
      </c>
      <c r="C770" s="264">
        <v>142</v>
      </c>
      <c r="D770" s="297">
        <v>14009</v>
      </c>
      <c r="E770" s="241" t="s">
        <v>2449</v>
      </c>
      <c r="F770" s="242" t="s">
        <v>2450</v>
      </c>
      <c r="G770" s="285" t="s">
        <v>137</v>
      </c>
      <c r="H770" s="272" t="s">
        <v>88</v>
      </c>
      <c r="I770" s="292" t="s">
        <v>2870</v>
      </c>
      <c r="J770" s="64">
        <v>2680127110</v>
      </c>
      <c r="K770" s="64" t="s">
        <v>2477</v>
      </c>
      <c r="L770" s="272" t="s">
        <v>88</v>
      </c>
      <c r="M770" s="290" t="s">
        <v>137</v>
      </c>
      <c r="N770" s="64"/>
      <c r="O770" s="64"/>
      <c r="P770" s="245" t="s">
        <v>2410</v>
      </c>
      <c r="Q770" s="243">
        <v>30</v>
      </c>
      <c r="R770" s="245">
        <v>120</v>
      </c>
      <c r="S770" s="245">
        <v>220</v>
      </c>
      <c r="T770" s="245">
        <v>29.33</v>
      </c>
      <c r="U770" s="89">
        <v>0</v>
      </c>
      <c r="V770" s="260">
        <v>24</v>
      </c>
      <c r="W770" s="98">
        <v>0</v>
      </c>
      <c r="X770" s="83">
        <v>0</v>
      </c>
      <c r="Y770" s="98">
        <v>0</v>
      </c>
      <c r="Z770" s="64">
        <v>0</v>
      </c>
      <c r="AA770" s="315">
        <v>885165</v>
      </c>
      <c r="AB770" s="315">
        <v>0</v>
      </c>
      <c r="AC770" s="316">
        <f t="shared" si="233"/>
        <v>885165</v>
      </c>
      <c r="AD770" s="74">
        <v>4500000</v>
      </c>
      <c r="AE770" s="74">
        <v>6000000</v>
      </c>
      <c r="AF770" s="334">
        <f t="shared" si="234"/>
        <v>168986.04545454544</v>
      </c>
      <c r="AG770" s="112">
        <f t="shared" si="235"/>
        <v>26554950</v>
      </c>
      <c r="AH770" s="74">
        <f t="shared" si="236"/>
        <v>0</v>
      </c>
      <c r="AI770" s="74">
        <f t="shared" si="237"/>
        <v>20278325.454545453</v>
      </c>
      <c r="AJ770" s="74">
        <f t="shared" si="238"/>
        <v>0</v>
      </c>
      <c r="AK770" s="74">
        <f t="shared" si="239"/>
        <v>4500000</v>
      </c>
      <c r="AL770" s="74">
        <f t="shared" si="240"/>
        <v>6000000</v>
      </c>
      <c r="AM770" s="74">
        <f t="shared" si="241"/>
        <v>9294232.5</v>
      </c>
      <c r="AN770" s="74">
        <f t="shared" si="242"/>
        <v>4956360.7131818179</v>
      </c>
      <c r="AO770" s="74">
        <f t="shared" si="243"/>
        <v>0</v>
      </c>
      <c r="AP770" s="74">
        <f t="shared" si="244"/>
        <v>4800000</v>
      </c>
      <c r="AQ770" s="74">
        <v>0</v>
      </c>
      <c r="AR770" s="74">
        <v>0</v>
      </c>
      <c r="AS770" s="74">
        <v>0</v>
      </c>
      <c r="AT770" s="79">
        <v>0</v>
      </c>
      <c r="AU770" s="81">
        <f t="shared" si="245"/>
        <v>76383868.667727277</v>
      </c>
      <c r="AV770" s="112">
        <f t="shared" si="246"/>
        <v>55736997.860986367</v>
      </c>
      <c r="AW770" s="74">
        <f t="shared" si="252"/>
        <v>76383868.667727262</v>
      </c>
      <c r="AX770" s="74">
        <f t="shared" si="247"/>
        <v>5346870.8067409089</v>
      </c>
      <c r="AY770" s="75">
        <f t="shared" si="248"/>
        <v>1573699.7860986367</v>
      </c>
      <c r="AZ770" s="74">
        <v>0</v>
      </c>
      <c r="BA770" s="74">
        <v>0</v>
      </c>
      <c r="BB770" s="74">
        <v>0</v>
      </c>
      <c r="BC770" s="79">
        <v>0</v>
      </c>
      <c r="BD770" s="79">
        <v>0</v>
      </c>
      <c r="BE770" s="79">
        <v>0</v>
      </c>
      <c r="BF770" s="77">
        <v>0</v>
      </c>
      <c r="BG770" s="344">
        <f t="shared" si="249"/>
        <v>6920570.5928395456</v>
      </c>
      <c r="BH770" s="187">
        <f t="shared" si="250"/>
        <v>69463298</v>
      </c>
      <c r="BJ770" s="401">
        <v>14010</v>
      </c>
      <c r="BK770" s="50" t="s">
        <v>4098</v>
      </c>
      <c r="BM770" s="50">
        <f t="shared" si="251"/>
        <v>-1</v>
      </c>
    </row>
    <row r="771" spans="1:66" s="50" customFormat="1" ht="24" customHeight="1" x14ac:dyDescent="0.2">
      <c r="A771" s="181">
        <f t="shared" si="253"/>
        <v>2655495</v>
      </c>
      <c r="B771" s="296">
        <v>765</v>
      </c>
      <c r="C771" s="264">
        <v>361</v>
      </c>
      <c r="D771" s="297"/>
      <c r="E771" s="241" t="s">
        <v>314</v>
      </c>
      <c r="F771" s="242" t="s">
        <v>1394</v>
      </c>
      <c r="G771" s="285" t="s">
        <v>137</v>
      </c>
      <c r="H771" s="272" t="s">
        <v>1294</v>
      </c>
      <c r="I771" s="292" t="s">
        <v>3154</v>
      </c>
      <c r="J771" s="64" t="s">
        <v>2475</v>
      </c>
      <c r="K771" s="64" t="s">
        <v>2476</v>
      </c>
      <c r="L771" s="64" t="s">
        <v>1294</v>
      </c>
      <c r="M771" s="290" t="s">
        <v>137</v>
      </c>
      <c r="N771" s="245" t="s">
        <v>2410</v>
      </c>
      <c r="O771" s="64"/>
      <c r="P771" s="89"/>
      <c r="Q771" s="243">
        <v>30</v>
      </c>
      <c r="R771" s="245">
        <v>120</v>
      </c>
      <c r="S771" s="245">
        <v>110</v>
      </c>
      <c r="T771" s="245">
        <v>29.33</v>
      </c>
      <c r="U771" s="89">
        <v>0</v>
      </c>
      <c r="V771" s="260">
        <v>15</v>
      </c>
      <c r="W771" s="98">
        <v>0</v>
      </c>
      <c r="X771" s="83">
        <v>0</v>
      </c>
      <c r="Y771" s="98">
        <v>1</v>
      </c>
      <c r="Z771" s="386">
        <f>Y771</f>
        <v>1</v>
      </c>
      <c r="AA771" s="315">
        <v>885165</v>
      </c>
      <c r="AB771" s="315">
        <v>0</v>
      </c>
      <c r="AC771" s="316">
        <f t="shared" si="233"/>
        <v>885165</v>
      </c>
      <c r="AD771" s="74">
        <v>4500000</v>
      </c>
      <c r="AE771" s="74">
        <v>6000000</v>
      </c>
      <c r="AF771" s="334">
        <f t="shared" si="234"/>
        <v>168986.04545454544</v>
      </c>
      <c r="AG771" s="112">
        <f t="shared" si="235"/>
        <v>26554950</v>
      </c>
      <c r="AH771" s="74">
        <f t="shared" si="236"/>
        <v>0</v>
      </c>
      <c r="AI771" s="74">
        <f t="shared" si="237"/>
        <v>20278325.454545453</v>
      </c>
      <c r="AJ771" s="74">
        <f t="shared" si="238"/>
        <v>2655495</v>
      </c>
      <c r="AK771" s="74">
        <f t="shared" si="239"/>
        <v>4500000</v>
      </c>
      <c r="AL771" s="74">
        <f t="shared" si="240"/>
        <v>6000000</v>
      </c>
      <c r="AM771" s="74">
        <f t="shared" si="241"/>
        <v>4647116.25</v>
      </c>
      <c r="AN771" s="74">
        <f t="shared" si="242"/>
        <v>4956360.7131818179</v>
      </c>
      <c r="AO771" s="74">
        <f t="shared" si="243"/>
        <v>0</v>
      </c>
      <c r="AP771" s="74">
        <f t="shared" si="244"/>
        <v>3000000</v>
      </c>
      <c r="AQ771" s="74">
        <v>0</v>
      </c>
      <c r="AR771" s="74">
        <v>0</v>
      </c>
      <c r="AS771" s="74">
        <v>0</v>
      </c>
      <c r="AT771" s="79">
        <v>0</v>
      </c>
      <c r="AU771" s="81">
        <f t="shared" si="245"/>
        <v>72592247.417727277</v>
      </c>
      <c r="AV771" s="112">
        <f t="shared" si="246"/>
        <v>51541179.74848637</v>
      </c>
      <c r="AW771" s="74">
        <f t="shared" si="252"/>
        <v>69936752.417727262</v>
      </c>
      <c r="AX771" s="74">
        <f t="shared" si="247"/>
        <v>4895572.6692409087</v>
      </c>
      <c r="AY771" s="75">
        <f t="shared" si="248"/>
        <v>1154117.9748486371</v>
      </c>
      <c r="AZ771" s="74">
        <v>0</v>
      </c>
      <c r="BA771" s="74">
        <v>0</v>
      </c>
      <c r="BB771" s="74">
        <v>0</v>
      </c>
      <c r="BC771" s="79">
        <v>0</v>
      </c>
      <c r="BD771" s="79">
        <v>0</v>
      </c>
      <c r="BE771" s="79">
        <v>0</v>
      </c>
      <c r="BF771" s="77">
        <v>0</v>
      </c>
      <c r="BG771" s="344">
        <f t="shared" si="249"/>
        <v>6049690.6440895461</v>
      </c>
      <c r="BH771" s="187">
        <f t="shared" si="250"/>
        <v>66542556</v>
      </c>
      <c r="BJ771" s="401">
        <v>14011</v>
      </c>
      <c r="BK771" s="50" t="s">
        <v>4099</v>
      </c>
      <c r="BM771" s="50">
        <f t="shared" si="251"/>
        <v>-14011</v>
      </c>
    </row>
    <row r="772" spans="1:66" s="50" customFormat="1" ht="24" customHeight="1" x14ac:dyDescent="0.2">
      <c r="A772" s="181">
        <f t="shared" si="253"/>
        <v>2655495</v>
      </c>
      <c r="B772" s="296">
        <v>766</v>
      </c>
      <c r="C772" s="264">
        <v>137</v>
      </c>
      <c r="D772" s="297">
        <v>14006</v>
      </c>
      <c r="E772" s="251" t="s">
        <v>2457</v>
      </c>
      <c r="F772" s="252" t="s">
        <v>2458</v>
      </c>
      <c r="G772" s="251" t="s">
        <v>2414</v>
      </c>
      <c r="H772" s="272" t="s">
        <v>574</v>
      </c>
      <c r="I772" s="292" t="s">
        <v>3160</v>
      </c>
      <c r="J772" s="64" t="s">
        <v>2466</v>
      </c>
      <c r="K772" s="64"/>
      <c r="L772" s="272" t="s">
        <v>574</v>
      </c>
      <c r="M772" s="290" t="s">
        <v>2380</v>
      </c>
      <c r="N772" s="64"/>
      <c r="O772" s="64"/>
      <c r="P772" s="89"/>
      <c r="Q772" s="253">
        <v>30</v>
      </c>
      <c r="R772" s="254">
        <v>10</v>
      </c>
      <c r="S772" s="64">
        <v>0</v>
      </c>
      <c r="T772" s="64">
        <v>0</v>
      </c>
      <c r="U772" s="298">
        <f>1+1+1+1+1</f>
        <v>5</v>
      </c>
      <c r="V772" s="258">
        <v>15</v>
      </c>
      <c r="W772" s="98">
        <v>0</v>
      </c>
      <c r="X772" s="83">
        <v>0</v>
      </c>
      <c r="Y772" s="98">
        <v>0</v>
      </c>
      <c r="Z772" s="386">
        <f>Y772</f>
        <v>0</v>
      </c>
      <c r="AA772" s="323">
        <v>1477052</v>
      </c>
      <c r="AB772" s="323">
        <v>0</v>
      </c>
      <c r="AC772" s="324">
        <f t="shared" si="233"/>
        <v>1477052</v>
      </c>
      <c r="AD772" s="74">
        <v>4500000</v>
      </c>
      <c r="AE772" s="74">
        <v>6000000</v>
      </c>
      <c r="AF772" s="334">
        <f t="shared" si="234"/>
        <v>281982.65454545454</v>
      </c>
      <c r="AG772" s="112">
        <f t="shared" si="235"/>
        <v>44311560</v>
      </c>
      <c r="AH772" s="74">
        <f t="shared" si="236"/>
        <v>0</v>
      </c>
      <c r="AI772" s="74">
        <f t="shared" si="237"/>
        <v>2819826.5454545454</v>
      </c>
      <c r="AJ772" s="74">
        <f t="shared" si="238"/>
        <v>0</v>
      </c>
      <c r="AK772" s="74">
        <f t="shared" si="239"/>
        <v>4500000</v>
      </c>
      <c r="AL772" s="74">
        <f t="shared" si="240"/>
        <v>6000000</v>
      </c>
      <c r="AM772" s="74">
        <f t="shared" si="241"/>
        <v>0</v>
      </c>
      <c r="AN772" s="74">
        <f t="shared" si="242"/>
        <v>0</v>
      </c>
      <c r="AO772" s="74">
        <f t="shared" si="243"/>
        <v>7385260</v>
      </c>
      <c r="AP772" s="74">
        <f t="shared" si="244"/>
        <v>3000000</v>
      </c>
      <c r="AQ772" s="74">
        <v>0</v>
      </c>
      <c r="AR772" s="74">
        <v>0</v>
      </c>
      <c r="AS772" s="74">
        <v>0</v>
      </c>
      <c r="AT772" s="79">
        <v>0</v>
      </c>
      <c r="AU772" s="81">
        <f t="shared" si="245"/>
        <v>68016646.545454547</v>
      </c>
      <c r="AV772" s="112">
        <f t="shared" si="246"/>
        <v>42887189.487272725</v>
      </c>
      <c r="AW772" s="74">
        <f t="shared" si="252"/>
        <v>60631386.545454547</v>
      </c>
      <c r="AX772" s="74">
        <f t="shared" si="247"/>
        <v>4244197.0581818186</v>
      </c>
      <c r="AY772" s="75">
        <f t="shared" si="248"/>
        <v>288718.94872727245</v>
      </c>
      <c r="AZ772" s="74">
        <v>0</v>
      </c>
      <c r="BA772" s="74">
        <v>0</v>
      </c>
      <c r="BB772" s="74">
        <v>0</v>
      </c>
      <c r="BC772" s="79">
        <v>0</v>
      </c>
      <c r="BD772" s="79">
        <v>0</v>
      </c>
      <c r="BE772" s="79">
        <v>0</v>
      </c>
      <c r="BF772" s="77">
        <v>0</v>
      </c>
      <c r="BG772" s="344">
        <f t="shared" si="249"/>
        <v>4532916.006909091</v>
      </c>
      <c r="BH772" s="187">
        <f t="shared" si="250"/>
        <v>63483730</v>
      </c>
      <c r="BJ772" s="401">
        <v>14012</v>
      </c>
      <c r="BK772" s="50" t="s">
        <v>4100</v>
      </c>
      <c r="BM772" s="50">
        <f t="shared" si="251"/>
        <v>-6</v>
      </c>
    </row>
    <row r="773" spans="1:66" s="50" customFormat="1" ht="24" customHeight="1" x14ac:dyDescent="0.2">
      <c r="A773" s="181">
        <f t="shared" si="253"/>
        <v>2655495</v>
      </c>
      <c r="B773" s="296">
        <v>767</v>
      </c>
      <c r="C773" s="264">
        <v>222</v>
      </c>
      <c r="D773" s="470">
        <v>14017</v>
      </c>
      <c r="E773" s="251" t="s">
        <v>2459</v>
      </c>
      <c r="F773" s="252" t="s">
        <v>2460</v>
      </c>
      <c r="G773" s="251" t="s">
        <v>2414</v>
      </c>
      <c r="H773" s="272" t="s">
        <v>353</v>
      </c>
      <c r="I773" s="292" t="s">
        <v>3161</v>
      </c>
      <c r="J773" s="64">
        <v>2580697225</v>
      </c>
      <c r="K773" s="64"/>
      <c r="L773" s="64" t="s">
        <v>353</v>
      </c>
      <c r="M773" s="290" t="s">
        <v>2380</v>
      </c>
      <c r="N773" s="64"/>
      <c r="O773" s="64"/>
      <c r="P773" s="89"/>
      <c r="Q773" s="253">
        <v>30</v>
      </c>
      <c r="R773" s="254">
        <v>70</v>
      </c>
      <c r="S773" s="64">
        <v>0</v>
      </c>
      <c r="T773" s="64">
        <v>0</v>
      </c>
      <c r="U773" s="89">
        <v>0</v>
      </c>
      <c r="V773" s="258">
        <v>21</v>
      </c>
      <c r="W773" s="98">
        <v>0</v>
      </c>
      <c r="X773" s="83">
        <v>0</v>
      </c>
      <c r="Y773" s="98">
        <v>1</v>
      </c>
      <c r="Z773" s="386">
        <f>Y773</f>
        <v>1</v>
      </c>
      <c r="AA773" s="323">
        <v>1477052</v>
      </c>
      <c r="AB773" s="323">
        <v>0</v>
      </c>
      <c r="AC773" s="324">
        <f t="shared" si="233"/>
        <v>1477052</v>
      </c>
      <c r="AD773" s="74">
        <v>4500000</v>
      </c>
      <c r="AE773" s="74">
        <v>6000000</v>
      </c>
      <c r="AF773" s="334">
        <f t="shared" si="234"/>
        <v>281982.65454545454</v>
      </c>
      <c r="AG773" s="112">
        <f t="shared" si="235"/>
        <v>44311560</v>
      </c>
      <c r="AH773" s="74">
        <f t="shared" si="236"/>
        <v>0</v>
      </c>
      <c r="AI773" s="74">
        <f t="shared" si="237"/>
        <v>19738785.818181816</v>
      </c>
      <c r="AJ773" s="74">
        <f t="shared" si="238"/>
        <v>2655495</v>
      </c>
      <c r="AK773" s="74">
        <f t="shared" si="239"/>
        <v>4500000</v>
      </c>
      <c r="AL773" s="74">
        <f t="shared" si="240"/>
        <v>6000000</v>
      </c>
      <c r="AM773" s="74">
        <f t="shared" si="241"/>
        <v>0</v>
      </c>
      <c r="AN773" s="74">
        <f t="shared" si="242"/>
        <v>0</v>
      </c>
      <c r="AO773" s="74">
        <f t="shared" si="243"/>
        <v>0</v>
      </c>
      <c r="AP773" s="74">
        <f t="shared" si="244"/>
        <v>4200000</v>
      </c>
      <c r="AQ773" s="74">
        <v>0</v>
      </c>
      <c r="AR773" s="74">
        <v>0</v>
      </c>
      <c r="AS773" s="74">
        <v>0</v>
      </c>
      <c r="AT773" s="79">
        <v>0</v>
      </c>
      <c r="AU773" s="81">
        <f t="shared" si="245"/>
        <v>81405840.818181813</v>
      </c>
      <c r="AV773" s="112">
        <f t="shared" si="246"/>
        <v>58537821.610909089</v>
      </c>
      <c r="AW773" s="74">
        <f t="shared" si="252"/>
        <v>78750345.818181813</v>
      </c>
      <c r="AX773" s="74">
        <f t="shared" si="247"/>
        <v>5512524.207272727</v>
      </c>
      <c r="AY773" s="75">
        <f t="shared" si="248"/>
        <v>1853782.161090909</v>
      </c>
      <c r="AZ773" s="74">
        <v>0</v>
      </c>
      <c r="BA773" s="74">
        <v>0</v>
      </c>
      <c r="BB773" s="74">
        <v>0</v>
      </c>
      <c r="BC773" s="79">
        <v>0</v>
      </c>
      <c r="BD773" s="79">
        <v>0</v>
      </c>
      <c r="BE773" s="79">
        <v>0</v>
      </c>
      <c r="BF773" s="77">
        <v>0</v>
      </c>
      <c r="BG773" s="344">
        <f t="shared" si="249"/>
        <v>7366306.3683636356</v>
      </c>
      <c r="BH773" s="187">
        <f t="shared" si="250"/>
        <v>74039534</v>
      </c>
      <c r="BJ773" s="401">
        <v>14013</v>
      </c>
      <c r="BK773" s="50" t="s">
        <v>4101</v>
      </c>
      <c r="BM773" s="50">
        <f t="shared" si="251"/>
        <v>4</v>
      </c>
    </row>
    <row r="774" spans="1:66" s="50" customFormat="1" ht="24" customHeight="1" x14ac:dyDescent="0.2">
      <c r="A774" s="181">
        <f t="shared" si="253"/>
        <v>2655495</v>
      </c>
      <c r="B774" s="296">
        <v>768</v>
      </c>
      <c r="C774" s="264">
        <v>256</v>
      </c>
      <c r="D774" s="470">
        <v>14036</v>
      </c>
      <c r="E774" s="251" t="s">
        <v>760</v>
      </c>
      <c r="F774" s="252" t="s">
        <v>2461</v>
      </c>
      <c r="G774" s="251" t="s">
        <v>2414</v>
      </c>
      <c r="H774" s="272" t="s">
        <v>2447</v>
      </c>
      <c r="I774" s="292" t="s">
        <v>3162</v>
      </c>
      <c r="J774" s="64">
        <v>3660481041</v>
      </c>
      <c r="K774" s="64"/>
      <c r="L774" s="64" t="s">
        <v>2447</v>
      </c>
      <c r="M774" s="290" t="s">
        <v>2380</v>
      </c>
      <c r="N774" s="64"/>
      <c r="O774" s="64"/>
      <c r="P774" s="89"/>
      <c r="Q774" s="253">
        <v>30</v>
      </c>
      <c r="R774" s="254">
        <v>60</v>
      </c>
      <c r="S774" s="64">
        <v>0</v>
      </c>
      <c r="T774" s="64">
        <v>0</v>
      </c>
      <c r="U774" s="89">
        <v>0</v>
      </c>
      <c r="V774" s="258">
        <v>21</v>
      </c>
      <c r="W774" s="98">
        <v>0</v>
      </c>
      <c r="X774" s="83">
        <v>0</v>
      </c>
      <c r="Y774" s="98">
        <v>0</v>
      </c>
      <c r="Z774" s="386">
        <f>Y774</f>
        <v>0</v>
      </c>
      <c r="AA774" s="323">
        <v>1477052</v>
      </c>
      <c r="AB774" s="323">
        <v>0</v>
      </c>
      <c r="AC774" s="324">
        <f t="shared" si="233"/>
        <v>1477052</v>
      </c>
      <c r="AD774" s="74">
        <v>4500000</v>
      </c>
      <c r="AE774" s="74">
        <v>6000000</v>
      </c>
      <c r="AF774" s="334">
        <f t="shared" si="234"/>
        <v>281982.65454545454</v>
      </c>
      <c r="AG774" s="112">
        <f t="shared" si="235"/>
        <v>44311560</v>
      </c>
      <c r="AH774" s="74">
        <f t="shared" si="236"/>
        <v>0</v>
      </c>
      <c r="AI774" s="74">
        <f t="shared" si="237"/>
        <v>16918959.272727273</v>
      </c>
      <c r="AJ774" s="74">
        <f t="shared" si="238"/>
        <v>0</v>
      </c>
      <c r="AK774" s="74">
        <f t="shared" si="239"/>
        <v>4500000</v>
      </c>
      <c r="AL774" s="74">
        <f t="shared" si="240"/>
        <v>6000000</v>
      </c>
      <c r="AM774" s="74">
        <f t="shared" si="241"/>
        <v>0</v>
      </c>
      <c r="AN774" s="74">
        <f t="shared" si="242"/>
        <v>0</v>
      </c>
      <c r="AO774" s="74">
        <f t="shared" si="243"/>
        <v>0</v>
      </c>
      <c r="AP774" s="74">
        <f t="shared" si="244"/>
        <v>4200000</v>
      </c>
      <c r="AQ774" s="74">
        <v>0</v>
      </c>
      <c r="AR774" s="74">
        <v>0</v>
      </c>
      <c r="AS774" s="74">
        <v>0</v>
      </c>
      <c r="AT774" s="79">
        <v>0</v>
      </c>
      <c r="AU774" s="81">
        <f t="shared" si="245"/>
        <v>75930519.272727281</v>
      </c>
      <c r="AV774" s="112">
        <f t="shared" si="246"/>
        <v>55915382.923636369</v>
      </c>
      <c r="AW774" s="74">
        <f t="shared" si="252"/>
        <v>75930519.272727281</v>
      </c>
      <c r="AX774" s="74">
        <f t="shared" si="247"/>
        <v>5315136.3490909105</v>
      </c>
      <c r="AY774" s="75">
        <f t="shared" si="248"/>
        <v>1591538.2923636371</v>
      </c>
      <c r="AZ774" s="74">
        <v>0</v>
      </c>
      <c r="BA774" s="74">
        <v>0</v>
      </c>
      <c r="BB774" s="74">
        <v>0</v>
      </c>
      <c r="BC774" s="79">
        <v>0</v>
      </c>
      <c r="BD774" s="79">
        <v>0</v>
      </c>
      <c r="BE774" s="79">
        <v>0</v>
      </c>
      <c r="BF774" s="77">
        <v>0</v>
      </c>
      <c r="BG774" s="344">
        <f t="shared" si="249"/>
        <v>6906674.6414545476</v>
      </c>
      <c r="BH774" s="187">
        <f t="shared" si="250"/>
        <v>69023844</v>
      </c>
      <c r="BJ774" s="401">
        <v>14014</v>
      </c>
      <c r="BK774" s="50" t="s">
        <v>4102</v>
      </c>
      <c r="BM774" s="50">
        <f t="shared" si="251"/>
        <v>22</v>
      </c>
    </row>
    <row r="775" spans="1:66" s="50" customFormat="1" ht="24" customHeight="1" x14ac:dyDescent="0.2">
      <c r="A775" s="181">
        <f t="shared" si="253"/>
        <v>2655495</v>
      </c>
      <c r="B775" s="296">
        <v>769</v>
      </c>
      <c r="C775" s="264">
        <v>360</v>
      </c>
      <c r="D775" s="297">
        <v>14002</v>
      </c>
      <c r="E775" s="241" t="s">
        <v>1225</v>
      </c>
      <c r="F775" s="242" t="s">
        <v>2487</v>
      </c>
      <c r="G775" s="285" t="s">
        <v>137</v>
      </c>
      <c r="H775" s="272" t="s">
        <v>1294</v>
      </c>
      <c r="I775" s="292" t="s">
        <v>3163</v>
      </c>
      <c r="J775" s="64" t="s">
        <v>2488</v>
      </c>
      <c r="K775" s="64" t="s">
        <v>2489</v>
      </c>
      <c r="L775" s="272" t="s">
        <v>1294</v>
      </c>
      <c r="M775" s="290" t="s">
        <v>137</v>
      </c>
      <c r="N775" s="245" t="s">
        <v>2410</v>
      </c>
      <c r="O775" s="64"/>
      <c r="P775" s="89"/>
      <c r="Q775" s="262">
        <v>30</v>
      </c>
      <c r="R775" s="245">
        <v>120</v>
      </c>
      <c r="S775" s="245">
        <v>110</v>
      </c>
      <c r="T775" s="245">
        <v>29.33</v>
      </c>
      <c r="U775" s="89">
        <v>0</v>
      </c>
      <c r="V775" s="263">
        <v>15</v>
      </c>
      <c r="W775" s="98">
        <v>0</v>
      </c>
      <c r="X775" s="83">
        <v>0</v>
      </c>
      <c r="Y775" s="98">
        <v>1</v>
      </c>
      <c r="Z775" s="64">
        <v>1</v>
      </c>
      <c r="AA775" s="315">
        <v>885165</v>
      </c>
      <c r="AB775" s="315">
        <v>0</v>
      </c>
      <c r="AC775" s="316">
        <f t="shared" ref="AC775:AC819" si="254">AA775+AB775</f>
        <v>885165</v>
      </c>
      <c r="AD775" s="74">
        <v>4500000</v>
      </c>
      <c r="AE775" s="74">
        <v>6000000</v>
      </c>
      <c r="AF775" s="334">
        <f t="shared" ref="AF775:AF819" si="255">(AC775*30)/220*1.4</f>
        <v>168986.04545454544</v>
      </c>
      <c r="AG775" s="112">
        <f t="shared" ref="AG775:AG819" si="256">AA775*Q775</f>
        <v>26554950</v>
      </c>
      <c r="AH775" s="74">
        <f t="shared" ref="AH775:AH819" si="257">AB775*Q775</f>
        <v>0</v>
      </c>
      <c r="AI775" s="74">
        <f t="shared" ref="AI775:AI819" si="258">AF775*R775</f>
        <v>20278325.454545453</v>
      </c>
      <c r="AJ775" s="74">
        <f t="shared" ref="AJ775:AJ819" si="259">IF(Q775=31,A775*Z775,(Q775/30)*A775*Z775)</f>
        <v>2655495</v>
      </c>
      <c r="AK775" s="74">
        <f t="shared" ref="AK775:AK819" si="260">IF(Q775=31,AD775,(Q775/30)*AD775)</f>
        <v>4500000</v>
      </c>
      <c r="AL775" s="74">
        <f t="shared" ref="AL775:AL819" si="261">IF(Q775=31,AE775,(Q775/30)*AE775)</f>
        <v>6000000</v>
      </c>
      <c r="AM775" s="74">
        <f t="shared" ref="AM775:AM819" si="262">(AC775*30/220)*35%*S775</f>
        <v>4647116.25</v>
      </c>
      <c r="AN775" s="74">
        <f t="shared" ref="AN775:AN819" si="263">AC775*30/220*1.4*T775</f>
        <v>4956360.7131818179</v>
      </c>
      <c r="AO775" s="74">
        <f t="shared" ref="AO775:AO819" si="264">AC775*U775</f>
        <v>0</v>
      </c>
      <c r="AP775" s="74">
        <f t="shared" ref="AP775:AP819" si="265">200000*V775</f>
        <v>3000000</v>
      </c>
      <c r="AQ775" s="74">
        <v>0</v>
      </c>
      <c r="AR775" s="74">
        <v>0</v>
      </c>
      <c r="AS775" s="74">
        <v>0</v>
      </c>
      <c r="AT775" s="79">
        <v>0</v>
      </c>
      <c r="AU775" s="81">
        <f t="shared" ref="AU775:AU819" si="266">SUM(AG775:AT775)</f>
        <v>72592247.417727277</v>
      </c>
      <c r="AV775" s="112">
        <f t="shared" ref="AV775:AV819" si="267">AU775-(AX775+AP775+AO775+AL775+AK775+AJ775+AT775)</f>
        <v>51541179.74848637</v>
      </c>
      <c r="AW775" s="74">
        <f t="shared" si="252"/>
        <v>69936752.417727262</v>
      </c>
      <c r="AX775" s="74">
        <f t="shared" ref="AX775:AX819" si="268">AW775*7%</f>
        <v>4895572.6692409087</v>
      </c>
      <c r="AY775" s="75">
        <f t="shared" ref="AY775:AY819" si="269">IF(AV775&lt;=40000000,0,IF(AND(AV775&gt;40000000,AV775&lt;=80000000),(AV775-40000000)*10%,IF(AND(AV775&gt;80000000,AV775&lt;=120000000),4000000+(AV775-80000000)*15%,IF(AND(AV775&gt;120000000,AV775&lt;=180000000),10000000+(AV775-120000000)*20%,IF(AND(AV775&gt;180000000,AV775&lt;=240000000),22000000+(AV775-180000000)*25%,IF(AND(AV775&gt;240000000,AV775&lt;=320000000),37000000+(AV775-240000000)*30%,61000000+(AV775-320000000)*35%))))))</f>
        <v>1154117.9748486371</v>
      </c>
      <c r="AZ775" s="74">
        <v>0</v>
      </c>
      <c r="BA775" s="74">
        <v>0</v>
      </c>
      <c r="BB775" s="74">
        <v>0</v>
      </c>
      <c r="BC775" s="79">
        <v>0</v>
      </c>
      <c r="BD775" s="79">
        <v>0</v>
      </c>
      <c r="BE775" s="79">
        <v>0</v>
      </c>
      <c r="BF775" s="77">
        <v>0</v>
      </c>
      <c r="BG775" s="344">
        <f t="shared" ref="BG775:BG819" si="270">SUM(AX775:BF775)</f>
        <v>6049690.6440895461</v>
      </c>
      <c r="BH775" s="187">
        <f t="shared" ref="BH775:BH819" si="271">INT(AU775-BG775)</f>
        <v>66542556</v>
      </c>
      <c r="BJ775" s="401">
        <v>14015</v>
      </c>
      <c r="BK775" s="50" t="s">
        <v>4103</v>
      </c>
      <c r="BM775" s="50">
        <f t="shared" si="251"/>
        <v>-13</v>
      </c>
    </row>
    <row r="776" spans="1:66" s="196" customFormat="1" ht="24" customHeight="1" x14ac:dyDescent="0.2">
      <c r="A776" s="181">
        <f t="shared" si="253"/>
        <v>2655495</v>
      </c>
      <c r="B776" s="296">
        <v>770</v>
      </c>
      <c r="C776" s="264">
        <v>76</v>
      </c>
      <c r="D776" s="297">
        <v>14018</v>
      </c>
      <c r="E776" s="265" t="s">
        <v>2451</v>
      </c>
      <c r="F776" s="266" t="s">
        <v>2452</v>
      </c>
      <c r="G776" s="265" t="s">
        <v>2414</v>
      </c>
      <c r="H776" s="272" t="s">
        <v>983</v>
      </c>
      <c r="I776" s="288" t="s">
        <v>3155</v>
      </c>
      <c r="J776" s="66" t="s">
        <v>2473</v>
      </c>
      <c r="K776" s="66" t="s">
        <v>2474</v>
      </c>
      <c r="L776" s="272" t="s">
        <v>88</v>
      </c>
      <c r="M776" s="290" t="s">
        <v>2380</v>
      </c>
      <c r="N776" s="100"/>
      <c r="O776" s="66"/>
      <c r="P776" s="91"/>
      <c r="Q776" s="267">
        <v>30</v>
      </c>
      <c r="R776" s="268">
        <v>82</v>
      </c>
      <c r="S776" s="66">
        <v>0</v>
      </c>
      <c r="T776" s="66">
        <v>0</v>
      </c>
      <c r="U776" s="89">
        <v>0</v>
      </c>
      <c r="V776" s="269">
        <v>19</v>
      </c>
      <c r="W776" s="100">
        <v>0</v>
      </c>
      <c r="X776" s="297">
        <v>0</v>
      </c>
      <c r="Y776" s="287">
        <v>0</v>
      </c>
      <c r="Z776" s="288">
        <v>0</v>
      </c>
      <c r="AA776" s="323">
        <v>1477052</v>
      </c>
      <c r="AB776" s="324">
        <v>0</v>
      </c>
      <c r="AC776" s="324">
        <f t="shared" si="254"/>
        <v>1477052</v>
      </c>
      <c r="AD776" s="74">
        <v>4500000</v>
      </c>
      <c r="AE776" s="74">
        <v>6000000</v>
      </c>
      <c r="AF776" s="334">
        <f t="shared" si="255"/>
        <v>281982.65454545454</v>
      </c>
      <c r="AG776" s="112">
        <f t="shared" si="256"/>
        <v>44311560</v>
      </c>
      <c r="AH776" s="74">
        <f t="shared" si="257"/>
        <v>0</v>
      </c>
      <c r="AI776" s="74">
        <f t="shared" si="258"/>
        <v>23122577.672727272</v>
      </c>
      <c r="AJ776" s="74">
        <f t="shared" si="259"/>
        <v>0</v>
      </c>
      <c r="AK776" s="74">
        <f t="shared" si="260"/>
        <v>4500000</v>
      </c>
      <c r="AL776" s="74">
        <f t="shared" si="261"/>
        <v>6000000</v>
      </c>
      <c r="AM776" s="74">
        <f t="shared" si="262"/>
        <v>0</v>
      </c>
      <c r="AN776" s="74">
        <f t="shared" si="263"/>
        <v>0</v>
      </c>
      <c r="AO776" s="74">
        <f t="shared" si="264"/>
        <v>0</v>
      </c>
      <c r="AP776" s="74">
        <f t="shared" si="265"/>
        <v>3800000</v>
      </c>
      <c r="AQ776" s="74">
        <v>0</v>
      </c>
      <c r="AR776" s="74">
        <v>0</v>
      </c>
      <c r="AS776" s="74">
        <v>0</v>
      </c>
      <c r="AT776" s="79">
        <v>0</v>
      </c>
      <c r="AU776" s="81">
        <f t="shared" si="266"/>
        <v>81734137.672727272</v>
      </c>
      <c r="AV776" s="112">
        <f t="shared" si="267"/>
        <v>61712748.035636365</v>
      </c>
      <c r="AW776" s="74">
        <f t="shared" si="252"/>
        <v>81734137.672727272</v>
      </c>
      <c r="AX776" s="74">
        <f t="shared" si="268"/>
        <v>5721389.6370909093</v>
      </c>
      <c r="AY776" s="75">
        <f t="shared" si="269"/>
        <v>2171274.8035636367</v>
      </c>
      <c r="AZ776" s="74">
        <v>0</v>
      </c>
      <c r="BA776" s="74">
        <v>0</v>
      </c>
      <c r="BB776" s="74">
        <v>0</v>
      </c>
      <c r="BC776" s="79">
        <v>0</v>
      </c>
      <c r="BD776" s="79">
        <v>0</v>
      </c>
      <c r="BE776" s="79">
        <v>0</v>
      </c>
      <c r="BF776" s="77">
        <v>0</v>
      </c>
      <c r="BG776" s="344">
        <f t="shared" si="270"/>
        <v>7892664.440654546</v>
      </c>
      <c r="BH776" s="187">
        <f t="shared" si="271"/>
        <v>73841473</v>
      </c>
      <c r="BI776" s="199"/>
      <c r="BJ776" s="401">
        <v>14016</v>
      </c>
      <c r="BK776" s="50" t="s">
        <v>4104</v>
      </c>
      <c r="BL776" s="50"/>
      <c r="BM776" s="50">
        <f t="shared" ref="BM776:BM801" si="272">D776-BJ776</f>
        <v>2</v>
      </c>
      <c r="BN776" s="50"/>
    </row>
    <row r="777" spans="1:66" s="196" customFormat="1" ht="24" customHeight="1" x14ac:dyDescent="0.2">
      <c r="A777" s="181">
        <f t="shared" si="253"/>
        <v>2655495</v>
      </c>
      <c r="B777" s="296">
        <v>771</v>
      </c>
      <c r="C777" s="264">
        <v>77</v>
      </c>
      <c r="D777" s="297">
        <v>14010</v>
      </c>
      <c r="E777" s="265" t="s">
        <v>715</v>
      </c>
      <c r="F777" s="266" t="s">
        <v>1394</v>
      </c>
      <c r="G777" s="265" t="s">
        <v>2414</v>
      </c>
      <c r="H777" s="272" t="s">
        <v>983</v>
      </c>
      <c r="I777" s="288" t="s">
        <v>3156</v>
      </c>
      <c r="J777" s="66" t="s">
        <v>2471</v>
      </c>
      <c r="K777" s="66" t="s">
        <v>2472</v>
      </c>
      <c r="L777" s="272" t="s">
        <v>88</v>
      </c>
      <c r="M777" s="286" t="s">
        <v>2381</v>
      </c>
      <c r="N777" s="100"/>
      <c r="O777" s="66"/>
      <c r="P777" s="91"/>
      <c r="Q777" s="267">
        <v>30</v>
      </c>
      <c r="R777" s="268">
        <v>71</v>
      </c>
      <c r="S777" s="66">
        <v>0</v>
      </c>
      <c r="T777" s="66">
        <v>0</v>
      </c>
      <c r="U777" s="89">
        <v>0</v>
      </c>
      <c r="V777" s="269">
        <v>20</v>
      </c>
      <c r="W777" s="100">
        <v>0</v>
      </c>
      <c r="X777" s="297">
        <v>0</v>
      </c>
      <c r="Y777" s="287">
        <v>0</v>
      </c>
      <c r="Z777" s="288">
        <v>0</v>
      </c>
      <c r="AA777" s="323">
        <v>1311206</v>
      </c>
      <c r="AB777" s="324">
        <v>0</v>
      </c>
      <c r="AC777" s="324">
        <f t="shared" si="254"/>
        <v>1311206</v>
      </c>
      <c r="AD777" s="74">
        <v>4500000</v>
      </c>
      <c r="AE777" s="74">
        <v>6000000</v>
      </c>
      <c r="AF777" s="334">
        <f t="shared" si="255"/>
        <v>250321.14545454542</v>
      </c>
      <c r="AG777" s="112">
        <f t="shared" si="256"/>
        <v>39336180</v>
      </c>
      <c r="AH777" s="74">
        <f t="shared" si="257"/>
        <v>0</v>
      </c>
      <c r="AI777" s="74">
        <f t="shared" si="258"/>
        <v>17772801.327272724</v>
      </c>
      <c r="AJ777" s="74">
        <f t="shared" si="259"/>
        <v>0</v>
      </c>
      <c r="AK777" s="74">
        <f t="shared" si="260"/>
        <v>4500000</v>
      </c>
      <c r="AL777" s="74">
        <f t="shared" si="261"/>
        <v>6000000</v>
      </c>
      <c r="AM777" s="74">
        <f t="shared" si="262"/>
        <v>0</v>
      </c>
      <c r="AN777" s="74">
        <f t="shared" si="263"/>
        <v>0</v>
      </c>
      <c r="AO777" s="74">
        <f t="shared" si="264"/>
        <v>0</v>
      </c>
      <c r="AP777" s="74">
        <f t="shared" si="265"/>
        <v>4000000</v>
      </c>
      <c r="AQ777" s="74">
        <v>0</v>
      </c>
      <c r="AR777" s="74">
        <v>0</v>
      </c>
      <c r="AS777" s="74">
        <v>0</v>
      </c>
      <c r="AT777" s="79">
        <v>0</v>
      </c>
      <c r="AU777" s="81">
        <f t="shared" si="266"/>
        <v>71608981.327272728</v>
      </c>
      <c r="AV777" s="112">
        <f t="shared" si="267"/>
        <v>52096352.634363636</v>
      </c>
      <c r="AW777" s="74">
        <f t="shared" si="252"/>
        <v>71608981.327272728</v>
      </c>
      <c r="AX777" s="74">
        <f t="shared" si="268"/>
        <v>5012628.6929090917</v>
      </c>
      <c r="AY777" s="75">
        <f t="shared" si="269"/>
        <v>1209635.2634363638</v>
      </c>
      <c r="AZ777" s="74">
        <v>0</v>
      </c>
      <c r="BA777" s="74">
        <v>0</v>
      </c>
      <c r="BB777" s="74">
        <v>0</v>
      </c>
      <c r="BC777" s="79">
        <v>0</v>
      </c>
      <c r="BD777" s="79">
        <v>0</v>
      </c>
      <c r="BE777" s="79">
        <v>0</v>
      </c>
      <c r="BF777" s="77">
        <v>0</v>
      </c>
      <c r="BG777" s="344">
        <f t="shared" si="270"/>
        <v>6222263.9563454557</v>
      </c>
      <c r="BH777" s="187">
        <f t="shared" si="271"/>
        <v>65386717</v>
      </c>
      <c r="BI777" s="199"/>
      <c r="BJ777" s="401">
        <v>14017</v>
      </c>
      <c r="BK777" s="50" t="s">
        <v>4105</v>
      </c>
      <c r="BL777" s="50"/>
      <c r="BM777" s="50">
        <f t="shared" si="272"/>
        <v>-7</v>
      </c>
    </row>
    <row r="778" spans="1:66" s="196" customFormat="1" ht="24" customHeight="1" x14ac:dyDescent="0.2">
      <c r="A778" s="181">
        <f t="shared" si="253"/>
        <v>2655495</v>
      </c>
      <c r="B778" s="296">
        <v>772</v>
      </c>
      <c r="C778" s="264">
        <v>78</v>
      </c>
      <c r="D778" s="297">
        <v>14011</v>
      </c>
      <c r="E778" s="265" t="s">
        <v>244</v>
      </c>
      <c r="F778" s="266" t="s">
        <v>2453</v>
      </c>
      <c r="G778" s="265" t="s">
        <v>2414</v>
      </c>
      <c r="H778" s="272" t="s">
        <v>983</v>
      </c>
      <c r="I778" s="288" t="s">
        <v>3157</v>
      </c>
      <c r="J778" s="66" t="s">
        <v>2470</v>
      </c>
      <c r="K778" s="66"/>
      <c r="L778" s="272" t="s">
        <v>88</v>
      </c>
      <c r="M778" s="286" t="s">
        <v>2380</v>
      </c>
      <c r="N778" s="102"/>
      <c r="O778" s="70"/>
      <c r="P778" s="93"/>
      <c r="Q778" s="267">
        <v>30</v>
      </c>
      <c r="R778" s="268">
        <v>65</v>
      </c>
      <c r="S778" s="66">
        <v>0</v>
      </c>
      <c r="T778" s="66">
        <v>0</v>
      </c>
      <c r="U778" s="89">
        <v>0</v>
      </c>
      <c r="V778" s="269">
        <v>20</v>
      </c>
      <c r="W778" s="100">
        <v>0</v>
      </c>
      <c r="X778" s="297">
        <v>0</v>
      </c>
      <c r="Y778" s="287">
        <v>0</v>
      </c>
      <c r="Z778" s="288">
        <v>0</v>
      </c>
      <c r="AA778" s="323">
        <v>1477052</v>
      </c>
      <c r="AB778" s="324">
        <v>0</v>
      </c>
      <c r="AC778" s="324">
        <f t="shared" si="254"/>
        <v>1477052</v>
      </c>
      <c r="AD778" s="74">
        <v>4500000</v>
      </c>
      <c r="AE778" s="74">
        <v>6000000</v>
      </c>
      <c r="AF778" s="334">
        <f t="shared" si="255"/>
        <v>281982.65454545454</v>
      </c>
      <c r="AG778" s="112">
        <f t="shared" si="256"/>
        <v>44311560</v>
      </c>
      <c r="AH778" s="74">
        <f t="shared" si="257"/>
        <v>0</v>
      </c>
      <c r="AI778" s="74">
        <f t="shared" si="258"/>
        <v>18328872.545454547</v>
      </c>
      <c r="AJ778" s="74">
        <f t="shared" si="259"/>
        <v>0</v>
      </c>
      <c r="AK778" s="74">
        <f t="shared" si="260"/>
        <v>4500000</v>
      </c>
      <c r="AL778" s="74">
        <f t="shared" si="261"/>
        <v>6000000</v>
      </c>
      <c r="AM778" s="74">
        <f t="shared" si="262"/>
        <v>0</v>
      </c>
      <c r="AN778" s="74">
        <f t="shared" si="263"/>
        <v>0</v>
      </c>
      <c r="AO778" s="74">
        <f t="shared" si="264"/>
        <v>0</v>
      </c>
      <c r="AP778" s="74">
        <f t="shared" si="265"/>
        <v>4000000</v>
      </c>
      <c r="AQ778" s="74">
        <v>0</v>
      </c>
      <c r="AR778" s="74">
        <v>0</v>
      </c>
      <c r="AS778" s="74">
        <v>0</v>
      </c>
      <c r="AT778" s="79">
        <v>0</v>
      </c>
      <c r="AU778" s="81">
        <f t="shared" si="266"/>
        <v>77140432.545454547</v>
      </c>
      <c r="AV778" s="112">
        <f t="shared" si="267"/>
        <v>57240602.267272726</v>
      </c>
      <c r="AW778" s="74">
        <f t="shared" si="252"/>
        <v>77140432.545454547</v>
      </c>
      <c r="AX778" s="74">
        <f t="shared" si="268"/>
        <v>5399830.2781818192</v>
      </c>
      <c r="AY778" s="75">
        <f t="shared" si="269"/>
        <v>1724060.2267272726</v>
      </c>
      <c r="AZ778" s="74">
        <v>0</v>
      </c>
      <c r="BA778" s="74">
        <v>0</v>
      </c>
      <c r="BB778" s="74">
        <v>0</v>
      </c>
      <c r="BC778" s="79">
        <v>0</v>
      </c>
      <c r="BD778" s="79">
        <v>0</v>
      </c>
      <c r="BE778" s="79">
        <v>0</v>
      </c>
      <c r="BF778" s="77">
        <v>0</v>
      </c>
      <c r="BG778" s="344">
        <f t="shared" si="270"/>
        <v>7123890.5049090916</v>
      </c>
      <c r="BH778" s="187">
        <f t="shared" si="271"/>
        <v>70016542</v>
      </c>
      <c r="BI778" s="199"/>
      <c r="BJ778" s="401">
        <v>14018</v>
      </c>
      <c r="BK778" s="50" t="s">
        <v>4106</v>
      </c>
      <c r="BL778" s="50"/>
      <c r="BM778" s="50">
        <f t="shared" si="272"/>
        <v>-7</v>
      </c>
    </row>
    <row r="779" spans="1:66" s="196" customFormat="1" ht="24" customHeight="1" x14ac:dyDescent="0.2">
      <c r="A779" s="181">
        <f t="shared" si="253"/>
        <v>2655495</v>
      </c>
      <c r="B779" s="296">
        <v>773</v>
      </c>
      <c r="C779" s="264">
        <v>79</v>
      </c>
      <c r="D779" s="297">
        <v>14012</v>
      </c>
      <c r="E779" s="265" t="s">
        <v>2455</v>
      </c>
      <c r="F779" s="266" t="s">
        <v>2454</v>
      </c>
      <c r="G779" s="265" t="s">
        <v>2414</v>
      </c>
      <c r="H779" s="272" t="s">
        <v>983</v>
      </c>
      <c r="I779" s="288" t="s">
        <v>3158</v>
      </c>
      <c r="J779" s="66" t="s">
        <v>2468</v>
      </c>
      <c r="K779" s="66" t="s">
        <v>2469</v>
      </c>
      <c r="L779" s="272" t="s">
        <v>88</v>
      </c>
      <c r="M779" s="286" t="s">
        <v>2380</v>
      </c>
      <c r="N779" s="310"/>
      <c r="O779" s="272"/>
      <c r="P779" s="311"/>
      <c r="Q779" s="267">
        <v>30</v>
      </c>
      <c r="R779" s="268">
        <v>67</v>
      </c>
      <c r="S779" s="66">
        <v>0</v>
      </c>
      <c r="T779" s="66">
        <v>0</v>
      </c>
      <c r="U779" s="89">
        <v>0</v>
      </c>
      <c r="V779" s="269">
        <v>20</v>
      </c>
      <c r="W779" s="100">
        <v>0</v>
      </c>
      <c r="X779" s="297">
        <v>0</v>
      </c>
      <c r="Y779" s="287">
        <v>0</v>
      </c>
      <c r="Z779" s="288">
        <v>0</v>
      </c>
      <c r="AA779" s="323">
        <v>1477052</v>
      </c>
      <c r="AB779" s="324">
        <v>0</v>
      </c>
      <c r="AC779" s="324">
        <f t="shared" si="254"/>
        <v>1477052</v>
      </c>
      <c r="AD779" s="74">
        <v>4500000</v>
      </c>
      <c r="AE779" s="74">
        <v>6000000</v>
      </c>
      <c r="AF779" s="334">
        <f t="shared" si="255"/>
        <v>281982.65454545454</v>
      </c>
      <c r="AG779" s="112">
        <f t="shared" si="256"/>
        <v>44311560</v>
      </c>
      <c r="AH779" s="74">
        <f t="shared" si="257"/>
        <v>0</v>
      </c>
      <c r="AI779" s="74">
        <f t="shared" si="258"/>
        <v>18892837.854545455</v>
      </c>
      <c r="AJ779" s="74">
        <f t="shared" si="259"/>
        <v>0</v>
      </c>
      <c r="AK779" s="74">
        <f t="shared" si="260"/>
        <v>4500000</v>
      </c>
      <c r="AL779" s="74">
        <f t="shared" si="261"/>
        <v>6000000</v>
      </c>
      <c r="AM779" s="74">
        <f t="shared" si="262"/>
        <v>0</v>
      </c>
      <c r="AN779" s="74">
        <f t="shared" si="263"/>
        <v>0</v>
      </c>
      <c r="AO779" s="74">
        <f t="shared" si="264"/>
        <v>0</v>
      </c>
      <c r="AP779" s="74">
        <f t="shared" si="265"/>
        <v>4000000</v>
      </c>
      <c r="AQ779" s="74">
        <v>0</v>
      </c>
      <c r="AR779" s="74">
        <v>0</v>
      </c>
      <c r="AS779" s="74">
        <v>0</v>
      </c>
      <c r="AT779" s="79">
        <v>0</v>
      </c>
      <c r="AU779" s="81">
        <f t="shared" si="266"/>
        <v>77704397.854545459</v>
      </c>
      <c r="AV779" s="112">
        <f t="shared" si="267"/>
        <v>57765090.004727274</v>
      </c>
      <c r="AW779" s="74">
        <f t="shared" si="252"/>
        <v>77704397.854545459</v>
      </c>
      <c r="AX779" s="74">
        <f t="shared" si="268"/>
        <v>5439307.8498181831</v>
      </c>
      <c r="AY779" s="75">
        <f t="shared" si="269"/>
        <v>1776509.0004727275</v>
      </c>
      <c r="AZ779" s="74">
        <v>0</v>
      </c>
      <c r="BA779" s="74">
        <v>0</v>
      </c>
      <c r="BB779" s="74">
        <v>0</v>
      </c>
      <c r="BC779" s="79">
        <v>0</v>
      </c>
      <c r="BD779" s="79">
        <v>0</v>
      </c>
      <c r="BE779" s="79">
        <v>0</v>
      </c>
      <c r="BF779" s="77">
        <v>0</v>
      </c>
      <c r="BG779" s="344">
        <f t="shared" si="270"/>
        <v>7215816.8502909103</v>
      </c>
      <c r="BH779" s="187">
        <f t="shared" si="271"/>
        <v>70488581</v>
      </c>
      <c r="BI779" s="199"/>
      <c r="BJ779" s="401">
        <v>14019</v>
      </c>
      <c r="BK779" s="50" t="s">
        <v>4107</v>
      </c>
      <c r="BL779" s="50"/>
      <c r="BM779" s="50">
        <f t="shared" si="272"/>
        <v>-7</v>
      </c>
    </row>
    <row r="780" spans="1:66" s="196" customFormat="1" ht="24" customHeight="1" x14ac:dyDescent="0.2">
      <c r="A780" s="181">
        <f t="shared" si="253"/>
        <v>2655495</v>
      </c>
      <c r="B780" s="296">
        <v>774</v>
      </c>
      <c r="C780" s="264">
        <v>80</v>
      </c>
      <c r="D780" s="297">
        <v>14013</v>
      </c>
      <c r="E780" s="265" t="s">
        <v>715</v>
      </c>
      <c r="F780" s="266" t="s">
        <v>2456</v>
      </c>
      <c r="G780" s="265" t="s">
        <v>2414</v>
      </c>
      <c r="H780" s="272" t="s">
        <v>983</v>
      </c>
      <c r="I780" s="288" t="s">
        <v>3159</v>
      </c>
      <c r="J780" s="66" t="s">
        <v>2467</v>
      </c>
      <c r="K780" s="66"/>
      <c r="L780" s="272" t="s">
        <v>88</v>
      </c>
      <c r="M780" s="286" t="s">
        <v>2380</v>
      </c>
      <c r="N780" s="100"/>
      <c r="O780" s="66"/>
      <c r="P780" s="91"/>
      <c r="Q780" s="267">
        <v>30</v>
      </c>
      <c r="R780" s="268">
        <v>59</v>
      </c>
      <c r="S780" s="66">
        <v>0</v>
      </c>
      <c r="T780" s="66">
        <v>0</v>
      </c>
      <c r="U780" s="89">
        <v>0</v>
      </c>
      <c r="V780" s="269">
        <v>20</v>
      </c>
      <c r="W780" s="100">
        <v>0</v>
      </c>
      <c r="X780" s="297">
        <v>0</v>
      </c>
      <c r="Y780" s="198">
        <v>2</v>
      </c>
      <c r="Z780" s="197">
        <v>2</v>
      </c>
      <c r="AA780" s="323">
        <v>1477052</v>
      </c>
      <c r="AB780" s="324">
        <v>0</v>
      </c>
      <c r="AC780" s="324">
        <f t="shared" si="254"/>
        <v>1477052</v>
      </c>
      <c r="AD780" s="74">
        <v>4500000</v>
      </c>
      <c r="AE780" s="74">
        <v>6000000</v>
      </c>
      <c r="AF780" s="334">
        <f t="shared" si="255"/>
        <v>281982.65454545454</v>
      </c>
      <c r="AG780" s="112">
        <f t="shared" si="256"/>
        <v>44311560</v>
      </c>
      <c r="AH780" s="74">
        <f t="shared" si="257"/>
        <v>0</v>
      </c>
      <c r="AI780" s="74">
        <f t="shared" si="258"/>
        <v>16636976.618181817</v>
      </c>
      <c r="AJ780" s="74">
        <f t="shared" si="259"/>
        <v>5310990</v>
      </c>
      <c r="AK780" s="74">
        <f t="shared" si="260"/>
        <v>4500000</v>
      </c>
      <c r="AL780" s="74">
        <f t="shared" si="261"/>
        <v>6000000</v>
      </c>
      <c r="AM780" s="74">
        <f t="shared" si="262"/>
        <v>0</v>
      </c>
      <c r="AN780" s="74">
        <f t="shared" si="263"/>
        <v>0</v>
      </c>
      <c r="AO780" s="74">
        <f t="shared" si="264"/>
        <v>0</v>
      </c>
      <c r="AP780" s="74">
        <f t="shared" si="265"/>
        <v>4000000</v>
      </c>
      <c r="AQ780" s="74">
        <v>0</v>
      </c>
      <c r="AR780" s="74">
        <v>0</v>
      </c>
      <c r="AS780" s="74">
        <v>0</v>
      </c>
      <c r="AT780" s="79">
        <v>0</v>
      </c>
      <c r="AU780" s="81">
        <f t="shared" si="266"/>
        <v>80759526.618181825</v>
      </c>
      <c r="AV780" s="112">
        <f t="shared" si="267"/>
        <v>55667139.054909095</v>
      </c>
      <c r="AW780" s="74">
        <f t="shared" si="252"/>
        <v>75448536.618181825</v>
      </c>
      <c r="AX780" s="74">
        <f t="shared" si="268"/>
        <v>5281397.5632727286</v>
      </c>
      <c r="AY780" s="75">
        <f t="shared" si="269"/>
        <v>1566713.9054909097</v>
      </c>
      <c r="AZ780" s="74">
        <v>0</v>
      </c>
      <c r="BA780" s="74">
        <v>0</v>
      </c>
      <c r="BB780" s="74">
        <v>0</v>
      </c>
      <c r="BC780" s="79">
        <v>0</v>
      </c>
      <c r="BD780" s="79">
        <v>0</v>
      </c>
      <c r="BE780" s="79">
        <v>0</v>
      </c>
      <c r="BF780" s="77">
        <v>0</v>
      </c>
      <c r="BG780" s="344">
        <f t="shared" si="270"/>
        <v>6848111.4687636383</v>
      </c>
      <c r="BH780" s="187">
        <f t="shared" si="271"/>
        <v>73911415</v>
      </c>
      <c r="BI780" s="199"/>
      <c r="BJ780" s="401">
        <v>14021</v>
      </c>
      <c r="BK780" s="50" t="s">
        <v>4108</v>
      </c>
      <c r="BL780" s="50"/>
      <c r="BM780" s="50">
        <f t="shared" si="272"/>
        <v>-8</v>
      </c>
    </row>
    <row r="781" spans="1:66" s="196" customFormat="1" ht="24" customHeight="1" x14ac:dyDescent="0.2">
      <c r="A781" s="181">
        <f t="shared" si="253"/>
        <v>2655495</v>
      </c>
      <c r="B781" s="385">
        <v>775</v>
      </c>
      <c r="C781" s="270">
        <v>100</v>
      </c>
      <c r="D781" s="271"/>
      <c r="E781" s="274" t="s">
        <v>480</v>
      </c>
      <c r="F781" s="275" t="s">
        <v>3173</v>
      </c>
      <c r="G781" s="265" t="s">
        <v>2414</v>
      </c>
      <c r="H781" s="272" t="s">
        <v>1294</v>
      </c>
      <c r="I781" s="288" t="s">
        <v>3337</v>
      </c>
      <c r="J781" s="66"/>
      <c r="K781" s="66"/>
      <c r="L781" s="272" t="s">
        <v>88</v>
      </c>
      <c r="M781" s="286" t="s">
        <v>2380</v>
      </c>
      <c r="N781" s="239"/>
      <c r="O781" s="273"/>
      <c r="P781" s="240"/>
      <c r="Q781" s="276">
        <v>15</v>
      </c>
      <c r="R781" s="279">
        <v>0</v>
      </c>
      <c r="S781" s="66">
        <v>0</v>
      </c>
      <c r="T781" s="66">
        <v>0</v>
      </c>
      <c r="U781" s="89">
        <v>0</v>
      </c>
      <c r="V781" s="277">
        <v>11</v>
      </c>
      <c r="W781" s="100">
        <v>0</v>
      </c>
      <c r="X781" s="297">
        <v>0</v>
      </c>
      <c r="Y781" s="100">
        <v>0</v>
      </c>
      <c r="Z781" s="66">
        <f>Y781</f>
        <v>0</v>
      </c>
      <c r="AA781" s="324">
        <v>1477052</v>
      </c>
      <c r="AB781" s="324">
        <v>0</v>
      </c>
      <c r="AC781" s="324">
        <f t="shared" si="254"/>
        <v>1477052</v>
      </c>
      <c r="AD781" s="74">
        <v>4500000</v>
      </c>
      <c r="AE781" s="74">
        <v>6000000</v>
      </c>
      <c r="AF781" s="334">
        <f t="shared" si="255"/>
        <v>281982.65454545454</v>
      </c>
      <c r="AG781" s="112">
        <f t="shared" si="256"/>
        <v>22155780</v>
      </c>
      <c r="AH781" s="74">
        <f t="shared" si="257"/>
        <v>0</v>
      </c>
      <c r="AI781" s="74">
        <f t="shared" si="258"/>
        <v>0</v>
      </c>
      <c r="AJ781" s="74">
        <f t="shared" si="259"/>
        <v>0</v>
      </c>
      <c r="AK781" s="74">
        <f t="shared" si="260"/>
        <v>2250000</v>
      </c>
      <c r="AL781" s="74">
        <f t="shared" si="261"/>
        <v>3000000</v>
      </c>
      <c r="AM781" s="74">
        <f t="shared" si="262"/>
        <v>0</v>
      </c>
      <c r="AN781" s="74">
        <f t="shared" si="263"/>
        <v>0</v>
      </c>
      <c r="AO781" s="74">
        <f t="shared" si="264"/>
        <v>0</v>
      </c>
      <c r="AP781" s="74">
        <f t="shared" si="265"/>
        <v>2200000</v>
      </c>
      <c r="AQ781" s="74">
        <v>0</v>
      </c>
      <c r="AR781" s="74">
        <v>0</v>
      </c>
      <c r="AS781" s="74">
        <v>0</v>
      </c>
      <c r="AT781" s="79">
        <v>0</v>
      </c>
      <c r="AU781" s="81">
        <f t="shared" si="266"/>
        <v>29605780</v>
      </c>
      <c r="AV781" s="112">
        <f t="shared" si="267"/>
        <v>20083375.399999999</v>
      </c>
      <c r="AW781" s="74">
        <f t="shared" si="252"/>
        <v>29605780</v>
      </c>
      <c r="AX781" s="74">
        <f t="shared" si="268"/>
        <v>2072404.6</v>
      </c>
      <c r="AY781" s="75">
        <f t="shared" si="269"/>
        <v>0</v>
      </c>
      <c r="AZ781" s="74">
        <v>0</v>
      </c>
      <c r="BA781" s="74">
        <v>0</v>
      </c>
      <c r="BB781" s="74">
        <v>0</v>
      </c>
      <c r="BC781" s="79">
        <v>0</v>
      </c>
      <c r="BD781" s="79">
        <v>0</v>
      </c>
      <c r="BE781" s="79">
        <v>0</v>
      </c>
      <c r="BF781" s="77">
        <v>0</v>
      </c>
      <c r="BG781" s="344">
        <f t="shared" si="270"/>
        <v>2072404.6</v>
      </c>
      <c r="BH781" s="187">
        <f t="shared" si="271"/>
        <v>27533375</v>
      </c>
      <c r="BI781" s="278" t="s">
        <v>3174</v>
      </c>
      <c r="BJ781" s="471">
        <v>14022</v>
      </c>
      <c r="BK781" s="201" t="s">
        <v>4109</v>
      </c>
      <c r="BM781" s="50">
        <f t="shared" si="272"/>
        <v>-14022</v>
      </c>
    </row>
    <row r="782" spans="1:66" s="196" customFormat="1" ht="24" customHeight="1" x14ac:dyDescent="0.2">
      <c r="A782" s="181">
        <f t="shared" si="253"/>
        <v>2655495</v>
      </c>
      <c r="B782" s="296">
        <v>776</v>
      </c>
      <c r="C782" s="270">
        <v>131</v>
      </c>
      <c r="D782" s="271">
        <v>14028</v>
      </c>
      <c r="E782" s="274" t="s">
        <v>3175</v>
      </c>
      <c r="F782" s="275" t="s">
        <v>611</v>
      </c>
      <c r="G782" s="265" t="s">
        <v>2414</v>
      </c>
      <c r="H782" s="272" t="s">
        <v>458</v>
      </c>
      <c r="I782" s="288" t="s">
        <v>3279</v>
      </c>
      <c r="J782" s="289" t="s">
        <v>3280</v>
      </c>
      <c r="K782" s="289" t="s">
        <v>3281</v>
      </c>
      <c r="L782" s="272" t="s">
        <v>458</v>
      </c>
      <c r="M782" s="286" t="s">
        <v>2381</v>
      </c>
      <c r="N782" s="239"/>
      <c r="O782" s="273"/>
      <c r="P782" s="240"/>
      <c r="Q782" s="276">
        <v>30</v>
      </c>
      <c r="R782" s="279">
        <v>30</v>
      </c>
      <c r="S782" s="66">
        <v>0</v>
      </c>
      <c r="T782" s="66">
        <v>0</v>
      </c>
      <c r="U782" s="89">
        <v>0</v>
      </c>
      <c r="V782" s="277">
        <v>22</v>
      </c>
      <c r="W782" s="100">
        <v>0</v>
      </c>
      <c r="X782" s="297">
        <v>0</v>
      </c>
      <c r="Y782" s="100">
        <v>0</v>
      </c>
      <c r="Z782" s="66">
        <v>0</v>
      </c>
      <c r="AA782" s="323">
        <v>1311206</v>
      </c>
      <c r="AB782" s="324">
        <v>0</v>
      </c>
      <c r="AC782" s="324">
        <f t="shared" si="254"/>
        <v>1311206</v>
      </c>
      <c r="AD782" s="74">
        <v>4500000</v>
      </c>
      <c r="AE782" s="74">
        <v>6000000</v>
      </c>
      <c r="AF782" s="334">
        <f t="shared" si="255"/>
        <v>250321.14545454542</v>
      </c>
      <c r="AG782" s="112">
        <f t="shared" si="256"/>
        <v>39336180</v>
      </c>
      <c r="AH782" s="74">
        <f t="shared" si="257"/>
        <v>0</v>
      </c>
      <c r="AI782" s="74">
        <f t="shared" si="258"/>
        <v>7509634.3636363624</v>
      </c>
      <c r="AJ782" s="74">
        <f t="shared" si="259"/>
        <v>0</v>
      </c>
      <c r="AK782" s="74">
        <f t="shared" si="260"/>
        <v>4500000</v>
      </c>
      <c r="AL782" s="74">
        <f t="shared" si="261"/>
        <v>6000000</v>
      </c>
      <c r="AM782" s="74">
        <f t="shared" si="262"/>
        <v>0</v>
      </c>
      <c r="AN782" s="74">
        <f t="shared" si="263"/>
        <v>0</v>
      </c>
      <c r="AO782" s="74">
        <f t="shared" si="264"/>
        <v>0</v>
      </c>
      <c r="AP782" s="74">
        <f t="shared" si="265"/>
        <v>4400000</v>
      </c>
      <c r="AQ782" s="74">
        <v>0</v>
      </c>
      <c r="AR782" s="74">
        <v>0</v>
      </c>
      <c r="AS782" s="74">
        <v>0</v>
      </c>
      <c r="AT782" s="79">
        <v>0</v>
      </c>
      <c r="AU782" s="81">
        <f t="shared" si="266"/>
        <v>61745814.36363636</v>
      </c>
      <c r="AV782" s="112">
        <f t="shared" si="267"/>
        <v>42523607.358181812</v>
      </c>
      <c r="AW782" s="74">
        <f t="shared" ref="AW782:AW819" si="273">AG782+AH782+AK782+AL782+AI782+AN782+AM782+AP782</f>
        <v>61745814.36363636</v>
      </c>
      <c r="AX782" s="74">
        <f t="shared" si="268"/>
        <v>4322207.0054545458</v>
      </c>
      <c r="AY782" s="75">
        <f t="shared" si="269"/>
        <v>252360.73581818119</v>
      </c>
      <c r="AZ782" s="74">
        <v>0</v>
      </c>
      <c r="BA782" s="74">
        <v>0</v>
      </c>
      <c r="BB782" s="74">
        <v>0</v>
      </c>
      <c r="BC782" s="79">
        <v>0</v>
      </c>
      <c r="BD782" s="79">
        <v>0</v>
      </c>
      <c r="BE782" s="79">
        <v>0</v>
      </c>
      <c r="BF782" s="77">
        <v>0</v>
      </c>
      <c r="BG782" s="344">
        <f t="shared" si="270"/>
        <v>4574567.741272727</v>
      </c>
      <c r="BH782" s="187">
        <f t="shared" si="271"/>
        <v>57171246</v>
      </c>
      <c r="BI782" s="278" t="s">
        <v>3176</v>
      </c>
      <c r="BJ782" s="471">
        <v>14023</v>
      </c>
      <c r="BK782" s="201" t="s">
        <v>4110</v>
      </c>
      <c r="BM782" s="50">
        <f t="shared" si="272"/>
        <v>5</v>
      </c>
    </row>
    <row r="783" spans="1:66" s="196" customFormat="1" ht="24" customHeight="1" x14ac:dyDescent="0.2">
      <c r="A783" s="181">
        <f t="shared" si="253"/>
        <v>2655495</v>
      </c>
      <c r="B783" s="296">
        <v>777</v>
      </c>
      <c r="C783" s="270">
        <v>132</v>
      </c>
      <c r="D783" s="271">
        <v>14028</v>
      </c>
      <c r="E783" s="274" t="s">
        <v>3175</v>
      </c>
      <c r="F783" s="275" t="s">
        <v>611</v>
      </c>
      <c r="G783" s="265" t="s">
        <v>2414</v>
      </c>
      <c r="H783" s="272" t="s">
        <v>458</v>
      </c>
      <c r="I783" s="288" t="s">
        <v>3279</v>
      </c>
      <c r="J783" s="289" t="s">
        <v>3280</v>
      </c>
      <c r="K783" s="289" t="s">
        <v>3281</v>
      </c>
      <c r="L783" s="272" t="s">
        <v>458</v>
      </c>
      <c r="M783" s="286" t="s">
        <v>2381</v>
      </c>
      <c r="N783" s="239"/>
      <c r="O783" s="273"/>
      <c r="P783" s="240"/>
      <c r="Q783" s="276">
        <v>14</v>
      </c>
      <c r="R783" s="279">
        <v>0</v>
      </c>
      <c r="S783" s="66">
        <v>0</v>
      </c>
      <c r="T783" s="66">
        <v>0</v>
      </c>
      <c r="U783" s="89">
        <v>0</v>
      </c>
      <c r="V783" s="277">
        <v>0</v>
      </c>
      <c r="W783" s="100">
        <v>0</v>
      </c>
      <c r="X783" s="297">
        <v>0</v>
      </c>
      <c r="Y783" s="100">
        <v>0</v>
      </c>
      <c r="Z783" s="66">
        <v>0</v>
      </c>
      <c r="AA783" s="323">
        <v>1311206</v>
      </c>
      <c r="AB783" s="324">
        <v>0</v>
      </c>
      <c r="AC783" s="324">
        <f t="shared" si="254"/>
        <v>1311206</v>
      </c>
      <c r="AD783" s="74">
        <v>4500000</v>
      </c>
      <c r="AE783" s="74">
        <v>6000000</v>
      </c>
      <c r="AF783" s="334">
        <f t="shared" si="255"/>
        <v>250321.14545454542</v>
      </c>
      <c r="AG783" s="112">
        <f t="shared" si="256"/>
        <v>18356884</v>
      </c>
      <c r="AH783" s="74">
        <f t="shared" si="257"/>
        <v>0</v>
      </c>
      <c r="AI783" s="74">
        <f t="shared" si="258"/>
        <v>0</v>
      </c>
      <c r="AJ783" s="74">
        <f t="shared" si="259"/>
        <v>0</v>
      </c>
      <c r="AK783" s="74">
        <f t="shared" si="260"/>
        <v>2100000</v>
      </c>
      <c r="AL783" s="74">
        <f t="shared" si="261"/>
        <v>2800000</v>
      </c>
      <c r="AM783" s="74">
        <f t="shared" si="262"/>
        <v>0</v>
      </c>
      <c r="AN783" s="74">
        <f t="shared" si="263"/>
        <v>0</v>
      </c>
      <c r="AO783" s="74">
        <f t="shared" si="264"/>
        <v>0</v>
      </c>
      <c r="AP783" s="74">
        <f t="shared" si="265"/>
        <v>0</v>
      </c>
      <c r="AQ783" s="74">
        <v>0</v>
      </c>
      <c r="AR783" s="74">
        <v>0</v>
      </c>
      <c r="AS783" s="74">
        <v>0</v>
      </c>
      <c r="AT783" s="79">
        <v>0</v>
      </c>
      <c r="AU783" s="81">
        <f t="shared" si="266"/>
        <v>23256884</v>
      </c>
      <c r="AV783" s="112">
        <f t="shared" si="267"/>
        <v>16728902.120000001</v>
      </c>
      <c r="AW783" s="74">
        <f t="shared" si="273"/>
        <v>23256884</v>
      </c>
      <c r="AX783" s="74">
        <f t="shared" si="268"/>
        <v>1627981.8800000001</v>
      </c>
      <c r="AY783" s="75">
        <f t="shared" si="269"/>
        <v>0</v>
      </c>
      <c r="AZ783" s="74">
        <v>0</v>
      </c>
      <c r="BA783" s="74">
        <v>0</v>
      </c>
      <c r="BB783" s="74">
        <v>0</v>
      </c>
      <c r="BC783" s="79">
        <v>0</v>
      </c>
      <c r="BD783" s="79">
        <v>0</v>
      </c>
      <c r="BE783" s="79">
        <v>0</v>
      </c>
      <c r="BF783" s="77">
        <v>0</v>
      </c>
      <c r="BG783" s="344">
        <f t="shared" si="270"/>
        <v>1627981.8800000001</v>
      </c>
      <c r="BH783" s="187">
        <f t="shared" si="271"/>
        <v>21628902</v>
      </c>
      <c r="BI783" s="278" t="s">
        <v>3177</v>
      </c>
      <c r="BJ783" s="471">
        <v>14024</v>
      </c>
      <c r="BK783" s="201" t="s">
        <v>4111</v>
      </c>
      <c r="BM783" s="50">
        <f t="shared" si="272"/>
        <v>4</v>
      </c>
    </row>
    <row r="784" spans="1:66" s="196" customFormat="1" ht="24" customHeight="1" x14ac:dyDescent="0.2">
      <c r="A784" s="181">
        <f t="shared" si="253"/>
        <v>2655495</v>
      </c>
      <c r="B784" s="296">
        <v>778</v>
      </c>
      <c r="C784" s="270">
        <v>225</v>
      </c>
      <c r="D784" s="271">
        <v>14025</v>
      </c>
      <c r="E784" s="274" t="s">
        <v>410</v>
      </c>
      <c r="F784" s="275" t="s">
        <v>3178</v>
      </c>
      <c r="G784" s="265" t="s">
        <v>2414</v>
      </c>
      <c r="H784" s="272" t="s">
        <v>353</v>
      </c>
      <c r="I784" s="288" t="s">
        <v>3301</v>
      </c>
      <c r="J784" s="66"/>
      <c r="K784" s="66"/>
      <c r="L784" s="272" t="s">
        <v>353</v>
      </c>
      <c r="M784" s="286" t="s">
        <v>2380</v>
      </c>
      <c r="N784" s="239"/>
      <c r="O784" s="273"/>
      <c r="P784" s="240"/>
      <c r="Q784" s="276">
        <v>30</v>
      </c>
      <c r="R784" s="279">
        <v>50</v>
      </c>
      <c r="S784" s="66">
        <v>0</v>
      </c>
      <c r="T784" s="66">
        <v>0</v>
      </c>
      <c r="U784" s="89">
        <v>0</v>
      </c>
      <c r="V784" s="277">
        <v>21</v>
      </c>
      <c r="W784" s="100">
        <v>0</v>
      </c>
      <c r="X784" s="297">
        <v>0</v>
      </c>
      <c r="Y784" s="100">
        <v>1</v>
      </c>
      <c r="Z784" s="66">
        <v>1</v>
      </c>
      <c r="AA784" s="323">
        <v>1477052</v>
      </c>
      <c r="AB784" s="324">
        <v>0</v>
      </c>
      <c r="AC784" s="324">
        <f t="shared" si="254"/>
        <v>1477052</v>
      </c>
      <c r="AD784" s="74">
        <v>4500000</v>
      </c>
      <c r="AE784" s="74">
        <v>6000000</v>
      </c>
      <c r="AF784" s="334">
        <f t="shared" si="255"/>
        <v>281982.65454545454</v>
      </c>
      <c r="AG784" s="112">
        <f t="shared" si="256"/>
        <v>44311560</v>
      </c>
      <c r="AH784" s="74">
        <f t="shared" si="257"/>
        <v>0</v>
      </c>
      <c r="AI784" s="74">
        <f t="shared" si="258"/>
        <v>14099132.727272727</v>
      </c>
      <c r="AJ784" s="74">
        <f t="shared" si="259"/>
        <v>2655495</v>
      </c>
      <c r="AK784" s="74">
        <f t="shared" si="260"/>
        <v>4500000</v>
      </c>
      <c r="AL784" s="74">
        <f t="shared" si="261"/>
        <v>6000000</v>
      </c>
      <c r="AM784" s="74">
        <f t="shared" si="262"/>
        <v>0</v>
      </c>
      <c r="AN784" s="74">
        <f t="shared" si="263"/>
        <v>0</v>
      </c>
      <c r="AO784" s="74">
        <f t="shared" si="264"/>
        <v>0</v>
      </c>
      <c r="AP784" s="74">
        <f t="shared" si="265"/>
        <v>4200000</v>
      </c>
      <c r="AQ784" s="74">
        <v>0</v>
      </c>
      <c r="AR784" s="74">
        <v>0</v>
      </c>
      <c r="AS784" s="74">
        <v>0</v>
      </c>
      <c r="AT784" s="79">
        <v>0</v>
      </c>
      <c r="AU784" s="81">
        <f t="shared" si="266"/>
        <v>75766187.727272719</v>
      </c>
      <c r="AV784" s="112">
        <f t="shared" si="267"/>
        <v>53292944.236363627</v>
      </c>
      <c r="AW784" s="74">
        <f t="shared" si="273"/>
        <v>73110692.727272719</v>
      </c>
      <c r="AX784" s="74">
        <f t="shared" si="268"/>
        <v>5117748.4909090912</v>
      </c>
      <c r="AY784" s="75">
        <f t="shared" si="269"/>
        <v>1329294.4236363629</v>
      </c>
      <c r="AZ784" s="74">
        <v>0</v>
      </c>
      <c r="BA784" s="74">
        <v>0</v>
      </c>
      <c r="BB784" s="74">
        <v>0</v>
      </c>
      <c r="BC784" s="79">
        <v>0</v>
      </c>
      <c r="BD784" s="79">
        <v>0</v>
      </c>
      <c r="BE784" s="79">
        <v>0</v>
      </c>
      <c r="BF784" s="77">
        <v>0</v>
      </c>
      <c r="BG784" s="344">
        <f t="shared" si="270"/>
        <v>6447042.9145454541</v>
      </c>
      <c r="BH784" s="187">
        <f t="shared" si="271"/>
        <v>69319144</v>
      </c>
      <c r="BI784" s="278" t="s">
        <v>3176</v>
      </c>
      <c r="BJ784" s="471">
        <v>14025</v>
      </c>
      <c r="BK784" s="201" t="s">
        <v>4112</v>
      </c>
      <c r="BM784" s="50">
        <f t="shared" si="272"/>
        <v>0</v>
      </c>
    </row>
    <row r="785" spans="1:66" s="196" customFormat="1" ht="24" customHeight="1" x14ac:dyDescent="0.2">
      <c r="A785" s="181">
        <f t="shared" si="253"/>
        <v>2655495</v>
      </c>
      <c r="B785" s="296">
        <v>779</v>
      </c>
      <c r="C785" s="270">
        <v>226</v>
      </c>
      <c r="D785" s="271">
        <v>14025</v>
      </c>
      <c r="E785" s="274" t="s">
        <v>410</v>
      </c>
      <c r="F785" s="275" t="s">
        <v>3178</v>
      </c>
      <c r="G785" s="265" t="s">
        <v>2414</v>
      </c>
      <c r="H785" s="272" t="s">
        <v>353</v>
      </c>
      <c r="I785" s="288" t="s">
        <v>3301</v>
      </c>
      <c r="J785" s="66"/>
      <c r="K785" s="66"/>
      <c r="L785" s="272" t="s">
        <v>353</v>
      </c>
      <c r="M785" s="286" t="s">
        <v>2380</v>
      </c>
      <c r="N785" s="239"/>
      <c r="O785" s="273"/>
      <c r="P785" s="240"/>
      <c r="Q785" s="276">
        <v>14</v>
      </c>
      <c r="R785" s="279">
        <v>0</v>
      </c>
      <c r="S785" s="66">
        <v>0</v>
      </c>
      <c r="T785" s="66">
        <v>0</v>
      </c>
      <c r="U785" s="89">
        <v>0</v>
      </c>
      <c r="V785" s="277">
        <v>0</v>
      </c>
      <c r="W785" s="100">
        <v>0</v>
      </c>
      <c r="X785" s="297">
        <v>0</v>
      </c>
      <c r="Y785" s="100">
        <v>1</v>
      </c>
      <c r="Z785" s="66">
        <v>1</v>
      </c>
      <c r="AA785" s="323">
        <v>1477052</v>
      </c>
      <c r="AB785" s="324">
        <v>0</v>
      </c>
      <c r="AC785" s="324">
        <f t="shared" si="254"/>
        <v>1477052</v>
      </c>
      <c r="AD785" s="74">
        <v>4500000</v>
      </c>
      <c r="AE785" s="74">
        <v>6000000</v>
      </c>
      <c r="AF785" s="334">
        <f t="shared" si="255"/>
        <v>281982.65454545454</v>
      </c>
      <c r="AG785" s="112">
        <f t="shared" si="256"/>
        <v>20678728</v>
      </c>
      <c r="AH785" s="74">
        <f t="shared" si="257"/>
        <v>0</v>
      </c>
      <c r="AI785" s="74">
        <f t="shared" si="258"/>
        <v>0</v>
      </c>
      <c r="AJ785" s="74">
        <f t="shared" si="259"/>
        <v>1239231</v>
      </c>
      <c r="AK785" s="74">
        <f t="shared" si="260"/>
        <v>2100000</v>
      </c>
      <c r="AL785" s="74">
        <f t="shared" si="261"/>
        <v>2800000</v>
      </c>
      <c r="AM785" s="74">
        <f t="shared" si="262"/>
        <v>0</v>
      </c>
      <c r="AN785" s="74">
        <f t="shared" si="263"/>
        <v>0</v>
      </c>
      <c r="AO785" s="74">
        <f t="shared" si="264"/>
        <v>0</v>
      </c>
      <c r="AP785" s="74">
        <f t="shared" si="265"/>
        <v>0</v>
      </c>
      <c r="AQ785" s="74">
        <v>0</v>
      </c>
      <c r="AR785" s="74">
        <v>0</v>
      </c>
      <c r="AS785" s="74">
        <v>0</v>
      </c>
      <c r="AT785" s="79">
        <v>0</v>
      </c>
      <c r="AU785" s="81">
        <f t="shared" si="266"/>
        <v>26817959</v>
      </c>
      <c r="AV785" s="112">
        <f t="shared" si="267"/>
        <v>18888217.039999999</v>
      </c>
      <c r="AW785" s="74">
        <f t="shared" si="273"/>
        <v>25578728</v>
      </c>
      <c r="AX785" s="74">
        <f t="shared" si="268"/>
        <v>1790510.9600000002</v>
      </c>
      <c r="AY785" s="75">
        <f t="shared" si="269"/>
        <v>0</v>
      </c>
      <c r="AZ785" s="74">
        <v>0</v>
      </c>
      <c r="BA785" s="74">
        <v>0</v>
      </c>
      <c r="BB785" s="74">
        <v>0</v>
      </c>
      <c r="BC785" s="79">
        <v>0</v>
      </c>
      <c r="BD785" s="79">
        <v>0</v>
      </c>
      <c r="BE785" s="79">
        <v>0</v>
      </c>
      <c r="BF785" s="77">
        <v>0</v>
      </c>
      <c r="BG785" s="344">
        <f t="shared" si="270"/>
        <v>1790510.9600000002</v>
      </c>
      <c r="BH785" s="187">
        <f t="shared" si="271"/>
        <v>25027448</v>
      </c>
      <c r="BI785" s="278" t="s">
        <v>3177</v>
      </c>
      <c r="BJ785" s="471">
        <v>14027</v>
      </c>
      <c r="BK785" s="201" t="s">
        <v>4113</v>
      </c>
      <c r="BM785" s="50">
        <f t="shared" si="272"/>
        <v>-2</v>
      </c>
    </row>
    <row r="786" spans="1:66" s="196" customFormat="1" ht="24" customHeight="1" x14ac:dyDescent="0.2">
      <c r="A786" s="181">
        <f t="shared" si="253"/>
        <v>2655495</v>
      </c>
      <c r="B786" s="296">
        <v>780</v>
      </c>
      <c r="C786" s="270">
        <v>227</v>
      </c>
      <c r="D786" s="271">
        <v>14024</v>
      </c>
      <c r="E786" s="274" t="s">
        <v>216</v>
      </c>
      <c r="F786" s="275" t="s">
        <v>3179</v>
      </c>
      <c r="G786" s="265" t="s">
        <v>2414</v>
      </c>
      <c r="H786" s="272" t="s">
        <v>353</v>
      </c>
      <c r="I786" s="288" t="s">
        <v>3282</v>
      </c>
      <c r="J786" s="66">
        <v>2595737767</v>
      </c>
      <c r="K786" s="66"/>
      <c r="L786" s="272" t="s">
        <v>353</v>
      </c>
      <c r="M786" s="286" t="s">
        <v>2383</v>
      </c>
      <c r="N786" s="239"/>
      <c r="O786" s="273"/>
      <c r="P786" s="240"/>
      <c r="Q786" s="276">
        <v>30</v>
      </c>
      <c r="R786" s="279">
        <v>50</v>
      </c>
      <c r="S786" s="66">
        <v>0</v>
      </c>
      <c r="T786" s="66">
        <v>0</v>
      </c>
      <c r="U786" s="89">
        <v>0</v>
      </c>
      <c r="V786" s="277">
        <v>21</v>
      </c>
      <c r="W786" s="100">
        <v>0</v>
      </c>
      <c r="X786" s="297">
        <v>0</v>
      </c>
      <c r="Y786" s="100">
        <v>0</v>
      </c>
      <c r="Z786" s="66">
        <v>0</v>
      </c>
      <c r="AA786" s="323">
        <v>1642901</v>
      </c>
      <c r="AB786" s="324">
        <v>0</v>
      </c>
      <c r="AC786" s="324">
        <f t="shared" si="254"/>
        <v>1642901</v>
      </c>
      <c r="AD786" s="74">
        <v>4500000</v>
      </c>
      <c r="AE786" s="74">
        <v>6000000</v>
      </c>
      <c r="AF786" s="334">
        <f t="shared" si="255"/>
        <v>313644.73636363639</v>
      </c>
      <c r="AG786" s="112">
        <f t="shared" si="256"/>
        <v>49287030</v>
      </c>
      <c r="AH786" s="74">
        <f t="shared" si="257"/>
        <v>0</v>
      </c>
      <c r="AI786" s="74">
        <f t="shared" si="258"/>
        <v>15682236.81818182</v>
      </c>
      <c r="AJ786" s="74">
        <f t="shared" si="259"/>
        <v>0</v>
      </c>
      <c r="AK786" s="74">
        <f t="shared" si="260"/>
        <v>4500000</v>
      </c>
      <c r="AL786" s="74">
        <f t="shared" si="261"/>
        <v>6000000</v>
      </c>
      <c r="AM786" s="74">
        <f t="shared" si="262"/>
        <v>0</v>
      </c>
      <c r="AN786" s="74">
        <f t="shared" si="263"/>
        <v>0</v>
      </c>
      <c r="AO786" s="74">
        <f t="shared" si="264"/>
        <v>0</v>
      </c>
      <c r="AP786" s="74">
        <f t="shared" si="265"/>
        <v>4200000</v>
      </c>
      <c r="AQ786" s="74">
        <v>0</v>
      </c>
      <c r="AR786" s="74">
        <v>0</v>
      </c>
      <c r="AS786" s="74">
        <v>0</v>
      </c>
      <c r="AT786" s="79">
        <v>0</v>
      </c>
      <c r="AU786" s="81">
        <f t="shared" si="266"/>
        <v>79669266.818181813</v>
      </c>
      <c r="AV786" s="112">
        <f t="shared" si="267"/>
        <v>59392418.140909083</v>
      </c>
      <c r="AW786" s="74">
        <f t="shared" si="273"/>
        <v>79669266.818181813</v>
      </c>
      <c r="AX786" s="74">
        <f t="shared" si="268"/>
        <v>5576848.6772727277</v>
      </c>
      <c r="AY786" s="75">
        <f t="shared" si="269"/>
        <v>1939241.8140909085</v>
      </c>
      <c r="AZ786" s="74">
        <v>0</v>
      </c>
      <c r="BA786" s="74">
        <v>0</v>
      </c>
      <c r="BB786" s="74">
        <v>0</v>
      </c>
      <c r="BC786" s="79">
        <v>0</v>
      </c>
      <c r="BD786" s="79">
        <v>0</v>
      </c>
      <c r="BE786" s="79">
        <v>0</v>
      </c>
      <c r="BF786" s="77">
        <v>0</v>
      </c>
      <c r="BG786" s="344">
        <f t="shared" si="270"/>
        <v>7516090.4913636362</v>
      </c>
      <c r="BH786" s="187">
        <f t="shared" si="271"/>
        <v>72153176</v>
      </c>
      <c r="BI786" s="278" t="s">
        <v>3176</v>
      </c>
      <c r="BJ786" s="200">
        <v>14028</v>
      </c>
      <c r="BK786" s="201" t="s">
        <v>4114</v>
      </c>
      <c r="BM786" s="50">
        <f t="shared" si="272"/>
        <v>-4</v>
      </c>
    </row>
    <row r="787" spans="1:66" s="196" customFormat="1" ht="24" customHeight="1" x14ac:dyDescent="0.2">
      <c r="A787" s="181">
        <f t="shared" si="253"/>
        <v>2655495</v>
      </c>
      <c r="B787" s="296">
        <v>781</v>
      </c>
      <c r="C787" s="270">
        <v>228</v>
      </c>
      <c r="D787" s="271">
        <v>14024</v>
      </c>
      <c r="E787" s="274" t="s">
        <v>216</v>
      </c>
      <c r="F787" s="275" t="s">
        <v>3179</v>
      </c>
      <c r="G787" s="265" t="s">
        <v>2414</v>
      </c>
      <c r="H787" s="272" t="s">
        <v>353</v>
      </c>
      <c r="I787" s="288" t="s">
        <v>3282</v>
      </c>
      <c r="J787" s="66">
        <v>2595737767</v>
      </c>
      <c r="K787" s="66"/>
      <c r="L787" s="272" t="s">
        <v>353</v>
      </c>
      <c r="M787" s="286" t="s">
        <v>2383</v>
      </c>
      <c r="N787" s="239"/>
      <c r="O787" s="273"/>
      <c r="P787" s="240"/>
      <c r="Q787" s="276">
        <v>14</v>
      </c>
      <c r="R787" s="279">
        <v>0</v>
      </c>
      <c r="S787" s="66">
        <v>0</v>
      </c>
      <c r="T787" s="66">
        <v>0</v>
      </c>
      <c r="U787" s="89">
        <v>0</v>
      </c>
      <c r="V787" s="277">
        <v>0</v>
      </c>
      <c r="W787" s="100">
        <v>0</v>
      </c>
      <c r="X787" s="297">
        <v>0</v>
      </c>
      <c r="Y787" s="100">
        <v>0</v>
      </c>
      <c r="Z787" s="66">
        <v>0</v>
      </c>
      <c r="AA787" s="323">
        <v>1642901</v>
      </c>
      <c r="AB787" s="324">
        <v>0</v>
      </c>
      <c r="AC787" s="324">
        <f t="shared" si="254"/>
        <v>1642901</v>
      </c>
      <c r="AD787" s="74">
        <v>4500000</v>
      </c>
      <c r="AE787" s="74">
        <v>6000000</v>
      </c>
      <c r="AF787" s="334">
        <f t="shared" si="255"/>
        <v>313644.73636363639</v>
      </c>
      <c r="AG787" s="112">
        <f t="shared" si="256"/>
        <v>23000614</v>
      </c>
      <c r="AH787" s="74">
        <f t="shared" si="257"/>
        <v>0</v>
      </c>
      <c r="AI787" s="74">
        <f t="shared" si="258"/>
        <v>0</v>
      </c>
      <c r="AJ787" s="74">
        <f t="shared" si="259"/>
        <v>0</v>
      </c>
      <c r="AK787" s="74">
        <f t="shared" si="260"/>
        <v>2100000</v>
      </c>
      <c r="AL787" s="74">
        <f t="shared" si="261"/>
        <v>2800000</v>
      </c>
      <c r="AM787" s="74">
        <f t="shared" si="262"/>
        <v>0</v>
      </c>
      <c r="AN787" s="74">
        <f t="shared" si="263"/>
        <v>0</v>
      </c>
      <c r="AO787" s="74">
        <f t="shared" si="264"/>
        <v>0</v>
      </c>
      <c r="AP787" s="74">
        <f t="shared" si="265"/>
        <v>0</v>
      </c>
      <c r="AQ787" s="74">
        <v>0</v>
      </c>
      <c r="AR787" s="74">
        <v>0</v>
      </c>
      <c r="AS787" s="74">
        <v>0</v>
      </c>
      <c r="AT787" s="79">
        <v>0</v>
      </c>
      <c r="AU787" s="81">
        <f t="shared" si="266"/>
        <v>27900614</v>
      </c>
      <c r="AV787" s="112">
        <f t="shared" si="267"/>
        <v>21047571.02</v>
      </c>
      <c r="AW787" s="74">
        <f t="shared" si="273"/>
        <v>27900614</v>
      </c>
      <c r="AX787" s="74">
        <f t="shared" si="268"/>
        <v>1953042.9800000002</v>
      </c>
      <c r="AY787" s="75">
        <f t="shared" si="269"/>
        <v>0</v>
      </c>
      <c r="AZ787" s="74">
        <v>0</v>
      </c>
      <c r="BA787" s="74">
        <v>0</v>
      </c>
      <c r="BB787" s="74">
        <v>0</v>
      </c>
      <c r="BC787" s="79">
        <v>0</v>
      </c>
      <c r="BD787" s="79">
        <v>0</v>
      </c>
      <c r="BE787" s="79">
        <v>0</v>
      </c>
      <c r="BF787" s="77">
        <v>0</v>
      </c>
      <c r="BG787" s="344">
        <f t="shared" si="270"/>
        <v>1953042.9800000002</v>
      </c>
      <c r="BH787" s="187">
        <f t="shared" si="271"/>
        <v>25947571</v>
      </c>
      <c r="BI787" s="278" t="s">
        <v>3177</v>
      </c>
      <c r="BJ787" s="471">
        <v>14029</v>
      </c>
      <c r="BK787" s="201" t="s">
        <v>4115</v>
      </c>
      <c r="BM787" s="50">
        <f t="shared" si="272"/>
        <v>-5</v>
      </c>
    </row>
    <row r="788" spans="1:66" s="196" customFormat="1" ht="24" customHeight="1" x14ac:dyDescent="0.2">
      <c r="A788" s="181">
        <f t="shared" si="253"/>
        <v>2655495</v>
      </c>
      <c r="B788" s="296">
        <v>782</v>
      </c>
      <c r="C788" s="270">
        <v>229</v>
      </c>
      <c r="D788" s="271">
        <v>14023</v>
      </c>
      <c r="E788" s="274" t="s">
        <v>3180</v>
      </c>
      <c r="F788" s="275" t="s">
        <v>3181</v>
      </c>
      <c r="G788" s="265" t="s">
        <v>2414</v>
      </c>
      <c r="H788" s="272" t="s">
        <v>353</v>
      </c>
      <c r="I788" s="288" t="s">
        <v>3336</v>
      </c>
      <c r="J788" s="66"/>
      <c r="K788" s="66"/>
      <c r="L788" s="272" t="s">
        <v>353</v>
      </c>
      <c r="M788" s="286" t="s">
        <v>2380</v>
      </c>
      <c r="N788" s="239"/>
      <c r="O788" s="273"/>
      <c r="P788" s="240"/>
      <c r="Q788" s="276">
        <v>30</v>
      </c>
      <c r="R788" s="279">
        <v>40</v>
      </c>
      <c r="S788" s="66">
        <v>0</v>
      </c>
      <c r="T788" s="66">
        <v>0</v>
      </c>
      <c r="U788" s="89">
        <v>0</v>
      </c>
      <c r="V788" s="277">
        <v>21</v>
      </c>
      <c r="W788" s="100">
        <v>0</v>
      </c>
      <c r="X788" s="297">
        <v>0</v>
      </c>
      <c r="Y788" s="100">
        <v>0</v>
      </c>
      <c r="Z788" s="66">
        <v>1</v>
      </c>
      <c r="AA788" s="324">
        <v>1477052</v>
      </c>
      <c r="AB788" s="324">
        <v>0</v>
      </c>
      <c r="AC788" s="324">
        <f t="shared" si="254"/>
        <v>1477052</v>
      </c>
      <c r="AD788" s="74">
        <v>4500000</v>
      </c>
      <c r="AE788" s="74">
        <v>6000000</v>
      </c>
      <c r="AF788" s="334">
        <f t="shared" si="255"/>
        <v>281982.65454545454</v>
      </c>
      <c r="AG788" s="112">
        <f t="shared" si="256"/>
        <v>44311560</v>
      </c>
      <c r="AH788" s="74">
        <f t="shared" si="257"/>
        <v>0</v>
      </c>
      <c r="AI788" s="74">
        <f t="shared" si="258"/>
        <v>11279306.181818182</v>
      </c>
      <c r="AJ788" s="74">
        <f t="shared" si="259"/>
        <v>2655495</v>
      </c>
      <c r="AK788" s="74">
        <f t="shared" si="260"/>
        <v>4500000</v>
      </c>
      <c r="AL788" s="74">
        <f t="shared" si="261"/>
        <v>6000000</v>
      </c>
      <c r="AM788" s="74">
        <f t="shared" si="262"/>
        <v>0</v>
      </c>
      <c r="AN788" s="74">
        <f t="shared" si="263"/>
        <v>0</v>
      </c>
      <c r="AO788" s="74">
        <f t="shared" si="264"/>
        <v>0</v>
      </c>
      <c r="AP788" s="74">
        <f t="shared" si="265"/>
        <v>4200000</v>
      </c>
      <c r="AQ788" s="74">
        <v>0</v>
      </c>
      <c r="AR788" s="74">
        <v>0</v>
      </c>
      <c r="AS788" s="74">
        <v>0</v>
      </c>
      <c r="AT788" s="79">
        <v>0</v>
      </c>
      <c r="AU788" s="81">
        <f t="shared" si="266"/>
        <v>72946361.181818187</v>
      </c>
      <c r="AV788" s="112">
        <f t="shared" si="267"/>
        <v>50670505.549090914</v>
      </c>
      <c r="AW788" s="74">
        <f t="shared" si="273"/>
        <v>70290866.181818187</v>
      </c>
      <c r="AX788" s="74">
        <f t="shared" si="268"/>
        <v>4920360.6327272737</v>
      </c>
      <c r="AY788" s="75">
        <f t="shared" si="269"/>
        <v>1067050.5549090914</v>
      </c>
      <c r="AZ788" s="74">
        <v>0</v>
      </c>
      <c r="BA788" s="74">
        <v>0</v>
      </c>
      <c r="BB788" s="74">
        <v>0</v>
      </c>
      <c r="BC788" s="79">
        <v>0</v>
      </c>
      <c r="BD788" s="79">
        <v>0</v>
      </c>
      <c r="BE788" s="79">
        <v>0</v>
      </c>
      <c r="BF788" s="77">
        <v>0</v>
      </c>
      <c r="BG788" s="344">
        <f t="shared" si="270"/>
        <v>5987411.1876363652</v>
      </c>
      <c r="BH788" s="187">
        <f t="shared" si="271"/>
        <v>66958949</v>
      </c>
      <c r="BI788" s="278" t="s">
        <v>3176</v>
      </c>
      <c r="BJ788" s="471">
        <v>14030</v>
      </c>
      <c r="BK788" s="201" t="s">
        <v>4116</v>
      </c>
      <c r="BM788" s="50">
        <f t="shared" si="272"/>
        <v>-7</v>
      </c>
    </row>
    <row r="789" spans="1:66" s="196" customFormat="1" ht="24" customHeight="1" x14ac:dyDescent="0.2">
      <c r="A789" s="181">
        <f t="shared" si="253"/>
        <v>2655495</v>
      </c>
      <c r="B789" s="296">
        <v>783</v>
      </c>
      <c r="C789" s="270">
        <v>230</v>
      </c>
      <c r="D789" s="271">
        <v>14023</v>
      </c>
      <c r="E789" s="274" t="s">
        <v>3180</v>
      </c>
      <c r="F789" s="275" t="s">
        <v>3181</v>
      </c>
      <c r="G789" s="265" t="s">
        <v>2414</v>
      </c>
      <c r="H789" s="272" t="s">
        <v>353</v>
      </c>
      <c r="I789" s="288" t="s">
        <v>3336</v>
      </c>
      <c r="J789" s="66"/>
      <c r="K789" s="66"/>
      <c r="L789" s="272" t="s">
        <v>353</v>
      </c>
      <c r="M789" s="286" t="s">
        <v>2380</v>
      </c>
      <c r="N789" s="239"/>
      <c r="O789" s="273"/>
      <c r="P789" s="240"/>
      <c r="Q789" s="276">
        <v>14</v>
      </c>
      <c r="R789" s="279">
        <v>0</v>
      </c>
      <c r="S789" s="66">
        <v>0</v>
      </c>
      <c r="T789" s="66">
        <v>0</v>
      </c>
      <c r="U789" s="89">
        <v>0</v>
      </c>
      <c r="V789" s="277">
        <v>0</v>
      </c>
      <c r="W789" s="100">
        <v>0</v>
      </c>
      <c r="X789" s="297">
        <v>0</v>
      </c>
      <c r="Y789" s="100">
        <v>0</v>
      </c>
      <c r="Z789" s="66">
        <v>1</v>
      </c>
      <c r="AA789" s="324">
        <v>1477052</v>
      </c>
      <c r="AB789" s="324">
        <v>0</v>
      </c>
      <c r="AC789" s="324">
        <f t="shared" si="254"/>
        <v>1477052</v>
      </c>
      <c r="AD789" s="74">
        <v>4500000</v>
      </c>
      <c r="AE789" s="74">
        <v>6000000</v>
      </c>
      <c r="AF789" s="334">
        <f t="shared" si="255"/>
        <v>281982.65454545454</v>
      </c>
      <c r="AG789" s="112">
        <f t="shared" si="256"/>
        <v>20678728</v>
      </c>
      <c r="AH789" s="74">
        <f t="shared" si="257"/>
        <v>0</v>
      </c>
      <c r="AI789" s="74">
        <f t="shared" si="258"/>
        <v>0</v>
      </c>
      <c r="AJ789" s="74">
        <f t="shared" si="259"/>
        <v>1239231</v>
      </c>
      <c r="AK789" s="74">
        <f t="shared" si="260"/>
        <v>2100000</v>
      </c>
      <c r="AL789" s="74">
        <f t="shared" si="261"/>
        <v>2800000</v>
      </c>
      <c r="AM789" s="74">
        <f t="shared" si="262"/>
        <v>0</v>
      </c>
      <c r="AN789" s="74">
        <f t="shared" si="263"/>
        <v>0</v>
      </c>
      <c r="AO789" s="74">
        <f t="shared" si="264"/>
        <v>0</v>
      </c>
      <c r="AP789" s="74">
        <f t="shared" si="265"/>
        <v>0</v>
      </c>
      <c r="AQ789" s="74">
        <v>0</v>
      </c>
      <c r="AR789" s="74">
        <v>0</v>
      </c>
      <c r="AS789" s="74">
        <v>0</v>
      </c>
      <c r="AT789" s="79">
        <v>0</v>
      </c>
      <c r="AU789" s="81">
        <f t="shared" si="266"/>
        <v>26817959</v>
      </c>
      <c r="AV789" s="112">
        <f t="shared" si="267"/>
        <v>18888217.039999999</v>
      </c>
      <c r="AW789" s="74">
        <f t="shared" si="273"/>
        <v>25578728</v>
      </c>
      <c r="AX789" s="74">
        <f t="shared" si="268"/>
        <v>1790510.9600000002</v>
      </c>
      <c r="AY789" s="75">
        <f t="shared" si="269"/>
        <v>0</v>
      </c>
      <c r="AZ789" s="74">
        <v>0</v>
      </c>
      <c r="BA789" s="74">
        <v>0</v>
      </c>
      <c r="BB789" s="74">
        <v>0</v>
      </c>
      <c r="BC789" s="79">
        <v>0</v>
      </c>
      <c r="BD789" s="79">
        <v>0</v>
      </c>
      <c r="BE789" s="79">
        <v>0</v>
      </c>
      <c r="BF789" s="77">
        <v>0</v>
      </c>
      <c r="BG789" s="344">
        <f t="shared" si="270"/>
        <v>1790510.9600000002</v>
      </c>
      <c r="BH789" s="187">
        <f t="shared" si="271"/>
        <v>25027448</v>
      </c>
      <c r="BI789" s="278" t="s">
        <v>3177</v>
      </c>
      <c r="BJ789" s="471">
        <v>14032</v>
      </c>
      <c r="BK789" s="201" t="s">
        <v>4117</v>
      </c>
      <c r="BM789" s="50">
        <f t="shared" si="272"/>
        <v>-9</v>
      </c>
    </row>
    <row r="790" spans="1:66" s="196" customFormat="1" ht="24" customHeight="1" x14ac:dyDescent="0.2">
      <c r="A790" s="181">
        <f t="shared" si="253"/>
        <v>2655495</v>
      </c>
      <c r="B790" s="296">
        <v>784</v>
      </c>
      <c r="C790" s="270">
        <v>251</v>
      </c>
      <c r="D790" s="271"/>
      <c r="E790" s="274" t="s">
        <v>3182</v>
      </c>
      <c r="F790" s="275" t="s">
        <v>3183</v>
      </c>
      <c r="G790" s="265" t="s">
        <v>2414</v>
      </c>
      <c r="H790" s="272" t="s">
        <v>717</v>
      </c>
      <c r="I790" s="288" t="s">
        <v>3229</v>
      </c>
      <c r="J790" s="289" t="s">
        <v>3230</v>
      </c>
      <c r="K790" s="289"/>
      <c r="L790" s="272" t="s">
        <v>717</v>
      </c>
      <c r="M790" s="286" t="s">
        <v>2380</v>
      </c>
      <c r="N790" s="239"/>
      <c r="O790" s="273"/>
      <c r="P790" s="240"/>
      <c r="Q790" s="276">
        <v>23</v>
      </c>
      <c r="R790" s="279">
        <v>0</v>
      </c>
      <c r="S790" s="66">
        <v>0</v>
      </c>
      <c r="T790" s="66">
        <v>0</v>
      </c>
      <c r="U790" s="89">
        <v>0</v>
      </c>
      <c r="V790" s="277">
        <v>17</v>
      </c>
      <c r="W790" s="100">
        <v>0</v>
      </c>
      <c r="X790" s="297">
        <v>0</v>
      </c>
      <c r="Y790" s="100">
        <v>0</v>
      </c>
      <c r="Z790" s="66">
        <v>0</v>
      </c>
      <c r="AA790" s="323">
        <v>1477052</v>
      </c>
      <c r="AB790" s="324">
        <v>0</v>
      </c>
      <c r="AC790" s="324">
        <f t="shared" si="254"/>
        <v>1477052</v>
      </c>
      <c r="AD790" s="74">
        <v>4500000</v>
      </c>
      <c r="AE790" s="74">
        <v>6000000</v>
      </c>
      <c r="AF790" s="334">
        <f t="shared" si="255"/>
        <v>281982.65454545454</v>
      </c>
      <c r="AG790" s="112">
        <f t="shared" si="256"/>
        <v>33972196</v>
      </c>
      <c r="AH790" s="74">
        <f t="shared" si="257"/>
        <v>0</v>
      </c>
      <c r="AI790" s="74">
        <f t="shared" si="258"/>
        <v>0</v>
      </c>
      <c r="AJ790" s="74">
        <f t="shared" si="259"/>
        <v>0</v>
      </c>
      <c r="AK790" s="74">
        <f t="shared" si="260"/>
        <v>3450000.0000000005</v>
      </c>
      <c r="AL790" s="74">
        <f t="shared" si="261"/>
        <v>4600000</v>
      </c>
      <c r="AM790" s="74">
        <f t="shared" si="262"/>
        <v>0</v>
      </c>
      <c r="AN790" s="74">
        <f t="shared" si="263"/>
        <v>0</v>
      </c>
      <c r="AO790" s="74">
        <f t="shared" si="264"/>
        <v>0</v>
      </c>
      <c r="AP790" s="74">
        <f t="shared" si="265"/>
        <v>3400000</v>
      </c>
      <c r="AQ790" s="74">
        <v>0</v>
      </c>
      <c r="AR790" s="74">
        <v>0</v>
      </c>
      <c r="AS790" s="74">
        <v>0</v>
      </c>
      <c r="AT790" s="79">
        <v>0</v>
      </c>
      <c r="AU790" s="81">
        <f t="shared" si="266"/>
        <v>45422196</v>
      </c>
      <c r="AV790" s="112">
        <f t="shared" si="267"/>
        <v>30792642.280000001</v>
      </c>
      <c r="AW790" s="74">
        <f t="shared" si="273"/>
        <v>45422196</v>
      </c>
      <c r="AX790" s="74">
        <f t="shared" si="268"/>
        <v>3179553.72</v>
      </c>
      <c r="AY790" s="75">
        <f t="shared" si="269"/>
        <v>0</v>
      </c>
      <c r="AZ790" s="74">
        <v>0</v>
      </c>
      <c r="BA790" s="74">
        <v>0</v>
      </c>
      <c r="BB790" s="74">
        <v>0</v>
      </c>
      <c r="BC790" s="79">
        <v>0</v>
      </c>
      <c r="BD790" s="79">
        <v>0</v>
      </c>
      <c r="BE790" s="79">
        <v>0</v>
      </c>
      <c r="BF790" s="77">
        <v>0</v>
      </c>
      <c r="BG790" s="344">
        <f t="shared" si="270"/>
        <v>3179553.72</v>
      </c>
      <c r="BH790" s="187">
        <f t="shared" si="271"/>
        <v>42242642</v>
      </c>
      <c r="BI790" s="278" t="s">
        <v>3185</v>
      </c>
      <c r="BJ790" s="471">
        <v>14033</v>
      </c>
      <c r="BK790" s="201" t="s">
        <v>4118</v>
      </c>
      <c r="BM790" s="50">
        <f t="shared" si="272"/>
        <v>-14033</v>
      </c>
    </row>
    <row r="791" spans="1:66" s="196" customFormat="1" ht="24" customHeight="1" x14ac:dyDescent="0.2">
      <c r="A791" s="181">
        <f t="shared" si="253"/>
        <v>2655495</v>
      </c>
      <c r="B791" s="296">
        <v>785</v>
      </c>
      <c r="C791" s="270">
        <v>149</v>
      </c>
      <c r="D791" s="472">
        <v>14019</v>
      </c>
      <c r="E791" s="280" t="s">
        <v>1184</v>
      </c>
      <c r="F791" s="281" t="s">
        <v>3184</v>
      </c>
      <c r="G791" s="285" t="s">
        <v>137</v>
      </c>
      <c r="H791" s="272" t="s">
        <v>88</v>
      </c>
      <c r="I791" s="288" t="s">
        <v>3219</v>
      </c>
      <c r="J791" s="66">
        <v>2803361361</v>
      </c>
      <c r="K791" s="66"/>
      <c r="L791" s="272" t="s">
        <v>88</v>
      </c>
      <c r="M791" s="290" t="s">
        <v>137</v>
      </c>
      <c r="N791" s="245" t="s">
        <v>2410</v>
      </c>
      <c r="O791" s="273"/>
      <c r="P791" s="240"/>
      <c r="Q791" s="282">
        <v>30</v>
      </c>
      <c r="R791" s="245">
        <v>120</v>
      </c>
      <c r="S791" s="245">
        <v>110</v>
      </c>
      <c r="T791" s="245">
        <v>29.33</v>
      </c>
      <c r="U791" s="89">
        <v>0</v>
      </c>
      <c r="V791" s="283">
        <v>15</v>
      </c>
      <c r="W791" s="100">
        <v>0</v>
      </c>
      <c r="X791" s="297">
        <v>0</v>
      </c>
      <c r="Y791" s="100">
        <v>0</v>
      </c>
      <c r="Z791" s="66">
        <v>0</v>
      </c>
      <c r="AA791" s="315">
        <v>885165</v>
      </c>
      <c r="AB791" s="316">
        <v>0</v>
      </c>
      <c r="AC791" s="316">
        <f t="shared" si="254"/>
        <v>885165</v>
      </c>
      <c r="AD791" s="74">
        <v>4500000</v>
      </c>
      <c r="AE791" s="74">
        <v>6000000</v>
      </c>
      <c r="AF791" s="334">
        <f t="shared" si="255"/>
        <v>168986.04545454544</v>
      </c>
      <c r="AG791" s="112">
        <f t="shared" si="256"/>
        <v>26554950</v>
      </c>
      <c r="AH791" s="74">
        <f t="shared" si="257"/>
        <v>0</v>
      </c>
      <c r="AI791" s="74">
        <f t="shared" si="258"/>
        <v>20278325.454545453</v>
      </c>
      <c r="AJ791" s="74">
        <f t="shared" si="259"/>
        <v>0</v>
      </c>
      <c r="AK791" s="74">
        <f t="shared" si="260"/>
        <v>4500000</v>
      </c>
      <c r="AL791" s="74">
        <f t="shared" si="261"/>
        <v>6000000</v>
      </c>
      <c r="AM791" s="74">
        <f t="shared" si="262"/>
        <v>4647116.25</v>
      </c>
      <c r="AN791" s="74">
        <f t="shared" si="263"/>
        <v>4956360.7131818179</v>
      </c>
      <c r="AO791" s="74">
        <f t="shared" si="264"/>
        <v>0</v>
      </c>
      <c r="AP791" s="74">
        <f t="shared" si="265"/>
        <v>3000000</v>
      </c>
      <c r="AQ791" s="74">
        <v>0</v>
      </c>
      <c r="AR791" s="74">
        <v>0</v>
      </c>
      <c r="AS791" s="74">
        <v>0</v>
      </c>
      <c r="AT791" s="79">
        <v>0</v>
      </c>
      <c r="AU791" s="81">
        <f t="shared" si="266"/>
        <v>69936752.417727262</v>
      </c>
      <c r="AV791" s="112">
        <f t="shared" si="267"/>
        <v>51541179.748486355</v>
      </c>
      <c r="AW791" s="74">
        <f t="shared" si="273"/>
        <v>69936752.417727262</v>
      </c>
      <c r="AX791" s="74">
        <f t="shared" si="268"/>
        <v>4895572.6692409087</v>
      </c>
      <c r="AY791" s="75">
        <f t="shared" si="269"/>
        <v>1154117.9748486355</v>
      </c>
      <c r="AZ791" s="74">
        <v>0</v>
      </c>
      <c r="BA791" s="74">
        <v>0</v>
      </c>
      <c r="BB791" s="74">
        <v>0</v>
      </c>
      <c r="BC791" s="79">
        <v>0</v>
      </c>
      <c r="BD791" s="79">
        <v>0</v>
      </c>
      <c r="BE791" s="79">
        <v>0</v>
      </c>
      <c r="BF791" s="77">
        <v>0</v>
      </c>
      <c r="BG791" s="344">
        <f t="shared" si="270"/>
        <v>6049690.6440895442</v>
      </c>
      <c r="BH791" s="187">
        <f t="shared" si="271"/>
        <v>63887061</v>
      </c>
      <c r="BI791" s="278" t="s">
        <v>3186</v>
      </c>
      <c r="BJ791" s="471">
        <v>14034</v>
      </c>
      <c r="BK791" s="201" t="s">
        <v>4119</v>
      </c>
      <c r="BM791" s="50">
        <f t="shared" si="272"/>
        <v>-15</v>
      </c>
    </row>
    <row r="792" spans="1:66" s="196" customFormat="1" ht="24" customHeight="1" x14ac:dyDescent="0.2">
      <c r="A792" s="181">
        <f t="shared" si="253"/>
        <v>2655495</v>
      </c>
      <c r="B792" s="296">
        <v>786</v>
      </c>
      <c r="C792" s="270">
        <v>150</v>
      </c>
      <c r="D792" s="472">
        <v>14019</v>
      </c>
      <c r="E792" s="280" t="s">
        <v>1184</v>
      </c>
      <c r="F792" s="281" t="s">
        <v>3184</v>
      </c>
      <c r="G792" s="285" t="s">
        <v>137</v>
      </c>
      <c r="H792" s="272" t="s">
        <v>88</v>
      </c>
      <c r="I792" s="288" t="s">
        <v>3219</v>
      </c>
      <c r="J792" s="66">
        <v>2803361361</v>
      </c>
      <c r="K792" s="66"/>
      <c r="L792" s="272" t="s">
        <v>88</v>
      </c>
      <c r="M792" s="290" t="s">
        <v>137</v>
      </c>
      <c r="N792" s="245" t="s">
        <v>2410</v>
      </c>
      <c r="O792" s="273"/>
      <c r="P792" s="240"/>
      <c r="Q792" s="282">
        <v>3</v>
      </c>
      <c r="R792" s="319">
        <v>12</v>
      </c>
      <c r="S792" s="320">
        <v>11</v>
      </c>
      <c r="T792" s="321">
        <v>2.93</v>
      </c>
      <c r="U792" s="89">
        <v>0</v>
      </c>
      <c r="V792" s="283">
        <v>0</v>
      </c>
      <c r="W792" s="100">
        <v>0</v>
      </c>
      <c r="X792" s="297">
        <v>0</v>
      </c>
      <c r="Y792" s="100">
        <v>0</v>
      </c>
      <c r="Z792" s="66">
        <v>0</v>
      </c>
      <c r="AA792" s="315">
        <v>885165</v>
      </c>
      <c r="AB792" s="316">
        <v>0</v>
      </c>
      <c r="AC792" s="316">
        <f t="shared" si="254"/>
        <v>885165</v>
      </c>
      <c r="AD792" s="74">
        <v>4500000</v>
      </c>
      <c r="AE792" s="74">
        <v>6000000</v>
      </c>
      <c r="AF792" s="334">
        <f t="shared" si="255"/>
        <v>168986.04545454544</v>
      </c>
      <c r="AG792" s="112">
        <f t="shared" si="256"/>
        <v>2655495</v>
      </c>
      <c r="AH792" s="74">
        <f t="shared" si="257"/>
        <v>0</v>
      </c>
      <c r="AI792" s="74">
        <f t="shared" si="258"/>
        <v>2027832.5454545454</v>
      </c>
      <c r="AJ792" s="74">
        <f t="shared" si="259"/>
        <v>0</v>
      </c>
      <c r="AK792" s="74">
        <f t="shared" si="260"/>
        <v>450000</v>
      </c>
      <c r="AL792" s="74">
        <f t="shared" si="261"/>
        <v>600000</v>
      </c>
      <c r="AM792" s="74">
        <f t="shared" si="262"/>
        <v>464711.62499999994</v>
      </c>
      <c r="AN792" s="74">
        <f t="shared" si="263"/>
        <v>495129.11318181816</v>
      </c>
      <c r="AO792" s="74">
        <f t="shared" si="264"/>
        <v>0</v>
      </c>
      <c r="AP792" s="74">
        <f t="shared" si="265"/>
        <v>0</v>
      </c>
      <c r="AQ792" s="74">
        <v>0</v>
      </c>
      <c r="AR792" s="74">
        <v>0</v>
      </c>
      <c r="AS792" s="74">
        <v>0</v>
      </c>
      <c r="AT792" s="79">
        <v>0</v>
      </c>
      <c r="AU792" s="81">
        <f t="shared" si="266"/>
        <v>6693168.2836363632</v>
      </c>
      <c r="AV792" s="112">
        <f t="shared" si="267"/>
        <v>5174646.5037818179</v>
      </c>
      <c r="AW792" s="74">
        <f t="shared" si="273"/>
        <v>6693168.2836363632</v>
      </c>
      <c r="AX792" s="74">
        <f t="shared" si="268"/>
        <v>468521.77985454549</v>
      </c>
      <c r="AY792" s="75">
        <f t="shared" si="269"/>
        <v>0</v>
      </c>
      <c r="AZ792" s="74">
        <v>0</v>
      </c>
      <c r="BA792" s="74">
        <v>0</v>
      </c>
      <c r="BB792" s="74">
        <v>0</v>
      </c>
      <c r="BC792" s="79">
        <v>0</v>
      </c>
      <c r="BD792" s="79">
        <v>0</v>
      </c>
      <c r="BE792" s="79">
        <v>0</v>
      </c>
      <c r="BF792" s="77">
        <v>0</v>
      </c>
      <c r="BG792" s="344">
        <f t="shared" si="270"/>
        <v>468521.77985454549</v>
      </c>
      <c r="BH792" s="187">
        <f t="shared" si="271"/>
        <v>6224646</v>
      </c>
      <c r="BI792" s="278" t="s">
        <v>3187</v>
      </c>
      <c r="BJ792" s="471">
        <v>14035</v>
      </c>
      <c r="BK792" s="201" t="s">
        <v>4120</v>
      </c>
      <c r="BM792" s="50">
        <f t="shared" si="272"/>
        <v>-16</v>
      </c>
    </row>
    <row r="793" spans="1:66" s="196" customFormat="1" ht="24" customHeight="1" x14ac:dyDescent="0.2">
      <c r="A793" s="181">
        <f t="shared" si="253"/>
        <v>2655495</v>
      </c>
      <c r="B793" s="296">
        <v>787</v>
      </c>
      <c r="C793" s="270">
        <v>151</v>
      </c>
      <c r="D793" s="271"/>
      <c r="E793" s="280" t="s">
        <v>435</v>
      </c>
      <c r="F793" s="281" t="s">
        <v>3188</v>
      </c>
      <c r="G793" s="285" t="s">
        <v>137</v>
      </c>
      <c r="H793" s="272" t="s">
        <v>88</v>
      </c>
      <c r="I793" s="288" t="s">
        <v>3231</v>
      </c>
      <c r="J793" s="289" t="s">
        <v>3233</v>
      </c>
      <c r="K793" s="289" t="s">
        <v>3232</v>
      </c>
      <c r="L793" s="272" t="s">
        <v>88</v>
      </c>
      <c r="M793" s="290" t="s">
        <v>137</v>
      </c>
      <c r="N793" s="245" t="s">
        <v>2410</v>
      </c>
      <c r="O793" s="273"/>
      <c r="P793" s="240"/>
      <c r="Q793" s="282">
        <v>28</v>
      </c>
      <c r="R793" s="319">
        <v>112</v>
      </c>
      <c r="S793" s="320">
        <v>103</v>
      </c>
      <c r="T793" s="320">
        <v>27.37</v>
      </c>
      <c r="U793" s="89">
        <v>0</v>
      </c>
      <c r="V793" s="283">
        <v>14</v>
      </c>
      <c r="W793" s="100">
        <v>0</v>
      </c>
      <c r="X793" s="297">
        <v>0</v>
      </c>
      <c r="Y793" s="100">
        <v>0</v>
      </c>
      <c r="Z793" s="66">
        <v>0</v>
      </c>
      <c r="AA793" s="315">
        <v>885165</v>
      </c>
      <c r="AB793" s="316">
        <v>0</v>
      </c>
      <c r="AC793" s="316">
        <f t="shared" si="254"/>
        <v>885165</v>
      </c>
      <c r="AD793" s="74">
        <v>4500000</v>
      </c>
      <c r="AE793" s="74">
        <v>6000000</v>
      </c>
      <c r="AF793" s="334">
        <f t="shared" si="255"/>
        <v>168986.04545454544</v>
      </c>
      <c r="AG793" s="112">
        <f t="shared" si="256"/>
        <v>24784620</v>
      </c>
      <c r="AH793" s="74">
        <f t="shared" si="257"/>
        <v>0</v>
      </c>
      <c r="AI793" s="74">
        <f t="shared" si="258"/>
        <v>18926437.09090909</v>
      </c>
      <c r="AJ793" s="74">
        <f t="shared" si="259"/>
        <v>0</v>
      </c>
      <c r="AK793" s="74">
        <f t="shared" si="260"/>
        <v>4200000</v>
      </c>
      <c r="AL793" s="74">
        <f t="shared" si="261"/>
        <v>5600000</v>
      </c>
      <c r="AM793" s="74">
        <f t="shared" si="262"/>
        <v>4351390.6704545449</v>
      </c>
      <c r="AN793" s="74">
        <f t="shared" si="263"/>
        <v>4625148.0640909085</v>
      </c>
      <c r="AO793" s="74">
        <f t="shared" si="264"/>
        <v>0</v>
      </c>
      <c r="AP793" s="74">
        <f t="shared" si="265"/>
        <v>2800000</v>
      </c>
      <c r="AQ793" s="74">
        <v>0</v>
      </c>
      <c r="AR793" s="74">
        <v>0</v>
      </c>
      <c r="AS793" s="74">
        <v>0</v>
      </c>
      <c r="AT793" s="79">
        <v>0</v>
      </c>
      <c r="AU793" s="81">
        <f t="shared" si="266"/>
        <v>65287595.825454548</v>
      </c>
      <c r="AV793" s="112">
        <f t="shared" si="267"/>
        <v>48117464.117672727</v>
      </c>
      <c r="AW793" s="74">
        <f t="shared" si="273"/>
        <v>65287595.825454548</v>
      </c>
      <c r="AX793" s="74">
        <f t="shared" si="268"/>
        <v>4570131.7077818187</v>
      </c>
      <c r="AY793" s="75">
        <f t="shared" si="269"/>
        <v>811746.41176727274</v>
      </c>
      <c r="AZ793" s="74">
        <v>0</v>
      </c>
      <c r="BA793" s="74">
        <v>0</v>
      </c>
      <c r="BB793" s="74">
        <v>0</v>
      </c>
      <c r="BC793" s="79">
        <v>0</v>
      </c>
      <c r="BD793" s="79">
        <v>0</v>
      </c>
      <c r="BE793" s="79">
        <v>0</v>
      </c>
      <c r="BF793" s="77">
        <v>0</v>
      </c>
      <c r="BG793" s="344">
        <f t="shared" si="270"/>
        <v>5381878.1195490919</v>
      </c>
      <c r="BH793" s="187">
        <f t="shared" si="271"/>
        <v>59905717</v>
      </c>
      <c r="BI793" s="278" t="s">
        <v>3234</v>
      </c>
      <c r="BJ793" s="471">
        <v>14036</v>
      </c>
      <c r="BK793" s="201" t="s">
        <v>4121</v>
      </c>
      <c r="BM793" s="50">
        <f t="shared" si="272"/>
        <v>-14036</v>
      </c>
    </row>
    <row r="794" spans="1:66" s="196" customFormat="1" ht="24" customHeight="1" x14ac:dyDescent="0.2">
      <c r="A794" s="181">
        <f t="shared" si="253"/>
        <v>2655495</v>
      </c>
      <c r="B794" s="296">
        <v>788</v>
      </c>
      <c r="C794" s="270">
        <v>152</v>
      </c>
      <c r="D794" s="271">
        <v>14037</v>
      </c>
      <c r="E794" s="280" t="s">
        <v>1184</v>
      </c>
      <c r="F794" s="281" t="s">
        <v>3189</v>
      </c>
      <c r="G794" s="285" t="s">
        <v>137</v>
      </c>
      <c r="H794" s="272" t="s">
        <v>88</v>
      </c>
      <c r="I794" s="288" t="s">
        <v>3220</v>
      </c>
      <c r="J794" s="66">
        <v>1451199503</v>
      </c>
      <c r="K794" s="66"/>
      <c r="L794" s="272" t="s">
        <v>88</v>
      </c>
      <c r="M794" s="290" t="s">
        <v>137</v>
      </c>
      <c r="N794" s="239"/>
      <c r="O794" s="273"/>
      <c r="P794" s="245" t="s">
        <v>2410</v>
      </c>
      <c r="Q794" s="282">
        <v>30</v>
      </c>
      <c r="R794" s="245">
        <v>120</v>
      </c>
      <c r="S794" s="245">
        <v>220</v>
      </c>
      <c r="T794" s="245">
        <v>29.33</v>
      </c>
      <c r="U794" s="89">
        <v>0</v>
      </c>
      <c r="V794" s="283">
        <v>30</v>
      </c>
      <c r="W794" s="100">
        <v>0</v>
      </c>
      <c r="X794" s="297">
        <v>0</v>
      </c>
      <c r="Y794" s="100">
        <v>0</v>
      </c>
      <c r="Z794" s="66">
        <v>0</v>
      </c>
      <c r="AA794" s="315">
        <v>885165</v>
      </c>
      <c r="AB794" s="316">
        <v>0</v>
      </c>
      <c r="AC794" s="316">
        <f t="shared" si="254"/>
        <v>885165</v>
      </c>
      <c r="AD794" s="74">
        <v>4500000</v>
      </c>
      <c r="AE794" s="74">
        <v>6000000</v>
      </c>
      <c r="AF794" s="334">
        <f t="shared" si="255"/>
        <v>168986.04545454544</v>
      </c>
      <c r="AG794" s="112">
        <f t="shared" si="256"/>
        <v>26554950</v>
      </c>
      <c r="AH794" s="74">
        <f t="shared" si="257"/>
        <v>0</v>
      </c>
      <c r="AI794" s="74">
        <f t="shared" si="258"/>
        <v>20278325.454545453</v>
      </c>
      <c r="AJ794" s="74">
        <f t="shared" si="259"/>
        <v>0</v>
      </c>
      <c r="AK794" s="74">
        <f t="shared" si="260"/>
        <v>4500000</v>
      </c>
      <c r="AL794" s="74">
        <f t="shared" si="261"/>
        <v>6000000</v>
      </c>
      <c r="AM794" s="74">
        <f t="shared" si="262"/>
        <v>9294232.5</v>
      </c>
      <c r="AN794" s="74">
        <f t="shared" si="263"/>
        <v>4956360.7131818179</v>
      </c>
      <c r="AO794" s="74">
        <f t="shared" si="264"/>
        <v>0</v>
      </c>
      <c r="AP794" s="74">
        <f t="shared" si="265"/>
        <v>6000000</v>
      </c>
      <c r="AQ794" s="74">
        <v>0</v>
      </c>
      <c r="AR794" s="74">
        <v>0</v>
      </c>
      <c r="AS794" s="74">
        <v>0</v>
      </c>
      <c r="AT794" s="79">
        <v>0</v>
      </c>
      <c r="AU794" s="81">
        <f t="shared" si="266"/>
        <v>77583868.667727277</v>
      </c>
      <c r="AV794" s="112">
        <f t="shared" si="267"/>
        <v>55652997.860986367</v>
      </c>
      <c r="AW794" s="74">
        <f t="shared" si="273"/>
        <v>77583868.667727262</v>
      </c>
      <c r="AX794" s="74">
        <f t="shared" si="268"/>
        <v>5430870.8067409089</v>
      </c>
      <c r="AY794" s="75">
        <f t="shared" si="269"/>
        <v>1565299.7860986367</v>
      </c>
      <c r="AZ794" s="74">
        <v>0</v>
      </c>
      <c r="BA794" s="74">
        <v>0</v>
      </c>
      <c r="BB794" s="74">
        <v>0</v>
      </c>
      <c r="BC794" s="79">
        <v>0</v>
      </c>
      <c r="BD794" s="79">
        <v>0</v>
      </c>
      <c r="BE794" s="79">
        <v>0</v>
      </c>
      <c r="BF794" s="77">
        <v>0</v>
      </c>
      <c r="BG794" s="344">
        <f t="shared" si="270"/>
        <v>6996170.5928395456</v>
      </c>
      <c r="BH794" s="187">
        <f t="shared" si="271"/>
        <v>70587698</v>
      </c>
      <c r="BI794" s="278" t="s">
        <v>3186</v>
      </c>
      <c r="BJ794" s="471">
        <v>14037</v>
      </c>
      <c r="BK794" s="201" t="s">
        <v>4122</v>
      </c>
      <c r="BM794" s="50">
        <f t="shared" si="272"/>
        <v>0</v>
      </c>
      <c r="BN794" s="50"/>
    </row>
    <row r="795" spans="1:66" s="196" customFormat="1" ht="24" customHeight="1" x14ac:dyDescent="0.2">
      <c r="A795" s="181">
        <f t="shared" si="253"/>
        <v>2655495</v>
      </c>
      <c r="B795" s="296">
        <v>789</v>
      </c>
      <c r="C795" s="270">
        <v>153</v>
      </c>
      <c r="D795" s="271">
        <v>14037</v>
      </c>
      <c r="E795" s="280" t="s">
        <v>1184</v>
      </c>
      <c r="F795" s="281" t="s">
        <v>3189</v>
      </c>
      <c r="G795" s="285" t="s">
        <v>137</v>
      </c>
      <c r="H795" s="272" t="s">
        <v>88</v>
      </c>
      <c r="I795" s="288" t="s">
        <v>3220</v>
      </c>
      <c r="J795" s="66">
        <v>1451199503</v>
      </c>
      <c r="K795" s="66"/>
      <c r="L795" s="272" t="s">
        <v>88</v>
      </c>
      <c r="M795" s="290" t="s">
        <v>137</v>
      </c>
      <c r="N795" s="239"/>
      <c r="O795" s="273"/>
      <c r="P795" s="245" t="s">
        <v>2410</v>
      </c>
      <c r="Q795" s="282">
        <v>3</v>
      </c>
      <c r="R795" s="319">
        <v>12</v>
      </c>
      <c r="S795" s="320">
        <v>22</v>
      </c>
      <c r="T795" s="321">
        <v>2.93</v>
      </c>
      <c r="U795" s="89">
        <v>0</v>
      </c>
      <c r="V795" s="283">
        <v>0</v>
      </c>
      <c r="W795" s="100">
        <v>0</v>
      </c>
      <c r="X795" s="297">
        <v>0</v>
      </c>
      <c r="Y795" s="100">
        <v>0</v>
      </c>
      <c r="Z795" s="66">
        <v>0</v>
      </c>
      <c r="AA795" s="315">
        <v>885165</v>
      </c>
      <c r="AB795" s="316">
        <v>0</v>
      </c>
      <c r="AC795" s="316">
        <f t="shared" si="254"/>
        <v>885165</v>
      </c>
      <c r="AD795" s="74">
        <v>4500000</v>
      </c>
      <c r="AE795" s="74">
        <v>6000000</v>
      </c>
      <c r="AF795" s="334">
        <f t="shared" si="255"/>
        <v>168986.04545454544</v>
      </c>
      <c r="AG795" s="112">
        <f t="shared" si="256"/>
        <v>2655495</v>
      </c>
      <c r="AH795" s="74">
        <f t="shared" si="257"/>
        <v>0</v>
      </c>
      <c r="AI795" s="74">
        <f t="shared" si="258"/>
        <v>2027832.5454545454</v>
      </c>
      <c r="AJ795" s="74">
        <f t="shared" si="259"/>
        <v>0</v>
      </c>
      <c r="AK795" s="74">
        <f t="shared" si="260"/>
        <v>450000</v>
      </c>
      <c r="AL795" s="74">
        <f t="shared" si="261"/>
        <v>600000</v>
      </c>
      <c r="AM795" s="74">
        <f t="shared" si="262"/>
        <v>929423.24999999988</v>
      </c>
      <c r="AN795" s="74">
        <f t="shared" si="263"/>
        <v>495129.11318181816</v>
      </c>
      <c r="AO795" s="74">
        <f t="shared" si="264"/>
        <v>0</v>
      </c>
      <c r="AP795" s="74">
        <f t="shared" si="265"/>
        <v>0</v>
      </c>
      <c r="AQ795" s="74">
        <v>0</v>
      </c>
      <c r="AR795" s="74">
        <v>0</v>
      </c>
      <c r="AS795" s="74">
        <v>0</v>
      </c>
      <c r="AT795" s="79">
        <v>0</v>
      </c>
      <c r="AU795" s="81">
        <f t="shared" si="266"/>
        <v>7157879.9086363632</v>
      </c>
      <c r="AV795" s="112">
        <f t="shared" si="267"/>
        <v>5606828.3150318172</v>
      </c>
      <c r="AW795" s="74">
        <f t="shared" si="273"/>
        <v>7157879.9086363632</v>
      </c>
      <c r="AX795" s="74">
        <f t="shared" si="268"/>
        <v>501051.59360454546</v>
      </c>
      <c r="AY795" s="75">
        <f t="shared" si="269"/>
        <v>0</v>
      </c>
      <c r="AZ795" s="74">
        <v>0</v>
      </c>
      <c r="BA795" s="74">
        <v>0</v>
      </c>
      <c r="BB795" s="74">
        <v>0</v>
      </c>
      <c r="BC795" s="79">
        <v>0</v>
      </c>
      <c r="BD795" s="79">
        <v>0</v>
      </c>
      <c r="BE795" s="79">
        <v>0</v>
      </c>
      <c r="BF795" s="77">
        <v>0</v>
      </c>
      <c r="BG795" s="344">
        <f t="shared" si="270"/>
        <v>501051.59360454546</v>
      </c>
      <c r="BH795" s="187">
        <f t="shared" si="271"/>
        <v>6656828</v>
      </c>
      <c r="BI795" s="278" t="s">
        <v>3187</v>
      </c>
      <c r="BJ795" s="471">
        <v>14038</v>
      </c>
      <c r="BK795" s="201" t="s">
        <v>4123</v>
      </c>
      <c r="BM795" s="50">
        <f t="shared" si="272"/>
        <v>-1</v>
      </c>
    </row>
    <row r="796" spans="1:66" s="196" customFormat="1" ht="24" customHeight="1" x14ac:dyDescent="0.2">
      <c r="A796" s="181">
        <f t="shared" si="253"/>
        <v>2655495</v>
      </c>
      <c r="B796" s="296">
        <v>790</v>
      </c>
      <c r="C796" s="270">
        <v>154</v>
      </c>
      <c r="D796" s="271">
        <v>14030</v>
      </c>
      <c r="E796" s="280" t="s">
        <v>3190</v>
      </c>
      <c r="F796" s="281" t="s">
        <v>3191</v>
      </c>
      <c r="G796" s="285" t="s">
        <v>137</v>
      </c>
      <c r="H796" s="272" t="s">
        <v>88</v>
      </c>
      <c r="I796" s="288" t="s">
        <v>3284</v>
      </c>
      <c r="J796" s="289" t="s">
        <v>3283</v>
      </c>
      <c r="K796" s="289" t="s">
        <v>3285</v>
      </c>
      <c r="L796" s="272" t="s">
        <v>88</v>
      </c>
      <c r="M796" s="290" t="s">
        <v>137</v>
      </c>
      <c r="N796" s="245" t="s">
        <v>2410</v>
      </c>
      <c r="O796" s="273"/>
      <c r="P796" s="240"/>
      <c r="Q796" s="282">
        <v>30</v>
      </c>
      <c r="R796" s="245">
        <v>120</v>
      </c>
      <c r="S796" s="245">
        <v>110</v>
      </c>
      <c r="T796" s="245">
        <v>29.33</v>
      </c>
      <c r="U796" s="89">
        <v>0</v>
      </c>
      <c r="V796" s="283">
        <v>15</v>
      </c>
      <c r="W796" s="100">
        <v>0</v>
      </c>
      <c r="X796" s="297">
        <v>0</v>
      </c>
      <c r="Y796" s="100">
        <v>2</v>
      </c>
      <c r="Z796" s="66">
        <v>2</v>
      </c>
      <c r="AA796" s="315">
        <v>885165</v>
      </c>
      <c r="AB796" s="316">
        <v>0</v>
      </c>
      <c r="AC796" s="316">
        <f t="shared" si="254"/>
        <v>885165</v>
      </c>
      <c r="AD796" s="74">
        <v>4500000</v>
      </c>
      <c r="AE796" s="74">
        <v>6000000</v>
      </c>
      <c r="AF796" s="334">
        <f t="shared" si="255"/>
        <v>168986.04545454544</v>
      </c>
      <c r="AG796" s="112">
        <f t="shared" si="256"/>
        <v>26554950</v>
      </c>
      <c r="AH796" s="74">
        <f t="shared" si="257"/>
        <v>0</v>
      </c>
      <c r="AI796" s="74">
        <f t="shared" si="258"/>
        <v>20278325.454545453</v>
      </c>
      <c r="AJ796" s="74">
        <f t="shared" si="259"/>
        <v>5310990</v>
      </c>
      <c r="AK796" s="74">
        <f t="shared" si="260"/>
        <v>4500000</v>
      </c>
      <c r="AL796" s="74">
        <f t="shared" si="261"/>
        <v>6000000</v>
      </c>
      <c r="AM796" s="74">
        <f t="shared" si="262"/>
        <v>4647116.25</v>
      </c>
      <c r="AN796" s="74">
        <f t="shared" si="263"/>
        <v>4956360.7131818179</v>
      </c>
      <c r="AO796" s="74">
        <f t="shared" si="264"/>
        <v>0</v>
      </c>
      <c r="AP796" s="74">
        <f t="shared" si="265"/>
        <v>3000000</v>
      </c>
      <c r="AQ796" s="74">
        <v>0</v>
      </c>
      <c r="AR796" s="74">
        <v>0</v>
      </c>
      <c r="AS796" s="74">
        <v>0</v>
      </c>
      <c r="AT796" s="79">
        <v>0</v>
      </c>
      <c r="AU796" s="81">
        <f t="shared" si="266"/>
        <v>75247742.417727277</v>
      </c>
      <c r="AV796" s="112">
        <f t="shared" si="267"/>
        <v>51541179.74848637</v>
      </c>
      <c r="AW796" s="74">
        <f t="shared" si="273"/>
        <v>69936752.417727262</v>
      </c>
      <c r="AX796" s="74">
        <f t="shared" si="268"/>
        <v>4895572.6692409087</v>
      </c>
      <c r="AY796" s="75">
        <f t="shared" si="269"/>
        <v>1154117.9748486371</v>
      </c>
      <c r="AZ796" s="74">
        <v>0</v>
      </c>
      <c r="BA796" s="74">
        <v>0</v>
      </c>
      <c r="BB796" s="74">
        <v>0</v>
      </c>
      <c r="BC796" s="79">
        <v>0</v>
      </c>
      <c r="BD796" s="79">
        <v>0</v>
      </c>
      <c r="BE796" s="79">
        <v>0</v>
      </c>
      <c r="BF796" s="77">
        <v>0</v>
      </c>
      <c r="BG796" s="344">
        <f t="shared" si="270"/>
        <v>6049690.6440895461</v>
      </c>
      <c r="BH796" s="187">
        <f t="shared" si="271"/>
        <v>69198051</v>
      </c>
      <c r="BI796" s="278" t="s">
        <v>3186</v>
      </c>
      <c r="BJ796" s="200">
        <v>14039</v>
      </c>
      <c r="BK796" s="201" t="s">
        <v>4124</v>
      </c>
      <c r="BM796" s="50">
        <f t="shared" si="272"/>
        <v>-9</v>
      </c>
    </row>
    <row r="797" spans="1:66" s="196" customFormat="1" ht="24" customHeight="1" x14ac:dyDescent="0.2">
      <c r="A797" s="181">
        <f t="shared" si="253"/>
        <v>2655495</v>
      </c>
      <c r="B797" s="296">
        <v>791</v>
      </c>
      <c r="C797" s="270">
        <v>155</v>
      </c>
      <c r="D797" s="271">
        <v>14030</v>
      </c>
      <c r="E797" s="280" t="s">
        <v>3190</v>
      </c>
      <c r="F797" s="281" t="s">
        <v>3191</v>
      </c>
      <c r="G797" s="285" t="s">
        <v>137</v>
      </c>
      <c r="H797" s="272" t="s">
        <v>88</v>
      </c>
      <c r="I797" s="288" t="s">
        <v>3284</v>
      </c>
      <c r="J797" s="289" t="s">
        <v>3283</v>
      </c>
      <c r="K797" s="289" t="s">
        <v>3285</v>
      </c>
      <c r="L797" s="272" t="s">
        <v>88</v>
      </c>
      <c r="M797" s="290" t="s">
        <v>137</v>
      </c>
      <c r="N797" s="245" t="s">
        <v>2410</v>
      </c>
      <c r="O797" s="273"/>
      <c r="P797" s="240"/>
      <c r="Q797" s="282">
        <v>3</v>
      </c>
      <c r="R797" s="319">
        <v>12</v>
      </c>
      <c r="S797" s="320">
        <v>11</v>
      </c>
      <c r="T797" s="320">
        <v>2.93</v>
      </c>
      <c r="U797" s="89">
        <v>0</v>
      </c>
      <c r="V797" s="283">
        <v>0</v>
      </c>
      <c r="W797" s="100">
        <v>0</v>
      </c>
      <c r="X797" s="297">
        <v>0</v>
      </c>
      <c r="Y797" s="100">
        <v>2</v>
      </c>
      <c r="Z797" s="66">
        <v>2</v>
      </c>
      <c r="AA797" s="315">
        <v>885165</v>
      </c>
      <c r="AB797" s="316">
        <v>0</v>
      </c>
      <c r="AC797" s="316">
        <f t="shared" si="254"/>
        <v>885165</v>
      </c>
      <c r="AD797" s="74">
        <v>4500000</v>
      </c>
      <c r="AE797" s="74">
        <v>6000000</v>
      </c>
      <c r="AF797" s="334">
        <f t="shared" si="255"/>
        <v>168986.04545454544</v>
      </c>
      <c r="AG797" s="112">
        <f t="shared" si="256"/>
        <v>2655495</v>
      </c>
      <c r="AH797" s="74">
        <f t="shared" si="257"/>
        <v>0</v>
      </c>
      <c r="AI797" s="74">
        <f t="shared" si="258"/>
        <v>2027832.5454545454</v>
      </c>
      <c r="AJ797" s="74">
        <f t="shared" si="259"/>
        <v>531099</v>
      </c>
      <c r="AK797" s="74">
        <f t="shared" si="260"/>
        <v>450000</v>
      </c>
      <c r="AL797" s="74">
        <f t="shared" si="261"/>
        <v>600000</v>
      </c>
      <c r="AM797" s="74">
        <f t="shared" si="262"/>
        <v>464711.62499999994</v>
      </c>
      <c r="AN797" s="74">
        <f t="shared" si="263"/>
        <v>495129.11318181816</v>
      </c>
      <c r="AO797" s="74">
        <f t="shared" si="264"/>
        <v>0</v>
      </c>
      <c r="AP797" s="74">
        <f t="shared" si="265"/>
        <v>0</v>
      </c>
      <c r="AQ797" s="74">
        <v>0</v>
      </c>
      <c r="AR797" s="74">
        <v>0</v>
      </c>
      <c r="AS797" s="74">
        <v>0</v>
      </c>
      <c r="AT797" s="79">
        <v>0</v>
      </c>
      <c r="AU797" s="81">
        <f t="shared" si="266"/>
        <v>7224267.2836363632</v>
      </c>
      <c r="AV797" s="112">
        <f t="shared" si="267"/>
        <v>5174646.5037818179</v>
      </c>
      <c r="AW797" s="74">
        <f t="shared" si="273"/>
        <v>6693168.2836363632</v>
      </c>
      <c r="AX797" s="74">
        <f t="shared" si="268"/>
        <v>468521.77985454549</v>
      </c>
      <c r="AY797" s="75">
        <f t="shared" si="269"/>
        <v>0</v>
      </c>
      <c r="AZ797" s="74">
        <v>0</v>
      </c>
      <c r="BA797" s="74">
        <v>0</v>
      </c>
      <c r="BB797" s="74">
        <v>0</v>
      </c>
      <c r="BC797" s="79">
        <v>0</v>
      </c>
      <c r="BD797" s="79">
        <v>0</v>
      </c>
      <c r="BE797" s="79">
        <v>0</v>
      </c>
      <c r="BF797" s="77">
        <v>0</v>
      </c>
      <c r="BG797" s="344">
        <f t="shared" si="270"/>
        <v>468521.77985454549</v>
      </c>
      <c r="BH797" s="187">
        <f t="shared" si="271"/>
        <v>6755745</v>
      </c>
      <c r="BI797" s="278" t="s">
        <v>3187</v>
      </c>
      <c r="BJ797" s="200">
        <v>14040</v>
      </c>
      <c r="BK797" s="201" t="s">
        <v>4125</v>
      </c>
      <c r="BM797" s="50">
        <f t="shared" si="272"/>
        <v>-10</v>
      </c>
    </row>
    <row r="798" spans="1:66" s="196" customFormat="1" ht="24" customHeight="1" x14ac:dyDescent="0.2">
      <c r="A798" s="181">
        <f t="shared" si="253"/>
        <v>2655495</v>
      </c>
      <c r="B798" s="296">
        <v>792</v>
      </c>
      <c r="C798" s="270">
        <v>156</v>
      </c>
      <c r="D798" s="271"/>
      <c r="E798" s="280" t="s">
        <v>85</v>
      </c>
      <c r="F798" s="281" t="s">
        <v>3192</v>
      </c>
      <c r="G798" s="285" t="s">
        <v>137</v>
      </c>
      <c r="H798" s="272" t="s">
        <v>88</v>
      </c>
      <c r="I798" s="288" t="s">
        <v>3225</v>
      </c>
      <c r="J798" s="328" t="s">
        <v>3224</v>
      </c>
      <c r="K798" s="66"/>
      <c r="L798" s="272" t="s">
        <v>88</v>
      </c>
      <c r="M798" s="290" t="s">
        <v>137</v>
      </c>
      <c r="N798" s="245" t="s">
        <v>2410</v>
      </c>
      <c r="O798" s="273"/>
      <c r="P798" s="240"/>
      <c r="Q798" s="282">
        <v>23</v>
      </c>
      <c r="R798" s="319">
        <v>92</v>
      </c>
      <c r="S798" s="320">
        <v>84</v>
      </c>
      <c r="T798" s="321">
        <v>22.49</v>
      </c>
      <c r="U798" s="89">
        <v>0</v>
      </c>
      <c r="V798" s="283">
        <v>20</v>
      </c>
      <c r="W798" s="100">
        <v>0</v>
      </c>
      <c r="X798" s="297">
        <v>0</v>
      </c>
      <c r="Y798" s="287">
        <v>0</v>
      </c>
      <c r="Z798" s="288">
        <v>0</v>
      </c>
      <c r="AA798" s="315">
        <v>885165</v>
      </c>
      <c r="AB798" s="316">
        <v>0</v>
      </c>
      <c r="AC798" s="316">
        <f t="shared" si="254"/>
        <v>885165</v>
      </c>
      <c r="AD798" s="74">
        <v>4500000</v>
      </c>
      <c r="AE798" s="74">
        <v>6000000</v>
      </c>
      <c r="AF798" s="334">
        <f t="shared" si="255"/>
        <v>168986.04545454544</v>
      </c>
      <c r="AG798" s="112">
        <f t="shared" si="256"/>
        <v>20358795</v>
      </c>
      <c r="AH798" s="74">
        <f t="shared" si="257"/>
        <v>0</v>
      </c>
      <c r="AI798" s="74">
        <f t="shared" si="258"/>
        <v>15546716.18181818</v>
      </c>
      <c r="AJ798" s="74">
        <f t="shared" si="259"/>
        <v>0</v>
      </c>
      <c r="AK798" s="74">
        <f t="shared" si="260"/>
        <v>3450000.0000000005</v>
      </c>
      <c r="AL798" s="74">
        <f t="shared" si="261"/>
        <v>4600000</v>
      </c>
      <c r="AM798" s="74">
        <f t="shared" si="262"/>
        <v>3548706.9545454541</v>
      </c>
      <c r="AN798" s="74">
        <f t="shared" si="263"/>
        <v>3800496.1622727267</v>
      </c>
      <c r="AO798" s="74">
        <f t="shared" si="264"/>
        <v>0</v>
      </c>
      <c r="AP798" s="74">
        <f t="shared" si="265"/>
        <v>4000000</v>
      </c>
      <c r="AQ798" s="74">
        <v>0</v>
      </c>
      <c r="AR798" s="74">
        <v>0</v>
      </c>
      <c r="AS798" s="74">
        <v>0</v>
      </c>
      <c r="AT798" s="79">
        <v>0</v>
      </c>
      <c r="AU798" s="81">
        <f t="shared" si="266"/>
        <v>55304714.298636362</v>
      </c>
      <c r="AV798" s="112">
        <f t="shared" si="267"/>
        <v>39383384.297731817</v>
      </c>
      <c r="AW798" s="74">
        <f t="shared" si="273"/>
        <v>55304714.298636362</v>
      </c>
      <c r="AX798" s="74">
        <f t="shared" si="268"/>
        <v>3871330.0009045457</v>
      </c>
      <c r="AY798" s="75">
        <f t="shared" si="269"/>
        <v>0</v>
      </c>
      <c r="AZ798" s="74">
        <v>0</v>
      </c>
      <c r="BA798" s="74">
        <v>0</v>
      </c>
      <c r="BB798" s="74">
        <v>0</v>
      </c>
      <c r="BC798" s="79">
        <v>0</v>
      </c>
      <c r="BD798" s="79">
        <v>0</v>
      </c>
      <c r="BE798" s="79">
        <v>0</v>
      </c>
      <c r="BF798" s="77">
        <v>0</v>
      </c>
      <c r="BG798" s="344">
        <f t="shared" si="270"/>
        <v>3871330.0009045457</v>
      </c>
      <c r="BH798" s="187">
        <f t="shared" si="271"/>
        <v>51433384</v>
      </c>
      <c r="BI798" s="278" t="s">
        <v>3185</v>
      </c>
      <c r="BJ798" s="401">
        <v>12820</v>
      </c>
      <c r="BK798" s="50" t="s">
        <v>3361</v>
      </c>
      <c r="BL798" s="50"/>
      <c r="BM798" s="50">
        <f t="shared" si="272"/>
        <v>-12820</v>
      </c>
    </row>
    <row r="799" spans="1:66" s="196" customFormat="1" ht="24" customHeight="1" x14ac:dyDescent="0.2">
      <c r="A799" s="181">
        <f t="shared" si="253"/>
        <v>2655495</v>
      </c>
      <c r="B799" s="296">
        <v>793</v>
      </c>
      <c r="C799" s="270">
        <v>157</v>
      </c>
      <c r="D799" s="271"/>
      <c r="E799" s="280" t="s">
        <v>1027</v>
      </c>
      <c r="F799" s="281" t="s">
        <v>408</v>
      </c>
      <c r="G799" s="285" t="s">
        <v>137</v>
      </c>
      <c r="H799" s="272" t="s">
        <v>88</v>
      </c>
      <c r="I799" s="288" t="s">
        <v>3228</v>
      </c>
      <c r="J799" s="289" t="s">
        <v>3227</v>
      </c>
      <c r="K799" s="289" t="s">
        <v>3226</v>
      </c>
      <c r="L799" s="272" t="s">
        <v>88</v>
      </c>
      <c r="M799" s="290" t="s">
        <v>137</v>
      </c>
      <c r="N799" s="245" t="s">
        <v>2410</v>
      </c>
      <c r="O799" s="273"/>
      <c r="P799" s="240"/>
      <c r="Q799" s="282">
        <v>30</v>
      </c>
      <c r="R799" s="245">
        <v>120</v>
      </c>
      <c r="S799" s="245">
        <v>110</v>
      </c>
      <c r="T799" s="245">
        <v>29.33</v>
      </c>
      <c r="U799" s="89">
        <v>0</v>
      </c>
      <c r="V799" s="283">
        <v>15</v>
      </c>
      <c r="W799" s="100">
        <v>0</v>
      </c>
      <c r="X799" s="297">
        <v>0</v>
      </c>
      <c r="Y799" s="287">
        <v>0</v>
      </c>
      <c r="Z799" s="288">
        <v>0</v>
      </c>
      <c r="AA799" s="315">
        <v>885165</v>
      </c>
      <c r="AB799" s="316">
        <v>0</v>
      </c>
      <c r="AC799" s="316">
        <f t="shared" si="254"/>
        <v>885165</v>
      </c>
      <c r="AD799" s="74">
        <v>4500000</v>
      </c>
      <c r="AE799" s="74">
        <v>6000000</v>
      </c>
      <c r="AF799" s="334">
        <f t="shared" si="255"/>
        <v>168986.04545454544</v>
      </c>
      <c r="AG799" s="112">
        <f t="shared" si="256"/>
        <v>26554950</v>
      </c>
      <c r="AH799" s="74">
        <f t="shared" si="257"/>
        <v>0</v>
      </c>
      <c r="AI799" s="74">
        <f t="shared" si="258"/>
        <v>20278325.454545453</v>
      </c>
      <c r="AJ799" s="74">
        <f t="shared" si="259"/>
        <v>0</v>
      </c>
      <c r="AK799" s="74">
        <f t="shared" si="260"/>
        <v>4500000</v>
      </c>
      <c r="AL799" s="74">
        <f t="shared" si="261"/>
        <v>6000000</v>
      </c>
      <c r="AM799" s="74">
        <f t="shared" si="262"/>
        <v>4647116.25</v>
      </c>
      <c r="AN799" s="74">
        <f t="shared" si="263"/>
        <v>4956360.7131818179</v>
      </c>
      <c r="AO799" s="74">
        <f t="shared" si="264"/>
        <v>0</v>
      </c>
      <c r="AP799" s="74">
        <f t="shared" si="265"/>
        <v>3000000</v>
      </c>
      <c r="AQ799" s="74">
        <v>0</v>
      </c>
      <c r="AR799" s="74">
        <v>0</v>
      </c>
      <c r="AS799" s="74">
        <v>0</v>
      </c>
      <c r="AT799" s="79">
        <v>0</v>
      </c>
      <c r="AU799" s="81">
        <f t="shared" si="266"/>
        <v>69936752.417727262</v>
      </c>
      <c r="AV799" s="112">
        <f t="shared" si="267"/>
        <v>51541179.748486355</v>
      </c>
      <c r="AW799" s="74">
        <f t="shared" si="273"/>
        <v>69936752.417727262</v>
      </c>
      <c r="AX799" s="74">
        <f t="shared" si="268"/>
        <v>4895572.6692409087</v>
      </c>
      <c r="AY799" s="75">
        <f t="shared" si="269"/>
        <v>1154117.9748486355</v>
      </c>
      <c r="AZ799" s="74">
        <v>0</v>
      </c>
      <c r="BA799" s="74">
        <v>0</v>
      </c>
      <c r="BB799" s="74">
        <v>0</v>
      </c>
      <c r="BC799" s="79">
        <v>0</v>
      </c>
      <c r="BD799" s="79">
        <v>0</v>
      </c>
      <c r="BE799" s="79">
        <v>0</v>
      </c>
      <c r="BF799" s="77">
        <v>0</v>
      </c>
      <c r="BG799" s="344">
        <f t="shared" si="270"/>
        <v>6049690.6440895442</v>
      </c>
      <c r="BH799" s="187">
        <f t="shared" si="271"/>
        <v>63887061</v>
      </c>
      <c r="BI799" s="278" t="s">
        <v>3193</v>
      </c>
      <c r="BJ799" s="50">
        <v>12875</v>
      </c>
      <c r="BK799" s="50" t="s">
        <v>3414</v>
      </c>
      <c r="BL799" s="50"/>
      <c r="BM799" s="50">
        <f t="shared" si="272"/>
        <v>-12875</v>
      </c>
    </row>
    <row r="800" spans="1:66" s="196" customFormat="1" ht="24" customHeight="1" x14ac:dyDescent="0.2">
      <c r="A800" s="181">
        <f t="shared" si="253"/>
        <v>2655495</v>
      </c>
      <c r="B800" s="296">
        <v>794</v>
      </c>
      <c r="C800" s="270">
        <v>224</v>
      </c>
      <c r="D800" s="271"/>
      <c r="E800" s="280" t="s">
        <v>3194</v>
      </c>
      <c r="F800" s="281" t="s">
        <v>3195</v>
      </c>
      <c r="G800" s="285" t="s">
        <v>137</v>
      </c>
      <c r="H800" s="272" t="s">
        <v>88</v>
      </c>
      <c r="I800" s="288" t="s">
        <v>3253</v>
      </c>
      <c r="J800" s="289" t="s">
        <v>3255</v>
      </c>
      <c r="K800" s="289" t="s">
        <v>3254</v>
      </c>
      <c r="L800" s="272" t="s">
        <v>88</v>
      </c>
      <c r="M800" s="290" t="s">
        <v>137</v>
      </c>
      <c r="N800" s="245" t="s">
        <v>2410</v>
      </c>
      <c r="O800" s="273"/>
      <c r="P800" s="240"/>
      <c r="Q800" s="282">
        <v>22</v>
      </c>
      <c r="R800" s="319">
        <v>88</v>
      </c>
      <c r="S800" s="320">
        <v>81</v>
      </c>
      <c r="T800" s="321">
        <v>21.51</v>
      </c>
      <c r="U800" s="89">
        <v>0</v>
      </c>
      <c r="V800" s="283">
        <v>11</v>
      </c>
      <c r="W800" s="100">
        <v>0</v>
      </c>
      <c r="X800" s="297">
        <v>0</v>
      </c>
      <c r="Y800" s="287">
        <v>0</v>
      </c>
      <c r="Z800" s="288">
        <v>0</v>
      </c>
      <c r="AA800" s="315">
        <v>885165</v>
      </c>
      <c r="AB800" s="316">
        <v>0</v>
      </c>
      <c r="AC800" s="316">
        <f t="shared" si="254"/>
        <v>885165</v>
      </c>
      <c r="AD800" s="74">
        <v>4500000</v>
      </c>
      <c r="AE800" s="74">
        <v>6000000</v>
      </c>
      <c r="AF800" s="334">
        <f t="shared" si="255"/>
        <v>168986.04545454544</v>
      </c>
      <c r="AG800" s="112">
        <f t="shared" si="256"/>
        <v>19473630</v>
      </c>
      <c r="AH800" s="74">
        <f t="shared" si="257"/>
        <v>0</v>
      </c>
      <c r="AI800" s="74">
        <f t="shared" si="258"/>
        <v>14870771.999999998</v>
      </c>
      <c r="AJ800" s="74">
        <f t="shared" si="259"/>
        <v>0</v>
      </c>
      <c r="AK800" s="74">
        <f t="shared" si="260"/>
        <v>3299999.9999999995</v>
      </c>
      <c r="AL800" s="74">
        <f t="shared" si="261"/>
        <v>4400000</v>
      </c>
      <c r="AM800" s="74">
        <f t="shared" si="262"/>
        <v>3421967.4204545454</v>
      </c>
      <c r="AN800" s="74">
        <f t="shared" si="263"/>
        <v>3634889.8377272729</v>
      </c>
      <c r="AO800" s="74">
        <f t="shared" si="264"/>
        <v>0</v>
      </c>
      <c r="AP800" s="74">
        <f t="shared" si="265"/>
        <v>2200000</v>
      </c>
      <c r="AQ800" s="74">
        <v>0</v>
      </c>
      <c r="AR800" s="74">
        <v>0</v>
      </c>
      <c r="AS800" s="74">
        <v>0</v>
      </c>
      <c r="AT800" s="79">
        <v>0</v>
      </c>
      <c r="AU800" s="81">
        <f t="shared" si="266"/>
        <v>51301259.258181818</v>
      </c>
      <c r="AV800" s="112">
        <f t="shared" si="267"/>
        <v>37810171.110109091</v>
      </c>
      <c r="AW800" s="74">
        <f t="shared" si="273"/>
        <v>51301259.258181818</v>
      </c>
      <c r="AX800" s="74">
        <f t="shared" si="268"/>
        <v>3591088.1480727275</v>
      </c>
      <c r="AY800" s="75">
        <f t="shared" si="269"/>
        <v>0</v>
      </c>
      <c r="AZ800" s="74">
        <v>0</v>
      </c>
      <c r="BA800" s="74">
        <v>0</v>
      </c>
      <c r="BB800" s="74">
        <v>0</v>
      </c>
      <c r="BC800" s="79">
        <v>0</v>
      </c>
      <c r="BD800" s="79">
        <v>0</v>
      </c>
      <c r="BE800" s="79">
        <v>0</v>
      </c>
      <c r="BF800" s="77">
        <v>0</v>
      </c>
      <c r="BG800" s="344">
        <f t="shared" si="270"/>
        <v>3591088.1480727275</v>
      </c>
      <c r="BH800" s="187">
        <f t="shared" si="271"/>
        <v>47710171</v>
      </c>
      <c r="BI800" s="278" t="s">
        <v>3196</v>
      </c>
      <c r="BJ800" s="401">
        <v>12899</v>
      </c>
      <c r="BK800" s="50" t="s">
        <v>3438</v>
      </c>
      <c r="BL800" s="50"/>
      <c r="BM800" s="50">
        <f t="shared" si="272"/>
        <v>-12899</v>
      </c>
    </row>
    <row r="801" spans="1:65" s="196" customFormat="1" ht="24" customHeight="1" x14ac:dyDescent="0.2">
      <c r="A801" s="181">
        <f t="shared" si="253"/>
        <v>2655495</v>
      </c>
      <c r="B801" s="296">
        <v>795</v>
      </c>
      <c r="C801" s="270">
        <v>225</v>
      </c>
      <c r="D801" s="271"/>
      <c r="E801" s="280" t="s">
        <v>805</v>
      </c>
      <c r="F801" s="281" t="s">
        <v>3197</v>
      </c>
      <c r="G801" s="285" t="s">
        <v>137</v>
      </c>
      <c r="H801" s="272" t="s">
        <v>983</v>
      </c>
      <c r="I801" s="288" t="s">
        <v>3313</v>
      </c>
      <c r="J801" s="289" t="s">
        <v>3315</v>
      </c>
      <c r="K801" s="289" t="s">
        <v>3314</v>
      </c>
      <c r="L801" s="272" t="s">
        <v>3310</v>
      </c>
      <c r="M801" s="290" t="s">
        <v>137</v>
      </c>
      <c r="N801" s="245" t="s">
        <v>2410</v>
      </c>
      <c r="O801" s="273"/>
      <c r="P801" s="240"/>
      <c r="Q801" s="282">
        <v>30</v>
      </c>
      <c r="R801" s="245">
        <v>120</v>
      </c>
      <c r="S801" s="245">
        <v>110</v>
      </c>
      <c r="T801" s="245">
        <v>29.33</v>
      </c>
      <c r="U801" s="89">
        <v>0</v>
      </c>
      <c r="V801" s="283">
        <v>25</v>
      </c>
      <c r="W801" s="100">
        <v>0</v>
      </c>
      <c r="X801" s="297">
        <v>0</v>
      </c>
      <c r="Y801" s="100">
        <v>0</v>
      </c>
      <c r="Z801" s="66">
        <f>Y801</f>
        <v>0</v>
      </c>
      <c r="AA801" s="315">
        <v>885165</v>
      </c>
      <c r="AB801" s="316">
        <v>0</v>
      </c>
      <c r="AC801" s="316">
        <f t="shared" si="254"/>
        <v>885165</v>
      </c>
      <c r="AD801" s="74">
        <v>4500000</v>
      </c>
      <c r="AE801" s="74">
        <v>6000000</v>
      </c>
      <c r="AF801" s="334">
        <f t="shared" si="255"/>
        <v>168986.04545454544</v>
      </c>
      <c r="AG801" s="112">
        <f t="shared" si="256"/>
        <v>26554950</v>
      </c>
      <c r="AH801" s="74">
        <f t="shared" si="257"/>
        <v>0</v>
      </c>
      <c r="AI801" s="74">
        <f t="shared" si="258"/>
        <v>20278325.454545453</v>
      </c>
      <c r="AJ801" s="74">
        <f t="shared" si="259"/>
        <v>0</v>
      </c>
      <c r="AK801" s="74">
        <f t="shared" si="260"/>
        <v>4500000</v>
      </c>
      <c r="AL801" s="74">
        <f t="shared" si="261"/>
        <v>6000000</v>
      </c>
      <c r="AM801" s="74">
        <f t="shared" si="262"/>
        <v>4647116.25</v>
      </c>
      <c r="AN801" s="74">
        <f t="shared" si="263"/>
        <v>4956360.7131818179</v>
      </c>
      <c r="AO801" s="74">
        <f t="shared" si="264"/>
        <v>0</v>
      </c>
      <c r="AP801" s="74">
        <f t="shared" si="265"/>
        <v>5000000</v>
      </c>
      <c r="AQ801" s="74">
        <v>0</v>
      </c>
      <c r="AR801" s="74">
        <v>0</v>
      </c>
      <c r="AS801" s="74">
        <v>0</v>
      </c>
      <c r="AT801" s="79">
        <v>0</v>
      </c>
      <c r="AU801" s="81">
        <f t="shared" si="266"/>
        <v>71936752.417727262</v>
      </c>
      <c r="AV801" s="112">
        <f t="shared" si="267"/>
        <v>51401179.748486355</v>
      </c>
      <c r="AW801" s="74">
        <f t="shared" si="273"/>
        <v>71936752.417727262</v>
      </c>
      <c r="AX801" s="74">
        <f t="shared" si="268"/>
        <v>5035572.6692409087</v>
      </c>
      <c r="AY801" s="75">
        <f t="shared" si="269"/>
        <v>1140117.9748486355</v>
      </c>
      <c r="AZ801" s="74">
        <v>0</v>
      </c>
      <c r="BA801" s="74">
        <v>0</v>
      </c>
      <c r="BB801" s="74">
        <v>0</v>
      </c>
      <c r="BC801" s="79">
        <v>0</v>
      </c>
      <c r="BD801" s="79">
        <v>0</v>
      </c>
      <c r="BE801" s="79">
        <v>0</v>
      </c>
      <c r="BF801" s="77">
        <v>0</v>
      </c>
      <c r="BG801" s="344">
        <f t="shared" si="270"/>
        <v>6175690.6440895442</v>
      </c>
      <c r="BH801" s="187">
        <f t="shared" si="271"/>
        <v>65761061</v>
      </c>
      <c r="BI801" s="278" t="s">
        <v>3193</v>
      </c>
      <c r="BJ801" s="50">
        <v>13337</v>
      </c>
      <c r="BK801" s="50" t="s">
        <v>4128</v>
      </c>
      <c r="BL801" s="50"/>
      <c r="BM801" s="50">
        <f t="shared" si="272"/>
        <v>-13337</v>
      </c>
    </row>
    <row r="802" spans="1:65" s="196" customFormat="1" ht="24" customHeight="1" x14ac:dyDescent="0.2">
      <c r="A802" s="181">
        <f t="shared" si="253"/>
        <v>2655495</v>
      </c>
      <c r="B802" s="296">
        <v>796</v>
      </c>
      <c r="C802" s="270">
        <v>226</v>
      </c>
      <c r="D802" s="271">
        <v>14022</v>
      </c>
      <c r="E802" s="280" t="s">
        <v>410</v>
      </c>
      <c r="F802" s="281" t="s">
        <v>3198</v>
      </c>
      <c r="G802" s="285" t="s">
        <v>137</v>
      </c>
      <c r="H802" s="272" t="s">
        <v>983</v>
      </c>
      <c r="I802" s="288" t="s">
        <v>3223</v>
      </c>
      <c r="J802" s="289" t="s">
        <v>3222</v>
      </c>
      <c r="K802" s="289" t="s">
        <v>3221</v>
      </c>
      <c r="L802" s="272" t="s">
        <v>3311</v>
      </c>
      <c r="M802" s="290" t="s">
        <v>137</v>
      </c>
      <c r="N802" s="245" t="s">
        <v>2410</v>
      </c>
      <c r="O802" s="273"/>
      <c r="P802" s="240"/>
      <c r="Q802" s="282">
        <v>30</v>
      </c>
      <c r="R802" s="245">
        <v>120</v>
      </c>
      <c r="S802" s="245">
        <v>110</v>
      </c>
      <c r="T802" s="245">
        <v>29.33</v>
      </c>
      <c r="U802" s="89">
        <v>0</v>
      </c>
      <c r="V802" s="283">
        <v>15</v>
      </c>
      <c r="W802" s="100">
        <v>0</v>
      </c>
      <c r="X802" s="297">
        <v>0</v>
      </c>
      <c r="Y802" s="287">
        <v>0</v>
      </c>
      <c r="Z802" s="288">
        <v>0</v>
      </c>
      <c r="AA802" s="315">
        <v>885165</v>
      </c>
      <c r="AB802" s="316">
        <v>0</v>
      </c>
      <c r="AC802" s="316">
        <f t="shared" si="254"/>
        <v>885165</v>
      </c>
      <c r="AD802" s="74">
        <v>4500000</v>
      </c>
      <c r="AE802" s="74">
        <v>6000000</v>
      </c>
      <c r="AF802" s="334">
        <f t="shared" si="255"/>
        <v>168986.04545454544</v>
      </c>
      <c r="AG802" s="112">
        <f t="shared" si="256"/>
        <v>26554950</v>
      </c>
      <c r="AH802" s="74">
        <f t="shared" si="257"/>
        <v>0</v>
      </c>
      <c r="AI802" s="74">
        <f t="shared" si="258"/>
        <v>20278325.454545453</v>
      </c>
      <c r="AJ802" s="74">
        <f t="shared" si="259"/>
        <v>0</v>
      </c>
      <c r="AK802" s="74">
        <f t="shared" si="260"/>
        <v>4500000</v>
      </c>
      <c r="AL802" s="74">
        <f t="shared" si="261"/>
        <v>6000000</v>
      </c>
      <c r="AM802" s="74">
        <f t="shared" si="262"/>
        <v>4647116.25</v>
      </c>
      <c r="AN802" s="74">
        <f t="shared" si="263"/>
        <v>4956360.7131818179</v>
      </c>
      <c r="AO802" s="74">
        <f t="shared" si="264"/>
        <v>0</v>
      </c>
      <c r="AP802" s="74">
        <f t="shared" si="265"/>
        <v>3000000</v>
      </c>
      <c r="AQ802" s="74">
        <v>0</v>
      </c>
      <c r="AR802" s="74">
        <v>0</v>
      </c>
      <c r="AS802" s="74">
        <v>0</v>
      </c>
      <c r="AT802" s="79">
        <v>0</v>
      </c>
      <c r="AU802" s="81">
        <f t="shared" si="266"/>
        <v>69936752.417727262</v>
      </c>
      <c r="AV802" s="112">
        <f t="shared" si="267"/>
        <v>51541179.748486355</v>
      </c>
      <c r="AW802" s="74">
        <f t="shared" si="273"/>
        <v>69936752.417727262</v>
      </c>
      <c r="AX802" s="74">
        <f t="shared" si="268"/>
        <v>4895572.6692409087</v>
      </c>
      <c r="AY802" s="75">
        <f t="shared" si="269"/>
        <v>1154117.9748486355</v>
      </c>
      <c r="AZ802" s="74">
        <v>0</v>
      </c>
      <c r="BA802" s="74">
        <v>0</v>
      </c>
      <c r="BB802" s="74">
        <v>0</v>
      </c>
      <c r="BC802" s="79">
        <v>0</v>
      </c>
      <c r="BD802" s="79">
        <v>0</v>
      </c>
      <c r="BE802" s="79">
        <v>0</v>
      </c>
      <c r="BF802" s="77">
        <v>0</v>
      </c>
      <c r="BG802" s="344">
        <f t="shared" si="270"/>
        <v>6049690.6440895442</v>
      </c>
      <c r="BH802" s="187">
        <f t="shared" si="271"/>
        <v>63887061</v>
      </c>
      <c r="BI802" s="278" t="s">
        <v>3186</v>
      </c>
      <c r="BJ802" s="200"/>
      <c r="BK802" s="201"/>
    </row>
    <row r="803" spans="1:65" s="196" customFormat="1" ht="24" customHeight="1" x14ac:dyDescent="0.2">
      <c r="A803" s="181">
        <f t="shared" si="253"/>
        <v>2655495</v>
      </c>
      <c r="B803" s="296">
        <v>797</v>
      </c>
      <c r="C803" s="270">
        <v>227</v>
      </c>
      <c r="D803" s="271">
        <v>14022</v>
      </c>
      <c r="E803" s="280" t="s">
        <v>410</v>
      </c>
      <c r="F803" s="281" t="s">
        <v>3198</v>
      </c>
      <c r="G803" s="285" t="s">
        <v>137</v>
      </c>
      <c r="H803" s="272" t="s">
        <v>983</v>
      </c>
      <c r="I803" s="288" t="s">
        <v>3223</v>
      </c>
      <c r="J803" s="289" t="s">
        <v>3222</v>
      </c>
      <c r="K803" s="289" t="s">
        <v>3221</v>
      </c>
      <c r="L803" s="272" t="s">
        <v>3311</v>
      </c>
      <c r="M803" s="290" t="s">
        <v>137</v>
      </c>
      <c r="N803" s="245" t="s">
        <v>2410</v>
      </c>
      <c r="O803" s="273"/>
      <c r="P803" s="240"/>
      <c r="Q803" s="282">
        <v>3</v>
      </c>
      <c r="R803" s="319">
        <v>12</v>
      </c>
      <c r="S803" s="320">
        <v>11</v>
      </c>
      <c r="T803" s="320">
        <v>2.93</v>
      </c>
      <c r="U803" s="89">
        <v>0</v>
      </c>
      <c r="V803" s="283">
        <v>0</v>
      </c>
      <c r="W803" s="100">
        <v>0</v>
      </c>
      <c r="X803" s="297">
        <v>0</v>
      </c>
      <c r="Y803" s="287">
        <v>0</v>
      </c>
      <c r="Z803" s="288">
        <v>0</v>
      </c>
      <c r="AA803" s="315">
        <v>885165</v>
      </c>
      <c r="AB803" s="316">
        <v>0</v>
      </c>
      <c r="AC803" s="316">
        <f t="shared" si="254"/>
        <v>885165</v>
      </c>
      <c r="AD803" s="74">
        <v>4500000</v>
      </c>
      <c r="AE803" s="74">
        <v>6000000</v>
      </c>
      <c r="AF803" s="334">
        <f t="shared" si="255"/>
        <v>168986.04545454544</v>
      </c>
      <c r="AG803" s="112">
        <f t="shared" si="256"/>
        <v>2655495</v>
      </c>
      <c r="AH803" s="74">
        <f t="shared" si="257"/>
        <v>0</v>
      </c>
      <c r="AI803" s="74">
        <f t="shared" si="258"/>
        <v>2027832.5454545454</v>
      </c>
      <c r="AJ803" s="74">
        <f t="shared" si="259"/>
        <v>0</v>
      </c>
      <c r="AK803" s="74">
        <f t="shared" si="260"/>
        <v>450000</v>
      </c>
      <c r="AL803" s="74">
        <f t="shared" si="261"/>
        <v>600000</v>
      </c>
      <c r="AM803" s="74">
        <f t="shared" si="262"/>
        <v>464711.62499999994</v>
      </c>
      <c r="AN803" s="74">
        <f t="shared" si="263"/>
        <v>495129.11318181816</v>
      </c>
      <c r="AO803" s="74">
        <f t="shared" si="264"/>
        <v>0</v>
      </c>
      <c r="AP803" s="74">
        <f t="shared" si="265"/>
        <v>0</v>
      </c>
      <c r="AQ803" s="74">
        <v>0</v>
      </c>
      <c r="AR803" s="74">
        <v>0</v>
      </c>
      <c r="AS803" s="74">
        <v>0</v>
      </c>
      <c r="AT803" s="79">
        <v>0</v>
      </c>
      <c r="AU803" s="81">
        <f t="shared" si="266"/>
        <v>6693168.2836363632</v>
      </c>
      <c r="AV803" s="112">
        <f t="shared" si="267"/>
        <v>5174646.5037818179</v>
      </c>
      <c r="AW803" s="74">
        <f t="shared" si="273"/>
        <v>6693168.2836363632</v>
      </c>
      <c r="AX803" s="74">
        <f t="shared" si="268"/>
        <v>468521.77985454549</v>
      </c>
      <c r="AY803" s="75">
        <f t="shared" si="269"/>
        <v>0</v>
      </c>
      <c r="AZ803" s="74">
        <v>0</v>
      </c>
      <c r="BA803" s="74">
        <v>0</v>
      </c>
      <c r="BB803" s="74">
        <v>0</v>
      </c>
      <c r="BC803" s="79">
        <v>0</v>
      </c>
      <c r="BD803" s="79">
        <v>0</v>
      </c>
      <c r="BE803" s="79">
        <v>0</v>
      </c>
      <c r="BF803" s="77">
        <v>0</v>
      </c>
      <c r="BG803" s="344">
        <f t="shared" si="270"/>
        <v>468521.77985454549</v>
      </c>
      <c r="BH803" s="187">
        <f t="shared" si="271"/>
        <v>6224646</v>
      </c>
      <c r="BI803" s="278" t="s">
        <v>3187</v>
      </c>
      <c r="BJ803" s="200"/>
      <c r="BK803" s="201"/>
    </row>
    <row r="804" spans="1:65" s="196" customFormat="1" ht="24" customHeight="1" x14ac:dyDescent="0.2">
      <c r="A804" s="181">
        <f t="shared" si="253"/>
        <v>2655495</v>
      </c>
      <c r="B804" s="296">
        <v>798</v>
      </c>
      <c r="C804" s="270">
        <v>233</v>
      </c>
      <c r="D804" s="472">
        <v>14029</v>
      </c>
      <c r="E804" s="280" t="s">
        <v>3199</v>
      </c>
      <c r="F804" s="281" t="s">
        <v>3200</v>
      </c>
      <c r="G804" s="285" t="s">
        <v>137</v>
      </c>
      <c r="H804" s="272" t="s">
        <v>303</v>
      </c>
      <c r="I804" s="288" t="s">
        <v>3286</v>
      </c>
      <c r="J804" s="289" t="s">
        <v>3287</v>
      </c>
      <c r="K804" s="289" t="s">
        <v>3288</v>
      </c>
      <c r="L804" s="272" t="s">
        <v>303</v>
      </c>
      <c r="M804" s="290" t="s">
        <v>137</v>
      </c>
      <c r="N804" s="239"/>
      <c r="O804" s="245" t="s">
        <v>2410</v>
      </c>
      <c r="P804" s="240"/>
      <c r="Q804" s="282">
        <v>30</v>
      </c>
      <c r="R804" s="245">
        <v>90</v>
      </c>
      <c r="S804" s="245">
        <v>0</v>
      </c>
      <c r="T804" s="245">
        <v>0</v>
      </c>
      <c r="U804" s="89">
        <v>0</v>
      </c>
      <c r="V804" s="283">
        <v>24</v>
      </c>
      <c r="W804" s="100">
        <v>0</v>
      </c>
      <c r="X804" s="297">
        <v>0</v>
      </c>
      <c r="Y804" s="100">
        <v>0</v>
      </c>
      <c r="Z804" s="66">
        <v>0</v>
      </c>
      <c r="AA804" s="315">
        <v>885165</v>
      </c>
      <c r="AB804" s="316">
        <v>0</v>
      </c>
      <c r="AC804" s="316">
        <f t="shared" si="254"/>
        <v>885165</v>
      </c>
      <c r="AD804" s="74">
        <v>4500000</v>
      </c>
      <c r="AE804" s="74">
        <v>6000000</v>
      </c>
      <c r="AF804" s="334">
        <f t="shared" si="255"/>
        <v>168986.04545454544</v>
      </c>
      <c r="AG804" s="112">
        <f t="shared" si="256"/>
        <v>26554950</v>
      </c>
      <c r="AH804" s="74">
        <f t="shared" si="257"/>
        <v>0</v>
      </c>
      <c r="AI804" s="74">
        <f t="shared" si="258"/>
        <v>15208744.09090909</v>
      </c>
      <c r="AJ804" s="74">
        <f t="shared" si="259"/>
        <v>0</v>
      </c>
      <c r="AK804" s="74">
        <f t="shared" si="260"/>
        <v>4500000</v>
      </c>
      <c r="AL804" s="74">
        <f t="shared" si="261"/>
        <v>6000000</v>
      </c>
      <c r="AM804" s="74">
        <f t="shared" si="262"/>
        <v>0</v>
      </c>
      <c r="AN804" s="74">
        <f t="shared" si="263"/>
        <v>0</v>
      </c>
      <c r="AO804" s="74">
        <f t="shared" si="264"/>
        <v>0</v>
      </c>
      <c r="AP804" s="74">
        <f t="shared" si="265"/>
        <v>4800000</v>
      </c>
      <c r="AQ804" s="74">
        <v>0</v>
      </c>
      <c r="AR804" s="74">
        <v>0</v>
      </c>
      <c r="AS804" s="74">
        <v>0</v>
      </c>
      <c r="AT804" s="79">
        <v>0</v>
      </c>
      <c r="AU804" s="81">
        <f t="shared" si="266"/>
        <v>57063694.090909094</v>
      </c>
      <c r="AV804" s="112">
        <f t="shared" si="267"/>
        <v>37769235.504545458</v>
      </c>
      <c r="AW804" s="74">
        <f t="shared" si="273"/>
        <v>57063694.090909094</v>
      </c>
      <c r="AX804" s="74">
        <f t="shared" si="268"/>
        <v>3994458.5863636369</v>
      </c>
      <c r="AY804" s="75">
        <f t="shared" si="269"/>
        <v>0</v>
      </c>
      <c r="AZ804" s="74">
        <v>0</v>
      </c>
      <c r="BA804" s="74">
        <v>0</v>
      </c>
      <c r="BB804" s="74">
        <v>0</v>
      </c>
      <c r="BC804" s="79">
        <v>0</v>
      </c>
      <c r="BD804" s="79">
        <v>0</v>
      </c>
      <c r="BE804" s="79">
        <v>0</v>
      </c>
      <c r="BF804" s="77">
        <v>0</v>
      </c>
      <c r="BG804" s="344">
        <f t="shared" si="270"/>
        <v>3994458.5863636369</v>
      </c>
      <c r="BH804" s="187">
        <f t="shared" si="271"/>
        <v>53069235</v>
      </c>
      <c r="BI804" s="278" t="s">
        <v>3176</v>
      </c>
      <c r="BJ804" s="200"/>
      <c r="BK804" s="201"/>
    </row>
    <row r="805" spans="1:65" s="196" customFormat="1" ht="24" customHeight="1" x14ac:dyDescent="0.2">
      <c r="A805" s="181">
        <f t="shared" si="253"/>
        <v>2655495</v>
      </c>
      <c r="B805" s="296">
        <v>799</v>
      </c>
      <c r="C805" s="270">
        <v>234</v>
      </c>
      <c r="D805" s="472">
        <v>14029</v>
      </c>
      <c r="E805" s="280" t="s">
        <v>3199</v>
      </c>
      <c r="F805" s="281" t="s">
        <v>3200</v>
      </c>
      <c r="G805" s="285" t="s">
        <v>137</v>
      </c>
      <c r="H805" s="272" t="s">
        <v>303</v>
      </c>
      <c r="I805" s="288" t="s">
        <v>3286</v>
      </c>
      <c r="J805" s="289" t="s">
        <v>3287</v>
      </c>
      <c r="K805" s="289" t="s">
        <v>3288</v>
      </c>
      <c r="L805" s="272" t="s">
        <v>303</v>
      </c>
      <c r="M805" s="290" t="s">
        <v>137</v>
      </c>
      <c r="N805" s="239"/>
      <c r="O805" s="245" t="s">
        <v>2410</v>
      </c>
      <c r="P805" s="240"/>
      <c r="Q805" s="282">
        <v>14</v>
      </c>
      <c r="R805" s="319">
        <v>42</v>
      </c>
      <c r="S805" s="320">
        <v>0</v>
      </c>
      <c r="T805" s="320">
        <v>0</v>
      </c>
      <c r="U805" s="89">
        <v>0</v>
      </c>
      <c r="V805" s="283">
        <v>0</v>
      </c>
      <c r="W805" s="100">
        <v>0</v>
      </c>
      <c r="X805" s="297">
        <v>0</v>
      </c>
      <c r="Y805" s="100">
        <v>0</v>
      </c>
      <c r="Z805" s="66">
        <v>0</v>
      </c>
      <c r="AA805" s="315">
        <v>885165</v>
      </c>
      <c r="AB805" s="316">
        <v>0</v>
      </c>
      <c r="AC805" s="316">
        <f t="shared" si="254"/>
        <v>885165</v>
      </c>
      <c r="AD805" s="74">
        <v>4500000</v>
      </c>
      <c r="AE805" s="74">
        <v>6000000</v>
      </c>
      <c r="AF805" s="334">
        <f t="shared" si="255"/>
        <v>168986.04545454544</v>
      </c>
      <c r="AG805" s="112">
        <f t="shared" si="256"/>
        <v>12392310</v>
      </c>
      <c r="AH805" s="74">
        <f t="shared" si="257"/>
        <v>0</v>
      </c>
      <c r="AI805" s="74">
        <f t="shared" si="258"/>
        <v>7097413.9090909082</v>
      </c>
      <c r="AJ805" s="74">
        <f t="shared" si="259"/>
        <v>0</v>
      </c>
      <c r="AK805" s="74">
        <f t="shared" si="260"/>
        <v>2100000</v>
      </c>
      <c r="AL805" s="74">
        <f t="shared" si="261"/>
        <v>2800000</v>
      </c>
      <c r="AM805" s="74">
        <f t="shared" si="262"/>
        <v>0</v>
      </c>
      <c r="AN805" s="74">
        <f t="shared" si="263"/>
        <v>0</v>
      </c>
      <c r="AO805" s="74">
        <f t="shared" si="264"/>
        <v>0</v>
      </c>
      <c r="AP805" s="74">
        <f t="shared" si="265"/>
        <v>0</v>
      </c>
      <c r="AQ805" s="74">
        <v>0</v>
      </c>
      <c r="AR805" s="74">
        <v>0</v>
      </c>
      <c r="AS805" s="74">
        <v>0</v>
      </c>
      <c r="AT805" s="79">
        <v>0</v>
      </c>
      <c r="AU805" s="81">
        <f t="shared" si="266"/>
        <v>24389723.909090906</v>
      </c>
      <c r="AV805" s="112">
        <f t="shared" si="267"/>
        <v>17782443.235454544</v>
      </c>
      <c r="AW805" s="74">
        <f t="shared" si="273"/>
        <v>24389723.909090906</v>
      </c>
      <c r="AX805" s="74">
        <f t="shared" si="268"/>
        <v>1707280.6736363636</v>
      </c>
      <c r="AY805" s="75">
        <f t="shared" si="269"/>
        <v>0</v>
      </c>
      <c r="AZ805" s="74">
        <v>0</v>
      </c>
      <c r="BA805" s="74">
        <v>0</v>
      </c>
      <c r="BB805" s="74">
        <v>0</v>
      </c>
      <c r="BC805" s="79">
        <v>0</v>
      </c>
      <c r="BD805" s="79">
        <v>0</v>
      </c>
      <c r="BE805" s="79">
        <v>0</v>
      </c>
      <c r="BF805" s="77">
        <v>0</v>
      </c>
      <c r="BG805" s="344">
        <f t="shared" si="270"/>
        <v>1707280.6736363636</v>
      </c>
      <c r="BH805" s="187">
        <f t="shared" si="271"/>
        <v>22682443</v>
      </c>
      <c r="BI805" s="278" t="s">
        <v>3177</v>
      </c>
      <c r="BJ805" s="200"/>
      <c r="BK805" s="201"/>
    </row>
    <row r="806" spans="1:65" s="196" customFormat="1" ht="24" customHeight="1" x14ac:dyDescent="0.2">
      <c r="A806" s="181">
        <f t="shared" si="253"/>
        <v>2655495</v>
      </c>
      <c r="B806" s="296">
        <v>800</v>
      </c>
      <c r="C806" s="270">
        <v>229</v>
      </c>
      <c r="D806" s="271">
        <v>14027</v>
      </c>
      <c r="E806" s="280" t="s">
        <v>1414</v>
      </c>
      <c r="F806" s="281" t="s">
        <v>1708</v>
      </c>
      <c r="G806" s="285" t="s">
        <v>137</v>
      </c>
      <c r="H806" s="272" t="s">
        <v>1961</v>
      </c>
      <c r="I806" s="288" t="s">
        <v>3257</v>
      </c>
      <c r="J806" s="66">
        <v>2249210543</v>
      </c>
      <c r="K806" s="289" t="s">
        <v>3256</v>
      </c>
      <c r="L806" s="272" t="s">
        <v>1961</v>
      </c>
      <c r="M806" s="290" t="s">
        <v>137</v>
      </c>
      <c r="N806" s="245" t="s">
        <v>2410</v>
      </c>
      <c r="O806" s="273"/>
      <c r="P806" s="240"/>
      <c r="Q806" s="282">
        <v>30</v>
      </c>
      <c r="R806" s="245">
        <v>120</v>
      </c>
      <c r="S806" s="245">
        <v>110</v>
      </c>
      <c r="T806" s="245">
        <v>29.33</v>
      </c>
      <c r="U806" s="89">
        <v>0</v>
      </c>
      <c r="V806" s="283">
        <v>15</v>
      </c>
      <c r="W806" s="100">
        <v>0</v>
      </c>
      <c r="X806" s="297">
        <v>0</v>
      </c>
      <c r="Y806" s="100">
        <v>2</v>
      </c>
      <c r="Z806" s="66">
        <v>2</v>
      </c>
      <c r="AA806" s="315">
        <v>885165</v>
      </c>
      <c r="AB806" s="316">
        <v>0</v>
      </c>
      <c r="AC806" s="316">
        <f t="shared" si="254"/>
        <v>885165</v>
      </c>
      <c r="AD806" s="74">
        <v>4500000</v>
      </c>
      <c r="AE806" s="74">
        <v>6000000</v>
      </c>
      <c r="AF806" s="334">
        <f t="shared" si="255"/>
        <v>168986.04545454544</v>
      </c>
      <c r="AG806" s="112">
        <f t="shared" si="256"/>
        <v>26554950</v>
      </c>
      <c r="AH806" s="74">
        <f t="shared" si="257"/>
        <v>0</v>
      </c>
      <c r="AI806" s="74">
        <f t="shared" si="258"/>
        <v>20278325.454545453</v>
      </c>
      <c r="AJ806" s="74">
        <f t="shared" si="259"/>
        <v>5310990</v>
      </c>
      <c r="AK806" s="74">
        <f t="shared" si="260"/>
        <v>4500000</v>
      </c>
      <c r="AL806" s="74">
        <f t="shared" si="261"/>
        <v>6000000</v>
      </c>
      <c r="AM806" s="74">
        <f t="shared" si="262"/>
        <v>4647116.25</v>
      </c>
      <c r="AN806" s="74">
        <f t="shared" si="263"/>
        <v>4956360.7131818179</v>
      </c>
      <c r="AO806" s="74">
        <f t="shared" si="264"/>
        <v>0</v>
      </c>
      <c r="AP806" s="74">
        <f t="shared" si="265"/>
        <v>3000000</v>
      </c>
      <c r="AQ806" s="74">
        <v>0</v>
      </c>
      <c r="AR806" s="74">
        <v>0</v>
      </c>
      <c r="AS806" s="74">
        <v>0</v>
      </c>
      <c r="AT806" s="79">
        <v>0</v>
      </c>
      <c r="AU806" s="81">
        <f t="shared" si="266"/>
        <v>75247742.417727277</v>
      </c>
      <c r="AV806" s="112">
        <f t="shared" si="267"/>
        <v>51541179.74848637</v>
      </c>
      <c r="AW806" s="74">
        <f t="shared" si="273"/>
        <v>69936752.417727262</v>
      </c>
      <c r="AX806" s="74">
        <f t="shared" si="268"/>
        <v>4895572.6692409087</v>
      </c>
      <c r="AY806" s="75">
        <f t="shared" si="269"/>
        <v>1154117.9748486371</v>
      </c>
      <c r="AZ806" s="74">
        <v>0</v>
      </c>
      <c r="BA806" s="74">
        <v>0</v>
      </c>
      <c r="BB806" s="74">
        <v>0</v>
      </c>
      <c r="BC806" s="79">
        <v>0</v>
      </c>
      <c r="BD806" s="79">
        <v>0</v>
      </c>
      <c r="BE806" s="79">
        <v>0</v>
      </c>
      <c r="BF806" s="77">
        <v>0</v>
      </c>
      <c r="BG806" s="344">
        <f t="shared" si="270"/>
        <v>6049690.6440895461</v>
      </c>
      <c r="BH806" s="187">
        <f t="shared" si="271"/>
        <v>69198051</v>
      </c>
      <c r="BI806" s="278" t="s">
        <v>3202</v>
      </c>
      <c r="BJ806" s="200"/>
      <c r="BK806" s="201"/>
    </row>
    <row r="807" spans="1:65" s="196" customFormat="1" ht="24" customHeight="1" x14ac:dyDescent="0.2">
      <c r="A807" s="181">
        <f t="shared" si="253"/>
        <v>2655495</v>
      </c>
      <c r="B807" s="296">
        <v>801</v>
      </c>
      <c r="C807" s="270">
        <v>230</v>
      </c>
      <c r="D807" s="271">
        <v>14027</v>
      </c>
      <c r="E807" s="280" t="s">
        <v>1414</v>
      </c>
      <c r="F807" s="281" t="s">
        <v>1708</v>
      </c>
      <c r="G807" s="285" t="s">
        <v>137</v>
      </c>
      <c r="H807" s="272" t="s">
        <v>1961</v>
      </c>
      <c r="I807" s="288" t="s">
        <v>3257</v>
      </c>
      <c r="J807" s="66">
        <v>2249210543</v>
      </c>
      <c r="K807" s="289" t="s">
        <v>3256</v>
      </c>
      <c r="L807" s="272" t="s">
        <v>1961</v>
      </c>
      <c r="M807" s="290" t="s">
        <v>137</v>
      </c>
      <c r="N807" s="245" t="s">
        <v>2410</v>
      </c>
      <c r="O807" s="273"/>
      <c r="P807" s="240"/>
      <c r="Q807" s="282">
        <v>30</v>
      </c>
      <c r="R807" s="245">
        <v>120</v>
      </c>
      <c r="S807" s="245">
        <v>110</v>
      </c>
      <c r="T807" s="245">
        <v>29.33</v>
      </c>
      <c r="U807" s="89">
        <v>0</v>
      </c>
      <c r="V807" s="283">
        <v>0</v>
      </c>
      <c r="W807" s="100">
        <v>0</v>
      </c>
      <c r="X807" s="297">
        <v>0</v>
      </c>
      <c r="Y807" s="100">
        <v>2</v>
      </c>
      <c r="Z807" s="66">
        <v>2</v>
      </c>
      <c r="AA807" s="315">
        <v>885165</v>
      </c>
      <c r="AB807" s="316">
        <v>0</v>
      </c>
      <c r="AC807" s="316">
        <f t="shared" si="254"/>
        <v>885165</v>
      </c>
      <c r="AD807" s="74">
        <v>4500000</v>
      </c>
      <c r="AE807" s="74">
        <v>6000000</v>
      </c>
      <c r="AF807" s="334">
        <f t="shared" si="255"/>
        <v>168986.04545454544</v>
      </c>
      <c r="AG807" s="112">
        <f t="shared" si="256"/>
        <v>26554950</v>
      </c>
      <c r="AH807" s="74">
        <f t="shared" si="257"/>
        <v>0</v>
      </c>
      <c r="AI807" s="74">
        <f t="shared" si="258"/>
        <v>20278325.454545453</v>
      </c>
      <c r="AJ807" s="74">
        <f t="shared" si="259"/>
        <v>5310990</v>
      </c>
      <c r="AK807" s="74">
        <f t="shared" si="260"/>
        <v>4500000</v>
      </c>
      <c r="AL807" s="74">
        <f t="shared" si="261"/>
        <v>6000000</v>
      </c>
      <c r="AM807" s="74">
        <f t="shared" si="262"/>
        <v>4647116.25</v>
      </c>
      <c r="AN807" s="74">
        <f t="shared" si="263"/>
        <v>4956360.7131818179</v>
      </c>
      <c r="AO807" s="74">
        <f t="shared" si="264"/>
        <v>0</v>
      </c>
      <c r="AP807" s="74">
        <f t="shared" si="265"/>
        <v>0</v>
      </c>
      <c r="AQ807" s="74">
        <v>0</v>
      </c>
      <c r="AR807" s="74">
        <v>0</v>
      </c>
      <c r="AS807" s="74">
        <v>0</v>
      </c>
      <c r="AT807" s="79">
        <v>0</v>
      </c>
      <c r="AU807" s="81">
        <f t="shared" si="266"/>
        <v>72247742.417727277</v>
      </c>
      <c r="AV807" s="112">
        <f t="shared" si="267"/>
        <v>51751179.74848637</v>
      </c>
      <c r="AW807" s="74">
        <f t="shared" si="273"/>
        <v>66936752.417727269</v>
      </c>
      <c r="AX807" s="74">
        <f t="shared" si="268"/>
        <v>4685572.6692409096</v>
      </c>
      <c r="AY807" s="75">
        <f t="shared" si="269"/>
        <v>1175117.9748486371</v>
      </c>
      <c r="AZ807" s="74">
        <v>0</v>
      </c>
      <c r="BA807" s="74">
        <v>0</v>
      </c>
      <c r="BB807" s="74">
        <v>0</v>
      </c>
      <c r="BC807" s="79">
        <v>0</v>
      </c>
      <c r="BD807" s="79">
        <v>0</v>
      </c>
      <c r="BE807" s="79">
        <v>0</v>
      </c>
      <c r="BF807" s="77">
        <v>0</v>
      </c>
      <c r="BG807" s="344">
        <f t="shared" si="270"/>
        <v>5860690.644089547</v>
      </c>
      <c r="BH807" s="187">
        <f t="shared" si="271"/>
        <v>66387051</v>
      </c>
      <c r="BI807" s="278" t="s">
        <v>3203</v>
      </c>
      <c r="BJ807" s="200"/>
      <c r="BK807" s="201"/>
    </row>
    <row r="808" spans="1:65" s="196" customFormat="1" ht="24" customHeight="1" x14ac:dyDescent="0.2">
      <c r="A808" s="181">
        <f t="shared" si="253"/>
        <v>2655495</v>
      </c>
      <c r="B808" s="296">
        <v>802</v>
      </c>
      <c r="C808" s="270">
        <v>314</v>
      </c>
      <c r="D808" s="271">
        <v>14021</v>
      </c>
      <c r="E808" s="280" t="s">
        <v>3204</v>
      </c>
      <c r="F808" s="281" t="s">
        <v>3205</v>
      </c>
      <c r="G808" s="285" t="s">
        <v>137</v>
      </c>
      <c r="H808" s="272" t="s">
        <v>353</v>
      </c>
      <c r="I808" s="288" t="s">
        <v>3241</v>
      </c>
      <c r="J808" s="289" t="s">
        <v>3243</v>
      </c>
      <c r="K808" s="289" t="s">
        <v>3242</v>
      </c>
      <c r="L808" s="272" t="s">
        <v>353</v>
      </c>
      <c r="M808" s="290" t="s">
        <v>137</v>
      </c>
      <c r="N808" s="174"/>
      <c r="O808" s="273"/>
      <c r="P808" s="245" t="s">
        <v>2410</v>
      </c>
      <c r="Q808" s="282">
        <v>30</v>
      </c>
      <c r="R808" s="245">
        <v>120</v>
      </c>
      <c r="S808" s="245">
        <v>220</v>
      </c>
      <c r="T808" s="245">
        <v>29.33</v>
      </c>
      <c r="U808" s="89">
        <v>0</v>
      </c>
      <c r="V808" s="283">
        <v>15</v>
      </c>
      <c r="W808" s="100">
        <v>0</v>
      </c>
      <c r="X808" s="297">
        <v>0</v>
      </c>
      <c r="Y808" s="287">
        <v>2</v>
      </c>
      <c r="Z808" s="288">
        <v>2</v>
      </c>
      <c r="AA808" s="315">
        <v>885165</v>
      </c>
      <c r="AB808" s="316">
        <v>0</v>
      </c>
      <c r="AC808" s="316">
        <f t="shared" si="254"/>
        <v>885165</v>
      </c>
      <c r="AD808" s="74">
        <v>4500000</v>
      </c>
      <c r="AE808" s="74">
        <v>6000000</v>
      </c>
      <c r="AF808" s="334">
        <f t="shared" si="255"/>
        <v>168986.04545454544</v>
      </c>
      <c r="AG808" s="112">
        <f t="shared" si="256"/>
        <v>26554950</v>
      </c>
      <c r="AH808" s="74">
        <f t="shared" si="257"/>
        <v>0</v>
      </c>
      <c r="AI808" s="74">
        <f t="shared" si="258"/>
        <v>20278325.454545453</v>
      </c>
      <c r="AJ808" s="74">
        <f t="shared" si="259"/>
        <v>5310990</v>
      </c>
      <c r="AK808" s="74">
        <f t="shared" si="260"/>
        <v>4500000</v>
      </c>
      <c r="AL808" s="74">
        <f t="shared" si="261"/>
        <v>6000000</v>
      </c>
      <c r="AM808" s="74">
        <f t="shared" si="262"/>
        <v>9294232.5</v>
      </c>
      <c r="AN808" s="74">
        <f t="shared" si="263"/>
        <v>4956360.7131818179</v>
      </c>
      <c r="AO808" s="74">
        <f t="shared" si="264"/>
        <v>0</v>
      </c>
      <c r="AP808" s="74">
        <f t="shared" si="265"/>
        <v>3000000</v>
      </c>
      <c r="AQ808" s="74">
        <v>0</v>
      </c>
      <c r="AR808" s="74">
        <v>0</v>
      </c>
      <c r="AS808" s="74">
        <v>0</v>
      </c>
      <c r="AT808" s="79">
        <v>0</v>
      </c>
      <c r="AU808" s="81">
        <f t="shared" si="266"/>
        <v>79894858.667727277</v>
      </c>
      <c r="AV808" s="112">
        <f t="shared" si="267"/>
        <v>55862997.860986367</v>
      </c>
      <c r="AW808" s="74">
        <f t="shared" si="273"/>
        <v>74583868.667727262</v>
      </c>
      <c r="AX808" s="74">
        <f t="shared" si="268"/>
        <v>5220870.8067409089</v>
      </c>
      <c r="AY808" s="75">
        <f t="shared" si="269"/>
        <v>1586299.7860986367</v>
      </c>
      <c r="AZ808" s="74">
        <v>0</v>
      </c>
      <c r="BA808" s="74">
        <v>0</v>
      </c>
      <c r="BB808" s="74">
        <v>0</v>
      </c>
      <c r="BC808" s="79">
        <v>0</v>
      </c>
      <c r="BD808" s="79">
        <v>0</v>
      </c>
      <c r="BE808" s="79">
        <v>0</v>
      </c>
      <c r="BF808" s="77">
        <v>0</v>
      </c>
      <c r="BG808" s="344">
        <f t="shared" si="270"/>
        <v>6807170.5928395456</v>
      </c>
      <c r="BH808" s="187">
        <f t="shared" si="271"/>
        <v>73087688</v>
      </c>
      <c r="BI808" s="278" t="s">
        <v>3206</v>
      </c>
      <c r="BJ808" s="200"/>
      <c r="BK808" s="201"/>
    </row>
    <row r="809" spans="1:65" s="196" customFormat="1" ht="24" customHeight="1" x14ac:dyDescent="0.2">
      <c r="A809" s="181">
        <f t="shared" si="253"/>
        <v>2655495</v>
      </c>
      <c r="B809" s="296">
        <v>803</v>
      </c>
      <c r="C809" s="270">
        <v>315</v>
      </c>
      <c r="D809" s="271">
        <v>14021</v>
      </c>
      <c r="E809" s="280" t="s">
        <v>3204</v>
      </c>
      <c r="F809" s="281" t="s">
        <v>3205</v>
      </c>
      <c r="G809" s="285" t="s">
        <v>137</v>
      </c>
      <c r="H809" s="272" t="s">
        <v>353</v>
      </c>
      <c r="I809" s="288" t="s">
        <v>3241</v>
      </c>
      <c r="J809" s="289" t="s">
        <v>3243</v>
      </c>
      <c r="K809" s="289" t="s">
        <v>3242</v>
      </c>
      <c r="L809" s="272" t="s">
        <v>353</v>
      </c>
      <c r="M809" s="290" t="s">
        <v>137</v>
      </c>
      <c r="N809" s="174"/>
      <c r="O809" s="273"/>
      <c r="P809" s="245" t="s">
        <v>2410</v>
      </c>
      <c r="Q809" s="282">
        <v>7</v>
      </c>
      <c r="R809" s="319">
        <v>28</v>
      </c>
      <c r="S809" s="322">
        <v>51</v>
      </c>
      <c r="T809" s="321">
        <v>6.84</v>
      </c>
      <c r="U809" s="89">
        <v>0</v>
      </c>
      <c r="V809" s="283">
        <v>0</v>
      </c>
      <c r="W809" s="100">
        <v>0</v>
      </c>
      <c r="X809" s="297">
        <v>0</v>
      </c>
      <c r="Y809" s="287">
        <v>2</v>
      </c>
      <c r="Z809" s="288">
        <v>2</v>
      </c>
      <c r="AA809" s="315">
        <v>885165</v>
      </c>
      <c r="AB809" s="316">
        <v>0</v>
      </c>
      <c r="AC809" s="316">
        <f t="shared" si="254"/>
        <v>885165</v>
      </c>
      <c r="AD809" s="74">
        <v>4500000</v>
      </c>
      <c r="AE809" s="74">
        <v>6000000</v>
      </c>
      <c r="AF809" s="334">
        <f t="shared" si="255"/>
        <v>168986.04545454544</v>
      </c>
      <c r="AG809" s="112">
        <f t="shared" si="256"/>
        <v>6196155</v>
      </c>
      <c r="AH809" s="74">
        <f t="shared" si="257"/>
        <v>0</v>
      </c>
      <c r="AI809" s="74">
        <f t="shared" si="258"/>
        <v>4731609.2727272725</v>
      </c>
      <c r="AJ809" s="74">
        <f t="shared" si="259"/>
        <v>1239231</v>
      </c>
      <c r="AK809" s="74">
        <f t="shared" si="260"/>
        <v>1050000</v>
      </c>
      <c r="AL809" s="74">
        <f t="shared" si="261"/>
        <v>1400000</v>
      </c>
      <c r="AM809" s="74">
        <f t="shared" si="262"/>
        <v>2154572.0795454546</v>
      </c>
      <c r="AN809" s="74">
        <f t="shared" si="263"/>
        <v>1155864.5509090908</v>
      </c>
      <c r="AO809" s="74">
        <f t="shared" si="264"/>
        <v>0</v>
      </c>
      <c r="AP809" s="74">
        <f t="shared" si="265"/>
        <v>0</v>
      </c>
      <c r="AQ809" s="74">
        <v>0</v>
      </c>
      <c r="AR809" s="74">
        <v>0</v>
      </c>
      <c r="AS809" s="74">
        <v>0</v>
      </c>
      <c r="AT809" s="79">
        <v>0</v>
      </c>
      <c r="AU809" s="81">
        <f t="shared" si="266"/>
        <v>17927431.903181821</v>
      </c>
      <c r="AV809" s="112">
        <f t="shared" si="267"/>
        <v>13070026.839959092</v>
      </c>
      <c r="AW809" s="74">
        <f t="shared" si="273"/>
        <v>16688200.903181819</v>
      </c>
      <c r="AX809" s="74">
        <f t="shared" si="268"/>
        <v>1168174.0632227275</v>
      </c>
      <c r="AY809" s="75">
        <f t="shared" si="269"/>
        <v>0</v>
      </c>
      <c r="AZ809" s="74">
        <v>0</v>
      </c>
      <c r="BA809" s="74">
        <v>0</v>
      </c>
      <c r="BB809" s="74">
        <v>0</v>
      </c>
      <c r="BC809" s="79">
        <v>0</v>
      </c>
      <c r="BD809" s="79">
        <v>0</v>
      </c>
      <c r="BE809" s="79">
        <v>0</v>
      </c>
      <c r="BF809" s="77">
        <v>0</v>
      </c>
      <c r="BG809" s="344">
        <f t="shared" si="270"/>
        <v>1168174.0632227275</v>
      </c>
      <c r="BH809" s="187">
        <f t="shared" si="271"/>
        <v>16759257</v>
      </c>
      <c r="BI809" s="278" t="s">
        <v>3207</v>
      </c>
      <c r="BJ809" s="200"/>
      <c r="BK809" s="201"/>
    </row>
    <row r="810" spans="1:65" s="196" customFormat="1" ht="24" customHeight="1" x14ac:dyDescent="0.2">
      <c r="A810" s="181">
        <f t="shared" si="253"/>
        <v>2655495</v>
      </c>
      <c r="B810" s="296">
        <v>804</v>
      </c>
      <c r="C810" s="270">
        <v>316</v>
      </c>
      <c r="D810" s="271"/>
      <c r="E810" s="280" t="s">
        <v>634</v>
      </c>
      <c r="F810" s="281" t="s">
        <v>3208</v>
      </c>
      <c r="G810" s="285" t="s">
        <v>137</v>
      </c>
      <c r="H810" s="272" t="s">
        <v>353</v>
      </c>
      <c r="I810" s="288" t="s">
        <v>3289</v>
      </c>
      <c r="J810" s="66">
        <v>2669881173</v>
      </c>
      <c r="K810" s="66"/>
      <c r="L810" s="66" t="s">
        <v>353</v>
      </c>
      <c r="M810" s="290" t="s">
        <v>137</v>
      </c>
      <c r="N810" s="245" t="s">
        <v>2410</v>
      </c>
      <c r="O810" s="273"/>
      <c r="P810" s="240"/>
      <c r="Q810" s="282">
        <v>30</v>
      </c>
      <c r="R810" s="245">
        <v>120</v>
      </c>
      <c r="S810" s="245">
        <v>110</v>
      </c>
      <c r="T810" s="245">
        <v>29.33</v>
      </c>
      <c r="U810" s="89">
        <v>0</v>
      </c>
      <c r="V810" s="283">
        <v>15</v>
      </c>
      <c r="W810" s="100">
        <v>0</v>
      </c>
      <c r="X810" s="297">
        <v>0</v>
      </c>
      <c r="Y810" s="100">
        <v>2</v>
      </c>
      <c r="Z810" s="66">
        <v>2</v>
      </c>
      <c r="AA810" s="315">
        <v>885165</v>
      </c>
      <c r="AB810" s="316">
        <v>0</v>
      </c>
      <c r="AC810" s="316">
        <f t="shared" si="254"/>
        <v>885165</v>
      </c>
      <c r="AD810" s="74">
        <v>4500000</v>
      </c>
      <c r="AE810" s="74">
        <v>6000000</v>
      </c>
      <c r="AF810" s="334">
        <f t="shared" si="255"/>
        <v>168986.04545454544</v>
      </c>
      <c r="AG810" s="112">
        <f t="shared" si="256"/>
        <v>26554950</v>
      </c>
      <c r="AH810" s="74">
        <f t="shared" si="257"/>
        <v>0</v>
      </c>
      <c r="AI810" s="74">
        <f t="shared" si="258"/>
        <v>20278325.454545453</v>
      </c>
      <c r="AJ810" s="74">
        <f t="shared" si="259"/>
        <v>5310990</v>
      </c>
      <c r="AK810" s="74">
        <f t="shared" si="260"/>
        <v>4500000</v>
      </c>
      <c r="AL810" s="74">
        <f t="shared" si="261"/>
        <v>6000000</v>
      </c>
      <c r="AM810" s="74">
        <f t="shared" si="262"/>
        <v>4647116.25</v>
      </c>
      <c r="AN810" s="74">
        <f t="shared" si="263"/>
        <v>4956360.7131818179</v>
      </c>
      <c r="AO810" s="74">
        <f t="shared" si="264"/>
        <v>0</v>
      </c>
      <c r="AP810" s="74">
        <f t="shared" si="265"/>
        <v>3000000</v>
      </c>
      <c r="AQ810" s="74">
        <v>0</v>
      </c>
      <c r="AR810" s="74">
        <v>0</v>
      </c>
      <c r="AS810" s="74">
        <v>0</v>
      </c>
      <c r="AT810" s="79">
        <v>0</v>
      </c>
      <c r="AU810" s="81">
        <f t="shared" si="266"/>
        <v>75247742.417727277</v>
      </c>
      <c r="AV810" s="112">
        <f t="shared" si="267"/>
        <v>51541179.74848637</v>
      </c>
      <c r="AW810" s="74">
        <f t="shared" si="273"/>
        <v>69936752.417727262</v>
      </c>
      <c r="AX810" s="74">
        <f t="shared" si="268"/>
        <v>4895572.6692409087</v>
      </c>
      <c r="AY810" s="75">
        <f t="shared" si="269"/>
        <v>1154117.9748486371</v>
      </c>
      <c r="AZ810" s="74">
        <v>0</v>
      </c>
      <c r="BA810" s="74">
        <v>0</v>
      </c>
      <c r="BB810" s="74">
        <v>0</v>
      </c>
      <c r="BC810" s="79">
        <v>0</v>
      </c>
      <c r="BD810" s="79">
        <v>0</v>
      </c>
      <c r="BE810" s="79">
        <v>0</v>
      </c>
      <c r="BF810" s="77">
        <v>0</v>
      </c>
      <c r="BG810" s="344">
        <f t="shared" si="270"/>
        <v>6049690.6440895461</v>
      </c>
      <c r="BH810" s="187">
        <f t="shared" si="271"/>
        <v>69198051</v>
      </c>
      <c r="BI810" s="278" t="s">
        <v>3193</v>
      </c>
      <c r="BJ810" s="200"/>
      <c r="BK810" s="201"/>
    </row>
    <row r="811" spans="1:65" s="196" customFormat="1" ht="24" customHeight="1" x14ac:dyDescent="0.2">
      <c r="A811" s="181">
        <f t="shared" si="253"/>
        <v>2655495</v>
      </c>
      <c r="B811" s="296">
        <v>805</v>
      </c>
      <c r="C811" s="270">
        <v>317</v>
      </c>
      <c r="D811" s="472">
        <v>12899</v>
      </c>
      <c r="E811" s="280" t="s">
        <v>417</v>
      </c>
      <c r="F811" s="281" t="s">
        <v>418</v>
      </c>
      <c r="G811" s="285" t="s">
        <v>137</v>
      </c>
      <c r="H811" s="272" t="s">
        <v>353</v>
      </c>
      <c r="I811" s="288" t="s">
        <v>3290</v>
      </c>
      <c r="J811" s="289" t="s">
        <v>3291</v>
      </c>
      <c r="K811" s="289" t="s">
        <v>3292</v>
      </c>
      <c r="L811" s="66" t="s">
        <v>353</v>
      </c>
      <c r="M811" s="290" t="s">
        <v>137</v>
      </c>
      <c r="N811" s="174">
        <v>0</v>
      </c>
      <c r="O811" s="273">
        <v>0</v>
      </c>
      <c r="P811" s="245" t="s">
        <v>2410</v>
      </c>
      <c r="Q811" s="282">
        <v>30</v>
      </c>
      <c r="R811" s="245">
        <v>120</v>
      </c>
      <c r="S811" s="245">
        <v>220</v>
      </c>
      <c r="T811" s="245">
        <v>29.33</v>
      </c>
      <c r="U811" s="89">
        <v>0</v>
      </c>
      <c r="V811" s="283">
        <v>15</v>
      </c>
      <c r="W811" s="100">
        <v>0</v>
      </c>
      <c r="X811" s="297">
        <v>0</v>
      </c>
      <c r="Y811" s="100">
        <v>0</v>
      </c>
      <c r="Z811" s="66">
        <v>0</v>
      </c>
      <c r="AA811" s="315">
        <v>885165</v>
      </c>
      <c r="AB811" s="316">
        <v>0</v>
      </c>
      <c r="AC811" s="316">
        <f t="shared" si="254"/>
        <v>885165</v>
      </c>
      <c r="AD811" s="74">
        <v>4500000</v>
      </c>
      <c r="AE811" s="74">
        <v>6000000</v>
      </c>
      <c r="AF811" s="334">
        <f t="shared" si="255"/>
        <v>168986.04545454544</v>
      </c>
      <c r="AG811" s="112">
        <f t="shared" si="256"/>
        <v>26554950</v>
      </c>
      <c r="AH811" s="74">
        <f t="shared" si="257"/>
        <v>0</v>
      </c>
      <c r="AI811" s="74">
        <f t="shared" si="258"/>
        <v>20278325.454545453</v>
      </c>
      <c r="AJ811" s="74">
        <f t="shared" si="259"/>
        <v>0</v>
      </c>
      <c r="AK811" s="74">
        <f t="shared" si="260"/>
        <v>4500000</v>
      </c>
      <c r="AL811" s="74">
        <f t="shared" si="261"/>
        <v>6000000</v>
      </c>
      <c r="AM811" s="74">
        <f t="shared" si="262"/>
        <v>9294232.5</v>
      </c>
      <c r="AN811" s="74">
        <f t="shared" si="263"/>
        <v>4956360.7131818179</v>
      </c>
      <c r="AO811" s="74">
        <f t="shared" si="264"/>
        <v>0</v>
      </c>
      <c r="AP811" s="74">
        <f t="shared" si="265"/>
        <v>3000000</v>
      </c>
      <c r="AQ811" s="74">
        <v>0</v>
      </c>
      <c r="AR811" s="74">
        <v>0</v>
      </c>
      <c r="AS811" s="74">
        <v>0</v>
      </c>
      <c r="AT811" s="79">
        <v>0</v>
      </c>
      <c r="AU811" s="81">
        <f t="shared" si="266"/>
        <v>74583868.667727277</v>
      </c>
      <c r="AV811" s="112">
        <f t="shared" si="267"/>
        <v>55862997.860986367</v>
      </c>
      <c r="AW811" s="74">
        <f t="shared" si="273"/>
        <v>74583868.667727262</v>
      </c>
      <c r="AX811" s="74">
        <f t="shared" si="268"/>
        <v>5220870.8067409089</v>
      </c>
      <c r="AY811" s="75">
        <f t="shared" si="269"/>
        <v>1586299.7860986367</v>
      </c>
      <c r="AZ811" s="74">
        <v>0</v>
      </c>
      <c r="BA811" s="74">
        <v>0</v>
      </c>
      <c r="BB811" s="74">
        <v>0</v>
      </c>
      <c r="BC811" s="79">
        <v>0</v>
      </c>
      <c r="BD811" s="79">
        <v>0</v>
      </c>
      <c r="BE811" s="79">
        <v>0</v>
      </c>
      <c r="BF811" s="77">
        <v>0</v>
      </c>
      <c r="BG811" s="344">
        <f t="shared" si="270"/>
        <v>6807170.5928395456</v>
      </c>
      <c r="BH811" s="187">
        <f t="shared" si="271"/>
        <v>67776698</v>
      </c>
      <c r="BI811" s="278" t="s">
        <v>3202</v>
      </c>
      <c r="BJ811" s="200"/>
      <c r="BK811" s="201"/>
    </row>
    <row r="812" spans="1:65" s="196" customFormat="1" ht="24" customHeight="1" x14ac:dyDescent="0.2">
      <c r="A812" s="181">
        <f t="shared" si="253"/>
        <v>2655495</v>
      </c>
      <c r="B812" s="296">
        <v>806</v>
      </c>
      <c r="C812" s="270">
        <v>318</v>
      </c>
      <c r="D812" s="472">
        <v>12899</v>
      </c>
      <c r="E812" s="280" t="s">
        <v>417</v>
      </c>
      <c r="F812" s="281" t="s">
        <v>418</v>
      </c>
      <c r="G812" s="285" t="s">
        <v>137</v>
      </c>
      <c r="H812" s="272" t="s">
        <v>353</v>
      </c>
      <c r="I812" s="288" t="s">
        <v>3290</v>
      </c>
      <c r="J812" s="289" t="s">
        <v>3291</v>
      </c>
      <c r="K812" s="289" t="s">
        <v>3292</v>
      </c>
      <c r="L812" s="66" t="s">
        <v>353</v>
      </c>
      <c r="M812" s="290" t="s">
        <v>137</v>
      </c>
      <c r="N812" s="174">
        <v>0</v>
      </c>
      <c r="O812" s="273">
        <v>0</v>
      </c>
      <c r="P812" s="245" t="s">
        <v>2410</v>
      </c>
      <c r="Q812" s="282">
        <v>30</v>
      </c>
      <c r="R812" s="245">
        <v>120</v>
      </c>
      <c r="S812" s="245">
        <v>220</v>
      </c>
      <c r="T812" s="245">
        <v>29.33</v>
      </c>
      <c r="U812" s="89">
        <v>0</v>
      </c>
      <c r="V812" s="283">
        <v>0</v>
      </c>
      <c r="W812" s="100">
        <v>0</v>
      </c>
      <c r="X812" s="297">
        <v>0</v>
      </c>
      <c r="Y812" s="100">
        <v>0</v>
      </c>
      <c r="Z812" s="66">
        <v>0</v>
      </c>
      <c r="AA812" s="315">
        <v>885165</v>
      </c>
      <c r="AB812" s="316">
        <v>0</v>
      </c>
      <c r="AC812" s="316">
        <f t="shared" si="254"/>
        <v>885165</v>
      </c>
      <c r="AD812" s="74">
        <v>4500000</v>
      </c>
      <c r="AE812" s="74">
        <v>6000000</v>
      </c>
      <c r="AF812" s="334">
        <f t="shared" si="255"/>
        <v>168986.04545454544</v>
      </c>
      <c r="AG812" s="112">
        <f t="shared" si="256"/>
        <v>26554950</v>
      </c>
      <c r="AH812" s="74">
        <f t="shared" si="257"/>
        <v>0</v>
      </c>
      <c r="AI812" s="74">
        <f t="shared" si="258"/>
        <v>20278325.454545453</v>
      </c>
      <c r="AJ812" s="74">
        <f t="shared" si="259"/>
        <v>0</v>
      </c>
      <c r="AK812" s="74">
        <f t="shared" si="260"/>
        <v>4500000</v>
      </c>
      <c r="AL812" s="74">
        <f t="shared" si="261"/>
        <v>6000000</v>
      </c>
      <c r="AM812" s="74">
        <f t="shared" si="262"/>
        <v>9294232.5</v>
      </c>
      <c r="AN812" s="74">
        <f t="shared" si="263"/>
        <v>4956360.7131818179</v>
      </c>
      <c r="AO812" s="74">
        <f t="shared" si="264"/>
        <v>0</v>
      </c>
      <c r="AP812" s="74">
        <f t="shared" si="265"/>
        <v>0</v>
      </c>
      <c r="AQ812" s="74">
        <v>0</v>
      </c>
      <c r="AR812" s="74">
        <v>0</v>
      </c>
      <c r="AS812" s="74">
        <v>0</v>
      </c>
      <c r="AT812" s="79">
        <v>0</v>
      </c>
      <c r="AU812" s="81">
        <f t="shared" si="266"/>
        <v>71583868.667727277</v>
      </c>
      <c r="AV812" s="112">
        <f t="shared" si="267"/>
        <v>56072997.860986367</v>
      </c>
      <c r="AW812" s="74">
        <f t="shared" si="273"/>
        <v>71583868.667727262</v>
      </c>
      <c r="AX812" s="74">
        <f t="shared" si="268"/>
        <v>5010870.8067409089</v>
      </c>
      <c r="AY812" s="75">
        <f t="shared" si="269"/>
        <v>1607299.7860986367</v>
      </c>
      <c r="AZ812" s="74">
        <v>0</v>
      </c>
      <c r="BA812" s="74">
        <v>0</v>
      </c>
      <c r="BB812" s="74">
        <v>0</v>
      </c>
      <c r="BC812" s="79">
        <v>0</v>
      </c>
      <c r="BD812" s="79">
        <v>0</v>
      </c>
      <c r="BE812" s="79">
        <v>0</v>
      </c>
      <c r="BF812" s="77">
        <v>0</v>
      </c>
      <c r="BG812" s="344">
        <f t="shared" si="270"/>
        <v>6618170.5928395456</v>
      </c>
      <c r="BH812" s="187">
        <f t="shared" si="271"/>
        <v>64965698</v>
      </c>
      <c r="BI812" s="278" t="s">
        <v>3203</v>
      </c>
      <c r="BJ812" s="200"/>
      <c r="BK812" s="201"/>
    </row>
    <row r="813" spans="1:65" s="196" customFormat="1" ht="24" customHeight="1" x14ac:dyDescent="0.2">
      <c r="A813" s="181">
        <f t="shared" si="253"/>
        <v>2655495</v>
      </c>
      <c r="B813" s="296">
        <v>807</v>
      </c>
      <c r="C813" s="270">
        <v>319</v>
      </c>
      <c r="D813" s="271"/>
      <c r="E813" s="280" t="s">
        <v>3209</v>
      </c>
      <c r="F813" s="281" t="s">
        <v>2450</v>
      </c>
      <c r="G813" s="285" t="s">
        <v>137</v>
      </c>
      <c r="H813" s="272" t="s">
        <v>353</v>
      </c>
      <c r="I813" s="382" t="s">
        <v>3249</v>
      </c>
      <c r="J813" s="289" t="s">
        <v>3248</v>
      </c>
      <c r="K813" s="289"/>
      <c r="L813" s="66" t="s">
        <v>353</v>
      </c>
      <c r="M813" s="290" t="s">
        <v>137</v>
      </c>
      <c r="N813" s="245" t="s">
        <v>2410</v>
      </c>
      <c r="O813" s="273"/>
      <c r="P813" s="240"/>
      <c r="Q813" s="282">
        <v>21</v>
      </c>
      <c r="R813" s="319">
        <v>84</v>
      </c>
      <c r="S813" s="320">
        <v>77</v>
      </c>
      <c r="T813" s="321">
        <v>20.53</v>
      </c>
      <c r="U813" s="89">
        <v>0</v>
      </c>
      <c r="V813" s="283">
        <v>10</v>
      </c>
      <c r="W813" s="100">
        <v>0</v>
      </c>
      <c r="X813" s="297">
        <v>0</v>
      </c>
      <c r="Y813" s="100">
        <v>0</v>
      </c>
      <c r="Z813" s="66">
        <v>0</v>
      </c>
      <c r="AA813" s="315">
        <v>885165</v>
      </c>
      <c r="AB813" s="316">
        <v>0</v>
      </c>
      <c r="AC813" s="316">
        <f t="shared" si="254"/>
        <v>885165</v>
      </c>
      <c r="AD813" s="74">
        <v>4500000</v>
      </c>
      <c r="AE813" s="74">
        <v>6000000</v>
      </c>
      <c r="AF813" s="334">
        <f t="shared" si="255"/>
        <v>168986.04545454544</v>
      </c>
      <c r="AG813" s="112">
        <f t="shared" si="256"/>
        <v>18588465</v>
      </c>
      <c r="AH813" s="74">
        <f t="shared" si="257"/>
        <v>0</v>
      </c>
      <c r="AI813" s="74">
        <f t="shared" si="258"/>
        <v>14194827.818181816</v>
      </c>
      <c r="AJ813" s="74">
        <f t="shared" si="259"/>
        <v>0</v>
      </c>
      <c r="AK813" s="74">
        <f t="shared" si="260"/>
        <v>3150000</v>
      </c>
      <c r="AL813" s="74">
        <f t="shared" si="261"/>
        <v>4200000</v>
      </c>
      <c r="AM813" s="74">
        <f t="shared" si="262"/>
        <v>3252981.3749999995</v>
      </c>
      <c r="AN813" s="74">
        <f t="shared" si="263"/>
        <v>3469283.5131818182</v>
      </c>
      <c r="AO813" s="74">
        <f t="shared" si="264"/>
        <v>0</v>
      </c>
      <c r="AP813" s="74">
        <f t="shared" si="265"/>
        <v>2000000</v>
      </c>
      <c r="AQ813" s="74">
        <v>0</v>
      </c>
      <c r="AR813" s="74">
        <v>0</v>
      </c>
      <c r="AS813" s="74">
        <v>0</v>
      </c>
      <c r="AT813" s="79">
        <v>0</v>
      </c>
      <c r="AU813" s="81">
        <f t="shared" si="266"/>
        <v>48855557.706363633</v>
      </c>
      <c r="AV813" s="112">
        <f t="shared" si="267"/>
        <v>36085668.666918181</v>
      </c>
      <c r="AW813" s="74">
        <f t="shared" si="273"/>
        <v>48855557.706363633</v>
      </c>
      <c r="AX813" s="74">
        <f t="shared" si="268"/>
        <v>3419889.0394454547</v>
      </c>
      <c r="AY813" s="75">
        <f t="shared" si="269"/>
        <v>0</v>
      </c>
      <c r="AZ813" s="74">
        <v>0</v>
      </c>
      <c r="BA813" s="74">
        <v>0</v>
      </c>
      <c r="BB813" s="74">
        <v>0</v>
      </c>
      <c r="BC813" s="79">
        <v>0</v>
      </c>
      <c r="BD813" s="79">
        <v>0</v>
      </c>
      <c r="BE813" s="79">
        <v>0</v>
      </c>
      <c r="BF813" s="77">
        <v>0</v>
      </c>
      <c r="BG813" s="344">
        <f t="shared" si="270"/>
        <v>3419889.0394454547</v>
      </c>
      <c r="BH813" s="187">
        <f t="shared" si="271"/>
        <v>45435668</v>
      </c>
      <c r="BI813" s="278" t="s">
        <v>3210</v>
      </c>
      <c r="BJ813" s="200"/>
      <c r="BK813" s="201"/>
    </row>
    <row r="814" spans="1:65" s="196" customFormat="1" ht="24" customHeight="1" x14ac:dyDescent="0.2">
      <c r="A814" s="181">
        <f t="shared" si="253"/>
        <v>2655495</v>
      </c>
      <c r="B814" s="296">
        <v>808</v>
      </c>
      <c r="C814" s="270">
        <v>320</v>
      </c>
      <c r="D814" s="271"/>
      <c r="E814" s="280" t="s">
        <v>3211</v>
      </c>
      <c r="F814" s="281" t="s">
        <v>3212</v>
      </c>
      <c r="G814" s="285" t="s">
        <v>137</v>
      </c>
      <c r="H814" s="272" t="s">
        <v>353</v>
      </c>
      <c r="I814" s="288" t="s">
        <v>3252</v>
      </c>
      <c r="J814" s="289" t="s">
        <v>3251</v>
      </c>
      <c r="K814" s="289" t="s">
        <v>3250</v>
      </c>
      <c r="L814" s="66" t="s">
        <v>353</v>
      </c>
      <c r="M814" s="290" t="s">
        <v>137</v>
      </c>
      <c r="N814" s="245" t="s">
        <v>2410</v>
      </c>
      <c r="O814" s="273"/>
      <c r="P814" s="240"/>
      <c r="Q814" s="282">
        <v>19</v>
      </c>
      <c r="R814" s="319">
        <v>76</v>
      </c>
      <c r="S814" s="322">
        <v>70</v>
      </c>
      <c r="T814" s="321">
        <v>18.579999999999998</v>
      </c>
      <c r="U814" s="89">
        <v>0</v>
      </c>
      <c r="V814" s="283">
        <v>9</v>
      </c>
      <c r="W814" s="100">
        <v>0</v>
      </c>
      <c r="X814" s="297">
        <v>0</v>
      </c>
      <c r="Y814" s="100">
        <v>0</v>
      </c>
      <c r="Z814" s="66">
        <v>0</v>
      </c>
      <c r="AA814" s="315">
        <v>885165</v>
      </c>
      <c r="AB814" s="316">
        <v>0</v>
      </c>
      <c r="AC814" s="316">
        <f t="shared" si="254"/>
        <v>885165</v>
      </c>
      <c r="AD814" s="74">
        <v>4500000</v>
      </c>
      <c r="AE814" s="74">
        <v>6000000</v>
      </c>
      <c r="AF814" s="334">
        <f t="shared" si="255"/>
        <v>168986.04545454544</v>
      </c>
      <c r="AG814" s="112">
        <f t="shared" si="256"/>
        <v>16818135</v>
      </c>
      <c r="AH814" s="74">
        <f t="shared" si="257"/>
        <v>0</v>
      </c>
      <c r="AI814" s="74">
        <f t="shared" si="258"/>
        <v>12842939.454545453</v>
      </c>
      <c r="AJ814" s="74">
        <f t="shared" si="259"/>
        <v>0</v>
      </c>
      <c r="AK814" s="74">
        <f t="shared" si="260"/>
        <v>2850000</v>
      </c>
      <c r="AL814" s="74">
        <f t="shared" si="261"/>
        <v>3800000</v>
      </c>
      <c r="AM814" s="74">
        <f t="shared" si="262"/>
        <v>2957255.7954545454</v>
      </c>
      <c r="AN814" s="74">
        <f t="shared" si="263"/>
        <v>3139760.7245454541</v>
      </c>
      <c r="AO814" s="74">
        <f t="shared" si="264"/>
        <v>0</v>
      </c>
      <c r="AP814" s="74">
        <f t="shared" si="265"/>
        <v>1800000</v>
      </c>
      <c r="AQ814" s="74">
        <v>0</v>
      </c>
      <c r="AR814" s="74">
        <v>0</v>
      </c>
      <c r="AS814" s="74">
        <v>0</v>
      </c>
      <c r="AT814" s="79">
        <v>0</v>
      </c>
      <c r="AU814" s="81">
        <f t="shared" si="266"/>
        <v>44208090.974545456</v>
      </c>
      <c r="AV814" s="112">
        <f t="shared" si="267"/>
        <v>32663524.606327273</v>
      </c>
      <c r="AW814" s="74">
        <f t="shared" si="273"/>
        <v>44208090.974545456</v>
      </c>
      <c r="AX814" s="74">
        <f t="shared" si="268"/>
        <v>3094566.3682181821</v>
      </c>
      <c r="AY814" s="75">
        <f t="shared" si="269"/>
        <v>0</v>
      </c>
      <c r="AZ814" s="74">
        <v>0</v>
      </c>
      <c r="BA814" s="74">
        <v>0</v>
      </c>
      <c r="BB814" s="74">
        <v>0</v>
      </c>
      <c r="BC814" s="79">
        <v>0</v>
      </c>
      <c r="BD814" s="79">
        <v>0</v>
      </c>
      <c r="BE814" s="79">
        <v>0</v>
      </c>
      <c r="BF814" s="77">
        <v>0</v>
      </c>
      <c r="BG814" s="344">
        <f t="shared" si="270"/>
        <v>3094566.3682181821</v>
      </c>
      <c r="BH814" s="187">
        <f t="shared" si="271"/>
        <v>41113524</v>
      </c>
      <c r="BI814" s="278" t="s">
        <v>3213</v>
      </c>
      <c r="BJ814" s="200"/>
      <c r="BK814" s="201"/>
    </row>
    <row r="815" spans="1:65" s="196" customFormat="1" ht="24" customHeight="1" x14ac:dyDescent="0.2">
      <c r="A815" s="181">
        <f t="shared" si="253"/>
        <v>2655495</v>
      </c>
      <c r="B815" s="296">
        <v>809</v>
      </c>
      <c r="C815" s="270">
        <v>334</v>
      </c>
      <c r="D815" s="271"/>
      <c r="E815" s="280" t="s">
        <v>3214</v>
      </c>
      <c r="F815" s="281" t="s">
        <v>3215</v>
      </c>
      <c r="G815" s="285" t="s">
        <v>137</v>
      </c>
      <c r="H815" s="272" t="s">
        <v>717</v>
      </c>
      <c r="I815" s="288" t="s">
        <v>3240</v>
      </c>
      <c r="J815" s="289" t="s">
        <v>3239</v>
      </c>
      <c r="K815" s="289" t="s">
        <v>3238</v>
      </c>
      <c r="L815" s="66" t="s">
        <v>717</v>
      </c>
      <c r="M815" s="290" t="s">
        <v>137</v>
      </c>
      <c r="N815" s="245" t="s">
        <v>2410</v>
      </c>
      <c r="O815" s="273"/>
      <c r="P815" s="240"/>
      <c r="Q815" s="282">
        <v>30</v>
      </c>
      <c r="R815" s="245">
        <v>120</v>
      </c>
      <c r="S815" s="245">
        <v>110</v>
      </c>
      <c r="T815" s="245">
        <v>29.33</v>
      </c>
      <c r="U815" s="89">
        <v>0</v>
      </c>
      <c r="V815" s="283">
        <v>21</v>
      </c>
      <c r="W815" s="100">
        <v>0</v>
      </c>
      <c r="X815" s="297">
        <v>0</v>
      </c>
      <c r="Y815" s="100">
        <v>0</v>
      </c>
      <c r="Z815" s="66">
        <v>0</v>
      </c>
      <c r="AA815" s="315">
        <v>885165</v>
      </c>
      <c r="AB815" s="316">
        <v>0</v>
      </c>
      <c r="AC815" s="316">
        <f t="shared" si="254"/>
        <v>885165</v>
      </c>
      <c r="AD815" s="74">
        <v>4500000</v>
      </c>
      <c r="AE815" s="74">
        <v>6000000</v>
      </c>
      <c r="AF815" s="334">
        <f t="shared" si="255"/>
        <v>168986.04545454544</v>
      </c>
      <c r="AG815" s="112">
        <f t="shared" si="256"/>
        <v>26554950</v>
      </c>
      <c r="AH815" s="74">
        <f t="shared" si="257"/>
        <v>0</v>
      </c>
      <c r="AI815" s="74">
        <f t="shared" si="258"/>
        <v>20278325.454545453</v>
      </c>
      <c r="AJ815" s="74">
        <f t="shared" si="259"/>
        <v>0</v>
      </c>
      <c r="AK815" s="74">
        <f t="shared" si="260"/>
        <v>4500000</v>
      </c>
      <c r="AL815" s="74">
        <f t="shared" si="261"/>
        <v>6000000</v>
      </c>
      <c r="AM815" s="74">
        <f t="shared" si="262"/>
        <v>4647116.25</v>
      </c>
      <c r="AN815" s="74">
        <f t="shared" si="263"/>
        <v>4956360.7131818179</v>
      </c>
      <c r="AO815" s="74">
        <f t="shared" si="264"/>
        <v>0</v>
      </c>
      <c r="AP815" s="74">
        <f t="shared" si="265"/>
        <v>4200000</v>
      </c>
      <c r="AQ815" s="74">
        <v>0</v>
      </c>
      <c r="AR815" s="74">
        <v>0</v>
      </c>
      <c r="AS815" s="74">
        <v>0</v>
      </c>
      <c r="AT815" s="79">
        <v>0</v>
      </c>
      <c r="AU815" s="81">
        <f t="shared" si="266"/>
        <v>71136752.417727262</v>
      </c>
      <c r="AV815" s="112">
        <f t="shared" si="267"/>
        <v>51457179.748486355</v>
      </c>
      <c r="AW815" s="74">
        <f t="shared" si="273"/>
        <v>71136752.417727262</v>
      </c>
      <c r="AX815" s="74">
        <f t="shared" si="268"/>
        <v>4979572.6692409087</v>
      </c>
      <c r="AY815" s="75">
        <f t="shared" si="269"/>
        <v>1145717.9748486355</v>
      </c>
      <c r="AZ815" s="74">
        <v>0</v>
      </c>
      <c r="BA815" s="74">
        <v>0</v>
      </c>
      <c r="BB815" s="74">
        <v>0</v>
      </c>
      <c r="BC815" s="79">
        <v>0</v>
      </c>
      <c r="BD815" s="79">
        <v>0</v>
      </c>
      <c r="BE815" s="79">
        <v>0</v>
      </c>
      <c r="BF815" s="77">
        <v>0</v>
      </c>
      <c r="BG815" s="344">
        <f t="shared" si="270"/>
        <v>6125290.6440895442</v>
      </c>
      <c r="BH815" s="187">
        <f t="shared" si="271"/>
        <v>65011461</v>
      </c>
      <c r="BI815" s="278" t="s">
        <v>3193</v>
      </c>
      <c r="BJ815" s="200"/>
      <c r="BK815" s="201"/>
    </row>
    <row r="816" spans="1:65" s="196" customFormat="1" ht="24" customHeight="1" x14ac:dyDescent="0.2">
      <c r="A816" s="181">
        <f t="shared" si="253"/>
        <v>2655495</v>
      </c>
      <c r="B816" s="296">
        <v>810</v>
      </c>
      <c r="C816" s="270">
        <v>335</v>
      </c>
      <c r="D816" s="271"/>
      <c r="E816" s="280" t="s">
        <v>2063</v>
      </c>
      <c r="F816" s="281" t="s">
        <v>2186</v>
      </c>
      <c r="G816" s="285" t="s">
        <v>137</v>
      </c>
      <c r="H816" s="272" t="s">
        <v>717</v>
      </c>
      <c r="I816" s="288" t="s">
        <v>3244</v>
      </c>
      <c r="J816" s="289" t="s">
        <v>3246</v>
      </c>
      <c r="K816" s="289" t="s">
        <v>3245</v>
      </c>
      <c r="L816" s="66" t="s">
        <v>3247</v>
      </c>
      <c r="M816" s="290" t="s">
        <v>137</v>
      </c>
      <c r="N816" s="174"/>
      <c r="O816" s="245" t="s">
        <v>2410</v>
      </c>
      <c r="P816" s="240"/>
      <c r="Q816" s="282">
        <v>30</v>
      </c>
      <c r="R816" s="245">
        <v>90</v>
      </c>
      <c r="S816" s="245">
        <v>0</v>
      </c>
      <c r="T816" s="245">
        <v>0</v>
      </c>
      <c r="U816" s="89">
        <v>0</v>
      </c>
      <c r="V816" s="283">
        <v>21</v>
      </c>
      <c r="W816" s="100">
        <v>0</v>
      </c>
      <c r="X816" s="297">
        <v>0</v>
      </c>
      <c r="Y816" s="100">
        <v>0</v>
      </c>
      <c r="Z816" s="66">
        <v>0</v>
      </c>
      <c r="AA816" s="315">
        <v>885165</v>
      </c>
      <c r="AB816" s="316">
        <v>0</v>
      </c>
      <c r="AC816" s="316">
        <f t="shared" si="254"/>
        <v>885165</v>
      </c>
      <c r="AD816" s="74">
        <v>4500000</v>
      </c>
      <c r="AE816" s="74">
        <v>6000000</v>
      </c>
      <c r="AF816" s="334">
        <f t="shared" si="255"/>
        <v>168986.04545454544</v>
      </c>
      <c r="AG816" s="112">
        <f t="shared" si="256"/>
        <v>26554950</v>
      </c>
      <c r="AH816" s="74">
        <f t="shared" si="257"/>
        <v>0</v>
      </c>
      <c r="AI816" s="74">
        <f t="shared" si="258"/>
        <v>15208744.09090909</v>
      </c>
      <c r="AJ816" s="74">
        <f t="shared" si="259"/>
        <v>0</v>
      </c>
      <c r="AK816" s="74">
        <f t="shared" si="260"/>
        <v>4500000</v>
      </c>
      <c r="AL816" s="74">
        <f t="shared" si="261"/>
        <v>6000000</v>
      </c>
      <c r="AM816" s="74">
        <f t="shared" si="262"/>
        <v>0</v>
      </c>
      <c r="AN816" s="74">
        <f t="shared" si="263"/>
        <v>0</v>
      </c>
      <c r="AO816" s="74">
        <f t="shared" si="264"/>
        <v>0</v>
      </c>
      <c r="AP816" s="74">
        <f t="shared" si="265"/>
        <v>4200000</v>
      </c>
      <c r="AQ816" s="74">
        <v>0</v>
      </c>
      <c r="AR816" s="74">
        <v>0</v>
      </c>
      <c r="AS816" s="74">
        <v>0</v>
      </c>
      <c r="AT816" s="79">
        <v>0</v>
      </c>
      <c r="AU816" s="81">
        <f t="shared" si="266"/>
        <v>56463694.090909094</v>
      </c>
      <c r="AV816" s="112">
        <f t="shared" si="267"/>
        <v>37811235.504545458</v>
      </c>
      <c r="AW816" s="74">
        <f t="shared" si="273"/>
        <v>56463694.090909094</v>
      </c>
      <c r="AX816" s="74">
        <f t="shared" si="268"/>
        <v>3952458.5863636369</v>
      </c>
      <c r="AY816" s="75">
        <f t="shared" si="269"/>
        <v>0</v>
      </c>
      <c r="AZ816" s="74">
        <v>0</v>
      </c>
      <c r="BA816" s="74">
        <v>0</v>
      </c>
      <c r="BB816" s="74">
        <v>0</v>
      </c>
      <c r="BC816" s="79">
        <v>0</v>
      </c>
      <c r="BD816" s="79">
        <v>0</v>
      </c>
      <c r="BE816" s="79">
        <v>0</v>
      </c>
      <c r="BF816" s="77">
        <v>0</v>
      </c>
      <c r="BG816" s="344">
        <f t="shared" si="270"/>
        <v>3952458.5863636369</v>
      </c>
      <c r="BH816" s="187">
        <f t="shared" si="271"/>
        <v>52511235</v>
      </c>
      <c r="BI816" s="278" t="s">
        <v>3193</v>
      </c>
      <c r="BJ816" s="200"/>
      <c r="BK816" s="201"/>
    </row>
    <row r="817" spans="1:66" s="196" customFormat="1" ht="24" customHeight="1" x14ac:dyDescent="0.2">
      <c r="A817" s="181">
        <f t="shared" si="253"/>
        <v>2655495</v>
      </c>
      <c r="B817" s="296">
        <v>811</v>
      </c>
      <c r="C817" s="270">
        <v>351</v>
      </c>
      <c r="D817" s="271"/>
      <c r="E817" s="280" t="s">
        <v>1122</v>
      </c>
      <c r="F817" s="281" t="s">
        <v>1739</v>
      </c>
      <c r="G817" s="285" t="s">
        <v>137</v>
      </c>
      <c r="H817" s="272" t="s">
        <v>1906</v>
      </c>
      <c r="I817" s="288" t="s">
        <v>3318</v>
      </c>
      <c r="J817" s="66">
        <v>3240818272</v>
      </c>
      <c r="K817" s="289" t="s">
        <v>3317</v>
      </c>
      <c r="L817" s="66" t="s">
        <v>1906</v>
      </c>
      <c r="M817" s="290" t="s">
        <v>137</v>
      </c>
      <c r="N817" s="245" t="s">
        <v>2410</v>
      </c>
      <c r="O817" s="273"/>
      <c r="P817" s="240"/>
      <c r="Q817" s="282">
        <v>30</v>
      </c>
      <c r="R817" s="245">
        <v>120</v>
      </c>
      <c r="S817" s="245">
        <v>110</v>
      </c>
      <c r="T817" s="245">
        <v>29.33</v>
      </c>
      <c r="U817" s="89">
        <v>0</v>
      </c>
      <c r="V817" s="283">
        <v>15</v>
      </c>
      <c r="W817" s="100">
        <v>0</v>
      </c>
      <c r="X817" s="297">
        <v>0</v>
      </c>
      <c r="Y817" s="100">
        <v>0</v>
      </c>
      <c r="Z817" s="66">
        <v>0</v>
      </c>
      <c r="AA817" s="315">
        <v>885165</v>
      </c>
      <c r="AB817" s="316">
        <v>0</v>
      </c>
      <c r="AC817" s="316">
        <f t="shared" si="254"/>
        <v>885165</v>
      </c>
      <c r="AD817" s="74">
        <v>4500000</v>
      </c>
      <c r="AE817" s="74">
        <v>6000000</v>
      </c>
      <c r="AF817" s="334">
        <f t="shared" si="255"/>
        <v>168986.04545454544</v>
      </c>
      <c r="AG817" s="112">
        <f t="shared" si="256"/>
        <v>26554950</v>
      </c>
      <c r="AH817" s="74">
        <f t="shared" si="257"/>
        <v>0</v>
      </c>
      <c r="AI817" s="74">
        <f t="shared" si="258"/>
        <v>20278325.454545453</v>
      </c>
      <c r="AJ817" s="74">
        <f t="shared" si="259"/>
        <v>0</v>
      </c>
      <c r="AK817" s="74">
        <f t="shared" si="260"/>
        <v>4500000</v>
      </c>
      <c r="AL817" s="74">
        <f t="shared" si="261"/>
        <v>6000000</v>
      </c>
      <c r="AM817" s="74">
        <f t="shared" si="262"/>
        <v>4647116.25</v>
      </c>
      <c r="AN817" s="74">
        <f t="shared" si="263"/>
        <v>4956360.7131818179</v>
      </c>
      <c r="AO817" s="74">
        <f t="shared" si="264"/>
        <v>0</v>
      </c>
      <c r="AP817" s="74">
        <f t="shared" si="265"/>
        <v>3000000</v>
      </c>
      <c r="AQ817" s="74">
        <v>0</v>
      </c>
      <c r="AR817" s="74">
        <v>0</v>
      </c>
      <c r="AS817" s="74">
        <v>0</v>
      </c>
      <c r="AT817" s="79">
        <v>0</v>
      </c>
      <c r="AU817" s="81">
        <f t="shared" si="266"/>
        <v>69936752.417727262</v>
      </c>
      <c r="AV817" s="112">
        <f t="shared" si="267"/>
        <v>51541179.748486355</v>
      </c>
      <c r="AW817" s="74">
        <f t="shared" si="273"/>
        <v>69936752.417727262</v>
      </c>
      <c r="AX817" s="74">
        <f t="shared" si="268"/>
        <v>4895572.6692409087</v>
      </c>
      <c r="AY817" s="75">
        <f t="shared" si="269"/>
        <v>1154117.9748486355</v>
      </c>
      <c r="AZ817" s="74">
        <v>0</v>
      </c>
      <c r="BA817" s="74">
        <v>0</v>
      </c>
      <c r="BB817" s="74">
        <v>0</v>
      </c>
      <c r="BC817" s="79">
        <v>0</v>
      </c>
      <c r="BD817" s="79">
        <v>0</v>
      </c>
      <c r="BE817" s="79">
        <v>0</v>
      </c>
      <c r="BF817" s="77">
        <v>0</v>
      </c>
      <c r="BG817" s="344">
        <f t="shared" si="270"/>
        <v>6049690.6440895442</v>
      </c>
      <c r="BH817" s="187">
        <f t="shared" si="271"/>
        <v>63887061</v>
      </c>
      <c r="BI817" s="278" t="s">
        <v>3193</v>
      </c>
      <c r="BJ817" s="200"/>
      <c r="BK817" s="201"/>
    </row>
    <row r="818" spans="1:66" s="196" customFormat="1" ht="24" customHeight="1" x14ac:dyDescent="0.2">
      <c r="A818" s="181">
        <f t="shared" si="253"/>
        <v>2655495</v>
      </c>
      <c r="B818" s="296">
        <v>812</v>
      </c>
      <c r="C818" s="270">
        <v>458</v>
      </c>
      <c r="D818" s="271"/>
      <c r="E818" s="280" t="s">
        <v>694</v>
      </c>
      <c r="F818" s="281" t="s">
        <v>3216</v>
      </c>
      <c r="G818" s="285" t="s">
        <v>137</v>
      </c>
      <c r="H818" s="272" t="s">
        <v>574</v>
      </c>
      <c r="I818" s="288" t="s">
        <v>3237</v>
      </c>
      <c r="J818" s="289" t="s">
        <v>3236</v>
      </c>
      <c r="K818" s="289" t="s">
        <v>3235</v>
      </c>
      <c r="L818" s="65" t="s">
        <v>574</v>
      </c>
      <c r="M818" s="290" t="s">
        <v>137</v>
      </c>
      <c r="N818" s="245" t="s">
        <v>2410</v>
      </c>
      <c r="O818" s="273"/>
      <c r="P818" s="240"/>
      <c r="Q818" s="282">
        <v>30</v>
      </c>
      <c r="R818" s="245">
        <v>120</v>
      </c>
      <c r="S818" s="245">
        <v>110</v>
      </c>
      <c r="T818" s="245">
        <v>29.33</v>
      </c>
      <c r="U818" s="89">
        <v>0</v>
      </c>
      <c r="V818" s="283">
        <v>15</v>
      </c>
      <c r="W818" s="100">
        <v>0</v>
      </c>
      <c r="X818" s="297">
        <v>0</v>
      </c>
      <c r="Y818" s="100">
        <v>1</v>
      </c>
      <c r="Z818" s="66">
        <v>1</v>
      </c>
      <c r="AA818" s="315">
        <v>885165</v>
      </c>
      <c r="AB818" s="316">
        <v>0</v>
      </c>
      <c r="AC818" s="316">
        <f t="shared" si="254"/>
        <v>885165</v>
      </c>
      <c r="AD818" s="74">
        <v>4500000</v>
      </c>
      <c r="AE818" s="74">
        <v>6000000</v>
      </c>
      <c r="AF818" s="334">
        <f t="shared" si="255"/>
        <v>168986.04545454544</v>
      </c>
      <c r="AG818" s="112">
        <f t="shared" si="256"/>
        <v>26554950</v>
      </c>
      <c r="AH818" s="74">
        <f t="shared" si="257"/>
        <v>0</v>
      </c>
      <c r="AI818" s="74">
        <f t="shared" si="258"/>
        <v>20278325.454545453</v>
      </c>
      <c r="AJ818" s="74">
        <f t="shared" si="259"/>
        <v>2655495</v>
      </c>
      <c r="AK818" s="74">
        <f t="shared" si="260"/>
        <v>4500000</v>
      </c>
      <c r="AL818" s="74">
        <f t="shared" si="261"/>
        <v>6000000</v>
      </c>
      <c r="AM818" s="74">
        <f t="shared" si="262"/>
        <v>4647116.25</v>
      </c>
      <c r="AN818" s="74">
        <f t="shared" si="263"/>
        <v>4956360.7131818179</v>
      </c>
      <c r="AO818" s="74">
        <f t="shared" si="264"/>
        <v>0</v>
      </c>
      <c r="AP818" s="74">
        <f t="shared" si="265"/>
        <v>3000000</v>
      </c>
      <c r="AQ818" s="74">
        <v>0</v>
      </c>
      <c r="AR818" s="74">
        <v>0</v>
      </c>
      <c r="AS818" s="74">
        <v>0</v>
      </c>
      <c r="AT818" s="79">
        <v>0</v>
      </c>
      <c r="AU818" s="81">
        <f t="shared" si="266"/>
        <v>72592247.417727277</v>
      </c>
      <c r="AV818" s="112">
        <f t="shared" si="267"/>
        <v>51541179.74848637</v>
      </c>
      <c r="AW818" s="74">
        <f t="shared" si="273"/>
        <v>69936752.417727262</v>
      </c>
      <c r="AX818" s="74">
        <f t="shared" si="268"/>
        <v>4895572.6692409087</v>
      </c>
      <c r="AY818" s="75">
        <f t="shared" si="269"/>
        <v>1154117.9748486371</v>
      </c>
      <c r="AZ818" s="74">
        <v>0</v>
      </c>
      <c r="BA818" s="74">
        <v>0</v>
      </c>
      <c r="BB818" s="74">
        <v>0</v>
      </c>
      <c r="BC818" s="79">
        <v>0</v>
      </c>
      <c r="BD818" s="79">
        <v>0</v>
      </c>
      <c r="BE818" s="79">
        <v>0</v>
      </c>
      <c r="BF818" s="77">
        <v>0</v>
      </c>
      <c r="BG818" s="344">
        <f t="shared" si="270"/>
        <v>6049690.6440895461</v>
      </c>
      <c r="BH818" s="187">
        <f t="shared" si="271"/>
        <v>66542556</v>
      </c>
      <c r="BI818" s="278" t="s">
        <v>3217</v>
      </c>
      <c r="BJ818" s="200"/>
      <c r="BK818" s="201"/>
    </row>
    <row r="819" spans="1:66" s="196" customFormat="1" ht="24" customHeight="1" thickBot="1" x14ac:dyDescent="0.25">
      <c r="A819" s="181">
        <f t="shared" si="253"/>
        <v>2655495</v>
      </c>
      <c r="B819" s="296">
        <v>813</v>
      </c>
      <c r="C819" s="270">
        <v>459</v>
      </c>
      <c r="D819" s="271"/>
      <c r="E819" s="280" t="s">
        <v>694</v>
      </c>
      <c r="F819" s="281" t="s">
        <v>3216</v>
      </c>
      <c r="G819" s="285" t="s">
        <v>137</v>
      </c>
      <c r="H819" s="272" t="s">
        <v>574</v>
      </c>
      <c r="I819" s="288" t="s">
        <v>3237</v>
      </c>
      <c r="J819" s="289" t="s">
        <v>3236</v>
      </c>
      <c r="K819" s="289" t="s">
        <v>3235</v>
      </c>
      <c r="L819" s="65" t="s">
        <v>574</v>
      </c>
      <c r="M819" s="290" t="s">
        <v>137</v>
      </c>
      <c r="N819" s="245" t="s">
        <v>2410</v>
      </c>
      <c r="O819" s="273"/>
      <c r="P819" s="240"/>
      <c r="Q819" s="282">
        <v>13</v>
      </c>
      <c r="R819" s="319">
        <v>52</v>
      </c>
      <c r="S819" s="322">
        <v>48</v>
      </c>
      <c r="T819" s="321">
        <v>12.71</v>
      </c>
      <c r="U819" s="89">
        <v>0</v>
      </c>
      <c r="V819" s="283">
        <v>0</v>
      </c>
      <c r="W819" s="100">
        <v>0</v>
      </c>
      <c r="X819" s="297">
        <v>0</v>
      </c>
      <c r="Y819" s="383">
        <v>1</v>
      </c>
      <c r="Z819" s="384">
        <v>1</v>
      </c>
      <c r="AA819" s="335">
        <v>885165</v>
      </c>
      <c r="AB819" s="336">
        <v>0</v>
      </c>
      <c r="AC819" s="336">
        <f t="shared" si="254"/>
        <v>885165</v>
      </c>
      <c r="AD819" s="337">
        <v>4500000</v>
      </c>
      <c r="AE819" s="337">
        <v>6000000</v>
      </c>
      <c r="AF819" s="338">
        <f t="shared" si="255"/>
        <v>168986.04545454544</v>
      </c>
      <c r="AG819" s="340">
        <f t="shared" si="256"/>
        <v>11507145</v>
      </c>
      <c r="AH819" s="337">
        <f t="shared" si="257"/>
        <v>0</v>
      </c>
      <c r="AI819" s="337">
        <f t="shared" si="258"/>
        <v>8787274.3636363633</v>
      </c>
      <c r="AJ819" s="337">
        <f t="shared" si="259"/>
        <v>1150714.5</v>
      </c>
      <c r="AK819" s="337">
        <f t="shared" si="260"/>
        <v>1950000</v>
      </c>
      <c r="AL819" s="337">
        <f t="shared" si="261"/>
        <v>2600000</v>
      </c>
      <c r="AM819" s="337">
        <f t="shared" si="262"/>
        <v>2027832.5454545454</v>
      </c>
      <c r="AN819" s="337">
        <f t="shared" si="263"/>
        <v>2147812.6377272727</v>
      </c>
      <c r="AO819" s="337">
        <f t="shared" si="264"/>
        <v>0</v>
      </c>
      <c r="AP819" s="337">
        <f t="shared" si="265"/>
        <v>0</v>
      </c>
      <c r="AQ819" s="74">
        <v>0</v>
      </c>
      <c r="AR819" s="74">
        <v>0</v>
      </c>
      <c r="AS819" s="74">
        <v>0</v>
      </c>
      <c r="AT819" s="79">
        <v>0</v>
      </c>
      <c r="AU819" s="341">
        <f t="shared" si="266"/>
        <v>30170779.046818182</v>
      </c>
      <c r="AV819" s="340">
        <f t="shared" si="267"/>
        <v>22438660.028540909</v>
      </c>
      <c r="AW819" s="337">
        <f t="shared" si="273"/>
        <v>29020064.546818182</v>
      </c>
      <c r="AX819" s="337">
        <f t="shared" si="268"/>
        <v>2031404.5182772728</v>
      </c>
      <c r="AY819" s="342">
        <f t="shared" si="269"/>
        <v>0</v>
      </c>
      <c r="AZ819" s="74">
        <v>0</v>
      </c>
      <c r="BA819" s="74">
        <v>0</v>
      </c>
      <c r="BB819" s="74">
        <v>0</v>
      </c>
      <c r="BC819" s="79">
        <v>0</v>
      </c>
      <c r="BD819" s="79">
        <v>0</v>
      </c>
      <c r="BE819" s="79">
        <v>0</v>
      </c>
      <c r="BF819" s="77">
        <v>0</v>
      </c>
      <c r="BG819" s="345">
        <f t="shared" si="270"/>
        <v>2031404.5182772728</v>
      </c>
      <c r="BH819" s="346">
        <f t="shared" si="271"/>
        <v>28139374</v>
      </c>
      <c r="BI819" s="278" t="s">
        <v>3218</v>
      </c>
      <c r="BJ819" s="200"/>
      <c r="BK819" s="201"/>
    </row>
    <row r="820" spans="1:66" s="114" customFormat="1" ht="120" customHeight="1" thickBot="1" x14ac:dyDescent="0.25">
      <c r="A820" s="182"/>
      <c r="B820" s="440" t="s">
        <v>21</v>
      </c>
      <c r="C820" s="441"/>
      <c r="D820" s="441"/>
      <c r="E820" s="441"/>
      <c r="F820" s="441"/>
      <c r="G820" s="441"/>
      <c r="H820" s="441"/>
      <c r="I820" s="441"/>
      <c r="J820" s="441"/>
      <c r="K820" s="441"/>
      <c r="L820" s="441"/>
      <c r="M820" s="442"/>
      <c r="N820" s="419"/>
      <c r="O820" s="419"/>
      <c r="P820" s="419"/>
      <c r="Q820" s="357">
        <f t="shared" ref="Q820:BH820" si="274">SUM(Q7:Q819)</f>
        <v>24094</v>
      </c>
      <c r="R820" s="357">
        <f t="shared" si="274"/>
        <v>79510</v>
      </c>
      <c r="S820" s="357">
        <f t="shared" si="274"/>
        <v>61502</v>
      </c>
      <c r="T820" s="357">
        <f t="shared" si="274"/>
        <v>14335.509999999971</v>
      </c>
      <c r="U820" s="357">
        <f t="shared" si="274"/>
        <v>136</v>
      </c>
      <c r="V820" s="357">
        <f t="shared" si="274"/>
        <v>14241</v>
      </c>
      <c r="W820" s="357">
        <f t="shared" si="274"/>
        <v>0</v>
      </c>
      <c r="X820" s="357">
        <f t="shared" si="274"/>
        <v>0</v>
      </c>
      <c r="Y820" s="357">
        <f t="shared" si="274"/>
        <v>690</v>
      </c>
      <c r="Z820" s="357">
        <f t="shared" si="274"/>
        <v>607</v>
      </c>
      <c r="AA820" s="357">
        <f t="shared" si="274"/>
        <v>872251816</v>
      </c>
      <c r="AB820" s="357">
        <f t="shared" si="274"/>
        <v>26553523.010000002</v>
      </c>
      <c r="AC820" s="357">
        <f t="shared" si="274"/>
        <v>898805339.00999999</v>
      </c>
      <c r="AD820" s="357">
        <f t="shared" si="274"/>
        <v>3658500000</v>
      </c>
      <c r="AE820" s="357">
        <f t="shared" si="274"/>
        <v>4878000000</v>
      </c>
      <c r="AF820" s="357">
        <f t="shared" si="274"/>
        <v>171590110.17463565</v>
      </c>
      <c r="AG820" s="357">
        <f t="shared" si="274"/>
        <v>25852821945</v>
      </c>
      <c r="AH820" s="357">
        <f t="shared" si="274"/>
        <v>796279021.29999995</v>
      </c>
      <c r="AI820" s="357">
        <f t="shared" si="274"/>
        <v>15805407425.983675</v>
      </c>
      <c r="AJ820" s="357">
        <f t="shared" si="274"/>
        <v>1598519473.5</v>
      </c>
      <c r="AK820" s="357">
        <f t="shared" si="274"/>
        <v>3614100000</v>
      </c>
      <c r="AL820" s="357">
        <f t="shared" si="274"/>
        <v>4818800000</v>
      </c>
      <c r="AM820" s="357">
        <f t="shared" si="274"/>
        <v>2702615687.4388633</v>
      </c>
      <c r="AN820" s="357">
        <f t="shared" si="274"/>
        <v>2520229402.584096</v>
      </c>
      <c r="AO820" s="357">
        <f t="shared" si="274"/>
        <v>194454012</v>
      </c>
      <c r="AP820" s="357">
        <f t="shared" si="274"/>
        <v>2848200000</v>
      </c>
      <c r="AQ820" s="357">
        <f t="shared" si="274"/>
        <v>0</v>
      </c>
      <c r="AR820" s="357">
        <f t="shared" si="274"/>
        <v>0</v>
      </c>
      <c r="AS820" s="357">
        <f t="shared" si="274"/>
        <v>0</v>
      </c>
      <c r="AT820" s="357">
        <f t="shared" si="274"/>
        <v>8706439</v>
      </c>
      <c r="AU820" s="357">
        <f t="shared" si="274"/>
        <v>60760133406.806992</v>
      </c>
      <c r="AV820" s="357">
        <f t="shared" si="274"/>
        <v>43559514177.280319</v>
      </c>
      <c r="AW820" s="357">
        <f t="shared" si="274"/>
        <v>58826275786.09095</v>
      </c>
      <c r="AX820" s="357">
        <f t="shared" si="274"/>
        <v>4117839305.0263109</v>
      </c>
      <c r="AY820" s="357">
        <f t="shared" si="274"/>
        <v>1146805607.1769331</v>
      </c>
      <c r="AZ820" s="357">
        <f t="shared" si="274"/>
        <v>0</v>
      </c>
      <c r="BA820" s="357">
        <f t="shared" si="274"/>
        <v>0</v>
      </c>
      <c r="BB820" s="357">
        <f t="shared" si="274"/>
        <v>0</v>
      </c>
      <c r="BC820" s="357">
        <f t="shared" si="274"/>
        <v>0</v>
      </c>
      <c r="BD820" s="357">
        <f t="shared" si="274"/>
        <v>0</v>
      </c>
      <c r="BE820" s="357">
        <f t="shared" si="274"/>
        <v>0</v>
      </c>
      <c r="BF820" s="357">
        <f t="shared" si="274"/>
        <v>20000000</v>
      </c>
      <c r="BG820" s="357">
        <f t="shared" si="274"/>
        <v>5284644912.2032566</v>
      </c>
      <c r="BH820" s="405">
        <f t="shared" si="274"/>
        <v>55475487986</v>
      </c>
      <c r="BI820" s="409" t="s">
        <v>3333</v>
      </c>
      <c r="BJ820" s="200"/>
      <c r="BK820" s="201"/>
      <c r="BL820" s="196"/>
      <c r="BM820" s="196"/>
      <c r="BN820" s="196"/>
    </row>
    <row r="821" spans="1:66" ht="19.5" customHeight="1" x14ac:dyDescent="0.2">
      <c r="AU821" s="204"/>
      <c r="BG821" s="204"/>
      <c r="BH821" s="205"/>
      <c r="BJ821" s="200"/>
      <c r="BK821" s="201"/>
      <c r="BL821" s="196"/>
      <c r="BM821" s="196"/>
      <c r="BN821" s="114"/>
    </row>
    <row r="822" spans="1:66" s="49" customFormat="1" x14ac:dyDescent="0.2">
      <c r="A822" s="61"/>
      <c r="B822" s="48"/>
      <c r="E822" s="176"/>
      <c r="F822" s="176"/>
      <c r="G822" s="176"/>
      <c r="H822" s="176"/>
      <c r="I822" s="175"/>
      <c r="J822" s="176"/>
      <c r="K822" s="175"/>
      <c r="L822" s="176"/>
      <c r="M822" s="176"/>
      <c r="N822" s="176"/>
      <c r="O822" s="176"/>
      <c r="AF822" s="108"/>
      <c r="BH822" s="188"/>
      <c r="BJ822" s="200"/>
      <c r="BK822" s="201"/>
      <c r="BL822" s="196"/>
      <c r="BM822" s="196"/>
      <c r="BN822" s="418"/>
    </row>
    <row r="823" spans="1:66" s="48" customFormat="1" x14ac:dyDescent="0.2">
      <c r="A823" s="61"/>
      <c r="Q823" s="45"/>
      <c r="AF823" s="108"/>
      <c r="BH823" s="185"/>
      <c r="BJ823" s="200"/>
      <c r="BK823" s="201"/>
      <c r="BL823" s="196"/>
      <c r="BM823" s="196"/>
      <c r="BN823" s="49"/>
    </row>
    <row r="824" spans="1:66" s="424" customFormat="1" ht="30" x14ac:dyDescent="0.2">
      <c r="A824" s="183"/>
      <c r="B824" s="52"/>
      <c r="E824" s="424" t="s">
        <v>37</v>
      </c>
      <c r="AF824" s="109"/>
      <c r="AL824" s="424" t="s">
        <v>38</v>
      </c>
      <c r="AV824" s="51"/>
      <c r="AW824" s="51"/>
      <c r="AX824" s="51"/>
      <c r="BB824" s="424" t="s">
        <v>75</v>
      </c>
      <c r="BH824" s="185"/>
      <c r="BJ824" s="200"/>
      <c r="BK824" s="201"/>
      <c r="BL824" s="196"/>
      <c r="BM824" s="196"/>
      <c r="BN824" s="48"/>
    </row>
    <row r="825" spans="1:66" ht="21" customHeight="1" x14ac:dyDescent="0.2">
      <c r="Q825" s="46"/>
      <c r="R825" s="178"/>
      <c r="S825" s="178"/>
      <c r="T825" s="46"/>
      <c r="BJ825" s="114"/>
      <c r="BK825" s="62"/>
      <c r="BL825" s="114"/>
      <c r="BM825" s="114"/>
      <c r="BN825" s="424"/>
    </row>
    <row r="826" spans="1:66" ht="19.5" x14ac:dyDescent="0.2">
      <c r="AG826" s="10">
        <f>SUM(AG7:AG819)</f>
        <v>25852821945</v>
      </c>
      <c r="AH826" s="10">
        <f t="shared" ref="AH826:BH826" si="275">SUM(AH7:AH819)</f>
        <v>796279021.29999995</v>
      </c>
      <c r="AI826" s="10">
        <f t="shared" si="275"/>
        <v>15805407425.983675</v>
      </c>
      <c r="AJ826" s="10">
        <f t="shared" si="275"/>
        <v>1598519473.5</v>
      </c>
      <c r="AK826" s="10">
        <f t="shared" si="275"/>
        <v>3614100000</v>
      </c>
      <c r="AL826" s="10">
        <f t="shared" si="275"/>
        <v>4818800000</v>
      </c>
      <c r="AM826" s="10">
        <f t="shared" si="275"/>
        <v>2702615687.4388633</v>
      </c>
      <c r="AN826" s="10">
        <f t="shared" si="275"/>
        <v>2520229402.584096</v>
      </c>
      <c r="AO826" s="10">
        <f t="shared" si="275"/>
        <v>194454012</v>
      </c>
      <c r="AP826" s="10">
        <f t="shared" si="275"/>
        <v>2848200000</v>
      </c>
      <c r="AQ826" s="10">
        <f t="shared" si="275"/>
        <v>0</v>
      </c>
      <c r="AR826" s="10">
        <f t="shared" si="275"/>
        <v>0</v>
      </c>
      <c r="AS826" s="10">
        <f t="shared" si="275"/>
        <v>0</v>
      </c>
      <c r="AT826" s="10">
        <f t="shared" si="275"/>
        <v>8706439</v>
      </c>
      <c r="AU826" s="10">
        <f t="shared" si="275"/>
        <v>60760133406.806992</v>
      </c>
      <c r="AV826" s="10">
        <f t="shared" si="275"/>
        <v>43559514177.280319</v>
      </c>
      <c r="AW826" s="10">
        <f t="shared" si="275"/>
        <v>58826275786.09095</v>
      </c>
      <c r="AX826" s="10">
        <f t="shared" si="275"/>
        <v>4117839305.0263109</v>
      </c>
      <c r="AY826" s="10">
        <f t="shared" si="275"/>
        <v>1146805607.1769331</v>
      </c>
      <c r="AZ826" s="10">
        <f t="shared" si="275"/>
        <v>0</v>
      </c>
      <c r="BA826" s="10">
        <f t="shared" si="275"/>
        <v>0</v>
      </c>
      <c r="BB826" s="10">
        <f t="shared" si="275"/>
        <v>0</v>
      </c>
      <c r="BC826" s="10">
        <f t="shared" si="275"/>
        <v>0</v>
      </c>
      <c r="BD826" s="10">
        <f t="shared" si="275"/>
        <v>0</v>
      </c>
      <c r="BE826" s="10">
        <f t="shared" si="275"/>
        <v>0</v>
      </c>
      <c r="BF826" s="10">
        <f t="shared" si="275"/>
        <v>20000000</v>
      </c>
      <c r="BG826" s="10">
        <f t="shared" si="275"/>
        <v>5284644912.2032566</v>
      </c>
      <c r="BH826" s="10">
        <f t="shared" si="275"/>
        <v>55475487986</v>
      </c>
    </row>
    <row r="827" spans="1:66" ht="19.5" x14ac:dyDescent="0.2">
      <c r="AG827" s="10">
        <f>AG820-AG826</f>
        <v>0</v>
      </c>
      <c r="AH827" s="10">
        <f t="shared" ref="AH827:BH827" si="276">AH820-AH826</f>
        <v>0</v>
      </c>
      <c r="AI827" s="10">
        <f t="shared" si="276"/>
        <v>0</v>
      </c>
      <c r="AJ827" s="10">
        <f t="shared" si="276"/>
        <v>0</v>
      </c>
      <c r="AK827" s="10">
        <f t="shared" si="276"/>
        <v>0</v>
      </c>
      <c r="AL827" s="10">
        <f t="shared" si="276"/>
        <v>0</v>
      </c>
      <c r="AM827" s="10">
        <f t="shared" si="276"/>
        <v>0</v>
      </c>
      <c r="AN827" s="10">
        <f t="shared" si="276"/>
        <v>0</v>
      </c>
      <c r="AO827" s="10">
        <f t="shared" si="276"/>
        <v>0</v>
      </c>
      <c r="AP827" s="10">
        <f t="shared" si="276"/>
        <v>0</v>
      </c>
      <c r="AQ827" s="10">
        <f t="shared" si="276"/>
        <v>0</v>
      </c>
      <c r="AR827" s="10">
        <f t="shared" si="276"/>
        <v>0</v>
      </c>
      <c r="AS827" s="10">
        <f t="shared" si="276"/>
        <v>0</v>
      </c>
      <c r="AT827" s="10">
        <f t="shared" si="276"/>
        <v>0</v>
      </c>
      <c r="AU827" s="10">
        <f t="shared" si="276"/>
        <v>0</v>
      </c>
      <c r="AV827" s="10">
        <f t="shared" si="276"/>
        <v>0</v>
      </c>
      <c r="AW827" s="10">
        <f t="shared" si="276"/>
        <v>0</v>
      </c>
      <c r="AX827" s="10">
        <f t="shared" si="276"/>
        <v>0</v>
      </c>
      <c r="AY827" s="10">
        <f t="shared" si="276"/>
        <v>0</v>
      </c>
      <c r="AZ827" s="10">
        <f t="shared" si="276"/>
        <v>0</v>
      </c>
      <c r="BA827" s="10">
        <f t="shared" si="276"/>
        <v>0</v>
      </c>
      <c r="BB827" s="10">
        <f t="shared" si="276"/>
        <v>0</v>
      </c>
      <c r="BC827" s="10">
        <f t="shared" si="276"/>
        <v>0</v>
      </c>
      <c r="BD827" s="10">
        <f t="shared" si="276"/>
        <v>0</v>
      </c>
      <c r="BE827" s="10">
        <f t="shared" si="276"/>
        <v>0</v>
      </c>
      <c r="BF827" s="10">
        <f t="shared" si="276"/>
        <v>0</v>
      </c>
      <c r="BG827" s="10">
        <f t="shared" si="276"/>
        <v>0</v>
      </c>
      <c r="BH827" s="10">
        <f t="shared" si="276"/>
        <v>0</v>
      </c>
      <c r="BJ827" s="49"/>
      <c r="BK827" s="49"/>
      <c r="BL827" s="49"/>
      <c r="BM827" s="49"/>
    </row>
    <row r="828" spans="1:66" x14ac:dyDescent="0.2">
      <c r="BJ828" s="48"/>
      <c r="BK828" s="48"/>
      <c r="BL828" s="48"/>
      <c r="BM828" s="48"/>
    </row>
    <row r="829" spans="1:66" ht="30" x14ac:dyDescent="0.2">
      <c r="BJ829" s="424"/>
      <c r="BK829" s="424"/>
      <c r="BL829" s="424"/>
      <c r="BM829" s="424"/>
    </row>
    <row r="830" spans="1:66" x14ac:dyDescent="0.2">
      <c r="F830" s="400"/>
      <c r="G830" s="400"/>
      <c r="H830" s="400" t="s">
        <v>3316</v>
      </c>
      <c r="I830" s="401"/>
      <c r="J830" s="401"/>
    </row>
    <row r="837" spans="9:23" x14ac:dyDescent="0.2">
      <c r="S837" s="418" t="s">
        <v>3261</v>
      </c>
    </row>
    <row r="838" spans="9:23" x14ac:dyDescent="0.2">
      <c r="I838" s="53"/>
      <c r="J838" s="53"/>
      <c r="K838" s="53"/>
      <c r="S838" s="418" t="s">
        <v>3259</v>
      </c>
    </row>
    <row r="839" spans="9:23" x14ac:dyDescent="0.2">
      <c r="I839" s="53"/>
      <c r="J839" s="53"/>
      <c r="K839" s="53"/>
      <c r="S839" s="418" t="s">
        <v>3262</v>
      </c>
    </row>
    <row r="840" spans="9:23" x14ac:dyDescent="0.2">
      <c r="S840" s="418" t="s">
        <v>3263</v>
      </c>
    </row>
    <row r="841" spans="9:23" x14ac:dyDescent="0.2">
      <c r="P841" s="53" t="s">
        <v>3260</v>
      </c>
      <c r="Q841" s="53"/>
      <c r="R841" s="53"/>
      <c r="S841" s="53"/>
      <c r="T841" s="53"/>
      <c r="U841" s="53"/>
      <c r="V841" s="53"/>
      <c r="W841" s="53"/>
    </row>
    <row r="842" spans="9:23" x14ac:dyDescent="0.2">
      <c r="S842" s="418" t="s">
        <v>3276</v>
      </c>
    </row>
    <row r="843" spans="9:23" x14ac:dyDescent="0.2">
      <c r="S843" s="418" t="s">
        <v>3295</v>
      </c>
    </row>
    <row r="844" spans="9:23" x14ac:dyDescent="0.2">
      <c r="S844" s="418" t="s">
        <v>3296</v>
      </c>
    </row>
    <row r="845" spans="9:23" x14ac:dyDescent="0.2">
      <c r="S845" s="418" t="s">
        <v>3297</v>
      </c>
    </row>
    <row r="846" spans="9:23" x14ac:dyDescent="0.2">
      <c r="S846" s="418" t="s">
        <v>3299</v>
      </c>
    </row>
    <row r="847" spans="9:23" x14ac:dyDescent="0.2">
      <c r="S847" s="418" t="s">
        <v>3300</v>
      </c>
    </row>
  </sheetData>
  <autoFilter ref="BJ6:BK6" xr:uid="{B71472E8-D9DB-4C97-9557-7919AB042A00}">
    <sortState xmlns:xlrd2="http://schemas.microsoft.com/office/spreadsheetml/2017/richdata2" ref="BJ7:BK820">
      <sortCondition ref="BJ6"/>
    </sortState>
  </autoFilter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6D463-E391-4987-BD17-FB8402AB114D}">
  <sheetPr filterMode="1"/>
  <dimension ref="A1:AI824"/>
  <sheetViews>
    <sheetView rightToLeft="1" zoomScale="85" zoomScaleNormal="85" workbookViewId="0">
      <selection activeCell="AI6" sqref="AI6"/>
    </sheetView>
  </sheetViews>
  <sheetFormatPr defaultColWidth="9.125" defaultRowHeight="19.5" x14ac:dyDescent="0.2"/>
  <cols>
    <col min="1" max="1" width="7.875" style="180" customWidth="1"/>
    <col min="2" max="2" width="3.625" style="45" bestFit="1" customWidth="1"/>
    <col min="3" max="3" width="3" style="418" customWidth="1"/>
    <col min="4" max="4" width="5.375" style="418" bestFit="1" customWidth="1"/>
    <col min="5" max="5" width="10.25" style="418" bestFit="1" customWidth="1"/>
    <col min="6" max="6" width="15.5" style="51" customWidth="1"/>
    <col min="7" max="7" width="10.625" style="51" hidden="1" customWidth="1"/>
    <col min="8" max="8" width="15.375" style="51" hidden="1" customWidth="1"/>
    <col min="9" max="9" width="17" style="418" hidden="1" customWidth="1"/>
    <col min="10" max="10" width="11.25" style="475" hidden="1" customWidth="1"/>
    <col min="11" max="11" width="9.25" style="475" hidden="1" customWidth="1"/>
    <col min="12" max="12" width="15.75" style="418" hidden="1" customWidth="1"/>
    <col min="13" max="13" width="14.25" style="418" hidden="1" customWidth="1"/>
    <col min="14" max="22" width="1.375" style="418" customWidth="1"/>
    <col min="23" max="23" width="3.125" style="418" bestFit="1" customWidth="1"/>
    <col min="24" max="24" width="4" style="418" bestFit="1" customWidth="1"/>
    <col min="25" max="25" width="8.125" style="418" customWidth="1"/>
    <col min="26" max="26" width="7.75" style="418" customWidth="1"/>
    <col min="27" max="27" width="7.375" style="418" hidden="1" customWidth="1"/>
    <col min="28" max="28" width="5.375" style="418" hidden="1" customWidth="1"/>
    <col min="29" max="29" width="7.75" style="418" hidden="1" customWidth="1"/>
    <col min="30" max="30" width="6.625" style="418" hidden="1" customWidth="1"/>
    <col min="31" max="31" width="6.125" style="418" hidden="1" customWidth="1"/>
    <col min="32" max="32" width="7.75" style="418" hidden="1" customWidth="1"/>
    <col min="33" max="33" width="6.625" style="418" hidden="1" customWidth="1"/>
    <col min="34" max="34" width="6.625" style="418" customWidth="1"/>
    <col min="35" max="35" width="11.875" style="418" customWidth="1"/>
    <col min="36" max="16384" width="9.125" style="418"/>
  </cols>
  <sheetData>
    <row r="1" spans="1:34" s="44" customFormat="1" ht="33.75" x14ac:dyDescent="0.2">
      <c r="A1" s="179"/>
      <c r="B1" s="43"/>
      <c r="C1" s="129" t="s">
        <v>35</v>
      </c>
      <c r="D1" s="129"/>
      <c r="E1" s="129"/>
      <c r="F1" s="129"/>
      <c r="G1" s="129"/>
      <c r="H1" s="129"/>
      <c r="I1" s="129"/>
      <c r="J1" s="474"/>
      <c r="K1" s="474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</row>
    <row r="2" spans="1:34" ht="33.75" x14ac:dyDescent="0.2">
      <c r="C2" s="129" t="s">
        <v>3171</v>
      </c>
      <c r="D2" s="129"/>
      <c r="E2" s="129"/>
      <c r="F2" s="129"/>
      <c r="G2" s="129"/>
      <c r="H2" s="129"/>
      <c r="I2" s="129"/>
      <c r="J2" s="474"/>
      <c r="K2" s="474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</row>
    <row r="3" spans="1:34" ht="17.25" customHeight="1" thickBot="1" x14ac:dyDescent="0.25">
      <c r="C3" s="46"/>
      <c r="D3" s="46"/>
      <c r="E3" s="46"/>
      <c r="F3" s="46"/>
      <c r="G3" s="46"/>
      <c r="H3" s="46"/>
      <c r="S3" s="177"/>
      <c r="Y3" s="47"/>
      <c r="Z3" s="47"/>
      <c r="AA3" s="47"/>
      <c r="AB3" s="47"/>
      <c r="AC3" s="47"/>
      <c r="AD3" s="47"/>
      <c r="AE3" s="47"/>
      <c r="AF3" s="47"/>
      <c r="AG3" s="47"/>
      <c r="AH3" s="47"/>
    </row>
    <row r="4" spans="1:34" s="49" customFormat="1" ht="22.5" hidden="1" customHeight="1" x14ac:dyDescent="0.2">
      <c r="A4" s="61"/>
      <c r="B4" s="48"/>
      <c r="C4" s="49">
        <v>1</v>
      </c>
      <c r="E4" s="49">
        <v>2</v>
      </c>
      <c r="F4" s="49">
        <v>3</v>
      </c>
      <c r="I4" s="418"/>
      <c r="J4" s="475"/>
      <c r="K4" s="475"/>
      <c r="L4" s="418"/>
      <c r="M4" s="418"/>
      <c r="N4" s="418"/>
      <c r="O4" s="418"/>
      <c r="P4" s="418"/>
      <c r="Q4" s="49">
        <v>4</v>
      </c>
      <c r="R4" s="49">
        <v>5</v>
      </c>
      <c r="Y4" s="49">
        <v>8</v>
      </c>
      <c r="AC4" s="49">
        <v>9</v>
      </c>
      <c r="AD4" s="49">
        <v>10</v>
      </c>
      <c r="AE4" s="49">
        <v>11</v>
      </c>
      <c r="AF4" s="49">
        <v>21</v>
      </c>
    </row>
    <row r="5" spans="1:34" ht="88.5" customHeight="1" thickBot="1" x14ac:dyDescent="0.25">
      <c r="B5" s="453" t="s">
        <v>2388</v>
      </c>
      <c r="C5" s="455" t="s">
        <v>3258</v>
      </c>
      <c r="D5" s="457" t="s">
        <v>80</v>
      </c>
      <c r="E5" s="459" t="s">
        <v>29</v>
      </c>
      <c r="F5" s="461" t="s">
        <v>30</v>
      </c>
      <c r="G5" s="463" t="s">
        <v>2411</v>
      </c>
      <c r="H5" s="464"/>
      <c r="I5" s="464"/>
      <c r="J5" s="476"/>
      <c r="K5" s="476"/>
      <c r="L5" s="464"/>
      <c r="M5" s="464"/>
      <c r="N5" s="449" t="s">
        <v>2412</v>
      </c>
      <c r="O5" s="450"/>
      <c r="P5" s="465"/>
      <c r="Q5" s="466" t="s">
        <v>8</v>
      </c>
      <c r="R5" s="467"/>
      <c r="S5" s="467"/>
      <c r="T5" s="467"/>
      <c r="U5" s="467"/>
      <c r="V5" s="468"/>
      <c r="W5" s="443" t="s">
        <v>61</v>
      </c>
      <c r="X5" s="444"/>
      <c r="Y5" s="443" t="s">
        <v>2413</v>
      </c>
      <c r="Z5" s="445"/>
      <c r="AA5" s="446"/>
      <c r="AB5" s="446"/>
      <c r="AC5" s="446"/>
      <c r="AD5" s="446"/>
      <c r="AE5" s="446"/>
      <c r="AF5" s="446"/>
      <c r="AG5" s="446"/>
      <c r="AH5" s="491"/>
    </row>
    <row r="6" spans="1:34" ht="69" customHeight="1" thickBot="1" x14ac:dyDescent="0.25">
      <c r="B6" s="454"/>
      <c r="C6" s="456"/>
      <c r="D6" s="458"/>
      <c r="E6" s="460"/>
      <c r="F6" s="462"/>
      <c r="G6" s="94" t="s">
        <v>81</v>
      </c>
      <c r="H6" s="87" t="s">
        <v>82</v>
      </c>
      <c r="I6" s="87" t="s">
        <v>16</v>
      </c>
      <c r="J6" s="477" t="s">
        <v>76</v>
      </c>
      <c r="K6" s="477" t="s">
        <v>83</v>
      </c>
      <c r="L6" s="87" t="s">
        <v>2378</v>
      </c>
      <c r="M6" s="84" t="s">
        <v>2379</v>
      </c>
      <c r="N6" s="95" t="s">
        <v>2407</v>
      </c>
      <c r="O6" s="96" t="s">
        <v>2408</v>
      </c>
      <c r="P6" s="103" t="s">
        <v>2409</v>
      </c>
      <c r="Q6" s="420" t="s">
        <v>9</v>
      </c>
      <c r="R6" s="422" t="s">
        <v>31</v>
      </c>
      <c r="S6" s="422" t="s">
        <v>26</v>
      </c>
      <c r="T6" s="422" t="s">
        <v>32</v>
      </c>
      <c r="U6" s="422" t="s">
        <v>84</v>
      </c>
      <c r="V6" s="423" t="s">
        <v>3172</v>
      </c>
      <c r="W6" s="420" t="s">
        <v>62</v>
      </c>
      <c r="X6" s="421" t="s">
        <v>63</v>
      </c>
      <c r="Y6" s="331" t="s">
        <v>3267</v>
      </c>
      <c r="Z6" s="94" t="s">
        <v>3266</v>
      </c>
      <c r="AA6" s="87" t="s">
        <v>2385</v>
      </c>
      <c r="AB6" s="87" t="s">
        <v>2386</v>
      </c>
      <c r="AC6" s="87" t="s">
        <v>2387</v>
      </c>
      <c r="AD6" s="87" t="s">
        <v>0</v>
      </c>
      <c r="AE6" s="87" t="s">
        <v>17</v>
      </c>
      <c r="AF6" s="96" t="s">
        <v>84</v>
      </c>
      <c r="AG6" s="96" t="s">
        <v>34</v>
      </c>
      <c r="AH6" s="492"/>
    </row>
    <row r="7" spans="1:34" s="50" customFormat="1" ht="24" hidden="1" customHeight="1" x14ac:dyDescent="0.2">
      <c r="A7" s="181"/>
      <c r="B7" s="293">
        <v>12</v>
      </c>
      <c r="C7" s="294">
        <v>12</v>
      </c>
      <c r="D7" s="295">
        <v>12800</v>
      </c>
      <c r="E7" s="247" t="s">
        <v>85</v>
      </c>
      <c r="F7" s="248" t="s">
        <v>86</v>
      </c>
      <c r="G7" s="299" t="s">
        <v>87</v>
      </c>
      <c r="H7" s="329" t="s">
        <v>88</v>
      </c>
      <c r="I7" s="425" t="s">
        <v>2505</v>
      </c>
      <c r="J7" s="478">
        <v>68098464</v>
      </c>
      <c r="K7" s="478">
        <v>12699534</v>
      </c>
      <c r="L7" s="431" t="s">
        <v>88</v>
      </c>
      <c r="M7" s="435" t="s">
        <v>2380</v>
      </c>
      <c r="N7" s="436"/>
      <c r="O7" s="431"/>
      <c r="P7" s="437"/>
      <c r="Q7" s="249">
        <v>30</v>
      </c>
      <c r="R7" s="250">
        <v>70</v>
      </c>
      <c r="S7" s="71">
        <v>0</v>
      </c>
      <c r="T7" s="71">
        <v>0</v>
      </c>
      <c r="U7" s="88">
        <v>0</v>
      </c>
      <c r="V7" s="257">
        <v>21</v>
      </c>
      <c r="W7" s="97">
        <v>0</v>
      </c>
      <c r="X7" s="330">
        <v>0</v>
      </c>
      <c r="Y7" s="97">
        <v>1</v>
      </c>
      <c r="Z7" s="71">
        <v>1</v>
      </c>
      <c r="AA7" s="325">
        <v>1477052</v>
      </c>
      <c r="AB7" s="325">
        <v>46667</v>
      </c>
      <c r="AC7" s="326">
        <f t="shared" ref="AC7:AC70" si="0">AA7+AB7</f>
        <v>1523719</v>
      </c>
      <c r="AD7" s="72">
        <v>4500000</v>
      </c>
      <c r="AE7" s="72">
        <v>6000000</v>
      </c>
      <c r="AF7" s="72">
        <f t="shared" ref="AF7:AF70" si="1">AC7*U7</f>
        <v>0</v>
      </c>
      <c r="AG7" s="72">
        <f t="shared" ref="AG7:AG70" si="2">200000*V7</f>
        <v>4200000</v>
      </c>
      <c r="AH7" s="493">
        <f>Z7-Y7</f>
        <v>0</v>
      </c>
    </row>
    <row r="8" spans="1:34" s="50" customFormat="1" ht="24" hidden="1" customHeight="1" x14ac:dyDescent="0.2">
      <c r="A8" s="181"/>
      <c r="B8" s="296">
        <v>9</v>
      </c>
      <c r="C8" s="264">
        <v>9</v>
      </c>
      <c r="D8" s="297">
        <v>12801</v>
      </c>
      <c r="E8" s="251" t="s">
        <v>91</v>
      </c>
      <c r="F8" s="252" t="s">
        <v>92</v>
      </c>
      <c r="G8" s="251" t="s">
        <v>87</v>
      </c>
      <c r="H8" s="272" t="s">
        <v>88</v>
      </c>
      <c r="I8" s="291" t="s">
        <v>2502</v>
      </c>
      <c r="J8" s="479">
        <v>67939619</v>
      </c>
      <c r="K8" s="481">
        <v>28036655</v>
      </c>
      <c r="L8" s="65" t="s">
        <v>88</v>
      </c>
      <c r="M8" s="302" t="s">
        <v>2380</v>
      </c>
      <c r="N8" s="85"/>
      <c r="O8" s="65"/>
      <c r="P8" s="86"/>
      <c r="Q8" s="253">
        <v>30</v>
      </c>
      <c r="R8" s="254">
        <v>62</v>
      </c>
      <c r="S8" s="64">
        <v>0</v>
      </c>
      <c r="T8" s="64">
        <v>0</v>
      </c>
      <c r="U8" s="89">
        <v>0</v>
      </c>
      <c r="V8" s="258">
        <v>22</v>
      </c>
      <c r="W8" s="98">
        <v>0</v>
      </c>
      <c r="X8" s="83">
        <v>0</v>
      </c>
      <c r="Y8" s="98">
        <v>0</v>
      </c>
      <c r="Z8" s="64">
        <v>0</v>
      </c>
      <c r="AA8" s="323">
        <v>1477052</v>
      </c>
      <c r="AB8" s="323">
        <v>46667</v>
      </c>
      <c r="AC8" s="324">
        <f t="shared" si="0"/>
        <v>1523719</v>
      </c>
      <c r="AD8" s="74">
        <v>4500000</v>
      </c>
      <c r="AE8" s="74">
        <v>6000000</v>
      </c>
      <c r="AF8" s="74">
        <f t="shared" si="1"/>
        <v>0</v>
      </c>
      <c r="AG8" s="74">
        <f t="shared" si="2"/>
        <v>4400000</v>
      </c>
      <c r="AH8" s="493">
        <f t="shared" ref="AH8:AH71" si="3">Z8-Y8</f>
        <v>0</v>
      </c>
    </row>
    <row r="9" spans="1:34" s="50" customFormat="1" ht="24" hidden="1" customHeight="1" x14ac:dyDescent="0.2">
      <c r="A9" s="181"/>
      <c r="B9" s="296">
        <v>27</v>
      </c>
      <c r="C9" s="264">
        <v>27</v>
      </c>
      <c r="D9" s="297">
        <v>12802</v>
      </c>
      <c r="E9" s="251" t="s">
        <v>95</v>
      </c>
      <c r="F9" s="252" t="s">
        <v>96</v>
      </c>
      <c r="G9" s="251" t="s">
        <v>87</v>
      </c>
      <c r="H9" s="272" t="s">
        <v>88</v>
      </c>
      <c r="I9" s="349" t="s">
        <v>2520</v>
      </c>
      <c r="J9" s="479">
        <v>4610072211</v>
      </c>
      <c r="K9" s="479">
        <v>12868238</v>
      </c>
      <c r="L9" s="67" t="s">
        <v>88</v>
      </c>
      <c r="M9" s="301" t="s">
        <v>2383</v>
      </c>
      <c r="N9" s="99"/>
      <c r="O9" s="67"/>
      <c r="P9" s="90"/>
      <c r="Q9" s="253">
        <v>30</v>
      </c>
      <c r="R9" s="254">
        <v>88</v>
      </c>
      <c r="S9" s="64">
        <v>0</v>
      </c>
      <c r="T9" s="64">
        <v>0</v>
      </c>
      <c r="U9" s="89">
        <v>0</v>
      </c>
      <c r="V9" s="258">
        <v>22</v>
      </c>
      <c r="W9" s="98">
        <v>0</v>
      </c>
      <c r="X9" s="83">
        <v>0</v>
      </c>
      <c r="Y9" s="98">
        <v>0</v>
      </c>
      <c r="Z9" s="64">
        <v>0</v>
      </c>
      <c r="AA9" s="323">
        <v>1642901</v>
      </c>
      <c r="AB9" s="323">
        <v>0</v>
      </c>
      <c r="AC9" s="324">
        <f t="shared" si="0"/>
        <v>1642901</v>
      </c>
      <c r="AD9" s="74">
        <v>4500000</v>
      </c>
      <c r="AE9" s="74">
        <v>6000000</v>
      </c>
      <c r="AF9" s="74">
        <f t="shared" si="1"/>
        <v>0</v>
      </c>
      <c r="AG9" s="74">
        <f t="shared" si="2"/>
        <v>4400000</v>
      </c>
      <c r="AH9" s="493">
        <f t="shared" si="3"/>
        <v>0</v>
      </c>
    </row>
    <row r="10" spans="1:34" s="50" customFormat="1" ht="24" hidden="1" customHeight="1" x14ac:dyDescent="0.2">
      <c r="A10" s="181"/>
      <c r="B10" s="296">
        <v>11</v>
      </c>
      <c r="C10" s="264">
        <v>11</v>
      </c>
      <c r="D10" s="297">
        <v>12803</v>
      </c>
      <c r="E10" s="251" t="s">
        <v>99</v>
      </c>
      <c r="F10" s="252" t="s">
        <v>100</v>
      </c>
      <c r="G10" s="251" t="s">
        <v>87</v>
      </c>
      <c r="H10" s="272" t="s">
        <v>88</v>
      </c>
      <c r="I10" s="292" t="s">
        <v>2504</v>
      </c>
      <c r="J10" s="480">
        <v>450780139</v>
      </c>
      <c r="K10" s="480">
        <v>21958193</v>
      </c>
      <c r="L10" s="64" t="s">
        <v>88</v>
      </c>
      <c r="M10" s="290" t="s">
        <v>2380</v>
      </c>
      <c r="N10" s="98"/>
      <c r="O10" s="64"/>
      <c r="P10" s="89"/>
      <c r="Q10" s="253">
        <v>30</v>
      </c>
      <c r="R10" s="254">
        <v>30</v>
      </c>
      <c r="S10" s="64">
        <v>0</v>
      </c>
      <c r="T10" s="64">
        <v>0</v>
      </c>
      <c r="U10" s="89">
        <v>0</v>
      </c>
      <c r="V10" s="258">
        <v>19</v>
      </c>
      <c r="W10" s="98">
        <v>0</v>
      </c>
      <c r="X10" s="83">
        <v>0</v>
      </c>
      <c r="Y10" s="98">
        <v>3</v>
      </c>
      <c r="Z10" s="64">
        <v>3</v>
      </c>
      <c r="AA10" s="323">
        <v>1477052</v>
      </c>
      <c r="AB10" s="323">
        <v>46667</v>
      </c>
      <c r="AC10" s="324">
        <f t="shared" si="0"/>
        <v>1523719</v>
      </c>
      <c r="AD10" s="74">
        <v>4500000</v>
      </c>
      <c r="AE10" s="74">
        <v>6000000</v>
      </c>
      <c r="AF10" s="74">
        <f t="shared" si="1"/>
        <v>0</v>
      </c>
      <c r="AG10" s="74">
        <f t="shared" si="2"/>
        <v>3800000</v>
      </c>
      <c r="AH10" s="493">
        <f t="shared" si="3"/>
        <v>0</v>
      </c>
    </row>
    <row r="11" spans="1:34" s="50" customFormat="1" ht="24" hidden="1" customHeight="1" x14ac:dyDescent="0.2">
      <c r="A11" s="181"/>
      <c r="B11" s="296">
        <v>13</v>
      </c>
      <c r="C11" s="264">
        <v>13</v>
      </c>
      <c r="D11" s="297">
        <v>12804</v>
      </c>
      <c r="E11" s="251" t="s">
        <v>103</v>
      </c>
      <c r="F11" s="252" t="s">
        <v>104</v>
      </c>
      <c r="G11" s="251" t="s">
        <v>87</v>
      </c>
      <c r="H11" s="272" t="s">
        <v>88</v>
      </c>
      <c r="I11" s="292" t="s">
        <v>2506</v>
      </c>
      <c r="J11" s="480">
        <v>6179768757</v>
      </c>
      <c r="K11" s="480">
        <v>24139462</v>
      </c>
      <c r="L11" s="64" t="s">
        <v>88</v>
      </c>
      <c r="M11" s="290" t="s">
        <v>2380</v>
      </c>
      <c r="N11" s="98"/>
      <c r="O11" s="64"/>
      <c r="P11" s="89"/>
      <c r="Q11" s="253">
        <v>30</v>
      </c>
      <c r="R11" s="254">
        <v>81</v>
      </c>
      <c r="S11" s="64">
        <v>0</v>
      </c>
      <c r="T11" s="64">
        <v>0</v>
      </c>
      <c r="U11" s="89">
        <v>0</v>
      </c>
      <c r="V11" s="258">
        <v>23</v>
      </c>
      <c r="W11" s="98">
        <v>0</v>
      </c>
      <c r="X11" s="83">
        <v>0</v>
      </c>
      <c r="Y11" s="98">
        <v>0</v>
      </c>
      <c r="Z11" s="64">
        <v>0</v>
      </c>
      <c r="AA11" s="323">
        <v>1477052</v>
      </c>
      <c r="AB11" s="323">
        <v>46667</v>
      </c>
      <c r="AC11" s="324">
        <f t="shared" si="0"/>
        <v>1523719</v>
      </c>
      <c r="AD11" s="74">
        <v>4500000</v>
      </c>
      <c r="AE11" s="74">
        <v>6000000</v>
      </c>
      <c r="AF11" s="74">
        <f t="shared" si="1"/>
        <v>0</v>
      </c>
      <c r="AG11" s="74">
        <f t="shared" si="2"/>
        <v>4600000</v>
      </c>
      <c r="AH11" s="493">
        <f t="shared" si="3"/>
        <v>0</v>
      </c>
    </row>
    <row r="12" spans="1:34" s="50" customFormat="1" ht="24" hidden="1" customHeight="1" x14ac:dyDescent="0.2">
      <c r="A12" s="181"/>
      <c r="B12" s="296">
        <v>17</v>
      </c>
      <c r="C12" s="264">
        <v>17</v>
      </c>
      <c r="D12" s="297">
        <v>12805</v>
      </c>
      <c r="E12" s="251" t="s">
        <v>107</v>
      </c>
      <c r="F12" s="252" t="s">
        <v>108</v>
      </c>
      <c r="G12" s="251" t="s">
        <v>87</v>
      </c>
      <c r="H12" s="272" t="s">
        <v>88</v>
      </c>
      <c r="I12" s="291" t="s">
        <v>2510</v>
      </c>
      <c r="J12" s="481">
        <v>3873509318</v>
      </c>
      <c r="K12" s="481">
        <v>20182173</v>
      </c>
      <c r="L12" s="65" t="s">
        <v>88</v>
      </c>
      <c r="M12" s="302" t="s">
        <v>2383</v>
      </c>
      <c r="N12" s="85"/>
      <c r="O12" s="65"/>
      <c r="P12" s="86"/>
      <c r="Q12" s="253">
        <v>30</v>
      </c>
      <c r="R12" s="254">
        <v>150</v>
      </c>
      <c r="S12" s="64">
        <v>0</v>
      </c>
      <c r="T12" s="64">
        <v>0</v>
      </c>
      <c r="U12" s="89">
        <v>0</v>
      </c>
      <c r="V12" s="258">
        <v>24</v>
      </c>
      <c r="W12" s="98">
        <v>0</v>
      </c>
      <c r="X12" s="83">
        <v>0</v>
      </c>
      <c r="Y12" s="98">
        <v>0</v>
      </c>
      <c r="Z12" s="64">
        <v>0</v>
      </c>
      <c r="AA12" s="323">
        <v>1642901</v>
      </c>
      <c r="AB12" s="323">
        <v>46667</v>
      </c>
      <c r="AC12" s="324">
        <f t="shared" si="0"/>
        <v>1689568</v>
      </c>
      <c r="AD12" s="74">
        <v>4500000</v>
      </c>
      <c r="AE12" s="74">
        <v>6000000</v>
      </c>
      <c r="AF12" s="74">
        <f t="shared" si="1"/>
        <v>0</v>
      </c>
      <c r="AG12" s="74">
        <f t="shared" si="2"/>
        <v>4800000</v>
      </c>
      <c r="AH12" s="493">
        <f t="shared" si="3"/>
        <v>0</v>
      </c>
    </row>
    <row r="13" spans="1:34" s="50" customFormat="1" ht="24" hidden="1" customHeight="1" x14ac:dyDescent="0.2">
      <c r="A13" s="181"/>
      <c r="B13" s="296">
        <v>31</v>
      </c>
      <c r="C13" s="264">
        <v>31</v>
      </c>
      <c r="D13" s="297">
        <v>12806</v>
      </c>
      <c r="E13" s="251" t="s">
        <v>111</v>
      </c>
      <c r="F13" s="252" t="s">
        <v>112</v>
      </c>
      <c r="G13" s="251" t="s">
        <v>87</v>
      </c>
      <c r="H13" s="272" t="s">
        <v>88</v>
      </c>
      <c r="I13" s="291" t="s">
        <v>2524</v>
      </c>
      <c r="J13" s="481">
        <v>4570125670</v>
      </c>
      <c r="K13" s="481">
        <v>15160090</v>
      </c>
      <c r="L13" s="65" t="s">
        <v>88</v>
      </c>
      <c r="M13" s="303" t="s">
        <v>2383</v>
      </c>
      <c r="N13" s="85"/>
      <c r="O13" s="65"/>
      <c r="P13" s="86"/>
      <c r="Q13" s="253">
        <v>30</v>
      </c>
      <c r="R13" s="254">
        <v>65</v>
      </c>
      <c r="S13" s="64">
        <v>0</v>
      </c>
      <c r="T13" s="64">
        <v>0</v>
      </c>
      <c r="U13" s="89">
        <v>0</v>
      </c>
      <c r="V13" s="258">
        <v>18</v>
      </c>
      <c r="W13" s="98">
        <v>0</v>
      </c>
      <c r="X13" s="83">
        <v>0</v>
      </c>
      <c r="Y13" s="98">
        <v>0</v>
      </c>
      <c r="Z13" s="64">
        <v>0</v>
      </c>
      <c r="AA13" s="323">
        <v>1642901</v>
      </c>
      <c r="AB13" s="323">
        <v>0</v>
      </c>
      <c r="AC13" s="324">
        <f t="shared" si="0"/>
        <v>1642901</v>
      </c>
      <c r="AD13" s="74">
        <v>4500000</v>
      </c>
      <c r="AE13" s="74">
        <v>6000000</v>
      </c>
      <c r="AF13" s="74">
        <f t="shared" si="1"/>
        <v>0</v>
      </c>
      <c r="AG13" s="74">
        <f t="shared" si="2"/>
        <v>3600000</v>
      </c>
      <c r="AH13" s="493">
        <f t="shared" si="3"/>
        <v>0</v>
      </c>
    </row>
    <row r="14" spans="1:34" s="50" customFormat="1" ht="24" hidden="1" customHeight="1" x14ac:dyDescent="0.4">
      <c r="A14" s="181"/>
      <c r="B14" s="296">
        <v>15</v>
      </c>
      <c r="C14" s="264">
        <v>15</v>
      </c>
      <c r="D14" s="297">
        <v>12807</v>
      </c>
      <c r="E14" s="251" t="s">
        <v>115</v>
      </c>
      <c r="F14" s="252" t="s">
        <v>116</v>
      </c>
      <c r="G14" s="251" t="s">
        <v>87</v>
      </c>
      <c r="H14" s="272" t="s">
        <v>88</v>
      </c>
      <c r="I14" s="291" t="s">
        <v>2508</v>
      </c>
      <c r="J14" s="482">
        <v>2640002181</v>
      </c>
      <c r="K14" s="481">
        <v>31058241</v>
      </c>
      <c r="L14" s="65" t="s">
        <v>88</v>
      </c>
      <c r="M14" s="302" t="s">
        <v>2380</v>
      </c>
      <c r="N14" s="85"/>
      <c r="O14" s="65"/>
      <c r="P14" s="86"/>
      <c r="Q14" s="253">
        <v>30</v>
      </c>
      <c r="R14" s="254">
        <v>33</v>
      </c>
      <c r="S14" s="64">
        <v>0</v>
      </c>
      <c r="T14" s="64">
        <v>0</v>
      </c>
      <c r="U14" s="89">
        <v>0</v>
      </c>
      <c r="V14" s="258">
        <v>18</v>
      </c>
      <c r="W14" s="98">
        <v>0</v>
      </c>
      <c r="X14" s="83">
        <v>0</v>
      </c>
      <c r="Y14" s="98">
        <v>0</v>
      </c>
      <c r="Z14" s="64">
        <v>0</v>
      </c>
      <c r="AA14" s="323">
        <v>1477052</v>
      </c>
      <c r="AB14" s="323">
        <v>46667</v>
      </c>
      <c r="AC14" s="324">
        <f t="shared" si="0"/>
        <v>1523719</v>
      </c>
      <c r="AD14" s="74">
        <v>4500000</v>
      </c>
      <c r="AE14" s="74">
        <v>6000000</v>
      </c>
      <c r="AF14" s="74">
        <f t="shared" si="1"/>
        <v>0</v>
      </c>
      <c r="AG14" s="74">
        <f t="shared" si="2"/>
        <v>3600000</v>
      </c>
      <c r="AH14" s="493">
        <f t="shared" si="3"/>
        <v>0</v>
      </c>
    </row>
    <row r="15" spans="1:34" s="50" customFormat="1" ht="24" hidden="1" customHeight="1" x14ac:dyDescent="0.2">
      <c r="A15" s="181"/>
      <c r="B15" s="296">
        <v>28</v>
      </c>
      <c r="C15" s="264">
        <v>28</v>
      </c>
      <c r="D15" s="297">
        <v>12808</v>
      </c>
      <c r="E15" s="251" t="s">
        <v>119</v>
      </c>
      <c r="F15" s="252" t="s">
        <v>120</v>
      </c>
      <c r="G15" s="251" t="s">
        <v>87</v>
      </c>
      <c r="H15" s="272" t="s">
        <v>88</v>
      </c>
      <c r="I15" s="292" t="s">
        <v>2521</v>
      </c>
      <c r="J15" s="480">
        <v>4060817661</v>
      </c>
      <c r="K15" s="480">
        <v>20279792</v>
      </c>
      <c r="L15" s="64" t="s">
        <v>88</v>
      </c>
      <c r="M15" s="290" t="s">
        <v>2380</v>
      </c>
      <c r="N15" s="98"/>
      <c r="O15" s="64"/>
      <c r="P15" s="89"/>
      <c r="Q15" s="253">
        <v>30</v>
      </c>
      <c r="R15" s="254">
        <v>60</v>
      </c>
      <c r="S15" s="64">
        <v>0</v>
      </c>
      <c r="T15" s="64">
        <v>0</v>
      </c>
      <c r="U15" s="89">
        <v>0</v>
      </c>
      <c r="V15" s="258">
        <v>20</v>
      </c>
      <c r="W15" s="98">
        <v>0</v>
      </c>
      <c r="X15" s="83">
        <v>0</v>
      </c>
      <c r="Y15" s="98">
        <v>0</v>
      </c>
      <c r="Z15" s="64">
        <v>0</v>
      </c>
      <c r="AA15" s="323">
        <v>1477052</v>
      </c>
      <c r="AB15" s="323">
        <v>0</v>
      </c>
      <c r="AC15" s="324">
        <f t="shared" si="0"/>
        <v>1477052</v>
      </c>
      <c r="AD15" s="74">
        <v>4500000</v>
      </c>
      <c r="AE15" s="74">
        <v>6000000</v>
      </c>
      <c r="AF15" s="74">
        <f t="shared" si="1"/>
        <v>0</v>
      </c>
      <c r="AG15" s="74">
        <f t="shared" si="2"/>
        <v>4000000</v>
      </c>
      <c r="AH15" s="493">
        <f t="shared" si="3"/>
        <v>0</v>
      </c>
    </row>
    <row r="16" spans="1:34" s="50" customFormat="1" ht="24" hidden="1" customHeight="1" x14ac:dyDescent="0.2">
      <c r="A16" s="181"/>
      <c r="B16" s="296">
        <v>26</v>
      </c>
      <c r="C16" s="264">
        <v>26</v>
      </c>
      <c r="D16" s="297">
        <v>12809</v>
      </c>
      <c r="E16" s="251" t="s">
        <v>123</v>
      </c>
      <c r="F16" s="252" t="s">
        <v>124</v>
      </c>
      <c r="G16" s="251" t="s">
        <v>87</v>
      </c>
      <c r="H16" s="272" t="s">
        <v>88</v>
      </c>
      <c r="I16" s="292" t="s">
        <v>2519</v>
      </c>
      <c r="J16" s="480">
        <v>4060934895</v>
      </c>
      <c r="K16" s="480">
        <v>20280036</v>
      </c>
      <c r="L16" s="64" t="s">
        <v>88</v>
      </c>
      <c r="M16" s="290" t="s">
        <v>2382</v>
      </c>
      <c r="N16" s="98"/>
      <c r="O16" s="64"/>
      <c r="P16" s="89"/>
      <c r="Q16" s="253">
        <v>30</v>
      </c>
      <c r="R16" s="254">
        <v>55</v>
      </c>
      <c r="S16" s="64">
        <v>0</v>
      </c>
      <c r="T16" s="64">
        <v>0</v>
      </c>
      <c r="U16" s="89">
        <v>0</v>
      </c>
      <c r="V16" s="258">
        <v>20</v>
      </c>
      <c r="W16" s="98">
        <v>0</v>
      </c>
      <c r="X16" s="83">
        <v>0</v>
      </c>
      <c r="Y16" s="98">
        <v>0</v>
      </c>
      <c r="Z16" s="64">
        <v>0</v>
      </c>
      <c r="AA16" s="323">
        <v>1145360</v>
      </c>
      <c r="AB16" s="323">
        <v>0</v>
      </c>
      <c r="AC16" s="324">
        <f t="shared" si="0"/>
        <v>1145360</v>
      </c>
      <c r="AD16" s="74">
        <v>4500000</v>
      </c>
      <c r="AE16" s="74">
        <v>6000000</v>
      </c>
      <c r="AF16" s="74">
        <f t="shared" si="1"/>
        <v>0</v>
      </c>
      <c r="AG16" s="74">
        <f t="shared" si="2"/>
        <v>4000000</v>
      </c>
      <c r="AH16" s="493">
        <f t="shared" si="3"/>
        <v>0</v>
      </c>
    </row>
    <row r="17" spans="1:34" s="50" customFormat="1" ht="24" hidden="1" customHeight="1" x14ac:dyDescent="0.2">
      <c r="A17" s="181"/>
      <c r="B17" s="296">
        <v>1</v>
      </c>
      <c r="C17" s="264">
        <v>1</v>
      </c>
      <c r="D17" s="297">
        <v>12810</v>
      </c>
      <c r="E17" s="251" t="s">
        <v>127</v>
      </c>
      <c r="F17" s="252" t="s">
        <v>128</v>
      </c>
      <c r="G17" s="251" t="s">
        <v>87</v>
      </c>
      <c r="H17" s="272" t="s">
        <v>88</v>
      </c>
      <c r="I17" s="292" t="s">
        <v>2494</v>
      </c>
      <c r="J17" s="480">
        <v>5709701319</v>
      </c>
      <c r="K17" s="480">
        <v>23111388</v>
      </c>
      <c r="L17" s="64" t="s">
        <v>88</v>
      </c>
      <c r="M17" s="290" t="s">
        <v>2380</v>
      </c>
      <c r="N17" s="98"/>
      <c r="O17" s="64"/>
      <c r="P17" s="89"/>
      <c r="Q17" s="253">
        <v>30</v>
      </c>
      <c r="R17" s="254">
        <v>40</v>
      </c>
      <c r="S17" s="64">
        <v>0</v>
      </c>
      <c r="T17" s="64">
        <v>0</v>
      </c>
      <c r="U17" s="89">
        <v>0</v>
      </c>
      <c r="V17" s="258">
        <v>16</v>
      </c>
      <c r="W17" s="98">
        <v>0</v>
      </c>
      <c r="X17" s="83">
        <v>0</v>
      </c>
      <c r="Y17" s="98">
        <v>1</v>
      </c>
      <c r="Z17" s="64">
        <v>1</v>
      </c>
      <c r="AA17" s="323">
        <v>1477052</v>
      </c>
      <c r="AB17" s="323">
        <v>46667</v>
      </c>
      <c r="AC17" s="324">
        <f t="shared" si="0"/>
        <v>1523719</v>
      </c>
      <c r="AD17" s="74">
        <v>4500000</v>
      </c>
      <c r="AE17" s="74">
        <v>6000000</v>
      </c>
      <c r="AF17" s="74">
        <f t="shared" si="1"/>
        <v>0</v>
      </c>
      <c r="AG17" s="74">
        <f t="shared" si="2"/>
        <v>3200000</v>
      </c>
      <c r="AH17" s="493">
        <f t="shared" si="3"/>
        <v>0</v>
      </c>
    </row>
    <row r="18" spans="1:34" s="50" customFormat="1" ht="24" hidden="1" customHeight="1" x14ac:dyDescent="0.2">
      <c r="A18" s="181"/>
      <c r="B18" s="296">
        <v>7</v>
      </c>
      <c r="C18" s="264">
        <v>7</v>
      </c>
      <c r="D18" s="297">
        <v>12811</v>
      </c>
      <c r="E18" s="251" t="s">
        <v>131</v>
      </c>
      <c r="F18" s="252" t="s">
        <v>132</v>
      </c>
      <c r="G18" s="251" t="s">
        <v>87</v>
      </c>
      <c r="H18" s="272" t="s">
        <v>88</v>
      </c>
      <c r="I18" s="292" t="s">
        <v>2500</v>
      </c>
      <c r="J18" s="480">
        <v>69252084</v>
      </c>
      <c r="K18" s="480">
        <v>20117364</v>
      </c>
      <c r="L18" s="64" t="s">
        <v>88</v>
      </c>
      <c r="M18" s="290" t="s">
        <v>2382</v>
      </c>
      <c r="N18" s="98"/>
      <c r="O18" s="64"/>
      <c r="P18" s="89"/>
      <c r="Q18" s="253">
        <v>30</v>
      </c>
      <c r="R18" s="254">
        <v>96</v>
      </c>
      <c r="S18" s="64">
        <v>0</v>
      </c>
      <c r="T18" s="64">
        <v>0</v>
      </c>
      <c r="U18" s="89">
        <v>0</v>
      </c>
      <c r="V18" s="258">
        <v>24</v>
      </c>
      <c r="W18" s="98">
        <v>0</v>
      </c>
      <c r="X18" s="83">
        <v>0</v>
      </c>
      <c r="Y18" s="98">
        <v>2</v>
      </c>
      <c r="Z18" s="64">
        <v>2</v>
      </c>
      <c r="AA18" s="323">
        <v>1145360</v>
      </c>
      <c r="AB18" s="323">
        <v>46667</v>
      </c>
      <c r="AC18" s="324">
        <f t="shared" si="0"/>
        <v>1192027</v>
      </c>
      <c r="AD18" s="74">
        <v>4500000</v>
      </c>
      <c r="AE18" s="74">
        <v>6000000</v>
      </c>
      <c r="AF18" s="74">
        <f t="shared" si="1"/>
        <v>0</v>
      </c>
      <c r="AG18" s="74">
        <f t="shared" si="2"/>
        <v>4800000</v>
      </c>
      <c r="AH18" s="493">
        <f t="shared" si="3"/>
        <v>0</v>
      </c>
    </row>
    <row r="19" spans="1:34" s="50" customFormat="1" ht="24" customHeight="1" x14ac:dyDescent="0.2">
      <c r="A19" s="181"/>
      <c r="B19" s="296">
        <v>345</v>
      </c>
      <c r="C19" s="264">
        <v>109</v>
      </c>
      <c r="D19" s="297">
        <v>12812</v>
      </c>
      <c r="E19" s="241" t="s">
        <v>135</v>
      </c>
      <c r="F19" s="242" t="s">
        <v>136</v>
      </c>
      <c r="G19" s="285" t="s">
        <v>137</v>
      </c>
      <c r="H19" s="272" t="s">
        <v>88</v>
      </c>
      <c r="I19" s="292" t="s">
        <v>2779</v>
      </c>
      <c r="J19" s="480">
        <v>58760237</v>
      </c>
      <c r="K19" s="480">
        <v>16254178</v>
      </c>
      <c r="L19" s="64" t="s">
        <v>88</v>
      </c>
      <c r="M19" s="290" t="s">
        <v>137</v>
      </c>
      <c r="N19" s="243" t="s">
        <v>2410</v>
      </c>
      <c r="O19" s="64"/>
      <c r="P19" s="89"/>
      <c r="Q19" s="243">
        <v>30</v>
      </c>
      <c r="R19" s="245">
        <v>120</v>
      </c>
      <c r="S19" s="245">
        <v>110</v>
      </c>
      <c r="T19" s="245">
        <v>29.33</v>
      </c>
      <c r="U19" s="89">
        <v>0</v>
      </c>
      <c r="V19" s="260">
        <v>24</v>
      </c>
      <c r="W19" s="98">
        <v>0</v>
      </c>
      <c r="X19" s="83">
        <v>0</v>
      </c>
      <c r="Y19" s="98">
        <v>2</v>
      </c>
      <c r="Z19" s="64">
        <v>1</v>
      </c>
      <c r="AA19" s="315">
        <v>885165</v>
      </c>
      <c r="AB19" s="315">
        <v>46667</v>
      </c>
      <c r="AC19" s="316">
        <f t="shared" si="0"/>
        <v>931832</v>
      </c>
      <c r="AD19" s="74">
        <v>4500000</v>
      </c>
      <c r="AE19" s="74">
        <v>6000000</v>
      </c>
      <c r="AF19" s="74">
        <f t="shared" si="1"/>
        <v>0</v>
      </c>
      <c r="AG19" s="74">
        <f t="shared" si="2"/>
        <v>4800000</v>
      </c>
      <c r="AH19" s="493">
        <f t="shared" si="3"/>
        <v>-1</v>
      </c>
    </row>
    <row r="20" spans="1:34" s="50" customFormat="1" ht="24" hidden="1" customHeight="1" x14ac:dyDescent="0.2">
      <c r="A20" s="181"/>
      <c r="B20" s="296">
        <v>21</v>
      </c>
      <c r="C20" s="264">
        <v>21</v>
      </c>
      <c r="D20" s="297">
        <v>12813</v>
      </c>
      <c r="E20" s="251" t="s">
        <v>140</v>
      </c>
      <c r="F20" s="252" t="s">
        <v>141</v>
      </c>
      <c r="G20" s="251" t="s">
        <v>87</v>
      </c>
      <c r="H20" s="272" t="s">
        <v>88</v>
      </c>
      <c r="I20" s="292" t="s">
        <v>2514</v>
      </c>
      <c r="J20" s="480">
        <v>492579555</v>
      </c>
      <c r="K20" s="480">
        <v>49051172</v>
      </c>
      <c r="L20" s="64" t="s">
        <v>88</v>
      </c>
      <c r="M20" s="290" t="s">
        <v>2382</v>
      </c>
      <c r="N20" s="98"/>
      <c r="O20" s="64"/>
      <c r="P20" s="89"/>
      <c r="Q20" s="253">
        <v>30</v>
      </c>
      <c r="R20" s="254">
        <v>150</v>
      </c>
      <c r="S20" s="64">
        <v>0</v>
      </c>
      <c r="T20" s="64">
        <v>0</v>
      </c>
      <c r="U20" s="89">
        <v>0</v>
      </c>
      <c r="V20" s="258">
        <v>24</v>
      </c>
      <c r="W20" s="98">
        <v>0</v>
      </c>
      <c r="X20" s="83">
        <v>0</v>
      </c>
      <c r="Y20" s="98">
        <v>2</v>
      </c>
      <c r="Z20" s="64">
        <v>2</v>
      </c>
      <c r="AA20" s="323">
        <v>1145360</v>
      </c>
      <c r="AB20" s="323">
        <v>0</v>
      </c>
      <c r="AC20" s="324">
        <f t="shared" si="0"/>
        <v>1145360</v>
      </c>
      <c r="AD20" s="74">
        <v>4500000</v>
      </c>
      <c r="AE20" s="74">
        <v>6000000</v>
      </c>
      <c r="AF20" s="74">
        <f t="shared" si="1"/>
        <v>0</v>
      </c>
      <c r="AG20" s="74">
        <f t="shared" si="2"/>
        <v>4800000</v>
      </c>
      <c r="AH20" s="493">
        <f t="shared" si="3"/>
        <v>0</v>
      </c>
    </row>
    <row r="21" spans="1:34" s="50" customFormat="1" ht="24" hidden="1" customHeight="1" x14ac:dyDescent="0.2">
      <c r="A21" s="181"/>
      <c r="B21" s="296">
        <v>6</v>
      </c>
      <c r="C21" s="264">
        <v>6</v>
      </c>
      <c r="D21" s="297">
        <v>12814</v>
      </c>
      <c r="E21" s="251" t="s">
        <v>144</v>
      </c>
      <c r="F21" s="252" t="s">
        <v>145</v>
      </c>
      <c r="G21" s="251" t="s">
        <v>87</v>
      </c>
      <c r="H21" s="272" t="s">
        <v>88</v>
      </c>
      <c r="I21" s="292" t="s">
        <v>2499</v>
      </c>
      <c r="J21" s="480">
        <v>15802574</v>
      </c>
      <c r="K21" s="480">
        <v>12811093</v>
      </c>
      <c r="L21" s="64" t="s">
        <v>88</v>
      </c>
      <c r="M21" s="290" t="s">
        <v>2381</v>
      </c>
      <c r="N21" s="98"/>
      <c r="O21" s="64"/>
      <c r="P21" s="89"/>
      <c r="Q21" s="253">
        <v>30</v>
      </c>
      <c r="R21" s="254">
        <v>120</v>
      </c>
      <c r="S21" s="64">
        <v>0</v>
      </c>
      <c r="T21" s="64">
        <v>0</v>
      </c>
      <c r="U21" s="89">
        <v>0</v>
      </c>
      <c r="V21" s="258">
        <v>19</v>
      </c>
      <c r="W21" s="98">
        <v>0</v>
      </c>
      <c r="X21" s="83">
        <v>0</v>
      </c>
      <c r="Y21" s="98">
        <v>0</v>
      </c>
      <c r="Z21" s="64">
        <v>0</v>
      </c>
      <c r="AA21" s="323">
        <v>1311206</v>
      </c>
      <c r="AB21" s="323">
        <v>46667</v>
      </c>
      <c r="AC21" s="324">
        <f t="shared" si="0"/>
        <v>1357873</v>
      </c>
      <c r="AD21" s="74">
        <v>4500000</v>
      </c>
      <c r="AE21" s="74">
        <v>6000000</v>
      </c>
      <c r="AF21" s="74">
        <f t="shared" si="1"/>
        <v>0</v>
      </c>
      <c r="AG21" s="74">
        <f t="shared" si="2"/>
        <v>3800000</v>
      </c>
      <c r="AH21" s="493">
        <f t="shared" si="3"/>
        <v>0</v>
      </c>
    </row>
    <row r="22" spans="1:34" s="50" customFormat="1" ht="24" customHeight="1" x14ac:dyDescent="0.2">
      <c r="A22" s="181"/>
      <c r="B22" s="296">
        <v>2</v>
      </c>
      <c r="C22" s="264">
        <v>2</v>
      </c>
      <c r="D22" s="297">
        <v>12815</v>
      </c>
      <c r="E22" s="251" t="s">
        <v>148</v>
      </c>
      <c r="F22" s="252" t="s">
        <v>149</v>
      </c>
      <c r="G22" s="251" t="s">
        <v>87</v>
      </c>
      <c r="H22" s="272" t="s">
        <v>88</v>
      </c>
      <c r="I22" s="292" t="s">
        <v>2495</v>
      </c>
      <c r="J22" s="480">
        <v>492246734</v>
      </c>
      <c r="K22" s="480">
        <v>19559937</v>
      </c>
      <c r="L22" s="64" t="s">
        <v>88</v>
      </c>
      <c r="M22" s="290" t="s">
        <v>2380</v>
      </c>
      <c r="N22" s="98"/>
      <c r="O22" s="64"/>
      <c r="P22" s="89"/>
      <c r="Q22" s="253">
        <v>30</v>
      </c>
      <c r="R22" s="254">
        <v>120</v>
      </c>
      <c r="S22" s="64">
        <v>0</v>
      </c>
      <c r="T22" s="64">
        <v>0</v>
      </c>
      <c r="U22" s="89">
        <v>0</v>
      </c>
      <c r="V22" s="258">
        <v>24</v>
      </c>
      <c r="W22" s="98">
        <v>0</v>
      </c>
      <c r="X22" s="83">
        <v>0</v>
      </c>
      <c r="Y22" s="98">
        <v>2</v>
      </c>
      <c r="Z22" s="64">
        <v>1</v>
      </c>
      <c r="AA22" s="323">
        <v>1477052</v>
      </c>
      <c r="AB22" s="323">
        <v>46667</v>
      </c>
      <c r="AC22" s="324">
        <f t="shared" si="0"/>
        <v>1523719</v>
      </c>
      <c r="AD22" s="74">
        <v>4500000</v>
      </c>
      <c r="AE22" s="74">
        <v>6000000</v>
      </c>
      <c r="AF22" s="74">
        <f t="shared" si="1"/>
        <v>0</v>
      </c>
      <c r="AG22" s="74">
        <f t="shared" si="2"/>
        <v>4800000</v>
      </c>
      <c r="AH22" s="493">
        <f t="shared" si="3"/>
        <v>-1</v>
      </c>
    </row>
    <row r="23" spans="1:34" s="50" customFormat="1" ht="24" hidden="1" customHeight="1" x14ac:dyDescent="0.2">
      <c r="A23" s="181"/>
      <c r="B23" s="296">
        <v>29</v>
      </c>
      <c r="C23" s="264">
        <v>29</v>
      </c>
      <c r="D23" s="297">
        <v>12816</v>
      </c>
      <c r="E23" s="251" t="s">
        <v>85</v>
      </c>
      <c r="F23" s="252" t="s">
        <v>151</v>
      </c>
      <c r="G23" s="251" t="s">
        <v>87</v>
      </c>
      <c r="H23" s="272" t="s">
        <v>88</v>
      </c>
      <c r="I23" s="288" t="s">
        <v>2522</v>
      </c>
      <c r="J23" s="483">
        <v>17025974</v>
      </c>
      <c r="K23" s="483">
        <v>12868429</v>
      </c>
      <c r="L23" s="66" t="s">
        <v>88</v>
      </c>
      <c r="M23" s="286" t="s">
        <v>2380</v>
      </c>
      <c r="N23" s="100"/>
      <c r="O23" s="66"/>
      <c r="P23" s="91"/>
      <c r="Q23" s="253">
        <v>30</v>
      </c>
      <c r="R23" s="254">
        <v>100</v>
      </c>
      <c r="S23" s="64">
        <v>0</v>
      </c>
      <c r="T23" s="64">
        <v>0</v>
      </c>
      <c r="U23" s="89">
        <v>0</v>
      </c>
      <c r="V23" s="258">
        <v>18</v>
      </c>
      <c r="W23" s="98">
        <v>0</v>
      </c>
      <c r="X23" s="83">
        <v>0</v>
      </c>
      <c r="Y23" s="98">
        <v>0</v>
      </c>
      <c r="Z23" s="64">
        <v>0</v>
      </c>
      <c r="AA23" s="323">
        <v>1477052</v>
      </c>
      <c r="AB23" s="323">
        <v>0</v>
      </c>
      <c r="AC23" s="324">
        <f t="shared" si="0"/>
        <v>1477052</v>
      </c>
      <c r="AD23" s="74">
        <v>4500000</v>
      </c>
      <c r="AE23" s="74">
        <v>6000000</v>
      </c>
      <c r="AF23" s="74">
        <f t="shared" si="1"/>
        <v>0</v>
      </c>
      <c r="AG23" s="74">
        <f t="shared" si="2"/>
        <v>3600000</v>
      </c>
      <c r="AH23" s="493">
        <f t="shared" si="3"/>
        <v>0</v>
      </c>
    </row>
    <row r="24" spans="1:34" s="50" customFormat="1" ht="24" hidden="1" customHeight="1" x14ac:dyDescent="0.2">
      <c r="A24" s="181"/>
      <c r="B24" s="296">
        <v>30</v>
      </c>
      <c r="C24" s="264">
        <v>30</v>
      </c>
      <c r="D24" s="297">
        <v>12817</v>
      </c>
      <c r="E24" s="251" t="s">
        <v>154</v>
      </c>
      <c r="F24" s="252" t="s">
        <v>155</v>
      </c>
      <c r="G24" s="251" t="s">
        <v>87</v>
      </c>
      <c r="H24" s="272" t="s">
        <v>88</v>
      </c>
      <c r="I24" s="292" t="s">
        <v>2523</v>
      </c>
      <c r="J24" s="480">
        <v>15379566</v>
      </c>
      <c r="K24" s="480">
        <v>12868467</v>
      </c>
      <c r="L24" s="64" t="s">
        <v>88</v>
      </c>
      <c r="M24" s="290" t="s">
        <v>2382</v>
      </c>
      <c r="N24" s="98"/>
      <c r="O24" s="64"/>
      <c r="P24" s="89"/>
      <c r="Q24" s="253">
        <v>30</v>
      </c>
      <c r="R24" s="254">
        <v>120</v>
      </c>
      <c r="S24" s="64">
        <v>0</v>
      </c>
      <c r="T24" s="64">
        <v>0</v>
      </c>
      <c r="U24" s="89">
        <v>0</v>
      </c>
      <c r="V24" s="258">
        <v>22</v>
      </c>
      <c r="W24" s="98">
        <v>0</v>
      </c>
      <c r="X24" s="83">
        <v>0</v>
      </c>
      <c r="Y24" s="98">
        <v>0</v>
      </c>
      <c r="Z24" s="64">
        <v>0</v>
      </c>
      <c r="AA24" s="323">
        <v>1145360</v>
      </c>
      <c r="AB24" s="323">
        <v>0</v>
      </c>
      <c r="AC24" s="324">
        <f t="shared" si="0"/>
        <v>1145360</v>
      </c>
      <c r="AD24" s="74">
        <v>4500000</v>
      </c>
      <c r="AE24" s="74">
        <v>6000000</v>
      </c>
      <c r="AF24" s="74">
        <f t="shared" si="1"/>
        <v>0</v>
      </c>
      <c r="AG24" s="74">
        <f t="shared" si="2"/>
        <v>4400000</v>
      </c>
      <c r="AH24" s="493">
        <f t="shared" si="3"/>
        <v>0</v>
      </c>
    </row>
    <row r="25" spans="1:34" s="50" customFormat="1" ht="24" hidden="1" customHeight="1" x14ac:dyDescent="0.2">
      <c r="A25" s="181"/>
      <c r="B25" s="296">
        <v>19</v>
      </c>
      <c r="C25" s="264">
        <v>19</v>
      </c>
      <c r="D25" s="297">
        <v>12818</v>
      </c>
      <c r="E25" s="251" t="s">
        <v>158</v>
      </c>
      <c r="F25" s="252" t="s">
        <v>159</v>
      </c>
      <c r="G25" s="251" t="s">
        <v>87</v>
      </c>
      <c r="H25" s="272" t="s">
        <v>88</v>
      </c>
      <c r="I25" s="288" t="s">
        <v>2512</v>
      </c>
      <c r="J25" s="483">
        <v>14947382</v>
      </c>
      <c r="K25" s="483">
        <v>18632023</v>
      </c>
      <c r="L25" s="66" t="s">
        <v>88</v>
      </c>
      <c r="M25" s="286" t="s">
        <v>2380</v>
      </c>
      <c r="N25" s="100"/>
      <c r="O25" s="66"/>
      <c r="P25" s="91"/>
      <c r="Q25" s="253">
        <v>30</v>
      </c>
      <c r="R25" s="254">
        <v>23</v>
      </c>
      <c r="S25" s="64">
        <v>0</v>
      </c>
      <c r="T25" s="64">
        <v>0</v>
      </c>
      <c r="U25" s="89">
        <v>0</v>
      </c>
      <c r="V25" s="258">
        <v>19</v>
      </c>
      <c r="W25" s="98">
        <v>0</v>
      </c>
      <c r="X25" s="83">
        <v>0</v>
      </c>
      <c r="Y25" s="98">
        <v>0</v>
      </c>
      <c r="Z25" s="64">
        <v>0</v>
      </c>
      <c r="AA25" s="323">
        <v>1477052</v>
      </c>
      <c r="AB25" s="323">
        <v>0</v>
      </c>
      <c r="AC25" s="324">
        <f t="shared" si="0"/>
        <v>1477052</v>
      </c>
      <c r="AD25" s="74">
        <v>4500000</v>
      </c>
      <c r="AE25" s="74">
        <v>6000000</v>
      </c>
      <c r="AF25" s="74">
        <f t="shared" si="1"/>
        <v>0</v>
      </c>
      <c r="AG25" s="74">
        <f t="shared" si="2"/>
        <v>3800000</v>
      </c>
      <c r="AH25" s="493">
        <f t="shared" si="3"/>
        <v>0</v>
      </c>
    </row>
    <row r="26" spans="1:34" s="50" customFormat="1" ht="24" hidden="1" customHeight="1" x14ac:dyDescent="0.2">
      <c r="A26" s="181"/>
      <c r="B26" s="296">
        <v>14</v>
      </c>
      <c r="C26" s="264">
        <v>14</v>
      </c>
      <c r="D26" s="297">
        <v>14032</v>
      </c>
      <c r="E26" s="251" t="s">
        <v>162</v>
      </c>
      <c r="F26" s="252" t="s">
        <v>163</v>
      </c>
      <c r="G26" s="251" t="s">
        <v>87</v>
      </c>
      <c r="H26" s="272" t="s">
        <v>88</v>
      </c>
      <c r="I26" s="288" t="s">
        <v>2507</v>
      </c>
      <c r="J26" s="483">
        <v>58299661</v>
      </c>
      <c r="K26" s="483">
        <v>26570469</v>
      </c>
      <c r="L26" s="66" t="s">
        <v>88</v>
      </c>
      <c r="M26" s="286" t="s">
        <v>2383</v>
      </c>
      <c r="N26" s="100"/>
      <c r="O26" s="66"/>
      <c r="P26" s="91"/>
      <c r="Q26" s="253">
        <v>30</v>
      </c>
      <c r="R26" s="254">
        <v>50</v>
      </c>
      <c r="S26" s="64">
        <v>0</v>
      </c>
      <c r="T26" s="64">
        <v>0</v>
      </c>
      <c r="U26" s="89">
        <v>0</v>
      </c>
      <c r="V26" s="258">
        <v>17</v>
      </c>
      <c r="W26" s="98">
        <v>0</v>
      </c>
      <c r="X26" s="83">
        <v>0</v>
      </c>
      <c r="Y26" s="98">
        <v>0</v>
      </c>
      <c r="Z26" s="64">
        <v>0</v>
      </c>
      <c r="AA26" s="323">
        <v>1642901</v>
      </c>
      <c r="AB26" s="323">
        <v>46667</v>
      </c>
      <c r="AC26" s="324">
        <f t="shared" si="0"/>
        <v>1689568</v>
      </c>
      <c r="AD26" s="74">
        <v>4500000</v>
      </c>
      <c r="AE26" s="74">
        <v>6000000</v>
      </c>
      <c r="AF26" s="74">
        <f t="shared" si="1"/>
        <v>0</v>
      </c>
      <c r="AG26" s="74">
        <f t="shared" si="2"/>
        <v>3400000</v>
      </c>
      <c r="AH26" s="493">
        <f t="shared" si="3"/>
        <v>0</v>
      </c>
    </row>
    <row r="27" spans="1:34" s="50" customFormat="1" ht="24" hidden="1" customHeight="1" x14ac:dyDescent="0.2">
      <c r="A27" s="181"/>
      <c r="B27" s="296">
        <v>4</v>
      </c>
      <c r="C27" s="264">
        <v>4</v>
      </c>
      <c r="D27" s="297">
        <v>12820</v>
      </c>
      <c r="E27" s="251" t="s">
        <v>166</v>
      </c>
      <c r="F27" s="252" t="s">
        <v>167</v>
      </c>
      <c r="G27" s="251" t="s">
        <v>87</v>
      </c>
      <c r="H27" s="272" t="s">
        <v>88</v>
      </c>
      <c r="I27" s="349" t="s">
        <v>2497</v>
      </c>
      <c r="J27" s="479">
        <v>63875454</v>
      </c>
      <c r="K27" s="479">
        <v>20816673</v>
      </c>
      <c r="L27" s="67" t="s">
        <v>88</v>
      </c>
      <c r="M27" s="301" t="s">
        <v>2380</v>
      </c>
      <c r="N27" s="99"/>
      <c r="O27" s="67"/>
      <c r="P27" s="90"/>
      <c r="Q27" s="253">
        <v>30</v>
      </c>
      <c r="R27" s="254">
        <v>65</v>
      </c>
      <c r="S27" s="64">
        <v>0</v>
      </c>
      <c r="T27" s="64">
        <v>0</v>
      </c>
      <c r="U27" s="89">
        <v>0</v>
      </c>
      <c r="V27" s="258">
        <v>20</v>
      </c>
      <c r="W27" s="98">
        <v>0</v>
      </c>
      <c r="X27" s="83">
        <v>0</v>
      </c>
      <c r="Y27" s="98">
        <v>0</v>
      </c>
      <c r="Z27" s="64">
        <v>0</v>
      </c>
      <c r="AA27" s="323">
        <v>1477052</v>
      </c>
      <c r="AB27" s="323">
        <v>46667</v>
      </c>
      <c r="AC27" s="324">
        <f t="shared" si="0"/>
        <v>1523719</v>
      </c>
      <c r="AD27" s="74">
        <v>4500000</v>
      </c>
      <c r="AE27" s="74">
        <v>6000000</v>
      </c>
      <c r="AF27" s="74">
        <f t="shared" si="1"/>
        <v>0</v>
      </c>
      <c r="AG27" s="74">
        <f t="shared" si="2"/>
        <v>4000000</v>
      </c>
      <c r="AH27" s="493">
        <f t="shared" si="3"/>
        <v>0</v>
      </c>
    </row>
    <row r="28" spans="1:34" s="50" customFormat="1" ht="24" hidden="1" customHeight="1" x14ac:dyDescent="0.2">
      <c r="A28" s="181"/>
      <c r="B28" s="296">
        <v>10</v>
      </c>
      <c r="C28" s="264">
        <v>10</v>
      </c>
      <c r="D28" s="297">
        <v>12821</v>
      </c>
      <c r="E28" s="251" t="s">
        <v>170</v>
      </c>
      <c r="F28" s="252" t="s">
        <v>171</v>
      </c>
      <c r="G28" s="251" t="s">
        <v>87</v>
      </c>
      <c r="H28" s="272" t="s">
        <v>88</v>
      </c>
      <c r="I28" s="292" t="s">
        <v>2503</v>
      </c>
      <c r="J28" s="480">
        <v>323223354</v>
      </c>
      <c r="K28" s="480">
        <v>33141111</v>
      </c>
      <c r="L28" s="64" t="s">
        <v>88</v>
      </c>
      <c r="M28" s="290" t="s">
        <v>2380</v>
      </c>
      <c r="N28" s="98"/>
      <c r="O28" s="64"/>
      <c r="P28" s="89"/>
      <c r="Q28" s="253">
        <v>30</v>
      </c>
      <c r="R28" s="254">
        <v>46</v>
      </c>
      <c r="S28" s="64">
        <v>0</v>
      </c>
      <c r="T28" s="64">
        <v>0</v>
      </c>
      <c r="U28" s="89">
        <v>0</v>
      </c>
      <c r="V28" s="258">
        <v>18</v>
      </c>
      <c r="W28" s="98">
        <v>0</v>
      </c>
      <c r="X28" s="83">
        <v>0</v>
      </c>
      <c r="Y28" s="98">
        <v>0</v>
      </c>
      <c r="Z28" s="64">
        <v>0</v>
      </c>
      <c r="AA28" s="323">
        <v>1477052</v>
      </c>
      <c r="AB28" s="323">
        <v>46667</v>
      </c>
      <c r="AC28" s="324">
        <f t="shared" si="0"/>
        <v>1523719</v>
      </c>
      <c r="AD28" s="74">
        <v>4500000</v>
      </c>
      <c r="AE28" s="74">
        <v>6000000</v>
      </c>
      <c r="AF28" s="74">
        <f t="shared" si="1"/>
        <v>0</v>
      </c>
      <c r="AG28" s="74">
        <f t="shared" si="2"/>
        <v>3600000</v>
      </c>
      <c r="AH28" s="493">
        <f t="shared" si="3"/>
        <v>0</v>
      </c>
    </row>
    <row r="29" spans="1:34" s="50" customFormat="1" ht="24" hidden="1" customHeight="1" x14ac:dyDescent="0.2">
      <c r="A29" s="181"/>
      <c r="B29" s="296">
        <v>3</v>
      </c>
      <c r="C29" s="264">
        <v>3</v>
      </c>
      <c r="D29" s="297">
        <v>12822</v>
      </c>
      <c r="E29" s="251" t="s">
        <v>140</v>
      </c>
      <c r="F29" s="252" t="s">
        <v>174</v>
      </c>
      <c r="G29" s="251" t="s">
        <v>87</v>
      </c>
      <c r="H29" s="272" t="s">
        <v>88</v>
      </c>
      <c r="I29" s="292" t="s">
        <v>2496</v>
      </c>
      <c r="J29" s="480">
        <v>76241084</v>
      </c>
      <c r="K29" s="480">
        <v>25933417</v>
      </c>
      <c r="L29" s="64" t="s">
        <v>88</v>
      </c>
      <c r="M29" s="290" t="s">
        <v>2380</v>
      </c>
      <c r="N29" s="98"/>
      <c r="O29" s="64"/>
      <c r="P29" s="89"/>
      <c r="Q29" s="253">
        <v>30</v>
      </c>
      <c r="R29" s="254">
        <v>75</v>
      </c>
      <c r="S29" s="64">
        <v>0</v>
      </c>
      <c r="T29" s="64">
        <v>0</v>
      </c>
      <c r="U29" s="89">
        <v>0</v>
      </c>
      <c r="V29" s="258">
        <v>17</v>
      </c>
      <c r="W29" s="98">
        <v>0</v>
      </c>
      <c r="X29" s="83">
        <v>0</v>
      </c>
      <c r="Y29" s="98">
        <v>0</v>
      </c>
      <c r="Z29" s="64">
        <v>0</v>
      </c>
      <c r="AA29" s="323">
        <v>1477052</v>
      </c>
      <c r="AB29" s="323">
        <v>46667</v>
      </c>
      <c r="AC29" s="324">
        <f t="shared" si="0"/>
        <v>1523719</v>
      </c>
      <c r="AD29" s="74">
        <v>4500000</v>
      </c>
      <c r="AE29" s="74">
        <v>6000000</v>
      </c>
      <c r="AF29" s="74">
        <f t="shared" si="1"/>
        <v>0</v>
      </c>
      <c r="AG29" s="74">
        <f t="shared" si="2"/>
        <v>3400000</v>
      </c>
      <c r="AH29" s="493">
        <f t="shared" si="3"/>
        <v>0</v>
      </c>
    </row>
    <row r="30" spans="1:34" s="50" customFormat="1" ht="24" hidden="1" customHeight="1" x14ac:dyDescent="0.2">
      <c r="A30" s="181"/>
      <c r="B30" s="296">
        <v>22</v>
      </c>
      <c r="C30" s="264">
        <v>22</v>
      </c>
      <c r="D30" s="297">
        <v>12823</v>
      </c>
      <c r="E30" s="251" t="s">
        <v>177</v>
      </c>
      <c r="F30" s="252" t="s">
        <v>178</v>
      </c>
      <c r="G30" s="251" t="s">
        <v>87</v>
      </c>
      <c r="H30" s="272" t="s">
        <v>88</v>
      </c>
      <c r="I30" s="292" t="s">
        <v>2515</v>
      </c>
      <c r="J30" s="480">
        <v>2990393617</v>
      </c>
      <c r="K30" s="480">
        <v>97057249</v>
      </c>
      <c r="L30" s="64" t="s">
        <v>88</v>
      </c>
      <c r="M30" s="290" t="s">
        <v>2380</v>
      </c>
      <c r="N30" s="98"/>
      <c r="O30" s="64"/>
      <c r="P30" s="89"/>
      <c r="Q30" s="253">
        <v>30</v>
      </c>
      <c r="R30" s="254">
        <v>165</v>
      </c>
      <c r="S30" s="64">
        <v>0</v>
      </c>
      <c r="T30" s="64">
        <v>0</v>
      </c>
      <c r="U30" s="89">
        <v>0</v>
      </c>
      <c r="V30" s="258">
        <v>24</v>
      </c>
      <c r="W30" s="98">
        <v>0</v>
      </c>
      <c r="X30" s="83">
        <v>0</v>
      </c>
      <c r="Y30" s="98">
        <v>1</v>
      </c>
      <c r="Z30" s="64">
        <v>1</v>
      </c>
      <c r="AA30" s="323">
        <v>1477052</v>
      </c>
      <c r="AB30" s="323">
        <v>46667</v>
      </c>
      <c r="AC30" s="324">
        <f t="shared" si="0"/>
        <v>1523719</v>
      </c>
      <c r="AD30" s="74">
        <v>4500000</v>
      </c>
      <c r="AE30" s="74">
        <v>6000000</v>
      </c>
      <c r="AF30" s="74">
        <f t="shared" si="1"/>
        <v>0</v>
      </c>
      <c r="AG30" s="74">
        <f t="shared" si="2"/>
        <v>4800000</v>
      </c>
      <c r="AH30" s="493">
        <f t="shared" si="3"/>
        <v>0</v>
      </c>
    </row>
    <row r="31" spans="1:34" s="50" customFormat="1" ht="24" hidden="1" customHeight="1" x14ac:dyDescent="0.2">
      <c r="A31" s="181"/>
      <c r="B31" s="296">
        <v>5</v>
      </c>
      <c r="C31" s="264">
        <v>5</v>
      </c>
      <c r="D31" s="297">
        <v>12824</v>
      </c>
      <c r="E31" s="251" t="s">
        <v>119</v>
      </c>
      <c r="F31" s="252" t="s">
        <v>180</v>
      </c>
      <c r="G31" s="251" t="s">
        <v>87</v>
      </c>
      <c r="H31" s="272" t="s">
        <v>88</v>
      </c>
      <c r="I31" s="292" t="s">
        <v>2498</v>
      </c>
      <c r="J31" s="480">
        <v>77854713</v>
      </c>
      <c r="K31" s="480">
        <v>85191630</v>
      </c>
      <c r="L31" s="64" t="s">
        <v>88</v>
      </c>
      <c r="M31" s="290" t="s">
        <v>2380</v>
      </c>
      <c r="N31" s="98"/>
      <c r="O31" s="64"/>
      <c r="P31" s="89"/>
      <c r="Q31" s="253">
        <v>30</v>
      </c>
      <c r="R31" s="254">
        <v>46</v>
      </c>
      <c r="S31" s="64">
        <v>0</v>
      </c>
      <c r="T31" s="64">
        <v>0</v>
      </c>
      <c r="U31" s="89">
        <v>0</v>
      </c>
      <c r="V31" s="258">
        <v>15</v>
      </c>
      <c r="W31" s="98">
        <v>0</v>
      </c>
      <c r="X31" s="83">
        <v>0</v>
      </c>
      <c r="Y31" s="98">
        <v>0</v>
      </c>
      <c r="Z31" s="64">
        <v>0</v>
      </c>
      <c r="AA31" s="323">
        <v>1477052</v>
      </c>
      <c r="AB31" s="323">
        <v>46667</v>
      </c>
      <c r="AC31" s="324">
        <f t="shared" si="0"/>
        <v>1523719</v>
      </c>
      <c r="AD31" s="74">
        <v>4500000</v>
      </c>
      <c r="AE31" s="74">
        <v>6000000</v>
      </c>
      <c r="AF31" s="74">
        <f t="shared" si="1"/>
        <v>0</v>
      </c>
      <c r="AG31" s="74">
        <f t="shared" si="2"/>
        <v>3000000</v>
      </c>
      <c r="AH31" s="493">
        <f t="shared" si="3"/>
        <v>0</v>
      </c>
    </row>
    <row r="32" spans="1:34" s="50" customFormat="1" ht="24" hidden="1" customHeight="1" x14ac:dyDescent="0.2">
      <c r="A32" s="181"/>
      <c r="B32" s="296">
        <v>16</v>
      </c>
      <c r="C32" s="264">
        <v>16</v>
      </c>
      <c r="D32" s="297">
        <v>12825</v>
      </c>
      <c r="E32" s="251" t="s">
        <v>183</v>
      </c>
      <c r="F32" s="252" t="s">
        <v>184</v>
      </c>
      <c r="G32" s="251" t="s">
        <v>87</v>
      </c>
      <c r="H32" s="272" t="s">
        <v>88</v>
      </c>
      <c r="I32" s="288" t="s">
        <v>2509</v>
      </c>
      <c r="J32" s="483">
        <v>1689609435</v>
      </c>
      <c r="K32" s="483">
        <v>21402017</v>
      </c>
      <c r="L32" s="66" t="s">
        <v>88</v>
      </c>
      <c r="M32" s="286" t="s">
        <v>2383</v>
      </c>
      <c r="N32" s="100"/>
      <c r="O32" s="66"/>
      <c r="P32" s="91"/>
      <c r="Q32" s="253">
        <v>30</v>
      </c>
      <c r="R32" s="254">
        <v>30</v>
      </c>
      <c r="S32" s="64">
        <v>0</v>
      </c>
      <c r="T32" s="64">
        <v>0</v>
      </c>
      <c r="U32" s="89">
        <v>0</v>
      </c>
      <c r="V32" s="258">
        <v>19</v>
      </c>
      <c r="W32" s="98">
        <v>0</v>
      </c>
      <c r="X32" s="83">
        <v>0</v>
      </c>
      <c r="Y32" s="98">
        <v>0</v>
      </c>
      <c r="Z32" s="64">
        <v>0</v>
      </c>
      <c r="AA32" s="323">
        <v>1642901</v>
      </c>
      <c r="AB32" s="323">
        <v>46667</v>
      </c>
      <c r="AC32" s="324">
        <f t="shared" si="0"/>
        <v>1689568</v>
      </c>
      <c r="AD32" s="74">
        <v>4500000</v>
      </c>
      <c r="AE32" s="74">
        <v>6000000</v>
      </c>
      <c r="AF32" s="74">
        <f t="shared" si="1"/>
        <v>0</v>
      </c>
      <c r="AG32" s="74">
        <f t="shared" si="2"/>
        <v>3800000</v>
      </c>
      <c r="AH32" s="493">
        <f t="shared" si="3"/>
        <v>0</v>
      </c>
    </row>
    <row r="33" spans="1:34" s="50" customFormat="1" ht="24" hidden="1" customHeight="1" x14ac:dyDescent="0.2">
      <c r="A33" s="181"/>
      <c r="B33" s="296">
        <v>18</v>
      </c>
      <c r="C33" s="264">
        <v>18</v>
      </c>
      <c r="D33" s="297">
        <v>12826</v>
      </c>
      <c r="E33" s="255" t="s">
        <v>95</v>
      </c>
      <c r="F33" s="252" t="s">
        <v>187</v>
      </c>
      <c r="G33" s="251" t="s">
        <v>87</v>
      </c>
      <c r="H33" s="272" t="s">
        <v>88</v>
      </c>
      <c r="I33" s="349" t="s">
        <v>2511</v>
      </c>
      <c r="J33" s="479">
        <v>15291928</v>
      </c>
      <c r="K33" s="479">
        <v>20247723</v>
      </c>
      <c r="L33" s="67" t="s">
        <v>88</v>
      </c>
      <c r="M33" s="301" t="s">
        <v>2380</v>
      </c>
      <c r="N33" s="99"/>
      <c r="O33" s="67"/>
      <c r="P33" s="90"/>
      <c r="Q33" s="253">
        <v>30</v>
      </c>
      <c r="R33" s="254">
        <v>20</v>
      </c>
      <c r="S33" s="64">
        <v>0</v>
      </c>
      <c r="T33" s="64">
        <v>0</v>
      </c>
      <c r="U33" s="89">
        <v>0</v>
      </c>
      <c r="V33" s="258">
        <v>19</v>
      </c>
      <c r="W33" s="98">
        <v>0</v>
      </c>
      <c r="X33" s="83">
        <v>0</v>
      </c>
      <c r="Y33" s="98">
        <v>0</v>
      </c>
      <c r="Z33" s="64">
        <v>0</v>
      </c>
      <c r="AA33" s="323">
        <v>1477052</v>
      </c>
      <c r="AB33" s="323">
        <v>0</v>
      </c>
      <c r="AC33" s="324">
        <f t="shared" si="0"/>
        <v>1477052</v>
      </c>
      <c r="AD33" s="74">
        <v>4500000</v>
      </c>
      <c r="AE33" s="74">
        <v>6000000</v>
      </c>
      <c r="AF33" s="74">
        <f t="shared" si="1"/>
        <v>0</v>
      </c>
      <c r="AG33" s="74">
        <f t="shared" si="2"/>
        <v>3800000</v>
      </c>
      <c r="AH33" s="493">
        <f t="shared" si="3"/>
        <v>0</v>
      </c>
    </row>
    <row r="34" spans="1:34" s="50" customFormat="1" ht="24" hidden="1" customHeight="1" x14ac:dyDescent="0.2">
      <c r="A34" s="181"/>
      <c r="B34" s="296">
        <v>25</v>
      </c>
      <c r="C34" s="264">
        <v>25</v>
      </c>
      <c r="D34" s="297">
        <v>12827</v>
      </c>
      <c r="E34" s="251" t="s">
        <v>190</v>
      </c>
      <c r="F34" s="252" t="s">
        <v>191</v>
      </c>
      <c r="G34" s="251" t="s">
        <v>87</v>
      </c>
      <c r="H34" s="272" t="s">
        <v>88</v>
      </c>
      <c r="I34" s="292" t="s">
        <v>2518</v>
      </c>
      <c r="J34" s="480">
        <v>62778692</v>
      </c>
      <c r="K34" s="480">
        <v>36266156</v>
      </c>
      <c r="L34" s="64" t="s">
        <v>88</v>
      </c>
      <c r="M34" s="290" t="s">
        <v>2380</v>
      </c>
      <c r="N34" s="98"/>
      <c r="O34" s="64"/>
      <c r="P34" s="89"/>
      <c r="Q34" s="253">
        <v>30</v>
      </c>
      <c r="R34" s="254">
        <v>62</v>
      </c>
      <c r="S34" s="64">
        <v>0</v>
      </c>
      <c r="T34" s="64">
        <v>0</v>
      </c>
      <c r="U34" s="89">
        <v>0</v>
      </c>
      <c r="V34" s="258">
        <v>23</v>
      </c>
      <c r="W34" s="98">
        <v>0</v>
      </c>
      <c r="X34" s="83">
        <v>0</v>
      </c>
      <c r="Y34" s="98">
        <v>1</v>
      </c>
      <c r="Z34" s="64">
        <v>1</v>
      </c>
      <c r="AA34" s="323">
        <v>1477052</v>
      </c>
      <c r="AB34" s="323">
        <v>0</v>
      </c>
      <c r="AC34" s="324">
        <f t="shared" si="0"/>
        <v>1477052</v>
      </c>
      <c r="AD34" s="74">
        <v>4500000</v>
      </c>
      <c r="AE34" s="74">
        <v>6000000</v>
      </c>
      <c r="AF34" s="74">
        <f t="shared" si="1"/>
        <v>0</v>
      </c>
      <c r="AG34" s="74">
        <f t="shared" si="2"/>
        <v>4600000</v>
      </c>
      <c r="AH34" s="493">
        <f t="shared" si="3"/>
        <v>0</v>
      </c>
    </row>
    <row r="35" spans="1:34" s="50" customFormat="1" ht="24" hidden="1" customHeight="1" x14ac:dyDescent="0.2">
      <c r="A35" s="181"/>
      <c r="B35" s="296">
        <v>8</v>
      </c>
      <c r="C35" s="264">
        <v>8</v>
      </c>
      <c r="D35" s="297">
        <v>12828</v>
      </c>
      <c r="E35" s="251" t="s">
        <v>194</v>
      </c>
      <c r="F35" s="252" t="s">
        <v>195</v>
      </c>
      <c r="G35" s="251" t="s">
        <v>87</v>
      </c>
      <c r="H35" s="272" t="s">
        <v>88</v>
      </c>
      <c r="I35" s="349" t="s">
        <v>2501</v>
      </c>
      <c r="J35" s="479">
        <v>64736997</v>
      </c>
      <c r="K35" s="479">
        <v>21228322</v>
      </c>
      <c r="L35" s="67" t="s">
        <v>88</v>
      </c>
      <c r="M35" s="301" t="s">
        <v>2381</v>
      </c>
      <c r="N35" s="99"/>
      <c r="O35" s="67"/>
      <c r="P35" s="90"/>
      <c r="Q35" s="253">
        <v>30</v>
      </c>
      <c r="R35" s="254">
        <v>181</v>
      </c>
      <c r="S35" s="64">
        <v>0</v>
      </c>
      <c r="T35" s="64">
        <v>0</v>
      </c>
      <c r="U35" s="89">
        <v>0</v>
      </c>
      <c r="V35" s="258">
        <v>23</v>
      </c>
      <c r="W35" s="98">
        <v>0</v>
      </c>
      <c r="X35" s="83">
        <v>0</v>
      </c>
      <c r="Y35" s="98">
        <v>0</v>
      </c>
      <c r="Z35" s="64">
        <v>0</v>
      </c>
      <c r="AA35" s="323">
        <v>1311206</v>
      </c>
      <c r="AB35" s="323">
        <v>46667</v>
      </c>
      <c r="AC35" s="324">
        <f t="shared" si="0"/>
        <v>1357873</v>
      </c>
      <c r="AD35" s="74">
        <v>4500000</v>
      </c>
      <c r="AE35" s="74">
        <v>6000000</v>
      </c>
      <c r="AF35" s="74">
        <f t="shared" si="1"/>
        <v>0</v>
      </c>
      <c r="AG35" s="74">
        <f t="shared" si="2"/>
        <v>4600000</v>
      </c>
      <c r="AH35" s="493">
        <f t="shared" si="3"/>
        <v>0</v>
      </c>
    </row>
    <row r="36" spans="1:34" s="50" customFormat="1" ht="24" hidden="1" customHeight="1" x14ac:dyDescent="0.2">
      <c r="A36" s="181"/>
      <c r="B36" s="296">
        <v>20</v>
      </c>
      <c r="C36" s="264">
        <v>20</v>
      </c>
      <c r="D36" s="297">
        <v>12829</v>
      </c>
      <c r="E36" s="251" t="s">
        <v>85</v>
      </c>
      <c r="F36" s="252" t="s">
        <v>198</v>
      </c>
      <c r="G36" s="251" t="s">
        <v>87</v>
      </c>
      <c r="H36" s="272" t="s">
        <v>88</v>
      </c>
      <c r="I36" s="288" t="s">
        <v>2513</v>
      </c>
      <c r="J36" s="483">
        <v>80867766</v>
      </c>
      <c r="K36" s="483">
        <v>11427580</v>
      </c>
      <c r="L36" s="66" t="s">
        <v>88</v>
      </c>
      <c r="M36" s="286" t="s">
        <v>2380</v>
      </c>
      <c r="N36" s="100"/>
      <c r="O36" s="66"/>
      <c r="P36" s="91"/>
      <c r="Q36" s="253">
        <v>30</v>
      </c>
      <c r="R36" s="254">
        <v>50</v>
      </c>
      <c r="S36" s="64">
        <v>0</v>
      </c>
      <c r="T36" s="64">
        <v>0</v>
      </c>
      <c r="U36" s="89">
        <v>0</v>
      </c>
      <c r="V36" s="258">
        <v>10</v>
      </c>
      <c r="W36" s="98">
        <v>0</v>
      </c>
      <c r="X36" s="83">
        <v>0</v>
      </c>
      <c r="Y36" s="98">
        <v>0</v>
      </c>
      <c r="Z36" s="64">
        <v>0</v>
      </c>
      <c r="AA36" s="323">
        <v>1477052</v>
      </c>
      <c r="AB36" s="323">
        <v>0</v>
      </c>
      <c r="AC36" s="324">
        <f t="shared" si="0"/>
        <v>1477052</v>
      </c>
      <c r="AD36" s="74">
        <v>4500000</v>
      </c>
      <c r="AE36" s="74">
        <v>6000000</v>
      </c>
      <c r="AF36" s="74">
        <f t="shared" si="1"/>
        <v>0</v>
      </c>
      <c r="AG36" s="74">
        <f t="shared" si="2"/>
        <v>2000000</v>
      </c>
      <c r="AH36" s="493">
        <f t="shared" si="3"/>
        <v>0</v>
      </c>
    </row>
    <row r="37" spans="1:34" s="50" customFormat="1" ht="24" hidden="1" customHeight="1" x14ac:dyDescent="0.2">
      <c r="A37" s="181"/>
      <c r="B37" s="296">
        <v>33</v>
      </c>
      <c r="C37" s="264">
        <v>33</v>
      </c>
      <c r="D37" s="297">
        <v>12830</v>
      </c>
      <c r="E37" s="251" t="s">
        <v>201</v>
      </c>
      <c r="F37" s="252" t="s">
        <v>202</v>
      </c>
      <c r="G37" s="251" t="s">
        <v>87</v>
      </c>
      <c r="H37" s="272" t="s">
        <v>88</v>
      </c>
      <c r="I37" s="350" t="s">
        <v>2526</v>
      </c>
      <c r="J37" s="484">
        <v>5090158411</v>
      </c>
      <c r="K37" s="484">
        <v>5090158411</v>
      </c>
      <c r="L37" s="69" t="s">
        <v>88</v>
      </c>
      <c r="M37" s="304" t="s">
        <v>2380</v>
      </c>
      <c r="N37" s="101"/>
      <c r="O37" s="69"/>
      <c r="P37" s="92"/>
      <c r="Q37" s="253">
        <v>30</v>
      </c>
      <c r="R37" s="254">
        <v>120</v>
      </c>
      <c r="S37" s="64">
        <v>0</v>
      </c>
      <c r="T37" s="64">
        <v>0</v>
      </c>
      <c r="U37" s="89">
        <v>0</v>
      </c>
      <c r="V37" s="258">
        <v>21</v>
      </c>
      <c r="W37" s="98">
        <v>0</v>
      </c>
      <c r="X37" s="83">
        <v>0</v>
      </c>
      <c r="Y37" s="98">
        <v>0</v>
      </c>
      <c r="Z37" s="64">
        <v>0</v>
      </c>
      <c r="AA37" s="323">
        <v>1477052</v>
      </c>
      <c r="AB37" s="323">
        <v>46667</v>
      </c>
      <c r="AC37" s="324">
        <f t="shared" si="0"/>
        <v>1523719</v>
      </c>
      <c r="AD37" s="74">
        <v>4500000</v>
      </c>
      <c r="AE37" s="74">
        <v>6000000</v>
      </c>
      <c r="AF37" s="74">
        <f t="shared" si="1"/>
        <v>0</v>
      </c>
      <c r="AG37" s="74">
        <f t="shared" si="2"/>
        <v>4200000</v>
      </c>
      <c r="AH37" s="493">
        <f t="shared" si="3"/>
        <v>0</v>
      </c>
    </row>
    <row r="38" spans="1:34" s="50" customFormat="1" ht="24" hidden="1" customHeight="1" x14ac:dyDescent="0.4">
      <c r="A38" s="181"/>
      <c r="B38" s="296">
        <v>102</v>
      </c>
      <c r="C38" s="264">
        <v>108</v>
      </c>
      <c r="D38" s="297">
        <v>12831</v>
      </c>
      <c r="E38" s="251" t="s">
        <v>204</v>
      </c>
      <c r="F38" s="252" t="s">
        <v>205</v>
      </c>
      <c r="G38" s="251" t="s">
        <v>87</v>
      </c>
      <c r="H38" s="272" t="s">
        <v>206</v>
      </c>
      <c r="I38" s="292" t="s">
        <v>2553</v>
      </c>
      <c r="J38" s="482">
        <v>889077861</v>
      </c>
      <c r="K38" s="480">
        <v>28087504</v>
      </c>
      <c r="L38" s="64" t="s">
        <v>206</v>
      </c>
      <c r="M38" s="290" t="s">
        <v>2383</v>
      </c>
      <c r="N38" s="98"/>
      <c r="O38" s="64"/>
      <c r="P38" s="89"/>
      <c r="Q38" s="253">
        <v>30</v>
      </c>
      <c r="R38" s="254">
        <v>13</v>
      </c>
      <c r="S38" s="64">
        <v>0</v>
      </c>
      <c r="T38" s="64">
        <v>0</v>
      </c>
      <c r="U38" s="89">
        <v>0</v>
      </c>
      <c r="V38" s="258">
        <v>20</v>
      </c>
      <c r="W38" s="98">
        <v>0</v>
      </c>
      <c r="X38" s="83">
        <v>0</v>
      </c>
      <c r="Y38" s="98">
        <v>2</v>
      </c>
      <c r="Z38" s="64">
        <v>2</v>
      </c>
      <c r="AA38" s="323">
        <v>1642901</v>
      </c>
      <c r="AB38" s="323">
        <v>46667</v>
      </c>
      <c r="AC38" s="324">
        <f t="shared" si="0"/>
        <v>1689568</v>
      </c>
      <c r="AD38" s="74">
        <v>4500000</v>
      </c>
      <c r="AE38" s="74">
        <v>6000000</v>
      </c>
      <c r="AF38" s="74">
        <f t="shared" si="1"/>
        <v>0</v>
      </c>
      <c r="AG38" s="74">
        <f t="shared" si="2"/>
        <v>4000000</v>
      </c>
      <c r="AH38" s="493">
        <f t="shared" si="3"/>
        <v>0</v>
      </c>
    </row>
    <row r="39" spans="1:34" s="50" customFormat="1" ht="24" hidden="1" customHeight="1" x14ac:dyDescent="0.2">
      <c r="A39" s="181"/>
      <c r="B39" s="296">
        <v>105</v>
      </c>
      <c r="C39" s="264">
        <v>111</v>
      </c>
      <c r="D39" s="297">
        <v>12832</v>
      </c>
      <c r="E39" s="251" t="s">
        <v>209</v>
      </c>
      <c r="F39" s="252" t="s">
        <v>210</v>
      </c>
      <c r="G39" s="251" t="s">
        <v>87</v>
      </c>
      <c r="H39" s="272" t="s">
        <v>206</v>
      </c>
      <c r="I39" s="292" t="s">
        <v>2556</v>
      </c>
      <c r="J39" s="480">
        <v>3621807381</v>
      </c>
      <c r="K39" s="480">
        <v>68994517</v>
      </c>
      <c r="L39" s="64" t="s">
        <v>206</v>
      </c>
      <c r="M39" s="305" t="s">
        <v>2383</v>
      </c>
      <c r="N39" s="98"/>
      <c r="O39" s="64"/>
      <c r="P39" s="89"/>
      <c r="Q39" s="253">
        <v>30</v>
      </c>
      <c r="R39" s="254">
        <v>38</v>
      </c>
      <c r="S39" s="64">
        <v>0</v>
      </c>
      <c r="T39" s="64">
        <v>0</v>
      </c>
      <c r="U39" s="89">
        <v>0</v>
      </c>
      <c r="V39" s="258">
        <v>20</v>
      </c>
      <c r="W39" s="98">
        <v>0</v>
      </c>
      <c r="X39" s="83">
        <v>0</v>
      </c>
      <c r="Y39" s="98">
        <v>0</v>
      </c>
      <c r="Z39" s="64">
        <v>0</v>
      </c>
      <c r="AA39" s="323">
        <v>1642901</v>
      </c>
      <c r="AB39" s="323">
        <v>46667</v>
      </c>
      <c r="AC39" s="324">
        <f t="shared" si="0"/>
        <v>1689568</v>
      </c>
      <c r="AD39" s="74">
        <v>4500000</v>
      </c>
      <c r="AE39" s="74">
        <v>6000000</v>
      </c>
      <c r="AF39" s="74">
        <f t="shared" si="1"/>
        <v>0</v>
      </c>
      <c r="AG39" s="74">
        <f t="shared" si="2"/>
        <v>4000000</v>
      </c>
      <c r="AH39" s="493">
        <f t="shared" si="3"/>
        <v>0</v>
      </c>
    </row>
    <row r="40" spans="1:34" s="50" customFormat="1" ht="24" hidden="1" customHeight="1" x14ac:dyDescent="0.2">
      <c r="A40" s="181"/>
      <c r="B40" s="296">
        <v>109</v>
      </c>
      <c r="C40" s="264">
        <v>115</v>
      </c>
      <c r="D40" s="297">
        <v>12833</v>
      </c>
      <c r="E40" s="251" t="s">
        <v>212</v>
      </c>
      <c r="F40" s="252" t="s">
        <v>213</v>
      </c>
      <c r="G40" s="251" t="s">
        <v>87</v>
      </c>
      <c r="H40" s="272" t="s">
        <v>206</v>
      </c>
      <c r="I40" s="292" t="s">
        <v>2560</v>
      </c>
      <c r="J40" s="480">
        <v>640480624</v>
      </c>
      <c r="K40" s="480">
        <v>68994733</v>
      </c>
      <c r="L40" s="64" t="s">
        <v>206</v>
      </c>
      <c r="M40" s="305" t="s">
        <v>2380</v>
      </c>
      <c r="N40" s="98"/>
      <c r="O40" s="64"/>
      <c r="P40" s="89"/>
      <c r="Q40" s="253">
        <v>30</v>
      </c>
      <c r="R40" s="254">
        <v>50</v>
      </c>
      <c r="S40" s="64">
        <v>0</v>
      </c>
      <c r="T40" s="64">
        <v>0</v>
      </c>
      <c r="U40" s="89">
        <v>0</v>
      </c>
      <c r="V40" s="258">
        <v>19</v>
      </c>
      <c r="W40" s="98">
        <v>0</v>
      </c>
      <c r="X40" s="83">
        <v>0</v>
      </c>
      <c r="Y40" s="98">
        <v>0</v>
      </c>
      <c r="Z40" s="64">
        <v>0</v>
      </c>
      <c r="AA40" s="323">
        <v>1477052</v>
      </c>
      <c r="AB40" s="323">
        <v>46667</v>
      </c>
      <c r="AC40" s="324">
        <f t="shared" si="0"/>
        <v>1523719</v>
      </c>
      <c r="AD40" s="74">
        <v>4500000</v>
      </c>
      <c r="AE40" s="74">
        <v>6000000</v>
      </c>
      <c r="AF40" s="74">
        <f t="shared" si="1"/>
        <v>0</v>
      </c>
      <c r="AG40" s="74">
        <f t="shared" si="2"/>
        <v>3800000</v>
      </c>
      <c r="AH40" s="493">
        <f t="shared" si="3"/>
        <v>0</v>
      </c>
    </row>
    <row r="41" spans="1:34" s="50" customFormat="1" ht="24" hidden="1" customHeight="1" x14ac:dyDescent="0.2">
      <c r="A41" s="181"/>
      <c r="B41" s="296">
        <v>107</v>
      </c>
      <c r="C41" s="264">
        <v>113</v>
      </c>
      <c r="D41" s="297">
        <v>12834</v>
      </c>
      <c r="E41" s="251" t="s">
        <v>216</v>
      </c>
      <c r="F41" s="252" t="s">
        <v>217</v>
      </c>
      <c r="G41" s="251" t="s">
        <v>87</v>
      </c>
      <c r="H41" s="272" t="s">
        <v>206</v>
      </c>
      <c r="I41" s="292" t="s">
        <v>2558</v>
      </c>
      <c r="J41" s="480">
        <v>5220018590</v>
      </c>
      <c r="K41" s="480">
        <v>19186301</v>
      </c>
      <c r="L41" s="64" t="s">
        <v>206</v>
      </c>
      <c r="M41" s="305" t="s">
        <v>2380</v>
      </c>
      <c r="N41" s="98"/>
      <c r="O41" s="64"/>
      <c r="P41" s="89"/>
      <c r="Q41" s="253">
        <v>30</v>
      </c>
      <c r="R41" s="254">
        <v>22</v>
      </c>
      <c r="S41" s="64">
        <v>0</v>
      </c>
      <c r="T41" s="64">
        <v>0</v>
      </c>
      <c r="U41" s="89">
        <v>0</v>
      </c>
      <c r="V41" s="258">
        <v>16</v>
      </c>
      <c r="W41" s="98">
        <v>0</v>
      </c>
      <c r="X41" s="83">
        <v>0</v>
      </c>
      <c r="Y41" s="98">
        <v>0</v>
      </c>
      <c r="Z41" s="64">
        <v>0</v>
      </c>
      <c r="AA41" s="323">
        <v>1477052</v>
      </c>
      <c r="AB41" s="323">
        <v>46667</v>
      </c>
      <c r="AC41" s="324">
        <f t="shared" si="0"/>
        <v>1523719</v>
      </c>
      <c r="AD41" s="74">
        <v>4500000</v>
      </c>
      <c r="AE41" s="74">
        <v>6000000</v>
      </c>
      <c r="AF41" s="74">
        <f t="shared" si="1"/>
        <v>0</v>
      </c>
      <c r="AG41" s="74">
        <f t="shared" si="2"/>
        <v>3200000</v>
      </c>
      <c r="AH41" s="493">
        <f t="shared" si="3"/>
        <v>0</v>
      </c>
    </row>
    <row r="42" spans="1:34" s="50" customFormat="1" ht="24" hidden="1" customHeight="1" x14ac:dyDescent="0.2">
      <c r="A42" s="181"/>
      <c r="B42" s="296">
        <v>104</v>
      </c>
      <c r="C42" s="264">
        <v>110</v>
      </c>
      <c r="D42" s="297">
        <v>12835</v>
      </c>
      <c r="E42" s="251" t="s">
        <v>107</v>
      </c>
      <c r="F42" s="252" t="s">
        <v>220</v>
      </c>
      <c r="G42" s="251" t="s">
        <v>87</v>
      </c>
      <c r="H42" s="272" t="s">
        <v>206</v>
      </c>
      <c r="I42" s="292" t="s">
        <v>2555</v>
      </c>
      <c r="J42" s="480">
        <v>640312381</v>
      </c>
      <c r="K42" s="480">
        <v>68989059</v>
      </c>
      <c r="L42" s="64" t="s">
        <v>206</v>
      </c>
      <c r="M42" s="305" t="s">
        <v>2380</v>
      </c>
      <c r="N42" s="98"/>
      <c r="O42" s="64"/>
      <c r="P42" s="89"/>
      <c r="Q42" s="253">
        <v>30</v>
      </c>
      <c r="R42" s="254">
        <v>19</v>
      </c>
      <c r="S42" s="64">
        <v>0</v>
      </c>
      <c r="T42" s="64">
        <v>0</v>
      </c>
      <c r="U42" s="298">
        <f>4</f>
        <v>4</v>
      </c>
      <c r="V42" s="258">
        <v>18</v>
      </c>
      <c r="W42" s="98">
        <v>0</v>
      </c>
      <c r="X42" s="83">
        <v>0</v>
      </c>
      <c r="Y42" s="98">
        <v>1</v>
      </c>
      <c r="Z42" s="64">
        <v>1</v>
      </c>
      <c r="AA42" s="323">
        <v>1477052</v>
      </c>
      <c r="AB42" s="323">
        <v>46667</v>
      </c>
      <c r="AC42" s="324">
        <f t="shared" si="0"/>
        <v>1523719</v>
      </c>
      <c r="AD42" s="74">
        <v>4500000</v>
      </c>
      <c r="AE42" s="74">
        <v>6000000</v>
      </c>
      <c r="AF42" s="74">
        <f t="shared" si="1"/>
        <v>6094876</v>
      </c>
      <c r="AG42" s="74">
        <f t="shared" si="2"/>
        <v>3600000</v>
      </c>
      <c r="AH42" s="493">
        <f t="shared" si="3"/>
        <v>0</v>
      </c>
    </row>
    <row r="43" spans="1:34" s="50" customFormat="1" ht="24" hidden="1" customHeight="1" x14ac:dyDescent="0.2">
      <c r="A43" s="181"/>
      <c r="B43" s="296">
        <v>110</v>
      </c>
      <c r="C43" s="264">
        <v>116</v>
      </c>
      <c r="D43" s="297">
        <v>12836</v>
      </c>
      <c r="E43" s="251" t="s">
        <v>223</v>
      </c>
      <c r="F43" s="252" t="s">
        <v>224</v>
      </c>
      <c r="G43" s="251" t="s">
        <v>87</v>
      </c>
      <c r="H43" s="272" t="s">
        <v>206</v>
      </c>
      <c r="I43" s="292" t="s">
        <v>3170</v>
      </c>
      <c r="J43" s="480">
        <v>640272460</v>
      </c>
      <c r="K43" s="480"/>
      <c r="L43" s="64" t="s">
        <v>206</v>
      </c>
      <c r="M43" s="290" t="s">
        <v>2380</v>
      </c>
      <c r="N43" s="98"/>
      <c r="O43" s="64"/>
      <c r="P43" s="89"/>
      <c r="Q43" s="253">
        <v>30</v>
      </c>
      <c r="R43" s="254">
        <v>19</v>
      </c>
      <c r="S43" s="64">
        <v>0</v>
      </c>
      <c r="T43" s="64">
        <v>0</v>
      </c>
      <c r="U43" s="89">
        <v>0</v>
      </c>
      <c r="V43" s="258">
        <v>19</v>
      </c>
      <c r="W43" s="98">
        <v>0</v>
      </c>
      <c r="X43" s="83">
        <v>0</v>
      </c>
      <c r="Y43" s="98">
        <v>0</v>
      </c>
      <c r="Z43" s="64">
        <v>0</v>
      </c>
      <c r="AA43" s="323">
        <v>1477052</v>
      </c>
      <c r="AB43" s="323">
        <v>46667</v>
      </c>
      <c r="AC43" s="324">
        <f t="shared" si="0"/>
        <v>1523719</v>
      </c>
      <c r="AD43" s="74">
        <v>4500000</v>
      </c>
      <c r="AE43" s="74">
        <v>6000000</v>
      </c>
      <c r="AF43" s="74">
        <f t="shared" si="1"/>
        <v>0</v>
      </c>
      <c r="AG43" s="74">
        <f t="shared" si="2"/>
        <v>3800000</v>
      </c>
      <c r="AH43" s="493">
        <f t="shared" si="3"/>
        <v>0</v>
      </c>
    </row>
    <row r="44" spans="1:34" s="50" customFormat="1" ht="24" hidden="1" customHeight="1" x14ac:dyDescent="0.2">
      <c r="A44" s="181"/>
      <c r="B44" s="296">
        <v>108</v>
      </c>
      <c r="C44" s="264">
        <v>114</v>
      </c>
      <c r="D44" s="297">
        <v>12837</v>
      </c>
      <c r="E44" s="251" t="s">
        <v>226</v>
      </c>
      <c r="F44" s="252" t="s">
        <v>227</v>
      </c>
      <c r="G44" s="251" t="s">
        <v>87</v>
      </c>
      <c r="H44" s="272" t="s">
        <v>206</v>
      </c>
      <c r="I44" s="292" t="s">
        <v>2559</v>
      </c>
      <c r="J44" s="480">
        <v>653104243</v>
      </c>
      <c r="K44" s="480">
        <v>68975186</v>
      </c>
      <c r="L44" s="64" t="s">
        <v>206</v>
      </c>
      <c r="M44" s="305" t="s">
        <v>2380</v>
      </c>
      <c r="N44" s="98"/>
      <c r="O44" s="64"/>
      <c r="P44" s="89"/>
      <c r="Q44" s="253">
        <v>30</v>
      </c>
      <c r="R44" s="254">
        <v>31</v>
      </c>
      <c r="S44" s="64">
        <v>0</v>
      </c>
      <c r="T44" s="64">
        <v>0</v>
      </c>
      <c r="U44" s="298">
        <f>1</f>
        <v>1</v>
      </c>
      <c r="V44" s="258">
        <v>20</v>
      </c>
      <c r="W44" s="98">
        <v>0</v>
      </c>
      <c r="X44" s="83">
        <v>0</v>
      </c>
      <c r="Y44" s="98">
        <v>1</v>
      </c>
      <c r="Z44" s="64">
        <v>1</v>
      </c>
      <c r="AA44" s="323">
        <v>1477052</v>
      </c>
      <c r="AB44" s="323">
        <v>46667</v>
      </c>
      <c r="AC44" s="324">
        <f t="shared" si="0"/>
        <v>1523719</v>
      </c>
      <c r="AD44" s="74">
        <v>4500000</v>
      </c>
      <c r="AE44" s="74">
        <v>6000000</v>
      </c>
      <c r="AF44" s="74">
        <f t="shared" si="1"/>
        <v>1523719</v>
      </c>
      <c r="AG44" s="74">
        <f t="shared" si="2"/>
        <v>4000000</v>
      </c>
      <c r="AH44" s="493">
        <f t="shared" si="3"/>
        <v>0</v>
      </c>
    </row>
    <row r="45" spans="1:34" s="50" customFormat="1" ht="24" hidden="1" customHeight="1" x14ac:dyDescent="0.2">
      <c r="A45" s="181"/>
      <c r="B45" s="296">
        <v>103</v>
      </c>
      <c r="C45" s="264">
        <v>109</v>
      </c>
      <c r="D45" s="297">
        <v>12838</v>
      </c>
      <c r="E45" s="251" t="s">
        <v>230</v>
      </c>
      <c r="F45" s="252" t="s">
        <v>3264</v>
      </c>
      <c r="G45" s="251" t="s">
        <v>87</v>
      </c>
      <c r="H45" s="272" t="s">
        <v>206</v>
      </c>
      <c r="I45" s="292" t="s">
        <v>2554</v>
      </c>
      <c r="J45" s="480">
        <v>653305400</v>
      </c>
      <c r="K45" s="480">
        <v>68983489</v>
      </c>
      <c r="L45" s="64" t="s">
        <v>206</v>
      </c>
      <c r="M45" s="290" t="s">
        <v>2380</v>
      </c>
      <c r="N45" s="98"/>
      <c r="O45" s="64"/>
      <c r="P45" s="89"/>
      <c r="Q45" s="253">
        <v>30</v>
      </c>
      <c r="R45" s="254">
        <v>13</v>
      </c>
      <c r="S45" s="64">
        <v>0</v>
      </c>
      <c r="T45" s="64">
        <v>0</v>
      </c>
      <c r="U45" s="89">
        <v>0</v>
      </c>
      <c r="V45" s="258">
        <v>18</v>
      </c>
      <c r="W45" s="98">
        <v>0</v>
      </c>
      <c r="X45" s="83">
        <v>0</v>
      </c>
      <c r="Y45" s="98">
        <v>0</v>
      </c>
      <c r="Z45" s="64">
        <v>0</v>
      </c>
      <c r="AA45" s="323">
        <v>1477052</v>
      </c>
      <c r="AB45" s="323">
        <v>46667</v>
      </c>
      <c r="AC45" s="324">
        <f t="shared" si="0"/>
        <v>1523719</v>
      </c>
      <c r="AD45" s="74">
        <v>4500000</v>
      </c>
      <c r="AE45" s="74">
        <v>6000000</v>
      </c>
      <c r="AF45" s="74">
        <f t="shared" si="1"/>
        <v>0</v>
      </c>
      <c r="AG45" s="74">
        <f t="shared" si="2"/>
        <v>3600000</v>
      </c>
      <c r="AH45" s="493">
        <f t="shared" si="3"/>
        <v>0</v>
      </c>
    </row>
    <row r="46" spans="1:34" s="50" customFormat="1" ht="24" hidden="1" customHeight="1" x14ac:dyDescent="0.2">
      <c r="A46" s="181"/>
      <c r="B46" s="296">
        <v>327</v>
      </c>
      <c r="C46" s="264">
        <v>91</v>
      </c>
      <c r="D46" s="297">
        <v>14040</v>
      </c>
      <c r="E46" s="241" t="s">
        <v>209</v>
      </c>
      <c r="F46" s="242" t="s">
        <v>233</v>
      </c>
      <c r="G46" s="285" t="s">
        <v>137</v>
      </c>
      <c r="H46" s="272" t="s">
        <v>88</v>
      </c>
      <c r="I46" s="292" t="s">
        <v>2557</v>
      </c>
      <c r="J46" s="480">
        <v>58990062</v>
      </c>
      <c r="K46" s="480">
        <v>10331051</v>
      </c>
      <c r="L46" s="64" t="s">
        <v>88</v>
      </c>
      <c r="M46" s="290" t="s">
        <v>137</v>
      </c>
      <c r="N46" s="243" t="s">
        <v>2410</v>
      </c>
      <c r="O46" s="64"/>
      <c r="P46" s="89"/>
      <c r="Q46" s="243">
        <v>30</v>
      </c>
      <c r="R46" s="245">
        <v>120</v>
      </c>
      <c r="S46" s="245">
        <v>110</v>
      </c>
      <c r="T46" s="245">
        <v>29.33</v>
      </c>
      <c r="U46" s="89">
        <v>0</v>
      </c>
      <c r="V46" s="260">
        <v>13</v>
      </c>
      <c r="W46" s="98">
        <v>0</v>
      </c>
      <c r="X46" s="83">
        <v>0</v>
      </c>
      <c r="Y46" s="202">
        <v>2</v>
      </c>
      <c r="Z46" s="116">
        <v>2</v>
      </c>
      <c r="AA46" s="315">
        <v>885165</v>
      </c>
      <c r="AB46" s="315">
        <v>46667</v>
      </c>
      <c r="AC46" s="316">
        <f t="shared" si="0"/>
        <v>931832</v>
      </c>
      <c r="AD46" s="74">
        <v>4500000</v>
      </c>
      <c r="AE46" s="74">
        <v>6000000</v>
      </c>
      <c r="AF46" s="74">
        <f t="shared" si="1"/>
        <v>0</v>
      </c>
      <c r="AG46" s="74">
        <f t="shared" si="2"/>
        <v>2600000</v>
      </c>
      <c r="AH46" s="493">
        <f t="shared" si="3"/>
        <v>0</v>
      </c>
    </row>
    <row r="47" spans="1:34" s="50" customFormat="1" ht="24" hidden="1" customHeight="1" x14ac:dyDescent="0.2">
      <c r="A47" s="181"/>
      <c r="B47" s="296">
        <v>582</v>
      </c>
      <c r="C47" s="264">
        <v>378</v>
      </c>
      <c r="D47" s="297">
        <v>12840</v>
      </c>
      <c r="E47" s="241" t="s">
        <v>236</v>
      </c>
      <c r="F47" s="242" t="s">
        <v>237</v>
      </c>
      <c r="G47" s="285" t="s">
        <v>137</v>
      </c>
      <c r="H47" s="272" t="s">
        <v>206</v>
      </c>
      <c r="I47" s="349" t="s">
        <v>3003</v>
      </c>
      <c r="J47" s="479">
        <v>943381290</v>
      </c>
      <c r="K47" s="479">
        <v>69309560</v>
      </c>
      <c r="L47" s="67" t="s">
        <v>206</v>
      </c>
      <c r="M47" s="290" t="s">
        <v>137</v>
      </c>
      <c r="N47" s="99"/>
      <c r="O47" s="245" t="s">
        <v>2410</v>
      </c>
      <c r="P47" s="90"/>
      <c r="Q47" s="243">
        <v>30</v>
      </c>
      <c r="R47" s="245">
        <v>90</v>
      </c>
      <c r="S47" s="245">
        <v>0</v>
      </c>
      <c r="T47" s="245">
        <v>0</v>
      </c>
      <c r="U47" s="89">
        <v>0</v>
      </c>
      <c r="V47" s="260">
        <v>19</v>
      </c>
      <c r="W47" s="98">
        <v>0</v>
      </c>
      <c r="X47" s="83">
        <v>0</v>
      </c>
      <c r="Y47" s="98">
        <v>3</v>
      </c>
      <c r="Z47" s="64">
        <v>3</v>
      </c>
      <c r="AA47" s="315">
        <v>885165</v>
      </c>
      <c r="AB47" s="315">
        <v>46667</v>
      </c>
      <c r="AC47" s="316">
        <f t="shared" si="0"/>
        <v>931832</v>
      </c>
      <c r="AD47" s="74">
        <v>4500000</v>
      </c>
      <c r="AE47" s="74">
        <v>6000000</v>
      </c>
      <c r="AF47" s="74">
        <f t="shared" si="1"/>
        <v>0</v>
      </c>
      <c r="AG47" s="74">
        <f t="shared" si="2"/>
        <v>3800000</v>
      </c>
      <c r="AH47" s="493">
        <f t="shared" si="3"/>
        <v>0</v>
      </c>
    </row>
    <row r="48" spans="1:34" s="50" customFormat="1" ht="24" hidden="1" customHeight="1" x14ac:dyDescent="0.2">
      <c r="A48" s="181"/>
      <c r="B48" s="296">
        <v>584</v>
      </c>
      <c r="C48" s="264">
        <v>380</v>
      </c>
      <c r="D48" s="297">
        <v>12841</v>
      </c>
      <c r="E48" s="241" t="s">
        <v>240</v>
      </c>
      <c r="F48" s="242" t="s">
        <v>241</v>
      </c>
      <c r="G48" s="285" t="s">
        <v>137</v>
      </c>
      <c r="H48" s="272" t="s">
        <v>206</v>
      </c>
      <c r="I48" s="288" t="s">
        <v>3005</v>
      </c>
      <c r="J48" s="483">
        <v>5230002042</v>
      </c>
      <c r="K48" s="483">
        <v>19186302</v>
      </c>
      <c r="L48" s="66" t="s">
        <v>206</v>
      </c>
      <c r="M48" s="290" t="s">
        <v>137</v>
      </c>
      <c r="N48" s="100"/>
      <c r="O48" s="245" t="s">
        <v>2410</v>
      </c>
      <c r="P48" s="91"/>
      <c r="Q48" s="243">
        <v>30</v>
      </c>
      <c r="R48" s="245">
        <v>90</v>
      </c>
      <c r="S48" s="245">
        <v>0</v>
      </c>
      <c r="T48" s="245">
        <v>0</v>
      </c>
      <c r="U48" s="244">
        <f>1</f>
        <v>1</v>
      </c>
      <c r="V48" s="260">
        <v>20</v>
      </c>
      <c r="W48" s="98">
        <v>0</v>
      </c>
      <c r="X48" s="83">
        <v>0</v>
      </c>
      <c r="Y48" s="98">
        <v>1</v>
      </c>
      <c r="Z48" s="64">
        <v>1</v>
      </c>
      <c r="AA48" s="315">
        <v>885165</v>
      </c>
      <c r="AB48" s="315">
        <v>46667</v>
      </c>
      <c r="AC48" s="316">
        <f t="shared" si="0"/>
        <v>931832</v>
      </c>
      <c r="AD48" s="74">
        <v>4500000</v>
      </c>
      <c r="AE48" s="74">
        <v>6000000</v>
      </c>
      <c r="AF48" s="74">
        <f t="shared" si="1"/>
        <v>931832</v>
      </c>
      <c r="AG48" s="74">
        <f t="shared" si="2"/>
        <v>4000000</v>
      </c>
      <c r="AH48" s="493">
        <f t="shared" si="3"/>
        <v>0</v>
      </c>
    </row>
    <row r="49" spans="1:34" s="50" customFormat="1" ht="24" hidden="1" customHeight="1" x14ac:dyDescent="0.2">
      <c r="A49" s="181"/>
      <c r="B49" s="296">
        <v>587</v>
      </c>
      <c r="C49" s="264">
        <v>383</v>
      </c>
      <c r="D49" s="297">
        <v>12842</v>
      </c>
      <c r="E49" s="241" t="s">
        <v>244</v>
      </c>
      <c r="F49" s="242" t="s">
        <v>245</v>
      </c>
      <c r="G49" s="285" t="s">
        <v>137</v>
      </c>
      <c r="H49" s="272" t="s">
        <v>206</v>
      </c>
      <c r="I49" s="349" t="s">
        <v>3008</v>
      </c>
      <c r="J49" s="479">
        <v>880175591</v>
      </c>
      <c r="K49" s="479">
        <v>19186815</v>
      </c>
      <c r="L49" s="67" t="s">
        <v>206</v>
      </c>
      <c r="M49" s="290" t="s">
        <v>137</v>
      </c>
      <c r="N49" s="243" t="s">
        <v>2410</v>
      </c>
      <c r="O49" s="67"/>
      <c r="P49" s="90"/>
      <c r="Q49" s="243">
        <v>30</v>
      </c>
      <c r="R49" s="245">
        <v>120</v>
      </c>
      <c r="S49" s="245">
        <v>110</v>
      </c>
      <c r="T49" s="245">
        <v>29.33</v>
      </c>
      <c r="U49" s="89">
        <v>0</v>
      </c>
      <c r="V49" s="260">
        <v>10</v>
      </c>
      <c r="W49" s="98">
        <v>0</v>
      </c>
      <c r="X49" s="83">
        <v>0</v>
      </c>
      <c r="Y49" s="98">
        <v>1</v>
      </c>
      <c r="Z49" s="64">
        <v>1</v>
      </c>
      <c r="AA49" s="315">
        <v>885165</v>
      </c>
      <c r="AB49" s="315">
        <v>46667</v>
      </c>
      <c r="AC49" s="316">
        <f t="shared" si="0"/>
        <v>931832</v>
      </c>
      <c r="AD49" s="74">
        <v>4500000</v>
      </c>
      <c r="AE49" s="74">
        <v>6000000</v>
      </c>
      <c r="AF49" s="74">
        <f t="shared" si="1"/>
        <v>0</v>
      </c>
      <c r="AG49" s="74">
        <f t="shared" si="2"/>
        <v>2000000</v>
      </c>
      <c r="AH49" s="493">
        <f t="shared" si="3"/>
        <v>0</v>
      </c>
    </row>
    <row r="50" spans="1:34" s="50" customFormat="1" ht="24" hidden="1" customHeight="1" x14ac:dyDescent="0.2">
      <c r="A50" s="181"/>
      <c r="B50" s="296">
        <v>588</v>
      </c>
      <c r="C50" s="264">
        <v>384</v>
      </c>
      <c r="D50" s="297">
        <v>12843</v>
      </c>
      <c r="E50" s="241" t="s">
        <v>248</v>
      </c>
      <c r="F50" s="242" t="s">
        <v>249</v>
      </c>
      <c r="G50" s="285" t="s">
        <v>137</v>
      </c>
      <c r="H50" s="272" t="s">
        <v>206</v>
      </c>
      <c r="I50" s="292" t="s">
        <v>3009</v>
      </c>
      <c r="J50" s="480">
        <v>640272835</v>
      </c>
      <c r="K50" s="480">
        <v>68947905</v>
      </c>
      <c r="L50" s="64" t="s">
        <v>206</v>
      </c>
      <c r="M50" s="290" t="s">
        <v>137</v>
      </c>
      <c r="N50" s="243" t="s">
        <v>2410</v>
      </c>
      <c r="O50" s="64"/>
      <c r="P50" s="89"/>
      <c r="Q50" s="243">
        <v>30</v>
      </c>
      <c r="R50" s="245">
        <v>120</v>
      </c>
      <c r="S50" s="245">
        <v>110</v>
      </c>
      <c r="T50" s="245">
        <v>29.33</v>
      </c>
      <c r="U50" s="89">
        <v>0</v>
      </c>
      <c r="V50" s="260">
        <v>21</v>
      </c>
      <c r="W50" s="98">
        <v>0</v>
      </c>
      <c r="X50" s="83">
        <v>0</v>
      </c>
      <c r="Y50" s="98">
        <v>1</v>
      </c>
      <c r="Z50" s="64">
        <v>1</v>
      </c>
      <c r="AA50" s="315">
        <v>885165</v>
      </c>
      <c r="AB50" s="315">
        <v>46667</v>
      </c>
      <c r="AC50" s="316">
        <f t="shared" si="0"/>
        <v>931832</v>
      </c>
      <c r="AD50" s="74">
        <v>4500000</v>
      </c>
      <c r="AE50" s="74">
        <v>6000000</v>
      </c>
      <c r="AF50" s="74">
        <f t="shared" si="1"/>
        <v>0</v>
      </c>
      <c r="AG50" s="74">
        <f t="shared" si="2"/>
        <v>4200000</v>
      </c>
      <c r="AH50" s="493">
        <f t="shared" si="3"/>
        <v>0</v>
      </c>
    </row>
    <row r="51" spans="1:34" s="50" customFormat="1" ht="24" hidden="1" customHeight="1" x14ac:dyDescent="0.2">
      <c r="A51" s="181"/>
      <c r="B51" s="296">
        <v>111</v>
      </c>
      <c r="C51" s="264">
        <v>117</v>
      </c>
      <c r="D51" s="297">
        <v>14033</v>
      </c>
      <c r="E51" s="251" t="s">
        <v>216</v>
      </c>
      <c r="F51" s="252" t="s">
        <v>252</v>
      </c>
      <c r="G51" s="265" t="s">
        <v>87</v>
      </c>
      <c r="H51" s="272" t="s">
        <v>206</v>
      </c>
      <c r="I51" s="292" t="s">
        <v>2561</v>
      </c>
      <c r="J51" s="480">
        <v>640312993</v>
      </c>
      <c r="K51" s="480">
        <v>68991937</v>
      </c>
      <c r="L51" s="64" t="s">
        <v>206</v>
      </c>
      <c r="M51" s="286" t="s">
        <v>2380</v>
      </c>
      <c r="N51" s="98"/>
      <c r="O51" s="64"/>
      <c r="P51" s="89"/>
      <c r="Q51" s="253">
        <v>30</v>
      </c>
      <c r="R51" s="254">
        <v>33</v>
      </c>
      <c r="S51" s="64">
        <v>0</v>
      </c>
      <c r="T51" s="64">
        <v>0</v>
      </c>
      <c r="U51" s="89">
        <v>0</v>
      </c>
      <c r="V51" s="258">
        <v>19</v>
      </c>
      <c r="W51" s="98">
        <v>0</v>
      </c>
      <c r="X51" s="83">
        <v>0</v>
      </c>
      <c r="Y51" s="98">
        <v>1</v>
      </c>
      <c r="Z51" s="64">
        <v>1</v>
      </c>
      <c r="AA51" s="323">
        <v>1477052</v>
      </c>
      <c r="AB51" s="323">
        <v>46667</v>
      </c>
      <c r="AC51" s="324">
        <f t="shared" si="0"/>
        <v>1523719</v>
      </c>
      <c r="AD51" s="74">
        <v>4500000</v>
      </c>
      <c r="AE51" s="74">
        <v>6000000</v>
      </c>
      <c r="AF51" s="74">
        <f t="shared" si="1"/>
        <v>0</v>
      </c>
      <c r="AG51" s="74">
        <f t="shared" si="2"/>
        <v>3800000</v>
      </c>
      <c r="AH51" s="493">
        <f t="shared" si="3"/>
        <v>0</v>
      </c>
    </row>
    <row r="52" spans="1:34" s="50" customFormat="1" ht="24" hidden="1" customHeight="1" x14ac:dyDescent="0.2">
      <c r="A52" s="181"/>
      <c r="B52" s="296">
        <v>581</v>
      </c>
      <c r="C52" s="264">
        <v>377</v>
      </c>
      <c r="D52" s="297">
        <v>12845</v>
      </c>
      <c r="E52" s="241" t="s">
        <v>255</v>
      </c>
      <c r="F52" s="242" t="s">
        <v>256</v>
      </c>
      <c r="G52" s="285" t="s">
        <v>137</v>
      </c>
      <c r="H52" s="272" t="s">
        <v>206</v>
      </c>
      <c r="I52" s="292" t="s">
        <v>3002</v>
      </c>
      <c r="J52" s="480">
        <v>640056962</v>
      </c>
      <c r="K52" s="480">
        <v>68966933</v>
      </c>
      <c r="L52" s="64" t="s">
        <v>206</v>
      </c>
      <c r="M52" s="290" t="s">
        <v>137</v>
      </c>
      <c r="N52" s="243" t="s">
        <v>2410</v>
      </c>
      <c r="O52" s="64"/>
      <c r="P52" s="89"/>
      <c r="Q52" s="243">
        <v>30</v>
      </c>
      <c r="R52" s="245">
        <v>120</v>
      </c>
      <c r="S52" s="245">
        <v>110</v>
      </c>
      <c r="T52" s="245">
        <v>29.33</v>
      </c>
      <c r="U52" s="89">
        <v>0</v>
      </c>
      <c r="V52" s="260">
        <v>21</v>
      </c>
      <c r="W52" s="98">
        <v>0</v>
      </c>
      <c r="X52" s="83">
        <v>0</v>
      </c>
      <c r="Y52" s="98">
        <v>2</v>
      </c>
      <c r="Z52" s="64">
        <v>2</v>
      </c>
      <c r="AA52" s="315">
        <v>885165</v>
      </c>
      <c r="AB52" s="315">
        <v>46667</v>
      </c>
      <c r="AC52" s="316">
        <f t="shared" si="0"/>
        <v>931832</v>
      </c>
      <c r="AD52" s="74">
        <v>4500000</v>
      </c>
      <c r="AE52" s="74">
        <v>6000000</v>
      </c>
      <c r="AF52" s="74">
        <f t="shared" si="1"/>
        <v>0</v>
      </c>
      <c r="AG52" s="74">
        <f t="shared" si="2"/>
        <v>4200000</v>
      </c>
      <c r="AH52" s="493">
        <f t="shared" si="3"/>
        <v>0</v>
      </c>
    </row>
    <row r="53" spans="1:34" s="50" customFormat="1" ht="24" hidden="1" customHeight="1" x14ac:dyDescent="0.2">
      <c r="A53" s="181"/>
      <c r="B53" s="296">
        <v>586</v>
      </c>
      <c r="C53" s="264">
        <v>382</v>
      </c>
      <c r="D53" s="297">
        <v>12846</v>
      </c>
      <c r="E53" s="241" t="s">
        <v>259</v>
      </c>
      <c r="F53" s="242" t="s">
        <v>260</v>
      </c>
      <c r="G53" s="285" t="s">
        <v>137</v>
      </c>
      <c r="H53" s="272" t="s">
        <v>206</v>
      </c>
      <c r="I53" s="288" t="s">
        <v>3007</v>
      </c>
      <c r="J53" s="483">
        <v>889961565</v>
      </c>
      <c r="K53" s="483">
        <v>69312704</v>
      </c>
      <c r="L53" s="66" t="s">
        <v>206</v>
      </c>
      <c r="M53" s="290" t="s">
        <v>137</v>
      </c>
      <c r="N53" s="100"/>
      <c r="O53" s="245" t="s">
        <v>2410</v>
      </c>
      <c r="P53" s="91"/>
      <c r="Q53" s="243">
        <v>30</v>
      </c>
      <c r="R53" s="245">
        <v>90</v>
      </c>
      <c r="S53" s="245">
        <v>0</v>
      </c>
      <c r="T53" s="245">
        <v>0</v>
      </c>
      <c r="U53" s="244">
        <f>1</f>
        <v>1</v>
      </c>
      <c r="V53" s="260">
        <v>20</v>
      </c>
      <c r="W53" s="98">
        <v>0</v>
      </c>
      <c r="X53" s="83">
        <v>0</v>
      </c>
      <c r="Y53" s="98">
        <v>2</v>
      </c>
      <c r="Z53" s="64">
        <v>2</v>
      </c>
      <c r="AA53" s="315">
        <v>885165</v>
      </c>
      <c r="AB53" s="315">
        <v>46667</v>
      </c>
      <c r="AC53" s="316">
        <f t="shared" si="0"/>
        <v>931832</v>
      </c>
      <c r="AD53" s="74">
        <v>4500000</v>
      </c>
      <c r="AE53" s="74">
        <v>6000000</v>
      </c>
      <c r="AF53" s="74">
        <f t="shared" si="1"/>
        <v>931832</v>
      </c>
      <c r="AG53" s="74">
        <f t="shared" si="2"/>
        <v>4000000</v>
      </c>
      <c r="AH53" s="493">
        <f t="shared" si="3"/>
        <v>0</v>
      </c>
    </row>
    <row r="54" spans="1:34" s="50" customFormat="1" ht="24" hidden="1" customHeight="1" x14ac:dyDescent="0.2">
      <c r="A54" s="181"/>
      <c r="B54" s="296">
        <v>585</v>
      </c>
      <c r="C54" s="264">
        <v>381</v>
      </c>
      <c r="D54" s="297">
        <v>12847</v>
      </c>
      <c r="E54" s="241" t="s">
        <v>263</v>
      </c>
      <c r="F54" s="242" t="s">
        <v>264</v>
      </c>
      <c r="G54" s="285" t="s">
        <v>137</v>
      </c>
      <c r="H54" s="272" t="s">
        <v>206</v>
      </c>
      <c r="I54" s="292" t="s">
        <v>3006</v>
      </c>
      <c r="J54" s="480">
        <v>850017025</v>
      </c>
      <c r="K54" s="480">
        <v>69812046</v>
      </c>
      <c r="L54" s="64" t="s">
        <v>206</v>
      </c>
      <c r="M54" s="290" t="s">
        <v>137</v>
      </c>
      <c r="N54" s="98"/>
      <c r="O54" s="245" t="s">
        <v>2410</v>
      </c>
      <c r="P54" s="89"/>
      <c r="Q54" s="243">
        <v>30</v>
      </c>
      <c r="R54" s="245">
        <v>90</v>
      </c>
      <c r="S54" s="245">
        <v>0</v>
      </c>
      <c r="T54" s="245">
        <v>0</v>
      </c>
      <c r="U54" s="244">
        <f>1</f>
        <v>1</v>
      </c>
      <c r="V54" s="260">
        <v>20</v>
      </c>
      <c r="W54" s="98">
        <v>0</v>
      </c>
      <c r="X54" s="83">
        <v>0</v>
      </c>
      <c r="Y54" s="98">
        <v>1</v>
      </c>
      <c r="Z54" s="64">
        <v>1</v>
      </c>
      <c r="AA54" s="315">
        <v>885165</v>
      </c>
      <c r="AB54" s="315">
        <v>46667</v>
      </c>
      <c r="AC54" s="316">
        <f t="shared" si="0"/>
        <v>931832</v>
      </c>
      <c r="AD54" s="74">
        <v>4500000</v>
      </c>
      <c r="AE54" s="74">
        <v>6000000</v>
      </c>
      <c r="AF54" s="74">
        <f t="shared" si="1"/>
        <v>931832</v>
      </c>
      <c r="AG54" s="74">
        <f t="shared" si="2"/>
        <v>4000000</v>
      </c>
      <c r="AH54" s="493">
        <f t="shared" si="3"/>
        <v>0</v>
      </c>
    </row>
    <row r="55" spans="1:34" s="50" customFormat="1" ht="24" hidden="1" customHeight="1" x14ac:dyDescent="0.2">
      <c r="A55" s="181"/>
      <c r="B55" s="296">
        <v>589</v>
      </c>
      <c r="C55" s="264">
        <v>385</v>
      </c>
      <c r="D55" s="297">
        <v>12848</v>
      </c>
      <c r="E55" s="241" t="s">
        <v>267</v>
      </c>
      <c r="F55" s="242" t="s">
        <v>268</v>
      </c>
      <c r="G55" s="285" t="s">
        <v>137</v>
      </c>
      <c r="H55" s="272" t="s">
        <v>206</v>
      </c>
      <c r="I55" s="292" t="s">
        <v>3010</v>
      </c>
      <c r="J55" s="480">
        <v>880306106</v>
      </c>
      <c r="K55" s="480"/>
      <c r="L55" s="64" t="s">
        <v>206</v>
      </c>
      <c r="M55" s="290" t="s">
        <v>137</v>
      </c>
      <c r="N55" s="243" t="s">
        <v>2410</v>
      </c>
      <c r="O55" s="64"/>
      <c r="P55" s="89"/>
      <c r="Q55" s="243">
        <v>30</v>
      </c>
      <c r="R55" s="245">
        <v>120</v>
      </c>
      <c r="S55" s="245">
        <v>110</v>
      </c>
      <c r="T55" s="245">
        <v>29.33</v>
      </c>
      <c r="U55" s="89">
        <v>0</v>
      </c>
      <c r="V55" s="260">
        <v>24</v>
      </c>
      <c r="W55" s="98">
        <v>0</v>
      </c>
      <c r="X55" s="83">
        <v>0</v>
      </c>
      <c r="Y55" s="98">
        <v>0</v>
      </c>
      <c r="Z55" s="64">
        <v>0</v>
      </c>
      <c r="AA55" s="315">
        <v>885165</v>
      </c>
      <c r="AB55" s="315">
        <v>0</v>
      </c>
      <c r="AC55" s="316">
        <f t="shared" si="0"/>
        <v>885165</v>
      </c>
      <c r="AD55" s="74">
        <v>4500000</v>
      </c>
      <c r="AE55" s="74">
        <v>6000000</v>
      </c>
      <c r="AF55" s="74">
        <f t="shared" si="1"/>
        <v>0</v>
      </c>
      <c r="AG55" s="74">
        <f t="shared" si="2"/>
        <v>4800000</v>
      </c>
      <c r="AH55" s="493">
        <f t="shared" si="3"/>
        <v>0</v>
      </c>
    </row>
    <row r="56" spans="1:34" s="50" customFormat="1" ht="24" hidden="1" customHeight="1" x14ac:dyDescent="0.2">
      <c r="A56" s="181"/>
      <c r="B56" s="296">
        <v>583</v>
      </c>
      <c r="C56" s="264">
        <v>379</v>
      </c>
      <c r="D56" s="297">
        <v>12849</v>
      </c>
      <c r="E56" s="241" t="s">
        <v>270</v>
      </c>
      <c r="F56" s="242" t="s">
        <v>268</v>
      </c>
      <c r="G56" s="285" t="s">
        <v>137</v>
      </c>
      <c r="H56" s="272" t="s">
        <v>206</v>
      </c>
      <c r="I56" s="292" t="s">
        <v>3004</v>
      </c>
      <c r="J56" s="480">
        <v>880218347</v>
      </c>
      <c r="K56" s="480">
        <v>19184122</v>
      </c>
      <c r="L56" s="64" t="s">
        <v>206</v>
      </c>
      <c r="M56" s="290" t="s">
        <v>137</v>
      </c>
      <c r="N56" s="243" t="s">
        <v>2410</v>
      </c>
      <c r="O56" s="64"/>
      <c r="P56" s="89"/>
      <c r="Q56" s="243">
        <v>30</v>
      </c>
      <c r="R56" s="245">
        <v>120</v>
      </c>
      <c r="S56" s="245">
        <v>110</v>
      </c>
      <c r="T56" s="245">
        <v>29.33</v>
      </c>
      <c r="U56" s="89">
        <v>0</v>
      </c>
      <c r="V56" s="260">
        <v>11</v>
      </c>
      <c r="W56" s="98">
        <v>0</v>
      </c>
      <c r="X56" s="83">
        <v>0</v>
      </c>
      <c r="Y56" s="98">
        <v>1</v>
      </c>
      <c r="Z56" s="64">
        <v>1</v>
      </c>
      <c r="AA56" s="315">
        <v>885165</v>
      </c>
      <c r="AB56" s="315">
        <v>46667</v>
      </c>
      <c r="AC56" s="316">
        <f t="shared" si="0"/>
        <v>931832</v>
      </c>
      <c r="AD56" s="74">
        <v>4500000</v>
      </c>
      <c r="AE56" s="74">
        <v>6000000</v>
      </c>
      <c r="AF56" s="74">
        <f t="shared" si="1"/>
        <v>0</v>
      </c>
      <c r="AG56" s="74">
        <f t="shared" si="2"/>
        <v>2200000</v>
      </c>
      <c r="AH56" s="493">
        <f t="shared" si="3"/>
        <v>0</v>
      </c>
    </row>
    <row r="57" spans="1:34" s="50" customFormat="1" ht="24" hidden="1" customHeight="1" x14ac:dyDescent="0.2">
      <c r="A57" s="181"/>
      <c r="B57" s="296">
        <v>572</v>
      </c>
      <c r="C57" s="264">
        <v>367</v>
      </c>
      <c r="D57" s="297">
        <v>12850</v>
      </c>
      <c r="E57" s="241" t="s">
        <v>216</v>
      </c>
      <c r="F57" s="242" t="s">
        <v>273</v>
      </c>
      <c r="G57" s="285" t="s">
        <v>137</v>
      </c>
      <c r="H57" s="272" t="s">
        <v>274</v>
      </c>
      <c r="I57" s="292" t="s">
        <v>2993</v>
      </c>
      <c r="J57" s="480">
        <v>4285001578</v>
      </c>
      <c r="K57" s="480">
        <v>33095426</v>
      </c>
      <c r="L57" s="64" t="s">
        <v>274</v>
      </c>
      <c r="M57" s="290" t="s">
        <v>137</v>
      </c>
      <c r="N57" s="243" t="s">
        <v>2410</v>
      </c>
      <c r="O57" s="64"/>
      <c r="P57" s="89"/>
      <c r="Q57" s="243">
        <v>30</v>
      </c>
      <c r="R57" s="245">
        <v>120</v>
      </c>
      <c r="S57" s="245">
        <v>110</v>
      </c>
      <c r="T57" s="245">
        <v>29.33</v>
      </c>
      <c r="U57" s="89">
        <v>0</v>
      </c>
      <c r="V57" s="260">
        <v>15</v>
      </c>
      <c r="W57" s="98">
        <v>0</v>
      </c>
      <c r="X57" s="83">
        <v>0</v>
      </c>
      <c r="Y57" s="98">
        <v>1</v>
      </c>
      <c r="Z57" s="64">
        <v>1</v>
      </c>
      <c r="AA57" s="315">
        <v>885165</v>
      </c>
      <c r="AB57" s="315">
        <v>46667</v>
      </c>
      <c r="AC57" s="316">
        <f t="shared" si="0"/>
        <v>931832</v>
      </c>
      <c r="AD57" s="74">
        <v>4500000</v>
      </c>
      <c r="AE57" s="74">
        <v>6000000</v>
      </c>
      <c r="AF57" s="74">
        <f t="shared" si="1"/>
        <v>0</v>
      </c>
      <c r="AG57" s="74">
        <f t="shared" si="2"/>
        <v>3000000</v>
      </c>
      <c r="AH57" s="493">
        <f t="shared" si="3"/>
        <v>0</v>
      </c>
    </row>
    <row r="58" spans="1:34" s="50" customFormat="1" ht="24" hidden="1" customHeight="1" x14ac:dyDescent="0.2">
      <c r="A58" s="181"/>
      <c r="B58" s="296">
        <v>567</v>
      </c>
      <c r="C58" s="264">
        <v>362</v>
      </c>
      <c r="D58" s="297">
        <v>12851</v>
      </c>
      <c r="E58" s="241" t="s">
        <v>276</v>
      </c>
      <c r="F58" s="242" t="s">
        <v>277</v>
      </c>
      <c r="G58" s="285" t="s">
        <v>137</v>
      </c>
      <c r="H58" s="272" t="s">
        <v>274</v>
      </c>
      <c r="I58" s="292" t="s">
        <v>2988</v>
      </c>
      <c r="J58" s="480">
        <v>4281443551</v>
      </c>
      <c r="K58" s="480">
        <v>33043143</v>
      </c>
      <c r="L58" s="64" t="s">
        <v>274</v>
      </c>
      <c r="M58" s="290" t="s">
        <v>137</v>
      </c>
      <c r="N58" s="243" t="s">
        <v>2410</v>
      </c>
      <c r="O58" s="64"/>
      <c r="P58" s="89"/>
      <c r="Q58" s="243">
        <v>30</v>
      </c>
      <c r="R58" s="245">
        <v>120</v>
      </c>
      <c r="S58" s="245">
        <v>110</v>
      </c>
      <c r="T58" s="245">
        <v>29.33</v>
      </c>
      <c r="U58" s="89">
        <v>0</v>
      </c>
      <c r="V58" s="260">
        <v>15</v>
      </c>
      <c r="W58" s="98">
        <v>0</v>
      </c>
      <c r="X58" s="83">
        <v>0</v>
      </c>
      <c r="Y58" s="98">
        <v>2</v>
      </c>
      <c r="Z58" s="64">
        <v>2</v>
      </c>
      <c r="AA58" s="315">
        <v>885165</v>
      </c>
      <c r="AB58" s="315">
        <v>46667</v>
      </c>
      <c r="AC58" s="316">
        <f t="shared" si="0"/>
        <v>931832</v>
      </c>
      <c r="AD58" s="74">
        <v>4500000</v>
      </c>
      <c r="AE58" s="74">
        <v>6000000</v>
      </c>
      <c r="AF58" s="74">
        <f t="shared" si="1"/>
        <v>0</v>
      </c>
      <c r="AG58" s="74">
        <f t="shared" si="2"/>
        <v>3000000</v>
      </c>
      <c r="AH58" s="493">
        <f t="shared" si="3"/>
        <v>0</v>
      </c>
    </row>
    <row r="59" spans="1:34" s="50" customFormat="1" ht="24" hidden="1" customHeight="1" x14ac:dyDescent="0.2">
      <c r="A59" s="181"/>
      <c r="B59" s="296">
        <v>571</v>
      </c>
      <c r="C59" s="264">
        <v>366</v>
      </c>
      <c r="D59" s="297">
        <v>12852</v>
      </c>
      <c r="E59" s="241" t="s">
        <v>279</v>
      </c>
      <c r="F59" s="242" t="s">
        <v>280</v>
      </c>
      <c r="G59" s="285" t="s">
        <v>137</v>
      </c>
      <c r="H59" s="272" t="s">
        <v>274</v>
      </c>
      <c r="I59" s="292" t="s">
        <v>2992</v>
      </c>
      <c r="J59" s="480">
        <v>5889340131</v>
      </c>
      <c r="K59" s="480">
        <v>3070615</v>
      </c>
      <c r="L59" s="64" t="s">
        <v>274</v>
      </c>
      <c r="M59" s="290" t="s">
        <v>137</v>
      </c>
      <c r="N59" s="243" t="s">
        <v>2410</v>
      </c>
      <c r="O59" s="64"/>
      <c r="P59" s="89"/>
      <c r="Q59" s="243">
        <v>30</v>
      </c>
      <c r="R59" s="245">
        <v>120</v>
      </c>
      <c r="S59" s="245">
        <v>110</v>
      </c>
      <c r="T59" s="245">
        <v>29.33</v>
      </c>
      <c r="U59" s="89">
        <v>0</v>
      </c>
      <c r="V59" s="260">
        <v>15</v>
      </c>
      <c r="W59" s="98">
        <v>0</v>
      </c>
      <c r="X59" s="83">
        <v>0</v>
      </c>
      <c r="Y59" s="98">
        <v>2</v>
      </c>
      <c r="Z59" s="64">
        <v>2</v>
      </c>
      <c r="AA59" s="315">
        <v>885165</v>
      </c>
      <c r="AB59" s="315">
        <v>46667</v>
      </c>
      <c r="AC59" s="316">
        <f t="shared" si="0"/>
        <v>931832</v>
      </c>
      <c r="AD59" s="74">
        <v>4500000</v>
      </c>
      <c r="AE59" s="74">
        <v>6000000</v>
      </c>
      <c r="AF59" s="74">
        <f t="shared" si="1"/>
        <v>0</v>
      </c>
      <c r="AG59" s="74">
        <f t="shared" si="2"/>
        <v>3000000</v>
      </c>
      <c r="AH59" s="493">
        <f t="shared" si="3"/>
        <v>0</v>
      </c>
    </row>
    <row r="60" spans="1:34" s="50" customFormat="1" ht="24" hidden="1" customHeight="1" x14ac:dyDescent="0.2">
      <c r="A60" s="181"/>
      <c r="B60" s="296">
        <v>568</v>
      </c>
      <c r="C60" s="264">
        <v>363</v>
      </c>
      <c r="D60" s="297">
        <v>12853</v>
      </c>
      <c r="E60" s="241" t="s">
        <v>282</v>
      </c>
      <c r="F60" s="242" t="s">
        <v>283</v>
      </c>
      <c r="G60" s="285" t="s">
        <v>137</v>
      </c>
      <c r="H60" s="272" t="s">
        <v>274</v>
      </c>
      <c r="I60" s="349" t="s">
        <v>2989</v>
      </c>
      <c r="J60" s="479">
        <v>4282351292</v>
      </c>
      <c r="K60" s="479">
        <v>33110435</v>
      </c>
      <c r="L60" s="67" t="s">
        <v>274</v>
      </c>
      <c r="M60" s="290" t="s">
        <v>137</v>
      </c>
      <c r="N60" s="243" t="s">
        <v>2410</v>
      </c>
      <c r="O60" s="67"/>
      <c r="P60" s="90"/>
      <c r="Q60" s="243">
        <v>30</v>
      </c>
      <c r="R60" s="245">
        <v>120</v>
      </c>
      <c r="S60" s="245">
        <v>110</v>
      </c>
      <c r="T60" s="245">
        <v>29.33</v>
      </c>
      <c r="U60" s="89">
        <v>0</v>
      </c>
      <c r="V60" s="260">
        <v>15</v>
      </c>
      <c r="W60" s="98">
        <v>0</v>
      </c>
      <c r="X60" s="83">
        <v>0</v>
      </c>
      <c r="Y60" s="98">
        <v>3</v>
      </c>
      <c r="Z60" s="64">
        <v>3</v>
      </c>
      <c r="AA60" s="315">
        <v>885165</v>
      </c>
      <c r="AB60" s="315">
        <v>46667</v>
      </c>
      <c r="AC60" s="316">
        <f t="shared" si="0"/>
        <v>931832</v>
      </c>
      <c r="AD60" s="74">
        <v>4500000</v>
      </c>
      <c r="AE60" s="74">
        <v>6000000</v>
      </c>
      <c r="AF60" s="74">
        <f t="shared" si="1"/>
        <v>0</v>
      </c>
      <c r="AG60" s="74">
        <f t="shared" si="2"/>
        <v>3000000</v>
      </c>
      <c r="AH60" s="493">
        <f t="shared" si="3"/>
        <v>0</v>
      </c>
    </row>
    <row r="61" spans="1:34" s="50" customFormat="1" ht="24" hidden="1" customHeight="1" x14ac:dyDescent="0.2">
      <c r="A61" s="181"/>
      <c r="B61" s="296">
        <v>569</v>
      </c>
      <c r="C61" s="264">
        <v>364</v>
      </c>
      <c r="D61" s="297">
        <v>12854</v>
      </c>
      <c r="E61" s="241" t="s">
        <v>285</v>
      </c>
      <c r="F61" s="242" t="s">
        <v>286</v>
      </c>
      <c r="G61" s="285" t="s">
        <v>137</v>
      </c>
      <c r="H61" s="272" t="s">
        <v>274</v>
      </c>
      <c r="I61" s="292" t="s">
        <v>2990</v>
      </c>
      <c r="J61" s="480">
        <v>4283574554</v>
      </c>
      <c r="K61" s="480">
        <v>33090146</v>
      </c>
      <c r="L61" s="64" t="s">
        <v>274</v>
      </c>
      <c r="M61" s="290" t="s">
        <v>137</v>
      </c>
      <c r="N61" s="243" t="s">
        <v>2410</v>
      </c>
      <c r="O61" s="64"/>
      <c r="P61" s="89"/>
      <c r="Q61" s="243">
        <v>30</v>
      </c>
      <c r="R61" s="245">
        <v>120</v>
      </c>
      <c r="S61" s="245">
        <v>110</v>
      </c>
      <c r="T61" s="245">
        <v>29.33</v>
      </c>
      <c r="U61" s="89">
        <v>0</v>
      </c>
      <c r="V61" s="260">
        <v>14</v>
      </c>
      <c r="W61" s="98">
        <v>0</v>
      </c>
      <c r="X61" s="83">
        <v>0</v>
      </c>
      <c r="Y61" s="98">
        <v>2</v>
      </c>
      <c r="Z61" s="64">
        <v>2</v>
      </c>
      <c r="AA61" s="315">
        <v>885165</v>
      </c>
      <c r="AB61" s="315">
        <v>46667</v>
      </c>
      <c r="AC61" s="316">
        <f t="shared" si="0"/>
        <v>931832</v>
      </c>
      <c r="AD61" s="74">
        <v>4500000</v>
      </c>
      <c r="AE61" s="74">
        <v>6000000</v>
      </c>
      <c r="AF61" s="74">
        <f t="shared" si="1"/>
        <v>0</v>
      </c>
      <c r="AG61" s="74">
        <f t="shared" si="2"/>
        <v>2800000</v>
      </c>
      <c r="AH61" s="493">
        <f t="shared" si="3"/>
        <v>0</v>
      </c>
    </row>
    <row r="62" spans="1:34" s="50" customFormat="1" ht="24" hidden="1" customHeight="1" x14ac:dyDescent="0.2">
      <c r="A62" s="181"/>
      <c r="B62" s="296">
        <v>573</v>
      </c>
      <c r="C62" s="264">
        <v>368</v>
      </c>
      <c r="D62" s="297">
        <v>12855</v>
      </c>
      <c r="E62" s="241" t="s">
        <v>288</v>
      </c>
      <c r="F62" s="242" t="s">
        <v>108</v>
      </c>
      <c r="G62" s="285" t="s">
        <v>137</v>
      </c>
      <c r="H62" s="272" t="s">
        <v>274</v>
      </c>
      <c r="I62" s="292" t="s">
        <v>2994</v>
      </c>
      <c r="J62" s="480">
        <v>4271612022</v>
      </c>
      <c r="K62" s="480">
        <v>33090312</v>
      </c>
      <c r="L62" s="64" t="s">
        <v>274</v>
      </c>
      <c r="M62" s="290" t="s">
        <v>137</v>
      </c>
      <c r="N62" s="243" t="s">
        <v>2410</v>
      </c>
      <c r="O62" s="64"/>
      <c r="P62" s="89"/>
      <c r="Q62" s="243">
        <v>30</v>
      </c>
      <c r="R62" s="245">
        <v>120</v>
      </c>
      <c r="S62" s="245">
        <v>110</v>
      </c>
      <c r="T62" s="245">
        <v>29.33</v>
      </c>
      <c r="U62" s="89">
        <v>0</v>
      </c>
      <c r="V62" s="260">
        <v>14</v>
      </c>
      <c r="W62" s="98">
        <v>0</v>
      </c>
      <c r="X62" s="83">
        <v>0</v>
      </c>
      <c r="Y62" s="98">
        <v>2</v>
      </c>
      <c r="Z62" s="64">
        <v>2</v>
      </c>
      <c r="AA62" s="315">
        <v>885165</v>
      </c>
      <c r="AB62" s="315">
        <v>46667</v>
      </c>
      <c r="AC62" s="316">
        <f t="shared" si="0"/>
        <v>931832</v>
      </c>
      <c r="AD62" s="74">
        <v>4500000</v>
      </c>
      <c r="AE62" s="74">
        <v>6000000</v>
      </c>
      <c r="AF62" s="74">
        <f t="shared" si="1"/>
        <v>0</v>
      </c>
      <c r="AG62" s="74">
        <f t="shared" si="2"/>
        <v>2800000</v>
      </c>
      <c r="AH62" s="493">
        <f t="shared" si="3"/>
        <v>0</v>
      </c>
    </row>
    <row r="63" spans="1:34" s="50" customFormat="1" ht="24" hidden="1" customHeight="1" x14ac:dyDescent="0.2">
      <c r="A63" s="181"/>
      <c r="B63" s="296">
        <v>570</v>
      </c>
      <c r="C63" s="264">
        <v>365</v>
      </c>
      <c r="D63" s="297">
        <v>12856</v>
      </c>
      <c r="E63" s="241" t="s">
        <v>291</v>
      </c>
      <c r="F63" s="242" t="s">
        <v>292</v>
      </c>
      <c r="G63" s="285" t="s">
        <v>137</v>
      </c>
      <c r="H63" s="272" t="s">
        <v>274</v>
      </c>
      <c r="I63" s="349" t="s">
        <v>2991</v>
      </c>
      <c r="J63" s="479">
        <v>4280856001</v>
      </c>
      <c r="K63" s="479">
        <v>20178532</v>
      </c>
      <c r="L63" s="67" t="s">
        <v>274</v>
      </c>
      <c r="M63" s="290" t="s">
        <v>137</v>
      </c>
      <c r="N63" s="99"/>
      <c r="O63" s="245" t="s">
        <v>2410</v>
      </c>
      <c r="P63" s="90"/>
      <c r="Q63" s="243">
        <v>30</v>
      </c>
      <c r="R63" s="245">
        <v>90</v>
      </c>
      <c r="S63" s="245">
        <v>0</v>
      </c>
      <c r="T63" s="245">
        <v>0</v>
      </c>
      <c r="U63" s="89">
        <v>0</v>
      </c>
      <c r="V63" s="260">
        <v>18</v>
      </c>
      <c r="W63" s="98">
        <v>0</v>
      </c>
      <c r="X63" s="83">
        <v>0</v>
      </c>
      <c r="Y63" s="98">
        <v>1</v>
      </c>
      <c r="Z63" s="64">
        <v>1</v>
      </c>
      <c r="AA63" s="315">
        <v>885165</v>
      </c>
      <c r="AB63" s="315">
        <v>46667</v>
      </c>
      <c r="AC63" s="316">
        <f t="shared" si="0"/>
        <v>931832</v>
      </c>
      <c r="AD63" s="74">
        <v>4500000</v>
      </c>
      <c r="AE63" s="74">
        <v>6000000</v>
      </c>
      <c r="AF63" s="74">
        <f t="shared" si="1"/>
        <v>0</v>
      </c>
      <c r="AG63" s="74">
        <f t="shared" si="2"/>
        <v>3600000</v>
      </c>
      <c r="AH63" s="493">
        <f t="shared" si="3"/>
        <v>0</v>
      </c>
    </row>
    <row r="64" spans="1:34" s="50" customFormat="1" ht="24" hidden="1" customHeight="1" x14ac:dyDescent="0.2">
      <c r="A64" s="181"/>
      <c r="B64" s="296">
        <v>136</v>
      </c>
      <c r="C64" s="264">
        <v>145</v>
      </c>
      <c r="D64" s="297">
        <v>12857</v>
      </c>
      <c r="E64" s="251" t="s">
        <v>294</v>
      </c>
      <c r="F64" s="252" t="s">
        <v>190</v>
      </c>
      <c r="G64" s="251" t="s">
        <v>87</v>
      </c>
      <c r="H64" s="272" t="s">
        <v>274</v>
      </c>
      <c r="I64" s="292" t="s">
        <v>2578</v>
      </c>
      <c r="J64" s="480">
        <v>4284447726</v>
      </c>
      <c r="K64" s="480">
        <v>33232760</v>
      </c>
      <c r="L64" s="64" t="s">
        <v>274</v>
      </c>
      <c r="M64" s="290" t="s">
        <v>2383</v>
      </c>
      <c r="N64" s="98"/>
      <c r="O64" s="64"/>
      <c r="P64" s="89"/>
      <c r="Q64" s="253">
        <v>30</v>
      </c>
      <c r="R64" s="254">
        <v>27</v>
      </c>
      <c r="S64" s="64">
        <v>0</v>
      </c>
      <c r="T64" s="64">
        <v>0</v>
      </c>
      <c r="U64" s="89">
        <v>0</v>
      </c>
      <c r="V64" s="258">
        <v>19</v>
      </c>
      <c r="W64" s="98">
        <v>0</v>
      </c>
      <c r="X64" s="83">
        <v>0</v>
      </c>
      <c r="Y64" s="98">
        <v>1</v>
      </c>
      <c r="Z64" s="64">
        <v>1</v>
      </c>
      <c r="AA64" s="323">
        <v>1642901</v>
      </c>
      <c r="AB64" s="323">
        <v>46667</v>
      </c>
      <c r="AC64" s="324">
        <f t="shared" si="0"/>
        <v>1689568</v>
      </c>
      <c r="AD64" s="74">
        <v>4500000</v>
      </c>
      <c r="AE64" s="74">
        <v>6000000</v>
      </c>
      <c r="AF64" s="74">
        <f t="shared" si="1"/>
        <v>0</v>
      </c>
      <c r="AG64" s="74">
        <f t="shared" si="2"/>
        <v>3800000</v>
      </c>
      <c r="AH64" s="493">
        <f t="shared" si="3"/>
        <v>0</v>
      </c>
    </row>
    <row r="65" spans="1:34" s="50" customFormat="1" ht="24" hidden="1" customHeight="1" x14ac:dyDescent="0.2">
      <c r="A65" s="181"/>
      <c r="B65" s="296">
        <v>137</v>
      </c>
      <c r="C65" s="264">
        <v>146</v>
      </c>
      <c r="D65" s="297">
        <v>12858</v>
      </c>
      <c r="E65" s="251" t="s">
        <v>296</v>
      </c>
      <c r="F65" s="252" t="s">
        <v>227</v>
      </c>
      <c r="G65" s="251" t="s">
        <v>87</v>
      </c>
      <c r="H65" s="272" t="s">
        <v>274</v>
      </c>
      <c r="I65" s="292" t="s">
        <v>2579</v>
      </c>
      <c r="J65" s="480">
        <v>4285546841</v>
      </c>
      <c r="K65" s="480">
        <v>33202610</v>
      </c>
      <c r="L65" s="64" t="s">
        <v>274</v>
      </c>
      <c r="M65" s="290" t="s">
        <v>2383</v>
      </c>
      <c r="N65" s="98"/>
      <c r="O65" s="64"/>
      <c r="P65" s="89"/>
      <c r="Q65" s="253">
        <v>30</v>
      </c>
      <c r="R65" s="254">
        <v>22</v>
      </c>
      <c r="S65" s="64">
        <v>0</v>
      </c>
      <c r="T65" s="64">
        <v>0</v>
      </c>
      <c r="U65" s="298">
        <f>1+1</f>
        <v>2</v>
      </c>
      <c r="V65" s="258">
        <v>18</v>
      </c>
      <c r="W65" s="98">
        <v>0</v>
      </c>
      <c r="X65" s="83">
        <v>0</v>
      </c>
      <c r="Y65" s="98">
        <v>0</v>
      </c>
      <c r="Z65" s="64">
        <v>0</v>
      </c>
      <c r="AA65" s="323">
        <v>1642901</v>
      </c>
      <c r="AB65" s="323">
        <v>46667</v>
      </c>
      <c r="AC65" s="324">
        <f t="shared" si="0"/>
        <v>1689568</v>
      </c>
      <c r="AD65" s="74">
        <v>4500000</v>
      </c>
      <c r="AE65" s="74">
        <v>6000000</v>
      </c>
      <c r="AF65" s="74">
        <f t="shared" si="1"/>
        <v>3379136</v>
      </c>
      <c r="AG65" s="74">
        <f t="shared" si="2"/>
        <v>3600000</v>
      </c>
      <c r="AH65" s="493">
        <f t="shared" si="3"/>
        <v>0</v>
      </c>
    </row>
    <row r="66" spans="1:34" s="50" customFormat="1" ht="24" hidden="1" customHeight="1" x14ac:dyDescent="0.2">
      <c r="A66" s="181"/>
      <c r="B66" s="296">
        <v>574</v>
      </c>
      <c r="C66" s="264">
        <v>369</v>
      </c>
      <c r="D66" s="297">
        <v>12859</v>
      </c>
      <c r="E66" s="241" t="s">
        <v>298</v>
      </c>
      <c r="F66" s="242" t="s">
        <v>299</v>
      </c>
      <c r="G66" s="285" t="s">
        <v>137</v>
      </c>
      <c r="H66" s="272" t="s">
        <v>274</v>
      </c>
      <c r="I66" s="292" t="s">
        <v>2995</v>
      </c>
      <c r="J66" s="480">
        <v>6159872850</v>
      </c>
      <c r="K66" s="480">
        <v>45738841</v>
      </c>
      <c r="L66" s="64" t="s">
        <v>274</v>
      </c>
      <c r="M66" s="290" t="s">
        <v>137</v>
      </c>
      <c r="N66" s="243" t="s">
        <v>2410</v>
      </c>
      <c r="O66" s="64"/>
      <c r="P66" s="89"/>
      <c r="Q66" s="243">
        <v>30</v>
      </c>
      <c r="R66" s="245">
        <v>120</v>
      </c>
      <c r="S66" s="245">
        <v>110</v>
      </c>
      <c r="T66" s="245">
        <v>29.33</v>
      </c>
      <c r="U66" s="89">
        <v>0</v>
      </c>
      <c r="V66" s="260">
        <v>14</v>
      </c>
      <c r="W66" s="98">
        <v>0</v>
      </c>
      <c r="X66" s="83">
        <v>0</v>
      </c>
      <c r="Y66" s="98">
        <v>0</v>
      </c>
      <c r="Z66" s="64">
        <v>0</v>
      </c>
      <c r="AA66" s="315">
        <v>885165</v>
      </c>
      <c r="AB66" s="315">
        <v>46667</v>
      </c>
      <c r="AC66" s="316">
        <f t="shared" si="0"/>
        <v>931832</v>
      </c>
      <c r="AD66" s="74">
        <v>4500000</v>
      </c>
      <c r="AE66" s="74">
        <v>6000000</v>
      </c>
      <c r="AF66" s="74">
        <f t="shared" si="1"/>
        <v>0</v>
      </c>
      <c r="AG66" s="74">
        <f t="shared" si="2"/>
        <v>2800000</v>
      </c>
      <c r="AH66" s="493">
        <f t="shared" si="3"/>
        <v>0</v>
      </c>
    </row>
    <row r="67" spans="1:34" s="50" customFormat="1" ht="24" hidden="1" customHeight="1" x14ac:dyDescent="0.2">
      <c r="A67" s="181"/>
      <c r="B67" s="296">
        <v>76</v>
      </c>
      <c r="C67" s="264">
        <v>81</v>
      </c>
      <c r="D67" s="297">
        <v>12860</v>
      </c>
      <c r="E67" s="251" t="s">
        <v>301</v>
      </c>
      <c r="F67" s="252" t="s">
        <v>302</v>
      </c>
      <c r="G67" s="251" t="s">
        <v>87</v>
      </c>
      <c r="H67" s="272" t="s">
        <v>303</v>
      </c>
      <c r="I67" s="292" t="s">
        <v>2529</v>
      </c>
      <c r="J67" s="480">
        <v>4569923437</v>
      </c>
      <c r="K67" s="480">
        <v>19182835</v>
      </c>
      <c r="L67" s="64" t="s">
        <v>303</v>
      </c>
      <c r="M67" s="290" t="s">
        <v>2383</v>
      </c>
      <c r="N67" s="98"/>
      <c r="O67" s="64"/>
      <c r="P67" s="89"/>
      <c r="Q67" s="253">
        <v>30</v>
      </c>
      <c r="R67" s="254">
        <v>85</v>
      </c>
      <c r="S67" s="64">
        <v>0</v>
      </c>
      <c r="T67" s="64">
        <v>0</v>
      </c>
      <c r="U67" s="89">
        <v>0</v>
      </c>
      <c r="V67" s="258">
        <v>23</v>
      </c>
      <c r="W67" s="98">
        <v>0</v>
      </c>
      <c r="X67" s="83">
        <v>0</v>
      </c>
      <c r="Y67" s="98">
        <v>0</v>
      </c>
      <c r="Z67" s="64">
        <v>0</v>
      </c>
      <c r="AA67" s="323">
        <v>1642901</v>
      </c>
      <c r="AB67" s="323">
        <v>46667</v>
      </c>
      <c r="AC67" s="324">
        <f t="shared" si="0"/>
        <v>1689568</v>
      </c>
      <c r="AD67" s="74">
        <v>4500000</v>
      </c>
      <c r="AE67" s="74">
        <v>6000000</v>
      </c>
      <c r="AF67" s="74">
        <f t="shared" si="1"/>
        <v>0</v>
      </c>
      <c r="AG67" s="74">
        <f t="shared" si="2"/>
        <v>4600000</v>
      </c>
      <c r="AH67" s="493">
        <f t="shared" si="3"/>
        <v>0</v>
      </c>
    </row>
    <row r="68" spans="1:34" s="50" customFormat="1" ht="24" hidden="1" customHeight="1" x14ac:dyDescent="0.4">
      <c r="A68" s="181"/>
      <c r="B68" s="296">
        <v>448</v>
      </c>
      <c r="C68" s="264">
        <v>229</v>
      </c>
      <c r="D68" s="297">
        <v>12861</v>
      </c>
      <c r="E68" s="241" t="s">
        <v>85</v>
      </c>
      <c r="F68" s="242" t="s">
        <v>305</v>
      </c>
      <c r="G68" s="285" t="s">
        <v>137</v>
      </c>
      <c r="H68" s="272" t="s">
        <v>303</v>
      </c>
      <c r="I68" s="292" t="s">
        <v>2882</v>
      </c>
      <c r="J68" s="482">
        <v>5309951148</v>
      </c>
      <c r="K68" s="480">
        <v>38412111</v>
      </c>
      <c r="L68" s="64" t="s">
        <v>303</v>
      </c>
      <c r="M68" s="290" t="s">
        <v>137</v>
      </c>
      <c r="N68" s="98"/>
      <c r="O68" s="245" t="s">
        <v>2410</v>
      </c>
      <c r="P68" s="89"/>
      <c r="Q68" s="243">
        <v>30</v>
      </c>
      <c r="R68" s="245">
        <v>90</v>
      </c>
      <c r="S68" s="245">
        <v>0</v>
      </c>
      <c r="T68" s="245">
        <v>0</v>
      </c>
      <c r="U68" s="89">
        <v>0</v>
      </c>
      <c r="V68" s="260">
        <v>23</v>
      </c>
      <c r="W68" s="98">
        <v>0</v>
      </c>
      <c r="X68" s="83">
        <v>0</v>
      </c>
      <c r="Y68" s="98">
        <v>1</v>
      </c>
      <c r="Z68" s="64">
        <v>1</v>
      </c>
      <c r="AA68" s="315">
        <v>885165</v>
      </c>
      <c r="AB68" s="315">
        <v>46667</v>
      </c>
      <c r="AC68" s="316">
        <f t="shared" si="0"/>
        <v>931832</v>
      </c>
      <c r="AD68" s="74">
        <v>4500000</v>
      </c>
      <c r="AE68" s="74">
        <v>6000000</v>
      </c>
      <c r="AF68" s="74">
        <f t="shared" si="1"/>
        <v>0</v>
      </c>
      <c r="AG68" s="74">
        <f t="shared" si="2"/>
        <v>4600000</v>
      </c>
      <c r="AH68" s="493">
        <f t="shared" si="3"/>
        <v>0</v>
      </c>
    </row>
    <row r="69" spans="1:34" s="50" customFormat="1" ht="24" customHeight="1" x14ac:dyDescent="0.2">
      <c r="A69" s="181"/>
      <c r="B69" s="296">
        <v>450</v>
      </c>
      <c r="C69" s="264">
        <v>231</v>
      </c>
      <c r="D69" s="297">
        <v>12862</v>
      </c>
      <c r="E69" s="241" t="s">
        <v>230</v>
      </c>
      <c r="F69" s="242" t="s">
        <v>307</v>
      </c>
      <c r="G69" s="285" t="s">
        <v>137</v>
      </c>
      <c r="H69" s="272" t="s">
        <v>303</v>
      </c>
      <c r="I69" s="292" t="s">
        <v>2884</v>
      </c>
      <c r="J69" s="480">
        <v>4590515059</v>
      </c>
      <c r="K69" s="480">
        <v>38534473</v>
      </c>
      <c r="L69" s="64" t="s">
        <v>303</v>
      </c>
      <c r="M69" s="290" t="s">
        <v>137</v>
      </c>
      <c r="N69" s="243" t="s">
        <v>2410</v>
      </c>
      <c r="O69" s="64"/>
      <c r="P69" s="89"/>
      <c r="Q69" s="243">
        <v>30</v>
      </c>
      <c r="R69" s="245">
        <v>120</v>
      </c>
      <c r="S69" s="245">
        <v>110</v>
      </c>
      <c r="T69" s="245">
        <v>29.33</v>
      </c>
      <c r="U69" s="89">
        <v>0</v>
      </c>
      <c r="V69" s="260">
        <v>11</v>
      </c>
      <c r="W69" s="98">
        <v>0</v>
      </c>
      <c r="X69" s="83">
        <v>0</v>
      </c>
      <c r="Y69" s="98">
        <v>1</v>
      </c>
      <c r="Z69" s="64">
        <v>0</v>
      </c>
      <c r="AA69" s="315">
        <v>885165</v>
      </c>
      <c r="AB69" s="315">
        <v>46667</v>
      </c>
      <c r="AC69" s="316">
        <f t="shared" si="0"/>
        <v>931832</v>
      </c>
      <c r="AD69" s="74">
        <v>4500000</v>
      </c>
      <c r="AE69" s="74">
        <v>6000000</v>
      </c>
      <c r="AF69" s="74">
        <f t="shared" si="1"/>
        <v>0</v>
      </c>
      <c r="AG69" s="74">
        <f t="shared" si="2"/>
        <v>2200000</v>
      </c>
      <c r="AH69" s="493">
        <f t="shared" si="3"/>
        <v>-1</v>
      </c>
    </row>
    <row r="70" spans="1:34" s="50" customFormat="1" ht="24" hidden="1" customHeight="1" x14ac:dyDescent="0.2">
      <c r="A70" s="181"/>
      <c r="B70" s="296">
        <v>447</v>
      </c>
      <c r="C70" s="264">
        <v>228</v>
      </c>
      <c r="D70" s="297">
        <v>12863</v>
      </c>
      <c r="E70" s="241" t="s">
        <v>309</v>
      </c>
      <c r="F70" s="242" t="s">
        <v>310</v>
      </c>
      <c r="G70" s="285" t="s">
        <v>137</v>
      </c>
      <c r="H70" s="272" t="s">
        <v>303</v>
      </c>
      <c r="I70" s="349" t="s">
        <v>2881</v>
      </c>
      <c r="J70" s="479">
        <v>3251170414</v>
      </c>
      <c r="K70" s="479">
        <v>47637980</v>
      </c>
      <c r="L70" s="67" t="s">
        <v>303</v>
      </c>
      <c r="M70" s="290" t="s">
        <v>137</v>
      </c>
      <c r="N70" s="99"/>
      <c r="O70" s="245" t="s">
        <v>2410</v>
      </c>
      <c r="P70" s="90"/>
      <c r="Q70" s="243">
        <v>30</v>
      </c>
      <c r="R70" s="245">
        <v>90</v>
      </c>
      <c r="S70" s="245">
        <v>0</v>
      </c>
      <c r="T70" s="245">
        <v>0</v>
      </c>
      <c r="U70" s="89">
        <v>0</v>
      </c>
      <c r="V70" s="260">
        <v>23</v>
      </c>
      <c r="W70" s="98">
        <v>0</v>
      </c>
      <c r="X70" s="83">
        <v>0</v>
      </c>
      <c r="Y70" s="98">
        <v>1</v>
      </c>
      <c r="Z70" s="64">
        <v>1</v>
      </c>
      <c r="AA70" s="315">
        <v>885165</v>
      </c>
      <c r="AB70" s="315">
        <v>0</v>
      </c>
      <c r="AC70" s="316">
        <f t="shared" si="0"/>
        <v>885165</v>
      </c>
      <c r="AD70" s="74">
        <v>4500000</v>
      </c>
      <c r="AE70" s="74">
        <v>6000000</v>
      </c>
      <c r="AF70" s="74">
        <f t="shared" si="1"/>
        <v>0</v>
      </c>
      <c r="AG70" s="74">
        <f t="shared" si="2"/>
        <v>4600000</v>
      </c>
      <c r="AH70" s="493">
        <f t="shared" si="3"/>
        <v>0</v>
      </c>
    </row>
    <row r="71" spans="1:34" s="50" customFormat="1" ht="24" hidden="1" customHeight="1" x14ac:dyDescent="0.2">
      <c r="A71" s="181"/>
      <c r="B71" s="296">
        <v>449</v>
      </c>
      <c r="C71" s="264">
        <v>230</v>
      </c>
      <c r="D71" s="297">
        <v>12864</v>
      </c>
      <c r="E71" s="241" t="s">
        <v>158</v>
      </c>
      <c r="F71" s="242" t="s">
        <v>312</v>
      </c>
      <c r="G71" s="285" t="s">
        <v>137</v>
      </c>
      <c r="H71" s="272" t="s">
        <v>303</v>
      </c>
      <c r="I71" s="292" t="s">
        <v>2883</v>
      </c>
      <c r="J71" s="480">
        <v>4592196988</v>
      </c>
      <c r="K71" s="480">
        <v>38757101</v>
      </c>
      <c r="L71" s="64" t="s">
        <v>303</v>
      </c>
      <c r="M71" s="290" t="s">
        <v>137</v>
      </c>
      <c r="N71" s="243" t="s">
        <v>2410</v>
      </c>
      <c r="O71" s="64"/>
      <c r="P71" s="89"/>
      <c r="Q71" s="243">
        <v>30</v>
      </c>
      <c r="R71" s="245">
        <v>120</v>
      </c>
      <c r="S71" s="245">
        <v>110</v>
      </c>
      <c r="T71" s="245">
        <v>29.33</v>
      </c>
      <c r="U71" s="89">
        <v>0</v>
      </c>
      <c r="V71" s="260">
        <v>13</v>
      </c>
      <c r="W71" s="98">
        <v>0</v>
      </c>
      <c r="X71" s="83">
        <v>0</v>
      </c>
      <c r="Y71" s="98">
        <v>0</v>
      </c>
      <c r="Z71" s="64">
        <v>0</v>
      </c>
      <c r="AA71" s="315">
        <v>885165</v>
      </c>
      <c r="AB71" s="315">
        <v>46667</v>
      </c>
      <c r="AC71" s="316">
        <f t="shared" ref="AC71:AC134" si="4">AA71+AB71</f>
        <v>931832</v>
      </c>
      <c r="AD71" s="74">
        <v>4500000</v>
      </c>
      <c r="AE71" s="74">
        <v>6000000</v>
      </c>
      <c r="AF71" s="74">
        <f t="shared" ref="AF71:AF134" si="5">AC71*U71</f>
        <v>0</v>
      </c>
      <c r="AG71" s="74">
        <f t="shared" ref="AG71:AG134" si="6">200000*V71</f>
        <v>2600000</v>
      </c>
      <c r="AH71" s="493">
        <f t="shared" si="3"/>
        <v>0</v>
      </c>
    </row>
    <row r="72" spans="1:34" s="50" customFormat="1" ht="24" customHeight="1" x14ac:dyDescent="0.2">
      <c r="A72" s="181"/>
      <c r="B72" s="296">
        <v>451</v>
      </c>
      <c r="C72" s="264">
        <v>232</v>
      </c>
      <c r="D72" s="297">
        <v>12865</v>
      </c>
      <c r="E72" s="241" t="s">
        <v>314</v>
      </c>
      <c r="F72" s="242" t="s">
        <v>315</v>
      </c>
      <c r="G72" s="285" t="s">
        <v>137</v>
      </c>
      <c r="H72" s="272" t="s">
        <v>303</v>
      </c>
      <c r="I72" s="349" t="s">
        <v>2885</v>
      </c>
      <c r="J72" s="479">
        <v>75584387</v>
      </c>
      <c r="K72" s="479">
        <v>38578351</v>
      </c>
      <c r="L72" s="67" t="s">
        <v>303</v>
      </c>
      <c r="M72" s="290" t="s">
        <v>137</v>
      </c>
      <c r="N72" s="243" t="s">
        <v>2410</v>
      </c>
      <c r="O72" s="67"/>
      <c r="P72" s="90"/>
      <c r="Q72" s="243">
        <v>30</v>
      </c>
      <c r="R72" s="245">
        <v>120</v>
      </c>
      <c r="S72" s="245">
        <v>110</v>
      </c>
      <c r="T72" s="245">
        <v>29.33</v>
      </c>
      <c r="U72" s="89">
        <v>0</v>
      </c>
      <c r="V72" s="260">
        <v>14</v>
      </c>
      <c r="W72" s="98">
        <v>0</v>
      </c>
      <c r="X72" s="83">
        <v>0</v>
      </c>
      <c r="Y72" s="98">
        <v>0</v>
      </c>
      <c r="Z72" s="64">
        <v>1</v>
      </c>
      <c r="AA72" s="315">
        <v>885165</v>
      </c>
      <c r="AB72" s="315">
        <v>0</v>
      </c>
      <c r="AC72" s="316">
        <f t="shared" si="4"/>
        <v>885165</v>
      </c>
      <c r="AD72" s="74">
        <v>4500000</v>
      </c>
      <c r="AE72" s="74">
        <v>6000000</v>
      </c>
      <c r="AF72" s="74">
        <f t="shared" si="5"/>
        <v>0</v>
      </c>
      <c r="AG72" s="74">
        <f t="shared" si="6"/>
        <v>2800000</v>
      </c>
      <c r="AH72" s="493">
        <f t="shared" ref="AH72:AH135" si="7">Z72-Y72</f>
        <v>1</v>
      </c>
    </row>
    <row r="73" spans="1:34" s="50" customFormat="1" ht="24" hidden="1" customHeight="1" x14ac:dyDescent="0.2">
      <c r="A73" s="181"/>
      <c r="B73" s="296">
        <v>77</v>
      </c>
      <c r="C73" s="264">
        <v>82</v>
      </c>
      <c r="D73" s="297">
        <v>12866</v>
      </c>
      <c r="E73" s="251" t="s">
        <v>318</v>
      </c>
      <c r="F73" s="252" t="s">
        <v>319</v>
      </c>
      <c r="G73" s="251" t="s">
        <v>87</v>
      </c>
      <c r="H73" s="272" t="s">
        <v>303</v>
      </c>
      <c r="I73" s="292" t="s">
        <v>2530</v>
      </c>
      <c r="J73" s="480">
        <v>17541433</v>
      </c>
      <c r="K73" s="480">
        <v>12869332</v>
      </c>
      <c r="L73" s="64" t="s">
        <v>303</v>
      </c>
      <c r="M73" s="290" t="s">
        <v>2380</v>
      </c>
      <c r="N73" s="98"/>
      <c r="O73" s="64"/>
      <c r="P73" s="89"/>
      <c r="Q73" s="253">
        <v>30</v>
      </c>
      <c r="R73" s="254">
        <v>120</v>
      </c>
      <c r="S73" s="64">
        <v>0</v>
      </c>
      <c r="T73" s="64">
        <v>0</v>
      </c>
      <c r="U73" s="89">
        <v>0</v>
      </c>
      <c r="V73" s="258">
        <v>24</v>
      </c>
      <c r="W73" s="98">
        <v>0</v>
      </c>
      <c r="X73" s="83">
        <v>0</v>
      </c>
      <c r="Y73" s="98">
        <v>0</v>
      </c>
      <c r="Z73" s="64">
        <v>0</v>
      </c>
      <c r="AA73" s="323">
        <v>1477052</v>
      </c>
      <c r="AB73" s="323">
        <v>0</v>
      </c>
      <c r="AC73" s="324">
        <f t="shared" si="4"/>
        <v>1477052</v>
      </c>
      <c r="AD73" s="74">
        <v>4500000</v>
      </c>
      <c r="AE73" s="74">
        <v>6000000</v>
      </c>
      <c r="AF73" s="74">
        <f t="shared" si="5"/>
        <v>0</v>
      </c>
      <c r="AG73" s="74">
        <f t="shared" si="6"/>
        <v>4800000</v>
      </c>
      <c r="AH73" s="493">
        <f t="shared" si="7"/>
        <v>0</v>
      </c>
    </row>
    <row r="74" spans="1:34" s="50" customFormat="1" ht="24" hidden="1" customHeight="1" x14ac:dyDescent="0.2">
      <c r="A74" s="181"/>
      <c r="B74" s="296">
        <v>165</v>
      </c>
      <c r="C74" s="264">
        <v>174</v>
      </c>
      <c r="D74" s="297">
        <v>12867</v>
      </c>
      <c r="E74" s="251" t="s">
        <v>322</v>
      </c>
      <c r="F74" s="252" t="s">
        <v>323</v>
      </c>
      <c r="G74" s="251" t="s">
        <v>87</v>
      </c>
      <c r="H74" s="272" t="s">
        <v>324</v>
      </c>
      <c r="I74" s="292" t="s">
        <v>2607</v>
      </c>
      <c r="J74" s="480">
        <v>4269035277</v>
      </c>
      <c r="K74" s="480">
        <v>64081730</v>
      </c>
      <c r="L74" s="64" t="s">
        <v>324</v>
      </c>
      <c r="M74" s="290" t="s">
        <v>2382</v>
      </c>
      <c r="N74" s="98"/>
      <c r="O74" s="64"/>
      <c r="P74" s="89"/>
      <c r="Q74" s="253">
        <v>30</v>
      </c>
      <c r="R74" s="254">
        <v>72</v>
      </c>
      <c r="S74" s="64">
        <v>0</v>
      </c>
      <c r="T74" s="64">
        <v>0</v>
      </c>
      <c r="U74" s="89">
        <v>0</v>
      </c>
      <c r="V74" s="258">
        <v>19</v>
      </c>
      <c r="W74" s="98">
        <v>0</v>
      </c>
      <c r="X74" s="83">
        <v>0</v>
      </c>
      <c r="Y74" s="98">
        <v>2</v>
      </c>
      <c r="Z74" s="64">
        <v>2</v>
      </c>
      <c r="AA74" s="323">
        <v>1145360</v>
      </c>
      <c r="AB74" s="323">
        <v>46667</v>
      </c>
      <c r="AC74" s="324">
        <f t="shared" si="4"/>
        <v>1192027</v>
      </c>
      <c r="AD74" s="74">
        <v>4500000</v>
      </c>
      <c r="AE74" s="74">
        <v>6000000</v>
      </c>
      <c r="AF74" s="74">
        <f t="shared" si="5"/>
        <v>0</v>
      </c>
      <c r="AG74" s="74">
        <f t="shared" si="6"/>
        <v>3800000</v>
      </c>
      <c r="AH74" s="493">
        <f t="shared" si="7"/>
        <v>0</v>
      </c>
    </row>
    <row r="75" spans="1:34" s="50" customFormat="1" ht="24" hidden="1" customHeight="1" x14ac:dyDescent="0.2">
      <c r="A75" s="181"/>
      <c r="B75" s="296">
        <v>577</v>
      </c>
      <c r="C75" s="264">
        <v>372</v>
      </c>
      <c r="D75" s="297">
        <v>12868</v>
      </c>
      <c r="E75" s="241" t="s">
        <v>327</v>
      </c>
      <c r="F75" s="242" t="s">
        <v>328</v>
      </c>
      <c r="G75" s="285" t="s">
        <v>137</v>
      </c>
      <c r="H75" s="272" t="s">
        <v>324</v>
      </c>
      <c r="I75" s="292" t="s">
        <v>2998</v>
      </c>
      <c r="J75" s="480">
        <v>2572343142</v>
      </c>
      <c r="K75" s="480">
        <v>63641310</v>
      </c>
      <c r="L75" s="64" t="s">
        <v>324</v>
      </c>
      <c r="M75" s="290" t="s">
        <v>137</v>
      </c>
      <c r="N75" s="243" t="s">
        <v>2410</v>
      </c>
      <c r="O75" s="64"/>
      <c r="P75" s="89"/>
      <c r="Q75" s="243">
        <v>30</v>
      </c>
      <c r="R75" s="245">
        <v>120</v>
      </c>
      <c r="S75" s="245">
        <v>110</v>
      </c>
      <c r="T75" s="245">
        <v>29.33</v>
      </c>
      <c r="U75" s="89">
        <v>0</v>
      </c>
      <c r="V75" s="260">
        <v>15</v>
      </c>
      <c r="W75" s="98">
        <v>0</v>
      </c>
      <c r="X75" s="83">
        <v>0</v>
      </c>
      <c r="Y75" s="98">
        <v>0</v>
      </c>
      <c r="Z75" s="64">
        <v>0</v>
      </c>
      <c r="AA75" s="315">
        <v>885165</v>
      </c>
      <c r="AB75" s="315">
        <v>46667</v>
      </c>
      <c r="AC75" s="316">
        <f t="shared" si="4"/>
        <v>931832</v>
      </c>
      <c r="AD75" s="74">
        <v>4500000</v>
      </c>
      <c r="AE75" s="74">
        <v>6000000</v>
      </c>
      <c r="AF75" s="74">
        <f t="shared" si="5"/>
        <v>0</v>
      </c>
      <c r="AG75" s="74">
        <f t="shared" si="6"/>
        <v>3000000</v>
      </c>
      <c r="AH75" s="493">
        <f t="shared" si="7"/>
        <v>0</v>
      </c>
    </row>
    <row r="76" spans="1:34" s="50" customFormat="1" ht="24" hidden="1" customHeight="1" x14ac:dyDescent="0.2">
      <c r="A76" s="181"/>
      <c r="B76" s="296">
        <v>578</v>
      </c>
      <c r="C76" s="264">
        <v>373</v>
      </c>
      <c r="D76" s="297">
        <v>12869</v>
      </c>
      <c r="E76" s="241" t="s">
        <v>331</v>
      </c>
      <c r="F76" s="242" t="s">
        <v>332</v>
      </c>
      <c r="G76" s="285" t="s">
        <v>137</v>
      </c>
      <c r="H76" s="272" t="s">
        <v>324</v>
      </c>
      <c r="I76" s="292" t="s">
        <v>2999</v>
      </c>
      <c r="J76" s="480">
        <v>2300980878</v>
      </c>
      <c r="K76" s="480">
        <v>11238203</v>
      </c>
      <c r="L76" s="64" t="s">
        <v>324</v>
      </c>
      <c r="M76" s="290" t="s">
        <v>137</v>
      </c>
      <c r="N76" s="98"/>
      <c r="O76" s="245" t="s">
        <v>2410</v>
      </c>
      <c r="P76" s="89"/>
      <c r="Q76" s="243">
        <v>30</v>
      </c>
      <c r="R76" s="245">
        <v>90</v>
      </c>
      <c r="S76" s="245">
        <v>0</v>
      </c>
      <c r="T76" s="245">
        <v>0</v>
      </c>
      <c r="U76" s="244">
        <f>1+1+1+1+1</f>
        <v>5</v>
      </c>
      <c r="V76" s="260">
        <v>20</v>
      </c>
      <c r="W76" s="98">
        <v>0</v>
      </c>
      <c r="X76" s="83">
        <v>0</v>
      </c>
      <c r="Y76" s="98">
        <v>1</v>
      </c>
      <c r="Z76" s="64">
        <v>1</v>
      </c>
      <c r="AA76" s="315">
        <v>885165</v>
      </c>
      <c r="AB76" s="315">
        <v>46667</v>
      </c>
      <c r="AC76" s="316">
        <f t="shared" si="4"/>
        <v>931832</v>
      </c>
      <c r="AD76" s="74">
        <v>4500000</v>
      </c>
      <c r="AE76" s="74">
        <v>6000000</v>
      </c>
      <c r="AF76" s="74">
        <f t="shared" si="5"/>
        <v>4659160</v>
      </c>
      <c r="AG76" s="74">
        <f t="shared" si="6"/>
        <v>4000000</v>
      </c>
      <c r="AH76" s="493">
        <f t="shared" si="7"/>
        <v>0</v>
      </c>
    </row>
    <row r="77" spans="1:34" s="50" customFormat="1" ht="24" hidden="1" customHeight="1" x14ac:dyDescent="0.2">
      <c r="A77" s="181"/>
      <c r="B77" s="296">
        <v>576</v>
      </c>
      <c r="C77" s="264">
        <v>371</v>
      </c>
      <c r="D77" s="297">
        <v>12870</v>
      </c>
      <c r="E77" s="241" t="s">
        <v>85</v>
      </c>
      <c r="F77" s="242" t="s">
        <v>335</v>
      </c>
      <c r="G77" s="285" t="s">
        <v>137</v>
      </c>
      <c r="H77" s="272" t="s">
        <v>324</v>
      </c>
      <c r="I77" s="292" t="s">
        <v>2997</v>
      </c>
      <c r="J77" s="480">
        <v>2292814609</v>
      </c>
      <c r="K77" s="480">
        <v>64050564</v>
      </c>
      <c r="L77" s="64" t="s">
        <v>324</v>
      </c>
      <c r="M77" s="290" t="s">
        <v>137</v>
      </c>
      <c r="N77" s="243" t="s">
        <v>2410</v>
      </c>
      <c r="O77" s="64"/>
      <c r="P77" s="89"/>
      <c r="Q77" s="243">
        <v>30</v>
      </c>
      <c r="R77" s="245">
        <v>120</v>
      </c>
      <c r="S77" s="245">
        <v>110</v>
      </c>
      <c r="T77" s="245">
        <v>29.33</v>
      </c>
      <c r="U77" s="89">
        <v>0</v>
      </c>
      <c r="V77" s="260">
        <v>15</v>
      </c>
      <c r="W77" s="98">
        <v>0</v>
      </c>
      <c r="X77" s="83">
        <v>0</v>
      </c>
      <c r="Y77" s="98">
        <v>0</v>
      </c>
      <c r="Z77" s="64">
        <v>0</v>
      </c>
      <c r="AA77" s="315">
        <v>885165</v>
      </c>
      <c r="AB77" s="315">
        <v>46667</v>
      </c>
      <c r="AC77" s="316">
        <f t="shared" si="4"/>
        <v>931832</v>
      </c>
      <c r="AD77" s="74">
        <v>4500000</v>
      </c>
      <c r="AE77" s="74">
        <v>6000000</v>
      </c>
      <c r="AF77" s="74">
        <f t="shared" si="5"/>
        <v>0</v>
      </c>
      <c r="AG77" s="74">
        <f t="shared" si="6"/>
        <v>3000000</v>
      </c>
      <c r="AH77" s="493">
        <f t="shared" si="7"/>
        <v>0</v>
      </c>
    </row>
    <row r="78" spans="1:34" s="50" customFormat="1" ht="24" hidden="1" customHeight="1" x14ac:dyDescent="0.2">
      <c r="A78" s="181"/>
      <c r="B78" s="296">
        <v>575</v>
      </c>
      <c r="C78" s="264">
        <v>370</v>
      </c>
      <c r="D78" s="297">
        <v>12871</v>
      </c>
      <c r="E78" s="241" t="s">
        <v>338</v>
      </c>
      <c r="F78" s="242" t="s">
        <v>339</v>
      </c>
      <c r="G78" s="285" t="s">
        <v>137</v>
      </c>
      <c r="H78" s="272" t="s">
        <v>324</v>
      </c>
      <c r="I78" s="292" t="s">
        <v>2996</v>
      </c>
      <c r="J78" s="480">
        <v>2559793581</v>
      </c>
      <c r="K78" s="480">
        <v>62080713</v>
      </c>
      <c r="L78" s="64" t="s">
        <v>324</v>
      </c>
      <c r="M78" s="290" t="s">
        <v>137</v>
      </c>
      <c r="N78" s="243" t="s">
        <v>2410</v>
      </c>
      <c r="O78" s="64"/>
      <c r="P78" s="89"/>
      <c r="Q78" s="243">
        <v>30</v>
      </c>
      <c r="R78" s="245">
        <v>120</v>
      </c>
      <c r="S78" s="245">
        <v>110</v>
      </c>
      <c r="T78" s="245">
        <v>29.33</v>
      </c>
      <c r="U78" s="89">
        <v>0</v>
      </c>
      <c r="V78" s="260">
        <v>15</v>
      </c>
      <c r="W78" s="98">
        <v>0</v>
      </c>
      <c r="X78" s="83">
        <v>0</v>
      </c>
      <c r="Y78" s="98">
        <v>1</v>
      </c>
      <c r="Z78" s="64">
        <v>1</v>
      </c>
      <c r="AA78" s="315">
        <v>885165</v>
      </c>
      <c r="AB78" s="315">
        <v>46667</v>
      </c>
      <c r="AC78" s="316">
        <f t="shared" si="4"/>
        <v>931832</v>
      </c>
      <c r="AD78" s="74">
        <v>4500000</v>
      </c>
      <c r="AE78" s="74">
        <v>6000000</v>
      </c>
      <c r="AF78" s="74">
        <f t="shared" si="5"/>
        <v>0</v>
      </c>
      <c r="AG78" s="74">
        <f t="shared" si="6"/>
        <v>3000000</v>
      </c>
      <c r="AH78" s="493">
        <f t="shared" si="7"/>
        <v>0</v>
      </c>
    </row>
    <row r="79" spans="1:34" s="50" customFormat="1" ht="24" hidden="1" customHeight="1" x14ac:dyDescent="0.2">
      <c r="A79" s="181"/>
      <c r="B79" s="296">
        <v>580</v>
      </c>
      <c r="C79" s="264">
        <v>375</v>
      </c>
      <c r="D79" s="297">
        <v>12872</v>
      </c>
      <c r="E79" s="241" t="s">
        <v>111</v>
      </c>
      <c r="F79" s="242" t="s">
        <v>342</v>
      </c>
      <c r="G79" s="285" t="s">
        <v>137</v>
      </c>
      <c r="H79" s="272" t="s">
        <v>324</v>
      </c>
      <c r="I79" s="292" t="s">
        <v>3001</v>
      </c>
      <c r="J79" s="480">
        <v>2281939758</v>
      </c>
      <c r="K79" s="480">
        <v>64181622</v>
      </c>
      <c r="L79" s="64" t="s">
        <v>324</v>
      </c>
      <c r="M79" s="290" t="s">
        <v>137</v>
      </c>
      <c r="N79" s="243" t="s">
        <v>2410</v>
      </c>
      <c r="O79" s="64"/>
      <c r="P79" s="89"/>
      <c r="Q79" s="243">
        <v>30</v>
      </c>
      <c r="R79" s="245">
        <v>120</v>
      </c>
      <c r="S79" s="245">
        <v>110</v>
      </c>
      <c r="T79" s="245">
        <v>29.33</v>
      </c>
      <c r="U79" s="89">
        <v>0</v>
      </c>
      <c r="V79" s="260">
        <v>15</v>
      </c>
      <c r="W79" s="98">
        <v>0</v>
      </c>
      <c r="X79" s="83">
        <v>0</v>
      </c>
      <c r="Y79" s="98">
        <v>0</v>
      </c>
      <c r="Z79" s="64">
        <v>0</v>
      </c>
      <c r="AA79" s="315">
        <v>885165</v>
      </c>
      <c r="AB79" s="315">
        <v>46667</v>
      </c>
      <c r="AC79" s="316">
        <f t="shared" si="4"/>
        <v>931832</v>
      </c>
      <c r="AD79" s="74">
        <v>4500000</v>
      </c>
      <c r="AE79" s="74">
        <v>6000000</v>
      </c>
      <c r="AF79" s="74">
        <f t="shared" si="5"/>
        <v>0</v>
      </c>
      <c r="AG79" s="74">
        <f t="shared" si="6"/>
        <v>3000000</v>
      </c>
      <c r="AH79" s="493">
        <f t="shared" si="7"/>
        <v>0</v>
      </c>
    </row>
    <row r="80" spans="1:34" s="50" customFormat="1" ht="24" customHeight="1" x14ac:dyDescent="0.2">
      <c r="A80" s="181"/>
      <c r="B80" s="296">
        <v>166</v>
      </c>
      <c r="C80" s="264">
        <v>175</v>
      </c>
      <c r="D80" s="297">
        <v>12873</v>
      </c>
      <c r="E80" s="251" t="s">
        <v>345</v>
      </c>
      <c r="F80" s="252" t="s">
        <v>346</v>
      </c>
      <c r="G80" s="251" t="s">
        <v>87</v>
      </c>
      <c r="H80" s="272" t="s">
        <v>324</v>
      </c>
      <c r="I80" s="292" t="s">
        <v>2608</v>
      </c>
      <c r="J80" s="480">
        <v>2297933819</v>
      </c>
      <c r="K80" s="480">
        <v>12708126</v>
      </c>
      <c r="L80" s="64" t="s">
        <v>324</v>
      </c>
      <c r="M80" s="290" t="s">
        <v>2382</v>
      </c>
      <c r="N80" s="98"/>
      <c r="O80" s="64"/>
      <c r="P80" s="89"/>
      <c r="Q80" s="253">
        <v>30</v>
      </c>
      <c r="R80" s="254">
        <v>61</v>
      </c>
      <c r="S80" s="64">
        <v>0</v>
      </c>
      <c r="T80" s="64">
        <v>0</v>
      </c>
      <c r="U80" s="89">
        <v>0</v>
      </c>
      <c r="V80" s="258">
        <v>20</v>
      </c>
      <c r="W80" s="98">
        <v>0</v>
      </c>
      <c r="X80" s="83">
        <v>0</v>
      </c>
      <c r="Y80" s="98">
        <v>2</v>
      </c>
      <c r="Z80" s="64">
        <v>1</v>
      </c>
      <c r="AA80" s="323">
        <v>1145360</v>
      </c>
      <c r="AB80" s="323">
        <v>46667</v>
      </c>
      <c r="AC80" s="324">
        <f t="shared" si="4"/>
        <v>1192027</v>
      </c>
      <c r="AD80" s="74">
        <v>4500000</v>
      </c>
      <c r="AE80" s="74">
        <v>6000000</v>
      </c>
      <c r="AF80" s="74">
        <f t="shared" si="5"/>
        <v>0</v>
      </c>
      <c r="AG80" s="74">
        <f t="shared" si="6"/>
        <v>4000000</v>
      </c>
      <c r="AH80" s="493">
        <f t="shared" si="7"/>
        <v>-1</v>
      </c>
    </row>
    <row r="81" spans="1:34" s="50" customFormat="1" ht="24" hidden="1" customHeight="1" x14ac:dyDescent="0.2">
      <c r="A81" s="181"/>
      <c r="B81" s="296">
        <v>579</v>
      </c>
      <c r="C81" s="264">
        <v>374</v>
      </c>
      <c r="D81" s="297">
        <v>12874</v>
      </c>
      <c r="E81" s="241" t="s">
        <v>85</v>
      </c>
      <c r="F81" s="242" t="s">
        <v>349</v>
      </c>
      <c r="G81" s="285" t="s">
        <v>137</v>
      </c>
      <c r="H81" s="272" t="s">
        <v>324</v>
      </c>
      <c r="I81" s="292" t="s">
        <v>3000</v>
      </c>
      <c r="J81" s="480">
        <v>2372497499</v>
      </c>
      <c r="K81" s="480">
        <v>63595651</v>
      </c>
      <c r="L81" s="64" t="s">
        <v>324</v>
      </c>
      <c r="M81" s="290" t="s">
        <v>137</v>
      </c>
      <c r="N81" s="243" t="s">
        <v>2410</v>
      </c>
      <c r="O81" s="64"/>
      <c r="P81" s="89"/>
      <c r="Q81" s="243">
        <v>30</v>
      </c>
      <c r="R81" s="245">
        <v>120</v>
      </c>
      <c r="S81" s="245">
        <v>110</v>
      </c>
      <c r="T81" s="245">
        <v>29.33</v>
      </c>
      <c r="U81" s="89">
        <v>0</v>
      </c>
      <c r="V81" s="260">
        <v>15</v>
      </c>
      <c r="W81" s="98">
        <v>0</v>
      </c>
      <c r="X81" s="83">
        <v>0</v>
      </c>
      <c r="Y81" s="98">
        <v>1</v>
      </c>
      <c r="Z81" s="64">
        <v>1</v>
      </c>
      <c r="AA81" s="315">
        <v>885165</v>
      </c>
      <c r="AB81" s="315">
        <v>46667</v>
      </c>
      <c r="AC81" s="316">
        <f t="shared" si="4"/>
        <v>931832</v>
      </c>
      <c r="AD81" s="74">
        <v>4500000</v>
      </c>
      <c r="AE81" s="74">
        <v>6000000</v>
      </c>
      <c r="AF81" s="74">
        <f t="shared" si="5"/>
        <v>0</v>
      </c>
      <c r="AG81" s="74">
        <f t="shared" si="6"/>
        <v>3000000</v>
      </c>
      <c r="AH81" s="493">
        <f t="shared" si="7"/>
        <v>0</v>
      </c>
    </row>
    <row r="82" spans="1:34" s="50" customFormat="1" ht="24" customHeight="1" x14ac:dyDescent="0.5">
      <c r="A82" s="181"/>
      <c r="B82" s="296">
        <v>516</v>
      </c>
      <c r="C82" s="264">
        <v>301</v>
      </c>
      <c r="D82" s="297">
        <v>12876</v>
      </c>
      <c r="E82" s="241" t="s">
        <v>354</v>
      </c>
      <c r="F82" s="242" t="s">
        <v>355</v>
      </c>
      <c r="G82" s="285" t="s">
        <v>137</v>
      </c>
      <c r="H82" s="272" t="s">
        <v>353</v>
      </c>
      <c r="I82" s="426" t="s">
        <v>2948</v>
      </c>
      <c r="J82" s="480">
        <v>2721488740</v>
      </c>
      <c r="K82" s="480">
        <v>30071603</v>
      </c>
      <c r="L82" s="64" t="s">
        <v>353</v>
      </c>
      <c r="M82" s="290" t="s">
        <v>137</v>
      </c>
      <c r="N82" s="243" t="s">
        <v>2410</v>
      </c>
      <c r="O82" s="64"/>
      <c r="P82" s="89"/>
      <c r="Q82" s="243">
        <v>30</v>
      </c>
      <c r="R82" s="245">
        <v>120</v>
      </c>
      <c r="S82" s="245">
        <v>110</v>
      </c>
      <c r="T82" s="245">
        <v>29.33</v>
      </c>
      <c r="U82" s="89">
        <v>0</v>
      </c>
      <c r="V82" s="260">
        <v>15</v>
      </c>
      <c r="W82" s="98">
        <v>0</v>
      </c>
      <c r="X82" s="83">
        <v>0</v>
      </c>
      <c r="Y82" s="98">
        <v>2</v>
      </c>
      <c r="Z82" s="64">
        <v>0</v>
      </c>
      <c r="AA82" s="315">
        <v>885165</v>
      </c>
      <c r="AB82" s="315">
        <v>46667</v>
      </c>
      <c r="AC82" s="316">
        <f t="shared" si="4"/>
        <v>931832</v>
      </c>
      <c r="AD82" s="74">
        <v>4500000</v>
      </c>
      <c r="AE82" s="74">
        <v>6000000</v>
      </c>
      <c r="AF82" s="74">
        <f t="shared" si="5"/>
        <v>0</v>
      </c>
      <c r="AG82" s="74">
        <f t="shared" si="6"/>
        <v>3000000</v>
      </c>
      <c r="AH82" s="493">
        <f t="shared" si="7"/>
        <v>-2</v>
      </c>
    </row>
    <row r="83" spans="1:34" s="50" customFormat="1" ht="24" hidden="1" customHeight="1" x14ac:dyDescent="0.2">
      <c r="A83" s="181"/>
      <c r="B83" s="296">
        <v>525</v>
      </c>
      <c r="C83" s="264">
        <v>224</v>
      </c>
      <c r="D83" s="297">
        <v>12877</v>
      </c>
      <c r="E83" s="251" t="s">
        <v>357</v>
      </c>
      <c r="F83" s="252" t="s">
        <v>358</v>
      </c>
      <c r="G83" s="251" t="s">
        <v>2414</v>
      </c>
      <c r="H83" s="272" t="s">
        <v>353</v>
      </c>
      <c r="I83" s="292" t="s">
        <v>2957</v>
      </c>
      <c r="J83" s="480">
        <v>2580478914</v>
      </c>
      <c r="K83" s="480">
        <v>19188570</v>
      </c>
      <c r="L83" s="64" t="s">
        <v>353</v>
      </c>
      <c r="M83" s="290" t="s">
        <v>2380</v>
      </c>
      <c r="N83" s="98"/>
      <c r="O83" s="64"/>
      <c r="P83" s="89"/>
      <c r="Q83" s="253">
        <v>30</v>
      </c>
      <c r="R83" s="254">
        <v>80</v>
      </c>
      <c r="S83" s="64">
        <v>0</v>
      </c>
      <c r="T83" s="64">
        <v>0</v>
      </c>
      <c r="U83" s="298">
        <f>1</f>
        <v>1</v>
      </c>
      <c r="V83" s="258">
        <v>21</v>
      </c>
      <c r="W83" s="98">
        <v>0</v>
      </c>
      <c r="X83" s="83">
        <v>0</v>
      </c>
      <c r="Y83" s="98">
        <v>0</v>
      </c>
      <c r="Z83" s="64">
        <v>0</v>
      </c>
      <c r="AA83" s="323">
        <v>1477052</v>
      </c>
      <c r="AB83" s="323">
        <v>46667</v>
      </c>
      <c r="AC83" s="324">
        <f t="shared" si="4"/>
        <v>1523719</v>
      </c>
      <c r="AD83" s="74">
        <v>4500000</v>
      </c>
      <c r="AE83" s="74">
        <v>6000000</v>
      </c>
      <c r="AF83" s="74">
        <f t="shared" si="5"/>
        <v>1523719</v>
      </c>
      <c r="AG83" s="74">
        <f t="shared" si="6"/>
        <v>4200000</v>
      </c>
      <c r="AH83" s="493">
        <f t="shared" si="7"/>
        <v>0</v>
      </c>
    </row>
    <row r="84" spans="1:34" s="50" customFormat="1" ht="24" customHeight="1" x14ac:dyDescent="0.2">
      <c r="A84" s="181"/>
      <c r="B84" s="296">
        <v>517</v>
      </c>
      <c r="C84" s="264">
        <v>302</v>
      </c>
      <c r="D84" s="297">
        <v>12878</v>
      </c>
      <c r="E84" s="241" t="s">
        <v>270</v>
      </c>
      <c r="F84" s="242" t="s">
        <v>360</v>
      </c>
      <c r="G84" s="285" t="s">
        <v>137</v>
      </c>
      <c r="H84" s="272" t="s">
        <v>353</v>
      </c>
      <c r="I84" s="292" t="s">
        <v>2949</v>
      </c>
      <c r="J84" s="480">
        <v>2709645157</v>
      </c>
      <c r="K84" s="480">
        <v>30262007</v>
      </c>
      <c r="L84" s="64" t="s">
        <v>353</v>
      </c>
      <c r="M84" s="290" t="s">
        <v>137</v>
      </c>
      <c r="N84" s="243" t="s">
        <v>2410</v>
      </c>
      <c r="O84" s="64"/>
      <c r="P84" s="89"/>
      <c r="Q84" s="243">
        <v>30</v>
      </c>
      <c r="R84" s="245">
        <v>120</v>
      </c>
      <c r="S84" s="245">
        <v>110</v>
      </c>
      <c r="T84" s="245">
        <v>29.33</v>
      </c>
      <c r="U84" s="89">
        <v>0</v>
      </c>
      <c r="V84" s="260">
        <v>15</v>
      </c>
      <c r="W84" s="98">
        <v>0</v>
      </c>
      <c r="X84" s="83">
        <v>0</v>
      </c>
      <c r="Y84" s="98">
        <v>2</v>
      </c>
      <c r="Z84" s="64">
        <v>1</v>
      </c>
      <c r="AA84" s="315">
        <v>885165</v>
      </c>
      <c r="AB84" s="315">
        <v>46667</v>
      </c>
      <c r="AC84" s="316">
        <f t="shared" si="4"/>
        <v>931832</v>
      </c>
      <c r="AD84" s="74">
        <v>4500000</v>
      </c>
      <c r="AE84" s="74">
        <v>6000000</v>
      </c>
      <c r="AF84" s="74">
        <f t="shared" si="5"/>
        <v>0</v>
      </c>
      <c r="AG84" s="74">
        <f t="shared" si="6"/>
        <v>3000000</v>
      </c>
      <c r="AH84" s="493">
        <f t="shared" si="7"/>
        <v>-1</v>
      </c>
    </row>
    <row r="85" spans="1:34" s="50" customFormat="1" ht="24" hidden="1" customHeight="1" x14ac:dyDescent="0.2">
      <c r="A85" s="181"/>
      <c r="B85" s="296">
        <v>526</v>
      </c>
      <c r="C85" s="264">
        <v>310</v>
      </c>
      <c r="D85" s="297">
        <v>12879</v>
      </c>
      <c r="E85" s="241" t="s">
        <v>301</v>
      </c>
      <c r="F85" s="242" t="s">
        <v>362</v>
      </c>
      <c r="G85" s="285" t="s">
        <v>137</v>
      </c>
      <c r="H85" s="272" t="s">
        <v>353</v>
      </c>
      <c r="I85" s="292" t="s">
        <v>2958</v>
      </c>
      <c r="J85" s="480">
        <v>2580868976</v>
      </c>
      <c r="K85" s="480">
        <v>12847717</v>
      </c>
      <c r="L85" s="64" t="s">
        <v>353</v>
      </c>
      <c r="M85" s="290" t="s">
        <v>137</v>
      </c>
      <c r="N85" s="243" t="s">
        <v>2410</v>
      </c>
      <c r="O85" s="64"/>
      <c r="P85" s="89"/>
      <c r="Q85" s="243">
        <v>30</v>
      </c>
      <c r="R85" s="245">
        <v>120</v>
      </c>
      <c r="S85" s="245">
        <v>110</v>
      </c>
      <c r="T85" s="245">
        <v>29.33</v>
      </c>
      <c r="U85" s="89">
        <v>0</v>
      </c>
      <c r="V85" s="260">
        <v>15</v>
      </c>
      <c r="W85" s="98">
        <v>0</v>
      </c>
      <c r="X85" s="83">
        <v>0</v>
      </c>
      <c r="Y85" s="98">
        <v>0</v>
      </c>
      <c r="Z85" s="64">
        <v>0</v>
      </c>
      <c r="AA85" s="315">
        <v>885165</v>
      </c>
      <c r="AB85" s="315">
        <v>46667</v>
      </c>
      <c r="AC85" s="316">
        <f t="shared" si="4"/>
        <v>931832</v>
      </c>
      <c r="AD85" s="74">
        <v>4500000</v>
      </c>
      <c r="AE85" s="74">
        <v>6000000</v>
      </c>
      <c r="AF85" s="74">
        <f t="shared" si="5"/>
        <v>0</v>
      </c>
      <c r="AG85" s="74">
        <f t="shared" si="6"/>
        <v>3000000</v>
      </c>
      <c r="AH85" s="493">
        <f t="shared" si="7"/>
        <v>0</v>
      </c>
    </row>
    <row r="86" spans="1:34" s="50" customFormat="1" ht="24" customHeight="1" x14ac:dyDescent="0.2">
      <c r="A86" s="181"/>
      <c r="B86" s="296">
        <v>518</v>
      </c>
      <c r="C86" s="264">
        <v>303</v>
      </c>
      <c r="D86" s="297">
        <v>12880</v>
      </c>
      <c r="E86" s="241" t="s">
        <v>364</v>
      </c>
      <c r="F86" s="242" t="s">
        <v>365</v>
      </c>
      <c r="G86" s="285" t="s">
        <v>137</v>
      </c>
      <c r="H86" s="272" t="s">
        <v>353</v>
      </c>
      <c r="I86" s="292" t="s">
        <v>2950</v>
      </c>
      <c r="J86" s="480">
        <v>5179220998</v>
      </c>
      <c r="K86" s="480">
        <v>30120204</v>
      </c>
      <c r="L86" s="64" t="s">
        <v>353</v>
      </c>
      <c r="M86" s="290" t="s">
        <v>137</v>
      </c>
      <c r="N86" s="98"/>
      <c r="O86" s="64"/>
      <c r="P86" s="244" t="s">
        <v>2410</v>
      </c>
      <c r="Q86" s="243">
        <v>30</v>
      </c>
      <c r="R86" s="245">
        <v>120</v>
      </c>
      <c r="S86" s="245">
        <v>220</v>
      </c>
      <c r="T86" s="245">
        <v>29.33</v>
      </c>
      <c r="U86" s="89">
        <v>0</v>
      </c>
      <c r="V86" s="260">
        <v>15</v>
      </c>
      <c r="W86" s="98">
        <v>0</v>
      </c>
      <c r="X86" s="83">
        <v>0</v>
      </c>
      <c r="Y86" s="98">
        <v>2</v>
      </c>
      <c r="Z86" s="64">
        <v>1</v>
      </c>
      <c r="AA86" s="315">
        <v>885165</v>
      </c>
      <c r="AB86" s="315">
        <v>46667</v>
      </c>
      <c r="AC86" s="316">
        <f t="shared" si="4"/>
        <v>931832</v>
      </c>
      <c r="AD86" s="74">
        <v>4500000</v>
      </c>
      <c r="AE86" s="74">
        <v>6000000</v>
      </c>
      <c r="AF86" s="74">
        <f t="shared" si="5"/>
        <v>0</v>
      </c>
      <c r="AG86" s="74">
        <f t="shared" si="6"/>
        <v>3000000</v>
      </c>
      <c r="AH86" s="493">
        <f t="shared" si="7"/>
        <v>-1</v>
      </c>
    </row>
    <row r="87" spans="1:34" s="50" customFormat="1" ht="24" customHeight="1" x14ac:dyDescent="0.2">
      <c r="A87" s="181"/>
      <c r="B87" s="296">
        <v>519</v>
      </c>
      <c r="C87" s="264">
        <v>304</v>
      </c>
      <c r="D87" s="297">
        <v>12881</v>
      </c>
      <c r="E87" s="241" t="s">
        <v>135</v>
      </c>
      <c r="F87" s="242" t="s">
        <v>367</v>
      </c>
      <c r="G87" s="285" t="s">
        <v>137</v>
      </c>
      <c r="H87" s="272" t="s">
        <v>353</v>
      </c>
      <c r="I87" s="292" t="s">
        <v>2951</v>
      </c>
      <c r="J87" s="480">
        <v>2669225977</v>
      </c>
      <c r="K87" s="480">
        <v>30073639</v>
      </c>
      <c r="L87" s="64" t="s">
        <v>353</v>
      </c>
      <c r="M87" s="290" t="s">
        <v>137</v>
      </c>
      <c r="N87" s="243" t="s">
        <v>2410</v>
      </c>
      <c r="O87" s="64"/>
      <c r="P87" s="89"/>
      <c r="Q87" s="243">
        <v>30</v>
      </c>
      <c r="R87" s="245">
        <v>120</v>
      </c>
      <c r="S87" s="245">
        <v>110</v>
      </c>
      <c r="T87" s="245">
        <v>29.33</v>
      </c>
      <c r="U87" s="89">
        <v>0</v>
      </c>
      <c r="V87" s="260">
        <v>15</v>
      </c>
      <c r="W87" s="98">
        <v>0</v>
      </c>
      <c r="X87" s="83">
        <v>0</v>
      </c>
      <c r="Y87" s="98">
        <v>1</v>
      </c>
      <c r="Z87" s="64">
        <v>0</v>
      </c>
      <c r="AA87" s="315">
        <v>885165</v>
      </c>
      <c r="AB87" s="315">
        <v>46667</v>
      </c>
      <c r="AC87" s="316">
        <f t="shared" si="4"/>
        <v>931832</v>
      </c>
      <c r="AD87" s="74">
        <v>4500000</v>
      </c>
      <c r="AE87" s="74">
        <v>6000000</v>
      </c>
      <c r="AF87" s="74">
        <f t="shared" si="5"/>
        <v>0</v>
      </c>
      <c r="AG87" s="74">
        <f t="shared" si="6"/>
        <v>3000000</v>
      </c>
      <c r="AH87" s="493">
        <f t="shared" si="7"/>
        <v>-1</v>
      </c>
    </row>
    <row r="88" spans="1:34" s="50" customFormat="1" ht="24" hidden="1" customHeight="1" x14ac:dyDescent="0.2">
      <c r="A88" s="181"/>
      <c r="B88" s="296">
        <v>520</v>
      </c>
      <c r="C88" s="264">
        <v>305</v>
      </c>
      <c r="D88" s="297">
        <v>12882</v>
      </c>
      <c r="E88" s="241" t="s">
        <v>158</v>
      </c>
      <c r="F88" s="242" t="s">
        <v>369</v>
      </c>
      <c r="G88" s="285" t="s">
        <v>137</v>
      </c>
      <c r="H88" s="272" t="s">
        <v>353</v>
      </c>
      <c r="I88" s="349" t="s">
        <v>2952</v>
      </c>
      <c r="J88" s="480">
        <v>5709707961</v>
      </c>
      <c r="K88" s="479">
        <v>12683555</v>
      </c>
      <c r="L88" s="67" t="s">
        <v>353</v>
      </c>
      <c r="M88" s="290" t="s">
        <v>137</v>
      </c>
      <c r="N88" s="243" t="s">
        <v>2410</v>
      </c>
      <c r="O88" s="67"/>
      <c r="P88" s="90"/>
      <c r="Q88" s="243">
        <v>30</v>
      </c>
      <c r="R88" s="245">
        <v>120</v>
      </c>
      <c r="S88" s="245">
        <v>110</v>
      </c>
      <c r="T88" s="245">
        <v>29.33</v>
      </c>
      <c r="U88" s="89">
        <v>0</v>
      </c>
      <c r="V88" s="260">
        <v>15</v>
      </c>
      <c r="W88" s="98">
        <v>0</v>
      </c>
      <c r="X88" s="83">
        <v>0</v>
      </c>
      <c r="Y88" s="98">
        <v>2</v>
      </c>
      <c r="Z88" s="64">
        <v>2</v>
      </c>
      <c r="AA88" s="315">
        <v>885165</v>
      </c>
      <c r="AB88" s="315">
        <v>46667</v>
      </c>
      <c r="AC88" s="316">
        <f t="shared" si="4"/>
        <v>931832</v>
      </c>
      <c r="AD88" s="74">
        <v>4500000</v>
      </c>
      <c r="AE88" s="74">
        <v>6000000</v>
      </c>
      <c r="AF88" s="74">
        <f t="shared" si="5"/>
        <v>0</v>
      </c>
      <c r="AG88" s="74">
        <f t="shared" si="6"/>
        <v>3000000</v>
      </c>
      <c r="AH88" s="493">
        <f t="shared" si="7"/>
        <v>0</v>
      </c>
    </row>
    <row r="89" spans="1:34" s="50" customFormat="1" ht="24" hidden="1" customHeight="1" x14ac:dyDescent="0.2">
      <c r="A89" s="181"/>
      <c r="B89" s="296">
        <v>521</v>
      </c>
      <c r="C89" s="264">
        <v>306</v>
      </c>
      <c r="D89" s="297">
        <v>12883</v>
      </c>
      <c r="E89" s="241" t="s">
        <v>371</v>
      </c>
      <c r="F89" s="242" t="s">
        <v>372</v>
      </c>
      <c r="G89" s="285" t="s">
        <v>137</v>
      </c>
      <c r="H89" s="272" t="s">
        <v>353</v>
      </c>
      <c r="I89" s="349" t="s">
        <v>2953</v>
      </c>
      <c r="J89" s="479">
        <v>5709943428</v>
      </c>
      <c r="K89" s="479">
        <v>12747296</v>
      </c>
      <c r="L89" s="67" t="s">
        <v>353</v>
      </c>
      <c r="M89" s="290" t="s">
        <v>137</v>
      </c>
      <c r="N89" s="243" t="s">
        <v>2410</v>
      </c>
      <c r="O89" s="67"/>
      <c r="P89" s="90"/>
      <c r="Q89" s="243">
        <v>30</v>
      </c>
      <c r="R89" s="245">
        <v>120</v>
      </c>
      <c r="S89" s="245">
        <v>110</v>
      </c>
      <c r="T89" s="245">
        <v>29.33</v>
      </c>
      <c r="U89" s="89">
        <v>0</v>
      </c>
      <c r="V89" s="260">
        <v>15</v>
      </c>
      <c r="W89" s="98">
        <v>0</v>
      </c>
      <c r="X89" s="83">
        <v>0</v>
      </c>
      <c r="Y89" s="98">
        <v>2</v>
      </c>
      <c r="Z89" s="64">
        <v>2</v>
      </c>
      <c r="AA89" s="315">
        <v>885165</v>
      </c>
      <c r="AB89" s="315">
        <v>46667</v>
      </c>
      <c r="AC89" s="316">
        <f t="shared" si="4"/>
        <v>931832</v>
      </c>
      <c r="AD89" s="74">
        <v>4500000</v>
      </c>
      <c r="AE89" s="74">
        <v>6000000</v>
      </c>
      <c r="AF89" s="74">
        <f t="shared" si="5"/>
        <v>0</v>
      </c>
      <c r="AG89" s="74">
        <f t="shared" si="6"/>
        <v>3000000</v>
      </c>
      <c r="AH89" s="493">
        <f t="shared" si="7"/>
        <v>0</v>
      </c>
    </row>
    <row r="90" spans="1:34" s="50" customFormat="1" ht="24" customHeight="1" x14ac:dyDescent="0.2">
      <c r="A90" s="181"/>
      <c r="B90" s="296">
        <v>522</v>
      </c>
      <c r="C90" s="264">
        <v>307</v>
      </c>
      <c r="D90" s="297">
        <v>12884</v>
      </c>
      <c r="E90" s="241" t="s">
        <v>374</v>
      </c>
      <c r="F90" s="242" t="s">
        <v>375</v>
      </c>
      <c r="G90" s="285" t="s">
        <v>137</v>
      </c>
      <c r="H90" s="272" t="s">
        <v>353</v>
      </c>
      <c r="I90" s="292" t="s">
        <v>2954</v>
      </c>
      <c r="J90" s="480">
        <v>6309441264</v>
      </c>
      <c r="K90" s="480">
        <v>23089145</v>
      </c>
      <c r="L90" s="64" t="s">
        <v>353</v>
      </c>
      <c r="M90" s="290" t="s">
        <v>137</v>
      </c>
      <c r="N90" s="98"/>
      <c r="O90" s="64"/>
      <c r="P90" s="244" t="s">
        <v>2410</v>
      </c>
      <c r="Q90" s="243">
        <v>30</v>
      </c>
      <c r="R90" s="245">
        <v>120</v>
      </c>
      <c r="S90" s="245">
        <v>220</v>
      </c>
      <c r="T90" s="245">
        <v>29.33</v>
      </c>
      <c r="U90" s="89">
        <v>0</v>
      </c>
      <c r="V90" s="260">
        <v>15</v>
      </c>
      <c r="W90" s="98">
        <v>0</v>
      </c>
      <c r="X90" s="83">
        <v>0</v>
      </c>
      <c r="Y90" s="98">
        <v>1</v>
      </c>
      <c r="Z90" s="64">
        <v>0</v>
      </c>
      <c r="AA90" s="315">
        <v>885165</v>
      </c>
      <c r="AB90" s="315">
        <v>46667</v>
      </c>
      <c r="AC90" s="316">
        <f t="shared" si="4"/>
        <v>931832</v>
      </c>
      <c r="AD90" s="74">
        <v>4500000</v>
      </c>
      <c r="AE90" s="74">
        <v>6000000</v>
      </c>
      <c r="AF90" s="74">
        <f t="shared" si="5"/>
        <v>0</v>
      </c>
      <c r="AG90" s="74">
        <f t="shared" si="6"/>
        <v>3000000</v>
      </c>
      <c r="AH90" s="493">
        <f t="shared" si="7"/>
        <v>-1</v>
      </c>
    </row>
    <row r="91" spans="1:34" s="50" customFormat="1" ht="24" hidden="1" customHeight="1" x14ac:dyDescent="0.2">
      <c r="A91" s="181"/>
      <c r="B91" s="296">
        <v>527</v>
      </c>
      <c r="C91" s="264">
        <v>311</v>
      </c>
      <c r="D91" s="297">
        <v>12885</v>
      </c>
      <c r="E91" s="241" t="s">
        <v>378</v>
      </c>
      <c r="F91" s="242" t="s">
        <v>379</v>
      </c>
      <c r="G91" s="285" t="s">
        <v>137</v>
      </c>
      <c r="H91" s="272" t="s">
        <v>353</v>
      </c>
      <c r="I91" s="292" t="s">
        <v>2959</v>
      </c>
      <c r="J91" s="480">
        <v>2670163718</v>
      </c>
      <c r="K91" s="480">
        <v>30481510</v>
      </c>
      <c r="L91" s="64" t="s">
        <v>353</v>
      </c>
      <c r="M91" s="290" t="s">
        <v>137</v>
      </c>
      <c r="N91" s="98"/>
      <c r="O91" s="64"/>
      <c r="P91" s="244" t="s">
        <v>2410</v>
      </c>
      <c r="Q91" s="243">
        <v>30</v>
      </c>
      <c r="R91" s="245">
        <v>120</v>
      </c>
      <c r="S91" s="245">
        <v>220</v>
      </c>
      <c r="T91" s="245">
        <v>29.33</v>
      </c>
      <c r="U91" s="89">
        <v>0</v>
      </c>
      <c r="V91" s="260">
        <v>15</v>
      </c>
      <c r="W91" s="98">
        <v>0</v>
      </c>
      <c r="X91" s="83">
        <v>0</v>
      </c>
      <c r="Y91" s="98">
        <v>0</v>
      </c>
      <c r="Z91" s="64">
        <v>0</v>
      </c>
      <c r="AA91" s="315">
        <v>885165</v>
      </c>
      <c r="AB91" s="315">
        <v>46667</v>
      </c>
      <c r="AC91" s="316">
        <f t="shared" si="4"/>
        <v>931832</v>
      </c>
      <c r="AD91" s="74">
        <v>4500000</v>
      </c>
      <c r="AE91" s="74">
        <v>6000000</v>
      </c>
      <c r="AF91" s="74">
        <f t="shared" si="5"/>
        <v>0</v>
      </c>
      <c r="AG91" s="74">
        <f t="shared" si="6"/>
        <v>3000000</v>
      </c>
      <c r="AH91" s="493">
        <f t="shared" si="7"/>
        <v>0</v>
      </c>
    </row>
    <row r="92" spans="1:34" s="50" customFormat="1" ht="24" hidden="1" customHeight="1" x14ac:dyDescent="0.2">
      <c r="A92" s="181"/>
      <c r="B92" s="296">
        <v>523</v>
      </c>
      <c r="C92" s="264">
        <v>308</v>
      </c>
      <c r="D92" s="297">
        <v>12886</v>
      </c>
      <c r="E92" s="241" t="s">
        <v>115</v>
      </c>
      <c r="F92" s="242" t="s">
        <v>381</v>
      </c>
      <c r="G92" s="285" t="s">
        <v>137</v>
      </c>
      <c r="H92" s="272" t="s">
        <v>353</v>
      </c>
      <c r="I92" s="292" t="s">
        <v>2955</v>
      </c>
      <c r="J92" s="480">
        <v>5189973001</v>
      </c>
      <c r="K92" s="480">
        <v>21242606</v>
      </c>
      <c r="L92" s="64" t="s">
        <v>353</v>
      </c>
      <c r="M92" s="290" t="s">
        <v>137</v>
      </c>
      <c r="N92" s="243" t="s">
        <v>2410</v>
      </c>
      <c r="O92" s="64"/>
      <c r="P92" s="89"/>
      <c r="Q92" s="243">
        <v>30</v>
      </c>
      <c r="R92" s="245">
        <v>120</v>
      </c>
      <c r="S92" s="245">
        <v>110</v>
      </c>
      <c r="T92" s="245">
        <v>29.33</v>
      </c>
      <c r="U92" s="89">
        <v>0</v>
      </c>
      <c r="V92" s="260">
        <v>15</v>
      </c>
      <c r="W92" s="98">
        <v>0</v>
      </c>
      <c r="X92" s="83">
        <v>0</v>
      </c>
      <c r="Y92" s="98">
        <v>0</v>
      </c>
      <c r="Z92" s="64">
        <v>0</v>
      </c>
      <c r="AA92" s="315">
        <v>885165</v>
      </c>
      <c r="AB92" s="315">
        <v>46667</v>
      </c>
      <c r="AC92" s="316">
        <f t="shared" si="4"/>
        <v>931832</v>
      </c>
      <c r="AD92" s="74">
        <v>4500000</v>
      </c>
      <c r="AE92" s="74">
        <v>6000000</v>
      </c>
      <c r="AF92" s="74">
        <f t="shared" si="5"/>
        <v>0</v>
      </c>
      <c r="AG92" s="74">
        <f t="shared" si="6"/>
        <v>3000000</v>
      </c>
      <c r="AH92" s="493">
        <f t="shared" si="7"/>
        <v>0</v>
      </c>
    </row>
    <row r="93" spans="1:34" s="50" customFormat="1" ht="24" hidden="1" customHeight="1" x14ac:dyDescent="0.2">
      <c r="A93" s="181"/>
      <c r="B93" s="296">
        <v>524</v>
      </c>
      <c r="C93" s="264">
        <v>309</v>
      </c>
      <c r="D93" s="297">
        <v>12887</v>
      </c>
      <c r="E93" s="241" t="s">
        <v>338</v>
      </c>
      <c r="F93" s="242" t="s">
        <v>383</v>
      </c>
      <c r="G93" s="285" t="s">
        <v>137</v>
      </c>
      <c r="H93" s="272" t="s">
        <v>353</v>
      </c>
      <c r="I93" s="292" t="s">
        <v>2956</v>
      </c>
      <c r="J93" s="480">
        <v>5709880639</v>
      </c>
      <c r="K93" s="480">
        <v>22457687</v>
      </c>
      <c r="L93" s="64" t="s">
        <v>353</v>
      </c>
      <c r="M93" s="290" t="s">
        <v>137</v>
      </c>
      <c r="N93" s="98"/>
      <c r="O93" s="64"/>
      <c r="P93" s="244" t="s">
        <v>2410</v>
      </c>
      <c r="Q93" s="243">
        <v>30</v>
      </c>
      <c r="R93" s="245">
        <v>120</v>
      </c>
      <c r="S93" s="245">
        <v>220</v>
      </c>
      <c r="T93" s="245">
        <v>29.33</v>
      </c>
      <c r="U93" s="89">
        <v>0</v>
      </c>
      <c r="V93" s="260">
        <v>15</v>
      </c>
      <c r="W93" s="98">
        <v>0</v>
      </c>
      <c r="X93" s="83">
        <v>0</v>
      </c>
      <c r="Y93" s="98">
        <v>3</v>
      </c>
      <c r="Z93" s="64">
        <v>3</v>
      </c>
      <c r="AA93" s="315">
        <v>885165</v>
      </c>
      <c r="AB93" s="315">
        <v>46667</v>
      </c>
      <c r="AC93" s="316">
        <f t="shared" si="4"/>
        <v>931832</v>
      </c>
      <c r="AD93" s="74">
        <v>4500000</v>
      </c>
      <c r="AE93" s="74">
        <v>6000000</v>
      </c>
      <c r="AF93" s="74">
        <f t="shared" si="5"/>
        <v>0</v>
      </c>
      <c r="AG93" s="74">
        <f t="shared" si="6"/>
        <v>3000000</v>
      </c>
      <c r="AH93" s="493">
        <f t="shared" si="7"/>
        <v>0</v>
      </c>
    </row>
    <row r="94" spans="1:34" s="50" customFormat="1" ht="24" hidden="1" customHeight="1" x14ac:dyDescent="0.2">
      <c r="A94" s="181"/>
      <c r="B94" s="296">
        <v>529</v>
      </c>
      <c r="C94" s="264">
        <v>313</v>
      </c>
      <c r="D94" s="297">
        <v>12888</v>
      </c>
      <c r="E94" s="241" t="s">
        <v>111</v>
      </c>
      <c r="F94" s="242" t="s">
        <v>385</v>
      </c>
      <c r="G94" s="285" t="s">
        <v>137</v>
      </c>
      <c r="H94" s="272" t="s">
        <v>353</v>
      </c>
      <c r="I94" s="292" t="s">
        <v>2961</v>
      </c>
      <c r="J94" s="480">
        <v>2700157583</v>
      </c>
      <c r="K94" s="480">
        <v>30585931</v>
      </c>
      <c r="L94" s="64" t="s">
        <v>353</v>
      </c>
      <c r="M94" s="290" t="s">
        <v>137</v>
      </c>
      <c r="N94" s="98"/>
      <c r="O94" s="64"/>
      <c r="P94" s="244" t="s">
        <v>2410</v>
      </c>
      <c r="Q94" s="243">
        <v>30</v>
      </c>
      <c r="R94" s="245">
        <v>120</v>
      </c>
      <c r="S94" s="245">
        <v>220</v>
      </c>
      <c r="T94" s="245">
        <v>29.33</v>
      </c>
      <c r="U94" s="89">
        <v>0</v>
      </c>
      <c r="V94" s="260">
        <v>15</v>
      </c>
      <c r="W94" s="98">
        <v>0</v>
      </c>
      <c r="X94" s="83">
        <v>0</v>
      </c>
      <c r="Y94" s="98">
        <v>0</v>
      </c>
      <c r="Z94" s="64">
        <v>0</v>
      </c>
      <c r="AA94" s="315">
        <v>885165</v>
      </c>
      <c r="AB94" s="315">
        <v>0</v>
      </c>
      <c r="AC94" s="316">
        <f t="shared" si="4"/>
        <v>885165</v>
      </c>
      <c r="AD94" s="74">
        <v>4500000</v>
      </c>
      <c r="AE94" s="74">
        <v>6000000</v>
      </c>
      <c r="AF94" s="74">
        <f t="shared" si="5"/>
        <v>0</v>
      </c>
      <c r="AG94" s="74">
        <f t="shared" si="6"/>
        <v>3000000</v>
      </c>
      <c r="AH94" s="493">
        <f t="shared" si="7"/>
        <v>0</v>
      </c>
    </row>
    <row r="95" spans="1:34" s="50" customFormat="1" ht="24" hidden="1" customHeight="1" x14ac:dyDescent="0.2">
      <c r="A95" s="181"/>
      <c r="B95" s="296">
        <v>528</v>
      </c>
      <c r="C95" s="264">
        <v>312</v>
      </c>
      <c r="D95" s="297">
        <v>12889</v>
      </c>
      <c r="E95" s="241" t="s">
        <v>387</v>
      </c>
      <c r="F95" s="242" t="s">
        <v>388</v>
      </c>
      <c r="G95" s="285" t="s">
        <v>137</v>
      </c>
      <c r="H95" s="272" t="s">
        <v>353</v>
      </c>
      <c r="I95" s="292" t="s">
        <v>2960</v>
      </c>
      <c r="J95" s="480">
        <v>2650188545</v>
      </c>
      <c r="K95" s="480">
        <v>32028287</v>
      </c>
      <c r="L95" s="64" t="s">
        <v>353</v>
      </c>
      <c r="M95" s="290" t="s">
        <v>137</v>
      </c>
      <c r="N95" s="98"/>
      <c r="O95" s="64"/>
      <c r="P95" s="244" t="s">
        <v>2410</v>
      </c>
      <c r="Q95" s="243">
        <v>30</v>
      </c>
      <c r="R95" s="245">
        <v>120</v>
      </c>
      <c r="S95" s="245">
        <v>220</v>
      </c>
      <c r="T95" s="245">
        <v>29.33</v>
      </c>
      <c r="U95" s="89">
        <v>0</v>
      </c>
      <c r="V95" s="260">
        <v>15</v>
      </c>
      <c r="W95" s="98">
        <v>0</v>
      </c>
      <c r="X95" s="83">
        <v>0</v>
      </c>
      <c r="Y95" s="98">
        <v>0</v>
      </c>
      <c r="Z95" s="64">
        <v>0</v>
      </c>
      <c r="AA95" s="315">
        <v>885165</v>
      </c>
      <c r="AB95" s="315">
        <v>0</v>
      </c>
      <c r="AC95" s="316">
        <f t="shared" si="4"/>
        <v>885165</v>
      </c>
      <c r="AD95" s="74">
        <v>4500000</v>
      </c>
      <c r="AE95" s="74">
        <v>6000000</v>
      </c>
      <c r="AF95" s="74">
        <f t="shared" si="5"/>
        <v>0</v>
      </c>
      <c r="AG95" s="74">
        <f t="shared" si="6"/>
        <v>3000000</v>
      </c>
      <c r="AH95" s="493">
        <f t="shared" si="7"/>
        <v>0</v>
      </c>
    </row>
    <row r="96" spans="1:34" s="50" customFormat="1" ht="24" hidden="1" customHeight="1" x14ac:dyDescent="0.2">
      <c r="A96" s="181"/>
      <c r="B96" s="296">
        <v>211</v>
      </c>
      <c r="C96" s="264">
        <v>221</v>
      </c>
      <c r="D96" s="297">
        <v>12890</v>
      </c>
      <c r="E96" s="251" t="s">
        <v>282</v>
      </c>
      <c r="F96" s="252" t="s">
        <v>390</v>
      </c>
      <c r="G96" s="251" t="s">
        <v>87</v>
      </c>
      <c r="H96" s="272" t="s">
        <v>353</v>
      </c>
      <c r="I96" s="292" t="s">
        <v>2651</v>
      </c>
      <c r="J96" s="480">
        <v>2649658479</v>
      </c>
      <c r="K96" s="480">
        <v>31110882</v>
      </c>
      <c r="L96" s="64" t="s">
        <v>353</v>
      </c>
      <c r="M96" s="290" t="s">
        <v>2381</v>
      </c>
      <c r="N96" s="98"/>
      <c r="O96" s="64"/>
      <c r="P96" s="89"/>
      <c r="Q96" s="253">
        <v>30</v>
      </c>
      <c r="R96" s="254" t="s">
        <v>392</v>
      </c>
      <c r="S96" s="64">
        <v>0</v>
      </c>
      <c r="T96" s="64">
        <v>0</v>
      </c>
      <c r="U96" s="298">
        <f>1+1</f>
        <v>2</v>
      </c>
      <c r="V96" s="258">
        <v>23</v>
      </c>
      <c r="W96" s="98">
        <v>0</v>
      </c>
      <c r="X96" s="83">
        <v>0</v>
      </c>
      <c r="Y96" s="98">
        <v>1</v>
      </c>
      <c r="Z96" s="64">
        <v>1</v>
      </c>
      <c r="AA96" s="323">
        <v>1311206</v>
      </c>
      <c r="AB96" s="323">
        <v>46667</v>
      </c>
      <c r="AC96" s="324">
        <f t="shared" si="4"/>
        <v>1357873</v>
      </c>
      <c r="AD96" s="74">
        <v>4500000</v>
      </c>
      <c r="AE96" s="74">
        <v>6000000</v>
      </c>
      <c r="AF96" s="74">
        <f t="shared" si="5"/>
        <v>2715746</v>
      </c>
      <c r="AG96" s="74">
        <f t="shared" si="6"/>
        <v>4600000</v>
      </c>
      <c r="AH96" s="493">
        <f t="shared" si="7"/>
        <v>0</v>
      </c>
    </row>
    <row r="97" spans="1:35" s="50" customFormat="1" ht="24" hidden="1" customHeight="1" x14ac:dyDescent="0.2">
      <c r="A97" s="181"/>
      <c r="B97" s="296">
        <v>206</v>
      </c>
      <c r="C97" s="264">
        <v>216</v>
      </c>
      <c r="D97" s="297">
        <v>12891</v>
      </c>
      <c r="E97" s="251" t="s">
        <v>393</v>
      </c>
      <c r="F97" s="252" t="s">
        <v>394</v>
      </c>
      <c r="G97" s="251" t="s">
        <v>87</v>
      </c>
      <c r="H97" s="272" t="s">
        <v>353</v>
      </c>
      <c r="I97" s="292" t="s">
        <v>2646</v>
      </c>
      <c r="J97" s="480">
        <v>13733346</v>
      </c>
      <c r="K97" s="480">
        <v>78490175</v>
      </c>
      <c r="L97" s="64" t="s">
        <v>353</v>
      </c>
      <c r="M97" s="290" t="s">
        <v>2383</v>
      </c>
      <c r="N97" s="98"/>
      <c r="O97" s="64"/>
      <c r="P97" s="89"/>
      <c r="Q97" s="253">
        <v>30</v>
      </c>
      <c r="R97" s="254" t="s">
        <v>397</v>
      </c>
      <c r="S97" s="64">
        <v>0</v>
      </c>
      <c r="T97" s="64">
        <v>0</v>
      </c>
      <c r="U97" s="89">
        <v>0</v>
      </c>
      <c r="V97" s="258">
        <v>21</v>
      </c>
      <c r="W97" s="98">
        <v>0</v>
      </c>
      <c r="X97" s="83">
        <v>0</v>
      </c>
      <c r="Y97" s="98">
        <v>1</v>
      </c>
      <c r="Z97" s="64">
        <v>1</v>
      </c>
      <c r="AA97" s="323">
        <v>1642901</v>
      </c>
      <c r="AB97" s="323">
        <v>0</v>
      </c>
      <c r="AC97" s="324">
        <f t="shared" si="4"/>
        <v>1642901</v>
      </c>
      <c r="AD97" s="74">
        <v>4500000</v>
      </c>
      <c r="AE97" s="74">
        <v>6000000</v>
      </c>
      <c r="AF97" s="74">
        <f t="shared" si="5"/>
        <v>0</v>
      </c>
      <c r="AG97" s="74">
        <f t="shared" si="6"/>
        <v>4200000</v>
      </c>
      <c r="AH97" s="493">
        <f t="shared" si="7"/>
        <v>0</v>
      </c>
    </row>
    <row r="98" spans="1:35" s="50" customFormat="1" ht="24" customHeight="1" x14ac:dyDescent="0.2">
      <c r="A98" s="181"/>
      <c r="B98" s="296">
        <v>207</v>
      </c>
      <c r="C98" s="264">
        <v>217</v>
      </c>
      <c r="D98" s="297">
        <v>12892</v>
      </c>
      <c r="E98" s="251" t="s">
        <v>398</v>
      </c>
      <c r="F98" s="252" t="s">
        <v>399</v>
      </c>
      <c r="G98" s="251" t="s">
        <v>87</v>
      </c>
      <c r="H98" s="272" t="s">
        <v>353</v>
      </c>
      <c r="I98" s="349" t="s">
        <v>2647</v>
      </c>
      <c r="J98" s="479">
        <v>2720484784</v>
      </c>
      <c r="K98" s="479">
        <v>31516768</v>
      </c>
      <c r="L98" s="67" t="s">
        <v>353</v>
      </c>
      <c r="M98" s="303" t="s">
        <v>2382</v>
      </c>
      <c r="N98" s="99"/>
      <c r="O98" s="67"/>
      <c r="P98" s="90"/>
      <c r="Q98" s="253">
        <v>30</v>
      </c>
      <c r="R98" s="254">
        <v>100</v>
      </c>
      <c r="S98" s="64">
        <v>0</v>
      </c>
      <c r="T98" s="64">
        <v>0</v>
      </c>
      <c r="U98" s="89">
        <v>0</v>
      </c>
      <c r="V98" s="258">
        <v>21</v>
      </c>
      <c r="W98" s="98">
        <v>0</v>
      </c>
      <c r="X98" s="83">
        <v>0</v>
      </c>
      <c r="Y98" s="98">
        <v>3</v>
      </c>
      <c r="Z98" s="64">
        <v>1</v>
      </c>
      <c r="AA98" s="323">
        <v>1145360</v>
      </c>
      <c r="AB98" s="323">
        <v>46667</v>
      </c>
      <c r="AC98" s="324">
        <f t="shared" si="4"/>
        <v>1192027</v>
      </c>
      <c r="AD98" s="74">
        <v>4500000</v>
      </c>
      <c r="AE98" s="74">
        <v>6000000</v>
      </c>
      <c r="AF98" s="74">
        <f t="shared" si="5"/>
        <v>0</v>
      </c>
      <c r="AG98" s="74">
        <f t="shared" si="6"/>
        <v>4200000</v>
      </c>
      <c r="AH98" s="493">
        <f t="shared" si="7"/>
        <v>-2</v>
      </c>
    </row>
    <row r="99" spans="1:35" s="50" customFormat="1" ht="24" hidden="1" customHeight="1" x14ac:dyDescent="0.2">
      <c r="A99" s="181"/>
      <c r="B99" s="296">
        <v>204</v>
      </c>
      <c r="C99" s="264">
        <v>214</v>
      </c>
      <c r="D99" s="297">
        <v>12893</v>
      </c>
      <c r="E99" s="251" t="s">
        <v>216</v>
      </c>
      <c r="F99" s="252" t="s">
        <v>401</v>
      </c>
      <c r="G99" s="251" t="s">
        <v>87</v>
      </c>
      <c r="H99" s="272" t="s">
        <v>353</v>
      </c>
      <c r="I99" s="349" t="s">
        <v>2644</v>
      </c>
      <c r="J99" s="479">
        <v>2722525542</v>
      </c>
      <c r="K99" s="479">
        <v>12802115</v>
      </c>
      <c r="L99" s="67" t="s">
        <v>353</v>
      </c>
      <c r="M99" s="301" t="s">
        <v>2383</v>
      </c>
      <c r="N99" s="99"/>
      <c r="O99" s="67"/>
      <c r="P99" s="90"/>
      <c r="Q99" s="253">
        <v>30</v>
      </c>
      <c r="R99" s="254" t="s">
        <v>392</v>
      </c>
      <c r="S99" s="64">
        <v>0</v>
      </c>
      <c r="T99" s="64">
        <v>0</v>
      </c>
      <c r="U99" s="89">
        <v>0</v>
      </c>
      <c r="V99" s="258">
        <v>21</v>
      </c>
      <c r="W99" s="98">
        <v>0</v>
      </c>
      <c r="X99" s="83">
        <v>0</v>
      </c>
      <c r="Y99" s="98">
        <v>1</v>
      </c>
      <c r="Z99" s="64">
        <v>1</v>
      </c>
      <c r="AA99" s="323">
        <v>1642901</v>
      </c>
      <c r="AB99" s="323">
        <v>46667</v>
      </c>
      <c r="AC99" s="324">
        <f t="shared" si="4"/>
        <v>1689568</v>
      </c>
      <c r="AD99" s="74">
        <v>4500000</v>
      </c>
      <c r="AE99" s="74">
        <v>6000000</v>
      </c>
      <c r="AF99" s="74">
        <f t="shared" si="5"/>
        <v>0</v>
      </c>
      <c r="AG99" s="74">
        <f t="shared" si="6"/>
        <v>4200000</v>
      </c>
      <c r="AH99" s="493">
        <f t="shared" si="7"/>
        <v>0</v>
      </c>
    </row>
    <row r="100" spans="1:35" s="50" customFormat="1" ht="24" hidden="1" customHeight="1" x14ac:dyDescent="0.2">
      <c r="A100" s="181"/>
      <c r="B100" s="296">
        <v>203</v>
      </c>
      <c r="C100" s="264">
        <v>213</v>
      </c>
      <c r="D100" s="297">
        <v>12894</v>
      </c>
      <c r="E100" s="251" t="s">
        <v>403</v>
      </c>
      <c r="F100" s="252" t="s">
        <v>404</v>
      </c>
      <c r="G100" s="251" t="s">
        <v>87</v>
      </c>
      <c r="H100" s="272" t="s">
        <v>353</v>
      </c>
      <c r="I100" s="292" t="s">
        <v>2643</v>
      </c>
      <c r="J100" s="480">
        <v>5709937029</v>
      </c>
      <c r="K100" s="480">
        <v>31111484</v>
      </c>
      <c r="L100" s="64" t="s">
        <v>353</v>
      </c>
      <c r="M100" s="290" t="s">
        <v>2381</v>
      </c>
      <c r="N100" s="98"/>
      <c r="O100" s="64"/>
      <c r="P100" s="89"/>
      <c r="Q100" s="253">
        <v>30</v>
      </c>
      <c r="R100" s="254" t="s">
        <v>392</v>
      </c>
      <c r="S100" s="64">
        <v>0</v>
      </c>
      <c r="T100" s="64">
        <v>0</v>
      </c>
      <c r="U100" s="89">
        <v>0</v>
      </c>
      <c r="V100" s="258">
        <v>25</v>
      </c>
      <c r="W100" s="98">
        <v>0</v>
      </c>
      <c r="X100" s="83">
        <v>0</v>
      </c>
      <c r="Y100" s="98">
        <v>1</v>
      </c>
      <c r="Z100" s="64">
        <v>1</v>
      </c>
      <c r="AA100" s="323">
        <v>1311206</v>
      </c>
      <c r="AB100" s="323">
        <v>46667</v>
      </c>
      <c r="AC100" s="324">
        <f t="shared" si="4"/>
        <v>1357873</v>
      </c>
      <c r="AD100" s="74">
        <v>4500000</v>
      </c>
      <c r="AE100" s="74">
        <v>6000000</v>
      </c>
      <c r="AF100" s="74">
        <f t="shared" si="5"/>
        <v>0</v>
      </c>
      <c r="AG100" s="74">
        <f t="shared" si="6"/>
        <v>5000000</v>
      </c>
      <c r="AH100" s="493">
        <f t="shared" si="7"/>
        <v>0</v>
      </c>
    </row>
    <row r="101" spans="1:35" s="50" customFormat="1" ht="24" hidden="1" customHeight="1" x14ac:dyDescent="0.2">
      <c r="A101" s="181"/>
      <c r="B101" s="296">
        <v>210</v>
      </c>
      <c r="C101" s="264">
        <v>220</v>
      </c>
      <c r="D101" s="297">
        <v>12895</v>
      </c>
      <c r="E101" s="251" t="s">
        <v>407</v>
      </c>
      <c r="F101" s="252" t="s">
        <v>408</v>
      </c>
      <c r="G101" s="251" t="s">
        <v>87</v>
      </c>
      <c r="H101" s="272" t="s">
        <v>353</v>
      </c>
      <c r="I101" s="349" t="s">
        <v>2650</v>
      </c>
      <c r="J101" s="479">
        <v>2709765101</v>
      </c>
      <c r="K101" s="479">
        <v>20093978</v>
      </c>
      <c r="L101" s="67" t="s">
        <v>353</v>
      </c>
      <c r="M101" s="301" t="s">
        <v>2380</v>
      </c>
      <c r="N101" s="99"/>
      <c r="O101" s="67"/>
      <c r="P101" s="90"/>
      <c r="Q101" s="253">
        <v>30</v>
      </c>
      <c r="R101" s="254">
        <v>80</v>
      </c>
      <c r="S101" s="64">
        <v>0</v>
      </c>
      <c r="T101" s="64">
        <v>0</v>
      </c>
      <c r="U101" s="89">
        <v>0</v>
      </c>
      <c r="V101" s="258">
        <v>21</v>
      </c>
      <c r="W101" s="98">
        <v>0</v>
      </c>
      <c r="X101" s="83">
        <v>0</v>
      </c>
      <c r="Y101" s="98">
        <v>1</v>
      </c>
      <c r="Z101" s="64">
        <v>1</v>
      </c>
      <c r="AA101" s="323">
        <v>1477052</v>
      </c>
      <c r="AB101" s="323">
        <v>46667</v>
      </c>
      <c r="AC101" s="324">
        <f t="shared" si="4"/>
        <v>1523719</v>
      </c>
      <c r="AD101" s="74">
        <v>4500000</v>
      </c>
      <c r="AE101" s="74">
        <v>6000000</v>
      </c>
      <c r="AF101" s="74">
        <f t="shared" si="5"/>
        <v>0</v>
      </c>
      <c r="AG101" s="74">
        <f t="shared" si="6"/>
        <v>4200000</v>
      </c>
      <c r="AH101" s="493">
        <f t="shared" si="7"/>
        <v>0</v>
      </c>
    </row>
    <row r="102" spans="1:35" s="50" customFormat="1" ht="24" hidden="1" customHeight="1" x14ac:dyDescent="0.2">
      <c r="A102" s="181"/>
      <c r="B102" s="296">
        <v>205</v>
      </c>
      <c r="C102" s="264">
        <v>215</v>
      </c>
      <c r="D102" s="297">
        <v>12896</v>
      </c>
      <c r="E102" s="251" t="s">
        <v>410</v>
      </c>
      <c r="F102" s="252" t="s">
        <v>411</v>
      </c>
      <c r="G102" s="251" t="s">
        <v>87</v>
      </c>
      <c r="H102" s="272" t="s">
        <v>353</v>
      </c>
      <c r="I102" s="292" t="s">
        <v>2645</v>
      </c>
      <c r="J102" s="480">
        <v>2679614402</v>
      </c>
      <c r="K102" s="480">
        <v>30215278</v>
      </c>
      <c r="L102" s="64" t="s">
        <v>353</v>
      </c>
      <c r="M102" s="290" t="s">
        <v>2380</v>
      </c>
      <c r="N102" s="98"/>
      <c r="O102" s="64"/>
      <c r="P102" s="89"/>
      <c r="Q102" s="253">
        <v>30</v>
      </c>
      <c r="R102" s="254" t="s">
        <v>392</v>
      </c>
      <c r="S102" s="64">
        <v>0</v>
      </c>
      <c r="T102" s="64">
        <v>0</v>
      </c>
      <c r="U102" s="298">
        <f>3+1</f>
        <v>4</v>
      </c>
      <c r="V102" s="258">
        <v>20</v>
      </c>
      <c r="W102" s="98">
        <v>0</v>
      </c>
      <c r="X102" s="83">
        <v>0</v>
      </c>
      <c r="Y102" s="98">
        <v>2</v>
      </c>
      <c r="Z102" s="64">
        <v>2</v>
      </c>
      <c r="AA102" s="323">
        <v>1477052</v>
      </c>
      <c r="AB102" s="323">
        <v>46667</v>
      </c>
      <c r="AC102" s="324">
        <f t="shared" si="4"/>
        <v>1523719</v>
      </c>
      <c r="AD102" s="74">
        <v>4500000</v>
      </c>
      <c r="AE102" s="74">
        <v>6000000</v>
      </c>
      <c r="AF102" s="74">
        <f t="shared" si="5"/>
        <v>6094876</v>
      </c>
      <c r="AG102" s="74">
        <f t="shared" si="6"/>
        <v>4000000</v>
      </c>
      <c r="AH102" s="493">
        <f t="shared" si="7"/>
        <v>0</v>
      </c>
    </row>
    <row r="103" spans="1:35" s="50" customFormat="1" ht="24" hidden="1" customHeight="1" x14ac:dyDescent="0.2">
      <c r="A103" s="181"/>
      <c r="B103" s="296">
        <v>208</v>
      </c>
      <c r="C103" s="264">
        <v>218</v>
      </c>
      <c r="D103" s="297">
        <v>12897</v>
      </c>
      <c r="E103" s="251" t="s">
        <v>413</v>
      </c>
      <c r="F103" s="252" t="s">
        <v>414</v>
      </c>
      <c r="G103" s="251" t="s">
        <v>87</v>
      </c>
      <c r="H103" s="272" t="s">
        <v>353</v>
      </c>
      <c r="I103" s="292" t="s">
        <v>2648</v>
      </c>
      <c r="J103" s="480">
        <v>6309356399</v>
      </c>
      <c r="K103" s="480">
        <v>70065851</v>
      </c>
      <c r="L103" s="64" t="s">
        <v>353</v>
      </c>
      <c r="M103" s="290" t="s">
        <v>2380</v>
      </c>
      <c r="N103" s="98"/>
      <c r="O103" s="64"/>
      <c r="P103" s="89"/>
      <c r="Q103" s="253">
        <v>30</v>
      </c>
      <c r="R103" s="254">
        <v>35</v>
      </c>
      <c r="S103" s="64">
        <v>0</v>
      </c>
      <c r="T103" s="64">
        <v>0</v>
      </c>
      <c r="U103" s="89">
        <v>0</v>
      </c>
      <c r="V103" s="258">
        <v>17</v>
      </c>
      <c r="W103" s="98">
        <v>0</v>
      </c>
      <c r="X103" s="83">
        <v>0</v>
      </c>
      <c r="Y103" s="98">
        <v>1</v>
      </c>
      <c r="Z103" s="64">
        <v>1</v>
      </c>
      <c r="AA103" s="323">
        <v>1477052</v>
      </c>
      <c r="AB103" s="323">
        <v>0</v>
      </c>
      <c r="AC103" s="324">
        <f t="shared" si="4"/>
        <v>1477052</v>
      </c>
      <c r="AD103" s="74">
        <v>4500000</v>
      </c>
      <c r="AE103" s="74">
        <v>6000000</v>
      </c>
      <c r="AF103" s="74">
        <f t="shared" si="5"/>
        <v>0</v>
      </c>
      <c r="AG103" s="74">
        <f t="shared" si="6"/>
        <v>3400000</v>
      </c>
      <c r="AH103" s="493">
        <f t="shared" si="7"/>
        <v>0</v>
      </c>
    </row>
    <row r="104" spans="1:35" s="50" customFormat="1" ht="24" hidden="1" customHeight="1" x14ac:dyDescent="0.2">
      <c r="A104" s="181"/>
      <c r="B104" s="296">
        <v>209</v>
      </c>
      <c r="C104" s="264">
        <v>219</v>
      </c>
      <c r="D104" s="297">
        <v>12898</v>
      </c>
      <c r="E104" s="251" t="s">
        <v>95</v>
      </c>
      <c r="F104" s="252" t="s">
        <v>416</v>
      </c>
      <c r="G104" s="251" t="s">
        <v>87</v>
      </c>
      <c r="H104" s="272" t="s">
        <v>353</v>
      </c>
      <c r="I104" s="292" t="s">
        <v>2649</v>
      </c>
      <c r="J104" s="480">
        <v>2660203989</v>
      </c>
      <c r="K104" s="480"/>
      <c r="L104" s="64" t="s">
        <v>353</v>
      </c>
      <c r="M104" s="290" t="s">
        <v>2383</v>
      </c>
      <c r="N104" s="98"/>
      <c r="O104" s="64"/>
      <c r="P104" s="89"/>
      <c r="Q104" s="253">
        <v>30</v>
      </c>
      <c r="R104" s="254">
        <v>50</v>
      </c>
      <c r="S104" s="64">
        <v>0</v>
      </c>
      <c r="T104" s="64">
        <v>0</v>
      </c>
      <c r="U104" s="89">
        <v>0</v>
      </c>
      <c r="V104" s="258">
        <v>21</v>
      </c>
      <c r="W104" s="98">
        <v>0</v>
      </c>
      <c r="X104" s="83">
        <v>0</v>
      </c>
      <c r="Y104" s="98">
        <v>0</v>
      </c>
      <c r="Z104" s="64">
        <v>0</v>
      </c>
      <c r="AA104" s="323">
        <v>1642901</v>
      </c>
      <c r="AB104" s="323">
        <v>46667</v>
      </c>
      <c r="AC104" s="324">
        <f t="shared" si="4"/>
        <v>1689568</v>
      </c>
      <c r="AD104" s="74">
        <v>4500000</v>
      </c>
      <c r="AE104" s="74">
        <v>6000000</v>
      </c>
      <c r="AF104" s="74">
        <f t="shared" si="5"/>
        <v>0</v>
      </c>
      <c r="AG104" s="74">
        <f t="shared" si="6"/>
        <v>4200000</v>
      </c>
      <c r="AH104" s="493">
        <f t="shared" si="7"/>
        <v>0</v>
      </c>
    </row>
    <row r="105" spans="1:35" s="50" customFormat="1" ht="24" customHeight="1" x14ac:dyDescent="0.4">
      <c r="A105" s="181"/>
      <c r="B105" s="296">
        <v>627</v>
      </c>
      <c r="C105" s="264">
        <v>424</v>
      </c>
      <c r="D105" s="297">
        <v>12900</v>
      </c>
      <c r="E105" s="241" t="s">
        <v>419</v>
      </c>
      <c r="F105" s="242" t="s">
        <v>420</v>
      </c>
      <c r="G105" s="285" t="s">
        <v>137</v>
      </c>
      <c r="H105" s="272" t="s">
        <v>421</v>
      </c>
      <c r="I105" s="428" t="s">
        <v>3023</v>
      </c>
      <c r="J105" s="480">
        <v>4689116725</v>
      </c>
      <c r="K105" s="480"/>
      <c r="L105" s="64" t="s">
        <v>421</v>
      </c>
      <c r="M105" s="290" t="s">
        <v>137</v>
      </c>
      <c r="N105" s="243" t="s">
        <v>2410</v>
      </c>
      <c r="O105" s="64"/>
      <c r="P105" s="89"/>
      <c r="Q105" s="243">
        <v>30</v>
      </c>
      <c r="R105" s="245">
        <v>120</v>
      </c>
      <c r="S105" s="245">
        <v>110</v>
      </c>
      <c r="T105" s="245">
        <v>29.33</v>
      </c>
      <c r="U105" s="89">
        <v>0</v>
      </c>
      <c r="V105" s="260">
        <v>14</v>
      </c>
      <c r="W105" s="98">
        <v>0</v>
      </c>
      <c r="X105" s="83">
        <v>0</v>
      </c>
      <c r="Y105" s="98">
        <v>2</v>
      </c>
      <c r="Z105" s="64">
        <v>0</v>
      </c>
      <c r="AA105" s="315">
        <v>885165</v>
      </c>
      <c r="AB105" s="315">
        <v>46667</v>
      </c>
      <c r="AC105" s="316">
        <f t="shared" si="4"/>
        <v>931832</v>
      </c>
      <c r="AD105" s="74">
        <v>4500000</v>
      </c>
      <c r="AE105" s="74">
        <v>6000000</v>
      </c>
      <c r="AF105" s="74">
        <f t="shared" si="5"/>
        <v>0</v>
      </c>
      <c r="AG105" s="74">
        <f t="shared" si="6"/>
        <v>2800000</v>
      </c>
      <c r="AH105" s="493">
        <f t="shared" si="7"/>
        <v>-2</v>
      </c>
    </row>
    <row r="106" spans="1:35" s="50" customFormat="1" ht="24" hidden="1" customHeight="1" x14ac:dyDescent="0.2">
      <c r="A106" s="181"/>
      <c r="B106" s="296">
        <v>78</v>
      </c>
      <c r="C106" s="264">
        <v>83</v>
      </c>
      <c r="D106" s="297">
        <v>12901</v>
      </c>
      <c r="E106" s="251" t="s">
        <v>296</v>
      </c>
      <c r="F106" s="252" t="s">
        <v>422</v>
      </c>
      <c r="G106" s="251" t="s">
        <v>87</v>
      </c>
      <c r="H106" s="272" t="s">
        <v>421</v>
      </c>
      <c r="I106" s="292" t="s">
        <v>2531</v>
      </c>
      <c r="J106" s="480">
        <v>1189929252</v>
      </c>
      <c r="K106" s="480"/>
      <c r="L106" s="64" t="s">
        <v>421</v>
      </c>
      <c r="M106" s="290" t="s">
        <v>2383</v>
      </c>
      <c r="N106" s="98"/>
      <c r="O106" s="64"/>
      <c r="P106" s="89"/>
      <c r="Q106" s="253">
        <v>30</v>
      </c>
      <c r="R106" s="254">
        <v>48</v>
      </c>
      <c r="S106" s="64">
        <v>0</v>
      </c>
      <c r="T106" s="64">
        <v>0</v>
      </c>
      <c r="U106" s="298">
        <f>1+1+1</f>
        <v>3</v>
      </c>
      <c r="V106" s="258">
        <v>21</v>
      </c>
      <c r="W106" s="98">
        <v>0</v>
      </c>
      <c r="X106" s="83">
        <v>0</v>
      </c>
      <c r="Y106" s="98">
        <v>1</v>
      </c>
      <c r="Z106" s="64">
        <v>1</v>
      </c>
      <c r="AA106" s="323">
        <v>1642901</v>
      </c>
      <c r="AB106" s="323">
        <v>46667</v>
      </c>
      <c r="AC106" s="324">
        <f t="shared" si="4"/>
        <v>1689568</v>
      </c>
      <c r="AD106" s="74">
        <v>4500000</v>
      </c>
      <c r="AE106" s="74">
        <v>6000000</v>
      </c>
      <c r="AF106" s="74">
        <f t="shared" si="5"/>
        <v>5068704</v>
      </c>
      <c r="AG106" s="74">
        <f t="shared" si="6"/>
        <v>4200000</v>
      </c>
      <c r="AH106" s="493">
        <f t="shared" si="7"/>
        <v>0</v>
      </c>
    </row>
    <row r="107" spans="1:35" s="50" customFormat="1" ht="24" hidden="1" customHeight="1" x14ac:dyDescent="0.2">
      <c r="A107" s="181"/>
      <c r="B107" s="296">
        <v>631</v>
      </c>
      <c r="C107" s="264">
        <v>428</v>
      </c>
      <c r="D107" s="297">
        <v>12902</v>
      </c>
      <c r="E107" s="241" t="s">
        <v>423</v>
      </c>
      <c r="F107" s="242" t="s">
        <v>424</v>
      </c>
      <c r="G107" s="285" t="s">
        <v>137</v>
      </c>
      <c r="H107" s="272" t="s">
        <v>421</v>
      </c>
      <c r="I107" s="292" t="s">
        <v>3027</v>
      </c>
      <c r="J107" s="480">
        <v>1960383930</v>
      </c>
      <c r="K107" s="480"/>
      <c r="L107" s="64" t="s">
        <v>421</v>
      </c>
      <c r="M107" s="290" t="s">
        <v>137</v>
      </c>
      <c r="N107" s="243" t="s">
        <v>2410</v>
      </c>
      <c r="O107" s="64"/>
      <c r="P107" s="89"/>
      <c r="Q107" s="243">
        <v>30</v>
      </c>
      <c r="R107" s="245">
        <v>120</v>
      </c>
      <c r="S107" s="245">
        <v>110</v>
      </c>
      <c r="T107" s="245">
        <v>29.33</v>
      </c>
      <c r="U107" s="89">
        <v>0</v>
      </c>
      <c r="V107" s="260">
        <v>15</v>
      </c>
      <c r="W107" s="98">
        <v>0</v>
      </c>
      <c r="X107" s="83">
        <v>0</v>
      </c>
      <c r="Y107" s="98">
        <v>0</v>
      </c>
      <c r="Z107" s="64">
        <v>0</v>
      </c>
      <c r="AA107" s="315">
        <v>885165</v>
      </c>
      <c r="AB107" s="315">
        <v>46667</v>
      </c>
      <c r="AC107" s="316">
        <f t="shared" si="4"/>
        <v>931832</v>
      </c>
      <c r="AD107" s="74">
        <v>4500000</v>
      </c>
      <c r="AE107" s="74">
        <v>6000000</v>
      </c>
      <c r="AF107" s="74">
        <f t="shared" si="5"/>
        <v>0</v>
      </c>
      <c r="AG107" s="74">
        <f t="shared" si="6"/>
        <v>3000000</v>
      </c>
      <c r="AH107" s="493">
        <f t="shared" si="7"/>
        <v>0</v>
      </c>
    </row>
    <row r="108" spans="1:35" s="50" customFormat="1" ht="24" hidden="1" customHeight="1" x14ac:dyDescent="0.4">
      <c r="A108" s="181"/>
      <c r="B108" s="296">
        <v>629</v>
      </c>
      <c r="C108" s="264">
        <v>426</v>
      </c>
      <c r="D108" s="297">
        <v>12903</v>
      </c>
      <c r="E108" s="241" t="s">
        <v>158</v>
      </c>
      <c r="F108" s="242" t="s">
        <v>425</v>
      </c>
      <c r="G108" s="285" t="s">
        <v>137</v>
      </c>
      <c r="H108" s="272" t="s">
        <v>421</v>
      </c>
      <c r="I108" s="292" t="s">
        <v>3025</v>
      </c>
      <c r="J108" s="482">
        <v>1142355780</v>
      </c>
      <c r="K108" s="480"/>
      <c r="L108" s="64" t="s">
        <v>421</v>
      </c>
      <c r="M108" s="290" t="s">
        <v>137</v>
      </c>
      <c r="N108" s="98"/>
      <c r="O108" s="245" t="s">
        <v>2410</v>
      </c>
      <c r="P108" s="89"/>
      <c r="Q108" s="243">
        <v>30</v>
      </c>
      <c r="R108" s="245">
        <v>90</v>
      </c>
      <c r="S108" s="245">
        <v>0</v>
      </c>
      <c r="T108" s="245">
        <v>0</v>
      </c>
      <c r="U108" s="89">
        <v>0</v>
      </c>
      <c r="V108" s="260">
        <v>21</v>
      </c>
      <c r="W108" s="98">
        <v>0</v>
      </c>
      <c r="X108" s="83">
        <v>0</v>
      </c>
      <c r="Y108" s="98">
        <v>0</v>
      </c>
      <c r="Z108" s="64">
        <v>0</v>
      </c>
      <c r="AA108" s="315">
        <v>885165</v>
      </c>
      <c r="AB108" s="315">
        <v>46667</v>
      </c>
      <c r="AC108" s="316">
        <f t="shared" si="4"/>
        <v>931832</v>
      </c>
      <c r="AD108" s="74">
        <v>4500000</v>
      </c>
      <c r="AE108" s="74">
        <v>6000000</v>
      </c>
      <c r="AF108" s="74">
        <f t="shared" si="5"/>
        <v>0</v>
      </c>
      <c r="AG108" s="74">
        <f t="shared" si="6"/>
        <v>4200000</v>
      </c>
      <c r="AH108" s="493">
        <f t="shared" si="7"/>
        <v>0</v>
      </c>
    </row>
    <row r="109" spans="1:35" s="50" customFormat="1" ht="24" hidden="1" customHeight="1" x14ac:dyDescent="0.2">
      <c r="A109" s="181"/>
      <c r="B109" s="296">
        <v>622</v>
      </c>
      <c r="C109" s="264">
        <v>419</v>
      </c>
      <c r="D109" s="297">
        <v>12904</v>
      </c>
      <c r="E109" s="241" t="s">
        <v>426</v>
      </c>
      <c r="F109" s="242" t="s">
        <v>427</v>
      </c>
      <c r="G109" s="285" t="s">
        <v>137</v>
      </c>
      <c r="H109" s="272" t="s">
        <v>421</v>
      </c>
      <c r="I109" s="292" t="s">
        <v>3018</v>
      </c>
      <c r="J109" s="480">
        <v>1271978903</v>
      </c>
      <c r="K109" s="480"/>
      <c r="L109" s="64" t="s">
        <v>421</v>
      </c>
      <c r="M109" s="290" t="s">
        <v>137</v>
      </c>
      <c r="N109" s="98"/>
      <c r="O109" s="245" t="s">
        <v>2410</v>
      </c>
      <c r="P109" s="89"/>
      <c r="Q109" s="243">
        <v>30</v>
      </c>
      <c r="R109" s="245">
        <v>90</v>
      </c>
      <c r="S109" s="245">
        <v>0</v>
      </c>
      <c r="T109" s="245">
        <v>0</v>
      </c>
      <c r="U109" s="89">
        <v>0</v>
      </c>
      <c r="V109" s="260">
        <v>19</v>
      </c>
      <c r="W109" s="98">
        <v>0</v>
      </c>
      <c r="X109" s="83">
        <v>0</v>
      </c>
      <c r="Y109" s="98">
        <v>0</v>
      </c>
      <c r="Z109" s="64">
        <v>0</v>
      </c>
      <c r="AA109" s="315">
        <v>885165</v>
      </c>
      <c r="AB109" s="315">
        <v>46667</v>
      </c>
      <c r="AC109" s="316">
        <f t="shared" si="4"/>
        <v>931832</v>
      </c>
      <c r="AD109" s="74">
        <v>4500000</v>
      </c>
      <c r="AE109" s="74">
        <v>6000000</v>
      </c>
      <c r="AF109" s="74">
        <f t="shared" si="5"/>
        <v>0</v>
      </c>
      <c r="AG109" s="74">
        <f t="shared" si="6"/>
        <v>3800000</v>
      </c>
      <c r="AH109" s="493">
        <f t="shared" si="7"/>
        <v>0</v>
      </c>
    </row>
    <row r="110" spans="1:35" s="50" customFormat="1" ht="24" hidden="1" customHeight="1" x14ac:dyDescent="0.2">
      <c r="A110" s="181"/>
      <c r="B110" s="296">
        <v>621</v>
      </c>
      <c r="C110" s="264">
        <v>418</v>
      </c>
      <c r="D110" s="297">
        <v>12905</v>
      </c>
      <c r="E110" s="241" t="s">
        <v>99</v>
      </c>
      <c r="F110" s="242" t="s">
        <v>428</v>
      </c>
      <c r="G110" s="285" t="s">
        <v>137</v>
      </c>
      <c r="H110" s="272" t="s">
        <v>421</v>
      </c>
      <c r="I110" s="292" t="s">
        <v>3017</v>
      </c>
      <c r="J110" s="480">
        <v>1091422184</v>
      </c>
      <c r="K110" s="480"/>
      <c r="L110" s="64" t="s">
        <v>421</v>
      </c>
      <c r="M110" s="290" t="s">
        <v>137</v>
      </c>
      <c r="N110" s="98"/>
      <c r="O110" s="245" t="s">
        <v>2410</v>
      </c>
      <c r="P110" s="89"/>
      <c r="Q110" s="243">
        <v>30</v>
      </c>
      <c r="R110" s="245">
        <v>90</v>
      </c>
      <c r="S110" s="245">
        <v>0</v>
      </c>
      <c r="T110" s="245">
        <v>0</v>
      </c>
      <c r="U110" s="89">
        <v>0</v>
      </c>
      <c r="V110" s="260">
        <v>15</v>
      </c>
      <c r="W110" s="98">
        <v>0</v>
      </c>
      <c r="X110" s="83">
        <v>0</v>
      </c>
      <c r="Y110" s="98">
        <v>2</v>
      </c>
      <c r="Z110" s="64">
        <v>2</v>
      </c>
      <c r="AA110" s="315">
        <v>885165</v>
      </c>
      <c r="AB110" s="315">
        <v>46667</v>
      </c>
      <c r="AC110" s="316">
        <f t="shared" si="4"/>
        <v>931832</v>
      </c>
      <c r="AD110" s="74">
        <v>4500000</v>
      </c>
      <c r="AE110" s="74">
        <v>6000000</v>
      </c>
      <c r="AF110" s="74">
        <f t="shared" si="5"/>
        <v>0</v>
      </c>
      <c r="AG110" s="74">
        <f t="shared" si="6"/>
        <v>3000000</v>
      </c>
      <c r="AH110" s="493">
        <f t="shared" si="7"/>
        <v>0</v>
      </c>
    </row>
    <row r="111" spans="1:35" s="50" customFormat="1" ht="24" hidden="1" customHeight="1" x14ac:dyDescent="0.2">
      <c r="A111" s="181"/>
      <c r="B111" s="296">
        <v>625</v>
      </c>
      <c r="C111" s="264">
        <v>422</v>
      </c>
      <c r="D111" s="297">
        <v>12906</v>
      </c>
      <c r="E111" s="241" t="s">
        <v>429</v>
      </c>
      <c r="F111" s="242" t="s">
        <v>430</v>
      </c>
      <c r="G111" s="285" t="s">
        <v>137</v>
      </c>
      <c r="H111" s="272" t="s">
        <v>421</v>
      </c>
      <c r="I111" s="292" t="s">
        <v>3021</v>
      </c>
      <c r="J111" s="480">
        <v>5759654586</v>
      </c>
      <c r="K111" s="480"/>
      <c r="L111" s="64" t="s">
        <v>421</v>
      </c>
      <c r="M111" s="290" t="s">
        <v>137</v>
      </c>
      <c r="N111" s="243" t="s">
        <v>2410</v>
      </c>
      <c r="O111" s="64"/>
      <c r="P111" s="89"/>
      <c r="Q111" s="243">
        <v>30</v>
      </c>
      <c r="R111" s="245">
        <v>120</v>
      </c>
      <c r="S111" s="245">
        <v>110</v>
      </c>
      <c r="T111" s="245">
        <v>29.33</v>
      </c>
      <c r="U111" s="89">
        <v>0</v>
      </c>
      <c r="V111" s="260">
        <v>15</v>
      </c>
      <c r="W111" s="98">
        <v>0</v>
      </c>
      <c r="X111" s="83">
        <v>0</v>
      </c>
      <c r="Y111" s="98">
        <v>3</v>
      </c>
      <c r="Z111" s="64">
        <v>3</v>
      </c>
      <c r="AA111" s="315">
        <v>885165</v>
      </c>
      <c r="AB111" s="315">
        <v>46667</v>
      </c>
      <c r="AC111" s="316">
        <f t="shared" si="4"/>
        <v>931832</v>
      </c>
      <c r="AD111" s="74">
        <v>4500000</v>
      </c>
      <c r="AE111" s="74">
        <v>6000000</v>
      </c>
      <c r="AF111" s="74">
        <f t="shared" si="5"/>
        <v>0</v>
      </c>
      <c r="AG111" s="74">
        <f t="shared" si="6"/>
        <v>3000000</v>
      </c>
      <c r="AH111" s="493">
        <f t="shared" si="7"/>
        <v>0</v>
      </c>
    </row>
    <row r="112" spans="1:35" s="50" customFormat="1" ht="24" hidden="1" customHeight="1" x14ac:dyDescent="0.4">
      <c r="A112" s="181"/>
      <c r="B112" s="296">
        <v>619</v>
      </c>
      <c r="C112" s="264">
        <v>416</v>
      </c>
      <c r="D112" s="297">
        <v>12907</v>
      </c>
      <c r="E112" s="241" t="s">
        <v>431</v>
      </c>
      <c r="F112" s="242" t="s">
        <v>432</v>
      </c>
      <c r="G112" s="285" t="s">
        <v>137</v>
      </c>
      <c r="H112" s="272" t="s">
        <v>421</v>
      </c>
      <c r="I112" s="292" t="s">
        <v>3015</v>
      </c>
      <c r="J112" s="482">
        <v>2372497790</v>
      </c>
      <c r="K112" s="480"/>
      <c r="L112" s="64" t="s">
        <v>421</v>
      </c>
      <c r="M112" s="290" t="s">
        <v>137</v>
      </c>
      <c r="N112" s="243" t="s">
        <v>2410</v>
      </c>
      <c r="O112" s="64"/>
      <c r="P112" s="89"/>
      <c r="Q112" s="243">
        <v>30</v>
      </c>
      <c r="R112" s="245">
        <v>120</v>
      </c>
      <c r="S112" s="245">
        <v>110</v>
      </c>
      <c r="T112" s="245">
        <v>29.33</v>
      </c>
      <c r="U112" s="89">
        <v>0</v>
      </c>
      <c r="V112" s="260">
        <v>12</v>
      </c>
      <c r="W112" s="98">
        <v>0</v>
      </c>
      <c r="X112" s="83">
        <v>0</v>
      </c>
      <c r="Y112" s="98">
        <v>1</v>
      </c>
      <c r="Z112" s="64">
        <v>1</v>
      </c>
      <c r="AA112" s="315">
        <v>885165</v>
      </c>
      <c r="AB112" s="315">
        <v>46667</v>
      </c>
      <c r="AC112" s="316">
        <f t="shared" si="4"/>
        <v>931832</v>
      </c>
      <c r="AD112" s="74">
        <v>4500000</v>
      </c>
      <c r="AE112" s="74">
        <v>6000000</v>
      </c>
      <c r="AF112" s="74">
        <f t="shared" si="5"/>
        <v>0</v>
      </c>
      <c r="AG112" s="74">
        <f t="shared" si="6"/>
        <v>2400000</v>
      </c>
      <c r="AH112" s="493">
        <f t="shared" si="7"/>
        <v>0</v>
      </c>
      <c r="AI112" s="117"/>
    </row>
    <row r="113" spans="1:35" s="50" customFormat="1" ht="24" hidden="1" customHeight="1" x14ac:dyDescent="0.2">
      <c r="A113" s="181"/>
      <c r="B113" s="296">
        <v>620</v>
      </c>
      <c r="C113" s="264">
        <v>417</v>
      </c>
      <c r="D113" s="297">
        <v>12908</v>
      </c>
      <c r="E113" s="241" t="s">
        <v>433</v>
      </c>
      <c r="F113" s="242" t="s">
        <v>434</v>
      </c>
      <c r="G113" s="285" t="s">
        <v>137</v>
      </c>
      <c r="H113" s="272" t="s">
        <v>421</v>
      </c>
      <c r="I113" s="292" t="s">
        <v>3016</v>
      </c>
      <c r="J113" s="480">
        <v>1971399353</v>
      </c>
      <c r="K113" s="480"/>
      <c r="L113" s="64" t="s">
        <v>421</v>
      </c>
      <c r="M113" s="290" t="s">
        <v>137</v>
      </c>
      <c r="N113" s="243" t="s">
        <v>2410</v>
      </c>
      <c r="O113" s="64"/>
      <c r="P113" s="89"/>
      <c r="Q113" s="243">
        <v>30</v>
      </c>
      <c r="R113" s="245">
        <v>120</v>
      </c>
      <c r="S113" s="245">
        <v>110</v>
      </c>
      <c r="T113" s="245">
        <v>29.33</v>
      </c>
      <c r="U113" s="89">
        <v>0</v>
      </c>
      <c r="V113" s="260">
        <v>13</v>
      </c>
      <c r="W113" s="98">
        <v>0</v>
      </c>
      <c r="X113" s="83">
        <v>0</v>
      </c>
      <c r="Y113" s="98">
        <v>1</v>
      </c>
      <c r="Z113" s="64">
        <v>1</v>
      </c>
      <c r="AA113" s="315">
        <v>885165</v>
      </c>
      <c r="AB113" s="315">
        <v>46667</v>
      </c>
      <c r="AC113" s="316">
        <f t="shared" si="4"/>
        <v>931832</v>
      </c>
      <c r="AD113" s="74">
        <v>4500000</v>
      </c>
      <c r="AE113" s="74">
        <v>6000000</v>
      </c>
      <c r="AF113" s="74">
        <f t="shared" si="5"/>
        <v>0</v>
      </c>
      <c r="AG113" s="74">
        <f t="shared" si="6"/>
        <v>2600000</v>
      </c>
      <c r="AH113" s="493">
        <f t="shared" si="7"/>
        <v>0</v>
      </c>
    </row>
    <row r="114" spans="1:35" s="50" customFormat="1" ht="24" customHeight="1" x14ac:dyDescent="0.2">
      <c r="A114" s="181"/>
      <c r="B114" s="296">
        <v>624</v>
      </c>
      <c r="C114" s="264">
        <v>421</v>
      </c>
      <c r="D114" s="297">
        <v>12909</v>
      </c>
      <c r="E114" s="241" t="s">
        <v>435</v>
      </c>
      <c r="F114" s="242" t="s">
        <v>436</v>
      </c>
      <c r="G114" s="285" t="s">
        <v>137</v>
      </c>
      <c r="H114" s="272" t="s">
        <v>421</v>
      </c>
      <c r="I114" s="292" t="s">
        <v>3020</v>
      </c>
      <c r="J114" s="480">
        <v>1286937280</v>
      </c>
      <c r="K114" s="480"/>
      <c r="L114" s="64" t="s">
        <v>421</v>
      </c>
      <c r="M114" s="290" t="s">
        <v>137</v>
      </c>
      <c r="N114" s="243" t="s">
        <v>2410</v>
      </c>
      <c r="O114" s="64"/>
      <c r="P114" s="89"/>
      <c r="Q114" s="243">
        <v>30</v>
      </c>
      <c r="R114" s="245">
        <v>120</v>
      </c>
      <c r="S114" s="245">
        <v>110</v>
      </c>
      <c r="T114" s="245">
        <v>29.33</v>
      </c>
      <c r="U114" s="89">
        <v>0</v>
      </c>
      <c r="V114" s="260">
        <v>15</v>
      </c>
      <c r="W114" s="98">
        <v>0</v>
      </c>
      <c r="X114" s="83">
        <v>0</v>
      </c>
      <c r="Y114" s="98">
        <v>1</v>
      </c>
      <c r="Z114" s="64">
        <v>0</v>
      </c>
      <c r="AA114" s="315">
        <v>885165</v>
      </c>
      <c r="AB114" s="315">
        <v>46667</v>
      </c>
      <c r="AC114" s="316">
        <f t="shared" si="4"/>
        <v>931832</v>
      </c>
      <c r="AD114" s="74">
        <v>4500000</v>
      </c>
      <c r="AE114" s="74">
        <v>6000000</v>
      </c>
      <c r="AF114" s="74">
        <f t="shared" si="5"/>
        <v>0</v>
      </c>
      <c r="AG114" s="74">
        <f t="shared" si="6"/>
        <v>3000000</v>
      </c>
      <c r="AH114" s="493">
        <f t="shared" si="7"/>
        <v>-1</v>
      </c>
    </row>
    <row r="115" spans="1:35" s="50" customFormat="1" ht="24" hidden="1" customHeight="1" x14ac:dyDescent="0.2">
      <c r="A115" s="181"/>
      <c r="B115" s="296">
        <v>623</v>
      </c>
      <c r="C115" s="264">
        <v>420</v>
      </c>
      <c r="D115" s="297">
        <v>12910</v>
      </c>
      <c r="E115" s="241" t="s">
        <v>135</v>
      </c>
      <c r="F115" s="242" t="s">
        <v>437</v>
      </c>
      <c r="G115" s="285" t="s">
        <v>137</v>
      </c>
      <c r="H115" s="272" t="s">
        <v>421</v>
      </c>
      <c r="I115" s="292" t="s">
        <v>3019</v>
      </c>
      <c r="J115" s="480">
        <v>1293085685</v>
      </c>
      <c r="K115" s="480"/>
      <c r="L115" s="64" t="s">
        <v>421</v>
      </c>
      <c r="M115" s="290" t="s">
        <v>137</v>
      </c>
      <c r="N115" s="243" t="s">
        <v>2410</v>
      </c>
      <c r="O115" s="64"/>
      <c r="P115" s="89"/>
      <c r="Q115" s="243">
        <v>30</v>
      </c>
      <c r="R115" s="245">
        <v>120</v>
      </c>
      <c r="S115" s="245">
        <v>110</v>
      </c>
      <c r="T115" s="245">
        <v>29.33</v>
      </c>
      <c r="U115" s="89">
        <v>0</v>
      </c>
      <c r="V115" s="260">
        <v>15</v>
      </c>
      <c r="W115" s="98">
        <v>0</v>
      </c>
      <c r="X115" s="83">
        <v>0</v>
      </c>
      <c r="Y115" s="98">
        <v>1</v>
      </c>
      <c r="Z115" s="64">
        <v>1</v>
      </c>
      <c r="AA115" s="315">
        <v>885165</v>
      </c>
      <c r="AB115" s="315">
        <v>46667</v>
      </c>
      <c r="AC115" s="316">
        <f t="shared" si="4"/>
        <v>931832</v>
      </c>
      <c r="AD115" s="74">
        <v>4500000</v>
      </c>
      <c r="AE115" s="74">
        <v>6000000</v>
      </c>
      <c r="AF115" s="74">
        <f t="shared" si="5"/>
        <v>0</v>
      </c>
      <c r="AG115" s="74">
        <f t="shared" si="6"/>
        <v>3000000</v>
      </c>
      <c r="AH115" s="493">
        <f t="shared" si="7"/>
        <v>0</v>
      </c>
    </row>
    <row r="116" spans="1:35" s="50" customFormat="1" ht="24" hidden="1" customHeight="1" x14ac:dyDescent="0.2">
      <c r="A116" s="181"/>
      <c r="B116" s="296">
        <v>632</v>
      </c>
      <c r="C116" s="264">
        <v>429</v>
      </c>
      <c r="D116" s="297">
        <v>12911</v>
      </c>
      <c r="E116" s="241" t="s">
        <v>282</v>
      </c>
      <c r="F116" s="242" t="s">
        <v>438</v>
      </c>
      <c r="G116" s="285" t="s">
        <v>137</v>
      </c>
      <c r="H116" s="272" t="s">
        <v>421</v>
      </c>
      <c r="I116" s="349" t="s">
        <v>3028</v>
      </c>
      <c r="J116" s="479">
        <v>600492079</v>
      </c>
      <c r="K116" s="479"/>
      <c r="L116" s="67" t="s">
        <v>421</v>
      </c>
      <c r="M116" s="290" t="s">
        <v>137</v>
      </c>
      <c r="N116" s="243" t="s">
        <v>2410</v>
      </c>
      <c r="O116" s="67"/>
      <c r="P116" s="90"/>
      <c r="Q116" s="243">
        <v>30</v>
      </c>
      <c r="R116" s="245">
        <v>120</v>
      </c>
      <c r="S116" s="245">
        <v>110</v>
      </c>
      <c r="T116" s="245">
        <v>29.33</v>
      </c>
      <c r="U116" s="89">
        <v>0</v>
      </c>
      <c r="V116" s="260">
        <v>13</v>
      </c>
      <c r="W116" s="98">
        <v>0</v>
      </c>
      <c r="X116" s="83">
        <v>0</v>
      </c>
      <c r="Y116" s="98">
        <v>2</v>
      </c>
      <c r="Z116" s="64">
        <v>2</v>
      </c>
      <c r="AA116" s="315">
        <v>885165</v>
      </c>
      <c r="AB116" s="315">
        <v>46667</v>
      </c>
      <c r="AC116" s="316">
        <f t="shared" si="4"/>
        <v>931832</v>
      </c>
      <c r="AD116" s="74">
        <v>4500000</v>
      </c>
      <c r="AE116" s="74">
        <v>6000000</v>
      </c>
      <c r="AF116" s="74">
        <f t="shared" si="5"/>
        <v>0</v>
      </c>
      <c r="AG116" s="74">
        <f t="shared" si="6"/>
        <v>2600000</v>
      </c>
      <c r="AH116" s="493">
        <f t="shared" si="7"/>
        <v>0</v>
      </c>
    </row>
    <row r="117" spans="1:35" s="50" customFormat="1" ht="24" hidden="1" customHeight="1" x14ac:dyDescent="0.2">
      <c r="A117" s="181"/>
      <c r="B117" s="296">
        <v>630</v>
      </c>
      <c r="C117" s="264">
        <v>427</v>
      </c>
      <c r="D117" s="297">
        <v>12912</v>
      </c>
      <c r="E117" s="241" t="s">
        <v>439</v>
      </c>
      <c r="F117" s="242" t="s">
        <v>440</v>
      </c>
      <c r="G117" s="285" t="s">
        <v>137</v>
      </c>
      <c r="H117" s="272" t="s">
        <v>421</v>
      </c>
      <c r="I117" s="292" t="s">
        <v>3026</v>
      </c>
      <c r="J117" s="480">
        <v>1290449481</v>
      </c>
      <c r="K117" s="480"/>
      <c r="L117" s="64" t="s">
        <v>421</v>
      </c>
      <c r="M117" s="290" t="s">
        <v>137</v>
      </c>
      <c r="N117" s="243" t="s">
        <v>2410</v>
      </c>
      <c r="O117" s="64"/>
      <c r="P117" s="89"/>
      <c r="Q117" s="243">
        <v>30</v>
      </c>
      <c r="R117" s="245">
        <v>120</v>
      </c>
      <c r="S117" s="245">
        <v>110</v>
      </c>
      <c r="T117" s="245">
        <v>29.33</v>
      </c>
      <c r="U117" s="89">
        <v>0</v>
      </c>
      <c r="V117" s="260">
        <v>30</v>
      </c>
      <c r="W117" s="98">
        <v>0</v>
      </c>
      <c r="X117" s="83">
        <v>0</v>
      </c>
      <c r="Y117" s="98">
        <v>2</v>
      </c>
      <c r="Z117" s="64">
        <v>2</v>
      </c>
      <c r="AA117" s="315">
        <v>885165</v>
      </c>
      <c r="AB117" s="315">
        <v>46667</v>
      </c>
      <c r="AC117" s="316">
        <f t="shared" si="4"/>
        <v>931832</v>
      </c>
      <c r="AD117" s="74">
        <v>4500000</v>
      </c>
      <c r="AE117" s="74">
        <v>6000000</v>
      </c>
      <c r="AF117" s="74">
        <f t="shared" si="5"/>
        <v>0</v>
      </c>
      <c r="AG117" s="74">
        <f t="shared" si="6"/>
        <v>6000000</v>
      </c>
      <c r="AH117" s="493">
        <f t="shared" si="7"/>
        <v>0</v>
      </c>
      <c r="AI117" s="117"/>
    </row>
    <row r="118" spans="1:35" s="50" customFormat="1" ht="24" hidden="1" customHeight="1" x14ac:dyDescent="0.2">
      <c r="A118" s="181"/>
      <c r="B118" s="296">
        <v>82</v>
      </c>
      <c r="C118" s="264">
        <v>87</v>
      </c>
      <c r="D118" s="297">
        <v>12913</v>
      </c>
      <c r="E118" s="251" t="s">
        <v>441</v>
      </c>
      <c r="F118" s="252" t="s">
        <v>442</v>
      </c>
      <c r="G118" s="251" t="s">
        <v>87</v>
      </c>
      <c r="H118" s="272" t="s">
        <v>443</v>
      </c>
      <c r="I118" s="292" t="s">
        <v>2534</v>
      </c>
      <c r="J118" s="480">
        <v>1271523361</v>
      </c>
      <c r="K118" s="480"/>
      <c r="L118" s="64" t="s">
        <v>421</v>
      </c>
      <c r="M118" s="290" t="s">
        <v>2380</v>
      </c>
      <c r="N118" s="98"/>
      <c r="O118" s="64"/>
      <c r="P118" s="89"/>
      <c r="Q118" s="253">
        <v>30</v>
      </c>
      <c r="R118" s="254">
        <v>50</v>
      </c>
      <c r="S118" s="64">
        <v>0</v>
      </c>
      <c r="T118" s="64">
        <v>0</v>
      </c>
      <c r="U118" s="89">
        <v>0</v>
      </c>
      <c r="V118" s="258">
        <v>20</v>
      </c>
      <c r="W118" s="98">
        <v>0</v>
      </c>
      <c r="X118" s="83">
        <v>0</v>
      </c>
      <c r="Y118" s="98">
        <v>0</v>
      </c>
      <c r="Z118" s="64">
        <v>0</v>
      </c>
      <c r="AA118" s="323">
        <v>1477052</v>
      </c>
      <c r="AB118" s="323">
        <v>0</v>
      </c>
      <c r="AC118" s="324">
        <f t="shared" si="4"/>
        <v>1477052</v>
      </c>
      <c r="AD118" s="74">
        <v>4500000</v>
      </c>
      <c r="AE118" s="74">
        <v>6000000</v>
      </c>
      <c r="AF118" s="74">
        <f t="shared" si="5"/>
        <v>0</v>
      </c>
      <c r="AG118" s="74">
        <f t="shared" si="6"/>
        <v>4000000</v>
      </c>
      <c r="AH118" s="493">
        <f t="shared" si="7"/>
        <v>0</v>
      </c>
    </row>
    <row r="119" spans="1:35" s="50" customFormat="1" ht="24" hidden="1" customHeight="1" x14ac:dyDescent="0.2">
      <c r="A119" s="181"/>
      <c r="B119" s="296">
        <v>79</v>
      </c>
      <c r="C119" s="264">
        <v>84</v>
      </c>
      <c r="D119" s="297">
        <v>12914</v>
      </c>
      <c r="E119" s="251" t="s">
        <v>444</v>
      </c>
      <c r="F119" s="252" t="s">
        <v>445</v>
      </c>
      <c r="G119" s="251" t="s">
        <v>87</v>
      </c>
      <c r="H119" s="272" t="s">
        <v>421</v>
      </c>
      <c r="I119" s="292" t="s">
        <v>2532</v>
      </c>
      <c r="J119" s="480">
        <v>1289218617</v>
      </c>
      <c r="K119" s="480"/>
      <c r="L119" s="64" t="s">
        <v>421</v>
      </c>
      <c r="M119" s="290" t="s">
        <v>2383</v>
      </c>
      <c r="N119" s="98"/>
      <c r="O119" s="64"/>
      <c r="P119" s="89"/>
      <c r="Q119" s="253">
        <v>30</v>
      </c>
      <c r="R119" s="254">
        <v>69</v>
      </c>
      <c r="S119" s="64">
        <v>0</v>
      </c>
      <c r="T119" s="64">
        <v>0</v>
      </c>
      <c r="U119" s="298">
        <f>1</f>
        <v>1</v>
      </c>
      <c r="V119" s="258">
        <v>21</v>
      </c>
      <c r="W119" s="98">
        <v>0</v>
      </c>
      <c r="X119" s="83">
        <v>0</v>
      </c>
      <c r="Y119" s="98">
        <v>0</v>
      </c>
      <c r="Z119" s="64">
        <v>0</v>
      </c>
      <c r="AA119" s="323">
        <v>1642901</v>
      </c>
      <c r="AB119" s="323">
        <v>46667</v>
      </c>
      <c r="AC119" s="324">
        <f t="shared" si="4"/>
        <v>1689568</v>
      </c>
      <c r="AD119" s="74">
        <v>4500000</v>
      </c>
      <c r="AE119" s="74">
        <v>6000000</v>
      </c>
      <c r="AF119" s="74">
        <f t="shared" si="5"/>
        <v>1689568</v>
      </c>
      <c r="AG119" s="74">
        <f t="shared" si="6"/>
        <v>4200000</v>
      </c>
      <c r="AH119" s="493">
        <f t="shared" si="7"/>
        <v>0</v>
      </c>
    </row>
    <row r="120" spans="1:35" s="50" customFormat="1" ht="24" hidden="1" customHeight="1" x14ac:dyDescent="0.2">
      <c r="A120" s="181"/>
      <c r="B120" s="296">
        <v>616</v>
      </c>
      <c r="C120" s="264">
        <v>413</v>
      </c>
      <c r="D120" s="297">
        <v>12915</v>
      </c>
      <c r="E120" s="241" t="s">
        <v>294</v>
      </c>
      <c r="F120" s="242" t="s">
        <v>446</v>
      </c>
      <c r="G120" s="285" t="s">
        <v>137</v>
      </c>
      <c r="H120" s="272" t="s">
        <v>421</v>
      </c>
      <c r="I120" s="292" t="s">
        <v>3012</v>
      </c>
      <c r="J120" s="480">
        <v>1281781339</v>
      </c>
      <c r="K120" s="480"/>
      <c r="L120" s="64" t="s">
        <v>421</v>
      </c>
      <c r="M120" s="290" t="s">
        <v>137</v>
      </c>
      <c r="N120" s="243" t="s">
        <v>2410</v>
      </c>
      <c r="O120" s="64"/>
      <c r="P120" s="89"/>
      <c r="Q120" s="243">
        <v>30</v>
      </c>
      <c r="R120" s="245">
        <v>120</v>
      </c>
      <c r="S120" s="245">
        <v>110</v>
      </c>
      <c r="T120" s="245">
        <v>29.33</v>
      </c>
      <c r="U120" s="89">
        <v>0</v>
      </c>
      <c r="V120" s="260">
        <v>15</v>
      </c>
      <c r="W120" s="98">
        <v>0</v>
      </c>
      <c r="X120" s="83">
        <v>0</v>
      </c>
      <c r="Y120" s="98">
        <v>1</v>
      </c>
      <c r="Z120" s="64">
        <v>1</v>
      </c>
      <c r="AA120" s="315">
        <v>885165</v>
      </c>
      <c r="AB120" s="315">
        <v>46667</v>
      </c>
      <c r="AC120" s="316">
        <f t="shared" si="4"/>
        <v>931832</v>
      </c>
      <c r="AD120" s="74">
        <v>4500000</v>
      </c>
      <c r="AE120" s="74">
        <v>6000000</v>
      </c>
      <c r="AF120" s="74">
        <f t="shared" si="5"/>
        <v>0</v>
      </c>
      <c r="AG120" s="74">
        <f t="shared" si="6"/>
        <v>3000000</v>
      </c>
      <c r="AH120" s="493">
        <f t="shared" si="7"/>
        <v>0</v>
      </c>
    </row>
    <row r="121" spans="1:35" s="50" customFormat="1" ht="24" hidden="1" customHeight="1" x14ac:dyDescent="0.2">
      <c r="A121" s="181"/>
      <c r="B121" s="296">
        <v>80</v>
      </c>
      <c r="C121" s="264">
        <v>85</v>
      </c>
      <c r="D121" s="297">
        <v>12916</v>
      </c>
      <c r="E121" s="251" t="s">
        <v>410</v>
      </c>
      <c r="F121" s="252" t="s">
        <v>447</v>
      </c>
      <c r="G121" s="251" t="s">
        <v>87</v>
      </c>
      <c r="H121" s="272" t="s">
        <v>421</v>
      </c>
      <c r="I121" s="292" t="s">
        <v>2533</v>
      </c>
      <c r="J121" s="480">
        <v>4232110127</v>
      </c>
      <c r="K121" s="480"/>
      <c r="L121" s="64" t="s">
        <v>421</v>
      </c>
      <c r="M121" s="290" t="s">
        <v>2380</v>
      </c>
      <c r="N121" s="98"/>
      <c r="O121" s="64"/>
      <c r="P121" s="89"/>
      <c r="Q121" s="253">
        <v>30</v>
      </c>
      <c r="R121" s="254">
        <v>29</v>
      </c>
      <c r="S121" s="64">
        <v>0</v>
      </c>
      <c r="T121" s="64">
        <v>0</v>
      </c>
      <c r="U121" s="89">
        <v>0</v>
      </c>
      <c r="V121" s="258">
        <v>18</v>
      </c>
      <c r="W121" s="98">
        <v>0</v>
      </c>
      <c r="X121" s="83">
        <v>0</v>
      </c>
      <c r="Y121" s="98">
        <v>2</v>
      </c>
      <c r="Z121" s="64">
        <v>2</v>
      </c>
      <c r="AA121" s="323">
        <v>1477052</v>
      </c>
      <c r="AB121" s="323">
        <v>46667</v>
      </c>
      <c r="AC121" s="324">
        <f t="shared" si="4"/>
        <v>1523719</v>
      </c>
      <c r="AD121" s="74">
        <v>4500000</v>
      </c>
      <c r="AE121" s="74">
        <v>6000000</v>
      </c>
      <c r="AF121" s="74">
        <f t="shared" si="5"/>
        <v>0</v>
      </c>
      <c r="AG121" s="74">
        <f t="shared" si="6"/>
        <v>3600000</v>
      </c>
      <c r="AH121" s="493">
        <f t="shared" si="7"/>
        <v>0</v>
      </c>
    </row>
    <row r="122" spans="1:35" s="50" customFormat="1" ht="24" hidden="1" customHeight="1" x14ac:dyDescent="0.2">
      <c r="A122" s="181"/>
      <c r="B122" s="296">
        <v>617</v>
      </c>
      <c r="C122" s="264">
        <v>414</v>
      </c>
      <c r="D122" s="297">
        <v>12917</v>
      </c>
      <c r="E122" s="241" t="s">
        <v>135</v>
      </c>
      <c r="F122" s="242" t="s">
        <v>448</v>
      </c>
      <c r="G122" s="285" t="s">
        <v>137</v>
      </c>
      <c r="H122" s="272" t="s">
        <v>421</v>
      </c>
      <c r="I122" s="292" t="s">
        <v>3013</v>
      </c>
      <c r="J122" s="480">
        <v>1292292180</v>
      </c>
      <c r="K122" s="480"/>
      <c r="L122" s="64" t="s">
        <v>421</v>
      </c>
      <c r="M122" s="290" t="s">
        <v>137</v>
      </c>
      <c r="N122" s="98"/>
      <c r="O122" s="245" t="s">
        <v>2410</v>
      </c>
      <c r="P122" s="89"/>
      <c r="Q122" s="243">
        <v>30</v>
      </c>
      <c r="R122" s="245">
        <v>90</v>
      </c>
      <c r="S122" s="245">
        <v>0</v>
      </c>
      <c r="T122" s="245">
        <v>0</v>
      </c>
      <c r="U122" s="89">
        <v>0</v>
      </c>
      <c r="V122" s="260">
        <v>20</v>
      </c>
      <c r="W122" s="98">
        <v>0</v>
      </c>
      <c r="X122" s="83">
        <v>0</v>
      </c>
      <c r="Y122" s="98">
        <v>1</v>
      </c>
      <c r="Z122" s="64">
        <v>1</v>
      </c>
      <c r="AA122" s="315">
        <v>885165</v>
      </c>
      <c r="AB122" s="315">
        <v>46667</v>
      </c>
      <c r="AC122" s="316">
        <f t="shared" si="4"/>
        <v>931832</v>
      </c>
      <c r="AD122" s="74">
        <v>4500000</v>
      </c>
      <c r="AE122" s="74">
        <v>6000000</v>
      </c>
      <c r="AF122" s="74">
        <f t="shared" si="5"/>
        <v>0</v>
      </c>
      <c r="AG122" s="74">
        <f t="shared" si="6"/>
        <v>4000000</v>
      </c>
      <c r="AH122" s="493">
        <f t="shared" si="7"/>
        <v>0</v>
      </c>
    </row>
    <row r="123" spans="1:35" s="50" customFormat="1" ht="24" hidden="1" customHeight="1" x14ac:dyDescent="0.2">
      <c r="A123" s="181"/>
      <c r="B123" s="296">
        <v>81</v>
      </c>
      <c r="C123" s="264">
        <v>86</v>
      </c>
      <c r="D123" s="297">
        <v>12918</v>
      </c>
      <c r="E123" s="251" t="s">
        <v>449</v>
      </c>
      <c r="F123" s="252" t="s">
        <v>450</v>
      </c>
      <c r="G123" s="251" t="s">
        <v>87</v>
      </c>
      <c r="H123" s="272" t="s">
        <v>421</v>
      </c>
      <c r="I123" s="292" t="s">
        <v>3274</v>
      </c>
      <c r="J123" s="480">
        <v>4670152661</v>
      </c>
      <c r="K123" s="480"/>
      <c r="L123" s="64" t="s">
        <v>421</v>
      </c>
      <c r="M123" s="290" t="s">
        <v>2380</v>
      </c>
      <c r="N123" s="98"/>
      <c r="O123" s="64"/>
      <c r="P123" s="89"/>
      <c r="Q123" s="253">
        <v>30</v>
      </c>
      <c r="R123" s="254">
        <v>48</v>
      </c>
      <c r="S123" s="64">
        <v>0</v>
      </c>
      <c r="T123" s="64">
        <v>0</v>
      </c>
      <c r="U123" s="298">
        <f>1+1+1+1+1</f>
        <v>5</v>
      </c>
      <c r="V123" s="258">
        <v>21</v>
      </c>
      <c r="W123" s="98">
        <v>0</v>
      </c>
      <c r="X123" s="83">
        <v>0</v>
      </c>
      <c r="Y123" s="98">
        <v>1</v>
      </c>
      <c r="Z123" s="64">
        <v>1</v>
      </c>
      <c r="AA123" s="323">
        <v>1477052</v>
      </c>
      <c r="AB123" s="323">
        <v>0</v>
      </c>
      <c r="AC123" s="324">
        <f t="shared" si="4"/>
        <v>1477052</v>
      </c>
      <c r="AD123" s="74">
        <v>4500000</v>
      </c>
      <c r="AE123" s="74">
        <v>6000000</v>
      </c>
      <c r="AF123" s="74">
        <f t="shared" si="5"/>
        <v>7385260</v>
      </c>
      <c r="AG123" s="74">
        <f t="shared" si="6"/>
        <v>4200000</v>
      </c>
      <c r="AH123" s="493">
        <f t="shared" si="7"/>
        <v>0</v>
      </c>
    </row>
    <row r="124" spans="1:35" s="50" customFormat="1" ht="24" customHeight="1" x14ac:dyDescent="0.2">
      <c r="A124" s="181"/>
      <c r="B124" s="296">
        <v>628</v>
      </c>
      <c r="C124" s="264">
        <v>425</v>
      </c>
      <c r="D124" s="297">
        <v>12919</v>
      </c>
      <c r="E124" s="241" t="s">
        <v>451</v>
      </c>
      <c r="F124" s="242" t="s">
        <v>452</v>
      </c>
      <c r="G124" s="285" t="s">
        <v>137</v>
      </c>
      <c r="H124" s="272" t="s">
        <v>421</v>
      </c>
      <c r="I124" s="292" t="s">
        <v>3024</v>
      </c>
      <c r="J124" s="480">
        <v>5100014131</v>
      </c>
      <c r="K124" s="480"/>
      <c r="L124" s="64" t="s">
        <v>421</v>
      </c>
      <c r="M124" s="290" t="s">
        <v>137</v>
      </c>
      <c r="N124" s="243" t="s">
        <v>2410</v>
      </c>
      <c r="O124" s="64"/>
      <c r="P124" s="89"/>
      <c r="Q124" s="243">
        <v>30</v>
      </c>
      <c r="R124" s="245">
        <v>120</v>
      </c>
      <c r="S124" s="245">
        <v>110</v>
      </c>
      <c r="T124" s="245">
        <v>29.33</v>
      </c>
      <c r="U124" s="89">
        <v>0</v>
      </c>
      <c r="V124" s="260">
        <v>15</v>
      </c>
      <c r="W124" s="98">
        <v>0</v>
      </c>
      <c r="X124" s="83">
        <v>0</v>
      </c>
      <c r="Y124" s="98">
        <v>0</v>
      </c>
      <c r="Z124" s="64">
        <v>1</v>
      </c>
      <c r="AA124" s="315">
        <v>885165</v>
      </c>
      <c r="AB124" s="315">
        <v>46667</v>
      </c>
      <c r="AC124" s="316">
        <f t="shared" si="4"/>
        <v>931832</v>
      </c>
      <c r="AD124" s="74">
        <v>4500000</v>
      </c>
      <c r="AE124" s="74">
        <v>6000000</v>
      </c>
      <c r="AF124" s="74">
        <f t="shared" si="5"/>
        <v>0</v>
      </c>
      <c r="AG124" s="74">
        <f t="shared" si="6"/>
        <v>3000000</v>
      </c>
      <c r="AH124" s="493">
        <f t="shared" si="7"/>
        <v>1</v>
      </c>
    </row>
    <row r="125" spans="1:35" s="50" customFormat="1" ht="24" customHeight="1" x14ac:dyDescent="0.2">
      <c r="A125" s="181"/>
      <c r="B125" s="296">
        <v>626</v>
      </c>
      <c r="C125" s="264">
        <v>423</v>
      </c>
      <c r="D125" s="297">
        <v>12920</v>
      </c>
      <c r="E125" s="241" t="s">
        <v>453</v>
      </c>
      <c r="F125" s="242" t="s">
        <v>454</v>
      </c>
      <c r="G125" s="285" t="s">
        <v>137</v>
      </c>
      <c r="H125" s="272" t="s">
        <v>421</v>
      </c>
      <c r="I125" s="292" t="s">
        <v>3022</v>
      </c>
      <c r="J125" s="480">
        <v>5499393125</v>
      </c>
      <c r="K125" s="480"/>
      <c r="L125" s="64" t="s">
        <v>421</v>
      </c>
      <c r="M125" s="290" t="s">
        <v>137</v>
      </c>
      <c r="N125" s="98"/>
      <c r="O125" s="245" t="s">
        <v>2410</v>
      </c>
      <c r="P125" s="89"/>
      <c r="Q125" s="243">
        <v>30</v>
      </c>
      <c r="R125" s="245">
        <v>90</v>
      </c>
      <c r="S125" s="245">
        <v>0</v>
      </c>
      <c r="T125" s="245">
        <v>0</v>
      </c>
      <c r="U125" s="89">
        <v>0</v>
      </c>
      <c r="V125" s="260">
        <v>17</v>
      </c>
      <c r="W125" s="98">
        <v>0</v>
      </c>
      <c r="X125" s="83">
        <v>0</v>
      </c>
      <c r="Y125" s="98">
        <v>2</v>
      </c>
      <c r="Z125" s="64">
        <v>1</v>
      </c>
      <c r="AA125" s="315">
        <v>885165</v>
      </c>
      <c r="AB125" s="315">
        <v>46667</v>
      </c>
      <c r="AC125" s="316">
        <f t="shared" si="4"/>
        <v>931832</v>
      </c>
      <c r="AD125" s="74">
        <v>4500000</v>
      </c>
      <c r="AE125" s="74">
        <v>6000000</v>
      </c>
      <c r="AF125" s="74">
        <f t="shared" si="5"/>
        <v>0</v>
      </c>
      <c r="AG125" s="74">
        <f t="shared" si="6"/>
        <v>3400000</v>
      </c>
      <c r="AH125" s="493">
        <f t="shared" si="7"/>
        <v>-1</v>
      </c>
    </row>
    <row r="126" spans="1:35" s="50" customFormat="1" ht="24" hidden="1" customHeight="1" x14ac:dyDescent="0.2">
      <c r="A126" s="181"/>
      <c r="B126" s="296">
        <v>618</v>
      </c>
      <c r="C126" s="264">
        <v>415</v>
      </c>
      <c r="D126" s="297">
        <v>12921</v>
      </c>
      <c r="E126" s="241" t="s">
        <v>148</v>
      </c>
      <c r="F126" s="242" t="s">
        <v>455</v>
      </c>
      <c r="G126" s="285" t="s">
        <v>137</v>
      </c>
      <c r="H126" s="272" t="s">
        <v>421</v>
      </c>
      <c r="I126" s="349" t="s">
        <v>3014</v>
      </c>
      <c r="J126" s="479">
        <v>1281892580</v>
      </c>
      <c r="K126" s="479"/>
      <c r="L126" s="67" t="s">
        <v>421</v>
      </c>
      <c r="M126" s="290" t="s">
        <v>137</v>
      </c>
      <c r="N126" s="243" t="s">
        <v>2410</v>
      </c>
      <c r="O126" s="67"/>
      <c r="P126" s="90"/>
      <c r="Q126" s="243">
        <v>30</v>
      </c>
      <c r="R126" s="245">
        <v>120</v>
      </c>
      <c r="S126" s="245">
        <v>110</v>
      </c>
      <c r="T126" s="245">
        <v>29.33</v>
      </c>
      <c r="U126" s="89">
        <v>0</v>
      </c>
      <c r="V126" s="260">
        <v>14</v>
      </c>
      <c r="W126" s="98">
        <v>0</v>
      </c>
      <c r="X126" s="83">
        <v>0</v>
      </c>
      <c r="Y126" s="98">
        <v>3</v>
      </c>
      <c r="Z126" s="64">
        <v>3</v>
      </c>
      <c r="AA126" s="315">
        <v>885165</v>
      </c>
      <c r="AB126" s="315">
        <v>46667</v>
      </c>
      <c r="AC126" s="316">
        <f t="shared" si="4"/>
        <v>931832</v>
      </c>
      <c r="AD126" s="74">
        <v>4500000</v>
      </c>
      <c r="AE126" s="74">
        <v>6000000</v>
      </c>
      <c r="AF126" s="74">
        <f t="shared" si="5"/>
        <v>0</v>
      </c>
      <c r="AG126" s="74">
        <f t="shared" si="6"/>
        <v>2800000</v>
      </c>
      <c r="AH126" s="493">
        <f t="shared" si="7"/>
        <v>0</v>
      </c>
    </row>
    <row r="127" spans="1:35" s="50" customFormat="1" ht="24" hidden="1" customHeight="1" x14ac:dyDescent="0.2">
      <c r="A127" s="181"/>
      <c r="B127" s="296">
        <v>121</v>
      </c>
      <c r="C127" s="264">
        <v>127</v>
      </c>
      <c r="D127" s="297">
        <v>12922</v>
      </c>
      <c r="E127" s="251" t="s">
        <v>456</v>
      </c>
      <c r="F127" s="252" t="s">
        <v>457</v>
      </c>
      <c r="G127" s="251" t="s">
        <v>87</v>
      </c>
      <c r="H127" s="272" t="s">
        <v>458</v>
      </c>
      <c r="I127" s="349" t="s">
        <v>2570</v>
      </c>
      <c r="J127" s="479">
        <v>840128207</v>
      </c>
      <c r="K127" s="479">
        <v>68429750</v>
      </c>
      <c r="L127" s="67" t="s">
        <v>458</v>
      </c>
      <c r="M127" s="303" t="s">
        <v>2381</v>
      </c>
      <c r="N127" s="99"/>
      <c r="O127" s="67"/>
      <c r="P127" s="90"/>
      <c r="Q127" s="253">
        <v>30</v>
      </c>
      <c r="R127" s="254">
        <v>35</v>
      </c>
      <c r="S127" s="64">
        <v>0</v>
      </c>
      <c r="T127" s="64">
        <v>0</v>
      </c>
      <c r="U127" s="89">
        <v>0</v>
      </c>
      <c r="V127" s="258">
        <v>19</v>
      </c>
      <c r="W127" s="98">
        <v>0</v>
      </c>
      <c r="X127" s="83">
        <v>0</v>
      </c>
      <c r="Y127" s="98">
        <v>0</v>
      </c>
      <c r="Z127" s="64">
        <v>0</v>
      </c>
      <c r="AA127" s="323">
        <v>1311206</v>
      </c>
      <c r="AB127" s="323">
        <v>0</v>
      </c>
      <c r="AC127" s="324">
        <f t="shared" si="4"/>
        <v>1311206</v>
      </c>
      <c r="AD127" s="74">
        <v>4500000</v>
      </c>
      <c r="AE127" s="74">
        <v>6000000</v>
      </c>
      <c r="AF127" s="74">
        <f t="shared" si="5"/>
        <v>0</v>
      </c>
      <c r="AG127" s="74">
        <f t="shared" si="6"/>
        <v>3800000</v>
      </c>
      <c r="AH127" s="493">
        <f t="shared" si="7"/>
        <v>0</v>
      </c>
    </row>
    <row r="128" spans="1:35" s="50" customFormat="1" ht="24" hidden="1" customHeight="1" x14ac:dyDescent="0.2">
      <c r="A128" s="181"/>
      <c r="B128" s="296">
        <v>648</v>
      </c>
      <c r="C128" s="264">
        <v>445</v>
      </c>
      <c r="D128" s="297">
        <v>12923</v>
      </c>
      <c r="E128" s="241" t="s">
        <v>244</v>
      </c>
      <c r="F128" s="242" t="s">
        <v>461</v>
      </c>
      <c r="G128" s="285" t="s">
        <v>137</v>
      </c>
      <c r="H128" s="272" t="s">
        <v>458</v>
      </c>
      <c r="I128" s="292" t="s">
        <v>3043</v>
      </c>
      <c r="J128" s="480">
        <v>923363548</v>
      </c>
      <c r="K128" s="480">
        <v>19185977</v>
      </c>
      <c r="L128" s="64" t="s">
        <v>458</v>
      </c>
      <c r="M128" s="290" t="s">
        <v>137</v>
      </c>
      <c r="N128" s="243" t="s">
        <v>2410</v>
      </c>
      <c r="O128" s="64"/>
      <c r="P128" s="89"/>
      <c r="Q128" s="243">
        <v>30</v>
      </c>
      <c r="R128" s="245">
        <v>120</v>
      </c>
      <c r="S128" s="245">
        <v>110</v>
      </c>
      <c r="T128" s="245">
        <v>29.33</v>
      </c>
      <c r="U128" s="89">
        <v>0</v>
      </c>
      <c r="V128" s="260">
        <v>15</v>
      </c>
      <c r="W128" s="98">
        <v>0</v>
      </c>
      <c r="X128" s="83">
        <v>0</v>
      </c>
      <c r="Y128" s="98">
        <v>0</v>
      </c>
      <c r="Z128" s="64">
        <v>0</v>
      </c>
      <c r="AA128" s="315">
        <v>885165</v>
      </c>
      <c r="AB128" s="315">
        <v>46667</v>
      </c>
      <c r="AC128" s="316">
        <f t="shared" si="4"/>
        <v>931832</v>
      </c>
      <c r="AD128" s="74">
        <v>4500000</v>
      </c>
      <c r="AE128" s="74">
        <v>6000000</v>
      </c>
      <c r="AF128" s="74">
        <f t="shared" si="5"/>
        <v>0</v>
      </c>
      <c r="AG128" s="74">
        <f t="shared" si="6"/>
        <v>3000000</v>
      </c>
      <c r="AH128" s="493">
        <f t="shared" si="7"/>
        <v>0</v>
      </c>
    </row>
    <row r="129" spans="1:35" s="50" customFormat="1" ht="24" hidden="1" customHeight="1" x14ac:dyDescent="0.2">
      <c r="A129" s="181"/>
      <c r="B129" s="296">
        <v>634</v>
      </c>
      <c r="C129" s="264">
        <v>431</v>
      </c>
      <c r="D129" s="297">
        <v>12924</v>
      </c>
      <c r="E129" s="241" t="s">
        <v>291</v>
      </c>
      <c r="F129" s="242" t="s">
        <v>464</v>
      </c>
      <c r="G129" s="285" t="s">
        <v>137</v>
      </c>
      <c r="H129" s="272" t="s">
        <v>458</v>
      </c>
      <c r="I129" s="469" t="s">
        <v>3030</v>
      </c>
      <c r="J129" s="479">
        <v>901155055</v>
      </c>
      <c r="K129" s="479">
        <v>68205636</v>
      </c>
      <c r="L129" s="67" t="s">
        <v>458</v>
      </c>
      <c r="M129" s="290" t="s">
        <v>137</v>
      </c>
      <c r="N129" s="99"/>
      <c r="O129" s="245" t="s">
        <v>2410</v>
      </c>
      <c r="P129" s="90"/>
      <c r="Q129" s="243">
        <v>30</v>
      </c>
      <c r="R129" s="245">
        <v>90</v>
      </c>
      <c r="S129" s="245">
        <v>0</v>
      </c>
      <c r="T129" s="245">
        <v>0</v>
      </c>
      <c r="U129" s="89">
        <v>0</v>
      </c>
      <c r="V129" s="260">
        <v>30</v>
      </c>
      <c r="W129" s="98">
        <v>0</v>
      </c>
      <c r="X129" s="83">
        <v>0</v>
      </c>
      <c r="Y129" s="98">
        <v>2</v>
      </c>
      <c r="Z129" s="64">
        <v>2</v>
      </c>
      <c r="AA129" s="315">
        <v>885165</v>
      </c>
      <c r="AB129" s="315">
        <v>46667</v>
      </c>
      <c r="AC129" s="316">
        <f t="shared" si="4"/>
        <v>931832</v>
      </c>
      <c r="AD129" s="74">
        <v>4500000</v>
      </c>
      <c r="AE129" s="74">
        <v>6000000</v>
      </c>
      <c r="AF129" s="74">
        <f t="shared" si="5"/>
        <v>0</v>
      </c>
      <c r="AG129" s="74">
        <f t="shared" si="6"/>
        <v>6000000</v>
      </c>
      <c r="AH129" s="493">
        <f t="shared" si="7"/>
        <v>0</v>
      </c>
      <c r="AI129" s="347" t="s">
        <v>3338</v>
      </c>
    </row>
    <row r="130" spans="1:35" s="50" customFormat="1" ht="24" hidden="1" customHeight="1" x14ac:dyDescent="0.2">
      <c r="A130" s="181"/>
      <c r="B130" s="296">
        <v>118</v>
      </c>
      <c r="C130" s="264">
        <v>124</v>
      </c>
      <c r="D130" s="297">
        <v>12925</v>
      </c>
      <c r="E130" s="251" t="s">
        <v>467</v>
      </c>
      <c r="F130" s="252" t="s">
        <v>310</v>
      </c>
      <c r="G130" s="251" t="s">
        <v>87</v>
      </c>
      <c r="H130" s="272" t="s">
        <v>458</v>
      </c>
      <c r="I130" s="351" t="s">
        <v>3273</v>
      </c>
      <c r="J130" s="485">
        <v>720156637</v>
      </c>
      <c r="K130" s="485">
        <v>67115825</v>
      </c>
      <c r="L130" s="70" t="s">
        <v>458</v>
      </c>
      <c r="M130" s="307" t="s">
        <v>2382</v>
      </c>
      <c r="N130" s="102"/>
      <c r="O130" s="70"/>
      <c r="P130" s="93"/>
      <c r="Q130" s="253">
        <v>30</v>
      </c>
      <c r="R130" s="254">
        <v>110</v>
      </c>
      <c r="S130" s="64">
        <v>0</v>
      </c>
      <c r="T130" s="64">
        <v>0</v>
      </c>
      <c r="U130" s="89">
        <v>0</v>
      </c>
      <c r="V130" s="258">
        <v>22</v>
      </c>
      <c r="W130" s="98">
        <v>0</v>
      </c>
      <c r="X130" s="83">
        <v>0</v>
      </c>
      <c r="Y130" s="98">
        <v>0</v>
      </c>
      <c r="Z130" s="64">
        <v>0</v>
      </c>
      <c r="AA130" s="323">
        <v>1145360</v>
      </c>
      <c r="AB130" s="323">
        <v>0</v>
      </c>
      <c r="AC130" s="324">
        <f t="shared" si="4"/>
        <v>1145360</v>
      </c>
      <c r="AD130" s="74">
        <v>4500000</v>
      </c>
      <c r="AE130" s="74">
        <v>6000000</v>
      </c>
      <c r="AF130" s="74">
        <f t="shared" si="5"/>
        <v>0</v>
      </c>
      <c r="AG130" s="74">
        <f t="shared" si="6"/>
        <v>4400000</v>
      </c>
      <c r="AH130" s="493">
        <f t="shared" si="7"/>
        <v>0</v>
      </c>
    </row>
    <row r="131" spans="1:35" s="50" customFormat="1" ht="24" hidden="1" customHeight="1" x14ac:dyDescent="0.2">
      <c r="A131" s="181"/>
      <c r="B131" s="296">
        <v>116</v>
      </c>
      <c r="C131" s="264">
        <v>122</v>
      </c>
      <c r="D131" s="297">
        <v>12926</v>
      </c>
      <c r="E131" s="251" t="s">
        <v>387</v>
      </c>
      <c r="F131" s="252" t="s">
        <v>470</v>
      </c>
      <c r="G131" s="251" t="s">
        <v>87</v>
      </c>
      <c r="H131" s="272" t="s">
        <v>458</v>
      </c>
      <c r="I131" s="292" t="s">
        <v>2566</v>
      </c>
      <c r="J131" s="480">
        <v>670596655</v>
      </c>
      <c r="K131" s="480">
        <v>62576647</v>
      </c>
      <c r="L131" s="64" t="s">
        <v>458</v>
      </c>
      <c r="M131" s="290" t="s">
        <v>2380</v>
      </c>
      <c r="N131" s="98"/>
      <c r="O131" s="64"/>
      <c r="P131" s="89"/>
      <c r="Q131" s="253">
        <v>30</v>
      </c>
      <c r="R131" s="254">
        <v>50</v>
      </c>
      <c r="S131" s="64">
        <v>0</v>
      </c>
      <c r="T131" s="64">
        <v>0</v>
      </c>
      <c r="U131" s="89">
        <v>0</v>
      </c>
      <c r="V131" s="258">
        <v>20</v>
      </c>
      <c r="W131" s="98">
        <v>0</v>
      </c>
      <c r="X131" s="83">
        <v>0</v>
      </c>
      <c r="Y131" s="98">
        <v>0</v>
      </c>
      <c r="Z131" s="64">
        <v>0</v>
      </c>
      <c r="AA131" s="323">
        <v>1477052</v>
      </c>
      <c r="AB131" s="323">
        <v>0</v>
      </c>
      <c r="AC131" s="324">
        <f t="shared" si="4"/>
        <v>1477052</v>
      </c>
      <c r="AD131" s="74">
        <v>4500000</v>
      </c>
      <c r="AE131" s="74">
        <v>6000000</v>
      </c>
      <c r="AF131" s="74">
        <f t="shared" si="5"/>
        <v>0</v>
      </c>
      <c r="AG131" s="74">
        <f t="shared" si="6"/>
        <v>4000000</v>
      </c>
      <c r="AH131" s="493">
        <f t="shared" si="7"/>
        <v>0</v>
      </c>
    </row>
    <row r="132" spans="1:35" s="50" customFormat="1" ht="24" hidden="1" customHeight="1" x14ac:dyDescent="0.2">
      <c r="A132" s="181"/>
      <c r="B132" s="296">
        <v>652</v>
      </c>
      <c r="C132" s="264">
        <v>449</v>
      </c>
      <c r="D132" s="297">
        <v>12927</v>
      </c>
      <c r="E132" s="241" t="s">
        <v>473</v>
      </c>
      <c r="F132" s="242" t="s">
        <v>474</v>
      </c>
      <c r="G132" s="285" t="s">
        <v>137</v>
      </c>
      <c r="H132" s="272" t="s">
        <v>458</v>
      </c>
      <c r="I132" s="292" t="s">
        <v>3047</v>
      </c>
      <c r="J132" s="480">
        <v>938980556</v>
      </c>
      <c r="K132" s="480">
        <v>70390201</v>
      </c>
      <c r="L132" s="64" t="s">
        <v>458</v>
      </c>
      <c r="M132" s="290" t="s">
        <v>137</v>
      </c>
      <c r="N132" s="243" t="s">
        <v>2410</v>
      </c>
      <c r="O132" s="64"/>
      <c r="P132" s="89"/>
      <c r="Q132" s="243">
        <v>30</v>
      </c>
      <c r="R132" s="245">
        <v>120</v>
      </c>
      <c r="S132" s="245">
        <v>110</v>
      </c>
      <c r="T132" s="245">
        <v>29.33</v>
      </c>
      <c r="U132" s="89">
        <v>0</v>
      </c>
      <c r="V132" s="260">
        <v>14</v>
      </c>
      <c r="W132" s="98">
        <v>0</v>
      </c>
      <c r="X132" s="83">
        <v>0</v>
      </c>
      <c r="Y132" s="98">
        <v>2</v>
      </c>
      <c r="Z132" s="64">
        <v>2</v>
      </c>
      <c r="AA132" s="315">
        <v>885165</v>
      </c>
      <c r="AB132" s="315">
        <v>0</v>
      </c>
      <c r="AC132" s="316">
        <f t="shared" si="4"/>
        <v>885165</v>
      </c>
      <c r="AD132" s="74">
        <v>4500000</v>
      </c>
      <c r="AE132" s="74">
        <v>6000000</v>
      </c>
      <c r="AF132" s="74">
        <f t="shared" si="5"/>
        <v>0</v>
      </c>
      <c r="AG132" s="74">
        <f t="shared" si="6"/>
        <v>2800000</v>
      </c>
      <c r="AH132" s="493">
        <f t="shared" si="7"/>
        <v>0</v>
      </c>
    </row>
    <row r="133" spans="1:35" s="50" customFormat="1" ht="24" hidden="1" customHeight="1" x14ac:dyDescent="0.2">
      <c r="A133" s="181"/>
      <c r="B133" s="296">
        <v>122</v>
      </c>
      <c r="C133" s="264">
        <v>128</v>
      </c>
      <c r="D133" s="297">
        <v>12928</v>
      </c>
      <c r="E133" s="251" t="s">
        <v>158</v>
      </c>
      <c r="F133" s="252" t="s">
        <v>477</v>
      </c>
      <c r="G133" s="251" t="s">
        <v>87</v>
      </c>
      <c r="H133" s="272" t="s">
        <v>458</v>
      </c>
      <c r="I133" s="292" t="s">
        <v>2571</v>
      </c>
      <c r="J133" s="480">
        <v>680319913</v>
      </c>
      <c r="K133" s="480">
        <v>67563061</v>
      </c>
      <c r="L133" s="64" t="s">
        <v>458</v>
      </c>
      <c r="M133" s="290" t="s">
        <v>2381</v>
      </c>
      <c r="N133" s="98"/>
      <c r="O133" s="64"/>
      <c r="P133" s="89"/>
      <c r="Q133" s="253">
        <v>30</v>
      </c>
      <c r="R133" s="254">
        <v>130</v>
      </c>
      <c r="S133" s="64">
        <v>0</v>
      </c>
      <c r="T133" s="64">
        <v>0</v>
      </c>
      <c r="U133" s="89">
        <v>0</v>
      </c>
      <c r="V133" s="258">
        <v>26</v>
      </c>
      <c r="W133" s="98">
        <v>0</v>
      </c>
      <c r="X133" s="83">
        <v>0</v>
      </c>
      <c r="Y133" s="98">
        <v>1</v>
      </c>
      <c r="Z133" s="64">
        <v>1</v>
      </c>
      <c r="AA133" s="323">
        <v>1311206</v>
      </c>
      <c r="AB133" s="323">
        <v>0</v>
      </c>
      <c r="AC133" s="324">
        <f t="shared" si="4"/>
        <v>1311206</v>
      </c>
      <c r="AD133" s="74">
        <v>4500000</v>
      </c>
      <c r="AE133" s="74">
        <v>6000000</v>
      </c>
      <c r="AF133" s="74">
        <f t="shared" si="5"/>
        <v>0</v>
      </c>
      <c r="AG133" s="74">
        <f t="shared" si="6"/>
        <v>5200000</v>
      </c>
      <c r="AH133" s="493">
        <f t="shared" si="7"/>
        <v>0</v>
      </c>
    </row>
    <row r="134" spans="1:35" s="50" customFormat="1" ht="24" hidden="1" customHeight="1" x14ac:dyDescent="0.2">
      <c r="A134" s="181"/>
      <c r="B134" s="296">
        <v>646</v>
      </c>
      <c r="C134" s="264">
        <v>443</v>
      </c>
      <c r="D134" s="297">
        <v>12929</v>
      </c>
      <c r="E134" s="241" t="s">
        <v>480</v>
      </c>
      <c r="F134" s="242" t="s">
        <v>481</v>
      </c>
      <c r="G134" s="285" t="s">
        <v>137</v>
      </c>
      <c r="H134" s="272" t="s">
        <v>458</v>
      </c>
      <c r="I134" s="292" t="s">
        <v>3041</v>
      </c>
      <c r="J134" s="480">
        <v>690603711</v>
      </c>
      <c r="K134" s="480">
        <v>19185756</v>
      </c>
      <c r="L134" s="64" t="s">
        <v>458</v>
      </c>
      <c r="M134" s="290" t="s">
        <v>137</v>
      </c>
      <c r="N134" s="98"/>
      <c r="O134" s="64"/>
      <c r="P134" s="244" t="s">
        <v>2410</v>
      </c>
      <c r="Q134" s="243">
        <v>30</v>
      </c>
      <c r="R134" s="245">
        <v>120</v>
      </c>
      <c r="S134" s="245">
        <v>220</v>
      </c>
      <c r="T134" s="245">
        <v>29.33</v>
      </c>
      <c r="U134" s="89">
        <v>0</v>
      </c>
      <c r="V134" s="260">
        <v>28</v>
      </c>
      <c r="W134" s="98">
        <v>0</v>
      </c>
      <c r="X134" s="83">
        <v>0</v>
      </c>
      <c r="Y134" s="98">
        <v>0</v>
      </c>
      <c r="Z134" s="64">
        <v>0</v>
      </c>
      <c r="AA134" s="315">
        <v>885165</v>
      </c>
      <c r="AB134" s="315">
        <v>46667</v>
      </c>
      <c r="AC134" s="316">
        <f t="shared" si="4"/>
        <v>931832</v>
      </c>
      <c r="AD134" s="74">
        <v>4500000</v>
      </c>
      <c r="AE134" s="74">
        <v>6000000</v>
      </c>
      <c r="AF134" s="74">
        <f t="shared" si="5"/>
        <v>0</v>
      </c>
      <c r="AG134" s="74">
        <f t="shared" si="6"/>
        <v>5600000</v>
      </c>
      <c r="AH134" s="493">
        <f t="shared" si="7"/>
        <v>0</v>
      </c>
    </row>
    <row r="135" spans="1:35" s="50" customFormat="1" ht="24" hidden="1" customHeight="1" x14ac:dyDescent="0.2">
      <c r="A135" s="181"/>
      <c r="B135" s="296">
        <v>119</v>
      </c>
      <c r="C135" s="264">
        <v>125</v>
      </c>
      <c r="D135" s="297">
        <v>12930</v>
      </c>
      <c r="E135" s="251" t="s">
        <v>484</v>
      </c>
      <c r="F135" s="252" t="s">
        <v>485</v>
      </c>
      <c r="G135" s="251" t="s">
        <v>87</v>
      </c>
      <c r="H135" s="272" t="s">
        <v>458</v>
      </c>
      <c r="I135" s="292" t="s">
        <v>2568</v>
      </c>
      <c r="J135" s="480">
        <v>452851793</v>
      </c>
      <c r="K135" s="480">
        <v>69607877</v>
      </c>
      <c r="L135" s="64" t="s">
        <v>458</v>
      </c>
      <c r="M135" s="290" t="s">
        <v>2383</v>
      </c>
      <c r="N135" s="98"/>
      <c r="O135" s="64"/>
      <c r="P135" s="89"/>
      <c r="Q135" s="253">
        <v>30</v>
      </c>
      <c r="R135" s="254">
        <v>120</v>
      </c>
      <c r="S135" s="64">
        <v>0</v>
      </c>
      <c r="T135" s="64">
        <v>0</v>
      </c>
      <c r="U135" s="89">
        <v>0</v>
      </c>
      <c r="V135" s="258">
        <v>23</v>
      </c>
      <c r="W135" s="98">
        <v>0</v>
      </c>
      <c r="X135" s="83">
        <v>0</v>
      </c>
      <c r="Y135" s="98">
        <v>4</v>
      </c>
      <c r="Z135" s="64">
        <v>4</v>
      </c>
      <c r="AA135" s="323">
        <v>1642901</v>
      </c>
      <c r="AB135" s="323">
        <v>0</v>
      </c>
      <c r="AC135" s="324">
        <f t="shared" ref="AC135:AC198" si="8">AA135+AB135</f>
        <v>1642901</v>
      </c>
      <c r="AD135" s="74">
        <v>4500000</v>
      </c>
      <c r="AE135" s="74">
        <v>6000000</v>
      </c>
      <c r="AF135" s="74">
        <f t="shared" ref="AF135:AF198" si="9">AC135*U135</f>
        <v>0</v>
      </c>
      <c r="AG135" s="74">
        <f t="shared" ref="AG135:AG198" si="10">200000*V135</f>
        <v>4600000</v>
      </c>
      <c r="AH135" s="493">
        <f t="shared" si="7"/>
        <v>0</v>
      </c>
    </row>
    <row r="136" spans="1:35" s="50" customFormat="1" ht="24" customHeight="1" x14ac:dyDescent="0.2">
      <c r="A136" s="181"/>
      <c r="B136" s="296">
        <v>635</v>
      </c>
      <c r="C136" s="264">
        <v>432</v>
      </c>
      <c r="D136" s="297">
        <v>12931</v>
      </c>
      <c r="E136" s="241" t="s">
        <v>488</v>
      </c>
      <c r="F136" s="242" t="s">
        <v>489</v>
      </c>
      <c r="G136" s="285" t="s">
        <v>137</v>
      </c>
      <c r="H136" s="272" t="s">
        <v>458</v>
      </c>
      <c r="I136" s="292" t="s">
        <v>3031</v>
      </c>
      <c r="J136" s="480">
        <v>944413951</v>
      </c>
      <c r="K136" s="480">
        <v>68157422</v>
      </c>
      <c r="L136" s="64" t="s">
        <v>458</v>
      </c>
      <c r="M136" s="290" t="s">
        <v>137</v>
      </c>
      <c r="N136" s="243" t="s">
        <v>2410</v>
      </c>
      <c r="O136" s="64"/>
      <c r="P136" s="89"/>
      <c r="Q136" s="243">
        <v>30</v>
      </c>
      <c r="R136" s="245">
        <v>120</v>
      </c>
      <c r="S136" s="245">
        <v>110</v>
      </c>
      <c r="T136" s="245">
        <v>29.33</v>
      </c>
      <c r="U136" s="89">
        <v>0</v>
      </c>
      <c r="V136" s="260">
        <v>15</v>
      </c>
      <c r="W136" s="98">
        <v>0</v>
      </c>
      <c r="X136" s="83">
        <v>0</v>
      </c>
      <c r="Y136" s="98">
        <v>1</v>
      </c>
      <c r="Z136" s="64">
        <v>2</v>
      </c>
      <c r="AA136" s="315">
        <v>885165</v>
      </c>
      <c r="AB136" s="315">
        <v>46667</v>
      </c>
      <c r="AC136" s="316">
        <f t="shared" si="8"/>
        <v>931832</v>
      </c>
      <c r="AD136" s="74">
        <v>4500000</v>
      </c>
      <c r="AE136" s="74">
        <v>6000000</v>
      </c>
      <c r="AF136" s="74">
        <f t="shared" si="9"/>
        <v>0</v>
      </c>
      <c r="AG136" s="74">
        <f t="shared" si="10"/>
        <v>3000000</v>
      </c>
      <c r="AH136" s="493">
        <f t="shared" ref="AH136:AH199" si="11">Z136-Y136</f>
        <v>1</v>
      </c>
    </row>
    <row r="137" spans="1:35" s="50" customFormat="1" ht="24" customHeight="1" x14ac:dyDescent="0.2">
      <c r="A137" s="181"/>
      <c r="B137" s="296">
        <v>633</v>
      </c>
      <c r="C137" s="264">
        <v>430</v>
      </c>
      <c r="D137" s="297">
        <v>12932</v>
      </c>
      <c r="E137" s="241" t="s">
        <v>492</v>
      </c>
      <c r="F137" s="242" t="s">
        <v>493</v>
      </c>
      <c r="G137" s="285" t="s">
        <v>137</v>
      </c>
      <c r="H137" s="272" t="s">
        <v>458</v>
      </c>
      <c r="I137" s="292" t="s">
        <v>3029</v>
      </c>
      <c r="J137" s="480">
        <v>934470863</v>
      </c>
      <c r="K137" s="480">
        <v>68107170</v>
      </c>
      <c r="L137" s="64" t="s">
        <v>458</v>
      </c>
      <c r="M137" s="290" t="s">
        <v>137</v>
      </c>
      <c r="N137" s="243" t="s">
        <v>2410</v>
      </c>
      <c r="O137" s="64"/>
      <c r="P137" s="89"/>
      <c r="Q137" s="243">
        <v>30</v>
      </c>
      <c r="R137" s="245">
        <v>120</v>
      </c>
      <c r="S137" s="245">
        <v>110</v>
      </c>
      <c r="T137" s="245">
        <v>29.33</v>
      </c>
      <c r="U137" s="89">
        <v>0</v>
      </c>
      <c r="V137" s="260">
        <v>15</v>
      </c>
      <c r="W137" s="98">
        <v>0</v>
      </c>
      <c r="X137" s="83">
        <v>0</v>
      </c>
      <c r="Y137" s="98">
        <v>2</v>
      </c>
      <c r="Z137" s="64">
        <v>1</v>
      </c>
      <c r="AA137" s="315">
        <v>885165</v>
      </c>
      <c r="AB137" s="315">
        <v>46667</v>
      </c>
      <c r="AC137" s="316">
        <f t="shared" si="8"/>
        <v>931832</v>
      </c>
      <c r="AD137" s="74">
        <v>4500000</v>
      </c>
      <c r="AE137" s="74">
        <v>6000000</v>
      </c>
      <c r="AF137" s="74">
        <f t="shared" si="9"/>
        <v>0</v>
      </c>
      <c r="AG137" s="74">
        <f t="shared" si="10"/>
        <v>3000000</v>
      </c>
      <c r="AH137" s="493">
        <f t="shared" si="11"/>
        <v>-1</v>
      </c>
    </row>
    <row r="138" spans="1:35" s="50" customFormat="1" ht="24" hidden="1" customHeight="1" x14ac:dyDescent="0.2">
      <c r="A138" s="181"/>
      <c r="B138" s="296">
        <v>653</v>
      </c>
      <c r="C138" s="264">
        <v>450</v>
      </c>
      <c r="D138" s="297">
        <v>12934</v>
      </c>
      <c r="E138" s="241" t="s">
        <v>259</v>
      </c>
      <c r="F138" s="242" t="s">
        <v>497</v>
      </c>
      <c r="G138" s="285" t="s">
        <v>137</v>
      </c>
      <c r="H138" s="272" t="s">
        <v>458</v>
      </c>
      <c r="I138" s="292" t="s">
        <v>3048</v>
      </c>
      <c r="J138" s="480">
        <v>4269558911</v>
      </c>
      <c r="K138" s="480">
        <v>15520473</v>
      </c>
      <c r="L138" s="64" t="s">
        <v>458</v>
      </c>
      <c r="M138" s="290" t="s">
        <v>137</v>
      </c>
      <c r="N138" s="98"/>
      <c r="O138" s="245" t="s">
        <v>2410</v>
      </c>
      <c r="P138" s="89"/>
      <c r="Q138" s="243">
        <v>30</v>
      </c>
      <c r="R138" s="245">
        <v>90</v>
      </c>
      <c r="S138" s="245">
        <v>0</v>
      </c>
      <c r="T138" s="245">
        <v>0</v>
      </c>
      <c r="U138" s="89">
        <v>0</v>
      </c>
      <c r="V138" s="260">
        <v>22</v>
      </c>
      <c r="W138" s="98">
        <v>0</v>
      </c>
      <c r="X138" s="83">
        <v>0</v>
      </c>
      <c r="Y138" s="98">
        <v>0</v>
      </c>
      <c r="Z138" s="64">
        <v>0</v>
      </c>
      <c r="AA138" s="315">
        <v>885165</v>
      </c>
      <c r="AB138" s="315">
        <v>0</v>
      </c>
      <c r="AC138" s="316">
        <f t="shared" si="8"/>
        <v>885165</v>
      </c>
      <c r="AD138" s="74">
        <v>4500000</v>
      </c>
      <c r="AE138" s="74">
        <v>6000000</v>
      </c>
      <c r="AF138" s="74">
        <f t="shared" si="9"/>
        <v>0</v>
      </c>
      <c r="AG138" s="74">
        <f t="shared" si="10"/>
        <v>4400000</v>
      </c>
      <c r="AH138" s="493">
        <f t="shared" si="11"/>
        <v>0</v>
      </c>
    </row>
    <row r="139" spans="1:35" s="50" customFormat="1" ht="24" hidden="1" customHeight="1" x14ac:dyDescent="0.2">
      <c r="A139" s="181"/>
      <c r="B139" s="296">
        <v>114</v>
      </c>
      <c r="C139" s="264">
        <v>120</v>
      </c>
      <c r="D139" s="297">
        <v>12935</v>
      </c>
      <c r="E139" s="251" t="s">
        <v>500</v>
      </c>
      <c r="F139" s="252" t="s">
        <v>501</v>
      </c>
      <c r="G139" s="251" t="s">
        <v>87</v>
      </c>
      <c r="H139" s="272" t="s">
        <v>458</v>
      </c>
      <c r="I139" s="292" t="s">
        <v>2564</v>
      </c>
      <c r="J139" s="480">
        <v>452734061</v>
      </c>
      <c r="K139" s="480">
        <v>14106017</v>
      </c>
      <c r="L139" s="64" t="s">
        <v>458</v>
      </c>
      <c r="M139" s="290" t="s">
        <v>2380</v>
      </c>
      <c r="N139" s="98"/>
      <c r="O139" s="64"/>
      <c r="P139" s="89"/>
      <c r="Q139" s="253">
        <v>30</v>
      </c>
      <c r="R139" s="254">
        <v>30</v>
      </c>
      <c r="S139" s="64">
        <v>0</v>
      </c>
      <c r="T139" s="64">
        <v>0</v>
      </c>
      <c r="U139" s="89">
        <v>0</v>
      </c>
      <c r="V139" s="258">
        <v>20</v>
      </c>
      <c r="W139" s="98">
        <v>0</v>
      </c>
      <c r="X139" s="83">
        <v>0</v>
      </c>
      <c r="Y139" s="98">
        <v>2</v>
      </c>
      <c r="Z139" s="64">
        <v>2</v>
      </c>
      <c r="AA139" s="323">
        <v>1477052</v>
      </c>
      <c r="AB139" s="323">
        <v>46667</v>
      </c>
      <c r="AC139" s="324">
        <f t="shared" si="8"/>
        <v>1523719</v>
      </c>
      <c r="AD139" s="74">
        <v>4500000</v>
      </c>
      <c r="AE139" s="74">
        <v>6000000</v>
      </c>
      <c r="AF139" s="74">
        <f t="shared" si="9"/>
        <v>0</v>
      </c>
      <c r="AG139" s="74">
        <f t="shared" si="10"/>
        <v>4000000</v>
      </c>
      <c r="AH139" s="493">
        <f t="shared" si="11"/>
        <v>0</v>
      </c>
    </row>
    <row r="140" spans="1:35" s="50" customFormat="1" ht="24" hidden="1" customHeight="1" x14ac:dyDescent="0.2">
      <c r="A140" s="181"/>
      <c r="B140" s="296">
        <v>644</v>
      </c>
      <c r="C140" s="264">
        <v>441</v>
      </c>
      <c r="D140" s="297">
        <v>12936</v>
      </c>
      <c r="E140" s="241" t="s">
        <v>504</v>
      </c>
      <c r="F140" s="242" t="s">
        <v>505</v>
      </c>
      <c r="G140" s="285" t="s">
        <v>137</v>
      </c>
      <c r="H140" s="272" t="s">
        <v>458</v>
      </c>
      <c r="I140" s="292" t="s">
        <v>3039</v>
      </c>
      <c r="J140" s="480">
        <v>889783829</v>
      </c>
      <c r="K140" s="480">
        <v>68376814</v>
      </c>
      <c r="L140" s="64" t="s">
        <v>458</v>
      </c>
      <c r="M140" s="290" t="s">
        <v>137</v>
      </c>
      <c r="N140" s="98"/>
      <c r="O140" s="245" t="s">
        <v>2410</v>
      </c>
      <c r="P140" s="89"/>
      <c r="Q140" s="243">
        <v>30</v>
      </c>
      <c r="R140" s="245">
        <v>90</v>
      </c>
      <c r="S140" s="245">
        <v>0</v>
      </c>
      <c r="T140" s="245">
        <v>0</v>
      </c>
      <c r="U140" s="89">
        <v>0</v>
      </c>
      <c r="V140" s="260">
        <v>29</v>
      </c>
      <c r="W140" s="98">
        <v>0</v>
      </c>
      <c r="X140" s="83">
        <v>0</v>
      </c>
      <c r="Y140" s="98">
        <v>1</v>
      </c>
      <c r="Z140" s="64">
        <v>1</v>
      </c>
      <c r="AA140" s="315">
        <v>885165</v>
      </c>
      <c r="AB140" s="315">
        <v>46667</v>
      </c>
      <c r="AC140" s="316">
        <f t="shared" si="8"/>
        <v>931832</v>
      </c>
      <c r="AD140" s="74">
        <v>4500000</v>
      </c>
      <c r="AE140" s="74">
        <v>6000000</v>
      </c>
      <c r="AF140" s="74">
        <f t="shared" si="9"/>
        <v>0</v>
      </c>
      <c r="AG140" s="74">
        <f t="shared" si="10"/>
        <v>5800000</v>
      </c>
      <c r="AH140" s="493">
        <f t="shared" si="11"/>
        <v>0</v>
      </c>
    </row>
    <row r="141" spans="1:35" s="50" customFormat="1" ht="24" hidden="1" customHeight="1" x14ac:dyDescent="0.2">
      <c r="A141" s="181"/>
      <c r="B141" s="296">
        <v>647</v>
      </c>
      <c r="C141" s="264">
        <v>444</v>
      </c>
      <c r="D141" s="297">
        <v>12937</v>
      </c>
      <c r="E141" s="241" t="s">
        <v>508</v>
      </c>
      <c r="F141" s="473" t="s">
        <v>509</v>
      </c>
      <c r="G141" s="285" t="s">
        <v>137</v>
      </c>
      <c r="H141" s="272" t="s">
        <v>458</v>
      </c>
      <c r="I141" s="292" t="s">
        <v>3042</v>
      </c>
      <c r="J141" s="480">
        <v>870779532</v>
      </c>
      <c r="K141" s="480">
        <v>67948444</v>
      </c>
      <c r="L141" s="64" t="s">
        <v>458</v>
      </c>
      <c r="M141" s="290" t="s">
        <v>137</v>
      </c>
      <c r="N141" s="243" t="s">
        <v>2410</v>
      </c>
      <c r="O141" s="64"/>
      <c r="P141" s="89"/>
      <c r="Q141" s="243">
        <v>30</v>
      </c>
      <c r="R141" s="245">
        <v>120</v>
      </c>
      <c r="S141" s="245">
        <v>110</v>
      </c>
      <c r="T141" s="245">
        <v>29.33</v>
      </c>
      <c r="U141" s="89">
        <v>0</v>
      </c>
      <c r="V141" s="260">
        <v>14</v>
      </c>
      <c r="W141" s="98">
        <v>0</v>
      </c>
      <c r="X141" s="83">
        <v>0</v>
      </c>
      <c r="Y141" s="98">
        <v>1</v>
      </c>
      <c r="Z141" s="64">
        <v>1</v>
      </c>
      <c r="AA141" s="315">
        <v>885165</v>
      </c>
      <c r="AB141" s="315">
        <v>46667</v>
      </c>
      <c r="AC141" s="316">
        <f t="shared" si="8"/>
        <v>931832</v>
      </c>
      <c r="AD141" s="74">
        <v>4500000</v>
      </c>
      <c r="AE141" s="74">
        <v>6000000</v>
      </c>
      <c r="AF141" s="74">
        <f t="shared" si="9"/>
        <v>0</v>
      </c>
      <c r="AG141" s="74">
        <f t="shared" si="10"/>
        <v>2800000</v>
      </c>
      <c r="AH141" s="493">
        <f t="shared" si="11"/>
        <v>0</v>
      </c>
    </row>
    <row r="142" spans="1:35" s="50" customFormat="1" ht="24" hidden="1" customHeight="1" x14ac:dyDescent="0.2">
      <c r="A142" s="181"/>
      <c r="B142" s="296">
        <v>120</v>
      </c>
      <c r="C142" s="264">
        <v>126</v>
      </c>
      <c r="D142" s="297">
        <v>12938</v>
      </c>
      <c r="E142" s="251" t="s">
        <v>512</v>
      </c>
      <c r="F142" s="252" t="s">
        <v>513</v>
      </c>
      <c r="G142" s="251" t="s">
        <v>87</v>
      </c>
      <c r="H142" s="272" t="s">
        <v>458</v>
      </c>
      <c r="I142" s="292" t="s">
        <v>2569</v>
      </c>
      <c r="J142" s="480">
        <v>938976281</v>
      </c>
      <c r="K142" s="480">
        <v>68220343</v>
      </c>
      <c r="L142" s="64" t="s">
        <v>458</v>
      </c>
      <c r="M142" s="290" t="s">
        <v>2383</v>
      </c>
      <c r="N142" s="98"/>
      <c r="O142" s="64"/>
      <c r="P142" s="89"/>
      <c r="Q142" s="253">
        <v>30</v>
      </c>
      <c r="R142" s="254">
        <v>55</v>
      </c>
      <c r="S142" s="64">
        <v>0</v>
      </c>
      <c r="T142" s="64">
        <v>0</v>
      </c>
      <c r="U142" s="89">
        <v>0</v>
      </c>
      <c r="V142" s="258">
        <v>19</v>
      </c>
      <c r="W142" s="98">
        <v>0</v>
      </c>
      <c r="X142" s="83">
        <v>0</v>
      </c>
      <c r="Y142" s="98">
        <v>0</v>
      </c>
      <c r="Z142" s="64">
        <v>0</v>
      </c>
      <c r="AA142" s="323">
        <v>1642901</v>
      </c>
      <c r="AB142" s="323">
        <v>0</v>
      </c>
      <c r="AC142" s="324">
        <f t="shared" si="8"/>
        <v>1642901</v>
      </c>
      <c r="AD142" s="74">
        <v>4500000</v>
      </c>
      <c r="AE142" s="74">
        <v>6000000</v>
      </c>
      <c r="AF142" s="74">
        <f t="shared" si="9"/>
        <v>0</v>
      </c>
      <c r="AG142" s="74">
        <f t="shared" si="10"/>
        <v>3800000</v>
      </c>
      <c r="AH142" s="493">
        <f t="shared" si="11"/>
        <v>0</v>
      </c>
    </row>
    <row r="143" spans="1:35" s="50" customFormat="1" ht="24" hidden="1" customHeight="1" x14ac:dyDescent="0.2">
      <c r="A143" s="181"/>
      <c r="B143" s="296">
        <v>115</v>
      </c>
      <c r="C143" s="264">
        <v>121</v>
      </c>
      <c r="D143" s="297">
        <v>12939</v>
      </c>
      <c r="E143" s="251" t="s">
        <v>131</v>
      </c>
      <c r="F143" s="252" t="s">
        <v>516</v>
      </c>
      <c r="G143" s="251" t="s">
        <v>87</v>
      </c>
      <c r="H143" s="272" t="s">
        <v>458</v>
      </c>
      <c r="I143" s="292" t="s">
        <v>2565</v>
      </c>
      <c r="J143" s="480">
        <v>670521019</v>
      </c>
      <c r="K143" s="480">
        <v>68894251</v>
      </c>
      <c r="L143" s="64" t="s">
        <v>458</v>
      </c>
      <c r="M143" s="305" t="s">
        <v>2383</v>
      </c>
      <c r="N143" s="98"/>
      <c r="O143" s="64"/>
      <c r="P143" s="89"/>
      <c r="Q143" s="253">
        <v>30</v>
      </c>
      <c r="R143" s="254">
        <v>50</v>
      </c>
      <c r="S143" s="64">
        <v>0</v>
      </c>
      <c r="T143" s="64">
        <v>0</v>
      </c>
      <c r="U143" s="89">
        <v>0</v>
      </c>
      <c r="V143" s="258">
        <v>16</v>
      </c>
      <c r="W143" s="98">
        <v>0</v>
      </c>
      <c r="X143" s="83">
        <v>0</v>
      </c>
      <c r="Y143" s="98">
        <v>2</v>
      </c>
      <c r="Z143" s="64">
        <v>2</v>
      </c>
      <c r="AA143" s="323">
        <v>1642901</v>
      </c>
      <c r="AB143" s="323">
        <v>0</v>
      </c>
      <c r="AC143" s="324">
        <f t="shared" si="8"/>
        <v>1642901</v>
      </c>
      <c r="AD143" s="74">
        <v>4500000</v>
      </c>
      <c r="AE143" s="74">
        <v>6000000</v>
      </c>
      <c r="AF143" s="74">
        <f t="shared" si="9"/>
        <v>0</v>
      </c>
      <c r="AG143" s="74">
        <f t="shared" si="10"/>
        <v>3200000</v>
      </c>
      <c r="AH143" s="493">
        <f t="shared" si="11"/>
        <v>0</v>
      </c>
    </row>
    <row r="144" spans="1:35" s="50" customFormat="1" ht="24" hidden="1" customHeight="1" x14ac:dyDescent="0.2">
      <c r="A144" s="181"/>
      <c r="B144" s="296">
        <v>112</v>
      </c>
      <c r="C144" s="264">
        <v>118</v>
      </c>
      <c r="D144" s="297">
        <v>12940</v>
      </c>
      <c r="E144" s="251" t="s">
        <v>519</v>
      </c>
      <c r="F144" s="252" t="s">
        <v>520</v>
      </c>
      <c r="G144" s="251" t="s">
        <v>87</v>
      </c>
      <c r="H144" s="272" t="s">
        <v>458</v>
      </c>
      <c r="I144" s="292" t="s">
        <v>2562</v>
      </c>
      <c r="J144" s="480">
        <v>6439763342</v>
      </c>
      <c r="K144" s="480">
        <v>69752547</v>
      </c>
      <c r="L144" s="64" t="s">
        <v>458</v>
      </c>
      <c r="M144" s="290" t="s">
        <v>2381</v>
      </c>
      <c r="N144" s="98"/>
      <c r="O144" s="64"/>
      <c r="P144" s="89"/>
      <c r="Q144" s="253">
        <v>30</v>
      </c>
      <c r="R144" s="254">
        <v>60</v>
      </c>
      <c r="S144" s="64">
        <v>0</v>
      </c>
      <c r="T144" s="64">
        <v>0</v>
      </c>
      <c r="U144" s="89">
        <v>0</v>
      </c>
      <c r="V144" s="258">
        <v>22</v>
      </c>
      <c r="W144" s="98">
        <v>0</v>
      </c>
      <c r="X144" s="83">
        <v>0</v>
      </c>
      <c r="Y144" s="98">
        <v>2</v>
      </c>
      <c r="Z144" s="64">
        <v>2</v>
      </c>
      <c r="AA144" s="323">
        <v>1311206</v>
      </c>
      <c r="AB144" s="323">
        <v>46667</v>
      </c>
      <c r="AC144" s="324">
        <f t="shared" si="8"/>
        <v>1357873</v>
      </c>
      <c r="AD144" s="74">
        <v>4500000</v>
      </c>
      <c r="AE144" s="74">
        <v>6000000</v>
      </c>
      <c r="AF144" s="74">
        <f t="shared" si="9"/>
        <v>0</v>
      </c>
      <c r="AG144" s="74">
        <f t="shared" si="10"/>
        <v>4400000</v>
      </c>
      <c r="AH144" s="493">
        <f t="shared" si="11"/>
        <v>0</v>
      </c>
    </row>
    <row r="145" spans="1:34" s="50" customFormat="1" ht="24" hidden="1" customHeight="1" x14ac:dyDescent="0.2">
      <c r="A145" s="181"/>
      <c r="B145" s="296">
        <v>124</v>
      </c>
      <c r="C145" s="264">
        <v>130</v>
      </c>
      <c r="D145" s="297">
        <v>12941</v>
      </c>
      <c r="E145" s="251" t="s">
        <v>467</v>
      </c>
      <c r="F145" s="252" t="s">
        <v>523</v>
      </c>
      <c r="G145" s="251" t="s">
        <v>87</v>
      </c>
      <c r="H145" s="272" t="s">
        <v>458</v>
      </c>
      <c r="I145" s="292" t="s">
        <v>2573</v>
      </c>
      <c r="J145" s="480">
        <v>920753957</v>
      </c>
      <c r="K145" s="480">
        <v>68423567</v>
      </c>
      <c r="L145" s="64" t="s">
        <v>458</v>
      </c>
      <c r="M145" s="305" t="s">
        <v>2380</v>
      </c>
      <c r="N145" s="98"/>
      <c r="O145" s="64"/>
      <c r="P145" s="89"/>
      <c r="Q145" s="253">
        <v>30</v>
      </c>
      <c r="R145" s="254">
        <v>70</v>
      </c>
      <c r="S145" s="64">
        <v>0</v>
      </c>
      <c r="T145" s="64">
        <v>0</v>
      </c>
      <c r="U145" s="89">
        <v>0</v>
      </c>
      <c r="V145" s="258">
        <v>20</v>
      </c>
      <c r="W145" s="98">
        <v>0</v>
      </c>
      <c r="X145" s="83">
        <v>0</v>
      </c>
      <c r="Y145" s="98">
        <v>0</v>
      </c>
      <c r="Z145" s="64">
        <v>0</v>
      </c>
      <c r="AA145" s="323">
        <v>1477052</v>
      </c>
      <c r="AB145" s="323">
        <v>46667</v>
      </c>
      <c r="AC145" s="324">
        <f t="shared" si="8"/>
        <v>1523719</v>
      </c>
      <c r="AD145" s="74">
        <v>4500000</v>
      </c>
      <c r="AE145" s="74">
        <v>6000000</v>
      </c>
      <c r="AF145" s="74">
        <f t="shared" si="9"/>
        <v>0</v>
      </c>
      <c r="AG145" s="74">
        <f t="shared" si="10"/>
        <v>4000000</v>
      </c>
      <c r="AH145" s="493">
        <f t="shared" si="11"/>
        <v>0</v>
      </c>
    </row>
    <row r="146" spans="1:34" s="50" customFormat="1" ht="24" hidden="1" customHeight="1" x14ac:dyDescent="0.2">
      <c r="A146" s="181"/>
      <c r="B146" s="296">
        <v>641</v>
      </c>
      <c r="C146" s="264">
        <v>438</v>
      </c>
      <c r="D146" s="297">
        <v>12942</v>
      </c>
      <c r="E146" s="241" t="s">
        <v>526</v>
      </c>
      <c r="F146" s="242" t="s">
        <v>527</v>
      </c>
      <c r="G146" s="285" t="s">
        <v>137</v>
      </c>
      <c r="H146" s="272" t="s">
        <v>458</v>
      </c>
      <c r="I146" s="292" t="s">
        <v>3037</v>
      </c>
      <c r="J146" s="480">
        <v>920837298</v>
      </c>
      <c r="K146" s="480">
        <v>67954191</v>
      </c>
      <c r="L146" s="64" t="s">
        <v>458</v>
      </c>
      <c r="M146" s="290" t="s">
        <v>137</v>
      </c>
      <c r="N146" s="243" t="s">
        <v>2410</v>
      </c>
      <c r="O146" s="64"/>
      <c r="P146" s="89"/>
      <c r="Q146" s="243">
        <v>30</v>
      </c>
      <c r="R146" s="245">
        <v>120</v>
      </c>
      <c r="S146" s="245">
        <v>110</v>
      </c>
      <c r="T146" s="245">
        <v>29.33</v>
      </c>
      <c r="U146" s="89">
        <v>0</v>
      </c>
      <c r="V146" s="260">
        <v>14</v>
      </c>
      <c r="W146" s="98">
        <v>0</v>
      </c>
      <c r="X146" s="83">
        <v>0</v>
      </c>
      <c r="Y146" s="98">
        <v>0</v>
      </c>
      <c r="Z146" s="64">
        <v>0</v>
      </c>
      <c r="AA146" s="315">
        <v>885165</v>
      </c>
      <c r="AB146" s="315">
        <v>46667</v>
      </c>
      <c r="AC146" s="316">
        <f t="shared" si="8"/>
        <v>931832</v>
      </c>
      <c r="AD146" s="74">
        <v>4500000</v>
      </c>
      <c r="AE146" s="74">
        <v>6000000</v>
      </c>
      <c r="AF146" s="74">
        <f t="shared" si="9"/>
        <v>0</v>
      </c>
      <c r="AG146" s="74">
        <f t="shared" si="10"/>
        <v>2800000</v>
      </c>
      <c r="AH146" s="493">
        <f t="shared" si="11"/>
        <v>0</v>
      </c>
    </row>
    <row r="147" spans="1:34" s="50" customFormat="1" ht="24" hidden="1" customHeight="1" x14ac:dyDescent="0.2">
      <c r="A147" s="181"/>
      <c r="B147" s="296">
        <v>113</v>
      </c>
      <c r="C147" s="264">
        <v>119</v>
      </c>
      <c r="D147" s="297">
        <v>12943</v>
      </c>
      <c r="E147" s="251" t="s">
        <v>530</v>
      </c>
      <c r="F147" s="252" t="s">
        <v>531</v>
      </c>
      <c r="G147" s="251" t="s">
        <v>87</v>
      </c>
      <c r="H147" s="272" t="s">
        <v>458</v>
      </c>
      <c r="I147" s="292" t="s">
        <v>2563</v>
      </c>
      <c r="J147" s="480">
        <v>941296008</v>
      </c>
      <c r="K147" s="480">
        <v>68179275</v>
      </c>
      <c r="L147" s="64" t="s">
        <v>458</v>
      </c>
      <c r="M147" s="305" t="s">
        <v>2380</v>
      </c>
      <c r="N147" s="98"/>
      <c r="O147" s="64"/>
      <c r="P147" s="89"/>
      <c r="Q147" s="253">
        <v>30</v>
      </c>
      <c r="R147" s="254">
        <v>60</v>
      </c>
      <c r="S147" s="64">
        <v>0</v>
      </c>
      <c r="T147" s="64">
        <v>0</v>
      </c>
      <c r="U147" s="89">
        <v>0</v>
      </c>
      <c r="V147" s="259">
        <v>22</v>
      </c>
      <c r="W147" s="98">
        <v>0</v>
      </c>
      <c r="X147" s="83">
        <v>0</v>
      </c>
      <c r="Y147" s="98">
        <v>0</v>
      </c>
      <c r="Z147" s="64">
        <v>0</v>
      </c>
      <c r="AA147" s="323">
        <v>1477052</v>
      </c>
      <c r="AB147" s="323">
        <v>46667</v>
      </c>
      <c r="AC147" s="324">
        <f t="shared" si="8"/>
        <v>1523719</v>
      </c>
      <c r="AD147" s="74">
        <v>4500000</v>
      </c>
      <c r="AE147" s="74">
        <v>6000000</v>
      </c>
      <c r="AF147" s="74">
        <f t="shared" si="9"/>
        <v>0</v>
      </c>
      <c r="AG147" s="74">
        <f t="shared" si="10"/>
        <v>4400000</v>
      </c>
      <c r="AH147" s="493">
        <f t="shared" si="11"/>
        <v>0</v>
      </c>
    </row>
    <row r="148" spans="1:34" s="50" customFormat="1" ht="24" hidden="1" customHeight="1" x14ac:dyDescent="0.5">
      <c r="A148" s="181"/>
      <c r="B148" s="296">
        <v>123</v>
      </c>
      <c r="C148" s="264">
        <v>129</v>
      </c>
      <c r="D148" s="297">
        <v>12944</v>
      </c>
      <c r="E148" s="251" t="s">
        <v>111</v>
      </c>
      <c r="F148" s="252" t="s">
        <v>534</v>
      </c>
      <c r="G148" s="251" t="s">
        <v>87</v>
      </c>
      <c r="H148" s="272" t="s">
        <v>458</v>
      </c>
      <c r="I148" s="426" t="s">
        <v>2572</v>
      </c>
      <c r="J148" s="480">
        <v>939734796</v>
      </c>
      <c r="K148" s="480"/>
      <c r="L148" s="64" t="s">
        <v>458</v>
      </c>
      <c r="M148" s="290" t="s">
        <v>2382</v>
      </c>
      <c r="N148" s="98"/>
      <c r="O148" s="64"/>
      <c r="P148" s="89"/>
      <c r="Q148" s="253">
        <v>30</v>
      </c>
      <c r="R148" s="254">
        <v>100</v>
      </c>
      <c r="S148" s="64">
        <v>0</v>
      </c>
      <c r="T148" s="64">
        <v>0</v>
      </c>
      <c r="U148" s="89">
        <v>0</v>
      </c>
      <c r="V148" s="258">
        <v>20</v>
      </c>
      <c r="W148" s="98">
        <v>0</v>
      </c>
      <c r="X148" s="83">
        <v>0</v>
      </c>
      <c r="Y148" s="98">
        <v>2</v>
      </c>
      <c r="Z148" s="64">
        <v>2</v>
      </c>
      <c r="AA148" s="323">
        <v>1145360</v>
      </c>
      <c r="AB148" s="323">
        <v>46667</v>
      </c>
      <c r="AC148" s="324">
        <f t="shared" si="8"/>
        <v>1192027</v>
      </c>
      <c r="AD148" s="74">
        <v>4500000</v>
      </c>
      <c r="AE148" s="74">
        <v>6000000</v>
      </c>
      <c r="AF148" s="74">
        <f t="shared" si="9"/>
        <v>0</v>
      </c>
      <c r="AG148" s="74">
        <f t="shared" si="10"/>
        <v>4000000</v>
      </c>
      <c r="AH148" s="493">
        <f t="shared" si="11"/>
        <v>0</v>
      </c>
    </row>
    <row r="149" spans="1:34" s="50" customFormat="1" ht="24" hidden="1" customHeight="1" x14ac:dyDescent="0.2">
      <c r="A149" s="181"/>
      <c r="B149" s="296">
        <v>638</v>
      </c>
      <c r="C149" s="264">
        <v>435</v>
      </c>
      <c r="D149" s="297">
        <v>12945</v>
      </c>
      <c r="E149" s="241" t="s">
        <v>135</v>
      </c>
      <c r="F149" s="242" t="s">
        <v>536</v>
      </c>
      <c r="G149" s="285" t="s">
        <v>137</v>
      </c>
      <c r="H149" s="272" t="s">
        <v>458</v>
      </c>
      <c r="I149" s="292" t="s">
        <v>3034</v>
      </c>
      <c r="J149" s="480">
        <v>936758988</v>
      </c>
      <c r="K149" s="480">
        <v>66237739</v>
      </c>
      <c r="L149" s="64" t="s">
        <v>458</v>
      </c>
      <c r="M149" s="290" t="s">
        <v>137</v>
      </c>
      <c r="N149" s="98"/>
      <c r="O149" s="245" t="s">
        <v>2410</v>
      </c>
      <c r="P149" s="89"/>
      <c r="Q149" s="243">
        <v>30</v>
      </c>
      <c r="R149" s="245">
        <v>90</v>
      </c>
      <c r="S149" s="245">
        <v>0</v>
      </c>
      <c r="T149" s="245">
        <v>0</v>
      </c>
      <c r="U149" s="89">
        <v>0</v>
      </c>
      <c r="V149" s="260">
        <v>30</v>
      </c>
      <c r="W149" s="98">
        <v>0</v>
      </c>
      <c r="X149" s="83">
        <v>0</v>
      </c>
      <c r="Y149" s="98">
        <v>0</v>
      </c>
      <c r="Z149" s="64">
        <v>0</v>
      </c>
      <c r="AA149" s="315">
        <v>885165</v>
      </c>
      <c r="AB149" s="315">
        <v>46667</v>
      </c>
      <c r="AC149" s="316">
        <f t="shared" si="8"/>
        <v>931832</v>
      </c>
      <c r="AD149" s="74">
        <v>4500000</v>
      </c>
      <c r="AE149" s="74">
        <v>6000000</v>
      </c>
      <c r="AF149" s="74">
        <f t="shared" si="9"/>
        <v>0</v>
      </c>
      <c r="AG149" s="74">
        <f t="shared" si="10"/>
        <v>6000000</v>
      </c>
      <c r="AH149" s="493">
        <f t="shared" si="11"/>
        <v>0</v>
      </c>
    </row>
    <row r="150" spans="1:34" s="50" customFormat="1" ht="24" hidden="1" customHeight="1" x14ac:dyDescent="0.2">
      <c r="A150" s="181"/>
      <c r="B150" s="296">
        <v>649</v>
      </c>
      <c r="C150" s="264">
        <v>446</v>
      </c>
      <c r="D150" s="297">
        <v>12946</v>
      </c>
      <c r="E150" s="241" t="s">
        <v>135</v>
      </c>
      <c r="F150" s="242" t="s">
        <v>539</v>
      </c>
      <c r="G150" s="285" t="s">
        <v>137</v>
      </c>
      <c r="H150" s="272" t="s">
        <v>458</v>
      </c>
      <c r="I150" s="292" t="s">
        <v>3044</v>
      </c>
      <c r="J150" s="480">
        <v>931475619</v>
      </c>
      <c r="K150" s="480">
        <v>69745389</v>
      </c>
      <c r="L150" s="64" t="s">
        <v>458</v>
      </c>
      <c r="M150" s="290" t="s">
        <v>137</v>
      </c>
      <c r="N150" s="243" t="s">
        <v>2410</v>
      </c>
      <c r="O150" s="64"/>
      <c r="P150" s="89"/>
      <c r="Q150" s="243">
        <v>30</v>
      </c>
      <c r="R150" s="245">
        <v>120</v>
      </c>
      <c r="S150" s="245">
        <v>110</v>
      </c>
      <c r="T150" s="245">
        <v>29.33</v>
      </c>
      <c r="U150" s="89">
        <v>0</v>
      </c>
      <c r="V150" s="260">
        <v>15</v>
      </c>
      <c r="W150" s="98">
        <v>0</v>
      </c>
      <c r="X150" s="83">
        <v>0</v>
      </c>
      <c r="Y150" s="98">
        <v>1</v>
      </c>
      <c r="Z150" s="64">
        <v>1</v>
      </c>
      <c r="AA150" s="315">
        <v>885165</v>
      </c>
      <c r="AB150" s="315">
        <v>46667</v>
      </c>
      <c r="AC150" s="316">
        <f t="shared" si="8"/>
        <v>931832</v>
      </c>
      <c r="AD150" s="74">
        <v>4500000</v>
      </c>
      <c r="AE150" s="74">
        <v>6000000</v>
      </c>
      <c r="AF150" s="74">
        <f t="shared" si="9"/>
        <v>0</v>
      </c>
      <c r="AG150" s="74">
        <f t="shared" si="10"/>
        <v>3000000</v>
      </c>
      <c r="AH150" s="493">
        <f t="shared" si="11"/>
        <v>0</v>
      </c>
    </row>
    <row r="151" spans="1:34" s="50" customFormat="1" ht="24" hidden="1" customHeight="1" x14ac:dyDescent="0.2">
      <c r="A151" s="181"/>
      <c r="B151" s="296">
        <v>640</v>
      </c>
      <c r="C151" s="264">
        <v>437</v>
      </c>
      <c r="D151" s="297">
        <v>12947</v>
      </c>
      <c r="E151" s="241" t="s">
        <v>542</v>
      </c>
      <c r="F151" s="242" t="s">
        <v>543</v>
      </c>
      <c r="G151" s="285" t="s">
        <v>137</v>
      </c>
      <c r="H151" s="272" t="s">
        <v>458</v>
      </c>
      <c r="I151" s="292" t="s">
        <v>3036</v>
      </c>
      <c r="J151" s="480">
        <v>943565715</v>
      </c>
      <c r="K151" s="480">
        <v>68189086</v>
      </c>
      <c r="L151" s="64" t="s">
        <v>458</v>
      </c>
      <c r="M151" s="290" t="s">
        <v>137</v>
      </c>
      <c r="N151" s="243" t="s">
        <v>2410</v>
      </c>
      <c r="O151" s="64"/>
      <c r="P151" s="89"/>
      <c r="Q151" s="243">
        <v>30</v>
      </c>
      <c r="R151" s="245">
        <v>120</v>
      </c>
      <c r="S151" s="245">
        <v>110</v>
      </c>
      <c r="T151" s="245">
        <v>29.33</v>
      </c>
      <c r="U151" s="89">
        <v>0</v>
      </c>
      <c r="V151" s="260">
        <v>14</v>
      </c>
      <c r="W151" s="98">
        <v>0</v>
      </c>
      <c r="X151" s="83">
        <v>0</v>
      </c>
      <c r="Y151" s="98">
        <v>1</v>
      </c>
      <c r="Z151" s="64">
        <v>1</v>
      </c>
      <c r="AA151" s="315">
        <v>885165</v>
      </c>
      <c r="AB151" s="315">
        <v>46667</v>
      </c>
      <c r="AC151" s="316">
        <f t="shared" si="8"/>
        <v>931832</v>
      </c>
      <c r="AD151" s="74">
        <v>4500000</v>
      </c>
      <c r="AE151" s="74">
        <v>6000000</v>
      </c>
      <c r="AF151" s="74">
        <f t="shared" si="9"/>
        <v>0</v>
      </c>
      <c r="AG151" s="74">
        <f t="shared" si="10"/>
        <v>2800000</v>
      </c>
      <c r="AH151" s="493">
        <f t="shared" si="11"/>
        <v>0</v>
      </c>
    </row>
    <row r="152" spans="1:34" s="50" customFormat="1" ht="24" customHeight="1" x14ac:dyDescent="0.2">
      <c r="A152" s="181"/>
      <c r="B152" s="296">
        <v>636</v>
      </c>
      <c r="C152" s="264">
        <v>433</v>
      </c>
      <c r="D152" s="297">
        <v>12948</v>
      </c>
      <c r="E152" s="241" t="s">
        <v>291</v>
      </c>
      <c r="F152" s="242" t="s">
        <v>546</v>
      </c>
      <c r="G152" s="285" t="s">
        <v>137</v>
      </c>
      <c r="H152" s="272" t="s">
        <v>458</v>
      </c>
      <c r="I152" s="292" t="s">
        <v>3032</v>
      </c>
      <c r="J152" s="480">
        <v>939438445</v>
      </c>
      <c r="K152" s="480">
        <v>66215541</v>
      </c>
      <c r="L152" s="64" t="s">
        <v>458</v>
      </c>
      <c r="M152" s="290" t="s">
        <v>137</v>
      </c>
      <c r="N152" s="98"/>
      <c r="O152" s="245" t="s">
        <v>2410</v>
      </c>
      <c r="P152" s="89"/>
      <c r="Q152" s="243">
        <v>30</v>
      </c>
      <c r="R152" s="245">
        <v>90</v>
      </c>
      <c r="S152" s="245">
        <v>0</v>
      </c>
      <c r="T152" s="245">
        <v>0</v>
      </c>
      <c r="U152" s="89">
        <v>0</v>
      </c>
      <c r="V152" s="260">
        <v>24</v>
      </c>
      <c r="W152" s="98">
        <v>0</v>
      </c>
      <c r="X152" s="83">
        <v>0</v>
      </c>
      <c r="Y152" s="98">
        <v>1</v>
      </c>
      <c r="Z152" s="64">
        <v>0</v>
      </c>
      <c r="AA152" s="315">
        <v>885165</v>
      </c>
      <c r="AB152" s="315">
        <v>46667</v>
      </c>
      <c r="AC152" s="316">
        <f t="shared" si="8"/>
        <v>931832</v>
      </c>
      <c r="AD152" s="74">
        <v>4500000</v>
      </c>
      <c r="AE152" s="74">
        <v>6000000</v>
      </c>
      <c r="AF152" s="74">
        <f t="shared" si="9"/>
        <v>0</v>
      </c>
      <c r="AG152" s="74">
        <f t="shared" si="10"/>
        <v>4800000</v>
      </c>
      <c r="AH152" s="493">
        <f t="shared" si="11"/>
        <v>-1</v>
      </c>
    </row>
    <row r="153" spans="1:34" s="50" customFormat="1" ht="24" hidden="1" customHeight="1" x14ac:dyDescent="0.2">
      <c r="A153" s="181"/>
      <c r="B153" s="296">
        <v>117</v>
      </c>
      <c r="C153" s="264">
        <v>123</v>
      </c>
      <c r="D153" s="297">
        <v>12949</v>
      </c>
      <c r="E153" s="251" t="s">
        <v>374</v>
      </c>
      <c r="F153" s="252" t="s">
        <v>549</v>
      </c>
      <c r="G153" s="251" t="s">
        <v>87</v>
      </c>
      <c r="H153" s="272" t="s">
        <v>458</v>
      </c>
      <c r="I153" s="292" t="s">
        <v>2567</v>
      </c>
      <c r="J153" s="480">
        <v>670308943</v>
      </c>
      <c r="K153" s="480">
        <v>12870352</v>
      </c>
      <c r="L153" s="64" t="s">
        <v>458</v>
      </c>
      <c r="M153" s="290" t="s">
        <v>2380</v>
      </c>
      <c r="N153" s="98"/>
      <c r="O153" s="64"/>
      <c r="P153" s="89"/>
      <c r="Q153" s="253">
        <v>30</v>
      </c>
      <c r="R153" s="254">
        <v>100</v>
      </c>
      <c r="S153" s="64">
        <v>0</v>
      </c>
      <c r="T153" s="64">
        <v>0</v>
      </c>
      <c r="U153" s="89">
        <v>0</v>
      </c>
      <c r="V153" s="258">
        <v>17</v>
      </c>
      <c r="W153" s="98">
        <v>0</v>
      </c>
      <c r="X153" s="83">
        <v>0</v>
      </c>
      <c r="Y153" s="98">
        <v>0</v>
      </c>
      <c r="Z153" s="64">
        <v>0</v>
      </c>
      <c r="AA153" s="323">
        <v>1477052</v>
      </c>
      <c r="AB153" s="323">
        <v>0</v>
      </c>
      <c r="AC153" s="324">
        <f t="shared" si="8"/>
        <v>1477052</v>
      </c>
      <c r="AD153" s="74">
        <v>4500000</v>
      </c>
      <c r="AE153" s="74">
        <v>6000000</v>
      </c>
      <c r="AF153" s="74">
        <f t="shared" si="9"/>
        <v>0</v>
      </c>
      <c r="AG153" s="74">
        <f t="shared" si="10"/>
        <v>3400000</v>
      </c>
      <c r="AH153" s="493">
        <f t="shared" si="11"/>
        <v>0</v>
      </c>
    </row>
    <row r="154" spans="1:34" s="50" customFormat="1" ht="24" customHeight="1" x14ac:dyDescent="0.2">
      <c r="A154" s="181"/>
      <c r="B154" s="296">
        <v>650</v>
      </c>
      <c r="C154" s="264">
        <v>447</v>
      </c>
      <c r="D154" s="297">
        <v>12950</v>
      </c>
      <c r="E154" s="241" t="s">
        <v>216</v>
      </c>
      <c r="F154" s="242" t="s">
        <v>552</v>
      </c>
      <c r="G154" s="285" t="s">
        <v>137</v>
      </c>
      <c r="H154" s="272" t="s">
        <v>458</v>
      </c>
      <c r="I154" s="292" t="s">
        <v>3045</v>
      </c>
      <c r="J154" s="480">
        <v>944565077</v>
      </c>
      <c r="K154" s="480">
        <v>68116648</v>
      </c>
      <c r="L154" s="64" t="s">
        <v>458</v>
      </c>
      <c r="M154" s="290" t="s">
        <v>137</v>
      </c>
      <c r="N154" s="243" t="s">
        <v>2410</v>
      </c>
      <c r="O154" s="64"/>
      <c r="P154" s="89"/>
      <c r="Q154" s="243">
        <v>30</v>
      </c>
      <c r="R154" s="245">
        <v>120</v>
      </c>
      <c r="S154" s="245">
        <v>110</v>
      </c>
      <c r="T154" s="245">
        <v>29.33</v>
      </c>
      <c r="U154" s="89">
        <v>0</v>
      </c>
      <c r="V154" s="260">
        <v>15</v>
      </c>
      <c r="W154" s="98">
        <v>0</v>
      </c>
      <c r="X154" s="83">
        <v>0</v>
      </c>
      <c r="Y154" s="98">
        <v>2</v>
      </c>
      <c r="Z154" s="64">
        <v>1</v>
      </c>
      <c r="AA154" s="315">
        <v>885165</v>
      </c>
      <c r="AB154" s="315">
        <v>46667</v>
      </c>
      <c r="AC154" s="316">
        <f t="shared" si="8"/>
        <v>931832</v>
      </c>
      <c r="AD154" s="74">
        <v>4500000</v>
      </c>
      <c r="AE154" s="74">
        <v>6000000</v>
      </c>
      <c r="AF154" s="74">
        <f t="shared" si="9"/>
        <v>0</v>
      </c>
      <c r="AG154" s="74">
        <f t="shared" si="10"/>
        <v>3000000</v>
      </c>
      <c r="AH154" s="493">
        <f t="shared" si="11"/>
        <v>-1</v>
      </c>
    </row>
    <row r="155" spans="1:34" s="50" customFormat="1" ht="24" customHeight="1" x14ac:dyDescent="0.2">
      <c r="A155" s="181"/>
      <c r="B155" s="296">
        <v>637</v>
      </c>
      <c r="C155" s="264">
        <v>434</v>
      </c>
      <c r="D155" s="297">
        <v>12951</v>
      </c>
      <c r="E155" s="241" t="s">
        <v>555</v>
      </c>
      <c r="F155" s="242" t="s">
        <v>556</v>
      </c>
      <c r="G155" s="285" t="s">
        <v>137</v>
      </c>
      <c r="H155" s="272" t="s">
        <v>458</v>
      </c>
      <c r="I155" s="292" t="s">
        <v>3033</v>
      </c>
      <c r="J155" s="480">
        <v>732199611</v>
      </c>
      <c r="K155" s="480">
        <v>68169960</v>
      </c>
      <c r="L155" s="64" t="s">
        <v>458</v>
      </c>
      <c r="M155" s="290" t="s">
        <v>137</v>
      </c>
      <c r="N155" s="243" t="s">
        <v>2410</v>
      </c>
      <c r="O155" s="64"/>
      <c r="P155" s="89"/>
      <c r="Q155" s="243">
        <v>30</v>
      </c>
      <c r="R155" s="245">
        <v>120</v>
      </c>
      <c r="S155" s="245">
        <v>110</v>
      </c>
      <c r="T155" s="245">
        <v>29.33</v>
      </c>
      <c r="U155" s="89">
        <v>0</v>
      </c>
      <c r="V155" s="260">
        <v>15</v>
      </c>
      <c r="W155" s="98">
        <v>0</v>
      </c>
      <c r="X155" s="83">
        <v>0</v>
      </c>
      <c r="Y155" s="98">
        <v>2</v>
      </c>
      <c r="Z155" s="64">
        <v>3</v>
      </c>
      <c r="AA155" s="315">
        <v>885165</v>
      </c>
      <c r="AB155" s="315">
        <v>46667</v>
      </c>
      <c r="AC155" s="316">
        <f t="shared" si="8"/>
        <v>931832</v>
      </c>
      <c r="AD155" s="74">
        <v>4500000</v>
      </c>
      <c r="AE155" s="74">
        <v>6000000</v>
      </c>
      <c r="AF155" s="74">
        <f t="shared" si="9"/>
        <v>0</v>
      </c>
      <c r="AG155" s="74">
        <f t="shared" si="10"/>
        <v>3000000</v>
      </c>
      <c r="AH155" s="493">
        <f t="shared" si="11"/>
        <v>1</v>
      </c>
    </row>
    <row r="156" spans="1:34" s="50" customFormat="1" ht="24" hidden="1" customHeight="1" x14ac:dyDescent="0.2">
      <c r="A156" s="181"/>
      <c r="B156" s="296">
        <v>645</v>
      </c>
      <c r="C156" s="264">
        <v>442</v>
      </c>
      <c r="D156" s="297">
        <v>12952</v>
      </c>
      <c r="E156" s="241" t="s">
        <v>500</v>
      </c>
      <c r="F156" s="242" t="s">
        <v>559</v>
      </c>
      <c r="G156" s="285" t="s">
        <v>137</v>
      </c>
      <c r="H156" s="272" t="s">
        <v>458</v>
      </c>
      <c r="I156" s="292" t="s">
        <v>3040</v>
      </c>
      <c r="J156" s="480">
        <v>938162111</v>
      </c>
      <c r="K156" s="480">
        <v>70360389</v>
      </c>
      <c r="L156" s="64" t="s">
        <v>458</v>
      </c>
      <c r="M156" s="290" t="s">
        <v>137</v>
      </c>
      <c r="N156" s="243" t="s">
        <v>2410</v>
      </c>
      <c r="O156" s="64"/>
      <c r="P156" s="89"/>
      <c r="Q156" s="243">
        <v>30</v>
      </c>
      <c r="R156" s="245">
        <v>120</v>
      </c>
      <c r="S156" s="245">
        <v>110</v>
      </c>
      <c r="T156" s="245">
        <v>29.33</v>
      </c>
      <c r="U156" s="89">
        <v>0</v>
      </c>
      <c r="V156" s="260">
        <v>15</v>
      </c>
      <c r="W156" s="98">
        <v>0</v>
      </c>
      <c r="X156" s="83">
        <v>0</v>
      </c>
      <c r="Y156" s="98">
        <v>2</v>
      </c>
      <c r="Z156" s="64">
        <v>2</v>
      </c>
      <c r="AA156" s="315">
        <v>885165</v>
      </c>
      <c r="AB156" s="315">
        <v>46667</v>
      </c>
      <c r="AC156" s="316">
        <f t="shared" si="8"/>
        <v>931832</v>
      </c>
      <c r="AD156" s="74">
        <v>4500000</v>
      </c>
      <c r="AE156" s="74">
        <v>6000000</v>
      </c>
      <c r="AF156" s="74">
        <f t="shared" si="9"/>
        <v>0</v>
      </c>
      <c r="AG156" s="74">
        <f t="shared" si="10"/>
        <v>3000000</v>
      </c>
      <c r="AH156" s="493">
        <f t="shared" si="11"/>
        <v>0</v>
      </c>
    </row>
    <row r="157" spans="1:34" s="50" customFormat="1" ht="24" hidden="1" customHeight="1" x14ac:dyDescent="0.2">
      <c r="A157" s="181"/>
      <c r="B157" s="296">
        <v>639</v>
      </c>
      <c r="C157" s="264">
        <v>436</v>
      </c>
      <c r="D157" s="297">
        <v>12953</v>
      </c>
      <c r="E157" s="241" t="s">
        <v>562</v>
      </c>
      <c r="F157" s="242" t="s">
        <v>563</v>
      </c>
      <c r="G157" s="285" t="s">
        <v>137</v>
      </c>
      <c r="H157" s="272" t="s">
        <v>458</v>
      </c>
      <c r="I157" s="292" t="s">
        <v>3035</v>
      </c>
      <c r="J157" s="480">
        <v>731352343</v>
      </c>
      <c r="K157" s="480">
        <v>68607120</v>
      </c>
      <c r="L157" s="64" t="s">
        <v>458</v>
      </c>
      <c r="M157" s="290" t="s">
        <v>137</v>
      </c>
      <c r="N157" s="98"/>
      <c r="O157" s="245" t="s">
        <v>2410</v>
      </c>
      <c r="P157" s="89"/>
      <c r="Q157" s="243">
        <v>30</v>
      </c>
      <c r="R157" s="245">
        <v>90</v>
      </c>
      <c r="S157" s="245">
        <v>0</v>
      </c>
      <c r="T157" s="245">
        <v>0</v>
      </c>
      <c r="U157" s="89">
        <v>0</v>
      </c>
      <c r="V157" s="260">
        <v>30</v>
      </c>
      <c r="W157" s="98">
        <v>0</v>
      </c>
      <c r="X157" s="83">
        <v>0</v>
      </c>
      <c r="Y157" s="98">
        <v>1</v>
      </c>
      <c r="Z157" s="64">
        <v>1</v>
      </c>
      <c r="AA157" s="315">
        <v>885165</v>
      </c>
      <c r="AB157" s="315">
        <v>46667</v>
      </c>
      <c r="AC157" s="316">
        <f t="shared" si="8"/>
        <v>931832</v>
      </c>
      <c r="AD157" s="74">
        <v>4500000</v>
      </c>
      <c r="AE157" s="74">
        <v>6000000</v>
      </c>
      <c r="AF157" s="74">
        <f t="shared" si="9"/>
        <v>0</v>
      </c>
      <c r="AG157" s="74">
        <f t="shared" si="10"/>
        <v>6000000</v>
      </c>
      <c r="AH157" s="493">
        <f t="shared" si="11"/>
        <v>0</v>
      </c>
    </row>
    <row r="158" spans="1:34" s="50" customFormat="1" ht="24" hidden="1" customHeight="1" x14ac:dyDescent="0.2">
      <c r="A158" s="181"/>
      <c r="B158" s="296">
        <v>651</v>
      </c>
      <c r="C158" s="264">
        <v>448</v>
      </c>
      <c r="D158" s="297">
        <v>12954</v>
      </c>
      <c r="E158" s="241" t="s">
        <v>435</v>
      </c>
      <c r="F158" s="242" t="s">
        <v>566</v>
      </c>
      <c r="G158" s="285" t="s">
        <v>137</v>
      </c>
      <c r="H158" s="272" t="s">
        <v>458</v>
      </c>
      <c r="I158" s="292" t="s">
        <v>3046</v>
      </c>
      <c r="J158" s="480">
        <v>940073706</v>
      </c>
      <c r="K158" s="480">
        <v>68424874</v>
      </c>
      <c r="L158" s="64" t="s">
        <v>458</v>
      </c>
      <c r="M158" s="290" t="s">
        <v>137</v>
      </c>
      <c r="N158" s="243" t="s">
        <v>2410</v>
      </c>
      <c r="O158" s="64"/>
      <c r="P158" s="89"/>
      <c r="Q158" s="243">
        <v>30</v>
      </c>
      <c r="R158" s="245">
        <v>120</v>
      </c>
      <c r="S158" s="245">
        <v>110</v>
      </c>
      <c r="T158" s="245">
        <v>29.33</v>
      </c>
      <c r="U158" s="89">
        <v>0</v>
      </c>
      <c r="V158" s="260">
        <v>15</v>
      </c>
      <c r="W158" s="98">
        <v>0</v>
      </c>
      <c r="X158" s="83">
        <v>0</v>
      </c>
      <c r="Y158" s="98">
        <v>2</v>
      </c>
      <c r="Z158" s="64">
        <v>2</v>
      </c>
      <c r="AA158" s="315">
        <v>885165</v>
      </c>
      <c r="AB158" s="315">
        <v>46667</v>
      </c>
      <c r="AC158" s="316">
        <f t="shared" si="8"/>
        <v>931832</v>
      </c>
      <c r="AD158" s="74">
        <v>4500000</v>
      </c>
      <c r="AE158" s="74">
        <v>6000000</v>
      </c>
      <c r="AF158" s="74">
        <f t="shared" si="9"/>
        <v>0</v>
      </c>
      <c r="AG158" s="74">
        <f t="shared" si="10"/>
        <v>3000000</v>
      </c>
      <c r="AH158" s="493">
        <f t="shared" si="11"/>
        <v>0</v>
      </c>
    </row>
    <row r="159" spans="1:34" s="50" customFormat="1" ht="24" hidden="1" customHeight="1" x14ac:dyDescent="0.2">
      <c r="A159" s="181"/>
      <c r="B159" s="296">
        <v>642</v>
      </c>
      <c r="C159" s="264">
        <v>439</v>
      </c>
      <c r="D159" s="297">
        <v>12955</v>
      </c>
      <c r="E159" s="241" t="s">
        <v>569</v>
      </c>
      <c r="F159" s="242" t="s">
        <v>570</v>
      </c>
      <c r="G159" s="285" t="s">
        <v>137</v>
      </c>
      <c r="H159" s="272" t="s">
        <v>458</v>
      </c>
      <c r="I159" s="292" t="s">
        <v>3038</v>
      </c>
      <c r="J159" s="480">
        <v>938947672</v>
      </c>
      <c r="K159" s="480">
        <v>67068119</v>
      </c>
      <c r="L159" s="64" t="s">
        <v>458</v>
      </c>
      <c r="M159" s="290" t="s">
        <v>137</v>
      </c>
      <c r="N159" s="243" t="s">
        <v>2410</v>
      </c>
      <c r="O159" s="64"/>
      <c r="P159" s="89"/>
      <c r="Q159" s="243">
        <v>30</v>
      </c>
      <c r="R159" s="245">
        <v>120</v>
      </c>
      <c r="S159" s="245">
        <v>110</v>
      </c>
      <c r="T159" s="245">
        <v>29.33</v>
      </c>
      <c r="U159" s="89">
        <v>0</v>
      </c>
      <c r="V159" s="260">
        <v>15</v>
      </c>
      <c r="W159" s="98">
        <v>0</v>
      </c>
      <c r="X159" s="83">
        <v>0</v>
      </c>
      <c r="Y159" s="98">
        <v>1</v>
      </c>
      <c r="Z159" s="64">
        <v>1</v>
      </c>
      <c r="AA159" s="315">
        <v>885165</v>
      </c>
      <c r="AB159" s="315">
        <v>46667</v>
      </c>
      <c r="AC159" s="316">
        <f t="shared" si="8"/>
        <v>931832</v>
      </c>
      <c r="AD159" s="74">
        <v>4500000</v>
      </c>
      <c r="AE159" s="74">
        <v>6000000</v>
      </c>
      <c r="AF159" s="74">
        <f t="shared" si="9"/>
        <v>0</v>
      </c>
      <c r="AG159" s="74">
        <f t="shared" si="10"/>
        <v>3000000</v>
      </c>
      <c r="AH159" s="493">
        <f t="shared" si="11"/>
        <v>0</v>
      </c>
    </row>
    <row r="160" spans="1:34" s="50" customFormat="1" ht="24" hidden="1" customHeight="1" x14ac:dyDescent="0.2">
      <c r="A160" s="181"/>
      <c r="B160" s="296">
        <v>127</v>
      </c>
      <c r="C160" s="264">
        <v>135</v>
      </c>
      <c r="D160" s="297">
        <v>12956</v>
      </c>
      <c r="E160" s="251" t="s">
        <v>352</v>
      </c>
      <c r="F160" s="252" t="s">
        <v>573</v>
      </c>
      <c r="G160" s="251" t="s">
        <v>87</v>
      </c>
      <c r="H160" s="272" t="s">
        <v>574</v>
      </c>
      <c r="I160" s="292" t="s">
        <v>2576</v>
      </c>
      <c r="J160" s="480">
        <v>5249497063</v>
      </c>
      <c r="K160" s="480">
        <v>68857132</v>
      </c>
      <c r="L160" s="64" t="s">
        <v>574</v>
      </c>
      <c r="M160" s="290" t="s">
        <v>2383</v>
      </c>
      <c r="N160" s="98"/>
      <c r="O160" s="64"/>
      <c r="P160" s="89"/>
      <c r="Q160" s="253">
        <v>30</v>
      </c>
      <c r="R160" s="254">
        <v>14</v>
      </c>
      <c r="S160" s="64">
        <v>0</v>
      </c>
      <c r="T160" s="64">
        <v>0</v>
      </c>
      <c r="U160" s="298">
        <f>1+1+1+1</f>
        <v>4</v>
      </c>
      <c r="V160" s="259">
        <v>16</v>
      </c>
      <c r="W160" s="98">
        <v>0</v>
      </c>
      <c r="X160" s="83">
        <v>0</v>
      </c>
      <c r="Y160" s="98">
        <v>3</v>
      </c>
      <c r="Z160" s="64">
        <v>3</v>
      </c>
      <c r="AA160" s="323">
        <v>1642901</v>
      </c>
      <c r="AB160" s="323">
        <v>0</v>
      </c>
      <c r="AC160" s="324">
        <f t="shared" si="8"/>
        <v>1642901</v>
      </c>
      <c r="AD160" s="74">
        <v>4500000</v>
      </c>
      <c r="AE160" s="74">
        <v>6000000</v>
      </c>
      <c r="AF160" s="74">
        <f t="shared" si="9"/>
        <v>6571604</v>
      </c>
      <c r="AG160" s="74">
        <f t="shared" si="10"/>
        <v>3200000</v>
      </c>
      <c r="AH160" s="493">
        <f t="shared" si="11"/>
        <v>0</v>
      </c>
    </row>
    <row r="161" spans="1:34" s="50" customFormat="1" ht="24" hidden="1" customHeight="1" x14ac:dyDescent="0.2">
      <c r="A161" s="181"/>
      <c r="B161" s="296">
        <v>659</v>
      </c>
      <c r="C161" s="264">
        <v>456</v>
      </c>
      <c r="D161" s="297">
        <v>12957</v>
      </c>
      <c r="E161" s="241" t="s">
        <v>244</v>
      </c>
      <c r="F161" s="242" t="s">
        <v>577</v>
      </c>
      <c r="G161" s="285" t="s">
        <v>137</v>
      </c>
      <c r="H161" s="272" t="s">
        <v>574</v>
      </c>
      <c r="I161" s="292" t="s">
        <v>3054</v>
      </c>
      <c r="J161" s="480">
        <v>759607222</v>
      </c>
      <c r="K161" s="480">
        <v>21715427</v>
      </c>
      <c r="L161" s="64" t="s">
        <v>574</v>
      </c>
      <c r="M161" s="290" t="s">
        <v>137</v>
      </c>
      <c r="N161" s="243" t="s">
        <v>2410</v>
      </c>
      <c r="O161" s="64"/>
      <c r="P161" s="89"/>
      <c r="Q161" s="243">
        <v>30</v>
      </c>
      <c r="R161" s="245">
        <v>120</v>
      </c>
      <c r="S161" s="245">
        <v>110</v>
      </c>
      <c r="T161" s="245">
        <v>29.33</v>
      </c>
      <c r="U161" s="89">
        <v>0</v>
      </c>
      <c r="V161" s="261">
        <v>15</v>
      </c>
      <c r="W161" s="98">
        <v>0</v>
      </c>
      <c r="X161" s="83">
        <v>0</v>
      </c>
      <c r="Y161" s="98">
        <v>2</v>
      </c>
      <c r="Z161" s="64">
        <v>2</v>
      </c>
      <c r="AA161" s="315">
        <v>885165</v>
      </c>
      <c r="AB161" s="315">
        <v>46667</v>
      </c>
      <c r="AC161" s="316">
        <f t="shared" si="8"/>
        <v>931832</v>
      </c>
      <c r="AD161" s="74">
        <v>4500000</v>
      </c>
      <c r="AE161" s="74">
        <v>6000000</v>
      </c>
      <c r="AF161" s="74">
        <f t="shared" si="9"/>
        <v>0</v>
      </c>
      <c r="AG161" s="74">
        <f t="shared" si="10"/>
        <v>3000000</v>
      </c>
      <c r="AH161" s="493">
        <f t="shared" si="11"/>
        <v>0</v>
      </c>
    </row>
    <row r="162" spans="1:34" s="50" customFormat="1" ht="24" hidden="1" customHeight="1" x14ac:dyDescent="0.2">
      <c r="A162" s="181"/>
      <c r="B162" s="296">
        <v>657</v>
      </c>
      <c r="C162" s="264">
        <v>454</v>
      </c>
      <c r="D162" s="297">
        <v>12958</v>
      </c>
      <c r="E162" s="241" t="s">
        <v>580</v>
      </c>
      <c r="F162" s="242" t="s">
        <v>581</v>
      </c>
      <c r="G162" s="285" t="s">
        <v>137</v>
      </c>
      <c r="H162" s="272" t="s">
        <v>574</v>
      </c>
      <c r="I162" s="292" t="s">
        <v>3052</v>
      </c>
      <c r="J162" s="480">
        <v>670496081</v>
      </c>
      <c r="K162" s="480">
        <v>62581024</v>
      </c>
      <c r="L162" s="64" t="s">
        <v>574</v>
      </c>
      <c r="M162" s="290" t="s">
        <v>137</v>
      </c>
      <c r="N162" s="243" t="s">
        <v>2410</v>
      </c>
      <c r="O162" s="64"/>
      <c r="P162" s="89"/>
      <c r="Q162" s="243">
        <v>30</v>
      </c>
      <c r="R162" s="245">
        <v>120</v>
      </c>
      <c r="S162" s="245">
        <v>110</v>
      </c>
      <c r="T162" s="245">
        <v>29.33</v>
      </c>
      <c r="U162" s="89">
        <v>0</v>
      </c>
      <c r="V162" s="260">
        <v>15</v>
      </c>
      <c r="W162" s="98">
        <v>0</v>
      </c>
      <c r="X162" s="83">
        <v>0</v>
      </c>
      <c r="Y162" s="98">
        <v>0</v>
      </c>
      <c r="Z162" s="64">
        <v>0</v>
      </c>
      <c r="AA162" s="315">
        <v>885165</v>
      </c>
      <c r="AB162" s="315">
        <v>0</v>
      </c>
      <c r="AC162" s="316">
        <f t="shared" si="8"/>
        <v>885165</v>
      </c>
      <c r="AD162" s="74">
        <v>4500000</v>
      </c>
      <c r="AE162" s="74">
        <v>6000000</v>
      </c>
      <c r="AF162" s="74">
        <f t="shared" si="9"/>
        <v>0</v>
      </c>
      <c r="AG162" s="74">
        <f t="shared" si="10"/>
        <v>3000000</v>
      </c>
      <c r="AH162" s="493">
        <f t="shared" si="11"/>
        <v>0</v>
      </c>
    </row>
    <row r="163" spans="1:34" s="50" customFormat="1" ht="24" hidden="1" customHeight="1" x14ac:dyDescent="0.2">
      <c r="A163" s="181"/>
      <c r="B163" s="296">
        <v>126</v>
      </c>
      <c r="C163" s="264">
        <v>134</v>
      </c>
      <c r="D163" s="297">
        <v>12959</v>
      </c>
      <c r="E163" s="251" t="s">
        <v>135</v>
      </c>
      <c r="F163" s="252" t="s">
        <v>584</v>
      </c>
      <c r="G163" s="251" t="s">
        <v>87</v>
      </c>
      <c r="H163" s="272" t="s">
        <v>574</v>
      </c>
      <c r="I163" s="292" t="s">
        <v>2575</v>
      </c>
      <c r="J163" s="480">
        <v>680391959</v>
      </c>
      <c r="K163" s="480">
        <v>67535021</v>
      </c>
      <c r="L163" s="64" t="s">
        <v>574</v>
      </c>
      <c r="M163" s="290" t="s">
        <v>2380</v>
      </c>
      <c r="N163" s="98"/>
      <c r="O163" s="64"/>
      <c r="P163" s="89"/>
      <c r="Q163" s="253">
        <v>30</v>
      </c>
      <c r="R163" s="254">
        <v>47</v>
      </c>
      <c r="S163" s="64">
        <v>0</v>
      </c>
      <c r="T163" s="64">
        <v>0</v>
      </c>
      <c r="U163" s="298">
        <f>1+1+1+1+1+1</f>
        <v>6</v>
      </c>
      <c r="V163" s="258">
        <v>14</v>
      </c>
      <c r="W163" s="98">
        <v>0</v>
      </c>
      <c r="X163" s="83">
        <v>0</v>
      </c>
      <c r="Y163" s="98">
        <v>2</v>
      </c>
      <c r="Z163" s="64">
        <v>2</v>
      </c>
      <c r="AA163" s="323">
        <v>1477052</v>
      </c>
      <c r="AB163" s="323">
        <v>46667</v>
      </c>
      <c r="AC163" s="324">
        <f t="shared" si="8"/>
        <v>1523719</v>
      </c>
      <c r="AD163" s="74">
        <v>4500000</v>
      </c>
      <c r="AE163" s="74">
        <v>6000000</v>
      </c>
      <c r="AF163" s="74">
        <f t="shared" si="9"/>
        <v>9142314</v>
      </c>
      <c r="AG163" s="74">
        <f t="shared" si="10"/>
        <v>2800000</v>
      </c>
      <c r="AH163" s="493">
        <f t="shared" si="11"/>
        <v>0</v>
      </c>
    </row>
    <row r="164" spans="1:34" s="50" customFormat="1" ht="24" hidden="1" customHeight="1" x14ac:dyDescent="0.2">
      <c r="A164" s="181"/>
      <c r="B164" s="296">
        <v>658</v>
      </c>
      <c r="C164" s="264">
        <v>455</v>
      </c>
      <c r="D164" s="297">
        <v>12960</v>
      </c>
      <c r="E164" s="241" t="s">
        <v>248</v>
      </c>
      <c r="F164" s="242" t="s">
        <v>587</v>
      </c>
      <c r="G164" s="285" t="s">
        <v>137</v>
      </c>
      <c r="H164" s="272" t="s">
        <v>574</v>
      </c>
      <c r="I164" s="292" t="s">
        <v>3053</v>
      </c>
      <c r="J164" s="480">
        <v>932330258</v>
      </c>
      <c r="K164" s="480">
        <v>67078584</v>
      </c>
      <c r="L164" s="64" t="s">
        <v>574</v>
      </c>
      <c r="M164" s="290" t="s">
        <v>137</v>
      </c>
      <c r="N164" s="243" t="s">
        <v>2410</v>
      </c>
      <c r="O164" s="64"/>
      <c r="P164" s="89"/>
      <c r="Q164" s="243">
        <v>30</v>
      </c>
      <c r="R164" s="245">
        <v>120</v>
      </c>
      <c r="S164" s="245">
        <v>110</v>
      </c>
      <c r="T164" s="245">
        <v>29.33</v>
      </c>
      <c r="U164" s="89">
        <v>0</v>
      </c>
      <c r="V164" s="260">
        <v>15</v>
      </c>
      <c r="W164" s="98">
        <v>0</v>
      </c>
      <c r="X164" s="83">
        <v>0</v>
      </c>
      <c r="Y164" s="98">
        <v>1</v>
      </c>
      <c r="Z164" s="64">
        <v>1</v>
      </c>
      <c r="AA164" s="315">
        <v>885165</v>
      </c>
      <c r="AB164" s="315">
        <v>46667</v>
      </c>
      <c r="AC164" s="316">
        <f t="shared" si="8"/>
        <v>931832</v>
      </c>
      <c r="AD164" s="74">
        <v>4500000</v>
      </c>
      <c r="AE164" s="74">
        <v>6000000</v>
      </c>
      <c r="AF164" s="74">
        <f t="shared" si="9"/>
        <v>0</v>
      </c>
      <c r="AG164" s="74">
        <f t="shared" si="10"/>
        <v>3000000</v>
      </c>
      <c r="AH164" s="493">
        <f t="shared" si="11"/>
        <v>0</v>
      </c>
    </row>
    <row r="165" spans="1:34" s="50" customFormat="1" ht="24" hidden="1" customHeight="1" x14ac:dyDescent="0.2">
      <c r="A165" s="181"/>
      <c r="B165" s="296">
        <v>125</v>
      </c>
      <c r="C165" s="264">
        <v>133</v>
      </c>
      <c r="D165" s="297">
        <v>12961</v>
      </c>
      <c r="E165" s="251" t="s">
        <v>99</v>
      </c>
      <c r="F165" s="252" t="s">
        <v>590</v>
      </c>
      <c r="G165" s="251" t="s">
        <v>87</v>
      </c>
      <c r="H165" s="272" t="s">
        <v>574</v>
      </c>
      <c r="I165" s="292" t="s">
        <v>2574</v>
      </c>
      <c r="J165" s="480">
        <v>829377123</v>
      </c>
      <c r="K165" s="480">
        <v>67084063</v>
      </c>
      <c r="L165" s="64" t="s">
        <v>574</v>
      </c>
      <c r="M165" s="290" t="s">
        <v>2380</v>
      </c>
      <c r="N165" s="98"/>
      <c r="O165" s="64"/>
      <c r="P165" s="89"/>
      <c r="Q165" s="253">
        <v>30</v>
      </c>
      <c r="R165" s="254">
        <v>32</v>
      </c>
      <c r="S165" s="64">
        <v>0</v>
      </c>
      <c r="T165" s="64">
        <v>0</v>
      </c>
      <c r="U165" s="298">
        <f>1+1+1+1</f>
        <v>4</v>
      </c>
      <c r="V165" s="259">
        <v>15</v>
      </c>
      <c r="W165" s="98">
        <v>0</v>
      </c>
      <c r="X165" s="83">
        <v>0</v>
      </c>
      <c r="Y165" s="98">
        <v>1</v>
      </c>
      <c r="Z165" s="64">
        <v>1</v>
      </c>
      <c r="AA165" s="323">
        <v>1477052</v>
      </c>
      <c r="AB165" s="323">
        <v>46667</v>
      </c>
      <c r="AC165" s="324">
        <f t="shared" si="8"/>
        <v>1523719</v>
      </c>
      <c r="AD165" s="74">
        <v>4500000</v>
      </c>
      <c r="AE165" s="74">
        <v>6000000</v>
      </c>
      <c r="AF165" s="74">
        <f t="shared" si="9"/>
        <v>6094876</v>
      </c>
      <c r="AG165" s="74">
        <f t="shared" si="10"/>
        <v>3000000</v>
      </c>
      <c r="AH165" s="493">
        <f t="shared" si="11"/>
        <v>0</v>
      </c>
    </row>
    <row r="166" spans="1:34" s="50" customFormat="1" ht="24" hidden="1" customHeight="1" x14ac:dyDescent="0.2">
      <c r="A166" s="181"/>
      <c r="B166" s="296">
        <v>128</v>
      </c>
      <c r="C166" s="264">
        <v>136</v>
      </c>
      <c r="D166" s="297">
        <v>12962</v>
      </c>
      <c r="E166" s="251" t="s">
        <v>593</v>
      </c>
      <c r="F166" s="252" t="s">
        <v>594</v>
      </c>
      <c r="G166" s="251" t="s">
        <v>87</v>
      </c>
      <c r="H166" s="272" t="s">
        <v>574</v>
      </c>
      <c r="I166" s="292" t="s">
        <v>2577</v>
      </c>
      <c r="J166" s="480">
        <v>2020108348</v>
      </c>
      <c r="K166" s="480">
        <v>62580442</v>
      </c>
      <c r="L166" s="64" t="s">
        <v>574</v>
      </c>
      <c r="M166" s="290" t="s">
        <v>2380</v>
      </c>
      <c r="N166" s="98"/>
      <c r="O166" s="64"/>
      <c r="P166" s="89"/>
      <c r="Q166" s="253">
        <v>30</v>
      </c>
      <c r="R166" s="254">
        <v>5</v>
      </c>
      <c r="S166" s="64">
        <v>0</v>
      </c>
      <c r="T166" s="64">
        <v>0</v>
      </c>
      <c r="U166" s="89">
        <v>0</v>
      </c>
      <c r="V166" s="258">
        <v>20</v>
      </c>
      <c r="W166" s="98">
        <v>0</v>
      </c>
      <c r="X166" s="83">
        <v>0</v>
      </c>
      <c r="Y166" s="98">
        <v>0</v>
      </c>
      <c r="Z166" s="64">
        <v>0</v>
      </c>
      <c r="AA166" s="323">
        <v>1477052</v>
      </c>
      <c r="AB166" s="323">
        <v>0</v>
      </c>
      <c r="AC166" s="324">
        <f t="shared" si="8"/>
        <v>1477052</v>
      </c>
      <c r="AD166" s="74">
        <v>4500000</v>
      </c>
      <c r="AE166" s="74">
        <v>6000000</v>
      </c>
      <c r="AF166" s="74">
        <f t="shared" si="9"/>
        <v>0</v>
      </c>
      <c r="AG166" s="74">
        <f t="shared" si="10"/>
        <v>4000000</v>
      </c>
      <c r="AH166" s="493">
        <f t="shared" si="11"/>
        <v>0</v>
      </c>
    </row>
    <row r="167" spans="1:34" s="50" customFormat="1" ht="24" hidden="1" customHeight="1" x14ac:dyDescent="0.4">
      <c r="A167" s="181"/>
      <c r="B167" s="296">
        <v>660</v>
      </c>
      <c r="C167" s="264">
        <v>457</v>
      </c>
      <c r="D167" s="297">
        <v>12963</v>
      </c>
      <c r="E167" s="241" t="s">
        <v>226</v>
      </c>
      <c r="F167" s="242" t="s">
        <v>597</v>
      </c>
      <c r="G167" s="285" t="s">
        <v>137</v>
      </c>
      <c r="H167" s="272" t="s">
        <v>574</v>
      </c>
      <c r="I167" s="430" t="s">
        <v>3169</v>
      </c>
      <c r="J167" s="480">
        <v>670201091</v>
      </c>
      <c r="K167" s="480">
        <v>68899489</v>
      </c>
      <c r="L167" s="64" t="s">
        <v>574</v>
      </c>
      <c r="M167" s="290" t="s">
        <v>137</v>
      </c>
      <c r="N167" s="243" t="s">
        <v>2410</v>
      </c>
      <c r="O167" s="64"/>
      <c r="P167" s="89"/>
      <c r="Q167" s="243">
        <v>30</v>
      </c>
      <c r="R167" s="245">
        <v>120</v>
      </c>
      <c r="S167" s="245">
        <v>110</v>
      </c>
      <c r="T167" s="245">
        <v>29.33</v>
      </c>
      <c r="U167" s="89">
        <v>0</v>
      </c>
      <c r="V167" s="260">
        <v>15</v>
      </c>
      <c r="W167" s="98">
        <v>0</v>
      </c>
      <c r="X167" s="83">
        <v>0</v>
      </c>
      <c r="Y167" s="98">
        <v>0</v>
      </c>
      <c r="Z167" s="64">
        <v>0</v>
      </c>
      <c r="AA167" s="315">
        <v>885165</v>
      </c>
      <c r="AB167" s="315">
        <v>0</v>
      </c>
      <c r="AC167" s="316">
        <f t="shared" si="8"/>
        <v>885165</v>
      </c>
      <c r="AD167" s="74">
        <v>4500000</v>
      </c>
      <c r="AE167" s="74">
        <v>6000000</v>
      </c>
      <c r="AF167" s="74">
        <f t="shared" si="9"/>
        <v>0</v>
      </c>
      <c r="AG167" s="74">
        <f t="shared" si="10"/>
        <v>3000000</v>
      </c>
      <c r="AH167" s="493">
        <f t="shared" si="11"/>
        <v>0</v>
      </c>
    </row>
    <row r="168" spans="1:34" s="50" customFormat="1" ht="24" hidden="1" customHeight="1" x14ac:dyDescent="0.2">
      <c r="A168" s="181"/>
      <c r="B168" s="296">
        <v>656</v>
      </c>
      <c r="C168" s="264">
        <v>453</v>
      </c>
      <c r="D168" s="297">
        <v>12964</v>
      </c>
      <c r="E168" s="241" t="s">
        <v>600</v>
      </c>
      <c r="F168" s="242" t="s">
        <v>601</v>
      </c>
      <c r="G168" s="285" t="s">
        <v>137</v>
      </c>
      <c r="H168" s="272" t="s">
        <v>574</v>
      </c>
      <c r="I168" s="292" t="s">
        <v>3051</v>
      </c>
      <c r="J168" s="480">
        <v>682453846</v>
      </c>
      <c r="K168" s="480">
        <v>68888479</v>
      </c>
      <c r="L168" s="64" t="s">
        <v>574</v>
      </c>
      <c r="M168" s="290" t="s">
        <v>137</v>
      </c>
      <c r="N168" s="243" t="s">
        <v>2410</v>
      </c>
      <c r="O168" s="64"/>
      <c r="P168" s="89"/>
      <c r="Q168" s="243">
        <v>30</v>
      </c>
      <c r="R168" s="245">
        <v>120</v>
      </c>
      <c r="S168" s="245">
        <v>110</v>
      </c>
      <c r="T168" s="245">
        <v>29.33</v>
      </c>
      <c r="U168" s="89">
        <v>0</v>
      </c>
      <c r="V168" s="260">
        <v>15</v>
      </c>
      <c r="W168" s="98">
        <v>0</v>
      </c>
      <c r="X168" s="83">
        <v>0</v>
      </c>
      <c r="Y168" s="98">
        <v>2</v>
      </c>
      <c r="Z168" s="64">
        <v>2</v>
      </c>
      <c r="AA168" s="315">
        <v>885165</v>
      </c>
      <c r="AB168" s="315">
        <v>0</v>
      </c>
      <c r="AC168" s="316">
        <f t="shared" si="8"/>
        <v>885165</v>
      </c>
      <c r="AD168" s="74">
        <v>4500000</v>
      </c>
      <c r="AE168" s="74">
        <v>6000000</v>
      </c>
      <c r="AF168" s="74">
        <f t="shared" si="9"/>
        <v>0</v>
      </c>
      <c r="AG168" s="74">
        <f t="shared" si="10"/>
        <v>3000000</v>
      </c>
      <c r="AH168" s="493">
        <f t="shared" si="11"/>
        <v>0</v>
      </c>
    </row>
    <row r="169" spans="1:34" s="50" customFormat="1" ht="24" customHeight="1" x14ac:dyDescent="0.2">
      <c r="A169" s="181"/>
      <c r="B169" s="296">
        <v>655</v>
      </c>
      <c r="C169" s="264">
        <v>452</v>
      </c>
      <c r="D169" s="297">
        <v>12965</v>
      </c>
      <c r="E169" s="241" t="s">
        <v>216</v>
      </c>
      <c r="F169" s="242" t="s">
        <v>604</v>
      </c>
      <c r="G169" s="285" t="s">
        <v>137</v>
      </c>
      <c r="H169" s="272" t="s">
        <v>458</v>
      </c>
      <c r="I169" s="292" t="s">
        <v>3050</v>
      </c>
      <c r="J169" s="480">
        <v>902361686</v>
      </c>
      <c r="K169" s="480">
        <v>66733461</v>
      </c>
      <c r="L169" s="64" t="s">
        <v>458</v>
      </c>
      <c r="M169" s="290" t="s">
        <v>137</v>
      </c>
      <c r="N169" s="243" t="s">
        <v>2410</v>
      </c>
      <c r="O169" s="64"/>
      <c r="P169" s="89"/>
      <c r="Q169" s="243">
        <v>30</v>
      </c>
      <c r="R169" s="245">
        <v>120</v>
      </c>
      <c r="S169" s="245">
        <v>110</v>
      </c>
      <c r="T169" s="245">
        <v>29.33</v>
      </c>
      <c r="U169" s="89">
        <v>0</v>
      </c>
      <c r="V169" s="260">
        <v>15</v>
      </c>
      <c r="W169" s="98">
        <v>0</v>
      </c>
      <c r="X169" s="83">
        <v>0</v>
      </c>
      <c r="Y169" s="98">
        <v>0</v>
      </c>
      <c r="Z169" s="64">
        <v>2</v>
      </c>
      <c r="AA169" s="315">
        <v>885165</v>
      </c>
      <c r="AB169" s="315">
        <v>0</v>
      </c>
      <c r="AC169" s="316">
        <f t="shared" si="8"/>
        <v>885165</v>
      </c>
      <c r="AD169" s="74">
        <v>4500000</v>
      </c>
      <c r="AE169" s="74">
        <v>6000000</v>
      </c>
      <c r="AF169" s="74">
        <f t="shared" si="9"/>
        <v>0</v>
      </c>
      <c r="AG169" s="74">
        <f t="shared" si="10"/>
        <v>3000000</v>
      </c>
      <c r="AH169" s="493">
        <f t="shared" si="11"/>
        <v>2</v>
      </c>
    </row>
    <row r="170" spans="1:34" s="50" customFormat="1" ht="24" customHeight="1" x14ac:dyDescent="0.2">
      <c r="A170" s="181"/>
      <c r="B170" s="296">
        <v>654</v>
      </c>
      <c r="C170" s="264">
        <v>451</v>
      </c>
      <c r="D170" s="297">
        <v>12966</v>
      </c>
      <c r="E170" s="241" t="s">
        <v>600</v>
      </c>
      <c r="F170" s="242" t="s">
        <v>607</v>
      </c>
      <c r="G170" s="285" t="s">
        <v>137</v>
      </c>
      <c r="H170" s="272" t="s">
        <v>458</v>
      </c>
      <c r="I170" s="292" t="s">
        <v>3049</v>
      </c>
      <c r="J170" s="480">
        <v>943018986</v>
      </c>
      <c r="K170" s="480">
        <v>68420059</v>
      </c>
      <c r="L170" s="64" t="s">
        <v>458</v>
      </c>
      <c r="M170" s="290" t="s">
        <v>137</v>
      </c>
      <c r="N170" s="98"/>
      <c r="O170" s="245" t="s">
        <v>2410</v>
      </c>
      <c r="P170" s="89"/>
      <c r="Q170" s="243">
        <v>30</v>
      </c>
      <c r="R170" s="245">
        <v>90</v>
      </c>
      <c r="S170" s="245">
        <v>0</v>
      </c>
      <c r="T170" s="245">
        <v>0</v>
      </c>
      <c r="U170" s="89">
        <v>0</v>
      </c>
      <c r="V170" s="260">
        <v>23</v>
      </c>
      <c r="W170" s="98">
        <v>0</v>
      </c>
      <c r="X170" s="83">
        <v>0</v>
      </c>
      <c r="Y170" s="98">
        <v>0</v>
      </c>
      <c r="Z170" s="64">
        <v>1</v>
      </c>
      <c r="AA170" s="315">
        <v>885165</v>
      </c>
      <c r="AB170" s="315">
        <v>0</v>
      </c>
      <c r="AC170" s="316">
        <f t="shared" si="8"/>
        <v>885165</v>
      </c>
      <c r="AD170" s="74">
        <v>4500000</v>
      </c>
      <c r="AE170" s="74">
        <v>6000000</v>
      </c>
      <c r="AF170" s="74">
        <f t="shared" si="9"/>
        <v>0</v>
      </c>
      <c r="AG170" s="74">
        <f t="shared" si="10"/>
        <v>4600000</v>
      </c>
      <c r="AH170" s="493">
        <f t="shared" si="11"/>
        <v>1</v>
      </c>
    </row>
    <row r="171" spans="1:34" s="50" customFormat="1" ht="24" hidden="1" customHeight="1" x14ac:dyDescent="0.2">
      <c r="A171" s="181"/>
      <c r="B171" s="296">
        <v>138</v>
      </c>
      <c r="C171" s="264">
        <v>147</v>
      </c>
      <c r="D171" s="297">
        <v>12968</v>
      </c>
      <c r="E171" s="251" t="s">
        <v>226</v>
      </c>
      <c r="F171" s="252" t="s">
        <v>612</v>
      </c>
      <c r="G171" s="251" t="s">
        <v>87</v>
      </c>
      <c r="H171" s="272" t="s">
        <v>613</v>
      </c>
      <c r="I171" s="292" t="s">
        <v>2580</v>
      </c>
      <c r="J171" s="480">
        <v>452726352</v>
      </c>
      <c r="K171" s="480">
        <v>11226697</v>
      </c>
      <c r="L171" s="64" t="s">
        <v>613</v>
      </c>
      <c r="M171" s="290" t="s">
        <v>2380</v>
      </c>
      <c r="N171" s="98"/>
      <c r="O171" s="64"/>
      <c r="P171" s="89"/>
      <c r="Q171" s="253">
        <v>30</v>
      </c>
      <c r="R171" s="254">
        <v>93</v>
      </c>
      <c r="S171" s="64">
        <v>0</v>
      </c>
      <c r="T171" s="64">
        <v>0</v>
      </c>
      <c r="U171" s="89">
        <v>0</v>
      </c>
      <c r="V171" s="258">
        <v>20</v>
      </c>
      <c r="W171" s="98">
        <v>0</v>
      </c>
      <c r="X171" s="83">
        <v>0</v>
      </c>
      <c r="Y171" s="98">
        <v>0</v>
      </c>
      <c r="Z171" s="64">
        <v>0</v>
      </c>
      <c r="AA171" s="323">
        <v>1477052</v>
      </c>
      <c r="AB171" s="323">
        <v>46667</v>
      </c>
      <c r="AC171" s="324">
        <f t="shared" si="8"/>
        <v>1523719</v>
      </c>
      <c r="AD171" s="74">
        <v>4500000</v>
      </c>
      <c r="AE171" s="74">
        <v>6000000</v>
      </c>
      <c r="AF171" s="74">
        <f t="shared" si="9"/>
        <v>0</v>
      </c>
      <c r="AG171" s="74">
        <f t="shared" si="10"/>
        <v>4000000</v>
      </c>
      <c r="AH171" s="493">
        <f t="shared" si="11"/>
        <v>0</v>
      </c>
    </row>
    <row r="172" spans="1:34" s="50" customFormat="1" ht="24" hidden="1" customHeight="1" x14ac:dyDescent="0.2">
      <c r="A172" s="181"/>
      <c r="B172" s="296">
        <v>139</v>
      </c>
      <c r="C172" s="264">
        <v>148</v>
      </c>
      <c r="D172" s="297">
        <v>12969</v>
      </c>
      <c r="E172" s="251" t="s">
        <v>259</v>
      </c>
      <c r="F172" s="252" t="s">
        <v>616</v>
      </c>
      <c r="G172" s="251" t="s">
        <v>87</v>
      </c>
      <c r="H172" s="272" t="s">
        <v>613</v>
      </c>
      <c r="I172" s="292" t="s">
        <v>2581</v>
      </c>
      <c r="J172" s="480">
        <v>83992944</v>
      </c>
      <c r="K172" s="480">
        <v>12736111</v>
      </c>
      <c r="L172" s="64" t="s">
        <v>613</v>
      </c>
      <c r="M172" s="290" t="s">
        <v>2382</v>
      </c>
      <c r="N172" s="98"/>
      <c r="O172" s="64"/>
      <c r="P172" s="89"/>
      <c r="Q172" s="253">
        <v>30</v>
      </c>
      <c r="R172" s="254">
        <v>140</v>
      </c>
      <c r="S172" s="64">
        <v>0</v>
      </c>
      <c r="T172" s="64">
        <v>0</v>
      </c>
      <c r="U172" s="89">
        <v>0</v>
      </c>
      <c r="V172" s="258">
        <v>20</v>
      </c>
      <c r="W172" s="98">
        <v>0</v>
      </c>
      <c r="X172" s="83">
        <v>0</v>
      </c>
      <c r="Y172" s="98">
        <v>0</v>
      </c>
      <c r="Z172" s="64">
        <v>0</v>
      </c>
      <c r="AA172" s="323">
        <v>1145360</v>
      </c>
      <c r="AB172" s="323">
        <v>46667</v>
      </c>
      <c r="AC172" s="324">
        <f t="shared" si="8"/>
        <v>1192027</v>
      </c>
      <c r="AD172" s="74">
        <v>4500000</v>
      </c>
      <c r="AE172" s="74">
        <v>6000000</v>
      </c>
      <c r="AF172" s="74">
        <f t="shared" si="9"/>
        <v>0</v>
      </c>
      <c r="AG172" s="74">
        <f t="shared" si="10"/>
        <v>4000000</v>
      </c>
      <c r="AH172" s="493">
        <f t="shared" si="11"/>
        <v>0</v>
      </c>
    </row>
    <row r="173" spans="1:34" s="50" customFormat="1" ht="24" hidden="1" customHeight="1" x14ac:dyDescent="0.2">
      <c r="A173" s="181"/>
      <c r="B173" s="296">
        <v>140</v>
      </c>
      <c r="C173" s="264">
        <v>149</v>
      </c>
      <c r="D173" s="297">
        <v>12970</v>
      </c>
      <c r="E173" s="251" t="s">
        <v>619</v>
      </c>
      <c r="F173" s="252" t="s">
        <v>620</v>
      </c>
      <c r="G173" s="251" t="s">
        <v>87</v>
      </c>
      <c r="H173" s="272" t="s">
        <v>613</v>
      </c>
      <c r="I173" s="292" t="s">
        <v>2582</v>
      </c>
      <c r="J173" s="480">
        <v>79913547</v>
      </c>
      <c r="K173" s="480">
        <v>12812423</v>
      </c>
      <c r="L173" s="64" t="s">
        <v>613</v>
      </c>
      <c r="M173" s="305" t="s">
        <v>2383</v>
      </c>
      <c r="N173" s="98"/>
      <c r="O173" s="64"/>
      <c r="P173" s="89"/>
      <c r="Q173" s="253">
        <v>30</v>
      </c>
      <c r="R173" s="254">
        <v>33</v>
      </c>
      <c r="S173" s="64">
        <v>0</v>
      </c>
      <c r="T173" s="64">
        <v>0</v>
      </c>
      <c r="U173" s="89">
        <v>0</v>
      </c>
      <c r="V173" s="258">
        <v>19</v>
      </c>
      <c r="W173" s="98">
        <v>0</v>
      </c>
      <c r="X173" s="83">
        <v>0</v>
      </c>
      <c r="Y173" s="98">
        <v>0</v>
      </c>
      <c r="Z173" s="64">
        <v>0</v>
      </c>
      <c r="AA173" s="323">
        <v>1642901</v>
      </c>
      <c r="AB173" s="323">
        <v>46667</v>
      </c>
      <c r="AC173" s="324">
        <f t="shared" si="8"/>
        <v>1689568</v>
      </c>
      <c r="AD173" s="74">
        <v>4500000</v>
      </c>
      <c r="AE173" s="74">
        <v>6000000</v>
      </c>
      <c r="AF173" s="74">
        <f t="shared" si="9"/>
        <v>0</v>
      </c>
      <c r="AG173" s="74">
        <f t="shared" si="10"/>
        <v>3800000</v>
      </c>
      <c r="AH173" s="493">
        <f t="shared" si="11"/>
        <v>0</v>
      </c>
    </row>
    <row r="174" spans="1:34" s="50" customFormat="1" ht="24" hidden="1" customHeight="1" x14ac:dyDescent="0.2">
      <c r="A174" s="181"/>
      <c r="B174" s="296">
        <v>141</v>
      </c>
      <c r="C174" s="264">
        <v>150</v>
      </c>
      <c r="D174" s="297">
        <v>12971</v>
      </c>
      <c r="E174" s="251" t="s">
        <v>623</v>
      </c>
      <c r="F174" s="252" t="s">
        <v>624</v>
      </c>
      <c r="G174" s="251" t="s">
        <v>87</v>
      </c>
      <c r="H174" s="272" t="s">
        <v>613</v>
      </c>
      <c r="I174" s="292" t="s">
        <v>2583</v>
      </c>
      <c r="J174" s="480">
        <v>323642421</v>
      </c>
      <c r="K174" s="480">
        <v>26426034</v>
      </c>
      <c r="L174" s="64" t="s">
        <v>613</v>
      </c>
      <c r="M174" s="290" t="s">
        <v>2380</v>
      </c>
      <c r="N174" s="98"/>
      <c r="O174" s="64"/>
      <c r="P174" s="89"/>
      <c r="Q174" s="253">
        <v>30</v>
      </c>
      <c r="R174" s="254">
        <v>21</v>
      </c>
      <c r="S174" s="64">
        <v>0</v>
      </c>
      <c r="T174" s="64">
        <v>0</v>
      </c>
      <c r="U174" s="298">
        <f>2</f>
        <v>2</v>
      </c>
      <c r="V174" s="259">
        <v>19</v>
      </c>
      <c r="W174" s="98">
        <v>0</v>
      </c>
      <c r="X174" s="83">
        <v>0</v>
      </c>
      <c r="Y174" s="98">
        <v>0</v>
      </c>
      <c r="Z174" s="64">
        <v>0</v>
      </c>
      <c r="AA174" s="323">
        <v>1477052</v>
      </c>
      <c r="AB174" s="323">
        <v>46667</v>
      </c>
      <c r="AC174" s="324">
        <f t="shared" si="8"/>
        <v>1523719</v>
      </c>
      <c r="AD174" s="74">
        <v>4500000</v>
      </c>
      <c r="AE174" s="74">
        <v>6000000</v>
      </c>
      <c r="AF174" s="74">
        <f t="shared" si="9"/>
        <v>3047438</v>
      </c>
      <c r="AG174" s="74">
        <f t="shared" si="10"/>
        <v>3800000</v>
      </c>
      <c r="AH174" s="493">
        <f t="shared" si="11"/>
        <v>0</v>
      </c>
    </row>
    <row r="175" spans="1:34" s="50" customFormat="1" ht="24" hidden="1" customHeight="1" x14ac:dyDescent="0.2">
      <c r="A175" s="181"/>
      <c r="B175" s="296">
        <v>142</v>
      </c>
      <c r="C175" s="264">
        <v>151</v>
      </c>
      <c r="D175" s="297">
        <v>12972</v>
      </c>
      <c r="E175" s="251" t="s">
        <v>627</v>
      </c>
      <c r="F175" s="252" t="s">
        <v>628</v>
      </c>
      <c r="G175" s="251" t="s">
        <v>87</v>
      </c>
      <c r="H175" s="272" t="s">
        <v>613</v>
      </c>
      <c r="I175" s="292" t="s">
        <v>2584</v>
      </c>
      <c r="J175" s="480">
        <v>12001996</v>
      </c>
      <c r="K175" s="480">
        <v>14639658</v>
      </c>
      <c r="L175" s="64" t="s">
        <v>613</v>
      </c>
      <c r="M175" s="305" t="s">
        <v>3265</v>
      </c>
      <c r="N175" s="98"/>
      <c r="O175" s="64"/>
      <c r="P175" s="89"/>
      <c r="Q175" s="253">
        <v>30</v>
      </c>
      <c r="R175" s="254">
        <v>36</v>
      </c>
      <c r="S175" s="64">
        <v>0</v>
      </c>
      <c r="T175" s="64">
        <v>0</v>
      </c>
      <c r="U175" s="89">
        <v>0</v>
      </c>
      <c r="V175" s="258">
        <v>19</v>
      </c>
      <c r="W175" s="98">
        <v>0</v>
      </c>
      <c r="X175" s="83">
        <v>0</v>
      </c>
      <c r="Y175" s="98">
        <v>0</v>
      </c>
      <c r="Z175" s="64">
        <v>0</v>
      </c>
      <c r="AA175" s="323">
        <v>1477052</v>
      </c>
      <c r="AB175" s="323">
        <v>46667</v>
      </c>
      <c r="AC175" s="324">
        <f t="shared" si="8"/>
        <v>1523719</v>
      </c>
      <c r="AD175" s="74">
        <v>4500000</v>
      </c>
      <c r="AE175" s="74">
        <v>6000000</v>
      </c>
      <c r="AF175" s="74">
        <f t="shared" si="9"/>
        <v>0</v>
      </c>
      <c r="AG175" s="74">
        <f t="shared" si="10"/>
        <v>3800000</v>
      </c>
      <c r="AH175" s="493">
        <f t="shared" si="11"/>
        <v>0</v>
      </c>
    </row>
    <row r="176" spans="1:34" s="50" customFormat="1" ht="24" hidden="1" customHeight="1" x14ac:dyDescent="0.2">
      <c r="A176" s="181"/>
      <c r="B176" s="296">
        <v>143</v>
      </c>
      <c r="C176" s="264">
        <v>152</v>
      </c>
      <c r="D176" s="297">
        <v>12973</v>
      </c>
      <c r="E176" s="251" t="s">
        <v>398</v>
      </c>
      <c r="F176" s="252" t="s">
        <v>631</v>
      </c>
      <c r="G176" s="251" t="s">
        <v>87</v>
      </c>
      <c r="H176" s="272" t="s">
        <v>613</v>
      </c>
      <c r="I176" s="292" t="s">
        <v>2585</v>
      </c>
      <c r="J176" s="480">
        <v>559806949</v>
      </c>
      <c r="K176" s="480">
        <v>12310512</v>
      </c>
      <c r="L176" s="64" t="s">
        <v>613</v>
      </c>
      <c r="M176" s="290" t="s">
        <v>2380</v>
      </c>
      <c r="N176" s="98"/>
      <c r="O176" s="64"/>
      <c r="P176" s="89"/>
      <c r="Q176" s="253">
        <v>30</v>
      </c>
      <c r="R176" s="254">
        <v>175</v>
      </c>
      <c r="S176" s="64">
        <v>0</v>
      </c>
      <c r="T176" s="64">
        <v>0</v>
      </c>
      <c r="U176" s="298">
        <f>3+2</f>
        <v>5</v>
      </c>
      <c r="V176" s="259">
        <v>22</v>
      </c>
      <c r="W176" s="98">
        <v>0</v>
      </c>
      <c r="X176" s="83">
        <v>0</v>
      </c>
      <c r="Y176" s="98">
        <v>1</v>
      </c>
      <c r="Z176" s="64">
        <v>1</v>
      </c>
      <c r="AA176" s="323">
        <v>1477052</v>
      </c>
      <c r="AB176" s="323">
        <v>46667</v>
      </c>
      <c r="AC176" s="324">
        <f t="shared" si="8"/>
        <v>1523719</v>
      </c>
      <c r="AD176" s="74">
        <v>4500000</v>
      </c>
      <c r="AE176" s="74">
        <v>6000000</v>
      </c>
      <c r="AF176" s="74">
        <f t="shared" si="9"/>
        <v>7618595</v>
      </c>
      <c r="AG176" s="74">
        <f t="shared" si="10"/>
        <v>4400000</v>
      </c>
      <c r="AH176" s="493">
        <f t="shared" si="11"/>
        <v>0</v>
      </c>
    </row>
    <row r="177" spans="1:35" s="50" customFormat="1" ht="24" hidden="1" customHeight="1" x14ac:dyDescent="0.2">
      <c r="A177" s="181"/>
      <c r="B177" s="296">
        <v>144</v>
      </c>
      <c r="C177" s="264">
        <v>153</v>
      </c>
      <c r="D177" s="297">
        <v>12974</v>
      </c>
      <c r="E177" s="251" t="s">
        <v>634</v>
      </c>
      <c r="F177" s="252" t="s">
        <v>635</v>
      </c>
      <c r="G177" s="251" t="s">
        <v>87</v>
      </c>
      <c r="H177" s="272" t="s">
        <v>613</v>
      </c>
      <c r="I177" s="292" t="s">
        <v>2586</v>
      </c>
      <c r="J177" s="480">
        <v>14604280</v>
      </c>
      <c r="K177" s="480">
        <v>53162912</v>
      </c>
      <c r="L177" s="64" t="s">
        <v>613</v>
      </c>
      <c r="M177" s="290" t="s">
        <v>2380</v>
      </c>
      <c r="N177" s="98"/>
      <c r="O177" s="64"/>
      <c r="P177" s="89"/>
      <c r="Q177" s="253">
        <v>30</v>
      </c>
      <c r="R177" s="254">
        <v>150</v>
      </c>
      <c r="S177" s="64">
        <v>0</v>
      </c>
      <c r="T177" s="64">
        <v>0</v>
      </c>
      <c r="U177" s="89">
        <v>0</v>
      </c>
      <c r="V177" s="258">
        <v>19</v>
      </c>
      <c r="W177" s="98">
        <v>0</v>
      </c>
      <c r="X177" s="83">
        <v>0</v>
      </c>
      <c r="Y177" s="98">
        <v>0</v>
      </c>
      <c r="Z177" s="64">
        <v>0</v>
      </c>
      <c r="AA177" s="323">
        <v>1477052</v>
      </c>
      <c r="AB177" s="323">
        <v>46667</v>
      </c>
      <c r="AC177" s="324">
        <f t="shared" si="8"/>
        <v>1523719</v>
      </c>
      <c r="AD177" s="74">
        <v>4500000</v>
      </c>
      <c r="AE177" s="74">
        <v>6000000</v>
      </c>
      <c r="AF177" s="74">
        <f t="shared" si="9"/>
        <v>0</v>
      </c>
      <c r="AG177" s="74">
        <f t="shared" si="10"/>
        <v>3800000</v>
      </c>
      <c r="AH177" s="493">
        <f t="shared" si="11"/>
        <v>0</v>
      </c>
    </row>
    <row r="178" spans="1:35" s="50" customFormat="1" ht="24" hidden="1" customHeight="1" x14ac:dyDescent="0.2">
      <c r="A178" s="181"/>
      <c r="B178" s="296">
        <v>145</v>
      </c>
      <c r="C178" s="264">
        <v>154</v>
      </c>
      <c r="D178" s="297">
        <v>12975</v>
      </c>
      <c r="E178" s="251" t="s">
        <v>230</v>
      </c>
      <c r="F178" s="252" t="s">
        <v>638</v>
      </c>
      <c r="G178" s="251" t="s">
        <v>87</v>
      </c>
      <c r="H178" s="272" t="s">
        <v>613</v>
      </c>
      <c r="I178" s="292" t="s">
        <v>2587</v>
      </c>
      <c r="J178" s="480">
        <v>66444731</v>
      </c>
      <c r="K178" s="480">
        <v>10722912</v>
      </c>
      <c r="L178" s="64" t="s">
        <v>613</v>
      </c>
      <c r="M178" s="290" t="s">
        <v>2382</v>
      </c>
      <c r="N178" s="98"/>
      <c r="O178" s="64"/>
      <c r="P178" s="89"/>
      <c r="Q178" s="253">
        <v>30</v>
      </c>
      <c r="R178" s="254">
        <v>150</v>
      </c>
      <c r="S178" s="64">
        <v>0</v>
      </c>
      <c r="T178" s="64">
        <v>0</v>
      </c>
      <c r="U178" s="89">
        <v>0</v>
      </c>
      <c r="V178" s="258">
        <v>21</v>
      </c>
      <c r="W178" s="98">
        <v>0</v>
      </c>
      <c r="X178" s="83">
        <v>0</v>
      </c>
      <c r="Y178" s="98">
        <v>1</v>
      </c>
      <c r="Z178" s="64">
        <v>1</v>
      </c>
      <c r="AA178" s="323">
        <v>1145360</v>
      </c>
      <c r="AB178" s="323">
        <v>46667</v>
      </c>
      <c r="AC178" s="324">
        <f t="shared" si="8"/>
        <v>1192027</v>
      </c>
      <c r="AD178" s="74">
        <v>4500000</v>
      </c>
      <c r="AE178" s="74">
        <v>6000000</v>
      </c>
      <c r="AF178" s="74">
        <f t="shared" si="9"/>
        <v>0</v>
      </c>
      <c r="AG178" s="74">
        <f t="shared" si="10"/>
        <v>4200000</v>
      </c>
      <c r="AH178" s="493">
        <f t="shared" si="11"/>
        <v>0</v>
      </c>
    </row>
    <row r="179" spans="1:35" s="50" customFormat="1" ht="24" hidden="1" customHeight="1" x14ac:dyDescent="0.2">
      <c r="A179" s="181"/>
      <c r="B179" s="296">
        <v>146</v>
      </c>
      <c r="C179" s="264">
        <v>155</v>
      </c>
      <c r="D179" s="297">
        <v>12976</v>
      </c>
      <c r="E179" s="251" t="s">
        <v>435</v>
      </c>
      <c r="F179" s="252" t="s">
        <v>641</v>
      </c>
      <c r="G179" s="251" t="s">
        <v>87</v>
      </c>
      <c r="H179" s="272" t="s">
        <v>613</v>
      </c>
      <c r="I179" s="292" t="s">
        <v>2588</v>
      </c>
      <c r="J179" s="480">
        <v>18329039</v>
      </c>
      <c r="K179" s="480">
        <v>12864939</v>
      </c>
      <c r="L179" s="64" t="s">
        <v>613</v>
      </c>
      <c r="M179" s="290" t="s">
        <v>2380</v>
      </c>
      <c r="N179" s="98"/>
      <c r="O179" s="64"/>
      <c r="P179" s="89"/>
      <c r="Q179" s="253">
        <v>30</v>
      </c>
      <c r="R179" s="254">
        <v>37</v>
      </c>
      <c r="S179" s="64">
        <v>0</v>
      </c>
      <c r="T179" s="64">
        <v>0</v>
      </c>
      <c r="U179" s="89">
        <v>0</v>
      </c>
      <c r="V179" s="258">
        <v>20</v>
      </c>
      <c r="W179" s="98">
        <v>0</v>
      </c>
      <c r="X179" s="83">
        <v>0</v>
      </c>
      <c r="Y179" s="98">
        <v>0</v>
      </c>
      <c r="Z179" s="64">
        <v>0</v>
      </c>
      <c r="AA179" s="323">
        <v>1477052</v>
      </c>
      <c r="AB179" s="323">
        <v>46667</v>
      </c>
      <c r="AC179" s="324">
        <f t="shared" si="8"/>
        <v>1523719</v>
      </c>
      <c r="AD179" s="74">
        <v>4500000</v>
      </c>
      <c r="AE179" s="74">
        <v>6000000</v>
      </c>
      <c r="AF179" s="74">
        <f t="shared" si="9"/>
        <v>0</v>
      </c>
      <c r="AG179" s="74">
        <f t="shared" si="10"/>
        <v>4000000</v>
      </c>
      <c r="AH179" s="493">
        <f t="shared" si="11"/>
        <v>0</v>
      </c>
    </row>
    <row r="180" spans="1:35" s="50" customFormat="1" ht="24" hidden="1" customHeight="1" x14ac:dyDescent="0.2">
      <c r="A180" s="181"/>
      <c r="B180" s="296">
        <v>147</v>
      </c>
      <c r="C180" s="264">
        <v>156</v>
      </c>
      <c r="D180" s="297">
        <v>12977</v>
      </c>
      <c r="E180" s="251" t="s">
        <v>248</v>
      </c>
      <c r="F180" s="252" t="s">
        <v>644</v>
      </c>
      <c r="G180" s="251" t="s">
        <v>87</v>
      </c>
      <c r="H180" s="272" t="s">
        <v>613</v>
      </c>
      <c r="I180" s="292" t="s">
        <v>2589</v>
      </c>
      <c r="J180" s="480">
        <v>15959503</v>
      </c>
      <c r="K180" s="480">
        <v>19188343</v>
      </c>
      <c r="L180" s="64" t="s">
        <v>613</v>
      </c>
      <c r="M180" s="290" t="s">
        <v>2380</v>
      </c>
      <c r="N180" s="98"/>
      <c r="O180" s="64"/>
      <c r="P180" s="89"/>
      <c r="Q180" s="253">
        <v>30</v>
      </c>
      <c r="R180" s="254">
        <v>105</v>
      </c>
      <c r="S180" s="64">
        <v>0</v>
      </c>
      <c r="T180" s="64">
        <v>0</v>
      </c>
      <c r="U180" s="89">
        <v>0</v>
      </c>
      <c r="V180" s="258">
        <v>20</v>
      </c>
      <c r="W180" s="98">
        <v>0</v>
      </c>
      <c r="X180" s="83">
        <v>0</v>
      </c>
      <c r="Y180" s="98">
        <v>0</v>
      </c>
      <c r="Z180" s="64">
        <v>0</v>
      </c>
      <c r="AA180" s="323">
        <v>1477052</v>
      </c>
      <c r="AB180" s="323">
        <v>46667</v>
      </c>
      <c r="AC180" s="324">
        <f t="shared" si="8"/>
        <v>1523719</v>
      </c>
      <c r="AD180" s="74">
        <v>4500000</v>
      </c>
      <c r="AE180" s="74">
        <v>6000000</v>
      </c>
      <c r="AF180" s="74">
        <f t="shared" si="9"/>
        <v>0</v>
      </c>
      <c r="AG180" s="74">
        <f t="shared" si="10"/>
        <v>4000000</v>
      </c>
      <c r="AH180" s="493">
        <f t="shared" si="11"/>
        <v>0</v>
      </c>
    </row>
    <row r="181" spans="1:35" s="50" customFormat="1" ht="24" customHeight="1" x14ac:dyDescent="0.2">
      <c r="A181" s="181"/>
      <c r="B181" s="296">
        <v>148</v>
      </c>
      <c r="C181" s="264">
        <v>157</v>
      </c>
      <c r="D181" s="297">
        <v>12978</v>
      </c>
      <c r="E181" s="251" t="s">
        <v>209</v>
      </c>
      <c r="F181" s="252" t="s">
        <v>641</v>
      </c>
      <c r="G181" s="251" t="s">
        <v>87</v>
      </c>
      <c r="H181" s="272" t="s">
        <v>613</v>
      </c>
      <c r="I181" s="292" t="s">
        <v>2590</v>
      </c>
      <c r="J181" s="480">
        <v>16675614</v>
      </c>
      <c r="K181" s="480">
        <v>29125333</v>
      </c>
      <c r="L181" s="64" t="s">
        <v>613</v>
      </c>
      <c r="M181" s="290" t="s">
        <v>2383</v>
      </c>
      <c r="N181" s="98"/>
      <c r="O181" s="64"/>
      <c r="P181" s="89"/>
      <c r="Q181" s="253">
        <v>30</v>
      </c>
      <c r="R181" s="254">
        <v>23</v>
      </c>
      <c r="S181" s="64">
        <v>0</v>
      </c>
      <c r="T181" s="64">
        <v>0</v>
      </c>
      <c r="U181" s="89">
        <v>0</v>
      </c>
      <c r="V181" s="258">
        <v>19</v>
      </c>
      <c r="W181" s="98">
        <v>0</v>
      </c>
      <c r="X181" s="83">
        <v>0</v>
      </c>
      <c r="Y181" s="98">
        <v>2</v>
      </c>
      <c r="Z181" s="64">
        <v>0</v>
      </c>
      <c r="AA181" s="323">
        <v>1642901</v>
      </c>
      <c r="AB181" s="323">
        <v>0</v>
      </c>
      <c r="AC181" s="324">
        <f t="shared" si="8"/>
        <v>1642901</v>
      </c>
      <c r="AD181" s="74">
        <v>4500000</v>
      </c>
      <c r="AE181" s="74">
        <v>6000000</v>
      </c>
      <c r="AF181" s="74">
        <f t="shared" si="9"/>
        <v>0</v>
      </c>
      <c r="AG181" s="74">
        <f t="shared" si="10"/>
        <v>3800000</v>
      </c>
      <c r="AH181" s="493">
        <f t="shared" si="11"/>
        <v>-2</v>
      </c>
    </row>
    <row r="182" spans="1:35" s="50" customFormat="1" ht="24" hidden="1" customHeight="1" x14ac:dyDescent="0.2">
      <c r="A182" s="181"/>
      <c r="B182" s="296">
        <v>149</v>
      </c>
      <c r="C182" s="264">
        <v>158</v>
      </c>
      <c r="D182" s="297">
        <v>12979</v>
      </c>
      <c r="E182" s="251" t="s">
        <v>107</v>
      </c>
      <c r="F182" s="252" t="s">
        <v>649</v>
      </c>
      <c r="G182" s="251" t="s">
        <v>87</v>
      </c>
      <c r="H182" s="272" t="s">
        <v>613</v>
      </c>
      <c r="I182" s="292" t="s">
        <v>2591</v>
      </c>
      <c r="J182" s="480">
        <v>2162603497</v>
      </c>
      <c r="K182" s="480">
        <v>35212171</v>
      </c>
      <c r="L182" s="64" t="s">
        <v>613</v>
      </c>
      <c r="M182" s="290" t="s">
        <v>2383</v>
      </c>
      <c r="N182" s="98"/>
      <c r="O182" s="64"/>
      <c r="P182" s="89"/>
      <c r="Q182" s="253">
        <v>30</v>
      </c>
      <c r="R182" s="254">
        <v>40</v>
      </c>
      <c r="S182" s="64">
        <v>0</v>
      </c>
      <c r="T182" s="64">
        <v>0</v>
      </c>
      <c r="U182" s="89">
        <v>0</v>
      </c>
      <c r="V182" s="258">
        <v>21</v>
      </c>
      <c r="W182" s="98">
        <v>0</v>
      </c>
      <c r="X182" s="83">
        <v>0</v>
      </c>
      <c r="Y182" s="98">
        <v>0</v>
      </c>
      <c r="Z182" s="64">
        <v>0</v>
      </c>
      <c r="AA182" s="323">
        <v>1642901</v>
      </c>
      <c r="AB182" s="323">
        <v>0</v>
      </c>
      <c r="AC182" s="324">
        <f t="shared" si="8"/>
        <v>1642901</v>
      </c>
      <c r="AD182" s="74">
        <v>4500000</v>
      </c>
      <c r="AE182" s="74">
        <v>6000000</v>
      </c>
      <c r="AF182" s="74">
        <f t="shared" si="9"/>
        <v>0</v>
      </c>
      <c r="AG182" s="74">
        <f t="shared" si="10"/>
        <v>4200000</v>
      </c>
      <c r="AH182" s="493">
        <f t="shared" si="11"/>
        <v>0</v>
      </c>
      <c r="AI182" s="339" t="s">
        <v>3269</v>
      </c>
    </row>
    <row r="183" spans="1:35" s="50" customFormat="1" ht="24" hidden="1" customHeight="1" x14ac:dyDescent="0.2">
      <c r="A183" s="181"/>
      <c r="B183" s="296">
        <v>150</v>
      </c>
      <c r="C183" s="264">
        <v>159</v>
      </c>
      <c r="D183" s="297">
        <v>12980</v>
      </c>
      <c r="E183" s="251" t="s">
        <v>410</v>
      </c>
      <c r="F183" s="252" t="s">
        <v>652</v>
      </c>
      <c r="G183" s="251" t="s">
        <v>87</v>
      </c>
      <c r="H183" s="272" t="s">
        <v>613</v>
      </c>
      <c r="I183" s="292" t="s">
        <v>2592</v>
      </c>
      <c r="J183" s="480">
        <v>11765429</v>
      </c>
      <c r="K183" s="480">
        <v>20268163</v>
      </c>
      <c r="L183" s="64" t="s">
        <v>613</v>
      </c>
      <c r="M183" s="290" t="s">
        <v>2382</v>
      </c>
      <c r="N183" s="98"/>
      <c r="O183" s="64"/>
      <c r="P183" s="89"/>
      <c r="Q183" s="253">
        <v>30</v>
      </c>
      <c r="R183" s="254">
        <v>78</v>
      </c>
      <c r="S183" s="64">
        <v>0</v>
      </c>
      <c r="T183" s="64">
        <v>0</v>
      </c>
      <c r="U183" s="89">
        <v>0</v>
      </c>
      <c r="V183" s="258">
        <v>19</v>
      </c>
      <c r="W183" s="98">
        <v>0</v>
      </c>
      <c r="X183" s="83">
        <v>0</v>
      </c>
      <c r="Y183" s="98">
        <v>0</v>
      </c>
      <c r="Z183" s="64">
        <v>0</v>
      </c>
      <c r="AA183" s="323">
        <v>1145360</v>
      </c>
      <c r="AB183" s="323">
        <v>0</v>
      </c>
      <c r="AC183" s="324">
        <f t="shared" si="8"/>
        <v>1145360</v>
      </c>
      <c r="AD183" s="74">
        <v>4500000</v>
      </c>
      <c r="AE183" s="74">
        <v>6000000</v>
      </c>
      <c r="AF183" s="74">
        <f t="shared" si="9"/>
        <v>0</v>
      </c>
      <c r="AG183" s="74">
        <f t="shared" si="10"/>
        <v>3800000</v>
      </c>
      <c r="AH183" s="493">
        <f t="shared" si="11"/>
        <v>0</v>
      </c>
    </row>
    <row r="184" spans="1:35" s="50" customFormat="1" ht="24" customHeight="1" x14ac:dyDescent="0.2">
      <c r="A184" s="181"/>
      <c r="B184" s="296">
        <v>151</v>
      </c>
      <c r="C184" s="264">
        <v>160</v>
      </c>
      <c r="D184" s="297">
        <v>12981</v>
      </c>
      <c r="E184" s="251" t="s">
        <v>655</v>
      </c>
      <c r="F184" s="252" t="s">
        <v>656</v>
      </c>
      <c r="G184" s="251" t="s">
        <v>87</v>
      </c>
      <c r="H184" s="272" t="s">
        <v>613</v>
      </c>
      <c r="I184" s="427" t="s">
        <v>2593</v>
      </c>
      <c r="J184" s="480">
        <v>68844484</v>
      </c>
      <c r="K184" s="480">
        <v>21159361</v>
      </c>
      <c r="L184" s="64" t="s">
        <v>613</v>
      </c>
      <c r="M184" s="305" t="s">
        <v>2383</v>
      </c>
      <c r="N184" s="98"/>
      <c r="O184" s="64"/>
      <c r="P184" s="89"/>
      <c r="Q184" s="253">
        <v>30</v>
      </c>
      <c r="R184" s="254">
        <v>0</v>
      </c>
      <c r="S184" s="64">
        <v>0</v>
      </c>
      <c r="T184" s="64">
        <v>0</v>
      </c>
      <c r="U184" s="89">
        <v>0</v>
      </c>
      <c r="V184" s="258">
        <v>21</v>
      </c>
      <c r="W184" s="98">
        <v>0</v>
      </c>
      <c r="X184" s="83">
        <v>0</v>
      </c>
      <c r="Y184" s="98">
        <v>0</v>
      </c>
      <c r="Z184" s="64">
        <v>1</v>
      </c>
      <c r="AA184" s="323">
        <v>1642901</v>
      </c>
      <c r="AB184" s="323">
        <v>0</v>
      </c>
      <c r="AC184" s="324">
        <f t="shared" si="8"/>
        <v>1642901</v>
      </c>
      <c r="AD184" s="74">
        <v>4500000</v>
      </c>
      <c r="AE184" s="74">
        <v>6000000</v>
      </c>
      <c r="AF184" s="74">
        <f t="shared" si="9"/>
        <v>0</v>
      </c>
      <c r="AG184" s="74">
        <f t="shared" si="10"/>
        <v>4200000</v>
      </c>
      <c r="AH184" s="493">
        <f t="shared" si="11"/>
        <v>1</v>
      </c>
      <c r="AI184" s="339" t="s">
        <v>3269</v>
      </c>
    </row>
    <row r="185" spans="1:35" s="50" customFormat="1" ht="24" hidden="1" customHeight="1" x14ac:dyDescent="0.2">
      <c r="A185" s="181"/>
      <c r="B185" s="296">
        <v>152</v>
      </c>
      <c r="C185" s="264">
        <v>161</v>
      </c>
      <c r="D185" s="297">
        <v>12982</v>
      </c>
      <c r="E185" s="251" t="s">
        <v>659</v>
      </c>
      <c r="F185" s="252" t="s">
        <v>660</v>
      </c>
      <c r="G185" s="251" t="s">
        <v>87</v>
      </c>
      <c r="H185" s="272" t="s">
        <v>613</v>
      </c>
      <c r="I185" s="292" t="s">
        <v>2594</v>
      </c>
      <c r="J185" s="480">
        <v>3258916144</v>
      </c>
      <c r="K185" s="480">
        <v>47671503</v>
      </c>
      <c r="L185" s="64" t="s">
        <v>613</v>
      </c>
      <c r="M185" s="290" t="s">
        <v>2380</v>
      </c>
      <c r="N185" s="98"/>
      <c r="O185" s="64"/>
      <c r="P185" s="89"/>
      <c r="Q185" s="253">
        <v>30</v>
      </c>
      <c r="R185" s="254">
        <v>72</v>
      </c>
      <c r="S185" s="64">
        <v>0</v>
      </c>
      <c r="T185" s="64">
        <v>0</v>
      </c>
      <c r="U185" s="89">
        <v>0</v>
      </c>
      <c r="V185" s="258">
        <v>21</v>
      </c>
      <c r="W185" s="98">
        <v>0</v>
      </c>
      <c r="X185" s="83">
        <v>0</v>
      </c>
      <c r="Y185" s="98">
        <v>0</v>
      </c>
      <c r="Z185" s="64">
        <v>0</v>
      </c>
      <c r="AA185" s="323">
        <v>1477052</v>
      </c>
      <c r="AB185" s="323">
        <v>0</v>
      </c>
      <c r="AC185" s="324">
        <f t="shared" si="8"/>
        <v>1477052</v>
      </c>
      <c r="AD185" s="74">
        <v>4500000</v>
      </c>
      <c r="AE185" s="74">
        <v>6000000</v>
      </c>
      <c r="AF185" s="74">
        <f t="shared" si="9"/>
        <v>0</v>
      </c>
      <c r="AG185" s="74">
        <f t="shared" si="10"/>
        <v>4200000</v>
      </c>
      <c r="AH185" s="493">
        <f t="shared" si="11"/>
        <v>0</v>
      </c>
    </row>
    <row r="186" spans="1:35" s="50" customFormat="1" ht="24" hidden="1" customHeight="1" x14ac:dyDescent="0.2">
      <c r="A186" s="181"/>
      <c r="B186" s="296">
        <v>153</v>
      </c>
      <c r="C186" s="264">
        <v>162</v>
      </c>
      <c r="D186" s="297">
        <v>12983</v>
      </c>
      <c r="E186" s="251" t="s">
        <v>296</v>
      </c>
      <c r="F186" s="252" t="s">
        <v>663</v>
      </c>
      <c r="G186" s="251" t="s">
        <v>87</v>
      </c>
      <c r="H186" s="272" t="s">
        <v>613</v>
      </c>
      <c r="I186" s="292" t="s">
        <v>2595</v>
      </c>
      <c r="J186" s="480">
        <v>1728169844</v>
      </c>
      <c r="K186" s="480">
        <v>10717377</v>
      </c>
      <c r="L186" s="64" t="s">
        <v>613</v>
      </c>
      <c r="M186" s="290" t="s">
        <v>2380</v>
      </c>
      <c r="N186" s="98"/>
      <c r="O186" s="64"/>
      <c r="P186" s="89"/>
      <c r="Q186" s="253">
        <v>30</v>
      </c>
      <c r="R186" s="254">
        <v>90</v>
      </c>
      <c r="S186" s="64">
        <v>0</v>
      </c>
      <c r="T186" s="64">
        <v>0</v>
      </c>
      <c r="U186" s="89">
        <v>0</v>
      </c>
      <c r="V186" s="258">
        <v>20</v>
      </c>
      <c r="W186" s="98">
        <v>0</v>
      </c>
      <c r="X186" s="83">
        <v>0</v>
      </c>
      <c r="Y186" s="98">
        <v>1</v>
      </c>
      <c r="Z186" s="64">
        <v>1</v>
      </c>
      <c r="AA186" s="323">
        <v>1477052</v>
      </c>
      <c r="AB186" s="323">
        <v>46667</v>
      </c>
      <c r="AC186" s="324">
        <f t="shared" si="8"/>
        <v>1523719</v>
      </c>
      <c r="AD186" s="74">
        <v>4500000</v>
      </c>
      <c r="AE186" s="74">
        <v>6000000</v>
      </c>
      <c r="AF186" s="74">
        <f t="shared" si="9"/>
        <v>0</v>
      </c>
      <c r="AG186" s="74">
        <f t="shared" si="10"/>
        <v>4000000</v>
      </c>
      <c r="AH186" s="493">
        <f t="shared" si="11"/>
        <v>0</v>
      </c>
    </row>
    <row r="187" spans="1:35" s="50" customFormat="1" ht="24" hidden="1" customHeight="1" x14ac:dyDescent="0.2">
      <c r="A187" s="181"/>
      <c r="B187" s="296">
        <v>154</v>
      </c>
      <c r="C187" s="264">
        <v>163</v>
      </c>
      <c r="D187" s="297">
        <v>12984</v>
      </c>
      <c r="E187" s="251" t="s">
        <v>158</v>
      </c>
      <c r="F187" s="252" t="s">
        <v>665</v>
      </c>
      <c r="G187" s="251" t="s">
        <v>87</v>
      </c>
      <c r="H187" s="272" t="s">
        <v>613</v>
      </c>
      <c r="I187" s="292" t="s">
        <v>2596</v>
      </c>
      <c r="J187" s="480">
        <v>15422437</v>
      </c>
      <c r="K187" s="480">
        <v>12865400</v>
      </c>
      <c r="L187" s="64" t="s">
        <v>613</v>
      </c>
      <c r="M187" s="290" t="s">
        <v>2381</v>
      </c>
      <c r="N187" s="98"/>
      <c r="O187" s="64"/>
      <c r="P187" s="89"/>
      <c r="Q187" s="253">
        <v>30</v>
      </c>
      <c r="R187" s="254">
        <v>67</v>
      </c>
      <c r="S187" s="64">
        <v>0</v>
      </c>
      <c r="T187" s="64">
        <v>0</v>
      </c>
      <c r="U187" s="89">
        <v>0</v>
      </c>
      <c r="V187" s="258">
        <v>19</v>
      </c>
      <c r="W187" s="98">
        <v>0</v>
      </c>
      <c r="X187" s="83">
        <v>0</v>
      </c>
      <c r="Y187" s="98">
        <v>0</v>
      </c>
      <c r="Z187" s="64">
        <v>0</v>
      </c>
      <c r="AA187" s="323">
        <v>1311206</v>
      </c>
      <c r="AB187" s="323">
        <v>46667</v>
      </c>
      <c r="AC187" s="324">
        <f t="shared" si="8"/>
        <v>1357873</v>
      </c>
      <c r="AD187" s="74">
        <v>4500000</v>
      </c>
      <c r="AE187" s="74">
        <v>6000000</v>
      </c>
      <c r="AF187" s="74">
        <f t="shared" si="9"/>
        <v>0</v>
      </c>
      <c r="AG187" s="74">
        <f t="shared" si="10"/>
        <v>3800000</v>
      </c>
      <c r="AH187" s="493">
        <f t="shared" si="11"/>
        <v>0</v>
      </c>
    </row>
    <row r="188" spans="1:35" s="50" customFormat="1" ht="24" hidden="1" customHeight="1" x14ac:dyDescent="0.2">
      <c r="A188" s="181"/>
      <c r="B188" s="296">
        <v>155</v>
      </c>
      <c r="C188" s="264">
        <v>164</v>
      </c>
      <c r="D188" s="297">
        <v>12985</v>
      </c>
      <c r="E188" s="251" t="s">
        <v>190</v>
      </c>
      <c r="F188" s="252" t="s">
        <v>668</v>
      </c>
      <c r="G188" s="251" t="s">
        <v>87</v>
      </c>
      <c r="H188" s="272" t="s">
        <v>613</v>
      </c>
      <c r="I188" s="292" t="s">
        <v>2597</v>
      </c>
      <c r="J188" s="480">
        <v>2741092826</v>
      </c>
      <c r="K188" s="480">
        <v>46482242</v>
      </c>
      <c r="L188" s="64" t="s">
        <v>613</v>
      </c>
      <c r="M188" s="290" t="s">
        <v>2380</v>
      </c>
      <c r="N188" s="98"/>
      <c r="O188" s="64"/>
      <c r="P188" s="89"/>
      <c r="Q188" s="253">
        <v>30</v>
      </c>
      <c r="R188" s="254">
        <v>65</v>
      </c>
      <c r="S188" s="64">
        <v>0</v>
      </c>
      <c r="T188" s="64">
        <v>0</v>
      </c>
      <c r="U188" s="89">
        <v>0</v>
      </c>
      <c r="V188" s="258">
        <v>21</v>
      </c>
      <c r="W188" s="98">
        <v>0</v>
      </c>
      <c r="X188" s="83">
        <v>0</v>
      </c>
      <c r="Y188" s="98">
        <v>0</v>
      </c>
      <c r="Z188" s="64">
        <v>0</v>
      </c>
      <c r="AA188" s="323">
        <v>1477052</v>
      </c>
      <c r="AB188" s="323">
        <v>0</v>
      </c>
      <c r="AC188" s="324">
        <f t="shared" si="8"/>
        <v>1477052</v>
      </c>
      <c r="AD188" s="74">
        <v>4500000</v>
      </c>
      <c r="AE188" s="74">
        <v>6000000</v>
      </c>
      <c r="AF188" s="74">
        <f t="shared" si="9"/>
        <v>0</v>
      </c>
      <c r="AG188" s="74">
        <f t="shared" si="10"/>
        <v>4200000</v>
      </c>
      <c r="AH188" s="493">
        <f t="shared" si="11"/>
        <v>0</v>
      </c>
    </row>
    <row r="189" spans="1:35" s="50" customFormat="1" ht="24" hidden="1" customHeight="1" x14ac:dyDescent="0.2">
      <c r="A189" s="181"/>
      <c r="B189" s="296">
        <v>156</v>
      </c>
      <c r="C189" s="264">
        <v>165</v>
      </c>
      <c r="D189" s="297">
        <v>12986</v>
      </c>
      <c r="E189" s="251" t="s">
        <v>230</v>
      </c>
      <c r="F189" s="252" t="s">
        <v>671</v>
      </c>
      <c r="G189" s="251" t="s">
        <v>87</v>
      </c>
      <c r="H189" s="272" t="s">
        <v>613</v>
      </c>
      <c r="I189" s="292" t="s">
        <v>2598</v>
      </c>
      <c r="J189" s="480">
        <v>71017011</v>
      </c>
      <c r="K189" s="480">
        <v>12683129</v>
      </c>
      <c r="L189" s="64" t="s">
        <v>613</v>
      </c>
      <c r="M189" s="290" t="s">
        <v>2382</v>
      </c>
      <c r="N189" s="98"/>
      <c r="O189" s="64"/>
      <c r="P189" s="89"/>
      <c r="Q189" s="253">
        <v>30</v>
      </c>
      <c r="R189" s="254">
        <v>109</v>
      </c>
      <c r="S189" s="64">
        <v>0</v>
      </c>
      <c r="T189" s="64">
        <v>0</v>
      </c>
      <c r="U189" s="89">
        <v>0</v>
      </c>
      <c r="V189" s="258">
        <v>21</v>
      </c>
      <c r="W189" s="98">
        <v>0</v>
      </c>
      <c r="X189" s="83">
        <v>0</v>
      </c>
      <c r="Y189" s="98">
        <v>1</v>
      </c>
      <c r="Z189" s="64">
        <v>1</v>
      </c>
      <c r="AA189" s="323">
        <v>1145360</v>
      </c>
      <c r="AB189" s="323">
        <v>46667</v>
      </c>
      <c r="AC189" s="324">
        <f t="shared" si="8"/>
        <v>1192027</v>
      </c>
      <c r="AD189" s="74">
        <v>4500000</v>
      </c>
      <c r="AE189" s="74">
        <v>6000000</v>
      </c>
      <c r="AF189" s="74">
        <f t="shared" si="9"/>
        <v>0</v>
      </c>
      <c r="AG189" s="74">
        <f t="shared" si="10"/>
        <v>4200000</v>
      </c>
      <c r="AH189" s="493">
        <f t="shared" si="11"/>
        <v>0</v>
      </c>
      <c r="AI189" s="284" t="s">
        <v>3201</v>
      </c>
    </row>
    <row r="190" spans="1:35" s="50" customFormat="1" ht="24" hidden="1" customHeight="1" x14ac:dyDescent="0.2">
      <c r="A190" s="181"/>
      <c r="B190" s="296">
        <v>157</v>
      </c>
      <c r="C190" s="264">
        <v>166</v>
      </c>
      <c r="D190" s="297">
        <v>12987</v>
      </c>
      <c r="E190" s="251" t="s">
        <v>140</v>
      </c>
      <c r="F190" s="252" t="s">
        <v>674</v>
      </c>
      <c r="G190" s="251" t="s">
        <v>87</v>
      </c>
      <c r="H190" s="272" t="s">
        <v>613</v>
      </c>
      <c r="I190" s="292" t="s">
        <v>2599</v>
      </c>
      <c r="J190" s="480">
        <v>520650247</v>
      </c>
      <c r="K190" s="480">
        <v>39317908</v>
      </c>
      <c r="L190" s="64" t="s">
        <v>613</v>
      </c>
      <c r="M190" s="290" t="s">
        <v>2381</v>
      </c>
      <c r="N190" s="98"/>
      <c r="O190" s="64"/>
      <c r="P190" s="89"/>
      <c r="Q190" s="253">
        <v>30</v>
      </c>
      <c r="R190" s="254">
        <v>45</v>
      </c>
      <c r="S190" s="64">
        <v>0</v>
      </c>
      <c r="T190" s="64">
        <v>0</v>
      </c>
      <c r="U190" s="89">
        <v>0</v>
      </c>
      <c r="V190" s="258">
        <v>21</v>
      </c>
      <c r="W190" s="98">
        <v>0</v>
      </c>
      <c r="X190" s="83">
        <v>0</v>
      </c>
      <c r="Y190" s="98">
        <v>0</v>
      </c>
      <c r="Z190" s="64">
        <v>0</v>
      </c>
      <c r="AA190" s="323">
        <v>1311206</v>
      </c>
      <c r="AB190" s="323">
        <v>0</v>
      </c>
      <c r="AC190" s="324">
        <f t="shared" si="8"/>
        <v>1311206</v>
      </c>
      <c r="AD190" s="74">
        <v>4500000</v>
      </c>
      <c r="AE190" s="74">
        <v>6000000</v>
      </c>
      <c r="AF190" s="74">
        <f t="shared" si="9"/>
        <v>0</v>
      </c>
      <c r="AG190" s="74">
        <f t="shared" si="10"/>
        <v>4200000</v>
      </c>
      <c r="AH190" s="493">
        <f t="shared" si="11"/>
        <v>0</v>
      </c>
    </row>
    <row r="191" spans="1:35" s="50" customFormat="1" ht="24" hidden="1" customHeight="1" x14ac:dyDescent="0.2">
      <c r="A191" s="181"/>
      <c r="B191" s="296">
        <v>158</v>
      </c>
      <c r="C191" s="264">
        <v>167</v>
      </c>
      <c r="D191" s="297">
        <v>12988</v>
      </c>
      <c r="E191" s="251" t="s">
        <v>393</v>
      </c>
      <c r="F191" s="252" t="s">
        <v>677</v>
      </c>
      <c r="G191" s="251" t="s">
        <v>87</v>
      </c>
      <c r="H191" s="272" t="s">
        <v>613</v>
      </c>
      <c r="I191" s="292" t="s">
        <v>2600</v>
      </c>
      <c r="J191" s="480">
        <v>910072086</v>
      </c>
      <c r="K191" s="480">
        <v>69933500</v>
      </c>
      <c r="L191" s="64" t="s">
        <v>613</v>
      </c>
      <c r="M191" s="290" t="s">
        <v>2380</v>
      </c>
      <c r="N191" s="98"/>
      <c r="O191" s="64"/>
      <c r="P191" s="89"/>
      <c r="Q191" s="253">
        <v>30</v>
      </c>
      <c r="R191" s="254">
        <v>68</v>
      </c>
      <c r="S191" s="64">
        <v>0</v>
      </c>
      <c r="T191" s="64">
        <v>0</v>
      </c>
      <c r="U191" s="89">
        <v>0</v>
      </c>
      <c r="V191" s="259">
        <v>21</v>
      </c>
      <c r="W191" s="98">
        <v>0</v>
      </c>
      <c r="X191" s="83">
        <v>0</v>
      </c>
      <c r="Y191" s="98">
        <v>0</v>
      </c>
      <c r="Z191" s="64">
        <v>0</v>
      </c>
      <c r="AA191" s="323">
        <v>1477052</v>
      </c>
      <c r="AB191" s="323">
        <v>46667</v>
      </c>
      <c r="AC191" s="324">
        <f t="shared" si="8"/>
        <v>1523719</v>
      </c>
      <c r="AD191" s="74">
        <v>4500000</v>
      </c>
      <c r="AE191" s="74">
        <v>6000000</v>
      </c>
      <c r="AF191" s="74">
        <f t="shared" si="9"/>
        <v>0</v>
      </c>
      <c r="AG191" s="74">
        <f t="shared" si="10"/>
        <v>4200000</v>
      </c>
      <c r="AH191" s="493">
        <f t="shared" si="11"/>
        <v>0</v>
      </c>
    </row>
    <row r="192" spans="1:35" s="50" customFormat="1" ht="24" hidden="1" customHeight="1" x14ac:dyDescent="0.2">
      <c r="A192" s="181"/>
      <c r="B192" s="296">
        <v>159</v>
      </c>
      <c r="C192" s="264">
        <v>168</v>
      </c>
      <c r="D192" s="297">
        <v>12989</v>
      </c>
      <c r="E192" s="251" t="s">
        <v>680</v>
      </c>
      <c r="F192" s="252" t="s">
        <v>681</v>
      </c>
      <c r="G192" s="251" t="s">
        <v>87</v>
      </c>
      <c r="H192" s="272" t="s">
        <v>613</v>
      </c>
      <c r="I192" s="292" t="s">
        <v>2601</v>
      </c>
      <c r="J192" s="480">
        <v>840143974</v>
      </c>
      <c r="K192" s="480">
        <v>12867449</v>
      </c>
      <c r="L192" s="64" t="s">
        <v>613</v>
      </c>
      <c r="M192" s="290" t="s">
        <v>2380</v>
      </c>
      <c r="N192" s="98"/>
      <c r="O192" s="64"/>
      <c r="P192" s="89"/>
      <c r="Q192" s="253">
        <v>30</v>
      </c>
      <c r="R192" s="254">
        <v>100</v>
      </c>
      <c r="S192" s="64">
        <v>0</v>
      </c>
      <c r="T192" s="64">
        <v>0</v>
      </c>
      <c r="U192" s="89">
        <v>0</v>
      </c>
      <c r="V192" s="258">
        <v>21</v>
      </c>
      <c r="W192" s="98">
        <v>0</v>
      </c>
      <c r="X192" s="83">
        <v>0</v>
      </c>
      <c r="Y192" s="98">
        <v>0</v>
      </c>
      <c r="Z192" s="64">
        <v>0</v>
      </c>
      <c r="AA192" s="323">
        <v>1477052</v>
      </c>
      <c r="AB192" s="323">
        <v>0</v>
      </c>
      <c r="AC192" s="324">
        <f t="shared" si="8"/>
        <v>1477052</v>
      </c>
      <c r="AD192" s="74">
        <v>4500000</v>
      </c>
      <c r="AE192" s="74">
        <v>6000000</v>
      </c>
      <c r="AF192" s="74">
        <f t="shared" si="9"/>
        <v>0</v>
      </c>
      <c r="AG192" s="74">
        <f t="shared" si="10"/>
        <v>4200000</v>
      </c>
      <c r="AH192" s="493">
        <f t="shared" si="11"/>
        <v>0</v>
      </c>
    </row>
    <row r="193" spans="1:34" s="50" customFormat="1" ht="24" hidden="1" customHeight="1" x14ac:dyDescent="0.2">
      <c r="A193" s="181"/>
      <c r="B193" s="296">
        <v>160</v>
      </c>
      <c r="C193" s="264">
        <v>169</v>
      </c>
      <c r="D193" s="297">
        <v>12990</v>
      </c>
      <c r="E193" s="251" t="s">
        <v>684</v>
      </c>
      <c r="F193" s="252" t="s">
        <v>319</v>
      </c>
      <c r="G193" s="251" t="s">
        <v>87</v>
      </c>
      <c r="H193" s="272" t="s">
        <v>613</v>
      </c>
      <c r="I193" s="292" t="s">
        <v>2602</v>
      </c>
      <c r="J193" s="480">
        <v>5409965175</v>
      </c>
      <c r="K193" s="480">
        <v>75258624</v>
      </c>
      <c r="L193" s="64" t="s">
        <v>613</v>
      </c>
      <c r="M193" s="290" t="s">
        <v>2383</v>
      </c>
      <c r="N193" s="98"/>
      <c r="O193" s="64"/>
      <c r="P193" s="89"/>
      <c r="Q193" s="253">
        <v>30</v>
      </c>
      <c r="R193" s="254">
        <v>28</v>
      </c>
      <c r="S193" s="64">
        <v>0</v>
      </c>
      <c r="T193" s="64">
        <v>0</v>
      </c>
      <c r="U193" s="89">
        <v>0</v>
      </c>
      <c r="V193" s="258">
        <v>21</v>
      </c>
      <c r="W193" s="98">
        <v>0</v>
      </c>
      <c r="X193" s="83">
        <v>0</v>
      </c>
      <c r="Y193" s="98">
        <v>0</v>
      </c>
      <c r="Z193" s="64">
        <v>0</v>
      </c>
      <c r="AA193" s="323">
        <v>1642901</v>
      </c>
      <c r="AB193" s="323">
        <v>46667</v>
      </c>
      <c r="AC193" s="324">
        <f t="shared" si="8"/>
        <v>1689568</v>
      </c>
      <c r="AD193" s="74">
        <v>4500000</v>
      </c>
      <c r="AE193" s="74">
        <v>6000000</v>
      </c>
      <c r="AF193" s="74">
        <f t="shared" si="9"/>
        <v>0</v>
      </c>
      <c r="AG193" s="74">
        <f t="shared" si="10"/>
        <v>4200000</v>
      </c>
      <c r="AH193" s="493">
        <f t="shared" si="11"/>
        <v>0</v>
      </c>
    </row>
    <row r="194" spans="1:34" s="50" customFormat="1" ht="24" hidden="1" customHeight="1" x14ac:dyDescent="0.2">
      <c r="A194" s="181"/>
      <c r="B194" s="296">
        <v>161</v>
      </c>
      <c r="C194" s="264">
        <v>170</v>
      </c>
      <c r="D194" s="297">
        <v>12991</v>
      </c>
      <c r="E194" s="251" t="s">
        <v>687</v>
      </c>
      <c r="F194" s="252" t="s">
        <v>688</v>
      </c>
      <c r="G194" s="251" t="s">
        <v>87</v>
      </c>
      <c r="H194" s="272" t="s">
        <v>613</v>
      </c>
      <c r="I194" s="292" t="s">
        <v>2603</v>
      </c>
      <c r="J194" s="480">
        <v>4490028156</v>
      </c>
      <c r="K194" s="480">
        <v>49641717</v>
      </c>
      <c r="L194" s="64" t="s">
        <v>613</v>
      </c>
      <c r="M194" s="290" t="s">
        <v>2380</v>
      </c>
      <c r="N194" s="98"/>
      <c r="O194" s="64"/>
      <c r="P194" s="89"/>
      <c r="Q194" s="253">
        <v>30</v>
      </c>
      <c r="R194" s="254">
        <v>5</v>
      </c>
      <c r="S194" s="64">
        <v>0</v>
      </c>
      <c r="T194" s="64">
        <v>0</v>
      </c>
      <c r="U194" s="89">
        <v>0</v>
      </c>
      <c r="V194" s="258">
        <v>17</v>
      </c>
      <c r="W194" s="98">
        <v>0</v>
      </c>
      <c r="X194" s="83">
        <v>0</v>
      </c>
      <c r="Y194" s="98">
        <v>0</v>
      </c>
      <c r="Z194" s="64">
        <v>0</v>
      </c>
      <c r="AA194" s="323">
        <v>1477052</v>
      </c>
      <c r="AB194" s="323">
        <v>46667</v>
      </c>
      <c r="AC194" s="324">
        <f t="shared" si="8"/>
        <v>1523719</v>
      </c>
      <c r="AD194" s="74">
        <v>4500000</v>
      </c>
      <c r="AE194" s="74">
        <v>6000000</v>
      </c>
      <c r="AF194" s="74">
        <f t="shared" si="9"/>
        <v>0</v>
      </c>
      <c r="AG194" s="74">
        <f t="shared" si="10"/>
        <v>3400000</v>
      </c>
      <c r="AH194" s="493">
        <f t="shared" si="11"/>
        <v>0</v>
      </c>
    </row>
    <row r="195" spans="1:34" s="50" customFormat="1" ht="24" hidden="1" customHeight="1" x14ac:dyDescent="0.2">
      <c r="A195" s="181"/>
      <c r="B195" s="296">
        <v>162</v>
      </c>
      <c r="C195" s="264">
        <v>171</v>
      </c>
      <c r="D195" s="297">
        <v>12992</v>
      </c>
      <c r="E195" s="251" t="s">
        <v>226</v>
      </c>
      <c r="F195" s="252" t="s">
        <v>691</v>
      </c>
      <c r="G195" s="251" t="s">
        <v>87</v>
      </c>
      <c r="H195" s="272" t="s">
        <v>613</v>
      </c>
      <c r="I195" s="292" t="s">
        <v>2604</v>
      </c>
      <c r="J195" s="480">
        <v>534888429</v>
      </c>
      <c r="K195" s="480">
        <v>29010577</v>
      </c>
      <c r="L195" s="64" t="s">
        <v>613</v>
      </c>
      <c r="M195" s="290" t="s">
        <v>2383</v>
      </c>
      <c r="N195" s="98"/>
      <c r="O195" s="64"/>
      <c r="P195" s="89"/>
      <c r="Q195" s="253">
        <v>30</v>
      </c>
      <c r="R195" s="254">
        <v>175</v>
      </c>
      <c r="S195" s="64">
        <v>0</v>
      </c>
      <c r="T195" s="64">
        <v>0</v>
      </c>
      <c r="U195" s="89">
        <v>0</v>
      </c>
      <c r="V195" s="258">
        <v>22</v>
      </c>
      <c r="W195" s="98">
        <v>0</v>
      </c>
      <c r="X195" s="83">
        <v>0</v>
      </c>
      <c r="Y195" s="98">
        <v>0</v>
      </c>
      <c r="Z195" s="64">
        <v>0</v>
      </c>
      <c r="AA195" s="323">
        <v>1642901</v>
      </c>
      <c r="AB195" s="323">
        <v>46667</v>
      </c>
      <c r="AC195" s="324">
        <f t="shared" si="8"/>
        <v>1689568</v>
      </c>
      <c r="AD195" s="74">
        <v>4500000</v>
      </c>
      <c r="AE195" s="74">
        <v>6000000</v>
      </c>
      <c r="AF195" s="74">
        <f t="shared" si="9"/>
        <v>0</v>
      </c>
      <c r="AG195" s="74">
        <f t="shared" si="10"/>
        <v>4400000</v>
      </c>
      <c r="AH195" s="493">
        <f t="shared" si="11"/>
        <v>0</v>
      </c>
    </row>
    <row r="196" spans="1:34" s="50" customFormat="1" ht="24" hidden="1" customHeight="1" x14ac:dyDescent="0.2">
      <c r="A196" s="181"/>
      <c r="B196" s="296">
        <v>23</v>
      </c>
      <c r="C196" s="264">
        <v>23</v>
      </c>
      <c r="D196" s="297">
        <v>12993</v>
      </c>
      <c r="E196" s="251" t="s">
        <v>694</v>
      </c>
      <c r="F196" s="252" t="s">
        <v>695</v>
      </c>
      <c r="G196" s="251" t="s">
        <v>87</v>
      </c>
      <c r="H196" s="272" t="s">
        <v>88</v>
      </c>
      <c r="I196" s="292" t="s">
        <v>2516</v>
      </c>
      <c r="J196" s="480">
        <v>480165653</v>
      </c>
      <c r="K196" s="480">
        <v>25964657</v>
      </c>
      <c r="L196" s="64" t="s">
        <v>88</v>
      </c>
      <c r="M196" s="290" t="s">
        <v>2381</v>
      </c>
      <c r="N196" s="98"/>
      <c r="O196" s="64"/>
      <c r="P196" s="89"/>
      <c r="Q196" s="253">
        <v>30</v>
      </c>
      <c r="R196" s="254">
        <v>150</v>
      </c>
      <c r="S196" s="64">
        <v>0</v>
      </c>
      <c r="T196" s="64">
        <v>0</v>
      </c>
      <c r="U196" s="89">
        <v>0</v>
      </c>
      <c r="V196" s="259">
        <v>20</v>
      </c>
      <c r="W196" s="98">
        <v>0</v>
      </c>
      <c r="X196" s="83">
        <v>0</v>
      </c>
      <c r="Y196" s="98">
        <v>0</v>
      </c>
      <c r="Z196" s="64">
        <v>0</v>
      </c>
      <c r="AA196" s="323">
        <v>1311206</v>
      </c>
      <c r="AB196" s="323">
        <v>46667</v>
      </c>
      <c r="AC196" s="324">
        <f t="shared" si="8"/>
        <v>1357873</v>
      </c>
      <c r="AD196" s="74">
        <v>4500000</v>
      </c>
      <c r="AE196" s="74">
        <v>6000000</v>
      </c>
      <c r="AF196" s="74">
        <f t="shared" si="9"/>
        <v>0</v>
      </c>
      <c r="AG196" s="74">
        <f t="shared" si="10"/>
        <v>4000000</v>
      </c>
      <c r="AH196" s="493">
        <f t="shared" si="11"/>
        <v>0</v>
      </c>
    </row>
    <row r="197" spans="1:34" s="50" customFormat="1" ht="24" hidden="1" customHeight="1" x14ac:dyDescent="0.2">
      <c r="A197" s="181"/>
      <c r="B197" s="296">
        <v>212</v>
      </c>
      <c r="C197" s="264">
        <v>223</v>
      </c>
      <c r="D197" s="297">
        <v>12994</v>
      </c>
      <c r="E197" s="251" t="s">
        <v>85</v>
      </c>
      <c r="F197" s="252" t="s">
        <v>698</v>
      </c>
      <c r="G197" s="251" t="s">
        <v>87</v>
      </c>
      <c r="H197" s="272" t="s">
        <v>353</v>
      </c>
      <c r="I197" s="292" t="s">
        <v>2652</v>
      </c>
      <c r="J197" s="480">
        <v>2691658929</v>
      </c>
      <c r="K197" s="480">
        <v>18631116</v>
      </c>
      <c r="L197" s="64"/>
      <c r="M197" s="290" t="s">
        <v>2383</v>
      </c>
      <c r="N197" s="98"/>
      <c r="O197" s="64"/>
      <c r="P197" s="89"/>
      <c r="Q197" s="253">
        <v>30</v>
      </c>
      <c r="R197" s="254">
        <v>150</v>
      </c>
      <c r="S197" s="64">
        <v>0</v>
      </c>
      <c r="T197" s="64">
        <v>0</v>
      </c>
      <c r="U197" s="298">
        <f>1+1+2+1+1</f>
        <v>6</v>
      </c>
      <c r="V197" s="259">
        <v>22</v>
      </c>
      <c r="W197" s="98">
        <v>0</v>
      </c>
      <c r="X197" s="83">
        <v>0</v>
      </c>
      <c r="Y197" s="98">
        <v>0</v>
      </c>
      <c r="Z197" s="64">
        <v>0</v>
      </c>
      <c r="AA197" s="323">
        <v>1642901</v>
      </c>
      <c r="AB197" s="323">
        <v>0</v>
      </c>
      <c r="AC197" s="324">
        <f t="shared" si="8"/>
        <v>1642901</v>
      </c>
      <c r="AD197" s="74">
        <v>4500000</v>
      </c>
      <c r="AE197" s="74">
        <v>6000000</v>
      </c>
      <c r="AF197" s="74">
        <f t="shared" si="9"/>
        <v>9857406</v>
      </c>
      <c r="AG197" s="74">
        <f t="shared" si="10"/>
        <v>4400000</v>
      </c>
      <c r="AH197" s="493">
        <f t="shared" si="11"/>
        <v>0</v>
      </c>
    </row>
    <row r="198" spans="1:34" s="50" customFormat="1" ht="24" hidden="1" customHeight="1" x14ac:dyDescent="0.2">
      <c r="A198" s="181"/>
      <c r="B198" s="296">
        <v>24</v>
      </c>
      <c r="C198" s="264">
        <v>24</v>
      </c>
      <c r="D198" s="297">
        <v>12995</v>
      </c>
      <c r="E198" s="251" t="s">
        <v>410</v>
      </c>
      <c r="F198" s="252" t="s">
        <v>233</v>
      </c>
      <c r="G198" s="251" t="s">
        <v>87</v>
      </c>
      <c r="H198" s="272" t="s">
        <v>88</v>
      </c>
      <c r="I198" s="292" t="s">
        <v>2517</v>
      </c>
      <c r="J198" s="480">
        <v>77580001</v>
      </c>
      <c r="K198" s="480">
        <v>10455601</v>
      </c>
      <c r="L198" s="64" t="s">
        <v>88</v>
      </c>
      <c r="M198" s="290" t="s">
        <v>2382</v>
      </c>
      <c r="N198" s="98"/>
      <c r="O198" s="64"/>
      <c r="P198" s="89"/>
      <c r="Q198" s="253">
        <v>30</v>
      </c>
      <c r="R198" s="254">
        <v>150</v>
      </c>
      <c r="S198" s="64">
        <v>0</v>
      </c>
      <c r="T198" s="64">
        <v>0</v>
      </c>
      <c r="U198" s="89">
        <v>0</v>
      </c>
      <c r="V198" s="258">
        <v>21</v>
      </c>
      <c r="W198" s="98">
        <v>0</v>
      </c>
      <c r="X198" s="83">
        <v>0</v>
      </c>
      <c r="Y198" s="98">
        <v>1</v>
      </c>
      <c r="Z198" s="64">
        <v>1</v>
      </c>
      <c r="AA198" s="323">
        <v>1145360</v>
      </c>
      <c r="AB198" s="323">
        <v>46667</v>
      </c>
      <c r="AC198" s="324">
        <f t="shared" si="8"/>
        <v>1192027</v>
      </c>
      <c r="AD198" s="74">
        <v>4500000</v>
      </c>
      <c r="AE198" s="74">
        <v>6000000</v>
      </c>
      <c r="AF198" s="74">
        <f t="shared" si="9"/>
        <v>0</v>
      </c>
      <c r="AG198" s="74">
        <f t="shared" si="10"/>
        <v>4200000</v>
      </c>
      <c r="AH198" s="493">
        <f t="shared" si="11"/>
        <v>0</v>
      </c>
    </row>
    <row r="199" spans="1:34" s="50" customFormat="1" ht="24" hidden="1" customHeight="1" x14ac:dyDescent="0.2">
      <c r="A199" s="181"/>
      <c r="B199" s="296">
        <v>32</v>
      </c>
      <c r="C199" s="264">
        <v>32</v>
      </c>
      <c r="D199" s="297">
        <v>12996</v>
      </c>
      <c r="E199" s="251" t="s">
        <v>694</v>
      </c>
      <c r="F199" s="252" t="s">
        <v>703</v>
      </c>
      <c r="G199" s="251" t="s">
        <v>87</v>
      </c>
      <c r="H199" s="272" t="s">
        <v>88</v>
      </c>
      <c r="I199" s="292" t="s">
        <v>2525</v>
      </c>
      <c r="J199" s="480">
        <v>18980775</v>
      </c>
      <c r="K199" s="480">
        <v>21930922</v>
      </c>
      <c r="L199" s="64" t="s">
        <v>88</v>
      </c>
      <c r="M199" s="290" t="s">
        <v>2381</v>
      </c>
      <c r="N199" s="98"/>
      <c r="O199" s="64"/>
      <c r="P199" s="89"/>
      <c r="Q199" s="253">
        <v>30</v>
      </c>
      <c r="R199" s="254">
        <v>150</v>
      </c>
      <c r="S199" s="64">
        <v>0</v>
      </c>
      <c r="T199" s="64">
        <v>0</v>
      </c>
      <c r="U199" s="89">
        <v>0</v>
      </c>
      <c r="V199" s="258">
        <v>23</v>
      </c>
      <c r="W199" s="98">
        <v>0</v>
      </c>
      <c r="X199" s="83">
        <v>0</v>
      </c>
      <c r="Y199" s="98">
        <v>0</v>
      </c>
      <c r="Z199" s="64">
        <v>0</v>
      </c>
      <c r="AA199" s="323">
        <v>1311206</v>
      </c>
      <c r="AB199" s="323">
        <v>0</v>
      </c>
      <c r="AC199" s="324">
        <f t="shared" ref="AC199:AC262" si="12">AA199+AB199</f>
        <v>1311206</v>
      </c>
      <c r="AD199" s="74">
        <v>4500000</v>
      </c>
      <c r="AE199" s="74">
        <v>6000000</v>
      </c>
      <c r="AF199" s="74">
        <f t="shared" ref="AF199:AF262" si="13">AC199*U199</f>
        <v>0</v>
      </c>
      <c r="AG199" s="74">
        <f t="shared" ref="AG199:AG262" si="14">200000*V199</f>
        <v>4600000</v>
      </c>
      <c r="AH199" s="493">
        <f t="shared" si="11"/>
        <v>0</v>
      </c>
    </row>
    <row r="200" spans="1:34" s="50" customFormat="1" ht="24" hidden="1" customHeight="1" x14ac:dyDescent="0.2">
      <c r="A200" s="181"/>
      <c r="B200" s="296">
        <v>164</v>
      </c>
      <c r="C200" s="264">
        <v>173</v>
      </c>
      <c r="D200" s="297">
        <v>12997</v>
      </c>
      <c r="E200" s="251" t="s">
        <v>706</v>
      </c>
      <c r="F200" s="252" t="s">
        <v>707</v>
      </c>
      <c r="G200" s="251" t="s">
        <v>87</v>
      </c>
      <c r="H200" s="272" t="s">
        <v>613</v>
      </c>
      <c r="I200" s="292" t="s">
        <v>2606</v>
      </c>
      <c r="J200" s="480">
        <v>945005016</v>
      </c>
      <c r="K200" s="480">
        <v>66391563</v>
      </c>
      <c r="L200" s="64"/>
      <c r="M200" s="290" t="s">
        <v>2380</v>
      </c>
      <c r="N200" s="98"/>
      <c r="O200" s="64"/>
      <c r="P200" s="89"/>
      <c r="Q200" s="253">
        <v>30</v>
      </c>
      <c r="R200" s="254">
        <v>62</v>
      </c>
      <c r="S200" s="64">
        <v>0</v>
      </c>
      <c r="T200" s="64">
        <v>0</v>
      </c>
      <c r="U200" s="89">
        <v>0</v>
      </c>
      <c r="V200" s="258">
        <v>21</v>
      </c>
      <c r="W200" s="98">
        <v>0</v>
      </c>
      <c r="X200" s="83">
        <v>0</v>
      </c>
      <c r="Y200" s="98">
        <v>0</v>
      </c>
      <c r="Z200" s="64">
        <v>0</v>
      </c>
      <c r="AA200" s="323">
        <v>1477052</v>
      </c>
      <c r="AB200" s="323">
        <v>0</v>
      </c>
      <c r="AC200" s="324">
        <f t="shared" si="12"/>
        <v>1477052</v>
      </c>
      <c r="AD200" s="74">
        <v>4500000</v>
      </c>
      <c r="AE200" s="74">
        <v>6000000</v>
      </c>
      <c r="AF200" s="74">
        <f t="shared" si="13"/>
        <v>0</v>
      </c>
      <c r="AG200" s="74">
        <f t="shared" si="14"/>
        <v>4200000</v>
      </c>
      <c r="AH200" s="493">
        <f t="shared" ref="AH200:AH263" si="15">Z200-Y200</f>
        <v>0</v>
      </c>
    </row>
    <row r="201" spans="1:34" s="50" customFormat="1" ht="24" hidden="1" customHeight="1" x14ac:dyDescent="0.2">
      <c r="A201" s="181"/>
      <c r="B201" s="296">
        <v>163</v>
      </c>
      <c r="C201" s="264">
        <v>172</v>
      </c>
      <c r="D201" s="297">
        <v>12998</v>
      </c>
      <c r="E201" s="251" t="s">
        <v>85</v>
      </c>
      <c r="F201" s="252" t="s">
        <v>440</v>
      </c>
      <c r="G201" s="251" t="s">
        <v>87</v>
      </c>
      <c r="H201" s="272" t="s">
        <v>613</v>
      </c>
      <c r="I201" s="292" t="s">
        <v>2605</v>
      </c>
      <c r="J201" s="480">
        <v>4120471527</v>
      </c>
      <c r="K201" s="480">
        <v>16328268</v>
      </c>
      <c r="L201" s="64" t="s">
        <v>613</v>
      </c>
      <c r="M201" s="290" t="s">
        <v>2380</v>
      </c>
      <c r="N201" s="98"/>
      <c r="O201" s="64"/>
      <c r="P201" s="89"/>
      <c r="Q201" s="253">
        <v>30</v>
      </c>
      <c r="R201" s="254">
        <v>120</v>
      </c>
      <c r="S201" s="64">
        <v>0</v>
      </c>
      <c r="T201" s="64">
        <v>0</v>
      </c>
      <c r="U201" s="89">
        <v>0</v>
      </c>
      <c r="V201" s="258">
        <v>21</v>
      </c>
      <c r="W201" s="98">
        <v>0</v>
      </c>
      <c r="X201" s="83">
        <v>0</v>
      </c>
      <c r="Y201" s="98">
        <v>0</v>
      </c>
      <c r="Z201" s="64">
        <v>0</v>
      </c>
      <c r="AA201" s="323">
        <v>1477052</v>
      </c>
      <c r="AB201" s="323">
        <v>46667</v>
      </c>
      <c r="AC201" s="324">
        <f t="shared" si="12"/>
        <v>1523719</v>
      </c>
      <c r="AD201" s="74">
        <v>4500000</v>
      </c>
      <c r="AE201" s="74">
        <v>6000000</v>
      </c>
      <c r="AF201" s="74">
        <f t="shared" si="13"/>
        <v>0</v>
      </c>
      <c r="AG201" s="74">
        <f t="shared" si="14"/>
        <v>4200000</v>
      </c>
      <c r="AH201" s="493">
        <f t="shared" si="15"/>
        <v>0</v>
      </c>
    </row>
    <row r="202" spans="1:34" s="50" customFormat="1" ht="24" hidden="1" customHeight="1" x14ac:dyDescent="0.2">
      <c r="A202" s="181"/>
      <c r="B202" s="296">
        <v>383</v>
      </c>
      <c r="C202" s="264">
        <v>148</v>
      </c>
      <c r="D202" s="297">
        <v>12999</v>
      </c>
      <c r="E202" s="241" t="s">
        <v>712</v>
      </c>
      <c r="F202" s="242" t="s">
        <v>713</v>
      </c>
      <c r="G202" s="285" t="s">
        <v>137</v>
      </c>
      <c r="H202" s="272" t="s">
        <v>88</v>
      </c>
      <c r="I202" s="292" t="s">
        <v>2817</v>
      </c>
      <c r="J202" s="479">
        <v>20308787</v>
      </c>
      <c r="K202" s="480"/>
      <c r="L202" s="64"/>
      <c r="M202" s="290" t="s">
        <v>137</v>
      </c>
      <c r="N202" s="243" t="s">
        <v>2410</v>
      </c>
      <c r="O202" s="64"/>
      <c r="P202" s="89"/>
      <c r="Q202" s="243">
        <v>30</v>
      </c>
      <c r="R202" s="245">
        <v>120</v>
      </c>
      <c r="S202" s="245">
        <v>110</v>
      </c>
      <c r="T202" s="245">
        <v>29.33</v>
      </c>
      <c r="U202" s="89">
        <v>0</v>
      </c>
      <c r="V202" s="260">
        <v>21</v>
      </c>
      <c r="W202" s="98">
        <v>0</v>
      </c>
      <c r="X202" s="83">
        <v>0</v>
      </c>
      <c r="Y202" s="98">
        <v>0</v>
      </c>
      <c r="Z202" s="64">
        <v>0</v>
      </c>
      <c r="AA202" s="315">
        <v>885165</v>
      </c>
      <c r="AB202" s="315">
        <v>0</v>
      </c>
      <c r="AC202" s="316">
        <f t="shared" si="12"/>
        <v>885165</v>
      </c>
      <c r="AD202" s="74">
        <v>4500000</v>
      </c>
      <c r="AE202" s="74">
        <v>6000000</v>
      </c>
      <c r="AF202" s="74">
        <f t="shared" si="13"/>
        <v>0</v>
      </c>
      <c r="AG202" s="74">
        <f t="shared" si="14"/>
        <v>4200000</v>
      </c>
      <c r="AH202" s="493">
        <f t="shared" si="15"/>
        <v>0</v>
      </c>
    </row>
    <row r="203" spans="1:34" s="50" customFormat="1" ht="24" hidden="1" customHeight="1" x14ac:dyDescent="0.2">
      <c r="A203" s="181"/>
      <c r="B203" s="296">
        <v>530</v>
      </c>
      <c r="C203" s="264">
        <v>321</v>
      </c>
      <c r="D203" s="297">
        <v>13000</v>
      </c>
      <c r="E203" s="241" t="s">
        <v>715</v>
      </c>
      <c r="F203" s="242" t="s">
        <v>716</v>
      </c>
      <c r="G203" s="285" t="s">
        <v>137</v>
      </c>
      <c r="H203" s="272" t="s">
        <v>717</v>
      </c>
      <c r="I203" s="292" t="s">
        <v>2962</v>
      </c>
      <c r="J203" s="480">
        <v>4160009093</v>
      </c>
      <c r="K203" s="480">
        <v>33632236</v>
      </c>
      <c r="L203" s="64" t="s">
        <v>717</v>
      </c>
      <c r="M203" s="290" t="s">
        <v>137</v>
      </c>
      <c r="N203" s="243" t="s">
        <v>2410</v>
      </c>
      <c r="O203" s="64"/>
      <c r="P203" s="89"/>
      <c r="Q203" s="243">
        <v>30</v>
      </c>
      <c r="R203" s="245">
        <v>120</v>
      </c>
      <c r="S203" s="245">
        <v>110</v>
      </c>
      <c r="T203" s="245">
        <v>29.33</v>
      </c>
      <c r="U203" s="89">
        <v>0</v>
      </c>
      <c r="V203" s="260">
        <v>28</v>
      </c>
      <c r="W203" s="98">
        <v>0</v>
      </c>
      <c r="X203" s="83">
        <v>0</v>
      </c>
      <c r="Y203" s="98">
        <v>1</v>
      </c>
      <c r="Z203" s="64">
        <v>1</v>
      </c>
      <c r="AA203" s="315">
        <v>885165</v>
      </c>
      <c r="AB203" s="315">
        <v>46667</v>
      </c>
      <c r="AC203" s="316">
        <f t="shared" si="12"/>
        <v>931832</v>
      </c>
      <c r="AD203" s="74">
        <v>4500000</v>
      </c>
      <c r="AE203" s="74">
        <v>6000000</v>
      </c>
      <c r="AF203" s="74">
        <f t="shared" si="13"/>
        <v>0</v>
      </c>
      <c r="AG203" s="74">
        <f t="shared" si="14"/>
        <v>5600000</v>
      </c>
      <c r="AH203" s="493">
        <f t="shared" si="15"/>
        <v>0</v>
      </c>
    </row>
    <row r="204" spans="1:34" s="50" customFormat="1" ht="24" hidden="1" customHeight="1" x14ac:dyDescent="0.2">
      <c r="A204" s="181"/>
      <c r="B204" s="296">
        <v>531</v>
      </c>
      <c r="C204" s="264">
        <v>322</v>
      </c>
      <c r="D204" s="297">
        <v>13001</v>
      </c>
      <c r="E204" s="241" t="s">
        <v>248</v>
      </c>
      <c r="F204" s="242" t="s">
        <v>719</v>
      </c>
      <c r="G204" s="285" t="s">
        <v>137</v>
      </c>
      <c r="H204" s="272" t="s">
        <v>717</v>
      </c>
      <c r="I204" s="292" t="s">
        <v>720</v>
      </c>
      <c r="J204" s="480">
        <v>622316249</v>
      </c>
      <c r="K204" s="480">
        <v>33648083</v>
      </c>
      <c r="L204" s="64" t="s">
        <v>717</v>
      </c>
      <c r="M204" s="290" t="s">
        <v>137</v>
      </c>
      <c r="N204" s="243" t="s">
        <v>2410</v>
      </c>
      <c r="O204" s="64"/>
      <c r="P204" s="89"/>
      <c r="Q204" s="243">
        <v>30</v>
      </c>
      <c r="R204" s="245">
        <v>120</v>
      </c>
      <c r="S204" s="245">
        <v>110</v>
      </c>
      <c r="T204" s="245">
        <v>29.33</v>
      </c>
      <c r="U204" s="89">
        <v>0</v>
      </c>
      <c r="V204" s="260">
        <v>30</v>
      </c>
      <c r="W204" s="98">
        <v>0</v>
      </c>
      <c r="X204" s="83">
        <v>0</v>
      </c>
      <c r="Y204" s="98">
        <v>1</v>
      </c>
      <c r="Z204" s="64">
        <v>1</v>
      </c>
      <c r="AA204" s="315">
        <v>885165</v>
      </c>
      <c r="AB204" s="315">
        <v>46667</v>
      </c>
      <c r="AC204" s="316">
        <f t="shared" si="12"/>
        <v>931832</v>
      </c>
      <c r="AD204" s="74">
        <v>4500000</v>
      </c>
      <c r="AE204" s="74">
        <v>6000000</v>
      </c>
      <c r="AF204" s="74">
        <f t="shared" si="13"/>
        <v>0</v>
      </c>
      <c r="AG204" s="74">
        <f t="shared" si="14"/>
        <v>6000000</v>
      </c>
      <c r="AH204" s="493">
        <f t="shared" si="15"/>
        <v>0</v>
      </c>
    </row>
    <row r="205" spans="1:34" s="50" customFormat="1" ht="24" hidden="1" customHeight="1" x14ac:dyDescent="0.2">
      <c r="A205" s="181"/>
      <c r="B205" s="296">
        <v>537</v>
      </c>
      <c r="C205" s="264">
        <v>328</v>
      </c>
      <c r="D205" s="297">
        <v>13002</v>
      </c>
      <c r="E205" s="241" t="s">
        <v>480</v>
      </c>
      <c r="F205" s="242" t="s">
        <v>723</v>
      </c>
      <c r="G205" s="285" t="s">
        <v>137</v>
      </c>
      <c r="H205" s="272" t="s">
        <v>717</v>
      </c>
      <c r="I205" s="292" t="s">
        <v>724</v>
      </c>
      <c r="J205" s="480">
        <v>610128922</v>
      </c>
      <c r="K205" s="480">
        <v>33699318</v>
      </c>
      <c r="L205" s="64" t="s">
        <v>717</v>
      </c>
      <c r="M205" s="290" t="s">
        <v>137</v>
      </c>
      <c r="N205" s="243" t="s">
        <v>2410</v>
      </c>
      <c r="O205" s="64"/>
      <c r="P205" s="89"/>
      <c r="Q205" s="243">
        <v>30</v>
      </c>
      <c r="R205" s="245">
        <v>120</v>
      </c>
      <c r="S205" s="245">
        <v>110</v>
      </c>
      <c r="T205" s="245">
        <v>29.33</v>
      </c>
      <c r="U205" s="89">
        <v>0</v>
      </c>
      <c r="V205" s="260">
        <v>29</v>
      </c>
      <c r="W205" s="98">
        <v>0</v>
      </c>
      <c r="X205" s="83">
        <v>0</v>
      </c>
      <c r="Y205" s="98">
        <v>0</v>
      </c>
      <c r="Z205" s="64">
        <v>0</v>
      </c>
      <c r="AA205" s="315">
        <v>885165</v>
      </c>
      <c r="AB205" s="315">
        <v>46667</v>
      </c>
      <c r="AC205" s="316">
        <f t="shared" si="12"/>
        <v>931832</v>
      </c>
      <c r="AD205" s="74">
        <v>4500000</v>
      </c>
      <c r="AE205" s="74">
        <v>6000000</v>
      </c>
      <c r="AF205" s="74">
        <f t="shared" si="13"/>
        <v>0</v>
      </c>
      <c r="AG205" s="74">
        <f t="shared" si="14"/>
        <v>5800000</v>
      </c>
      <c r="AH205" s="493">
        <f t="shared" si="15"/>
        <v>0</v>
      </c>
    </row>
    <row r="206" spans="1:34" s="50" customFormat="1" ht="24" hidden="1" customHeight="1" x14ac:dyDescent="0.2">
      <c r="A206" s="181"/>
      <c r="B206" s="296">
        <v>541</v>
      </c>
      <c r="C206" s="264">
        <v>332</v>
      </c>
      <c r="D206" s="297">
        <v>13003</v>
      </c>
      <c r="E206" s="241" t="s">
        <v>727</v>
      </c>
      <c r="F206" s="242" t="s">
        <v>728</v>
      </c>
      <c r="G206" s="285" t="s">
        <v>137</v>
      </c>
      <c r="H206" s="272" t="s">
        <v>717</v>
      </c>
      <c r="I206" s="292" t="s">
        <v>729</v>
      </c>
      <c r="J206" s="480">
        <v>621237701</v>
      </c>
      <c r="K206" s="480">
        <v>33661732</v>
      </c>
      <c r="L206" s="64" t="s">
        <v>717</v>
      </c>
      <c r="M206" s="290" t="s">
        <v>137</v>
      </c>
      <c r="N206" s="243" t="s">
        <v>2410</v>
      </c>
      <c r="O206" s="64"/>
      <c r="P206" s="89"/>
      <c r="Q206" s="243">
        <v>30</v>
      </c>
      <c r="R206" s="245">
        <v>120</v>
      </c>
      <c r="S206" s="245">
        <v>110</v>
      </c>
      <c r="T206" s="245">
        <v>29.33</v>
      </c>
      <c r="U206" s="89">
        <v>0</v>
      </c>
      <c r="V206" s="260">
        <v>27</v>
      </c>
      <c r="W206" s="98">
        <v>0</v>
      </c>
      <c r="X206" s="83">
        <v>0</v>
      </c>
      <c r="Y206" s="98">
        <v>1</v>
      </c>
      <c r="Z206" s="64">
        <v>1</v>
      </c>
      <c r="AA206" s="315">
        <v>885165</v>
      </c>
      <c r="AB206" s="315">
        <v>46667</v>
      </c>
      <c r="AC206" s="316">
        <f t="shared" si="12"/>
        <v>931832</v>
      </c>
      <c r="AD206" s="74">
        <v>4500000</v>
      </c>
      <c r="AE206" s="74">
        <v>6000000</v>
      </c>
      <c r="AF206" s="74">
        <f t="shared" si="13"/>
        <v>0</v>
      </c>
      <c r="AG206" s="74">
        <f t="shared" si="14"/>
        <v>5400000</v>
      </c>
      <c r="AH206" s="493">
        <f t="shared" si="15"/>
        <v>0</v>
      </c>
    </row>
    <row r="207" spans="1:34" s="50" customFormat="1" ht="24" customHeight="1" x14ac:dyDescent="0.4">
      <c r="A207" s="181"/>
      <c r="B207" s="296">
        <v>533</v>
      </c>
      <c r="C207" s="264">
        <v>324</v>
      </c>
      <c r="D207" s="297">
        <v>13004</v>
      </c>
      <c r="E207" s="241" t="s">
        <v>732</v>
      </c>
      <c r="F207" s="242" t="s">
        <v>733</v>
      </c>
      <c r="G207" s="285" t="s">
        <v>137</v>
      </c>
      <c r="H207" s="272" t="s">
        <v>717</v>
      </c>
      <c r="I207" s="292" t="s">
        <v>734</v>
      </c>
      <c r="J207" s="482">
        <v>621799564</v>
      </c>
      <c r="K207" s="480">
        <v>33675275</v>
      </c>
      <c r="L207" s="64" t="s">
        <v>717</v>
      </c>
      <c r="M207" s="290" t="s">
        <v>137</v>
      </c>
      <c r="N207" s="243" t="s">
        <v>2410</v>
      </c>
      <c r="O207" s="64"/>
      <c r="P207" s="89"/>
      <c r="Q207" s="243">
        <v>30</v>
      </c>
      <c r="R207" s="245">
        <v>120</v>
      </c>
      <c r="S207" s="245">
        <v>110</v>
      </c>
      <c r="T207" s="245">
        <v>29.33</v>
      </c>
      <c r="U207" s="89">
        <v>0</v>
      </c>
      <c r="V207" s="260">
        <v>27</v>
      </c>
      <c r="W207" s="98">
        <v>0</v>
      </c>
      <c r="X207" s="83">
        <v>0</v>
      </c>
      <c r="Y207" s="98">
        <v>2</v>
      </c>
      <c r="Z207" s="64">
        <v>1</v>
      </c>
      <c r="AA207" s="315">
        <v>885165</v>
      </c>
      <c r="AB207" s="315">
        <v>46667</v>
      </c>
      <c r="AC207" s="316">
        <f t="shared" si="12"/>
        <v>931832</v>
      </c>
      <c r="AD207" s="74">
        <v>4500000</v>
      </c>
      <c r="AE207" s="74">
        <v>6000000</v>
      </c>
      <c r="AF207" s="74">
        <f t="shared" si="13"/>
        <v>0</v>
      </c>
      <c r="AG207" s="74">
        <f t="shared" si="14"/>
        <v>5400000</v>
      </c>
      <c r="AH207" s="493">
        <f t="shared" si="15"/>
        <v>-1</v>
      </c>
    </row>
    <row r="208" spans="1:34" s="50" customFormat="1" ht="24" hidden="1" customHeight="1" x14ac:dyDescent="0.2">
      <c r="A208" s="181"/>
      <c r="B208" s="296">
        <v>535</v>
      </c>
      <c r="C208" s="264">
        <v>326</v>
      </c>
      <c r="D208" s="297">
        <v>13005</v>
      </c>
      <c r="E208" s="241" t="s">
        <v>417</v>
      </c>
      <c r="F208" s="242" t="s">
        <v>737</v>
      </c>
      <c r="G208" s="285" t="s">
        <v>137</v>
      </c>
      <c r="H208" s="272" t="s">
        <v>717</v>
      </c>
      <c r="I208" s="292" t="s">
        <v>738</v>
      </c>
      <c r="J208" s="480">
        <v>622366718</v>
      </c>
      <c r="K208" s="480">
        <v>33697606</v>
      </c>
      <c r="L208" s="64" t="s">
        <v>717</v>
      </c>
      <c r="M208" s="290" t="s">
        <v>137</v>
      </c>
      <c r="N208" s="243" t="s">
        <v>2410</v>
      </c>
      <c r="O208" s="64"/>
      <c r="P208" s="89"/>
      <c r="Q208" s="243">
        <v>30</v>
      </c>
      <c r="R208" s="245">
        <v>120</v>
      </c>
      <c r="S208" s="245">
        <v>110</v>
      </c>
      <c r="T208" s="245">
        <v>29.33</v>
      </c>
      <c r="U208" s="89">
        <v>0</v>
      </c>
      <c r="V208" s="260">
        <v>30</v>
      </c>
      <c r="W208" s="98">
        <v>0</v>
      </c>
      <c r="X208" s="83">
        <v>0</v>
      </c>
      <c r="Y208" s="98">
        <v>0</v>
      </c>
      <c r="Z208" s="64">
        <v>0</v>
      </c>
      <c r="AA208" s="315">
        <v>885165</v>
      </c>
      <c r="AB208" s="315">
        <v>46667</v>
      </c>
      <c r="AC208" s="316">
        <f t="shared" si="12"/>
        <v>931832</v>
      </c>
      <c r="AD208" s="74">
        <v>4500000</v>
      </c>
      <c r="AE208" s="74">
        <v>6000000</v>
      </c>
      <c r="AF208" s="74">
        <f t="shared" si="13"/>
        <v>0</v>
      </c>
      <c r="AG208" s="74">
        <f t="shared" si="14"/>
        <v>6000000</v>
      </c>
      <c r="AH208" s="493">
        <f t="shared" si="15"/>
        <v>0</v>
      </c>
    </row>
    <row r="209" spans="1:35" s="50" customFormat="1" ht="24" hidden="1" customHeight="1" x14ac:dyDescent="0.2">
      <c r="A209" s="181"/>
      <c r="B209" s="296">
        <v>532</v>
      </c>
      <c r="C209" s="264">
        <v>323</v>
      </c>
      <c r="D209" s="297">
        <v>13006</v>
      </c>
      <c r="E209" s="241" t="s">
        <v>294</v>
      </c>
      <c r="F209" s="242" t="s">
        <v>741</v>
      </c>
      <c r="G209" s="285" t="s">
        <v>137</v>
      </c>
      <c r="H209" s="272" t="s">
        <v>717</v>
      </c>
      <c r="I209" s="292" t="s">
        <v>742</v>
      </c>
      <c r="J209" s="480">
        <v>610010514</v>
      </c>
      <c r="K209" s="480">
        <v>33640664</v>
      </c>
      <c r="L209" s="64" t="s">
        <v>717</v>
      </c>
      <c r="M209" s="290" t="s">
        <v>137</v>
      </c>
      <c r="N209" s="243" t="s">
        <v>2410</v>
      </c>
      <c r="O209" s="64"/>
      <c r="P209" s="89"/>
      <c r="Q209" s="243">
        <v>30</v>
      </c>
      <c r="R209" s="245">
        <v>120</v>
      </c>
      <c r="S209" s="245">
        <v>110</v>
      </c>
      <c r="T209" s="245">
        <v>29.33</v>
      </c>
      <c r="U209" s="89">
        <v>0</v>
      </c>
      <c r="V209" s="260">
        <v>27</v>
      </c>
      <c r="W209" s="98">
        <v>0</v>
      </c>
      <c r="X209" s="83">
        <v>0</v>
      </c>
      <c r="Y209" s="98">
        <v>0</v>
      </c>
      <c r="Z209" s="64">
        <v>0</v>
      </c>
      <c r="AA209" s="315">
        <v>885165</v>
      </c>
      <c r="AB209" s="315">
        <v>46667</v>
      </c>
      <c r="AC209" s="316">
        <f t="shared" si="12"/>
        <v>931832</v>
      </c>
      <c r="AD209" s="74">
        <v>4500000</v>
      </c>
      <c r="AE209" s="74">
        <v>6000000</v>
      </c>
      <c r="AF209" s="74">
        <f t="shared" si="13"/>
        <v>0</v>
      </c>
      <c r="AG209" s="74">
        <f t="shared" si="14"/>
        <v>5400000</v>
      </c>
      <c r="AH209" s="493">
        <f t="shared" si="15"/>
        <v>0</v>
      </c>
    </row>
    <row r="210" spans="1:35" s="50" customFormat="1" ht="24" hidden="1" customHeight="1" x14ac:dyDescent="0.2">
      <c r="A210" s="181"/>
      <c r="B210" s="296">
        <v>536</v>
      </c>
      <c r="C210" s="264">
        <v>327</v>
      </c>
      <c r="D210" s="297">
        <v>13007</v>
      </c>
      <c r="E210" s="241" t="s">
        <v>111</v>
      </c>
      <c r="F210" s="242" t="s">
        <v>745</v>
      </c>
      <c r="G210" s="285" t="s">
        <v>137</v>
      </c>
      <c r="H210" s="272" t="s">
        <v>717</v>
      </c>
      <c r="I210" s="292" t="s">
        <v>2963</v>
      </c>
      <c r="J210" s="480">
        <v>622318098</v>
      </c>
      <c r="K210" s="480">
        <v>33693811</v>
      </c>
      <c r="L210" s="64" t="s">
        <v>717</v>
      </c>
      <c r="M210" s="290" t="s">
        <v>137</v>
      </c>
      <c r="N210" s="243" t="s">
        <v>2410</v>
      </c>
      <c r="O210" s="64"/>
      <c r="P210" s="89"/>
      <c r="Q210" s="243">
        <v>30</v>
      </c>
      <c r="R210" s="245">
        <v>120</v>
      </c>
      <c r="S210" s="245">
        <v>110</v>
      </c>
      <c r="T210" s="245">
        <v>29.33</v>
      </c>
      <c r="U210" s="89">
        <v>0</v>
      </c>
      <c r="V210" s="260">
        <v>27</v>
      </c>
      <c r="W210" s="98">
        <v>0</v>
      </c>
      <c r="X210" s="83">
        <v>0</v>
      </c>
      <c r="Y210" s="98">
        <v>2</v>
      </c>
      <c r="Z210" s="64">
        <v>2</v>
      </c>
      <c r="AA210" s="315">
        <v>885165</v>
      </c>
      <c r="AB210" s="315">
        <v>46667</v>
      </c>
      <c r="AC210" s="316">
        <f t="shared" si="12"/>
        <v>931832</v>
      </c>
      <c r="AD210" s="74">
        <v>4500000</v>
      </c>
      <c r="AE210" s="74">
        <v>6000000</v>
      </c>
      <c r="AF210" s="74">
        <f t="shared" si="13"/>
        <v>0</v>
      </c>
      <c r="AG210" s="74">
        <f t="shared" si="14"/>
        <v>5400000</v>
      </c>
      <c r="AH210" s="493">
        <f t="shared" si="15"/>
        <v>0</v>
      </c>
    </row>
    <row r="211" spans="1:35" s="50" customFormat="1" ht="24" hidden="1" customHeight="1" x14ac:dyDescent="0.2">
      <c r="A211" s="181"/>
      <c r="B211" s="296">
        <v>231</v>
      </c>
      <c r="C211" s="264">
        <v>249</v>
      </c>
      <c r="D211" s="297">
        <v>13008</v>
      </c>
      <c r="E211" s="251" t="s">
        <v>748</v>
      </c>
      <c r="F211" s="252" t="s">
        <v>120</v>
      </c>
      <c r="G211" s="251" t="s">
        <v>87</v>
      </c>
      <c r="H211" s="272" t="s">
        <v>717</v>
      </c>
      <c r="I211" s="292" t="s">
        <v>749</v>
      </c>
      <c r="J211" s="480">
        <v>530809745</v>
      </c>
      <c r="K211" s="480">
        <v>50354602</v>
      </c>
      <c r="L211" s="64" t="s">
        <v>717</v>
      </c>
      <c r="M211" s="305" t="s">
        <v>2383</v>
      </c>
      <c r="N211" s="98"/>
      <c r="O211" s="64"/>
      <c r="P211" s="89"/>
      <c r="Q211" s="253">
        <v>30</v>
      </c>
      <c r="R211" s="254">
        <v>111</v>
      </c>
      <c r="S211" s="64">
        <v>0</v>
      </c>
      <c r="T211" s="64">
        <v>0</v>
      </c>
      <c r="U211" s="89">
        <v>0</v>
      </c>
      <c r="V211" s="258">
        <v>25</v>
      </c>
      <c r="W211" s="98">
        <v>0</v>
      </c>
      <c r="X211" s="83">
        <v>0</v>
      </c>
      <c r="Y211" s="98">
        <v>2</v>
      </c>
      <c r="Z211" s="64">
        <v>2</v>
      </c>
      <c r="AA211" s="323">
        <v>1642901</v>
      </c>
      <c r="AB211" s="323">
        <v>46667</v>
      </c>
      <c r="AC211" s="324">
        <f t="shared" si="12"/>
        <v>1689568</v>
      </c>
      <c r="AD211" s="74">
        <v>4500000</v>
      </c>
      <c r="AE211" s="74">
        <v>6000000</v>
      </c>
      <c r="AF211" s="74">
        <f t="shared" si="13"/>
        <v>0</v>
      </c>
      <c r="AG211" s="74">
        <f t="shared" si="14"/>
        <v>5000000</v>
      </c>
      <c r="AH211" s="493">
        <f t="shared" si="15"/>
        <v>0</v>
      </c>
    </row>
    <row r="212" spans="1:35" s="50" customFormat="1" ht="24" customHeight="1" x14ac:dyDescent="0.2">
      <c r="A212" s="181"/>
      <c r="B212" s="296">
        <v>229</v>
      </c>
      <c r="C212" s="264">
        <v>247</v>
      </c>
      <c r="D212" s="297">
        <v>13009</v>
      </c>
      <c r="E212" s="251" t="s">
        <v>352</v>
      </c>
      <c r="F212" s="252" t="s">
        <v>752</v>
      </c>
      <c r="G212" s="251" t="s">
        <v>87</v>
      </c>
      <c r="H212" s="272" t="s">
        <v>717</v>
      </c>
      <c r="I212" s="292" t="s">
        <v>753</v>
      </c>
      <c r="J212" s="480">
        <v>610041916</v>
      </c>
      <c r="K212" s="480">
        <v>81421207</v>
      </c>
      <c r="L212" s="64" t="s">
        <v>717</v>
      </c>
      <c r="M212" s="290" t="s">
        <v>2380</v>
      </c>
      <c r="N212" s="98"/>
      <c r="O212" s="64"/>
      <c r="P212" s="89"/>
      <c r="Q212" s="253">
        <v>30</v>
      </c>
      <c r="R212" s="254">
        <v>71</v>
      </c>
      <c r="S212" s="64">
        <v>0</v>
      </c>
      <c r="T212" s="64">
        <v>0</v>
      </c>
      <c r="U212" s="298">
        <f>1</f>
        <v>1</v>
      </c>
      <c r="V212" s="258">
        <v>25</v>
      </c>
      <c r="W212" s="98">
        <v>0</v>
      </c>
      <c r="X212" s="83">
        <v>0</v>
      </c>
      <c r="Y212" s="98">
        <v>0</v>
      </c>
      <c r="Z212" s="64">
        <v>1</v>
      </c>
      <c r="AA212" s="323">
        <v>1477052</v>
      </c>
      <c r="AB212" s="323">
        <v>0</v>
      </c>
      <c r="AC212" s="324">
        <f t="shared" si="12"/>
        <v>1477052</v>
      </c>
      <c r="AD212" s="74">
        <v>4500000</v>
      </c>
      <c r="AE212" s="74">
        <v>6000000</v>
      </c>
      <c r="AF212" s="74">
        <f t="shared" si="13"/>
        <v>1477052</v>
      </c>
      <c r="AG212" s="74">
        <f t="shared" si="14"/>
        <v>5000000</v>
      </c>
      <c r="AH212" s="493">
        <f t="shared" si="15"/>
        <v>1</v>
      </c>
    </row>
    <row r="213" spans="1:35" s="50" customFormat="1" ht="24" customHeight="1" x14ac:dyDescent="0.2">
      <c r="A213" s="181"/>
      <c r="B213" s="296">
        <v>538</v>
      </c>
      <c r="C213" s="264">
        <v>329</v>
      </c>
      <c r="D213" s="297">
        <v>13010</v>
      </c>
      <c r="E213" s="241" t="s">
        <v>435</v>
      </c>
      <c r="F213" s="242" t="s">
        <v>756</v>
      </c>
      <c r="G213" s="285" t="s">
        <v>137</v>
      </c>
      <c r="H213" s="272" t="s">
        <v>717</v>
      </c>
      <c r="I213" s="292" t="s">
        <v>757</v>
      </c>
      <c r="J213" s="480">
        <v>621437670</v>
      </c>
      <c r="K213" s="480">
        <v>12602809</v>
      </c>
      <c r="L213" s="64" t="s">
        <v>717</v>
      </c>
      <c r="M213" s="290" t="s">
        <v>137</v>
      </c>
      <c r="N213" s="243" t="s">
        <v>2410</v>
      </c>
      <c r="O213" s="64"/>
      <c r="P213" s="89"/>
      <c r="Q213" s="243">
        <v>30</v>
      </c>
      <c r="R213" s="245">
        <v>120</v>
      </c>
      <c r="S213" s="245">
        <v>110</v>
      </c>
      <c r="T213" s="245">
        <v>29.33</v>
      </c>
      <c r="U213" s="89">
        <v>0</v>
      </c>
      <c r="V213" s="260">
        <v>29</v>
      </c>
      <c r="W213" s="98">
        <v>0</v>
      </c>
      <c r="X213" s="83">
        <v>0</v>
      </c>
      <c r="Y213" s="98">
        <v>2</v>
      </c>
      <c r="Z213" s="64">
        <v>1</v>
      </c>
      <c r="AA213" s="315">
        <v>885165</v>
      </c>
      <c r="AB213" s="315">
        <v>46667</v>
      </c>
      <c r="AC213" s="316">
        <f t="shared" si="12"/>
        <v>931832</v>
      </c>
      <c r="AD213" s="74">
        <v>4500000</v>
      </c>
      <c r="AE213" s="74">
        <v>6000000</v>
      </c>
      <c r="AF213" s="74">
        <f t="shared" si="13"/>
        <v>0</v>
      </c>
      <c r="AG213" s="74">
        <f t="shared" si="14"/>
        <v>5800000</v>
      </c>
      <c r="AH213" s="493">
        <f t="shared" si="15"/>
        <v>-1</v>
      </c>
    </row>
    <row r="214" spans="1:35" s="50" customFormat="1" ht="24" hidden="1" customHeight="1" x14ac:dyDescent="0.2">
      <c r="A214" s="181"/>
      <c r="B214" s="296">
        <v>534</v>
      </c>
      <c r="C214" s="264">
        <v>325</v>
      </c>
      <c r="D214" s="297">
        <v>13011</v>
      </c>
      <c r="E214" s="241" t="s">
        <v>760</v>
      </c>
      <c r="F214" s="242" t="s">
        <v>761</v>
      </c>
      <c r="G214" s="285" t="s">
        <v>137</v>
      </c>
      <c r="H214" s="272" t="s">
        <v>717</v>
      </c>
      <c r="I214" s="292" t="s">
        <v>762</v>
      </c>
      <c r="J214" s="480">
        <v>622321269</v>
      </c>
      <c r="K214" s="480">
        <v>33689284</v>
      </c>
      <c r="L214" s="64" t="s">
        <v>717</v>
      </c>
      <c r="M214" s="290" t="s">
        <v>137</v>
      </c>
      <c r="N214" s="243" t="s">
        <v>2410</v>
      </c>
      <c r="O214" s="64"/>
      <c r="P214" s="89"/>
      <c r="Q214" s="243">
        <v>30</v>
      </c>
      <c r="R214" s="245">
        <v>120</v>
      </c>
      <c r="S214" s="245">
        <v>110</v>
      </c>
      <c r="T214" s="245">
        <v>29.33</v>
      </c>
      <c r="U214" s="89">
        <v>0</v>
      </c>
      <c r="V214" s="260">
        <v>30</v>
      </c>
      <c r="W214" s="98">
        <v>0</v>
      </c>
      <c r="X214" s="83">
        <v>0</v>
      </c>
      <c r="Y214" s="98">
        <v>0</v>
      </c>
      <c r="Z214" s="64">
        <v>0</v>
      </c>
      <c r="AA214" s="315">
        <v>885165</v>
      </c>
      <c r="AB214" s="315">
        <v>46667</v>
      </c>
      <c r="AC214" s="316">
        <f t="shared" si="12"/>
        <v>931832</v>
      </c>
      <c r="AD214" s="74">
        <v>4500000</v>
      </c>
      <c r="AE214" s="74">
        <v>6000000</v>
      </c>
      <c r="AF214" s="74">
        <f t="shared" si="13"/>
        <v>0</v>
      </c>
      <c r="AG214" s="74">
        <f t="shared" si="14"/>
        <v>6000000</v>
      </c>
      <c r="AH214" s="493">
        <f t="shared" si="15"/>
        <v>0</v>
      </c>
    </row>
    <row r="215" spans="1:35" s="50" customFormat="1" ht="24" hidden="1" customHeight="1" x14ac:dyDescent="0.2">
      <c r="A215" s="181"/>
      <c r="B215" s="296">
        <v>540</v>
      </c>
      <c r="C215" s="264">
        <v>331</v>
      </c>
      <c r="D215" s="297">
        <v>13012</v>
      </c>
      <c r="E215" s="241" t="s">
        <v>314</v>
      </c>
      <c r="F215" s="242" t="s">
        <v>765</v>
      </c>
      <c r="G215" s="285" t="s">
        <v>137</v>
      </c>
      <c r="H215" s="272" t="s">
        <v>717</v>
      </c>
      <c r="I215" s="292" t="s">
        <v>766</v>
      </c>
      <c r="J215" s="480">
        <v>535000901</v>
      </c>
      <c r="K215" s="480">
        <v>13591608</v>
      </c>
      <c r="L215" s="64" t="s">
        <v>717</v>
      </c>
      <c r="M215" s="290" t="s">
        <v>137</v>
      </c>
      <c r="N215" s="98"/>
      <c r="O215" s="64"/>
      <c r="P215" s="244" t="s">
        <v>2410</v>
      </c>
      <c r="Q215" s="243">
        <v>30</v>
      </c>
      <c r="R215" s="245">
        <v>120</v>
      </c>
      <c r="S215" s="245">
        <v>220</v>
      </c>
      <c r="T215" s="245">
        <v>29.33</v>
      </c>
      <c r="U215" s="89">
        <v>0</v>
      </c>
      <c r="V215" s="260">
        <v>27</v>
      </c>
      <c r="W215" s="98">
        <v>0</v>
      </c>
      <c r="X215" s="83">
        <v>0</v>
      </c>
      <c r="Y215" s="98">
        <v>1</v>
      </c>
      <c r="Z215" s="64">
        <v>1</v>
      </c>
      <c r="AA215" s="315">
        <v>885165</v>
      </c>
      <c r="AB215" s="315">
        <v>46667</v>
      </c>
      <c r="AC215" s="316">
        <f t="shared" si="12"/>
        <v>931832</v>
      </c>
      <c r="AD215" s="74">
        <v>4500000</v>
      </c>
      <c r="AE215" s="74">
        <v>6000000</v>
      </c>
      <c r="AF215" s="74">
        <f t="shared" si="13"/>
        <v>0</v>
      </c>
      <c r="AG215" s="74">
        <f t="shared" si="14"/>
        <v>5400000</v>
      </c>
      <c r="AH215" s="493">
        <f t="shared" si="15"/>
        <v>0</v>
      </c>
    </row>
    <row r="216" spans="1:35" s="50" customFormat="1" ht="24" hidden="1" customHeight="1" x14ac:dyDescent="0.2">
      <c r="A216" s="181"/>
      <c r="B216" s="296">
        <v>539</v>
      </c>
      <c r="C216" s="264">
        <v>330</v>
      </c>
      <c r="D216" s="297">
        <v>13013</v>
      </c>
      <c r="E216" s="241" t="s">
        <v>407</v>
      </c>
      <c r="F216" s="242" t="s">
        <v>769</v>
      </c>
      <c r="G216" s="285" t="s">
        <v>137</v>
      </c>
      <c r="H216" s="272" t="s">
        <v>717</v>
      </c>
      <c r="I216" s="292" t="s">
        <v>770</v>
      </c>
      <c r="J216" s="480">
        <v>3871310018</v>
      </c>
      <c r="K216" s="480">
        <v>48543019</v>
      </c>
      <c r="L216" s="64" t="s">
        <v>717</v>
      </c>
      <c r="M216" s="290" t="s">
        <v>137</v>
      </c>
      <c r="N216" s="243" t="s">
        <v>2410</v>
      </c>
      <c r="O216" s="64"/>
      <c r="P216" s="89"/>
      <c r="Q216" s="243">
        <v>30</v>
      </c>
      <c r="R216" s="245">
        <v>120</v>
      </c>
      <c r="S216" s="245">
        <v>110</v>
      </c>
      <c r="T216" s="245">
        <v>29.33</v>
      </c>
      <c r="U216" s="89">
        <v>0</v>
      </c>
      <c r="V216" s="260">
        <v>29</v>
      </c>
      <c r="W216" s="98">
        <v>0</v>
      </c>
      <c r="X216" s="83">
        <v>0</v>
      </c>
      <c r="Y216" s="98">
        <v>0</v>
      </c>
      <c r="Z216" s="64">
        <v>0</v>
      </c>
      <c r="AA216" s="315">
        <v>885165</v>
      </c>
      <c r="AB216" s="315">
        <v>46667</v>
      </c>
      <c r="AC216" s="316">
        <f t="shared" si="12"/>
        <v>931832</v>
      </c>
      <c r="AD216" s="74">
        <v>4500000</v>
      </c>
      <c r="AE216" s="74">
        <v>6000000</v>
      </c>
      <c r="AF216" s="74">
        <f t="shared" si="13"/>
        <v>0</v>
      </c>
      <c r="AG216" s="74">
        <f t="shared" si="14"/>
        <v>5800000</v>
      </c>
      <c r="AH216" s="493">
        <f t="shared" si="15"/>
        <v>0</v>
      </c>
      <c r="AI216" s="50" t="s">
        <v>3294</v>
      </c>
    </row>
    <row r="217" spans="1:35" s="50" customFormat="1" ht="24" hidden="1" customHeight="1" x14ac:dyDescent="0.2">
      <c r="A217" s="181"/>
      <c r="B217" s="296">
        <v>542</v>
      </c>
      <c r="C217" s="264">
        <v>333</v>
      </c>
      <c r="D217" s="297">
        <v>13014</v>
      </c>
      <c r="E217" s="241" t="s">
        <v>410</v>
      </c>
      <c r="F217" s="242" t="s">
        <v>772</v>
      </c>
      <c r="G217" s="285" t="s">
        <v>137</v>
      </c>
      <c r="H217" s="272" t="s">
        <v>717</v>
      </c>
      <c r="I217" s="292" t="s">
        <v>773</v>
      </c>
      <c r="J217" s="480">
        <v>4180183994</v>
      </c>
      <c r="K217" s="480">
        <v>12853561</v>
      </c>
      <c r="L217" s="64" t="s">
        <v>717</v>
      </c>
      <c r="M217" s="290" t="s">
        <v>137</v>
      </c>
      <c r="N217" s="98"/>
      <c r="O217" s="245" t="s">
        <v>2410</v>
      </c>
      <c r="P217" s="89"/>
      <c r="Q217" s="243">
        <v>30</v>
      </c>
      <c r="R217" s="245">
        <v>90</v>
      </c>
      <c r="S217" s="245">
        <v>0</v>
      </c>
      <c r="T217" s="245">
        <v>0</v>
      </c>
      <c r="U217" s="89">
        <v>0</v>
      </c>
      <c r="V217" s="260">
        <v>28</v>
      </c>
      <c r="W217" s="98">
        <v>0</v>
      </c>
      <c r="X217" s="83">
        <v>0</v>
      </c>
      <c r="Y217" s="98">
        <v>0</v>
      </c>
      <c r="Z217" s="64">
        <v>0</v>
      </c>
      <c r="AA217" s="315">
        <v>885165</v>
      </c>
      <c r="AB217" s="315">
        <v>46667</v>
      </c>
      <c r="AC217" s="316">
        <f t="shared" si="12"/>
        <v>931832</v>
      </c>
      <c r="AD217" s="74">
        <v>4500000</v>
      </c>
      <c r="AE217" s="74">
        <v>6000000</v>
      </c>
      <c r="AF217" s="74">
        <f t="shared" si="13"/>
        <v>0</v>
      </c>
      <c r="AG217" s="74">
        <f t="shared" si="14"/>
        <v>5600000</v>
      </c>
      <c r="AH217" s="493">
        <f t="shared" si="15"/>
        <v>0</v>
      </c>
    </row>
    <row r="218" spans="1:35" s="50" customFormat="1" ht="24" customHeight="1" x14ac:dyDescent="0.2">
      <c r="A218" s="181"/>
      <c r="B218" s="296">
        <v>230</v>
      </c>
      <c r="C218" s="264">
        <v>248</v>
      </c>
      <c r="D218" s="297">
        <v>13015</v>
      </c>
      <c r="E218" s="251" t="s">
        <v>776</v>
      </c>
      <c r="F218" s="252" t="s">
        <v>777</v>
      </c>
      <c r="G218" s="251" t="s">
        <v>87</v>
      </c>
      <c r="H218" s="272" t="s">
        <v>717</v>
      </c>
      <c r="I218" s="292" t="s">
        <v>778</v>
      </c>
      <c r="J218" s="480">
        <v>3790296937</v>
      </c>
      <c r="K218" s="480">
        <v>12399966</v>
      </c>
      <c r="L218" s="64" t="s">
        <v>717</v>
      </c>
      <c r="M218" s="290" t="s">
        <v>2380</v>
      </c>
      <c r="N218" s="98"/>
      <c r="O218" s="64"/>
      <c r="P218" s="89"/>
      <c r="Q218" s="253">
        <v>30</v>
      </c>
      <c r="R218" s="254">
        <v>38</v>
      </c>
      <c r="S218" s="64">
        <v>0</v>
      </c>
      <c r="T218" s="64">
        <v>0</v>
      </c>
      <c r="U218" s="89">
        <v>0</v>
      </c>
      <c r="V218" s="258">
        <v>25</v>
      </c>
      <c r="W218" s="98">
        <v>0</v>
      </c>
      <c r="X218" s="83">
        <v>0</v>
      </c>
      <c r="Y218" s="98">
        <v>0</v>
      </c>
      <c r="Z218" s="64">
        <v>1</v>
      </c>
      <c r="AA218" s="323">
        <v>1477052</v>
      </c>
      <c r="AB218" s="323">
        <v>46667</v>
      </c>
      <c r="AC218" s="324">
        <f t="shared" si="12"/>
        <v>1523719</v>
      </c>
      <c r="AD218" s="74">
        <v>4500000</v>
      </c>
      <c r="AE218" s="74">
        <v>6000000</v>
      </c>
      <c r="AF218" s="74">
        <f t="shared" si="13"/>
        <v>0</v>
      </c>
      <c r="AG218" s="74">
        <f t="shared" si="14"/>
        <v>5000000</v>
      </c>
      <c r="AH218" s="493">
        <f t="shared" si="15"/>
        <v>1</v>
      </c>
    </row>
    <row r="219" spans="1:35" s="50" customFormat="1" ht="24" hidden="1" customHeight="1" x14ac:dyDescent="0.2">
      <c r="A219" s="181"/>
      <c r="B219" s="296">
        <v>232</v>
      </c>
      <c r="C219" s="264">
        <v>250</v>
      </c>
      <c r="D219" s="297">
        <v>13016</v>
      </c>
      <c r="E219" s="251" t="s">
        <v>378</v>
      </c>
      <c r="F219" s="252" t="s">
        <v>780</v>
      </c>
      <c r="G219" s="251" t="s">
        <v>87</v>
      </c>
      <c r="H219" s="272" t="s">
        <v>717</v>
      </c>
      <c r="I219" s="292" t="s">
        <v>781</v>
      </c>
      <c r="J219" s="480">
        <v>3978755998</v>
      </c>
      <c r="K219" s="480">
        <v>49408656</v>
      </c>
      <c r="L219" s="64" t="s">
        <v>717</v>
      </c>
      <c r="M219" s="290" t="s">
        <v>2383</v>
      </c>
      <c r="N219" s="98"/>
      <c r="O219" s="64"/>
      <c r="P219" s="89"/>
      <c r="Q219" s="253">
        <v>30</v>
      </c>
      <c r="R219" s="254">
        <v>30</v>
      </c>
      <c r="S219" s="64">
        <v>0</v>
      </c>
      <c r="T219" s="64">
        <v>0</v>
      </c>
      <c r="U219" s="298">
        <f>1</f>
        <v>1</v>
      </c>
      <c r="V219" s="258">
        <v>25</v>
      </c>
      <c r="W219" s="98">
        <v>0</v>
      </c>
      <c r="X219" s="83">
        <v>0</v>
      </c>
      <c r="Y219" s="98">
        <v>1</v>
      </c>
      <c r="Z219" s="64">
        <v>1</v>
      </c>
      <c r="AA219" s="323">
        <v>1642901</v>
      </c>
      <c r="AB219" s="323">
        <v>46667</v>
      </c>
      <c r="AC219" s="324">
        <f t="shared" si="12"/>
        <v>1689568</v>
      </c>
      <c r="AD219" s="74">
        <v>4500000</v>
      </c>
      <c r="AE219" s="74">
        <v>6000000</v>
      </c>
      <c r="AF219" s="74">
        <f t="shared" si="13"/>
        <v>1689568</v>
      </c>
      <c r="AG219" s="74">
        <f t="shared" si="14"/>
        <v>5000000</v>
      </c>
      <c r="AH219" s="493">
        <f t="shared" si="15"/>
        <v>0</v>
      </c>
    </row>
    <row r="220" spans="1:35" s="50" customFormat="1" ht="24" hidden="1" customHeight="1" x14ac:dyDescent="0.2">
      <c r="A220" s="181"/>
      <c r="B220" s="296">
        <v>756</v>
      </c>
      <c r="C220" s="264">
        <v>556</v>
      </c>
      <c r="D220" s="297">
        <v>13017</v>
      </c>
      <c r="E220" s="241" t="s">
        <v>216</v>
      </c>
      <c r="F220" s="242" t="s">
        <v>783</v>
      </c>
      <c r="G220" s="285" t="s">
        <v>137</v>
      </c>
      <c r="H220" s="272" t="s">
        <v>784</v>
      </c>
      <c r="I220" s="292" t="s">
        <v>3149</v>
      </c>
      <c r="J220" s="480">
        <v>5520015120</v>
      </c>
      <c r="K220" s="480">
        <v>80657386</v>
      </c>
      <c r="L220" s="64" t="s">
        <v>784</v>
      </c>
      <c r="M220" s="290" t="s">
        <v>137</v>
      </c>
      <c r="N220" s="243" t="s">
        <v>2410</v>
      </c>
      <c r="O220" s="64"/>
      <c r="P220" s="89"/>
      <c r="Q220" s="243">
        <v>30</v>
      </c>
      <c r="R220" s="245">
        <v>120</v>
      </c>
      <c r="S220" s="245">
        <v>110</v>
      </c>
      <c r="T220" s="245">
        <v>29.33</v>
      </c>
      <c r="U220" s="89">
        <v>0</v>
      </c>
      <c r="V220" s="260">
        <v>15</v>
      </c>
      <c r="W220" s="98">
        <v>0</v>
      </c>
      <c r="X220" s="83">
        <v>0</v>
      </c>
      <c r="Y220" s="98">
        <v>0</v>
      </c>
      <c r="Z220" s="64">
        <v>0</v>
      </c>
      <c r="AA220" s="315">
        <v>885165</v>
      </c>
      <c r="AB220" s="315">
        <v>0</v>
      </c>
      <c r="AC220" s="316">
        <f t="shared" si="12"/>
        <v>885165</v>
      </c>
      <c r="AD220" s="74">
        <v>4500000</v>
      </c>
      <c r="AE220" s="74">
        <v>6000000</v>
      </c>
      <c r="AF220" s="74">
        <f t="shared" si="13"/>
        <v>0</v>
      </c>
      <c r="AG220" s="74">
        <f t="shared" si="14"/>
        <v>3000000</v>
      </c>
      <c r="AH220" s="493">
        <f t="shared" si="15"/>
        <v>0</v>
      </c>
    </row>
    <row r="221" spans="1:35" s="50" customFormat="1" ht="24" hidden="1" customHeight="1" x14ac:dyDescent="0.2">
      <c r="A221" s="181"/>
      <c r="B221" s="296">
        <v>754</v>
      </c>
      <c r="C221" s="264">
        <v>554</v>
      </c>
      <c r="D221" s="297">
        <v>13018</v>
      </c>
      <c r="E221" s="241" t="s">
        <v>148</v>
      </c>
      <c r="F221" s="242" t="s">
        <v>787</v>
      </c>
      <c r="G221" s="285" t="s">
        <v>137</v>
      </c>
      <c r="H221" s="272" t="s">
        <v>784</v>
      </c>
      <c r="I221" s="292" t="s">
        <v>3147</v>
      </c>
      <c r="J221" s="480">
        <v>71261567</v>
      </c>
      <c r="K221" s="480">
        <v>71261567</v>
      </c>
      <c r="L221" s="64" t="s">
        <v>784</v>
      </c>
      <c r="M221" s="290" t="s">
        <v>137</v>
      </c>
      <c r="N221" s="98"/>
      <c r="O221" s="64"/>
      <c r="P221" s="244" t="s">
        <v>2410</v>
      </c>
      <c r="Q221" s="243">
        <v>30</v>
      </c>
      <c r="R221" s="245">
        <v>120</v>
      </c>
      <c r="S221" s="245">
        <v>220</v>
      </c>
      <c r="T221" s="245">
        <v>29.33</v>
      </c>
      <c r="U221" s="89">
        <v>0</v>
      </c>
      <c r="V221" s="260">
        <v>15</v>
      </c>
      <c r="W221" s="98">
        <v>0</v>
      </c>
      <c r="X221" s="83">
        <v>0</v>
      </c>
      <c r="Y221" s="98">
        <v>2</v>
      </c>
      <c r="Z221" s="64">
        <v>2</v>
      </c>
      <c r="AA221" s="315">
        <v>885165</v>
      </c>
      <c r="AB221" s="315">
        <v>46667</v>
      </c>
      <c r="AC221" s="316">
        <f t="shared" si="12"/>
        <v>931832</v>
      </c>
      <c r="AD221" s="74">
        <v>4500000</v>
      </c>
      <c r="AE221" s="74">
        <v>6000000</v>
      </c>
      <c r="AF221" s="74">
        <f t="shared" si="13"/>
        <v>0</v>
      </c>
      <c r="AG221" s="74">
        <f t="shared" si="14"/>
        <v>3000000</v>
      </c>
      <c r="AH221" s="493">
        <f t="shared" si="15"/>
        <v>0</v>
      </c>
    </row>
    <row r="222" spans="1:35" s="50" customFormat="1" ht="24" customHeight="1" x14ac:dyDescent="0.2">
      <c r="A222" s="181"/>
      <c r="B222" s="296">
        <v>753</v>
      </c>
      <c r="C222" s="264">
        <v>553</v>
      </c>
      <c r="D222" s="297">
        <v>13019</v>
      </c>
      <c r="E222" s="241" t="s">
        <v>244</v>
      </c>
      <c r="F222" s="242" t="s">
        <v>789</v>
      </c>
      <c r="G222" s="285" t="s">
        <v>137</v>
      </c>
      <c r="H222" s="272" t="s">
        <v>784</v>
      </c>
      <c r="I222" s="292" t="s">
        <v>3146</v>
      </c>
      <c r="J222" s="480">
        <v>4432609826</v>
      </c>
      <c r="K222" s="480">
        <v>12581310</v>
      </c>
      <c r="L222" s="64" t="s">
        <v>784</v>
      </c>
      <c r="M222" s="290" t="s">
        <v>137</v>
      </c>
      <c r="N222" s="243" t="s">
        <v>2410</v>
      </c>
      <c r="O222" s="64"/>
      <c r="P222" s="89"/>
      <c r="Q222" s="243">
        <v>30</v>
      </c>
      <c r="R222" s="245">
        <v>120</v>
      </c>
      <c r="S222" s="245">
        <v>110</v>
      </c>
      <c r="T222" s="245">
        <v>29.33</v>
      </c>
      <c r="U222" s="89">
        <v>0</v>
      </c>
      <c r="V222" s="260">
        <v>22</v>
      </c>
      <c r="W222" s="98">
        <v>0</v>
      </c>
      <c r="X222" s="83">
        <v>0</v>
      </c>
      <c r="Y222" s="98">
        <v>2</v>
      </c>
      <c r="Z222" s="64">
        <v>0</v>
      </c>
      <c r="AA222" s="315">
        <v>885165</v>
      </c>
      <c r="AB222" s="315">
        <v>46667</v>
      </c>
      <c r="AC222" s="316">
        <f t="shared" si="12"/>
        <v>931832</v>
      </c>
      <c r="AD222" s="74">
        <v>4500000</v>
      </c>
      <c r="AE222" s="74">
        <v>6000000</v>
      </c>
      <c r="AF222" s="74">
        <f t="shared" si="13"/>
        <v>0</v>
      </c>
      <c r="AG222" s="74">
        <f t="shared" si="14"/>
        <v>4400000</v>
      </c>
      <c r="AH222" s="493">
        <f t="shared" si="15"/>
        <v>-2</v>
      </c>
    </row>
    <row r="223" spans="1:35" s="50" customFormat="1" ht="24" customHeight="1" x14ac:dyDescent="0.2">
      <c r="A223" s="181"/>
      <c r="B223" s="296">
        <v>755</v>
      </c>
      <c r="C223" s="264">
        <v>555</v>
      </c>
      <c r="D223" s="297">
        <v>13020</v>
      </c>
      <c r="E223" s="241" t="s">
        <v>792</v>
      </c>
      <c r="F223" s="242" t="s">
        <v>793</v>
      </c>
      <c r="G223" s="285" t="s">
        <v>137</v>
      </c>
      <c r="H223" s="272" t="s">
        <v>784</v>
      </c>
      <c r="I223" s="292" t="s">
        <v>3148</v>
      </c>
      <c r="J223" s="480">
        <v>3031379551</v>
      </c>
      <c r="K223" s="480">
        <v>65916256</v>
      </c>
      <c r="L223" s="64" t="s">
        <v>784</v>
      </c>
      <c r="M223" s="290" t="s">
        <v>137</v>
      </c>
      <c r="N223" s="98"/>
      <c r="O223" s="245" t="s">
        <v>2410</v>
      </c>
      <c r="P223" s="89"/>
      <c r="Q223" s="243">
        <v>30</v>
      </c>
      <c r="R223" s="245">
        <v>90</v>
      </c>
      <c r="S223" s="245">
        <v>0</v>
      </c>
      <c r="T223" s="245">
        <v>0</v>
      </c>
      <c r="U223" s="89">
        <v>0</v>
      </c>
      <c r="V223" s="260">
        <v>22</v>
      </c>
      <c r="W223" s="98">
        <v>0</v>
      </c>
      <c r="X223" s="83">
        <v>0</v>
      </c>
      <c r="Y223" s="98">
        <v>3</v>
      </c>
      <c r="Z223" s="64">
        <v>2</v>
      </c>
      <c r="AA223" s="315">
        <v>885165</v>
      </c>
      <c r="AB223" s="315">
        <v>46667</v>
      </c>
      <c r="AC223" s="316">
        <f t="shared" si="12"/>
        <v>931832</v>
      </c>
      <c r="AD223" s="74">
        <v>4500000</v>
      </c>
      <c r="AE223" s="74">
        <v>6000000</v>
      </c>
      <c r="AF223" s="74">
        <f t="shared" si="13"/>
        <v>0</v>
      </c>
      <c r="AG223" s="74">
        <f t="shared" si="14"/>
        <v>4400000</v>
      </c>
      <c r="AH223" s="493">
        <f t="shared" si="15"/>
        <v>-1</v>
      </c>
    </row>
    <row r="224" spans="1:35" s="50" customFormat="1" ht="24" hidden="1" customHeight="1" x14ac:dyDescent="0.2">
      <c r="A224" s="181"/>
      <c r="B224" s="296">
        <v>237</v>
      </c>
      <c r="C224" s="264">
        <v>257</v>
      </c>
      <c r="D224" s="297">
        <v>13021</v>
      </c>
      <c r="E224" s="251" t="s">
        <v>230</v>
      </c>
      <c r="F224" s="252" t="s">
        <v>796</v>
      </c>
      <c r="G224" s="251" t="s">
        <v>87</v>
      </c>
      <c r="H224" s="272" t="s">
        <v>784</v>
      </c>
      <c r="I224" s="292" t="s">
        <v>2671</v>
      </c>
      <c r="J224" s="480">
        <v>4433518719</v>
      </c>
      <c r="K224" s="480">
        <v>80763396</v>
      </c>
      <c r="L224" s="64" t="s">
        <v>784</v>
      </c>
      <c r="M224" s="290" t="s">
        <v>2383</v>
      </c>
      <c r="N224" s="98"/>
      <c r="O224" s="64"/>
      <c r="P224" s="89"/>
      <c r="Q224" s="253">
        <v>30</v>
      </c>
      <c r="R224" s="254">
        <v>42</v>
      </c>
      <c r="S224" s="64">
        <v>0</v>
      </c>
      <c r="T224" s="64">
        <v>0</v>
      </c>
      <c r="U224" s="89">
        <v>0</v>
      </c>
      <c r="V224" s="258">
        <v>22</v>
      </c>
      <c r="W224" s="98">
        <v>0</v>
      </c>
      <c r="X224" s="83">
        <v>0</v>
      </c>
      <c r="Y224" s="98">
        <v>1</v>
      </c>
      <c r="Z224" s="64">
        <v>1</v>
      </c>
      <c r="AA224" s="323">
        <v>1642901</v>
      </c>
      <c r="AB224" s="323">
        <v>46667</v>
      </c>
      <c r="AC224" s="324">
        <f t="shared" si="12"/>
        <v>1689568</v>
      </c>
      <c r="AD224" s="74">
        <v>4500000</v>
      </c>
      <c r="AE224" s="74">
        <v>6000000</v>
      </c>
      <c r="AF224" s="74">
        <f t="shared" si="13"/>
        <v>0</v>
      </c>
      <c r="AG224" s="74">
        <f t="shared" si="14"/>
        <v>4400000</v>
      </c>
      <c r="AH224" s="493">
        <f t="shared" si="15"/>
        <v>0</v>
      </c>
    </row>
    <row r="225" spans="1:34" s="50" customFormat="1" ht="24" hidden="1" customHeight="1" x14ac:dyDescent="0.2">
      <c r="A225" s="181"/>
      <c r="B225" s="296">
        <v>715</v>
      </c>
      <c r="C225" s="264">
        <v>514</v>
      </c>
      <c r="D225" s="297">
        <v>13022</v>
      </c>
      <c r="E225" s="241" t="s">
        <v>135</v>
      </c>
      <c r="F225" s="242" t="s">
        <v>798</v>
      </c>
      <c r="G225" s="285" t="s">
        <v>137</v>
      </c>
      <c r="H225" s="272" t="s">
        <v>799</v>
      </c>
      <c r="I225" s="292" t="s">
        <v>3108</v>
      </c>
      <c r="J225" s="480">
        <v>5450021313</v>
      </c>
      <c r="K225" s="480">
        <v>12852337</v>
      </c>
      <c r="L225" s="64" t="s">
        <v>799</v>
      </c>
      <c r="M225" s="290" t="s">
        <v>137</v>
      </c>
      <c r="N225" s="243" t="s">
        <v>2410</v>
      </c>
      <c r="O225" s="64"/>
      <c r="P225" s="89"/>
      <c r="Q225" s="243">
        <v>30</v>
      </c>
      <c r="R225" s="245">
        <v>120</v>
      </c>
      <c r="S225" s="245">
        <v>110</v>
      </c>
      <c r="T225" s="245">
        <v>29.33</v>
      </c>
      <c r="U225" s="89">
        <v>0</v>
      </c>
      <c r="V225" s="260">
        <v>15</v>
      </c>
      <c r="W225" s="98">
        <v>0</v>
      </c>
      <c r="X225" s="83">
        <v>0</v>
      </c>
      <c r="Y225" s="98">
        <v>0</v>
      </c>
      <c r="Z225" s="64">
        <v>0</v>
      </c>
      <c r="AA225" s="315">
        <v>885165</v>
      </c>
      <c r="AB225" s="315">
        <v>46667</v>
      </c>
      <c r="AC225" s="316">
        <f t="shared" si="12"/>
        <v>931832</v>
      </c>
      <c r="AD225" s="74">
        <v>4500000</v>
      </c>
      <c r="AE225" s="74">
        <v>6000000</v>
      </c>
      <c r="AF225" s="74">
        <f t="shared" si="13"/>
        <v>0</v>
      </c>
      <c r="AG225" s="74">
        <f t="shared" si="14"/>
        <v>3000000</v>
      </c>
      <c r="AH225" s="493">
        <f t="shared" si="15"/>
        <v>0</v>
      </c>
    </row>
    <row r="226" spans="1:34" s="50" customFormat="1" ht="24" hidden="1" customHeight="1" x14ac:dyDescent="0.2">
      <c r="A226" s="181"/>
      <c r="B226" s="296">
        <v>716</v>
      </c>
      <c r="C226" s="264">
        <v>515</v>
      </c>
      <c r="D226" s="297">
        <v>13023</v>
      </c>
      <c r="E226" s="241" t="s">
        <v>802</v>
      </c>
      <c r="F226" s="242" t="s">
        <v>319</v>
      </c>
      <c r="G226" s="285" t="s">
        <v>137</v>
      </c>
      <c r="H226" s="272" t="s">
        <v>799</v>
      </c>
      <c r="I226" s="292" t="s">
        <v>3109</v>
      </c>
      <c r="J226" s="480">
        <v>310113709</v>
      </c>
      <c r="K226" s="480">
        <v>52810308</v>
      </c>
      <c r="L226" s="64" t="s">
        <v>799</v>
      </c>
      <c r="M226" s="290" t="s">
        <v>137</v>
      </c>
      <c r="N226" s="243" t="s">
        <v>2410</v>
      </c>
      <c r="O226" s="64"/>
      <c r="P226" s="89"/>
      <c r="Q226" s="243">
        <v>30</v>
      </c>
      <c r="R226" s="245">
        <v>120</v>
      </c>
      <c r="S226" s="245">
        <v>110</v>
      </c>
      <c r="T226" s="245">
        <v>29.33</v>
      </c>
      <c r="U226" s="89">
        <v>0</v>
      </c>
      <c r="V226" s="260">
        <v>14</v>
      </c>
      <c r="W226" s="98">
        <v>0</v>
      </c>
      <c r="X226" s="83">
        <v>0</v>
      </c>
      <c r="Y226" s="98">
        <v>1</v>
      </c>
      <c r="Z226" s="64">
        <v>1</v>
      </c>
      <c r="AA226" s="315">
        <v>885165</v>
      </c>
      <c r="AB226" s="315">
        <v>46667</v>
      </c>
      <c r="AC226" s="316">
        <f t="shared" si="12"/>
        <v>931832</v>
      </c>
      <c r="AD226" s="74">
        <v>4500000</v>
      </c>
      <c r="AE226" s="74">
        <v>6000000</v>
      </c>
      <c r="AF226" s="74">
        <f t="shared" si="13"/>
        <v>0</v>
      </c>
      <c r="AG226" s="74">
        <f t="shared" si="14"/>
        <v>2800000</v>
      </c>
      <c r="AH226" s="493">
        <f t="shared" si="15"/>
        <v>0</v>
      </c>
    </row>
    <row r="227" spans="1:34" s="50" customFormat="1" ht="24" hidden="1" customHeight="1" x14ac:dyDescent="0.2">
      <c r="A227" s="181"/>
      <c r="B227" s="296">
        <v>713</v>
      </c>
      <c r="C227" s="264">
        <v>512</v>
      </c>
      <c r="D227" s="297">
        <v>13024</v>
      </c>
      <c r="E227" s="241" t="s">
        <v>805</v>
      </c>
      <c r="F227" s="242" t="s">
        <v>408</v>
      </c>
      <c r="G227" s="285" t="s">
        <v>137</v>
      </c>
      <c r="H227" s="272" t="s">
        <v>799</v>
      </c>
      <c r="I227" s="292" t="s">
        <v>3106</v>
      </c>
      <c r="J227" s="480">
        <v>311329470</v>
      </c>
      <c r="K227" s="480">
        <v>12851120</v>
      </c>
      <c r="L227" s="64" t="s">
        <v>799</v>
      </c>
      <c r="M227" s="290" t="s">
        <v>137</v>
      </c>
      <c r="N227" s="243" t="s">
        <v>2410</v>
      </c>
      <c r="O227" s="64"/>
      <c r="P227" s="89"/>
      <c r="Q227" s="243">
        <v>30</v>
      </c>
      <c r="R227" s="245">
        <v>120</v>
      </c>
      <c r="S227" s="245">
        <v>110</v>
      </c>
      <c r="T227" s="245">
        <v>29.33</v>
      </c>
      <c r="U227" s="89">
        <v>0</v>
      </c>
      <c r="V227" s="260">
        <v>25</v>
      </c>
      <c r="W227" s="98">
        <v>0</v>
      </c>
      <c r="X227" s="83">
        <v>0</v>
      </c>
      <c r="Y227" s="98">
        <v>0</v>
      </c>
      <c r="Z227" s="64">
        <v>0</v>
      </c>
      <c r="AA227" s="315">
        <v>885165</v>
      </c>
      <c r="AB227" s="315">
        <v>46667</v>
      </c>
      <c r="AC227" s="316">
        <f t="shared" si="12"/>
        <v>931832</v>
      </c>
      <c r="AD227" s="74">
        <v>4500000</v>
      </c>
      <c r="AE227" s="74">
        <v>6000000</v>
      </c>
      <c r="AF227" s="74">
        <f t="shared" si="13"/>
        <v>0</v>
      </c>
      <c r="AG227" s="74">
        <f t="shared" si="14"/>
        <v>5000000</v>
      </c>
      <c r="AH227" s="493">
        <f t="shared" si="15"/>
        <v>0</v>
      </c>
    </row>
    <row r="228" spans="1:34" s="50" customFormat="1" ht="24" hidden="1" customHeight="1" x14ac:dyDescent="0.2">
      <c r="A228" s="181"/>
      <c r="B228" s="296">
        <v>721</v>
      </c>
      <c r="C228" s="264">
        <v>520</v>
      </c>
      <c r="D228" s="297">
        <v>13025</v>
      </c>
      <c r="E228" s="241" t="s">
        <v>158</v>
      </c>
      <c r="F228" s="242" t="s">
        <v>808</v>
      </c>
      <c r="G228" s="285" t="s">
        <v>137</v>
      </c>
      <c r="H228" s="272" t="s">
        <v>799</v>
      </c>
      <c r="I228" s="292" t="s">
        <v>3114</v>
      </c>
      <c r="J228" s="480">
        <v>323461336</v>
      </c>
      <c r="K228" s="480">
        <v>25028573</v>
      </c>
      <c r="L228" s="64" t="s">
        <v>799</v>
      </c>
      <c r="M228" s="290" t="s">
        <v>137</v>
      </c>
      <c r="N228" s="98"/>
      <c r="O228" s="64"/>
      <c r="P228" s="244" t="s">
        <v>2410</v>
      </c>
      <c r="Q228" s="243">
        <v>30</v>
      </c>
      <c r="R228" s="245">
        <v>120</v>
      </c>
      <c r="S228" s="245">
        <v>220</v>
      </c>
      <c r="T228" s="245">
        <v>29.33</v>
      </c>
      <c r="U228" s="89">
        <v>0</v>
      </c>
      <c r="V228" s="260">
        <v>30</v>
      </c>
      <c r="W228" s="98">
        <v>0</v>
      </c>
      <c r="X228" s="83">
        <v>0</v>
      </c>
      <c r="Y228" s="98">
        <v>0</v>
      </c>
      <c r="Z228" s="386">
        <f>Y228</f>
        <v>0</v>
      </c>
      <c r="AA228" s="315">
        <v>885165</v>
      </c>
      <c r="AB228" s="315">
        <v>0</v>
      </c>
      <c r="AC228" s="316">
        <f t="shared" si="12"/>
        <v>885165</v>
      </c>
      <c r="AD228" s="74">
        <v>4500000</v>
      </c>
      <c r="AE228" s="74">
        <v>6000000</v>
      </c>
      <c r="AF228" s="74">
        <f t="shared" si="13"/>
        <v>0</v>
      </c>
      <c r="AG228" s="74">
        <f t="shared" si="14"/>
        <v>6000000</v>
      </c>
      <c r="AH228" s="493">
        <f t="shared" si="15"/>
        <v>0</v>
      </c>
    </row>
    <row r="229" spans="1:34" s="50" customFormat="1" ht="24" hidden="1" customHeight="1" x14ac:dyDescent="0.2">
      <c r="A229" s="181"/>
      <c r="B229" s="296">
        <v>710</v>
      </c>
      <c r="C229" s="264">
        <v>509</v>
      </c>
      <c r="D229" s="297">
        <v>13026</v>
      </c>
      <c r="E229" s="241" t="s">
        <v>811</v>
      </c>
      <c r="F229" s="242" t="s">
        <v>812</v>
      </c>
      <c r="G229" s="285" t="s">
        <v>137</v>
      </c>
      <c r="H229" s="272" t="s">
        <v>799</v>
      </c>
      <c r="I229" s="292" t="s">
        <v>3104</v>
      </c>
      <c r="J229" s="480">
        <v>1741625254</v>
      </c>
      <c r="K229" s="480">
        <v>19188800</v>
      </c>
      <c r="L229" s="64" t="s">
        <v>799</v>
      </c>
      <c r="M229" s="290" t="s">
        <v>137</v>
      </c>
      <c r="N229" s="98"/>
      <c r="O229" s="64"/>
      <c r="P229" s="244" t="s">
        <v>2410</v>
      </c>
      <c r="Q229" s="243">
        <v>30</v>
      </c>
      <c r="R229" s="245">
        <v>120</v>
      </c>
      <c r="S229" s="245">
        <v>220</v>
      </c>
      <c r="T229" s="245">
        <v>29.33</v>
      </c>
      <c r="U229" s="89">
        <v>0</v>
      </c>
      <c r="V229" s="260">
        <v>29</v>
      </c>
      <c r="W229" s="98">
        <v>0</v>
      </c>
      <c r="X229" s="83">
        <v>0</v>
      </c>
      <c r="Y229" s="98">
        <v>0</v>
      </c>
      <c r="Z229" s="64">
        <v>0</v>
      </c>
      <c r="AA229" s="315">
        <v>885165</v>
      </c>
      <c r="AB229" s="315">
        <v>46667</v>
      </c>
      <c r="AC229" s="316">
        <f t="shared" si="12"/>
        <v>931832</v>
      </c>
      <c r="AD229" s="74">
        <v>4500000</v>
      </c>
      <c r="AE229" s="74">
        <v>6000000</v>
      </c>
      <c r="AF229" s="74">
        <f t="shared" si="13"/>
        <v>0</v>
      </c>
      <c r="AG229" s="74">
        <f t="shared" si="14"/>
        <v>5800000</v>
      </c>
      <c r="AH229" s="493">
        <f t="shared" si="15"/>
        <v>0</v>
      </c>
    </row>
    <row r="230" spans="1:34" s="50" customFormat="1" ht="24" hidden="1" customHeight="1" x14ac:dyDescent="0.2">
      <c r="A230" s="181"/>
      <c r="B230" s="296">
        <v>708</v>
      </c>
      <c r="C230" s="264">
        <v>507</v>
      </c>
      <c r="D230" s="297">
        <v>13027</v>
      </c>
      <c r="E230" s="241" t="s">
        <v>815</v>
      </c>
      <c r="F230" s="242" t="s">
        <v>816</v>
      </c>
      <c r="G230" s="285" t="s">
        <v>137</v>
      </c>
      <c r="H230" s="272" t="s">
        <v>799</v>
      </c>
      <c r="I230" s="292" t="s">
        <v>3102</v>
      </c>
      <c r="J230" s="480">
        <v>322817341</v>
      </c>
      <c r="K230" s="480">
        <v>20826909</v>
      </c>
      <c r="L230" s="64" t="s">
        <v>799</v>
      </c>
      <c r="M230" s="290" t="s">
        <v>137</v>
      </c>
      <c r="N230" s="243" t="s">
        <v>2410</v>
      </c>
      <c r="O230" s="64"/>
      <c r="P230" s="89"/>
      <c r="Q230" s="243">
        <v>30</v>
      </c>
      <c r="R230" s="245">
        <v>120</v>
      </c>
      <c r="S230" s="245">
        <v>110</v>
      </c>
      <c r="T230" s="245">
        <v>29.33</v>
      </c>
      <c r="U230" s="89">
        <v>0</v>
      </c>
      <c r="V230" s="260">
        <v>14</v>
      </c>
      <c r="W230" s="98">
        <v>0</v>
      </c>
      <c r="X230" s="83">
        <v>0</v>
      </c>
      <c r="Y230" s="98">
        <v>0</v>
      </c>
      <c r="Z230" s="64">
        <v>0</v>
      </c>
      <c r="AA230" s="315">
        <v>885165</v>
      </c>
      <c r="AB230" s="315">
        <v>46667</v>
      </c>
      <c r="AC230" s="316">
        <f t="shared" si="12"/>
        <v>931832</v>
      </c>
      <c r="AD230" s="74">
        <v>4500000</v>
      </c>
      <c r="AE230" s="74">
        <v>6000000</v>
      </c>
      <c r="AF230" s="74">
        <f t="shared" si="13"/>
        <v>0</v>
      </c>
      <c r="AG230" s="74">
        <f t="shared" si="14"/>
        <v>2800000</v>
      </c>
      <c r="AH230" s="493">
        <f t="shared" si="15"/>
        <v>0</v>
      </c>
    </row>
    <row r="231" spans="1:34" s="50" customFormat="1" ht="24" hidden="1" customHeight="1" x14ac:dyDescent="0.2">
      <c r="A231" s="181"/>
      <c r="B231" s="296">
        <v>697</v>
      </c>
      <c r="C231" s="264">
        <v>496</v>
      </c>
      <c r="D231" s="297">
        <v>13028</v>
      </c>
      <c r="E231" s="241" t="s">
        <v>488</v>
      </c>
      <c r="F231" s="242" t="s">
        <v>819</v>
      </c>
      <c r="G231" s="285" t="s">
        <v>137</v>
      </c>
      <c r="H231" s="272" t="s">
        <v>799</v>
      </c>
      <c r="I231" s="292" t="s">
        <v>3091</v>
      </c>
      <c r="J231" s="480">
        <v>1602179492</v>
      </c>
      <c r="K231" s="480">
        <v>26210290</v>
      </c>
      <c r="L231" s="64" t="s">
        <v>799</v>
      </c>
      <c r="M231" s="290" t="s">
        <v>137</v>
      </c>
      <c r="N231" s="243" t="s">
        <v>2410</v>
      </c>
      <c r="O231" s="64"/>
      <c r="P231" s="89"/>
      <c r="Q231" s="243">
        <v>30</v>
      </c>
      <c r="R231" s="245">
        <v>120</v>
      </c>
      <c r="S231" s="245">
        <v>110</v>
      </c>
      <c r="T231" s="245">
        <v>29.33</v>
      </c>
      <c r="U231" s="89">
        <v>0</v>
      </c>
      <c r="V231" s="260">
        <v>15</v>
      </c>
      <c r="W231" s="98">
        <v>0</v>
      </c>
      <c r="X231" s="83">
        <v>0</v>
      </c>
      <c r="Y231" s="98">
        <v>2</v>
      </c>
      <c r="Z231" s="64">
        <v>2</v>
      </c>
      <c r="AA231" s="315">
        <v>885165</v>
      </c>
      <c r="AB231" s="315">
        <v>46667</v>
      </c>
      <c r="AC231" s="316">
        <f t="shared" si="12"/>
        <v>931832</v>
      </c>
      <c r="AD231" s="74">
        <v>4500000</v>
      </c>
      <c r="AE231" s="74">
        <v>6000000</v>
      </c>
      <c r="AF231" s="74">
        <f t="shared" si="13"/>
        <v>0</v>
      </c>
      <c r="AG231" s="74">
        <f t="shared" si="14"/>
        <v>3000000</v>
      </c>
      <c r="AH231" s="493">
        <f t="shared" si="15"/>
        <v>0</v>
      </c>
    </row>
    <row r="232" spans="1:34" s="50" customFormat="1" ht="24" hidden="1" customHeight="1" x14ac:dyDescent="0.2">
      <c r="A232" s="181"/>
      <c r="B232" s="296">
        <v>678</v>
      </c>
      <c r="C232" s="264">
        <v>477</v>
      </c>
      <c r="D232" s="297">
        <v>13029</v>
      </c>
      <c r="E232" s="241" t="s">
        <v>111</v>
      </c>
      <c r="F232" s="242" t="s">
        <v>822</v>
      </c>
      <c r="G232" s="285" t="s">
        <v>137</v>
      </c>
      <c r="H232" s="272" t="s">
        <v>799</v>
      </c>
      <c r="I232" s="292" t="s">
        <v>3072</v>
      </c>
      <c r="J232" s="480">
        <v>68460333</v>
      </c>
      <c r="K232" s="480">
        <v>36112777</v>
      </c>
      <c r="L232" s="64" t="s">
        <v>799</v>
      </c>
      <c r="M232" s="290" t="s">
        <v>137</v>
      </c>
      <c r="N232" s="243" t="s">
        <v>2410</v>
      </c>
      <c r="O232" s="64"/>
      <c r="P232" s="89"/>
      <c r="Q232" s="243">
        <v>30</v>
      </c>
      <c r="R232" s="245">
        <v>120</v>
      </c>
      <c r="S232" s="245">
        <v>110</v>
      </c>
      <c r="T232" s="245">
        <v>29.33</v>
      </c>
      <c r="U232" s="89">
        <v>0</v>
      </c>
      <c r="V232" s="260">
        <v>15</v>
      </c>
      <c r="W232" s="98">
        <v>0</v>
      </c>
      <c r="X232" s="83">
        <v>0</v>
      </c>
      <c r="Y232" s="98">
        <v>2</v>
      </c>
      <c r="Z232" s="64">
        <v>2</v>
      </c>
      <c r="AA232" s="315">
        <v>885165</v>
      </c>
      <c r="AB232" s="315">
        <v>46667</v>
      </c>
      <c r="AC232" s="316">
        <f t="shared" si="12"/>
        <v>931832</v>
      </c>
      <c r="AD232" s="74">
        <v>4500000</v>
      </c>
      <c r="AE232" s="74">
        <v>6000000</v>
      </c>
      <c r="AF232" s="74">
        <f t="shared" si="13"/>
        <v>0</v>
      </c>
      <c r="AG232" s="74">
        <f t="shared" si="14"/>
        <v>3000000</v>
      </c>
      <c r="AH232" s="493">
        <f t="shared" si="15"/>
        <v>0</v>
      </c>
    </row>
    <row r="233" spans="1:34" s="50" customFormat="1" ht="24" hidden="1" customHeight="1" x14ac:dyDescent="0.4">
      <c r="A233" s="181"/>
      <c r="B233" s="296">
        <v>681</v>
      </c>
      <c r="C233" s="264">
        <v>480</v>
      </c>
      <c r="D233" s="297">
        <v>13030</v>
      </c>
      <c r="E233" s="241" t="s">
        <v>473</v>
      </c>
      <c r="F233" s="242" t="s">
        <v>825</v>
      </c>
      <c r="G233" s="285" t="s">
        <v>137</v>
      </c>
      <c r="H233" s="272" t="s">
        <v>799</v>
      </c>
      <c r="I233" s="427" t="s">
        <v>3075</v>
      </c>
      <c r="J233" s="482">
        <v>322760781</v>
      </c>
      <c r="K233" s="480">
        <v>26376091</v>
      </c>
      <c r="L233" s="64" t="s">
        <v>799</v>
      </c>
      <c r="M233" s="290" t="s">
        <v>137</v>
      </c>
      <c r="N233" s="243" t="s">
        <v>2410</v>
      </c>
      <c r="O233" s="64"/>
      <c r="P233" s="89"/>
      <c r="Q233" s="243">
        <v>30</v>
      </c>
      <c r="R233" s="245">
        <v>120</v>
      </c>
      <c r="S233" s="245">
        <v>110</v>
      </c>
      <c r="T233" s="245">
        <v>29.33</v>
      </c>
      <c r="U233" s="89">
        <v>0</v>
      </c>
      <c r="V233" s="260">
        <v>15</v>
      </c>
      <c r="W233" s="98">
        <v>0</v>
      </c>
      <c r="X233" s="83">
        <v>0</v>
      </c>
      <c r="Y233" s="98">
        <v>2</v>
      </c>
      <c r="Z233" s="64">
        <v>2</v>
      </c>
      <c r="AA233" s="315">
        <v>885165</v>
      </c>
      <c r="AB233" s="315">
        <v>46667</v>
      </c>
      <c r="AC233" s="316">
        <f t="shared" si="12"/>
        <v>931832</v>
      </c>
      <c r="AD233" s="74">
        <v>4500000</v>
      </c>
      <c r="AE233" s="74">
        <v>6000000</v>
      </c>
      <c r="AF233" s="74">
        <f t="shared" si="13"/>
        <v>0</v>
      </c>
      <c r="AG233" s="74">
        <f t="shared" si="14"/>
        <v>3000000</v>
      </c>
      <c r="AH233" s="493">
        <f t="shared" si="15"/>
        <v>0</v>
      </c>
    </row>
    <row r="234" spans="1:34" s="50" customFormat="1" ht="24" hidden="1" customHeight="1" x14ac:dyDescent="0.2">
      <c r="A234" s="181"/>
      <c r="B234" s="296">
        <v>688</v>
      </c>
      <c r="C234" s="264">
        <v>487</v>
      </c>
      <c r="D234" s="297">
        <v>13031</v>
      </c>
      <c r="E234" s="241" t="s">
        <v>828</v>
      </c>
      <c r="F234" s="242" t="s">
        <v>829</v>
      </c>
      <c r="G234" s="285" t="s">
        <v>137</v>
      </c>
      <c r="H234" s="272" t="s">
        <v>799</v>
      </c>
      <c r="I234" s="292" t="s">
        <v>3082</v>
      </c>
      <c r="J234" s="480">
        <v>323527108</v>
      </c>
      <c r="K234" s="480">
        <v>26163651</v>
      </c>
      <c r="L234" s="64" t="s">
        <v>799</v>
      </c>
      <c r="M234" s="290" t="s">
        <v>137</v>
      </c>
      <c r="N234" s="243" t="s">
        <v>2410</v>
      </c>
      <c r="O234" s="64"/>
      <c r="P234" s="89"/>
      <c r="Q234" s="243">
        <v>30</v>
      </c>
      <c r="R234" s="245">
        <v>120</v>
      </c>
      <c r="S234" s="245">
        <v>110</v>
      </c>
      <c r="T234" s="245">
        <v>29.33</v>
      </c>
      <c r="U234" s="89">
        <v>0</v>
      </c>
      <c r="V234" s="260">
        <v>15</v>
      </c>
      <c r="W234" s="98">
        <v>0</v>
      </c>
      <c r="X234" s="83">
        <v>0</v>
      </c>
      <c r="Y234" s="98">
        <v>0</v>
      </c>
      <c r="Z234" s="64">
        <v>0</v>
      </c>
      <c r="AA234" s="315">
        <v>885165</v>
      </c>
      <c r="AB234" s="315">
        <v>46667</v>
      </c>
      <c r="AC234" s="316">
        <f t="shared" si="12"/>
        <v>931832</v>
      </c>
      <c r="AD234" s="74">
        <v>4500000</v>
      </c>
      <c r="AE234" s="74">
        <v>6000000</v>
      </c>
      <c r="AF234" s="74">
        <f t="shared" si="13"/>
        <v>0</v>
      </c>
      <c r="AG234" s="74">
        <f t="shared" si="14"/>
        <v>3000000</v>
      </c>
      <c r="AH234" s="493">
        <f t="shared" si="15"/>
        <v>0</v>
      </c>
    </row>
    <row r="235" spans="1:34" s="50" customFormat="1" ht="24" hidden="1" customHeight="1" x14ac:dyDescent="0.2">
      <c r="A235" s="181"/>
      <c r="B235" s="296">
        <v>717</v>
      </c>
      <c r="C235" s="264">
        <v>516</v>
      </c>
      <c r="D235" s="297">
        <v>13032</v>
      </c>
      <c r="E235" s="241" t="s">
        <v>832</v>
      </c>
      <c r="F235" s="242" t="s">
        <v>833</v>
      </c>
      <c r="G235" s="285" t="s">
        <v>137</v>
      </c>
      <c r="H235" s="272" t="s">
        <v>799</v>
      </c>
      <c r="I235" s="292" t="s">
        <v>3110</v>
      </c>
      <c r="J235" s="480">
        <v>69612552</v>
      </c>
      <c r="K235" s="480">
        <v>13563723</v>
      </c>
      <c r="L235" s="64" t="s">
        <v>799</v>
      </c>
      <c r="M235" s="290" t="s">
        <v>137</v>
      </c>
      <c r="N235" s="243" t="s">
        <v>2410</v>
      </c>
      <c r="O235" s="64"/>
      <c r="P235" s="89"/>
      <c r="Q235" s="243">
        <v>30</v>
      </c>
      <c r="R235" s="245">
        <v>120</v>
      </c>
      <c r="S235" s="245">
        <v>110</v>
      </c>
      <c r="T235" s="245">
        <v>29.33</v>
      </c>
      <c r="U235" s="89">
        <v>0</v>
      </c>
      <c r="V235" s="260">
        <v>15</v>
      </c>
      <c r="W235" s="98">
        <v>0</v>
      </c>
      <c r="X235" s="83">
        <v>0</v>
      </c>
      <c r="Y235" s="98">
        <v>0</v>
      </c>
      <c r="Z235" s="64">
        <v>0</v>
      </c>
      <c r="AA235" s="315">
        <v>885165</v>
      </c>
      <c r="AB235" s="315">
        <v>46667</v>
      </c>
      <c r="AC235" s="316">
        <f t="shared" si="12"/>
        <v>931832</v>
      </c>
      <c r="AD235" s="74">
        <v>4500000</v>
      </c>
      <c r="AE235" s="74">
        <v>6000000</v>
      </c>
      <c r="AF235" s="74">
        <f t="shared" si="13"/>
        <v>0</v>
      </c>
      <c r="AG235" s="74">
        <f t="shared" si="14"/>
        <v>3000000</v>
      </c>
      <c r="AH235" s="493">
        <f t="shared" si="15"/>
        <v>0</v>
      </c>
    </row>
    <row r="236" spans="1:34" s="50" customFormat="1" ht="24" hidden="1" customHeight="1" x14ac:dyDescent="0.2">
      <c r="A236" s="181"/>
      <c r="B236" s="296">
        <v>703</v>
      </c>
      <c r="C236" s="264">
        <v>502</v>
      </c>
      <c r="D236" s="297">
        <v>13033</v>
      </c>
      <c r="E236" s="241" t="s">
        <v>158</v>
      </c>
      <c r="F236" s="242" t="s">
        <v>765</v>
      </c>
      <c r="G236" s="285" t="s">
        <v>137</v>
      </c>
      <c r="H236" s="272" t="s">
        <v>799</v>
      </c>
      <c r="I236" s="292" t="s">
        <v>3097</v>
      </c>
      <c r="J236" s="480">
        <v>3980013693</v>
      </c>
      <c r="K236" s="480">
        <v>14642342</v>
      </c>
      <c r="L236" s="64" t="s">
        <v>799</v>
      </c>
      <c r="M236" s="290" t="s">
        <v>137</v>
      </c>
      <c r="N236" s="243" t="s">
        <v>2410</v>
      </c>
      <c r="O236" s="64"/>
      <c r="P236" s="89"/>
      <c r="Q236" s="243">
        <v>30</v>
      </c>
      <c r="R236" s="245">
        <v>120</v>
      </c>
      <c r="S236" s="245">
        <v>110</v>
      </c>
      <c r="T236" s="245">
        <v>29.33</v>
      </c>
      <c r="U236" s="89">
        <v>0</v>
      </c>
      <c r="V236" s="260">
        <v>14</v>
      </c>
      <c r="W236" s="98">
        <v>0</v>
      </c>
      <c r="X236" s="83">
        <v>0</v>
      </c>
      <c r="Y236" s="98">
        <v>0</v>
      </c>
      <c r="Z236" s="64">
        <v>0</v>
      </c>
      <c r="AA236" s="315">
        <v>885165</v>
      </c>
      <c r="AB236" s="315">
        <v>46667</v>
      </c>
      <c r="AC236" s="316">
        <f t="shared" si="12"/>
        <v>931832</v>
      </c>
      <c r="AD236" s="74">
        <v>4500000</v>
      </c>
      <c r="AE236" s="74">
        <v>6000000</v>
      </c>
      <c r="AF236" s="74">
        <f t="shared" si="13"/>
        <v>0</v>
      </c>
      <c r="AG236" s="74">
        <f t="shared" si="14"/>
        <v>2800000</v>
      </c>
      <c r="AH236" s="493">
        <f t="shared" si="15"/>
        <v>0</v>
      </c>
    </row>
    <row r="237" spans="1:34" s="50" customFormat="1" ht="24" customHeight="1" x14ac:dyDescent="0.2">
      <c r="A237" s="181"/>
      <c r="B237" s="296">
        <v>682</v>
      </c>
      <c r="C237" s="264">
        <v>481</v>
      </c>
      <c r="D237" s="297">
        <v>13034</v>
      </c>
      <c r="E237" s="241" t="s">
        <v>838</v>
      </c>
      <c r="F237" s="242" t="s">
        <v>839</v>
      </c>
      <c r="G237" s="285" t="s">
        <v>137</v>
      </c>
      <c r="H237" s="272" t="s">
        <v>799</v>
      </c>
      <c r="I237" s="292" t="s">
        <v>3076</v>
      </c>
      <c r="J237" s="480">
        <v>321538870</v>
      </c>
      <c r="K237" s="480">
        <v>43062847</v>
      </c>
      <c r="L237" s="64" t="s">
        <v>799</v>
      </c>
      <c r="M237" s="290" t="s">
        <v>137</v>
      </c>
      <c r="N237" s="243" t="s">
        <v>2410</v>
      </c>
      <c r="O237" s="64"/>
      <c r="P237" s="89"/>
      <c r="Q237" s="243">
        <v>30</v>
      </c>
      <c r="R237" s="245">
        <v>120</v>
      </c>
      <c r="S237" s="245">
        <v>110</v>
      </c>
      <c r="T237" s="245">
        <v>29.33</v>
      </c>
      <c r="U237" s="89">
        <v>0</v>
      </c>
      <c r="V237" s="260">
        <v>15</v>
      </c>
      <c r="W237" s="98">
        <v>0</v>
      </c>
      <c r="X237" s="83">
        <v>0</v>
      </c>
      <c r="Y237" s="98">
        <v>2</v>
      </c>
      <c r="Z237" s="64">
        <v>1</v>
      </c>
      <c r="AA237" s="315">
        <v>885165</v>
      </c>
      <c r="AB237" s="315">
        <v>46667</v>
      </c>
      <c r="AC237" s="316">
        <f t="shared" si="12"/>
        <v>931832</v>
      </c>
      <c r="AD237" s="74">
        <v>4500000</v>
      </c>
      <c r="AE237" s="74">
        <v>6000000</v>
      </c>
      <c r="AF237" s="74">
        <f t="shared" si="13"/>
        <v>0</v>
      </c>
      <c r="AG237" s="74">
        <f t="shared" si="14"/>
        <v>3000000</v>
      </c>
      <c r="AH237" s="493">
        <f t="shared" si="15"/>
        <v>-1</v>
      </c>
    </row>
    <row r="238" spans="1:34" s="50" customFormat="1" ht="24" hidden="1" customHeight="1" x14ac:dyDescent="0.2">
      <c r="A238" s="181"/>
      <c r="B238" s="296">
        <v>686</v>
      </c>
      <c r="C238" s="264">
        <v>485</v>
      </c>
      <c r="D238" s="297">
        <v>13035</v>
      </c>
      <c r="E238" s="241" t="s">
        <v>842</v>
      </c>
      <c r="F238" s="242" t="s">
        <v>843</v>
      </c>
      <c r="G238" s="285" t="s">
        <v>137</v>
      </c>
      <c r="H238" s="272" t="s">
        <v>799</v>
      </c>
      <c r="I238" s="292" t="s">
        <v>3080</v>
      </c>
      <c r="J238" s="480">
        <v>638905370</v>
      </c>
      <c r="K238" s="480">
        <v>26165315</v>
      </c>
      <c r="L238" s="64" t="s">
        <v>799</v>
      </c>
      <c r="M238" s="290" t="s">
        <v>137</v>
      </c>
      <c r="N238" s="243" t="s">
        <v>2410</v>
      </c>
      <c r="O238" s="64"/>
      <c r="P238" s="89"/>
      <c r="Q238" s="243">
        <v>30</v>
      </c>
      <c r="R238" s="245">
        <v>120</v>
      </c>
      <c r="S238" s="245">
        <v>110</v>
      </c>
      <c r="T238" s="245">
        <v>29.33</v>
      </c>
      <c r="U238" s="89">
        <v>0</v>
      </c>
      <c r="V238" s="260">
        <v>15</v>
      </c>
      <c r="W238" s="98">
        <v>0</v>
      </c>
      <c r="X238" s="83">
        <v>0</v>
      </c>
      <c r="Y238" s="98">
        <v>1</v>
      </c>
      <c r="Z238" s="64">
        <v>1</v>
      </c>
      <c r="AA238" s="315">
        <v>885165</v>
      </c>
      <c r="AB238" s="315">
        <v>46667</v>
      </c>
      <c r="AC238" s="316">
        <f t="shared" si="12"/>
        <v>931832</v>
      </c>
      <c r="AD238" s="74">
        <v>4500000</v>
      </c>
      <c r="AE238" s="74">
        <v>6000000</v>
      </c>
      <c r="AF238" s="74">
        <f t="shared" si="13"/>
        <v>0</v>
      </c>
      <c r="AG238" s="74">
        <f t="shared" si="14"/>
        <v>3000000</v>
      </c>
      <c r="AH238" s="493">
        <f t="shared" si="15"/>
        <v>0</v>
      </c>
    </row>
    <row r="239" spans="1:34" s="50" customFormat="1" ht="24" customHeight="1" x14ac:dyDescent="0.2">
      <c r="A239" s="181"/>
      <c r="B239" s="296">
        <v>706</v>
      </c>
      <c r="C239" s="264">
        <v>505</v>
      </c>
      <c r="D239" s="297">
        <v>13036</v>
      </c>
      <c r="E239" s="241" t="s">
        <v>298</v>
      </c>
      <c r="F239" s="242" t="s">
        <v>612</v>
      </c>
      <c r="G239" s="285" t="s">
        <v>137</v>
      </c>
      <c r="H239" s="272" t="s">
        <v>799</v>
      </c>
      <c r="I239" s="292" t="s">
        <v>3100</v>
      </c>
      <c r="J239" s="480">
        <v>3979763021</v>
      </c>
      <c r="K239" s="480">
        <v>19186303</v>
      </c>
      <c r="L239" s="64" t="s">
        <v>799</v>
      </c>
      <c r="M239" s="290" t="s">
        <v>137</v>
      </c>
      <c r="N239" s="243" t="s">
        <v>2410</v>
      </c>
      <c r="O239" s="64"/>
      <c r="P239" s="89"/>
      <c r="Q239" s="243">
        <v>30</v>
      </c>
      <c r="R239" s="245">
        <v>120</v>
      </c>
      <c r="S239" s="245">
        <v>110</v>
      </c>
      <c r="T239" s="245">
        <v>29.33</v>
      </c>
      <c r="U239" s="89">
        <v>0</v>
      </c>
      <c r="V239" s="260">
        <v>15</v>
      </c>
      <c r="W239" s="98">
        <v>0</v>
      </c>
      <c r="X239" s="83">
        <v>0</v>
      </c>
      <c r="Y239" s="98">
        <v>2</v>
      </c>
      <c r="Z239" s="64">
        <v>0</v>
      </c>
      <c r="AA239" s="315">
        <v>885165</v>
      </c>
      <c r="AB239" s="315">
        <v>46667</v>
      </c>
      <c r="AC239" s="316">
        <f t="shared" si="12"/>
        <v>931832</v>
      </c>
      <c r="AD239" s="74">
        <v>4500000</v>
      </c>
      <c r="AE239" s="74">
        <v>6000000</v>
      </c>
      <c r="AF239" s="74">
        <f t="shared" si="13"/>
        <v>0</v>
      </c>
      <c r="AG239" s="74">
        <f t="shared" si="14"/>
        <v>3000000</v>
      </c>
      <c r="AH239" s="493">
        <f t="shared" si="15"/>
        <v>-2</v>
      </c>
    </row>
    <row r="240" spans="1:34" s="50" customFormat="1" ht="24" hidden="1" customHeight="1" x14ac:dyDescent="0.5">
      <c r="A240" s="181"/>
      <c r="B240" s="296">
        <v>726</v>
      </c>
      <c r="C240" s="264">
        <v>525</v>
      </c>
      <c r="D240" s="297">
        <v>13037</v>
      </c>
      <c r="E240" s="241" t="s">
        <v>190</v>
      </c>
      <c r="F240" s="242" t="s">
        <v>848</v>
      </c>
      <c r="G240" s="285" t="s">
        <v>137</v>
      </c>
      <c r="H240" s="272" t="s">
        <v>799</v>
      </c>
      <c r="I240" s="426" t="s">
        <v>3119</v>
      </c>
      <c r="J240" s="480">
        <v>54239532</v>
      </c>
      <c r="K240" s="480">
        <v>26147600</v>
      </c>
      <c r="L240" s="64" t="s">
        <v>799</v>
      </c>
      <c r="M240" s="290" t="s">
        <v>137</v>
      </c>
      <c r="N240" s="243" t="s">
        <v>2410</v>
      </c>
      <c r="O240" s="64"/>
      <c r="P240" s="89"/>
      <c r="Q240" s="243">
        <v>30</v>
      </c>
      <c r="R240" s="245">
        <v>120</v>
      </c>
      <c r="S240" s="245">
        <v>110</v>
      </c>
      <c r="T240" s="245">
        <v>29.33</v>
      </c>
      <c r="U240" s="89">
        <v>0</v>
      </c>
      <c r="V240" s="260">
        <v>14</v>
      </c>
      <c r="W240" s="98">
        <v>0</v>
      </c>
      <c r="X240" s="83">
        <v>0</v>
      </c>
      <c r="Y240" s="98">
        <v>1</v>
      </c>
      <c r="Z240" s="386">
        <f>Y240</f>
        <v>1</v>
      </c>
      <c r="AA240" s="315">
        <v>885165</v>
      </c>
      <c r="AB240" s="315">
        <v>46667</v>
      </c>
      <c r="AC240" s="316">
        <f t="shared" si="12"/>
        <v>931832</v>
      </c>
      <c r="AD240" s="74">
        <v>4500000</v>
      </c>
      <c r="AE240" s="74">
        <v>6000000</v>
      </c>
      <c r="AF240" s="74">
        <f t="shared" si="13"/>
        <v>0</v>
      </c>
      <c r="AG240" s="74">
        <f t="shared" si="14"/>
        <v>2800000</v>
      </c>
      <c r="AH240" s="493">
        <f t="shared" si="15"/>
        <v>0</v>
      </c>
    </row>
    <row r="241" spans="1:34" s="50" customFormat="1" ht="24" customHeight="1" x14ac:dyDescent="0.2">
      <c r="A241" s="181"/>
      <c r="B241" s="296">
        <v>690</v>
      </c>
      <c r="C241" s="264">
        <v>489</v>
      </c>
      <c r="D241" s="297">
        <v>13038</v>
      </c>
      <c r="E241" s="241" t="s">
        <v>851</v>
      </c>
      <c r="F241" s="242" t="s">
        <v>852</v>
      </c>
      <c r="G241" s="285" t="s">
        <v>137</v>
      </c>
      <c r="H241" s="272" t="s">
        <v>799</v>
      </c>
      <c r="I241" s="292" t="s">
        <v>3084</v>
      </c>
      <c r="J241" s="480">
        <v>2619527872</v>
      </c>
      <c r="K241" s="480">
        <v>21672672</v>
      </c>
      <c r="L241" s="64" t="s">
        <v>799</v>
      </c>
      <c r="M241" s="290" t="s">
        <v>137</v>
      </c>
      <c r="N241" s="243" t="s">
        <v>2410</v>
      </c>
      <c r="O241" s="64"/>
      <c r="P241" s="89"/>
      <c r="Q241" s="243">
        <v>30</v>
      </c>
      <c r="R241" s="245">
        <v>120</v>
      </c>
      <c r="S241" s="245">
        <v>110</v>
      </c>
      <c r="T241" s="245">
        <v>29.33</v>
      </c>
      <c r="U241" s="89">
        <v>0</v>
      </c>
      <c r="V241" s="260">
        <v>14</v>
      </c>
      <c r="W241" s="98">
        <v>0</v>
      </c>
      <c r="X241" s="83">
        <v>0</v>
      </c>
      <c r="Y241" s="98">
        <v>2</v>
      </c>
      <c r="Z241" s="64">
        <v>0</v>
      </c>
      <c r="AA241" s="315">
        <v>885165</v>
      </c>
      <c r="AB241" s="315">
        <v>46667</v>
      </c>
      <c r="AC241" s="316">
        <f t="shared" si="12"/>
        <v>931832</v>
      </c>
      <c r="AD241" s="74">
        <v>4500000</v>
      </c>
      <c r="AE241" s="74">
        <v>6000000</v>
      </c>
      <c r="AF241" s="74">
        <f t="shared" si="13"/>
        <v>0</v>
      </c>
      <c r="AG241" s="74">
        <f t="shared" si="14"/>
        <v>2800000</v>
      </c>
      <c r="AH241" s="493">
        <f t="shared" si="15"/>
        <v>-2</v>
      </c>
    </row>
    <row r="242" spans="1:34" s="50" customFormat="1" ht="24" hidden="1" customHeight="1" x14ac:dyDescent="0.2">
      <c r="A242" s="181"/>
      <c r="B242" s="296">
        <v>719</v>
      </c>
      <c r="C242" s="264">
        <v>518</v>
      </c>
      <c r="D242" s="297">
        <v>13039</v>
      </c>
      <c r="E242" s="241" t="s">
        <v>259</v>
      </c>
      <c r="F242" s="242" t="s">
        <v>855</v>
      </c>
      <c r="G242" s="285" t="s">
        <v>137</v>
      </c>
      <c r="H242" s="272" t="s">
        <v>799</v>
      </c>
      <c r="I242" s="292" t="s">
        <v>3112</v>
      </c>
      <c r="J242" s="480">
        <v>51781336</v>
      </c>
      <c r="K242" s="480">
        <v>11134366</v>
      </c>
      <c r="L242" s="64" t="s">
        <v>799</v>
      </c>
      <c r="M242" s="290" t="s">
        <v>137</v>
      </c>
      <c r="N242" s="243" t="s">
        <v>2410</v>
      </c>
      <c r="O242" s="64"/>
      <c r="P242" s="89"/>
      <c r="Q242" s="243">
        <v>30</v>
      </c>
      <c r="R242" s="245">
        <v>120</v>
      </c>
      <c r="S242" s="245">
        <v>110</v>
      </c>
      <c r="T242" s="245">
        <v>29.33</v>
      </c>
      <c r="U242" s="89">
        <v>0</v>
      </c>
      <c r="V242" s="260">
        <v>14</v>
      </c>
      <c r="W242" s="98">
        <v>0</v>
      </c>
      <c r="X242" s="83">
        <v>0</v>
      </c>
      <c r="Y242" s="98">
        <v>2</v>
      </c>
      <c r="Z242" s="64">
        <v>2</v>
      </c>
      <c r="AA242" s="315">
        <v>885165</v>
      </c>
      <c r="AB242" s="315">
        <v>46667</v>
      </c>
      <c r="AC242" s="316">
        <f t="shared" si="12"/>
        <v>931832</v>
      </c>
      <c r="AD242" s="74">
        <v>4500000</v>
      </c>
      <c r="AE242" s="74">
        <v>6000000</v>
      </c>
      <c r="AF242" s="74">
        <f t="shared" si="13"/>
        <v>0</v>
      </c>
      <c r="AG242" s="74">
        <f t="shared" si="14"/>
        <v>2800000</v>
      </c>
      <c r="AH242" s="493">
        <f t="shared" si="15"/>
        <v>0</v>
      </c>
    </row>
    <row r="243" spans="1:34" s="50" customFormat="1" ht="24" hidden="1" customHeight="1" x14ac:dyDescent="0.2">
      <c r="A243" s="181"/>
      <c r="B243" s="296">
        <v>685</v>
      </c>
      <c r="C243" s="264">
        <v>484</v>
      </c>
      <c r="D243" s="297">
        <v>13040</v>
      </c>
      <c r="E243" s="241" t="s">
        <v>488</v>
      </c>
      <c r="F243" s="242" t="s">
        <v>858</v>
      </c>
      <c r="G243" s="285" t="s">
        <v>137</v>
      </c>
      <c r="H243" s="272" t="s">
        <v>799</v>
      </c>
      <c r="I243" s="292" t="s">
        <v>3079</v>
      </c>
      <c r="J243" s="480">
        <v>320360059</v>
      </c>
      <c r="K243" s="480">
        <v>26117644</v>
      </c>
      <c r="L243" s="64" t="s">
        <v>799</v>
      </c>
      <c r="M243" s="290" t="s">
        <v>137</v>
      </c>
      <c r="N243" s="243" t="s">
        <v>2410</v>
      </c>
      <c r="O243" s="64"/>
      <c r="P243" s="89"/>
      <c r="Q243" s="243">
        <v>30</v>
      </c>
      <c r="R243" s="245">
        <v>120</v>
      </c>
      <c r="S243" s="245">
        <v>110</v>
      </c>
      <c r="T243" s="245">
        <v>29.33</v>
      </c>
      <c r="U243" s="89">
        <v>0</v>
      </c>
      <c r="V243" s="260">
        <v>14</v>
      </c>
      <c r="W243" s="98">
        <v>0</v>
      </c>
      <c r="X243" s="83">
        <v>0</v>
      </c>
      <c r="Y243" s="98">
        <v>1</v>
      </c>
      <c r="Z243" s="64">
        <v>1</v>
      </c>
      <c r="AA243" s="315">
        <v>885165</v>
      </c>
      <c r="AB243" s="315">
        <v>46667</v>
      </c>
      <c r="AC243" s="316">
        <f t="shared" si="12"/>
        <v>931832</v>
      </c>
      <c r="AD243" s="74">
        <v>4500000</v>
      </c>
      <c r="AE243" s="74">
        <v>6000000</v>
      </c>
      <c r="AF243" s="74">
        <f t="shared" si="13"/>
        <v>0</v>
      </c>
      <c r="AG243" s="74">
        <f t="shared" si="14"/>
        <v>2800000</v>
      </c>
      <c r="AH243" s="493">
        <f t="shared" si="15"/>
        <v>0</v>
      </c>
    </row>
    <row r="244" spans="1:34" s="50" customFormat="1" ht="24" customHeight="1" x14ac:dyDescent="0.2">
      <c r="A244" s="181"/>
      <c r="B244" s="296">
        <v>699</v>
      </c>
      <c r="C244" s="264">
        <v>498</v>
      </c>
      <c r="D244" s="297">
        <v>13041</v>
      </c>
      <c r="E244" s="241" t="s">
        <v>99</v>
      </c>
      <c r="F244" s="242" t="s">
        <v>861</v>
      </c>
      <c r="G244" s="285" t="s">
        <v>137</v>
      </c>
      <c r="H244" s="272" t="s">
        <v>799</v>
      </c>
      <c r="I244" s="292" t="s">
        <v>3093</v>
      </c>
      <c r="J244" s="480">
        <v>321450701</v>
      </c>
      <c r="K244" s="480">
        <v>20085369</v>
      </c>
      <c r="L244" s="64" t="s">
        <v>799</v>
      </c>
      <c r="M244" s="290" t="s">
        <v>137</v>
      </c>
      <c r="N244" s="243" t="s">
        <v>2410</v>
      </c>
      <c r="O244" s="64"/>
      <c r="P244" s="89"/>
      <c r="Q244" s="243">
        <v>30</v>
      </c>
      <c r="R244" s="245">
        <v>120</v>
      </c>
      <c r="S244" s="245">
        <v>110</v>
      </c>
      <c r="T244" s="245">
        <v>29.33</v>
      </c>
      <c r="U244" s="89">
        <v>0</v>
      </c>
      <c r="V244" s="260">
        <v>15</v>
      </c>
      <c r="W244" s="98">
        <v>0</v>
      </c>
      <c r="X244" s="83">
        <v>0</v>
      </c>
      <c r="Y244" s="98">
        <v>2</v>
      </c>
      <c r="Z244" s="64">
        <v>3</v>
      </c>
      <c r="AA244" s="315">
        <v>885165</v>
      </c>
      <c r="AB244" s="315">
        <v>46667</v>
      </c>
      <c r="AC244" s="316">
        <f t="shared" si="12"/>
        <v>931832</v>
      </c>
      <c r="AD244" s="74">
        <v>4500000</v>
      </c>
      <c r="AE244" s="74">
        <v>6000000</v>
      </c>
      <c r="AF244" s="74">
        <f t="shared" si="13"/>
        <v>0</v>
      </c>
      <c r="AG244" s="74">
        <f t="shared" si="14"/>
        <v>3000000</v>
      </c>
      <c r="AH244" s="493">
        <f t="shared" si="15"/>
        <v>1</v>
      </c>
    </row>
    <row r="245" spans="1:34" s="50" customFormat="1" ht="24" customHeight="1" x14ac:dyDescent="0.2">
      <c r="A245" s="181"/>
      <c r="B245" s="296">
        <v>695</v>
      </c>
      <c r="C245" s="264">
        <v>494</v>
      </c>
      <c r="D245" s="297">
        <v>13042</v>
      </c>
      <c r="E245" s="241" t="s">
        <v>864</v>
      </c>
      <c r="F245" s="242" t="s">
        <v>865</v>
      </c>
      <c r="G245" s="285" t="s">
        <v>137</v>
      </c>
      <c r="H245" s="272" t="s">
        <v>799</v>
      </c>
      <c r="I245" s="292" t="s">
        <v>3089</v>
      </c>
      <c r="J245" s="480">
        <v>5609479401</v>
      </c>
      <c r="K245" s="480">
        <v>26116744</v>
      </c>
      <c r="L245" s="64" t="s">
        <v>799</v>
      </c>
      <c r="M245" s="290" t="s">
        <v>137</v>
      </c>
      <c r="N245" s="243" t="s">
        <v>2410</v>
      </c>
      <c r="O245" s="64"/>
      <c r="P245" s="89"/>
      <c r="Q245" s="243">
        <v>30</v>
      </c>
      <c r="R245" s="245">
        <v>120</v>
      </c>
      <c r="S245" s="245">
        <v>110</v>
      </c>
      <c r="T245" s="245">
        <v>29.33</v>
      </c>
      <c r="U245" s="89">
        <v>0</v>
      </c>
      <c r="V245" s="260">
        <v>15</v>
      </c>
      <c r="W245" s="98">
        <v>0</v>
      </c>
      <c r="X245" s="83">
        <v>0</v>
      </c>
      <c r="Y245" s="98">
        <v>1</v>
      </c>
      <c r="Z245" s="64">
        <v>2</v>
      </c>
      <c r="AA245" s="315">
        <v>885165</v>
      </c>
      <c r="AB245" s="315">
        <v>46667</v>
      </c>
      <c r="AC245" s="316">
        <f t="shared" si="12"/>
        <v>931832</v>
      </c>
      <c r="AD245" s="74">
        <v>4500000</v>
      </c>
      <c r="AE245" s="74">
        <v>6000000</v>
      </c>
      <c r="AF245" s="74">
        <f t="shared" si="13"/>
        <v>0</v>
      </c>
      <c r="AG245" s="74">
        <f t="shared" si="14"/>
        <v>3000000</v>
      </c>
      <c r="AH245" s="493">
        <f t="shared" si="15"/>
        <v>1</v>
      </c>
    </row>
    <row r="246" spans="1:34" s="50" customFormat="1" ht="24" hidden="1" customHeight="1" x14ac:dyDescent="0.2">
      <c r="A246" s="181"/>
      <c r="B246" s="296">
        <v>720</v>
      </c>
      <c r="C246" s="264">
        <v>519</v>
      </c>
      <c r="D246" s="297">
        <v>13043</v>
      </c>
      <c r="E246" s="241" t="s">
        <v>248</v>
      </c>
      <c r="F246" s="242" t="s">
        <v>868</v>
      </c>
      <c r="G246" s="285" t="s">
        <v>137</v>
      </c>
      <c r="H246" s="272" t="s">
        <v>799</v>
      </c>
      <c r="I246" s="292" t="s">
        <v>3113</v>
      </c>
      <c r="J246" s="480">
        <v>311321631</v>
      </c>
      <c r="K246" s="480">
        <v>12864996</v>
      </c>
      <c r="L246" s="64" t="s">
        <v>799</v>
      </c>
      <c r="M246" s="290" t="s">
        <v>137</v>
      </c>
      <c r="N246" s="243" t="s">
        <v>2410</v>
      </c>
      <c r="O246" s="64"/>
      <c r="P246" s="89"/>
      <c r="Q246" s="243">
        <v>30</v>
      </c>
      <c r="R246" s="245">
        <v>120</v>
      </c>
      <c r="S246" s="245">
        <v>110</v>
      </c>
      <c r="T246" s="245">
        <v>29.33</v>
      </c>
      <c r="U246" s="89">
        <v>0</v>
      </c>
      <c r="V246" s="260">
        <v>14</v>
      </c>
      <c r="W246" s="98">
        <v>0</v>
      </c>
      <c r="X246" s="83">
        <v>0</v>
      </c>
      <c r="Y246" s="98">
        <v>0</v>
      </c>
      <c r="Z246" s="386">
        <f>Y246</f>
        <v>0</v>
      </c>
      <c r="AA246" s="315">
        <v>885165</v>
      </c>
      <c r="AB246" s="315">
        <v>46667</v>
      </c>
      <c r="AC246" s="316">
        <f t="shared" si="12"/>
        <v>931832</v>
      </c>
      <c r="AD246" s="74">
        <v>4500000</v>
      </c>
      <c r="AE246" s="74">
        <v>6000000</v>
      </c>
      <c r="AF246" s="74">
        <f t="shared" si="13"/>
        <v>0</v>
      </c>
      <c r="AG246" s="74">
        <f t="shared" si="14"/>
        <v>2800000</v>
      </c>
      <c r="AH246" s="493">
        <f t="shared" si="15"/>
        <v>0</v>
      </c>
    </row>
    <row r="247" spans="1:34" s="50" customFormat="1" ht="24" hidden="1" customHeight="1" x14ac:dyDescent="0.2">
      <c r="A247" s="181"/>
      <c r="B247" s="296">
        <v>694</v>
      </c>
      <c r="C247" s="264">
        <v>493</v>
      </c>
      <c r="D247" s="297">
        <v>13044</v>
      </c>
      <c r="E247" s="241" t="s">
        <v>871</v>
      </c>
      <c r="F247" s="242" t="s">
        <v>872</v>
      </c>
      <c r="G247" s="285" t="s">
        <v>137</v>
      </c>
      <c r="H247" s="272" t="s">
        <v>799</v>
      </c>
      <c r="I247" s="292" t="s">
        <v>3088</v>
      </c>
      <c r="J247" s="480">
        <v>3358106896</v>
      </c>
      <c r="K247" s="480">
        <v>48407047</v>
      </c>
      <c r="L247" s="64" t="s">
        <v>799</v>
      </c>
      <c r="M247" s="290" t="s">
        <v>137</v>
      </c>
      <c r="N247" s="243" t="s">
        <v>2410</v>
      </c>
      <c r="O247" s="64"/>
      <c r="P247" s="89"/>
      <c r="Q247" s="243">
        <v>30</v>
      </c>
      <c r="R247" s="245">
        <v>120</v>
      </c>
      <c r="S247" s="245">
        <v>110</v>
      </c>
      <c r="T247" s="245">
        <v>29.33</v>
      </c>
      <c r="U247" s="89">
        <v>0</v>
      </c>
      <c r="V247" s="260">
        <v>15</v>
      </c>
      <c r="W247" s="98">
        <v>0</v>
      </c>
      <c r="X247" s="83">
        <v>0</v>
      </c>
      <c r="Y247" s="98">
        <v>1</v>
      </c>
      <c r="Z247" s="64">
        <v>1</v>
      </c>
      <c r="AA247" s="315">
        <v>885165</v>
      </c>
      <c r="AB247" s="315">
        <v>46667</v>
      </c>
      <c r="AC247" s="316">
        <f t="shared" si="12"/>
        <v>931832</v>
      </c>
      <c r="AD247" s="74">
        <v>4500000</v>
      </c>
      <c r="AE247" s="74">
        <v>6000000</v>
      </c>
      <c r="AF247" s="74">
        <f t="shared" si="13"/>
        <v>0</v>
      </c>
      <c r="AG247" s="74">
        <f t="shared" si="14"/>
        <v>3000000</v>
      </c>
      <c r="AH247" s="493">
        <f t="shared" si="15"/>
        <v>0</v>
      </c>
    </row>
    <row r="248" spans="1:34" s="50" customFormat="1" ht="24" hidden="1" customHeight="1" x14ac:dyDescent="0.2">
      <c r="A248" s="181"/>
      <c r="B248" s="296">
        <v>689</v>
      </c>
      <c r="C248" s="264">
        <v>488</v>
      </c>
      <c r="D248" s="297">
        <v>13045</v>
      </c>
      <c r="E248" s="241" t="s">
        <v>875</v>
      </c>
      <c r="F248" s="242" t="s">
        <v>876</v>
      </c>
      <c r="G248" s="285" t="s">
        <v>137</v>
      </c>
      <c r="H248" s="272" t="s">
        <v>799</v>
      </c>
      <c r="I248" s="292" t="s">
        <v>3083</v>
      </c>
      <c r="J248" s="480">
        <v>4011644447</v>
      </c>
      <c r="K248" s="480">
        <v>26107737</v>
      </c>
      <c r="L248" s="64" t="s">
        <v>799</v>
      </c>
      <c r="M248" s="290" t="s">
        <v>137</v>
      </c>
      <c r="N248" s="243" t="s">
        <v>2410</v>
      </c>
      <c r="O248" s="64"/>
      <c r="P248" s="89"/>
      <c r="Q248" s="243">
        <v>30</v>
      </c>
      <c r="R248" s="245">
        <v>120</v>
      </c>
      <c r="S248" s="245">
        <v>110</v>
      </c>
      <c r="T248" s="245">
        <v>29.33</v>
      </c>
      <c r="U248" s="89">
        <v>0</v>
      </c>
      <c r="V248" s="260">
        <v>14</v>
      </c>
      <c r="W248" s="98">
        <v>0</v>
      </c>
      <c r="X248" s="83">
        <v>0</v>
      </c>
      <c r="Y248" s="98">
        <v>1</v>
      </c>
      <c r="Z248" s="64">
        <v>1</v>
      </c>
      <c r="AA248" s="315">
        <v>885165</v>
      </c>
      <c r="AB248" s="315">
        <v>46667</v>
      </c>
      <c r="AC248" s="316">
        <f t="shared" si="12"/>
        <v>931832</v>
      </c>
      <c r="AD248" s="74">
        <v>4500000</v>
      </c>
      <c r="AE248" s="74">
        <v>6000000</v>
      </c>
      <c r="AF248" s="74">
        <f t="shared" si="13"/>
        <v>0</v>
      </c>
      <c r="AG248" s="74">
        <f t="shared" si="14"/>
        <v>2800000</v>
      </c>
      <c r="AH248" s="493">
        <f t="shared" si="15"/>
        <v>0</v>
      </c>
    </row>
    <row r="249" spans="1:34" s="50" customFormat="1" ht="24" hidden="1" customHeight="1" x14ac:dyDescent="0.2">
      <c r="A249" s="181"/>
      <c r="B249" s="296">
        <v>707</v>
      </c>
      <c r="C249" s="264">
        <v>506</v>
      </c>
      <c r="D249" s="297">
        <v>13046</v>
      </c>
      <c r="E249" s="241" t="s">
        <v>216</v>
      </c>
      <c r="F249" s="242" t="s">
        <v>879</v>
      </c>
      <c r="G249" s="285" t="s">
        <v>137</v>
      </c>
      <c r="H249" s="272" t="s">
        <v>799</v>
      </c>
      <c r="I249" s="292" t="s">
        <v>3101</v>
      </c>
      <c r="J249" s="480">
        <v>311256988</v>
      </c>
      <c r="K249" s="480">
        <v>24290595</v>
      </c>
      <c r="L249" s="64" t="s">
        <v>799</v>
      </c>
      <c r="M249" s="290" t="s">
        <v>137</v>
      </c>
      <c r="N249" s="243" t="s">
        <v>2410</v>
      </c>
      <c r="O249" s="64"/>
      <c r="P249" s="89"/>
      <c r="Q249" s="243">
        <v>30</v>
      </c>
      <c r="R249" s="245">
        <v>120</v>
      </c>
      <c r="S249" s="245">
        <v>110</v>
      </c>
      <c r="T249" s="245">
        <v>29.33</v>
      </c>
      <c r="U249" s="89">
        <v>0</v>
      </c>
      <c r="V249" s="260">
        <v>14</v>
      </c>
      <c r="W249" s="98">
        <v>0</v>
      </c>
      <c r="X249" s="83">
        <v>0</v>
      </c>
      <c r="Y249" s="98">
        <v>0</v>
      </c>
      <c r="Z249" s="64">
        <v>0</v>
      </c>
      <c r="AA249" s="315">
        <v>885165</v>
      </c>
      <c r="AB249" s="315">
        <v>46667</v>
      </c>
      <c r="AC249" s="316">
        <f t="shared" si="12"/>
        <v>931832</v>
      </c>
      <c r="AD249" s="74">
        <v>4500000</v>
      </c>
      <c r="AE249" s="74">
        <v>6000000</v>
      </c>
      <c r="AF249" s="74">
        <f t="shared" si="13"/>
        <v>0</v>
      </c>
      <c r="AG249" s="74">
        <f t="shared" si="14"/>
        <v>2800000</v>
      </c>
      <c r="AH249" s="493">
        <f t="shared" si="15"/>
        <v>0</v>
      </c>
    </row>
    <row r="250" spans="1:34" s="50" customFormat="1" ht="24" hidden="1" customHeight="1" x14ac:dyDescent="0.2">
      <c r="A250" s="181"/>
      <c r="B250" s="296">
        <v>684</v>
      </c>
      <c r="C250" s="264">
        <v>483</v>
      </c>
      <c r="D250" s="297">
        <v>13047</v>
      </c>
      <c r="E250" s="241" t="s">
        <v>488</v>
      </c>
      <c r="F250" s="242" t="s">
        <v>812</v>
      </c>
      <c r="G250" s="285" t="s">
        <v>137</v>
      </c>
      <c r="H250" s="272" t="s">
        <v>799</v>
      </c>
      <c r="I250" s="292" t="s">
        <v>3078</v>
      </c>
      <c r="J250" s="480">
        <v>4899439962</v>
      </c>
      <c r="K250" s="480">
        <v>12700200</v>
      </c>
      <c r="L250" s="64" t="s">
        <v>799</v>
      </c>
      <c r="M250" s="290" t="s">
        <v>137</v>
      </c>
      <c r="N250" s="243" t="s">
        <v>2410</v>
      </c>
      <c r="O250" s="64"/>
      <c r="P250" s="89"/>
      <c r="Q250" s="243">
        <v>30</v>
      </c>
      <c r="R250" s="245">
        <v>120</v>
      </c>
      <c r="S250" s="245">
        <v>110</v>
      </c>
      <c r="T250" s="245">
        <v>29.33</v>
      </c>
      <c r="U250" s="89">
        <v>0</v>
      </c>
      <c r="V250" s="260">
        <v>14</v>
      </c>
      <c r="W250" s="98">
        <v>0</v>
      </c>
      <c r="X250" s="83">
        <v>0</v>
      </c>
      <c r="Y250" s="98">
        <v>1</v>
      </c>
      <c r="Z250" s="64">
        <v>1</v>
      </c>
      <c r="AA250" s="315">
        <v>885165</v>
      </c>
      <c r="AB250" s="315">
        <v>46667</v>
      </c>
      <c r="AC250" s="316">
        <f t="shared" si="12"/>
        <v>931832</v>
      </c>
      <c r="AD250" s="74">
        <v>4500000</v>
      </c>
      <c r="AE250" s="74">
        <v>6000000</v>
      </c>
      <c r="AF250" s="74">
        <f t="shared" si="13"/>
        <v>0</v>
      </c>
      <c r="AG250" s="74">
        <f t="shared" si="14"/>
        <v>2800000</v>
      </c>
      <c r="AH250" s="493">
        <f t="shared" si="15"/>
        <v>0</v>
      </c>
    </row>
    <row r="251" spans="1:34" s="50" customFormat="1" ht="24" customHeight="1" x14ac:dyDescent="0.2">
      <c r="A251" s="181"/>
      <c r="B251" s="296">
        <v>698</v>
      </c>
      <c r="C251" s="264">
        <v>497</v>
      </c>
      <c r="D251" s="297">
        <v>13048</v>
      </c>
      <c r="E251" s="241" t="s">
        <v>884</v>
      </c>
      <c r="F251" s="242" t="s">
        <v>885</v>
      </c>
      <c r="G251" s="285" t="s">
        <v>137</v>
      </c>
      <c r="H251" s="272" t="s">
        <v>799</v>
      </c>
      <c r="I251" s="292" t="s">
        <v>3092</v>
      </c>
      <c r="J251" s="480">
        <v>3256213006</v>
      </c>
      <c r="K251" s="480">
        <v>26084744</v>
      </c>
      <c r="L251" s="64" t="s">
        <v>799</v>
      </c>
      <c r="M251" s="290" t="s">
        <v>137</v>
      </c>
      <c r="N251" s="243" t="s">
        <v>2410</v>
      </c>
      <c r="O251" s="64"/>
      <c r="P251" s="89"/>
      <c r="Q251" s="243">
        <v>30</v>
      </c>
      <c r="R251" s="245">
        <v>120</v>
      </c>
      <c r="S251" s="245">
        <v>110</v>
      </c>
      <c r="T251" s="245">
        <v>29.33</v>
      </c>
      <c r="U251" s="89">
        <v>0</v>
      </c>
      <c r="V251" s="260">
        <v>15</v>
      </c>
      <c r="W251" s="98">
        <v>0</v>
      </c>
      <c r="X251" s="83">
        <v>0</v>
      </c>
      <c r="Y251" s="98">
        <v>2</v>
      </c>
      <c r="Z251" s="64">
        <v>1</v>
      </c>
      <c r="AA251" s="315">
        <v>885165</v>
      </c>
      <c r="AB251" s="315">
        <v>46667</v>
      </c>
      <c r="AC251" s="316">
        <f t="shared" si="12"/>
        <v>931832</v>
      </c>
      <c r="AD251" s="74">
        <v>4500000</v>
      </c>
      <c r="AE251" s="74">
        <v>6000000</v>
      </c>
      <c r="AF251" s="74">
        <f t="shared" si="13"/>
        <v>0</v>
      </c>
      <c r="AG251" s="74">
        <f t="shared" si="14"/>
        <v>3000000</v>
      </c>
      <c r="AH251" s="493">
        <f t="shared" si="15"/>
        <v>-1</v>
      </c>
    </row>
    <row r="252" spans="1:34" s="50" customFormat="1" ht="24" hidden="1" customHeight="1" x14ac:dyDescent="0.2">
      <c r="A252" s="181"/>
      <c r="B252" s="296">
        <v>692</v>
      </c>
      <c r="C252" s="264">
        <v>491</v>
      </c>
      <c r="D252" s="297">
        <v>13049</v>
      </c>
      <c r="E252" s="241" t="s">
        <v>888</v>
      </c>
      <c r="F252" s="242" t="s">
        <v>889</v>
      </c>
      <c r="G252" s="285" t="s">
        <v>137</v>
      </c>
      <c r="H252" s="272" t="s">
        <v>799</v>
      </c>
      <c r="I252" s="292" t="s">
        <v>3086</v>
      </c>
      <c r="J252" s="480">
        <v>2872002601</v>
      </c>
      <c r="K252" s="480">
        <v>26115948</v>
      </c>
      <c r="L252" s="64" t="s">
        <v>799</v>
      </c>
      <c r="M252" s="290" t="s">
        <v>137</v>
      </c>
      <c r="N252" s="243" t="s">
        <v>2410</v>
      </c>
      <c r="O252" s="64"/>
      <c r="P252" s="89"/>
      <c r="Q252" s="243">
        <v>30</v>
      </c>
      <c r="R252" s="245">
        <v>120</v>
      </c>
      <c r="S252" s="245">
        <v>110</v>
      </c>
      <c r="T252" s="245">
        <v>29.33</v>
      </c>
      <c r="U252" s="89">
        <v>0</v>
      </c>
      <c r="V252" s="260">
        <v>15</v>
      </c>
      <c r="W252" s="98">
        <v>0</v>
      </c>
      <c r="X252" s="83">
        <v>0</v>
      </c>
      <c r="Y252" s="98">
        <v>2</v>
      </c>
      <c r="Z252" s="64">
        <v>2</v>
      </c>
      <c r="AA252" s="315">
        <v>885165</v>
      </c>
      <c r="AB252" s="315">
        <v>46667</v>
      </c>
      <c r="AC252" s="316">
        <f t="shared" si="12"/>
        <v>931832</v>
      </c>
      <c r="AD252" s="74">
        <v>4500000</v>
      </c>
      <c r="AE252" s="74">
        <v>6000000</v>
      </c>
      <c r="AF252" s="74">
        <f t="shared" si="13"/>
        <v>0</v>
      </c>
      <c r="AG252" s="74">
        <f t="shared" si="14"/>
        <v>3000000</v>
      </c>
      <c r="AH252" s="493">
        <f t="shared" si="15"/>
        <v>0</v>
      </c>
    </row>
    <row r="253" spans="1:34" s="50" customFormat="1" ht="24" hidden="1" customHeight="1" x14ac:dyDescent="0.2">
      <c r="A253" s="181"/>
      <c r="B253" s="296">
        <v>714</v>
      </c>
      <c r="C253" s="264">
        <v>513</v>
      </c>
      <c r="D253" s="297">
        <v>13050</v>
      </c>
      <c r="E253" s="241" t="s">
        <v>244</v>
      </c>
      <c r="F253" s="242" t="s">
        <v>872</v>
      </c>
      <c r="G253" s="285" t="s">
        <v>137</v>
      </c>
      <c r="H253" s="272" t="s">
        <v>799</v>
      </c>
      <c r="I253" s="292" t="s">
        <v>3107</v>
      </c>
      <c r="J253" s="480">
        <v>5560138169</v>
      </c>
      <c r="K253" s="480">
        <v>23179308</v>
      </c>
      <c r="L253" s="64" t="s">
        <v>799</v>
      </c>
      <c r="M253" s="290" t="s">
        <v>137</v>
      </c>
      <c r="N253" s="243" t="s">
        <v>2410</v>
      </c>
      <c r="O253" s="64"/>
      <c r="P253" s="89"/>
      <c r="Q253" s="243">
        <v>30</v>
      </c>
      <c r="R253" s="245">
        <v>120</v>
      </c>
      <c r="S253" s="245">
        <v>110</v>
      </c>
      <c r="T253" s="245">
        <v>29.33</v>
      </c>
      <c r="U253" s="89">
        <v>0</v>
      </c>
      <c r="V253" s="260">
        <v>15</v>
      </c>
      <c r="W253" s="98">
        <v>0</v>
      </c>
      <c r="X253" s="83">
        <v>0</v>
      </c>
      <c r="Y253" s="98">
        <v>1</v>
      </c>
      <c r="Z253" s="386">
        <f>Y253</f>
        <v>1</v>
      </c>
      <c r="AA253" s="315">
        <v>885165</v>
      </c>
      <c r="AB253" s="315">
        <v>46667</v>
      </c>
      <c r="AC253" s="316">
        <f t="shared" si="12"/>
        <v>931832</v>
      </c>
      <c r="AD253" s="74">
        <v>4500000</v>
      </c>
      <c r="AE253" s="74">
        <v>6000000</v>
      </c>
      <c r="AF253" s="74">
        <f t="shared" si="13"/>
        <v>0</v>
      </c>
      <c r="AG253" s="74">
        <f t="shared" si="14"/>
        <v>3000000</v>
      </c>
      <c r="AH253" s="493">
        <f t="shared" si="15"/>
        <v>0</v>
      </c>
    </row>
    <row r="254" spans="1:34" s="50" customFormat="1" ht="24" hidden="1" customHeight="1" x14ac:dyDescent="0.2">
      <c r="A254" s="181"/>
      <c r="B254" s="296">
        <v>711</v>
      </c>
      <c r="C254" s="264">
        <v>510</v>
      </c>
      <c r="D254" s="297">
        <v>13051</v>
      </c>
      <c r="E254" s="241" t="s">
        <v>327</v>
      </c>
      <c r="F254" s="242" t="s">
        <v>894</v>
      </c>
      <c r="G254" s="285" t="s">
        <v>137</v>
      </c>
      <c r="H254" s="272" t="s">
        <v>799</v>
      </c>
      <c r="I254" s="292" t="s">
        <v>3105</v>
      </c>
      <c r="J254" s="480">
        <v>311766838</v>
      </c>
      <c r="K254" s="480">
        <v>12846839</v>
      </c>
      <c r="L254" s="64" t="s">
        <v>799</v>
      </c>
      <c r="M254" s="290" t="s">
        <v>137</v>
      </c>
      <c r="N254" s="243" t="s">
        <v>2410</v>
      </c>
      <c r="O254" s="64"/>
      <c r="P254" s="98"/>
      <c r="Q254" s="243">
        <v>30</v>
      </c>
      <c r="R254" s="245">
        <v>120</v>
      </c>
      <c r="S254" s="245">
        <v>110</v>
      </c>
      <c r="T254" s="245">
        <v>29.33</v>
      </c>
      <c r="U254" s="89">
        <v>0</v>
      </c>
      <c r="V254" s="260">
        <v>15</v>
      </c>
      <c r="W254" s="98">
        <v>0</v>
      </c>
      <c r="X254" s="83">
        <v>0</v>
      </c>
      <c r="Y254" s="98">
        <v>0</v>
      </c>
      <c r="Z254" s="64">
        <v>0</v>
      </c>
      <c r="AA254" s="315">
        <v>885165</v>
      </c>
      <c r="AB254" s="315">
        <v>46667</v>
      </c>
      <c r="AC254" s="316">
        <f t="shared" si="12"/>
        <v>931832</v>
      </c>
      <c r="AD254" s="74">
        <v>4500000</v>
      </c>
      <c r="AE254" s="74">
        <v>6000000</v>
      </c>
      <c r="AF254" s="74">
        <f t="shared" si="13"/>
        <v>0</v>
      </c>
      <c r="AG254" s="74">
        <f t="shared" si="14"/>
        <v>3000000</v>
      </c>
      <c r="AH254" s="493">
        <f t="shared" si="15"/>
        <v>0</v>
      </c>
    </row>
    <row r="255" spans="1:34" s="50" customFormat="1" ht="24" customHeight="1" x14ac:dyDescent="0.2">
      <c r="A255" s="181"/>
      <c r="B255" s="296">
        <v>691</v>
      </c>
      <c r="C255" s="264">
        <v>490</v>
      </c>
      <c r="D255" s="297">
        <v>13052</v>
      </c>
      <c r="E255" s="241" t="s">
        <v>263</v>
      </c>
      <c r="F255" s="242" t="s">
        <v>897</v>
      </c>
      <c r="G255" s="285" t="s">
        <v>137</v>
      </c>
      <c r="H255" s="272" t="s">
        <v>799</v>
      </c>
      <c r="I255" s="292" t="s">
        <v>3085</v>
      </c>
      <c r="J255" s="480">
        <v>33024073</v>
      </c>
      <c r="K255" s="480">
        <v>26342810</v>
      </c>
      <c r="L255" s="64" t="s">
        <v>799</v>
      </c>
      <c r="M255" s="290" t="s">
        <v>137</v>
      </c>
      <c r="N255" s="243" t="s">
        <v>2410</v>
      </c>
      <c r="O255" s="64"/>
      <c r="P255" s="89"/>
      <c r="Q255" s="243">
        <v>30</v>
      </c>
      <c r="R255" s="245">
        <v>120</v>
      </c>
      <c r="S255" s="245">
        <v>110</v>
      </c>
      <c r="T255" s="245">
        <v>29.33</v>
      </c>
      <c r="U255" s="89">
        <v>0</v>
      </c>
      <c r="V255" s="260">
        <v>15</v>
      </c>
      <c r="W255" s="98">
        <v>0</v>
      </c>
      <c r="X255" s="83">
        <v>0</v>
      </c>
      <c r="Y255" s="98">
        <v>1</v>
      </c>
      <c r="Z255" s="64">
        <v>0</v>
      </c>
      <c r="AA255" s="315">
        <v>885165</v>
      </c>
      <c r="AB255" s="315">
        <v>46667</v>
      </c>
      <c r="AC255" s="316">
        <f t="shared" si="12"/>
        <v>931832</v>
      </c>
      <c r="AD255" s="74">
        <v>4500000</v>
      </c>
      <c r="AE255" s="74">
        <v>6000000</v>
      </c>
      <c r="AF255" s="74">
        <f t="shared" si="13"/>
        <v>0</v>
      </c>
      <c r="AG255" s="74">
        <f t="shared" si="14"/>
        <v>3000000</v>
      </c>
      <c r="AH255" s="493">
        <f t="shared" si="15"/>
        <v>-1</v>
      </c>
    </row>
    <row r="256" spans="1:34" s="50" customFormat="1" ht="24" hidden="1" customHeight="1" x14ac:dyDescent="0.2">
      <c r="A256" s="181"/>
      <c r="B256" s="296">
        <v>718</v>
      </c>
      <c r="C256" s="264">
        <v>517</v>
      </c>
      <c r="D256" s="297">
        <v>13053</v>
      </c>
      <c r="E256" s="241" t="s">
        <v>593</v>
      </c>
      <c r="F256" s="242" t="s">
        <v>900</v>
      </c>
      <c r="G256" s="285" t="s">
        <v>137</v>
      </c>
      <c r="H256" s="272" t="s">
        <v>799</v>
      </c>
      <c r="I256" s="292" t="s">
        <v>3111</v>
      </c>
      <c r="J256" s="480">
        <v>63394995</v>
      </c>
      <c r="K256" s="480">
        <v>26375971</v>
      </c>
      <c r="L256" s="64" t="s">
        <v>799</v>
      </c>
      <c r="M256" s="290" t="s">
        <v>137</v>
      </c>
      <c r="N256" s="243" t="s">
        <v>2410</v>
      </c>
      <c r="O256" s="64"/>
      <c r="P256" s="89"/>
      <c r="Q256" s="243">
        <v>30</v>
      </c>
      <c r="R256" s="245">
        <v>120</v>
      </c>
      <c r="S256" s="245">
        <v>110</v>
      </c>
      <c r="T256" s="245">
        <v>29.33</v>
      </c>
      <c r="U256" s="89">
        <v>0</v>
      </c>
      <c r="V256" s="260">
        <v>15</v>
      </c>
      <c r="W256" s="98">
        <v>0</v>
      </c>
      <c r="X256" s="83">
        <v>0</v>
      </c>
      <c r="Y256" s="98">
        <v>1</v>
      </c>
      <c r="Z256" s="64">
        <v>1</v>
      </c>
      <c r="AA256" s="315">
        <v>885165</v>
      </c>
      <c r="AB256" s="315">
        <v>46667</v>
      </c>
      <c r="AC256" s="316">
        <f t="shared" si="12"/>
        <v>931832</v>
      </c>
      <c r="AD256" s="74">
        <v>4500000</v>
      </c>
      <c r="AE256" s="74">
        <v>6000000</v>
      </c>
      <c r="AF256" s="74">
        <f t="shared" si="13"/>
        <v>0</v>
      </c>
      <c r="AG256" s="74">
        <f t="shared" si="14"/>
        <v>3000000</v>
      </c>
      <c r="AH256" s="493">
        <f t="shared" si="15"/>
        <v>0</v>
      </c>
    </row>
    <row r="257" spans="1:35" s="50" customFormat="1" ht="24" hidden="1" customHeight="1" x14ac:dyDescent="0.2">
      <c r="A257" s="181"/>
      <c r="B257" s="296">
        <v>701</v>
      </c>
      <c r="C257" s="264">
        <v>500</v>
      </c>
      <c r="D257" s="297">
        <v>13054</v>
      </c>
      <c r="E257" s="241" t="s">
        <v>903</v>
      </c>
      <c r="F257" s="242" t="s">
        <v>904</v>
      </c>
      <c r="G257" s="285" t="s">
        <v>137</v>
      </c>
      <c r="H257" s="272" t="s">
        <v>799</v>
      </c>
      <c r="I257" s="292" t="s">
        <v>3095</v>
      </c>
      <c r="J257" s="480">
        <v>6149890805</v>
      </c>
      <c r="K257" s="480">
        <v>11119132</v>
      </c>
      <c r="L257" s="64" t="s">
        <v>799</v>
      </c>
      <c r="M257" s="290" t="s">
        <v>137</v>
      </c>
      <c r="N257" s="243" t="s">
        <v>2410</v>
      </c>
      <c r="O257" s="64"/>
      <c r="P257" s="98"/>
      <c r="Q257" s="243">
        <v>30</v>
      </c>
      <c r="R257" s="245">
        <v>120</v>
      </c>
      <c r="S257" s="245">
        <v>110</v>
      </c>
      <c r="T257" s="245">
        <v>29.33</v>
      </c>
      <c r="U257" s="89">
        <v>0</v>
      </c>
      <c r="V257" s="260">
        <v>15</v>
      </c>
      <c r="W257" s="98">
        <v>0</v>
      </c>
      <c r="X257" s="83">
        <v>0</v>
      </c>
      <c r="Y257" s="98">
        <v>0</v>
      </c>
      <c r="Z257" s="64">
        <v>0</v>
      </c>
      <c r="AA257" s="315">
        <v>885165</v>
      </c>
      <c r="AB257" s="315">
        <v>46667</v>
      </c>
      <c r="AC257" s="316">
        <f t="shared" si="12"/>
        <v>931832</v>
      </c>
      <c r="AD257" s="74">
        <v>4500000</v>
      </c>
      <c r="AE257" s="74">
        <v>6000000</v>
      </c>
      <c r="AF257" s="74">
        <f t="shared" si="13"/>
        <v>0</v>
      </c>
      <c r="AG257" s="74">
        <f t="shared" si="14"/>
        <v>3000000</v>
      </c>
      <c r="AH257" s="493">
        <f t="shared" si="15"/>
        <v>0</v>
      </c>
      <c r="AI257" s="117"/>
    </row>
    <row r="258" spans="1:35" s="50" customFormat="1" ht="24" hidden="1" customHeight="1" x14ac:dyDescent="0.2">
      <c r="A258" s="181"/>
      <c r="B258" s="296">
        <v>693</v>
      </c>
      <c r="C258" s="264">
        <v>492</v>
      </c>
      <c r="D258" s="297">
        <v>13055</v>
      </c>
      <c r="E258" s="241" t="s">
        <v>526</v>
      </c>
      <c r="F258" s="242" t="s">
        <v>907</v>
      </c>
      <c r="G258" s="285" t="s">
        <v>137</v>
      </c>
      <c r="H258" s="272" t="s">
        <v>799</v>
      </c>
      <c r="I258" s="292" t="s">
        <v>3087</v>
      </c>
      <c r="J258" s="480">
        <v>4898040055</v>
      </c>
      <c r="K258" s="480">
        <v>25783521</v>
      </c>
      <c r="L258" s="64" t="s">
        <v>799</v>
      </c>
      <c r="M258" s="290" t="s">
        <v>137</v>
      </c>
      <c r="N258" s="243" t="s">
        <v>2410</v>
      </c>
      <c r="O258" s="64"/>
      <c r="P258" s="89"/>
      <c r="Q258" s="243">
        <v>30</v>
      </c>
      <c r="R258" s="245">
        <v>120</v>
      </c>
      <c r="S258" s="245">
        <v>110</v>
      </c>
      <c r="T258" s="245">
        <v>29.33</v>
      </c>
      <c r="U258" s="89">
        <v>0</v>
      </c>
      <c r="V258" s="260">
        <v>13</v>
      </c>
      <c r="W258" s="98">
        <v>0</v>
      </c>
      <c r="X258" s="83">
        <v>0</v>
      </c>
      <c r="Y258" s="98">
        <v>2</v>
      </c>
      <c r="Z258" s="64">
        <v>2</v>
      </c>
      <c r="AA258" s="315">
        <v>885165</v>
      </c>
      <c r="AB258" s="315">
        <v>46667</v>
      </c>
      <c r="AC258" s="316">
        <f t="shared" si="12"/>
        <v>931832</v>
      </c>
      <c r="AD258" s="74">
        <v>4500000</v>
      </c>
      <c r="AE258" s="74">
        <v>6000000</v>
      </c>
      <c r="AF258" s="74">
        <f t="shared" si="13"/>
        <v>0</v>
      </c>
      <c r="AG258" s="74">
        <f t="shared" si="14"/>
        <v>2600000</v>
      </c>
      <c r="AH258" s="493">
        <f t="shared" si="15"/>
        <v>0</v>
      </c>
    </row>
    <row r="259" spans="1:35" s="50" customFormat="1" ht="24" hidden="1" customHeight="1" x14ac:dyDescent="0.2">
      <c r="A259" s="181"/>
      <c r="B259" s="296">
        <v>679</v>
      </c>
      <c r="C259" s="264">
        <v>478</v>
      </c>
      <c r="D259" s="297">
        <v>13056</v>
      </c>
      <c r="E259" s="241" t="s">
        <v>158</v>
      </c>
      <c r="F259" s="242" t="s">
        <v>910</v>
      </c>
      <c r="G259" s="285" t="s">
        <v>137</v>
      </c>
      <c r="H259" s="272" t="s">
        <v>799</v>
      </c>
      <c r="I259" s="292" t="s">
        <v>3073</v>
      </c>
      <c r="J259" s="480">
        <v>323820506</v>
      </c>
      <c r="K259" s="480">
        <v>26163658</v>
      </c>
      <c r="L259" s="64" t="s">
        <v>799</v>
      </c>
      <c r="M259" s="290" t="s">
        <v>137</v>
      </c>
      <c r="N259" s="243" t="s">
        <v>2410</v>
      </c>
      <c r="O259" s="64"/>
      <c r="P259" s="89"/>
      <c r="Q259" s="243">
        <v>30</v>
      </c>
      <c r="R259" s="245">
        <v>120</v>
      </c>
      <c r="S259" s="245">
        <v>110</v>
      </c>
      <c r="T259" s="245">
        <v>29.33</v>
      </c>
      <c r="U259" s="89">
        <v>0</v>
      </c>
      <c r="V259" s="260">
        <v>15</v>
      </c>
      <c r="W259" s="98">
        <v>0</v>
      </c>
      <c r="X259" s="83">
        <v>0</v>
      </c>
      <c r="Y259" s="98">
        <v>0</v>
      </c>
      <c r="Z259" s="64">
        <v>0</v>
      </c>
      <c r="AA259" s="315">
        <v>885165</v>
      </c>
      <c r="AB259" s="315">
        <v>46667</v>
      </c>
      <c r="AC259" s="316">
        <f t="shared" si="12"/>
        <v>931832</v>
      </c>
      <c r="AD259" s="74">
        <v>4500000</v>
      </c>
      <c r="AE259" s="74">
        <v>6000000</v>
      </c>
      <c r="AF259" s="74">
        <f t="shared" si="13"/>
        <v>0</v>
      </c>
      <c r="AG259" s="74">
        <f t="shared" si="14"/>
        <v>3000000</v>
      </c>
      <c r="AH259" s="493">
        <f t="shared" si="15"/>
        <v>0</v>
      </c>
    </row>
    <row r="260" spans="1:35" s="50" customFormat="1" ht="24" hidden="1" customHeight="1" x14ac:dyDescent="0.2">
      <c r="A260" s="181"/>
      <c r="B260" s="296">
        <v>712</v>
      </c>
      <c r="C260" s="264">
        <v>511</v>
      </c>
      <c r="D260" s="297">
        <v>13057</v>
      </c>
      <c r="E260" s="241" t="s">
        <v>760</v>
      </c>
      <c r="F260" s="242" t="s">
        <v>563</v>
      </c>
      <c r="G260" s="285" t="s">
        <v>137</v>
      </c>
      <c r="H260" s="272" t="s">
        <v>799</v>
      </c>
      <c r="I260" s="292" t="s">
        <v>913</v>
      </c>
      <c r="J260" s="480">
        <v>12251380</v>
      </c>
      <c r="K260" s="480">
        <v>24280834</v>
      </c>
      <c r="L260" s="64" t="s">
        <v>799</v>
      </c>
      <c r="M260" s="290" t="s">
        <v>137</v>
      </c>
      <c r="N260" s="243" t="s">
        <v>2410</v>
      </c>
      <c r="O260" s="64"/>
      <c r="P260" s="89"/>
      <c r="Q260" s="243">
        <v>30</v>
      </c>
      <c r="R260" s="245">
        <v>120</v>
      </c>
      <c r="S260" s="245">
        <v>110</v>
      </c>
      <c r="T260" s="245">
        <v>29.33</v>
      </c>
      <c r="U260" s="89">
        <v>0</v>
      </c>
      <c r="V260" s="260">
        <v>15</v>
      </c>
      <c r="W260" s="98">
        <v>0</v>
      </c>
      <c r="X260" s="83">
        <v>0</v>
      </c>
      <c r="Y260" s="98">
        <v>1</v>
      </c>
      <c r="Z260" s="386">
        <f>Y260</f>
        <v>1</v>
      </c>
      <c r="AA260" s="315">
        <v>885165</v>
      </c>
      <c r="AB260" s="315">
        <v>46667</v>
      </c>
      <c r="AC260" s="316">
        <f t="shared" si="12"/>
        <v>931832</v>
      </c>
      <c r="AD260" s="74">
        <v>4500000</v>
      </c>
      <c r="AE260" s="74">
        <v>6000000</v>
      </c>
      <c r="AF260" s="74">
        <f t="shared" si="13"/>
        <v>0</v>
      </c>
      <c r="AG260" s="74">
        <f t="shared" si="14"/>
        <v>3000000</v>
      </c>
      <c r="AH260" s="493">
        <f t="shared" si="15"/>
        <v>0</v>
      </c>
    </row>
    <row r="261" spans="1:35" s="50" customFormat="1" ht="24" hidden="1" customHeight="1" x14ac:dyDescent="0.2">
      <c r="A261" s="181"/>
      <c r="B261" s="296">
        <v>696</v>
      </c>
      <c r="C261" s="264">
        <v>495</v>
      </c>
      <c r="D261" s="297">
        <v>13058</v>
      </c>
      <c r="E261" s="241" t="s">
        <v>916</v>
      </c>
      <c r="F261" s="242" t="s">
        <v>917</v>
      </c>
      <c r="G261" s="285" t="s">
        <v>137</v>
      </c>
      <c r="H261" s="272" t="s">
        <v>799</v>
      </c>
      <c r="I261" s="292" t="s">
        <v>3090</v>
      </c>
      <c r="J261" s="480">
        <v>31809715</v>
      </c>
      <c r="K261" s="480">
        <v>26095605</v>
      </c>
      <c r="L261" s="64" t="s">
        <v>799</v>
      </c>
      <c r="M261" s="290" t="s">
        <v>137</v>
      </c>
      <c r="N261" s="243" t="s">
        <v>2410</v>
      </c>
      <c r="O261" s="64"/>
      <c r="P261" s="89"/>
      <c r="Q261" s="243">
        <v>30</v>
      </c>
      <c r="R261" s="245">
        <v>120</v>
      </c>
      <c r="S261" s="245">
        <v>110</v>
      </c>
      <c r="T261" s="245">
        <v>29.33</v>
      </c>
      <c r="U261" s="89">
        <v>0</v>
      </c>
      <c r="V261" s="260">
        <v>15</v>
      </c>
      <c r="W261" s="98">
        <v>0</v>
      </c>
      <c r="X261" s="83">
        <v>0</v>
      </c>
      <c r="Y261" s="98">
        <v>1</v>
      </c>
      <c r="Z261" s="64">
        <v>1</v>
      </c>
      <c r="AA261" s="315">
        <v>885165</v>
      </c>
      <c r="AB261" s="315">
        <v>46667</v>
      </c>
      <c r="AC261" s="316">
        <f t="shared" si="12"/>
        <v>931832</v>
      </c>
      <c r="AD261" s="74">
        <v>4500000</v>
      </c>
      <c r="AE261" s="74">
        <v>6000000</v>
      </c>
      <c r="AF261" s="74">
        <f t="shared" si="13"/>
        <v>0</v>
      </c>
      <c r="AG261" s="74">
        <f t="shared" si="14"/>
        <v>3000000</v>
      </c>
      <c r="AH261" s="493">
        <f t="shared" si="15"/>
        <v>0</v>
      </c>
    </row>
    <row r="262" spans="1:35" s="50" customFormat="1" ht="24" customHeight="1" x14ac:dyDescent="0.2">
      <c r="A262" s="181"/>
      <c r="B262" s="296">
        <v>705</v>
      </c>
      <c r="C262" s="264">
        <v>504</v>
      </c>
      <c r="D262" s="297">
        <v>13059</v>
      </c>
      <c r="E262" s="241" t="s">
        <v>410</v>
      </c>
      <c r="F262" s="242" t="s">
        <v>920</v>
      </c>
      <c r="G262" s="285" t="s">
        <v>137</v>
      </c>
      <c r="H262" s="272" t="s">
        <v>799</v>
      </c>
      <c r="I262" s="292" t="s">
        <v>3099</v>
      </c>
      <c r="J262" s="480">
        <v>3979764011</v>
      </c>
      <c r="K262" s="480">
        <v>13535654</v>
      </c>
      <c r="L262" s="64" t="s">
        <v>799</v>
      </c>
      <c r="M262" s="290" t="s">
        <v>137</v>
      </c>
      <c r="N262" s="243" t="s">
        <v>2410</v>
      </c>
      <c r="O262" s="64"/>
      <c r="P262" s="89"/>
      <c r="Q262" s="243">
        <v>30</v>
      </c>
      <c r="R262" s="245">
        <v>120</v>
      </c>
      <c r="S262" s="245">
        <v>110</v>
      </c>
      <c r="T262" s="245">
        <v>29.33</v>
      </c>
      <c r="U262" s="89">
        <v>0</v>
      </c>
      <c r="V262" s="260">
        <v>15</v>
      </c>
      <c r="W262" s="98">
        <v>0</v>
      </c>
      <c r="X262" s="83">
        <v>0</v>
      </c>
      <c r="Y262" s="98">
        <v>1</v>
      </c>
      <c r="Z262" s="64">
        <v>0</v>
      </c>
      <c r="AA262" s="315">
        <v>885165</v>
      </c>
      <c r="AB262" s="315">
        <v>46667</v>
      </c>
      <c r="AC262" s="316">
        <f t="shared" si="12"/>
        <v>931832</v>
      </c>
      <c r="AD262" s="74">
        <v>4500000</v>
      </c>
      <c r="AE262" s="74">
        <v>6000000</v>
      </c>
      <c r="AF262" s="74">
        <f t="shared" si="13"/>
        <v>0</v>
      </c>
      <c r="AG262" s="74">
        <f t="shared" si="14"/>
        <v>3000000</v>
      </c>
      <c r="AH262" s="493">
        <f t="shared" si="15"/>
        <v>-1</v>
      </c>
    </row>
    <row r="263" spans="1:35" s="50" customFormat="1" ht="24" hidden="1" customHeight="1" x14ac:dyDescent="0.2">
      <c r="A263" s="181"/>
      <c r="B263" s="296">
        <v>680</v>
      </c>
      <c r="C263" s="264">
        <v>479</v>
      </c>
      <c r="D263" s="297">
        <v>13060</v>
      </c>
      <c r="E263" s="241" t="s">
        <v>526</v>
      </c>
      <c r="F263" s="242" t="s">
        <v>897</v>
      </c>
      <c r="G263" s="285" t="s">
        <v>137</v>
      </c>
      <c r="H263" s="272" t="s">
        <v>799</v>
      </c>
      <c r="I263" s="292" t="s">
        <v>3074</v>
      </c>
      <c r="J263" s="480">
        <v>320152766</v>
      </c>
      <c r="K263" s="480">
        <v>26230728</v>
      </c>
      <c r="L263" s="64" t="s">
        <v>799</v>
      </c>
      <c r="M263" s="290" t="s">
        <v>137</v>
      </c>
      <c r="N263" s="243" t="s">
        <v>2410</v>
      </c>
      <c r="O263" s="64"/>
      <c r="P263" s="89"/>
      <c r="Q263" s="243">
        <v>30</v>
      </c>
      <c r="R263" s="245">
        <v>120</v>
      </c>
      <c r="S263" s="245">
        <v>110</v>
      </c>
      <c r="T263" s="245">
        <v>29.33</v>
      </c>
      <c r="U263" s="89">
        <v>0</v>
      </c>
      <c r="V263" s="260">
        <v>15</v>
      </c>
      <c r="W263" s="98">
        <v>0</v>
      </c>
      <c r="X263" s="83">
        <v>0</v>
      </c>
      <c r="Y263" s="98">
        <v>2</v>
      </c>
      <c r="Z263" s="64">
        <v>2</v>
      </c>
      <c r="AA263" s="315">
        <v>885165</v>
      </c>
      <c r="AB263" s="315">
        <v>46667</v>
      </c>
      <c r="AC263" s="316">
        <f t="shared" ref="AC263:AC326" si="16">AA263+AB263</f>
        <v>931832</v>
      </c>
      <c r="AD263" s="74">
        <v>4500000</v>
      </c>
      <c r="AE263" s="74">
        <v>6000000</v>
      </c>
      <c r="AF263" s="74">
        <f t="shared" ref="AF263:AF326" si="17">AC263*U263</f>
        <v>0</v>
      </c>
      <c r="AG263" s="74">
        <f t="shared" ref="AG263:AG326" si="18">200000*V263</f>
        <v>3000000</v>
      </c>
      <c r="AH263" s="493">
        <f t="shared" si="15"/>
        <v>0</v>
      </c>
    </row>
    <row r="264" spans="1:35" s="50" customFormat="1" ht="24" customHeight="1" x14ac:dyDescent="0.2">
      <c r="A264" s="181"/>
      <c r="B264" s="296">
        <v>683</v>
      </c>
      <c r="C264" s="264">
        <v>482</v>
      </c>
      <c r="D264" s="297">
        <v>13061</v>
      </c>
      <c r="E264" s="241" t="s">
        <v>99</v>
      </c>
      <c r="F264" s="242" t="s">
        <v>925</v>
      </c>
      <c r="G264" s="285" t="s">
        <v>137</v>
      </c>
      <c r="H264" s="272" t="s">
        <v>799</v>
      </c>
      <c r="I264" s="292" t="s">
        <v>3077</v>
      </c>
      <c r="J264" s="480">
        <v>320451682</v>
      </c>
      <c r="K264" s="480">
        <v>12700175</v>
      </c>
      <c r="L264" s="64" t="s">
        <v>799</v>
      </c>
      <c r="M264" s="290" t="s">
        <v>137</v>
      </c>
      <c r="N264" s="243" t="s">
        <v>2410</v>
      </c>
      <c r="O264" s="64"/>
      <c r="P264" s="89"/>
      <c r="Q264" s="243">
        <v>30</v>
      </c>
      <c r="R264" s="245">
        <v>120</v>
      </c>
      <c r="S264" s="245">
        <v>110</v>
      </c>
      <c r="T264" s="245">
        <v>29.33</v>
      </c>
      <c r="U264" s="89">
        <v>0</v>
      </c>
      <c r="V264" s="260">
        <v>15</v>
      </c>
      <c r="W264" s="98">
        <v>0</v>
      </c>
      <c r="X264" s="83">
        <v>0</v>
      </c>
      <c r="Y264" s="98">
        <v>2</v>
      </c>
      <c r="Z264" s="64">
        <v>3</v>
      </c>
      <c r="AA264" s="315">
        <v>885165</v>
      </c>
      <c r="AB264" s="315">
        <v>46667</v>
      </c>
      <c r="AC264" s="316">
        <f t="shared" si="16"/>
        <v>931832</v>
      </c>
      <c r="AD264" s="74">
        <v>4500000</v>
      </c>
      <c r="AE264" s="74">
        <v>6000000</v>
      </c>
      <c r="AF264" s="74">
        <f t="shared" si="17"/>
        <v>0</v>
      </c>
      <c r="AG264" s="74">
        <f t="shared" si="18"/>
        <v>3000000</v>
      </c>
      <c r="AH264" s="493">
        <f t="shared" ref="AH264:AH327" si="19">Z264-Y264</f>
        <v>1</v>
      </c>
    </row>
    <row r="265" spans="1:35" s="50" customFormat="1" ht="24" hidden="1" customHeight="1" x14ac:dyDescent="0.2">
      <c r="A265" s="181"/>
      <c r="B265" s="296">
        <v>702</v>
      </c>
      <c r="C265" s="264">
        <v>501</v>
      </c>
      <c r="D265" s="297">
        <v>13062</v>
      </c>
      <c r="E265" s="241" t="s">
        <v>294</v>
      </c>
      <c r="F265" s="242" t="s">
        <v>928</v>
      </c>
      <c r="G265" s="285" t="s">
        <v>137</v>
      </c>
      <c r="H265" s="272" t="s">
        <v>799</v>
      </c>
      <c r="I265" s="292" t="s">
        <v>3096</v>
      </c>
      <c r="J265" s="480">
        <v>1590013921</v>
      </c>
      <c r="K265" s="480">
        <v>26163656</v>
      </c>
      <c r="L265" s="64" t="s">
        <v>799</v>
      </c>
      <c r="M265" s="290" t="s">
        <v>137</v>
      </c>
      <c r="N265" s="243" t="s">
        <v>2410</v>
      </c>
      <c r="O265" s="64"/>
      <c r="P265" s="89"/>
      <c r="Q265" s="243">
        <v>30</v>
      </c>
      <c r="R265" s="245">
        <v>120</v>
      </c>
      <c r="S265" s="245">
        <v>110</v>
      </c>
      <c r="T265" s="245">
        <v>29.33</v>
      </c>
      <c r="U265" s="89">
        <v>0</v>
      </c>
      <c r="V265" s="260">
        <v>24</v>
      </c>
      <c r="W265" s="98">
        <v>0</v>
      </c>
      <c r="X265" s="83">
        <v>0</v>
      </c>
      <c r="Y265" s="98">
        <v>1</v>
      </c>
      <c r="Z265" s="64">
        <v>1</v>
      </c>
      <c r="AA265" s="315">
        <v>885165</v>
      </c>
      <c r="AB265" s="315">
        <v>46667</v>
      </c>
      <c r="AC265" s="316">
        <f t="shared" si="16"/>
        <v>931832</v>
      </c>
      <c r="AD265" s="74">
        <v>4500000</v>
      </c>
      <c r="AE265" s="74">
        <v>6000000</v>
      </c>
      <c r="AF265" s="74">
        <f t="shared" si="17"/>
        <v>0</v>
      </c>
      <c r="AG265" s="74">
        <f t="shared" si="18"/>
        <v>4800000</v>
      </c>
      <c r="AH265" s="493">
        <f t="shared" si="19"/>
        <v>0</v>
      </c>
    </row>
    <row r="266" spans="1:35" s="50" customFormat="1" ht="24" customHeight="1" x14ac:dyDescent="0.5">
      <c r="A266" s="181"/>
      <c r="B266" s="296">
        <v>687</v>
      </c>
      <c r="C266" s="264">
        <v>486</v>
      </c>
      <c r="D266" s="297">
        <v>13063</v>
      </c>
      <c r="E266" s="241" t="s">
        <v>931</v>
      </c>
      <c r="F266" s="242" t="s">
        <v>932</v>
      </c>
      <c r="G266" s="285" t="s">
        <v>137</v>
      </c>
      <c r="H266" s="272" t="s">
        <v>799</v>
      </c>
      <c r="I266" s="426" t="s">
        <v>3081</v>
      </c>
      <c r="J266" s="480">
        <v>323072887</v>
      </c>
      <c r="K266" s="480">
        <v>26126748</v>
      </c>
      <c r="L266" s="64" t="s">
        <v>799</v>
      </c>
      <c r="M266" s="290" t="s">
        <v>137</v>
      </c>
      <c r="N266" s="243" t="s">
        <v>2410</v>
      </c>
      <c r="O266" s="64"/>
      <c r="P266" s="89"/>
      <c r="Q266" s="243">
        <v>30</v>
      </c>
      <c r="R266" s="245">
        <v>120</v>
      </c>
      <c r="S266" s="245">
        <v>110</v>
      </c>
      <c r="T266" s="245">
        <v>29.33</v>
      </c>
      <c r="U266" s="89">
        <v>0</v>
      </c>
      <c r="V266" s="260">
        <v>15</v>
      </c>
      <c r="W266" s="98">
        <v>0</v>
      </c>
      <c r="X266" s="83">
        <v>0</v>
      </c>
      <c r="Y266" s="98">
        <v>1</v>
      </c>
      <c r="Z266" s="64">
        <v>2</v>
      </c>
      <c r="AA266" s="315">
        <v>885165</v>
      </c>
      <c r="AB266" s="315">
        <v>46667</v>
      </c>
      <c r="AC266" s="316">
        <f t="shared" si="16"/>
        <v>931832</v>
      </c>
      <c r="AD266" s="74">
        <v>4500000</v>
      </c>
      <c r="AE266" s="74">
        <v>6000000</v>
      </c>
      <c r="AF266" s="74">
        <f t="shared" si="17"/>
        <v>0</v>
      </c>
      <c r="AG266" s="74">
        <f t="shared" si="18"/>
        <v>3000000</v>
      </c>
      <c r="AH266" s="493">
        <f t="shared" si="19"/>
        <v>1</v>
      </c>
    </row>
    <row r="267" spans="1:35" s="50" customFormat="1" ht="24" customHeight="1" x14ac:dyDescent="0.2">
      <c r="A267" s="181"/>
      <c r="B267" s="296">
        <v>700</v>
      </c>
      <c r="C267" s="264">
        <v>499</v>
      </c>
      <c r="D267" s="297">
        <v>13064</v>
      </c>
      <c r="E267" s="241" t="s">
        <v>935</v>
      </c>
      <c r="F267" s="242" t="s">
        <v>936</v>
      </c>
      <c r="G267" s="285" t="s">
        <v>137</v>
      </c>
      <c r="H267" s="272" t="s">
        <v>799</v>
      </c>
      <c r="I267" s="292" t="s">
        <v>3094</v>
      </c>
      <c r="J267" s="480">
        <v>5388869891</v>
      </c>
      <c r="K267" s="480">
        <v>26107730</v>
      </c>
      <c r="L267" s="64" t="s">
        <v>799</v>
      </c>
      <c r="M267" s="290" t="s">
        <v>137</v>
      </c>
      <c r="N267" s="243" t="s">
        <v>2410</v>
      </c>
      <c r="O267" s="64"/>
      <c r="P267" s="89"/>
      <c r="Q267" s="243">
        <v>30</v>
      </c>
      <c r="R267" s="245">
        <v>120</v>
      </c>
      <c r="S267" s="245">
        <v>110</v>
      </c>
      <c r="T267" s="245">
        <v>29.33</v>
      </c>
      <c r="U267" s="89">
        <v>0</v>
      </c>
      <c r="V267" s="260">
        <v>15</v>
      </c>
      <c r="W267" s="98">
        <v>0</v>
      </c>
      <c r="X267" s="83">
        <v>0</v>
      </c>
      <c r="Y267" s="98">
        <v>2</v>
      </c>
      <c r="Z267" s="64">
        <v>0</v>
      </c>
      <c r="AA267" s="315">
        <v>885165</v>
      </c>
      <c r="AB267" s="315">
        <v>46667</v>
      </c>
      <c r="AC267" s="316">
        <f t="shared" si="16"/>
        <v>931832</v>
      </c>
      <c r="AD267" s="74">
        <v>4500000</v>
      </c>
      <c r="AE267" s="74">
        <v>6000000</v>
      </c>
      <c r="AF267" s="74">
        <f t="shared" si="17"/>
        <v>0</v>
      </c>
      <c r="AG267" s="74">
        <f t="shared" si="18"/>
        <v>3000000</v>
      </c>
      <c r="AH267" s="493">
        <f t="shared" si="19"/>
        <v>-2</v>
      </c>
    </row>
    <row r="268" spans="1:35" s="50" customFormat="1" ht="24" hidden="1" customHeight="1" x14ac:dyDescent="0.2">
      <c r="A268" s="181"/>
      <c r="B268" s="296">
        <v>88</v>
      </c>
      <c r="C268" s="264">
        <v>93</v>
      </c>
      <c r="D268" s="297">
        <v>13065</v>
      </c>
      <c r="E268" s="251" t="s">
        <v>294</v>
      </c>
      <c r="F268" s="252" t="s">
        <v>939</v>
      </c>
      <c r="G268" s="251" t="s">
        <v>87</v>
      </c>
      <c r="H268" s="272" t="s">
        <v>799</v>
      </c>
      <c r="I268" s="292" t="s">
        <v>2540</v>
      </c>
      <c r="J268" s="480">
        <v>2200496087</v>
      </c>
      <c r="K268" s="480">
        <v>36231046</v>
      </c>
      <c r="L268" s="64" t="s">
        <v>799</v>
      </c>
      <c r="M268" s="290" t="s">
        <v>2380</v>
      </c>
      <c r="N268" s="98"/>
      <c r="O268" s="64"/>
      <c r="P268" s="89"/>
      <c r="Q268" s="253">
        <v>30</v>
      </c>
      <c r="R268" s="254">
        <v>105</v>
      </c>
      <c r="S268" s="64">
        <v>0</v>
      </c>
      <c r="T268" s="64">
        <v>0</v>
      </c>
      <c r="U268" s="89">
        <v>0</v>
      </c>
      <c r="V268" s="258">
        <v>20</v>
      </c>
      <c r="W268" s="98">
        <v>0</v>
      </c>
      <c r="X268" s="83">
        <v>0</v>
      </c>
      <c r="Y268" s="98">
        <v>0</v>
      </c>
      <c r="Z268" s="64">
        <v>0</v>
      </c>
      <c r="AA268" s="323">
        <v>1477052</v>
      </c>
      <c r="AB268" s="323">
        <v>46667</v>
      </c>
      <c r="AC268" s="324">
        <f t="shared" si="16"/>
        <v>1523719</v>
      </c>
      <c r="AD268" s="74">
        <v>4500000</v>
      </c>
      <c r="AE268" s="74">
        <v>6000000</v>
      </c>
      <c r="AF268" s="74">
        <f t="shared" si="17"/>
        <v>0</v>
      </c>
      <c r="AG268" s="74">
        <f t="shared" si="18"/>
        <v>4000000</v>
      </c>
      <c r="AH268" s="493">
        <f t="shared" si="19"/>
        <v>0</v>
      </c>
    </row>
    <row r="269" spans="1:35" s="50" customFormat="1" ht="24" hidden="1" customHeight="1" x14ac:dyDescent="0.2">
      <c r="A269" s="181"/>
      <c r="B269" s="296">
        <v>704</v>
      </c>
      <c r="C269" s="264">
        <v>503</v>
      </c>
      <c r="D269" s="297">
        <v>13066</v>
      </c>
      <c r="E269" s="241" t="s">
        <v>942</v>
      </c>
      <c r="F269" s="242" t="s">
        <v>943</v>
      </c>
      <c r="G269" s="285" t="s">
        <v>137</v>
      </c>
      <c r="H269" s="272" t="s">
        <v>799</v>
      </c>
      <c r="I269" s="292" t="s">
        <v>3098</v>
      </c>
      <c r="J269" s="480">
        <v>5669910788</v>
      </c>
      <c r="K269" s="480">
        <v>12655619</v>
      </c>
      <c r="L269" s="64" t="s">
        <v>799</v>
      </c>
      <c r="M269" s="290" t="s">
        <v>137</v>
      </c>
      <c r="N269" s="243" t="s">
        <v>2410</v>
      </c>
      <c r="O269" s="64"/>
      <c r="P269" s="89"/>
      <c r="Q269" s="243">
        <v>30</v>
      </c>
      <c r="R269" s="245">
        <v>120</v>
      </c>
      <c r="S269" s="245">
        <v>110</v>
      </c>
      <c r="T269" s="245">
        <v>29.33</v>
      </c>
      <c r="U269" s="89">
        <v>0</v>
      </c>
      <c r="V269" s="260">
        <v>24</v>
      </c>
      <c r="W269" s="98">
        <v>0</v>
      </c>
      <c r="X269" s="83">
        <v>0</v>
      </c>
      <c r="Y269" s="98">
        <v>2</v>
      </c>
      <c r="Z269" s="64">
        <v>2</v>
      </c>
      <c r="AA269" s="315">
        <v>885165</v>
      </c>
      <c r="AB269" s="315">
        <v>46667</v>
      </c>
      <c r="AC269" s="316">
        <f t="shared" si="16"/>
        <v>931832</v>
      </c>
      <c r="AD269" s="74">
        <v>4500000</v>
      </c>
      <c r="AE269" s="74">
        <v>6000000</v>
      </c>
      <c r="AF269" s="74">
        <f t="shared" si="17"/>
        <v>0</v>
      </c>
      <c r="AG269" s="74">
        <f t="shared" si="18"/>
        <v>4800000</v>
      </c>
      <c r="AH269" s="493">
        <f t="shared" si="19"/>
        <v>0</v>
      </c>
    </row>
    <row r="270" spans="1:35" s="50" customFormat="1" ht="24" hidden="1" customHeight="1" x14ac:dyDescent="0.2">
      <c r="A270" s="181"/>
      <c r="B270" s="296">
        <v>709</v>
      </c>
      <c r="C270" s="264">
        <v>508</v>
      </c>
      <c r="D270" s="297">
        <v>13067</v>
      </c>
      <c r="E270" s="241" t="s">
        <v>946</v>
      </c>
      <c r="F270" s="242" t="s">
        <v>947</v>
      </c>
      <c r="G270" s="285" t="s">
        <v>137</v>
      </c>
      <c r="H270" s="272" t="s">
        <v>799</v>
      </c>
      <c r="I270" s="292" t="s">
        <v>3103</v>
      </c>
      <c r="J270" s="480">
        <v>310794651</v>
      </c>
      <c r="K270" s="480">
        <v>19186526</v>
      </c>
      <c r="L270" s="64" t="s">
        <v>799</v>
      </c>
      <c r="M270" s="290" t="s">
        <v>137</v>
      </c>
      <c r="N270" s="243" t="s">
        <v>2410</v>
      </c>
      <c r="O270" s="64"/>
      <c r="P270" s="89"/>
      <c r="Q270" s="243">
        <v>30</v>
      </c>
      <c r="R270" s="245">
        <v>120</v>
      </c>
      <c r="S270" s="245">
        <v>110</v>
      </c>
      <c r="T270" s="245">
        <v>29.33</v>
      </c>
      <c r="U270" s="89">
        <v>0</v>
      </c>
      <c r="V270" s="260">
        <v>14</v>
      </c>
      <c r="W270" s="98">
        <v>0</v>
      </c>
      <c r="X270" s="83">
        <v>0</v>
      </c>
      <c r="Y270" s="98">
        <v>0</v>
      </c>
      <c r="Z270" s="386">
        <f>Y270</f>
        <v>0</v>
      </c>
      <c r="AA270" s="315">
        <v>885165</v>
      </c>
      <c r="AB270" s="315">
        <v>46667</v>
      </c>
      <c r="AC270" s="316">
        <f t="shared" si="16"/>
        <v>931832</v>
      </c>
      <c r="AD270" s="74">
        <v>4500000</v>
      </c>
      <c r="AE270" s="74">
        <v>6000000</v>
      </c>
      <c r="AF270" s="74">
        <f t="shared" si="17"/>
        <v>0</v>
      </c>
      <c r="AG270" s="74">
        <f t="shared" si="18"/>
        <v>2800000</v>
      </c>
      <c r="AH270" s="493">
        <f t="shared" si="19"/>
        <v>0</v>
      </c>
    </row>
    <row r="271" spans="1:35" s="50" customFormat="1" ht="24" hidden="1" customHeight="1" x14ac:dyDescent="0.2">
      <c r="A271" s="181"/>
      <c r="B271" s="296">
        <v>85</v>
      </c>
      <c r="C271" s="264">
        <v>90</v>
      </c>
      <c r="D271" s="297">
        <v>13068</v>
      </c>
      <c r="E271" s="251" t="s">
        <v>950</v>
      </c>
      <c r="F271" s="252" t="s">
        <v>951</v>
      </c>
      <c r="G271" s="251" t="s">
        <v>87</v>
      </c>
      <c r="H271" s="272" t="s">
        <v>799</v>
      </c>
      <c r="I271" s="292" t="s">
        <v>2537</v>
      </c>
      <c r="J271" s="480">
        <v>323272789</v>
      </c>
      <c r="K271" s="480">
        <v>12304050</v>
      </c>
      <c r="L271" s="64" t="s">
        <v>799</v>
      </c>
      <c r="M271" s="290" t="s">
        <v>2380</v>
      </c>
      <c r="N271" s="98"/>
      <c r="O271" s="64"/>
      <c r="P271" s="89"/>
      <c r="Q271" s="253">
        <v>30</v>
      </c>
      <c r="R271" s="254">
        <v>3</v>
      </c>
      <c r="S271" s="64">
        <v>0</v>
      </c>
      <c r="T271" s="64">
        <v>0</v>
      </c>
      <c r="U271" s="89">
        <v>0</v>
      </c>
      <c r="V271" s="258">
        <v>16</v>
      </c>
      <c r="W271" s="98">
        <v>0</v>
      </c>
      <c r="X271" s="83">
        <v>0</v>
      </c>
      <c r="Y271" s="98">
        <v>0</v>
      </c>
      <c r="Z271" s="64">
        <v>0</v>
      </c>
      <c r="AA271" s="323">
        <v>1477052</v>
      </c>
      <c r="AB271" s="323">
        <v>46667</v>
      </c>
      <c r="AC271" s="324">
        <f t="shared" si="16"/>
        <v>1523719</v>
      </c>
      <c r="AD271" s="74">
        <v>4500000</v>
      </c>
      <c r="AE271" s="74">
        <v>6000000</v>
      </c>
      <c r="AF271" s="74">
        <f t="shared" si="17"/>
        <v>0</v>
      </c>
      <c r="AG271" s="74">
        <f t="shared" si="18"/>
        <v>3200000</v>
      </c>
      <c r="AH271" s="493">
        <f t="shared" si="19"/>
        <v>0</v>
      </c>
    </row>
    <row r="272" spans="1:35" s="50" customFormat="1" ht="24" hidden="1" customHeight="1" x14ac:dyDescent="0.2">
      <c r="A272" s="181"/>
      <c r="B272" s="296">
        <v>83</v>
      </c>
      <c r="C272" s="264">
        <v>88</v>
      </c>
      <c r="D272" s="297">
        <v>13069</v>
      </c>
      <c r="E272" s="251" t="s">
        <v>954</v>
      </c>
      <c r="F272" s="252" t="s">
        <v>955</v>
      </c>
      <c r="G272" s="251" t="s">
        <v>87</v>
      </c>
      <c r="H272" s="272" t="s">
        <v>799</v>
      </c>
      <c r="I272" s="292" t="s">
        <v>2535</v>
      </c>
      <c r="J272" s="480">
        <v>310012058</v>
      </c>
      <c r="K272" s="480">
        <v>26163652</v>
      </c>
      <c r="L272" s="64" t="s">
        <v>799</v>
      </c>
      <c r="M272" s="290" t="s">
        <v>2380</v>
      </c>
      <c r="N272" s="98"/>
      <c r="O272" s="64"/>
      <c r="P272" s="89"/>
      <c r="Q272" s="253">
        <v>30</v>
      </c>
      <c r="R272" s="254">
        <v>67</v>
      </c>
      <c r="S272" s="64">
        <v>0</v>
      </c>
      <c r="T272" s="64">
        <v>0</v>
      </c>
      <c r="U272" s="89">
        <v>0</v>
      </c>
      <c r="V272" s="258">
        <v>21</v>
      </c>
      <c r="W272" s="98">
        <v>0</v>
      </c>
      <c r="X272" s="83">
        <v>0</v>
      </c>
      <c r="Y272" s="98">
        <v>1</v>
      </c>
      <c r="Z272" s="64">
        <v>1</v>
      </c>
      <c r="AA272" s="323">
        <v>1477052</v>
      </c>
      <c r="AB272" s="323">
        <v>46667</v>
      </c>
      <c r="AC272" s="324">
        <f t="shared" si="16"/>
        <v>1523719</v>
      </c>
      <c r="AD272" s="74">
        <v>4500000</v>
      </c>
      <c r="AE272" s="74">
        <v>6000000</v>
      </c>
      <c r="AF272" s="74">
        <f t="shared" si="17"/>
        <v>0</v>
      </c>
      <c r="AG272" s="74">
        <f t="shared" si="18"/>
        <v>4200000</v>
      </c>
      <c r="AH272" s="493">
        <f t="shared" si="19"/>
        <v>0</v>
      </c>
    </row>
    <row r="273" spans="1:35" s="50" customFormat="1" ht="24" hidden="1" customHeight="1" x14ac:dyDescent="0.2">
      <c r="A273" s="181"/>
      <c r="B273" s="296">
        <v>86</v>
      </c>
      <c r="C273" s="264">
        <v>91</v>
      </c>
      <c r="D273" s="297">
        <v>13070</v>
      </c>
      <c r="E273" s="251" t="s">
        <v>449</v>
      </c>
      <c r="F273" s="252" t="s">
        <v>120</v>
      </c>
      <c r="G273" s="251" t="s">
        <v>87</v>
      </c>
      <c r="H273" s="272" t="s">
        <v>799</v>
      </c>
      <c r="I273" s="292" t="s">
        <v>2538</v>
      </c>
      <c r="J273" s="480">
        <v>323478840</v>
      </c>
      <c r="K273" s="480">
        <v>26273151</v>
      </c>
      <c r="L273" s="64" t="s">
        <v>799</v>
      </c>
      <c r="M273" s="290" t="s">
        <v>2380</v>
      </c>
      <c r="N273" s="98"/>
      <c r="O273" s="64"/>
      <c r="P273" s="89"/>
      <c r="Q273" s="253">
        <v>30</v>
      </c>
      <c r="R273" s="254">
        <v>93</v>
      </c>
      <c r="S273" s="64">
        <v>0</v>
      </c>
      <c r="T273" s="64">
        <v>0</v>
      </c>
      <c r="U273" s="89">
        <v>0</v>
      </c>
      <c r="V273" s="258">
        <v>23</v>
      </c>
      <c r="W273" s="98">
        <v>0</v>
      </c>
      <c r="X273" s="83">
        <v>0</v>
      </c>
      <c r="Y273" s="98">
        <v>0</v>
      </c>
      <c r="Z273" s="64">
        <v>0</v>
      </c>
      <c r="AA273" s="323">
        <v>1477052</v>
      </c>
      <c r="AB273" s="323">
        <v>46667</v>
      </c>
      <c r="AC273" s="324">
        <f t="shared" si="16"/>
        <v>1523719</v>
      </c>
      <c r="AD273" s="74">
        <v>4500000</v>
      </c>
      <c r="AE273" s="74">
        <v>6000000</v>
      </c>
      <c r="AF273" s="74">
        <f t="shared" si="17"/>
        <v>0</v>
      </c>
      <c r="AG273" s="74">
        <f t="shared" si="18"/>
        <v>4600000</v>
      </c>
      <c r="AH273" s="493">
        <f t="shared" si="19"/>
        <v>0</v>
      </c>
    </row>
    <row r="274" spans="1:35" s="50" customFormat="1" ht="24" hidden="1" customHeight="1" x14ac:dyDescent="0.2">
      <c r="A274" s="181"/>
      <c r="B274" s="296">
        <v>84</v>
      </c>
      <c r="C274" s="264">
        <v>89</v>
      </c>
      <c r="D274" s="297">
        <v>13071</v>
      </c>
      <c r="E274" s="251" t="s">
        <v>488</v>
      </c>
      <c r="F274" s="252" t="s">
        <v>960</v>
      </c>
      <c r="G274" s="251" t="s">
        <v>87</v>
      </c>
      <c r="H274" s="272" t="s">
        <v>799</v>
      </c>
      <c r="I274" s="292" t="s">
        <v>2536</v>
      </c>
      <c r="J274" s="480">
        <v>3254000870</v>
      </c>
      <c r="K274" s="480">
        <v>26352484</v>
      </c>
      <c r="L274" s="64" t="s">
        <v>799</v>
      </c>
      <c r="M274" s="290" t="s">
        <v>2380</v>
      </c>
      <c r="N274" s="98"/>
      <c r="O274" s="64"/>
      <c r="P274" s="89"/>
      <c r="Q274" s="253">
        <v>30</v>
      </c>
      <c r="R274" s="254">
        <v>73</v>
      </c>
      <c r="S274" s="64">
        <v>0</v>
      </c>
      <c r="T274" s="64">
        <v>0</v>
      </c>
      <c r="U274" s="89">
        <v>0</v>
      </c>
      <c r="V274" s="258">
        <v>22</v>
      </c>
      <c r="W274" s="98">
        <v>0</v>
      </c>
      <c r="X274" s="83">
        <v>0</v>
      </c>
      <c r="Y274" s="98">
        <v>2</v>
      </c>
      <c r="Z274" s="64">
        <v>2</v>
      </c>
      <c r="AA274" s="323">
        <v>1477052</v>
      </c>
      <c r="AB274" s="323">
        <v>46667</v>
      </c>
      <c r="AC274" s="324">
        <f t="shared" si="16"/>
        <v>1523719</v>
      </c>
      <c r="AD274" s="74">
        <v>4500000</v>
      </c>
      <c r="AE274" s="74">
        <v>6000000</v>
      </c>
      <c r="AF274" s="74">
        <f t="shared" si="17"/>
        <v>0</v>
      </c>
      <c r="AG274" s="74">
        <f t="shared" si="18"/>
        <v>4400000</v>
      </c>
      <c r="AH274" s="493">
        <f t="shared" si="19"/>
        <v>0</v>
      </c>
    </row>
    <row r="275" spans="1:35" s="50" customFormat="1" ht="24" hidden="1" customHeight="1" x14ac:dyDescent="0.2">
      <c r="A275" s="181"/>
      <c r="B275" s="296">
        <v>722</v>
      </c>
      <c r="C275" s="264">
        <v>521</v>
      </c>
      <c r="D275" s="297">
        <v>13072</v>
      </c>
      <c r="E275" s="241" t="s">
        <v>963</v>
      </c>
      <c r="F275" s="242" t="s">
        <v>312</v>
      </c>
      <c r="G275" s="285" t="s">
        <v>137</v>
      </c>
      <c r="H275" s="272" t="s">
        <v>799</v>
      </c>
      <c r="I275" s="292" t="s">
        <v>3115</v>
      </c>
      <c r="J275" s="480">
        <v>4370909831</v>
      </c>
      <c r="K275" s="480">
        <v>10354527</v>
      </c>
      <c r="L275" s="64" t="s">
        <v>799</v>
      </c>
      <c r="M275" s="290" t="s">
        <v>137</v>
      </c>
      <c r="N275" s="243" t="s">
        <v>2410</v>
      </c>
      <c r="O275" s="64"/>
      <c r="P275" s="89"/>
      <c r="Q275" s="243">
        <v>30</v>
      </c>
      <c r="R275" s="245">
        <v>120</v>
      </c>
      <c r="S275" s="245">
        <v>110</v>
      </c>
      <c r="T275" s="245">
        <v>29.33</v>
      </c>
      <c r="U275" s="89">
        <v>0</v>
      </c>
      <c r="V275" s="260">
        <v>15</v>
      </c>
      <c r="W275" s="98">
        <v>0</v>
      </c>
      <c r="X275" s="83">
        <v>0</v>
      </c>
      <c r="Y275" s="98">
        <v>2</v>
      </c>
      <c r="Z275" s="386">
        <f>Y275</f>
        <v>2</v>
      </c>
      <c r="AA275" s="315">
        <v>885165</v>
      </c>
      <c r="AB275" s="315">
        <v>46667</v>
      </c>
      <c r="AC275" s="316">
        <f t="shared" si="16"/>
        <v>931832</v>
      </c>
      <c r="AD275" s="74">
        <v>4500000</v>
      </c>
      <c r="AE275" s="74">
        <v>6000000</v>
      </c>
      <c r="AF275" s="74">
        <f t="shared" si="17"/>
        <v>0</v>
      </c>
      <c r="AG275" s="74">
        <f t="shared" si="18"/>
        <v>3000000</v>
      </c>
      <c r="AH275" s="493">
        <f t="shared" si="19"/>
        <v>0</v>
      </c>
    </row>
    <row r="276" spans="1:35" s="50" customFormat="1" ht="24" hidden="1" customHeight="1" x14ac:dyDescent="0.2">
      <c r="A276" s="181"/>
      <c r="B276" s="296">
        <v>723</v>
      </c>
      <c r="C276" s="264">
        <v>522</v>
      </c>
      <c r="D276" s="297">
        <v>13073</v>
      </c>
      <c r="E276" s="241" t="s">
        <v>966</v>
      </c>
      <c r="F276" s="242" t="s">
        <v>967</v>
      </c>
      <c r="G276" s="285" t="s">
        <v>137</v>
      </c>
      <c r="H276" s="272" t="s">
        <v>799</v>
      </c>
      <c r="I276" s="292" t="s">
        <v>3116</v>
      </c>
      <c r="J276" s="480">
        <v>65949730</v>
      </c>
      <c r="K276" s="480">
        <v>28824672</v>
      </c>
      <c r="L276" s="64" t="s">
        <v>799</v>
      </c>
      <c r="M276" s="290" t="s">
        <v>137</v>
      </c>
      <c r="N276" s="243" t="s">
        <v>2410</v>
      </c>
      <c r="O276" s="64"/>
      <c r="P276" s="89"/>
      <c r="Q276" s="243">
        <v>30</v>
      </c>
      <c r="R276" s="245">
        <v>120</v>
      </c>
      <c r="S276" s="245">
        <v>110</v>
      </c>
      <c r="T276" s="245">
        <v>29.33</v>
      </c>
      <c r="U276" s="89">
        <v>0</v>
      </c>
      <c r="V276" s="260">
        <v>14</v>
      </c>
      <c r="W276" s="98">
        <v>0</v>
      </c>
      <c r="X276" s="83">
        <v>0</v>
      </c>
      <c r="Y276" s="98">
        <v>2</v>
      </c>
      <c r="Z276" s="64">
        <v>2</v>
      </c>
      <c r="AA276" s="315">
        <v>885165</v>
      </c>
      <c r="AB276" s="315">
        <v>46667</v>
      </c>
      <c r="AC276" s="316">
        <f t="shared" si="16"/>
        <v>931832</v>
      </c>
      <c r="AD276" s="74">
        <v>4500000</v>
      </c>
      <c r="AE276" s="74">
        <v>6000000</v>
      </c>
      <c r="AF276" s="74">
        <f t="shared" si="17"/>
        <v>0</v>
      </c>
      <c r="AG276" s="74">
        <f t="shared" si="18"/>
        <v>2800000</v>
      </c>
      <c r="AH276" s="493">
        <f t="shared" si="19"/>
        <v>0</v>
      </c>
    </row>
    <row r="277" spans="1:35" s="50" customFormat="1" ht="24" hidden="1" customHeight="1" x14ac:dyDescent="0.2">
      <c r="A277" s="181"/>
      <c r="B277" s="296">
        <v>87</v>
      </c>
      <c r="C277" s="264">
        <v>92</v>
      </c>
      <c r="D277" s="297">
        <v>13074</v>
      </c>
      <c r="E277" s="251" t="s">
        <v>970</v>
      </c>
      <c r="F277" s="252" t="s">
        <v>971</v>
      </c>
      <c r="G277" s="251" t="s">
        <v>87</v>
      </c>
      <c r="H277" s="272" t="s">
        <v>799</v>
      </c>
      <c r="I277" s="292" t="s">
        <v>2539</v>
      </c>
      <c r="J277" s="480">
        <v>17520525</v>
      </c>
      <c r="K277" s="480">
        <v>12870236</v>
      </c>
      <c r="L277" s="64" t="s">
        <v>799</v>
      </c>
      <c r="M277" s="290" t="s">
        <v>2380</v>
      </c>
      <c r="N277" s="98"/>
      <c r="O277" s="64"/>
      <c r="P277" s="89"/>
      <c r="Q277" s="253">
        <v>30</v>
      </c>
      <c r="R277" s="254">
        <v>150</v>
      </c>
      <c r="S277" s="64">
        <v>0</v>
      </c>
      <c r="T277" s="64">
        <v>0</v>
      </c>
      <c r="U277" s="89">
        <v>0</v>
      </c>
      <c r="V277" s="258">
        <v>25</v>
      </c>
      <c r="W277" s="98">
        <v>0</v>
      </c>
      <c r="X277" s="83">
        <v>0</v>
      </c>
      <c r="Y277" s="98">
        <v>0</v>
      </c>
      <c r="Z277" s="64">
        <v>0</v>
      </c>
      <c r="AA277" s="323">
        <v>1477052</v>
      </c>
      <c r="AB277" s="323">
        <v>0</v>
      </c>
      <c r="AC277" s="324">
        <f t="shared" si="16"/>
        <v>1477052</v>
      </c>
      <c r="AD277" s="74">
        <v>4500000</v>
      </c>
      <c r="AE277" s="74">
        <v>6000000</v>
      </c>
      <c r="AF277" s="74">
        <f t="shared" si="17"/>
        <v>0</v>
      </c>
      <c r="AG277" s="74">
        <f t="shared" si="18"/>
        <v>5000000</v>
      </c>
      <c r="AH277" s="493">
        <f t="shared" si="19"/>
        <v>0</v>
      </c>
    </row>
    <row r="278" spans="1:35" s="50" customFormat="1" ht="24" hidden="1" customHeight="1" x14ac:dyDescent="0.2">
      <c r="A278" s="181"/>
      <c r="B278" s="296">
        <v>89</v>
      </c>
      <c r="C278" s="264">
        <v>94</v>
      </c>
      <c r="D278" s="297">
        <v>13075</v>
      </c>
      <c r="E278" s="251" t="s">
        <v>974</v>
      </c>
      <c r="F278" s="252" t="s">
        <v>975</v>
      </c>
      <c r="G278" s="251" t="s">
        <v>87</v>
      </c>
      <c r="H278" s="272" t="s">
        <v>799</v>
      </c>
      <c r="I278" s="292" t="s">
        <v>2541</v>
      </c>
      <c r="J278" s="480">
        <v>310972884</v>
      </c>
      <c r="K278" s="480"/>
      <c r="L278" s="64" t="s">
        <v>799</v>
      </c>
      <c r="M278" s="290" t="s">
        <v>2383</v>
      </c>
      <c r="N278" s="98"/>
      <c r="O278" s="64"/>
      <c r="P278" s="89"/>
      <c r="Q278" s="253">
        <v>30</v>
      </c>
      <c r="R278" s="254">
        <v>57</v>
      </c>
      <c r="S278" s="64">
        <v>0</v>
      </c>
      <c r="T278" s="64">
        <v>0</v>
      </c>
      <c r="U278" s="89">
        <v>0</v>
      </c>
      <c r="V278" s="258">
        <v>20</v>
      </c>
      <c r="W278" s="98">
        <v>0</v>
      </c>
      <c r="X278" s="83">
        <v>0</v>
      </c>
      <c r="Y278" s="98">
        <v>0</v>
      </c>
      <c r="Z278" s="64">
        <v>0</v>
      </c>
      <c r="AA278" s="323">
        <v>1642901</v>
      </c>
      <c r="AB278" s="323">
        <v>46667</v>
      </c>
      <c r="AC278" s="324">
        <f t="shared" si="16"/>
        <v>1689568</v>
      </c>
      <c r="AD278" s="74">
        <v>4500000</v>
      </c>
      <c r="AE278" s="74">
        <v>6000000</v>
      </c>
      <c r="AF278" s="74">
        <f t="shared" si="17"/>
        <v>0</v>
      </c>
      <c r="AG278" s="74">
        <f t="shared" si="18"/>
        <v>4000000</v>
      </c>
      <c r="AH278" s="493">
        <f t="shared" si="19"/>
        <v>0</v>
      </c>
    </row>
    <row r="279" spans="1:35" s="50" customFormat="1" ht="24" hidden="1" customHeight="1" x14ac:dyDescent="0.2">
      <c r="A279" s="181"/>
      <c r="B279" s="296">
        <v>724</v>
      </c>
      <c r="C279" s="264">
        <v>523</v>
      </c>
      <c r="D279" s="297">
        <v>13076</v>
      </c>
      <c r="E279" s="241" t="s">
        <v>593</v>
      </c>
      <c r="F279" s="242" t="s">
        <v>977</v>
      </c>
      <c r="G279" s="285" t="s">
        <v>137</v>
      </c>
      <c r="H279" s="272" t="s">
        <v>799</v>
      </c>
      <c r="I279" s="292" t="s">
        <v>3117</v>
      </c>
      <c r="J279" s="480">
        <v>5170017219</v>
      </c>
      <c r="K279" s="480"/>
      <c r="L279" s="64" t="s">
        <v>799</v>
      </c>
      <c r="M279" s="290" t="s">
        <v>137</v>
      </c>
      <c r="N279" s="243" t="s">
        <v>2410</v>
      </c>
      <c r="O279" s="64"/>
      <c r="P279" s="89"/>
      <c r="Q279" s="243">
        <v>30</v>
      </c>
      <c r="R279" s="245">
        <v>120</v>
      </c>
      <c r="S279" s="245">
        <v>110</v>
      </c>
      <c r="T279" s="245">
        <v>29.33</v>
      </c>
      <c r="U279" s="89">
        <v>0</v>
      </c>
      <c r="V279" s="260">
        <v>15</v>
      </c>
      <c r="W279" s="98">
        <v>0</v>
      </c>
      <c r="X279" s="83">
        <v>0</v>
      </c>
      <c r="Y279" s="98">
        <v>0</v>
      </c>
      <c r="Z279" s="64">
        <v>0</v>
      </c>
      <c r="AA279" s="315">
        <v>885165</v>
      </c>
      <c r="AB279" s="315">
        <v>0</v>
      </c>
      <c r="AC279" s="316">
        <f t="shared" si="16"/>
        <v>885165</v>
      </c>
      <c r="AD279" s="74">
        <v>4500000</v>
      </c>
      <c r="AE279" s="74">
        <v>6000000</v>
      </c>
      <c r="AF279" s="74">
        <f t="shared" si="17"/>
        <v>0</v>
      </c>
      <c r="AG279" s="74">
        <f t="shared" si="18"/>
        <v>3000000</v>
      </c>
      <c r="AH279" s="493">
        <f t="shared" si="19"/>
        <v>0</v>
      </c>
    </row>
    <row r="280" spans="1:35" s="50" customFormat="1" ht="24" customHeight="1" x14ac:dyDescent="0.2">
      <c r="A280" s="181"/>
      <c r="B280" s="296">
        <v>725</v>
      </c>
      <c r="C280" s="264">
        <v>524</v>
      </c>
      <c r="D280" s="297">
        <v>13077</v>
      </c>
      <c r="E280" s="241" t="s">
        <v>99</v>
      </c>
      <c r="F280" s="242" t="s">
        <v>315</v>
      </c>
      <c r="G280" s="285" t="s">
        <v>137</v>
      </c>
      <c r="H280" s="272" t="s">
        <v>799</v>
      </c>
      <c r="I280" s="292" t="s">
        <v>3118</v>
      </c>
      <c r="J280" s="480">
        <v>65015762</v>
      </c>
      <c r="K280" s="480">
        <v>23092685</v>
      </c>
      <c r="L280" s="64" t="s">
        <v>799</v>
      </c>
      <c r="M280" s="290" t="s">
        <v>137</v>
      </c>
      <c r="N280" s="243" t="s">
        <v>2410</v>
      </c>
      <c r="O280" s="64"/>
      <c r="P280" s="89"/>
      <c r="Q280" s="243">
        <v>30</v>
      </c>
      <c r="R280" s="245">
        <v>120</v>
      </c>
      <c r="S280" s="245">
        <v>110</v>
      </c>
      <c r="T280" s="245">
        <v>29.33</v>
      </c>
      <c r="U280" s="89">
        <v>0</v>
      </c>
      <c r="V280" s="260">
        <v>15</v>
      </c>
      <c r="W280" s="98">
        <v>0</v>
      </c>
      <c r="X280" s="83">
        <v>0</v>
      </c>
      <c r="Y280" s="98">
        <v>0</v>
      </c>
      <c r="Z280" s="64">
        <v>1</v>
      </c>
      <c r="AA280" s="315">
        <v>885165</v>
      </c>
      <c r="AB280" s="315">
        <v>0</v>
      </c>
      <c r="AC280" s="316">
        <f t="shared" si="16"/>
        <v>885165</v>
      </c>
      <c r="AD280" s="74">
        <v>4500000</v>
      </c>
      <c r="AE280" s="74">
        <v>6000000</v>
      </c>
      <c r="AF280" s="74">
        <f t="shared" si="17"/>
        <v>0</v>
      </c>
      <c r="AG280" s="74">
        <f t="shared" si="18"/>
        <v>3000000</v>
      </c>
      <c r="AH280" s="493">
        <f t="shared" si="19"/>
        <v>1</v>
      </c>
    </row>
    <row r="281" spans="1:35" s="50" customFormat="1" ht="24" hidden="1" customHeight="1" x14ac:dyDescent="0.2">
      <c r="A281" s="181"/>
      <c r="B281" s="296">
        <v>64</v>
      </c>
      <c r="C281" s="264">
        <v>64</v>
      </c>
      <c r="D281" s="297">
        <v>13078</v>
      </c>
      <c r="E281" s="251" t="s">
        <v>981</v>
      </c>
      <c r="F281" s="252" t="s">
        <v>982</v>
      </c>
      <c r="G281" s="251" t="s">
        <v>87</v>
      </c>
      <c r="H281" s="272" t="s">
        <v>983</v>
      </c>
      <c r="I281" s="292" t="s">
        <v>984</v>
      </c>
      <c r="J281" s="480">
        <v>4609942471</v>
      </c>
      <c r="K281" s="480">
        <v>12863690</v>
      </c>
      <c r="L281" s="64" t="s">
        <v>2384</v>
      </c>
      <c r="M281" s="290" t="s">
        <v>2380</v>
      </c>
      <c r="N281" s="98"/>
      <c r="O281" s="64"/>
      <c r="P281" s="89"/>
      <c r="Q281" s="253">
        <v>30</v>
      </c>
      <c r="R281" s="254">
        <v>150</v>
      </c>
      <c r="S281" s="64">
        <v>0</v>
      </c>
      <c r="T281" s="64">
        <v>0</v>
      </c>
      <c r="U281" s="89">
        <v>0</v>
      </c>
      <c r="V281" s="258">
        <v>22</v>
      </c>
      <c r="W281" s="98">
        <v>0</v>
      </c>
      <c r="X281" s="83">
        <v>0</v>
      </c>
      <c r="Y281" s="98">
        <v>0</v>
      </c>
      <c r="Z281" s="64">
        <v>0</v>
      </c>
      <c r="AA281" s="323">
        <v>1477052</v>
      </c>
      <c r="AB281" s="323">
        <v>46667</v>
      </c>
      <c r="AC281" s="324">
        <f t="shared" si="16"/>
        <v>1523719</v>
      </c>
      <c r="AD281" s="74">
        <v>4500000</v>
      </c>
      <c r="AE281" s="74">
        <v>6000000</v>
      </c>
      <c r="AF281" s="74">
        <f t="shared" si="17"/>
        <v>0</v>
      </c>
      <c r="AG281" s="74">
        <f t="shared" si="18"/>
        <v>4400000</v>
      </c>
      <c r="AH281" s="493">
        <f t="shared" si="19"/>
        <v>0</v>
      </c>
    </row>
    <row r="282" spans="1:35" s="50" customFormat="1" ht="24" hidden="1" customHeight="1" x14ac:dyDescent="0.2">
      <c r="A282" s="181"/>
      <c r="B282" s="296">
        <v>42</v>
      </c>
      <c r="C282" s="264">
        <v>42</v>
      </c>
      <c r="D282" s="297">
        <v>13079</v>
      </c>
      <c r="E282" s="251" t="s">
        <v>158</v>
      </c>
      <c r="F282" s="252" t="s">
        <v>987</v>
      </c>
      <c r="G282" s="251" t="s">
        <v>87</v>
      </c>
      <c r="H282" s="272" t="s">
        <v>983</v>
      </c>
      <c r="I282" s="292" t="s">
        <v>988</v>
      </c>
      <c r="J282" s="480">
        <v>70395519</v>
      </c>
      <c r="K282" s="480">
        <v>13619496</v>
      </c>
      <c r="L282" s="64" t="s">
        <v>2384</v>
      </c>
      <c r="M282" s="290" t="s">
        <v>2380</v>
      </c>
      <c r="N282" s="98"/>
      <c r="O282" s="64"/>
      <c r="P282" s="89"/>
      <c r="Q282" s="253">
        <v>30</v>
      </c>
      <c r="R282" s="254">
        <v>98</v>
      </c>
      <c r="S282" s="64">
        <v>0</v>
      </c>
      <c r="T282" s="64">
        <v>0</v>
      </c>
      <c r="U282" s="89">
        <v>0</v>
      </c>
      <c r="V282" s="258">
        <v>19</v>
      </c>
      <c r="W282" s="98">
        <v>0</v>
      </c>
      <c r="X282" s="83">
        <v>0</v>
      </c>
      <c r="Y282" s="98">
        <v>0</v>
      </c>
      <c r="Z282" s="64">
        <v>0</v>
      </c>
      <c r="AA282" s="323">
        <v>1477052</v>
      </c>
      <c r="AB282" s="323">
        <v>46667</v>
      </c>
      <c r="AC282" s="324">
        <f t="shared" si="16"/>
        <v>1523719</v>
      </c>
      <c r="AD282" s="74">
        <v>4500000</v>
      </c>
      <c r="AE282" s="74">
        <v>6000000</v>
      </c>
      <c r="AF282" s="74">
        <f t="shared" si="17"/>
        <v>0</v>
      </c>
      <c r="AG282" s="74">
        <f t="shared" si="18"/>
        <v>3800000</v>
      </c>
      <c r="AH282" s="493">
        <f t="shared" si="19"/>
        <v>0</v>
      </c>
      <c r="AI282" s="339" t="s">
        <v>3303</v>
      </c>
    </row>
    <row r="283" spans="1:35" s="50" customFormat="1" ht="24" hidden="1" customHeight="1" x14ac:dyDescent="0.2">
      <c r="A283" s="181"/>
      <c r="B283" s="296">
        <v>37</v>
      </c>
      <c r="C283" s="264">
        <v>37</v>
      </c>
      <c r="D283" s="297">
        <v>13080</v>
      </c>
      <c r="E283" s="251" t="s">
        <v>991</v>
      </c>
      <c r="F283" s="252" t="s">
        <v>992</v>
      </c>
      <c r="G283" s="251" t="s">
        <v>87</v>
      </c>
      <c r="H283" s="272" t="s">
        <v>983</v>
      </c>
      <c r="I283" s="292" t="s">
        <v>993</v>
      </c>
      <c r="J283" s="480">
        <v>78710995</v>
      </c>
      <c r="K283" s="480">
        <v>12803602</v>
      </c>
      <c r="L283" s="64" t="s">
        <v>2384</v>
      </c>
      <c r="M283" s="290" t="s">
        <v>2380</v>
      </c>
      <c r="N283" s="98"/>
      <c r="O283" s="64"/>
      <c r="P283" s="89"/>
      <c r="Q283" s="253">
        <v>30</v>
      </c>
      <c r="R283" s="254">
        <v>177</v>
      </c>
      <c r="S283" s="64">
        <v>0</v>
      </c>
      <c r="T283" s="64">
        <v>0</v>
      </c>
      <c r="U283" s="89">
        <v>0</v>
      </c>
      <c r="V283" s="258">
        <v>20</v>
      </c>
      <c r="W283" s="98">
        <v>0</v>
      </c>
      <c r="X283" s="83">
        <v>0</v>
      </c>
      <c r="Y283" s="98">
        <v>1</v>
      </c>
      <c r="Z283" s="64">
        <v>1</v>
      </c>
      <c r="AA283" s="323">
        <v>1477052</v>
      </c>
      <c r="AB283" s="323">
        <v>46667</v>
      </c>
      <c r="AC283" s="324">
        <f t="shared" si="16"/>
        <v>1523719</v>
      </c>
      <c r="AD283" s="74">
        <v>4500000</v>
      </c>
      <c r="AE283" s="74">
        <v>6000000</v>
      </c>
      <c r="AF283" s="74">
        <f t="shared" si="17"/>
        <v>0</v>
      </c>
      <c r="AG283" s="74">
        <f t="shared" si="18"/>
        <v>4000000</v>
      </c>
      <c r="AH283" s="493">
        <f t="shared" si="19"/>
        <v>0</v>
      </c>
    </row>
    <row r="284" spans="1:35" s="50" customFormat="1" ht="24" hidden="1" customHeight="1" x14ac:dyDescent="0.2">
      <c r="A284" s="181"/>
      <c r="B284" s="296">
        <v>34</v>
      </c>
      <c r="C284" s="264">
        <v>34</v>
      </c>
      <c r="D284" s="297">
        <v>13081</v>
      </c>
      <c r="E284" s="251" t="s">
        <v>996</v>
      </c>
      <c r="F284" s="252" t="s">
        <v>761</v>
      </c>
      <c r="G284" s="251" t="s">
        <v>87</v>
      </c>
      <c r="H284" s="272" t="s">
        <v>983</v>
      </c>
      <c r="I284" s="292" t="s">
        <v>997</v>
      </c>
      <c r="J284" s="480">
        <v>430016247</v>
      </c>
      <c r="K284" s="480">
        <v>25788201</v>
      </c>
      <c r="L284" s="64" t="s">
        <v>2384</v>
      </c>
      <c r="M284" s="290" t="s">
        <v>2380</v>
      </c>
      <c r="N284" s="98"/>
      <c r="O284" s="64"/>
      <c r="P284" s="89"/>
      <c r="Q284" s="253">
        <v>30</v>
      </c>
      <c r="R284" s="254">
        <v>28</v>
      </c>
      <c r="S284" s="64">
        <v>0</v>
      </c>
      <c r="T284" s="64">
        <v>0</v>
      </c>
      <c r="U284" s="89">
        <v>0</v>
      </c>
      <c r="V284" s="258">
        <v>20</v>
      </c>
      <c r="W284" s="98">
        <v>0</v>
      </c>
      <c r="X284" s="83">
        <v>0</v>
      </c>
      <c r="Y284" s="98">
        <v>0</v>
      </c>
      <c r="Z284" s="64">
        <v>0</v>
      </c>
      <c r="AA284" s="323">
        <v>1477052</v>
      </c>
      <c r="AB284" s="323">
        <v>46667</v>
      </c>
      <c r="AC284" s="324">
        <f t="shared" si="16"/>
        <v>1523719</v>
      </c>
      <c r="AD284" s="74">
        <v>4500000</v>
      </c>
      <c r="AE284" s="74">
        <v>6000000</v>
      </c>
      <c r="AF284" s="74">
        <f t="shared" si="17"/>
        <v>0</v>
      </c>
      <c r="AG284" s="74">
        <f t="shared" si="18"/>
        <v>4000000</v>
      </c>
      <c r="AH284" s="493">
        <f t="shared" si="19"/>
        <v>0</v>
      </c>
    </row>
    <row r="285" spans="1:35" s="50" customFormat="1" ht="24" hidden="1" customHeight="1" x14ac:dyDescent="0.2">
      <c r="A285" s="181"/>
      <c r="B285" s="296">
        <v>58</v>
      </c>
      <c r="C285" s="264">
        <v>58</v>
      </c>
      <c r="D285" s="297">
        <v>13082</v>
      </c>
      <c r="E285" s="251" t="s">
        <v>115</v>
      </c>
      <c r="F285" s="252" t="s">
        <v>999</v>
      </c>
      <c r="G285" s="251" t="s">
        <v>87</v>
      </c>
      <c r="H285" s="272" t="s">
        <v>983</v>
      </c>
      <c r="I285" s="292" t="s">
        <v>1000</v>
      </c>
      <c r="J285" s="480">
        <v>3259160000</v>
      </c>
      <c r="K285" s="480">
        <v>27223306</v>
      </c>
      <c r="L285" s="64" t="s">
        <v>2384</v>
      </c>
      <c r="M285" s="290" t="s">
        <v>2383</v>
      </c>
      <c r="N285" s="98"/>
      <c r="O285" s="64"/>
      <c r="P285" s="89"/>
      <c r="Q285" s="253">
        <v>30</v>
      </c>
      <c r="R285" s="254">
        <v>59</v>
      </c>
      <c r="S285" s="64">
        <v>0</v>
      </c>
      <c r="T285" s="64">
        <v>0</v>
      </c>
      <c r="U285" s="89">
        <v>0</v>
      </c>
      <c r="V285" s="258">
        <v>20</v>
      </c>
      <c r="W285" s="98">
        <v>0</v>
      </c>
      <c r="X285" s="83">
        <v>0</v>
      </c>
      <c r="Y285" s="98">
        <v>0</v>
      </c>
      <c r="Z285" s="64">
        <v>0</v>
      </c>
      <c r="AA285" s="323">
        <v>1642901</v>
      </c>
      <c r="AB285" s="323">
        <v>0</v>
      </c>
      <c r="AC285" s="324">
        <f t="shared" si="16"/>
        <v>1642901</v>
      </c>
      <c r="AD285" s="74">
        <v>4500000</v>
      </c>
      <c r="AE285" s="74">
        <v>6000000</v>
      </c>
      <c r="AF285" s="74">
        <f t="shared" si="17"/>
        <v>0</v>
      </c>
      <c r="AG285" s="74">
        <f t="shared" si="18"/>
        <v>4000000</v>
      </c>
      <c r="AH285" s="493">
        <f t="shared" si="19"/>
        <v>0</v>
      </c>
    </row>
    <row r="286" spans="1:35" s="50" customFormat="1" ht="24" hidden="1" customHeight="1" x14ac:dyDescent="0.2">
      <c r="A286" s="181"/>
      <c r="B286" s="296">
        <v>47</v>
      </c>
      <c r="C286" s="264">
        <v>47</v>
      </c>
      <c r="D286" s="297">
        <v>13083</v>
      </c>
      <c r="E286" s="251" t="s">
        <v>158</v>
      </c>
      <c r="F286" s="252" t="s">
        <v>1003</v>
      </c>
      <c r="G286" s="251" t="s">
        <v>87</v>
      </c>
      <c r="H286" s="272" t="s">
        <v>983</v>
      </c>
      <c r="I286" s="292" t="s">
        <v>1004</v>
      </c>
      <c r="J286" s="480">
        <v>2162547597</v>
      </c>
      <c r="K286" s="480">
        <v>12867138</v>
      </c>
      <c r="L286" s="64" t="s">
        <v>2384</v>
      </c>
      <c r="M286" s="290" t="s">
        <v>2383</v>
      </c>
      <c r="N286" s="98"/>
      <c r="O286" s="64"/>
      <c r="P286" s="89"/>
      <c r="Q286" s="253">
        <v>30</v>
      </c>
      <c r="R286" s="254">
        <v>36</v>
      </c>
      <c r="S286" s="64">
        <v>0</v>
      </c>
      <c r="T286" s="64">
        <v>0</v>
      </c>
      <c r="U286" s="89">
        <v>0</v>
      </c>
      <c r="V286" s="258">
        <v>20</v>
      </c>
      <c r="W286" s="98">
        <v>0</v>
      </c>
      <c r="X286" s="83">
        <v>0</v>
      </c>
      <c r="Y286" s="98">
        <v>0</v>
      </c>
      <c r="Z286" s="64">
        <v>0</v>
      </c>
      <c r="AA286" s="323">
        <v>1642901</v>
      </c>
      <c r="AB286" s="323">
        <v>0</v>
      </c>
      <c r="AC286" s="324">
        <f t="shared" si="16"/>
        <v>1642901</v>
      </c>
      <c r="AD286" s="74">
        <v>4500000</v>
      </c>
      <c r="AE286" s="74">
        <v>6000000</v>
      </c>
      <c r="AF286" s="74">
        <f t="shared" si="17"/>
        <v>0</v>
      </c>
      <c r="AG286" s="74">
        <f t="shared" si="18"/>
        <v>4000000</v>
      </c>
      <c r="AH286" s="493">
        <f t="shared" si="19"/>
        <v>0</v>
      </c>
    </row>
    <row r="287" spans="1:35" s="50" customFormat="1" ht="24" hidden="1" customHeight="1" x14ac:dyDescent="0.2">
      <c r="A287" s="181"/>
      <c r="B287" s="296">
        <v>69</v>
      </c>
      <c r="C287" s="264">
        <v>69</v>
      </c>
      <c r="D287" s="297">
        <v>13084</v>
      </c>
      <c r="E287" s="251" t="s">
        <v>1007</v>
      </c>
      <c r="F287" s="252" t="s">
        <v>319</v>
      </c>
      <c r="G287" s="251" t="s">
        <v>87</v>
      </c>
      <c r="H287" s="272" t="s">
        <v>983</v>
      </c>
      <c r="I287" s="292" t="s">
        <v>1008</v>
      </c>
      <c r="J287" s="480">
        <v>4680049057</v>
      </c>
      <c r="K287" s="480">
        <v>54888361</v>
      </c>
      <c r="L287" s="64" t="s">
        <v>2384</v>
      </c>
      <c r="M287" s="290" t="s">
        <v>2383</v>
      </c>
      <c r="N287" s="98"/>
      <c r="O287" s="64"/>
      <c r="P287" s="89"/>
      <c r="Q287" s="253">
        <v>30</v>
      </c>
      <c r="R287" s="254">
        <v>80</v>
      </c>
      <c r="S287" s="64">
        <v>0</v>
      </c>
      <c r="T287" s="64">
        <v>0</v>
      </c>
      <c r="U287" s="89">
        <v>0</v>
      </c>
      <c r="V287" s="258">
        <v>20</v>
      </c>
      <c r="W287" s="98">
        <v>0</v>
      </c>
      <c r="X287" s="83">
        <v>0</v>
      </c>
      <c r="Y287" s="98">
        <v>0</v>
      </c>
      <c r="Z287" s="64">
        <v>0</v>
      </c>
      <c r="AA287" s="323">
        <v>1642901</v>
      </c>
      <c r="AB287" s="323">
        <v>0</v>
      </c>
      <c r="AC287" s="324">
        <f t="shared" si="16"/>
        <v>1642901</v>
      </c>
      <c r="AD287" s="74">
        <v>4500000</v>
      </c>
      <c r="AE287" s="74">
        <v>6000000</v>
      </c>
      <c r="AF287" s="74">
        <f t="shared" si="17"/>
        <v>0</v>
      </c>
      <c r="AG287" s="74">
        <f t="shared" si="18"/>
        <v>4000000</v>
      </c>
      <c r="AH287" s="493">
        <f t="shared" si="19"/>
        <v>0</v>
      </c>
    </row>
    <row r="288" spans="1:35" s="50" customFormat="1" ht="24" hidden="1" customHeight="1" x14ac:dyDescent="0.2">
      <c r="A288" s="181"/>
      <c r="B288" s="296">
        <v>39</v>
      </c>
      <c r="C288" s="264">
        <v>39</v>
      </c>
      <c r="D288" s="297">
        <v>13085</v>
      </c>
      <c r="E288" s="251" t="s">
        <v>1011</v>
      </c>
      <c r="F288" s="252" t="s">
        <v>120</v>
      </c>
      <c r="G288" s="251" t="s">
        <v>87</v>
      </c>
      <c r="H288" s="272" t="s">
        <v>983</v>
      </c>
      <c r="I288" s="292" t="s">
        <v>1012</v>
      </c>
      <c r="J288" s="480">
        <v>3860593382</v>
      </c>
      <c r="K288" s="480">
        <v>12863744</v>
      </c>
      <c r="L288" s="64" t="s">
        <v>2384</v>
      </c>
      <c r="M288" s="290" t="s">
        <v>2382</v>
      </c>
      <c r="N288" s="98"/>
      <c r="O288" s="64"/>
      <c r="P288" s="89"/>
      <c r="Q288" s="253">
        <v>30</v>
      </c>
      <c r="R288" s="254">
        <v>67</v>
      </c>
      <c r="S288" s="64">
        <v>0</v>
      </c>
      <c r="T288" s="64">
        <v>0</v>
      </c>
      <c r="U288" s="89">
        <v>0</v>
      </c>
      <c r="V288" s="258">
        <v>20</v>
      </c>
      <c r="W288" s="98">
        <v>0</v>
      </c>
      <c r="X288" s="83">
        <v>0</v>
      </c>
      <c r="Y288" s="98">
        <v>0</v>
      </c>
      <c r="Z288" s="64">
        <v>0</v>
      </c>
      <c r="AA288" s="323">
        <v>1145360</v>
      </c>
      <c r="AB288" s="323">
        <v>46667</v>
      </c>
      <c r="AC288" s="324">
        <f t="shared" si="16"/>
        <v>1192027</v>
      </c>
      <c r="AD288" s="74">
        <v>4500000</v>
      </c>
      <c r="AE288" s="74">
        <v>6000000</v>
      </c>
      <c r="AF288" s="74">
        <f t="shared" si="17"/>
        <v>0</v>
      </c>
      <c r="AG288" s="74">
        <f t="shared" si="18"/>
        <v>4000000</v>
      </c>
      <c r="AH288" s="493">
        <f t="shared" si="19"/>
        <v>0</v>
      </c>
    </row>
    <row r="289" spans="1:35" s="50" customFormat="1" ht="24" hidden="1" customHeight="1" x14ac:dyDescent="0.2">
      <c r="A289" s="181"/>
      <c r="B289" s="296">
        <v>67</v>
      </c>
      <c r="C289" s="264">
        <v>67</v>
      </c>
      <c r="D289" s="297">
        <v>13086</v>
      </c>
      <c r="E289" s="251" t="s">
        <v>99</v>
      </c>
      <c r="F289" s="252" t="s">
        <v>1015</v>
      </c>
      <c r="G289" s="251" t="s">
        <v>87</v>
      </c>
      <c r="H289" s="272" t="s">
        <v>983</v>
      </c>
      <c r="I289" s="292" t="s">
        <v>1016</v>
      </c>
      <c r="J289" s="480">
        <v>5410011287</v>
      </c>
      <c r="K289" s="480">
        <v>15551024</v>
      </c>
      <c r="L289" s="64" t="s">
        <v>2384</v>
      </c>
      <c r="M289" s="305" t="s">
        <v>2383</v>
      </c>
      <c r="N289" s="98"/>
      <c r="O289" s="64"/>
      <c r="P289" s="89"/>
      <c r="Q289" s="253">
        <v>30</v>
      </c>
      <c r="R289" s="254">
        <v>150</v>
      </c>
      <c r="S289" s="64">
        <v>0</v>
      </c>
      <c r="T289" s="64">
        <v>0</v>
      </c>
      <c r="U289" s="89">
        <v>0</v>
      </c>
      <c r="V289" s="258">
        <v>22</v>
      </c>
      <c r="W289" s="98">
        <v>0</v>
      </c>
      <c r="X289" s="83">
        <v>0</v>
      </c>
      <c r="Y289" s="98">
        <v>0</v>
      </c>
      <c r="Z289" s="64">
        <v>0</v>
      </c>
      <c r="AA289" s="323">
        <v>1642901</v>
      </c>
      <c r="AB289" s="323">
        <v>46667</v>
      </c>
      <c r="AC289" s="324">
        <f t="shared" si="16"/>
        <v>1689568</v>
      </c>
      <c r="AD289" s="74">
        <v>4500000</v>
      </c>
      <c r="AE289" s="74">
        <v>6000000</v>
      </c>
      <c r="AF289" s="74">
        <f t="shared" si="17"/>
        <v>0</v>
      </c>
      <c r="AG289" s="74">
        <f t="shared" si="18"/>
        <v>4400000</v>
      </c>
      <c r="AH289" s="493">
        <f t="shared" si="19"/>
        <v>0</v>
      </c>
    </row>
    <row r="290" spans="1:35" s="50" customFormat="1" ht="24" customHeight="1" x14ac:dyDescent="0.2">
      <c r="A290" s="181"/>
      <c r="B290" s="296">
        <v>51</v>
      </c>
      <c r="C290" s="264">
        <v>51</v>
      </c>
      <c r="D290" s="297">
        <v>13087</v>
      </c>
      <c r="E290" s="251" t="s">
        <v>387</v>
      </c>
      <c r="F290" s="252" t="s">
        <v>638</v>
      </c>
      <c r="G290" s="251" t="s">
        <v>87</v>
      </c>
      <c r="H290" s="272" t="s">
        <v>983</v>
      </c>
      <c r="I290" s="292" t="s">
        <v>1019</v>
      </c>
      <c r="J290" s="480">
        <v>14020319</v>
      </c>
      <c r="K290" s="480">
        <v>10790786</v>
      </c>
      <c r="L290" s="64" t="s">
        <v>2384</v>
      </c>
      <c r="M290" s="290" t="s">
        <v>2380</v>
      </c>
      <c r="N290" s="98"/>
      <c r="O290" s="64"/>
      <c r="P290" s="89"/>
      <c r="Q290" s="253">
        <v>30</v>
      </c>
      <c r="R290" s="254">
        <v>62</v>
      </c>
      <c r="S290" s="64">
        <v>0</v>
      </c>
      <c r="T290" s="64">
        <v>0</v>
      </c>
      <c r="U290" s="89">
        <v>0</v>
      </c>
      <c r="V290" s="258">
        <v>19</v>
      </c>
      <c r="W290" s="98">
        <v>0</v>
      </c>
      <c r="X290" s="83">
        <v>0</v>
      </c>
      <c r="Y290" s="98">
        <v>2</v>
      </c>
      <c r="Z290" s="64">
        <v>1</v>
      </c>
      <c r="AA290" s="323">
        <v>1477052</v>
      </c>
      <c r="AB290" s="323">
        <v>0</v>
      </c>
      <c r="AC290" s="324">
        <f t="shared" si="16"/>
        <v>1477052</v>
      </c>
      <c r="AD290" s="74">
        <v>4500000</v>
      </c>
      <c r="AE290" s="74">
        <v>6000000</v>
      </c>
      <c r="AF290" s="74">
        <f t="shared" si="17"/>
        <v>0</v>
      </c>
      <c r="AG290" s="74">
        <f t="shared" si="18"/>
        <v>3800000</v>
      </c>
      <c r="AH290" s="493">
        <f t="shared" si="19"/>
        <v>-1</v>
      </c>
    </row>
    <row r="291" spans="1:35" s="50" customFormat="1" ht="24" hidden="1" customHeight="1" x14ac:dyDescent="0.2">
      <c r="A291" s="181"/>
      <c r="B291" s="296">
        <v>43</v>
      </c>
      <c r="C291" s="264">
        <v>43</v>
      </c>
      <c r="D291" s="297">
        <v>13088</v>
      </c>
      <c r="E291" s="251" t="s">
        <v>1022</v>
      </c>
      <c r="F291" s="252" t="s">
        <v>1023</v>
      </c>
      <c r="G291" s="251" t="s">
        <v>87</v>
      </c>
      <c r="H291" s="272" t="s">
        <v>983</v>
      </c>
      <c r="I291" s="292" t="s">
        <v>1024</v>
      </c>
      <c r="J291" s="480">
        <v>18955800</v>
      </c>
      <c r="K291" s="480">
        <v>12865308</v>
      </c>
      <c r="L291" s="64" t="s">
        <v>2384</v>
      </c>
      <c r="M291" s="290" t="s">
        <v>2380</v>
      </c>
      <c r="N291" s="98"/>
      <c r="O291" s="64"/>
      <c r="P291" s="89"/>
      <c r="Q291" s="253">
        <v>30</v>
      </c>
      <c r="R291" s="254">
        <v>33</v>
      </c>
      <c r="S291" s="64">
        <v>0</v>
      </c>
      <c r="T291" s="64">
        <v>0</v>
      </c>
      <c r="U291" s="89">
        <v>0</v>
      </c>
      <c r="V291" s="258">
        <v>17</v>
      </c>
      <c r="W291" s="98">
        <v>0</v>
      </c>
      <c r="X291" s="83">
        <v>0</v>
      </c>
      <c r="Y291" s="98">
        <v>0</v>
      </c>
      <c r="Z291" s="64">
        <v>0</v>
      </c>
      <c r="AA291" s="323">
        <v>1477052</v>
      </c>
      <c r="AB291" s="323">
        <v>46667</v>
      </c>
      <c r="AC291" s="324">
        <f t="shared" si="16"/>
        <v>1523719</v>
      </c>
      <c r="AD291" s="74">
        <v>4500000</v>
      </c>
      <c r="AE291" s="74">
        <v>6000000</v>
      </c>
      <c r="AF291" s="74">
        <f t="shared" si="17"/>
        <v>0</v>
      </c>
      <c r="AG291" s="74">
        <f t="shared" si="18"/>
        <v>3400000</v>
      </c>
      <c r="AH291" s="493">
        <f t="shared" si="19"/>
        <v>0</v>
      </c>
      <c r="AI291" s="117"/>
    </row>
    <row r="292" spans="1:35" s="50" customFormat="1" ht="24" hidden="1" customHeight="1" x14ac:dyDescent="0.2">
      <c r="A292" s="181"/>
      <c r="B292" s="296">
        <v>52</v>
      </c>
      <c r="C292" s="264">
        <v>52</v>
      </c>
      <c r="D292" s="297">
        <v>13089</v>
      </c>
      <c r="E292" s="251" t="s">
        <v>1027</v>
      </c>
      <c r="F292" s="252" t="s">
        <v>1028</v>
      </c>
      <c r="G292" s="251" t="s">
        <v>87</v>
      </c>
      <c r="H292" s="272" t="s">
        <v>983</v>
      </c>
      <c r="I292" s="292" t="s">
        <v>1029</v>
      </c>
      <c r="J292" s="480">
        <v>17587141</v>
      </c>
      <c r="K292" s="480">
        <v>15557844</v>
      </c>
      <c r="L292" s="64" t="s">
        <v>2384</v>
      </c>
      <c r="M292" s="290" t="s">
        <v>2380</v>
      </c>
      <c r="N292" s="98"/>
      <c r="O292" s="64"/>
      <c r="P292" s="89"/>
      <c r="Q292" s="253">
        <v>30</v>
      </c>
      <c r="R292" s="254">
        <v>70</v>
      </c>
      <c r="S292" s="64">
        <v>0</v>
      </c>
      <c r="T292" s="64">
        <v>0</v>
      </c>
      <c r="U292" s="89">
        <v>0</v>
      </c>
      <c r="V292" s="258">
        <v>19</v>
      </c>
      <c r="W292" s="98">
        <v>0</v>
      </c>
      <c r="X292" s="83">
        <v>0</v>
      </c>
      <c r="Y292" s="98">
        <v>0</v>
      </c>
      <c r="Z292" s="64">
        <v>0</v>
      </c>
      <c r="AA292" s="323">
        <v>1477052</v>
      </c>
      <c r="AB292" s="323">
        <v>0</v>
      </c>
      <c r="AC292" s="324">
        <f t="shared" si="16"/>
        <v>1477052</v>
      </c>
      <c r="AD292" s="74">
        <v>4500000</v>
      </c>
      <c r="AE292" s="74">
        <v>6000000</v>
      </c>
      <c r="AF292" s="74">
        <f t="shared" si="17"/>
        <v>0</v>
      </c>
      <c r="AG292" s="74">
        <f t="shared" si="18"/>
        <v>3800000</v>
      </c>
      <c r="AH292" s="493">
        <f t="shared" si="19"/>
        <v>0</v>
      </c>
    </row>
    <row r="293" spans="1:35" s="50" customFormat="1" ht="24" hidden="1" customHeight="1" x14ac:dyDescent="0.2">
      <c r="A293" s="181"/>
      <c r="B293" s="296">
        <v>71</v>
      </c>
      <c r="C293" s="264">
        <v>71</v>
      </c>
      <c r="D293" s="297">
        <v>13090</v>
      </c>
      <c r="E293" s="251" t="s">
        <v>259</v>
      </c>
      <c r="F293" s="252" t="s">
        <v>1032</v>
      </c>
      <c r="G293" s="251" t="s">
        <v>87</v>
      </c>
      <c r="H293" s="272" t="s">
        <v>983</v>
      </c>
      <c r="I293" s="292" t="s">
        <v>1033</v>
      </c>
      <c r="J293" s="480">
        <v>310078636</v>
      </c>
      <c r="K293" s="480">
        <v>242240857</v>
      </c>
      <c r="L293" s="64" t="s">
        <v>2384</v>
      </c>
      <c r="M293" s="290" t="s">
        <v>2380</v>
      </c>
      <c r="N293" s="98"/>
      <c r="O293" s="64"/>
      <c r="P293" s="89"/>
      <c r="Q293" s="253">
        <v>30</v>
      </c>
      <c r="R293" s="254">
        <v>61</v>
      </c>
      <c r="S293" s="64">
        <v>0</v>
      </c>
      <c r="T293" s="64">
        <v>0</v>
      </c>
      <c r="U293" s="89">
        <v>0</v>
      </c>
      <c r="V293" s="258">
        <v>19</v>
      </c>
      <c r="W293" s="98">
        <v>0</v>
      </c>
      <c r="X293" s="83">
        <v>0</v>
      </c>
      <c r="Y293" s="98">
        <v>0</v>
      </c>
      <c r="Z293" s="64">
        <v>0</v>
      </c>
      <c r="AA293" s="323">
        <v>1477052</v>
      </c>
      <c r="AB293" s="323">
        <v>0</v>
      </c>
      <c r="AC293" s="324">
        <f t="shared" si="16"/>
        <v>1477052</v>
      </c>
      <c r="AD293" s="74">
        <v>4500000</v>
      </c>
      <c r="AE293" s="74">
        <v>6000000</v>
      </c>
      <c r="AF293" s="74">
        <f t="shared" si="17"/>
        <v>0</v>
      </c>
      <c r="AG293" s="74">
        <f t="shared" si="18"/>
        <v>3800000</v>
      </c>
      <c r="AH293" s="493">
        <f t="shared" si="19"/>
        <v>0</v>
      </c>
    </row>
    <row r="294" spans="1:35" s="50" customFormat="1" ht="24" hidden="1" customHeight="1" x14ac:dyDescent="0.2">
      <c r="A294" s="181"/>
      <c r="B294" s="296">
        <v>44</v>
      </c>
      <c r="C294" s="264">
        <v>44</v>
      </c>
      <c r="D294" s="297">
        <v>13091</v>
      </c>
      <c r="E294" s="251" t="s">
        <v>1036</v>
      </c>
      <c r="F294" s="252" t="s">
        <v>1037</v>
      </c>
      <c r="G294" s="251" t="s">
        <v>87</v>
      </c>
      <c r="H294" s="272" t="s">
        <v>983</v>
      </c>
      <c r="I294" s="292" t="s">
        <v>1038</v>
      </c>
      <c r="J294" s="480">
        <v>311186701</v>
      </c>
      <c r="K294" s="480">
        <v>58912168</v>
      </c>
      <c r="L294" s="64" t="s">
        <v>2384</v>
      </c>
      <c r="M294" s="290" t="s">
        <v>2380</v>
      </c>
      <c r="N294" s="98"/>
      <c r="O294" s="64"/>
      <c r="P294" s="89"/>
      <c r="Q294" s="253">
        <v>30</v>
      </c>
      <c r="R294" s="254">
        <v>66</v>
      </c>
      <c r="S294" s="64">
        <v>0</v>
      </c>
      <c r="T294" s="64">
        <v>0</v>
      </c>
      <c r="U294" s="89">
        <v>0</v>
      </c>
      <c r="V294" s="258">
        <v>20</v>
      </c>
      <c r="W294" s="98">
        <v>0</v>
      </c>
      <c r="X294" s="83">
        <v>0</v>
      </c>
      <c r="Y294" s="98">
        <v>0</v>
      </c>
      <c r="Z294" s="64">
        <v>0</v>
      </c>
      <c r="AA294" s="323">
        <v>1477052</v>
      </c>
      <c r="AB294" s="323">
        <v>0</v>
      </c>
      <c r="AC294" s="324">
        <f t="shared" si="16"/>
        <v>1477052</v>
      </c>
      <c r="AD294" s="74">
        <v>4500000</v>
      </c>
      <c r="AE294" s="74">
        <v>6000000</v>
      </c>
      <c r="AF294" s="74">
        <f t="shared" si="17"/>
        <v>0</v>
      </c>
      <c r="AG294" s="74">
        <f t="shared" si="18"/>
        <v>4000000</v>
      </c>
      <c r="AH294" s="493">
        <f t="shared" si="19"/>
        <v>0</v>
      </c>
    </row>
    <row r="295" spans="1:35" s="50" customFormat="1" ht="24" hidden="1" customHeight="1" x14ac:dyDescent="0.2">
      <c r="A295" s="181"/>
      <c r="B295" s="296">
        <v>59</v>
      </c>
      <c r="C295" s="264">
        <v>59</v>
      </c>
      <c r="D295" s="297">
        <v>13092</v>
      </c>
      <c r="E295" s="251" t="s">
        <v>410</v>
      </c>
      <c r="F295" s="252" t="s">
        <v>1041</v>
      </c>
      <c r="G295" s="251" t="s">
        <v>87</v>
      </c>
      <c r="H295" s="272" t="s">
        <v>983</v>
      </c>
      <c r="I295" s="292" t="s">
        <v>1042</v>
      </c>
      <c r="J295" s="480">
        <v>493441859</v>
      </c>
      <c r="K295" s="480">
        <v>21238587</v>
      </c>
      <c r="L295" s="64" t="s">
        <v>2384</v>
      </c>
      <c r="M295" s="290" t="s">
        <v>2380</v>
      </c>
      <c r="N295" s="98"/>
      <c r="O295" s="64"/>
      <c r="P295" s="89"/>
      <c r="Q295" s="253">
        <v>30</v>
      </c>
      <c r="R295" s="254">
        <v>72</v>
      </c>
      <c r="S295" s="64">
        <v>0</v>
      </c>
      <c r="T295" s="64">
        <v>0</v>
      </c>
      <c r="U295" s="89">
        <v>0</v>
      </c>
      <c r="V295" s="258">
        <v>17</v>
      </c>
      <c r="W295" s="98">
        <v>0</v>
      </c>
      <c r="X295" s="83">
        <v>0</v>
      </c>
      <c r="Y295" s="98">
        <v>0</v>
      </c>
      <c r="Z295" s="64">
        <v>0</v>
      </c>
      <c r="AA295" s="323">
        <v>1477052</v>
      </c>
      <c r="AB295" s="323">
        <v>0</v>
      </c>
      <c r="AC295" s="324">
        <f t="shared" si="16"/>
        <v>1477052</v>
      </c>
      <c r="AD295" s="74">
        <v>4500000</v>
      </c>
      <c r="AE295" s="74">
        <v>6000000</v>
      </c>
      <c r="AF295" s="74">
        <f t="shared" si="17"/>
        <v>0</v>
      </c>
      <c r="AG295" s="74">
        <f t="shared" si="18"/>
        <v>3400000</v>
      </c>
      <c r="AH295" s="493">
        <f t="shared" si="19"/>
        <v>0</v>
      </c>
    </row>
    <row r="296" spans="1:35" s="50" customFormat="1" ht="24" hidden="1" customHeight="1" x14ac:dyDescent="0.2">
      <c r="A296" s="181"/>
      <c r="B296" s="296">
        <v>63</v>
      </c>
      <c r="C296" s="264">
        <v>63</v>
      </c>
      <c r="D296" s="297">
        <v>13093</v>
      </c>
      <c r="E296" s="251" t="s">
        <v>1045</v>
      </c>
      <c r="F296" s="252" t="s">
        <v>1046</v>
      </c>
      <c r="G296" s="251" t="s">
        <v>87</v>
      </c>
      <c r="H296" s="272" t="s">
        <v>983</v>
      </c>
      <c r="I296" s="292" t="s">
        <v>1047</v>
      </c>
      <c r="J296" s="480">
        <v>5260083377</v>
      </c>
      <c r="K296" s="480">
        <v>12791299</v>
      </c>
      <c r="L296" s="64" t="s">
        <v>2384</v>
      </c>
      <c r="M296" s="290" t="s">
        <v>2383</v>
      </c>
      <c r="N296" s="98"/>
      <c r="O296" s="64"/>
      <c r="P296" s="89"/>
      <c r="Q296" s="253">
        <v>30</v>
      </c>
      <c r="R296" s="254">
        <v>32</v>
      </c>
      <c r="S296" s="64">
        <v>0</v>
      </c>
      <c r="T296" s="64">
        <v>0</v>
      </c>
      <c r="U296" s="89">
        <v>0</v>
      </c>
      <c r="V296" s="258">
        <v>17</v>
      </c>
      <c r="W296" s="98">
        <v>0</v>
      </c>
      <c r="X296" s="83">
        <v>0</v>
      </c>
      <c r="Y296" s="98">
        <v>0</v>
      </c>
      <c r="Z296" s="64">
        <v>0</v>
      </c>
      <c r="AA296" s="323">
        <v>1642901</v>
      </c>
      <c r="AB296" s="323">
        <v>0</v>
      </c>
      <c r="AC296" s="324">
        <f t="shared" si="16"/>
        <v>1642901</v>
      </c>
      <c r="AD296" s="74">
        <v>4500000</v>
      </c>
      <c r="AE296" s="74">
        <v>6000000</v>
      </c>
      <c r="AF296" s="74">
        <f t="shared" si="17"/>
        <v>0</v>
      </c>
      <c r="AG296" s="74">
        <f t="shared" si="18"/>
        <v>3400000</v>
      </c>
      <c r="AH296" s="493">
        <f t="shared" si="19"/>
        <v>0</v>
      </c>
    </row>
    <row r="297" spans="1:35" s="50" customFormat="1" ht="24" hidden="1" customHeight="1" x14ac:dyDescent="0.2">
      <c r="A297" s="181"/>
      <c r="B297" s="296">
        <v>55</v>
      </c>
      <c r="C297" s="264">
        <v>55</v>
      </c>
      <c r="D297" s="297">
        <v>13094</v>
      </c>
      <c r="E297" s="251" t="s">
        <v>85</v>
      </c>
      <c r="F297" s="252" t="s">
        <v>1050</v>
      </c>
      <c r="G297" s="251" t="s">
        <v>87</v>
      </c>
      <c r="H297" s="272" t="s">
        <v>983</v>
      </c>
      <c r="I297" s="292" t="s">
        <v>1051</v>
      </c>
      <c r="J297" s="480">
        <v>63572168</v>
      </c>
      <c r="K297" s="480">
        <v>23164259</v>
      </c>
      <c r="L297" s="64" t="s">
        <v>2384</v>
      </c>
      <c r="M297" s="290" t="s">
        <v>2380</v>
      </c>
      <c r="N297" s="98"/>
      <c r="O297" s="64"/>
      <c r="P297" s="89"/>
      <c r="Q297" s="253">
        <v>30</v>
      </c>
      <c r="R297" s="254">
        <v>32</v>
      </c>
      <c r="S297" s="64">
        <v>0</v>
      </c>
      <c r="T297" s="64">
        <v>0</v>
      </c>
      <c r="U297" s="89">
        <v>0</v>
      </c>
      <c r="V297" s="258">
        <v>19</v>
      </c>
      <c r="W297" s="98">
        <v>0</v>
      </c>
      <c r="X297" s="83">
        <v>0</v>
      </c>
      <c r="Y297" s="98">
        <v>0</v>
      </c>
      <c r="Z297" s="64">
        <v>0</v>
      </c>
      <c r="AA297" s="323">
        <v>1477052</v>
      </c>
      <c r="AB297" s="323">
        <v>0</v>
      </c>
      <c r="AC297" s="324">
        <f t="shared" si="16"/>
        <v>1477052</v>
      </c>
      <c r="AD297" s="74">
        <v>4500000</v>
      </c>
      <c r="AE297" s="74">
        <v>6000000</v>
      </c>
      <c r="AF297" s="74">
        <f t="shared" si="17"/>
        <v>0</v>
      </c>
      <c r="AG297" s="74">
        <f t="shared" si="18"/>
        <v>3800000</v>
      </c>
      <c r="AH297" s="493">
        <f t="shared" si="19"/>
        <v>0</v>
      </c>
    </row>
    <row r="298" spans="1:35" s="50" customFormat="1" ht="24" hidden="1" customHeight="1" x14ac:dyDescent="0.2">
      <c r="A298" s="181"/>
      <c r="B298" s="296">
        <v>61</v>
      </c>
      <c r="C298" s="264">
        <v>61</v>
      </c>
      <c r="D298" s="297">
        <v>13095</v>
      </c>
      <c r="E298" s="251" t="s">
        <v>248</v>
      </c>
      <c r="F298" s="252" t="s">
        <v>1054</v>
      </c>
      <c r="G298" s="251" t="s">
        <v>87</v>
      </c>
      <c r="H298" s="272" t="s">
        <v>983</v>
      </c>
      <c r="I298" s="292" t="s">
        <v>1055</v>
      </c>
      <c r="J298" s="480">
        <v>640507069</v>
      </c>
      <c r="K298" s="480">
        <v>22601927</v>
      </c>
      <c r="L298" s="64" t="s">
        <v>2384</v>
      </c>
      <c r="M298" s="290" t="s">
        <v>2380</v>
      </c>
      <c r="N298" s="98"/>
      <c r="O298" s="64"/>
      <c r="P298" s="89"/>
      <c r="Q298" s="253">
        <v>30</v>
      </c>
      <c r="R298" s="254">
        <v>93</v>
      </c>
      <c r="S298" s="64">
        <v>0</v>
      </c>
      <c r="T298" s="64">
        <v>0</v>
      </c>
      <c r="U298" s="89">
        <v>0</v>
      </c>
      <c r="V298" s="258">
        <v>18</v>
      </c>
      <c r="W298" s="98">
        <v>0</v>
      </c>
      <c r="X298" s="83">
        <v>0</v>
      </c>
      <c r="Y298" s="98">
        <v>0</v>
      </c>
      <c r="Z298" s="64">
        <v>0</v>
      </c>
      <c r="AA298" s="323">
        <v>1477052</v>
      </c>
      <c r="AB298" s="323">
        <v>0</v>
      </c>
      <c r="AC298" s="324">
        <f t="shared" si="16"/>
        <v>1477052</v>
      </c>
      <c r="AD298" s="74">
        <v>4500000</v>
      </c>
      <c r="AE298" s="74">
        <v>6000000</v>
      </c>
      <c r="AF298" s="74">
        <f t="shared" si="17"/>
        <v>0</v>
      </c>
      <c r="AG298" s="74">
        <f t="shared" si="18"/>
        <v>3600000</v>
      </c>
      <c r="AH298" s="493">
        <f t="shared" si="19"/>
        <v>0</v>
      </c>
    </row>
    <row r="299" spans="1:35" s="50" customFormat="1" ht="24" hidden="1" customHeight="1" x14ac:dyDescent="0.4">
      <c r="A299" s="181"/>
      <c r="B299" s="296">
        <v>40</v>
      </c>
      <c r="C299" s="264">
        <v>40</v>
      </c>
      <c r="D299" s="297">
        <v>13096</v>
      </c>
      <c r="E299" s="251" t="s">
        <v>1058</v>
      </c>
      <c r="F299" s="252" t="s">
        <v>1059</v>
      </c>
      <c r="G299" s="251" t="s">
        <v>87</v>
      </c>
      <c r="H299" s="272" t="s">
        <v>983</v>
      </c>
      <c r="I299" s="292" t="s">
        <v>1060</v>
      </c>
      <c r="J299" s="482">
        <v>62289241</v>
      </c>
      <c r="K299" s="480">
        <v>12152848</v>
      </c>
      <c r="L299" s="64" t="s">
        <v>2384</v>
      </c>
      <c r="M299" s="290" t="s">
        <v>2380</v>
      </c>
      <c r="N299" s="98"/>
      <c r="O299" s="64"/>
      <c r="P299" s="89"/>
      <c r="Q299" s="253">
        <v>30</v>
      </c>
      <c r="R299" s="254">
        <v>20</v>
      </c>
      <c r="S299" s="64">
        <v>0</v>
      </c>
      <c r="T299" s="64">
        <v>0</v>
      </c>
      <c r="U299" s="89">
        <v>0</v>
      </c>
      <c r="V299" s="258">
        <v>19</v>
      </c>
      <c r="W299" s="98">
        <v>0</v>
      </c>
      <c r="X299" s="83">
        <v>0</v>
      </c>
      <c r="Y299" s="98">
        <v>0</v>
      </c>
      <c r="Z299" s="64">
        <v>0</v>
      </c>
      <c r="AA299" s="323">
        <v>1477052</v>
      </c>
      <c r="AB299" s="323">
        <v>46667</v>
      </c>
      <c r="AC299" s="324">
        <f t="shared" si="16"/>
        <v>1523719</v>
      </c>
      <c r="AD299" s="74">
        <v>4500000</v>
      </c>
      <c r="AE299" s="74">
        <v>6000000</v>
      </c>
      <c r="AF299" s="74">
        <f t="shared" si="17"/>
        <v>0</v>
      </c>
      <c r="AG299" s="74">
        <f t="shared" si="18"/>
        <v>3800000</v>
      </c>
      <c r="AH299" s="493">
        <f t="shared" si="19"/>
        <v>0</v>
      </c>
    </row>
    <row r="300" spans="1:35" s="50" customFormat="1" ht="24" hidden="1" customHeight="1" x14ac:dyDescent="0.2">
      <c r="A300" s="181"/>
      <c r="B300" s="296">
        <v>53</v>
      </c>
      <c r="C300" s="264">
        <v>53</v>
      </c>
      <c r="D300" s="297">
        <v>13097</v>
      </c>
      <c r="E300" s="251" t="s">
        <v>144</v>
      </c>
      <c r="F300" s="252" t="s">
        <v>1063</v>
      </c>
      <c r="G300" s="251" t="s">
        <v>87</v>
      </c>
      <c r="H300" s="272" t="s">
        <v>983</v>
      </c>
      <c r="I300" s="292" t="s">
        <v>1064</v>
      </c>
      <c r="J300" s="480">
        <v>311360475</v>
      </c>
      <c r="K300" s="480">
        <v>57216234</v>
      </c>
      <c r="L300" s="64" t="s">
        <v>2384</v>
      </c>
      <c r="M300" s="290" t="s">
        <v>2380</v>
      </c>
      <c r="N300" s="98"/>
      <c r="O300" s="64"/>
      <c r="P300" s="89"/>
      <c r="Q300" s="253">
        <v>30</v>
      </c>
      <c r="R300" s="254">
        <v>60</v>
      </c>
      <c r="S300" s="64">
        <v>0</v>
      </c>
      <c r="T300" s="64">
        <v>0</v>
      </c>
      <c r="U300" s="89">
        <v>0</v>
      </c>
      <c r="V300" s="258">
        <v>19</v>
      </c>
      <c r="W300" s="98">
        <v>0</v>
      </c>
      <c r="X300" s="83">
        <v>0</v>
      </c>
      <c r="Y300" s="98">
        <v>0</v>
      </c>
      <c r="Z300" s="64">
        <v>0</v>
      </c>
      <c r="AA300" s="323">
        <v>1477052</v>
      </c>
      <c r="AB300" s="323">
        <v>0</v>
      </c>
      <c r="AC300" s="324">
        <f t="shared" si="16"/>
        <v>1477052</v>
      </c>
      <c r="AD300" s="74">
        <v>4500000</v>
      </c>
      <c r="AE300" s="74">
        <v>6000000</v>
      </c>
      <c r="AF300" s="74">
        <f t="shared" si="17"/>
        <v>0</v>
      </c>
      <c r="AG300" s="74">
        <f t="shared" si="18"/>
        <v>3800000</v>
      </c>
      <c r="AH300" s="493">
        <f t="shared" si="19"/>
        <v>0</v>
      </c>
    </row>
    <row r="301" spans="1:35" s="50" customFormat="1" ht="24" hidden="1" customHeight="1" x14ac:dyDescent="0.2">
      <c r="A301" s="181"/>
      <c r="B301" s="296">
        <v>70</v>
      </c>
      <c r="C301" s="264">
        <v>70</v>
      </c>
      <c r="D301" s="297">
        <v>13098</v>
      </c>
      <c r="E301" s="251" t="s">
        <v>183</v>
      </c>
      <c r="F301" s="252" t="s">
        <v>1067</v>
      </c>
      <c r="G301" s="251" t="s">
        <v>87</v>
      </c>
      <c r="H301" s="272" t="s">
        <v>983</v>
      </c>
      <c r="I301" s="292" t="s">
        <v>1068</v>
      </c>
      <c r="J301" s="480">
        <v>2130432719</v>
      </c>
      <c r="K301" s="480">
        <v>28281640</v>
      </c>
      <c r="L301" s="64" t="s">
        <v>2384</v>
      </c>
      <c r="M301" s="290" t="s">
        <v>2383</v>
      </c>
      <c r="N301" s="98"/>
      <c r="O301" s="64"/>
      <c r="P301" s="89"/>
      <c r="Q301" s="253">
        <v>30</v>
      </c>
      <c r="R301" s="254">
        <v>29</v>
      </c>
      <c r="S301" s="64">
        <v>0</v>
      </c>
      <c r="T301" s="64">
        <v>0</v>
      </c>
      <c r="U301" s="89">
        <v>0</v>
      </c>
      <c r="V301" s="258">
        <v>20</v>
      </c>
      <c r="W301" s="98">
        <v>0</v>
      </c>
      <c r="X301" s="83">
        <v>0</v>
      </c>
      <c r="Y301" s="98">
        <v>0</v>
      </c>
      <c r="Z301" s="64">
        <v>0</v>
      </c>
      <c r="AA301" s="323">
        <v>1642901</v>
      </c>
      <c r="AB301" s="323">
        <v>0</v>
      </c>
      <c r="AC301" s="324">
        <f t="shared" si="16"/>
        <v>1642901</v>
      </c>
      <c r="AD301" s="74">
        <v>4500000</v>
      </c>
      <c r="AE301" s="74">
        <v>6000000</v>
      </c>
      <c r="AF301" s="74">
        <f t="shared" si="17"/>
        <v>0</v>
      </c>
      <c r="AG301" s="74">
        <f t="shared" si="18"/>
        <v>4000000</v>
      </c>
      <c r="AH301" s="493">
        <f t="shared" si="19"/>
        <v>0</v>
      </c>
    </row>
    <row r="302" spans="1:35" s="50" customFormat="1" ht="24" hidden="1" customHeight="1" x14ac:dyDescent="0.2">
      <c r="A302" s="181"/>
      <c r="B302" s="296">
        <v>68</v>
      </c>
      <c r="C302" s="264">
        <v>68</v>
      </c>
      <c r="D302" s="297">
        <v>13099</v>
      </c>
      <c r="E302" s="251" t="s">
        <v>183</v>
      </c>
      <c r="F302" s="252" t="s">
        <v>1071</v>
      </c>
      <c r="G302" s="251" t="s">
        <v>87</v>
      </c>
      <c r="H302" s="272" t="s">
        <v>983</v>
      </c>
      <c r="I302" s="292" t="s">
        <v>1072</v>
      </c>
      <c r="J302" s="480">
        <v>80919375</v>
      </c>
      <c r="K302" s="480"/>
      <c r="L302" s="64" t="s">
        <v>2384</v>
      </c>
      <c r="M302" s="290" t="s">
        <v>2380</v>
      </c>
      <c r="N302" s="98"/>
      <c r="O302" s="64"/>
      <c r="P302" s="89"/>
      <c r="Q302" s="253">
        <v>30</v>
      </c>
      <c r="R302" s="254">
        <v>10</v>
      </c>
      <c r="S302" s="64">
        <v>0</v>
      </c>
      <c r="T302" s="64">
        <v>0</v>
      </c>
      <c r="U302" s="89">
        <v>0</v>
      </c>
      <c r="V302" s="258">
        <v>18</v>
      </c>
      <c r="W302" s="98">
        <v>0</v>
      </c>
      <c r="X302" s="83">
        <v>0</v>
      </c>
      <c r="Y302" s="98">
        <v>0</v>
      </c>
      <c r="Z302" s="64">
        <v>0</v>
      </c>
      <c r="AA302" s="323">
        <v>1477052</v>
      </c>
      <c r="AB302" s="323">
        <v>0</v>
      </c>
      <c r="AC302" s="324">
        <f t="shared" si="16"/>
        <v>1477052</v>
      </c>
      <c r="AD302" s="74">
        <v>4500000</v>
      </c>
      <c r="AE302" s="74">
        <v>6000000</v>
      </c>
      <c r="AF302" s="74">
        <f t="shared" si="17"/>
        <v>0</v>
      </c>
      <c r="AG302" s="74">
        <f t="shared" si="18"/>
        <v>3600000</v>
      </c>
      <c r="AH302" s="493">
        <f t="shared" si="19"/>
        <v>0</v>
      </c>
      <c r="AI302" s="339" t="s">
        <v>3303</v>
      </c>
    </row>
    <row r="303" spans="1:35" s="50" customFormat="1" ht="24" hidden="1" customHeight="1" x14ac:dyDescent="0.2">
      <c r="A303" s="181"/>
      <c r="B303" s="296">
        <v>38</v>
      </c>
      <c r="C303" s="264">
        <v>38</v>
      </c>
      <c r="D303" s="297">
        <v>13100</v>
      </c>
      <c r="E303" s="251" t="s">
        <v>435</v>
      </c>
      <c r="F303" s="252" t="s">
        <v>1074</v>
      </c>
      <c r="G303" s="251" t="s">
        <v>87</v>
      </c>
      <c r="H303" s="272" t="s">
        <v>983</v>
      </c>
      <c r="I303" s="292" t="s">
        <v>1075</v>
      </c>
      <c r="J303" s="480">
        <v>56296525</v>
      </c>
      <c r="K303" s="480">
        <v>20419402</v>
      </c>
      <c r="L303" s="64" t="s">
        <v>2384</v>
      </c>
      <c r="M303" s="290" t="s">
        <v>2381</v>
      </c>
      <c r="N303" s="98"/>
      <c r="O303" s="64"/>
      <c r="P303" s="89"/>
      <c r="Q303" s="253">
        <v>30</v>
      </c>
      <c r="R303" s="254">
        <v>22</v>
      </c>
      <c r="S303" s="64">
        <v>0</v>
      </c>
      <c r="T303" s="64">
        <v>0</v>
      </c>
      <c r="U303" s="89">
        <v>0</v>
      </c>
      <c r="V303" s="258">
        <v>20</v>
      </c>
      <c r="W303" s="98">
        <v>0</v>
      </c>
      <c r="X303" s="83">
        <v>0</v>
      </c>
      <c r="Y303" s="98">
        <v>2</v>
      </c>
      <c r="Z303" s="64">
        <v>2</v>
      </c>
      <c r="AA303" s="323">
        <v>1311206</v>
      </c>
      <c r="AB303" s="323">
        <v>46667</v>
      </c>
      <c r="AC303" s="324">
        <f t="shared" si="16"/>
        <v>1357873</v>
      </c>
      <c r="AD303" s="74">
        <v>4500000</v>
      </c>
      <c r="AE303" s="74">
        <v>6000000</v>
      </c>
      <c r="AF303" s="74">
        <f t="shared" si="17"/>
        <v>0</v>
      </c>
      <c r="AG303" s="74">
        <f t="shared" si="18"/>
        <v>4000000</v>
      </c>
      <c r="AH303" s="493">
        <f t="shared" si="19"/>
        <v>0</v>
      </c>
    </row>
    <row r="304" spans="1:35" s="50" customFormat="1" ht="24" hidden="1" customHeight="1" x14ac:dyDescent="0.2">
      <c r="A304" s="181"/>
      <c r="B304" s="296">
        <v>56</v>
      </c>
      <c r="C304" s="264">
        <v>56</v>
      </c>
      <c r="D304" s="297">
        <v>13101</v>
      </c>
      <c r="E304" s="251" t="s">
        <v>294</v>
      </c>
      <c r="F304" s="252" t="s">
        <v>1078</v>
      </c>
      <c r="G304" s="251" t="s">
        <v>87</v>
      </c>
      <c r="H304" s="272" t="s">
        <v>983</v>
      </c>
      <c r="I304" s="292" t="s">
        <v>1079</v>
      </c>
      <c r="J304" s="480">
        <v>321675894</v>
      </c>
      <c r="K304" s="480">
        <v>17160417</v>
      </c>
      <c r="L304" s="64" t="s">
        <v>2384</v>
      </c>
      <c r="M304" s="290" t="s">
        <v>2380</v>
      </c>
      <c r="N304" s="98"/>
      <c r="O304" s="64"/>
      <c r="P304" s="89"/>
      <c r="Q304" s="253">
        <v>30</v>
      </c>
      <c r="R304" s="254">
        <v>51</v>
      </c>
      <c r="S304" s="64">
        <v>0</v>
      </c>
      <c r="T304" s="64">
        <v>0</v>
      </c>
      <c r="U304" s="89">
        <v>0</v>
      </c>
      <c r="V304" s="258">
        <v>19</v>
      </c>
      <c r="W304" s="98">
        <v>0</v>
      </c>
      <c r="X304" s="83">
        <v>0</v>
      </c>
      <c r="Y304" s="98">
        <v>1</v>
      </c>
      <c r="Z304" s="64">
        <v>1</v>
      </c>
      <c r="AA304" s="323">
        <v>1477052</v>
      </c>
      <c r="AB304" s="323">
        <v>0</v>
      </c>
      <c r="AC304" s="324">
        <f t="shared" si="16"/>
        <v>1477052</v>
      </c>
      <c r="AD304" s="74">
        <v>4500000</v>
      </c>
      <c r="AE304" s="74">
        <v>6000000</v>
      </c>
      <c r="AF304" s="74">
        <f t="shared" si="17"/>
        <v>0</v>
      </c>
      <c r="AG304" s="74">
        <f t="shared" si="18"/>
        <v>3800000</v>
      </c>
      <c r="AH304" s="493">
        <f t="shared" si="19"/>
        <v>0</v>
      </c>
    </row>
    <row r="305" spans="1:34" s="50" customFormat="1" ht="24" hidden="1" customHeight="1" x14ac:dyDescent="0.2">
      <c r="A305" s="181"/>
      <c r="B305" s="296">
        <v>49</v>
      </c>
      <c r="C305" s="264">
        <v>49</v>
      </c>
      <c r="D305" s="297">
        <v>13102</v>
      </c>
      <c r="E305" s="251" t="s">
        <v>1082</v>
      </c>
      <c r="F305" s="252" t="s">
        <v>1083</v>
      </c>
      <c r="G305" s="251" t="s">
        <v>87</v>
      </c>
      <c r="H305" s="272" t="s">
        <v>983</v>
      </c>
      <c r="I305" s="292" t="s">
        <v>1084</v>
      </c>
      <c r="J305" s="480">
        <v>16036115</v>
      </c>
      <c r="K305" s="480">
        <v>48318100</v>
      </c>
      <c r="L305" s="64" t="s">
        <v>2384</v>
      </c>
      <c r="M305" s="290" t="s">
        <v>2380</v>
      </c>
      <c r="N305" s="98"/>
      <c r="O305" s="64"/>
      <c r="P305" s="89"/>
      <c r="Q305" s="253">
        <v>30</v>
      </c>
      <c r="R305" s="254">
        <v>80</v>
      </c>
      <c r="S305" s="64">
        <v>0</v>
      </c>
      <c r="T305" s="64">
        <v>0</v>
      </c>
      <c r="U305" s="89">
        <v>0</v>
      </c>
      <c r="V305" s="258">
        <v>20</v>
      </c>
      <c r="W305" s="98">
        <v>0</v>
      </c>
      <c r="X305" s="83">
        <v>0</v>
      </c>
      <c r="Y305" s="98">
        <v>0</v>
      </c>
      <c r="Z305" s="64">
        <v>0</v>
      </c>
      <c r="AA305" s="323">
        <v>1477052</v>
      </c>
      <c r="AB305" s="323">
        <v>0</v>
      </c>
      <c r="AC305" s="324">
        <f t="shared" si="16"/>
        <v>1477052</v>
      </c>
      <c r="AD305" s="74">
        <v>4500000</v>
      </c>
      <c r="AE305" s="74">
        <v>6000000</v>
      </c>
      <c r="AF305" s="74">
        <f t="shared" si="17"/>
        <v>0</v>
      </c>
      <c r="AG305" s="74">
        <f t="shared" si="18"/>
        <v>4000000</v>
      </c>
      <c r="AH305" s="493">
        <f t="shared" si="19"/>
        <v>0</v>
      </c>
    </row>
    <row r="306" spans="1:34" s="50" customFormat="1" ht="24" hidden="1" customHeight="1" x14ac:dyDescent="0.2">
      <c r="A306" s="181"/>
      <c r="B306" s="296">
        <v>66</v>
      </c>
      <c r="C306" s="264">
        <v>66</v>
      </c>
      <c r="D306" s="297">
        <v>13103</v>
      </c>
      <c r="E306" s="251" t="s">
        <v>1087</v>
      </c>
      <c r="F306" s="252" t="s">
        <v>1088</v>
      </c>
      <c r="G306" s="251" t="s">
        <v>87</v>
      </c>
      <c r="H306" s="272" t="s">
        <v>983</v>
      </c>
      <c r="I306" s="292" t="s">
        <v>1089</v>
      </c>
      <c r="J306" s="480">
        <v>1610162218</v>
      </c>
      <c r="K306" s="480">
        <v>12817111</v>
      </c>
      <c r="L306" s="64" t="s">
        <v>2384</v>
      </c>
      <c r="M306" s="290" t="s">
        <v>2380</v>
      </c>
      <c r="N306" s="98"/>
      <c r="O306" s="64"/>
      <c r="P306" s="89"/>
      <c r="Q306" s="253">
        <v>30</v>
      </c>
      <c r="R306" s="254">
        <v>80</v>
      </c>
      <c r="S306" s="64">
        <v>0</v>
      </c>
      <c r="T306" s="64">
        <v>0</v>
      </c>
      <c r="U306" s="89">
        <v>0</v>
      </c>
      <c r="V306" s="258">
        <v>20</v>
      </c>
      <c r="W306" s="98">
        <v>0</v>
      </c>
      <c r="X306" s="83">
        <v>0</v>
      </c>
      <c r="Y306" s="98">
        <v>0</v>
      </c>
      <c r="Z306" s="64">
        <v>0</v>
      </c>
      <c r="AA306" s="323">
        <v>1477052</v>
      </c>
      <c r="AB306" s="323">
        <v>46667</v>
      </c>
      <c r="AC306" s="324">
        <f t="shared" si="16"/>
        <v>1523719</v>
      </c>
      <c r="AD306" s="74">
        <v>4500000</v>
      </c>
      <c r="AE306" s="74">
        <v>6000000</v>
      </c>
      <c r="AF306" s="74">
        <f t="shared" si="17"/>
        <v>0</v>
      </c>
      <c r="AG306" s="74">
        <f t="shared" si="18"/>
        <v>4000000</v>
      </c>
      <c r="AH306" s="493">
        <f t="shared" si="19"/>
        <v>0</v>
      </c>
    </row>
    <row r="307" spans="1:34" s="50" customFormat="1" ht="24" hidden="1" customHeight="1" x14ac:dyDescent="0.2">
      <c r="A307" s="181"/>
      <c r="B307" s="296">
        <v>60</v>
      </c>
      <c r="C307" s="264">
        <v>60</v>
      </c>
      <c r="D307" s="297">
        <v>13104</v>
      </c>
      <c r="E307" s="251" t="s">
        <v>1027</v>
      </c>
      <c r="F307" s="252" t="s">
        <v>1092</v>
      </c>
      <c r="G307" s="251" t="s">
        <v>87</v>
      </c>
      <c r="H307" s="272" t="s">
        <v>983</v>
      </c>
      <c r="I307" s="292" t="s">
        <v>1093</v>
      </c>
      <c r="J307" s="480">
        <v>2270087951</v>
      </c>
      <c r="K307" s="480">
        <v>29065963</v>
      </c>
      <c r="L307" s="64" t="s">
        <v>2384</v>
      </c>
      <c r="M307" s="290" t="s">
        <v>2380</v>
      </c>
      <c r="N307" s="98"/>
      <c r="O307" s="64"/>
      <c r="P307" s="89"/>
      <c r="Q307" s="253">
        <v>30</v>
      </c>
      <c r="R307" s="254">
        <v>32</v>
      </c>
      <c r="S307" s="64">
        <v>0</v>
      </c>
      <c r="T307" s="64">
        <v>0</v>
      </c>
      <c r="U307" s="89">
        <v>0</v>
      </c>
      <c r="V307" s="258">
        <v>18</v>
      </c>
      <c r="W307" s="98">
        <v>0</v>
      </c>
      <c r="X307" s="83">
        <v>0</v>
      </c>
      <c r="Y307" s="98">
        <v>0</v>
      </c>
      <c r="Z307" s="64">
        <v>0</v>
      </c>
      <c r="AA307" s="323">
        <v>1477052</v>
      </c>
      <c r="AB307" s="323">
        <v>0</v>
      </c>
      <c r="AC307" s="324">
        <f t="shared" si="16"/>
        <v>1477052</v>
      </c>
      <c r="AD307" s="74">
        <v>4500000</v>
      </c>
      <c r="AE307" s="74">
        <v>6000000</v>
      </c>
      <c r="AF307" s="74">
        <f t="shared" si="17"/>
        <v>0</v>
      </c>
      <c r="AG307" s="74">
        <f t="shared" si="18"/>
        <v>3600000</v>
      </c>
      <c r="AH307" s="493">
        <f t="shared" si="19"/>
        <v>0</v>
      </c>
    </row>
    <row r="308" spans="1:34" s="50" customFormat="1" ht="24" hidden="1" customHeight="1" x14ac:dyDescent="0.2">
      <c r="A308" s="181"/>
      <c r="B308" s="296">
        <v>65</v>
      </c>
      <c r="C308" s="264">
        <v>65</v>
      </c>
      <c r="D308" s="297">
        <v>13105</v>
      </c>
      <c r="E308" s="251" t="s">
        <v>1096</v>
      </c>
      <c r="F308" s="252" t="s">
        <v>1097</v>
      </c>
      <c r="G308" s="251" t="s">
        <v>87</v>
      </c>
      <c r="H308" s="272" t="s">
        <v>983</v>
      </c>
      <c r="I308" s="292" t="s">
        <v>1098</v>
      </c>
      <c r="J308" s="480">
        <v>491653751</v>
      </c>
      <c r="K308" s="480">
        <v>21767588</v>
      </c>
      <c r="L308" s="64" t="s">
        <v>2384</v>
      </c>
      <c r="M308" s="305" t="s">
        <v>2383</v>
      </c>
      <c r="N308" s="98"/>
      <c r="O308" s="64"/>
      <c r="P308" s="89"/>
      <c r="Q308" s="253">
        <v>30</v>
      </c>
      <c r="R308" s="254">
        <v>100</v>
      </c>
      <c r="S308" s="64">
        <v>0</v>
      </c>
      <c r="T308" s="64">
        <v>0</v>
      </c>
      <c r="U308" s="89">
        <v>0</v>
      </c>
      <c r="V308" s="258">
        <v>20</v>
      </c>
      <c r="W308" s="98">
        <v>0</v>
      </c>
      <c r="X308" s="83">
        <v>0</v>
      </c>
      <c r="Y308" s="98">
        <v>1</v>
      </c>
      <c r="Z308" s="64">
        <v>1</v>
      </c>
      <c r="AA308" s="323">
        <v>1642901</v>
      </c>
      <c r="AB308" s="323">
        <v>0</v>
      </c>
      <c r="AC308" s="324">
        <f t="shared" si="16"/>
        <v>1642901</v>
      </c>
      <c r="AD308" s="74">
        <v>4500000</v>
      </c>
      <c r="AE308" s="74">
        <v>6000000</v>
      </c>
      <c r="AF308" s="74">
        <f t="shared" si="17"/>
        <v>0</v>
      </c>
      <c r="AG308" s="74">
        <f t="shared" si="18"/>
        <v>4000000</v>
      </c>
      <c r="AH308" s="493">
        <f t="shared" si="19"/>
        <v>0</v>
      </c>
    </row>
    <row r="309" spans="1:34" s="50" customFormat="1" ht="24" hidden="1" customHeight="1" x14ac:dyDescent="0.2">
      <c r="A309" s="181"/>
      <c r="B309" s="296">
        <v>54</v>
      </c>
      <c r="C309" s="264">
        <v>54</v>
      </c>
      <c r="D309" s="297">
        <v>13106</v>
      </c>
      <c r="E309" s="251" t="s">
        <v>1101</v>
      </c>
      <c r="F309" s="252" t="s">
        <v>1102</v>
      </c>
      <c r="G309" s="251" t="s">
        <v>87</v>
      </c>
      <c r="H309" s="272" t="s">
        <v>983</v>
      </c>
      <c r="I309" s="292" t="s">
        <v>1103</v>
      </c>
      <c r="J309" s="480">
        <v>480755981</v>
      </c>
      <c r="K309" s="480">
        <v>22214934</v>
      </c>
      <c r="L309" s="64" t="s">
        <v>2384</v>
      </c>
      <c r="M309" s="290" t="s">
        <v>2380</v>
      </c>
      <c r="N309" s="98"/>
      <c r="O309" s="64"/>
      <c r="P309" s="89"/>
      <c r="Q309" s="253">
        <v>30</v>
      </c>
      <c r="R309" s="254">
        <v>78</v>
      </c>
      <c r="S309" s="64">
        <v>0</v>
      </c>
      <c r="T309" s="64">
        <v>0</v>
      </c>
      <c r="U309" s="89">
        <v>0</v>
      </c>
      <c r="V309" s="258">
        <v>20</v>
      </c>
      <c r="W309" s="98">
        <v>0</v>
      </c>
      <c r="X309" s="83">
        <v>0</v>
      </c>
      <c r="Y309" s="98">
        <v>0</v>
      </c>
      <c r="Z309" s="64">
        <v>0</v>
      </c>
      <c r="AA309" s="323">
        <v>1477052</v>
      </c>
      <c r="AB309" s="323">
        <v>0</v>
      </c>
      <c r="AC309" s="324">
        <f t="shared" si="16"/>
        <v>1477052</v>
      </c>
      <c r="AD309" s="74">
        <v>4500000</v>
      </c>
      <c r="AE309" s="74">
        <v>6000000</v>
      </c>
      <c r="AF309" s="74">
        <f t="shared" si="17"/>
        <v>0</v>
      </c>
      <c r="AG309" s="74">
        <f t="shared" si="18"/>
        <v>4000000</v>
      </c>
      <c r="AH309" s="493">
        <f t="shared" si="19"/>
        <v>0</v>
      </c>
    </row>
    <row r="310" spans="1:34" s="50" customFormat="1" ht="24" hidden="1" customHeight="1" x14ac:dyDescent="0.2">
      <c r="A310" s="181"/>
      <c r="B310" s="296">
        <v>74</v>
      </c>
      <c r="C310" s="264">
        <v>74</v>
      </c>
      <c r="D310" s="297">
        <v>13107</v>
      </c>
      <c r="E310" s="251" t="s">
        <v>655</v>
      </c>
      <c r="F310" s="252" t="s">
        <v>1106</v>
      </c>
      <c r="G310" s="251" t="s">
        <v>87</v>
      </c>
      <c r="H310" s="272" t="s">
        <v>983</v>
      </c>
      <c r="I310" s="292" t="s">
        <v>1107</v>
      </c>
      <c r="J310" s="480">
        <v>4260114018</v>
      </c>
      <c r="K310" s="480">
        <v>16296626</v>
      </c>
      <c r="L310" s="64" t="s">
        <v>2384</v>
      </c>
      <c r="M310" s="290" t="s">
        <v>2380</v>
      </c>
      <c r="N310" s="98"/>
      <c r="O310" s="64"/>
      <c r="P310" s="89"/>
      <c r="Q310" s="253">
        <v>30</v>
      </c>
      <c r="R310" s="254">
        <v>60</v>
      </c>
      <c r="S310" s="64">
        <v>0</v>
      </c>
      <c r="T310" s="64">
        <v>0</v>
      </c>
      <c r="U310" s="89">
        <v>0</v>
      </c>
      <c r="V310" s="258">
        <v>20</v>
      </c>
      <c r="W310" s="98">
        <v>0</v>
      </c>
      <c r="X310" s="83">
        <v>0</v>
      </c>
      <c r="Y310" s="98">
        <v>0</v>
      </c>
      <c r="Z310" s="64">
        <v>0</v>
      </c>
      <c r="AA310" s="323">
        <v>1477052</v>
      </c>
      <c r="AB310" s="323">
        <v>0</v>
      </c>
      <c r="AC310" s="324">
        <f t="shared" si="16"/>
        <v>1477052</v>
      </c>
      <c r="AD310" s="74">
        <v>4500000</v>
      </c>
      <c r="AE310" s="74">
        <v>6000000</v>
      </c>
      <c r="AF310" s="74">
        <f t="shared" si="17"/>
        <v>0</v>
      </c>
      <c r="AG310" s="74">
        <f t="shared" si="18"/>
        <v>4000000</v>
      </c>
      <c r="AH310" s="493">
        <f t="shared" si="19"/>
        <v>0</v>
      </c>
    </row>
    <row r="311" spans="1:34" s="50" customFormat="1" ht="24" hidden="1" customHeight="1" x14ac:dyDescent="0.2">
      <c r="A311" s="181"/>
      <c r="B311" s="296">
        <v>48</v>
      </c>
      <c r="C311" s="264">
        <v>48</v>
      </c>
      <c r="D311" s="297">
        <v>13108</v>
      </c>
      <c r="E311" s="251" t="s">
        <v>158</v>
      </c>
      <c r="F311" s="252" t="s">
        <v>1110</v>
      </c>
      <c r="G311" s="251" t="s">
        <v>87</v>
      </c>
      <c r="H311" s="272" t="s">
        <v>983</v>
      </c>
      <c r="I311" s="292" t="s">
        <v>1111</v>
      </c>
      <c r="J311" s="480">
        <v>4073524933</v>
      </c>
      <c r="K311" s="480">
        <v>58142983</v>
      </c>
      <c r="L311" s="64" t="s">
        <v>2384</v>
      </c>
      <c r="M311" s="290" t="s">
        <v>2380</v>
      </c>
      <c r="N311" s="98"/>
      <c r="O311" s="64"/>
      <c r="P311" s="89"/>
      <c r="Q311" s="253">
        <v>30</v>
      </c>
      <c r="R311" s="254">
        <v>79</v>
      </c>
      <c r="S311" s="64">
        <v>0</v>
      </c>
      <c r="T311" s="64">
        <v>0</v>
      </c>
      <c r="U311" s="89">
        <v>0</v>
      </c>
      <c r="V311" s="258">
        <v>20</v>
      </c>
      <c r="W311" s="98">
        <v>0</v>
      </c>
      <c r="X311" s="83">
        <v>0</v>
      </c>
      <c r="Y311" s="98">
        <v>0</v>
      </c>
      <c r="Z311" s="64">
        <v>0</v>
      </c>
      <c r="AA311" s="323">
        <v>1477052</v>
      </c>
      <c r="AB311" s="323">
        <v>0</v>
      </c>
      <c r="AC311" s="324">
        <f t="shared" si="16"/>
        <v>1477052</v>
      </c>
      <c r="AD311" s="74">
        <v>4500000</v>
      </c>
      <c r="AE311" s="74">
        <v>6000000</v>
      </c>
      <c r="AF311" s="74">
        <f t="shared" si="17"/>
        <v>0</v>
      </c>
      <c r="AG311" s="74">
        <f t="shared" si="18"/>
        <v>4000000</v>
      </c>
      <c r="AH311" s="493">
        <f t="shared" si="19"/>
        <v>0</v>
      </c>
    </row>
    <row r="312" spans="1:34" s="50" customFormat="1" ht="24" hidden="1" customHeight="1" x14ac:dyDescent="0.2">
      <c r="A312" s="181"/>
      <c r="B312" s="296">
        <v>41</v>
      </c>
      <c r="C312" s="264">
        <v>41</v>
      </c>
      <c r="D312" s="297">
        <v>13109</v>
      </c>
      <c r="E312" s="251" t="s">
        <v>140</v>
      </c>
      <c r="F312" s="252" t="s">
        <v>765</v>
      </c>
      <c r="G312" s="251" t="s">
        <v>87</v>
      </c>
      <c r="H312" s="272" t="s">
        <v>983</v>
      </c>
      <c r="I312" s="292" t="s">
        <v>1114</v>
      </c>
      <c r="J312" s="480">
        <v>12608580</v>
      </c>
      <c r="K312" s="480">
        <v>27466153</v>
      </c>
      <c r="L312" s="64" t="s">
        <v>2384</v>
      </c>
      <c r="M312" s="290" t="s">
        <v>2380</v>
      </c>
      <c r="N312" s="98"/>
      <c r="O312" s="64"/>
      <c r="P312" s="89"/>
      <c r="Q312" s="253">
        <v>30</v>
      </c>
      <c r="R312" s="254">
        <v>100</v>
      </c>
      <c r="S312" s="64">
        <v>0</v>
      </c>
      <c r="T312" s="64">
        <v>0</v>
      </c>
      <c r="U312" s="89">
        <v>0</v>
      </c>
      <c r="V312" s="258">
        <v>20</v>
      </c>
      <c r="W312" s="98">
        <v>0</v>
      </c>
      <c r="X312" s="83">
        <v>0</v>
      </c>
      <c r="Y312" s="98">
        <v>0</v>
      </c>
      <c r="Z312" s="64">
        <v>0</v>
      </c>
      <c r="AA312" s="323">
        <v>1477052</v>
      </c>
      <c r="AB312" s="323">
        <v>46667</v>
      </c>
      <c r="AC312" s="324">
        <f t="shared" si="16"/>
        <v>1523719</v>
      </c>
      <c r="AD312" s="74">
        <v>4500000</v>
      </c>
      <c r="AE312" s="74">
        <v>6000000</v>
      </c>
      <c r="AF312" s="74">
        <f t="shared" si="17"/>
        <v>0</v>
      </c>
      <c r="AG312" s="74">
        <f t="shared" si="18"/>
        <v>4000000</v>
      </c>
      <c r="AH312" s="493">
        <f t="shared" si="19"/>
        <v>0</v>
      </c>
    </row>
    <row r="313" spans="1:34" s="50" customFormat="1" ht="24" customHeight="1" x14ac:dyDescent="0.2">
      <c r="A313" s="181"/>
      <c r="B313" s="296">
        <v>50</v>
      </c>
      <c r="C313" s="264">
        <v>50</v>
      </c>
      <c r="D313" s="297">
        <v>13110</v>
      </c>
      <c r="E313" s="251" t="s">
        <v>1117</v>
      </c>
      <c r="F313" s="252" t="s">
        <v>1118</v>
      </c>
      <c r="G313" s="251" t="s">
        <v>87</v>
      </c>
      <c r="H313" s="272" t="s">
        <v>983</v>
      </c>
      <c r="I313" s="292" t="s">
        <v>1119</v>
      </c>
      <c r="J313" s="480">
        <v>14785102</v>
      </c>
      <c r="K313" s="480">
        <v>16327216</v>
      </c>
      <c r="L313" s="64" t="s">
        <v>2384</v>
      </c>
      <c r="M313" s="290" t="s">
        <v>2383</v>
      </c>
      <c r="N313" s="98"/>
      <c r="O313" s="64"/>
      <c r="P313" s="89"/>
      <c r="Q313" s="253">
        <v>30</v>
      </c>
      <c r="R313" s="254">
        <v>39</v>
      </c>
      <c r="S313" s="64">
        <v>0</v>
      </c>
      <c r="T313" s="64">
        <v>0</v>
      </c>
      <c r="U313" s="89">
        <v>0</v>
      </c>
      <c r="V313" s="258">
        <v>20</v>
      </c>
      <c r="W313" s="98">
        <v>0</v>
      </c>
      <c r="X313" s="83">
        <v>0</v>
      </c>
      <c r="Y313" s="98">
        <v>2</v>
      </c>
      <c r="Z313" s="64">
        <v>0</v>
      </c>
      <c r="AA313" s="323">
        <v>1642901</v>
      </c>
      <c r="AB313" s="323">
        <v>0</v>
      </c>
      <c r="AC313" s="324">
        <f t="shared" si="16"/>
        <v>1642901</v>
      </c>
      <c r="AD313" s="74">
        <v>4500000</v>
      </c>
      <c r="AE313" s="74">
        <v>6000000</v>
      </c>
      <c r="AF313" s="74">
        <f t="shared" si="17"/>
        <v>0</v>
      </c>
      <c r="AG313" s="74">
        <f t="shared" si="18"/>
        <v>4000000</v>
      </c>
      <c r="AH313" s="493">
        <f t="shared" si="19"/>
        <v>-2</v>
      </c>
    </row>
    <row r="314" spans="1:34" s="50" customFormat="1" ht="24" hidden="1" customHeight="1" x14ac:dyDescent="0.2">
      <c r="A314" s="181"/>
      <c r="B314" s="296">
        <v>57</v>
      </c>
      <c r="C314" s="264">
        <v>57</v>
      </c>
      <c r="D314" s="297">
        <v>13111</v>
      </c>
      <c r="E314" s="251" t="s">
        <v>1122</v>
      </c>
      <c r="F314" s="252" t="s">
        <v>1123</v>
      </c>
      <c r="G314" s="251" t="s">
        <v>87</v>
      </c>
      <c r="H314" s="272" t="s">
        <v>983</v>
      </c>
      <c r="I314" s="292" t="s">
        <v>1124</v>
      </c>
      <c r="J314" s="480">
        <v>4900411061</v>
      </c>
      <c r="K314" s="480">
        <v>24313466</v>
      </c>
      <c r="L314" s="64" t="s">
        <v>2384</v>
      </c>
      <c r="M314" s="290" t="s">
        <v>2380</v>
      </c>
      <c r="N314" s="98"/>
      <c r="O314" s="64"/>
      <c r="P314" s="89"/>
      <c r="Q314" s="253">
        <v>30</v>
      </c>
      <c r="R314" s="254">
        <v>33</v>
      </c>
      <c r="S314" s="64">
        <v>0</v>
      </c>
      <c r="T314" s="64">
        <v>0</v>
      </c>
      <c r="U314" s="89">
        <v>0</v>
      </c>
      <c r="V314" s="258">
        <v>19</v>
      </c>
      <c r="W314" s="98">
        <v>0</v>
      </c>
      <c r="X314" s="83">
        <v>0</v>
      </c>
      <c r="Y314" s="98">
        <v>0</v>
      </c>
      <c r="Z314" s="64">
        <v>0</v>
      </c>
      <c r="AA314" s="323">
        <v>1477052</v>
      </c>
      <c r="AB314" s="323">
        <v>0</v>
      </c>
      <c r="AC314" s="324">
        <f t="shared" si="16"/>
        <v>1477052</v>
      </c>
      <c r="AD314" s="74">
        <v>4500000</v>
      </c>
      <c r="AE314" s="74">
        <v>6000000</v>
      </c>
      <c r="AF314" s="74">
        <f t="shared" si="17"/>
        <v>0</v>
      </c>
      <c r="AG314" s="74">
        <f t="shared" si="18"/>
        <v>3800000</v>
      </c>
      <c r="AH314" s="493">
        <f t="shared" si="19"/>
        <v>0</v>
      </c>
    </row>
    <row r="315" spans="1:34" s="50" customFormat="1" ht="24" hidden="1" customHeight="1" x14ac:dyDescent="0.2">
      <c r="A315" s="181"/>
      <c r="B315" s="296">
        <v>73</v>
      </c>
      <c r="C315" s="264">
        <v>73</v>
      </c>
      <c r="D315" s="297">
        <v>13112</v>
      </c>
      <c r="E315" s="251" t="s">
        <v>259</v>
      </c>
      <c r="F315" s="252" t="s">
        <v>1127</v>
      </c>
      <c r="G315" s="251" t="s">
        <v>87</v>
      </c>
      <c r="H315" s="272" t="s">
        <v>983</v>
      </c>
      <c r="I315" s="292" t="s">
        <v>1128</v>
      </c>
      <c r="J315" s="480">
        <v>78617413</v>
      </c>
      <c r="K315" s="480">
        <v>18633922</v>
      </c>
      <c r="L315" s="64" t="s">
        <v>2384</v>
      </c>
      <c r="M315" s="290" t="s">
        <v>2383</v>
      </c>
      <c r="N315" s="98"/>
      <c r="O315" s="64"/>
      <c r="P315" s="89"/>
      <c r="Q315" s="253">
        <v>30</v>
      </c>
      <c r="R315" s="254">
        <v>175</v>
      </c>
      <c r="S315" s="64">
        <v>0</v>
      </c>
      <c r="T315" s="64">
        <v>0</v>
      </c>
      <c r="U315" s="89">
        <v>0</v>
      </c>
      <c r="V315" s="259">
        <v>18</v>
      </c>
      <c r="W315" s="98">
        <v>0</v>
      </c>
      <c r="X315" s="83">
        <v>0</v>
      </c>
      <c r="Y315" s="98">
        <v>1</v>
      </c>
      <c r="Z315" s="64">
        <v>1</v>
      </c>
      <c r="AA315" s="323">
        <v>1642901</v>
      </c>
      <c r="AB315" s="323">
        <v>0</v>
      </c>
      <c r="AC315" s="324">
        <f t="shared" si="16"/>
        <v>1642901</v>
      </c>
      <c r="AD315" s="74">
        <v>4500000</v>
      </c>
      <c r="AE315" s="74">
        <v>6000000</v>
      </c>
      <c r="AF315" s="74">
        <f t="shared" si="17"/>
        <v>0</v>
      </c>
      <c r="AG315" s="74">
        <f t="shared" si="18"/>
        <v>3600000</v>
      </c>
      <c r="AH315" s="493">
        <f t="shared" si="19"/>
        <v>0</v>
      </c>
    </row>
    <row r="316" spans="1:34" s="50" customFormat="1" ht="24" hidden="1" customHeight="1" x14ac:dyDescent="0.2">
      <c r="A316" s="181"/>
      <c r="B316" s="296">
        <v>62</v>
      </c>
      <c r="C316" s="264">
        <v>62</v>
      </c>
      <c r="D316" s="297">
        <v>13113</v>
      </c>
      <c r="E316" s="251" t="s">
        <v>107</v>
      </c>
      <c r="F316" s="252" t="s">
        <v>1131</v>
      </c>
      <c r="G316" s="251" t="s">
        <v>87</v>
      </c>
      <c r="H316" s="272" t="s">
        <v>983</v>
      </c>
      <c r="I316" s="292" t="s">
        <v>1132</v>
      </c>
      <c r="J316" s="480">
        <v>410009768</v>
      </c>
      <c r="K316" s="480">
        <v>22173370</v>
      </c>
      <c r="L316" s="64" t="s">
        <v>2384</v>
      </c>
      <c r="M316" s="290" t="s">
        <v>2380</v>
      </c>
      <c r="N316" s="98"/>
      <c r="O316" s="64"/>
      <c r="P316" s="89"/>
      <c r="Q316" s="253">
        <v>30</v>
      </c>
      <c r="R316" s="254">
        <v>38</v>
      </c>
      <c r="S316" s="64">
        <v>0</v>
      </c>
      <c r="T316" s="64">
        <v>0</v>
      </c>
      <c r="U316" s="89">
        <v>0</v>
      </c>
      <c r="V316" s="258">
        <v>12</v>
      </c>
      <c r="W316" s="98">
        <v>0</v>
      </c>
      <c r="X316" s="83">
        <v>0</v>
      </c>
      <c r="Y316" s="98">
        <v>0</v>
      </c>
      <c r="Z316" s="64">
        <v>0</v>
      </c>
      <c r="AA316" s="323">
        <v>1477052</v>
      </c>
      <c r="AB316" s="323">
        <v>0</v>
      </c>
      <c r="AC316" s="324">
        <f t="shared" si="16"/>
        <v>1477052</v>
      </c>
      <c r="AD316" s="74">
        <v>4500000</v>
      </c>
      <c r="AE316" s="74">
        <v>6000000</v>
      </c>
      <c r="AF316" s="74">
        <f t="shared" si="17"/>
        <v>0</v>
      </c>
      <c r="AG316" s="74">
        <f t="shared" si="18"/>
        <v>2400000</v>
      </c>
      <c r="AH316" s="493">
        <f t="shared" si="19"/>
        <v>0</v>
      </c>
    </row>
    <row r="317" spans="1:34" s="50" customFormat="1" ht="24" hidden="1" customHeight="1" x14ac:dyDescent="0.2">
      <c r="A317" s="181"/>
      <c r="B317" s="296">
        <v>35</v>
      </c>
      <c r="C317" s="264">
        <v>35</v>
      </c>
      <c r="D317" s="297">
        <v>13114</v>
      </c>
      <c r="E317" s="251" t="s">
        <v>115</v>
      </c>
      <c r="F317" s="252" t="s">
        <v>1135</v>
      </c>
      <c r="G317" s="251" t="s">
        <v>87</v>
      </c>
      <c r="H317" s="272" t="s">
        <v>983</v>
      </c>
      <c r="I317" s="292" t="s">
        <v>1136</v>
      </c>
      <c r="J317" s="480">
        <v>10470875</v>
      </c>
      <c r="K317" s="480">
        <v>12731528</v>
      </c>
      <c r="L317" s="64" t="s">
        <v>2384</v>
      </c>
      <c r="M317" s="290" t="s">
        <v>2381</v>
      </c>
      <c r="N317" s="98"/>
      <c r="O317" s="64"/>
      <c r="P317" s="89"/>
      <c r="Q317" s="253">
        <v>30</v>
      </c>
      <c r="R317" s="254">
        <v>41</v>
      </c>
      <c r="S317" s="64">
        <v>0</v>
      </c>
      <c r="T317" s="64">
        <v>0</v>
      </c>
      <c r="U317" s="89">
        <v>0</v>
      </c>
      <c r="V317" s="258">
        <v>9</v>
      </c>
      <c r="W317" s="98">
        <v>0</v>
      </c>
      <c r="X317" s="83">
        <v>0</v>
      </c>
      <c r="Y317" s="98">
        <v>0</v>
      </c>
      <c r="Z317" s="64">
        <v>0</v>
      </c>
      <c r="AA317" s="323">
        <v>1311206</v>
      </c>
      <c r="AB317" s="323">
        <v>46667</v>
      </c>
      <c r="AC317" s="324">
        <f t="shared" si="16"/>
        <v>1357873</v>
      </c>
      <c r="AD317" s="74">
        <v>4500000</v>
      </c>
      <c r="AE317" s="74">
        <v>6000000</v>
      </c>
      <c r="AF317" s="74">
        <f t="shared" si="17"/>
        <v>0</v>
      </c>
      <c r="AG317" s="74">
        <f t="shared" si="18"/>
        <v>1800000</v>
      </c>
      <c r="AH317" s="493">
        <f t="shared" si="19"/>
        <v>0</v>
      </c>
    </row>
    <row r="318" spans="1:34" s="50" customFormat="1" ht="24" hidden="1" customHeight="1" x14ac:dyDescent="0.2">
      <c r="A318" s="181"/>
      <c r="B318" s="296">
        <v>36</v>
      </c>
      <c r="C318" s="264">
        <v>36</v>
      </c>
      <c r="D318" s="297">
        <v>13115</v>
      </c>
      <c r="E318" s="251" t="s">
        <v>166</v>
      </c>
      <c r="F318" s="252" t="s">
        <v>312</v>
      </c>
      <c r="G318" s="251" t="s">
        <v>87</v>
      </c>
      <c r="H318" s="272" t="s">
        <v>983</v>
      </c>
      <c r="I318" s="292" t="s">
        <v>1139</v>
      </c>
      <c r="J318" s="480">
        <v>10159551</v>
      </c>
      <c r="K318" s="480">
        <v>12706976</v>
      </c>
      <c r="L318" s="64" t="s">
        <v>2384</v>
      </c>
      <c r="M318" s="290" t="s">
        <v>2382</v>
      </c>
      <c r="N318" s="98"/>
      <c r="O318" s="64"/>
      <c r="P318" s="89"/>
      <c r="Q318" s="253">
        <v>30</v>
      </c>
      <c r="R318" s="254">
        <v>24</v>
      </c>
      <c r="S318" s="64">
        <v>0</v>
      </c>
      <c r="T318" s="64">
        <v>0</v>
      </c>
      <c r="U318" s="89">
        <v>0</v>
      </c>
      <c r="V318" s="258">
        <v>6</v>
      </c>
      <c r="W318" s="98">
        <v>0</v>
      </c>
      <c r="X318" s="83">
        <v>0</v>
      </c>
      <c r="Y318" s="98">
        <v>2</v>
      </c>
      <c r="Z318" s="64">
        <v>2</v>
      </c>
      <c r="AA318" s="323">
        <v>1145360</v>
      </c>
      <c r="AB318" s="323">
        <v>46667</v>
      </c>
      <c r="AC318" s="324">
        <f t="shared" si="16"/>
        <v>1192027</v>
      </c>
      <c r="AD318" s="74">
        <v>4500000</v>
      </c>
      <c r="AE318" s="74">
        <v>6000000</v>
      </c>
      <c r="AF318" s="74">
        <f t="shared" si="17"/>
        <v>0</v>
      </c>
      <c r="AG318" s="74">
        <f t="shared" si="18"/>
        <v>1200000</v>
      </c>
      <c r="AH318" s="493">
        <f t="shared" si="19"/>
        <v>0</v>
      </c>
    </row>
    <row r="319" spans="1:34" s="50" customFormat="1" ht="24" hidden="1" customHeight="1" x14ac:dyDescent="0.2">
      <c r="A319" s="181"/>
      <c r="B319" s="296">
        <v>45</v>
      </c>
      <c r="C319" s="264">
        <v>45</v>
      </c>
      <c r="D319" s="297">
        <v>13116</v>
      </c>
      <c r="E319" s="251" t="s">
        <v>135</v>
      </c>
      <c r="F319" s="252" t="s">
        <v>1142</v>
      </c>
      <c r="G319" s="251" t="s">
        <v>87</v>
      </c>
      <c r="H319" s="272" t="s">
        <v>983</v>
      </c>
      <c r="I319" s="292" t="s">
        <v>1143</v>
      </c>
      <c r="J319" s="480">
        <v>4501207302</v>
      </c>
      <c r="K319" s="480">
        <v>10742273</v>
      </c>
      <c r="L319" s="64" t="s">
        <v>2384</v>
      </c>
      <c r="M319" s="290" t="s">
        <v>2380</v>
      </c>
      <c r="N319" s="98"/>
      <c r="O319" s="64"/>
      <c r="P319" s="89"/>
      <c r="Q319" s="253">
        <v>30</v>
      </c>
      <c r="R319" s="254">
        <v>65</v>
      </c>
      <c r="S319" s="64">
        <v>0</v>
      </c>
      <c r="T319" s="64">
        <v>0</v>
      </c>
      <c r="U319" s="89">
        <v>0</v>
      </c>
      <c r="V319" s="258">
        <v>20</v>
      </c>
      <c r="W319" s="98">
        <v>0</v>
      </c>
      <c r="X319" s="83">
        <v>0</v>
      </c>
      <c r="Y319" s="98">
        <v>0</v>
      </c>
      <c r="Z319" s="64">
        <v>0</v>
      </c>
      <c r="AA319" s="323">
        <v>1477052</v>
      </c>
      <c r="AB319" s="323">
        <v>0</v>
      </c>
      <c r="AC319" s="324">
        <f t="shared" si="16"/>
        <v>1477052</v>
      </c>
      <c r="AD319" s="74">
        <v>4500000</v>
      </c>
      <c r="AE319" s="74">
        <v>6000000</v>
      </c>
      <c r="AF319" s="74">
        <f t="shared" si="17"/>
        <v>0</v>
      </c>
      <c r="AG319" s="74">
        <f t="shared" si="18"/>
        <v>4000000</v>
      </c>
      <c r="AH319" s="493">
        <f t="shared" si="19"/>
        <v>0</v>
      </c>
    </row>
    <row r="320" spans="1:34" s="50" customFormat="1" ht="24" hidden="1" customHeight="1" x14ac:dyDescent="0.2">
      <c r="A320" s="181"/>
      <c r="B320" s="296">
        <v>46</v>
      </c>
      <c r="C320" s="264">
        <v>46</v>
      </c>
      <c r="D320" s="297">
        <v>13117</v>
      </c>
      <c r="E320" s="251" t="s">
        <v>216</v>
      </c>
      <c r="F320" s="252" t="s">
        <v>1142</v>
      </c>
      <c r="G320" s="251" t="s">
        <v>87</v>
      </c>
      <c r="H320" s="272" t="s">
        <v>983</v>
      </c>
      <c r="I320" s="292" t="s">
        <v>1146</v>
      </c>
      <c r="J320" s="480">
        <v>4501207310</v>
      </c>
      <c r="K320" s="480">
        <v>12809871</v>
      </c>
      <c r="L320" s="64" t="s">
        <v>2384</v>
      </c>
      <c r="M320" s="290" t="s">
        <v>2380</v>
      </c>
      <c r="N320" s="98"/>
      <c r="O320" s="64"/>
      <c r="P320" s="89"/>
      <c r="Q320" s="253">
        <v>30</v>
      </c>
      <c r="R320" s="254">
        <v>35</v>
      </c>
      <c r="S320" s="64">
        <v>0</v>
      </c>
      <c r="T320" s="64">
        <v>0</v>
      </c>
      <c r="U320" s="89">
        <v>0</v>
      </c>
      <c r="V320" s="258">
        <v>20</v>
      </c>
      <c r="W320" s="98">
        <v>0</v>
      </c>
      <c r="X320" s="83">
        <v>0</v>
      </c>
      <c r="Y320" s="98">
        <v>0</v>
      </c>
      <c r="Z320" s="64">
        <v>0</v>
      </c>
      <c r="AA320" s="323">
        <v>1477052</v>
      </c>
      <c r="AB320" s="323">
        <v>0</v>
      </c>
      <c r="AC320" s="324">
        <f t="shared" si="16"/>
        <v>1477052</v>
      </c>
      <c r="AD320" s="74">
        <v>4500000</v>
      </c>
      <c r="AE320" s="74">
        <v>6000000</v>
      </c>
      <c r="AF320" s="74">
        <f t="shared" si="17"/>
        <v>0</v>
      </c>
      <c r="AG320" s="74">
        <f t="shared" si="18"/>
        <v>4000000</v>
      </c>
      <c r="AH320" s="493">
        <f t="shared" si="19"/>
        <v>0</v>
      </c>
    </row>
    <row r="321" spans="1:35" s="50" customFormat="1" ht="24" hidden="1" customHeight="1" x14ac:dyDescent="0.2">
      <c r="A321" s="181"/>
      <c r="B321" s="296">
        <v>214</v>
      </c>
      <c r="C321" s="264">
        <v>232</v>
      </c>
      <c r="D321" s="297">
        <v>13118</v>
      </c>
      <c r="E321" s="251" t="s">
        <v>1122</v>
      </c>
      <c r="F321" s="252" t="s">
        <v>1149</v>
      </c>
      <c r="G321" s="251" t="s">
        <v>87</v>
      </c>
      <c r="H321" s="272" t="s">
        <v>1150</v>
      </c>
      <c r="I321" s="292" t="s">
        <v>2653</v>
      </c>
      <c r="J321" s="480">
        <v>4839978727</v>
      </c>
      <c r="K321" s="480">
        <v>36055841</v>
      </c>
      <c r="L321" s="64" t="s">
        <v>1150</v>
      </c>
      <c r="M321" s="290" t="s">
        <v>2380</v>
      </c>
      <c r="N321" s="98"/>
      <c r="O321" s="64"/>
      <c r="P321" s="89"/>
      <c r="Q321" s="253">
        <v>30</v>
      </c>
      <c r="R321" s="254">
        <v>80</v>
      </c>
      <c r="S321" s="64">
        <v>0</v>
      </c>
      <c r="T321" s="64">
        <v>0</v>
      </c>
      <c r="U321" s="298">
        <f>1+1+1</f>
        <v>3</v>
      </c>
      <c r="V321" s="258">
        <v>20</v>
      </c>
      <c r="W321" s="98">
        <v>0</v>
      </c>
      <c r="X321" s="83">
        <v>0</v>
      </c>
      <c r="Y321" s="98">
        <v>0</v>
      </c>
      <c r="Z321" s="64">
        <v>0</v>
      </c>
      <c r="AA321" s="323">
        <v>1477052</v>
      </c>
      <c r="AB321" s="323">
        <v>46667</v>
      </c>
      <c r="AC321" s="324">
        <f t="shared" si="16"/>
        <v>1523719</v>
      </c>
      <c r="AD321" s="74">
        <v>4500000</v>
      </c>
      <c r="AE321" s="74">
        <v>6000000</v>
      </c>
      <c r="AF321" s="74">
        <f t="shared" si="17"/>
        <v>4571157</v>
      </c>
      <c r="AG321" s="74">
        <f t="shared" si="18"/>
        <v>4000000</v>
      </c>
      <c r="AH321" s="493">
        <f t="shared" si="19"/>
        <v>0</v>
      </c>
    </row>
    <row r="322" spans="1:35" s="50" customFormat="1" ht="24" hidden="1" customHeight="1" x14ac:dyDescent="0.2">
      <c r="A322" s="181"/>
      <c r="B322" s="296">
        <v>224</v>
      </c>
      <c r="C322" s="264">
        <v>242</v>
      </c>
      <c r="D322" s="297">
        <v>13119</v>
      </c>
      <c r="E322" s="251" t="s">
        <v>776</v>
      </c>
      <c r="F322" s="252" t="s">
        <v>1152</v>
      </c>
      <c r="G322" s="251" t="s">
        <v>87</v>
      </c>
      <c r="H322" s="272" t="s">
        <v>1150</v>
      </c>
      <c r="I322" s="292" t="s">
        <v>2662</v>
      </c>
      <c r="J322" s="480">
        <v>311568610</v>
      </c>
      <c r="K322" s="480">
        <v>12869591</v>
      </c>
      <c r="L322" s="64" t="s">
        <v>1150</v>
      </c>
      <c r="M322" s="305" t="s">
        <v>2380</v>
      </c>
      <c r="N322" s="98"/>
      <c r="O322" s="64"/>
      <c r="P322" s="89"/>
      <c r="Q322" s="253">
        <v>30</v>
      </c>
      <c r="R322" s="254">
        <v>80</v>
      </c>
      <c r="S322" s="64">
        <v>0</v>
      </c>
      <c r="T322" s="64">
        <v>0</v>
      </c>
      <c r="U322" s="298">
        <v>3</v>
      </c>
      <c r="V322" s="258">
        <v>20</v>
      </c>
      <c r="W322" s="98">
        <v>0</v>
      </c>
      <c r="X322" s="83">
        <v>0</v>
      </c>
      <c r="Y322" s="98">
        <v>0</v>
      </c>
      <c r="Z322" s="64">
        <v>0</v>
      </c>
      <c r="AA322" s="323">
        <v>1477052</v>
      </c>
      <c r="AB322" s="323">
        <v>0</v>
      </c>
      <c r="AC322" s="324">
        <f t="shared" si="16"/>
        <v>1477052</v>
      </c>
      <c r="AD322" s="74">
        <v>4500000</v>
      </c>
      <c r="AE322" s="74">
        <v>6000000</v>
      </c>
      <c r="AF322" s="74">
        <f t="shared" si="17"/>
        <v>4431156</v>
      </c>
      <c r="AG322" s="74">
        <f t="shared" si="18"/>
        <v>4000000</v>
      </c>
      <c r="AH322" s="493">
        <f t="shared" si="19"/>
        <v>0</v>
      </c>
    </row>
    <row r="323" spans="1:35" s="50" customFormat="1" ht="24" hidden="1" customHeight="1" x14ac:dyDescent="0.2">
      <c r="A323" s="181"/>
      <c r="B323" s="296">
        <v>220</v>
      </c>
      <c r="C323" s="264">
        <v>238</v>
      </c>
      <c r="D323" s="297">
        <v>13120</v>
      </c>
      <c r="E323" s="251" t="s">
        <v>1155</v>
      </c>
      <c r="F323" s="252" t="s">
        <v>1156</v>
      </c>
      <c r="G323" s="251" t="s">
        <v>87</v>
      </c>
      <c r="H323" s="272" t="s">
        <v>1150</v>
      </c>
      <c r="I323" s="292" t="s">
        <v>2659</v>
      </c>
      <c r="J323" s="480">
        <v>5829658275</v>
      </c>
      <c r="K323" s="480">
        <v>35700602</v>
      </c>
      <c r="L323" s="64" t="s">
        <v>1150</v>
      </c>
      <c r="M323" s="290" t="s">
        <v>2380</v>
      </c>
      <c r="N323" s="98"/>
      <c r="O323" s="64"/>
      <c r="P323" s="89"/>
      <c r="Q323" s="253">
        <v>30</v>
      </c>
      <c r="R323" s="254">
        <v>15</v>
      </c>
      <c r="S323" s="64">
        <v>0</v>
      </c>
      <c r="T323" s="64">
        <v>0</v>
      </c>
      <c r="U323" s="298">
        <f>1</f>
        <v>1</v>
      </c>
      <c r="V323" s="258">
        <v>18</v>
      </c>
      <c r="W323" s="98">
        <v>0</v>
      </c>
      <c r="X323" s="83">
        <v>0</v>
      </c>
      <c r="Y323" s="98">
        <v>1</v>
      </c>
      <c r="Z323" s="64">
        <v>1</v>
      </c>
      <c r="AA323" s="323">
        <v>1477052</v>
      </c>
      <c r="AB323" s="323">
        <v>46667</v>
      </c>
      <c r="AC323" s="324">
        <f t="shared" si="16"/>
        <v>1523719</v>
      </c>
      <c r="AD323" s="74">
        <v>4500000</v>
      </c>
      <c r="AE323" s="74">
        <v>6000000</v>
      </c>
      <c r="AF323" s="74">
        <f t="shared" si="17"/>
        <v>1523719</v>
      </c>
      <c r="AG323" s="74">
        <f t="shared" si="18"/>
        <v>3600000</v>
      </c>
      <c r="AH323" s="493">
        <f t="shared" si="19"/>
        <v>0</v>
      </c>
    </row>
    <row r="324" spans="1:35" s="50" customFormat="1" ht="24" hidden="1" customHeight="1" x14ac:dyDescent="0.2">
      <c r="A324" s="181"/>
      <c r="B324" s="296">
        <v>219</v>
      </c>
      <c r="C324" s="264">
        <v>237</v>
      </c>
      <c r="D324" s="297">
        <v>13121</v>
      </c>
      <c r="E324" s="251" t="s">
        <v>946</v>
      </c>
      <c r="F324" s="252" t="s">
        <v>1158</v>
      </c>
      <c r="G324" s="251" t="s">
        <v>87</v>
      </c>
      <c r="H324" s="272" t="s">
        <v>1150</v>
      </c>
      <c r="I324" s="292" t="s">
        <v>2658</v>
      </c>
      <c r="J324" s="480">
        <v>2190028884</v>
      </c>
      <c r="K324" s="480">
        <v>36125375</v>
      </c>
      <c r="L324" s="64" t="s">
        <v>1150</v>
      </c>
      <c r="M324" s="290" t="s">
        <v>2380</v>
      </c>
      <c r="N324" s="98"/>
      <c r="O324" s="64"/>
      <c r="P324" s="89"/>
      <c r="Q324" s="253">
        <v>30</v>
      </c>
      <c r="R324" s="254">
        <v>30</v>
      </c>
      <c r="S324" s="64">
        <v>0</v>
      </c>
      <c r="T324" s="64">
        <v>0</v>
      </c>
      <c r="U324" s="89">
        <v>0</v>
      </c>
      <c r="V324" s="258">
        <v>19</v>
      </c>
      <c r="W324" s="98">
        <v>0</v>
      </c>
      <c r="X324" s="83">
        <v>0</v>
      </c>
      <c r="Y324" s="98">
        <v>0</v>
      </c>
      <c r="Z324" s="64">
        <v>0</v>
      </c>
      <c r="AA324" s="323">
        <v>1477052</v>
      </c>
      <c r="AB324" s="323">
        <v>46667</v>
      </c>
      <c r="AC324" s="324">
        <f t="shared" si="16"/>
        <v>1523719</v>
      </c>
      <c r="AD324" s="74">
        <v>4500000</v>
      </c>
      <c r="AE324" s="74">
        <v>6000000</v>
      </c>
      <c r="AF324" s="74">
        <f t="shared" si="17"/>
        <v>0</v>
      </c>
      <c r="AG324" s="74">
        <f t="shared" si="18"/>
        <v>3800000</v>
      </c>
      <c r="AH324" s="493">
        <f t="shared" si="19"/>
        <v>0</v>
      </c>
    </row>
    <row r="325" spans="1:35" s="50" customFormat="1" ht="24" hidden="1" customHeight="1" x14ac:dyDescent="0.2">
      <c r="A325" s="181"/>
      <c r="B325" s="296">
        <v>213</v>
      </c>
      <c r="C325" s="264">
        <v>231</v>
      </c>
      <c r="D325" s="297">
        <v>13122</v>
      </c>
      <c r="E325" s="251" t="s">
        <v>177</v>
      </c>
      <c r="F325" s="252" t="s">
        <v>1160</v>
      </c>
      <c r="G325" s="251" t="s">
        <v>87</v>
      </c>
      <c r="H325" s="272" t="s">
        <v>1150</v>
      </c>
      <c r="I325" s="292" t="s">
        <v>1161</v>
      </c>
      <c r="J325" s="480">
        <v>4988641694</v>
      </c>
      <c r="K325" s="480">
        <v>35606495</v>
      </c>
      <c r="L325" s="64" t="s">
        <v>1150</v>
      </c>
      <c r="M325" s="290" t="s">
        <v>2380</v>
      </c>
      <c r="N325" s="98"/>
      <c r="O325" s="64"/>
      <c r="P325" s="89"/>
      <c r="Q325" s="253">
        <v>30</v>
      </c>
      <c r="R325" s="254">
        <v>70</v>
      </c>
      <c r="S325" s="64">
        <v>0</v>
      </c>
      <c r="T325" s="64">
        <v>0</v>
      </c>
      <c r="U325" s="298">
        <f>1+1+1</f>
        <v>3</v>
      </c>
      <c r="V325" s="258">
        <v>19</v>
      </c>
      <c r="W325" s="98">
        <v>0</v>
      </c>
      <c r="X325" s="83">
        <v>0</v>
      </c>
      <c r="Y325" s="98">
        <v>2</v>
      </c>
      <c r="Z325" s="386">
        <f>Y325</f>
        <v>2</v>
      </c>
      <c r="AA325" s="323">
        <v>1477052</v>
      </c>
      <c r="AB325" s="323">
        <v>46667</v>
      </c>
      <c r="AC325" s="324">
        <f t="shared" si="16"/>
        <v>1523719</v>
      </c>
      <c r="AD325" s="74">
        <v>4500000</v>
      </c>
      <c r="AE325" s="74">
        <v>6000000</v>
      </c>
      <c r="AF325" s="74">
        <f t="shared" si="17"/>
        <v>4571157</v>
      </c>
      <c r="AG325" s="74">
        <f t="shared" si="18"/>
        <v>3800000</v>
      </c>
      <c r="AH325" s="493">
        <f t="shared" si="19"/>
        <v>0</v>
      </c>
    </row>
    <row r="326" spans="1:35" s="50" customFormat="1" ht="24" hidden="1" customHeight="1" x14ac:dyDescent="0.2">
      <c r="A326" s="181"/>
      <c r="B326" s="296">
        <v>215</v>
      </c>
      <c r="C326" s="264">
        <v>233</v>
      </c>
      <c r="D326" s="297">
        <v>13123</v>
      </c>
      <c r="E326" s="251" t="s">
        <v>1162</v>
      </c>
      <c r="F326" s="252" t="s">
        <v>1163</v>
      </c>
      <c r="G326" s="251" t="s">
        <v>87</v>
      </c>
      <c r="H326" s="272" t="s">
        <v>1150</v>
      </c>
      <c r="I326" s="292" t="s">
        <v>2654</v>
      </c>
      <c r="J326" s="480">
        <v>2050056753</v>
      </c>
      <c r="K326" s="480">
        <v>39165065</v>
      </c>
      <c r="L326" s="64" t="s">
        <v>1150</v>
      </c>
      <c r="M326" s="290" t="s">
        <v>2380</v>
      </c>
      <c r="N326" s="98"/>
      <c r="O326" s="64"/>
      <c r="P326" s="89"/>
      <c r="Q326" s="253">
        <v>30</v>
      </c>
      <c r="R326" s="254">
        <v>70</v>
      </c>
      <c r="S326" s="64">
        <v>0</v>
      </c>
      <c r="T326" s="64">
        <v>0</v>
      </c>
      <c r="U326" s="89">
        <v>0</v>
      </c>
      <c r="V326" s="258">
        <v>20</v>
      </c>
      <c r="W326" s="98">
        <v>0</v>
      </c>
      <c r="X326" s="83">
        <v>0</v>
      </c>
      <c r="Y326" s="98">
        <v>1</v>
      </c>
      <c r="Z326" s="64">
        <v>1</v>
      </c>
      <c r="AA326" s="323">
        <v>1477052</v>
      </c>
      <c r="AB326" s="323">
        <v>46667</v>
      </c>
      <c r="AC326" s="324">
        <f t="shared" si="16"/>
        <v>1523719</v>
      </c>
      <c r="AD326" s="74">
        <v>4500000</v>
      </c>
      <c r="AE326" s="74">
        <v>6000000</v>
      </c>
      <c r="AF326" s="74">
        <f t="shared" si="17"/>
        <v>0</v>
      </c>
      <c r="AG326" s="74">
        <f t="shared" si="18"/>
        <v>4000000</v>
      </c>
      <c r="AH326" s="493">
        <f t="shared" si="19"/>
        <v>0</v>
      </c>
      <c r="AI326" s="117"/>
    </row>
    <row r="327" spans="1:35" s="50" customFormat="1" ht="24" hidden="1" customHeight="1" x14ac:dyDescent="0.2">
      <c r="A327" s="181"/>
      <c r="B327" s="296">
        <v>216</v>
      </c>
      <c r="C327" s="264">
        <v>234</v>
      </c>
      <c r="D327" s="297">
        <v>13124</v>
      </c>
      <c r="E327" s="251" t="s">
        <v>209</v>
      </c>
      <c r="F327" s="252" t="s">
        <v>1165</v>
      </c>
      <c r="G327" s="251" t="s">
        <v>87</v>
      </c>
      <c r="H327" s="272" t="s">
        <v>1150</v>
      </c>
      <c r="I327" s="292" t="s">
        <v>2655</v>
      </c>
      <c r="J327" s="480">
        <v>4989899172</v>
      </c>
      <c r="K327" s="480">
        <v>39165067</v>
      </c>
      <c r="L327" s="64" t="s">
        <v>1150</v>
      </c>
      <c r="M327" s="290" t="s">
        <v>2380</v>
      </c>
      <c r="N327" s="98"/>
      <c r="O327" s="64"/>
      <c r="P327" s="89"/>
      <c r="Q327" s="253">
        <v>30</v>
      </c>
      <c r="R327" s="254">
        <v>60</v>
      </c>
      <c r="S327" s="64">
        <v>0</v>
      </c>
      <c r="T327" s="64">
        <v>0</v>
      </c>
      <c r="U327" s="89">
        <v>0</v>
      </c>
      <c r="V327" s="258">
        <v>20</v>
      </c>
      <c r="W327" s="98">
        <v>0</v>
      </c>
      <c r="X327" s="83">
        <v>0</v>
      </c>
      <c r="Y327" s="98">
        <v>0</v>
      </c>
      <c r="Z327" s="64">
        <v>0</v>
      </c>
      <c r="AA327" s="323">
        <v>1477052</v>
      </c>
      <c r="AB327" s="323">
        <v>46667</v>
      </c>
      <c r="AC327" s="324">
        <f t="shared" ref="AC327:AC390" si="20">AA327+AB327</f>
        <v>1523719</v>
      </c>
      <c r="AD327" s="74">
        <v>4500000</v>
      </c>
      <c r="AE327" s="74">
        <v>6000000</v>
      </c>
      <c r="AF327" s="74">
        <f t="shared" ref="AF327:AF390" si="21">AC327*U327</f>
        <v>0</v>
      </c>
      <c r="AG327" s="74">
        <f t="shared" ref="AG327:AG390" si="22">200000*V327</f>
        <v>4000000</v>
      </c>
      <c r="AH327" s="493">
        <f t="shared" si="19"/>
        <v>0</v>
      </c>
    </row>
    <row r="328" spans="1:35" s="50" customFormat="1" ht="24" hidden="1" customHeight="1" x14ac:dyDescent="0.2">
      <c r="A328" s="181"/>
      <c r="B328" s="296">
        <v>217</v>
      </c>
      <c r="C328" s="264">
        <v>235</v>
      </c>
      <c r="D328" s="297">
        <v>13125</v>
      </c>
      <c r="E328" s="251" t="s">
        <v>115</v>
      </c>
      <c r="F328" s="252" t="s">
        <v>1167</v>
      </c>
      <c r="G328" s="251" t="s">
        <v>87</v>
      </c>
      <c r="H328" s="272" t="s">
        <v>1150</v>
      </c>
      <c r="I328" s="292" t="s">
        <v>2656</v>
      </c>
      <c r="J328" s="480">
        <v>2162142325</v>
      </c>
      <c r="K328" s="480">
        <v>39165068</v>
      </c>
      <c r="L328" s="64" t="s">
        <v>1150</v>
      </c>
      <c r="M328" s="305" t="s">
        <v>2383</v>
      </c>
      <c r="N328" s="98"/>
      <c r="O328" s="64"/>
      <c r="P328" s="89"/>
      <c r="Q328" s="253">
        <v>30</v>
      </c>
      <c r="R328" s="254">
        <v>50</v>
      </c>
      <c r="S328" s="64">
        <v>0</v>
      </c>
      <c r="T328" s="64">
        <v>0</v>
      </c>
      <c r="U328" s="89">
        <v>0</v>
      </c>
      <c r="V328" s="258">
        <v>20</v>
      </c>
      <c r="W328" s="98">
        <v>0</v>
      </c>
      <c r="X328" s="83">
        <v>0</v>
      </c>
      <c r="Y328" s="98">
        <v>0</v>
      </c>
      <c r="Z328" s="64">
        <v>0</v>
      </c>
      <c r="AA328" s="323">
        <v>1642901</v>
      </c>
      <c r="AB328" s="323">
        <v>46667</v>
      </c>
      <c r="AC328" s="324">
        <f t="shared" si="20"/>
        <v>1689568</v>
      </c>
      <c r="AD328" s="74">
        <v>4500000</v>
      </c>
      <c r="AE328" s="74">
        <v>6000000</v>
      </c>
      <c r="AF328" s="74">
        <f t="shared" si="21"/>
        <v>0</v>
      </c>
      <c r="AG328" s="74">
        <f t="shared" si="22"/>
        <v>4000000</v>
      </c>
      <c r="AH328" s="493">
        <f t="shared" ref="AH328:AH391" si="23">Z328-Y328</f>
        <v>0</v>
      </c>
    </row>
    <row r="329" spans="1:35" s="50" customFormat="1" ht="24" hidden="1" customHeight="1" x14ac:dyDescent="0.2">
      <c r="A329" s="181"/>
      <c r="B329" s="296">
        <v>221</v>
      </c>
      <c r="C329" s="264">
        <v>239</v>
      </c>
      <c r="D329" s="297">
        <v>13126</v>
      </c>
      <c r="E329" s="251" t="s">
        <v>301</v>
      </c>
      <c r="F329" s="252" t="s">
        <v>1169</v>
      </c>
      <c r="G329" s="251" t="s">
        <v>87</v>
      </c>
      <c r="H329" s="272" t="s">
        <v>1150</v>
      </c>
      <c r="I329" s="292" t="s">
        <v>2660</v>
      </c>
      <c r="J329" s="480">
        <v>2150073811</v>
      </c>
      <c r="K329" s="480">
        <v>35096913</v>
      </c>
      <c r="L329" s="64" t="s">
        <v>1150</v>
      </c>
      <c r="M329" s="290" t="s">
        <v>2380</v>
      </c>
      <c r="N329" s="98"/>
      <c r="O329" s="64"/>
      <c r="P329" s="89"/>
      <c r="Q329" s="253">
        <v>30</v>
      </c>
      <c r="R329" s="254">
        <v>10</v>
      </c>
      <c r="S329" s="64">
        <v>0</v>
      </c>
      <c r="T329" s="64">
        <v>0</v>
      </c>
      <c r="U329" s="89">
        <v>0</v>
      </c>
      <c r="V329" s="258">
        <v>20</v>
      </c>
      <c r="W329" s="98">
        <v>0</v>
      </c>
      <c r="X329" s="83">
        <v>0</v>
      </c>
      <c r="Y329" s="98">
        <v>0</v>
      </c>
      <c r="Z329" s="64">
        <v>0</v>
      </c>
      <c r="AA329" s="323">
        <v>1477052</v>
      </c>
      <c r="AB329" s="323">
        <v>0</v>
      </c>
      <c r="AC329" s="324">
        <f t="shared" si="20"/>
        <v>1477052</v>
      </c>
      <c r="AD329" s="74">
        <v>4500000</v>
      </c>
      <c r="AE329" s="74">
        <v>6000000</v>
      </c>
      <c r="AF329" s="74">
        <f t="shared" si="21"/>
        <v>0</v>
      </c>
      <c r="AG329" s="74">
        <f t="shared" si="22"/>
        <v>4000000</v>
      </c>
      <c r="AH329" s="493">
        <f t="shared" si="23"/>
        <v>0</v>
      </c>
    </row>
    <row r="330" spans="1:35" s="50" customFormat="1" ht="24" hidden="1" customHeight="1" x14ac:dyDescent="0.2">
      <c r="A330" s="181"/>
      <c r="B330" s="296">
        <v>222</v>
      </c>
      <c r="C330" s="264">
        <v>240</v>
      </c>
      <c r="D330" s="297">
        <v>13127</v>
      </c>
      <c r="E330" s="251" t="s">
        <v>1171</v>
      </c>
      <c r="F330" s="252" t="s">
        <v>1172</v>
      </c>
      <c r="G330" s="251" t="s">
        <v>87</v>
      </c>
      <c r="H330" s="272" t="s">
        <v>1150</v>
      </c>
      <c r="I330" s="292" t="s">
        <v>1173</v>
      </c>
      <c r="J330" s="480">
        <v>2270037863</v>
      </c>
      <c r="K330" s="480">
        <v>12868671</v>
      </c>
      <c r="L330" s="64" t="s">
        <v>1150</v>
      </c>
      <c r="M330" s="305" t="s">
        <v>2383</v>
      </c>
      <c r="N330" s="98"/>
      <c r="O330" s="64"/>
      <c r="P330" s="89"/>
      <c r="Q330" s="253">
        <v>30</v>
      </c>
      <c r="R330" s="254">
        <v>50</v>
      </c>
      <c r="S330" s="64">
        <v>0</v>
      </c>
      <c r="T330" s="64">
        <v>0</v>
      </c>
      <c r="U330" s="89">
        <v>0</v>
      </c>
      <c r="V330" s="258">
        <v>18</v>
      </c>
      <c r="W330" s="98">
        <v>0</v>
      </c>
      <c r="X330" s="83">
        <v>0</v>
      </c>
      <c r="Y330" s="98">
        <v>0</v>
      </c>
      <c r="Z330" s="64">
        <v>0</v>
      </c>
      <c r="AA330" s="323">
        <v>1642901</v>
      </c>
      <c r="AB330" s="323">
        <v>0</v>
      </c>
      <c r="AC330" s="324">
        <f t="shared" si="20"/>
        <v>1642901</v>
      </c>
      <c r="AD330" s="74">
        <v>4500000</v>
      </c>
      <c r="AE330" s="74">
        <v>6000000</v>
      </c>
      <c r="AF330" s="74">
        <f t="shared" si="21"/>
        <v>0</v>
      </c>
      <c r="AG330" s="74">
        <f t="shared" si="22"/>
        <v>3600000</v>
      </c>
      <c r="AH330" s="493">
        <f t="shared" si="23"/>
        <v>0</v>
      </c>
    </row>
    <row r="331" spans="1:35" s="50" customFormat="1" ht="24" hidden="1" customHeight="1" x14ac:dyDescent="0.5">
      <c r="A331" s="181"/>
      <c r="B331" s="296">
        <v>227</v>
      </c>
      <c r="C331" s="264">
        <v>245</v>
      </c>
      <c r="D331" s="297">
        <v>13128</v>
      </c>
      <c r="E331" s="251" t="s">
        <v>530</v>
      </c>
      <c r="F331" s="252" t="s">
        <v>1175</v>
      </c>
      <c r="G331" s="251" t="s">
        <v>87</v>
      </c>
      <c r="H331" s="272" t="s">
        <v>1150</v>
      </c>
      <c r="I331" s="426" t="s">
        <v>2665</v>
      </c>
      <c r="J331" s="480">
        <v>2162686163</v>
      </c>
      <c r="K331" s="480">
        <v>35067334</v>
      </c>
      <c r="L331" s="64" t="s">
        <v>1150</v>
      </c>
      <c r="M331" s="290" t="s">
        <v>2380</v>
      </c>
      <c r="N331" s="98"/>
      <c r="O331" s="64"/>
      <c r="P331" s="89"/>
      <c r="Q331" s="253">
        <v>30</v>
      </c>
      <c r="R331" s="254">
        <v>40</v>
      </c>
      <c r="S331" s="64">
        <v>0</v>
      </c>
      <c r="T331" s="64">
        <v>0</v>
      </c>
      <c r="U331" s="89">
        <v>0</v>
      </c>
      <c r="V331" s="258">
        <v>20</v>
      </c>
      <c r="W331" s="98">
        <v>0</v>
      </c>
      <c r="X331" s="83">
        <v>0</v>
      </c>
      <c r="Y331" s="98">
        <v>0</v>
      </c>
      <c r="Z331" s="64">
        <v>0</v>
      </c>
      <c r="AA331" s="323">
        <v>1477052</v>
      </c>
      <c r="AB331" s="323">
        <v>0</v>
      </c>
      <c r="AC331" s="324">
        <f t="shared" si="20"/>
        <v>1477052</v>
      </c>
      <c r="AD331" s="74">
        <v>4500000</v>
      </c>
      <c r="AE331" s="74">
        <v>6000000</v>
      </c>
      <c r="AF331" s="74">
        <f t="shared" si="21"/>
        <v>0</v>
      </c>
      <c r="AG331" s="74">
        <f t="shared" si="22"/>
        <v>4000000</v>
      </c>
      <c r="AH331" s="493">
        <f t="shared" si="23"/>
        <v>0</v>
      </c>
    </row>
    <row r="332" spans="1:35" s="50" customFormat="1" ht="24" hidden="1" customHeight="1" x14ac:dyDescent="0.2">
      <c r="A332" s="181"/>
      <c r="B332" s="296">
        <v>228</v>
      </c>
      <c r="C332" s="264">
        <v>246</v>
      </c>
      <c r="D332" s="297">
        <v>13129</v>
      </c>
      <c r="E332" s="251" t="s">
        <v>140</v>
      </c>
      <c r="F332" s="252" t="s">
        <v>1177</v>
      </c>
      <c r="G332" s="251" t="s">
        <v>87</v>
      </c>
      <c r="H332" s="272" t="s">
        <v>1150</v>
      </c>
      <c r="I332" s="292" t="s">
        <v>2666</v>
      </c>
      <c r="J332" s="480">
        <v>2150239892</v>
      </c>
      <c r="K332" s="480" t="s">
        <v>1178</v>
      </c>
      <c r="L332" s="64" t="s">
        <v>1150</v>
      </c>
      <c r="M332" s="290" t="s">
        <v>2381</v>
      </c>
      <c r="N332" s="98"/>
      <c r="O332" s="64"/>
      <c r="P332" s="89"/>
      <c r="Q332" s="253">
        <v>30</v>
      </c>
      <c r="R332" s="254">
        <v>60</v>
      </c>
      <c r="S332" s="64">
        <v>0</v>
      </c>
      <c r="T332" s="64">
        <v>0</v>
      </c>
      <c r="U332" s="89">
        <v>0</v>
      </c>
      <c r="V332" s="258">
        <v>20</v>
      </c>
      <c r="W332" s="98">
        <v>0</v>
      </c>
      <c r="X332" s="83">
        <v>0</v>
      </c>
      <c r="Y332" s="98">
        <v>1</v>
      </c>
      <c r="Z332" s="64">
        <v>1</v>
      </c>
      <c r="AA332" s="323">
        <v>1311206</v>
      </c>
      <c r="AB332" s="323">
        <v>0</v>
      </c>
      <c r="AC332" s="324">
        <f t="shared" si="20"/>
        <v>1311206</v>
      </c>
      <c r="AD332" s="74">
        <v>4500000</v>
      </c>
      <c r="AE332" s="74">
        <v>6000000</v>
      </c>
      <c r="AF332" s="74">
        <f t="shared" si="21"/>
        <v>0</v>
      </c>
      <c r="AG332" s="74">
        <f t="shared" si="22"/>
        <v>4000000</v>
      </c>
      <c r="AH332" s="493">
        <f t="shared" si="23"/>
        <v>0</v>
      </c>
    </row>
    <row r="333" spans="1:35" s="50" customFormat="1" ht="24" hidden="1" customHeight="1" x14ac:dyDescent="0.2">
      <c r="A333" s="181"/>
      <c r="B333" s="296">
        <v>223</v>
      </c>
      <c r="C333" s="264">
        <v>241</v>
      </c>
      <c r="D333" s="297">
        <v>13130</v>
      </c>
      <c r="E333" s="251" t="s">
        <v>694</v>
      </c>
      <c r="F333" s="252" t="s">
        <v>1179</v>
      </c>
      <c r="G333" s="251" t="s">
        <v>87</v>
      </c>
      <c r="H333" s="272" t="s">
        <v>1150</v>
      </c>
      <c r="I333" s="292" t="s">
        <v>2661</v>
      </c>
      <c r="J333" s="480">
        <v>2150154072</v>
      </c>
      <c r="K333" s="480">
        <v>35212409</v>
      </c>
      <c r="L333" s="64" t="s">
        <v>1150</v>
      </c>
      <c r="M333" s="290" t="s">
        <v>2383</v>
      </c>
      <c r="N333" s="98"/>
      <c r="O333" s="64"/>
      <c r="P333" s="89"/>
      <c r="Q333" s="253">
        <v>30</v>
      </c>
      <c r="R333" s="254">
        <v>15</v>
      </c>
      <c r="S333" s="64">
        <v>0</v>
      </c>
      <c r="T333" s="64">
        <v>0</v>
      </c>
      <c r="U333" s="89">
        <v>0</v>
      </c>
      <c r="V333" s="258">
        <v>20</v>
      </c>
      <c r="W333" s="98">
        <v>0</v>
      </c>
      <c r="X333" s="83">
        <v>0</v>
      </c>
      <c r="Y333" s="98">
        <v>1</v>
      </c>
      <c r="Z333" s="64">
        <v>1</v>
      </c>
      <c r="AA333" s="323">
        <v>1642901</v>
      </c>
      <c r="AB333" s="323">
        <v>0</v>
      </c>
      <c r="AC333" s="324">
        <f t="shared" si="20"/>
        <v>1642901</v>
      </c>
      <c r="AD333" s="74">
        <v>4500000</v>
      </c>
      <c r="AE333" s="74">
        <v>6000000</v>
      </c>
      <c r="AF333" s="74">
        <f t="shared" si="21"/>
        <v>0</v>
      </c>
      <c r="AG333" s="74">
        <f t="shared" si="22"/>
        <v>4000000</v>
      </c>
      <c r="AH333" s="493">
        <f t="shared" si="23"/>
        <v>0</v>
      </c>
      <c r="AI333" s="118"/>
    </row>
    <row r="334" spans="1:35" s="50" customFormat="1" ht="24" hidden="1" customHeight="1" x14ac:dyDescent="0.2">
      <c r="A334" s="181"/>
      <c r="B334" s="296">
        <v>218</v>
      </c>
      <c r="C334" s="264">
        <v>236</v>
      </c>
      <c r="D334" s="297">
        <v>13131</v>
      </c>
      <c r="E334" s="251" t="s">
        <v>410</v>
      </c>
      <c r="F334" s="252" t="s">
        <v>1181</v>
      </c>
      <c r="G334" s="251" t="s">
        <v>87</v>
      </c>
      <c r="H334" s="272" t="s">
        <v>1150</v>
      </c>
      <c r="I334" s="292" t="s">
        <v>2657</v>
      </c>
      <c r="J334" s="480">
        <v>2162571501</v>
      </c>
      <c r="K334" s="480">
        <v>39165072</v>
      </c>
      <c r="L334" s="64" t="s">
        <v>1150</v>
      </c>
      <c r="M334" s="290" t="s">
        <v>2380</v>
      </c>
      <c r="N334" s="98"/>
      <c r="O334" s="64"/>
      <c r="P334" s="89"/>
      <c r="Q334" s="253">
        <v>30</v>
      </c>
      <c r="R334" s="254">
        <v>50</v>
      </c>
      <c r="S334" s="64">
        <v>0</v>
      </c>
      <c r="T334" s="64">
        <v>0</v>
      </c>
      <c r="U334" s="89">
        <v>0</v>
      </c>
      <c r="V334" s="258">
        <v>20</v>
      </c>
      <c r="W334" s="98">
        <v>0</v>
      </c>
      <c r="X334" s="83">
        <v>0</v>
      </c>
      <c r="Y334" s="98">
        <v>0</v>
      </c>
      <c r="Z334" s="64">
        <v>0</v>
      </c>
      <c r="AA334" s="323">
        <v>1477052</v>
      </c>
      <c r="AB334" s="323">
        <v>46667</v>
      </c>
      <c r="AC334" s="324">
        <f t="shared" si="20"/>
        <v>1523719</v>
      </c>
      <c r="AD334" s="74">
        <v>4500000</v>
      </c>
      <c r="AE334" s="74">
        <v>6000000</v>
      </c>
      <c r="AF334" s="74">
        <f t="shared" si="21"/>
        <v>0</v>
      </c>
      <c r="AG334" s="74">
        <f t="shared" si="22"/>
        <v>4000000</v>
      </c>
      <c r="AH334" s="493">
        <f t="shared" si="23"/>
        <v>0</v>
      </c>
    </row>
    <row r="335" spans="1:35" s="50" customFormat="1" ht="24" hidden="1" customHeight="1" x14ac:dyDescent="0.2">
      <c r="A335" s="181"/>
      <c r="B335" s="296">
        <v>225</v>
      </c>
      <c r="C335" s="264">
        <v>243</v>
      </c>
      <c r="D335" s="297">
        <v>13132</v>
      </c>
      <c r="E335" s="251" t="s">
        <v>135</v>
      </c>
      <c r="F335" s="252" t="s">
        <v>85</v>
      </c>
      <c r="G335" s="251" t="s">
        <v>87</v>
      </c>
      <c r="H335" s="272" t="s">
        <v>1150</v>
      </c>
      <c r="I335" s="292" t="s">
        <v>2663</v>
      </c>
      <c r="J335" s="480">
        <v>2219872998</v>
      </c>
      <c r="K335" s="480">
        <v>36201930</v>
      </c>
      <c r="L335" s="64" t="s">
        <v>1150</v>
      </c>
      <c r="M335" s="305" t="s">
        <v>2380</v>
      </c>
      <c r="N335" s="98"/>
      <c r="O335" s="64"/>
      <c r="P335" s="89"/>
      <c r="Q335" s="253">
        <v>30</v>
      </c>
      <c r="R335" s="254">
        <v>70</v>
      </c>
      <c r="S335" s="64">
        <v>0</v>
      </c>
      <c r="T335" s="64">
        <v>0</v>
      </c>
      <c r="U335" s="298">
        <f>1+1</f>
        <v>2</v>
      </c>
      <c r="V335" s="258">
        <v>20</v>
      </c>
      <c r="W335" s="98">
        <v>0</v>
      </c>
      <c r="X335" s="83">
        <v>0</v>
      </c>
      <c r="Y335" s="98">
        <v>0</v>
      </c>
      <c r="Z335" s="64">
        <v>0</v>
      </c>
      <c r="AA335" s="323">
        <v>1477052</v>
      </c>
      <c r="AB335" s="323">
        <v>46667</v>
      </c>
      <c r="AC335" s="324">
        <f t="shared" si="20"/>
        <v>1523719</v>
      </c>
      <c r="AD335" s="74">
        <v>4500000</v>
      </c>
      <c r="AE335" s="74">
        <v>6000000</v>
      </c>
      <c r="AF335" s="74">
        <f t="shared" si="21"/>
        <v>3047438</v>
      </c>
      <c r="AG335" s="74">
        <f t="shared" si="22"/>
        <v>4000000</v>
      </c>
      <c r="AH335" s="493">
        <f t="shared" si="23"/>
        <v>0</v>
      </c>
    </row>
    <row r="336" spans="1:35" s="50" customFormat="1" ht="24" hidden="1" customHeight="1" x14ac:dyDescent="0.2">
      <c r="A336" s="181"/>
      <c r="B336" s="296">
        <v>226</v>
      </c>
      <c r="C336" s="264">
        <v>244</v>
      </c>
      <c r="D336" s="297">
        <v>13133</v>
      </c>
      <c r="E336" s="251" t="s">
        <v>1184</v>
      </c>
      <c r="F336" s="252" t="s">
        <v>1185</v>
      </c>
      <c r="G336" s="251" t="s">
        <v>87</v>
      </c>
      <c r="H336" s="272" t="s">
        <v>1150</v>
      </c>
      <c r="I336" s="292" t="s">
        <v>2664</v>
      </c>
      <c r="J336" s="480">
        <v>2130333710</v>
      </c>
      <c r="K336" s="480">
        <v>39214679</v>
      </c>
      <c r="L336" s="64" t="s">
        <v>1150</v>
      </c>
      <c r="M336" s="290" t="s">
        <v>2380</v>
      </c>
      <c r="N336" s="98"/>
      <c r="O336" s="64"/>
      <c r="P336" s="89"/>
      <c r="Q336" s="253">
        <v>30</v>
      </c>
      <c r="R336" s="254">
        <v>20</v>
      </c>
      <c r="S336" s="64">
        <v>0</v>
      </c>
      <c r="T336" s="64">
        <v>0</v>
      </c>
      <c r="U336" s="89">
        <v>0</v>
      </c>
      <c r="V336" s="258">
        <v>20</v>
      </c>
      <c r="W336" s="98">
        <v>0</v>
      </c>
      <c r="X336" s="83">
        <v>0</v>
      </c>
      <c r="Y336" s="98">
        <v>1</v>
      </c>
      <c r="Z336" s="64">
        <v>1</v>
      </c>
      <c r="AA336" s="323">
        <v>1477052</v>
      </c>
      <c r="AB336" s="323">
        <v>0</v>
      </c>
      <c r="AC336" s="324">
        <f t="shared" si="20"/>
        <v>1477052</v>
      </c>
      <c r="AD336" s="74">
        <v>4500000</v>
      </c>
      <c r="AE336" s="74">
        <v>6000000</v>
      </c>
      <c r="AF336" s="74">
        <f t="shared" si="21"/>
        <v>0</v>
      </c>
      <c r="AG336" s="74">
        <f t="shared" si="22"/>
        <v>4000000</v>
      </c>
      <c r="AH336" s="493">
        <f t="shared" si="23"/>
        <v>0</v>
      </c>
    </row>
    <row r="337" spans="1:34" s="50" customFormat="1" ht="24" hidden="1" customHeight="1" x14ac:dyDescent="0.2">
      <c r="A337" s="181"/>
      <c r="B337" s="296">
        <v>454</v>
      </c>
      <c r="C337" s="264">
        <v>237</v>
      </c>
      <c r="D337" s="297">
        <v>13134</v>
      </c>
      <c r="E337" s="241" t="s">
        <v>1187</v>
      </c>
      <c r="F337" s="242" t="s">
        <v>227</v>
      </c>
      <c r="G337" s="285" t="s">
        <v>137</v>
      </c>
      <c r="H337" s="272" t="s">
        <v>1150</v>
      </c>
      <c r="I337" s="292" t="s">
        <v>2888</v>
      </c>
      <c r="J337" s="480">
        <v>2200789726</v>
      </c>
      <c r="K337" s="480">
        <v>36124627</v>
      </c>
      <c r="L337" s="64" t="s">
        <v>1150</v>
      </c>
      <c r="M337" s="290" t="s">
        <v>137</v>
      </c>
      <c r="N337" s="243" t="s">
        <v>2410</v>
      </c>
      <c r="O337" s="64"/>
      <c r="P337" s="89"/>
      <c r="Q337" s="243">
        <v>30</v>
      </c>
      <c r="R337" s="245">
        <v>120</v>
      </c>
      <c r="S337" s="245">
        <v>110</v>
      </c>
      <c r="T337" s="245">
        <v>29.33</v>
      </c>
      <c r="U337" s="89">
        <v>0</v>
      </c>
      <c r="V337" s="260">
        <v>15</v>
      </c>
      <c r="W337" s="98">
        <v>0</v>
      </c>
      <c r="X337" s="83">
        <v>0</v>
      </c>
      <c r="Y337" s="98">
        <v>1</v>
      </c>
      <c r="Z337" s="64">
        <v>1</v>
      </c>
      <c r="AA337" s="315">
        <v>885165</v>
      </c>
      <c r="AB337" s="315">
        <v>46667</v>
      </c>
      <c r="AC337" s="316">
        <f t="shared" si="20"/>
        <v>931832</v>
      </c>
      <c r="AD337" s="74">
        <v>4500000</v>
      </c>
      <c r="AE337" s="74">
        <v>6000000</v>
      </c>
      <c r="AF337" s="74">
        <f t="shared" si="21"/>
        <v>0</v>
      </c>
      <c r="AG337" s="74">
        <f t="shared" si="22"/>
        <v>3000000</v>
      </c>
      <c r="AH337" s="493">
        <f t="shared" si="23"/>
        <v>0</v>
      </c>
    </row>
    <row r="338" spans="1:34" s="50" customFormat="1" ht="24" customHeight="1" x14ac:dyDescent="0.2">
      <c r="A338" s="181"/>
      <c r="B338" s="296">
        <v>466</v>
      </c>
      <c r="C338" s="264">
        <v>249</v>
      </c>
      <c r="D338" s="297">
        <v>13135</v>
      </c>
      <c r="E338" s="241" t="s">
        <v>1189</v>
      </c>
      <c r="F338" s="242" t="s">
        <v>1190</v>
      </c>
      <c r="G338" s="285" t="s">
        <v>137</v>
      </c>
      <c r="H338" s="272" t="s">
        <v>1150</v>
      </c>
      <c r="I338" s="292" t="s">
        <v>2900</v>
      </c>
      <c r="J338" s="480">
        <v>2050174543</v>
      </c>
      <c r="K338" s="480">
        <v>39165078</v>
      </c>
      <c r="L338" s="64" t="s">
        <v>1150</v>
      </c>
      <c r="M338" s="290" t="s">
        <v>137</v>
      </c>
      <c r="N338" s="98"/>
      <c r="O338" s="245" t="s">
        <v>2410</v>
      </c>
      <c r="P338" s="89"/>
      <c r="Q338" s="243">
        <v>30</v>
      </c>
      <c r="R338" s="245">
        <v>90</v>
      </c>
      <c r="S338" s="245">
        <v>0</v>
      </c>
      <c r="T338" s="245">
        <v>0</v>
      </c>
      <c r="U338" s="89">
        <v>0</v>
      </c>
      <c r="V338" s="260">
        <v>20</v>
      </c>
      <c r="W338" s="98">
        <v>0</v>
      </c>
      <c r="X338" s="83">
        <v>0</v>
      </c>
      <c r="Y338" s="98">
        <v>0</v>
      </c>
      <c r="Z338" s="64">
        <v>1</v>
      </c>
      <c r="AA338" s="315">
        <v>885165</v>
      </c>
      <c r="AB338" s="315">
        <v>46667</v>
      </c>
      <c r="AC338" s="316">
        <f t="shared" si="20"/>
        <v>931832</v>
      </c>
      <c r="AD338" s="74">
        <v>4500000</v>
      </c>
      <c r="AE338" s="74">
        <v>6000000</v>
      </c>
      <c r="AF338" s="74">
        <f t="shared" si="21"/>
        <v>0</v>
      </c>
      <c r="AG338" s="74">
        <f t="shared" si="22"/>
        <v>4000000</v>
      </c>
      <c r="AH338" s="493">
        <f t="shared" si="23"/>
        <v>1</v>
      </c>
    </row>
    <row r="339" spans="1:34" s="50" customFormat="1" ht="24" customHeight="1" x14ac:dyDescent="0.2">
      <c r="A339" s="181"/>
      <c r="B339" s="296">
        <v>469</v>
      </c>
      <c r="C339" s="264">
        <v>252</v>
      </c>
      <c r="D339" s="297">
        <v>13136</v>
      </c>
      <c r="E339" s="241" t="s">
        <v>1192</v>
      </c>
      <c r="F339" s="242" t="s">
        <v>798</v>
      </c>
      <c r="G339" s="285" t="s">
        <v>137</v>
      </c>
      <c r="H339" s="272" t="s">
        <v>1150</v>
      </c>
      <c r="I339" s="292" t="s">
        <v>2903</v>
      </c>
      <c r="J339" s="480">
        <v>2064747745</v>
      </c>
      <c r="K339" s="480">
        <v>35583879</v>
      </c>
      <c r="L339" s="64" t="s">
        <v>1150</v>
      </c>
      <c r="M339" s="290" t="s">
        <v>137</v>
      </c>
      <c r="N339" s="98"/>
      <c r="O339" s="245" t="s">
        <v>2410</v>
      </c>
      <c r="P339" s="89"/>
      <c r="Q339" s="243">
        <v>30</v>
      </c>
      <c r="R339" s="245">
        <v>90</v>
      </c>
      <c r="S339" s="245">
        <v>0</v>
      </c>
      <c r="T339" s="245">
        <v>0</v>
      </c>
      <c r="U339" s="89">
        <v>0</v>
      </c>
      <c r="V339" s="260">
        <v>20</v>
      </c>
      <c r="W339" s="98">
        <v>0</v>
      </c>
      <c r="X339" s="83">
        <v>0</v>
      </c>
      <c r="Y339" s="98">
        <v>2</v>
      </c>
      <c r="Z339" s="64">
        <v>1</v>
      </c>
      <c r="AA339" s="315">
        <v>885165</v>
      </c>
      <c r="AB339" s="315">
        <v>46667</v>
      </c>
      <c r="AC339" s="316">
        <f t="shared" si="20"/>
        <v>931832</v>
      </c>
      <c r="AD339" s="74">
        <v>4500000</v>
      </c>
      <c r="AE339" s="74">
        <v>6000000</v>
      </c>
      <c r="AF339" s="74">
        <f t="shared" si="21"/>
        <v>0</v>
      </c>
      <c r="AG339" s="74">
        <f t="shared" si="22"/>
        <v>4000000</v>
      </c>
      <c r="AH339" s="493">
        <f t="shared" si="23"/>
        <v>-1</v>
      </c>
    </row>
    <row r="340" spans="1:34" s="50" customFormat="1" ht="24" hidden="1" customHeight="1" x14ac:dyDescent="0.2">
      <c r="A340" s="181"/>
      <c r="B340" s="296">
        <v>475</v>
      </c>
      <c r="C340" s="264">
        <v>258</v>
      </c>
      <c r="D340" s="297">
        <v>13137</v>
      </c>
      <c r="E340" s="241" t="s">
        <v>1194</v>
      </c>
      <c r="F340" s="242" t="s">
        <v>1195</v>
      </c>
      <c r="G340" s="285" t="s">
        <v>137</v>
      </c>
      <c r="H340" s="272" t="s">
        <v>1150</v>
      </c>
      <c r="I340" s="292" t="s">
        <v>2909</v>
      </c>
      <c r="J340" s="480">
        <v>2219955869</v>
      </c>
      <c r="K340" s="480">
        <v>36069487</v>
      </c>
      <c r="L340" s="64" t="s">
        <v>1150</v>
      </c>
      <c r="M340" s="290" t="s">
        <v>137</v>
      </c>
      <c r="N340" s="98"/>
      <c r="O340" s="245" t="s">
        <v>2410</v>
      </c>
      <c r="P340" s="89"/>
      <c r="Q340" s="243">
        <v>30</v>
      </c>
      <c r="R340" s="245">
        <v>90</v>
      </c>
      <c r="S340" s="245">
        <v>0</v>
      </c>
      <c r="T340" s="245">
        <v>0</v>
      </c>
      <c r="U340" s="89">
        <v>0</v>
      </c>
      <c r="V340" s="260">
        <v>19</v>
      </c>
      <c r="W340" s="98">
        <v>0</v>
      </c>
      <c r="X340" s="83">
        <v>0</v>
      </c>
      <c r="Y340" s="98">
        <v>1</v>
      </c>
      <c r="Z340" s="64">
        <v>1</v>
      </c>
      <c r="AA340" s="315">
        <v>885165</v>
      </c>
      <c r="AB340" s="315">
        <v>46667</v>
      </c>
      <c r="AC340" s="316">
        <f t="shared" si="20"/>
        <v>931832</v>
      </c>
      <c r="AD340" s="74">
        <v>4500000</v>
      </c>
      <c r="AE340" s="74">
        <v>6000000</v>
      </c>
      <c r="AF340" s="74">
        <f t="shared" si="21"/>
        <v>0</v>
      </c>
      <c r="AG340" s="74">
        <f t="shared" si="22"/>
        <v>3800000</v>
      </c>
      <c r="AH340" s="493">
        <f t="shared" si="23"/>
        <v>0</v>
      </c>
    </row>
    <row r="341" spans="1:34" s="50" customFormat="1" ht="24" hidden="1" customHeight="1" x14ac:dyDescent="0.2">
      <c r="A341" s="181"/>
      <c r="B341" s="296">
        <v>459</v>
      </c>
      <c r="C341" s="264">
        <v>242</v>
      </c>
      <c r="D341" s="297">
        <v>13138</v>
      </c>
      <c r="E341" s="241" t="s">
        <v>209</v>
      </c>
      <c r="F341" s="242" t="s">
        <v>1197</v>
      </c>
      <c r="G341" s="285" t="s">
        <v>137</v>
      </c>
      <c r="H341" s="272" t="s">
        <v>1150</v>
      </c>
      <c r="I341" s="292" t="s">
        <v>2893</v>
      </c>
      <c r="J341" s="480">
        <v>4839782474</v>
      </c>
      <c r="K341" s="480">
        <v>36116437</v>
      </c>
      <c r="L341" s="64" t="s">
        <v>1150</v>
      </c>
      <c r="M341" s="290" t="s">
        <v>137</v>
      </c>
      <c r="N341" s="98"/>
      <c r="O341" s="245" t="s">
        <v>2410</v>
      </c>
      <c r="P341" s="89"/>
      <c r="Q341" s="243">
        <v>30</v>
      </c>
      <c r="R341" s="245">
        <v>90</v>
      </c>
      <c r="S341" s="245">
        <v>0</v>
      </c>
      <c r="T341" s="245">
        <v>0</v>
      </c>
      <c r="U341" s="244">
        <f>1+1</f>
        <v>2</v>
      </c>
      <c r="V341" s="260">
        <v>20</v>
      </c>
      <c r="W341" s="98">
        <v>0</v>
      </c>
      <c r="X341" s="83">
        <v>0</v>
      </c>
      <c r="Y341" s="98">
        <v>0</v>
      </c>
      <c r="Z341" s="64">
        <v>0</v>
      </c>
      <c r="AA341" s="315">
        <v>885165</v>
      </c>
      <c r="AB341" s="315">
        <v>46667</v>
      </c>
      <c r="AC341" s="316">
        <f t="shared" si="20"/>
        <v>931832</v>
      </c>
      <c r="AD341" s="74">
        <v>4500000</v>
      </c>
      <c r="AE341" s="74">
        <v>6000000</v>
      </c>
      <c r="AF341" s="74">
        <f t="shared" si="21"/>
        <v>1863664</v>
      </c>
      <c r="AG341" s="74">
        <f t="shared" si="22"/>
        <v>4000000</v>
      </c>
      <c r="AH341" s="493">
        <f t="shared" si="23"/>
        <v>0</v>
      </c>
    </row>
    <row r="342" spans="1:34" s="50" customFormat="1" ht="24" hidden="1" customHeight="1" x14ac:dyDescent="0.2">
      <c r="A342" s="181"/>
      <c r="B342" s="296">
        <v>460</v>
      </c>
      <c r="C342" s="264">
        <v>243</v>
      </c>
      <c r="D342" s="297">
        <v>13139</v>
      </c>
      <c r="E342" s="241" t="s">
        <v>85</v>
      </c>
      <c r="F342" s="242" t="s">
        <v>1199</v>
      </c>
      <c r="G342" s="285" t="s">
        <v>137</v>
      </c>
      <c r="H342" s="272" t="s">
        <v>1150</v>
      </c>
      <c r="I342" s="292" t="s">
        <v>2894</v>
      </c>
      <c r="J342" s="480">
        <v>2200789033</v>
      </c>
      <c r="K342" s="480">
        <v>36122449</v>
      </c>
      <c r="L342" s="64" t="s">
        <v>1150</v>
      </c>
      <c r="M342" s="290" t="s">
        <v>137</v>
      </c>
      <c r="N342" s="98"/>
      <c r="O342" s="245" t="s">
        <v>2410</v>
      </c>
      <c r="P342" s="89"/>
      <c r="Q342" s="243">
        <v>30</v>
      </c>
      <c r="R342" s="245">
        <v>90</v>
      </c>
      <c r="S342" s="245">
        <v>0</v>
      </c>
      <c r="T342" s="245">
        <v>0</v>
      </c>
      <c r="U342" s="89">
        <v>0</v>
      </c>
      <c r="V342" s="260">
        <v>20</v>
      </c>
      <c r="W342" s="98">
        <v>0</v>
      </c>
      <c r="X342" s="83">
        <v>0</v>
      </c>
      <c r="Y342" s="98">
        <v>0</v>
      </c>
      <c r="Z342" s="64">
        <v>0</v>
      </c>
      <c r="AA342" s="315">
        <v>885165</v>
      </c>
      <c r="AB342" s="315">
        <v>46667</v>
      </c>
      <c r="AC342" s="316">
        <f t="shared" si="20"/>
        <v>931832</v>
      </c>
      <c r="AD342" s="74">
        <v>4500000</v>
      </c>
      <c r="AE342" s="74">
        <v>6000000</v>
      </c>
      <c r="AF342" s="74">
        <f t="shared" si="21"/>
        <v>0</v>
      </c>
      <c r="AG342" s="74">
        <f t="shared" si="22"/>
        <v>4000000</v>
      </c>
      <c r="AH342" s="493">
        <f t="shared" si="23"/>
        <v>0</v>
      </c>
    </row>
    <row r="343" spans="1:34" s="50" customFormat="1" ht="24" hidden="1" customHeight="1" x14ac:dyDescent="0.2">
      <c r="A343" s="181"/>
      <c r="B343" s="296">
        <v>473</v>
      </c>
      <c r="C343" s="264">
        <v>256</v>
      </c>
      <c r="D343" s="297">
        <v>13140</v>
      </c>
      <c r="E343" s="241" t="s">
        <v>378</v>
      </c>
      <c r="F343" s="242" t="s">
        <v>1201</v>
      </c>
      <c r="G343" s="285" t="s">
        <v>137</v>
      </c>
      <c r="H343" s="272" t="s">
        <v>1150</v>
      </c>
      <c r="I343" s="292" t="s">
        <v>2907</v>
      </c>
      <c r="J343" s="480">
        <v>4830041811</v>
      </c>
      <c r="K343" s="480">
        <v>19185758</v>
      </c>
      <c r="L343" s="64" t="s">
        <v>1150</v>
      </c>
      <c r="M343" s="290" t="s">
        <v>137</v>
      </c>
      <c r="N343" s="98"/>
      <c r="O343" s="64"/>
      <c r="P343" s="244" t="s">
        <v>2410</v>
      </c>
      <c r="Q343" s="243">
        <v>30</v>
      </c>
      <c r="R343" s="245">
        <v>120</v>
      </c>
      <c r="S343" s="245">
        <v>220</v>
      </c>
      <c r="T343" s="245">
        <v>29.33</v>
      </c>
      <c r="U343" s="89">
        <v>0</v>
      </c>
      <c r="V343" s="260">
        <v>15</v>
      </c>
      <c r="W343" s="98">
        <v>0</v>
      </c>
      <c r="X343" s="83">
        <v>0</v>
      </c>
      <c r="Y343" s="98">
        <v>0</v>
      </c>
      <c r="Z343" s="64">
        <v>0</v>
      </c>
      <c r="AA343" s="315">
        <v>885165</v>
      </c>
      <c r="AB343" s="315">
        <v>46667</v>
      </c>
      <c r="AC343" s="316">
        <f t="shared" si="20"/>
        <v>931832</v>
      </c>
      <c r="AD343" s="74">
        <v>4500000</v>
      </c>
      <c r="AE343" s="74">
        <v>6000000</v>
      </c>
      <c r="AF343" s="74">
        <f t="shared" si="21"/>
        <v>0</v>
      </c>
      <c r="AG343" s="74">
        <f t="shared" si="22"/>
        <v>3000000</v>
      </c>
      <c r="AH343" s="493">
        <f t="shared" si="23"/>
        <v>0</v>
      </c>
    </row>
    <row r="344" spans="1:34" s="50" customFormat="1" ht="24" hidden="1" customHeight="1" x14ac:dyDescent="0.2">
      <c r="A344" s="181"/>
      <c r="B344" s="296">
        <v>474</v>
      </c>
      <c r="C344" s="264">
        <v>257</v>
      </c>
      <c r="D344" s="297">
        <v>13141</v>
      </c>
      <c r="E344" s="241" t="s">
        <v>158</v>
      </c>
      <c r="F344" s="242" t="s">
        <v>1203</v>
      </c>
      <c r="G344" s="285" t="s">
        <v>137</v>
      </c>
      <c r="H344" s="272" t="s">
        <v>1150</v>
      </c>
      <c r="I344" s="292" t="s">
        <v>2908</v>
      </c>
      <c r="J344" s="480">
        <v>2063738734</v>
      </c>
      <c r="K344" s="480">
        <v>35548863</v>
      </c>
      <c r="L344" s="64" t="s">
        <v>1150</v>
      </c>
      <c r="M344" s="290" t="s">
        <v>137</v>
      </c>
      <c r="N344" s="98"/>
      <c r="O344" s="64"/>
      <c r="P344" s="244" t="s">
        <v>2410</v>
      </c>
      <c r="Q344" s="243">
        <v>30</v>
      </c>
      <c r="R344" s="245">
        <v>120</v>
      </c>
      <c r="S344" s="245">
        <v>220</v>
      </c>
      <c r="T344" s="245">
        <v>29.33</v>
      </c>
      <c r="U344" s="89">
        <v>0</v>
      </c>
      <c r="V344" s="260">
        <v>15</v>
      </c>
      <c r="W344" s="98">
        <v>0</v>
      </c>
      <c r="X344" s="83">
        <v>0</v>
      </c>
      <c r="Y344" s="98">
        <v>1</v>
      </c>
      <c r="Z344" s="64">
        <v>1</v>
      </c>
      <c r="AA344" s="315">
        <v>885165</v>
      </c>
      <c r="AB344" s="315">
        <v>46667</v>
      </c>
      <c r="AC344" s="316">
        <f t="shared" si="20"/>
        <v>931832</v>
      </c>
      <c r="AD344" s="74">
        <v>4500000</v>
      </c>
      <c r="AE344" s="74">
        <v>6000000</v>
      </c>
      <c r="AF344" s="74">
        <f t="shared" si="21"/>
        <v>0</v>
      </c>
      <c r="AG344" s="74">
        <f t="shared" si="22"/>
        <v>3000000</v>
      </c>
      <c r="AH344" s="493">
        <f t="shared" si="23"/>
        <v>0</v>
      </c>
    </row>
    <row r="345" spans="1:34" s="50" customFormat="1" ht="24" hidden="1" customHeight="1" x14ac:dyDescent="0.2">
      <c r="A345" s="181"/>
      <c r="B345" s="296">
        <v>471</v>
      </c>
      <c r="C345" s="264">
        <v>254</v>
      </c>
      <c r="D345" s="297">
        <v>13142</v>
      </c>
      <c r="E345" s="241" t="s">
        <v>715</v>
      </c>
      <c r="F345" s="242" t="s">
        <v>1205</v>
      </c>
      <c r="G345" s="285" t="s">
        <v>137</v>
      </c>
      <c r="H345" s="272" t="s">
        <v>1150</v>
      </c>
      <c r="I345" s="292" t="s">
        <v>2905</v>
      </c>
      <c r="J345" s="480">
        <v>4989848500</v>
      </c>
      <c r="K345" s="480">
        <v>39154635</v>
      </c>
      <c r="L345" s="64" t="s">
        <v>1150</v>
      </c>
      <c r="M345" s="290" t="s">
        <v>137</v>
      </c>
      <c r="N345" s="98"/>
      <c r="O345" s="245" t="s">
        <v>2410</v>
      </c>
      <c r="P345" s="89"/>
      <c r="Q345" s="243">
        <v>30</v>
      </c>
      <c r="R345" s="245">
        <v>90</v>
      </c>
      <c r="S345" s="245">
        <v>0</v>
      </c>
      <c r="T345" s="245">
        <v>0</v>
      </c>
      <c r="U345" s="89">
        <v>0</v>
      </c>
      <c r="V345" s="260">
        <v>20</v>
      </c>
      <c r="W345" s="98">
        <v>0</v>
      </c>
      <c r="X345" s="83">
        <v>0</v>
      </c>
      <c r="Y345" s="98">
        <v>1</v>
      </c>
      <c r="Z345" s="64">
        <v>1</v>
      </c>
      <c r="AA345" s="315">
        <v>885165</v>
      </c>
      <c r="AB345" s="315">
        <v>46667</v>
      </c>
      <c r="AC345" s="316">
        <f t="shared" si="20"/>
        <v>931832</v>
      </c>
      <c r="AD345" s="74">
        <v>4500000</v>
      </c>
      <c r="AE345" s="74">
        <v>6000000</v>
      </c>
      <c r="AF345" s="74">
        <f t="shared" si="21"/>
        <v>0</v>
      </c>
      <c r="AG345" s="74">
        <f t="shared" si="22"/>
        <v>4000000</v>
      </c>
      <c r="AH345" s="493">
        <f t="shared" si="23"/>
        <v>0</v>
      </c>
    </row>
    <row r="346" spans="1:34" s="50" customFormat="1" ht="24" hidden="1" customHeight="1" x14ac:dyDescent="0.2">
      <c r="A346" s="181"/>
      <c r="B346" s="296">
        <v>465</v>
      </c>
      <c r="C346" s="264">
        <v>248</v>
      </c>
      <c r="D346" s="297">
        <v>13143</v>
      </c>
      <c r="E346" s="241" t="s">
        <v>1207</v>
      </c>
      <c r="F346" s="242" t="s">
        <v>1208</v>
      </c>
      <c r="G346" s="285" t="s">
        <v>137</v>
      </c>
      <c r="H346" s="272" t="s">
        <v>1150</v>
      </c>
      <c r="I346" s="292" t="s">
        <v>2899</v>
      </c>
      <c r="J346" s="480">
        <v>4839749493</v>
      </c>
      <c r="K346" s="480">
        <v>36120586</v>
      </c>
      <c r="L346" s="64" t="s">
        <v>1150</v>
      </c>
      <c r="M346" s="290" t="s">
        <v>137</v>
      </c>
      <c r="N346" s="98"/>
      <c r="O346" s="245" t="s">
        <v>2410</v>
      </c>
      <c r="P346" s="89"/>
      <c r="Q346" s="243">
        <v>30</v>
      </c>
      <c r="R346" s="245">
        <v>90</v>
      </c>
      <c r="S346" s="245">
        <v>0</v>
      </c>
      <c r="T346" s="245">
        <v>0</v>
      </c>
      <c r="U346" s="89">
        <v>0</v>
      </c>
      <c r="V346" s="260">
        <v>20</v>
      </c>
      <c r="W346" s="98">
        <v>0</v>
      </c>
      <c r="X346" s="83">
        <v>0</v>
      </c>
      <c r="Y346" s="98">
        <v>1</v>
      </c>
      <c r="Z346" s="64">
        <v>1</v>
      </c>
      <c r="AA346" s="315">
        <v>885165</v>
      </c>
      <c r="AB346" s="315">
        <v>46667</v>
      </c>
      <c r="AC346" s="316">
        <f t="shared" si="20"/>
        <v>931832</v>
      </c>
      <c r="AD346" s="74">
        <v>4500000</v>
      </c>
      <c r="AE346" s="74">
        <v>6000000</v>
      </c>
      <c r="AF346" s="74">
        <f t="shared" si="21"/>
        <v>0</v>
      </c>
      <c r="AG346" s="74">
        <f t="shared" si="22"/>
        <v>4000000</v>
      </c>
      <c r="AH346" s="493">
        <f t="shared" si="23"/>
        <v>0</v>
      </c>
    </row>
    <row r="347" spans="1:34" s="50" customFormat="1" ht="24" hidden="1" customHeight="1" x14ac:dyDescent="0.2">
      <c r="A347" s="181"/>
      <c r="B347" s="296">
        <v>456</v>
      </c>
      <c r="C347" s="264">
        <v>239</v>
      </c>
      <c r="D347" s="297">
        <v>13144</v>
      </c>
      <c r="E347" s="241" t="s">
        <v>732</v>
      </c>
      <c r="F347" s="242" t="s">
        <v>1179</v>
      </c>
      <c r="G347" s="285" t="s">
        <v>137</v>
      </c>
      <c r="H347" s="272" t="s">
        <v>1150</v>
      </c>
      <c r="I347" s="292" t="s">
        <v>2890</v>
      </c>
      <c r="J347" s="480">
        <v>2064984380</v>
      </c>
      <c r="K347" s="480">
        <v>35573056</v>
      </c>
      <c r="L347" s="64" t="s">
        <v>1150</v>
      </c>
      <c r="M347" s="290" t="s">
        <v>137</v>
      </c>
      <c r="N347" s="98"/>
      <c r="O347" s="245" t="s">
        <v>2410</v>
      </c>
      <c r="P347" s="89"/>
      <c r="Q347" s="243">
        <v>30</v>
      </c>
      <c r="R347" s="245">
        <v>90</v>
      </c>
      <c r="S347" s="245">
        <v>0</v>
      </c>
      <c r="T347" s="245">
        <v>0</v>
      </c>
      <c r="U347" s="89">
        <v>0</v>
      </c>
      <c r="V347" s="260">
        <v>20</v>
      </c>
      <c r="W347" s="98">
        <v>0</v>
      </c>
      <c r="X347" s="83">
        <v>0</v>
      </c>
      <c r="Y347" s="98">
        <v>1</v>
      </c>
      <c r="Z347" s="64">
        <v>1</v>
      </c>
      <c r="AA347" s="315">
        <v>885165</v>
      </c>
      <c r="AB347" s="315">
        <v>46667</v>
      </c>
      <c r="AC347" s="316">
        <f t="shared" si="20"/>
        <v>931832</v>
      </c>
      <c r="AD347" s="74">
        <v>4500000</v>
      </c>
      <c r="AE347" s="74">
        <v>6000000</v>
      </c>
      <c r="AF347" s="74">
        <f t="shared" si="21"/>
        <v>0</v>
      </c>
      <c r="AG347" s="74">
        <f t="shared" si="22"/>
        <v>4000000</v>
      </c>
      <c r="AH347" s="493">
        <f t="shared" si="23"/>
        <v>0</v>
      </c>
    </row>
    <row r="348" spans="1:34" s="50" customFormat="1" ht="24" hidden="1" customHeight="1" x14ac:dyDescent="0.2">
      <c r="A348" s="181"/>
      <c r="B348" s="296">
        <v>455</v>
      </c>
      <c r="C348" s="264">
        <v>238</v>
      </c>
      <c r="D348" s="297">
        <v>13145</v>
      </c>
      <c r="E348" s="241" t="s">
        <v>1184</v>
      </c>
      <c r="F348" s="242" t="s">
        <v>1211</v>
      </c>
      <c r="G348" s="285" t="s">
        <v>137</v>
      </c>
      <c r="H348" s="272" t="s">
        <v>1150</v>
      </c>
      <c r="I348" s="292" t="s">
        <v>2889</v>
      </c>
      <c r="J348" s="480">
        <v>4839921598</v>
      </c>
      <c r="K348" s="480">
        <v>35368624</v>
      </c>
      <c r="L348" s="64" t="s">
        <v>1150</v>
      </c>
      <c r="M348" s="290" t="s">
        <v>137</v>
      </c>
      <c r="N348" s="243" t="s">
        <v>2410</v>
      </c>
      <c r="O348" s="64"/>
      <c r="P348" s="89"/>
      <c r="Q348" s="243">
        <v>30</v>
      </c>
      <c r="R348" s="245">
        <v>120</v>
      </c>
      <c r="S348" s="245">
        <v>110</v>
      </c>
      <c r="T348" s="245">
        <v>29.33</v>
      </c>
      <c r="U348" s="89">
        <v>0</v>
      </c>
      <c r="V348" s="260">
        <v>15</v>
      </c>
      <c r="W348" s="98">
        <v>0</v>
      </c>
      <c r="X348" s="83">
        <v>0</v>
      </c>
      <c r="Y348" s="98">
        <v>1</v>
      </c>
      <c r="Z348" s="64">
        <v>1</v>
      </c>
      <c r="AA348" s="315">
        <v>885165</v>
      </c>
      <c r="AB348" s="315">
        <v>46667</v>
      </c>
      <c r="AC348" s="316">
        <f t="shared" si="20"/>
        <v>931832</v>
      </c>
      <c r="AD348" s="74">
        <v>4500000</v>
      </c>
      <c r="AE348" s="74">
        <v>6000000</v>
      </c>
      <c r="AF348" s="74">
        <f t="shared" si="21"/>
        <v>0</v>
      </c>
      <c r="AG348" s="74">
        <f t="shared" si="22"/>
        <v>3000000</v>
      </c>
      <c r="AH348" s="493">
        <f t="shared" si="23"/>
        <v>0</v>
      </c>
    </row>
    <row r="349" spans="1:34" s="50" customFormat="1" ht="24" customHeight="1" x14ac:dyDescent="0.2">
      <c r="A349" s="181"/>
      <c r="B349" s="296">
        <v>453</v>
      </c>
      <c r="C349" s="264">
        <v>236</v>
      </c>
      <c r="D349" s="297">
        <v>13146</v>
      </c>
      <c r="E349" s="241" t="s">
        <v>1213</v>
      </c>
      <c r="F349" s="242" t="s">
        <v>120</v>
      </c>
      <c r="G349" s="285" t="s">
        <v>137</v>
      </c>
      <c r="H349" s="272" t="s">
        <v>1150</v>
      </c>
      <c r="I349" s="292" t="s">
        <v>2887</v>
      </c>
      <c r="J349" s="480">
        <v>4989575806</v>
      </c>
      <c r="K349" s="480">
        <v>19182523</v>
      </c>
      <c r="L349" s="64" t="s">
        <v>1150</v>
      </c>
      <c r="M349" s="290" t="s">
        <v>137</v>
      </c>
      <c r="N349" s="98"/>
      <c r="O349" s="245" t="s">
        <v>2410</v>
      </c>
      <c r="P349" s="89"/>
      <c r="Q349" s="243">
        <v>30</v>
      </c>
      <c r="R349" s="245">
        <v>90</v>
      </c>
      <c r="S349" s="245">
        <v>0</v>
      </c>
      <c r="T349" s="245">
        <v>0</v>
      </c>
      <c r="U349" s="89">
        <v>0</v>
      </c>
      <c r="V349" s="260">
        <v>20</v>
      </c>
      <c r="W349" s="98">
        <v>0</v>
      </c>
      <c r="X349" s="83">
        <v>0</v>
      </c>
      <c r="Y349" s="98">
        <v>2</v>
      </c>
      <c r="Z349" s="64">
        <v>1</v>
      </c>
      <c r="AA349" s="315">
        <v>885165</v>
      </c>
      <c r="AB349" s="315">
        <v>46667</v>
      </c>
      <c r="AC349" s="316">
        <f t="shared" si="20"/>
        <v>931832</v>
      </c>
      <c r="AD349" s="74">
        <v>4500000</v>
      </c>
      <c r="AE349" s="74">
        <v>6000000</v>
      </c>
      <c r="AF349" s="74">
        <f t="shared" si="21"/>
        <v>0</v>
      </c>
      <c r="AG349" s="74">
        <f t="shared" si="22"/>
        <v>4000000</v>
      </c>
      <c r="AH349" s="493">
        <f t="shared" si="23"/>
        <v>-1</v>
      </c>
    </row>
    <row r="350" spans="1:34" s="50" customFormat="1" ht="24" hidden="1" customHeight="1" x14ac:dyDescent="0.2">
      <c r="A350" s="181"/>
      <c r="B350" s="296">
        <v>472</v>
      </c>
      <c r="C350" s="264">
        <v>255</v>
      </c>
      <c r="D350" s="297">
        <v>13147</v>
      </c>
      <c r="E350" s="241" t="s">
        <v>760</v>
      </c>
      <c r="F350" s="242" t="s">
        <v>1215</v>
      </c>
      <c r="G350" s="285" t="s">
        <v>137</v>
      </c>
      <c r="H350" s="272" t="s">
        <v>1150</v>
      </c>
      <c r="I350" s="292" t="s">
        <v>2906</v>
      </c>
      <c r="J350" s="480">
        <v>2200722621</v>
      </c>
      <c r="K350" s="480">
        <v>36125629</v>
      </c>
      <c r="L350" s="64" t="s">
        <v>1150</v>
      </c>
      <c r="M350" s="290" t="s">
        <v>137</v>
      </c>
      <c r="N350" s="98"/>
      <c r="O350" s="245" t="s">
        <v>2410</v>
      </c>
      <c r="P350" s="89"/>
      <c r="Q350" s="243">
        <v>30</v>
      </c>
      <c r="R350" s="245">
        <v>90</v>
      </c>
      <c r="S350" s="245">
        <v>0</v>
      </c>
      <c r="T350" s="245">
        <v>0</v>
      </c>
      <c r="U350" s="89">
        <v>0</v>
      </c>
      <c r="V350" s="260">
        <v>17</v>
      </c>
      <c r="W350" s="98">
        <v>0</v>
      </c>
      <c r="X350" s="83">
        <v>0</v>
      </c>
      <c r="Y350" s="98">
        <v>1</v>
      </c>
      <c r="Z350" s="64">
        <v>1</v>
      </c>
      <c r="AA350" s="315">
        <v>885165</v>
      </c>
      <c r="AB350" s="315">
        <v>46667</v>
      </c>
      <c r="AC350" s="316">
        <f t="shared" si="20"/>
        <v>931832</v>
      </c>
      <c r="AD350" s="74">
        <v>4500000</v>
      </c>
      <c r="AE350" s="74">
        <v>6000000</v>
      </c>
      <c r="AF350" s="74">
        <f t="shared" si="21"/>
        <v>0</v>
      </c>
      <c r="AG350" s="74">
        <f t="shared" si="22"/>
        <v>3400000</v>
      </c>
      <c r="AH350" s="493">
        <f t="shared" si="23"/>
        <v>0</v>
      </c>
    </row>
    <row r="351" spans="1:34" s="50" customFormat="1" ht="24" hidden="1" customHeight="1" x14ac:dyDescent="0.2">
      <c r="A351" s="181"/>
      <c r="B351" s="296">
        <v>452</v>
      </c>
      <c r="C351" s="264">
        <v>235</v>
      </c>
      <c r="D351" s="297">
        <v>13148</v>
      </c>
      <c r="E351" s="241" t="s">
        <v>1217</v>
      </c>
      <c r="F351" s="242" t="s">
        <v>1218</v>
      </c>
      <c r="G351" s="285" t="s">
        <v>137</v>
      </c>
      <c r="H351" s="272" t="s">
        <v>1150</v>
      </c>
      <c r="I351" s="292" t="s">
        <v>2886</v>
      </c>
      <c r="J351" s="480">
        <v>2592407510</v>
      </c>
      <c r="K351" s="480">
        <v>36113112</v>
      </c>
      <c r="L351" s="64" t="s">
        <v>1150</v>
      </c>
      <c r="M351" s="290" t="s">
        <v>137</v>
      </c>
      <c r="N351" s="98"/>
      <c r="O351" s="245" t="s">
        <v>2410</v>
      </c>
      <c r="P351" s="89"/>
      <c r="Q351" s="243">
        <v>30</v>
      </c>
      <c r="R351" s="245">
        <v>90</v>
      </c>
      <c r="S351" s="245">
        <v>0</v>
      </c>
      <c r="T351" s="245">
        <v>0</v>
      </c>
      <c r="U351" s="89">
        <v>0</v>
      </c>
      <c r="V351" s="260">
        <v>20</v>
      </c>
      <c r="W351" s="98">
        <v>0</v>
      </c>
      <c r="X351" s="83">
        <v>0</v>
      </c>
      <c r="Y351" s="98">
        <v>2</v>
      </c>
      <c r="Z351" s="64">
        <v>2</v>
      </c>
      <c r="AA351" s="315">
        <v>885165</v>
      </c>
      <c r="AB351" s="315">
        <v>46667</v>
      </c>
      <c r="AC351" s="316">
        <f t="shared" si="20"/>
        <v>931832</v>
      </c>
      <c r="AD351" s="74">
        <v>4500000</v>
      </c>
      <c r="AE351" s="74">
        <v>6000000</v>
      </c>
      <c r="AF351" s="74">
        <f t="shared" si="21"/>
        <v>0</v>
      </c>
      <c r="AG351" s="74">
        <f t="shared" si="22"/>
        <v>4000000</v>
      </c>
      <c r="AH351" s="493">
        <f t="shared" si="23"/>
        <v>0</v>
      </c>
    </row>
    <row r="352" spans="1:34" s="50" customFormat="1" ht="24" customHeight="1" x14ac:dyDescent="0.2">
      <c r="A352" s="181"/>
      <c r="B352" s="296">
        <v>470</v>
      </c>
      <c r="C352" s="264">
        <v>253</v>
      </c>
      <c r="D352" s="297">
        <v>13149</v>
      </c>
      <c r="E352" s="241" t="s">
        <v>248</v>
      </c>
      <c r="F352" s="242" t="s">
        <v>1135</v>
      </c>
      <c r="G352" s="285" t="s">
        <v>137</v>
      </c>
      <c r="H352" s="272" t="s">
        <v>1150</v>
      </c>
      <c r="I352" s="292" t="s">
        <v>2904</v>
      </c>
      <c r="J352" s="480">
        <v>2160906034</v>
      </c>
      <c r="K352" s="480">
        <v>35036815</v>
      </c>
      <c r="L352" s="64" t="s">
        <v>1150</v>
      </c>
      <c r="M352" s="290" t="s">
        <v>137</v>
      </c>
      <c r="N352" s="243" t="s">
        <v>2410</v>
      </c>
      <c r="O352" s="64"/>
      <c r="P352" s="89"/>
      <c r="Q352" s="243">
        <v>30</v>
      </c>
      <c r="R352" s="245">
        <v>120</v>
      </c>
      <c r="S352" s="245">
        <v>110</v>
      </c>
      <c r="T352" s="245">
        <v>29.33</v>
      </c>
      <c r="U352" s="89">
        <v>0</v>
      </c>
      <c r="V352" s="260">
        <v>15</v>
      </c>
      <c r="W352" s="98">
        <v>0</v>
      </c>
      <c r="X352" s="83">
        <v>0</v>
      </c>
      <c r="Y352" s="98">
        <v>1</v>
      </c>
      <c r="Z352" s="64">
        <v>0</v>
      </c>
      <c r="AA352" s="315">
        <v>885165</v>
      </c>
      <c r="AB352" s="315">
        <v>46667</v>
      </c>
      <c r="AC352" s="316">
        <f t="shared" si="20"/>
        <v>931832</v>
      </c>
      <c r="AD352" s="74">
        <v>4500000</v>
      </c>
      <c r="AE352" s="74">
        <v>6000000</v>
      </c>
      <c r="AF352" s="74">
        <f t="shared" si="21"/>
        <v>0</v>
      </c>
      <c r="AG352" s="74">
        <f t="shared" si="22"/>
        <v>3000000</v>
      </c>
      <c r="AH352" s="493">
        <f t="shared" si="23"/>
        <v>-1</v>
      </c>
    </row>
    <row r="353" spans="1:34" s="50" customFormat="1" ht="24" customHeight="1" x14ac:dyDescent="0.2">
      <c r="A353" s="181"/>
      <c r="B353" s="296">
        <v>468</v>
      </c>
      <c r="C353" s="264">
        <v>251</v>
      </c>
      <c r="D353" s="297">
        <v>13150</v>
      </c>
      <c r="E353" s="241" t="s">
        <v>158</v>
      </c>
      <c r="F353" s="242" t="s">
        <v>1221</v>
      </c>
      <c r="G353" s="285" t="s">
        <v>137</v>
      </c>
      <c r="H353" s="272" t="s">
        <v>1150</v>
      </c>
      <c r="I353" s="292" t="s">
        <v>2902</v>
      </c>
      <c r="J353" s="480">
        <v>4849275990</v>
      </c>
      <c r="K353" s="480">
        <v>35026473</v>
      </c>
      <c r="L353" s="64" t="s">
        <v>1150</v>
      </c>
      <c r="M353" s="290" t="s">
        <v>137</v>
      </c>
      <c r="N353" s="243" t="s">
        <v>2410</v>
      </c>
      <c r="O353" s="64"/>
      <c r="P353" s="89"/>
      <c r="Q353" s="243">
        <v>30</v>
      </c>
      <c r="R353" s="245">
        <v>120</v>
      </c>
      <c r="S353" s="245">
        <v>110</v>
      </c>
      <c r="T353" s="245">
        <v>29.33</v>
      </c>
      <c r="U353" s="89">
        <v>0</v>
      </c>
      <c r="V353" s="260">
        <v>15</v>
      </c>
      <c r="W353" s="98">
        <v>0</v>
      </c>
      <c r="X353" s="83">
        <v>0</v>
      </c>
      <c r="Y353" s="98">
        <v>2</v>
      </c>
      <c r="Z353" s="64">
        <v>0</v>
      </c>
      <c r="AA353" s="315">
        <v>885165</v>
      </c>
      <c r="AB353" s="315">
        <v>46667</v>
      </c>
      <c r="AC353" s="316">
        <f t="shared" si="20"/>
        <v>931832</v>
      </c>
      <c r="AD353" s="74">
        <v>4500000</v>
      </c>
      <c r="AE353" s="74">
        <v>6000000</v>
      </c>
      <c r="AF353" s="74">
        <f t="shared" si="21"/>
        <v>0</v>
      </c>
      <c r="AG353" s="74">
        <f t="shared" si="22"/>
        <v>3000000</v>
      </c>
      <c r="AH353" s="493">
        <f t="shared" si="23"/>
        <v>-2</v>
      </c>
    </row>
    <row r="354" spans="1:34" s="50" customFormat="1" ht="24" hidden="1" customHeight="1" x14ac:dyDescent="0.2">
      <c r="A354" s="181"/>
      <c r="B354" s="296">
        <v>467</v>
      </c>
      <c r="C354" s="264">
        <v>250</v>
      </c>
      <c r="D354" s="297">
        <v>13151</v>
      </c>
      <c r="E354" s="241" t="s">
        <v>141</v>
      </c>
      <c r="F354" s="242" t="s">
        <v>1223</v>
      </c>
      <c r="G354" s="285" t="s">
        <v>137</v>
      </c>
      <c r="H354" s="272" t="s">
        <v>1150</v>
      </c>
      <c r="I354" s="292" t="s">
        <v>2901</v>
      </c>
      <c r="J354" s="480">
        <v>2160293288</v>
      </c>
      <c r="K354" s="480">
        <v>12084474</v>
      </c>
      <c r="L354" s="64" t="s">
        <v>1150</v>
      </c>
      <c r="M354" s="290" t="s">
        <v>137</v>
      </c>
      <c r="N354" s="243" t="s">
        <v>2410</v>
      </c>
      <c r="O354" s="64"/>
      <c r="P354" s="89"/>
      <c r="Q354" s="243">
        <v>30</v>
      </c>
      <c r="R354" s="245">
        <v>120</v>
      </c>
      <c r="S354" s="245">
        <v>110</v>
      </c>
      <c r="T354" s="245">
        <v>29.33</v>
      </c>
      <c r="U354" s="89">
        <v>0</v>
      </c>
      <c r="V354" s="260">
        <v>15</v>
      </c>
      <c r="W354" s="98">
        <v>0</v>
      </c>
      <c r="X354" s="83">
        <v>0</v>
      </c>
      <c r="Y354" s="98">
        <v>0</v>
      </c>
      <c r="Z354" s="64">
        <v>0</v>
      </c>
      <c r="AA354" s="315">
        <v>885165</v>
      </c>
      <c r="AB354" s="315">
        <v>46667</v>
      </c>
      <c r="AC354" s="316">
        <f t="shared" si="20"/>
        <v>931832</v>
      </c>
      <c r="AD354" s="74">
        <v>4500000</v>
      </c>
      <c r="AE354" s="74">
        <v>6000000</v>
      </c>
      <c r="AF354" s="74">
        <f t="shared" si="21"/>
        <v>0</v>
      </c>
      <c r="AG354" s="74">
        <f t="shared" si="22"/>
        <v>3000000</v>
      </c>
      <c r="AH354" s="493">
        <f t="shared" si="23"/>
        <v>0</v>
      </c>
    </row>
    <row r="355" spans="1:34" s="50" customFormat="1" ht="24" hidden="1" customHeight="1" x14ac:dyDescent="0.2">
      <c r="A355" s="181"/>
      <c r="B355" s="296">
        <v>462</v>
      </c>
      <c r="C355" s="264">
        <v>245</v>
      </c>
      <c r="D355" s="297">
        <v>13152</v>
      </c>
      <c r="E355" s="241" t="s">
        <v>1225</v>
      </c>
      <c r="F355" s="242" t="s">
        <v>1226</v>
      </c>
      <c r="G355" s="285" t="s">
        <v>137</v>
      </c>
      <c r="H355" s="272" t="s">
        <v>1150</v>
      </c>
      <c r="I355" s="292" t="s">
        <v>2896</v>
      </c>
      <c r="J355" s="480">
        <v>2210067154</v>
      </c>
      <c r="K355" s="480">
        <v>36124026</v>
      </c>
      <c r="L355" s="64" t="s">
        <v>1150</v>
      </c>
      <c r="M355" s="290" t="s">
        <v>137</v>
      </c>
      <c r="N355" s="98"/>
      <c r="O355" s="245" t="s">
        <v>2410</v>
      </c>
      <c r="P355" s="89"/>
      <c r="Q355" s="243">
        <v>30</v>
      </c>
      <c r="R355" s="245">
        <v>90</v>
      </c>
      <c r="S355" s="245">
        <v>0</v>
      </c>
      <c r="T355" s="245">
        <v>0</v>
      </c>
      <c r="U355" s="89">
        <v>0</v>
      </c>
      <c r="V355" s="260">
        <v>20</v>
      </c>
      <c r="W355" s="98">
        <v>0</v>
      </c>
      <c r="X355" s="83">
        <v>0</v>
      </c>
      <c r="Y355" s="98">
        <v>1</v>
      </c>
      <c r="Z355" s="64">
        <v>1</v>
      </c>
      <c r="AA355" s="315">
        <v>885165</v>
      </c>
      <c r="AB355" s="315">
        <v>46667</v>
      </c>
      <c r="AC355" s="316">
        <f t="shared" si="20"/>
        <v>931832</v>
      </c>
      <c r="AD355" s="74">
        <v>4500000</v>
      </c>
      <c r="AE355" s="74">
        <v>6000000</v>
      </c>
      <c r="AF355" s="74">
        <f t="shared" si="21"/>
        <v>0</v>
      </c>
      <c r="AG355" s="74">
        <f t="shared" si="22"/>
        <v>4000000</v>
      </c>
      <c r="AH355" s="493">
        <f t="shared" si="23"/>
        <v>0</v>
      </c>
    </row>
    <row r="356" spans="1:34" s="50" customFormat="1" ht="24" hidden="1" customHeight="1" x14ac:dyDescent="0.2">
      <c r="A356" s="181"/>
      <c r="B356" s="296">
        <v>486</v>
      </c>
      <c r="C356" s="264">
        <v>269</v>
      </c>
      <c r="D356" s="297">
        <v>13153</v>
      </c>
      <c r="E356" s="241" t="s">
        <v>190</v>
      </c>
      <c r="F356" s="242" t="s">
        <v>1228</v>
      </c>
      <c r="G356" s="285" t="s">
        <v>137</v>
      </c>
      <c r="H356" s="272" t="s">
        <v>1150</v>
      </c>
      <c r="I356" s="292" t="s">
        <v>2920</v>
      </c>
      <c r="J356" s="480">
        <v>2200697449</v>
      </c>
      <c r="K356" s="480">
        <v>36117674</v>
      </c>
      <c r="L356" s="64" t="s">
        <v>1150</v>
      </c>
      <c r="M356" s="290" t="s">
        <v>137</v>
      </c>
      <c r="N356" s="243" t="s">
        <v>2410</v>
      </c>
      <c r="O356" s="64"/>
      <c r="P356" s="89"/>
      <c r="Q356" s="243">
        <v>30</v>
      </c>
      <c r="R356" s="245">
        <v>120</v>
      </c>
      <c r="S356" s="245">
        <v>110</v>
      </c>
      <c r="T356" s="245">
        <v>29.33</v>
      </c>
      <c r="U356" s="89">
        <v>0</v>
      </c>
      <c r="V356" s="260">
        <v>15</v>
      </c>
      <c r="W356" s="98">
        <v>0</v>
      </c>
      <c r="X356" s="83">
        <v>0</v>
      </c>
      <c r="Y356" s="98">
        <v>0</v>
      </c>
      <c r="Z356" s="64">
        <v>0</v>
      </c>
      <c r="AA356" s="315">
        <v>885165</v>
      </c>
      <c r="AB356" s="315">
        <v>46667</v>
      </c>
      <c r="AC356" s="316">
        <f t="shared" si="20"/>
        <v>931832</v>
      </c>
      <c r="AD356" s="74">
        <v>4500000</v>
      </c>
      <c r="AE356" s="74">
        <v>6000000</v>
      </c>
      <c r="AF356" s="74">
        <f t="shared" si="21"/>
        <v>0</v>
      </c>
      <c r="AG356" s="74">
        <f t="shared" si="22"/>
        <v>3000000</v>
      </c>
      <c r="AH356" s="493">
        <f t="shared" si="23"/>
        <v>0</v>
      </c>
    </row>
    <row r="357" spans="1:34" s="50" customFormat="1" ht="24" hidden="1" customHeight="1" x14ac:dyDescent="0.2">
      <c r="A357" s="181"/>
      <c r="B357" s="296">
        <v>463</v>
      </c>
      <c r="C357" s="264">
        <v>246</v>
      </c>
      <c r="D357" s="297">
        <v>13154</v>
      </c>
      <c r="E357" s="241" t="s">
        <v>1230</v>
      </c>
      <c r="F357" s="242" t="s">
        <v>292</v>
      </c>
      <c r="G357" s="285" t="s">
        <v>137</v>
      </c>
      <c r="H357" s="272" t="s">
        <v>1150</v>
      </c>
      <c r="I357" s="292" t="s">
        <v>2897</v>
      </c>
      <c r="J357" s="480">
        <v>2217969714</v>
      </c>
      <c r="K357" s="480">
        <v>36125201</v>
      </c>
      <c r="L357" s="64" t="s">
        <v>1150</v>
      </c>
      <c r="M357" s="290" t="s">
        <v>137</v>
      </c>
      <c r="N357" s="243" t="s">
        <v>2410</v>
      </c>
      <c r="O357" s="64"/>
      <c r="P357" s="89"/>
      <c r="Q357" s="243">
        <v>30</v>
      </c>
      <c r="R357" s="245">
        <v>120</v>
      </c>
      <c r="S357" s="245">
        <v>110</v>
      </c>
      <c r="T357" s="245">
        <v>29.33</v>
      </c>
      <c r="U357" s="89">
        <v>0</v>
      </c>
      <c r="V357" s="260">
        <v>15</v>
      </c>
      <c r="W357" s="98">
        <v>0</v>
      </c>
      <c r="X357" s="83">
        <v>0</v>
      </c>
      <c r="Y357" s="98">
        <v>0</v>
      </c>
      <c r="Z357" s="64">
        <v>0</v>
      </c>
      <c r="AA357" s="315">
        <v>885165</v>
      </c>
      <c r="AB357" s="315">
        <v>46667</v>
      </c>
      <c r="AC357" s="316">
        <f t="shared" si="20"/>
        <v>931832</v>
      </c>
      <c r="AD357" s="74">
        <v>4500000</v>
      </c>
      <c r="AE357" s="74">
        <v>6000000</v>
      </c>
      <c r="AF357" s="74">
        <f t="shared" si="21"/>
        <v>0</v>
      </c>
      <c r="AG357" s="74">
        <f t="shared" si="22"/>
        <v>3000000</v>
      </c>
      <c r="AH357" s="493">
        <f t="shared" si="23"/>
        <v>0</v>
      </c>
    </row>
    <row r="358" spans="1:34" s="50" customFormat="1" ht="24" customHeight="1" x14ac:dyDescent="0.2">
      <c r="A358" s="181"/>
      <c r="B358" s="296">
        <v>461</v>
      </c>
      <c r="C358" s="264">
        <v>244</v>
      </c>
      <c r="D358" s="297">
        <v>13155</v>
      </c>
      <c r="E358" s="241" t="s">
        <v>327</v>
      </c>
      <c r="F358" s="242" t="s">
        <v>1232</v>
      </c>
      <c r="G358" s="285" t="s">
        <v>137</v>
      </c>
      <c r="H358" s="272" t="s">
        <v>1150</v>
      </c>
      <c r="I358" s="292" t="s">
        <v>2895</v>
      </c>
      <c r="J358" s="480">
        <v>2279246171</v>
      </c>
      <c r="K358" s="480">
        <v>126132095</v>
      </c>
      <c r="L358" s="64" t="s">
        <v>1150</v>
      </c>
      <c r="M358" s="290" t="s">
        <v>137</v>
      </c>
      <c r="N358" s="243" t="s">
        <v>2410</v>
      </c>
      <c r="O358" s="64"/>
      <c r="P358" s="89"/>
      <c r="Q358" s="243">
        <v>30</v>
      </c>
      <c r="R358" s="245">
        <v>120</v>
      </c>
      <c r="S358" s="245">
        <v>110</v>
      </c>
      <c r="T358" s="245">
        <v>29.33</v>
      </c>
      <c r="U358" s="89">
        <v>0</v>
      </c>
      <c r="V358" s="260">
        <v>15</v>
      </c>
      <c r="W358" s="98">
        <v>0</v>
      </c>
      <c r="X358" s="83">
        <v>0</v>
      </c>
      <c r="Y358" s="98">
        <v>2</v>
      </c>
      <c r="Z358" s="64">
        <v>0</v>
      </c>
      <c r="AA358" s="315">
        <v>885165</v>
      </c>
      <c r="AB358" s="315">
        <v>46667</v>
      </c>
      <c r="AC358" s="316">
        <f t="shared" si="20"/>
        <v>931832</v>
      </c>
      <c r="AD358" s="74">
        <v>4500000</v>
      </c>
      <c r="AE358" s="74">
        <v>6000000</v>
      </c>
      <c r="AF358" s="74">
        <f t="shared" si="21"/>
        <v>0</v>
      </c>
      <c r="AG358" s="74">
        <f t="shared" si="22"/>
        <v>3000000</v>
      </c>
      <c r="AH358" s="493">
        <f t="shared" si="23"/>
        <v>-2</v>
      </c>
    </row>
    <row r="359" spans="1:34" s="50" customFormat="1" ht="24" customHeight="1" x14ac:dyDescent="0.2">
      <c r="A359" s="181"/>
      <c r="B359" s="296">
        <v>457</v>
      </c>
      <c r="C359" s="264">
        <v>240</v>
      </c>
      <c r="D359" s="297">
        <v>13156</v>
      </c>
      <c r="E359" s="241" t="s">
        <v>115</v>
      </c>
      <c r="F359" s="242" t="s">
        <v>1234</v>
      </c>
      <c r="G359" s="285" t="s">
        <v>137</v>
      </c>
      <c r="H359" s="272" t="s">
        <v>1150</v>
      </c>
      <c r="I359" s="292" t="s">
        <v>2891</v>
      </c>
      <c r="J359" s="480">
        <v>2219736199</v>
      </c>
      <c r="K359" s="480">
        <v>36114514</v>
      </c>
      <c r="L359" s="64" t="s">
        <v>1150</v>
      </c>
      <c r="M359" s="290" t="s">
        <v>137</v>
      </c>
      <c r="N359" s="243" t="s">
        <v>2410</v>
      </c>
      <c r="O359" s="64"/>
      <c r="P359" s="89"/>
      <c r="Q359" s="243">
        <v>30</v>
      </c>
      <c r="R359" s="245">
        <v>120</v>
      </c>
      <c r="S359" s="245">
        <v>110</v>
      </c>
      <c r="T359" s="245">
        <v>29.33</v>
      </c>
      <c r="U359" s="89">
        <v>0</v>
      </c>
      <c r="V359" s="260">
        <v>15</v>
      </c>
      <c r="W359" s="98">
        <v>0</v>
      </c>
      <c r="X359" s="83">
        <v>0</v>
      </c>
      <c r="Y359" s="98">
        <v>2</v>
      </c>
      <c r="Z359" s="64">
        <v>1</v>
      </c>
      <c r="AA359" s="315">
        <v>885165</v>
      </c>
      <c r="AB359" s="315">
        <v>46667</v>
      </c>
      <c r="AC359" s="316">
        <f t="shared" si="20"/>
        <v>931832</v>
      </c>
      <c r="AD359" s="74">
        <v>4500000</v>
      </c>
      <c r="AE359" s="74">
        <v>6000000</v>
      </c>
      <c r="AF359" s="74">
        <f t="shared" si="21"/>
        <v>0</v>
      </c>
      <c r="AG359" s="74">
        <f t="shared" si="22"/>
        <v>3000000</v>
      </c>
      <c r="AH359" s="493">
        <f t="shared" si="23"/>
        <v>-1</v>
      </c>
    </row>
    <row r="360" spans="1:34" s="50" customFormat="1" ht="24" hidden="1" customHeight="1" x14ac:dyDescent="0.2">
      <c r="A360" s="181"/>
      <c r="B360" s="296">
        <v>458</v>
      </c>
      <c r="C360" s="264">
        <v>241</v>
      </c>
      <c r="D360" s="297">
        <v>13157</v>
      </c>
      <c r="E360" s="241" t="s">
        <v>1236</v>
      </c>
      <c r="F360" s="242" t="s">
        <v>1237</v>
      </c>
      <c r="G360" s="285" t="s">
        <v>137</v>
      </c>
      <c r="H360" s="272" t="s">
        <v>1150</v>
      </c>
      <c r="I360" s="292" t="s">
        <v>2892</v>
      </c>
      <c r="J360" s="480">
        <v>2064225234</v>
      </c>
      <c r="K360" s="480">
        <v>12679431</v>
      </c>
      <c r="L360" s="64" t="s">
        <v>1150</v>
      </c>
      <c r="M360" s="290" t="s">
        <v>137</v>
      </c>
      <c r="N360" s="243" t="s">
        <v>2410</v>
      </c>
      <c r="O360" s="64"/>
      <c r="P360" s="89"/>
      <c r="Q360" s="243">
        <v>30</v>
      </c>
      <c r="R360" s="245">
        <v>120</v>
      </c>
      <c r="S360" s="245">
        <v>110</v>
      </c>
      <c r="T360" s="245">
        <v>29.33</v>
      </c>
      <c r="U360" s="89">
        <v>0</v>
      </c>
      <c r="V360" s="260">
        <v>15</v>
      </c>
      <c r="W360" s="98">
        <v>0</v>
      </c>
      <c r="X360" s="83">
        <v>0</v>
      </c>
      <c r="Y360" s="98">
        <v>2</v>
      </c>
      <c r="Z360" s="64">
        <v>2</v>
      </c>
      <c r="AA360" s="315">
        <v>885165</v>
      </c>
      <c r="AB360" s="315">
        <v>46667</v>
      </c>
      <c r="AC360" s="316">
        <f t="shared" si="20"/>
        <v>931832</v>
      </c>
      <c r="AD360" s="74">
        <v>4500000</v>
      </c>
      <c r="AE360" s="74">
        <v>6000000</v>
      </c>
      <c r="AF360" s="74">
        <f t="shared" si="21"/>
        <v>0</v>
      </c>
      <c r="AG360" s="74">
        <f t="shared" si="22"/>
        <v>3000000</v>
      </c>
      <c r="AH360" s="493">
        <f t="shared" si="23"/>
        <v>0</v>
      </c>
    </row>
    <row r="361" spans="1:34" s="50" customFormat="1" ht="24" hidden="1" customHeight="1" x14ac:dyDescent="0.2">
      <c r="A361" s="181"/>
      <c r="B361" s="296">
        <v>464</v>
      </c>
      <c r="C361" s="264">
        <v>247</v>
      </c>
      <c r="D361" s="297">
        <v>13158</v>
      </c>
      <c r="E361" s="241" t="s">
        <v>279</v>
      </c>
      <c r="F361" s="242" t="s">
        <v>414</v>
      </c>
      <c r="G361" s="285" t="s">
        <v>137</v>
      </c>
      <c r="H361" s="272" t="s">
        <v>1150</v>
      </c>
      <c r="I361" s="292" t="s">
        <v>2898</v>
      </c>
      <c r="J361" s="480">
        <v>6300046435</v>
      </c>
      <c r="K361" s="480">
        <v>36125202</v>
      </c>
      <c r="L361" s="64" t="s">
        <v>1150</v>
      </c>
      <c r="M361" s="290" t="s">
        <v>137</v>
      </c>
      <c r="N361" s="243" t="s">
        <v>2410</v>
      </c>
      <c r="O361" s="64"/>
      <c r="P361" s="89"/>
      <c r="Q361" s="243">
        <v>30</v>
      </c>
      <c r="R361" s="245">
        <v>120</v>
      </c>
      <c r="S361" s="245">
        <v>110</v>
      </c>
      <c r="T361" s="245">
        <v>29.33</v>
      </c>
      <c r="U361" s="89">
        <v>0</v>
      </c>
      <c r="V361" s="260">
        <v>15</v>
      </c>
      <c r="W361" s="98">
        <v>0</v>
      </c>
      <c r="X361" s="83">
        <v>0</v>
      </c>
      <c r="Y361" s="98">
        <v>1</v>
      </c>
      <c r="Z361" s="64">
        <v>1</v>
      </c>
      <c r="AA361" s="315">
        <v>885165</v>
      </c>
      <c r="AB361" s="315">
        <v>46667</v>
      </c>
      <c r="AC361" s="316">
        <f t="shared" si="20"/>
        <v>931832</v>
      </c>
      <c r="AD361" s="74">
        <v>4500000</v>
      </c>
      <c r="AE361" s="74">
        <v>6000000</v>
      </c>
      <c r="AF361" s="74">
        <f t="shared" si="21"/>
        <v>0</v>
      </c>
      <c r="AG361" s="74">
        <f t="shared" si="22"/>
        <v>3000000</v>
      </c>
      <c r="AH361" s="493">
        <f t="shared" si="23"/>
        <v>0</v>
      </c>
    </row>
    <row r="362" spans="1:34" s="50" customFormat="1" ht="24" hidden="1" customHeight="1" x14ac:dyDescent="0.2">
      <c r="A362" s="181"/>
      <c r="B362" s="296">
        <v>476</v>
      </c>
      <c r="C362" s="264">
        <v>259</v>
      </c>
      <c r="D362" s="297">
        <v>13159</v>
      </c>
      <c r="E362" s="241" t="s">
        <v>504</v>
      </c>
      <c r="F362" s="242" t="s">
        <v>1240</v>
      </c>
      <c r="G362" s="285" t="s">
        <v>137</v>
      </c>
      <c r="H362" s="272" t="s">
        <v>1150</v>
      </c>
      <c r="I362" s="292" t="s">
        <v>2910</v>
      </c>
      <c r="J362" s="480">
        <v>5799569059</v>
      </c>
      <c r="K362" s="480">
        <v>21725175</v>
      </c>
      <c r="L362" s="64" t="s">
        <v>1150</v>
      </c>
      <c r="M362" s="290" t="s">
        <v>137</v>
      </c>
      <c r="N362" s="243" t="s">
        <v>2410</v>
      </c>
      <c r="O362" s="64"/>
      <c r="P362" s="89"/>
      <c r="Q362" s="243">
        <v>30</v>
      </c>
      <c r="R362" s="245">
        <v>120</v>
      </c>
      <c r="S362" s="245">
        <v>110</v>
      </c>
      <c r="T362" s="245">
        <v>29.33</v>
      </c>
      <c r="U362" s="89">
        <v>0</v>
      </c>
      <c r="V362" s="260">
        <v>15</v>
      </c>
      <c r="W362" s="98">
        <v>0</v>
      </c>
      <c r="X362" s="83">
        <v>0</v>
      </c>
      <c r="Y362" s="98">
        <v>1</v>
      </c>
      <c r="Z362" s="64">
        <v>1</v>
      </c>
      <c r="AA362" s="315">
        <v>885165</v>
      </c>
      <c r="AB362" s="315">
        <v>46667</v>
      </c>
      <c r="AC362" s="316">
        <f t="shared" si="20"/>
        <v>931832</v>
      </c>
      <c r="AD362" s="74">
        <v>4500000</v>
      </c>
      <c r="AE362" s="74">
        <v>6000000</v>
      </c>
      <c r="AF362" s="74">
        <f t="shared" si="21"/>
        <v>0</v>
      </c>
      <c r="AG362" s="74">
        <f t="shared" si="22"/>
        <v>3000000</v>
      </c>
      <c r="AH362" s="493">
        <f t="shared" si="23"/>
        <v>0</v>
      </c>
    </row>
    <row r="363" spans="1:34" s="50" customFormat="1" ht="24" hidden="1" customHeight="1" x14ac:dyDescent="0.2">
      <c r="A363" s="181"/>
      <c r="B363" s="296">
        <v>477</v>
      </c>
      <c r="C363" s="264">
        <v>260</v>
      </c>
      <c r="D363" s="297">
        <v>13160</v>
      </c>
      <c r="E363" s="241" t="s">
        <v>1207</v>
      </c>
      <c r="F363" s="242" t="s">
        <v>1242</v>
      </c>
      <c r="G363" s="285" t="s">
        <v>137</v>
      </c>
      <c r="H363" s="272" t="s">
        <v>1150</v>
      </c>
      <c r="I363" s="292" t="s">
        <v>2911</v>
      </c>
      <c r="J363" s="480">
        <v>2080271024</v>
      </c>
      <c r="K363" s="480">
        <v>86212312</v>
      </c>
      <c r="L363" s="64" t="s">
        <v>1150</v>
      </c>
      <c r="M363" s="290" t="s">
        <v>137</v>
      </c>
      <c r="N363" s="243" t="s">
        <v>2410</v>
      </c>
      <c r="O363" s="64"/>
      <c r="P363" s="89"/>
      <c r="Q363" s="243">
        <v>30</v>
      </c>
      <c r="R363" s="245">
        <v>120</v>
      </c>
      <c r="S363" s="245">
        <v>110</v>
      </c>
      <c r="T363" s="245">
        <v>29.33</v>
      </c>
      <c r="U363" s="244">
        <f>1</f>
        <v>1</v>
      </c>
      <c r="V363" s="260">
        <v>15</v>
      </c>
      <c r="W363" s="98">
        <v>0</v>
      </c>
      <c r="X363" s="83">
        <v>0</v>
      </c>
      <c r="Y363" s="98">
        <v>0</v>
      </c>
      <c r="Z363" s="64">
        <v>0</v>
      </c>
      <c r="AA363" s="315">
        <v>885165</v>
      </c>
      <c r="AB363" s="315">
        <v>46667</v>
      </c>
      <c r="AC363" s="316">
        <f t="shared" si="20"/>
        <v>931832</v>
      </c>
      <c r="AD363" s="74">
        <v>4500000</v>
      </c>
      <c r="AE363" s="74">
        <v>6000000</v>
      </c>
      <c r="AF363" s="74">
        <f t="shared" si="21"/>
        <v>931832</v>
      </c>
      <c r="AG363" s="74">
        <f t="shared" si="22"/>
        <v>3000000</v>
      </c>
      <c r="AH363" s="493">
        <f t="shared" si="23"/>
        <v>0</v>
      </c>
    </row>
    <row r="364" spans="1:34" s="50" customFormat="1" ht="24" hidden="1" customHeight="1" x14ac:dyDescent="0.2">
      <c r="A364" s="181"/>
      <c r="B364" s="296">
        <v>487</v>
      </c>
      <c r="C364" s="264">
        <v>270</v>
      </c>
      <c r="D364" s="297">
        <v>13161</v>
      </c>
      <c r="E364" s="241" t="s">
        <v>216</v>
      </c>
      <c r="F364" s="242" t="s">
        <v>1244</v>
      </c>
      <c r="G364" s="285" t="s">
        <v>137</v>
      </c>
      <c r="H364" s="272" t="s">
        <v>1150</v>
      </c>
      <c r="I364" s="292" t="s">
        <v>2921</v>
      </c>
      <c r="J364" s="480">
        <v>2190028299</v>
      </c>
      <c r="K364" s="480">
        <v>19186524</v>
      </c>
      <c r="L364" s="64" t="s">
        <v>1150</v>
      </c>
      <c r="M364" s="290" t="s">
        <v>137</v>
      </c>
      <c r="N364" s="98"/>
      <c r="O364" s="245" t="s">
        <v>2410</v>
      </c>
      <c r="P364" s="89"/>
      <c r="Q364" s="243">
        <v>30</v>
      </c>
      <c r="R364" s="245">
        <v>90</v>
      </c>
      <c r="S364" s="245">
        <v>0</v>
      </c>
      <c r="T364" s="245">
        <v>0</v>
      </c>
      <c r="U364" s="89">
        <v>0</v>
      </c>
      <c r="V364" s="260">
        <v>20</v>
      </c>
      <c r="W364" s="98">
        <v>0</v>
      </c>
      <c r="X364" s="83">
        <v>0</v>
      </c>
      <c r="Y364" s="98">
        <v>0</v>
      </c>
      <c r="Z364" s="64">
        <v>0</v>
      </c>
      <c r="AA364" s="315">
        <v>885165</v>
      </c>
      <c r="AB364" s="315">
        <v>46667</v>
      </c>
      <c r="AC364" s="316">
        <f t="shared" si="20"/>
        <v>931832</v>
      </c>
      <c r="AD364" s="74">
        <v>4500000</v>
      </c>
      <c r="AE364" s="74">
        <v>6000000</v>
      </c>
      <c r="AF364" s="74">
        <f t="shared" si="21"/>
        <v>0</v>
      </c>
      <c r="AG364" s="74">
        <f t="shared" si="22"/>
        <v>4000000</v>
      </c>
      <c r="AH364" s="493">
        <f t="shared" si="23"/>
        <v>0</v>
      </c>
    </row>
    <row r="365" spans="1:34" s="50" customFormat="1" ht="24" hidden="1" customHeight="1" x14ac:dyDescent="0.2">
      <c r="A365" s="181"/>
      <c r="B365" s="296">
        <v>478</v>
      </c>
      <c r="C365" s="264">
        <v>261</v>
      </c>
      <c r="D365" s="297">
        <v>13162</v>
      </c>
      <c r="E365" s="241" t="s">
        <v>1246</v>
      </c>
      <c r="F365" s="242" t="s">
        <v>1247</v>
      </c>
      <c r="G365" s="285" t="s">
        <v>137</v>
      </c>
      <c r="H365" s="272" t="s">
        <v>1150</v>
      </c>
      <c r="I365" s="292" t="s">
        <v>2912</v>
      </c>
      <c r="J365" s="480">
        <v>2190059097</v>
      </c>
      <c r="K365" s="480">
        <v>36125368</v>
      </c>
      <c r="L365" s="64" t="s">
        <v>1150</v>
      </c>
      <c r="M365" s="290" t="s">
        <v>137</v>
      </c>
      <c r="N365" s="243" t="s">
        <v>2410</v>
      </c>
      <c r="O365" s="64"/>
      <c r="P365" s="89"/>
      <c r="Q365" s="243">
        <v>30</v>
      </c>
      <c r="R365" s="245">
        <v>120</v>
      </c>
      <c r="S365" s="245">
        <v>110</v>
      </c>
      <c r="T365" s="245">
        <v>29.33</v>
      </c>
      <c r="U365" s="89">
        <v>0</v>
      </c>
      <c r="V365" s="260">
        <v>15</v>
      </c>
      <c r="W365" s="98">
        <v>0</v>
      </c>
      <c r="X365" s="83">
        <v>0</v>
      </c>
      <c r="Y365" s="98">
        <v>0</v>
      </c>
      <c r="Z365" s="64">
        <v>0</v>
      </c>
      <c r="AA365" s="315">
        <v>885165</v>
      </c>
      <c r="AB365" s="315">
        <v>46667</v>
      </c>
      <c r="AC365" s="316">
        <f t="shared" si="20"/>
        <v>931832</v>
      </c>
      <c r="AD365" s="74">
        <v>4500000</v>
      </c>
      <c r="AE365" s="74">
        <v>6000000</v>
      </c>
      <c r="AF365" s="74">
        <f t="shared" si="21"/>
        <v>0</v>
      </c>
      <c r="AG365" s="74">
        <f t="shared" si="22"/>
        <v>3000000</v>
      </c>
      <c r="AH365" s="493">
        <f t="shared" si="23"/>
        <v>0</v>
      </c>
    </row>
    <row r="366" spans="1:34" s="50" customFormat="1" ht="24" hidden="1" customHeight="1" x14ac:dyDescent="0.2">
      <c r="A366" s="181"/>
      <c r="B366" s="296">
        <v>479</v>
      </c>
      <c r="C366" s="264">
        <v>262</v>
      </c>
      <c r="D366" s="297">
        <v>13163</v>
      </c>
      <c r="E366" s="241" t="s">
        <v>111</v>
      </c>
      <c r="F366" s="242" t="s">
        <v>1249</v>
      </c>
      <c r="G366" s="285" t="s">
        <v>137</v>
      </c>
      <c r="H366" s="272" t="s">
        <v>1150</v>
      </c>
      <c r="I366" s="292" t="s">
        <v>2913</v>
      </c>
      <c r="J366" s="480">
        <v>4839982181</v>
      </c>
      <c r="K366" s="480">
        <v>36066094</v>
      </c>
      <c r="L366" s="64" t="s">
        <v>1150</v>
      </c>
      <c r="M366" s="290" t="s">
        <v>137</v>
      </c>
      <c r="N366" s="243" t="s">
        <v>2410</v>
      </c>
      <c r="O366" s="64"/>
      <c r="P366" s="89"/>
      <c r="Q366" s="243">
        <v>30</v>
      </c>
      <c r="R366" s="245">
        <v>120</v>
      </c>
      <c r="S366" s="245">
        <v>110</v>
      </c>
      <c r="T366" s="245">
        <v>29.33</v>
      </c>
      <c r="U366" s="89">
        <v>0</v>
      </c>
      <c r="V366" s="260">
        <v>15</v>
      </c>
      <c r="W366" s="98">
        <v>0</v>
      </c>
      <c r="X366" s="83">
        <v>0</v>
      </c>
      <c r="Y366" s="98">
        <v>0</v>
      </c>
      <c r="Z366" s="64">
        <v>0</v>
      </c>
      <c r="AA366" s="315">
        <v>885165</v>
      </c>
      <c r="AB366" s="315">
        <v>46667</v>
      </c>
      <c r="AC366" s="316">
        <f t="shared" si="20"/>
        <v>931832</v>
      </c>
      <c r="AD366" s="74">
        <v>4500000</v>
      </c>
      <c r="AE366" s="74">
        <v>6000000</v>
      </c>
      <c r="AF366" s="74">
        <f t="shared" si="21"/>
        <v>0</v>
      </c>
      <c r="AG366" s="74">
        <f t="shared" si="22"/>
        <v>3000000</v>
      </c>
      <c r="AH366" s="493">
        <f t="shared" si="23"/>
        <v>0</v>
      </c>
    </row>
    <row r="367" spans="1:34" s="50" customFormat="1" ht="24" customHeight="1" x14ac:dyDescent="0.2">
      <c r="A367" s="181"/>
      <c r="B367" s="296">
        <v>480</v>
      </c>
      <c r="C367" s="264">
        <v>263</v>
      </c>
      <c r="D367" s="297">
        <v>13164</v>
      </c>
      <c r="E367" s="241" t="s">
        <v>1251</v>
      </c>
      <c r="F367" s="242" t="s">
        <v>1252</v>
      </c>
      <c r="G367" s="285" t="s">
        <v>137</v>
      </c>
      <c r="H367" s="272" t="s">
        <v>1150</v>
      </c>
      <c r="I367" s="292" t="s">
        <v>2914</v>
      </c>
      <c r="J367" s="480">
        <v>2162248379</v>
      </c>
      <c r="K367" s="480">
        <v>25742190</v>
      </c>
      <c r="L367" s="64" t="s">
        <v>1150</v>
      </c>
      <c r="M367" s="290" t="s">
        <v>137</v>
      </c>
      <c r="N367" s="98"/>
      <c r="O367" s="245" t="s">
        <v>2410</v>
      </c>
      <c r="P367" s="89"/>
      <c r="Q367" s="243">
        <v>30</v>
      </c>
      <c r="R367" s="245">
        <v>90</v>
      </c>
      <c r="S367" s="245">
        <v>0</v>
      </c>
      <c r="T367" s="245">
        <v>0</v>
      </c>
      <c r="U367" s="89">
        <v>0</v>
      </c>
      <c r="V367" s="260">
        <v>20</v>
      </c>
      <c r="W367" s="98">
        <v>0</v>
      </c>
      <c r="X367" s="83">
        <v>0</v>
      </c>
      <c r="Y367" s="98">
        <v>2</v>
      </c>
      <c r="Z367" s="64">
        <v>1</v>
      </c>
      <c r="AA367" s="315">
        <v>885165</v>
      </c>
      <c r="AB367" s="315">
        <v>46667</v>
      </c>
      <c r="AC367" s="316">
        <f t="shared" si="20"/>
        <v>931832</v>
      </c>
      <c r="AD367" s="74">
        <v>4500000</v>
      </c>
      <c r="AE367" s="74">
        <v>6000000</v>
      </c>
      <c r="AF367" s="74">
        <f t="shared" si="21"/>
        <v>0</v>
      </c>
      <c r="AG367" s="74">
        <f t="shared" si="22"/>
        <v>4000000</v>
      </c>
      <c r="AH367" s="493">
        <f t="shared" si="23"/>
        <v>-1</v>
      </c>
    </row>
    <row r="368" spans="1:34" s="50" customFormat="1" ht="24" customHeight="1" x14ac:dyDescent="0.2">
      <c r="A368" s="181"/>
      <c r="B368" s="296">
        <v>483</v>
      </c>
      <c r="C368" s="264">
        <v>266</v>
      </c>
      <c r="D368" s="297">
        <v>13165</v>
      </c>
      <c r="E368" s="241" t="s">
        <v>135</v>
      </c>
      <c r="F368" s="242" t="s">
        <v>1254</v>
      </c>
      <c r="G368" s="285" t="s">
        <v>137</v>
      </c>
      <c r="H368" s="272" t="s">
        <v>1150</v>
      </c>
      <c r="I368" s="292" t="s">
        <v>2917</v>
      </c>
      <c r="J368" s="480">
        <v>2080494155</v>
      </c>
      <c r="K368" s="480">
        <v>12854800</v>
      </c>
      <c r="L368" s="64" t="s">
        <v>1150</v>
      </c>
      <c r="M368" s="290" t="s">
        <v>137</v>
      </c>
      <c r="N368" s="98"/>
      <c r="O368" s="245" t="s">
        <v>2410</v>
      </c>
      <c r="P368" s="89"/>
      <c r="Q368" s="243">
        <v>30</v>
      </c>
      <c r="R368" s="245">
        <v>90</v>
      </c>
      <c r="S368" s="245">
        <v>0</v>
      </c>
      <c r="T368" s="245">
        <v>0</v>
      </c>
      <c r="U368" s="89">
        <v>0</v>
      </c>
      <c r="V368" s="260">
        <v>19</v>
      </c>
      <c r="W368" s="98">
        <v>0</v>
      </c>
      <c r="X368" s="83">
        <v>0</v>
      </c>
      <c r="Y368" s="98">
        <v>1</v>
      </c>
      <c r="Z368" s="64">
        <v>0</v>
      </c>
      <c r="AA368" s="315">
        <v>885165</v>
      </c>
      <c r="AB368" s="315">
        <v>46667</v>
      </c>
      <c r="AC368" s="316">
        <f t="shared" si="20"/>
        <v>931832</v>
      </c>
      <c r="AD368" s="74">
        <v>4500000</v>
      </c>
      <c r="AE368" s="74">
        <v>6000000</v>
      </c>
      <c r="AF368" s="74">
        <f t="shared" si="21"/>
        <v>0</v>
      </c>
      <c r="AG368" s="74">
        <f t="shared" si="22"/>
        <v>3800000</v>
      </c>
      <c r="AH368" s="493">
        <f t="shared" si="23"/>
        <v>-1</v>
      </c>
    </row>
    <row r="369" spans="1:34" s="50" customFormat="1" ht="24" customHeight="1" x14ac:dyDescent="0.2">
      <c r="A369" s="181"/>
      <c r="B369" s="296">
        <v>485</v>
      </c>
      <c r="C369" s="264">
        <v>268</v>
      </c>
      <c r="D369" s="297">
        <v>13166</v>
      </c>
      <c r="E369" s="241" t="s">
        <v>1256</v>
      </c>
      <c r="F369" s="242" t="s">
        <v>1257</v>
      </c>
      <c r="G369" s="285" t="s">
        <v>137</v>
      </c>
      <c r="H369" s="272" t="s">
        <v>1150</v>
      </c>
      <c r="I369" s="292" t="s">
        <v>2919</v>
      </c>
      <c r="J369" s="480">
        <v>4839578206</v>
      </c>
      <c r="K369" s="480">
        <v>35356283</v>
      </c>
      <c r="L369" s="64" t="s">
        <v>1150</v>
      </c>
      <c r="M369" s="290" t="s">
        <v>137</v>
      </c>
      <c r="N369" s="243" t="s">
        <v>2410</v>
      </c>
      <c r="O369" s="64"/>
      <c r="P369" s="89"/>
      <c r="Q369" s="243">
        <v>30</v>
      </c>
      <c r="R369" s="245">
        <v>120</v>
      </c>
      <c r="S369" s="245">
        <v>110</v>
      </c>
      <c r="T369" s="245">
        <v>29.33</v>
      </c>
      <c r="U369" s="89">
        <v>0</v>
      </c>
      <c r="V369" s="260">
        <v>15</v>
      </c>
      <c r="W369" s="98">
        <v>0</v>
      </c>
      <c r="X369" s="83">
        <v>0</v>
      </c>
      <c r="Y369" s="98">
        <v>2</v>
      </c>
      <c r="Z369" s="64">
        <v>0</v>
      </c>
      <c r="AA369" s="315">
        <v>885165</v>
      </c>
      <c r="AB369" s="315">
        <v>46667</v>
      </c>
      <c r="AC369" s="316">
        <f t="shared" si="20"/>
        <v>931832</v>
      </c>
      <c r="AD369" s="74">
        <v>4500000</v>
      </c>
      <c r="AE369" s="74">
        <v>6000000</v>
      </c>
      <c r="AF369" s="74">
        <f t="shared" si="21"/>
        <v>0</v>
      </c>
      <c r="AG369" s="74">
        <f t="shared" si="22"/>
        <v>3000000</v>
      </c>
      <c r="AH369" s="493">
        <f t="shared" si="23"/>
        <v>-2</v>
      </c>
    </row>
    <row r="370" spans="1:34" s="50" customFormat="1" ht="24" hidden="1" customHeight="1" x14ac:dyDescent="0.2">
      <c r="A370" s="181"/>
      <c r="B370" s="296">
        <v>484</v>
      </c>
      <c r="C370" s="264">
        <v>267</v>
      </c>
      <c r="D370" s="297">
        <v>13167</v>
      </c>
      <c r="E370" s="241" t="s">
        <v>1259</v>
      </c>
      <c r="F370" s="242" t="s">
        <v>1260</v>
      </c>
      <c r="G370" s="285" t="s">
        <v>137</v>
      </c>
      <c r="H370" s="272" t="s">
        <v>1150</v>
      </c>
      <c r="I370" s="292" t="s">
        <v>2918</v>
      </c>
      <c r="J370" s="480">
        <v>5779909407</v>
      </c>
      <c r="K370" s="480">
        <v>97241472</v>
      </c>
      <c r="L370" s="64" t="s">
        <v>1150</v>
      </c>
      <c r="M370" s="290" t="s">
        <v>137</v>
      </c>
      <c r="N370" s="98"/>
      <c r="O370" s="245" t="s">
        <v>2410</v>
      </c>
      <c r="P370" s="89"/>
      <c r="Q370" s="243">
        <v>30</v>
      </c>
      <c r="R370" s="245">
        <v>90</v>
      </c>
      <c r="S370" s="245">
        <v>0</v>
      </c>
      <c r="T370" s="245">
        <v>0</v>
      </c>
      <c r="U370" s="89">
        <v>0</v>
      </c>
      <c r="V370" s="260">
        <v>20</v>
      </c>
      <c r="W370" s="98">
        <v>0</v>
      </c>
      <c r="X370" s="83">
        <v>0</v>
      </c>
      <c r="Y370" s="98">
        <v>1</v>
      </c>
      <c r="Z370" s="64">
        <v>1</v>
      </c>
      <c r="AA370" s="315">
        <v>885165</v>
      </c>
      <c r="AB370" s="315">
        <v>46667</v>
      </c>
      <c r="AC370" s="316">
        <f t="shared" si="20"/>
        <v>931832</v>
      </c>
      <c r="AD370" s="74">
        <v>4500000</v>
      </c>
      <c r="AE370" s="74">
        <v>6000000</v>
      </c>
      <c r="AF370" s="74">
        <f t="shared" si="21"/>
        <v>0</v>
      </c>
      <c r="AG370" s="74">
        <f t="shared" si="22"/>
        <v>4000000</v>
      </c>
      <c r="AH370" s="493">
        <f t="shared" si="23"/>
        <v>0</v>
      </c>
    </row>
    <row r="371" spans="1:34" s="50" customFormat="1" ht="24" hidden="1" customHeight="1" x14ac:dyDescent="0.2">
      <c r="A371" s="181"/>
      <c r="B371" s="296">
        <v>482</v>
      </c>
      <c r="C371" s="264">
        <v>265</v>
      </c>
      <c r="D371" s="297">
        <v>13168</v>
      </c>
      <c r="E371" s="241" t="s">
        <v>298</v>
      </c>
      <c r="F371" s="242" t="s">
        <v>1262</v>
      </c>
      <c r="G371" s="285" t="s">
        <v>137</v>
      </c>
      <c r="H371" s="272" t="s">
        <v>1150</v>
      </c>
      <c r="I371" s="292" t="s">
        <v>2916</v>
      </c>
      <c r="J371" s="480">
        <v>820194131</v>
      </c>
      <c r="K371" s="480">
        <v>53148143</v>
      </c>
      <c r="L371" s="64" t="s">
        <v>1150</v>
      </c>
      <c r="M371" s="290" t="s">
        <v>137</v>
      </c>
      <c r="N371" s="243" t="s">
        <v>2410</v>
      </c>
      <c r="O371" s="64"/>
      <c r="P371" s="89"/>
      <c r="Q371" s="243">
        <v>30</v>
      </c>
      <c r="R371" s="245">
        <v>120</v>
      </c>
      <c r="S371" s="245">
        <v>110</v>
      </c>
      <c r="T371" s="245">
        <v>29.33</v>
      </c>
      <c r="U371" s="89">
        <v>0</v>
      </c>
      <c r="V371" s="260">
        <v>15</v>
      </c>
      <c r="W371" s="98">
        <v>0</v>
      </c>
      <c r="X371" s="83">
        <v>0</v>
      </c>
      <c r="Y371" s="98">
        <v>1</v>
      </c>
      <c r="Z371" s="64">
        <v>1</v>
      </c>
      <c r="AA371" s="315">
        <v>885165</v>
      </c>
      <c r="AB371" s="315">
        <v>46667</v>
      </c>
      <c r="AC371" s="316">
        <f t="shared" si="20"/>
        <v>931832</v>
      </c>
      <c r="AD371" s="74">
        <v>4500000</v>
      </c>
      <c r="AE371" s="74">
        <v>6000000</v>
      </c>
      <c r="AF371" s="74">
        <f t="shared" si="21"/>
        <v>0</v>
      </c>
      <c r="AG371" s="74">
        <f t="shared" si="22"/>
        <v>3000000</v>
      </c>
      <c r="AH371" s="493">
        <f t="shared" si="23"/>
        <v>0</v>
      </c>
    </row>
    <row r="372" spans="1:34" s="50" customFormat="1" ht="24" hidden="1" customHeight="1" x14ac:dyDescent="0.2">
      <c r="A372" s="181"/>
      <c r="B372" s="296">
        <v>481</v>
      </c>
      <c r="C372" s="264">
        <v>264</v>
      </c>
      <c r="D372" s="297">
        <v>13169</v>
      </c>
      <c r="E372" s="241" t="s">
        <v>1265</v>
      </c>
      <c r="F372" s="242" t="s">
        <v>1266</v>
      </c>
      <c r="G372" s="285" t="s">
        <v>137</v>
      </c>
      <c r="H372" s="272" t="s">
        <v>1150</v>
      </c>
      <c r="I372" s="292" t="s">
        <v>2915</v>
      </c>
      <c r="J372" s="480">
        <v>2219924017</v>
      </c>
      <c r="K372" s="480">
        <v>19194993</v>
      </c>
      <c r="L372" s="64" t="s">
        <v>1150</v>
      </c>
      <c r="M372" s="290" t="s">
        <v>137</v>
      </c>
      <c r="N372" s="243" t="s">
        <v>2410</v>
      </c>
      <c r="O372" s="64"/>
      <c r="P372" s="89"/>
      <c r="Q372" s="243">
        <v>30</v>
      </c>
      <c r="R372" s="245">
        <v>120</v>
      </c>
      <c r="S372" s="245">
        <v>110</v>
      </c>
      <c r="T372" s="245">
        <v>29.33</v>
      </c>
      <c r="U372" s="89">
        <v>0</v>
      </c>
      <c r="V372" s="260">
        <v>15</v>
      </c>
      <c r="W372" s="98">
        <v>0</v>
      </c>
      <c r="X372" s="83">
        <v>0</v>
      </c>
      <c r="Y372" s="98">
        <v>0</v>
      </c>
      <c r="Z372" s="64">
        <v>0</v>
      </c>
      <c r="AA372" s="315">
        <v>885165</v>
      </c>
      <c r="AB372" s="315">
        <v>46667</v>
      </c>
      <c r="AC372" s="316">
        <f t="shared" si="20"/>
        <v>931832</v>
      </c>
      <c r="AD372" s="74">
        <v>4500000</v>
      </c>
      <c r="AE372" s="74">
        <v>6000000</v>
      </c>
      <c r="AF372" s="74">
        <f t="shared" si="21"/>
        <v>0</v>
      </c>
      <c r="AG372" s="74">
        <f t="shared" si="22"/>
        <v>3000000</v>
      </c>
      <c r="AH372" s="493">
        <f t="shared" si="23"/>
        <v>0</v>
      </c>
    </row>
    <row r="373" spans="1:34" s="50" customFormat="1" ht="24" hidden="1" customHeight="1" x14ac:dyDescent="0.2">
      <c r="A373" s="181"/>
      <c r="B373" s="296">
        <v>488</v>
      </c>
      <c r="C373" s="264">
        <v>271</v>
      </c>
      <c r="D373" s="297">
        <v>13170</v>
      </c>
      <c r="E373" s="241" t="s">
        <v>1268</v>
      </c>
      <c r="F373" s="242" t="s">
        <v>1269</v>
      </c>
      <c r="G373" s="285" t="s">
        <v>137</v>
      </c>
      <c r="H373" s="272" t="s">
        <v>1150</v>
      </c>
      <c r="I373" s="292" t="s">
        <v>2922</v>
      </c>
      <c r="J373" s="480">
        <v>2210190436</v>
      </c>
      <c r="K373" s="480">
        <v>36211112</v>
      </c>
      <c r="L373" s="64" t="s">
        <v>1150</v>
      </c>
      <c r="M373" s="290" t="s">
        <v>137</v>
      </c>
      <c r="N373" s="243" t="s">
        <v>2410</v>
      </c>
      <c r="O373" s="64"/>
      <c r="P373" s="89"/>
      <c r="Q373" s="243">
        <v>30</v>
      </c>
      <c r="R373" s="245">
        <v>120</v>
      </c>
      <c r="S373" s="245">
        <v>110</v>
      </c>
      <c r="T373" s="245">
        <v>29.33</v>
      </c>
      <c r="U373" s="89">
        <v>0</v>
      </c>
      <c r="V373" s="260">
        <v>15</v>
      </c>
      <c r="W373" s="98">
        <v>0</v>
      </c>
      <c r="X373" s="83">
        <v>0</v>
      </c>
      <c r="Y373" s="98">
        <v>0</v>
      </c>
      <c r="Z373" s="64">
        <v>0</v>
      </c>
      <c r="AA373" s="315">
        <v>885165</v>
      </c>
      <c r="AB373" s="315">
        <v>46667</v>
      </c>
      <c r="AC373" s="316">
        <f t="shared" si="20"/>
        <v>931832</v>
      </c>
      <c r="AD373" s="74">
        <v>4500000</v>
      </c>
      <c r="AE373" s="74">
        <v>6000000</v>
      </c>
      <c r="AF373" s="74">
        <f t="shared" si="21"/>
        <v>0</v>
      </c>
      <c r="AG373" s="74">
        <f t="shared" si="22"/>
        <v>3000000</v>
      </c>
      <c r="AH373" s="493">
        <f t="shared" si="23"/>
        <v>0</v>
      </c>
    </row>
    <row r="374" spans="1:34" s="50" customFormat="1" ht="24" hidden="1" customHeight="1" x14ac:dyDescent="0.2">
      <c r="A374" s="181"/>
      <c r="B374" s="296">
        <v>489</v>
      </c>
      <c r="C374" s="264">
        <v>272</v>
      </c>
      <c r="D374" s="297">
        <v>13171</v>
      </c>
      <c r="E374" s="241" t="s">
        <v>1268</v>
      </c>
      <c r="F374" s="242" t="s">
        <v>1271</v>
      </c>
      <c r="G374" s="285" t="s">
        <v>137</v>
      </c>
      <c r="H374" s="272" t="s">
        <v>1150</v>
      </c>
      <c r="I374" s="292" t="s">
        <v>2923</v>
      </c>
      <c r="J374" s="480">
        <v>2250044971</v>
      </c>
      <c r="K374" s="480">
        <v>12776002</v>
      </c>
      <c r="L374" s="64" t="s">
        <v>1150</v>
      </c>
      <c r="M374" s="290" t="s">
        <v>137</v>
      </c>
      <c r="N374" s="98"/>
      <c r="O374" s="245" t="s">
        <v>2410</v>
      </c>
      <c r="P374" s="89"/>
      <c r="Q374" s="243">
        <v>30</v>
      </c>
      <c r="R374" s="245">
        <v>90</v>
      </c>
      <c r="S374" s="245">
        <v>0</v>
      </c>
      <c r="T374" s="245">
        <v>0</v>
      </c>
      <c r="U374" s="244">
        <f>1+1</f>
        <v>2</v>
      </c>
      <c r="V374" s="260">
        <v>20</v>
      </c>
      <c r="W374" s="98">
        <v>0</v>
      </c>
      <c r="X374" s="83">
        <v>0</v>
      </c>
      <c r="Y374" s="98">
        <v>0</v>
      </c>
      <c r="Z374" s="64">
        <v>0</v>
      </c>
      <c r="AA374" s="315">
        <v>885165</v>
      </c>
      <c r="AB374" s="315">
        <v>0</v>
      </c>
      <c r="AC374" s="316">
        <f t="shared" si="20"/>
        <v>885165</v>
      </c>
      <c r="AD374" s="74">
        <v>4500000</v>
      </c>
      <c r="AE374" s="74">
        <v>6000000</v>
      </c>
      <c r="AF374" s="74">
        <f t="shared" si="21"/>
        <v>1770330</v>
      </c>
      <c r="AG374" s="74">
        <f t="shared" si="22"/>
        <v>4000000</v>
      </c>
      <c r="AH374" s="493">
        <f t="shared" si="23"/>
        <v>0</v>
      </c>
    </row>
    <row r="375" spans="1:34" s="50" customFormat="1" ht="24" customHeight="1" x14ac:dyDescent="0.2">
      <c r="A375" s="181"/>
      <c r="B375" s="296">
        <v>490</v>
      </c>
      <c r="C375" s="264">
        <v>273</v>
      </c>
      <c r="D375" s="297">
        <v>13172</v>
      </c>
      <c r="E375" s="241" t="s">
        <v>248</v>
      </c>
      <c r="F375" s="242" t="s">
        <v>1273</v>
      </c>
      <c r="G375" s="285" t="s">
        <v>137</v>
      </c>
      <c r="H375" s="272" t="s">
        <v>1150</v>
      </c>
      <c r="I375" s="292" t="s">
        <v>2924</v>
      </c>
      <c r="J375" s="480">
        <v>4839429121</v>
      </c>
      <c r="K375" s="480">
        <v>36029974</v>
      </c>
      <c r="L375" s="64" t="s">
        <v>1150</v>
      </c>
      <c r="M375" s="290" t="s">
        <v>137</v>
      </c>
      <c r="N375" s="98"/>
      <c r="O375" s="245" t="s">
        <v>2410</v>
      </c>
      <c r="P375" s="89"/>
      <c r="Q375" s="243">
        <v>30</v>
      </c>
      <c r="R375" s="245">
        <v>90</v>
      </c>
      <c r="S375" s="245">
        <v>0</v>
      </c>
      <c r="T375" s="245">
        <v>0</v>
      </c>
      <c r="U375" s="89">
        <v>0</v>
      </c>
      <c r="V375" s="260">
        <v>20</v>
      </c>
      <c r="W375" s="98">
        <v>0</v>
      </c>
      <c r="X375" s="83">
        <v>0</v>
      </c>
      <c r="Y375" s="98">
        <v>3</v>
      </c>
      <c r="Z375" s="64">
        <v>1</v>
      </c>
      <c r="AA375" s="315">
        <v>885165</v>
      </c>
      <c r="AB375" s="315">
        <v>0</v>
      </c>
      <c r="AC375" s="316">
        <f t="shared" si="20"/>
        <v>885165</v>
      </c>
      <c r="AD375" s="74">
        <v>4500000</v>
      </c>
      <c r="AE375" s="74">
        <v>6000000</v>
      </c>
      <c r="AF375" s="74">
        <f t="shared" si="21"/>
        <v>0</v>
      </c>
      <c r="AG375" s="74">
        <f t="shared" si="22"/>
        <v>4000000</v>
      </c>
      <c r="AH375" s="493">
        <f t="shared" si="23"/>
        <v>-2</v>
      </c>
    </row>
    <row r="376" spans="1:34" s="50" customFormat="1" ht="24" customHeight="1" x14ac:dyDescent="0.2">
      <c r="A376" s="181"/>
      <c r="B376" s="296">
        <v>491</v>
      </c>
      <c r="C376" s="264">
        <v>274</v>
      </c>
      <c r="D376" s="297">
        <v>13173</v>
      </c>
      <c r="E376" s="241" t="s">
        <v>1275</v>
      </c>
      <c r="F376" s="242" t="s">
        <v>1276</v>
      </c>
      <c r="G376" s="285" t="s">
        <v>137</v>
      </c>
      <c r="H376" s="272" t="s">
        <v>1150</v>
      </c>
      <c r="I376" s="292" t="s">
        <v>2925</v>
      </c>
      <c r="J376" s="480">
        <v>6279730621</v>
      </c>
      <c r="K376" s="480">
        <v>36032238</v>
      </c>
      <c r="L376" s="64" t="s">
        <v>1150</v>
      </c>
      <c r="M376" s="290" t="s">
        <v>137</v>
      </c>
      <c r="N376" s="98"/>
      <c r="O376" s="245" t="s">
        <v>2410</v>
      </c>
      <c r="P376" s="89"/>
      <c r="Q376" s="243">
        <v>30</v>
      </c>
      <c r="R376" s="245">
        <v>90</v>
      </c>
      <c r="S376" s="245">
        <v>0</v>
      </c>
      <c r="T376" s="245">
        <v>0</v>
      </c>
      <c r="U376" s="89">
        <v>0</v>
      </c>
      <c r="V376" s="260">
        <v>20</v>
      </c>
      <c r="W376" s="98">
        <v>0</v>
      </c>
      <c r="X376" s="83">
        <v>0</v>
      </c>
      <c r="Y376" s="98">
        <v>1</v>
      </c>
      <c r="Z376" s="64">
        <v>0</v>
      </c>
      <c r="AA376" s="315">
        <v>885165</v>
      </c>
      <c r="AB376" s="315">
        <v>0</v>
      </c>
      <c r="AC376" s="316">
        <f t="shared" si="20"/>
        <v>885165</v>
      </c>
      <c r="AD376" s="74">
        <v>4500000</v>
      </c>
      <c r="AE376" s="74">
        <v>6000000</v>
      </c>
      <c r="AF376" s="74">
        <f t="shared" si="21"/>
        <v>0</v>
      </c>
      <c r="AG376" s="74">
        <f t="shared" si="22"/>
        <v>4000000</v>
      </c>
      <c r="AH376" s="493">
        <f t="shared" si="23"/>
        <v>-1</v>
      </c>
    </row>
    <row r="377" spans="1:34" s="50" customFormat="1" ht="24" hidden="1" customHeight="1" x14ac:dyDescent="0.2">
      <c r="A377" s="181"/>
      <c r="B377" s="296">
        <v>494</v>
      </c>
      <c r="C377" s="264">
        <v>277</v>
      </c>
      <c r="D377" s="297">
        <v>13174</v>
      </c>
      <c r="E377" s="241" t="s">
        <v>1279</v>
      </c>
      <c r="F377" s="242" t="s">
        <v>1280</v>
      </c>
      <c r="G377" s="285" t="s">
        <v>137</v>
      </c>
      <c r="H377" s="272" t="s">
        <v>1150</v>
      </c>
      <c r="I377" s="292" t="s">
        <v>2928</v>
      </c>
      <c r="J377" s="480">
        <v>6279656845</v>
      </c>
      <c r="K377" s="480">
        <v>14539206</v>
      </c>
      <c r="L377" s="64" t="s">
        <v>1150</v>
      </c>
      <c r="M377" s="290" t="s">
        <v>137</v>
      </c>
      <c r="N377" s="98"/>
      <c r="O377" s="245" t="s">
        <v>2410</v>
      </c>
      <c r="P377" s="89"/>
      <c r="Q377" s="243">
        <v>30</v>
      </c>
      <c r="R377" s="245">
        <v>90</v>
      </c>
      <c r="S377" s="245">
        <v>0</v>
      </c>
      <c r="T377" s="245">
        <v>0</v>
      </c>
      <c r="U377" s="89">
        <v>0</v>
      </c>
      <c r="V377" s="260">
        <v>20</v>
      </c>
      <c r="W377" s="98">
        <v>0</v>
      </c>
      <c r="X377" s="83">
        <v>0</v>
      </c>
      <c r="Y377" s="98">
        <v>0</v>
      </c>
      <c r="Z377" s="64">
        <v>0</v>
      </c>
      <c r="AA377" s="315">
        <v>885165</v>
      </c>
      <c r="AB377" s="315">
        <v>0</v>
      </c>
      <c r="AC377" s="316">
        <f t="shared" si="20"/>
        <v>885165</v>
      </c>
      <c r="AD377" s="74">
        <v>4500000</v>
      </c>
      <c r="AE377" s="74">
        <v>6000000</v>
      </c>
      <c r="AF377" s="74">
        <f t="shared" si="21"/>
        <v>0</v>
      </c>
      <c r="AG377" s="74">
        <f t="shared" si="22"/>
        <v>4000000</v>
      </c>
      <c r="AH377" s="493">
        <f t="shared" si="23"/>
        <v>0</v>
      </c>
    </row>
    <row r="378" spans="1:34" s="50" customFormat="1" ht="24" hidden="1" customHeight="1" x14ac:dyDescent="0.2">
      <c r="A378" s="181"/>
      <c r="B378" s="296">
        <v>492</v>
      </c>
      <c r="C378" s="264">
        <v>275</v>
      </c>
      <c r="D378" s="297">
        <v>13175</v>
      </c>
      <c r="E378" s="241" t="s">
        <v>456</v>
      </c>
      <c r="F378" s="242" t="s">
        <v>1282</v>
      </c>
      <c r="G378" s="285" t="s">
        <v>137</v>
      </c>
      <c r="H378" s="272" t="s">
        <v>1150</v>
      </c>
      <c r="I378" s="292" t="s">
        <v>2926</v>
      </c>
      <c r="J378" s="480">
        <v>4980134602</v>
      </c>
      <c r="K378" s="480">
        <v>39169686</v>
      </c>
      <c r="L378" s="64" t="s">
        <v>1150</v>
      </c>
      <c r="M378" s="290" t="s">
        <v>137</v>
      </c>
      <c r="N378" s="243" t="s">
        <v>2410</v>
      </c>
      <c r="O378" s="64"/>
      <c r="P378" s="89"/>
      <c r="Q378" s="243">
        <v>30</v>
      </c>
      <c r="R378" s="245">
        <v>120</v>
      </c>
      <c r="S378" s="245">
        <v>110</v>
      </c>
      <c r="T378" s="245">
        <v>29.33</v>
      </c>
      <c r="U378" s="89">
        <v>0</v>
      </c>
      <c r="V378" s="260">
        <v>15</v>
      </c>
      <c r="W378" s="98">
        <v>0</v>
      </c>
      <c r="X378" s="83">
        <v>0</v>
      </c>
      <c r="Y378" s="98">
        <v>0</v>
      </c>
      <c r="Z378" s="64">
        <v>0</v>
      </c>
      <c r="AA378" s="315">
        <v>885165</v>
      </c>
      <c r="AB378" s="315">
        <v>0</v>
      </c>
      <c r="AC378" s="316">
        <f t="shared" si="20"/>
        <v>885165</v>
      </c>
      <c r="AD378" s="74">
        <v>4500000</v>
      </c>
      <c r="AE378" s="74">
        <v>6000000</v>
      </c>
      <c r="AF378" s="74">
        <f t="shared" si="21"/>
        <v>0</v>
      </c>
      <c r="AG378" s="74">
        <f t="shared" si="22"/>
        <v>3000000</v>
      </c>
      <c r="AH378" s="493">
        <f t="shared" si="23"/>
        <v>0</v>
      </c>
    </row>
    <row r="379" spans="1:34" s="50" customFormat="1" ht="24" hidden="1" customHeight="1" x14ac:dyDescent="0.2">
      <c r="A379" s="181"/>
      <c r="B379" s="296">
        <v>493</v>
      </c>
      <c r="C379" s="264">
        <v>276</v>
      </c>
      <c r="D379" s="297">
        <v>13176</v>
      </c>
      <c r="E379" s="241" t="s">
        <v>1284</v>
      </c>
      <c r="F379" s="242" t="s">
        <v>1285</v>
      </c>
      <c r="G379" s="285" t="s">
        <v>137</v>
      </c>
      <c r="H379" s="272" t="s">
        <v>1150</v>
      </c>
      <c r="I379" s="292" t="s">
        <v>2927</v>
      </c>
      <c r="J379" s="480">
        <v>6269669162</v>
      </c>
      <c r="K379" s="480">
        <v>36033876</v>
      </c>
      <c r="L379" s="64" t="s">
        <v>1150</v>
      </c>
      <c r="M379" s="290" t="s">
        <v>137</v>
      </c>
      <c r="N379" s="243" t="s">
        <v>2410</v>
      </c>
      <c r="O379" s="64"/>
      <c r="P379" s="89"/>
      <c r="Q379" s="243">
        <v>30</v>
      </c>
      <c r="R379" s="245">
        <v>120</v>
      </c>
      <c r="S379" s="245">
        <v>110</v>
      </c>
      <c r="T379" s="245">
        <v>29.33</v>
      </c>
      <c r="U379" s="89">
        <v>0</v>
      </c>
      <c r="V379" s="260">
        <v>15</v>
      </c>
      <c r="W379" s="98">
        <v>0</v>
      </c>
      <c r="X379" s="83">
        <v>0</v>
      </c>
      <c r="Y379" s="98">
        <v>1</v>
      </c>
      <c r="Z379" s="64">
        <v>1</v>
      </c>
      <c r="AA379" s="315">
        <v>885165</v>
      </c>
      <c r="AB379" s="315">
        <v>0</v>
      </c>
      <c r="AC379" s="316">
        <f t="shared" si="20"/>
        <v>885165</v>
      </c>
      <c r="AD379" s="74">
        <v>4500000</v>
      </c>
      <c r="AE379" s="74">
        <v>6000000</v>
      </c>
      <c r="AF379" s="74">
        <f t="shared" si="21"/>
        <v>0</v>
      </c>
      <c r="AG379" s="74">
        <f t="shared" si="22"/>
        <v>3000000</v>
      </c>
      <c r="AH379" s="493">
        <f t="shared" si="23"/>
        <v>0</v>
      </c>
    </row>
    <row r="380" spans="1:34" s="50" customFormat="1" ht="24" hidden="1" customHeight="1" x14ac:dyDescent="0.4">
      <c r="A380" s="181"/>
      <c r="B380" s="296">
        <v>495</v>
      </c>
      <c r="C380" s="264">
        <v>278</v>
      </c>
      <c r="D380" s="297">
        <v>13177</v>
      </c>
      <c r="E380" s="241" t="s">
        <v>1287</v>
      </c>
      <c r="F380" s="242" t="s">
        <v>1288</v>
      </c>
      <c r="G380" s="285" t="s">
        <v>137</v>
      </c>
      <c r="H380" s="272" t="s">
        <v>1150</v>
      </c>
      <c r="I380" s="292" t="s">
        <v>3166</v>
      </c>
      <c r="J380" s="482">
        <v>4679873612</v>
      </c>
      <c r="K380" s="480">
        <v>35090571</v>
      </c>
      <c r="L380" s="64"/>
      <c r="M380" s="290" t="s">
        <v>137</v>
      </c>
      <c r="N380" s="98"/>
      <c r="O380" s="245" t="s">
        <v>2410</v>
      </c>
      <c r="P380" s="89"/>
      <c r="Q380" s="243">
        <v>30</v>
      </c>
      <c r="R380" s="245">
        <v>90</v>
      </c>
      <c r="S380" s="245">
        <v>0</v>
      </c>
      <c r="T380" s="245">
        <v>0</v>
      </c>
      <c r="U380" s="89">
        <v>0</v>
      </c>
      <c r="V380" s="260">
        <v>20</v>
      </c>
      <c r="W380" s="98">
        <v>0</v>
      </c>
      <c r="X380" s="83">
        <v>0</v>
      </c>
      <c r="Y380" s="98">
        <v>0</v>
      </c>
      <c r="Z380" s="64">
        <v>0</v>
      </c>
      <c r="AA380" s="315">
        <v>885165</v>
      </c>
      <c r="AB380" s="315">
        <v>0</v>
      </c>
      <c r="AC380" s="316">
        <f t="shared" si="20"/>
        <v>885165</v>
      </c>
      <c r="AD380" s="74">
        <v>4500000</v>
      </c>
      <c r="AE380" s="74">
        <v>6000000</v>
      </c>
      <c r="AF380" s="74">
        <f t="shared" si="21"/>
        <v>0</v>
      </c>
      <c r="AG380" s="74">
        <f t="shared" si="22"/>
        <v>4000000</v>
      </c>
      <c r="AH380" s="493">
        <f t="shared" si="23"/>
        <v>0</v>
      </c>
    </row>
    <row r="381" spans="1:34" s="50" customFormat="1" ht="24" hidden="1" customHeight="1" x14ac:dyDescent="0.2">
      <c r="A381" s="181"/>
      <c r="B381" s="296">
        <v>496</v>
      </c>
      <c r="C381" s="264">
        <v>279</v>
      </c>
      <c r="D381" s="297">
        <v>13178</v>
      </c>
      <c r="E381" s="241" t="s">
        <v>1289</v>
      </c>
      <c r="F381" s="242" t="s">
        <v>1290</v>
      </c>
      <c r="G381" s="285" t="s">
        <v>137</v>
      </c>
      <c r="H381" s="272" t="s">
        <v>1150</v>
      </c>
      <c r="I381" s="292" t="s">
        <v>1291</v>
      </c>
      <c r="J381" s="480">
        <v>2270072529</v>
      </c>
      <c r="K381" s="480">
        <v>36243573</v>
      </c>
      <c r="L381" s="64"/>
      <c r="M381" s="290" t="s">
        <v>137</v>
      </c>
      <c r="N381" s="98"/>
      <c r="O381" s="245" t="s">
        <v>2410</v>
      </c>
      <c r="P381" s="89"/>
      <c r="Q381" s="243">
        <v>30</v>
      </c>
      <c r="R381" s="245">
        <v>90</v>
      </c>
      <c r="S381" s="245">
        <v>0</v>
      </c>
      <c r="T381" s="245">
        <v>0</v>
      </c>
      <c r="U381" s="89">
        <v>0</v>
      </c>
      <c r="V381" s="260">
        <v>20</v>
      </c>
      <c r="W381" s="98">
        <v>0</v>
      </c>
      <c r="X381" s="83">
        <v>0</v>
      </c>
      <c r="Y381" s="98">
        <v>0</v>
      </c>
      <c r="Z381" s="64">
        <v>0</v>
      </c>
      <c r="AA381" s="315">
        <v>885165</v>
      </c>
      <c r="AB381" s="315">
        <v>0</v>
      </c>
      <c r="AC381" s="316">
        <f t="shared" si="20"/>
        <v>885165</v>
      </c>
      <c r="AD381" s="74">
        <v>4500000</v>
      </c>
      <c r="AE381" s="74">
        <v>6000000</v>
      </c>
      <c r="AF381" s="74">
        <f t="shared" si="21"/>
        <v>0</v>
      </c>
      <c r="AG381" s="74">
        <f t="shared" si="22"/>
        <v>4000000</v>
      </c>
      <c r="AH381" s="493">
        <f t="shared" si="23"/>
        <v>0</v>
      </c>
    </row>
    <row r="382" spans="1:34" s="50" customFormat="1" ht="24" hidden="1" customHeight="1" x14ac:dyDescent="0.2">
      <c r="A382" s="181"/>
      <c r="B382" s="296">
        <v>93</v>
      </c>
      <c r="C382" s="264">
        <v>98</v>
      </c>
      <c r="D382" s="297">
        <v>13179</v>
      </c>
      <c r="E382" s="251" t="s">
        <v>1293</v>
      </c>
      <c r="F382" s="252" t="s">
        <v>277</v>
      </c>
      <c r="G382" s="251" t="s">
        <v>87</v>
      </c>
      <c r="H382" s="272" t="s">
        <v>1294</v>
      </c>
      <c r="I382" s="292" t="s">
        <v>2544</v>
      </c>
      <c r="J382" s="480">
        <v>4539968033</v>
      </c>
      <c r="K382" s="480">
        <v>47176855</v>
      </c>
      <c r="L382" s="64" t="s">
        <v>1294</v>
      </c>
      <c r="M382" s="290" t="s">
        <v>2380</v>
      </c>
      <c r="N382" s="98"/>
      <c r="O382" s="64"/>
      <c r="P382" s="89"/>
      <c r="Q382" s="253">
        <v>30</v>
      </c>
      <c r="R382" s="254">
        <v>31</v>
      </c>
      <c r="S382" s="64">
        <v>0</v>
      </c>
      <c r="T382" s="64">
        <v>0</v>
      </c>
      <c r="U382" s="89">
        <v>0</v>
      </c>
      <c r="V382" s="258">
        <v>21</v>
      </c>
      <c r="W382" s="98">
        <v>0</v>
      </c>
      <c r="X382" s="83">
        <v>0</v>
      </c>
      <c r="Y382" s="98">
        <v>0</v>
      </c>
      <c r="Z382" s="64">
        <v>0</v>
      </c>
      <c r="AA382" s="323">
        <v>1477052</v>
      </c>
      <c r="AB382" s="323">
        <v>46667</v>
      </c>
      <c r="AC382" s="324">
        <f t="shared" si="20"/>
        <v>1523719</v>
      </c>
      <c r="AD382" s="74">
        <v>4500000</v>
      </c>
      <c r="AE382" s="74">
        <v>6000000</v>
      </c>
      <c r="AF382" s="74">
        <f t="shared" si="21"/>
        <v>0</v>
      </c>
      <c r="AG382" s="74">
        <f t="shared" si="22"/>
        <v>4200000</v>
      </c>
      <c r="AH382" s="493">
        <f t="shared" si="23"/>
        <v>0</v>
      </c>
    </row>
    <row r="383" spans="1:34" s="50" customFormat="1" ht="24" hidden="1" customHeight="1" x14ac:dyDescent="0.2">
      <c r="A383" s="181"/>
      <c r="B383" s="296">
        <v>92</v>
      </c>
      <c r="C383" s="264">
        <v>97</v>
      </c>
      <c r="D383" s="297">
        <v>13180</v>
      </c>
      <c r="E383" s="251" t="s">
        <v>1296</v>
      </c>
      <c r="F383" s="252" t="s">
        <v>1297</v>
      </c>
      <c r="G383" s="251" t="s">
        <v>87</v>
      </c>
      <c r="H383" s="272" t="s">
        <v>1294</v>
      </c>
      <c r="I383" s="292" t="s">
        <v>2543</v>
      </c>
      <c r="J383" s="480">
        <v>4490136803</v>
      </c>
      <c r="K383" s="480">
        <v>67473423</v>
      </c>
      <c r="L383" s="64" t="s">
        <v>1294</v>
      </c>
      <c r="M383" s="290" t="s">
        <v>2380</v>
      </c>
      <c r="N383" s="98"/>
      <c r="O383" s="64"/>
      <c r="P383" s="89"/>
      <c r="Q383" s="253">
        <v>30</v>
      </c>
      <c r="R383" s="254">
        <v>18</v>
      </c>
      <c r="S383" s="64">
        <v>0</v>
      </c>
      <c r="T383" s="64">
        <v>0</v>
      </c>
      <c r="U383" s="89">
        <v>0</v>
      </c>
      <c r="V383" s="258">
        <v>21</v>
      </c>
      <c r="W383" s="98">
        <v>0</v>
      </c>
      <c r="X383" s="83">
        <v>0</v>
      </c>
      <c r="Y383" s="98">
        <v>0</v>
      </c>
      <c r="Z383" s="64">
        <v>0</v>
      </c>
      <c r="AA383" s="323">
        <v>1477052</v>
      </c>
      <c r="AB383" s="323">
        <v>46667</v>
      </c>
      <c r="AC383" s="324">
        <f t="shared" si="20"/>
        <v>1523719</v>
      </c>
      <c r="AD383" s="74">
        <v>4500000</v>
      </c>
      <c r="AE383" s="74">
        <v>6000000</v>
      </c>
      <c r="AF383" s="74">
        <f t="shared" si="21"/>
        <v>0</v>
      </c>
      <c r="AG383" s="74">
        <f t="shared" si="22"/>
        <v>4200000</v>
      </c>
      <c r="AH383" s="493">
        <f t="shared" si="23"/>
        <v>0</v>
      </c>
    </row>
    <row r="384" spans="1:34" s="50" customFormat="1" ht="24" hidden="1" customHeight="1" x14ac:dyDescent="0.2">
      <c r="A384" s="181"/>
      <c r="B384" s="296">
        <v>94</v>
      </c>
      <c r="C384" s="264">
        <v>99</v>
      </c>
      <c r="D384" s="297">
        <v>13181</v>
      </c>
      <c r="E384" s="251" t="s">
        <v>1299</v>
      </c>
      <c r="F384" s="252" t="s">
        <v>86</v>
      </c>
      <c r="G384" s="251" t="s">
        <v>87</v>
      </c>
      <c r="H384" s="272" t="s">
        <v>1294</v>
      </c>
      <c r="I384" s="292" t="s">
        <v>2545</v>
      </c>
      <c r="J384" s="480">
        <v>4501115475</v>
      </c>
      <c r="K384" s="480">
        <v>12870258</v>
      </c>
      <c r="L384" s="64" t="s">
        <v>1294</v>
      </c>
      <c r="M384" s="305" t="s">
        <v>2383</v>
      </c>
      <c r="N384" s="98"/>
      <c r="O384" s="64"/>
      <c r="P384" s="89"/>
      <c r="Q384" s="253">
        <v>30</v>
      </c>
      <c r="R384" s="254">
        <v>8</v>
      </c>
      <c r="S384" s="64">
        <v>0</v>
      </c>
      <c r="T384" s="64">
        <v>0</v>
      </c>
      <c r="U384" s="89">
        <v>0</v>
      </c>
      <c r="V384" s="258">
        <v>20</v>
      </c>
      <c r="W384" s="98">
        <v>0</v>
      </c>
      <c r="X384" s="83">
        <v>0</v>
      </c>
      <c r="Y384" s="98">
        <v>0</v>
      </c>
      <c r="Z384" s="64">
        <v>0</v>
      </c>
      <c r="AA384" s="323">
        <v>1642901</v>
      </c>
      <c r="AB384" s="323">
        <v>0</v>
      </c>
      <c r="AC384" s="324">
        <f t="shared" si="20"/>
        <v>1642901</v>
      </c>
      <c r="AD384" s="74">
        <v>4500000</v>
      </c>
      <c r="AE384" s="74">
        <v>6000000</v>
      </c>
      <c r="AF384" s="74">
        <f t="shared" si="21"/>
        <v>0</v>
      </c>
      <c r="AG384" s="74">
        <f t="shared" si="22"/>
        <v>4000000</v>
      </c>
      <c r="AH384" s="493">
        <f t="shared" si="23"/>
        <v>0</v>
      </c>
    </row>
    <row r="385" spans="1:34" s="50" customFormat="1" ht="24" hidden="1" customHeight="1" x14ac:dyDescent="0.2">
      <c r="A385" s="181"/>
      <c r="B385" s="296">
        <v>91</v>
      </c>
      <c r="C385" s="264">
        <v>96</v>
      </c>
      <c r="D385" s="297">
        <v>13182</v>
      </c>
      <c r="E385" s="251" t="s">
        <v>1301</v>
      </c>
      <c r="F385" s="252" t="s">
        <v>1302</v>
      </c>
      <c r="G385" s="251" t="s">
        <v>87</v>
      </c>
      <c r="H385" s="272" t="s">
        <v>1294</v>
      </c>
      <c r="I385" s="292" t="s">
        <v>2542</v>
      </c>
      <c r="J385" s="480">
        <v>6349609123</v>
      </c>
      <c r="K385" s="480">
        <v>67478629</v>
      </c>
      <c r="L385" s="64" t="s">
        <v>1294</v>
      </c>
      <c r="M385" s="290" t="s">
        <v>2380</v>
      </c>
      <c r="N385" s="98"/>
      <c r="O385" s="64"/>
      <c r="P385" s="89"/>
      <c r="Q385" s="253">
        <v>30</v>
      </c>
      <c r="R385" s="254">
        <v>69</v>
      </c>
      <c r="S385" s="64">
        <v>0</v>
      </c>
      <c r="T385" s="64">
        <v>0</v>
      </c>
      <c r="U385" s="298">
        <f>1+1+1+1+1+1+1+1+1+1</f>
        <v>10</v>
      </c>
      <c r="V385" s="259">
        <v>13</v>
      </c>
      <c r="W385" s="98">
        <v>0</v>
      </c>
      <c r="X385" s="83">
        <v>0</v>
      </c>
      <c r="Y385" s="98">
        <v>0</v>
      </c>
      <c r="Z385" s="64">
        <v>0</v>
      </c>
      <c r="AA385" s="323">
        <v>1477052</v>
      </c>
      <c r="AB385" s="323">
        <v>46667</v>
      </c>
      <c r="AC385" s="324">
        <f t="shared" si="20"/>
        <v>1523719</v>
      </c>
      <c r="AD385" s="74">
        <v>4500000</v>
      </c>
      <c r="AE385" s="74">
        <v>6000000</v>
      </c>
      <c r="AF385" s="74">
        <f t="shared" si="21"/>
        <v>15237190</v>
      </c>
      <c r="AG385" s="74">
        <f t="shared" si="22"/>
        <v>2600000</v>
      </c>
      <c r="AH385" s="493">
        <f t="shared" si="23"/>
        <v>0</v>
      </c>
    </row>
    <row r="386" spans="1:34" s="50" customFormat="1" ht="24" hidden="1" customHeight="1" x14ac:dyDescent="0.2">
      <c r="A386" s="181"/>
      <c r="B386" s="296">
        <v>90</v>
      </c>
      <c r="C386" s="264">
        <v>95</v>
      </c>
      <c r="D386" s="297">
        <v>13183</v>
      </c>
      <c r="E386" s="251" t="s">
        <v>634</v>
      </c>
      <c r="F386" s="252" t="s">
        <v>1304</v>
      </c>
      <c r="G386" s="251" t="s">
        <v>87</v>
      </c>
      <c r="H386" s="272" t="s">
        <v>1294</v>
      </c>
      <c r="I386" s="292" t="s">
        <v>1305</v>
      </c>
      <c r="J386" s="480">
        <v>4539918230</v>
      </c>
      <c r="K386" s="480">
        <v>19271719</v>
      </c>
      <c r="L386" s="64" t="s">
        <v>1294</v>
      </c>
      <c r="M386" s="290" t="s">
        <v>2383</v>
      </c>
      <c r="N386" s="98"/>
      <c r="O386" s="64"/>
      <c r="P386" s="89"/>
      <c r="Q386" s="253">
        <v>30</v>
      </c>
      <c r="R386" s="254">
        <v>5</v>
      </c>
      <c r="S386" s="64">
        <v>0</v>
      </c>
      <c r="T386" s="64">
        <v>0</v>
      </c>
      <c r="U386" s="298">
        <f>1+1+1+1+1</f>
        <v>5</v>
      </c>
      <c r="V386" s="259">
        <v>15</v>
      </c>
      <c r="W386" s="98">
        <v>0</v>
      </c>
      <c r="X386" s="83">
        <v>0</v>
      </c>
      <c r="Y386" s="98">
        <v>0</v>
      </c>
      <c r="Z386" s="64">
        <v>0</v>
      </c>
      <c r="AA386" s="323">
        <v>1642901</v>
      </c>
      <c r="AB386" s="323">
        <v>46667</v>
      </c>
      <c r="AC386" s="324">
        <f t="shared" si="20"/>
        <v>1689568</v>
      </c>
      <c r="AD386" s="74">
        <v>4500000</v>
      </c>
      <c r="AE386" s="74">
        <v>6000000</v>
      </c>
      <c r="AF386" s="74">
        <f t="shared" si="21"/>
        <v>8447840</v>
      </c>
      <c r="AG386" s="74">
        <f t="shared" si="22"/>
        <v>3000000</v>
      </c>
      <c r="AH386" s="493">
        <f t="shared" si="23"/>
        <v>0</v>
      </c>
    </row>
    <row r="387" spans="1:34" s="50" customFormat="1" ht="24" hidden="1" customHeight="1" x14ac:dyDescent="0.2">
      <c r="A387" s="181"/>
      <c r="B387" s="296">
        <v>565</v>
      </c>
      <c r="C387" s="264">
        <v>358</v>
      </c>
      <c r="D387" s="297">
        <v>13184</v>
      </c>
      <c r="E387" s="241" t="s">
        <v>946</v>
      </c>
      <c r="F387" s="242" t="s">
        <v>1307</v>
      </c>
      <c r="G387" s="285" t="s">
        <v>137</v>
      </c>
      <c r="H387" s="272" t="s">
        <v>1294</v>
      </c>
      <c r="I387" s="292" t="s">
        <v>2986</v>
      </c>
      <c r="J387" s="480">
        <v>4520043001</v>
      </c>
      <c r="K387" s="480">
        <v>39775436</v>
      </c>
      <c r="L387" s="64" t="s">
        <v>1294</v>
      </c>
      <c r="M387" s="290" t="s">
        <v>137</v>
      </c>
      <c r="N387" s="243" t="s">
        <v>2410</v>
      </c>
      <c r="O387" s="64"/>
      <c r="P387" s="89"/>
      <c r="Q387" s="243">
        <v>30</v>
      </c>
      <c r="R387" s="245">
        <v>120</v>
      </c>
      <c r="S387" s="245">
        <v>110</v>
      </c>
      <c r="T387" s="245">
        <v>29.33</v>
      </c>
      <c r="U387" s="89">
        <v>0</v>
      </c>
      <c r="V387" s="260">
        <v>15</v>
      </c>
      <c r="W387" s="98">
        <v>0</v>
      </c>
      <c r="X387" s="83">
        <v>0</v>
      </c>
      <c r="Y387" s="98">
        <v>0</v>
      </c>
      <c r="Z387" s="64">
        <v>0</v>
      </c>
      <c r="AA387" s="315">
        <v>885165</v>
      </c>
      <c r="AB387" s="315">
        <v>0</v>
      </c>
      <c r="AC387" s="316">
        <f t="shared" si="20"/>
        <v>885165</v>
      </c>
      <c r="AD387" s="74">
        <v>4500000</v>
      </c>
      <c r="AE387" s="74">
        <v>6000000</v>
      </c>
      <c r="AF387" s="74">
        <f t="shared" si="21"/>
        <v>0</v>
      </c>
      <c r="AG387" s="74">
        <f t="shared" si="22"/>
        <v>3000000</v>
      </c>
      <c r="AH387" s="493">
        <f t="shared" si="23"/>
        <v>0</v>
      </c>
    </row>
    <row r="388" spans="1:34" s="50" customFormat="1" ht="24" hidden="1" customHeight="1" x14ac:dyDescent="0.2">
      <c r="A388" s="181"/>
      <c r="B388" s="296">
        <v>564</v>
      </c>
      <c r="C388" s="264">
        <v>357</v>
      </c>
      <c r="D388" s="297">
        <v>13185</v>
      </c>
      <c r="E388" s="241" t="s">
        <v>694</v>
      </c>
      <c r="F388" s="242" t="s">
        <v>1309</v>
      </c>
      <c r="G388" s="285" t="s">
        <v>137</v>
      </c>
      <c r="H388" s="272" t="s">
        <v>1294</v>
      </c>
      <c r="I388" s="292" t="s">
        <v>2985</v>
      </c>
      <c r="J388" s="480">
        <v>4520060362</v>
      </c>
      <c r="K388" s="480">
        <v>46410805</v>
      </c>
      <c r="L388" s="64" t="s">
        <v>1294</v>
      </c>
      <c r="M388" s="290" t="s">
        <v>137</v>
      </c>
      <c r="N388" s="243" t="s">
        <v>2410</v>
      </c>
      <c r="O388" s="64"/>
      <c r="P388" s="89"/>
      <c r="Q388" s="243">
        <v>30</v>
      </c>
      <c r="R388" s="245">
        <v>120</v>
      </c>
      <c r="S388" s="245">
        <v>110</v>
      </c>
      <c r="T388" s="245">
        <v>29.33</v>
      </c>
      <c r="U388" s="89">
        <v>0</v>
      </c>
      <c r="V388" s="260">
        <v>15</v>
      </c>
      <c r="W388" s="98">
        <v>0</v>
      </c>
      <c r="X388" s="83">
        <v>0</v>
      </c>
      <c r="Y388" s="98">
        <v>0</v>
      </c>
      <c r="Z388" s="64">
        <v>0</v>
      </c>
      <c r="AA388" s="315">
        <v>885165</v>
      </c>
      <c r="AB388" s="315">
        <v>0</v>
      </c>
      <c r="AC388" s="316">
        <f t="shared" si="20"/>
        <v>885165</v>
      </c>
      <c r="AD388" s="74">
        <v>4500000</v>
      </c>
      <c r="AE388" s="74">
        <v>6000000</v>
      </c>
      <c r="AF388" s="74">
        <f t="shared" si="21"/>
        <v>0</v>
      </c>
      <c r="AG388" s="74">
        <f t="shared" si="22"/>
        <v>3000000</v>
      </c>
      <c r="AH388" s="493">
        <f t="shared" si="23"/>
        <v>0</v>
      </c>
    </row>
    <row r="389" spans="1:34" s="50" customFormat="1" ht="24" customHeight="1" x14ac:dyDescent="0.2">
      <c r="A389" s="181"/>
      <c r="B389" s="296">
        <v>561</v>
      </c>
      <c r="C389" s="264">
        <v>355</v>
      </c>
      <c r="D389" s="297">
        <v>13186</v>
      </c>
      <c r="E389" s="241" t="s">
        <v>294</v>
      </c>
      <c r="F389" s="242" t="s">
        <v>1311</v>
      </c>
      <c r="G389" s="285" t="s">
        <v>137</v>
      </c>
      <c r="H389" s="272" t="s">
        <v>1294</v>
      </c>
      <c r="I389" s="292" t="s">
        <v>2982</v>
      </c>
      <c r="J389" s="480">
        <v>3329800410</v>
      </c>
      <c r="K389" s="480">
        <v>85159410</v>
      </c>
      <c r="L389" s="64" t="s">
        <v>1294</v>
      </c>
      <c r="M389" s="290" t="s">
        <v>137</v>
      </c>
      <c r="N389" s="243" t="s">
        <v>2410</v>
      </c>
      <c r="O389" s="64"/>
      <c r="P389" s="89"/>
      <c r="Q389" s="243">
        <v>30</v>
      </c>
      <c r="R389" s="245">
        <v>120</v>
      </c>
      <c r="S389" s="245">
        <v>110</v>
      </c>
      <c r="T389" s="245">
        <v>29.33</v>
      </c>
      <c r="U389" s="89">
        <v>0</v>
      </c>
      <c r="V389" s="260">
        <v>15</v>
      </c>
      <c r="W389" s="98">
        <v>0</v>
      </c>
      <c r="X389" s="83">
        <v>0</v>
      </c>
      <c r="Y389" s="98">
        <v>0</v>
      </c>
      <c r="Z389" s="64">
        <v>1</v>
      </c>
      <c r="AA389" s="315">
        <v>885165</v>
      </c>
      <c r="AB389" s="315">
        <v>46667</v>
      </c>
      <c r="AC389" s="316">
        <f t="shared" si="20"/>
        <v>931832</v>
      </c>
      <c r="AD389" s="74">
        <v>4500000</v>
      </c>
      <c r="AE389" s="74">
        <v>6000000</v>
      </c>
      <c r="AF389" s="74">
        <f t="shared" si="21"/>
        <v>0</v>
      </c>
      <c r="AG389" s="74">
        <f t="shared" si="22"/>
        <v>3000000</v>
      </c>
      <c r="AH389" s="493">
        <f t="shared" si="23"/>
        <v>1</v>
      </c>
    </row>
    <row r="390" spans="1:34" s="50" customFormat="1" ht="24" hidden="1" customHeight="1" x14ac:dyDescent="0.2">
      <c r="A390" s="181"/>
      <c r="B390" s="296">
        <v>560</v>
      </c>
      <c r="C390" s="264">
        <v>354</v>
      </c>
      <c r="D390" s="297">
        <v>13187</v>
      </c>
      <c r="E390" s="241" t="s">
        <v>115</v>
      </c>
      <c r="F390" s="242" t="s">
        <v>1312</v>
      </c>
      <c r="G390" s="285" t="s">
        <v>137</v>
      </c>
      <c r="H390" s="272" t="s">
        <v>1294</v>
      </c>
      <c r="I390" s="292" t="s">
        <v>2981</v>
      </c>
      <c r="J390" s="480">
        <v>4539268147</v>
      </c>
      <c r="K390" s="480">
        <v>48771017</v>
      </c>
      <c r="L390" s="64" t="s">
        <v>1294</v>
      </c>
      <c r="M390" s="290" t="s">
        <v>137</v>
      </c>
      <c r="N390" s="243" t="s">
        <v>2410</v>
      </c>
      <c r="O390" s="64"/>
      <c r="P390" s="89"/>
      <c r="Q390" s="243">
        <v>30</v>
      </c>
      <c r="R390" s="245">
        <v>120</v>
      </c>
      <c r="S390" s="245">
        <v>110</v>
      </c>
      <c r="T390" s="245">
        <v>29.33</v>
      </c>
      <c r="U390" s="89">
        <v>0</v>
      </c>
      <c r="V390" s="260">
        <v>15</v>
      </c>
      <c r="W390" s="98">
        <v>0</v>
      </c>
      <c r="X390" s="83">
        <v>0</v>
      </c>
      <c r="Y390" s="98">
        <v>2</v>
      </c>
      <c r="Z390" s="64">
        <v>2</v>
      </c>
      <c r="AA390" s="315">
        <v>885165</v>
      </c>
      <c r="AB390" s="315">
        <v>46667</v>
      </c>
      <c r="AC390" s="316">
        <f t="shared" si="20"/>
        <v>931832</v>
      </c>
      <c r="AD390" s="74">
        <v>4500000</v>
      </c>
      <c r="AE390" s="74">
        <v>6000000</v>
      </c>
      <c r="AF390" s="74">
        <f t="shared" si="21"/>
        <v>0</v>
      </c>
      <c r="AG390" s="74">
        <f t="shared" si="22"/>
        <v>3000000</v>
      </c>
      <c r="AH390" s="493">
        <f t="shared" si="23"/>
        <v>0</v>
      </c>
    </row>
    <row r="391" spans="1:34" s="50" customFormat="1" ht="24" hidden="1" customHeight="1" x14ac:dyDescent="0.2">
      <c r="A391" s="181"/>
      <c r="B391" s="296">
        <v>566</v>
      </c>
      <c r="C391" s="264">
        <v>359</v>
      </c>
      <c r="D391" s="297">
        <v>13188</v>
      </c>
      <c r="E391" s="241" t="s">
        <v>115</v>
      </c>
      <c r="F391" s="242" t="s">
        <v>1314</v>
      </c>
      <c r="G391" s="285" t="s">
        <v>137</v>
      </c>
      <c r="H391" s="272" t="s">
        <v>1294</v>
      </c>
      <c r="I391" s="292" t="s">
        <v>2987</v>
      </c>
      <c r="J391" s="480">
        <v>4529972178</v>
      </c>
      <c r="K391" s="480">
        <v>48953877</v>
      </c>
      <c r="L391" s="64" t="s">
        <v>1294</v>
      </c>
      <c r="M391" s="290" t="s">
        <v>137</v>
      </c>
      <c r="N391" s="243" t="s">
        <v>2410</v>
      </c>
      <c r="O391" s="64"/>
      <c r="P391" s="89"/>
      <c r="Q391" s="243">
        <v>30</v>
      </c>
      <c r="R391" s="245">
        <v>120</v>
      </c>
      <c r="S391" s="245">
        <v>110</v>
      </c>
      <c r="T391" s="245">
        <v>29.33</v>
      </c>
      <c r="U391" s="89">
        <v>0</v>
      </c>
      <c r="V391" s="260">
        <v>15</v>
      </c>
      <c r="W391" s="98">
        <v>0</v>
      </c>
      <c r="X391" s="83">
        <v>0</v>
      </c>
      <c r="Y391" s="98">
        <v>1</v>
      </c>
      <c r="Z391" s="64">
        <v>1</v>
      </c>
      <c r="AA391" s="315">
        <v>885165</v>
      </c>
      <c r="AB391" s="315">
        <v>0</v>
      </c>
      <c r="AC391" s="316">
        <f t="shared" ref="AC391:AC454" si="24">AA391+AB391</f>
        <v>885165</v>
      </c>
      <c r="AD391" s="74">
        <v>4500000</v>
      </c>
      <c r="AE391" s="74">
        <v>6000000</v>
      </c>
      <c r="AF391" s="74">
        <f t="shared" ref="AF391:AF454" si="25">AC391*U391</f>
        <v>0</v>
      </c>
      <c r="AG391" s="74">
        <f t="shared" ref="AG391:AG454" si="26">200000*V391</f>
        <v>3000000</v>
      </c>
      <c r="AH391" s="493">
        <f t="shared" si="23"/>
        <v>0</v>
      </c>
    </row>
    <row r="392" spans="1:34" s="50" customFormat="1" ht="24" hidden="1" customHeight="1" x14ac:dyDescent="0.2">
      <c r="A392" s="181"/>
      <c r="B392" s="296">
        <v>558</v>
      </c>
      <c r="C392" s="264">
        <v>352</v>
      </c>
      <c r="D392" s="297">
        <v>13189</v>
      </c>
      <c r="E392" s="241" t="s">
        <v>374</v>
      </c>
      <c r="F392" s="242" t="s">
        <v>1316</v>
      </c>
      <c r="G392" s="285" t="s">
        <v>137</v>
      </c>
      <c r="H392" s="272" t="s">
        <v>1294</v>
      </c>
      <c r="I392" s="292" t="s">
        <v>2979</v>
      </c>
      <c r="J392" s="480">
        <v>4500893997</v>
      </c>
      <c r="K392" s="480">
        <v>48735289</v>
      </c>
      <c r="L392" s="64" t="s">
        <v>1294</v>
      </c>
      <c r="M392" s="290" t="s">
        <v>137</v>
      </c>
      <c r="N392" s="243" t="s">
        <v>2410</v>
      </c>
      <c r="O392" s="64"/>
      <c r="P392" s="89"/>
      <c r="Q392" s="243">
        <v>30</v>
      </c>
      <c r="R392" s="245">
        <v>120</v>
      </c>
      <c r="S392" s="245">
        <v>110</v>
      </c>
      <c r="T392" s="245">
        <v>29.33</v>
      </c>
      <c r="U392" s="89">
        <v>0</v>
      </c>
      <c r="V392" s="260">
        <v>15</v>
      </c>
      <c r="W392" s="98">
        <v>0</v>
      </c>
      <c r="X392" s="83">
        <v>0</v>
      </c>
      <c r="Y392" s="98">
        <v>0</v>
      </c>
      <c r="Z392" s="64">
        <v>0</v>
      </c>
      <c r="AA392" s="315">
        <v>885165</v>
      </c>
      <c r="AB392" s="315">
        <v>46667</v>
      </c>
      <c r="AC392" s="316">
        <f t="shared" si="24"/>
        <v>931832</v>
      </c>
      <c r="AD392" s="74">
        <v>4500000</v>
      </c>
      <c r="AE392" s="74">
        <v>6000000</v>
      </c>
      <c r="AF392" s="74">
        <f t="shared" si="25"/>
        <v>0</v>
      </c>
      <c r="AG392" s="74">
        <f t="shared" si="26"/>
        <v>3000000</v>
      </c>
      <c r="AH392" s="493">
        <f t="shared" ref="AH392:AH455" si="27">Z392-Y392</f>
        <v>0</v>
      </c>
    </row>
    <row r="393" spans="1:34" s="50" customFormat="1" ht="24" hidden="1" customHeight="1" x14ac:dyDescent="0.2">
      <c r="A393" s="181"/>
      <c r="B393" s="296">
        <v>562</v>
      </c>
      <c r="C393" s="264">
        <v>192</v>
      </c>
      <c r="D393" s="297">
        <v>13190</v>
      </c>
      <c r="E393" s="251" t="s">
        <v>1317</v>
      </c>
      <c r="F393" s="252" t="s">
        <v>1318</v>
      </c>
      <c r="G393" s="251" t="s">
        <v>2414</v>
      </c>
      <c r="H393" s="272" t="s">
        <v>1906</v>
      </c>
      <c r="I393" s="292" t="s">
        <v>2983</v>
      </c>
      <c r="J393" s="480">
        <v>3329820675</v>
      </c>
      <c r="K393" s="480">
        <v>67460142</v>
      </c>
      <c r="L393" s="64" t="s">
        <v>1906</v>
      </c>
      <c r="M393" s="290" t="s">
        <v>2380</v>
      </c>
      <c r="N393" s="98"/>
      <c r="O393" s="64"/>
      <c r="P393" s="89"/>
      <c r="Q393" s="253">
        <v>30</v>
      </c>
      <c r="R393" s="254">
        <v>52</v>
      </c>
      <c r="S393" s="64">
        <v>0</v>
      </c>
      <c r="T393" s="64">
        <v>0</v>
      </c>
      <c r="U393" s="89">
        <v>0</v>
      </c>
      <c r="V393" s="258">
        <v>11</v>
      </c>
      <c r="W393" s="98">
        <v>0</v>
      </c>
      <c r="X393" s="83">
        <v>0</v>
      </c>
      <c r="Y393" s="98">
        <v>1</v>
      </c>
      <c r="Z393" s="64">
        <v>1</v>
      </c>
      <c r="AA393" s="323">
        <v>1477052</v>
      </c>
      <c r="AB393" s="323">
        <v>46667</v>
      </c>
      <c r="AC393" s="324">
        <f t="shared" si="24"/>
        <v>1523719</v>
      </c>
      <c r="AD393" s="74">
        <v>4500000</v>
      </c>
      <c r="AE393" s="74">
        <v>6000000</v>
      </c>
      <c r="AF393" s="74">
        <f t="shared" si="25"/>
        <v>0</v>
      </c>
      <c r="AG393" s="74">
        <f t="shared" si="26"/>
        <v>2200000</v>
      </c>
      <c r="AH393" s="493">
        <f t="shared" si="27"/>
        <v>0</v>
      </c>
    </row>
    <row r="394" spans="1:34" s="50" customFormat="1" ht="24" hidden="1" customHeight="1" x14ac:dyDescent="0.2">
      <c r="A394" s="181"/>
      <c r="B394" s="296">
        <v>563</v>
      </c>
      <c r="C394" s="264">
        <v>356</v>
      </c>
      <c r="D394" s="297">
        <v>13191</v>
      </c>
      <c r="E394" s="241" t="s">
        <v>426</v>
      </c>
      <c r="F394" s="242" t="s">
        <v>452</v>
      </c>
      <c r="G394" s="285" t="s">
        <v>137</v>
      </c>
      <c r="H394" s="272" t="s">
        <v>1294</v>
      </c>
      <c r="I394" s="292" t="s">
        <v>2984</v>
      </c>
      <c r="J394" s="486">
        <v>4490212313</v>
      </c>
      <c r="K394" s="480">
        <v>48783040</v>
      </c>
      <c r="L394" s="64" t="s">
        <v>1294</v>
      </c>
      <c r="M394" s="290" t="s">
        <v>137</v>
      </c>
      <c r="N394" s="243" t="s">
        <v>2410</v>
      </c>
      <c r="O394" s="64"/>
      <c r="P394" s="89"/>
      <c r="Q394" s="243">
        <v>30</v>
      </c>
      <c r="R394" s="245">
        <v>120</v>
      </c>
      <c r="S394" s="245">
        <v>110</v>
      </c>
      <c r="T394" s="245">
        <v>29.33</v>
      </c>
      <c r="U394" s="89">
        <v>0</v>
      </c>
      <c r="V394" s="260">
        <v>15</v>
      </c>
      <c r="W394" s="98">
        <v>0</v>
      </c>
      <c r="X394" s="83">
        <v>0</v>
      </c>
      <c r="Y394" s="98">
        <v>0</v>
      </c>
      <c r="Z394" s="64">
        <v>0</v>
      </c>
      <c r="AA394" s="315">
        <v>885165</v>
      </c>
      <c r="AB394" s="315">
        <v>46667</v>
      </c>
      <c r="AC394" s="316">
        <f t="shared" si="24"/>
        <v>931832</v>
      </c>
      <c r="AD394" s="74">
        <v>4500000</v>
      </c>
      <c r="AE394" s="74">
        <v>6000000</v>
      </c>
      <c r="AF394" s="74">
        <f t="shared" si="25"/>
        <v>0</v>
      </c>
      <c r="AG394" s="74">
        <f t="shared" si="26"/>
        <v>3000000</v>
      </c>
      <c r="AH394" s="493">
        <f t="shared" si="27"/>
        <v>0</v>
      </c>
    </row>
    <row r="395" spans="1:34" s="50" customFormat="1" ht="24" hidden="1" customHeight="1" x14ac:dyDescent="0.2">
      <c r="A395" s="181"/>
      <c r="B395" s="296">
        <v>559</v>
      </c>
      <c r="C395" s="264">
        <v>353</v>
      </c>
      <c r="D395" s="297">
        <v>13192</v>
      </c>
      <c r="E395" s="241" t="s">
        <v>1321</v>
      </c>
      <c r="F395" s="242" t="s">
        <v>1314</v>
      </c>
      <c r="G395" s="285" t="s">
        <v>137</v>
      </c>
      <c r="H395" s="272" t="s">
        <v>1294</v>
      </c>
      <c r="I395" s="292" t="s">
        <v>2980</v>
      </c>
      <c r="J395" s="480">
        <v>4529886220</v>
      </c>
      <c r="K395" s="480">
        <v>48941954</v>
      </c>
      <c r="L395" s="64" t="s">
        <v>1294</v>
      </c>
      <c r="M395" s="290" t="s">
        <v>137</v>
      </c>
      <c r="N395" s="243" t="s">
        <v>2410</v>
      </c>
      <c r="O395" s="64"/>
      <c r="P395" s="89"/>
      <c r="Q395" s="243">
        <v>30</v>
      </c>
      <c r="R395" s="245">
        <v>120</v>
      </c>
      <c r="S395" s="245">
        <v>110</v>
      </c>
      <c r="T395" s="245">
        <v>29.33</v>
      </c>
      <c r="U395" s="89">
        <v>0</v>
      </c>
      <c r="V395" s="260">
        <v>14</v>
      </c>
      <c r="W395" s="98">
        <v>0</v>
      </c>
      <c r="X395" s="83">
        <v>0</v>
      </c>
      <c r="Y395" s="98">
        <v>1</v>
      </c>
      <c r="Z395" s="64">
        <v>1</v>
      </c>
      <c r="AA395" s="315">
        <v>885165</v>
      </c>
      <c r="AB395" s="315">
        <v>46667</v>
      </c>
      <c r="AC395" s="316">
        <f t="shared" si="24"/>
        <v>931832</v>
      </c>
      <c r="AD395" s="74">
        <v>4500000</v>
      </c>
      <c r="AE395" s="74">
        <v>6000000</v>
      </c>
      <c r="AF395" s="74">
        <f t="shared" si="25"/>
        <v>0</v>
      </c>
      <c r="AG395" s="74">
        <f t="shared" si="26"/>
        <v>2800000</v>
      </c>
      <c r="AH395" s="493">
        <f t="shared" si="27"/>
        <v>0</v>
      </c>
    </row>
    <row r="396" spans="1:34" s="50" customFormat="1" ht="24" hidden="1" customHeight="1" x14ac:dyDescent="0.2">
      <c r="A396" s="181"/>
      <c r="B396" s="296">
        <v>97</v>
      </c>
      <c r="C396" s="264">
        <v>103</v>
      </c>
      <c r="D396" s="297">
        <v>13193</v>
      </c>
      <c r="E396" s="251" t="s">
        <v>410</v>
      </c>
      <c r="F396" s="252" t="s">
        <v>1322</v>
      </c>
      <c r="G396" s="251" t="s">
        <v>87</v>
      </c>
      <c r="H396" s="272" t="s">
        <v>1323</v>
      </c>
      <c r="I396" s="292" t="s">
        <v>2548</v>
      </c>
      <c r="J396" s="480">
        <v>1361166452</v>
      </c>
      <c r="K396" s="480">
        <v>5282440</v>
      </c>
      <c r="L396" s="64" t="s">
        <v>1323</v>
      </c>
      <c r="M396" s="290" t="s">
        <v>2380</v>
      </c>
      <c r="N396" s="98"/>
      <c r="O396" s="64"/>
      <c r="P396" s="89"/>
      <c r="Q396" s="253">
        <v>30</v>
      </c>
      <c r="R396" s="254">
        <v>120</v>
      </c>
      <c r="S396" s="64">
        <v>0</v>
      </c>
      <c r="T396" s="64">
        <v>0</v>
      </c>
      <c r="U396" s="298">
        <f>1+1</f>
        <v>2</v>
      </c>
      <c r="V396" s="259">
        <v>16</v>
      </c>
      <c r="W396" s="98">
        <v>0</v>
      </c>
      <c r="X396" s="83">
        <v>0</v>
      </c>
      <c r="Y396" s="98">
        <v>0</v>
      </c>
      <c r="Z396" s="64">
        <v>0</v>
      </c>
      <c r="AA396" s="323">
        <v>1477052</v>
      </c>
      <c r="AB396" s="323">
        <v>0</v>
      </c>
      <c r="AC396" s="324">
        <f t="shared" si="24"/>
        <v>1477052</v>
      </c>
      <c r="AD396" s="74">
        <v>4500000</v>
      </c>
      <c r="AE396" s="74">
        <v>6000000</v>
      </c>
      <c r="AF396" s="74">
        <f t="shared" si="25"/>
        <v>2954104</v>
      </c>
      <c r="AG396" s="74">
        <f t="shared" si="26"/>
        <v>3200000</v>
      </c>
      <c r="AH396" s="493">
        <f t="shared" si="27"/>
        <v>0</v>
      </c>
    </row>
    <row r="397" spans="1:34" s="50" customFormat="1" ht="24" hidden="1" customHeight="1" x14ac:dyDescent="0.2">
      <c r="A397" s="181"/>
      <c r="B397" s="296">
        <v>95</v>
      </c>
      <c r="C397" s="264">
        <v>101</v>
      </c>
      <c r="D397" s="297">
        <v>13194</v>
      </c>
      <c r="E397" s="251" t="s">
        <v>158</v>
      </c>
      <c r="F397" s="252" t="s">
        <v>1325</v>
      </c>
      <c r="G397" s="251" t="s">
        <v>87</v>
      </c>
      <c r="H397" s="272" t="s">
        <v>1323</v>
      </c>
      <c r="I397" s="292" t="s">
        <v>2546</v>
      </c>
      <c r="J397" s="480">
        <v>1372900918</v>
      </c>
      <c r="K397" s="480">
        <v>20139338</v>
      </c>
      <c r="L397" s="64" t="s">
        <v>1323</v>
      </c>
      <c r="M397" s="290" t="s">
        <v>2380</v>
      </c>
      <c r="N397" s="98"/>
      <c r="O397" s="64"/>
      <c r="P397" s="89"/>
      <c r="Q397" s="253">
        <v>30</v>
      </c>
      <c r="R397" s="254">
        <v>8</v>
      </c>
      <c r="S397" s="64">
        <v>0</v>
      </c>
      <c r="T397" s="64">
        <v>0</v>
      </c>
      <c r="U397" s="89">
        <v>0</v>
      </c>
      <c r="V397" s="258">
        <v>10</v>
      </c>
      <c r="W397" s="98">
        <v>0</v>
      </c>
      <c r="X397" s="83">
        <v>0</v>
      </c>
      <c r="Y397" s="98">
        <v>1</v>
      </c>
      <c r="Z397" s="64">
        <v>1</v>
      </c>
      <c r="AA397" s="323">
        <v>1477052</v>
      </c>
      <c r="AB397" s="323">
        <v>46667</v>
      </c>
      <c r="AC397" s="324">
        <f t="shared" si="24"/>
        <v>1523719</v>
      </c>
      <c r="AD397" s="74">
        <v>4500000</v>
      </c>
      <c r="AE397" s="74">
        <v>6000000</v>
      </c>
      <c r="AF397" s="74">
        <f t="shared" si="25"/>
        <v>0</v>
      </c>
      <c r="AG397" s="74">
        <f t="shared" si="26"/>
        <v>2000000</v>
      </c>
      <c r="AH397" s="493">
        <f t="shared" si="27"/>
        <v>0</v>
      </c>
    </row>
    <row r="398" spans="1:34" s="50" customFormat="1" ht="24" hidden="1" customHeight="1" x14ac:dyDescent="0.2">
      <c r="A398" s="181"/>
      <c r="B398" s="296">
        <v>96</v>
      </c>
      <c r="C398" s="264">
        <v>102</v>
      </c>
      <c r="D398" s="297">
        <v>13195</v>
      </c>
      <c r="E398" s="251" t="s">
        <v>410</v>
      </c>
      <c r="F398" s="252" t="s">
        <v>86</v>
      </c>
      <c r="G398" s="251" t="s">
        <v>87</v>
      </c>
      <c r="H398" s="272" t="s">
        <v>1323</v>
      </c>
      <c r="I398" s="292" t="s">
        <v>2547</v>
      </c>
      <c r="J398" s="480">
        <v>1381902340</v>
      </c>
      <c r="K398" s="480">
        <v>41348122</v>
      </c>
      <c r="L398" s="64" t="s">
        <v>1323</v>
      </c>
      <c r="M398" s="290" t="s">
        <v>2380</v>
      </c>
      <c r="N398" s="98"/>
      <c r="O398" s="64"/>
      <c r="P398" s="89"/>
      <c r="Q398" s="253">
        <v>30</v>
      </c>
      <c r="R398" s="254">
        <v>12</v>
      </c>
      <c r="S398" s="64">
        <v>0</v>
      </c>
      <c r="T398" s="64">
        <v>0</v>
      </c>
      <c r="U398" s="298">
        <f>1+1+1</f>
        <v>3</v>
      </c>
      <c r="V398" s="258">
        <v>16</v>
      </c>
      <c r="W398" s="98">
        <v>0</v>
      </c>
      <c r="X398" s="83">
        <v>0</v>
      </c>
      <c r="Y398" s="98">
        <v>0</v>
      </c>
      <c r="Z398" s="64">
        <v>0</v>
      </c>
      <c r="AA398" s="323">
        <v>1477052</v>
      </c>
      <c r="AB398" s="323">
        <v>0</v>
      </c>
      <c r="AC398" s="324">
        <f t="shared" si="24"/>
        <v>1477052</v>
      </c>
      <c r="AD398" s="74">
        <v>4500000</v>
      </c>
      <c r="AE398" s="74">
        <v>6000000</v>
      </c>
      <c r="AF398" s="74">
        <f t="shared" si="25"/>
        <v>4431156</v>
      </c>
      <c r="AG398" s="74">
        <f t="shared" si="26"/>
        <v>3200000</v>
      </c>
      <c r="AH398" s="493">
        <f t="shared" si="27"/>
        <v>0</v>
      </c>
    </row>
    <row r="399" spans="1:34" s="50" customFormat="1" ht="24" hidden="1" customHeight="1" x14ac:dyDescent="0.2">
      <c r="A399" s="181"/>
      <c r="B399" s="296">
        <v>661</v>
      </c>
      <c r="C399" s="264">
        <v>460</v>
      </c>
      <c r="D399" s="297">
        <v>13196</v>
      </c>
      <c r="E399" s="241" t="s">
        <v>526</v>
      </c>
      <c r="F399" s="242" t="s">
        <v>470</v>
      </c>
      <c r="G399" s="285" t="s">
        <v>137</v>
      </c>
      <c r="H399" s="272" t="s">
        <v>1323</v>
      </c>
      <c r="I399" s="292" t="s">
        <v>3055</v>
      </c>
      <c r="J399" s="480">
        <v>6038726251</v>
      </c>
      <c r="K399" s="480">
        <v>43065842</v>
      </c>
      <c r="L399" s="64" t="s">
        <v>1323</v>
      </c>
      <c r="M399" s="290" t="s">
        <v>137</v>
      </c>
      <c r="N399" s="243" t="s">
        <v>2410</v>
      </c>
      <c r="O399" s="64"/>
      <c r="P399" s="89"/>
      <c r="Q399" s="243">
        <v>30</v>
      </c>
      <c r="R399" s="245">
        <v>120</v>
      </c>
      <c r="S399" s="245">
        <v>110</v>
      </c>
      <c r="T399" s="245">
        <v>29.33</v>
      </c>
      <c r="U399" s="89">
        <v>0</v>
      </c>
      <c r="V399" s="260">
        <v>15</v>
      </c>
      <c r="W399" s="98">
        <v>0</v>
      </c>
      <c r="X399" s="83">
        <v>0</v>
      </c>
      <c r="Y399" s="98">
        <v>2</v>
      </c>
      <c r="Z399" s="64">
        <v>2</v>
      </c>
      <c r="AA399" s="315">
        <v>885165</v>
      </c>
      <c r="AB399" s="315">
        <v>46667</v>
      </c>
      <c r="AC399" s="316">
        <f t="shared" si="24"/>
        <v>931832</v>
      </c>
      <c r="AD399" s="74">
        <v>4500000</v>
      </c>
      <c r="AE399" s="74">
        <v>6000000</v>
      </c>
      <c r="AF399" s="74">
        <f t="shared" si="25"/>
        <v>0</v>
      </c>
      <c r="AG399" s="74">
        <f t="shared" si="26"/>
        <v>3000000</v>
      </c>
      <c r="AH399" s="493">
        <f t="shared" si="27"/>
        <v>0</v>
      </c>
    </row>
    <row r="400" spans="1:34" s="50" customFormat="1" ht="24" hidden="1" customHeight="1" x14ac:dyDescent="0.2">
      <c r="A400" s="181"/>
      <c r="B400" s="296">
        <v>664</v>
      </c>
      <c r="C400" s="264">
        <v>463</v>
      </c>
      <c r="D400" s="297">
        <v>13197</v>
      </c>
      <c r="E400" s="241" t="s">
        <v>158</v>
      </c>
      <c r="F400" s="242" t="s">
        <v>1329</v>
      </c>
      <c r="G400" s="285" t="s">
        <v>137</v>
      </c>
      <c r="H400" s="272" t="s">
        <v>1323</v>
      </c>
      <c r="I400" s="292" t="s">
        <v>3058</v>
      </c>
      <c r="J400" s="480">
        <v>1361631430</v>
      </c>
      <c r="K400" s="480">
        <v>40499110</v>
      </c>
      <c r="L400" s="64" t="s">
        <v>1323</v>
      </c>
      <c r="M400" s="290" t="s">
        <v>137</v>
      </c>
      <c r="N400" s="98"/>
      <c r="O400" s="245" t="s">
        <v>2410</v>
      </c>
      <c r="P400" s="89"/>
      <c r="Q400" s="243">
        <v>30</v>
      </c>
      <c r="R400" s="245">
        <v>90</v>
      </c>
      <c r="S400" s="245">
        <v>0</v>
      </c>
      <c r="T400" s="245">
        <v>0</v>
      </c>
      <c r="U400" s="89">
        <v>0</v>
      </c>
      <c r="V400" s="260">
        <v>21</v>
      </c>
      <c r="W400" s="98">
        <v>0</v>
      </c>
      <c r="X400" s="83">
        <v>0</v>
      </c>
      <c r="Y400" s="98">
        <v>0</v>
      </c>
      <c r="Z400" s="64">
        <v>0</v>
      </c>
      <c r="AA400" s="315">
        <v>885165</v>
      </c>
      <c r="AB400" s="315">
        <v>46667</v>
      </c>
      <c r="AC400" s="316">
        <f t="shared" si="24"/>
        <v>931832</v>
      </c>
      <c r="AD400" s="74">
        <v>4500000</v>
      </c>
      <c r="AE400" s="74">
        <v>6000000</v>
      </c>
      <c r="AF400" s="74">
        <f t="shared" si="25"/>
        <v>0</v>
      </c>
      <c r="AG400" s="74">
        <f t="shared" si="26"/>
        <v>4200000</v>
      </c>
      <c r="AH400" s="493">
        <f t="shared" si="27"/>
        <v>0</v>
      </c>
    </row>
    <row r="401" spans="1:34" s="50" customFormat="1" ht="24" hidden="1" customHeight="1" x14ac:dyDescent="0.2">
      <c r="A401" s="181"/>
      <c r="B401" s="296">
        <v>662</v>
      </c>
      <c r="C401" s="264">
        <v>461</v>
      </c>
      <c r="D401" s="297">
        <v>13198</v>
      </c>
      <c r="E401" s="241" t="s">
        <v>842</v>
      </c>
      <c r="F401" s="242" t="s">
        <v>1331</v>
      </c>
      <c r="G401" s="285" t="s">
        <v>137</v>
      </c>
      <c r="H401" s="272" t="s">
        <v>1323</v>
      </c>
      <c r="I401" s="292" t="s">
        <v>3056</v>
      </c>
      <c r="J401" s="480">
        <v>1378355512</v>
      </c>
      <c r="K401" s="480">
        <v>40689831</v>
      </c>
      <c r="L401" s="64" t="s">
        <v>1323</v>
      </c>
      <c r="M401" s="290" t="s">
        <v>137</v>
      </c>
      <c r="N401" s="243" t="s">
        <v>2410</v>
      </c>
      <c r="O401" s="64"/>
      <c r="P401" s="89"/>
      <c r="Q401" s="243">
        <v>30</v>
      </c>
      <c r="R401" s="245">
        <v>120</v>
      </c>
      <c r="S401" s="245">
        <v>110</v>
      </c>
      <c r="T401" s="245">
        <v>29.33</v>
      </c>
      <c r="U401" s="89">
        <v>0</v>
      </c>
      <c r="V401" s="260">
        <v>15</v>
      </c>
      <c r="W401" s="98">
        <v>0</v>
      </c>
      <c r="X401" s="83">
        <v>0</v>
      </c>
      <c r="Y401" s="98">
        <v>1</v>
      </c>
      <c r="Z401" s="64">
        <v>1</v>
      </c>
      <c r="AA401" s="315">
        <v>885165</v>
      </c>
      <c r="AB401" s="315">
        <v>46667</v>
      </c>
      <c r="AC401" s="316">
        <f t="shared" si="24"/>
        <v>931832</v>
      </c>
      <c r="AD401" s="74">
        <v>4500000</v>
      </c>
      <c r="AE401" s="74">
        <v>6000000</v>
      </c>
      <c r="AF401" s="74">
        <f t="shared" si="25"/>
        <v>0</v>
      </c>
      <c r="AG401" s="74">
        <f t="shared" si="26"/>
        <v>3000000</v>
      </c>
      <c r="AH401" s="493">
        <f t="shared" si="27"/>
        <v>0</v>
      </c>
    </row>
    <row r="402" spans="1:34" s="50" customFormat="1" ht="24" customHeight="1" x14ac:dyDescent="0.2">
      <c r="A402" s="181"/>
      <c r="B402" s="296">
        <v>666</v>
      </c>
      <c r="C402" s="264">
        <v>465</v>
      </c>
      <c r="D402" s="297">
        <v>13199</v>
      </c>
      <c r="E402" s="241" t="s">
        <v>107</v>
      </c>
      <c r="F402" s="242" t="s">
        <v>644</v>
      </c>
      <c r="G402" s="285" t="s">
        <v>137</v>
      </c>
      <c r="H402" s="272" t="s">
        <v>1323</v>
      </c>
      <c r="I402" s="292" t="s">
        <v>3060</v>
      </c>
      <c r="J402" s="480">
        <v>1380053331</v>
      </c>
      <c r="K402" s="480">
        <v>21731883</v>
      </c>
      <c r="L402" s="64" t="s">
        <v>1323</v>
      </c>
      <c r="M402" s="290" t="s">
        <v>137</v>
      </c>
      <c r="N402" s="243" t="s">
        <v>2410</v>
      </c>
      <c r="O402" s="64"/>
      <c r="P402" s="89"/>
      <c r="Q402" s="243">
        <v>30</v>
      </c>
      <c r="R402" s="245">
        <v>120</v>
      </c>
      <c r="S402" s="245">
        <v>110</v>
      </c>
      <c r="T402" s="245">
        <v>29.33</v>
      </c>
      <c r="U402" s="89">
        <v>0</v>
      </c>
      <c r="V402" s="260">
        <v>15</v>
      </c>
      <c r="W402" s="98">
        <v>0</v>
      </c>
      <c r="X402" s="83">
        <v>0</v>
      </c>
      <c r="Y402" s="98">
        <v>1</v>
      </c>
      <c r="Z402" s="64">
        <v>0</v>
      </c>
      <c r="AA402" s="315">
        <v>885165</v>
      </c>
      <c r="AB402" s="315">
        <v>46667</v>
      </c>
      <c r="AC402" s="316">
        <f t="shared" si="24"/>
        <v>931832</v>
      </c>
      <c r="AD402" s="74">
        <v>4500000</v>
      </c>
      <c r="AE402" s="74">
        <v>6000000</v>
      </c>
      <c r="AF402" s="74">
        <f t="shared" si="25"/>
        <v>0</v>
      </c>
      <c r="AG402" s="74">
        <f t="shared" si="26"/>
        <v>3000000</v>
      </c>
      <c r="AH402" s="493">
        <f t="shared" si="27"/>
        <v>-1</v>
      </c>
    </row>
    <row r="403" spans="1:34" s="50" customFormat="1" ht="24" hidden="1" customHeight="1" x14ac:dyDescent="0.2">
      <c r="A403" s="181"/>
      <c r="B403" s="296">
        <v>665</v>
      </c>
      <c r="C403" s="264">
        <v>464</v>
      </c>
      <c r="D403" s="297">
        <v>13200</v>
      </c>
      <c r="E403" s="241" t="s">
        <v>1335</v>
      </c>
      <c r="F403" s="242" t="s">
        <v>1336</v>
      </c>
      <c r="G403" s="285" t="s">
        <v>137</v>
      </c>
      <c r="H403" s="272" t="s">
        <v>1323</v>
      </c>
      <c r="I403" s="292" t="s">
        <v>3059</v>
      </c>
      <c r="J403" s="480">
        <v>1583103181</v>
      </c>
      <c r="K403" s="480">
        <v>28053762</v>
      </c>
      <c r="L403" s="64" t="s">
        <v>1323</v>
      </c>
      <c r="M403" s="290" t="s">
        <v>137</v>
      </c>
      <c r="N403" s="243" t="s">
        <v>2410</v>
      </c>
      <c r="O403" s="64"/>
      <c r="P403" s="89"/>
      <c r="Q403" s="243">
        <v>30</v>
      </c>
      <c r="R403" s="245">
        <v>120</v>
      </c>
      <c r="S403" s="245">
        <v>110</v>
      </c>
      <c r="T403" s="245">
        <v>29.33</v>
      </c>
      <c r="U403" s="89">
        <v>0</v>
      </c>
      <c r="V403" s="260">
        <v>15</v>
      </c>
      <c r="W403" s="98">
        <v>0</v>
      </c>
      <c r="X403" s="83">
        <v>0</v>
      </c>
      <c r="Y403" s="98">
        <v>2</v>
      </c>
      <c r="Z403" s="64">
        <v>2</v>
      </c>
      <c r="AA403" s="315">
        <v>885165</v>
      </c>
      <c r="AB403" s="315">
        <v>46667</v>
      </c>
      <c r="AC403" s="316">
        <f t="shared" si="24"/>
        <v>931832</v>
      </c>
      <c r="AD403" s="74">
        <v>4500000</v>
      </c>
      <c r="AE403" s="74">
        <v>6000000</v>
      </c>
      <c r="AF403" s="74">
        <f t="shared" si="25"/>
        <v>0</v>
      </c>
      <c r="AG403" s="74">
        <f t="shared" si="26"/>
        <v>3000000</v>
      </c>
      <c r="AH403" s="493">
        <f t="shared" si="27"/>
        <v>0</v>
      </c>
    </row>
    <row r="404" spans="1:34" s="50" customFormat="1" ht="24" hidden="1" customHeight="1" x14ac:dyDescent="0.2">
      <c r="A404" s="181"/>
      <c r="B404" s="296">
        <v>663</v>
      </c>
      <c r="C404" s="264">
        <v>462</v>
      </c>
      <c r="D404" s="297">
        <v>13201</v>
      </c>
      <c r="E404" s="241" t="s">
        <v>1338</v>
      </c>
      <c r="F404" s="242" t="s">
        <v>1339</v>
      </c>
      <c r="G404" s="285" t="s">
        <v>137</v>
      </c>
      <c r="H404" s="272" t="s">
        <v>1323</v>
      </c>
      <c r="I404" s="292" t="s">
        <v>3057</v>
      </c>
      <c r="J404" s="480">
        <v>1621786854</v>
      </c>
      <c r="K404" s="480">
        <v>43099918</v>
      </c>
      <c r="L404" s="64" t="s">
        <v>1323</v>
      </c>
      <c r="M404" s="290" t="s">
        <v>137</v>
      </c>
      <c r="N404" s="98"/>
      <c r="O404" s="245" t="s">
        <v>2410</v>
      </c>
      <c r="P404" s="89"/>
      <c r="Q404" s="243">
        <v>30</v>
      </c>
      <c r="R404" s="245">
        <v>90</v>
      </c>
      <c r="S404" s="245">
        <v>0</v>
      </c>
      <c r="T404" s="245">
        <v>0</v>
      </c>
      <c r="U404" s="89">
        <v>0</v>
      </c>
      <c r="V404" s="260">
        <v>15</v>
      </c>
      <c r="W404" s="98">
        <v>0</v>
      </c>
      <c r="X404" s="83">
        <v>0</v>
      </c>
      <c r="Y404" s="98">
        <v>0</v>
      </c>
      <c r="Z404" s="64">
        <v>0</v>
      </c>
      <c r="AA404" s="315">
        <v>885165</v>
      </c>
      <c r="AB404" s="315">
        <v>46667</v>
      </c>
      <c r="AC404" s="316">
        <f t="shared" si="24"/>
        <v>931832</v>
      </c>
      <c r="AD404" s="74">
        <v>4500000</v>
      </c>
      <c r="AE404" s="74">
        <v>6000000</v>
      </c>
      <c r="AF404" s="74">
        <f t="shared" si="25"/>
        <v>0</v>
      </c>
      <c r="AG404" s="74">
        <f t="shared" si="26"/>
        <v>3000000</v>
      </c>
      <c r="AH404" s="493">
        <f t="shared" si="27"/>
        <v>0</v>
      </c>
    </row>
    <row r="405" spans="1:34" s="50" customFormat="1" ht="24" hidden="1" customHeight="1" x14ac:dyDescent="0.2">
      <c r="A405" s="181"/>
      <c r="B405" s="296">
        <v>98</v>
      </c>
      <c r="C405" s="264">
        <v>104</v>
      </c>
      <c r="D405" s="297">
        <v>13202</v>
      </c>
      <c r="E405" s="251" t="s">
        <v>1341</v>
      </c>
      <c r="F405" s="252" t="s">
        <v>1342</v>
      </c>
      <c r="G405" s="251" t="s">
        <v>87</v>
      </c>
      <c r="H405" s="272" t="s">
        <v>1343</v>
      </c>
      <c r="I405" s="292" t="s">
        <v>2549</v>
      </c>
      <c r="J405" s="480">
        <v>2753803633</v>
      </c>
      <c r="K405" s="480">
        <v>44257042</v>
      </c>
      <c r="L405" s="64" t="s">
        <v>1343</v>
      </c>
      <c r="M405" s="290" t="s">
        <v>2380</v>
      </c>
      <c r="N405" s="98"/>
      <c r="O405" s="64"/>
      <c r="P405" s="89"/>
      <c r="Q405" s="253">
        <v>30</v>
      </c>
      <c r="R405" s="254">
        <v>60</v>
      </c>
      <c r="S405" s="64">
        <v>0</v>
      </c>
      <c r="T405" s="64">
        <v>0</v>
      </c>
      <c r="U405" s="89">
        <v>0</v>
      </c>
      <c r="V405" s="258">
        <v>21</v>
      </c>
      <c r="W405" s="98">
        <v>0</v>
      </c>
      <c r="X405" s="83">
        <v>0</v>
      </c>
      <c r="Y405" s="98">
        <v>2</v>
      </c>
      <c r="Z405" s="64">
        <v>2</v>
      </c>
      <c r="AA405" s="323">
        <v>1477052</v>
      </c>
      <c r="AB405" s="323">
        <v>46667</v>
      </c>
      <c r="AC405" s="324">
        <f t="shared" si="24"/>
        <v>1523719</v>
      </c>
      <c r="AD405" s="74">
        <v>4500000</v>
      </c>
      <c r="AE405" s="74">
        <v>6000000</v>
      </c>
      <c r="AF405" s="74">
        <f t="shared" si="25"/>
        <v>0</v>
      </c>
      <c r="AG405" s="74">
        <f t="shared" si="26"/>
        <v>4200000</v>
      </c>
      <c r="AH405" s="493">
        <f t="shared" si="27"/>
        <v>0</v>
      </c>
    </row>
    <row r="406" spans="1:34" s="50" customFormat="1" ht="24" hidden="1" customHeight="1" x14ac:dyDescent="0.2">
      <c r="A406" s="181"/>
      <c r="B406" s="296">
        <v>99</v>
      </c>
      <c r="C406" s="264">
        <v>105</v>
      </c>
      <c r="D406" s="297">
        <v>13203</v>
      </c>
      <c r="E406" s="251" t="s">
        <v>488</v>
      </c>
      <c r="F406" s="252" t="s">
        <v>1342</v>
      </c>
      <c r="G406" s="251" t="s">
        <v>87</v>
      </c>
      <c r="H406" s="272" t="s">
        <v>1343</v>
      </c>
      <c r="I406" s="427" t="s">
        <v>2550</v>
      </c>
      <c r="J406" s="480">
        <v>2753818231</v>
      </c>
      <c r="K406" s="480">
        <v>44257382</v>
      </c>
      <c r="L406" s="64" t="s">
        <v>1343</v>
      </c>
      <c r="M406" s="290" t="s">
        <v>2383</v>
      </c>
      <c r="N406" s="98"/>
      <c r="O406" s="64"/>
      <c r="P406" s="89"/>
      <c r="Q406" s="253">
        <v>30</v>
      </c>
      <c r="R406" s="254">
        <v>25</v>
      </c>
      <c r="S406" s="64">
        <v>0</v>
      </c>
      <c r="T406" s="64">
        <v>0</v>
      </c>
      <c r="U406" s="298">
        <f>1+1</f>
        <v>2</v>
      </c>
      <c r="V406" s="258">
        <v>19</v>
      </c>
      <c r="W406" s="98">
        <v>0</v>
      </c>
      <c r="X406" s="83">
        <v>0</v>
      </c>
      <c r="Y406" s="98">
        <v>1</v>
      </c>
      <c r="Z406" s="64">
        <v>1</v>
      </c>
      <c r="AA406" s="323">
        <v>1642901</v>
      </c>
      <c r="AB406" s="323">
        <v>46667</v>
      </c>
      <c r="AC406" s="324">
        <f t="shared" si="24"/>
        <v>1689568</v>
      </c>
      <c r="AD406" s="74">
        <v>4500000</v>
      </c>
      <c r="AE406" s="74">
        <v>6000000</v>
      </c>
      <c r="AF406" s="74">
        <f t="shared" si="25"/>
        <v>3379136</v>
      </c>
      <c r="AG406" s="74">
        <f t="shared" si="26"/>
        <v>3800000</v>
      </c>
      <c r="AH406" s="493">
        <f t="shared" si="27"/>
        <v>0</v>
      </c>
    </row>
    <row r="407" spans="1:34" s="50" customFormat="1" ht="24" hidden="1" customHeight="1" x14ac:dyDescent="0.2">
      <c r="A407" s="181"/>
      <c r="B407" s="296">
        <v>100</v>
      </c>
      <c r="C407" s="264">
        <v>106</v>
      </c>
      <c r="D407" s="297">
        <v>13204</v>
      </c>
      <c r="E407" s="251" t="s">
        <v>619</v>
      </c>
      <c r="F407" s="252" t="s">
        <v>1348</v>
      </c>
      <c r="G407" s="251" t="s">
        <v>87</v>
      </c>
      <c r="H407" s="272" t="s">
        <v>1343</v>
      </c>
      <c r="I407" s="292" t="s">
        <v>2551</v>
      </c>
      <c r="J407" s="480">
        <v>2741066396</v>
      </c>
      <c r="K407" s="480">
        <v>56860267</v>
      </c>
      <c r="L407" s="64" t="s">
        <v>1343</v>
      </c>
      <c r="M407" s="290" t="s">
        <v>2380</v>
      </c>
      <c r="N407" s="98"/>
      <c r="O407" s="64"/>
      <c r="P407" s="89"/>
      <c r="Q407" s="253">
        <v>30</v>
      </c>
      <c r="R407" s="254">
        <v>50</v>
      </c>
      <c r="S407" s="64">
        <v>0</v>
      </c>
      <c r="T407" s="64">
        <v>0</v>
      </c>
      <c r="U407" s="298">
        <f>1</f>
        <v>1</v>
      </c>
      <c r="V407" s="258">
        <v>19</v>
      </c>
      <c r="W407" s="98">
        <v>0</v>
      </c>
      <c r="X407" s="83">
        <v>0</v>
      </c>
      <c r="Y407" s="98">
        <v>0</v>
      </c>
      <c r="Z407" s="64">
        <v>0</v>
      </c>
      <c r="AA407" s="323">
        <v>1477052</v>
      </c>
      <c r="AB407" s="323">
        <v>0</v>
      </c>
      <c r="AC407" s="324">
        <f t="shared" si="24"/>
        <v>1477052</v>
      </c>
      <c r="AD407" s="74">
        <v>4500000</v>
      </c>
      <c r="AE407" s="74">
        <v>6000000</v>
      </c>
      <c r="AF407" s="74">
        <f t="shared" si="25"/>
        <v>1477052</v>
      </c>
      <c r="AG407" s="74">
        <f t="shared" si="26"/>
        <v>3800000</v>
      </c>
      <c r="AH407" s="493">
        <f t="shared" si="27"/>
        <v>0</v>
      </c>
    </row>
    <row r="408" spans="1:34" s="50" customFormat="1" ht="24" hidden="1" customHeight="1" x14ac:dyDescent="0.2">
      <c r="A408" s="181"/>
      <c r="B408" s="296">
        <v>101</v>
      </c>
      <c r="C408" s="264">
        <v>107</v>
      </c>
      <c r="D408" s="297">
        <v>13205</v>
      </c>
      <c r="E408" s="251" t="s">
        <v>1351</v>
      </c>
      <c r="F408" s="252" t="s">
        <v>1352</v>
      </c>
      <c r="G408" s="251" t="s">
        <v>87</v>
      </c>
      <c r="H408" s="272" t="s">
        <v>1343</v>
      </c>
      <c r="I408" s="292" t="s">
        <v>2552</v>
      </c>
      <c r="J408" s="480">
        <v>2860073361</v>
      </c>
      <c r="K408" s="480">
        <v>45062069</v>
      </c>
      <c r="L408" s="64" t="s">
        <v>1343</v>
      </c>
      <c r="M408" s="290" t="s">
        <v>2383</v>
      </c>
      <c r="N408" s="98"/>
      <c r="O408" s="64"/>
      <c r="P408" s="89"/>
      <c r="Q408" s="253">
        <v>30</v>
      </c>
      <c r="R408" s="254">
        <v>21</v>
      </c>
      <c r="S408" s="64">
        <v>0</v>
      </c>
      <c r="T408" s="64">
        <v>0</v>
      </c>
      <c r="U408" s="89">
        <v>0</v>
      </c>
      <c r="V408" s="258">
        <v>19</v>
      </c>
      <c r="W408" s="98">
        <v>0</v>
      </c>
      <c r="X408" s="83">
        <v>0</v>
      </c>
      <c r="Y408" s="98">
        <v>0</v>
      </c>
      <c r="Z408" s="64">
        <v>0</v>
      </c>
      <c r="AA408" s="323">
        <v>1642901</v>
      </c>
      <c r="AB408" s="323">
        <v>0</v>
      </c>
      <c r="AC408" s="324">
        <f t="shared" si="24"/>
        <v>1642901</v>
      </c>
      <c r="AD408" s="74">
        <v>4500000</v>
      </c>
      <c r="AE408" s="74">
        <v>6000000</v>
      </c>
      <c r="AF408" s="74">
        <f t="shared" si="25"/>
        <v>0</v>
      </c>
      <c r="AG408" s="74">
        <f t="shared" si="26"/>
        <v>3800000</v>
      </c>
      <c r="AH408" s="493">
        <f t="shared" si="27"/>
        <v>0</v>
      </c>
    </row>
    <row r="409" spans="1:34" s="50" customFormat="1" ht="24" hidden="1" customHeight="1" x14ac:dyDescent="0.2">
      <c r="A409" s="181"/>
      <c r="B409" s="296">
        <v>668</v>
      </c>
      <c r="C409" s="264">
        <v>467</v>
      </c>
      <c r="D409" s="297">
        <v>13206</v>
      </c>
      <c r="E409" s="241" t="s">
        <v>680</v>
      </c>
      <c r="F409" s="242" t="s">
        <v>1355</v>
      </c>
      <c r="G409" s="285" t="s">
        <v>137</v>
      </c>
      <c r="H409" s="272" t="s">
        <v>1343</v>
      </c>
      <c r="I409" s="292" t="s">
        <v>3062</v>
      </c>
      <c r="J409" s="480">
        <v>2971865592</v>
      </c>
      <c r="K409" s="480">
        <v>19185757</v>
      </c>
      <c r="L409" s="64" t="s">
        <v>1343</v>
      </c>
      <c r="M409" s="290" t="s">
        <v>137</v>
      </c>
      <c r="N409" s="243" t="s">
        <v>2410</v>
      </c>
      <c r="O409" s="64"/>
      <c r="P409" s="89"/>
      <c r="Q409" s="243">
        <v>30</v>
      </c>
      <c r="R409" s="245">
        <v>120</v>
      </c>
      <c r="S409" s="245">
        <v>110</v>
      </c>
      <c r="T409" s="245">
        <v>29.33</v>
      </c>
      <c r="U409" s="89">
        <v>0</v>
      </c>
      <c r="V409" s="260">
        <v>15</v>
      </c>
      <c r="W409" s="98">
        <v>0</v>
      </c>
      <c r="X409" s="83">
        <v>0</v>
      </c>
      <c r="Y409" s="98">
        <v>0</v>
      </c>
      <c r="Z409" s="64">
        <v>0</v>
      </c>
      <c r="AA409" s="315">
        <v>885165</v>
      </c>
      <c r="AB409" s="315">
        <v>46667</v>
      </c>
      <c r="AC409" s="316">
        <f t="shared" si="24"/>
        <v>931832</v>
      </c>
      <c r="AD409" s="74">
        <v>4500000</v>
      </c>
      <c r="AE409" s="74">
        <v>6000000</v>
      </c>
      <c r="AF409" s="74">
        <f t="shared" si="25"/>
        <v>0</v>
      </c>
      <c r="AG409" s="74">
        <f t="shared" si="26"/>
        <v>3000000</v>
      </c>
      <c r="AH409" s="493">
        <f t="shared" si="27"/>
        <v>0</v>
      </c>
    </row>
    <row r="410" spans="1:34" s="50" customFormat="1" ht="24" hidden="1" customHeight="1" x14ac:dyDescent="0.2">
      <c r="A410" s="181"/>
      <c r="B410" s="296">
        <v>674</v>
      </c>
      <c r="C410" s="264">
        <v>473</v>
      </c>
      <c r="D410" s="297">
        <v>13207</v>
      </c>
      <c r="E410" s="241" t="s">
        <v>158</v>
      </c>
      <c r="F410" s="242" t="s">
        <v>1358</v>
      </c>
      <c r="G410" s="285" t="s">
        <v>137</v>
      </c>
      <c r="H410" s="272" t="s">
        <v>1343</v>
      </c>
      <c r="I410" s="292" t="s">
        <v>3068</v>
      </c>
      <c r="J410" s="480">
        <v>4920021119</v>
      </c>
      <c r="K410" s="480">
        <v>44279788</v>
      </c>
      <c r="L410" s="64" t="s">
        <v>1343</v>
      </c>
      <c r="M410" s="290" t="s">
        <v>137</v>
      </c>
      <c r="N410" s="243" t="s">
        <v>2410</v>
      </c>
      <c r="O410" s="64"/>
      <c r="P410" s="89"/>
      <c r="Q410" s="243">
        <v>30</v>
      </c>
      <c r="R410" s="245">
        <v>120</v>
      </c>
      <c r="S410" s="245">
        <v>110</v>
      </c>
      <c r="T410" s="245">
        <v>29.33</v>
      </c>
      <c r="U410" s="89">
        <v>0</v>
      </c>
      <c r="V410" s="260">
        <v>15</v>
      </c>
      <c r="W410" s="98">
        <v>0</v>
      </c>
      <c r="X410" s="83">
        <v>0</v>
      </c>
      <c r="Y410" s="98">
        <v>2</v>
      </c>
      <c r="Z410" s="64">
        <v>2</v>
      </c>
      <c r="AA410" s="315">
        <v>885165</v>
      </c>
      <c r="AB410" s="315">
        <v>46667</v>
      </c>
      <c r="AC410" s="316">
        <f t="shared" si="24"/>
        <v>931832</v>
      </c>
      <c r="AD410" s="74">
        <v>4500000</v>
      </c>
      <c r="AE410" s="74">
        <v>6000000</v>
      </c>
      <c r="AF410" s="74">
        <f t="shared" si="25"/>
        <v>0</v>
      </c>
      <c r="AG410" s="74">
        <f t="shared" si="26"/>
        <v>3000000</v>
      </c>
      <c r="AH410" s="493">
        <f t="shared" si="27"/>
        <v>0</v>
      </c>
    </row>
    <row r="411" spans="1:34" s="50" customFormat="1" ht="24" hidden="1" customHeight="1" x14ac:dyDescent="0.2">
      <c r="A411" s="181"/>
      <c r="B411" s="296">
        <v>671</v>
      </c>
      <c r="C411" s="264">
        <v>470</v>
      </c>
      <c r="D411" s="297">
        <v>13208</v>
      </c>
      <c r="E411" s="241" t="s">
        <v>135</v>
      </c>
      <c r="F411" s="242" t="s">
        <v>1361</v>
      </c>
      <c r="G411" s="285" t="s">
        <v>137</v>
      </c>
      <c r="H411" s="272" t="s">
        <v>1343</v>
      </c>
      <c r="I411" s="292" t="s">
        <v>3065</v>
      </c>
      <c r="J411" s="480">
        <v>2851876902</v>
      </c>
      <c r="K411" s="480">
        <v>44323340</v>
      </c>
      <c r="L411" s="64" t="s">
        <v>1343</v>
      </c>
      <c r="M411" s="290" t="s">
        <v>137</v>
      </c>
      <c r="N411" s="243" t="s">
        <v>2410</v>
      </c>
      <c r="O411" s="64"/>
      <c r="P411" s="89"/>
      <c r="Q411" s="243">
        <v>30</v>
      </c>
      <c r="R411" s="245">
        <v>120</v>
      </c>
      <c r="S411" s="245">
        <v>110</v>
      </c>
      <c r="T411" s="245">
        <v>29.33</v>
      </c>
      <c r="U411" s="89">
        <v>0</v>
      </c>
      <c r="V411" s="260">
        <v>21</v>
      </c>
      <c r="W411" s="98">
        <v>0</v>
      </c>
      <c r="X411" s="83">
        <v>0</v>
      </c>
      <c r="Y411" s="98">
        <v>1</v>
      </c>
      <c r="Z411" s="64">
        <v>1</v>
      </c>
      <c r="AA411" s="315">
        <v>885165</v>
      </c>
      <c r="AB411" s="315">
        <v>46667</v>
      </c>
      <c r="AC411" s="316">
        <f t="shared" si="24"/>
        <v>931832</v>
      </c>
      <c r="AD411" s="74">
        <v>4500000</v>
      </c>
      <c r="AE411" s="74">
        <v>6000000</v>
      </c>
      <c r="AF411" s="74">
        <f t="shared" si="25"/>
        <v>0</v>
      </c>
      <c r="AG411" s="74">
        <f t="shared" si="26"/>
        <v>4200000</v>
      </c>
      <c r="AH411" s="493">
        <f t="shared" si="27"/>
        <v>0</v>
      </c>
    </row>
    <row r="412" spans="1:34" s="50" customFormat="1" ht="24" hidden="1" customHeight="1" x14ac:dyDescent="0.2">
      <c r="A412" s="181"/>
      <c r="B412" s="296">
        <v>669</v>
      </c>
      <c r="C412" s="264">
        <v>468</v>
      </c>
      <c r="D412" s="297">
        <v>13209</v>
      </c>
      <c r="E412" s="241" t="s">
        <v>294</v>
      </c>
      <c r="F412" s="242" t="s">
        <v>1364</v>
      </c>
      <c r="G412" s="285" t="s">
        <v>137</v>
      </c>
      <c r="H412" s="272" t="s">
        <v>1343</v>
      </c>
      <c r="I412" s="292" t="s">
        <v>3063</v>
      </c>
      <c r="J412" s="480">
        <v>2939830541</v>
      </c>
      <c r="K412" s="480">
        <v>38368333</v>
      </c>
      <c r="L412" s="64" t="s">
        <v>1343</v>
      </c>
      <c r="M412" s="290" t="s">
        <v>137</v>
      </c>
      <c r="N412" s="243" t="s">
        <v>2410</v>
      </c>
      <c r="O412" s="64"/>
      <c r="P412" s="89"/>
      <c r="Q412" s="243">
        <v>30</v>
      </c>
      <c r="R412" s="245">
        <v>120</v>
      </c>
      <c r="S412" s="245">
        <v>110</v>
      </c>
      <c r="T412" s="245">
        <v>29.33</v>
      </c>
      <c r="U412" s="89">
        <v>0</v>
      </c>
      <c r="V412" s="260">
        <v>15</v>
      </c>
      <c r="W412" s="98">
        <v>0</v>
      </c>
      <c r="X412" s="83">
        <v>0</v>
      </c>
      <c r="Y412" s="98">
        <v>0</v>
      </c>
      <c r="Z412" s="64">
        <v>0</v>
      </c>
      <c r="AA412" s="315">
        <v>885165</v>
      </c>
      <c r="AB412" s="315">
        <v>46667</v>
      </c>
      <c r="AC412" s="316">
        <f t="shared" si="24"/>
        <v>931832</v>
      </c>
      <c r="AD412" s="74">
        <v>4500000</v>
      </c>
      <c r="AE412" s="74">
        <v>6000000</v>
      </c>
      <c r="AF412" s="74">
        <f t="shared" si="25"/>
        <v>0</v>
      </c>
      <c r="AG412" s="74">
        <f t="shared" si="26"/>
        <v>3000000</v>
      </c>
      <c r="AH412" s="493">
        <f t="shared" si="27"/>
        <v>0</v>
      </c>
    </row>
    <row r="413" spans="1:34" s="50" customFormat="1" ht="24" hidden="1" customHeight="1" x14ac:dyDescent="0.2">
      <c r="A413" s="181"/>
      <c r="B413" s="296">
        <v>670</v>
      </c>
      <c r="C413" s="264">
        <v>469</v>
      </c>
      <c r="D413" s="297">
        <v>13210</v>
      </c>
      <c r="E413" s="241" t="s">
        <v>248</v>
      </c>
      <c r="F413" s="242" t="s">
        <v>1367</v>
      </c>
      <c r="G413" s="285" t="s">
        <v>137</v>
      </c>
      <c r="H413" s="272" t="s">
        <v>1343</v>
      </c>
      <c r="I413" s="292" t="s">
        <v>3064</v>
      </c>
      <c r="J413" s="480">
        <v>2930141085</v>
      </c>
      <c r="K413" s="480">
        <v>19185759</v>
      </c>
      <c r="L413" s="64" t="s">
        <v>1343</v>
      </c>
      <c r="M413" s="290" t="s">
        <v>137</v>
      </c>
      <c r="N413" s="243" t="s">
        <v>2410</v>
      </c>
      <c r="O413" s="64"/>
      <c r="P413" s="89"/>
      <c r="Q413" s="243">
        <v>30</v>
      </c>
      <c r="R413" s="245">
        <v>120</v>
      </c>
      <c r="S413" s="245">
        <v>110</v>
      </c>
      <c r="T413" s="245">
        <v>29.33</v>
      </c>
      <c r="U413" s="89">
        <v>0</v>
      </c>
      <c r="V413" s="260">
        <v>15</v>
      </c>
      <c r="W413" s="98">
        <v>0</v>
      </c>
      <c r="X413" s="83">
        <v>0</v>
      </c>
      <c r="Y413" s="98">
        <v>0</v>
      </c>
      <c r="Z413" s="64">
        <v>0</v>
      </c>
      <c r="AA413" s="315">
        <v>885165</v>
      </c>
      <c r="AB413" s="315">
        <v>46667</v>
      </c>
      <c r="AC413" s="316">
        <f t="shared" si="24"/>
        <v>931832</v>
      </c>
      <c r="AD413" s="74">
        <v>4500000</v>
      </c>
      <c r="AE413" s="74">
        <v>6000000</v>
      </c>
      <c r="AF413" s="74">
        <f t="shared" si="25"/>
        <v>0</v>
      </c>
      <c r="AG413" s="74">
        <f t="shared" si="26"/>
        <v>3000000</v>
      </c>
      <c r="AH413" s="493">
        <f t="shared" si="27"/>
        <v>0</v>
      </c>
    </row>
    <row r="414" spans="1:34" s="50" customFormat="1" ht="24" customHeight="1" x14ac:dyDescent="0.2">
      <c r="A414" s="181"/>
      <c r="B414" s="296">
        <v>675</v>
      </c>
      <c r="C414" s="264">
        <v>474</v>
      </c>
      <c r="D414" s="297">
        <v>13211</v>
      </c>
      <c r="E414" s="241" t="s">
        <v>1370</v>
      </c>
      <c r="F414" s="242" t="s">
        <v>798</v>
      </c>
      <c r="G414" s="285" t="s">
        <v>137</v>
      </c>
      <c r="H414" s="272" t="s">
        <v>1343</v>
      </c>
      <c r="I414" s="292" t="s">
        <v>3069</v>
      </c>
      <c r="J414" s="480">
        <v>2930059583</v>
      </c>
      <c r="K414" s="480">
        <v>45186065</v>
      </c>
      <c r="L414" s="64" t="s">
        <v>1343</v>
      </c>
      <c r="M414" s="290" t="s">
        <v>137</v>
      </c>
      <c r="N414" s="98"/>
      <c r="O414" s="245" t="s">
        <v>2410</v>
      </c>
      <c r="P414" s="89"/>
      <c r="Q414" s="243">
        <v>30</v>
      </c>
      <c r="R414" s="245">
        <v>90</v>
      </c>
      <c r="S414" s="245">
        <v>0</v>
      </c>
      <c r="T414" s="245">
        <v>0</v>
      </c>
      <c r="U414" s="89">
        <v>0</v>
      </c>
      <c r="V414" s="260">
        <v>26</v>
      </c>
      <c r="W414" s="98">
        <v>0</v>
      </c>
      <c r="X414" s="83">
        <v>0</v>
      </c>
      <c r="Y414" s="98">
        <v>1</v>
      </c>
      <c r="Z414" s="64">
        <v>0</v>
      </c>
      <c r="AA414" s="315">
        <v>885165</v>
      </c>
      <c r="AB414" s="315">
        <v>46667</v>
      </c>
      <c r="AC414" s="316">
        <f t="shared" si="24"/>
        <v>931832</v>
      </c>
      <c r="AD414" s="74">
        <v>4500000</v>
      </c>
      <c r="AE414" s="74">
        <v>6000000</v>
      </c>
      <c r="AF414" s="74">
        <f t="shared" si="25"/>
        <v>0</v>
      </c>
      <c r="AG414" s="74">
        <f t="shared" si="26"/>
        <v>5200000</v>
      </c>
      <c r="AH414" s="493">
        <f t="shared" si="27"/>
        <v>-1</v>
      </c>
    </row>
    <row r="415" spans="1:34" s="50" customFormat="1" ht="24" hidden="1" customHeight="1" x14ac:dyDescent="0.2">
      <c r="A415" s="181"/>
      <c r="B415" s="296">
        <v>667</v>
      </c>
      <c r="C415" s="264">
        <v>466</v>
      </c>
      <c r="D415" s="297">
        <v>13212</v>
      </c>
      <c r="E415" s="241" t="s">
        <v>291</v>
      </c>
      <c r="F415" s="242" t="s">
        <v>1372</v>
      </c>
      <c r="G415" s="285" t="s">
        <v>137</v>
      </c>
      <c r="H415" s="272" t="s">
        <v>1343</v>
      </c>
      <c r="I415" s="292" t="s">
        <v>3061</v>
      </c>
      <c r="J415" s="480">
        <v>2802583352</v>
      </c>
      <c r="K415" s="480">
        <v>44145375</v>
      </c>
      <c r="L415" s="64" t="s">
        <v>1343</v>
      </c>
      <c r="M415" s="290" t="s">
        <v>137</v>
      </c>
      <c r="N415" s="243" t="s">
        <v>2410</v>
      </c>
      <c r="O415" s="64"/>
      <c r="P415" s="89"/>
      <c r="Q415" s="243">
        <v>30</v>
      </c>
      <c r="R415" s="245">
        <v>120</v>
      </c>
      <c r="S415" s="245">
        <v>110</v>
      </c>
      <c r="T415" s="245">
        <v>29.33</v>
      </c>
      <c r="U415" s="89">
        <v>0</v>
      </c>
      <c r="V415" s="260">
        <v>15</v>
      </c>
      <c r="W415" s="98">
        <v>0</v>
      </c>
      <c r="X415" s="83">
        <v>0</v>
      </c>
      <c r="Y415" s="98">
        <v>1</v>
      </c>
      <c r="Z415" s="64">
        <v>1</v>
      </c>
      <c r="AA415" s="315">
        <v>885165</v>
      </c>
      <c r="AB415" s="315">
        <v>46667</v>
      </c>
      <c r="AC415" s="316">
        <f t="shared" si="24"/>
        <v>931832</v>
      </c>
      <c r="AD415" s="74">
        <v>4500000</v>
      </c>
      <c r="AE415" s="74">
        <v>6000000</v>
      </c>
      <c r="AF415" s="74">
        <f t="shared" si="25"/>
        <v>0</v>
      </c>
      <c r="AG415" s="74">
        <f t="shared" si="26"/>
        <v>3000000</v>
      </c>
      <c r="AH415" s="493">
        <f t="shared" si="27"/>
        <v>0</v>
      </c>
    </row>
    <row r="416" spans="1:34" s="50" customFormat="1" ht="24" hidden="1" customHeight="1" x14ac:dyDescent="0.2">
      <c r="A416" s="181"/>
      <c r="B416" s="296">
        <v>672</v>
      </c>
      <c r="C416" s="264">
        <v>471</v>
      </c>
      <c r="D416" s="297">
        <v>13213</v>
      </c>
      <c r="E416" s="241" t="s">
        <v>1375</v>
      </c>
      <c r="F416" s="242" t="s">
        <v>1376</v>
      </c>
      <c r="G416" s="285" t="s">
        <v>137</v>
      </c>
      <c r="H416" s="272" t="s">
        <v>1343</v>
      </c>
      <c r="I416" s="292" t="s">
        <v>3066</v>
      </c>
      <c r="J416" s="480">
        <v>2740384890</v>
      </c>
      <c r="K416" s="480">
        <v>44152795</v>
      </c>
      <c r="L416" s="64" t="s">
        <v>1343</v>
      </c>
      <c r="M416" s="290" t="s">
        <v>137</v>
      </c>
      <c r="N416" s="243" t="s">
        <v>2410</v>
      </c>
      <c r="O416" s="64"/>
      <c r="P416" s="89"/>
      <c r="Q416" s="243">
        <v>30</v>
      </c>
      <c r="R416" s="245">
        <v>120</v>
      </c>
      <c r="S416" s="245">
        <v>110</v>
      </c>
      <c r="T416" s="245">
        <v>29.33</v>
      </c>
      <c r="U416" s="89">
        <v>0</v>
      </c>
      <c r="V416" s="260">
        <v>15</v>
      </c>
      <c r="W416" s="98">
        <v>0</v>
      </c>
      <c r="X416" s="83">
        <v>0</v>
      </c>
      <c r="Y416" s="98">
        <v>2</v>
      </c>
      <c r="Z416" s="64">
        <v>2</v>
      </c>
      <c r="AA416" s="315">
        <v>885165</v>
      </c>
      <c r="AB416" s="315">
        <v>46667</v>
      </c>
      <c r="AC416" s="316">
        <f t="shared" si="24"/>
        <v>931832</v>
      </c>
      <c r="AD416" s="74">
        <v>4500000</v>
      </c>
      <c r="AE416" s="74">
        <v>6000000</v>
      </c>
      <c r="AF416" s="74">
        <f t="shared" si="25"/>
        <v>0</v>
      </c>
      <c r="AG416" s="74">
        <f t="shared" si="26"/>
        <v>3000000</v>
      </c>
      <c r="AH416" s="493">
        <f t="shared" si="27"/>
        <v>0</v>
      </c>
    </row>
    <row r="417" spans="1:34" s="50" customFormat="1" ht="24" hidden="1" customHeight="1" x14ac:dyDescent="0.2">
      <c r="A417" s="181"/>
      <c r="B417" s="296">
        <v>673</v>
      </c>
      <c r="C417" s="264">
        <v>472</v>
      </c>
      <c r="D417" s="297">
        <v>13214</v>
      </c>
      <c r="E417" s="241" t="s">
        <v>687</v>
      </c>
      <c r="F417" s="242" t="s">
        <v>1379</v>
      </c>
      <c r="G417" s="285" t="s">
        <v>137</v>
      </c>
      <c r="H417" s="272" t="s">
        <v>1343</v>
      </c>
      <c r="I417" s="292" t="s">
        <v>3067</v>
      </c>
      <c r="J417" s="480">
        <v>2840028727</v>
      </c>
      <c r="K417" s="480">
        <v>44321466</v>
      </c>
      <c r="L417" s="64" t="s">
        <v>1343</v>
      </c>
      <c r="M417" s="290" t="s">
        <v>137</v>
      </c>
      <c r="N417" s="243" t="s">
        <v>2410</v>
      </c>
      <c r="O417" s="64"/>
      <c r="P417" s="89"/>
      <c r="Q417" s="243">
        <v>30</v>
      </c>
      <c r="R417" s="245">
        <v>120</v>
      </c>
      <c r="S417" s="245">
        <v>110</v>
      </c>
      <c r="T417" s="245">
        <v>29.33</v>
      </c>
      <c r="U417" s="89">
        <v>0</v>
      </c>
      <c r="V417" s="260">
        <v>15</v>
      </c>
      <c r="W417" s="98">
        <v>0</v>
      </c>
      <c r="X417" s="83">
        <v>0</v>
      </c>
      <c r="Y417" s="98">
        <v>0</v>
      </c>
      <c r="Z417" s="64">
        <v>0</v>
      </c>
      <c r="AA417" s="315">
        <v>885165</v>
      </c>
      <c r="AB417" s="315">
        <v>46667</v>
      </c>
      <c r="AC417" s="316">
        <f t="shared" si="24"/>
        <v>931832</v>
      </c>
      <c r="AD417" s="74">
        <v>4500000</v>
      </c>
      <c r="AE417" s="74">
        <v>6000000</v>
      </c>
      <c r="AF417" s="74">
        <f t="shared" si="25"/>
        <v>0</v>
      </c>
      <c r="AG417" s="74">
        <f t="shared" si="26"/>
        <v>3000000</v>
      </c>
      <c r="AH417" s="493">
        <f t="shared" si="27"/>
        <v>0</v>
      </c>
    </row>
    <row r="418" spans="1:34" s="50" customFormat="1" ht="24" customHeight="1" x14ac:dyDescent="0.2">
      <c r="A418" s="181"/>
      <c r="B418" s="296">
        <v>676</v>
      </c>
      <c r="C418" s="264">
        <v>475</v>
      </c>
      <c r="D418" s="297">
        <v>13215</v>
      </c>
      <c r="E418" s="241" t="s">
        <v>1382</v>
      </c>
      <c r="F418" s="242" t="s">
        <v>1383</v>
      </c>
      <c r="G418" s="285" t="s">
        <v>137</v>
      </c>
      <c r="H418" s="272" t="s">
        <v>1343</v>
      </c>
      <c r="I418" s="292" t="s">
        <v>3070</v>
      </c>
      <c r="J418" s="480">
        <v>1581181140</v>
      </c>
      <c r="K418" s="480">
        <v>54803303</v>
      </c>
      <c r="L418" s="64" t="s">
        <v>1343</v>
      </c>
      <c r="M418" s="290" t="s">
        <v>137</v>
      </c>
      <c r="N418" s="243" t="s">
        <v>2410</v>
      </c>
      <c r="O418" s="64"/>
      <c r="P418" s="89"/>
      <c r="Q418" s="243">
        <v>30</v>
      </c>
      <c r="R418" s="245">
        <v>120</v>
      </c>
      <c r="S418" s="245">
        <v>110</v>
      </c>
      <c r="T418" s="245">
        <v>29.33</v>
      </c>
      <c r="U418" s="89">
        <v>0</v>
      </c>
      <c r="V418" s="260">
        <v>15</v>
      </c>
      <c r="W418" s="98">
        <v>0</v>
      </c>
      <c r="X418" s="83">
        <v>0</v>
      </c>
      <c r="Y418" s="98">
        <v>2</v>
      </c>
      <c r="Z418" s="64">
        <v>1</v>
      </c>
      <c r="AA418" s="315">
        <v>885165</v>
      </c>
      <c r="AB418" s="315">
        <v>46667</v>
      </c>
      <c r="AC418" s="316">
        <f t="shared" si="24"/>
        <v>931832</v>
      </c>
      <c r="AD418" s="74">
        <v>4500000</v>
      </c>
      <c r="AE418" s="74">
        <v>6000000</v>
      </c>
      <c r="AF418" s="74">
        <f t="shared" si="25"/>
        <v>0</v>
      </c>
      <c r="AG418" s="74">
        <f t="shared" si="26"/>
        <v>3000000</v>
      </c>
      <c r="AH418" s="493">
        <f t="shared" si="27"/>
        <v>-1</v>
      </c>
    </row>
    <row r="419" spans="1:34" s="50" customFormat="1" ht="24" hidden="1" customHeight="1" x14ac:dyDescent="0.2">
      <c r="A419" s="181"/>
      <c r="B419" s="296">
        <v>677</v>
      </c>
      <c r="C419" s="264">
        <v>476</v>
      </c>
      <c r="D419" s="297">
        <v>13216</v>
      </c>
      <c r="E419" s="241" t="s">
        <v>148</v>
      </c>
      <c r="F419" s="242" t="s">
        <v>900</v>
      </c>
      <c r="G419" s="285" t="s">
        <v>137</v>
      </c>
      <c r="H419" s="272" t="s">
        <v>1343</v>
      </c>
      <c r="I419" s="292" t="s">
        <v>3071</v>
      </c>
      <c r="J419" s="480">
        <v>4920089971</v>
      </c>
      <c r="K419" s="480">
        <v>46493669</v>
      </c>
      <c r="L419" s="64" t="s">
        <v>1343</v>
      </c>
      <c r="M419" s="290" t="s">
        <v>137</v>
      </c>
      <c r="N419" s="243" t="s">
        <v>2410</v>
      </c>
      <c r="O419" s="64"/>
      <c r="P419" s="89"/>
      <c r="Q419" s="243">
        <v>30</v>
      </c>
      <c r="R419" s="245">
        <v>120</v>
      </c>
      <c r="S419" s="245">
        <v>110</v>
      </c>
      <c r="T419" s="245">
        <v>29.33</v>
      </c>
      <c r="U419" s="89">
        <v>0</v>
      </c>
      <c r="V419" s="260">
        <v>26</v>
      </c>
      <c r="W419" s="98">
        <v>0</v>
      </c>
      <c r="X419" s="83">
        <v>0</v>
      </c>
      <c r="Y419" s="98">
        <v>0</v>
      </c>
      <c r="Z419" s="64">
        <v>0</v>
      </c>
      <c r="AA419" s="315">
        <v>885165</v>
      </c>
      <c r="AB419" s="315">
        <v>0</v>
      </c>
      <c r="AC419" s="316">
        <f t="shared" si="24"/>
        <v>885165</v>
      </c>
      <c r="AD419" s="74">
        <v>4500000</v>
      </c>
      <c r="AE419" s="74">
        <v>6000000</v>
      </c>
      <c r="AF419" s="74">
        <f t="shared" si="25"/>
        <v>0</v>
      </c>
      <c r="AG419" s="74">
        <f t="shared" si="26"/>
        <v>5200000</v>
      </c>
      <c r="AH419" s="493">
        <f t="shared" si="27"/>
        <v>0</v>
      </c>
    </row>
    <row r="420" spans="1:34" s="50" customFormat="1" ht="24" customHeight="1" x14ac:dyDescent="0.2">
      <c r="A420" s="181"/>
      <c r="B420" s="296">
        <v>332</v>
      </c>
      <c r="C420" s="264">
        <v>96</v>
      </c>
      <c r="D420" s="297">
        <v>13217</v>
      </c>
      <c r="E420" s="241" t="s">
        <v>1387</v>
      </c>
      <c r="F420" s="242" t="s">
        <v>1388</v>
      </c>
      <c r="G420" s="285" t="s">
        <v>137</v>
      </c>
      <c r="H420" s="272" t="s">
        <v>88</v>
      </c>
      <c r="I420" s="292" t="s">
        <v>2766</v>
      </c>
      <c r="J420" s="480">
        <v>5809626947</v>
      </c>
      <c r="K420" s="480">
        <v>27072200</v>
      </c>
      <c r="L420" s="64" t="s">
        <v>88</v>
      </c>
      <c r="M420" s="290" t="s">
        <v>137</v>
      </c>
      <c r="N420" s="243" t="s">
        <v>2410</v>
      </c>
      <c r="O420" s="64"/>
      <c r="P420" s="89"/>
      <c r="Q420" s="243">
        <v>30</v>
      </c>
      <c r="R420" s="245">
        <v>120</v>
      </c>
      <c r="S420" s="245">
        <v>110</v>
      </c>
      <c r="T420" s="245">
        <v>29.33</v>
      </c>
      <c r="U420" s="89">
        <v>0</v>
      </c>
      <c r="V420" s="260">
        <v>14</v>
      </c>
      <c r="W420" s="98">
        <v>0</v>
      </c>
      <c r="X420" s="83">
        <v>0</v>
      </c>
      <c r="Y420" s="98">
        <v>2</v>
      </c>
      <c r="Z420" s="64">
        <v>1</v>
      </c>
      <c r="AA420" s="315">
        <v>885165</v>
      </c>
      <c r="AB420" s="315">
        <v>46667</v>
      </c>
      <c r="AC420" s="316">
        <f t="shared" si="24"/>
        <v>931832</v>
      </c>
      <c r="AD420" s="74">
        <v>4500000</v>
      </c>
      <c r="AE420" s="74">
        <v>6000000</v>
      </c>
      <c r="AF420" s="74">
        <f t="shared" si="25"/>
        <v>0</v>
      </c>
      <c r="AG420" s="74">
        <f t="shared" si="26"/>
        <v>2800000</v>
      </c>
      <c r="AH420" s="493">
        <f t="shared" si="27"/>
        <v>-1</v>
      </c>
    </row>
    <row r="421" spans="1:34" s="50" customFormat="1" ht="24" hidden="1" customHeight="1" x14ac:dyDescent="0.2">
      <c r="A421" s="181"/>
      <c r="B421" s="296">
        <v>361</v>
      </c>
      <c r="C421" s="264">
        <v>125</v>
      </c>
      <c r="D421" s="297">
        <v>13218</v>
      </c>
      <c r="E421" s="241" t="s">
        <v>226</v>
      </c>
      <c r="F421" s="242" t="s">
        <v>1390</v>
      </c>
      <c r="G421" s="285" t="s">
        <v>137</v>
      </c>
      <c r="H421" s="272" t="s">
        <v>88</v>
      </c>
      <c r="I421" s="292" t="s">
        <v>2795</v>
      </c>
      <c r="J421" s="480">
        <v>74992120</v>
      </c>
      <c r="K421" s="480">
        <v>16122941</v>
      </c>
      <c r="L421" s="64" t="s">
        <v>88</v>
      </c>
      <c r="M421" s="290" t="s">
        <v>137</v>
      </c>
      <c r="N421" s="243" t="s">
        <v>2410</v>
      </c>
      <c r="O421" s="64"/>
      <c r="P421" s="89"/>
      <c r="Q421" s="243">
        <v>30</v>
      </c>
      <c r="R421" s="245">
        <v>120</v>
      </c>
      <c r="S421" s="245">
        <v>110</v>
      </c>
      <c r="T421" s="245">
        <v>29.33</v>
      </c>
      <c r="U421" s="89">
        <v>0</v>
      </c>
      <c r="V421" s="260">
        <v>15</v>
      </c>
      <c r="W421" s="98">
        <v>0</v>
      </c>
      <c r="X421" s="83">
        <v>0</v>
      </c>
      <c r="Y421" s="98">
        <v>2</v>
      </c>
      <c r="Z421" s="64">
        <v>2</v>
      </c>
      <c r="AA421" s="315">
        <v>885165</v>
      </c>
      <c r="AB421" s="315">
        <v>0</v>
      </c>
      <c r="AC421" s="316">
        <f t="shared" si="24"/>
        <v>885165</v>
      </c>
      <c r="AD421" s="74">
        <v>4500000</v>
      </c>
      <c r="AE421" s="74">
        <v>6000000</v>
      </c>
      <c r="AF421" s="74">
        <f t="shared" si="25"/>
        <v>0</v>
      </c>
      <c r="AG421" s="74">
        <f t="shared" si="26"/>
        <v>3000000</v>
      </c>
      <c r="AH421" s="493">
        <f t="shared" si="27"/>
        <v>0</v>
      </c>
    </row>
    <row r="422" spans="1:34" s="50" customFormat="1" ht="24" customHeight="1" x14ac:dyDescent="0.2">
      <c r="A422" s="181"/>
      <c r="B422" s="296">
        <v>259</v>
      </c>
      <c r="C422" s="264">
        <v>22</v>
      </c>
      <c r="D422" s="297">
        <v>13219</v>
      </c>
      <c r="E422" s="241" t="s">
        <v>1393</v>
      </c>
      <c r="F422" s="242" t="s">
        <v>1394</v>
      </c>
      <c r="G422" s="285" t="s">
        <v>137</v>
      </c>
      <c r="H422" s="272" t="s">
        <v>88</v>
      </c>
      <c r="I422" s="292" t="s">
        <v>2693</v>
      </c>
      <c r="J422" s="480">
        <v>1671683501</v>
      </c>
      <c r="K422" s="480">
        <v>23550411</v>
      </c>
      <c r="L422" s="64" t="s">
        <v>88</v>
      </c>
      <c r="M422" s="290" t="s">
        <v>137</v>
      </c>
      <c r="N422" s="243" t="s">
        <v>2410</v>
      </c>
      <c r="O422" s="64"/>
      <c r="P422" s="89"/>
      <c r="Q422" s="243">
        <v>30</v>
      </c>
      <c r="R422" s="245">
        <v>120</v>
      </c>
      <c r="S422" s="245">
        <v>110</v>
      </c>
      <c r="T422" s="245">
        <v>29.33</v>
      </c>
      <c r="U422" s="89">
        <v>0</v>
      </c>
      <c r="V422" s="260">
        <v>15</v>
      </c>
      <c r="W422" s="98">
        <v>0</v>
      </c>
      <c r="X422" s="83">
        <v>0</v>
      </c>
      <c r="Y422" s="98">
        <v>2</v>
      </c>
      <c r="Z422" s="64">
        <v>1</v>
      </c>
      <c r="AA422" s="315">
        <v>885165</v>
      </c>
      <c r="AB422" s="315">
        <v>46667</v>
      </c>
      <c r="AC422" s="316">
        <f t="shared" si="24"/>
        <v>931832</v>
      </c>
      <c r="AD422" s="74">
        <v>4500000</v>
      </c>
      <c r="AE422" s="74">
        <v>6000000</v>
      </c>
      <c r="AF422" s="74">
        <f t="shared" si="25"/>
        <v>0</v>
      </c>
      <c r="AG422" s="74">
        <f t="shared" si="26"/>
        <v>3000000</v>
      </c>
      <c r="AH422" s="493">
        <f t="shared" si="27"/>
        <v>-1</v>
      </c>
    </row>
    <row r="423" spans="1:34" s="50" customFormat="1" ht="24" customHeight="1" x14ac:dyDescent="0.2">
      <c r="A423" s="181"/>
      <c r="B423" s="296">
        <v>340</v>
      </c>
      <c r="C423" s="264">
        <v>104</v>
      </c>
      <c r="D423" s="297">
        <v>13220</v>
      </c>
      <c r="E423" s="241" t="s">
        <v>1396</v>
      </c>
      <c r="F423" s="242" t="s">
        <v>1397</v>
      </c>
      <c r="G423" s="285" t="s">
        <v>137</v>
      </c>
      <c r="H423" s="272" t="s">
        <v>88</v>
      </c>
      <c r="I423" s="292" t="s">
        <v>2774</v>
      </c>
      <c r="J423" s="480">
        <v>1738192873</v>
      </c>
      <c r="K423" s="480">
        <v>20733378</v>
      </c>
      <c r="L423" s="64" t="s">
        <v>88</v>
      </c>
      <c r="M423" s="290" t="s">
        <v>137</v>
      </c>
      <c r="N423" s="243" t="s">
        <v>2410</v>
      </c>
      <c r="O423" s="64"/>
      <c r="P423" s="89"/>
      <c r="Q423" s="243">
        <v>30</v>
      </c>
      <c r="R423" s="245">
        <v>120</v>
      </c>
      <c r="S423" s="245">
        <v>110</v>
      </c>
      <c r="T423" s="245">
        <v>29.33</v>
      </c>
      <c r="U423" s="89">
        <v>0</v>
      </c>
      <c r="V423" s="260">
        <v>14</v>
      </c>
      <c r="W423" s="98">
        <v>0</v>
      </c>
      <c r="X423" s="83">
        <v>0</v>
      </c>
      <c r="Y423" s="98">
        <v>3</v>
      </c>
      <c r="Z423" s="64">
        <v>2</v>
      </c>
      <c r="AA423" s="315">
        <v>885165</v>
      </c>
      <c r="AB423" s="315">
        <v>46667</v>
      </c>
      <c r="AC423" s="316">
        <f t="shared" si="24"/>
        <v>931832</v>
      </c>
      <c r="AD423" s="74">
        <v>4500000</v>
      </c>
      <c r="AE423" s="74">
        <v>6000000</v>
      </c>
      <c r="AF423" s="74">
        <f t="shared" si="25"/>
        <v>0</v>
      </c>
      <c r="AG423" s="74">
        <f t="shared" si="26"/>
        <v>2800000</v>
      </c>
      <c r="AH423" s="493">
        <f t="shared" si="27"/>
        <v>-1</v>
      </c>
    </row>
    <row r="424" spans="1:34" s="50" customFormat="1" ht="24" hidden="1" customHeight="1" x14ac:dyDescent="0.2">
      <c r="A424" s="181"/>
      <c r="B424" s="296">
        <v>251</v>
      </c>
      <c r="C424" s="264">
        <v>14</v>
      </c>
      <c r="D424" s="297">
        <v>13221</v>
      </c>
      <c r="E424" s="241" t="s">
        <v>393</v>
      </c>
      <c r="F424" s="242" t="s">
        <v>1399</v>
      </c>
      <c r="G424" s="285" t="s">
        <v>137</v>
      </c>
      <c r="H424" s="272" t="s">
        <v>88</v>
      </c>
      <c r="I424" s="292" t="s">
        <v>2685</v>
      </c>
      <c r="J424" s="480">
        <v>12573221</v>
      </c>
      <c r="K424" s="480">
        <v>16158594</v>
      </c>
      <c r="L424" s="64" t="s">
        <v>88</v>
      </c>
      <c r="M424" s="290" t="s">
        <v>137</v>
      </c>
      <c r="N424" s="98"/>
      <c r="O424" s="64"/>
      <c r="P424" s="244" t="s">
        <v>2410</v>
      </c>
      <c r="Q424" s="243">
        <v>30</v>
      </c>
      <c r="R424" s="245">
        <v>120</v>
      </c>
      <c r="S424" s="245">
        <v>220</v>
      </c>
      <c r="T424" s="245">
        <v>29.33</v>
      </c>
      <c r="U424" s="89">
        <v>0</v>
      </c>
      <c r="V424" s="260">
        <v>25</v>
      </c>
      <c r="W424" s="98">
        <v>0</v>
      </c>
      <c r="X424" s="83">
        <v>0</v>
      </c>
      <c r="Y424" s="98">
        <v>2</v>
      </c>
      <c r="Z424" s="64">
        <v>2</v>
      </c>
      <c r="AA424" s="315">
        <v>885165</v>
      </c>
      <c r="AB424" s="315">
        <v>46667</v>
      </c>
      <c r="AC424" s="316">
        <f t="shared" si="24"/>
        <v>931832</v>
      </c>
      <c r="AD424" s="74">
        <v>4500000</v>
      </c>
      <c r="AE424" s="74">
        <v>6000000</v>
      </c>
      <c r="AF424" s="74">
        <f t="shared" si="25"/>
        <v>0</v>
      </c>
      <c r="AG424" s="74">
        <f t="shared" si="26"/>
        <v>5000000</v>
      </c>
      <c r="AH424" s="493">
        <f t="shared" si="27"/>
        <v>0</v>
      </c>
    </row>
    <row r="425" spans="1:34" s="50" customFormat="1" ht="24" hidden="1" customHeight="1" x14ac:dyDescent="0.2">
      <c r="A425" s="181"/>
      <c r="B425" s="296">
        <v>264</v>
      </c>
      <c r="C425" s="264">
        <v>27</v>
      </c>
      <c r="D425" s="297">
        <v>13222</v>
      </c>
      <c r="E425" s="241" t="s">
        <v>1402</v>
      </c>
      <c r="F425" s="242" t="s">
        <v>1403</v>
      </c>
      <c r="G425" s="285" t="s">
        <v>137</v>
      </c>
      <c r="H425" s="272" t="s">
        <v>88</v>
      </c>
      <c r="I425" s="292" t="s">
        <v>2698</v>
      </c>
      <c r="J425" s="480">
        <v>5699226036</v>
      </c>
      <c r="K425" s="480">
        <v>19120551</v>
      </c>
      <c r="L425" s="64" t="s">
        <v>88</v>
      </c>
      <c r="M425" s="290" t="s">
        <v>137</v>
      </c>
      <c r="N425" s="243" t="s">
        <v>2410</v>
      </c>
      <c r="O425" s="64"/>
      <c r="P425" s="89"/>
      <c r="Q425" s="243">
        <v>30</v>
      </c>
      <c r="R425" s="245">
        <v>120</v>
      </c>
      <c r="S425" s="245">
        <v>110</v>
      </c>
      <c r="T425" s="245">
        <v>29.33</v>
      </c>
      <c r="U425" s="89">
        <v>0</v>
      </c>
      <c r="V425" s="260">
        <v>13</v>
      </c>
      <c r="W425" s="98">
        <v>0</v>
      </c>
      <c r="X425" s="83">
        <v>0</v>
      </c>
      <c r="Y425" s="98">
        <v>1</v>
      </c>
      <c r="Z425" s="64">
        <v>1</v>
      </c>
      <c r="AA425" s="315">
        <v>885165</v>
      </c>
      <c r="AB425" s="315">
        <v>46667</v>
      </c>
      <c r="AC425" s="316">
        <f t="shared" si="24"/>
        <v>931832</v>
      </c>
      <c r="AD425" s="74">
        <v>4500000</v>
      </c>
      <c r="AE425" s="74">
        <v>6000000</v>
      </c>
      <c r="AF425" s="74">
        <f t="shared" si="25"/>
        <v>0</v>
      </c>
      <c r="AG425" s="74">
        <f t="shared" si="26"/>
        <v>2600000</v>
      </c>
      <c r="AH425" s="493">
        <f t="shared" si="27"/>
        <v>0</v>
      </c>
    </row>
    <row r="426" spans="1:34" s="50" customFormat="1" ht="24" customHeight="1" x14ac:dyDescent="0.2">
      <c r="A426" s="181"/>
      <c r="B426" s="296">
        <v>266</v>
      </c>
      <c r="C426" s="264">
        <v>29</v>
      </c>
      <c r="D426" s="297">
        <v>13223</v>
      </c>
      <c r="E426" s="241" t="s">
        <v>248</v>
      </c>
      <c r="F426" s="242" t="s">
        <v>1405</v>
      </c>
      <c r="G426" s="285" t="s">
        <v>137</v>
      </c>
      <c r="H426" s="272" t="s">
        <v>88</v>
      </c>
      <c r="I426" s="292" t="s">
        <v>2700</v>
      </c>
      <c r="J426" s="480">
        <v>4172322174</v>
      </c>
      <c r="K426" s="480">
        <v>58854677</v>
      </c>
      <c r="L426" s="64" t="s">
        <v>88</v>
      </c>
      <c r="M426" s="290" t="s">
        <v>137</v>
      </c>
      <c r="N426" s="243" t="s">
        <v>2410</v>
      </c>
      <c r="O426" s="64"/>
      <c r="P426" s="89"/>
      <c r="Q426" s="243">
        <v>30</v>
      </c>
      <c r="R426" s="245">
        <v>120</v>
      </c>
      <c r="S426" s="245">
        <v>110</v>
      </c>
      <c r="T426" s="245">
        <v>29.33</v>
      </c>
      <c r="U426" s="89">
        <v>0</v>
      </c>
      <c r="V426" s="260">
        <v>15</v>
      </c>
      <c r="W426" s="98">
        <v>0</v>
      </c>
      <c r="X426" s="83">
        <v>0</v>
      </c>
      <c r="Y426" s="98">
        <v>2</v>
      </c>
      <c r="Z426" s="64">
        <v>0</v>
      </c>
      <c r="AA426" s="315">
        <v>885165</v>
      </c>
      <c r="AB426" s="315">
        <v>46667</v>
      </c>
      <c r="AC426" s="316">
        <f t="shared" si="24"/>
        <v>931832</v>
      </c>
      <c r="AD426" s="74">
        <v>4500000</v>
      </c>
      <c r="AE426" s="74">
        <v>6000000</v>
      </c>
      <c r="AF426" s="74">
        <f t="shared" si="25"/>
        <v>0</v>
      </c>
      <c r="AG426" s="74">
        <f t="shared" si="26"/>
        <v>3000000</v>
      </c>
      <c r="AH426" s="493">
        <f t="shared" si="27"/>
        <v>-2</v>
      </c>
    </row>
    <row r="427" spans="1:34" s="50" customFormat="1" ht="24" customHeight="1" x14ac:dyDescent="0.2">
      <c r="A427" s="181"/>
      <c r="B427" s="296">
        <v>309</v>
      </c>
      <c r="C427" s="264">
        <v>72</v>
      </c>
      <c r="D427" s="297">
        <v>13224</v>
      </c>
      <c r="E427" s="241" t="s">
        <v>1407</v>
      </c>
      <c r="F427" s="242" t="s">
        <v>1408</v>
      </c>
      <c r="G427" s="285" t="s">
        <v>137</v>
      </c>
      <c r="H427" s="272" t="s">
        <v>88</v>
      </c>
      <c r="I427" s="292" t="s">
        <v>2743</v>
      </c>
      <c r="J427" s="480">
        <v>43017452</v>
      </c>
      <c r="K427" s="480">
        <v>12566082</v>
      </c>
      <c r="L427" s="64" t="s">
        <v>88</v>
      </c>
      <c r="M427" s="290" t="s">
        <v>137</v>
      </c>
      <c r="N427" s="243" t="s">
        <v>2410</v>
      </c>
      <c r="O427" s="64"/>
      <c r="P427" s="89"/>
      <c r="Q427" s="243">
        <v>30</v>
      </c>
      <c r="R427" s="245">
        <v>120</v>
      </c>
      <c r="S427" s="245">
        <v>110</v>
      </c>
      <c r="T427" s="245">
        <v>29.33</v>
      </c>
      <c r="U427" s="89">
        <v>0</v>
      </c>
      <c r="V427" s="260">
        <v>25</v>
      </c>
      <c r="W427" s="98">
        <v>0</v>
      </c>
      <c r="X427" s="83">
        <v>0</v>
      </c>
      <c r="Y427" s="98">
        <v>1</v>
      </c>
      <c r="Z427" s="64">
        <v>0</v>
      </c>
      <c r="AA427" s="315">
        <v>885165</v>
      </c>
      <c r="AB427" s="315">
        <v>46667</v>
      </c>
      <c r="AC427" s="316">
        <f t="shared" si="24"/>
        <v>931832</v>
      </c>
      <c r="AD427" s="74">
        <v>4500000</v>
      </c>
      <c r="AE427" s="74">
        <v>6000000</v>
      </c>
      <c r="AF427" s="74">
        <f t="shared" si="25"/>
        <v>0</v>
      </c>
      <c r="AG427" s="74">
        <f t="shared" si="26"/>
        <v>5000000</v>
      </c>
      <c r="AH427" s="493">
        <f t="shared" si="27"/>
        <v>-1</v>
      </c>
    </row>
    <row r="428" spans="1:34" s="50" customFormat="1" ht="24" customHeight="1" x14ac:dyDescent="0.2">
      <c r="A428" s="181"/>
      <c r="B428" s="296">
        <v>319</v>
      </c>
      <c r="C428" s="264">
        <v>82</v>
      </c>
      <c r="D428" s="297">
        <v>13225</v>
      </c>
      <c r="E428" s="241" t="s">
        <v>1411</v>
      </c>
      <c r="F428" s="242" t="s">
        <v>1412</v>
      </c>
      <c r="G428" s="285" t="s">
        <v>137</v>
      </c>
      <c r="H428" s="272" t="s">
        <v>88</v>
      </c>
      <c r="I428" s="292" t="s">
        <v>2753</v>
      </c>
      <c r="J428" s="480">
        <v>1671249577</v>
      </c>
      <c r="K428" s="480">
        <v>13630633</v>
      </c>
      <c r="L428" s="64" t="s">
        <v>88</v>
      </c>
      <c r="M428" s="290" t="s">
        <v>137</v>
      </c>
      <c r="N428" s="243" t="s">
        <v>2410</v>
      </c>
      <c r="O428" s="64"/>
      <c r="P428" s="89"/>
      <c r="Q428" s="243">
        <v>30</v>
      </c>
      <c r="R428" s="245">
        <v>120</v>
      </c>
      <c r="S428" s="245">
        <v>110</v>
      </c>
      <c r="T428" s="245">
        <v>29.33</v>
      </c>
      <c r="U428" s="89">
        <v>0</v>
      </c>
      <c r="V428" s="260">
        <v>14</v>
      </c>
      <c r="W428" s="98">
        <v>0</v>
      </c>
      <c r="X428" s="83">
        <v>0</v>
      </c>
      <c r="Y428" s="98">
        <v>2</v>
      </c>
      <c r="Z428" s="64">
        <v>1</v>
      </c>
      <c r="AA428" s="315">
        <v>885165</v>
      </c>
      <c r="AB428" s="315">
        <v>46667</v>
      </c>
      <c r="AC428" s="316">
        <f t="shared" si="24"/>
        <v>931832</v>
      </c>
      <c r="AD428" s="74">
        <v>4500000</v>
      </c>
      <c r="AE428" s="74">
        <v>6000000</v>
      </c>
      <c r="AF428" s="74">
        <f t="shared" si="25"/>
        <v>0</v>
      </c>
      <c r="AG428" s="74">
        <f t="shared" si="26"/>
        <v>2800000</v>
      </c>
      <c r="AH428" s="493">
        <f t="shared" si="27"/>
        <v>-1</v>
      </c>
    </row>
    <row r="429" spans="1:34" s="50" customFormat="1" ht="24" hidden="1" customHeight="1" x14ac:dyDescent="0.2">
      <c r="A429" s="181"/>
      <c r="B429" s="296">
        <v>250</v>
      </c>
      <c r="C429" s="264">
        <v>13</v>
      </c>
      <c r="D429" s="297">
        <v>13226</v>
      </c>
      <c r="E429" s="241" t="s">
        <v>1414</v>
      </c>
      <c r="F429" s="242" t="s">
        <v>1415</v>
      </c>
      <c r="G429" s="285" t="s">
        <v>137</v>
      </c>
      <c r="H429" s="272" t="s">
        <v>88</v>
      </c>
      <c r="I429" s="292" t="s">
        <v>2684</v>
      </c>
      <c r="J429" s="480">
        <v>58547762</v>
      </c>
      <c r="K429" s="480">
        <v>17136458</v>
      </c>
      <c r="L429" s="64" t="s">
        <v>88</v>
      </c>
      <c r="M429" s="290" t="s">
        <v>137</v>
      </c>
      <c r="N429" s="243" t="s">
        <v>2410</v>
      </c>
      <c r="O429" s="64"/>
      <c r="P429" s="89"/>
      <c r="Q429" s="243">
        <v>30</v>
      </c>
      <c r="R429" s="245">
        <v>120</v>
      </c>
      <c r="S429" s="245">
        <v>110</v>
      </c>
      <c r="T429" s="245">
        <v>29.33</v>
      </c>
      <c r="U429" s="89">
        <v>0</v>
      </c>
      <c r="V429" s="260">
        <v>15</v>
      </c>
      <c r="W429" s="98">
        <v>0</v>
      </c>
      <c r="X429" s="83">
        <v>0</v>
      </c>
      <c r="Y429" s="98">
        <v>2</v>
      </c>
      <c r="Z429" s="64">
        <v>2</v>
      </c>
      <c r="AA429" s="315">
        <v>885165</v>
      </c>
      <c r="AB429" s="315">
        <v>46667</v>
      </c>
      <c r="AC429" s="316">
        <f t="shared" si="24"/>
        <v>931832</v>
      </c>
      <c r="AD429" s="74">
        <v>4500000</v>
      </c>
      <c r="AE429" s="74">
        <v>6000000</v>
      </c>
      <c r="AF429" s="74">
        <f t="shared" si="25"/>
        <v>0</v>
      </c>
      <c r="AG429" s="74">
        <f t="shared" si="26"/>
        <v>3000000</v>
      </c>
      <c r="AH429" s="493">
        <f t="shared" si="27"/>
        <v>0</v>
      </c>
    </row>
    <row r="430" spans="1:34" s="50" customFormat="1" ht="24" hidden="1" customHeight="1" x14ac:dyDescent="0.2">
      <c r="A430" s="181"/>
      <c r="B430" s="296">
        <v>239</v>
      </c>
      <c r="C430" s="264">
        <v>2</v>
      </c>
      <c r="D430" s="297">
        <v>13227</v>
      </c>
      <c r="E430" s="241" t="s">
        <v>1418</v>
      </c>
      <c r="F430" s="242" t="s">
        <v>1419</v>
      </c>
      <c r="G430" s="285" t="s">
        <v>137</v>
      </c>
      <c r="H430" s="272" t="s">
        <v>88</v>
      </c>
      <c r="I430" s="292" t="s">
        <v>2673</v>
      </c>
      <c r="J430" s="480">
        <v>5709701726</v>
      </c>
      <c r="K430" s="480">
        <v>20715783</v>
      </c>
      <c r="L430" s="64" t="s">
        <v>88</v>
      </c>
      <c r="M430" s="290" t="s">
        <v>137</v>
      </c>
      <c r="N430" s="243" t="s">
        <v>2410</v>
      </c>
      <c r="O430" s="64"/>
      <c r="P430" s="89"/>
      <c r="Q430" s="243">
        <v>30</v>
      </c>
      <c r="R430" s="245">
        <v>120</v>
      </c>
      <c r="S430" s="245">
        <v>110</v>
      </c>
      <c r="T430" s="245">
        <v>29.33</v>
      </c>
      <c r="U430" s="89">
        <v>0</v>
      </c>
      <c r="V430" s="260">
        <v>13</v>
      </c>
      <c r="W430" s="98">
        <v>0</v>
      </c>
      <c r="X430" s="83">
        <v>0</v>
      </c>
      <c r="Y430" s="98">
        <v>1</v>
      </c>
      <c r="Z430" s="64">
        <v>1</v>
      </c>
      <c r="AA430" s="315">
        <v>885165</v>
      </c>
      <c r="AB430" s="315">
        <v>46667</v>
      </c>
      <c r="AC430" s="316">
        <f t="shared" si="24"/>
        <v>931832</v>
      </c>
      <c r="AD430" s="74">
        <v>4500000</v>
      </c>
      <c r="AE430" s="74">
        <v>6000000</v>
      </c>
      <c r="AF430" s="74">
        <f t="shared" si="25"/>
        <v>0</v>
      </c>
      <c r="AG430" s="74">
        <f t="shared" si="26"/>
        <v>2600000</v>
      </c>
      <c r="AH430" s="493">
        <f t="shared" si="27"/>
        <v>0</v>
      </c>
    </row>
    <row r="431" spans="1:34" s="50" customFormat="1" ht="24" hidden="1" customHeight="1" x14ac:dyDescent="0.2">
      <c r="A431" s="181"/>
      <c r="B431" s="296">
        <v>356</v>
      </c>
      <c r="C431" s="264">
        <v>120</v>
      </c>
      <c r="D431" s="297">
        <v>13228</v>
      </c>
      <c r="E431" s="241" t="s">
        <v>694</v>
      </c>
      <c r="F431" s="242" t="s">
        <v>1422</v>
      </c>
      <c r="G431" s="285" t="s">
        <v>137</v>
      </c>
      <c r="H431" s="272" t="s">
        <v>88</v>
      </c>
      <c r="I431" s="292" t="s">
        <v>2790</v>
      </c>
      <c r="J431" s="480">
        <v>15778231</v>
      </c>
      <c r="K431" s="480">
        <v>28124625</v>
      </c>
      <c r="L431" s="64" t="s">
        <v>88</v>
      </c>
      <c r="M431" s="290" t="s">
        <v>137</v>
      </c>
      <c r="N431" s="243" t="s">
        <v>2410</v>
      </c>
      <c r="O431" s="64"/>
      <c r="P431" s="89"/>
      <c r="Q431" s="243">
        <v>30</v>
      </c>
      <c r="R431" s="245">
        <v>120</v>
      </c>
      <c r="S431" s="245">
        <v>110</v>
      </c>
      <c r="T431" s="245">
        <v>29.33</v>
      </c>
      <c r="U431" s="89">
        <v>0</v>
      </c>
      <c r="V431" s="260">
        <v>8</v>
      </c>
      <c r="W431" s="98">
        <v>0</v>
      </c>
      <c r="X431" s="83">
        <v>0</v>
      </c>
      <c r="Y431" s="98">
        <v>0</v>
      </c>
      <c r="Z431" s="64">
        <v>0</v>
      </c>
      <c r="AA431" s="315">
        <v>885165</v>
      </c>
      <c r="AB431" s="315">
        <v>0</v>
      </c>
      <c r="AC431" s="316">
        <f t="shared" si="24"/>
        <v>885165</v>
      </c>
      <c r="AD431" s="74">
        <v>4500000</v>
      </c>
      <c r="AE431" s="74">
        <v>6000000</v>
      </c>
      <c r="AF431" s="74">
        <f t="shared" si="25"/>
        <v>0</v>
      </c>
      <c r="AG431" s="74">
        <f t="shared" si="26"/>
        <v>1600000</v>
      </c>
      <c r="AH431" s="493">
        <f t="shared" si="27"/>
        <v>0</v>
      </c>
    </row>
    <row r="432" spans="1:34" s="50" customFormat="1" ht="24" hidden="1" customHeight="1" x14ac:dyDescent="0.2">
      <c r="A432" s="181"/>
      <c r="B432" s="296">
        <v>325</v>
      </c>
      <c r="C432" s="264">
        <v>89</v>
      </c>
      <c r="D432" s="297">
        <v>13229</v>
      </c>
      <c r="E432" s="241" t="s">
        <v>131</v>
      </c>
      <c r="F432" s="242" t="s">
        <v>1425</v>
      </c>
      <c r="G432" s="285" t="s">
        <v>137</v>
      </c>
      <c r="H432" s="272" t="s">
        <v>88</v>
      </c>
      <c r="I432" s="292" t="s">
        <v>2759</v>
      </c>
      <c r="J432" s="480">
        <v>82462038</v>
      </c>
      <c r="K432" s="480">
        <v>97089172</v>
      </c>
      <c r="L432" s="64" t="s">
        <v>88</v>
      </c>
      <c r="M432" s="290" t="s">
        <v>137</v>
      </c>
      <c r="N432" s="243" t="s">
        <v>2410</v>
      </c>
      <c r="O432" s="64"/>
      <c r="P432" s="89"/>
      <c r="Q432" s="243">
        <v>30</v>
      </c>
      <c r="R432" s="245">
        <v>120</v>
      </c>
      <c r="S432" s="245">
        <v>110</v>
      </c>
      <c r="T432" s="245">
        <v>29.33</v>
      </c>
      <c r="U432" s="89">
        <v>0</v>
      </c>
      <c r="V432" s="260">
        <v>13</v>
      </c>
      <c r="W432" s="98">
        <v>0</v>
      </c>
      <c r="X432" s="83">
        <v>0</v>
      </c>
      <c r="Y432" s="98">
        <v>0</v>
      </c>
      <c r="Z432" s="64">
        <v>0</v>
      </c>
      <c r="AA432" s="315">
        <v>885165</v>
      </c>
      <c r="AB432" s="315">
        <v>46667</v>
      </c>
      <c r="AC432" s="316">
        <f t="shared" si="24"/>
        <v>931832</v>
      </c>
      <c r="AD432" s="74">
        <v>4500000</v>
      </c>
      <c r="AE432" s="74">
        <v>6000000</v>
      </c>
      <c r="AF432" s="74">
        <f t="shared" si="25"/>
        <v>0</v>
      </c>
      <c r="AG432" s="74">
        <f t="shared" si="26"/>
        <v>2600000</v>
      </c>
      <c r="AH432" s="493">
        <f t="shared" si="27"/>
        <v>0</v>
      </c>
    </row>
    <row r="433" spans="1:34" s="50" customFormat="1" ht="24" customHeight="1" x14ac:dyDescent="0.2">
      <c r="A433" s="181"/>
      <c r="B433" s="296">
        <v>312</v>
      </c>
      <c r="C433" s="264">
        <v>75</v>
      </c>
      <c r="D433" s="297">
        <v>13230</v>
      </c>
      <c r="E433" s="241" t="s">
        <v>190</v>
      </c>
      <c r="F433" s="242" t="s">
        <v>1428</v>
      </c>
      <c r="G433" s="285" t="s">
        <v>137</v>
      </c>
      <c r="H433" s="272" t="s">
        <v>88</v>
      </c>
      <c r="I433" s="292" t="s">
        <v>2746</v>
      </c>
      <c r="J433" s="480">
        <v>66625475</v>
      </c>
      <c r="K433" s="480">
        <v>19531359</v>
      </c>
      <c r="L433" s="64" t="s">
        <v>88</v>
      </c>
      <c r="M433" s="290" t="s">
        <v>137</v>
      </c>
      <c r="N433" s="243" t="s">
        <v>2410</v>
      </c>
      <c r="O433" s="64"/>
      <c r="P433" s="89"/>
      <c r="Q433" s="243">
        <v>30</v>
      </c>
      <c r="R433" s="245">
        <v>120</v>
      </c>
      <c r="S433" s="245">
        <v>110</v>
      </c>
      <c r="T433" s="245">
        <v>29.33</v>
      </c>
      <c r="U433" s="89">
        <v>0</v>
      </c>
      <c r="V433" s="260">
        <v>15</v>
      </c>
      <c r="W433" s="98">
        <v>0</v>
      </c>
      <c r="X433" s="83">
        <v>0</v>
      </c>
      <c r="Y433" s="98">
        <v>2</v>
      </c>
      <c r="Z433" s="64">
        <v>1</v>
      </c>
      <c r="AA433" s="315">
        <v>885165</v>
      </c>
      <c r="AB433" s="315">
        <v>46667</v>
      </c>
      <c r="AC433" s="316">
        <f t="shared" si="24"/>
        <v>931832</v>
      </c>
      <c r="AD433" s="74">
        <v>4500000</v>
      </c>
      <c r="AE433" s="74">
        <v>6000000</v>
      </c>
      <c r="AF433" s="74">
        <f t="shared" si="25"/>
        <v>0</v>
      </c>
      <c r="AG433" s="74">
        <f t="shared" si="26"/>
        <v>3000000</v>
      </c>
      <c r="AH433" s="493">
        <f t="shared" si="27"/>
        <v>-1</v>
      </c>
    </row>
    <row r="434" spans="1:34" s="50" customFormat="1" ht="24" hidden="1" customHeight="1" x14ac:dyDescent="0.2">
      <c r="A434" s="181"/>
      <c r="B434" s="296">
        <v>278</v>
      </c>
      <c r="C434" s="264">
        <v>41</v>
      </c>
      <c r="D434" s="297">
        <v>13231</v>
      </c>
      <c r="E434" s="241" t="s">
        <v>85</v>
      </c>
      <c r="F434" s="242" t="s">
        <v>1431</v>
      </c>
      <c r="G434" s="285" t="s">
        <v>137</v>
      </c>
      <c r="H434" s="272" t="s">
        <v>88</v>
      </c>
      <c r="I434" s="292" t="s">
        <v>2712</v>
      </c>
      <c r="J434" s="480">
        <v>1532102267</v>
      </c>
      <c r="K434" s="480">
        <v>12099581</v>
      </c>
      <c r="L434" s="64" t="s">
        <v>88</v>
      </c>
      <c r="M434" s="290" t="s">
        <v>137</v>
      </c>
      <c r="N434" s="243" t="s">
        <v>2410</v>
      </c>
      <c r="O434" s="64"/>
      <c r="P434" s="89"/>
      <c r="Q434" s="243">
        <v>30</v>
      </c>
      <c r="R434" s="245">
        <v>120</v>
      </c>
      <c r="S434" s="245">
        <v>110</v>
      </c>
      <c r="T434" s="245">
        <v>29.33</v>
      </c>
      <c r="U434" s="89">
        <v>0</v>
      </c>
      <c r="V434" s="260">
        <v>15</v>
      </c>
      <c r="W434" s="98">
        <v>0</v>
      </c>
      <c r="X434" s="83">
        <v>0</v>
      </c>
      <c r="Y434" s="98">
        <v>2</v>
      </c>
      <c r="Z434" s="64">
        <v>2</v>
      </c>
      <c r="AA434" s="315">
        <v>885165</v>
      </c>
      <c r="AB434" s="315">
        <v>46667</v>
      </c>
      <c r="AC434" s="316">
        <f t="shared" si="24"/>
        <v>931832</v>
      </c>
      <c r="AD434" s="74">
        <v>4500000</v>
      </c>
      <c r="AE434" s="74">
        <v>6000000</v>
      </c>
      <c r="AF434" s="74">
        <f t="shared" si="25"/>
        <v>0</v>
      </c>
      <c r="AG434" s="74">
        <f t="shared" si="26"/>
        <v>3000000</v>
      </c>
      <c r="AH434" s="493">
        <f t="shared" si="27"/>
        <v>0</v>
      </c>
    </row>
    <row r="435" spans="1:34" s="50" customFormat="1" ht="24" hidden="1" customHeight="1" x14ac:dyDescent="0.2">
      <c r="A435" s="181"/>
      <c r="B435" s="296">
        <v>365</v>
      </c>
      <c r="C435" s="264">
        <v>129</v>
      </c>
      <c r="D435" s="297">
        <v>13232</v>
      </c>
      <c r="E435" s="241" t="s">
        <v>131</v>
      </c>
      <c r="F435" s="242" t="s">
        <v>1434</v>
      </c>
      <c r="G435" s="285" t="s">
        <v>137</v>
      </c>
      <c r="H435" s="272" t="s">
        <v>88</v>
      </c>
      <c r="I435" s="292" t="s">
        <v>2799</v>
      </c>
      <c r="J435" s="480">
        <v>76305686</v>
      </c>
      <c r="K435" s="480">
        <v>22577266</v>
      </c>
      <c r="L435" s="64" t="s">
        <v>88</v>
      </c>
      <c r="M435" s="290" t="s">
        <v>137</v>
      </c>
      <c r="N435" s="243" t="s">
        <v>2410</v>
      </c>
      <c r="O435" s="64"/>
      <c r="P435" s="89"/>
      <c r="Q435" s="243">
        <v>30</v>
      </c>
      <c r="R435" s="245">
        <v>120</v>
      </c>
      <c r="S435" s="245">
        <v>110</v>
      </c>
      <c r="T435" s="245">
        <v>29.33</v>
      </c>
      <c r="U435" s="89">
        <v>0</v>
      </c>
      <c r="V435" s="260">
        <v>12</v>
      </c>
      <c r="W435" s="98">
        <v>0</v>
      </c>
      <c r="X435" s="83">
        <v>0</v>
      </c>
      <c r="Y435" s="98">
        <v>1</v>
      </c>
      <c r="Z435" s="64">
        <v>1</v>
      </c>
      <c r="AA435" s="315">
        <v>885165</v>
      </c>
      <c r="AB435" s="315">
        <v>0</v>
      </c>
      <c r="AC435" s="316">
        <f t="shared" si="24"/>
        <v>885165</v>
      </c>
      <c r="AD435" s="74">
        <v>4500000</v>
      </c>
      <c r="AE435" s="74">
        <v>6000000</v>
      </c>
      <c r="AF435" s="74">
        <f t="shared" si="25"/>
        <v>0</v>
      </c>
      <c r="AG435" s="74">
        <f t="shared" si="26"/>
        <v>2400000</v>
      </c>
      <c r="AH435" s="493">
        <f t="shared" si="27"/>
        <v>0</v>
      </c>
    </row>
    <row r="436" spans="1:34" s="50" customFormat="1" ht="24" hidden="1" customHeight="1" x14ac:dyDescent="0.2">
      <c r="A436" s="181"/>
      <c r="B436" s="296">
        <v>267</v>
      </c>
      <c r="C436" s="264">
        <v>30</v>
      </c>
      <c r="D436" s="297">
        <v>13233</v>
      </c>
      <c r="E436" s="241" t="s">
        <v>1437</v>
      </c>
      <c r="F436" s="242" t="s">
        <v>1438</v>
      </c>
      <c r="G436" s="285" t="s">
        <v>137</v>
      </c>
      <c r="H436" s="272" t="s">
        <v>88</v>
      </c>
      <c r="I436" s="349" t="s">
        <v>2701</v>
      </c>
      <c r="J436" s="479">
        <v>1671257642</v>
      </c>
      <c r="K436" s="479">
        <v>43182940</v>
      </c>
      <c r="L436" s="67" t="s">
        <v>88</v>
      </c>
      <c r="M436" s="290" t="s">
        <v>137</v>
      </c>
      <c r="N436" s="243" t="s">
        <v>2410</v>
      </c>
      <c r="O436" s="67"/>
      <c r="P436" s="90"/>
      <c r="Q436" s="243">
        <v>30</v>
      </c>
      <c r="R436" s="245">
        <v>120</v>
      </c>
      <c r="S436" s="245">
        <v>110</v>
      </c>
      <c r="T436" s="245">
        <v>29.33</v>
      </c>
      <c r="U436" s="89">
        <v>0</v>
      </c>
      <c r="V436" s="260">
        <v>15</v>
      </c>
      <c r="W436" s="98">
        <v>0</v>
      </c>
      <c r="X436" s="83">
        <v>0</v>
      </c>
      <c r="Y436" s="98">
        <v>2</v>
      </c>
      <c r="Z436" s="64">
        <v>2</v>
      </c>
      <c r="AA436" s="315">
        <v>885165</v>
      </c>
      <c r="AB436" s="315">
        <v>46667</v>
      </c>
      <c r="AC436" s="316">
        <f t="shared" si="24"/>
        <v>931832</v>
      </c>
      <c r="AD436" s="74">
        <v>4500000</v>
      </c>
      <c r="AE436" s="74">
        <v>6000000</v>
      </c>
      <c r="AF436" s="74">
        <f t="shared" si="25"/>
        <v>0</v>
      </c>
      <c r="AG436" s="74">
        <f t="shared" si="26"/>
        <v>3000000</v>
      </c>
      <c r="AH436" s="493">
        <f t="shared" si="27"/>
        <v>0</v>
      </c>
    </row>
    <row r="437" spans="1:34" s="50" customFormat="1" ht="24" customHeight="1" x14ac:dyDescent="0.2">
      <c r="A437" s="181"/>
      <c r="B437" s="296">
        <v>246</v>
      </c>
      <c r="C437" s="264">
        <v>9</v>
      </c>
      <c r="D437" s="297">
        <v>13234</v>
      </c>
      <c r="E437" s="241" t="s">
        <v>1441</v>
      </c>
      <c r="F437" s="242" t="s">
        <v>1442</v>
      </c>
      <c r="G437" s="285" t="s">
        <v>137</v>
      </c>
      <c r="H437" s="272" t="s">
        <v>88</v>
      </c>
      <c r="I437" s="292" t="s">
        <v>2680</v>
      </c>
      <c r="J437" s="480">
        <v>6049931496</v>
      </c>
      <c r="K437" s="480">
        <v>43715067</v>
      </c>
      <c r="L437" s="64" t="s">
        <v>88</v>
      </c>
      <c r="M437" s="290" t="s">
        <v>137</v>
      </c>
      <c r="N437" s="243" t="s">
        <v>2410</v>
      </c>
      <c r="O437" s="64"/>
      <c r="P437" s="89"/>
      <c r="Q437" s="243">
        <v>30</v>
      </c>
      <c r="R437" s="245">
        <v>120</v>
      </c>
      <c r="S437" s="245">
        <v>110</v>
      </c>
      <c r="T437" s="245">
        <v>29.33</v>
      </c>
      <c r="U437" s="89">
        <v>0</v>
      </c>
      <c r="V437" s="260">
        <v>15</v>
      </c>
      <c r="W437" s="98">
        <v>0</v>
      </c>
      <c r="X437" s="83">
        <v>0</v>
      </c>
      <c r="Y437" s="98">
        <v>1</v>
      </c>
      <c r="Z437" s="64">
        <v>0</v>
      </c>
      <c r="AA437" s="315">
        <v>885165</v>
      </c>
      <c r="AB437" s="315">
        <v>46667</v>
      </c>
      <c r="AC437" s="316">
        <f t="shared" si="24"/>
        <v>931832</v>
      </c>
      <c r="AD437" s="74">
        <v>4500000</v>
      </c>
      <c r="AE437" s="74">
        <v>6000000</v>
      </c>
      <c r="AF437" s="74">
        <f t="shared" si="25"/>
        <v>0</v>
      </c>
      <c r="AG437" s="74">
        <f t="shared" si="26"/>
        <v>3000000</v>
      </c>
      <c r="AH437" s="493">
        <f t="shared" si="27"/>
        <v>-1</v>
      </c>
    </row>
    <row r="438" spans="1:34" s="50" customFormat="1" ht="24" customHeight="1" x14ac:dyDescent="0.2">
      <c r="A438" s="181"/>
      <c r="B438" s="296">
        <v>343</v>
      </c>
      <c r="C438" s="264">
        <v>107</v>
      </c>
      <c r="D438" s="297">
        <v>13235</v>
      </c>
      <c r="E438" s="241" t="s">
        <v>1445</v>
      </c>
      <c r="F438" s="242" t="s">
        <v>319</v>
      </c>
      <c r="G438" s="285" t="s">
        <v>137</v>
      </c>
      <c r="H438" s="272" t="s">
        <v>88</v>
      </c>
      <c r="I438" s="292" t="s">
        <v>2777</v>
      </c>
      <c r="J438" s="480">
        <v>439142997</v>
      </c>
      <c r="K438" s="480">
        <v>16985894</v>
      </c>
      <c r="L438" s="64" t="s">
        <v>88</v>
      </c>
      <c r="M438" s="290" t="s">
        <v>137</v>
      </c>
      <c r="N438" s="243" t="s">
        <v>2410</v>
      </c>
      <c r="O438" s="64"/>
      <c r="P438" s="89"/>
      <c r="Q438" s="243">
        <v>30</v>
      </c>
      <c r="R438" s="245">
        <v>120</v>
      </c>
      <c r="S438" s="245">
        <v>110</v>
      </c>
      <c r="T438" s="245">
        <v>29.33</v>
      </c>
      <c r="U438" s="89">
        <v>0</v>
      </c>
      <c r="V438" s="260">
        <v>13</v>
      </c>
      <c r="W438" s="98">
        <v>0</v>
      </c>
      <c r="X438" s="83">
        <v>0</v>
      </c>
      <c r="Y438" s="98">
        <v>3</v>
      </c>
      <c r="Z438" s="64">
        <v>2</v>
      </c>
      <c r="AA438" s="315">
        <v>885165</v>
      </c>
      <c r="AB438" s="315">
        <v>46667</v>
      </c>
      <c r="AC438" s="316">
        <f t="shared" si="24"/>
        <v>931832</v>
      </c>
      <c r="AD438" s="74">
        <v>4500000</v>
      </c>
      <c r="AE438" s="74">
        <v>6000000</v>
      </c>
      <c r="AF438" s="74">
        <f t="shared" si="25"/>
        <v>0</v>
      </c>
      <c r="AG438" s="74">
        <f t="shared" si="26"/>
        <v>2600000</v>
      </c>
      <c r="AH438" s="493">
        <f t="shared" si="27"/>
        <v>-1</v>
      </c>
    </row>
    <row r="439" spans="1:34" s="50" customFormat="1" ht="24" hidden="1" customHeight="1" x14ac:dyDescent="0.2">
      <c r="A439" s="181"/>
      <c r="B439" s="296">
        <v>337</v>
      </c>
      <c r="C439" s="264">
        <v>101</v>
      </c>
      <c r="D439" s="297">
        <v>13236</v>
      </c>
      <c r="E439" s="241" t="s">
        <v>467</v>
      </c>
      <c r="F439" s="242" t="s">
        <v>1205</v>
      </c>
      <c r="G439" s="285" t="s">
        <v>137</v>
      </c>
      <c r="H439" s="272" t="s">
        <v>88</v>
      </c>
      <c r="I439" s="292" t="s">
        <v>2771</v>
      </c>
      <c r="J439" s="480">
        <v>67256546</v>
      </c>
      <c r="K439" s="480">
        <v>11191516</v>
      </c>
      <c r="L439" s="64" t="s">
        <v>88</v>
      </c>
      <c r="M439" s="290" t="s">
        <v>137</v>
      </c>
      <c r="N439" s="98"/>
      <c r="O439" s="64"/>
      <c r="P439" s="244" t="s">
        <v>2410</v>
      </c>
      <c r="Q439" s="243">
        <v>30</v>
      </c>
      <c r="R439" s="245">
        <v>120</v>
      </c>
      <c r="S439" s="245">
        <v>220</v>
      </c>
      <c r="T439" s="245">
        <v>29.33</v>
      </c>
      <c r="U439" s="89">
        <v>0</v>
      </c>
      <c r="V439" s="260">
        <v>30</v>
      </c>
      <c r="W439" s="98">
        <v>0</v>
      </c>
      <c r="X439" s="83">
        <v>0</v>
      </c>
      <c r="Y439" s="98">
        <v>1</v>
      </c>
      <c r="Z439" s="64">
        <v>1</v>
      </c>
      <c r="AA439" s="315">
        <v>885165</v>
      </c>
      <c r="AB439" s="315">
        <v>46667</v>
      </c>
      <c r="AC439" s="316">
        <f t="shared" si="24"/>
        <v>931832</v>
      </c>
      <c r="AD439" s="74">
        <v>4500000</v>
      </c>
      <c r="AE439" s="74">
        <v>6000000</v>
      </c>
      <c r="AF439" s="74">
        <f t="shared" si="25"/>
        <v>0</v>
      </c>
      <c r="AG439" s="74">
        <f t="shared" si="26"/>
        <v>6000000</v>
      </c>
      <c r="AH439" s="493">
        <f t="shared" si="27"/>
        <v>0</v>
      </c>
    </row>
    <row r="440" spans="1:34" s="50" customFormat="1" ht="24" hidden="1" customHeight="1" x14ac:dyDescent="0.2">
      <c r="A440" s="181"/>
      <c r="B440" s="296">
        <v>350</v>
      </c>
      <c r="C440" s="264">
        <v>114</v>
      </c>
      <c r="D440" s="297">
        <v>13237</v>
      </c>
      <c r="E440" s="241" t="s">
        <v>267</v>
      </c>
      <c r="F440" s="242" t="s">
        <v>1450</v>
      </c>
      <c r="G440" s="285" t="s">
        <v>137</v>
      </c>
      <c r="H440" s="272" t="s">
        <v>88</v>
      </c>
      <c r="I440" s="292" t="s">
        <v>2784</v>
      </c>
      <c r="J440" s="481">
        <v>589942670</v>
      </c>
      <c r="K440" s="480">
        <v>10395482</v>
      </c>
      <c r="L440" s="64" t="s">
        <v>88</v>
      </c>
      <c r="M440" s="290" t="s">
        <v>137</v>
      </c>
      <c r="N440" s="243" t="s">
        <v>2410</v>
      </c>
      <c r="O440" s="64"/>
      <c r="P440" s="89"/>
      <c r="Q440" s="243">
        <v>30</v>
      </c>
      <c r="R440" s="245">
        <v>120</v>
      </c>
      <c r="S440" s="245">
        <v>110</v>
      </c>
      <c r="T440" s="245">
        <v>29.33</v>
      </c>
      <c r="U440" s="89">
        <v>0</v>
      </c>
      <c r="V440" s="260">
        <v>15</v>
      </c>
      <c r="W440" s="98">
        <v>0</v>
      </c>
      <c r="X440" s="83">
        <v>0</v>
      </c>
      <c r="Y440" s="98">
        <v>2</v>
      </c>
      <c r="Z440" s="64">
        <v>2</v>
      </c>
      <c r="AA440" s="315">
        <v>885165</v>
      </c>
      <c r="AB440" s="315">
        <v>46667</v>
      </c>
      <c r="AC440" s="316">
        <f t="shared" si="24"/>
        <v>931832</v>
      </c>
      <c r="AD440" s="74">
        <v>4500000</v>
      </c>
      <c r="AE440" s="74">
        <v>6000000</v>
      </c>
      <c r="AF440" s="74">
        <f t="shared" si="25"/>
        <v>0</v>
      </c>
      <c r="AG440" s="74">
        <f t="shared" si="26"/>
        <v>3000000</v>
      </c>
      <c r="AH440" s="493">
        <f t="shared" si="27"/>
        <v>0</v>
      </c>
    </row>
    <row r="441" spans="1:34" s="50" customFormat="1" ht="24" hidden="1" customHeight="1" x14ac:dyDescent="0.2">
      <c r="A441" s="181"/>
      <c r="B441" s="296">
        <v>292</v>
      </c>
      <c r="C441" s="264">
        <v>55</v>
      </c>
      <c r="D441" s="297">
        <v>13238</v>
      </c>
      <c r="E441" s="241" t="s">
        <v>85</v>
      </c>
      <c r="F441" s="242" t="s">
        <v>1453</v>
      </c>
      <c r="G441" s="285" t="s">
        <v>137</v>
      </c>
      <c r="H441" s="272" t="s">
        <v>88</v>
      </c>
      <c r="I441" s="292" t="s">
        <v>2726</v>
      </c>
      <c r="J441" s="480">
        <v>40197931</v>
      </c>
      <c r="K441" s="480">
        <v>38456711</v>
      </c>
      <c r="L441" s="64" t="s">
        <v>88</v>
      </c>
      <c r="M441" s="290" t="s">
        <v>137</v>
      </c>
      <c r="N441" s="243" t="s">
        <v>2410</v>
      </c>
      <c r="O441" s="64"/>
      <c r="P441" s="89"/>
      <c r="Q441" s="243">
        <v>30</v>
      </c>
      <c r="R441" s="245">
        <v>120</v>
      </c>
      <c r="S441" s="245">
        <v>110</v>
      </c>
      <c r="T441" s="245">
        <v>29.33</v>
      </c>
      <c r="U441" s="89">
        <v>0</v>
      </c>
      <c r="V441" s="260">
        <v>14</v>
      </c>
      <c r="W441" s="98">
        <v>0</v>
      </c>
      <c r="X441" s="83">
        <v>0</v>
      </c>
      <c r="Y441" s="98">
        <v>0</v>
      </c>
      <c r="Z441" s="64">
        <v>0</v>
      </c>
      <c r="AA441" s="315">
        <v>885165</v>
      </c>
      <c r="AB441" s="315">
        <v>46667</v>
      </c>
      <c r="AC441" s="316">
        <f t="shared" si="24"/>
        <v>931832</v>
      </c>
      <c r="AD441" s="74">
        <v>4500000</v>
      </c>
      <c r="AE441" s="74">
        <v>6000000</v>
      </c>
      <c r="AF441" s="74">
        <f t="shared" si="25"/>
        <v>0</v>
      </c>
      <c r="AG441" s="74">
        <f t="shared" si="26"/>
        <v>2800000</v>
      </c>
      <c r="AH441" s="493">
        <f t="shared" si="27"/>
        <v>0</v>
      </c>
    </row>
    <row r="442" spans="1:34" s="50" customFormat="1" ht="24" customHeight="1" x14ac:dyDescent="0.2">
      <c r="A442" s="181"/>
      <c r="B442" s="296">
        <v>272</v>
      </c>
      <c r="C442" s="264">
        <v>35</v>
      </c>
      <c r="D442" s="297">
        <v>13239</v>
      </c>
      <c r="E442" s="241" t="s">
        <v>1456</v>
      </c>
      <c r="F442" s="242" t="s">
        <v>1457</v>
      </c>
      <c r="G442" s="285" t="s">
        <v>137</v>
      </c>
      <c r="H442" s="272" t="s">
        <v>88</v>
      </c>
      <c r="I442" s="292" t="s">
        <v>2706</v>
      </c>
      <c r="J442" s="480">
        <v>1672246385</v>
      </c>
      <c r="K442" s="480">
        <v>12082987</v>
      </c>
      <c r="L442" s="64" t="s">
        <v>88</v>
      </c>
      <c r="M442" s="290" t="s">
        <v>137</v>
      </c>
      <c r="N442" s="243" t="s">
        <v>2410</v>
      </c>
      <c r="O442" s="64"/>
      <c r="P442" s="89"/>
      <c r="Q442" s="243">
        <v>30</v>
      </c>
      <c r="R442" s="245">
        <v>120</v>
      </c>
      <c r="S442" s="245">
        <v>110</v>
      </c>
      <c r="T442" s="245">
        <v>29.33</v>
      </c>
      <c r="U442" s="89">
        <v>0</v>
      </c>
      <c r="V442" s="260">
        <v>15</v>
      </c>
      <c r="W442" s="98">
        <v>0</v>
      </c>
      <c r="X442" s="83">
        <v>0</v>
      </c>
      <c r="Y442" s="98">
        <v>2</v>
      </c>
      <c r="Z442" s="64">
        <v>1</v>
      </c>
      <c r="AA442" s="315">
        <v>885165</v>
      </c>
      <c r="AB442" s="315">
        <v>46667</v>
      </c>
      <c r="AC442" s="316">
        <f t="shared" si="24"/>
        <v>931832</v>
      </c>
      <c r="AD442" s="74">
        <v>4500000</v>
      </c>
      <c r="AE442" s="74">
        <v>6000000</v>
      </c>
      <c r="AF442" s="74">
        <f t="shared" si="25"/>
        <v>0</v>
      </c>
      <c r="AG442" s="74">
        <f t="shared" si="26"/>
        <v>3000000</v>
      </c>
      <c r="AH442" s="493">
        <f t="shared" si="27"/>
        <v>-1</v>
      </c>
    </row>
    <row r="443" spans="1:34" s="50" customFormat="1" ht="24" hidden="1" customHeight="1" x14ac:dyDescent="0.2">
      <c r="A443" s="181"/>
      <c r="B443" s="296">
        <v>299</v>
      </c>
      <c r="C443" s="264">
        <v>62</v>
      </c>
      <c r="D443" s="297">
        <v>13240</v>
      </c>
      <c r="E443" s="241" t="s">
        <v>1460</v>
      </c>
      <c r="F443" s="242" t="s">
        <v>1461</v>
      </c>
      <c r="G443" s="285" t="s">
        <v>137</v>
      </c>
      <c r="H443" s="272" t="s">
        <v>88</v>
      </c>
      <c r="I443" s="292" t="s">
        <v>2733</v>
      </c>
      <c r="J443" s="480">
        <v>1671259394</v>
      </c>
      <c r="K443" s="480">
        <v>12666272</v>
      </c>
      <c r="L443" s="64" t="s">
        <v>88</v>
      </c>
      <c r="M443" s="290" t="s">
        <v>137</v>
      </c>
      <c r="N443" s="98"/>
      <c r="O443" s="64"/>
      <c r="P443" s="244" t="s">
        <v>2410</v>
      </c>
      <c r="Q443" s="243">
        <v>30</v>
      </c>
      <c r="R443" s="245">
        <v>120</v>
      </c>
      <c r="S443" s="245">
        <v>220</v>
      </c>
      <c r="T443" s="245">
        <v>29.33</v>
      </c>
      <c r="U443" s="89">
        <v>0</v>
      </c>
      <c r="V443" s="260">
        <v>25</v>
      </c>
      <c r="W443" s="98">
        <v>0</v>
      </c>
      <c r="X443" s="83">
        <v>0</v>
      </c>
      <c r="Y443" s="98">
        <v>2</v>
      </c>
      <c r="Z443" s="64">
        <v>2</v>
      </c>
      <c r="AA443" s="315">
        <v>885165</v>
      </c>
      <c r="AB443" s="315">
        <v>46667</v>
      </c>
      <c r="AC443" s="316">
        <f t="shared" si="24"/>
        <v>931832</v>
      </c>
      <c r="AD443" s="74">
        <v>4500000</v>
      </c>
      <c r="AE443" s="74">
        <v>6000000</v>
      </c>
      <c r="AF443" s="74">
        <f t="shared" si="25"/>
        <v>0</v>
      </c>
      <c r="AG443" s="74">
        <f t="shared" si="26"/>
        <v>5000000</v>
      </c>
      <c r="AH443" s="493">
        <f t="shared" si="27"/>
        <v>0</v>
      </c>
    </row>
    <row r="444" spans="1:34" s="50" customFormat="1" ht="24" hidden="1" customHeight="1" x14ac:dyDescent="0.2">
      <c r="A444" s="181"/>
      <c r="B444" s="296">
        <v>351</v>
      </c>
      <c r="C444" s="264">
        <v>115</v>
      </c>
      <c r="D444" s="297">
        <v>13241</v>
      </c>
      <c r="E444" s="241" t="s">
        <v>1464</v>
      </c>
      <c r="F444" s="242" t="s">
        <v>1465</v>
      </c>
      <c r="G444" s="285" t="s">
        <v>137</v>
      </c>
      <c r="H444" s="272" t="s">
        <v>88</v>
      </c>
      <c r="I444" s="292" t="s">
        <v>2785</v>
      </c>
      <c r="J444" s="481">
        <v>53819101</v>
      </c>
      <c r="K444" s="480">
        <v>12604674</v>
      </c>
      <c r="L444" s="64" t="s">
        <v>88</v>
      </c>
      <c r="M444" s="290" t="s">
        <v>137</v>
      </c>
      <c r="N444" s="243" t="s">
        <v>2410</v>
      </c>
      <c r="O444" s="64"/>
      <c r="P444" s="89"/>
      <c r="Q444" s="243">
        <v>30</v>
      </c>
      <c r="R444" s="245">
        <v>120</v>
      </c>
      <c r="S444" s="245">
        <v>110</v>
      </c>
      <c r="T444" s="245">
        <v>29.33</v>
      </c>
      <c r="U444" s="89">
        <v>0</v>
      </c>
      <c r="V444" s="260">
        <v>15</v>
      </c>
      <c r="W444" s="98">
        <v>0</v>
      </c>
      <c r="X444" s="83">
        <v>0</v>
      </c>
      <c r="Y444" s="98">
        <v>2</v>
      </c>
      <c r="Z444" s="64">
        <v>2</v>
      </c>
      <c r="AA444" s="315">
        <v>885165</v>
      </c>
      <c r="AB444" s="315">
        <v>46667</v>
      </c>
      <c r="AC444" s="316">
        <f t="shared" si="24"/>
        <v>931832</v>
      </c>
      <c r="AD444" s="74">
        <v>4500000</v>
      </c>
      <c r="AE444" s="74">
        <v>6000000</v>
      </c>
      <c r="AF444" s="74">
        <f t="shared" si="25"/>
        <v>0</v>
      </c>
      <c r="AG444" s="74">
        <f t="shared" si="26"/>
        <v>3000000</v>
      </c>
      <c r="AH444" s="493">
        <f t="shared" si="27"/>
        <v>0</v>
      </c>
    </row>
    <row r="445" spans="1:34" s="50" customFormat="1" ht="24" hidden="1" customHeight="1" x14ac:dyDescent="0.2">
      <c r="A445" s="181"/>
      <c r="B445" s="296">
        <v>346</v>
      </c>
      <c r="C445" s="264">
        <v>110</v>
      </c>
      <c r="D445" s="297">
        <v>13242</v>
      </c>
      <c r="E445" s="241" t="s">
        <v>1468</v>
      </c>
      <c r="F445" s="242" t="s">
        <v>210</v>
      </c>
      <c r="G445" s="285" t="s">
        <v>137</v>
      </c>
      <c r="H445" s="272" t="s">
        <v>88</v>
      </c>
      <c r="I445" s="291" t="s">
        <v>2780</v>
      </c>
      <c r="J445" s="481">
        <v>4172770649</v>
      </c>
      <c r="K445" s="481">
        <v>58884940</v>
      </c>
      <c r="L445" s="65" t="s">
        <v>88</v>
      </c>
      <c r="M445" s="290" t="s">
        <v>137</v>
      </c>
      <c r="N445" s="243" t="s">
        <v>2410</v>
      </c>
      <c r="O445" s="65"/>
      <c r="P445" s="86"/>
      <c r="Q445" s="243">
        <v>30</v>
      </c>
      <c r="R445" s="245">
        <v>120</v>
      </c>
      <c r="S445" s="245">
        <v>110</v>
      </c>
      <c r="T445" s="245">
        <v>29.33</v>
      </c>
      <c r="U445" s="89">
        <v>0</v>
      </c>
      <c r="V445" s="260">
        <v>22</v>
      </c>
      <c r="W445" s="98">
        <v>0</v>
      </c>
      <c r="X445" s="83">
        <v>0</v>
      </c>
      <c r="Y445" s="98">
        <v>0</v>
      </c>
      <c r="Z445" s="64">
        <v>0</v>
      </c>
      <c r="AA445" s="315">
        <v>885165</v>
      </c>
      <c r="AB445" s="315">
        <v>46667</v>
      </c>
      <c r="AC445" s="316">
        <f t="shared" si="24"/>
        <v>931832</v>
      </c>
      <c r="AD445" s="74">
        <v>4500000</v>
      </c>
      <c r="AE445" s="74">
        <v>6000000</v>
      </c>
      <c r="AF445" s="74">
        <f t="shared" si="25"/>
        <v>0</v>
      </c>
      <c r="AG445" s="74">
        <f t="shared" si="26"/>
        <v>4400000</v>
      </c>
      <c r="AH445" s="493">
        <f t="shared" si="27"/>
        <v>0</v>
      </c>
    </row>
    <row r="446" spans="1:34" s="50" customFormat="1" ht="24" customHeight="1" x14ac:dyDescent="0.2">
      <c r="A446" s="181"/>
      <c r="B446" s="296">
        <v>352</v>
      </c>
      <c r="C446" s="264">
        <v>116</v>
      </c>
      <c r="D446" s="297">
        <v>13243</v>
      </c>
      <c r="E446" s="241" t="s">
        <v>1471</v>
      </c>
      <c r="F446" s="242" t="s">
        <v>1472</v>
      </c>
      <c r="G446" s="285" t="s">
        <v>137</v>
      </c>
      <c r="H446" s="272" t="s">
        <v>88</v>
      </c>
      <c r="I446" s="291" t="s">
        <v>2786</v>
      </c>
      <c r="J446" s="481">
        <v>50526014</v>
      </c>
      <c r="K446" s="481">
        <v>26314441</v>
      </c>
      <c r="L446" s="65" t="s">
        <v>88</v>
      </c>
      <c r="M446" s="290" t="s">
        <v>137</v>
      </c>
      <c r="N446" s="243" t="s">
        <v>2410</v>
      </c>
      <c r="O446" s="65"/>
      <c r="P446" s="86"/>
      <c r="Q446" s="243">
        <v>30</v>
      </c>
      <c r="R446" s="245">
        <v>120</v>
      </c>
      <c r="S446" s="245">
        <v>110</v>
      </c>
      <c r="T446" s="245">
        <v>29.33</v>
      </c>
      <c r="U446" s="89">
        <v>0</v>
      </c>
      <c r="V446" s="260">
        <v>15</v>
      </c>
      <c r="W446" s="98">
        <v>0</v>
      </c>
      <c r="X446" s="83">
        <v>0</v>
      </c>
      <c r="Y446" s="98">
        <v>2</v>
      </c>
      <c r="Z446" s="64">
        <v>1</v>
      </c>
      <c r="AA446" s="315">
        <v>885165</v>
      </c>
      <c r="AB446" s="315">
        <v>46667</v>
      </c>
      <c r="AC446" s="316">
        <f t="shared" si="24"/>
        <v>931832</v>
      </c>
      <c r="AD446" s="74">
        <v>4500000</v>
      </c>
      <c r="AE446" s="74">
        <v>6000000</v>
      </c>
      <c r="AF446" s="74">
        <f t="shared" si="25"/>
        <v>0</v>
      </c>
      <c r="AG446" s="74">
        <f t="shared" si="26"/>
        <v>3000000</v>
      </c>
      <c r="AH446" s="493">
        <f t="shared" si="27"/>
        <v>-1</v>
      </c>
    </row>
    <row r="447" spans="1:34" s="50" customFormat="1" ht="24" hidden="1" customHeight="1" x14ac:dyDescent="0.2">
      <c r="A447" s="181"/>
      <c r="B447" s="296">
        <v>339</v>
      </c>
      <c r="C447" s="264">
        <v>103</v>
      </c>
      <c r="D447" s="297">
        <v>13244</v>
      </c>
      <c r="E447" s="241" t="s">
        <v>1402</v>
      </c>
      <c r="F447" s="242" t="s">
        <v>1475</v>
      </c>
      <c r="G447" s="285" t="s">
        <v>137</v>
      </c>
      <c r="H447" s="272" t="s">
        <v>88</v>
      </c>
      <c r="I447" s="291" t="s">
        <v>2773</v>
      </c>
      <c r="J447" s="481">
        <v>67614086</v>
      </c>
      <c r="K447" s="481">
        <v>38364332</v>
      </c>
      <c r="L447" s="65" t="s">
        <v>88</v>
      </c>
      <c r="M447" s="290" t="s">
        <v>137</v>
      </c>
      <c r="N447" s="243" t="s">
        <v>2410</v>
      </c>
      <c r="O447" s="65"/>
      <c r="P447" s="86"/>
      <c r="Q447" s="243">
        <v>30</v>
      </c>
      <c r="R447" s="245">
        <v>120</v>
      </c>
      <c r="S447" s="245">
        <v>110</v>
      </c>
      <c r="T447" s="245">
        <v>29.33</v>
      </c>
      <c r="U447" s="89">
        <v>0</v>
      </c>
      <c r="V447" s="260">
        <v>15</v>
      </c>
      <c r="W447" s="98">
        <v>0</v>
      </c>
      <c r="X447" s="83">
        <v>0</v>
      </c>
      <c r="Y447" s="98">
        <v>2</v>
      </c>
      <c r="Z447" s="64">
        <v>2</v>
      </c>
      <c r="AA447" s="315">
        <v>885165</v>
      </c>
      <c r="AB447" s="315">
        <v>46667</v>
      </c>
      <c r="AC447" s="316">
        <f t="shared" si="24"/>
        <v>931832</v>
      </c>
      <c r="AD447" s="74">
        <v>4500000</v>
      </c>
      <c r="AE447" s="74">
        <v>6000000</v>
      </c>
      <c r="AF447" s="74">
        <f t="shared" si="25"/>
        <v>0</v>
      </c>
      <c r="AG447" s="74">
        <f t="shared" si="26"/>
        <v>3000000</v>
      </c>
      <c r="AH447" s="493">
        <f t="shared" si="27"/>
        <v>0</v>
      </c>
    </row>
    <row r="448" spans="1:34" s="50" customFormat="1" ht="24" hidden="1" customHeight="1" x14ac:dyDescent="0.2">
      <c r="A448" s="181"/>
      <c r="B448" s="296">
        <v>252</v>
      </c>
      <c r="C448" s="264">
        <v>15</v>
      </c>
      <c r="D448" s="297">
        <v>13245</v>
      </c>
      <c r="E448" s="241" t="s">
        <v>1478</v>
      </c>
      <c r="F448" s="242" t="s">
        <v>1479</v>
      </c>
      <c r="G448" s="285" t="s">
        <v>137</v>
      </c>
      <c r="H448" s="272" t="s">
        <v>88</v>
      </c>
      <c r="I448" s="349" t="s">
        <v>2686</v>
      </c>
      <c r="J448" s="479">
        <v>652355031</v>
      </c>
      <c r="K448" s="479">
        <v>68986989</v>
      </c>
      <c r="L448" s="67" t="s">
        <v>88</v>
      </c>
      <c r="M448" s="290" t="s">
        <v>137</v>
      </c>
      <c r="N448" s="99"/>
      <c r="O448" s="67"/>
      <c r="P448" s="244" t="s">
        <v>2410</v>
      </c>
      <c r="Q448" s="243">
        <v>30</v>
      </c>
      <c r="R448" s="245">
        <v>120</v>
      </c>
      <c r="S448" s="245">
        <v>220</v>
      </c>
      <c r="T448" s="245">
        <v>29.33</v>
      </c>
      <c r="U448" s="89">
        <v>0</v>
      </c>
      <c r="V448" s="260">
        <v>30</v>
      </c>
      <c r="W448" s="98">
        <v>0</v>
      </c>
      <c r="X448" s="83">
        <v>0</v>
      </c>
      <c r="Y448" s="98">
        <v>0</v>
      </c>
      <c r="Z448" s="64">
        <v>0</v>
      </c>
      <c r="AA448" s="315">
        <v>885165</v>
      </c>
      <c r="AB448" s="315">
        <v>46667</v>
      </c>
      <c r="AC448" s="316">
        <f t="shared" si="24"/>
        <v>931832</v>
      </c>
      <c r="AD448" s="74">
        <v>4500000</v>
      </c>
      <c r="AE448" s="74">
        <v>6000000</v>
      </c>
      <c r="AF448" s="74">
        <f t="shared" si="25"/>
        <v>0</v>
      </c>
      <c r="AG448" s="74">
        <f t="shared" si="26"/>
        <v>6000000</v>
      </c>
      <c r="AH448" s="493">
        <f t="shared" si="27"/>
        <v>0</v>
      </c>
    </row>
    <row r="449" spans="1:34" s="50" customFormat="1" ht="24" customHeight="1" x14ac:dyDescent="0.2">
      <c r="A449" s="181"/>
      <c r="B449" s="296">
        <v>265</v>
      </c>
      <c r="C449" s="264">
        <v>28</v>
      </c>
      <c r="D449" s="297">
        <v>13246</v>
      </c>
      <c r="E449" s="241" t="s">
        <v>935</v>
      </c>
      <c r="F449" s="242" t="s">
        <v>1482</v>
      </c>
      <c r="G449" s="285" t="s">
        <v>137</v>
      </c>
      <c r="H449" s="272" t="s">
        <v>88</v>
      </c>
      <c r="I449" s="292" t="s">
        <v>2699</v>
      </c>
      <c r="J449" s="480">
        <v>51795981</v>
      </c>
      <c r="K449" s="480">
        <v>24551266</v>
      </c>
      <c r="L449" s="64" t="s">
        <v>88</v>
      </c>
      <c r="M449" s="290" t="s">
        <v>137</v>
      </c>
      <c r="N449" s="243" t="s">
        <v>2410</v>
      </c>
      <c r="O449" s="64"/>
      <c r="P449" s="89"/>
      <c r="Q449" s="243">
        <v>30</v>
      </c>
      <c r="R449" s="245">
        <v>120</v>
      </c>
      <c r="S449" s="245">
        <v>110</v>
      </c>
      <c r="T449" s="245">
        <v>29.33</v>
      </c>
      <c r="U449" s="89">
        <v>0</v>
      </c>
      <c r="V449" s="260">
        <v>15</v>
      </c>
      <c r="W449" s="98">
        <v>0</v>
      </c>
      <c r="X449" s="83">
        <v>0</v>
      </c>
      <c r="Y449" s="98">
        <v>1</v>
      </c>
      <c r="Z449" s="64">
        <v>0</v>
      </c>
      <c r="AA449" s="315">
        <v>885165</v>
      </c>
      <c r="AB449" s="315">
        <v>46667</v>
      </c>
      <c r="AC449" s="316">
        <f t="shared" si="24"/>
        <v>931832</v>
      </c>
      <c r="AD449" s="74">
        <v>4500000</v>
      </c>
      <c r="AE449" s="74">
        <v>6000000</v>
      </c>
      <c r="AF449" s="74">
        <f t="shared" si="25"/>
        <v>0</v>
      </c>
      <c r="AG449" s="74">
        <f t="shared" si="26"/>
        <v>3000000</v>
      </c>
      <c r="AH449" s="493">
        <f t="shared" si="27"/>
        <v>-1</v>
      </c>
    </row>
    <row r="450" spans="1:34" s="50" customFormat="1" ht="24" customHeight="1" x14ac:dyDescent="0.2">
      <c r="A450" s="181"/>
      <c r="B450" s="296">
        <v>367</v>
      </c>
      <c r="C450" s="264">
        <v>131</v>
      </c>
      <c r="D450" s="297">
        <v>13247</v>
      </c>
      <c r="E450" s="241" t="s">
        <v>158</v>
      </c>
      <c r="F450" s="242" t="s">
        <v>1485</v>
      </c>
      <c r="G450" s="285" t="s">
        <v>137</v>
      </c>
      <c r="H450" s="272" t="s">
        <v>88</v>
      </c>
      <c r="I450" s="292" t="s">
        <v>2801</v>
      </c>
      <c r="J450" s="480">
        <v>11141190</v>
      </c>
      <c r="K450" s="480">
        <v>12868683</v>
      </c>
      <c r="L450" s="64" t="s">
        <v>88</v>
      </c>
      <c r="M450" s="290" t="s">
        <v>137</v>
      </c>
      <c r="N450" s="98"/>
      <c r="O450" s="64"/>
      <c r="P450" s="244" t="s">
        <v>2410</v>
      </c>
      <c r="Q450" s="243">
        <v>30</v>
      </c>
      <c r="R450" s="245">
        <v>120</v>
      </c>
      <c r="S450" s="245">
        <v>220</v>
      </c>
      <c r="T450" s="245">
        <v>29.33</v>
      </c>
      <c r="U450" s="89">
        <v>0</v>
      </c>
      <c r="V450" s="260">
        <v>24</v>
      </c>
      <c r="W450" s="98">
        <v>0</v>
      </c>
      <c r="X450" s="83">
        <v>0</v>
      </c>
      <c r="Y450" s="98">
        <v>0</v>
      </c>
      <c r="Z450" s="64">
        <v>1</v>
      </c>
      <c r="AA450" s="315">
        <v>885165</v>
      </c>
      <c r="AB450" s="315">
        <v>0</v>
      </c>
      <c r="AC450" s="316">
        <f t="shared" si="24"/>
        <v>885165</v>
      </c>
      <c r="AD450" s="74">
        <v>4500000</v>
      </c>
      <c r="AE450" s="74">
        <v>6000000</v>
      </c>
      <c r="AF450" s="74">
        <f t="shared" si="25"/>
        <v>0</v>
      </c>
      <c r="AG450" s="74">
        <f t="shared" si="26"/>
        <v>4800000</v>
      </c>
      <c r="AH450" s="493">
        <f t="shared" si="27"/>
        <v>1</v>
      </c>
    </row>
    <row r="451" spans="1:34" s="50" customFormat="1" ht="24" hidden="1" customHeight="1" x14ac:dyDescent="0.2">
      <c r="A451" s="181"/>
      <c r="B451" s="296">
        <v>348</v>
      </c>
      <c r="C451" s="264">
        <v>112</v>
      </c>
      <c r="D451" s="297">
        <v>13248</v>
      </c>
      <c r="E451" s="241" t="s">
        <v>1488</v>
      </c>
      <c r="F451" s="242" t="s">
        <v>312</v>
      </c>
      <c r="G451" s="285" t="s">
        <v>137</v>
      </c>
      <c r="H451" s="272" t="s">
        <v>88</v>
      </c>
      <c r="I451" s="291" t="s">
        <v>2782</v>
      </c>
      <c r="J451" s="481">
        <v>4260127160</v>
      </c>
      <c r="K451" s="481">
        <v>12864938</v>
      </c>
      <c r="L451" s="65" t="s">
        <v>88</v>
      </c>
      <c r="M451" s="290" t="s">
        <v>137</v>
      </c>
      <c r="N451" s="243" t="s">
        <v>2410</v>
      </c>
      <c r="O451" s="65"/>
      <c r="P451" s="86"/>
      <c r="Q451" s="243">
        <v>30</v>
      </c>
      <c r="R451" s="245">
        <v>120</v>
      </c>
      <c r="S451" s="245">
        <v>110</v>
      </c>
      <c r="T451" s="245">
        <v>29.33</v>
      </c>
      <c r="U451" s="89">
        <v>0</v>
      </c>
      <c r="V451" s="260">
        <v>12</v>
      </c>
      <c r="W451" s="98">
        <v>0</v>
      </c>
      <c r="X451" s="83">
        <v>0</v>
      </c>
      <c r="Y451" s="98">
        <v>0</v>
      </c>
      <c r="Z451" s="64">
        <v>0</v>
      </c>
      <c r="AA451" s="315">
        <v>885165</v>
      </c>
      <c r="AB451" s="315">
        <v>46667</v>
      </c>
      <c r="AC451" s="316">
        <f t="shared" si="24"/>
        <v>931832</v>
      </c>
      <c r="AD451" s="74">
        <v>4500000</v>
      </c>
      <c r="AE451" s="74">
        <v>6000000</v>
      </c>
      <c r="AF451" s="74">
        <f t="shared" si="25"/>
        <v>0</v>
      </c>
      <c r="AG451" s="74">
        <f t="shared" si="26"/>
        <v>2400000</v>
      </c>
      <c r="AH451" s="493">
        <f t="shared" si="27"/>
        <v>0</v>
      </c>
    </row>
    <row r="452" spans="1:34" s="50" customFormat="1" ht="24" hidden="1" customHeight="1" x14ac:dyDescent="0.2">
      <c r="A452" s="181"/>
      <c r="B452" s="296">
        <v>364</v>
      </c>
      <c r="C452" s="264">
        <v>128</v>
      </c>
      <c r="D452" s="297">
        <v>13249</v>
      </c>
      <c r="E452" s="241" t="s">
        <v>433</v>
      </c>
      <c r="F452" s="242" t="s">
        <v>1491</v>
      </c>
      <c r="G452" s="285" t="s">
        <v>137</v>
      </c>
      <c r="H452" s="272" t="s">
        <v>88</v>
      </c>
      <c r="I452" s="291" t="s">
        <v>2798</v>
      </c>
      <c r="J452" s="481">
        <v>4030624812</v>
      </c>
      <c r="K452" s="481">
        <v>27917082</v>
      </c>
      <c r="L452" s="65" t="s">
        <v>88</v>
      </c>
      <c r="M452" s="290" t="s">
        <v>137</v>
      </c>
      <c r="N452" s="243" t="s">
        <v>2410</v>
      </c>
      <c r="O452" s="65"/>
      <c r="P452" s="86"/>
      <c r="Q452" s="243">
        <v>30</v>
      </c>
      <c r="R452" s="245">
        <v>120</v>
      </c>
      <c r="S452" s="245">
        <v>110</v>
      </c>
      <c r="T452" s="245">
        <v>29.33</v>
      </c>
      <c r="U452" s="89">
        <v>0</v>
      </c>
      <c r="V452" s="260">
        <v>15</v>
      </c>
      <c r="W452" s="98">
        <v>0</v>
      </c>
      <c r="X452" s="83">
        <v>0</v>
      </c>
      <c r="Y452" s="98">
        <v>2</v>
      </c>
      <c r="Z452" s="64">
        <v>2</v>
      </c>
      <c r="AA452" s="315">
        <v>885165</v>
      </c>
      <c r="AB452" s="315">
        <v>0</v>
      </c>
      <c r="AC452" s="316">
        <f t="shared" si="24"/>
        <v>885165</v>
      </c>
      <c r="AD452" s="74">
        <v>4500000</v>
      </c>
      <c r="AE452" s="74">
        <v>6000000</v>
      </c>
      <c r="AF452" s="74">
        <f t="shared" si="25"/>
        <v>0</v>
      </c>
      <c r="AG452" s="74">
        <f t="shared" si="26"/>
        <v>3000000</v>
      </c>
      <c r="AH452" s="493">
        <f t="shared" si="27"/>
        <v>0</v>
      </c>
    </row>
    <row r="453" spans="1:34" s="50" customFormat="1" ht="24" hidden="1" customHeight="1" x14ac:dyDescent="0.4">
      <c r="A453" s="181"/>
      <c r="B453" s="296">
        <v>334</v>
      </c>
      <c r="C453" s="264">
        <v>98</v>
      </c>
      <c r="D453" s="297">
        <v>13250</v>
      </c>
      <c r="E453" s="241" t="s">
        <v>244</v>
      </c>
      <c r="F453" s="242" t="s">
        <v>1494</v>
      </c>
      <c r="G453" s="285" t="s">
        <v>137</v>
      </c>
      <c r="H453" s="272" t="s">
        <v>88</v>
      </c>
      <c r="I453" s="291" t="s">
        <v>2768</v>
      </c>
      <c r="J453" s="482">
        <v>17478286</v>
      </c>
      <c r="K453" s="481">
        <v>23182692</v>
      </c>
      <c r="L453" s="65" t="s">
        <v>88</v>
      </c>
      <c r="M453" s="290" t="s">
        <v>137</v>
      </c>
      <c r="N453" s="85"/>
      <c r="O453" s="65"/>
      <c r="P453" s="244" t="s">
        <v>2410</v>
      </c>
      <c r="Q453" s="243">
        <v>30</v>
      </c>
      <c r="R453" s="245">
        <v>120</v>
      </c>
      <c r="S453" s="245">
        <v>220</v>
      </c>
      <c r="T453" s="245">
        <v>29.33</v>
      </c>
      <c r="U453" s="89">
        <v>0</v>
      </c>
      <c r="V453" s="260">
        <v>22</v>
      </c>
      <c r="W453" s="98">
        <v>0</v>
      </c>
      <c r="X453" s="83">
        <v>0</v>
      </c>
      <c r="Y453" s="98">
        <v>0</v>
      </c>
      <c r="Z453" s="64">
        <v>0</v>
      </c>
      <c r="AA453" s="315">
        <v>885165</v>
      </c>
      <c r="AB453" s="315">
        <v>46667</v>
      </c>
      <c r="AC453" s="316">
        <f t="shared" si="24"/>
        <v>931832</v>
      </c>
      <c r="AD453" s="74">
        <v>4500000</v>
      </c>
      <c r="AE453" s="74">
        <v>6000000</v>
      </c>
      <c r="AF453" s="74">
        <f t="shared" si="25"/>
        <v>0</v>
      </c>
      <c r="AG453" s="74">
        <f t="shared" si="26"/>
        <v>4400000</v>
      </c>
      <c r="AH453" s="493">
        <f t="shared" si="27"/>
        <v>0</v>
      </c>
    </row>
    <row r="454" spans="1:34" s="50" customFormat="1" ht="24" hidden="1" customHeight="1" x14ac:dyDescent="0.2">
      <c r="A454" s="181"/>
      <c r="B454" s="296">
        <v>373</v>
      </c>
      <c r="C454" s="264">
        <v>137</v>
      </c>
      <c r="D454" s="297">
        <v>13251</v>
      </c>
      <c r="E454" s="241" t="s">
        <v>99</v>
      </c>
      <c r="F454" s="242" t="s">
        <v>1288</v>
      </c>
      <c r="G454" s="285" t="s">
        <v>137</v>
      </c>
      <c r="H454" s="272" t="s">
        <v>88</v>
      </c>
      <c r="I454" s="292" t="s">
        <v>2807</v>
      </c>
      <c r="J454" s="480">
        <v>4670132891</v>
      </c>
      <c r="K454" s="480">
        <v>70778132</v>
      </c>
      <c r="L454" s="64" t="s">
        <v>88</v>
      </c>
      <c r="M454" s="290" t="s">
        <v>137</v>
      </c>
      <c r="N454" s="98"/>
      <c r="O454" s="64"/>
      <c r="P454" s="244" t="s">
        <v>2410</v>
      </c>
      <c r="Q454" s="243">
        <v>30</v>
      </c>
      <c r="R454" s="245">
        <v>120</v>
      </c>
      <c r="S454" s="245">
        <v>220</v>
      </c>
      <c r="T454" s="245">
        <v>29.33</v>
      </c>
      <c r="U454" s="89">
        <v>0</v>
      </c>
      <c r="V454" s="260">
        <v>23</v>
      </c>
      <c r="W454" s="98">
        <v>0</v>
      </c>
      <c r="X454" s="83">
        <v>0</v>
      </c>
      <c r="Y454" s="98">
        <v>0</v>
      </c>
      <c r="Z454" s="64">
        <v>0</v>
      </c>
      <c r="AA454" s="315">
        <v>885165</v>
      </c>
      <c r="AB454" s="315">
        <v>0</v>
      </c>
      <c r="AC454" s="316">
        <f t="shared" si="24"/>
        <v>885165</v>
      </c>
      <c r="AD454" s="74">
        <v>4500000</v>
      </c>
      <c r="AE454" s="74">
        <v>6000000</v>
      </c>
      <c r="AF454" s="74">
        <f t="shared" si="25"/>
        <v>0</v>
      </c>
      <c r="AG454" s="74">
        <f t="shared" si="26"/>
        <v>4600000</v>
      </c>
      <c r="AH454" s="493">
        <f t="shared" si="27"/>
        <v>0</v>
      </c>
    </row>
    <row r="455" spans="1:34" s="50" customFormat="1" ht="24" hidden="1" customHeight="1" x14ac:dyDescent="0.2">
      <c r="A455" s="181"/>
      <c r="B455" s="296">
        <v>321</v>
      </c>
      <c r="C455" s="264">
        <v>84</v>
      </c>
      <c r="D455" s="297">
        <v>13252</v>
      </c>
      <c r="E455" s="241" t="s">
        <v>449</v>
      </c>
      <c r="F455" s="242" t="s">
        <v>1499</v>
      </c>
      <c r="G455" s="285" t="s">
        <v>137</v>
      </c>
      <c r="H455" s="272" t="s">
        <v>88</v>
      </c>
      <c r="I455" s="292" t="s">
        <v>2755</v>
      </c>
      <c r="J455" s="480">
        <v>385014880</v>
      </c>
      <c r="K455" s="480">
        <v>28062202</v>
      </c>
      <c r="L455" s="64" t="s">
        <v>88</v>
      </c>
      <c r="M455" s="290" t="s">
        <v>137</v>
      </c>
      <c r="N455" s="243" t="s">
        <v>2410</v>
      </c>
      <c r="O455" s="64"/>
      <c r="P455" s="89"/>
      <c r="Q455" s="243">
        <v>30</v>
      </c>
      <c r="R455" s="245">
        <v>120</v>
      </c>
      <c r="S455" s="245">
        <v>110</v>
      </c>
      <c r="T455" s="245">
        <v>29.33</v>
      </c>
      <c r="U455" s="89">
        <v>0</v>
      </c>
      <c r="V455" s="260">
        <v>15</v>
      </c>
      <c r="W455" s="98">
        <v>0</v>
      </c>
      <c r="X455" s="83">
        <v>0</v>
      </c>
      <c r="Y455" s="98">
        <v>2</v>
      </c>
      <c r="Z455" s="64">
        <v>2</v>
      </c>
      <c r="AA455" s="315">
        <v>885165</v>
      </c>
      <c r="AB455" s="315">
        <v>46667</v>
      </c>
      <c r="AC455" s="316">
        <f t="shared" ref="AC455:AC518" si="28">AA455+AB455</f>
        <v>931832</v>
      </c>
      <c r="AD455" s="74">
        <v>4500000</v>
      </c>
      <c r="AE455" s="74">
        <v>6000000</v>
      </c>
      <c r="AF455" s="74">
        <f t="shared" ref="AF455:AF518" si="29">AC455*U455</f>
        <v>0</v>
      </c>
      <c r="AG455" s="74">
        <f t="shared" ref="AG455:AG518" si="30">200000*V455</f>
        <v>3000000</v>
      </c>
      <c r="AH455" s="493">
        <f t="shared" si="27"/>
        <v>0</v>
      </c>
    </row>
    <row r="456" spans="1:34" s="50" customFormat="1" ht="24" hidden="1" customHeight="1" x14ac:dyDescent="0.2">
      <c r="A456" s="181"/>
      <c r="B456" s="296">
        <v>370</v>
      </c>
      <c r="C456" s="264">
        <v>134</v>
      </c>
      <c r="D456" s="297">
        <v>13253</v>
      </c>
      <c r="E456" s="241" t="s">
        <v>1502</v>
      </c>
      <c r="F456" s="242" t="s">
        <v>1503</v>
      </c>
      <c r="G456" s="285" t="s">
        <v>137</v>
      </c>
      <c r="H456" s="272" t="s">
        <v>88</v>
      </c>
      <c r="I456" s="292" t="s">
        <v>2804</v>
      </c>
      <c r="J456" s="480">
        <v>4240414776</v>
      </c>
      <c r="K456" s="480">
        <v>54294277</v>
      </c>
      <c r="L456" s="64" t="s">
        <v>88</v>
      </c>
      <c r="M456" s="290" t="s">
        <v>137</v>
      </c>
      <c r="N456" s="243" t="s">
        <v>2410</v>
      </c>
      <c r="O456" s="64"/>
      <c r="P456" s="89"/>
      <c r="Q456" s="243">
        <v>30</v>
      </c>
      <c r="R456" s="245">
        <v>120</v>
      </c>
      <c r="S456" s="245">
        <v>110</v>
      </c>
      <c r="T456" s="245">
        <v>29.33</v>
      </c>
      <c r="U456" s="89">
        <v>0</v>
      </c>
      <c r="V456" s="260">
        <v>15</v>
      </c>
      <c r="W456" s="98">
        <v>0</v>
      </c>
      <c r="X456" s="83">
        <v>0</v>
      </c>
      <c r="Y456" s="98">
        <v>0</v>
      </c>
      <c r="Z456" s="64">
        <v>0</v>
      </c>
      <c r="AA456" s="315">
        <v>885165</v>
      </c>
      <c r="AB456" s="315">
        <v>0</v>
      </c>
      <c r="AC456" s="316">
        <f t="shared" si="28"/>
        <v>885165</v>
      </c>
      <c r="AD456" s="74">
        <v>4500000</v>
      </c>
      <c r="AE456" s="74">
        <v>6000000</v>
      </c>
      <c r="AF456" s="74">
        <f t="shared" si="29"/>
        <v>0</v>
      </c>
      <c r="AG456" s="74">
        <f t="shared" si="30"/>
        <v>3000000</v>
      </c>
      <c r="AH456" s="493">
        <f t="shared" ref="AH456:AH519" si="31">Z456-Y456</f>
        <v>0</v>
      </c>
    </row>
    <row r="457" spans="1:34" s="50" customFormat="1" ht="24" hidden="1" customHeight="1" x14ac:dyDescent="0.2">
      <c r="A457" s="181"/>
      <c r="B457" s="296">
        <v>240</v>
      </c>
      <c r="C457" s="264">
        <v>3</v>
      </c>
      <c r="D457" s="297">
        <v>13254</v>
      </c>
      <c r="E457" s="241" t="s">
        <v>1096</v>
      </c>
      <c r="F457" s="242" t="s">
        <v>1506</v>
      </c>
      <c r="G457" s="285" t="s">
        <v>137</v>
      </c>
      <c r="H457" s="272" t="s">
        <v>88</v>
      </c>
      <c r="I457" s="292" t="s">
        <v>2674</v>
      </c>
      <c r="J457" s="480">
        <v>14975718</v>
      </c>
      <c r="K457" s="480">
        <v>12801061</v>
      </c>
      <c r="L457" s="64" t="s">
        <v>88</v>
      </c>
      <c r="M457" s="290" t="s">
        <v>137</v>
      </c>
      <c r="N457" s="98"/>
      <c r="O457" s="64"/>
      <c r="P457" s="244" t="s">
        <v>2410</v>
      </c>
      <c r="Q457" s="243">
        <v>30</v>
      </c>
      <c r="R457" s="245">
        <v>120</v>
      </c>
      <c r="S457" s="245">
        <v>220</v>
      </c>
      <c r="T457" s="245">
        <v>29.33</v>
      </c>
      <c r="U457" s="89">
        <v>0</v>
      </c>
      <c r="V457" s="260">
        <v>24</v>
      </c>
      <c r="W457" s="98">
        <v>0</v>
      </c>
      <c r="X457" s="83">
        <v>0</v>
      </c>
      <c r="Y457" s="98">
        <v>1</v>
      </c>
      <c r="Z457" s="64">
        <v>1</v>
      </c>
      <c r="AA457" s="315">
        <v>885165</v>
      </c>
      <c r="AB457" s="315">
        <v>46667</v>
      </c>
      <c r="AC457" s="316">
        <f t="shared" si="28"/>
        <v>931832</v>
      </c>
      <c r="AD457" s="74">
        <v>4500000</v>
      </c>
      <c r="AE457" s="74">
        <v>6000000</v>
      </c>
      <c r="AF457" s="74">
        <f t="shared" si="29"/>
        <v>0</v>
      </c>
      <c r="AG457" s="74">
        <f t="shared" si="30"/>
        <v>4800000</v>
      </c>
      <c r="AH457" s="493">
        <f t="shared" si="31"/>
        <v>0</v>
      </c>
    </row>
    <row r="458" spans="1:34" s="50" customFormat="1" ht="24" customHeight="1" x14ac:dyDescent="0.2">
      <c r="A458" s="181"/>
      <c r="B458" s="296">
        <v>283</v>
      </c>
      <c r="C458" s="264">
        <v>46</v>
      </c>
      <c r="D458" s="297">
        <v>13255</v>
      </c>
      <c r="E458" s="241" t="s">
        <v>1509</v>
      </c>
      <c r="F458" s="242" t="s">
        <v>1221</v>
      </c>
      <c r="G458" s="285" t="s">
        <v>137</v>
      </c>
      <c r="H458" s="272" t="s">
        <v>88</v>
      </c>
      <c r="I458" s="292" t="s">
        <v>2717</v>
      </c>
      <c r="J458" s="480">
        <v>600366316</v>
      </c>
      <c r="K458" s="480">
        <v>22437543</v>
      </c>
      <c r="L458" s="64" t="s">
        <v>88</v>
      </c>
      <c r="M458" s="290" t="s">
        <v>137</v>
      </c>
      <c r="N458" s="243" t="s">
        <v>2410</v>
      </c>
      <c r="O458" s="64"/>
      <c r="P458" s="89"/>
      <c r="Q458" s="243">
        <v>30</v>
      </c>
      <c r="R458" s="245">
        <v>120</v>
      </c>
      <c r="S458" s="245">
        <v>110</v>
      </c>
      <c r="T458" s="245">
        <v>29.33</v>
      </c>
      <c r="U458" s="89">
        <v>0</v>
      </c>
      <c r="V458" s="260">
        <v>12</v>
      </c>
      <c r="W458" s="98">
        <v>0</v>
      </c>
      <c r="X458" s="83">
        <v>0</v>
      </c>
      <c r="Y458" s="98">
        <v>1</v>
      </c>
      <c r="Z458" s="64">
        <v>0</v>
      </c>
      <c r="AA458" s="315">
        <v>885165</v>
      </c>
      <c r="AB458" s="315">
        <v>46667</v>
      </c>
      <c r="AC458" s="316">
        <f t="shared" si="28"/>
        <v>931832</v>
      </c>
      <c r="AD458" s="74">
        <v>4500000</v>
      </c>
      <c r="AE458" s="74">
        <v>6000000</v>
      </c>
      <c r="AF458" s="74">
        <f t="shared" si="29"/>
        <v>0</v>
      </c>
      <c r="AG458" s="74">
        <f t="shared" si="30"/>
        <v>2400000</v>
      </c>
      <c r="AH458" s="493">
        <f t="shared" si="31"/>
        <v>-1</v>
      </c>
    </row>
    <row r="459" spans="1:34" s="50" customFormat="1" ht="24" hidden="1" customHeight="1" x14ac:dyDescent="0.2">
      <c r="A459" s="181"/>
      <c r="B459" s="296">
        <v>241</v>
      </c>
      <c r="C459" s="264">
        <v>4</v>
      </c>
      <c r="D459" s="297">
        <v>13256</v>
      </c>
      <c r="E459" s="241" t="s">
        <v>467</v>
      </c>
      <c r="F459" s="242" t="s">
        <v>1512</v>
      </c>
      <c r="G459" s="285" t="s">
        <v>137</v>
      </c>
      <c r="H459" s="272" t="s">
        <v>88</v>
      </c>
      <c r="I459" s="292" t="s">
        <v>2675</v>
      </c>
      <c r="J459" s="480">
        <v>440093147</v>
      </c>
      <c r="K459" s="480">
        <v>13648233</v>
      </c>
      <c r="L459" s="64" t="s">
        <v>88</v>
      </c>
      <c r="M459" s="290" t="s">
        <v>137</v>
      </c>
      <c r="N459" s="243" t="s">
        <v>2410</v>
      </c>
      <c r="O459" s="64"/>
      <c r="P459" s="89"/>
      <c r="Q459" s="243">
        <v>30</v>
      </c>
      <c r="R459" s="245">
        <v>120</v>
      </c>
      <c r="S459" s="245">
        <v>110</v>
      </c>
      <c r="T459" s="245">
        <v>29.33</v>
      </c>
      <c r="U459" s="89">
        <v>0</v>
      </c>
      <c r="V459" s="260">
        <v>15</v>
      </c>
      <c r="W459" s="98">
        <v>0</v>
      </c>
      <c r="X459" s="83">
        <v>0</v>
      </c>
      <c r="Y459" s="98">
        <v>0</v>
      </c>
      <c r="Z459" s="64">
        <v>0</v>
      </c>
      <c r="AA459" s="315">
        <v>885165</v>
      </c>
      <c r="AB459" s="315">
        <v>46667</v>
      </c>
      <c r="AC459" s="316">
        <f t="shared" si="28"/>
        <v>931832</v>
      </c>
      <c r="AD459" s="74">
        <v>4500000</v>
      </c>
      <c r="AE459" s="74">
        <v>6000000</v>
      </c>
      <c r="AF459" s="74">
        <f t="shared" si="29"/>
        <v>0</v>
      </c>
      <c r="AG459" s="74">
        <f t="shared" si="30"/>
        <v>3000000</v>
      </c>
      <c r="AH459" s="493">
        <f t="shared" si="31"/>
        <v>0</v>
      </c>
    </row>
    <row r="460" spans="1:34" s="50" customFormat="1" ht="24" hidden="1" customHeight="1" x14ac:dyDescent="0.2">
      <c r="A460" s="181"/>
      <c r="B460" s="296">
        <v>333</v>
      </c>
      <c r="C460" s="264">
        <v>97</v>
      </c>
      <c r="D460" s="297">
        <v>13257</v>
      </c>
      <c r="E460" s="241" t="s">
        <v>158</v>
      </c>
      <c r="F460" s="242" t="s">
        <v>1515</v>
      </c>
      <c r="G460" s="285" t="s">
        <v>137</v>
      </c>
      <c r="H460" s="272" t="s">
        <v>88</v>
      </c>
      <c r="I460" s="292" t="s">
        <v>2767</v>
      </c>
      <c r="J460" s="480">
        <v>4160335845</v>
      </c>
      <c r="K460" s="480">
        <v>12853832</v>
      </c>
      <c r="L460" s="64" t="s">
        <v>88</v>
      </c>
      <c r="M460" s="290" t="s">
        <v>137</v>
      </c>
      <c r="N460" s="98"/>
      <c r="O460" s="64"/>
      <c r="P460" s="244" t="s">
        <v>2410</v>
      </c>
      <c r="Q460" s="243">
        <v>30</v>
      </c>
      <c r="R460" s="245">
        <v>120</v>
      </c>
      <c r="S460" s="245">
        <v>220</v>
      </c>
      <c r="T460" s="245">
        <v>29.33</v>
      </c>
      <c r="U460" s="89">
        <v>0</v>
      </c>
      <c r="V460" s="260">
        <v>25</v>
      </c>
      <c r="W460" s="98">
        <v>0</v>
      </c>
      <c r="X460" s="83">
        <v>0</v>
      </c>
      <c r="Y460" s="98">
        <v>0</v>
      </c>
      <c r="Z460" s="64">
        <v>0</v>
      </c>
      <c r="AA460" s="315">
        <v>885165</v>
      </c>
      <c r="AB460" s="315">
        <v>46667</v>
      </c>
      <c r="AC460" s="316">
        <f t="shared" si="28"/>
        <v>931832</v>
      </c>
      <c r="AD460" s="74">
        <v>4500000</v>
      </c>
      <c r="AE460" s="74">
        <v>6000000</v>
      </c>
      <c r="AF460" s="74">
        <f t="shared" si="29"/>
        <v>0</v>
      </c>
      <c r="AG460" s="74">
        <f t="shared" si="30"/>
        <v>5000000</v>
      </c>
      <c r="AH460" s="493">
        <f t="shared" si="31"/>
        <v>0</v>
      </c>
    </row>
    <row r="461" spans="1:34" s="50" customFormat="1" ht="24" hidden="1" customHeight="1" x14ac:dyDescent="0.2">
      <c r="A461" s="181"/>
      <c r="B461" s="296">
        <v>336</v>
      </c>
      <c r="C461" s="264">
        <v>100</v>
      </c>
      <c r="D461" s="297">
        <v>13258</v>
      </c>
      <c r="E461" s="241" t="s">
        <v>279</v>
      </c>
      <c r="F461" s="242" t="s">
        <v>780</v>
      </c>
      <c r="G461" s="285" t="s">
        <v>137</v>
      </c>
      <c r="H461" s="272" t="s">
        <v>88</v>
      </c>
      <c r="I461" s="292" t="s">
        <v>2770</v>
      </c>
      <c r="J461" s="480">
        <v>60012641</v>
      </c>
      <c r="K461" s="480">
        <v>20432195</v>
      </c>
      <c r="L461" s="64" t="s">
        <v>88</v>
      </c>
      <c r="M461" s="290" t="s">
        <v>137</v>
      </c>
      <c r="N461" s="243" t="s">
        <v>2410</v>
      </c>
      <c r="O461" s="64"/>
      <c r="P461" s="89"/>
      <c r="Q461" s="243">
        <v>30</v>
      </c>
      <c r="R461" s="245">
        <v>120</v>
      </c>
      <c r="S461" s="245">
        <v>110</v>
      </c>
      <c r="T461" s="245">
        <v>29.33</v>
      </c>
      <c r="U461" s="89">
        <v>0</v>
      </c>
      <c r="V461" s="260">
        <v>23</v>
      </c>
      <c r="W461" s="98">
        <v>0</v>
      </c>
      <c r="X461" s="83">
        <v>0</v>
      </c>
      <c r="Y461" s="98">
        <v>1</v>
      </c>
      <c r="Z461" s="64">
        <v>1</v>
      </c>
      <c r="AA461" s="315">
        <v>885165</v>
      </c>
      <c r="AB461" s="315">
        <v>46667</v>
      </c>
      <c r="AC461" s="316">
        <f t="shared" si="28"/>
        <v>931832</v>
      </c>
      <c r="AD461" s="74">
        <v>4500000</v>
      </c>
      <c r="AE461" s="74">
        <v>6000000</v>
      </c>
      <c r="AF461" s="74">
        <f t="shared" si="29"/>
        <v>0</v>
      </c>
      <c r="AG461" s="74">
        <f t="shared" si="30"/>
        <v>4600000</v>
      </c>
      <c r="AH461" s="493">
        <f t="shared" si="31"/>
        <v>0</v>
      </c>
    </row>
    <row r="462" spans="1:34" s="50" customFormat="1" ht="24" customHeight="1" x14ac:dyDescent="0.2">
      <c r="A462" s="181"/>
      <c r="B462" s="296">
        <v>371</v>
      </c>
      <c r="C462" s="264">
        <v>135</v>
      </c>
      <c r="D462" s="297">
        <v>13259</v>
      </c>
      <c r="E462" s="241" t="s">
        <v>131</v>
      </c>
      <c r="F462" s="242" t="s">
        <v>1520</v>
      </c>
      <c r="G462" s="285" t="s">
        <v>137</v>
      </c>
      <c r="H462" s="272" t="s">
        <v>88</v>
      </c>
      <c r="I462" s="288" t="s">
        <v>2805</v>
      </c>
      <c r="J462" s="483">
        <v>56431341</v>
      </c>
      <c r="K462" s="483">
        <v>19130269</v>
      </c>
      <c r="L462" s="66" t="s">
        <v>88</v>
      </c>
      <c r="M462" s="290" t="s">
        <v>137</v>
      </c>
      <c r="N462" s="243" t="s">
        <v>2410</v>
      </c>
      <c r="O462" s="66"/>
      <c r="P462" s="91"/>
      <c r="Q462" s="243">
        <v>30</v>
      </c>
      <c r="R462" s="245">
        <v>120</v>
      </c>
      <c r="S462" s="245">
        <v>110</v>
      </c>
      <c r="T462" s="245">
        <v>29.33</v>
      </c>
      <c r="U462" s="89">
        <v>0</v>
      </c>
      <c r="V462" s="260">
        <v>15</v>
      </c>
      <c r="W462" s="98">
        <v>0</v>
      </c>
      <c r="X462" s="83">
        <v>0</v>
      </c>
      <c r="Y462" s="98">
        <v>1</v>
      </c>
      <c r="Z462" s="64">
        <v>0</v>
      </c>
      <c r="AA462" s="315">
        <v>885165</v>
      </c>
      <c r="AB462" s="315">
        <v>0</v>
      </c>
      <c r="AC462" s="316">
        <f t="shared" si="28"/>
        <v>885165</v>
      </c>
      <c r="AD462" s="74">
        <v>4500000</v>
      </c>
      <c r="AE462" s="74">
        <v>6000000</v>
      </c>
      <c r="AF462" s="74">
        <f t="shared" si="29"/>
        <v>0</v>
      </c>
      <c r="AG462" s="74">
        <f t="shared" si="30"/>
        <v>3000000</v>
      </c>
      <c r="AH462" s="493">
        <f t="shared" si="31"/>
        <v>-1</v>
      </c>
    </row>
    <row r="463" spans="1:34" s="50" customFormat="1" ht="24" hidden="1" customHeight="1" x14ac:dyDescent="0.2">
      <c r="A463" s="181"/>
      <c r="B463" s="296">
        <v>379</v>
      </c>
      <c r="C463" s="264">
        <v>144</v>
      </c>
      <c r="D463" s="297">
        <v>13260</v>
      </c>
      <c r="E463" s="241" t="s">
        <v>85</v>
      </c>
      <c r="F463" s="242" t="s">
        <v>1523</v>
      </c>
      <c r="G463" s="285" t="s">
        <v>137</v>
      </c>
      <c r="H463" s="272" t="s">
        <v>88</v>
      </c>
      <c r="I463" s="292" t="s">
        <v>2813</v>
      </c>
      <c r="J463" s="479">
        <v>3300164133</v>
      </c>
      <c r="K463" s="480">
        <v>28536928</v>
      </c>
      <c r="L463" s="64" t="s">
        <v>88</v>
      </c>
      <c r="M463" s="290" t="s">
        <v>137</v>
      </c>
      <c r="N463" s="243" t="s">
        <v>2410</v>
      </c>
      <c r="O463" s="64"/>
      <c r="P463" s="89"/>
      <c r="Q463" s="243">
        <v>30</v>
      </c>
      <c r="R463" s="245">
        <v>120</v>
      </c>
      <c r="S463" s="245">
        <v>110</v>
      </c>
      <c r="T463" s="245">
        <v>29.33</v>
      </c>
      <c r="U463" s="89">
        <v>0</v>
      </c>
      <c r="V463" s="260">
        <v>15</v>
      </c>
      <c r="W463" s="98">
        <v>0</v>
      </c>
      <c r="X463" s="83">
        <v>0</v>
      </c>
      <c r="Y463" s="98">
        <v>0</v>
      </c>
      <c r="Z463" s="64">
        <v>0</v>
      </c>
      <c r="AA463" s="315">
        <v>885165</v>
      </c>
      <c r="AB463" s="315">
        <v>0</v>
      </c>
      <c r="AC463" s="316">
        <f t="shared" si="28"/>
        <v>885165</v>
      </c>
      <c r="AD463" s="74">
        <v>4500000</v>
      </c>
      <c r="AE463" s="74">
        <v>6000000</v>
      </c>
      <c r="AF463" s="74">
        <f t="shared" si="29"/>
        <v>0</v>
      </c>
      <c r="AG463" s="74">
        <f t="shared" si="30"/>
        <v>3000000</v>
      </c>
      <c r="AH463" s="493">
        <f t="shared" si="31"/>
        <v>0</v>
      </c>
    </row>
    <row r="464" spans="1:34" s="50" customFormat="1" ht="24" hidden="1" customHeight="1" x14ac:dyDescent="0.2">
      <c r="A464" s="181"/>
      <c r="B464" s="296">
        <v>248</v>
      </c>
      <c r="C464" s="264">
        <v>11</v>
      </c>
      <c r="D464" s="297">
        <v>13261</v>
      </c>
      <c r="E464" s="241" t="s">
        <v>1194</v>
      </c>
      <c r="F464" s="242" t="s">
        <v>812</v>
      </c>
      <c r="G464" s="285" t="s">
        <v>137</v>
      </c>
      <c r="H464" s="272" t="s">
        <v>88</v>
      </c>
      <c r="I464" s="288" t="s">
        <v>2682</v>
      </c>
      <c r="J464" s="483">
        <v>1638337251</v>
      </c>
      <c r="K464" s="483">
        <v>19140535</v>
      </c>
      <c r="L464" s="66" t="s">
        <v>88</v>
      </c>
      <c r="M464" s="290" t="s">
        <v>137</v>
      </c>
      <c r="N464" s="98"/>
      <c r="O464" s="66"/>
      <c r="P464" s="244" t="s">
        <v>2410</v>
      </c>
      <c r="Q464" s="243">
        <v>30</v>
      </c>
      <c r="R464" s="245">
        <v>120</v>
      </c>
      <c r="S464" s="245">
        <v>220</v>
      </c>
      <c r="T464" s="245">
        <v>29.33</v>
      </c>
      <c r="U464" s="89">
        <v>0</v>
      </c>
      <c r="V464" s="260">
        <v>14</v>
      </c>
      <c r="W464" s="98">
        <v>0</v>
      </c>
      <c r="X464" s="83">
        <v>0</v>
      </c>
      <c r="Y464" s="98">
        <v>2</v>
      </c>
      <c r="Z464" s="64">
        <v>2</v>
      </c>
      <c r="AA464" s="315">
        <v>885165</v>
      </c>
      <c r="AB464" s="315">
        <v>46667</v>
      </c>
      <c r="AC464" s="316">
        <f t="shared" si="28"/>
        <v>931832</v>
      </c>
      <c r="AD464" s="74">
        <v>4500000</v>
      </c>
      <c r="AE464" s="74">
        <v>6000000</v>
      </c>
      <c r="AF464" s="74">
        <f t="shared" si="29"/>
        <v>0</v>
      </c>
      <c r="AG464" s="74">
        <f t="shared" si="30"/>
        <v>2800000</v>
      </c>
      <c r="AH464" s="493">
        <f t="shared" si="31"/>
        <v>0</v>
      </c>
    </row>
    <row r="465" spans="1:34" s="50" customFormat="1" ht="24" hidden="1" customHeight="1" x14ac:dyDescent="0.2">
      <c r="A465" s="181"/>
      <c r="B465" s="296">
        <v>302</v>
      </c>
      <c r="C465" s="264">
        <v>65</v>
      </c>
      <c r="D465" s="297">
        <v>13262</v>
      </c>
      <c r="E465" s="241" t="s">
        <v>190</v>
      </c>
      <c r="F465" s="242" t="s">
        <v>1110</v>
      </c>
      <c r="G465" s="285" t="s">
        <v>137</v>
      </c>
      <c r="H465" s="272" t="s">
        <v>88</v>
      </c>
      <c r="I465" s="288" t="s">
        <v>2736</v>
      </c>
      <c r="J465" s="483">
        <v>322126061</v>
      </c>
      <c r="K465" s="483">
        <v>20748156</v>
      </c>
      <c r="L465" s="66" t="s">
        <v>88</v>
      </c>
      <c r="M465" s="290" t="s">
        <v>137</v>
      </c>
      <c r="N465" s="243" t="s">
        <v>2410</v>
      </c>
      <c r="O465" s="66"/>
      <c r="P465" s="91"/>
      <c r="Q465" s="243">
        <v>30</v>
      </c>
      <c r="R465" s="245">
        <v>120</v>
      </c>
      <c r="S465" s="245">
        <v>110</v>
      </c>
      <c r="T465" s="245">
        <v>29.33</v>
      </c>
      <c r="U465" s="89">
        <v>0</v>
      </c>
      <c r="V465" s="260">
        <v>14</v>
      </c>
      <c r="W465" s="98">
        <v>0</v>
      </c>
      <c r="X465" s="83">
        <v>0</v>
      </c>
      <c r="Y465" s="98">
        <v>1</v>
      </c>
      <c r="Z465" s="64">
        <v>1</v>
      </c>
      <c r="AA465" s="315">
        <v>885165</v>
      </c>
      <c r="AB465" s="315">
        <v>46667</v>
      </c>
      <c r="AC465" s="316">
        <f t="shared" si="28"/>
        <v>931832</v>
      </c>
      <c r="AD465" s="74">
        <v>4500000</v>
      </c>
      <c r="AE465" s="74">
        <v>6000000</v>
      </c>
      <c r="AF465" s="74">
        <f t="shared" si="29"/>
        <v>0</v>
      </c>
      <c r="AG465" s="74">
        <f t="shared" si="30"/>
        <v>2800000</v>
      </c>
      <c r="AH465" s="493">
        <f t="shared" si="31"/>
        <v>0</v>
      </c>
    </row>
    <row r="466" spans="1:34" s="50" customFormat="1" ht="24" hidden="1" customHeight="1" x14ac:dyDescent="0.2">
      <c r="A466" s="181"/>
      <c r="B466" s="296">
        <v>293</v>
      </c>
      <c r="C466" s="264">
        <v>56</v>
      </c>
      <c r="D466" s="297">
        <v>13263</v>
      </c>
      <c r="E466" s="241" t="s">
        <v>1387</v>
      </c>
      <c r="F466" s="242" t="s">
        <v>1530</v>
      </c>
      <c r="G466" s="285" t="s">
        <v>137</v>
      </c>
      <c r="H466" s="272" t="s">
        <v>88</v>
      </c>
      <c r="I466" s="349" t="s">
        <v>2727</v>
      </c>
      <c r="J466" s="479">
        <v>4849660266</v>
      </c>
      <c r="K466" s="479">
        <v>58863490</v>
      </c>
      <c r="L466" s="67" t="s">
        <v>88</v>
      </c>
      <c r="M466" s="290" t="s">
        <v>137</v>
      </c>
      <c r="N466" s="99"/>
      <c r="O466" s="67"/>
      <c r="P466" s="244" t="s">
        <v>2410</v>
      </c>
      <c r="Q466" s="243">
        <v>30</v>
      </c>
      <c r="R466" s="245">
        <v>120</v>
      </c>
      <c r="S466" s="245">
        <v>220</v>
      </c>
      <c r="T466" s="245">
        <v>29.33</v>
      </c>
      <c r="U466" s="89">
        <v>0</v>
      </c>
      <c r="V466" s="260">
        <v>25</v>
      </c>
      <c r="W466" s="98">
        <v>0</v>
      </c>
      <c r="X466" s="83">
        <v>0</v>
      </c>
      <c r="Y466" s="98">
        <v>2</v>
      </c>
      <c r="Z466" s="64">
        <v>2</v>
      </c>
      <c r="AA466" s="315">
        <v>885165</v>
      </c>
      <c r="AB466" s="315">
        <v>46667</v>
      </c>
      <c r="AC466" s="316">
        <f t="shared" si="28"/>
        <v>931832</v>
      </c>
      <c r="AD466" s="74">
        <v>4500000</v>
      </c>
      <c r="AE466" s="74">
        <v>6000000</v>
      </c>
      <c r="AF466" s="74">
        <f t="shared" si="29"/>
        <v>0</v>
      </c>
      <c r="AG466" s="74">
        <f t="shared" si="30"/>
        <v>5000000</v>
      </c>
      <c r="AH466" s="493">
        <f t="shared" si="31"/>
        <v>0</v>
      </c>
    </row>
    <row r="467" spans="1:34" s="50" customFormat="1" ht="24" hidden="1" customHeight="1" x14ac:dyDescent="0.2">
      <c r="A467" s="181"/>
      <c r="B467" s="296">
        <v>280</v>
      </c>
      <c r="C467" s="264">
        <v>43</v>
      </c>
      <c r="D467" s="297">
        <v>13264</v>
      </c>
      <c r="E467" s="241" t="s">
        <v>1533</v>
      </c>
      <c r="F467" s="242" t="s">
        <v>1534</v>
      </c>
      <c r="G467" s="285" t="s">
        <v>137</v>
      </c>
      <c r="H467" s="272" t="s">
        <v>88</v>
      </c>
      <c r="I467" s="292" t="s">
        <v>2714</v>
      </c>
      <c r="J467" s="480">
        <v>1671248430</v>
      </c>
      <c r="K467" s="480">
        <v>784900175</v>
      </c>
      <c r="L467" s="64" t="s">
        <v>88</v>
      </c>
      <c r="M467" s="290" t="s">
        <v>137</v>
      </c>
      <c r="N467" s="98"/>
      <c r="O467" s="64"/>
      <c r="P467" s="244" t="s">
        <v>2410</v>
      </c>
      <c r="Q467" s="243">
        <v>30</v>
      </c>
      <c r="R467" s="245">
        <v>120</v>
      </c>
      <c r="S467" s="245">
        <v>220</v>
      </c>
      <c r="T467" s="245">
        <v>29.33</v>
      </c>
      <c r="U467" s="89">
        <v>0</v>
      </c>
      <c r="V467" s="260">
        <v>25</v>
      </c>
      <c r="W467" s="98">
        <v>0</v>
      </c>
      <c r="X467" s="83">
        <v>0</v>
      </c>
      <c r="Y467" s="98">
        <v>1</v>
      </c>
      <c r="Z467" s="64">
        <v>1</v>
      </c>
      <c r="AA467" s="315">
        <v>885165</v>
      </c>
      <c r="AB467" s="315">
        <v>46667</v>
      </c>
      <c r="AC467" s="316">
        <f t="shared" si="28"/>
        <v>931832</v>
      </c>
      <c r="AD467" s="74">
        <v>4500000</v>
      </c>
      <c r="AE467" s="74">
        <v>6000000</v>
      </c>
      <c r="AF467" s="74">
        <f t="shared" si="29"/>
        <v>0</v>
      </c>
      <c r="AG467" s="74">
        <f t="shared" si="30"/>
        <v>5000000</v>
      </c>
      <c r="AH467" s="493">
        <f t="shared" si="31"/>
        <v>0</v>
      </c>
    </row>
    <row r="468" spans="1:34" s="50" customFormat="1" ht="24" hidden="1" customHeight="1" x14ac:dyDescent="0.2">
      <c r="A468" s="181"/>
      <c r="B468" s="296">
        <v>320</v>
      </c>
      <c r="C468" s="264">
        <v>83</v>
      </c>
      <c r="D468" s="297">
        <v>13265</v>
      </c>
      <c r="E468" s="241" t="s">
        <v>1468</v>
      </c>
      <c r="F468" s="242" t="s">
        <v>1537</v>
      </c>
      <c r="G468" s="285" t="s">
        <v>137</v>
      </c>
      <c r="H468" s="272" t="s">
        <v>88</v>
      </c>
      <c r="I468" s="292" t="s">
        <v>2754</v>
      </c>
      <c r="J468" s="480">
        <v>1532768011</v>
      </c>
      <c r="K468" s="480">
        <v>16274061</v>
      </c>
      <c r="L468" s="64" t="s">
        <v>88</v>
      </c>
      <c r="M468" s="290" t="s">
        <v>137</v>
      </c>
      <c r="N468" s="243" t="s">
        <v>2410</v>
      </c>
      <c r="O468" s="64"/>
      <c r="P468" s="89"/>
      <c r="Q468" s="243">
        <v>30</v>
      </c>
      <c r="R468" s="245">
        <v>120</v>
      </c>
      <c r="S468" s="245">
        <v>110</v>
      </c>
      <c r="T468" s="245">
        <v>29.33</v>
      </c>
      <c r="U468" s="89">
        <v>0</v>
      </c>
      <c r="V468" s="260">
        <v>15</v>
      </c>
      <c r="W468" s="98">
        <v>0</v>
      </c>
      <c r="X468" s="83">
        <v>0</v>
      </c>
      <c r="Y468" s="98">
        <v>0</v>
      </c>
      <c r="Z468" s="64">
        <v>0</v>
      </c>
      <c r="AA468" s="315">
        <v>885165</v>
      </c>
      <c r="AB468" s="315">
        <v>46667</v>
      </c>
      <c r="AC468" s="316">
        <f t="shared" si="28"/>
        <v>931832</v>
      </c>
      <c r="AD468" s="74">
        <v>4500000</v>
      </c>
      <c r="AE468" s="74">
        <v>6000000</v>
      </c>
      <c r="AF468" s="74">
        <f t="shared" si="29"/>
        <v>0</v>
      </c>
      <c r="AG468" s="74">
        <f t="shared" si="30"/>
        <v>3000000</v>
      </c>
      <c r="AH468" s="493">
        <f t="shared" si="31"/>
        <v>0</v>
      </c>
    </row>
    <row r="469" spans="1:34" s="50" customFormat="1" ht="24" customHeight="1" x14ac:dyDescent="0.2">
      <c r="A469" s="181"/>
      <c r="B469" s="296">
        <v>313</v>
      </c>
      <c r="C469" s="264">
        <v>76</v>
      </c>
      <c r="D469" s="297">
        <v>13266</v>
      </c>
      <c r="E469" s="241" t="s">
        <v>209</v>
      </c>
      <c r="F469" s="242" t="s">
        <v>1540</v>
      </c>
      <c r="G469" s="285" t="s">
        <v>137</v>
      </c>
      <c r="H469" s="272" t="s">
        <v>88</v>
      </c>
      <c r="I469" s="292" t="s">
        <v>2747</v>
      </c>
      <c r="J469" s="480">
        <v>72195126</v>
      </c>
      <c r="K469" s="480">
        <v>14119562</v>
      </c>
      <c r="L469" s="64" t="s">
        <v>88</v>
      </c>
      <c r="M469" s="290" t="s">
        <v>137</v>
      </c>
      <c r="N469" s="243" t="s">
        <v>2410</v>
      </c>
      <c r="O469" s="64"/>
      <c r="P469" s="89"/>
      <c r="Q469" s="243">
        <v>30</v>
      </c>
      <c r="R469" s="245">
        <v>120</v>
      </c>
      <c r="S469" s="245">
        <v>110</v>
      </c>
      <c r="T469" s="245">
        <v>29.33</v>
      </c>
      <c r="U469" s="89">
        <v>0</v>
      </c>
      <c r="V469" s="260">
        <v>13</v>
      </c>
      <c r="W469" s="98">
        <v>0</v>
      </c>
      <c r="X469" s="83">
        <v>0</v>
      </c>
      <c r="Y469" s="98">
        <v>1</v>
      </c>
      <c r="Z469" s="64">
        <v>0</v>
      </c>
      <c r="AA469" s="315">
        <v>885165</v>
      </c>
      <c r="AB469" s="315">
        <v>46667</v>
      </c>
      <c r="AC469" s="316">
        <f t="shared" si="28"/>
        <v>931832</v>
      </c>
      <c r="AD469" s="74">
        <v>4500000</v>
      </c>
      <c r="AE469" s="74">
        <v>6000000</v>
      </c>
      <c r="AF469" s="74">
        <f t="shared" si="29"/>
        <v>0</v>
      </c>
      <c r="AG469" s="74">
        <f t="shared" si="30"/>
        <v>2600000</v>
      </c>
      <c r="AH469" s="493">
        <f t="shared" si="31"/>
        <v>-1</v>
      </c>
    </row>
    <row r="470" spans="1:34" s="50" customFormat="1" ht="24" hidden="1" customHeight="1" x14ac:dyDescent="0.2">
      <c r="A470" s="181"/>
      <c r="B470" s="296">
        <v>329</v>
      </c>
      <c r="C470" s="264">
        <v>93</v>
      </c>
      <c r="D470" s="297">
        <v>13267</v>
      </c>
      <c r="E470" s="241" t="s">
        <v>966</v>
      </c>
      <c r="F470" s="242" t="s">
        <v>1543</v>
      </c>
      <c r="G470" s="285" t="s">
        <v>137</v>
      </c>
      <c r="H470" s="272" t="s">
        <v>88</v>
      </c>
      <c r="I470" s="292" t="s">
        <v>2763</v>
      </c>
      <c r="J470" s="480">
        <v>68002165</v>
      </c>
      <c r="K470" s="480">
        <v>10452415</v>
      </c>
      <c r="L470" s="64" t="s">
        <v>88</v>
      </c>
      <c r="M470" s="290" t="s">
        <v>137</v>
      </c>
      <c r="N470" s="243" t="s">
        <v>2410</v>
      </c>
      <c r="O470" s="64"/>
      <c r="P470" s="89"/>
      <c r="Q470" s="243">
        <v>30</v>
      </c>
      <c r="R470" s="245">
        <v>120</v>
      </c>
      <c r="S470" s="245">
        <v>110</v>
      </c>
      <c r="T470" s="245">
        <v>29.33</v>
      </c>
      <c r="U470" s="89">
        <v>0</v>
      </c>
      <c r="V470" s="260">
        <v>25</v>
      </c>
      <c r="W470" s="98">
        <v>0</v>
      </c>
      <c r="X470" s="83">
        <v>0</v>
      </c>
      <c r="Y470" s="98">
        <v>0</v>
      </c>
      <c r="Z470" s="64">
        <v>0</v>
      </c>
      <c r="AA470" s="315">
        <v>885165</v>
      </c>
      <c r="AB470" s="315">
        <v>46667</v>
      </c>
      <c r="AC470" s="316">
        <f t="shared" si="28"/>
        <v>931832</v>
      </c>
      <c r="AD470" s="74">
        <v>4500000</v>
      </c>
      <c r="AE470" s="74">
        <v>6000000</v>
      </c>
      <c r="AF470" s="74">
        <f t="shared" si="29"/>
        <v>0</v>
      </c>
      <c r="AG470" s="74">
        <f t="shared" si="30"/>
        <v>5000000</v>
      </c>
      <c r="AH470" s="493">
        <f t="shared" si="31"/>
        <v>0</v>
      </c>
    </row>
    <row r="471" spans="1:34" s="50" customFormat="1" ht="24" hidden="1" customHeight="1" x14ac:dyDescent="0.2">
      <c r="A471" s="181"/>
      <c r="B471" s="296">
        <v>341</v>
      </c>
      <c r="C471" s="264">
        <v>105</v>
      </c>
      <c r="D471" s="297">
        <v>13268</v>
      </c>
      <c r="E471" s="241" t="s">
        <v>244</v>
      </c>
      <c r="F471" s="242" t="s">
        <v>1546</v>
      </c>
      <c r="G471" s="285" t="s">
        <v>137</v>
      </c>
      <c r="H471" s="272" t="s">
        <v>88</v>
      </c>
      <c r="I471" s="288" t="s">
        <v>2775</v>
      </c>
      <c r="J471" s="483">
        <v>78266394</v>
      </c>
      <c r="K471" s="483">
        <v>20779799</v>
      </c>
      <c r="L471" s="66" t="s">
        <v>88</v>
      </c>
      <c r="M471" s="290" t="s">
        <v>137</v>
      </c>
      <c r="N471" s="243" t="s">
        <v>2410</v>
      </c>
      <c r="O471" s="66"/>
      <c r="P471" s="91"/>
      <c r="Q471" s="243">
        <v>30</v>
      </c>
      <c r="R471" s="245">
        <v>120</v>
      </c>
      <c r="S471" s="245">
        <v>110</v>
      </c>
      <c r="T471" s="245">
        <v>29.33</v>
      </c>
      <c r="U471" s="89">
        <v>0</v>
      </c>
      <c r="V471" s="260">
        <v>14</v>
      </c>
      <c r="W471" s="98">
        <v>0</v>
      </c>
      <c r="X471" s="83">
        <v>0</v>
      </c>
      <c r="Y471" s="98">
        <v>0</v>
      </c>
      <c r="Z471" s="64">
        <v>0</v>
      </c>
      <c r="AA471" s="315">
        <v>885165</v>
      </c>
      <c r="AB471" s="315">
        <v>46667</v>
      </c>
      <c r="AC471" s="316">
        <f t="shared" si="28"/>
        <v>931832</v>
      </c>
      <c r="AD471" s="74">
        <v>4500000</v>
      </c>
      <c r="AE471" s="74">
        <v>6000000</v>
      </c>
      <c r="AF471" s="74">
        <f t="shared" si="29"/>
        <v>0</v>
      </c>
      <c r="AG471" s="74">
        <f t="shared" si="30"/>
        <v>2800000</v>
      </c>
      <c r="AH471" s="493">
        <f t="shared" si="31"/>
        <v>0</v>
      </c>
    </row>
    <row r="472" spans="1:34" s="50" customFormat="1" ht="24" customHeight="1" x14ac:dyDescent="0.2">
      <c r="A472" s="181"/>
      <c r="B472" s="296">
        <v>366</v>
      </c>
      <c r="C472" s="264">
        <v>130</v>
      </c>
      <c r="D472" s="297">
        <v>13269</v>
      </c>
      <c r="E472" s="246" t="s">
        <v>190</v>
      </c>
      <c r="F472" s="242" t="s">
        <v>1549</v>
      </c>
      <c r="G472" s="285" t="s">
        <v>137</v>
      </c>
      <c r="H472" s="272" t="s">
        <v>88</v>
      </c>
      <c r="I472" s="349" t="s">
        <v>2800</v>
      </c>
      <c r="J472" s="479">
        <v>73180785</v>
      </c>
      <c r="K472" s="479">
        <v>13077870</v>
      </c>
      <c r="L472" s="67" t="s">
        <v>88</v>
      </c>
      <c r="M472" s="290" t="s">
        <v>137</v>
      </c>
      <c r="N472" s="243" t="s">
        <v>2410</v>
      </c>
      <c r="O472" s="67"/>
      <c r="P472" s="90"/>
      <c r="Q472" s="243">
        <v>30</v>
      </c>
      <c r="R472" s="245">
        <v>120</v>
      </c>
      <c r="S472" s="245">
        <v>110</v>
      </c>
      <c r="T472" s="245">
        <v>29.33</v>
      </c>
      <c r="U472" s="89">
        <v>0</v>
      </c>
      <c r="V472" s="260">
        <v>15</v>
      </c>
      <c r="W472" s="98">
        <v>0</v>
      </c>
      <c r="X472" s="83">
        <v>0</v>
      </c>
      <c r="Y472" s="98">
        <v>1</v>
      </c>
      <c r="Z472" s="64">
        <v>0</v>
      </c>
      <c r="AA472" s="315">
        <v>885165</v>
      </c>
      <c r="AB472" s="315">
        <v>46667</v>
      </c>
      <c r="AC472" s="316">
        <f t="shared" si="28"/>
        <v>931832</v>
      </c>
      <c r="AD472" s="74">
        <v>4500000</v>
      </c>
      <c r="AE472" s="74">
        <v>6000000</v>
      </c>
      <c r="AF472" s="74">
        <f t="shared" si="29"/>
        <v>0</v>
      </c>
      <c r="AG472" s="74">
        <f t="shared" si="30"/>
        <v>3000000</v>
      </c>
      <c r="AH472" s="493">
        <f t="shared" si="31"/>
        <v>-1</v>
      </c>
    </row>
    <row r="473" spans="1:34" s="50" customFormat="1" ht="24" hidden="1" customHeight="1" x14ac:dyDescent="0.2">
      <c r="A473" s="181"/>
      <c r="B473" s="296">
        <v>286</v>
      </c>
      <c r="C473" s="264">
        <v>49</v>
      </c>
      <c r="D473" s="297">
        <v>13270</v>
      </c>
      <c r="E473" s="241" t="s">
        <v>1552</v>
      </c>
      <c r="F473" s="242" t="s">
        <v>723</v>
      </c>
      <c r="G473" s="285" t="s">
        <v>137</v>
      </c>
      <c r="H473" s="272" t="s">
        <v>88</v>
      </c>
      <c r="I473" s="292" t="s">
        <v>2720</v>
      </c>
      <c r="J473" s="480">
        <v>66258790</v>
      </c>
      <c r="K473" s="480">
        <v>20130695</v>
      </c>
      <c r="L473" s="64" t="s">
        <v>88</v>
      </c>
      <c r="M473" s="290" t="s">
        <v>137</v>
      </c>
      <c r="N473" s="98"/>
      <c r="O473" s="64"/>
      <c r="P473" s="244" t="s">
        <v>2410</v>
      </c>
      <c r="Q473" s="243">
        <v>30</v>
      </c>
      <c r="R473" s="245">
        <v>120</v>
      </c>
      <c r="S473" s="245">
        <v>220</v>
      </c>
      <c r="T473" s="245">
        <v>29.33</v>
      </c>
      <c r="U473" s="89">
        <v>0</v>
      </c>
      <c r="V473" s="260">
        <v>24</v>
      </c>
      <c r="W473" s="98">
        <v>0</v>
      </c>
      <c r="X473" s="83">
        <v>0</v>
      </c>
      <c r="Y473" s="98">
        <v>2</v>
      </c>
      <c r="Z473" s="64">
        <v>2</v>
      </c>
      <c r="AA473" s="315">
        <v>885165</v>
      </c>
      <c r="AB473" s="315">
        <v>46667</v>
      </c>
      <c r="AC473" s="316">
        <f t="shared" si="28"/>
        <v>931832</v>
      </c>
      <c r="AD473" s="74">
        <v>4500000</v>
      </c>
      <c r="AE473" s="74">
        <v>6000000</v>
      </c>
      <c r="AF473" s="74">
        <f t="shared" si="29"/>
        <v>0</v>
      </c>
      <c r="AG473" s="74">
        <f t="shared" si="30"/>
        <v>4800000</v>
      </c>
      <c r="AH473" s="493">
        <f t="shared" si="31"/>
        <v>0</v>
      </c>
    </row>
    <row r="474" spans="1:34" s="50" customFormat="1" ht="24" hidden="1" customHeight="1" x14ac:dyDescent="0.2">
      <c r="A474" s="181"/>
      <c r="B474" s="296">
        <v>322</v>
      </c>
      <c r="C474" s="264">
        <v>85</v>
      </c>
      <c r="D474" s="297">
        <v>13271</v>
      </c>
      <c r="E474" s="241" t="s">
        <v>1555</v>
      </c>
      <c r="F474" s="242" t="s">
        <v>943</v>
      </c>
      <c r="G474" s="285" t="s">
        <v>137</v>
      </c>
      <c r="H474" s="272" t="s">
        <v>88</v>
      </c>
      <c r="I474" s="349" t="s">
        <v>2756</v>
      </c>
      <c r="J474" s="479">
        <v>61793124</v>
      </c>
      <c r="K474" s="479">
        <v>16103102</v>
      </c>
      <c r="L474" s="67" t="s">
        <v>88</v>
      </c>
      <c r="M474" s="290" t="s">
        <v>137</v>
      </c>
      <c r="N474" s="99"/>
      <c r="O474" s="67"/>
      <c r="P474" s="244" t="s">
        <v>2410</v>
      </c>
      <c r="Q474" s="243">
        <v>30</v>
      </c>
      <c r="R474" s="245">
        <v>120</v>
      </c>
      <c r="S474" s="245">
        <v>220</v>
      </c>
      <c r="T474" s="245">
        <v>29.33</v>
      </c>
      <c r="U474" s="89">
        <v>0</v>
      </c>
      <c r="V474" s="260">
        <v>25</v>
      </c>
      <c r="W474" s="98">
        <v>0</v>
      </c>
      <c r="X474" s="83">
        <v>0</v>
      </c>
      <c r="Y474" s="98">
        <v>3</v>
      </c>
      <c r="Z474" s="64">
        <v>3</v>
      </c>
      <c r="AA474" s="315">
        <v>885165</v>
      </c>
      <c r="AB474" s="315">
        <v>46667</v>
      </c>
      <c r="AC474" s="316">
        <f t="shared" si="28"/>
        <v>931832</v>
      </c>
      <c r="AD474" s="74">
        <v>4500000</v>
      </c>
      <c r="AE474" s="74">
        <v>6000000</v>
      </c>
      <c r="AF474" s="74">
        <f t="shared" si="29"/>
        <v>0</v>
      </c>
      <c r="AG474" s="74">
        <f t="shared" si="30"/>
        <v>5000000</v>
      </c>
      <c r="AH474" s="493">
        <f t="shared" si="31"/>
        <v>0</v>
      </c>
    </row>
    <row r="475" spans="1:34" s="50" customFormat="1" ht="24" customHeight="1" x14ac:dyDescent="0.2">
      <c r="A475" s="181"/>
      <c r="B475" s="296">
        <v>306</v>
      </c>
      <c r="C475" s="264">
        <v>69</v>
      </c>
      <c r="D475" s="297">
        <v>13272</v>
      </c>
      <c r="E475" s="241" t="s">
        <v>1558</v>
      </c>
      <c r="F475" s="242" t="s">
        <v>1559</v>
      </c>
      <c r="G475" s="285" t="s">
        <v>137</v>
      </c>
      <c r="H475" s="272" t="s">
        <v>88</v>
      </c>
      <c r="I475" s="288" t="s">
        <v>2740</v>
      </c>
      <c r="J475" s="483">
        <v>36586269</v>
      </c>
      <c r="K475" s="483">
        <v>16295649</v>
      </c>
      <c r="L475" s="66" t="s">
        <v>88</v>
      </c>
      <c r="M475" s="290" t="s">
        <v>137</v>
      </c>
      <c r="N475" s="243" t="s">
        <v>2410</v>
      </c>
      <c r="O475" s="66"/>
      <c r="P475" s="91"/>
      <c r="Q475" s="243">
        <v>30</v>
      </c>
      <c r="R475" s="245">
        <v>120</v>
      </c>
      <c r="S475" s="245">
        <v>110</v>
      </c>
      <c r="T475" s="245">
        <v>29.33</v>
      </c>
      <c r="U475" s="89">
        <v>0</v>
      </c>
      <c r="V475" s="260">
        <v>15</v>
      </c>
      <c r="W475" s="98">
        <v>0</v>
      </c>
      <c r="X475" s="83">
        <v>0</v>
      </c>
      <c r="Y475" s="98">
        <v>1</v>
      </c>
      <c r="Z475" s="64">
        <v>0</v>
      </c>
      <c r="AA475" s="315">
        <v>885165</v>
      </c>
      <c r="AB475" s="315">
        <v>46667</v>
      </c>
      <c r="AC475" s="316">
        <f t="shared" si="28"/>
        <v>931832</v>
      </c>
      <c r="AD475" s="74">
        <v>4500000</v>
      </c>
      <c r="AE475" s="74">
        <v>6000000</v>
      </c>
      <c r="AF475" s="74">
        <f t="shared" si="29"/>
        <v>0</v>
      </c>
      <c r="AG475" s="74">
        <f t="shared" si="30"/>
        <v>3000000</v>
      </c>
      <c r="AH475" s="493">
        <f t="shared" si="31"/>
        <v>-1</v>
      </c>
    </row>
    <row r="476" spans="1:34" s="50" customFormat="1" ht="24" customHeight="1" x14ac:dyDescent="0.2">
      <c r="A476" s="181"/>
      <c r="B476" s="296">
        <v>254</v>
      </c>
      <c r="C476" s="264">
        <v>17</v>
      </c>
      <c r="D476" s="297">
        <v>13273</v>
      </c>
      <c r="E476" s="241" t="s">
        <v>1562</v>
      </c>
      <c r="F476" s="242" t="s">
        <v>1563</v>
      </c>
      <c r="G476" s="285" t="s">
        <v>137</v>
      </c>
      <c r="H476" s="272" t="s">
        <v>88</v>
      </c>
      <c r="I476" s="350" t="s">
        <v>2688</v>
      </c>
      <c r="J476" s="484">
        <v>4170558278</v>
      </c>
      <c r="K476" s="484">
        <v>25855316</v>
      </c>
      <c r="L476" s="69" t="s">
        <v>88</v>
      </c>
      <c r="M476" s="290" t="s">
        <v>137</v>
      </c>
      <c r="N476" s="243" t="s">
        <v>2410</v>
      </c>
      <c r="O476" s="69"/>
      <c r="P476" s="89"/>
      <c r="Q476" s="243">
        <v>30</v>
      </c>
      <c r="R476" s="245">
        <v>120</v>
      </c>
      <c r="S476" s="245">
        <v>110</v>
      </c>
      <c r="T476" s="245">
        <v>29.33</v>
      </c>
      <c r="U476" s="89">
        <v>0</v>
      </c>
      <c r="V476" s="260">
        <v>15</v>
      </c>
      <c r="W476" s="98">
        <v>0</v>
      </c>
      <c r="X476" s="83">
        <v>0</v>
      </c>
      <c r="Y476" s="98">
        <v>2</v>
      </c>
      <c r="Z476" s="64">
        <v>0</v>
      </c>
      <c r="AA476" s="315">
        <v>885165</v>
      </c>
      <c r="AB476" s="315">
        <v>46667</v>
      </c>
      <c r="AC476" s="316">
        <f t="shared" si="28"/>
        <v>931832</v>
      </c>
      <c r="AD476" s="74">
        <v>4500000</v>
      </c>
      <c r="AE476" s="74">
        <v>6000000</v>
      </c>
      <c r="AF476" s="74">
        <f t="shared" si="29"/>
        <v>0</v>
      </c>
      <c r="AG476" s="74">
        <f t="shared" si="30"/>
        <v>3000000</v>
      </c>
      <c r="AH476" s="493">
        <f t="shared" si="31"/>
        <v>-2</v>
      </c>
    </row>
    <row r="477" spans="1:34" s="50" customFormat="1" ht="24" hidden="1" customHeight="1" x14ac:dyDescent="0.4">
      <c r="A477" s="181"/>
      <c r="B477" s="296">
        <v>289</v>
      </c>
      <c r="C477" s="264">
        <v>52</v>
      </c>
      <c r="D477" s="297">
        <v>13274</v>
      </c>
      <c r="E477" s="241" t="s">
        <v>407</v>
      </c>
      <c r="F477" s="242" t="s">
        <v>1566</v>
      </c>
      <c r="G477" s="285" t="s">
        <v>137</v>
      </c>
      <c r="H477" s="272" t="s">
        <v>88</v>
      </c>
      <c r="I477" s="292" t="s">
        <v>2723</v>
      </c>
      <c r="J477" s="482">
        <v>3781233707</v>
      </c>
      <c r="K477" s="480">
        <v>20801400</v>
      </c>
      <c r="L477" s="64" t="s">
        <v>88</v>
      </c>
      <c r="M477" s="290" t="s">
        <v>137</v>
      </c>
      <c r="N477" s="243" t="s">
        <v>2410</v>
      </c>
      <c r="O477" s="64"/>
      <c r="P477" s="89"/>
      <c r="Q477" s="243">
        <v>30</v>
      </c>
      <c r="R477" s="245">
        <v>120</v>
      </c>
      <c r="S477" s="245">
        <v>110</v>
      </c>
      <c r="T477" s="245">
        <v>29.33</v>
      </c>
      <c r="U477" s="89">
        <v>0</v>
      </c>
      <c r="V477" s="260">
        <v>14</v>
      </c>
      <c r="W477" s="98">
        <v>0</v>
      </c>
      <c r="X477" s="83">
        <v>0</v>
      </c>
      <c r="Y477" s="98">
        <v>2</v>
      </c>
      <c r="Z477" s="64">
        <v>2</v>
      </c>
      <c r="AA477" s="315">
        <v>885165</v>
      </c>
      <c r="AB477" s="315">
        <v>46667</v>
      </c>
      <c r="AC477" s="316">
        <f t="shared" si="28"/>
        <v>931832</v>
      </c>
      <c r="AD477" s="74">
        <v>4500000</v>
      </c>
      <c r="AE477" s="74">
        <v>6000000</v>
      </c>
      <c r="AF477" s="74">
        <f t="shared" si="29"/>
        <v>0</v>
      </c>
      <c r="AG477" s="74">
        <f t="shared" si="30"/>
        <v>2800000</v>
      </c>
      <c r="AH477" s="493">
        <f t="shared" si="31"/>
        <v>0</v>
      </c>
    </row>
    <row r="478" spans="1:34" s="50" customFormat="1" ht="24" hidden="1" customHeight="1" x14ac:dyDescent="0.2">
      <c r="A478" s="181"/>
      <c r="B478" s="296">
        <v>270</v>
      </c>
      <c r="C478" s="264">
        <v>33</v>
      </c>
      <c r="D478" s="297">
        <v>13275</v>
      </c>
      <c r="E478" s="241" t="s">
        <v>327</v>
      </c>
      <c r="F478" s="242" t="s">
        <v>1569</v>
      </c>
      <c r="G478" s="285" t="s">
        <v>137</v>
      </c>
      <c r="H478" s="272" t="s">
        <v>88</v>
      </c>
      <c r="I478" s="292" t="s">
        <v>2704</v>
      </c>
      <c r="J478" s="480">
        <v>13281471</v>
      </c>
      <c r="K478" s="480">
        <v>16143663</v>
      </c>
      <c r="L478" s="64" t="s">
        <v>88</v>
      </c>
      <c r="M478" s="290" t="s">
        <v>137</v>
      </c>
      <c r="N478" s="98"/>
      <c r="O478" s="64"/>
      <c r="P478" s="244" t="s">
        <v>2410</v>
      </c>
      <c r="Q478" s="243">
        <v>30</v>
      </c>
      <c r="R478" s="245">
        <v>120</v>
      </c>
      <c r="S478" s="245">
        <v>220</v>
      </c>
      <c r="T478" s="245">
        <v>29.33</v>
      </c>
      <c r="U478" s="89">
        <v>0</v>
      </c>
      <c r="V478" s="260">
        <v>15</v>
      </c>
      <c r="W478" s="98">
        <v>0</v>
      </c>
      <c r="X478" s="83">
        <v>0</v>
      </c>
      <c r="Y478" s="98">
        <v>2</v>
      </c>
      <c r="Z478" s="64">
        <v>2</v>
      </c>
      <c r="AA478" s="315">
        <v>885165</v>
      </c>
      <c r="AB478" s="315">
        <v>46667</v>
      </c>
      <c r="AC478" s="316">
        <f t="shared" si="28"/>
        <v>931832</v>
      </c>
      <c r="AD478" s="74">
        <v>4500000</v>
      </c>
      <c r="AE478" s="74">
        <v>6000000</v>
      </c>
      <c r="AF478" s="74">
        <f t="shared" si="29"/>
        <v>0</v>
      </c>
      <c r="AG478" s="74">
        <f t="shared" si="30"/>
        <v>3000000</v>
      </c>
      <c r="AH478" s="493">
        <f t="shared" si="31"/>
        <v>0</v>
      </c>
    </row>
    <row r="479" spans="1:34" s="50" customFormat="1" ht="24" hidden="1" customHeight="1" x14ac:dyDescent="0.2">
      <c r="A479" s="181"/>
      <c r="B479" s="296">
        <v>363</v>
      </c>
      <c r="C479" s="264">
        <v>127</v>
      </c>
      <c r="D479" s="297">
        <v>13276</v>
      </c>
      <c r="E479" s="241" t="s">
        <v>107</v>
      </c>
      <c r="F479" s="242" t="s">
        <v>1311</v>
      </c>
      <c r="G479" s="285" t="s">
        <v>137</v>
      </c>
      <c r="H479" s="272" t="s">
        <v>88</v>
      </c>
      <c r="I479" s="292" t="s">
        <v>2797</v>
      </c>
      <c r="J479" s="480">
        <v>84652543</v>
      </c>
      <c r="K479" s="480">
        <v>29308975</v>
      </c>
      <c r="L479" s="64" t="s">
        <v>88</v>
      </c>
      <c r="M479" s="290" t="s">
        <v>137</v>
      </c>
      <c r="N479" s="243" t="s">
        <v>2410</v>
      </c>
      <c r="O479" s="64"/>
      <c r="P479" s="89"/>
      <c r="Q479" s="243">
        <v>30</v>
      </c>
      <c r="R479" s="245">
        <v>120</v>
      </c>
      <c r="S479" s="245">
        <v>110</v>
      </c>
      <c r="T479" s="245">
        <v>29.33</v>
      </c>
      <c r="U479" s="89">
        <v>0</v>
      </c>
      <c r="V479" s="260">
        <v>15</v>
      </c>
      <c r="W479" s="98">
        <v>0</v>
      </c>
      <c r="X479" s="83">
        <v>0</v>
      </c>
      <c r="Y479" s="98">
        <v>1</v>
      </c>
      <c r="Z479" s="64">
        <v>1</v>
      </c>
      <c r="AA479" s="315">
        <v>885165</v>
      </c>
      <c r="AB479" s="315">
        <v>0</v>
      </c>
      <c r="AC479" s="316">
        <f t="shared" si="28"/>
        <v>885165</v>
      </c>
      <c r="AD479" s="74">
        <v>4500000</v>
      </c>
      <c r="AE479" s="74">
        <v>6000000</v>
      </c>
      <c r="AF479" s="74">
        <f t="shared" si="29"/>
        <v>0</v>
      </c>
      <c r="AG479" s="74">
        <f t="shared" si="30"/>
        <v>3000000</v>
      </c>
      <c r="AH479" s="493">
        <f t="shared" si="31"/>
        <v>0</v>
      </c>
    </row>
    <row r="480" spans="1:34" s="50" customFormat="1" ht="24" hidden="1" customHeight="1" x14ac:dyDescent="0.2">
      <c r="A480" s="181"/>
      <c r="B480" s="296">
        <v>355</v>
      </c>
      <c r="C480" s="264">
        <v>119</v>
      </c>
      <c r="D480" s="297">
        <v>13277</v>
      </c>
      <c r="E480" s="241" t="s">
        <v>259</v>
      </c>
      <c r="F480" s="242" t="s">
        <v>1574</v>
      </c>
      <c r="G480" s="285" t="s">
        <v>137</v>
      </c>
      <c r="H480" s="272" t="s">
        <v>88</v>
      </c>
      <c r="I480" s="292" t="s">
        <v>2789</v>
      </c>
      <c r="J480" s="480">
        <v>510023029</v>
      </c>
      <c r="K480" s="480">
        <v>27986745</v>
      </c>
      <c r="L480" s="64" t="s">
        <v>88</v>
      </c>
      <c r="M480" s="290" t="s">
        <v>137</v>
      </c>
      <c r="N480" s="243" t="s">
        <v>2410</v>
      </c>
      <c r="O480" s="64"/>
      <c r="P480" s="89"/>
      <c r="Q480" s="243">
        <v>30</v>
      </c>
      <c r="R480" s="245">
        <v>120</v>
      </c>
      <c r="S480" s="245">
        <v>110</v>
      </c>
      <c r="T480" s="245">
        <v>29.33</v>
      </c>
      <c r="U480" s="89">
        <v>0</v>
      </c>
      <c r="V480" s="260">
        <v>8</v>
      </c>
      <c r="W480" s="98">
        <v>0</v>
      </c>
      <c r="X480" s="83">
        <v>0</v>
      </c>
      <c r="Y480" s="98">
        <v>0</v>
      </c>
      <c r="Z480" s="64">
        <v>0</v>
      </c>
      <c r="AA480" s="315">
        <v>885165</v>
      </c>
      <c r="AB480" s="315">
        <v>0</v>
      </c>
      <c r="AC480" s="316">
        <f t="shared" si="28"/>
        <v>885165</v>
      </c>
      <c r="AD480" s="74">
        <v>4500000</v>
      </c>
      <c r="AE480" s="74">
        <v>6000000</v>
      </c>
      <c r="AF480" s="74">
        <f t="shared" si="29"/>
        <v>0</v>
      </c>
      <c r="AG480" s="74">
        <f t="shared" si="30"/>
        <v>1600000</v>
      </c>
      <c r="AH480" s="493">
        <f t="shared" si="31"/>
        <v>0</v>
      </c>
    </row>
    <row r="481" spans="1:34" s="50" customFormat="1" ht="24" hidden="1" customHeight="1" x14ac:dyDescent="0.2">
      <c r="A481" s="181"/>
      <c r="B481" s="296">
        <v>349</v>
      </c>
      <c r="C481" s="264">
        <v>113</v>
      </c>
      <c r="D481" s="297">
        <v>13278</v>
      </c>
      <c r="E481" s="241" t="s">
        <v>410</v>
      </c>
      <c r="F481" s="242" t="s">
        <v>1577</v>
      </c>
      <c r="G481" s="285" t="s">
        <v>137</v>
      </c>
      <c r="H481" s="272" t="s">
        <v>88</v>
      </c>
      <c r="I481" s="292" t="s">
        <v>2783</v>
      </c>
      <c r="J481" s="481">
        <v>20199309</v>
      </c>
      <c r="K481" s="480">
        <v>12865352</v>
      </c>
      <c r="L481" s="64" t="s">
        <v>88</v>
      </c>
      <c r="M481" s="290" t="s">
        <v>137</v>
      </c>
      <c r="N481" s="98"/>
      <c r="O481" s="64"/>
      <c r="P481" s="244" t="s">
        <v>2410</v>
      </c>
      <c r="Q481" s="243">
        <v>30</v>
      </c>
      <c r="R481" s="245">
        <v>120</v>
      </c>
      <c r="S481" s="245">
        <v>220</v>
      </c>
      <c r="T481" s="245">
        <v>29.33</v>
      </c>
      <c r="U481" s="89">
        <v>0</v>
      </c>
      <c r="V481" s="260">
        <v>17</v>
      </c>
      <c r="W481" s="98">
        <v>0</v>
      </c>
      <c r="X481" s="83">
        <v>0</v>
      </c>
      <c r="Y481" s="98">
        <v>0</v>
      </c>
      <c r="Z481" s="64">
        <v>0</v>
      </c>
      <c r="AA481" s="315">
        <v>885165</v>
      </c>
      <c r="AB481" s="315">
        <v>46667</v>
      </c>
      <c r="AC481" s="316">
        <f t="shared" si="28"/>
        <v>931832</v>
      </c>
      <c r="AD481" s="74">
        <v>4500000</v>
      </c>
      <c r="AE481" s="74">
        <v>6000000</v>
      </c>
      <c r="AF481" s="74">
        <f t="shared" si="29"/>
        <v>0</v>
      </c>
      <c r="AG481" s="74">
        <f t="shared" si="30"/>
        <v>3400000</v>
      </c>
      <c r="AH481" s="493">
        <f t="shared" si="31"/>
        <v>0</v>
      </c>
    </row>
    <row r="482" spans="1:34" s="50" customFormat="1" ht="24" hidden="1" customHeight="1" x14ac:dyDescent="0.2">
      <c r="A482" s="181"/>
      <c r="B482" s="296">
        <v>347</v>
      </c>
      <c r="C482" s="264">
        <v>111</v>
      </c>
      <c r="D482" s="297">
        <v>13279</v>
      </c>
      <c r="E482" s="241" t="s">
        <v>1579</v>
      </c>
      <c r="F482" s="242" t="s">
        <v>1580</v>
      </c>
      <c r="G482" s="285" t="s">
        <v>137</v>
      </c>
      <c r="H482" s="272" t="s">
        <v>88</v>
      </c>
      <c r="I482" s="292" t="s">
        <v>2781</v>
      </c>
      <c r="J482" s="480">
        <v>82702357</v>
      </c>
      <c r="K482" s="480">
        <v>20820629</v>
      </c>
      <c r="L482" s="64" t="s">
        <v>88</v>
      </c>
      <c r="M482" s="290" t="s">
        <v>137</v>
      </c>
      <c r="N482" s="98"/>
      <c r="O482" s="64"/>
      <c r="P482" s="244" t="s">
        <v>2410</v>
      </c>
      <c r="Q482" s="243">
        <v>30</v>
      </c>
      <c r="R482" s="245">
        <v>120</v>
      </c>
      <c r="S482" s="245">
        <v>220</v>
      </c>
      <c r="T482" s="245">
        <v>29.33</v>
      </c>
      <c r="U482" s="89">
        <v>0</v>
      </c>
      <c r="V482" s="260">
        <v>25</v>
      </c>
      <c r="W482" s="98">
        <v>0</v>
      </c>
      <c r="X482" s="83">
        <v>0</v>
      </c>
      <c r="Y482" s="98">
        <v>0</v>
      </c>
      <c r="Z482" s="64">
        <v>0</v>
      </c>
      <c r="AA482" s="315">
        <v>885165</v>
      </c>
      <c r="AB482" s="315">
        <v>46667</v>
      </c>
      <c r="AC482" s="316">
        <f t="shared" si="28"/>
        <v>931832</v>
      </c>
      <c r="AD482" s="74">
        <v>4500000</v>
      </c>
      <c r="AE482" s="74">
        <v>6000000</v>
      </c>
      <c r="AF482" s="74">
        <f t="shared" si="29"/>
        <v>0</v>
      </c>
      <c r="AG482" s="74">
        <f t="shared" si="30"/>
        <v>5000000</v>
      </c>
      <c r="AH482" s="493">
        <f t="shared" si="31"/>
        <v>0</v>
      </c>
    </row>
    <row r="483" spans="1:34" s="50" customFormat="1" ht="24" customHeight="1" x14ac:dyDescent="0.2">
      <c r="A483" s="181"/>
      <c r="B483" s="296">
        <v>249</v>
      </c>
      <c r="C483" s="264">
        <v>12</v>
      </c>
      <c r="D483" s="297">
        <v>13280</v>
      </c>
      <c r="E483" s="241" t="s">
        <v>1583</v>
      </c>
      <c r="F483" s="242" t="s">
        <v>1584</v>
      </c>
      <c r="G483" s="285" t="s">
        <v>137</v>
      </c>
      <c r="H483" s="272" t="s">
        <v>88</v>
      </c>
      <c r="I483" s="292" t="s">
        <v>2683</v>
      </c>
      <c r="J483" s="480">
        <v>384529054</v>
      </c>
      <c r="K483" s="480">
        <v>12801093</v>
      </c>
      <c r="L483" s="64" t="s">
        <v>88</v>
      </c>
      <c r="M483" s="290" t="s">
        <v>137</v>
      </c>
      <c r="N483" s="243" t="s">
        <v>2410</v>
      </c>
      <c r="O483" s="64"/>
      <c r="P483" s="89"/>
      <c r="Q483" s="243">
        <v>30</v>
      </c>
      <c r="R483" s="245">
        <v>120</v>
      </c>
      <c r="S483" s="245">
        <v>110</v>
      </c>
      <c r="T483" s="245">
        <v>29.33</v>
      </c>
      <c r="U483" s="89">
        <v>0</v>
      </c>
      <c r="V483" s="260">
        <v>14</v>
      </c>
      <c r="W483" s="98">
        <v>0</v>
      </c>
      <c r="X483" s="83">
        <v>0</v>
      </c>
      <c r="Y483" s="98">
        <v>1</v>
      </c>
      <c r="Z483" s="64">
        <v>0</v>
      </c>
      <c r="AA483" s="315">
        <v>885165</v>
      </c>
      <c r="AB483" s="315">
        <v>46667</v>
      </c>
      <c r="AC483" s="316">
        <f t="shared" si="28"/>
        <v>931832</v>
      </c>
      <c r="AD483" s="74">
        <v>4500000</v>
      </c>
      <c r="AE483" s="74">
        <v>6000000</v>
      </c>
      <c r="AF483" s="74">
        <f t="shared" si="29"/>
        <v>0</v>
      </c>
      <c r="AG483" s="74">
        <f t="shared" si="30"/>
        <v>2800000</v>
      </c>
      <c r="AH483" s="493">
        <f t="shared" si="31"/>
        <v>-1</v>
      </c>
    </row>
    <row r="484" spans="1:34" s="50" customFormat="1" ht="24" hidden="1" customHeight="1" x14ac:dyDescent="0.2">
      <c r="A484" s="181"/>
      <c r="B484" s="296">
        <v>358</v>
      </c>
      <c r="C484" s="264">
        <v>122</v>
      </c>
      <c r="D484" s="297">
        <v>13281</v>
      </c>
      <c r="E484" s="241" t="s">
        <v>85</v>
      </c>
      <c r="F484" s="242" t="s">
        <v>1587</v>
      </c>
      <c r="G484" s="285" t="s">
        <v>137</v>
      </c>
      <c r="H484" s="272" t="s">
        <v>88</v>
      </c>
      <c r="I484" s="292" t="s">
        <v>2792</v>
      </c>
      <c r="J484" s="480">
        <v>71151151</v>
      </c>
      <c r="K484" s="480">
        <v>21111945</v>
      </c>
      <c r="L484" s="64" t="s">
        <v>88</v>
      </c>
      <c r="M484" s="290" t="s">
        <v>137</v>
      </c>
      <c r="N484" s="243" t="s">
        <v>2410</v>
      </c>
      <c r="O484" s="64"/>
      <c r="P484" s="89"/>
      <c r="Q484" s="243">
        <v>30</v>
      </c>
      <c r="R484" s="245">
        <v>120</v>
      </c>
      <c r="S484" s="245">
        <v>110</v>
      </c>
      <c r="T484" s="245">
        <v>29.33</v>
      </c>
      <c r="U484" s="89">
        <v>0</v>
      </c>
      <c r="V484" s="260">
        <v>15</v>
      </c>
      <c r="W484" s="98">
        <v>0</v>
      </c>
      <c r="X484" s="83">
        <v>0</v>
      </c>
      <c r="Y484" s="98">
        <v>2</v>
      </c>
      <c r="Z484" s="64">
        <v>2</v>
      </c>
      <c r="AA484" s="315">
        <v>885165</v>
      </c>
      <c r="AB484" s="315">
        <v>0</v>
      </c>
      <c r="AC484" s="316">
        <f t="shared" si="28"/>
        <v>885165</v>
      </c>
      <c r="AD484" s="74">
        <v>4500000</v>
      </c>
      <c r="AE484" s="74">
        <v>6000000</v>
      </c>
      <c r="AF484" s="74">
        <f t="shared" si="29"/>
        <v>0</v>
      </c>
      <c r="AG484" s="74">
        <f t="shared" si="30"/>
        <v>3000000</v>
      </c>
      <c r="AH484" s="493">
        <f t="shared" si="31"/>
        <v>0</v>
      </c>
    </row>
    <row r="485" spans="1:34" s="50" customFormat="1" ht="24" hidden="1" customHeight="1" x14ac:dyDescent="0.2">
      <c r="A485" s="181"/>
      <c r="B485" s="296">
        <v>279</v>
      </c>
      <c r="C485" s="264">
        <v>42</v>
      </c>
      <c r="D485" s="297">
        <v>13282</v>
      </c>
      <c r="E485" s="241" t="s">
        <v>1590</v>
      </c>
      <c r="F485" s="242" t="s">
        <v>1591</v>
      </c>
      <c r="G485" s="285" t="s">
        <v>137</v>
      </c>
      <c r="H485" s="272" t="s">
        <v>88</v>
      </c>
      <c r="I485" s="292" t="s">
        <v>2713</v>
      </c>
      <c r="J485" s="480">
        <v>1671243676</v>
      </c>
      <c r="K485" s="480">
        <v>23565298</v>
      </c>
      <c r="L485" s="64" t="s">
        <v>88</v>
      </c>
      <c r="M485" s="290" t="s">
        <v>137</v>
      </c>
      <c r="N485" s="98"/>
      <c r="O485" s="64"/>
      <c r="P485" s="244" t="s">
        <v>2410</v>
      </c>
      <c r="Q485" s="243">
        <v>30</v>
      </c>
      <c r="R485" s="245">
        <v>120</v>
      </c>
      <c r="S485" s="245">
        <v>220</v>
      </c>
      <c r="T485" s="245">
        <v>29.33</v>
      </c>
      <c r="U485" s="89">
        <v>0</v>
      </c>
      <c r="V485" s="260">
        <v>15</v>
      </c>
      <c r="W485" s="98">
        <v>0</v>
      </c>
      <c r="X485" s="83">
        <v>0</v>
      </c>
      <c r="Y485" s="98">
        <v>0</v>
      </c>
      <c r="Z485" s="64">
        <v>0</v>
      </c>
      <c r="AA485" s="315">
        <v>885165</v>
      </c>
      <c r="AB485" s="315">
        <v>46667</v>
      </c>
      <c r="AC485" s="316">
        <f t="shared" si="28"/>
        <v>931832</v>
      </c>
      <c r="AD485" s="74">
        <v>4500000</v>
      </c>
      <c r="AE485" s="74">
        <v>6000000</v>
      </c>
      <c r="AF485" s="74">
        <f t="shared" si="29"/>
        <v>0</v>
      </c>
      <c r="AG485" s="74">
        <f t="shared" si="30"/>
        <v>3000000</v>
      </c>
      <c r="AH485" s="493">
        <f t="shared" si="31"/>
        <v>0</v>
      </c>
    </row>
    <row r="486" spans="1:34" s="50" customFormat="1" ht="24" hidden="1" customHeight="1" x14ac:dyDescent="0.2">
      <c r="A486" s="181"/>
      <c r="B486" s="296">
        <v>326</v>
      </c>
      <c r="C486" s="264">
        <v>90</v>
      </c>
      <c r="D486" s="297">
        <v>13283</v>
      </c>
      <c r="E486" s="241" t="s">
        <v>107</v>
      </c>
      <c r="F486" s="242" t="s">
        <v>1594</v>
      </c>
      <c r="G486" s="285" t="s">
        <v>137</v>
      </c>
      <c r="H486" s="272" t="s">
        <v>88</v>
      </c>
      <c r="I486" s="349" t="s">
        <v>2760</v>
      </c>
      <c r="J486" s="479">
        <v>921061021</v>
      </c>
      <c r="K486" s="479">
        <v>81609373</v>
      </c>
      <c r="L486" s="67" t="s">
        <v>88</v>
      </c>
      <c r="M486" s="290" t="s">
        <v>137</v>
      </c>
      <c r="N486" s="243" t="s">
        <v>2410</v>
      </c>
      <c r="O486" s="67"/>
      <c r="P486" s="90"/>
      <c r="Q486" s="243">
        <v>30</v>
      </c>
      <c r="R486" s="245">
        <v>120</v>
      </c>
      <c r="S486" s="245">
        <v>110</v>
      </c>
      <c r="T486" s="245">
        <v>29.33</v>
      </c>
      <c r="U486" s="89">
        <v>0</v>
      </c>
      <c r="V486" s="260">
        <v>15</v>
      </c>
      <c r="W486" s="98">
        <v>0</v>
      </c>
      <c r="X486" s="83">
        <v>0</v>
      </c>
      <c r="Y486" s="98">
        <v>1</v>
      </c>
      <c r="Z486" s="64">
        <v>1</v>
      </c>
      <c r="AA486" s="315">
        <v>885165</v>
      </c>
      <c r="AB486" s="315">
        <v>46667</v>
      </c>
      <c r="AC486" s="316">
        <f t="shared" si="28"/>
        <v>931832</v>
      </c>
      <c r="AD486" s="74">
        <v>4500000</v>
      </c>
      <c r="AE486" s="74">
        <v>6000000</v>
      </c>
      <c r="AF486" s="74">
        <f t="shared" si="29"/>
        <v>0</v>
      </c>
      <c r="AG486" s="74">
        <f t="shared" si="30"/>
        <v>3000000</v>
      </c>
      <c r="AH486" s="493">
        <f t="shared" si="31"/>
        <v>0</v>
      </c>
    </row>
    <row r="487" spans="1:34" s="50" customFormat="1" ht="24" hidden="1" customHeight="1" x14ac:dyDescent="0.2">
      <c r="A487" s="181"/>
      <c r="B487" s="296">
        <v>308</v>
      </c>
      <c r="C487" s="264">
        <v>71</v>
      </c>
      <c r="D487" s="297">
        <v>13284</v>
      </c>
      <c r="E487" s="241" t="s">
        <v>634</v>
      </c>
      <c r="F487" s="242" t="s">
        <v>1597</v>
      </c>
      <c r="G487" s="285" t="s">
        <v>137</v>
      </c>
      <c r="H487" s="272" t="s">
        <v>88</v>
      </c>
      <c r="I487" s="288" t="s">
        <v>2742</v>
      </c>
      <c r="J487" s="483">
        <v>73529664</v>
      </c>
      <c r="K487" s="483">
        <v>16262104</v>
      </c>
      <c r="L487" s="66" t="s">
        <v>88</v>
      </c>
      <c r="M487" s="290" t="s">
        <v>137</v>
      </c>
      <c r="N487" s="243" t="s">
        <v>2410</v>
      </c>
      <c r="O487" s="66"/>
      <c r="P487" s="91"/>
      <c r="Q487" s="243">
        <v>30</v>
      </c>
      <c r="R487" s="245">
        <v>120</v>
      </c>
      <c r="S487" s="245">
        <v>110</v>
      </c>
      <c r="T487" s="245">
        <v>29.33</v>
      </c>
      <c r="U487" s="89">
        <v>0</v>
      </c>
      <c r="V487" s="260">
        <v>25</v>
      </c>
      <c r="W487" s="98">
        <v>0</v>
      </c>
      <c r="X487" s="83">
        <v>0</v>
      </c>
      <c r="Y487" s="98">
        <v>1</v>
      </c>
      <c r="Z487" s="64">
        <v>1</v>
      </c>
      <c r="AA487" s="315">
        <v>885165</v>
      </c>
      <c r="AB487" s="315">
        <v>46667</v>
      </c>
      <c r="AC487" s="316">
        <f t="shared" si="28"/>
        <v>931832</v>
      </c>
      <c r="AD487" s="74">
        <v>4500000</v>
      </c>
      <c r="AE487" s="74">
        <v>6000000</v>
      </c>
      <c r="AF487" s="74">
        <f t="shared" si="29"/>
        <v>0</v>
      </c>
      <c r="AG487" s="74">
        <f t="shared" si="30"/>
        <v>5000000</v>
      </c>
      <c r="AH487" s="493">
        <f t="shared" si="31"/>
        <v>0</v>
      </c>
    </row>
    <row r="488" spans="1:34" s="50" customFormat="1" ht="24" hidden="1" customHeight="1" x14ac:dyDescent="0.2">
      <c r="A488" s="181"/>
      <c r="B488" s="296">
        <v>290</v>
      </c>
      <c r="C488" s="264">
        <v>53</v>
      </c>
      <c r="D488" s="297">
        <v>13285</v>
      </c>
      <c r="E488" s="241" t="s">
        <v>946</v>
      </c>
      <c r="F488" s="242" t="s">
        <v>1600</v>
      </c>
      <c r="G488" s="285" t="s">
        <v>137</v>
      </c>
      <c r="H488" s="272" t="s">
        <v>88</v>
      </c>
      <c r="I488" s="349" t="s">
        <v>2724</v>
      </c>
      <c r="J488" s="479">
        <v>14099268</v>
      </c>
      <c r="K488" s="479">
        <v>46805552</v>
      </c>
      <c r="L488" s="67" t="s">
        <v>88</v>
      </c>
      <c r="M488" s="290" t="s">
        <v>137</v>
      </c>
      <c r="N488" s="99"/>
      <c r="O488" s="67"/>
      <c r="P488" s="244" t="s">
        <v>2410</v>
      </c>
      <c r="Q488" s="243">
        <v>30</v>
      </c>
      <c r="R488" s="245">
        <v>120</v>
      </c>
      <c r="S488" s="245">
        <v>220</v>
      </c>
      <c r="T488" s="245">
        <v>29.33</v>
      </c>
      <c r="U488" s="89">
        <v>0</v>
      </c>
      <c r="V488" s="260">
        <v>25</v>
      </c>
      <c r="W488" s="98">
        <v>0</v>
      </c>
      <c r="X488" s="83">
        <v>0</v>
      </c>
      <c r="Y488" s="98">
        <v>1</v>
      </c>
      <c r="Z488" s="64">
        <v>1</v>
      </c>
      <c r="AA488" s="315">
        <v>885165</v>
      </c>
      <c r="AB488" s="315">
        <v>46667</v>
      </c>
      <c r="AC488" s="316">
        <f t="shared" si="28"/>
        <v>931832</v>
      </c>
      <c r="AD488" s="74">
        <v>4500000</v>
      </c>
      <c r="AE488" s="74">
        <v>6000000</v>
      </c>
      <c r="AF488" s="74">
        <f t="shared" si="29"/>
        <v>0</v>
      </c>
      <c r="AG488" s="74">
        <f t="shared" si="30"/>
        <v>5000000</v>
      </c>
      <c r="AH488" s="493">
        <f t="shared" si="31"/>
        <v>0</v>
      </c>
    </row>
    <row r="489" spans="1:34" s="50" customFormat="1" ht="24" hidden="1" customHeight="1" x14ac:dyDescent="0.2">
      <c r="A489" s="181"/>
      <c r="B489" s="296">
        <v>288</v>
      </c>
      <c r="C489" s="264">
        <v>51</v>
      </c>
      <c r="D489" s="297">
        <v>13286</v>
      </c>
      <c r="E489" s="241" t="s">
        <v>1603</v>
      </c>
      <c r="F489" s="242" t="s">
        <v>1604</v>
      </c>
      <c r="G489" s="285" t="s">
        <v>137</v>
      </c>
      <c r="H489" s="272" t="s">
        <v>88</v>
      </c>
      <c r="I489" s="292" t="s">
        <v>2722</v>
      </c>
      <c r="J489" s="480">
        <v>792016815</v>
      </c>
      <c r="K489" s="480">
        <v>19120549</v>
      </c>
      <c r="L489" s="64" t="s">
        <v>88</v>
      </c>
      <c r="M489" s="290" t="s">
        <v>137</v>
      </c>
      <c r="N489" s="98"/>
      <c r="O489" s="64"/>
      <c r="P489" s="244" t="s">
        <v>2410</v>
      </c>
      <c r="Q489" s="243">
        <v>30</v>
      </c>
      <c r="R489" s="245">
        <v>120</v>
      </c>
      <c r="S489" s="245">
        <v>220</v>
      </c>
      <c r="T489" s="245">
        <v>29.33</v>
      </c>
      <c r="U489" s="89">
        <v>0</v>
      </c>
      <c r="V489" s="260">
        <v>30</v>
      </c>
      <c r="W489" s="98">
        <v>0</v>
      </c>
      <c r="X489" s="83">
        <v>0</v>
      </c>
      <c r="Y489" s="98">
        <v>1</v>
      </c>
      <c r="Z489" s="64">
        <v>1</v>
      </c>
      <c r="AA489" s="315">
        <v>885165</v>
      </c>
      <c r="AB489" s="315">
        <v>46667</v>
      </c>
      <c r="AC489" s="316">
        <f t="shared" si="28"/>
        <v>931832</v>
      </c>
      <c r="AD489" s="74">
        <v>4500000</v>
      </c>
      <c r="AE489" s="74">
        <v>6000000</v>
      </c>
      <c r="AF489" s="74">
        <f t="shared" si="29"/>
        <v>0</v>
      </c>
      <c r="AG489" s="74">
        <f t="shared" si="30"/>
        <v>6000000</v>
      </c>
      <c r="AH489" s="493">
        <f t="shared" si="31"/>
        <v>0</v>
      </c>
    </row>
    <row r="490" spans="1:34" s="50" customFormat="1" ht="24" hidden="1" customHeight="1" x14ac:dyDescent="0.2">
      <c r="A490" s="181"/>
      <c r="B490" s="296">
        <v>359</v>
      </c>
      <c r="C490" s="264">
        <v>123</v>
      </c>
      <c r="D490" s="297">
        <v>13287</v>
      </c>
      <c r="E490" s="241" t="s">
        <v>190</v>
      </c>
      <c r="F490" s="242" t="s">
        <v>1607</v>
      </c>
      <c r="G490" s="285" t="s">
        <v>137</v>
      </c>
      <c r="H490" s="272" t="s">
        <v>88</v>
      </c>
      <c r="I490" s="292" t="s">
        <v>2793</v>
      </c>
      <c r="J490" s="480">
        <v>62919296</v>
      </c>
      <c r="K490" s="480">
        <v>15090316</v>
      </c>
      <c r="L490" s="64" t="s">
        <v>88</v>
      </c>
      <c r="M490" s="290" t="s">
        <v>137</v>
      </c>
      <c r="N490" s="243" t="s">
        <v>2410</v>
      </c>
      <c r="O490" s="64"/>
      <c r="P490" s="89"/>
      <c r="Q490" s="243">
        <v>30</v>
      </c>
      <c r="R490" s="245">
        <v>120</v>
      </c>
      <c r="S490" s="245">
        <v>110</v>
      </c>
      <c r="T490" s="245">
        <v>29.33</v>
      </c>
      <c r="U490" s="89">
        <v>0</v>
      </c>
      <c r="V490" s="260">
        <v>15</v>
      </c>
      <c r="W490" s="98">
        <v>0</v>
      </c>
      <c r="X490" s="83">
        <v>0</v>
      </c>
      <c r="Y490" s="98">
        <v>1</v>
      </c>
      <c r="Z490" s="64">
        <v>1</v>
      </c>
      <c r="AA490" s="315">
        <v>885165</v>
      </c>
      <c r="AB490" s="315">
        <v>0</v>
      </c>
      <c r="AC490" s="316">
        <f t="shared" si="28"/>
        <v>885165</v>
      </c>
      <c r="AD490" s="74">
        <v>4500000</v>
      </c>
      <c r="AE490" s="74">
        <v>6000000</v>
      </c>
      <c r="AF490" s="74">
        <f t="shared" si="29"/>
        <v>0</v>
      </c>
      <c r="AG490" s="74">
        <f t="shared" si="30"/>
        <v>3000000</v>
      </c>
      <c r="AH490" s="493">
        <f t="shared" si="31"/>
        <v>0</v>
      </c>
    </row>
    <row r="491" spans="1:34" s="50" customFormat="1" ht="24" customHeight="1" x14ac:dyDescent="0.2">
      <c r="A491" s="181"/>
      <c r="B491" s="296">
        <v>275</v>
      </c>
      <c r="C491" s="264">
        <v>38</v>
      </c>
      <c r="D491" s="297">
        <v>13288</v>
      </c>
      <c r="E491" s="241" t="s">
        <v>453</v>
      </c>
      <c r="F491" s="242" t="s">
        <v>1610</v>
      </c>
      <c r="G491" s="285" t="s">
        <v>137</v>
      </c>
      <c r="H491" s="272" t="s">
        <v>88</v>
      </c>
      <c r="I491" s="292" t="s">
        <v>2709</v>
      </c>
      <c r="J491" s="480">
        <v>2140537610</v>
      </c>
      <c r="K491" s="480">
        <v>11176774</v>
      </c>
      <c r="L491" s="64" t="s">
        <v>88</v>
      </c>
      <c r="M491" s="290" t="s">
        <v>137</v>
      </c>
      <c r="N491" s="98"/>
      <c r="O491" s="64"/>
      <c r="P491" s="244" t="s">
        <v>2410</v>
      </c>
      <c r="Q491" s="243">
        <v>30</v>
      </c>
      <c r="R491" s="245">
        <v>120</v>
      </c>
      <c r="S491" s="245">
        <v>220</v>
      </c>
      <c r="T491" s="245">
        <v>29.33</v>
      </c>
      <c r="U491" s="89">
        <v>0</v>
      </c>
      <c r="V491" s="260">
        <v>25</v>
      </c>
      <c r="W491" s="98">
        <v>0</v>
      </c>
      <c r="X491" s="83">
        <v>0</v>
      </c>
      <c r="Y491" s="98">
        <v>1</v>
      </c>
      <c r="Z491" s="64">
        <v>0</v>
      </c>
      <c r="AA491" s="315">
        <v>885165</v>
      </c>
      <c r="AB491" s="315">
        <v>46667</v>
      </c>
      <c r="AC491" s="316">
        <f t="shared" si="28"/>
        <v>931832</v>
      </c>
      <c r="AD491" s="74">
        <v>4500000</v>
      </c>
      <c r="AE491" s="74">
        <v>6000000</v>
      </c>
      <c r="AF491" s="74">
        <f t="shared" si="29"/>
        <v>0</v>
      </c>
      <c r="AG491" s="74">
        <f t="shared" si="30"/>
        <v>5000000</v>
      </c>
      <c r="AH491" s="493">
        <f t="shared" si="31"/>
        <v>-1</v>
      </c>
    </row>
    <row r="492" spans="1:34" s="50" customFormat="1" ht="24" customHeight="1" x14ac:dyDescent="0.2">
      <c r="A492" s="181"/>
      <c r="B492" s="296">
        <v>328</v>
      </c>
      <c r="C492" s="264">
        <v>92</v>
      </c>
      <c r="D492" s="297">
        <v>13289</v>
      </c>
      <c r="E492" s="241" t="s">
        <v>530</v>
      </c>
      <c r="F492" s="242" t="s">
        <v>1613</v>
      </c>
      <c r="G492" s="285" t="s">
        <v>137</v>
      </c>
      <c r="H492" s="272" t="s">
        <v>88</v>
      </c>
      <c r="I492" s="288" t="s">
        <v>2762</v>
      </c>
      <c r="J492" s="483">
        <v>2062049625</v>
      </c>
      <c r="K492" s="483">
        <v>97300982</v>
      </c>
      <c r="L492" s="66" t="s">
        <v>88</v>
      </c>
      <c r="M492" s="290" t="s">
        <v>137</v>
      </c>
      <c r="N492" s="243" t="s">
        <v>2410</v>
      </c>
      <c r="O492" s="66"/>
      <c r="P492" s="91"/>
      <c r="Q492" s="243">
        <v>30</v>
      </c>
      <c r="R492" s="245">
        <v>120</v>
      </c>
      <c r="S492" s="245">
        <v>110</v>
      </c>
      <c r="T492" s="245">
        <v>29.33</v>
      </c>
      <c r="U492" s="89">
        <v>0</v>
      </c>
      <c r="V492" s="260">
        <v>15</v>
      </c>
      <c r="W492" s="98">
        <v>0</v>
      </c>
      <c r="X492" s="83">
        <v>0</v>
      </c>
      <c r="Y492" s="98">
        <v>2</v>
      </c>
      <c r="Z492" s="64">
        <v>0</v>
      </c>
      <c r="AA492" s="315">
        <v>885165</v>
      </c>
      <c r="AB492" s="315">
        <v>46667</v>
      </c>
      <c r="AC492" s="316">
        <f t="shared" si="28"/>
        <v>931832</v>
      </c>
      <c r="AD492" s="74">
        <v>4500000</v>
      </c>
      <c r="AE492" s="74">
        <v>6000000</v>
      </c>
      <c r="AF492" s="74">
        <f t="shared" si="29"/>
        <v>0</v>
      </c>
      <c r="AG492" s="74">
        <f t="shared" si="30"/>
        <v>3000000</v>
      </c>
      <c r="AH492" s="493">
        <f t="shared" si="31"/>
        <v>-2</v>
      </c>
    </row>
    <row r="493" spans="1:34" s="50" customFormat="1" ht="24" hidden="1" customHeight="1" x14ac:dyDescent="0.2">
      <c r="A493" s="181"/>
      <c r="B493" s="296">
        <v>271</v>
      </c>
      <c r="C493" s="264">
        <v>34</v>
      </c>
      <c r="D493" s="297">
        <v>13290</v>
      </c>
      <c r="E493" s="241" t="s">
        <v>209</v>
      </c>
      <c r="F493" s="242" t="s">
        <v>1616</v>
      </c>
      <c r="G493" s="285" t="s">
        <v>137</v>
      </c>
      <c r="H493" s="272" t="s">
        <v>88</v>
      </c>
      <c r="I493" s="292" t="s">
        <v>2705</v>
      </c>
      <c r="J493" s="480">
        <v>639441521</v>
      </c>
      <c r="K493" s="480">
        <v>21206033</v>
      </c>
      <c r="L493" s="64" t="s">
        <v>88</v>
      </c>
      <c r="M493" s="290" t="s">
        <v>137</v>
      </c>
      <c r="N493" s="243" t="s">
        <v>2410</v>
      </c>
      <c r="O493" s="64"/>
      <c r="P493" s="89"/>
      <c r="Q493" s="243">
        <v>30</v>
      </c>
      <c r="R493" s="245">
        <v>120</v>
      </c>
      <c r="S493" s="245">
        <v>110</v>
      </c>
      <c r="T493" s="245">
        <v>29.33</v>
      </c>
      <c r="U493" s="89">
        <v>0</v>
      </c>
      <c r="V493" s="260">
        <v>15</v>
      </c>
      <c r="W493" s="98">
        <v>0</v>
      </c>
      <c r="X493" s="83">
        <v>0</v>
      </c>
      <c r="Y493" s="98">
        <v>1</v>
      </c>
      <c r="Z493" s="64">
        <v>1</v>
      </c>
      <c r="AA493" s="315">
        <v>885165</v>
      </c>
      <c r="AB493" s="315">
        <v>46667</v>
      </c>
      <c r="AC493" s="316">
        <f t="shared" si="28"/>
        <v>931832</v>
      </c>
      <c r="AD493" s="74">
        <v>4500000</v>
      </c>
      <c r="AE493" s="74">
        <v>6000000</v>
      </c>
      <c r="AF493" s="74">
        <f t="shared" si="29"/>
        <v>0</v>
      </c>
      <c r="AG493" s="74">
        <f t="shared" si="30"/>
        <v>3000000</v>
      </c>
      <c r="AH493" s="493">
        <f t="shared" si="31"/>
        <v>0</v>
      </c>
    </row>
    <row r="494" spans="1:34" s="50" customFormat="1" ht="24" hidden="1" customHeight="1" x14ac:dyDescent="0.2">
      <c r="A494" s="181"/>
      <c r="B494" s="296">
        <v>330</v>
      </c>
      <c r="C494" s="264">
        <v>94</v>
      </c>
      <c r="D494" s="297">
        <v>13291</v>
      </c>
      <c r="E494" s="241" t="s">
        <v>352</v>
      </c>
      <c r="F494" s="242" t="s">
        <v>1619</v>
      </c>
      <c r="G494" s="285" t="s">
        <v>137</v>
      </c>
      <c r="H494" s="272" t="s">
        <v>88</v>
      </c>
      <c r="I494" s="292" t="s">
        <v>2764</v>
      </c>
      <c r="J494" s="480">
        <v>70401659</v>
      </c>
      <c r="K494" s="480">
        <v>12761208</v>
      </c>
      <c r="L494" s="64" t="s">
        <v>88</v>
      </c>
      <c r="M494" s="290" t="s">
        <v>137</v>
      </c>
      <c r="N494" s="243" t="s">
        <v>2410</v>
      </c>
      <c r="O494" s="64"/>
      <c r="P494" s="89"/>
      <c r="Q494" s="243">
        <v>30</v>
      </c>
      <c r="R494" s="245">
        <v>120</v>
      </c>
      <c r="S494" s="245">
        <v>110</v>
      </c>
      <c r="T494" s="245">
        <v>29.33</v>
      </c>
      <c r="U494" s="89">
        <v>0</v>
      </c>
      <c r="V494" s="260">
        <v>25</v>
      </c>
      <c r="W494" s="98">
        <v>0</v>
      </c>
      <c r="X494" s="83">
        <v>0</v>
      </c>
      <c r="Y494" s="98">
        <v>2</v>
      </c>
      <c r="Z494" s="64">
        <v>2</v>
      </c>
      <c r="AA494" s="315">
        <v>885165</v>
      </c>
      <c r="AB494" s="315">
        <v>46667</v>
      </c>
      <c r="AC494" s="316">
        <f t="shared" si="28"/>
        <v>931832</v>
      </c>
      <c r="AD494" s="74">
        <v>4500000</v>
      </c>
      <c r="AE494" s="74">
        <v>6000000</v>
      </c>
      <c r="AF494" s="74">
        <f t="shared" si="29"/>
        <v>0</v>
      </c>
      <c r="AG494" s="74">
        <f t="shared" si="30"/>
        <v>5000000</v>
      </c>
      <c r="AH494" s="493">
        <f t="shared" si="31"/>
        <v>0</v>
      </c>
    </row>
    <row r="495" spans="1:34" s="50" customFormat="1" ht="24" hidden="1" customHeight="1" x14ac:dyDescent="0.2">
      <c r="A495" s="181"/>
      <c r="B495" s="296">
        <v>335</v>
      </c>
      <c r="C495" s="264">
        <v>99</v>
      </c>
      <c r="D495" s="297">
        <v>13292</v>
      </c>
      <c r="E495" s="241" t="s">
        <v>314</v>
      </c>
      <c r="F495" s="242" t="s">
        <v>1622</v>
      </c>
      <c r="G495" s="285" t="s">
        <v>137</v>
      </c>
      <c r="H495" s="272" t="s">
        <v>88</v>
      </c>
      <c r="I495" s="292" t="s">
        <v>2769</v>
      </c>
      <c r="J495" s="480">
        <v>82432945</v>
      </c>
      <c r="K495" s="480">
        <v>12854947</v>
      </c>
      <c r="L495" s="64" t="s">
        <v>88</v>
      </c>
      <c r="M495" s="290" t="s">
        <v>137</v>
      </c>
      <c r="N495" s="243" t="s">
        <v>2410</v>
      </c>
      <c r="O495" s="64"/>
      <c r="P495" s="89"/>
      <c r="Q495" s="243">
        <v>30</v>
      </c>
      <c r="R495" s="245">
        <v>120</v>
      </c>
      <c r="S495" s="245">
        <v>110</v>
      </c>
      <c r="T495" s="245">
        <v>29.33</v>
      </c>
      <c r="U495" s="89">
        <v>0</v>
      </c>
      <c r="V495" s="260">
        <v>15</v>
      </c>
      <c r="W495" s="98">
        <v>0</v>
      </c>
      <c r="X495" s="83">
        <v>0</v>
      </c>
      <c r="Y495" s="98">
        <v>2</v>
      </c>
      <c r="Z495" s="64">
        <v>2</v>
      </c>
      <c r="AA495" s="315">
        <v>885165</v>
      </c>
      <c r="AB495" s="315">
        <v>46667</v>
      </c>
      <c r="AC495" s="316">
        <f t="shared" si="28"/>
        <v>931832</v>
      </c>
      <c r="AD495" s="74">
        <v>4500000</v>
      </c>
      <c r="AE495" s="74">
        <v>6000000</v>
      </c>
      <c r="AF495" s="74">
        <f t="shared" si="29"/>
        <v>0</v>
      </c>
      <c r="AG495" s="74">
        <f t="shared" si="30"/>
        <v>3000000</v>
      </c>
      <c r="AH495" s="493">
        <f t="shared" si="31"/>
        <v>0</v>
      </c>
    </row>
    <row r="496" spans="1:34" s="50" customFormat="1" ht="24" hidden="1" customHeight="1" x14ac:dyDescent="0.2">
      <c r="A496" s="181"/>
      <c r="B496" s="296">
        <v>375</v>
      </c>
      <c r="C496" s="264">
        <v>139</v>
      </c>
      <c r="D496" s="297">
        <v>13293</v>
      </c>
      <c r="E496" s="241" t="s">
        <v>230</v>
      </c>
      <c r="F496" s="242" t="s">
        <v>1625</v>
      </c>
      <c r="G496" s="285" t="s">
        <v>137</v>
      </c>
      <c r="H496" s="272" t="s">
        <v>88</v>
      </c>
      <c r="I496" s="292" t="s">
        <v>2809</v>
      </c>
      <c r="J496" s="480">
        <v>69366004</v>
      </c>
      <c r="K496" s="480">
        <v>20128646</v>
      </c>
      <c r="L496" s="64" t="s">
        <v>88</v>
      </c>
      <c r="M496" s="290" t="s">
        <v>137</v>
      </c>
      <c r="N496" s="243" t="s">
        <v>2410</v>
      </c>
      <c r="O496" s="64"/>
      <c r="P496" s="89"/>
      <c r="Q496" s="243">
        <v>30</v>
      </c>
      <c r="R496" s="245">
        <v>120</v>
      </c>
      <c r="S496" s="245">
        <v>110</v>
      </c>
      <c r="T496" s="245">
        <v>29.33</v>
      </c>
      <c r="U496" s="89">
        <v>0</v>
      </c>
      <c r="V496" s="260">
        <v>13</v>
      </c>
      <c r="W496" s="98">
        <v>0</v>
      </c>
      <c r="X496" s="83">
        <v>0</v>
      </c>
      <c r="Y496" s="98">
        <v>1</v>
      </c>
      <c r="Z496" s="64">
        <v>1</v>
      </c>
      <c r="AA496" s="315">
        <v>885165</v>
      </c>
      <c r="AB496" s="315">
        <v>0</v>
      </c>
      <c r="AC496" s="316">
        <f t="shared" si="28"/>
        <v>885165</v>
      </c>
      <c r="AD496" s="74">
        <v>4500000</v>
      </c>
      <c r="AE496" s="74">
        <v>6000000</v>
      </c>
      <c r="AF496" s="74">
        <f t="shared" si="29"/>
        <v>0</v>
      </c>
      <c r="AG496" s="74">
        <f t="shared" si="30"/>
        <v>2600000</v>
      </c>
      <c r="AH496" s="493">
        <f t="shared" si="31"/>
        <v>0</v>
      </c>
    </row>
    <row r="497" spans="1:34" s="50" customFormat="1" ht="24" hidden="1" customHeight="1" x14ac:dyDescent="0.2">
      <c r="A497" s="181"/>
      <c r="B497" s="296">
        <v>287</v>
      </c>
      <c r="C497" s="264">
        <v>50</v>
      </c>
      <c r="D497" s="297">
        <v>13294</v>
      </c>
      <c r="E497" s="241" t="s">
        <v>1628</v>
      </c>
      <c r="F497" s="242" t="s">
        <v>1629</v>
      </c>
      <c r="G497" s="285" t="s">
        <v>137</v>
      </c>
      <c r="H497" s="272" t="s">
        <v>88</v>
      </c>
      <c r="I497" s="292" t="s">
        <v>2721</v>
      </c>
      <c r="J497" s="480">
        <v>79690459</v>
      </c>
      <c r="K497" s="480">
        <v>13646827</v>
      </c>
      <c r="L497" s="64" t="s">
        <v>88</v>
      </c>
      <c r="M497" s="290" t="s">
        <v>137</v>
      </c>
      <c r="N497" s="243" t="s">
        <v>2410</v>
      </c>
      <c r="O497" s="64"/>
      <c r="P497" s="89"/>
      <c r="Q497" s="243">
        <v>30</v>
      </c>
      <c r="R497" s="245">
        <v>120</v>
      </c>
      <c r="S497" s="245">
        <v>110</v>
      </c>
      <c r="T497" s="245">
        <v>29.33</v>
      </c>
      <c r="U497" s="89">
        <v>0</v>
      </c>
      <c r="V497" s="260">
        <v>15</v>
      </c>
      <c r="W497" s="98">
        <v>0</v>
      </c>
      <c r="X497" s="83">
        <v>0</v>
      </c>
      <c r="Y497" s="98">
        <v>1</v>
      </c>
      <c r="Z497" s="64">
        <v>1</v>
      </c>
      <c r="AA497" s="315">
        <v>885165</v>
      </c>
      <c r="AB497" s="315">
        <v>46667</v>
      </c>
      <c r="AC497" s="316">
        <f t="shared" si="28"/>
        <v>931832</v>
      </c>
      <c r="AD497" s="74">
        <v>4500000</v>
      </c>
      <c r="AE497" s="74">
        <v>6000000</v>
      </c>
      <c r="AF497" s="74">
        <f t="shared" si="29"/>
        <v>0</v>
      </c>
      <c r="AG497" s="74">
        <f t="shared" si="30"/>
        <v>3000000</v>
      </c>
      <c r="AH497" s="493">
        <f t="shared" si="31"/>
        <v>0</v>
      </c>
    </row>
    <row r="498" spans="1:34" s="50" customFormat="1" ht="24" hidden="1" customHeight="1" x14ac:dyDescent="0.2">
      <c r="A498" s="181"/>
      <c r="B498" s="296">
        <v>374</v>
      </c>
      <c r="C498" s="264">
        <v>138</v>
      </c>
      <c r="D498" s="297">
        <v>13295</v>
      </c>
      <c r="E498" s="241" t="s">
        <v>1632</v>
      </c>
      <c r="F498" s="242" t="s">
        <v>1633</v>
      </c>
      <c r="G498" s="285" t="s">
        <v>137</v>
      </c>
      <c r="H498" s="272" t="s">
        <v>88</v>
      </c>
      <c r="I498" s="292" t="s">
        <v>2808</v>
      </c>
      <c r="J498" s="480">
        <v>61161608</v>
      </c>
      <c r="K498" s="480">
        <v>20163476</v>
      </c>
      <c r="L498" s="64" t="s">
        <v>88</v>
      </c>
      <c r="M498" s="290" t="s">
        <v>137</v>
      </c>
      <c r="N498" s="243" t="s">
        <v>2410</v>
      </c>
      <c r="O498" s="64"/>
      <c r="P498" s="89"/>
      <c r="Q498" s="243">
        <v>30</v>
      </c>
      <c r="R498" s="245">
        <v>120</v>
      </c>
      <c r="S498" s="245">
        <v>110</v>
      </c>
      <c r="T498" s="245">
        <v>29.33</v>
      </c>
      <c r="U498" s="89">
        <v>0</v>
      </c>
      <c r="V498" s="260">
        <v>12</v>
      </c>
      <c r="W498" s="98">
        <v>0</v>
      </c>
      <c r="X498" s="83">
        <v>0</v>
      </c>
      <c r="Y498" s="98">
        <v>0</v>
      </c>
      <c r="Z498" s="64">
        <v>0</v>
      </c>
      <c r="AA498" s="315">
        <v>885165</v>
      </c>
      <c r="AB498" s="315">
        <v>0</v>
      </c>
      <c r="AC498" s="316">
        <f t="shared" si="28"/>
        <v>885165</v>
      </c>
      <c r="AD498" s="74">
        <v>4500000</v>
      </c>
      <c r="AE498" s="74">
        <v>6000000</v>
      </c>
      <c r="AF498" s="74">
        <f t="shared" si="29"/>
        <v>0</v>
      </c>
      <c r="AG498" s="74">
        <f t="shared" si="30"/>
        <v>2400000</v>
      </c>
      <c r="AH498" s="493">
        <f t="shared" si="31"/>
        <v>0</v>
      </c>
    </row>
    <row r="499" spans="1:34" s="50" customFormat="1" ht="24" hidden="1" customHeight="1" x14ac:dyDescent="0.2">
      <c r="A499" s="181"/>
      <c r="B499" s="296">
        <v>342</v>
      </c>
      <c r="C499" s="264">
        <v>106</v>
      </c>
      <c r="D499" s="297">
        <v>13296</v>
      </c>
      <c r="E499" s="241" t="s">
        <v>776</v>
      </c>
      <c r="F499" s="242" t="s">
        <v>1636</v>
      </c>
      <c r="G499" s="285" t="s">
        <v>137</v>
      </c>
      <c r="H499" s="272" t="s">
        <v>88</v>
      </c>
      <c r="I499" s="349" t="s">
        <v>2776</v>
      </c>
      <c r="J499" s="479">
        <v>83118616</v>
      </c>
      <c r="K499" s="479">
        <v>10794440</v>
      </c>
      <c r="L499" s="67" t="s">
        <v>88</v>
      </c>
      <c r="M499" s="290" t="s">
        <v>137</v>
      </c>
      <c r="N499" s="243" t="s">
        <v>2410</v>
      </c>
      <c r="O499" s="67"/>
      <c r="P499" s="90"/>
      <c r="Q499" s="243">
        <v>30</v>
      </c>
      <c r="R499" s="245">
        <v>120</v>
      </c>
      <c r="S499" s="245">
        <v>110</v>
      </c>
      <c r="T499" s="245">
        <v>29.33</v>
      </c>
      <c r="U499" s="89">
        <v>0</v>
      </c>
      <c r="V499" s="260">
        <v>13</v>
      </c>
      <c r="W499" s="98">
        <v>0</v>
      </c>
      <c r="X499" s="83">
        <v>0</v>
      </c>
      <c r="Y499" s="98">
        <v>0</v>
      </c>
      <c r="Z499" s="64">
        <v>0</v>
      </c>
      <c r="AA499" s="315">
        <v>885165</v>
      </c>
      <c r="AB499" s="315">
        <v>46667</v>
      </c>
      <c r="AC499" s="316">
        <f t="shared" si="28"/>
        <v>931832</v>
      </c>
      <c r="AD499" s="74">
        <v>4500000</v>
      </c>
      <c r="AE499" s="74">
        <v>6000000</v>
      </c>
      <c r="AF499" s="74">
        <f t="shared" si="29"/>
        <v>0</v>
      </c>
      <c r="AG499" s="74">
        <f t="shared" si="30"/>
        <v>2600000</v>
      </c>
      <c r="AH499" s="493">
        <f t="shared" si="31"/>
        <v>0</v>
      </c>
    </row>
    <row r="500" spans="1:34" s="50" customFormat="1" ht="24" hidden="1" customHeight="1" x14ac:dyDescent="0.2">
      <c r="A500" s="181"/>
      <c r="B500" s="296">
        <v>294</v>
      </c>
      <c r="C500" s="264">
        <v>57</v>
      </c>
      <c r="D500" s="297">
        <v>13297</v>
      </c>
      <c r="E500" s="241" t="s">
        <v>966</v>
      </c>
      <c r="F500" s="242" t="s">
        <v>1639</v>
      </c>
      <c r="G500" s="285" t="s">
        <v>137</v>
      </c>
      <c r="H500" s="272" t="s">
        <v>88</v>
      </c>
      <c r="I500" s="292" t="s">
        <v>2728</v>
      </c>
      <c r="J500" s="480">
        <v>16765281</v>
      </c>
      <c r="K500" s="480">
        <v>19182834</v>
      </c>
      <c r="L500" s="64" t="s">
        <v>88</v>
      </c>
      <c r="M500" s="290" t="s">
        <v>137</v>
      </c>
      <c r="N500" s="243" t="s">
        <v>2410</v>
      </c>
      <c r="O500" s="64"/>
      <c r="P500" s="89"/>
      <c r="Q500" s="243">
        <v>30</v>
      </c>
      <c r="R500" s="245">
        <v>120</v>
      </c>
      <c r="S500" s="245">
        <v>110</v>
      </c>
      <c r="T500" s="245">
        <v>29.33</v>
      </c>
      <c r="U500" s="89">
        <v>0</v>
      </c>
      <c r="V500" s="260">
        <v>15</v>
      </c>
      <c r="W500" s="98">
        <v>0</v>
      </c>
      <c r="X500" s="83">
        <v>0</v>
      </c>
      <c r="Y500" s="98">
        <v>1</v>
      </c>
      <c r="Z500" s="64">
        <v>1</v>
      </c>
      <c r="AA500" s="315">
        <v>885165</v>
      </c>
      <c r="AB500" s="315">
        <v>46667</v>
      </c>
      <c r="AC500" s="316">
        <f t="shared" si="28"/>
        <v>931832</v>
      </c>
      <c r="AD500" s="74">
        <v>4500000</v>
      </c>
      <c r="AE500" s="74">
        <v>6000000</v>
      </c>
      <c r="AF500" s="74">
        <f t="shared" si="29"/>
        <v>0</v>
      </c>
      <c r="AG500" s="74">
        <f t="shared" si="30"/>
        <v>3000000</v>
      </c>
      <c r="AH500" s="493">
        <f t="shared" si="31"/>
        <v>0</v>
      </c>
    </row>
    <row r="501" spans="1:34" s="50" customFormat="1" ht="24" hidden="1" customHeight="1" x14ac:dyDescent="0.2">
      <c r="A501" s="181"/>
      <c r="B501" s="296">
        <v>277</v>
      </c>
      <c r="C501" s="264">
        <v>40</v>
      </c>
      <c r="D501" s="297">
        <v>13298</v>
      </c>
      <c r="E501" s="241" t="s">
        <v>209</v>
      </c>
      <c r="F501" s="242" t="s">
        <v>1642</v>
      </c>
      <c r="G501" s="285" t="s">
        <v>137</v>
      </c>
      <c r="H501" s="272" t="s">
        <v>88</v>
      </c>
      <c r="I501" s="292" t="s">
        <v>2711</v>
      </c>
      <c r="J501" s="480">
        <v>5940010318</v>
      </c>
      <c r="K501" s="480">
        <v>28821935</v>
      </c>
      <c r="L501" s="64" t="s">
        <v>88</v>
      </c>
      <c r="M501" s="290" t="s">
        <v>137</v>
      </c>
      <c r="N501" s="243" t="s">
        <v>2410</v>
      </c>
      <c r="O501" s="64"/>
      <c r="P501" s="89"/>
      <c r="Q501" s="243">
        <v>30</v>
      </c>
      <c r="R501" s="245">
        <v>120</v>
      </c>
      <c r="S501" s="245">
        <v>110</v>
      </c>
      <c r="T501" s="245">
        <v>29.33</v>
      </c>
      <c r="U501" s="89">
        <v>0</v>
      </c>
      <c r="V501" s="260">
        <v>15</v>
      </c>
      <c r="W501" s="98">
        <v>0</v>
      </c>
      <c r="X501" s="83">
        <v>0</v>
      </c>
      <c r="Y501" s="98">
        <v>0</v>
      </c>
      <c r="Z501" s="64">
        <v>0</v>
      </c>
      <c r="AA501" s="315">
        <v>885165</v>
      </c>
      <c r="AB501" s="315">
        <v>46667</v>
      </c>
      <c r="AC501" s="316">
        <f t="shared" si="28"/>
        <v>931832</v>
      </c>
      <c r="AD501" s="74">
        <v>4500000</v>
      </c>
      <c r="AE501" s="74">
        <v>6000000</v>
      </c>
      <c r="AF501" s="74">
        <f t="shared" si="29"/>
        <v>0</v>
      </c>
      <c r="AG501" s="74">
        <f t="shared" si="30"/>
        <v>3000000</v>
      </c>
      <c r="AH501" s="493">
        <f t="shared" si="31"/>
        <v>0</v>
      </c>
    </row>
    <row r="502" spans="1:34" s="50" customFormat="1" ht="24" customHeight="1" x14ac:dyDescent="0.2">
      <c r="A502" s="181"/>
      <c r="B502" s="296">
        <v>315</v>
      </c>
      <c r="C502" s="264">
        <v>78</v>
      </c>
      <c r="D502" s="297">
        <v>13299</v>
      </c>
      <c r="E502" s="241" t="s">
        <v>99</v>
      </c>
      <c r="F502" s="242" t="s">
        <v>1645</v>
      </c>
      <c r="G502" s="285" t="s">
        <v>137</v>
      </c>
      <c r="H502" s="272" t="s">
        <v>88</v>
      </c>
      <c r="I502" s="349" t="s">
        <v>2749</v>
      </c>
      <c r="J502" s="479">
        <v>65415329</v>
      </c>
      <c r="K502" s="479">
        <v>10250889</v>
      </c>
      <c r="L502" s="67" t="s">
        <v>88</v>
      </c>
      <c r="M502" s="290" t="s">
        <v>137</v>
      </c>
      <c r="N502" s="243" t="s">
        <v>2410</v>
      </c>
      <c r="O502" s="67"/>
      <c r="P502" s="90"/>
      <c r="Q502" s="243">
        <v>30</v>
      </c>
      <c r="R502" s="245">
        <v>120</v>
      </c>
      <c r="S502" s="245">
        <v>110</v>
      </c>
      <c r="T502" s="245">
        <v>29.33</v>
      </c>
      <c r="U502" s="89">
        <v>0</v>
      </c>
      <c r="V502" s="260">
        <v>25</v>
      </c>
      <c r="W502" s="98">
        <v>0</v>
      </c>
      <c r="X502" s="83">
        <v>0</v>
      </c>
      <c r="Y502" s="98">
        <v>2</v>
      </c>
      <c r="Z502" s="64">
        <v>1</v>
      </c>
      <c r="AA502" s="315">
        <v>885165</v>
      </c>
      <c r="AB502" s="315">
        <v>46667</v>
      </c>
      <c r="AC502" s="316">
        <f t="shared" si="28"/>
        <v>931832</v>
      </c>
      <c r="AD502" s="74">
        <v>4500000</v>
      </c>
      <c r="AE502" s="74">
        <v>6000000</v>
      </c>
      <c r="AF502" s="74">
        <f t="shared" si="29"/>
        <v>0</v>
      </c>
      <c r="AG502" s="74">
        <f t="shared" si="30"/>
        <v>5000000</v>
      </c>
      <c r="AH502" s="493">
        <f t="shared" si="31"/>
        <v>-1</v>
      </c>
    </row>
    <row r="503" spans="1:34" s="50" customFormat="1" ht="24" hidden="1" customHeight="1" x14ac:dyDescent="0.2">
      <c r="A503" s="181"/>
      <c r="B503" s="296">
        <v>106</v>
      </c>
      <c r="C503" s="264">
        <v>112</v>
      </c>
      <c r="D503" s="297">
        <v>14039</v>
      </c>
      <c r="E503" s="251" t="s">
        <v>209</v>
      </c>
      <c r="F503" s="252" t="s">
        <v>233</v>
      </c>
      <c r="G503" s="265" t="s">
        <v>87</v>
      </c>
      <c r="H503" s="272" t="s">
        <v>206</v>
      </c>
      <c r="I503" s="353" t="s">
        <v>2761</v>
      </c>
      <c r="J503" s="487">
        <v>653320639</v>
      </c>
      <c r="K503" s="487">
        <v>68951678</v>
      </c>
      <c r="L503" s="116" t="s">
        <v>206</v>
      </c>
      <c r="M503" s="286" t="s">
        <v>2380</v>
      </c>
      <c r="N503" s="98"/>
      <c r="O503" s="64"/>
      <c r="P503" s="89"/>
      <c r="Q503" s="253">
        <v>30</v>
      </c>
      <c r="R503" s="254">
        <v>69</v>
      </c>
      <c r="S503" s="64">
        <v>0</v>
      </c>
      <c r="T503" s="64">
        <v>0</v>
      </c>
      <c r="U503" s="89">
        <v>0</v>
      </c>
      <c r="V503" s="258">
        <v>20</v>
      </c>
      <c r="W503" s="98">
        <v>0</v>
      </c>
      <c r="X503" s="83">
        <v>0</v>
      </c>
      <c r="Y503" s="98">
        <v>3</v>
      </c>
      <c r="Z503" s="64">
        <v>3</v>
      </c>
      <c r="AA503" s="323">
        <v>1477052</v>
      </c>
      <c r="AB503" s="323">
        <v>46667</v>
      </c>
      <c r="AC503" s="324">
        <f t="shared" si="28"/>
        <v>1523719</v>
      </c>
      <c r="AD503" s="74">
        <v>4500000</v>
      </c>
      <c r="AE503" s="74">
        <v>6000000</v>
      </c>
      <c r="AF503" s="74">
        <f t="shared" si="29"/>
        <v>0</v>
      </c>
      <c r="AG503" s="74">
        <f t="shared" si="30"/>
        <v>4000000</v>
      </c>
      <c r="AH503" s="493">
        <f t="shared" si="31"/>
        <v>0</v>
      </c>
    </row>
    <row r="504" spans="1:34" s="50" customFormat="1" ht="24" hidden="1" customHeight="1" x14ac:dyDescent="0.2">
      <c r="A504" s="181"/>
      <c r="B504" s="296">
        <v>643</v>
      </c>
      <c r="C504" s="264">
        <v>440</v>
      </c>
      <c r="D504" s="297">
        <v>13301</v>
      </c>
      <c r="E504" s="241" t="s">
        <v>1650</v>
      </c>
      <c r="F504" s="242" t="s">
        <v>546</v>
      </c>
      <c r="G504" s="285" t="s">
        <v>137</v>
      </c>
      <c r="H504" s="272" t="s">
        <v>458</v>
      </c>
      <c r="I504" s="288" t="s">
        <v>3271</v>
      </c>
      <c r="J504" s="486">
        <v>933486685</v>
      </c>
      <c r="K504" s="480">
        <v>22060108</v>
      </c>
      <c r="L504" s="64"/>
      <c r="M504" s="290" t="s">
        <v>137</v>
      </c>
      <c r="N504" s="243" t="s">
        <v>2410</v>
      </c>
      <c r="O504" s="64"/>
      <c r="P504" s="89"/>
      <c r="Q504" s="243">
        <v>30</v>
      </c>
      <c r="R504" s="245">
        <v>120</v>
      </c>
      <c r="S504" s="245">
        <v>110</v>
      </c>
      <c r="T504" s="245">
        <v>29.33</v>
      </c>
      <c r="U504" s="89">
        <v>0</v>
      </c>
      <c r="V504" s="260">
        <v>14</v>
      </c>
      <c r="W504" s="98">
        <v>0</v>
      </c>
      <c r="X504" s="83">
        <v>0</v>
      </c>
      <c r="Y504" s="98">
        <v>0</v>
      </c>
      <c r="Z504" s="64">
        <v>0</v>
      </c>
      <c r="AA504" s="315">
        <v>885165</v>
      </c>
      <c r="AB504" s="315">
        <v>0</v>
      </c>
      <c r="AC504" s="316">
        <f t="shared" si="28"/>
        <v>885165</v>
      </c>
      <c r="AD504" s="74">
        <v>4500000</v>
      </c>
      <c r="AE504" s="74">
        <v>6000000</v>
      </c>
      <c r="AF504" s="74">
        <f t="shared" si="29"/>
        <v>0</v>
      </c>
      <c r="AG504" s="74">
        <f t="shared" si="30"/>
        <v>2800000</v>
      </c>
      <c r="AH504" s="493">
        <f t="shared" si="31"/>
        <v>0</v>
      </c>
    </row>
    <row r="505" spans="1:34" s="50" customFormat="1" ht="24" hidden="1" customHeight="1" x14ac:dyDescent="0.2">
      <c r="A505" s="181"/>
      <c r="B505" s="296">
        <v>245</v>
      </c>
      <c r="C505" s="264">
        <v>8</v>
      </c>
      <c r="D505" s="297">
        <v>13302</v>
      </c>
      <c r="E505" s="241" t="s">
        <v>435</v>
      </c>
      <c r="F505" s="242" t="s">
        <v>1653</v>
      </c>
      <c r="G505" s="285" t="s">
        <v>137</v>
      </c>
      <c r="H505" s="272" t="s">
        <v>88</v>
      </c>
      <c r="I505" s="292" t="s">
        <v>2679</v>
      </c>
      <c r="J505" s="480">
        <v>75861461</v>
      </c>
      <c r="K505" s="480">
        <v>12801258</v>
      </c>
      <c r="L505" s="64" t="s">
        <v>88</v>
      </c>
      <c r="M505" s="290" t="s">
        <v>137</v>
      </c>
      <c r="N505" s="243" t="s">
        <v>2410</v>
      </c>
      <c r="O505" s="64"/>
      <c r="P505" s="89"/>
      <c r="Q505" s="243">
        <v>30</v>
      </c>
      <c r="R505" s="245">
        <v>120</v>
      </c>
      <c r="S505" s="245">
        <v>110</v>
      </c>
      <c r="T505" s="245">
        <v>29.33</v>
      </c>
      <c r="U505" s="89">
        <v>0</v>
      </c>
      <c r="V505" s="260">
        <v>12</v>
      </c>
      <c r="W505" s="98">
        <v>0</v>
      </c>
      <c r="X505" s="83">
        <v>0</v>
      </c>
      <c r="Y505" s="98">
        <v>1</v>
      </c>
      <c r="Z505" s="64">
        <v>1</v>
      </c>
      <c r="AA505" s="315">
        <v>885165</v>
      </c>
      <c r="AB505" s="315">
        <v>46667</v>
      </c>
      <c r="AC505" s="316">
        <f t="shared" si="28"/>
        <v>931832</v>
      </c>
      <c r="AD505" s="74">
        <v>4500000</v>
      </c>
      <c r="AE505" s="74">
        <v>6000000</v>
      </c>
      <c r="AF505" s="74">
        <f t="shared" si="29"/>
        <v>0</v>
      </c>
      <c r="AG505" s="74">
        <f t="shared" si="30"/>
        <v>2400000</v>
      </c>
      <c r="AH505" s="493">
        <f t="shared" si="31"/>
        <v>0</v>
      </c>
    </row>
    <row r="506" spans="1:34" s="50" customFormat="1" ht="24" hidden="1" customHeight="1" x14ac:dyDescent="0.2">
      <c r="A506" s="181"/>
      <c r="B506" s="296">
        <v>318</v>
      </c>
      <c r="C506" s="264">
        <v>81</v>
      </c>
      <c r="D506" s="297">
        <v>13303</v>
      </c>
      <c r="E506" s="241" t="s">
        <v>85</v>
      </c>
      <c r="F506" s="242" t="s">
        <v>1656</v>
      </c>
      <c r="G506" s="285" t="s">
        <v>137</v>
      </c>
      <c r="H506" s="272" t="s">
        <v>88</v>
      </c>
      <c r="I506" s="292" t="s">
        <v>2752</v>
      </c>
      <c r="J506" s="480">
        <v>1462848291</v>
      </c>
      <c r="K506" s="480">
        <v>20408352</v>
      </c>
      <c r="L506" s="64" t="s">
        <v>88</v>
      </c>
      <c r="M506" s="290" t="s">
        <v>137</v>
      </c>
      <c r="N506" s="243" t="s">
        <v>2410</v>
      </c>
      <c r="O506" s="64"/>
      <c r="P506" s="89"/>
      <c r="Q506" s="243">
        <v>30</v>
      </c>
      <c r="R506" s="245">
        <v>120</v>
      </c>
      <c r="S506" s="245">
        <v>110</v>
      </c>
      <c r="T506" s="245">
        <v>29.33</v>
      </c>
      <c r="U506" s="89">
        <v>0</v>
      </c>
      <c r="V506" s="260">
        <v>14</v>
      </c>
      <c r="W506" s="98">
        <v>0</v>
      </c>
      <c r="X506" s="83">
        <v>0</v>
      </c>
      <c r="Y506" s="98">
        <v>1</v>
      </c>
      <c r="Z506" s="64">
        <v>1</v>
      </c>
      <c r="AA506" s="315">
        <v>885165</v>
      </c>
      <c r="AB506" s="315">
        <v>46667</v>
      </c>
      <c r="AC506" s="316">
        <f t="shared" si="28"/>
        <v>931832</v>
      </c>
      <c r="AD506" s="74">
        <v>4500000</v>
      </c>
      <c r="AE506" s="74">
        <v>6000000</v>
      </c>
      <c r="AF506" s="74">
        <f t="shared" si="29"/>
        <v>0</v>
      </c>
      <c r="AG506" s="74">
        <f t="shared" si="30"/>
        <v>2800000</v>
      </c>
      <c r="AH506" s="493">
        <f t="shared" si="31"/>
        <v>0</v>
      </c>
    </row>
    <row r="507" spans="1:34" s="50" customFormat="1" ht="24" customHeight="1" x14ac:dyDescent="0.4">
      <c r="A507" s="181"/>
      <c r="B507" s="296">
        <v>282</v>
      </c>
      <c r="C507" s="264">
        <v>45</v>
      </c>
      <c r="D507" s="297">
        <v>13304</v>
      </c>
      <c r="E507" s="241" t="s">
        <v>135</v>
      </c>
      <c r="F507" s="242" t="s">
        <v>1658</v>
      </c>
      <c r="G507" s="285" t="s">
        <v>137</v>
      </c>
      <c r="H507" s="272" t="s">
        <v>88</v>
      </c>
      <c r="I507" s="292" t="s">
        <v>2716</v>
      </c>
      <c r="J507" s="482">
        <v>54006211</v>
      </c>
      <c r="K507" s="480">
        <v>13088497</v>
      </c>
      <c r="L507" s="64" t="s">
        <v>88</v>
      </c>
      <c r="M507" s="290" t="s">
        <v>137</v>
      </c>
      <c r="N507" s="243" t="s">
        <v>2410</v>
      </c>
      <c r="O507" s="64"/>
      <c r="P507" s="89"/>
      <c r="Q507" s="243">
        <v>30</v>
      </c>
      <c r="R507" s="245">
        <v>120</v>
      </c>
      <c r="S507" s="245">
        <v>110</v>
      </c>
      <c r="T507" s="245">
        <v>29.33</v>
      </c>
      <c r="U507" s="89">
        <v>0</v>
      </c>
      <c r="V507" s="260">
        <v>15</v>
      </c>
      <c r="W507" s="98">
        <v>0</v>
      </c>
      <c r="X507" s="83">
        <v>0</v>
      </c>
      <c r="Y507" s="98">
        <v>1</v>
      </c>
      <c r="Z507" s="64">
        <v>0</v>
      </c>
      <c r="AA507" s="315">
        <v>885165</v>
      </c>
      <c r="AB507" s="315">
        <v>46667</v>
      </c>
      <c r="AC507" s="316">
        <f t="shared" si="28"/>
        <v>931832</v>
      </c>
      <c r="AD507" s="74">
        <v>4500000</v>
      </c>
      <c r="AE507" s="74">
        <v>6000000</v>
      </c>
      <c r="AF507" s="74">
        <f t="shared" si="29"/>
        <v>0</v>
      </c>
      <c r="AG507" s="74">
        <f t="shared" si="30"/>
        <v>3000000</v>
      </c>
      <c r="AH507" s="493">
        <f t="shared" si="31"/>
        <v>-1</v>
      </c>
    </row>
    <row r="508" spans="1:34" s="50" customFormat="1" ht="24" hidden="1" customHeight="1" x14ac:dyDescent="0.2">
      <c r="A508" s="181"/>
      <c r="B508" s="296">
        <v>284</v>
      </c>
      <c r="C508" s="264">
        <v>47</v>
      </c>
      <c r="D508" s="297">
        <v>13305</v>
      </c>
      <c r="E508" s="241" t="s">
        <v>1661</v>
      </c>
      <c r="F508" s="242" t="s">
        <v>1205</v>
      </c>
      <c r="G508" s="285" t="s">
        <v>137</v>
      </c>
      <c r="H508" s="272" t="s">
        <v>88</v>
      </c>
      <c r="I508" s="292" t="s">
        <v>2718</v>
      </c>
      <c r="J508" s="480">
        <v>3932891287</v>
      </c>
      <c r="K508" s="480">
        <v>25736719</v>
      </c>
      <c r="L508" s="64" t="s">
        <v>88</v>
      </c>
      <c r="M508" s="290" t="s">
        <v>137</v>
      </c>
      <c r="N508" s="243" t="s">
        <v>2410</v>
      </c>
      <c r="O508" s="64"/>
      <c r="P508" s="89"/>
      <c r="Q508" s="243">
        <v>30</v>
      </c>
      <c r="R508" s="245">
        <v>120</v>
      </c>
      <c r="S508" s="245">
        <v>110</v>
      </c>
      <c r="T508" s="245">
        <v>29.33</v>
      </c>
      <c r="U508" s="89">
        <v>0</v>
      </c>
      <c r="V508" s="260">
        <v>15</v>
      </c>
      <c r="W508" s="98">
        <v>0</v>
      </c>
      <c r="X508" s="83">
        <v>0</v>
      </c>
      <c r="Y508" s="98">
        <v>0</v>
      </c>
      <c r="Z508" s="64">
        <v>0</v>
      </c>
      <c r="AA508" s="315">
        <v>885165</v>
      </c>
      <c r="AB508" s="315">
        <v>46667</v>
      </c>
      <c r="AC508" s="316">
        <f t="shared" si="28"/>
        <v>931832</v>
      </c>
      <c r="AD508" s="74">
        <v>4500000</v>
      </c>
      <c r="AE508" s="74">
        <v>6000000</v>
      </c>
      <c r="AF508" s="74">
        <f t="shared" si="29"/>
        <v>0</v>
      </c>
      <c r="AG508" s="74">
        <f t="shared" si="30"/>
        <v>3000000</v>
      </c>
      <c r="AH508" s="493">
        <f t="shared" si="31"/>
        <v>0</v>
      </c>
    </row>
    <row r="509" spans="1:34" s="50" customFormat="1" ht="24" hidden="1" customHeight="1" x14ac:dyDescent="0.2">
      <c r="A509" s="181"/>
      <c r="B509" s="296">
        <v>360</v>
      </c>
      <c r="C509" s="264">
        <v>124</v>
      </c>
      <c r="D509" s="297">
        <v>13306</v>
      </c>
      <c r="E509" s="241" t="s">
        <v>1184</v>
      </c>
      <c r="F509" s="242" t="s">
        <v>1663</v>
      </c>
      <c r="G509" s="285" t="s">
        <v>137</v>
      </c>
      <c r="H509" s="272" t="s">
        <v>88</v>
      </c>
      <c r="I509" s="349" t="s">
        <v>2794</v>
      </c>
      <c r="J509" s="479">
        <v>20047258</v>
      </c>
      <c r="K509" s="479">
        <v>12867128</v>
      </c>
      <c r="L509" s="67" t="s">
        <v>88</v>
      </c>
      <c r="M509" s="290" t="s">
        <v>137</v>
      </c>
      <c r="N509" s="243" t="s">
        <v>2410</v>
      </c>
      <c r="O509" s="67"/>
      <c r="P509" s="90"/>
      <c r="Q509" s="243">
        <v>30</v>
      </c>
      <c r="R509" s="245">
        <v>120</v>
      </c>
      <c r="S509" s="245">
        <v>110</v>
      </c>
      <c r="T509" s="245">
        <v>29.33</v>
      </c>
      <c r="U509" s="89">
        <v>0</v>
      </c>
      <c r="V509" s="260">
        <v>15</v>
      </c>
      <c r="W509" s="98">
        <v>0</v>
      </c>
      <c r="X509" s="83">
        <v>0</v>
      </c>
      <c r="Y509" s="98">
        <v>0</v>
      </c>
      <c r="Z509" s="64">
        <v>0</v>
      </c>
      <c r="AA509" s="315">
        <v>885165</v>
      </c>
      <c r="AB509" s="315">
        <v>0</v>
      </c>
      <c r="AC509" s="316">
        <f t="shared" si="28"/>
        <v>885165</v>
      </c>
      <c r="AD509" s="74">
        <v>4500000</v>
      </c>
      <c r="AE509" s="74">
        <v>6000000</v>
      </c>
      <c r="AF509" s="74">
        <f t="shared" si="29"/>
        <v>0</v>
      </c>
      <c r="AG509" s="74">
        <f t="shared" si="30"/>
        <v>3000000</v>
      </c>
      <c r="AH509" s="493">
        <f t="shared" si="31"/>
        <v>0</v>
      </c>
    </row>
    <row r="510" spans="1:34" s="50" customFormat="1" ht="24" hidden="1" customHeight="1" x14ac:dyDescent="0.2">
      <c r="A510" s="181"/>
      <c r="B510" s="296">
        <v>291</v>
      </c>
      <c r="C510" s="264">
        <v>54</v>
      </c>
      <c r="D510" s="297">
        <v>13307</v>
      </c>
      <c r="E510" s="241" t="s">
        <v>480</v>
      </c>
      <c r="F510" s="242" t="s">
        <v>1666</v>
      </c>
      <c r="G510" s="285" t="s">
        <v>137</v>
      </c>
      <c r="H510" s="272" t="s">
        <v>88</v>
      </c>
      <c r="I510" s="292" t="s">
        <v>2725</v>
      </c>
      <c r="J510" s="480">
        <v>3873569213</v>
      </c>
      <c r="K510" s="480">
        <v>76822594</v>
      </c>
      <c r="L510" s="64" t="s">
        <v>88</v>
      </c>
      <c r="M510" s="290" t="s">
        <v>137</v>
      </c>
      <c r="N510" s="243" t="s">
        <v>2410</v>
      </c>
      <c r="O510" s="64"/>
      <c r="P510" s="89"/>
      <c r="Q510" s="243">
        <v>30</v>
      </c>
      <c r="R510" s="245">
        <v>120</v>
      </c>
      <c r="S510" s="245">
        <v>110</v>
      </c>
      <c r="T510" s="245">
        <v>29.33</v>
      </c>
      <c r="U510" s="89">
        <v>0</v>
      </c>
      <c r="V510" s="260">
        <v>15</v>
      </c>
      <c r="W510" s="98">
        <v>0</v>
      </c>
      <c r="X510" s="83">
        <v>0</v>
      </c>
      <c r="Y510" s="98">
        <v>0</v>
      </c>
      <c r="Z510" s="64">
        <v>0</v>
      </c>
      <c r="AA510" s="315">
        <v>885165</v>
      </c>
      <c r="AB510" s="315">
        <v>46667</v>
      </c>
      <c r="AC510" s="316">
        <f t="shared" si="28"/>
        <v>931832</v>
      </c>
      <c r="AD510" s="74">
        <v>4500000</v>
      </c>
      <c r="AE510" s="74">
        <v>6000000</v>
      </c>
      <c r="AF510" s="74">
        <f t="shared" si="29"/>
        <v>0</v>
      </c>
      <c r="AG510" s="74">
        <f t="shared" si="30"/>
        <v>3000000</v>
      </c>
      <c r="AH510" s="493">
        <f t="shared" si="31"/>
        <v>0</v>
      </c>
    </row>
    <row r="511" spans="1:34" s="50" customFormat="1" ht="24" hidden="1" customHeight="1" x14ac:dyDescent="0.2">
      <c r="A511" s="181"/>
      <c r="B511" s="296">
        <v>307</v>
      </c>
      <c r="C511" s="264">
        <v>70</v>
      </c>
      <c r="D511" s="297">
        <v>13308</v>
      </c>
      <c r="E511" s="241" t="s">
        <v>374</v>
      </c>
      <c r="F511" s="242" t="s">
        <v>1668</v>
      </c>
      <c r="G511" s="285" t="s">
        <v>137</v>
      </c>
      <c r="H511" s="272" t="s">
        <v>88</v>
      </c>
      <c r="I511" s="349" t="s">
        <v>2741</v>
      </c>
      <c r="J511" s="479">
        <v>5889912801</v>
      </c>
      <c r="K511" s="479">
        <v>10574655</v>
      </c>
      <c r="L511" s="67" t="s">
        <v>88</v>
      </c>
      <c r="M511" s="290" t="s">
        <v>137</v>
      </c>
      <c r="N511" s="243" t="s">
        <v>2410</v>
      </c>
      <c r="O511" s="67"/>
      <c r="P511" s="90"/>
      <c r="Q511" s="243">
        <v>30</v>
      </c>
      <c r="R511" s="245">
        <v>120</v>
      </c>
      <c r="S511" s="245">
        <v>110</v>
      </c>
      <c r="T511" s="245">
        <v>29.33</v>
      </c>
      <c r="U511" s="89">
        <v>0</v>
      </c>
      <c r="V511" s="260">
        <v>15</v>
      </c>
      <c r="W511" s="98">
        <v>0</v>
      </c>
      <c r="X511" s="83">
        <v>0</v>
      </c>
      <c r="Y511" s="98">
        <v>0</v>
      </c>
      <c r="Z511" s="64">
        <v>0</v>
      </c>
      <c r="AA511" s="315">
        <v>885165</v>
      </c>
      <c r="AB511" s="315">
        <v>46667</v>
      </c>
      <c r="AC511" s="316">
        <f t="shared" si="28"/>
        <v>931832</v>
      </c>
      <c r="AD511" s="74">
        <v>4500000</v>
      </c>
      <c r="AE511" s="74">
        <v>6000000</v>
      </c>
      <c r="AF511" s="74">
        <f t="shared" si="29"/>
        <v>0</v>
      </c>
      <c r="AG511" s="74">
        <f t="shared" si="30"/>
        <v>3000000</v>
      </c>
      <c r="AH511" s="493">
        <f t="shared" si="31"/>
        <v>0</v>
      </c>
    </row>
    <row r="512" spans="1:34" s="50" customFormat="1" ht="24" hidden="1" customHeight="1" x14ac:dyDescent="0.2">
      <c r="A512" s="181"/>
      <c r="B512" s="296">
        <v>261</v>
      </c>
      <c r="C512" s="264">
        <v>24</v>
      </c>
      <c r="D512" s="297">
        <v>13309</v>
      </c>
      <c r="E512" s="241" t="s">
        <v>352</v>
      </c>
      <c r="F512" s="242" t="s">
        <v>1670</v>
      </c>
      <c r="G512" s="285" t="s">
        <v>137</v>
      </c>
      <c r="H512" s="272" t="s">
        <v>88</v>
      </c>
      <c r="I512" s="292" t="s">
        <v>2695</v>
      </c>
      <c r="J512" s="480">
        <v>58633758</v>
      </c>
      <c r="K512" s="480">
        <v>97058130</v>
      </c>
      <c r="L512" s="64" t="s">
        <v>88</v>
      </c>
      <c r="M512" s="290" t="s">
        <v>137</v>
      </c>
      <c r="N512" s="243" t="s">
        <v>2410</v>
      </c>
      <c r="O512" s="64"/>
      <c r="P512" s="89"/>
      <c r="Q512" s="243">
        <v>30</v>
      </c>
      <c r="R512" s="245">
        <v>120</v>
      </c>
      <c r="S512" s="245">
        <v>110</v>
      </c>
      <c r="T512" s="245">
        <v>29.33</v>
      </c>
      <c r="U512" s="89">
        <v>0</v>
      </c>
      <c r="V512" s="260">
        <v>15</v>
      </c>
      <c r="W512" s="98">
        <v>0</v>
      </c>
      <c r="X512" s="83">
        <v>0</v>
      </c>
      <c r="Y512" s="98">
        <v>0</v>
      </c>
      <c r="Z512" s="64">
        <v>0</v>
      </c>
      <c r="AA512" s="315">
        <v>885165</v>
      </c>
      <c r="AB512" s="315">
        <v>46667</v>
      </c>
      <c r="AC512" s="316">
        <f t="shared" si="28"/>
        <v>931832</v>
      </c>
      <c r="AD512" s="74">
        <v>4500000</v>
      </c>
      <c r="AE512" s="74">
        <v>6000000</v>
      </c>
      <c r="AF512" s="74">
        <f t="shared" si="29"/>
        <v>0</v>
      </c>
      <c r="AG512" s="74">
        <f t="shared" si="30"/>
        <v>3000000</v>
      </c>
      <c r="AH512" s="493">
        <f t="shared" si="31"/>
        <v>0</v>
      </c>
    </row>
    <row r="513" spans="1:34" s="50" customFormat="1" ht="24" hidden="1" customHeight="1" x14ac:dyDescent="0.2">
      <c r="A513" s="181"/>
      <c r="B513" s="296">
        <v>256</v>
      </c>
      <c r="C513" s="264">
        <v>19</v>
      </c>
      <c r="D513" s="297">
        <v>13310</v>
      </c>
      <c r="E513" s="241" t="s">
        <v>634</v>
      </c>
      <c r="F513" s="242" t="s">
        <v>1394</v>
      </c>
      <c r="G513" s="285" t="s">
        <v>137</v>
      </c>
      <c r="H513" s="272" t="s">
        <v>88</v>
      </c>
      <c r="I513" s="292" t="s">
        <v>2690</v>
      </c>
      <c r="J513" s="480">
        <v>13138154</v>
      </c>
      <c r="K513" s="480">
        <v>12816435</v>
      </c>
      <c r="L513" s="64" t="s">
        <v>88</v>
      </c>
      <c r="M513" s="290" t="s">
        <v>137</v>
      </c>
      <c r="N513" s="243" t="s">
        <v>2410</v>
      </c>
      <c r="O513" s="64"/>
      <c r="P513" s="89"/>
      <c r="Q513" s="243">
        <v>30</v>
      </c>
      <c r="R513" s="245">
        <v>120</v>
      </c>
      <c r="S513" s="245">
        <v>110</v>
      </c>
      <c r="T513" s="245">
        <v>29.33</v>
      </c>
      <c r="U513" s="89">
        <v>0</v>
      </c>
      <c r="V513" s="260">
        <v>13</v>
      </c>
      <c r="W513" s="98">
        <v>0</v>
      </c>
      <c r="X513" s="83">
        <v>0</v>
      </c>
      <c r="Y513" s="98">
        <v>0</v>
      </c>
      <c r="Z513" s="64">
        <v>0</v>
      </c>
      <c r="AA513" s="315">
        <v>885165</v>
      </c>
      <c r="AB513" s="315">
        <v>46667</v>
      </c>
      <c r="AC513" s="316">
        <f t="shared" si="28"/>
        <v>931832</v>
      </c>
      <c r="AD513" s="74">
        <v>4500000</v>
      </c>
      <c r="AE513" s="74">
        <v>6000000</v>
      </c>
      <c r="AF513" s="74">
        <f t="shared" si="29"/>
        <v>0</v>
      </c>
      <c r="AG513" s="74">
        <f t="shared" si="30"/>
        <v>2600000</v>
      </c>
      <c r="AH513" s="493">
        <f t="shared" si="31"/>
        <v>0</v>
      </c>
    </row>
    <row r="514" spans="1:34" s="50" customFormat="1" ht="24" hidden="1" customHeight="1" x14ac:dyDescent="0.2">
      <c r="A514" s="181"/>
      <c r="B514" s="296">
        <v>296</v>
      </c>
      <c r="C514" s="264">
        <v>59</v>
      </c>
      <c r="D514" s="297">
        <v>13311</v>
      </c>
      <c r="E514" s="241" t="s">
        <v>1675</v>
      </c>
      <c r="F514" s="242" t="s">
        <v>1676</v>
      </c>
      <c r="G514" s="285" t="s">
        <v>137</v>
      </c>
      <c r="H514" s="272" t="s">
        <v>88</v>
      </c>
      <c r="I514" s="292" t="s">
        <v>2730</v>
      </c>
      <c r="J514" s="480">
        <v>3932777158</v>
      </c>
      <c r="K514" s="480">
        <v>49028833</v>
      </c>
      <c r="L514" s="64" t="s">
        <v>88</v>
      </c>
      <c r="M514" s="290" t="s">
        <v>137</v>
      </c>
      <c r="N514" s="243" t="s">
        <v>2410</v>
      </c>
      <c r="O514" s="64"/>
      <c r="P514" s="89"/>
      <c r="Q514" s="243">
        <v>30</v>
      </c>
      <c r="R514" s="245">
        <v>120</v>
      </c>
      <c r="S514" s="245">
        <v>110</v>
      </c>
      <c r="T514" s="245">
        <v>29.33</v>
      </c>
      <c r="U514" s="89">
        <v>0</v>
      </c>
      <c r="V514" s="260">
        <v>14</v>
      </c>
      <c r="W514" s="98">
        <v>0</v>
      </c>
      <c r="X514" s="83">
        <v>0</v>
      </c>
      <c r="Y514" s="98">
        <v>0</v>
      </c>
      <c r="Z514" s="64">
        <v>0</v>
      </c>
      <c r="AA514" s="315">
        <v>885165</v>
      </c>
      <c r="AB514" s="315">
        <v>46667</v>
      </c>
      <c r="AC514" s="316">
        <f t="shared" si="28"/>
        <v>931832</v>
      </c>
      <c r="AD514" s="74">
        <v>4500000</v>
      </c>
      <c r="AE514" s="74">
        <v>6000000</v>
      </c>
      <c r="AF514" s="74">
        <f t="shared" si="29"/>
        <v>0</v>
      </c>
      <c r="AG514" s="74">
        <f t="shared" si="30"/>
        <v>2800000</v>
      </c>
      <c r="AH514" s="493">
        <f t="shared" si="31"/>
        <v>0</v>
      </c>
    </row>
    <row r="515" spans="1:34" s="50" customFormat="1" ht="24" hidden="1" customHeight="1" x14ac:dyDescent="0.2">
      <c r="A515" s="181"/>
      <c r="B515" s="296">
        <v>262</v>
      </c>
      <c r="C515" s="264">
        <v>25</v>
      </c>
      <c r="D515" s="297">
        <v>13312</v>
      </c>
      <c r="E515" s="241" t="s">
        <v>115</v>
      </c>
      <c r="F515" s="242" t="s">
        <v>1405</v>
      </c>
      <c r="G515" s="285" t="s">
        <v>137</v>
      </c>
      <c r="H515" s="272" t="s">
        <v>88</v>
      </c>
      <c r="I515" s="292" t="s">
        <v>2696</v>
      </c>
      <c r="J515" s="480">
        <v>4172880681</v>
      </c>
      <c r="K515" s="480">
        <v>2215437</v>
      </c>
      <c r="L515" s="64" t="s">
        <v>88</v>
      </c>
      <c r="M515" s="290" t="s">
        <v>137</v>
      </c>
      <c r="N515" s="243" t="s">
        <v>2410</v>
      </c>
      <c r="O515" s="64"/>
      <c r="P515" s="89"/>
      <c r="Q515" s="243">
        <v>30</v>
      </c>
      <c r="R515" s="245">
        <v>120</v>
      </c>
      <c r="S515" s="245">
        <v>110</v>
      </c>
      <c r="T515" s="245">
        <v>29.33</v>
      </c>
      <c r="U515" s="89">
        <v>0</v>
      </c>
      <c r="V515" s="260">
        <v>15</v>
      </c>
      <c r="W515" s="98">
        <v>0</v>
      </c>
      <c r="X515" s="83">
        <v>0</v>
      </c>
      <c r="Y515" s="98">
        <v>0</v>
      </c>
      <c r="Z515" s="64">
        <v>0</v>
      </c>
      <c r="AA515" s="315">
        <v>885165</v>
      </c>
      <c r="AB515" s="315">
        <v>46667</v>
      </c>
      <c r="AC515" s="316">
        <f t="shared" si="28"/>
        <v>931832</v>
      </c>
      <c r="AD515" s="74">
        <v>4500000</v>
      </c>
      <c r="AE515" s="74">
        <v>6000000</v>
      </c>
      <c r="AF515" s="74">
        <f t="shared" si="29"/>
        <v>0</v>
      </c>
      <c r="AG515" s="74">
        <f t="shared" si="30"/>
        <v>3000000</v>
      </c>
      <c r="AH515" s="493">
        <f t="shared" si="31"/>
        <v>0</v>
      </c>
    </row>
    <row r="516" spans="1:34" s="50" customFormat="1" ht="24" customHeight="1" x14ac:dyDescent="0.2">
      <c r="A516" s="181"/>
      <c r="B516" s="296">
        <v>311</v>
      </c>
      <c r="C516" s="264">
        <v>74</v>
      </c>
      <c r="D516" s="297">
        <v>13313</v>
      </c>
      <c r="E516" s="241" t="s">
        <v>248</v>
      </c>
      <c r="F516" s="242" t="s">
        <v>1681</v>
      </c>
      <c r="G516" s="285" t="s">
        <v>137</v>
      </c>
      <c r="H516" s="272" t="s">
        <v>88</v>
      </c>
      <c r="I516" s="292" t="s">
        <v>2745</v>
      </c>
      <c r="J516" s="480">
        <v>51960631</v>
      </c>
      <c r="K516" s="480">
        <v>14137701</v>
      </c>
      <c r="L516" s="64" t="s">
        <v>88</v>
      </c>
      <c r="M516" s="290" t="s">
        <v>137</v>
      </c>
      <c r="N516" s="243" t="s">
        <v>2410</v>
      </c>
      <c r="O516" s="64"/>
      <c r="P516" s="89"/>
      <c r="Q516" s="243">
        <v>30</v>
      </c>
      <c r="R516" s="245">
        <v>120</v>
      </c>
      <c r="S516" s="245">
        <v>110</v>
      </c>
      <c r="T516" s="245">
        <v>29.33</v>
      </c>
      <c r="U516" s="89">
        <v>0</v>
      </c>
      <c r="V516" s="260">
        <v>13</v>
      </c>
      <c r="W516" s="98">
        <v>0</v>
      </c>
      <c r="X516" s="83">
        <v>0</v>
      </c>
      <c r="Y516" s="98">
        <v>2</v>
      </c>
      <c r="Z516" s="64">
        <v>0</v>
      </c>
      <c r="AA516" s="315">
        <v>885165</v>
      </c>
      <c r="AB516" s="315">
        <v>46667</v>
      </c>
      <c r="AC516" s="316">
        <f t="shared" si="28"/>
        <v>931832</v>
      </c>
      <c r="AD516" s="74">
        <v>4500000</v>
      </c>
      <c r="AE516" s="74">
        <v>6000000</v>
      </c>
      <c r="AF516" s="74">
        <f t="shared" si="29"/>
        <v>0</v>
      </c>
      <c r="AG516" s="74">
        <f t="shared" si="30"/>
        <v>2600000</v>
      </c>
      <c r="AH516" s="493">
        <f t="shared" si="31"/>
        <v>-2</v>
      </c>
    </row>
    <row r="517" spans="1:34" s="50" customFormat="1" ht="24" hidden="1" customHeight="1" x14ac:dyDescent="0.2">
      <c r="A517" s="181"/>
      <c r="B517" s="296">
        <v>376</v>
      </c>
      <c r="C517" s="264">
        <v>140</v>
      </c>
      <c r="D517" s="297">
        <v>13314</v>
      </c>
      <c r="E517" s="241" t="s">
        <v>259</v>
      </c>
      <c r="F517" s="242" t="s">
        <v>1684</v>
      </c>
      <c r="G517" s="285" t="s">
        <v>137</v>
      </c>
      <c r="H517" s="272" t="s">
        <v>88</v>
      </c>
      <c r="I517" s="292" t="s">
        <v>2810</v>
      </c>
      <c r="J517" s="480">
        <v>20295650</v>
      </c>
      <c r="K517" s="480"/>
      <c r="L517" s="64" t="s">
        <v>88</v>
      </c>
      <c r="M517" s="290" t="s">
        <v>137</v>
      </c>
      <c r="N517" s="243" t="s">
        <v>2410</v>
      </c>
      <c r="O517" s="64"/>
      <c r="P517" s="89"/>
      <c r="Q517" s="243">
        <v>30</v>
      </c>
      <c r="R517" s="245">
        <v>120</v>
      </c>
      <c r="S517" s="245">
        <v>110</v>
      </c>
      <c r="T517" s="245">
        <v>29.33</v>
      </c>
      <c r="U517" s="89">
        <v>0</v>
      </c>
      <c r="V517" s="260">
        <v>12</v>
      </c>
      <c r="W517" s="98">
        <v>0</v>
      </c>
      <c r="X517" s="83">
        <v>0</v>
      </c>
      <c r="Y517" s="98">
        <v>0</v>
      </c>
      <c r="Z517" s="64">
        <v>0</v>
      </c>
      <c r="AA517" s="315">
        <v>885165</v>
      </c>
      <c r="AB517" s="315">
        <v>0</v>
      </c>
      <c r="AC517" s="316">
        <f t="shared" si="28"/>
        <v>885165</v>
      </c>
      <c r="AD517" s="74">
        <v>4500000</v>
      </c>
      <c r="AE517" s="74">
        <v>6000000</v>
      </c>
      <c r="AF517" s="74">
        <f t="shared" si="29"/>
        <v>0</v>
      </c>
      <c r="AG517" s="74">
        <f t="shared" si="30"/>
        <v>2400000</v>
      </c>
      <c r="AH517" s="493">
        <f t="shared" si="31"/>
        <v>0</v>
      </c>
    </row>
    <row r="518" spans="1:34" s="50" customFormat="1" ht="24" hidden="1" customHeight="1" x14ac:dyDescent="0.2">
      <c r="A518" s="181"/>
      <c r="B518" s="296">
        <v>384</v>
      </c>
      <c r="C518" s="264">
        <v>158</v>
      </c>
      <c r="D518" s="297">
        <v>13315</v>
      </c>
      <c r="E518" s="241" t="s">
        <v>935</v>
      </c>
      <c r="F518" s="242" t="s">
        <v>1686</v>
      </c>
      <c r="G518" s="285" t="s">
        <v>137</v>
      </c>
      <c r="H518" s="272" t="s">
        <v>983</v>
      </c>
      <c r="I518" s="292" t="s">
        <v>2818</v>
      </c>
      <c r="J518" s="479">
        <v>60644168</v>
      </c>
      <c r="K518" s="480">
        <v>29131742</v>
      </c>
      <c r="L518" s="64" t="s">
        <v>2384</v>
      </c>
      <c r="M518" s="290" t="s">
        <v>137</v>
      </c>
      <c r="N518" s="243" t="s">
        <v>2410</v>
      </c>
      <c r="O518" s="64"/>
      <c r="P518" s="89"/>
      <c r="Q518" s="243">
        <v>30</v>
      </c>
      <c r="R518" s="245">
        <v>120</v>
      </c>
      <c r="S518" s="245">
        <v>110</v>
      </c>
      <c r="T518" s="245">
        <v>29.33</v>
      </c>
      <c r="U518" s="89">
        <v>0</v>
      </c>
      <c r="V518" s="260">
        <v>15</v>
      </c>
      <c r="W518" s="98">
        <v>0</v>
      </c>
      <c r="X518" s="83">
        <v>0</v>
      </c>
      <c r="Y518" s="98">
        <v>3</v>
      </c>
      <c r="Z518" s="64">
        <v>3</v>
      </c>
      <c r="AA518" s="315">
        <v>885165</v>
      </c>
      <c r="AB518" s="315">
        <v>46667</v>
      </c>
      <c r="AC518" s="316">
        <f t="shared" si="28"/>
        <v>931832</v>
      </c>
      <c r="AD518" s="74">
        <v>4500000</v>
      </c>
      <c r="AE518" s="74">
        <v>6000000</v>
      </c>
      <c r="AF518" s="74">
        <f t="shared" si="29"/>
        <v>0</v>
      </c>
      <c r="AG518" s="74">
        <f t="shared" si="30"/>
        <v>3000000</v>
      </c>
      <c r="AH518" s="493">
        <f t="shared" si="31"/>
        <v>0</v>
      </c>
    </row>
    <row r="519" spans="1:34" s="50" customFormat="1" ht="24" hidden="1" customHeight="1" x14ac:dyDescent="0.2">
      <c r="A519" s="181"/>
      <c r="B519" s="296">
        <v>344</v>
      </c>
      <c r="C519" s="264">
        <v>108</v>
      </c>
      <c r="D519" s="297">
        <v>13316</v>
      </c>
      <c r="E519" s="241" t="s">
        <v>111</v>
      </c>
      <c r="F519" s="242" t="s">
        <v>581</v>
      </c>
      <c r="G519" s="285" t="s">
        <v>137</v>
      </c>
      <c r="H519" s="272" t="s">
        <v>88</v>
      </c>
      <c r="I519" s="292" t="s">
        <v>2778</v>
      </c>
      <c r="J519" s="480">
        <v>12059080</v>
      </c>
      <c r="K519" s="480">
        <v>26455473</v>
      </c>
      <c r="L519" s="64" t="s">
        <v>88</v>
      </c>
      <c r="M519" s="290" t="s">
        <v>137</v>
      </c>
      <c r="N519" s="243" t="s">
        <v>2410</v>
      </c>
      <c r="O519" s="64"/>
      <c r="P519" s="89"/>
      <c r="Q519" s="243">
        <v>30</v>
      </c>
      <c r="R519" s="245">
        <v>120</v>
      </c>
      <c r="S519" s="245">
        <v>110</v>
      </c>
      <c r="T519" s="245">
        <v>29.33</v>
      </c>
      <c r="U519" s="89">
        <v>0</v>
      </c>
      <c r="V519" s="260">
        <v>15</v>
      </c>
      <c r="W519" s="98">
        <v>0</v>
      </c>
      <c r="X519" s="83">
        <v>0</v>
      </c>
      <c r="Y519" s="98">
        <v>0</v>
      </c>
      <c r="Z519" s="64">
        <v>0</v>
      </c>
      <c r="AA519" s="315">
        <v>885165</v>
      </c>
      <c r="AB519" s="315">
        <v>46667</v>
      </c>
      <c r="AC519" s="316">
        <f t="shared" ref="AC519:AC582" si="32">AA519+AB519</f>
        <v>931832</v>
      </c>
      <c r="AD519" s="74">
        <v>4500000</v>
      </c>
      <c r="AE519" s="74">
        <v>6000000</v>
      </c>
      <c r="AF519" s="74">
        <f t="shared" ref="AF519:AF582" si="33">AC519*U519</f>
        <v>0</v>
      </c>
      <c r="AG519" s="74">
        <f t="shared" ref="AG519:AG582" si="34">200000*V519</f>
        <v>3000000</v>
      </c>
      <c r="AH519" s="493">
        <f t="shared" si="31"/>
        <v>0</v>
      </c>
    </row>
    <row r="520" spans="1:34" s="50" customFormat="1" ht="24" hidden="1" customHeight="1" x14ac:dyDescent="0.2">
      <c r="A520" s="181"/>
      <c r="B520" s="296">
        <v>258</v>
      </c>
      <c r="C520" s="264">
        <v>21</v>
      </c>
      <c r="D520" s="297">
        <v>13317</v>
      </c>
      <c r="E520" s="241" t="s">
        <v>1533</v>
      </c>
      <c r="F520" s="242" t="s">
        <v>1690</v>
      </c>
      <c r="G520" s="285" t="s">
        <v>137</v>
      </c>
      <c r="H520" s="272" t="s">
        <v>88</v>
      </c>
      <c r="I520" s="292" t="s">
        <v>2692</v>
      </c>
      <c r="J520" s="480">
        <v>1653140739</v>
      </c>
      <c r="K520" s="480">
        <v>20793092</v>
      </c>
      <c r="L520" s="64" t="s">
        <v>88</v>
      </c>
      <c r="M520" s="290" t="s">
        <v>137</v>
      </c>
      <c r="N520" s="243" t="s">
        <v>2410</v>
      </c>
      <c r="O520" s="64"/>
      <c r="P520" s="89"/>
      <c r="Q520" s="243">
        <v>30</v>
      </c>
      <c r="R520" s="245">
        <v>120</v>
      </c>
      <c r="S520" s="245">
        <v>110</v>
      </c>
      <c r="T520" s="245">
        <v>29.33</v>
      </c>
      <c r="U520" s="89">
        <v>0</v>
      </c>
      <c r="V520" s="260">
        <v>15</v>
      </c>
      <c r="W520" s="98">
        <v>0</v>
      </c>
      <c r="X520" s="83">
        <v>0</v>
      </c>
      <c r="Y520" s="98">
        <v>1</v>
      </c>
      <c r="Z520" s="64">
        <v>1</v>
      </c>
      <c r="AA520" s="315">
        <v>885165</v>
      </c>
      <c r="AB520" s="315">
        <v>46667</v>
      </c>
      <c r="AC520" s="316">
        <f t="shared" si="32"/>
        <v>931832</v>
      </c>
      <c r="AD520" s="74">
        <v>4500000</v>
      </c>
      <c r="AE520" s="74">
        <v>6000000</v>
      </c>
      <c r="AF520" s="74">
        <f t="shared" si="33"/>
        <v>0</v>
      </c>
      <c r="AG520" s="74">
        <f t="shared" si="34"/>
        <v>3000000</v>
      </c>
      <c r="AH520" s="493">
        <f t="shared" ref="AH520:AH583" si="35">Z520-Y520</f>
        <v>0</v>
      </c>
    </row>
    <row r="521" spans="1:34" s="50" customFormat="1" ht="24" hidden="1" customHeight="1" x14ac:dyDescent="0.2">
      <c r="A521" s="181"/>
      <c r="B521" s="296">
        <v>297</v>
      </c>
      <c r="C521" s="264">
        <v>60</v>
      </c>
      <c r="D521" s="297">
        <v>13318</v>
      </c>
      <c r="E521" s="241" t="s">
        <v>85</v>
      </c>
      <c r="F521" s="242" t="s">
        <v>1692</v>
      </c>
      <c r="G521" s="285" t="s">
        <v>137</v>
      </c>
      <c r="H521" s="272" t="s">
        <v>88</v>
      </c>
      <c r="I521" s="292" t="s">
        <v>2731</v>
      </c>
      <c r="J521" s="480">
        <v>450472061</v>
      </c>
      <c r="K521" s="480">
        <v>24590878</v>
      </c>
      <c r="L521" s="64" t="s">
        <v>88</v>
      </c>
      <c r="M521" s="290" t="s">
        <v>137</v>
      </c>
      <c r="N521" s="243" t="s">
        <v>2410</v>
      </c>
      <c r="O521" s="64"/>
      <c r="P521" s="89"/>
      <c r="Q521" s="243">
        <v>30</v>
      </c>
      <c r="R521" s="245">
        <v>120</v>
      </c>
      <c r="S521" s="245">
        <v>110</v>
      </c>
      <c r="T521" s="245">
        <v>29.33</v>
      </c>
      <c r="U521" s="89">
        <v>0</v>
      </c>
      <c r="V521" s="260">
        <v>15</v>
      </c>
      <c r="W521" s="98">
        <v>0</v>
      </c>
      <c r="X521" s="83">
        <v>0</v>
      </c>
      <c r="Y521" s="98">
        <v>2</v>
      </c>
      <c r="Z521" s="64">
        <v>2</v>
      </c>
      <c r="AA521" s="315">
        <v>885165</v>
      </c>
      <c r="AB521" s="315">
        <v>46667</v>
      </c>
      <c r="AC521" s="316">
        <f t="shared" si="32"/>
        <v>931832</v>
      </c>
      <c r="AD521" s="74">
        <v>4500000</v>
      </c>
      <c r="AE521" s="74">
        <v>6000000</v>
      </c>
      <c r="AF521" s="74">
        <f t="shared" si="33"/>
        <v>0</v>
      </c>
      <c r="AG521" s="74">
        <f t="shared" si="34"/>
        <v>3000000</v>
      </c>
      <c r="AH521" s="493">
        <f t="shared" si="35"/>
        <v>0</v>
      </c>
    </row>
    <row r="522" spans="1:34" s="50" customFormat="1" ht="24" hidden="1" customHeight="1" x14ac:dyDescent="0.2">
      <c r="A522" s="181"/>
      <c r="B522" s="296">
        <v>324</v>
      </c>
      <c r="C522" s="264">
        <v>88</v>
      </c>
      <c r="D522" s="297">
        <v>13319</v>
      </c>
      <c r="E522" s="241" t="s">
        <v>1695</v>
      </c>
      <c r="F522" s="242" t="s">
        <v>1696</v>
      </c>
      <c r="G522" s="285" t="s">
        <v>137</v>
      </c>
      <c r="H522" s="272" t="s">
        <v>88</v>
      </c>
      <c r="I522" s="427" t="s">
        <v>2758</v>
      </c>
      <c r="J522" s="480">
        <v>70156875</v>
      </c>
      <c r="K522" s="480">
        <v>23579465</v>
      </c>
      <c r="L522" s="64" t="s">
        <v>88</v>
      </c>
      <c r="M522" s="290" t="s">
        <v>137</v>
      </c>
      <c r="N522" s="243" t="s">
        <v>2410</v>
      </c>
      <c r="O522" s="64"/>
      <c r="P522" s="89"/>
      <c r="Q522" s="243">
        <v>30</v>
      </c>
      <c r="R522" s="245">
        <v>120</v>
      </c>
      <c r="S522" s="245">
        <v>110</v>
      </c>
      <c r="T522" s="245">
        <v>29.33</v>
      </c>
      <c r="U522" s="89">
        <v>0</v>
      </c>
      <c r="V522" s="260">
        <v>15</v>
      </c>
      <c r="W522" s="98">
        <v>0</v>
      </c>
      <c r="X522" s="83">
        <v>0</v>
      </c>
      <c r="Y522" s="98">
        <v>1</v>
      </c>
      <c r="Z522" s="64">
        <v>1</v>
      </c>
      <c r="AA522" s="315">
        <v>885165</v>
      </c>
      <c r="AB522" s="315">
        <v>46667</v>
      </c>
      <c r="AC522" s="316">
        <f t="shared" si="32"/>
        <v>931832</v>
      </c>
      <c r="AD522" s="74">
        <v>4500000</v>
      </c>
      <c r="AE522" s="74">
        <v>6000000</v>
      </c>
      <c r="AF522" s="74">
        <f t="shared" si="33"/>
        <v>0</v>
      </c>
      <c r="AG522" s="74">
        <f t="shared" si="34"/>
        <v>3000000</v>
      </c>
      <c r="AH522" s="493">
        <f t="shared" si="35"/>
        <v>0</v>
      </c>
    </row>
    <row r="523" spans="1:34" s="50" customFormat="1" ht="24" hidden="1" customHeight="1" x14ac:dyDescent="0.2">
      <c r="A523" s="181"/>
      <c r="B523" s="296">
        <v>362</v>
      </c>
      <c r="C523" s="264">
        <v>126</v>
      </c>
      <c r="D523" s="297">
        <v>13320</v>
      </c>
      <c r="E523" s="241" t="s">
        <v>244</v>
      </c>
      <c r="F523" s="242" t="s">
        <v>1699</v>
      </c>
      <c r="G523" s="285" t="s">
        <v>137</v>
      </c>
      <c r="H523" s="272" t="s">
        <v>88</v>
      </c>
      <c r="I523" s="292" t="s">
        <v>2796</v>
      </c>
      <c r="J523" s="480">
        <v>12484075</v>
      </c>
      <c r="K523" s="480">
        <v>13616589</v>
      </c>
      <c r="L523" s="64" t="s">
        <v>88</v>
      </c>
      <c r="M523" s="290" t="s">
        <v>137</v>
      </c>
      <c r="N523" s="243" t="s">
        <v>2410</v>
      </c>
      <c r="O523" s="64"/>
      <c r="P523" s="89"/>
      <c r="Q523" s="243">
        <v>30</v>
      </c>
      <c r="R523" s="245">
        <v>120</v>
      </c>
      <c r="S523" s="245">
        <v>110</v>
      </c>
      <c r="T523" s="245">
        <v>29.33</v>
      </c>
      <c r="U523" s="89">
        <v>0</v>
      </c>
      <c r="V523" s="260">
        <v>15</v>
      </c>
      <c r="W523" s="98">
        <v>0</v>
      </c>
      <c r="X523" s="83">
        <v>0</v>
      </c>
      <c r="Y523" s="98">
        <v>0</v>
      </c>
      <c r="Z523" s="64">
        <v>0</v>
      </c>
      <c r="AA523" s="315">
        <v>885165</v>
      </c>
      <c r="AB523" s="315">
        <v>0</v>
      </c>
      <c r="AC523" s="316">
        <f t="shared" si="32"/>
        <v>885165</v>
      </c>
      <c r="AD523" s="74">
        <v>4500000</v>
      </c>
      <c r="AE523" s="74">
        <v>6000000</v>
      </c>
      <c r="AF523" s="74">
        <f t="shared" si="33"/>
        <v>0</v>
      </c>
      <c r="AG523" s="74">
        <f t="shared" si="34"/>
        <v>3000000</v>
      </c>
      <c r="AH523" s="493">
        <f t="shared" si="35"/>
        <v>0</v>
      </c>
    </row>
    <row r="524" spans="1:34" s="50" customFormat="1" ht="24" hidden="1" customHeight="1" x14ac:dyDescent="0.2">
      <c r="A524" s="181"/>
      <c r="B524" s="296">
        <v>314</v>
      </c>
      <c r="C524" s="264">
        <v>77</v>
      </c>
      <c r="D524" s="297">
        <v>13321</v>
      </c>
      <c r="E524" s="241" t="s">
        <v>1702</v>
      </c>
      <c r="F524" s="242" t="s">
        <v>1703</v>
      </c>
      <c r="G524" s="285" t="s">
        <v>137</v>
      </c>
      <c r="H524" s="272" t="s">
        <v>88</v>
      </c>
      <c r="I524" s="292" t="s">
        <v>2748</v>
      </c>
      <c r="J524" s="480">
        <v>2580222189</v>
      </c>
      <c r="K524" s="480">
        <v>30407850</v>
      </c>
      <c r="L524" s="64" t="s">
        <v>88</v>
      </c>
      <c r="M524" s="290" t="s">
        <v>137</v>
      </c>
      <c r="N524" s="98"/>
      <c r="O524" s="64"/>
      <c r="P524" s="244" t="s">
        <v>2410</v>
      </c>
      <c r="Q524" s="243">
        <v>30</v>
      </c>
      <c r="R524" s="245">
        <v>120</v>
      </c>
      <c r="S524" s="245">
        <v>220</v>
      </c>
      <c r="T524" s="245">
        <v>29.33</v>
      </c>
      <c r="U524" s="89">
        <v>0</v>
      </c>
      <c r="V524" s="260">
        <v>28</v>
      </c>
      <c r="W524" s="98">
        <v>0</v>
      </c>
      <c r="X524" s="83">
        <v>0</v>
      </c>
      <c r="Y524" s="98">
        <v>0</v>
      </c>
      <c r="Z524" s="64">
        <v>0</v>
      </c>
      <c r="AA524" s="315">
        <v>885165</v>
      </c>
      <c r="AB524" s="315">
        <v>46667</v>
      </c>
      <c r="AC524" s="316">
        <f t="shared" si="32"/>
        <v>931832</v>
      </c>
      <c r="AD524" s="74">
        <v>4500000</v>
      </c>
      <c r="AE524" s="74">
        <v>6000000</v>
      </c>
      <c r="AF524" s="74">
        <f t="shared" si="33"/>
        <v>0</v>
      </c>
      <c r="AG524" s="74">
        <f t="shared" si="34"/>
        <v>5600000</v>
      </c>
      <c r="AH524" s="493">
        <f t="shared" si="35"/>
        <v>0</v>
      </c>
    </row>
    <row r="525" spans="1:34" s="50" customFormat="1" ht="24" hidden="1" customHeight="1" x14ac:dyDescent="0.2">
      <c r="A525" s="181"/>
      <c r="B525" s="296">
        <v>276</v>
      </c>
      <c r="C525" s="264">
        <v>39</v>
      </c>
      <c r="D525" s="297">
        <v>13322</v>
      </c>
      <c r="E525" s="241" t="s">
        <v>449</v>
      </c>
      <c r="F525" s="242" t="s">
        <v>1706</v>
      </c>
      <c r="G525" s="285" t="s">
        <v>137</v>
      </c>
      <c r="H525" s="272" t="s">
        <v>88</v>
      </c>
      <c r="I525" s="292" t="s">
        <v>2710</v>
      </c>
      <c r="J525" s="480">
        <v>493133852</v>
      </c>
      <c r="K525" s="480"/>
      <c r="L525" s="64" t="s">
        <v>88</v>
      </c>
      <c r="M525" s="290" t="s">
        <v>137</v>
      </c>
      <c r="N525" s="98"/>
      <c r="O525" s="245" t="s">
        <v>2410</v>
      </c>
      <c r="P525" s="89"/>
      <c r="Q525" s="243">
        <v>30</v>
      </c>
      <c r="R525" s="245">
        <v>90</v>
      </c>
      <c r="S525" s="245">
        <v>0</v>
      </c>
      <c r="T525" s="245">
        <v>0</v>
      </c>
      <c r="U525" s="89">
        <v>0</v>
      </c>
      <c r="V525" s="260">
        <v>25</v>
      </c>
      <c r="W525" s="98">
        <v>0</v>
      </c>
      <c r="X525" s="83">
        <v>0</v>
      </c>
      <c r="Y525" s="98">
        <v>1</v>
      </c>
      <c r="Z525" s="64">
        <v>1</v>
      </c>
      <c r="AA525" s="315">
        <v>885165</v>
      </c>
      <c r="AB525" s="315">
        <v>46667</v>
      </c>
      <c r="AC525" s="316">
        <f t="shared" si="32"/>
        <v>931832</v>
      </c>
      <c r="AD525" s="74">
        <v>4500000</v>
      </c>
      <c r="AE525" s="74">
        <v>6000000</v>
      </c>
      <c r="AF525" s="74">
        <f t="shared" si="33"/>
        <v>0</v>
      </c>
      <c r="AG525" s="74">
        <f t="shared" si="34"/>
        <v>5000000</v>
      </c>
      <c r="AH525" s="493">
        <f t="shared" si="35"/>
        <v>0</v>
      </c>
    </row>
    <row r="526" spans="1:34" s="50" customFormat="1" ht="24" hidden="1" customHeight="1" x14ac:dyDescent="0.2">
      <c r="A526" s="181"/>
      <c r="B526" s="296">
        <v>281</v>
      </c>
      <c r="C526" s="264">
        <v>44</v>
      </c>
      <c r="D526" s="297">
        <v>13323</v>
      </c>
      <c r="E526" s="241" t="s">
        <v>209</v>
      </c>
      <c r="F526" s="242" t="s">
        <v>1708</v>
      </c>
      <c r="G526" s="285" t="s">
        <v>137</v>
      </c>
      <c r="H526" s="272" t="s">
        <v>88</v>
      </c>
      <c r="I526" s="292" t="s">
        <v>2715</v>
      </c>
      <c r="J526" s="480">
        <v>78338417</v>
      </c>
      <c r="K526" s="480">
        <v>15117212</v>
      </c>
      <c r="L526" s="64" t="s">
        <v>88</v>
      </c>
      <c r="M526" s="290" t="s">
        <v>137</v>
      </c>
      <c r="N526" s="243" t="s">
        <v>2410</v>
      </c>
      <c r="O526" s="64"/>
      <c r="P526" s="89"/>
      <c r="Q526" s="243">
        <v>30</v>
      </c>
      <c r="R526" s="245">
        <v>120</v>
      </c>
      <c r="S526" s="245">
        <v>110</v>
      </c>
      <c r="T526" s="245">
        <v>29.33</v>
      </c>
      <c r="U526" s="89">
        <v>0</v>
      </c>
      <c r="V526" s="260">
        <v>15</v>
      </c>
      <c r="W526" s="98">
        <v>0</v>
      </c>
      <c r="X526" s="83">
        <v>0</v>
      </c>
      <c r="Y526" s="98">
        <v>0</v>
      </c>
      <c r="Z526" s="64">
        <v>0</v>
      </c>
      <c r="AA526" s="315">
        <v>885165</v>
      </c>
      <c r="AB526" s="315">
        <v>46667</v>
      </c>
      <c r="AC526" s="316">
        <f t="shared" si="32"/>
        <v>931832</v>
      </c>
      <c r="AD526" s="74">
        <v>4500000</v>
      </c>
      <c r="AE526" s="74">
        <v>6000000</v>
      </c>
      <c r="AF526" s="74">
        <f t="shared" si="33"/>
        <v>0</v>
      </c>
      <c r="AG526" s="74">
        <f t="shared" si="34"/>
        <v>3000000</v>
      </c>
      <c r="AH526" s="493">
        <f t="shared" si="35"/>
        <v>0</v>
      </c>
    </row>
    <row r="527" spans="1:34" s="50" customFormat="1" ht="24" hidden="1" customHeight="1" x14ac:dyDescent="0.2">
      <c r="A527" s="181"/>
      <c r="B527" s="296">
        <v>268</v>
      </c>
      <c r="C527" s="264">
        <v>31</v>
      </c>
      <c r="D527" s="297">
        <v>13324</v>
      </c>
      <c r="E527" s="241" t="s">
        <v>190</v>
      </c>
      <c r="F527" s="242" t="s">
        <v>1711</v>
      </c>
      <c r="G527" s="285" t="s">
        <v>137</v>
      </c>
      <c r="H527" s="272" t="s">
        <v>88</v>
      </c>
      <c r="I527" s="292" t="s">
        <v>2702</v>
      </c>
      <c r="J527" s="480">
        <v>322371821</v>
      </c>
      <c r="K527" s="480">
        <v>97035160</v>
      </c>
      <c r="L527" s="64" t="s">
        <v>88</v>
      </c>
      <c r="M527" s="290" t="s">
        <v>137</v>
      </c>
      <c r="N527" s="243" t="s">
        <v>2410</v>
      </c>
      <c r="O527" s="64"/>
      <c r="P527" s="89"/>
      <c r="Q527" s="243">
        <v>30</v>
      </c>
      <c r="R527" s="245">
        <v>120</v>
      </c>
      <c r="S527" s="245">
        <v>110</v>
      </c>
      <c r="T527" s="245">
        <v>29.33</v>
      </c>
      <c r="U527" s="89">
        <v>0</v>
      </c>
      <c r="V527" s="260">
        <v>15</v>
      </c>
      <c r="W527" s="98">
        <v>0</v>
      </c>
      <c r="X527" s="83">
        <v>0</v>
      </c>
      <c r="Y527" s="98">
        <v>1</v>
      </c>
      <c r="Z527" s="64">
        <v>1</v>
      </c>
      <c r="AA527" s="315">
        <v>885165</v>
      </c>
      <c r="AB527" s="315">
        <v>46667</v>
      </c>
      <c r="AC527" s="316">
        <f t="shared" si="32"/>
        <v>931832</v>
      </c>
      <c r="AD527" s="74">
        <v>4500000</v>
      </c>
      <c r="AE527" s="74">
        <v>6000000</v>
      </c>
      <c r="AF527" s="74">
        <f t="shared" si="33"/>
        <v>0</v>
      </c>
      <c r="AG527" s="74">
        <f t="shared" si="34"/>
        <v>3000000</v>
      </c>
      <c r="AH527" s="493">
        <f t="shared" si="35"/>
        <v>0</v>
      </c>
    </row>
    <row r="528" spans="1:34" s="50" customFormat="1" ht="24" customHeight="1" x14ac:dyDescent="0.2">
      <c r="A528" s="181"/>
      <c r="B528" s="296">
        <v>269</v>
      </c>
      <c r="C528" s="264">
        <v>32</v>
      </c>
      <c r="D528" s="297">
        <v>13325</v>
      </c>
      <c r="E528" s="241" t="s">
        <v>1714</v>
      </c>
      <c r="F528" s="242" t="s">
        <v>1715</v>
      </c>
      <c r="G528" s="285" t="s">
        <v>137</v>
      </c>
      <c r="H528" s="272" t="s">
        <v>88</v>
      </c>
      <c r="I528" s="349" t="s">
        <v>2703</v>
      </c>
      <c r="J528" s="479">
        <v>1672251699</v>
      </c>
      <c r="K528" s="479">
        <v>12810865</v>
      </c>
      <c r="L528" s="67" t="s">
        <v>88</v>
      </c>
      <c r="M528" s="290" t="s">
        <v>137</v>
      </c>
      <c r="N528" s="243" t="s">
        <v>2410</v>
      </c>
      <c r="O528" s="67"/>
      <c r="P528" s="90"/>
      <c r="Q528" s="243">
        <v>30</v>
      </c>
      <c r="R528" s="245">
        <v>120</v>
      </c>
      <c r="S528" s="245">
        <v>110</v>
      </c>
      <c r="T528" s="245">
        <v>29.33</v>
      </c>
      <c r="U528" s="89">
        <v>0</v>
      </c>
      <c r="V528" s="260">
        <v>15</v>
      </c>
      <c r="W528" s="98">
        <v>0</v>
      </c>
      <c r="X528" s="83">
        <v>0</v>
      </c>
      <c r="Y528" s="98">
        <v>1</v>
      </c>
      <c r="Z528" s="64">
        <v>2</v>
      </c>
      <c r="AA528" s="315">
        <v>885165</v>
      </c>
      <c r="AB528" s="315">
        <v>46667</v>
      </c>
      <c r="AC528" s="316">
        <f t="shared" si="32"/>
        <v>931832</v>
      </c>
      <c r="AD528" s="74">
        <v>4500000</v>
      </c>
      <c r="AE528" s="74">
        <v>6000000</v>
      </c>
      <c r="AF528" s="74">
        <f t="shared" si="33"/>
        <v>0</v>
      </c>
      <c r="AG528" s="74">
        <f t="shared" si="34"/>
        <v>3000000</v>
      </c>
      <c r="AH528" s="493">
        <f t="shared" si="35"/>
        <v>1</v>
      </c>
    </row>
    <row r="529" spans="1:34" s="50" customFormat="1" ht="24" hidden="1" customHeight="1" x14ac:dyDescent="0.2">
      <c r="A529" s="181"/>
      <c r="B529" s="296">
        <v>253</v>
      </c>
      <c r="C529" s="264">
        <v>16</v>
      </c>
      <c r="D529" s="297">
        <v>13326</v>
      </c>
      <c r="E529" s="241" t="s">
        <v>687</v>
      </c>
      <c r="F529" s="242" t="s">
        <v>1271</v>
      </c>
      <c r="G529" s="285" t="s">
        <v>137</v>
      </c>
      <c r="H529" s="272" t="s">
        <v>88</v>
      </c>
      <c r="I529" s="349" t="s">
        <v>2687</v>
      </c>
      <c r="J529" s="479">
        <v>569981344</v>
      </c>
      <c r="K529" s="479">
        <v>10484695</v>
      </c>
      <c r="L529" s="67" t="s">
        <v>88</v>
      </c>
      <c r="M529" s="290" t="s">
        <v>137</v>
      </c>
      <c r="N529" s="243" t="s">
        <v>2410</v>
      </c>
      <c r="O529" s="67"/>
      <c r="P529" s="90"/>
      <c r="Q529" s="243">
        <v>30</v>
      </c>
      <c r="R529" s="245">
        <v>120</v>
      </c>
      <c r="S529" s="245">
        <v>110</v>
      </c>
      <c r="T529" s="245">
        <v>29.33</v>
      </c>
      <c r="U529" s="89">
        <v>0</v>
      </c>
      <c r="V529" s="260">
        <v>15</v>
      </c>
      <c r="W529" s="98">
        <v>0</v>
      </c>
      <c r="X529" s="83">
        <v>0</v>
      </c>
      <c r="Y529" s="98">
        <v>0</v>
      </c>
      <c r="Z529" s="64">
        <v>0</v>
      </c>
      <c r="AA529" s="315">
        <v>885165</v>
      </c>
      <c r="AB529" s="315">
        <v>46667</v>
      </c>
      <c r="AC529" s="316">
        <f t="shared" si="32"/>
        <v>931832</v>
      </c>
      <c r="AD529" s="74">
        <v>4500000</v>
      </c>
      <c r="AE529" s="74">
        <v>6000000</v>
      </c>
      <c r="AF529" s="74">
        <f t="shared" si="33"/>
        <v>0</v>
      </c>
      <c r="AG529" s="74">
        <f t="shared" si="34"/>
        <v>3000000</v>
      </c>
      <c r="AH529" s="493">
        <f t="shared" si="35"/>
        <v>0</v>
      </c>
    </row>
    <row r="530" spans="1:34" s="50" customFormat="1" ht="24" hidden="1" customHeight="1" x14ac:dyDescent="0.2">
      <c r="A530" s="181"/>
      <c r="B530" s="296">
        <v>274</v>
      </c>
      <c r="C530" s="264">
        <v>37</v>
      </c>
      <c r="D530" s="297">
        <v>13327</v>
      </c>
      <c r="E530" s="241" t="s">
        <v>1533</v>
      </c>
      <c r="F530" s="242" t="s">
        <v>1720</v>
      </c>
      <c r="G530" s="285" t="s">
        <v>137</v>
      </c>
      <c r="H530" s="272" t="s">
        <v>88</v>
      </c>
      <c r="I530" s="292" t="s">
        <v>2708</v>
      </c>
      <c r="J530" s="480">
        <v>5589260965</v>
      </c>
      <c r="K530" s="480">
        <v>10631155</v>
      </c>
      <c r="L530" s="64" t="s">
        <v>88</v>
      </c>
      <c r="M530" s="290" t="s">
        <v>137</v>
      </c>
      <c r="N530" s="98"/>
      <c r="O530" s="64"/>
      <c r="P530" s="244" t="s">
        <v>2410</v>
      </c>
      <c r="Q530" s="243">
        <v>30</v>
      </c>
      <c r="R530" s="245">
        <v>120</v>
      </c>
      <c r="S530" s="245">
        <v>220</v>
      </c>
      <c r="T530" s="245">
        <v>29.33</v>
      </c>
      <c r="U530" s="89">
        <v>0</v>
      </c>
      <c r="V530" s="260">
        <v>25</v>
      </c>
      <c r="W530" s="98">
        <v>0</v>
      </c>
      <c r="X530" s="83">
        <v>0</v>
      </c>
      <c r="Y530" s="98">
        <v>0</v>
      </c>
      <c r="Z530" s="64">
        <v>0</v>
      </c>
      <c r="AA530" s="315">
        <v>885165</v>
      </c>
      <c r="AB530" s="315">
        <v>46667</v>
      </c>
      <c r="AC530" s="316">
        <f t="shared" si="32"/>
        <v>931832</v>
      </c>
      <c r="AD530" s="74">
        <v>4500000</v>
      </c>
      <c r="AE530" s="74">
        <v>6000000</v>
      </c>
      <c r="AF530" s="74">
        <f t="shared" si="33"/>
        <v>0</v>
      </c>
      <c r="AG530" s="74">
        <f t="shared" si="34"/>
        <v>5000000</v>
      </c>
      <c r="AH530" s="493">
        <f t="shared" si="35"/>
        <v>0</v>
      </c>
    </row>
    <row r="531" spans="1:34" s="50" customFormat="1" ht="24" hidden="1" customHeight="1" x14ac:dyDescent="0.2">
      <c r="A531" s="181"/>
      <c r="B531" s="296">
        <v>300</v>
      </c>
      <c r="C531" s="264">
        <v>63</v>
      </c>
      <c r="D531" s="297">
        <v>13328</v>
      </c>
      <c r="E531" s="241" t="s">
        <v>374</v>
      </c>
      <c r="F531" s="242" t="s">
        <v>1723</v>
      </c>
      <c r="G531" s="285" t="s">
        <v>137</v>
      </c>
      <c r="H531" s="272" t="s">
        <v>88</v>
      </c>
      <c r="I531" s="292" t="s">
        <v>2734</v>
      </c>
      <c r="J531" s="480">
        <v>1463487738</v>
      </c>
      <c r="K531" s="480">
        <v>28226226</v>
      </c>
      <c r="L531" s="64" t="s">
        <v>88</v>
      </c>
      <c r="M531" s="290" t="s">
        <v>137</v>
      </c>
      <c r="N531" s="243" t="s">
        <v>2410</v>
      </c>
      <c r="O531" s="64"/>
      <c r="P531" s="89"/>
      <c r="Q531" s="243">
        <v>30</v>
      </c>
      <c r="R531" s="245">
        <v>120</v>
      </c>
      <c r="S531" s="245">
        <v>110</v>
      </c>
      <c r="T531" s="245">
        <v>29.33</v>
      </c>
      <c r="U531" s="89">
        <v>0</v>
      </c>
      <c r="V531" s="260">
        <v>14</v>
      </c>
      <c r="W531" s="98">
        <v>0</v>
      </c>
      <c r="X531" s="83">
        <v>0</v>
      </c>
      <c r="Y531" s="98">
        <v>0</v>
      </c>
      <c r="Z531" s="64">
        <v>0</v>
      </c>
      <c r="AA531" s="315">
        <v>885165</v>
      </c>
      <c r="AB531" s="315">
        <v>46667</v>
      </c>
      <c r="AC531" s="316">
        <f t="shared" si="32"/>
        <v>931832</v>
      </c>
      <c r="AD531" s="74">
        <v>4500000</v>
      </c>
      <c r="AE531" s="74">
        <v>6000000</v>
      </c>
      <c r="AF531" s="74">
        <f t="shared" si="33"/>
        <v>0</v>
      </c>
      <c r="AG531" s="74">
        <f t="shared" si="34"/>
        <v>2800000</v>
      </c>
      <c r="AH531" s="493">
        <f t="shared" si="35"/>
        <v>0</v>
      </c>
    </row>
    <row r="532" spans="1:34" s="50" customFormat="1" ht="24" customHeight="1" x14ac:dyDescent="0.2">
      <c r="A532" s="181"/>
      <c r="B532" s="296">
        <v>257</v>
      </c>
      <c r="C532" s="264">
        <v>20</v>
      </c>
      <c r="D532" s="297">
        <v>13329</v>
      </c>
      <c r="E532" s="241" t="s">
        <v>1726</v>
      </c>
      <c r="F532" s="242" t="s">
        <v>1727</v>
      </c>
      <c r="G532" s="285" t="s">
        <v>137</v>
      </c>
      <c r="H532" s="272" t="s">
        <v>88</v>
      </c>
      <c r="I532" s="292" t="s">
        <v>2691</v>
      </c>
      <c r="J532" s="480">
        <v>6029568515</v>
      </c>
      <c r="K532" s="480">
        <v>22132569</v>
      </c>
      <c r="L532" s="64" t="s">
        <v>88</v>
      </c>
      <c r="M532" s="290" t="s">
        <v>137</v>
      </c>
      <c r="N532" s="243" t="s">
        <v>2410</v>
      </c>
      <c r="O532" s="64"/>
      <c r="P532" s="89"/>
      <c r="Q532" s="243">
        <v>30</v>
      </c>
      <c r="R532" s="245">
        <v>120</v>
      </c>
      <c r="S532" s="245">
        <v>110</v>
      </c>
      <c r="T532" s="245">
        <v>29.33</v>
      </c>
      <c r="U532" s="89">
        <v>0</v>
      </c>
      <c r="V532" s="260">
        <v>12</v>
      </c>
      <c r="W532" s="98">
        <v>0</v>
      </c>
      <c r="X532" s="83">
        <v>0</v>
      </c>
      <c r="Y532" s="98">
        <v>1</v>
      </c>
      <c r="Z532" s="64">
        <v>0</v>
      </c>
      <c r="AA532" s="315">
        <v>885165</v>
      </c>
      <c r="AB532" s="315">
        <v>46667</v>
      </c>
      <c r="AC532" s="316">
        <f t="shared" si="32"/>
        <v>931832</v>
      </c>
      <c r="AD532" s="74">
        <v>4500000</v>
      </c>
      <c r="AE532" s="74">
        <v>6000000</v>
      </c>
      <c r="AF532" s="74">
        <f t="shared" si="33"/>
        <v>0</v>
      </c>
      <c r="AG532" s="74">
        <f t="shared" si="34"/>
        <v>2400000</v>
      </c>
      <c r="AH532" s="493">
        <f t="shared" si="35"/>
        <v>-1</v>
      </c>
    </row>
    <row r="533" spans="1:34" s="50" customFormat="1" ht="24" hidden="1" customHeight="1" x14ac:dyDescent="0.2">
      <c r="A533" s="181"/>
      <c r="B533" s="296">
        <v>317</v>
      </c>
      <c r="C533" s="264">
        <v>80</v>
      </c>
      <c r="D533" s="297">
        <v>13330</v>
      </c>
      <c r="E533" s="241" t="s">
        <v>1468</v>
      </c>
      <c r="F533" s="242" t="s">
        <v>1730</v>
      </c>
      <c r="G533" s="285" t="s">
        <v>137</v>
      </c>
      <c r="H533" s="272" t="s">
        <v>88</v>
      </c>
      <c r="I533" s="292" t="s">
        <v>2751</v>
      </c>
      <c r="J533" s="480">
        <v>15173291</v>
      </c>
      <c r="K533" s="480">
        <v>19186523</v>
      </c>
      <c r="L533" s="64" t="s">
        <v>88</v>
      </c>
      <c r="M533" s="290" t="s">
        <v>137</v>
      </c>
      <c r="N533" s="243" t="s">
        <v>2410</v>
      </c>
      <c r="O533" s="64"/>
      <c r="P533" s="89"/>
      <c r="Q533" s="243">
        <v>30</v>
      </c>
      <c r="R533" s="245">
        <v>120</v>
      </c>
      <c r="S533" s="245">
        <v>110</v>
      </c>
      <c r="T533" s="245">
        <v>29.33</v>
      </c>
      <c r="U533" s="89">
        <v>0</v>
      </c>
      <c r="V533" s="260">
        <v>15</v>
      </c>
      <c r="W533" s="98">
        <v>0</v>
      </c>
      <c r="X533" s="83">
        <v>0</v>
      </c>
      <c r="Y533" s="98">
        <v>0</v>
      </c>
      <c r="Z533" s="64">
        <v>0</v>
      </c>
      <c r="AA533" s="315">
        <v>885165</v>
      </c>
      <c r="AB533" s="315">
        <v>46667</v>
      </c>
      <c r="AC533" s="316">
        <f t="shared" si="32"/>
        <v>931832</v>
      </c>
      <c r="AD533" s="74">
        <v>4500000</v>
      </c>
      <c r="AE533" s="74">
        <v>6000000</v>
      </c>
      <c r="AF533" s="74">
        <f t="shared" si="33"/>
        <v>0</v>
      </c>
      <c r="AG533" s="74">
        <f t="shared" si="34"/>
        <v>3000000</v>
      </c>
      <c r="AH533" s="493">
        <f t="shared" si="35"/>
        <v>0</v>
      </c>
    </row>
    <row r="534" spans="1:34" s="50" customFormat="1" ht="24" hidden="1" customHeight="1" x14ac:dyDescent="0.2">
      <c r="A534" s="181"/>
      <c r="B534" s="296">
        <v>298</v>
      </c>
      <c r="C534" s="264">
        <v>61</v>
      </c>
      <c r="D534" s="297">
        <v>13331</v>
      </c>
      <c r="E534" s="241" t="s">
        <v>1488</v>
      </c>
      <c r="F534" s="242" t="s">
        <v>1205</v>
      </c>
      <c r="G534" s="285" t="s">
        <v>137</v>
      </c>
      <c r="H534" s="272" t="s">
        <v>88</v>
      </c>
      <c r="I534" s="292" t="s">
        <v>2732</v>
      </c>
      <c r="J534" s="480">
        <v>74461486</v>
      </c>
      <c r="K534" s="480">
        <v>11223186</v>
      </c>
      <c r="L534" s="64" t="s">
        <v>88</v>
      </c>
      <c r="M534" s="290" t="s">
        <v>137</v>
      </c>
      <c r="N534" s="243" t="s">
        <v>2410</v>
      </c>
      <c r="O534" s="64"/>
      <c r="P534" s="89"/>
      <c r="Q534" s="243">
        <v>30</v>
      </c>
      <c r="R534" s="245">
        <v>120</v>
      </c>
      <c r="S534" s="245">
        <v>110</v>
      </c>
      <c r="T534" s="245">
        <v>29.33</v>
      </c>
      <c r="U534" s="89">
        <v>0</v>
      </c>
      <c r="V534" s="260">
        <v>15</v>
      </c>
      <c r="W534" s="98">
        <v>0</v>
      </c>
      <c r="X534" s="83">
        <v>0</v>
      </c>
      <c r="Y534" s="98">
        <v>0</v>
      </c>
      <c r="Z534" s="64">
        <v>0</v>
      </c>
      <c r="AA534" s="315">
        <v>885165</v>
      </c>
      <c r="AB534" s="315">
        <v>46667</v>
      </c>
      <c r="AC534" s="316">
        <f t="shared" si="32"/>
        <v>931832</v>
      </c>
      <c r="AD534" s="74">
        <v>4500000</v>
      </c>
      <c r="AE534" s="74">
        <v>6000000</v>
      </c>
      <c r="AF534" s="74">
        <f t="shared" si="33"/>
        <v>0</v>
      </c>
      <c r="AG534" s="74">
        <f t="shared" si="34"/>
        <v>3000000</v>
      </c>
      <c r="AH534" s="493">
        <f t="shared" si="35"/>
        <v>0</v>
      </c>
    </row>
    <row r="535" spans="1:34" s="50" customFormat="1" ht="24" hidden="1" customHeight="1" x14ac:dyDescent="0.2">
      <c r="A535" s="181"/>
      <c r="B535" s="296">
        <v>263</v>
      </c>
      <c r="C535" s="264">
        <v>26</v>
      </c>
      <c r="D535" s="297">
        <v>14035</v>
      </c>
      <c r="E535" s="241" t="s">
        <v>1735</v>
      </c>
      <c r="F535" s="242" t="s">
        <v>1438</v>
      </c>
      <c r="G535" s="285" t="s">
        <v>137</v>
      </c>
      <c r="H535" s="272" t="s">
        <v>88</v>
      </c>
      <c r="I535" s="292" t="s">
        <v>2697</v>
      </c>
      <c r="J535" s="480">
        <v>1671235827</v>
      </c>
      <c r="K535" s="480">
        <v>10142190</v>
      </c>
      <c r="L535" s="64"/>
      <c r="M535" s="290" t="s">
        <v>137</v>
      </c>
      <c r="N535" s="98"/>
      <c r="O535" s="64"/>
      <c r="P535" s="244" t="s">
        <v>2410</v>
      </c>
      <c r="Q535" s="243">
        <v>30</v>
      </c>
      <c r="R535" s="245">
        <v>120</v>
      </c>
      <c r="S535" s="245">
        <v>220</v>
      </c>
      <c r="T535" s="245">
        <v>29.33</v>
      </c>
      <c r="U535" s="89">
        <v>0</v>
      </c>
      <c r="V535" s="260">
        <v>30</v>
      </c>
      <c r="W535" s="98">
        <v>0</v>
      </c>
      <c r="X535" s="83">
        <v>0</v>
      </c>
      <c r="Y535" s="98">
        <v>0</v>
      </c>
      <c r="Z535" s="64">
        <v>0</v>
      </c>
      <c r="AA535" s="315">
        <v>885165</v>
      </c>
      <c r="AB535" s="315">
        <v>0</v>
      </c>
      <c r="AC535" s="316">
        <f t="shared" si="32"/>
        <v>885165</v>
      </c>
      <c r="AD535" s="74">
        <v>4500000</v>
      </c>
      <c r="AE535" s="74">
        <v>6000000</v>
      </c>
      <c r="AF535" s="74">
        <f t="shared" si="33"/>
        <v>0</v>
      </c>
      <c r="AG535" s="74">
        <f t="shared" si="34"/>
        <v>6000000</v>
      </c>
      <c r="AH535" s="493">
        <f t="shared" si="35"/>
        <v>0</v>
      </c>
    </row>
    <row r="536" spans="1:34" s="50" customFormat="1" ht="24" hidden="1" customHeight="1" x14ac:dyDescent="0.2">
      <c r="A536" s="181"/>
      <c r="B536" s="296">
        <v>323</v>
      </c>
      <c r="C536" s="264">
        <v>87</v>
      </c>
      <c r="D536" s="297">
        <v>13333</v>
      </c>
      <c r="E536" s="241" t="s">
        <v>1738</v>
      </c>
      <c r="F536" s="242" t="s">
        <v>1739</v>
      </c>
      <c r="G536" s="285" t="s">
        <v>137</v>
      </c>
      <c r="H536" s="272" t="s">
        <v>88</v>
      </c>
      <c r="I536" s="292" t="s">
        <v>2757</v>
      </c>
      <c r="J536" s="480">
        <v>84491574</v>
      </c>
      <c r="K536" s="480">
        <v>13107723</v>
      </c>
      <c r="L536" s="64" t="s">
        <v>88</v>
      </c>
      <c r="M536" s="290" t="s">
        <v>137</v>
      </c>
      <c r="N536" s="98"/>
      <c r="O536" s="64"/>
      <c r="P536" s="244" t="s">
        <v>2410</v>
      </c>
      <c r="Q536" s="243">
        <v>30</v>
      </c>
      <c r="R536" s="245">
        <v>120</v>
      </c>
      <c r="S536" s="245">
        <v>220</v>
      </c>
      <c r="T536" s="245">
        <v>29.33</v>
      </c>
      <c r="U536" s="89">
        <v>0</v>
      </c>
      <c r="V536" s="260">
        <v>25</v>
      </c>
      <c r="W536" s="98">
        <v>0</v>
      </c>
      <c r="X536" s="83">
        <v>0</v>
      </c>
      <c r="Y536" s="98">
        <v>0</v>
      </c>
      <c r="Z536" s="64">
        <v>0</v>
      </c>
      <c r="AA536" s="315">
        <v>885165</v>
      </c>
      <c r="AB536" s="315">
        <v>46667</v>
      </c>
      <c r="AC536" s="316">
        <f t="shared" si="32"/>
        <v>931832</v>
      </c>
      <c r="AD536" s="74">
        <v>4500000</v>
      </c>
      <c r="AE536" s="74">
        <v>6000000</v>
      </c>
      <c r="AF536" s="74">
        <f t="shared" si="33"/>
        <v>0</v>
      </c>
      <c r="AG536" s="74">
        <f t="shared" si="34"/>
        <v>5000000</v>
      </c>
      <c r="AH536" s="493">
        <f t="shared" si="35"/>
        <v>0</v>
      </c>
    </row>
    <row r="537" spans="1:34" s="50" customFormat="1" ht="24" customHeight="1" x14ac:dyDescent="0.2">
      <c r="A537" s="181"/>
      <c r="B537" s="296">
        <v>260</v>
      </c>
      <c r="C537" s="264">
        <v>23</v>
      </c>
      <c r="D537" s="297">
        <v>13334</v>
      </c>
      <c r="E537" s="241" t="s">
        <v>1742</v>
      </c>
      <c r="F537" s="242" t="s">
        <v>1743</v>
      </c>
      <c r="G537" s="285" t="s">
        <v>137</v>
      </c>
      <c r="H537" s="272" t="s">
        <v>88</v>
      </c>
      <c r="I537" s="292" t="s">
        <v>2694</v>
      </c>
      <c r="J537" s="480">
        <v>3782072707</v>
      </c>
      <c r="K537" s="480">
        <v>10584742</v>
      </c>
      <c r="L537" s="64" t="s">
        <v>88</v>
      </c>
      <c r="M537" s="290" t="s">
        <v>137</v>
      </c>
      <c r="N537" s="243" t="s">
        <v>2410</v>
      </c>
      <c r="O537" s="64"/>
      <c r="P537" s="89"/>
      <c r="Q537" s="243">
        <v>30</v>
      </c>
      <c r="R537" s="245">
        <v>120</v>
      </c>
      <c r="S537" s="245">
        <v>110</v>
      </c>
      <c r="T537" s="245">
        <v>29.33</v>
      </c>
      <c r="U537" s="89">
        <v>0</v>
      </c>
      <c r="V537" s="260">
        <v>15</v>
      </c>
      <c r="W537" s="98">
        <v>0</v>
      </c>
      <c r="X537" s="83">
        <v>0</v>
      </c>
      <c r="Y537" s="98">
        <v>1</v>
      </c>
      <c r="Z537" s="64">
        <v>0</v>
      </c>
      <c r="AA537" s="315">
        <v>885165</v>
      </c>
      <c r="AB537" s="315">
        <v>46667</v>
      </c>
      <c r="AC537" s="316">
        <f t="shared" si="32"/>
        <v>931832</v>
      </c>
      <c r="AD537" s="74">
        <v>4500000</v>
      </c>
      <c r="AE537" s="74">
        <v>6000000</v>
      </c>
      <c r="AF537" s="74">
        <f t="shared" si="33"/>
        <v>0</v>
      </c>
      <c r="AG537" s="74">
        <f t="shared" si="34"/>
        <v>3000000</v>
      </c>
      <c r="AH537" s="493">
        <f t="shared" si="35"/>
        <v>-1</v>
      </c>
    </row>
    <row r="538" spans="1:34" s="50" customFormat="1" ht="24" customHeight="1" x14ac:dyDescent="0.2">
      <c r="A538" s="181"/>
      <c r="B538" s="296">
        <v>242</v>
      </c>
      <c r="C538" s="264">
        <v>5</v>
      </c>
      <c r="D538" s="297">
        <v>13335</v>
      </c>
      <c r="E538" s="241" t="s">
        <v>248</v>
      </c>
      <c r="F538" s="242" t="s">
        <v>1746</v>
      </c>
      <c r="G538" s="285" t="s">
        <v>137</v>
      </c>
      <c r="H538" s="272" t="s">
        <v>88</v>
      </c>
      <c r="I538" s="349" t="s">
        <v>2676</v>
      </c>
      <c r="J538" s="479">
        <v>73715573</v>
      </c>
      <c r="K538" s="479">
        <v>23120239</v>
      </c>
      <c r="L538" s="67" t="s">
        <v>88</v>
      </c>
      <c r="M538" s="290" t="s">
        <v>137</v>
      </c>
      <c r="N538" s="243" t="s">
        <v>2410</v>
      </c>
      <c r="O538" s="67"/>
      <c r="P538" s="90"/>
      <c r="Q538" s="243">
        <v>30</v>
      </c>
      <c r="R538" s="245">
        <v>120</v>
      </c>
      <c r="S538" s="245">
        <v>110</v>
      </c>
      <c r="T538" s="245">
        <v>29.33</v>
      </c>
      <c r="U538" s="89">
        <v>0</v>
      </c>
      <c r="V538" s="260">
        <v>15</v>
      </c>
      <c r="W538" s="98">
        <v>0</v>
      </c>
      <c r="X538" s="83">
        <v>0</v>
      </c>
      <c r="Y538" s="98">
        <v>2</v>
      </c>
      <c r="Z538" s="64">
        <v>1</v>
      </c>
      <c r="AA538" s="315">
        <v>885165</v>
      </c>
      <c r="AB538" s="315">
        <v>46667</v>
      </c>
      <c r="AC538" s="316">
        <f t="shared" si="32"/>
        <v>931832</v>
      </c>
      <c r="AD538" s="74">
        <v>4500000</v>
      </c>
      <c r="AE538" s="74">
        <v>6000000</v>
      </c>
      <c r="AF538" s="74">
        <f t="shared" si="33"/>
        <v>0</v>
      </c>
      <c r="AG538" s="74">
        <f t="shared" si="34"/>
        <v>3000000</v>
      </c>
      <c r="AH538" s="493">
        <f t="shared" si="35"/>
        <v>-1</v>
      </c>
    </row>
    <row r="539" spans="1:34" s="50" customFormat="1" ht="24" hidden="1" customHeight="1" x14ac:dyDescent="0.2">
      <c r="A539" s="181"/>
      <c r="B539" s="296">
        <v>377</v>
      </c>
      <c r="C539" s="264">
        <v>141</v>
      </c>
      <c r="D539" s="297">
        <v>13336</v>
      </c>
      <c r="E539" s="241" t="s">
        <v>410</v>
      </c>
      <c r="F539" s="242" t="s">
        <v>1749</v>
      </c>
      <c r="G539" s="285" t="s">
        <v>137</v>
      </c>
      <c r="H539" s="272" t="s">
        <v>88</v>
      </c>
      <c r="I539" s="349" t="s">
        <v>2811</v>
      </c>
      <c r="J539" s="479">
        <v>610003471</v>
      </c>
      <c r="K539" s="479">
        <v>28264684</v>
      </c>
      <c r="L539" s="67" t="s">
        <v>88</v>
      </c>
      <c r="M539" s="290" t="s">
        <v>137</v>
      </c>
      <c r="N539" s="99"/>
      <c r="O539" s="67"/>
      <c r="P539" s="244" t="s">
        <v>2410</v>
      </c>
      <c r="Q539" s="243">
        <v>30</v>
      </c>
      <c r="R539" s="245">
        <v>120</v>
      </c>
      <c r="S539" s="245">
        <v>220</v>
      </c>
      <c r="T539" s="245">
        <v>29.33</v>
      </c>
      <c r="U539" s="89">
        <v>0</v>
      </c>
      <c r="V539" s="260">
        <v>24</v>
      </c>
      <c r="W539" s="98">
        <v>0</v>
      </c>
      <c r="X539" s="83">
        <v>0</v>
      </c>
      <c r="Y539" s="98">
        <v>0</v>
      </c>
      <c r="Z539" s="64">
        <v>0</v>
      </c>
      <c r="AA539" s="315">
        <v>885165</v>
      </c>
      <c r="AB539" s="315">
        <v>0</v>
      </c>
      <c r="AC539" s="316">
        <f t="shared" si="32"/>
        <v>885165</v>
      </c>
      <c r="AD539" s="74">
        <v>4500000</v>
      </c>
      <c r="AE539" s="74">
        <v>6000000</v>
      </c>
      <c r="AF539" s="74">
        <f t="shared" si="33"/>
        <v>0</v>
      </c>
      <c r="AG539" s="74">
        <f t="shared" si="34"/>
        <v>4800000</v>
      </c>
      <c r="AH539" s="493">
        <f t="shared" si="35"/>
        <v>0</v>
      </c>
    </row>
    <row r="540" spans="1:34" s="50" customFormat="1" ht="24" customHeight="1" x14ac:dyDescent="0.2">
      <c r="A540" s="181"/>
      <c r="B540" s="296">
        <v>353</v>
      </c>
      <c r="C540" s="264">
        <v>117</v>
      </c>
      <c r="D540" s="297">
        <v>13338</v>
      </c>
      <c r="E540" s="241" t="s">
        <v>1207</v>
      </c>
      <c r="F540" s="242" t="s">
        <v>1752</v>
      </c>
      <c r="G540" s="285" t="s">
        <v>137</v>
      </c>
      <c r="H540" s="272" t="s">
        <v>88</v>
      </c>
      <c r="I540" s="349" t="s">
        <v>2787</v>
      </c>
      <c r="J540" s="479">
        <v>43951317</v>
      </c>
      <c r="K540" s="479">
        <v>10671114</v>
      </c>
      <c r="L540" s="67" t="s">
        <v>88</v>
      </c>
      <c r="M540" s="290" t="s">
        <v>137</v>
      </c>
      <c r="N540" s="243" t="s">
        <v>2410</v>
      </c>
      <c r="O540" s="67"/>
      <c r="P540" s="90"/>
      <c r="Q540" s="243">
        <v>30</v>
      </c>
      <c r="R540" s="245">
        <v>120</v>
      </c>
      <c r="S540" s="245">
        <v>110</v>
      </c>
      <c r="T540" s="245">
        <v>29.33</v>
      </c>
      <c r="U540" s="89">
        <v>0</v>
      </c>
      <c r="V540" s="260">
        <v>15</v>
      </c>
      <c r="W540" s="98">
        <v>0</v>
      </c>
      <c r="X540" s="83">
        <v>0</v>
      </c>
      <c r="Y540" s="98">
        <v>3</v>
      </c>
      <c r="Z540" s="64">
        <v>0</v>
      </c>
      <c r="AA540" s="315">
        <v>885165</v>
      </c>
      <c r="AB540" s="315">
        <v>46667</v>
      </c>
      <c r="AC540" s="316">
        <f t="shared" si="32"/>
        <v>931832</v>
      </c>
      <c r="AD540" s="74">
        <v>4500000</v>
      </c>
      <c r="AE540" s="74">
        <v>6000000</v>
      </c>
      <c r="AF540" s="74">
        <f t="shared" si="33"/>
        <v>0</v>
      </c>
      <c r="AG540" s="74">
        <f t="shared" si="34"/>
        <v>3000000</v>
      </c>
      <c r="AH540" s="493">
        <f t="shared" si="35"/>
        <v>-3</v>
      </c>
    </row>
    <row r="541" spans="1:34" s="50" customFormat="1" ht="24" hidden="1" customHeight="1" x14ac:dyDescent="0.2">
      <c r="A541" s="181"/>
      <c r="B541" s="296">
        <v>368</v>
      </c>
      <c r="C541" s="264">
        <v>132</v>
      </c>
      <c r="D541" s="297">
        <v>13339</v>
      </c>
      <c r="E541" s="241" t="s">
        <v>600</v>
      </c>
      <c r="F541" s="242" t="s">
        <v>1755</v>
      </c>
      <c r="G541" s="285" t="s">
        <v>137</v>
      </c>
      <c r="H541" s="272" t="s">
        <v>88</v>
      </c>
      <c r="I541" s="292" t="s">
        <v>2802</v>
      </c>
      <c r="J541" s="480">
        <v>14483742</v>
      </c>
      <c r="K541" s="480">
        <v>53149460</v>
      </c>
      <c r="L541" s="64" t="s">
        <v>88</v>
      </c>
      <c r="M541" s="290" t="s">
        <v>137</v>
      </c>
      <c r="N541" s="243" t="s">
        <v>2410</v>
      </c>
      <c r="O541" s="64"/>
      <c r="P541" s="89"/>
      <c r="Q541" s="243">
        <v>30</v>
      </c>
      <c r="R541" s="245">
        <v>120</v>
      </c>
      <c r="S541" s="245">
        <v>110</v>
      </c>
      <c r="T541" s="245">
        <v>29.33</v>
      </c>
      <c r="U541" s="89">
        <v>0</v>
      </c>
      <c r="V541" s="260">
        <v>15</v>
      </c>
      <c r="W541" s="98">
        <v>0</v>
      </c>
      <c r="X541" s="83">
        <v>0</v>
      </c>
      <c r="Y541" s="98">
        <v>0</v>
      </c>
      <c r="Z541" s="64">
        <v>0</v>
      </c>
      <c r="AA541" s="315">
        <v>885165</v>
      </c>
      <c r="AB541" s="315">
        <v>0</v>
      </c>
      <c r="AC541" s="316">
        <f t="shared" si="32"/>
        <v>885165</v>
      </c>
      <c r="AD541" s="74">
        <v>4500000</v>
      </c>
      <c r="AE541" s="74">
        <v>6000000</v>
      </c>
      <c r="AF541" s="74">
        <f t="shared" si="33"/>
        <v>0</v>
      </c>
      <c r="AG541" s="74">
        <f t="shared" si="34"/>
        <v>3000000</v>
      </c>
      <c r="AH541" s="493">
        <f t="shared" si="35"/>
        <v>0</v>
      </c>
    </row>
    <row r="542" spans="1:34" s="50" customFormat="1" ht="24" customHeight="1" x14ac:dyDescent="0.2">
      <c r="A542" s="181"/>
      <c r="B542" s="296">
        <v>310</v>
      </c>
      <c r="C542" s="264">
        <v>73</v>
      </c>
      <c r="D542" s="297">
        <v>13340</v>
      </c>
      <c r="E542" s="241" t="s">
        <v>1758</v>
      </c>
      <c r="F542" s="242" t="s">
        <v>1759</v>
      </c>
      <c r="G542" s="285" t="s">
        <v>137</v>
      </c>
      <c r="H542" s="272" t="s">
        <v>88</v>
      </c>
      <c r="I542" s="292" t="s">
        <v>2744</v>
      </c>
      <c r="J542" s="480">
        <v>6309900838</v>
      </c>
      <c r="K542" s="480">
        <v>10200925</v>
      </c>
      <c r="L542" s="64" t="s">
        <v>88</v>
      </c>
      <c r="M542" s="290" t="s">
        <v>137</v>
      </c>
      <c r="N542" s="98"/>
      <c r="O542" s="64"/>
      <c r="P542" s="244" t="s">
        <v>2410</v>
      </c>
      <c r="Q542" s="243">
        <v>30</v>
      </c>
      <c r="R542" s="245">
        <v>120</v>
      </c>
      <c r="S542" s="245">
        <v>220</v>
      </c>
      <c r="T542" s="245">
        <v>29.33</v>
      </c>
      <c r="U542" s="89">
        <v>0</v>
      </c>
      <c r="V542" s="260">
        <v>27</v>
      </c>
      <c r="W542" s="98">
        <v>0</v>
      </c>
      <c r="X542" s="83">
        <v>0</v>
      </c>
      <c r="Y542" s="98">
        <v>1</v>
      </c>
      <c r="Z542" s="64">
        <v>0</v>
      </c>
      <c r="AA542" s="315">
        <v>885165</v>
      </c>
      <c r="AB542" s="315">
        <v>46667</v>
      </c>
      <c r="AC542" s="316">
        <f t="shared" si="32"/>
        <v>931832</v>
      </c>
      <c r="AD542" s="74">
        <v>4500000</v>
      </c>
      <c r="AE542" s="74">
        <v>6000000</v>
      </c>
      <c r="AF542" s="74">
        <f t="shared" si="33"/>
        <v>0</v>
      </c>
      <c r="AG542" s="74">
        <f t="shared" si="34"/>
        <v>5400000</v>
      </c>
      <c r="AH542" s="493">
        <f t="shared" si="35"/>
        <v>-1</v>
      </c>
    </row>
    <row r="543" spans="1:34" s="50" customFormat="1" ht="24" hidden="1" customHeight="1" x14ac:dyDescent="0.2">
      <c r="A543" s="181"/>
      <c r="B543" s="296">
        <v>304</v>
      </c>
      <c r="C543" s="264">
        <v>67</v>
      </c>
      <c r="D543" s="297">
        <v>13341</v>
      </c>
      <c r="E543" s="241" t="s">
        <v>123</v>
      </c>
      <c r="F543" s="242" t="s">
        <v>1762</v>
      </c>
      <c r="G543" s="285" t="s">
        <v>137</v>
      </c>
      <c r="H543" s="272" t="s">
        <v>88</v>
      </c>
      <c r="I543" s="292" t="s">
        <v>2738</v>
      </c>
      <c r="J543" s="480">
        <v>61376779</v>
      </c>
      <c r="K543" s="480">
        <v>17120834</v>
      </c>
      <c r="L543" s="64" t="s">
        <v>88</v>
      </c>
      <c r="M543" s="290" t="s">
        <v>137</v>
      </c>
      <c r="N543" s="243" t="s">
        <v>2410</v>
      </c>
      <c r="O543" s="64"/>
      <c r="P543" s="89"/>
      <c r="Q543" s="243">
        <v>30</v>
      </c>
      <c r="R543" s="245">
        <v>120</v>
      </c>
      <c r="S543" s="245">
        <v>110</v>
      </c>
      <c r="T543" s="245">
        <v>29.33</v>
      </c>
      <c r="U543" s="89">
        <v>0</v>
      </c>
      <c r="V543" s="260">
        <v>15</v>
      </c>
      <c r="W543" s="98">
        <v>0</v>
      </c>
      <c r="X543" s="83">
        <v>0</v>
      </c>
      <c r="Y543" s="98">
        <v>2</v>
      </c>
      <c r="Z543" s="64">
        <v>2</v>
      </c>
      <c r="AA543" s="315">
        <v>885165</v>
      </c>
      <c r="AB543" s="315">
        <v>46667</v>
      </c>
      <c r="AC543" s="316">
        <f t="shared" si="32"/>
        <v>931832</v>
      </c>
      <c r="AD543" s="74">
        <v>4500000</v>
      </c>
      <c r="AE543" s="74">
        <v>6000000</v>
      </c>
      <c r="AF543" s="74">
        <f t="shared" si="33"/>
        <v>0</v>
      </c>
      <c r="AG543" s="74">
        <f t="shared" si="34"/>
        <v>3000000</v>
      </c>
      <c r="AH543" s="493">
        <f t="shared" si="35"/>
        <v>0</v>
      </c>
    </row>
    <row r="544" spans="1:34" s="50" customFormat="1" ht="24" customHeight="1" x14ac:dyDescent="0.2">
      <c r="A544" s="181"/>
      <c r="B544" s="296">
        <v>381</v>
      </c>
      <c r="C544" s="264">
        <v>146</v>
      </c>
      <c r="D544" s="297">
        <v>13342</v>
      </c>
      <c r="E544" s="241" t="s">
        <v>263</v>
      </c>
      <c r="F544" s="242" t="s">
        <v>1765</v>
      </c>
      <c r="G544" s="285" t="s">
        <v>137</v>
      </c>
      <c r="H544" s="272" t="s">
        <v>88</v>
      </c>
      <c r="I544" s="292" t="s">
        <v>2815</v>
      </c>
      <c r="J544" s="479">
        <v>620519290</v>
      </c>
      <c r="K544" s="480">
        <v>16658101</v>
      </c>
      <c r="L544" s="64"/>
      <c r="M544" s="290" t="s">
        <v>137</v>
      </c>
      <c r="N544" s="243" t="s">
        <v>2410</v>
      </c>
      <c r="O544" s="64"/>
      <c r="P544" s="89"/>
      <c r="Q544" s="243">
        <v>30</v>
      </c>
      <c r="R544" s="245">
        <v>120</v>
      </c>
      <c r="S544" s="245">
        <v>110</v>
      </c>
      <c r="T544" s="245">
        <v>29.33</v>
      </c>
      <c r="U544" s="89">
        <v>0</v>
      </c>
      <c r="V544" s="260">
        <v>15</v>
      </c>
      <c r="W544" s="98">
        <v>0</v>
      </c>
      <c r="X544" s="83">
        <v>0</v>
      </c>
      <c r="Y544" s="98">
        <v>0</v>
      </c>
      <c r="Z544" s="64">
        <v>1</v>
      </c>
      <c r="AA544" s="315">
        <v>885165</v>
      </c>
      <c r="AB544" s="315">
        <v>0</v>
      </c>
      <c r="AC544" s="316">
        <f t="shared" si="32"/>
        <v>885165</v>
      </c>
      <c r="AD544" s="74">
        <v>4500000</v>
      </c>
      <c r="AE544" s="74">
        <v>6000000</v>
      </c>
      <c r="AF544" s="74">
        <f t="shared" si="33"/>
        <v>0</v>
      </c>
      <c r="AG544" s="74">
        <f t="shared" si="34"/>
        <v>3000000</v>
      </c>
      <c r="AH544" s="493">
        <f t="shared" si="35"/>
        <v>1</v>
      </c>
    </row>
    <row r="545" spans="1:35" s="50" customFormat="1" ht="24" customHeight="1" x14ac:dyDescent="0.2">
      <c r="A545" s="181"/>
      <c r="B545" s="296">
        <v>378</v>
      </c>
      <c r="C545" s="264">
        <v>143</v>
      </c>
      <c r="D545" s="297">
        <v>13343</v>
      </c>
      <c r="E545" s="241" t="s">
        <v>410</v>
      </c>
      <c r="F545" s="242" t="s">
        <v>1768</v>
      </c>
      <c r="G545" s="285" t="s">
        <v>137</v>
      </c>
      <c r="H545" s="272" t="s">
        <v>88</v>
      </c>
      <c r="I545" s="292" t="s">
        <v>2812</v>
      </c>
      <c r="J545" s="479">
        <v>60943742</v>
      </c>
      <c r="K545" s="480">
        <v>23583733</v>
      </c>
      <c r="L545" s="64" t="s">
        <v>88</v>
      </c>
      <c r="M545" s="290" t="s">
        <v>137</v>
      </c>
      <c r="N545" s="243" t="s">
        <v>2410</v>
      </c>
      <c r="O545" s="64"/>
      <c r="P545" s="89"/>
      <c r="Q545" s="243">
        <v>30</v>
      </c>
      <c r="R545" s="245">
        <v>120</v>
      </c>
      <c r="S545" s="245">
        <v>110</v>
      </c>
      <c r="T545" s="245">
        <v>29.33</v>
      </c>
      <c r="U545" s="89">
        <v>0</v>
      </c>
      <c r="V545" s="260">
        <v>15</v>
      </c>
      <c r="W545" s="98">
        <v>0</v>
      </c>
      <c r="X545" s="83">
        <v>0</v>
      </c>
      <c r="Y545" s="98">
        <v>0</v>
      </c>
      <c r="Z545" s="64">
        <v>2</v>
      </c>
      <c r="AA545" s="315">
        <v>885165</v>
      </c>
      <c r="AB545" s="315">
        <v>0</v>
      </c>
      <c r="AC545" s="316">
        <f t="shared" si="32"/>
        <v>885165</v>
      </c>
      <c r="AD545" s="74">
        <v>4500000</v>
      </c>
      <c r="AE545" s="74">
        <v>6000000</v>
      </c>
      <c r="AF545" s="74">
        <f t="shared" si="33"/>
        <v>0</v>
      </c>
      <c r="AG545" s="74">
        <f t="shared" si="34"/>
        <v>3000000</v>
      </c>
      <c r="AH545" s="493">
        <f t="shared" si="35"/>
        <v>2</v>
      </c>
    </row>
    <row r="546" spans="1:35" s="50" customFormat="1" ht="24" hidden="1" customHeight="1" x14ac:dyDescent="0.2">
      <c r="A546" s="181"/>
      <c r="B546" s="296">
        <v>305</v>
      </c>
      <c r="C546" s="264">
        <v>68</v>
      </c>
      <c r="D546" s="297">
        <v>13344</v>
      </c>
      <c r="E546" s="241" t="s">
        <v>1771</v>
      </c>
      <c r="F546" s="242" t="s">
        <v>1772</v>
      </c>
      <c r="G546" s="285" t="s">
        <v>137</v>
      </c>
      <c r="H546" s="272" t="s">
        <v>88</v>
      </c>
      <c r="I546" s="292" t="s">
        <v>2739</v>
      </c>
      <c r="J546" s="480">
        <v>1741686644</v>
      </c>
      <c r="K546" s="480">
        <v>19184080</v>
      </c>
      <c r="L546" s="64" t="s">
        <v>88</v>
      </c>
      <c r="M546" s="290" t="s">
        <v>137</v>
      </c>
      <c r="N546" s="243" t="s">
        <v>2410</v>
      </c>
      <c r="O546" s="64"/>
      <c r="P546" s="89"/>
      <c r="Q546" s="243">
        <v>30</v>
      </c>
      <c r="R546" s="245">
        <v>120</v>
      </c>
      <c r="S546" s="245">
        <v>110</v>
      </c>
      <c r="T546" s="245">
        <v>29.33</v>
      </c>
      <c r="U546" s="89">
        <v>0</v>
      </c>
      <c r="V546" s="260">
        <v>13</v>
      </c>
      <c r="W546" s="98">
        <v>0</v>
      </c>
      <c r="X546" s="83">
        <v>0</v>
      </c>
      <c r="Y546" s="98">
        <v>0</v>
      </c>
      <c r="Z546" s="64">
        <v>0</v>
      </c>
      <c r="AA546" s="315">
        <v>885165</v>
      </c>
      <c r="AB546" s="315">
        <v>46667</v>
      </c>
      <c r="AC546" s="316">
        <f t="shared" si="32"/>
        <v>931832</v>
      </c>
      <c r="AD546" s="74">
        <v>4500000</v>
      </c>
      <c r="AE546" s="74">
        <v>6000000</v>
      </c>
      <c r="AF546" s="74">
        <f t="shared" si="33"/>
        <v>0</v>
      </c>
      <c r="AG546" s="74">
        <f t="shared" si="34"/>
        <v>2600000</v>
      </c>
      <c r="AH546" s="493">
        <f t="shared" si="35"/>
        <v>0</v>
      </c>
    </row>
    <row r="547" spans="1:35" s="50" customFormat="1" ht="24" hidden="1" customHeight="1" x14ac:dyDescent="0.2">
      <c r="A547" s="181"/>
      <c r="B547" s="296">
        <v>354</v>
      </c>
      <c r="C547" s="264">
        <v>118</v>
      </c>
      <c r="D547" s="297">
        <v>13345</v>
      </c>
      <c r="E547" s="241" t="s">
        <v>267</v>
      </c>
      <c r="F547" s="242" t="s">
        <v>1775</v>
      </c>
      <c r="G547" s="285" t="s">
        <v>137</v>
      </c>
      <c r="H547" s="272" t="s">
        <v>88</v>
      </c>
      <c r="I547" s="292" t="s">
        <v>2788</v>
      </c>
      <c r="J547" s="480">
        <v>84492880</v>
      </c>
      <c r="K547" s="480">
        <v>20263373</v>
      </c>
      <c r="L547" s="64" t="s">
        <v>88</v>
      </c>
      <c r="M547" s="290" t="s">
        <v>137</v>
      </c>
      <c r="N547" s="243" t="s">
        <v>2410</v>
      </c>
      <c r="O547" s="64"/>
      <c r="P547" s="89"/>
      <c r="Q547" s="243">
        <v>30</v>
      </c>
      <c r="R547" s="245">
        <v>120</v>
      </c>
      <c r="S547" s="245">
        <v>110</v>
      </c>
      <c r="T547" s="245">
        <v>29.33</v>
      </c>
      <c r="U547" s="89">
        <v>0</v>
      </c>
      <c r="V547" s="260">
        <v>15</v>
      </c>
      <c r="W547" s="98">
        <v>0</v>
      </c>
      <c r="X547" s="83">
        <v>0</v>
      </c>
      <c r="Y547" s="98">
        <v>0</v>
      </c>
      <c r="Z547" s="64">
        <v>0</v>
      </c>
      <c r="AA547" s="315">
        <v>885165</v>
      </c>
      <c r="AB547" s="315">
        <v>0</v>
      </c>
      <c r="AC547" s="316">
        <f t="shared" si="32"/>
        <v>885165</v>
      </c>
      <c r="AD547" s="74">
        <v>4500000</v>
      </c>
      <c r="AE547" s="74">
        <v>6000000</v>
      </c>
      <c r="AF547" s="74">
        <f t="shared" si="33"/>
        <v>0</v>
      </c>
      <c r="AG547" s="74">
        <f t="shared" si="34"/>
        <v>3000000</v>
      </c>
      <c r="AH547" s="493">
        <f t="shared" si="35"/>
        <v>0</v>
      </c>
    </row>
    <row r="548" spans="1:35" s="50" customFormat="1" ht="24" hidden="1" customHeight="1" x14ac:dyDescent="0.2">
      <c r="A548" s="181"/>
      <c r="B548" s="296">
        <v>238</v>
      </c>
      <c r="C548" s="264">
        <v>1</v>
      </c>
      <c r="D548" s="297">
        <v>13346</v>
      </c>
      <c r="E548" s="241" t="s">
        <v>1778</v>
      </c>
      <c r="F548" s="242" t="s">
        <v>1779</v>
      </c>
      <c r="G548" s="285" t="s">
        <v>137</v>
      </c>
      <c r="H548" s="272" t="s">
        <v>88</v>
      </c>
      <c r="I548" s="292" t="s">
        <v>2672</v>
      </c>
      <c r="J548" s="480">
        <v>3800234289</v>
      </c>
      <c r="K548" s="480">
        <v>12814595</v>
      </c>
      <c r="L548" s="64" t="s">
        <v>88</v>
      </c>
      <c r="M548" s="290" t="s">
        <v>137</v>
      </c>
      <c r="N548" s="243" t="s">
        <v>2410</v>
      </c>
      <c r="O548" s="64"/>
      <c r="P548" s="89"/>
      <c r="Q548" s="243">
        <v>30</v>
      </c>
      <c r="R548" s="245">
        <v>120</v>
      </c>
      <c r="S548" s="245">
        <v>110</v>
      </c>
      <c r="T548" s="245">
        <v>29.33</v>
      </c>
      <c r="U548" s="89">
        <v>0</v>
      </c>
      <c r="V548" s="260">
        <v>15</v>
      </c>
      <c r="W548" s="98">
        <v>0</v>
      </c>
      <c r="X548" s="83">
        <v>0</v>
      </c>
      <c r="Y548" s="98">
        <v>1</v>
      </c>
      <c r="Z548" s="64">
        <v>1</v>
      </c>
      <c r="AA548" s="315">
        <v>885165</v>
      </c>
      <c r="AB548" s="315">
        <v>46667</v>
      </c>
      <c r="AC548" s="316">
        <f t="shared" si="32"/>
        <v>931832</v>
      </c>
      <c r="AD548" s="74">
        <v>4500000</v>
      </c>
      <c r="AE548" s="74">
        <v>6000000</v>
      </c>
      <c r="AF548" s="74">
        <f t="shared" si="33"/>
        <v>0</v>
      </c>
      <c r="AG548" s="74">
        <f t="shared" si="34"/>
        <v>3000000</v>
      </c>
      <c r="AH548" s="493">
        <f t="shared" si="35"/>
        <v>0</v>
      </c>
    </row>
    <row r="549" spans="1:35" s="50" customFormat="1" ht="24" hidden="1" customHeight="1" x14ac:dyDescent="0.2">
      <c r="A549" s="181"/>
      <c r="B549" s="296">
        <v>243</v>
      </c>
      <c r="C549" s="264">
        <v>6</v>
      </c>
      <c r="D549" s="297">
        <v>13347</v>
      </c>
      <c r="E549" s="241" t="s">
        <v>1782</v>
      </c>
      <c r="F549" s="242" t="s">
        <v>1783</v>
      </c>
      <c r="G549" s="285" t="s">
        <v>137</v>
      </c>
      <c r="H549" s="272" t="s">
        <v>88</v>
      </c>
      <c r="I549" s="292" t="s">
        <v>2677</v>
      </c>
      <c r="J549" s="480">
        <v>80440584</v>
      </c>
      <c r="K549" s="480">
        <v>17180675</v>
      </c>
      <c r="L549" s="64" t="s">
        <v>88</v>
      </c>
      <c r="M549" s="290" t="s">
        <v>137</v>
      </c>
      <c r="N549" s="243" t="s">
        <v>2410</v>
      </c>
      <c r="O549" s="64"/>
      <c r="P549" s="89"/>
      <c r="Q549" s="243">
        <v>30</v>
      </c>
      <c r="R549" s="245">
        <v>120</v>
      </c>
      <c r="S549" s="245">
        <v>110</v>
      </c>
      <c r="T549" s="245">
        <v>29.33</v>
      </c>
      <c r="U549" s="89">
        <v>0</v>
      </c>
      <c r="V549" s="260">
        <v>15</v>
      </c>
      <c r="W549" s="98">
        <v>0</v>
      </c>
      <c r="X549" s="83">
        <v>0</v>
      </c>
      <c r="Y549" s="98">
        <v>2</v>
      </c>
      <c r="Z549" s="64">
        <v>2</v>
      </c>
      <c r="AA549" s="315">
        <v>885165</v>
      </c>
      <c r="AB549" s="315">
        <v>46667</v>
      </c>
      <c r="AC549" s="316">
        <f t="shared" si="32"/>
        <v>931832</v>
      </c>
      <c r="AD549" s="74">
        <v>4500000</v>
      </c>
      <c r="AE549" s="74">
        <v>6000000</v>
      </c>
      <c r="AF549" s="74">
        <f t="shared" si="33"/>
        <v>0</v>
      </c>
      <c r="AG549" s="74">
        <f t="shared" si="34"/>
        <v>3000000</v>
      </c>
      <c r="AH549" s="493">
        <f t="shared" si="35"/>
        <v>0</v>
      </c>
    </row>
    <row r="550" spans="1:35" s="50" customFormat="1" ht="24" hidden="1" customHeight="1" x14ac:dyDescent="0.2">
      <c r="A550" s="181"/>
      <c r="B550" s="296">
        <v>316</v>
      </c>
      <c r="C550" s="264">
        <v>79</v>
      </c>
      <c r="D550" s="297">
        <v>13348</v>
      </c>
      <c r="E550" s="241" t="s">
        <v>1468</v>
      </c>
      <c r="F550" s="242" t="s">
        <v>1786</v>
      </c>
      <c r="G550" s="285" t="s">
        <v>137</v>
      </c>
      <c r="H550" s="272" t="s">
        <v>88</v>
      </c>
      <c r="I550" s="292" t="s">
        <v>2750</v>
      </c>
      <c r="J550" s="480">
        <v>74994174</v>
      </c>
      <c r="K550" s="480">
        <v>220009742</v>
      </c>
      <c r="L550" s="64" t="s">
        <v>88</v>
      </c>
      <c r="M550" s="290" t="s">
        <v>137</v>
      </c>
      <c r="N550" s="243" t="s">
        <v>2410</v>
      </c>
      <c r="O550" s="64"/>
      <c r="P550" s="89"/>
      <c r="Q550" s="243">
        <v>30</v>
      </c>
      <c r="R550" s="245">
        <v>120</v>
      </c>
      <c r="S550" s="245">
        <v>110</v>
      </c>
      <c r="T550" s="245">
        <v>29.33</v>
      </c>
      <c r="U550" s="89">
        <v>0</v>
      </c>
      <c r="V550" s="260">
        <v>20</v>
      </c>
      <c r="W550" s="98">
        <v>0</v>
      </c>
      <c r="X550" s="83">
        <v>0</v>
      </c>
      <c r="Y550" s="98">
        <v>1</v>
      </c>
      <c r="Z550" s="64">
        <v>1</v>
      </c>
      <c r="AA550" s="315">
        <v>885165</v>
      </c>
      <c r="AB550" s="315">
        <v>46667</v>
      </c>
      <c r="AC550" s="316">
        <f t="shared" si="32"/>
        <v>931832</v>
      </c>
      <c r="AD550" s="74">
        <v>4500000</v>
      </c>
      <c r="AE550" s="74">
        <v>6000000</v>
      </c>
      <c r="AF550" s="74">
        <f t="shared" si="33"/>
        <v>0</v>
      </c>
      <c r="AG550" s="74">
        <f t="shared" si="34"/>
        <v>4000000</v>
      </c>
      <c r="AH550" s="493">
        <f t="shared" si="35"/>
        <v>0</v>
      </c>
    </row>
    <row r="551" spans="1:35" s="50" customFormat="1" ht="24" hidden="1" customHeight="1" x14ac:dyDescent="0.2">
      <c r="A551" s="181"/>
      <c r="B551" s="296">
        <v>301</v>
      </c>
      <c r="C551" s="264">
        <v>64</v>
      </c>
      <c r="D551" s="297">
        <v>13349</v>
      </c>
      <c r="E551" s="241" t="s">
        <v>216</v>
      </c>
      <c r="F551" s="242" t="s">
        <v>1789</v>
      </c>
      <c r="G551" s="285" t="s">
        <v>137</v>
      </c>
      <c r="H551" s="272" t="s">
        <v>88</v>
      </c>
      <c r="I551" s="427" t="s">
        <v>2735</v>
      </c>
      <c r="J551" s="480">
        <v>2668740851</v>
      </c>
      <c r="K551" s="480">
        <v>17121750</v>
      </c>
      <c r="L551" s="64" t="s">
        <v>88</v>
      </c>
      <c r="M551" s="290" t="s">
        <v>137</v>
      </c>
      <c r="N551" s="243" t="s">
        <v>2410</v>
      </c>
      <c r="O551" s="64"/>
      <c r="P551" s="89"/>
      <c r="Q551" s="243">
        <v>30</v>
      </c>
      <c r="R551" s="245">
        <v>120</v>
      </c>
      <c r="S551" s="245">
        <v>110</v>
      </c>
      <c r="T551" s="245">
        <v>29.33</v>
      </c>
      <c r="U551" s="89">
        <v>0</v>
      </c>
      <c r="V551" s="260">
        <v>14</v>
      </c>
      <c r="W551" s="98">
        <v>0</v>
      </c>
      <c r="X551" s="83">
        <v>0</v>
      </c>
      <c r="Y551" s="98">
        <v>1</v>
      </c>
      <c r="Z551" s="64">
        <v>1</v>
      </c>
      <c r="AA551" s="315">
        <v>885165</v>
      </c>
      <c r="AB551" s="315">
        <v>46667</v>
      </c>
      <c r="AC551" s="316">
        <f t="shared" si="32"/>
        <v>931832</v>
      </c>
      <c r="AD551" s="74">
        <v>4500000</v>
      </c>
      <c r="AE551" s="74">
        <v>6000000</v>
      </c>
      <c r="AF551" s="74">
        <f t="shared" si="33"/>
        <v>0</v>
      </c>
      <c r="AG551" s="74">
        <f t="shared" si="34"/>
        <v>2800000</v>
      </c>
      <c r="AH551" s="493">
        <f t="shared" si="35"/>
        <v>0</v>
      </c>
      <c r="AI551" s="278" t="s">
        <v>3293</v>
      </c>
    </row>
    <row r="552" spans="1:35" s="50" customFormat="1" ht="24" customHeight="1" x14ac:dyDescent="0.4">
      <c r="A552" s="181"/>
      <c r="B552" s="296">
        <v>331</v>
      </c>
      <c r="C552" s="264">
        <v>95</v>
      </c>
      <c r="D552" s="297">
        <v>13350</v>
      </c>
      <c r="E552" s="241" t="s">
        <v>309</v>
      </c>
      <c r="F552" s="242" t="s">
        <v>1792</v>
      </c>
      <c r="G552" s="285" t="s">
        <v>137</v>
      </c>
      <c r="H552" s="272" t="s">
        <v>88</v>
      </c>
      <c r="I552" s="292" t="s">
        <v>2765</v>
      </c>
      <c r="J552" s="482">
        <v>1461313503</v>
      </c>
      <c r="K552" s="480">
        <v>12122046</v>
      </c>
      <c r="L552" s="64" t="s">
        <v>88</v>
      </c>
      <c r="M552" s="290" t="s">
        <v>137</v>
      </c>
      <c r="N552" s="243" t="s">
        <v>2410</v>
      </c>
      <c r="O552" s="64"/>
      <c r="P552" s="89"/>
      <c r="Q552" s="243">
        <v>30</v>
      </c>
      <c r="R552" s="245">
        <v>120</v>
      </c>
      <c r="S552" s="245">
        <v>110</v>
      </c>
      <c r="T552" s="245">
        <v>29.33</v>
      </c>
      <c r="U552" s="89">
        <v>0</v>
      </c>
      <c r="V552" s="260">
        <v>15</v>
      </c>
      <c r="W552" s="98">
        <v>0</v>
      </c>
      <c r="X552" s="83">
        <v>0</v>
      </c>
      <c r="Y552" s="98">
        <v>1</v>
      </c>
      <c r="Z552" s="64">
        <v>0</v>
      </c>
      <c r="AA552" s="315">
        <v>885165</v>
      </c>
      <c r="AB552" s="315">
        <v>46667</v>
      </c>
      <c r="AC552" s="316">
        <f t="shared" si="32"/>
        <v>931832</v>
      </c>
      <c r="AD552" s="74">
        <v>4500000</v>
      </c>
      <c r="AE552" s="74">
        <v>6000000</v>
      </c>
      <c r="AF552" s="74">
        <f t="shared" si="33"/>
        <v>0</v>
      </c>
      <c r="AG552" s="74">
        <f t="shared" si="34"/>
        <v>3000000</v>
      </c>
      <c r="AH552" s="493">
        <f t="shared" si="35"/>
        <v>-1</v>
      </c>
    </row>
    <row r="553" spans="1:35" s="50" customFormat="1" ht="24" customHeight="1" x14ac:dyDescent="0.2">
      <c r="A553" s="181"/>
      <c r="B553" s="296">
        <v>255</v>
      </c>
      <c r="C553" s="264">
        <v>18</v>
      </c>
      <c r="D553" s="297">
        <v>13351</v>
      </c>
      <c r="E553" s="241" t="s">
        <v>1795</v>
      </c>
      <c r="F553" s="242" t="s">
        <v>1796</v>
      </c>
      <c r="G553" s="285" t="s">
        <v>137</v>
      </c>
      <c r="H553" s="272" t="s">
        <v>88</v>
      </c>
      <c r="I553" s="292" t="s">
        <v>2689</v>
      </c>
      <c r="J553" s="480">
        <v>1950462234</v>
      </c>
      <c r="K553" s="480">
        <v>57767928</v>
      </c>
      <c r="L553" s="64" t="s">
        <v>88</v>
      </c>
      <c r="M553" s="290" t="s">
        <v>137</v>
      </c>
      <c r="N553" s="243" t="s">
        <v>2410</v>
      </c>
      <c r="O553" s="64"/>
      <c r="P553" s="89"/>
      <c r="Q553" s="243">
        <v>30</v>
      </c>
      <c r="R553" s="245">
        <v>120</v>
      </c>
      <c r="S553" s="245">
        <v>110</v>
      </c>
      <c r="T553" s="245">
        <v>29.33</v>
      </c>
      <c r="U553" s="89">
        <v>0</v>
      </c>
      <c r="V553" s="260">
        <v>14</v>
      </c>
      <c r="W553" s="98">
        <v>0</v>
      </c>
      <c r="X553" s="83">
        <v>0</v>
      </c>
      <c r="Y553" s="98">
        <v>2</v>
      </c>
      <c r="Z553" s="64">
        <v>0</v>
      </c>
      <c r="AA553" s="315">
        <v>885165</v>
      </c>
      <c r="AB553" s="315">
        <v>46667</v>
      </c>
      <c r="AC553" s="316">
        <f t="shared" si="32"/>
        <v>931832</v>
      </c>
      <c r="AD553" s="74">
        <v>4500000</v>
      </c>
      <c r="AE553" s="74">
        <v>6000000</v>
      </c>
      <c r="AF553" s="74">
        <f t="shared" si="33"/>
        <v>0</v>
      </c>
      <c r="AG553" s="74">
        <f t="shared" si="34"/>
        <v>2800000</v>
      </c>
      <c r="AH553" s="493">
        <f t="shared" si="35"/>
        <v>-2</v>
      </c>
    </row>
    <row r="554" spans="1:35" s="50" customFormat="1" ht="24" hidden="1" customHeight="1" x14ac:dyDescent="0.2">
      <c r="A554" s="181"/>
      <c r="B554" s="296">
        <v>369</v>
      </c>
      <c r="C554" s="264">
        <v>133</v>
      </c>
      <c r="D554" s="297">
        <v>13352</v>
      </c>
      <c r="E554" s="241" t="s">
        <v>115</v>
      </c>
      <c r="F554" s="242" t="s">
        <v>765</v>
      </c>
      <c r="G554" s="285" t="s">
        <v>137</v>
      </c>
      <c r="H554" s="272" t="s">
        <v>88</v>
      </c>
      <c r="I554" s="292" t="s">
        <v>2803</v>
      </c>
      <c r="J554" s="480">
        <v>84517379</v>
      </c>
      <c r="K554" s="480">
        <v>20183202</v>
      </c>
      <c r="L554" s="64" t="s">
        <v>88</v>
      </c>
      <c r="M554" s="290" t="s">
        <v>137</v>
      </c>
      <c r="N554" s="98"/>
      <c r="O554" s="64"/>
      <c r="P554" s="244" t="s">
        <v>2410</v>
      </c>
      <c r="Q554" s="243">
        <v>30</v>
      </c>
      <c r="R554" s="245">
        <v>120</v>
      </c>
      <c r="S554" s="245">
        <v>220</v>
      </c>
      <c r="T554" s="245">
        <v>29.33</v>
      </c>
      <c r="U554" s="89">
        <v>0</v>
      </c>
      <c r="V554" s="260">
        <v>25</v>
      </c>
      <c r="W554" s="98">
        <v>0</v>
      </c>
      <c r="X554" s="83">
        <v>0</v>
      </c>
      <c r="Y554" s="98">
        <v>2</v>
      </c>
      <c r="Z554" s="64">
        <v>2</v>
      </c>
      <c r="AA554" s="315">
        <v>885165</v>
      </c>
      <c r="AB554" s="315">
        <v>0</v>
      </c>
      <c r="AC554" s="316">
        <f t="shared" si="32"/>
        <v>885165</v>
      </c>
      <c r="AD554" s="74">
        <v>4500000</v>
      </c>
      <c r="AE554" s="74">
        <v>6000000</v>
      </c>
      <c r="AF554" s="74">
        <f t="shared" si="33"/>
        <v>0</v>
      </c>
      <c r="AG554" s="74">
        <f t="shared" si="34"/>
        <v>5000000</v>
      </c>
      <c r="AH554" s="493">
        <f t="shared" si="35"/>
        <v>0</v>
      </c>
    </row>
    <row r="555" spans="1:35" s="50" customFormat="1" ht="24" hidden="1" customHeight="1" x14ac:dyDescent="0.2">
      <c r="A555" s="181"/>
      <c r="B555" s="296">
        <v>295</v>
      </c>
      <c r="C555" s="264">
        <v>58</v>
      </c>
      <c r="D555" s="297">
        <v>13353</v>
      </c>
      <c r="E555" s="241" t="s">
        <v>209</v>
      </c>
      <c r="F555" s="242" t="s">
        <v>187</v>
      </c>
      <c r="G555" s="285" t="s">
        <v>137</v>
      </c>
      <c r="H555" s="272" t="s">
        <v>88</v>
      </c>
      <c r="I555" s="292" t="s">
        <v>2729</v>
      </c>
      <c r="J555" s="480">
        <v>69572879</v>
      </c>
      <c r="K555" s="480">
        <v>14620321</v>
      </c>
      <c r="L555" s="64" t="s">
        <v>88</v>
      </c>
      <c r="M555" s="290" t="s">
        <v>137</v>
      </c>
      <c r="N555" s="243" t="s">
        <v>2410</v>
      </c>
      <c r="O555" s="64"/>
      <c r="P555" s="89"/>
      <c r="Q555" s="243">
        <v>30</v>
      </c>
      <c r="R555" s="245">
        <v>120</v>
      </c>
      <c r="S555" s="245">
        <v>110</v>
      </c>
      <c r="T555" s="245">
        <v>29.33</v>
      </c>
      <c r="U555" s="89">
        <v>0</v>
      </c>
      <c r="V555" s="260">
        <v>15</v>
      </c>
      <c r="W555" s="98">
        <v>0</v>
      </c>
      <c r="X555" s="83">
        <v>0</v>
      </c>
      <c r="Y555" s="98">
        <v>2</v>
      </c>
      <c r="Z555" s="64">
        <v>2</v>
      </c>
      <c r="AA555" s="315">
        <v>885165</v>
      </c>
      <c r="AB555" s="315">
        <v>46667</v>
      </c>
      <c r="AC555" s="316">
        <f t="shared" si="32"/>
        <v>931832</v>
      </c>
      <c r="AD555" s="74">
        <v>4500000</v>
      </c>
      <c r="AE555" s="74">
        <v>6000000</v>
      </c>
      <c r="AF555" s="74">
        <f t="shared" si="33"/>
        <v>0</v>
      </c>
      <c r="AG555" s="74">
        <f t="shared" si="34"/>
        <v>3000000</v>
      </c>
      <c r="AH555" s="493">
        <f t="shared" si="35"/>
        <v>0</v>
      </c>
    </row>
    <row r="556" spans="1:35" s="50" customFormat="1" ht="24" hidden="1" customHeight="1" x14ac:dyDescent="0.2">
      <c r="A556" s="181"/>
      <c r="B556" s="296">
        <v>244</v>
      </c>
      <c r="C556" s="264">
        <v>7</v>
      </c>
      <c r="D556" s="297">
        <v>13354</v>
      </c>
      <c r="E556" s="241" t="s">
        <v>435</v>
      </c>
      <c r="F556" s="242" t="s">
        <v>1803</v>
      </c>
      <c r="G556" s="285" t="s">
        <v>137</v>
      </c>
      <c r="H556" s="272" t="s">
        <v>88</v>
      </c>
      <c r="I556" s="349" t="s">
        <v>2678</v>
      </c>
      <c r="J556" s="479">
        <v>71455205</v>
      </c>
      <c r="K556" s="479">
        <v>23113292</v>
      </c>
      <c r="L556" s="67" t="s">
        <v>88</v>
      </c>
      <c r="M556" s="290" t="s">
        <v>137</v>
      </c>
      <c r="N556" s="99"/>
      <c r="O556" s="67"/>
      <c r="P556" s="244" t="s">
        <v>2410</v>
      </c>
      <c r="Q556" s="243">
        <v>30</v>
      </c>
      <c r="R556" s="245">
        <v>120</v>
      </c>
      <c r="S556" s="245">
        <v>220</v>
      </c>
      <c r="T556" s="245">
        <v>29.33</v>
      </c>
      <c r="U556" s="89">
        <v>0</v>
      </c>
      <c r="V556" s="260">
        <v>13</v>
      </c>
      <c r="W556" s="98">
        <v>0</v>
      </c>
      <c r="X556" s="83">
        <v>0</v>
      </c>
      <c r="Y556" s="98">
        <v>2</v>
      </c>
      <c r="Z556" s="64">
        <v>2</v>
      </c>
      <c r="AA556" s="315">
        <v>885165</v>
      </c>
      <c r="AB556" s="315">
        <v>46667</v>
      </c>
      <c r="AC556" s="316">
        <f t="shared" si="32"/>
        <v>931832</v>
      </c>
      <c r="AD556" s="74">
        <v>4500000</v>
      </c>
      <c r="AE556" s="74">
        <v>6000000</v>
      </c>
      <c r="AF556" s="74">
        <f t="shared" si="33"/>
        <v>0</v>
      </c>
      <c r="AG556" s="74">
        <f t="shared" si="34"/>
        <v>2600000</v>
      </c>
      <c r="AH556" s="493">
        <f t="shared" si="35"/>
        <v>0</v>
      </c>
    </row>
    <row r="557" spans="1:35" s="50" customFormat="1" ht="24" hidden="1" customHeight="1" x14ac:dyDescent="0.2">
      <c r="A557" s="181"/>
      <c r="B557" s="296">
        <v>389</v>
      </c>
      <c r="C557" s="264">
        <v>163</v>
      </c>
      <c r="D557" s="297">
        <v>13355</v>
      </c>
      <c r="E557" s="241" t="s">
        <v>209</v>
      </c>
      <c r="F557" s="242" t="s">
        <v>1806</v>
      </c>
      <c r="G557" s="285" t="s">
        <v>137</v>
      </c>
      <c r="H557" s="272" t="s">
        <v>983</v>
      </c>
      <c r="I557" s="292" t="s">
        <v>2823</v>
      </c>
      <c r="J557" s="480">
        <v>5560359343</v>
      </c>
      <c r="K557" s="480">
        <v>28110619</v>
      </c>
      <c r="L557" s="64" t="s">
        <v>2384</v>
      </c>
      <c r="M557" s="290" t="s">
        <v>137</v>
      </c>
      <c r="N557" s="243" t="s">
        <v>2410</v>
      </c>
      <c r="O557" s="64"/>
      <c r="P557" s="89"/>
      <c r="Q557" s="243">
        <v>30</v>
      </c>
      <c r="R557" s="245">
        <v>120</v>
      </c>
      <c r="S557" s="245">
        <v>110</v>
      </c>
      <c r="T557" s="245">
        <v>29.33</v>
      </c>
      <c r="U557" s="89">
        <v>0</v>
      </c>
      <c r="V557" s="260">
        <v>15</v>
      </c>
      <c r="W557" s="98">
        <v>0</v>
      </c>
      <c r="X557" s="83">
        <v>0</v>
      </c>
      <c r="Y557" s="98">
        <v>0</v>
      </c>
      <c r="Z557" s="64">
        <v>0</v>
      </c>
      <c r="AA557" s="315">
        <v>885165</v>
      </c>
      <c r="AB557" s="315">
        <v>46667</v>
      </c>
      <c r="AC557" s="316">
        <f t="shared" si="32"/>
        <v>931832</v>
      </c>
      <c r="AD557" s="74">
        <v>4500000</v>
      </c>
      <c r="AE557" s="74">
        <v>6000000</v>
      </c>
      <c r="AF557" s="74">
        <f t="shared" si="33"/>
        <v>0</v>
      </c>
      <c r="AG557" s="74">
        <f t="shared" si="34"/>
        <v>3000000</v>
      </c>
      <c r="AH557" s="493">
        <f t="shared" si="35"/>
        <v>0</v>
      </c>
    </row>
    <row r="558" spans="1:35" s="50" customFormat="1" ht="24" customHeight="1" x14ac:dyDescent="0.2">
      <c r="A558" s="181"/>
      <c r="B558" s="296">
        <v>247</v>
      </c>
      <c r="C558" s="264">
        <v>10</v>
      </c>
      <c r="D558" s="297">
        <v>13356</v>
      </c>
      <c r="E558" s="241" t="s">
        <v>1809</v>
      </c>
      <c r="F558" s="242" t="s">
        <v>1810</v>
      </c>
      <c r="G558" s="285" t="s">
        <v>137</v>
      </c>
      <c r="H558" s="272" t="s">
        <v>88</v>
      </c>
      <c r="I558" s="292" t="s">
        <v>2681</v>
      </c>
      <c r="J558" s="480">
        <v>1671259769</v>
      </c>
      <c r="K558" s="480">
        <v>12554229</v>
      </c>
      <c r="L558" s="64" t="s">
        <v>88</v>
      </c>
      <c r="M558" s="290" t="s">
        <v>137</v>
      </c>
      <c r="N558" s="243" t="s">
        <v>2410</v>
      </c>
      <c r="O558" s="64"/>
      <c r="P558" s="89"/>
      <c r="Q558" s="243">
        <v>30</v>
      </c>
      <c r="R558" s="245">
        <v>120</v>
      </c>
      <c r="S558" s="245">
        <v>110</v>
      </c>
      <c r="T558" s="245">
        <v>29.33</v>
      </c>
      <c r="U558" s="89">
        <v>0</v>
      </c>
      <c r="V558" s="260">
        <v>15</v>
      </c>
      <c r="W558" s="98">
        <v>0</v>
      </c>
      <c r="X558" s="83">
        <v>0</v>
      </c>
      <c r="Y558" s="98">
        <v>2</v>
      </c>
      <c r="Z558" s="64">
        <v>0</v>
      </c>
      <c r="AA558" s="315">
        <v>885165</v>
      </c>
      <c r="AB558" s="315">
        <v>46667</v>
      </c>
      <c r="AC558" s="316">
        <f t="shared" si="32"/>
        <v>931832</v>
      </c>
      <c r="AD558" s="74">
        <v>4500000</v>
      </c>
      <c r="AE558" s="74">
        <v>6000000</v>
      </c>
      <c r="AF558" s="74">
        <f t="shared" si="33"/>
        <v>0</v>
      </c>
      <c r="AG558" s="74">
        <f t="shared" si="34"/>
        <v>3000000</v>
      </c>
      <c r="AH558" s="493">
        <f t="shared" si="35"/>
        <v>-2</v>
      </c>
    </row>
    <row r="559" spans="1:35" s="50" customFormat="1" ht="24" hidden="1" customHeight="1" x14ac:dyDescent="0.2">
      <c r="A559" s="181"/>
      <c r="B559" s="296">
        <v>382</v>
      </c>
      <c r="C559" s="264">
        <v>147</v>
      </c>
      <c r="D559" s="297">
        <v>13357</v>
      </c>
      <c r="E559" s="241" t="s">
        <v>209</v>
      </c>
      <c r="F559" s="242" t="s">
        <v>798</v>
      </c>
      <c r="G559" s="285" t="s">
        <v>137</v>
      </c>
      <c r="H559" s="272" t="s">
        <v>88</v>
      </c>
      <c r="I559" s="292" t="s">
        <v>2816</v>
      </c>
      <c r="J559" s="479">
        <v>4591228320</v>
      </c>
      <c r="K559" s="480">
        <v>36480876</v>
      </c>
      <c r="L559" s="64"/>
      <c r="M559" s="290" t="s">
        <v>137</v>
      </c>
      <c r="N559" s="243" t="s">
        <v>2410</v>
      </c>
      <c r="O559" s="64"/>
      <c r="P559" s="89"/>
      <c r="Q559" s="243">
        <v>30</v>
      </c>
      <c r="R559" s="245">
        <v>120</v>
      </c>
      <c r="S559" s="245">
        <v>110</v>
      </c>
      <c r="T559" s="245">
        <v>29.33</v>
      </c>
      <c r="U559" s="89">
        <v>0</v>
      </c>
      <c r="V559" s="260">
        <v>15</v>
      </c>
      <c r="W559" s="98">
        <v>0</v>
      </c>
      <c r="X559" s="83">
        <v>0</v>
      </c>
      <c r="Y559" s="98">
        <v>0</v>
      </c>
      <c r="Z559" s="64">
        <v>0</v>
      </c>
      <c r="AA559" s="315">
        <v>885165</v>
      </c>
      <c r="AB559" s="315">
        <v>0</v>
      </c>
      <c r="AC559" s="316">
        <f t="shared" si="32"/>
        <v>885165</v>
      </c>
      <c r="AD559" s="74">
        <v>4500000</v>
      </c>
      <c r="AE559" s="74">
        <v>6000000</v>
      </c>
      <c r="AF559" s="74">
        <f t="shared" si="33"/>
        <v>0</v>
      </c>
      <c r="AG559" s="74">
        <f t="shared" si="34"/>
        <v>3000000</v>
      </c>
      <c r="AH559" s="493">
        <f t="shared" si="35"/>
        <v>0</v>
      </c>
    </row>
    <row r="560" spans="1:35" s="50" customFormat="1" ht="24" hidden="1" customHeight="1" x14ac:dyDescent="0.2">
      <c r="A560" s="181"/>
      <c r="B560" s="296">
        <v>357</v>
      </c>
      <c r="C560" s="264">
        <v>121</v>
      </c>
      <c r="D560" s="297">
        <v>13358</v>
      </c>
      <c r="E560" s="241" t="s">
        <v>410</v>
      </c>
      <c r="F560" s="242" t="s">
        <v>1815</v>
      </c>
      <c r="G560" s="285" t="s">
        <v>137</v>
      </c>
      <c r="H560" s="272" t="s">
        <v>88</v>
      </c>
      <c r="I560" s="292" t="s">
        <v>2791</v>
      </c>
      <c r="J560" s="480">
        <v>2710327368</v>
      </c>
      <c r="K560" s="480">
        <v>12866467</v>
      </c>
      <c r="L560" s="64" t="s">
        <v>88</v>
      </c>
      <c r="M560" s="290" t="s">
        <v>137</v>
      </c>
      <c r="N560" s="243" t="s">
        <v>2410</v>
      </c>
      <c r="O560" s="64"/>
      <c r="P560" s="89"/>
      <c r="Q560" s="243">
        <v>30</v>
      </c>
      <c r="R560" s="245">
        <v>120</v>
      </c>
      <c r="S560" s="245">
        <v>110</v>
      </c>
      <c r="T560" s="245">
        <v>29.33</v>
      </c>
      <c r="U560" s="89">
        <v>0</v>
      </c>
      <c r="V560" s="260">
        <v>17</v>
      </c>
      <c r="W560" s="98">
        <v>0</v>
      </c>
      <c r="X560" s="83">
        <v>0</v>
      </c>
      <c r="Y560" s="98">
        <v>0</v>
      </c>
      <c r="Z560" s="64">
        <v>0</v>
      </c>
      <c r="AA560" s="315">
        <v>885165</v>
      </c>
      <c r="AB560" s="315">
        <v>0</v>
      </c>
      <c r="AC560" s="316">
        <f t="shared" si="32"/>
        <v>885165</v>
      </c>
      <c r="AD560" s="74">
        <v>4500000</v>
      </c>
      <c r="AE560" s="74">
        <v>6000000</v>
      </c>
      <c r="AF560" s="74">
        <f t="shared" si="33"/>
        <v>0</v>
      </c>
      <c r="AG560" s="74">
        <f t="shared" si="34"/>
        <v>3400000</v>
      </c>
      <c r="AH560" s="493">
        <f t="shared" si="35"/>
        <v>0</v>
      </c>
    </row>
    <row r="561" spans="1:34" s="50" customFormat="1" ht="24" hidden="1" customHeight="1" x14ac:dyDescent="0.2">
      <c r="A561" s="181"/>
      <c r="B561" s="296">
        <v>372</v>
      </c>
      <c r="C561" s="264">
        <v>136</v>
      </c>
      <c r="D561" s="297">
        <v>13359</v>
      </c>
      <c r="E561" s="241" t="s">
        <v>158</v>
      </c>
      <c r="F561" s="242" t="s">
        <v>1817</v>
      </c>
      <c r="G561" s="285" t="s">
        <v>137</v>
      </c>
      <c r="H561" s="272" t="s">
        <v>88</v>
      </c>
      <c r="I561" s="292" t="s">
        <v>2806</v>
      </c>
      <c r="J561" s="480">
        <v>480121966</v>
      </c>
      <c r="K561" s="480">
        <v>21333759</v>
      </c>
      <c r="L561" s="64" t="s">
        <v>88</v>
      </c>
      <c r="M561" s="290" t="s">
        <v>137</v>
      </c>
      <c r="N561" s="243" t="s">
        <v>2410</v>
      </c>
      <c r="O561" s="64"/>
      <c r="P561" s="89"/>
      <c r="Q561" s="243">
        <v>30</v>
      </c>
      <c r="R561" s="245">
        <v>120</v>
      </c>
      <c r="S561" s="245">
        <v>110</v>
      </c>
      <c r="T561" s="245">
        <v>29.33</v>
      </c>
      <c r="U561" s="89">
        <v>0</v>
      </c>
      <c r="V561" s="260">
        <v>15</v>
      </c>
      <c r="W561" s="98">
        <v>0</v>
      </c>
      <c r="X561" s="83">
        <v>0</v>
      </c>
      <c r="Y561" s="98">
        <v>2</v>
      </c>
      <c r="Z561" s="64">
        <v>2</v>
      </c>
      <c r="AA561" s="315">
        <v>885165</v>
      </c>
      <c r="AB561" s="315">
        <v>0</v>
      </c>
      <c r="AC561" s="316">
        <f t="shared" si="32"/>
        <v>885165</v>
      </c>
      <c r="AD561" s="74">
        <v>4500000</v>
      </c>
      <c r="AE561" s="74">
        <v>6000000</v>
      </c>
      <c r="AF561" s="74">
        <f t="shared" si="33"/>
        <v>0</v>
      </c>
      <c r="AG561" s="74">
        <f t="shared" si="34"/>
        <v>3000000</v>
      </c>
      <c r="AH561" s="493">
        <f t="shared" si="35"/>
        <v>0</v>
      </c>
    </row>
    <row r="562" spans="1:34" s="50" customFormat="1" ht="24" hidden="1" customHeight="1" x14ac:dyDescent="0.2">
      <c r="A562" s="181"/>
      <c r="B562" s="296">
        <v>285</v>
      </c>
      <c r="C562" s="264">
        <v>48</v>
      </c>
      <c r="D562" s="297">
        <v>13360</v>
      </c>
      <c r="E562" s="241" t="s">
        <v>1820</v>
      </c>
      <c r="F562" s="242" t="s">
        <v>1821</v>
      </c>
      <c r="G562" s="285" t="s">
        <v>137</v>
      </c>
      <c r="H562" s="272" t="s">
        <v>88</v>
      </c>
      <c r="I562" s="292" t="s">
        <v>2719</v>
      </c>
      <c r="J562" s="480">
        <v>74705113</v>
      </c>
      <c r="K562" s="480">
        <v>12331788</v>
      </c>
      <c r="L562" s="64" t="s">
        <v>88</v>
      </c>
      <c r="M562" s="290" t="s">
        <v>137</v>
      </c>
      <c r="N562" s="243" t="s">
        <v>2410</v>
      </c>
      <c r="O562" s="64"/>
      <c r="P562" s="89"/>
      <c r="Q562" s="243">
        <v>30</v>
      </c>
      <c r="R562" s="245">
        <v>120</v>
      </c>
      <c r="S562" s="245">
        <v>110</v>
      </c>
      <c r="T562" s="245">
        <v>29.33</v>
      </c>
      <c r="U562" s="89">
        <v>0</v>
      </c>
      <c r="V562" s="260">
        <v>13</v>
      </c>
      <c r="W562" s="98">
        <v>0</v>
      </c>
      <c r="X562" s="83">
        <v>0</v>
      </c>
      <c r="Y562" s="98">
        <v>3</v>
      </c>
      <c r="Z562" s="64">
        <v>3</v>
      </c>
      <c r="AA562" s="315">
        <v>885165</v>
      </c>
      <c r="AB562" s="315">
        <v>46667</v>
      </c>
      <c r="AC562" s="316">
        <f t="shared" si="32"/>
        <v>931832</v>
      </c>
      <c r="AD562" s="74">
        <v>4500000</v>
      </c>
      <c r="AE562" s="74">
        <v>6000000</v>
      </c>
      <c r="AF562" s="74">
        <f t="shared" si="33"/>
        <v>0</v>
      </c>
      <c r="AG562" s="74">
        <f t="shared" si="34"/>
        <v>2600000</v>
      </c>
      <c r="AH562" s="493">
        <f t="shared" si="35"/>
        <v>0</v>
      </c>
    </row>
    <row r="563" spans="1:34" s="50" customFormat="1" ht="24" hidden="1" customHeight="1" x14ac:dyDescent="0.2">
      <c r="A563" s="181"/>
      <c r="B563" s="296">
        <v>380</v>
      </c>
      <c r="C563" s="264">
        <v>145</v>
      </c>
      <c r="D563" s="297">
        <v>13361</v>
      </c>
      <c r="E563" s="241" t="s">
        <v>216</v>
      </c>
      <c r="F563" s="242" t="s">
        <v>1824</v>
      </c>
      <c r="G563" s="285" t="s">
        <v>137</v>
      </c>
      <c r="H563" s="272" t="s">
        <v>88</v>
      </c>
      <c r="I563" s="292" t="s">
        <v>2814</v>
      </c>
      <c r="J563" s="479">
        <v>492803684</v>
      </c>
      <c r="K563" s="480">
        <v>11031750</v>
      </c>
      <c r="L563" s="64"/>
      <c r="M563" s="290" t="s">
        <v>137</v>
      </c>
      <c r="N563" s="243" t="s">
        <v>2410</v>
      </c>
      <c r="O563" s="64"/>
      <c r="P563" s="89"/>
      <c r="Q563" s="243">
        <v>30</v>
      </c>
      <c r="R563" s="245">
        <v>120</v>
      </c>
      <c r="S563" s="245">
        <v>110</v>
      </c>
      <c r="T563" s="245">
        <v>29.33</v>
      </c>
      <c r="U563" s="89">
        <v>0</v>
      </c>
      <c r="V563" s="260">
        <v>15</v>
      </c>
      <c r="W563" s="98">
        <v>0</v>
      </c>
      <c r="X563" s="83">
        <v>0</v>
      </c>
      <c r="Y563" s="98">
        <v>0</v>
      </c>
      <c r="Z563" s="64">
        <v>0</v>
      </c>
      <c r="AA563" s="315">
        <v>885165</v>
      </c>
      <c r="AB563" s="315">
        <v>0</v>
      </c>
      <c r="AC563" s="316">
        <f t="shared" si="32"/>
        <v>885165</v>
      </c>
      <c r="AD563" s="74">
        <v>4500000</v>
      </c>
      <c r="AE563" s="74">
        <v>6000000</v>
      </c>
      <c r="AF563" s="74">
        <f t="shared" si="33"/>
        <v>0</v>
      </c>
      <c r="AG563" s="74">
        <f t="shared" si="34"/>
        <v>3000000</v>
      </c>
      <c r="AH563" s="493">
        <f t="shared" si="35"/>
        <v>0</v>
      </c>
    </row>
    <row r="564" spans="1:34" s="50" customFormat="1" ht="24" hidden="1" customHeight="1" x14ac:dyDescent="0.2">
      <c r="A564" s="181"/>
      <c r="B564" s="296">
        <v>732</v>
      </c>
      <c r="C564" s="264">
        <v>531</v>
      </c>
      <c r="D564" s="297">
        <v>13362</v>
      </c>
      <c r="E564" s="241" t="s">
        <v>610</v>
      </c>
      <c r="F564" s="242" t="s">
        <v>268</v>
      </c>
      <c r="G564" s="285" t="s">
        <v>137</v>
      </c>
      <c r="H564" s="272" t="s">
        <v>1826</v>
      </c>
      <c r="I564" s="292" t="s">
        <v>3125</v>
      </c>
      <c r="J564" s="480">
        <v>4322215866</v>
      </c>
      <c r="K564" s="480">
        <v>27086264</v>
      </c>
      <c r="L564" s="64" t="s">
        <v>1826</v>
      </c>
      <c r="M564" s="290" t="s">
        <v>137</v>
      </c>
      <c r="N564" s="243" t="s">
        <v>2410</v>
      </c>
      <c r="O564" s="64"/>
      <c r="P564" s="89"/>
      <c r="Q564" s="243">
        <v>30</v>
      </c>
      <c r="R564" s="245">
        <v>120</v>
      </c>
      <c r="S564" s="245">
        <v>110</v>
      </c>
      <c r="T564" s="245">
        <v>29.33</v>
      </c>
      <c r="U564" s="89">
        <v>0</v>
      </c>
      <c r="V564" s="260">
        <v>15</v>
      </c>
      <c r="W564" s="98">
        <v>0</v>
      </c>
      <c r="X564" s="83">
        <v>0</v>
      </c>
      <c r="Y564" s="98">
        <v>3</v>
      </c>
      <c r="Z564" s="64">
        <v>3</v>
      </c>
      <c r="AA564" s="315">
        <v>885165</v>
      </c>
      <c r="AB564" s="315">
        <v>0</v>
      </c>
      <c r="AC564" s="316">
        <f t="shared" si="32"/>
        <v>885165</v>
      </c>
      <c r="AD564" s="74">
        <v>4500000</v>
      </c>
      <c r="AE564" s="74">
        <v>6000000</v>
      </c>
      <c r="AF564" s="74">
        <f t="shared" si="33"/>
        <v>0</v>
      </c>
      <c r="AG564" s="74">
        <f t="shared" si="34"/>
        <v>3000000</v>
      </c>
      <c r="AH564" s="493">
        <f t="shared" si="35"/>
        <v>0</v>
      </c>
    </row>
    <row r="565" spans="1:34" s="50" customFormat="1" ht="24" hidden="1" customHeight="1" x14ac:dyDescent="0.2">
      <c r="A565" s="181"/>
      <c r="B565" s="296">
        <v>731</v>
      </c>
      <c r="C565" s="264">
        <v>530</v>
      </c>
      <c r="D565" s="297">
        <v>13363</v>
      </c>
      <c r="E565" s="241" t="s">
        <v>291</v>
      </c>
      <c r="F565" s="242" t="s">
        <v>1829</v>
      </c>
      <c r="G565" s="285" t="s">
        <v>137</v>
      </c>
      <c r="H565" s="272" t="s">
        <v>1826</v>
      </c>
      <c r="I565" s="292" t="s">
        <v>3124</v>
      </c>
      <c r="J565" s="480">
        <v>4324239967</v>
      </c>
      <c r="K565" s="480">
        <v>27164654</v>
      </c>
      <c r="L565" s="64" t="s">
        <v>1826</v>
      </c>
      <c r="M565" s="290" t="s">
        <v>137</v>
      </c>
      <c r="N565" s="243" t="s">
        <v>2410</v>
      </c>
      <c r="O565" s="64"/>
      <c r="P565" s="89"/>
      <c r="Q565" s="243">
        <v>30</v>
      </c>
      <c r="R565" s="245">
        <v>120</v>
      </c>
      <c r="S565" s="245">
        <v>110</v>
      </c>
      <c r="T565" s="245">
        <v>29.33</v>
      </c>
      <c r="U565" s="89">
        <v>0</v>
      </c>
      <c r="V565" s="260">
        <v>15</v>
      </c>
      <c r="W565" s="98">
        <v>0</v>
      </c>
      <c r="X565" s="83">
        <v>0</v>
      </c>
      <c r="Y565" s="98">
        <v>0</v>
      </c>
      <c r="Z565" s="64">
        <v>0</v>
      </c>
      <c r="AA565" s="315">
        <v>885165</v>
      </c>
      <c r="AB565" s="315">
        <v>0</v>
      </c>
      <c r="AC565" s="316">
        <f t="shared" si="32"/>
        <v>885165</v>
      </c>
      <c r="AD565" s="74">
        <v>4500000</v>
      </c>
      <c r="AE565" s="74">
        <v>6000000</v>
      </c>
      <c r="AF565" s="74">
        <f t="shared" si="33"/>
        <v>0</v>
      </c>
      <c r="AG565" s="74">
        <f t="shared" si="34"/>
        <v>3000000</v>
      </c>
      <c r="AH565" s="493">
        <f t="shared" si="35"/>
        <v>0</v>
      </c>
    </row>
    <row r="566" spans="1:34" s="50" customFormat="1" ht="24" hidden="1" customHeight="1" x14ac:dyDescent="0.2">
      <c r="A566" s="181"/>
      <c r="B566" s="296">
        <v>174</v>
      </c>
      <c r="C566" s="264">
        <v>183</v>
      </c>
      <c r="D566" s="297">
        <v>13364</v>
      </c>
      <c r="E566" s="251" t="s">
        <v>1832</v>
      </c>
      <c r="F566" s="252" t="s">
        <v>1833</v>
      </c>
      <c r="G566" s="251" t="s">
        <v>87</v>
      </c>
      <c r="H566" s="272" t="s">
        <v>1826</v>
      </c>
      <c r="I566" s="349" t="s">
        <v>2616</v>
      </c>
      <c r="J566" s="479">
        <v>4310311512</v>
      </c>
      <c r="K566" s="479">
        <v>27274023</v>
      </c>
      <c r="L566" s="67" t="s">
        <v>1826</v>
      </c>
      <c r="M566" s="301" t="s">
        <v>2380</v>
      </c>
      <c r="N566" s="99"/>
      <c r="O566" s="67"/>
      <c r="P566" s="90"/>
      <c r="Q566" s="253">
        <v>30</v>
      </c>
      <c r="R566" s="254">
        <v>56</v>
      </c>
      <c r="S566" s="64">
        <v>0</v>
      </c>
      <c r="T566" s="64">
        <v>0</v>
      </c>
      <c r="U566" s="298">
        <f>1+1</f>
        <v>2</v>
      </c>
      <c r="V566" s="258">
        <v>22</v>
      </c>
      <c r="W566" s="98">
        <v>0</v>
      </c>
      <c r="X566" s="83">
        <v>0</v>
      </c>
      <c r="Y566" s="98">
        <v>0</v>
      </c>
      <c r="Z566" s="64">
        <v>0</v>
      </c>
      <c r="AA566" s="323">
        <v>1477052</v>
      </c>
      <c r="AB566" s="323">
        <v>46667</v>
      </c>
      <c r="AC566" s="324">
        <f t="shared" si="32"/>
        <v>1523719</v>
      </c>
      <c r="AD566" s="74">
        <v>4500000</v>
      </c>
      <c r="AE566" s="74">
        <v>6000000</v>
      </c>
      <c r="AF566" s="74">
        <f t="shared" si="33"/>
        <v>3047438</v>
      </c>
      <c r="AG566" s="74">
        <f t="shared" si="34"/>
        <v>4400000</v>
      </c>
      <c r="AH566" s="493">
        <f t="shared" si="35"/>
        <v>0</v>
      </c>
    </row>
    <row r="567" spans="1:34" s="50" customFormat="1" ht="24" hidden="1" customHeight="1" x14ac:dyDescent="0.2">
      <c r="A567" s="181"/>
      <c r="B567" s="296">
        <v>727</v>
      </c>
      <c r="C567" s="264">
        <v>526</v>
      </c>
      <c r="D567" s="297">
        <v>13365</v>
      </c>
      <c r="E567" s="241" t="s">
        <v>1836</v>
      </c>
      <c r="F567" s="242" t="s">
        <v>1837</v>
      </c>
      <c r="G567" s="285" t="s">
        <v>137</v>
      </c>
      <c r="H567" s="272" t="s">
        <v>1826</v>
      </c>
      <c r="I567" s="349" t="s">
        <v>3120</v>
      </c>
      <c r="J567" s="479">
        <v>5160054634</v>
      </c>
      <c r="K567" s="479">
        <v>26963045</v>
      </c>
      <c r="L567" s="67" t="s">
        <v>1826</v>
      </c>
      <c r="M567" s="290" t="s">
        <v>137</v>
      </c>
      <c r="N567" s="99"/>
      <c r="O567" s="67"/>
      <c r="P567" s="244" t="s">
        <v>2410</v>
      </c>
      <c r="Q567" s="243">
        <v>30</v>
      </c>
      <c r="R567" s="245">
        <v>120</v>
      </c>
      <c r="S567" s="245">
        <v>220</v>
      </c>
      <c r="T567" s="245">
        <v>29.33</v>
      </c>
      <c r="U567" s="89">
        <v>0</v>
      </c>
      <c r="V567" s="260">
        <v>30</v>
      </c>
      <c r="W567" s="98">
        <v>0</v>
      </c>
      <c r="X567" s="83">
        <v>0</v>
      </c>
      <c r="Y567" s="98">
        <v>0</v>
      </c>
      <c r="Z567" s="64">
        <v>0</v>
      </c>
      <c r="AA567" s="315">
        <v>885165</v>
      </c>
      <c r="AB567" s="315">
        <v>46667</v>
      </c>
      <c r="AC567" s="316">
        <f t="shared" si="32"/>
        <v>931832</v>
      </c>
      <c r="AD567" s="74">
        <v>4500000</v>
      </c>
      <c r="AE567" s="74">
        <v>6000000</v>
      </c>
      <c r="AF567" s="74">
        <f t="shared" si="33"/>
        <v>0</v>
      </c>
      <c r="AG567" s="74">
        <f t="shared" si="34"/>
        <v>6000000</v>
      </c>
      <c r="AH567" s="493">
        <f t="shared" si="35"/>
        <v>0</v>
      </c>
    </row>
    <row r="568" spans="1:34" s="50" customFormat="1" ht="24" hidden="1" customHeight="1" x14ac:dyDescent="0.2">
      <c r="A568" s="181"/>
      <c r="B568" s="296">
        <v>171</v>
      </c>
      <c r="C568" s="264">
        <v>180</v>
      </c>
      <c r="D568" s="297">
        <v>13366</v>
      </c>
      <c r="E568" s="251" t="s">
        <v>410</v>
      </c>
      <c r="F568" s="252" t="s">
        <v>1840</v>
      </c>
      <c r="G568" s="251" t="s">
        <v>87</v>
      </c>
      <c r="H568" s="272" t="s">
        <v>1826</v>
      </c>
      <c r="I568" s="292" t="s">
        <v>2613</v>
      </c>
      <c r="J568" s="480">
        <v>1378420101</v>
      </c>
      <c r="K568" s="480">
        <v>25024359</v>
      </c>
      <c r="L568" s="64" t="s">
        <v>1826</v>
      </c>
      <c r="M568" s="290" t="s">
        <v>2380</v>
      </c>
      <c r="N568" s="98"/>
      <c r="O568" s="64"/>
      <c r="P568" s="89"/>
      <c r="Q568" s="253">
        <v>30</v>
      </c>
      <c r="R568" s="254">
        <v>47</v>
      </c>
      <c r="S568" s="64">
        <v>0</v>
      </c>
      <c r="T568" s="64">
        <v>0</v>
      </c>
      <c r="U568" s="298">
        <f>1</f>
        <v>1</v>
      </c>
      <c r="V568" s="258">
        <v>21</v>
      </c>
      <c r="W568" s="98">
        <v>0</v>
      </c>
      <c r="X568" s="83">
        <v>0</v>
      </c>
      <c r="Y568" s="98">
        <v>1</v>
      </c>
      <c r="Z568" s="64">
        <v>1</v>
      </c>
      <c r="AA568" s="323">
        <v>1477052</v>
      </c>
      <c r="AB568" s="323">
        <v>46667</v>
      </c>
      <c r="AC568" s="324">
        <f t="shared" si="32"/>
        <v>1523719</v>
      </c>
      <c r="AD568" s="74">
        <v>4500000</v>
      </c>
      <c r="AE568" s="74">
        <v>6000000</v>
      </c>
      <c r="AF568" s="74">
        <f t="shared" si="33"/>
        <v>1523719</v>
      </c>
      <c r="AG568" s="74">
        <f t="shared" si="34"/>
        <v>4200000</v>
      </c>
      <c r="AH568" s="493">
        <f t="shared" si="35"/>
        <v>0</v>
      </c>
    </row>
    <row r="569" spans="1:34" s="50" customFormat="1" ht="24" hidden="1" customHeight="1" x14ac:dyDescent="0.2">
      <c r="A569" s="181"/>
      <c r="B569" s="296">
        <v>172</v>
      </c>
      <c r="C569" s="264">
        <v>181</v>
      </c>
      <c r="D569" s="297">
        <v>13367</v>
      </c>
      <c r="E569" s="251" t="s">
        <v>158</v>
      </c>
      <c r="F569" s="252" t="s">
        <v>1843</v>
      </c>
      <c r="G569" s="251" t="s">
        <v>87</v>
      </c>
      <c r="H569" s="272" t="s">
        <v>1826</v>
      </c>
      <c r="I569" s="349" t="s">
        <v>2614</v>
      </c>
      <c r="J569" s="488">
        <v>4310869130</v>
      </c>
      <c r="K569" s="479">
        <v>27173820</v>
      </c>
      <c r="L569" s="67" t="s">
        <v>1826</v>
      </c>
      <c r="M569" s="301" t="s">
        <v>2380</v>
      </c>
      <c r="N569" s="99"/>
      <c r="O569" s="67"/>
      <c r="P569" s="90"/>
      <c r="Q569" s="253">
        <v>30</v>
      </c>
      <c r="R569" s="254">
        <v>50</v>
      </c>
      <c r="S569" s="64">
        <v>0</v>
      </c>
      <c r="T569" s="64">
        <v>0</v>
      </c>
      <c r="U569" s="298">
        <f>1+1</f>
        <v>2</v>
      </c>
      <c r="V569" s="258">
        <v>20</v>
      </c>
      <c r="W569" s="98">
        <v>0</v>
      </c>
      <c r="X569" s="83">
        <v>0</v>
      </c>
      <c r="Y569" s="98">
        <v>0</v>
      </c>
      <c r="Z569" s="64">
        <v>0</v>
      </c>
      <c r="AA569" s="323">
        <v>1477052</v>
      </c>
      <c r="AB569" s="323">
        <v>0</v>
      </c>
      <c r="AC569" s="324">
        <f t="shared" si="32"/>
        <v>1477052</v>
      </c>
      <c r="AD569" s="74">
        <v>4500000</v>
      </c>
      <c r="AE569" s="74">
        <v>6000000</v>
      </c>
      <c r="AF569" s="74">
        <f t="shared" si="33"/>
        <v>2954104</v>
      </c>
      <c r="AG569" s="74">
        <f t="shared" si="34"/>
        <v>4000000</v>
      </c>
      <c r="AH569" s="493">
        <f t="shared" si="35"/>
        <v>0</v>
      </c>
    </row>
    <row r="570" spans="1:34" s="50" customFormat="1" ht="24" customHeight="1" x14ac:dyDescent="0.2">
      <c r="A570" s="181"/>
      <c r="B570" s="296">
        <v>167</v>
      </c>
      <c r="C570" s="264">
        <v>176</v>
      </c>
      <c r="D570" s="297">
        <v>13368</v>
      </c>
      <c r="E570" s="251" t="s">
        <v>792</v>
      </c>
      <c r="F570" s="252" t="s">
        <v>488</v>
      </c>
      <c r="G570" s="251" t="s">
        <v>87</v>
      </c>
      <c r="H570" s="272" t="s">
        <v>1826</v>
      </c>
      <c r="I570" s="351" t="s">
        <v>2609</v>
      </c>
      <c r="J570" s="485">
        <v>4391485591</v>
      </c>
      <c r="K570" s="485">
        <v>27311425</v>
      </c>
      <c r="L570" s="70" t="s">
        <v>1826</v>
      </c>
      <c r="M570" s="309" t="s">
        <v>2381</v>
      </c>
      <c r="N570" s="102"/>
      <c r="O570" s="70"/>
      <c r="P570" s="93"/>
      <c r="Q570" s="253">
        <v>30</v>
      </c>
      <c r="R570" s="254">
        <v>11</v>
      </c>
      <c r="S570" s="64">
        <v>0</v>
      </c>
      <c r="T570" s="64">
        <v>0</v>
      </c>
      <c r="U570" s="89">
        <v>0</v>
      </c>
      <c r="V570" s="258">
        <v>21</v>
      </c>
      <c r="W570" s="98">
        <v>0</v>
      </c>
      <c r="X570" s="83">
        <v>0</v>
      </c>
      <c r="Y570" s="98">
        <v>2</v>
      </c>
      <c r="Z570" s="64">
        <v>1</v>
      </c>
      <c r="AA570" s="323">
        <v>1311206</v>
      </c>
      <c r="AB570" s="323">
        <v>46667</v>
      </c>
      <c r="AC570" s="324">
        <f t="shared" si="32"/>
        <v>1357873</v>
      </c>
      <c r="AD570" s="74">
        <v>4500000</v>
      </c>
      <c r="AE570" s="74">
        <v>6000000</v>
      </c>
      <c r="AF570" s="74">
        <f t="shared" si="33"/>
        <v>0</v>
      </c>
      <c r="AG570" s="74">
        <f t="shared" si="34"/>
        <v>4200000</v>
      </c>
      <c r="AH570" s="493">
        <f t="shared" si="35"/>
        <v>-1</v>
      </c>
    </row>
    <row r="571" spans="1:34" s="50" customFormat="1" ht="24" hidden="1" customHeight="1" x14ac:dyDescent="0.2">
      <c r="A571" s="181"/>
      <c r="B571" s="296">
        <v>730</v>
      </c>
      <c r="C571" s="264">
        <v>529</v>
      </c>
      <c r="D571" s="297">
        <v>13369</v>
      </c>
      <c r="E571" s="241" t="s">
        <v>410</v>
      </c>
      <c r="F571" s="242" t="s">
        <v>1848</v>
      </c>
      <c r="G571" s="285" t="s">
        <v>137</v>
      </c>
      <c r="H571" s="272" t="s">
        <v>1826</v>
      </c>
      <c r="I571" s="292" t="s">
        <v>3123</v>
      </c>
      <c r="J571" s="480">
        <v>2210281652</v>
      </c>
      <c r="K571" s="480">
        <v>46742310</v>
      </c>
      <c r="L571" s="64" t="s">
        <v>1826</v>
      </c>
      <c r="M571" s="290" t="s">
        <v>137</v>
      </c>
      <c r="N571" s="243" t="s">
        <v>2410</v>
      </c>
      <c r="O571" s="64"/>
      <c r="P571" s="89"/>
      <c r="Q571" s="243">
        <v>30</v>
      </c>
      <c r="R571" s="245">
        <v>120</v>
      </c>
      <c r="S571" s="245">
        <v>110</v>
      </c>
      <c r="T571" s="245">
        <v>29.33</v>
      </c>
      <c r="U571" s="89">
        <v>0</v>
      </c>
      <c r="V571" s="260">
        <v>15</v>
      </c>
      <c r="W571" s="98">
        <v>0</v>
      </c>
      <c r="X571" s="83">
        <v>0</v>
      </c>
      <c r="Y571" s="98">
        <v>0</v>
      </c>
      <c r="Z571" s="64">
        <v>0</v>
      </c>
      <c r="AA571" s="315">
        <v>885165</v>
      </c>
      <c r="AB571" s="315">
        <v>0</v>
      </c>
      <c r="AC571" s="316">
        <f t="shared" si="32"/>
        <v>885165</v>
      </c>
      <c r="AD571" s="74">
        <v>4500000</v>
      </c>
      <c r="AE571" s="74">
        <v>6000000</v>
      </c>
      <c r="AF571" s="74">
        <f t="shared" si="33"/>
        <v>0</v>
      </c>
      <c r="AG571" s="74">
        <f t="shared" si="34"/>
        <v>3000000</v>
      </c>
      <c r="AH571" s="493">
        <f t="shared" si="35"/>
        <v>0</v>
      </c>
    </row>
    <row r="572" spans="1:34" s="50" customFormat="1" ht="24" hidden="1" customHeight="1" x14ac:dyDescent="0.2">
      <c r="A572" s="181"/>
      <c r="B572" s="296">
        <v>728</v>
      </c>
      <c r="C572" s="264">
        <v>527</v>
      </c>
      <c r="D572" s="297">
        <v>13370</v>
      </c>
      <c r="E572" s="241" t="s">
        <v>85</v>
      </c>
      <c r="F572" s="242" t="s">
        <v>1851</v>
      </c>
      <c r="G572" s="285" t="s">
        <v>137</v>
      </c>
      <c r="H572" s="272" t="s">
        <v>1826</v>
      </c>
      <c r="I572" s="292" t="s">
        <v>3121</v>
      </c>
      <c r="J572" s="480">
        <v>2940129800</v>
      </c>
      <c r="K572" s="480">
        <v>26626793</v>
      </c>
      <c r="L572" s="64" t="s">
        <v>1826</v>
      </c>
      <c r="M572" s="290" t="s">
        <v>137</v>
      </c>
      <c r="N572" s="98"/>
      <c r="O572" s="245" t="s">
        <v>2410</v>
      </c>
      <c r="P572" s="89"/>
      <c r="Q572" s="243">
        <v>30</v>
      </c>
      <c r="R572" s="245">
        <v>90</v>
      </c>
      <c r="S572" s="245">
        <v>0</v>
      </c>
      <c r="T572" s="245">
        <v>0</v>
      </c>
      <c r="U572" s="89">
        <v>0</v>
      </c>
      <c r="V572" s="260">
        <v>21</v>
      </c>
      <c r="W572" s="98">
        <v>0</v>
      </c>
      <c r="X572" s="83">
        <v>0</v>
      </c>
      <c r="Y572" s="98">
        <v>0</v>
      </c>
      <c r="Z572" s="64">
        <v>0</v>
      </c>
      <c r="AA572" s="315">
        <v>885165</v>
      </c>
      <c r="AB572" s="315">
        <v>46667</v>
      </c>
      <c r="AC572" s="316">
        <f t="shared" si="32"/>
        <v>931832</v>
      </c>
      <c r="AD572" s="74">
        <v>4500000</v>
      </c>
      <c r="AE572" s="74">
        <v>6000000</v>
      </c>
      <c r="AF572" s="74">
        <f t="shared" si="33"/>
        <v>0</v>
      </c>
      <c r="AG572" s="74">
        <f t="shared" si="34"/>
        <v>4200000</v>
      </c>
      <c r="AH572" s="493">
        <f t="shared" si="35"/>
        <v>0</v>
      </c>
    </row>
    <row r="573" spans="1:34" s="50" customFormat="1" ht="24" hidden="1" customHeight="1" x14ac:dyDescent="0.2">
      <c r="A573" s="181"/>
      <c r="B573" s="296">
        <v>173</v>
      </c>
      <c r="C573" s="264">
        <v>182</v>
      </c>
      <c r="D573" s="297">
        <v>13371</v>
      </c>
      <c r="E573" s="251" t="s">
        <v>410</v>
      </c>
      <c r="F573" s="252" t="s">
        <v>1854</v>
      </c>
      <c r="G573" s="251" t="s">
        <v>87</v>
      </c>
      <c r="H573" s="272" t="s">
        <v>1826</v>
      </c>
      <c r="I573" s="292" t="s">
        <v>2615</v>
      </c>
      <c r="J573" s="480">
        <v>4324729956</v>
      </c>
      <c r="K573" s="480">
        <v>27146635</v>
      </c>
      <c r="L573" s="64" t="s">
        <v>1826</v>
      </c>
      <c r="M573" s="290" t="s">
        <v>2380</v>
      </c>
      <c r="N573" s="98"/>
      <c r="O573" s="64"/>
      <c r="P573" s="89"/>
      <c r="Q573" s="253">
        <v>30</v>
      </c>
      <c r="R573" s="254">
        <v>32</v>
      </c>
      <c r="S573" s="64">
        <v>0</v>
      </c>
      <c r="T573" s="64">
        <v>0</v>
      </c>
      <c r="U573" s="89">
        <v>0</v>
      </c>
      <c r="V573" s="258">
        <v>20</v>
      </c>
      <c r="W573" s="98">
        <v>0</v>
      </c>
      <c r="X573" s="83">
        <v>0</v>
      </c>
      <c r="Y573" s="98">
        <v>0</v>
      </c>
      <c r="Z573" s="64">
        <v>0</v>
      </c>
      <c r="AA573" s="323">
        <v>1477052</v>
      </c>
      <c r="AB573" s="323">
        <v>46667</v>
      </c>
      <c r="AC573" s="324">
        <f t="shared" si="32"/>
        <v>1523719</v>
      </c>
      <c r="AD573" s="74">
        <v>4500000</v>
      </c>
      <c r="AE573" s="74">
        <v>6000000</v>
      </c>
      <c r="AF573" s="74">
        <f t="shared" si="33"/>
        <v>0</v>
      </c>
      <c r="AG573" s="74">
        <f t="shared" si="34"/>
        <v>4000000</v>
      </c>
      <c r="AH573" s="493">
        <f t="shared" si="35"/>
        <v>0</v>
      </c>
    </row>
    <row r="574" spans="1:34" s="50" customFormat="1" ht="24" hidden="1" customHeight="1" x14ac:dyDescent="0.2">
      <c r="A574" s="181"/>
      <c r="B574" s="296">
        <v>169</v>
      </c>
      <c r="C574" s="264">
        <v>178</v>
      </c>
      <c r="D574" s="297">
        <v>13372</v>
      </c>
      <c r="E574" s="251" t="s">
        <v>398</v>
      </c>
      <c r="F574" s="252" t="s">
        <v>1857</v>
      </c>
      <c r="G574" s="251" t="s">
        <v>87</v>
      </c>
      <c r="H574" s="272" t="s">
        <v>1826</v>
      </c>
      <c r="I574" s="292" t="s">
        <v>2611</v>
      </c>
      <c r="J574" s="480">
        <v>4310738672</v>
      </c>
      <c r="K574" s="480">
        <v>46755774</v>
      </c>
      <c r="L574" s="64" t="s">
        <v>1826</v>
      </c>
      <c r="M574" s="290" t="s">
        <v>2380</v>
      </c>
      <c r="N574" s="98"/>
      <c r="O574" s="64"/>
      <c r="P574" s="89"/>
      <c r="Q574" s="253">
        <v>30</v>
      </c>
      <c r="R574" s="254">
        <v>16</v>
      </c>
      <c r="S574" s="64">
        <v>0</v>
      </c>
      <c r="T574" s="64">
        <v>0</v>
      </c>
      <c r="U574" s="298">
        <f>1+1</f>
        <v>2</v>
      </c>
      <c r="V574" s="258">
        <v>21</v>
      </c>
      <c r="W574" s="98">
        <v>0</v>
      </c>
      <c r="X574" s="83">
        <v>0</v>
      </c>
      <c r="Y574" s="98">
        <v>0</v>
      </c>
      <c r="Z574" s="64">
        <v>0</v>
      </c>
      <c r="AA574" s="323">
        <v>1477052</v>
      </c>
      <c r="AB574" s="323">
        <v>0</v>
      </c>
      <c r="AC574" s="324">
        <f t="shared" si="32"/>
        <v>1477052</v>
      </c>
      <c r="AD574" s="74">
        <v>4500000</v>
      </c>
      <c r="AE574" s="74">
        <v>6000000</v>
      </c>
      <c r="AF574" s="74">
        <f t="shared" si="33"/>
        <v>2954104</v>
      </c>
      <c r="AG574" s="74">
        <f t="shared" si="34"/>
        <v>4200000</v>
      </c>
      <c r="AH574" s="493">
        <f t="shared" si="35"/>
        <v>0</v>
      </c>
    </row>
    <row r="575" spans="1:34" s="50" customFormat="1" ht="24" hidden="1" customHeight="1" x14ac:dyDescent="0.2">
      <c r="A575" s="181"/>
      <c r="B575" s="296">
        <v>170</v>
      </c>
      <c r="C575" s="264">
        <v>179</v>
      </c>
      <c r="D575" s="297">
        <v>13373</v>
      </c>
      <c r="E575" s="251" t="s">
        <v>216</v>
      </c>
      <c r="F575" s="252" t="s">
        <v>1860</v>
      </c>
      <c r="G575" s="251" t="s">
        <v>87</v>
      </c>
      <c r="H575" s="272" t="s">
        <v>1826</v>
      </c>
      <c r="I575" s="292" t="s">
        <v>2612</v>
      </c>
      <c r="J575" s="480">
        <v>4310474349</v>
      </c>
      <c r="K575" s="480">
        <v>27183212</v>
      </c>
      <c r="L575" s="64" t="s">
        <v>1826</v>
      </c>
      <c r="M575" s="290" t="s">
        <v>2380</v>
      </c>
      <c r="N575" s="98"/>
      <c r="O575" s="64"/>
      <c r="P575" s="89"/>
      <c r="Q575" s="253">
        <v>30</v>
      </c>
      <c r="R575" s="254">
        <v>13</v>
      </c>
      <c r="S575" s="64">
        <v>0</v>
      </c>
      <c r="T575" s="64">
        <v>0</v>
      </c>
      <c r="U575" s="89">
        <v>0</v>
      </c>
      <c r="V575" s="258">
        <v>20</v>
      </c>
      <c r="W575" s="98">
        <v>0</v>
      </c>
      <c r="X575" s="83">
        <v>0</v>
      </c>
      <c r="Y575" s="98">
        <v>0</v>
      </c>
      <c r="Z575" s="64">
        <v>0</v>
      </c>
      <c r="AA575" s="323">
        <v>1477052</v>
      </c>
      <c r="AB575" s="323">
        <v>0</v>
      </c>
      <c r="AC575" s="324">
        <f t="shared" si="32"/>
        <v>1477052</v>
      </c>
      <c r="AD575" s="74">
        <v>4500000</v>
      </c>
      <c r="AE575" s="74">
        <v>6000000</v>
      </c>
      <c r="AF575" s="74">
        <f t="shared" si="33"/>
        <v>0</v>
      </c>
      <c r="AG575" s="74">
        <f t="shared" si="34"/>
        <v>4000000</v>
      </c>
      <c r="AH575" s="493">
        <f t="shared" si="35"/>
        <v>0</v>
      </c>
    </row>
    <row r="576" spans="1:34" s="50" customFormat="1" ht="24" hidden="1" customHeight="1" x14ac:dyDescent="0.2">
      <c r="A576" s="181"/>
      <c r="B576" s="296">
        <v>168</v>
      </c>
      <c r="C576" s="264">
        <v>177</v>
      </c>
      <c r="D576" s="297">
        <v>13374</v>
      </c>
      <c r="E576" s="251" t="s">
        <v>1863</v>
      </c>
      <c r="F576" s="252" t="s">
        <v>1864</v>
      </c>
      <c r="G576" s="251" t="s">
        <v>87</v>
      </c>
      <c r="H576" s="272" t="s">
        <v>1826</v>
      </c>
      <c r="I576" s="292" t="s">
        <v>2610</v>
      </c>
      <c r="J576" s="480">
        <v>4284483757</v>
      </c>
      <c r="K576" s="480">
        <v>33219235</v>
      </c>
      <c r="L576" s="64" t="s">
        <v>1826</v>
      </c>
      <c r="M576" s="290" t="s">
        <v>2382</v>
      </c>
      <c r="N576" s="98"/>
      <c r="O576" s="64"/>
      <c r="P576" s="89"/>
      <c r="Q576" s="253">
        <v>23</v>
      </c>
      <c r="R576" s="254">
        <v>19</v>
      </c>
      <c r="S576" s="64">
        <v>0</v>
      </c>
      <c r="T576" s="64">
        <v>0</v>
      </c>
      <c r="U576" s="298">
        <f>1</f>
        <v>1</v>
      </c>
      <c r="V576" s="259">
        <v>7</v>
      </c>
      <c r="W576" s="98">
        <v>0</v>
      </c>
      <c r="X576" s="83">
        <v>0</v>
      </c>
      <c r="Y576" s="98">
        <v>0</v>
      </c>
      <c r="Z576" s="64">
        <v>0</v>
      </c>
      <c r="AA576" s="323">
        <v>1145360</v>
      </c>
      <c r="AB576" s="323">
        <v>46667</v>
      </c>
      <c r="AC576" s="324">
        <f t="shared" si="32"/>
        <v>1192027</v>
      </c>
      <c r="AD576" s="74">
        <v>4500000</v>
      </c>
      <c r="AE576" s="74">
        <v>6000000</v>
      </c>
      <c r="AF576" s="74">
        <f t="shared" si="33"/>
        <v>1192027</v>
      </c>
      <c r="AG576" s="74">
        <f t="shared" si="34"/>
        <v>1400000</v>
      </c>
      <c r="AH576" s="493">
        <f t="shared" si="35"/>
        <v>0</v>
      </c>
    </row>
    <row r="577" spans="1:34" s="50" customFormat="1" ht="24" customHeight="1" x14ac:dyDescent="0.2">
      <c r="A577" s="181"/>
      <c r="B577" s="296">
        <v>729</v>
      </c>
      <c r="C577" s="264">
        <v>528</v>
      </c>
      <c r="D577" s="297">
        <v>13375</v>
      </c>
      <c r="E577" s="241" t="s">
        <v>85</v>
      </c>
      <c r="F577" s="242" t="s">
        <v>1867</v>
      </c>
      <c r="G577" s="285" t="s">
        <v>137</v>
      </c>
      <c r="H577" s="272" t="s">
        <v>1826</v>
      </c>
      <c r="I577" s="292" t="s">
        <v>3122</v>
      </c>
      <c r="J577" s="480">
        <v>5599289923</v>
      </c>
      <c r="K577" s="480">
        <v>12089664</v>
      </c>
      <c r="L577" s="64" t="s">
        <v>1826</v>
      </c>
      <c r="M577" s="290" t="s">
        <v>137</v>
      </c>
      <c r="N577" s="243" t="s">
        <v>2410</v>
      </c>
      <c r="O577" s="64"/>
      <c r="P577" s="89"/>
      <c r="Q577" s="243">
        <v>30</v>
      </c>
      <c r="R577" s="245">
        <v>120</v>
      </c>
      <c r="S577" s="245">
        <v>110</v>
      </c>
      <c r="T577" s="245">
        <v>29.33</v>
      </c>
      <c r="U577" s="89">
        <v>0</v>
      </c>
      <c r="V577" s="260">
        <v>15</v>
      </c>
      <c r="W577" s="98">
        <v>0</v>
      </c>
      <c r="X577" s="83">
        <v>0</v>
      </c>
      <c r="Y577" s="98">
        <v>3</v>
      </c>
      <c r="Z577" s="64">
        <v>2</v>
      </c>
      <c r="AA577" s="315">
        <v>885165</v>
      </c>
      <c r="AB577" s="315">
        <v>0</v>
      </c>
      <c r="AC577" s="316">
        <f t="shared" si="32"/>
        <v>885165</v>
      </c>
      <c r="AD577" s="74">
        <v>4500000</v>
      </c>
      <c r="AE577" s="74">
        <v>6000000</v>
      </c>
      <c r="AF577" s="74">
        <f t="shared" si="33"/>
        <v>0</v>
      </c>
      <c r="AG577" s="74">
        <f t="shared" si="34"/>
        <v>3000000</v>
      </c>
      <c r="AH577" s="493">
        <f t="shared" si="35"/>
        <v>-1</v>
      </c>
    </row>
    <row r="578" spans="1:34" s="50" customFormat="1" ht="24" hidden="1" customHeight="1" x14ac:dyDescent="0.2">
      <c r="A578" s="181"/>
      <c r="B578" s="296">
        <v>751</v>
      </c>
      <c r="C578" s="264">
        <v>550</v>
      </c>
      <c r="D578" s="297">
        <v>13376</v>
      </c>
      <c r="E578" s="241" t="s">
        <v>1579</v>
      </c>
      <c r="F578" s="242" t="s">
        <v>1870</v>
      </c>
      <c r="G578" s="285" t="s">
        <v>137</v>
      </c>
      <c r="H578" s="272" t="s">
        <v>1871</v>
      </c>
      <c r="I578" s="292" t="s">
        <v>3144</v>
      </c>
      <c r="J578" s="480">
        <v>2980079979</v>
      </c>
      <c r="K578" s="480">
        <v>65805943</v>
      </c>
      <c r="L578" s="64" t="s">
        <v>1871</v>
      </c>
      <c r="M578" s="290" t="s">
        <v>137</v>
      </c>
      <c r="N578" s="98"/>
      <c r="O578" s="64"/>
      <c r="P578" s="244" t="s">
        <v>2410</v>
      </c>
      <c r="Q578" s="243">
        <v>30</v>
      </c>
      <c r="R578" s="245">
        <v>120</v>
      </c>
      <c r="S578" s="245">
        <v>220</v>
      </c>
      <c r="T578" s="245">
        <v>29.33</v>
      </c>
      <c r="U578" s="89">
        <v>0</v>
      </c>
      <c r="V578" s="260">
        <v>10</v>
      </c>
      <c r="W578" s="98">
        <v>0</v>
      </c>
      <c r="X578" s="83">
        <v>0</v>
      </c>
      <c r="Y578" s="98">
        <v>2</v>
      </c>
      <c r="Z578" s="64">
        <v>2</v>
      </c>
      <c r="AA578" s="315">
        <v>885165</v>
      </c>
      <c r="AB578" s="315">
        <v>46667</v>
      </c>
      <c r="AC578" s="316">
        <f t="shared" si="32"/>
        <v>931832</v>
      </c>
      <c r="AD578" s="74">
        <v>4500000</v>
      </c>
      <c r="AE578" s="74">
        <v>6000000</v>
      </c>
      <c r="AF578" s="74">
        <f t="shared" si="33"/>
        <v>0</v>
      </c>
      <c r="AG578" s="74">
        <f t="shared" si="34"/>
        <v>2000000</v>
      </c>
      <c r="AH578" s="493">
        <f t="shared" si="35"/>
        <v>0</v>
      </c>
    </row>
    <row r="579" spans="1:34" s="50" customFormat="1" ht="24" hidden="1" customHeight="1" x14ac:dyDescent="0.2">
      <c r="A579" s="181"/>
      <c r="B579" s="296">
        <v>744</v>
      </c>
      <c r="C579" s="264">
        <v>543</v>
      </c>
      <c r="D579" s="297">
        <v>13377</v>
      </c>
      <c r="E579" s="241" t="s">
        <v>864</v>
      </c>
      <c r="F579" s="242" t="s">
        <v>1874</v>
      </c>
      <c r="G579" s="285" t="s">
        <v>137</v>
      </c>
      <c r="H579" s="272" t="s">
        <v>1871</v>
      </c>
      <c r="I579" s="292" t="s">
        <v>3137</v>
      </c>
      <c r="J579" s="480">
        <v>3179750571</v>
      </c>
      <c r="K579" s="480">
        <v>65258471</v>
      </c>
      <c r="L579" s="64" t="s">
        <v>1871</v>
      </c>
      <c r="M579" s="290" t="s">
        <v>137</v>
      </c>
      <c r="N579" s="243" t="s">
        <v>2410</v>
      </c>
      <c r="O579" s="64"/>
      <c r="P579" s="89"/>
      <c r="Q579" s="243">
        <v>30</v>
      </c>
      <c r="R579" s="245">
        <v>120</v>
      </c>
      <c r="S579" s="245">
        <v>110</v>
      </c>
      <c r="T579" s="245">
        <v>29.33</v>
      </c>
      <c r="U579" s="89">
        <v>0</v>
      </c>
      <c r="V579" s="260">
        <v>10</v>
      </c>
      <c r="W579" s="98">
        <v>0</v>
      </c>
      <c r="X579" s="83">
        <v>0</v>
      </c>
      <c r="Y579" s="98">
        <v>2</v>
      </c>
      <c r="Z579" s="64">
        <v>2</v>
      </c>
      <c r="AA579" s="315">
        <v>885165</v>
      </c>
      <c r="AB579" s="315">
        <v>46667</v>
      </c>
      <c r="AC579" s="316">
        <f t="shared" si="32"/>
        <v>931832</v>
      </c>
      <c r="AD579" s="74">
        <v>4500000</v>
      </c>
      <c r="AE579" s="74">
        <v>6000000</v>
      </c>
      <c r="AF579" s="74">
        <f t="shared" si="33"/>
        <v>0</v>
      </c>
      <c r="AG579" s="74">
        <f t="shared" si="34"/>
        <v>2000000</v>
      </c>
      <c r="AH579" s="493">
        <f t="shared" si="35"/>
        <v>0</v>
      </c>
    </row>
    <row r="580" spans="1:34" s="50" customFormat="1" ht="24" hidden="1" customHeight="1" x14ac:dyDescent="0.2">
      <c r="A580" s="181"/>
      <c r="B580" s="296">
        <v>747</v>
      </c>
      <c r="C580" s="264">
        <v>546</v>
      </c>
      <c r="D580" s="297">
        <v>13378</v>
      </c>
      <c r="E580" s="241" t="s">
        <v>123</v>
      </c>
      <c r="F580" s="242" t="s">
        <v>1877</v>
      </c>
      <c r="G580" s="285" t="s">
        <v>137</v>
      </c>
      <c r="H580" s="272" t="s">
        <v>1871</v>
      </c>
      <c r="I580" s="292" t="s">
        <v>3140</v>
      </c>
      <c r="J580" s="480">
        <v>3219971806</v>
      </c>
      <c r="K580" s="480">
        <v>65190790</v>
      </c>
      <c r="L580" s="64" t="s">
        <v>1871</v>
      </c>
      <c r="M580" s="290" t="s">
        <v>137</v>
      </c>
      <c r="N580" s="98"/>
      <c r="O580" s="64"/>
      <c r="P580" s="244" t="s">
        <v>2410</v>
      </c>
      <c r="Q580" s="243">
        <v>30</v>
      </c>
      <c r="R580" s="245">
        <v>120</v>
      </c>
      <c r="S580" s="245">
        <v>220</v>
      </c>
      <c r="T580" s="245">
        <v>29.33</v>
      </c>
      <c r="U580" s="89">
        <v>0</v>
      </c>
      <c r="V580" s="260">
        <v>10</v>
      </c>
      <c r="W580" s="98">
        <v>0</v>
      </c>
      <c r="X580" s="83">
        <v>0</v>
      </c>
      <c r="Y580" s="98">
        <v>1</v>
      </c>
      <c r="Z580" s="64">
        <v>1</v>
      </c>
      <c r="AA580" s="315">
        <v>885165</v>
      </c>
      <c r="AB580" s="315">
        <v>46667</v>
      </c>
      <c r="AC580" s="316">
        <f t="shared" si="32"/>
        <v>931832</v>
      </c>
      <c r="AD580" s="74">
        <v>4500000</v>
      </c>
      <c r="AE580" s="74">
        <v>6000000</v>
      </c>
      <c r="AF580" s="74">
        <f t="shared" si="33"/>
        <v>0</v>
      </c>
      <c r="AG580" s="74">
        <f t="shared" si="34"/>
        <v>2000000</v>
      </c>
      <c r="AH580" s="493">
        <f t="shared" si="35"/>
        <v>0</v>
      </c>
    </row>
    <row r="581" spans="1:34" s="50" customFormat="1" ht="24" customHeight="1" x14ac:dyDescent="0.2">
      <c r="A581" s="181"/>
      <c r="B581" s="296">
        <v>742</v>
      </c>
      <c r="C581" s="264">
        <v>541</v>
      </c>
      <c r="D581" s="297">
        <v>13379</v>
      </c>
      <c r="E581" s="241" t="s">
        <v>1880</v>
      </c>
      <c r="F581" s="242" t="s">
        <v>1881</v>
      </c>
      <c r="G581" s="285" t="s">
        <v>137</v>
      </c>
      <c r="H581" s="272" t="s">
        <v>1871</v>
      </c>
      <c r="I581" s="292" t="s">
        <v>3135</v>
      </c>
      <c r="J581" s="480">
        <v>2992143375</v>
      </c>
      <c r="K581" s="480">
        <v>65801718</v>
      </c>
      <c r="L581" s="64" t="s">
        <v>1871</v>
      </c>
      <c r="M581" s="290" t="s">
        <v>137</v>
      </c>
      <c r="N581" s="243" t="s">
        <v>2410</v>
      </c>
      <c r="O581" s="64"/>
      <c r="P581" s="89"/>
      <c r="Q581" s="243">
        <v>30</v>
      </c>
      <c r="R581" s="245">
        <v>120</v>
      </c>
      <c r="S581" s="245">
        <v>110</v>
      </c>
      <c r="T581" s="245">
        <v>29.33</v>
      </c>
      <c r="U581" s="89">
        <v>0</v>
      </c>
      <c r="V581" s="260">
        <v>10</v>
      </c>
      <c r="W581" s="98">
        <v>0</v>
      </c>
      <c r="X581" s="83">
        <v>0</v>
      </c>
      <c r="Y581" s="98">
        <v>2</v>
      </c>
      <c r="Z581" s="64">
        <v>1</v>
      </c>
      <c r="AA581" s="315">
        <v>885165</v>
      </c>
      <c r="AB581" s="315">
        <v>46667</v>
      </c>
      <c r="AC581" s="316">
        <f t="shared" si="32"/>
        <v>931832</v>
      </c>
      <c r="AD581" s="74">
        <v>4500000</v>
      </c>
      <c r="AE581" s="74">
        <v>6000000</v>
      </c>
      <c r="AF581" s="74">
        <f t="shared" si="33"/>
        <v>0</v>
      </c>
      <c r="AG581" s="74">
        <f t="shared" si="34"/>
        <v>2000000</v>
      </c>
      <c r="AH581" s="493">
        <f t="shared" si="35"/>
        <v>-1</v>
      </c>
    </row>
    <row r="582" spans="1:34" s="50" customFormat="1" ht="24" customHeight="1" x14ac:dyDescent="0.2">
      <c r="A582" s="181"/>
      <c r="B582" s="296">
        <v>749</v>
      </c>
      <c r="C582" s="264">
        <v>548</v>
      </c>
      <c r="D582" s="297">
        <v>13380</v>
      </c>
      <c r="E582" s="241" t="s">
        <v>1162</v>
      </c>
      <c r="F582" s="242" t="s">
        <v>1884</v>
      </c>
      <c r="G582" s="285" t="s">
        <v>137</v>
      </c>
      <c r="H582" s="272" t="s">
        <v>1871</v>
      </c>
      <c r="I582" s="292" t="s">
        <v>3142</v>
      </c>
      <c r="J582" s="480">
        <v>2980849741</v>
      </c>
      <c r="K582" s="480">
        <v>19186306</v>
      </c>
      <c r="L582" s="64" t="s">
        <v>1871</v>
      </c>
      <c r="M582" s="290" t="s">
        <v>137</v>
      </c>
      <c r="N582" s="243" t="s">
        <v>2410</v>
      </c>
      <c r="O582" s="64"/>
      <c r="P582" s="89"/>
      <c r="Q582" s="243">
        <v>30</v>
      </c>
      <c r="R582" s="245">
        <v>120</v>
      </c>
      <c r="S582" s="245">
        <v>110</v>
      </c>
      <c r="T582" s="245">
        <v>29.33</v>
      </c>
      <c r="U582" s="89">
        <v>0</v>
      </c>
      <c r="V582" s="260">
        <v>10</v>
      </c>
      <c r="W582" s="98">
        <v>0</v>
      </c>
      <c r="X582" s="83">
        <v>0</v>
      </c>
      <c r="Y582" s="98">
        <v>0</v>
      </c>
      <c r="Z582" s="64">
        <v>1</v>
      </c>
      <c r="AA582" s="315">
        <v>885165</v>
      </c>
      <c r="AB582" s="315">
        <v>46667</v>
      </c>
      <c r="AC582" s="316">
        <f t="shared" si="32"/>
        <v>931832</v>
      </c>
      <c r="AD582" s="74">
        <v>4500000</v>
      </c>
      <c r="AE582" s="74">
        <v>6000000</v>
      </c>
      <c r="AF582" s="74">
        <f t="shared" si="33"/>
        <v>0</v>
      </c>
      <c r="AG582" s="74">
        <f t="shared" si="34"/>
        <v>2000000</v>
      </c>
      <c r="AH582" s="493">
        <f t="shared" si="35"/>
        <v>1</v>
      </c>
    </row>
    <row r="583" spans="1:34" s="50" customFormat="1" ht="24" hidden="1" customHeight="1" x14ac:dyDescent="0.2">
      <c r="A583" s="181"/>
      <c r="B583" s="296">
        <v>748</v>
      </c>
      <c r="C583" s="264">
        <v>547</v>
      </c>
      <c r="D583" s="297">
        <v>13381</v>
      </c>
      <c r="E583" s="241" t="s">
        <v>916</v>
      </c>
      <c r="F583" s="242" t="s">
        <v>1887</v>
      </c>
      <c r="G583" s="285" t="s">
        <v>137</v>
      </c>
      <c r="H583" s="272" t="s">
        <v>1871</v>
      </c>
      <c r="I583" s="292" t="s">
        <v>3141</v>
      </c>
      <c r="J583" s="480">
        <v>3031303849</v>
      </c>
      <c r="K583" s="480">
        <v>65090559</v>
      </c>
      <c r="L583" s="64" t="s">
        <v>1871</v>
      </c>
      <c r="M583" s="290" t="s">
        <v>137</v>
      </c>
      <c r="N583" s="243" t="s">
        <v>2410</v>
      </c>
      <c r="O583" s="64"/>
      <c r="P583" s="89"/>
      <c r="Q583" s="243">
        <v>30</v>
      </c>
      <c r="R583" s="245">
        <v>120</v>
      </c>
      <c r="S583" s="245">
        <v>110</v>
      </c>
      <c r="T583" s="245">
        <v>29.33</v>
      </c>
      <c r="U583" s="89">
        <v>0</v>
      </c>
      <c r="V583" s="260">
        <v>10</v>
      </c>
      <c r="W583" s="98">
        <v>0</v>
      </c>
      <c r="X583" s="83">
        <v>0</v>
      </c>
      <c r="Y583" s="98">
        <v>2</v>
      </c>
      <c r="Z583" s="64">
        <v>2</v>
      </c>
      <c r="AA583" s="315">
        <v>885165</v>
      </c>
      <c r="AB583" s="315">
        <v>46667</v>
      </c>
      <c r="AC583" s="316">
        <f t="shared" ref="AC583:AC646" si="36">AA583+AB583</f>
        <v>931832</v>
      </c>
      <c r="AD583" s="74">
        <v>4500000</v>
      </c>
      <c r="AE583" s="74">
        <v>6000000</v>
      </c>
      <c r="AF583" s="74">
        <f t="shared" ref="AF583:AF646" si="37">AC583*U583</f>
        <v>0</v>
      </c>
      <c r="AG583" s="74">
        <f t="shared" ref="AG583:AG646" si="38">200000*V583</f>
        <v>2000000</v>
      </c>
      <c r="AH583" s="493">
        <f t="shared" si="35"/>
        <v>0</v>
      </c>
    </row>
    <row r="584" spans="1:34" s="50" customFormat="1" ht="24" hidden="1" customHeight="1" x14ac:dyDescent="0.2">
      <c r="A584" s="181"/>
      <c r="B584" s="296">
        <v>750</v>
      </c>
      <c r="C584" s="264">
        <v>549</v>
      </c>
      <c r="D584" s="297">
        <v>13382</v>
      </c>
      <c r="E584" s="241" t="s">
        <v>240</v>
      </c>
      <c r="F584" s="242" t="s">
        <v>1890</v>
      </c>
      <c r="G584" s="285" t="s">
        <v>137</v>
      </c>
      <c r="H584" s="272" t="s">
        <v>1871</v>
      </c>
      <c r="I584" s="292" t="s">
        <v>3143</v>
      </c>
      <c r="J584" s="480">
        <v>2992730467</v>
      </c>
      <c r="K584" s="480">
        <v>65262758</v>
      </c>
      <c r="L584" s="64" t="s">
        <v>1871</v>
      </c>
      <c r="M584" s="290" t="s">
        <v>137</v>
      </c>
      <c r="N584" s="243" t="s">
        <v>2410</v>
      </c>
      <c r="O584" s="64"/>
      <c r="P584" s="89"/>
      <c r="Q584" s="243">
        <v>30</v>
      </c>
      <c r="R584" s="245">
        <v>120</v>
      </c>
      <c r="S584" s="245">
        <v>110</v>
      </c>
      <c r="T584" s="245">
        <v>29.33</v>
      </c>
      <c r="U584" s="89">
        <v>0</v>
      </c>
      <c r="V584" s="260">
        <v>10</v>
      </c>
      <c r="W584" s="98">
        <v>0</v>
      </c>
      <c r="X584" s="83">
        <v>0</v>
      </c>
      <c r="Y584" s="98">
        <v>1</v>
      </c>
      <c r="Z584" s="64">
        <v>1</v>
      </c>
      <c r="AA584" s="315">
        <v>885165</v>
      </c>
      <c r="AB584" s="315">
        <v>46667</v>
      </c>
      <c r="AC584" s="316">
        <f t="shared" si="36"/>
        <v>931832</v>
      </c>
      <c r="AD584" s="74">
        <v>4500000</v>
      </c>
      <c r="AE584" s="74">
        <v>6000000</v>
      </c>
      <c r="AF584" s="74">
        <f t="shared" si="37"/>
        <v>0</v>
      </c>
      <c r="AG584" s="74">
        <f t="shared" si="38"/>
        <v>2000000</v>
      </c>
      <c r="AH584" s="493">
        <f t="shared" ref="AH584:AH647" si="39">Z584-Y584</f>
        <v>0</v>
      </c>
    </row>
    <row r="585" spans="1:34" s="50" customFormat="1" ht="24" hidden="1" customHeight="1" x14ac:dyDescent="0.5">
      <c r="A585" s="181"/>
      <c r="B585" s="296">
        <v>745</v>
      </c>
      <c r="C585" s="264">
        <v>544</v>
      </c>
      <c r="D585" s="297">
        <v>13383</v>
      </c>
      <c r="E585" s="241" t="s">
        <v>270</v>
      </c>
      <c r="F585" s="242" t="s">
        <v>1893</v>
      </c>
      <c r="G585" s="285" t="s">
        <v>137</v>
      </c>
      <c r="H585" s="272" t="s">
        <v>1871</v>
      </c>
      <c r="I585" s="426" t="s">
        <v>3138</v>
      </c>
      <c r="J585" s="480">
        <v>2980292842</v>
      </c>
      <c r="K585" s="480">
        <v>65263229</v>
      </c>
      <c r="L585" s="64" t="s">
        <v>1871</v>
      </c>
      <c r="M585" s="290" t="s">
        <v>137</v>
      </c>
      <c r="N585" s="98"/>
      <c r="O585" s="64"/>
      <c r="P585" s="244" t="s">
        <v>2410</v>
      </c>
      <c r="Q585" s="243">
        <v>30</v>
      </c>
      <c r="R585" s="245">
        <v>120</v>
      </c>
      <c r="S585" s="245">
        <v>220</v>
      </c>
      <c r="T585" s="245">
        <v>29.33</v>
      </c>
      <c r="U585" s="89">
        <v>0</v>
      </c>
      <c r="V585" s="260">
        <v>14</v>
      </c>
      <c r="W585" s="98">
        <v>0</v>
      </c>
      <c r="X585" s="83">
        <v>0</v>
      </c>
      <c r="Y585" s="98">
        <v>0</v>
      </c>
      <c r="Z585" s="64">
        <v>0</v>
      </c>
      <c r="AA585" s="315">
        <v>885165</v>
      </c>
      <c r="AB585" s="315">
        <v>46667</v>
      </c>
      <c r="AC585" s="316">
        <f t="shared" si="36"/>
        <v>931832</v>
      </c>
      <c r="AD585" s="74">
        <v>4500000</v>
      </c>
      <c r="AE585" s="74">
        <v>6000000</v>
      </c>
      <c r="AF585" s="74">
        <f t="shared" si="37"/>
        <v>0</v>
      </c>
      <c r="AG585" s="74">
        <f t="shared" si="38"/>
        <v>2800000</v>
      </c>
      <c r="AH585" s="493">
        <f t="shared" si="39"/>
        <v>0</v>
      </c>
    </row>
    <row r="586" spans="1:34" s="50" customFormat="1" ht="24" hidden="1" customHeight="1" x14ac:dyDescent="0.2">
      <c r="A586" s="181"/>
      <c r="B586" s="296">
        <v>752</v>
      </c>
      <c r="C586" s="264">
        <v>551</v>
      </c>
      <c r="D586" s="297">
        <v>13384</v>
      </c>
      <c r="E586" s="241" t="s">
        <v>158</v>
      </c>
      <c r="F586" s="242" t="s">
        <v>868</v>
      </c>
      <c r="G586" s="285" t="s">
        <v>137</v>
      </c>
      <c r="H586" s="272" t="s">
        <v>1871</v>
      </c>
      <c r="I586" s="292" t="s">
        <v>3145</v>
      </c>
      <c r="J586" s="480">
        <v>3210017336</v>
      </c>
      <c r="K586" s="480">
        <v>84883073</v>
      </c>
      <c r="L586" s="64" t="s">
        <v>1871</v>
      </c>
      <c r="M586" s="290" t="s">
        <v>137</v>
      </c>
      <c r="N586" s="245" t="s">
        <v>2410</v>
      </c>
      <c r="O586" s="64"/>
      <c r="P586" s="89"/>
      <c r="Q586" s="243">
        <v>30</v>
      </c>
      <c r="R586" s="245">
        <v>120</v>
      </c>
      <c r="S586" s="245">
        <v>110</v>
      </c>
      <c r="T586" s="245">
        <v>29.33</v>
      </c>
      <c r="U586" s="89">
        <v>0</v>
      </c>
      <c r="V586" s="260">
        <v>21</v>
      </c>
      <c r="W586" s="98">
        <v>0</v>
      </c>
      <c r="X586" s="83">
        <v>0</v>
      </c>
      <c r="Y586" s="98">
        <v>2</v>
      </c>
      <c r="Z586" s="64">
        <v>2</v>
      </c>
      <c r="AA586" s="315">
        <v>885165</v>
      </c>
      <c r="AB586" s="315">
        <v>46667</v>
      </c>
      <c r="AC586" s="316">
        <f t="shared" si="36"/>
        <v>931832</v>
      </c>
      <c r="AD586" s="74">
        <v>4500000</v>
      </c>
      <c r="AE586" s="74">
        <v>6000000</v>
      </c>
      <c r="AF586" s="74">
        <f t="shared" si="37"/>
        <v>0</v>
      </c>
      <c r="AG586" s="74">
        <f t="shared" si="38"/>
        <v>4200000</v>
      </c>
      <c r="AH586" s="493">
        <f t="shared" si="39"/>
        <v>0</v>
      </c>
    </row>
    <row r="587" spans="1:34" s="50" customFormat="1" ht="24" hidden="1" customHeight="1" x14ac:dyDescent="0.2">
      <c r="A587" s="181"/>
      <c r="B587" s="296">
        <v>743</v>
      </c>
      <c r="C587" s="264">
        <v>542</v>
      </c>
      <c r="D587" s="297">
        <v>13385</v>
      </c>
      <c r="E587" s="241" t="s">
        <v>500</v>
      </c>
      <c r="F587" s="242" t="s">
        <v>1898</v>
      </c>
      <c r="G587" s="285" t="s">
        <v>137</v>
      </c>
      <c r="H587" s="272" t="s">
        <v>1871</v>
      </c>
      <c r="I587" s="292" t="s">
        <v>3136</v>
      </c>
      <c r="J587" s="480">
        <v>3091216561</v>
      </c>
      <c r="K587" s="480">
        <v>65258470</v>
      </c>
      <c r="L587" s="64" t="s">
        <v>1871</v>
      </c>
      <c r="M587" s="290" t="s">
        <v>137</v>
      </c>
      <c r="N587" s="98"/>
      <c r="O587" s="64"/>
      <c r="P587" s="244" t="s">
        <v>2410</v>
      </c>
      <c r="Q587" s="243">
        <v>30</v>
      </c>
      <c r="R587" s="245">
        <v>120</v>
      </c>
      <c r="S587" s="245">
        <v>220</v>
      </c>
      <c r="T587" s="245">
        <v>29.33</v>
      </c>
      <c r="U587" s="89">
        <v>0</v>
      </c>
      <c r="V587" s="260">
        <v>10</v>
      </c>
      <c r="W587" s="98">
        <v>0</v>
      </c>
      <c r="X587" s="83">
        <v>0</v>
      </c>
      <c r="Y587" s="98">
        <v>2</v>
      </c>
      <c r="Z587" s="64">
        <v>2</v>
      </c>
      <c r="AA587" s="315">
        <v>885165</v>
      </c>
      <c r="AB587" s="315">
        <v>46667</v>
      </c>
      <c r="AC587" s="316">
        <f t="shared" si="36"/>
        <v>931832</v>
      </c>
      <c r="AD587" s="74">
        <v>4500000</v>
      </c>
      <c r="AE587" s="74">
        <v>6000000</v>
      </c>
      <c r="AF587" s="74">
        <f t="shared" si="37"/>
        <v>0</v>
      </c>
      <c r="AG587" s="74">
        <f t="shared" si="38"/>
        <v>2000000</v>
      </c>
      <c r="AH587" s="493">
        <f t="shared" si="39"/>
        <v>0</v>
      </c>
    </row>
    <row r="588" spans="1:34" s="50" customFormat="1" ht="24" hidden="1" customHeight="1" x14ac:dyDescent="0.2">
      <c r="A588" s="181"/>
      <c r="B588" s="296">
        <v>746</v>
      </c>
      <c r="C588" s="264">
        <v>545</v>
      </c>
      <c r="D588" s="297">
        <v>13386</v>
      </c>
      <c r="E588" s="241" t="s">
        <v>158</v>
      </c>
      <c r="F588" s="242" t="s">
        <v>1901</v>
      </c>
      <c r="G588" s="285" t="s">
        <v>137</v>
      </c>
      <c r="H588" s="272" t="s">
        <v>1871</v>
      </c>
      <c r="I588" s="292" t="s">
        <v>3139</v>
      </c>
      <c r="J588" s="480">
        <v>3170068032</v>
      </c>
      <c r="K588" s="480">
        <v>85448767</v>
      </c>
      <c r="L588" s="64" t="s">
        <v>1871</v>
      </c>
      <c r="M588" s="290" t="s">
        <v>137</v>
      </c>
      <c r="N588" s="243" t="s">
        <v>2410</v>
      </c>
      <c r="O588" s="64"/>
      <c r="P588" s="89"/>
      <c r="Q588" s="243">
        <v>30</v>
      </c>
      <c r="R588" s="245">
        <v>120</v>
      </c>
      <c r="S588" s="245">
        <v>110</v>
      </c>
      <c r="T588" s="245">
        <v>29.33</v>
      </c>
      <c r="U588" s="89">
        <v>0</v>
      </c>
      <c r="V588" s="260">
        <v>10</v>
      </c>
      <c r="W588" s="98">
        <v>0</v>
      </c>
      <c r="X588" s="83">
        <v>0</v>
      </c>
      <c r="Y588" s="98">
        <v>1</v>
      </c>
      <c r="Z588" s="64">
        <v>1</v>
      </c>
      <c r="AA588" s="315">
        <v>885165</v>
      </c>
      <c r="AB588" s="315">
        <v>46667</v>
      </c>
      <c r="AC588" s="316">
        <f t="shared" si="36"/>
        <v>931832</v>
      </c>
      <c r="AD588" s="74">
        <v>4500000</v>
      </c>
      <c r="AE588" s="74">
        <v>6000000</v>
      </c>
      <c r="AF588" s="74">
        <f t="shared" si="37"/>
        <v>0</v>
      </c>
      <c r="AG588" s="74">
        <f t="shared" si="38"/>
        <v>2000000</v>
      </c>
      <c r="AH588" s="493">
        <f t="shared" si="39"/>
        <v>0</v>
      </c>
    </row>
    <row r="589" spans="1:34" s="50" customFormat="1" ht="24" hidden="1" customHeight="1" x14ac:dyDescent="0.2">
      <c r="A589" s="181"/>
      <c r="B589" s="296">
        <v>175</v>
      </c>
      <c r="C589" s="264">
        <v>184</v>
      </c>
      <c r="D589" s="297">
        <v>13387</v>
      </c>
      <c r="E589" s="251" t="s">
        <v>1904</v>
      </c>
      <c r="F589" s="252" t="s">
        <v>1905</v>
      </c>
      <c r="G589" s="251" t="s">
        <v>87</v>
      </c>
      <c r="H589" s="272" t="s">
        <v>1906</v>
      </c>
      <c r="I589" s="292" t="s">
        <v>2617</v>
      </c>
      <c r="J589" s="480">
        <v>3962601783</v>
      </c>
      <c r="K589" s="480">
        <v>47155248</v>
      </c>
      <c r="L589" s="64" t="s">
        <v>1906</v>
      </c>
      <c r="M589" s="290" t="s">
        <v>2380</v>
      </c>
      <c r="N589" s="98"/>
      <c r="O589" s="64"/>
      <c r="P589" s="89"/>
      <c r="Q589" s="253">
        <v>30</v>
      </c>
      <c r="R589" s="254">
        <v>141</v>
      </c>
      <c r="S589" s="64">
        <v>0</v>
      </c>
      <c r="T589" s="64">
        <v>0</v>
      </c>
      <c r="U589" s="89">
        <v>0</v>
      </c>
      <c r="V589" s="258">
        <v>25</v>
      </c>
      <c r="W589" s="98">
        <v>0</v>
      </c>
      <c r="X589" s="83">
        <v>0</v>
      </c>
      <c r="Y589" s="98">
        <v>0</v>
      </c>
      <c r="Z589" s="64">
        <v>0</v>
      </c>
      <c r="AA589" s="323">
        <v>1477052</v>
      </c>
      <c r="AB589" s="323">
        <v>46667</v>
      </c>
      <c r="AC589" s="324">
        <f t="shared" si="36"/>
        <v>1523719</v>
      </c>
      <c r="AD589" s="74">
        <v>4500000</v>
      </c>
      <c r="AE589" s="74">
        <v>6000000</v>
      </c>
      <c r="AF589" s="74">
        <f t="shared" si="37"/>
        <v>0</v>
      </c>
      <c r="AG589" s="74">
        <f t="shared" si="38"/>
        <v>5000000</v>
      </c>
      <c r="AH589" s="493">
        <f t="shared" si="39"/>
        <v>0</v>
      </c>
    </row>
    <row r="590" spans="1:34" s="50" customFormat="1" ht="24" hidden="1" customHeight="1" x14ac:dyDescent="0.2">
      <c r="A590" s="181"/>
      <c r="B590" s="296">
        <v>176</v>
      </c>
      <c r="C590" s="264">
        <v>185</v>
      </c>
      <c r="D590" s="297">
        <v>13388</v>
      </c>
      <c r="E590" s="251" t="s">
        <v>1908</v>
      </c>
      <c r="F590" s="252" t="s">
        <v>1909</v>
      </c>
      <c r="G590" s="251" t="s">
        <v>87</v>
      </c>
      <c r="H590" s="272" t="s">
        <v>1906</v>
      </c>
      <c r="I590" s="292" t="s">
        <v>3270</v>
      </c>
      <c r="J590" s="480">
        <v>3341561846</v>
      </c>
      <c r="K590" s="480">
        <v>47156203</v>
      </c>
      <c r="L590" s="64" t="s">
        <v>1906</v>
      </c>
      <c r="M590" s="290" t="s">
        <v>2380</v>
      </c>
      <c r="N590" s="98"/>
      <c r="O590" s="64"/>
      <c r="P590" s="89"/>
      <c r="Q590" s="253">
        <v>30</v>
      </c>
      <c r="R590" s="254">
        <v>90</v>
      </c>
      <c r="S590" s="64">
        <v>0</v>
      </c>
      <c r="T590" s="64">
        <v>0</v>
      </c>
      <c r="U590" s="89">
        <v>0</v>
      </c>
      <c r="V590" s="258">
        <v>22</v>
      </c>
      <c r="W590" s="98">
        <v>0</v>
      </c>
      <c r="X590" s="83">
        <v>0</v>
      </c>
      <c r="Y590" s="98">
        <v>1</v>
      </c>
      <c r="Z590" s="64">
        <v>1</v>
      </c>
      <c r="AA590" s="323">
        <v>1477052</v>
      </c>
      <c r="AB590" s="323">
        <v>46667</v>
      </c>
      <c r="AC590" s="324">
        <f t="shared" si="36"/>
        <v>1523719</v>
      </c>
      <c r="AD590" s="74">
        <v>4500000</v>
      </c>
      <c r="AE590" s="74">
        <v>6000000</v>
      </c>
      <c r="AF590" s="74">
        <f t="shared" si="37"/>
        <v>0</v>
      </c>
      <c r="AG590" s="74">
        <f t="shared" si="38"/>
        <v>4400000</v>
      </c>
      <c r="AH590" s="493">
        <f t="shared" si="39"/>
        <v>0</v>
      </c>
    </row>
    <row r="591" spans="1:34" s="50" customFormat="1" ht="24" hidden="1" customHeight="1" x14ac:dyDescent="0.2">
      <c r="A591" s="181"/>
      <c r="B591" s="296">
        <v>177</v>
      </c>
      <c r="C591" s="264">
        <v>186</v>
      </c>
      <c r="D591" s="297">
        <v>13389</v>
      </c>
      <c r="E591" s="251" t="s">
        <v>1911</v>
      </c>
      <c r="F591" s="252" t="s">
        <v>1912</v>
      </c>
      <c r="G591" s="251" t="s">
        <v>87</v>
      </c>
      <c r="H591" s="272" t="s">
        <v>1906</v>
      </c>
      <c r="I591" s="292" t="s">
        <v>2618</v>
      </c>
      <c r="J591" s="480">
        <v>3255343313</v>
      </c>
      <c r="K591" s="480">
        <v>97056966</v>
      </c>
      <c r="L591" s="64" t="s">
        <v>1906</v>
      </c>
      <c r="M591" s="290" t="s">
        <v>2380</v>
      </c>
      <c r="N591" s="98"/>
      <c r="O591" s="64"/>
      <c r="P591" s="89"/>
      <c r="Q591" s="253">
        <v>30</v>
      </c>
      <c r="R591" s="254" t="s">
        <v>94</v>
      </c>
      <c r="S591" s="64">
        <v>0</v>
      </c>
      <c r="T591" s="64">
        <v>0</v>
      </c>
      <c r="U591" s="89">
        <v>0</v>
      </c>
      <c r="V591" s="258">
        <v>20</v>
      </c>
      <c r="W591" s="98">
        <v>0</v>
      </c>
      <c r="X591" s="83">
        <v>0</v>
      </c>
      <c r="Y591" s="98">
        <v>1</v>
      </c>
      <c r="Z591" s="64">
        <v>1</v>
      </c>
      <c r="AA591" s="323">
        <v>1477052</v>
      </c>
      <c r="AB591" s="323">
        <v>46667</v>
      </c>
      <c r="AC591" s="324">
        <f t="shared" si="36"/>
        <v>1523719</v>
      </c>
      <c r="AD591" s="74">
        <v>4500000</v>
      </c>
      <c r="AE591" s="74">
        <v>6000000</v>
      </c>
      <c r="AF591" s="74">
        <f t="shared" si="37"/>
        <v>0</v>
      </c>
      <c r="AG591" s="74">
        <f t="shared" si="38"/>
        <v>4000000</v>
      </c>
      <c r="AH591" s="493">
        <f t="shared" si="39"/>
        <v>0</v>
      </c>
    </row>
    <row r="592" spans="1:34" s="50" customFormat="1" ht="24" hidden="1" customHeight="1" x14ac:dyDescent="0.2">
      <c r="A592" s="181"/>
      <c r="B592" s="296">
        <v>179</v>
      </c>
      <c r="C592" s="264">
        <v>188</v>
      </c>
      <c r="D592" s="297">
        <v>13390</v>
      </c>
      <c r="E592" s="251" t="s">
        <v>378</v>
      </c>
      <c r="F592" s="252" t="s">
        <v>1914</v>
      </c>
      <c r="G592" s="251" t="s">
        <v>87</v>
      </c>
      <c r="H592" s="272" t="s">
        <v>1906</v>
      </c>
      <c r="I592" s="292" t="s">
        <v>2619</v>
      </c>
      <c r="J592" s="480">
        <v>3241174794</v>
      </c>
      <c r="K592" s="480">
        <v>67390583</v>
      </c>
      <c r="L592" s="64" t="s">
        <v>1906</v>
      </c>
      <c r="M592" s="290" t="s">
        <v>2380</v>
      </c>
      <c r="N592" s="98"/>
      <c r="O592" s="64"/>
      <c r="P592" s="89"/>
      <c r="Q592" s="253">
        <v>30</v>
      </c>
      <c r="R592" s="254">
        <v>43</v>
      </c>
      <c r="S592" s="64">
        <v>0</v>
      </c>
      <c r="T592" s="64">
        <v>0</v>
      </c>
      <c r="U592" s="298">
        <f>1+1+1+1</f>
        <v>4</v>
      </c>
      <c r="V592" s="259">
        <v>14</v>
      </c>
      <c r="W592" s="98">
        <v>0</v>
      </c>
      <c r="X592" s="83">
        <v>0</v>
      </c>
      <c r="Y592" s="98">
        <v>0</v>
      </c>
      <c r="Z592" s="64">
        <v>0</v>
      </c>
      <c r="AA592" s="323">
        <v>1477052</v>
      </c>
      <c r="AB592" s="323">
        <v>46667</v>
      </c>
      <c r="AC592" s="324">
        <f t="shared" si="36"/>
        <v>1523719</v>
      </c>
      <c r="AD592" s="74">
        <v>4500000</v>
      </c>
      <c r="AE592" s="74">
        <v>6000000</v>
      </c>
      <c r="AF592" s="74">
        <f t="shared" si="37"/>
        <v>6094876</v>
      </c>
      <c r="AG592" s="74">
        <f t="shared" si="38"/>
        <v>2800000</v>
      </c>
      <c r="AH592" s="493">
        <f t="shared" si="39"/>
        <v>0</v>
      </c>
    </row>
    <row r="593" spans="1:34" s="50" customFormat="1" ht="24" hidden="1" customHeight="1" x14ac:dyDescent="0.5">
      <c r="A593" s="181"/>
      <c r="B593" s="296">
        <v>178</v>
      </c>
      <c r="C593" s="264">
        <v>187</v>
      </c>
      <c r="D593" s="297">
        <v>13391</v>
      </c>
      <c r="E593" s="251" t="s">
        <v>1916</v>
      </c>
      <c r="F593" s="252" t="s">
        <v>1917</v>
      </c>
      <c r="G593" s="251" t="s">
        <v>87</v>
      </c>
      <c r="H593" s="272" t="s">
        <v>1906</v>
      </c>
      <c r="I593" s="426" t="s">
        <v>3268</v>
      </c>
      <c r="J593" s="480">
        <v>3341384601</v>
      </c>
      <c r="K593" s="480">
        <v>47156202</v>
      </c>
      <c r="L593" s="64" t="s">
        <v>1906</v>
      </c>
      <c r="M593" s="290" t="s">
        <v>2380</v>
      </c>
      <c r="N593" s="98"/>
      <c r="O593" s="64"/>
      <c r="P593" s="89"/>
      <c r="Q593" s="253">
        <v>30</v>
      </c>
      <c r="R593" s="254">
        <v>77</v>
      </c>
      <c r="S593" s="64">
        <v>0</v>
      </c>
      <c r="T593" s="64">
        <v>0</v>
      </c>
      <c r="U593" s="298">
        <f>1</f>
        <v>1</v>
      </c>
      <c r="V593" s="258">
        <v>22</v>
      </c>
      <c r="W593" s="98">
        <v>0</v>
      </c>
      <c r="X593" s="83">
        <v>0</v>
      </c>
      <c r="Y593" s="98">
        <v>0</v>
      </c>
      <c r="Z593" s="64">
        <v>0</v>
      </c>
      <c r="AA593" s="323">
        <v>1477052</v>
      </c>
      <c r="AB593" s="323">
        <v>46667</v>
      </c>
      <c r="AC593" s="324">
        <f t="shared" si="36"/>
        <v>1523719</v>
      </c>
      <c r="AD593" s="74">
        <v>4500000</v>
      </c>
      <c r="AE593" s="74">
        <v>6000000</v>
      </c>
      <c r="AF593" s="74">
        <f t="shared" si="37"/>
        <v>1523719</v>
      </c>
      <c r="AG593" s="74">
        <f t="shared" si="38"/>
        <v>4400000</v>
      </c>
      <c r="AH593" s="493">
        <f t="shared" si="39"/>
        <v>0</v>
      </c>
    </row>
    <row r="594" spans="1:34" s="50" customFormat="1" ht="24" hidden="1" customHeight="1" x14ac:dyDescent="0.2">
      <c r="A594" s="181"/>
      <c r="B594" s="296">
        <v>180</v>
      </c>
      <c r="C594" s="264">
        <v>189</v>
      </c>
      <c r="D594" s="297">
        <v>13392</v>
      </c>
      <c r="E594" s="251" t="s">
        <v>259</v>
      </c>
      <c r="F594" s="252" t="s">
        <v>277</v>
      </c>
      <c r="G594" s="251" t="s">
        <v>87</v>
      </c>
      <c r="H594" s="272" t="s">
        <v>1906</v>
      </c>
      <c r="I594" s="292" t="s">
        <v>2620</v>
      </c>
      <c r="J594" s="480">
        <v>3255870305</v>
      </c>
      <c r="K594" s="480">
        <v>49533723</v>
      </c>
      <c r="L594" s="64" t="s">
        <v>1906</v>
      </c>
      <c r="M594" s="290" t="s">
        <v>2380</v>
      </c>
      <c r="N594" s="98"/>
      <c r="O594" s="64"/>
      <c r="P594" s="89"/>
      <c r="Q594" s="253">
        <v>30</v>
      </c>
      <c r="R594" s="254">
        <v>28</v>
      </c>
      <c r="S594" s="64">
        <v>0</v>
      </c>
      <c r="T594" s="64">
        <v>0</v>
      </c>
      <c r="U594" s="89">
        <v>0</v>
      </c>
      <c r="V594" s="258">
        <v>23</v>
      </c>
      <c r="W594" s="98">
        <v>0</v>
      </c>
      <c r="X594" s="83">
        <v>0</v>
      </c>
      <c r="Y594" s="98">
        <v>1</v>
      </c>
      <c r="Z594" s="64">
        <v>1</v>
      </c>
      <c r="AA594" s="323">
        <v>1477052</v>
      </c>
      <c r="AB594" s="323">
        <v>46667</v>
      </c>
      <c r="AC594" s="324">
        <f t="shared" si="36"/>
        <v>1523719</v>
      </c>
      <c r="AD594" s="74">
        <v>4500000</v>
      </c>
      <c r="AE594" s="74">
        <v>6000000</v>
      </c>
      <c r="AF594" s="74">
        <f t="shared" si="37"/>
        <v>0</v>
      </c>
      <c r="AG594" s="74">
        <f t="shared" si="38"/>
        <v>4600000</v>
      </c>
      <c r="AH594" s="493">
        <f t="shared" si="39"/>
        <v>0</v>
      </c>
    </row>
    <row r="595" spans="1:34" s="50" customFormat="1" ht="24" hidden="1" customHeight="1" x14ac:dyDescent="0.2">
      <c r="A595" s="181"/>
      <c r="B595" s="296">
        <v>543</v>
      </c>
      <c r="C595" s="264">
        <v>336</v>
      </c>
      <c r="D595" s="297">
        <v>13393</v>
      </c>
      <c r="E595" s="241" t="s">
        <v>1920</v>
      </c>
      <c r="F595" s="242" t="s">
        <v>1921</v>
      </c>
      <c r="G595" s="285" t="s">
        <v>137</v>
      </c>
      <c r="H595" s="272" t="s">
        <v>1906</v>
      </c>
      <c r="I595" s="292" t="s">
        <v>2964</v>
      </c>
      <c r="J595" s="480">
        <v>3733174127</v>
      </c>
      <c r="K595" s="480">
        <v>83089464</v>
      </c>
      <c r="L595" s="64" t="s">
        <v>1906</v>
      </c>
      <c r="M595" s="290" t="s">
        <v>137</v>
      </c>
      <c r="N595" s="243" t="s">
        <v>2410</v>
      </c>
      <c r="O595" s="64"/>
      <c r="P595" s="89"/>
      <c r="Q595" s="243">
        <v>30</v>
      </c>
      <c r="R595" s="245">
        <v>120</v>
      </c>
      <c r="S595" s="245">
        <v>110</v>
      </c>
      <c r="T595" s="245">
        <v>29.33</v>
      </c>
      <c r="U595" s="89">
        <v>0</v>
      </c>
      <c r="V595" s="260">
        <v>15</v>
      </c>
      <c r="W595" s="98">
        <v>0</v>
      </c>
      <c r="X595" s="83">
        <v>0</v>
      </c>
      <c r="Y595" s="98">
        <v>1</v>
      </c>
      <c r="Z595" s="64">
        <v>1</v>
      </c>
      <c r="AA595" s="315">
        <v>885165</v>
      </c>
      <c r="AB595" s="315">
        <v>46667</v>
      </c>
      <c r="AC595" s="316">
        <f t="shared" si="36"/>
        <v>931832</v>
      </c>
      <c r="AD595" s="74">
        <v>4500000</v>
      </c>
      <c r="AE595" s="74">
        <v>6000000</v>
      </c>
      <c r="AF595" s="74">
        <f t="shared" si="37"/>
        <v>0</v>
      </c>
      <c r="AG595" s="74">
        <f t="shared" si="38"/>
        <v>3000000</v>
      </c>
      <c r="AH595" s="493">
        <f t="shared" si="39"/>
        <v>0</v>
      </c>
    </row>
    <row r="596" spans="1:34" s="50" customFormat="1" ht="24" hidden="1" customHeight="1" x14ac:dyDescent="0.2">
      <c r="A596" s="181"/>
      <c r="B596" s="296">
        <v>544</v>
      </c>
      <c r="C596" s="264">
        <v>337</v>
      </c>
      <c r="D596" s="297">
        <v>13394</v>
      </c>
      <c r="E596" s="241" t="s">
        <v>378</v>
      </c>
      <c r="F596" s="242" t="s">
        <v>1923</v>
      </c>
      <c r="G596" s="285" t="s">
        <v>137</v>
      </c>
      <c r="H596" s="272" t="s">
        <v>1906</v>
      </c>
      <c r="I596" s="292" t="s">
        <v>2965</v>
      </c>
      <c r="J596" s="480">
        <v>3257407866</v>
      </c>
      <c r="K596" s="480">
        <v>49513163</v>
      </c>
      <c r="L596" s="64" t="s">
        <v>1906</v>
      </c>
      <c r="M596" s="290" t="s">
        <v>137</v>
      </c>
      <c r="N596" s="243" t="s">
        <v>2410</v>
      </c>
      <c r="O596" s="64"/>
      <c r="P596" s="89"/>
      <c r="Q596" s="243">
        <v>30</v>
      </c>
      <c r="R596" s="245">
        <v>120</v>
      </c>
      <c r="S596" s="245">
        <v>110</v>
      </c>
      <c r="T596" s="245">
        <v>29.33</v>
      </c>
      <c r="U596" s="89">
        <v>0</v>
      </c>
      <c r="V596" s="260">
        <v>15</v>
      </c>
      <c r="W596" s="98">
        <v>0</v>
      </c>
      <c r="X596" s="83">
        <v>0</v>
      </c>
      <c r="Y596" s="98">
        <v>1</v>
      </c>
      <c r="Z596" s="64">
        <v>1</v>
      </c>
      <c r="AA596" s="315">
        <v>885165</v>
      </c>
      <c r="AB596" s="315">
        <v>46667</v>
      </c>
      <c r="AC596" s="316">
        <f t="shared" si="36"/>
        <v>931832</v>
      </c>
      <c r="AD596" s="74">
        <v>4500000</v>
      </c>
      <c r="AE596" s="74">
        <v>6000000</v>
      </c>
      <c r="AF596" s="74">
        <f t="shared" si="37"/>
        <v>0</v>
      </c>
      <c r="AG596" s="74">
        <f t="shared" si="38"/>
        <v>3000000</v>
      </c>
      <c r="AH596" s="493">
        <f t="shared" si="39"/>
        <v>0</v>
      </c>
    </row>
    <row r="597" spans="1:34" s="50" customFormat="1" ht="24" customHeight="1" x14ac:dyDescent="0.2">
      <c r="A597" s="181"/>
      <c r="B597" s="296">
        <v>549</v>
      </c>
      <c r="C597" s="264">
        <v>342</v>
      </c>
      <c r="D597" s="297">
        <v>13395</v>
      </c>
      <c r="E597" s="241" t="s">
        <v>248</v>
      </c>
      <c r="F597" s="242" t="s">
        <v>1925</v>
      </c>
      <c r="G597" s="285" t="s">
        <v>137</v>
      </c>
      <c r="H597" s="272" t="s">
        <v>1906</v>
      </c>
      <c r="I597" s="292" t="s">
        <v>2970</v>
      </c>
      <c r="J597" s="480">
        <v>3230190483</v>
      </c>
      <c r="K597" s="480">
        <v>47514242</v>
      </c>
      <c r="L597" s="64" t="s">
        <v>1906</v>
      </c>
      <c r="M597" s="290" t="s">
        <v>137</v>
      </c>
      <c r="N597" s="243" t="s">
        <v>2410</v>
      </c>
      <c r="O597" s="64"/>
      <c r="P597" s="89"/>
      <c r="Q597" s="243">
        <v>30</v>
      </c>
      <c r="R597" s="245">
        <v>120</v>
      </c>
      <c r="S597" s="245">
        <v>110</v>
      </c>
      <c r="T597" s="245">
        <v>29.33</v>
      </c>
      <c r="U597" s="244">
        <f>1</f>
        <v>1</v>
      </c>
      <c r="V597" s="260">
        <v>11</v>
      </c>
      <c r="W597" s="98">
        <v>0</v>
      </c>
      <c r="X597" s="83">
        <v>0</v>
      </c>
      <c r="Y597" s="98">
        <v>3</v>
      </c>
      <c r="Z597" s="64">
        <v>1</v>
      </c>
      <c r="AA597" s="315">
        <v>885165</v>
      </c>
      <c r="AB597" s="315">
        <v>46667</v>
      </c>
      <c r="AC597" s="316">
        <f t="shared" si="36"/>
        <v>931832</v>
      </c>
      <c r="AD597" s="74">
        <v>4500000</v>
      </c>
      <c r="AE597" s="74">
        <v>6000000</v>
      </c>
      <c r="AF597" s="74">
        <f t="shared" si="37"/>
        <v>931832</v>
      </c>
      <c r="AG597" s="74">
        <f t="shared" si="38"/>
        <v>2200000</v>
      </c>
      <c r="AH597" s="493">
        <f t="shared" si="39"/>
        <v>-2</v>
      </c>
    </row>
    <row r="598" spans="1:34" s="50" customFormat="1" ht="24" customHeight="1" x14ac:dyDescent="0.2">
      <c r="A598" s="181"/>
      <c r="B598" s="296">
        <v>552</v>
      </c>
      <c r="C598" s="264">
        <v>345</v>
      </c>
      <c r="D598" s="297">
        <v>13396</v>
      </c>
      <c r="E598" s="241" t="s">
        <v>1927</v>
      </c>
      <c r="F598" s="242" t="s">
        <v>1928</v>
      </c>
      <c r="G598" s="285" t="s">
        <v>137</v>
      </c>
      <c r="H598" s="272" t="s">
        <v>1906</v>
      </c>
      <c r="I598" s="292" t="s">
        <v>2973</v>
      </c>
      <c r="J598" s="480">
        <v>3258219176</v>
      </c>
      <c r="K598" s="480">
        <v>47054931</v>
      </c>
      <c r="L598" s="64" t="s">
        <v>1906</v>
      </c>
      <c r="M598" s="290" t="s">
        <v>137</v>
      </c>
      <c r="N598" s="243" t="s">
        <v>2410</v>
      </c>
      <c r="O598" s="64"/>
      <c r="P598" s="89"/>
      <c r="Q598" s="243">
        <v>30</v>
      </c>
      <c r="R598" s="245">
        <v>120</v>
      </c>
      <c r="S598" s="245">
        <v>110</v>
      </c>
      <c r="T598" s="245">
        <v>29.33</v>
      </c>
      <c r="U598" s="89">
        <v>0</v>
      </c>
      <c r="V598" s="260">
        <v>15</v>
      </c>
      <c r="W598" s="98">
        <v>0</v>
      </c>
      <c r="X598" s="83">
        <v>0</v>
      </c>
      <c r="Y598" s="98">
        <v>1</v>
      </c>
      <c r="Z598" s="64">
        <v>0</v>
      </c>
      <c r="AA598" s="315">
        <v>885165</v>
      </c>
      <c r="AB598" s="315">
        <v>46667</v>
      </c>
      <c r="AC598" s="316">
        <f t="shared" si="36"/>
        <v>931832</v>
      </c>
      <c r="AD598" s="74">
        <v>4500000</v>
      </c>
      <c r="AE598" s="74">
        <v>6000000</v>
      </c>
      <c r="AF598" s="74">
        <f t="shared" si="37"/>
        <v>0</v>
      </c>
      <c r="AG598" s="74">
        <f t="shared" si="38"/>
        <v>3000000</v>
      </c>
      <c r="AH598" s="493">
        <f t="shared" si="39"/>
        <v>-1</v>
      </c>
    </row>
    <row r="599" spans="1:34" s="50" customFormat="1" ht="24" customHeight="1" x14ac:dyDescent="0.2">
      <c r="A599" s="181"/>
      <c r="B599" s="296">
        <v>554</v>
      </c>
      <c r="C599" s="264">
        <v>347</v>
      </c>
      <c r="D599" s="297">
        <v>13397</v>
      </c>
      <c r="E599" s="241" t="s">
        <v>776</v>
      </c>
      <c r="F599" s="242" t="s">
        <v>1930</v>
      </c>
      <c r="G599" s="285" t="s">
        <v>137</v>
      </c>
      <c r="H599" s="272" t="s">
        <v>1906</v>
      </c>
      <c r="I599" s="292" t="s">
        <v>2975</v>
      </c>
      <c r="J599" s="480">
        <v>3254328051</v>
      </c>
      <c r="K599" s="480">
        <v>47056445</v>
      </c>
      <c r="L599" s="64" t="s">
        <v>1906</v>
      </c>
      <c r="M599" s="290" t="s">
        <v>137</v>
      </c>
      <c r="N599" s="243" t="s">
        <v>2410</v>
      </c>
      <c r="O599" s="64"/>
      <c r="P599" s="89"/>
      <c r="Q599" s="243">
        <v>30</v>
      </c>
      <c r="R599" s="245">
        <v>120</v>
      </c>
      <c r="S599" s="245">
        <v>110</v>
      </c>
      <c r="T599" s="245">
        <v>29.33</v>
      </c>
      <c r="U599" s="89">
        <v>0</v>
      </c>
      <c r="V599" s="260">
        <v>15</v>
      </c>
      <c r="W599" s="98">
        <v>0</v>
      </c>
      <c r="X599" s="83">
        <v>0</v>
      </c>
      <c r="Y599" s="98">
        <v>2</v>
      </c>
      <c r="Z599" s="64">
        <v>1</v>
      </c>
      <c r="AA599" s="315">
        <v>885165</v>
      </c>
      <c r="AB599" s="315">
        <v>46667</v>
      </c>
      <c r="AC599" s="316">
        <f t="shared" si="36"/>
        <v>931832</v>
      </c>
      <c r="AD599" s="74">
        <v>4500000</v>
      </c>
      <c r="AE599" s="74">
        <v>6000000</v>
      </c>
      <c r="AF599" s="74">
        <f t="shared" si="37"/>
        <v>0</v>
      </c>
      <c r="AG599" s="74">
        <f t="shared" si="38"/>
        <v>3000000</v>
      </c>
      <c r="AH599" s="493">
        <f t="shared" si="39"/>
        <v>-1</v>
      </c>
    </row>
    <row r="600" spans="1:34" s="50" customFormat="1" ht="24" hidden="1" customHeight="1" x14ac:dyDescent="0.2">
      <c r="A600" s="181"/>
      <c r="B600" s="296">
        <v>555</v>
      </c>
      <c r="C600" s="264">
        <v>348</v>
      </c>
      <c r="D600" s="297">
        <v>13398</v>
      </c>
      <c r="E600" s="241" t="s">
        <v>111</v>
      </c>
      <c r="F600" s="242" t="s">
        <v>1932</v>
      </c>
      <c r="G600" s="285" t="s">
        <v>137</v>
      </c>
      <c r="H600" s="272" t="s">
        <v>1906</v>
      </c>
      <c r="I600" s="292" t="s">
        <v>2976</v>
      </c>
      <c r="J600" s="480">
        <v>3240659891</v>
      </c>
      <c r="K600" s="480">
        <v>19187719</v>
      </c>
      <c r="L600" s="64" t="s">
        <v>1906</v>
      </c>
      <c r="M600" s="290" t="s">
        <v>137</v>
      </c>
      <c r="N600" s="243" t="s">
        <v>2410</v>
      </c>
      <c r="O600" s="64"/>
      <c r="P600" s="89"/>
      <c r="Q600" s="243">
        <v>30</v>
      </c>
      <c r="R600" s="245">
        <v>120</v>
      </c>
      <c r="S600" s="245">
        <v>110</v>
      </c>
      <c r="T600" s="245">
        <v>29.33</v>
      </c>
      <c r="U600" s="89">
        <v>0</v>
      </c>
      <c r="V600" s="260">
        <v>15</v>
      </c>
      <c r="W600" s="98">
        <v>0</v>
      </c>
      <c r="X600" s="83">
        <v>0</v>
      </c>
      <c r="Y600" s="98">
        <v>0</v>
      </c>
      <c r="Z600" s="64">
        <v>0</v>
      </c>
      <c r="AA600" s="315">
        <v>885165</v>
      </c>
      <c r="AB600" s="315">
        <v>46667</v>
      </c>
      <c r="AC600" s="316">
        <f t="shared" si="36"/>
        <v>931832</v>
      </c>
      <c r="AD600" s="74">
        <v>4500000</v>
      </c>
      <c r="AE600" s="74">
        <v>6000000</v>
      </c>
      <c r="AF600" s="74">
        <f t="shared" si="37"/>
        <v>0</v>
      </c>
      <c r="AG600" s="74">
        <f t="shared" si="38"/>
        <v>3000000</v>
      </c>
      <c r="AH600" s="493">
        <f t="shared" si="39"/>
        <v>0</v>
      </c>
    </row>
    <row r="601" spans="1:34" s="50" customFormat="1" ht="24" hidden="1" customHeight="1" x14ac:dyDescent="0.2">
      <c r="A601" s="181"/>
      <c r="B601" s="296">
        <v>556</v>
      </c>
      <c r="C601" s="264">
        <v>349</v>
      </c>
      <c r="D601" s="297">
        <v>13399</v>
      </c>
      <c r="E601" s="241" t="s">
        <v>946</v>
      </c>
      <c r="F601" s="242" t="s">
        <v>1934</v>
      </c>
      <c r="G601" s="285" t="s">
        <v>137</v>
      </c>
      <c r="H601" s="272" t="s">
        <v>1906</v>
      </c>
      <c r="I601" s="292" t="s">
        <v>2977</v>
      </c>
      <c r="J601" s="480">
        <v>3240358883</v>
      </c>
      <c r="K601" s="480">
        <v>67402928</v>
      </c>
      <c r="L601" s="64" t="s">
        <v>1906</v>
      </c>
      <c r="M601" s="290" t="s">
        <v>137</v>
      </c>
      <c r="N601" s="243" t="s">
        <v>2410</v>
      </c>
      <c r="O601" s="64"/>
      <c r="P601" s="89"/>
      <c r="Q601" s="243">
        <v>30</v>
      </c>
      <c r="R601" s="245">
        <v>120</v>
      </c>
      <c r="S601" s="245">
        <v>110</v>
      </c>
      <c r="T601" s="245">
        <v>29.33</v>
      </c>
      <c r="U601" s="89">
        <v>0</v>
      </c>
      <c r="V601" s="260">
        <v>15</v>
      </c>
      <c r="W601" s="98">
        <v>0</v>
      </c>
      <c r="X601" s="83">
        <v>0</v>
      </c>
      <c r="Y601" s="98">
        <v>0</v>
      </c>
      <c r="Z601" s="64">
        <v>0</v>
      </c>
      <c r="AA601" s="315">
        <v>885165</v>
      </c>
      <c r="AB601" s="315">
        <v>0</v>
      </c>
      <c r="AC601" s="316">
        <f t="shared" si="36"/>
        <v>885165</v>
      </c>
      <c r="AD601" s="74">
        <v>4500000</v>
      </c>
      <c r="AE601" s="74">
        <v>6000000</v>
      </c>
      <c r="AF601" s="74">
        <f t="shared" si="37"/>
        <v>0</v>
      </c>
      <c r="AG601" s="74">
        <f t="shared" si="38"/>
        <v>3000000</v>
      </c>
      <c r="AH601" s="493">
        <f t="shared" si="39"/>
        <v>0</v>
      </c>
    </row>
    <row r="602" spans="1:34" s="50" customFormat="1" ht="24" hidden="1" customHeight="1" x14ac:dyDescent="0.2">
      <c r="A602" s="181"/>
      <c r="B602" s="296">
        <v>553</v>
      </c>
      <c r="C602" s="264">
        <v>346</v>
      </c>
      <c r="D602" s="297">
        <v>13400</v>
      </c>
      <c r="E602" s="241" t="s">
        <v>1936</v>
      </c>
      <c r="F602" s="242" t="s">
        <v>1937</v>
      </c>
      <c r="G602" s="285" t="s">
        <v>137</v>
      </c>
      <c r="H602" s="272" t="s">
        <v>1906</v>
      </c>
      <c r="I602" s="292" t="s">
        <v>2974</v>
      </c>
      <c r="J602" s="480">
        <v>3358530027</v>
      </c>
      <c r="K602" s="480">
        <v>67390578</v>
      </c>
      <c r="L602" s="64" t="s">
        <v>1906</v>
      </c>
      <c r="M602" s="290" t="s">
        <v>137</v>
      </c>
      <c r="N602" s="243" t="s">
        <v>2410</v>
      </c>
      <c r="O602" s="64"/>
      <c r="P602" s="89"/>
      <c r="Q602" s="243">
        <v>30</v>
      </c>
      <c r="R602" s="245">
        <v>120</v>
      </c>
      <c r="S602" s="245">
        <v>110</v>
      </c>
      <c r="T602" s="245">
        <v>29.33</v>
      </c>
      <c r="U602" s="89">
        <v>0</v>
      </c>
      <c r="V602" s="260">
        <v>15</v>
      </c>
      <c r="W602" s="98">
        <v>0</v>
      </c>
      <c r="X602" s="83">
        <v>0</v>
      </c>
      <c r="Y602" s="98">
        <v>2</v>
      </c>
      <c r="Z602" s="64">
        <v>2</v>
      </c>
      <c r="AA602" s="315">
        <v>885165</v>
      </c>
      <c r="AB602" s="315">
        <v>46667</v>
      </c>
      <c r="AC602" s="316">
        <f t="shared" si="36"/>
        <v>931832</v>
      </c>
      <c r="AD602" s="74">
        <v>4500000</v>
      </c>
      <c r="AE602" s="74">
        <v>6000000</v>
      </c>
      <c r="AF602" s="74">
        <f t="shared" si="37"/>
        <v>0</v>
      </c>
      <c r="AG602" s="74">
        <f t="shared" si="38"/>
        <v>3000000</v>
      </c>
      <c r="AH602" s="493">
        <f t="shared" si="39"/>
        <v>0</v>
      </c>
    </row>
    <row r="603" spans="1:34" s="50" customFormat="1" ht="24" hidden="1" customHeight="1" x14ac:dyDescent="0.4">
      <c r="A603" s="181"/>
      <c r="B603" s="296">
        <v>545</v>
      </c>
      <c r="C603" s="264">
        <v>338</v>
      </c>
      <c r="D603" s="297">
        <v>13401</v>
      </c>
      <c r="E603" s="241" t="s">
        <v>1939</v>
      </c>
      <c r="F603" s="242" t="s">
        <v>1940</v>
      </c>
      <c r="G603" s="285" t="s">
        <v>137</v>
      </c>
      <c r="H603" s="272" t="s">
        <v>3312</v>
      </c>
      <c r="I603" s="429" t="s">
        <v>2966</v>
      </c>
      <c r="J603" s="480">
        <v>5589873223</v>
      </c>
      <c r="K603" s="480">
        <v>82981810</v>
      </c>
      <c r="L603" s="64" t="s">
        <v>3312</v>
      </c>
      <c r="M603" s="290" t="s">
        <v>137</v>
      </c>
      <c r="N603" s="243" t="s">
        <v>2410</v>
      </c>
      <c r="O603" s="64"/>
      <c r="P603" s="89"/>
      <c r="Q603" s="243">
        <v>30</v>
      </c>
      <c r="R603" s="245">
        <v>120</v>
      </c>
      <c r="S603" s="245">
        <v>110</v>
      </c>
      <c r="T603" s="245">
        <v>29.33</v>
      </c>
      <c r="U603" s="89">
        <v>0</v>
      </c>
      <c r="V603" s="260">
        <v>15</v>
      </c>
      <c r="W603" s="98">
        <v>0</v>
      </c>
      <c r="X603" s="83">
        <v>0</v>
      </c>
      <c r="Y603" s="98">
        <v>2</v>
      </c>
      <c r="Z603" s="66">
        <v>2</v>
      </c>
      <c r="AA603" s="315">
        <v>885165</v>
      </c>
      <c r="AB603" s="315">
        <v>46667</v>
      </c>
      <c r="AC603" s="316">
        <f t="shared" si="36"/>
        <v>931832</v>
      </c>
      <c r="AD603" s="74">
        <v>4500000</v>
      </c>
      <c r="AE603" s="74">
        <v>6000000</v>
      </c>
      <c r="AF603" s="74">
        <f t="shared" si="37"/>
        <v>0</v>
      </c>
      <c r="AG603" s="74">
        <f t="shared" si="38"/>
        <v>3000000</v>
      </c>
      <c r="AH603" s="493">
        <f t="shared" si="39"/>
        <v>0</v>
      </c>
    </row>
    <row r="604" spans="1:34" s="50" customFormat="1" ht="24" hidden="1" customHeight="1" x14ac:dyDescent="0.2">
      <c r="A604" s="181"/>
      <c r="B604" s="296">
        <v>546</v>
      </c>
      <c r="C604" s="264">
        <v>339</v>
      </c>
      <c r="D604" s="297">
        <v>13402</v>
      </c>
      <c r="E604" s="241" t="s">
        <v>1942</v>
      </c>
      <c r="F604" s="242" t="s">
        <v>1940</v>
      </c>
      <c r="G604" s="285" t="s">
        <v>137</v>
      </c>
      <c r="H604" s="272" t="s">
        <v>1906</v>
      </c>
      <c r="I604" s="292" t="s">
        <v>2967</v>
      </c>
      <c r="J604" s="480">
        <v>5588999444</v>
      </c>
      <c r="K604" s="480">
        <v>82981809</v>
      </c>
      <c r="L604" s="64" t="s">
        <v>1906</v>
      </c>
      <c r="M604" s="290" t="s">
        <v>137</v>
      </c>
      <c r="N604" s="243" t="s">
        <v>2410</v>
      </c>
      <c r="O604" s="64"/>
      <c r="P604" s="89"/>
      <c r="Q604" s="243">
        <v>30</v>
      </c>
      <c r="R604" s="245">
        <v>120</v>
      </c>
      <c r="S604" s="245">
        <v>110</v>
      </c>
      <c r="T604" s="245">
        <v>29.33</v>
      </c>
      <c r="U604" s="89">
        <v>0</v>
      </c>
      <c r="V604" s="260">
        <v>15</v>
      </c>
      <c r="W604" s="98">
        <v>0</v>
      </c>
      <c r="X604" s="83">
        <v>0</v>
      </c>
      <c r="Y604" s="98">
        <v>1</v>
      </c>
      <c r="Z604" s="64">
        <v>1</v>
      </c>
      <c r="AA604" s="315">
        <v>885165</v>
      </c>
      <c r="AB604" s="315">
        <v>46667</v>
      </c>
      <c r="AC604" s="316">
        <f t="shared" si="36"/>
        <v>931832</v>
      </c>
      <c r="AD604" s="74">
        <v>4500000</v>
      </c>
      <c r="AE604" s="74">
        <v>6000000</v>
      </c>
      <c r="AF604" s="74">
        <f t="shared" si="37"/>
        <v>0</v>
      </c>
      <c r="AG604" s="74">
        <f t="shared" si="38"/>
        <v>3000000</v>
      </c>
      <c r="AH604" s="493">
        <f t="shared" si="39"/>
        <v>0</v>
      </c>
    </row>
    <row r="605" spans="1:34" s="50" customFormat="1" ht="24" hidden="1" customHeight="1" x14ac:dyDescent="0.2">
      <c r="A605" s="181"/>
      <c r="B605" s="296">
        <v>547</v>
      </c>
      <c r="C605" s="264">
        <v>340</v>
      </c>
      <c r="D605" s="297">
        <v>13403</v>
      </c>
      <c r="E605" s="241" t="s">
        <v>1944</v>
      </c>
      <c r="F605" s="242" t="s">
        <v>1945</v>
      </c>
      <c r="G605" s="285" t="s">
        <v>137</v>
      </c>
      <c r="H605" s="272" t="s">
        <v>1906</v>
      </c>
      <c r="I605" s="292" t="s">
        <v>2968</v>
      </c>
      <c r="J605" s="480">
        <v>3820800931</v>
      </c>
      <c r="K605" s="480">
        <v>83068229</v>
      </c>
      <c r="L605" s="64" t="s">
        <v>1906</v>
      </c>
      <c r="M605" s="290" t="s">
        <v>137</v>
      </c>
      <c r="N605" s="243" t="s">
        <v>2410</v>
      </c>
      <c r="O605" s="64"/>
      <c r="P605" s="89"/>
      <c r="Q605" s="243">
        <v>30</v>
      </c>
      <c r="R605" s="245">
        <v>120</v>
      </c>
      <c r="S605" s="245">
        <v>110</v>
      </c>
      <c r="T605" s="245">
        <v>29.33</v>
      </c>
      <c r="U605" s="89">
        <v>0</v>
      </c>
      <c r="V605" s="260">
        <v>15</v>
      </c>
      <c r="W605" s="98">
        <v>0</v>
      </c>
      <c r="X605" s="83">
        <v>0</v>
      </c>
      <c r="Y605" s="98">
        <v>1</v>
      </c>
      <c r="Z605" s="64">
        <v>1</v>
      </c>
      <c r="AA605" s="315">
        <v>885165</v>
      </c>
      <c r="AB605" s="315">
        <v>46667</v>
      </c>
      <c r="AC605" s="316">
        <f t="shared" si="36"/>
        <v>931832</v>
      </c>
      <c r="AD605" s="74">
        <v>4500000</v>
      </c>
      <c r="AE605" s="74">
        <v>6000000</v>
      </c>
      <c r="AF605" s="74">
        <f t="shared" si="37"/>
        <v>0</v>
      </c>
      <c r="AG605" s="74">
        <f t="shared" si="38"/>
        <v>3000000</v>
      </c>
      <c r="AH605" s="493">
        <f t="shared" si="39"/>
        <v>0</v>
      </c>
    </row>
    <row r="606" spans="1:34" s="50" customFormat="1" ht="24" hidden="1" customHeight="1" x14ac:dyDescent="0.2">
      <c r="A606" s="181"/>
      <c r="B606" s="296">
        <v>548</v>
      </c>
      <c r="C606" s="264">
        <v>341</v>
      </c>
      <c r="D606" s="297">
        <v>13404</v>
      </c>
      <c r="E606" s="241" t="s">
        <v>1947</v>
      </c>
      <c r="F606" s="242" t="s">
        <v>1948</v>
      </c>
      <c r="G606" s="285" t="s">
        <v>137</v>
      </c>
      <c r="H606" s="272" t="s">
        <v>1906</v>
      </c>
      <c r="I606" s="292" t="s">
        <v>2969</v>
      </c>
      <c r="J606" s="480">
        <v>3732742441</v>
      </c>
      <c r="K606" s="480">
        <v>83077640</v>
      </c>
      <c r="L606" s="64" t="s">
        <v>1906</v>
      </c>
      <c r="M606" s="290" t="s">
        <v>137</v>
      </c>
      <c r="N606" s="243" t="s">
        <v>2410</v>
      </c>
      <c r="O606" s="64"/>
      <c r="P606" s="89"/>
      <c r="Q606" s="243">
        <v>30</v>
      </c>
      <c r="R606" s="245">
        <v>120</v>
      </c>
      <c r="S606" s="245">
        <v>110</v>
      </c>
      <c r="T606" s="245">
        <v>29.33</v>
      </c>
      <c r="U606" s="89">
        <v>0</v>
      </c>
      <c r="V606" s="260">
        <v>15</v>
      </c>
      <c r="W606" s="98">
        <v>0</v>
      </c>
      <c r="X606" s="83">
        <v>0</v>
      </c>
      <c r="Y606" s="98">
        <v>2</v>
      </c>
      <c r="Z606" s="64">
        <v>2</v>
      </c>
      <c r="AA606" s="315">
        <v>885165</v>
      </c>
      <c r="AB606" s="315">
        <v>46667</v>
      </c>
      <c r="AC606" s="316">
        <f t="shared" si="36"/>
        <v>931832</v>
      </c>
      <c r="AD606" s="74">
        <v>4500000</v>
      </c>
      <c r="AE606" s="74">
        <v>6000000</v>
      </c>
      <c r="AF606" s="74">
        <f t="shared" si="37"/>
        <v>0</v>
      </c>
      <c r="AG606" s="74">
        <f t="shared" si="38"/>
        <v>3000000</v>
      </c>
      <c r="AH606" s="493">
        <f t="shared" si="39"/>
        <v>0</v>
      </c>
    </row>
    <row r="607" spans="1:34" s="50" customFormat="1" ht="24" hidden="1" customHeight="1" x14ac:dyDescent="0.2">
      <c r="A607" s="181"/>
      <c r="B607" s="296">
        <v>550</v>
      </c>
      <c r="C607" s="264">
        <v>343</v>
      </c>
      <c r="D607" s="297">
        <v>13405</v>
      </c>
      <c r="E607" s="241" t="s">
        <v>374</v>
      </c>
      <c r="F607" s="242" t="s">
        <v>1950</v>
      </c>
      <c r="G607" s="285" t="s">
        <v>137</v>
      </c>
      <c r="H607" s="272" t="s">
        <v>1906</v>
      </c>
      <c r="I607" s="292" t="s">
        <v>2971</v>
      </c>
      <c r="J607" s="480">
        <v>3839345456</v>
      </c>
      <c r="K607" s="480">
        <v>47155915</v>
      </c>
      <c r="L607" s="64" t="s">
        <v>1906</v>
      </c>
      <c r="M607" s="290" t="s">
        <v>137</v>
      </c>
      <c r="N607" s="243" t="s">
        <v>2410</v>
      </c>
      <c r="O607" s="64"/>
      <c r="P607" s="89"/>
      <c r="Q607" s="243">
        <v>30</v>
      </c>
      <c r="R607" s="245">
        <v>120</v>
      </c>
      <c r="S607" s="245">
        <v>110</v>
      </c>
      <c r="T607" s="245">
        <v>29.33</v>
      </c>
      <c r="U607" s="89">
        <v>0</v>
      </c>
      <c r="V607" s="260">
        <v>15</v>
      </c>
      <c r="W607" s="98">
        <v>0</v>
      </c>
      <c r="X607" s="83">
        <v>0</v>
      </c>
      <c r="Y607" s="98">
        <v>2</v>
      </c>
      <c r="Z607" s="64">
        <v>2</v>
      </c>
      <c r="AA607" s="315">
        <v>885165</v>
      </c>
      <c r="AB607" s="315">
        <v>46667</v>
      </c>
      <c r="AC607" s="316">
        <f t="shared" si="36"/>
        <v>931832</v>
      </c>
      <c r="AD607" s="74">
        <v>4500000</v>
      </c>
      <c r="AE607" s="74">
        <v>6000000</v>
      </c>
      <c r="AF607" s="74">
        <f t="shared" si="37"/>
        <v>0</v>
      </c>
      <c r="AG607" s="74">
        <f t="shared" si="38"/>
        <v>3000000</v>
      </c>
      <c r="AH607" s="493">
        <f t="shared" si="39"/>
        <v>0</v>
      </c>
    </row>
    <row r="608" spans="1:34" s="50" customFormat="1" ht="24" customHeight="1" x14ac:dyDescent="0.2">
      <c r="A608" s="181"/>
      <c r="B608" s="296">
        <v>551</v>
      </c>
      <c r="C608" s="264">
        <v>344</v>
      </c>
      <c r="D608" s="297">
        <v>13406</v>
      </c>
      <c r="E608" s="241" t="s">
        <v>838</v>
      </c>
      <c r="F608" s="242" t="s">
        <v>1952</v>
      </c>
      <c r="G608" s="285" t="s">
        <v>137</v>
      </c>
      <c r="H608" s="272" t="s">
        <v>1906</v>
      </c>
      <c r="I608" s="292" t="s">
        <v>2972</v>
      </c>
      <c r="J608" s="480">
        <v>3760332862</v>
      </c>
      <c r="K608" s="480">
        <v>47069889</v>
      </c>
      <c r="L608" s="64" t="s">
        <v>1906</v>
      </c>
      <c r="M608" s="290" t="s">
        <v>137</v>
      </c>
      <c r="N608" s="243" t="s">
        <v>2410</v>
      </c>
      <c r="O608" s="64"/>
      <c r="P608" s="89"/>
      <c r="Q608" s="243">
        <v>30</v>
      </c>
      <c r="R608" s="245">
        <v>120</v>
      </c>
      <c r="S608" s="245">
        <v>110</v>
      </c>
      <c r="T608" s="245">
        <v>29.33</v>
      </c>
      <c r="U608" s="89">
        <v>0</v>
      </c>
      <c r="V608" s="260">
        <v>15</v>
      </c>
      <c r="W608" s="98">
        <v>0</v>
      </c>
      <c r="X608" s="83">
        <v>0</v>
      </c>
      <c r="Y608" s="98">
        <v>2</v>
      </c>
      <c r="Z608" s="64">
        <v>1</v>
      </c>
      <c r="AA608" s="315">
        <v>885165</v>
      </c>
      <c r="AB608" s="315">
        <v>46667</v>
      </c>
      <c r="AC608" s="316">
        <f t="shared" si="36"/>
        <v>931832</v>
      </c>
      <c r="AD608" s="74">
        <v>4500000</v>
      </c>
      <c r="AE608" s="74">
        <v>6000000</v>
      </c>
      <c r="AF608" s="74">
        <f t="shared" si="37"/>
        <v>0</v>
      </c>
      <c r="AG608" s="74">
        <f t="shared" si="38"/>
        <v>3000000</v>
      </c>
      <c r="AH608" s="493">
        <f t="shared" si="39"/>
        <v>-1</v>
      </c>
    </row>
    <row r="609" spans="1:34" s="50" customFormat="1" ht="24" hidden="1" customHeight="1" x14ac:dyDescent="0.2">
      <c r="A609" s="181"/>
      <c r="B609" s="296">
        <v>557</v>
      </c>
      <c r="C609" s="264">
        <v>350</v>
      </c>
      <c r="D609" s="297">
        <v>13407</v>
      </c>
      <c r="E609" s="241" t="s">
        <v>1954</v>
      </c>
      <c r="F609" s="242" t="s">
        <v>1955</v>
      </c>
      <c r="G609" s="285" t="s">
        <v>137</v>
      </c>
      <c r="H609" s="272" t="s">
        <v>1906</v>
      </c>
      <c r="I609" s="292" t="s">
        <v>2978</v>
      </c>
      <c r="J609" s="480">
        <v>3310052133</v>
      </c>
      <c r="K609" s="480">
        <v>48392180</v>
      </c>
      <c r="L609" s="64"/>
      <c r="M609" s="290" t="s">
        <v>137</v>
      </c>
      <c r="N609" s="243" t="s">
        <v>2410</v>
      </c>
      <c r="O609" s="64"/>
      <c r="P609" s="89"/>
      <c r="Q609" s="243">
        <v>30</v>
      </c>
      <c r="R609" s="245">
        <v>120</v>
      </c>
      <c r="S609" s="245">
        <v>110</v>
      </c>
      <c r="T609" s="245">
        <v>29.33</v>
      </c>
      <c r="U609" s="89">
        <v>0</v>
      </c>
      <c r="V609" s="260">
        <v>15</v>
      </c>
      <c r="W609" s="98">
        <v>0</v>
      </c>
      <c r="X609" s="83">
        <v>0</v>
      </c>
      <c r="Y609" s="98">
        <v>0</v>
      </c>
      <c r="Z609" s="64">
        <v>0</v>
      </c>
      <c r="AA609" s="315">
        <v>885165</v>
      </c>
      <c r="AB609" s="315">
        <v>0</v>
      </c>
      <c r="AC609" s="316">
        <f t="shared" si="36"/>
        <v>885165</v>
      </c>
      <c r="AD609" s="74">
        <v>4500000</v>
      </c>
      <c r="AE609" s="74">
        <v>6000000</v>
      </c>
      <c r="AF609" s="74">
        <f t="shared" si="37"/>
        <v>0</v>
      </c>
      <c r="AG609" s="74">
        <f t="shared" si="38"/>
        <v>3000000</v>
      </c>
      <c r="AH609" s="493">
        <f t="shared" si="39"/>
        <v>0</v>
      </c>
    </row>
    <row r="610" spans="1:34" s="50" customFormat="1" ht="24" customHeight="1" x14ac:dyDescent="0.2">
      <c r="A610" s="181"/>
      <c r="B610" s="296">
        <v>181</v>
      </c>
      <c r="C610" s="264">
        <v>190</v>
      </c>
      <c r="D610" s="297">
        <v>13408</v>
      </c>
      <c r="E610" s="251" t="s">
        <v>1301</v>
      </c>
      <c r="F610" s="252" t="s">
        <v>1957</v>
      </c>
      <c r="G610" s="251" t="s">
        <v>87</v>
      </c>
      <c r="H610" s="272" t="s">
        <v>1906</v>
      </c>
      <c r="I610" s="292" t="s">
        <v>2621</v>
      </c>
      <c r="J610" s="480">
        <v>3258374414</v>
      </c>
      <c r="K610" s="480">
        <v>47728578</v>
      </c>
      <c r="L610" s="64"/>
      <c r="M610" s="290" t="s">
        <v>2380</v>
      </c>
      <c r="N610" s="98"/>
      <c r="O610" s="64"/>
      <c r="P610" s="89"/>
      <c r="Q610" s="253">
        <v>30</v>
      </c>
      <c r="R610" s="254">
        <v>80</v>
      </c>
      <c r="S610" s="64">
        <v>0</v>
      </c>
      <c r="T610" s="64">
        <v>0</v>
      </c>
      <c r="U610" s="89">
        <v>0</v>
      </c>
      <c r="V610" s="258">
        <v>24</v>
      </c>
      <c r="W610" s="98">
        <v>0</v>
      </c>
      <c r="X610" s="83">
        <v>0</v>
      </c>
      <c r="Y610" s="98">
        <v>0</v>
      </c>
      <c r="Z610" s="64">
        <v>2</v>
      </c>
      <c r="AA610" s="323">
        <v>1477052</v>
      </c>
      <c r="AB610" s="323">
        <v>0</v>
      </c>
      <c r="AC610" s="324">
        <f t="shared" si="36"/>
        <v>1477052</v>
      </c>
      <c r="AD610" s="74">
        <v>4500000</v>
      </c>
      <c r="AE610" s="74">
        <v>6000000</v>
      </c>
      <c r="AF610" s="74">
        <f t="shared" si="37"/>
        <v>0</v>
      </c>
      <c r="AG610" s="74">
        <f t="shared" si="38"/>
        <v>4800000</v>
      </c>
      <c r="AH610" s="493">
        <f t="shared" si="39"/>
        <v>2</v>
      </c>
    </row>
    <row r="611" spans="1:34" s="50" customFormat="1" ht="24" customHeight="1" x14ac:dyDescent="0.2">
      <c r="A611" s="181"/>
      <c r="B611" s="296">
        <v>182</v>
      </c>
      <c r="C611" s="264">
        <v>191</v>
      </c>
      <c r="D611" s="297">
        <v>13409</v>
      </c>
      <c r="E611" s="251" t="s">
        <v>140</v>
      </c>
      <c r="F611" s="252" t="s">
        <v>342</v>
      </c>
      <c r="G611" s="251" t="s">
        <v>87</v>
      </c>
      <c r="H611" s="272" t="s">
        <v>1906</v>
      </c>
      <c r="I611" s="292" t="s">
        <v>2622</v>
      </c>
      <c r="J611" s="480">
        <v>3256781853</v>
      </c>
      <c r="K611" s="480">
        <v>47198532</v>
      </c>
      <c r="L611" s="64"/>
      <c r="M611" s="290" t="s">
        <v>2383</v>
      </c>
      <c r="N611" s="98"/>
      <c r="O611" s="64"/>
      <c r="P611" s="89"/>
      <c r="Q611" s="253">
        <v>30</v>
      </c>
      <c r="R611" s="254">
        <v>14</v>
      </c>
      <c r="S611" s="64">
        <v>0</v>
      </c>
      <c r="T611" s="64">
        <v>0</v>
      </c>
      <c r="U611" s="298">
        <f>1+1</f>
        <v>2</v>
      </c>
      <c r="V611" s="259">
        <v>14</v>
      </c>
      <c r="W611" s="98">
        <v>0</v>
      </c>
      <c r="X611" s="83">
        <v>0</v>
      </c>
      <c r="Y611" s="98">
        <v>0</v>
      </c>
      <c r="Z611" s="64">
        <v>2</v>
      </c>
      <c r="AA611" s="323">
        <v>1642901</v>
      </c>
      <c r="AB611" s="323">
        <v>0</v>
      </c>
      <c r="AC611" s="324">
        <f t="shared" si="36"/>
        <v>1642901</v>
      </c>
      <c r="AD611" s="74">
        <v>4500000</v>
      </c>
      <c r="AE611" s="74">
        <v>6000000</v>
      </c>
      <c r="AF611" s="74">
        <f t="shared" si="37"/>
        <v>3285802</v>
      </c>
      <c r="AG611" s="74">
        <f t="shared" si="38"/>
        <v>2800000</v>
      </c>
      <c r="AH611" s="493">
        <f t="shared" si="39"/>
        <v>2</v>
      </c>
    </row>
    <row r="612" spans="1:34" s="50" customFormat="1" ht="24" customHeight="1" x14ac:dyDescent="0.2">
      <c r="A612" s="181"/>
      <c r="B612" s="296">
        <v>194</v>
      </c>
      <c r="C612" s="264">
        <v>203</v>
      </c>
      <c r="D612" s="297">
        <v>13410</v>
      </c>
      <c r="E612" s="251" t="s">
        <v>1387</v>
      </c>
      <c r="F612" s="252" t="s">
        <v>1960</v>
      </c>
      <c r="G612" s="251" t="s">
        <v>87</v>
      </c>
      <c r="H612" s="272" t="s">
        <v>1961</v>
      </c>
      <c r="I612" s="427" t="s">
        <v>2634</v>
      </c>
      <c r="J612" s="480">
        <v>2239626240</v>
      </c>
      <c r="K612" s="480">
        <v>37434284</v>
      </c>
      <c r="L612" s="64" t="s">
        <v>1961</v>
      </c>
      <c r="M612" s="290" t="s">
        <v>2381</v>
      </c>
      <c r="N612" s="98"/>
      <c r="O612" s="64"/>
      <c r="P612" s="89"/>
      <c r="Q612" s="253">
        <v>30</v>
      </c>
      <c r="R612" s="254">
        <v>60</v>
      </c>
      <c r="S612" s="64">
        <v>0</v>
      </c>
      <c r="T612" s="64">
        <v>0</v>
      </c>
      <c r="U612" s="89">
        <v>0</v>
      </c>
      <c r="V612" s="258">
        <v>24</v>
      </c>
      <c r="W612" s="98">
        <v>0</v>
      </c>
      <c r="X612" s="83">
        <v>0</v>
      </c>
      <c r="Y612" s="98">
        <v>3</v>
      </c>
      <c r="Z612" s="64">
        <v>4</v>
      </c>
      <c r="AA612" s="323">
        <v>1311206</v>
      </c>
      <c r="AB612" s="323">
        <v>46667</v>
      </c>
      <c r="AC612" s="324">
        <f t="shared" si="36"/>
        <v>1357873</v>
      </c>
      <c r="AD612" s="74">
        <v>4500000</v>
      </c>
      <c r="AE612" s="74">
        <v>6000000</v>
      </c>
      <c r="AF612" s="74">
        <f t="shared" si="37"/>
        <v>0</v>
      </c>
      <c r="AG612" s="74">
        <f t="shared" si="38"/>
        <v>4800000</v>
      </c>
      <c r="AH612" s="493">
        <f t="shared" si="39"/>
        <v>1</v>
      </c>
    </row>
    <row r="613" spans="1:34" s="50" customFormat="1" ht="24" hidden="1" customHeight="1" x14ac:dyDescent="0.2">
      <c r="A613" s="181"/>
      <c r="B613" s="296">
        <v>196</v>
      </c>
      <c r="C613" s="264">
        <v>205</v>
      </c>
      <c r="D613" s="297">
        <v>13411</v>
      </c>
      <c r="E613" s="251" t="s">
        <v>91</v>
      </c>
      <c r="F613" s="252" t="s">
        <v>1963</v>
      </c>
      <c r="G613" s="251" t="s">
        <v>87</v>
      </c>
      <c r="H613" s="272" t="s">
        <v>1961</v>
      </c>
      <c r="I613" s="292" t="s">
        <v>2636</v>
      </c>
      <c r="J613" s="480">
        <v>2122916273</v>
      </c>
      <c r="K613" s="480">
        <v>12865221</v>
      </c>
      <c r="L613" s="64" t="s">
        <v>1961</v>
      </c>
      <c r="M613" s="305" t="s">
        <v>2383</v>
      </c>
      <c r="N613" s="98"/>
      <c r="O613" s="64"/>
      <c r="P613" s="89"/>
      <c r="Q613" s="253">
        <v>30</v>
      </c>
      <c r="R613" s="254">
        <v>40</v>
      </c>
      <c r="S613" s="64">
        <v>0</v>
      </c>
      <c r="T613" s="64">
        <v>0</v>
      </c>
      <c r="U613" s="89">
        <v>0</v>
      </c>
      <c r="V613" s="258">
        <v>24</v>
      </c>
      <c r="W613" s="98">
        <v>0</v>
      </c>
      <c r="X613" s="83">
        <v>0</v>
      </c>
      <c r="Y613" s="98">
        <v>0</v>
      </c>
      <c r="Z613" s="64">
        <v>0</v>
      </c>
      <c r="AA613" s="323">
        <v>1642901</v>
      </c>
      <c r="AB613" s="323">
        <v>46667</v>
      </c>
      <c r="AC613" s="324">
        <f t="shared" si="36"/>
        <v>1689568</v>
      </c>
      <c r="AD613" s="74">
        <v>4500000</v>
      </c>
      <c r="AE613" s="74">
        <v>6000000</v>
      </c>
      <c r="AF613" s="74">
        <f t="shared" si="37"/>
        <v>0</v>
      </c>
      <c r="AG613" s="74">
        <f t="shared" si="38"/>
        <v>4800000</v>
      </c>
      <c r="AH613" s="493">
        <f t="shared" si="39"/>
        <v>0</v>
      </c>
    </row>
    <row r="614" spans="1:34" s="50" customFormat="1" ht="24" hidden="1" customHeight="1" x14ac:dyDescent="0.2">
      <c r="A614" s="181"/>
      <c r="B614" s="296">
        <v>202</v>
      </c>
      <c r="C614" s="264">
        <v>211</v>
      </c>
      <c r="D614" s="297">
        <v>13412</v>
      </c>
      <c r="E614" s="251" t="s">
        <v>398</v>
      </c>
      <c r="F614" s="252" t="s">
        <v>1965</v>
      </c>
      <c r="G614" s="251" t="s">
        <v>87</v>
      </c>
      <c r="H614" s="272" t="s">
        <v>1961</v>
      </c>
      <c r="I614" s="292" t="s">
        <v>2642</v>
      </c>
      <c r="J614" s="480">
        <v>2170104925</v>
      </c>
      <c r="K614" s="480">
        <v>39041485</v>
      </c>
      <c r="L614" s="64" t="s">
        <v>1961</v>
      </c>
      <c r="M614" s="290" t="s">
        <v>2380</v>
      </c>
      <c r="N614" s="98"/>
      <c r="O614" s="64"/>
      <c r="P614" s="89"/>
      <c r="Q614" s="253">
        <v>30</v>
      </c>
      <c r="R614" s="254">
        <v>100</v>
      </c>
      <c r="S614" s="64">
        <v>0</v>
      </c>
      <c r="T614" s="64">
        <v>0</v>
      </c>
      <c r="U614" s="89">
        <v>0</v>
      </c>
      <c r="V614" s="258">
        <v>16</v>
      </c>
      <c r="W614" s="98">
        <v>0</v>
      </c>
      <c r="X614" s="83">
        <v>0</v>
      </c>
      <c r="Y614" s="98">
        <v>1</v>
      </c>
      <c r="Z614" s="64">
        <v>1</v>
      </c>
      <c r="AA614" s="323">
        <v>1477052</v>
      </c>
      <c r="AB614" s="323">
        <v>0</v>
      </c>
      <c r="AC614" s="324">
        <f t="shared" si="36"/>
        <v>1477052</v>
      </c>
      <c r="AD614" s="74">
        <v>4500000</v>
      </c>
      <c r="AE614" s="74">
        <v>6000000</v>
      </c>
      <c r="AF614" s="74">
        <f t="shared" si="37"/>
        <v>0</v>
      </c>
      <c r="AG614" s="74">
        <f t="shared" si="38"/>
        <v>3200000</v>
      </c>
      <c r="AH614" s="493">
        <f t="shared" si="39"/>
        <v>0</v>
      </c>
    </row>
    <row r="615" spans="1:34" s="50" customFormat="1" ht="24" hidden="1" customHeight="1" x14ac:dyDescent="0.2">
      <c r="A615" s="181"/>
      <c r="B615" s="296">
        <v>193</v>
      </c>
      <c r="C615" s="264">
        <v>202</v>
      </c>
      <c r="D615" s="297">
        <v>13413</v>
      </c>
      <c r="E615" s="251" t="s">
        <v>183</v>
      </c>
      <c r="F615" s="252" t="s">
        <v>1967</v>
      </c>
      <c r="G615" s="251" t="s">
        <v>87</v>
      </c>
      <c r="H615" s="272" t="s">
        <v>1961</v>
      </c>
      <c r="I615" s="292" t="s">
        <v>2633</v>
      </c>
      <c r="J615" s="480">
        <v>2110518820</v>
      </c>
      <c r="K615" s="480">
        <v>16688790</v>
      </c>
      <c r="L615" s="64" t="s">
        <v>1961</v>
      </c>
      <c r="M615" s="290" t="s">
        <v>2381</v>
      </c>
      <c r="N615" s="98"/>
      <c r="O615" s="64"/>
      <c r="P615" s="89"/>
      <c r="Q615" s="253">
        <v>30</v>
      </c>
      <c r="R615" s="254">
        <v>24</v>
      </c>
      <c r="S615" s="64">
        <v>0</v>
      </c>
      <c r="T615" s="64">
        <v>0</v>
      </c>
      <c r="U615" s="89">
        <v>0</v>
      </c>
      <c r="V615" s="258">
        <v>20</v>
      </c>
      <c r="W615" s="98">
        <v>0</v>
      </c>
      <c r="X615" s="83">
        <v>0</v>
      </c>
      <c r="Y615" s="98">
        <v>0</v>
      </c>
      <c r="Z615" s="64">
        <v>0</v>
      </c>
      <c r="AA615" s="323">
        <v>1311206</v>
      </c>
      <c r="AB615" s="323">
        <v>46667</v>
      </c>
      <c r="AC615" s="324">
        <f t="shared" si="36"/>
        <v>1357873</v>
      </c>
      <c r="AD615" s="74">
        <v>4500000</v>
      </c>
      <c r="AE615" s="74">
        <v>6000000</v>
      </c>
      <c r="AF615" s="74">
        <f t="shared" si="37"/>
        <v>0</v>
      </c>
      <c r="AG615" s="74">
        <f t="shared" si="38"/>
        <v>4000000</v>
      </c>
      <c r="AH615" s="493">
        <f t="shared" si="39"/>
        <v>0</v>
      </c>
    </row>
    <row r="616" spans="1:34" s="50" customFormat="1" ht="24" hidden="1" customHeight="1" x14ac:dyDescent="0.2">
      <c r="A616" s="181"/>
      <c r="B616" s="296">
        <v>195</v>
      </c>
      <c r="C616" s="264">
        <v>204</v>
      </c>
      <c r="D616" s="297">
        <v>13414</v>
      </c>
      <c r="E616" s="251" t="s">
        <v>1969</v>
      </c>
      <c r="F616" s="252" t="s">
        <v>1970</v>
      </c>
      <c r="G616" s="251" t="s">
        <v>87</v>
      </c>
      <c r="H616" s="272" t="s">
        <v>1961</v>
      </c>
      <c r="I616" s="292" t="s">
        <v>2635</v>
      </c>
      <c r="J616" s="480">
        <v>10784519</v>
      </c>
      <c r="K616" s="480">
        <v>39063444</v>
      </c>
      <c r="L616" s="64" t="s">
        <v>1961</v>
      </c>
      <c r="M616" s="290" t="s">
        <v>2381</v>
      </c>
      <c r="N616" s="98"/>
      <c r="O616" s="64"/>
      <c r="P616" s="89"/>
      <c r="Q616" s="253">
        <v>30</v>
      </c>
      <c r="R616" s="254">
        <v>80</v>
      </c>
      <c r="S616" s="64">
        <v>0</v>
      </c>
      <c r="T616" s="64">
        <v>0</v>
      </c>
      <c r="U616" s="89">
        <v>0</v>
      </c>
      <c r="V616" s="258">
        <v>21</v>
      </c>
      <c r="W616" s="98">
        <v>0</v>
      </c>
      <c r="X616" s="83">
        <v>0</v>
      </c>
      <c r="Y616" s="98">
        <v>1</v>
      </c>
      <c r="Z616" s="64">
        <v>1</v>
      </c>
      <c r="AA616" s="323">
        <v>1311206</v>
      </c>
      <c r="AB616" s="323">
        <v>46667</v>
      </c>
      <c r="AC616" s="324">
        <f t="shared" si="36"/>
        <v>1357873</v>
      </c>
      <c r="AD616" s="74">
        <v>4500000</v>
      </c>
      <c r="AE616" s="74">
        <v>6000000</v>
      </c>
      <c r="AF616" s="74">
        <f t="shared" si="37"/>
        <v>0</v>
      </c>
      <c r="AG616" s="74">
        <f t="shared" si="38"/>
        <v>4200000</v>
      </c>
      <c r="AH616" s="493">
        <f t="shared" si="39"/>
        <v>0</v>
      </c>
    </row>
    <row r="617" spans="1:34" s="50" customFormat="1" ht="24" hidden="1" customHeight="1" x14ac:dyDescent="0.2">
      <c r="A617" s="181"/>
      <c r="B617" s="296">
        <v>190</v>
      </c>
      <c r="C617" s="264">
        <v>199</v>
      </c>
      <c r="D617" s="297">
        <v>13415</v>
      </c>
      <c r="E617" s="251" t="s">
        <v>85</v>
      </c>
      <c r="F617" s="252" t="s">
        <v>1973</v>
      </c>
      <c r="G617" s="251" t="s">
        <v>87</v>
      </c>
      <c r="H617" s="272" t="s">
        <v>1961</v>
      </c>
      <c r="I617" s="292" t="s">
        <v>2630</v>
      </c>
      <c r="J617" s="480">
        <v>2122605677</v>
      </c>
      <c r="K617" s="480">
        <v>37636606</v>
      </c>
      <c r="L617" s="64" t="s">
        <v>1961</v>
      </c>
      <c r="M617" s="290" t="s">
        <v>2383</v>
      </c>
      <c r="N617" s="98"/>
      <c r="O617" s="64"/>
      <c r="P617" s="89"/>
      <c r="Q617" s="253">
        <v>30</v>
      </c>
      <c r="R617" s="254">
        <v>78</v>
      </c>
      <c r="S617" s="64">
        <v>0</v>
      </c>
      <c r="T617" s="64">
        <v>0</v>
      </c>
      <c r="U617" s="89">
        <v>0</v>
      </c>
      <c r="V617" s="258">
        <v>24</v>
      </c>
      <c r="W617" s="98">
        <v>0</v>
      </c>
      <c r="X617" s="83">
        <v>0</v>
      </c>
      <c r="Y617" s="98">
        <v>0</v>
      </c>
      <c r="Z617" s="64">
        <v>0</v>
      </c>
      <c r="AA617" s="323">
        <v>1642901</v>
      </c>
      <c r="AB617" s="323">
        <v>46667</v>
      </c>
      <c r="AC617" s="324">
        <f t="shared" si="36"/>
        <v>1689568</v>
      </c>
      <c r="AD617" s="74">
        <v>4500000</v>
      </c>
      <c r="AE617" s="74">
        <v>6000000</v>
      </c>
      <c r="AF617" s="74">
        <f t="shared" si="37"/>
        <v>0</v>
      </c>
      <c r="AG617" s="74">
        <f t="shared" si="38"/>
        <v>4800000</v>
      </c>
      <c r="AH617" s="493">
        <f t="shared" si="39"/>
        <v>0</v>
      </c>
    </row>
    <row r="618" spans="1:34" s="50" customFormat="1" ht="24" hidden="1" customHeight="1" x14ac:dyDescent="0.2">
      <c r="A618" s="181"/>
      <c r="B618" s="296">
        <v>503</v>
      </c>
      <c r="C618" s="264">
        <v>286</v>
      </c>
      <c r="D618" s="297">
        <v>13416</v>
      </c>
      <c r="E618" s="241" t="s">
        <v>760</v>
      </c>
      <c r="F618" s="242" t="s">
        <v>1976</v>
      </c>
      <c r="G618" s="285" t="s">
        <v>137</v>
      </c>
      <c r="H618" s="272" t="s">
        <v>1961</v>
      </c>
      <c r="I618" s="292" t="s">
        <v>2935</v>
      </c>
      <c r="J618" s="480">
        <v>653218354</v>
      </c>
      <c r="K618" s="480">
        <v>69326957</v>
      </c>
      <c r="L618" s="64" t="s">
        <v>1961</v>
      </c>
      <c r="M618" s="290" t="s">
        <v>137</v>
      </c>
      <c r="N618" s="243" t="s">
        <v>2410</v>
      </c>
      <c r="O618" s="64"/>
      <c r="P618" s="89"/>
      <c r="Q618" s="243">
        <v>30</v>
      </c>
      <c r="R618" s="245">
        <v>120</v>
      </c>
      <c r="S618" s="245">
        <v>110</v>
      </c>
      <c r="T618" s="245">
        <v>29.33</v>
      </c>
      <c r="U618" s="89">
        <v>0</v>
      </c>
      <c r="V618" s="260">
        <v>9</v>
      </c>
      <c r="W618" s="98">
        <v>0</v>
      </c>
      <c r="X618" s="83">
        <v>0</v>
      </c>
      <c r="Y618" s="98">
        <v>2</v>
      </c>
      <c r="Z618" s="64">
        <v>2</v>
      </c>
      <c r="AA618" s="315">
        <v>885165</v>
      </c>
      <c r="AB618" s="315">
        <v>46667</v>
      </c>
      <c r="AC618" s="316">
        <f t="shared" si="36"/>
        <v>931832</v>
      </c>
      <c r="AD618" s="74">
        <v>4500000</v>
      </c>
      <c r="AE618" s="74">
        <v>6000000</v>
      </c>
      <c r="AF618" s="74">
        <f t="shared" si="37"/>
        <v>0</v>
      </c>
      <c r="AG618" s="74">
        <f t="shared" si="38"/>
        <v>1800000</v>
      </c>
      <c r="AH618" s="493">
        <f t="shared" si="39"/>
        <v>0</v>
      </c>
    </row>
    <row r="619" spans="1:34" s="50" customFormat="1" ht="24" hidden="1" customHeight="1" x14ac:dyDescent="0.2">
      <c r="A619" s="181"/>
      <c r="B619" s="296">
        <v>510</v>
      </c>
      <c r="C619" s="264">
        <v>293</v>
      </c>
      <c r="D619" s="297">
        <v>13417</v>
      </c>
      <c r="E619" s="241" t="s">
        <v>1979</v>
      </c>
      <c r="F619" s="242" t="s">
        <v>1394</v>
      </c>
      <c r="G619" s="285" t="s">
        <v>137</v>
      </c>
      <c r="H619" s="272" t="s">
        <v>1961</v>
      </c>
      <c r="I619" s="292" t="s">
        <v>2942</v>
      </c>
      <c r="J619" s="480">
        <v>2110587407</v>
      </c>
      <c r="K619" s="480">
        <v>37632040</v>
      </c>
      <c r="L619" s="64" t="s">
        <v>1961</v>
      </c>
      <c r="M619" s="290" t="s">
        <v>137</v>
      </c>
      <c r="N619" s="243" t="s">
        <v>2410</v>
      </c>
      <c r="O619" s="64"/>
      <c r="P619" s="89"/>
      <c r="Q619" s="243">
        <v>30</v>
      </c>
      <c r="R619" s="245">
        <v>120</v>
      </c>
      <c r="S619" s="245">
        <v>110</v>
      </c>
      <c r="T619" s="245">
        <v>29.33</v>
      </c>
      <c r="U619" s="89">
        <v>0</v>
      </c>
      <c r="V619" s="260">
        <v>15</v>
      </c>
      <c r="W619" s="98">
        <v>0</v>
      </c>
      <c r="X619" s="83">
        <v>0</v>
      </c>
      <c r="Y619" s="98">
        <v>0</v>
      </c>
      <c r="Z619" s="64">
        <v>0</v>
      </c>
      <c r="AA619" s="315">
        <v>885165</v>
      </c>
      <c r="AB619" s="315">
        <v>0</v>
      </c>
      <c r="AC619" s="316">
        <f t="shared" si="36"/>
        <v>885165</v>
      </c>
      <c r="AD619" s="74">
        <v>4500000</v>
      </c>
      <c r="AE619" s="74">
        <v>6000000</v>
      </c>
      <c r="AF619" s="74">
        <f t="shared" si="37"/>
        <v>0</v>
      </c>
      <c r="AG619" s="74">
        <f t="shared" si="38"/>
        <v>3000000</v>
      </c>
      <c r="AH619" s="493">
        <f t="shared" si="39"/>
        <v>0</v>
      </c>
    </row>
    <row r="620" spans="1:34" s="50" customFormat="1" ht="24" hidden="1" customHeight="1" x14ac:dyDescent="0.2">
      <c r="A620" s="181"/>
      <c r="B620" s="296">
        <v>186</v>
      </c>
      <c r="C620" s="264">
        <v>195</v>
      </c>
      <c r="D620" s="297">
        <v>13418</v>
      </c>
      <c r="E620" s="251" t="s">
        <v>107</v>
      </c>
      <c r="F620" s="252" t="s">
        <v>1981</v>
      </c>
      <c r="G620" s="251" t="s">
        <v>87</v>
      </c>
      <c r="H620" s="272" t="s">
        <v>1961</v>
      </c>
      <c r="I620" s="292" t="s">
        <v>2626</v>
      </c>
      <c r="J620" s="480">
        <v>880139927</v>
      </c>
      <c r="K620" s="480">
        <v>37659570</v>
      </c>
      <c r="L620" s="64" t="s">
        <v>1961</v>
      </c>
      <c r="M620" s="290" t="s">
        <v>2380</v>
      </c>
      <c r="N620" s="98"/>
      <c r="O620" s="64"/>
      <c r="P620" s="89"/>
      <c r="Q620" s="253">
        <v>30</v>
      </c>
      <c r="R620" s="254">
        <v>83</v>
      </c>
      <c r="S620" s="64">
        <v>0</v>
      </c>
      <c r="T620" s="64">
        <v>0</v>
      </c>
      <c r="U620" s="89">
        <v>0</v>
      </c>
      <c r="V620" s="258">
        <v>22</v>
      </c>
      <c r="W620" s="98">
        <v>0</v>
      </c>
      <c r="X620" s="83">
        <v>0</v>
      </c>
      <c r="Y620" s="98">
        <v>0</v>
      </c>
      <c r="Z620" s="64">
        <v>0</v>
      </c>
      <c r="AA620" s="323">
        <v>1477052</v>
      </c>
      <c r="AB620" s="323">
        <v>46667</v>
      </c>
      <c r="AC620" s="324">
        <f t="shared" si="36"/>
        <v>1523719</v>
      </c>
      <c r="AD620" s="74">
        <v>4500000</v>
      </c>
      <c r="AE620" s="74">
        <v>6000000</v>
      </c>
      <c r="AF620" s="74">
        <f t="shared" si="37"/>
        <v>0</v>
      </c>
      <c r="AG620" s="74">
        <f t="shared" si="38"/>
        <v>4400000</v>
      </c>
      <c r="AH620" s="493">
        <f t="shared" si="39"/>
        <v>0</v>
      </c>
    </row>
    <row r="621" spans="1:34" s="50" customFormat="1" ht="24" hidden="1" customHeight="1" x14ac:dyDescent="0.2">
      <c r="A621" s="181"/>
      <c r="B621" s="296">
        <v>191</v>
      </c>
      <c r="C621" s="264">
        <v>200</v>
      </c>
      <c r="D621" s="297">
        <v>13419</v>
      </c>
      <c r="E621" s="251" t="s">
        <v>1983</v>
      </c>
      <c r="F621" s="252" t="s">
        <v>1984</v>
      </c>
      <c r="G621" s="251" t="s">
        <v>87</v>
      </c>
      <c r="H621" s="272" t="s">
        <v>1961</v>
      </c>
      <c r="I621" s="292" t="s">
        <v>2631</v>
      </c>
      <c r="J621" s="480">
        <v>2181349134</v>
      </c>
      <c r="K621" s="480">
        <v>37636417</v>
      </c>
      <c r="L621" s="64" t="s">
        <v>1961</v>
      </c>
      <c r="M621" s="290" t="s">
        <v>2380</v>
      </c>
      <c r="N621" s="98"/>
      <c r="O621" s="64"/>
      <c r="P621" s="89"/>
      <c r="Q621" s="253">
        <v>30</v>
      </c>
      <c r="R621" s="254">
        <v>34</v>
      </c>
      <c r="S621" s="64">
        <v>0</v>
      </c>
      <c r="T621" s="64">
        <v>0</v>
      </c>
      <c r="U621" s="89">
        <v>0</v>
      </c>
      <c r="V621" s="258">
        <v>23</v>
      </c>
      <c r="W621" s="98">
        <v>0</v>
      </c>
      <c r="X621" s="83">
        <v>0</v>
      </c>
      <c r="Y621" s="98">
        <v>0</v>
      </c>
      <c r="Z621" s="64">
        <v>0</v>
      </c>
      <c r="AA621" s="323">
        <v>1477052</v>
      </c>
      <c r="AB621" s="323">
        <v>46667</v>
      </c>
      <c r="AC621" s="324">
        <f t="shared" si="36"/>
        <v>1523719</v>
      </c>
      <c r="AD621" s="74">
        <v>4500000</v>
      </c>
      <c r="AE621" s="74">
        <v>6000000</v>
      </c>
      <c r="AF621" s="74">
        <f t="shared" si="37"/>
        <v>0</v>
      </c>
      <c r="AG621" s="74">
        <f t="shared" si="38"/>
        <v>4600000</v>
      </c>
      <c r="AH621" s="493">
        <f t="shared" si="39"/>
        <v>0</v>
      </c>
    </row>
    <row r="622" spans="1:34" s="50" customFormat="1" ht="24" hidden="1" customHeight="1" x14ac:dyDescent="0.2">
      <c r="A622" s="181"/>
      <c r="B622" s="296">
        <v>507</v>
      </c>
      <c r="C622" s="264">
        <v>290</v>
      </c>
      <c r="D622" s="297">
        <v>13420</v>
      </c>
      <c r="E622" s="241" t="s">
        <v>158</v>
      </c>
      <c r="F622" s="242" t="s">
        <v>1986</v>
      </c>
      <c r="G622" s="285" t="s">
        <v>137</v>
      </c>
      <c r="H622" s="272" t="s">
        <v>1961</v>
      </c>
      <c r="I622" s="292" t="s">
        <v>2939</v>
      </c>
      <c r="J622" s="480">
        <v>2110035897</v>
      </c>
      <c r="K622" s="480">
        <v>37639053</v>
      </c>
      <c r="L622" s="64" t="s">
        <v>1961</v>
      </c>
      <c r="M622" s="290" t="s">
        <v>137</v>
      </c>
      <c r="N622" s="98"/>
      <c r="O622" s="245" t="s">
        <v>2410</v>
      </c>
      <c r="P622" s="89"/>
      <c r="Q622" s="243">
        <v>30</v>
      </c>
      <c r="R622" s="245">
        <v>90</v>
      </c>
      <c r="S622" s="245">
        <v>0</v>
      </c>
      <c r="T622" s="245">
        <v>0</v>
      </c>
      <c r="U622" s="89">
        <v>0</v>
      </c>
      <c r="V622" s="260">
        <v>14</v>
      </c>
      <c r="W622" s="98">
        <v>0</v>
      </c>
      <c r="X622" s="83">
        <v>0</v>
      </c>
      <c r="Y622" s="98">
        <v>0</v>
      </c>
      <c r="Z622" s="64">
        <v>0</v>
      </c>
      <c r="AA622" s="315">
        <v>885165</v>
      </c>
      <c r="AB622" s="315">
        <v>46667</v>
      </c>
      <c r="AC622" s="316">
        <f t="shared" si="36"/>
        <v>931832</v>
      </c>
      <c r="AD622" s="74">
        <v>4500000</v>
      </c>
      <c r="AE622" s="74">
        <v>6000000</v>
      </c>
      <c r="AF622" s="74">
        <f t="shared" si="37"/>
        <v>0</v>
      </c>
      <c r="AG622" s="74">
        <f t="shared" si="38"/>
        <v>2800000</v>
      </c>
      <c r="AH622" s="493">
        <f t="shared" si="39"/>
        <v>0</v>
      </c>
    </row>
    <row r="623" spans="1:34" s="50" customFormat="1" ht="24" hidden="1" customHeight="1" x14ac:dyDescent="0.2">
      <c r="A623" s="181"/>
      <c r="B623" s="296">
        <v>184</v>
      </c>
      <c r="C623" s="264">
        <v>193</v>
      </c>
      <c r="D623" s="297">
        <v>13421</v>
      </c>
      <c r="E623" s="251" t="s">
        <v>1988</v>
      </c>
      <c r="F623" s="252" t="s">
        <v>649</v>
      </c>
      <c r="G623" s="251" t="s">
        <v>87</v>
      </c>
      <c r="H623" s="272" t="s">
        <v>1961</v>
      </c>
      <c r="I623" s="292" t="s">
        <v>2624</v>
      </c>
      <c r="J623" s="480">
        <v>79825524</v>
      </c>
      <c r="K623" s="480">
        <v>17507361</v>
      </c>
      <c r="L623" s="64" t="s">
        <v>1961</v>
      </c>
      <c r="M623" s="290" t="s">
        <v>2383</v>
      </c>
      <c r="N623" s="98"/>
      <c r="O623" s="64"/>
      <c r="P623" s="89"/>
      <c r="Q623" s="253">
        <v>30</v>
      </c>
      <c r="R623" s="254">
        <v>70</v>
      </c>
      <c r="S623" s="64">
        <v>0</v>
      </c>
      <c r="T623" s="64">
        <v>0</v>
      </c>
      <c r="U623" s="89">
        <v>0</v>
      </c>
      <c r="V623" s="258">
        <v>18</v>
      </c>
      <c r="W623" s="98">
        <v>0</v>
      </c>
      <c r="X623" s="83">
        <v>0</v>
      </c>
      <c r="Y623" s="98">
        <v>0</v>
      </c>
      <c r="Z623" s="64">
        <v>0</v>
      </c>
      <c r="AA623" s="323">
        <v>1642901</v>
      </c>
      <c r="AB623" s="323">
        <v>46667</v>
      </c>
      <c r="AC623" s="324">
        <f t="shared" si="36"/>
        <v>1689568</v>
      </c>
      <c r="AD623" s="74">
        <v>4500000</v>
      </c>
      <c r="AE623" s="74">
        <v>6000000</v>
      </c>
      <c r="AF623" s="74">
        <f t="shared" si="37"/>
        <v>0</v>
      </c>
      <c r="AG623" s="74">
        <f t="shared" si="38"/>
        <v>3600000</v>
      </c>
      <c r="AH623" s="493">
        <f t="shared" si="39"/>
        <v>0</v>
      </c>
    </row>
    <row r="624" spans="1:34" s="50" customFormat="1" ht="24" hidden="1" customHeight="1" x14ac:dyDescent="0.2">
      <c r="A624" s="181"/>
      <c r="B624" s="296">
        <v>188</v>
      </c>
      <c r="C624" s="264">
        <v>197</v>
      </c>
      <c r="D624" s="297">
        <v>13422</v>
      </c>
      <c r="E624" s="251" t="s">
        <v>91</v>
      </c>
      <c r="F624" s="252" t="s">
        <v>1991</v>
      </c>
      <c r="G624" s="251" t="s">
        <v>87</v>
      </c>
      <c r="H624" s="272" t="s">
        <v>1961</v>
      </c>
      <c r="I624" s="292" t="s">
        <v>2628</v>
      </c>
      <c r="J624" s="480">
        <v>2110339233</v>
      </c>
      <c r="K624" s="480">
        <v>12865353</v>
      </c>
      <c r="L624" s="64" t="s">
        <v>1961</v>
      </c>
      <c r="M624" s="290" t="s">
        <v>2380</v>
      </c>
      <c r="N624" s="98"/>
      <c r="O624" s="64"/>
      <c r="P624" s="89"/>
      <c r="Q624" s="253">
        <v>30</v>
      </c>
      <c r="R624" s="254">
        <v>29</v>
      </c>
      <c r="S624" s="64">
        <v>0</v>
      </c>
      <c r="T624" s="64">
        <v>0</v>
      </c>
      <c r="U624" s="89">
        <v>0</v>
      </c>
      <c r="V624" s="258">
        <v>16</v>
      </c>
      <c r="W624" s="98">
        <v>0</v>
      </c>
      <c r="X624" s="83">
        <v>0</v>
      </c>
      <c r="Y624" s="98">
        <v>1</v>
      </c>
      <c r="Z624" s="64">
        <v>1</v>
      </c>
      <c r="AA624" s="323">
        <v>1477052</v>
      </c>
      <c r="AB624" s="323">
        <v>46667</v>
      </c>
      <c r="AC624" s="324">
        <f t="shared" si="36"/>
        <v>1523719</v>
      </c>
      <c r="AD624" s="74">
        <v>4500000</v>
      </c>
      <c r="AE624" s="74">
        <v>6000000</v>
      </c>
      <c r="AF624" s="74">
        <f t="shared" si="37"/>
        <v>0</v>
      </c>
      <c r="AG624" s="74">
        <f t="shared" si="38"/>
        <v>3200000</v>
      </c>
      <c r="AH624" s="493">
        <f t="shared" si="39"/>
        <v>0</v>
      </c>
    </row>
    <row r="625" spans="1:34" s="50" customFormat="1" ht="24" hidden="1" customHeight="1" x14ac:dyDescent="0.2">
      <c r="A625" s="181"/>
      <c r="B625" s="296">
        <v>497</v>
      </c>
      <c r="C625" s="264">
        <v>280</v>
      </c>
      <c r="D625" s="297">
        <v>13423</v>
      </c>
      <c r="E625" s="241" t="s">
        <v>555</v>
      </c>
      <c r="F625" s="242" t="s">
        <v>1993</v>
      </c>
      <c r="G625" s="285" t="s">
        <v>137</v>
      </c>
      <c r="H625" s="272" t="s">
        <v>1961</v>
      </c>
      <c r="I625" s="292" t="s">
        <v>2929</v>
      </c>
      <c r="J625" s="480">
        <v>5799535804</v>
      </c>
      <c r="K625" s="480">
        <v>37596252</v>
      </c>
      <c r="L625" s="64" t="s">
        <v>1961</v>
      </c>
      <c r="M625" s="290" t="s">
        <v>137</v>
      </c>
      <c r="N625" s="243" t="s">
        <v>2410</v>
      </c>
      <c r="O625" s="64"/>
      <c r="P625" s="89"/>
      <c r="Q625" s="243">
        <v>30</v>
      </c>
      <c r="R625" s="245">
        <v>120</v>
      </c>
      <c r="S625" s="245">
        <v>110</v>
      </c>
      <c r="T625" s="245">
        <v>29.33</v>
      </c>
      <c r="U625" s="89">
        <v>0</v>
      </c>
      <c r="V625" s="260">
        <v>13</v>
      </c>
      <c r="W625" s="98">
        <v>0</v>
      </c>
      <c r="X625" s="83">
        <v>0</v>
      </c>
      <c r="Y625" s="98">
        <v>2</v>
      </c>
      <c r="Z625" s="64">
        <v>2</v>
      </c>
      <c r="AA625" s="315">
        <v>885165</v>
      </c>
      <c r="AB625" s="315">
        <v>46667</v>
      </c>
      <c r="AC625" s="316">
        <f t="shared" si="36"/>
        <v>931832</v>
      </c>
      <c r="AD625" s="74">
        <v>4500000</v>
      </c>
      <c r="AE625" s="74">
        <v>6000000</v>
      </c>
      <c r="AF625" s="74">
        <f t="shared" si="37"/>
        <v>0</v>
      </c>
      <c r="AG625" s="74">
        <f t="shared" si="38"/>
        <v>2600000</v>
      </c>
      <c r="AH625" s="493">
        <f t="shared" si="39"/>
        <v>0</v>
      </c>
    </row>
    <row r="626" spans="1:34" s="50" customFormat="1" ht="24" customHeight="1" x14ac:dyDescent="0.2">
      <c r="A626" s="181"/>
      <c r="B626" s="296">
        <v>514</v>
      </c>
      <c r="C626" s="264">
        <v>285</v>
      </c>
      <c r="D626" s="297">
        <v>13424</v>
      </c>
      <c r="E626" s="241" t="s">
        <v>1445</v>
      </c>
      <c r="F626" s="242" t="s">
        <v>319</v>
      </c>
      <c r="G626" s="285" t="s">
        <v>137</v>
      </c>
      <c r="H626" s="272" t="s">
        <v>1961</v>
      </c>
      <c r="I626" s="292" t="s">
        <v>2946</v>
      </c>
      <c r="J626" s="480">
        <v>2122714573</v>
      </c>
      <c r="K626" s="480">
        <v>37649913</v>
      </c>
      <c r="L626" s="64"/>
      <c r="M626" s="290" t="s">
        <v>137</v>
      </c>
      <c r="N626" s="98"/>
      <c r="O626" s="64"/>
      <c r="P626" s="244" t="s">
        <v>2410</v>
      </c>
      <c r="Q626" s="243">
        <v>30</v>
      </c>
      <c r="R626" s="245">
        <v>120</v>
      </c>
      <c r="S626" s="245">
        <v>220</v>
      </c>
      <c r="T626" s="245">
        <v>29.33</v>
      </c>
      <c r="U626" s="89">
        <v>0</v>
      </c>
      <c r="V626" s="260">
        <v>24</v>
      </c>
      <c r="W626" s="98">
        <v>0</v>
      </c>
      <c r="X626" s="83">
        <v>0</v>
      </c>
      <c r="Y626" s="98">
        <v>0</v>
      </c>
      <c r="Z626" s="64">
        <v>2</v>
      </c>
      <c r="AA626" s="315">
        <v>885165</v>
      </c>
      <c r="AB626" s="315">
        <v>0</v>
      </c>
      <c r="AC626" s="316">
        <f t="shared" si="36"/>
        <v>885165</v>
      </c>
      <c r="AD626" s="74">
        <v>4500000</v>
      </c>
      <c r="AE626" s="74">
        <v>6000000</v>
      </c>
      <c r="AF626" s="74">
        <f t="shared" si="37"/>
        <v>0</v>
      </c>
      <c r="AG626" s="74">
        <f t="shared" si="38"/>
        <v>4800000</v>
      </c>
      <c r="AH626" s="493">
        <f t="shared" si="39"/>
        <v>2</v>
      </c>
    </row>
    <row r="627" spans="1:34" s="50" customFormat="1" ht="24" hidden="1" customHeight="1" x14ac:dyDescent="0.2">
      <c r="A627" s="181"/>
      <c r="B627" s="296">
        <v>192</v>
      </c>
      <c r="C627" s="264">
        <v>201</v>
      </c>
      <c r="D627" s="297">
        <v>13425</v>
      </c>
      <c r="E627" s="251" t="s">
        <v>183</v>
      </c>
      <c r="F627" s="252" t="s">
        <v>1996</v>
      </c>
      <c r="G627" s="251" t="s">
        <v>87</v>
      </c>
      <c r="H627" s="272" t="s">
        <v>1961</v>
      </c>
      <c r="I627" s="292" t="s">
        <v>2632</v>
      </c>
      <c r="J627" s="480">
        <v>2122605774</v>
      </c>
      <c r="K627" s="480">
        <v>37634613</v>
      </c>
      <c r="L627" s="64" t="s">
        <v>1961</v>
      </c>
      <c r="M627" s="290" t="s">
        <v>2383</v>
      </c>
      <c r="N627" s="98"/>
      <c r="O627" s="64"/>
      <c r="P627" s="89"/>
      <c r="Q627" s="253">
        <v>30</v>
      </c>
      <c r="R627" s="254">
        <v>28</v>
      </c>
      <c r="S627" s="64">
        <v>0</v>
      </c>
      <c r="T627" s="64">
        <v>0</v>
      </c>
      <c r="U627" s="89">
        <v>0</v>
      </c>
      <c r="V627" s="258">
        <v>23</v>
      </c>
      <c r="W627" s="98">
        <v>0</v>
      </c>
      <c r="X627" s="83">
        <v>0</v>
      </c>
      <c r="Y627" s="98">
        <v>0</v>
      </c>
      <c r="Z627" s="64">
        <v>0</v>
      </c>
      <c r="AA627" s="323">
        <v>1642901</v>
      </c>
      <c r="AB627" s="323">
        <v>46667</v>
      </c>
      <c r="AC627" s="324">
        <f t="shared" si="36"/>
        <v>1689568</v>
      </c>
      <c r="AD627" s="74">
        <v>4500000</v>
      </c>
      <c r="AE627" s="74">
        <v>6000000</v>
      </c>
      <c r="AF627" s="74">
        <f t="shared" si="37"/>
        <v>0</v>
      </c>
      <c r="AG627" s="74">
        <f t="shared" si="38"/>
        <v>4600000</v>
      </c>
      <c r="AH627" s="493">
        <f t="shared" si="39"/>
        <v>0</v>
      </c>
    </row>
    <row r="628" spans="1:34" s="50" customFormat="1" ht="24" customHeight="1" x14ac:dyDescent="0.2">
      <c r="A628" s="181"/>
      <c r="B628" s="296">
        <v>198</v>
      </c>
      <c r="C628" s="264">
        <v>207</v>
      </c>
      <c r="D628" s="297">
        <v>13426</v>
      </c>
      <c r="E628" s="251" t="s">
        <v>1998</v>
      </c>
      <c r="F628" s="252" t="s">
        <v>1999</v>
      </c>
      <c r="G628" s="251" t="s">
        <v>87</v>
      </c>
      <c r="H628" s="272" t="s">
        <v>1961</v>
      </c>
      <c r="I628" s="292" t="s">
        <v>2638</v>
      </c>
      <c r="J628" s="480">
        <v>2122182792</v>
      </c>
      <c r="K628" s="480">
        <v>37638086</v>
      </c>
      <c r="L628" s="64" t="s">
        <v>1961</v>
      </c>
      <c r="M628" s="290" t="s">
        <v>2383</v>
      </c>
      <c r="N628" s="98"/>
      <c r="O628" s="64"/>
      <c r="P628" s="89"/>
      <c r="Q628" s="253">
        <v>30</v>
      </c>
      <c r="R628" s="254">
        <v>34</v>
      </c>
      <c r="S628" s="64">
        <v>0</v>
      </c>
      <c r="T628" s="64">
        <v>0</v>
      </c>
      <c r="U628" s="89">
        <v>0</v>
      </c>
      <c r="V628" s="258">
        <v>21</v>
      </c>
      <c r="W628" s="98">
        <v>0</v>
      </c>
      <c r="X628" s="83">
        <v>0</v>
      </c>
      <c r="Y628" s="98">
        <v>2</v>
      </c>
      <c r="Z628" s="64">
        <v>1</v>
      </c>
      <c r="AA628" s="323">
        <v>1642901</v>
      </c>
      <c r="AB628" s="323">
        <v>46667</v>
      </c>
      <c r="AC628" s="324">
        <f t="shared" si="36"/>
        <v>1689568</v>
      </c>
      <c r="AD628" s="74">
        <v>4500000</v>
      </c>
      <c r="AE628" s="74">
        <v>6000000</v>
      </c>
      <c r="AF628" s="74">
        <f t="shared" si="37"/>
        <v>0</v>
      </c>
      <c r="AG628" s="74">
        <f t="shared" si="38"/>
        <v>4200000</v>
      </c>
      <c r="AH628" s="493">
        <f t="shared" si="39"/>
        <v>-1</v>
      </c>
    </row>
    <row r="629" spans="1:34" s="50" customFormat="1" ht="24" hidden="1" customHeight="1" x14ac:dyDescent="0.4">
      <c r="A629" s="181"/>
      <c r="B629" s="296">
        <v>187</v>
      </c>
      <c r="C629" s="264">
        <v>196</v>
      </c>
      <c r="D629" s="297">
        <v>13427</v>
      </c>
      <c r="E629" s="251" t="s">
        <v>2001</v>
      </c>
      <c r="F629" s="252" t="s">
        <v>573</v>
      </c>
      <c r="G629" s="251" t="s">
        <v>87</v>
      </c>
      <c r="H629" s="272" t="s">
        <v>1961</v>
      </c>
      <c r="I629" s="292" t="s">
        <v>2627</v>
      </c>
      <c r="J629" s="482">
        <v>2110356261</v>
      </c>
      <c r="K629" s="480">
        <v>12865230</v>
      </c>
      <c r="L629" s="64" t="s">
        <v>1961</v>
      </c>
      <c r="M629" s="290" t="s">
        <v>2380</v>
      </c>
      <c r="N629" s="98"/>
      <c r="O629" s="64"/>
      <c r="P629" s="89"/>
      <c r="Q629" s="253">
        <v>30</v>
      </c>
      <c r="R629" s="254">
        <v>37</v>
      </c>
      <c r="S629" s="64">
        <v>0</v>
      </c>
      <c r="T629" s="64">
        <v>0</v>
      </c>
      <c r="U629" s="89">
        <v>0</v>
      </c>
      <c r="V629" s="258">
        <v>19</v>
      </c>
      <c r="W629" s="98">
        <v>0</v>
      </c>
      <c r="X629" s="83">
        <v>0</v>
      </c>
      <c r="Y629" s="98">
        <v>2</v>
      </c>
      <c r="Z629" s="64">
        <v>2</v>
      </c>
      <c r="AA629" s="323">
        <v>1477052</v>
      </c>
      <c r="AB629" s="323">
        <v>46667</v>
      </c>
      <c r="AC629" s="324">
        <f t="shared" si="36"/>
        <v>1523719</v>
      </c>
      <c r="AD629" s="74">
        <v>4500000</v>
      </c>
      <c r="AE629" s="74">
        <v>6000000</v>
      </c>
      <c r="AF629" s="74">
        <f t="shared" si="37"/>
        <v>0</v>
      </c>
      <c r="AG629" s="74">
        <f t="shared" si="38"/>
        <v>3800000</v>
      </c>
      <c r="AH629" s="493">
        <f t="shared" si="39"/>
        <v>0</v>
      </c>
    </row>
    <row r="630" spans="1:34" s="50" customFormat="1" ht="24" hidden="1" customHeight="1" x14ac:dyDescent="0.2">
      <c r="A630" s="181"/>
      <c r="B630" s="296">
        <v>506</v>
      </c>
      <c r="C630" s="264">
        <v>289</v>
      </c>
      <c r="D630" s="297">
        <v>13428</v>
      </c>
      <c r="E630" s="241" t="s">
        <v>2003</v>
      </c>
      <c r="F630" s="242" t="s">
        <v>2004</v>
      </c>
      <c r="G630" s="285" t="s">
        <v>137</v>
      </c>
      <c r="H630" s="272" t="s">
        <v>1961</v>
      </c>
      <c r="I630" s="292" t="s">
        <v>2938</v>
      </c>
      <c r="J630" s="480">
        <v>2122579293</v>
      </c>
      <c r="K630" s="480">
        <v>37623017</v>
      </c>
      <c r="L630" s="64" t="s">
        <v>1961</v>
      </c>
      <c r="M630" s="290" t="s">
        <v>137</v>
      </c>
      <c r="N630" s="98"/>
      <c r="O630" s="245" t="s">
        <v>2410</v>
      </c>
      <c r="P630" s="89"/>
      <c r="Q630" s="243">
        <v>30</v>
      </c>
      <c r="R630" s="245">
        <v>90</v>
      </c>
      <c r="S630" s="245">
        <v>0</v>
      </c>
      <c r="T630" s="245">
        <v>0</v>
      </c>
      <c r="U630" s="89">
        <v>0</v>
      </c>
      <c r="V630" s="260">
        <v>24</v>
      </c>
      <c r="W630" s="98">
        <v>0</v>
      </c>
      <c r="X630" s="83">
        <v>0</v>
      </c>
      <c r="Y630" s="98">
        <v>0</v>
      </c>
      <c r="Z630" s="64">
        <v>0</v>
      </c>
      <c r="AA630" s="315">
        <v>885165</v>
      </c>
      <c r="AB630" s="315">
        <v>46667</v>
      </c>
      <c r="AC630" s="316">
        <f t="shared" si="36"/>
        <v>931832</v>
      </c>
      <c r="AD630" s="74">
        <v>4500000</v>
      </c>
      <c r="AE630" s="74">
        <v>6000000</v>
      </c>
      <c r="AF630" s="74">
        <f t="shared" si="37"/>
        <v>0</v>
      </c>
      <c r="AG630" s="74">
        <f t="shared" si="38"/>
        <v>4800000</v>
      </c>
      <c r="AH630" s="493">
        <f t="shared" si="39"/>
        <v>0</v>
      </c>
    </row>
    <row r="631" spans="1:34" s="50" customFormat="1" ht="24" hidden="1" customHeight="1" x14ac:dyDescent="0.2">
      <c r="A631" s="181"/>
      <c r="B631" s="296">
        <v>500</v>
      </c>
      <c r="C631" s="264">
        <v>283</v>
      </c>
      <c r="D631" s="297">
        <v>13429</v>
      </c>
      <c r="E631" s="241" t="s">
        <v>2006</v>
      </c>
      <c r="F631" s="242" t="s">
        <v>2007</v>
      </c>
      <c r="G631" s="285" t="s">
        <v>137</v>
      </c>
      <c r="H631" s="272" t="s">
        <v>1961</v>
      </c>
      <c r="I631" s="292" t="s">
        <v>2932</v>
      </c>
      <c r="J631" s="480">
        <v>2080299069</v>
      </c>
      <c r="K631" s="480">
        <v>39064958</v>
      </c>
      <c r="L631" s="64" t="s">
        <v>1961</v>
      </c>
      <c r="M631" s="290" t="s">
        <v>137</v>
      </c>
      <c r="N631" s="243" t="s">
        <v>2410</v>
      </c>
      <c r="O631" s="64"/>
      <c r="P631" s="89"/>
      <c r="Q631" s="243">
        <v>30</v>
      </c>
      <c r="R631" s="245">
        <v>120</v>
      </c>
      <c r="S631" s="245">
        <v>110</v>
      </c>
      <c r="T631" s="245">
        <v>29.33</v>
      </c>
      <c r="U631" s="89">
        <v>0</v>
      </c>
      <c r="V631" s="260">
        <v>13</v>
      </c>
      <c r="W631" s="98">
        <v>0</v>
      </c>
      <c r="X631" s="83">
        <v>0</v>
      </c>
      <c r="Y631" s="98">
        <v>0</v>
      </c>
      <c r="Z631" s="64">
        <v>0</v>
      </c>
      <c r="AA631" s="315">
        <v>885165</v>
      </c>
      <c r="AB631" s="315">
        <v>46667.01</v>
      </c>
      <c r="AC631" s="316">
        <f t="shared" si="36"/>
        <v>931832.01</v>
      </c>
      <c r="AD631" s="74">
        <v>4500000</v>
      </c>
      <c r="AE631" s="74">
        <v>6000000</v>
      </c>
      <c r="AF631" s="74">
        <f t="shared" si="37"/>
        <v>0</v>
      </c>
      <c r="AG631" s="74">
        <f t="shared" si="38"/>
        <v>2600000</v>
      </c>
      <c r="AH631" s="493">
        <f t="shared" si="39"/>
        <v>0</v>
      </c>
    </row>
    <row r="632" spans="1:34" s="50" customFormat="1" ht="24" hidden="1" customHeight="1" x14ac:dyDescent="0.2">
      <c r="A632" s="181"/>
      <c r="B632" s="296">
        <v>189</v>
      </c>
      <c r="C632" s="264">
        <v>198</v>
      </c>
      <c r="D632" s="297">
        <v>13431</v>
      </c>
      <c r="E632" s="251" t="s">
        <v>2010</v>
      </c>
      <c r="F632" s="252" t="s">
        <v>2011</v>
      </c>
      <c r="G632" s="251" t="s">
        <v>87</v>
      </c>
      <c r="H632" s="272" t="s">
        <v>1961</v>
      </c>
      <c r="I632" s="292" t="s">
        <v>2629</v>
      </c>
      <c r="J632" s="480">
        <v>2064837329</v>
      </c>
      <c r="K632" s="480">
        <v>36410290</v>
      </c>
      <c r="L632" s="64" t="s">
        <v>1961</v>
      </c>
      <c r="M632" s="290" t="s">
        <v>2380</v>
      </c>
      <c r="N632" s="98"/>
      <c r="O632" s="64"/>
      <c r="P632" s="89"/>
      <c r="Q632" s="253">
        <v>30</v>
      </c>
      <c r="R632" s="254">
        <v>18</v>
      </c>
      <c r="S632" s="64">
        <v>0</v>
      </c>
      <c r="T632" s="64">
        <v>0</v>
      </c>
      <c r="U632" s="89">
        <v>0</v>
      </c>
      <c r="V632" s="258">
        <v>15</v>
      </c>
      <c r="W632" s="98">
        <v>0</v>
      </c>
      <c r="X632" s="83">
        <v>0</v>
      </c>
      <c r="Y632" s="98">
        <v>2</v>
      </c>
      <c r="Z632" s="64">
        <v>2</v>
      </c>
      <c r="AA632" s="323">
        <v>1477052</v>
      </c>
      <c r="AB632" s="323">
        <v>46667</v>
      </c>
      <c r="AC632" s="324">
        <f t="shared" si="36"/>
        <v>1523719</v>
      </c>
      <c r="AD632" s="74">
        <v>4500000</v>
      </c>
      <c r="AE632" s="74">
        <v>6000000</v>
      </c>
      <c r="AF632" s="74">
        <f t="shared" si="37"/>
        <v>0</v>
      </c>
      <c r="AG632" s="74">
        <f t="shared" si="38"/>
        <v>3000000</v>
      </c>
      <c r="AH632" s="493">
        <f t="shared" si="39"/>
        <v>0</v>
      </c>
    </row>
    <row r="633" spans="1:34" s="50" customFormat="1" ht="24" hidden="1" customHeight="1" x14ac:dyDescent="0.2">
      <c r="A633" s="181"/>
      <c r="B633" s="296">
        <v>499</v>
      </c>
      <c r="C633" s="264">
        <v>282</v>
      </c>
      <c r="D633" s="297">
        <v>13432</v>
      </c>
      <c r="E633" s="241" t="s">
        <v>473</v>
      </c>
      <c r="F633" s="242" t="s">
        <v>2013</v>
      </c>
      <c r="G633" s="285" t="s">
        <v>137</v>
      </c>
      <c r="H633" s="272" t="s">
        <v>1961</v>
      </c>
      <c r="I633" s="427" t="s">
        <v>2931</v>
      </c>
      <c r="J633" s="480">
        <v>2180712723</v>
      </c>
      <c r="K633" s="480">
        <v>12632052</v>
      </c>
      <c r="L633" s="64" t="s">
        <v>1961</v>
      </c>
      <c r="M633" s="290" t="s">
        <v>137</v>
      </c>
      <c r="N633" s="98"/>
      <c r="O633" s="245" t="s">
        <v>2410</v>
      </c>
      <c r="P633" s="89"/>
      <c r="Q633" s="243">
        <v>30</v>
      </c>
      <c r="R633" s="245">
        <v>90</v>
      </c>
      <c r="S633" s="245">
        <v>0</v>
      </c>
      <c r="T633" s="245">
        <v>0</v>
      </c>
      <c r="U633" s="89">
        <v>0</v>
      </c>
      <c r="V633" s="260">
        <v>24</v>
      </c>
      <c r="W633" s="98">
        <v>0</v>
      </c>
      <c r="X633" s="83">
        <v>0</v>
      </c>
      <c r="Y633" s="98">
        <v>2</v>
      </c>
      <c r="Z633" s="64">
        <v>2</v>
      </c>
      <c r="AA633" s="315">
        <v>885165</v>
      </c>
      <c r="AB633" s="315">
        <v>46667</v>
      </c>
      <c r="AC633" s="316">
        <f t="shared" si="36"/>
        <v>931832</v>
      </c>
      <c r="AD633" s="74">
        <v>4500000</v>
      </c>
      <c r="AE633" s="74">
        <v>6000000</v>
      </c>
      <c r="AF633" s="74">
        <f t="shared" si="37"/>
        <v>0</v>
      </c>
      <c r="AG633" s="74">
        <f t="shared" si="38"/>
        <v>4800000</v>
      </c>
      <c r="AH633" s="493">
        <f t="shared" si="39"/>
        <v>0</v>
      </c>
    </row>
    <row r="634" spans="1:34" s="50" customFormat="1" ht="24" hidden="1" customHeight="1" x14ac:dyDescent="0.2">
      <c r="A634" s="181"/>
      <c r="B634" s="296">
        <v>501</v>
      </c>
      <c r="C634" s="264">
        <v>284</v>
      </c>
      <c r="D634" s="297">
        <v>13433</v>
      </c>
      <c r="E634" s="241" t="s">
        <v>488</v>
      </c>
      <c r="F634" s="242" t="s">
        <v>2015</v>
      </c>
      <c r="G634" s="285" t="s">
        <v>137</v>
      </c>
      <c r="H634" s="272" t="s">
        <v>1961</v>
      </c>
      <c r="I634" s="292" t="s">
        <v>2933</v>
      </c>
      <c r="J634" s="480">
        <v>2122912731</v>
      </c>
      <c r="K634" s="480">
        <v>37482148</v>
      </c>
      <c r="L634" s="64" t="s">
        <v>1961</v>
      </c>
      <c r="M634" s="290" t="s">
        <v>137</v>
      </c>
      <c r="N634" s="243" t="s">
        <v>2410</v>
      </c>
      <c r="O634" s="64"/>
      <c r="P634" s="89"/>
      <c r="Q634" s="243">
        <v>30</v>
      </c>
      <c r="R634" s="245">
        <v>120</v>
      </c>
      <c r="S634" s="245">
        <v>110</v>
      </c>
      <c r="T634" s="245">
        <v>29.33</v>
      </c>
      <c r="U634" s="89">
        <v>0</v>
      </c>
      <c r="V634" s="260">
        <v>15</v>
      </c>
      <c r="W634" s="98">
        <v>0</v>
      </c>
      <c r="X634" s="83">
        <v>0</v>
      </c>
      <c r="Y634" s="98">
        <v>2</v>
      </c>
      <c r="Z634" s="64">
        <v>2</v>
      </c>
      <c r="AA634" s="315">
        <v>885165</v>
      </c>
      <c r="AB634" s="315">
        <v>46667</v>
      </c>
      <c r="AC634" s="316">
        <f t="shared" si="36"/>
        <v>931832</v>
      </c>
      <c r="AD634" s="74">
        <v>4500000</v>
      </c>
      <c r="AE634" s="74">
        <v>6000000</v>
      </c>
      <c r="AF634" s="74">
        <f t="shared" si="37"/>
        <v>0</v>
      </c>
      <c r="AG634" s="74">
        <f t="shared" si="38"/>
        <v>3000000</v>
      </c>
      <c r="AH634" s="493">
        <f t="shared" si="39"/>
        <v>0</v>
      </c>
    </row>
    <row r="635" spans="1:34" s="50" customFormat="1" ht="24" hidden="1" customHeight="1" x14ac:dyDescent="0.2">
      <c r="A635" s="181"/>
      <c r="B635" s="296">
        <v>508</v>
      </c>
      <c r="C635" s="264">
        <v>291</v>
      </c>
      <c r="D635" s="297">
        <v>13434</v>
      </c>
      <c r="E635" s="241" t="s">
        <v>216</v>
      </c>
      <c r="F635" s="242" t="s">
        <v>2017</v>
      </c>
      <c r="G635" s="285" t="s">
        <v>137</v>
      </c>
      <c r="H635" s="272" t="s">
        <v>1961</v>
      </c>
      <c r="I635" s="292" t="s">
        <v>2940</v>
      </c>
      <c r="J635" s="480">
        <v>2162769573</v>
      </c>
      <c r="K635" s="480">
        <v>37598576</v>
      </c>
      <c r="L635" s="64" t="s">
        <v>1961</v>
      </c>
      <c r="M635" s="290" t="s">
        <v>137</v>
      </c>
      <c r="N635" s="243" t="s">
        <v>2410</v>
      </c>
      <c r="O635" s="64"/>
      <c r="P635" s="89"/>
      <c r="Q635" s="243">
        <v>30</v>
      </c>
      <c r="R635" s="245">
        <v>120</v>
      </c>
      <c r="S635" s="245">
        <v>110</v>
      </c>
      <c r="T635" s="245">
        <v>29.33</v>
      </c>
      <c r="U635" s="89">
        <v>0</v>
      </c>
      <c r="V635" s="260">
        <v>15</v>
      </c>
      <c r="W635" s="98">
        <v>0</v>
      </c>
      <c r="X635" s="83">
        <v>0</v>
      </c>
      <c r="Y635" s="98">
        <v>2</v>
      </c>
      <c r="Z635" s="64">
        <v>2</v>
      </c>
      <c r="AA635" s="315">
        <v>885165</v>
      </c>
      <c r="AB635" s="315">
        <v>46667</v>
      </c>
      <c r="AC635" s="316">
        <f t="shared" si="36"/>
        <v>931832</v>
      </c>
      <c r="AD635" s="74">
        <v>4500000</v>
      </c>
      <c r="AE635" s="74">
        <v>6000000</v>
      </c>
      <c r="AF635" s="74">
        <f t="shared" si="37"/>
        <v>0</v>
      </c>
      <c r="AG635" s="74">
        <f t="shared" si="38"/>
        <v>3000000</v>
      </c>
      <c r="AH635" s="493">
        <f t="shared" si="39"/>
        <v>0</v>
      </c>
    </row>
    <row r="636" spans="1:34" s="50" customFormat="1" ht="24" hidden="1" customHeight="1" x14ac:dyDescent="0.2">
      <c r="A636" s="181"/>
      <c r="B636" s="296">
        <v>197</v>
      </c>
      <c r="C636" s="264">
        <v>206</v>
      </c>
      <c r="D636" s="297">
        <v>13435</v>
      </c>
      <c r="E636" s="251" t="s">
        <v>226</v>
      </c>
      <c r="F636" s="252" t="s">
        <v>752</v>
      </c>
      <c r="G636" s="251" t="s">
        <v>87</v>
      </c>
      <c r="H636" s="272" t="s">
        <v>1961</v>
      </c>
      <c r="I636" s="292" t="s">
        <v>2637</v>
      </c>
      <c r="J636" s="480">
        <v>2260037119</v>
      </c>
      <c r="K636" s="480">
        <v>37651419</v>
      </c>
      <c r="L636" s="64" t="s">
        <v>1961</v>
      </c>
      <c r="M636" s="290" t="s">
        <v>2380</v>
      </c>
      <c r="N636" s="98"/>
      <c r="O636" s="64"/>
      <c r="P636" s="89"/>
      <c r="Q636" s="253">
        <v>30</v>
      </c>
      <c r="R636" s="254">
        <v>33</v>
      </c>
      <c r="S636" s="64">
        <v>0</v>
      </c>
      <c r="T636" s="64">
        <v>0</v>
      </c>
      <c r="U636" s="89">
        <v>0</v>
      </c>
      <c r="V636" s="258">
        <v>23</v>
      </c>
      <c r="W636" s="98">
        <v>0</v>
      </c>
      <c r="X636" s="83">
        <v>0</v>
      </c>
      <c r="Y636" s="98">
        <v>0</v>
      </c>
      <c r="Z636" s="64">
        <v>0</v>
      </c>
      <c r="AA636" s="323">
        <v>1477052</v>
      </c>
      <c r="AB636" s="323">
        <v>46667</v>
      </c>
      <c r="AC636" s="324">
        <f t="shared" si="36"/>
        <v>1523719</v>
      </c>
      <c r="AD636" s="74">
        <v>4500000</v>
      </c>
      <c r="AE636" s="74">
        <v>6000000</v>
      </c>
      <c r="AF636" s="74">
        <f t="shared" si="37"/>
        <v>0</v>
      </c>
      <c r="AG636" s="74">
        <f t="shared" si="38"/>
        <v>4600000</v>
      </c>
      <c r="AH636" s="493">
        <f t="shared" si="39"/>
        <v>0</v>
      </c>
    </row>
    <row r="637" spans="1:34" s="50" customFormat="1" ht="24" hidden="1" customHeight="1" x14ac:dyDescent="0.2">
      <c r="A637" s="181"/>
      <c r="B637" s="296">
        <v>515</v>
      </c>
      <c r="C637" s="264">
        <v>212</v>
      </c>
      <c r="D637" s="297">
        <v>13436</v>
      </c>
      <c r="E637" s="251" t="s">
        <v>2020</v>
      </c>
      <c r="F637" s="252" t="s">
        <v>2021</v>
      </c>
      <c r="G637" s="251" t="s">
        <v>2414</v>
      </c>
      <c r="H637" s="272" t="s">
        <v>1961</v>
      </c>
      <c r="I637" s="292" t="s">
        <v>2947</v>
      </c>
      <c r="J637" s="480">
        <v>2110533188</v>
      </c>
      <c r="K637" s="480">
        <v>37665443</v>
      </c>
      <c r="L637" s="64"/>
      <c r="M637" s="290" t="s">
        <v>2380</v>
      </c>
      <c r="N637" s="98"/>
      <c r="O637" s="64"/>
      <c r="P637" s="89"/>
      <c r="Q637" s="253">
        <v>30</v>
      </c>
      <c r="R637" s="254">
        <v>99</v>
      </c>
      <c r="S637" s="64">
        <v>0</v>
      </c>
      <c r="T637" s="64">
        <v>0</v>
      </c>
      <c r="U637" s="89">
        <v>0</v>
      </c>
      <c r="V637" s="258">
        <v>23</v>
      </c>
      <c r="W637" s="98">
        <v>0</v>
      </c>
      <c r="X637" s="83">
        <v>0</v>
      </c>
      <c r="Y637" s="98">
        <v>0</v>
      </c>
      <c r="Z637" s="64">
        <v>0</v>
      </c>
      <c r="AA637" s="323">
        <v>1477052</v>
      </c>
      <c r="AB637" s="323">
        <v>0</v>
      </c>
      <c r="AC637" s="324">
        <f t="shared" si="36"/>
        <v>1477052</v>
      </c>
      <c r="AD637" s="74">
        <v>4500000</v>
      </c>
      <c r="AE637" s="74">
        <v>6000000</v>
      </c>
      <c r="AF637" s="74">
        <f t="shared" si="37"/>
        <v>0</v>
      </c>
      <c r="AG637" s="74">
        <f t="shared" si="38"/>
        <v>4600000</v>
      </c>
      <c r="AH637" s="493">
        <f t="shared" si="39"/>
        <v>0</v>
      </c>
    </row>
    <row r="638" spans="1:34" s="50" customFormat="1" ht="24" hidden="1" customHeight="1" x14ac:dyDescent="0.2">
      <c r="A638" s="181"/>
      <c r="B638" s="296">
        <v>502</v>
      </c>
      <c r="C638" s="264">
        <v>285</v>
      </c>
      <c r="D638" s="297">
        <v>13437</v>
      </c>
      <c r="E638" s="241" t="s">
        <v>158</v>
      </c>
      <c r="F638" s="242" t="s">
        <v>120</v>
      </c>
      <c r="G638" s="285" t="s">
        <v>137</v>
      </c>
      <c r="H638" s="272" t="s">
        <v>1961</v>
      </c>
      <c r="I638" s="292" t="s">
        <v>2934</v>
      </c>
      <c r="J638" s="480">
        <v>4880138614</v>
      </c>
      <c r="K638" s="480">
        <v>38259442</v>
      </c>
      <c r="L638" s="64" t="s">
        <v>1961</v>
      </c>
      <c r="M638" s="290" t="s">
        <v>137</v>
      </c>
      <c r="N638" s="98"/>
      <c r="O638" s="64"/>
      <c r="P638" s="244" t="s">
        <v>2410</v>
      </c>
      <c r="Q638" s="243">
        <v>30</v>
      </c>
      <c r="R638" s="245">
        <v>120</v>
      </c>
      <c r="S638" s="245">
        <v>220</v>
      </c>
      <c r="T638" s="245">
        <v>29.33</v>
      </c>
      <c r="U638" s="89">
        <v>0</v>
      </c>
      <c r="V638" s="260">
        <v>17</v>
      </c>
      <c r="W638" s="98">
        <v>0</v>
      </c>
      <c r="X638" s="83">
        <v>0</v>
      </c>
      <c r="Y638" s="98">
        <v>0</v>
      </c>
      <c r="Z638" s="64">
        <v>0</v>
      </c>
      <c r="AA638" s="315">
        <v>885165</v>
      </c>
      <c r="AB638" s="315">
        <v>46667</v>
      </c>
      <c r="AC638" s="316">
        <f t="shared" si="36"/>
        <v>931832</v>
      </c>
      <c r="AD638" s="74">
        <v>4500000</v>
      </c>
      <c r="AE638" s="74">
        <v>6000000</v>
      </c>
      <c r="AF638" s="74">
        <f t="shared" si="37"/>
        <v>0</v>
      </c>
      <c r="AG638" s="74">
        <f t="shared" si="38"/>
        <v>3400000</v>
      </c>
      <c r="AH638" s="493">
        <f t="shared" si="39"/>
        <v>0</v>
      </c>
    </row>
    <row r="639" spans="1:34" s="50" customFormat="1" ht="24" hidden="1" customHeight="1" x14ac:dyDescent="0.2">
      <c r="A639" s="181"/>
      <c r="B639" s="296">
        <v>504</v>
      </c>
      <c r="C639" s="264">
        <v>287</v>
      </c>
      <c r="D639" s="297">
        <v>13438</v>
      </c>
      <c r="E639" s="241" t="s">
        <v>2024</v>
      </c>
      <c r="F639" s="242" t="s">
        <v>2025</v>
      </c>
      <c r="G639" s="285" t="s">
        <v>137</v>
      </c>
      <c r="H639" s="272" t="s">
        <v>1961</v>
      </c>
      <c r="I639" s="292" t="s">
        <v>2936</v>
      </c>
      <c r="J639" s="480">
        <v>4889497048</v>
      </c>
      <c r="K639" s="480">
        <v>25720890</v>
      </c>
      <c r="L639" s="64" t="s">
        <v>1961</v>
      </c>
      <c r="M639" s="290" t="s">
        <v>137</v>
      </c>
      <c r="N639" s="243" t="s">
        <v>2410</v>
      </c>
      <c r="O639" s="64"/>
      <c r="P639" s="89"/>
      <c r="Q639" s="243">
        <v>30</v>
      </c>
      <c r="R639" s="245">
        <v>120</v>
      </c>
      <c r="S639" s="245">
        <v>110</v>
      </c>
      <c r="T639" s="245">
        <v>29.33</v>
      </c>
      <c r="U639" s="89">
        <v>0</v>
      </c>
      <c r="V639" s="260">
        <v>15</v>
      </c>
      <c r="W639" s="98">
        <v>0</v>
      </c>
      <c r="X639" s="83">
        <v>0</v>
      </c>
      <c r="Y639" s="98">
        <v>0</v>
      </c>
      <c r="Z639" s="64">
        <v>0</v>
      </c>
      <c r="AA639" s="315">
        <v>885165</v>
      </c>
      <c r="AB639" s="315">
        <v>46667</v>
      </c>
      <c r="AC639" s="316">
        <f t="shared" si="36"/>
        <v>931832</v>
      </c>
      <c r="AD639" s="74">
        <v>4500000</v>
      </c>
      <c r="AE639" s="74">
        <v>6000000</v>
      </c>
      <c r="AF639" s="74">
        <f t="shared" si="37"/>
        <v>0</v>
      </c>
      <c r="AG639" s="74">
        <f t="shared" si="38"/>
        <v>3000000</v>
      </c>
      <c r="AH639" s="493">
        <f t="shared" si="39"/>
        <v>0</v>
      </c>
    </row>
    <row r="640" spans="1:34" s="50" customFormat="1" ht="24" customHeight="1" x14ac:dyDescent="0.2">
      <c r="A640" s="181"/>
      <c r="B640" s="296">
        <v>498</v>
      </c>
      <c r="C640" s="264">
        <v>281</v>
      </c>
      <c r="D640" s="297">
        <v>13439</v>
      </c>
      <c r="E640" s="241" t="s">
        <v>488</v>
      </c>
      <c r="F640" s="242" t="s">
        <v>2027</v>
      </c>
      <c r="G640" s="285" t="s">
        <v>137</v>
      </c>
      <c r="H640" s="272" t="s">
        <v>1961</v>
      </c>
      <c r="I640" s="292" t="s">
        <v>2930</v>
      </c>
      <c r="J640" s="480">
        <v>2030155454</v>
      </c>
      <c r="K640" s="480">
        <v>37774698</v>
      </c>
      <c r="L640" s="64" t="s">
        <v>1961</v>
      </c>
      <c r="M640" s="290" t="s">
        <v>137</v>
      </c>
      <c r="N640" s="98"/>
      <c r="O640" s="64"/>
      <c r="P640" s="244" t="s">
        <v>2410</v>
      </c>
      <c r="Q640" s="243">
        <v>30</v>
      </c>
      <c r="R640" s="245">
        <v>120</v>
      </c>
      <c r="S640" s="245">
        <v>220</v>
      </c>
      <c r="T640" s="245">
        <v>29.33</v>
      </c>
      <c r="U640" s="89">
        <v>0</v>
      </c>
      <c r="V640" s="260">
        <v>22</v>
      </c>
      <c r="W640" s="98">
        <v>0</v>
      </c>
      <c r="X640" s="83">
        <v>0</v>
      </c>
      <c r="Y640" s="98">
        <v>1</v>
      </c>
      <c r="Z640" s="64">
        <v>0</v>
      </c>
      <c r="AA640" s="315">
        <v>885165</v>
      </c>
      <c r="AB640" s="315">
        <v>46667</v>
      </c>
      <c r="AC640" s="316">
        <f t="shared" si="36"/>
        <v>931832</v>
      </c>
      <c r="AD640" s="74">
        <v>4500000</v>
      </c>
      <c r="AE640" s="74">
        <v>6000000</v>
      </c>
      <c r="AF640" s="74">
        <f t="shared" si="37"/>
        <v>0</v>
      </c>
      <c r="AG640" s="74">
        <f t="shared" si="38"/>
        <v>4400000</v>
      </c>
      <c r="AH640" s="493">
        <f t="shared" si="39"/>
        <v>-1</v>
      </c>
    </row>
    <row r="641" spans="1:35" s="50" customFormat="1" ht="24" hidden="1" customHeight="1" x14ac:dyDescent="0.2">
      <c r="A641" s="181"/>
      <c r="B641" s="296">
        <v>512</v>
      </c>
      <c r="C641" s="264">
        <v>295</v>
      </c>
      <c r="D641" s="297">
        <v>13440</v>
      </c>
      <c r="E641" s="241" t="s">
        <v>294</v>
      </c>
      <c r="F641" s="242" t="s">
        <v>2029</v>
      </c>
      <c r="G641" s="285" t="s">
        <v>137</v>
      </c>
      <c r="H641" s="272" t="s">
        <v>1961</v>
      </c>
      <c r="I641" s="292" t="s">
        <v>2944</v>
      </c>
      <c r="J641" s="480">
        <v>2020007916</v>
      </c>
      <c r="K641" s="480">
        <v>38266892</v>
      </c>
      <c r="L641" s="64" t="s">
        <v>1961</v>
      </c>
      <c r="M641" s="290" t="s">
        <v>137</v>
      </c>
      <c r="N641" s="98"/>
      <c r="O641" s="64"/>
      <c r="P641" s="244" t="s">
        <v>2410</v>
      </c>
      <c r="Q641" s="243">
        <v>30</v>
      </c>
      <c r="R641" s="245">
        <v>120</v>
      </c>
      <c r="S641" s="245">
        <v>220</v>
      </c>
      <c r="T641" s="245">
        <v>29.33</v>
      </c>
      <c r="U641" s="89">
        <v>0</v>
      </c>
      <c r="V641" s="260">
        <v>12</v>
      </c>
      <c r="W641" s="98">
        <v>0</v>
      </c>
      <c r="X641" s="83">
        <v>0</v>
      </c>
      <c r="Y641" s="98">
        <v>0</v>
      </c>
      <c r="Z641" s="64">
        <v>0</v>
      </c>
      <c r="AA641" s="315">
        <v>885165</v>
      </c>
      <c r="AB641" s="315">
        <v>0</v>
      </c>
      <c r="AC641" s="316">
        <f t="shared" si="36"/>
        <v>885165</v>
      </c>
      <c r="AD641" s="74">
        <v>4500000</v>
      </c>
      <c r="AE641" s="74">
        <v>6000000</v>
      </c>
      <c r="AF641" s="74">
        <f t="shared" si="37"/>
        <v>0</v>
      </c>
      <c r="AG641" s="74">
        <f t="shared" si="38"/>
        <v>2400000</v>
      </c>
      <c r="AH641" s="493">
        <f t="shared" si="39"/>
        <v>0</v>
      </c>
    </row>
    <row r="642" spans="1:35" s="50" customFormat="1" ht="24" hidden="1" customHeight="1" x14ac:dyDescent="0.2">
      <c r="A642" s="181"/>
      <c r="B642" s="296">
        <v>513</v>
      </c>
      <c r="C642" s="264">
        <v>284</v>
      </c>
      <c r="D642" s="297">
        <v>13441</v>
      </c>
      <c r="E642" s="241" t="s">
        <v>158</v>
      </c>
      <c r="F642" s="242" t="s">
        <v>2031</v>
      </c>
      <c r="G642" s="285" t="s">
        <v>137</v>
      </c>
      <c r="H642" s="272" t="s">
        <v>1961</v>
      </c>
      <c r="I642" s="292" t="s">
        <v>2945</v>
      </c>
      <c r="J642" s="480">
        <v>4889872078</v>
      </c>
      <c r="K642" s="480">
        <v>38262196</v>
      </c>
      <c r="L642" s="64" t="s">
        <v>1961</v>
      </c>
      <c r="M642" s="290" t="s">
        <v>137</v>
      </c>
      <c r="N642" s="98"/>
      <c r="O642" s="64"/>
      <c r="P642" s="244" t="s">
        <v>2410</v>
      </c>
      <c r="Q642" s="243">
        <v>30</v>
      </c>
      <c r="R642" s="245">
        <v>120</v>
      </c>
      <c r="S642" s="245">
        <v>220</v>
      </c>
      <c r="T642" s="245">
        <v>29.33</v>
      </c>
      <c r="U642" s="89">
        <v>0</v>
      </c>
      <c r="V642" s="260">
        <v>12</v>
      </c>
      <c r="W642" s="98">
        <v>0</v>
      </c>
      <c r="X642" s="83">
        <v>0</v>
      </c>
      <c r="Y642" s="98">
        <v>0</v>
      </c>
      <c r="Z642" s="64">
        <v>0</v>
      </c>
      <c r="AA642" s="315">
        <v>885165</v>
      </c>
      <c r="AB642" s="315">
        <v>0</v>
      </c>
      <c r="AC642" s="316">
        <f t="shared" si="36"/>
        <v>885165</v>
      </c>
      <c r="AD642" s="74">
        <v>4500000</v>
      </c>
      <c r="AE642" s="74">
        <v>6000000</v>
      </c>
      <c r="AF642" s="74">
        <f t="shared" si="37"/>
        <v>0</v>
      </c>
      <c r="AG642" s="74">
        <f t="shared" si="38"/>
        <v>2400000</v>
      </c>
      <c r="AH642" s="493">
        <f t="shared" si="39"/>
        <v>0</v>
      </c>
    </row>
    <row r="643" spans="1:35" s="50" customFormat="1" ht="24" hidden="1" customHeight="1" x14ac:dyDescent="0.2">
      <c r="A643" s="181"/>
      <c r="B643" s="296">
        <v>201</v>
      </c>
      <c r="C643" s="264">
        <v>210</v>
      </c>
      <c r="D643" s="297">
        <v>13442</v>
      </c>
      <c r="E643" s="251" t="s">
        <v>226</v>
      </c>
      <c r="F643" s="252" t="s">
        <v>2033</v>
      </c>
      <c r="G643" s="251" t="s">
        <v>87</v>
      </c>
      <c r="H643" s="272" t="s">
        <v>1961</v>
      </c>
      <c r="I643" s="292" t="s">
        <v>2641</v>
      </c>
      <c r="J643" s="480">
        <v>4880118346</v>
      </c>
      <c r="K643" s="480">
        <v>38263290</v>
      </c>
      <c r="L643" s="64" t="s">
        <v>1961</v>
      </c>
      <c r="M643" s="290" t="s">
        <v>2380</v>
      </c>
      <c r="N643" s="98"/>
      <c r="O643" s="64"/>
      <c r="P643" s="89"/>
      <c r="Q643" s="253">
        <v>30</v>
      </c>
      <c r="R643" s="254">
        <v>69</v>
      </c>
      <c r="S643" s="64">
        <v>0</v>
      </c>
      <c r="T643" s="64">
        <v>0</v>
      </c>
      <c r="U643" s="89">
        <v>0</v>
      </c>
      <c r="V643" s="258">
        <v>23</v>
      </c>
      <c r="W643" s="98">
        <v>0</v>
      </c>
      <c r="X643" s="83">
        <v>0</v>
      </c>
      <c r="Y643" s="98">
        <v>1</v>
      </c>
      <c r="Z643" s="64">
        <v>1</v>
      </c>
      <c r="AA643" s="323">
        <v>1477052</v>
      </c>
      <c r="AB643" s="323">
        <v>46667</v>
      </c>
      <c r="AC643" s="324">
        <f t="shared" si="36"/>
        <v>1523719</v>
      </c>
      <c r="AD643" s="74">
        <v>4500000</v>
      </c>
      <c r="AE643" s="74">
        <v>6000000</v>
      </c>
      <c r="AF643" s="74">
        <f t="shared" si="37"/>
        <v>0</v>
      </c>
      <c r="AG643" s="74">
        <f t="shared" si="38"/>
        <v>4600000</v>
      </c>
      <c r="AH643" s="493">
        <f t="shared" si="39"/>
        <v>0</v>
      </c>
    </row>
    <row r="644" spans="1:35" s="50" customFormat="1" ht="24" hidden="1" customHeight="1" x14ac:dyDescent="0.2">
      <c r="A644" s="181"/>
      <c r="B644" s="296">
        <v>509</v>
      </c>
      <c r="C644" s="264">
        <v>292</v>
      </c>
      <c r="D644" s="297">
        <v>13443</v>
      </c>
      <c r="E644" s="241" t="s">
        <v>435</v>
      </c>
      <c r="F644" s="242" t="s">
        <v>2035</v>
      </c>
      <c r="G644" s="285" t="s">
        <v>137</v>
      </c>
      <c r="H644" s="272" t="s">
        <v>1961</v>
      </c>
      <c r="I644" s="292" t="s">
        <v>2941</v>
      </c>
      <c r="J644" s="480">
        <v>4869864398</v>
      </c>
      <c r="K644" s="480">
        <v>39032625</v>
      </c>
      <c r="L644" s="64" t="s">
        <v>1961</v>
      </c>
      <c r="M644" s="290" t="s">
        <v>137</v>
      </c>
      <c r="N644" s="243" t="s">
        <v>2410</v>
      </c>
      <c r="O644" s="64"/>
      <c r="P644" s="89"/>
      <c r="Q644" s="243">
        <v>30</v>
      </c>
      <c r="R644" s="245">
        <v>120</v>
      </c>
      <c r="S644" s="245">
        <v>110</v>
      </c>
      <c r="T644" s="245">
        <v>29.33</v>
      </c>
      <c r="U644" s="89">
        <v>0</v>
      </c>
      <c r="V644" s="260">
        <v>15</v>
      </c>
      <c r="W644" s="98">
        <v>0</v>
      </c>
      <c r="X644" s="83">
        <v>0</v>
      </c>
      <c r="Y644" s="98">
        <v>1</v>
      </c>
      <c r="Z644" s="64">
        <v>1</v>
      </c>
      <c r="AA644" s="315">
        <v>885165</v>
      </c>
      <c r="AB644" s="315">
        <v>0</v>
      </c>
      <c r="AC644" s="316">
        <f t="shared" si="36"/>
        <v>885165</v>
      </c>
      <c r="AD644" s="74">
        <v>4500000</v>
      </c>
      <c r="AE644" s="74">
        <v>6000000</v>
      </c>
      <c r="AF644" s="74">
        <f t="shared" si="37"/>
        <v>0</v>
      </c>
      <c r="AG644" s="74">
        <f t="shared" si="38"/>
        <v>3000000</v>
      </c>
      <c r="AH644" s="493">
        <f t="shared" si="39"/>
        <v>0</v>
      </c>
    </row>
    <row r="645" spans="1:35" s="50" customFormat="1" ht="24" hidden="1" customHeight="1" x14ac:dyDescent="0.2">
      <c r="A645" s="181"/>
      <c r="B645" s="296">
        <v>505</v>
      </c>
      <c r="C645" s="264">
        <v>288</v>
      </c>
      <c r="D645" s="297">
        <v>13444</v>
      </c>
      <c r="E645" s="241" t="s">
        <v>1162</v>
      </c>
      <c r="F645" s="242" t="s">
        <v>2037</v>
      </c>
      <c r="G645" s="285" t="s">
        <v>137</v>
      </c>
      <c r="H645" s="272" t="s">
        <v>1961</v>
      </c>
      <c r="I645" s="292" t="s">
        <v>2937</v>
      </c>
      <c r="J645" s="480">
        <v>4880266930</v>
      </c>
      <c r="K645" s="480">
        <v>38268225</v>
      </c>
      <c r="L645" s="64" t="s">
        <v>1961</v>
      </c>
      <c r="M645" s="290" t="s">
        <v>137</v>
      </c>
      <c r="N645" s="243" t="s">
        <v>2410</v>
      </c>
      <c r="O645" s="64"/>
      <c r="P645" s="89"/>
      <c r="Q645" s="243">
        <v>30</v>
      </c>
      <c r="R645" s="245">
        <v>120</v>
      </c>
      <c r="S645" s="245">
        <v>110</v>
      </c>
      <c r="T645" s="245">
        <v>29.33</v>
      </c>
      <c r="U645" s="89">
        <v>0</v>
      </c>
      <c r="V645" s="260">
        <v>15</v>
      </c>
      <c r="W645" s="98">
        <v>0</v>
      </c>
      <c r="X645" s="83">
        <v>0</v>
      </c>
      <c r="Y645" s="98">
        <v>0</v>
      </c>
      <c r="Z645" s="64">
        <v>0</v>
      </c>
      <c r="AA645" s="315">
        <v>885165</v>
      </c>
      <c r="AB645" s="315">
        <v>46667</v>
      </c>
      <c r="AC645" s="316">
        <f t="shared" si="36"/>
        <v>931832</v>
      </c>
      <c r="AD645" s="74">
        <v>4500000</v>
      </c>
      <c r="AE645" s="74">
        <v>6000000</v>
      </c>
      <c r="AF645" s="74">
        <f t="shared" si="37"/>
        <v>0</v>
      </c>
      <c r="AG645" s="74">
        <f t="shared" si="38"/>
        <v>3000000</v>
      </c>
      <c r="AH645" s="493">
        <f t="shared" si="39"/>
        <v>0</v>
      </c>
    </row>
    <row r="646" spans="1:35" s="50" customFormat="1" ht="24" hidden="1" customHeight="1" x14ac:dyDescent="0.2">
      <c r="A646" s="181"/>
      <c r="B646" s="296">
        <v>200</v>
      </c>
      <c r="C646" s="264">
        <v>209</v>
      </c>
      <c r="D646" s="297">
        <v>13445</v>
      </c>
      <c r="E646" s="251" t="s">
        <v>131</v>
      </c>
      <c r="F646" s="252" t="s">
        <v>2039</v>
      </c>
      <c r="G646" s="251" t="s">
        <v>87</v>
      </c>
      <c r="H646" s="272" t="s">
        <v>1961</v>
      </c>
      <c r="I646" s="292" t="s">
        <v>2640</v>
      </c>
      <c r="J646" s="480">
        <v>4880176419</v>
      </c>
      <c r="K646" s="480">
        <v>12865409</v>
      </c>
      <c r="L646" s="64" t="s">
        <v>1961</v>
      </c>
      <c r="M646" s="290" t="s">
        <v>2380</v>
      </c>
      <c r="N646" s="98"/>
      <c r="O646" s="64"/>
      <c r="P646" s="89"/>
      <c r="Q646" s="253">
        <v>30</v>
      </c>
      <c r="R646" s="254">
        <v>51</v>
      </c>
      <c r="S646" s="64">
        <v>0</v>
      </c>
      <c r="T646" s="64">
        <v>0</v>
      </c>
      <c r="U646" s="89">
        <v>0</v>
      </c>
      <c r="V646" s="258">
        <v>20</v>
      </c>
      <c r="W646" s="98">
        <v>0</v>
      </c>
      <c r="X646" s="83">
        <v>0</v>
      </c>
      <c r="Y646" s="98">
        <v>0</v>
      </c>
      <c r="Z646" s="64">
        <v>0</v>
      </c>
      <c r="AA646" s="323">
        <v>1477052</v>
      </c>
      <c r="AB646" s="323">
        <v>46667</v>
      </c>
      <c r="AC646" s="324">
        <f t="shared" si="36"/>
        <v>1523719</v>
      </c>
      <c r="AD646" s="74">
        <v>4500000</v>
      </c>
      <c r="AE646" s="74">
        <v>6000000</v>
      </c>
      <c r="AF646" s="74">
        <f t="shared" si="37"/>
        <v>0</v>
      </c>
      <c r="AG646" s="74">
        <f t="shared" si="38"/>
        <v>4000000</v>
      </c>
      <c r="AH646" s="493">
        <f t="shared" si="39"/>
        <v>0</v>
      </c>
    </row>
    <row r="647" spans="1:35" s="50" customFormat="1" ht="24" hidden="1" customHeight="1" x14ac:dyDescent="0.2">
      <c r="A647" s="181"/>
      <c r="B647" s="296">
        <v>199</v>
      </c>
      <c r="C647" s="264">
        <v>208</v>
      </c>
      <c r="D647" s="297">
        <v>13446</v>
      </c>
      <c r="E647" s="251" t="s">
        <v>451</v>
      </c>
      <c r="F647" s="252" t="s">
        <v>631</v>
      </c>
      <c r="G647" s="251" t="s">
        <v>87</v>
      </c>
      <c r="H647" s="272" t="s">
        <v>1961</v>
      </c>
      <c r="I647" s="292" t="s">
        <v>2639</v>
      </c>
      <c r="J647" s="480">
        <v>4889792066</v>
      </c>
      <c r="K647" s="480">
        <v>38267434</v>
      </c>
      <c r="L647" s="64" t="s">
        <v>1961</v>
      </c>
      <c r="M647" s="290" t="s">
        <v>2380</v>
      </c>
      <c r="N647" s="98"/>
      <c r="O647" s="64"/>
      <c r="P647" s="89"/>
      <c r="Q647" s="253">
        <v>30</v>
      </c>
      <c r="R647" s="254">
        <v>80</v>
      </c>
      <c r="S647" s="64">
        <v>0</v>
      </c>
      <c r="T647" s="64">
        <v>0</v>
      </c>
      <c r="U647" s="89">
        <v>0</v>
      </c>
      <c r="V647" s="258">
        <v>22</v>
      </c>
      <c r="W647" s="98">
        <v>0</v>
      </c>
      <c r="X647" s="83">
        <v>0</v>
      </c>
      <c r="Y647" s="98">
        <v>2</v>
      </c>
      <c r="Z647" s="64">
        <v>2</v>
      </c>
      <c r="AA647" s="323">
        <v>1477052</v>
      </c>
      <c r="AB647" s="323">
        <v>46667</v>
      </c>
      <c r="AC647" s="324">
        <f t="shared" ref="AC647:AC710" si="40">AA647+AB647</f>
        <v>1523719</v>
      </c>
      <c r="AD647" s="74">
        <v>4500000</v>
      </c>
      <c r="AE647" s="74">
        <v>6000000</v>
      </c>
      <c r="AF647" s="74">
        <f t="shared" ref="AF647:AF710" si="41">AC647*U647</f>
        <v>0</v>
      </c>
      <c r="AG647" s="74">
        <f t="shared" ref="AG647:AG710" si="42">200000*V647</f>
        <v>4400000</v>
      </c>
      <c r="AH647" s="493">
        <f t="shared" si="39"/>
        <v>0</v>
      </c>
    </row>
    <row r="648" spans="1:35" s="50" customFormat="1" ht="24" hidden="1" customHeight="1" x14ac:dyDescent="0.4">
      <c r="A648" s="181"/>
      <c r="B648" s="296">
        <v>511</v>
      </c>
      <c r="C648" s="264">
        <v>294</v>
      </c>
      <c r="D648" s="297">
        <v>13447</v>
      </c>
      <c r="E648" s="241" t="s">
        <v>85</v>
      </c>
      <c r="F648" s="242" t="s">
        <v>2042</v>
      </c>
      <c r="G648" s="285" t="s">
        <v>137</v>
      </c>
      <c r="H648" s="272" t="s">
        <v>1961</v>
      </c>
      <c r="I648" s="292" t="s">
        <v>2943</v>
      </c>
      <c r="J648" s="482">
        <v>2122582111</v>
      </c>
      <c r="K648" s="480">
        <v>39058732</v>
      </c>
      <c r="L648" s="64" t="s">
        <v>1961</v>
      </c>
      <c r="M648" s="290" t="s">
        <v>137</v>
      </c>
      <c r="N648" s="243" t="s">
        <v>2410</v>
      </c>
      <c r="O648" s="64"/>
      <c r="P648" s="89"/>
      <c r="Q648" s="243">
        <v>30</v>
      </c>
      <c r="R648" s="245">
        <v>120</v>
      </c>
      <c r="S648" s="245">
        <v>110</v>
      </c>
      <c r="T648" s="245">
        <v>29.33</v>
      </c>
      <c r="U648" s="89">
        <v>0</v>
      </c>
      <c r="V648" s="260">
        <v>23</v>
      </c>
      <c r="W648" s="98">
        <v>0</v>
      </c>
      <c r="X648" s="83">
        <v>0</v>
      </c>
      <c r="Y648" s="98">
        <v>2</v>
      </c>
      <c r="Z648" s="64">
        <v>2</v>
      </c>
      <c r="AA648" s="315">
        <v>885165</v>
      </c>
      <c r="AB648" s="315">
        <v>0</v>
      </c>
      <c r="AC648" s="316">
        <f t="shared" si="40"/>
        <v>885165</v>
      </c>
      <c r="AD648" s="74">
        <v>4500000</v>
      </c>
      <c r="AE648" s="74">
        <v>6000000</v>
      </c>
      <c r="AF648" s="74">
        <f t="shared" si="41"/>
        <v>0</v>
      </c>
      <c r="AG648" s="74">
        <f t="shared" si="42"/>
        <v>4600000</v>
      </c>
      <c r="AH648" s="493">
        <f t="shared" ref="AH648:AH711" si="43">Z648-Y648</f>
        <v>0</v>
      </c>
    </row>
    <row r="649" spans="1:35" s="50" customFormat="1" ht="24" hidden="1" customHeight="1" x14ac:dyDescent="0.2">
      <c r="A649" s="181"/>
      <c r="B649" s="296">
        <v>183</v>
      </c>
      <c r="C649" s="264">
        <v>298</v>
      </c>
      <c r="D649" s="297">
        <v>13448</v>
      </c>
      <c r="E649" s="241" t="s">
        <v>2044</v>
      </c>
      <c r="F649" s="242" t="s">
        <v>2045</v>
      </c>
      <c r="G649" s="285" t="s">
        <v>137</v>
      </c>
      <c r="H649" s="272" t="s">
        <v>1961</v>
      </c>
      <c r="I649" s="292" t="s">
        <v>2623</v>
      </c>
      <c r="J649" s="489">
        <v>2249969523</v>
      </c>
      <c r="K649" s="480">
        <v>37355492</v>
      </c>
      <c r="L649" s="64" t="s">
        <v>1961</v>
      </c>
      <c r="M649" s="290" t="s">
        <v>137</v>
      </c>
      <c r="N649" s="243" t="s">
        <v>2410</v>
      </c>
      <c r="O649" s="64"/>
      <c r="P649" s="89"/>
      <c r="Q649" s="243">
        <v>30</v>
      </c>
      <c r="R649" s="245">
        <v>120</v>
      </c>
      <c r="S649" s="245">
        <v>110</v>
      </c>
      <c r="T649" s="245">
        <v>29.33</v>
      </c>
      <c r="U649" s="89">
        <v>0</v>
      </c>
      <c r="V649" s="260">
        <v>15</v>
      </c>
      <c r="W649" s="98">
        <v>0</v>
      </c>
      <c r="X649" s="83">
        <v>0</v>
      </c>
      <c r="Y649" s="98">
        <v>2</v>
      </c>
      <c r="Z649" s="64">
        <v>2</v>
      </c>
      <c r="AA649" s="315">
        <v>885165</v>
      </c>
      <c r="AB649" s="315">
        <v>46667</v>
      </c>
      <c r="AC649" s="316">
        <f t="shared" si="40"/>
        <v>931832</v>
      </c>
      <c r="AD649" s="74">
        <v>4500000</v>
      </c>
      <c r="AE649" s="74">
        <v>6000000</v>
      </c>
      <c r="AF649" s="74">
        <f t="shared" si="41"/>
        <v>0</v>
      </c>
      <c r="AG649" s="74">
        <f t="shared" si="42"/>
        <v>3000000</v>
      </c>
      <c r="AH649" s="493">
        <f t="shared" si="43"/>
        <v>0</v>
      </c>
      <c r="AI649" s="339" t="s">
        <v>3272</v>
      </c>
    </row>
    <row r="650" spans="1:35" s="50" customFormat="1" ht="24" hidden="1" customHeight="1" x14ac:dyDescent="0.2">
      <c r="A650" s="181"/>
      <c r="B650" s="296">
        <v>185</v>
      </c>
      <c r="C650" s="264">
        <v>194</v>
      </c>
      <c r="D650" s="297">
        <v>13449</v>
      </c>
      <c r="E650" s="251" t="s">
        <v>158</v>
      </c>
      <c r="F650" s="252" t="s">
        <v>2047</v>
      </c>
      <c r="G650" s="251" t="s">
        <v>87</v>
      </c>
      <c r="H650" s="272" t="s">
        <v>1961</v>
      </c>
      <c r="I650" s="292" t="s">
        <v>2625</v>
      </c>
      <c r="J650" s="480">
        <v>2110109521</v>
      </c>
      <c r="K650" s="480">
        <v>12858957</v>
      </c>
      <c r="L650" s="64" t="s">
        <v>1961</v>
      </c>
      <c r="M650" s="290" t="s">
        <v>2380</v>
      </c>
      <c r="N650" s="98"/>
      <c r="O650" s="64"/>
      <c r="P650" s="89"/>
      <c r="Q650" s="253">
        <v>30</v>
      </c>
      <c r="R650" s="254">
        <v>34</v>
      </c>
      <c r="S650" s="64">
        <v>0</v>
      </c>
      <c r="T650" s="64">
        <v>0</v>
      </c>
      <c r="U650" s="89">
        <v>0</v>
      </c>
      <c r="V650" s="258">
        <v>19</v>
      </c>
      <c r="W650" s="98">
        <v>0</v>
      </c>
      <c r="X650" s="83">
        <v>0</v>
      </c>
      <c r="Y650" s="98">
        <v>1</v>
      </c>
      <c r="Z650" s="64">
        <v>1</v>
      </c>
      <c r="AA650" s="323">
        <v>1477052</v>
      </c>
      <c r="AB650" s="323">
        <v>46667</v>
      </c>
      <c r="AC650" s="324">
        <f t="shared" si="40"/>
        <v>1523719</v>
      </c>
      <c r="AD650" s="74">
        <v>4500000</v>
      </c>
      <c r="AE650" s="74">
        <v>6000000</v>
      </c>
      <c r="AF650" s="74">
        <f t="shared" si="41"/>
        <v>0</v>
      </c>
      <c r="AG650" s="74">
        <f t="shared" si="42"/>
        <v>3800000</v>
      </c>
      <c r="AH650" s="493">
        <f t="shared" si="43"/>
        <v>0</v>
      </c>
    </row>
    <row r="651" spans="1:35" s="50" customFormat="1" ht="24" hidden="1" customHeight="1" x14ac:dyDescent="0.2">
      <c r="A651" s="181"/>
      <c r="B651" s="296">
        <v>412</v>
      </c>
      <c r="C651" s="264">
        <v>186</v>
      </c>
      <c r="D651" s="297">
        <v>13450</v>
      </c>
      <c r="E651" s="241" t="s">
        <v>1579</v>
      </c>
      <c r="F651" s="242" t="s">
        <v>2049</v>
      </c>
      <c r="G651" s="285" t="s">
        <v>137</v>
      </c>
      <c r="H651" s="272" t="s">
        <v>983</v>
      </c>
      <c r="I651" s="292" t="s">
        <v>2846</v>
      </c>
      <c r="J651" s="480">
        <v>5459753597</v>
      </c>
      <c r="K651" s="480">
        <v>82050698</v>
      </c>
      <c r="L651" s="64" t="s">
        <v>2384</v>
      </c>
      <c r="M651" s="290" t="s">
        <v>137</v>
      </c>
      <c r="N651" s="243" t="s">
        <v>2410</v>
      </c>
      <c r="O651" s="64"/>
      <c r="P651" s="89"/>
      <c r="Q651" s="243">
        <v>30</v>
      </c>
      <c r="R651" s="245">
        <v>120</v>
      </c>
      <c r="S651" s="245">
        <v>110</v>
      </c>
      <c r="T651" s="245">
        <v>29.33</v>
      </c>
      <c r="U651" s="89">
        <v>0</v>
      </c>
      <c r="V651" s="260">
        <v>12</v>
      </c>
      <c r="W651" s="98">
        <v>0</v>
      </c>
      <c r="X651" s="83">
        <v>0</v>
      </c>
      <c r="Y651" s="98">
        <v>1</v>
      </c>
      <c r="Z651" s="64">
        <v>1</v>
      </c>
      <c r="AA651" s="315">
        <v>885165</v>
      </c>
      <c r="AB651" s="315">
        <v>46667</v>
      </c>
      <c r="AC651" s="316">
        <f t="shared" si="40"/>
        <v>931832</v>
      </c>
      <c r="AD651" s="74">
        <v>4500000</v>
      </c>
      <c r="AE651" s="74">
        <v>6000000</v>
      </c>
      <c r="AF651" s="74">
        <f t="shared" si="41"/>
        <v>0</v>
      </c>
      <c r="AG651" s="74">
        <f t="shared" si="42"/>
        <v>2400000</v>
      </c>
      <c r="AH651" s="493">
        <f t="shared" si="43"/>
        <v>0</v>
      </c>
    </row>
    <row r="652" spans="1:35" s="50" customFormat="1" ht="24" hidden="1" customHeight="1" x14ac:dyDescent="0.2">
      <c r="A652" s="181"/>
      <c r="B652" s="296">
        <v>427</v>
      </c>
      <c r="C652" s="264">
        <v>201</v>
      </c>
      <c r="D652" s="297">
        <v>13451</v>
      </c>
      <c r="E652" s="241" t="s">
        <v>209</v>
      </c>
      <c r="F652" s="242" t="s">
        <v>1465</v>
      </c>
      <c r="G652" s="285" t="s">
        <v>137</v>
      </c>
      <c r="H652" s="272" t="s">
        <v>983</v>
      </c>
      <c r="I652" s="292" t="s">
        <v>2861</v>
      </c>
      <c r="J652" s="480">
        <v>63857316</v>
      </c>
      <c r="K652" s="480">
        <v>26411604</v>
      </c>
      <c r="L652" s="64" t="s">
        <v>2384</v>
      </c>
      <c r="M652" s="290" t="s">
        <v>137</v>
      </c>
      <c r="N652" s="243" t="s">
        <v>2410</v>
      </c>
      <c r="O652" s="64"/>
      <c r="P652" s="89"/>
      <c r="Q652" s="243">
        <v>30</v>
      </c>
      <c r="R652" s="245">
        <v>120</v>
      </c>
      <c r="S652" s="245">
        <v>110</v>
      </c>
      <c r="T652" s="245">
        <v>29.33</v>
      </c>
      <c r="U652" s="89">
        <v>0</v>
      </c>
      <c r="V652" s="260">
        <v>13</v>
      </c>
      <c r="W652" s="98">
        <v>0</v>
      </c>
      <c r="X652" s="83">
        <v>0</v>
      </c>
      <c r="Y652" s="98">
        <v>0</v>
      </c>
      <c r="Z652" s="64">
        <v>0</v>
      </c>
      <c r="AA652" s="315">
        <v>885165</v>
      </c>
      <c r="AB652" s="315">
        <v>0</v>
      </c>
      <c r="AC652" s="316">
        <f t="shared" si="40"/>
        <v>885165</v>
      </c>
      <c r="AD652" s="74">
        <v>4500000</v>
      </c>
      <c r="AE652" s="74">
        <v>6000000</v>
      </c>
      <c r="AF652" s="74">
        <f t="shared" si="41"/>
        <v>0</v>
      </c>
      <c r="AG652" s="74">
        <f t="shared" si="42"/>
        <v>2600000</v>
      </c>
      <c r="AH652" s="493">
        <f t="shared" si="43"/>
        <v>0</v>
      </c>
    </row>
    <row r="653" spans="1:35" s="50" customFormat="1" ht="24" hidden="1" customHeight="1" x14ac:dyDescent="0.2">
      <c r="A653" s="181"/>
      <c r="B653" s="296">
        <v>438</v>
      </c>
      <c r="C653" s="264">
        <v>213</v>
      </c>
      <c r="D653" s="297">
        <v>13452</v>
      </c>
      <c r="E653" s="241" t="s">
        <v>298</v>
      </c>
      <c r="F653" s="242" t="s">
        <v>649</v>
      </c>
      <c r="G653" s="285" t="s">
        <v>137</v>
      </c>
      <c r="H653" s="272" t="s">
        <v>983</v>
      </c>
      <c r="I653" s="292" t="s">
        <v>2872</v>
      </c>
      <c r="J653" s="480">
        <v>1465439366</v>
      </c>
      <c r="K653" s="480">
        <v>43085010</v>
      </c>
      <c r="L653" s="64" t="s">
        <v>2384</v>
      </c>
      <c r="M653" s="290" t="s">
        <v>137</v>
      </c>
      <c r="N653" s="243" t="s">
        <v>2410</v>
      </c>
      <c r="O653" s="64"/>
      <c r="P653" s="89"/>
      <c r="Q653" s="243">
        <v>30</v>
      </c>
      <c r="R653" s="245">
        <v>120</v>
      </c>
      <c r="S653" s="245">
        <v>110</v>
      </c>
      <c r="T653" s="245">
        <v>29.33</v>
      </c>
      <c r="U653" s="89">
        <v>0</v>
      </c>
      <c r="V653" s="260">
        <v>15</v>
      </c>
      <c r="W653" s="98">
        <v>0</v>
      </c>
      <c r="X653" s="83">
        <v>0</v>
      </c>
      <c r="Y653" s="98">
        <v>1</v>
      </c>
      <c r="Z653" s="64">
        <v>1</v>
      </c>
      <c r="AA653" s="315">
        <v>885165</v>
      </c>
      <c r="AB653" s="315">
        <v>0</v>
      </c>
      <c r="AC653" s="316">
        <f t="shared" si="40"/>
        <v>885165</v>
      </c>
      <c r="AD653" s="74">
        <v>4500000</v>
      </c>
      <c r="AE653" s="74">
        <v>6000000</v>
      </c>
      <c r="AF653" s="74">
        <f t="shared" si="41"/>
        <v>0</v>
      </c>
      <c r="AG653" s="74">
        <f t="shared" si="42"/>
        <v>3000000</v>
      </c>
      <c r="AH653" s="493">
        <f t="shared" si="43"/>
        <v>0</v>
      </c>
    </row>
    <row r="654" spans="1:35" s="50" customFormat="1" ht="24" hidden="1" customHeight="1" x14ac:dyDescent="0.2">
      <c r="A654" s="181"/>
      <c r="B654" s="296">
        <v>435</v>
      </c>
      <c r="C654" s="264">
        <v>210</v>
      </c>
      <c r="D654" s="297">
        <v>13453</v>
      </c>
      <c r="E654" s="241" t="s">
        <v>135</v>
      </c>
      <c r="F654" s="242" t="s">
        <v>2054</v>
      </c>
      <c r="G654" s="285" t="s">
        <v>137</v>
      </c>
      <c r="H654" s="272" t="s">
        <v>983</v>
      </c>
      <c r="I654" s="292" t="s">
        <v>2869</v>
      </c>
      <c r="J654" s="480">
        <v>19116470</v>
      </c>
      <c r="K654" s="480">
        <v>15545507</v>
      </c>
      <c r="L654" s="64" t="s">
        <v>2384</v>
      </c>
      <c r="M654" s="290" t="s">
        <v>137</v>
      </c>
      <c r="N654" s="98"/>
      <c r="O654" s="64"/>
      <c r="P654" s="244" t="s">
        <v>2410</v>
      </c>
      <c r="Q654" s="243">
        <v>30</v>
      </c>
      <c r="R654" s="245">
        <v>120</v>
      </c>
      <c r="S654" s="245">
        <v>220</v>
      </c>
      <c r="T654" s="245">
        <v>29.33</v>
      </c>
      <c r="U654" s="89">
        <v>0</v>
      </c>
      <c r="V654" s="260">
        <v>25</v>
      </c>
      <c r="W654" s="98">
        <v>0</v>
      </c>
      <c r="X654" s="83">
        <v>0</v>
      </c>
      <c r="Y654" s="98">
        <v>0</v>
      </c>
      <c r="Z654" s="64">
        <v>0</v>
      </c>
      <c r="AA654" s="315">
        <v>885165</v>
      </c>
      <c r="AB654" s="315">
        <v>0</v>
      </c>
      <c r="AC654" s="316">
        <f t="shared" si="40"/>
        <v>885165</v>
      </c>
      <c r="AD654" s="74">
        <v>4500000</v>
      </c>
      <c r="AE654" s="74">
        <v>6000000</v>
      </c>
      <c r="AF654" s="74">
        <f t="shared" si="41"/>
        <v>0</v>
      </c>
      <c r="AG654" s="74">
        <f t="shared" si="42"/>
        <v>5000000</v>
      </c>
      <c r="AH654" s="493">
        <f t="shared" si="43"/>
        <v>0</v>
      </c>
    </row>
    <row r="655" spans="1:35" s="50" customFormat="1" ht="24" customHeight="1" x14ac:dyDescent="0.2">
      <c r="A655" s="181"/>
      <c r="B655" s="296">
        <v>388</v>
      </c>
      <c r="C655" s="264">
        <v>162</v>
      </c>
      <c r="D655" s="297">
        <v>13454</v>
      </c>
      <c r="E655" s="241" t="s">
        <v>480</v>
      </c>
      <c r="F655" s="242" t="s">
        <v>2057</v>
      </c>
      <c r="G655" s="285" t="s">
        <v>137</v>
      </c>
      <c r="H655" s="272" t="s">
        <v>983</v>
      </c>
      <c r="I655" s="292" t="s">
        <v>2822</v>
      </c>
      <c r="J655" s="479">
        <v>1640167838</v>
      </c>
      <c r="K655" s="480">
        <v>28970630</v>
      </c>
      <c r="L655" s="64" t="s">
        <v>2384</v>
      </c>
      <c r="M655" s="290" t="s">
        <v>137</v>
      </c>
      <c r="N655" s="243" t="s">
        <v>2410</v>
      </c>
      <c r="O655" s="64"/>
      <c r="P655" s="89"/>
      <c r="Q655" s="243">
        <v>30</v>
      </c>
      <c r="R655" s="245">
        <v>120</v>
      </c>
      <c r="S655" s="245">
        <v>110</v>
      </c>
      <c r="T655" s="245">
        <v>29.33</v>
      </c>
      <c r="U655" s="89">
        <v>0</v>
      </c>
      <c r="V655" s="260">
        <v>12</v>
      </c>
      <c r="W655" s="98">
        <v>0</v>
      </c>
      <c r="X655" s="83">
        <v>0</v>
      </c>
      <c r="Y655" s="98">
        <v>1</v>
      </c>
      <c r="Z655" s="64">
        <v>0</v>
      </c>
      <c r="AA655" s="315">
        <v>885165</v>
      </c>
      <c r="AB655" s="315">
        <v>46667</v>
      </c>
      <c r="AC655" s="316">
        <f t="shared" si="40"/>
        <v>931832</v>
      </c>
      <c r="AD655" s="74">
        <v>4500000</v>
      </c>
      <c r="AE655" s="74">
        <v>6000000</v>
      </c>
      <c r="AF655" s="74">
        <f t="shared" si="41"/>
        <v>0</v>
      </c>
      <c r="AG655" s="74">
        <f t="shared" si="42"/>
        <v>2400000</v>
      </c>
      <c r="AH655" s="493">
        <f t="shared" si="43"/>
        <v>-1</v>
      </c>
    </row>
    <row r="656" spans="1:35" s="50" customFormat="1" ht="24" customHeight="1" x14ac:dyDescent="0.2">
      <c r="A656" s="181"/>
      <c r="B656" s="296">
        <v>422</v>
      </c>
      <c r="C656" s="264">
        <v>196</v>
      </c>
      <c r="D656" s="297">
        <v>13455</v>
      </c>
      <c r="E656" s="241" t="s">
        <v>435</v>
      </c>
      <c r="F656" s="242" t="s">
        <v>2060</v>
      </c>
      <c r="G656" s="285" t="s">
        <v>137</v>
      </c>
      <c r="H656" s="272" t="s">
        <v>983</v>
      </c>
      <c r="I656" s="292" t="s">
        <v>2856</v>
      </c>
      <c r="J656" s="480">
        <v>6359885751</v>
      </c>
      <c r="K656" s="480">
        <v>38360344</v>
      </c>
      <c r="L656" s="64" t="s">
        <v>2384</v>
      </c>
      <c r="M656" s="290" t="s">
        <v>137</v>
      </c>
      <c r="N656" s="243" t="s">
        <v>2410</v>
      </c>
      <c r="O656" s="64"/>
      <c r="P656" s="89"/>
      <c r="Q656" s="243">
        <v>30</v>
      </c>
      <c r="R656" s="245">
        <v>120</v>
      </c>
      <c r="S656" s="245">
        <v>110</v>
      </c>
      <c r="T656" s="245">
        <v>29.33</v>
      </c>
      <c r="U656" s="89">
        <v>0</v>
      </c>
      <c r="V656" s="260">
        <v>13</v>
      </c>
      <c r="W656" s="98">
        <v>0</v>
      </c>
      <c r="X656" s="83">
        <v>0</v>
      </c>
      <c r="Y656" s="98">
        <v>2</v>
      </c>
      <c r="Z656" s="64">
        <v>0</v>
      </c>
      <c r="AA656" s="315">
        <v>885165</v>
      </c>
      <c r="AB656" s="315">
        <v>46667</v>
      </c>
      <c r="AC656" s="316">
        <f t="shared" si="40"/>
        <v>931832</v>
      </c>
      <c r="AD656" s="74">
        <v>4500000</v>
      </c>
      <c r="AE656" s="74">
        <v>6000000</v>
      </c>
      <c r="AF656" s="74">
        <f t="shared" si="41"/>
        <v>0</v>
      </c>
      <c r="AG656" s="74">
        <f t="shared" si="42"/>
        <v>2600000</v>
      </c>
      <c r="AH656" s="493">
        <f t="shared" si="43"/>
        <v>-2</v>
      </c>
    </row>
    <row r="657" spans="1:34" s="50" customFormat="1" ht="24" hidden="1" customHeight="1" x14ac:dyDescent="0.2">
      <c r="A657" s="181"/>
      <c r="B657" s="296">
        <v>419</v>
      </c>
      <c r="C657" s="264">
        <v>193</v>
      </c>
      <c r="D657" s="297">
        <v>13456</v>
      </c>
      <c r="E657" s="241" t="s">
        <v>2063</v>
      </c>
      <c r="F657" s="242" t="s">
        <v>674</v>
      </c>
      <c r="G657" s="285" t="s">
        <v>137</v>
      </c>
      <c r="H657" s="272" t="s">
        <v>983</v>
      </c>
      <c r="I657" s="292" t="s">
        <v>2853</v>
      </c>
      <c r="J657" s="480">
        <v>82982031</v>
      </c>
      <c r="K657" s="480">
        <v>16156394</v>
      </c>
      <c r="L657" s="64" t="s">
        <v>2384</v>
      </c>
      <c r="M657" s="290" t="s">
        <v>137</v>
      </c>
      <c r="N657" s="98"/>
      <c r="O657" s="64"/>
      <c r="P657" s="244" t="s">
        <v>2410</v>
      </c>
      <c r="Q657" s="243">
        <v>30</v>
      </c>
      <c r="R657" s="245">
        <v>120</v>
      </c>
      <c r="S657" s="245">
        <v>220</v>
      </c>
      <c r="T657" s="245">
        <v>29.33</v>
      </c>
      <c r="U657" s="89">
        <v>0</v>
      </c>
      <c r="V657" s="260">
        <v>25</v>
      </c>
      <c r="W657" s="98">
        <v>0</v>
      </c>
      <c r="X657" s="83">
        <v>0</v>
      </c>
      <c r="Y657" s="98">
        <v>2</v>
      </c>
      <c r="Z657" s="64">
        <v>2</v>
      </c>
      <c r="AA657" s="315">
        <v>885165</v>
      </c>
      <c r="AB657" s="315">
        <v>46667</v>
      </c>
      <c r="AC657" s="316">
        <f t="shared" si="40"/>
        <v>931832</v>
      </c>
      <c r="AD657" s="74">
        <v>4500000</v>
      </c>
      <c r="AE657" s="74">
        <v>6000000</v>
      </c>
      <c r="AF657" s="74">
        <f t="shared" si="41"/>
        <v>0</v>
      </c>
      <c r="AG657" s="74">
        <f t="shared" si="42"/>
        <v>5000000</v>
      </c>
      <c r="AH657" s="493">
        <f t="shared" si="43"/>
        <v>0</v>
      </c>
    </row>
    <row r="658" spans="1:34" s="50" customFormat="1" ht="24" customHeight="1" x14ac:dyDescent="0.2">
      <c r="A658" s="181"/>
      <c r="B658" s="296">
        <v>441</v>
      </c>
      <c r="C658" s="264">
        <v>216</v>
      </c>
      <c r="D658" s="297">
        <v>13457</v>
      </c>
      <c r="E658" s="241" t="s">
        <v>410</v>
      </c>
      <c r="F658" s="242" t="s">
        <v>2066</v>
      </c>
      <c r="G658" s="285" t="s">
        <v>137</v>
      </c>
      <c r="H658" s="272" t="s">
        <v>983</v>
      </c>
      <c r="I658" s="292" t="s">
        <v>2875</v>
      </c>
      <c r="J658" s="480">
        <v>72044446</v>
      </c>
      <c r="K658" s="480">
        <v>11207683</v>
      </c>
      <c r="L658" s="64" t="s">
        <v>2384</v>
      </c>
      <c r="M658" s="290" t="s">
        <v>137</v>
      </c>
      <c r="N658" s="243" t="s">
        <v>2410</v>
      </c>
      <c r="O658" s="64"/>
      <c r="P658" s="89"/>
      <c r="Q658" s="243">
        <v>30</v>
      </c>
      <c r="R658" s="245">
        <v>120</v>
      </c>
      <c r="S658" s="245">
        <v>110</v>
      </c>
      <c r="T658" s="245">
        <v>29.33</v>
      </c>
      <c r="U658" s="89">
        <v>0</v>
      </c>
      <c r="V658" s="260">
        <v>15</v>
      </c>
      <c r="W658" s="98">
        <v>0</v>
      </c>
      <c r="X658" s="83">
        <v>0</v>
      </c>
      <c r="Y658" s="98">
        <v>0</v>
      </c>
      <c r="Z658" s="64">
        <v>2</v>
      </c>
      <c r="AA658" s="315">
        <v>885165</v>
      </c>
      <c r="AB658" s="315">
        <v>0</v>
      </c>
      <c r="AC658" s="316">
        <f t="shared" si="40"/>
        <v>885165</v>
      </c>
      <c r="AD658" s="74">
        <v>4500000</v>
      </c>
      <c r="AE658" s="74">
        <v>6000000</v>
      </c>
      <c r="AF658" s="74">
        <f t="shared" si="41"/>
        <v>0</v>
      </c>
      <c r="AG658" s="74">
        <f t="shared" si="42"/>
        <v>3000000</v>
      </c>
      <c r="AH658" s="493">
        <f t="shared" si="43"/>
        <v>2</v>
      </c>
    </row>
    <row r="659" spans="1:34" s="50" customFormat="1" ht="24" customHeight="1" x14ac:dyDescent="0.2">
      <c r="A659" s="181"/>
      <c r="B659" s="296">
        <v>410</v>
      </c>
      <c r="C659" s="264">
        <v>184</v>
      </c>
      <c r="D659" s="297">
        <v>13458</v>
      </c>
      <c r="E659" s="241" t="s">
        <v>2069</v>
      </c>
      <c r="F659" s="242" t="s">
        <v>2070</v>
      </c>
      <c r="G659" s="285" t="s">
        <v>137</v>
      </c>
      <c r="H659" s="272" t="s">
        <v>983</v>
      </c>
      <c r="I659" s="292" t="s">
        <v>2844</v>
      </c>
      <c r="J659" s="480">
        <v>5459746612</v>
      </c>
      <c r="K659" s="480">
        <v>24558629</v>
      </c>
      <c r="L659" s="64" t="s">
        <v>2384</v>
      </c>
      <c r="M659" s="290" t="s">
        <v>137</v>
      </c>
      <c r="N659" s="243" t="s">
        <v>2410</v>
      </c>
      <c r="O659" s="64"/>
      <c r="P659" s="89"/>
      <c r="Q659" s="243">
        <v>30</v>
      </c>
      <c r="R659" s="245">
        <v>120</v>
      </c>
      <c r="S659" s="245">
        <v>110</v>
      </c>
      <c r="T659" s="245">
        <v>29.33</v>
      </c>
      <c r="U659" s="89">
        <v>0</v>
      </c>
      <c r="V659" s="260">
        <v>15</v>
      </c>
      <c r="W659" s="98">
        <v>0</v>
      </c>
      <c r="X659" s="83">
        <v>0</v>
      </c>
      <c r="Y659" s="98">
        <v>1</v>
      </c>
      <c r="Z659" s="64">
        <v>0</v>
      </c>
      <c r="AA659" s="315">
        <v>885165</v>
      </c>
      <c r="AB659" s="315">
        <v>46667</v>
      </c>
      <c r="AC659" s="316">
        <f t="shared" si="40"/>
        <v>931832</v>
      </c>
      <c r="AD659" s="74">
        <v>4500000</v>
      </c>
      <c r="AE659" s="74">
        <v>6000000</v>
      </c>
      <c r="AF659" s="74">
        <f t="shared" si="41"/>
        <v>0</v>
      </c>
      <c r="AG659" s="74">
        <f t="shared" si="42"/>
        <v>3000000</v>
      </c>
      <c r="AH659" s="493">
        <f t="shared" si="43"/>
        <v>-1</v>
      </c>
    </row>
    <row r="660" spans="1:34" s="50" customFormat="1" ht="24" hidden="1" customHeight="1" x14ac:dyDescent="0.2">
      <c r="A660" s="181"/>
      <c r="B660" s="296">
        <v>433</v>
      </c>
      <c r="C660" s="264">
        <v>207</v>
      </c>
      <c r="D660" s="297">
        <v>13459</v>
      </c>
      <c r="E660" s="241" t="s">
        <v>593</v>
      </c>
      <c r="F660" s="242" t="s">
        <v>2073</v>
      </c>
      <c r="G660" s="285" t="s">
        <v>137</v>
      </c>
      <c r="H660" s="272" t="s">
        <v>983</v>
      </c>
      <c r="I660" s="292" t="s">
        <v>2867</v>
      </c>
      <c r="J660" s="480">
        <v>83691723</v>
      </c>
      <c r="K660" s="480">
        <v>22143897</v>
      </c>
      <c r="L660" s="64" t="s">
        <v>2384</v>
      </c>
      <c r="M660" s="290" t="s">
        <v>137</v>
      </c>
      <c r="N660" s="243" t="s">
        <v>2410</v>
      </c>
      <c r="O660" s="64"/>
      <c r="P660" s="89"/>
      <c r="Q660" s="243">
        <v>30</v>
      </c>
      <c r="R660" s="245">
        <v>120</v>
      </c>
      <c r="S660" s="245">
        <v>110</v>
      </c>
      <c r="T660" s="245">
        <v>29.33</v>
      </c>
      <c r="U660" s="89">
        <v>0</v>
      </c>
      <c r="V660" s="260">
        <v>15</v>
      </c>
      <c r="W660" s="98">
        <v>0</v>
      </c>
      <c r="X660" s="83">
        <v>0</v>
      </c>
      <c r="Y660" s="98">
        <v>2</v>
      </c>
      <c r="Z660" s="64">
        <v>2</v>
      </c>
      <c r="AA660" s="315">
        <v>885165</v>
      </c>
      <c r="AB660" s="315">
        <v>0</v>
      </c>
      <c r="AC660" s="316">
        <f t="shared" si="40"/>
        <v>885165</v>
      </c>
      <c r="AD660" s="74">
        <v>4500000</v>
      </c>
      <c r="AE660" s="74">
        <v>6000000</v>
      </c>
      <c r="AF660" s="74">
        <f t="shared" si="41"/>
        <v>0</v>
      </c>
      <c r="AG660" s="74">
        <f t="shared" si="42"/>
        <v>3000000</v>
      </c>
      <c r="AH660" s="493">
        <f t="shared" si="43"/>
        <v>0</v>
      </c>
    </row>
    <row r="661" spans="1:34" s="50" customFormat="1" ht="24" hidden="1" customHeight="1" x14ac:dyDescent="0.2">
      <c r="A661" s="181"/>
      <c r="B661" s="296">
        <v>432</v>
      </c>
      <c r="C661" s="264">
        <v>206</v>
      </c>
      <c r="D661" s="297">
        <v>13460</v>
      </c>
      <c r="E661" s="241" t="s">
        <v>2076</v>
      </c>
      <c r="F661" s="242" t="s">
        <v>2077</v>
      </c>
      <c r="G661" s="285" t="s">
        <v>137</v>
      </c>
      <c r="H661" s="272" t="s">
        <v>983</v>
      </c>
      <c r="I661" s="292" t="s">
        <v>2866</v>
      </c>
      <c r="J661" s="480">
        <v>77175001</v>
      </c>
      <c r="K661" s="480">
        <v>12175217</v>
      </c>
      <c r="L661" s="64" t="s">
        <v>2384</v>
      </c>
      <c r="M661" s="290" t="s">
        <v>137</v>
      </c>
      <c r="N661" s="243" t="s">
        <v>2410</v>
      </c>
      <c r="O661" s="64"/>
      <c r="P661" s="89"/>
      <c r="Q661" s="243">
        <v>30</v>
      </c>
      <c r="R661" s="245">
        <v>120</v>
      </c>
      <c r="S661" s="245">
        <v>110</v>
      </c>
      <c r="T661" s="245">
        <v>29.33</v>
      </c>
      <c r="U661" s="89">
        <v>0</v>
      </c>
      <c r="V661" s="260">
        <v>12</v>
      </c>
      <c r="W661" s="98">
        <v>0</v>
      </c>
      <c r="X661" s="83">
        <v>0</v>
      </c>
      <c r="Y661" s="98">
        <v>1</v>
      </c>
      <c r="Z661" s="64">
        <v>1</v>
      </c>
      <c r="AA661" s="315">
        <v>885165</v>
      </c>
      <c r="AB661" s="315">
        <v>46667</v>
      </c>
      <c r="AC661" s="316">
        <f t="shared" si="40"/>
        <v>931832</v>
      </c>
      <c r="AD661" s="74">
        <v>4500000</v>
      </c>
      <c r="AE661" s="74">
        <v>6000000</v>
      </c>
      <c r="AF661" s="74">
        <f t="shared" si="41"/>
        <v>0</v>
      </c>
      <c r="AG661" s="74">
        <f t="shared" si="42"/>
        <v>2400000</v>
      </c>
      <c r="AH661" s="493">
        <f t="shared" si="43"/>
        <v>0</v>
      </c>
    </row>
    <row r="662" spans="1:34" s="50" customFormat="1" ht="24" customHeight="1" x14ac:dyDescent="0.2">
      <c r="A662" s="181"/>
      <c r="B662" s="296">
        <v>425</v>
      </c>
      <c r="C662" s="264">
        <v>199</v>
      </c>
      <c r="D662" s="297">
        <v>13461</v>
      </c>
      <c r="E662" s="241" t="s">
        <v>131</v>
      </c>
      <c r="F662" s="242" t="s">
        <v>741</v>
      </c>
      <c r="G662" s="285" t="s">
        <v>137</v>
      </c>
      <c r="H662" s="272" t="s">
        <v>983</v>
      </c>
      <c r="I662" s="292" t="s">
        <v>2859</v>
      </c>
      <c r="J662" s="480">
        <v>52092690</v>
      </c>
      <c r="K662" s="480">
        <v>14042772</v>
      </c>
      <c r="L662" s="64" t="s">
        <v>2384</v>
      </c>
      <c r="M662" s="290" t="s">
        <v>137</v>
      </c>
      <c r="N662" s="243" t="s">
        <v>2410</v>
      </c>
      <c r="O662" s="64"/>
      <c r="P662" s="89"/>
      <c r="Q662" s="243">
        <v>30</v>
      </c>
      <c r="R662" s="245">
        <v>120</v>
      </c>
      <c r="S662" s="245">
        <v>110</v>
      </c>
      <c r="T662" s="245">
        <v>29.33</v>
      </c>
      <c r="U662" s="89">
        <v>0</v>
      </c>
      <c r="V662" s="260">
        <v>15</v>
      </c>
      <c r="W662" s="98">
        <v>0</v>
      </c>
      <c r="X662" s="83">
        <v>0</v>
      </c>
      <c r="Y662" s="98">
        <v>1</v>
      </c>
      <c r="Z662" s="64">
        <v>0</v>
      </c>
      <c r="AA662" s="315">
        <v>885165</v>
      </c>
      <c r="AB662" s="315">
        <v>0</v>
      </c>
      <c r="AC662" s="316">
        <f t="shared" si="40"/>
        <v>885165</v>
      </c>
      <c r="AD662" s="74">
        <v>4500000</v>
      </c>
      <c r="AE662" s="74">
        <v>6000000</v>
      </c>
      <c r="AF662" s="74">
        <f t="shared" si="41"/>
        <v>0</v>
      </c>
      <c r="AG662" s="74">
        <f t="shared" si="42"/>
        <v>3000000</v>
      </c>
      <c r="AH662" s="493">
        <f t="shared" si="43"/>
        <v>-1</v>
      </c>
    </row>
    <row r="663" spans="1:34" s="50" customFormat="1" ht="24" customHeight="1" x14ac:dyDescent="0.2">
      <c r="A663" s="181"/>
      <c r="B663" s="296">
        <v>403</v>
      </c>
      <c r="C663" s="264">
        <v>177</v>
      </c>
      <c r="D663" s="297">
        <v>13462</v>
      </c>
      <c r="E663" s="241" t="s">
        <v>248</v>
      </c>
      <c r="F663" s="242" t="s">
        <v>2082</v>
      </c>
      <c r="G663" s="285" t="s">
        <v>137</v>
      </c>
      <c r="H663" s="272" t="s">
        <v>983</v>
      </c>
      <c r="I663" s="292" t="s">
        <v>2837</v>
      </c>
      <c r="J663" s="480">
        <v>57988587</v>
      </c>
      <c r="K663" s="480">
        <v>11132359</v>
      </c>
      <c r="L663" s="64" t="s">
        <v>2384</v>
      </c>
      <c r="M663" s="290" t="s">
        <v>137</v>
      </c>
      <c r="N663" s="243" t="s">
        <v>2410</v>
      </c>
      <c r="O663" s="64"/>
      <c r="P663" s="89"/>
      <c r="Q663" s="243">
        <v>30</v>
      </c>
      <c r="R663" s="245">
        <v>120</v>
      </c>
      <c r="S663" s="245">
        <v>110</v>
      </c>
      <c r="T663" s="245">
        <v>29.33</v>
      </c>
      <c r="U663" s="89">
        <v>0</v>
      </c>
      <c r="V663" s="260">
        <v>24</v>
      </c>
      <c r="W663" s="98">
        <v>0</v>
      </c>
      <c r="X663" s="83">
        <v>0</v>
      </c>
      <c r="Y663" s="98">
        <v>1</v>
      </c>
      <c r="Z663" s="64">
        <v>0</v>
      </c>
      <c r="AA663" s="315">
        <v>885165</v>
      </c>
      <c r="AB663" s="315">
        <v>46667</v>
      </c>
      <c r="AC663" s="316">
        <f t="shared" si="40"/>
        <v>931832</v>
      </c>
      <c r="AD663" s="74">
        <v>4500000</v>
      </c>
      <c r="AE663" s="74">
        <v>6000000</v>
      </c>
      <c r="AF663" s="74">
        <f t="shared" si="41"/>
        <v>0</v>
      </c>
      <c r="AG663" s="74">
        <f t="shared" si="42"/>
        <v>4800000</v>
      </c>
      <c r="AH663" s="493">
        <f t="shared" si="43"/>
        <v>-1</v>
      </c>
    </row>
    <row r="664" spans="1:34" s="50" customFormat="1" ht="24" hidden="1" customHeight="1" x14ac:dyDescent="0.2">
      <c r="A664" s="181"/>
      <c r="B664" s="296">
        <v>394</v>
      </c>
      <c r="C664" s="264">
        <v>168</v>
      </c>
      <c r="D664" s="297">
        <v>13463</v>
      </c>
      <c r="E664" s="241" t="s">
        <v>115</v>
      </c>
      <c r="F664" s="242" t="s">
        <v>2085</v>
      </c>
      <c r="G664" s="285" t="s">
        <v>137</v>
      </c>
      <c r="H664" s="272" t="s">
        <v>983</v>
      </c>
      <c r="I664" s="292" t="s">
        <v>2828</v>
      </c>
      <c r="J664" s="480">
        <v>420987800</v>
      </c>
      <c r="K664" s="480">
        <v>24044283</v>
      </c>
      <c r="L664" s="64" t="s">
        <v>2384</v>
      </c>
      <c r="M664" s="290" t="s">
        <v>137</v>
      </c>
      <c r="N664" s="98"/>
      <c r="O664" s="245" t="s">
        <v>2410</v>
      </c>
      <c r="P664" s="89"/>
      <c r="Q664" s="243">
        <v>30</v>
      </c>
      <c r="R664" s="245">
        <v>90</v>
      </c>
      <c r="S664" s="245">
        <v>0</v>
      </c>
      <c r="T664" s="245">
        <v>0</v>
      </c>
      <c r="U664" s="89">
        <v>0</v>
      </c>
      <c r="V664" s="260">
        <v>20</v>
      </c>
      <c r="W664" s="98">
        <v>0</v>
      </c>
      <c r="X664" s="83">
        <v>0</v>
      </c>
      <c r="Y664" s="98">
        <v>0</v>
      </c>
      <c r="Z664" s="64">
        <v>0</v>
      </c>
      <c r="AA664" s="315">
        <v>885165</v>
      </c>
      <c r="AB664" s="315">
        <v>46667</v>
      </c>
      <c r="AC664" s="316">
        <f t="shared" si="40"/>
        <v>931832</v>
      </c>
      <c r="AD664" s="74">
        <v>4500000</v>
      </c>
      <c r="AE664" s="74">
        <v>6000000</v>
      </c>
      <c r="AF664" s="74">
        <f t="shared" si="41"/>
        <v>0</v>
      </c>
      <c r="AG664" s="74">
        <f t="shared" si="42"/>
        <v>4000000</v>
      </c>
      <c r="AH664" s="493">
        <f t="shared" si="43"/>
        <v>0</v>
      </c>
    </row>
    <row r="665" spans="1:34" s="50" customFormat="1" ht="24" hidden="1" customHeight="1" x14ac:dyDescent="0.2">
      <c r="A665" s="181"/>
      <c r="B665" s="296">
        <v>407</v>
      </c>
      <c r="C665" s="264">
        <v>181</v>
      </c>
      <c r="D665" s="297">
        <v>13464</v>
      </c>
      <c r="E665" s="241" t="s">
        <v>85</v>
      </c>
      <c r="F665" s="242" t="s">
        <v>477</v>
      </c>
      <c r="G665" s="285" t="s">
        <v>137</v>
      </c>
      <c r="H665" s="272" t="s">
        <v>983</v>
      </c>
      <c r="I665" s="292" t="s">
        <v>2841</v>
      </c>
      <c r="J665" s="480">
        <v>311391354</v>
      </c>
      <c r="K665" s="480">
        <v>12852443</v>
      </c>
      <c r="L665" s="64" t="s">
        <v>2384</v>
      </c>
      <c r="M665" s="290" t="s">
        <v>137</v>
      </c>
      <c r="N665" s="243" t="s">
        <v>2410</v>
      </c>
      <c r="O665" s="64"/>
      <c r="P665" s="89"/>
      <c r="Q665" s="243">
        <v>30</v>
      </c>
      <c r="R665" s="245">
        <v>120</v>
      </c>
      <c r="S665" s="245">
        <v>110</v>
      </c>
      <c r="T665" s="245">
        <v>29.33</v>
      </c>
      <c r="U665" s="89">
        <v>0</v>
      </c>
      <c r="V665" s="260">
        <v>15</v>
      </c>
      <c r="W665" s="98">
        <v>0</v>
      </c>
      <c r="X665" s="83">
        <v>0</v>
      </c>
      <c r="Y665" s="98">
        <v>0</v>
      </c>
      <c r="Z665" s="64">
        <v>0</v>
      </c>
      <c r="AA665" s="315">
        <v>885165</v>
      </c>
      <c r="AB665" s="315">
        <v>46667</v>
      </c>
      <c r="AC665" s="316">
        <f t="shared" si="40"/>
        <v>931832</v>
      </c>
      <c r="AD665" s="74">
        <v>4500000</v>
      </c>
      <c r="AE665" s="74">
        <v>6000000</v>
      </c>
      <c r="AF665" s="74">
        <f t="shared" si="41"/>
        <v>0</v>
      </c>
      <c r="AG665" s="74">
        <f t="shared" si="42"/>
        <v>3000000</v>
      </c>
      <c r="AH665" s="493">
        <f t="shared" si="43"/>
        <v>0</v>
      </c>
    </row>
    <row r="666" spans="1:34" s="50" customFormat="1" ht="24" hidden="1" customHeight="1" x14ac:dyDescent="0.2">
      <c r="A666" s="181"/>
      <c r="B666" s="296">
        <v>434</v>
      </c>
      <c r="C666" s="264">
        <v>208</v>
      </c>
      <c r="D666" s="297">
        <v>13465</v>
      </c>
      <c r="E666" s="241" t="s">
        <v>99</v>
      </c>
      <c r="F666" s="242" t="s">
        <v>2090</v>
      </c>
      <c r="G666" s="285" t="s">
        <v>137</v>
      </c>
      <c r="H666" s="272" t="s">
        <v>983</v>
      </c>
      <c r="I666" s="427" t="s">
        <v>2868</v>
      </c>
      <c r="J666" s="480">
        <v>6649981915</v>
      </c>
      <c r="K666" s="480">
        <v>21341715</v>
      </c>
      <c r="L666" s="64" t="s">
        <v>2384</v>
      </c>
      <c r="M666" s="290" t="s">
        <v>137</v>
      </c>
      <c r="N666" s="243" t="s">
        <v>2410</v>
      </c>
      <c r="O666" s="64"/>
      <c r="P666" s="89"/>
      <c r="Q666" s="243">
        <v>30</v>
      </c>
      <c r="R666" s="245">
        <v>120</v>
      </c>
      <c r="S666" s="245">
        <v>110</v>
      </c>
      <c r="T666" s="245">
        <v>29.33</v>
      </c>
      <c r="U666" s="89">
        <v>0</v>
      </c>
      <c r="V666" s="260">
        <v>15</v>
      </c>
      <c r="W666" s="98">
        <v>0</v>
      </c>
      <c r="X666" s="83">
        <v>0</v>
      </c>
      <c r="Y666" s="98">
        <v>0</v>
      </c>
      <c r="Z666" s="64">
        <v>0</v>
      </c>
      <c r="AA666" s="315">
        <v>885165</v>
      </c>
      <c r="AB666" s="315">
        <v>0</v>
      </c>
      <c r="AC666" s="316">
        <f t="shared" si="40"/>
        <v>885165</v>
      </c>
      <c r="AD666" s="74">
        <v>4500000</v>
      </c>
      <c r="AE666" s="74">
        <v>6000000</v>
      </c>
      <c r="AF666" s="74">
        <f t="shared" si="41"/>
        <v>0</v>
      </c>
      <c r="AG666" s="74">
        <f t="shared" si="42"/>
        <v>3000000</v>
      </c>
      <c r="AH666" s="493">
        <f t="shared" si="43"/>
        <v>0</v>
      </c>
    </row>
    <row r="667" spans="1:34" s="50" customFormat="1" ht="24" hidden="1" customHeight="1" x14ac:dyDescent="0.2">
      <c r="A667" s="181"/>
      <c r="B667" s="296">
        <v>75</v>
      </c>
      <c r="C667" s="264">
        <v>75</v>
      </c>
      <c r="D667" s="297">
        <v>13466</v>
      </c>
      <c r="E667" s="251" t="s">
        <v>248</v>
      </c>
      <c r="F667" s="252" t="s">
        <v>414</v>
      </c>
      <c r="G667" s="251" t="s">
        <v>87</v>
      </c>
      <c r="H667" s="272" t="s">
        <v>983</v>
      </c>
      <c r="I667" s="292" t="s">
        <v>2528</v>
      </c>
      <c r="J667" s="480">
        <v>6660088660</v>
      </c>
      <c r="K667" s="480"/>
      <c r="L667" s="64" t="s">
        <v>2384</v>
      </c>
      <c r="M667" s="290" t="s">
        <v>2380</v>
      </c>
      <c r="N667" s="98"/>
      <c r="O667" s="64"/>
      <c r="P667" s="89"/>
      <c r="Q667" s="253">
        <v>30</v>
      </c>
      <c r="R667" s="254">
        <v>120</v>
      </c>
      <c r="S667" s="64">
        <v>0</v>
      </c>
      <c r="T667" s="64">
        <v>0</v>
      </c>
      <c r="U667" s="89">
        <v>0</v>
      </c>
      <c r="V667" s="258">
        <v>23</v>
      </c>
      <c r="W667" s="98">
        <v>0</v>
      </c>
      <c r="X667" s="83">
        <v>0</v>
      </c>
      <c r="Y667" s="98">
        <v>0</v>
      </c>
      <c r="Z667" s="64">
        <v>0</v>
      </c>
      <c r="AA667" s="323">
        <v>1477052</v>
      </c>
      <c r="AB667" s="323">
        <v>46667</v>
      </c>
      <c r="AC667" s="324">
        <f t="shared" si="40"/>
        <v>1523719</v>
      </c>
      <c r="AD667" s="74">
        <v>4500000</v>
      </c>
      <c r="AE667" s="74">
        <v>6000000</v>
      </c>
      <c r="AF667" s="74">
        <f t="shared" si="41"/>
        <v>0</v>
      </c>
      <c r="AG667" s="74">
        <f t="shared" si="42"/>
        <v>4600000</v>
      </c>
      <c r="AH667" s="493">
        <f t="shared" si="43"/>
        <v>0</v>
      </c>
    </row>
    <row r="668" spans="1:34" s="50" customFormat="1" ht="24" hidden="1" customHeight="1" x14ac:dyDescent="0.2">
      <c r="A668" s="181"/>
      <c r="B668" s="296">
        <v>385</v>
      </c>
      <c r="C668" s="264">
        <v>159</v>
      </c>
      <c r="D668" s="297">
        <v>13467</v>
      </c>
      <c r="E668" s="241" t="s">
        <v>1027</v>
      </c>
      <c r="F668" s="242" t="s">
        <v>2094</v>
      </c>
      <c r="G668" s="285" t="s">
        <v>137</v>
      </c>
      <c r="H668" s="272" t="s">
        <v>983</v>
      </c>
      <c r="I668" s="292" t="s">
        <v>2819</v>
      </c>
      <c r="J668" s="479">
        <v>66845602</v>
      </c>
      <c r="K668" s="480">
        <v>16653007</v>
      </c>
      <c r="L668" s="64" t="s">
        <v>2384</v>
      </c>
      <c r="M668" s="290" t="s">
        <v>137</v>
      </c>
      <c r="N668" s="243" t="s">
        <v>2410</v>
      </c>
      <c r="O668" s="64"/>
      <c r="P668" s="89"/>
      <c r="Q668" s="243">
        <v>30</v>
      </c>
      <c r="R668" s="245">
        <v>120</v>
      </c>
      <c r="S668" s="245">
        <v>110</v>
      </c>
      <c r="T668" s="245">
        <v>29.33</v>
      </c>
      <c r="U668" s="89">
        <v>0</v>
      </c>
      <c r="V668" s="260">
        <v>15</v>
      </c>
      <c r="W668" s="98">
        <v>0</v>
      </c>
      <c r="X668" s="83">
        <v>0</v>
      </c>
      <c r="Y668" s="98">
        <v>1</v>
      </c>
      <c r="Z668" s="64">
        <v>1</v>
      </c>
      <c r="AA668" s="315">
        <v>885165</v>
      </c>
      <c r="AB668" s="315">
        <v>46667</v>
      </c>
      <c r="AC668" s="316">
        <f t="shared" si="40"/>
        <v>931832</v>
      </c>
      <c r="AD668" s="74">
        <v>4500000</v>
      </c>
      <c r="AE668" s="74">
        <v>6000000</v>
      </c>
      <c r="AF668" s="74">
        <f t="shared" si="41"/>
        <v>0</v>
      </c>
      <c r="AG668" s="74">
        <f t="shared" si="42"/>
        <v>3000000</v>
      </c>
      <c r="AH668" s="493">
        <f t="shared" si="43"/>
        <v>0</v>
      </c>
    </row>
    <row r="669" spans="1:34" s="50" customFormat="1" ht="24" hidden="1" customHeight="1" x14ac:dyDescent="0.2">
      <c r="A669" s="181"/>
      <c r="B669" s="296">
        <v>424</v>
      </c>
      <c r="C669" s="264">
        <v>198</v>
      </c>
      <c r="D669" s="297">
        <v>13468</v>
      </c>
      <c r="E669" s="241" t="s">
        <v>410</v>
      </c>
      <c r="F669" s="242" t="s">
        <v>2097</v>
      </c>
      <c r="G669" s="285" t="s">
        <v>137</v>
      </c>
      <c r="H669" s="272" t="s">
        <v>983</v>
      </c>
      <c r="I669" s="292" t="s">
        <v>2858</v>
      </c>
      <c r="J669" s="480">
        <v>4849969534</v>
      </c>
      <c r="K669" s="480">
        <v>20460938</v>
      </c>
      <c r="L669" s="64" t="s">
        <v>2384</v>
      </c>
      <c r="M669" s="290" t="s">
        <v>137</v>
      </c>
      <c r="N669" s="243" t="s">
        <v>2410</v>
      </c>
      <c r="O669" s="64"/>
      <c r="P669" s="89"/>
      <c r="Q669" s="243">
        <v>30</v>
      </c>
      <c r="R669" s="245">
        <v>120</v>
      </c>
      <c r="S669" s="245">
        <v>110</v>
      </c>
      <c r="T669" s="245">
        <v>29.33</v>
      </c>
      <c r="U669" s="89">
        <v>0</v>
      </c>
      <c r="V669" s="260">
        <v>15</v>
      </c>
      <c r="W669" s="98">
        <v>0</v>
      </c>
      <c r="X669" s="83">
        <v>0</v>
      </c>
      <c r="Y669" s="98">
        <v>0</v>
      </c>
      <c r="Z669" s="64">
        <v>0</v>
      </c>
      <c r="AA669" s="315">
        <v>885165</v>
      </c>
      <c r="AB669" s="315">
        <v>0</v>
      </c>
      <c r="AC669" s="316">
        <f t="shared" si="40"/>
        <v>885165</v>
      </c>
      <c r="AD669" s="74">
        <v>4500000</v>
      </c>
      <c r="AE669" s="74">
        <v>6000000</v>
      </c>
      <c r="AF669" s="74">
        <f t="shared" si="41"/>
        <v>0</v>
      </c>
      <c r="AG669" s="74">
        <f t="shared" si="42"/>
        <v>3000000</v>
      </c>
      <c r="AH669" s="493">
        <f t="shared" si="43"/>
        <v>0</v>
      </c>
    </row>
    <row r="670" spans="1:34" s="50" customFormat="1" ht="24" customHeight="1" x14ac:dyDescent="0.2">
      <c r="A670" s="181"/>
      <c r="B670" s="296">
        <v>391</v>
      </c>
      <c r="C670" s="264">
        <v>165</v>
      </c>
      <c r="D670" s="297">
        <v>13469</v>
      </c>
      <c r="E670" s="241" t="s">
        <v>244</v>
      </c>
      <c r="F670" s="242" t="s">
        <v>2100</v>
      </c>
      <c r="G670" s="285" t="s">
        <v>137</v>
      </c>
      <c r="H670" s="272" t="s">
        <v>983</v>
      </c>
      <c r="I670" s="292" t="s">
        <v>2825</v>
      </c>
      <c r="J670" s="480">
        <v>53543874</v>
      </c>
      <c r="K670" s="480">
        <v>16979832</v>
      </c>
      <c r="L670" s="64" t="s">
        <v>2384</v>
      </c>
      <c r="M670" s="290" t="s">
        <v>137</v>
      </c>
      <c r="N670" s="243" t="s">
        <v>2410</v>
      </c>
      <c r="O670" s="64"/>
      <c r="P670" s="89"/>
      <c r="Q670" s="243">
        <v>30</v>
      </c>
      <c r="R670" s="245">
        <v>120</v>
      </c>
      <c r="S670" s="245">
        <v>110</v>
      </c>
      <c r="T670" s="245">
        <v>29.33</v>
      </c>
      <c r="U670" s="89">
        <v>0</v>
      </c>
      <c r="V670" s="260">
        <v>15</v>
      </c>
      <c r="W670" s="98">
        <v>0</v>
      </c>
      <c r="X670" s="83">
        <v>0</v>
      </c>
      <c r="Y670" s="98">
        <v>2</v>
      </c>
      <c r="Z670" s="64">
        <v>1</v>
      </c>
      <c r="AA670" s="315">
        <v>885165</v>
      </c>
      <c r="AB670" s="315">
        <v>46667</v>
      </c>
      <c r="AC670" s="316">
        <f t="shared" si="40"/>
        <v>931832</v>
      </c>
      <c r="AD670" s="74">
        <v>4500000</v>
      </c>
      <c r="AE670" s="74">
        <v>6000000</v>
      </c>
      <c r="AF670" s="74">
        <f t="shared" si="41"/>
        <v>0</v>
      </c>
      <c r="AG670" s="74">
        <f t="shared" si="42"/>
        <v>3000000</v>
      </c>
      <c r="AH670" s="493">
        <f t="shared" si="43"/>
        <v>-1</v>
      </c>
    </row>
    <row r="671" spans="1:34" s="50" customFormat="1" ht="24" hidden="1" customHeight="1" x14ac:dyDescent="0.2">
      <c r="A671" s="181"/>
      <c r="B671" s="296">
        <v>392</v>
      </c>
      <c r="C671" s="264">
        <v>166</v>
      </c>
      <c r="D671" s="297">
        <v>13470</v>
      </c>
      <c r="E671" s="241" t="s">
        <v>216</v>
      </c>
      <c r="F671" s="242" t="s">
        <v>674</v>
      </c>
      <c r="G671" s="285" t="s">
        <v>137</v>
      </c>
      <c r="H671" s="272" t="s">
        <v>983</v>
      </c>
      <c r="I671" s="292" t="s">
        <v>2826</v>
      </c>
      <c r="J671" s="480">
        <v>75295873</v>
      </c>
      <c r="K671" s="480">
        <v>23597902</v>
      </c>
      <c r="L671" s="64" t="s">
        <v>2384</v>
      </c>
      <c r="M671" s="290" t="s">
        <v>137</v>
      </c>
      <c r="N671" s="243" t="s">
        <v>2410</v>
      </c>
      <c r="O671" s="64"/>
      <c r="P671" s="89"/>
      <c r="Q671" s="243">
        <v>30</v>
      </c>
      <c r="R671" s="245">
        <v>120</v>
      </c>
      <c r="S671" s="245">
        <v>110</v>
      </c>
      <c r="T671" s="245">
        <v>29.33</v>
      </c>
      <c r="U671" s="89">
        <v>0</v>
      </c>
      <c r="V671" s="260">
        <v>10</v>
      </c>
      <c r="W671" s="98">
        <v>0</v>
      </c>
      <c r="X671" s="83">
        <v>0</v>
      </c>
      <c r="Y671" s="98">
        <v>1</v>
      </c>
      <c r="Z671" s="64">
        <v>1</v>
      </c>
      <c r="AA671" s="315">
        <v>885165</v>
      </c>
      <c r="AB671" s="315">
        <v>46667</v>
      </c>
      <c r="AC671" s="316">
        <f t="shared" si="40"/>
        <v>931832</v>
      </c>
      <c r="AD671" s="74">
        <v>4500000</v>
      </c>
      <c r="AE671" s="74">
        <v>6000000</v>
      </c>
      <c r="AF671" s="74">
        <f t="shared" si="41"/>
        <v>0</v>
      </c>
      <c r="AG671" s="74">
        <f t="shared" si="42"/>
        <v>2000000</v>
      </c>
      <c r="AH671" s="493">
        <f t="shared" si="43"/>
        <v>0</v>
      </c>
    </row>
    <row r="672" spans="1:34" s="50" customFormat="1" ht="24" hidden="1" customHeight="1" x14ac:dyDescent="0.2">
      <c r="A672" s="181"/>
      <c r="B672" s="296">
        <v>413</v>
      </c>
      <c r="C672" s="264">
        <v>187</v>
      </c>
      <c r="D672" s="297">
        <v>13471</v>
      </c>
      <c r="E672" s="241" t="s">
        <v>99</v>
      </c>
      <c r="F672" s="242" t="s">
        <v>2105</v>
      </c>
      <c r="G672" s="285" t="s">
        <v>137</v>
      </c>
      <c r="H672" s="272" t="s">
        <v>983</v>
      </c>
      <c r="I672" s="292" t="s">
        <v>2847</v>
      </c>
      <c r="J672" s="480">
        <v>14934027</v>
      </c>
      <c r="K672" s="480">
        <v>12816578</v>
      </c>
      <c r="L672" s="64" t="s">
        <v>2384</v>
      </c>
      <c r="M672" s="290" t="s">
        <v>137</v>
      </c>
      <c r="N672" s="243" t="s">
        <v>2410</v>
      </c>
      <c r="O672" s="64"/>
      <c r="P672" s="89"/>
      <c r="Q672" s="243">
        <v>30</v>
      </c>
      <c r="R672" s="245">
        <v>120</v>
      </c>
      <c r="S672" s="245">
        <v>110</v>
      </c>
      <c r="T672" s="245">
        <v>29.33</v>
      </c>
      <c r="U672" s="89">
        <v>0</v>
      </c>
      <c r="V672" s="260">
        <v>14</v>
      </c>
      <c r="W672" s="98">
        <v>0</v>
      </c>
      <c r="X672" s="83">
        <v>0</v>
      </c>
      <c r="Y672" s="98">
        <v>1</v>
      </c>
      <c r="Z672" s="64">
        <v>1</v>
      </c>
      <c r="AA672" s="315">
        <v>885165</v>
      </c>
      <c r="AB672" s="315">
        <v>46667</v>
      </c>
      <c r="AC672" s="316">
        <f t="shared" si="40"/>
        <v>931832</v>
      </c>
      <c r="AD672" s="74">
        <v>4500000</v>
      </c>
      <c r="AE672" s="74">
        <v>6000000</v>
      </c>
      <c r="AF672" s="74">
        <f t="shared" si="41"/>
        <v>0</v>
      </c>
      <c r="AG672" s="74">
        <f t="shared" si="42"/>
        <v>2800000</v>
      </c>
      <c r="AH672" s="493">
        <f t="shared" si="43"/>
        <v>0</v>
      </c>
    </row>
    <row r="673" spans="1:34" s="50" customFormat="1" ht="24" customHeight="1" x14ac:dyDescent="0.2">
      <c r="A673" s="181"/>
      <c r="B673" s="296">
        <v>431</v>
      </c>
      <c r="C673" s="264">
        <v>205</v>
      </c>
      <c r="D673" s="297">
        <v>13472</v>
      </c>
      <c r="E673" s="241" t="s">
        <v>2108</v>
      </c>
      <c r="F673" s="242" t="s">
        <v>120</v>
      </c>
      <c r="G673" s="285" t="s">
        <v>137</v>
      </c>
      <c r="H673" s="272" t="s">
        <v>983</v>
      </c>
      <c r="I673" s="292" t="s">
        <v>2865</v>
      </c>
      <c r="J673" s="480">
        <v>492136726</v>
      </c>
      <c r="K673" s="480">
        <v>12628016</v>
      </c>
      <c r="L673" s="64" t="s">
        <v>2384</v>
      </c>
      <c r="M673" s="290" t="s">
        <v>137</v>
      </c>
      <c r="N673" s="243" t="s">
        <v>2410</v>
      </c>
      <c r="O673" s="64"/>
      <c r="P673" s="89"/>
      <c r="Q673" s="243">
        <v>30</v>
      </c>
      <c r="R673" s="245">
        <v>120</v>
      </c>
      <c r="S673" s="245">
        <v>110</v>
      </c>
      <c r="T673" s="245">
        <v>29.33</v>
      </c>
      <c r="U673" s="89">
        <v>0</v>
      </c>
      <c r="V673" s="260">
        <v>13</v>
      </c>
      <c r="W673" s="98">
        <v>0</v>
      </c>
      <c r="X673" s="83">
        <v>0</v>
      </c>
      <c r="Y673" s="98">
        <v>2</v>
      </c>
      <c r="Z673" s="64">
        <v>1</v>
      </c>
      <c r="AA673" s="315">
        <v>885165</v>
      </c>
      <c r="AB673" s="315">
        <v>0</v>
      </c>
      <c r="AC673" s="316">
        <f t="shared" si="40"/>
        <v>885165</v>
      </c>
      <c r="AD673" s="74">
        <v>4500000</v>
      </c>
      <c r="AE673" s="74">
        <v>6000000</v>
      </c>
      <c r="AF673" s="74">
        <f t="shared" si="41"/>
        <v>0</v>
      </c>
      <c r="AG673" s="74">
        <f t="shared" si="42"/>
        <v>2600000</v>
      </c>
      <c r="AH673" s="493">
        <f t="shared" si="43"/>
        <v>-1</v>
      </c>
    </row>
    <row r="674" spans="1:34" s="50" customFormat="1" ht="24" hidden="1" customHeight="1" x14ac:dyDescent="0.4">
      <c r="A674" s="181"/>
      <c r="B674" s="296">
        <v>401</v>
      </c>
      <c r="C674" s="264">
        <v>175</v>
      </c>
      <c r="D674" s="297">
        <v>13473</v>
      </c>
      <c r="E674" s="241" t="s">
        <v>1162</v>
      </c>
      <c r="F674" s="242" t="s">
        <v>2111</v>
      </c>
      <c r="G674" s="285" t="s">
        <v>137</v>
      </c>
      <c r="H674" s="272" t="s">
        <v>983</v>
      </c>
      <c r="I674" s="292" t="s">
        <v>2835</v>
      </c>
      <c r="J674" s="482">
        <v>439145228</v>
      </c>
      <c r="K674" s="480">
        <v>16975876</v>
      </c>
      <c r="L674" s="64" t="s">
        <v>2384</v>
      </c>
      <c r="M674" s="290" t="s">
        <v>137</v>
      </c>
      <c r="N674" s="243" t="s">
        <v>2410</v>
      </c>
      <c r="O674" s="64"/>
      <c r="P674" s="89"/>
      <c r="Q674" s="243">
        <v>30</v>
      </c>
      <c r="R674" s="245">
        <v>120</v>
      </c>
      <c r="S674" s="245">
        <v>110</v>
      </c>
      <c r="T674" s="245">
        <v>29.33</v>
      </c>
      <c r="U674" s="89">
        <v>0</v>
      </c>
      <c r="V674" s="260">
        <v>12</v>
      </c>
      <c r="W674" s="98">
        <v>0</v>
      </c>
      <c r="X674" s="83">
        <v>0</v>
      </c>
      <c r="Y674" s="98">
        <v>2</v>
      </c>
      <c r="Z674" s="64">
        <v>2</v>
      </c>
      <c r="AA674" s="315">
        <v>885165</v>
      </c>
      <c r="AB674" s="315">
        <v>46667</v>
      </c>
      <c r="AC674" s="316">
        <f t="shared" si="40"/>
        <v>931832</v>
      </c>
      <c r="AD674" s="74">
        <v>4500000</v>
      </c>
      <c r="AE674" s="74">
        <v>6000000</v>
      </c>
      <c r="AF674" s="74">
        <f t="shared" si="41"/>
        <v>0</v>
      </c>
      <c r="AG674" s="74">
        <f t="shared" si="42"/>
        <v>2400000</v>
      </c>
      <c r="AH674" s="493">
        <f t="shared" si="43"/>
        <v>0</v>
      </c>
    </row>
    <row r="675" spans="1:34" s="50" customFormat="1" ht="24" hidden="1" customHeight="1" x14ac:dyDescent="0.2">
      <c r="A675" s="181"/>
      <c r="B675" s="296">
        <v>415</v>
      </c>
      <c r="C675" s="264">
        <v>189</v>
      </c>
      <c r="D675" s="297">
        <v>13474</v>
      </c>
      <c r="E675" s="241" t="s">
        <v>2113</v>
      </c>
      <c r="F675" s="242" t="s">
        <v>227</v>
      </c>
      <c r="G675" s="285" t="s">
        <v>137</v>
      </c>
      <c r="H675" s="272" t="s">
        <v>983</v>
      </c>
      <c r="I675" s="292" t="s">
        <v>2849</v>
      </c>
      <c r="J675" s="480">
        <v>1930085877</v>
      </c>
      <c r="K675" s="480">
        <v>85089073</v>
      </c>
      <c r="L675" s="64" t="s">
        <v>2384</v>
      </c>
      <c r="M675" s="290" t="s">
        <v>137</v>
      </c>
      <c r="N675" s="243" t="s">
        <v>2410</v>
      </c>
      <c r="O675" s="64"/>
      <c r="P675" s="89"/>
      <c r="Q675" s="243">
        <v>30</v>
      </c>
      <c r="R675" s="245">
        <v>120</v>
      </c>
      <c r="S675" s="245">
        <v>110</v>
      </c>
      <c r="T675" s="245">
        <v>29.33</v>
      </c>
      <c r="U675" s="89">
        <v>0</v>
      </c>
      <c r="V675" s="260">
        <v>15</v>
      </c>
      <c r="W675" s="98">
        <v>0</v>
      </c>
      <c r="X675" s="83">
        <v>0</v>
      </c>
      <c r="Y675" s="98">
        <v>1</v>
      </c>
      <c r="Z675" s="64">
        <v>1</v>
      </c>
      <c r="AA675" s="315">
        <v>885165</v>
      </c>
      <c r="AB675" s="315">
        <v>46667</v>
      </c>
      <c r="AC675" s="316">
        <f t="shared" si="40"/>
        <v>931832</v>
      </c>
      <c r="AD675" s="74">
        <v>4500000</v>
      </c>
      <c r="AE675" s="74">
        <v>6000000</v>
      </c>
      <c r="AF675" s="74">
        <f t="shared" si="41"/>
        <v>0</v>
      </c>
      <c r="AG675" s="74">
        <f t="shared" si="42"/>
        <v>3000000</v>
      </c>
      <c r="AH675" s="493">
        <f t="shared" si="43"/>
        <v>0</v>
      </c>
    </row>
    <row r="676" spans="1:34" s="50" customFormat="1" ht="24" customHeight="1" x14ac:dyDescent="0.2">
      <c r="A676" s="181"/>
      <c r="B676" s="296">
        <v>442</v>
      </c>
      <c r="C676" s="264">
        <v>217</v>
      </c>
      <c r="D676" s="297">
        <v>13475</v>
      </c>
      <c r="E676" s="241" t="s">
        <v>2115</v>
      </c>
      <c r="F676" s="242" t="s">
        <v>277</v>
      </c>
      <c r="G676" s="285" t="s">
        <v>137</v>
      </c>
      <c r="H676" s="272" t="s">
        <v>983</v>
      </c>
      <c r="I676" s="292" t="s">
        <v>2876</v>
      </c>
      <c r="J676" s="480">
        <v>620348895</v>
      </c>
      <c r="K676" s="480">
        <v>33655033</v>
      </c>
      <c r="L676" s="64" t="s">
        <v>2384</v>
      </c>
      <c r="M676" s="290" t="s">
        <v>137</v>
      </c>
      <c r="N676" s="243" t="s">
        <v>2410</v>
      </c>
      <c r="O676" s="64"/>
      <c r="P676" s="89"/>
      <c r="Q676" s="243">
        <v>30</v>
      </c>
      <c r="R676" s="245">
        <v>120</v>
      </c>
      <c r="S676" s="245">
        <v>110</v>
      </c>
      <c r="T676" s="245">
        <v>29.33</v>
      </c>
      <c r="U676" s="89">
        <v>0</v>
      </c>
      <c r="V676" s="260">
        <v>15</v>
      </c>
      <c r="W676" s="98">
        <v>0</v>
      </c>
      <c r="X676" s="83">
        <v>0</v>
      </c>
      <c r="Y676" s="98">
        <v>0</v>
      </c>
      <c r="Z676" s="64">
        <v>2</v>
      </c>
      <c r="AA676" s="315">
        <v>885165</v>
      </c>
      <c r="AB676" s="315">
        <v>0</v>
      </c>
      <c r="AC676" s="316">
        <f t="shared" si="40"/>
        <v>885165</v>
      </c>
      <c r="AD676" s="74">
        <v>4500000</v>
      </c>
      <c r="AE676" s="74">
        <v>6000000</v>
      </c>
      <c r="AF676" s="74">
        <f t="shared" si="41"/>
        <v>0</v>
      </c>
      <c r="AG676" s="74">
        <f t="shared" si="42"/>
        <v>3000000</v>
      </c>
      <c r="AH676" s="493">
        <f t="shared" si="43"/>
        <v>2</v>
      </c>
    </row>
    <row r="677" spans="1:34" s="50" customFormat="1" ht="24" customHeight="1" x14ac:dyDescent="0.2">
      <c r="A677" s="181"/>
      <c r="B677" s="296">
        <v>411</v>
      </c>
      <c r="C677" s="264">
        <v>185</v>
      </c>
      <c r="D677" s="297">
        <v>13476</v>
      </c>
      <c r="E677" s="241" t="s">
        <v>2118</v>
      </c>
      <c r="F677" s="242" t="s">
        <v>310</v>
      </c>
      <c r="G677" s="285" t="s">
        <v>137</v>
      </c>
      <c r="H677" s="272" t="s">
        <v>983</v>
      </c>
      <c r="I677" s="292" t="s">
        <v>2845</v>
      </c>
      <c r="J677" s="480">
        <v>56658494</v>
      </c>
      <c r="K677" s="480">
        <v>20406872</v>
      </c>
      <c r="L677" s="64" t="s">
        <v>2384</v>
      </c>
      <c r="M677" s="290" t="s">
        <v>137</v>
      </c>
      <c r="N677" s="243" t="s">
        <v>2410</v>
      </c>
      <c r="O677" s="64"/>
      <c r="P677" s="89"/>
      <c r="Q677" s="243">
        <v>30</v>
      </c>
      <c r="R677" s="245">
        <v>120</v>
      </c>
      <c r="S677" s="245">
        <v>110</v>
      </c>
      <c r="T677" s="245">
        <v>29.33</v>
      </c>
      <c r="U677" s="89">
        <v>0</v>
      </c>
      <c r="V677" s="260">
        <v>13</v>
      </c>
      <c r="W677" s="98">
        <v>0</v>
      </c>
      <c r="X677" s="83">
        <v>0</v>
      </c>
      <c r="Y677" s="98">
        <v>2</v>
      </c>
      <c r="Z677" s="64">
        <v>1</v>
      </c>
      <c r="AA677" s="315">
        <v>885165</v>
      </c>
      <c r="AB677" s="315">
        <v>46667</v>
      </c>
      <c r="AC677" s="316">
        <f t="shared" si="40"/>
        <v>931832</v>
      </c>
      <c r="AD677" s="74">
        <v>4500000</v>
      </c>
      <c r="AE677" s="74">
        <v>6000000</v>
      </c>
      <c r="AF677" s="74">
        <f t="shared" si="41"/>
        <v>0</v>
      </c>
      <c r="AG677" s="74">
        <f t="shared" si="42"/>
        <v>2600000</v>
      </c>
      <c r="AH677" s="493">
        <f t="shared" si="43"/>
        <v>-1</v>
      </c>
    </row>
    <row r="678" spans="1:34" s="50" customFormat="1" ht="24" hidden="1" customHeight="1" x14ac:dyDescent="0.2">
      <c r="A678" s="181"/>
      <c r="B678" s="296">
        <v>395</v>
      </c>
      <c r="C678" s="264">
        <v>169</v>
      </c>
      <c r="D678" s="297">
        <v>13477</v>
      </c>
      <c r="E678" s="241" t="s">
        <v>230</v>
      </c>
      <c r="F678" s="242" t="s">
        <v>2121</v>
      </c>
      <c r="G678" s="285" t="s">
        <v>137</v>
      </c>
      <c r="H678" s="272" t="s">
        <v>983</v>
      </c>
      <c r="I678" s="292" t="s">
        <v>2829</v>
      </c>
      <c r="J678" s="480">
        <v>50302574</v>
      </c>
      <c r="K678" s="480">
        <v>12704118</v>
      </c>
      <c r="L678" s="64" t="s">
        <v>2384</v>
      </c>
      <c r="M678" s="290" t="s">
        <v>137</v>
      </c>
      <c r="N678" s="243" t="s">
        <v>2410</v>
      </c>
      <c r="O678" s="64"/>
      <c r="P678" s="89"/>
      <c r="Q678" s="243">
        <v>30</v>
      </c>
      <c r="R678" s="245">
        <v>120</v>
      </c>
      <c r="S678" s="245">
        <v>110</v>
      </c>
      <c r="T678" s="245">
        <v>29.33</v>
      </c>
      <c r="U678" s="89">
        <v>0</v>
      </c>
      <c r="V678" s="260">
        <v>12</v>
      </c>
      <c r="W678" s="98">
        <v>0</v>
      </c>
      <c r="X678" s="83">
        <v>0</v>
      </c>
      <c r="Y678" s="98">
        <v>1</v>
      </c>
      <c r="Z678" s="64">
        <v>1</v>
      </c>
      <c r="AA678" s="315">
        <v>885165</v>
      </c>
      <c r="AB678" s="315">
        <v>46667</v>
      </c>
      <c r="AC678" s="316">
        <f t="shared" si="40"/>
        <v>931832</v>
      </c>
      <c r="AD678" s="74">
        <v>4500000</v>
      </c>
      <c r="AE678" s="74">
        <v>6000000</v>
      </c>
      <c r="AF678" s="74">
        <f t="shared" si="41"/>
        <v>0</v>
      </c>
      <c r="AG678" s="74">
        <f t="shared" si="42"/>
        <v>2400000</v>
      </c>
      <c r="AH678" s="493">
        <f t="shared" si="43"/>
        <v>0</v>
      </c>
    </row>
    <row r="679" spans="1:34" s="50" customFormat="1" ht="24" hidden="1" customHeight="1" x14ac:dyDescent="0.2">
      <c r="A679" s="181"/>
      <c r="B679" s="296">
        <v>420</v>
      </c>
      <c r="C679" s="264">
        <v>194</v>
      </c>
      <c r="D679" s="297">
        <v>13478</v>
      </c>
      <c r="E679" s="241" t="s">
        <v>259</v>
      </c>
      <c r="F679" s="242" t="s">
        <v>2124</v>
      </c>
      <c r="G679" s="285" t="s">
        <v>137</v>
      </c>
      <c r="H679" s="272" t="s">
        <v>983</v>
      </c>
      <c r="I679" s="292" t="s">
        <v>2854</v>
      </c>
      <c r="J679" s="480">
        <v>493571957</v>
      </c>
      <c r="K679" s="480">
        <v>24842322</v>
      </c>
      <c r="L679" s="64" t="s">
        <v>2384</v>
      </c>
      <c r="M679" s="290" t="s">
        <v>137</v>
      </c>
      <c r="N679" s="243" t="s">
        <v>2410</v>
      </c>
      <c r="O679" s="64"/>
      <c r="P679" s="89"/>
      <c r="Q679" s="243">
        <v>30</v>
      </c>
      <c r="R679" s="245">
        <v>120</v>
      </c>
      <c r="S679" s="245">
        <v>110</v>
      </c>
      <c r="T679" s="245">
        <v>29.33</v>
      </c>
      <c r="U679" s="89">
        <v>0</v>
      </c>
      <c r="V679" s="260">
        <v>15</v>
      </c>
      <c r="W679" s="98">
        <v>0</v>
      </c>
      <c r="X679" s="83">
        <v>0</v>
      </c>
      <c r="Y679" s="98">
        <v>2</v>
      </c>
      <c r="Z679" s="64">
        <v>2</v>
      </c>
      <c r="AA679" s="315">
        <v>885165</v>
      </c>
      <c r="AB679" s="315">
        <v>46667</v>
      </c>
      <c r="AC679" s="316">
        <f t="shared" si="40"/>
        <v>931832</v>
      </c>
      <c r="AD679" s="74">
        <v>4500000</v>
      </c>
      <c r="AE679" s="74">
        <v>6000000</v>
      </c>
      <c r="AF679" s="74">
        <f t="shared" si="41"/>
        <v>0</v>
      </c>
      <c r="AG679" s="74">
        <f t="shared" si="42"/>
        <v>3000000</v>
      </c>
      <c r="AH679" s="493">
        <f t="shared" si="43"/>
        <v>0</v>
      </c>
    </row>
    <row r="680" spans="1:34" s="50" customFormat="1" ht="24" hidden="1" customHeight="1" x14ac:dyDescent="0.2">
      <c r="A680" s="181"/>
      <c r="B680" s="296">
        <v>421</v>
      </c>
      <c r="C680" s="264">
        <v>195</v>
      </c>
      <c r="D680" s="297">
        <v>13479</v>
      </c>
      <c r="E680" s="241" t="s">
        <v>135</v>
      </c>
      <c r="F680" s="242" t="s">
        <v>2124</v>
      </c>
      <c r="G680" s="285" t="s">
        <v>137</v>
      </c>
      <c r="H680" s="272" t="s">
        <v>983</v>
      </c>
      <c r="I680" s="292" t="s">
        <v>2855</v>
      </c>
      <c r="J680" s="480">
        <v>480066681</v>
      </c>
      <c r="K680" s="480">
        <v>24167564</v>
      </c>
      <c r="L680" s="64" t="s">
        <v>2384</v>
      </c>
      <c r="M680" s="290" t="s">
        <v>137</v>
      </c>
      <c r="N680" s="243" t="s">
        <v>2410</v>
      </c>
      <c r="O680" s="64"/>
      <c r="P680" s="89"/>
      <c r="Q680" s="243">
        <v>30</v>
      </c>
      <c r="R680" s="245">
        <v>120</v>
      </c>
      <c r="S680" s="245">
        <v>110</v>
      </c>
      <c r="T680" s="245">
        <v>29.33</v>
      </c>
      <c r="U680" s="89">
        <v>0</v>
      </c>
      <c r="V680" s="260">
        <v>15</v>
      </c>
      <c r="W680" s="98">
        <v>0</v>
      </c>
      <c r="X680" s="83">
        <v>0</v>
      </c>
      <c r="Y680" s="98">
        <v>1</v>
      </c>
      <c r="Z680" s="64">
        <v>1</v>
      </c>
      <c r="AA680" s="315">
        <v>885165</v>
      </c>
      <c r="AB680" s="315">
        <v>46667</v>
      </c>
      <c r="AC680" s="316">
        <f t="shared" si="40"/>
        <v>931832</v>
      </c>
      <c r="AD680" s="74">
        <v>4500000</v>
      </c>
      <c r="AE680" s="74">
        <v>6000000</v>
      </c>
      <c r="AF680" s="74">
        <f t="shared" si="41"/>
        <v>0</v>
      </c>
      <c r="AG680" s="74">
        <f t="shared" si="42"/>
        <v>3000000</v>
      </c>
      <c r="AH680" s="493">
        <f t="shared" si="43"/>
        <v>0</v>
      </c>
    </row>
    <row r="681" spans="1:34" s="50" customFormat="1" ht="24" hidden="1" customHeight="1" x14ac:dyDescent="0.5">
      <c r="A681" s="181"/>
      <c r="B681" s="296">
        <v>400</v>
      </c>
      <c r="C681" s="264">
        <v>174</v>
      </c>
      <c r="D681" s="297">
        <v>13480</v>
      </c>
      <c r="E681" s="241" t="s">
        <v>352</v>
      </c>
      <c r="F681" s="242" t="s">
        <v>2129</v>
      </c>
      <c r="G681" s="285" t="s">
        <v>137</v>
      </c>
      <c r="H681" s="272" t="s">
        <v>983</v>
      </c>
      <c r="I681" s="426" t="s">
        <v>2834</v>
      </c>
      <c r="J681" s="480">
        <v>2180466498</v>
      </c>
      <c r="K681" s="480">
        <v>16983310</v>
      </c>
      <c r="L681" s="64" t="s">
        <v>2384</v>
      </c>
      <c r="M681" s="290" t="s">
        <v>137</v>
      </c>
      <c r="N681" s="243" t="s">
        <v>2410</v>
      </c>
      <c r="O681" s="64"/>
      <c r="P681" s="89"/>
      <c r="Q681" s="243">
        <v>30</v>
      </c>
      <c r="R681" s="245">
        <v>120</v>
      </c>
      <c r="S681" s="245">
        <v>110</v>
      </c>
      <c r="T681" s="245">
        <v>29.33</v>
      </c>
      <c r="U681" s="89">
        <v>0</v>
      </c>
      <c r="V681" s="260">
        <v>15</v>
      </c>
      <c r="W681" s="98">
        <v>0</v>
      </c>
      <c r="X681" s="83">
        <v>0</v>
      </c>
      <c r="Y681" s="98">
        <v>1</v>
      </c>
      <c r="Z681" s="64">
        <v>1</v>
      </c>
      <c r="AA681" s="315">
        <v>885165</v>
      </c>
      <c r="AB681" s="315">
        <v>46667</v>
      </c>
      <c r="AC681" s="316">
        <f t="shared" si="40"/>
        <v>931832</v>
      </c>
      <c r="AD681" s="74">
        <v>4500000</v>
      </c>
      <c r="AE681" s="74">
        <v>6000000</v>
      </c>
      <c r="AF681" s="74">
        <f t="shared" si="41"/>
        <v>0</v>
      </c>
      <c r="AG681" s="74">
        <f t="shared" si="42"/>
        <v>3000000</v>
      </c>
      <c r="AH681" s="493">
        <f t="shared" si="43"/>
        <v>0</v>
      </c>
    </row>
    <row r="682" spans="1:34" s="50" customFormat="1" ht="24" hidden="1" customHeight="1" x14ac:dyDescent="0.2">
      <c r="A682" s="181"/>
      <c r="B682" s="296">
        <v>446</v>
      </c>
      <c r="C682" s="264">
        <v>221</v>
      </c>
      <c r="D682" s="297">
        <v>13481</v>
      </c>
      <c r="E682" s="241" t="s">
        <v>1289</v>
      </c>
      <c r="F682" s="242" t="s">
        <v>2131</v>
      </c>
      <c r="G682" s="285" t="s">
        <v>137</v>
      </c>
      <c r="H682" s="272" t="s">
        <v>983</v>
      </c>
      <c r="I682" s="292" t="s">
        <v>2880</v>
      </c>
      <c r="J682" s="480">
        <v>3920781767</v>
      </c>
      <c r="K682" s="480"/>
      <c r="L682" s="64" t="s">
        <v>2384</v>
      </c>
      <c r="M682" s="290" t="s">
        <v>137</v>
      </c>
      <c r="N682" s="243" t="s">
        <v>2410</v>
      </c>
      <c r="O682" s="64"/>
      <c r="P682" s="89"/>
      <c r="Q682" s="243">
        <v>30</v>
      </c>
      <c r="R682" s="245">
        <v>120</v>
      </c>
      <c r="S682" s="245">
        <v>110</v>
      </c>
      <c r="T682" s="245">
        <v>29.33</v>
      </c>
      <c r="U682" s="89">
        <v>0</v>
      </c>
      <c r="V682" s="260">
        <v>13</v>
      </c>
      <c r="W682" s="98">
        <v>0</v>
      </c>
      <c r="X682" s="83">
        <v>0</v>
      </c>
      <c r="Y682" s="98">
        <v>0</v>
      </c>
      <c r="Z682" s="64">
        <v>0</v>
      </c>
      <c r="AA682" s="315">
        <v>885165</v>
      </c>
      <c r="AB682" s="315">
        <v>0</v>
      </c>
      <c r="AC682" s="316">
        <f t="shared" si="40"/>
        <v>885165</v>
      </c>
      <c r="AD682" s="74">
        <v>4500000</v>
      </c>
      <c r="AE682" s="74">
        <v>6000000</v>
      </c>
      <c r="AF682" s="74">
        <f t="shared" si="41"/>
        <v>0</v>
      </c>
      <c r="AG682" s="74">
        <f t="shared" si="42"/>
        <v>2600000</v>
      </c>
      <c r="AH682" s="493">
        <f t="shared" si="43"/>
        <v>0</v>
      </c>
    </row>
    <row r="683" spans="1:34" s="50" customFormat="1" ht="24" hidden="1" customHeight="1" x14ac:dyDescent="0.2">
      <c r="A683" s="181"/>
      <c r="B683" s="296">
        <v>409</v>
      </c>
      <c r="C683" s="264">
        <v>183</v>
      </c>
      <c r="D683" s="297">
        <v>13482</v>
      </c>
      <c r="E683" s="241" t="s">
        <v>374</v>
      </c>
      <c r="F683" s="242" t="s">
        <v>2132</v>
      </c>
      <c r="G683" s="285" t="s">
        <v>137</v>
      </c>
      <c r="H683" s="272" t="s">
        <v>983</v>
      </c>
      <c r="I683" s="292" t="s">
        <v>2843</v>
      </c>
      <c r="J683" s="480">
        <v>4911606665</v>
      </c>
      <c r="K683" s="480">
        <v>25884425</v>
      </c>
      <c r="L683" s="64" t="s">
        <v>2384</v>
      </c>
      <c r="M683" s="290" t="s">
        <v>137</v>
      </c>
      <c r="N683" s="243" t="s">
        <v>2410</v>
      </c>
      <c r="O683" s="64"/>
      <c r="P683" s="89"/>
      <c r="Q683" s="243">
        <v>30</v>
      </c>
      <c r="R683" s="245">
        <v>120</v>
      </c>
      <c r="S683" s="245">
        <v>110</v>
      </c>
      <c r="T683" s="245">
        <v>29.33</v>
      </c>
      <c r="U683" s="89">
        <v>0</v>
      </c>
      <c r="V683" s="260">
        <v>15</v>
      </c>
      <c r="W683" s="98">
        <v>0</v>
      </c>
      <c r="X683" s="83">
        <v>0</v>
      </c>
      <c r="Y683" s="98">
        <v>2</v>
      </c>
      <c r="Z683" s="64">
        <v>2</v>
      </c>
      <c r="AA683" s="315">
        <v>885165</v>
      </c>
      <c r="AB683" s="315">
        <v>46667</v>
      </c>
      <c r="AC683" s="316">
        <f t="shared" si="40"/>
        <v>931832</v>
      </c>
      <c r="AD683" s="74">
        <v>4500000</v>
      </c>
      <c r="AE683" s="74">
        <v>6000000</v>
      </c>
      <c r="AF683" s="74">
        <f t="shared" si="41"/>
        <v>0</v>
      </c>
      <c r="AG683" s="74">
        <f t="shared" si="42"/>
        <v>3000000</v>
      </c>
      <c r="AH683" s="493">
        <f t="shared" si="43"/>
        <v>0</v>
      </c>
    </row>
    <row r="684" spans="1:34" s="50" customFormat="1" ht="24" hidden="1" customHeight="1" x14ac:dyDescent="0.2">
      <c r="A684" s="181"/>
      <c r="B684" s="296">
        <v>387</v>
      </c>
      <c r="C684" s="264">
        <v>161</v>
      </c>
      <c r="D684" s="297">
        <v>13483</v>
      </c>
      <c r="E684" s="241" t="s">
        <v>417</v>
      </c>
      <c r="F684" s="242" t="s">
        <v>2135</v>
      </c>
      <c r="G684" s="285" t="s">
        <v>137</v>
      </c>
      <c r="H684" s="272" t="s">
        <v>983</v>
      </c>
      <c r="I684" s="292" t="s">
        <v>2821</v>
      </c>
      <c r="J684" s="479">
        <v>2594735711</v>
      </c>
      <c r="K684" s="480">
        <v>25890454</v>
      </c>
      <c r="L684" s="64" t="s">
        <v>2384</v>
      </c>
      <c r="M684" s="290" t="s">
        <v>137</v>
      </c>
      <c r="N684" s="243" t="s">
        <v>2410</v>
      </c>
      <c r="O684" s="64"/>
      <c r="P684" s="89"/>
      <c r="Q684" s="243">
        <v>30</v>
      </c>
      <c r="R684" s="245">
        <v>120</v>
      </c>
      <c r="S684" s="245">
        <v>110</v>
      </c>
      <c r="T684" s="245">
        <v>29.33</v>
      </c>
      <c r="U684" s="89">
        <v>0</v>
      </c>
      <c r="V684" s="260">
        <v>15</v>
      </c>
      <c r="W684" s="98">
        <v>0</v>
      </c>
      <c r="X684" s="83">
        <v>0</v>
      </c>
      <c r="Y684" s="98">
        <v>1</v>
      </c>
      <c r="Z684" s="64">
        <v>1</v>
      </c>
      <c r="AA684" s="315">
        <v>885165</v>
      </c>
      <c r="AB684" s="315">
        <v>0</v>
      </c>
      <c r="AC684" s="316">
        <f t="shared" si="40"/>
        <v>885165</v>
      </c>
      <c r="AD684" s="74">
        <v>4500000</v>
      </c>
      <c r="AE684" s="74">
        <v>6000000</v>
      </c>
      <c r="AF684" s="74">
        <f t="shared" si="41"/>
        <v>0</v>
      </c>
      <c r="AG684" s="74">
        <f t="shared" si="42"/>
        <v>3000000</v>
      </c>
      <c r="AH684" s="493">
        <f t="shared" si="43"/>
        <v>0</v>
      </c>
    </row>
    <row r="685" spans="1:34" s="50" customFormat="1" ht="24" hidden="1" customHeight="1" x14ac:dyDescent="0.2">
      <c r="A685" s="181"/>
      <c r="B685" s="296">
        <v>416</v>
      </c>
      <c r="C685" s="264">
        <v>190</v>
      </c>
      <c r="D685" s="297">
        <v>13484</v>
      </c>
      <c r="E685" s="241" t="s">
        <v>2137</v>
      </c>
      <c r="F685" s="242" t="s">
        <v>2138</v>
      </c>
      <c r="G685" s="285" t="s">
        <v>137</v>
      </c>
      <c r="H685" s="272" t="s">
        <v>983</v>
      </c>
      <c r="I685" s="292" t="s">
        <v>2850</v>
      </c>
      <c r="J685" s="480">
        <v>19472994</v>
      </c>
      <c r="K685" s="480">
        <v>25786250</v>
      </c>
      <c r="L685" s="64" t="s">
        <v>2384</v>
      </c>
      <c r="M685" s="290" t="s">
        <v>137</v>
      </c>
      <c r="N685" s="243" t="s">
        <v>2410</v>
      </c>
      <c r="O685" s="64"/>
      <c r="P685" s="89"/>
      <c r="Q685" s="243">
        <v>30</v>
      </c>
      <c r="R685" s="245">
        <v>120</v>
      </c>
      <c r="S685" s="245">
        <v>110</v>
      </c>
      <c r="T685" s="245">
        <v>29.33</v>
      </c>
      <c r="U685" s="89">
        <v>0</v>
      </c>
      <c r="V685" s="260">
        <v>25</v>
      </c>
      <c r="W685" s="98">
        <v>0</v>
      </c>
      <c r="X685" s="83">
        <v>0</v>
      </c>
      <c r="Y685" s="98">
        <v>0</v>
      </c>
      <c r="Z685" s="64">
        <v>0</v>
      </c>
      <c r="AA685" s="315">
        <v>885165</v>
      </c>
      <c r="AB685" s="315">
        <v>46667</v>
      </c>
      <c r="AC685" s="316">
        <f t="shared" si="40"/>
        <v>931832</v>
      </c>
      <c r="AD685" s="74">
        <v>4500000</v>
      </c>
      <c r="AE685" s="74">
        <v>6000000</v>
      </c>
      <c r="AF685" s="74">
        <f t="shared" si="41"/>
        <v>0</v>
      </c>
      <c r="AG685" s="74">
        <f t="shared" si="42"/>
        <v>5000000</v>
      </c>
      <c r="AH685" s="493">
        <f t="shared" si="43"/>
        <v>0</v>
      </c>
    </row>
    <row r="686" spans="1:34" s="50" customFormat="1" ht="24" hidden="1" customHeight="1" x14ac:dyDescent="0.2">
      <c r="A686" s="181"/>
      <c r="B686" s="296">
        <v>429</v>
      </c>
      <c r="C686" s="264">
        <v>203</v>
      </c>
      <c r="D686" s="297">
        <v>13485</v>
      </c>
      <c r="E686" s="241" t="s">
        <v>2141</v>
      </c>
      <c r="F686" s="242" t="s">
        <v>872</v>
      </c>
      <c r="G686" s="285" t="s">
        <v>137</v>
      </c>
      <c r="H686" s="272" t="s">
        <v>983</v>
      </c>
      <c r="I686" s="292" t="s">
        <v>2863</v>
      </c>
      <c r="J686" s="480">
        <v>323244416</v>
      </c>
      <c r="K686" s="480">
        <v>24227276</v>
      </c>
      <c r="L686" s="64" t="s">
        <v>2384</v>
      </c>
      <c r="M686" s="290" t="s">
        <v>137</v>
      </c>
      <c r="N686" s="243" t="s">
        <v>2410</v>
      </c>
      <c r="O686" s="64"/>
      <c r="P686" s="89"/>
      <c r="Q686" s="243">
        <v>30</v>
      </c>
      <c r="R686" s="245">
        <v>120</v>
      </c>
      <c r="S686" s="245">
        <v>110</v>
      </c>
      <c r="T686" s="245">
        <v>29.33</v>
      </c>
      <c r="U686" s="89">
        <v>0</v>
      </c>
      <c r="V686" s="260">
        <v>15</v>
      </c>
      <c r="W686" s="98">
        <v>0</v>
      </c>
      <c r="X686" s="83">
        <v>0</v>
      </c>
      <c r="Y686" s="98">
        <v>1</v>
      </c>
      <c r="Z686" s="64">
        <v>1</v>
      </c>
      <c r="AA686" s="315">
        <v>885165</v>
      </c>
      <c r="AB686" s="315">
        <v>46667</v>
      </c>
      <c r="AC686" s="316">
        <f t="shared" si="40"/>
        <v>931832</v>
      </c>
      <c r="AD686" s="74">
        <v>4500000</v>
      </c>
      <c r="AE686" s="74">
        <v>6000000</v>
      </c>
      <c r="AF686" s="74">
        <f t="shared" si="41"/>
        <v>0</v>
      </c>
      <c r="AG686" s="74">
        <f t="shared" si="42"/>
        <v>3000000</v>
      </c>
      <c r="AH686" s="493">
        <f t="shared" si="43"/>
        <v>0</v>
      </c>
    </row>
    <row r="687" spans="1:34" s="50" customFormat="1" ht="24" hidden="1" customHeight="1" x14ac:dyDescent="0.2">
      <c r="A687" s="181"/>
      <c r="B687" s="296">
        <v>439</v>
      </c>
      <c r="C687" s="264">
        <v>214</v>
      </c>
      <c r="D687" s="297">
        <v>13486</v>
      </c>
      <c r="E687" s="241" t="s">
        <v>244</v>
      </c>
      <c r="F687" s="242" t="s">
        <v>1864</v>
      </c>
      <c r="G687" s="285" t="s">
        <v>137</v>
      </c>
      <c r="H687" s="272" t="s">
        <v>983</v>
      </c>
      <c r="I687" s="292" t="s">
        <v>2873</v>
      </c>
      <c r="J687" s="480">
        <v>15336573</v>
      </c>
      <c r="K687" s="480">
        <v>13114431</v>
      </c>
      <c r="L687" s="64" t="s">
        <v>2384</v>
      </c>
      <c r="M687" s="290" t="s">
        <v>137</v>
      </c>
      <c r="N687" s="243" t="s">
        <v>2410</v>
      </c>
      <c r="O687" s="64"/>
      <c r="P687" s="89"/>
      <c r="Q687" s="243">
        <v>30</v>
      </c>
      <c r="R687" s="245">
        <v>120</v>
      </c>
      <c r="S687" s="245">
        <v>110</v>
      </c>
      <c r="T687" s="245">
        <v>29.33</v>
      </c>
      <c r="U687" s="89">
        <v>0</v>
      </c>
      <c r="V687" s="260">
        <v>15</v>
      </c>
      <c r="W687" s="98">
        <v>0</v>
      </c>
      <c r="X687" s="83">
        <v>0</v>
      </c>
      <c r="Y687" s="98">
        <v>0</v>
      </c>
      <c r="Z687" s="64">
        <v>0</v>
      </c>
      <c r="AA687" s="315">
        <v>885165</v>
      </c>
      <c r="AB687" s="315">
        <v>0</v>
      </c>
      <c r="AC687" s="316">
        <f t="shared" si="40"/>
        <v>885165</v>
      </c>
      <c r="AD687" s="74">
        <v>4500000</v>
      </c>
      <c r="AE687" s="74">
        <v>6000000</v>
      </c>
      <c r="AF687" s="74">
        <f t="shared" si="41"/>
        <v>0</v>
      </c>
      <c r="AG687" s="74">
        <f t="shared" si="42"/>
        <v>3000000</v>
      </c>
      <c r="AH687" s="493">
        <f t="shared" si="43"/>
        <v>0</v>
      </c>
    </row>
    <row r="688" spans="1:34" s="50" customFormat="1" ht="24" hidden="1" customHeight="1" x14ac:dyDescent="0.2">
      <c r="A688" s="181"/>
      <c r="B688" s="296">
        <v>428</v>
      </c>
      <c r="C688" s="264">
        <v>202</v>
      </c>
      <c r="D688" s="297">
        <v>13487</v>
      </c>
      <c r="E688" s="241" t="s">
        <v>2146</v>
      </c>
      <c r="F688" s="242" t="s">
        <v>745</v>
      </c>
      <c r="G688" s="285" t="s">
        <v>137</v>
      </c>
      <c r="H688" s="272" t="s">
        <v>983</v>
      </c>
      <c r="I688" s="292" t="s">
        <v>2862</v>
      </c>
      <c r="J688" s="480">
        <v>480514259</v>
      </c>
      <c r="K688" s="480">
        <v>21339144</v>
      </c>
      <c r="L688" s="64" t="s">
        <v>2384</v>
      </c>
      <c r="M688" s="290" t="s">
        <v>137</v>
      </c>
      <c r="N688" s="98"/>
      <c r="O688" s="64"/>
      <c r="P688" s="244" t="s">
        <v>2410</v>
      </c>
      <c r="Q688" s="243">
        <v>30</v>
      </c>
      <c r="R688" s="245">
        <v>120</v>
      </c>
      <c r="S688" s="245">
        <v>220</v>
      </c>
      <c r="T688" s="245">
        <v>29.33</v>
      </c>
      <c r="U688" s="89">
        <v>0</v>
      </c>
      <c r="V688" s="260">
        <v>20</v>
      </c>
      <c r="W688" s="98">
        <v>0</v>
      </c>
      <c r="X688" s="83">
        <v>0</v>
      </c>
      <c r="Y688" s="98">
        <v>1</v>
      </c>
      <c r="Z688" s="64">
        <v>1</v>
      </c>
      <c r="AA688" s="315">
        <v>885165</v>
      </c>
      <c r="AB688" s="315">
        <v>0</v>
      </c>
      <c r="AC688" s="316">
        <f t="shared" si="40"/>
        <v>885165</v>
      </c>
      <c r="AD688" s="74">
        <v>4500000</v>
      </c>
      <c r="AE688" s="74">
        <v>6000000</v>
      </c>
      <c r="AF688" s="74">
        <f t="shared" si="41"/>
        <v>0</v>
      </c>
      <c r="AG688" s="74">
        <f t="shared" si="42"/>
        <v>4000000</v>
      </c>
      <c r="AH688" s="493">
        <f t="shared" si="43"/>
        <v>0</v>
      </c>
    </row>
    <row r="689" spans="1:35" s="50" customFormat="1" ht="24" hidden="1" customHeight="1" x14ac:dyDescent="0.2">
      <c r="A689" s="181"/>
      <c r="B689" s="296">
        <v>414</v>
      </c>
      <c r="C689" s="264">
        <v>188</v>
      </c>
      <c r="D689" s="297">
        <v>13488</v>
      </c>
      <c r="E689" s="241" t="s">
        <v>2149</v>
      </c>
      <c r="F689" s="242" t="s">
        <v>2150</v>
      </c>
      <c r="G689" s="285" t="s">
        <v>137</v>
      </c>
      <c r="H689" s="272" t="s">
        <v>983</v>
      </c>
      <c r="I689" s="292" t="s">
        <v>2848</v>
      </c>
      <c r="J689" s="480">
        <v>1689203757</v>
      </c>
      <c r="K689" s="480">
        <v>43425734</v>
      </c>
      <c r="L689" s="64" t="s">
        <v>2384</v>
      </c>
      <c r="M689" s="290" t="s">
        <v>137</v>
      </c>
      <c r="N689" s="243" t="s">
        <v>2410</v>
      </c>
      <c r="O689" s="64"/>
      <c r="P689" s="89"/>
      <c r="Q689" s="243">
        <v>30</v>
      </c>
      <c r="R689" s="245">
        <v>120</v>
      </c>
      <c r="S689" s="245">
        <v>110</v>
      </c>
      <c r="T689" s="245">
        <v>29.33</v>
      </c>
      <c r="U689" s="89">
        <v>0</v>
      </c>
      <c r="V689" s="260">
        <v>15</v>
      </c>
      <c r="W689" s="98">
        <v>0</v>
      </c>
      <c r="X689" s="83">
        <v>0</v>
      </c>
      <c r="Y689" s="98">
        <v>2</v>
      </c>
      <c r="Z689" s="64">
        <v>2</v>
      </c>
      <c r="AA689" s="315">
        <v>885165</v>
      </c>
      <c r="AB689" s="315">
        <v>46667</v>
      </c>
      <c r="AC689" s="316">
        <f t="shared" si="40"/>
        <v>931832</v>
      </c>
      <c r="AD689" s="74">
        <v>4500000</v>
      </c>
      <c r="AE689" s="74">
        <v>6000000</v>
      </c>
      <c r="AF689" s="74">
        <f t="shared" si="41"/>
        <v>0</v>
      </c>
      <c r="AG689" s="74">
        <f t="shared" si="42"/>
        <v>3000000</v>
      </c>
      <c r="AH689" s="493">
        <f t="shared" si="43"/>
        <v>0</v>
      </c>
    </row>
    <row r="690" spans="1:35" s="50" customFormat="1" ht="24" customHeight="1" x14ac:dyDescent="0.2">
      <c r="A690" s="181"/>
      <c r="B690" s="296">
        <v>445</v>
      </c>
      <c r="C690" s="264">
        <v>220</v>
      </c>
      <c r="D690" s="297">
        <v>13489</v>
      </c>
      <c r="E690" s="241" t="s">
        <v>148</v>
      </c>
      <c r="F690" s="242" t="s">
        <v>2153</v>
      </c>
      <c r="G690" s="285" t="s">
        <v>137</v>
      </c>
      <c r="H690" s="272" t="s">
        <v>983</v>
      </c>
      <c r="I690" s="292" t="s">
        <v>2879</v>
      </c>
      <c r="J690" s="480">
        <v>4071733608</v>
      </c>
      <c r="K690" s="480">
        <v>58548444</v>
      </c>
      <c r="L690" s="64" t="s">
        <v>2384</v>
      </c>
      <c r="M690" s="290" t="s">
        <v>137</v>
      </c>
      <c r="N690" s="243" t="s">
        <v>2410</v>
      </c>
      <c r="O690" s="64"/>
      <c r="P690" s="89"/>
      <c r="Q690" s="243">
        <v>30</v>
      </c>
      <c r="R690" s="245">
        <v>120</v>
      </c>
      <c r="S690" s="245">
        <v>110</v>
      </c>
      <c r="T690" s="245">
        <v>29.33</v>
      </c>
      <c r="U690" s="89">
        <v>0</v>
      </c>
      <c r="V690" s="260">
        <v>8</v>
      </c>
      <c r="W690" s="98">
        <v>0</v>
      </c>
      <c r="X690" s="83">
        <v>0</v>
      </c>
      <c r="Y690" s="98">
        <v>0</v>
      </c>
      <c r="Z690" s="64">
        <v>1</v>
      </c>
      <c r="AA690" s="315">
        <v>885165</v>
      </c>
      <c r="AB690" s="315">
        <v>0</v>
      </c>
      <c r="AC690" s="316">
        <f t="shared" si="40"/>
        <v>885165</v>
      </c>
      <c r="AD690" s="74">
        <v>4500000</v>
      </c>
      <c r="AE690" s="74">
        <v>6000000</v>
      </c>
      <c r="AF690" s="74">
        <f t="shared" si="41"/>
        <v>0</v>
      </c>
      <c r="AG690" s="74">
        <f t="shared" si="42"/>
        <v>1600000</v>
      </c>
      <c r="AH690" s="493">
        <f t="shared" si="43"/>
        <v>1</v>
      </c>
    </row>
    <row r="691" spans="1:35" s="50" customFormat="1" ht="24" hidden="1" customHeight="1" x14ac:dyDescent="0.2">
      <c r="A691" s="181"/>
      <c r="B691" s="296">
        <v>386</v>
      </c>
      <c r="C691" s="264">
        <v>160</v>
      </c>
      <c r="D691" s="297">
        <v>13490</v>
      </c>
      <c r="E691" s="241" t="s">
        <v>2156</v>
      </c>
      <c r="F691" s="242" t="s">
        <v>2157</v>
      </c>
      <c r="G691" s="285" t="s">
        <v>137</v>
      </c>
      <c r="H691" s="272" t="s">
        <v>983</v>
      </c>
      <c r="I691" s="292" t="s">
        <v>2820</v>
      </c>
      <c r="J691" s="479">
        <v>65056248</v>
      </c>
      <c r="K691" s="480">
        <v>15115989</v>
      </c>
      <c r="L691" s="64" t="s">
        <v>2384</v>
      </c>
      <c r="M691" s="290" t="s">
        <v>137</v>
      </c>
      <c r="N691" s="98"/>
      <c r="O691" s="64"/>
      <c r="P691" s="244" t="s">
        <v>2410</v>
      </c>
      <c r="Q691" s="243">
        <v>30</v>
      </c>
      <c r="R691" s="245">
        <v>120</v>
      </c>
      <c r="S691" s="245">
        <v>220</v>
      </c>
      <c r="T691" s="245">
        <v>29.33</v>
      </c>
      <c r="U691" s="89">
        <v>0</v>
      </c>
      <c r="V691" s="260">
        <v>25</v>
      </c>
      <c r="W691" s="98">
        <v>0</v>
      </c>
      <c r="X691" s="83">
        <v>0</v>
      </c>
      <c r="Y691" s="98">
        <v>2</v>
      </c>
      <c r="Z691" s="64">
        <v>2</v>
      </c>
      <c r="AA691" s="315">
        <v>885165</v>
      </c>
      <c r="AB691" s="315">
        <v>46667</v>
      </c>
      <c r="AC691" s="316">
        <f t="shared" si="40"/>
        <v>931832</v>
      </c>
      <c r="AD691" s="74">
        <v>4500000</v>
      </c>
      <c r="AE691" s="74">
        <v>6000000</v>
      </c>
      <c r="AF691" s="74">
        <f t="shared" si="41"/>
        <v>0</v>
      </c>
      <c r="AG691" s="74">
        <f t="shared" si="42"/>
        <v>5000000</v>
      </c>
      <c r="AH691" s="493">
        <f t="shared" si="43"/>
        <v>0</v>
      </c>
    </row>
    <row r="692" spans="1:35" s="50" customFormat="1" ht="24" hidden="1" customHeight="1" x14ac:dyDescent="0.2">
      <c r="A692" s="181"/>
      <c r="B692" s="296">
        <v>423</v>
      </c>
      <c r="C692" s="264">
        <v>197</v>
      </c>
      <c r="D692" s="297">
        <v>13491</v>
      </c>
      <c r="E692" s="241" t="s">
        <v>2160</v>
      </c>
      <c r="F692" s="242" t="s">
        <v>1215</v>
      </c>
      <c r="G692" s="285" t="s">
        <v>137</v>
      </c>
      <c r="H692" s="272" t="s">
        <v>983</v>
      </c>
      <c r="I692" s="292" t="s">
        <v>2857</v>
      </c>
      <c r="J692" s="480">
        <v>3319423274</v>
      </c>
      <c r="K692" s="480">
        <v>19185532</v>
      </c>
      <c r="L692" s="64" t="s">
        <v>2384</v>
      </c>
      <c r="M692" s="290" t="s">
        <v>137</v>
      </c>
      <c r="N692" s="98"/>
      <c r="O692" s="245" t="s">
        <v>2410</v>
      </c>
      <c r="P692" s="89"/>
      <c r="Q692" s="243">
        <v>30</v>
      </c>
      <c r="R692" s="245">
        <v>90</v>
      </c>
      <c r="S692" s="245">
        <v>0</v>
      </c>
      <c r="T692" s="245">
        <v>0</v>
      </c>
      <c r="U692" s="89">
        <v>0</v>
      </c>
      <c r="V692" s="260">
        <v>20</v>
      </c>
      <c r="W692" s="98">
        <v>0</v>
      </c>
      <c r="X692" s="83">
        <v>0</v>
      </c>
      <c r="Y692" s="98">
        <v>1</v>
      </c>
      <c r="Z692" s="64">
        <v>1</v>
      </c>
      <c r="AA692" s="315">
        <v>885165</v>
      </c>
      <c r="AB692" s="315">
        <v>46667</v>
      </c>
      <c r="AC692" s="316">
        <f t="shared" si="40"/>
        <v>931832</v>
      </c>
      <c r="AD692" s="74">
        <v>4500000</v>
      </c>
      <c r="AE692" s="74">
        <v>6000000</v>
      </c>
      <c r="AF692" s="74">
        <f t="shared" si="41"/>
        <v>0</v>
      </c>
      <c r="AG692" s="74">
        <f t="shared" si="42"/>
        <v>4000000</v>
      </c>
      <c r="AH692" s="493">
        <f t="shared" si="43"/>
        <v>0</v>
      </c>
    </row>
    <row r="693" spans="1:35" s="50" customFormat="1" ht="24" hidden="1" customHeight="1" x14ac:dyDescent="0.2">
      <c r="A693" s="181"/>
      <c r="B693" s="296">
        <v>402</v>
      </c>
      <c r="C693" s="264">
        <v>176</v>
      </c>
      <c r="D693" s="297">
        <v>13492</v>
      </c>
      <c r="E693" s="241" t="s">
        <v>209</v>
      </c>
      <c r="F693" s="242" t="s">
        <v>2163</v>
      </c>
      <c r="G693" s="285" t="s">
        <v>137</v>
      </c>
      <c r="H693" s="272" t="s">
        <v>983</v>
      </c>
      <c r="I693" s="427" t="s">
        <v>2836</v>
      </c>
      <c r="J693" s="480">
        <v>439772087</v>
      </c>
      <c r="K693" s="480">
        <v>25702674</v>
      </c>
      <c r="L693" s="64" t="s">
        <v>2384</v>
      </c>
      <c r="M693" s="290" t="s">
        <v>137</v>
      </c>
      <c r="N693" s="243" t="s">
        <v>2410</v>
      </c>
      <c r="O693" s="64"/>
      <c r="P693" s="89"/>
      <c r="Q693" s="243">
        <v>30</v>
      </c>
      <c r="R693" s="245">
        <v>120</v>
      </c>
      <c r="S693" s="245">
        <v>110</v>
      </c>
      <c r="T693" s="245">
        <v>29.33</v>
      </c>
      <c r="U693" s="89">
        <v>0</v>
      </c>
      <c r="V693" s="260">
        <v>19</v>
      </c>
      <c r="W693" s="98">
        <v>0</v>
      </c>
      <c r="X693" s="83">
        <v>0</v>
      </c>
      <c r="Y693" s="98">
        <v>1</v>
      </c>
      <c r="Z693" s="64">
        <v>1</v>
      </c>
      <c r="AA693" s="315">
        <v>885165</v>
      </c>
      <c r="AB693" s="315">
        <v>46667</v>
      </c>
      <c r="AC693" s="316">
        <f t="shared" si="40"/>
        <v>931832</v>
      </c>
      <c r="AD693" s="74">
        <v>4500000</v>
      </c>
      <c r="AE693" s="74">
        <v>6000000</v>
      </c>
      <c r="AF693" s="74">
        <f t="shared" si="41"/>
        <v>0</v>
      </c>
      <c r="AG693" s="74">
        <f t="shared" si="42"/>
        <v>3800000</v>
      </c>
      <c r="AH693" s="493">
        <f t="shared" si="43"/>
        <v>0</v>
      </c>
    </row>
    <row r="694" spans="1:35" s="50" customFormat="1" ht="24" customHeight="1" x14ac:dyDescent="0.2">
      <c r="A694" s="181"/>
      <c r="B694" s="296">
        <v>436</v>
      </c>
      <c r="C694" s="264">
        <v>211</v>
      </c>
      <c r="D694" s="297">
        <v>13493</v>
      </c>
      <c r="E694" s="241" t="s">
        <v>99</v>
      </c>
      <c r="F694" s="242" t="s">
        <v>2166</v>
      </c>
      <c r="G694" s="285" t="s">
        <v>137</v>
      </c>
      <c r="H694" s="272" t="s">
        <v>983</v>
      </c>
      <c r="I694" s="292" t="s">
        <v>3168</v>
      </c>
      <c r="J694" s="480">
        <v>680366962</v>
      </c>
      <c r="K694" s="480">
        <v>25761447</v>
      </c>
      <c r="L694" s="64" t="s">
        <v>2384</v>
      </c>
      <c r="M694" s="290" t="s">
        <v>137</v>
      </c>
      <c r="N694" s="243" t="s">
        <v>2410</v>
      </c>
      <c r="O694" s="64"/>
      <c r="P694" s="89"/>
      <c r="Q694" s="243">
        <v>28</v>
      </c>
      <c r="R694" s="245">
        <v>112</v>
      </c>
      <c r="S694" s="317">
        <v>103</v>
      </c>
      <c r="T694" s="318">
        <v>27.37</v>
      </c>
      <c r="U694" s="89">
        <v>0</v>
      </c>
      <c r="V694" s="260">
        <v>13</v>
      </c>
      <c r="W694" s="98">
        <v>0</v>
      </c>
      <c r="X694" s="83">
        <v>0</v>
      </c>
      <c r="Y694" s="98">
        <v>0</v>
      </c>
      <c r="Z694" s="64">
        <v>1</v>
      </c>
      <c r="AA694" s="315">
        <v>885165</v>
      </c>
      <c r="AB694" s="315">
        <v>0</v>
      </c>
      <c r="AC694" s="316">
        <f t="shared" si="40"/>
        <v>885165</v>
      </c>
      <c r="AD694" s="74">
        <v>4500000</v>
      </c>
      <c r="AE694" s="74">
        <v>6000000</v>
      </c>
      <c r="AF694" s="74">
        <f t="shared" si="41"/>
        <v>0</v>
      </c>
      <c r="AG694" s="74">
        <f t="shared" si="42"/>
        <v>2600000</v>
      </c>
      <c r="AH694" s="493">
        <f t="shared" si="43"/>
        <v>1</v>
      </c>
    </row>
    <row r="695" spans="1:35" s="50" customFormat="1" ht="24" customHeight="1" x14ac:dyDescent="0.2">
      <c r="A695" s="181"/>
      <c r="B695" s="296">
        <v>444</v>
      </c>
      <c r="C695" s="264">
        <v>219</v>
      </c>
      <c r="D695" s="297">
        <v>13494</v>
      </c>
      <c r="E695" s="241" t="s">
        <v>410</v>
      </c>
      <c r="F695" s="242" t="s">
        <v>1976</v>
      </c>
      <c r="G695" s="285" t="s">
        <v>137</v>
      </c>
      <c r="H695" s="272" t="s">
        <v>983</v>
      </c>
      <c r="I695" s="292" t="s">
        <v>2878</v>
      </c>
      <c r="J695" s="480">
        <v>4011573035</v>
      </c>
      <c r="K695" s="480">
        <v>97048904</v>
      </c>
      <c r="L695" s="64" t="s">
        <v>2384</v>
      </c>
      <c r="M695" s="290" t="s">
        <v>137</v>
      </c>
      <c r="N695" s="243" t="s">
        <v>2410</v>
      </c>
      <c r="O695" s="64"/>
      <c r="P695" s="89"/>
      <c r="Q695" s="243">
        <v>30</v>
      </c>
      <c r="R695" s="245">
        <v>120</v>
      </c>
      <c r="S695" s="245">
        <v>110</v>
      </c>
      <c r="T695" s="245">
        <v>29.33</v>
      </c>
      <c r="U695" s="89">
        <v>0</v>
      </c>
      <c r="V695" s="260">
        <v>15</v>
      </c>
      <c r="W695" s="98">
        <v>0</v>
      </c>
      <c r="X695" s="83">
        <v>0</v>
      </c>
      <c r="Y695" s="98">
        <v>0</v>
      </c>
      <c r="Z695" s="64">
        <v>2</v>
      </c>
      <c r="AA695" s="315">
        <v>885165</v>
      </c>
      <c r="AB695" s="315">
        <v>0</v>
      </c>
      <c r="AC695" s="316">
        <f t="shared" si="40"/>
        <v>885165</v>
      </c>
      <c r="AD695" s="74">
        <v>4500000</v>
      </c>
      <c r="AE695" s="74">
        <v>6000000</v>
      </c>
      <c r="AF695" s="74">
        <f t="shared" si="41"/>
        <v>0</v>
      </c>
      <c r="AG695" s="74">
        <f t="shared" si="42"/>
        <v>3000000</v>
      </c>
      <c r="AH695" s="493">
        <f t="shared" si="43"/>
        <v>2</v>
      </c>
    </row>
    <row r="696" spans="1:35" s="50" customFormat="1" ht="24" customHeight="1" x14ac:dyDescent="0.2">
      <c r="A696" s="181"/>
      <c r="B696" s="296">
        <v>398</v>
      </c>
      <c r="C696" s="264">
        <v>172</v>
      </c>
      <c r="D696" s="297">
        <v>13495</v>
      </c>
      <c r="E696" s="241" t="s">
        <v>85</v>
      </c>
      <c r="F696" s="242" t="s">
        <v>2171</v>
      </c>
      <c r="G696" s="285" t="s">
        <v>137</v>
      </c>
      <c r="H696" s="272" t="s">
        <v>983</v>
      </c>
      <c r="I696" s="292" t="s">
        <v>2832</v>
      </c>
      <c r="J696" s="480">
        <v>2061817068</v>
      </c>
      <c r="K696" s="480">
        <v>16561424</v>
      </c>
      <c r="L696" s="64" t="s">
        <v>2384</v>
      </c>
      <c r="M696" s="290" t="s">
        <v>137</v>
      </c>
      <c r="N696" s="243" t="s">
        <v>2410</v>
      </c>
      <c r="O696" s="64"/>
      <c r="P696" s="89"/>
      <c r="Q696" s="243">
        <v>30</v>
      </c>
      <c r="R696" s="245">
        <v>120</v>
      </c>
      <c r="S696" s="245">
        <v>110</v>
      </c>
      <c r="T696" s="245">
        <v>29.33</v>
      </c>
      <c r="U696" s="89">
        <v>0</v>
      </c>
      <c r="V696" s="260">
        <v>14</v>
      </c>
      <c r="W696" s="98">
        <v>0</v>
      </c>
      <c r="X696" s="83">
        <v>0</v>
      </c>
      <c r="Y696" s="98">
        <v>1</v>
      </c>
      <c r="Z696" s="64">
        <v>0</v>
      </c>
      <c r="AA696" s="315">
        <v>885165</v>
      </c>
      <c r="AB696" s="315">
        <v>46667</v>
      </c>
      <c r="AC696" s="316">
        <f t="shared" si="40"/>
        <v>931832</v>
      </c>
      <c r="AD696" s="74">
        <v>4500000</v>
      </c>
      <c r="AE696" s="74">
        <v>6000000</v>
      </c>
      <c r="AF696" s="74">
        <f t="shared" si="41"/>
        <v>0</v>
      </c>
      <c r="AG696" s="74">
        <f t="shared" si="42"/>
        <v>2800000</v>
      </c>
      <c r="AH696" s="493">
        <f t="shared" si="43"/>
        <v>-1</v>
      </c>
    </row>
    <row r="697" spans="1:35" s="50" customFormat="1" ht="24" hidden="1" customHeight="1" x14ac:dyDescent="0.2">
      <c r="A697" s="181"/>
      <c r="B697" s="296">
        <v>397</v>
      </c>
      <c r="C697" s="264">
        <v>171</v>
      </c>
      <c r="D697" s="297">
        <v>13496</v>
      </c>
      <c r="E697" s="241" t="s">
        <v>1230</v>
      </c>
      <c r="F697" s="242" t="s">
        <v>2174</v>
      </c>
      <c r="G697" s="285" t="s">
        <v>137</v>
      </c>
      <c r="H697" s="272" t="s">
        <v>983</v>
      </c>
      <c r="I697" s="292" t="s">
        <v>2831</v>
      </c>
      <c r="J697" s="480">
        <v>4889185216</v>
      </c>
      <c r="K697" s="480">
        <v>16995472</v>
      </c>
      <c r="L697" s="64" t="s">
        <v>2384</v>
      </c>
      <c r="M697" s="290" t="s">
        <v>137</v>
      </c>
      <c r="N697" s="243" t="s">
        <v>2410</v>
      </c>
      <c r="O697" s="64"/>
      <c r="P697" s="89"/>
      <c r="Q697" s="243">
        <v>30</v>
      </c>
      <c r="R697" s="245">
        <v>120</v>
      </c>
      <c r="S697" s="245">
        <v>110</v>
      </c>
      <c r="T697" s="245">
        <v>29.33</v>
      </c>
      <c r="U697" s="89">
        <v>0</v>
      </c>
      <c r="V697" s="260">
        <v>15</v>
      </c>
      <c r="W697" s="98">
        <v>0</v>
      </c>
      <c r="X697" s="83">
        <v>0</v>
      </c>
      <c r="Y697" s="98">
        <v>2</v>
      </c>
      <c r="Z697" s="64">
        <v>2</v>
      </c>
      <c r="AA697" s="315">
        <v>885165</v>
      </c>
      <c r="AB697" s="315">
        <v>46667</v>
      </c>
      <c r="AC697" s="316">
        <f t="shared" si="40"/>
        <v>931832</v>
      </c>
      <c r="AD697" s="74">
        <v>4500000</v>
      </c>
      <c r="AE697" s="74">
        <v>6000000</v>
      </c>
      <c r="AF697" s="74">
        <f t="shared" si="41"/>
        <v>0</v>
      </c>
      <c r="AG697" s="74">
        <f t="shared" si="42"/>
        <v>3000000</v>
      </c>
      <c r="AH697" s="493">
        <f t="shared" si="43"/>
        <v>0</v>
      </c>
    </row>
    <row r="698" spans="1:35" s="50" customFormat="1" ht="24" hidden="1" customHeight="1" x14ac:dyDescent="0.2">
      <c r="A698" s="181"/>
      <c r="B698" s="296">
        <v>406</v>
      </c>
      <c r="C698" s="264">
        <v>180</v>
      </c>
      <c r="D698" s="297">
        <v>13497</v>
      </c>
      <c r="E698" s="241" t="s">
        <v>216</v>
      </c>
      <c r="F698" s="242" t="s">
        <v>2177</v>
      </c>
      <c r="G698" s="285" t="s">
        <v>137</v>
      </c>
      <c r="H698" s="272" t="s">
        <v>983</v>
      </c>
      <c r="I698" s="292" t="s">
        <v>2840</v>
      </c>
      <c r="J698" s="480">
        <v>83159347</v>
      </c>
      <c r="K698" s="480">
        <v>28068875</v>
      </c>
      <c r="L698" s="64" t="s">
        <v>2384</v>
      </c>
      <c r="M698" s="290" t="s">
        <v>137</v>
      </c>
      <c r="N698" s="243" t="s">
        <v>2410</v>
      </c>
      <c r="O698" s="64"/>
      <c r="P698" s="89"/>
      <c r="Q698" s="243">
        <v>30</v>
      </c>
      <c r="R698" s="245">
        <v>120</v>
      </c>
      <c r="S698" s="245">
        <v>110</v>
      </c>
      <c r="T698" s="245">
        <v>29.33</v>
      </c>
      <c r="U698" s="89">
        <v>0</v>
      </c>
      <c r="V698" s="260">
        <v>24</v>
      </c>
      <c r="W698" s="98">
        <v>0</v>
      </c>
      <c r="X698" s="83">
        <v>0</v>
      </c>
      <c r="Y698" s="98">
        <v>0</v>
      </c>
      <c r="Z698" s="64">
        <v>0</v>
      </c>
      <c r="AA698" s="315">
        <v>885165</v>
      </c>
      <c r="AB698" s="315">
        <v>46667</v>
      </c>
      <c r="AC698" s="316">
        <f t="shared" si="40"/>
        <v>931832</v>
      </c>
      <c r="AD698" s="74">
        <v>4500000</v>
      </c>
      <c r="AE698" s="74">
        <v>6000000</v>
      </c>
      <c r="AF698" s="74">
        <f t="shared" si="41"/>
        <v>0</v>
      </c>
      <c r="AG698" s="74">
        <f t="shared" si="42"/>
        <v>4800000</v>
      </c>
      <c r="AH698" s="493">
        <f t="shared" si="43"/>
        <v>0</v>
      </c>
    </row>
    <row r="699" spans="1:35" s="50" customFormat="1" ht="24" hidden="1" customHeight="1" x14ac:dyDescent="0.2">
      <c r="A699" s="181"/>
      <c r="B699" s="296">
        <v>430</v>
      </c>
      <c r="C699" s="264">
        <v>204</v>
      </c>
      <c r="D699" s="297">
        <v>13498</v>
      </c>
      <c r="E699" s="241" t="s">
        <v>946</v>
      </c>
      <c r="F699" s="242" t="s">
        <v>2180</v>
      </c>
      <c r="G699" s="285" t="s">
        <v>137</v>
      </c>
      <c r="H699" s="272" t="s">
        <v>983</v>
      </c>
      <c r="I699" s="292" t="s">
        <v>2864</v>
      </c>
      <c r="J699" s="480">
        <v>80270123</v>
      </c>
      <c r="K699" s="480">
        <v>26164166</v>
      </c>
      <c r="L699" s="64" t="s">
        <v>2384</v>
      </c>
      <c r="M699" s="290" t="s">
        <v>137</v>
      </c>
      <c r="N699" s="243" t="s">
        <v>2410</v>
      </c>
      <c r="O699" s="64"/>
      <c r="P699" s="89"/>
      <c r="Q699" s="243">
        <v>30</v>
      </c>
      <c r="R699" s="245">
        <v>120</v>
      </c>
      <c r="S699" s="245">
        <v>110</v>
      </c>
      <c r="T699" s="245">
        <v>29.33</v>
      </c>
      <c r="U699" s="89">
        <v>0</v>
      </c>
      <c r="V699" s="260">
        <v>24</v>
      </c>
      <c r="W699" s="98">
        <v>0</v>
      </c>
      <c r="X699" s="83">
        <v>0</v>
      </c>
      <c r="Y699" s="98">
        <v>0</v>
      </c>
      <c r="Z699" s="64">
        <v>0</v>
      </c>
      <c r="AA699" s="315">
        <v>885165</v>
      </c>
      <c r="AB699" s="315">
        <v>46667</v>
      </c>
      <c r="AC699" s="316">
        <f t="shared" si="40"/>
        <v>931832</v>
      </c>
      <c r="AD699" s="74">
        <v>4500000</v>
      </c>
      <c r="AE699" s="74">
        <v>6000000</v>
      </c>
      <c r="AF699" s="74">
        <f t="shared" si="41"/>
        <v>0</v>
      </c>
      <c r="AG699" s="74">
        <f t="shared" si="42"/>
        <v>4800000</v>
      </c>
      <c r="AH699" s="493">
        <f t="shared" si="43"/>
        <v>0</v>
      </c>
    </row>
    <row r="700" spans="1:35" s="50" customFormat="1" ht="24" hidden="1" customHeight="1" x14ac:dyDescent="0.2">
      <c r="A700" s="181"/>
      <c r="B700" s="296">
        <v>405</v>
      </c>
      <c r="C700" s="264">
        <v>179</v>
      </c>
      <c r="D700" s="297">
        <v>13499</v>
      </c>
      <c r="E700" s="241" t="s">
        <v>1650</v>
      </c>
      <c r="F700" s="242" t="s">
        <v>342</v>
      </c>
      <c r="G700" s="285" t="s">
        <v>137</v>
      </c>
      <c r="H700" s="272" t="s">
        <v>983</v>
      </c>
      <c r="I700" s="292" t="s">
        <v>2839</v>
      </c>
      <c r="J700" s="480">
        <v>3934694810</v>
      </c>
      <c r="K700" s="480">
        <v>12717556</v>
      </c>
      <c r="L700" s="64" t="s">
        <v>2384</v>
      </c>
      <c r="M700" s="290" t="s">
        <v>137</v>
      </c>
      <c r="N700" s="243" t="s">
        <v>2410</v>
      </c>
      <c r="O700" s="64"/>
      <c r="P700" s="89"/>
      <c r="Q700" s="243">
        <v>30</v>
      </c>
      <c r="R700" s="245">
        <v>120</v>
      </c>
      <c r="S700" s="245">
        <v>110</v>
      </c>
      <c r="T700" s="245">
        <v>29.33</v>
      </c>
      <c r="U700" s="89">
        <v>0</v>
      </c>
      <c r="V700" s="260">
        <v>24</v>
      </c>
      <c r="W700" s="98">
        <v>0</v>
      </c>
      <c r="X700" s="83">
        <v>0</v>
      </c>
      <c r="Y700" s="98">
        <v>2</v>
      </c>
      <c r="Z700" s="64">
        <v>2</v>
      </c>
      <c r="AA700" s="315">
        <v>885165</v>
      </c>
      <c r="AB700" s="315">
        <v>46667</v>
      </c>
      <c r="AC700" s="316">
        <f t="shared" si="40"/>
        <v>931832</v>
      </c>
      <c r="AD700" s="74">
        <v>4500000</v>
      </c>
      <c r="AE700" s="74">
        <v>6000000</v>
      </c>
      <c r="AF700" s="74">
        <f t="shared" si="41"/>
        <v>0</v>
      </c>
      <c r="AG700" s="74">
        <f t="shared" si="42"/>
        <v>4800000</v>
      </c>
      <c r="AH700" s="493">
        <f t="shared" si="43"/>
        <v>0</v>
      </c>
    </row>
    <row r="701" spans="1:35" s="50" customFormat="1" ht="24" customHeight="1" x14ac:dyDescent="0.2">
      <c r="A701" s="181"/>
      <c r="B701" s="296">
        <v>399</v>
      </c>
      <c r="C701" s="264">
        <v>173</v>
      </c>
      <c r="D701" s="297">
        <v>13500</v>
      </c>
      <c r="E701" s="241" t="s">
        <v>935</v>
      </c>
      <c r="F701" s="242" t="s">
        <v>2186</v>
      </c>
      <c r="G701" s="285" t="s">
        <v>137</v>
      </c>
      <c r="H701" s="272" t="s">
        <v>983</v>
      </c>
      <c r="I701" s="292" t="s">
        <v>2833</v>
      </c>
      <c r="J701" s="480">
        <v>50001531</v>
      </c>
      <c r="K701" s="480">
        <v>16970016</v>
      </c>
      <c r="L701" s="64" t="s">
        <v>2384</v>
      </c>
      <c r="M701" s="290" t="s">
        <v>137</v>
      </c>
      <c r="N701" s="243" t="s">
        <v>2410</v>
      </c>
      <c r="O701" s="64"/>
      <c r="P701" s="89"/>
      <c r="Q701" s="243">
        <v>30</v>
      </c>
      <c r="R701" s="245">
        <v>120</v>
      </c>
      <c r="S701" s="245">
        <v>110</v>
      </c>
      <c r="T701" s="245">
        <v>29.33</v>
      </c>
      <c r="U701" s="89">
        <v>0</v>
      </c>
      <c r="V701" s="260">
        <v>15</v>
      </c>
      <c r="W701" s="98">
        <v>0</v>
      </c>
      <c r="X701" s="83">
        <v>0</v>
      </c>
      <c r="Y701" s="98">
        <v>2</v>
      </c>
      <c r="Z701" s="64">
        <v>1</v>
      </c>
      <c r="AA701" s="315">
        <v>885165</v>
      </c>
      <c r="AB701" s="315">
        <v>46667</v>
      </c>
      <c r="AC701" s="316">
        <f t="shared" si="40"/>
        <v>931832</v>
      </c>
      <c r="AD701" s="74">
        <v>4500000</v>
      </c>
      <c r="AE701" s="74">
        <v>6000000</v>
      </c>
      <c r="AF701" s="74">
        <f t="shared" si="41"/>
        <v>0</v>
      </c>
      <c r="AG701" s="74">
        <f t="shared" si="42"/>
        <v>3000000</v>
      </c>
      <c r="AH701" s="493">
        <f t="shared" si="43"/>
        <v>-1</v>
      </c>
    </row>
    <row r="702" spans="1:35" s="50" customFormat="1" ht="24" customHeight="1" x14ac:dyDescent="0.2">
      <c r="A702" s="181"/>
      <c r="B702" s="296">
        <v>437</v>
      </c>
      <c r="C702" s="264">
        <v>212</v>
      </c>
      <c r="D702" s="297">
        <v>13501</v>
      </c>
      <c r="E702" s="241" t="s">
        <v>435</v>
      </c>
      <c r="F702" s="242" t="s">
        <v>2189</v>
      </c>
      <c r="G702" s="285" t="s">
        <v>137</v>
      </c>
      <c r="H702" s="272" t="s">
        <v>983</v>
      </c>
      <c r="I702" s="292" t="s">
        <v>2871</v>
      </c>
      <c r="J702" s="480">
        <v>75176475</v>
      </c>
      <c r="K702" s="480">
        <v>19142713</v>
      </c>
      <c r="L702" s="64" t="s">
        <v>2384</v>
      </c>
      <c r="M702" s="290" t="s">
        <v>137</v>
      </c>
      <c r="N702" s="243" t="s">
        <v>2410</v>
      </c>
      <c r="O702" s="64"/>
      <c r="P702" s="89"/>
      <c r="Q702" s="243">
        <v>30</v>
      </c>
      <c r="R702" s="245">
        <v>120</v>
      </c>
      <c r="S702" s="245">
        <v>110</v>
      </c>
      <c r="T702" s="245">
        <v>29.33</v>
      </c>
      <c r="U702" s="89">
        <v>0</v>
      </c>
      <c r="V702" s="260">
        <v>15</v>
      </c>
      <c r="W702" s="98">
        <v>0</v>
      </c>
      <c r="X702" s="83">
        <v>0</v>
      </c>
      <c r="Y702" s="98">
        <v>0</v>
      </c>
      <c r="Z702" s="64">
        <v>2</v>
      </c>
      <c r="AA702" s="315">
        <v>885165</v>
      </c>
      <c r="AB702" s="315">
        <v>0</v>
      </c>
      <c r="AC702" s="316">
        <f t="shared" si="40"/>
        <v>885165</v>
      </c>
      <c r="AD702" s="74">
        <v>4500000</v>
      </c>
      <c r="AE702" s="74">
        <v>6000000</v>
      </c>
      <c r="AF702" s="74">
        <f t="shared" si="41"/>
        <v>0</v>
      </c>
      <c r="AG702" s="74">
        <f t="shared" si="42"/>
        <v>3000000</v>
      </c>
      <c r="AH702" s="493">
        <f t="shared" si="43"/>
        <v>2</v>
      </c>
    </row>
    <row r="703" spans="1:35" s="50" customFormat="1" ht="24" hidden="1" customHeight="1" x14ac:dyDescent="0.2">
      <c r="A703" s="181"/>
      <c r="B703" s="296">
        <v>417</v>
      </c>
      <c r="C703" s="264">
        <v>191</v>
      </c>
      <c r="D703" s="297">
        <v>13502</v>
      </c>
      <c r="E703" s="241" t="s">
        <v>694</v>
      </c>
      <c r="F703" s="242" t="s">
        <v>2192</v>
      </c>
      <c r="G703" s="285" t="s">
        <v>137</v>
      </c>
      <c r="H703" s="272" t="s">
        <v>983</v>
      </c>
      <c r="I703" s="292" t="s">
        <v>2851</v>
      </c>
      <c r="J703" s="480">
        <v>430057334</v>
      </c>
      <c r="K703" s="480">
        <v>25770401</v>
      </c>
      <c r="L703" s="64" t="s">
        <v>2384</v>
      </c>
      <c r="M703" s="290" t="s">
        <v>137</v>
      </c>
      <c r="N703" s="243" t="s">
        <v>2410</v>
      </c>
      <c r="O703" s="64"/>
      <c r="P703" s="89"/>
      <c r="Q703" s="243">
        <v>30</v>
      </c>
      <c r="R703" s="245">
        <v>120</v>
      </c>
      <c r="S703" s="245">
        <v>110</v>
      </c>
      <c r="T703" s="245">
        <v>29.33</v>
      </c>
      <c r="U703" s="89">
        <v>0</v>
      </c>
      <c r="V703" s="260">
        <v>13</v>
      </c>
      <c r="W703" s="98">
        <v>0</v>
      </c>
      <c r="X703" s="83">
        <v>0</v>
      </c>
      <c r="Y703" s="98">
        <v>0</v>
      </c>
      <c r="Z703" s="64">
        <v>0</v>
      </c>
      <c r="AA703" s="315">
        <v>885165</v>
      </c>
      <c r="AB703" s="315">
        <v>46667</v>
      </c>
      <c r="AC703" s="316">
        <f t="shared" si="40"/>
        <v>931832</v>
      </c>
      <c r="AD703" s="74">
        <v>4500000</v>
      </c>
      <c r="AE703" s="74">
        <v>6000000</v>
      </c>
      <c r="AF703" s="74">
        <f t="shared" si="41"/>
        <v>0</v>
      </c>
      <c r="AG703" s="74">
        <f t="shared" si="42"/>
        <v>2600000</v>
      </c>
      <c r="AH703" s="493">
        <f t="shared" si="43"/>
        <v>0</v>
      </c>
      <c r="AI703" s="50" t="s">
        <v>3298</v>
      </c>
    </row>
    <row r="704" spans="1:35" s="50" customFormat="1" ht="24" customHeight="1" x14ac:dyDescent="0.2">
      <c r="A704" s="181"/>
      <c r="B704" s="296">
        <v>426</v>
      </c>
      <c r="C704" s="264">
        <v>200</v>
      </c>
      <c r="D704" s="297">
        <v>13503</v>
      </c>
      <c r="E704" s="241" t="s">
        <v>1387</v>
      </c>
      <c r="F704" s="242" t="s">
        <v>2195</v>
      </c>
      <c r="G704" s="285" t="s">
        <v>137</v>
      </c>
      <c r="H704" s="272" t="s">
        <v>983</v>
      </c>
      <c r="I704" s="292" t="s">
        <v>2860</v>
      </c>
      <c r="J704" s="480">
        <v>1630128309</v>
      </c>
      <c r="K704" s="480">
        <v>26473176</v>
      </c>
      <c r="L704" s="64" t="s">
        <v>2384</v>
      </c>
      <c r="M704" s="290" t="s">
        <v>137</v>
      </c>
      <c r="N704" s="243" t="s">
        <v>2410</v>
      </c>
      <c r="O704" s="64"/>
      <c r="P704" s="89"/>
      <c r="Q704" s="243">
        <v>30</v>
      </c>
      <c r="R704" s="245">
        <v>120</v>
      </c>
      <c r="S704" s="245">
        <v>110</v>
      </c>
      <c r="T704" s="245">
        <v>29.33</v>
      </c>
      <c r="U704" s="89">
        <v>0</v>
      </c>
      <c r="V704" s="260">
        <v>15</v>
      </c>
      <c r="W704" s="98">
        <v>0</v>
      </c>
      <c r="X704" s="83">
        <v>0</v>
      </c>
      <c r="Y704" s="98">
        <v>1</v>
      </c>
      <c r="Z704" s="64">
        <v>0</v>
      </c>
      <c r="AA704" s="315">
        <v>885165</v>
      </c>
      <c r="AB704" s="315">
        <v>0</v>
      </c>
      <c r="AC704" s="316">
        <f t="shared" si="40"/>
        <v>885165</v>
      </c>
      <c r="AD704" s="74">
        <v>4500000</v>
      </c>
      <c r="AE704" s="74">
        <v>6000000</v>
      </c>
      <c r="AF704" s="74">
        <f t="shared" si="41"/>
        <v>0</v>
      </c>
      <c r="AG704" s="74">
        <f t="shared" si="42"/>
        <v>3000000</v>
      </c>
      <c r="AH704" s="493">
        <f t="shared" si="43"/>
        <v>-1</v>
      </c>
    </row>
    <row r="705" spans="1:34" s="50" customFormat="1" ht="24" hidden="1" customHeight="1" x14ac:dyDescent="0.2">
      <c r="A705" s="181"/>
      <c r="B705" s="296">
        <v>443</v>
      </c>
      <c r="C705" s="264">
        <v>218</v>
      </c>
      <c r="D705" s="297">
        <v>13504</v>
      </c>
      <c r="E705" s="241" t="s">
        <v>85</v>
      </c>
      <c r="F705" s="242" t="s">
        <v>2198</v>
      </c>
      <c r="G705" s="285" t="s">
        <v>137</v>
      </c>
      <c r="H705" s="272" t="s">
        <v>983</v>
      </c>
      <c r="I705" s="292" t="s">
        <v>2877</v>
      </c>
      <c r="J705" s="480">
        <v>15044971</v>
      </c>
      <c r="K705" s="480">
        <v>10756061</v>
      </c>
      <c r="L705" s="64" t="s">
        <v>2384</v>
      </c>
      <c r="M705" s="290" t="s">
        <v>137</v>
      </c>
      <c r="N705" s="243" t="s">
        <v>2410</v>
      </c>
      <c r="O705" s="64"/>
      <c r="P705" s="89"/>
      <c r="Q705" s="243">
        <v>30</v>
      </c>
      <c r="R705" s="245">
        <v>120</v>
      </c>
      <c r="S705" s="245">
        <v>110</v>
      </c>
      <c r="T705" s="245">
        <v>29.33</v>
      </c>
      <c r="U705" s="89">
        <v>0</v>
      </c>
      <c r="V705" s="260">
        <v>15</v>
      </c>
      <c r="W705" s="98">
        <v>0</v>
      </c>
      <c r="X705" s="83">
        <v>0</v>
      </c>
      <c r="Y705" s="98">
        <v>0</v>
      </c>
      <c r="Z705" s="64">
        <v>0</v>
      </c>
      <c r="AA705" s="315">
        <v>885165</v>
      </c>
      <c r="AB705" s="315">
        <v>0</v>
      </c>
      <c r="AC705" s="316">
        <f t="shared" si="40"/>
        <v>885165</v>
      </c>
      <c r="AD705" s="74">
        <v>4500000</v>
      </c>
      <c r="AE705" s="74">
        <v>6000000</v>
      </c>
      <c r="AF705" s="74">
        <f t="shared" si="41"/>
        <v>0</v>
      </c>
      <c r="AG705" s="74">
        <f t="shared" si="42"/>
        <v>3000000</v>
      </c>
      <c r="AH705" s="493">
        <f t="shared" si="43"/>
        <v>0</v>
      </c>
    </row>
    <row r="706" spans="1:34" s="50" customFormat="1" ht="24" hidden="1" customHeight="1" x14ac:dyDescent="0.2">
      <c r="A706" s="181"/>
      <c r="B706" s="296">
        <v>393</v>
      </c>
      <c r="C706" s="264">
        <v>167</v>
      </c>
      <c r="D706" s="297">
        <v>13505</v>
      </c>
      <c r="E706" s="241" t="s">
        <v>1944</v>
      </c>
      <c r="F706" s="242" t="s">
        <v>2201</v>
      </c>
      <c r="G706" s="285" t="s">
        <v>137</v>
      </c>
      <c r="H706" s="272" t="s">
        <v>983</v>
      </c>
      <c r="I706" s="292" t="s">
        <v>2827</v>
      </c>
      <c r="J706" s="480">
        <v>2180466412</v>
      </c>
      <c r="K706" s="480">
        <v>16995192</v>
      </c>
      <c r="L706" s="64" t="s">
        <v>2384</v>
      </c>
      <c r="M706" s="290" t="s">
        <v>137</v>
      </c>
      <c r="N706" s="243" t="s">
        <v>2410</v>
      </c>
      <c r="O706" s="64"/>
      <c r="P706" s="89"/>
      <c r="Q706" s="243">
        <v>30</v>
      </c>
      <c r="R706" s="245">
        <v>120</v>
      </c>
      <c r="S706" s="245">
        <v>110</v>
      </c>
      <c r="T706" s="245">
        <v>29.33</v>
      </c>
      <c r="U706" s="89">
        <v>0</v>
      </c>
      <c r="V706" s="260">
        <v>15</v>
      </c>
      <c r="W706" s="98">
        <v>0</v>
      </c>
      <c r="X706" s="83">
        <v>0</v>
      </c>
      <c r="Y706" s="98">
        <v>2</v>
      </c>
      <c r="Z706" s="64">
        <v>2</v>
      </c>
      <c r="AA706" s="315">
        <v>885165</v>
      </c>
      <c r="AB706" s="315">
        <v>46667</v>
      </c>
      <c r="AC706" s="316">
        <f t="shared" si="40"/>
        <v>931832</v>
      </c>
      <c r="AD706" s="74">
        <v>4500000</v>
      </c>
      <c r="AE706" s="74">
        <v>6000000</v>
      </c>
      <c r="AF706" s="74">
        <f t="shared" si="41"/>
        <v>0</v>
      </c>
      <c r="AG706" s="74">
        <f t="shared" si="42"/>
        <v>3000000</v>
      </c>
      <c r="AH706" s="493">
        <f t="shared" si="43"/>
        <v>0</v>
      </c>
    </row>
    <row r="707" spans="1:34" s="50" customFormat="1" ht="24" hidden="1" customHeight="1" x14ac:dyDescent="0.2">
      <c r="A707" s="181"/>
      <c r="B707" s="296">
        <v>396</v>
      </c>
      <c r="C707" s="264">
        <v>170</v>
      </c>
      <c r="D707" s="297">
        <v>13506</v>
      </c>
      <c r="E707" s="241" t="s">
        <v>267</v>
      </c>
      <c r="F707" s="242" t="s">
        <v>871</v>
      </c>
      <c r="G707" s="285" t="s">
        <v>137</v>
      </c>
      <c r="H707" s="272" t="s">
        <v>983</v>
      </c>
      <c r="I707" s="292" t="s">
        <v>2830</v>
      </c>
      <c r="J707" s="480">
        <v>2249717036</v>
      </c>
      <c r="K707" s="480">
        <v>16983093</v>
      </c>
      <c r="L707" s="64" t="s">
        <v>2384</v>
      </c>
      <c r="M707" s="290" t="s">
        <v>137</v>
      </c>
      <c r="N707" s="243" t="s">
        <v>2410</v>
      </c>
      <c r="O707" s="64"/>
      <c r="P707" s="89"/>
      <c r="Q707" s="243">
        <v>30</v>
      </c>
      <c r="R707" s="245">
        <v>120</v>
      </c>
      <c r="S707" s="245">
        <v>110</v>
      </c>
      <c r="T707" s="245">
        <v>29.33</v>
      </c>
      <c r="U707" s="89">
        <v>0</v>
      </c>
      <c r="V707" s="260">
        <v>15</v>
      </c>
      <c r="W707" s="98">
        <v>0</v>
      </c>
      <c r="X707" s="83">
        <v>0</v>
      </c>
      <c r="Y707" s="98">
        <v>1</v>
      </c>
      <c r="Z707" s="64">
        <v>1</v>
      </c>
      <c r="AA707" s="315">
        <v>885165</v>
      </c>
      <c r="AB707" s="315">
        <v>46667</v>
      </c>
      <c r="AC707" s="316">
        <f t="shared" si="40"/>
        <v>931832</v>
      </c>
      <c r="AD707" s="74">
        <v>4500000</v>
      </c>
      <c r="AE707" s="74">
        <v>6000000</v>
      </c>
      <c r="AF707" s="74">
        <f t="shared" si="41"/>
        <v>0</v>
      </c>
      <c r="AG707" s="74">
        <f t="shared" si="42"/>
        <v>3000000</v>
      </c>
      <c r="AH707" s="493">
        <f t="shared" si="43"/>
        <v>0</v>
      </c>
    </row>
    <row r="708" spans="1:34" s="50" customFormat="1" ht="24" hidden="1" customHeight="1" x14ac:dyDescent="0.2">
      <c r="A708" s="181"/>
      <c r="B708" s="296">
        <v>408</v>
      </c>
      <c r="C708" s="264">
        <v>182</v>
      </c>
      <c r="D708" s="297">
        <v>13507</v>
      </c>
      <c r="E708" s="241" t="s">
        <v>2206</v>
      </c>
      <c r="F708" s="242" t="s">
        <v>2207</v>
      </c>
      <c r="G708" s="285" t="s">
        <v>137</v>
      </c>
      <c r="H708" s="272" t="s">
        <v>983</v>
      </c>
      <c r="I708" s="292" t="s">
        <v>2842</v>
      </c>
      <c r="J708" s="480">
        <v>3960413858</v>
      </c>
      <c r="K708" s="480">
        <v>12811678</v>
      </c>
      <c r="L708" s="64" t="s">
        <v>2384</v>
      </c>
      <c r="M708" s="290" t="s">
        <v>137</v>
      </c>
      <c r="N708" s="243" t="s">
        <v>2410</v>
      </c>
      <c r="O708" s="64"/>
      <c r="P708" s="89"/>
      <c r="Q708" s="243">
        <v>30</v>
      </c>
      <c r="R708" s="245">
        <v>120</v>
      </c>
      <c r="S708" s="245">
        <v>110</v>
      </c>
      <c r="T708" s="245">
        <v>29.33</v>
      </c>
      <c r="U708" s="89">
        <v>0</v>
      </c>
      <c r="V708" s="260">
        <v>14</v>
      </c>
      <c r="W708" s="98">
        <v>0</v>
      </c>
      <c r="X708" s="83">
        <v>0</v>
      </c>
      <c r="Y708" s="98">
        <v>2</v>
      </c>
      <c r="Z708" s="64">
        <v>2</v>
      </c>
      <c r="AA708" s="315">
        <v>885165</v>
      </c>
      <c r="AB708" s="315">
        <v>46667</v>
      </c>
      <c r="AC708" s="316">
        <f t="shared" si="40"/>
        <v>931832</v>
      </c>
      <c r="AD708" s="74">
        <v>4500000</v>
      </c>
      <c r="AE708" s="74">
        <v>6000000</v>
      </c>
      <c r="AF708" s="74">
        <f t="shared" si="41"/>
        <v>0</v>
      </c>
      <c r="AG708" s="74">
        <f t="shared" si="42"/>
        <v>2800000</v>
      </c>
      <c r="AH708" s="493">
        <f t="shared" si="43"/>
        <v>0</v>
      </c>
    </row>
    <row r="709" spans="1:34" s="50" customFormat="1" ht="24" customHeight="1" x14ac:dyDescent="0.2">
      <c r="A709" s="181"/>
      <c r="B709" s="296">
        <v>404</v>
      </c>
      <c r="C709" s="264">
        <v>178</v>
      </c>
      <c r="D709" s="297">
        <v>13508</v>
      </c>
      <c r="E709" s="241" t="s">
        <v>838</v>
      </c>
      <c r="F709" s="242" t="s">
        <v>2210</v>
      </c>
      <c r="G709" s="285" t="s">
        <v>137</v>
      </c>
      <c r="H709" s="272" t="s">
        <v>983</v>
      </c>
      <c r="I709" s="292" t="s">
        <v>2838</v>
      </c>
      <c r="J709" s="480">
        <v>36878030</v>
      </c>
      <c r="K709" s="480">
        <v>24572029</v>
      </c>
      <c r="L709" s="64" t="s">
        <v>2384</v>
      </c>
      <c r="M709" s="290" t="s">
        <v>137</v>
      </c>
      <c r="N709" s="243" t="s">
        <v>2410</v>
      </c>
      <c r="O709" s="64"/>
      <c r="P709" s="89"/>
      <c r="Q709" s="243">
        <v>30</v>
      </c>
      <c r="R709" s="245">
        <v>120</v>
      </c>
      <c r="S709" s="245">
        <v>110</v>
      </c>
      <c r="T709" s="245">
        <v>29.33</v>
      </c>
      <c r="U709" s="89">
        <v>0</v>
      </c>
      <c r="V709" s="260">
        <v>13</v>
      </c>
      <c r="W709" s="98">
        <v>0</v>
      </c>
      <c r="X709" s="83">
        <v>0</v>
      </c>
      <c r="Y709" s="98">
        <v>1</v>
      </c>
      <c r="Z709" s="64">
        <v>0</v>
      </c>
      <c r="AA709" s="315">
        <v>885165</v>
      </c>
      <c r="AB709" s="315">
        <v>46667</v>
      </c>
      <c r="AC709" s="316">
        <f t="shared" si="40"/>
        <v>931832</v>
      </c>
      <c r="AD709" s="74">
        <v>4500000</v>
      </c>
      <c r="AE709" s="74">
        <v>6000000</v>
      </c>
      <c r="AF709" s="74">
        <f t="shared" si="41"/>
        <v>0</v>
      </c>
      <c r="AG709" s="74">
        <f t="shared" si="42"/>
        <v>2600000</v>
      </c>
      <c r="AH709" s="493">
        <f t="shared" si="43"/>
        <v>-1</v>
      </c>
    </row>
    <row r="710" spans="1:34" s="50" customFormat="1" ht="24" hidden="1" customHeight="1" x14ac:dyDescent="0.2">
      <c r="A710" s="181"/>
      <c r="B710" s="296">
        <v>390</v>
      </c>
      <c r="C710" s="264">
        <v>164</v>
      </c>
      <c r="D710" s="297">
        <v>13509</v>
      </c>
      <c r="E710" s="241" t="s">
        <v>2213</v>
      </c>
      <c r="F710" s="242" t="s">
        <v>277</v>
      </c>
      <c r="G710" s="285" t="s">
        <v>137</v>
      </c>
      <c r="H710" s="272" t="s">
        <v>983</v>
      </c>
      <c r="I710" s="292" t="s">
        <v>2824</v>
      </c>
      <c r="J710" s="480">
        <v>6359135620</v>
      </c>
      <c r="K710" s="480">
        <v>21108296</v>
      </c>
      <c r="L710" s="64" t="s">
        <v>2384</v>
      </c>
      <c r="M710" s="290" t="s">
        <v>137</v>
      </c>
      <c r="N710" s="243" t="s">
        <v>2410</v>
      </c>
      <c r="O710" s="64"/>
      <c r="P710" s="89"/>
      <c r="Q710" s="243">
        <v>30</v>
      </c>
      <c r="R710" s="245">
        <v>120</v>
      </c>
      <c r="S710" s="245">
        <v>110</v>
      </c>
      <c r="T710" s="245">
        <v>29.33</v>
      </c>
      <c r="U710" s="89">
        <v>0</v>
      </c>
      <c r="V710" s="260">
        <v>15</v>
      </c>
      <c r="W710" s="98">
        <v>0</v>
      </c>
      <c r="X710" s="83">
        <v>0</v>
      </c>
      <c r="Y710" s="98">
        <v>1</v>
      </c>
      <c r="Z710" s="64">
        <v>1</v>
      </c>
      <c r="AA710" s="315">
        <v>885165</v>
      </c>
      <c r="AB710" s="315">
        <v>46667</v>
      </c>
      <c r="AC710" s="316">
        <f t="shared" si="40"/>
        <v>931832</v>
      </c>
      <c r="AD710" s="74">
        <v>4500000</v>
      </c>
      <c r="AE710" s="74">
        <v>6000000</v>
      </c>
      <c r="AF710" s="74">
        <f t="shared" si="41"/>
        <v>0</v>
      </c>
      <c r="AG710" s="74">
        <f t="shared" si="42"/>
        <v>3000000</v>
      </c>
      <c r="AH710" s="493">
        <f t="shared" si="43"/>
        <v>0</v>
      </c>
    </row>
    <row r="711" spans="1:34" s="50" customFormat="1" ht="24" hidden="1" customHeight="1" x14ac:dyDescent="0.2">
      <c r="A711" s="181"/>
      <c r="B711" s="296">
        <v>418</v>
      </c>
      <c r="C711" s="264">
        <v>192</v>
      </c>
      <c r="D711" s="297">
        <v>13510</v>
      </c>
      <c r="E711" s="241" t="s">
        <v>259</v>
      </c>
      <c r="F711" s="242" t="s">
        <v>2216</v>
      </c>
      <c r="G711" s="285" t="s">
        <v>137</v>
      </c>
      <c r="H711" s="272" t="s">
        <v>983</v>
      </c>
      <c r="I711" s="292" t="s">
        <v>2852</v>
      </c>
      <c r="J711" s="480">
        <v>19703023</v>
      </c>
      <c r="K711" s="480">
        <v>12856323</v>
      </c>
      <c r="L711" s="64" t="s">
        <v>2384</v>
      </c>
      <c r="M711" s="290" t="s">
        <v>137</v>
      </c>
      <c r="N711" s="243" t="s">
        <v>2410</v>
      </c>
      <c r="O711" s="64"/>
      <c r="P711" s="89"/>
      <c r="Q711" s="243">
        <v>30</v>
      </c>
      <c r="R711" s="245">
        <v>120</v>
      </c>
      <c r="S711" s="245">
        <v>110</v>
      </c>
      <c r="T711" s="245">
        <v>29.33</v>
      </c>
      <c r="U711" s="89">
        <v>0</v>
      </c>
      <c r="V711" s="260">
        <v>15</v>
      </c>
      <c r="W711" s="98">
        <v>0</v>
      </c>
      <c r="X711" s="83">
        <v>0</v>
      </c>
      <c r="Y711" s="98">
        <v>0</v>
      </c>
      <c r="Z711" s="64">
        <v>0</v>
      </c>
      <c r="AA711" s="315">
        <v>885165</v>
      </c>
      <c r="AB711" s="315">
        <v>46667</v>
      </c>
      <c r="AC711" s="316">
        <f t="shared" ref="AC711:AC774" si="44">AA711+AB711</f>
        <v>931832</v>
      </c>
      <c r="AD711" s="74">
        <v>4500000</v>
      </c>
      <c r="AE711" s="74">
        <v>6000000</v>
      </c>
      <c r="AF711" s="74">
        <f t="shared" ref="AF711:AF774" si="45">AC711*U711</f>
        <v>0</v>
      </c>
      <c r="AG711" s="74">
        <f t="shared" ref="AG711:AG774" si="46">200000*V711</f>
        <v>3000000</v>
      </c>
      <c r="AH711" s="493">
        <f t="shared" si="43"/>
        <v>0</v>
      </c>
    </row>
    <row r="712" spans="1:34" s="50" customFormat="1" ht="24" hidden="1" customHeight="1" x14ac:dyDescent="0.2">
      <c r="A712" s="181"/>
      <c r="B712" s="296">
        <v>338</v>
      </c>
      <c r="C712" s="264">
        <v>102</v>
      </c>
      <c r="D712" s="297">
        <v>13511</v>
      </c>
      <c r="E712" s="241" t="s">
        <v>966</v>
      </c>
      <c r="F712" s="242" t="s">
        <v>2219</v>
      </c>
      <c r="G712" s="285" t="s">
        <v>137</v>
      </c>
      <c r="H712" s="272" t="s">
        <v>88</v>
      </c>
      <c r="I712" s="292" t="s">
        <v>2772</v>
      </c>
      <c r="J712" s="480">
        <v>3962766601</v>
      </c>
      <c r="K712" s="480">
        <v>27627177</v>
      </c>
      <c r="L712" s="64" t="s">
        <v>88</v>
      </c>
      <c r="M712" s="290" t="s">
        <v>137</v>
      </c>
      <c r="N712" s="98"/>
      <c r="O712" s="64"/>
      <c r="P712" s="244" t="s">
        <v>2410</v>
      </c>
      <c r="Q712" s="243">
        <v>30</v>
      </c>
      <c r="R712" s="245">
        <v>120</v>
      </c>
      <c r="S712" s="245">
        <v>220</v>
      </c>
      <c r="T712" s="245">
        <v>29.33</v>
      </c>
      <c r="U712" s="89">
        <v>0</v>
      </c>
      <c r="V712" s="260">
        <v>23</v>
      </c>
      <c r="W712" s="98">
        <v>0</v>
      </c>
      <c r="X712" s="83">
        <v>0</v>
      </c>
      <c r="Y712" s="98">
        <v>1</v>
      </c>
      <c r="Z712" s="64">
        <v>1</v>
      </c>
      <c r="AA712" s="315">
        <v>885165</v>
      </c>
      <c r="AB712" s="315">
        <v>46667</v>
      </c>
      <c r="AC712" s="316">
        <f t="shared" si="44"/>
        <v>931832</v>
      </c>
      <c r="AD712" s="74">
        <v>4500000</v>
      </c>
      <c r="AE712" s="74">
        <v>6000000</v>
      </c>
      <c r="AF712" s="74">
        <f t="shared" si="45"/>
        <v>0</v>
      </c>
      <c r="AG712" s="74">
        <f t="shared" si="46"/>
        <v>4600000</v>
      </c>
      <c r="AH712" s="493">
        <f t="shared" ref="AH712:AH775" si="47">Z712-Y712</f>
        <v>0</v>
      </c>
    </row>
    <row r="713" spans="1:34" s="50" customFormat="1" ht="24" hidden="1" customHeight="1" x14ac:dyDescent="0.2">
      <c r="A713" s="181"/>
      <c r="B713" s="296">
        <v>440</v>
      </c>
      <c r="C713" s="264">
        <v>215</v>
      </c>
      <c r="D713" s="297">
        <v>13512</v>
      </c>
      <c r="E713" s="241" t="s">
        <v>259</v>
      </c>
      <c r="F713" s="242" t="s">
        <v>2222</v>
      </c>
      <c r="G713" s="285" t="s">
        <v>137</v>
      </c>
      <c r="H713" s="272" t="s">
        <v>983</v>
      </c>
      <c r="I713" s="292" t="s">
        <v>2874</v>
      </c>
      <c r="J713" s="480">
        <v>422055247</v>
      </c>
      <c r="K713" s="480"/>
      <c r="L713" s="64" t="s">
        <v>2384</v>
      </c>
      <c r="M713" s="290" t="s">
        <v>137</v>
      </c>
      <c r="N713" s="243" t="s">
        <v>2410</v>
      </c>
      <c r="O713" s="64"/>
      <c r="P713" s="89"/>
      <c r="Q713" s="243">
        <v>30</v>
      </c>
      <c r="R713" s="245">
        <v>120</v>
      </c>
      <c r="S713" s="245">
        <v>110</v>
      </c>
      <c r="T713" s="245">
        <v>29.33</v>
      </c>
      <c r="U713" s="89">
        <v>0</v>
      </c>
      <c r="V713" s="260">
        <v>13</v>
      </c>
      <c r="W713" s="98">
        <v>0</v>
      </c>
      <c r="X713" s="83">
        <v>0</v>
      </c>
      <c r="Y713" s="98">
        <v>0</v>
      </c>
      <c r="Z713" s="64">
        <v>0</v>
      </c>
      <c r="AA713" s="315">
        <v>885165</v>
      </c>
      <c r="AB713" s="315">
        <v>0</v>
      </c>
      <c r="AC713" s="316">
        <f t="shared" si="44"/>
        <v>885165</v>
      </c>
      <c r="AD713" s="74">
        <v>4500000</v>
      </c>
      <c r="AE713" s="74">
        <v>6000000</v>
      </c>
      <c r="AF713" s="74">
        <f t="shared" si="45"/>
        <v>0</v>
      </c>
      <c r="AG713" s="74">
        <f t="shared" si="46"/>
        <v>2600000</v>
      </c>
      <c r="AH713" s="493">
        <f t="shared" si="47"/>
        <v>0</v>
      </c>
    </row>
    <row r="714" spans="1:34" s="50" customFormat="1" ht="24" hidden="1" customHeight="1" x14ac:dyDescent="0.2">
      <c r="A714" s="181"/>
      <c r="B714" s="296">
        <v>273</v>
      </c>
      <c r="C714" s="264">
        <v>36</v>
      </c>
      <c r="D714" s="297">
        <v>13513</v>
      </c>
      <c r="E714" s="241" t="s">
        <v>166</v>
      </c>
      <c r="F714" s="242" t="s">
        <v>2224</v>
      </c>
      <c r="G714" s="285" t="s">
        <v>137</v>
      </c>
      <c r="H714" s="272" t="s">
        <v>88</v>
      </c>
      <c r="I714" s="292" t="s">
        <v>2707</v>
      </c>
      <c r="J714" s="480">
        <v>4911745312</v>
      </c>
      <c r="K714" s="480">
        <v>25976527</v>
      </c>
      <c r="L714" s="64" t="s">
        <v>88</v>
      </c>
      <c r="M714" s="290" t="s">
        <v>137</v>
      </c>
      <c r="N714" s="243" t="s">
        <v>2410</v>
      </c>
      <c r="O714" s="64"/>
      <c r="P714" s="89"/>
      <c r="Q714" s="243">
        <v>30</v>
      </c>
      <c r="R714" s="245">
        <v>120</v>
      </c>
      <c r="S714" s="245">
        <v>110</v>
      </c>
      <c r="T714" s="245">
        <v>29.33</v>
      </c>
      <c r="U714" s="89">
        <v>0</v>
      </c>
      <c r="V714" s="260">
        <v>12</v>
      </c>
      <c r="W714" s="98">
        <v>0</v>
      </c>
      <c r="X714" s="83">
        <v>0</v>
      </c>
      <c r="Y714" s="98">
        <v>0</v>
      </c>
      <c r="Z714" s="64">
        <v>0</v>
      </c>
      <c r="AA714" s="315">
        <v>885165</v>
      </c>
      <c r="AB714" s="315">
        <v>46667</v>
      </c>
      <c r="AC714" s="316">
        <f t="shared" si="44"/>
        <v>931832</v>
      </c>
      <c r="AD714" s="74">
        <v>4500000</v>
      </c>
      <c r="AE714" s="74">
        <v>6000000</v>
      </c>
      <c r="AF714" s="74">
        <f t="shared" si="45"/>
        <v>0</v>
      </c>
      <c r="AG714" s="74">
        <f t="shared" si="46"/>
        <v>2400000</v>
      </c>
      <c r="AH714" s="493">
        <f t="shared" si="47"/>
        <v>0</v>
      </c>
    </row>
    <row r="715" spans="1:34" s="50" customFormat="1" ht="24" hidden="1" customHeight="1" x14ac:dyDescent="0.2">
      <c r="A715" s="181"/>
      <c r="B715" s="296">
        <v>303</v>
      </c>
      <c r="C715" s="264">
        <v>66</v>
      </c>
      <c r="D715" s="297">
        <v>13514</v>
      </c>
      <c r="E715" s="241" t="s">
        <v>216</v>
      </c>
      <c r="F715" s="242" t="s">
        <v>2227</v>
      </c>
      <c r="G715" s="285" t="s">
        <v>137</v>
      </c>
      <c r="H715" s="272" t="s">
        <v>88</v>
      </c>
      <c r="I715" s="292" t="s">
        <v>2737</v>
      </c>
      <c r="J715" s="480">
        <v>84604395</v>
      </c>
      <c r="K715" s="480">
        <v>84851234</v>
      </c>
      <c r="L715" s="64" t="s">
        <v>88</v>
      </c>
      <c r="M715" s="290" t="s">
        <v>137</v>
      </c>
      <c r="N715" s="243" t="s">
        <v>2410</v>
      </c>
      <c r="O715" s="64"/>
      <c r="P715" s="89"/>
      <c r="Q715" s="243">
        <v>30</v>
      </c>
      <c r="R715" s="245">
        <v>120</v>
      </c>
      <c r="S715" s="245">
        <v>110</v>
      </c>
      <c r="T715" s="245">
        <v>29.33</v>
      </c>
      <c r="U715" s="89">
        <v>0</v>
      </c>
      <c r="V715" s="260">
        <v>15</v>
      </c>
      <c r="W715" s="98">
        <v>0</v>
      </c>
      <c r="X715" s="83">
        <v>0</v>
      </c>
      <c r="Y715" s="98">
        <v>2</v>
      </c>
      <c r="Z715" s="64">
        <v>2</v>
      </c>
      <c r="AA715" s="315">
        <v>885165</v>
      </c>
      <c r="AB715" s="315">
        <v>46667</v>
      </c>
      <c r="AC715" s="316">
        <f t="shared" si="44"/>
        <v>931832</v>
      </c>
      <c r="AD715" s="74">
        <v>4500000</v>
      </c>
      <c r="AE715" s="74">
        <v>6000000</v>
      </c>
      <c r="AF715" s="74">
        <f t="shared" si="45"/>
        <v>0</v>
      </c>
      <c r="AG715" s="74">
        <f t="shared" si="46"/>
        <v>3000000</v>
      </c>
      <c r="AH715" s="493">
        <f t="shared" si="47"/>
        <v>0</v>
      </c>
    </row>
    <row r="716" spans="1:34" s="50" customFormat="1" ht="24" hidden="1" customHeight="1" x14ac:dyDescent="0.2">
      <c r="A716" s="181"/>
      <c r="B716" s="296">
        <v>72</v>
      </c>
      <c r="C716" s="264">
        <v>72</v>
      </c>
      <c r="D716" s="297">
        <v>13515</v>
      </c>
      <c r="E716" s="251" t="s">
        <v>111</v>
      </c>
      <c r="F716" s="252" t="s">
        <v>2230</v>
      </c>
      <c r="G716" s="251" t="s">
        <v>87</v>
      </c>
      <c r="H716" s="272" t="s">
        <v>983</v>
      </c>
      <c r="I716" s="292" t="s">
        <v>2527</v>
      </c>
      <c r="J716" s="480">
        <v>19283067</v>
      </c>
      <c r="K716" s="480">
        <v>53122542</v>
      </c>
      <c r="L716" s="64" t="s">
        <v>2384</v>
      </c>
      <c r="M716" s="290" t="s">
        <v>2380</v>
      </c>
      <c r="N716" s="98"/>
      <c r="O716" s="64"/>
      <c r="P716" s="89"/>
      <c r="Q716" s="253">
        <v>30</v>
      </c>
      <c r="R716" s="254">
        <v>51</v>
      </c>
      <c r="S716" s="64">
        <v>0</v>
      </c>
      <c r="T716" s="64">
        <v>0</v>
      </c>
      <c r="U716" s="89">
        <v>0</v>
      </c>
      <c r="V716" s="258">
        <v>20</v>
      </c>
      <c r="W716" s="98">
        <v>0</v>
      </c>
      <c r="X716" s="83">
        <v>0</v>
      </c>
      <c r="Y716" s="98">
        <v>0</v>
      </c>
      <c r="Z716" s="64">
        <v>0</v>
      </c>
      <c r="AA716" s="323">
        <v>1477052</v>
      </c>
      <c r="AB716" s="323">
        <v>0</v>
      </c>
      <c r="AC716" s="324">
        <f t="shared" si="44"/>
        <v>1477052</v>
      </c>
      <c r="AD716" s="74">
        <v>4500000</v>
      </c>
      <c r="AE716" s="74">
        <v>6000000</v>
      </c>
      <c r="AF716" s="74">
        <f t="shared" si="45"/>
        <v>0</v>
      </c>
      <c r="AG716" s="74">
        <f t="shared" si="46"/>
        <v>4000000</v>
      </c>
      <c r="AH716" s="493">
        <f t="shared" si="47"/>
        <v>0</v>
      </c>
    </row>
    <row r="717" spans="1:34" s="50" customFormat="1" ht="24" hidden="1" customHeight="1" x14ac:dyDescent="0.2">
      <c r="A717" s="181"/>
      <c r="B717" s="296">
        <v>594</v>
      </c>
      <c r="C717" s="264">
        <v>391</v>
      </c>
      <c r="D717" s="297">
        <v>13516</v>
      </c>
      <c r="E717" s="241" t="s">
        <v>2233</v>
      </c>
      <c r="F717" s="242" t="s">
        <v>2234</v>
      </c>
      <c r="G717" s="285" t="s">
        <v>137</v>
      </c>
      <c r="H717" s="272" t="s">
        <v>2235</v>
      </c>
      <c r="I717" s="292" t="s">
        <v>2236</v>
      </c>
      <c r="J717" s="480">
        <v>1829435183</v>
      </c>
      <c r="K717" s="480">
        <v>56030919</v>
      </c>
      <c r="L717" s="64" t="s">
        <v>2235</v>
      </c>
      <c r="M717" s="290" t="s">
        <v>137</v>
      </c>
      <c r="N717" s="98"/>
      <c r="O717" s="245" t="s">
        <v>2410</v>
      </c>
      <c r="P717" s="89"/>
      <c r="Q717" s="243">
        <v>30</v>
      </c>
      <c r="R717" s="245">
        <v>90</v>
      </c>
      <c r="S717" s="245">
        <v>0</v>
      </c>
      <c r="T717" s="245">
        <v>0</v>
      </c>
      <c r="U717" s="89">
        <v>0</v>
      </c>
      <c r="V717" s="260">
        <v>22</v>
      </c>
      <c r="W717" s="98">
        <v>0</v>
      </c>
      <c r="X717" s="83">
        <v>0</v>
      </c>
      <c r="Y717" s="98">
        <v>2</v>
      </c>
      <c r="Z717" s="64">
        <v>2</v>
      </c>
      <c r="AA717" s="315">
        <v>885165</v>
      </c>
      <c r="AB717" s="315">
        <v>46667</v>
      </c>
      <c r="AC717" s="316">
        <f t="shared" si="44"/>
        <v>931832</v>
      </c>
      <c r="AD717" s="74">
        <v>4500000</v>
      </c>
      <c r="AE717" s="74">
        <v>6000000</v>
      </c>
      <c r="AF717" s="74">
        <f t="shared" si="45"/>
        <v>0</v>
      </c>
      <c r="AG717" s="74">
        <f t="shared" si="46"/>
        <v>4400000</v>
      </c>
      <c r="AH717" s="493">
        <f t="shared" si="47"/>
        <v>0</v>
      </c>
    </row>
    <row r="718" spans="1:34" s="50" customFormat="1" ht="24" customHeight="1" x14ac:dyDescent="0.2">
      <c r="A718" s="181"/>
      <c r="B718" s="296">
        <v>592</v>
      </c>
      <c r="C718" s="264">
        <v>389</v>
      </c>
      <c r="D718" s="297">
        <v>13517</v>
      </c>
      <c r="E718" s="241" t="s">
        <v>931</v>
      </c>
      <c r="F718" s="242" t="s">
        <v>2238</v>
      </c>
      <c r="G718" s="285" t="s">
        <v>137</v>
      </c>
      <c r="H718" s="272" t="s">
        <v>2235</v>
      </c>
      <c r="I718" s="292" t="s">
        <v>2239</v>
      </c>
      <c r="J718" s="480">
        <v>532233867</v>
      </c>
      <c r="K718" s="480">
        <v>50064566</v>
      </c>
      <c r="L718" s="64" t="s">
        <v>2235</v>
      </c>
      <c r="M718" s="290" t="s">
        <v>137</v>
      </c>
      <c r="N718" s="98"/>
      <c r="O718" s="64"/>
      <c r="P718" s="244" t="s">
        <v>2410</v>
      </c>
      <c r="Q718" s="243">
        <v>30</v>
      </c>
      <c r="R718" s="245">
        <v>120</v>
      </c>
      <c r="S718" s="245">
        <v>220</v>
      </c>
      <c r="T718" s="245">
        <v>29.33</v>
      </c>
      <c r="U718" s="89">
        <v>0</v>
      </c>
      <c r="V718" s="260">
        <v>15</v>
      </c>
      <c r="W718" s="98">
        <v>0</v>
      </c>
      <c r="X718" s="83">
        <v>0</v>
      </c>
      <c r="Y718" s="98">
        <v>2</v>
      </c>
      <c r="Z718" s="64">
        <v>0</v>
      </c>
      <c r="AA718" s="315">
        <v>885165</v>
      </c>
      <c r="AB718" s="315">
        <v>46667</v>
      </c>
      <c r="AC718" s="316">
        <f t="shared" si="44"/>
        <v>931832</v>
      </c>
      <c r="AD718" s="74">
        <v>4500000</v>
      </c>
      <c r="AE718" s="74">
        <v>6000000</v>
      </c>
      <c r="AF718" s="74">
        <f t="shared" si="45"/>
        <v>0</v>
      </c>
      <c r="AG718" s="74">
        <f t="shared" si="46"/>
        <v>3000000</v>
      </c>
      <c r="AH718" s="493">
        <f t="shared" si="47"/>
        <v>-2</v>
      </c>
    </row>
    <row r="719" spans="1:34" s="50" customFormat="1" ht="24" hidden="1" customHeight="1" x14ac:dyDescent="0.2">
      <c r="A719" s="181"/>
      <c r="B719" s="296">
        <v>591</v>
      </c>
      <c r="C719" s="264">
        <v>388</v>
      </c>
      <c r="D719" s="297">
        <v>13518</v>
      </c>
      <c r="E719" s="241" t="s">
        <v>842</v>
      </c>
      <c r="F719" s="242" t="s">
        <v>2241</v>
      </c>
      <c r="G719" s="285" t="s">
        <v>137</v>
      </c>
      <c r="H719" s="272" t="s">
        <v>2235</v>
      </c>
      <c r="I719" s="292" t="s">
        <v>2242</v>
      </c>
      <c r="J719" s="480">
        <v>2001279817</v>
      </c>
      <c r="K719" s="480">
        <v>53835141</v>
      </c>
      <c r="L719" s="64" t="s">
        <v>2235</v>
      </c>
      <c r="M719" s="290" t="s">
        <v>137</v>
      </c>
      <c r="N719" s="243" t="s">
        <v>2410</v>
      </c>
      <c r="O719" s="64"/>
      <c r="P719" s="89"/>
      <c r="Q719" s="243">
        <v>30</v>
      </c>
      <c r="R719" s="245">
        <v>120</v>
      </c>
      <c r="S719" s="245">
        <v>110</v>
      </c>
      <c r="T719" s="245">
        <v>29.33</v>
      </c>
      <c r="U719" s="89">
        <v>0</v>
      </c>
      <c r="V719" s="260">
        <v>15</v>
      </c>
      <c r="W719" s="98">
        <v>0</v>
      </c>
      <c r="X719" s="83">
        <v>0</v>
      </c>
      <c r="Y719" s="98">
        <v>2</v>
      </c>
      <c r="Z719" s="64">
        <v>2</v>
      </c>
      <c r="AA719" s="315">
        <v>885165</v>
      </c>
      <c r="AB719" s="315">
        <v>46667</v>
      </c>
      <c r="AC719" s="316">
        <f t="shared" si="44"/>
        <v>931832</v>
      </c>
      <c r="AD719" s="74">
        <v>4500000</v>
      </c>
      <c r="AE719" s="74">
        <v>6000000</v>
      </c>
      <c r="AF719" s="74">
        <f t="shared" si="45"/>
        <v>0</v>
      </c>
      <c r="AG719" s="74">
        <f t="shared" si="46"/>
        <v>3000000</v>
      </c>
      <c r="AH719" s="493">
        <f t="shared" si="47"/>
        <v>0</v>
      </c>
    </row>
    <row r="720" spans="1:34" s="50" customFormat="1" ht="24" customHeight="1" x14ac:dyDescent="0.2">
      <c r="A720" s="181"/>
      <c r="B720" s="296">
        <v>595</v>
      </c>
      <c r="C720" s="264">
        <v>392</v>
      </c>
      <c r="D720" s="297">
        <v>13519</v>
      </c>
      <c r="E720" s="241" t="s">
        <v>2244</v>
      </c>
      <c r="F720" s="242" t="s">
        <v>2245</v>
      </c>
      <c r="G720" s="285" t="s">
        <v>137</v>
      </c>
      <c r="H720" s="272" t="s">
        <v>2235</v>
      </c>
      <c r="I720" s="292" t="s">
        <v>2246</v>
      </c>
      <c r="J720" s="480">
        <v>1841745367</v>
      </c>
      <c r="K720" s="480">
        <v>57473473</v>
      </c>
      <c r="L720" s="64" t="s">
        <v>2235</v>
      </c>
      <c r="M720" s="290" t="s">
        <v>137</v>
      </c>
      <c r="N720" s="243" t="s">
        <v>2410</v>
      </c>
      <c r="O720" s="64"/>
      <c r="P720" s="89"/>
      <c r="Q720" s="243">
        <v>30</v>
      </c>
      <c r="R720" s="245">
        <v>120</v>
      </c>
      <c r="S720" s="245">
        <v>110</v>
      </c>
      <c r="T720" s="245">
        <v>29.33</v>
      </c>
      <c r="U720" s="89">
        <v>0</v>
      </c>
      <c r="V720" s="260">
        <v>14</v>
      </c>
      <c r="W720" s="98">
        <v>0</v>
      </c>
      <c r="X720" s="83">
        <v>0</v>
      </c>
      <c r="Y720" s="98">
        <v>2</v>
      </c>
      <c r="Z720" s="64">
        <v>3</v>
      </c>
      <c r="AA720" s="315">
        <v>885165</v>
      </c>
      <c r="AB720" s="315">
        <v>46667</v>
      </c>
      <c r="AC720" s="316">
        <f t="shared" si="44"/>
        <v>931832</v>
      </c>
      <c r="AD720" s="74">
        <v>4500000</v>
      </c>
      <c r="AE720" s="74">
        <v>6000000</v>
      </c>
      <c r="AF720" s="74">
        <f t="shared" si="45"/>
        <v>0</v>
      </c>
      <c r="AG720" s="74">
        <f t="shared" si="46"/>
        <v>2800000</v>
      </c>
      <c r="AH720" s="493">
        <f t="shared" si="47"/>
        <v>1</v>
      </c>
    </row>
    <row r="721" spans="1:34" s="50" customFormat="1" ht="24" hidden="1" customHeight="1" x14ac:dyDescent="0.2">
      <c r="A721" s="181"/>
      <c r="B721" s="296">
        <v>605</v>
      </c>
      <c r="C721" s="264">
        <v>402</v>
      </c>
      <c r="D721" s="297">
        <v>13520</v>
      </c>
      <c r="E721" s="241" t="s">
        <v>1122</v>
      </c>
      <c r="F721" s="242" t="s">
        <v>2248</v>
      </c>
      <c r="G721" s="285" t="s">
        <v>137</v>
      </c>
      <c r="H721" s="272" t="s">
        <v>2235</v>
      </c>
      <c r="I721" s="292" t="s">
        <v>2249</v>
      </c>
      <c r="J721" s="480">
        <v>1829575740</v>
      </c>
      <c r="K721" s="480">
        <v>55795541</v>
      </c>
      <c r="L721" s="64" t="s">
        <v>2235</v>
      </c>
      <c r="M721" s="290" t="s">
        <v>137</v>
      </c>
      <c r="N721" s="243" t="s">
        <v>2410</v>
      </c>
      <c r="O721" s="64"/>
      <c r="P721" s="89"/>
      <c r="Q721" s="243">
        <v>30</v>
      </c>
      <c r="R721" s="245">
        <v>120</v>
      </c>
      <c r="S721" s="245">
        <v>110</v>
      </c>
      <c r="T721" s="245">
        <v>29.33</v>
      </c>
      <c r="U721" s="89">
        <v>0</v>
      </c>
      <c r="V721" s="260">
        <v>15</v>
      </c>
      <c r="W721" s="98">
        <v>0</v>
      </c>
      <c r="X721" s="83">
        <v>0</v>
      </c>
      <c r="Y721" s="98">
        <v>0</v>
      </c>
      <c r="Z721" s="64">
        <v>0</v>
      </c>
      <c r="AA721" s="315">
        <v>885165</v>
      </c>
      <c r="AB721" s="315">
        <v>46667</v>
      </c>
      <c r="AC721" s="316">
        <f t="shared" si="44"/>
        <v>931832</v>
      </c>
      <c r="AD721" s="74">
        <v>4500000</v>
      </c>
      <c r="AE721" s="74">
        <v>6000000</v>
      </c>
      <c r="AF721" s="74">
        <f t="shared" si="45"/>
        <v>0</v>
      </c>
      <c r="AG721" s="74">
        <f t="shared" si="46"/>
        <v>3000000</v>
      </c>
      <c r="AH721" s="493">
        <f t="shared" si="47"/>
        <v>0</v>
      </c>
    </row>
    <row r="722" spans="1:34" s="50" customFormat="1" ht="24" hidden="1" customHeight="1" x14ac:dyDescent="0.2">
      <c r="A722" s="181"/>
      <c r="B722" s="296">
        <v>614</v>
      </c>
      <c r="C722" s="264">
        <v>411</v>
      </c>
      <c r="D722" s="297">
        <v>13521</v>
      </c>
      <c r="E722" s="241" t="s">
        <v>244</v>
      </c>
      <c r="F722" s="242" t="s">
        <v>2251</v>
      </c>
      <c r="G722" s="285" t="s">
        <v>137</v>
      </c>
      <c r="H722" s="272" t="s">
        <v>2235</v>
      </c>
      <c r="I722" s="292" t="s">
        <v>2252</v>
      </c>
      <c r="J722" s="480">
        <v>2300396750</v>
      </c>
      <c r="K722" s="480">
        <v>52557611</v>
      </c>
      <c r="L722" s="64" t="s">
        <v>2235</v>
      </c>
      <c r="M722" s="290" t="s">
        <v>137</v>
      </c>
      <c r="N722" s="243" t="s">
        <v>2410</v>
      </c>
      <c r="O722" s="64"/>
      <c r="P722" s="89"/>
      <c r="Q722" s="243">
        <v>30</v>
      </c>
      <c r="R722" s="245">
        <v>120</v>
      </c>
      <c r="S722" s="245">
        <v>110</v>
      </c>
      <c r="T722" s="245">
        <v>29.33</v>
      </c>
      <c r="U722" s="89">
        <v>0</v>
      </c>
      <c r="V722" s="260">
        <v>15</v>
      </c>
      <c r="W722" s="98">
        <v>0</v>
      </c>
      <c r="X722" s="83">
        <v>0</v>
      </c>
      <c r="Y722" s="98">
        <v>3</v>
      </c>
      <c r="Z722" s="64">
        <v>3</v>
      </c>
      <c r="AA722" s="315">
        <v>885165</v>
      </c>
      <c r="AB722" s="315">
        <v>0</v>
      </c>
      <c r="AC722" s="316">
        <f t="shared" si="44"/>
        <v>885165</v>
      </c>
      <c r="AD722" s="74">
        <v>4500000</v>
      </c>
      <c r="AE722" s="74">
        <v>6000000</v>
      </c>
      <c r="AF722" s="74">
        <f t="shared" si="45"/>
        <v>0</v>
      </c>
      <c r="AG722" s="74">
        <f t="shared" si="46"/>
        <v>3000000</v>
      </c>
      <c r="AH722" s="493">
        <f t="shared" si="47"/>
        <v>0</v>
      </c>
    </row>
    <row r="723" spans="1:34" s="50" customFormat="1" ht="24" customHeight="1" x14ac:dyDescent="0.2">
      <c r="A723" s="181"/>
      <c r="B723" s="296">
        <v>596</v>
      </c>
      <c r="C723" s="264">
        <v>393</v>
      </c>
      <c r="D723" s="297">
        <v>13522</v>
      </c>
      <c r="E723" s="241" t="s">
        <v>236</v>
      </c>
      <c r="F723" s="242" t="s">
        <v>2254</v>
      </c>
      <c r="G723" s="285" t="s">
        <v>137</v>
      </c>
      <c r="H723" s="272" t="s">
        <v>2235</v>
      </c>
      <c r="I723" s="292" t="s">
        <v>2255</v>
      </c>
      <c r="J723" s="480">
        <v>1756236429</v>
      </c>
      <c r="K723" s="480">
        <v>5065487</v>
      </c>
      <c r="L723" s="64" t="s">
        <v>2235</v>
      </c>
      <c r="M723" s="290" t="s">
        <v>137</v>
      </c>
      <c r="N723" s="98"/>
      <c r="O723" s="64"/>
      <c r="P723" s="244" t="s">
        <v>2410</v>
      </c>
      <c r="Q723" s="243">
        <v>30</v>
      </c>
      <c r="R723" s="245">
        <v>120</v>
      </c>
      <c r="S723" s="245">
        <v>220</v>
      </c>
      <c r="T723" s="245">
        <v>29.33</v>
      </c>
      <c r="U723" s="89">
        <v>0</v>
      </c>
      <c r="V723" s="260">
        <v>15</v>
      </c>
      <c r="W723" s="98">
        <v>0</v>
      </c>
      <c r="X723" s="83">
        <v>0</v>
      </c>
      <c r="Y723" s="98">
        <v>2</v>
      </c>
      <c r="Z723" s="64">
        <v>3</v>
      </c>
      <c r="AA723" s="315">
        <v>885165</v>
      </c>
      <c r="AB723" s="315">
        <v>46667</v>
      </c>
      <c r="AC723" s="316">
        <f t="shared" si="44"/>
        <v>931832</v>
      </c>
      <c r="AD723" s="74">
        <v>4500000</v>
      </c>
      <c r="AE723" s="74">
        <v>6000000</v>
      </c>
      <c r="AF723" s="74">
        <f t="shared" si="45"/>
        <v>0</v>
      </c>
      <c r="AG723" s="74">
        <f t="shared" si="46"/>
        <v>3000000</v>
      </c>
      <c r="AH723" s="493">
        <f t="shared" si="47"/>
        <v>1</v>
      </c>
    </row>
    <row r="724" spans="1:34" s="50" customFormat="1" ht="24" hidden="1" customHeight="1" x14ac:dyDescent="0.2">
      <c r="A724" s="181"/>
      <c r="B724" s="296">
        <v>590</v>
      </c>
      <c r="C724" s="264">
        <v>387</v>
      </c>
      <c r="D724" s="297">
        <v>13523</v>
      </c>
      <c r="E724" s="241" t="s">
        <v>2257</v>
      </c>
      <c r="F724" s="242" t="s">
        <v>2258</v>
      </c>
      <c r="G724" s="285" t="s">
        <v>137</v>
      </c>
      <c r="H724" s="272" t="s">
        <v>2235</v>
      </c>
      <c r="I724" s="292" t="s">
        <v>2259</v>
      </c>
      <c r="J724" s="480">
        <v>1751368645</v>
      </c>
      <c r="K724" s="480">
        <v>55712951</v>
      </c>
      <c r="L724" s="64" t="s">
        <v>2235</v>
      </c>
      <c r="M724" s="290" t="s">
        <v>137</v>
      </c>
      <c r="N724" s="243" t="s">
        <v>2410</v>
      </c>
      <c r="O724" s="64"/>
      <c r="P724" s="89"/>
      <c r="Q724" s="243">
        <v>30</v>
      </c>
      <c r="R724" s="245">
        <v>120</v>
      </c>
      <c r="S724" s="245">
        <v>110</v>
      </c>
      <c r="T724" s="245">
        <v>29.33</v>
      </c>
      <c r="U724" s="89">
        <v>0</v>
      </c>
      <c r="V724" s="260">
        <v>15</v>
      </c>
      <c r="W724" s="98">
        <v>0</v>
      </c>
      <c r="X724" s="83">
        <v>0</v>
      </c>
      <c r="Y724" s="98">
        <v>0</v>
      </c>
      <c r="Z724" s="64">
        <v>0</v>
      </c>
      <c r="AA724" s="315">
        <v>885165</v>
      </c>
      <c r="AB724" s="315">
        <v>46667</v>
      </c>
      <c r="AC724" s="316">
        <f t="shared" si="44"/>
        <v>931832</v>
      </c>
      <c r="AD724" s="74">
        <v>4500000</v>
      </c>
      <c r="AE724" s="74">
        <v>6000000</v>
      </c>
      <c r="AF724" s="74">
        <f t="shared" si="45"/>
        <v>0</v>
      </c>
      <c r="AG724" s="74">
        <f t="shared" si="46"/>
        <v>3000000</v>
      </c>
      <c r="AH724" s="493">
        <f t="shared" si="47"/>
        <v>0</v>
      </c>
    </row>
    <row r="725" spans="1:34" s="50" customFormat="1" ht="24" hidden="1" customHeight="1" x14ac:dyDescent="0.2">
      <c r="A725" s="181"/>
      <c r="B725" s="296">
        <v>610</v>
      </c>
      <c r="C725" s="264">
        <v>407</v>
      </c>
      <c r="D725" s="297">
        <v>13524</v>
      </c>
      <c r="E725" s="241" t="s">
        <v>352</v>
      </c>
      <c r="F725" s="242" t="s">
        <v>2261</v>
      </c>
      <c r="G725" s="285" t="s">
        <v>137</v>
      </c>
      <c r="H725" s="272" t="s">
        <v>2235</v>
      </c>
      <c r="I725" s="292" t="s">
        <v>2262</v>
      </c>
      <c r="J725" s="480">
        <v>829773800</v>
      </c>
      <c r="K725" s="480">
        <v>52568523</v>
      </c>
      <c r="L725" s="64" t="s">
        <v>2235</v>
      </c>
      <c r="M725" s="290" t="s">
        <v>137</v>
      </c>
      <c r="N725" s="243" t="s">
        <v>2410</v>
      </c>
      <c r="O725" s="64"/>
      <c r="P725" s="89"/>
      <c r="Q725" s="243">
        <v>30</v>
      </c>
      <c r="R725" s="245">
        <v>120</v>
      </c>
      <c r="S725" s="245">
        <v>110</v>
      </c>
      <c r="T725" s="245">
        <v>29.33</v>
      </c>
      <c r="U725" s="89">
        <v>0</v>
      </c>
      <c r="V725" s="260">
        <v>15</v>
      </c>
      <c r="W725" s="98">
        <v>0</v>
      </c>
      <c r="X725" s="83">
        <v>0</v>
      </c>
      <c r="Y725" s="98">
        <v>1</v>
      </c>
      <c r="Z725" s="64">
        <v>1</v>
      </c>
      <c r="AA725" s="315">
        <v>885165</v>
      </c>
      <c r="AB725" s="315">
        <v>46667</v>
      </c>
      <c r="AC725" s="316">
        <f t="shared" si="44"/>
        <v>931832</v>
      </c>
      <c r="AD725" s="74">
        <v>4500000</v>
      </c>
      <c r="AE725" s="74">
        <v>6000000</v>
      </c>
      <c r="AF725" s="74">
        <f t="shared" si="45"/>
        <v>0</v>
      </c>
      <c r="AG725" s="74">
        <f t="shared" si="46"/>
        <v>3000000</v>
      </c>
      <c r="AH725" s="493">
        <f t="shared" si="47"/>
        <v>0</v>
      </c>
    </row>
    <row r="726" spans="1:34" s="50" customFormat="1" ht="24" hidden="1" customHeight="1" x14ac:dyDescent="0.2">
      <c r="A726" s="181"/>
      <c r="B726" s="296">
        <v>131</v>
      </c>
      <c r="C726" s="264">
        <v>140</v>
      </c>
      <c r="D726" s="297">
        <v>13525</v>
      </c>
      <c r="E726" s="251" t="s">
        <v>226</v>
      </c>
      <c r="F726" s="252" t="s">
        <v>2264</v>
      </c>
      <c r="G726" s="251" t="s">
        <v>87</v>
      </c>
      <c r="H726" s="272" t="s">
        <v>2235</v>
      </c>
      <c r="I726" s="292" t="s">
        <v>2265</v>
      </c>
      <c r="J726" s="480">
        <v>4269874503</v>
      </c>
      <c r="K726" s="480">
        <v>29370154</v>
      </c>
      <c r="L726" s="64" t="s">
        <v>2235</v>
      </c>
      <c r="M726" s="305" t="s">
        <v>2383</v>
      </c>
      <c r="N726" s="98"/>
      <c r="O726" s="64"/>
      <c r="P726" s="89"/>
      <c r="Q726" s="253">
        <v>30</v>
      </c>
      <c r="R726" s="254">
        <v>54</v>
      </c>
      <c r="S726" s="64">
        <v>0</v>
      </c>
      <c r="T726" s="64">
        <v>0</v>
      </c>
      <c r="U726" s="298">
        <f>1+1+1+1</f>
        <v>4</v>
      </c>
      <c r="V726" s="258">
        <v>22</v>
      </c>
      <c r="W726" s="98">
        <v>0</v>
      </c>
      <c r="X726" s="83">
        <v>0</v>
      </c>
      <c r="Y726" s="98">
        <v>1</v>
      </c>
      <c r="Z726" s="64">
        <v>1</v>
      </c>
      <c r="AA726" s="323">
        <v>1642901</v>
      </c>
      <c r="AB726" s="323">
        <v>0</v>
      </c>
      <c r="AC726" s="324">
        <f t="shared" si="44"/>
        <v>1642901</v>
      </c>
      <c r="AD726" s="74">
        <v>4500000</v>
      </c>
      <c r="AE726" s="74">
        <v>6000000</v>
      </c>
      <c r="AF726" s="74">
        <f t="shared" si="45"/>
        <v>6571604</v>
      </c>
      <c r="AG726" s="74">
        <f t="shared" si="46"/>
        <v>4400000</v>
      </c>
      <c r="AH726" s="493">
        <f t="shared" si="47"/>
        <v>0</v>
      </c>
    </row>
    <row r="727" spans="1:34" s="50" customFormat="1" ht="24" hidden="1" customHeight="1" x14ac:dyDescent="0.2">
      <c r="A727" s="181"/>
      <c r="B727" s="296">
        <v>604</v>
      </c>
      <c r="C727" s="264">
        <v>401</v>
      </c>
      <c r="D727" s="297">
        <v>13526</v>
      </c>
      <c r="E727" s="241" t="s">
        <v>115</v>
      </c>
      <c r="F727" s="242" t="s">
        <v>2267</v>
      </c>
      <c r="G727" s="285" t="s">
        <v>137</v>
      </c>
      <c r="H727" s="272" t="s">
        <v>2235</v>
      </c>
      <c r="I727" s="292" t="s">
        <v>2268</v>
      </c>
      <c r="J727" s="480">
        <v>1741153298</v>
      </c>
      <c r="K727" s="480">
        <v>19187991</v>
      </c>
      <c r="L727" s="64" t="s">
        <v>2235</v>
      </c>
      <c r="M727" s="290" t="s">
        <v>137</v>
      </c>
      <c r="N727" s="98"/>
      <c r="O727" s="64"/>
      <c r="P727" s="244" t="s">
        <v>2410</v>
      </c>
      <c r="Q727" s="243">
        <v>30</v>
      </c>
      <c r="R727" s="245">
        <v>120</v>
      </c>
      <c r="S727" s="245">
        <v>220</v>
      </c>
      <c r="T727" s="245">
        <v>29.33</v>
      </c>
      <c r="U727" s="89">
        <v>0</v>
      </c>
      <c r="V727" s="260">
        <v>15</v>
      </c>
      <c r="W727" s="98">
        <v>0</v>
      </c>
      <c r="X727" s="83">
        <v>0</v>
      </c>
      <c r="Y727" s="98">
        <v>1</v>
      </c>
      <c r="Z727" s="64">
        <v>1</v>
      </c>
      <c r="AA727" s="315">
        <v>885165</v>
      </c>
      <c r="AB727" s="315">
        <v>46667</v>
      </c>
      <c r="AC727" s="316">
        <f t="shared" si="44"/>
        <v>931832</v>
      </c>
      <c r="AD727" s="74">
        <v>4500000</v>
      </c>
      <c r="AE727" s="74">
        <v>6000000</v>
      </c>
      <c r="AF727" s="74">
        <f t="shared" si="45"/>
        <v>0</v>
      </c>
      <c r="AG727" s="74">
        <f t="shared" si="46"/>
        <v>3000000</v>
      </c>
      <c r="AH727" s="493">
        <f t="shared" si="47"/>
        <v>0</v>
      </c>
    </row>
    <row r="728" spans="1:34" s="50" customFormat="1" ht="24" hidden="1" customHeight="1" x14ac:dyDescent="0.2">
      <c r="A728" s="181"/>
      <c r="B728" s="296">
        <v>598</v>
      </c>
      <c r="C728" s="264">
        <v>395</v>
      </c>
      <c r="D728" s="297">
        <v>13527</v>
      </c>
      <c r="E728" s="241" t="s">
        <v>954</v>
      </c>
      <c r="F728" s="242" t="s">
        <v>2270</v>
      </c>
      <c r="G728" s="285" t="s">
        <v>137</v>
      </c>
      <c r="H728" s="272" t="s">
        <v>2235</v>
      </c>
      <c r="I728" s="292" t="s">
        <v>2271</v>
      </c>
      <c r="J728" s="480">
        <v>1971966411</v>
      </c>
      <c r="K728" s="480">
        <v>50589293</v>
      </c>
      <c r="L728" s="64" t="s">
        <v>2235</v>
      </c>
      <c r="M728" s="290" t="s">
        <v>137</v>
      </c>
      <c r="N728" s="98"/>
      <c r="O728" s="245" t="s">
        <v>2410</v>
      </c>
      <c r="P728" s="89"/>
      <c r="Q728" s="243">
        <v>30</v>
      </c>
      <c r="R728" s="245">
        <v>90</v>
      </c>
      <c r="S728" s="245">
        <v>0</v>
      </c>
      <c r="T728" s="245">
        <v>0</v>
      </c>
      <c r="U728" s="89">
        <v>0</v>
      </c>
      <c r="V728" s="260">
        <v>22</v>
      </c>
      <c r="W728" s="98">
        <v>0</v>
      </c>
      <c r="X728" s="83">
        <v>0</v>
      </c>
      <c r="Y728" s="98">
        <v>2</v>
      </c>
      <c r="Z728" s="64">
        <v>2</v>
      </c>
      <c r="AA728" s="315">
        <v>885165</v>
      </c>
      <c r="AB728" s="315">
        <v>46667</v>
      </c>
      <c r="AC728" s="316">
        <f t="shared" si="44"/>
        <v>931832</v>
      </c>
      <c r="AD728" s="74">
        <v>4500000</v>
      </c>
      <c r="AE728" s="74">
        <v>6000000</v>
      </c>
      <c r="AF728" s="74">
        <f t="shared" si="45"/>
        <v>0</v>
      </c>
      <c r="AG728" s="74">
        <f t="shared" si="46"/>
        <v>4400000</v>
      </c>
      <c r="AH728" s="493">
        <f t="shared" si="47"/>
        <v>0</v>
      </c>
    </row>
    <row r="729" spans="1:34" s="50" customFormat="1" ht="24" customHeight="1" x14ac:dyDescent="0.2">
      <c r="A729" s="181"/>
      <c r="B729" s="296">
        <v>609</v>
      </c>
      <c r="C729" s="264">
        <v>406</v>
      </c>
      <c r="D729" s="297">
        <v>13528</v>
      </c>
      <c r="E729" s="241" t="s">
        <v>1579</v>
      </c>
      <c r="F729" s="242" t="s">
        <v>2273</v>
      </c>
      <c r="G729" s="285" t="s">
        <v>137</v>
      </c>
      <c r="H729" s="272" t="s">
        <v>2235</v>
      </c>
      <c r="I729" s="292" t="s">
        <v>2274</v>
      </c>
      <c r="J729" s="480">
        <v>1860622674</v>
      </c>
      <c r="K729" s="480">
        <v>54270270</v>
      </c>
      <c r="L729" s="64" t="s">
        <v>2235</v>
      </c>
      <c r="M729" s="290" t="s">
        <v>137</v>
      </c>
      <c r="N729" s="98"/>
      <c r="O729" s="64"/>
      <c r="P729" s="244" t="s">
        <v>2410</v>
      </c>
      <c r="Q729" s="243">
        <v>30</v>
      </c>
      <c r="R729" s="245">
        <v>120</v>
      </c>
      <c r="S729" s="245">
        <v>220</v>
      </c>
      <c r="T729" s="245">
        <v>29.33</v>
      </c>
      <c r="U729" s="89">
        <v>0</v>
      </c>
      <c r="V729" s="260">
        <v>15</v>
      </c>
      <c r="W729" s="98">
        <v>0</v>
      </c>
      <c r="X729" s="83">
        <v>0</v>
      </c>
      <c r="Y729" s="98">
        <v>2</v>
      </c>
      <c r="Z729" s="64">
        <v>3</v>
      </c>
      <c r="AA729" s="315">
        <v>885165</v>
      </c>
      <c r="AB729" s="315">
        <v>46667</v>
      </c>
      <c r="AC729" s="316">
        <f t="shared" si="44"/>
        <v>931832</v>
      </c>
      <c r="AD729" s="74">
        <v>4500000</v>
      </c>
      <c r="AE729" s="74">
        <v>6000000</v>
      </c>
      <c r="AF729" s="74">
        <f t="shared" si="45"/>
        <v>0</v>
      </c>
      <c r="AG729" s="74">
        <f t="shared" si="46"/>
        <v>3000000</v>
      </c>
      <c r="AH729" s="493">
        <f t="shared" si="47"/>
        <v>1</v>
      </c>
    </row>
    <row r="730" spans="1:34" s="50" customFormat="1" ht="24" hidden="1" customHeight="1" x14ac:dyDescent="0.2">
      <c r="A730" s="181"/>
      <c r="B730" s="296">
        <v>129</v>
      </c>
      <c r="C730" s="264">
        <v>138</v>
      </c>
      <c r="D730" s="297">
        <v>13529</v>
      </c>
      <c r="E730" s="251" t="s">
        <v>2276</v>
      </c>
      <c r="F730" s="252" t="s">
        <v>2277</v>
      </c>
      <c r="G730" s="251" t="s">
        <v>87</v>
      </c>
      <c r="H730" s="272" t="s">
        <v>2235</v>
      </c>
      <c r="I730" s="292" t="s">
        <v>2278</v>
      </c>
      <c r="J730" s="480">
        <v>1830014749</v>
      </c>
      <c r="K730" s="480">
        <v>57436002</v>
      </c>
      <c r="L730" s="64" t="s">
        <v>2235</v>
      </c>
      <c r="M730" s="290" t="s">
        <v>2380</v>
      </c>
      <c r="N730" s="98"/>
      <c r="O730" s="64"/>
      <c r="P730" s="89"/>
      <c r="Q730" s="253">
        <v>30</v>
      </c>
      <c r="R730" s="254">
        <v>54</v>
      </c>
      <c r="S730" s="64">
        <v>0</v>
      </c>
      <c r="T730" s="64">
        <v>0</v>
      </c>
      <c r="U730" s="89">
        <v>0</v>
      </c>
      <c r="V730" s="258">
        <v>22</v>
      </c>
      <c r="W730" s="98">
        <v>0</v>
      </c>
      <c r="X730" s="83">
        <v>0</v>
      </c>
      <c r="Y730" s="98">
        <v>3</v>
      </c>
      <c r="Z730" s="64">
        <v>3</v>
      </c>
      <c r="AA730" s="323">
        <v>1477052</v>
      </c>
      <c r="AB730" s="323">
        <v>46667</v>
      </c>
      <c r="AC730" s="324">
        <f t="shared" si="44"/>
        <v>1523719</v>
      </c>
      <c r="AD730" s="74">
        <v>4500000</v>
      </c>
      <c r="AE730" s="74">
        <v>6000000</v>
      </c>
      <c r="AF730" s="74">
        <f t="shared" si="45"/>
        <v>0</v>
      </c>
      <c r="AG730" s="74">
        <f t="shared" si="46"/>
        <v>4400000</v>
      </c>
      <c r="AH730" s="493">
        <f t="shared" si="47"/>
        <v>0</v>
      </c>
    </row>
    <row r="731" spans="1:34" s="50" customFormat="1" ht="24" hidden="1" customHeight="1" x14ac:dyDescent="0.2">
      <c r="A731" s="181"/>
      <c r="B731" s="296">
        <v>603</v>
      </c>
      <c r="C731" s="264">
        <v>400</v>
      </c>
      <c r="D731" s="297">
        <v>13530</v>
      </c>
      <c r="E731" s="241" t="s">
        <v>204</v>
      </c>
      <c r="F731" s="242" t="s">
        <v>2280</v>
      </c>
      <c r="G731" s="285" t="s">
        <v>137</v>
      </c>
      <c r="H731" s="272" t="s">
        <v>2235</v>
      </c>
      <c r="I731" s="292" t="s">
        <v>2281</v>
      </c>
      <c r="J731" s="480">
        <v>1740656301</v>
      </c>
      <c r="K731" s="480">
        <v>54029571</v>
      </c>
      <c r="L731" s="64" t="s">
        <v>2235</v>
      </c>
      <c r="M731" s="290" t="s">
        <v>137</v>
      </c>
      <c r="N731" s="243" t="s">
        <v>2410</v>
      </c>
      <c r="O731" s="64"/>
      <c r="P731" s="89"/>
      <c r="Q731" s="243">
        <v>30</v>
      </c>
      <c r="R731" s="245">
        <v>120</v>
      </c>
      <c r="S731" s="245">
        <v>110</v>
      </c>
      <c r="T731" s="245">
        <v>29.33</v>
      </c>
      <c r="U731" s="89">
        <v>0</v>
      </c>
      <c r="V731" s="260">
        <v>15</v>
      </c>
      <c r="W731" s="98">
        <v>0</v>
      </c>
      <c r="X731" s="83">
        <v>0</v>
      </c>
      <c r="Y731" s="98">
        <v>0</v>
      </c>
      <c r="Z731" s="64">
        <v>0</v>
      </c>
      <c r="AA731" s="315">
        <v>885165</v>
      </c>
      <c r="AB731" s="315">
        <v>46667</v>
      </c>
      <c r="AC731" s="316">
        <f t="shared" si="44"/>
        <v>931832</v>
      </c>
      <c r="AD731" s="74">
        <v>4500000</v>
      </c>
      <c r="AE731" s="74">
        <v>6000000</v>
      </c>
      <c r="AF731" s="74">
        <f t="shared" si="45"/>
        <v>0</v>
      </c>
      <c r="AG731" s="74">
        <f t="shared" si="46"/>
        <v>3000000</v>
      </c>
      <c r="AH731" s="493">
        <f t="shared" si="47"/>
        <v>0</v>
      </c>
    </row>
    <row r="732" spans="1:34" s="50" customFormat="1" ht="24" customHeight="1" x14ac:dyDescent="0.2">
      <c r="A732" s="181"/>
      <c r="B732" s="296">
        <v>593</v>
      </c>
      <c r="C732" s="264">
        <v>390</v>
      </c>
      <c r="D732" s="297">
        <v>13531</v>
      </c>
      <c r="E732" s="241" t="s">
        <v>99</v>
      </c>
      <c r="F732" s="242" t="s">
        <v>2283</v>
      </c>
      <c r="G732" s="285" t="s">
        <v>137</v>
      </c>
      <c r="H732" s="272" t="s">
        <v>2235</v>
      </c>
      <c r="I732" s="427" t="s">
        <v>2284</v>
      </c>
      <c r="J732" s="480">
        <v>1988631701</v>
      </c>
      <c r="K732" s="480">
        <v>55710433</v>
      </c>
      <c r="L732" s="64" t="s">
        <v>2235</v>
      </c>
      <c r="M732" s="290" t="s">
        <v>137</v>
      </c>
      <c r="N732" s="243" t="s">
        <v>2410</v>
      </c>
      <c r="O732" s="64"/>
      <c r="P732" s="89"/>
      <c r="Q732" s="243">
        <v>30</v>
      </c>
      <c r="R732" s="245">
        <v>120</v>
      </c>
      <c r="S732" s="245">
        <v>110</v>
      </c>
      <c r="T732" s="245">
        <v>29.33</v>
      </c>
      <c r="U732" s="89">
        <v>0</v>
      </c>
      <c r="V732" s="260">
        <v>14</v>
      </c>
      <c r="W732" s="98">
        <v>0</v>
      </c>
      <c r="X732" s="83">
        <v>0</v>
      </c>
      <c r="Y732" s="98">
        <v>2</v>
      </c>
      <c r="Z732" s="64">
        <v>1</v>
      </c>
      <c r="AA732" s="315">
        <v>885165</v>
      </c>
      <c r="AB732" s="315">
        <v>46667</v>
      </c>
      <c r="AC732" s="316">
        <f t="shared" si="44"/>
        <v>931832</v>
      </c>
      <c r="AD732" s="74">
        <v>4500000</v>
      </c>
      <c r="AE732" s="74">
        <v>6000000</v>
      </c>
      <c r="AF732" s="74">
        <f t="shared" si="45"/>
        <v>0</v>
      </c>
      <c r="AG732" s="74">
        <f t="shared" si="46"/>
        <v>2800000</v>
      </c>
      <c r="AH732" s="493">
        <f t="shared" si="47"/>
        <v>-1</v>
      </c>
    </row>
    <row r="733" spans="1:34" s="50" customFormat="1" ht="24" hidden="1" customHeight="1" x14ac:dyDescent="0.2">
      <c r="A733" s="181"/>
      <c r="B733" s="296">
        <v>607</v>
      </c>
      <c r="C733" s="264">
        <v>404</v>
      </c>
      <c r="D733" s="297">
        <v>13532</v>
      </c>
      <c r="E733" s="241" t="s">
        <v>352</v>
      </c>
      <c r="F733" s="242" t="s">
        <v>2286</v>
      </c>
      <c r="G733" s="285" t="s">
        <v>137</v>
      </c>
      <c r="H733" s="272" t="s">
        <v>2235</v>
      </c>
      <c r="I733" s="292" t="s">
        <v>2287</v>
      </c>
      <c r="J733" s="480">
        <v>1911876562</v>
      </c>
      <c r="K733" s="480">
        <v>52564744</v>
      </c>
      <c r="L733" s="64" t="s">
        <v>2235</v>
      </c>
      <c r="M733" s="290" t="s">
        <v>137</v>
      </c>
      <c r="N733" s="243" t="s">
        <v>2410</v>
      </c>
      <c r="O733" s="64"/>
      <c r="P733" s="89"/>
      <c r="Q733" s="243">
        <v>30</v>
      </c>
      <c r="R733" s="245">
        <v>120</v>
      </c>
      <c r="S733" s="245">
        <v>110</v>
      </c>
      <c r="T733" s="245">
        <v>29.33</v>
      </c>
      <c r="U733" s="89">
        <v>0</v>
      </c>
      <c r="V733" s="260">
        <v>15</v>
      </c>
      <c r="W733" s="98">
        <v>0</v>
      </c>
      <c r="X733" s="83">
        <v>0</v>
      </c>
      <c r="Y733" s="98">
        <v>2</v>
      </c>
      <c r="Z733" s="64">
        <v>2</v>
      </c>
      <c r="AA733" s="315">
        <v>885165</v>
      </c>
      <c r="AB733" s="315">
        <v>46667</v>
      </c>
      <c r="AC733" s="316">
        <f t="shared" si="44"/>
        <v>931832</v>
      </c>
      <c r="AD733" s="74">
        <v>4500000</v>
      </c>
      <c r="AE733" s="74">
        <v>6000000</v>
      </c>
      <c r="AF733" s="74">
        <f t="shared" si="45"/>
        <v>0</v>
      </c>
      <c r="AG733" s="74">
        <f t="shared" si="46"/>
        <v>3000000</v>
      </c>
      <c r="AH733" s="493">
        <f t="shared" si="47"/>
        <v>0</v>
      </c>
    </row>
    <row r="734" spans="1:34" s="50" customFormat="1" ht="24" hidden="1" customHeight="1" x14ac:dyDescent="0.2">
      <c r="A734" s="181"/>
      <c r="B734" s="296">
        <v>600</v>
      </c>
      <c r="C734" s="264">
        <v>397</v>
      </c>
      <c r="D734" s="297">
        <v>13533</v>
      </c>
      <c r="E734" s="241" t="s">
        <v>500</v>
      </c>
      <c r="F734" s="242" t="s">
        <v>2289</v>
      </c>
      <c r="G734" s="285" t="s">
        <v>137</v>
      </c>
      <c r="H734" s="272" t="s">
        <v>2235</v>
      </c>
      <c r="I734" s="292" t="s">
        <v>2290</v>
      </c>
      <c r="J734" s="480">
        <v>1753761344</v>
      </c>
      <c r="K734" s="480">
        <v>50129339</v>
      </c>
      <c r="L734" s="64" t="s">
        <v>2235</v>
      </c>
      <c r="M734" s="290" t="s">
        <v>137</v>
      </c>
      <c r="N734" s="98"/>
      <c r="O734" s="64"/>
      <c r="P734" s="244" t="s">
        <v>2410</v>
      </c>
      <c r="Q734" s="243">
        <v>30</v>
      </c>
      <c r="R734" s="245">
        <v>120</v>
      </c>
      <c r="S734" s="245">
        <v>220</v>
      </c>
      <c r="T734" s="245">
        <v>29.33</v>
      </c>
      <c r="U734" s="244">
        <f>1+1+1+1</f>
        <v>4</v>
      </c>
      <c r="V734" s="261">
        <v>22</v>
      </c>
      <c r="W734" s="98">
        <v>0</v>
      </c>
      <c r="X734" s="83">
        <v>0</v>
      </c>
      <c r="Y734" s="98">
        <v>2</v>
      </c>
      <c r="Z734" s="64">
        <v>2</v>
      </c>
      <c r="AA734" s="315">
        <v>885165</v>
      </c>
      <c r="AB734" s="315">
        <v>46667</v>
      </c>
      <c r="AC734" s="316">
        <f t="shared" si="44"/>
        <v>931832</v>
      </c>
      <c r="AD734" s="74">
        <v>4500000</v>
      </c>
      <c r="AE734" s="74">
        <v>6000000</v>
      </c>
      <c r="AF734" s="74">
        <f t="shared" si="45"/>
        <v>3727328</v>
      </c>
      <c r="AG734" s="74">
        <f t="shared" si="46"/>
        <v>4400000</v>
      </c>
      <c r="AH734" s="493">
        <f t="shared" si="47"/>
        <v>0</v>
      </c>
    </row>
    <row r="735" spans="1:34" s="50" customFormat="1" ht="24" customHeight="1" x14ac:dyDescent="0.2">
      <c r="A735" s="181"/>
      <c r="B735" s="296">
        <v>601</v>
      </c>
      <c r="C735" s="264">
        <v>398</v>
      </c>
      <c r="D735" s="297">
        <v>13534</v>
      </c>
      <c r="E735" s="241" t="s">
        <v>2292</v>
      </c>
      <c r="F735" s="242" t="s">
        <v>2293</v>
      </c>
      <c r="G735" s="285" t="s">
        <v>137</v>
      </c>
      <c r="H735" s="272" t="s">
        <v>2235</v>
      </c>
      <c r="I735" s="292" t="s">
        <v>2294</v>
      </c>
      <c r="J735" s="480">
        <v>1827925711</v>
      </c>
      <c r="K735" s="480">
        <v>50111963</v>
      </c>
      <c r="L735" s="64" t="s">
        <v>2235</v>
      </c>
      <c r="M735" s="290" t="s">
        <v>137</v>
      </c>
      <c r="N735" s="98"/>
      <c r="O735" s="64"/>
      <c r="P735" s="244" t="s">
        <v>2410</v>
      </c>
      <c r="Q735" s="243">
        <v>30</v>
      </c>
      <c r="R735" s="245">
        <v>120</v>
      </c>
      <c r="S735" s="245">
        <v>220</v>
      </c>
      <c r="T735" s="245">
        <v>29.33</v>
      </c>
      <c r="U735" s="89">
        <v>0</v>
      </c>
      <c r="V735" s="260">
        <v>15</v>
      </c>
      <c r="W735" s="98">
        <v>0</v>
      </c>
      <c r="X735" s="83">
        <v>0</v>
      </c>
      <c r="Y735" s="98">
        <v>2</v>
      </c>
      <c r="Z735" s="64">
        <v>1</v>
      </c>
      <c r="AA735" s="315">
        <v>885165</v>
      </c>
      <c r="AB735" s="315">
        <v>46667</v>
      </c>
      <c r="AC735" s="316">
        <f t="shared" si="44"/>
        <v>931832</v>
      </c>
      <c r="AD735" s="74">
        <v>4500000</v>
      </c>
      <c r="AE735" s="74">
        <v>6000000</v>
      </c>
      <c r="AF735" s="74">
        <f t="shared" si="45"/>
        <v>0</v>
      </c>
      <c r="AG735" s="74">
        <f t="shared" si="46"/>
        <v>3000000</v>
      </c>
      <c r="AH735" s="493">
        <f t="shared" si="47"/>
        <v>-1</v>
      </c>
    </row>
    <row r="736" spans="1:34" s="50" customFormat="1" ht="24" hidden="1" customHeight="1" x14ac:dyDescent="0.2">
      <c r="A736" s="181"/>
      <c r="B736" s="296">
        <v>134</v>
      </c>
      <c r="C736" s="264">
        <v>143</v>
      </c>
      <c r="D736" s="297">
        <v>13535</v>
      </c>
      <c r="E736" s="251" t="s">
        <v>1533</v>
      </c>
      <c r="F736" s="252" t="s">
        <v>2296</v>
      </c>
      <c r="G736" s="251" t="s">
        <v>87</v>
      </c>
      <c r="H736" s="272" t="s">
        <v>2235</v>
      </c>
      <c r="I736" s="292" t="s">
        <v>2297</v>
      </c>
      <c r="J736" s="480">
        <v>4810111954</v>
      </c>
      <c r="K736" s="480" t="s">
        <v>2298</v>
      </c>
      <c r="L736" s="64" t="s">
        <v>2235</v>
      </c>
      <c r="M736" s="290" t="s">
        <v>2380</v>
      </c>
      <c r="N736" s="98"/>
      <c r="O736" s="64"/>
      <c r="P736" s="89"/>
      <c r="Q736" s="253">
        <v>30</v>
      </c>
      <c r="R736" s="254">
        <v>87</v>
      </c>
      <c r="S736" s="64">
        <v>0</v>
      </c>
      <c r="T736" s="64">
        <v>0</v>
      </c>
      <c r="U736" s="89">
        <v>0</v>
      </c>
      <c r="V736" s="258">
        <v>20</v>
      </c>
      <c r="W736" s="98">
        <v>0</v>
      </c>
      <c r="X736" s="83">
        <v>0</v>
      </c>
      <c r="Y736" s="98">
        <v>0</v>
      </c>
      <c r="Z736" s="64">
        <v>0</v>
      </c>
      <c r="AA736" s="323">
        <v>1477052</v>
      </c>
      <c r="AB736" s="323">
        <v>46667</v>
      </c>
      <c r="AC736" s="324">
        <f t="shared" si="44"/>
        <v>1523719</v>
      </c>
      <c r="AD736" s="74">
        <v>4500000</v>
      </c>
      <c r="AE736" s="74">
        <v>6000000</v>
      </c>
      <c r="AF736" s="74">
        <f t="shared" si="45"/>
        <v>0</v>
      </c>
      <c r="AG736" s="74">
        <f t="shared" si="46"/>
        <v>4000000</v>
      </c>
      <c r="AH736" s="493">
        <f t="shared" si="47"/>
        <v>0</v>
      </c>
    </row>
    <row r="737" spans="1:34" s="50" customFormat="1" ht="24" hidden="1" customHeight="1" x14ac:dyDescent="0.2">
      <c r="A737" s="181"/>
      <c r="B737" s="296">
        <v>613</v>
      </c>
      <c r="C737" s="264">
        <v>410</v>
      </c>
      <c r="D737" s="297">
        <v>13536</v>
      </c>
      <c r="E737" s="241" t="s">
        <v>135</v>
      </c>
      <c r="F737" s="242" t="s">
        <v>2299</v>
      </c>
      <c r="G737" s="285" t="s">
        <v>137</v>
      </c>
      <c r="H737" s="272" t="s">
        <v>2235</v>
      </c>
      <c r="I737" s="292" t="s">
        <v>2300</v>
      </c>
      <c r="J737" s="480">
        <v>4232063625</v>
      </c>
      <c r="K737" s="480">
        <v>12854798</v>
      </c>
      <c r="L737" s="64" t="s">
        <v>2235</v>
      </c>
      <c r="M737" s="290" t="s">
        <v>137</v>
      </c>
      <c r="N737" s="98"/>
      <c r="O737" s="64"/>
      <c r="P737" s="244" t="s">
        <v>2410</v>
      </c>
      <c r="Q737" s="243">
        <v>30</v>
      </c>
      <c r="R737" s="245">
        <v>120</v>
      </c>
      <c r="S737" s="245">
        <v>220</v>
      </c>
      <c r="T737" s="245">
        <v>29.33</v>
      </c>
      <c r="U737" s="89">
        <v>0</v>
      </c>
      <c r="V737" s="260">
        <v>15</v>
      </c>
      <c r="W737" s="98">
        <v>0</v>
      </c>
      <c r="X737" s="83">
        <v>0</v>
      </c>
      <c r="Y737" s="98">
        <v>0</v>
      </c>
      <c r="Z737" s="64">
        <v>0</v>
      </c>
      <c r="AA737" s="315">
        <v>885165</v>
      </c>
      <c r="AB737" s="315">
        <v>46667</v>
      </c>
      <c r="AC737" s="316">
        <f t="shared" si="44"/>
        <v>931832</v>
      </c>
      <c r="AD737" s="74">
        <v>4500000</v>
      </c>
      <c r="AE737" s="74">
        <v>6000000</v>
      </c>
      <c r="AF737" s="74">
        <f t="shared" si="45"/>
        <v>0</v>
      </c>
      <c r="AG737" s="74">
        <f t="shared" si="46"/>
        <v>3000000</v>
      </c>
      <c r="AH737" s="493">
        <f t="shared" si="47"/>
        <v>0</v>
      </c>
    </row>
    <row r="738" spans="1:34" s="50" customFormat="1" ht="24" hidden="1" customHeight="1" x14ac:dyDescent="0.2">
      <c r="A738" s="181"/>
      <c r="B738" s="296">
        <v>602</v>
      </c>
      <c r="C738" s="264">
        <v>399</v>
      </c>
      <c r="D738" s="297">
        <v>13537</v>
      </c>
      <c r="E738" s="241" t="s">
        <v>435</v>
      </c>
      <c r="F738" s="242" t="s">
        <v>2302</v>
      </c>
      <c r="G738" s="285" t="s">
        <v>137</v>
      </c>
      <c r="H738" s="272" t="s">
        <v>2235</v>
      </c>
      <c r="I738" s="292" t="s">
        <v>2303</v>
      </c>
      <c r="J738" s="480">
        <v>4260034049</v>
      </c>
      <c r="K738" s="480">
        <v>19184938</v>
      </c>
      <c r="L738" s="64" t="s">
        <v>2235</v>
      </c>
      <c r="M738" s="290" t="s">
        <v>137</v>
      </c>
      <c r="N738" s="243" t="s">
        <v>2410</v>
      </c>
      <c r="O738" s="64"/>
      <c r="P738" s="89"/>
      <c r="Q738" s="243">
        <v>30</v>
      </c>
      <c r="R738" s="245">
        <v>120</v>
      </c>
      <c r="S738" s="245">
        <v>110</v>
      </c>
      <c r="T738" s="245">
        <v>29.33</v>
      </c>
      <c r="U738" s="89">
        <v>0</v>
      </c>
      <c r="V738" s="260">
        <v>15</v>
      </c>
      <c r="W738" s="98">
        <v>0</v>
      </c>
      <c r="X738" s="83">
        <v>0</v>
      </c>
      <c r="Y738" s="98">
        <v>1</v>
      </c>
      <c r="Z738" s="64">
        <v>1</v>
      </c>
      <c r="AA738" s="315">
        <v>885165</v>
      </c>
      <c r="AB738" s="315">
        <v>46667</v>
      </c>
      <c r="AC738" s="316">
        <f t="shared" si="44"/>
        <v>931832</v>
      </c>
      <c r="AD738" s="74">
        <v>4500000</v>
      </c>
      <c r="AE738" s="74">
        <v>6000000</v>
      </c>
      <c r="AF738" s="74">
        <f t="shared" si="45"/>
        <v>0</v>
      </c>
      <c r="AG738" s="74">
        <f t="shared" si="46"/>
        <v>3000000</v>
      </c>
      <c r="AH738" s="493">
        <f t="shared" si="47"/>
        <v>0</v>
      </c>
    </row>
    <row r="739" spans="1:34" s="50" customFormat="1" ht="24" hidden="1" customHeight="1" x14ac:dyDescent="0.2">
      <c r="A739" s="181"/>
      <c r="B739" s="296">
        <v>608</v>
      </c>
      <c r="C739" s="264">
        <v>405</v>
      </c>
      <c r="D739" s="297">
        <v>13538</v>
      </c>
      <c r="E739" s="241" t="s">
        <v>1387</v>
      </c>
      <c r="F739" s="242" t="s">
        <v>2305</v>
      </c>
      <c r="G739" s="285" t="s">
        <v>137</v>
      </c>
      <c r="H739" s="272" t="s">
        <v>2235</v>
      </c>
      <c r="I739" s="427" t="s">
        <v>2306</v>
      </c>
      <c r="J739" s="480">
        <v>1829788590</v>
      </c>
      <c r="K739" s="480">
        <v>63050698</v>
      </c>
      <c r="L739" s="64" t="s">
        <v>2235</v>
      </c>
      <c r="M739" s="290" t="s">
        <v>137</v>
      </c>
      <c r="N739" s="98"/>
      <c r="O739" s="64"/>
      <c r="P739" s="244" t="s">
        <v>2410</v>
      </c>
      <c r="Q739" s="243">
        <v>30</v>
      </c>
      <c r="R739" s="245">
        <v>120</v>
      </c>
      <c r="S739" s="245">
        <v>220</v>
      </c>
      <c r="T739" s="245">
        <v>29.33</v>
      </c>
      <c r="U739" s="89">
        <v>0</v>
      </c>
      <c r="V739" s="260">
        <v>15</v>
      </c>
      <c r="W739" s="98">
        <v>0</v>
      </c>
      <c r="X739" s="83">
        <v>0</v>
      </c>
      <c r="Y739" s="98">
        <v>3</v>
      </c>
      <c r="Z739" s="64">
        <v>3</v>
      </c>
      <c r="AA739" s="315">
        <v>885165</v>
      </c>
      <c r="AB739" s="315">
        <v>46667</v>
      </c>
      <c r="AC739" s="316">
        <f t="shared" si="44"/>
        <v>931832</v>
      </c>
      <c r="AD739" s="74">
        <v>4500000</v>
      </c>
      <c r="AE739" s="74">
        <v>6000000</v>
      </c>
      <c r="AF739" s="74">
        <f t="shared" si="45"/>
        <v>0</v>
      </c>
      <c r="AG739" s="74">
        <f t="shared" si="46"/>
        <v>3000000</v>
      </c>
      <c r="AH739" s="493">
        <f t="shared" si="47"/>
        <v>0</v>
      </c>
    </row>
    <row r="740" spans="1:34" s="50" customFormat="1" ht="24" hidden="1" customHeight="1" x14ac:dyDescent="0.4">
      <c r="A740" s="181"/>
      <c r="B740" s="296">
        <v>130</v>
      </c>
      <c r="C740" s="264">
        <v>139</v>
      </c>
      <c r="D740" s="297">
        <v>13539</v>
      </c>
      <c r="E740" s="251" t="s">
        <v>85</v>
      </c>
      <c r="F740" s="252" t="s">
        <v>2308</v>
      </c>
      <c r="G740" s="251" t="s">
        <v>87</v>
      </c>
      <c r="H740" s="272" t="s">
        <v>2235</v>
      </c>
      <c r="I740" s="292" t="s">
        <v>2309</v>
      </c>
      <c r="J740" s="482">
        <v>1757165177</v>
      </c>
      <c r="K740" s="480">
        <v>55981389</v>
      </c>
      <c r="L740" s="64" t="s">
        <v>2235</v>
      </c>
      <c r="M740" s="290" t="s">
        <v>2383</v>
      </c>
      <c r="N740" s="98"/>
      <c r="O740" s="64"/>
      <c r="P740" s="89"/>
      <c r="Q740" s="253">
        <v>30</v>
      </c>
      <c r="R740" s="254">
        <v>15</v>
      </c>
      <c r="S740" s="64">
        <v>0</v>
      </c>
      <c r="T740" s="64">
        <v>0</v>
      </c>
      <c r="U740" s="89">
        <v>0</v>
      </c>
      <c r="V740" s="258">
        <v>8</v>
      </c>
      <c r="W740" s="98">
        <v>0</v>
      </c>
      <c r="X740" s="83">
        <v>0</v>
      </c>
      <c r="Y740" s="98">
        <v>0</v>
      </c>
      <c r="Z740" s="64">
        <v>0</v>
      </c>
      <c r="AA740" s="323">
        <v>1642901</v>
      </c>
      <c r="AB740" s="323">
        <v>0</v>
      </c>
      <c r="AC740" s="324">
        <f t="shared" si="44"/>
        <v>1642901</v>
      </c>
      <c r="AD740" s="74">
        <v>4500000</v>
      </c>
      <c r="AE740" s="74">
        <v>6000000</v>
      </c>
      <c r="AF740" s="74">
        <f t="shared" si="45"/>
        <v>0</v>
      </c>
      <c r="AG740" s="74">
        <f t="shared" si="46"/>
        <v>1600000</v>
      </c>
      <c r="AH740" s="493">
        <f t="shared" si="47"/>
        <v>0</v>
      </c>
    </row>
    <row r="741" spans="1:34" s="50" customFormat="1" ht="24" hidden="1" customHeight="1" x14ac:dyDescent="0.2">
      <c r="A741" s="181"/>
      <c r="B741" s="296">
        <v>612</v>
      </c>
      <c r="C741" s="264">
        <v>409</v>
      </c>
      <c r="D741" s="297">
        <v>13540</v>
      </c>
      <c r="E741" s="241" t="s">
        <v>2311</v>
      </c>
      <c r="F741" s="242" t="s">
        <v>2312</v>
      </c>
      <c r="G741" s="285" t="s">
        <v>137</v>
      </c>
      <c r="H741" s="272" t="s">
        <v>2235</v>
      </c>
      <c r="I741" s="292" t="s">
        <v>2313</v>
      </c>
      <c r="J741" s="480">
        <v>1819875504</v>
      </c>
      <c r="K741" s="480">
        <v>56039435</v>
      </c>
      <c r="L741" s="64" t="s">
        <v>2235</v>
      </c>
      <c r="M741" s="290" t="s">
        <v>137</v>
      </c>
      <c r="N741" s="243" t="s">
        <v>2410</v>
      </c>
      <c r="O741" s="64"/>
      <c r="P741" s="89"/>
      <c r="Q741" s="243">
        <v>30</v>
      </c>
      <c r="R741" s="245">
        <v>120</v>
      </c>
      <c r="S741" s="245">
        <v>110</v>
      </c>
      <c r="T741" s="245">
        <v>29.33</v>
      </c>
      <c r="U741" s="89">
        <v>0</v>
      </c>
      <c r="V741" s="260">
        <v>15</v>
      </c>
      <c r="W741" s="98">
        <v>0</v>
      </c>
      <c r="X741" s="83">
        <v>0</v>
      </c>
      <c r="Y741" s="98">
        <v>3</v>
      </c>
      <c r="Z741" s="64">
        <v>3</v>
      </c>
      <c r="AA741" s="315">
        <v>885165</v>
      </c>
      <c r="AB741" s="315">
        <v>46667</v>
      </c>
      <c r="AC741" s="316">
        <f t="shared" si="44"/>
        <v>931832</v>
      </c>
      <c r="AD741" s="74">
        <v>4500000</v>
      </c>
      <c r="AE741" s="74">
        <v>6000000</v>
      </c>
      <c r="AF741" s="74">
        <f t="shared" si="45"/>
        <v>0</v>
      </c>
      <c r="AG741" s="74">
        <f t="shared" si="46"/>
        <v>3000000</v>
      </c>
      <c r="AH741" s="493">
        <f t="shared" si="47"/>
        <v>0</v>
      </c>
    </row>
    <row r="742" spans="1:34" s="50" customFormat="1" ht="24" hidden="1" customHeight="1" x14ac:dyDescent="0.2">
      <c r="A742" s="181"/>
      <c r="B742" s="296">
        <v>611</v>
      </c>
      <c r="C742" s="264">
        <v>408</v>
      </c>
      <c r="D742" s="297">
        <v>13541</v>
      </c>
      <c r="E742" s="241" t="s">
        <v>2315</v>
      </c>
      <c r="F742" s="242" t="s">
        <v>2316</v>
      </c>
      <c r="G742" s="285" t="s">
        <v>137</v>
      </c>
      <c r="H742" s="272" t="s">
        <v>2235</v>
      </c>
      <c r="I742" s="292" t="s">
        <v>2317</v>
      </c>
      <c r="J742" s="480">
        <v>1972365436</v>
      </c>
      <c r="K742" s="480">
        <v>55786783</v>
      </c>
      <c r="L742" s="64" t="s">
        <v>2235</v>
      </c>
      <c r="M742" s="290" t="s">
        <v>137</v>
      </c>
      <c r="N742" s="243" t="s">
        <v>2410</v>
      </c>
      <c r="O742" s="64"/>
      <c r="P742" s="89"/>
      <c r="Q742" s="243">
        <v>30</v>
      </c>
      <c r="R742" s="245">
        <v>120</v>
      </c>
      <c r="S742" s="245">
        <v>110</v>
      </c>
      <c r="T742" s="245">
        <v>29.33</v>
      </c>
      <c r="U742" s="89">
        <v>0</v>
      </c>
      <c r="V742" s="260">
        <v>15</v>
      </c>
      <c r="W742" s="98">
        <v>0</v>
      </c>
      <c r="X742" s="83">
        <v>0</v>
      </c>
      <c r="Y742" s="98">
        <v>0</v>
      </c>
      <c r="Z742" s="64">
        <v>0</v>
      </c>
      <c r="AA742" s="315">
        <v>885165</v>
      </c>
      <c r="AB742" s="315">
        <v>46667</v>
      </c>
      <c r="AC742" s="316">
        <f t="shared" si="44"/>
        <v>931832</v>
      </c>
      <c r="AD742" s="74">
        <v>4500000</v>
      </c>
      <c r="AE742" s="74">
        <v>6000000</v>
      </c>
      <c r="AF742" s="74">
        <f t="shared" si="45"/>
        <v>0</v>
      </c>
      <c r="AG742" s="74">
        <f t="shared" si="46"/>
        <v>3000000</v>
      </c>
      <c r="AH742" s="493">
        <f t="shared" si="47"/>
        <v>0</v>
      </c>
    </row>
    <row r="743" spans="1:34" s="50" customFormat="1" ht="24" hidden="1" customHeight="1" x14ac:dyDescent="0.2">
      <c r="A743" s="181"/>
      <c r="B743" s="296">
        <v>135</v>
      </c>
      <c r="C743" s="264">
        <v>144</v>
      </c>
      <c r="D743" s="297">
        <v>13542</v>
      </c>
      <c r="E743" s="251" t="s">
        <v>111</v>
      </c>
      <c r="F743" s="252" t="s">
        <v>2319</v>
      </c>
      <c r="G743" s="251" t="s">
        <v>87</v>
      </c>
      <c r="H743" s="272" t="s">
        <v>2235</v>
      </c>
      <c r="I743" s="292" t="s">
        <v>2320</v>
      </c>
      <c r="J743" s="480">
        <v>1740449118</v>
      </c>
      <c r="K743" s="480">
        <v>50387985</v>
      </c>
      <c r="L743" s="64" t="s">
        <v>2235</v>
      </c>
      <c r="M743" s="305" t="s">
        <v>2380</v>
      </c>
      <c r="N743" s="98"/>
      <c r="O743" s="64"/>
      <c r="P743" s="89"/>
      <c r="Q743" s="253">
        <v>30</v>
      </c>
      <c r="R743" s="254">
        <v>61</v>
      </c>
      <c r="S743" s="64">
        <v>0</v>
      </c>
      <c r="T743" s="64">
        <v>0</v>
      </c>
      <c r="U743" s="89">
        <v>0</v>
      </c>
      <c r="V743" s="259">
        <v>22</v>
      </c>
      <c r="W743" s="98">
        <v>0</v>
      </c>
      <c r="X743" s="83">
        <v>0</v>
      </c>
      <c r="Y743" s="98">
        <v>0</v>
      </c>
      <c r="Z743" s="64">
        <v>0</v>
      </c>
      <c r="AA743" s="323">
        <v>1477052</v>
      </c>
      <c r="AB743" s="323">
        <v>46667</v>
      </c>
      <c r="AC743" s="324">
        <f t="shared" si="44"/>
        <v>1523719</v>
      </c>
      <c r="AD743" s="74">
        <v>4500000</v>
      </c>
      <c r="AE743" s="74">
        <v>6000000</v>
      </c>
      <c r="AF743" s="74">
        <f t="shared" si="45"/>
        <v>0</v>
      </c>
      <c r="AG743" s="74">
        <f t="shared" si="46"/>
        <v>4400000</v>
      </c>
      <c r="AH743" s="493">
        <f t="shared" si="47"/>
        <v>0</v>
      </c>
    </row>
    <row r="744" spans="1:34" s="50" customFormat="1" ht="24" hidden="1" customHeight="1" x14ac:dyDescent="0.2">
      <c r="A744" s="181"/>
      <c r="B744" s="296">
        <v>615</v>
      </c>
      <c r="C744" s="264">
        <v>412</v>
      </c>
      <c r="D744" s="297">
        <v>13543</v>
      </c>
      <c r="E744" s="241" t="s">
        <v>244</v>
      </c>
      <c r="F744" s="242" t="s">
        <v>2322</v>
      </c>
      <c r="G744" s="285" t="s">
        <v>137</v>
      </c>
      <c r="H744" s="272" t="s">
        <v>2235</v>
      </c>
      <c r="I744" s="292" t="s">
        <v>2323</v>
      </c>
      <c r="J744" s="480">
        <v>4679724153</v>
      </c>
      <c r="K744" s="480">
        <v>38406412</v>
      </c>
      <c r="L744" s="64" t="s">
        <v>2235</v>
      </c>
      <c r="M744" s="290" t="s">
        <v>137</v>
      </c>
      <c r="N744" s="243" t="s">
        <v>2410</v>
      </c>
      <c r="O744" s="64"/>
      <c r="P744" s="89"/>
      <c r="Q744" s="243">
        <v>30</v>
      </c>
      <c r="R744" s="245">
        <v>120</v>
      </c>
      <c r="S744" s="245">
        <v>110</v>
      </c>
      <c r="T744" s="245">
        <v>29.33</v>
      </c>
      <c r="U744" s="244">
        <f>1+1</f>
        <v>2</v>
      </c>
      <c r="V744" s="260">
        <v>21</v>
      </c>
      <c r="W744" s="98">
        <v>0</v>
      </c>
      <c r="X744" s="83">
        <v>0</v>
      </c>
      <c r="Y744" s="98">
        <v>2</v>
      </c>
      <c r="Z744" s="64">
        <v>2</v>
      </c>
      <c r="AA744" s="315">
        <v>885165</v>
      </c>
      <c r="AB744" s="315">
        <v>0</v>
      </c>
      <c r="AC744" s="316">
        <f t="shared" si="44"/>
        <v>885165</v>
      </c>
      <c r="AD744" s="74">
        <v>4500000</v>
      </c>
      <c r="AE744" s="74">
        <v>6000000</v>
      </c>
      <c r="AF744" s="74">
        <f t="shared" si="45"/>
        <v>1770330</v>
      </c>
      <c r="AG744" s="74">
        <f t="shared" si="46"/>
        <v>4200000</v>
      </c>
      <c r="AH744" s="493">
        <f t="shared" si="47"/>
        <v>0</v>
      </c>
    </row>
    <row r="745" spans="1:34" s="50" customFormat="1" ht="24" hidden="1" customHeight="1" x14ac:dyDescent="0.2">
      <c r="A745" s="181"/>
      <c r="B745" s="296">
        <v>132</v>
      </c>
      <c r="C745" s="264">
        <v>141</v>
      </c>
      <c r="D745" s="297">
        <v>13544</v>
      </c>
      <c r="E745" s="251" t="s">
        <v>2325</v>
      </c>
      <c r="F745" s="252" t="s">
        <v>2326</v>
      </c>
      <c r="G745" s="251" t="s">
        <v>87</v>
      </c>
      <c r="H745" s="272" t="s">
        <v>2235</v>
      </c>
      <c r="I745" s="292" t="s">
        <v>2327</v>
      </c>
      <c r="J745" s="480">
        <v>1740627679</v>
      </c>
      <c r="K745" s="480">
        <v>12869303</v>
      </c>
      <c r="L745" s="64" t="s">
        <v>2235</v>
      </c>
      <c r="M745" s="290" t="s">
        <v>2380</v>
      </c>
      <c r="N745" s="98"/>
      <c r="O745" s="64"/>
      <c r="P745" s="89"/>
      <c r="Q745" s="253">
        <v>30</v>
      </c>
      <c r="R745" s="254">
        <v>120</v>
      </c>
      <c r="S745" s="64">
        <v>0</v>
      </c>
      <c r="T745" s="64">
        <v>0</v>
      </c>
      <c r="U745" s="89">
        <v>0</v>
      </c>
      <c r="V745" s="258">
        <v>27</v>
      </c>
      <c r="W745" s="98">
        <v>0</v>
      </c>
      <c r="X745" s="83">
        <v>0</v>
      </c>
      <c r="Y745" s="98">
        <v>0</v>
      </c>
      <c r="Z745" s="64">
        <v>0</v>
      </c>
      <c r="AA745" s="323">
        <v>1477052</v>
      </c>
      <c r="AB745" s="323">
        <v>0</v>
      </c>
      <c r="AC745" s="324">
        <f t="shared" si="44"/>
        <v>1477052</v>
      </c>
      <c r="AD745" s="74">
        <v>4500000</v>
      </c>
      <c r="AE745" s="74">
        <v>6000000</v>
      </c>
      <c r="AF745" s="74">
        <f t="shared" si="45"/>
        <v>0</v>
      </c>
      <c r="AG745" s="74">
        <f t="shared" si="46"/>
        <v>5400000</v>
      </c>
      <c r="AH745" s="493">
        <f t="shared" si="47"/>
        <v>0</v>
      </c>
    </row>
    <row r="746" spans="1:34" s="50" customFormat="1" ht="24" hidden="1" customHeight="1" x14ac:dyDescent="0.5">
      <c r="A746" s="181"/>
      <c r="B746" s="296">
        <v>606</v>
      </c>
      <c r="C746" s="264">
        <v>403</v>
      </c>
      <c r="D746" s="297">
        <v>13545</v>
      </c>
      <c r="E746" s="241" t="s">
        <v>2329</v>
      </c>
      <c r="F746" s="242" t="s">
        <v>319</v>
      </c>
      <c r="G746" s="285" t="s">
        <v>137</v>
      </c>
      <c r="H746" s="272" t="s">
        <v>2235</v>
      </c>
      <c r="I746" s="426" t="s">
        <v>3011</v>
      </c>
      <c r="J746" s="480">
        <v>1757547681</v>
      </c>
      <c r="K746" s="480">
        <v>50477538</v>
      </c>
      <c r="L746" s="64" t="s">
        <v>2235</v>
      </c>
      <c r="M746" s="290" t="s">
        <v>137</v>
      </c>
      <c r="N746" s="243" t="s">
        <v>2410</v>
      </c>
      <c r="O746" s="64"/>
      <c r="P746" s="89"/>
      <c r="Q746" s="243">
        <v>30</v>
      </c>
      <c r="R746" s="245">
        <v>120</v>
      </c>
      <c r="S746" s="245">
        <v>110</v>
      </c>
      <c r="T746" s="245">
        <v>29.33</v>
      </c>
      <c r="U746" s="89">
        <v>0</v>
      </c>
      <c r="V746" s="260">
        <v>15</v>
      </c>
      <c r="W746" s="98">
        <v>0</v>
      </c>
      <c r="X746" s="83">
        <v>0</v>
      </c>
      <c r="Y746" s="98">
        <v>0</v>
      </c>
      <c r="Z746" s="64">
        <v>0</v>
      </c>
      <c r="AA746" s="315">
        <v>885165</v>
      </c>
      <c r="AB746" s="315">
        <v>0</v>
      </c>
      <c r="AC746" s="316">
        <f t="shared" si="44"/>
        <v>885165</v>
      </c>
      <c r="AD746" s="74">
        <v>4500000</v>
      </c>
      <c r="AE746" s="74">
        <v>6000000</v>
      </c>
      <c r="AF746" s="74">
        <f t="shared" si="45"/>
        <v>0</v>
      </c>
      <c r="AG746" s="74">
        <f t="shared" si="46"/>
        <v>3000000</v>
      </c>
      <c r="AH746" s="493">
        <f t="shared" si="47"/>
        <v>0</v>
      </c>
    </row>
    <row r="747" spans="1:34" s="50" customFormat="1" ht="24" hidden="1" customHeight="1" x14ac:dyDescent="0.2">
      <c r="A747" s="181"/>
      <c r="B747" s="296">
        <v>597</v>
      </c>
      <c r="C747" s="264">
        <v>394</v>
      </c>
      <c r="D747" s="297">
        <v>13546</v>
      </c>
      <c r="E747" s="241" t="s">
        <v>2331</v>
      </c>
      <c r="F747" s="242" t="s">
        <v>2332</v>
      </c>
      <c r="G747" s="285" t="s">
        <v>137</v>
      </c>
      <c r="H747" s="272" t="s">
        <v>2235</v>
      </c>
      <c r="I747" s="292" t="s">
        <v>2333</v>
      </c>
      <c r="J747" s="480">
        <v>1810002044</v>
      </c>
      <c r="K747" s="480">
        <v>53310366</v>
      </c>
      <c r="L747" s="64" t="s">
        <v>2235</v>
      </c>
      <c r="M747" s="290" t="s">
        <v>137</v>
      </c>
      <c r="N747" s="243" t="s">
        <v>2410</v>
      </c>
      <c r="O747" s="64"/>
      <c r="P747" s="89"/>
      <c r="Q747" s="243">
        <v>30</v>
      </c>
      <c r="R747" s="245">
        <v>120</v>
      </c>
      <c r="S747" s="245">
        <v>110</v>
      </c>
      <c r="T747" s="245">
        <v>29.33</v>
      </c>
      <c r="U747" s="89">
        <v>0</v>
      </c>
      <c r="V747" s="260">
        <v>15</v>
      </c>
      <c r="W747" s="98">
        <v>0</v>
      </c>
      <c r="X747" s="83">
        <v>0</v>
      </c>
      <c r="Y747" s="98">
        <v>0</v>
      </c>
      <c r="Z747" s="64">
        <v>0</v>
      </c>
      <c r="AA747" s="315">
        <v>885165</v>
      </c>
      <c r="AB747" s="315">
        <v>46667</v>
      </c>
      <c r="AC747" s="316">
        <f t="shared" si="44"/>
        <v>931832</v>
      </c>
      <c r="AD747" s="74">
        <v>4500000</v>
      </c>
      <c r="AE747" s="74">
        <v>6000000</v>
      </c>
      <c r="AF747" s="74">
        <f t="shared" si="45"/>
        <v>0</v>
      </c>
      <c r="AG747" s="74">
        <f t="shared" si="46"/>
        <v>3000000</v>
      </c>
      <c r="AH747" s="493">
        <f t="shared" si="47"/>
        <v>0</v>
      </c>
    </row>
    <row r="748" spans="1:34" s="50" customFormat="1" ht="24" hidden="1" customHeight="1" x14ac:dyDescent="0.2">
      <c r="A748" s="181"/>
      <c r="B748" s="296">
        <v>599</v>
      </c>
      <c r="C748" s="264">
        <v>396</v>
      </c>
      <c r="D748" s="297">
        <v>13547</v>
      </c>
      <c r="E748" s="241" t="s">
        <v>1726</v>
      </c>
      <c r="F748" s="242" t="s">
        <v>2332</v>
      </c>
      <c r="G748" s="285" t="s">
        <v>137</v>
      </c>
      <c r="H748" s="272" t="s">
        <v>2235</v>
      </c>
      <c r="I748" s="292" t="s">
        <v>2335</v>
      </c>
      <c r="J748" s="480">
        <v>1817512439</v>
      </c>
      <c r="K748" s="480">
        <v>50582799</v>
      </c>
      <c r="L748" s="64" t="s">
        <v>2235</v>
      </c>
      <c r="M748" s="290" t="s">
        <v>137</v>
      </c>
      <c r="N748" s="243" t="s">
        <v>2410</v>
      </c>
      <c r="O748" s="64"/>
      <c r="P748" s="89"/>
      <c r="Q748" s="243">
        <v>30</v>
      </c>
      <c r="R748" s="245">
        <v>120</v>
      </c>
      <c r="S748" s="245">
        <v>110</v>
      </c>
      <c r="T748" s="245">
        <v>29.33</v>
      </c>
      <c r="U748" s="89">
        <v>0</v>
      </c>
      <c r="V748" s="260">
        <v>15</v>
      </c>
      <c r="W748" s="98">
        <v>0</v>
      </c>
      <c r="X748" s="83">
        <v>0</v>
      </c>
      <c r="Y748" s="98">
        <v>1</v>
      </c>
      <c r="Z748" s="64">
        <v>1</v>
      </c>
      <c r="AA748" s="315">
        <v>885165</v>
      </c>
      <c r="AB748" s="315">
        <v>46667</v>
      </c>
      <c r="AC748" s="316">
        <f t="shared" si="44"/>
        <v>931832</v>
      </c>
      <c r="AD748" s="74">
        <v>4500000</v>
      </c>
      <c r="AE748" s="74">
        <v>6000000</v>
      </c>
      <c r="AF748" s="74">
        <f t="shared" si="45"/>
        <v>0</v>
      </c>
      <c r="AG748" s="74">
        <f t="shared" si="46"/>
        <v>3000000</v>
      </c>
      <c r="AH748" s="493">
        <f t="shared" si="47"/>
        <v>0</v>
      </c>
    </row>
    <row r="749" spans="1:34" s="50" customFormat="1" ht="24" hidden="1" customHeight="1" x14ac:dyDescent="0.2">
      <c r="A749" s="181"/>
      <c r="B749" s="296">
        <v>133</v>
      </c>
      <c r="C749" s="264">
        <v>142</v>
      </c>
      <c r="D749" s="297">
        <v>13548</v>
      </c>
      <c r="E749" s="251" t="s">
        <v>2337</v>
      </c>
      <c r="F749" s="252" t="s">
        <v>2009</v>
      </c>
      <c r="G749" s="251" t="s">
        <v>87</v>
      </c>
      <c r="H749" s="272" t="s">
        <v>2235</v>
      </c>
      <c r="I749" s="292" t="s">
        <v>2338</v>
      </c>
      <c r="J749" s="480">
        <v>5509969891</v>
      </c>
      <c r="K749" s="480">
        <v>57615015</v>
      </c>
      <c r="L749" s="64" t="s">
        <v>2235</v>
      </c>
      <c r="M749" s="290" t="s">
        <v>2380</v>
      </c>
      <c r="N749" s="98"/>
      <c r="O749" s="64"/>
      <c r="P749" s="89"/>
      <c r="Q749" s="253">
        <v>30</v>
      </c>
      <c r="R749" s="254">
        <v>50</v>
      </c>
      <c r="S749" s="64">
        <v>0</v>
      </c>
      <c r="T749" s="64">
        <v>0</v>
      </c>
      <c r="U749" s="89">
        <v>0</v>
      </c>
      <c r="V749" s="258">
        <v>22</v>
      </c>
      <c r="W749" s="98">
        <v>0</v>
      </c>
      <c r="X749" s="83">
        <v>0</v>
      </c>
      <c r="Y749" s="98">
        <v>0</v>
      </c>
      <c r="Z749" s="64">
        <v>0</v>
      </c>
      <c r="AA749" s="323">
        <v>1477052</v>
      </c>
      <c r="AB749" s="323">
        <v>0</v>
      </c>
      <c r="AC749" s="324">
        <f t="shared" si="44"/>
        <v>1477052</v>
      </c>
      <c r="AD749" s="74">
        <v>4500000</v>
      </c>
      <c r="AE749" s="74">
        <v>6000000</v>
      </c>
      <c r="AF749" s="74">
        <f t="shared" si="45"/>
        <v>0</v>
      </c>
      <c r="AG749" s="74">
        <f t="shared" si="46"/>
        <v>4400000</v>
      </c>
      <c r="AH749" s="493">
        <f t="shared" si="47"/>
        <v>0</v>
      </c>
    </row>
    <row r="750" spans="1:34" s="50" customFormat="1" ht="24" customHeight="1" x14ac:dyDescent="0.2">
      <c r="A750" s="181"/>
      <c r="B750" s="296">
        <v>738</v>
      </c>
      <c r="C750" s="264">
        <v>537</v>
      </c>
      <c r="D750" s="297">
        <v>13549</v>
      </c>
      <c r="E750" s="241" t="s">
        <v>2340</v>
      </c>
      <c r="F750" s="242" t="s">
        <v>2341</v>
      </c>
      <c r="G750" s="285" t="s">
        <v>137</v>
      </c>
      <c r="H750" s="272" t="s">
        <v>2342</v>
      </c>
      <c r="I750" s="292" t="s">
        <v>3131</v>
      </c>
      <c r="J750" s="480">
        <v>3070650961</v>
      </c>
      <c r="K750" s="480"/>
      <c r="L750" s="64" t="s">
        <v>2342</v>
      </c>
      <c r="M750" s="290" t="s">
        <v>137</v>
      </c>
      <c r="N750" s="98"/>
      <c r="O750" s="245" t="s">
        <v>2410</v>
      </c>
      <c r="P750" s="89"/>
      <c r="Q750" s="243">
        <v>30</v>
      </c>
      <c r="R750" s="245">
        <v>90</v>
      </c>
      <c r="S750" s="245">
        <v>0</v>
      </c>
      <c r="T750" s="245">
        <v>0</v>
      </c>
      <c r="U750" s="89">
        <v>0</v>
      </c>
      <c r="V750" s="260">
        <v>30</v>
      </c>
      <c r="W750" s="98">
        <v>0</v>
      </c>
      <c r="X750" s="83">
        <v>0</v>
      </c>
      <c r="Y750" s="98">
        <v>1</v>
      </c>
      <c r="Z750" s="64">
        <v>0</v>
      </c>
      <c r="AA750" s="315">
        <v>885165</v>
      </c>
      <c r="AB750" s="315">
        <v>46667</v>
      </c>
      <c r="AC750" s="316">
        <f t="shared" si="44"/>
        <v>931832</v>
      </c>
      <c r="AD750" s="74">
        <v>4500000</v>
      </c>
      <c r="AE750" s="74">
        <v>6000000</v>
      </c>
      <c r="AF750" s="74">
        <f t="shared" si="45"/>
        <v>0</v>
      </c>
      <c r="AG750" s="74">
        <f t="shared" si="46"/>
        <v>6000000</v>
      </c>
      <c r="AH750" s="493">
        <f t="shared" si="47"/>
        <v>-1</v>
      </c>
    </row>
    <row r="751" spans="1:34" s="50" customFormat="1" ht="24" customHeight="1" x14ac:dyDescent="0.2">
      <c r="A751" s="181"/>
      <c r="B751" s="296">
        <v>737</v>
      </c>
      <c r="C751" s="264">
        <v>536</v>
      </c>
      <c r="D751" s="297">
        <v>13550</v>
      </c>
      <c r="E751" s="241" t="s">
        <v>352</v>
      </c>
      <c r="F751" s="242" t="s">
        <v>2344</v>
      </c>
      <c r="G751" s="285" t="s">
        <v>137</v>
      </c>
      <c r="H751" s="272" t="s">
        <v>2342</v>
      </c>
      <c r="I751" s="427" t="s">
        <v>3130</v>
      </c>
      <c r="J751" s="480">
        <v>3479456502</v>
      </c>
      <c r="K751" s="480"/>
      <c r="L751" s="64" t="s">
        <v>2342</v>
      </c>
      <c r="M751" s="290" t="s">
        <v>137</v>
      </c>
      <c r="N751" s="243" t="s">
        <v>2410</v>
      </c>
      <c r="O751" s="64"/>
      <c r="P751" s="89"/>
      <c r="Q751" s="243">
        <v>30</v>
      </c>
      <c r="R751" s="245">
        <v>120</v>
      </c>
      <c r="S751" s="245">
        <v>110</v>
      </c>
      <c r="T751" s="245">
        <v>29.33</v>
      </c>
      <c r="U751" s="89">
        <v>0</v>
      </c>
      <c r="V751" s="260">
        <v>30</v>
      </c>
      <c r="W751" s="98">
        <v>0</v>
      </c>
      <c r="X751" s="83">
        <v>0</v>
      </c>
      <c r="Y751" s="98">
        <v>2</v>
      </c>
      <c r="Z751" s="64">
        <v>1</v>
      </c>
      <c r="AA751" s="315">
        <v>885165</v>
      </c>
      <c r="AB751" s="315">
        <v>46667</v>
      </c>
      <c r="AC751" s="316">
        <f t="shared" si="44"/>
        <v>931832</v>
      </c>
      <c r="AD751" s="74">
        <v>4500000</v>
      </c>
      <c r="AE751" s="74">
        <v>6000000</v>
      </c>
      <c r="AF751" s="74">
        <f t="shared" si="45"/>
        <v>0</v>
      </c>
      <c r="AG751" s="74">
        <f t="shared" si="46"/>
        <v>6000000</v>
      </c>
      <c r="AH751" s="493">
        <f t="shared" si="47"/>
        <v>-1</v>
      </c>
    </row>
    <row r="752" spans="1:34" s="50" customFormat="1" ht="24" hidden="1" customHeight="1" x14ac:dyDescent="0.2">
      <c r="A752" s="181"/>
      <c r="B752" s="296">
        <v>740</v>
      </c>
      <c r="C752" s="264">
        <v>539</v>
      </c>
      <c r="D752" s="297">
        <v>13551</v>
      </c>
      <c r="E752" s="241" t="s">
        <v>1916</v>
      </c>
      <c r="F752" s="242" t="s">
        <v>2346</v>
      </c>
      <c r="G752" s="285" t="s">
        <v>137</v>
      </c>
      <c r="H752" s="272" t="s">
        <v>2342</v>
      </c>
      <c r="I752" s="292" t="s">
        <v>3133</v>
      </c>
      <c r="J752" s="480">
        <v>4723308687</v>
      </c>
      <c r="K752" s="480">
        <v>85185397</v>
      </c>
      <c r="L752" s="64" t="s">
        <v>2342</v>
      </c>
      <c r="M752" s="290" t="s">
        <v>137</v>
      </c>
      <c r="N752" s="243" t="s">
        <v>2410</v>
      </c>
      <c r="O752" s="64"/>
      <c r="P752" s="89"/>
      <c r="Q752" s="243">
        <v>30</v>
      </c>
      <c r="R752" s="245">
        <v>120</v>
      </c>
      <c r="S752" s="245">
        <v>110</v>
      </c>
      <c r="T752" s="245">
        <v>29.33</v>
      </c>
      <c r="U752" s="89">
        <v>0</v>
      </c>
      <c r="V752" s="260">
        <v>30</v>
      </c>
      <c r="W752" s="98">
        <v>0</v>
      </c>
      <c r="X752" s="83">
        <v>0</v>
      </c>
      <c r="Y752" s="98">
        <v>3</v>
      </c>
      <c r="Z752" s="64">
        <v>3</v>
      </c>
      <c r="AA752" s="315">
        <v>885165</v>
      </c>
      <c r="AB752" s="315">
        <v>46667</v>
      </c>
      <c r="AC752" s="316">
        <f t="shared" si="44"/>
        <v>931832</v>
      </c>
      <c r="AD752" s="74">
        <v>4500000</v>
      </c>
      <c r="AE752" s="74">
        <v>6000000</v>
      </c>
      <c r="AF752" s="74">
        <f t="shared" si="45"/>
        <v>0</v>
      </c>
      <c r="AG752" s="74">
        <f t="shared" si="46"/>
        <v>6000000</v>
      </c>
      <c r="AH752" s="493">
        <f t="shared" si="47"/>
        <v>0</v>
      </c>
    </row>
    <row r="753" spans="1:34" s="50" customFormat="1" ht="24" hidden="1" customHeight="1" x14ac:dyDescent="0.2">
      <c r="A753" s="181"/>
      <c r="B753" s="296">
        <v>735</v>
      </c>
      <c r="C753" s="264">
        <v>534</v>
      </c>
      <c r="D753" s="297">
        <v>13552</v>
      </c>
      <c r="E753" s="241" t="s">
        <v>488</v>
      </c>
      <c r="F753" s="242" t="s">
        <v>2348</v>
      </c>
      <c r="G753" s="285" t="s">
        <v>137</v>
      </c>
      <c r="H753" s="272" t="s">
        <v>2342</v>
      </c>
      <c r="I753" s="292" t="s">
        <v>3128</v>
      </c>
      <c r="J753" s="480">
        <v>4699897371</v>
      </c>
      <c r="K753" s="480">
        <v>85389424</v>
      </c>
      <c r="L753" s="64" t="s">
        <v>2342</v>
      </c>
      <c r="M753" s="290" t="s">
        <v>137</v>
      </c>
      <c r="N753" s="243" t="s">
        <v>2410</v>
      </c>
      <c r="O753" s="64"/>
      <c r="P753" s="89"/>
      <c r="Q753" s="243">
        <v>30</v>
      </c>
      <c r="R753" s="245">
        <v>120</v>
      </c>
      <c r="S753" s="245">
        <v>110</v>
      </c>
      <c r="T753" s="245">
        <v>29.33</v>
      </c>
      <c r="U753" s="89">
        <v>0</v>
      </c>
      <c r="V753" s="260">
        <v>15</v>
      </c>
      <c r="W753" s="98">
        <v>0</v>
      </c>
      <c r="X753" s="83">
        <v>0</v>
      </c>
      <c r="Y753" s="98">
        <v>3</v>
      </c>
      <c r="Z753" s="64">
        <v>3</v>
      </c>
      <c r="AA753" s="315">
        <v>885165</v>
      </c>
      <c r="AB753" s="315">
        <v>46667</v>
      </c>
      <c r="AC753" s="316">
        <f t="shared" si="44"/>
        <v>931832</v>
      </c>
      <c r="AD753" s="74">
        <v>4500000</v>
      </c>
      <c r="AE753" s="74">
        <v>6000000</v>
      </c>
      <c r="AF753" s="74">
        <f t="shared" si="45"/>
        <v>0</v>
      </c>
      <c r="AG753" s="74">
        <f t="shared" si="46"/>
        <v>3000000</v>
      </c>
      <c r="AH753" s="493">
        <f t="shared" si="47"/>
        <v>0</v>
      </c>
    </row>
    <row r="754" spans="1:34" s="50" customFormat="1" ht="24" customHeight="1" x14ac:dyDescent="0.2">
      <c r="A754" s="181"/>
      <c r="B754" s="296">
        <v>236</v>
      </c>
      <c r="C754" s="264">
        <v>255</v>
      </c>
      <c r="D754" s="297">
        <v>13553</v>
      </c>
      <c r="E754" s="251" t="s">
        <v>2351</v>
      </c>
      <c r="F754" s="252" t="s">
        <v>2157</v>
      </c>
      <c r="G754" s="251" t="s">
        <v>87</v>
      </c>
      <c r="H754" s="272" t="s">
        <v>2342</v>
      </c>
      <c r="I754" s="292" t="s">
        <v>2670</v>
      </c>
      <c r="J754" s="480">
        <v>4699762573</v>
      </c>
      <c r="K754" s="480">
        <v>85159201</v>
      </c>
      <c r="L754" s="64"/>
      <c r="M754" s="290" t="s">
        <v>2380</v>
      </c>
      <c r="N754" s="98"/>
      <c r="O754" s="64"/>
      <c r="P754" s="89"/>
      <c r="Q754" s="253">
        <v>30</v>
      </c>
      <c r="R754" s="254">
        <v>45</v>
      </c>
      <c r="S754" s="64">
        <v>0</v>
      </c>
      <c r="T754" s="64">
        <v>0</v>
      </c>
      <c r="U754" s="89">
        <v>0</v>
      </c>
      <c r="V754" s="258">
        <v>17</v>
      </c>
      <c r="W754" s="98">
        <v>0</v>
      </c>
      <c r="X754" s="83">
        <v>0</v>
      </c>
      <c r="Y754" s="98">
        <v>0</v>
      </c>
      <c r="Z754" s="64">
        <v>1</v>
      </c>
      <c r="AA754" s="323">
        <v>1477052</v>
      </c>
      <c r="AB754" s="323">
        <v>0</v>
      </c>
      <c r="AC754" s="324">
        <f t="shared" si="44"/>
        <v>1477052</v>
      </c>
      <c r="AD754" s="74">
        <v>4500000</v>
      </c>
      <c r="AE754" s="74">
        <v>6000000</v>
      </c>
      <c r="AF754" s="74">
        <f t="shared" si="45"/>
        <v>0</v>
      </c>
      <c r="AG754" s="74">
        <f t="shared" si="46"/>
        <v>3400000</v>
      </c>
      <c r="AH754" s="493">
        <f t="shared" si="47"/>
        <v>1</v>
      </c>
    </row>
    <row r="755" spans="1:34" s="50" customFormat="1" ht="24" hidden="1" customHeight="1" x14ac:dyDescent="0.2">
      <c r="A755" s="181"/>
      <c r="B755" s="296">
        <v>233</v>
      </c>
      <c r="C755" s="264">
        <v>252</v>
      </c>
      <c r="D755" s="297">
        <v>13554</v>
      </c>
      <c r="E755" s="251" t="s">
        <v>248</v>
      </c>
      <c r="F755" s="252" t="s">
        <v>1394</v>
      </c>
      <c r="G755" s="251" t="s">
        <v>87</v>
      </c>
      <c r="H755" s="272" t="s">
        <v>2342</v>
      </c>
      <c r="I755" s="292" t="s">
        <v>2667</v>
      </c>
      <c r="J755" s="480">
        <v>3380407097</v>
      </c>
      <c r="K755" s="480"/>
      <c r="L755" s="64" t="s">
        <v>2342</v>
      </c>
      <c r="M755" s="290" t="s">
        <v>2383</v>
      </c>
      <c r="N755" s="98"/>
      <c r="O755" s="64"/>
      <c r="P755" s="89"/>
      <c r="Q755" s="253">
        <v>30</v>
      </c>
      <c r="R755" s="254">
        <v>58</v>
      </c>
      <c r="S755" s="64">
        <v>0</v>
      </c>
      <c r="T755" s="64">
        <v>0</v>
      </c>
      <c r="U755" s="89">
        <v>0</v>
      </c>
      <c r="V755" s="258">
        <v>19</v>
      </c>
      <c r="W755" s="98">
        <v>0</v>
      </c>
      <c r="X755" s="83">
        <v>0</v>
      </c>
      <c r="Y755" s="98">
        <v>0</v>
      </c>
      <c r="Z755" s="64">
        <v>0</v>
      </c>
      <c r="AA755" s="323">
        <v>1642901</v>
      </c>
      <c r="AB755" s="323">
        <v>46667</v>
      </c>
      <c r="AC755" s="324">
        <f t="shared" si="44"/>
        <v>1689568</v>
      </c>
      <c r="AD755" s="74">
        <v>4500000</v>
      </c>
      <c r="AE755" s="74">
        <v>6000000</v>
      </c>
      <c r="AF755" s="74">
        <f t="shared" si="45"/>
        <v>0</v>
      </c>
      <c r="AG755" s="74">
        <f t="shared" si="46"/>
        <v>3800000</v>
      </c>
      <c r="AH755" s="493">
        <f t="shared" si="47"/>
        <v>0</v>
      </c>
    </row>
    <row r="756" spans="1:34" s="50" customFormat="1" ht="24" hidden="1" customHeight="1" x14ac:dyDescent="0.2">
      <c r="A756" s="181"/>
      <c r="B756" s="296">
        <v>234</v>
      </c>
      <c r="C756" s="264">
        <v>253</v>
      </c>
      <c r="D756" s="297">
        <v>13555</v>
      </c>
      <c r="E756" s="251" t="s">
        <v>2354</v>
      </c>
      <c r="F756" s="252" t="s">
        <v>2355</v>
      </c>
      <c r="G756" s="251" t="s">
        <v>87</v>
      </c>
      <c r="H756" s="272" t="s">
        <v>2342</v>
      </c>
      <c r="I756" s="292" t="s">
        <v>2668</v>
      </c>
      <c r="J756" s="480">
        <v>3380398373</v>
      </c>
      <c r="K756" s="480">
        <v>85448469</v>
      </c>
      <c r="L756" s="64" t="s">
        <v>2342</v>
      </c>
      <c r="M756" s="290" t="s">
        <v>2383</v>
      </c>
      <c r="N756" s="98"/>
      <c r="O756" s="64"/>
      <c r="P756" s="89"/>
      <c r="Q756" s="253">
        <v>30</v>
      </c>
      <c r="R756" s="254">
        <v>70</v>
      </c>
      <c r="S756" s="64">
        <v>0</v>
      </c>
      <c r="T756" s="64">
        <v>0</v>
      </c>
      <c r="U756" s="89">
        <v>0</v>
      </c>
      <c r="V756" s="258">
        <v>18</v>
      </c>
      <c r="W756" s="98">
        <v>0</v>
      </c>
      <c r="X756" s="83">
        <v>0</v>
      </c>
      <c r="Y756" s="98">
        <v>2</v>
      </c>
      <c r="Z756" s="64">
        <v>2</v>
      </c>
      <c r="AA756" s="323">
        <v>1642901</v>
      </c>
      <c r="AB756" s="323">
        <v>46667</v>
      </c>
      <c r="AC756" s="324">
        <f t="shared" si="44"/>
        <v>1689568</v>
      </c>
      <c r="AD756" s="74">
        <v>4500000</v>
      </c>
      <c r="AE756" s="74">
        <v>6000000</v>
      </c>
      <c r="AF756" s="74">
        <f t="shared" si="45"/>
        <v>0</v>
      </c>
      <c r="AG756" s="74">
        <f t="shared" si="46"/>
        <v>3600000</v>
      </c>
      <c r="AH756" s="493">
        <f t="shared" si="47"/>
        <v>0</v>
      </c>
    </row>
    <row r="757" spans="1:34" s="50" customFormat="1" ht="24" hidden="1" customHeight="1" x14ac:dyDescent="0.2">
      <c r="A757" s="181"/>
      <c r="B757" s="296">
        <v>235</v>
      </c>
      <c r="C757" s="264">
        <v>254</v>
      </c>
      <c r="D757" s="297">
        <v>13556</v>
      </c>
      <c r="E757" s="251" t="s">
        <v>2358</v>
      </c>
      <c r="F757" s="252" t="s">
        <v>2359</v>
      </c>
      <c r="G757" s="251" t="s">
        <v>87</v>
      </c>
      <c r="H757" s="272" t="s">
        <v>2342</v>
      </c>
      <c r="I757" s="292" t="s">
        <v>2669</v>
      </c>
      <c r="J757" s="480">
        <v>2511706725</v>
      </c>
      <c r="K757" s="480">
        <v>85461285</v>
      </c>
      <c r="L757" s="64" t="s">
        <v>2342</v>
      </c>
      <c r="M757" s="305" t="s">
        <v>2380</v>
      </c>
      <c r="N757" s="98"/>
      <c r="O757" s="64"/>
      <c r="P757" s="89"/>
      <c r="Q757" s="253">
        <v>30</v>
      </c>
      <c r="R757" s="254">
        <v>62</v>
      </c>
      <c r="S757" s="64">
        <v>0</v>
      </c>
      <c r="T757" s="64">
        <v>0</v>
      </c>
      <c r="U757" s="89">
        <v>0</v>
      </c>
      <c r="V757" s="258">
        <v>19</v>
      </c>
      <c r="W757" s="98">
        <v>0</v>
      </c>
      <c r="X757" s="83">
        <v>0</v>
      </c>
      <c r="Y757" s="98">
        <v>0</v>
      </c>
      <c r="Z757" s="64">
        <v>0</v>
      </c>
      <c r="AA757" s="323">
        <v>1477052</v>
      </c>
      <c r="AB757" s="323">
        <v>0</v>
      </c>
      <c r="AC757" s="324">
        <f t="shared" si="44"/>
        <v>1477052</v>
      </c>
      <c r="AD757" s="74">
        <v>4500000</v>
      </c>
      <c r="AE757" s="74">
        <v>6000000</v>
      </c>
      <c r="AF757" s="74">
        <f t="shared" si="45"/>
        <v>0</v>
      </c>
      <c r="AG757" s="74">
        <f t="shared" si="46"/>
        <v>3800000</v>
      </c>
      <c r="AH757" s="493">
        <f t="shared" si="47"/>
        <v>0</v>
      </c>
    </row>
    <row r="758" spans="1:34" s="50" customFormat="1" ht="24" customHeight="1" x14ac:dyDescent="0.2">
      <c r="A758" s="181"/>
      <c r="B758" s="296">
        <v>736</v>
      </c>
      <c r="C758" s="264">
        <v>535</v>
      </c>
      <c r="D758" s="297">
        <v>13557</v>
      </c>
      <c r="E758" s="241" t="s">
        <v>1184</v>
      </c>
      <c r="F758" s="242" t="s">
        <v>2362</v>
      </c>
      <c r="G758" s="285" t="s">
        <v>137</v>
      </c>
      <c r="H758" s="272" t="s">
        <v>2342</v>
      </c>
      <c r="I758" s="292" t="s">
        <v>3129</v>
      </c>
      <c r="J758" s="480">
        <v>3380662836</v>
      </c>
      <c r="K758" s="480">
        <v>85395500</v>
      </c>
      <c r="L758" s="64" t="s">
        <v>2342</v>
      </c>
      <c r="M758" s="290" t="s">
        <v>137</v>
      </c>
      <c r="N758" s="243" t="s">
        <v>2410</v>
      </c>
      <c r="O758" s="64"/>
      <c r="P758" s="89"/>
      <c r="Q758" s="243">
        <v>30</v>
      </c>
      <c r="R758" s="245">
        <v>120</v>
      </c>
      <c r="S758" s="245">
        <v>110</v>
      </c>
      <c r="T758" s="245">
        <v>29.33</v>
      </c>
      <c r="U758" s="89">
        <v>0</v>
      </c>
      <c r="V758" s="260">
        <v>30</v>
      </c>
      <c r="W758" s="98">
        <v>0</v>
      </c>
      <c r="X758" s="83">
        <v>0</v>
      </c>
      <c r="Y758" s="98">
        <v>1</v>
      </c>
      <c r="Z758" s="64">
        <v>0</v>
      </c>
      <c r="AA758" s="315">
        <v>885165</v>
      </c>
      <c r="AB758" s="315">
        <v>46667</v>
      </c>
      <c r="AC758" s="316">
        <f t="shared" si="44"/>
        <v>931832</v>
      </c>
      <c r="AD758" s="74">
        <v>4500000</v>
      </c>
      <c r="AE758" s="74">
        <v>6000000</v>
      </c>
      <c r="AF758" s="74">
        <f t="shared" si="45"/>
        <v>0</v>
      </c>
      <c r="AG758" s="74">
        <f t="shared" si="46"/>
        <v>6000000</v>
      </c>
      <c r="AH758" s="493">
        <f t="shared" si="47"/>
        <v>-1</v>
      </c>
    </row>
    <row r="759" spans="1:34" s="50" customFormat="1" ht="24" hidden="1" customHeight="1" x14ac:dyDescent="0.5">
      <c r="A759" s="181"/>
      <c r="B759" s="296">
        <v>733</v>
      </c>
      <c r="C759" s="264">
        <v>532</v>
      </c>
      <c r="D759" s="297">
        <v>13558</v>
      </c>
      <c r="E759" s="241" t="s">
        <v>2365</v>
      </c>
      <c r="F759" s="242" t="s">
        <v>2366</v>
      </c>
      <c r="G759" s="285" t="s">
        <v>137</v>
      </c>
      <c r="H759" s="272" t="s">
        <v>2342</v>
      </c>
      <c r="I759" s="426" t="s">
        <v>3126</v>
      </c>
      <c r="J759" s="480">
        <v>3392832987</v>
      </c>
      <c r="K759" s="480"/>
      <c r="L759" s="64" t="s">
        <v>2342</v>
      </c>
      <c r="M759" s="290" t="s">
        <v>137</v>
      </c>
      <c r="N759" s="243" t="s">
        <v>2410</v>
      </c>
      <c r="O759" s="64"/>
      <c r="P759" s="89"/>
      <c r="Q759" s="243">
        <v>30</v>
      </c>
      <c r="R759" s="245">
        <v>120</v>
      </c>
      <c r="S759" s="245">
        <v>110</v>
      </c>
      <c r="T759" s="245">
        <v>29.33</v>
      </c>
      <c r="U759" s="89">
        <v>0</v>
      </c>
      <c r="V759" s="260">
        <v>15</v>
      </c>
      <c r="W759" s="98">
        <v>0</v>
      </c>
      <c r="X759" s="83">
        <v>0</v>
      </c>
      <c r="Y759" s="98">
        <v>2</v>
      </c>
      <c r="Z759" s="64">
        <v>2</v>
      </c>
      <c r="AA759" s="315">
        <v>885165</v>
      </c>
      <c r="AB759" s="315">
        <v>46667</v>
      </c>
      <c r="AC759" s="316">
        <f t="shared" si="44"/>
        <v>931832</v>
      </c>
      <c r="AD759" s="74">
        <v>4500000</v>
      </c>
      <c r="AE759" s="74">
        <v>6000000</v>
      </c>
      <c r="AF759" s="74">
        <f t="shared" si="45"/>
        <v>0</v>
      </c>
      <c r="AG759" s="74">
        <f t="shared" si="46"/>
        <v>3000000</v>
      </c>
      <c r="AH759" s="493">
        <f t="shared" si="47"/>
        <v>0</v>
      </c>
    </row>
    <row r="760" spans="1:34" s="50" customFormat="1" ht="24" customHeight="1" x14ac:dyDescent="0.2">
      <c r="A760" s="181"/>
      <c r="B760" s="296">
        <v>739</v>
      </c>
      <c r="C760" s="264">
        <v>538</v>
      </c>
      <c r="D760" s="297">
        <v>13559</v>
      </c>
      <c r="E760" s="241" t="s">
        <v>99</v>
      </c>
      <c r="F760" s="242" t="s">
        <v>2368</v>
      </c>
      <c r="G760" s="285" t="s">
        <v>137</v>
      </c>
      <c r="H760" s="272" t="s">
        <v>2342</v>
      </c>
      <c r="I760" s="292" t="s">
        <v>3132</v>
      </c>
      <c r="J760" s="480">
        <v>3391183144</v>
      </c>
      <c r="K760" s="480">
        <v>12615452</v>
      </c>
      <c r="L760" s="64" t="s">
        <v>2342</v>
      </c>
      <c r="M760" s="290" t="s">
        <v>137</v>
      </c>
      <c r="N760" s="243" t="s">
        <v>2410</v>
      </c>
      <c r="O760" s="64"/>
      <c r="P760" s="89"/>
      <c r="Q760" s="243">
        <v>30</v>
      </c>
      <c r="R760" s="245">
        <v>120</v>
      </c>
      <c r="S760" s="245">
        <v>110</v>
      </c>
      <c r="T760" s="245">
        <v>29.33</v>
      </c>
      <c r="U760" s="89">
        <v>0</v>
      </c>
      <c r="V760" s="260">
        <v>28</v>
      </c>
      <c r="W760" s="98">
        <v>0</v>
      </c>
      <c r="X760" s="83">
        <v>0</v>
      </c>
      <c r="Y760" s="98">
        <v>3</v>
      </c>
      <c r="Z760" s="64">
        <v>2</v>
      </c>
      <c r="AA760" s="315">
        <v>885165</v>
      </c>
      <c r="AB760" s="315">
        <v>46667</v>
      </c>
      <c r="AC760" s="316">
        <f t="shared" si="44"/>
        <v>931832</v>
      </c>
      <c r="AD760" s="74">
        <v>4500000</v>
      </c>
      <c r="AE760" s="74">
        <v>6000000</v>
      </c>
      <c r="AF760" s="74">
        <f t="shared" si="45"/>
        <v>0</v>
      </c>
      <c r="AG760" s="74">
        <f t="shared" si="46"/>
        <v>5600000</v>
      </c>
      <c r="AH760" s="493">
        <f t="shared" si="47"/>
        <v>-1</v>
      </c>
    </row>
    <row r="761" spans="1:34" s="50" customFormat="1" ht="24" hidden="1" customHeight="1" x14ac:dyDescent="0.2">
      <c r="A761" s="181"/>
      <c r="B761" s="296">
        <v>741</v>
      </c>
      <c r="C761" s="264">
        <v>540</v>
      </c>
      <c r="D761" s="297">
        <v>13560</v>
      </c>
      <c r="E761" s="241" t="s">
        <v>1027</v>
      </c>
      <c r="F761" s="242" t="s">
        <v>2371</v>
      </c>
      <c r="G761" s="285" t="s">
        <v>137</v>
      </c>
      <c r="H761" s="272" t="s">
        <v>2342</v>
      </c>
      <c r="I761" s="292" t="s">
        <v>3134</v>
      </c>
      <c r="J761" s="480">
        <v>3380821721</v>
      </c>
      <c r="K761" s="480">
        <v>46880372</v>
      </c>
      <c r="L761" s="64" t="s">
        <v>2342</v>
      </c>
      <c r="M761" s="290" t="s">
        <v>137</v>
      </c>
      <c r="N761" s="243" t="s">
        <v>2410</v>
      </c>
      <c r="O761" s="64"/>
      <c r="P761" s="89"/>
      <c r="Q761" s="243">
        <v>30</v>
      </c>
      <c r="R761" s="245">
        <v>120</v>
      </c>
      <c r="S761" s="245">
        <v>110</v>
      </c>
      <c r="T761" s="245">
        <v>29.33</v>
      </c>
      <c r="U761" s="89">
        <v>0</v>
      </c>
      <c r="V761" s="260">
        <v>30</v>
      </c>
      <c r="W761" s="98">
        <v>0</v>
      </c>
      <c r="X761" s="83">
        <v>0</v>
      </c>
      <c r="Y761" s="98">
        <v>0</v>
      </c>
      <c r="Z761" s="64">
        <v>0</v>
      </c>
      <c r="AA761" s="315">
        <v>885165</v>
      </c>
      <c r="AB761" s="315">
        <v>46667</v>
      </c>
      <c r="AC761" s="316">
        <f t="shared" si="44"/>
        <v>931832</v>
      </c>
      <c r="AD761" s="74">
        <v>4500000</v>
      </c>
      <c r="AE761" s="74">
        <v>6000000</v>
      </c>
      <c r="AF761" s="74">
        <f t="shared" si="45"/>
        <v>0</v>
      </c>
      <c r="AG761" s="74">
        <f t="shared" si="46"/>
        <v>6000000</v>
      </c>
      <c r="AH761" s="493">
        <f t="shared" si="47"/>
        <v>0</v>
      </c>
    </row>
    <row r="762" spans="1:34" s="50" customFormat="1" ht="24" customHeight="1" x14ac:dyDescent="0.2">
      <c r="A762" s="181"/>
      <c r="B762" s="296">
        <v>734</v>
      </c>
      <c r="C762" s="264">
        <v>533</v>
      </c>
      <c r="D762" s="297">
        <v>13561</v>
      </c>
      <c r="E762" s="241" t="s">
        <v>2374</v>
      </c>
      <c r="F762" s="242" t="s">
        <v>2375</v>
      </c>
      <c r="G762" s="285" t="s">
        <v>137</v>
      </c>
      <c r="H762" s="272" t="s">
        <v>2342</v>
      </c>
      <c r="I762" s="292" t="s">
        <v>3127</v>
      </c>
      <c r="J762" s="480">
        <v>3479692540</v>
      </c>
      <c r="K762" s="480">
        <v>85068405</v>
      </c>
      <c r="L762" s="64" t="s">
        <v>2342</v>
      </c>
      <c r="M762" s="290" t="s">
        <v>137</v>
      </c>
      <c r="N762" s="243" t="s">
        <v>2410</v>
      </c>
      <c r="O762" s="64"/>
      <c r="P762" s="89"/>
      <c r="Q762" s="243">
        <v>30</v>
      </c>
      <c r="R762" s="245">
        <v>120</v>
      </c>
      <c r="S762" s="245">
        <v>110</v>
      </c>
      <c r="T762" s="245">
        <v>29.33</v>
      </c>
      <c r="U762" s="89">
        <v>0</v>
      </c>
      <c r="V762" s="260">
        <v>27</v>
      </c>
      <c r="W762" s="98">
        <v>0</v>
      </c>
      <c r="X762" s="83">
        <v>0</v>
      </c>
      <c r="Y762" s="98">
        <v>2</v>
      </c>
      <c r="Z762" s="64">
        <v>0</v>
      </c>
      <c r="AA762" s="315">
        <v>885165</v>
      </c>
      <c r="AB762" s="315">
        <v>46667</v>
      </c>
      <c r="AC762" s="316">
        <f t="shared" si="44"/>
        <v>931832</v>
      </c>
      <c r="AD762" s="74">
        <v>4500000</v>
      </c>
      <c r="AE762" s="74">
        <v>6000000</v>
      </c>
      <c r="AF762" s="74">
        <f t="shared" si="45"/>
        <v>0</v>
      </c>
      <c r="AG762" s="74">
        <f t="shared" si="46"/>
        <v>5400000</v>
      </c>
      <c r="AH762" s="493">
        <f t="shared" si="47"/>
        <v>-2</v>
      </c>
    </row>
    <row r="763" spans="1:34" s="50" customFormat="1" ht="24" customHeight="1" x14ac:dyDescent="0.2">
      <c r="A763" s="181"/>
      <c r="B763" s="296">
        <v>757</v>
      </c>
      <c r="C763" s="264">
        <v>86</v>
      </c>
      <c r="D763" s="470">
        <v>14034</v>
      </c>
      <c r="E763" s="241" t="s">
        <v>2441</v>
      </c>
      <c r="F763" s="242" t="s">
        <v>2442</v>
      </c>
      <c r="G763" s="285" t="s">
        <v>137</v>
      </c>
      <c r="H763" s="272" t="s">
        <v>88</v>
      </c>
      <c r="I763" s="292" t="s">
        <v>3150</v>
      </c>
      <c r="J763" s="480">
        <v>53889932</v>
      </c>
      <c r="K763" s="480">
        <v>22060108</v>
      </c>
      <c r="L763" s="64" t="s">
        <v>88</v>
      </c>
      <c r="M763" s="290" t="s">
        <v>137</v>
      </c>
      <c r="N763" s="245" t="s">
        <v>2410</v>
      </c>
      <c r="O763" s="64"/>
      <c r="P763" s="89"/>
      <c r="Q763" s="243">
        <v>30</v>
      </c>
      <c r="R763" s="245">
        <v>120</v>
      </c>
      <c r="S763" s="245">
        <v>110</v>
      </c>
      <c r="T763" s="245">
        <v>29.33</v>
      </c>
      <c r="U763" s="89">
        <v>0</v>
      </c>
      <c r="V763" s="260">
        <v>12</v>
      </c>
      <c r="W763" s="98">
        <v>0</v>
      </c>
      <c r="X763" s="83">
        <v>0</v>
      </c>
      <c r="Y763" s="98">
        <v>3</v>
      </c>
      <c r="Z763" s="64">
        <v>1</v>
      </c>
      <c r="AA763" s="315">
        <v>885165</v>
      </c>
      <c r="AB763" s="315">
        <v>0</v>
      </c>
      <c r="AC763" s="316">
        <f t="shared" si="44"/>
        <v>885165</v>
      </c>
      <c r="AD763" s="74">
        <v>4500000</v>
      </c>
      <c r="AE763" s="74">
        <v>6000000</v>
      </c>
      <c r="AF763" s="74">
        <f t="shared" si="45"/>
        <v>0</v>
      </c>
      <c r="AG763" s="74">
        <f t="shared" si="46"/>
        <v>2400000</v>
      </c>
      <c r="AH763" s="493">
        <f t="shared" si="47"/>
        <v>-2</v>
      </c>
    </row>
    <row r="764" spans="1:34" s="50" customFormat="1" ht="24" customHeight="1" x14ac:dyDescent="0.2">
      <c r="A764" s="181"/>
      <c r="B764" s="296">
        <v>758</v>
      </c>
      <c r="C764" s="264">
        <v>222</v>
      </c>
      <c r="D764" s="297">
        <v>14015</v>
      </c>
      <c r="E764" s="241" t="s">
        <v>805</v>
      </c>
      <c r="F764" s="242" t="s">
        <v>2443</v>
      </c>
      <c r="G764" s="285" t="s">
        <v>137</v>
      </c>
      <c r="H764" s="272" t="s">
        <v>983</v>
      </c>
      <c r="I764" s="292" t="s">
        <v>3164</v>
      </c>
      <c r="J764" s="480">
        <v>76078124</v>
      </c>
      <c r="K764" s="480"/>
      <c r="L764" s="327" t="s">
        <v>2463</v>
      </c>
      <c r="M764" s="290" t="s">
        <v>137</v>
      </c>
      <c r="N764" s="245" t="s">
        <v>2410</v>
      </c>
      <c r="O764" s="64"/>
      <c r="P764" s="89"/>
      <c r="Q764" s="243">
        <v>30</v>
      </c>
      <c r="R764" s="245">
        <v>120</v>
      </c>
      <c r="S764" s="245">
        <v>110</v>
      </c>
      <c r="T764" s="245">
        <v>29.33</v>
      </c>
      <c r="U764" s="89">
        <v>0</v>
      </c>
      <c r="V764" s="260">
        <v>15</v>
      </c>
      <c r="W764" s="98">
        <v>0</v>
      </c>
      <c r="X764" s="83">
        <v>0</v>
      </c>
      <c r="Y764" s="98">
        <v>0</v>
      </c>
      <c r="Z764" s="64">
        <v>1</v>
      </c>
      <c r="AA764" s="315">
        <v>885165</v>
      </c>
      <c r="AB764" s="315">
        <v>0</v>
      </c>
      <c r="AC764" s="316">
        <f t="shared" si="44"/>
        <v>885165</v>
      </c>
      <c r="AD764" s="74">
        <v>4500000</v>
      </c>
      <c r="AE764" s="74">
        <v>6000000</v>
      </c>
      <c r="AF764" s="74">
        <f t="shared" si="45"/>
        <v>0</v>
      </c>
      <c r="AG764" s="74">
        <f t="shared" si="46"/>
        <v>3000000</v>
      </c>
      <c r="AH764" s="493">
        <f t="shared" si="47"/>
        <v>1</v>
      </c>
    </row>
    <row r="765" spans="1:34" s="50" customFormat="1" ht="24" customHeight="1" x14ac:dyDescent="0.2">
      <c r="A765" s="181"/>
      <c r="B765" s="296">
        <v>759</v>
      </c>
      <c r="C765" s="264">
        <v>223</v>
      </c>
      <c r="D765" s="297">
        <v>14016</v>
      </c>
      <c r="E765" s="241" t="s">
        <v>226</v>
      </c>
      <c r="F765" s="242" t="s">
        <v>2444</v>
      </c>
      <c r="G765" s="285" t="s">
        <v>137</v>
      </c>
      <c r="H765" s="272" t="s">
        <v>983</v>
      </c>
      <c r="I765" s="292" t="s">
        <v>3165</v>
      </c>
      <c r="J765" s="480">
        <v>4011430951</v>
      </c>
      <c r="K765" s="480"/>
      <c r="L765" s="272" t="s">
        <v>983</v>
      </c>
      <c r="M765" s="290" t="s">
        <v>137</v>
      </c>
      <c r="N765" s="245" t="s">
        <v>2410</v>
      </c>
      <c r="O765" s="64"/>
      <c r="P765" s="89"/>
      <c r="Q765" s="243">
        <v>30</v>
      </c>
      <c r="R765" s="245">
        <v>120</v>
      </c>
      <c r="S765" s="245">
        <v>110</v>
      </c>
      <c r="T765" s="245">
        <v>29.33</v>
      </c>
      <c r="U765" s="89">
        <v>0</v>
      </c>
      <c r="V765" s="260">
        <v>13</v>
      </c>
      <c r="W765" s="98">
        <v>0</v>
      </c>
      <c r="X765" s="83">
        <v>0</v>
      </c>
      <c r="Y765" s="98">
        <v>0</v>
      </c>
      <c r="Z765" s="64">
        <v>2</v>
      </c>
      <c r="AA765" s="315">
        <v>885165</v>
      </c>
      <c r="AB765" s="315">
        <v>0</v>
      </c>
      <c r="AC765" s="316">
        <f t="shared" si="44"/>
        <v>885165</v>
      </c>
      <c r="AD765" s="74">
        <v>4500000</v>
      </c>
      <c r="AE765" s="74">
        <v>6000000</v>
      </c>
      <c r="AF765" s="74">
        <f t="shared" si="45"/>
        <v>0</v>
      </c>
      <c r="AG765" s="74">
        <f t="shared" si="46"/>
        <v>2600000</v>
      </c>
      <c r="AH765" s="493">
        <f t="shared" si="47"/>
        <v>2</v>
      </c>
    </row>
    <row r="766" spans="1:34" s="50" customFormat="1" ht="24" hidden="1" customHeight="1" x14ac:dyDescent="0.2">
      <c r="A766" s="181"/>
      <c r="B766" s="296">
        <v>760</v>
      </c>
      <c r="C766" s="264">
        <v>376</v>
      </c>
      <c r="D766" s="297">
        <v>14001</v>
      </c>
      <c r="E766" s="241" t="s">
        <v>732</v>
      </c>
      <c r="F766" s="242" t="s">
        <v>2445</v>
      </c>
      <c r="G766" s="285" t="s">
        <v>137</v>
      </c>
      <c r="H766" s="272" t="s">
        <v>324</v>
      </c>
      <c r="I766" s="292" t="s">
        <v>2480</v>
      </c>
      <c r="J766" s="480">
        <v>2282812743</v>
      </c>
      <c r="K766" s="480">
        <v>63617401</v>
      </c>
      <c r="L766" s="272" t="s">
        <v>324</v>
      </c>
      <c r="M766" s="290" t="s">
        <v>137</v>
      </c>
      <c r="N766" s="245" t="s">
        <v>2410</v>
      </c>
      <c r="O766" s="64"/>
      <c r="P766" s="89"/>
      <c r="Q766" s="243">
        <v>30</v>
      </c>
      <c r="R766" s="245">
        <v>120</v>
      </c>
      <c r="S766" s="245">
        <v>110</v>
      </c>
      <c r="T766" s="245">
        <v>29.33</v>
      </c>
      <c r="U766" s="89">
        <v>0</v>
      </c>
      <c r="V766" s="260">
        <v>15</v>
      </c>
      <c r="W766" s="98">
        <v>0</v>
      </c>
      <c r="X766" s="83">
        <v>0</v>
      </c>
      <c r="Y766" s="98">
        <v>0</v>
      </c>
      <c r="Z766" s="64">
        <v>0</v>
      </c>
      <c r="AA766" s="315">
        <v>885165</v>
      </c>
      <c r="AB766" s="315">
        <v>0</v>
      </c>
      <c r="AC766" s="316">
        <f t="shared" si="44"/>
        <v>885165</v>
      </c>
      <c r="AD766" s="74">
        <v>4500000</v>
      </c>
      <c r="AE766" s="74">
        <v>6000000</v>
      </c>
      <c r="AF766" s="74">
        <f t="shared" si="45"/>
        <v>0</v>
      </c>
      <c r="AG766" s="74">
        <f t="shared" si="46"/>
        <v>3000000</v>
      </c>
      <c r="AH766" s="493">
        <f t="shared" si="47"/>
        <v>0</v>
      </c>
    </row>
    <row r="767" spans="1:34" s="50" customFormat="1" ht="24" hidden="1" customHeight="1" x14ac:dyDescent="0.2">
      <c r="A767" s="181"/>
      <c r="B767" s="296">
        <v>761</v>
      </c>
      <c r="C767" s="264">
        <v>386</v>
      </c>
      <c r="D767" s="297">
        <v>14004</v>
      </c>
      <c r="E767" s="241" t="s">
        <v>259</v>
      </c>
      <c r="F767" s="242" t="s">
        <v>1268</v>
      </c>
      <c r="G767" s="285" t="s">
        <v>137</v>
      </c>
      <c r="H767" s="272" t="s">
        <v>206</v>
      </c>
      <c r="I767" s="292" t="s">
        <v>3151</v>
      </c>
      <c r="J767" s="480">
        <v>880220600</v>
      </c>
      <c r="K767" s="480">
        <v>68995030</v>
      </c>
      <c r="L767" s="272" t="s">
        <v>206</v>
      </c>
      <c r="M767" s="290" t="s">
        <v>137</v>
      </c>
      <c r="N767" s="82"/>
      <c r="O767" s="245" t="s">
        <v>2410</v>
      </c>
      <c r="P767" s="89"/>
      <c r="Q767" s="243">
        <v>30</v>
      </c>
      <c r="R767" s="245">
        <v>90</v>
      </c>
      <c r="S767" s="245">
        <v>0</v>
      </c>
      <c r="T767" s="245">
        <v>0</v>
      </c>
      <c r="U767" s="89">
        <v>0</v>
      </c>
      <c r="V767" s="260">
        <v>24</v>
      </c>
      <c r="W767" s="98">
        <v>0</v>
      </c>
      <c r="X767" s="83">
        <v>0</v>
      </c>
      <c r="Y767" s="98">
        <v>0</v>
      </c>
      <c r="Z767" s="64">
        <v>0</v>
      </c>
      <c r="AA767" s="315">
        <v>885165</v>
      </c>
      <c r="AB767" s="315">
        <v>0</v>
      </c>
      <c r="AC767" s="316">
        <f t="shared" si="44"/>
        <v>885165</v>
      </c>
      <c r="AD767" s="74">
        <v>4500000</v>
      </c>
      <c r="AE767" s="74">
        <v>6000000</v>
      </c>
      <c r="AF767" s="74">
        <f t="shared" si="45"/>
        <v>0</v>
      </c>
      <c r="AG767" s="74">
        <f t="shared" si="46"/>
        <v>4800000</v>
      </c>
      <c r="AH767" s="493">
        <f t="shared" si="47"/>
        <v>0</v>
      </c>
    </row>
    <row r="768" spans="1:34" s="50" customFormat="1" ht="24" hidden="1" customHeight="1" x14ac:dyDescent="0.2">
      <c r="A768" s="181"/>
      <c r="B768" s="296">
        <v>762</v>
      </c>
      <c r="C768" s="264">
        <v>552</v>
      </c>
      <c r="D768" s="297">
        <v>14008</v>
      </c>
      <c r="E768" s="241" t="s">
        <v>135</v>
      </c>
      <c r="F768" s="242" t="s">
        <v>2446</v>
      </c>
      <c r="G768" s="285" t="s">
        <v>137</v>
      </c>
      <c r="H768" s="272" t="s">
        <v>2447</v>
      </c>
      <c r="I768" s="292" t="s">
        <v>3152</v>
      </c>
      <c r="J768" s="480">
        <v>3671556201</v>
      </c>
      <c r="K768" s="480">
        <v>82531041</v>
      </c>
      <c r="L768" s="272" t="s">
        <v>2447</v>
      </c>
      <c r="M768" s="290" t="s">
        <v>137</v>
      </c>
      <c r="N768" s="245" t="s">
        <v>2410</v>
      </c>
      <c r="O768" s="64"/>
      <c r="P768" s="89"/>
      <c r="Q768" s="243">
        <v>30</v>
      </c>
      <c r="R768" s="245">
        <v>120</v>
      </c>
      <c r="S768" s="245">
        <v>110</v>
      </c>
      <c r="T768" s="245">
        <v>29.33</v>
      </c>
      <c r="U768" s="244">
        <f>2+3</f>
        <v>5</v>
      </c>
      <c r="V768" s="260">
        <v>21</v>
      </c>
      <c r="W768" s="98">
        <v>0</v>
      </c>
      <c r="X768" s="83">
        <v>0</v>
      </c>
      <c r="Y768" s="98">
        <v>4</v>
      </c>
      <c r="Z768" s="386">
        <f>Y768</f>
        <v>4</v>
      </c>
      <c r="AA768" s="315">
        <v>885165</v>
      </c>
      <c r="AB768" s="315">
        <v>0</v>
      </c>
      <c r="AC768" s="316">
        <f t="shared" si="44"/>
        <v>885165</v>
      </c>
      <c r="AD768" s="74">
        <v>4500000</v>
      </c>
      <c r="AE768" s="74">
        <v>6000000</v>
      </c>
      <c r="AF768" s="74">
        <f t="shared" si="45"/>
        <v>4425825</v>
      </c>
      <c r="AG768" s="74">
        <f t="shared" si="46"/>
        <v>4200000</v>
      </c>
      <c r="AH768" s="493">
        <f t="shared" si="47"/>
        <v>0</v>
      </c>
    </row>
    <row r="769" spans="1:35" s="50" customFormat="1" ht="24" hidden="1" customHeight="1" x14ac:dyDescent="0.2">
      <c r="A769" s="181"/>
      <c r="B769" s="296">
        <v>763</v>
      </c>
      <c r="C769" s="264">
        <v>209</v>
      </c>
      <c r="D769" s="297">
        <v>14014</v>
      </c>
      <c r="E769" s="241" t="s">
        <v>2448</v>
      </c>
      <c r="F769" s="242" t="s">
        <v>1110</v>
      </c>
      <c r="G769" s="285" t="s">
        <v>137</v>
      </c>
      <c r="H769" s="272" t="s">
        <v>983</v>
      </c>
      <c r="I769" s="292" t="s">
        <v>3153</v>
      </c>
      <c r="J769" s="480">
        <v>3781710191</v>
      </c>
      <c r="K769" s="480">
        <v>22407366</v>
      </c>
      <c r="L769" s="272" t="s">
        <v>983</v>
      </c>
      <c r="M769" s="290" t="s">
        <v>137</v>
      </c>
      <c r="N769" s="245" t="s">
        <v>2410</v>
      </c>
      <c r="O769" s="64"/>
      <c r="P769" s="89"/>
      <c r="Q769" s="243">
        <v>30</v>
      </c>
      <c r="R769" s="245">
        <v>120</v>
      </c>
      <c r="S769" s="245">
        <v>110</v>
      </c>
      <c r="T769" s="245">
        <v>29.33</v>
      </c>
      <c r="U769" s="89">
        <v>0</v>
      </c>
      <c r="V769" s="260">
        <v>15</v>
      </c>
      <c r="W769" s="98">
        <v>0</v>
      </c>
      <c r="X769" s="83">
        <v>0</v>
      </c>
      <c r="Y769" s="98">
        <v>0</v>
      </c>
      <c r="Z769" s="386">
        <f>Y769</f>
        <v>0</v>
      </c>
      <c r="AA769" s="315">
        <v>885165</v>
      </c>
      <c r="AB769" s="315">
        <v>0</v>
      </c>
      <c r="AC769" s="316">
        <f t="shared" si="44"/>
        <v>885165</v>
      </c>
      <c r="AD769" s="74">
        <v>4500000</v>
      </c>
      <c r="AE769" s="74">
        <v>6000000</v>
      </c>
      <c r="AF769" s="74">
        <f t="shared" si="45"/>
        <v>0</v>
      </c>
      <c r="AG769" s="74">
        <f t="shared" si="46"/>
        <v>3000000</v>
      </c>
      <c r="AH769" s="493">
        <f t="shared" si="47"/>
        <v>0</v>
      </c>
    </row>
    <row r="770" spans="1:35" s="50" customFormat="1" ht="24" hidden="1" customHeight="1" x14ac:dyDescent="0.2">
      <c r="A770" s="181"/>
      <c r="B770" s="296">
        <v>764</v>
      </c>
      <c r="C770" s="264">
        <v>142</v>
      </c>
      <c r="D770" s="297">
        <v>14009</v>
      </c>
      <c r="E770" s="241" t="s">
        <v>2449</v>
      </c>
      <c r="F770" s="242" t="s">
        <v>2450</v>
      </c>
      <c r="G770" s="285" t="s">
        <v>137</v>
      </c>
      <c r="H770" s="272" t="s">
        <v>88</v>
      </c>
      <c r="I770" s="292" t="s">
        <v>2870</v>
      </c>
      <c r="J770" s="480">
        <v>2680127110</v>
      </c>
      <c r="K770" s="480">
        <v>20255753</v>
      </c>
      <c r="L770" s="272" t="s">
        <v>88</v>
      </c>
      <c r="M770" s="290" t="s">
        <v>137</v>
      </c>
      <c r="N770" s="64"/>
      <c r="O770" s="64"/>
      <c r="P770" s="245" t="s">
        <v>2410</v>
      </c>
      <c r="Q770" s="243">
        <v>30</v>
      </c>
      <c r="R770" s="245">
        <v>120</v>
      </c>
      <c r="S770" s="245">
        <v>220</v>
      </c>
      <c r="T770" s="245">
        <v>29.33</v>
      </c>
      <c r="U770" s="89">
        <v>0</v>
      </c>
      <c r="V770" s="260">
        <v>24</v>
      </c>
      <c r="W770" s="98">
        <v>0</v>
      </c>
      <c r="X770" s="83">
        <v>0</v>
      </c>
      <c r="Y770" s="98">
        <v>0</v>
      </c>
      <c r="Z770" s="64">
        <v>0</v>
      </c>
      <c r="AA770" s="315">
        <v>885165</v>
      </c>
      <c r="AB770" s="315">
        <v>0</v>
      </c>
      <c r="AC770" s="316">
        <f t="shared" si="44"/>
        <v>885165</v>
      </c>
      <c r="AD770" s="74">
        <v>4500000</v>
      </c>
      <c r="AE770" s="74">
        <v>6000000</v>
      </c>
      <c r="AF770" s="74">
        <f t="shared" si="45"/>
        <v>0</v>
      </c>
      <c r="AG770" s="74">
        <f t="shared" si="46"/>
        <v>4800000</v>
      </c>
      <c r="AH770" s="493">
        <f t="shared" si="47"/>
        <v>0</v>
      </c>
    </row>
    <row r="771" spans="1:35" s="50" customFormat="1" ht="24" hidden="1" customHeight="1" x14ac:dyDescent="0.2">
      <c r="A771" s="181"/>
      <c r="B771" s="296">
        <v>765</v>
      </c>
      <c r="C771" s="264">
        <v>361</v>
      </c>
      <c r="D771" s="297"/>
      <c r="E771" s="241" t="s">
        <v>314</v>
      </c>
      <c r="F771" s="242" t="s">
        <v>1394</v>
      </c>
      <c r="G771" s="285" t="s">
        <v>137</v>
      </c>
      <c r="H771" s="272" t="s">
        <v>1294</v>
      </c>
      <c r="I771" s="292" t="s">
        <v>3154</v>
      </c>
      <c r="J771" s="480">
        <v>4539276158</v>
      </c>
      <c r="K771" s="480">
        <v>67465801</v>
      </c>
      <c r="L771" s="64" t="s">
        <v>1294</v>
      </c>
      <c r="M771" s="290" t="s">
        <v>137</v>
      </c>
      <c r="N771" s="245" t="s">
        <v>2410</v>
      </c>
      <c r="O771" s="64"/>
      <c r="P771" s="89"/>
      <c r="Q771" s="243">
        <v>30</v>
      </c>
      <c r="R771" s="245">
        <v>120</v>
      </c>
      <c r="S771" s="245">
        <v>110</v>
      </c>
      <c r="T771" s="245">
        <v>29.33</v>
      </c>
      <c r="U771" s="89">
        <v>0</v>
      </c>
      <c r="V771" s="260">
        <v>15</v>
      </c>
      <c r="W771" s="98">
        <v>0</v>
      </c>
      <c r="X771" s="83">
        <v>0</v>
      </c>
      <c r="Y771" s="98">
        <v>1</v>
      </c>
      <c r="Z771" s="386">
        <f>Y771</f>
        <v>1</v>
      </c>
      <c r="AA771" s="315">
        <v>885165</v>
      </c>
      <c r="AB771" s="315">
        <v>0</v>
      </c>
      <c r="AC771" s="316">
        <f t="shared" si="44"/>
        <v>885165</v>
      </c>
      <c r="AD771" s="74">
        <v>4500000</v>
      </c>
      <c r="AE771" s="74">
        <v>6000000</v>
      </c>
      <c r="AF771" s="74">
        <f t="shared" si="45"/>
        <v>0</v>
      </c>
      <c r="AG771" s="74">
        <f t="shared" si="46"/>
        <v>3000000</v>
      </c>
      <c r="AH771" s="493">
        <f t="shared" si="47"/>
        <v>0</v>
      </c>
    </row>
    <row r="772" spans="1:35" s="50" customFormat="1" ht="24" hidden="1" customHeight="1" x14ac:dyDescent="0.2">
      <c r="A772" s="181"/>
      <c r="B772" s="296">
        <v>766</v>
      </c>
      <c r="C772" s="264">
        <v>137</v>
      </c>
      <c r="D772" s="297">
        <v>14006</v>
      </c>
      <c r="E772" s="251" t="s">
        <v>2457</v>
      </c>
      <c r="F772" s="252" t="s">
        <v>2458</v>
      </c>
      <c r="G772" s="251" t="s">
        <v>2414</v>
      </c>
      <c r="H772" s="272" t="s">
        <v>574</v>
      </c>
      <c r="I772" s="292" t="s">
        <v>3160</v>
      </c>
      <c r="J772" s="480">
        <v>829885005</v>
      </c>
      <c r="K772" s="480"/>
      <c r="L772" s="272" t="s">
        <v>574</v>
      </c>
      <c r="M772" s="290" t="s">
        <v>2380</v>
      </c>
      <c r="N772" s="64"/>
      <c r="O772" s="64"/>
      <c r="P772" s="89"/>
      <c r="Q772" s="253">
        <v>30</v>
      </c>
      <c r="R772" s="254">
        <v>10</v>
      </c>
      <c r="S772" s="64">
        <v>0</v>
      </c>
      <c r="T772" s="64">
        <v>0</v>
      </c>
      <c r="U772" s="298">
        <f>1+1+1+1+1</f>
        <v>5</v>
      </c>
      <c r="V772" s="258">
        <v>15</v>
      </c>
      <c r="W772" s="98">
        <v>0</v>
      </c>
      <c r="X772" s="83">
        <v>0</v>
      </c>
      <c r="Y772" s="98">
        <v>0</v>
      </c>
      <c r="Z772" s="386">
        <f>Y772</f>
        <v>0</v>
      </c>
      <c r="AA772" s="323">
        <v>1477052</v>
      </c>
      <c r="AB772" s="323">
        <v>0</v>
      </c>
      <c r="AC772" s="324">
        <f t="shared" si="44"/>
        <v>1477052</v>
      </c>
      <c r="AD772" s="74">
        <v>4500000</v>
      </c>
      <c r="AE772" s="74">
        <v>6000000</v>
      </c>
      <c r="AF772" s="74">
        <f t="shared" si="45"/>
        <v>7385260</v>
      </c>
      <c r="AG772" s="74">
        <f t="shared" si="46"/>
        <v>3000000</v>
      </c>
      <c r="AH772" s="493">
        <f t="shared" si="47"/>
        <v>0</v>
      </c>
    </row>
    <row r="773" spans="1:35" s="50" customFormat="1" ht="24" hidden="1" customHeight="1" x14ac:dyDescent="0.2">
      <c r="A773" s="181"/>
      <c r="B773" s="296">
        <v>767</v>
      </c>
      <c r="C773" s="264">
        <v>222</v>
      </c>
      <c r="D773" s="470">
        <v>14017</v>
      </c>
      <c r="E773" s="251" t="s">
        <v>2459</v>
      </c>
      <c r="F773" s="252" t="s">
        <v>2460</v>
      </c>
      <c r="G773" s="251" t="s">
        <v>2414</v>
      </c>
      <c r="H773" s="272" t="s">
        <v>353</v>
      </c>
      <c r="I773" s="292" t="s">
        <v>3161</v>
      </c>
      <c r="J773" s="480">
        <v>2580697225</v>
      </c>
      <c r="K773" s="480"/>
      <c r="L773" s="64" t="s">
        <v>353</v>
      </c>
      <c r="M773" s="290" t="s">
        <v>2380</v>
      </c>
      <c r="N773" s="64"/>
      <c r="O773" s="64"/>
      <c r="P773" s="89"/>
      <c r="Q773" s="253">
        <v>30</v>
      </c>
      <c r="R773" s="254">
        <v>70</v>
      </c>
      <c r="S773" s="64">
        <v>0</v>
      </c>
      <c r="T773" s="64">
        <v>0</v>
      </c>
      <c r="U773" s="89">
        <v>0</v>
      </c>
      <c r="V773" s="258">
        <v>21</v>
      </c>
      <c r="W773" s="98">
        <v>0</v>
      </c>
      <c r="X773" s="83">
        <v>0</v>
      </c>
      <c r="Y773" s="98">
        <v>1</v>
      </c>
      <c r="Z773" s="386">
        <f>Y773</f>
        <v>1</v>
      </c>
      <c r="AA773" s="323">
        <v>1477052</v>
      </c>
      <c r="AB773" s="323">
        <v>0</v>
      </c>
      <c r="AC773" s="324">
        <f t="shared" si="44"/>
        <v>1477052</v>
      </c>
      <c r="AD773" s="74">
        <v>4500000</v>
      </c>
      <c r="AE773" s="74">
        <v>6000000</v>
      </c>
      <c r="AF773" s="74">
        <f t="shared" si="45"/>
        <v>0</v>
      </c>
      <c r="AG773" s="74">
        <f t="shared" si="46"/>
        <v>4200000</v>
      </c>
      <c r="AH773" s="493">
        <f t="shared" si="47"/>
        <v>0</v>
      </c>
    </row>
    <row r="774" spans="1:35" s="50" customFormat="1" ht="24" hidden="1" customHeight="1" x14ac:dyDescent="0.2">
      <c r="A774" s="181"/>
      <c r="B774" s="296">
        <v>768</v>
      </c>
      <c r="C774" s="264">
        <v>256</v>
      </c>
      <c r="D774" s="470">
        <v>14036</v>
      </c>
      <c r="E774" s="251" t="s">
        <v>760</v>
      </c>
      <c r="F774" s="252" t="s">
        <v>2461</v>
      </c>
      <c r="G774" s="251" t="s">
        <v>2414</v>
      </c>
      <c r="H774" s="272" t="s">
        <v>2447</v>
      </c>
      <c r="I774" s="292" t="s">
        <v>3162</v>
      </c>
      <c r="J774" s="480">
        <v>3660481041</v>
      </c>
      <c r="K774" s="480"/>
      <c r="L774" s="64" t="s">
        <v>2447</v>
      </c>
      <c r="M774" s="290" t="s">
        <v>2380</v>
      </c>
      <c r="N774" s="64"/>
      <c r="O774" s="64"/>
      <c r="P774" s="89"/>
      <c r="Q774" s="253">
        <v>30</v>
      </c>
      <c r="R774" s="254">
        <v>60</v>
      </c>
      <c r="S774" s="64">
        <v>0</v>
      </c>
      <c r="T774" s="64">
        <v>0</v>
      </c>
      <c r="U774" s="89">
        <v>0</v>
      </c>
      <c r="V774" s="258">
        <v>21</v>
      </c>
      <c r="W774" s="98">
        <v>0</v>
      </c>
      <c r="X774" s="83">
        <v>0</v>
      </c>
      <c r="Y774" s="98">
        <v>0</v>
      </c>
      <c r="Z774" s="386">
        <f>Y774</f>
        <v>0</v>
      </c>
      <c r="AA774" s="323">
        <v>1477052</v>
      </c>
      <c r="AB774" s="323">
        <v>0</v>
      </c>
      <c r="AC774" s="324">
        <f t="shared" si="44"/>
        <v>1477052</v>
      </c>
      <c r="AD774" s="74">
        <v>4500000</v>
      </c>
      <c r="AE774" s="74">
        <v>6000000</v>
      </c>
      <c r="AF774" s="74">
        <f t="shared" si="45"/>
        <v>0</v>
      </c>
      <c r="AG774" s="74">
        <f t="shared" si="46"/>
        <v>4200000</v>
      </c>
      <c r="AH774" s="493">
        <f t="shared" si="47"/>
        <v>0</v>
      </c>
    </row>
    <row r="775" spans="1:35" s="50" customFormat="1" ht="24" hidden="1" customHeight="1" x14ac:dyDescent="0.2">
      <c r="A775" s="181"/>
      <c r="B775" s="296">
        <v>769</v>
      </c>
      <c r="C775" s="264">
        <v>360</v>
      </c>
      <c r="D775" s="297">
        <v>14002</v>
      </c>
      <c r="E775" s="241" t="s">
        <v>1225</v>
      </c>
      <c r="F775" s="242" t="s">
        <v>2487</v>
      </c>
      <c r="G775" s="285" t="s">
        <v>137</v>
      </c>
      <c r="H775" s="272" t="s">
        <v>1294</v>
      </c>
      <c r="I775" s="292" t="s">
        <v>3163</v>
      </c>
      <c r="J775" s="480">
        <v>4539865056</v>
      </c>
      <c r="K775" s="480">
        <v>48779111</v>
      </c>
      <c r="L775" s="272" t="s">
        <v>1294</v>
      </c>
      <c r="M775" s="290" t="s">
        <v>137</v>
      </c>
      <c r="N775" s="245" t="s">
        <v>2410</v>
      </c>
      <c r="O775" s="64"/>
      <c r="P775" s="89"/>
      <c r="Q775" s="262">
        <v>30</v>
      </c>
      <c r="R775" s="245">
        <v>120</v>
      </c>
      <c r="S775" s="245">
        <v>110</v>
      </c>
      <c r="T775" s="245">
        <v>29.33</v>
      </c>
      <c r="U775" s="89">
        <v>0</v>
      </c>
      <c r="V775" s="263">
        <v>15</v>
      </c>
      <c r="W775" s="98">
        <v>0</v>
      </c>
      <c r="X775" s="83">
        <v>0</v>
      </c>
      <c r="Y775" s="98">
        <v>1</v>
      </c>
      <c r="Z775" s="64">
        <v>1</v>
      </c>
      <c r="AA775" s="315">
        <v>885165</v>
      </c>
      <c r="AB775" s="315">
        <v>0</v>
      </c>
      <c r="AC775" s="316">
        <f t="shared" ref="AC775:AC819" si="48">AA775+AB775</f>
        <v>885165</v>
      </c>
      <c r="AD775" s="74">
        <v>4500000</v>
      </c>
      <c r="AE775" s="74">
        <v>6000000</v>
      </c>
      <c r="AF775" s="74">
        <f t="shared" ref="AF775:AF819" si="49">AC775*U775</f>
        <v>0</v>
      </c>
      <c r="AG775" s="74">
        <f t="shared" ref="AG775:AG819" si="50">200000*V775</f>
        <v>3000000</v>
      </c>
      <c r="AH775" s="493">
        <f t="shared" si="47"/>
        <v>0</v>
      </c>
    </row>
    <row r="776" spans="1:35" s="196" customFormat="1" ht="24" hidden="1" customHeight="1" x14ac:dyDescent="0.2">
      <c r="A776" s="181"/>
      <c r="B776" s="296">
        <v>770</v>
      </c>
      <c r="C776" s="264">
        <v>76</v>
      </c>
      <c r="D776" s="297">
        <v>14018</v>
      </c>
      <c r="E776" s="265" t="s">
        <v>2451</v>
      </c>
      <c r="F776" s="266" t="s">
        <v>2452</v>
      </c>
      <c r="G776" s="265" t="s">
        <v>2414</v>
      </c>
      <c r="H776" s="272" t="s">
        <v>983</v>
      </c>
      <c r="I776" s="288" t="s">
        <v>3155</v>
      </c>
      <c r="J776" s="483">
        <v>440271967</v>
      </c>
      <c r="K776" s="483">
        <v>21930063</v>
      </c>
      <c r="L776" s="272" t="s">
        <v>88</v>
      </c>
      <c r="M776" s="290" t="s">
        <v>2380</v>
      </c>
      <c r="N776" s="100"/>
      <c r="O776" s="66"/>
      <c r="P776" s="91"/>
      <c r="Q776" s="267">
        <v>30</v>
      </c>
      <c r="R776" s="268">
        <v>82</v>
      </c>
      <c r="S776" s="66">
        <v>0</v>
      </c>
      <c r="T776" s="66">
        <v>0</v>
      </c>
      <c r="U776" s="89">
        <v>0</v>
      </c>
      <c r="V776" s="269">
        <v>19</v>
      </c>
      <c r="W776" s="100">
        <v>0</v>
      </c>
      <c r="X776" s="297">
        <v>0</v>
      </c>
      <c r="Y776" s="287">
        <v>0</v>
      </c>
      <c r="Z776" s="288">
        <v>0</v>
      </c>
      <c r="AA776" s="323">
        <v>1477052</v>
      </c>
      <c r="AB776" s="324">
        <v>0</v>
      </c>
      <c r="AC776" s="324">
        <f t="shared" si="48"/>
        <v>1477052</v>
      </c>
      <c r="AD776" s="74">
        <v>4500000</v>
      </c>
      <c r="AE776" s="74">
        <v>6000000</v>
      </c>
      <c r="AF776" s="74">
        <f t="shared" si="49"/>
        <v>0</v>
      </c>
      <c r="AG776" s="74">
        <f t="shared" si="50"/>
        <v>3800000</v>
      </c>
      <c r="AH776" s="493">
        <f t="shared" ref="AH776:AH819" si="51">Z776-Y776</f>
        <v>0</v>
      </c>
      <c r="AI776" s="199"/>
    </row>
    <row r="777" spans="1:35" s="196" customFormat="1" ht="24" hidden="1" customHeight="1" x14ac:dyDescent="0.2">
      <c r="A777" s="181"/>
      <c r="B777" s="296">
        <v>771</v>
      </c>
      <c r="C777" s="264">
        <v>77</v>
      </c>
      <c r="D777" s="297">
        <v>14010</v>
      </c>
      <c r="E777" s="265" t="s">
        <v>715</v>
      </c>
      <c r="F777" s="266" t="s">
        <v>1394</v>
      </c>
      <c r="G777" s="265" t="s">
        <v>2414</v>
      </c>
      <c r="H777" s="272" t="s">
        <v>983</v>
      </c>
      <c r="I777" s="288" t="s">
        <v>3156</v>
      </c>
      <c r="J777" s="483">
        <v>11792515</v>
      </c>
      <c r="K777" s="483">
        <v>24187802</v>
      </c>
      <c r="L777" s="272" t="s">
        <v>88</v>
      </c>
      <c r="M777" s="286" t="s">
        <v>2381</v>
      </c>
      <c r="N777" s="100"/>
      <c r="O777" s="66"/>
      <c r="P777" s="91"/>
      <c r="Q777" s="267">
        <v>30</v>
      </c>
      <c r="R777" s="268">
        <v>71</v>
      </c>
      <c r="S777" s="66">
        <v>0</v>
      </c>
      <c r="T777" s="66">
        <v>0</v>
      </c>
      <c r="U777" s="89">
        <v>0</v>
      </c>
      <c r="V777" s="269">
        <v>20</v>
      </c>
      <c r="W777" s="100">
        <v>0</v>
      </c>
      <c r="X777" s="297">
        <v>0</v>
      </c>
      <c r="Y777" s="287">
        <v>0</v>
      </c>
      <c r="Z777" s="288">
        <v>0</v>
      </c>
      <c r="AA777" s="323">
        <v>1311206</v>
      </c>
      <c r="AB777" s="324">
        <v>0</v>
      </c>
      <c r="AC777" s="324">
        <f t="shared" si="48"/>
        <v>1311206</v>
      </c>
      <c r="AD777" s="74">
        <v>4500000</v>
      </c>
      <c r="AE777" s="74">
        <v>6000000</v>
      </c>
      <c r="AF777" s="74">
        <f t="shared" si="49"/>
        <v>0</v>
      </c>
      <c r="AG777" s="74">
        <f t="shared" si="50"/>
        <v>4000000</v>
      </c>
      <c r="AH777" s="493">
        <f t="shared" si="51"/>
        <v>0</v>
      </c>
      <c r="AI777" s="199"/>
    </row>
    <row r="778" spans="1:35" s="196" customFormat="1" ht="24" hidden="1" customHeight="1" x14ac:dyDescent="0.2">
      <c r="A778" s="181"/>
      <c r="B778" s="296">
        <v>772</v>
      </c>
      <c r="C778" s="264">
        <v>78</v>
      </c>
      <c r="D778" s="297">
        <v>14011</v>
      </c>
      <c r="E778" s="265" t="s">
        <v>244</v>
      </c>
      <c r="F778" s="266" t="s">
        <v>2453</v>
      </c>
      <c r="G778" s="265" t="s">
        <v>2414</v>
      </c>
      <c r="H778" s="272" t="s">
        <v>983</v>
      </c>
      <c r="I778" s="288" t="s">
        <v>3157</v>
      </c>
      <c r="J778" s="483">
        <v>16378334</v>
      </c>
      <c r="K778" s="483"/>
      <c r="L778" s="272" t="s">
        <v>88</v>
      </c>
      <c r="M778" s="286" t="s">
        <v>2380</v>
      </c>
      <c r="N778" s="102"/>
      <c r="O778" s="70"/>
      <c r="P778" s="93"/>
      <c r="Q778" s="267">
        <v>30</v>
      </c>
      <c r="R778" s="268">
        <v>65</v>
      </c>
      <c r="S778" s="66">
        <v>0</v>
      </c>
      <c r="T778" s="66">
        <v>0</v>
      </c>
      <c r="U778" s="89">
        <v>0</v>
      </c>
      <c r="V778" s="269">
        <v>20</v>
      </c>
      <c r="W778" s="100">
        <v>0</v>
      </c>
      <c r="X778" s="297">
        <v>0</v>
      </c>
      <c r="Y778" s="287">
        <v>0</v>
      </c>
      <c r="Z778" s="288">
        <v>0</v>
      </c>
      <c r="AA778" s="323">
        <v>1477052</v>
      </c>
      <c r="AB778" s="324">
        <v>0</v>
      </c>
      <c r="AC778" s="324">
        <f t="shared" si="48"/>
        <v>1477052</v>
      </c>
      <c r="AD778" s="74">
        <v>4500000</v>
      </c>
      <c r="AE778" s="74">
        <v>6000000</v>
      </c>
      <c r="AF778" s="74">
        <f t="shared" si="49"/>
        <v>0</v>
      </c>
      <c r="AG778" s="74">
        <f t="shared" si="50"/>
        <v>4000000</v>
      </c>
      <c r="AH778" s="493">
        <f t="shared" si="51"/>
        <v>0</v>
      </c>
      <c r="AI778" s="199"/>
    </row>
    <row r="779" spans="1:35" s="196" customFormat="1" ht="24" hidden="1" customHeight="1" x14ac:dyDescent="0.2">
      <c r="A779" s="181"/>
      <c r="B779" s="296">
        <v>773</v>
      </c>
      <c r="C779" s="264">
        <v>79</v>
      </c>
      <c r="D779" s="297">
        <v>14012</v>
      </c>
      <c r="E779" s="265" t="s">
        <v>2455</v>
      </c>
      <c r="F779" s="266" t="s">
        <v>2454</v>
      </c>
      <c r="G779" s="265" t="s">
        <v>2414</v>
      </c>
      <c r="H779" s="272" t="s">
        <v>983</v>
      </c>
      <c r="I779" s="288" t="s">
        <v>3158</v>
      </c>
      <c r="J779" s="483">
        <v>19023091</v>
      </c>
      <c r="K779" s="483">
        <v>17221980</v>
      </c>
      <c r="L779" s="272" t="s">
        <v>88</v>
      </c>
      <c r="M779" s="286" t="s">
        <v>2380</v>
      </c>
      <c r="N779" s="310"/>
      <c r="O779" s="272"/>
      <c r="P779" s="311"/>
      <c r="Q779" s="267">
        <v>30</v>
      </c>
      <c r="R779" s="268">
        <v>67</v>
      </c>
      <c r="S779" s="66">
        <v>0</v>
      </c>
      <c r="T779" s="66">
        <v>0</v>
      </c>
      <c r="U779" s="89">
        <v>0</v>
      </c>
      <c r="V779" s="269">
        <v>20</v>
      </c>
      <c r="W779" s="100">
        <v>0</v>
      </c>
      <c r="X779" s="297">
        <v>0</v>
      </c>
      <c r="Y779" s="287">
        <v>0</v>
      </c>
      <c r="Z779" s="288">
        <v>0</v>
      </c>
      <c r="AA779" s="323">
        <v>1477052</v>
      </c>
      <c r="AB779" s="324">
        <v>0</v>
      </c>
      <c r="AC779" s="324">
        <f t="shared" si="48"/>
        <v>1477052</v>
      </c>
      <c r="AD779" s="74">
        <v>4500000</v>
      </c>
      <c r="AE779" s="74">
        <v>6000000</v>
      </c>
      <c r="AF779" s="74">
        <f t="shared" si="49"/>
        <v>0</v>
      </c>
      <c r="AG779" s="74">
        <f t="shared" si="50"/>
        <v>4000000</v>
      </c>
      <c r="AH779" s="493">
        <f t="shared" si="51"/>
        <v>0</v>
      </c>
      <c r="AI779" s="199"/>
    </row>
    <row r="780" spans="1:35" s="196" customFormat="1" ht="24" hidden="1" customHeight="1" x14ac:dyDescent="0.2">
      <c r="A780" s="181"/>
      <c r="B780" s="296">
        <v>774</v>
      </c>
      <c r="C780" s="264">
        <v>80</v>
      </c>
      <c r="D780" s="297">
        <v>14013</v>
      </c>
      <c r="E780" s="265" t="s">
        <v>715</v>
      </c>
      <c r="F780" s="266" t="s">
        <v>2456</v>
      </c>
      <c r="G780" s="265" t="s">
        <v>2414</v>
      </c>
      <c r="H780" s="272" t="s">
        <v>983</v>
      </c>
      <c r="I780" s="288" t="s">
        <v>3159</v>
      </c>
      <c r="J780" s="483">
        <v>57957169</v>
      </c>
      <c r="K780" s="483"/>
      <c r="L780" s="272" t="s">
        <v>88</v>
      </c>
      <c r="M780" s="286" t="s">
        <v>2380</v>
      </c>
      <c r="N780" s="100"/>
      <c r="O780" s="66"/>
      <c r="P780" s="91"/>
      <c r="Q780" s="267">
        <v>30</v>
      </c>
      <c r="R780" s="268">
        <v>59</v>
      </c>
      <c r="S780" s="66">
        <v>0</v>
      </c>
      <c r="T780" s="66">
        <v>0</v>
      </c>
      <c r="U780" s="89">
        <v>0</v>
      </c>
      <c r="V780" s="269">
        <v>20</v>
      </c>
      <c r="W780" s="100">
        <v>0</v>
      </c>
      <c r="X780" s="297">
        <v>0</v>
      </c>
      <c r="Y780" s="198">
        <v>2</v>
      </c>
      <c r="Z780" s="197">
        <v>2</v>
      </c>
      <c r="AA780" s="323">
        <v>1477052</v>
      </c>
      <c r="AB780" s="324">
        <v>0</v>
      </c>
      <c r="AC780" s="324">
        <f t="shared" si="48"/>
        <v>1477052</v>
      </c>
      <c r="AD780" s="74">
        <v>4500000</v>
      </c>
      <c r="AE780" s="74">
        <v>6000000</v>
      </c>
      <c r="AF780" s="74">
        <f t="shared" si="49"/>
        <v>0</v>
      </c>
      <c r="AG780" s="74">
        <f t="shared" si="50"/>
        <v>4000000</v>
      </c>
      <c r="AH780" s="493">
        <f t="shared" si="51"/>
        <v>0</v>
      </c>
      <c r="AI780" s="199"/>
    </row>
    <row r="781" spans="1:35" s="196" customFormat="1" ht="24" hidden="1" customHeight="1" x14ac:dyDescent="0.2">
      <c r="A781" s="181"/>
      <c r="B781" s="385">
        <v>775</v>
      </c>
      <c r="C781" s="270">
        <v>100</v>
      </c>
      <c r="D781" s="271">
        <v>14041</v>
      </c>
      <c r="E781" s="274" t="s">
        <v>480</v>
      </c>
      <c r="F781" s="275" t="s">
        <v>3173</v>
      </c>
      <c r="G781" s="265" t="s">
        <v>2414</v>
      </c>
      <c r="H781" s="272" t="s">
        <v>1294</v>
      </c>
      <c r="I781" s="288" t="s">
        <v>3337</v>
      </c>
      <c r="J781" s="483"/>
      <c r="K781" s="483"/>
      <c r="L781" s="272" t="s">
        <v>88</v>
      </c>
      <c r="M781" s="286" t="s">
        <v>2380</v>
      </c>
      <c r="N781" s="239"/>
      <c r="O781" s="273"/>
      <c r="P781" s="240"/>
      <c r="Q781" s="276">
        <v>15</v>
      </c>
      <c r="R781" s="279">
        <v>0</v>
      </c>
      <c r="S781" s="66">
        <v>0</v>
      </c>
      <c r="T781" s="66">
        <v>0</v>
      </c>
      <c r="U781" s="89">
        <v>0</v>
      </c>
      <c r="V781" s="277">
        <v>11</v>
      </c>
      <c r="W781" s="100">
        <v>0</v>
      </c>
      <c r="X781" s="297">
        <v>0</v>
      </c>
      <c r="Y781" s="100">
        <v>0</v>
      </c>
      <c r="Z781" s="66">
        <f>Y781</f>
        <v>0</v>
      </c>
      <c r="AA781" s="324">
        <v>1477052</v>
      </c>
      <c r="AB781" s="324">
        <v>0</v>
      </c>
      <c r="AC781" s="324">
        <f t="shared" si="48"/>
        <v>1477052</v>
      </c>
      <c r="AD781" s="74">
        <v>4500000</v>
      </c>
      <c r="AE781" s="74">
        <v>6000000</v>
      </c>
      <c r="AF781" s="74">
        <f t="shared" si="49"/>
        <v>0</v>
      </c>
      <c r="AG781" s="74">
        <f t="shared" si="50"/>
        <v>2200000</v>
      </c>
      <c r="AH781" s="493">
        <f t="shared" si="51"/>
        <v>0</v>
      </c>
      <c r="AI781" s="278" t="s">
        <v>3174</v>
      </c>
    </row>
    <row r="782" spans="1:35" s="196" customFormat="1" ht="24" hidden="1" customHeight="1" x14ac:dyDescent="0.2">
      <c r="A782" s="181"/>
      <c r="B782" s="296">
        <v>776</v>
      </c>
      <c r="C782" s="270">
        <v>131</v>
      </c>
      <c r="D782" s="271">
        <v>14028</v>
      </c>
      <c r="E782" s="274" t="s">
        <v>3175</v>
      </c>
      <c r="F782" s="275" t="s">
        <v>611</v>
      </c>
      <c r="G782" s="265" t="s">
        <v>2414</v>
      </c>
      <c r="H782" s="272" t="s">
        <v>458</v>
      </c>
      <c r="I782" s="288" t="s">
        <v>3279</v>
      </c>
      <c r="J782" s="483">
        <v>731770358</v>
      </c>
      <c r="K782" s="483">
        <v>731770358</v>
      </c>
      <c r="L782" s="272" t="s">
        <v>458</v>
      </c>
      <c r="M782" s="286" t="s">
        <v>2381</v>
      </c>
      <c r="N782" s="239"/>
      <c r="O782" s="273"/>
      <c r="P782" s="240"/>
      <c r="Q782" s="276">
        <v>30</v>
      </c>
      <c r="R782" s="279">
        <v>30</v>
      </c>
      <c r="S782" s="66">
        <v>0</v>
      </c>
      <c r="T782" s="66">
        <v>0</v>
      </c>
      <c r="U782" s="89">
        <v>0</v>
      </c>
      <c r="V782" s="277">
        <v>22</v>
      </c>
      <c r="W782" s="100">
        <v>0</v>
      </c>
      <c r="X782" s="297">
        <v>0</v>
      </c>
      <c r="Y782" s="100">
        <v>0</v>
      </c>
      <c r="Z782" s="66">
        <v>0</v>
      </c>
      <c r="AA782" s="323">
        <v>1311206</v>
      </c>
      <c r="AB782" s="324">
        <v>0</v>
      </c>
      <c r="AC782" s="324">
        <f t="shared" si="48"/>
        <v>1311206</v>
      </c>
      <c r="AD782" s="74">
        <v>4500000</v>
      </c>
      <c r="AE782" s="74">
        <v>6000000</v>
      </c>
      <c r="AF782" s="74">
        <f t="shared" si="49"/>
        <v>0</v>
      </c>
      <c r="AG782" s="74">
        <f t="shared" si="50"/>
        <v>4400000</v>
      </c>
      <c r="AH782" s="493">
        <f t="shared" si="51"/>
        <v>0</v>
      </c>
      <c r="AI782" s="278" t="s">
        <v>3176</v>
      </c>
    </row>
    <row r="783" spans="1:35" s="196" customFormat="1" ht="24" hidden="1" customHeight="1" x14ac:dyDescent="0.2">
      <c r="A783" s="181"/>
      <c r="B783" s="296">
        <v>777</v>
      </c>
      <c r="C783" s="270">
        <v>132</v>
      </c>
      <c r="D783" s="271">
        <v>14028</v>
      </c>
      <c r="E783" s="274" t="s">
        <v>3175</v>
      </c>
      <c r="F783" s="275" t="s">
        <v>611</v>
      </c>
      <c r="G783" s="265" t="s">
        <v>2414</v>
      </c>
      <c r="H783" s="272" t="s">
        <v>458</v>
      </c>
      <c r="I783" s="288" t="s">
        <v>3279</v>
      </c>
      <c r="J783" s="483">
        <v>731770358</v>
      </c>
      <c r="K783" s="483">
        <v>731770358</v>
      </c>
      <c r="L783" s="272" t="s">
        <v>458</v>
      </c>
      <c r="M783" s="286" t="s">
        <v>2381</v>
      </c>
      <c r="N783" s="239"/>
      <c r="O783" s="273"/>
      <c r="P783" s="240"/>
      <c r="Q783" s="276">
        <v>14</v>
      </c>
      <c r="R783" s="279">
        <v>0</v>
      </c>
      <c r="S783" s="66">
        <v>0</v>
      </c>
      <c r="T783" s="66">
        <v>0</v>
      </c>
      <c r="U783" s="89">
        <v>0</v>
      </c>
      <c r="V783" s="277">
        <v>0</v>
      </c>
      <c r="W783" s="100">
        <v>0</v>
      </c>
      <c r="X783" s="297">
        <v>0</v>
      </c>
      <c r="Y783" s="100">
        <v>0</v>
      </c>
      <c r="Z783" s="66">
        <v>0</v>
      </c>
      <c r="AA783" s="323">
        <v>1311206</v>
      </c>
      <c r="AB783" s="324">
        <v>0</v>
      </c>
      <c r="AC783" s="324">
        <f t="shared" si="48"/>
        <v>1311206</v>
      </c>
      <c r="AD783" s="74">
        <v>4500000</v>
      </c>
      <c r="AE783" s="74">
        <v>6000000</v>
      </c>
      <c r="AF783" s="74">
        <f t="shared" si="49"/>
        <v>0</v>
      </c>
      <c r="AG783" s="74">
        <f t="shared" si="50"/>
        <v>0</v>
      </c>
      <c r="AH783" s="493">
        <f t="shared" si="51"/>
        <v>0</v>
      </c>
      <c r="AI783" s="278" t="s">
        <v>3177</v>
      </c>
    </row>
    <row r="784" spans="1:35" s="196" customFormat="1" ht="24" hidden="1" customHeight="1" x14ac:dyDescent="0.2">
      <c r="A784" s="181"/>
      <c r="B784" s="296">
        <v>778</v>
      </c>
      <c r="C784" s="270">
        <v>225</v>
      </c>
      <c r="D784" s="271">
        <v>14025</v>
      </c>
      <c r="E784" s="274" t="s">
        <v>410</v>
      </c>
      <c r="F784" s="275" t="s">
        <v>3178</v>
      </c>
      <c r="G784" s="265" t="s">
        <v>2414</v>
      </c>
      <c r="H784" s="272" t="s">
        <v>353</v>
      </c>
      <c r="I784" s="288" t="s">
        <v>3301</v>
      </c>
      <c r="J784" s="483"/>
      <c r="K784" s="483"/>
      <c r="L784" s="272" t="s">
        <v>353</v>
      </c>
      <c r="M784" s="286" t="s">
        <v>2380</v>
      </c>
      <c r="N784" s="239"/>
      <c r="O784" s="273"/>
      <c r="P784" s="240"/>
      <c r="Q784" s="276">
        <v>30</v>
      </c>
      <c r="R784" s="279">
        <v>50</v>
      </c>
      <c r="S784" s="66">
        <v>0</v>
      </c>
      <c r="T784" s="66">
        <v>0</v>
      </c>
      <c r="U784" s="89">
        <v>0</v>
      </c>
      <c r="V784" s="277">
        <v>21</v>
      </c>
      <c r="W784" s="100">
        <v>0</v>
      </c>
      <c r="X784" s="297">
        <v>0</v>
      </c>
      <c r="Y784" s="100">
        <v>1</v>
      </c>
      <c r="Z784" s="66">
        <v>1</v>
      </c>
      <c r="AA784" s="323">
        <v>1477052</v>
      </c>
      <c r="AB784" s="324">
        <v>0</v>
      </c>
      <c r="AC784" s="324">
        <f t="shared" si="48"/>
        <v>1477052</v>
      </c>
      <c r="AD784" s="74">
        <v>4500000</v>
      </c>
      <c r="AE784" s="74">
        <v>6000000</v>
      </c>
      <c r="AF784" s="74">
        <f t="shared" si="49"/>
        <v>0</v>
      </c>
      <c r="AG784" s="74">
        <f t="shared" si="50"/>
        <v>4200000</v>
      </c>
      <c r="AH784" s="493">
        <f t="shared" si="51"/>
        <v>0</v>
      </c>
      <c r="AI784" s="278" t="s">
        <v>3176</v>
      </c>
    </row>
    <row r="785" spans="1:35" s="196" customFormat="1" ht="24" hidden="1" customHeight="1" x14ac:dyDescent="0.2">
      <c r="A785" s="181"/>
      <c r="B785" s="296">
        <v>779</v>
      </c>
      <c r="C785" s="270">
        <v>226</v>
      </c>
      <c r="D785" s="271">
        <v>14025</v>
      </c>
      <c r="E785" s="274" t="s">
        <v>410</v>
      </c>
      <c r="F785" s="275" t="s">
        <v>3178</v>
      </c>
      <c r="G785" s="265" t="s">
        <v>2414</v>
      </c>
      <c r="H785" s="272" t="s">
        <v>353</v>
      </c>
      <c r="I785" s="288" t="s">
        <v>3301</v>
      </c>
      <c r="J785" s="483"/>
      <c r="K785" s="483"/>
      <c r="L785" s="272" t="s">
        <v>353</v>
      </c>
      <c r="M785" s="286" t="s">
        <v>2380</v>
      </c>
      <c r="N785" s="239"/>
      <c r="O785" s="273"/>
      <c r="P785" s="240"/>
      <c r="Q785" s="276">
        <v>14</v>
      </c>
      <c r="R785" s="279">
        <v>0</v>
      </c>
      <c r="S785" s="66">
        <v>0</v>
      </c>
      <c r="T785" s="66">
        <v>0</v>
      </c>
      <c r="U785" s="89">
        <v>0</v>
      </c>
      <c r="V785" s="277">
        <v>0</v>
      </c>
      <c r="W785" s="100">
        <v>0</v>
      </c>
      <c r="X785" s="297">
        <v>0</v>
      </c>
      <c r="Y785" s="100">
        <v>1</v>
      </c>
      <c r="Z785" s="66">
        <v>1</v>
      </c>
      <c r="AA785" s="323">
        <v>1477052</v>
      </c>
      <c r="AB785" s="324">
        <v>0</v>
      </c>
      <c r="AC785" s="324">
        <f t="shared" si="48"/>
        <v>1477052</v>
      </c>
      <c r="AD785" s="74">
        <v>4500000</v>
      </c>
      <c r="AE785" s="74">
        <v>6000000</v>
      </c>
      <c r="AF785" s="74">
        <f t="shared" si="49"/>
        <v>0</v>
      </c>
      <c r="AG785" s="74">
        <f t="shared" si="50"/>
        <v>0</v>
      </c>
      <c r="AH785" s="493">
        <f t="shared" si="51"/>
        <v>0</v>
      </c>
      <c r="AI785" s="278" t="s">
        <v>3177</v>
      </c>
    </row>
    <row r="786" spans="1:35" s="196" customFormat="1" ht="24" hidden="1" customHeight="1" x14ac:dyDescent="0.2">
      <c r="A786" s="181"/>
      <c r="B786" s="296">
        <v>780</v>
      </c>
      <c r="C786" s="270">
        <v>227</v>
      </c>
      <c r="D786" s="271">
        <v>14024</v>
      </c>
      <c r="E786" s="274" t="s">
        <v>216</v>
      </c>
      <c r="F786" s="275" t="s">
        <v>3179</v>
      </c>
      <c r="G786" s="265" t="s">
        <v>2414</v>
      </c>
      <c r="H786" s="272" t="s">
        <v>353</v>
      </c>
      <c r="I786" s="288" t="s">
        <v>3282</v>
      </c>
      <c r="J786" s="483">
        <v>2595737767</v>
      </c>
      <c r="K786" s="483"/>
      <c r="L786" s="272" t="s">
        <v>353</v>
      </c>
      <c r="M786" s="286" t="s">
        <v>2383</v>
      </c>
      <c r="N786" s="239"/>
      <c r="O786" s="273"/>
      <c r="P786" s="240"/>
      <c r="Q786" s="276">
        <v>30</v>
      </c>
      <c r="R786" s="279">
        <v>50</v>
      </c>
      <c r="S786" s="66">
        <v>0</v>
      </c>
      <c r="T786" s="66">
        <v>0</v>
      </c>
      <c r="U786" s="89">
        <v>0</v>
      </c>
      <c r="V786" s="277">
        <v>21</v>
      </c>
      <c r="W786" s="100">
        <v>0</v>
      </c>
      <c r="X786" s="297">
        <v>0</v>
      </c>
      <c r="Y786" s="100">
        <v>0</v>
      </c>
      <c r="Z786" s="66">
        <v>0</v>
      </c>
      <c r="AA786" s="323">
        <v>1642901</v>
      </c>
      <c r="AB786" s="324">
        <v>0</v>
      </c>
      <c r="AC786" s="324">
        <f t="shared" si="48"/>
        <v>1642901</v>
      </c>
      <c r="AD786" s="74">
        <v>4500000</v>
      </c>
      <c r="AE786" s="74">
        <v>6000000</v>
      </c>
      <c r="AF786" s="74">
        <f t="shared" si="49"/>
        <v>0</v>
      </c>
      <c r="AG786" s="74">
        <f t="shared" si="50"/>
        <v>4200000</v>
      </c>
      <c r="AH786" s="493">
        <f t="shared" si="51"/>
        <v>0</v>
      </c>
      <c r="AI786" s="278" t="s">
        <v>3176</v>
      </c>
    </row>
    <row r="787" spans="1:35" s="196" customFormat="1" ht="24" hidden="1" customHeight="1" x14ac:dyDescent="0.2">
      <c r="A787" s="181"/>
      <c r="B787" s="296">
        <v>781</v>
      </c>
      <c r="C787" s="270">
        <v>228</v>
      </c>
      <c r="D787" s="271">
        <v>14024</v>
      </c>
      <c r="E787" s="274" t="s">
        <v>216</v>
      </c>
      <c r="F787" s="275" t="s">
        <v>3179</v>
      </c>
      <c r="G787" s="265" t="s">
        <v>2414</v>
      </c>
      <c r="H787" s="272" t="s">
        <v>353</v>
      </c>
      <c r="I787" s="288" t="s">
        <v>3282</v>
      </c>
      <c r="J787" s="483">
        <v>2595737767</v>
      </c>
      <c r="K787" s="483"/>
      <c r="L787" s="272" t="s">
        <v>353</v>
      </c>
      <c r="M787" s="286" t="s">
        <v>2383</v>
      </c>
      <c r="N787" s="239"/>
      <c r="O787" s="273"/>
      <c r="P787" s="240"/>
      <c r="Q787" s="276">
        <v>14</v>
      </c>
      <c r="R787" s="279">
        <v>0</v>
      </c>
      <c r="S787" s="66">
        <v>0</v>
      </c>
      <c r="T787" s="66">
        <v>0</v>
      </c>
      <c r="U787" s="89">
        <v>0</v>
      </c>
      <c r="V787" s="277">
        <v>0</v>
      </c>
      <c r="W787" s="100">
        <v>0</v>
      </c>
      <c r="X787" s="297">
        <v>0</v>
      </c>
      <c r="Y787" s="100">
        <v>0</v>
      </c>
      <c r="Z787" s="66">
        <v>0</v>
      </c>
      <c r="AA787" s="323">
        <v>1642901</v>
      </c>
      <c r="AB787" s="324">
        <v>0</v>
      </c>
      <c r="AC787" s="324">
        <f t="shared" si="48"/>
        <v>1642901</v>
      </c>
      <c r="AD787" s="74">
        <v>4500000</v>
      </c>
      <c r="AE787" s="74">
        <v>6000000</v>
      </c>
      <c r="AF787" s="74">
        <f t="shared" si="49"/>
        <v>0</v>
      </c>
      <c r="AG787" s="74">
        <f t="shared" si="50"/>
        <v>0</v>
      </c>
      <c r="AH787" s="493">
        <f t="shared" si="51"/>
        <v>0</v>
      </c>
      <c r="AI787" s="278" t="s">
        <v>3177</v>
      </c>
    </row>
    <row r="788" spans="1:35" s="196" customFormat="1" ht="24" customHeight="1" x14ac:dyDescent="0.2">
      <c r="A788" s="181"/>
      <c r="B788" s="296">
        <v>782</v>
      </c>
      <c r="C788" s="270">
        <v>229</v>
      </c>
      <c r="D788" s="271">
        <v>14023</v>
      </c>
      <c r="E788" s="274" t="s">
        <v>3180</v>
      </c>
      <c r="F788" s="275" t="s">
        <v>3181</v>
      </c>
      <c r="G788" s="265" t="s">
        <v>2414</v>
      </c>
      <c r="H788" s="272" t="s">
        <v>353</v>
      </c>
      <c r="I788" s="288" t="s">
        <v>3336</v>
      </c>
      <c r="J788" s="483"/>
      <c r="K788" s="483"/>
      <c r="L788" s="272" t="s">
        <v>353</v>
      </c>
      <c r="M788" s="286" t="s">
        <v>2380</v>
      </c>
      <c r="N788" s="239"/>
      <c r="O788" s="273"/>
      <c r="P788" s="240"/>
      <c r="Q788" s="276">
        <v>30</v>
      </c>
      <c r="R788" s="279">
        <v>40</v>
      </c>
      <c r="S788" s="66">
        <v>0</v>
      </c>
      <c r="T788" s="66">
        <v>0</v>
      </c>
      <c r="U788" s="89">
        <v>0</v>
      </c>
      <c r="V788" s="277">
        <v>21</v>
      </c>
      <c r="W788" s="100">
        <v>0</v>
      </c>
      <c r="X788" s="297">
        <v>0</v>
      </c>
      <c r="Y788" s="100">
        <v>0</v>
      </c>
      <c r="Z788" s="66">
        <v>1</v>
      </c>
      <c r="AA788" s="324">
        <v>1477052</v>
      </c>
      <c r="AB788" s="324">
        <v>0</v>
      </c>
      <c r="AC788" s="324">
        <f t="shared" si="48"/>
        <v>1477052</v>
      </c>
      <c r="AD788" s="74">
        <v>4500000</v>
      </c>
      <c r="AE788" s="74">
        <v>6000000</v>
      </c>
      <c r="AF788" s="74">
        <f t="shared" si="49"/>
        <v>0</v>
      </c>
      <c r="AG788" s="74">
        <f t="shared" si="50"/>
        <v>4200000</v>
      </c>
      <c r="AH788" s="493">
        <f t="shared" si="51"/>
        <v>1</v>
      </c>
      <c r="AI788" s="278" t="s">
        <v>3176</v>
      </c>
    </row>
    <row r="789" spans="1:35" s="196" customFormat="1" ht="24" customHeight="1" x14ac:dyDescent="0.2">
      <c r="A789" s="181"/>
      <c r="B789" s="296">
        <v>783</v>
      </c>
      <c r="C789" s="270">
        <v>230</v>
      </c>
      <c r="D789" s="271">
        <v>14023</v>
      </c>
      <c r="E789" s="274" t="s">
        <v>3180</v>
      </c>
      <c r="F789" s="275" t="s">
        <v>3181</v>
      </c>
      <c r="G789" s="265" t="s">
        <v>2414</v>
      </c>
      <c r="H789" s="272" t="s">
        <v>353</v>
      </c>
      <c r="I789" s="288" t="s">
        <v>3336</v>
      </c>
      <c r="J789" s="483"/>
      <c r="K789" s="483"/>
      <c r="L789" s="272" t="s">
        <v>353</v>
      </c>
      <c r="M789" s="286" t="s">
        <v>2380</v>
      </c>
      <c r="N789" s="239"/>
      <c r="O789" s="273"/>
      <c r="P789" s="240"/>
      <c r="Q789" s="276">
        <v>14</v>
      </c>
      <c r="R789" s="279">
        <v>0</v>
      </c>
      <c r="S789" s="66">
        <v>0</v>
      </c>
      <c r="T789" s="66">
        <v>0</v>
      </c>
      <c r="U789" s="89">
        <v>0</v>
      </c>
      <c r="V789" s="277">
        <v>0</v>
      </c>
      <c r="W789" s="100">
        <v>0</v>
      </c>
      <c r="X789" s="297">
        <v>0</v>
      </c>
      <c r="Y789" s="100">
        <v>0</v>
      </c>
      <c r="Z789" s="66">
        <v>1</v>
      </c>
      <c r="AA789" s="324">
        <v>1477052</v>
      </c>
      <c r="AB789" s="324">
        <v>0</v>
      </c>
      <c r="AC789" s="324">
        <f t="shared" si="48"/>
        <v>1477052</v>
      </c>
      <c r="AD789" s="74">
        <v>4500000</v>
      </c>
      <c r="AE789" s="74">
        <v>6000000</v>
      </c>
      <c r="AF789" s="74">
        <f t="shared" si="49"/>
        <v>0</v>
      </c>
      <c r="AG789" s="74">
        <f t="shared" si="50"/>
        <v>0</v>
      </c>
      <c r="AH789" s="493">
        <f t="shared" si="51"/>
        <v>1</v>
      </c>
      <c r="AI789" s="278" t="s">
        <v>3177</v>
      </c>
    </row>
    <row r="790" spans="1:35" s="196" customFormat="1" ht="24" hidden="1" customHeight="1" x14ac:dyDescent="0.2">
      <c r="A790" s="181"/>
      <c r="B790" s="296">
        <v>784</v>
      </c>
      <c r="C790" s="270">
        <v>251</v>
      </c>
      <c r="D790" s="271">
        <v>14042</v>
      </c>
      <c r="E790" s="274" t="s">
        <v>3182</v>
      </c>
      <c r="F790" s="275" t="s">
        <v>3183</v>
      </c>
      <c r="G790" s="265" t="s">
        <v>2414</v>
      </c>
      <c r="H790" s="272" t="s">
        <v>717</v>
      </c>
      <c r="I790" s="288" t="s">
        <v>3229</v>
      </c>
      <c r="J790" s="483">
        <v>3860427075</v>
      </c>
      <c r="K790" s="483"/>
      <c r="L790" s="272" t="s">
        <v>717</v>
      </c>
      <c r="M790" s="286" t="s">
        <v>2380</v>
      </c>
      <c r="N790" s="239"/>
      <c r="O790" s="273"/>
      <c r="P790" s="240"/>
      <c r="Q790" s="276">
        <v>23</v>
      </c>
      <c r="R790" s="279">
        <v>0</v>
      </c>
      <c r="S790" s="66">
        <v>0</v>
      </c>
      <c r="T790" s="66">
        <v>0</v>
      </c>
      <c r="U790" s="89">
        <v>0</v>
      </c>
      <c r="V790" s="277">
        <v>17</v>
      </c>
      <c r="W790" s="100">
        <v>0</v>
      </c>
      <c r="X790" s="297">
        <v>0</v>
      </c>
      <c r="Y790" s="100">
        <v>0</v>
      </c>
      <c r="Z790" s="66">
        <v>0</v>
      </c>
      <c r="AA790" s="323">
        <v>1477052</v>
      </c>
      <c r="AB790" s="324">
        <v>0</v>
      </c>
      <c r="AC790" s="324">
        <f t="shared" si="48"/>
        <v>1477052</v>
      </c>
      <c r="AD790" s="74">
        <v>4500000</v>
      </c>
      <c r="AE790" s="74">
        <v>6000000</v>
      </c>
      <c r="AF790" s="74">
        <f t="shared" si="49"/>
        <v>0</v>
      </c>
      <c r="AG790" s="74">
        <f t="shared" si="50"/>
        <v>3400000</v>
      </c>
      <c r="AH790" s="493">
        <f t="shared" si="51"/>
        <v>0</v>
      </c>
      <c r="AI790" s="278" t="s">
        <v>3185</v>
      </c>
    </row>
    <row r="791" spans="1:35" s="196" customFormat="1" ht="24" hidden="1" customHeight="1" x14ac:dyDescent="0.2">
      <c r="A791" s="181"/>
      <c r="B791" s="296">
        <v>785</v>
      </c>
      <c r="C791" s="270">
        <v>149</v>
      </c>
      <c r="D791" s="472">
        <v>14019</v>
      </c>
      <c r="E791" s="280" t="s">
        <v>1184</v>
      </c>
      <c r="F791" s="281" t="s">
        <v>3184</v>
      </c>
      <c r="G791" s="285" t="s">
        <v>137</v>
      </c>
      <c r="H791" s="272" t="s">
        <v>88</v>
      </c>
      <c r="I791" s="288" t="s">
        <v>3219</v>
      </c>
      <c r="J791" s="483">
        <v>2803361361</v>
      </c>
      <c r="K791" s="483"/>
      <c r="L791" s="272" t="s">
        <v>88</v>
      </c>
      <c r="M791" s="290" t="s">
        <v>137</v>
      </c>
      <c r="N791" s="245" t="s">
        <v>2410</v>
      </c>
      <c r="O791" s="273"/>
      <c r="P791" s="240"/>
      <c r="Q791" s="282">
        <v>30</v>
      </c>
      <c r="R791" s="245">
        <v>120</v>
      </c>
      <c r="S791" s="245">
        <v>110</v>
      </c>
      <c r="T791" s="245">
        <v>29.33</v>
      </c>
      <c r="U791" s="89">
        <v>0</v>
      </c>
      <c r="V791" s="283">
        <v>15</v>
      </c>
      <c r="W791" s="100">
        <v>0</v>
      </c>
      <c r="X791" s="297">
        <v>0</v>
      </c>
      <c r="Y791" s="100">
        <v>0</v>
      </c>
      <c r="Z791" s="66">
        <v>0</v>
      </c>
      <c r="AA791" s="315">
        <v>885165</v>
      </c>
      <c r="AB791" s="316">
        <v>0</v>
      </c>
      <c r="AC791" s="316">
        <f t="shared" si="48"/>
        <v>885165</v>
      </c>
      <c r="AD791" s="74">
        <v>4500000</v>
      </c>
      <c r="AE791" s="74">
        <v>6000000</v>
      </c>
      <c r="AF791" s="74">
        <f t="shared" si="49"/>
        <v>0</v>
      </c>
      <c r="AG791" s="74">
        <f t="shared" si="50"/>
        <v>3000000</v>
      </c>
      <c r="AH791" s="493">
        <f t="shared" si="51"/>
        <v>0</v>
      </c>
      <c r="AI791" s="278" t="s">
        <v>3186</v>
      </c>
    </row>
    <row r="792" spans="1:35" s="196" customFormat="1" ht="24" hidden="1" customHeight="1" x14ac:dyDescent="0.2">
      <c r="A792" s="181"/>
      <c r="B792" s="296">
        <v>786</v>
      </c>
      <c r="C792" s="270">
        <v>150</v>
      </c>
      <c r="D792" s="472">
        <v>14019</v>
      </c>
      <c r="E792" s="280" t="s">
        <v>1184</v>
      </c>
      <c r="F792" s="281" t="s">
        <v>3184</v>
      </c>
      <c r="G792" s="285" t="s">
        <v>137</v>
      </c>
      <c r="H792" s="272" t="s">
        <v>88</v>
      </c>
      <c r="I792" s="288" t="s">
        <v>3219</v>
      </c>
      <c r="J792" s="483">
        <v>2803361361</v>
      </c>
      <c r="K792" s="483"/>
      <c r="L792" s="272" t="s">
        <v>88</v>
      </c>
      <c r="M792" s="290" t="s">
        <v>137</v>
      </c>
      <c r="N792" s="245" t="s">
        <v>2410</v>
      </c>
      <c r="O792" s="273"/>
      <c r="P792" s="240"/>
      <c r="Q792" s="282">
        <v>3</v>
      </c>
      <c r="R792" s="319">
        <v>12</v>
      </c>
      <c r="S792" s="320">
        <v>11</v>
      </c>
      <c r="T792" s="321">
        <v>2.93</v>
      </c>
      <c r="U792" s="89">
        <v>0</v>
      </c>
      <c r="V792" s="283">
        <v>0</v>
      </c>
      <c r="W792" s="100">
        <v>0</v>
      </c>
      <c r="X792" s="297">
        <v>0</v>
      </c>
      <c r="Y792" s="100">
        <v>0</v>
      </c>
      <c r="Z792" s="66">
        <v>0</v>
      </c>
      <c r="AA792" s="315">
        <v>885165</v>
      </c>
      <c r="AB792" s="316">
        <v>0</v>
      </c>
      <c r="AC792" s="316">
        <f t="shared" si="48"/>
        <v>885165</v>
      </c>
      <c r="AD792" s="74">
        <v>4500000</v>
      </c>
      <c r="AE792" s="74">
        <v>6000000</v>
      </c>
      <c r="AF792" s="74">
        <f t="shared" si="49"/>
        <v>0</v>
      </c>
      <c r="AG792" s="74">
        <f t="shared" si="50"/>
        <v>0</v>
      </c>
      <c r="AH792" s="493">
        <f t="shared" si="51"/>
        <v>0</v>
      </c>
      <c r="AI792" s="278" t="s">
        <v>3187</v>
      </c>
    </row>
    <row r="793" spans="1:35" s="196" customFormat="1" ht="24" hidden="1" customHeight="1" x14ac:dyDescent="0.2">
      <c r="A793" s="181"/>
      <c r="B793" s="296">
        <v>787</v>
      </c>
      <c r="C793" s="270">
        <v>151</v>
      </c>
      <c r="D793" s="271">
        <v>14043</v>
      </c>
      <c r="E793" s="280" t="s">
        <v>435</v>
      </c>
      <c r="F793" s="281" t="s">
        <v>3188</v>
      </c>
      <c r="G793" s="285" t="s">
        <v>137</v>
      </c>
      <c r="H793" s="272" t="s">
        <v>88</v>
      </c>
      <c r="I793" s="288" t="s">
        <v>3231</v>
      </c>
      <c r="J793" s="483">
        <v>682416444</v>
      </c>
      <c r="K793" s="483">
        <v>68876433</v>
      </c>
      <c r="L793" s="272" t="s">
        <v>88</v>
      </c>
      <c r="M793" s="290" t="s">
        <v>137</v>
      </c>
      <c r="N793" s="245" t="s">
        <v>2410</v>
      </c>
      <c r="O793" s="273"/>
      <c r="P793" s="240"/>
      <c r="Q793" s="282">
        <v>28</v>
      </c>
      <c r="R793" s="319">
        <v>112</v>
      </c>
      <c r="S793" s="320">
        <v>103</v>
      </c>
      <c r="T793" s="320">
        <v>27.37</v>
      </c>
      <c r="U793" s="89">
        <v>0</v>
      </c>
      <c r="V793" s="283">
        <v>14</v>
      </c>
      <c r="W793" s="100">
        <v>0</v>
      </c>
      <c r="X793" s="297">
        <v>0</v>
      </c>
      <c r="Y793" s="100">
        <v>0</v>
      </c>
      <c r="Z793" s="66">
        <v>0</v>
      </c>
      <c r="AA793" s="315">
        <v>885165</v>
      </c>
      <c r="AB793" s="316">
        <v>0</v>
      </c>
      <c r="AC793" s="316">
        <f t="shared" si="48"/>
        <v>885165</v>
      </c>
      <c r="AD793" s="74">
        <v>4500000</v>
      </c>
      <c r="AE793" s="74">
        <v>6000000</v>
      </c>
      <c r="AF793" s="74">
        <f t="shared" si="49"/>
        <v>0</v>
      </c>
      <c r="AG793" s="74">
        <f t="shared" si="50"/>
        <v>2800000</v>
      </c>
      <c r="AH793" s="493">
        <f t="shared" si="51"/>
        <v>0</v>
      </c>
      <c r="AI793" s="278" t="s">
        <v>3234</v>
      </c>
    </row>
    <row r="794" spans="1:35" s="196" customFormat="1" ht="24" hidden="1" customHeight="1" x14ac:dyDescent="0.2">
      <c r="A794" s="181"/>
      <c r="B794" s="296">
        <v>788</v>
      </c>
      <c r="C794" s="270">
        <v>152</v>
      </c>
      <c r="D794" s="271">
        <v>14037</v>
      </c>
      <c r="E794" s="280" t="s">
        <v>1184</v>
      </c>
      <c r="F794" s="281" t="s">
        <v>3189</v>
      </c>
      <c r="G794" s="285" t="s">
        <v>137</v>
      </c>
      <c r="H794" s="272" t="s">
        <v>88</v>
      </c>
      <c r="I794" s="288" t="s">
        <v>3220</v>
      </c>
      <c r="J794" s="483">
        <v>1451199503</v>
      </c>
      <c r="K794" s="483"/>
      <c r="L794" s="272" t="s">
        <v>88</v>
      </c>
      <c r="M794" s="290" t="s">
        <v>137</v>
      </c>
      <c r="N794" s="239"/>
      <c r="O794" s="273"/>
      <c r="P794" s="245" t="s">
        <v>2410</v>
      </c>
      <c r="Q794" s="282">
        <v>30</v>
      </c>
      <c r="R794" s="245">
        <v>120</v>
      </c>
      <c r="S794" s="245">
        <v>220</v>
      </c>
      <c r="T794" s="245">
        <v>29.33</v>
      </c>
      <c r="U794" s="89">
        <v>0</v>
      </c>
      <c r="V794" s="283">
        <v>30</v>
      </c>
      <c r="W794" s="100">
        <v>0</v>
      </c>
      <c r="X794" s="297">
        <v>0</v>
      </c>
      <c r="Y794" s="100">
        <v>0</v>
      </c>
      <c r="Z794" s="66">
        <v>0</v>
      </c>
      <c r="AA794" s="315">
        <v>885165</v>
      </c>
      <c r="AB794" s="316">
        <v>0</v>
      </c>
      <c r="AC794" s="316">
        <f t="shared" si="48"/>
        <v>885165</v>
      </c>
      <c r="AD794" s="74">
        <v>4500000</v>
      </c>
      <c r="AE794" s="74">
        <v>6000000</v>
      </c>
      <c r="AF794" s="74">
        <f t="shared" si="49"/>
        <v>0</v>
      </c>
      <c r="AG794" s="74">
        <f t="shared" si="50"/>
        <v>6000000</v>
      </c>
      <c r="AH794" s="493">
        <f t="shared" si="51"/>
        <v>0</v>
      </c>
      <c r="AI794" s="278" t="s">
        <v>3186</v>
      </c>
    </row>
    <row r="795" spans="1:35" s="196" customFormat="1" ht="24" hidden="1" customHeight="1" x14ac:dyDescent="0.2">
      <c r="A795" s="181"/>
      <c r="B795" s="296">
        <v>789</v>
      </c>
      <c r="C795" s="270">
        <v>153</v>
      </c>
      <c r="D795" s="271">
        <v>14037</v>
      </c>
      <c r="E795" s="280" t="s">
        <v>1184</v>
      </c>
      <c r="F795" s="281" t="s">
        <v>3189</v>
      </c>
      <c r="G795" s="285" t="s">
        <v>137</v>
      </c>
      <c r="H795" s="272" t="s">
        <v>88</v>
      </c>
      <c r="I795" s="288" t="s">
        <v>3220</v>
      </c>
      <c r="J795" s="483">
        <v>1451199503</v>
      </c>
      <c r="K795" s="483"/>
      <c r="L795" s="272" t="s">
        <v>88</v>
      </c>
      <c r="M795" s="290" t="s">
        <v>137</v>
      </c>
      <c r="N795" s="239"/>
      <c r="O795" s="273"/>
      <c r="P795" s="245" t="s">
        <v>2410</v>
      </c>
      <c r="Q795" s="282">
        <v>3</v>
      </c>
      <c r="R795" s="319">
        <v>12</v>
      </c>
      <c r="S795" s="320">
        <v>22</v>
      </c>
      <c r="T795" s="321">
        <v>2.93</v>
      </c>
      <c r="U795" s="89">
        <v>0</v>
      </c>
      <c r="V795" s="283">
        <v>0</v>
      </c>
      <c r="W795" s="100">
        <v>0</v>
      </c>
      <c r="X795" s="297">
        <v>0</v>
      </c>
      <c r="Y795" s="100">
        <v>0</v>
      </c>
      <c r="Z795" s="66">
        <v>0</v>
      </c>
      <c r="AA795" s="315">
        <v>885165</v>
      </c>
      <c r="AB795" s="316">
        <v>0</v>
      </c>
      <c r="AC795" s="316">
        <f t="shared" si="48"/>
        <v>885165</v>
      </c>
      <c r="AD795" s="74">
        <v>4500000</v>
      </c>
      <c r="AE795" s="74">
        <v>6000000</v>
      </c>
      <c r="AF795" s="74">
        <f t="shared" si="49"/>
        <v>0</v>
      </c>
      <c r="AG795" s="74">
        <f t="shared" si="50"/>
        <v>0</v>
      </c>
      <c r="AH795" s="493">
        <f t="shared" si="51"/>
        <v>0</v>
      </c>
      <c r="AI795" s="278" t="s">
        <v>3187</v>
      </c>
    </row>
    <row r="796" spans="1:35" s="196" customFormat="1" ht="24" hidden="1" customHeight="1" x14ac:dyDescent="0.2">
      <c r="A796" s="181"/>
      <c r="B796" s="296">
        <v>790</v>
      </c>
      <c r="C796" s="270">
        <v>154</v>
      </c>
      <c r="D796" s="271">
        <v>14030</v>
      </c>
      <c r="E796" s="280" t="s">
        <v>3190</v>
      </c>
      <c r="F796" s="281" t="s">
        <v>3191</v>
      </c>
      <c r="G796" s="285" t="s">
        <v>137</v>
      </c>
      <c r="H796" s="272" t="s">
        <v>88</v>
      </c>
      <c r="I796" s="288" t="s">
        <v>3284</v>
      </c>
      <c r="J796" s="483">
        <v>323671977</v>
      </c>
      <c r="K796" s="483">
        <v>26269506</v>
      </c>
      <c r="L796" s="272" t="s">
        <v>88</v>
      </c>
      <c r="M796" s="290" t="s">
        <v>137</v>
      </c>
      <c r="N796" s="245" t="s">
        <v>2410</v>
      </c>
      <c r="O796" s="273"/>
      <c r="P796" s="240"/>
      <c r="Q796" s="282">
        <v>30</v>
      </c>
      <c r="R796" s="245">
        <v>120</v>
      </c>
      <c r="S796" s="245">
        <v>110</v>
      </c>
      <c r="T796" s="245">
        <v>29.33</v>
      </c>
      <c r="U796" s="89">
        <v>0</v>
      </c>
      <c r="V796" s="283">
        <v>15</v>
      </c>
      <c r="W796" s="100">
        <v>0</v>
      </c>
      <c r="X796" s="297">
        <v>0</v>
      </c>
      <c r="Y796" s="100">
        <v>2</v>
      </c>
      <c r="Z796" s="66">
        <v>2</v>
      </c>
      <c r="AA796" s="315">
        <v>885165</v>
      </c>
      <c r="AB796" s="316">
        <v>0</v>
      </c>
      <c r="AC796" s="316">
        <f t="shared" si="48"/>
        <v>885165</v>
      </c>
      <c r="AD796" s="74">
        <v>4500000</v>
      </c>
      <c r="AE796" s="74">
        <v>6000000</v>
      </c>
      <c r="AF796" s="74">
        <f t="shared" si="49"/>
        <v>0</v>
      </c>
      <c r="AG796" s="74">
        <f t="shared" si="50"/>
        <v>3000000</v>
      </c>
      <c r="AH796" s="493">
        <f t="shared" si="51"/>
        <v>0</v>
      </c>
      <c r="AI796" s="278" t="s">
        <v>3186</v>
      </c>
    </row>
    <row r="797" spans="1:35" s="196" customFormat="1" ht="24" hidden="1" customHeight="1" x14ac:dyDescent="0.2">
      <c r="A797" s="181"/>
      <c r="B797" s="296">
        <v>791</v>
      </c>
      <c r="C797" s="270">
        <v>155</v>
      </c>
      <c r="D797" s="271">
        <v>14030</v>
      </c>
      <c r="E797" s="280" t="s">
        <v>3190</v>
      </c>
      <c r="F797" s="281" t="s">
        <v>3191</v>
      </c>
      <c r="G797" s="285" t="s">
        <v>137</v>
      </c>
      <c r="H797" s="272" t="s">
        <v>88</v>
      </c>
      <c r="I797" s="288" t="s">
        <v>3284</v>
      </c>
      <c r="J797" s="483">
        <v>323671977</v>
      </c>
      <c r="K797" s="483">
        <v>26269506</v>
      </c>
      <c r="L797" s="272" t="s">
        <v>88</v>
      </c>
      <c r="M797" s="290" t="s">
        <v>137</v>
      </c>
      <c r="N797" s="245" t="s">
        <v>2410</v>
      </c>
      <c r="O797" s="273"/>
      <c r="P797" s="240"/>
      <c r="Q797" s="282">
        <v>3</v>
      </c>
      <c r="R797" s="319">
        <v>12</v>
      </c>
      <c r="S797" s="320">
        <v>11</v>
      </c>
      <c r="T797" s="320">
        <v>2.93</v>
      </c>
      <c r="U797" s="89">
        <v>0</v>
      </c>
      <c r="V797" s="283">
        <v>0</v>
      </c>
      <c r="W797" s="100">
        <v>0</v>
      </c>
      <c r="X797" s="297">
        <v>0</v>
      </c>
      <c r="Y797" s="100">
        <v>2</v>
      </c>
      <c r="Z797" s="66">
        <v>2</v>
      </c>
      <c r="AA797" s="315">
        <v>885165</v>
      </c>
      <c r="AB797" s="316">
        <v>0</v>
      </c>
      <c r="AC797" s="316">
        <f t="shared" si="48"/>
        <v>885165</v>
      </c>
      <c r="AD797" s="74">
        <v>4500000</v>
      </c>
      <c r="AE797" s="74">
        <v>6000000</v>
      </c>
      <c r="AF797" s="74">
        <f t="shared" si="49"/>
        <v>0</v>
      </c>
      <c r="AG797" s="74">
        <f t="shared" si="50"/>
        <v>0</v>
      </c>
      <c r="AH797" s="493">
        <f t="shared" si="51"/>
        <v>0</v>
      </c>
      <c r="AI797" s="278" t="s">
        <v>3187</v>
      </c>
    </row>
    <row r="798" spans="1:35" s="196" customFormat="1" ht="24" hidden="1" customHeight="1" x14ac:dyDescent="0.2">
      <c r="A798" s="181"/>
      <c r="B798" s="296">
        <v>792</v>
      </c>
      <c r="C798" s="270">
        <v>156</v>
      </c>
      <c r="D798" s="271">
        <v>14044</v>
      </c>
      <c r="E798" s="280" t="s">
        <v>85</v>
      </c>
      <c r="F798" s="281" t="s">
        <v>3192</v>
      </c>
      <c r="G798" s="285" t="s">
        <v>137</v>
      </c>
      <c r="H798" s="272" t="s">
        <v>88</v>
      </c>
      <c r="I798" s="288" t="s">
        <v>3225</v>
      </c>
      <c r="J798" s="480">
        <v>453229069</v>
      </c>
      <c r="K798" s="483"/>
      <c r="L798" s="272" t="s">
        <v>88</v>
      </c>
      <c r="M798" s="290" t="s">
        <v>137</v>
      </c>
      <c r="N798" s="245" t="s">
        <v>2410</v>
      </c>
      <c r="O798" s="273"/>
      <c r="P798" s="240"/>
      <c r="Q798" s="282">
        <v>23</v>
      </c>
      <c r="R798" s="319">
        <v>92</v>
      </c>
      <c r="S798" s="320">
        <v>84</v>
      </c>
      <c r="T798" s="321">
        <v>22.49</v>
      </c>
      <c r="U798" s="89">
        <v>0</v>
      </c>
      <c r="V798" s="283">
        <v>20</v>
      </c>
      <c r="W798" s="100">
        <v>0</v>
      </c>
      <c r="X798" s="297">
        <v>0</v>
      </c>
      <c r="Y798" s="287">
        <v>0</v>
      </c>
      <c r="Z798" s="288">
        <v>0</v>
      </c>
      <c r="AA798" s="315">
        <v>885165</v>
      </c>
      <c r="AB798" s="316">
        <v>0</v>
      </c>
      <c r="AC798" s="316">
        <f t="shared" si="48"/>
        <v>885165</v>
      </c>
      <c r="AD798" s="74">
        <v>4500000</v>
      </c>
      <c r="AE798" s="74">
        <v>6000000</v>
      </c>
      <c r="AF798" s="74">
        <f t="shared" si="49"/>
        <v>0</v>
      </c>
      <c r="AG798" s="74">
        <f t="shared" si="50"/>
        <v>4000000</v>
      </c>
      <c r="AH798" s="493">
        <f t="shared" si="51"/>
        <v>0</v>
      </c>
      <c r="AI798" s="278" t="s">
        <v>3185</v>
      </c>
    </row>
    <row r="799" spans="1:35" s="196" customFormat="1" ht="24" hidden="1" customHeight="1" x14ac:dyDescent="0.2">
      <c r="A799" s="181"/>
      <c r="B799" s="296">
        <v>793</v>
      </c>
      <c r="C799" s="270">
        <v>157</v>
      </c>
      <c r="D799" s="271">
        <v>14045</v>
      </c>
      <c r="E799" s="280" t="s">
        <v>1027</v>
      </c>
      <c r="F799" s="281" t="s">
        <v>408</v>
      </c>
      <c r="G799" s="285" t="s">
        <v>137</v>
      </c>
      <c r="H799" s="272" t="s">
        <v>88</v>
      </c>
      <c r="I799" s="288" t="s">
        <v>3228</v>
      </c>
      <c r="J799" s="483">
        <v>82442789</v>
      </c>
      <c r="K799" s="483">
        <v>21261897</v>
      </c>
      <c r="L799" s="272" t="s">
        <v>88</v>
      </c>
      <c r="M799" s="290" t="s">
        <v>137</v>
      </c>
      <c r="N799" s="245" t="s">
        <v>2410</v>
      </c>
      <c r="O799" s="273"/>
      <c r="P799" s="240"/>
      <c r="Q799" s="282">
        <v>30</v>
      </c>
      <c r="R799" s="245">
        <v>120</v>
      </c>
      <c r="S799" s="245">
        <v>110</v>
      </c>
      <c r="T799" s="245">
        <v>29.33</v>
      </c>
      <c r="U799" s="89">
        <v>0</v>
      </c>
      <c r="V799" s="283">
        <v>15</v>
      </c>
      <c r="W799" s="100">
        <v>0</v>
      </c>
      <c r="X799" s="297">
        <v>0</v>
      </c>
      <c r="Y799" s="287">
        <v>0</v>
      </c>
      <c r="Z799" s="288">
        <v>0</v>
      </c>
      <c r="AA799" s="315">
        <v>885165</v>
      </c>
      <c r="AB799" s="316">
        <v>0</v>
      </c>
      <c r="AC799" s="316">
        <f t="shared" si="48"/>
        <v>885165</v>
      </c>
      <c r="AD799" s="74">
        <v>4500000</v>
      </c>
      <c r="AE799" s="74">
        <v>6000000</v>
      </c>
      <c r="AF799" s="74">
        <f t="shared" si="49"/>
        <v>0</v>
      </c>
      <c r="AG799" s="74">
        <f t="shared" si="50"/>
        <v>3000000</v>
      </c>
      <c r="AH799" s="493">
        <f t="shared" si="51"/>
        <v>0</v>
      </c>
      <c r="AI799" s="278" t="s">
        <v>3193</v>
      </c>
    </row>
    <row r="800" spans="1:35" s="196" customFormat="1" ht="24" hidden="1" customHeight="1" x14ac:dyDescent="0.2">
      <c r="A800" s="181"/>
      <c r="B800" s="296">
        <v>794</v>
      </c>
      <c r="C800" s="270">
        <v>224</v>
      </c>
      <c r="D800" s="271">
        <v>14046</v>
      </c>
      <c r="E800" s="280" t="s">
        <v>3194</v>
      </c>
      <c r="F800" s="281" t="s">
        <v>3195</v>
      </c>
      <c r="G800" s="285" t="s">
        <v>137</v>
      </c>
      <c r="H800" s="272" t="s">
        <v>88</v>
      </c>
      <c r="I800" s="288" t="s">
        <v>3253</v>
      </c>
      <c r="J800" s="483">
        <v>430004362</v>
      </c>
      <c r="K800" s="483">
        <v>12191630</v>
      </c>
      <c r="L800" s="272" t="s">
        <v>88</v>
      </c>
      <c r="M800" s="290" t="s">
        <v>137</v>
      </c>
      <c r="N800" s="245" t="s">
        <v>2410</v>
      </c>
      <c r="O800" s="273"/>
      <c r="P800" s="240"/>
      <c r="Q800" s="282">
        <v>22</v>
      </c>
      <c r="R800" s="319">
        <v>88</v>
      </c>
      <c r="S800" s="320">
        <v>81</v>
      </c>
      <c r="T800" s="321">
        <v>21.51</v>
      </c>
      <c r="U800" s="89">
        <v>0</v>
      </c>
      <c r="V800" s="283">
        <v>11</v>
      </c>
      <c r="W800" s="100">
        <v>0</v>
      </c>
      <c r="X800" s="297">
        <v>0</v>
      </c>
      <c r="Y800" s="287">
        <v>0</v>
      </c>
      <c r="Z800" s="288">
        <v>0</v>
      </c>
      <c r="AA800" s="315">
        <v>885165</v>
      </c>
      <c r="AB800" s="316">
        <v>0</v>
      </c>
      <c r="AC800" s="316">
        <f t="shared" si="48"/>
        <v>885165</v>
      </c>
      <c r="AD800" s="74">
        <v>4500000</v>
      </c>
      <c r="AE800" s="74">
        <v>6000000</v>
      </c>
      <c r="AF800" s="74">
        <f t="shared" si="49"/>
        <v>0</v>
      </c>
      <c r="AG800" s="74">
        <f t="shared" si="50"/>
        <v>2200000</v>
      </c>
      <c r="AH800" s="493">
        <f t="shared" si="51"/>
        <v>0</v>
      </c>
      <c r="AI800" s="278" t="s">
        <v>3196</v>
      </c>
    </row>
    <row r="801" spans="1:35" s="196" customFormat="1" ht="24" hidden="1" customHeight="1" x14ac:dyDescent="0.2">
      <c r="A801" s="181"/>
      <c r="B801" s="296">
        <v>795</v>
      </c>
      <c r="C801" s="270">
        <v>225</v>
      </c>
      <c r="D801" s="271">
        <v>14047</v>
      </c>
      <c r="E801" s="280" t="s">
        <v>805</v>
      </c>
      <c r="F801" s="281" t="s">
        <v>3197</v>
      </c>
      <c r="G801" s="285" t="s">
        <v>137</v>
      </c>
      <c r="H801" s="272" t="s">
        <v>983</v>
      </c>
      <c r="I801" s="288" t="s">
        <v>3313</v>
      </c>
      <c r="J801" s="483">
        <v>430121903</v>
      </c>
      <c r="K801" s="483">
        <v>863780021</v>
      </c>
      <c r="L801" s="272" t="s">
        <v>3310</v>
      </c>
      <c r="M801" s="290" t="s">
        <v>137</v>
      </c>
      <c r="N801" s="245" t="s">
        <v>2410</v>
      </c>
      <c r="O801" s="273"/>
      <c r="P801" s="240"/>
      <c r="Q801" s="282">
        <v>30</v>
      </c>
      <c r="R801" s="245">
        <v>120</v>
      </c>
      <c r="S801" s="245">
        <v>110</v>
      </c>
      <c r="T801" s="245">
        <v>29.33</v>
      </c>
      <c r="U801" s="89">
        <v>0</v>
      </c>
      <c r="V801" s="283">
        <v>25</v>
      </c>
      <c r="W801" s="100">
        <v>0</v>
      </c>
      <c r="X801" s="297">
        <v>0</v>
      </c>
      <c r="Y801" s="100">
        <v>0</v>
      </c>
      <c r="Z801" s="66">
        <f>Y801</f>
        <v>0</v>
      </c>
      <c r="AA801" s="315">
        <v>885165</v>
      </c>
      <c r="AB801" s="316">
        <v>0</v>
      </c>
      <c r="AC801" s="316">
        <f t="shared" si="48"/>
        <v>885165</v>
      </c>
      <c r="AD801" s="74">
        <v>4500000</v>
      </c>
      <c r="AE801" s="74">
        <v>6000000</v>
      </c>
      <c r="AF801" s="74">
        <f t="shared" si="49"/>
        <v>0</v>
      </c>
      <c r="AG801" s="74">
        <f t="shared" si="50"/>
        <v>5000000</v>
      </c>
      <c r="AH801" s="493">
        <f t="shared" si="51"/>
        <v>0</v>
      </c>
      <c r="AI801" s="278" t="s">
        <v>3193</v>
      </c>
    </row>
    <row r="802" spans="1:35" s="196" customFormat="1" ht="24" hidden="1" customHeight="1" x14ac:dyDescent="0.2">
      <c r="A802" s="181"/>
      <c r="B802" s="296">
        <v>796</v>
      </c>
      <c r="C802" s="270">
        <v>226</v>
      </c>
      <c r="D802" s="271">
        <v>14022</v>
      </c>
      <c r="E802" s="280" t="s">
        <v>410</v>
      </c>
      <c r="F802" s="281" t="s">
        <v>3198</v>
      </c>
      <c r="G802" s="285" t="s">
        <v>137</v>
      </c>
      <c r="H802" s="272" t="s">
        <v>983</v>
      </c>
      <c r="I802" s="288" t="s">
        <v>3223</v>
      </c>
      <c r="J802" s="483">
        <v>62279734</v>
      </c>
      <c r="K802" s="483">
        <v>26142790</v>
      </c>
      <c r="L802" s="272" t="s">
        <v>3311</v>
      </c>
      <c r="M802" s="290" t="s">
        <v>137</v>
      </c>
      <c r="N802" s="245" t="s">
        <v>2410</v>
      </c>
      <c r="O802" s="273"/>
      <c r="P802" s="240"/>
      <c r="Q802" s="282">
        <v>30</v>
      </c>
      <c r="R802" s="245">
        <v>120</v>
      </c>
      <c r="S802" s="245">
        <v>110</v>
      </c>
      <c r="T802" s="245">
        <v>29.33</v>
      </c>
      <c r="U802" s="89">
        <v>0</v>
      </c>
      <c r="V802" s="283">
        <v>15</v>
      </c>
      <c r="W802" s="100">
        <v>0</v>
      </c>
      <c r="X802" s="297">
        <v>0</v>
      </c>
      <c r="Y802" s="287">
        <v>0</v>
      </c>
      <c r="Z802" s="288">
        <v>0</v>
      </c>
      <c r="AA802" s="315">
        <v>885165</v>
      </c>
      <c r="AB802" s="316">
        <v>0</v>
      </c>
      <c r="AC802" s="316">
        <f t="shared" si="48"/>
        <v>885165</v>
      </c>
      <c r="AD802" s="74">
        <v>4500000</v>
      </c>
      <c r="AE802" s="74">
        <v>6000000</v>
      </c>
      <c r="AF802" s="74">
        <f t="shared" si="49"/>
        <v>0</v>
      </c>
      <c r="AG802" s="74">
        <f t="shared" si="50"/>
        <v>3000000</v>
      </c>
      <c r="AH802" s="493">
        <f t="shared" si="51"/>
        <v>0</v>
      </c>
      <c r="AI802" s="278" t="s">
        <v>3186</v>
      </c>
    </row>
    <row r="803" spans="1:35" s="196" customFormat="1" ht="24" hidden="1" customHeight="1" x14ac:dyDescent="0.2">
      <c r="A803" s="181"/>
      <c r="B803" s="296">
        <v>797</v>
      </c>
      <c r="C803" s="270">
        <v>227</v>
      </c>
      <c r="D803" s="271">
        <v>14022</v>
      </c>
      <c r="E803" s="280" t="s">
        <v>410</v>
      </c>
      <c r="F803" s="281" t="s">
        <v>3198</v>
      </c>
      <c r="G803" s="285" t="s">
        <v>137</v>
      </c>
      <c r="H803" s="272" t="s">
        <v>983</v>
      </c>
      <c r="I803" s="288" t="s">
        <v>3223</v>
      </c>
      <c r="J803" s="483">
        <v>62279734</v>
      </c>
      <c r="K803" s="483">
        <v>26142790</v>
      </c>
      <c r="L803" s="272" t="s">
        <v>3311</v>
      </c>
      <c r="M803" s="290" t="s">
        <v>137</v>
      </c>
      <c r="N803" s="245" t="s">
        <v>2410</v>
      </c>
      <c r="O803" s="273"/>
      <c r="P803" s="240"/>
      <c r="Q803" s="282">
        <v>3</v>
      </c>
      <c r="R803" s="319">
        <v>12</v>
      </c>
      <c r="S803" s="320">
        <v>11</v>
      </c>
      <c r="T803" s="320">
        <v>2.93</v>
      </c>
      <c r="U803" s="89">
        <v>0</v>
      </c>
      <c r="V803" s="283">
        <v>0</v>
      </c>
      <c r="W803" s="100">
        <v>0</v>
      </c>
      <c r="X803" s="297">
        <v>0</v>
      </c>
      <c r="Y803" s="287">
        <v>0</v>
      </c>
      <c r="Z803" s="288">
        <v>0</v>
      </c>
      <c r="AA803" s="315">
        <v>885165</v>
      </c>
      <c r="AB803" s="316">
        <v>0</v>
      </c>
      <c r="AC803" s="316">
        <f t="shared" si="48"/>
        <v>885165</v>
      </c>
      <c r="AD803" s="74">
        <v>4500000</v>
      </c>
      <c r="AE803" s="74">
        <v>6000000</v>
      </c>
      <c r="AF803" s="74">
        <f t="shared" si="49"/>
        <v>0</v>
      </c>
      <c r="AG803" s="74">
        <f t="shared" si="50"/>
        <v>0</v>
      </c>
      <c r="AH803" s="493">
        <f t="shared" si="51"/>
        <v>0</v>
      </c>
      <c r="AI803" s="278" t="s">
        <v>3187</v>
      </c>
    </row>
    <row r="804" spans="1:35" s="196" customFormat="1" ht="24" hidden="1" customHeight="1" x14ac:dyDescent="0.2">
      <c r="A804" s="181"/>
      <c r="B804" s="296">
        <v>798</v>
      </c>
      <c r="C804" s="270">
        <v>233</v>
      </c>
      <c r="D804" s="472">
        <v>14029</v>
      </c>
      <c r="E804" s="280" t="s">
        <v>3199</v>
      </c>
      <c r="F804" s="281" t="s">
        <v>3200</v>
      </c>
      <c r="G804" s="285" t="s">
        <v>137</v>
      </c>
      <c r="H804" s="272" t="s">
        <v>303</v>
      </c>
      <c r="I804" s="288" t="s">
        <v>3286</v>
      </c>
      <c r="J804" s="483">
        <v>2020199238</v>
      </c>
      <c r="K804" s="483">
        <v>39221686</v>
      </c>
      <c r="L804" s="272" t="s">
        <v>303</v>
      </c>
      <c r="M804" s="290" t="s">
        <v>137</v>
      </c>
      <c r="N804" s="239"/>
      <c r="O804" s="245" t="s">
        <v>2410</v>
      </c>
      <c r="P804" s="240"/>
      <c r="Q804" s="282">
        <v>30</v>
      </c>
      <c r="R804" s="245">
        <v>90</v>
      </c>
      <c r="S804" s="245">
        <v>0</v>
      </c>
      <c r="T804" s="245">
        <v>0</v>
      </c>
      <c r="U804" s="89">
        <v>0</v>
      </c>
      <c r="V804" s="283">
        <v>24</v>
      </c>
      <c r="W804" s="100">
        <v>0</v>
      </c>
      <c r="X804" s="297">
        <v>0</v>
      </c>
      <c r="Y804" s="100">
        <v>0</v>
      </c>
      <c r="Z804" s="66">
        <v>0</v>
      </c>
      <c r="AA804" s="315">
        <v>885165</v>
      </c>
      <c r="AB804" s="316">
        <v>0</v>
      </c>
      <c r="AC804" s="316">
        <f t="shared" si="48"/>
        <v>885165</v>
      </c>
      <c r="AD804" s="74">
        <v>4500000</v>
      </c>
      <c r="AE804" s="74">
        <v>6000000</v>
      </c>
      <c r="AF804" s="74">
        <f t="shared" si="49"/>
        <v>0</v>
      </c>
      <c r="AG804" s="74">
        <f t="shared" si="50"/>
        <v>4800000</v>
      </c>
      <c r="AH804" s="493">
        <f t="shared" si="51"/>
        <v>0</v>
      </c>
      <c r="AI804" s="278" t="s">
        <v>3176</v>
      </c>
    </row>
    <row r="805" spans="1:35" s="196" customFormat="1" ht="24" hidden="1" customHeight="1" x14ac:dyDescent="0.2">
      <c r="A805" s="181"/>
      <c r="B805" s="296">
        <v>799</v>
      </c>
      <c r="C805" s="270">
        <v>234</v>
      </c>
      <c r="D805" s="472">
        <v>14029</v>
      </c>
      <c r="E805" s="280" t="s">
        <v>3199</v>
      </c>
      <c r="F805" s="281" t="s">
        <v>3200</v>
      </c>
      <c r="G805" s="285" t="s">
        <v>137</v>
      </c>
      <c r="H805" s="272" t="s">
        <v>303</v>
      </c>
      <c r="I805" s="288" t="s">
        <v>3286</v>
      </c>
      <c r="J805" s="483">
        <v>2020199238</v>
      </c>
      <c r="K805" s="483">
        <v>39221686</v>
      </c>
      <c r="L805" s="272" t="s">
        <v>303</v>
      </c>
      <c r="M805" s="290" t="s">
        <v>137</v>
      </c>
      <c r="N805" s="239"/>
      <c r="O805" s="245" t="s">
        <v>2410</v>
      </c>
      <c r="P805" s="240"/>
      <c r="Q805" s="282">
        <v>14</v>
      </c>
      <c r="R805" s="319">
        <v>42</v>
      </c>
      <c r="S805" s="320">
        <v>0</v>
      </c>
      <c r="T805" s="320">
        <v>0</v>
      </c>
      <c r="U805" s="89">
        <v>0</v>
      </c>
      <c r="V805" s="283">
        <v>0</v>
      </c>
      <c r="W805" s="100">
        <v>0</v>
      </c>
      <c r="X805" s="297">
        <v>0</v>
      </c>
      <c r="Y805" s="100">
        <v>0</v>
      </c>
      <c r="Z805" s="66">
        <v>0</v>
      </c>
      <c r="AA805" s="315">
        <v>885165</v>
      </c>
      <c r="AB805" s="316">
        <v>0</v>
      </c>
      <c r="AC805" s="316">
        <f t="shared" si="48"/>
        <v>885165</v>
      </c>
      <c r="AD805" s="74">
        <v>4500000</v>
      </c>
      <c r="AE805" s="74">
        <v>6000000</v>
      </c>
      <c r="AF805" s="74">
        <f t="shared" si="49"/>
        <v>0</v>
      </c>
      <c r="AG805" s="74">
        <f t="shared" si="50"/>
        <v>0</v>
      </c>
      <c r="AH805" s="493">
        <f t="shared" si="51"/>
        <v>0</v>
      </c>
      <c r="AI805" s="278" t="s">
        <v>3177</v>
      </c>
    </row>
    <row r="806" spans="1:35" s="196" customFormat="1" ht="24" hidden="1" customHeight="1" x14ac:dyDescent="0.2">
      <c r="A806" s="181"/>
      <c r="B806" s="296">
        <v>800</v>
      </c>
      <c r="C806" s="270">
        <v>229</v>
      </c>
      <c r="D806" s="271">
        <v>14027</v>
      </c>
      <c r="E806" s="280" t="s">
        <v>1414</v>
      </c>
      <c r="F806" s="281" t="s">
        <v>1708</v>
      </c>
      <c r="G806" s="285" t="s">
        <v>137</v>
      </c>
      <c r="H806" s="272" t="s">
        <v>1961</v>
      </c>
      <c r="I806" s="288" t="s">
        <v>3257</v>
      </c>
      <c r="J806" s="483">
        <v>2249210543</v>
      </c>
      <c r="K806" s="483">
        <v>39062154</v>
      </c>
      <c r="L806" s="272" t="s">
        <v>1961</v>
      </c>
      <c r="M806" s="290" t="s">
        <v>137</v>
      </c>
      <c r="N806" s="245" t="s">
        <v>2410</v>
      </c>
      <c r="O806" s="273"/>
      <c r="P806" s="240"/>
      <c r="Q806" s="282">
        <v>30</v>
      </c>
      <c r="R806" s="245">
        <v>120</v>
      </c>
      <c r="S806" s="245">
        <v>110</v>
      </c>
      <c r="T806" s="245">
        <v>29.33</v>
      </c>
      <c r="U806" s="89">
        <v>0</v>
      </c>
      <c r="V806" s="283">
        <v>15</v>
      </c>
      <c r="W806" s="100">
        <v>0</v>
      </c>
      <c r="X806" s="297">
        <v>0</v>
      </c>
      <c r="Y806" s="100">
        <v>2</v>
      </c>
      <c r="Z806" s="66">
        <v>2</v>
      </c>
      <c r="AA806" s="315">
        <v>885165</v>
      </c>
      <c r="AB806" s="316">
        <v>0</v>
      </c>
      <c r="AC806" s="316">
        <f t="shared" si="48"/>
        <v>885165</v>
      </c>
      <c r="AD806" s="74">
        <v>4500000</v>
      </c>
      <c r="AE806" s="74">
        <v>6000000</v>
      </c>
      <c r="AF806" s="74">
        <f t="shared" si="49"/>
        <v>0</v>
      </c>
      <c r="AG806" s="74">
        <f t="shared" si="50"/>
        <v>3000000</v>
      </c>
      <c r="AH806" s="493">
        <f t="shared" si="51"/>
        <v>0</v>
      </c>
      <c r="AI806" s="278" t="s">
        <v>3202</v>
      </c>
    </row>
    <row r="807" spans="1:35" s="196" customFormat="1" ht="24" hidden="1" customHeight="1" x14ac:dyDescent="0.2">
      <c r="A807" s="181"/>
      <c r="B807" s="296">
        <v>801</v>
      </c>
      <c r="C807" s="270">
        <v>230</v>
      </c>
      <c r="D807" s="271">
        <v>14027</v>
      </c>
      <c r="E807" s="280" t="s">
        <v>1414</v>
      </c>
      <c r="F807" s="281" t="s">
        <v>1708</v>
      </c>
      <c r="G807" s="285" t="s">
        <v>137</v>
      </c>
      <c r="H807" s="272" t="s">
        <v>1961</v>
      </c>
      <c r="I807" s="288" t="s">
        <v>3257</v>
      </c>
      <c r="J807" s="483">
        <v>2249210543</v>
      </c>
      <c r="K807" s="483">
        <v>39062154</v>
      </c>
      <c r="L807" s="272" t="s">
        <v>1961</v>
      </c>
      <c r="M807" s="290" t="s">
        <v>137</v>
      </c>
      <c r="N807" s="245" t="s">
        <v>2410</v>
      </c>
      <c r="O807" s="273"/>
      <c r="P807" s="240"/>
      <c r="Q807" s="282">
        <v>30</v>
      </c>
      <c r="R807" s="245">
        <v>120</v>
      </c>
      <c r="S807" s="245">
        <v>110</v>
      </c>
      <c r="T807" s="245">
        <v>29.33</v>
      </c>
      <c r="U807" s="89">
        <v>0</v>
      </c>
      <c r="V807" s="283">
        <v>0</v>
      </c>
      <c r="W807" s="100">
        <v>0</v>
      </c>
      <c r="X807" s="297">
        <v>0</v>
      </c>
      <c r="Y807" s="100">
        <v>2</v>
      </c>
      <c r="Z807" s="66">
        <v>2</v>
      </c>
      <c r="AA807" s="315">
        <v>885165</v>
      </c>
      <c r="AB807" s="316">
        <v>0</v>
      </c>
      <c r="AC807" s="316">
        <f t="shared" si="48"/>
        <v>885165</v>
      </c>
      <c r="AD807" s="74">
        <v>4500000</v>
      </c>
      <c r="AE807" s="74">
        <v>6000000</v>
      </c>
      <c r="AF807" s="74">
        <f t="shared" si="49"/>
        <v>0</v>
      </c>
      <c r="AG807" s="74">
        <f t="shared" si="50"/>
        <v>0</v>
      </c>
      <c r="AH807" s="493">
        <f t="shared" si="51"/>
        <v>0</v>
      </c>
      <c r="AI807" s="278" t="s">
        <v>3203</v>
      </c>
    </row>
    <row r="808" spans="1:35" s="196" customFormat="1" ht="24" hidden="1" customHeight="1" x14ac:dyDescent="0.2">
      <c r="A808" s="181"/>
      <c r="B808" s="296">
        <v>802</v>
      </c>
      <c r="C808" s="270">
        <v>314</v>
      </c>
      <c r="D808" s="271">
        <v>14021</v>
      </c>
      <c r="E808" s="280" t="s">
        <v>3204</v>
      </c>
      <c r="F808" s="281" t="s">
        <v>3205</v>
      </c>
      <c r="G808" s="285" t="s">
        <v>137</v>
      </c>
      <c r="H808" s="272" t="s">
        <v>353</v>
      </c>
      <c r="I808" s="288" t="s">
        <v>3241</v>
      </c>
      <c r="J808" s="483">
        <v>4324158223</v>
      </c>
      <c r="K808" s="483">
        <v>30399009</v>
      </c>
      <c r="L808" s="272" t="s">
        <v>353</v>
      </c>
      <c r="M808" s="290" t="s">
        <v>137</v>
      </c>
      <c r="N808" s="174"/>
      <c r="O808" s="273"/>
      <c r="P808" s="245" t="s">
        <v>2410</v>
      </c>
      <c r="Q808" s="282">
        <v>30</v>
      </c>
      <c r="R808" s="245">
        <v>120</v>
      </c>
      <c r="S808" s="245">
        <v>220</v>
      </c>
      <c r="T808" s="245">
        <v>29.33</v>
      </c>
      <c r="U808" s="89">
        <v>0</v>
      </c>
      <c r="V808" s="283">
        <v>15</v>
      </c>
      <c r="W808" s="100">
        <v>0</v>
      </c>
      <c r="X808" s="297">
        <v>0</v>
      </c>
      <c r="Y808" s="287">
        <v>2</v>
      </c>
      <c r="Z808" s="288">
        <v>2</v>
      </c>
      <c r="AA808" s="315">
        <v>885165</v>
      </c>
      <c r="AB808" s="316">
        <v>0</v>
      </c>
      <c r="AC808" s="316">
        <f t="shared" si="48"/>
        <v>885165</v>
      </c>
      <c r="AD808" s="74">
        <v>4500000</v>
      </c>
      <c r="AE808" s="74">
        <v>6000000</v>
      </c>
      <c r="AF808" s="74">
        <f t="shared" si="49"/>
        <v>0</v>
      </c>
      <c r="AG808" s="74">
        <f t="shared" si="50"/>
        <v>3000000</v>
      </c>
      <c r="AH808" s="493">
        <f t="shared" si="51"/>
        <v>0</v>
      </c>
      <c r="AI808" s="278" t="s">
        <v>3206</v>
      </c>
    </row>
    <row r="809" spans="1:35" s="196" customFormat="1" ht="24" hidden="1" customHeight="1" x14ac:dyDescent="0.2">
      <c r="A809" s="181"/>
      <c r="B809" s="296">
        <v>803</v>
      </c>
      <c r="C809" s="270">
        <v>315</v>
      </c>
      <c r="D809" s="271">
        <v>14021</v>
      </c>
      <c r="E809" s="280" t="s">
        <v>3204</v>
      </c>
      <c r="F809" s="281" t="s">
        <v>3205</v>
      </c>
      <c r="G809" s="285" t="s">
        <v>137</v>
      </c>
      <c r="H809" s="272" t="s">
        <v>353</v>
      </c>
      <c r="I809" s="288" t="s">
        <v>3241</v>
      </c>
      <c r="J809" s="483">
        <v>4324158223</v>
      </c>
      <c r="K809" s="483">
        <v>30399009</v>
      </c>
      <c r="L809" s="272" t="s">
        <v>353</v>
      </c>
      <c r="M809" s="290" t="s">
        <v>137</v>
      </c>
      <c r="N809" s="174"/>
      <c r="O809" s="273"/>
      <c r="P809" s="245" t="s">
        <v>2410</v>
      </c>
      <c r="Q809" s="282">
        <v>7</v>
      </c>
      <c r="R809" s="319">
        <v>28</v>
      </c>
      <c r="S809" s="322">
        <v>51</v>
      </c>
      <c r="T809" s="321">
        <v>6.84</v>
      </c>
      <c r="U809" s="89">
        <v>0</v>
      </c>
      <c r="V809" s="283">
        <v>0</v>
      </c>
      <c r="W809" s="100">
        <v>0</v>
      </c>
      <c r="X809" s="297">
        <v>0</v>
      </c>
      <c r="Y809" s="287">
        <v>2</v>
      </c>
      <c r="Z809" s="288">
        <v>2</v>
      </c>
      <c r="AA809" s="315">
        <v>885165</v>
      </c>
      <c r="AB809" s="316">
        <v>0</v>
      </c>
      <c r="AC809" s="316">
        <f t="shared" si="48"/>
        <v>885165</v>
      </c>
      <c r="AD809" s="74">
        <v>4500000</v>
      </c>
      <c r="AE809" s="74">
        <v>6000000</v>
      </c>
      <c r="AF809" s="74">
        <f t="shared" si="49"/>
        <v>0</v>
      </c>
      <c r="AG809" s="74">
        <f t="shared" si="50"/>
        <v>0</v>
      </c>
      <c r="AH809" s="493">
        <f t="shared" si="51"/>
        <v>0</v>
      </c>
      <c r="AI809" s="278" t="s">
        <v>3207</v>
      </c>
    </row>
    <row r="810" spans="1:35" s="196" customFormat="1" ht="24" hidden="1" customHeight="1" x14ac:dyDescent="0.2">
      <c r="A810" s="181"/>
      <c r="B810" s="296">
        <v>804</v>
      </c>
      <c r="C810" s="270">
        <v>316</v>
      </c>
      <c r="D810" s="271">
        <v>14048</v>
      </c>
      <c r="E810" s="280" t="s">
        <v>634</v>
      </c>
      <c r="F810" s="281" t="s">
        <v>3208</v>
      </c>
      <c r="G810" s="285" t="s">
        <v>137</v>
      </c>
      <c r="H810" s="272" t="s">
        <v>353</v>
      </c>
      <c r="I810" s="288" t="s">
        <v>3289</v>
      </c>
      <c r="J810" s="483">
        <v>2669881173</v>
      </c>
      <c r="K810" s="483"/>
      <c r="L810" s="66" t="s">
        <v>353</v>
      </c>
      <c r="M810" s="290" t="s">
        <v>137</v>
      </c>
      <c r="N810" s="245" t="s">
        <v>2410</v>
      </c>
      <c r="O810" s="273"/>
      <c r="P810" s="240"/>
      <c r="Q810" s="282">
        <v>30</v>
      </c>
      <c r="R810" s="245">
        <v>120</v>
      </c>
      <c r="S810" s="245">
        <v>110</v>
      </c>
      <c r="T810" s="245">
        <v>29.33</v>
      </c>
      <c r="U810" s="89">
        <v>0</v>
      </c>
      <c r="V810" s="283">
        <v>15</v>
      </c>
      <c r="W810" s="100">
        <v>0</v>
      </c>
      <c r="X810" s="297">
        <v>0</v>
      </c>
      <c r="Y810" s="100">
        <v>2</v>
      </c>
      <c r="Z810" s="66">
        <v>2</v>
      </c>
      <c r="AA810" s="315">
        <v>885165</v>
      </c>
      <c r="AB810" s="316">
        <v>0</v>
      </c>
      <c r="AC810" s="316">
        <f t="shared" si="48"/>
        <v>885165</v>
      </c>
      <c r="AD810" s="74">
        <v>4500000</v>
      </c>
      <c r="AE810" s="74">
        <v>6000000</v>
      </c>
      <c r="AF810" s="74">
        <f t="shared" si="49"/>
        <v>0</v>
      </c>
      <c r="AG810" s="74">
        <f t="shared" si="50"/>
        <v>3000000</v>
      </c>
      <c r="AH810" s="493">
        <f t="shared" si="51"/>
        <v>0</v>
      </c>
      <c r="AI810" s="278" t="s">
        <v>3193</v>
      </c>
    </row>
    <row r="811" spans="1:35" s="196" customFormat="1" ht="24" hidden="1" customHeight="1" x14ac:dyDescent="0.2">
      <c r="A811" s="181"/>
      <c r="B811" s="296">
        <v>805</v>
      </c>
      <c r="C811" s="270">
        <v>317</v>
      </c>
      <c r="D811" s="472">
        <v>12899</v>
      </c>
      <c r="E811" s="280" t="s">
        <v>417</v>
      </c>
      <c r="F811" s="281" t="s">
        <v>418</v>
      </c>
      <c r="G811" s="285" t="s">
        <v>137</v>
      </c>
      <c r="H811" s="272" t="s">
        <v>353</v>
      </c>
      <c r="I811" s="288" t="s">
        <v>3290</v>
      </c>
      <c r="J811" s="483">
        <v>2595925105</v>
      </c>
      <c r="K811" s="483">
        <v>30485570</v>
      </c>
      <c r="L811" s="66" t="s">
        <v>353</v>
      </c>
      <c r="M811" s="290" t="s">
        <v>137</v>
      </c>
      <c r="N811" s="174">
        <v>0</v>
      </c>
      <c r="O811" s="273">
        <v>0</v>
      </c>
      <c r="P811" s="245" t="s">
        <v>2410</v>
      </c>
      <c r="Q811" s="282">
        <v>30</v>
      </c>
      <c r="R811" s="245">
        <v>120</v>
      </c>
      <c r="S811" s="245">
        <v>220</v>
      </c>
      <c r="T811" s="245">
        <v>29.33</v>
      </c>
      <c r="U811" s="89">
        <v>0</v>
      </c>
      <c r="V811" s="283">
        <v>15</v>
      </c>
      <c r="W811" s="100">
        <v>0</v>
      </c>
      <c r="X811" s="297">
        <v>0</v>
      </c>
      <c r="Y811" s="100">
        <v>0</v>
      </c>
      <c r="Z811" s="66">
        <v>0</v>
      </c>
      <c r="AA811" s="315">
        <v>885165</v>
      </c>
      <c r="AB811" s="316">
        <v>0</v>
      </c>
      <c r="AC811" s="316">
        <f t="shared" si="48"/>
        <v>885165</v>
      </c>
      <c r="AD811" s="74">
        <v>4500000</v>
      </c>
      <c r="AE811" s="74">
        <v>6000000</v>
      </c>
      <c r="AF811" s="74">
        <f t="shared" si="49"/>
        <v>0</v>
      </c>
      <c r="AG811" s="74">
        <f t="shared" si="50"/>
        <v>3000000</v>
      </c>
      <c r="AH811" s="493">
        <f t="shared" si="51"/>
        <v>0</v>
      </c>
      <c r="AI811" s="278" t="s">
        <v>3202</v>
      </c>
    </row>
    <row r="812" spans="1:35" s="196" customFormat="1" ht="24" hidden="1" customHeight="1" x14ac:dyDescent="0.2">
      <c r="A812" s="181"/>
      <c r="B812" s="296">
        <v>806</v>
      </c>
      <c r="C812" s="270">
        <v>318</v>
      </c>
      <c r="D812" s="472">
        <v>12899</v>
      </c>
      <c r="E812" s="280" t="s">
        <v>417</v>
      </c>
      <c r="F812" s="281" t="s">
        <v>418</v>
      </c>
      <c r="G812" s="285" t="s">
        <v>137</v>
      </c>
      <c r="H812" s="272" t="s">
        <v>353</v>
      </c>
      <c r="I812" s="288" t="s">
        <v>3290</v>
      </c>
      <c r="J812" s="483">
        <v>2595925105</v>
      </c>
      <c r="K812" s="483">
        <v>30485570</v>
      </c>
      <c r="L812" s="66" t="s">
        <v>353</v>
      </c>
      <c r="M812" s="290" t="s">
        <v>137</v>
      </c>
      <c r="N812" s="174">
        <v>0</v>
      </c>
      <c r="O812" s="273">
        <v>0</v>
      </c>
      <c r="P812" s="245" t="s">
        <v>2410</v>
      </c>
      <c r="Q812" s="282">
        <v>30</v>
      </c>
      <c r="R812" s="245">
        <v>120</v>
      </c>
      <c r="S812" s="245">
        <v>220</v>
      </c>
      <c r="T812" s="245">
        <v>29.33</v>
      </c>
      <c r="U812" s="89">
        <v>0</v>
      </c>
      <c r="V812" s="283">
        <v>0</v>
      </c>
      <c r="W812" s="100">
        <v>0</v>
      </c>
      <c r="X812" s="297">
        <v>0</v>
      </c>
      <c r="Y812" s="100">
        <v>0</v>
      </c>
      <c r="Z812" s="66">
        <v>0</v>
      </c>
      <c r="AA812" s="315">
        <v>885165</v>
      </c>
      <c r="AB812" s="316">
        <v>0</v>
      </c>
      <c r="AC812" s="316">
        <f t="shared" si="48"/>
        <v>885165</v>
      </c>
      <c r="AD812" s="74">
        <v>4500000</v>
      </c>
      <c r="AE812" s="74">
        <v>6000000</v>
      </c>
      <c r="AF812" s="74">
        <f t="shared" si="49"/>
        <v>0</v>
      </c>
      <c r="AG812" s="74">
        <f t="shared" si="50"/>
        <v>0</v>
      </c>
      <c r="AH812" s="493">
        <f t="shared" si="51"/>
        <v>0</v>
      </c>
      <c r="AI812" s="278" t="s">
        <v>3203</v>
      </c>
    </row>
    <row r="813" spans="1:35" s="196" customFormat="1" ht="24" hidden="1" customHeight="1" x14ac:dyDescent="0.2">
      <c r="A813" s="181"/>
      <c r="B813" s="296">
        <v>807</v>
      </c>
      <c r="C813" s="270">
        <v>319</v>
      </c>
      <c r="D813" s="271">
        <v>14049</v>
      </c>
      <c r="E813" s="280" t="s">
        <v>3209</v>
      </c>
      <c r="F813" s="281" t="s">
        <v>2450</v>
      </c>
      <c r="G813" s="285" t="s">
        <v>137</v>
      </c>
      <c r="H813" s="272" t="s">
        <v>353</v>
      </c>
      <c r="I813" s="382" t="s">
        <v>3249</v>
      </c>
      <c r="J813" s="483">
        <v>2680162218</v>
      </c>
      <c r="K813" s="483"/>
      <c r="L813" s="66" t="s">
        <v>353</v>
      </c>
      <c r="M813" s="290" t="s">
        <v>137</v>
      </c>
      <c r="N813" s="245" t="s">
        <v>2410</v>
      </c>
      <c r="O813" s="273"/>
      <c r="P813" s="240"/>
      <c r="Q813" s="282">
        <v>21</v>
      </c>
      <c r="R813" s="319">
        <v>84</v>
      </c>
      <c r="S813" s="320">
        <v>77</v>
      </c>
      <c r="T813" s="321">
        <v>20.53</v>
      </c>
      <c r="U813" s="89">
        <v>0</v>
      </c>
      <c r="V813" s="283">
        <v>10</v>
      </c>
      <c r="W813" s="100">
        <v>0</v>
      </c>
      <c r="X813" s="297">
        <v>0</v>
      </c>
      <c r="Y813" s="100">
        <v>0</v>
      </c>
      <c r="Z813" s="66">
        <v>0</v>
      </c>
      <c r="AA813" s="315">
        <v>885165</v>
      </c>
      <c r="AB813" s="316">
        <v>0</v>
      </c>
      <c r="AC813" s="316">
        <f t="shared" si="48"/>
        <v>885165</v>
      </c>
      <c r="AD813" s="74">
        <v>4500000</v>
      </c>
      <c r="AE813" s="74">
        <v>6000000</v>
      </c>
      <c r="AF813" s="74">
        <f t="shared" si="49"/>
        <v>0</v>
      </c>
      <c r="AG813" s="74">
        <f t="shared" si="50"/>
        <v>2000000</v>
      </c>
      <c r="AH813" s="493">
        <f t="shared" si="51"/>
        <v>0</v>
      </c>
      <c r="AI813" s="278" t="s">
        <v>3210</v>
      </c>
    </row>
    <row r="814" spans="1:35" s="196" customFormat="1" ht="24" hidden="1" customHeight="1" x14ac:dyDescent="0.2">
      <c r="A814" s="181"/>
      <c r="B814" s="296">
        <v>808</v>
      </c>
      <c r="C814" s="270">
        <v>320</v>
      </c>
      <c r="D814" s="271">
        <v>14050</v>
      </c>
      <c r="E814" s="280" t="s">
        <v>3211</v>
      </c>
      <c r="F814" s="281" t="s">
        <v>3212</v>
      </c>
      <c r="G814" s="285" t="s">
        <v>137</v>
      </c>
      <c r="H814" s="272" t="s">
        <v>353</v>
      </c>
      <c r="I814" s="288" t="s">
        <v>3252</v>
      </c>
      <c r="J814" s="483">
        <v>2093495864</v>
      </c>
      <c r="K814" s="483">
        <v>55303627</v>
      </c>
      <c r="L814" s="66" t="s">
        <v>353</v>
      </c>
      <c r="M814" s="290" t="s">
        <v>137</v>
      </c>
      <c r="N814" s="245" t="s">
        <v>2410</v>
      </c>
      <c r="O814" s="273"/>
      <c r="P814" s="240"/>
      <c r="Q814" s="282">
        <v>19</v>
      </c>
      <c r="R814" s="319">
        <v>76</v>
      </c>
      <c r="S814" s="322">
        <v>70</v>
      </c>
      <c r="T814" s="321">
        <v>18.579999999999998</v>
      </c>
      <c r="U814" s="89">
        <v>0</v>
      </c>
      <c r="V814" s="283">
        <v>9</v>
      </c>
      <c r="W814" s="100">
        <v>0</v>
      </c>
      <c r="X814" s="297">
        <v>0</v>
      </c>
      <c r="Y814" s="100">
        <v>0</v>
      </c>
      <c r="Z814" s="66">
        <v>0</v>
      </c>
      <c r="AA814" s="315">
        <v>885165</v>
      </c>
      <c r="AB814" s="316">
        <v>0</v>
      </c>
      <c r="AC814" s="316">
        <f t="shared" si="48"/>
        <v>885165</v>
      </c>
      <c r="AD814" s="74">
        <v>4500000</v>
      </c>
      <c r="AE814" s="74">
        <v>6000000</v>
      </c>
      <c r="AF814" s="74">
        <f t="shared" si="49"/>
        <v>0</v>
      </c>
      <c r="AG814" s="74">
        <f t="shared" si="50"/>
        <v>1800000</v>
      </c>
      <c r="AH814" s="493">
        <f t="shared" si="51"/>
        <v>0</v>
      </c>
      <c r="AI814" s="278" t="s">
        <v>3213</v>
      </c>
    </row>
    <row r="815" spans="1:35" s="196" customFormat="1" ht="24" hidden="1" customHeight="1" x14ac:dyDescent="0.2">
      <c r="A815" s="181"/>
      <c r="B815" s="296">
        <v>809</v>
      </c>
      <c r="C815" s="270">
        <v>334</v>
      </c>
      <c r="D815" s="271">
        <v>14052</v>
      </c>
      <c r="E815" s="280" t="s">
        <v>3214</v>
      </c>
      <c r="F815" s="281" t="s">
        <v>3215</v>
      </c>
      <c r="G815" s="285" t="s">
        <v>137</v>
      </c>
      <c r="H815" s="272" t="s">
        <v>717</v>
      </c>
      <c r="I815" s="288" t="s">
        <v>3240</v>
      </c>
      <c r="J815" s="483">
        <v>3920497015</v>
      </c>
      <c r="K815" s="483">
        <v>49071741</v>
      </c>
      <c r="L815" s="66" t="s">
        <v>717</v>
      </c>
      <c r="M815" s="290" t="s">
        <v>137</v>
      </c>
      <c r="N815" s="245" t="s">
        <v>2410</v>
      </c>
      <c r="O815" s="273"/>
      <c r="P815" s="240"/>
      <c r="Q815" s="282">
        <v>30</v>
      </c>
      <c r="R815" s="245">
        <v>120</v>
      </c>
      <c r="S815" s="245">
        <v>110</v>
      </c>
      <c r="T815" s="245">
        <v>29.33</v>
      </c>
      <c r="U815" s="89">
        <v>0</v>
      </c>
      <c r="V815" s="283">
        <v>21</v>
      </c>
      <c r="W815" s="100">
        <v>0</v>
      </c>
      <c r="X815" s="297">
        <v>0</v>
      </c>
      <c r="Y815" s="100">
        <v>0</v>
      </c>
      <c r="Z815" s="66">
        <v>0</v>
      </c>
      <c r="AA815" s="315">
        <v>885165</v>
      </c>
      <c r="AB815" s="316">
        <v>0</v>
      </c>
      <c r="AC815" s="316">
        <f t="shared" si="48"/>
        <v>885165</v>
      </c>
      <c r="AD815" s="74">
        <v>4500000</v>
      </c>
      <c r="AE815" s="74">
        <v>6000000</v>
      </c>
      <c r="AF815" s="74">
        <f t="shared" si="49"/>
        <v>0</v>
      </c>
      <c r="AG815" s="74">
        <f t="shared" si="50"/>
        <v>4200000</v>
      </c>
      <c r="AH815" s="493">
        <f t="shared" si="51"/>
        <v>0</v>
      </c>
      <c r="AI815" s="278" t="s">
        <v>3193</v>
      </c>
    </row>
    <row r="816" spans="1:35" s="196" customFormat="1" ht="24" hidden="1" customHeight="1" x14ac:dyDescent="0.2">
      <c r="A816" s="181"/>
      <c r="B816" s="296">
        <v>810</v>
      </c>
      <c r="C816" s="270">
        <v>335</v>
      </c>
      <c r="D816" s="271">
        <v>14053</v>
      </c>
      <c r="E816" s="280" t="s">
        <v>2063</v>
      </c>
      <c r="F816" s="281" t="s">
        <v>2186</v>
      </c>
      <c r="G816" s="285" t="s">
        <v>137</v>
      </c>
      <c r="H816" s="272" t="s">
        <v>717</v>
      </c>
      <c r="I816" s="288" t="s">
        <v>3244</v>
      </c>
      <c r="J816" s="483">
        <v>3860287631</v>
      </c>
      <c r="K816" s="483">
        <v>48662006</v>
      </c>
      <c r="L816" s="66" t="s">
        <v>3247</v>
      </c>
      <c r="M816" s="290" t="s">
        <v>137</v>
      </c>
      <c r="N816" s="174"/>
      <c r="O816" s="245" t="s">
        <v>2410</v>
      </c>
      <c r="P816" s="240"/>
      <c r="Q816" s="282">
        <v>30</v>
      </c>
      <c r="R816" s="245">
        <v>90</v>
      </c>
      <c r="S816" s="245">
        <v>0</v>
      </c>
      <c r="T816" s="245">
        <v>0</v>
      </c>
      <c r="U816" s="89">
        <v>0</v>
      </c>
      <c r="V816" s="283">
        <v>21</v>
      </c>
      <c r="W816" s="100">
        <v>0</v>
      </c>
      <c r="X816" s="297">
        <v>0</v>
      </c>
      <c r="Y816" s="100">
        <v>0</v>
      </c>
      <c r="Z816" s="66">
        <v>0</v>
      </c>
      <c r="AA816" s="315">
        <v>885165</v>
      </c>
      <c r="AB816" s="316">
        <v>0</v>
      </c>
      <c r="AC816" s="316">
        <f t="shared" si="48"/>
        <v>885165</v>
      </c>
      <c r="AD816" s="74">
        <v>4500000</v>
      </c>
      <c r="AE816" s="74">
        <v>6000000</v>
      </c>
      <c r="AF816" s="74">
        <f t="shared" si="49"/>
        <v>0</v>
      </c>
      <c r="AG816" s="74">
        <f t="shared" si="50"/>
        <v>4200000</v>
      </c>
      <c r="AH816" s="493">
        <f t="shared" si="51"/>
        <v>0</v>
      </c>
      <c r="AI816" s="278" t="s">
        <v>3193</v>
      </c>
    </row>
    <row r="817" spans="1:35" s="196" customFormat="1" ht="24" hidden="1" customHeight="1" x14ac:dyDescent="0.2">
      <c r="A817" s="181"/>
      <c r="B817" s="296">
        <v>811</v>
      </c>
      <c r="C817" s="270">
        <v>351</v>
      </c>
      <c r="D817" s="271">
        <v>14054</v>
      </c>
      <c r="E817" s="280" t="s">
        <v>1122</v>
      </c>
      <c r="F817" s="281" t="s">
        <v>1739</v>
      </c>
      <c r="G817" s="285" t="s">
        <v>137</v>
      </c>
      <c r="H817" s="272" t="s">
        <v>1906</v>
      </c>
      <c r="I817" s="288" t="s">
        <v>3318</v>
      </c>
      <c r="J817" s="483">
        <v>3240818272</v>
      </c>
      <c r="K817" s="483">
        <v>67401003</v>
      </c>
      <c r="L817" s="66" t="s">
        <v>1906</v>
      </c>
      <c r="M817" s="290" t="s">
        <v>137</v>
      </c>
      <c r="N817" s="245" t="s">
        <v>2410</v>
      </c>
      <c r="O817" s="273"/>
      <c r="P817" s="240"/>
      <c r="Q817" s="282">
        <v>30</v>
      </c>
      <c r="R817" s="245">
        <v>120</v>
      </c>
      <c r="S817" s="245">
        <v>110</v>
      </c>
      <c r="T817" s="245">
        <v>29.33</v>
      </c>
      <c r="U817" s="89">
        <v>0</v>
      </c>
      <c r="V817" s="283">
        <v>15</v>
      </c>
      <c r="W817" s="100">
        <v>0</v>
      </c>
      <c r="X817" s="297">
        <v>0</v>
      </c>
      <c r="Y817" s="100">
        <v>0</v>
      </c>
      <c r="Z817" s="66">
        <v>0</v>
      </c>
      <c r="AA817" s="315">
        <v>885165</v>
      </c>
      <c r="AB817" s="316">
        <v>0</v>
      </c>
      <c r="AC817" s="316">
        <f t="shared" si="48"/>
        <v>885165</v>
      </c>
      <c r="AD817" s="74">
        <v>4500000</v>
      </c>
      <c r="AE817" s="74">
        <v>6000000</v>
      </c>
      <c r="AF817" s="74">
        <f t="shared" si="49"/>
        <v>0</v>
      </c>
      <c r="AG817" s="74">
        <f t="shared" si="50"/>
        <v>3000000</v>
      </c>
      <c r="AH817" s="493">
        <f t="shared" si="51"/>
        <v>0</v>
      </c>
      <c r="AI817" s="278" t="s">
        <v>3193</v>
      </c>
    </row>
    <row r="818" spans="1:35" s="196" customFormat="1" ht="24" hidden="1" customHeight="1" x14ac:dyDescent="0.2">
      <c r="A818" s="181"/>
      <c r="B818" s="296">
        <v>812</v>
      </c>
      <c r="C818" s="270">
        <v>458</v>
      </c>
      <c r="D818" s="271">
        <v>14055</v>
      </c>
      <c r="E818" s="280" t="s">
        <v>694</v>
      </c>
      <c r="F818" s="281" t="s">
        <v>3216</v>
      </c>
      <c r="G818" s="285" t="s">
        <v>137</v>
      </c>
      <c r="H818" s="272" t="s">
        <v>574</v>
      </c>
      <c r="I818" s="288" t="s">
        <v>3237</v>
      </c>
      <c r="J818" s="483">
        <v>759985731</v>
      </c>
      <c r="K818" s="483">
        <v>68878701</v>
      </c>
      <c r="L818" s="65" t="s">
        <v>574</v>
      </c>
      <c r="M818" s="290" t="s">
        <v>137</v>
      </c>
      <c r="N818" s="245" t="s">
        <v>2410</v>
      </c>
      <c r="O818" s="273"/>
      <c r="P818" s="240"/>
      <c r="Q818" s="282">
        <v>30</v>
      </c>
      <c r="R818" s="245">
        <v>120</v>
      </c>
      <c r="S818" s="245">
        <v>110</v>
      </c>
      <c r="T818" s="245">
        <v>29.33</v>
      </c>
      <c r="U818" s="89">
        <v>0</v>
      </c>
      <c r="V818" s="283">
        <v>15</v>
      </c>
      <c r="W818" s="100">
        <v>0</v>
      </c>
      <c r="X818" s="297">
        <v>0</v>
      </c>
      <c r="Y818" s="100">
        <v>1</v>
      </c>
      <c r="Z818" s="66">
        <v>1</v>
      </c>
      <c r="AA818" s="315">
        <v>885165</v>
      </c>
      <c r="AB818" s="316">
        <v>0</v>
      </c>
      <c r="AC818" s="316">
        <f t="shared" si="48"/>
        <v>885165</v>
      </c>
      <c r="AD818" s="74">
        <v>4500000</v>
      </c>
      <c r="AE818" s="74">
        <v>6000000</v>
      </c>
      <c r="AF818" s="74">
        <f t="shared" si="49"/>
        <v>0</v>
      </c>
      <c r="AG818" s="74">
        <f t="shared" si="50"/>
        <v>3000000</v>
      </c>
      <c r="AH818" s="493">
        <f t="shared" si="51"/>
        <v>0</v>
      </c>
      <c r="AI818" s="278" t="s">
        <v>3217</v>
      </c>
    </row>
    <row r="819" spans="1:35" s="196" customFormat="1" ht="24" hidden="1" customHeight="1" thickBot="1" x14ac:dyDescent="0.25">
      <c r="A819" s="181"/>
      <c r="B819" s="296">
        <v>813</v>
      </c>
      <c r="C819" s="270">
        <v>459</v>
      </c>
      <c r="D819" s="271">
        <v>14055</v>
      </c>
      <c r="E819" s="280" t="s">
        <v>694</v>
      </c>
      <c r="F819" s="281" t="s">
        <v>3216</v>
      </c>
      <c r="G819" s="285" t="s">
        <v>137</v>
      </c>
      <c r="H819" s="272" t="s">
        <v>574</v>
      </c>
      <c r="I819" s="288" t="s">
        <v>3237</v>
      </c>
      <c r="J819" s="483">
        <v>759985731</v>
      </c>
      <c r="K819" s="483">
        <v>68878701</v>
      </c>
      <c r="L819" s="65" t="s">
        <v>574</v>
      </c>
      <c r="M819" s="290" t="s">
        <v>137</v>
      </c>
      <c r="N819" s="245" t="s">
        <v>2410</v>
      </c>
      <c r="O819" s="273"/>
      <c r="P819" s="240"/>
      <c r="Q819" s="282">
        <v>13</v>
      </c>
      <c r="R819" s="319">
        <v>52</v>
      </c>
      <c r="S819" s="322">
        <v>48</v>
      </c>
      <c r="T819" s="321">
        <v>12.71</v>
      </c>
      <c r="U819" s="89">
        <v>0</v>
      </c>
      <c r="V819" s="283">
        <v>0</v>
      </c>
      <c r="W819" s="100">
        <v>0</v>
      </c>
      <c r="X819" s="297">
        <v>0</v>
      </c>
      <c r="Y819" s="383">
        <v>1</v>
      </c>
      <c r="Z819" s="384">
        <v>1</v>
      </c>
      <c r="AA819" s="335">
        <v>885165</v>
      </c>
      <c r="AB819" s="336">
        <v>0</v>
      </c>
      <c r="AC819" s="336">
        <f t="shared" si="48"/>
        <v>885165</v>
      </c>
      <c r="AD819" s="337">
        <v>4500000</v>
      </c>
      <c r="AE819" s="337">
        <v>6000000</v>
      </c>
      <c r="AF819" s="337">
        <f t="shared" si="49"/>
        <v>0</v>
      </c>
      <c r="AG819" s="337">
        <f t="shared" si="50"/>
        <v>0</v>
      </c>
      <c r="AH819" s="493">
        <f t="shared" si="51"/>
        <v>0</v>
      </c>
      <c r="AI819" s="278" t="s">
        <v>3218</v>
      </c>
    </row>
    <row r="824" spans="1:35" x14ac:dyDescent="0.2">
      <c r="J824" s="490">
        <f>2.7</f>
        <v>2.7</v>
      </c>
    </row>
  </sheetData>
  <autoFilter ref="A6:AI819" xr:uid="{E166D463-E391-4987-BD17-FB8402AB114D}">
    <filterColumn colId="33">
      <filters>
        <filter val="1"/>
        <filter val="-1"/>
        <filter val="2"/>
        <filter val="-2"/>
        <filter val="-3"/>
      </filters>
    </filterColumn>
  </autoFilter>
  <pageMargins left="0.23622047244094491" right="0.23622047244094491" top="0.74803149606299213" bottom="0.74803149606299213" header="0.31496062992125984" footer="0.31496062992125984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گام اول </vt:lpstr>
      <vt:lpstr>فيش حقوقي</vt:lpstr>
      <vt:lpstr>ليست بانكي</vt:lpstr>
      <vt:lpstr>ليست بانكي (2)</vt:lpstr>
      <vt:lpstr>صورت وضعیت من</vt:lpstr>
      <vt:lpstr>خلاصه من</vt:lpstr>
      <vt:lpstr>Sheet1</vt:lpstr>
      <vt:lpstr>Sheet2</vt:lpstr>
      <vt:lpstr>1</vt:lpstr>
      <vt:lpstr>2</vt:lpstr>
      <vt:lpstr>'2'!Print_Titles</vt:lpstr>
      <vt:lpstr>'صورت وضعیت من'!Print_Titles</vt:lpstr>
      <vt:lpstr>'ليست بانكي'!Print_Titles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</dc:creator>
  <cp:lastModifiedBy>Administrator</cp:lastModifiedBy>
  <cp:lastPrinted>2021-11-20T14:15:28Z</cp:lastPrinted>
  <dcterms:created xsi:type="dcterms:W3CDTF">2009-09-12T19:51:24Z</dcterms:created>
  <dcterms:modified xsi:type="dcterms:W3CDTF">2021-11-23T14:02:05Z</dcterms:modified>
</cp:coreProperties>
</file>